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ЭтаКнига" defaultThemeVersion="124226"/>
  <mc:AlternateContent xmlns:mc="http://schemas.openxmlformats.org/markup-compatibility/2006">
    <mc:Choice Requires="x15">
      <x15ac:absPath xmlns:x15ac="http://schemas.microsoft.com/office/spreadsheetml/2010/11/ac" url="\\192.168.1.3\Work\Коммерческая Дирекция\Клепцов Антон\каспи\"/>
    </mc:Choice>
  </mc:AlternateContent>
  <xr:revisionPtr revIDLastSave="0" documentId="13_ncr:1_{CB49FFE3-988C-4DE4-AA71-732930305D41}" xr6:coauthVersionLast="47" xr6:coauthVersionMax="47" xr10:uidLastSave="{00000000-0000-0000-0000-000000000000}"/>
  <bookViews>
    <workbookView xWindow="-120" yWindow="-120" windowWidth="24240" windowHeight="13140" tabRatio="636" activeTab="5" xr2:uid="{00000000-000D-0000-FFFF-FFFF00000000}"/>
  </bookViews>
  <sheets>
    <sheet name="цены на доставку" sheetId="20" r:id="rId1"/>
    <sheet name="как обновить лист XML" sheetId="19" state="hidden" r:id="rId2"/>
    <sheet name="как обновить лист &quot;дил эл&quot;" sheetId="18" r:id="rId3"/>
    <sheet name="как обновить лист &quot;сет фильтр&quot;" sheetId="17" state="hidden" r:id="rId4"/>
    <sheet name="пояснение" sheetId="16" r:id="rId5"/>
    <sheet name="XML" sheetId="4" r:id="rId6"/>
    <sheet name="sec" sheetId="6" r:id="rId7"/>
    <sheet name="ezviz" sheetId="15" r:id="rId8"/>
    <sheet name="дил эл" sheetId="14" r:id="rId9"/>
    <sheet name="hiwatch " sheetId="11" r:id="rId10"/>
    <sheet name="сет фильтр себес" sheetId="13" r:id="rId11"/>
    <sheet name="эл" sheetId="7" r:id="rId12"/>
    <sheet name="вендер" sheetId="10" r:id="rId13"/>
    <sheet name="Лист2" sheetId="21" state="hidden" r:id="rId14"/>
    <sheet name="Лист1" sheetId="5" state="hidden" r:id="rId15"/>
  </sheets>
  <definedNames>
    <definedName name="_xlnm._FilterDatabase" localSheetId="7" hidden="1">ezviz!$A$1:$J$39</definedName>
    <definedName name="_xlnm._FilterDatabase" localSheetId="9" hidden="1">'hiwatch '!$A$1:$K$45</definedName>
    <definedName name="_xlnm._FilterDatabase" localSheetId="6" hidden="1">sec!$A$3:$G$417</definedName>
    <definedName name="_xlnm._FilterDatabase" localSheetId="5" hidden="1">XML!$A$1:$S$835</definedName>
    <definedName name="_xlnm._FilterDatabase" localSheetId="12" hidden="1">вендер!$A$1:$N$16910</definedName>
    <definedName name="_xlnm._FilterDatabase" localSheetId="10" hidden="1">'сет фильтр себес'!$A$1:$I$29</definedName>
    <definedName name="_xlnm._FilterDatabase" localSheetId="11" hidden="1">эл!$A$3:$G$145</definedName>
    <definedName name="_xlnm.Print_Area" localSheetId="2">'как обновить лист "дил эл"'!$A$1:$T$103</definedName>
    <definedName name="_xlnm.Print_Area" localSheetId="3">'как обновить лист "сет фильтр"'!$A$1:$R$62</definedName>
  </definedNames>
  <calcPr calcId="191029"/>
</workbook>
</file>

<file path=xl/calcChain.xml><?xml version="1.0" encoding="utf-8"?>
<calcChain xmlns="http://schemas.openxmlformats.org/spreadsheetml/2006/main">
  <c r="Q854" i="4" l="1"/>
  <c r="M854" i="4"/>
  <c r="J854" i="4"/>
  <c r="F854" i="4" l="1"/>
  <c r="O704" i="4"/>
  <c r="M850" i="4" l="1"/>
  <c r="M849" i="4"/>
  <c r="M852" i="4"/>
  <c r="M851" i="4"/>
  <c r="O849" i="4"/>
  <c r="J849" i="4" s="1"/>
  <c r="O850" i="4"/>
  <c r="O852" i="4"/>
  <c r="O851" i="4"/>
  <c r="F851" i="4" s="1"/>
  <c r="J852" i="4" l="1"/>
  <c r="F852" i="4"/>
  <c r="F850" i="4"/>
  <c r="J850" i="4"/>
  <c r="J851" i="4"/>
  <c r="F849" i="4"/>
  <c r="Q240" i="4" l="1"/>
  <c r="R294" i="4" l="1"/>
  <c r="Q294" i="4"/>
  <c r="T658" i="4" l="1"/>
  <c r="L2" i="11" l="1"/>
  <c r="L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6" i="11"/>
  <c r="L37" i="11"/>
  <c r="L38" i="11"/>
  <c r="L39" i="11"/>
  <c r="L40" i="11"/>
  <c r="L41" i="11"/>
  <c r="L42" i="11"/>
  <c r="L43" i="11"/>
  <c r="L44" i="11"/>
  <c r="L45" i="11"/>
  <c r="L35" i="11"/>
  <c r="O839" i="4"/>
  <c r="O838" i="4"/>
  <c r="O847" i="4"/>
  <c r="O846" i="4"/>
  <c r="F846" i="4" s="1"/>
  <c r="O845" i="4"/>
  <c r="O844" i="4"/>
  <c r="O843" i="4"/>
  <c r="O842" i="4"/>
  <c r="O841" i="4"/>
  <c r="O840" i="4"/>
  <c r="M264" i="4"/>
  <c r="O197" i="4"/>
  <c r="O198" i="4"/>
  <c r="O199" i="4"/>
  <c r="O200" i="4"/>
  <c r="O201" i="4"/>
  <c r="O202" i="4"/>
  <c r="O203" i="4"/>
  <c r="O204" i="4"/>
  <c r="O205" i="4"/>
  <c r="O206" i="4"/>
  <c r="O207" i="4"/>
  <c r="O208" i="4"/>
  <c r="O209" i="4"/>
  <c r="O210" i="4"/>
  <c r="O211" i="4"/>
  <c r="O212" i="4"/>
  <c r="J846" i="4" l="1"/>
  <c r="J847" i="4"/>
  <c r="F845" i="4"/>
  <c r="F844" i="4"/>
  <c r="F843" i="4"/>
  <c r="F842" i="4"/>
  <c r="F841" i="4"/>
  <c r="J839" i="4"/>
  <c r="J840" i="4"/>
  <c r="F838" i="4"/>
  <c r="M833" i="4"/>
  <c r="M176" i="4"/>
  <c r="M181" i="4"/>
  <c r="M182" i="4"/>
  <c r="M616" i="4"/>
  <c r="M624" i="4"/>
  <c r="M701" i="4"/>
  <c r="M775" i="4"/>
  <c r="M814" i="4"/>
  <c r="M265" i="4"/>
  <c r="M838" i="4"/>
  <c r="M839" i="4"/>
  <c r="M846" i="4"/>
  <c r="M847" i="4"/>
  <c r="M837" i="4"/>
  <c r="M840" i="4"/>
  <c r="O834" i="4"/>
  <c r="J834" i="4" s="1"/>
  <c r="O837" i="4"/>
  <c r="J837" i="4" s="1"/>
  <c r="O708" i="4"/>
  <c r="O829" i="4"/>
  <c r="F829" i="4" s="1"/>
  <c r="O830" i="4"/>
  <c r="J830" i="4" s="1"/>
  <c r="O831" i="4"/>
  <c r="J831" i="4" s="1"/>
  <c r="O832" i="4"/>
  <c r="F832" i="4" s="1"/>
  <c r="O833" i="4"/>
  <c r="F833" i="4" s="1"/>
  <c r="O835" i="4"/>
  <c r="F835" i="4" s="1"/>
  <c r="O836" i="4"/>
  <c r="F836" i="4" s="1"/>
  <c r="O828" i="4"/>
  <c r="J828" i="4" s="1"/>
  <c r="M830" i="4"/>
  <c r="M831" i="4"/>
  <c r="M832" i="4"/>
  <c r="M829" i="4"/>
  <c r="M828" i="4"/>
  <c r="M845" i="4"/>
  <c r="M844" i="4"/>
  <c r="J843" i="4" l="1"/>
  <c r="J842" i="4"/>
  <c r="J838" i="4"/>
  <c r="F837" i="4"/>
  <c r="F839" i="4"/>
  <c r="F840" i="4"/>
  <c r="J845" i="4"/>
  <c r="J841" i="4"/>
  <c r="J844" i="4"/>
  <c r="F847" i="4"/>
  <c r="J836" i="4"/>
  <c r="J832" i="4"/>
  <c r="F830" i="4"/>
  <c r="J835" i="4"/>
  <c r="J833" i="4"/>
  <c r="F834" i="4"/>
  <c r="J829" i="4"/>
  <c r="F831" i="4"/>
  <c r="F828" i="4"/>
  <c r="M843" i="4"/>
  <c r="M842" i="4"/>
  <c r="M841" i="4"/>
  <c r="M221" i="4" l="1"/>
  <c r="M220" i="4"/>
  <c r="M219" i="4"/>
  <c r="M201" i="4"/>
  <c r="M202" i="4"/>
  <c r="M203" i="4"/>
  <c r="M204" i="4"/>
  <c r="M205" i="4"/>
  <c r="M206" i="4"/>
  <c r="M207" i="4"/>
  <c r="M213" i="4"/>
  <c r="M214" i="4"/>
  <c r="M215" i="4"/>
  <c r="M209" i="4"/>
  <c r="M210" i="4"/>
  <c r="M212" i="4"/>
  <c r="N7763" i="10" l="1"/>
  <c r="I37" i="11" l="1"/>
  <c r="M816" i="4" l="1"/>
  <c r="M817" i="4"/>
  <c r="M818" i="4"/>
  <c r="M819" i="4"/>
  <c r="M820" i="4"/>
  <c r="M821" i="4"/>
  <c r="M822" i="4"/>
  <c r="M823" i="4"/>
  <c r="M824" i="4"/>
  <c r="M825" i="4"/>
  <c r="M826" i="4"/>
  <c r="M815" i="4"/>
  <c r="E4" i="11" l="1"/>
  <c r="E2" i="11"/>
  <c r="O826" i="4"/>
  <c r="M200" i="4"/>
  <c r="M199" i="4"/>
  <c r="O94" i="4"/>
  <c r="F826" i="4" l="1"/>
  <c r="F813" i="4"/>
  <c r="O824" i="4" l="1"/>
  <c r="J826" i="4" l="1"/>
  <c r="O825" i="4"/>
  <c r="O823" i="4"/>
  <c r="F824" i="4" s="1"/>
  <c r="O822" i="4"/>
  <c r="O821" i="4"/>
  <c r="O820" i="4"/>
  <c r="J820" i="4" l="1"/>
  <c r="J821" i="4"/>
  <c r="J822" i="4"/>
  <c r="J825" i="4"/>
  <c r="F825" i="4"/>
  <c r="J823" i="4"/>
  <c r="F823" i="4"/>
  <c r="J824" i="4"/>
  <c r="F822" i="4"/>
  <c r="F821" i="4"/>
  <c r="F820" i="4"/>
  <c r="F30" i="13"/>
  <c r="G30" i="13" s="1"/>
  <c r="H30" i="13" s="1"/>
  <c r="O819" i="4" l="1"/>
  <c r="O817" i="4"/>
  <c r="O818" i="4"/>
  <c r="O816" i="4"/>
  <c r="O815" i="4"/>
  <c r="F815" i="4" l="1"/>
  <c r="F816" i="4"/>
  <c r="F818" i="4"/>
  <c r="F817" i="4"/>
  <c r="F819" i="4"/>
  <c r="J816" i="4"/>
  <c r="J815" i="4"/>
  <c r="J818" i="4"/>
  <c r="J817" i="4"/>
  <c r="J819" i="4"/>
  <c r="M174" i="4"/>
  <c r="I20" i="15" l="1"/>
  <c r="I9" i="15"/>
  <c r="O369" i="4" l="1"/>
  <c r="J369" i="4" s="1"/>
  <c r="M304" i="4" l="1"/>
  <c r="M305" i="4"/>
  <c r="M306" i="4"/>
  <c r="M307" i="4"/>
  <c r="M308" i="4"/>
  <c r="M309" i="4"/>
  <c r="M310" i="4"/>
  <c r="M311" i="4"/>
  <c r="M303" i="4"/>
  <c r="F814" i="4"/>
  <c r="M788" i="4" l="1"/>
  <c r="M787" i="4"/>
  <c r="M786" i="4"/>
  <c r="M716" i="4"/>
  <c r="M715" i="4"/>
  <c r="M688" i="4"/>
  <c r="M687" i="4"/>
  <c r="M686" i="4"/>
  <c r="M358" i="4"/>
  <c r="M355" i="4"/>
  <c r="M237" i="4"/>
  <c r="M236" i="4"/>
  <c r="M235" i="4"/>
  <c r="M234" i="4"/>
  <c r="M233" i="4"/>
  <c r="M232" i="4"/>
  <c r="M231" i="4"/>
  <c r="M230" i="4"/>
  <c r="M229" i="4"/>
  <c r="M228" i="4"/>
  <c r="M227" i="4"/>
  <c r="M226" i="4"/>
  <c r="M225" i="4"/>
  <c r="M224" i="4"/>
  <c r="M223" i="4"/>
  <c r="M222" i="4"/>
  <c r="M217" i="4"/>
  <c r="M216" i="4"/>
  <c r="M211" i="4"/>
  <c r="M208" i="4"/>
  <c r="M813" i="4"/>
  <c r="M811" i="4"/>
  <c r="M807" i="4"/>
  <c r="M806" i="4"/>
  <c r="M804" i="4"/>
  <c r="M802" i="4"/>
  <c r="M796" i="4"/>
  <c r="M795" i="4"/>
  <c r="M794" i="4"/>
  <c r="M793" i="4"/>
  <c r="M791" i="4"/>
  <c r="M790" i="4"/>
  <c r="M789" i="4"/>
  <c r="M785" i="4"/>
  <c r="M784" i="4"/>
  <c r="M783" i="4"/>
  <c r="M782" i="4"/>
  <c r="M781" i="4"/>
  <c r="M780" i="4"/>
  <c r="M779" i="4"/>
  <c r="M778" i="4"/>
  <c r="M777" i="4"/>
  <c r="M776" i="4"/>
  <c r="M774" i="4"/>
  <c r="M77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06" i="4"/>
  <c r="M705" i="4"/>
  <c r="M704" i="4"/>
  <c r="M703" i="4"/>
  <c r="M692" i="4"/>
  <c r="M689" i="4"/>
  <c r="M673" i="4"/>
  <c r="M672" i="4"/>
  <c r="M671" i="4"/>
  <c r="M665" i="4"/>
  <c r="M664" i="4"/>
  <c r="M663" i="4"/>
  <c r="M662" i="4"/>
  <c r="M661" i="4"/>
  <c r="M660" i="4"/>
  <c r="M659" i="4"/>
  <c r="M657" i="4"/>
  <c r="M656" i="4"/>
  <c r="M655" i="4"/>
  <c r="M653" i="4"/>
  <c r="M652" i="4"/>
  <c r="M650" i="4"/>
  <c r="M649" i="4"/>
  <c r="M645" i="4"/>
  <c r="M644" i="4"/>
  <c r="M643" i="4"/>
  <c r="M642" i="4"/>
  <c r="M641" i="4"/>
  <c r="M640" i="4"/>
  <c r="M639" i="4"/>
  <c r="M638" i="4"/>
  <c r="M637" i="4"/>
  <c r="M633" i="4"/>
  <c r="M632" i="4"/>
  <c r="M631" i="4"/>
  <c r="M629" i="4"/>
  <c r="M628" i="4"/>
  <c r="M627" i="4"/>
  <c r="M626" i="4"/>
  <c r="M625" i="4"/>
  <c r="M623" i="4"/>
  <c r="M622" i="4"/>
  <c r="M621" i="4"/>
  <c r="M620" i="4"/>
  <c r="M619" i="4"/>
  <c r="M618" i="4"/>
  <c r="M617" i="4"/>
  <c r="M607" i="4"/>
  <c r="M797" i="4"/>
  <c r="M603" i="4"/>
  <c r="M600" i="4"/>
  <c r="M599" i="4"/>
  <c r="M598" i="4"/>
  <c r="M488" i="4"/>
  <c r="M389" i="4"/>
  <c r="M388" i="4"/>
  <c r="M370" i="4"/>
  <c r="M368" i="4"/>
  <c r="M367" i="4"/>
  <c r="M366" i="4"/>
  <c r="M365" i="4"/>
  <c r="M361" i="4"/>
  <c r="M359" i="4"/>
  <c r="M357" i="4"/>
  <c r="M356" i="4"/>
  <c r="M354" i="4"/>
  <c r="M353" i="4"/>
  <c r="M337" i="4"/>
  <c r="M336" i="4"/>
  <c r="M335" i="4"/>
  <c r="M334" i="4"/>
  <c r="M333" i="4"/>
  <c r="M332" i="4"/>
  <c r="M331" i="4"/>
  <c r="M330" i="4"/>
  <c r="M328" i="4"/>
  <c r="M327" i="4"/>
  <c r="M326" i="4"/>
  <c r="M325" i="4"/>
  <c r="M324" i="4"/>
  <c r="M323" i="4"/>
  <c r="M322" i="4"/>
  <c r="M321" i="4"/>
  <c r="M320" i="4"/>
  <c r="M319" i="4"/>
  <c r="M314" i="4"/>
  <c r="M315" i="4"/>
  <c r="M316" i="4"/>
  <c r="M317" i="4"/>
  <c r="M313" i="4"/>
  <c r="M301" i="4"/>
  <c r="M300" i="4"/>
  <c r="M299" i="4"/>
  <c r="M298" i="4"/>
  <c r="M297" i="4"/>
  <c r="M296" i="4"/>
  <c r="M295" i="4"/>
  <c r="M294" i="4"/>
  <c r="M292" i="4"/>
  <c r="M291" i="4"/>
  <c r="M290" i="4"/>
  <c r="M289" i="4"/>
  <c r="M288" i="4"/>
  <c r="M286" i="4"/>
  <c r="M285" i="4"/>
  <c r="M284" i="4"/>
  <c r="M283" i="4"/>
  <c r="M282" i="4"/>
  <c r="M281" i="4"/>
  <c r="M280" i="4"/>
  <c r="M279" i="4"/>
  <c r="M278" i="4"/>
  <c r="M277" i="4"/>
  <c r="M276" i="4"/>
  <c r="M275" i="4"/>
  <c r="M274" i="4"/>
  <c r="M273" i="4"/>
  <c r="M272" i="4"/>
  <c r="M271" i="4"/>
  <c r="M269" i="4"/>
  <c r="M268" i="4"/>
  <c r="M267" i="4"/>
  <c r="M266" i="4"/>
  <c r="M262" i="4"/>
  <c r="M261" i="4"/>
  <c r="M260" i="4"/>
  <c r="M259" i="4"/>
  <c r="M257" i="4"/>
  <c r="M256" i="4"/>
  <c r="M255" i="4"/>
  <c r="M253" i="4"/>
  <c r="M252" i="4"/>
  <c r="M251" i="4"/>
  <c r="M250" i="4"/>
  <c r="M249" i="4"/>
  <c r="M248" i="4"/>
  <c r="M247" i="4"/>
  <c r="M246" i="4"/>
  <c r="M244" i="4"/>
  <c r="M243" i="4"/>
  <c r="M242" i="4"/>
  <c r="M241" i="4"/>
  <c r="M240" i="4"/>
  <c r="M239" i="4"/>
  <c r="M195" i="4"/>
  <c r="M193" i="4"/>
  <c r="M192" i="4"/>
  <c r="M191" i="4"/>
  <c r="M190" i="4"/>
  <c r="M189" i="4"/>
  <c r="M188" i="4"/>
  <c r="M187" i="4"/>
  <c r="M186" i="4"/>
  <c r="M184" i="4"/>
  <c r="M183" i="4"/>
  <c r="M180" i="4"/>
  <c r="M179" i="4"/>
  <c r="M178" i="4"/>
  <c r="M177" i="4"/>
  <c r="M175" i="4"/>
  <c r="M173" i="4"/>
  <c r="M172" i="4"/>
  <c r="M171" i="4"/>
  <c r="M798" i="4"/>
  <c r="M799" i="4"/>
  <c r="M800" i="4"/>
  <c r="M801" i="4"/>
  <c r="M604" i="4"/>
  <c r="M605" i="4"/>
  <c r="M170" i="4"/>
  <c r="M677" i="4"/>
  <c r="M678" i="4"/>
  <c r="M681" i="4"/>
  <c r="M682" i="4"/>
  <c r="M683" i="4"/>
  <c r="F212" i="4"/>
  <c r="F329" i="4"/>
  <c r="F715" i="4"/>
  <c r="F716" i="4"/>
  <c r="F787" i="4"/>
  <c r="F788" i="4"/>
  <c r="F786" i="4"/>
  <c r="K3071" i="10"/>
  <c r="M707" i="4"/>
  <c r="O613" i="4"/>
  <c r="F613" i="4" s="1"/>
  <c r="O714" i="4"/>
  <c r="F714" i="4" s="1"/>
  <c r="O713" i="4"/>
  <c r="O712" i="4"/>
  <c r="O711" i="4"/>
  <c r="O710" i="4"/>
  <c r="O709" i="4"/>
  <c r="O707" i="4"/>
  <c r="O696" i="4"/>
  <c r="F696" i="4" s="1"/>
  <c r="O695" i="4"/>
  <c r="F695" i="4" s="1"/>
  <c r="O694" i="4"/>
  <c r="F694" i="4" s="1"/>
  <c r="O693" i="4"/>
  <c r="F693" i="4" s="1"/>
  <c r="O691" i="4"/>
  <c r="F691" i="4" s="1"/>
  <c r="O670" i="4"/>
  <c r="F670" i="4" s="1"/>
  <c r="O669" i="4"/>
  <c r="F669" i="4" s="1"/>
  <c r="O668" i="4"/>
  <c r="F668" i="4" s="1"/>
  <c r="O667" i="4"/>
  <c r="F667" i="4" s="1"/>
  <c r="O666" i="4"/>
  <c r="F666" i="4" s="1"/>
  <c r="O615" i="4"/>
  <c r="F615" i="4" s="1"/>
  <c r="O614" i="4"/>
  <c r="F614" i="4" s="1"/>
  <c r="O612" i="4"/>
  <c r="F612" i="4" s="1"/>
  <c r="O611" i="4"/>
  <c r="F611" i="4" s="1"/>
  <c r="O610" i="4"/>
  <c r="F610" i="4" s="1"/>
  <c r="O609" i="4"/>
  <c r="F609" i="4" s="1"/>
  <c r="O484" i="4"/>
  <c r="F484" i="4" s="1"/>
  <c r="O394" i="4"/>
  <c r="F394" i="4" s="1"/>
  <c r="O392" i="4"/>
  <c r="F392" i="4" s="1"/>
  <c r="O390" i="4"/>
  <c r="F390" i="4" s="1"/>
  <c r="O360" i="4"/>
  <c r="F360" i="4" s="1"/>
  <c r="O164" i="4"/>
  <c r="F164" i="4" s="1"/>
  <c r="O163" i="4"/>
  <c r="F163" i="4" s="1"/>
  <c r="O162" i="4"/>
  <c r="F162" i="4" s="1"/>
  <c r="O161" i="4"/>
  <c r="F161" i="4" s="1"/>
  <c r="O160" i="4"/>
  <c r="F160" i="4" s="1"/>
  <c r="O159" i="4"/>
  <c r="F159" i="4" s="1"/>
  <c r="O158" i="4"/>
  <c r="F158" i="4" s="1"/>
  <c r="O157" i="4"/>
  <c r="F157" i="4" s="1"/>
  <c r="I3" i="15"/>
  <c r="I4" i="15"/>
  <c r="I5" i="15"/>
  <c r="I6" i="15"/>
  <c r="I7" i="15"/>
  <c r="I8" i="15"/>
  <c r="I10" i="15"/>
  <c r="I11" i="15"/>
  <c r="I12" i="15"/>
  <c r="I13" i="15"/>
  <c r="I14" i="15"/>
  <c r="I15" i="15"/>
  <c r="I16" i="15"/>
  <c r="I17" i="15"/>
  <c r="I18" i="15"/>
  <c r="I19" i="15"/>
  <c r="I21" i="15"/>
  <c r="I22" i="15"/>
  <c r="I23" i="15"/>
  <c r="I24" i="15"/>
  <c r="I25" i="15"/>
  <c r="I26" i="15"/>
  <c r="I28" i="15"/>
  <c r="I29" i="15"/>
  <c r="I30" i="15"/>
  <c r="I31" i="15"/>
  <c r="I33" i="15"/>
  <c r="I34" i="15"/>
  <c r="I35" i="15"/>
  <c r="I36" i="15"/>
  <c r="I2" i="15"/>
  <c r="M714" i="4"/>
  <c r="M713" i="4"/>
  <c r="M712" i="4"/>
  <c r="M711" i="4"/>
  <c r="M710" i="4"/>
  <c r="M709" i="4"/>
  <c r="M708" i="4"/>
  <c r="M696" i="4"/>
  <c r="M695" i="4"/>
  <c r="M694" i="4"/>
  <c r="M693" i="4"/>
  <c r="M691" i="4"/>
  <c r="M670" i="4"/>
  <c r="M669" i="4"/>
  <c r="M668" i="4"/>
  <c r="M667" i="4"/>
  <c r="M666" i="4"/>
  <c r="M615" i="4"/>
  <c r="M614" i="4"/>
  <c r="M613" i="4"/>
  <c r="M612" i="4"/>
  <c r="M611" i="4"/>
  <c r="M610" i="4"/>
  <c r="M609" i="4"/>
  <c r="M484" i="4"/>
  <c r="M394" i="4"/>
  <c r="M392" i="4"/>
  <c r="M390" i="4"/>
  <c r="M360" i="4"/>
  <c r="M164" i="4"/>
  <c r="M163" i="4"/>
  <c r="M162" i="4"/>
  <c r="M161" i="4"/>
  <c r="M160" i="4"/>
  <c r="M159" i="4"/>
  <c r="M158" i="4"/>
  <c r="M157" i="4"/>
  <c r="O702" i="4"/>
  <c r="F702" i="4" s="1"/>
  <c r="O601" i="4"/>
  <c r="F601" i="4" s="1"/>
  <c r="O387" i="4"/>
  <c r="F387" i="4" s="1"/>
  <c r="F369" i="4"/>
  <c r="O364" i="4"/>
  <c r="F364" i="4" s="1"/>
  <c r="O339" i="4"/>
  <c r="F339" i="4" s="1"/>
  <c r="O270" i="4"/>
  <c r="F270" i="4" s="1"/>
  <c r="O167" i="4"/>
  <c r="F167" i="4" s="1"/>
  <c r="O166" i="4"/>
  <c r="F166" i="4" s="1"/>
  <c r="O155" i="4"/>
  <c r="F155" i="4" s="1"/>
  <c r="O153" i="4"/>
  <c r="F153" i="4" s="1"/>
  <c r="O152" i="4"/>
  <c r="F152" i="4" s="1"/>
  <c r="J39" i="11"/>
  <c r="O810" i="4"/>
  <c r="F810" i="4" s="1"/>
  <c r="F809" i="4"/>
  <c r="O808" i="4"/>
  <c r="O805" i="4"/>
  <c r="F805" i="4" s="1"/>
  <c r="O803" i="4"/>
  <c r="F803" i="4" s="1"/>
  <c r="O773" i="4"/>
  <c r="F773" i="4" s="1"/>
  <c r="O690" i="4"/>
  <c r="F690" i="4" s="1"/>
  <c r="O602" i="4"/>
  <c r="F602" i="4" s="1"/>
  <c r="O363" i="4"/>
  <c r="F363" i="4" s="1"/>
  <c r="O362" i="4"/>
  <c r="F362" i="4" s="1"/>
  <c r="O352" i="4"/>
  <c r="F352" i="4" s="1"/>
  <c r="O351" i="4"/>
  <c r="F351" i="4" s="1"/>
  <c r="O350" i="4"/>
  <c r="F350" i="4" s="1"/>
  <c r="O349" i="4"/>
  <c r="F349" i="4" s="1"/>
  <c r="O348" i="4"/>
  <c r="F348" i="4" s="1"/>
  <c r="O347" i="4"/>
  <c r="F347" i="4" s="1"/>
  <c r="O346" i="4"/>
  <c r="F346" i="4" s="1"/>
  <c r="O345" i="4"/>
  <c r="F345" i="4" s="1"/>
  <c r="O344" i="4"/>
  <c r="F344" i="4" s="1"/>
  <c r="O343" i="4"/>
  <c r="F343" i="4" s="1"/>
  <c r="O342" i="4"/>
  <c r="F342" i="4" s="1"/>
  <c r="O341" i="4"/>
  <c r="F341" i="4" s="1"/>
  <c r="O340" i="4"/>
  <c r="F340" i="4" s="1"/>
  <c r="O338" i="4"/>
  <c r="F338" i="4" s="1"/>
  <c r="O264" i="4"/>
  <c r="F264" i="4" s="1"/>
  <c r="O254" i="4"/>
  <c r="F254" i="4" s="1"/>
  <c r="O245" i="4"/>
  <c r="F245" i="4" s="1"/>
  <c r="O168" i="4"/>
  <c r="F168" i="4" s="1"/>
  <c r="O165" i="4"/>
  <c r="F165" i="4" s="1"/>
  <c r="O154" i="4"/>
  <c r="F154" i="4" s="1"/>
  <c r="O151" i="4"/>
  <c r="F711" i="4" l="1"/>
  <c r="F712" i="4"/>
  <c r="F713" i="4"/>
  <c r="F707" i="4"/>
  <c r="F708" i="4"/>
  <c r="F709" i="4"/>
  <c r="F710" i="4"/>
  <c r="M679" i="4"/>
  <c r="M684" i="4"/>
  <c r="M674" i="4"/>
  <c r="M680" i="4"/>
  <c r="M675" i="4"/>
  <c r="M685" i="4"/>
  <c r="F808" i="4"/>
  <c r="J808" i="4"/>
  <c r="O224" i="4"/>
  <c r="J224" i="4" s="1"/>
  <c r="O813" i="4"/>
  <c r="E41" i="11"/>
  <c r="J813" i="4" l="1"/>
  <c r="F224" i="4"/>
  <c r="I3" i="11"/>
  <c r="I4" i="11"/>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8" i="11"/>
  <c r="I39" i="11"/>
  <c r="I40" i="11"/>
  <c r="I41" i="11"/>
  <c r="I42" i="11"/>
  <c r="I43" i="11"/>
  <c r="I44" i="11"/>
  <c r="I45" i="11"/>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M769" i="4"/>
  <c r="M768" i="4"/>
  <c r="M767" i="4"/>
  <c r="M766" i="4"/>
  <c r="M765" i="4"/>
  <c r="M764" i="4"/>
  <c r="M763" i="4"/>
  <c r="M762" i="4"/>
  <c r="M761" i="4"/>
  <c r="M760" i="4"/>
  <c r="M759" i="4"/>
  <c r="M758" i="4"/>
  <c r="M757" i="4"/>
  <c r="M756" i="4"/>
  <c r="M755" i="4"/>
  <c r="M754" i="4"/>
  <c r="M753" i="4"/>
  <c r="M752" i="4"/>
  <c r="M751" i="4"/>
  <c r="M750" i="4"/>
  <c r="M749" i="4"/>
  <c r="M748" i="4"/>
  <c r="M747" i="4"/>
  <c r="M746" i="4"/>
  <c r="M745" i="4"/>
  <c r="M744" i="4"/>
  <c r="M743" i="4"/>
  <c r="M742" i="4"/>
  <c r="M698" i="4"/>
  <c r="M697" i="4"/>
  <c r="M393" i="4"/>
  <c r="M391" i="4"/>
  <c r="M145" i="4"/>
  <c r="M144" i="4"/>
  <c r="M143" i="4"/>
  <c r="M142" i="4"/>
  <c r="M141" i="4"/>
  <c r="M140" i="4"/>
  <c r="M139" i="4"/>
  <c r="M138" i="4"/>
  <c r="M137" i="4"/>
  <c r="M136" i="4"/>
  <c r="M135" i="4"/>
  <c r="M134" i="4"/>
  <c r="M133" i="4"/>
  <c r="M132" i="4"/>
  <c r="M131" i="4"/>
  <c r="M130" i="4"/>
  <c r="M129" i="4"/>
  <c r="M128" i="4"/>
  <c r="M126" i="4"/>
  <c r="M125" i="4"/>
  <c r="M124" i="4"/>
  <c r="M123" i="4"/>
  <c r="M122" i="4"/>
  <c r="M121" i="4"/>
  <c r="M120" i="4"/>
  <c r="M119" i="4"/>
  <c r="M118" i="4"/>
  <c r="M117" i="4"/>
  <c r="M116" i="4"/>
  <c r="M115" i="4"/>
  <c r="M114" i="4"/>
  <c r="M112" i="4"/>
  <c r="M111" i="4"/>
  <c r="M110" i="4"/>
  <c r="M109" i="4"/>
  <c r="M108" i="4"/>
  <c r="M107" i="4"/>
  <c r="M105" i="4"/>
  <c r="M104" i="4"/>
  <c r="M103" i="4"/>
  <c r="M102" i="4"/>
  <c r="M101" i="4"/>
  <c r="M100" i="4"/>
  <c r="E42" i="11" l="1"/>
  <c r="E43" i="11"/>
  <c r="E44" i="11"/>
  <c r="E45" i="11"/>
  <c r="E33" i="11"/>
  <c r="E34" i="11"/>
  <c r="E35" i="11"/>
  <c r="E36" i="11"/>
  <c r="E37" i="11"/>
  <c r="E14" i="11"/>
  <c r="E15" i="11"/>
  <c r="E16" i="11"/>
  <c r="E17" i="11"/>
  <c r="E18" i="11"/>
  <c r="E19" i="11"/>
  <c r="E20" i="11"/>
  <c r="E21" i="11"/>
  <c r="E22" i="11"/>
  <c r="E23" i="11"/>
  <c r="E24" i="11"/>
  <c r="E25" i="11"/>
  <c r="E26" i="11"/>
  <c r="E27" i="11"/>
  <c r="E28" i="11"/>
  <c r="E29" i="11"/>
  <c r="E30" i="11"/>
  <c r="E7" i="11"/>
  <c r="E8" i="11"/>
  <c r="E9" i="11"/>
  <c r="E10" i="11"/>
  <c r="E11" i="11"/>
  <c r="E6" i="11"/>
  <c r="F151" i="4"/>
  <c r="J41" i="11"/>
  <c r="J42" i="11"/>
  <c r="J43" i="11"/>
  <c r="J44" i="11"/>
  <c r="J45" i="11"/>
  <c r="M387" i="4" l="1"/>
  <c r="M810" i="4"/>
  <c r="M809" i="4"/>
  <c r="M702" i="4"/>
  <c r="M153" i="4"/>
  <c r="M805" i="4"/>
  <c r="J2" i="11"/>
  <c r="O517" i="4"/>
  <c r="F517" i="4" s="1"/>
  <c r="E3"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2" i="13"/>
  <c r="S518" i="4" s="1"/>
  <c r="F231" i="4" l="1"/>
  <c r="J812" i="4" l="1"/>
  <c r="O735" i="4" l="1"/>
  <c r="O325" i="4"/>
  <c r="O179" i="4"/>
  <c r="O319" i="4"/>
  <c r="O776" i="4"/>
  <c r="O740" i="4"/>
  <c r="F740" i="4" s="1"/>
  <c r="O789" i="4"/>
  <c r="O734" i="4"/>
  <c r="F734" i="4" s="1"/>
  <c r="O673" i="4"/>
  <c r="O733" i="4"/>
  <c r="O811" i="4" l="1"/>
  <c r="O807" i="4"/>
  <c r="O806" i="4"/>
  <c r="O804" i="4"/>
  <c r="O802" i="4"/>
  <c r="O801" i="4"/>
  <c r="O800" i="4"/>
  <c r="O799" i="4"/>
  <c r="O798" i="4"/>
  <c r="O797" i="4"/>
  <c r="O796" i="4"/>
  <c r="O795" i="4"/>
  <c r="O794" i="4"/>
  <c r="O793" i="4"/>
  <c r="O792" i="4"/>
  <c r="O785" i="4"/>
  <c r="O784" i="4"/>
  <c r="O783" i="4"/>
  <c r="O782" i="4"/>
  <c r="O781" i="4"/>
  <c r="O780" i="4"/>
  <c r="O779" i="4"/>
  <c r="O778" i="4"/>
  <c r="O777" i="4"/>
  <c r="O775" i="4"/>
  <c r="O774" i="4"/>
  <c r="O771" i="4"/>
  <c r="F771" i="4" s="1"/>
  <c r="O772" i="4"/>
  <c r="O770" i="4"/>
  <c r="F770" i="4" s="1"/>
  <c r="O738" i="4"/>
  <c r="O737" i="4"/>
  <c r="O736" i="4"/>
  <c r="O732" i="4"/>
  <c r="O731" i="4"/>
  <c r="O730" i="4"/>
  <c r="O729" i="4"/>
  <c r="O728" i="4"/>
  <c r="O727" i="4"/>
  <c r="O726" i="4"/>
  <c r="O725" i="4"/>
  <c r="O724" i="4"/>
  <c r="O723" i="4"/>
  <c r="O722" i="4"/>
  <c r="O721" i="4"/>
  <c r="O720" i="4"/>
  <c r="F720" i="4" s="1"/>
  <c r="O719" i="4"/>
  <c r="F719" i="4" s="1"/>
  <c r="O718" i="4"/>
  <c r="O717" i="4"/>
  <c r="J717" i="4" s="1"/>
  <c r="O706" i="4"/>
  <c r="O705" i="4"/>
  <c r="O703" i="4"/>
  <c r="O701" i="4"/>
  <c r="O692" i="4"/>
  <c r="O689" i="4"/>
  <c r="O659" i="4"/>
  <c r="O660" i="4"/>
  <c r="O661" i="4"/>
  <c r="O662" i="4"/>
  <c r="O663" i="4"/>
  <c r="O664" i="4"/>
  <c r="O665" i="4"/>
  <c r="O671" i="4"/>
  <c r="O672" i="4"/>
  <c r="F718" i="4" l="1"/>
  <c r="J718" i="4"/>
  <c r="J783" i="4"/>
  <c r="F783" i="4"/>
  <c r="O657" i="4"/>
  <c r="O656" i="4"/>
  <c r="O655" i="4"/>
  <c r="O654" i="4"/>
  <c r="O653" i="4"/>
  <c r="O650" i="4"/>
  <c r="O649" i="4"/>
  <c r="O646" i="4"/>
  <c r="O645" i="4"/>
  <c r="O644" i="4"/>
  <c r="O641" i="4"/>
  <c r="O640" i="4"/>
  <c r="O639" i="4"/>
  <c r="O638" i="4"/>
  <c r="O637" i="4"/>
  <c r="O633" i="4"/>
  <c r="O632" i="4"/>
  <c r="O631" i="4"/>
  <c r="O629" i="4"/>
  <c r="O628" i="4"/>
  <c r="O627" i="4"/>
  <c r="O625" i="4"/>
  <c r="O623" i="4"/>
  <c r="O624" i="4"/>
  <c r="O622" i="4"/>
  <c r="O621" i="4"/>
  <c r="O620" i="4"/>
  <c r="O619" i="4"/>
  <c r="O618" i="4"/>
  <c r="O617" i="4"/>
  <c r="O608" i="4"/>
  <c r="O607" i="4"/>
  <c r="O603" i="4"/>
  <c r="O600" i="4"/>
  <c r="O599" i="4"/>
  <c r="O598" i="4"/>
  <c r="O535" i="4"/>
  <c r="F535" i="4" s="1"/>
  <c r="O534" i="4"/>
  <c r="F534" i="4" s="1"/>
  <c r="O533" i="4"/>
  <c r="F533" i="4" s="1"/>
  <c r="O532" i="4"/>
  <c r="F532" i="4" s="1"/>
  <c r="O529" i="4"/>
  <c r="F529" i="4" s="1"/>
  <c r="O528" i="4"/>
  <c r="F528" i="4" s="1"/>
  <c r="O520" i="4"/>
  <c r="F520" i="4" s="1"/>
  <c r="O519" i="4"/>
  <c r="F519" i="4" s="1"/>
  <c r="O488" i="4"/>
  <c r="O398" i="4"/>
  <c r="O397" i="4"/>
  <c r="O396" i="4"/>
  <c r="O395" i="4"/>
  <c r="O371" i="4"/>
  <c r="F371" i="4" s="1"/>
  <c r="O372" i="4"/>
  <c r="F372" i="4" s="1"/>
  <c r="O373" i="4"/>
  <c r="F373" i="4" s="1"/>
  <c r="O374" i="4"/>
  <c r="F374" i="4" s="1"/>
  <c r="O375" i="4"/>
  <c r="F375" i="4" s="1"/>
  <c r="O376" i="4"/>
  <c r="F376" i="4" s="1"/>
  <c r="O377" i="4"/>
  <c r="F377" i="4" s="1"/>
  <c r="O378" i="4"/>
  <c r="F378" i="4" s="1"/>
  <c r="O379" i="4"/>
  <c r="F379" i="4" s="1"/>
  <c r="O380" i="4"/>
  <c r="F380" i="4" s="1"/>
  <c r="O381" i="4"/>
  <c r="F381" i="4" s="1"/>
  <c r="O382" i="4"/>
  <c r="F382" i="4" s="1"/>
  <c r="O383" i="4"/>
  <c r="F383" i="4" s="1"/>
  <c r="O384" i="4"/>
  <c r="F384" i="4" s="1"/>
  <c r="O385" i="4"/>
  <c r="F385" i="4" s="1"/>
  <c r="O386" i="4"/>
  <c r="F386" i="4" s="1"/>
  <c r="O388" i="4"/>
  <c r="O389" i="4"/>
  <c r="O370" i="4"/>
  <c r="O366" i="4"/>
  <c r="O367" i="4"/>
  <c r="O368" i="4"/>
  <c r="O365" i="4"/>
  <c r="O361" i="4"/>
  <c r="O359" i="4"/>
  <c r="O357" i="4"/>
  <c r="O354" i="4"/>
  <c r="O353" i="4"/>
  <c r="O337" i="4"/>
  <c r="O336" i="4"/>
  <c r="O335" i="4"/>
  <c r="O334" i="4"/>
  <c r="O333" i="4"/>
  <c r="O332" i="4"/>
  <c r="O331" i="4"/>
  <c r="O330" i="4"/>
  <c r="O328" i="4"/>
  <c r="O327" i="4"/>
  <c r="O326" i="4"/>
  <c r="O324" i="4"/>
  <c r="O323" i="4"/>
  <c r="O322" i="4"/>
  <c r="O321" i="4"/>
  <c r="O320" i="4"/>
  <c r="O314" i="4"/>
  <c r="O315" i="4"/>
  <c r="O316" i="4"/>
  <c r="O317" i="4"/>
  <c r="O313" i="4"/>
  <c r="O304" i="4"/>
  <c r="O305" i="4"/>
  <c r="O306" i="4"/>
  <c r="O307" i="4"/>
  <c r="O308" i="4"/>
  <c r="O309" i="4"/>
  <c r="O310" i="4"/>
  <c r="O311" i="4"/>
  <c r="O303" i="4"/>
  <c r="O295" i="4"/>
  <c r="O296" i="4"/>
  <c r="O297" i="4"/>
  <c r="O298" i="4"/>
  <c r="O299" i="4"/>
  <c r="O300" i="4"/>
  <c r="O301" i="4"/>
  <c r="O289" i="4"/>
  <c r="O290" i="4"/>
  <c r="O291" i="4"/>
  <c r="O292" i="4"/>
  <c r="O288" i="4"/>
  <c r="O272" i="4"/>
  <c r="O273" i="4"/>
  <c r="O274" i="4"/>
  <c r="O275" i="4"/>
  <c r="O276" i="4"/>
  <c r="O277" i="4"/>
  <c r="O278" i="4"/>
  <c r="O279" i="4"/>
  <c r="O280" i="4"/>
  <c r="O281" i="4"/>
  <c r="O282" i="4"/>
  <c r="O283" i="4"/>
  <c r="O284" i="4"/>
  <c r="O285" i="4"/>
  <c r="O286" i="4"/>
  <c r="O271" i="4"/>
  <c r="O266" i="4"/>
  <c r="O267" i="4"/>
  <c r="O268" i="4"/>
  <c r="O269" i="4"/>
  <c r="O265" i="4"/>
  <c r="O260" i="4"/>
  <c r="O261" i="4"/>
  <c r="O262" i="4"/>
  <c r="O259" i="4"/>
  <c r="O256" i="4"/>
  <c r="O257" i="4"/>
  <c r="O255" i="4"/>
  <c r="O241" i="4"/>
  <c r="O242" i="4"/>
  <c r="O243" i="4"/>
  <c r="O244" i="4"/>
  <c r="O246" i="4"/>
  <c r="O247" i="4"/>
  <c r="F247" i="4" s="1"/>
  <c r="O248" i="4"/>
  <c r="O249" i="4"/>
  <c r="O250" i="4"/>
  <c r="O251" i="4"/>
  <c r="O252" i="4"/>
  <c r="O253" i="4"/>
  <c r="O239" i="4"/>
  <c r="O195" i="4"/>
  <c r="O187" i="4"/>
  <c r="O188" i="4"/>
  <c r="O189" i="4"/>
  <c r="O190" i="4"/>
  <c r="O191" i="4"/>
  <c r="O192" i="4"/>
  <c r="O193" i="4"/>
  <c r="O186" i="4"/>
  <c r="O171" i="4"/>
  <c r="O172" i="4"/>
  <c r="O173" i="4"/>
  <c r="O174" i="4"/>
  <c r="O175" i="4"/>
  <c r="O176" i="4"/>
  <c r="O177" i="4"/>
  <c r="O178" i="4"/>
  <c r="O180" i="4"/>
  <c r="O181" i="4"/>
  <c r="O182" i="4"/>
  <c r="O183" i="4"/>
  <c r="O184" i="4"/>
  <c r="O170" i="4"/>
  <c r="O149" i="4"/>
  <c r="O91" i="4"/>
  <c r="O597" i="4"/>
  <c r="J613" i="4" l="1"/>
  <c r="J2" i="15"/>
  <c r="K16874" i="10" l="1"/>
  <c r="L16874" i="10" s="1"/>
  <c r="M16874" i="10" s="1"/>
  <c r="N16874" i="10"/>
  <c r="K16875" i="10"/>
  <c r="L16875" i="10"/>
  <c r="M16875" i="10" s="1"/>
  <c r="N16875" i="10"/>
  <c r="K16876" i="10"/>
  <c r="L16876" i="10" s="1"/>
  <c r="M16876" i="10" s="1"/>
  <c r="N16876" i="10"/>
  <c r="K16877" i="10"/>
  <c r="L16877" i="10"/>
  <c r="M16877" i="10" s="1"/>
  <c r="N16877" i="10"/>
  <c r="K16878" i="10"/>
  <c r="L16878" i="10" s="1"/>
  <c r="M16878" i="10" s="1"/>
  <c r="N16878" i="10"/>
  <c r="K16879" i="10"/>
  <c r="L16879" i="10"/>
  <c r="M16879" i="10" s="1"/>
  <c r="N16879" i="10"/>
  <c r="K16880" i="10"/>
  <c r="L16880" i="10" s="1"/>
  <c r="M16880" i="10" s="1"/>
  <c r="N16880" i="10"/>
  <c r="K16881" i="10"/>
  <c r="L16881" i="10"/>
  <c r="M16881" i="10" s="1"/>
  <c r="N16881" i="10"/>
  <c r="K16882" i="10"/>
  <c r="L16882" i="10" s="1"/>
  <c r="M16882" i="10" s="1"/>
  <c r="N16882" i="10"/>
  <c r="K16883" i="10"/>
  <c r="L16883" i="10"/>
  <c r="M16883" i="10" s="1"/>
  <c r="N16883" i="10"/>
  <c r="K16884" i="10"/>
  <c r="L16884" i="10" s="1"/>
  <c r="M16884" i="10" s="1"/>
  <c r="N16884" i="10"/>
  <c r="K16885" i="10"/>
  <c r="L16885" i="10"/>
  <c r="M16885" i="10" s="1"/>
  <c r="N16885" i="10"/>
  <c r="K16886" i="10"/>
  <c r="L16886" i="10" s="1"/>
  <c r="M16886" i="10" s="1"/>
  <c r="N16886" i="10"/>
  <c r="K16887" i="10"/>
  <c r="L16887" i="10"/>
  <c r="M16887" i="10" s="1"/>
  <c r="N16887" i="10"/>
  <c r="K16888" i="10"/>
  <c r="L16888" i="10" s="1"/>
  <c r="M16888" i="10" s="1"/>
  <c r="N16888" i="10"/>
  <c r="K16889" i="10"/>
  <c r="L16889" i="10"/>
  <c r="M16889" i="10" s="1"/>
  <c r="N16889" i="10"/>
  <c r="K16890" i="10"/>
  <c r="L16890" i="10" s="1"/>
  <c r="M16890" i="10" s="1"/>
  <c r="N16890" i="10"/>
  <c r="K16891" i="10"/>
  <c r="L16891" i="10"/>
  <c r="M16891" i="10" s="1"/>
  <c r="N16891" i="10"/>
  <c r="K16892" i="10"/>
  <c r="L16892" i="10" s="1"/>
  <c r="M16892" i="10" s="1"/>
  <c r="N16892" i="10"/>
  <c r="K16893" i="10"/>
  <c r="L16893" i="10"/>
  <c r="M16893" i="10" s="1"/>
  <c r="N16893" i="10"/>
  <c r="K16894" i="10"/>
  <c r="L16894" i="10" s="1"/>
  <c r="M16894" i="10" s="1"/>
  <c r="N16894" i="10"/>
  <c r="K16895" i="10"/>
  <c r="L16895" i="10"/>
  <c r="M16895" i="10" s="1"/>
  <c r="N16895" i="10"/>
  <c r="K16896" i="10"/>
  <c r="L16896" i="10" s="1"/>
  <c r="M16896" i="10" s="1"/>
  <c r="N16896" i="10"/>
  <c r="K16897" i="10"/>
  <c r="L16897" i="10"/>
  <c r="M16897" i="10" s="1"/>
  <c r="N16897" i="10"/>
  <c r="K16898" i="10"/>
  <c r="L16898" i="10" s="1"/>
  <c r="M16898" i="10" s="1"/>
  <c r="N16898" i="10"/>
  <c r="K16899" i="10"/>
  <c r="L16899" i="10"/>
  <c r="M16899" i="10" s="1"/>
  <c r="N16899" i="10"/>
  <c r="K16900" i="10"/>
  <c r="L16900" i="10" s="1"/>
  <c r="M16900" i="10" s="1"/>
  <c r="N16900" i="10"/>
  <c r="K16901" i="10"/>
  <c r="L16901" i="10"/>
  <c r="M16901" i="10" s="1"/>
  <c r="N16901" i="10"/>
  <c r="K16902" i="10"/>
  <c r="L16902" i="10" s="1"/>
  <c r="M16902" i="10" s="1"/>
  <c r="N16902" i="10"/>
  <c r="K16903" i="10"/>
  <c r="L16903" i="10"/>
  <c r="M16903" i="10" s="1"/>
  <c r="N16903" i="10"/>
  <c r="K16904" i="10"/>
  <c r="L16904" i="10" s="1"/>
  <c r="M16904" i="10" s="1"/>
  <c r="N16904" i="10"/>
  <c r="K16905" i="10"/>
  <c r="L16905" i="10"/>
  <c r="M16905" i="10" s="1"/>
  <c r="N16905" i="10"/>
  <c r="K16906" i="10"/>
  <c r="L16906" i="10" s="1"/>
  <c r="M16906" i="10" s="1"/>
  <c r="N16906" i="10"/>
  <c r="K16907" i="10"/>
  <c r="L16907" i="10"/>
  <c r="M16907" i="10" s="1"/>
  <c r="N16907" i="10"/>
  <c r="K16908" i="10"/>
  <c r="L16908" i="10" s="1"/>
  <c r="M16908" i="10" s="1"/>
  <c r="N16908" i="10"/>
  <c r="K16909" i="10"/>
  <c r="L16909" i="10"/>
  <c r="M16909" i="10" s="1"/>
  <c r="N16909" i="10"/>
  <c r="K16910" i="10"/>
  <c r="L16910" i="10" s="1"/>
  <c r="M16910" i="10" s="1"/>
  <c r="N16910" i="10"/>
  <c r="K16816" i="10" l="1"/>
  <c r="L16816" i="10" s="1"/>
  <c r="M16816" i="10" s="1"/>
  <c r="N16816" i="10"/>
  <c r="K16817" i="10"/>
  <c r="L16817" i="10" s="1"/>
  <c r="M16817" i="10" s="1"/>
  <c r="N16817" i="10"/>
  <c r="K16818" i="10"/>
  <c r="L16818" i="10"/>
  <c r="M16818" i="10" s="1"/>
  <c r="N16818" i="10"/>
  <c r="K16819" i="10"/>
  <c r="L16819" i="10" s="1"/>
  <c r="M16819" i="10" s="1"/>
  <c r="N16819" i="10"/>
  <c r="K16820" i="10"/>
  <c r="L16820" i="10" s="1"/>
  <c r="M16820" i="10" s="1"/>
  <c r="N16820" i="10"/>
  <c r="K16821" i="10"/>
  <c r="L16821" i="10" s="1"/>
  <c r="M16821" i="10" s="1"/>
  <c r="N16821" i="10"/>
  <c r="K16822" i="10"/>
  <c r="L16822" i="10" s="1"/>
  <c r="M16822" i="10" s="1"/>
  <c r="N16822" i="10"/>
  <c r="K16823" i="10"/>
  <c r="L16823" i="10" s="1"/>
  <c r="M16823" i="10" s="1"/>
  <c r="N16823" i="10"/>
  <c r="K16824" i="10"/>
  <c r="L16824" i="10" s="1"/>
  <c r="M16824" i="10" s="1"/>
  <c r="N16824" i="10"/>
  <c r="K16825" i="10"/>
  <c r="L16825" i="10"/>
  <c r="M16825" i="10" s="1"/>
  <c r="N16825" i="10"/>
  <c r="K16826" i="10"/>
  <c r="L16826" i="10" s="1"/>
  <c r="M16826" i="10" s="1"/>
  <c r="N16826" i="10"/>
  <c r="K16827" i="10"/>
  <c r="L16827" i="10" s="1"/>
  <c r="M16827" i="10" s="1"/>
  <c r="N16827" i="10"/>
  <c r="K16828" i="10"/>
  <c r="L16828" i="10" s="1"/>
  <c r="M16828" i="10" s="1"/>
  <c r="N16828" i="10"/>
  <c r="K16829" i="10"/>
  <c r="L16829" i="10" s="1"/>
  <c r="M16829" i="10" s="1"/>
  <c r="N16829" i="10"/>
  <c r="K16830" i="10"/>
  <c r="L16830" i="10" s="1"/>
  <c r="M16830" i="10" s="1"/>
  <c r="N16830" i="10"/>
  <c r="K16831" i="10"/>
  <c r="L16831" i="10" s="1"/>
  <c r="M16831" i="10" s="1"/>
  <c r="N16831" i="10"/>
  <c r="K16832" i="10"/>
  <c r="L16832" i="10" s="1"/>
  <c r="M16832" i="10" s="1"/>
  <c r="N16832" i="10"/>
  <c r="K16833" i="10"/>
  <c r="L16833" i="10"/>
  <c r="M16833" i="10" s="1"/>
  <c r="N16833" i="10"/>
  <c r="K16834" i="10"/>
  <c r="L16834" i="10" s="1"/>
  <c r="M16834" i="10" s="1"/>
  <c r="N16834" i="10"/>
  <c r="K16835" i="10"/>
  <c r="L16835" i="10" s="1"/>
  <c r="M16835" i="10" s="1"/>
  <c r="N16835" i="10"/>
  <c r="K16836" i="10"/>
  <c r="L16836" i="10" s="1"/>
  <c r="M16836" i="10" s="1"/>
  <c r="N16836" i="10"/>
  <c r="K16837" i="10"/>
  <c r="L16837" i="10" s="1"/>
  <c r="M16837" i="10" s="1"/>
  <c r="N16837" i="10"/>
  <c r="K16838" i="10"/>
  <c r="L16838" i="10" s="1"/>
  <c r="M16838" i="10" s="1"/>
  <c r="N16838" i="10"/>
  <c r="K16839" i="10"/>
  <c r="L16839" i="10" s="1"/>
  <c r="M16839" i="10" s="1"/>
  <c r="N16839" i="10"/>
  <c r="K16840" i="10"/>
  <c r="L16840" i="10" s="1"/>
  <c r="M16840" i="10" s="1"/>
  <c r="N16840" i="10"/>
  <c r="K16841" i="10"/>
  <c r="L16841" i="10"/>
  <c r="M16841" i="10" s="1"/>
  <c r="N16841" i="10"/>
  <c r="K16842" i="10"/>
  <c r="L16842" i="10" s="1"/>
  <c r="M16842" i="10" s="1"/>
  <c r="N16842" i="10"/>
  <c r="K16843" i="10"/>
  <c r="L16843" i="10" s="1"/>
  <c r="M16843" i="10" s="1"/>
  <c r="N16843" i="10"/>
  <c r="K16844" i="10"/>
  <c r="L16844" i="10" s="1"/>
  <c r="M16844" i="10" s="1"/>
  <c r="N16844" i="10"/>
  <c r="K16845" i="10"/>
  <c r="L16845" i="10"/>
  <c r="M16845" i="10" s="1"/>
  <c r="N16845" i="10"/>
  <c r="K16846" i="10"/>
  <c r="L16846" i="10" s="1"/>
  <c r="M16846" i="10" s="1"/>
  <c r="N16846" i="10"/>
  <c r="K16847" i="10"/>
  <c r="L16847" i="10" s="1"/>
  <c r="M16847" i="10" s="1"/>
  <c r="N16847" i="10"/>
  <c r="K16848" i="10"/>
  <c r="L16848" i="10" s="1"/>
  <c r="M16848" i="10" s="1"/>
  <c r="N16848" i="10"/>
  <c r="K16849" i="10"/>
  <c r="L16849" i="10"/>
  <c r="M16849" i="10" s="1"/>
  <c r="N16849" i="10"/>
  <c r="K16850" i="10"/>
  <c r="L16850" i="10" s="1"/>
  <c r="M16850" i="10" s="1"/>
  <c r="N16850" i="10"/>
  <c r="K16851" i="10"/>
  <c r="L16851" i="10" s="1"/>
  <c r="M16851" i="10" s="1"/>
  <c r="N16851" i="10"/>
  <c r="K16852" i="10"/>
  <c r="L16852" i="10" s="1"/>
  <c r="M16852" i="10" s="1"/>
  <c r="N16852" i="10"/>
  <c r="K16853" i="10"/>
  <c r="L16853" i="10"/>
  <c r="M16853" i="10" s="1"/>
  <c r="N16853" i="10"/>
  <c r="K16854" i="10"/>
  <c r="L16854" i="10" s="1"/>
  <c r="M16854" i="10" s="1"/>
  <c r="N16854" i="10"/>
  <c r="K16855" i="10"/>
  <c r="L16855" i="10" s="1"/>
  <c r="M16855" i="10" s="1"/>
  <c r="N16855" i="10"/>
  <c r="K16856" i="10"/>
  <c r="L16856" i="10" s="1"/>
  <c r="M16856" i="10" s="1"/>
  <c r="N16856" i="10"/>
  <c r="K16857" i="10"/>
  <c r="L16857" i="10"/>
  <c r="M16857" i="10" s="1"/>
  <c r="N16857" i="10"/>
  <c r="K16858" i="10"/>
  <c r="L16858" i="10" s="1"/>
  <c r="M16858" i="10" s="1"/>
  <c r="N16858" i="10"/>
  <c r="K16859" i="10"/>
  <c r="L16859" i="10" s="1"/>
  <c r="M16859" i="10" s="1"/>
  <c r="N16859" i="10"/>
  <c r="K16860" i="10"/>
  <c r="L16860" i="10" s="1"/>
  <c r="M16860" i="10" s="1"/>
  <c r="N16860" i="10"/>
  <c r="K16861" i="10"/>
  <c r="L16861" i="10"/>
  <c r="M16861" i="10" s="1"/>
  <c r="N16861" i="10"/>
  <c r="K16862" i="10"/>
  <c r="L16862" i="10" s="1"/>
  <c r="M16862" i="10" s="1"/>
  <c r="N16862" i="10"/>
  <c r="K16863" i="10"/>
  <c r="L16863" i="10" s="1"/>
  <c r="M16863" i="10" s="1"/>
  <c r="N16863" i="10"/>
  <c r="K16864" i="10"/>
  <c r="L16864" i="10" s="1"/>
  <c r="M16864" i="10" s="1"/>
  <c r="N16864" i="10"/>
  <c r="K16865" i="10"/>
  <c r="L16865" i="10"/>
  <c r="M16865" i="10" s="1"/>
  <c r="N16865" i="10"/>
  <c r="K16866" i="10"/>
  <c r="L16866" i="10" s="1"/>
  <c r="M16866" i="10" s="1"/>
  <c r="N16866" i="10"/>
  <c r="K16867" i="10"/>
  <c r="L16867" i="10" s="1"/>
  <c r="M16867" i="10" s="1"/>
  <c r="N16867" i="10"/>
  <c r="K16868" i="10"/>
  <c r="L16868" i="10" s="1"/>
  <c r="M16868" i="10" s="1"/>
  <c r="N16868" i="10"/>
  <c r="K16869" i="10"/>
  <c r="L16869" i="10"/>
  <c r="M16869" i="10" s="1"/>
  <c r="N16869" i="10"/>
  <c r="K16870" i="10"/>
  <c r="L16870" i="10" s="1"/>
  <c r="M16870" i="10" s="1"/>
  <c r="N16870" i="10"/>
  <c r="K16871" i="10"/>
  <c r="L16871" i="10" s="1"/>
  <c r="M16871" i="10" s="1"/>
  <c r="N16871" i="10"/>
  <c r="K16872" i="10"/>
  <c r="L16872" i="10" s="1"/>
  <c r="M16872" i="10" s="1"/>
  <c r="N16872" i="10"/>
  <c r="K16873" i="10"/>
  <c r="L16873" i="10"/>
  <c r="M16873" i="10" s="1"/>
  <c r="N16873" i="10"/>
  <c r="K16791" i="10" l="1"/>
  <c r="L16791" i="10" s="1"/>
  <c r="M16791" i="10" s="1"/>
  <c r="N16791" i="10"/>
  <c r="K16792" i="10"/>
  <c r="L16792" i="10" s="1"/>
  <c r="M16792" i="10" s="1"/>
  <c r="N16792" i="10"/>
  <c r="K16793" i="10"/>
  <c r="L16793" i="10" s="1"/>
  <c r="M16793" i="10" s="1"/>
  <c r="N16793" i="10"/>
  <c r="K16794" i="10"/>
  <c r="L16794" i="10" s="1"/>
  <c r="M16794" i="10" s="1"/>
  <c r="N16794" i="10"/>
  <c r="K16795" i="10"/>
  <c r="L16795" i="10" s="1"/>
  <c r="M16795" i="10" s="1"/>
  <c r="N16795" i="10"/>
  <c r="K16796" i="10"/>
  <c r="L16796" i="10" s="1"/>
  <c r="M16796" i="10" s="1"/>
  <c r="N16796" i="10"/>
  <c r="K16797" i="10"/>
  <c r="L16797" i="10" s="1"/>
  <c r="M16797" i="10" s="1"/>
  <c r="N16797" i="10"/>
  <c r="K16798" i="10"/>
  <c r="L16798" i="10" s="1"/>
  <c r="M16798" i="10" s="1"/>
  <c r="N16798" i="10"/>
  <c r="K16799" i="10"/>
  <c r="L16799" i="10" s="1"/>
  <c r="M16799" i="10" s="1"/>
  <c r="N16799" i="10"/>
  <c r="K16800" i="10"/>
  <c r="L16800" i="10" s="1"/>
  <c r="M16800" i="10" s="1"/>
  <c r="N16800" i="10"/>
  <c r="K16801" i="10"/>
  <c r="L16801" i="10" s="1"/>
  <c r="M16801" i="10" s="1"/>
  <c r="N16801" i="10"/>
  <c r="K16802" i="10"/>
  <c r="L16802" i="10"/>
  <c r="M16802" i="10" s="1"/>
  <c r="N16802" i="10"/>
  <c r="K16803" i="10"/>
  <c r="L16803" i="10" s="1"/>
  <c r="M16803" i="10" s="1"/>
  <c r="N16803" i="10"/>
  <c r="K16804" i="10"/>
  <c r="L16804" i="10" s="1"/>
  <c r="M16804" i="10" s="1"/>
  <c r="N16804" i="10"/>
  <c r="K16805" i="10"/>
  <c r="L16805" i="10" s="1"/>
  <c r="M16805" i="10" s="1"/>
  <c r="N16805" i="10"/>
  <c r="K16806" i="10"/>
  <c r="L16806" i="10" s="1"/>
  <c r="M16806" i="10" s="1"/>
  <c r="N16806" i="10"/>
  <c r="K16807" i="10"/>
  <c r="L16807" i="10" s="1"/>
  <c r="M16807" i="10" s="1"/>
  <c r="N16807" i="10"/>
  <c r="K16808" i="10"/>
  <c r="L16808" i="10" s="1"/>
  <c r="M16808" i="10" s="1"/>
  <c r="N16808" i="10"/>
  <c r="K16809" i="10"/>
  <c r="L16809" i="10" s="1"/>
  <c r="M16809" i="10" s="1"/>
  <c r="N16809" i="10"/>
  <c r="K16810" i="10"/>
  <c r="L16810" i="10" s="1"/>
  <c r="M16810" i="10" s="1"/>
  <c r="N16810" i="10"/>
  <c r="K16811" i="10"/>
  <c r="L16811" i="10" s="1"/>
  <c r="M16811" i="10" s="1"/>
  <c r="N16811" i="10"/>
  <c r="K16812" i="10"/>
  <c r="L16812" i="10" s="1"/>
  <c r="M16812" i="10" s="1"/>
  <c r="N16812" i="10"/>
  <c r="K16813" i="10"/>
  <c r="L16813" i="10" s="1"/>
  <c r="M16813" i="10" s="1"/>
  <c r="N16813" i="10"/>
  <c r="K16814" i="10"/>
  <c r="L16814" i="10" s="1"/>
  <c r="M16814" i="10" s="1"/>
  <c r="N16814" i="10"/>
  <c r="K16815" i="10"/>
  <c r="L16815" i="10" s="1"/>
  <c r="M16815" i="10" s="1"/>
  <c r="N16815" i="10"/>
  <c r="K16763" i="10" l="1"/>
  <c r="L16763" i="10" s="1"/>
  <c r="M16763" i="10" s="1"/>
  <c r="N16763" i="10"/>
  <c r="K16764" i="10"/>
  <c r="L16764" i="10" s="1"/>
  <c r="M16764" i="10" s="1"/>
  <c r="N16764" i="10"/>
  <c r="K16765" i="10"/>
  <c r="L16765" i="10" s="1"/>
  <c r="M16765" i="10" s="1"/>
  <c r="N16765" i="10"/>
  <c r="K16766" i="10"/>
  <c r="L16766" i="10" s="1"/>
  <c r="M16766" i="10" s="1"/>
  <c r="N16766" i="10"/>
  <c r="K16767" i="10"/>
  <c r="L16767" i="10" s="1"/>
  <c r="M16767" i="10" s="1"/>
  <c r="N16767" i="10"/>
  <c r="K16768" i="10"/>
  <c r="L16768" i="10" s="1"/>
  <c r="M16768" i="10" s="1"/>
  <c r="N16768" i="10"/>
  <c r="K16769" i="10"/>
  <c r="L16769" i="10" s="1"/>
  <c r="M16769" i="10" s="1"/>
  <c r="N16769" i="10"/>
  <c r="K16770" i="10"/>
  <c r="L16770" i="10" s="1"/>
  <c r="M16770" i="10" s="1"/>
  <c r="N16770" i="10"/>
  <c r="K16771" i="10"/>
  <c r="L16771" i="10" s="1"/>
  <c r="M16771" i="10" s="1"/>
  <c r="N16771" i="10"/>
  <c r="K16772" i="10"/>
  <c r="L16772" i="10" s="1"/>
  <c r="M16772" i="10" s="1"/>
  <c r="N16772" i="10"/>
  <c r="K16773" i="10"/>
  <c r="L16773" i="10" s="1"/>
  <c r="M16773" i="10" s="1"/>
  <c r="N16773" i="10"/>
  <c r="K16774" i="10"/>
  <c r="L16774" i="10" s="1"/>
  <c r="M16774" i="10" s="1"/>
  <c r="N16774" i="10"/>
  <c r="K16775" i="10"/>
  <c r="L16775" i="10" s="1"/>
  <c r="M16775" i="10" s="1"/>
  <c r="N16775" i="10"/>
  <c r="K16776" i="10"/>
  <c r="L16776" i="10" s="1"/>
  <c r="M16776" i="10" s="1"/>
  <c r="N16776" i="10"/>
  <c r="K16777" i="10"/>
  <c r="L16777" i="10" s="1"/>
  <c r="M16777" i="10" s="1"/>
  <c r="N16777" i="10"/>
  <c r="K16778" i="10"/>
  <c r="L16778" i="10" s="1"/>
  <c r="M16778" i="10" s="1"/>
  <c r="N16778" i="10"/>
  <c r="K16779" i="10"/>
  <c r="L16779" i="10" s="1"/>
  <c r="M16779" i="10" s="1"/>
  <c r="N16779" i="10"/>
  <c r="K16780" i="10"/>
  <c r="L16780" i="10" s="1"/>
  <c r="M16780" i="10" s="1"/>
  <c r="N16780" i="10"/>
  <c r="K16781" i="10"/>
  <c r="L16781" i="10" s="1"/>
  <c r="M16781" i="10" s="1"/>
  <c r="N16781" i="10"/>
  <c r="K16782" i="10"/>
  <c r="L16782" i="10" s="1"/>
  <c r="M16782" i="10" s="1"/>
  <c r="N16782" i="10"/>
  <c r="K16783" i="10"/>
  <c r="L16783" i="10" s="1"/>
  <c r="M16783" i="10" s="1"/>
  <c r="N16783" i="10"/>
  <c r="K16784" i="10"/>
  <c r="L16784" i="10" s="1"/>
  <c r="M16784" i="10" s="1"/>
  <c r="N16784" i="10"/>
  <c r="K16785" i="10"/>
  <c r="L16785" i="10" s="1"/>
  <c r="M16785" i="10" s="1"/>
  <c r="N16785" i="10"/>
  <c r="K16786" i="10"/>
  <c r="L16786" i="10" s="1"/>
  <c r="M16786" i="10" s="1"/>
  <c r="N16786" i="10"/>
  <c r="K16787" i="10"/>
  <c r="L16787" i="10" s="1"/>
  <c r="M16787" i="10" s="1"/>
  <c r="N16787" i="10"/>
  <c r="K16788" i="10"/>
  <c r="L16788" i="10" s="1"/>
  <c r="M16788" i="10" s="1"/>
  <c r="N16788" i="10"/>
  <c r="K16789" i="10"/>
  <c r="L16789" i="10" s="1"/>
  <c r="M16789" i="10" s="1"/>
  <c r="N16789" i="10"/>
  <c r="K16790" i="10"/>
  <c r="L16790" i="10" s="1"/>
  <c r="M16790" i="10" s="1"/>
  <c r="N16790" i="10"/>
  <c r="K16715" i="10" l="1"/>
  <c r="L16715" i="10" s="1"/>
  <c r="M16715" i="10" s="1"/>
  <c r="N16715" i="10"/>
  <c r="K16716" i="10"/>
  <c r="L16716" i="10" s="1"/>
  <c r="M16716" i="10" s="1"/>
  <c r="N16716" i="10"/>
  <c r="K16717" i="10"/>
  <c r="L16717" i="10" s="1"/>
  <c r="M16717" i="10" s="1"/>
  <c r="N16717" i="10"/>
  <c r="K16718" i="10"/>
  <c r="L16718" i="10" s="1"/>
  <c r="M16718" i="10" s="1"/>
  <c r="N16718" i="10"/>
  <c r="K16719" i="10"/>
  <c r="L16719" i="10" s="1"/>
  <c r="M16719" i="10" s="1"/>
  <c r="N16719" i="10"/>
  <c r="K16720" i="10"/>
  <c r="L16720" i="10" s="1"/>
  <c r="M16720" i="10" s="1"/>
  <c r="N16720" i="10"/>
  <c r="K16721" i="10"/>
  <c r="L16721" i="10" s="1"/>
  <c r="M16721" i="10" s="1"/>
  <c r="N16721" i="10"/>
  <c r="K16722" i="10"/>
  <c r="L16722" i="10" s="1"/>
  <c r="M16722" i="10" s="1"/>
  <c r="N16722" i="10"/>
  <c r="K16723" i="10"/>
  <c r="L16723" i="10" s="1"/>
  <c r="M16723" i="10" s="1"/>
  <c r="N16723" i="10"/>
  <c r="K16724" i="10"/>
  <c r="L16724" i="10" s="1"/>
  <c r="M16724" i="10" s="1"/>
  <c r="N16724" i="10"/>
  <c r="K16725" i="10"/>
  <c r="L16725" i="10" s="1"/>
  <c r="M16725" i="10" s="1"/>
  <c r="N16725" i="10"/>
  <c r="K16726" i="10"/>
  <c r="L16726" i="10" s="1"/>
  <c r="M16726" i="10" s="1"/>
  <c r="N16726" i="10"/>
  <c r="K16727" i="10"/>
  <c r="L16727" i="10" s="1"/>
  <c r="M16727" i="10" s="1"/>
  <c r="N16727" i="10"/>
  <c r="K16728" i="10"/>
  <c r="L16728" i="10" s="1"/>
  <c r="M16728" i="10" s="1"/>
  <c r="N16728" i="10"/>
  <c r="K16729" i="10"/>
  <c r="L16729" i="10" s="1"/>
  <c r="M16729" i="10" s="1"/>
  <c r="N16729" i="10"/>
  <c r="K16730" i="10"/>
  <c r="L16730" i="10" s="1"/>
  <c r="M16730" i="10" s="1"/>
  <c r="N16730" i="10"/>
  <c r="K16731" i="10"/>
  <c r="L16731" i="10" s="1"/>
  <c r="M16731" i="10" s="1"/>
  <c r="N16731" i="10"/>
  <c r="K16732" i="10"/>
  <c r="L16732" i="10" s="1"/>
  <c r="M16732" i="10" s="1"/>
  <c r="N16732" i="10"/>
  <c r="K16733" i="10"/>
  <c r="L16733" i="10" s="1"/>
  <c r="M16733" i="10" s="1"/>
  <c r="N16733" i="10"/>
  <c r="K16734" i="10"/>
  <c r="L16734" i="10" s="1"/>
  <c r="M16734" i="10" s="1"/>
  <c r="N16734" i="10"/>
  <c r="K16735" i="10"/>
  <c r="L16735" i="10" s="1"/>
  <c r="M16735" i="10" s="1"/>
  <c r="N16735" i="10"/>
  <c r="K16736" i="10"/>
  <c r="L16736" i="10" s="1"/>
  <c r="M16736" i="10" s="1"/>
  <c r="N16736" i="10"/>
  <c r="K16737" i="10"/>
  <c r="L16737" i="10" s="1"/>
  <c r="M16737" i="10" s="1"/>
  <c r="N16737" i="10"/>
  <c r="K16738" i="10"/>
  <c r="L16738" i="10" s="1"/>
  <c r="M16738" i="10" s="1"/>
  <c r="N16738" i="10"/>
  <c r="K16739" i="10"/>
  <c r="L16739" i="10" s="1"/>
  <c r="M16739" i="10" s="1"/>
  <c r="N16739" i="10"/>
  <c r="K16740" i="10"/>
  <c r="L16740" i="10" s="1"/>
  <c r="M16740" i="10" s="1"/>
  <c r="N16740" i="10"/>
  <c r="K16741" i="10"/>
  <c r="L16741" i="10" s="1"/>
  <c r="M16741" i="10" s="1"/>
  <c r="N16741" i="10"/>
  <c r="K16742" i="10"/>
  <c r="L16742" i="10" s="1"/>
  <c r="M16742" i="10" s="1"/>
  <c r="N16742" i="10"/>
  <c r="K16743" i="10"/>
  <c r="L16743" i="10" s="1"/>
  <c r="M16743" i="10" s="1"/>
  <c r="N16743" i="10"/>
  <c r="K16744" i="10"/>
  <c r="L16744" i="10" s="1"/>
  <c r="M16744" i="10" s="1"/>
  <c r="N16744" i="10"/>
  <c r="K16745" i="10"/>
  <c r="L16745" i="10" s="1"/>
  <c r="M16745" i="10" s="1"/>
  <c r="N16745" i="10"/>
  <c r="K16746" i="10"/>
  <c r="L16746" i="10" s="1"/>
  <c r="M16746" i="10" s="1"/>
  <c r="N16746" i="10"/>
  <c r="K16747" i="10"/>
  <c r="L16747" i="10" s="1"/>
  <c r="M16747" i="10" s="1"/>
  <c r="N16747" i="10"/>
  <c r="K16748" i="10"/>
  <c r="L16748" i="10" s="1"/>
  <c r="M16748" i="10" s="1"/>
  <c r="N16748" i="10"/>
  <c r="K16749" i="10"/>
  <c r="L16749" i="10" s="1"/>
  <c r="M16749" i="10" s="1"/>
  <c r="N16749" i="10"/>
  <c r="K16750" i="10"/>
  <c r="L16750" i="10" s="1"/>
  <c r="M16750" i="10" s="1"/>
  <c r="N16750" i="10"/>
  <c r="K16751" i="10"/>
  <c r="L16751" i="10" s="1"/>
  <c r="M16751" i="10" s="1"/>
  <c r="N16751" i="10"/>
  <c r="K16752" i="10"/>
  <c r="L16752" i="10" s="1"/>
  <c r="M16752" i="10" s="1"/>
  <c r="N16752" i="10"/>
  <c r="K16753" i="10"/>
  <c r="L16753" i="10" s="1"/>
  <c r="M16753" i="10" s="1"/>
  <c r="N16753" i="10"/>
  <c r="K16754" i="10"/>
  <c r="L16754" i="10" s="1"/>
  <c r="M16754" i="10" s="1"/>
  <c r="N16754" i="10"/>
  <c r="K16755" i="10"/>
  <c r="L16755" i="10" s="1"/>
  <c r="M16755" i="10" s="1"/>
  <c r="N16755" i="10"/>
  <c r="K16756" i="10"/>
  <c r="L16756" i="10" s="1"/>
  <c r="M16756" i="10" s="1"/>
  <c r="N16756" i="10"/>
  <c r="K16757" i="10"/>
  <c r="L16757" i="10" s="1"/>
  <c r="M16757" i="10" s="1"/>
  <c r="N16757" i="10"/>
  <c r="K16758" i="10"/>
  <c r="L16758" i="10" s="1"/>
  <c r="M16758" i="10" s="1"/>
  <c r="N16758" i="10"/>
  <c r="K16759" i="10"/>
  <c r="L16759" i="10" s="1"/>
  <c r="M16759" i="10" s="1"/>
  <c r="N16759" i="10"/>
  <c r="K16760" i="10"/>
  <c r="L16760" i="10" s="1"/>
  <c r="M16760" i="10" s="1"/>
  <c r="N16760" i="10"/>
  <c r="K16761" i="10"/>
  <c r="L16761" i="10" s="1"/>
  <c r="M16761" i="10" s="1"/>
  <c r="N16761" i="10"/>
  <c r="K16762" i="10"/>
  <c r="L16762" i="10" s="1"/>
  <c r="M16762" i="10" s="1"/>
  <c r="N16762" i="10"/>
  <c r="K16691" i="10" l="1"/>
  <c r="L16691" i="10" s="1"/>
  <c r="M16691" i="10" s="1"/>
  <c r="N16691" i="10"/>
  <c r="K16692" i="10"/>
  <c r="L16692" i="10" s="1"/>
  <c r="M16692" i="10" s="1"/>
  <c r="N16692" i="10"/>
  <c r="K16693" i="10"/>
  <c r="L16693" i="10" s="1"/>
  <c r="M16693" i="10" s="1"/>
  <c r="N16693" i="10"/>
  <c r="K16694" i="10"/>
  <c r="L16694" i="10" s="1"/>
  <c r="M16694" i="10" s="1"/>
  <c r="N16694" i="10"/>
  <c r="K16695" i="10"/>
  <c r="L16695" i="10" s="1"/>
  <c r="M16695" i="10" s="1"/>
  <c r="N16695" i="10"/>
  <c r="K16696" i="10"/>
  <c r="L16696" i="10" s="1"/>
  <c r="M16696" i="10" s="1"/>
  <c r="N16696" i="10"/>
  <c r="K16697" i="10"/>
  <c r="L16697" i="10" s="1"/>
  <c r="M16697" i="10" s="1"/>
  <c r="N16697" i="10"/>
  <c r="K16698" i="10"/>
  <c r="L16698" i="10" s="1"/>
  <c r="M16698" i="10" s="1"/>
  <c r="N16698" i="10"/>
  <c r="K16699" i="10"/>
  <c r="L16699" i="10" s="1"/>
  <c r="M16699" i="10" s="1"/>
  <c r="N16699" i="10"/>
  <c r="K16700" i="10"/>
  <c r="L16700" i="10" s="1"/>
  <c r="M16700" i="10" s="1"/>
  <c r="N16700" i="10"/>
  <c r="K16701" i="10"/>
  <c r="L16701" i="10" s="1"/>
  <c r="M16701" i="10" s="1"/>
  <c r="N16701" i="10"/>
  <c r="K16702" i="10"/>
  <c r="L16702" i="10" s="1"/>
  <c r="M16702" i="10" s="1"/>
  <c r="N16702" i="10"/>
  <c r="K16703" i="10"/>
  <c r="L16703" i="10" s="1"/>
  <c r="M16703" i="10" s="1"/>
  <c r="N16703" i="10"/>
  <c r="K16704" i="10"/>
  <c r="L16704" i="10" s="1"/>
  <c r="M16704" i="10" s="1"/>
  <c r="N16704" i="10"/>
  <c r="K16705" i="10"/>
  <c r="L16705" i="10" s="1"/>
  <c r="M16705" i="10" s="1"/>
  <c r="N16705" i="10"/>
  <c r="K16706" i="10"/>
  <c r="L16706" i="10" s="1"/>
  <c r="M16706" i="10" s="1"/>
  <c r="N16706" i="10"/>
  <c r="K16707" i="10"/>
  <c r="L16707" i="10" s="1"/>
  <c r="M16707" i="10" s="1"/>
  <c r="N16707" i="10"/>
  <c r="K16708" i="10"/>
  <c r="L16708" i="10" s="1"/>
  <c r="M16708" i="10" s="1"/>
  <c r="N16708" i="10"/>
  <c r="K16709" i="10"/>
  <c r="L16709" i="10" s="1"/>
  <c r="M16709" i="10" s="1"/>
  <c r="N16709" i="10"/>
  <c r="K16710" i="10"/>
  <c r="L16710" i="10" s="1"/>
  <c r="M16710" i="10" s="1"/>
  <c r="N16710" i="10"/>
  <c r="K16711" i="10"/>
  <c r="L16711" i="10" s="1"/>
  <c r="M16711" i="10" s="1"/>
  <c r="N16711" i="10"/>
  <c r="K16712" i="10"/>
  <c r="L16712" i="10" s="1"/>
  <c r="M16712" i="10" s="1"/>
  <c r="N16712" i="10"/>
  <c r="K16713" i="10"/>
  <c r="L16713" i="10" s="1"/>
  <c r="M16713" i="10" s="1"/>
  <c r="N16713" i="10"/>
  <c r="K16714" i="10"/>
  <c r="L16714" i="10" s="1"/>
  <c r="M16714" i="10" s="1"/>
  <c r="N16714" i="10"/>
  <c r="K16616" i="10" l="1"/>
  <c r="L16616" i="10" s="1"/>
  <c r="M16616" i="10" s="1"/>
  <c r="N16616" i="10"/>
  <c r="K16617" i="10"/>
  <c r="L16617" i="10" s="1"/>
  <c r="M16617" i="10" s="1"/>
  <c r="N16617" i="10"/>
  <c r="K16618" i="10"/>
  <c r="L16618" i="10" s="1"/>
  <c r="M16618" i="10" s="1"/>
  <c r="N16618" i="10"/>
  <c r="K16619" i="10"/>
  <c r="L16619" i="10" s="1"/>
  <c r="M16619" i="10" s="1"/>
  <c r="N16619" i="10"/>
  <c r="K16620" i="10"/>
  <c r="L16620" i="10" s="1"/>
  <c r="M16620" i="10" s="1"/>
  <c r="N16620" i="10"/>
  <c r="K16621" i="10"/>
  <c r="L16621" i="10" s="1"/>
  <c r="M16621" i="10" s="1"/>
  <c r="N16621" i="10"/>
  <c r="K16622" i="10"/>
  <c r="L16622" i="10" s="1"/>
  <c r="M16622" i="10" s="1"/>
  <c r="N16622" i="10"/>
  <c r="K16623" i="10"/>
  <c r="L16623" i="10" s="1"/>
  <c r="M16623" i="10" s="1"/>
  <c r="N16623" i="10"/>
  <c r="K16624" i="10"/>
  <c r="L16624" i="10" s="1"/>
  <c r="M16624" i="10" s="1"/>
  <c r="N16624" i="10"/>
  <c r="K16625" i="10"/>
  <c r="L16625" i="10" s="1"/>
  <c r="M16625" i="10" s="1"/>
  <c r="N16625" i="10"/>
  <c r="K16626" i="10"/>
  <c r="L16626" i="10" s="1"/>
  <c r="M16626" i="10" s="1"/>
  <c r="N16626" i="10"/>
  <c r="K16627" i="10"/>
  <c r="L16627" i="10" s="1"/>
  <c r="M16627" i="10" s="1"/>
  <c r="N16627" i="10"/>
  <c r="K16628" i="10"/>
  <c r="L16628" i="10" s="1"/>
  <c r="M16628" i="10" s="1"/>
  <c r="N16628" i="10"/>
  <c r="K16629" i="10"/>
  <c r="L16629" i="10" s="1"/>
  <c r="M16629" i="10" s="1"/>
  <c r="N16629" i="10"/>
  <c r="K16630" i="10"/>
  <c r="L16630" i="10" s="1"/>
  <c r="M16630" i="10" s="1"/>
  <c r="N16630" i="10"/>
  <c r="K16631" i="10"/>
  <c r="L16631" i="10" s="1"/>
  <c r="M16631" i="10" s="1"/>
  <c r="N16631" i="10"/>
  <c r="K16632" i="10"/>
  <c r="L16632" i="10" s="1"/>
  <c r="M16632" i="10" s="1"/>
  <c r="N16632" i="10"/>
  <c r="K16633" i="10"/>
  <c r="L16633" i="10" s="1"/>
  <c r="M16633" i="10" s="1"/>
  <c r="N16633" i="10"/>
  <c r="K16634" i="10"/>
  <c r="L16634" i="10" s="1"/>
  <c r="M16634" i="10" s="1"/>
  <c r="N16634" i="10"/>
  <c r="K16635" i="10"/>
  <c r="L16635" i="10" s="1"/>
  <c r="M16635" i="10" s="1"/>
  <c r="N16635" i="10"/>
  <c r="K16636" i="10"/>
  <c r="L16636" i="10" s="1"/>
  <c r="M16636" i="10" s="1"/>
  <c r="N16636" i="10"/>
  <c r="K16637" i="10"/>
  <c r="L16637" i="10" s="1"/>
  <c r="M16637" i="10" s="1"/>
  <c r="N16637" i="10"/>
  <c r="K16638" i="10"/>
  <c r="L16638" i="10" s="1"/>
  <c r="M16638" i="10" s="1"/>
  <c r="N16638" i="10"/>
  <c r="K16639" i="10"/>
  <c r="L16639" i="10" s="1"/>
  <c r="M16639" i="10" s="1"/>
  <c r="N16639" i="10"/>
  <c r="K16640" i="10"/>
  <c r="L16640" i="10" s="1"/>
  <c r="M16640" i="10" s="1"/>
  <c r="N16640" i="10"/>
  <c r="K16641" i="10"/>
  <c r="L16641" i="10" s="1"/>
  <c r="M16641" i="10" s="1"/>
  <c r="N16641" i="10"/>
  <c r="K16642" i="10"/>
  <c r="L16642" i="10" s="1"/>
  <c r="M16642" i="10" s="1"/>
  <c r="N16642" i="10"/>
  <c r="K16643" i="10"/>
  <c r="L16643" i="10" s="1"/>
  <c r="M16643" i="10" s="1"/>
  <c r="N16643" i="10"/>
  <c r="K16644" i="10"/>
  <c r="L16644" i="10" s="1"/>
  <c r="M16644" i="10" s="1"/>
  <c r="N16644" i="10"/>
  <c r="K16645" i="10"/>
  <c r="L16645" i="10" s="1"/>
  <c r="M16645" i="10" s="1"/>
  <c r="N16645" i="10"/>
  <c r="K16646" i="10"/>
  <c r="L16646" i="10" s="1"/>
  <c r="M16646" i="10" s="1"/>
  <c r="N16646" i="10"/>
  <c r="K16647" i="10"/>
  <c r="L16647" i="10" s="1"/>
  <c r="M16647" i="10" s="1"/>
  <c r="N16647" i="10"/>
  <c r="K16648" i="10"/>
  <c r="L16648" i="10" s="1"/>
  <c r="M16648" i="10" s="1"/>
  <c r="N16648" i="10"/>
  <c r="K16649" i="10"/>
  <c r="L16649" i="10" s="1"/>
  <c r="M16649" i="10" s="1"/>
  <c r="N16649" i="10"/>
  <c r="K16650" i="10"/>
  <c r="L16650" i="10" s="1"/>
  <c r="M16650" i="10" s="1"/>
  <c r="N16650" i="10"/>
  <c r="K16651" i="10"/>
  <c r="L16651" i="10" s="1"/>
  <c r="M16651" i="10" s="1"/>
  <c r="N16651" i="10"/>
  <c r="K16652" i="10"/>
  <c r="L16652" i="10" s="1"/>
  <c r="M16652" i="10" s="1"/>
  <c r="N16652" i="10"/>
  <c r="K16653" i="10"/>
  <c r="L16653" i="10" s="1"/>
  <c r="M16653" i="10" s="1"/>
  <c r="N16653" i="10"/>
  <c r="K16654" i="10"/>
  <c r="L16654" i="10" s="1"/>
  <c r="M16654" i="10" s="1"/>
  <c r="N16654" i="10"/>
  <c r="K16655" i="10"/>
  <c r="L16655" i="10" s="1"/>
  <c r="M16655" i="10" s="1"/>
  <c r="N16655" i="10"/>
  <c r="K16656" i="10"/>
  <c r="L16656" i="10" s="1"/>
  <c r="M16656" i="10" s="1"/>
  <c r="N16656" i="10"/>
  <c r="K16657" i="10"/>
  <c r="L16657" i="10" s="1"/>
  <c r="M16657" i="10" s="1"/>
  <c r="N16657" i="10"/>
  <c r="K16658" i="10"/>
  <c r="L16658" i="10" s="1"/>
  <c r="M16658" i="10" s="1"/>
  <c r="N16658" i="10"/>
  <c r="K16659" i="10"/>
  <c r="L16659" i="10" s="1"/>
  <c r="M16659" i="10" s="1"/>
  <c r="N16659" i="10"/>
  <c r="K16660" i="10"/>
  <c r="L16660" i="10" s="1"/>
  <c r="M16660" i="10" s="1"/>
  <c r="N16660" i="10"/>
  <c r="K16661" i="10"/>
  <c r="L16661" i="10" s="1"/>
  <c r="M16661" i="10" s="1"/>
  <c r="N16661" i="10"/>
  <c r="K16662" i="10"/>
  <c r="L16662" i="10" s="1"/>
  <c r="M16662" i="10" s="1"/>
  <c r="N16662" i="10"/>
  <c r="K16663" i="10"/>
  <c r="L16663" i="10" s="1"/>
  <c r="M16663" i="10" s="1"/>
  <c r="N16663" i="10"/>
  <c r="K16664" i="10"/>
  <c r="L16664" i="10" s="1"/>
  <c r="M16664" i="10" s="1"/>
  <c r="N16664" i="10"/>
  <c r="K16665" i="10"/>
  <c r="L16665" i="10" s="1"/>
  <c r="M16665" i="10" s="1"/>
  <c r="N16665" i="10"/>
  <c r="K16666" i="10"/>
  <c r="L16666" i="10" s="1"/>
  <c r="M16666" i="10" s="1"/>
  <c r="N16666" i="10"/>
  <c r="K16667" i="10"/>
  <c r="L16667" i="10" s="1"/>
  <c r="M16667" i="10" s="1"/>
  <c r="N16667" i="10"/>
  <c r="K16668" i="10"/>
  <c r="L16668" i="10" s="1"/>
  <c r="M16668" i="10" s="1"/>
  <c r="N16668" i="10"/>
  <c r="K16669" i="10"/>
  <c r="L16669" i="10" s="1"/>
  <c r="M16669" i="10" s="1"/>
  <c r="N16669" i="10"/>
  <c r="K16670" i="10"/>
  <c r="L16670" i="10" s="1"/>
  <c r="M16670" i="10" s="1"/>
  <c r="N16670" i="10"/>
  <c r="K16671" i="10"/>
  <c r="L16671" i="10" s="1"/>
  <c r="M16671" i="10" s="1"/>
  <c r="N16671" i="10"/>
  <c r="K16672" i="10"/>
  <c r="L16672" i="10" s="1"/>
  <c r="M16672" i="10" s="1"/>
  <c r="N16672" i="10"/>
  <c r="K16673" i="10"/>
  <c r="L16673" i="10" s="1"/>
  <c r="M16673" i="10" s="1"/>
  <c r="N16673" i="10"/>
  <c r="K16674" i="10"/>
  <c r="L16674" i="10" s="1"/>
  <c r="M16674" i="10" s="1"/>
  <c r="N16674" i="10"/>
  <c r="K16675" i="10"/>
  <c r="L16675" i="10" s="1"/>
  <c r="M16675" i="10" s="1"/>
  <c r="N16675" i="10"/>
  <c r="K16676" i="10"/>
  <c r="L16676" i="10" s="1"/>
  <c r="M16676" i="10" s="1"/>
  <c r="N16676" i="10"/>
  <c r="K16677" i="10"/>
  <c r="L16677" i="10" s="1"/>
  <c r="M16677" i="10" s="1"/>
  <c r="N16677" i="10"/>
  <c r="K16678" i="10"/>
  <c r="L16678" i="10" s="1"/>
  <c r="M16678" i="10" s="1"/>
  <c r="N16678" i="10"/>
  <c r="K16679" i="10"/>
  <c r="L16679" i="10" s="1"/>
  <c r="M16679" i="10" s="1"/>
  <c r="N16679" i="10"/>
  <c r="K16680" i="10"/>
  <c r="L16680" i="10" s="1"/>
  <c r="M16680" i="10" s="1"/>
  <c r="N16680" i="10"/>
  <c r="K16681" i="10"/>
  <c r="L16681" i="10" s="1"/>
  <c r="M16681" i="10" s="1"/>
  <c r="N16681" i="10"/>
  <c r="K16682" i="10"/>
  <c r="L16682" i="10" s="1"/>
  <c r="M16682" i="10" s="1"/>
  <c r="N16682" i="10"/>
  <c r="K16683" i="10"/>
  <c r="L16683" i="10" s="1"/>
  <c r="M16683" i="10" s="1"/>
  <c r="N16683" i="10"/>
  <c r="K16684" i="10"/>
  <c r="L16684" i="10" s="1"/>
  <c r="M16684" i="10" s="1"/>
  <c r="N16684" i="10"/>
  <c r="K16685" i="10"/>
  <c r="L16685" i="10" s="1"/>
  <c r="M16685" i="10" s="1"/>
  <c r="N16685" i="10"/>
  <c r="K16686" i="10"/>
  <c r="L16686" i="10" s="1"/>
  <c r="M16686" i="10" s="1"/>
  <c r="N16686" i="10"/>
  <c r="K16687" i="10"/>
  <c r="L16687" i="10" s="1"/>
  <c r="M16687" i="10" s="1"/>
  <c r="N16687" i="10"/>
  <c r="K16688" i="10"/>
  <c r="L16688" i="10" s="1"/>
  <c r="M16688" i="10" s="1"/>
  <c r="N16688" i="10"/>
  <c r="K16689" i="10"/>
  <c r="L16689" i="10" s="1"/>
  <c r="M16689" i="10" s="1"/>
  <c r="N16689" i="10"/>
  <c r="K16690" i="10"/>
  <c r="L16690" i="10" s="1"/>
  <c r="M16690" i="10" s="1"/>
  <c r="N16690" i="10"/>
  <c r="K16434" i="10" l="1"/>
  <c r="L16434" i="10" s="1"/>
  <c r="M16434" i="10" s="1"/>
  <c r="N16434" i="10"/>
  <c r="K16435" i="10"/>
  <c r="L16435" i="10" s="1"/>
  <c r="M16435" i="10" s="1"/>
  <c r="N16435" i="10"/>
  <c r="K16436" i="10"/>
  <c r="L16436" i="10" s="1"/>
  <c r="M16436" i="10" s="1"/>
  <c r="N16436" i="10"/>
  <c r="K16437" i="10"/>
  <c r="L16437" i="10" s="1"/>
  <c r="M16437" i="10" s="1"/>
  <c r="N16437" i="10"/>
  <c r="K16438" i="10"/>
  <c r="L16438" i="10" s="1"/>
  <c r="M16438" i="10" s="1"/>
  <c r="N16438" i="10"/>
  <c r="K16439" i="10"/>
  <c r="L16439" i="10" s="1"/>
  <c r="M16439" i="10" s="1"/>
  <c r="N16439" i="10"/>
  <c r="K16440" i="10"/>
  <c r="L16440" i="10" s="1"/>
  <c r="M16440" i="10" s="1"/>
  <c r="N16440" i="10"/>
  <c r="K16441" i="10"/>
  <c r="L16441" i="10" s="1"/>
  <c r="M16441" i="10" s="1"/>
  <c r="N16441" i="10"/>
  <c r="K16442" i="10"/>
  <c r="L16442" i="10" s="1"/>
  <c r="M16442" i="10" s="1"/>
  <c r="N16442" i="10"/>
  <c r="K16443" i="10"/>
  <c r="L16443" i="10" s="1"/>
  <c r="M16443" i="10" s="1"/>
  <c r="N16443" i="10"/>
  <c r="K16444" i="10"/>
  <c r="L16444" i="10" s="1"/>
  <c r="M16444" i="10" s="1"/>
  <c r="N16444" i="10"/>
  <c r="K16445" i="10"/>
  <c r="L16445" i="10" s="1"/>
  <c r="M16445" i="10" s="1"/>
  <c r="N16445" i="10"/>
  <c r="K16446" i="10"/>
  <c r="L16446" i="10" s="1"/>
  <c r="M16446" i="10" s="1"/>
  <c r="N16446" i="10"/>
  <c r="K16447" i="10"/>
  <c r="L16447" i="10" s="1"/>
  <c r="M16447" i="10" s="1"/>
  <c r="N16447" i="10"/>
  <c r="K16448" i="10"/>
  <c r="L16448" i="10" s="1"/>
  <c r="M16448" i="10" s="1"/>
  <c r="N16448" i="10"/>
  <c r="K16449" i="10"/>
  <c r="L16449" i="10" s="1"/>
  <c r="M16449" i="10" s="1"/>
  <c r="N16449" i="10"/>
  <c r="K16450" i="10"/>
  <c r="L16450" i="10" s="1"/>
  <c r="M16450" i="10" s="1"/>
  <c r="N16450" i="10"/>
  <c r="K16451" i="10"/>
  <c r="L16451" i="10" s="1"/>
  <c r="M16451" i="10" s="1"/>
  <c r="N16451" i="10"/>
  <c r="K16452" i="10"/>
  <c r="L16452" i="10" s="1"/>
  <c r="M16452" i="10" s="1"/>
  <c r="N16452" i="10"/>
  <c r="K16453" i="10"/>
  <c r="L16453" i="10" s="1"/>
  <c r="M16453" i="10" s="1"/>
  <c r="N16453" i="10"/>
  <c r="K16454" i="10"/>
  <c r="L16454" i="10" s="1"/>
  <c r="M16454" i="10" s="1"/>
  <c r="N16454" i="10"/>
  <c r="K16455" i="10"/>
  <c r="L16455" i="10" s="1"/>
  <c r="M16455" i="10" s="1"/>
  <c r="N16455" i="10"/>
  <c r="K16456" i="10"/>
  <c r="L16456" i="10" s="1"/>
  <c r="M16456" i="10" s="1"/>
  <c r="N16456" i="10"/>
  <c r="K16457" i="10"/>
  <c r="L16457" i="10" s="1"/>
  <c r="M16457" i="10" s="1"/>
  <c r="N16457" i="10"/>
  <c r="K16458" i="10"/>
  <c r="L16458" i="10" s="1"/>
  <c r="M16458" i="10" s="1"/>
  <c r="N16458" i="10"/>
  <c r="K16459" i="10"/>
  <c r="L16459" i="10" s="1"/>
  <c r="M16459" i="10" s="1"/>
  <c r="N16459" i="10"/>
  <c r="K16460" i="10"/>
  <c r="L16460" i="10" s="1"/>
  <c r="M16460" i="10" s="1"/>
  <c r="N16460" i="10"/>
  <c r="K16461" i="10"/>
  <c r="L16461" i="10" s="1"/>
  <c r="M16461" i="10" s="1"/>
  <c r="N16461" i="10"/>
  <c r="K16462" i="10"/>
  <c r="L16462" i="10" s="1"/>
  <c r="M16462" i="10" s="1"/>
  <c r="N16462" i="10"/>
  <c r="K16463" i="10"/>
  <c r="L16463" i="10" s="1"/>
  <c r="M16463" i="10" s="1"/>
  <c r="N16463" i="10"/>
  <c r="K16464" i="10"/>
  <c r="L16464" i="10" s="1"/>
  <c r="M16464" i="10" s="1"/>
  <c r="N16464" i="10"/>
  <c r="K16465" i="10"/>
  <c r="L16465" i="10" s="1"/>
  <c r="M16465" i="10" s="1"/>
  <c r="N16465" i="10"/>
  <c r="K16466" i="10"/>
  <c r="L16466" i="10" s="1"/>
  <c r="M16466" i="10" s="1"/>
  <c r="N16466" i="10"/>
  <c r="K16467" i="10"/>
  <c r="L16467" i="10" s="1"/>
  <c r="M16467" i="10" s="1"/>
  <c r="N16467" i="10"/>
  <c r="K16468" i="10"/>
  <c r="L16468" i="10" s="1"/>
  <c r="M16468" i="10" s="1"/>
  <c r="N16468" i="10"/>
  <c r="K16469" i="10"/>
  <c r="L16469" i="10" s="1"/>
  <c r="M16469" i="10" s="1"/>
  <c r="N16469" i="10"/>
  <c r="K16470" i="10"/>
  <c r="L16470" i="10" s="1"/>
  <c r="M16470" i="10" s="1"/>
  <c r="N16470" i="10"/>
  <c r="K16471" i="10"/>
  <c r="L16471" i="10" s="1"/>
  <c r="M16471" i="10" s="1"/>
  <c r="N16471" i="10"/>
  <c r="K16472" i="10"/>
  <c r="L16472" i="10" s="1"/>
  <c r="M16472" i="10" s="1"/>
  <c r="N16472" i="10"/>
  <c r="K16473" i="10"/>
  <c r="L16473" i="10" s="1"/>
  <c r="M16473" i="10" s="1"/>
  <c r="N16473" i="10"/>
  <c r="K16474" i="10"/>
  <c r="L16474" i="10" s="1"/>
  <c r="M16474" i="10" s="1"/>
  <c r="N16474" i="10"/>
  <c r="K16475" i="10"/>
  <c r="L16475" i="10" s="1"/>
  <c r="M16475" i="10" s="1"/>
  <c r="N16475" i="10"/>
  <c r="K16476" i="10"/>
  <c r="L16476" i="10" s="1"/>
  <c r="M16476" i="10" s="1"/>
  <c r="N16476" i="10"/>
  <c r="K16477" i="10"/>
  <c r="L16477" i="10" s="1"/>
  <c r="M16477" i="10" s="1"/>
  <c r="N16477" i="10"/>
  <c r="K16478" i="10"/>
  <c r="L16478" i="10" s="1"/>
  <c r="M16478" i="10" s="1"/>
  <c r="N16478" i="10"/>
  <c r="K16479" i="10"/>
  <c r="L16479" i="10" s="1"/>
  <c r="M16479" i="10" s="1"/>
  <c r="N16479" i="10"/>
  <c r="K16480" i="10"/>
  <c r="L16480" i="10" s="1"/>
  <c r="M16480" i="10" s="1"/>
  <c r="N16480" i="10"/>
  <c r="K16481" i="10"/>
  <c r="L16481" i="10" s="1"/>
  <c r="M16481" i="10" s="1"/>
  <c r="N16481" i="10"/>
  <c r="K16482" i="10"/>
  <c r="L16482" i="10" s="1"/>
  <c r="M16482" i="10" s="1"/>
  <c r="N16482" i="10"/>
  <c r="K16483" i="10"/>
  <c r="L16483" i="10" s="1"/>
  <c r="M16483" i="10" s="1"/>
  <c r="N16483" i="10"/>
  <c r="K16484" i="10"/>
  <c r="L16484" i="10" s="1"/>
  <c r="M16484" i="10" s="1"/>
  <c r="N16484" i="10"/>
  <c r="K16485" i="10"/>
  <c r="L16485" i="10" s="1"/>
  <c r="M16485" i="10" s="1"/>
  <c r="N16485" i="10"/>
  <c r="K16486" i="10"/>
  <c r="L16486" i="10" s="1"/>
  <c r="M16486" i="10" s="1"/>
  <c r="N16486" i="10"/>
  <c r="K16487" i="10"/>
  <c r="L16487" i="10" s="1"/>
  <c r="M16487" i="10" s="1"/>
  <c r="N16487" i="10"/>
  <c r="K16488" i="10"/>
  <c r="L16488" i="10" s="1"/>
  <c r="M16488" i="10" s="1"/>
  <c r="N16488" i="10"/>
  <c r="K16489" i="10"/>
  <c r="L16489" i="10" s="1"/>
  <c r="M16489" i="10" s="1"/>
  <c r="N16489" i="10"/>
  <c r="K16490" i="10"/>
  <c r="L16490" i="10" s="1"/>
  <c r="M16490" i="10" s="1"/>
  <c r="N16490" i="10"/>
  <c r="K16491" i="10"/>
  <c r="L16491" i="10" s="1"/>
  <c r="M16491" i="10" s="1"/>
  <c r="N16491" i="10"/>
  <c r="K16492" i="10"/>
  <c r="L16492" i="10" s="1"/>
  <c r="M16492" i="10" s="1"/>
  <c r="N16492" i="10"/>
  <c r="K16493" i="10"/>
  <c r="L16493" i="10" s="1"/>
  <c r="M16493" i="10" s="1"/>
  <c r="N16493" i="10"/>
  <c r="K16494" i="10"/>
  <c r="L16494" i="10" s="1"/>
  <c r="M16494" i="10" s="1"/>
  <c r="N16494" i="10"/>
  <c r="K16495" i="10"/>
  <c r="L16495" i="10" s="1"/>
  <c r="M16495" i="10" s="1"/>
  <c r="N16495" i="10"/>
  <c r="K16496" i="10"/>
  <c r="L16496" i="10" s="1"/>
  <c r="M16496" i="10" s="1"/>
  <c r="N16496" i="10"/>
  <c r="K16497" i="10"/>
  <c r="L16497" i="10" s="1"/>
  <c r="M16497" i="10" s="1"/>
  <c r="N16497" i="10"/>
  <c r="K16498" i="10"/>
  <c r="L16498" i="10" s="1"/>
  <c r="M16498" i="10" s="1"/>
  <c r="N16498" i="10"/>
  <c r="K16499" i="10"/>
  <c r="L16499" i="10" s="1"/>
  <c r="M16499" i="10" s="1"/>
  <c r="N16499" i="10"/>
  <c r="K16500" i="10"/>
  <c r="L16500" i="10" s="1"/>
  <c r="M16500" i="10" s="1"/>
  <c r="N16500" i="10"/>
  <c r="K16501" i="10"/>
  <c r="L16501" i="10" s="1"/>
  <c r="M16501" i="10" s="1"/>
  <c r="N16501" i="10"/>
  <c r="K16502" i="10"/>
  <c r="L16502" i="10" s="1"/>
  <c r="M16502" i="10" s="1"/>
  <c r="N16502" i="10"/>
  <c r="K16503" i="10"/>
  <c r="L16503" i="10" s="1"/>
  <c r="M16503" i="10" s="1"/>
  <c r="N16503" i="10"/>
  <c r="K16504" i="10"/>
  <c r="L16504" i="10" s="1"/>
  <c r="M16504" i="10" s="1"/>
  <c r="N16504" i="10"/>
  <c r="K16505" i="10"/>
  <c r="L16505" i="10" s="1"/>
  <c r="M16505" i="10" s="1"/>
  <c r="N16505" i="10"/>
  <c r="K16506" i="10"/>
  <c r="L16506" i="10" s="1"/>
  <c r="M16506" i="10" s="1"/>
  <c r="N16506" i="10"/>
  <c r="K16507" i="10"/>
  <c r="L16507" i="10" s="1"/>
  <c r="M16507" i="10" s="1"/>
  <c r="N16507" i="10"/>
  <c r="K16508" i="10"/>
  <c r="L16508" i="10" s="1"/>
  <c r="M16508" i="10" s="1"/>
  <c r="N16508" i="10"/>
  <c r="K16509" i="10"/>
  <c r="L16509" i="10" s="1"/>
  <c r="M16509" i="10" s="1"/>
  <c r="N16509" i="10"/>
  <c r="K16510" i="10"/>
  <c r="L16510" i="10" s="1"/>
  <c r="M16510" i="10" s="1"/>
  <c r="N16510" i="10"/>
  <c r="K16511" i="10"/>
  <c r="L16511" i="10" s="1"/>
  <c r="M16511" i="10" s="1"/>
  <c r="N16511" i="10"/>
  <c r="K16512" i="10"/>
  <c r="L16512" i="10" s="1"/>
  <c r="M16512" i="10" s="1"/>
  <c r="N16512" i="10"/>
  <c r="K16513" i="10"/>
  <c r="L16513" i="10" s="1"/>
  <c r="M16513" i="10" s="1"/>
  <c r="N16513" i="10"/>
  <c r="K16514" i="10"/>
  <c r="L16514" i="10" s="1"/>
  <c r="M16514" i="10" s="1"/>
  <c r="N16514" i="10"/>
  <c r="K16515" i="10"/>
  <c r="L16515" i="10" s="1"/>
  <c r="M16515" i="10" s="1"/>
  <c r="N16515" i="10"/>
  <c r="K16516" i="10"/>
  <c r="L16516" i="10" s="1"/>
  <c r="M16516" i="10" s="1"/>
  <c r="N16516" i="10"/>
  <c r="K16517" i="10"/>
  <c r="L16517" i="10" s="1"/>
  <c r="M16517" i="10" s="1"/>
  <c r="N16517" i="10"/>
  <c r="K16518" i="10"/>
  <c r="L16518" i="10" s="1"/>
  <c r="M16518" i="10" s="1"/>
  <c r="N16518" i="10"/>
  <c r="K16519" i="10"/>
  <c r="L16519" i="10" s="1"/>
  <c r="M16519" i="10" s="1"/>
  <c r="N16519" i="10"/>
  <c r="K16520" i="10"/>
  <c r="L16520" i="10" s="1"/>
  <c r="M16520" i="10" s="1"/>
  <c r="N16520" i="10"/>
  <c r="K16521" i="10"/>
  <c r="L16521" i="10" s="1"/>
  <c r="M16521" i="10" s="1"/>
  <c r="N16521" i="10"/>
  <c r="K16522" i="10"/>
  <c r="L16522" i="10" s="1"/>
  <c r="M16522" i="10" s="1"/>
  <c r="N16522" i="10"/>
  <c r="K16523" i="10"/>
  <c r="L16523" i="10" s="1"/>
  <c r="M16523" i="10" s="1"/>
  <c r="N16523" i="10"/>
  <c r="K16524" i="10"/>
  <c r="L16524" i="10" s="1"/>
  <c r="M16524" i="10" s="1"/>
  <c r="N16524" i="10"/>
  <c r="K16525" i="10"/>
  <c r="L16525" i="10" s="1"/>
  <c r="M16525" i="10" s="1"/>
  <c r="N16525" i="10"/>
  <c r="K16526" i="10"/>
  <c r="L16526" i="10" s="1"/>
  <c r="M16526" i="10" s="1"/>
  <c r="N16526" i="10"/>
  <c r="K16527" i="10"/>
  <c r="L16527" i="10" s="1"/>
  <c r="M16527" i="10" s="1"/>
  <c r="N16527" i="10"/>
  <c r="K16528" i="10"/>
  <c r="L16528" i="10" s="1"/>
  <c r="M16528" i="10" s="1"/>
  <c r="N16528" i="10"/>
  <c r="K16529" i="10"/>
  <c r="L16529" i="10" s="1"/>
  <c r="M16529" i="10" s="1"/>
  <c r="N16529" i="10"/>
  <c r="K16530" i="10"/>
  <c r="L16530" i="10" s="1"/>
  <c r="M16530" i="10" s="1"/>
  <c r="N16530" i="10"/>
  <c r="K16531" i="10"/>
  <c r="L16531" i="10" s="1"/>
  <c r="M16531" i="10" s="1"/>
  <c r="N16531" i="10"/>
  <c r="K16532" i="10"/>
  <c r="L16532" i="10" s="1"/>
  <c r="M16532" i="10" s="1"/>
  <c r="N16532" i="10"/>
  <c r="K16533" i="10"/>
  <c r="L16533" i="10" s="1"/>
  <c r="M16533" i="10" s="1"/>
  <c r="N16533" i="10"/>
  <c r="K16534" i="10"/>
  <c r="L16534" i="10" s="1"/>
  <c r="M16534" i="10" s="1"/>
  <c r="N16534" i="10"/>
  <c r="K16535" i="10"/>
  <c r="L16535" i="10" s="1"/>
  <c r="M16535" i="10" s="1"/>
  <c r="N16535" i="10"/>
  <c r="K16536" i="10"/>
  <c r="L16536" i="10" s="1"/>
  <c r="M16536" i="10" s="1"/>
  <c r="N16536" i="10"/>
  <c r="K16537" i="10"/>
  <c r="L16537" i="10" s="1"/>
  <c r="M16537" i="10" s="1"/>
  <c r="N16537" i="10"/>
  <c r="K16538" i="10"/>
  <c r="L16538" i="10" s="1"/>
  <c r="M16538" i="10" s="1"/>
  <c r="N16538" i="10"/>
  <c r="K16539" i="10"/>
  <c r="L16539" i="10" s="1"/>
  <c r="M16539" i="10" s="1"/>
  <c r="N16539" i="10"/>
  <c r="K16540" i="10"/>
  <c r="L16540" i="10" s="1"/>
  <c r="M16540" i="10" s="1"/>
  <c r="N16540" i="10"/>
  <c r="K16541" i="10"/>
  <c r="L16541" i="10" s="1"/>
  <c r="M16541" i="10" s="1"/>
  <c r="N16541" i="10"/>
  <c r="K16542" i="10"/>
  <c r="L16542" i="10" s="1"/>
  <c r="M16542" i="10" s="1"/>
  <c r="N16542" i="10"/>
  <c r="K16543" i="10"/>
  <c r="L16543" i="10" s="1"/>
  <c r="M16543" i="10" s="1"/>
  <c r="N16543" i="10"/>
  <c r="K16544" i="10"/>
  <c r="L16544" i="10" s="1"/>
  <c r="M16544" i="10" s="1"/>
  <c r="N16544" i="10"/>
  <c r="K16545" i="10"/>
  <c r="L16545" i="10" s="1"/>
  <c r="M16545" i="10" s="1"/>
  <c r="N16545" i="10"/>
  <c r="K16546" i="10"/>
  <c r="L16546" i="10" s="1"/>
  <c r="M16546" i="10" s="1"/>
  <c r="N16546" i="10"/>
  <c r="K16547" i="10"/>
  <c r="L16547" i="10" s="1"/>
  <c r="M16547" i="10" s="1"/>
  <c r="N16547" i="10"/>
  <c r="K16548" i="10"/>
  <c r="L16548" i="10" s="1"/>
  <c r="M16548" i="10" s="1"/>
  <c r="N16548" i="10"/>
  <c r="K16549" i="10"/>
  <c r="L16549" i="10" s="1"/>
  <c r="M16549" i="10" s="1"/>
  <c r="N16549" i="10"/>
  <c r="K16550" i="10"/>
  <c r="L16550" i="10" s="1"/>
  <c r="M16550" i="10" s="1"/>
  <c r="N16550" i="10"/>
  <c r="K16551" i="10"/>
  <c r="L16551" i="10" s="1"/>
  <c r="M16551" i="10" s="1"/>
  <c r="N16551" i="10"/>
  <c r="K16552" i="10"/>
  <c r="L16552" i="10" s="1"/>
  <c r="M16552" i="10" s="1"/>
  <c r="N16552" i="10"/>
  <c r="K16553" i="10"/>
  <c r="L16553" i="10" s="1"/>
  <c r="M16553" i="10" s="1"/>
  <c r="N16553" i="10"/>
  <c r="K16554" i="10"/>
  <c r="L16554" i="10" s="1"/>
  <c r="M16554" i="10" s="1"/>
  <c r="N16554" i="10"/>
  <c r="K16555" i="10"/>
  <c r="L16555" i="10" s="1"/>
  <c r="M16555" i="10" s="1"/>
  <c r="N16555" i="10"/>
  <c r="K16556" i="10"/>
  <c r="L16556" i="10" s="1"/>
  <c r="M16556" i="10" s="1"/>
  <c r="N16556" i="10"/>
  <c r="K16557" i="10"/>
  <c r="L16557" i="10" s="1"/>
  <c r="M16557" i="10" s="1"/>
  <c r="N16557" i="10"/>
  <c r="K16558" i="10"/>
  <c r="L16558" i="10" s="1"/>
  <c r="M16558" i="10" s="1"/>
  <c r="N16558" i="10"/>
  <c r="K16559" i="10"/>
  <c r="L16559" i="10" s="1"/>
  <c r="M16559" i="10" s="1"/>
  <c r="N16559" i="10"/>
  <c r="K16560" i="10"/>
  <c r="L16560" i="10" s="1"/>
  <c r="M16560" i="10" s="1"/>
  <c r="N16560" i="10"/>
  <c r="K16561" i="10"/>
  <c r="L16561" i="10" s="1"/>
  <c r="M16561" i="10" s="1"/>
  <c r="N16561" i="10"/>
  <c r="K16562" i="10"/>
  <c r="L16562" i="10" s="1"/>
  <c r="M16562" i="10" s="1"/>
  <c r="N16562" i="10"/>
  <c r="K16563" i="10"/>
  <c r="L16563" i="10" s="1"/>
  <c r="M16563" i="10" s="1"/>
  <c r="N16563" i="10"/>
  <c r="K16564" i="10"/>
  <c r="L16564" i="10" s="1"/>
  <c r="M16564" i="10" s="1"/>
  <c r="N16564" i="10"/>
  <c r="K16565" i="10"/>
  <c r="L16565" i="10" s="1"/>
  <c r="M16565" i="10" s="1"/>
  <c r="N16565" i="10"/>
  <c r="K16566" i="10"/>
  <c r="L16566" i="10" s="1"/>
  <c r="M16566" i="10" s="1"/>
  <c r="N16566" i="10"/>
  <c r="K16567" i="10"/>
  <c r="L16567" i="10" s="1"/>
  <c r="M16567" i="10" s="1"/>
  <c r="N16567" i="10"/>
  <c r="K16568" i="10"/>
  <c r="L16568" i="10" s="1"/>
  <c r="M16568" i="10" s="1"/>
  <c r="N16568" i="10"/>
  <c r="K16569" i="10"/>
  <c r="L16569" i="10" s="1"/>
  <c r="M16569" i="10" s="1"/>
  <c r="N16569" i="10"/>
  <c r="K16570" i="10"/>
  <c r="L16570" i="10" s="1"/>
  <c r="M16570" i="10" s="1"/>
  <c r="N16570" i="10"/>
  <c r="K16571" i="10"/>
  <c r="L16571" i="10" s="1"/>
  <c r="M16571" i="10" s="1"/>
  <c r="N16571" i="10"/>
  <c r="K16572" i="10"/>
  <c r="L16572" i="10" s="1"/>
  <c r="M16572" i="10" s="1"/>
  <c r="N16572" i="10"/>
  <c r="K16573" i="10"/>
  <c r="L16573" i="10" s="1"/>
  <c r="M16573" i="10" s="1"/>
  <c r="N16573" i="10"/>
  <c r="K16574" i="10"/>
  <c r="L16574" i="10" s="1"/>
  <c r="M16574" i="10" s="1"/>
  <c r="N16574" i="10"/>
  <c r="K16575" i="10"/>
  <c r="L16575" i="10" s="1"/>
  <c r="M16575" i="10" s="1"/>
  <c r="N16575" i="10"/>
  <c r="K16576" i="10"/>
  <c r="L16576" i="10" s="1"/>
  <c r="M16576" i="10" s="1"/>
  <c r="N16576" i="10"/>
  <c r="K16577" i="10"/>
  <c r="L16577" i="10" s="1"/>
  <c r="M16577" i="10" s="1"/>
  <c r="N16577" i="10"/>
  <c r="K16578" i="10"/>
  <c r="L16578" i="10" s="1"/>
  <c r="M16578" i="10" s="1"/>
  <c r="N16578" i="10"/>
  <c r="K16579" i="10"/>
  <c r="L16579" i="10" s="1"/>
  <c r="M16579" i="10" s="1"/>
  <c r="N16579" i="10"/>
  <c r="K16580" i="10"/>
  <c r="L16580" i="10" s="1"/>
  <c r="M16580" i="10" s="1"/>
  <c r="N16580" i="10"/>
  <c r="K16581" i="10"/>
  <c r="L16581" i="10" s="1"/>
  <c r="M16581" i="10" s="1"/>
  <c r="N16581" i="10"/>
  <c r="K16582" i="10"/>
  <c r="L16582" i="10" s="1"/>
  <c r="M16582" i="10" s="1"/>
  <c r="N16582" i="10"/>
  <c r="K16583" i="10"/>
  <c r="L16583" i="10" s="1"/>
  <c r="M16583" i="10" s="1"/>
  <c r="N16583" i="10"/>
  <c r="K16584" i="10"/>
  <c r="L16584" i="10" s="1"/>
  <c r="M16584" i="10" s="1"/>
  <c r="N16584" i="10"/>
  <c r="K16585" i="10"/>
  <c r="L16585" i="10" s="1"/>
  <c r="M16585" i="10" s="1"/>
  <c r="N16585" i="10"/>
  <c r="K16586" i="10"/>
  <c r="L16586" i="10" s="1"/>
  <c r="M16586" i="10" s="1"/>
  <c r="N16586" i="10"/>
  <c r="K16587" i="10"/>
  <c r="L16587" i="10" s="1"/>
  <c r="M16587" i="10" s="1"/>
  <c r="N16587" i="10"/>
  <c r="K16588" i="10"/>
  <c r="L16588" i="10" s="1"/>
  <c r="M16588" i="10" s="1"/>
  <c r="N16588" i="10"/>
  <c r="K16589" i="10"/>
  <c r="L16589" i="10" s="1"/>
  <c r="M16589" i="10" s="1"/>
  <c r="N16589" i="10"/>
  <c r="K16590" i="10"/>
  <c r="L16590" i="10" s="1"/>
  <c r="M16590" i="10" s="1"/>
  <c r="N16590" i="10"/>
  <c r="K16591" i="10"/>
  <c r="L16591" i="10" s="1"/>
  <c r="M16591" i="10" s="1"/>
  <c r="N16591" i="10"/>
  <c r="K16592" i="10"/>
  <c r="L16592" i="10" s="1"/>
  <c r="M16592" i="10" s="1"/>
  <c r="N16592" i="10"/>
  <c r="K16593" i="10"/>
  <c r="L16593" i="10" s="1"/>
  <c r="M16593" i="10" s="1"/>
  <c r="N16593" i="10"/>
  <c r="K16594" i="10"/>
  <c r="L16594" i="10" s="1"/>
  <c r="M16594" i="10" s="1"/>
  <c r="N16594" i="10"/>
  <c r="K16595" i="10"/>
  <c r="L16595" i="10" s="1"/>
  <c r="M16595" i="10" s="1"/>
  <c r="N16595" i="10"/>
  <c r="K16596" i="10"/>
  <c r="L16596" i="10" s="1"/>
  <c r="M16596" i="10" s="1"/>
  <c r="N16596" i="10"/>
  <c r="K16597" i="10"/>
  <c r="L16597" i="10" s="1"/>
  <c r="M16597" i="10" s="1"/>
  <c r="N16597" i="10"/>
  <c r="K16598" i="10"/>
  <c r="L16598" i="10" s="1"/>
  <c r="M16598" i="10" s="1"/>
  <c r="N16598" i="10"/>
  <c r="K16599" i="10"/>
  <c r="L16599" i="10" s="1"/>
  <c r="M16599" i="10" s="1"/>
  <c r="N16599" i="10"/>
  <c r="K16600" i="10"/>
  <c r="L16600" i="10" s="1"/>
  <c r="M16600" i="10" s="1"/>
  <c r="N16600" i="10"/>
  <c r="K16601" i="10"/>
  <c r="L16601" i="10" s="1"/>
  <c r="M16601" i="10" s="1"/>
  <c r="N16601" i="10"/>
  <c r="K16602" i="10"/>
  <c r="L16602" i="10" s="1"/>
  <c r="M16602" i="10" s="1"/>
  <c r="N16602" i="10"/>
  <c r="K16603" i="10"/>
  <c r="L16603" i="10" s="1"/>
  <c r="M16603" i="10" s="1"/>
  <c r="N16603" i="10"/>
  <c r="K16604" i="10"/>
  <c r="L16604" i="10" s="1"/>
  <c r="M16604" i="10" s="1"/>
  <c r="N16604" i="10"/>
  <c r="K16605" i="10"/>
  <c r="L16605" i="10" s="1"/>
  <c r="M16605" i="10" s="1"/>
  <c r="N16605" i="10"/>
  <c r="K16606" i="10"/>
  <c r="L16606" i="10" s="1"/>
  <c r="M16606" i="10" s="1"/>
  <c r="N16606" i="10"/>
  <c r="K16607" i="10"/>
  <c r="L16607" i="10" s="1"/>
  <c r="M16607" i="10" s="1"/>
  <c r="N16607" i="10"/>
  <c r="K16608" i="10"/>
  <c r="L16608" i="10" s="1"/>
  <c r="M16608" i="10" s="1"/>
  <c r="N16608" i="10"/>
  <c r="K16609" i="10"/>
  <c r="L16609" i="10" s="1"/>
  <c r="M16609" i="10" s="1"/>
  <c r="N16609" i="10"/>
  <c r="K16610" i="10"/>
  <c r="L16610" i="10" s="1"/>
  <c r="M16610" i="10" s="1"/>
  <c r="N16610" i="10"/>
  <c r="K16611" i="10"/>
  <c r="L16611" i="10" s="1"/>
  <c r="M16611" i="10" s="1"/>
  <c r="N16611" i="10"/>
  <c r="K16612" i="10"/>
  <c r="L16612" i="10" s="1"/>
  <c r="M16612" i="10" s="1"/>
  <c r="N16612" i="10"/>
  <c r="K16613" i="10"/>
  <c r="L16613" i="10" s="1"/>
  <c r="M16613" i="10" s="1"/>
  <c r="N16613" i="10"/>
  <c r="K16614" i="10"/>
  <c r="L16614" i="10" s="1"/>
  <c r="M16614" i="10" s="1"/>
  <c r="N16614" i="10"/>
  <c r="K16615" i="10"/>
  <c r="L16615" i="10" s="1"/>
  <c r="M16615" i="10" s="1"/>
  <c r="N16615" i="10"/>
  <c r="K16375" i="10" l="1"/>
  <c r="L16375" i="10" s="1"/>
  <c r="M16375" i="10" s="1"/>
  <c r="N16375" i="10"/>
  <c r="K16376" i="10"/>
  <c r="L16376" i="10" s="1"/>
  <c r="M16376" i="10" s="1"/>
  <c r="N16376" i="10"/>
  <c r="K16377" i="10"/>
  <c r="L16377" i="10" s="1"/>
  <c r="M16377" i="10" s="1"/>
  <c r="N16377" i="10"/>
  <c r="K16378" i="10"/>
  <c r="L16378" i="10" s="1"/>
  <c r="M16378" i="10" s="1"/>
  <c r="N16378" i="10"/>
  <c r="K16379" i="10"/>
  <c r="L16379" i="10" s="1"/>
  <c r="M16379" i="10" s="1"/>
  <c r="N16379" i="10"/>
  <c r="K16380" i="10"/>
  <c r="L16380" i="10" s="1"/>
  <c r="M16380" i="10" s="1"/>
  <c r="N16380" i="10"/>
  <c r="K16381" i="10"/>
  <c r="L16381" i="10" s="1"/>
  <c r="M16381" i="10" s="1"/>
  <c r="N16381" i="10"/>
  <c r="K16382" i="10"/>
  <c r="L16382" i="10" s="1"/>
  <c r="M16382" i="10" s="1"/>
  <c r="N16382" i="10"/>
  <c r="K16383" i="10"/>
  <c r="L16383" i="10" s="1"/>
  <c r="M16383" i="10" s="1"/>
  <c r="N16383" i="10"/>
  <c r="K16384" i="10"/>
  <c r="L16384" i="10" s="1"/>
  <c r="M16384" i="10" s="1"/>
  <c r="N16384" i="10"/>
  <c r="K16385" i="10"/>
  <c r="L16385" i="10" s="1"/>
  <c r="M16385" i="10" s="1"/>
  <c r="N16385" i="10"/>
  <c r="K16386" i="10"/>
  <c r="L16386" i="10" s="1"/>
  <c r="M16386" i="10" s="1"/>
  <c r="N16386" i="10"/>
  <c r="K16387" i="10"/>
  <c r="L16387" i="10" s="1"/>
  <c r="M16387" i="10" s="1"/>
  <c r="N16387" i="10"/>
  <c r="K16388" i="10"/>
  <c r="L16388" i="10" s="1"/>
  <c r="M16388" i="10" s="1"/>
  <c r="N16388" i="10"/>
  <c r="K16389" i="10"/>
  <c r="L16389" i="10" s="1"/>
  <c r="M16389" i="10" s="1"/>
  <c r="N16389" i="10"/>
  <c r="K16390" i="10"/>
  <c r="L16390" i="10" s="1"/>
  <c r="M16390" i="10" s="1"/>
  <c r="N16390" i="10"/>
  <c r="K16391" i="10"/>
  <c r="L16391" i="10" s="1"/>
  <c r="M16391" i="10" s="1"/>
  <c r="N16391" i="10"/>
  <c r="K16392" i="10"/>
  <c r="L16392" i="10" s="1"/>
  <c r="M16392" i="10" s="1"/>
  <c r="N16392" i="10"/>
  <c r="K16393" i="10"/>
  <c r="L16393" i="10" s="1"/>
  <c r="M16393" i="10" s="1"/>
  <c r="N16393" i="10"/>
  <c r="K16394" i="10"/>
  <c r="L16394" i="10" s="1"/>
  <c r="M16394" i="10" s="1"/>
  <c r="N16394" i="10"/>
  <c r="K16395" i="10"/>
  <c r="L16395" i="10" s="1"/>
  <c r="M16395" i="10" s="1"/>
  <c r="N16395" i="10"/>
  <c r="K16396" i="10"/>
  <c r="L16396" i="10" s="1"/>
  <c r="M16396" i="10" s="1"/>
  <c r="N16396" i="10"/>
  <c r="K16397" i="10"/>
  <c r="L16397" i="10" s="1"/>
  <c r="M16397" i="10" s="1"/>
  <c r="N16397" i="10"/>
  <c r="K16398" i="10"/>
  <c r="L16398" i="10" s="1"/>
  <c r="M16398" i="10" s="1"/>
  <c r="N16398" i="10"/>
  <c r="K16399" i="10"/>
  <c r="L16399" i="10" s="1"/>
  <c r="M16399" i="10" s="1"/>
  <c r="N16399" i="10"/>
  <c r="K16400" i="10"/>
  <c r="L16400" i="10" s="1"/>
  <c r="M16400" i="10" s="1"/>
  <c r="N16400" i="10"/>
  <c r="K16401" i="10"/>
  <c r="L16401" i="10" s="1"/>
  <c r="M16401" i="10" s="1"/>
  <c r="N16401" i="10"/>
  <c r="K16402" i="10"/>
  <c r="L16402" i="10" s="1"/>
  <c r="M16402" i="10" s="1"/>
  <c r="N16402" i="10"/>
  <c r="K16403" i="10"/>
  <c r="L16403" i="10" s="1"/>
  <c r="M16403" i="10" s="1"/>
  <c r="N16403" i="10"/>
  <c r="K16404" i="10"/>
  <c r="L16404" i="10" s="1"/>
  <c r="M16404" i="10" s="1"/>
  <c r="N16404" i="10"/>
  <c r="K16405" i="10"/>
  <c r="L16405" i="10" s="1"/>
  <c r="M16405" i="10" s="1"/>
  <c r="N16405" i="10"/>
  <c r="K16406" i="10"/>
  <c r="L16406" i="10" s="1"/>
  <c r="M16406" i="10" s="1"/>
  <c r="N16406" i="10"/>
  <c r="K16407" i="10"/>
  <c r="L16407" i="10" s="1"/>
  <c r="M16407" i="10" s="1"/>
  <c r="N16407" i="10"/>
  <c r="K16408" i="10"/>
  <c r="L16408" i="10" s="1"/>
  <c r="M16408" i="10" s="1"/>
  <c r="N16408" i="10"/>
  <c r="K16409" i="10"/>
  <c r="L16409" i="10" s="1"/>
  <c r="M16409" i="10" s="1"/>
  <c r="N16409" i="10"/>
  <c r="K16410" i="10"/>
  <c r="L16410" i="10" s="1"/>
  <c r="M16410" i="10" s="1"/>
  <c r="N16410" i="10"/>
  <c r="K16411" i="10"/>
  <c r="L16411" i="10" s="1"/>
  <c r="M16411" i="10" s="1"/>
  <c r="N16411" i="10"/>
  <c r="K16412" i="10"/>
  <c r="L16412" i="10" s="1"/>
  <c r="M16412" i="10" s="1"/>
  <c r="N16412" i="10"/>
  <c r="K16413" i="10"/>
  <c r="L16413" i="10" s="1"/>
  <c r="M16413" i="10" s="1"/>
  <c r="N16413" i="10"/>
  <c r="K16414" i="10"/>
  <c r="L16414" i="10" s="1"/>
  <c r="M16414" i="10" s="1"/>
  <c r="N16414" i="10"/>
  <c r="K16415" i="10"/>
  <c r="L16415" i="10" s="1"/>
  <c r="M16415" i="10" s="1"/>
  <c r="N16415" i="10"/>
  <c r="K16416" i="10"/>
  <c r="L16416" i="10" s="1"/>
  <c r="M16416" i="10" s="1"/>
  <c r="N16416" i="10"/>
  <c r="K16417" i="10"/>
  <c r="L16417" i="10" s="1"/>
  <c r="M16417" i="10" s="1"/>
  <c r="N16417" i="10"/>
  <c r="K16418" i="10"/>
  <c r="L16418" i="10" s="1"/>
  <c r="M16418" i="10" s="1"/>
  <c r="N16418" i="10"/>
  <c r="K16419" i="10"/>
  <c r="L16419" i="10" s="1"/>
  <c r="M16419" i="10" s="1"/>
  <c r="N16419" i="10"/>
  <c r="K16420" i="10"/>
  <c r="L16420" i="10" s="1"/>
  <c r="M16420" i="10" s="1"/>
  <c r="N16420" i="10"/>
  <c r="K16421" i="10"/>
  <c r="L16421" i="10" s="1"/>
  <c r="M16421" i="10" s="1"/>
  <c r="N16421" i="10"/>
  <c r="K16422" i="10"/>
  <c r="L16422" i="10" s="1"/>
  <c r="M16422" i="10" s="1"/>
  <c r="N16422" i="10"/>
  <c r="K16423" i="10"/>
  <c r="L16423" i="10" s="1"/>
  <c r="M16423" i="10" s="1"/>
  <c r="N16423" i="10"/>
  <c r="K16424" i="10"/>
  <c r="L16424" i="10" s="1"/>
  <c r="M16424" i="10" s="1"/>
  <c r="N16424" i="10"/>
  <c r="K16425" i="10"/>
  <c r="L16425" i="10" s="1"/>
  <c r="M16425" i="10" s="1"/>
  <c r="N16425" i="10"/>
  <c r="K16426" i="10"/>
  <c r="L16426" i="10" s="1"/>
  <c r="M16426" i="10" s="1"/>
  <c r="N16426" i="10"/>
  <c r="K16427" i="10"/>
  <c r="L16427" i="10" s="1"/>
  <c r="M16427" i="10" s="1"/>
  <c r="N16427" i="10"/>
  <c r="K16428" i="10"/>
  <c r="L16428" i="10" s="1"/>
  <c r="M16428" i="10" s="1"/>
  <c r="N16428" i="10"/>
  <c r="K16429" i="10"/>
  <c r="L16429" i="10" s="1"/>
  <c r="M16429" i="10" s="1"/>
  <c r="N16429" i="10"/>
  <c r="K16430" i="10"/>
  <c r="L16430" i="10" s="1"/>
  <c r="M16430" i="10" s="1"/>
  <c r="N16430" i="10"/>
  <c r="K16431" i="10"/>
  <c r="L16431" i="10" s="1"/>
  <c r="M16431" i="10" s="1"/>
  <c r="N16431" i="10"/>
  <c r="K16432" i="10"/>
  <c r="L16432" i="10" s="1"/>
  <c r="M16432" i="10" s="1"/>
  <c r="N16432" i="10"/>
  <c r="K16433" i="10"/>
  <c r="L16433" i="10" s="1"/>
  <c r="M16433" i="10" s="1"/>
  <c r="N16433" i="10"/>
  <c r="K16337" i="10" l="1"/>
  <c r="L16337" i="10" s="1"/>
  <c r="M16337" i="10" s="1"/>
  <c r="N16337" i="10"/>
  <c r="K16338" i="10"/>
  <c r="L16338" i="10" s="1"/>
  <c r="M16338" i="10" s="1"/>
  <c r="N16338" i="10"/>
  <c r="K16339" i="10"/>
  <c r="L16339" i="10" s="1"/>
  <c r="M16339" i="10" s="1"/>
  <c r="N16339" i="10"/>
  <c r="K16340" i="10"/>
  <c r="L16340" i="10" s="1"/>
  <c r="M16340" i="10" s="1"/>
  <c r="N16340" i="10"/>
  <c r="K16341" i="10"/>
  <c r="L16341" i="10" s="1"/>
  <c r="M16341" i="10" s="1"/>
  <c r="N16341" i="10"/>
  <c r="K16342" i="10"/>
  <c r="L16342" i="10" s="1"/>
  <c r="M16342" i="10" s="1"/>
  <c r="N16342" i="10"/>
  <c r="K16343" i="10"/>
  <c r="L16343" i="10" s="1"/>
  <c r="M16343" i="10" s="1"/>
  <c r="N16343" i="10"/>
  <c r="K16344" i="10"/>
  <c r="L16344" i="10" s="1"/>
  <c r="M16344" i="10" s="1"/>
  <c r="N16344" i="10"/>
  <c r="K16345" i="10"/>
  <c r="L16345" i="10" s="1"/>
  <c r="M16345" i="10" s="1"/>
  <c r="N16345" i="10"/>
  <c r="K16346" i="10"/>
  <c r="L16346" i="10" s="1"/>
  <c r="M16346" i="10" s="1"/>
  <c r="N16346" i="10"/>
  <c r="K16347" i="10"/>
  <c r="L16347" i="10" s="1"/>
  <c r="M16347" i="10" s="1"/>
  <c r="N16347" i="10"/>
  <c r="K16348" i="10"/>
  <c r="L16348" i="10" s="1"/>
  <c r="M16348" i="10" s="1"/>
  <c r="N16348" i="10"/>
  <c r="K16349" i="10"/>
  <c r="L16349" i="10" s="1"/>
  <c r="M16349" i="10" s="1"/>
  <c r="N16349" i="10"/>
  <c r="K16350" i="10"/>
  <c r="L16350" i="10" s="1"/>
  <c r="M16350" i="10" s="1"/>
  <c r="N16350" i="10"/>
  <c r="K16351" i="10"/>
  <c r="L16351" i="10" s="1"/>
  <c r="M16351" i="10" s="1"/>
  <c r="N16351" i="10"/>
  <c r="K16352" i="10"/>
  <c r="L16352" i="10" s="1"/>
  <c r="M16352" i="10" s="1"/>
  <c r="N16352" i="10"/>
  <c r="K16353" i="10"/>
  <c r="L16353" i="10" s="1"/>
  <c r="M16353" i="10" s="1"/>
  <c r="N16353" i="10"/>
  <c r="K16354" i="10"/>
  <c r="L16354" i="10" s="1"/>
  <c r="M16354" i="10" s="1"/>
  <c r="N16354" i="10"/>
  <c r="K16355" i="10"/>
  <c r="L16355" i="10" s="1"/>
  <c r="M16355" i="10" s="1"/>
  <c r="N16355" i="10"/>
  <c r="K16356" i="10"/>
  <c r="L16356" i="10" s="1"/>
  <c r="M16356" i="10" s="1"/>
  <c r="N16356" i="10"/>
  <c r="K16357" i="10"/>
  <c r="L16357" i="10" s="1"/>
  <c r="M16357" i="10" s="1"/>
  <c r="N16357" i="10"/>
  <c r="K16358" i="10"/>
  <c r="L16358" i="10" s="1"/>
  <c r="M16358" i="10" s="1"/>
  <c r="N16358" i="10"/>
  <c r="K16359" i="10"/>
  <c r="L16359" i="10" s="1"/>
  <c r="M16359" i="10" s="1"/>
  <c r="N16359" i="10"/>
  <c r="K16360" i="10"/>
  <c r="L16360" i="10" s="1"/>
  <c r="M16360" i="10" s="1"/>
  <c r="N16360" i="10"/>
  <c r="K16361" i="10"/>
  <c r="L16361" i="10" s="1"/>
  <c r="M16361" i="10" s="1"/>
  <c r="N16361" i="10"/>
  <c r="K16362" i="10"/>
  <c r="L16362" i="10" s="1"/>
  <c r="M16362" i="10" s="1"/>
  <c r="N16362" i="10"/>
  <c r="K16363" i="10"/>
  <c r="L16363" i="10" s="1"/>
  <c r="M16363" i="10" s="1"/>
  <c r="N16363" i="10"/>
  <c r="K16364" i="10"/>
  <c r="L16364" i="10" s="1"/>
  <c r="M16364" i="10" s="1"/>
  <c r="N16364" i="10"/>
  <c r="K16365" i="10"/>
  <c r="L16365" i="10" s="1"/>
  <c r="M16365" i="10" s="1"/>
  <c r="N16365" i="10"/>
  <c r="K16366" i="10"/>
  <c r="L16366" i="10" s="1"/>
  <c r="M16366" i="10" s="1"/>
  <c r="N16366" i="10"/>
  <c r="K16367" i="10"/>
  <c r="L16367" i="10" s="1"/>
  <c r="M16367" i="10" s="1"/>
  <c r="N16367" i="10"/>
  <c r="K16368" i="10"/>
  <c r="L16368" i="10" s="1"/>
  <c r="M16368" i="10" s="1"/>
  <c r="N16368" i="10"/>
  <c r="K16369" i="10"/>
  <c r="L16369" i="10" s="1"/>
  <c r="M16369" i="10" s="1"/>
  <c r="N16369" i="10"/>
  <c r="K16370" i="10"/>
  <c r="L16370" i="10" s="1"/>
  <c r="M16370" i="10" s="1"/>
  <c r="N16370" i="10"/>
  <c r="K16371" i="10"/>
  <c r="L16371" i="10" s="1"/>
  <c r="M16371" i="10" s="1"/>
  <c r="N16371" i="10"/>
  <c r="K16372" i="10"/>
  <c r="L16372" i="10" s="1"/>
  <c r="M16372" i="10" s="1"/>
  <c r="N16372" i="10"/>
  <c r="K16373" i="10"/>
  <c r="L16373" i="10" s="1"/>
  <c r="M16373" i="10" s="1"/>
  <c r="N16373" i="10"/>
  <c r="K16374" i="10"/>
  <c r="L16374" i="10" s="1"/>
  <c r="M16374" i="10" s="1"/>
  <c r="N16374" i="10"/>
  <c r="K16273" i="10" l="1"/>
  <c r="L16273" i="10" s="1"/>
  <c r="M16273" i="10" s="1"/>
  <c r="N16273" i="10"/>
  <c r="K16274" i="10"/>
  <c r="L16274" i="10" s="1"/>
  <c r="M16274" i="10" s="1"/>
  <c r="N16274" i="10"/>
  <c r="K16275" i="10"/>
  <c r="L16275" i="10" s="1"/>
  <c r="M16275" i="10" s="1"/>
  <c r="N16275" i="10"/>
  <c r="K16276" i="10"/>
  <c r="L16276" i="10" s="1"/>
  <c r="M16276" i="10" s="1"/>
  <c r="N16276" i="10"/>
  <c r="K16277" i="10"/>
  <c r="L16277" i="10" s="1"/>
  <c r="M16277" i="10" s="1"/>
  <c r="N16277" i="10"/>
  <c r="K16278" i="10"/>
  <c r="L16278" i="10" s="1"/>
  <c r="M16278" i="10" s="1"/>
  <c r="N16278" i="10"/>
  <c r="K16279" i="10"/>
  <c r="L16279" i="10" s="1"/>
  <c r="M16279" i="10" s="1"/>
  <c r="N16279" i="10"/>
  <c r="K16280" i="10"/>
  <c r="L16280" i="10" s="1"/>
  <c r="M16280" i="10" s="1"/>
  <c r="N16280" i="10"/>
  <c r="K16281" i="10"/>
  <c r="L16281" i="10" s="1"/>
  <c r="M16281" i="10" s="1"/>
  <c r="N16281" i="10"/>
  <c r="K16282" i="10"/>
  <c r="L16282" i="10" s="1"/>
  <c r="M16282" i="10" s="1"/>
  <c r="N16282" i="10"/>
  <c r="K16283" i="10"/>
  <c r="L16283" i="10" s="1"/>
  <c r="M16283" i="10" s="1"/>
  <c r="N16283" i="10"/>
  <c r="K16284" i="10"/>
  <c r="L16284" i="10" s="1"/>
  <c r="M16284" i="10" s="1"/>
  <c r="N16284" i="10"/>
  <c r="K16285" i="10"/>
  <c r="L16285" i="10" s="1"/>
  <c r="M16285" i="10" s="1"/>
  <c r="N16285" i="10"/>
  <c r="K16286" i="10"/>
  <c r="L16286" i="10" s="1"/>
  <c r="M16286" i="10" s="1"/>
  <c r="N16286" i="10"/>
  <c r="K16287" i="10"/>
  <c r="L16287" i="10" s="1"/>
  <c r="M16287" i="10" s="1"/>
  <c r="N16287" i="10"/>
  <c r="K16288" i="10"/>
  <c r="L16288" i="10" s="1"/>
  <c r="M16288" i="10" s="1"/>
  <c r="N16288" i="10"/>
  <c r="K16289" i="10"/>
  <c r="L16289" i="10" s="1"/>
  <c r="M16289" i="10" s="1"/>
  <c r="N16289" i="10"/>
  <c r="K16290" i="10"/>
  <c r="L16290" i="10" s="1"/>
  <c r="M16290" i="10" s="1"/>
  <c r="N16290" i="10"/>
  <c r="K16291" i="10"/>
  <c r="L16291" i="10" s="1"/>
  <c r="M16291" i="10" s="1"/>
  <c r="N16291" i="10"/>
  <c r="K16292" i="10"/>
  <c r="L16292" i="10" s="1"/>
  <c r="M16292" i="10" s="1"/>
  <c r="N16292" i="10"/>
  <c r="K16293" i="10"/>
  <c r="L16293" i="10" s="1"/>
  <c r="M16293" i="10" s="1"/>
  <c r="N16293" i="10"/>
  <c r="K16294" i="10"/>
  <c r="L16294" i="10" s="1"/>
  <c r="M16294" i="10" s="1"/>
  <c r="N16294" i="10"/>
  <c r="K16295" i="10"/>
  <c r="L16295" i="10" s="1"/>
  <c r="M16295" i="10" s="1"/>
  <c r="N16295" i="10"/>
  <c r="K16296" i="10"/>
  <c r="L16296" i="10" s="1"/>
  <c r="M16296" i="10" s="1"/>
  <c r="N16296" i="10"/>
  <c r="K16297" i="10"/>
  <c r="L16297" i="10" s="1"/>
  <c r="M16297" i="10" s="1"/>
  <c r="N16297" i="10"/>
  <c r="K16298" i="10"/>
  <c r="L16298" i="10" s="1"/>
  <c r="M16298" i="10" s="1"/>
  <c r="N16298" i="10"/>
  <c r="K16299" i="10"/>
  <c r="L16299" i="10" s="1"/>
  <c r="M16299" i="10" s="1"/>
  <c r="N16299" i="10"/>
  <c r="K16300" i="10"/>
  <c r="L16300" i="10" s="1"/>
  <c r="M16300" i="10" s="1"/>
  <c r="N16300" i="10"/>
  <c r="K16301" i="10"/>
  <c r="L16301" i="10" s="1"/>
  <c r="M16301" i="10" s="1"/>
  <c r="N16301" i="10"/>
  <c r="K16302" i="10"/>
  <c r="L16302" i="10" s="1"/>
  <c r="M16302" i="10" s="1"/>
  <c r="N16302" i="10"/>
  <c r="K16303" i="10"/>
  <c r="L16303" i="10" s="1"/>
  <c r="M16303" i="10" s="1"/>
  <c r="N16303" i="10"/>
  <c r="K16304" i="10"/>
  <c r="L16304" i="10" s="1"/>
  <c r="M16304" i="10" s="1"/>
  <c r="N16304" i="10"/>
  <c r="K16305" i="10"/>
  <c r="L16305" i="10" s="1"/>
  <c r="M16305" i="10" s="1"/>
  <c r="N16305" i="10"/>
  <c r="K16306" i="10"/>
  <c r="L16306" i="10" s="1"/>
  <c r="M16306" i="10" s="1"/>
  <c r="N16306" i="10"/>
  <c r="K16307" i="10"/>
  <c r="L16307" i="10" s="1"/>
  <c r="M16307" i="10" s="1"/>
  <c r="N16307" i="10"/>
  <c r="K16308" i="10"/>
  <c r="L16308" i="10" s="1"/>
  <c r="M16308" i="10" s="1"/>
  <c r="N16308" i="10"/>
  <c r="K16309" i="10"/>
  <c r="L16309" i="10" s="1"/>
  <c r="M16309" i="10" s="1"/>
  <c r="N16309" i="10"/>
  <c r="K16310" i="10"/>
  <c r="L16310" i="10" s="1"/>
  <c r="M16310" i="10" s="1"/>
  <c r="N16310" i="10"/>
  <c r="K16311" i="10"/>
  <c r="L16311" i="10" s="1"/>
  <c r="M16311" i="10" s="1"/>
  <c r="N16311" i="10"/>
  <c r="K16312" i="10"/>
  <c r="L16312" i="10" s="1"/>
  <c r="M16312" i="10" s="1"/>
  <c r="N16312" i="10"/>
  <c r="K16313" i="10"/>
  <c r="L16313" i="10" s="1"/>
  <c r="M16313" i="10" s="1"/>
  <c r="N16313" i="10"/>
  <c r="K16314" i="10"/>
  <c r="L16314" i="10" s="1"/>
  <c r="M16314" i="10" s="1"/>
  <c r="N16314" i="10"/>
  <c r="K16315" i="10"/>
  <c r="L16315" i="10" s="1"/>
  <c r="M16315" i="10" s="1"/>
  <c r="N16315" i="10"/>
  <c r="K16316" i="10"/>
  <c r="L16316" i="10" s="1"/>
  <c r="M16316" i="10" s="1"/>
  <c r="N16316" i="10"/>
  <c r="K16317" i="10"/>
  <c r="L16317" i="10" s="1"/>
  <c r="M16317" i="10" s="1"/>
  <c r="N16317" i="10"/>
  <c r="K16318" i="10"/>
  <c r="L16318" i="10" s="1"/>
  <c r="M16318" i="10" s="1"/>
  <c r="N16318" i="10"/>
  <c r="K16319" i="10"/>
  <c r="L16319" i="10" s="1"/>
  <c r="M16319" i="10" s="1"/>
  <c r="N16319" i="10"/>
  <c r="K16320" i="10"/>
  <c r="L16320" i="10" s="1"/>
  <c r="M16320" i="10" s="1"/>
  <c r="N16320" i="10"/>
  <c r="K16321" i="10"/>
  <c r="L16321" i="10" s="1"/>
  <c r="M16321" i="10" s="1"/>
  <c r="N16321" i="10"/>
  <c r="K16322" i="10"/>
  <c r="L16322" i="10" s="1"/>
  <c r="M16322" i="10" s="1"/>
  <c r="N16322" i="10"/>
  <c r="K16323" i="10"/>
  <c r="L16323" i="10" s="1"/>
  <c r="M16323" i="10" s="1"/>
  <c r="N16323" i="10"/>
  <c r="K16324" i="10"/>
  <c r="L16324" i="10" s="1"/>
  <c r="M16324" i="10" s="1"/>
  <c r="N16324" i="10"/>
  <c r="K16325" i="10"/>
  <c r="L16325" i="10" s="1"/>
  <c r="M16325" i="10" s="1"/>
  <c r="N16325" i="10"/>
  <c r="K16326" i="10"/>
  <c r="L16326" i="10" s="1"/>
  <c r="M16326" i="10" s="1"/>
  <c r="N16326" i="10"/>
  <c r="K16327" i="10"/>
  <c r="L16327" i="10" s="1"/>
  <c r="M16327" i="10" s="1"/>
  <c r="N16327" i="10"/>
  <c r="K16328" i="10"/>
  <c r="L16328" i="10" s="1"/>
  <c r="M16328" i="10" s="1"/>
  <c r="N16328" i="10"/>
  <c r="K16329" i="10"/>
  <c r="L16329" i="10" s="1"/>
  <c r="M16329" i="10" s="1"/>
  <c r="N16329" i="10"/>
  <c r="K16330" i="10"/>
  <c r="L16330" i="10" s="1"/>
  <c r="M16330" i="10" s="1"/>
  <c r="N16330" i="10"/>
  <c r="K16331" i="10"/>
  <c r="L16331" i="10" s="1"/>
  <c r="M16331" i="10" s="1"/>
  <c r="N16331" i="10"/>
  <c r="K16332" i="10"/>
  <c r="L16332" i="10" s="1"/>
  <c r="M16332" i="10" s="1"/>
  <c r="N16332" i="10"/>
  <c r="K16333" i="10"/>
  <c r="L16333" i="10" s="1"/>
  <c r="M16333" i="10" s="1"/>
  <c r="N16333" i="10"/>
  <c r="K16334" i="10"/>
  <c r="L16334" i="10" s="1"/>
  <c r="M16334" i="10" s="1"/>
  <c r="N16334" i="10"/>
  <c r="K16335" i="10"/>
  <c r="L16335" i="10" s="1"/>
  <c r="M16335" i="10" s="1"/>
  <c r="N16335" i="10"/>
  <c r="K16336" i="10"/>
  <c r="L16336" i="10" s="1"/>
  <c r="M16336" i="10" s="1"/>
  <c r="N16336" i="10"/>
  <c r="O651" i="4" l="1"/>
  <c r="O636" i="4"/>
  <c r="F636" i="4" s="1"/>
  <c r="O635" i="4"/>
  <c r="O616" i="4"/>
  <c r="J793" i="4" l="1"/>
  <c r="J389" i="4"/>
  <c r="J361" i="4"/>
  <c r="J305" i="4"/>
  <c r="J306" i="4"/>
  <c r="J308" i="4"/>
  <c r="O604" i="4"/>
  <c r="K16133" i="10" l="1"/>
  <c r="L16133" i="10" s="1"/>
  <c r="M16133" i="10" s="1"/>
  <c r="N16133" i="10"/>
  <c r="K16134" i="10"/>
  <c r="L16134" i="10" s="1"/>
  <c r="M16134" i="10" s="1"/>
  <c r="N16134" i="10"/>
  <c r="K16135" i="10"/>
  <c r="L16135" i="10" s="1"/>
  <c r="M16135" i="10" s="1"/>
  <c r="N16135" i="10"/>
  <c r="K16136" i="10"/>
  <c r="L16136" i="10" s="1"/>
  <c r="M16136" i="10" s="1"/>
  <c r="N16136" i="10"/>
  <c r="K16137" i="10"/>
  <c r="L16137" i="10" s="1"/>
  <c r="M16137" i="10" s="1"/>
  <c r="N16137" i="10"/>
  <c r="K16138" i="10"/>
  <c r="L16138" i="10" s="1"/>
  <c r="M16138" i="10" s="1"/>
  <c r="N16138" i="10"/>
  <c r="K16139" i="10"/>
  <c r="L16139" i="10" s="1"/>
  <c r="M16139" i="10" s="1"/>
  <c r="N16139" i="10"/>
  <c r="K16140" i="10"/>
  <c r="L16140" i="10" s="1"/>
  <c r="M16140" i="10" s="1"/>
  <c r="N16140" i="10"/>
  <c r="K16141" i="10"/>
  <c r="L16141" i="10" s="1"/>
  <c r="M16141" i="10" s="1"/>
  <c r="N16141" i="10"/>
  <c r="K16142" i="10"/>
  <c r="L16142" i="10" s="1"/>
  <c r="M16142" i="10" s="1"/>
  <c r="N16142" i="10"/>
  <c r="K16143" i="10"/>
  <c r="L16143" i="10" s="1"/>
  <c r="M16143" i="10" s="1"/>
  <c r="N16143" i="10"/>
  <c r="K16144" i="10"/>
  <c r="L16144" i="10" s="1"/>
  <c r="M16144" i="10" s="1"/>
  <c r="N16144" i="10"/>
  <c r="K16145" i="10"/>
  <c r="L16145" i="10" s="1"/>
  <c r="M16145" i="10" s="1"/>
  <c r="N16145" i="10"/>
  <c r="K16146" i="10"/>
  <c r="L16146" i="10" s="1"/>
  <c r="M16146" i="10" s="1"/>
  <c r="N16146" i="10"/>
  <c r="K16147" i="10"/>
  <c r="L16147" i="10" s="1"/>
  <c r="M16147" i="10" s="1"/>
  <c r="N16147" i="10"/>
  <c r="K16148" i="10"/>
  <c r="L16148" i="10" s="1"/>
  <c r="M16148" i="10" s="1"/>
  <c r="N16148" i="10"/>
  <c r="K16149" i="10"/>
  <c r="L16149" i="10" s="1"/>
  <c r="M16149" i="10" s="1"/>
  <c r="N16149" i="10"/>
  <c r="K16150" i="10"/>
  <c r="L16150" i="10" s="1"/>
  <c r="M16150" i="10" s="1"/>
  <c r="N16150" i="10"/>
  <c r="K16151" i="10"/>
  <c r="L16151" i="10" s="1"/>
  <c r="M16151" i="10" s="1"/>
  <c r="N16151" i="10"/>
  <c r="K16152" i="10"/>
  <c r="L16152" i="10" s="1"/>
  <c r="M16152" i="10" s="1"/>
  <c r="N16152" i="10"/>
  <c r="K16153" i="10"/>
  <c r="L16153" i="10" s="1"/>
  <c r="M16153" i="10" s="1"/>
  <c r="N16153" i="10"/>
  <c r="K16154" i="10"/>
  <c r="L16154" i="10" s="1"/>
  <c r="M16154" i="10" s="1"/>
  <c r="N16154" i="10"/>
  <c r="K16155" i="10"/>
  <c r="L16155" i="10" s="1"/>
  <c r="M16155" i="10" s="1"/>
  <c r="N16155" i="10"/>
  <c r="K16156" i="10"/>
  <c r="L16156" i="10" s="1"/>
  <c r="M16156" i="10" s="1"/>
  <c r="N16156" i="10"/>
  <c r="K16157" i="10"/>
  <c r="L16157" i="10" s="1"/>
  <c r="M16157" i="10" s="1"/>
  <c r="N16157" i="10"/>
  <c r="K16158" i="10"/>
  <c r="L16158" i="10" s="1"/>
  <c r="M16158" i="10" s="1"/>
  <c r="N16158" i="10"/>
  <c r="K16159" i="10"/>
  <c r="L16159" i="10" s="1"/>
  <c r="M16159" i="10" s="1"/>
  <c r="N16159" i="10"/>
  <c r="K16160" i="10"/>
  <c r="L16160" i="10" s="1"/>
  <c r="M16160" i="10" s="1"/>
  <c r="N16160" i="10"/>
  <c r="K16161" i="10"/>
  <c r="L16161" i="10" s="1"/>
  <c r="M16161" i="10" s="1"/>
  <c r="N16161" i="10"/>
  <c r="K16162" i="10"/>
  <c r="L16162" i="10" s="1"/>
  <c r="M16162" i="10" s="1"/>
  <c r="N16162" i="10"/>
  <c r="K16163" i="10"/>
  <c r="L16163" i="10" s="1"/>
  <c r="M16163" i="10" s="1"/>
  <c r="N16163" i="10"/>
  <c r="K16164" i="10"/>
  <c r="L16164" i="10" s="1"/>
  <c r="M16164" i="10" s="1"/>
  <c r="N16164" i="10"/>
  <c r="K16165" i="10"/>
  <c r="L16165" i="10" s="1"/>
  <c r="M16165" i="10" s="1"/>
  <c r="N16165" i="10"/>
  <c r="K16166" i="10"/>
  <c r="L16166" i="10" s="1"/>
  <c r="M16166" i="10" s="1"/>
  <c r="N16166" i="10"/>
  <c r="K16167" i="10"/>
  <c r="L16167" i="10" s="1"/>
  <c r="M16167" i="10" s="1"/>
  <c r="N16167" i="10"/>
  <c r="K16168" i="10"/>
  <c r="L16168" i="10" s="1"/>
  <c r="M16168" i="10" s="1"/>
  <c r="N16168" i="10"/>
  <c r="K16169" i="10"/>
  <c r="L16169" i="10" s="1"/>
  <c r="M16169" i="10" s="1"/>
  <c r="N16169" i="10"/>
  <c r="K16170" i="10"/>
  <c r="L16170" i="10" s="1"/>
  <c r="M16170" i="10" s="1"/>
  <c r="N16170" i="10"/>
  <c r="K16171" i="10"/>
  <c r="L16171" i="10" s="1"/>
  <c r="M16171" i="10" s="1"/>
  <c r="N16171" i="10"/>
  <c r="K16172" i="10"/>
  <c r="L16172" i="10" s="1"/>
  <c r="M16172" i="10" s="1"/>
  <c r="N16172" i="10"/>
  <c r="K16173" i="10"/>
  <c r="L16173" i="10" s="1"/>
  <c r="M16173" i="10" s="1"/>
  <c r="N16173" i="10"/>
  <c r="K16174" i="10"/>
  <c r="L16174" i="10" s="1"/>
  <c r="M16174" i="10" s="1"/>
  <c r="N16174" i="10"/>
  <c r="K16175" i="10"/>
  <c r="L16175" i="10" s="1"/>
  <c r="M16175" i="10" s="1"/>
  <c r="N16175" i="10"/>
  <c r="K16176" i="10"/>
  <c r="L16176" i="10" s="1"/>
  <c r="M16176" i="10" s="1"/>
  <c r="N16176" i="10"/>
  <c r="K16177" i="10"/>
  <c r="L16177" i="10" s="1"/>
  <c r="M16177" i="10" s="1"/>
  <c r="N16177" i="10"/>
  <c r="K16178" i="10"/>
  <c r="L16178" i="10" s="1"/>
  <c r="M16178" i="10" s="1"/>
  <c r="N16178" i="10"/>
  <c r="K16179" i="10"/>
  <c r="L16179" i="10" s="1"/>
  <c r="M16179" i="10" s="1"/>
  <c r="N16179" i="10"/>
  <c r="K16180" i="10"/>
  <c r="L16180" i="10" s="1"/>
  <c r="M16180" i="10" s="1"/>
  <c r="N16180" i="10"/>
  <c r="K16181" i="10"/>
  <c r="L16181" i="10" s="1"/>
  <c r="M16181" i="10" s="1"/>
  <c r="N16181" i="10"/>
  <c r="K16182" i="10"/>
  <c r="L16182" i="10" s="1"/>
  <c r="M16182" i="10" s="1"/>
  <c r="N16182" i="10"/>
  <c r="K16183" i="10"/>
  <c r="L16183" i="10" s="1"/>
  <c r="M16183" i="10" s="1"/>
  <c r="N16183" i="10"/>
  <c r="K16184" i="10"/>
  <c r="L16184" i="10" s="1"/>
  <c r="M16184" i="10" s="1"/>
  <c r="N16184" i="10"/>
  <c r="K16185" i="10"/>
  <c r="L16185" i="10" s="1"/>
  <c r="M16185" i="10" s="1"/>
  <c r="N16185" i="10"/>
  <c r="K16186" i="10"/>
  <c r="L16186" i="10" s="1"/>
  <c r="M16186" i="10" s="1"/>
  <c r="N16186" i="10"/>
  <c r="K16187" i="10"/>
  <c r="L16187" i="10" s="1"/>
  <c r="M16187" i="10" s="1"/>
  <c r="N16187" i="10"/>
  <c r="K16188" i="10"/>
  <c r="L16188" i="10" s="1"/>
  <c r="M16188" i="10" s="1"/>
  <c r="N16188" i="10"/>
  <c r="K16189" i="10"/>
  <c r="L16189" i="10" s="1"/>
  <c r="M16189" i="10" s="1"/>
  <c r="N16189" i="10"/>
  <c r="K16190" i="10"/>
  <c r="L16190" i="10" s="1"/>
  <c r="M16190" i="10" s="1"/>
  <c r="N16190" i="10"/>
  <c r="K16191" i="10"/>
  <c r="L16191" i="10" s="1"/>
  <c r="M16191" i="10" s="1"/>
  <c r="N16191" i="10"/>
  <c r="K16192" i="10"/>
  <c r="L16192" i="10" s="1"/>
  <c r="M16192" i="10" s="1"/>
  <c r="N16192" i="10"/>
  <c r="K16193" i="10"/>
  <c r="L16193" i="10" s="1"/>
  <c r="M16193" i="10" s="1"/>
  <c r="N16193" i="10"/>
  <c r="K16194" i="10"/>
  <c r="L16194" i="10" s="1"/>
  <c r="M16194" i="10" s="1"/>
  <c r="N16194" i="10"/>
  <c r="K16195" i="10"/>
  <c r="L16195" i="10" s="1"/>
  <c r="M16195" i="10" s="1"/>
  <c r="N16195" i="10"/>
  <c r="K16196" i="10"/>
  <c r="L16196" i="10" s="1"/>
  <c r="M16196" i="10" s="1"/>
  <c r="N16196" i="10"/>
  <c r="K16197" i="10"/>
  <c r="L16197" i="10" s="1"/>
  <c r="M16197" i="10" s="1"/>
  <c r="N16197" i="10"/>
  <c r="K16198" i="10"/>
  <c r="L16198" i="10" s="1"/>
  <c r="M16198" i="10" s="1"/>
  <c r="N16198" i="10"/>
  <c r="K16199" i="10"/>
  <c r="L16199" i="10" s="1"/>
  <c r="M16199" i="10" s="1"/>
  <c r="N16199" i="10"/>
  <c r="K16200" i="10"/>
  <c r="L16200" i="10" s="1"/>
  <c r="M16200" i="10" s="1"/>
  <c r="N16200" i="10"/>
  <c r="K16201" i="10"/>
  <c r="L16201" i="10" s="1"/>
  <c r="M16201" i="10" s="1"/>
  <c r="N16201" i="10"/>
  <c r="K16202" i="10"/>
  <c r="L16202" i="10" s="1"/>
  <c r="M16202" i="10" s="1"/>
  <c r="N16202" i="10"/>
  <c r="K16203" i="10"/>
  <c r="L16203" i="10" s="1"/>
  <c r="M16203" i="10" s="1"/>
  <c r="N16203" i="10"/>
  <c r="K16204" i="10"/>
  <c r="L16204" i="10" s="1"/>
  <c r="M16204" i="10" s="1"/>
  <c r="N16204" i="10"/>
  <c r="K16205" i="10"/>
  <c r="L16205" i="10" s="1"/>
  <c r="M16205" i="10" s="1"/>
  <c r="N16205" i="10"/>
  <c r="K16206" i="10"/>
  <c r="L16206" i="10" s="1"/>
  <c r="M16206" i="10" s="1"/>
  <c r="N16206" i="10"/>
  <c r="K16207" i="10"/>
  <c r="L16207" i="10" s="1"/>
  <c r="M16207" i="10" s="1"/>
  <c r="N16207" i="10"/>
  <c r="K16208" i="10"/>
  <c r="L16208" i="10" s="1"/>
  <c r="M16208" i="10" s="1"/>
  <c r="N16208" i="10"/>
  <c r="K16209" i="10"/>
  <c r="L16209" i="10" s="1"/>
  <c r="M16209" i="10" s="1"/>
  <c r="N16209" i="10"/>
  <c r="K16210" i="10"/>
  <c r="L16210" i="10" s="1"/>
  <c r="M16210" i="10" s="1"/>
  <c r="N16210" i="10"/>
  <c r="K16211" i="10"/>
  <c r="L16211" i="10" s="1"/>
  <c r="M16211" i="10" s="1"/>
  <c r="N16211" i="10"/>
  <c r="K16212" i="10"/>
  <c r="L16212" i="10" s="1"/>
  <c r="M16212" i="10" s="1"/>
  <c r="N16212" i="10"/>
  <c r="K16213" i="10"/>
  <c r="L16213" i="10" s="1"/>
  <c r="M16213" i="10" s="1"/>
  <c r="N16213" i="10"/>
  <c r="K16214" i="10"/>
  <c r="L16214" i="10" s="1"/>
  <c r="M16214" i="10" s="1"/>
  <c r="N16214" i="10"/>
  <c r="K16215" i="10"/>
  <c r="L16215" i="10" s="1"/>
  <c r="M16215" i="10" s="1"/>
  <c r="N16215" i="10"/>
  <c r="K16216" i="10"/>
  <c r="L16216" i="10" s="1"/>
  <c r="M16216" i="10" s="1"/>
  <c r="N16216" i="10"/>
  <c r="K16217" i="10"/>
  <c r="L16217" i="10" s="1"/>
  <c r="M16217" i="10" s="1"/>
  <c r="N16217" i="10"/>
  <c r="K16218" i="10"/>
  <c r="L16218" i="10" s="1"/>
  <c r="M16218" i="10" s="1"/>
  <c r="N16218" i="10"/>
  <c r="K16219" i="10"/>
  <c r="L16219" i="10" s="1"/>
  <c r="M16219" i="10" s="1"/>
  <c r="N16219" i="10"/>
  <c r="K16220" i="10"/>
  <c r="L16220" i="10" s="1"/>
  <c r="M16220" i="10" s="1"/>
  <c r="N16220" i="10"/>
  <c r="K16221" i="10"/>
  <c r="L16221" i="10" s="1"/>
  <c r="M16221" i="10" s="1"/>
  <c r="N16221" i="10"/>
  <c r="K16222" i="10"/>
  <c r="L16222" i="10" s="1"/>
  <c r="M16222" i="10" s="1"/>
  <c r="N16222" i="10"/>
  <c r="K16223" i="10"/>
  <c r="L16223" i="10" s="1"/>
  <c r="M16223" i="10" s="1"/>
  <c r="N16223" i="10"/>
  <c r="K16224" i="10"/>
  <c r="L16224" i="10" s="1"/>
  <c r="M16224" i="10" s="1"/>
  <c r="N16224" i="10"/>
  <c r="K16225" i="10"/>
  <c r="L16225" i="10" s="1"/>
  <c r="M16225" i="10" s="1"/>
  <c r="N16225" i="10"/>
  <c r="K16226" i="10"/>
  <c r="L16226" i="10" s="1"/>
  <c r="M16226" i="10" s="1"/>
  <c r="N16226" i="10"/>
  <c r="K16227" i="10"/>
  <c r="L16227" i="10" s="1"/>
  <c r="M16227" i="10" s="1"/>
  <c r="N16227" i="10"/>
  <c r="K16228" i="10"/>
  <c r="L16228" i="10" s="1"/>
  <c r="M16228" i="10" s="1"/>
  <c r="N16228" i="10"/>
  <c r="K16229" i="10"/>
  <c r="L16229" i="10" s="1"/>
  <c r="M16229" i="10" s="1"/>
  <c r="N16229" i="10"/>
  <c r="K16230" i="10"/>
  <c r="L16230" i="10" s="1"/>
  <c r="M16230" i="10" s="1"/>
  <c r="N16230" i="10"/>
  <c r="K16231" i="10"/>
  <c r="L16231" i="10" s="1"/>
  <c r="M16231" i="10" s="1"/>
  <c r="N16231" i="10"/>
  <c r="K16232" i="10"/>
  <c r="L16232" i="10" s="1"/>
  <c r="M16232" i="10" s="1"/>
  <c r="N16232" i="10"/>
  <c r="K16233" i="10"/>
  <c r="L16233" i="10" s="1"/>
  <c r="M16233" i="10" s="1"/>
  <c r="N16233" i="10"/>
  <c r="K16234" i="10"/>
  <c r="L16234" i="10" s="1"/>
  <c r="M16234" i="10" s="1"/>
  <c r="N16234" i="10"/>
  <c r="K16235" i="10"/>
  <c r="L16235" i="10" s="1"/>
  <c r="M16235" i="10" s="1"/>
  <c r="N16235" i="10"/>
  <c r="K16236" i="10"/>
  <c r="L16236" i="10" s="1"/>
  <c r="M16236" i="10" s="1"/>
  <c r="N16236" i="10"/>
  <c r="K16237" i="10"/>
  <c r="L16237" i="10" s="1"/>
  <c r="M16237" i="10" s="1"/>
  <c r="N16237" i="10"/>
  <c r="K16238" i="10"/>
  <c r="L16238" i="10" s="1"/>
  <c r="M16238" i="10" s="1"/>
  <c r="N16238" i="10"/>
  <c r="K16239" i="10"/>
  <c r="L16239" i="10" s="1"/>
  <c r="M16239" i="10" s="1"/>
  <c r="N16239" i="10"/>
  <c r="K16240" i="10"/>
  <c r="L16240" i="10" s="1"/>
  <c r="M16240" i="10" s="1"/>
  <c r="N16240" i="10"/>
  <c r="K16241" i="10"/>
  <c r="L16241" i="10" s="1"/>
  <c r="M16241" i="10" s="1"/>
  <c r="N16241" i="10"/>
  <c r="K16242" i="10"/>
  <c r="L16242" i="10" s="1"/>
  <c r="M16242" i="10" s="1"/>
  <c r="N16242" i="10"/>
  <c r="K16243" i="10"/>
  <c r="L16243" i="10" s="1"/>
  <c r="M16243" i="10" s="1"/>
  <c r="N16243" i="10"/>
  <c r="K16244" i="10"/>
  <c r="L16244" i="10" s="1"/>
  <c r="M16244" i="10" s="1"/>
  <c r="N16244" i="10"/>
  <c r="K16245" i="10"/>
  <c r="L16245" i="10" s="1"/>
  <c r="M16245" i="10" s="1"/>
  <c r="N16245" i="10"/>
  <c r="K16246" i="10"/>
  <c r="L16246" i="10" s="1"/>
  <c r="M16246" i="10" s="1"/>
  <c r="N16246" i="10"/>
  <c r="K16247" i="10"/>
  <c r="L16247" i="10" s="1"/>
  <c r="M16247" i="10" s="1"/>
  <c r="N16247" i="10"/>
  <c r="K16248" i="10"/>
  <c r="L16248" i="10" s="1"/>
  <c r="M16248" i="10" s="1"/>
  <c r="N16248" i="10"/>
  <c r="K16249" i="10"/>
  <c r="L16249" i="10" s="1"/>
  <c r="M16249" i="10" s="1"/>
  <c r="N16249" i="10"/>
  <c r="K16250" i="10"/>
  <c r="L16250" i="10" s="1"/>
  <c r="M16250" i="10" s="1"/>
  <c r="N16250" i="10"/>
  <c r="K16251" i="10"/>
  <c r="L16251" i="10" s="1"/>
  <c r="M16251" i="10" s="1"/>
  <c r="N16251" i="10"/>
  <c r="K16252" i="10"/>
  <c r="L16252" i="10" s="1"/>
  <c r="M16252" i="10" s="1"/>
  <c r="N16252" i="10"/>
  <c r="K16253" i="10"/>
  <c r="L16253" i="10" s="1"/>
  <c r="M16253" i="10" s="1"/>
  <c r="N16253" i="10"/>
  <c r="K16254" i="10"/>
  <c r="L16254" i="10" s="1"/>
  <c r="M16254" i="10" s="1"/>
  <c r="N16254" i="10"/>
  <c r="K16255" i="10"/>
  <c r="L16255" i="10" s="1"/>
  <c r="M16255" i="10" s="1"/>
  <c r="N16255" i="10"/>
  <c r="K16256" i="10"/>
  <c r="L16256" i="10" s="1"/>
  <c r="M16256" i="10" s="1"/>
  <c r="N16256" i="10"/>
  <c r="K16257" i="10"/>
  <c r="L16257" i="10" s="1"/>
  <c r="M16257" i="10" s="1"/>
  <c r="N16257" i="10"/>
  <c r="K16258" i="10"/>
  <c r="L16258" i="10" s="1"/>
  <c r="M16258" i="10" s="1"/>
  <c r="N16258" i="10"/>
  <c r="K16259" i="10"/>
  <c r="L16259" i="10" s="1"/>
  <c r="M16259" i="10" s="1"/>
  <c r="N16259" i="10"/>
  <c r="K16260" i="10"/>
  <c r="L16260" i="10" s="1"/>
  <c r="M16260" i="10" s="1"/>
  <c r="N16260" i="10"/>
  <c r="K16261" i="10"/>
  <c r="L16261" i="10" s="1"/>
  <c r="M16261" i="10" s="1"/>
  <c r="N16261" i="10"/>
  <c r="K16262" i="10"/>
  <c r="L16262" i="10" s="1"/>
  <c r="M16262" i="10" s="1"/>
  <c r="N16262" i="10"/>
  <c r="K16263" i="10"/>
  <c r="L16263" i="10" s="1"/>
  <c r="M16263" i="10" s="1"/>
  <c r="N16263" i="10"/>
  <c r="K16264" i="10"/>
  <c r="L16264" i="10" s="1"/>
  <c r="M16264" i="10" s="1"/>
  <c r="N16264" i="10"/>
  <c r="K16265" i="10"/>
  <c r="L16265" i="10" s="1"/>
  <c r="M16265" i="10" s="1"/>
  <c r="N16265" i="10"/>
  <c r="K16266" i="10"/>
  <c r="L16266" i="10" s="1"/>
  <c r="M16266" i="10" s="1"/>
  <c r="N16266" i="10"/>
  <c r="K16267" i="10"/>
  <c r="L16267" i="10" s="1"/>
  <c r="M16267" i="10" s="1"/>
  <c r="N16267" i="10"/>
  <c r="K16268" i="10"/>
  <c r="L16268" i="10" s="1"/>
  <c r="M16268" i="10" s="1"/>
  <c r="N16268" i="10"/>
  <c r="K16269" i="10"/>
  <c r="L16269" i="10" s="1"/>
  <c r="M16269" i="10" s="1"/>
  <c r="N16269" i="10"/>
  <c r="K16270" i="10"/>
  <c r="L16270" i="10" s="1"/>
  <c r="M16270" i="10" s="1"/>
  <c r="N16270" i="10"/>
  <c r="K16271" i="10"/>
  <c r="L16271" i="10" s="1"/>
  <c r="M16271" i="10" s="1"/>
  <c r="N16271" i="10"/>
  <c r="K16272" i="10"/>
  <c r="L16272" i="10" s="1"/>
  <c r="M16272" i="10" s="1"/>
  <c r="N16272" i="10"/>
  <c r="F811" i="4"/>
  <c r="J811" i="4" l="1"/>
  <c r="J810" i="4"/>
  <c r="M808" i="4"/>
  <c r="F807" i="4"/>
  <c r="J807" i="4" l="1"/>
  <c r="J803" i="4"/>
  <c r="J716" i="4"/>
  <c r="J715" i="4"/>
  <c r="J683" i="4"/>
  <c r="J680" i="4"/>
  <c r="J677" i="4"/>
  <c r="J674" i="4"/>
  <c r="J604" i="4"/>
  <c r="J329" i="4"/>
  <c r="J212" i="4"/>
  <c r="J211" i="4"/>
  <c r="J210" i="4"/>
  <c r="J209" i="4"/>
  <c r="J207" i="4"/>
  <c r="J206" i="4"/>
  <c r="J205" i="4"/>
  <c r="J204" i="4"/>
  <c r="J203" i="4"/>
  <c r="J202" i="4"/>
  <c r="J201" i="4"/>
  <c r="J200" i="4"/>
  <c r="J199" i="4"/>
  <c r="J804" i="4"/>
  <c r="J805" i="4"/>
  <c r="J806" i="4"/>
  <c r="J802" i="4"/>
  <c r="F806" i="4" l="1"/>
  <c r="F804" i="4"/>
  <c r="F802" i="4"/>
  <c r="M803" i="4"/>
  <c r="F29" i="13" l="1"/>
  <c r="G29" i="13" s="1"/>
  <c r="H29" i="13" s="1"/>
  <c r="J770" i="4" l="1"/>
  <c r="J40" i="11" l="1"/>
  <c r="E40" i="11"/>
  <c r="M773" i="4" s="1"/>
  <c r="M362" i="4" l="1"/>
  <c r="M154" i="4" l="1"/>
  <c r="M166" i="4" l="1"/>
  <c r="O741" i="4" l="1"/>
  <c r="J741" i="4" s="1"/>
  <c r="O700" i="4" l="1"/>
  <c r="J700" i="4" s="1"/>
  <c r="O699" i="4"/>
  <c r="J699" i="4" s="1"/>
  <c r="J651" i="4"/>
  <c r="J636" i="4"/>
  <c r="J635" i="4"/>
  <c r="O634" i="4"/>
  <c r="J634" i="4" s="1"/>
  <c r="O630" i="4"/>
  <c r="J630" i="4" s="1"/>
  <c r="J597" i="4"/>
  <c r="O596" i="4"/>
  <c r="J596" i="4" s="1"/>
  <c r="O595" i="4"/>
  <c r="J595" i="4" s="1"/>
  <c r="O594" i="4"/>
  <c r="J594" i="4" s="1"/>
  <c r="O593" i="4"/>
  <c r="O592" i="4"/>
  <c r="J592" i="4" s="1"/>
  <c r="O591" i="4"/>
  <c r="J591" i="4" s="1"/>
  <c r="O590" i="4"/>
  <c r="J590" i="4" s="1"/>
  <c r="O589" i="4"/>
  <c r="J589" i="4" s="1"/>
  <c r="O588" i="4"/>
  <c r="J588" i="4" s="1"/>
  <c r="O587" i="4"/>
  <c r="J587" i="4" s="1"/>
  <c r="O586" i="4"/>
  <c r="J586" i="4" s="1"/>
  <c r="O585" i="4"/>
  <c r="J585" i="4" s="1"/>
  <c r="O584" i="4"/>
  <c r="J584" i="4" s="1"/>
  <c r="O583" i="4"/>
  <c r="J583" i="4" s="1"/>
  <c r="O582" i="4"/>
  <c r="J582" i="4" s="1"/>
  <c r="O581" i="4"/>
  <c r="J581" i="4" s="1"/>
  <c r="O580" i="4"/>
  <c r="J580" i="4" s="1"/>
  <c r="O579" i="4"/>
  <c r="J579" i="4" s="1"/>
  <c r="O578" i="4"/>
  <c r="J578" i="4" s="1"/>
  <c r="O577" i="4"/>
  <c r="J577" i="4" s="1"/>
  <c r="O576" i="4"/>
  <c r="J576" i="4" s="1"/>
  <c r="O575" i="4"/>
  <c r="J575" i="4" s="1"/>
  <c r="O574" i="4"/>
  <c r="J574" i="4" s="1"/>
  <c r="O573" i="4"/>
  <c r="J573" i="4" s="1"/>
  <c r="O572" i="4"/>
  <c r="J572" i="4" s="1"/>
  <c r="O571" i="4"/>
  <c r="J571" i="4" s="1"/>
  <c r="O570" i="4"/>
  <c r="J570" i="4" s="1"/>
  <c r="O569" i="4"/>
  <c r="J569" i="4" s="1"/>
  <c r="O568" i="4"/>
  <c r="J568" i="4" s="1"/>
  <c r="O567" i="4"/>
  <c r="J567" i="4" s="1"/>
  <c r="O566" i="4"/>
  <c r="J566" i="4" s="1"/>
  <c r="O565" i="4"/>
  <c r="J565" i="4" s="1"/>
  <c r="O564" i="4"/>
  <c r="J564" i="4" s="1"/>
  <c r="O563" i="4"/>
  <c r="J563" i="4" s="1"/>
  <c r="O562" i="4"/>
  <c r="J562" i="4" s="1"/>
  <c r="O561" i="4"/>
  <c r="J561" i="4" s="1"/>
  <c r="O560" i="4"/>
  <c r="J560" i="4" s="1"/>
  <c r="O559" i="4"/>
  <c r="J559" i="4" s="1"/>
  <c r="O558" i="4"/>
  <c r="J558" i="4" s="1"/>
  <c r="O557" i="4"/>
  <c r="J557" i="4" s="1"/>
  <c r="O556" i="4"/>
  <c r="J556" i="4" s="1"/>
  <c r="O555" i="4"/>
  <c r="J555" i="4" s="1"/>
  <c r="O554" i="4"/>
  <c r="J554" i="4" s="1"/>
  <c r="O553" i="4"/>
  <c r="J553" i="4" s="1"/>
  <c r="O552" i="4"/>
  <c r="J552" i="4" s="1"/>
  <c r="O551" i="4"/>
  <c r="J551" i="4" s="1"/>
  <c r="O550" i="4"/>
  <c r="J550" i="4" s="1"/>
  <c r="O549" i="4"/>
  <c r="J549" i="4" s="1"/>
  <c r="O548" i="4"/>
  <c r="J548" i="4" s="1"/>
  <c r="O547" i="4"/>
  <c r="J547" i="4" s="1"/>
  <c r="O546" i="4"/>
  <c r="J546" i="4" s="1"/>
  <c r="O545" i="4"/>
  <c r="J545" i="4" s="1"/>
  <c r="O544" i="4"/>
  <c r="J544" i="4" s="1"/>
  <c r="O543" i="4"/>
  <c r="J543" i="4" s="1"/>
  <c r="O542" i="4"/>
  <c r="J542" i="4" s="1"/>
  <c r="O541" i="4"/>
  <c r="J541" i="4" s="1"/>
  <c r="O540" i="4"/>
  <c r="J540" i="4" s="1"/>
  <c r="O539" i="4"/>
  <c r="J539" i="4" s="1"/>
  <c r="O538" i="4"/>
  <c r="J538" i="4" s="1"/>
  <c r="O537" i="4"/>
  <c r="J537" i="4" s="1"/>
  <c r="O536" i="4"/>
  <c r="J536" i="4" s="1"/>
  <c r="O531" i="4"/>
  <c r="J531" i="4" s="1"/>
  <c r="O530" i="4"/>
  <c r="J530" i="4" s="1"/>
  <c r="O526" i="4"/>
  <c r="J526" i="4" s="1"/>
  <c r="O525" i="4"/>
  <c r="J525" i="4" s="1"/>
  <c r="O524" i="4"/>
  <c r="J524" i="4" s="1"/>
  <c r="O523" i="4"/>
  <c r="J523" i="4" s="1"/>
  <c r="O522" i="4"/>
  <c r="J522" i="4" s="1"/>
  <c r="O521" i="4"/>
  <c r="J521" i="4" s="1"/>
  <c r="O516" i="4"/>
  <c r="J516" i="4" s="1"/>
  <c r="O515" i="4"/>
  <c r="J515" i="4" s="1"/>
  <c r="O514" i="4"/>
  <c r="J514" i="4" s="1"/>
  <c r="O512" i="4"/>
  <c r="J512" i="4" s="1"/>
  <c r="O511" i="4"/>
  <c r="J511" i="4" s="1"/>
  <c r="O510" i="4"/>
  <c r="J510" i="4" s="1"/>
  <c r="O509" i="4"/>
  <c r="J509" i="4" s="1"/>
  <c r="O508" i="4"/>
  <c r="J508" i="4" s="1"/>
  <c r="O507" i="4"/>
  <c r="J507" i="4" s="1"/>
  <c r="O506" i="4"/>
  <c r="J506" i="4" s="1"/>
  <c r="O505" i="4"/>
  <c r="J505" i="4" s="1"/>
  <c r="O504" i="4"/>
  <c r="J504" i="4" s="1"/>
  <c r="O503" i="4"/>
  <c r="J503" i="4" s="1"/>
  <c r="O502" i="4"/>
  <c r="J502" i="4" s="1"/>
  <c r="O501" i="4"/>
  <c r="J501" i="4" s="1"/>
  <c r="O500" i="4"/>
  <c r="J500" i="4" s="1"/>
  <c r="O499" i="4"/>
  <c r="J499" i="4" s="1"/>
  <c r="O498" i="4"/>
  <c r="J498" i="4" s="1"/>
  <c r="O497" i="4"/>
  <c r="J497" i="4" s="1"/>
  <c r="O496" i="4"/>
  <c r="J496" i="4" s="1"/>
  <c r="O495" i="4"/>
  <c r="J495" i="4" s="1"/>
  <c r="O494" i="4"/>
  <c r="J494" i="4" s="1"/>
  <c r="O493" i="4"/>
  <c r="J493" i="4" s="1"/>
  <c r="O492" i="4"/>
  <c r="J492" i="4" s="1"/>
  <c r="O491" i="4"/>
  <c r="J491" i="4" s="1"/>
  <c r="O490" i="4"/>
  <c r="J490" i="4" s="1"/>
  <c r="O489" i="4"/>
  <c r="J489" i="4" s="1"/>
  <c r="O487" i="4"/>
  <c r="J487" i="4" s="1"/>
  <c r="O486" i="4"/>
  <c r="J486" i="4" s="1"/>
  <c r="O485" i="4"/>
  <c r="J485" i="4" s="1"/>
  <c r="O483" i="4"/>
  <c r="J483" i="4" s="1"/>
  <c r="O482" i="4"/>
  <c r="J482" i="4" s="1"/>
  <c r="O481" i="4"/>
  <c r="J481" i="4" s="1"/>
  <c r="O480" i="4"/>
  <c r="J480" i="4" s="1"/>
  <c r="O479" i="4"/>
  <c r="J479" i="4" s="1"/>
  <c r="O478" i="4"/>
  <c r="J478" i="4" s="1"/>
  <c r="O477" i="4"/>
  <c r="J477" i="4" s="1"/>
  <c r="O476" i="4"/>
  <c r="J476" i="4" s="1"/>
  <c r="O475" i="4"/>
  <c r="J475" i="4" s="1"/>
  <c r="O474" i="4"/>
  <c r="J474" i="4" s="1"/>
  <c r="O473" i="4"/>
  <c r="J473" i="4" s="1"/>
  <c r="O472" i="4"/>
  <c r="J472" i="4" s="1"/>
  <c r="O471" i="4"/>
  <c r="J471" i="4" s="1"/>
  <c r="O470" i="4"/>
  <c r="J470" i="4" s="1"/>
  <c r="O469" i="4"/>
  <c r="J469" i="4" s="1"/>
  <c r="O468" i="4"/>
  <c r="J468" i="4" s="1"/>
  <c r="O467" i="4"/>
  <c r="J467" i="4" s="1"/>
  <c r="O466" i="4"/>
  <c r="J466" i="4" s="1"/>
  <c r="O465" i="4"/>
  <c r="J465" i="4" s="1"/>
  <c r="O464" i="4"/>
  <c r="J464" i="4" s="1"/>
  <c r="O463" i="4"/>
  <c r="J463" i="4" s="1"/>
  <c r="O462" i="4"/>
  <c r="J462" i="4" s="1"/>
  <c r="O461" i="4"/>
  <c r="J461" i="4" s="1"/>
  <c r="O460" i="4"/>
  <c r="J460" i="4" s="1"/>
  <c r="O459" i="4"/>
  <c r="J459" i="4" s="1"/>
  <c r="O458" i="4"/>
  <c r="J458" i="4" s="1"/>
  <c r="O457" i="4"/>
  <c r="J457" i="4" s="1"/>
  <c r="O456" i="4"/>
  <c r="J456" i="4" s="1"/>
  <c r="O455" i="4"/>
  <c r="J455" i="4" s="1"/>
  <c r="O454" i="4"/>
  <c r="J454" i="4" s="1"/>
  <c r="O453" i="4"/>
  <c r="J453" i="4" s="1"/>
  <c r="O452" i="4"/>
  <c r="J452" i="4" s="1"/>
  <c r="O451" i="4"/>
  <c r="J451" i="4" s="1"/>
  <c r="O450" i="4"/>
  <c r="J450" i="4" s="1"/>
  <c r="O449" i="4"/>
  <c r="J449" i="4" s="1"/>
  <c r="O448" i="4"/>
  <c r="J448" i="4" s="1"/>
  <c r="O447" i="4"/>
  <c r="J447" i="4" s="1"/>
  <c r="O446" i="4"/>
  <c r="J446" i="4" s="1"/>
  <c r="O445" i="4"/>
  <c r="J445" i="4" s="1"/>
  <c r="O444" i="4"/>
  <c r="J444" i="4" s="1"/>
  <c r="O443" i="4"/>
  <c r="J443" i="4" s="1"/>
  <c r="O442" i="4"/>
  <c r="J442" i="4" s="1"/>
  <c r="O441" i="4"/>
  <c r="J441" i="4" s="1"/>
  <c r="O440" i="4"/>
  <c r="J440" i="4" s="1"/>
  <c r="O439" i="4"/>
  <c r="J439" i="4" s="1"/>
  <c r="O438" i="4"/>
  <c r="J438" i="4" s="1"/>
  <c r="O437" i="4"/>
  <c r="J437" i="4" s="1"/>
  <c r="O436" i="4"/>
  <c r="J436" i="4" s="1"/>
  <c r="O435" i="4"/>
  <c r="J435" i="4" s="1"/>
  <c r="O434" i="4"/>
  <c r="J434" i="4" s="1"/>
  <c r="O433" i="4"/>
  <c r="J433" i="4" s="1"/>
  <c r="O432" i="4"/>
  <c r="J432" i="4" s="1"/>
  <c r="O431" i="4"/>
  <c r="J431" i="4" s="1"/>
  <c r="O430" i="4"/>
  <c r="J430" i="4" s="1"/>
  <c r="O429" i="4"/>
  <c r="J429" i="4" s="1"/>
  <c r="O428" i="4"/>
  <c r="J428" i="4" s="1"/>
  <c r="O427" i="4"/>
  <c r="J427" i="4" s="1"/>
  <c r="O426" i="4"/>
  <c r="J426" i="4" s="1"/>
  <c r="O425" i="4"/>
  <c r="J425" i="4" s="1"/>
  <c r="O424" i="4"/>
  <c r="J424" i="4" s="1"/>
  <c r="O423" i="4"/>
  <c r="J423" i="4" s="1"/>
  <c r="O422" i="4"/>
  <c r="J422" i="4" s="1"/>
  <c r="O421" i="4"/>
  <c r="J421" i="4" s="1"/>
  <c r="O420" i="4"/>
  <c r="J420" i="4" s="1"/>
  <c r="O419" i="4"/>
  <c r="J419" i="4" s="1"/>
  <c r="O418" i="4"/>
  <c r="J418" i="4" s="1"/>
  <c r="O417" i="4"/>
  <c r="J417" i="4" s="1"/>
  <c r="O416" i="4"/>
  <c r="J416" i="4" s="1"/>
  <c r="O415" i="4"/>
  <c r="J415" i="4" s="1"/>
  <c r="O414" i="4"/>
  <c r="J414" i="4" s="1"/>
  <c r="O413" i="4"/>
  <c r="J413" i="4" s="1"/>
  <c r="O412" i="4"/>
  <c r="J412" i="4" s="1"/>
  <c r="O411" i="4"/>
  <c r="J411" i="4" s="1"/>
  <c r="O410" i="4"/>
  <c r="J410" i="4" s="1"/>
  <c r="O409" i="4"/>
  <c r="J409" i="4" s="1"/>
  <c r="O408" i="4"/>
  <c r="J408" i="4" s="1"/>
  <c r="O407" i="4"/>
  <c r="J407" i="4" s="1"/>
  <c r="O406" i="4"/>
  <c r="J406" i="4" s="1"/>
  <c r="O405" i="4"/>
  <c r="J405" i="4" s="1"/>
  <c r="O404" i="4"/>
  <c r="J404" i="4" s="1"/>
  <c r="O403" i="4"/>
  <c r="J403" i="4" s="1"/>
  <c r="O402" i="4"/>
  <c r="J402" i="4" s="1"/>
  <c r="O401" i="4"/>
  <c r="J401" i="4" s="1"/>
  <c r="O400" i="4"/>
  <c r="J400" i="4" s="1"/>
  <c r="O399" i="4"/>
  <c r="J399" i="4" s="1"/>
  <c r="O89" i="4"/>
  <c r="J89" i="4" s="1"/>
  <c r="O88" i="4"/>
  <c r="J88" i="4" s="1"/>
  <c r="O87" i="4"/>
  <c r="J87" i="4" s="1"/>
  <c r="O86" i="4"/>
  <c r="J86" i="4" s="1"/>
  <c r="O85" i="4"/>
  <c r="J85" i="4" s="1"/>
  <c r="O84" i="4"/>
  <c r="J84" i="4" s="1"/>
  <c r="O83" i="4"/>
  <c r="J83" i="4" s="1"/>
  <c r="O82" i="4"/>
  <c r="J82" i="4" s="1"/>
  <c r="O81" i="4"/>
  <c r="J81" i="4" s="1"/>
  <c r="O80" i="4"/>
  <c r="J80" i="4" s="1"/>
  <c r="O79" i="4"/>
  <c r="J79" i="4" s="1"/>
  <c r="O78" i="4"/>
  <c r="J78" i="4" s="1"/>
  <c r="O77" i="4"/>
  <c r="J77" i="4" s="1"/>
  <c r="O76" i="4"/>
  <c r="J76" i="4" s="1"/>
  <c r="O75" i="4"/>
  <c r="J75" i="4" s="1"/>
  <c r="O74" i="4"/>
  <c r="J74" i="4" s="1"/>
  <c r="O73" i="4"/>
  <c r="J73" i="4" s="1"/>
  <c r="O72" i="4"/>
  <c r="J72" i="4" s="1"/>
  <c r="O71" i="4"/>
  <c r="J71" i="4" s="1"/>
  <c r="O70" i="4"/>
  <c r="J70" i="4" s="1"/>
  <c r="O69" i="4"/>
  <c r="J69" i="4" s="1"/>
  <c r="O68" i="4"/>
  <c r="J68" i="4" s="1"/>
  <c r="O67" i="4"/>
  <c r="J67" i="4" s="1"/>
  <c r="O66" i="4"/>
  <c r="J66" i="4" s="1"/>
  <c r="O65" i="4"/>
  <c r="J65" i="4" s="1"/>
  <c r="O64" i="4"/>
  <c r="J64" i="4" s="1"/>
  <c r="O63" i="4"/>
  <c r="J63" i="4" s="1"/>
  <c r="O62" i="4"/>
  <c r="J62" i="4" s="1"/>
  <c r="O61" i="4"/>
  <c r="J61" i="4" s="1"/>
  <c r="O60" i="4"/>
  <c r="J60" i="4" s="1"/>
  <c r="O59" i="4"/>
  <c r="J59" i="4" s="1"/>
  <c r="O58" i="4"/>
  <c r="J58" i="4" s="1"/>
  <c r="O57" i="4"/>
  <c r="J57" i="4" s="1"/>
  <c r="O56" i="4"/>
  <c r="J56" i="4" s="1"/>
  <c r="O55" i="4"/>
  <c r="J55" i="4" s="1"/>
  <c r="O54" i="4"/>
  <c r="J54" i="4" s="1"/>
  <c r="O53" i="4"/>
  <c r="J53" i="4" s="1"/>
  <c r="O52" i="4"/>
  <c r="J52" i="4" s="1"/>
  <c r="O51" i="4"/>
  <c r="J51" i="4" s="1"/>
  <c r="O50" i="4"/>
  <c r="J50" i="4" s="1"/>
  <c r="O49" i="4"/>
  <c r="J49" i="4" s="1"/>
  <c r="O48" i="4"/>
  <c r="J48" i="4" s="1"/>
  <c r="O47" i="4"/>
  <c r="J47" i="4" s="1"/>
  <c r="O46" i="4"/>
  <c r="J46" i="4" s="1"/>
  <c r="O45" i="4"/>
  <c r="J45" i="4" s="1"/>
  <c r="O44" i="4"/>
  <c r="J44" i="4" s="1"/>
  <c r="O43" i="4"/>
  <c r="J43" i="4" s="1"/>
  <c r="O42" i="4"/>
  <c r="J42" i="4" s="1"/>
  <c r="O41" i="4"/>
  <c r="J41" i="4" s="1"/>
  <c r="O40" i="4"/>
  <c r="J40" i="4" s="1"/>
  <c r="O39" i="4"/>
  <c r="J39" i="4" s="1"/>
  <c r="O38" i="4"/>
  <c r="J38" i="4" s="1"/>
  <c r="O37" i="4"/>
  <c r="J37" i="4" s="1"/>
  <c r="O36" i="4"/>
  <c r="J36" i="4" s="1"/>
  <c r="O35" i="4"/>
  <c r="J35" i="4" s="1"/>
  <c r="O34" i="4"/>
  <c r="J34" i="4" s="1"/>
  <c r="O33" i="4"/>
  <c r="J33" i="4" s="1"/>
  <c r="O32" i="4"/>
  <c r="J32" i="4" s="1"/>
  <c r="O31" i="4"/>
  <c r="J31" i="4" s="1"/>
  <c r="O30" i="4"/>
  <c r="J30" i="4" s="1"/>
  <c r="O29" i="4"/>
  <c r="J29" i="4" s="1"/>
  <c r="O28" i="4"/>
  <c r="J28" i="4" s="1"/>
  <c r="O27" i="4"/>
  <c r="J27" i="4" s="1"/>
  <c r="O26" i="4"/>
  <c r="J26" i="4" s="1"/>
  <c r="O25" i="4"/>
  <c r="J25" i="4" s="1"/>
  <c r="O24" i="4"/>
  <c r="J24" i="4" s="1"/>
  <c r="O23" i="4"/>
  <c r="J23" i="4" s="1"/>
  <c r="O22" i="4"/>
  <c r="J22" i="4" s="1"/>
  <c r="O21" i="4"/>
  <c r="J21" i="4" s="1"/>
  <c r="O20" i="4"/>
  <c r="J20" i="4" s="1"/>
  <c r="O19" i="4"/>
  <c r="J19" i="4" s="1"/>
  <c r="O18" i="4"/>
  <c r="J18" i="4" s="1"/>
  <c r="O17" i="4"/>
  <c r="J17" i="4" s="1"/>
  <c r="O16" i="4"/>
  <c r="J16" i="4" s="1"/>
  <c r="O15" i="4"/>
  <c r="J15" i="4" s="1"/>
  <c r="O14" i="4"/>
  <c r="J14" i="4" s="1"/>
  <c r="O13" i="4"/>
  <c r="J13" i="4" s="1"/>
  <c r="O12" i="4"/>
  <c r="J12" i="4" s="1"/>
  <c r="O11" i="4"/>
  <c r="J11" i="4" s="1"/>
  <c r="O10" i="4"/>
  <c r="J10" i="4" s="1"/>
  <c r="O9" i="4"/>
  <c r="J9" i="4" s="1"/>
  <c r="O8" i="4"/>
  <c r="J8" i="4" s="1"/>
  <c r="O7" i="4"/>
  <c r="J7" i="4" s="1"/>
  <c r="O6" i="4"/>
  <c r="J6" i="4" s="1"/>
  <c r="O5" i="4"/>
  <c r="J5" i="4" s="1"/>
  <c r="O4" i="4"/>
  <c r="J4" i="4" s="1"/>
  <c r="O3" i="4"/>
  <c r="J3" i="4" s="1"/>
  <c r="O2" i="4"/>
  <c r="M700" i="4"/>
  <c r="M699" i="4"/>
  <c r="M635" i="4"/>
  <c r="M590" i="4"/>
  <c r="M584" i="4"/>
  <c r="M582" i="4"/>
  <c r="M572" i="4"/>
  <c r="M538" i="4"/>
  <c r="M523" i="4"/>
  <c r="M515" i="4"/>
  <c r="M511" i="4"/>
  <c r="M509" i="4"/>
  <c r="M508" i="4"/>
  <c r="M507" i="4"/>
  <c r="M506" i="4"/>
  <c r="M505" i="4"/>
  <c r="M503" i="4"/>
  <c r="M500" i="4"/>
  <c r="M499" i="4"/>
  <c r="M495" i="4"/>
  <c r="M491" i="4"/>
  <c r="M486" i="4"/>
  <c r="M485" i="4"/>
  <c r="M457" i="4"/>
  <c r="M430" i="4"/>
  <c r="M429" i="4"/>
  <c r="M428" i="4"/>
  <c r="M427" i="4"/>
  <c r="M426" i="4"/>
  <c r="M425" i="4"/>
  <c r="M420" i="4"/>
  <c r="M419" i="4"/>
  <c r="M415" i="4"/>
  <c r="M413" i="4"/>
  <c r="M412" i="4"/>
  <c r="M408" i="4"/>
  <c r="M406" i="4"/>
  <c r="M402" i="4"/>
  <c r="M22" i="4"/>
  <c r="M18" i="4"/>
  <c r="J593" i="4" l="1"/>
  <c r="F593" i="4"/>
  <c r="J2" i="4"/>
  <c r="F2" i="4"/>
  <c r="J796" i="4" l="1"/>
  <c r="F795" i="4" l="1"/>
  <c r="J795" i="4"/>
  <c r="F794" i="4"/>
  <c r="J794" i="4"/>
  <c r="F526" i="4"/>
  <c r="F793" i="4" l="1"/>
  <c r="K1302" i="10" l="1"/>
  <c r="L1302" i="10" s="1"/>
  <c r="O791" i="4" l="1"/>
  <c r="J791" i="4" s="1"/>
  <c r="O790" i="4"/>
  <c r="J790" i="4" s="1"/>
  <c r="F791" i="4" l="1"/>
  <c r="F790" i="4"/>
  <c r="F741" i="4"/>
  <c r="J740" i="4" l="1"/>
  <c r="J789" i="4" l="1"/>
  <c r="J788" i="4"/>
  <c r="J787" i="4"/>
  <c r="J786" i="4"/>
  <c r="F785" i="4" l="1"/>
  <c r="J785" i="4"/>
  <c r="F784" i="4"/>
  <c r="J784" i="4"/>
  <c r="J777" i="4"/>
  <c r="J778" i="4"/>
  <c r="F777" i="4"/>
  <c r="F778" i="4"/>
  <c r="F782" i="4" l="1"/>
  <c r="J782" i="4"/>
  <c r="F780" i="4"/>
  <c r="J780" i="4"/>
  <c r="F781" i="4"/>
  <c r="J781" i="4"/>
  <c r="F779" i="4"/>
  <c r="J779" i="4"/>
  <c r="N3" i="10"/>
  <c r="N15774" i="10"/>
  <c r="F776" i="4" l="1"/>
  <c r="J776" i="4"/>
  <c r="F205" i="4"/>
  <c r="F775" i="4" l="1"/>
  <c r="J775" i="4"/>
  <c r="K16109" i="10"/>
  <c r="N16109" i="10"/>
  <c r="K16110" i="10"/>
  <c r="N16110" i="10"/>
  <c r="K16111" i="10"/>
  <c r="N16111" i="10"/>
  <c r="K16112" i="10"/>
  <c r="N16112" i="10"/>
  <c r="K16113" i="10"/>
  <c r="N16113" i="10"/>
  <c r="K16114" i="10"/>
  <c r="N16114" i="10"/>
  <c r="K16115" i="10"/>
  <c r="N16115" i="10"/>
  <c r="K16116" i="10"/>
  <c r="N16116" i="10"/>
  <c r="K16117" i="10"/>
  <c r="N16117" i="10"/>
  <c r="K16118" i="10"/>
  <c r="N16118" i="10"/>
  <c r="K16119" i="10"/>
  <c r="N16119" i="10"/>
  <c r="K16120" i="10"/>
  <c r="N16120" i="10"/>
  <c r="K16121" i="10"/>
  <c r="N16121" i="10"/>
  <c r="K16122" i="10"/>
  <c r="N16122" i="10"/>
  <c r="K16123" i="10"/>
  <c r="N16123" i="10"/>
  <c r="K16124" i="10"/>
  <c r="N16124" i="10"/>
  <c r="K16125" i="10"/>
  <c r="N16125" i="10"/>
  <c r="K16126" i="10"/>
  <c r="N16126" i="10"/>
  <c r="K16127" i="10"/>
  <c r="N16127" i="10"/>
  <c r="K16128" i="10"/>
  <c r="N16128" i="10"/>
  <c r="K16129" i="10"/>
  <c r="N16129" i="10"/>
  <c r="K16130" i="10"/>
  <c r="N16130" i="10"/>
  <c r="K16131" i="10"/>
  <c r="N16131" i="10"/>
  <c r="K16132" i="10"/>
  <c r="N16132" i="10"/>
  <c r="L16132" i="10" l="1"/>
  <c r="M16132" i="10" s="1"/>
  <c r="L16131" i="10"/>
  <c r="M16131" i="10" s="1"/>
  <c r="L16130" i="10"/>
  <c r="M16130" i="10" s="1"/>
  <c r="L16129" i="10"/>
  <c r="M16129" i="10" s="1"/>
  <c r="L16128" i="10"/>
  <c r="M16128" i="10" s="1"/>
  <c r="L16127" i="10"/>
  <c r="M16127" i="10" s="1"/>
  <c r="L16126" i="10"/>
  <c r="M16126" i="10" s="1"/>
  <c r="L16125" i="10"/>
  <c r="M16125" i="10" s="1"/>
  <c r="L16124" i="10"/>
  <c r="M16124" i="10" s="1"/>
  <c r="L16123" i="10"/>
  <c r="M16123" i="10" s="1"/>
  <c r="L16122" i="10"/>
  <c r="M16122" i="10" s="1"/>
  <c r="L16121" i="10"/>
  <c r="M16121" i="10" s="1"/>
  <c r="L16120" i="10"/>
  <c r="M16120" i="10" s="1"/>
  <c r="L16119" i="10"/>
  <c r="M16119" i="10" s="1"/>
  <c r="L16118" i="10"/>
  <c r="M16118" i="10" s="1"/>
  <c r="L16117" i="10"/>
  <c r="M16117" i="10" s="1"/>
  <c r="L16116" i="10"/>
  <c r="M16116" i="10" s="1"/>
  <c r="L16115" i="10"/>
  <c r="M16115" i="10" s="1"/>
  <c r="L16114" i="10"/>
  <c r="M16114" i="10" s="1"/>
  <c r="L16113" i="10"/>
  <c r="M16113" i="10" s="1"/>
  <c r="L16112" i="10"/>
  <c r="M16112" i="10" s="1"/>
  <c r="L16111" i="10"/>
  <c r="M16111" i="10" s="1"/>
  <c r="L16110" i="10"/>
  <c r="M16110" i="10" s="1"/>
  <c r="L16109" i="10"/>
  <c r="M16109" i="10" s="1"/>
  <c r="K15994" i="10"/>
  <c r="N15994" i="10"/>
  <c r="K15995" i="10"/>
  <c r="L15995" i="10" s="1"/>
  <c r="M15995" i="10" s="1"/>
  <c r="N15995" i="10"/>
  <c r="K15996" i="10"/>
  <c r="N15996" i="10"/>
  <c r="K15997" i="10"/>
  <c r="N15997" i="10"/>
  <c r="K15998" i="10"/>
  <c r="N15998" i="10"/>
  <c r="K15999" i="10"/>
  <c r="N15999" i="10"/>
  <c r="K16000" i="10"/>
  <c r="N16000" i="10"/>
  <c r="K16001" i="10"/>
  <c r="N16001" i="10"/>
  <c r="K16002" i="10"/>
  <c r="N16002" i="10"/>
  <c r="K16003" i="10"/>
  <c r="N16003" i="10"/>
  <c r="K16004" i="10"/>
  <c r="N16004" i="10"/>
  <c r="K16005" i="10"/>
  <c r="N16005" i="10"/>
  <c r="K16006" i="10"/>
  <c r="N16006" i="10"/>
  <c r="K16007" i="10"/>
  <c r="N16007" i="10"/>
  <c r="K16008" i="10"/>
  <c r="N16008" i="10"/>
  <c r="K16009" i="10"/>
  <c r="N16009" i="10"/>
  <c r="K16010" i="10"/>
  <c r="N16010" i="10"/>
  <c r="K16011" i="10"/>
  <c r="N16011" i="10"/>
  <c r="K16012" i="10"/>
  <c r="N16012" i="10"/>
  <c r="K16013" i="10"/>
  <c r="N16013" i="10"/>
  <c r="K16014" i="10"/>
  <c r="N16014" i="10"/>
  <c r="K16015" i="10"/>
  <c r="N16015" i="10"/>
  <c r="K16016" i="10"/>
  <c r="N16016" i="10"/>
  <c r="K16017" i="10"/>
  <c r="N16017" i="10"/>
  <c r="K16018" i="10"/>
  <c r="N16018" i="10"/>
  <c r="K16019" i="10"/>
  <c r="N16019" i="10"/>
  <c r="K16020" i="10"/>
  <c r="N16020" i="10"/>
  <c r="K16021" i="10"/>
  <c r="N16021" i="10"/>
  <c r="K16022" i="10"/>
  <c r="N16022" i="10"/>
  <c r="K16023" i="10"/>
  <c r="N16023" i="10"/>
  <c r="K16024" i="10"/>
  <c r="N16024" i="10"/>
  <c r="K16025" i="10"/>
  <c r="N16025" i="10"/>
  <c r="K16026" i="10"/>
  <c r="N16026" i="10"/>
  <c r="K16027" i="10"/>
  <c r="N16027" i="10"/>
  <c r="K16028" i="10"/>
  <c r="N16028" i="10"/>
  <c r="K16029" i="10"/>
  <c r="N16029" i="10"/>
  <c r="K16030" i="10"/>
  <c r="N16030" i="10"/>
  <c r="K16031" i="10"/>
  <c r="N16031" i="10"/>
  <c r="K16032" i="10"/>
  <c r="N16032" i="10"/>
  <c r="K16033" i="10"/>
  <c r="N16033" i="10"/>
  <c r="K16034" i="10"/>
  <c r="N16034" i="10"/>
  <c r="K16035" i="10"/>
  <c r="N16035" i="10"/>
  <c r="K16036" i="10"/>
  <c r="N16036" i="10"/>
  <c r="K16037" i="10"/>
  <c r="N16037" i="10"/>
  <c r="K16038" i="10"/>
  <c r="N16038" i="10"/>
  <c r="K16039" i="10"/>
  <c r="N16039" i="10"/>
  <c r="K16040" i="10"/>
  <c r="N16040" i="10"/>
  <c r="K16041" i="10"/>
  <c r="N16041" i="10"/>
  <c r="K16042" i="10"/>
  <c r="N16042" i="10"/>
  <c r="K16043" i="10"/>
  <c r="N16043" i="10"/>
  <c r="K16044" i="10"/>
  <c r="N16044" i="10"/>
  <c r="K16045" i="10"/>
  <c r="N16045" i="10"/>
  <c r="K16046" i="10"/>
  <c r="N16046" i="10"/>
  <c r="K16047" i="10"/>
  <c r="N16047" i="10"/>
  <c r="K16048" i="10"/>
  <c r="N16048" i="10"/>
  <c r="K16049" i="10"/>
  <c r="N16049" i="10"/>
  <c r="K16050" i="10"/>
  <c r="N16050" i="10"/>
  <c r="K16051" i="10"/>
  <c r="N16051" i="10"/>
  <c r="K16052" i="10"/>
  <c r="N16052" i="10"/>
  <c r="K16053" i="10"/>
  <c r="N16053" i="10"/>
  <c r="K16054" i="10"/>
  <c r="N16054" i="10"/>
  <c r="K16055" i="10"/>
  <c r="N16055" i="10"/>
  <c r="K16056" i="10"/>
  <c r="N16056" i="10"/>
  <c r="K16057" i="10"/>
  <c r="N16057" i="10"/>
  <c r="K16058" i="10"/>
  <c r="N16058" i="10"/>
  <c r="K16059" i="10"/>
  <c r="N16059" i="10"/>
  <c r="K16060" i="10"/>
  <c r="N16060" i="10"/>
  <c r="K16061" i="10"/>
  <c r="N16061" i="10"/>
  <c r="K16062" i="10"/>
  <c r="N16062" i="10"/>
  <c r="K16063" i="10"/>
  <c r="N16063" i="10"/>
  <c r="K16064" i="10"/>
  <c r="N16064" i="10"/>
  <c r="K16065" i="10"/>
  <c r="N16065" i="10"/>
  <c r="K16066" i="10"/>
  <c r="N16066" i="10"/>
  <c r="K16067" i="10"/>
  <c r="N16067" i="10"/>
  <c r="K16068" i="10"/>
  <c r="N16068" i="10"/>
  <c r="K16069" i="10"/>
  <c r="N16069" i="10"/>
  <c r="K16070" i="10"/>
  <c r="N16070" i="10"/>
  <c r="K16071" i="10"/>
  <c r="N16071" i="10"/>
  <c r="K16072" i="10"/>
  <c r="N16072" i="10"/>
  <c r="K16073" i="10"/>
  <c r="N16073" i="10"/>
  <c r="K16074" i="10"/>
  <c r="N16074" i="10"/>
  <c r="K16075" i="10"/>
  <c r="N16075" i="10"/>
  <c r="K16076" i="10"/>
  <c r="N16076" i="10"/>
  <c r="K16077" i="10"/>
  <c r="N16077" i="10"/>
  <c r="K16078" i="10"/>
  <c r="N16078" i="10"/>
  <c r="K16079" i="10"/>
  <c r="N16079" i="10"/>
  <c r="K16080" i="10"/>
  <c r="N16080" i="10"/>
  <c r="K16081" i="10"/>
  <c r="N16081" i="10"/>
  <c r="K16082" i="10"/>
  <c r="N16082" i="10"/>
  <c r="K16083" i="10"/>
  <c r="N16083" i="10"/>
  <c r="K16084" i="10"/>
  <c r="N16084" i="10"/>
  <c r="K16085" i="10"/>
  <c r="N16085" i="10"/>
  <c r="K16086" i="10"/>
  <c r="N16086" i="10"/>
  <c r="K16087" i="10"/>
  <c r="N16087" i="10"/>
  <c r="K16088" i="10"/>
  <c r="N16088" i="10"/>
  <c r="K16089" i="10"/>
  <c r="N16089" i="10"/>
  <c r="K16090" i="10"/>
  <c r="N16090" i="10"/>
  <c r="K16091" i="10"/>
  <c r="N16091" i="10"/>
  <c r="K16092" i="10"/>
  <c r="N16092" i="10"/>
  <c r="K16093" i="10"/>
  <c r="N16093" i="10"/>
  <c r="K16094" i="10"/>
  <c r="N16094" i="10"/>
  <c r="K16095" i="10"/>
  <c r="N16095" i="10"/>
  <c r="K16096" i="10"/>
  <c r="N16096" i="10"/>
  <c r="K16097" i="10"/>
  <c r="N16097" i="10"/>
  <c r="K16098" i="10"/>
  <c r="N16098" i="10"/>
  <c r="K16099" i="10"/>
  <c r="N16099" i="10"/>
  <c r="K16100" i="10"/>
  <c r="N16100" i="10"/>
  <c r="K16101" i="10"/>
  <c r="N16101" i="10"/>
  <c r="K16102" i="10"/>
  <c r="N16102" i="10"/>
  <c r="K16103" i="10"/>
  <c r="N16103" i="10"/>
  <c r="K16104" i="10"/>
  <c r="N16104" i="10"/>
  <c r="K16105" i="10"/>
  <c r="N16105" i="10"/>
  <c r="K16106" i="10"/>
  <c r="N16106" i="10"/>
  <c r="K16107" i="10"/>
  <c r="N16107" i="10"/>
  <c r="K16108" i="10"/>
  <c r="N16108" i="10"/>
  <c r="L16108" i="10" l="1"/>
  <c r="M16108" i="10" s="1"/>
  <c r="L16107" i="10"/>
  <c r="M16107" i="10" s="1"/>
  <c r="L16106" i="10"/>
  <c r="M16106" i="10" s="1"/>
  <c r="L16105" i="10"/>
  <c r="M16105" i="10" s="1"/>
  <c r="L16104" i="10"/>
  <c r="M16104" i="10" s="1"/>
  <c r="L16103" i="10"/>
  <c r="M16103" i="10" s="1"/>
  <c r="L16102" i="10"/>
  <c r="M16102" i="10" s="1"/>
  <c r="L16101" i="10"/>
  <c r="M16101" i="10" s="1"/>
  <c r="L16100" i="10"/>
  <c r="M16100" i="10" s="1"/>
  <c r="L16099" i="10"/>
  <c r="M16099" i="10" s="1"/>
  <c r="L16098" i="10"/>
  <c r="M16098" i="10" s="1"/>
  <c r="L16097" i="10"/>
  <c r="M16097" i="10" s="1"/>
  <c r="L16096" i="10"/>
  <c r="M16096" i="10" s="1"/>
  <c r="L16095" i="10"/>
  <c r="M16095" i="10" s="1"/>
  <c r="L16094" i="10"/>
  <c r="M16094" i="10" s="1"/>
  <c r="L16093" i="10"/>
  <c r="M16093" i="10" s="1"/>
  <c r="L16092" i="10"/>
  <c r="M16092" i="10" s="1"/>
  <c r="L16091" i="10"/>
  <c r="M16091" i="10" s="1"/>
  <c r="L16090" i="10"/>
  <c r="M16090" i="10" s="1"/>
  <c r="L16089" i="10"/>
  <c r="M16089" i="10" s="1"/>
  <c r="L16088" i="10"/>
  <c r="M16088" i="10" s="1"/>
  <c r="L16087" i="10"/>
  <c r="M16087" i="10" s="1"/>
  <c r="L16086" i="10"/>
  <c r="M16086" i="10" s="1"/>
  <c r="L16085" i="10"/>
  <c r="M16085" i="10" s="1"/>
  <c r="L16084" i="10"/>
  <c r="M16084" i="10" s="1"/>
  <c r="L16083" i="10"/>
  <c r="M16083" i="10" s="1"/>
  <c r="L16082" i="10"/>
  <c r="M16082" i="10" s="1"/>
  <c r="L16081" i="10"/>
  <c r="M16081" i="10" s="1"/>
  <c r="L16080" i="10"/>
  <c r="M16080" i="10" s="1"/>
  <c r="L16079" i="10"/>
  <c r="M16079" i="10" s="1"/>
  <c r="L16078" i="10"/>
  <c r="M16078" i="10" s="1"/>
  <c r="L16077" i="10"/>
  <c r="M16077" i="10" s="1"/>
  <c r="L16076" i="10"/>
  <c r="M16076" i="10" s="1"/>
  <c r="L16075" i="10"/>
  <c r="M16075" i="10" s="1"/>
  <c r="L16074" i="10"/>
  <c r="M16074" i="10" s="1"/>
  <c r="L16073" i="10"/>
  <c r="M16073" i="10" s="1"/>
  <c r="L16072" i="10"/>
  <c r="M16072" i="10" s="1"/>
  <c r="L16071" i="10"/>
  <c r="M16071" i="10" s="1"/>
  <c r="L16070" i="10"/>
  <c r="M16070" i="10" s="1"/>
  <c r="L16069" i="10"/>
  <c r="M16069" i="10" s="1"/>
  <c r="L16068" i="10"/>
  <c r="M16068" i="10" s="1"/>
  <c r="L16067" i="10"/>
  <c r="M16067" i="10" s="1"/>
  <c r="L16066" i="10"/>
  <c r="M16066" i="10" s="1"/>
  <c r="L16065" i="10"/>
  <c r="M16065" i="10" s="1"/>
  <c r="L16064" i="10"/>
  <c r="M16064" i="10" s="1"/>
  <c r="L16063" i="10"/>
  <c r="M16063" i="10" s="1"/>
  <c r="L16062" i="10"/>
  <c r="M16062" i="10" s="1"/>
  <c r="L16061" i="10"/>
  <c r="M16061" i="10" s="1"/>
  <c r="L16060" i="10"/>
  <c r="M16060" i="10" s="1"/>
  <c r="L16059" i="10"/>
  <c r="M16059" i="10" s="1"/>
  <c r="L16058" i="10"/>
  <c r="M16058" i="10" s="1"/>
  <c r="L16057" i="10"/>
  <c r="M16057" i="10" s="1"/>
  <c r="L16056" i="10"/>
  <c r="M16056" i="10" s="1"/>
  <c r="L16055" i="10"/>
  <c r="M16055" i="10" s="1"/>
  <c r="L16054" i="10"/>
  <c r="M16054" i="10" s="1"/>
  <c r="L16053" i="10"/>
  <c r="M16053" i="10" s="1"/>
  <c r="L16052" i="10"/>
  <c r="M16052" i="10" s="1"/>
  <c r="L16051" i="10"/>
  <c r="M16051" i="10" s="1"/>
  <c r="L16050" i="10"/>
  <c r="M16050" i="10" s="1"/>
  <c r="L16049" i="10"/>
  <c r="M16049" i="10" s="1"/>
  <c r="L16048" i="10"/>
  <c r="M16048" i="10" s="1"/>
  <c r="L16047" i="10"/>
  <c r="M16047" i="10" s="1"/>
  <c r="L16046" i="10"/>
  <c r="M16046" i="10" s="1"/>
  <c r="L16045" i="10"/>
  <c r="M16045" i="10" s="1"/>
  <c r="L16044" i="10"/>
  <c r="M16044" i="10" s="1"/>
  <c r="L16043" i="10"/>
  <c r="M16043" i="10" s="1"/>
  <c r="L16042" i="10"/>
  <c r="M16042" i="10" s="1"/>
  <c r="L16041" i="10"/>
  <c r="M16041" i="10" s="1"/>
  <c r="L16040" i="10"/>
  <c r="M16040" i="10" s="1"/>
  <c r="L16039" i="10"/>
  <c r="M16039" i="10" s="1"/>
  <c r="L16038" i="10"/>
  <c r="M16038" i="10" s="1"/>
  <c r="L16037" i="10"/>
  <c r="M16037" i="10" s="1"/>
  <c r="L16036" i="10"/>
  <c r="M16036" i="10" s="1"/>
  <c r="L16035" i="10"/>
  <c r="M16035" i="10" s="1"/>
  <c r="L16034" i="10"/>
  <c r="M16034" i="10" s="1"/>
  <c r="L16033" i="10"/>
  <c r="M16033" i="10" s="1"/>
  <c r="L16032" i="10"/>
  <c r="M16032" i="10" s="1"/>
  <c r="L16031" i="10"/>
  <c r="M16031" i="10" s="1"/>
  <c r="L16030" i="10"/>
  <c r="M16030" i="10" s="1"/>
  <c r="L16029" i="10"/>
  <c r="M16029" i="10" s="1"/>
  <c r="L16028" i="10"/>
  <c r="M16028" i="10" s="1"/>
  <c r="L16027" i="10"/>
  <c r="M16027" i="10" s="1"/>
  <c r="L16026" i="10"/>
  <c r="M16026" i="10" s="1"/>
  <c r="L16025" i="10"/>
  <c r="M16025" i="10" s="1"/>
  <c r="L16024" i="10"/>
  <c r="M16024" i="10" s="1"/>
  <c r="L16023" i="10"/>
  <c r="M16023" i="10" s="1"/>
  <c r="L16022" i="10"/>
  <c r="M16022" i="10" s="1"/>
  <c r="L16021" i="10"/>
  <c r="M16021" i="10" s="1"/>
  <c r="L16020" i="10"/>
  <c r="M16020" i="10" s="1"/>
  <c r="L16019" i="10"/>
  <c r="M16019" i="10" s="1"/>
  <c r="L16018" i="10"/>
  <c r="M16018" i="10" s="1"/>
  <c r="L16017" i="10"/>
  <c r="M16017" i="10" s="1"/>
  <c r="L16016" i="10"/>
  <c r="M16016" i="10" s="1"/>
  <c r="L16015" i="10"/>
  <c r="M16015" i="10" s="1"/>
  <c r="L16014" i="10"/>
  <c r="M16014" i="10" s="1"/>
  <c r="L16013" i="10"/>
  <c r="M16013" i="10" s="1"/>
  <c r="L16012" i="10"/>
  <c r="M16012" i="10" s="1"/>
  <c r="L16011" i="10"/>
  <c r="M16011" i="10" s="1"/>
  <c r="L16010" i="10"/>
  <c r="M16010" i="10" s="1"/>
  <c r="L16009" i="10"/>
  <c r="M16009" i="10" s="1"/>
  <c r="L16008" i="10"/>
  <c r="M16008" i="10" s="1"/>
  <c r="L16007" i="10"/>
  <c r="M16007" i="10" s="1"/>
  <c r="L16006" i="10"/>
  <c r="M16006" i="10" s="1"/>
  <c r="L16005" i="10"/>
  <c r="M16005" i="10" s="1"/>
  <c r="L16004" i="10"/>
  <c r="M16004" i="10" s="1"/>
  <c r="L16003" i="10"/>
  <c r="M16003" i="10" s="1"/>
  <c r="L16002" i="10"/>
  <c r="M16002" i="10" s="1"/>
  <c r="L16001" i="10"/>
  <c r="M16001" i="10" s="1"/>
  <c r="L16000" i="10"/>
  <c r="M16000" i="10" s="1"/>
  <c r="L15999" i="10"/>
  <c r="M15999" i="10" s="1"/>
  <c r="L15998" i="10"/>
  <c r="M15998" i="10" s="1"/>
  <c r="L15997" i="10"/>
  <c r="M15997" i="10" s="1"/>
  <c r="L15996" i="10"/>
  <c r="M15996" i="10" s="1"/>
  <c r="L15994" i="10"/>
  <c r="M15994" i="10" s="1"/>
  <c r="K15940" i="10"/>
  <c r="N15940" i="10"/>
  <c r="K15941" i="10"/>
  <c r="N15941" i="10"/>
  <c r="K15942" i="10"/>
  <c r="N15942" i="10"/>
  <c r="K15943" i="10"/>
  <c r="N15943" i="10"/>
  <c r="K15944" i="10"/>
  <c r="N15944" i="10"/>
  <c r="K15945" i="10"/>
  <c r="N15945" i="10"/>
  <c r="K15946" i="10"/>
  <c r="N15946" i="10"/>
  <c r="K15947" i="10"/>
  <c r="N15947" i="10"/>
  <c r="K15948" i="10"/>
  <c r="N15948" i="10"/>
  <c r="K15949" i="10"/>
  <c r="N15949" i="10"/>
  <c r="K15950" i="10"/>
  <c r="N15950" i="10"/>
  <c r="K15951" i="10"/>
  <c r="N15951" i="10"/>
  <c r="K15952" i="10"/>
  <c r="N15952" i="10"/>
  <c r="K15953" i="10"/>
  <c r="N15953" i="10"/>
  <c r="K15954" i="10"/>
  <c r="N15954" i="10"/>
  <c r="K15955" i="10"/>
  <c r="N15955" i="10"/>
  <c r="K15956" i="10"/>
  <c r="N15956" i="10"/>
  <c r="K15957" i="10"/>
  <c r="N15957" i="10"/>
  <c r="K15958" i="10"/>
  <c r="N15958" i="10"/>
  <c r="K15959" i="10"/>
  <c r="N15959" i="10"/>
  <c r="K15960" i="10"/>
  <c r="N15960" i="10"/>
  <c r="K15961" i="10"/>
  <c r="N15961" i="10"/>
  <c r="K15962" i="10"/>
  <c r="N15962" i="10"/>
  <c r="K15963" i="10"/>
  <c r="N15963" i="10"/>
  <c r="K15964" i="10"/>
  <c r="N15964" i="10"/>
  <c r="K15965" i="10"/>
  <c r="N15965" i="10"/>
  <c r="K15966" i="10"/>
  <c r="N15966" i="10"/>
  <c r="K15967" i="10"/>
  <c r="N15967" i="10"/>
  <c r="K15968" i="10"/>
  <c r="N15968" i="10"/>
  <c r="K15969" i="10"/>
  <c r="N15969" i="10"/>
  <c r="K15970" i="10"/>
  <c r="N15970" i="10"/>
  <c r="K15971" i="10"/>
  <c r="N15971" i="10"/>
  <c r="K15972" i="10"/>
  <c r="N15972" i="10"/>
  <c r="K15973" i="10"/>
  <c r="N15973" i="10"/>
  <c r="K15974" i="10"/>
  <c r="N15974" i="10"/>
  <c r="K15975" i="10"/>
  <c r="N15975" i="10"/>
  <c r="K15976" i="10"/>
  <c r="N15976" i="10"/>
  <c r="K15977" i="10"/>
  <c r="N15977" i="10"/>
  <c r="K15978" i="10"/>
  <c r="N15978" i="10"/>
  <c r="K15979" i="10"/>
  <c r="N15979" i="10"/>
  <c r="K15980" i="10"/>
  <c r="N15980" i="10"/>
  <c r="K15981" i="10"/>
  <c r="N15981" i="10"/>
  <c r="K15982" i="10"/>
  <c r="N15982" i="10"/>
  <c r="K15983" i="10"/>
  <c r="N15983" i="10"/>
  <c r="K15984" i="10"/>
  <c r="N15984" i="10"/>
  <c r="K15985" i="10"/>
  <c r="N15985" i="10"/>
  <c r="K15986" i="10"/>
  <c r="N15986" i="10"/>
  <c r="K15987" i="10"/>
  <c r="N15987" i="10"/>
  <c r="K15988" i="10"/>
  <c r="N15988" i="10"/>
  <c r="K15989" i="10"/>
  <c r="N15989" i="10"/>
  <c r="K15990" i="10"/>
  <c r="N15990" i="10"/>
  <c r="K15991" i="10"/>
  <c r="N15991" i="10"/>
  <c r="K15992" i="10"/>
  <c r="N15992" i="10"/>
  <c r="K15993" i="10"/>
  <c r="N15993" i="10"/>
  <c r="L15992" i="10" l="1"/>
  <c r="M15992" i="10" s="1"/>
  <c r="L15990" i="10"/>
  <c r="M15990" i="10" s="1"/>
  <c r="L15988" i="10"/>
  <c r="M15988" i="10" s="1"/>
  <c r="L15986" i="10"/>
  <c r="M15986" i="10" s="1"/>
  <c r="L15984" i="10"/>
  <c r="M15984" i="10" s="1"/>
  <c r="L15983" i="10"/>
  <c r="M15983" i="10" s="1"/>
  <c r="L15981" i="10"/>
  <c r="M15981" i="10" s="1"/>
  <c r="L15979" i="10"/>
  <c r="M15979" i="10" s="1"/>
  <c r="L15977" i="10"/>
  <c r="M15977" i="10" s="1"/>
  <c r="L15975" i="10"/>
  <c r="M15975" i="10" s="1"/>
  <c r="L15973" i="10"/>
  <c r="M15973" i="10" s="1"/>
  <c r="L15971" i="10"/>
  <c r="M15971" i="10" s="1"/>
  <c r="L15969" i="10"/>
  <c r="M15969" i="10" s="1"/>
  <c r="L15967" i="10"/>
  <c r="M15967" i="10" s="1"/>
  <c r="L15965" i="10"/>
  <c r="M15965" i="10" s="1"/>
  <c r="L15993" i="10"/>
  <c r="M15993" i="10" s="1"/>
  <c r="L15991" i="10"/>
  <c r="M15991" i="10" s="1"/>
  <c r="L15989" i="10"/>
  <c r="M15989" i="10" s="1"/>
  <c r="L15987" i="10"/>
  <c r="M15987" i="10" s="1"/>
  <c r="L15985" i="10"/>
  <c r="M15985" i="10" s="1"/>
  <c r="L15982" i="10"/>
  <c r="M15982" i="10" s="1"/>
  <c r="L15980" i="10"/>
  <c r="M15980" i="10" s="1"/>
  <c r="L15978" i="10"/>
  <c r="M15978" i="10" s="1"/>
  <c r="L15976" i="10"/>
  <c r="M15976" i="10" s="1"/>
  <c r="L15974" i="10"/>
  <c r="M15974" i="10" s="1"/>
  <c r="L15972" i="10"/>
  <c r="M15972" i="10" s="1"/>
  <c r="L15970" i="10"/>
  <c r="M15970" i="10" s="1"/>
  <c r="L15968" i="10"/>
  <c r="M15968" i="10" s="1"/>
  <c r="L15966" i="10"/>
  <c r="M15966" i="10" s="1"/>
  <c r="L15964" i="10"/>
  <c r="M15964" i="10" s="1"/>
  <c r="L15963" i="10"/>
  <c r="M15963" i="10" s="1"/>
  <c r="L15962" i="10"/>
  <c r="M15962" i="10" s="1"/>
  <c r="L15961" i="10"/>
  <c r="M15961" i="10" s="1"/>
  <c r="L15960" i="10"/>
  <c r="M15960" i="10" s="1"/>
  <c r="L15959" i="10"/>
  <c r="M15959" i="10" s="1"/>
  <c r="L15958" i="10"/>
  <c r="M15958" i="10" s="1"/>
  <c r="L15957" i="10"/>
  <c r="M15957" i="10" s="1"/>
  <c r="L15956" i="10"/>
  <c r="M15956" i="10" s="1"/>
  <c r="L15955" i="10"/>
  <c r="M15955" i="10" s="1"/>
  <c r="L15954" i="10"/>
  <c r="M15954" i="10" s="1"/>
  <c r="L15953" i="10"/>
  <c r="M15953" i="10" s="1"/>
  <c r="L15952" i="10"/>
  <c r="M15952" i="10" s="1"/>
  <c r="L15951" i="10"/>
  <c r="M15951" i="10" s="1"/>
  <c r="L15950" i="10"/>
  <c r="M15950" i="10" s="1"/>
  <c r="L15949" i="10"/>
  <c r="M15949" i="10" s="1"/>
  <c r="L15948" i="10"/>
  <c r="M15948" i="10" s="1"/>
  <c r="L15947" i="10"/>
  <c r="M15947" i="10" s="1"/>
  <c r="L15946" i="10"/>
  <c r="M15946" i="10" s="1"/>
  <c r="L15945" i="10"/>
  <c r="M15945" i="10" s="1"/>
  <c r="L15944" i="10"/>
  <c r="M15944" i="10" s="1"/>
  <c r="L15943" i="10"/>
  <c r="M15943" i="10" s="1"/>
  <c r="L15942" i="10"/>
  <c r="M15942" i="10" s="1"/>
  <c r="L15941" i="10"/>
  <c r="M15941" i="10" s="1"/>
  <c r="L15940" i="10"/>
  <c r="M15940" i="10" s="1"/>
  <c r="F772" i="4" l="1"/>
  <c r="J773" i="4"/>
  <c r="F774" i="4" l="1"/>
  <c r="J774" i="4"/>
  <c r="J772" i="4"/>
  <c r="K15915" i="10"/>
  <c r="N15915" i="10"/>
  <c r="K15916" i="10"/>
  <c r="N15916" i="10"/>
  <c r="K15917" i="10"/>
  <c r="N15917" i="10"/>
  <c r="K15918" i="10"/>
  <c r="N15918" i="10"/>
  <c r="K15919" i="10"/>
  <c r="N15919" i="10"/>
  <c r="K15920" i="10"/>
  <c r="N15920" i="10"/>
  <c r="K15921" i="10"/>
  <c r="N15921" i="10"/>
  <c r="K15922" i="10"/>
  <c r="N15922" i="10"/>
  <c r="K15923" i="10"/>
  <c r="N15923" i="10"/>
  <c r="K15924" i="10"/>
  <c r="N15924" i="10"/>
  <c r="K15925" i="10"/>
  <c r="N15925" i="10"/>
  <c r="K15926" i="10"/>
  <c r="N15926" i="10"/>
  <c r="K15927" i="10"/>
  <c r="N15927" i="10"/>
  <c r="K15928" i="10"/>
  <c r="N15928" i="10"/>
  <c r="K15929" i="10"/>
  <c r="N15929" i="10"/>
  <c r="K15930" i="10"/>
  <c r="N15930" i="10"/>
  <c r="K15931" i="10"/>
  <c r="N15931" i="10"/>
  <c r="K15932" i="10"/>
  <c r="N15932" i="10"/>
  <c r="K15933" i="10"/>
  <c r="N15933" i="10"/>
  <c r="K15934" i="10"/>
  <c r="N15934" i="10"/>
  <c r="K15935" i="10"/>
  <c r="N15935" i="10"/>
  <c r="K15936" i="10"/>
  <c r="N15936" i="10"/>
  <c r="K15937" i="10"/>
  <c r="N15937" i="10"/>
  <c r="K15938" i="10"/>
  <c r="N15938" i="10"/>
  <c r="K15939" i="10"/>
  <c r="N15939" i="10"/>
  <c r="L15939" i="10" l="1"/>
  <c r="M15939" i="10" s="1"/>
  <c r="L15938" i="10"/>
  <c r="M15938" i="10" s="1"/>
  <c r="L15937" i="10"/>
  <c r="M15937" i="10" s="1"/>
  <c r="L15936" i="10"/>
  <c r="M15936" i="10" s="1"/>
  <c r="L15935" i="10"/>
  <c r="M15935" i="10" s="1"/>
  <c r="L15934" i="10"/>
  <c r="M15934" i="10" s="1"/>
  <c r="L15933" i="10"/>
  <c r="M15933" i="10" s="1"/>
  <c r="L15932" i="10"/>
  <c r="M15932" i="10" s="1"/>
  <c r="L15931" i="10"/>
  <c r="M15931" i="10" s="1"/>
  <c r="L15930" i="10"/>
  <c r="M15930" i="10" s="1"/>
  <c r="L15929" i="10"/>
  <c r="M15929" i="10" s="1"/>
  <c r="L15928" i="10"/>
  <c r="M15928" i="10" s="1"/>
  <c r="L15927" i="10"/>
  <c r="M15927" i="10" s="1"/>
  <c r="L15926" i="10"/>
  <c r="M15926" i="10" s="1"/>
  <c r="L15925" i="10"/>
  <c r="M15925" i="10" s="1"/>
  <c r="L15924" i="10"/>
  <c r="M15924" i="10" s="1"/>
  <c r="L15923" i="10"/>
  <c r="M15923" i="10" s="1"/>
  <c r="L15922" i="10"/>
  <c r="M15922" i="10" s="1"/>
  <c r="L15921" i="10"/>
  <c r="M15921" i="10" s="1"/>
  <c r="L15920" i="10"/>
  <c r="M15920" i="10" s="1"/>
  <c r="L15919" i="10"/>
  <c r="M15919" i="10" s="1"/>
  <c r="L15918" i="10"/>
  <c r="M15918" i="10" s="1"/>
  <c r="L15917" i="10"/>
  <c r="M15917" i="10" s="1"/>
  <c r="L15916" i="10"/>
  <c r="M15916" i="10" s="1"/>
  <c r="L15915" i="10"/>
  <c r="M15915" i="10" s="1"/>
  <c r="K15890" i="10"/>
  <c r="N15890" i="10"/>
  <c r="K15891" i="10"/>
  <c r="N15891" i="10"/>
  <c r="K15892" i="10"/>
  <c r="N15892" i="10"/>
  <c r="K15893" i="10"/>
  <c r="N15893" i="10"/>
  <c r="K15894" i="10"/>
  <c r="N15894" i="10"/>
  <c r="K15895" i="10"/>
  <c r="N15895" i="10"/>
  <c r="K15896" i="10"/>
  <c r="N15896" i="10"/>
  <c r="K15897" i="10"/>
  <c r="N15897" i="10"/>
  <c r="K15898" i="10"/>
  <c r="N15898" i="10"/>
  <c r="K15899" i="10"/>
  <c r="N15899" i="10"/>
  <c r="K15900" i="10"/>
  <c r="N15900" i="10"/>
  <c r="K15901" i="10"/>
  <c r="N15901" i="10"/>
  <c r="K15902" i="10"/>
  <c r="N15902" i="10"/>
  <c r="K15903" i="10"/>
  <c r="N15903" i="10"/>
  <c r="K15904" i="10"/>
  <c r="N15904" i="10"/>
  <c r="K15905" i="10"/>
  <c r="N15905" i="10"/>
  <c r="K15906" i="10"/>
  <c r="N15906" i="10"/>
  <c r="K15907" i="10"/>
  <c r="N15907" i="10"/>
  <c r="K15908" i="10"/>
  <c r="N15908" i="10"/>
  <c r="K15909" i="10"/>
  <c r="N15909" i="10"/>
  <c r="K15910" i="10"/>
  <c r="N15910" i="10"/>
  <c r="K15911" i="10"/>
  <c r="N15911" i="10"/>
  <c r="K15912" i="10"/>
  <c r="N15912" i="10"/>
  <c r="K15913" i="10"/>
  <c r="N15913" i="10"/>
  <c r="K15914" i="10"/>
  <c r="N15914" i="10"/>
  <c r="J771" i="4" l="1"/>
  <c r="L15913" i="10"/>
  <c r="M15913" i="10" s="1"/>
  <c r="L15911" i="10"/>
  <c r="M15911" i="10" s="1"/>
  <c r="L15909" i="10"/>
  <c r="M15909" i="10" s="1"/>
  <c r="L15907" i="10"/>
  <c r="M15907" i="10" s="1"/>
  <c r="L15905" i="10"/>
  <c r="M15905" i="10" s="1"/>
  <c r="L15903" i="10"/>
  <c r="M15903" i="10" s="1"/>
  <c r="L15901" i="10"/>
  <c r="M15901" i="10" s="1"/>
  <c r="L15899" i="10"/>
  <c r="M15899" i="10" s="1"/>
  <c r="L15897" i="10"/>
  <c r="M15897" i="10" s="1"/>
  <c r="L15894" i="10"/>
  <c r="M15894" i="10" s="1"/>
  <c r="L15890" i="10"/>
  <c r="M15890" i="10" s="1"/>
  <c r="L15914" i="10"/>
  <c r="M15914" i="10" s="1"/>
  <c r="L15912" i="10"/>
  <c r="M15912" i="10" s="1"/>
  <c r="L15910" i="10"/>
  <c r="M15910" i="10" s="1"/>
  <c r="L15908" i="10"/>
  <c r="M15908" i="10" s="1"/>
  <c r="L15906" i="10"/>
  <c r="M15906" i="10" s="1"/>
  <c r="L15904" i="10"/>
  <c r="M15904" i="10" s="1"/>
  <c r="L15902" i="10"/>
  <c r="M15902" i="10" s="1"/>
  <c r="L15900" i="10"/>
  <c r="M15900" i="10" s="1"/>
  <c r="L15898" i="10"/>
  <c r="M15898" i="10" s="1"/>
  <c r="L15896" i="10"/>
  <c r="M15896" i="10" s="1"/>
  <c r="L15895" i="10"/>
  <c r="M15895" i="10" s="1"/>
  <c r="L15893" i="10"/>
  <c r="M15893" i="10" s="1"/>
  <c r="L15892" i="10"/>
  <c r="M15892" i="10" s="1"/>
  <c r="L15891" i="10"/>
  <c r="M15891" i="10" s="1"/>
  <c r="O527" i="4"/>
  <c r="F527" i="4" s="1"/>
  <c r="F3" i="13"/>
  <c r="F4" i="13"/>
  <c r="F5" i="13"/>
  <c r="G5" i="13" s="1"/>
  <c r="F6" i="13"/>
  <c r="F7" i="13"/>
  <c r="F8" i="13"/>
  <c r="F9" i="13"/>
  <c r="G9" i="13" s="1"/>
  <c r="F10" i="13"/>
  <c r="G10" i="13" s="1"/>
  <c r="F11" i="13"/>
  <c r="F12" i="13"/>
  <c r="G12" i="13" s="1"/>
  <c r="F13" i="13"/>
  <c r="G13" i="13" s="1"/>
  <c r="F14" i="13"/>
  <c r="F15" i="13"/>
  <c r="F16" i="13"/>
  <c r="G16" i="13" s="1"/>
  <c r="F17" i="13"/>
  <c r="F18" i="13"/>
  <c r="F19" i="13"/>
  <c r="F20" i="13"/>
  <c r="F21" i="13"/>
  <c r="F22" i="13"/>
  <c r="F23" i="13"/>
  <c r="G23" i="13" s="1"/>
  <c r="F24" i="13"/>
  <c r="G24" i="13" s="1"/>
  <c r="F25" i="13"/>
  <c r="G25" i="13" s="1"/>
  <c r="F26" i="13"/>
  <c r="G26" i="13" s="1"/>
  <c r="H26" i="13" s="1"/>
  <c r="M381" i="4" s="1"/>
  <c r="F27" i="13"/>
  <c r="G27" i="13" s="1"/>
  <c r="F28" i="13"/>
  <c r="G28" i="13" s="1"/>
  <c r="J527" i="4" l="1"/>
  <c r="H27" i="13"/>
  <c r="M386" i="4" s="1"/>
  <c r="H25" i="13"/>
  <c r="H23" i="13"/>
  <c r="G21" i="13"/>
  <c r="H21" i="13" s="1"/>
  <c r="M374" i="4" s="1"/>
  <c r="G19" i="13"/>
  <c r="H19" i="13" s="1"/>
  <c r="G17" i="13"/>
  <c r="H17" i="13" s="1"/>
  <c r="M380" i="4" s="1"/>
  <c r="G15" i="13"/>
  <c r="H15" i="13" s="1"/>
  <c r="H13" i="13"/>
  <c r="G11" i="13"/>
  <c r="H11" i="13" s="1"/>
  <c r="M384" i="4" s="1"/>
  <c r="H9" i="13"/>
  <c r="G7" i="13"/>
  <c r="H7" i="13" s="1"/>
  <c r="M770" i="4" s="1"/>
  <c r="H5" i="13"/>
  <c r="M372" i="4" s="1"/>
  <c r="G3" i="13"/>
  <c r="H3" i="13" s="1"/>
  <c r="M383" i="4" s="1"/>
  <c r="H28" i="13"/>
  <c r="M517" i="4" s="1"/>
  <c r="H24" i="13"/>
  <c r="M379" i="4" s="1"/>
  <c r="G22" i="13"/>
  <c r="H22" i="13" s="1"/>
  <c r="M377" i="4" s="1"/>
  <c r="G20" i="13"/>
  <c r="H20" i="13" s="1"/>
  <c r="G18" i="13"/>
  <c r="H18" i="13" s="1"/>
  <c r="M378" i="4" s="1"/>
  <c r="H16" i="13"/>
  <c r="G14" i="13"/>
  <c r="H14" i="13" s="1"/>
  <c r="M771" i="4" s="1"/>
  <c r="H12" i="13"/>
  <c r="H10" i="13"/>
  <c r="M371" i="4" s="1"/>
  <c r="G8" i="13"/>
  <c r="H8" i="13" s="1"/>
  <c r="M376" i="4" s="1"/>
  <c r="G6" i="13"/>
  <c r="H6" i="13" s="1"/>
  <c r="M373" i="4" s="1"/>
  <c r="G4" i="13"/>
  <c r="H4" i="13" s="1"/>
  <c r="M375" i="4" s="1"/>
  <c r="O743" i="4"/>
  <c r="F743" i="4" s="1"/>
  <c r="O744" i="4"/>
  <c r="O745" i="4"/>
  <c r="O746" i="4"/>
  <c r="O747" i="4"/>
  <c r="O748" i="4"/>
  <c r="O749" i="4"/>
  <c r="O750" i="4"/>
  <c r="O751" i="4"/>
  <c r="O752" i="4"/>
  <c r="O753" i="4"/>
  <c r="O754" i="4"/>
  <c r="O755" i="4"/>
  <c r="O756" i="4"/>
  <c r="O757" i="4"/>
  <c r="O758" i="4"/>
  <c r="O759" i="4"/>
  <c r="O760" i="4"/>
  <c r="O761" i="4"/>
  <c r="O762" i="4"/>
  <c r="O763" i="4"/>
  <c r="F763" i="4" s="1"/>
  <c r="O764" i="4"/>
  <c r="O765" i="4"/>
  <c r="F765" i="4" s="1"/>
  <c r="O766" i="4"/>
  <c r="O767" i="4"/>
  <c r="O768" i="4"/>
  <c r="F768" i="4" s="1"/>
  <c r="O769" i="4"/>
  <c r="O742" i="4"/>
  <c r="M527" i="4" l="1"/>
  <c r="M385" i="4"/>
  <c r="F769" i="4"/>
  <c r="J769" i="4"/>
  <c r="F767" i="4"/>
  <c r="J767" i="4"/>
  <c r="J765" i="4"/>
  <c r="J763" i="4"/>
  <c r="F761" i="4"/>
  <c r="J761" i="4"/>
  <c r="F759" i="4"/>
  <c r="J759" i="4"/>
  <c r="F757" i="4"/>
  <c r="J757" i="4"/>
  <c r="F755" i="4"/>
  <c r="J755" i="4"/>
  <c r="F753" i="4"/>
  <c r="J753" i="4"/>
  <c r="F751" i="4"/>
  <c r="J751" i="4"/>
  <c r="F749" i="4"/>
  <c r="J749" i="4"/>
  <c r="F747" i="4"/>
  <c r="J747" i="4"/>
  <c r="F745" i="4"/>
  <c r="J745" i="4"/>
  <c r="J743" i="4"/>
  <c r="F742" i="4"/>
  <c r="J742" i="4"/>
  <c r="J768" i="4"/>
  <c r="F766" i="4"/>
  <c r="J766" i="4"/>
  <c r="F764" i="4"/>
  <c r="J764" i="4"/>
  <c r="F762" i="4"/>
  <c r="J762" i="4"/>
  <c r="F760" i="4"/>
  <c r="J760" i="4"/>
  <c r="F758" i="4"/>
  <c r="J758" i="4"/>
  <c r="F756" i="4"/>
  <c r="J756" i="4"/>
  <c r="F754" i="4"/>
  <c r="J754" i="4"/>
  <c r="F752" i="4"/>
  <c r="J752" i="4"/>
  <c r="F750" i="4"/>
  <c r="J750" i="4"/>
  <c r="F748" i="4"/>
  <c r="J748" i="4"/>
  <c r="F746" i="4"/>
  <c r="J746" i="4"/>
  <c r="F744" i="4"/>
  <c r="J744" i="4"/>
  <c r="K15829" i="10" l="1"/>
  <c r="N15829" i="10"/>
  <c r="K15830" i="10"/>
  <c r="N15830" i="10"/>
  <c r="K15831" i="10"/>
  <c r="N15831" i="10"/>
  <c r="K15832" i="10"/>
  <c r="N15832" i="10"/>
  <c r="K15833" i="10"/>
  <c r="N15833" i="10"/>
  <c r="K15834" i="10"/>
  <c r="N15834" i="10"/>
  <c r="K15835" i="10"/>
  <c r="N15835" i="10"/>
  <c r="K15836" i="10"/>
  <c r="N15836" i="10"/>
  <c r="K15837" i="10"/>
  <c r="N15837" i="10"/>
  <c r="K15838" i="10"/>
  <c r="N15838" i="10"/>
  <c r="K15839" i="10"/>
  <c r="N15839" i="10"/>
  <c r="K15840" i="10"/>
  <c r="N15840" i="10"/>
  <c r="K15841" i="10"/>
  <c r="N15841" i="10"/>
  <c r="K15842" i="10"/>
  <c r="N15842" i="10"/>
  <c r="K15843" i="10"/>
  <c r="N15843" i="10"/>
  <c r="K15844" i="10"/>
  <c r="N15844" i="10"/>
  <c r="K15845" i="10"/>
  <c r="N15845" i="10"/>
  <c r="K15846" i="10"/>
  <c r="N15846" i="10"/>
  <c r="K15847" i="10"/>
  <c r="N15847" i="10"/>
  <c r="K15848" i="10"/>
  <c r="N15848" i="10"/>
  <c r="K15849" i="10"/>
  <c r="N15849" i="10"/>
  <c r="K15850" i="10"/>
  <c r="N15850" i="10"/>
  <c r="K15851" i="10"/>
  <c r="N15851" i="10"/>
  <c r="K15852" i="10"/>
  <c r="N15852" i="10"/>
  <c r="K15853" i="10"/>
  <c r="N15853" i="10"/>
  <c r="K15854" i="10"/>
  <c r="N15854" i="10"/>
  <c r="K15855" i="10"/>
  <c r="N15855" i="10"/>
  <c r="K15856" i="10"/>
  <c r="N15856" i="10"/>
  <c r="K15857" i="10"/>
  <c r="N15857" i="10"/>
  <c r="K15858" i="10"/>
  <c r="N15858" i="10"/>
  <c r="K15859" i="10"/>
  <c r="N15859" i="10"/>
  <c r="K15860" i="10"/>
  <c r="N15860" i="10"/>
  <c r="K15861" i="10"/>
  <c r="N15861" i="10"/>
  <c r="K15862" i="10"/>
  <c r="N15862" i="10"/>
  <c r="K15863" i="10"/>
  <c r="N15863" i="10"/>
  <c r="K15864" i="10"/>
  <c r="N15864" i="10"/>
  <c r="K15865" i="10"/>
  <c r="N15865" i="10"/>
  <c r="K15866" i="10"/>
  <c r="N15866" i="10"/>
  <c r="K15867" i="10"/>
  <c r="N15867" i="10"/>
  <c r="K15868" i="10"/>
  <c r="N15868" i="10"/>
  <c r="K15869" i="10"/>
  <c r="N15869" i="10"/>
  <c r="K15870" i="10"/>
  <c r="N15870" i="10"/>
  <c r="K15871" i="10"/>
  <c r="N15871" i="10"/>
  <c r="K15872" i="10"/>
  <c r="N15872" i="10"/>
  <c r="K15873" i="10"/>
  <c r="N15873" i="10"/>
  <c r="K15874" i="10"/>
  <c r="N15874" i="10"/>
  <c r="K15875" i="10"/>
  <c r="N15875" i="10"/>
  <c r="K15876" i="10"/>
  <c r="N15876" i="10"/>
  <c r="K15877" i="10"/>
  <c r="N15877" i="10"/>
  <c r="K15878" i="10"/>
  <c r="N15878" i="10"/>
  <c r="K15879" i="10"/>
  <c r="N15879" i="10"/>
  <c r="K15880" i="10"/>
  <c r="N15880" i="10"/>
  <c r="K15881" i="10"/>
  <c r="N15881" i="10"/>
  <c r="K15882" i="10"/>
  <c r="N15882" i="10"/>
  <c r="K15883" i="10"/>
  <c r="N15883" i="10"/>
  <c r="K15884" i="10"/>
  <c r="N15884" i="10"/>
  <c r="K15885" i="10"/>
  <c r="N15885" i="10"/>
  <c r="K15886" i="10"/>
  <c r="N15886" i="10"/>
  <c r="K15887" i="10"/>
  <c r="N15887" i="10"/>
  <c r="K15888" i="10"/>
  <c r="N15888" i="10"/>
  <c r="K15889" i="10"/>
  <c r="N15889" i="10"/>
  <c r="L15889" i="10" l="1"/>
  <c r="M15889" i="10" s="1"/>
  <c r="L15888" i="10"/>
  <c r="M15888" i="10" s="1"/>
  <c r="L15887" i="10"/>
  <c r="M15887" i="10" s="1"/>
  <c r="L15886" i="10"/>
  <c r="M15886" i="10" s="1"/>
  <c r="L15885" i="10"/>
  <c r="M15885" i="10" s="1"/>
  <c r="L15884" i="10"/>
  <c r="M15884" i="10" s="1"/>
  <c r="L15883" i="10"/>
  <c r="M15883" i="10" s="1"/>
  <c r="L15882" i="10"/>
  <c r="M15882" i="10" s="1"/>
  <c r="L15881" i="10"/>
  <c r="M15881" i="10" s="1"/>
  <c r="L15880" i="10"/>
  <c r="M15880" i="10" s="1"/>
  <c r="L15879" i="10"/>
  <c r="M15879" i="10" s="1"/>
  <c r="L15878" i="10"/>
  <c r="M15878" i="10" s="1"/>
  <c r="L15877" i="10"/>
  <c r="M15877" i="10" s="1"/>
  <c r="L15876" i="10"/>
  <c r="M15876" i="10" s="1"/>
  <c r="L15875" i="10"/>
  <c r="M15875" i="10" s="1"/>
  <c r="L15874" i="10"/>
  <c r="M15874" i="10" s="1"/>
  <c r="L15873" i="10"/>
  <c r="M15873" i="10" s="1"/>
  <c r="L15872" i="10"/>
  <c r="M15872" i="10" s="1"/>
  <c r="L15871" i="10"/>
  <c r="M15871" i="10" s="1"/>
  <c r="L15870" i="10"/>
  <c r="M15870" i="10" s="1"/>
  <c r="L15869" i="10"/>
  <c r="M15869" i="10" s="1"/>
  <c r="L15868" i="10"/>
  <c r="M15868" i="10" s="1"/>
  <c r="L15867" i="10"/>
  <c r="M15867" i="10" s="1"/>
  <c r="L15866" i="10"/>
  <c r="M15866" i="10" s="1"/>
  <c r="L15865" i="10"/>
  <c r="M15865" i="10" s="1"/>
  <c r="L15864" i="10"/>
  <c r="M15864" i="10" s="1"/>
  <c r="L15863" i="10"/>
  <c r="M15863" i="10" s="1"/>
  <c r="L15862" i="10"/>
  <c r="M15862" i="10" s="1"/>
  <c r="L15861" i="10"/>
  <c r="M15861" i="10" s="1"/>
  <c r="L15860" i="10"/>
  <c r="M15860" i="10" s="1"/>
  <c r="L15859" i="10"/>
  <c r="M15859" i="10" s="1"/>
  <c r="L15858" i="10"/>
  <c r="M15858" i="10" s="1"/>
  <c r="L15857" i="10"/>
  <c r="M15857" i="10" s="1"/>
  <c r="L15856" i="10"/>
  <c r="M15856" i="10" s="1"/>
  <c r="L15855" i="10"/>
  <c r="M15855" i="10" s="1"/>
  <c r="L15854" i="10"/>
  <c r="M15854" i="10" s="1"/>
  <c r="L15853" i="10"/>
  <c r="M15853" i="10" s="1"/>
  <c r="L15852" i="10"/>
  <c r="M15852" i="10" s="1"/>
  <c r="L15851" i="10"/>
  <c r="M15851" i="10" s="1"/>
  <c r="L15850" i="10"/>
  <c r="M15850" i="10" s="1"/>
  <c r="L15849" i="10"/>
  <c r="M15849" i="10" s="1"/>
  <c r="L15848" i="10"/>
  <c r="M15848" i="10" s="1"/>
  <c r="L15847" i="10"/>
  <c r="M15847" i="10" s="1"/>
  <c r="L15846" i="10"/>
  <c r="M15846" i="10" s="1"/>
  <c r="L15845" i="10"/>
  <c r="M15845" i="10" s="1"/>
  <c r="L15844" i="10"/>
  <c r="M15844" i="10" s="1"/>
  <c r="L15843" i="10"/>
  <c r="M15843" i="10" s="1"/>
  <c r="L15842" i="10"/>
  <c r="M15842" i="10" s="1"/>
  <c r="L15841" i="10"/>
  <c r="M15841" i="10" s="1"/>
  <c r="L15840" i="10"/>
  <c r="M15840" i="10" s="1"/>
  <c r="L15839" i="10"/>
  <c r="M15839" i="10" s="1"/>
  <c r="L15838" i="10"/>
  <c r="M15838" i="10" s="1"/>
  <c r="L15837" i="10"/>
  <c r="M15837" i="10" s="1"/>
  <c r="L15836" i="10"/>
  <c r="M15836" i="10" s="1"/>
  <c r="L15835" i="10"/>
  <c r="M15835" i="10" s="1"/>
  <c r="L15834" i="10"/>
  <c r="M15834" i="10" s="1"/>
  <c r="L15833" i="10"/>
  <c r="M15833" i="10" s="1"/>
  <c r="L15832" i="10"/>
  <c r="M15832" i="10" s="1"/>
  <c r="L15831" i="10"/>
  <c r="M15831" i="10" s="1"/>
  <c r="L15830" i="10"/>
  <c r="M15830" i="10" s="1"/>
  <c r="L15829" i="10"/>
  <c r="M15829" i="10" s="1"/>
  <c r="O739" i="4"/>
  <c r="F739" i="4" l="1"/>
  <c r="J739" i="4"/>
  <c r="F738" i="4" l="1"/>
  <c r="J738" i="4"/>
  <c r="K15822" i="10"/>
  <c r="N15822" i="10"/>
  <c r="K15823" i="10"/>
  <c r="N15823" i="10"/>
  <c r="K15824" i="10"/>
  <c r="N15824" i="10"/>
  <c r="K15825" i="10"/>
  <c r="N15825" i="10"/>
  <c r="K15826" i="10"/>
  <c r="N15826" i="10"/>
  <c r="K15827" i="10"/>
  <c r="N15827" i="10"/>
  <c r="K15828" i="10"/>
  <c r="N15828" i="10"/>
  <c r="L15828" i="10" l="1"/>
  <c r="M15828" i="10" s="1"/>
  <c r="L15827" i="10"/>
  <c r="M15827" i="10" s="1"/>
  <c r="L15826" i="10"/>
  <c r="M15826" i="10" s="1"/>
  <c r="L15825" i="10"/>
  <c r="M15825" i="10" s="1"/>
  <c r="L15824" i="10"/>
  <c r="M15824" i="10" s="1"/>
  <c r="L15823" i="10"/>
  <c r="M15823" i="10" s="1"/>
  <c r="L15822" i="10"/>
  <c r="M15822" i="10" s="1"/>
  <c r="J670" i="4" l="1"/>
  <c r="F671" i="4"/>
  <c r="J671" i="4"/>
  <c r="J736" i="4"/>
  <c r="J737" i="4"/>
  <c r="F735" i="4" l="1"/>
  <c r="J735" i="4"/>
  <c r="F737" i="4" l="1"/>
  <c r="F736" i="4"/>
  <c r="J732" i="4" l="1"/>
  <c r="F733" i="4" l="1"/>
  <c r="J733" i="4"/>
  <c r="J734" i="4"/>
  <c r="F732" i="4"/>
  <c r="K15802" i="10" l="1"/>
  <c r="N15802" i="10"/>
  <c r="K15803" i="10"/>
  <c r="N15803" i="10"/>
  <c r="K15804" i="10"/>
  <c r="N15804" i="10"/>
  <c r="K15805" i="10"/>
  <c r="N15805" i="10"/>
  <c r="K15806" i="10"/>
  <c r="N15806" i="10"/>
  <c r="K15807" i="10"/>
  <c r="N15807" i="10"/>
  <c r="K15808" i="10"/>
  <c r="N15808" i="10"/>
  <c r="K15809" i="10"/>
  <c r="N15809" i="10"/>
  <c r="K15810" i="10"/>
  <c r="N15810" i="10"/>
  <c r="K15811" i="10"/>
  <c r="N15811" i="10"/>
  <c r="K15812" i="10"/>
  <c r="N15812" i="10"/>
  <c r="K15813" i="10"/>
  <c r="N15813" i="10"/>
  <c r="K15814" i="10"/>
  <c r="N15814" i="10"/>
  <c r="K15815" i="10"/>
  <c r="N15815" i="10"/>
  <c r="K15816" i="10"/>
  <c r="N15816" i="10"/>
  <c r="K15817" i="10"/>
  <c r="N15817" i="10"/>
  <c r="K15818" i="10"/>
  <c r="N15818" i="10"/>
  <c r="K15819" i="10"/>
  <c r="N15819" i="10"/>
  <c r="K15820" i="10"/>
  <c r="N15820" i="10"/>
  <c r="K15821" i="10"/>
  <c r="N15821" i="10"/>
  <c r="L15821" i="10" l="1"/>
  <c r="M15821" i="10" s="1"/>
  <c r="L15820" i="10"/>
  <c r="M15820" i="10" s="1"/>
  <c r="L15819" i="10"/>
  <c r="M15819" i="10" s="1"/>
  <c r="L15818" i="10"/>
  <c r="M15818" i="10" s="1"/>
  <c r="L15817" i="10"/>
  <c r="M15817" i="10" s="1"/>
  <c r="L15816" i="10"/>
  <c r="M15816" i="10" s="1"/>
  <c r="L15815" i="10"/>
  <c r="M15815" i="10" s="1"/>
  <c r="L15814" i="10"/>
  <c r="M15814" i="10" s="1"/>
  <c r="L15813" i="10"/>
  <c r="M15813" i="10" s="1"/>
  <c r="L15812" i="10"/>
  <c r="M15812" i="10" s="1"/>
  <c r="L15811" i="10"/>
  <c r="M15811" i="10" s="1"/>
  <c r="L15810" i="10"/>
  <c r="M15810" i="10" s="1"/>
  <c r="L15809" i="10"/>
  <c r="M15809" i="10" s="1"/>
  <c r="L15808" i="10"/>
  <c r="M15808" i="10" s="1"/>
  <c r="L15807" i="10"/>
  <c r="M15807" i="10" s="1"/>
  <c r="L15806" i="10"/>
  <c r="M15806" i="10" s="1"/>
  <c r="L15805" i="10"/>
  <c r="M15805" i="10" s="1"/>
  <c r="L15804" i="10"/>
  <c r="M15804" i="10" s="1"/>
  <c r="L15803" i="10"/>
  <c r="M15803" i="10" s="1"/>
  <c r="L15802" i="10"/>
  <c r="M15802" i="10" s="1"/>
  <c r="K15728" i="10"/>
  <c r="N15728" i="10"/>
  <c r="K15729" i="10"/>
  <c r="N15729" i="10"/>
  <c r="K15730" i="10"/>
  <c r="N15730" i="10"/>
  <c r="K15731" i="10"/>
  <c r="N15731" i="10"/>
  <c r="K15732" i="10"/>
  <c r="N15732" i="10"/>
  <c r="K15733" i="10"/>
  <c r="N15733" i="10"/>
  <c r="K15734" i="10"/>
  <c r="N15734" i="10"/>
  <c r="K15735" i="10"/>
  <c r="N15735" i="10"/>
  <c r="K15736" i="10"/>
  <c r="N15736" i="10"/>
  <c r="K15737" i="10"/>
  <c r="N15737" i="10"/>
  <c r="K15738" i="10"/>
  <c r="N15738" i="10"/>
  <c r="K15739" i="10"/>
  <c r="N15739" i="10"/>
  <c r="K15740" i="10"/>
  <c r="N15740" i="10"/>
  <c r="K15741" i="10"/>
  <c r="N15741" i="10"/>
  <c r="K15742" i="10"/>
  <c r="N15742" i="10"/>
  <c r="K15743" i="10"/>
  <c r="N15743" i="10"/>
  <c r="K15744" i="10"/>
  <c r="N15744" i="10"/>
  <c r="K15745" i="10"/>
  <c r="N15745" i="10"/>
  <c r="K15746" i="10"/>
  <c r="N15746" i="10"/>
  <c r="K15747" i="10"/>
  <c r="N15747" i="10"/>
  <c r="K15748" i="10"/>
  <c r="N15748" i="10"/>
  <c r="K15749" i="10"/>
  <c r="N15749" i="10"/>
  <c r="K15750" i="10"/>
  <c r="N15750" i="10"/>
  <c r="K15751" i="10"/>
  <c r="N15751" i="10"/>
  <c r="K15752" i="10"/>
  <c r="N15752" i="10"/>
  <c r="K15753" i="10"/>
  <c r="N15753" i="10"/>
  <c r="K15754" i="10"/>
  <c r="N15754" i="10"/>
  <c r="K15755" i="10"/>
  <c r="N15755" i="10"/>
  <c r="K15756" i="10"/>
  <c r="N15756" i="10"/>
  <c r="K15757" i="10"/>
  <c r="N15757" i="10"/>
  <c r="K15758" i="10"/>
  <c r="N15758" i="10"/>
  <c r="K15759" i="10"/>
  <c r="N15759" i="10"/>
  <c r="K15760" i="10"/>
  <c r="N15760" i="10"/>
  <c r="K15761" i="10"/>
  <c r="N15761" i="10"/>
  <c r="K15762" i="10"/>
  <c r="N15762" i="10"/>
  <c r="K15763" i="10"/>
  <c r="N15763" i="10"/>
  <c r="K15764" i="10"/>
  <c r="N15764" i="10"/>
  <c r="K15765" i="10"/>
  <c r="N15765" i="10"/>
  <c r="K15766" i="10"/>
  <c r="N15766" i="10"/>
  <c r="K15767" i="10"/>
  <c r="N15767" i="10"/>
  <c r="K15768" i="10"/>
  <c r="N15768" i="10"/>
  <c r="K15769" i="10"/>
  <c r="N15769" i="10"/>
  <c r="K15770" i="10"/>
  <c r="N15770" i="10"/>
  <c r="K15771" i="10"/>
  <c r="N15771" i="10"/>
  <c r="K15772" i="10"/>
  <c r="N15772" i="10"/>
  <c r="K15773" i="10"/>
  <c r="N15773" i="10"/>
  <c r="K15774" i="10"/>
  <c r="K15775" i="10"/>
  <c r="N15775" i="10"/>
  <c r="K15776" i="10"/>
  <c r="N15776" i="10"/>
  <c r="K15777" i="10"/>
  <c r="N15777" i="10"/>
  <c r="K15778" i="10"/>
  <c r="N15778" i="10"/>
  <c r="K15779" i="10"/>
  <c r="N15779" i="10"/>
  <c r="K15780" i="10"/>
  <c r="N15780" i="10"/>
  <c r="K15781" i="10"/>
  <c r="N15781" i="10"/>
  <c r="K15782" i="10"/>
  <c r="N15782" i="10"/>
  <c r="K15783" i="10"/>
  <c r="N15783" i="10"/>
  <c r="K15784" i="10"/>
  <c r="N15784" i="10"/>
  <c r="K15785" i="10"/>
  <c r="N15785" i="10"/>
  <c r="K15786" i="10"/>
  <c r="N15786" i="10"/>
  <c r="K15787" i="10"/>
  <c r="N15787" i="10"/>
  <c r="K15788" i="10"/>
  <c r="N15788" i="10"/>
  <c r="K15789" i="10"/>
  <c r="N15789" i="10"/>
  <c r="K15790" i="10"/>
  <c r="N15790" i="10"/>
  <c r="K15791" i="10"/>
  <c r="N15791" i="10"/>
  <c r="K15792" i="10"/>
  <c r="N15792" i="10"/>
  <c r="K15793" i="10"/>
  <c r="N15793" i="10"/>
  <c r="K15794" i="10"/>
  <c r="N15794" i="10"/>
  <c r="K15795" i="10"/>
  <c r="N15795" i="10"/>
  <c r="K15796" i="10"/>
  <c r="N15796" i="10"/>
  <c r="K15797" i="10"/>
  <c r="N15797" i="10"/>
  <c r="K15798" i="10"/>
  <c r="N15798" i="10"/>
  <c r="K15799" i="10"/>
  <c r="N15799" i="10"/>
  <c r="K15800" i="10"/>
  <c r="N15800" i="10"/>
  <c r="K15801" i="10"/>
  <c r="N15801" i="10"/>
  <c r="L15801" i="10" l="1"/>
  <c r="M15801" i="10" s="1"/>
  <c r="L15800" i="10"/>
  <c r="M15800" i="10" s="1"/>
  <c r="L15799" i="10"/>
  <c r="M15799" i="10" s="1"/>
  <c r="L15798" i="10"/>
  <c r="M15798" i="10" s="1"/>
  <c r="L15797" i="10"/>
  <c r="M15797" i="10" s="1"/>
  <c r="L15796" i="10"/>
  <c r="M15796" i="10" s="1"/>
  <c r="L15795" i="10"/>
  <c r="M15795" i="10" s="1"/>
  <c r="L15794" i="10"/>
  <c r="M15794" i="10" s="1"/>
  <c r="L15793" i="10"/>
  <c r="M15793" i="10" s="1"/>
  <c r="L15792" i="10"/>
  <c r="M15792" i="10" s="1"/>
  <c r="L15791" i="10"/>
  <c r="M15791" i="10" s="1"/>
  <c r="L15790" i="10"/>
  <c r="M15790" i="10" s="1"/>
  <c r="L15789" i="10"/>
  <c r="M15789" i="10" s="1"/>
  <c r="L15788" i="10"/>
  <c r="M15788" i="10" s="1"/>
  <c r="L15787" i="10"/>
  <c r="M15787" i="10" s="1"/>
  <c r="L15786" i="10"/>
  <c r="M15786" i="10" s="1"/>
  <c r="L15785" i="10"/>
  <c r="M15785" i="10" s="1"/>
  <c r="L15784" i="10"/>
  <c r="M15784" i="10" s="1"/>
  <c r="L15783" i="10"/>
  <c r="M15783" i="10" s="1"/>
  <c r="L15782" i="10"/>
  <c r="M15782" i="10" s="1"/>
  <c r="L15781" i="10"/>
  <c r="M15781" i="10" s="1"/>
  <c r="L15780" i="10"/>
  <c r="M15780" i="10" s="1"/>
  <c r="L15779" i="10"/>
  <c r="M15779" i="10" s="1"/>
  <c r="L15778" i="10"/>
  <c r="M15778" i="10" s="1"/>
  <c r="L15777" i="10"/>
  <c r="M15777" i="10" s="1"/>
  <c r="L15776" i="10"/>
  <c r="M15776" i="10" s="1"/>
  <c r="L15775" i="10"/>
  <c r="M15775" i="10" s="1"/>
  <c r="L15774" i="10"/>
  <c r="M15774" i="10" s="1"/>
  <c r="L15773" i="10"/>
  <c r="M15773" i="10" s="1"/>
  <c r="L15772" i="10"/>
  <c r="M15772" i="10" s="1"/>
  <c r="L15771" i="10"/>
  <c r="M15771" i="10" s="1"/>
  <c r="L15770" i="10"/>
  <c r="M15770" i="10" s="1"/>
  <c r="L15769" i="10"/>
  <c r="M15769" i="10" s="1"/>
  <c r="L15768" i="10"/>
  <c r="M15768" i="10" s="1"/>
  <c r="L15767" i="10"/>
  <c r="M15767" i="10" s="1"/>
  <c r="L15766" i="10"/>
  <c r="M15766" i="10" s="1"/>
  <c r="L15765" i="10"/>
  <c r="M15765" i="10" s="1"/>
  <c r="L15764" i="10"/>
  <c r="M15764" i="10" s="1"/>
  <c r="L15763" i="10"/>
  <c r="M15763" i="10" s="1"/>
  <c r="L15762" i="10"/>
  <c r="M15762" i="10" s="1"/>
  <c r="L15761" i="10"/>
  <c r="M15761" i="10" s="1"/>
  <c r="L15760" i="10"/>
  <c r="M15760" i="10" s="1"/>
  <c r="L15759" i="10"/>
  <c r="M15759" i="10" s="1"/>
  <c r="L15758" i="10"/>
  <c r="M15758" i="10" s="1"/>
  <c r="L15757" i="10"/>
  <c r="M15757" i="10" s="1"/>
  <c r="L15756" i="10"/>
  <c r="M15756" i="10" s="1"/>
  <c r="L15755" i="10"/>
  <c r="M15755" i="10" s="1"/>
  <c r="L15754" i="10"/>
  <c r="M15754" i="10" s="1"/>
  <c r="L15753" i="10"/>
  <c r="M15753" i="10" s="1"/>
  <c r="L15752" i="10"/>
  <c r="M15752" i="10" s="1"/>
  <c r="L15751" i="10"/>
  <c r="M15751" i="10" s="1"/>
  <c r="L15750" i="10"/>
  <c r="M15750" i="10" s="1"/>
  <c r="L15749" i="10"/>
  <c r="M15749" i="10" s="1"/>
  <c r="L15748" i="10"/>
  <c r="M15748" i="10" s="1"/>
  <c r="L15747" i="10"/>
  <c r="M15747" i="10" s="1"/>
  <c r="L15746" i="10"/>
  <c r="M15746" i="10" s="1"/>
  <c r="L15745" i="10"/>
  <c r="M15745" i="10" s="1"/>
  <c r="L15744" i="10"/>
  <c r="M15744" i="10" s="1"/>
  <c r="L15743" i="10"/>
  <c r="M15743" i="10" s="1"/>
  <c r="L15742" i="10"/>
  <c r="M15742" i="10" s="1"/>
  <c r="L15741" i="10"/>
  <c r="M15741" i="10" s="1"/>
  <c r="L15740" i="10"/>
  <c r="M15740" i="10" s="1"/>
  <c r="L15739" i="10"/>
  <c r="M15739" i="10" s="1"/>
  <c r="L15738" i="10"/>
  <c r="M15738" i="10" s="1"/>
  <c r="L15737" i="10"/>
  <c r="M15737" i="10" s="1"/>
  <c r="L15736" i="10"/>
  <c r="M15736" i="10" s="1"/>
  <c r="L15735" i="10"/>
  <c r="M15735" i="10" s="1"/>
  <c r="L15734" i="10"/>
  <c r="M15734" i="10" s="1"/>
  <c r="L15733" i="10"/>
  <c r="M15733" i="10" s="1"/>
  <c r="L15732" i="10"/>
  <c r="M15732" i="10" s="1"/>
  <c r="L15731" i="10"/>
  <c r="M15731" i="10" s="1"/>
  <c r="L15730" i="10"/>
  <c r="M15730" i="10" s="1"/>
  <c r="L15729" i="10"/>
  <c r="M15729" i="10" s="1"/>
  <c r="L15728" i="10"/>
  <c r="M15728" i="10" s="1"/>
  <c r="F728" i="4" l="1"/>
  <c r="J728" i="4"/>
  <c r="F727" i="4"/>
  <c r="J727" i="4"/>
  <c r="F726" i="4"/>
  <c r="J726" i="4"/>
  <c r="F725" i="4"/>
  <c r="J725" i="4"/>
  <c r="F724" i="4"/>
  <c r="J724" i="4"/>
  <c r="F731" i="4"/>
  <c r="J731" i="4"/>
  <c r="F730" i="4"/>
  <c r="J730" i="4"/>
  <c r="F729" i="4"/>
  <c r="J729" i="4"/>
  <c r="K15629" i="10"/>
  <c r="N15629" i="10"/>
  <c r="K15630" i="10"/>
  <c r="N15630" i="10"/>
  <c r="K15631" i="10"/>
  <c r="N15631" i="10"/>
  <c r="K15632" i="10"/>
  <c r="N15632" i="10"/>
  <c r="K15633" i="10"/>
  <c r="N15633" i="10"/>
  <c r="K15634" i="10"/>
  <c r="N15634" i="10"/>
  <c r="K15635" i="10"/>
  <c r="N15635" i="10"/>
  <c r="K15636" i="10"/>
  <c r="N15636" i="10"/>
  <c r="K15637" i="10"/>
  <c r="N15637" i="10"/>
  <c r="K15638" i="10"/>
  <c r="N15638" i="10"/>
  <c r="K15639" i="10"/>
  <c r="N15639" i="10"/>
  <c r="K15640" i="10"/>
  <c r="N15640" i="10"/>
  <c r="K15641" i="10"/>
  <c r="N15641" i="10"/>
  <c r="K15642" i="10"/>
  <c r="N15642" i="10"/>
  <c r="K15643" i="10"/>
  <c r="N15643" i="10"/>
  <c r="K15644" i="10"/>
  <c r="N15644" i="10"/>
  <c r="K15645" i="10"/>
  <c r="N15645" i="10"/>
  <c r="K15646" i="10"/>
  <c r="N15646" i="10"/>
  <c r="K15647" i="10"/>
  <c r="N15647" i="10"/>
  <c r="K15648" i="10"/>
  <c r="N15648" i="10"/>
  <c r="K15649" i="10"/>
  <c r="N15649" i="10"/>
  <c r="K15650" i="10"/>
  <c r="N15650" i="10"/>
  <c r="K15651" i="10"/>
  <c r="N15651" i="10"/>
  <c r="K15652" i="10"/>
  <c r="N15652" i="10"/>
  <c r="K15653" i="10"/>
  <c r="N15653" i="10"/>
  <c r="K15654" i="10"/>
  <c r="N15654" i="10"/>
  <c r="K15655" i="10"/>
  <c r="N15655" i="10"/>
  <c r="K15656" i="10"/>
  <c r="N15656" i="10"/>
  <c r="K15657" i="10"/>
  <c r="N15657" i="10"/>
  <c r="K15658" i="10"/>
  <c r="N15658" i="10"/>
  <c r="K15659" i="10"/>
  <c r="N15659" i="10"/>
  <c r="K15660" i="10"/>
  <c r="N15660" i="10"/>
  <c r="K15661" i="10"/>
  <c r="N15661" i="10"/>
  <c r="K15662" i="10"/>
  <c r="N15662" i="10"/>
  <c r="K15663" i="10"/>
  <c r="N15663" i="10"/>
  <c r="K15664" i="10"/>
  <c r="N15664" i="10"/>
  <c r="K15665" i="10"/>
  <c r="N15665" i="10"/>
  <c r="K15666" i="10"/>
  <c r="N15666" i="10"/>
  <c r="K15667" i="10"/>
  <c r="N15667" i="10"/>
  <c r="K15668" i="10"/>
  <c r="N15668" i="10"/>
  <c r="K15669" i="10"/>
  <c r="N15669" i="10"/>
  <c r="K15670" i="10"/>
  <c r="N15670" i="10"/>
  <c r="K15671" i="10"/>
  <c r="N15671" i="10"/>
  <c r="K15672" i="10"/>
  <c r="N15672" i="10"/>
  <c r="K15673" i="10"/>
  <c r="N15673" i="10"/>
  <c r="K15674" i="10"/>
  <c r="N15674" i="10"/>
  <c r="K15675" i="10"/>
  <c r="N15675" i="10"/>
  <c r="K15676" i="10"/>
  <c r="N15676" i="10"/>
  <c r="K15677" i="10"/>
  <c r="N15677" i="10"/>
  <c r="K15678" i="10"/>
  <c r="N15678" i="10"/>
  <c r="K15679" i="10"/>
  <c r="N15679" i="10"/>
  <c r="K15680" i="10"/>
  <c r="N15680" i="10"/>
  <c r="K15681" i="10"/>
  <c r="N15681" i="10"/>
  <c r="K15682" i="10"/>
  <c r="N15682" i="10"/>
  <c r="K15683" i="10"/>
  <c r="N15683" i="10"/>
  <c r="K15684" i="10"/>
  <c r="N15684" i="10"/>
  <c r="K15685" i="10"/>
  <c r="N15685" i="10"/>
  <c r="K15686" i="10"/>
  <c r="N15686" i="10"/>
  <c r="K15687" i="10"/>
  <c r="N15687" i="10"/>
  <c r="K15688" i="10"/>
  <c r="N15688" i="10"/>
  <c r="K15689" i="10"/>
  <c r="N15689" i="10"/>
  <c r="K15690" i="10"/>
  <c r="N15690" i="10"/>
  <c r="K15691" i="10"/>
  <c r="N15691" i="10"/>
  <c r="K15692" i="10"/>
  <c r="N15692" i="10"/>
  <c r="K15693" i="10"/>
  <c r="N15693" i="10"/>
  <c r="K15694" i="10"/>
  <c r="N15694" i="10"/>
  <c r="K15695" i="10"/>
  <c r="N15695" i="10"/>
  <c r="K15696" i="10"/>
  <c r="N15696" i="10"/>
  <c r="K15697" i="10"/>
  <c r="N15697" i="10"/>
  <c r="K15698" i="10"/>
  <c r="N15698" i="10"/>
  <c r="K15699" i="10"/>
  <c r="N15699" i="10"/>
  <c r="K15700" i="10"/>
  <c r="N15700" i="10"/>
  <c r="K15701" i="10"/>
  <c r="N15701" i="10"/>
  <c r="K15702" i="10"/>
  <c r="N15702" i="10"/>
  <c r="K15703" i="10"/>
  <c r="N15703" i="10"/>
  <c r="K15704" i="10"/>
  <c r="N15704" i="10"/>
  <c r="K15705" i="10"/>
  <c r="N15705" i="10"/>
  <c r="K15706" i="10"/>
  <c r="N15706" i="10"/>
  <c r="K15707" i="10"/>
  <c r="N15707" i="10"/>
  <c r="K15708" i="10"/>
  <c r="N15708" i="10"/>
  <c r="K15709" i="10"/>
  <c r="N15709" i="10"/>
  <c r="K15710" i="10"/>
  <c r="N15710" i="10"/>
  <c r="K15711" i="10"/>
  <c r="N15711" i="10"/>
  <c r="K15712" i="10"/>
  <c r="N15712" i="10"/>
  <c r="K15713" i="10"/>
  <c r="N15713" i="10"/>
  <c r="K15714" i="10"/>
  <c r="N15714" i="10"/>
  <c r="K15715" i="10"/>
  <c r="N15715" i="10"/>
  <c r="K15716" i="10"/>
  <c r="N15716" i="10"/>
  <c r="K15717" i="10"/>
  <c r="N15717" i="10"/>
  <c r="K15718" i="10"/>
  <c r="N15718" i="10"/>
  <c r="K15719" i="10"/>
  <c r="N15719" i="10"/>
  <c r="K15720" i="10"/>
  <c r="N15720" i="10"/>
  <c r="K15721" i="10"/>
  <c r="N15721" i="10"/>
  <c r="K15722" i="10"/>
  <c r="N15722" i="10"/>
  <c r="K15723" i="10"/>
  <c r="N15723" i="10"/>
  <c r="K15724" i="10"/>
  <c r="N15724" i="10"/>
  <c r="K15725" i="10"/>
  <c r="N15725" i="10"/>
  <c r="K15726" i="10"/>
  <c r="N15726" i="10"/>
  <c r="K15727" i="10"/>
  <c r="N15727" i="10"/>
  <c r="L15727" i="10" l="1"/>
  <c r="M15727" i="10" s="1"/>
  <c r="L15726" i="10"/>
  <c r="M15726" i="10" s="1"/>
  <c r="L15725" i="10"/>
  <c r="M15725" i="10" s="1"/>
  <c r="L15724" i="10"/>
  <c r="M15724" i="10" s="1"/>
  <c r="L15723" i="10"/>
  <c r="M15723" i="10" s="1"/>
  <c r="L15722" i="10"/>
  <c r="M15722" i="10" s="1"/>
  <c r="L15721" i="10"/>
  <c r="M15721" i="10" s="1"/>
  <c r="L15720" i="10"/>
  <c r="M15720" i="10" s="1"/>
  <c r="L15719" i="10"/>
  <c r="M15719" i="10" s="1"/>
  <c r="L15718" i="10"/>
  <c r="M15718" i="10" s="1"/>
  <c r="L15717" i="10"/>
  <c r="M15717" i="10" s="1"/>
  <c r="L15716" i="10"/>
  <c r="M15716" i="10" s="1"/>
  <c r="L15715" i="10"/>
  <c r="M15715" i="10" s="1"/>
  <c r="L15714" i="10"/>
  <c r="M15714" i="10" s="1"/>
  <c r="L15713" i="10"/>
  <c r="M15713" i="10" s="1"/>
  <c r="L15712" i="10"/>
  <c r="M15712" i="10" s="1"/>
  <c r="L15711" i="10"/>
  <c r="M15711" i="10" s="1"/>
  <c r="L15710" i="10"/>
  <c r="M15710" i="10" s="1"/>
  <c r="L15709" i="10"/>
  <c r="M15709" i="10" s="1"/>
  <c r="L15708" i="10"/>
  <c r="M15708" i="10" s="1"/>
  <c r="L15707" i="10"/>
  <c r="M15707" i="10" s="1"/>
  <c r="L15706" i="10"/>
  <c r="M15706" i="10" s="1"/>
  <c r="L15705" i="10"/>
  <c r="M15705" i="10" s="1"/>
  <c r="L15704" i="10"/>
  <c r="M15704" i="10" s="1"/>
  <c r="L15703" i="10"/>
  <c r="M15703" i="10" s="1"/>
  <c r="L15702" i="10"/>
  <c r="M15702" i="10" s="1"/>
  <c r="L15701" i="10"/>
  <c r="M15701" i="10" s="1"/>
  <c r="L15700" i="10"/>
  <c r="M15700" i="10" s="1"/>
  <c r="L15699" i="10"/>
  <c r="M15699" i="10" s="1"/>
  <c r="L15698" i="10"/>
  <c r="M15698" i="10" s="1"/>
  <c r="L15697" i="10"/>
  <c r="M15697" i="10" s="1"/>
  <c r="L15696" i="10"/>
  <c r="M15696" i="10" s="1"/>
  <c r="L15695" i="10"/>
  <c r="M15695" i="10" s="1"/>
  <c r="L15694" i="10"/>
  <c r="M15694" i="10" s="1"/>
  <c r="L15693" i="10"/>
  <c r="M15693" i="10" s="1"/>
  <c r="L15692" i="10"/>
  <c r="M15692" i="10" s="1"/>
  <c r="L15691" i="10"/>
  <c r="M15691" i="10" s="1"/>
  <c r="L15690" i="10"/>
  <c r="M15690" i="10" s="1"/>
  <c r="L15689" i="10"/>
  <c r="M15689" i="10" s="1"/>
  <c r="L15688" i="10"/>
  <c r="M15688" i="10" s="1"/>
  <c r="L15687" i="10"/>
  <c r="M15687" i="10" s="1"/>
  <c r="L15686" i="10"/>
  <c r="M15686" i="10" s="1"/>
  <c r="L15685" i="10"/>
  <c r="M15685" i="10" s="1"/>
  <c r="L15684" i="10"/>
  <c r="M15684" i="10" s="1"/>
  <c r="L15683" i="10"/>
  <c r="M15683" i="10" s="1"/>
  <c r="L15682" i="10"/>
  <c r="M15682" i="10" s="1"/>
  <c r="L15681" i="10"/>
  <c r="M15681" i="10" s="1"/>
  <c r="L15680" i="10"/>
  <c r="M15680" i="10" s="1"/>
  <c r="L15679" i="10"/>
  <c r="M15679" i="10" s="1"/>
  <c r="L15678" i="10"/>
  <c r="M15678" i="10" s="1"/>
  <c r="L15677" i="10"/>
  <c r="M15677" i="10" s="1"/>
  <c r="L15676" i="10"/>
  <c r="M15676" i="10" s="1"/>
  <c r="L15675" i="10"/>
  <c r="M15675" i="10" s="1"/>
  <c r="L15674" i="10"/>
  <c r="M15674" i="10" s="1"/>
  <c r="L15673" i="10"/>
  <c r="M15673" i="10" s="1"/>
  <c r="L15672" i="10"/>
  <c r="M15672" i="10" s="1"/>
  <c r="L15671" i="10"/>
  <c r="M15671" i="10" s="1"/>
  <c r="L15670" i="10"/>
  <c r="M15670" i="10" s="1"/>
  <c r="L15669" i="10"/>
  <c r="M15669" i="10" s="1"/>
  <c r="L15668" i="10"/>
  <c r="M15668" i="10" s="1"/>
  <c r="L15667" i="10"/>
  <c r="M15667" i="10" s="1"/>
  <c r="L15666" i="10"/>
  <c r="M15666" i="10" s="1"/>
  <c r="L15665" i="10"/>
  <c r="M15665" i="10" s="1"/>
  <c r="L15664" i="10"/>
  <c r="M15664" i="10" s="1"/>
  <c r="L15663" i="10"/>
  <c r="M15663" i="10" s="1"/>
  <c r="L15662" i="10"/>
  <c r="M15662" i="10" s="1"/>
  <c r="L15661" i="10"/>
  <c r="M15661" i="10" s="1"/>
  <c r="L15660" i="10"/>
  <c r="M15660" i="10" s="1"/>
  <c r="L15659" i="10"/>
  <c r="M15659" i="10" s="1"/>
  <c r="L15658" i="10"/>
  <c r="M15658" i="10" s="1"/>
  <c r="L15657" i="10"/>
  <c r="M15657" i="10" s="1"/>
  <c r="L15656" i="10"/>
  <c r="M15656" i="10" s="1"/>
  <c r="L15655" i="10"/>
  <c r="M15655" i="10" s="1"/>
  <c r="L15654" i="10"/>
  <c r="M15654" i="10" s="1"/>
  <c r="L15653" i="10"/>
  <c r="M15653" i="10" s="1"/>
  <c r="L15652" i="10"/>
  <c r="M15652" i="10" s="1"/>
  <c r="L15651" i="10"/>
  <c r="M15651" i="10" s="1"/>
  <c r="L15650" i="10"/>
  <c r="M15650" i="10" s="1"/>
  <c r="L15649" i="10"/>
  <c r="M15649" i="10" s="1"/>
  <c r="L15648" i="10"/>
  <c r="M15648" i="10" s="1"/>
  <c r="L15647" i="10"/>
  <c r="M15647" i="10" s="1"/>
  <c r="L15646" i="10"/>
  <c r="M15646" i="10" s="1"/>
  <c r="L15645" i="10"/>
  <c r="M15645" i="10" s="1"/>
  <c r="L15644" i="10"/>
  <c r="M15644" i="10" s="1"/>
  <c r="L15643" i="10"/>
  <c r="M15643" i="10" s="1"/>
  <c r="L15642" i="10"/>
  <c r="M15642" i="10" s="1"/>
  <c r="L15641" i="10"/>
  <c r="M15641" i="10" s="1"/>
  <c r="L15640" i="10"/>
  <c r="M15640" i="10" s="1"/>
  <c r="L15639" i="10"/>
  <c r="M15639" i="10" s="1"/>
  <c r="L15638" i="10"/>
  <c r="M15638" i="10" s="1"/>
  <c r="L15637" i="10"/>
  <c r="M15637" i="10" s="1"/>
  <c r="L15636" i="10"/>
  <c r="M15636" i="10" s="1"/>
  <c r="L15635" i="10"/>
  <c r="M15635" i="10" s="1"/>
  <c r="L15634" i="10"/>
  <c r="M15634" i="10" s="1"/>
  <c r="L15633" i="10"/>
  <c r="M15633" i="10" s="1"/>
  <c r="L15632" i="10"/>
  <c r="M15632" i="10" s="1"/>
  <c r="L15631" i="10"/>
  <c r="M15631" i="10" s="1"/>
  <c r="L15630" i="10"/>
  <c r="M15630" i="10" s="1"/>
  <c r="L15629" i="10"/>
  <c r="M15629" i="10" s="1"/>
  <c r="K15619" i="10"/>
  <c r="N15619" i="10"/>
  <c r="K15620" i="10"/>
  <c r="N15620" i="10"/>
  <c r="K15621" i="10"/>
  <c r="N15621" i="10"/>
  <c r="K15622" i="10"/>
  <c r="N15622" i="10"/>
  <c r="K15623" i="10"/>
  <c r="N15623" i="10"/>
  <c r="K15624" i="10"/>
  <c r="N15624" i="10"/>
  <c r="K15625" i="10"/>
  <c r="N15625" i="10"/>
  <c r="K15626" i="10"/>
  <c r="N15626" i="10"/>
  <c r="K15627" i="10"/>
  <c r="N15627" i="10"/>
  <c r="K15628" i="10"/>
  <c r="N15628" i="10"/>
  <c r="L15628" i="10" l="1"/>
  <c r="M15628" i="10" s="1"/>
  <c r="L15627" i="10"/>
  <c r="M15627" i="10" s="1"/>
  <c r="L15626" i="10"/>
  <c r="M15626" i="10" s="1"/>
  <c r="L15625" i="10"/>
  <c r="M15625" i="10" s="1"/>
  <c r="L15624" i="10"/>
  <c r="M15624" i="10" s="1"/>
  <c r="L15623" i="10"/>
  <c r="M15623" i="10" s="1"/>
  <c r="L15622" i="10"/>
  <c r="M15622" i="10" s="1"/>
  <c r="L15621" i="10"/>
  <c r="M15621" i="10" s="1"/>
  <c r="L15620" i="10"/>
  <c r="M15620" i="10" s="1"/>
  <c r="L15619" i="10"/>
  <c r="M15619" i="10" s="1"/>
  <c r="J517" i="4" l="1"/>
  <c r="J373" i="4"/>
  <c r="K15595" i="10" l="1"/>
  <c r="N15595" i="10"/>
  <c r="K15596" i="10"/>
  <c r="N15596" i="10"/>
  <c r="K15597" i="10"/>
  <c r="N15597" i="10"/>
  <c r="K15598" i="10"/>
  <c r="N15598" i="10"/>
  <c r="K15599" i="10"/>
  <c r="N15599" i="10"/>
  <c r="K15600" i="10"/>
  <c r="N15600" i="10"/>
  <c r="K15601" i="10"/>
  <c r="N15601" i="10"/>
  <c r="K15602" i="10"/>
  <c r="N15602" i="10"/>
  <c r="K15603" i="10"/>
  <c r="N15603" i="10"/>
  <c r="K15604" i="10"/>
  <c r="N15604" i="10"/>
  <c r="K15605" i="10"/>
  <c r="N15605" i="10"/>
  <c r="K15606" i="10"/>
  <c r="N15606" i="10"/>
  <c r="K15607" i="10"/>
  <c r="N15607" i="10"/>
  <c r="K15608" i="10"/>
  <c r="N15608" i="10"/>
  <c r="K15609" i="10"/>
  <c r="N15609" i="10"/>
  <c r="K15610" i="10"/>
  <c r="N15610" i="10"/>
  <c r="K15611" i="10"/>
  <c r="N15611" i="10"/>
  <c r="K15612" i="10"/>
  <c r="N15612" i="10"/>
  <c r="K15613" i="10"/>
  <c r="N15613" i="10"/>
  <c r="K15614" i="10"/>
  <c r="N15614" i="10"/>
  <c r="K15615" i="10"/>
  <c r="N15615" i="10"/>
  <c r="K15616" i="10"/>
  <c r="N15616" i="10"/>
  <c r="K15617" i="10"/>
  <c r="N15617" i="10"/>
  <c r="K15618" i="10"/>
  <c r="N15618" i="10"/>
  <c r="L15618" i="10" l="1"/>
  <c r="M15618" i="10" s="1"/>
  <c r="L15617" i="10"/>
  <c r="M15617" i="10" s="1"/>
  <c r="L15616" i="10"/>
  <c r="M15616" i="10" s="1"/>
  <c r="L15615" i="10"/>
  <c r="M15615" i="10" s="1"/>
  <c r="L15614" i="10"/>
  <c r="M15614" i="10" s="1"/>
  <c r="L15613" i="10"/>
  <c r="M15613" i="10" s="1"/>
  <c r="L15612" i="10"/>
  <c r="M15612" i="10" s="1"/>
  <c r="L15611" i="10"/>
  <c r="M15611" i="10" s="1"/>
  <c r="L15610" i="10"/>
  <c r="M15610" i="10" s="1"/>
  <c r="L15609" i="10"/>
  <c r="M15609" i="10" s="1"/>
  <c r="L15608" i="10"/>
  <c r="M15608" i="10" s="1"/>
  <c r="L15607" i="10"/>
  <c r="M15607" i="10" s="1"/>
  <c r="L15606" i="10"/>
  <c r="M15606" i="10" s="1"/>
  <c r="L15605" i="10"/>
  <c r="M15605" i="10" s="1"/>
  <c r="L15604" i="10"/>
  <c r="M15604" i="10" s="1"/>
  <c r="L15603" i="10"/>
  <c r="M15603" i="10" s="1"/>
  <c r="L15602" i="10"/>
  <c r="M15602" i="10" s="1"/>
  <c r="L15601" i="10"/>
  <c r="M15601" i="10" s="1"/>
  <c r="L15600" i="10"/>
  <c r="M15600" i="10" s="1"/>
  <c r="L15599" i="10"/>
  <c r="M15599" i="10" s="1"/>
  <c r="L15598" i="10"/>
  <c r="M15598" i="10" s="1"/>
  <c r="L15597" i="10"/>
  <c r="M15597" i="10" s="1"/>
  <c r="L15596" i="10"/>
  <c r="M15596" i="10" s="1"/>
  <c r="L15595" i="10"/>
  <c r="M15595" i="10" s="1"/>
  <c r="K15566" i="10" l="1"/>
  <c r="N15566" i="10"/>
  <c r="K15567" i="10"/>
  <c r="N15567" i="10"/>
  <c r="K15568" i="10"/>
  <c r="N15568" i="10"/>
  <c r="K15569" i="10"/>
  <c r="N15569" i="10"/>
  <c r="K15570" i="10"/>
  <c r="N15570" i="10"/>
  <c r="K15571" i="10"/>
  <c r="N15571" i="10"/>
  <c r="K15572" i="10"/>
  <c r="N15572" i="10"/>
  <c r="K15573" i="10"/>
  <c r="N15573" i="10"/>
  <c r="K15574" i="10"/>
  <c r="N15574" i="10"/>
  <c r="K15575" i="10"/>
  <c r="N15575" i="10"/>
  <c r="K15576" i="10"/>
  <c r="N15576" i="10"/>
  <c r="K15577" i="10"/>
  <c r="N15577" i="10"/>
  <c r="K15578" i="10"/>
  <c r="N15578" i="10"/>
  <c r="K15579" i="10"/>
  <c r="N15579" i="10"/>
  <c r="K15580" i="10"/>
  <c r="N15580" i="10"/>
  <c r="K15581" i="10"/>
  <c r="N15581" i="10"/>
  <c r="K15582" i="10"/>
  <c r="N15582" i="10"/>
  <c r="K15583" i="10"/>
  <c r="N15583" i="10"/>
  <c r="K15584" i="10"/>
  <c r="N15584" i="10"/>
  <c r="K15585" i="10"/>
  <c r="N15585" i="10"/>
  <c r="K15586" i="10"/>
  <c r="N15586" i="10"/>
  <c r="K15587" i="10"/>
  <c r="N15587" i="10"/>
  <c r="K15588" i="10"/>
  <c r="N15588" i="10"/>
  <c r="K15589" i="10"/>
  <c r="N15589" i="10"/>
  <c r="K15590" i="10"/>
  <c r="N15590" i="10"/>
  <c r="K15591" i="10"/>
  <c r="N15591" i="10"/>
  <c r="K15592" i="10"/>
  <c r="N15592" i="10"/>
  <c r="K15593" i="10"/>
  <c r="N15593" i="10"/>
  <c r="K15594" i="10"/>
  <c r="N15594" i="10"/>
  <c r="L15594" i="10" l="1"/>
  <c r="M15594" i="10" s="1"/>
  <c r="L15593" i="10"/>
  <c r="M15593" i="10" s="1"/>
  <c r="L15592" i="10"/>
  <c r="M15592" i="10" s="1"/>
  <c r="L15591" i="10"/>
  <c r="M15591" i="10" s="1"/>
  <c r="L15590" i="10"/>
  <c r="M15590" i="10" s="1"/>
  <c r="L15589" i="10"/>
  <c r="M15589" i="10" s="1"/>
  <c r="L15588" i="10"/>
  <c r="M15588" i="10" s="1"/>
  <c r="L15587" i="10"/>
  <c r="M15587" i="10" s="1"/>
  <c r="L15586" i="10"/>
  <c r="M15586" i="10" s="1"/>
  <c r="L15585" i="10"/>
  <c r="M15585" i="10" s="1"/>
  <c r="L15584" i="10"/>
  <c r="M15584" i="10" s="1"/>
  <c r="L15583" i="10"/>
  <c r="M15583" i="10" s="1"/>
  <c r="L15582" i="10"/>
  <c r="M15582" i="10" s="1"/>
  <c r="L15581" i="10"/>
  <c r="M15581" i="10" s="1"/>
  <c r="L15580" i="10"/>
  <c r="M15580" i="10" s="1"/>
  <c r="L15579" i="10"/>
  <c r="M15579" i="10" s="1"/>
  <c r="L15578" i="10"/>
  <c r="M15578" i="10" s="1"/>
  <c r="L15577" i="10"/>
  <c r="M15577" i="10" s="1"/>
  <c r="L15576" i="10"/>
  <c r="M15576" i="10" s="1"/>
  <c r="L15575" i="10"/>
  <c r="M15575" i="10" s="1"/>
  <c r="L15574" i="10"/>
  <c r="M15574" i="10" s="1"/>
  <c r="L15573" i="10"/>
  <c r="M15573" i="10" s="1"/>
  <c r="L15572" i="10"/>
  <c r="M15572" i="10" s="1"/>
  <c r="L15571" i="10"/>
  <c r="M15571" i="10" s="1"/>
  <c r="L15570" i="10"/>
  <c r="M15570" i="10" s="1"/>
  <c r="L15569" i="10"/>
  <c r="M15569" i="10" s="1"/>
  <c r="L15568" i="10"/>
  <c r="M15568" i="10" s="1"/>
  <c r="L15567" i="10"/>
  <c r="M15567" i="10" s="1"/>
  <c r="L15566" i="10"/>
  <c r="M15566" i="10" s="1"/>
  <c r="J3" i="1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M155" i="4"/>
  <c r="F488" i="4" l="1"/>
  <c r="J488" i="4"/>
  <c r="F723" i="4" l="1"/>
  <c r="J723" i="4"/>
  <c r="F722" i="4"/>
  <c r="J722" i="4"/>
  <c r="F721" i="4" l="1"/>
  <c r="J721" i="4"/>
  <c r="J720" i="4"/>
  <c r="K15562" i="10"/>
  <c r="N15562" i="10"/>
  <c r="K15563" i="10"/>
  <c r="N15563" i="10"/>
  <c r="K15564" i="10"/>
  <c r="N15564" i="10"/>
  <c r="K15565" i="10"/>
  <c r="N15565" i="10"/>
  <c r="L15565" i="10" l="1"/>
  <c r="M15565" i="10" s="1"/>
  <c r="L15564" i="10"/>
  <c r="M15564" i="10" s="1"/>
  <c r="L15563" i="10"/>
  <c r="M15563" i="10" s="1"/>
  <c r="L15562" i="10"/>
  <c r="M15562" i="10" s="1"/>
  <c r="J719" i="4" l="1"/>
  <c r="K15550" i="10"/>
  <c r="N15550" i="10"/>
  <c r="K15551" i="10"/>
  <c r="N15551" i="10"/>
  <c r="K15552" i="10"/>
  <c r="N15552" i="10"/>
  <c r="K15553" i="10"/>
  <c r="N15553" i="10"/>
  <c r="K15554" i="10"/>
  <c r="N15554" i="10"/>
  <c r="K15555" i="10"/>
  <c r="N15555" i="10"/>
  <c r="K15556" i="10"/>
  <c r="N15556" i="10"/>
  <c r="K15557" i="10"/>
  <c r="N15557" i="10"/>
  <c r="K15558" i="10"/>
  <c r="N15558" i="10"/>
  <c r="K15559" i="10"/>
  <c r="N15559" i="10"/>
  <c r="K15560" i="10"/>
  <c r="N15560" i="10"/>
  <c r="K15561" i="10"/>
  <c r="N15561" i="10"/>
  <c r="L15561" i="10" l="1"/>
  <c r="M15561" i="10" s="1"/>
  <c r="L15560" i="10"/>
  <c r="M15560" i="10" s="1"/>
  <c r="L15559" i="10"/>
  <c r="M15559" i="10" s="1"/>
  <c r="L15558" i="10"/>
  <c r="M15558" i="10" s="1"/>
  <c r="L15557" i="10"/>
  <c r="M15557" i="10" s="1"/>
  <c r="L15556" i="10"/>
  <c r="M15556" i="10" s="1"/>
  <c r="L15555" i="10"/>
  <c r="M15555" i="10" s="1"/>
  <c r="L15554" i="10"/>
  <c r="M15554" i="10" s="1"/>
  <c r="L15553" i="10"/>
  <c r="M15553" i="10" s="1"/>
  <c r="L15552" i="10"/>
  <c r="M15552" i="10" s="1"/>
  <c r="L15551" i="10"/>
  <c r="M15551" i="10" s="1"/>
  <c r="L15550" i="10"/>
  <c r="M15550" i="10" s="1"/>
  <c r="K15549" i="10"/>
  <c r="N15549" i="10"/>
  <c r="K15495" i="10"/>
  <c r="N15495" i="10"/>
  <c r="K15496" i="10"/>
  <c r="N15496" i="10"/>
  <c r="K15497" i="10"/>
  <c r="N15497" i="10"/>
  <c r="K15498" i="10"/>
  <c r="N15498" i="10"/>
  <c r="K15499" i="10"/>
  <c r="N15499" i="10"/>
  <c r="K15500" i="10"/>
  <c r="N15500" i="10"/>
  <c r="K15501" i="10"/>
  <c r="N15501" i="10"/>
  <c r="K15502" i="10"/>
  <c r="N15502" i="10"/>
  <c r="K15503" i="10"/>
  <c r="N15503" i="10"/>
  <c r="K15504" i="10"/>
  <c r="N15504" i="10"/>
  <c r="K15505" i="10"/>
  <c r="N15505" i="10"/>
  <c r="K15506" i="10"/>
  <c r="N15506" i="10"/>
  <c r="K15507" i="10"/>
  <c r="N15507" i="10"/>
  <c r="K15508" i="10"/>
  <c r="N15508" i="10"/>
  <c r="K15509" i="10"/>
  <c r="N15509" i="10"/>
  <c r="K15510" i="10"/>
  <c r="N15510" i="10"/>
  <c r="K15511" i="10"/>
  <c r="N15511" i="10"/>
  <c r="K15512" i="10"/>
  <c r="N15512" i="10"/>
  <c r="K15513" i="10"/>
  <c r="N15513" i="10"/>
  <c r="K15514" i="10"/>
  <c r="N15514" i="10"/>
  <c r="K15515" i="10"/>
  <c r="N15515" i="10"/>
  <c r="K15516" i="10"/>
  <c r="N15516" i="10"/>
  <c r="K15517" i="10"/>
  <c r="N15517" i="10"/>
  <c r="K15518" i="10"/>
  <c r="N15518" i="10"/>
  <c r="K15519" i="10"/>
  <c r="N15519" i="10"/>
  <c r="K15520" i="10"/>
  <c r="N15520" i="10"/>
  <c r="K15521" i="10"/>
  <c r="N15521" i="10"/>
  <c r="K15522" i="10"/>
  <c r="N15522" i="10"/>
  <c r="K15523" i="10"/>
  <c r="N15523" i="10"/>
  <c r="K15524" i="10"/>
  <c r="N15524" i="10"/>
  <c r="K15525" i="10"/>
  <c r="N15525" i="10"/>
  <c r="K15526" i="10"/>
  <c r="N15526" i="10"/>
  <c r="K15527" i="10"/>
  <c r="N15527" i="10"/>
  <c r="K15528" i="10"/>
  <c r="N15528" i="10"/>
  <c r="K15529" i="10"/>
  <c r="N15529" i="10"/>
  <c r="K15530" i="10"/>
  <c r="N15530" i="10"/>
  <c r="K15531" i="10"/>
  <c r="N15531" i="10"/>
  <c r="K15532" i="10"/>
  <c r="N15532" i="10"/>
  <c r="K15533" i="10"/>
  <c r="N15533" i="10"/>
  <c r="K15534" i="10"/>
  <c r="N15534" i="10"/>
  <c r="K15535" i="10"/>
  <c r="N15535" i="10"/>
  <c r="K15536" i="10"/>
  <c r="N15536" i="10"/>
  <c r="K15537" i="10"/>
  <c r="N15537" i="10"/>
  <c r="K15538" i="10"/>
  <c r="N15538" i="10"/>
  <c r="K15539" i="10"/>
  <c r="N15539" i="10"/>
  <c r="K15540" i="10"/>
  <c r="N15540" i="10"/>
  <c r="K15541" i="10"/>
  <c r="N15541" i="10"/>
  <c r="K15542" i="10"/>
  <c r="N15542" i="10"/>
  <c r="K15543" i="10"/>
  <c r="N15543" i="10"/>
  <c r="K15544" i="10"/>
  <c r="N15544" i="10"/>
  <c r="K15545" i="10"/>
  <c r="N15545" i="10"/>
  <c r="K15546" i="10"/>
  <c r="N15546" i="10"/>
  <c r="K15547" i="10"/>
  <c r="N15547" i="10"/>
  <c r="K15548" i="10"/>
  <c r="N15548" i="10"/>
  <c r="L15548" i="10" l="1"/>
  <c r="M15548" i="10" s="1"/>
  <c r="L15547" i="10"/>
  <c r="M15547" i="10" s="1"/>
  <c r="L15546" i="10"/>
  <c r="M15546" i="10" s="1"/>
  <c r="L15545" i="10"/>
  <c r="M15545" i="10" s="1"/>
  <c r="L15544" i="10"/>
  <c r="M15544" i="10" s="1"/>
  <c r="L15543" i="10"/>
  <c r="M15543" i="10" s="1"/>
  <c r="L15542" i="10"/>
  <c r="M15542" i="10" s="1"/>
  <c r="L15541" i="10"/>
  <c r="M15541" i="10" s="1"/>
  <c r="L15540" i="10"/>
  <c r="M15540" i="10" s="1"/>
  <c r="L15539" i="10"/>
  <c r="M15539" i="10" s="1"/>
  <c r="L15538" i="10"/>
  <c r="M15538" i="10" s="1"/>
  <c r="L15537" i="10"/>
  <c r="M15537" i="10" s="1"/>
  <c r="L15536" i="10"/>
  <c r="M15536" i="10" s="1"/>
  <c r="L15535" i="10"/>
  <c r="M15535" i="10" s="1"/>
  <c r="L15534" i="10"/>
  <c r="M15534" i="10" s="1"/>
  <c r="L15533" i="10"/>
  <c r="M15533" i="10" s="1"/>
  <c r="L15532" i="10"/>
  <c r="M15532" i="10" s="1"/>
  <c r="L15531" i="10"/>
  <c r="M15531" i="10" s="1"/>
  <c r="L15530" i="10"/>
  <c r="M15530" i="10" s="1"/>
  <c r="L15529" i="10"/>
  <c r="M15529" i="10" s="1"/>
  <c r="L15528" i="10"/>
  <c r="M15528" i="10" s="1"/>
  <c r="L15527" i="10"/>
  <c r="M15527" i="10" s="1"/>
  <c r="L15526" i="10"/>
  <c r="M15526" i="10" s="1"/>
  <c r="L15525" i="10"/>
  <c r="M15525" i="10" s="1"/>
  <c r="L15524" i="10"/>
  <c r="M15524" i="10" s="1"/>
  <c r="L15523" i="10"/>
  <c r="M15523" i="10" s="1"/>
  <c r="L15522" i="10"/>
  <c r="M15522" i="10" s="1"/>
  <c r="L15521" i="10"/>
  <c r="M15521" i="10" s="1"/>
  <c r="L15520" i="10"/>
  <c r="M15520" i="10" s="1"/>
  <c r="L15519" i="10"/>
  <c r="M15519" i="10" s="1"/>
  <c r="L15518" i="10"/>
  <c r="M15518" i="10" s="1"/>
  <c r="L15517" i="10"/>
  <c r="M15517" i="10" s="1"/>
  <c r="L15516" i="10"/>
  <c r="M15516" i="10" s="1"/>
  <c r="L15515" i="10"/>
  <c r="M15515" i="10" s="1"/>
  <c r="L15514" i="10"/>
  <c r="M15514" i="10" s="1"/>
  <c r="L15513" i="10"/>
  <c r="M15513" i="10" s="1"/>
  <c r="L15512" i="10"/>
  <c r="M15512" i="10" s="1"/>
  <c r="L15511" i="10"/>
  <c r="M15511" i="10" s="1"/>
  <c r="L15510" i="10"/>
  <c r="M15510" i="10" s="1"/>
  <c r="L15509" i="10"/>
  <c r="M15509" i="10" s="1"/>
  <c r="L15508" i="10"/>
  <c r="M15508" i="10" s="1"/>
  <c r="L15507" i="10"/>
  <c r="M15507" i="10" s="1"/>
  <c r="L15506" i="10"/>
  <c r="M15506" i="10" s="1"/>
  <c r="L15505" i="10"/>
  <c r="M15505" i="10" s="1"/>
  <c r="L15504" i="10"/>
  <c r="M15504" i="10" s="1"/>
  <c r="L15503" i="10"/>
  <c r="M15503" i="10" s="1"/>
  <c r="L15502" i="10"/>
  <c r="M15502" i="10" s="1"/>
  <c r="L15501" i="10"/>
  <c r="M15501" i="10" s="1"/>
  <c r="L15500" i="10"/>
  <c r="M15500" i="10" s="1"/>
  <c r="L15499" i="10"/>
  <c r="M15499" i="10" s="1"/>
  <c r="L15498" i="10"/>
  <c r="M15498" i="10" s="1"/>
  <c r="L15497" i="10"/>
  <c r="M15497" i="10" s="1"/>
  <c r="L15496" i="10"/>
  <c r="M15496" i="10" s="1"/>
  <c r="L15495" i="10"/>
  <c r="M15495" i="10" s="1"/>
  <c r="L15549" i="10"/>
  <c r="M15549" i="10" s="1"/>
  <c r="K15489" i="10"/>
  <c r="N15489" i="10"/>
  <c r="K15490" i="10"/>
  <c r="N15490" i="10"/>
  <c r="K15491" i="10"/>
  <c r="N15491" i="10"/>
  <c r="K15492" i="10"/>
  <c r="N15492" i="10"/>
  <c r="K15493" i="10"/>
  <c r="N15493" i="10"/>
  <c r="K15494" i="10"/>
  <c r="N15494" i="10"/>
  <c r="L15493" i="10" l="1"/>
  <c r="M15493" i="10" s="1"/>
  <c r="L15492" i="10"/>
  <c r="M15492" i="10" s="1"/>
  <c r="L15490" i="10"/>
  <c r="M15490" i="10" s="1"/>
  <c r="L15489" i="10"/>
  <c r="M15489" i="10" s="1"/>
  <c r="L15494" i="10"/>
  <c r="M15494" i="10" s="1"/>
  <c r="L15491" i="10"/>
  <c r="M15491" i="10" s="1"/>
  <c r="F717" i="4" l="1"/>
  <c r="J695" i="4" l="1"/>
  <c r="J696" i="4"/>
  <c r="J694" i="4"/>
  <c r="J668" i="4"/>
  <c r="F689" i="4" l="1"/>
  <c r="J689" i="4"/>
  <c r="K15446" i="10"/>
  <c r="N15446" i="10"/>
  <c r="K15447" i="10"/>
  <c r="N15447" i="10"/>
  <c r="K15448" i="10"/>
  <c r="N15448" i="10"/>
  <c r="K15449" i="10"/>
  <c r="N15449" i="10"/>
  <c r="K15450" i="10"/>
  <c r="N15450" i="10"/>
  <c r="K15451" i="10"/>
  <c r="N15451" i="10"/>
  <c r="K15452" i="10"/>
  <c r="N15452" i="10"/>
  <c r="K15453" i="10"/>
  <c r="N15453" i="10"/>
  <c r="K15454" i="10"/>
  <c r="N15454" i="10"/>
  <c r="K15455" i="10"/>
  <c r="N15455" i="10"/>
  <c r="K15456" i="10"/>
  <c r="N15456" i="10"/>
  <c r="K15457" i="10"/>
  <c r="N15457" i="10"/>
  <c r="K15458" i="10"/>
  <c r="N15458" i="10"/>
  <c r="K15459" i="10"/>
  <c r="N15459" i="10"/>
  <c r="K15460" i="10"/>
  <c r="N15460" i="10"/>
  <c r="K15461" i="10"/>
  <c r="N15461" i="10"/>
  <c r="K15462" i="10"/>
  <c r="N15462" i="10"/>
  <c r="K15463" i="10"/>
  <c r="N15463" i="10"/>
  <c r="K15464" i="10"/>
  <c r="N15464" i="10"/>
  <c r="K15465" i="10"/>
  <c r="N15465" i="10"/>
  <c r="K15466" i="10"/>
  <c r="N15466" i="10"/>
  <c r="K15467" i="10"/>
  <c r="N15467" i="10"/>
  <c r="K15468" i="10"/>
  <c r="N15468" i="10"/>
  <c r="K15469" i="10"/>
  <c r="N15469" i="10"/>
  <c r="K15470" i="10"/>
  <c r="N15470" i="10"/>
  <c r="K15471" i="10"/>
  <c r="N15471" i="10"/>
  <c r="K15472" i="10"/>
  <c r="N15472" i="10"/>
  <c r="K15473" i="10"/>
  <c r="N15473" i="10"/>
  <c r="K15474" i="10"/>
  <c r="N15474" i="10"/>
  <c r="K15475" i="10"/>
  <c r="N15475" i="10"/>
  <c r="K15476" i="10"/>
  <c r="N15476" i="10"/>
  <c r="K15477" i="10"/>
  <c r="N15477" i="10"/>
  <c r="K15478" i="10"/>
  <c r="N15478" i="10"/>
  <c r="K15479" i="10"/>
  <c r="N15479" i="10"/>
  <c r="K15480" i="10"/>
  <c r="N15480" i="10"/>
  <c r="K15481" i="10"/>
  <c r="N15481" i="10"/>
  <c r="K15482" i="10"/>
  <c r="N15482" i="10"/>
  <c r="K15483" i="10"/>
  <c r="N15483" i="10"/>
  <c r="K15484" i="10"/>
  <c r="N15484" i="10"/>
  <c r="K15485" i="10"/>
  <c r="N15485" i="10"/>
  <c r="K15486" i="10"/>
  <c r="N15486" i="10"/>
  <c r="K15487" i="10"/>
  <c r="N15487" i="10"/>
  <c r="K15488" i="10"/>
  <c r="N15488" i="10"/>
  <c r="L15488" i="10" l="1"/>
  <c r="M15488" i="10" s="1"/>
  <c r="L15487" i="10"/>
  <c r="M15487" i="10" s="1"/>
  <c r="L15486" i="10"/>
  <c r="M15486" i="10" s="1"/>
  <c r="L15485" i="10"/>
  <c r="M15485" i="10" s="1"/>
  <c r="L15484" i="10"/>
  <c r="M15484" i="10" s="1"/>
  <c r="L15483" i="10"/>
  <c r="M15483" i="10" s="1"/>
  <c r="L15482" i="10"/>
  <c r="M15482" i="10" s="1"/>
  <c r="L15481" i="10"/>
  <c r="M15481" i="10" s="1"/>
  <c r="L15480" i="10"/>
  <c r="M15480" i="10" s="1"/>
  <c r="L15479" i="10"/>
  <c r="M15479" i="10" s="1"/>
  <c r="L15478" i="10"/>
  <c r="M15478" i="10" s="1"/>
  <c r="L15477" i="10"/>
  <c r="M15477" i="10" s="1"/>
  <c r="L15476" i="10"/>
  <c r="M15476" i="10" s="1"/>
  <c r="L15475" i="10"/>
  <c r="M15475" i="10" s="1"/>
  <c r="L15474" i="10"/>
  <c r="M15474" i="10" s="1"/>
  <c r="L15473" i="10"/>
  <c r="M15473" i="10" s="1"/>
  <c r="L15472" i="10"/>
  <c r="M15472" i="10" s="1"/>
  <c r="L15471" i="10"/>
  <c r="M15471" i="10" s="1"/>
  <c r="L15470" i="10"/>
  <c r="M15470" i="10" s="1"/>
  <c r="L15469" i="10"/>
  <c r="M15469" i="10" s="1"/>
  <c r="L15468" i="10"/>
  <c r="M15468" i="10" s="1"/>
  <c r="L15467" i="10"/>
  <c r="M15467" i="10" s="1"/>
  <c r="L15466" i="10"/>
  <c r="M15466" i="10" s="1"/>
  <c r="L15465" i="10"/>
  <c r="M15465" i="10" s="1"/>
  <c r="L15464" i="10"/>
  <c r="M15464" i="10" s="1"/>
  <c r="L15463" i="10"/>
  <c r="M15463" i="10" s="1"/>
  <c r="L15462" i="10"/>
  <c r="M15462" i="10" s="1"/>
  <c r="L15461" i="10"/>
  <c r="M15461" i="10" s="1"/>
  <c r="L15460" i="10"/>
  <c r="M15460" i="10" s="1"/>
  <c r="L15459" i="10"/>
  <c r="M15459" i="10" s="1"/>
  <c r="L15458" i="10"/>
  <c r="M15458" i="10" s="1"/>
  <c r="L15457" i="10"/>
  <c r="M15457" i="10" s="1"/>
  <c r="L15456" i="10"/>
  <c r="M15456" i="10" s="1"/>
  <c r="L15455" i="10"/>
  <c r="M15455" i="10" s="1"/>
  <c r="L15454" i="10"/>
  <c r="M15454" i="10" s="1"/>
  <c r="L15453" i="10"/>
  <c r="M15453" i="10" s="1"/>
  <c r="L15452" i="10"/>
  <c r="M15452" i="10" s="1"/>
  <c r="L15451" i="10"/>
  <c r="M15451" i="10" s="1"/>
  <c r="L15450" i="10"/>
  <c r="M15450" i="10" s="1"/>
  <c r="L15449" i="10"/>
  <c r="M15449" i="10" s="1"/>
  <c r="L15448" i="10"/>
  <c r="M15448" i="10" s="1"/>
  <c r="L15447" i="10"/>
  <c r="M15447" i="10" s="1"/>
  <c r="L15446" i="10"/>
  <c r="M15446" i="10" s="1"/>
  <c r="K15390" i="10"/>
  <c r="N15390" i="10"/>
  <c r="K15391" i="10"/>
  <c r="N15391" i="10"/>
  <c r="K15392" i="10"/>
  <c r="N15392" i="10"/>
  <c r="K15393" i="10"/>
  <c r="N15393" i="10"/>
  <c r="K15394" i="10"/>
  <c r="N15394" i="10"/>
  <c r="K15395" i="10"/>
  <c r="N15395" i="10"/>
  <c r="K15396" i="10"/>
  <c r="N15396" i="10"/>
  <c r="K15397" i="10"/>
  <c r="N15397" i="10"/>
  <c r="K15398" i="10"/>
  <c r="N15398" i="10"/>
  <c r="K15399" i="10"/>
  <c r="N15399" i="10"/>
  <c r="K15400" i="10"/>
  <c r="N15400" i="10"/>
  <c r="K15401" i="10"/>
  <c r="N15401" i="10"/>
  <c r="K15402" i="10"/>
  <c r="N15402" i="10"/>
  <c r="K15403" i="10"/>
  <c r="N15403" i="10"/>
  <c r="K15404" i="10"/>
  <c r="N15404" i="10"/>
  <c r="K15405" i="10"/>
  <c r="N15405" i="10"/>
  <c r="K15406" i="10"/>
  <c r="N15406" i="10"/>
  <c r="K15407" i="10"/>
  <c r="N15407" i="10"/>
  <c r="K15408" i="10"/>
  <c r="N15408" i="10"/>
  <c r="K15409" i="10"/>
  <c r="N15409" i="10"/>
  <c r="K15410" i="10"/>
  <c r="N15410" i="10"/>
  <c r="K15411" i="10"/>
  <c r="N15411" i="10"/>
  <c r="K15412" i="10"/>
  <c r="N15412" i="10"/>
  <c r="K15413" i="10"/>
  <c r="N15413" i="10"/>
  <c r="K15414" i="10"/>
  <c r="N15414" i="10"/>
  <c r="K15415" i="10"/>
  <c r="N15415" i="10"/>
  <c r="K15416" i="10"/>
  <c r="N15416" i="10"/>
  <c r="K15417" i="10"/>
  <c r="N15417" i="10"/>
  <c r="K15418" i="10"/>
  <c r="N15418" i="10"/>
  <c r="K15419" i="10"/>
  <c r="N15419" i="10"/>
  <c r="K15420" i="10"/>
  <c r="N15420" i="10"/>
  <c r="K15421" i="10"/>
  <c r="N15421" i="10"/>
  <c r="K15422" i="10"/>
  <c r="N15422" i="10"/>
  <c r="K15423" i="10"/>
  <c r="N15423" i="10"/>
  <c r="K15424" i="10"/>
  <c r="N15424" i="10"/>
  <c r="K15425" i="10"/>
  <c r="N15425" i="10"/>
  <c r="K15426" i="10"/>
  <c r="N15426" i="10"/>
  <c r="K15427" i="10"/>
  <c r="N15427" i="10"/>
  <c r="K15428" i="10"/>
  <c r="N15428" i="10"/>
  <c r="K15429" i="10"/>
  <c r="N15429" i="10"/>
  <c r="K15430" i="10"/>
  <c r="N15430" i="10"/>
  <c r="K15431" i="10"/>
  <c r="N15431" i="10"/>
  <c r="K15432" i="10"/>
  <c r="N15432" i="10"/>
  <c r="K15433" i="10"/>
  <c r="N15433" i="10"/>
  <c r="K15434" i="10"/>
  <c r="N15434" i="10"/>
  <c r="K15435" i="10"/>
  <c r="N15435" i="10"/>
  <c r="K15436" i="10"/>
  <c r="N15436" i="10"/>
  <c r="K15437" i="10"/>
  <c r="N15437" i="10"/>
  <c r="K15438" i="10"/>
  <c r="N15438" i="10"/>
  <c r="K15439" i="10"/>
  <c r="N15439" i="10"/>
  <c r="K15440" i="10"/>
  <c r="N15440" i="10"/>
  <c r="K15441" i="10"/>
  <c r="N15441" i="10"/>
  <c r="K15442" i="10"/>
  <c r="N15442" i="10"/>
  <c r="K15443" i="10"/>
  <c r="N15443" i="10"/>
  <c r="K15444" i="10"/>
  <c r="N15444" i="10"/>
  <c r="K15445" i="10"/>
  <c r="N15445" i="10"/>
  <c r="L15444" i="10" l="1"/>
  <c r="M15444" i="10" s="1"/>
  <c r="L15442" i="10"/>
  <c r="M15442" i="10" s="1"/>
  <c r="L15440" i="10"/>
  <c r="M15440" i="10" s="1"/>
  <c r="L15437" i="10"/>
  <c r="M15437" i="10" s="1"/>
  <c r="L15435" i="10"/>
  <c r="M15435" i="10" s="1"/>
  <c r="L15433" i="10"/>
  <c r="M15433" i="10" s="1"/>
  <c r="L15430" i="10"/>
  <c r="M15430" i="10" s="1"/>
  <c r="L15428" i="10"/>
  <c r="M15428" i="10" s="1"/>
  <c r="L15425" i="10"/>
  <c r="M15425" i="10" s="1"/>
  <c r="L15422" i="10"/>
  <c r="M15422" i="10" s="1"/>
  <c r="L15419" i="10"/>
  <c r="M15419" i="10" s="1"/>
  <c r="L15416" i="10"/>
  <c r="M15416" i="10" s="1"/>
  <c r="L15409" i="10"/>
  <c r="M15409" i="10" s="1"/>
  <c r="L15445" i="10"/>
  <c r="M15445" i="10" s="1"/>
  <c r="L15443" i="10"/>
  <c r="M15443" i="10" s="1"/>
  <c r="L15441" i="10"/>
  <c r="M15441" i="10" s="1"/>
  <c r="L15439" i="10"/>
  <c r="M15439" i="10" s="1"/>
  <c r="L15438" i="10"/>
  <c r="M15438" i="10" s="1"/>
  <c r="L15436" i="10"/>
  <c r="M15436" i="10" s="1"/>
  <c r="L15434" i="10"/>
  <c r="M15434" i="10" s="1"/>
  <c r="L15432" i="10"/>
  <c r="M15432" i="10" s="1"/>
  <c r="L15431" i="10"/>
  <c r="M15431" i="10" s="1"/>
  <c r="L15429" i="10"/>
  <c r="M15429" i="10" s="1"/>
  <c r="L15427" i="10"/>
  <c r="M15427" i="10" s="1"/>
  <c r="L15426" i="10"/>
  <c r="M15426" i="10" s="1"/>
  <c r="L15424" i="10"/>
  <c r="M15424" i="10" s="1"/>
  <c r="L15423" i="10"/>
  <c r="M15423" i="10" s="1"/>
  <c r="L15421" i="10"/>
  <c r="M15421" i="10" s="1"/>
  <c r="L15420" i="10"/>
  <c r="M15420" i="10" s="1"/>
  <c r="L15418" i="10"/>
  <c r="M15418" i="10" s="1"/>
  <c r="L15417" i="10"/>
  <c r="M15417" i="10" s="1"/>
  <c r="L15415" i="10"/>
  <c r="M15415" i="10" s="1"/>
  <c r="L15414" i="10"/>
  <c r="M15414" i="10" s="1"/>
  <c r="L15413" i="10"/>
  <c r="M15413" i="10" s="1"/>
  <c r="L15412" i="10"/>
  <c r="M15412" i="10" s="1"/>
  <c r="L15411" i="10"/>
  <c r="M15411" i="10" s="1"/>
  <c r="L15410" i="10"/>
  <c r="M15410" i="10" s="1"/>
  <c r="L15408" i="10"/>
  <c r="M15408" i="10" s="1"/>
  <c r="L15407" i="10"/>
  <c r="M15407" i="10" s="1"/>
  <c r="L15406" i="10"/>
  <c r="M15406" i="10" s="1"/>
  <c r="L15405" i="10"/>
  <c r="M15405" i="10" s="1"/>
  <c r="L15404" i="10"/>
  <c r="M15404" i="10" s="1"/>
  <c r="L15403" i="10"/>
  <c r="M15403" i="10" s="1"/>
  <c r="L15402" i="10"/>
  <c r="M15402" i="10" s="1"/>
  <c r="L15401" i="10"/>
  <c r="M15401" i="10" s="1"/>
  <c r="L15400" i="10"/>
  <c r="M15400" i="10" s="1"/>
  <c r="L15399" i="10"/>
  <c r="M15399" i="10" s="1"/>
  <c r="L15398" i="10"/>
  <c r="M15398" i="10" s="1"/>
  <c r="L15397" i="10"/>
  <c r="M15397" i="10" s="1"/>
  <c r="L15396" i="10"/>
  <c r="M15396" i="10" s="1"/>
  <c r="L15395" i="10"/>
  <c r="M15395" i="10" s="1"/>
  <c r="L15394" i="10"/>
  <c r="M15394" i="10" s="1"/>
  <c r="L15393" i="10"/>
  <c r="M15393" i="10" s="1"/>
  <c r="L15392" i="10"/>
  <c r="M15392" i="10" s="1"/>
  <c r="L15391" i="10"/>
  <c r="M15391" i="10" s="1"/>
  <c r="L15390" i="10"/>
  <c r="M15390" i="10" s="1"/>
  <c r="J714" i="4"/>
  <c r="K15302" i="10" l="1"/>
  <c r="N15302" i="10"/>
  <c r="K15303" i="10"/>
  <c r="N15303" i="10"/>
  <c r="K15304" i="10"/>
  <c r="N15304" i="10"/>
  <c r="K15305" i="10"/>
  <c r="N15305" i="10"/>
  <c r="K15306" i="10"/>
  <c r="N15306" i="10"/>
  <c r="K15307" i="10"/>
  <c r="N15307" i="10"/>
  <c r="K15308" i="10"/>
  <c r="N15308" i="10"/>
  <c r="K15309" i="10"/>
  <c r="N15309" i="10"/>
  <c r="K15310" i="10"/>
  <c r="N15310" i="10"/>
  <c r="K15311" i="10"/>
  <c r="N15311" i="10"/>
  <c r="K15312" i="10"/>
  <c r="N15312" i="10"/>
  <c r="K15313" i="10"/>
  <c r="N15313" i="10"/>
  <c r="K15314" i="10"/>
  <c r="N15314" i="10"/>
  <c r="K15315" i="10"/>
  <c r="N15315" i="10"/>
  <c r="K15316" i="10"/>
  <c r="N15316" i="10"/>
  <c r="K15317" i="10"/>
  <c r="N15317" i="10"/>
  <c r="K15318" i="10"/>
  <c r="N15318" i="10"/>
  <c r="K15319" i="10"/>
  <c r="N15319" i="10"/>
  <c r="K15320" i="10"/>
  <c r="N15320" i="10"/>
  <c r="K15321" i="10"/>
  <c r="N15321" i="10"/>
  <c r="K15322" i="10"/>
  <c r="N15322" i="10"/>
  <c r="K15323" i="10"/>
  <c r="N15323" i="10"/>
  <c r="K15324" i="10"/>
  <c r="N15324" i="10"/>
  <c r="K15325" i="10"/>
  <c r="N15325" i="10"/>
  <c r="K15326" i="10"/>
  <c r="N15326" i="10"/>
  <c r="K15327" i="10"/>
  <c r="N15327" i="10"/>
  <c r="K15328" i="10"/>
  <c r="N15328" i="10"/>
  <c r="K15329" i="10"/>
  <c r="N15329" i="10"/>
  <c r="K15330" i="10"/>
  <c r="N15330" i="10"/>
  <c r="K15331" i="10"/>
  <c r="N15331" i="10"/>
  <c r="K15332" i="10"/>
  <c r="N15332" i="10"/>
  <c r="K15333" i="10"/>
  <c r="N15333" i="10"/>
  <c r="K15334" i="10"/>
  <c r="N15334" i="10"/>
  <c r="K15335" i="10"/>
  <c r="N15335" i="10"/>
  <c r="K15336" i="10"/>
  <c r="N15336" i="10"/>
  <c r="K15337" i="10"/>
  <c r="N15337" i="10"/>
  <c r="K15338" i="10"/>
  <c r="N15338" i="10"/>
  <c r="K15339" i="10"/>
  <c r="N15339" i="10"/>
  <c r="K15340" i="10"/>
  <c r="N15340" i="10"/>
  <c r="K15341" i="10"/>
  <c r="N15341" i="10"/>
  <c r="K15342" i="10"/>
  <c r="N15342" i="10"/>
  <c r="K15343" i="10"/>
  <c r="N15343" i="10"/>
  <c r="K15344" i="10"/>
  <c r="N15344" i="10"/>
  <c r="K15345" i="10"/>
  <c r="N15345" i="10"/>
  <c r="K15346" i="10"/>
  <c r="N15346" i="10"/>
  <c r="K15347" i="10"/>
  <c r="N15347" i="10"/>
  <c r="K15348" i="10"/>
  <c r="N15348" i="10"/>
  <c r="K15349" i="10"/>
  <c r="N15349" i="10"/>
  <c r="K15350" i="10"/>
  <c r="N15350" i="10"/>
  <c r="K15351" i="10"/>
  <c r="N15351" i="10"/>
  <c r="K15352" i="10"/>
  <c r="N15352" i="10"/>
  <c r="K15353" i="10"/>
  <c r="N15353" i="10"/>
  <c r="K15354" i="10"/>
  <c r="N15354" i="10"/>
  <c r="K15355" i="10"/>
  <c r="N15355" i="10"/>
  <c r="K15356" i="10"/>
  <c r="N15356" i="10"/>
  <c r="K15357" i="10"/>
  <c r="N15357" i="10"/>
  <c r="K15358" i="10"/>
  <c r="N15358" i="10"/>
  <c r="K15359" i="10"/>
  <c r="N15359" i="10"/>
  <c r="K15360" i="10"/>
  <c r="N15360" i="10"/>
  <c r="K15361" i="10"/>
  <c r="N15361" i="10"/>
  <c r="K15362" i="10"/>
  <c r="N15362" i="10"/>
  <c r="K15363" i="10"/>
  <c r="N15363" i="10"/>
  <c r="K15364" i="10"/>
  <c r="N15364" i="10"/>
  <c r="K15365" i="10"/>
  <c r="N15365" i="10"/>
  <c r="K15366" i="10"/>
  <c r="N15366" i="10"/>
  <c r="K15367" i="10"/>
  <c r="N15367" i="10"/>
  <c r="K15368" i="10"/>
  <c r="N15368" i="10"/>
  <c r="K15369" i="10"/>
  <c r="N15369" i="10"/>
  <c r="K15370" i="10"/>
  <c r="N15370" i="10"/>
  <c r="K15371" i="10"/>
  <c r="N15371" i="10"/>
  <c r="K15372" i="10"/>
  <c r="N15372" i="10"/>
  <c r="K15373" i="10"/>
  <c r="N15373" i="10"/>
  <c r="K15374" i="10"/>
  <c r="N15374" i="10"/>
  <c r="K15375" i="10"/>
  <c r="N15375" i="10"/>
  <c r="K15376" i="10"/>
  <c r="N15376" i="10"/>
  <c r="K15377" i="10"/>
  <c r="N15377" i="10"/>
  <c r="K15378" i="10"/>
  <c r="N15378" i="10"/>
  <c r="K15379" i="10"/>
  <c r="N15379" i="10"/>
  <c r="K15380" i="10"/>
  <c r="N15380" i="10"/>
  <c r="K15381" i="10"/>
  <c r="N15381" i="10"/>
  <c r="K15382" i="10"/>
  <c r="N15382" i="10"/>
  <c r="K15383" i="10"/>
  <c r="N15383" i="10"/>
  <c r="K15384" i="10"/>
  <c r="N15384" i="10"/>
  <c r="K15385" i="10"/>
  <c r="N15385" i="10"/>
  <c r="K15386" i="10"/>
  <c r="N15386" i="10"/>
  <c r="K15387" i="10"/>
  <c r="N15387" i="10"/>
  <c r="K15388" i="10"/>
  <c r="N15388" i="10"/>
  <c r="K15389" i="10"/>
  <c r="N15389" i="10"/>
  <c r="L15389" i="10" l="1"/>
  <c r="M15389" i="10" s="1"/>
  <c r="L15388" i="10"/>
  <c r="M15388" i="10" s="1"/>
  <c r="L15387" i="10"/>
  <c r="M15387" i="10" s="1"/>
  <c r="L15386" i="10"/>
  <c r="M15386" i="10" s="1"/>
  <c r="L15385" i="10"/>
  <c r="M15385" i="10" s="1"/>
  <c r="L15384" i="10"/>
  <c r="M15384" i="10" s="1"/>
  <c r="L15383" i="10"/>
  <c r="M15383" i="10" s="1"/>
  <c r="L15382" i="10"/>
  <c r="M15382" i="10" s="1"/>
  <c r="L15381" i="10"/>
  <c r="M15381" i="10" s="1"/>
  <c r="L15380" i="10"/>
  <c r="M15380" i="10" s="1"/>
  <c r="L15379" i="10"/>
  <c r="M15379" i="10" s="1"/>
  <c r="L15378" i="10"/>
  <c r="M15378" i="10" s="1"/>
  <c r="L15377" i="10"/>
  <c r="M15377" i="10" s="1"/>
  <c r="L15376" i="10"/>
  <c r="M15376" i="10" s="1"/>
  <c r="L15375" i="10"/>
  <c r="M15375" i="10" s="1"/>
  <c r="L15374" i="10"/>
  <c r="M15374" i="10" s="1"/>
  <c r="L15373" i="10"/>
  <c r="M15373" i="10" s="1"/>
  <c r="L15372" i="10"/>
  <c r="M15372" i="10" s="1"/>
  <c r="L15371" i="10"/>
  <c r="M15371" i="10" s="1"/>
  <c r="L15370" i="10"/>
  <c r="M15370" i="10" s="1"/>
  <c r="L15369" i="10"/>
  <c r="M15369" i="10" s="1"/>
  <c r="L15368" i="10"/>
  <c r="M15368" i="10" s="1"/>
  <c r="L15367" i="10"/>
  <c r="M15367" i="10" s="1"/>
  <c r="L15366" i="10"/>
  <c r="M15366" i="10" s="1"/>
  <c r="L15365" i="10"/>
  <c r="M15365" i="10" s="1"/>
  <c r="L15364" i="10"/>
  <c r="M15364" i="10" s="1"/>
  <c r="L15363" i="10"/>
  <c r="M15363" i="10" s="1"/>
  <c r="L15362" i="10"/>
  <c r="M15362" i="10" s="1"/>
  <c r="L15361" i="10"/>
  <c r="M15361" i="10" s="1"/>
  <c r="L15360" i="10"/>
  <c r="M15360" i="10" s="1"/>
  <c r="L15359" i="10"/>
  <c r="M15359" i="10" s="1"/>
  <c r="L15358" i="10"/>
  <c r="M15358" i="10" s="1"/>
  <c r="L15357" i="10"/>
  <c r="M15357" i="10" s="1"/>
  <c r="L15356" i="10"/>
  <c r="M15356" i="10" s="1"/>
  <c r="L15355" i="10"/>
  <c r="M15355" i="10" s="1"/>
  <c r="L15354" i="10"/>
  <c r="M15354" i="10" s="1"/>
  <c r="L15353" i="10"/>
  <c r="M15353" i="10" s="1"/>
  <c r="L15352" i="10"/>
  <c r="M15352" i="10" s="1"/>
  <c r="L15351" i="10"/>
  <c r="M15351" i="10" s="1"/>
  <c r="L15350" i="10"/>
  <c r="M15350" i="10" s="1"/>
  <c r="L15349" i="10"/>
  <c r="M15349" i="10" s="1"/>
  <c r="L15348" i="10"/>
  <c r="M15348" i="10" s="1"/>
  <c r="L15347" i="10"/>
  <c r="M15347" i="10" s="1"/>
  <c r="L15346" i="10"/>
  <c r="M15346" i="10" s="1"/>
  <c r="L15345" i="10"/>
  <c r="M15345" i="10" s="1"/>
  <c r="L15344" i="10"/>
  <c r="M15344" i="10" s="1"/>
  <c r="L15343" i="10"/>
  <c r="M15343" i="10" s="1"/>
  <c r="L15342" i="10"/>
  <c r="M15342" i="10" s="1"/>
  <c r="L15341" i="10"/>
  <c r="M15341" i="10" s="1"/>
  <c r="L15340" i="10"/>
  <c r="M15340" i="10" s="1"/>
  <c r="L15339" i="10"/>
  <c r="M15339" i="10" s="1"/>
  <c r="L15338" i="10"/>
  <c r="M15338" i="10" s="1"/>
  <c r="L15337" i="10"/>
  <c r="M15337" i="10" s="1"/>
  <c r="L15336" i="10"/>
  <c r="M15336" i="10" s="1"/>
  <c r="L15335" i="10"/>
  <c r="M15335" i="10" s="1"/>
  <c r="L15334" i="10"/>
  <c r="M15334" i="10" s="1"/>
  <c r="L15333" i="10"/>
  <c r="M15333" i="10" s="1"/>
  <c r="L15332" i="10"/>
  <c r="M15332" i="10" s="1"/>
  <c r="L15331" i="10"/>
  <c r="M15331" i="10" s="1"/>
  <c r="L15330" i="10"/>
  <c r="M15330" i="10" s="1"/>
  <c r="L15329" i="10"/>
  <c r="M15329" i="10" s="1"/>
  <c r="L15328" i="10"/>
  <c r="M15328" i="10" s="1"/>
  <c r="L15327" i="10"/>
  <c r="M15327" i="10" s="1"/>
  <c r="L15326" i="10"/>
  <c r="M15326" i="10" s="1"/>
  <c r="L15325" i="10"/>
  <c r="M15325" i="10" s="1"/>
  <c r="L15324" i="10"/>
  <c r="M15324" i="10" s="1"/>
  <c r="L15323" i="10"/>
  <c r="M15323" i="10" s="1"/>
  <c r="L15322" i="10"/>
  <c r="M15322" i="10" s="1"/>
  <c r="L15321" i="10"/>
  <c r="M15321" i="10" s="1"/>
  <c r="L15320" i="10"/>
  <c r="M15320" i="10" s="1"/>
  <c r="L15319" i="10"/>
  <c r="M15319" i="10" s="1"/>
  <c r="L15318" i="10"/>
  <c r="M15318" i="10" s="1"/>
  <c r="L15317" i="10"/>
  <c r="M15317" i="10" s="1"/>
  <c r="L15316" i="10"/>
  <c r="M15316" i="10" s="1"/>
  <c r="L15315" i="10"/>
  <c r="M15315" i="10" s="1"/>
  <c r="L15314" i="10"/>
  <c r="M15314" i="10" s="1"/>
  <c r="L15313" i="10"/>
  <c r="M15313" i="10" s="1"/>
  <c r="L15312" i="10"/>
  <c r="M15312" i="10" s="1"/>
  <c r="L15311" i="10"/>
  <c r="M15311" i="10" s="1"/>
  <c r="L15310" i="10"/>
  <c r="M15310" i="10" s="1"/>
  <c r="L15309" i="10"/>
  <c r="M15309" i="10" s="1"/>
  <c r="L15308" i="10"/>
  <c r="M15308" i="10" s="1"/>
  <c r="L15307" i="10"/>
  <c r="M15307" i="10" s="1"/>
  <c r="L15306" i="10"/>
  <c r="M15306" i="10" s="1"/>
  <c r="L15305" i="10"/>
  <c r="M15305" i="10" s="1"/>
  <c r="L15304" i="10"/>
  <c r="M15304" i="10" s="1"/>
  <c r="L15303" i="10"/>
  <c r="M15303" i="10" s="1"/>
  <c r="L15302" i="10"/>
  <c r="M15302" i="10" s="1"/>
  <c r="J713" i="4"/>
  <c r="J711" i="4" l="1"/>
  <c r="J709" i="4"/>
  <c r="J712" i="4"/>
  <c r="J710" i="4"/>
  <c r="J708" i="4"/>
  <c r="J707" i="4"/>
  <c r="I2" i="11" l="1"/>
  <c r="M363" i="4"/>
  <c r="M364" i="4"/>
  <c r="E39" i="11"/>
  <c r="M690" i="4" s="1"/>
  <c r="K15222" i="10" l="1"/>
  <c r="L15222" i="10" l="1"/>
  <c r="M15222" i="10" s="1"/>
  <c r="J178" i="4"/>
  <c r="K15270" i="10" l="1"/>
  <c r="N15270" i="10"/>
  <c r="K15271" i="10"/>
  <c r="N15271" i="10"/>
  <c r="K15272" i="10"/>
  <c r="N15272" i="10"/>
  <c r="K15273" i="10"/>
  <c r="N15273" i="10"/>
  <c r="K15274" i="10"/>
  <c r="N15274" i="10"/>
  <c r="K15275" i="10"/>
  <c r="N15275" i="10"/>
  <c r="K15276" i="10"/>
  <c r="N15276" i="10"/>
  <c r="K15277" i="10"/>
  <c r="N15277" i="10"/>
  <c r="K15278" i="10"/>
  <c r="N15278" i="10"/>
  <c r="K15279" i="10"/>
  <c r="N15279" i="10"/>
  <c r="K15280" i="10"/>
  <c r="N15280" i="10"/>
  <c r="K15281" i="10"/>
  <c r="N15281" i="10"/>
  <c r="K15282" i="10"/>
  <c r="N15282" i="10"/>
  <c r="K15283" i="10"/>
  <c r="N15283" i="10"/>
  <c r="K15284" i="10"/>
  <c r="N15284" i="10"/>
  <c r="K15285" i="10"/>
  <c r="N15285" i="10"/>
  <c r="K15286" i="10"/>
  <c r="N15286" i="10"/>
  <c r="K15287" i="10"/>
  <c r="N15287" i="10"/>
  <c r="K15288" i="10"/>
  <c r="N15288" i="10"/>
  <c r="K15289" i="10"/>
  <c r="N15289" i="10"/>
  <c r="K15290" i="10"/>
  <c r="N15290" i="10"/>
  <c r="K15291" i="10"/>
  <c r="N15291" i="10"/>
  <c r="K15292" i="10"/>
  <c r="N15292" i="10"/>
  <c r="K15293" i="10"/>
  <c r="N15293" i="10"/>
  <c r="K15294" i="10"/>
  <c r="N15294" i="10"/>
  <c r="K15295" i="10"/>
  <c r="N15295" i="10"/>
  <c r="K15296" i="10"/>
  <c r="N15296" i="10"/>
  <c r="K15297" i="10"/>
  <c r="N15297" i="10"/>
  <c r="K15298" i="10"/>
  <c r="N15298" i="10"/>
  <c r="K15299" i="10"/>
  <c r="N15299" i="10"/>
  <c r="K15300" i="10"/>
  <c r="N15300" i="10"/>
  <c r="K15301" i="10"/>
  <c r="N15301" i="10"/>
  <c r="L15301" i="10" l="1"/>
  <c r="M15301" i="10" s="1"/>
  <c r="L15300" i="10"/>
  <c r="M15300" i="10" s="1"/>
  <c r="L15299" i="10"/>
  <c r="M15299" i="10" s="1"/>
  <c r="L15298" i="10"/>
  <c r="M15298" i="10" s="1"/>
  <c r="L15297" i="10"/>
  <c r="M15297" i="10" s="1"/>
  <c r="L15296" i="10"/>
  <c r="M15296" i="10" s="1"/>
  <c r="L15295" i="10"/>
  <c r="M15295" i="10" s="1"/>
  <c r="L15294" i="10"/>
  <c r="M15294" i="10" s="1"/>
  <c r="L15293" i="10"/>
  <c r="M15293" i="10" s="1"/>
  <c r="L15292" i="10"/>
  <c r="M15292" i="10" s="1"/>
  <c r="L15291" i="10"/>
  <c r="M15291" i="10" s="1"/>
  <c r="L15290" i="10"/>
  <c r="M15290" i="10" s="1"/>
  <c r="L15289" i="10"/>
  <c r="M15289" i="10" s="1"/>
  <c r="L15288" i="10"/>
  <c r="M15288" i="10" s="1"/>
  <c r="L15287" i="10"/>
  <c r="M15287" i="10" s="1"/>
  <c r="L15286" i="10"/>
  <c r="M15286" i="10" s="1"/>
  <c r="L15285" i="10"/>
  <c r="M15285" i="10" s="1"/>
  <c r="L15284" i="10"/>
  <c r="M15284" i="10" s="1"/>
  <c r="L15283" i="10"/>
  <c r="M15283" i="10" s="1"/>
  <c r="L15282" i="10"/>
  <c r="M15282" i="10" s="1"/>
  <c r="L15281" i="10"/>
  <c r="M15281" i="10" s="1"/>
  <c r="L15280" i="10"/>
  <c r="M15280" i="10" s="1"/>
  <c r="L15279" i="10"/>
  <c r="M15279" i="10" s="1"/>
  <c r="L15278" i="10"/>
  <c r="M15278" i="10" s="1"/>
  <c r="L15277" i="10"/>
  <c r="M15277" i="10" s="1"/>
  <c r="L15276" i="10"/>
  <c r="M15276" i="10" s="1"/>
  <c r="L15275" i="10"/>
  <c r="M15275" i="10" s="1"/>
  <c r="L15274" i="10"/>
  <c r="M15274" i="10" s="1"/>
  <c r="L15273" i="10"/>
  <c r="M15273" i="10" s="1"/>
  <c r="L15272" i="10"/>
  <c r="M15272" i="10" s="1"/>
  <c r="L15271" i="10"/>
  <c r="M15271" i="10" s="1"/>
  <c r="L15270" i="10"/>
  <c r="M15270" i="10" s="1"/>
  <c r="F706" i="4" l="1"/>
  <c r="J706" i="4"/>
  <c r="F704" i="4"/>
  <c r="J704" i="4"/>
  <c r="F705" i="4"/>
  <c r="J705" i="4"/>
  <c r="K15252" i="10"/>
  <c r="N15252" i="10"/>
  <c r="K15253" i="10"/>
  <c r="N15253" i="10"/>
  <c r="K15254" i="10"/>
  <c r="N15254" i="10"/>
  <c r="K15255" i="10"/>
  <c r="N15255" i="10"/>
  <c r="K15256" i="10"/>
  <c r="N15256" i="10"/>
  <c r="K15257" i="10"/>
  <c r="N15257" i="10"/>
  <c r="K15258" i="10"/>
  <c r="N15258" i="10"/>
  <c r="K15259" i="10"/>
  <c r="N15259" i="10"/>
  <c r="K15260" i="10"/>
  <c r="N15260" i="10"/>
  <c r="K15261" i="10"/>
  <c r="N15261" i="10"/>
  <c r="K15262" i="10"/>
  <c r="N15262" i="10"/>
  <c r="K15263" i="10"/>
  <c r="N15263" i="10"/>
  <c r="K15264" i="10"/>
  <c r="N15264" i="10"/>
  <c r="K15265" i="10"/>
  <c r="N15265" i="10"/>
  <c r="K15266" i="10"/>
  <c r="N15266" i="10"/>
  <c r="K15267" i="10"/>
  <c r="N15267" i="10"/>
  <c r="K15268" i="10"/>
  <c r="N15268" i="10"/>
  <c r="K15269" i="10"/>
  <c r="N15269" i="10"/>
  <c r="F703" i="4"/>
  <c r="J703" i="4" l="1"/>
  <c r="L15269" i="10"/>
  <c r="M15269" i="10" s="1"/>
  <c r="L15268" i="10"/>
  <c r="M15268" i="10" s="1"/>
  <c r="L15267" i="10"/>
  <c r="M15267" i="10" s="1"/>
  <c r="L15266" i="10"/>
  <c r="M15266" i="10" s="1"/>
  <c r="L15265" i="10"/>
  <c r="M15265" i="10" s="1"/>
  <c r="L15264" i="10"/>
  <c r="M15264" i="10" s="1"/>
  <c r="L15263" i="10"/>
  <c r="M15263" i="10" s="1"/>
  <c r="L15262" i="10"/>
  <c r="M15262" i="10" s="1"/>
  <c r="L15261" i="10"/>
  <c r="M15261" i="10" s="1"/>
  <c r="L15260" i="10"/>
  <c r="M15260" i="10" s="1"/>
  <c r="L15259" i="10"/>
  <c r="M15259" i="10" s="1"/>
  <c r="L15258" i="10"/>
  <c r="M15258" i="10" s="1"/>
  <c r="L15257" i="10"/>
  <c r="M15257" i="10" s="1"/>
  <c r="L15256" i="10"/>
  <c r="M15256" i="10" s="1"/>
  <c r="L15255" i="10"/>
  <c r="M15255" i="10" s="1"/>
  <c r="L15254" i="10"/>
  <c r="M15254" i="10" s="1"/>
  <c r="L15253" i="10"/>
  <c r="M15253" i="10" s="1"/>
  <c r="L15252" i="10"/>
  <c r="M15252" i="10" s="1"/>
  <c r="K15189" i="10"/>
  <c r="N15189" i="10"/>
  <c r="K15190" i="10"/>
  <c r="N15190" i="10"/>
  <c r="K15191" i="10"/>
  <c r="N15191" i="10"/>
  <c r="K15192" i="10"/>
  <c r="N15192" i="10"/>
  <c r="K15193" i="10"/>
  <c r="N15193" i="10"/>
  <c r="K15194" i="10"/>
  <c r="N15194" i="10"/>
  <c r="K15195" i="10"/>
  <c r="N15195" i="10"/>
  <c r="K15196" i="10"/>
  <c r="N15196" i="10"/>
  <c r="K15197" i="10"/>
  <c r="N15197" i="10"/>
  <c r="K15198" i="10"/>
  <c r="N15198" i="10"/>
  <c r="K15199" i="10"/>
  <c r="N15199" i="10"/>
  <c r="K15200" i="10"/>
  <c r="N15200" i="10"/>
  <c r="K15201" i="10"/>
  <c r="N15201" i="10"/>
  <c r="K15202" i="10"/>
  <c r="N15202" i="10"/>
  <c r="K15203" i="10"/>
  <c r="N15203" i="10"/>
  <c r="K15204" i="10"/>
  <c r="N15204" i="10"/>
  <c r="K15205" i="10"/>
  <c r="N15205" i="10"/>
  <c r="K15206" i="10"/>
  <c r="N15206" i="10"/>
  <c r="K15207" i="10"/>
  <c r="N15207" i="10"/>
  <c r="K15208" i="10"/>
  <c r="N15208" i="10"/>
  <c r="K15209" i="10"/>
  <c r="N15209" i="10"/>
  <c r="K15210" i="10"/>
  <c r="N15210" i="10"/>
  <c r="K15211" i="10"/>
  <c r="N15211" i="10"/>
  <c r="K15212" i="10"/>
  <c r="N15212" i="10"/>
  <c r="K15213" i="10"/>
  <c r="N15213" i="10"/>
  <c r="K15214" i="10"/>
  <c r="N15214" i="10"/>
  <c r="K15215" i="10"/>
  <c r="N15215" i="10"/>
  <c r="K15216" i="10"/>
  <c r="N15216" i="10"/>
  <c r="K15217" i="10"/>
  <c r="N15217" i="10"/>
  <c r="K15218" i="10"/>
  <c r="N15218" i="10"/>
  <c r="K15219" i="10"/>
  <c r="N15219" i="10"/>
  <c r="K15220" i="10"/>
  <c r="N15220" i="10"/>
  <c r="K15221" i="10"/>
  <c r="N15221" i="10"/>
  <c r="N15222" i="10"/>
  <c r="K15223" i="10"/>
  <c r="N15223" i="10"/>
  <c r="K15224" i="10"/>
  <c r="N15224" i="10"/>
  <c r="K15225" i="10"/>
  <c r="N15225" i="10"/>
  <c r="K15226" i="10"/>
  <c r="N15226" i="10"/>
  <c r="K15227" i="10"/>
  <c r="N15227" i="10"/>
  <c r="K15228" i="10"/>
  <c r="N15228" i="10"/>
  <c r="K15229" i="10"/>
  <c r="N15229" i="10"/>
  <c r="K15230" i="10"/>
  <c r="N15230" i="10"/>
  <c r="K15231" i="10"/>
  <c r="N15231" i="10"/>
  <c r="K15232" i="10"/>
  <c r="N15232" i="10"/>
  <c r="K15233" i="10"/>
  <c r="N15233" i="10"/>
  <c r="K15234" i="10"/>
  <c r="N15234" i="10"/>
  <c r="K15235" i="10"/>
  <c r="N15235" i="10"/>
  <c r="K15236" i="10"/>
  <c r="N15236" i="10"/>
  <c r="K15237" i="10"/>
  <c r="N15237" i="10"/>
  <c r="K15238" i="10"/>
  <c r="N15238" i="10"/>
  <c r="K15239" i="10"/>
  <c r="N15239" i="10"/>
  <c r="K15240" i="10"/>
  <c r="N15240" i="10"/>
  <c r="K15241" i="10"/>
  <c r="N15241" i="10"/>
  <c r="K15242" i="10"/>
  <c r="N15242" i="10"/>
  <c r="K15243" i="10"/>
  <c r="N15243" i="10"/>
  <c r="K15244" i="10"/>
  <c r="N15244" i="10"/>
  <c r="K15245" i="10"/>
  <c r="N15245" i="10"/>
  <c r="K15246" i="10"/>
  <c r="N15246" i="10"/>
  <c r="K15247" i="10"/>
  <c r="N15247" i="10"/>
  <c r="K15248" i="10"/>
  <c r="N15248" i="10"/>
  <c r="K15249" i="10"/>
  <c r="N15249" i="10"/>
  <c r="K15250" i="10"/>
  <c r="N15250" i="10"/>
  <c r="K15251" i="10"/>
  <c r="N15251" i="10"/>
  <c r="J690" i="4"/>
  <c r="J693" i="4"/>
  <c r="O697" i="4"/>
  <c r="J697" i="4" s="1"/>
  <c r="O698" i="4"/>
  <c r="J698" i="4" s="1"/>
  <c r="J702" i="4" l="1"/>
  <c r="F701" i="4"/>
  <c r="J701" i="4"/>
  <c r="F692" i="4"/>
  <c r="J692" i="4"/>
  <c r="J691" i="4"/>
  <c r="L15251" i="10"/>
  <c r="M15251" i="10" s="1"/>
  <c r="L15250" i="10"/>
  <c r="M15250" i="10" s="1"/>
  <c r="L15249" i="10"/>
  <c r="M15249" i="10" s="1"/>
  <c r="L15248" i="10"/>
  <c r="M15248" i="10" s="1"/>
  <c r="L15247" i="10"/>
  <c r="M15247" i="10" s="1"/>
  <c r="L15246" i="10"/>
  <c r="M15246" i="10" s="1"/>
  <c r="L15245" i="10"/>
  <c r="M15245" i="10" s="1"/>
  <c r="L15244" i="10"/>
  <c r="M15244" i="10" s="1"/>
  <c r="L15243" i="10"/>
  <c r="M15243" i="10" s="1"/>
  <c r="L15242" i="10"/>
  <c r="M15242" i="10" s="1"/>
  <c r="L15241" i="10"/>
  <c r="M15241" i="10" s="1"/>
  <c r="L15240" i="10"/>
  <c r="M15240" i="10" s="1"/>
  <c r="L15239" i="10"/>
  <c r="M15239" i="10" s="1"/>
  <c r="L15238" i="10"/>
  <c r="M15238" i="10" s="1"/>
  <c r="L15237" i="10"/>
  <c r="M15237" i="10" s="1"/>
  <c r="L15236" i="10"/>
  <c r="M15236" i="10" s="1"/>
  <c r="L15235" i="10"/>
  <c r="M15235" i="10" s="1"/>
  <c r="L15234" i="10"/>
  <c r="M15234" i="10" s="1"/>
  <c r="L15233" i="10"/>
  <c r="M15233" i="10" s="1"/>
  <c r="L15232" i="10"/>
  <c r="M15232" i="10" s="1"/>
  <c r="L15231" i="10"/>
  <c r="M15231" i="10" s="1"/>
  <c r="L15230" i="10"/>
  <c r="M15230" i="10" s="1"/>
  <c r="L15229" i="10"/>
  <c r="M15229" i="10" s="1"/>
  <c r="L15228" i="10"/>
  <c r="M15228" i="10" s="1"/>
  <c r="L15227" i="10"/>
  <c r="M15227" i="10" s="1"/>
  <c r="L15226" i="10"/>
  <c r="M15226" i="10" s="1"/>
  <c r="L15225" i="10"/>
  <c r="M15225" i="10" s="1"/>
  <c r="L15224" i="10"/>
  <c r="M15224" i="10" s="1"/>
  <c r="L15223" i="10"/>
  <c r="M15223" i="10" s="1"/>
  <c r="L15221" i="10"/>
  <c r="M15221" i="10" s="1"/>
  <c r="L15220" i="10"/>
  <c r="M15220" i="10" s="1"/>
  <c r="L15219" i="10"/>
  <c r="M15219" i="10" s="1"/>
  <c r="L15218" i="10"/>
  <c r="M15218" i="10" s="1"/>
  <c r="L15217" i="10"/>
  <c r="M15217" i="10" s="1"/>
  <c r="L15216" i="10"/>
  <c r="M15216" i="10" s="1"/>
  <c r="L15215" i="10"/>
  <c r="M15215" i="10" s="1"/>
  <c r="L15214" i="10"/>
  <c r="M15214" i="10" s="1"/>
  <c r="L15213" i="10"/>
  <c r="M15213" i="10" s="1"/>
  <c r="L15212" i="10"/>
  <c r="M15212" i="10" s="1"/>
  <c r="L15211" i="10"/>
  <c r="M15211" i="10" s="1"/>
  <c r="L15210" i="10"/>
  <c r="M15210" i="10" s="1"/>
  <c r="L15209" i="10"/>
  <c r="M15209" i="10" s="1"/>
  <c r="L15208" i="10"/>
  <c r="M15208" i="10" s="1"/>
  <c r="L15207" i="10"/>
  <c r="M15207" i="10" s="1"/>
  <c r="L15206" i="10"/>
  <c r="M15206" i="10" s="1"/>
  <c r="L15205" i="10"/>
  <c r="M15205" i="10" s="1"/>
  <c r="L15204" i="10"/>
  <c r="M15204" i="10" s="1"/>
  <c r="L15203" i="10"/>
  <c r="M15203" i="10" s="1"/>
  <c r="L15202" i="10"/>
  <c r="M15202" i="10" s="1"/>
  <c r="L15201" i="10"/>
  <c r="M15201" i="10" s="1"/>
  <c r="L15200" i="10"/>
  <c r="M15200" i="10" s="1"/>
  <c r="L15199" i="10"/>
  <c r="M15199" i="10" s="1"/>
  <c r="L15198" i="10"/>
  <c r="M15198" i="10" s="1"/>
  <c r="L15197" i="10"/>
  <c r="M15197" i="10" s="1"/>
  <c r="L15196" i="10"/>
  <c r="M15196" i="10" s="1"/>
  <c r="L15195" i="10"/>
  <c r="M15195" i="10" s="1"/>
  <c r="L15194" i="10"/>
  <c r="M15194" i="10" s="1"/>
  <c r="L15193" i="10"/>
  <c r="M15193" i="10" s="1"/>
  <c r="L15192" i="10"/>
  <c r="M15192" i="10" s="1"/>
  <c r="L15191" i="10"/>
  <c r="M15191" i="10" s="1"/>
  <c r="L15190" i="10"/>
  <c r="M15190" i="10" s="1"/>
  <c r="L15189" i="10"/>
  <c r="M15189" i="10" s="1"/>
  <c r="K15098" i="10"/>
  <c r="N15098" i="10"/>
  <c r="K15099" i="10"/>
  <c r="N15099" i="10"/>
  <c r="K15100" i="10"/>
  <c r="N15100" i="10"/>
  <c r="K15101" i="10"/>
  <c r="N15101" i="10"/>
  <c r="K15102" i="10"/>
  <c r="N15102" i="10"/>
  <c r="K15103" i="10"/>
  <c r="N15103" i="10"/>
  <c r="K15104" i="10"/>
  <c r="N15104" i="10"/>
  <c r="K15105" i="10"/>
  <c r="N15105" i="10"/>
  <c r="K15106" i="10"/>
  <c r="N15106" i="10"/>
  <c r="K15107" i="10"/>
  <c r="N15107" i="10"/>
  <c r="K15108" i="10"/>
  <c r="N15108" i="10"/>
  <c r="K15109" i="10"/>
  <c r="N15109" i="10"/>
  <c r="K15110" i="10"/>
  <c r="N15110" i="10"/>
  <c r="K15111" i="10"/>
  <c r="N15111" i="10"/>
  <c r="K15112" i="10"/>
  <c r="N15112" i="10"/>
  <c r="K15113" i="10"/>
  <c r="N15113" i="10"/>
  <c r="K15114" i="10"/>
  <c r="N15114" i="10"/>
  <c r="K15115" i="10"/>
  <c r="N15115" i="10"/>
  <c r="K15116" i="10"/>
  <c r="N15116" i="10"/>
  <c r="K15117" i="10"/>
  <c r="N15117" i="10"/>
  <c r="K15118" i="10"/>
  <c r="N15118" i="10"/>
  <c r="K15119" i="10"/>
  <c r="N15119" i="10"/>
  <c r="K15120" i="10"/>
  <c r="N15120" i="10"/>
  <c r="K15121" i="10"/>
  <c r="N15121" i="10"/>
  <c r="K15122" i="10"/>
  <c r="N15122" i="10"/>
  <c r="K15123" i="10"/>
  <c r="N15123" i="10"/>
  <c r="K15124" i="10"/>
  <c r="N15124" i="10"/>
  <c r="K15125" i="10"/>
  <c r="N15125" i="10"/>
  <c r="K15126" i="10"/>
  <c r="N15126" i="10"/>
  <c r="K15127" i="10"/>
  <c r="N15127" i="10"/>
  <c r="K15128" i="10"/>
  <c r="N15128" i="10"/>
  <c r="K15129" i="10"/>
  <c r="N15129" i="10"/>
  <c r="K15130" i="10"/>
  <c r="N15130" i="10"/>
  <c r="K15131" i="10"/>
  <c r="N15131" i="10"/>
  <c r="K15132" i="10"/>
  <c r="N15132" i="10"/>
  <c r="K15133" i="10"/>
  <c r="N15133" i="10"/>
  <c r="K15134" i="10"/>
  <c r="N15134" i="10"/>
  <c r="K15135" i="10"/>
  <c r="N15135" i="10"/>
  <c r="K15136" i="10"/>
  <c r="N15136" i="10"/>
  <c r="K15137" i="10"/>
  <c r="N15137" i="10"/>
  <c r="K15138" i="10"/>
  <c r="N15138" i="10"/>
  <c r="K15139" i="10"/>
  <c r="N15139" i="10"/>
  <c r="K15140" i="10"/>
  <c r="N15140" i="10"/>
  <c r="K15141" i="10"/>
  <c r="N15141" i="10"/>
  <c r="K15142" i="10"/>
  <c r="N15142" i="10"/>
  <c r="K15143" i="10"/>
  <c r="N15143" i="10"/>
  <c r="K15144" i="10"/>
  <c r="N15144" i="10"/>
  <c r="K15145" i="10"/>
  <c r="N15145" i="10"/>
  <c r="K15146" i="10"/>
  <c r="N15146" i="10"/>
  <c r="K15147" i="10"/>
  <c r="N15147" i="10"/>
  <c r="K15148" i="10"/>
  <c r="N15148" i="10"/>
  <c r="K15149" i="10"/>
  <c r="N15149" i="10"/>
  <c r="K15150" i="10"/>
  <c r="N15150" i="10"/>
  <c r="K15151" i="10"/>
  <c r="N15151" i="10"/>
  <c r="K15152" i="10"/>
  <c r="N15152" i="10"/>
  <c r="K15153" i="10"/>
  <c r="N15153" i="10"/>
  <c r="K15154" i="10"/>
  <c r="N15154" i="10"/>
  <c r="K15155" i="10"/>
  <c r="N15155" i="10"/>
  <c r="K15156" i="10"/>
  <c r="N15156" i="10"/>
  <c r="K15157" i="10"/>
  <c r="N15157" i="10"/>
  <c r="K15158" i="10"/>
  <c r="N15158" i="10"/>
  <c r="K15159" i="10"/>
  <c r="N15159" i="10"/>
  <c r="K15160" i="10"/>
  <c r="N15160" i="10"/>
  <c r="K15161" i="10"/>
  <c r="N15161" i="10"/>
  <c r="K15162" i="10"/>
  <c r="N15162" i="10"/>
  <c r="K15163" i="10"/>
  <c r="N15163" i="10"/>
  <c r="K15164" i="10"/>
  <c r="N15164" i="10"/>
  <c r="K15165" i="10"/>
  <c r="N15165" i="10"/>
  <c r="K15166" i="10"/>
  <c r="N15166" i="10"/>
  <c r="K15167" i="10"/>
  <c r="N15167" i="10"/>
  <c r="K15168" i="10"/>
  <c r="N15168" i="10"/>
  <c r="K15169" i="10"/>
  <c r="N15169" i="10"/>
  <c r="K15170" i="10"/>
  <c r="N15170" i="10"/>
  <c r="K15171" i="10"/>
  <c r="N15171" i="10"/>
  <c r="K15172" i="10"/>
  <c r="N15172" i="10"/>
  <c r="K15173" i="10"/>
  <c r="N15173" i="10"/>
  <c r="K15174" i="10"/>
  <c r="N15174" i="10"/>
  <c r="K15175" i="10"/>
  <c r="N15175" i="10"/>
  <c r="K15176" i="10"/>
  <c r="N15176" i="10"/>
  <c r="K15177" i="10"/>
  <c r="N15177" i="10"/>
  <c r="K15178" i="10"/>
  <c r="N15178" i="10"/>
  <c r="K15179" i="10"/>
  <c r="N15179" i="10"/>
  <c r="K15180" i="10"/>
  <c r="N15180" i="10"/>
  <c r="K15181" i="10"/>
  <c r="N15181" i="10"/>
  <c r="K15182" i="10"/>
  <c r="N15182" i="10"/>
  <c r="K15183" i="10"/>
  <c r="N15183" i="10"/>
  <c r="K15184" i="10"/>
  <c r="N15184" i="10"/>
  <c r="K15185" i="10"/>
  <c r="N15185" i="10"/>
  <c r="K15186" i="10"/>
  <c r="N15186" i="10"/>
  <c r="K15187" i="10"/>
  <c r="N15187" i="10"/>
  <c r="K15188" i="10"/>
  <c r="N15188" i="10"/>
  <c r="L15188" i="10" l="1"/>
  <c r="M15188" i="10" s="1"/>
  <c r="L15187" i="10"/>
  <c r="M15187" i="10" s="1"/>
  <c r="L15186" i="10"/>
  <c r="M15186" i="10" s="1"/>
  <c r="L15185" i="10"/>
  <c r="M15185" i="10" s="1"/>
  <c r="L15184" i="10"/>
  <c r="M15184" i="10" s="1"/>
  <c r="L15183" i="10"/>
  <c r="M15183" i="10" s="1"/>
  <c r="L15182" i="10"/>
  <c r="M15182" i="10" s="1"/>
  <c r="L15181" i="10"/>
  <c r="M15181" i="10" s="1"/>
  <c r="L15180" i="10"/>
  <c r="M15180" i="10" s="1"/>
  <c r="L15179" i="10"/>
  <c r="M15179" i="10" s="1"/>
  <c r="L15178" i="10"/>
  <c r="M15178" i="10" s="1"/>
  <c r="L15177" i="10"/>
  <c r="M15177" i="10" s="1"/>
  <c r="L15176" i="10"/>
  <c r="M15176" i="10" s="1"/>
  <c r="L15175" i="10"/>
  <c r="M15175" i="10" s="1"/>
  <c r="L15174" i="10"/>
  <c r="M15174" i="10" s="1"/>
  <c r="L15173" i="10"/>
  <c r="M15173" i="10" s="1"/>
  <c r="L15172" i="10"/>
  <c r="M15172" i="10" s="1"/>
  <c r="L15171" i="10"/>
  <c r="M15171" i="10" s="1"/>
  <c r="L15170" i="10"/>
  <c r="M15170" i="10" s="1"/>
  <c r="L15169" i="10"/>
  <c r="M15169" i="10" s="1"/>
  <c r="L15168" i="10"/>
  <c r="M15168" i="10" s="1"/>
  <c r="L15167" i="10"/>
  <c r="M15167" i="10" s="1"/>
  <c r="L15166" i="10"/>
  <c r="M15166" i="10" s="1"/>
  <c r="L15165" i="10"/>
  <c r="M15165" i="10" s="1"/>
  <c r="L15164" i="10"/>
  <c r="M15164" i="10" s="1"/>
  <c r="L15163" i="10"/>
  <c r="M15163" i="10" s="1"/>
  <c r="L15162" i="10"/>
  <c r="M15162" i="10" s="1"/>
  <c r="L15161" i="10"/>
  <c r="M15161" i="10" s="1"/>
  <c r="L15160" i="10"/>
  <c r="M15160" i="10" s="1"/>
  <c r="L15159" i="10"/>
  <c r="M15159" i="10" s="1"/>
  <c r="L15158" i="10"/>
  <c r="M15158" i="10" s="1"/>
  <c r="L15157" i="10"/>
  <c r="M15157" i="10" s="1"/>
  <c r="L15156" i="10"/>
  <c r="M15156" i="10" s="1"/>
  <c r="L15155" i="10"/>
  <c r="M15155" i="10" s="1"/>
  <c r="L15154" i="10"/>
  <c r="M15154" i="10" s="1"/>
  <c r="L15153" i="10"/>
  <c r="M15153" i="10" s="1"/>
  <c r="L15152" i="10"/>
  <c r="M15152" i="10" s="1"/>
  <c r="L15151" i="10"/>
  <c r="M15151" i="10" s="1"/>
  <c r="L15150" i="10"/>
  <c r="M15150" i="10" s="1"/>
  <c r="L15149" i="10"/>
  <c r="M15149" i="10" s="1"/>
  <c r="L15148" i="10"/>
  <c r="M15148" i="10" s="1"/>
  <c r="L15147" i="10"/>
  <c r="M15147" i="10" s="1"/>
  <c r="L15146" i="10"/>
  <c r="M15146" i="10" s="1"/>
  <c r="L15145" i="10"/>
  <c r="M15145" i="10" s="1"/>
  <c r="L15144" i="10"/>
  <c r="M15144" i="10" s="1"/>
  <c r="L15143" i="10"/>
  <c r="M15143" i="10" s="1"/>
  <c r="L15142" i="10"/>
  <c r="M15142" i="10" s="1"/>
  <c r="L15141" i="10"/>
  <c r="M15141" i="10" s="1"/>
  <c r="L15140" i="10"/>
  <c r="M15140" i="10" s="1"/>
  <c r="L15139" i="10"/>
  <c r="M15139" i="10" s="1"/>
  <c r="L15138" i="10"/>
  <c r="M15138" i="10" s="1"/>
  <c r="L15137" i="10"/>
  <c r="M15137" i="10" s="1"/>
  <c r="L15136" i="10"/>
  <c r="M15136" i="10" s="1"/>
  <c r="L15135" i="10"/>
  <c r="M15135" i="10" s="1"/>
  <c r="L15134" i="10"/>
  <c r="M15134" i="10" s="1"/>
  <c r="L15133" i="10"/>
  <c r="M15133" i="10" s="1"/>
  <c r="L15132" i="10"/>
  <c r="M15132" i="10" s="1"/>
  <c r="L15131" i="10"/>
  <c r="M15131" i="10" s="1"/>
  <c r="L15130" i="10"/>
  <c r="M15130" i="10" s="1"/>
  <c r="L15129" i="10"/>
  <c r="M15129" i="10" s="1"/>
  <c r="L15128" i="10"/>
  <c r="M15128" i="10" s="1"/>
  <c r="L15127" i="10"/>
  <c r="M15127" i="10" s="1"/>
  <c r="L15126" i="10"/>
  <c r="M15126" i="10" s="1"/>
  <c r="L15125" i="10"/>
  <c r="M15125" i="10" s="1"/>
  <c r="L15124" i="10"/>
  <c r="M15124" i="10" s="1"/>
  <c r="L15123" i="10"/>
  <c r="M15123" i="10" s="1"/>
  <c r="L15122" i="10"/>
  <c r="M15122" i="10" s="1"/>
  <c r="L15121" i="10"/>
  <c r="M15121" i="10" s="1"/>
  <c r="L15120" i="10"/>
  <c r="M15120" i="10" s="1"/>
  <c r="L15119" i="10"/>
  <c r="M15119" i="10" s="1"/>
  <c r="L15118" i="10"/>
  <c r="M15118" i="10" s="1"/>
  <c r="L15117" i="10"/>
  <c r="M15117" i="10" s="1"/>
  <c r="L15116" i="10"/>
  <c r="M15116" i="10" s="1"/>
  <c r="L15115" i="10"/>
  <c r="M15115" i="10" s="1"/>
  <c r="L15114" i="10"/>
  <c r="M15114" i="10" s="1"/>
  <c r="L15113" i="10"/>
  <c r="M15113" i="10" s="1"/>
  <c r="L15112" i="10"/>
  <c r="M15112" i="10" s="1"/>
  <c r="L15111" i="10"/>
  <c r="M15111" i="10" s="1"/>
  <c r="L15110" i="10"/>
  <c r="M15110" i="10" s="1"/>
  <c r="L15109" i="10"/>
  <c r="M15109" i="10" s="1"/>
  <c r="L15108" i="10"/>
  <c r="M15108" i="10" s="1"/>
  <c r="L15107" i="10"/>
  <c r="M15107" i="10" s="1"/>
  <c r="L15106" i="10"/>
  <c r="M15106" i="10" s="1"/>
  <c r="L15105" i="10"/>
  <c r="M15105" i="10" s="1"/>
  <c r="L15104" i="10"/>
  <c r="M15104" i="10" s="1"/>
  <c r="L15103" i="10"/>
  <c r="M15103" i="10" s="1"/>
  <c r="L15102" i="10"/>
  <c r="M15102" i="10" s="1"/>
  <c r="L15101" i="10"/>
  <c r="M15101" i="10" s="1"/>
  <c r="L15100" i="10"/>
  <c r="M15100" i="10" s="1"/>
  <c r="L15099" i="10"/>
  <c r="M15099" i="10" s="1"/>
  <c r="L15098" i="10"/>
  <c r="M15098" i="10" s="1"/>
  <c r="K15043" i="10"/>
  <c r="N15043" i="10"/>
  <c r="K15044" i="10"/>
  <c r="N15044" i="10"/>
  <c r="K15045" i="10"/>
  <c r="N15045" i="10"/>
  <c r="K15046" i="10"/>
  <c r="N15046" i="10"/>
  <c r="K15047" i="10"/>
  <c r="N15047" i="10"/>
  <c r="K15048" i="10"/>
  <c r="N15048" i="10"/>
  <c r="K15049" i="10"/>
  <c r="N15049" i="10"/>
  <c r="K15050" i="10"/>
  <c r="N15050" i="10"/>
  <c r="K15051" i="10"/>
  <c r="N15051" i="10"/>
  <c r="K15052" i="10"/>
  <c r="N15052" i="10"/>
  <c r="K15053" i="10"/>
  <c r="N15053" i="10"/>
  <c r="K15054" i="10"/>
  <c r="N15054" i="10"/>
  <c r="K15055" i="10"/>
  <c r="N15055" i="10"/>
  <c r="K15056" i="10"/>
  <c r="N15056" i="10"/>
  <c r="K15057" i="10"/>
  <c r="N15057" i="10"/>
  <c r="K15058" i="10"/>
  <c r="N15058" i="10"/>
  <c r="K15059" i="10"/>
  <c r="N15059" i="10"/>
  <c r="K15060" i="10"/>
  <c r="N15060" i="10"/>
  <c r="K15061" i="10"/>
  <c r="N15061" i="10"/>
  <c r="K15062" i="10"/>
  <c r="N15062" i="10"/>
  <c r="K15063" i="10"/>
  <c r="N15063" i="10"/>
  <c r="K15064" i="10"/>
  <c r="N15064" i="10"/>
  <c r="K15065" i="10"/>
  <c r="N15065" i="10"/>
  <c r="K15066" i="10"/>
  <c r="N15066" i="10"/>
  <c r="K15067" i="10"/>
  <c r="N15067" i="10"/>
  <c r="K15068" i="10"/>
  <c r="N15068" i="10"/>
  <c r="K15069" i="10"/>
  <c r="N15069" i="10"/>
  <c r="K15070" i="10"/>
  <c r="N15070" i="10"/>
  <c r="K15071" i="10"/>
  <c r="N15071" i="10"/>
  <c r="K15072" i="10"/>
  <c r="N15072" i="10"/>
  <c r="K15073" i="10"/>
  <c r="N15073" i="10"/>
  <c r="K15074" i="10"/>
  <c r="N15074" i="10"/>
  <c r="K15075" i="10"/>
  <c r="N15075" i="10"/>
  <c r="K15076" i="10"/>
  <c r="N15076" i="10"/>
  <c r="K15077" i="10"/>
  <c r="N15077" i="10"/>
  <c r="K15078" i="10"/>
  <c r="N15078" i="10"/>
  <c r="K15079" i="10"/>
  <c r="N15079" i="10"/>
  <c r="K15080" i="10"/>
  <c r="N15080" i="10"/>
  <c r="K15081" i="10"/>
  <c r="N15081" i="10"/>
  <c r="K15082" i="10"/>
  <c r="N15082" i="10"/>
  <c r="K15083" i="10"/>
  <c r="N15083" i="10"/>
  <c r="K15084" i="10"/>
  <c r="N15084" i="10"/>
  <c r="K15085" i="10"/>
  <c r="N15085" i="10"/>
  <c r="K15086" i="10"/>
  <c r="N15086" i="10"/>
  <c r="K15087" i="10"/>
  <c r="N15087" i="10"/>
  <c r="K15088" i="10"/>
  <c r="N15088" i="10"/>
  <c r="K15089" i="10"/>
  <c r="N15089" i="10"/>
  <c r="K15090" i="10"/>
  <c r="N15090" i="10"/>
  <c r="K15091" i="10"/>
  <c r="N15091" i="10"/>
  <c r="K15092" i="10"/>
  <c r="N15092" i="10"/>
  <c r="K15093" i="10"/>
  <c r="N15093" i="10"/>
  <c r="K15094" i="10"/>
  <c r="N15094" i="10"/>
  <c r="K15095" i="10"/>
  <c r="N15095" i="10"/>
  <c r="K15096" i="10"/>
  <c r="N15096" i="10"/>
  <c r="K15097" i="10"/>
  <c r="N15097" i="10"/>
  <c r="L15097" i="10" l="1"/>
  <c r="M15097" i="10" s="1"/>
  <c r="L15095" i="10"/>
  <c r="M15095" i="10" s="1"/>
  <c r="L15093" i="10"/>
  <c r="M15093" i="10" s="1"/>
  <c r="L15091" i="10"/>
  <c r="M15091" i="10" s="1"/>
  <c r="L15089" i="10"/>
  <c r="M15089" i="10" s="1"/>
  <c r="L15087" i="10"/>
  <c r="M15087" i="10" s="1"/>
  <c r="L15084" i="10"/>
  <c r="M15084" i="10" s="1"/>
  <c r="L15082" i="10"/>
  <c r="M15082" i="10" s="1"/>
  <c r="L15080" i="10"/>
  <c r="M15080" i="10" s="1"/>
  <c r="L15078" i="10"/>
  <c r="M15078" i="10" s="1"/>
  <c r="L15075" i="10"/>
  <c r="M15075" i="10" s="1"/>
  <c r="L15073" i="10"/>
  <c r="M15073" i="10" s="1"/>
  <c r="L15070" i="10"/>
  <c r="M15070" i="10" s="1"/>
  <c r="L15068" i="10"/>
  <c r="M15068" i="10" s="1"/>
  <c r="L15066" i="10"/>
  <c r="M15066" i="10" s="1"/>
  <c r="L15064" i="10"/>
  <c r="M15064" i="10" s="1"/>
  <c r="L15062" i="10"/>
  <c r="M15062" i="10" s="1"/>
  <c r="L15060" i="10"/>
  <c r="M15060" i="10" s="1"/>
  <c r="L15058" i="10"/>
  <c r="M15058" i="10" s="1"/>
  <c r="L15056" i="10"/>
  <c r="M15056" i="10" s="1"/>
  <c r="L15054" i="10"/>
  <c r="M15054" i="10" s="1"/>
  <c r="L15053" i="10"/>
  <c r="M15053" i="10" s="1"/>
  <c r="L15051" i="10"/>
  <c r="M15051" i="10" s="1"/>
  <c r="L15050" i="10"/>
  <c r="M15050" i="10" s="1"/>
  <c r="L15049" i="10"/>
  <c r="M15049" i="10" s="1"/>
  <c r="L15047" i="10"/>
  <c r="M15047" i="10" s="1"/>
  <c r="L15046" i="10"/>
  <c r="M15046" i="10" s="1"/>
  <c r="L15045" i="10"/>
  <c r="M15045" i="10" s="1"/>
  <c r="L15044" i="10"/>
  <c r="M15044" i="10" s="1"/>
  <c r="L15043" i="10"/>
  <c r="M15043" i="10" s="1"/>
  <c r="L15096" i="10"/>
  <c r="M15096" i="10" s="1"/>
  <c r="L15094" i="10"/>
  <c r="M15094" i="10" s="1"/>
  <c r="L15092" i="10"/>
  <c r="M15092" i="10" s="1"/>
  <c r="L15090" i="10"/>
  <c r="M15090" i="10" s="1"/>
  <c r="L15088" i="10"/>
  <c r="M15088" i="10" s="1"/>
  <c r="L15086" i="10"/>
  <c r="M15086" i="10" s="1"/>
  <c r="L15085" i="10"/>
  <c r="M15085" i="10" s="1"/>
  <c r="L15083" i="10"/>
  <c r="M15083" i="10" s="1"/>
  <c r="L15081" i="10"/>
  <c r="M15081" i="10" s="1"/>
  <c r="L15079" i="10"/>
  <c r="M15079" i="10" s="1"/>
  <c r="L15077" i="10"/>
  <c r="M15077" i="10" s="1"/>
  <c r="L15076" i="10"/>
  <c r="M15076" i="10" s="1"/>
  <c r="L15074" i="10"/>
  <c r="M15074" i="10" s="1"/>
  <c r="L15072" i="10"/>
  <c r="M15072" i="10" s="1"/>
  <c r="L15071" i="10"/>
  <c r="M15071" i="10" s="1"/>
  <c r="L15069" i="10"/>
  <c r="M15069" i="10" s="1"/>
  <c r="L15067" i="10"/>
  <c r="M15067" i="10" s="1"/>
  <c r="L15065" i="10"/>
  <c r="M15065" i="10" s="1"/>
  <c r="L15063" i="10"/>
  <c r="M15063" i="10" s="1"/>
  <c r="L15061" i="10"/>
  <c r="M15061" i="10" s="1"/>
  <c r="L15059" i="10"/>
  <c r="M15059" i="10" s="1"/>
  <c r="L15057" i="10"/>
  <c r="M15057" i="10" s="1"/>
  <c r="L15055" i="10"/>
  <c r="M15055" i="10" s="1"/>
  <c r="L15052" i="10"/>
  <c r="M15052" i="10" s="1"/>
  <c r="L15048" i="10"/>
  <c r="M15048" i="10" s="1"/>
  <c r="K15039" i="10"/>
  <c r="N15039" i="10"/>
  <c r="K15040" i="10"/>
  <c r="N15040" i="10"/>
  <c r="K15041" i="10"/>
  <c r="N15041" i="10"/>
  <c r="K15042" i="10"/>
  <c r="N15042" i="10"/>
  <c r="L15042" i="10" l="1"/>
  <c r="M15042" i="10" s="1"/>
  <c r="L15041" i="10"/>
  <c r="M15041" i="10" s="1"/>
  <c r="L15040" i="10"/>
  <c r="M15040" i="10" s="1"/>
  <c r="L15039" i="10"/>
  <c r="M15039" i="10" s="1"/>
  <c r="K15034" i="10"/>
  <c r="N15034" i="10"/>
  <c r="K15035" i="10"/>
  <c r="N15035" i="10"/>
  <c r="K15036" i="10"/>
  <c r="N15036" i="10"/>
  <c r="K15037" i="10"/>
  <c r="N15037" i="10"/>
  <c r="K15038" i="10"/>
  <c r="N15038" i="10"/>
  <c r="L15038" i="10" l="1"/>
  <c r="M15038" i="10" s="1"/>
  <c r="L15037" i="10"/>
  <c r="M15037" i="10" s="1"/>
  <c r="L15036" i="10"/>
  <c r="M15036" i="10" s="1"/>
  <c r="L15035" i="10"/>
  <c r="M15035" i="10" s="1"/>
  <c r="L15034" i="10"/>
  <c r="M15034" i="10" s="1"/>
  <c r="K14979" i="10"/>
  <c r="N14979" i="10"/>
  <c r="K14980" i="10"/>
  <c r="N14980" i="10"/>
  <c r="K14981" i="10"/>
  <c r="N14981" i="10"/>
  <c r="K14982" i="10"/>
  <c r="N14982" i="10"/>
  <c r="K14983" i="10"/>
  <c r="N14983" i="10"/>
  <c r="K14984" i="10"/>
  <c r="N14984" i="10"/>
  <c r="K14985" i="10"/>
  <c r="N14985" i="10"/>
  <c r="K14986" i="10"/>
  <c r="N14986" i="10"/>
  <c r="K14987" i="10"/>
  <c r="N14987" i="10"/>
  <c r="K14988" i="10"/>
  <c r="N14988" i="10"/>
  <c r="K14989" i="10"/>
  <c r="N14989" i="10"/>
  <c r="K14990" i="10"/>
  <c r="N14990" i="10"/>
  <c r="K14991" i="10"/>
  <c r="N14991" i="10"/>
  <c r="K14992" i="10"/>
  <c r="N14992" i="10"/>
  <c r="K14993" i="10"/>
  <c r="N14993" i="10"/>
  <c r="K14994" i="10"/>
  <c r="N14994" i="10"/>
  <c r="K14995" i="10"/>
  <c r="N14995" i="10"/>
  <c r="K14996" i="10"/>
  <c r="N14996" i="10"/>
  <c r="K14997" i="10"/>
  <c r="N14997" i="10"/>
  <c r="K14998" i="10"/>
  <c r="N14998" i="10"/>
  <c r="K14999" i="10"/>
  <c r="N14999" i="10"/>
  <c r="K15000" i="10"/>
  <c r="N15000" i="10"/>
  <c r="K15001" i="10"/>
  <c r="N15001" i="10"/>
  <c r="K15002" i="10"/>
  <c r="N15002" i="10"/>
  <c r="K15003" i="10"/>
  <c r="N15003" i="10"/>
  <c r="K15004" i="10"/>
  <c r="N15004" i="10"/>
  <c r="K15005" i="10"/>
  <c r="N15005" i="10"/>
  <c r="K15006" i="10"/>
  <c r="N15006" i="10"/>
  <c r="K15007" i="10"/>
  <c r="N15007" i="10"/>
  <c r="K15008" i="10"/>
  <c r="N15008" i="10"/>
  <c r="K15009" i="10"/>
  <c r="N15009" i="10"/>
  <c r="K15010" i="10"/>
  <c r="N15010" i="10"/>
  <c r="K15011" i="10"/>
  <c r="N15011" i="10"/>
  <c r="K15012" i="10"/>
  <c r="N15012" i="10"/>
  <c r="K15013" i="10"/>
  <c r="N15013" i="10"/>
  <c r="K15014" i="10"/>
  <c r="N15014" i="10"/>
  <c r="K15015" i="10"/>
  <c r="N15015" i="10"/>
  <c r="K15016" i="10"/>
  <c r="N15016" i="10"/>
  <c r="K15017" i="10"/>
  <c r="N15017" i="10"/>
  <c r="K15018" i="10"/>
  <c r="N15018" i="10"/>
  <c r="K15019" i="10"/>
  <c r="N15019" i="10"/>
  <c r="K15020" i="10"/>
  <c r="N15020" i="10"/>
  <c r="K15021" i="10"/>
  <c r="N15021" i="10"/>
  <c r="K15022" i="10"/>
  <c r="N15022" i="10"/>
  <c r="K15023" i="10"/>
  <c r="N15023" i="10"/>
  <c r="K15024" i="10"/>
  <c r="N15024" i="10"/>
  <c r="K15025" i="10"/>
  <c r="N15025" i="10"/>
  <c r="K15026" i="10"/>
  <c r="N15026" i="10"/>
  <c r="K15027" i="10"/>
  <c r="N15027" i="10"/>
  <c r="K15028" i="10"/>
  <c r="N15028" i="10"/>
  <c r="K15029" i="10"/>
  <c r="N15029" i="10"/>
  <c r="K15030" i="10"/>
  <c r="N15030" i="10"/>
  <c r="K15031" i="10"/>
  <c r="N15031" i="10"/>
  <c r="K15032" i="10"/>
  <c r="N15032" i="10"/>
  <c r="K15033" i="10"/>
  <c r="N15033" i="10"/>
  <c r="L15033" i="10" l="1"/>
  <c r="M15033" i="10" s="1"/>
  <c r="L15032" i="10"/>
  <c r="M15032" i="10" s="1"/>
  <c r="L15031" i="10"/>
  <c r="M15031" i="10" s="1"/>
  <c r="L15030" i="10"/>
  <c r="M15030" i="10" s="1"/>
  <c r="L15029" i="10"/>
  <c r="M15029" i="10" s="1"/>
  <c r="L15028" i="10"/>
  <c r="M15028" i="10" s="1"/>
  <c r="L15027" i="10"/>
  <c r="M15027" i="10" s="1"/>
  <c r="L15026" i="10"/>
  <c r="M15026" i="10" s="1"/>
  <c r="L15025" i="10"/>
  <c r="M15025" i="10" s="1"/>
  <c r="L15024" i="10"/>
  <c r="M15024" i="10" s="1"/>
  <c r="L15023" i="10"/>
  <c r="M15023" i="10" s="1"/>
  <c r="L15022" i="10"/>
  <c r="M15022" i="10" s="1"/>
  <c r="L15021" i="10"/>
  <c r="M15021" i="10" s="1"/>
  <c r="L15020" i="10"/>
  <c r="M15020" i="10" s="1"/>
  <c r="L15019" i="10"/>
  <c r="M15019" i="10" s="1"/>
  <c r="L15018" i="10"/>
  <c r="M15018" i="10" s="1"/>
  <c r="L15017" i="10"/>
  <c r="M15017" i="10" s="1"/>
  <c r="L15016" i="10"/>
  <c r="M15016" i="10" s="1"/>
  <c r="L15015" i="10"/>
  <c r="M15015" i="10" s="1"/>
  <c r="L15014" i="10"/>
  <c r="M15014" i="10" s="1"/>
  <c r="L15013" i="10"/>
  <c r="M15013" i="10" s="1"/>
  <c r="L15012" i="10"/>
  <c r="M15012" i="10" s="1"/>
  <c r="L15011" i="10"/>
  <c r="M15011" i="10" s="1"/>
  <c r="L15010" i="10"/>
  <c r="M15010" i="10" s="1"/>
  <c r="L15009" i="10"/>
  <c r="M15009" i="10" s="1"/>
  <c r="L15008" i="10"/>
  <c r="M15008" i="10" s="1"/>
  <c r="L15007" i="10"/>
  <c r="M15007" i="10" s="1"/>
  <c r="L15006" i="10"/>
  <c r="M15006" i="10" s="1"/>
  <c r="L15005" i="10"/>
  <c r="M15005" i="10" s="1"/>
  <c r="L15004" i="10"/>
  <c r="M15004" i="10" s="1"/>
  <c r="L15003" i="10"/>
  <c r="M15003" i="10" s="1"/>
  <c r="L15002" i="10"/>
  <c r="M15002" i="10" s="1"/>
  <c r="L15001" i="10"/>
  <c r="M15001" i="10" s="1"/>
  <c r="L15000" i="10"/>
  <c r="M15000" i="10" s="1"/>
  <c r="L14999" i="10"/>
  <c r="M14999" i="10" s="1"/>
  <c r="L14998" i="10"/>
  <c r="M14998" i="10" s="1"/>
  <c r="L14997" i="10"/>
  <c r="M14997" i="10" s="1"/>
  <c r="L14996" i="10"/>
  <c r="M14996" i="10" s="1"/>
  <c r="L14995" i="10"/>
  <c r="M14995" i="10" s="1"/>
  <c r="L14994" i="10"/>
  <c r="M14994" i="10" s="1"/>
  <c r="L14993" i="10"/>
  <c r="M14993" i="10" s="1"/>
  <c r="L14992" i="10"/>
  <c r="M14992" i="10" s="1"/>
  <c r="L14991" i="10"/>
  <c r="M14991" i="10" s="1"/>
  <c r="L14990" i="10"/>
  <c r="M14990" i="10" s="1"/>
  <c r="L14989" i="10"/>
  <c r="M14989" i="10" s="1"/>
  <c r="L14988" i="10"/>
  <c r="M14988" i="10" s="1"/>
  <c r="L14987" i="10"/>
  <c r="M14987" i="10" s="1"/>
  <c r="L14986" i="10"/>
  <c r="M14986" i="10" s="1"/>
  <c r="L14985" i="10"/>
  <c r="M14985" i="10" s="1"/>
  <c r="L14984" i="10"/>
  <c r="M14984" i="10" s="1"/>
  <c r="L14983" i="10"/>
  <c r="M14983" i="10" s="1"/>
  <c r="L14982" i="10"/>
  <c r="M14982" i="10" s="1"/>
  <c r="L14981" i="10"/>
  <c r="M14981" i="10" s="1"/>
  <c r="L14980" i="10"/>
  <c r="M14980" i="10" s="1"/>
  <c r="L14979" i="10"/>
  <c r="M14979" i="10" s="1"/>
  <c r="F700" i="4"/>
  <c r="F699" i="4"/>
  <c r="F698" i="4" l="1"/>
  <c r="K14925" i="10"/>
  <c r="N14925" i="10"/>
  <c r="K14926" i="10"/>
  <c r="N14926" i="10"/>
  <c r="K14927" i="10"/>
  <c r="N14927" i="10"/>
  <c r="K14928" i="10"/>
  <c r="N14928" i="10"/>
  <c r="K14929" i="10"/>
  <c r="N14929" i="10"/>
  <c r="K14930" i="10"/>
  <c r="N14930" i="10"/>
  <c r="K14931" i="10"/>
  <c r="N14931" i="10"/>
  <c r="K14932" i="10"/>
  <c r="N14932" i="10"/>
  <c r="K14933" i="10"/>
  <c r="N14933" i="10"/>
  <c r="K14934" i="10"/>
  <c r="N14934" i="10"/>
  <c r="K14935" i="10"/>
  <c r="N14935" i="10"/>
  <c r="K14936" i="10"/>
  <c r="N14936" i="10"/>
  <c r="K14937" i="10"/>
  <c r="N14937" i="10"/>
  <c r="K14938" i="10"/>
  <c r="N14938" i="10"/>
  <c r="K14939" i="10"/>
  <c r="N14939" i="10"/>
  <c r="K14940" i="10"/>
  <c r="N14940" i="10"/>
  <c r="K14941" i="10"/>
  <c r="N14941" i="10"/>
  <c r="K14942" i="10"/>
  <c r="N14942" i="10"/>
  <c r="K14943" i="10"/>
  <c r="N14943" i="10"/>
  <c r="K14944" i="10"/>
  <c r="N14944" i="10"/>
  <c r="K14945" i="10"/>
  <c r="N14945" i="10"/>
  <c r="K14946" i="10"/>
  <c r="N14946" i="10"/>
  <c r="K14947" i="10"/>
  <c r="N14947" i="10"/>
  <c r="K14948" i="10"/>
  <c r="N14948" i="10"/>
  <c r="K14949" i="10"/>
  <c r="N14949" i="10"/>
  <c r="K14950" i="10"/>
  <c r="N14950" i="10"/>
  <c r="K14951" i="10"/>
  <c r="N14951" i="10"/>
  <c r="K14952" i="10"/>
  <c r="N14952" i="10"/>
  <c r="K14953" i="10"/>
  <c r="N14953" i="10"/>
  <c r="K14954" i="10"/>
  <c r="N14954" i="10"/>
  <c r="K14955" i="10"/>
  <c r="N14955" i="10"/>
  <c r="K14956" i="10"/>
  <c r="N14956" i="10"/>
  <c r="K14957" i="10"/>
  <c r="N14957" i="10"/>
  <c r="K14958" i="10"/>
  <c r="N14958" i="10"/>
  <c r="K14959" i="10"/>
  <c r="N14959" i="10"/>
  <c r="K14960" i="10"/>
  <c r="N14960" i="10"/>
  <c r="K14961" i="10"/>
  <c r="N14961" i="10"/>
  <c r="K14962" i="10"/>
  <c r="N14962" i="10"/>
  <c r="K14963" i="10"/>
  <c r="N14963" i="10"/>
  <c r="K14964" i="10"/>
  <c r="N14964" i="10"/>
  <c r="K14965" i="10"/>
  <c r="N14965" i="10"/>
  <c r="K14966" i="10"/>
  <c r="N14966" i="10"/>
  <c r="K14967" i="10"/>
  <c r="N14967" i="10"/>
  <c r="K14968" i="10"/>
  <c r="N14968" i="10"/>
  <c r="K14969" i="10"/>
  <c r="N14969" i="10"/>
  <c r="K14970" i="10"/>
  <c r="N14970" i="10"/>
  <c r="K14971" i="10"/>
  <c r="N14971" i="10"/>
  <c r="K14972" i="10"/>
  <c r="N14972" i="10"/>
  <c r="K14973" i="10"/>
  <c r="N14973" i="10"/>
  <c r="K14974" i="10"/>
  <c r="N14974" i="10"/>
  <c r="K14975" i="10"/>
  <c r="N14975" i="10"/>
  <c r="K14976" i="10"/>
  <c r="N14976" i="10"/>
  <c r="K14977" i="10"/>
  <c r="N14977" i="10"/>
  <c r="K14978" i="10"/>
  <c r="N14978" i="10"/>
  <c r="L14978" i="10" l="1"/>
  <c r="M14978" i="10" s="1"/>
  <c r="L14977" i="10"/>
  <c r="M14977" i="10" s="1"/>
  <c r="L14976" i="10"/>
  <c r="M14976" i="10" s="1"/>
  <c r="L14975" i="10"/>
  <c r="M14975" i="10" s="1"/>
  <c r="L14974" i="10"/>
  <c r="M14974" i="10" s="1"/>
  <c r="L14973" i="10"/>
  <c r="M14973" i="10" s="1"/>
  <c r="L14972" i="10"/>
  <c r="M14972" i="10" s="1"/>
  <c r="L14971" i="10"/>
  <c r="M14971" i="10" s="1"/>
  <c r="L14970" i="10"/>
  <c r="M14970" i="10" s="1"/>
  <c r="L14969" i="10"/>
  <c r="M14969" i="10" s="1"/>
  <c r="L14968" i="10"/>
  <c r="M14968" i="10" s="1"/>
  <c r="L14967" i="10"/>
  <c r="M14967" i="10" s="1"/>
  <c r="L14966" i="10"/>
  <c r="M14966" i="10" s="1"/>
  <c r="L14965" i="10"/>
  <c r="M14965" i="10" s="1"/>
  <c r="L14964" i="10"/>
  <c r="M14964" i="10" s="1"/>
  <c r="L14963" i="10"/>
  <c r="M14963" i="10" s="1"/>
  <c r="L14962" i="10"/>
  <c r="M14962" i="10" s="1"/>
  <c r="L14961" i="10"/>
  <c r="M14961" i="10" s="1"/>
  <c r="L14960" i="10"/>
  <c r="M14960" i="10" s="1"/>
  <c r="L14959" i="10"/>
  <c r="M14959" i="10" s="1"/>
  <c r="L14958" i="10"/>
  <c r="M14958" i="10" s="1"/>
  <c r="L14957" i="10"/>
  <c r="M14957" i="10" s="1"/>
  <c r="L14956" i="10"/>
  <c r="M14956" i="10" s="1"/>
  <c r="L14955" i="10"/>
  <c r="M14955" i="10" s="1"/>
  <c r="L14954" i="10"/>
  <c r="M14954" i="10" s="1"/>
  <c r="L14953" i="10"/>
  <c r="M14953" i="10" s="1"/>
  <c r="L14952" i="10"/>
  <c r="M14952" i="10" s="1"/>
  <c r="L14951" i="10"/>
  <c r="M14951" i="10" s="1"/>
  <c r="L14950" i="10"/>
  <c r="M14950" i="10" s="1"/>
  <c r="L14949" i="10"/>
  <c r="M14949" i="10" s="1"/>
  <c r="L14948" i="10"/>
  <c r="M14948" i="10" s="1"/>
  <c r="L14947" i="10"/>
  <c r="M14947" i="10" s="1"/>
  <c r="L14946" i="10"/>
  <c r="M14946" i="10" s="1"/>
  <c r="L14945" i="10"/>
  <c r="M14945" i="10" s="1"/>
  <c r="L14944" i="10"/>
  <c r="M14944" i="10" s="1"/>
  <c r="L14943" i="10"/>
  <c r="M14943" i="10" s="1"/>
  <c r="L14942" i="10"/>
  <c r="M14942" i="10" s="1"/>
  <c r="L14941" i="10"/>
  <c r="M14941" i="10" s="1"/>
  <c r="L14940" i="10"/>
  <c r="M14940" i="10" s="1"/>
  <c r="L14939" i="10"/>
  <c r="M14939" i="10" s="1"/>
  <c r="L14938" i="10"/>
  <c r="M14938" i="10" s="1"/>
  <c r="L14937" i="10"/>
  <c r="M14937" i="10" s="1"/>
  <c r="L14936" i="10"/>
  <c r="M14936" i="10" s="1"/>
  <c r="L14935" i="10"/>
  <c r="M14935" i="10" s="1"/>
  <c r="L14934" i="10"/>
  <c r="M14934" i="10" s="1"/>
  <c r="L14933" i="10"/>
  <c r="M14933" i="10" s="1"/>
  <c r="L14932" i="10"/>
  <c r="M14932" i="10" s="1"/>
  <c r="L14931" i="10"/>
  <c r="M14931" i="10" s="1"/>
  <c r="L14930" i="10"/>
  <c r="M14930" i="10" s="1"/>
  <c r="L14929" i="10"/>
  <c r="M14929" i="10" s="1"/>
  <c r="L14928" i="10"/>
  <c r="M14928" i="10" s="1"/>
  <c r="L14927" i="10"/>
  <c r="M14927" i="10" s="1"/>
  <c r="L14926" i="10"/>
  <c r="M14926" i="10" s="1"/>
  <c r="L14925" i="10"/>
  <c r="M14925" i="10" s="1"/>
  <c r="F697" i="4"/>
  <c r="O393" i="4"/>
  <c r="J393" i="4" s="1"/>
  <c r="O391" i="4"/>
  <c r="J391" i="4" s="1"/>
  <c r="K14899" i="10" l="1"/>
  <c r="N14899" i="10"/>
  <c r="K14900" i="10"/>
  <c r="N14900" i="10"/>
  <c r="K14901" i="10"/>
  <c r="N14901" i="10"/>
  <c r="K14902" i="10"/>
  <c r="N14902" i="10"/>
  <c r="K14903" i="10"/>
  <c r="N14903" i="10"/>
  <c r="K14904" i="10"/>
  <c r="N14904" i="10"/>
  <c r="K14905" i="10"/>
  <c r="N14905" i="10"/>
  <c r="K14906" i="10"/>
  <c r="N14906" i="10"/>
  <c r="K14907" i="10"/>
  <c r="N14907" i="10"/>
  <c r="K14908" i="10"/>
  <c r="N14908" i="10"/>
  <c r="K14909" i="10"/>
  <c r="N14909" i="10"/>
  <c r="K14910" i="10"/>
  <c r="N14910" i="10"/>
  <c r="K14911" i="10"/>
  <c r="N14911" i="10"/>
  <c r="K14912" i="10"/>
  <c r="N14912" i="10"/>
  <c r="K14913" i="10"/>
  <c r="N14913" i="10"/>
  <c r="K14914" i="10"/>
  <c r="N14914" i="10"/>
  <c r="K14915" i="10"/>
  <c r="N14915" i="10"/>
  <c r="K14916" i="10"/>
  <c r="N14916" i="10"/>
  <c r="K14917" i="10"/>
  <c r="N14917" i="10"/>
  <c r="K14918" i="10"/>
  <c r="N14918" i="10"/>
  <c r="K14919" i="10"/>
  <c r="N14919" i="10"/>
  <c r="K14920" i="10"/>
  <c r="N14920" i="10"/>
  <c r="K14921" i="10"/>
  <c r="N14921" i="10"/>
  <c r="K14922" i="10"/>
  <c r="N14922" i="10"/>
  <c r="K14923" i="10"/>
  <c r="N14923" i="10"/>
  <c r="K14924" i="10"/>
  <c r="N14924" i="10"/>
  <c r="L14924" i="10" l="1"/>
  <c r="M14924" i="10" s="1"/>
  <c r="L14923" i="10"/>
  <c r="M14923" i="10" s="1"/>
  <c r="L14922" i="10"/>
  <c r="M14922" i="10" s="1"/>
  <c r="L14921" i="10"/>
  <c r="M14921" i="10" s="1"/>
  <c r="L14920" i="10"/>
  <c r="M14920" i="10" s="1"/>
  <c r="L14919" i="10"/>
  <c r="M14919" i="10" s="1"/>
  <c r="L14918" i="10"/>
  <c r="M14918" i="10" s="1"/>
  <c r="L14917" i="10"/>
  <c r="M14917" i="10" s="1"/>
  <c r="L14916" i="10"/>
  <c r="M14916" i="10" s="1"/>
  <c r="L14915" i="10"/>
  <c r="M14915" i="10" s="1"/>
  <c r="L14914" i="10"/>
  <c r="M14914" i="10" s="1"/>
  <c r="L14913" i="10"/>
  <c r="M14913" i="10" s="1"/>
  <c r="L14912" i="10"/>
  <c r="M14912" i="10" s="1"/>
  <c r="L14911" i="10"/>
  <c r="M14911" i="10" s="1"/>
  <c r="L14910" i="10"/>
  <c r="M14910" i="10" s="1"/>
  <c r="L14909" i="10"/>
  <c r="M14909" i="10" s="1"/>
  <c r="L14908" i="10"/>
  <c r="M14908" i="10" s="1"/>
  <c r="L14907" i="10"/>
  <c r="M14907" i="10" s="1"/>
  <c r="L14906" i="10"/>
  <c r="M14906" i="10" s="1"/>
  <c r="L14905" i="10"/>
  <c r="M14905" i="10" s="1"/>
  <c r="L14904" i="10"/>
  <c r="M14904" i="10" s="1"/>
  <c r="L14903" i="10"/>
  <c r="M14903" i="10" s="1"/>
  <c r="L14902" i="10"/>
  <c r="M14902" i="10" s="1"/>
  <c r="L14901" i="10"/>
  <c r="M14901" i="10" s="1"/>
  <c r="L14900" i="10"/>
  <c r="M14900" i="10" s="1"/>
  <c r="L14899" i="10"/>
  <c r="M14899" i="10" s="1"/>
  <c r="K14840" i="10"/>
  <c r="N14840" i="10"/>
  <c r="K14841" i="10"/>
  <c r="N14841" i="10"/>
  <c r="K14842" i="10"/>
  <c r="N14842" i="10"/>
  <c r="K14843" i="10"/>
  <c r="N14843" i="10"/>
  <c r="K14844" i="10"/>
  <c r="N14844" i="10"/>
  <c r="K14845" i="10"/>
  <c r="N14845" i="10"/>
  <c r="K14846" i="10"/>
  <c r="N14846" i="10"/>
  <c r="K14847" i="10"/>
  <c r="N14847" i="10"/>
  <c r="K14848" i="10"/>
  <c r="N14848" i="10"/>
  <c r="K14849" i="10"/>
  <c r="N14849" i="10"/>
  <c r="K14850" i="10"/>
  <c r="N14850" i="10"/>
  <c r="K14851" i="10"/>
  <c r="N14851" i="10"/>
  <c r="K14852" i="10"/>
  <c r="N14852" i="10"/>
  <c r="K14853" i="10"/>
  <c r="N14853" i="10"/>
  <c r="K14854" i="10"/>
  <c r="N14854" i="10"/>
  <c r="K14855" i="10"/>
  <c r="N14855" i="10"/>
  <c r="K14856" i="10"/>
  <c r="N14856" i="10"/>
  <c r="K14857" i="10"/>
  <c r="N14857" i="10"/>
  <c r="K14858" i="10"/>
  <c r="N14858" i="10"/>
  <c r="K14859" i="10"/>
  <c r="N14859" i="10"/>
  <c r="K14860" i="10"/>
  <c r="N14860" i="10"/>
  <c r="K14861" i="10"/>
  <c r="N14861" i="10"/>
  <c r="K14862" i="10"/>
  <c r="N14862" i="10"/>
  <c r="K14863" i="10"/>
  <c r="N14863" i="10"/>
  <c r="K14864" i="10"/>
  <c r="N14864" i="10"/>
  <c r="K14865" i="10"/>
  <c r="N14865" i="10"/>
  <c r="K14866" i="10"/>
  <c r="N14866" i="10"/>
  <c r="K14867" i="10"/>
  <c r="N14867" i="10"/>
  <c r="K14868" i="10"/>
  <c r="N14868" i="10"/>
  <c r="K14869" i="10"/>
  <c r="N14869" i="10"/>
  <c r="K14870" i="10"/>
  <c r="N14870" i="10"/>
  <c r="K14871" i="10"/>
  <c r="N14871" i="10"/>
  <c r="K14872" i="10"/>
  <c r="N14872" i="10"/>
  <c r="K14873" i="10"/>
  <c r="N14873" i="10"/>
  <c r="K14874" i="10"/>
  <c r="N14874" i="10"/>
  <c r="K14875" i="10"/>
  <c r="N14875" i="10"/>
  <c r="K14876" i="10"/>
  <c r="N14876" i="10"/>
  <c r="K14877" i="10"/>
  <c r="N14877" i="10"/>
  <c r="K14878" i="10"/>
  <c r="N14878" i="10"/>
  <c r="K14879" i="10"/>
  <c r="N14879" i="10"/>
  <c r="K14880" i="10"/>
  <c r="N14880" i="10"/>
  <c r="K14881" i="10"/>
  <c r="N14881" i="10"/>
  <c r="K14882" i="10"/>
  <c r="N14882" i="10"/>
  <c r="K14883" i="10"/>
  <c r="N14883" i="10"/>
  <c r="K14884" i="10"/>
  <c r="N14884" i="10"/>
  <c r="K14885" i="10"/>
  <c r="N14885" i="10"/>
  <c r="K14886" i="10"/>
  <c r="N14886" i="10"/>
  <c r="K14887" i="10"/>
  <c r="N14887" i="10"/>
  <c r="K14888" i="10"/>
  <c r="N14888" i="10"/>
  <c r="K14889" i="10"/>
  <c r="N14889" i="10"/>
  <c r="K14890" i="10"/>
  <c r="N14890" i="10"/>
  <c r="K14891" i="10"/>
  <c r="N14891" i="10"/>
  <c r="K14892" i="10"/>
  <c r="N14892" i="10"/>
  <c r="K14893" i="10"/>
  <c r="N14893" i="10"/>
  <c r="K14894" i="10"/>
  <c r="N14894" i="10"/>
  <c r="K14895" i="10"/>
  <c r="N14895" i="10"/>
  <c r="K14896" i="10"/>
  <c r="N14896" i="10"/>
  <c r="K14897" i="10"/>
  <c r="N14897" i="10"/>
  <c r="K14898" i="10"/>
  <c r="N14898" i="10"/>
  <c r="L14898" i="10" l="1"/>
  <c r="M14898" i="10" s="1"/>
  <c r="L14897" i="10"/>
  <c r="M14897" i="10" s="1"/>
  <c r="L14896" i="10"/>
  <c r="M14896" i="10" s="1"/>
  <c r="L14895" i="10"/>
  <c r="M14895" i="10" s="1"/>
  <c r="L14894" i="10"/>
  <c r="M14894" i="10" s="1"/>
  <c r="L14893" i="10"/>
  <c r="M14893" i="10" s="1"/>
  <c r="L14892" i="10"/>
  <c r="M14892" i="10" s="1"/>
  <c r="L14891" i="10"/>
  <c r="M14891" i="10" s="1"/>
  <c r="L14890" i="10"/>
  <c r="M14890" i="10" s="1"/>
  <c r="L14889" i="10"/>
  <c r="M14889" i="10" s="1"/>
  <c r="L14888" i="10"/>
  <c r="M14888" i="10" s="1"/>
  <c r="L14887" i="10"/>
  <c r="M14887" i="10" s="1"/>
  <c r="L14886" i="10"/>
  <c r="M14886" i="10" s="1"/>
  <c r="L14885" i="10"/>
  <c r="M14885" i="10" s="1"/>
  <c r="L14884" i="10"/>
  <c r="M14884" i="10" s="1"/>
  <c r="L14883" i="10"/>
  <c r="M14883" i="10" s="1"/>
  <c r="L14882" i="10"/>
  <c r="M14882" i="10" s="1"/>
  <c r="L14881" i="10"/>
  <c r="M14881" i="10" s="1"/>
  <c r="L14880" i="10"/>
  <c r="M14880" i="10" s="1"/>
  <c r="L14879" i="10"/>
  <c r="M14879" i="10" s="1"/>
  <c r="L14878" i="10"/>
  <c r="M14878" i="10" s="1"/>
  <c r="L14877" i="10"/>
  <c r="M14877" i="10" s="1"/>
  <c r="L14876" i="10"/>
  <c r="M14876" i="10" s="1"/>
  <c r="L14875" i="10"/>
  <c r="M14875" i="10" s="1"/>
  <c r="L14874" i="10"/>
  <c r="M14874" i="10" s="1"/>
  <c r="L14873" i="10"/>
  <c r="M14873" i="10" s="1"/>
  <c r="L14872" i="10"/>
  <c r="M14872" i="10" s="1"/>
  <c r="L14871" i="10"/>
  <c r="M14871" i="10" s="1"/>
  <c r="L14870" i="10"/>
  <c r="M14870" i="10" s="1"/>
  <c r="L14869" i="10"/>
  <c r="M14869" i="10" s="1"/>
  <c r="L14868" i="10"/>
  <c r="M14868" i="10" s="1"/>
  <c r="L14867" i="10"/>
  <c r="M14867" i="10" s="1"/>
  <c r="L14866" i="10"/>
  <c r="M14866" i="10" s="1"/>
  <c r="L14865" i="10"/>
  <c r="M14865" i="10" s="1"/>
  <c r="L14864" i="10"/>
  <c r="M14864" i="10" s="1"/>
  <c r="L14863" i="10"/>
  <c r="M14863" i="10" s="1"/>
  <c r="L14862" i="10"/>
  <c r="M14862" i="10" s="1"/>
  <c r="L14861" i="10"/>
  <c r="M14861" i="10" s="1"/>
  <c r="L14860" i="10"/>
  <c r="M14860" i="10" s="1"/>
  <c r="L14859" i="10"/>
  <c r="M14859" i="10" s="1"/>
  <c r="L14858" i="10"/>
  <c r="M14858" i="10" s="1"/>
  <c r="L14857" i="10"/>
  <c r="M14857" i="10" s="1"/>
  <c r="L14856" i="10"/>
  <c r="M14856" i="10" s="1"/>
  <c r="L14855" i="10"/>
  <c r="M14855" i="10" s="1"/>
  <c r="L14854" i="10"/>
  <c r="M14854" i="10" s="1"/>
  <c r="L14853" i="10"/>
  <c r="M14853" i="10" s="1"/>
  <c r="L14852" i="10"/>
  <c r="M14852" i="10" s="1"/>
  <c r="L14851" i="10"/>
  <c r="M14851" i="10" s="1"/>
  <c r="L14850" i="10"/>
  <c r="M14850" i="10" s="1"/>
  <c r="L14849" i="10"/>
  <c r="M14849" i="10" s="1"/>
  <c r="L14848" i="10"/>
  <c r="M14848" i="10" s="1"/>
  <c r="L14847" i="10"/>
  <c r="M14847" i="10" s="1"/>
  <c r="L14846" i="10"/>
  <c r="M14846" i="10" s="1"/>
  <c r="L14845" i="10"/>
  <c r="M14845" i="10" s="1"/>
  <c r="L14844" i="10"/>
  <c r="M14844" i="10" s="1"/>
  <c r="L14843" i="10"/>
  <c r="M14843" i="10" s="1"/>
  <c r="L14842" i="10"/>
  <c r="M14842" i="10" s="1"/>
  <c r="L14841" i="10"/>
  <c r="M14841" i="10" s="1"/>
  <c r="L14840" i="10"/>
  <c r="M14840" i="10" s="1"/>
  <c r="K14823" i="10"/>
  <c r="N14823" i="10"/>
  <c r="K14824" i="10"/>
  <c r="N14824" i="10"/>
  <c r="K14825" i="10"/>
  <c r="N14825" i="10"/>
  <c r="K14826" i="10"/>
  <c r="N14826" i="10"/>
  <c r="K14827" i="10"/>
  <c r="N14827" i="10"/>
  <c r="K14828" i="10"/>
  <c r="N14828" i="10"/>
  <c r="K14829" i="10"/>
  <c r="N14829" i="10"/>
  <c r="K14830" i="10"/>
  <c r="N14830" i="10"/>
  <c r="K14831" i="10"/>
  <c r="N14831" i="10"/>
  <c r="K14832" i="10"/>
  <c r="N14832" i="10"/>
  <c r="K14833" i="10"/>
  <c r="N14833" i="10"/>
  <c r="K14834" i="10"/>
  <c r="N14834" i="10"/>
  <c r="K14835" i="10"/>
  <c r="N14835" i="10"/>
  <c r="K14836" i="10"/>
  <c r="N14836" i="10"/>
  <c r="K14837" i="10"/>
  <c r="N14837" i="10"/>
  <c r="K14838" i="10"/>
  <c r="N14838" i="10"/>
  <c r="K14839" i="10"/>
  <c r="N14839" i="10"/>
  <c r="L14837" i="10" l="1"/>
  <c r="M14837" i="10" s="1"/>
  <c r="L14833" i="10"/>
  <c r="M14833" i="10" s="1"/>
  <c r="L14828" i="10"/>
  <c r="M14828" i="10" s="1"/>
  <c r="L14839" i="10"/>
  <c r="M14839" i="10" s="1"/>
  <c r="L14838" i="10"/>
  <c r="M14838" i="10" s="1"/>
  <c r="L14836" i="10"/>
  <c r="M14836" i="10" s="1"/>
  <c r="L14835" i="10"/>
  <c r="M14835" i="10" s="1"/>
  <c r="L14834" i="10"/>
  <c r="M14834" i="10" s="1"/>
  <c r="L14832" i="10"/>
  <c r="M14832" i="10" s="1"/>
  <c r="L14831" i="10"/>
  <c r="M14831" i="10" s="1"/>
  <c r="L14830" i="10"/>
  <c r="M14830" i="10" s="1"/>
  <c r="L14829" i="10"/>
  <c r="M14829" i="10" s="1"/>
  <c r="L14827" i="10"/>
  <c r="M14827" i="10" s="1"/>
  <c r="L14826" i="10"/>
  <c r="M14826" i="10" s="1"/>
  <c r="L14825" i="10"/>
  <c r="M14825" i="10" s="1"/>
  <c r="L14824" i="10"/>
  <c r="M14824" i="10" s="1"/>
  <c r="L14823" i="10"/>
  <c r="M14823" i="10" s="1"/>
  <c r="K14816" i="10"/>
  <c r="N14816" i="10"/>
  <c r="K14817" i="10"/>
  <c r="N14817" i="10"/>
  <c r="K14818" i="10"/>
  <c r="N14818" i="10"/>
  <c r="K14819" i="10"/>
  <c r="N14819" i="10"/>
  <c r="K14820" i="10"/>
  <c r="N14820" i="10"/>
  <c r="K14821" i="10"/>
  <c r="N14821" i="10"/>
  <c r="K14822" i="10"/>
  <c r="N14822" i="10"/>
  <c r="L14821" i="10" l="1"/>
  <c r="M14821" i="10" s="1"/>
  <c r="L14818" i="10"/>
  <c r="M14818" i="10" s="1"/>
  <c r="L14817" i="10"/>
  <c r="M14817" i="10" s="1"/>
  <c r="L14822" i="10"/>
  <c r="M14822" i="10" s="1"/>
  <c r="L14820" i="10"/>
  <c r="M14820" i="10" s="1"/>
  <c r="L14819" i="10"/>
  <c r="M14819" i="10" s="1"/>
  <c r="L14816" i="10"/>
  <c r="M14816" i="10" s="1"/>
  <c r="K14665" i="10"/>
  <c r="N14665" i="10"/>
  <c r="K14666" i="10"/>
  <c r="N14666" i="10"/>
  <c r="K14667" i="10"/>
  <c r="N14667" i="10"/>
  <c r="K14668" i="10"/>
  <c r="N14668" i="10"/>
  <c r="K14669" i="10"/>
  <c r="N14669" i="10"/>
  <c r="K14670" i="10"/>
  <c r="N14670" i="10"/>
  <c r="K14671" i="10"/>
  <c r="N14671" i="10"/>
  <c r="K14672" i="10"/>
  <c r="N14672" i="10"/>
  <c r="K14673" i="10"/>
  <c r="N14673" i="10"/>
  <c r="K14674" i="10"/>
  <c r="N14674" i="10"/>
  <c r="K14675" i="10"/>
  <c r="N14675" i="10"/>
  <c r="K14676" i="10"/>
  <c r="N14676" i="10"/>
  <c r="K14677" i="10"/>
  <c r="N14677" i="10"/>
  <c r="K14678" i="10"/>
  <c r="N14678" i="10"/>
  <c r="K14679" i="10"/>
  <c r="N14679" i="10"/>
  <c r="K14680" i="10"/>
  <c r="N14680" i="10"/>
  <c r="K14681" i="10"/>
  <c r="N14681" i="10"/>
  <c r="K14682" i="10"/>
  <c r="N14682" i="10"/>
  <c r="K14683" i="10"/>
  <c r="N14683" i="10"/>
  <c r="K14684" i="10"/>
  <c r="N14684" i="10"/>
  <c r="K14685" i="10"/>
  <c r="N14685" i="10"/>
  <c r="K14686" i="10"/>
  <c r="N14686" i="10"/>
  <c r="K14687" i="10"/>
  <c r="N14687" i="10"/>
  <c r="K14688" i="10"/>
  <c r="N14688" i="10"/>
  <c r="K14689" i="10"/>
  <c r="N14689" i="10"/>
  <c r="K14690" i="10"/>
  <c r="N14690" i="10"/>
  <c r="K14691" i="10"/>
  <c r="N14691" i="10"/>
  <c r="K14692" i="10"/>
  <c r="N14692" i="10"/>
  <c r="K14693" i="10"/>
  <c r="N14693" i="10"/>
  <c r="K14694" i="10"/>
  <c r="N14694" i="10"/>
  <c r="K14695" i="10"/>
  <c r="N14695" i="10"/>
  <c r="K14696" i="10"/>
  <c r="N14696" i="10"/>
  <c r="K14697" i="10"/>
  <c r="N14697" i="10"/>
  <c r="K14698" i="10"/>
  <c r="N14698" i="10"/>
  <c r="K14699" i="10"/>
  <c r="N14699" i="10"/>
  <c r="K14700" i="10"/>
  <c r="N14700" i="10"/>
  <c r="K14701" i="10"/>
  <c r="N14701" i="10"/>
  <c r="K14702" i="10"/>
  <c r="N14702" i="10"/>
  <c r="K14703" i="10"/>
  <c r="N14703" i="10"/>
  <c r="K14704" i="10"/>
  <c r="N14704" i="10"/>
  <c r="K14705" i="10"/>
  <c r="N14705" i="10"/>
  <c r="K14706" i="10"/>
  <c r="N14706" i="10"/>
  <c r="K14707" i="10"/>
  <c r="N14707" i="10"/>
  <c r="K14708" i="10"/>
  <c r="N14708" i="10"/>
  <c r="K14709" i="10"/>
  <c r="N14709" i="10"/>
  <c r="K14710" i="10"/>
  <c r="N14710" i="10"/>
  <c r="K14711" i="10"/>
  <c r="N14711" i="10"/>
  <c r="K14712" i="10"/>
  <c r="N14712" i="10"/>
  <c r="K14713" i="10"/>
  <c r="N14713" i="10"/>
  <c r="K14714" i="10"/>
  <c r="N14714" i="10"/>
  <c r="K14715" i="10"/>
  <c r="N14715" i="10"/>
  <c r="K14716" i="10"/>
  <c r="N14716" i="10"/>
  <c r="K14717" i="10"/>
  <c r="N14717" i="10"/>
  <c r="K14718" i="10"/>
  <c r="N14718" i="10"/>
  <c r="K14719" i="10"/>
  <c r="N14719" i="10"/>
  <c r="K14720" i="10"/>
  <c r="N14720" i="10"/>
  <c r="K14721" i="10"/>
  <c r="N14721" i="10"/>
  <c r="K14722" i="10"/>
  <c r="N14722" i="10"/>
  <c r="K14723" i="10"/>
  <c r="N14723" i="10"/>
  <c r="K14724" i="10"/>
  <c r="N14724" i="10"/>
  <c r="K14725" i="10"/>
  <c r="N14725" i="10"/>
  <c r="K14726" i="10"/>
  <c r="N14726" i="10"/>
  <c r="K14727" i="10"/>
  <c r="N14727" i="10"/>
  <c r="K14728" i="10"/>
  <c r="N14728" i="10"/>
  <c r="K14729" i="10"/>
  <c r="N14729" i="10"/>
  <c r="K14730" i="10"/>
  <c r="N14730" i="10"/>
  <c r="K14731" i="10"/>
  <c r="N14731" i="10"/>
  <c r="K14732" i="10"/>
  <c r="N14732" i="10"/>
  <c r="K14733" i="10"/>
  <c r="N14733" i="10"/>
  <c r="K14734" i="10"/>
  <c r="N14734" i="10"/>
  <c r="K14735" i="10"/>
  <c r="N14735" i="10"/>
  <c r="K14736" i="10"/>
  <c r="N14736" i="10"/>
  <c r="K14737" i="10"/>
  <c r="N14737" i="10"/>
  <c r="K14738" i="10"/>
  <c r="N14738" i="10"/>
  <c r="K14739" i="10"/>
  <c r="N14739" i="10"/>
  <c r="K14740" i="10"/>
  <c r="N14740" i="10"/>
  <c r="K14741" i="10"/>
  <c r="N14741" i="10"/>
  <c r="K14742" i="10"/>
  <c r="N14742" i="10"/>
  <c r="K14743" i="10"/>
  <c r="N14743" i="10"/>
  <c r="K14744" i="10"/>
  <c r="N14744" i="10"/>
  <c r="K14745" i="10"/>
  <c r="N14745" i="10"/>
  <c r="K14746" i="10"/>
  <c r="N14746" i="10"/>
  <c r="K14747" i="10"/>
  <c r="N14747" i="10"/>
  <c r="K14748" i="10"/>
  <c r="N14748" i="10"/>
  <c r="K14749" i="10"/>
  <c r="N14749" i="10"/>
  <c r="K14750" i="10"/>
  <c r="N14750" i="10"/>
  <c r="K14751" i="10"/>
  <c r="N14751" i="10"/>
  <c r="K14752" i="10"/>
  <c r="N14752" i="10"/>
  <c r="K14753" i="10"/>
  <c r="N14753" i="10"/>
  <c r="K14754" i="10"/>
  <c r="N14754" i="10"/>
  <c r="K14755" i="10"/>
  <c r="N14755" i="10"/>
  <c r="K14756" i="10"/>
  <c r="N14756" i="10"/>
  <c r="K14757" i="10"/>
  <c r="N14757" i="10"/>
  <c r="K14758" i="10"/>
  <c r="N14758" i="10"/>
  <c r="K14759" i="10"/>
  <c r="N14759" i="10"/>
  <c r="K14760" i="10"/>
  <c r="N14760" i="10"/>
  <c r="K14761" i="10"/>
  <c r="N14761" i="10"/>
  <c r="K14762" i="10"/>
  <c r="N14762" i="10"/>
  <c r="K14763" i="10"/>
  <c r="N14763" i="10"/>
  <c r="K14764" i="10"/>
  <c r="N14764" i="10"/>
  <c r="K14765" i="10"/>
  <c r="N14765" i="10"/>
  <c r="K14766" i="10"/>
  <c r="N14766" i="10"/>
  <c r="K14767" i="10"/>
  <c r="N14767" i="10"/>
  <c r="K14768" i="10"/>
  <c r="N14768" i="10"/>
  <c r="K14769" i="10"/>
  <c r="N14769" i="10"/>
  <c r="K14770" i="10"/>
  <c r="N14770" i="10"/>
  <c r="K14771" i="10"/>
  <c r="N14771" i="10"/>
  <c r="K14772" i="10"/>
  <c r="N14772" i="10"/>
  <c r="K14773" i="10"/>
  <c r="N14773" i="10"/>
  <c r="K14774" i="10"/>
  <c r="N14774" i="10"/>
  <c r="K14775" i="10"/>
  <c r="N14775" i="10"/>
  <c r="K14776" i="10"/>
  <c r="N14776" i="10"/>
  <c r="K14777" i="10"/>
  <c r="N14777" i="10"/>
  <c r="K14778" i="10"/>
  <c r="N14778" i="10"/>
  <c r="K14779" i="10"/>
  <c r="N14779" i="10"/>
  <c r="K14780" i="10"/>
  <c r="N14780" i="10"/>
  <c r="K14781" i="10"/>
  <c r="N14781" i="10"/>
  <c r="K14782" i="10"/>
  <c r="N14782" i="10"/>
  <c r="K14783" i="10"/>
  <c r="N14783" i="10"/>
  <c r="K14784" i="10"/>
  <c r="N14784" i="10"/>
  <c r="K14785" i="10"/>
  <c r="N14785" i="10"/>
  <c r="K14786" i="10"/>
  <c r="N14786" i="10"/>
  <c r="K14787" i="10"/>
  <c r="N14787" i="10"/>
  <c r="K14788" i="10"/>
  <c r="N14788" i="10"/>
  <c r="K14789" i="10"/>
  <c r="N14789" i="10"/>
  <c r="K14790" i="10"/>
  <c r="N14790" i="10"/>
  <c r="K14791" i="10"/>
  <c r="N14791" i="10"/>
  <c r="K14792" i="10"/>
  <c r="N14792" i="10"/>
  <c r="K14793" i="10"/>
  <c r="N14793" i="10"/>
  <c r="K14794" i="10"/>
  <c r="N14794" i="10"/>
  <c r="K14795" i="10"/>
  <c r="N14795" i="10"/>
  <c r="K14796" i="10"/>
  <c r="N14796" i="10"/>
  <c r="K14797" i="10"/>
  <c r="N14797" i="10"/>
  <c r="K14798" i="10"/>
  <c r="N14798" i="10"/>
  <c r="K14799" i="10"/>
  <c r="N14799" i="10"/>
  <c r="K14800" i="10"/>
  <c r="N14800" i="10"/>
  <c r="K14801" i="10"/>
  <c r="N14801" i="10"/>
  <c r="K14802" i="10"/>
  <c r="N14802" i="10"/>
  <c r="K14803" i="10"/>
  <c r="N14803" i="10"/>
  <c r="K14804" i="10"/>
  <c r="N14804" i="10"/>
  <c r="K14805" i="10"/>
  <c r="N14805" i="10"/>
  <c r="K14806" i="10"/>
  <c r="N14806" i="10"/>
  <c r="K14807" i="10"/>
  <c r="N14807" i="10"/>
  <c r="K14808" i="10"/>
  <c r="N14808" i="10"/>
  <c r="K14809" i="10"/>
  <c r="N14809" i="10"/>
  <c r="K14810" i="10"/>
  <c r="N14810" i="10"/>
  <c r="K14811" i="10"/>
  <c r="N14811" i="10"/>
  <c r="K14812" i="10"/>
  <c r="N14812" i="10"/>
  <c r="K14813" i="10"/>
  <c r="N14813" i="10"/>
  <c r="K14814" i="10"/>
  <c r="N14814" i="10"/>
  <c r="K14815" i="10"/>
  <c r="N14815" i="10"/>
  <c r="L14815" i="10" l="1"/>
  <c r="M14815" i="10" s="1"/>
  <c r="L14814" i="10"/>
  <c r="M14814" i="10" s="1"/>
  <c r="L14813" i="10"/>
  <c r="M14813" i="10" s="1"/>
  <c r="L14812" i="10"/>
  <c r="M14812" i="10" s="1"/>
  <c r="L14811" i="10"/>
  <c r="M14811" i="10" s="1"/>
  <c r="L14810" i="10"/>
  <c r="M14810" i="10" s="1"/>
  <c r="L14809" i="10"/>
  <c r="M14809" i="10" s="1"/>
  <c r="L14808" i="10"/>
  <c r="M14808" i="10" s="1"/>
  <c r="L14807" i="10"/>
  <c r="M14807" i="10" s="1"/>
  <c r="L14806" i="10"/>
  <c r="M14806" i="10" s="1"/>
  <c r="L14805" i="10"/>
  <c r="M14805" i="10" s="1"/>
  <c r="L14804" i="10"/>
  <c r="M14804" i="10" s="1"/>
  <c r="L14803" i="10"/>
  <c r="M14803" i="10" s="1"/>
  <c r="L14802" i="10"/>
  <c r="M14802" i="10" s="1"/>
  <c r="L14801" i="10"/>
  <c r="M14801" i="10" s="1"/>
  <c r="L14800" i="10"/>
  <c r="M14800" i="10" s="1"/>
  <c r="L14799" i="10"/>
  <c r="M14799" i="10" s="1"/>
  <c r="L14798" i="10"/>
  <c r="M14798" i="10" s="1"/>
  <c r="L14797" i="10"/>
  <c r="M14797" i="10" s="1"/>
  <c r="L14796" i="10"/>
  <c r="M14796" i="10" s="1"/>
  <c r="L14795" i="10"/>
  <c r="M14795" i="10" s="1"/>
  <c r="L14794" i="10"/>
  <c r="M14794" i="10" s="1"/>
  <c r="L14793" i="10"/>
  <c r="M14793" i="10" s="1"/>
  <c r="L14792" i="10"/>
  <c r="M14792" i="10" s="1"/>
  <c r="L14791" i="10"/>
  <c r="M14791" i="10" s="1"/>
  <c r="L14790" i="10"/>
  <c r="M14790" i="10" s="1"/>
  <c r="L14789" i="10"/>
  <c r="M14789" i="10" s="1"/>
  <c r="L14788" i="10"/>
  <c r="M14788" i="10" s="1"/>
  <c r="L14787" i="10"/>
  <c r="M14787" i="10" s="1"/>
  <c r="L14786" i="10"/>
  <c r="M14786" i="10" s="1"/>
  <c r="L14785" i="10"/>
  <c r="M14785" i="10" s="1"/>
  <c r="L14784" i="10"/>
  <c r="M14784" i="10" s="1"/>
  <c r="L14783" i="10"/>
  <c r="M14783" i="10" s="1"/>
  <c r="L14782" i="10"/>
  <c r="M14782" i="10" s="1"/>
  <c r="L14781" i="10"/>
  <c r="M14781" i="10" s="1"/>
  <c r="L14780" i="10"/>
  <c r="M14780" i="10" s="1"/>
  <c r="L14779" i="10"/>
  <c r="M14779" i="10" s="1"/>
  <c r="L14778" i="10"/>
  <c r="M14778" i="10" s="1"/>
  <c r="L14777" i="10"/>
  <c r="M14777" i="10" s="1"/>
  <c r="L14776" i="10"/>
  <c r="M14776" i="10" s="1"/>
  <c r="L14775" i="10"/>
  <c r="M14775" i="10" s="1"/>
  <c r="L14774" i="10"/>
  <c r="M14774" i="10" s="1"/>
  <c r="L14773" i="10"/>
  <c r="M14773" i="10" s="1"/>
  <c r="L14772" i="10"/>
  <c r="M14772" i="10" s="1"/>
  <c r="L14771" i="10"/>
  <c r="M14771" i="10" s="1"/>
  <c r="L14770" i="10"/>
  <c r="M14770" i="10" s="1"/>
  <c r="L14769" i="10"/>
  <c r="M14769" i="10" s="1"/>
  <c r="L14768" i="10"/>
  <c r="M14768" i="10" s="1"/>
  <c r="L14767" i="10"/>
  <c r="M14767" i="10" s="1"/>
  <c r="L14766" i="10"/>
  <c r="M14766" i="10" s="1"/>
  <c r="L14765" i="10"/>
  <c r="M14765" i="10" s="1"/>
  <c r="L14764" i="10"/>
  <c r="M14764" i="10" s="1"/>
  <c r="L14763" i="10"/>
  <c r="M14763" i="10" s="1"/>
  <c r="L14762" i="10"/>
  <c r="M14762" i="10" s="1"/>
  <c r="L14761" i="10"/>
  <c r="M14761" i="10" s="1"/>
  <c r="L14760" i="10"/>
  <c r="M14760" i="10" s="1"/>
  <c r="L14759" i="10"/>
  <c r="M14759" i="10" s="1"/>
  <c r="L14758" i="10"/>
  <c r="M14758" i="10" s="1"/>
  <c r="L14757" i="10"/>
  <c r="M14757" i="10" s="1"/>
  <c r="L14756" i="10"/>
  <c r="M14756" i="10" s="1"/>
  <c r="L14755" i="10"/>
  <c r="M14755" i="10" s="1"/>
  <c r="L14754" i="10"/>
  <c r="M14754" i="10" s="1"/>
  <c r="L14753" i="10"/>
  <c r="M14753" i="10" s="1"/>
  <c r="L14752" i="10"/>
  <c r="M14752" i="10" s="1"/>
  <c r="L14751" i="10"/>
  <c r="M14751" i="10" s="1"/>
  <c r="L14750" i="10"/>
  <c r="M14750" i="10" s="1"/>
  <c r="L14749" i="10"/>
  <c r="M14749" i="10" s="1"/>
  <c r="L14748" i="10"/>
  <c r="M14748" i="10" s="1"/>
  <c r="L14747" i="10"/>
  <c r="M14747" i="10" s="1"/>
  <c r="L14746" i="10"/>
  <c r="M14746" i="10" s="1"/>
  <c r="L14745" i="10"/>
  <c r="M14745" i="10" s="1"/>
  <c r="L14744" i="10"/>
  <c r="M14744" i="10" s="1"/>
  <c r="L14743" i="10"/>
  <c r="M14743" i="10" s="1"/>
  <c r="L14742" i="10"/>
  <c r="M14742" i="10" s="1"/>
  <c r="L14741" i="10"/>
  <c r="M14741" i="10" s="1"/>
  <c r="L14740" i="10"/>
  <c r="M14740" i="10" s="1"/>
  <c r="L14739" i="10"/>
  <c r="M14739" i="10" s="1"/>
  <c r="L14738" i="10"/>
  <c r="M14738" i="10" s="1"/>
  <c r="L14737" i="10"/>
  <c r="M14737" i="10" s="1"/>
  <c r="L14736" i="10"/>
  <c r="M14736" i="10" s="1"/>
  <c r="L14735" i="10"/>
  <c r="M14735" i="10" s="1"/>
  <c r="L14734" i="10"/>
  <c r="M14734" i="10" s="1"/>
  <c r="L14733" i="10"/>
  <c r="M14733" i="10" s="1"/>
  <c r="L14732" i="10"/>
  <c r="M14732" i="10" s="1"/>
  <c r="L14731" i="10"/>
  <c r="M14731" i="10" s="1"/>
  <c r="L14730" i="10"/>
  <c r="M14730" i="10" s="1"/>
  <c r="L14729" i="10"/>
  <c r="M14729" i="10" s="1"/>
  <c r="L14728" i="10"/>
  <c r="M14728" i="10" s="1"/>
  <c r="L14727" i="10"/>
  <c r="M14727" i="10" s="1"/>
  <c r="L14726" i="10"/>
  <c r="M14726" i="10" s="1"/>
  <c r="L14725" i="10"/>
  <c r="M14725" i="10" s="1"/>
  <c r="L14724" i="10"/>
  <c r="M14724" i="10" s="1"/>
  <c r="L14723" i="10"/>
  <c r="M14723" i="10" s="1"/>
  <c r="L14722" i="10"/>
  <c r="M14722" i="10" s="1"/>
  <c r="L14721" i="10"/>
  <c r="M14721" i="10" s="1"/>
  <c r="L14720" i="10"/>
  <c r="M14720" i="10" s="1"/>
  <c r="L14719" i="10"/>
  <c r="M14719" i="10" s="1"/>
  <c r="L14718" i="10"/>
  <c r="M14718" i="10" s="1"/>
  <c r="L14717" i="10"/>
  <c r="M14717" i="10" s="1"/>
  <c r="L14716" i="10"/>
  <c r="M14716" i="10" s="1"/>
  <c r="L14715" i="10"/>
  <c r="M14715" i="10" s="1"/>
  <c r="L14714" i="10"/>
  <c r="M14714" i="10" s="1"/>
  <c r="L14713" i="10"/>
  <c r="M14713" i="10" s="1"/>
  <c r="L14712" i="10"/>
  <c r="M14712" i="10" s="1"/>
  <c r="L14711" i="10"/>
  <c r="M14711" i="10" s="1"/>
  <c r="L14710" i="10"/>
  <c r="M14710" i="10" s="1"/>
  <c r="L14709" i="10"/>
  <c r="M14709" i="10" s="1"/>
  <c r="L14708" i="10"/>
  <c r="M14708" i="10" s="1"/>
  <c r="L14707" i="10"/>
  <c r="M14707" i="10" s="1"/>
  <c r="L14706" i="10"/>
  <c r="M14706" i="10" s="1"/>
  <c r="L14705" i="10"/>
  <c r="M14705" i="10" s="1"/>
  <c r="L14704" i="10"/>
  <c r="M14704" i="10" s="1"/>
  <c r="L14703" i="10"/>
  <c r="M14703" i="10" s="1"/>
  <c r="L14702" i="10"/>
  <c r="M14702" i="10" s="1"/>
  <c r="L14701" i="10"/>
  <c r="M14701" i="10" s="1"/>
  <c r="L14700" i="10"/>
  <c r="M14700" i="10" s="1"/>
  <c r="L14699" i="10"/>
  <c r="M14699" i="10" s="1"/>
  <c r="L14698" i="10"/>
  <c r="M14698" i="10" s="1"/>
  <c r="L14697" i="10"/>
  <c r="M14697" i="10" s="1"/>
  <c r="L14696" i="10"/>
  <c r="M14696" i="10" s="1"/>
  <c r="L14695" i="10"/>
  <c r="M14695" i="10" s="1"/>
  <c r="L14694" i="10"/>
  <c r="M14694" i="10" s="1"/>
  <c r="L14693" i="10"/>
  <c r="M14693" i="10" s="1"/>
  <c r="L14692" i="10"/>
  <c r="M14692" i="10" s="1"/>
  <c r="L14691" i="10"/>
  <c r="M14691" i="10" s="1"/>
  <c r="L14690" i="10"/>
  <c r="M14690" i="10" s="1"/>
  <c r="L14689" i="10"/>
  <c r="M14689" i="10" s="1"/>
  <c r="L14688" i="10"/>
  <c r="M14688" i="10" s="1"/>
  <c r="L14687" i="10"/>
  <c r="M14687" i="10" s="1"/>
  <c r="L14686" i="10"/>
  <c r="M14686" i="10" s="1"/>
  <c r="L14685" i="10"/>
  <c r="M14685" i="10" s="1"/>
  <c r="L14684" i="10"/>
  <c r="M14684" i="10" s="1"/>
  <c r="L14683" i="10"/>
  <c r="M14683" i="10" s="1"/>
  <c r="L14682" i="10"/>
  <c r="M14682" i="10" s="1"/>
  <c r="L14681" i="10"/>
  <c r="M14681" i="10" s="1"/>
  <c r="L14680" i="10"/>
  <c r="M14680" i="10" s="1"/>
  <c r="L14679" i="10"/>
  <c r="M14679" i="10" s="1"/>
  <c r="L14678" i="10"/>
  <c r="M14678" i="10" s="1"/>
  <c r="L14677" i="10"/>
  <c r="M14677" i="10" s="1"/>
  <c r="L14676" i="10"/>
  <c r="M14676" i="10" s="1"/>
  <c r="L14675" i="10"/>
  <c r="M14675" i="10" s="1"/>
  <c r="L14674" i="10"/>
  <c r="M14674" i="10" s="1"/>
  <c r="L14673" i="10"/>
  <c r="M14673" i="10" s="1"/>
  <c r="L14672" i="10"/>
  <c r="M14672" i="10" s="1"/>
  <c r="L14671" i="10"/>
  <c r="M14671" i="10" s="1"/>
  <c r="L14670" i="10"/>
  <c r="M14670" i="10" s="1"/>
  <c r="L14669" i="10"/>
  <c r="M14669" i="10" s="1"/>
  <c r="L14668" i="10"/>
  <c r="M14668" i="10" s="1"/>
  <c r="L14667" i="10"/>
  <c r="M14667" i="10" s="1"/>
  <c r="L14666" i="10"/>
  <c r="M14666" i="10" s="1"/>
  <c r="L14665" i="10"/>
  <c r="M14665" i="10" s="1"/>
  <c r="K14602" i="10"/>
  <c r="N14602" i="10"/>
  <c r="K14603" i="10"/>
  <c r="N14603" i="10"/>
  <c r="K14604" i="10"/>
  <c r="N14604" i="10"/>
  <c r="K14605" i="10"/>
  <c r="N14605" i="10"/>
  <c r="K14606" i="10"/>
  <c r="N14606" i="10"/>
  <c r="K14607" i="10"/>
  <c r="N14607" i="10"/>
  <c r="K14608" i="10"/>
  <c r="N14608" i="10"/>
  <c r="K14609" i="10"/>
  <c r="N14609" i="10"/>
  <c r="K14610" i="10"/>
  <c r="N14610" i="10"/>
  <c r="K14611" i="10"/>
  <c r="N14611" i="10"/>
  <c r="K14612" i="10"/>
  <c r="N14612" i="10"/>
  <c r="K14613" i="10"/>
  <c r="N14613" i="10"/>
  <c r="K14614" i="10"/>
  <c r="N14614" i="10"/>
  <c r="K14615" i="10"/>
  <c r="N14615" i="10"/>
  <c r="K14616" i="10"/>
  <c r="N14616" i="10"/>
  <c r="K14617" i="10"/>
  <c r="N14617" i="10"/>
  <c r="K14618" i="10"/>
  <c r="N14618" i="10"/>
  <c r="K14619" i="10"/>
  <c r="N14619" i="10"/>
  <c r="K14620" i="10"/>
  <c r="N14620" i="10"/>
  <c r="K14621" i="10"/>
  <c r="N14621" i="10"/>
  <c r="K14622" i="10"/>
  <c r="N14622" i="10"/>
  <c r="K14623" i="10"/>
  <c r="N14623" i="10"/>
  <c r="K14624" i="10"/>
  <c r="N14624" i="10"/>
  <c r="K14625" i="10"/>
  <c r="N14625" i="10"/>
  <c r="K14626" i="10"/>
  <c r="N14626" i="10"/>
  <c r="K14627" i="10"/>
  <c r="N14627" i="10"/>
  <c r="K14628" i="10"/>
  <c r="N14628" i="10"/>
  <c r="K14629" i="10"/>
  <c r="N14629" i="10"/>
  <c r="K14630" i="10"/>
  <c r="N14630" i="10"/>
  <c r="K14631" i="10"/>
  <c r="N14631" i="10"/>
  <c r="K14632" i="10"/>
  <c r="N14632" i="10"/>
  <c r="K14633" i="10"/>
  <c r="N14633" i="10"/>
  <c r="K14634" i="10"/>
  <c r="N14634" i="10"/>
  <c r="K14635" i="10"/>
  <c r="N14635" i="10"/>
  <c r="K14636" i="10"/>
  <c r="N14636" i="10"/>
  <c r="K14637" i="10"/>
  <c r="N14637" i="10"/>
  <c r="K14638" i="10"/>
  <c r="N14638" i="10"/>
  <c r="K14639" i="10"/>
  <c r="N14639" i="10"/>
  <c r="K14640" i="10"/>
  <c r="N14640" i="10"/>
  <c r="K14641" i="10"/>
  <c r="N14641" i="10"/>
  <c r="K14642" i="10"/>
  <c r="N14642" i="10"/>
  <c r="K14643" i="10"/>
  <c r="N14643" i="10"/>
  <c r="K14644" i="10"/>
  <c r="N14644" i="10"/>
  <c r="K14645" i="10"/>
  <c r="N14645" i="10"/>
  <c r="K14646" i="10"/>
  <c r="N14646" i="10"/>
  <c r="K14647" i="10"/>
  <c r="N14647" i="10"/>
  <c r="K14648" i="10"/>
  <c r="N14648" i="10"/>
  <c r="K14649" i="10"/>
  <c r="N14649" i="10"/>
  <c r="K14650" i="10"/>
  <c r="N14650" i="10"/>
  <c r="K14651" i="10"/>
  <c r="N14651" i="10"/>
  <c r="K14652" i="10"/>
  <c r="N14652" i="10"/>
  <c r="K14653" i="10"/>
  <c r="N14653" i="10"/>
  <c r="K14654" i="10"/>
  <c r="N14654" i="10"/>
  <c r="K14655" i="10"/>
  <c r="N14655" i="10"/>
  <c r="K14656" i="10"/>
  <c r="N14656" i="10"/>
  <c r="K14657" i="10"/>
  <c r="N14657" i="10"/>
  <c r="K14658" i="10"/>
  <c r="N14658" i="10"/>
  <c r="K14659" i="10"/>
  <c r="N14659" i="10"/>
  <c r="K14660" i="10"/>
  <c r="N14660" i="10"/>
  <c r="K14661" i="10"/>
  <c r="N14661" i="10"/>
  <c r="K14662" i="10"/>
  <c r="N14662" i="10"/>
  <c r="K14663" i="10"/>
  <c r="N14663" i="10"/>
  <c r="K14664" i="10"/>
  <c r="N14664" i="10"/>
  <c r="L14664" i="10" l="1"/>
  <c r="M14664" i="10" s="1"/>
  <c r="L14662" i="10"/>
  <c r="M14662" i="10" s="1"/>
  <c r="L14660" i="10"/>
  <c r="M14660" i="10" s="1"/>
  <c r="L14658" i="10"/>
  <c r="M14658" i="10" s="1"/>
  <c r="L14656" i="10"/>
  <c r="M14656" i="10" s="1"/>
  <c r="L14654" i="10"/>
  <c r="M14654" i="10" s="1"/>
  <c r="L14652" i="10"/>
  <c r="M14652" i="10" s="1"/>
  <c r="L14650" i="10"/>
  <c r="M14650" i="10" s="1"/>
  <c r="L14648" i="10"/>
  <c r="M14648" i="10" s="1"/>
  <c r="L14646" i="10"/>
  <c r="M14646" i="10" s="1"/>
  <c r="L14644" i="10"/>
  <c r="M14644" i="10" s="1"/>
  <c r="L14642" i="10"/>
  <c r="M14642" i="10" s="1"/>
  <c r="L14640" i="10"/>
  <c r="M14640" i="10" s="1"/>
  <c r="L14638" i="10"/>
  <c r="M14638" i="10" s="1"/>
  <c r="L14637" i="10"/>
  <c r="M14637" i="10" s="1"/>
  <c r="L14635" i="10"/>
  <c r="M14635" i="10" s="1"/>
  <c r="L14632" i="10"/>
  <c r="M14632" i="10" s="1"/>
  <c r="L14630" i="10"/>
  <c r="M14630" i="10" s="1"/>
  <c r="L14627" i="10"/>
  <c r="M14627" i="10" s="1"/>
  <c r="L14624" i="10"/>
  <c r="M14624" i="10" s="1"/>
  <c r="L14621" i="10"/>
  <c r="M14621" i="10" s="1"/>
  <c r="L14618" i="10"/>
  <c r="M14618" i="10" s="1"/>
  <c r="L14614" i="10"/>
  <c r="M14614" i="10" s="1"/>
  <c r="L14663" i="10"/>
  <c r="M14663" i="10" s="1"/>
  <c r="L14661" i="10"/>
  <c r="M14661" i="10" s="1"/>
  <c r="L14659" i="10"/>
  <c r="M14659" i="10" s="1"/>
  <c r="L14657" i="10"/>
  <c r="M14657" i="10" s="1"/>
  <c r="L14655" i="10"/>
  <c r="M14655" i="10" s="1"/>
  <c r="L14653" i="10"/>
  <c r="M14653" i="10" s="1"/>
  <c r="L14651" i="10"/>
  <c r="M14651" i="10" s="1"/>
  <c r="L14649" i="10"/>
  <c r="M14649" i="10" s="1"/>
  <c r="L14647" i="10"/>
  <c r="M14647" i="10" s="1"/>
  <c r="L14645" i="10"/>
  <c r="M14645" i="10" s="1"/>
  <c r="L14643" i="10"/>
  <c r="M14643" i="10" s="1"/>
  <c r="L14641" i="10"/>
  <c r="M14641" i="10" s="1"/>
  <c r="L14639" i="10"/>
  <c r="M14639" i="10" s="1"/>
  <c r="L14636" i="10"/>
  <c r="M14636" i="10" s="1"/>
  <c r="L14634" i="10"/>
  <c r="M14634" i="10" s="1"/>
  <c r="L14633" i="10"/>
  <c r="M14633" i="10" s="1"/>
  <c r="L14631" i="10"/>
  <c r="M14631" i="10" s="1"/>
  <c r="L14629" i="10"/>
  <c r="M14629" i="10" s="1"/>
  <c r="L14628" i="10"/>
  <c r="M14628" i="10" s="1"/>
  <c r="L14626" i="10"/>
  <c r="M14626" i="10" s="1"/>
  <c r="L14625" i="10"/>
  <c r="M14625" i="10" s="1"/>
  <c r="L14623" i="10"/>
  <c r="M14623" i="10" s="1"/>
  <c r="L14622" i="10"/>
  <c r="M14622" i="10" s="1"/>
  <c r="L14620" i="10"/>
  <c r="M14620" i="10" s="1"/>
  <c r="L14619" i="10"/>
  <c r="M14619" i="10" s="1"/>
  <c r="L14617" i="10"/>
  <c r="M14617" i="10" s="1"/>
  <c r="L14616" i="10"/>
  <c r="M14616" i="10" s="1"/>
  <c r="L14615" i="10"/>
  <c r="M14615" i="10" s="1"/>
  <c r="L14613" i="10"/>
  <c r="M14613" i="10" s="1"/>
  <c r="L14612" i="10"/>
  <c r="M14612" i="10" s="1"/>
  <c r="L14611" i="10"/>
  <c r="M14611" i="10" s="1"/>
  <c r="L14610" i="10"/>
  <c r="M14610" i="10" s="1"/>
  <c r="L14609" i="10"/>
  <c r="M14609" i="10" s="1"/>
  <c r="L14608" i="10"/>
  <c r="M14608" i="10" s="1"/>
  <c r="L14607" i="10"/>
  <c r="M14607" i="10" s="1"/>
  <c r="L14606" i="10"/>
  <c r="M14606" i="10" s="1"/>
  <c r="L14605" i="10"/>
  <c r="M14605" i="10" s="1"/>
  <c r="L14604" i="10"/>
  <c r="M14604" i="10" s="1"/>
  <c r="L14603" i="10"/>
  <c r="M14603" i="10" s="1"/>
  <c r="L14602" i="10"/>
  <c r="M14602" i="10" s="1"/>
  <c r="O687" i="4"/>
  <c r="O688" i="4"/>
  <c r="F688" i="4" l="1"/>
  <c r="J688" i="4"/>
  <c r="F687" i="4"/>
  <c r="J687" i="4"/>
  <c r="O686" i="4"/>
  <c r="F686" i="4" l="1"/>
  <c r="J686" i="4"/>
  <c r="K14421" i="10"/>
  <c r="N14421" i="10"/>
  <c r="K14422" i="10"/>
  <c r="N14422" i="10"/>
  <c r="K14423" i="10"/>
  <c r="N14423" i="10"/>
  <c r="K14424" i="10"/>
  <c r="N14424" i="10"/>
  <c r="K14425" i="10"/>
  <c r="N14425" i="10"/>
  <c r="K14426" i="10"/>
  <c r="N14426" i="10"/>
  <c r="K14427" i="10"/>
  <c r="N14427" i="10"/>
  <c r="K14428" i="10"/>
  <c r="N14428" i="10"/>
  <c r="K14429" i="10"/>
  <c r="N14429" i="10"/>
  <c r="K14430" i="10"/>
  <c r="N14430" i="10"/>
  <c r="K14431" i="10"/>
  <c r="N14431" i="10"/>
  <c r="K14432" i="10"/>
  <c r="N14432" i="10"/>
  <c r="K14433" i="10"/>
  <c r="N14433" i="10"/>
  <c r="K14434" i="10"/>
  <c r="N14434" i="10"/>
  <c r="K14435" i="10"/>
  <c r="N14435" i="10"/>
  <c r="K14436" i="10"/>
  <c r="N14436" i="10"/>
  <c r="K14437" i="10"/>
  <c r="N14437" i="10"/>
  <c r="K14438" i="10"/>
  <c r="N14438" i="10"/>
  <c r="K14439" i="10"/>
  <c r="N14439" i="10"/>
  <c r="K14440" i="10"/>
  <c r="N14440" i="10"/>
  <c r="K14441" i="10"/>
  <c r="N14441" i="10"/>
  <c r="K14442" i="10"/>
  <c r="N14442" i="10"/>
  <c r="K14443" i="10"/>
  <c r="N14443" i="10"/>
  <c r="K14444" i="10"/>
  <c r="N14444" i="10"/>
  <c r="K14445" i="10"/>
  <c r="N14445" i="10"/>
  <c r="K14446" i="10"/>
  <c r="N14446" i="10"/>
  <c r="K14447" i="10"/>
  <c r="N14447" i="10"/>
  <c r="K14448" i="10"/>
  <c r="N14448" i="10"/>
  <c r="K14449" i="10"/>
  <c r="N14449" i="10"/>
  <c r="K14450" i="10"/>
  <c r="N14450" i="10"/>
  <c r="K14451" i="10"/>
  <c r="N14451" i="10"/>
  <c r="K14452" i="10"/>
  <c r="N14452" i="10"/>
  <c r="K14453" i="10"/>
  <c r="N14453" i="10"/>
  <c r="K14454" i="10"/>
  <c r="N14454" i="10"/>
  <c r="K14455" i="10"/>
  <c r="N14455" i="10"/>
  <c r="K14456" i="10"/>
  <c r="N14456" i="10"/>
  <c r="K14457" i="10"/>
  <c r="N14457" i="10"/>
  <c r="K14458" i="10"/>
  <c r="N14458" i="10"/>
  <c r="K14459" i="10"/>
  <c r="N14459" i="10"/>
  <c r="K14460" i="10"/>
  <c r="N14460" i="10"/>
  <c r="K14461" i="10"/>
  <c r="N14461" i="10"/>
  <c r="K14462" i="10"/>
  <c r="N14462" i="10"/>
  <c r="K14463" i="10"/>
  <c r="N14463" i="10"/>
  <c r="K14464" i="10"/>
  <c r="N14464" i="10"/>
  <c r="K14465" i="10"/>
  <c r="N14465" i="10"/>
  <c r="K14466" i="10"/>
  <c r="N14466" i="10"/>
  <c r="K14467" i="10"/>
  <c r="N14467" i="10"/>
  <c r="K14468" i="10"/>
  <c r="N14468" i="10"/>
  <c r="K14469" i="10"/>
  <c r="N14469" i="10"/>
  <c r="K14470" i="10"/>
  <c r="N14470" i="10"/>
  <c r="K14471" i="10"/>
  <c r="N14471" i="10"/>
  <c r="K14472" i="10"/>
  <c r="N14472" i="10"/>
  <c r="K14473" i="10"/>
  <c r="N14473" i="10"/>
  <c r="K14474" i="10"/>
  <c r="N14474" i="10"/>
  <c r="K14475" i="10"/>
  <c r="N14475" i="10"/>
  <c r="K14476" i="10"/>
  <c r="N14476" i="10"/>
  <c r="K14477" i="10"/>
  <c r="N14477" i="10"/>
  <c r="K14478" i="10"/>
  <c r="N14478" i="10"/>
  <c r="K14479" i="10"/>
  <c r="N14479" i="10"/>
  <c r="K14480" i="10"/>
  <c r="N14480" i="10"/>
  <c r="K14481" i="10"/>
  <c r="N14481" i="10"/>
  <c r="K14482" i="10"/>
  <c r="N14482" i="10"/>
  <c r="K14483" i="10"/>
  <c r="N14483" i="10"/>
  <c r="K14484" i="10"/>
  <c r="N14484" i="10"/>
  <c r="K14485" i="10"/>
  <c r="N14485" i="10"/>
  <c r="K14486" i="10"/>
  <c r="N14486" i="10"/>
  <c r="K14487" i="10"/>
  <c r="N14487" i="10"/>
  <c r="K14488" i="10"/>
  <c r="N14488" i="10"/>
  <c r="K14489" i="10"/>
  <c r="N14489" i="10"/>
  <c r="K14490" i="10"/>
  <c r="N14490" i="10"/>
  <c r="K14491" i="10"/>
  <c r="N14491" i="10"/>
  <c r="K14492" i="10"/>
  <c r="N14492" i="10"/>
  <c r="K14493" i="10"/>
  <c r="N14493" i="10"/>
  <c r="K14494" i="10"/>
  <c r="N14494" i="10"/>
  <c r="K14495" i="10"/>
  <c r="N14495" i="10"/>
  <c r="K14496" i="10"/>
  <c r="N14496" i="10"/>
  <c r="K14497" i="10"/>
  <c r="N14497" i="10"/>
  <c r="K14498" i="10"/>
  <c r="N14498" i="10"/>
  <c r="K14499" i="10"/>
  <c r="N14499" i="10"/>
  <c r="K14500" i="10"/>
  <c r="N14500" i="10"/>
  <c r="K14501" i="10"/>
  <c r="N14501" i="10"/>
  <c r="K14502" i="10"/>
  <c r="N14502" i="10"/>
  <c r="K14503" i="10"/>
  <c r="N14503" i="10"/>
  <c r="K14504" i="10"/>
  <c r="N14504" i="10"/>
  <c r="K14505" i="10"/>
  <c r="N14505" i="10"/>
  <c r="K14506" i="10"/>
  <c r="N14506" i="10"/>
  <c r="K14507" i="10"/>
  <c r="N14507" i="10"/>
  <c r="K14508" i="10"/>
  <c r="N14508" i="10"/>
  <c r="K14509" i="10"/>
  <c r="N14509" i="10"/>
  <c r="K14510" i="10"/>
  <c r="N14510" i="10"/>
  <c r="K14511" i="10"/>
  <c r="N14511" i="10"/>
  <c r="K14512" i="10"/>
  <c r="N14512" i="10"/>
  <c r="K14513" i="10"/>
  <c r="N14513" i="10"/>
  <c r="K14514" i="10"/>
  <c r="N14514" i="10"/>
  <c r="K14515" i="10"/>
  <c r="N14515" i="10"/>
  <c r="K14516" i="10"/>
  <c r="N14516" i="10"/>
  <c r="K14517" i="10"/>
  <c r="N14517" i="10"/>
  <c r="K14518" i="10"/>
  <c r="N14518" i="10"/>
  <c r="K14519" i="10"/>
  <c r="N14519" i="10"/>
  <c r="K14520" i="10"/>
  <c r="N14520" i="10"/>
  <c r="K14521" i="10"/>
  <c r="N14521" i="10"/>
  <c r="K14522" i="10"/>
  <c r="N14522" i="10"/>
  <c r="K14523" i="10"/>
  <c r="N14523" i="10"/>
  <c r="K14524" i="10"/>
  <c r="N14524" i="10"/>
  <c r="K14525" i="10"/>
  <c r="N14525" i="10"/>
  <c r="K14526" i="10"/>
  <c r="N14526" i="10"/>
  <c r="K14527" i="10"/>
  <c r="N14527" i="10"/>
  <c r="K14528" i="10"/>
  <c r="N14528" i="10"/>
  <c r="K14529" i="10"/>
  <c r="N14529" i="10"/>
  <c r="K14530" i="10"/>
  <c r="N14530" i="10"/>
  <c r="K14531" i="10"/>
  <c r="N14531" i="10"/>
  <c r="K14532" i="10"/>
  <c r="N14532" i="10"/>
  <c r="K14533" i="10"/>
  <c r="N14533" i="10"/>
  <c r="K14534" i="10"/>
  <c r="N14534" i="10"/>
  <c r="K14535" i="10"/>
  <c r="N14535" i="10"/>
  <c r="K14536" i="10"/>
  <c r="N14536" i="10"/>
  <c r="K14537" i="10"/>
  <c r="N14537" i="10"/>
  <c r="K14538" i="10"/>
  <c r="N14538" i="10"/>
  <c r="K14539" i="10"/>
  <c r="N14539" i="10"/>
  <c r="K14540" i="10"/>
  <c r="N14540" i="10"/>
  <c r="K14541" i="10"/>
  <c r="N14541" i="10"/>
  <c r="K14542" i="10"/>
  <c r="N14542" i="10"/>
  <c r="K14543" i="10"/>
  <c r="N14543" i="10"/>
  <c r="K14544" i="10"/>
  <c r="N14544" i="10"/>
  <c r="K14545" i="10"/>
  <c r="N14545" i="10"/>
  <c r="K14546" i="10"/>
  <c r="N14546" i="10"/>
  <c r="K14547" i="10"/>
  <c r="N14547" i="10"/>
  <c r="K14548" i="10"/>
  <c r="N14548" i="10"/>
  <c r="K14549" i="10"/>
  <c r="N14549" i="10"/>
  <c r="K14550" i="10"/>
  <c r="N14550" i="10"/>
  <c r="K14551" i="10"/>
  <c r="N14551" i="10"/>
  <c r="K14552" i="10"/>
  <c r="N14552" i="10"/>
  <c r="K14553" i="10"/>
  <c r="N14553" i="10"/>
  <c r="K14554" i="10"/>
  <c r="N14554" i="10"/>
  <c r="K14555" i="10"/>
  <c r="N14555" i="10"/>
  <c r="K14556" i="10"/>
  <c r="N14556" i="10"/>
  <c r="K14557" i="10"/>
  <c r="N14557" i="10"/>
  <c r="K14558" i="10"/>
  <c r="N14558" i="10"/>
  <c r="K14559" i="10"/>
  <c r="N14559" i="10"/>
  <c r="K14560" i="10"/>
  <c r="N14560" i="10"/>
  <c r="K14561" i="10"/>
  <c r="N14561" i="10"/>
  <c r="K14562" i="10"/>
  <c r="N14562" i="10"/>
  <c r="K14563" i="10"/>
  <c r="N14563" i="10"/>
  <c r="K14564" i="10"/>
  <c r="N14564" i="10"/>
  <c r="K14565" i="10"/>
  <c r="N14565" i="10"/>
  <c r="K14566" i="10"/>
  <c r="N14566" i="10"/>
  <c r="K14567" i="10"/>
  <c r="N14567" i="10"/>
  <c r="K14568" i="10"/>
  <c r="N14568" i="10"/>
  <c r="K14569" i="10"/>
  <c r="N14569" i="10"/>
  <c r="K14570" i="10"/>
  <c r="N14570" i="10"/>
  <c r="K14571" i="10"/>
  <c r="N14571" i="10"/>
  <c r="K14572" i="10"/>
  <c r="N14572" i="10"/>
  <c r="K14573" i="10"/>
  <c r="N14573" i="10"/>
  <c r="K14574" i="10"/>
  <c r="N14574" i="10"/>
  <c r="K14575" i="10"/>
  <c r="N14575" i="10"/>
  <c r="K14576" i="10"/>
  <c r="N14576" i="10"/>
  <c r="K14577" i="10"/>
  <c r="N14577" i="10"/>
  <c r="K14578" i="10"/>
  <c r="N14578" i="10"/>
  <c r="K14579" i="10"/>
  <c r="N14579" i="10"/>
  <c r="K14580" i="10"/>
  <c r="N14580" i="10"/>
  <c r="K14581" i="10"/>
  <c r="N14581" i="10"/>
  <c r="K14582" i="10"/>
  <c r="N14582" i="10"/>
  <c r="K14583" i="10"/>
  <c r="N14583" i="10"/>
  <c r="K14584" i="10"/>
  <c r="N14584" i="10"/>
  <c r="K14585" i="10"/>
  <c r="N14585" i="10"/>
  <c r="K14586" i="10"/>
  <c r="N14586" i="10"/>
  <c r="K14587" i="10"/>
  <c r="N14587" i="10"/>
  <c r="K14588" i="10"/>
  <c r="N14588" i="10"/>
  <c r="K14589" i="10"/>
  <c r="N14589" i="10"/>
  <c r="K14590" i="10"/>
  <c r="N14590" i="10"/>
  <c r="K14591" i="10"/>
  <c r="N14591" i="10"/>
  <c r="K14592" i="10"/>
  <c r="N14592" i="10"/>
  <c r="K14593" i="10"/>
  <c r="N14593" i="10"/>
  <c r="K14594" i="10"/>
  <c r="N14594" i="10"/>
  <c r="K14595" i="10"/>
  <c r="N14595" i="10"/>
  <c r="K14596" i="10"/>
  <c r="N14596" i="10"/>
  <c r="K14597" i="10"/>
  <c r="N14597" i="10"/>
  <c r="K14598" i="10"/>
  <c r="N14598" i="10"/>
  <c r="K14599" i="10"/>
  <c r="N14599" i="10"/>
  <c r="K14600" i="10"/>
  <c r="N14600" i="10"/>
  <c r="K14601" i="10"/>
  <c r="N14601" i="10"/>
  <c r="L14601" i="10" l="1"/>
  <c r="M14601" i="10" s="1"/>
  <c r="L14600" i="10"/>
  <c r="M14600" i="10" s="1"/>
  <c r="L14599" i="10"/>
  <c r="M14599" i="10" s="1"/>
  <c r="L14598" i="10"/>
  <c r="M14598" i="10" s="1"/>
  <c r="L14597" i="10"/>
  <c r="M14597" i="10" s="1"/>
  <c r="L14596" i="10"/>
  <c r="M14596" i="10" s="1"/>
  <c r="L14595" i="10"/>
  <c r="M14595" i="10" s="1"/>
  <c r="L14594" i="10"/>
  <c r="M14594" i="10" s="1"/>
  <c r="L14593" i="10"/>
  <c r="M14593" i="10" s="1"/>
  <c r="L14592" i="10"/>
  <c r="M14592" i="10" s="1"/>
  <c r="L14591" i="10"/>
  <c r="M14591" i="10" s="1"/>
  <c r="L14590" i="10"/>
  <c r="M14590" i="10" s="1"/>
  <c r="L14589" i="10"/>
  <c r="M14589" i="10" s="1"/>
  <c r="L14588" i="10"/>
  <c r="M14588" i="10" s="1"/>
  <c r="L14587" i="10"/>
  <c r="M14587" i="10" s="1"/>
  <c r="L14586" i="10"/>
  <c r="M14586" i="10" s="1"/>
  <c r="L14585" i="10"/>
  <c r="M14585" i="10" s="1"/>
  <c r="L14584" i="10"/>
  <c r="M14584" i="10" s="1"/>
  <c r="L14583" i="10"/>
  <c r="M14583" i="10" s="1"/>
  <c r="L14582" i="10"/>
  <c r="M14582" i="10" s="1"/>
  <c r="L14581" i="10"/>
  <c r="M14581" i="10" s="1"/>
  <c r="L14580" i="10"/>
  <c r="M14580" i="10" s="1"/>
  <c r="L14579" i="10"/>
  <c r="M14579" i="10" s="1"/>
  <c r="L14578" i="10"/>
  <c r="M14578" i="10" s="1"/>
  <c r="L14577" i="10"/>
  <c r="M14577" i="10" s="1"/>
  <c r="L14576" i="10"/>
  <c r="M14576" i="10" s="1"/>
  <c r="L14575" i="10"/>
  <c r="M14575" i="10" s="1"/>
  <c r="L14574" i="10"/>
  <c r="M14574" i="10" s="1"/>
  <c r="L14573" i="10"/>
  <c r="M14573" i="10" s="1"/>
  <c r="L14572" i="10"/>
  <c r="M14572" i="10" s="1"/>
  <c r="L14571" i="10"/>
  <c r="M14571" i="10" s="1"/>
  <c r="L14570" i="10"/>
  <c r="M14570" i="10" s="1"/>
  <c r="L14569" i="10"/>
  <c r="M14569" i="10" s="1"/>
  <c r="L14568" i="10"/>
  <c r="M14568" i="10" s="1"/>
  <c r="L14567" i="10"/>
  <c r="M14567" i="10" s="1"/>
  <c r="L14566" i="10"/>
  <c r="M14566" i="10" s="1"/>
  <c r="L14565" i="10"/>
  <c r="M14565" i="10" s="1"/>
  <c r="L14564" i="10"/>
  <c r="M14564" i="10" s="1"/>
  <c r="L14563" i="10"/>
  <c r="M14563" i="10" s="1"/>
  <c r="L14562" i="10"/>
  <c r="M14562" i="10" s="1"/>
  <c r="L14561" i="10"/>
  <c r="M14561" i="10" s="1"/>
  <c r="L14560" i="10"/>
  <c r="M14560" i="10" s="1"/>
  <c r="L14559" i="10"/>
  <c r="M14559" i="10" s="1"/>
  <c r="L14558" i="10"/>
  <c r="M14558" i="10" s="1"/>
  <c r="L14557" i="10"/>
  <c r="M14557" i="10" s="1"/>
  <c r="L14556" i="10"/>
  <c r="M14556" i="10" s="1"/>
  <c r="L14555" i="10"/>
  <c r="M14555" i="10" s="1"/>
  <c r="L14554" i="10"/>
  <c r="M14554" i="10" s="1"/>
  <c r="L14553" i="10"/>
  <c r="M14553" i="10" s="1"/>
  <c r="L14552" i="10"/>
  <c r="M14552" i="10" s="1"/>
  <c r="L14551" i="10"/>
  <c r="M14551" i="10" s="1"/>
  <c r="L14550" i="10"/>
  <c r="M14550" i="10" s="1"/>
  <c r="L14549" i="10"/>
  <c r="M14549" i="10" s="1"/>
  <c r="L14548" i="10"/>
  <c r="M14548" i="10" s="1"/>
  <c r="L14547" i="10"/>
  <c r="M14547" i="10" s="1"/>
  <c r="L14546" i="10"/>
  <c r="M14546" i="10" s="1"/>
  <c r="L14545" i="10"/>
  <c r="M14545" i="10" s="1"/>
  <c r="L14544" i="10"/>
  <c r="M14544" i="10" s="1"/>
  <c r="L14543" i="10"/>
  <c r="M14543" i="10" s="1"/>
  <c r="L14542" i="10"/>
  <c r="M14542" i="10" s="1"/>
  <c r="L14541" i="10"/>
  <c r="M14541" i="10" s="1"/>
  <c r="L14540" i="10"/>
  <c r="M14540" i="10" s="1"/>
  <c r="L14539" i="10"/>
  <c r="M14539" i="10" s="1"/>
  <c r="L14538" i="10"/>
  <c r="M14538" i="10" s="1"/>
  <c r="L14537" i="10"/>
  <c r="M14537" i="10" s="1"/>
  <c r="L14536" i="10"/>
  <c r="M14536" i="10" s="1"/>
  <c r="L14535" i="10"/>
  <c r="M14535" i="10" s="1"/>
  <c r="L14534" i="10"/>
  <c r="M14534" i="10" s="1"/>
  <c r="L14533" i="10"/>
  <c r="M14533" i="10" s="1"/>
  <c r="L14532" i="10"/>
  <c r="M14532" i="10" s="1"/>
  <c r="L14531" i="10"/>
  <c r="M14531" i="10" s="1"/>
  <c r="L14530" i="10"/>
  <c r="M14530" i="10" s="1"/>
  <c r="L14529" i="10"/>
  <c r="M14529" i="10" s="1"/>
  <c r="L14528" i="10"/>
  <c r="M14528" i="10" s="1"/>
  <c r="L14527" i="10"/>
  <c r="M14527" i="10" s="1"/>
  <c r="L14526" i="10"/>
  <c r="M14526" i="10" s="1"/>
  <c r="L14525" i="10"/>
  <c r="M14525" i="10" s="1"/>
  <c r="L14524" i="10"/>
  <c r="M14524" i="10" s="1"/>
  <c r="L14523" i="10"/>
  <c r="M14523" i="10" s="1"/>
  <c r="L14522" i="10"/>
  <c r="M14522" i="10" s="1"/>
  <c r="L14521" i="10"/>
  <c r="M14521" i="10" s="1"/>
  <c r="L14520" i="10"/>
  <c r="M14520" i="10" s="1"/>
  <c r="L14519" i="10"/>
  <c r="M14519" i="10" s="1"/>
  <c r="L14518" i="10"/>
  <c r="M14518" i="10" s="1"/>
  <c r="L14517" i="10"/>
  <c r="M14517" i="10" s="1"/>
  <c r="L14516" i="10"/>
  <c r="M14516" i="10" s="1"/>
  <c r="L14515" i="10"/>
  <c r="M14515" i="10" s="1"/>
  <c r="L14514" i="10"/>
  <c r="M14514" i="10" s="1"/>
  <c r="L14513" i="10"/>
  <c r="M14513" i="10" s="1"/>
  <c r="L14512" i="10"/>
  <c r="M14512" i="10" s="1"/>
  <c r="L14511" i="10"/>
  <c r="M14511" i="10" s="1"/>
  <c r="L14510" i="10"/>
  <c r="M14510" i="10" s="1"/>
  <c r="L14509" i="10"/>
  <c r="M14509" i="10" s="1"/>
  <c r="L14508" i="10"/>
  <c r="M14508" i="10" s="1"/>
  <c r="L14507" i="10"/>
  <c r="M14507" i="10" s="1"/>
  <c r="L14506" i="10"/>
  <c r="M14506" i="10" s="1"/>
  <c r="L14505" i="10"/>
  <c r="M14505" i="10" s="1"/>
  <c r="L14504" i="10"/>
  <c r="M14504" i="10" s="1"/>
  <c r="L14503" i="10"/>
  <c r="M14503" i="10" s="1"/>
  <c r="L14502" i="10"/>
  <c r="M14502" i="10" s="1"/>
  <c r="L14501" i="10"/>
  <c r="M14501" i="10" s="1"/>
  <c r="L14500" i="10"/>
  <c r="M14500" i="10" s="1"/>
  <c r="L14499" i="10"/>
  <c r="M14499" i="10" s="1"/>
  <c r="L14498" i="10"/>
  <c r="M14498" i="10" s="1"/>
  <c r="L14497" i="10"/>
  <c r="M14497" i="10" s="1"/>
  <c r="L14496" i="10"/>
  <c r="M14496" i="10" s="1"/>
  <c r="L14495" i="10"/>
  <c r="M14495" i="10" s="1"/>
  <c r="L14494" i="10"/>
  <c r="M14494" i="10" s="1"/>
  <c r="L14493" i="10"/>
  <c r="M14493" i="10" s="1"/>
  <c r="L14492" i="10"/>
  <c r="M14492" i="10" s="1"/>
  <c r="L14491" i="10"/>
  <c r="M14491" i="10" s="1"/>
  <c r="L14490" i="10"/>
  <c r="M14490" i="10" s="1"/>
  <c r="L14489" i="10"/>
  <c r="M14489" i="10" s="1"/>
  <c r="L14488" i="10"/>
  <c r="M14488" i="10" s="1"/>
  <c r="L14487" i="10"/>
  <c r="M14487" i="10" s="1"/>
  <c r="L14486" i="10"/>
  <c r="M14486" i="10" s="1"/>
  <c r="L14485" i="10"/>
  <c r="M14485" i="10" s="1"/>
  <c r="L14484" i="10"/>
  <c r="M14484" i="10" s="1"/>
  <c r="L14483" i="10"/>
  <c r="M14483" i="10" s="1"/>
  <c r="L14482" i="10"/>
  <c r="M14482" i="10" s="1"/>
  <c r="L14481" i="10"/>
  <c r="M14481" i="10" s="1"/>
  <c r="L14480" i="10"/>
  <c r="M14480" i="10" s="1"/>
  <c r="L14479" i="10"/>
  <c r="M14479" i="10" s="1"/>
  <c r="L14478" i="10"/>
  <c r="M14478" i="10" s="1"/>
  <c r="L14477" i="10"/>
  <c r="M14477" i="10" s="1"/>
  <c r="L14476" i="10"/>
  <c r="M14476" i="10" s="1"/>
  <c r="L14475" i="10"/>
  <c r="M14475" i="10" s="1"/>
  <c r="L14474" i="10"/>
  <c r="M14474" i="10" s="1"/>
  <c r="L14473" i="10"/>
  <c r="M14473" i="10" s="1"/>
  <c r="L14472" i="10"/>
  <c r="M14472" i="10" s="1"/>
  <c r="L14471" i="10"/>
  <c r="M14471" i="10" s="1"/>
  <c r="L14470" i="10"/>
  <c r="M14470" i="10" s="1"/>
  <c r="L14469" i="10"/>
  <c r="M14469" i="10" s="1"/>
  <c r="L14468" i="10"/>
  <c r="M14468" i="10" s="1"/>
  <c r="L14467" i="10"/>
  <c r="M14467" i="10" s="1"/>
  <c r="L14466" i="10"/>
  <c r="M14466" i="10" s="1"/>
  <c r="L14465" i="10"/>
  <c r="M14465" i="10" s="1"/>
  <c r="L14464" i="10"/>
  <c r="M14464" i="10" s="1"/>
  <c r="L14463" i="10"/>
  <c r="M14463" i="10" s="1"/>
  <c r="L14462" i="10"/>
  <c r="M14462" i="10" s="1"/>
  <c r="L14461" i="10"/>
  <c r="M14461" i="10" s="1"/>
  <c r="L14460" i="10"/>
  <c r="M14460" i="10" s="1"/>
  <c r="L14459" i="10"/>
  <c r="M14459" i="10" s="1"/>
  <c r="L14458" i="10"/>
  <c r="M14458" i="10" s="1"/>
  <c r="L14457" i="10"/>
  <c r="M14457" i="10" s="1"/>
  <c r="L14456" i="10"/>
  <c r="M14456" i="10" s="1"/>
  <c r="L14455" i="10"/>
  <c r="M14455" i="10" s="1"/>
  <c r="L14454" i="10"/>
  <c r="M14454" i="10" s="1"/>
  <c r="L14453" i="10"/>
  <c r="M14453" i="10" s="1"/>
  <c r="L14452" i="10"/>
  <c r="M14452" i="10" s="1"/>
  <c r="L14451" i="10"/>
  <c r="M14451" i="10" s="1"/>
  <c r="L14450" i="10"/>
  <c r="M14450" i="10" s="1"/>
  <c r="L14449" i="10"/>
  <c r="M14449" i="10" s="1"/>
  <c r="L14448" i="10"/>
  <c r="M14448" i="10" s="1"/>
  <c r="L14447" i="10"/>
  <c r="M14447" i="10" s="1"/>
  <c r="L14446" i="10"/>
  <c r="M14446" i="10" s="1"/>
  <c r="L14445" i="10"/>
  <c r="M14445" i="10" s="1"/>
  <c r="L14444" i="10"/>
  <c r="M14444" i="10" s="1"/>
  <c r="L14443" i="10"/>
  <c r="M14443" i="10" s="1"/>
  <c r="L14442" i="10"/>
  <c r="M14442" i="10" s="1"/>
  <c r="L14441" i="10"/>
  <c r="M14441" i="10" s="1"/>
  <c r="L14440" i="10"/>
  <c r="M14440" i="10" s="1"/>
  <c r="L14439" i="10"/>
  <c r="M14439" i="10" s="1"/>
  <c r="L14438" i="10"/>
  <c r="M14438" i="10" s="1"/>
  <c r="L14437" i="10"/>
  <c r="M14437" i="10" s="1"/>
  <c r="L14436" i="10"/>
  <c r="M14436" i="10" s="1"/>
  <c r="L14435" i="10"/>
  <c r="M14435" i="10" s="1"/>
  <c r="L14434" i="10"/>
  <c r="M14434" i="10" s="1"/>
  <c r="L14433" i="10"/>
  <c r="M14433" i="10" s="1"/>
  <c r="L14432" i="10"/>
  <c r="M14432" i="10" s="1"/>
  <c r="L14431" i="10"/>
  <c r="M14431" i="10" s="1"/>
  <c r="L14430" i="10"/>
  <c r="M14430" i="10" s="1"/>
  <c r="L14429" i="10"/>
  <c r="M14429" i="10" s="1"/>
  <c r="L14428" i="10"/>
  <c r="M14428" i="10" s="1"/>
  <c r="L14427" i="10"/>
  <c r="M14427" i="10" s="1"/>
  <c r="L14426" i="10"/>
  <c r="M14426" i="10" s="1"/>
  <c r="L14425" i="10"/>
  <c r="M14425" i="10" s="1"/>
  <c r="L14424" i="10"/>
  <c r="M14424" i="10" s="1"/>
  <c r="L14423" i="10"/>
  <c r="M14423" i="10" s="1"/>
  <c r="L14422" i="10"/>
  <c r="M14422" i="10" s="1"/>
  <c r="L14421" i="10"/>
  <c r="M14421" i="10" s="1"/>
  <c r="K14392" i="10"/>
  <c r="N14392" i="10"/>
  <c r="K14393" i="10"/>
  <c r="N14393" i="10"/>
  <c r="K14394" i="10"/>
  <c r="N14394" i="10"/>
  <c r="K14395" i="10"/>
  <c r="N14395" i="10"/>
  <c r="K14396" i="10"/>
  <c r="N14396" i="10"/>
  <c r="K14397" i="10"/>
  <c r="N14397" i="10"/>
  <c r="K14398" i="10"/>
  <c r="N14398" i="10"/>
  <c r="K14399" i="10"/>
  <c r="N14399" i="10"/>
  <c r="K14400" i="10"/>
  <c r="N14400" i="10"/>
  <c r="K14401" i="10"/>
  <c r="N14401" i="10"/>
  <c r="K14402" i="10"/>
  <c r="N14402" i="10"/>
  <c r="K14403" i="10"/>
  <c r="N14403" i="10"/>
  <c r="K14404" i="10"/>
  <c r="N14404" i="10"/>
  <c r="K14405" i="10"/>
  <c r="N14405" i="10"/>
  <c r="K14406" i="10"/>
  <c r="N14406" i="10"/>
  <c r="K14407" i="10"/>
  <c r="N14407" i="10"/>
  <c r="K14408" i="10"/>
  <c r="N14408" i="10"/>
  <c r="K14409" i="10"/>
  <c r="N14409" i="10"/>
  <c r="K14410" i="10"/>
  <c r="N14410" i="10"/>
  <c r="K14411" i="10"/>
  <c r="N14411" i="10"/>
  <c r="K14412" i="10"/>
  <c r="N14412" i="10"/>
  <c r="K14413" i="10"/>
  <c r="N14413" i="10"/>
  <c r="K14414" i="10"/>
  <c r="N14414" i="10"/>
  <c r="K14415" i="10"/>
  <c r="N14415" i="10"/>
  <c r="K14416" i="10"/>
  <c r="N14416" i="10"/>
  <c r="K14417" i="10"/>
  <c r="N14417" i="10"/>
  <c r="K14418" i="10"/>
  <c r="N14418" i="10"/>
  <c r="K14419" i="10"/>
  <c r="N14419" i="10"/>
  <c r="K14420" i="10"/>
  <c r="N14420" i="10"/>
  <c r="L14419" i="10" l="1"/>
  <c r="M14419" i="10" s="1"/>
  <c r="L14416" i="10"/>
  <c r="M14416" i="10" s="1"/>
  <c r="L14412" i="10"/>
  <c r="M14412" i="10" s="1"/>
  <c r="L14407" i="10"/>
  <c r="M14407" i="10" s="1"/>
  <c r="L14400" i="10"/>
  <c r="M14400" i="10" s="1"/>
  <c r="L14420" i="10"/>
  <c r="M14420" i="10" s="1"/>
  <c r="L14418" i="10"/>
  <c r="M14418" i="10" s="1"/>
  <c r="L14417" i="10"/>
  <c r="M14417" i="10" s="1"/>
  <c r="L14415" i="10"/>
  <c r="M14415" i="10" s="1"/>
  <c r="L14414" i="10"/>
  <c r="M14414" i="10" s="1"/>
  <c r="L14413" i="10"/>
  <c r="M14413" i="10" s="1"/>
  <c r="L14411" i="10"/>
  <c r="M14411" i="10" s="1"/>
  <c r="L14410" i="10"/>
  <c r="M14410" i="10" s="1"/>
  <c r="L14409" i="10"/>
  <c r="M14409" i="10" s="1"/>
  <c r="L14408" i="10"/>
  <c r="M14408" i="10" s="1"/>
  <c r="L14406" i="10"/>
  <c r="M14406" i="10" s="1"/>
  <c r="L14405" i="10"/>
  <c r="M14405" i="10" s="1"/>
  <c r="L14404" i="10"/>
  <c r="M14404" i="10" s="1"/>
  <c r="L14403" i="10"/>
  <c r="M14403" i="10" s="1"/>
  <c r="L14402" i="10"/>
  <c r="M14402" i="10" s="1"/>
  <c r="L14401" i="10"/>
  <c r="M14401" i="10" s="1"/>
  <c r="L14399" i="10"/>
  <c r="M14399" i="10" s="1"/>
  <c r="L14398" i="10"/>
  <c r="M14398" i="10" s="1"/>
  <c r="L14397" i="10"/>
  <c r="M14397" i="10" s="1"/>
  <c r="L14396" i="10"/>
  <c r="M14396" i="10" s="1"/>
  <c r="L14395" i="10"/>
  <c r="M14395" i="10" s="1"/>
  <c r="L14394" i="10"/>
  <c r="M14394" i="10" s="1"/>
  <c r="L14393" i="10"/>
  <c r="M14393" i="10" s="1"/>
  <c r="L14392" i="10"/>
  <c r="M14392" i="10" s="1"/>
  <c r="J603" i="4"/>
  <c r="K14364" i="10"/>
  <c r="N14364" i="10"/>
  <c r="K14365" i="10"/>
  <c r="N14365" i="10"/>
  <c r="K14366" i="10"/>
  <c r="N14366" i="10"/>
  <c r="K14367" i="10"/>
  <c r="N14367" i="10"/>
  <c r="K14368" i="10"/>
  <c r="N14368" i="10"/>
  <c r="K14369" i="10"/>
  <c r="N14369" i="10"/>
  <c r="K14370" i="10"/>
  <c r="N14370" i="10"/>
  <c r="K14371" i="10"/>
  <c r="N14371" i="10"/>
  <c r="K14372" i="10"/>
  <c r="N14372" i="10"/>
  <c r="K14373" i="10"/>
  <c r="N14373" i="10"/>
  <c r="K14374" i="10"/>
  <c r="N14374" i="10"/>
  <c r="K14375" i="10"/>
  <c r="N14375" i="10"/>
  <c r="K14376" i="10"/>
  <c r="N14376" i="10"/>
  <c r="K14377" i="10"/>
  <c r="N14377" i="10"/>
  <c r="K14378" i="10"/>
  <c r="N14378" i="10"/>
  <c r="K14379" i="10"/>
  <c r="N14379" i="10"/>
  <c r="K14380" i="10"/>
  <c r="N14380" i="10"/>
  <c r="K14381" i="10"/>
  <c r="N14381" i="10"/>
  <c r="K14382" i="10"/>
  <c r="N14382" i="10"/>
  <c r="K14383" i="10"/>
  <c r="N14383" i="10"/>
  <c r="K14384" i="10"/>
  <c r="N14384" i="10"/>
  <c r="K14385" i="10"/>
  <c r="N14385" i="10"/>
  <c r="K14386" i="10"/>
  <c r="N14386" i="10"/>
  <c r="K14387" i="10"/>
  <c r="N14387" i="10"/>
  <c r="K14388" i="10"/>
  <c r="N14388" i="10"/>
  <c r="K14389" i="10"/>
  <c r="N14389" i="10"/>
  <c r="K14390" i="10"/>
  <c r="N14390" i="10"/>
  <c r="K14391" i="10"/>
  <c r="N14391" i="10"/>
  <c r="F672" i="4" l="1"/>
  <c r="J672" i="4"/>
  <c r="F673" i="4"/>
  <c r="J673" i="4"/>
  <c r="L14391" i="10"/>
  <c r="M14391" i="10" s="1"/>
  <c r="L14390" i="10"/>
  <c r="M14390" i="10" s="1"/>
  <c r="L14389" i="10"/>
  <c r="M14389" i="10" s="1"/>
  <c r="L14388" i="10"/>
  <c r="M14388" i="10" s="1"/>
  <c r="L14387" i="10"/>
  <c r="M14387" i="10" s="1"/>
  <c r="L14386" i="10"/>
  <c r="M14386" i="10" s="1"/>
  <c r="L14385" i="10"/>
  <c r="M14385" i="10" s="1"/>
  <c r="L14384" i="10"/>
  <c r="M14384" i="10" s="1"/>
  <c r="L14383" i="10"/>
  <c r="M14383" i="10" s="1"/>
  <c r="L14382" i="10"/>
  <c r="M14382" i="10" s="1"/>
  <c r="L14381" i="10"/>
  <c r="M14381" i="10" s="1"/>
  <c r="L14380" i="10"/>
  <c r="M14380" i="10" s="1"/>
  <c r="L14379" i="10"/>
  <c r="M14379" i="10" s="1"/>
  <c r="L14378" i="10"/>
  <c r="M14378" i="10" s="1"/>
  <c r="L14377" i="10"/>
  <c r="M14377" i="10" s="1"/>
  <c r="L14376" i="10"/>
  <c r="M14376" i="10" s="1"/>
  <c r="L14375" i="10"/>
  <c r="M14375" i="10" s="1"/>
  <c r="L14374" i="10"/>
  <c r="M14374" i="10" s="1"/>
  <c r="L14373" i="10"/>
  <c r="M14373" i="10" s="1"/>
  <c r="L14372" i="10"/>
  <c r="M14372" i="10" s="1"/>
  <c r="L14371" i="10"/>
  <c r="M14371" i="10" s="1"/>
  <c r="L14370" i="10"/>
  <c r="M14370" i="10" s="1"/>
  <c r="L14369" i="10"/>
  <c r="M14369" i="10" s="1"/>
  <c r="L14368" i="10"/>
  <c r="M14368" i="10" s="1"/>
  <c r="L14367" i="10"/>
  <c r="M14367" i="10" s="1"/>
  <c r="L14366" i="10"/>
  <c r="M14366" i="10" s="1"/>
  <c r="L14365" i="10"/>
  <c r="M14365" i="10" s="1"/>
  <c r="L14364" i="10"/>
  <c r="M14364" i="10" s="1"/>
  <c r="J528" i="4"/>
  <c r="F536" i="4"/>
  <c r="J669" i="4" l="1"/>
  <c r="J666" i="4" l="1"/>
  <c r="J667" i="4"/>
  <c r="K14358" i="10"/>
  <c r="N14358" i="10"/>
  <c r="K14359" i="10"/>
  <c r="N14359" i="10"/>
  <c r="K14360" i="10"/>
  <c r="N14360" i="10"/>
  <c r="K14361" i="10"/>
  <c r="N14361" i="10"/>
  <c r="K14362" i="10"/>
  <c r="N14362" i="10"/>
  <c r="K14363" i="10"/>
  <c r="N14363" i="10"/>
  <c r="L14363" i="10" l="1"/>
  <c r="M14363" i="10" s="1"/>
  <c r="L14362" i="10"/>
  <c r="M14362" i="10" s="1"/>
  <c r="L14361" i="10"/>
  <c r="M14361" i="10" s="1"/>
  <c r="L14360" i="10"/>
  <c r="M14360" i="10" s="1"/>
  <c r="L14359" i="10"/>
  <c r="M14359" i="10" s="1"/>
  <c r="L14358" i="10"/>
  <c r="M14358" i="10" s="1"/>
  <c r="K14333" i="10"/>
  <c r="N14333" i="10"/>
  <c r="K14334" i="10"/>
  <c r="N14334" i="10"/>
  <c r="K14335" i="10"/>
  <c r="N14335" i="10"/>
  <c r="K14336" i="10"/>
  <c r="N14336" i="10"/>
  <c r="K14337" i="10"/>
  <c r="N14337" i="10"/>
  <c r="K14338" i="10"/>
  <c r="N14338" i="10"/>
  <c r="K14339" i="10"/>
  <c r="N14339" i="10"/>
  <c r="K14340" i="10"/>
  <c r="N14340" i="10"/>
  <c r="K14341" i="10"/>
  <c r="N14341" i="10"/>
  <c r="K14342" i="10"/>
  <c r="N14342" i="10"/>
  <c r="K14343" i="10"/>
  <c r="N14343" i="10"/>
  <c r="K14344" i="10"/>
  <c r="N14344" i="10"/>
  <c r="K14345" i="10"/>
  <c r="N14345" i="10"/>
  <c r="K14346" i="10"/>
  <c r="N14346" i="10"/>
  <c r="K14347" i="10"/>
  <c r="N14347" i="10"/>
  <c r="K14348" i="10"/>
  <c r="N14348" i="10"/>
  <c r="K14349" i="10"/>
  <c r="N14349" i="10"/>
  <c r="K14350" i="10"/>
  <c r="N14350" i="10"/>
  <c r="K14351" i="10"/>
  <c r="N14351" i="10"/>
  <c r="K14352" i="10"/>
  <c r="N14352" i="10"/>
  <c r="K14353" i="10"/>
  <c r="N14353" i="10"/>
  <c r="K14354" i="10"/>
  <c r="N14354" i="10"/>
  <c r="K14355" i="10"/>
  <c r="N14355" i="10"/>
  <c r="K14356" i="10"/>
  <c r="N14356" i="10"/>
  <c r="K14357" i="10"/>
  <c r="N14357" i="10"/>
  <c r="L14357" i="10" l="1"/>
  <c r="M14357" i="10" s="1"/>
  <c r="L14356" i="10"/>
  <c r="M14356" i="10" s="1"/>
  <c r="L14355" i="10"/>
  <c r="M14355" i="10" s="1"/>
  <c r="L14354" i="10"/>
  <c r="M14354" i="10" s="1"/>
  <c r="L14353" i="10"/>
  <c r="M14353" i="10" s="1"/>
  <c r="L14352" i="10"/>
  <c r="M14352" i="10" s="1"/>
  <c r="L14351" i="10"/>
  <c r="M14351" i="10" s="1"/>
  <c r="L14350" i="10"/>
  <c r="M14350" i="10" s="1"/>
  <c r="L14349" i="10"/>
  <c r="M14349" i="10" s="1"/>
  <c r="L14348" i="10"/>
  <c r="M14348" i="10" s="1"/>
  <c r="L14347" i="10"/>
  <c r="M14347" i="10" s="1"/>
  <c r="L14346" i="10"/>
  <c r="M14346" i="10" s="1"/>
  <c r="L14345" i="10"/>
  <c r="M14345" i="10" s="1"/>
  <c r="L14344" i="10"/>
  <c r="M14344" i="10" s="1"/>
  <c r="L14343" i="10"/>
  <c r="M14343" i="10" s="1"/>
  <c r="L14342" i="10"/>
  <c r="M14342" i="10" s="1"/>
  <c r="L14341" i="10"/>
  <c r="M14341" i="10" s="1"/>
  <c r="L14340" i="10"/>
  <c r="M14340" i="10" s="1"/>
  <c r="L14339" i="10"/>
  <c r="M14339" i="10" s="1"/>
  <c r="L14338" i="10"/>
  <c r="M14338" i="10" s="1"/>
  <c r="L14337" i="10"/>
  <c r="M14337" i="10" s="1"/>
  <c r="L14336" i="10"/>
  <c r="M14336" i="10" s="1"/>
  <c r="L14335" i="10"/>
  <c r="M14335" i="10" s="1"/>
  <c r="L14334" i="10"/>
  <c r="M14334" i="10" s="1"/>
  <c r="L14333" i="10"/>
  <c r="M14333" i="10" s="1"/>
  <c r="F665" i="4" l="1"/>
  <c r="J665" i="4"/>
  <c r="F664" i="4"/>
  <c r="J664" i="4"/>
  <c r="F663" i="4"/>
  <c r="J663" i="4"/>
  <c r="F662" i="4"/>
  <c r="J662" i="4"/>
  <c r="F661" i="4"/>
  <c r="J661" i="4"/>
  <c r="F660" i="4"/>
  <c r="J660" i="4"/>
  <c r="F659" i="4"/>
  <c r="J659" i="4"/>
  <c r="F658" i="4"/>
  <c r="F657" i="4"/>
  <c r="J657" i="4"/>
  <c r="K14216" i="10"/>
  <c r="N14216" i="10"/>
  <c r="K14217" i="10"/>
  <c r="N14217" i="10"/>
  <c r="K14218" i="10"/>
  <c r="N14218" i="10"/>
  <c r="K14219" i="10"/>
  <c r="N14219" i="10"/>
  <c r="K14220" i="10"/>
  <c r="N14220" i="10"/>
  <c r="K14221" i="10"/>
  <c r="N14221" i="10"/>
  <c r="K14222" i="10"/>
  <c r="N14222" i="10"/>
  <c r="K14223" i="10"/>
  <c r="N14223" i="10"/>
  <c r="K14224" i="10"/>
  <c r="N14224" i="10"/>
  <c r="K14225" i="10"/>
  <c r="N14225" i="10"/>
  <c r="K14226" i="10"/>
  <c r="N14226" i="10"/>
  <c r="K14227" i="10"/>
  <c r="N14227" i="10"/>
  <c r="K14228" i="10"/>
  <c r="N14228" i="10"/>
  <c r="K14229" i="10"/>
  <c r="N14229" i="10"/>
  <c r="K14230" i="10"/>
  <c r="N14230" i="10"/>
  <c r="K14231" i="10"/>
  <c r="N14231" i="10"/>
  <c r="K14232" i="10"/>
  <c r="N14232" i="10"/>
  <c r="K14233" i="10"/>
  <c r="N14233" i="10"/>
  <c r="K14234" i="10"/>
  <c r="N14234" i="10"/>
  <c r="K14235" i="10"/>
  <c r="N14235" i="10"/>
  <c r="K14236" i="10"/>
  <c r="N14236" i="10"/>
  <c r="K14237" i="10"/>
  <c r="N14237" i="10"/>
  <c r="K14238" i="10"/>
  <c r="N14238" i="10"/>
  <c r="K14239" i="10"/>
  <c r="N14239" i="10"/>
  <c r="K14240" i="10"/>
  <c r="N14240" i="10"/>
  <c r="K14241" i="10"/>
  <c r="N14241" i="10"/>
  <c r="K14242" i="10"/>
  <c r="N14242" i="10"/>
  <c r="K14243" i="10"/>
  <c r="N14243" i="10"/>
  <c r="K14244" i="10"/>
  <c r="N14244" i="10"/>
  <c r="K14245" i="10"/>
  <c r="N14245" i="10"/>
  <c r="K14246" i="10"/>
  <c r="N14246" i="10"/>
  <c r="K14247" i="10"/>
  <c r="N14247" i="10"/>
  <c r="K14248" i="10"/>
  <c r="N14248" i="10"/>
  <c r="K14249" i="10"/>
  <c r="N14249" i="10"/>
  <c r="K14250" i="10"/>
  <c r="N14250" i="10"/>
  <c r="K14251" i="10"/>
  <c r="N14251" i="10"/>
  <c r="K14252" i="10"/>
  <c r="N14252" i="10"/>
  <c r="K14253" i="10"/>
  <c r="N14253" i="10"/>
  <c r="K14254" i="10"/>
  <c r="N14254" i="10"/>
  <c r="K14255" i="10"/>
  <c r="N14255" i="10"/>
  <c r="K14256" i="10"/>
  <c r="N14256" i="10"/>
  <c r="K14257" i="10"/>
  <c r="N14257" i="10"/>
  <c r="K14258" i="10"/>
  <c r="N14258" i="10"/>
  <c r="K14259" i="10"/>
  <c r="N14259" i="10"/>
  <c r="K14260" i="10"/>
  <c r="N14260" i="10"/>
  <c r="K14261" i="10"/>
  <c r="N14261" i="10"/>
  <c r="K14262" i="10"/>
  <c r="N14262" i="10"/>
  <c r="K14263" i="10"/>
  <c r="N14263" i="10"/>
  <c r="K14264" i="10"/>
  <c r="N14264" i="10"/>
  <c r="K14265" i="10"/>
  <c r="N14265" i="10"/>
  <c r="K14266" i="10"/>
  <c r="N14266" i="10"/>
  <c r="K14267" i="10"/>
  <c r="N14267" i="10"/>
  <c r="K14268" i="10"/>
  <c r="N14268" i="10"/>
  <c r="K14269" i="10"/>
  <c r="N14269" i="10"/>
  <c r="K14270" i="10"/>
  <c r="N14270" i="10"/>
  <c r="K14271" i="10"/>
  <c r="N14271" i="10"/>
  <c r="K14272" i="10"/>
  <c r="N14272" i="10"/>
  <c r="K14273" i="10"/>
  <c r="N14273" i="10"/>
  <c r="K14274" i="10"/>
  <c r="N14274" i="10"/>
  <c r="K14275" i="10"/>
  <c r="N14275" i="10"/>
  <c r="K14276" i="10"/>
  <c r="N14276" i="10"/>
  <c r="K14277" i="10"/>
  <c r="N14277" i="10"/>
  <c r="K14278" i="10"/>
  <c r="N14278" i="10"/>
  <c r="K14279" i="10"/>
  <c r="N14279" i="10"/>
  <c r="K14280" i="10"/>
  <c r="N14280" i="10"/>
  <c r="K14281" i="10"/>
  <c r="N14281" i="10"/>
  <c r="K14282" i="10"/>
  <c r="N14282" i="10"/>
  <c r="K14283" i="10"/>
  <c r="N14283" i="10"/>
  <c r="K14284" i="10"/>
  <c r="N14284" i="10"/>
  <c r="K14285" i="10"/>
  <c r="N14285" i="10"/>
  <c r="K14286" i="10"/>
  <c r="N14286" i="10"/>
  <c r="K14287" i="10"/>
  <c r="N14287" i="10"/>
  <c r="K14288" i="10"/>
  <c r="N14288" i="10"/>
  <c r="K14289" i="10"/>
  <c r="N14289" i="10"/>
  <c r="K14290" i="10"/>
  <c r="N14290" i="10"/>
  <c r="K14291" i="10"/>
  <c r="N14291" i="10"/>
  <c r="K14292" i="10"/>
  <c r="N14292" i="10"/>
  <c r="K14293" i="10"/>
  <c r="N14293" i="10"/>
  <c r="K14294" i="10"/>
  <c r="N14294" i="10"/>
  <c r="K14295" i="10"/>
  <c r="N14295" i="10"/>
  <c r="K14296" i="10"/>
  <c r="N14296" i="10"/>
  <c r="K14297" i="10"/>
  <c r="N14297" i="10"/>
  <c r="K14298" i="10"/>
  <c r="N14298" i="10"/>
  <c r="K14299" i="10"/>
  <c r="N14299" i="10"/>
  <c r="K14300" i="10"/>
  <c r="N14300" i="10"/>
  <c r="K14301" i="10"/>
  <c r="N14301" i="10"/>
  <c r="K14302" i="10"/>
  <c r="N14302" i="10"/>
  <c r="K14303" i="10"/>
  <c r="N14303" i="10"/>
  <c r="K14304" i="10"/>
  <c r="N14304" i="10"/>
  <c r="K14305" i="10"/>
  <c r="N14305" i="10"/>
  <c r="K14306" i="10"/>
  <c r="N14306" i="10"/>
  <c r="K14307" i="10"/>
  <c r="N14307" i="10"/>
  <c r="K14308" i="10"/>
  <c r="N14308" i="10"/>
  <c r="K14309" i="10"/>
  <c r="N14309" i="10"/>
  <c r="K14310" i="10"/>
  <c r="N14310" i="10"/>
  <c r="K14311" i="10"/>
  <c r="N14311" i="10"/>
  <c r="K14312" i="10"/>
  <c r="N14312" i="10"/>
  <c r="K14313" i="10"/>
  <c r="N14313" i="10"/>
  <c r="K14314" i="10"/>
  <c r="N14314" i="10"/>
  <c r="K14315" i="10"/>
  <c r="N14315" i="10"/>
  <c r="K14316" i="10"/>
  <c r="N14316" i="10"/>
  <c r="K14317" i="10"/>
  <c r="N14317" i="10"/>
  <c r="K14318" i="10"/>
  <c r="N14318" i="10"/>
  <c r="K14319" i="10"/>
  <c r="N14319" i="10"/>
  <c r="K14320" i="10"/>
  <c r="N14320" i="10"/>
  <c r="K14321" i="10"/>
  <c r="N14321" i="10"/>
  <c r="K14322" i="10"/>
  <c r="N14322" i="10"/>
  <c r="K14323" i="10"/>
  <c r="N14323" i="10"/>
  <c r="K14324" i="10"/>
  <c r="N14324" i="10"/>
  <c r="K14325" i="10"/>
  <c r="N14325" i="10"/>
  <c r="K14326" i="10"/>
  <c r="N14326" i="10"/>
  <c r="K14327" i="10"/>
  <c r="N14327" i="10"/>
  <c r="K14328" i="10"/>
  <c r="N14328" i="10"/>
  <c r="K14329" i="10"/>
  <c r="N14329" i="10"/>
  <c r="K14330" i="10"/>
  <c r="N14330" i="10"/>
  <c r="K14331" i="10"/>
  <c r="N14331" i="10"/>
  <c r="K14332" i="10"/>
  <c r="N14332" i="10"/>
  <c r="L14332" i="10" l="1"/>
  <c r="M14332" i="10" s="1"/>
  <c r="L14331" i="10"/>
  <c r="M14331" i="10" s="1"/>
  <c r="L14330" i="10"/>
  <c r="M14330" i="10" s="1"/>
  <c r="L14329" i="10"/>
  <c r="M14329" i="10" s="1"/>
  <c r="L14328" i="10"/>
  <c r="M14328" i="10" s="1"/>
  <c r="L14327" i="10"/>
  <c r="M14327" i="10" s="1"/>
  <c r="L14326" i="10"/>
  <c r="M14326" i="10" s="1"/>
  <c r="L14325" i="10"/>
  <c r="M14325" i="10" s="1"/>
  <c r="L14324" i="10"/>
  <c r="M14324" i="10" s="1"/>
  <c r="L14323" i="10"/>
  <c r="M14323" i="10" s="1"/>
  <c r="L14322" i="10"/>
  <c r="M14322" i="10" s="1"/>
  <c r="L14321" i="10"/>
  <c r="M14321" i="10" s="1"/>
  <c r="L14320" i="10"/>
  <c r="M14320" i="10" s="1"/>
  <c r="L14319" i="10"/>
  <c r="M14319" i="10" s="1"/>
  <c r="L14318" i="10"/>
  <c r="M14318" i="10" s="1"/>
  <c r="L14317" i="10"/>
  <c r="M14317" i="10" s="1"/>
  <c r="L14316" i="10"/>
  <c r="M14316" i="10" s="1"/>
  <c r="L14315" i="10"/>
  <c r="M14315" i="10" s="1"/>
  <c r="L14314" i="10"/>
  <c r="M14314" i="10" s="1"/>
  <c r="L14313" i="10"/>
  <c r="M14313" i="10" s="1"/>
  <c r="L14312" i="10"/>
  <c r="M14312" i="10" s="1"/>
  <c r="L14311" i="10"/>
  <c r="M14311" i="10" s="1"/>
  <c r="L14310" i="10"/>
  <c r="M14310" i="10" s="1"/>
  <c r="L14309" i="10"/>
  <c r="M14309" i="10" s="1"/>
  <c r="L14308" i="10"/>
  <c r="M14308" i="10" s="1"/>
  <c r="L14307" i="10"/>
  <c r="M14307" i="10" s="1"/>
  <c r="L14306" i="10"/>
  <c r="M14306" i="10" s="1"/>
  <c r="L14305" i="10"/>
  <c r="M14305" i="10" s="1"/>
  <c r="L14304" i="10"/>
  <c r="M14304" i="10" s="1"/>
  <c r="L14303" i="10"/>
  <c r="M14303" i="10" s="1"/>
  <c r="L14302" i="10"/>
  <c r="M14302" i="10" s="1"/>
  <c r="L14301" i="10"/>
  <c r="M14301" i="10" s="1"/>
  <c r="L14300" i="10"/>
  <c r="M14300" i="10" s="1"/>
  <c r="L14299" i="10"/>
  <c r="M14299" i="10" s="1"/>
  <c r="L14298" i="10"/>
  <c r="M14298" i="10" s="1"/>
  <c r="L14297" i="10"/>
  <c r="M14297" i="10" s="1"/>
  <c r="L14296" i="10"/>
  <c r="M14296" i="10" s="1"/>
  <c r="L14295" i="10"/>
  <c r="M14295" i="10" s="1"/>
  <c r="L14294" i="10"/>
  <c r="M14294" i="10" s="1"/>
  <c r="L14293" i="10"/>
  <c r="M14293" i="10" s="1"/>
  <c r="L14292" i="10"/>
  <c r="M14292" i="10" s="1"/>
  <c r="L14291" i="10"/>
  <c r="M14291" i="10" s="1"/>
  <c r="L14290" i="10"/>
  <c r="M14290" i="10" s="1"/>
  <c r="L14289" i="10"/>
  <c r="M14289" i="10" s="1"/>
  <c r="L14288" i="10"/>
  <c r="M14288" i="10" s="1"/>
  <c r="L14287" i="10"/>
  <c r="M14287" i="10" s="1"/>
  <c r="L14286" i="10"/>
  <c r="M14286" i="10" s="1"/>
  <c r="L14285" i="10"/>
  <c r="M14285" i="10" s="1"/>
  <c r="L14284" i="10"/>
  <c r="M14284" i="10" s="1"/>
  <c r="L14283" i="10"/>
  <c r="M14283" i="10" s="1"/>
  <c r="L14282" i="10"/>
  <c r="M14282" i="10" s="1"/>
  <c r="L14281" i="10"/>
  <c r="M14281" i="10" s="1"/>
  <c r="L14280" i="10"/>
  <c r="M14280" i="10" s="1"/>
  <c r="L14279" i="10"/>
  <c r="M14279" i="10" s="1"/>
  <c r="L14278" i="10"/>
  <c r="M14278" i="10" s="1"/>
  <c r="L14277" i="10"/>
  <c r="M14277" i="10" s="1"/>
  <c r="L14276" i="10"/>
  <c r="M14276" i="10" s="1"/>
  <c r="L14275" i="10"/>
  <c r="M14275" i="10" s="1"/>
  <c r="L14274" i="10"/>
  <c r="M14274" i="10" s="1"/>
  <c r="L14273" i="10"/>
  <c r="M14273" i="10" s="1"/>
  <c r="L14272" i="10"/>
  <c r="M14272" i="10" s="1"/>
  <c r="L14271" i="10"/>
  <c r="M14271" i="10" s="1"/>
  <c r="L14270" i="10"/>
  <c r="M14270" i="10" s="1"/>
  <c r="L14269" i="10"/>
  <c r="M14269" i="10" s="1"/>
  <c r="L14268" i="10"/>
  <c r="M14268" i="10" s="1"/>
  <c r="L14267" i="10"/>
  <c r="M14267" i="10" s="1"/>
  <c r="L14266" i="10"/>
  <c r="M14266" i="10" s="1"/>
  <c r="L14265" i="10"/>
  <c r="M14265" i="10" s="1"/>
  <c r="L14264" i="10"/>
  <c r="M14264" i="10" s="1"/>
  <c r="L14263" i="10"/>
  <c r="M14263" i="10" s="1"/>
  <c r="L14262" i="10"/>
  <c r="M14262" i="10" s="1"/>
  <c r="L14261" i="10"/>
  <c r="M14261" i="10" s="1"/>
  <c r="L14260" i="10"/>
  <c r="M14260" i="10" s="1"/>
  <c r="L14259" i="10"/>
  <c r="M14259" i="10" s="1"/>
  <c r="L14258" i="10"/>
  <c r="M14258" i="10" s="1"/>
  <c r="L14257" i="10"/>
  <c r="M14257" i="10" s="1"/>
  <c r="L14256" i="10"/>
  <c r="M14256" i="10" s="1"/>
  <c r="L14255" i="10"/>
  <c r="M14255" i="10" s="1"/>
  <c r="L14254" i="10"/>
  <c r="M14254" i="10" s="1"/>
  <c r="L14253" i="10"/>
  <c r="M14253" i="10" s="1"/>
  <c r="L14252" i="10"/>
  <c r="M14252" i="10" s="1"/>
  <c r="L14251" i="10"/>
  <c r="M14251" i="10" s="1"/>
  <c r="L14250" i="10"/>
  <c r="M14250" i="10" s="1"/>
  <c r="L14249" i="10"/>
  <c r="M14249" i="10" s="1"/>
  <c r="L14248" i="10"/>
  <c r="M14248" i="10" s="1"/>
  <c r="L14247" i="10"/>
  <c r="M14247" i="10" s="1"/>
  <c r="L14246" i="10"/>
  <c r="M14246" i="10" s="1"/>
  <c r="L14245" i="10"/>
  <c r="M14245" i="10" s="1"/>
  <c r="L14244" i="10"/>
  <c r="M14244" i="10" s="1"/>
  <c r="L14243" i="10"/>
  <c r="M14243" i="10" s="1"/>
  <c r="L14242" i="10"/>
  <c r="M14242" i="10" s="1"/>
  <c r="L14241" i="10"/>
  <c r="M14241" i="10" s="1"/>
  <c r="L14240" i="10"/>
  <c r="M14240" i="10" s="1"/>
  <c r="L14239" i="10"/>
  <c r="M14239" i="10" s="1"/>
  <c r="L14238" i="10"/>
  <c r="M14238" i="10" s="1"/>
  <c r="L14237" i="10"/>
  <c r="M14237" i="10" s="1"/>
  <c r="L14236" i="10"/>
  <c r="M14236" i="10" s="1"/>
  <c r="L14235" i="10"/>
  <c r="M14235" i="10" s="1"/>
  <c r="L14234" i="10"/>
  <c r="M14234" i="10" s="1"/>
  <c r="L14233" i="10"/>
  <c r="M14233" i="10" s="1"/>
  <c r="L14232" i="10"/>
  <c r="M14232" i="10" s="1"/>
  <c r="L14231" i="10"/>
  <c r="M14231" i="10" s="1"/>
  <c r="L14230" i="10"/>
  <c r="M14230" i="10" s="1"/>
  <c r="L14229" i="10"/>
  <c r="M14229" i="10" s="1"/>
  <c r="L14228" i="10"/>
  <c r="M14228" i="10" s="1"/>
  <c r="L14227" i="10"/>
  <c r="M14227" i="10" s="1"/>
  <c r="L14226" i="10"/>
  <c r="M14226" i="10" s="1"/>
  <c r="L14225" i="10"/>
  <c r="M14225" i="10" s="1"/>
  <c r="L14224" i="10"/>
  <c r="M14224" i="10" s="1"/>
  <c r="L14223" i="10"/>
  <c r="M14223" i="10" s="1"/>
  <c r="L14222" i="10"/>
  <c r="M14222" i="10" s="1"/>
  <c r="L14221" i="10"/>
  <c r="M14221" i="10" s="1"/>
  <c r="L14220" i="10"/>
  <c r="M14220" i="10" s="1"/>
  <c r="L14219" i="10"/>
  <c r="M14219" i="10" s="1"/>
  <c r="L14218" i="10"/>
  <c r="M14218" i="10" s="1"/>
  <c r="L14217" i="10"/>
  <c r="M14217" i="10" s="1"/>
  <c r="L14216" i="10"/>
  <c r="M14216" i="10" s="1"/>
  <c r="K14199" i="10"/>
  <c r="N14199" i="10"/>
  <c r="K14200" i="10"/>
  <c r="N14200" i="10"/>
  <c r="K14201" i="10"/>
  <c r="N14201" i="10"/>
  <c r="K14202" i="10"/>
  <c r="N14202" i="10"/>
  <c r="K14203" i="10"/>
  <c r="N14203" i="10"/>
  <c r="K14204" i="10"/>
  <c r="N14204" i="10"/>
  <c r="K14205" i="10"/>
  <c r="N14205" i="10"/>
  <c r="K14206" i="10"/>
  <c r="N14206" i="10"/>
  <c r="K14207" i="10"/>
  <c r="N14207" i="10"/>
  <c r="K14208" i="10"/>
  <c r="N14208" i="10"/>
  <c r="K14209" i="10"/>
  <c r="N14209" i="10"/>
  <c r="K14210" i="10"/>
  <c r="N14210" i="10"/>
  <c r="K14211" i="10"/>
  <c r="N14211" i="10"/>
  <c r="K14212" i="10"/>
  <c r="N14212" i="10"/>
  <c r="K14213" i="10"/>
  <c r="N14213" i="10"/>
  <c r="K14214" i="10"/>
  <c r="N14214" i="10"/>
  <c r="K14215" i="10"/>
  <c r="N14215" i="10"/>
  <c r="O652" i="4"/>
  <c r="F651" i="4"/>
  <c r="F649" i="4" l="1"/>
  <c r="J649" i="4"/>
  <c r="F655" i="4"/>
  <c r="J655" i="4"/>
  <c r="F653" i="4"/>
  <c r="J653" i="4"/>
  <c r="F656" i="4"/>
  <c r="J656" i="4"/>
  <c r="F654" i="4"/>
  <c r="J654" i="4"/>
  <c r="F650" i="4"/>
  <c r="J650" i="4"/>
  <c r="F652" i="4"/>
  <c r="J652" i="4"/>
  <c r="L14214" i="10"/>
  <c r="M14214" i="10" s="1"/>
  <c r="L14212" i="10"/>
  <c r="M14212" i="10" s="1"/>
  <c r="L14210" i="10"/>
  <c r="M14210" i="10" s="1"/>
  <c r="L14208" i="10"/>
  <c r="M14208" i="10" s="1"/>
  <c r="L14207" i="10"/>
  <c r="M14207" i="10" s="1"/>
  <c r="L14206" i="10"/>
  <c r="M14206" i="10" s="1"/>
  <c r="L14204" i="10"/>
  <c r="M14204" i="10" s="1"/>
  <c r="L14203" i="10"/>
  <c r="M14203" i="10" s="1"/>
  <c r="L14202" i="10"/>
  <c r="M14202" i="10" s="1"/>
  <c r="L14201" i="10"/>
  <c r="M14201" i="10" s="1"/>
  <c r="L14200" i="10"/>
  <c r="M14200" i="10" s="1"/>
  <c r="L14199" i="10"/>
  <c r="M14199" i="10" s="1"/>
  <c r="L14215" i="10"/>
  <c r="M14215" i="10" s="1"/>
  <c r="L14213" i="10"/>
  <c r="M14213" i="10" s="1"/>
  <c r="L14211" i="10"/>
  <c r="M14211" i="10" s="1"/>
  <c r="L14209" i="10"/>
  <c r="M14209" i="10" s="1"/>
  <c r="L14205" i="10"/>
  <c r="M14205" i="10" s="1"/>
  <c r="K14179" i="10"/>
  <c r="N14179" i="10"/>
  <c r="K14180" i="10"/>
  <c r="N14180" i="10"/>
  <c r="K14181" i="10"/>
  <c r="N14181" i="10"/>
  <c r="K14182" i="10"/>
  <c r="N14182" i="10"/>
  <c r="K14183" i="10"/>
  <c r="N14183" i="10"/>
  <c r="K14184" i="10"/>
  <c r="N14184" i="10"/>
  <c r="K14185" i="10"/>
  <c r="N14185" i="10"/>
  <c r="K14186" i="10"/>
  <c r="N14186" i="10"/>
  <c r="K14187" i="10"/>
  <c r="N14187" i="10"/>
  <c r="K14188" i="10"/>
  <c r="N14188" i="10"/>
  <c r="K14189" i="10"/>
  <c r="N14189" i="10"/>
  <c r="K14190" i="10"/>
  <c r="N14190" i="10"/>
  <c r="K14191" i="10"/>
  <c r="N14191" i="10"/>
  <c r="K14192" i="10"/>
  <c r="N14192" i="10"/>
  <c r="K14193" i="10"/>
  <c r="N14193" i="10"/>
  <c r="K14194" i="10"/>
  <c r="N14194" i="10"/>
  <c r="K14195" i="10"/>
  <c r="N14195" i="10"/>
  <c r="K14196" i="10"/>
  <c r="N14196" i="10"/>
  <c r="K14197" i="10"/>
  <c r="N14197" i="10"/>
  <c r="K14198" i="10"/>
  <c r="N14198" i="10"/>
  <c r="O643" i="4"/>
  <c r="O642" i="4"/>
  <c r="F642" i="4" s="1"/>
  <c r="O648" i="4"/>
  <c r="O647" i="4"/>
  <c r="F646" i="4" l="1"/>
  <c r="J646" i="4"/>
  <c r="F644" i="4"/>
  <c r="J644" i="4"/>
  <c r="F641" i="4"/>
  <c r="J641" i="4"/>
  <c r="F640" i="4"/>
  <c r="J640" i="4"/>
  <c r="F647" i="4"/>
  <c r="J647" i="4"/>
  <c r="J642" i="4"/>
  <c r="F645" i="4"/>
  <c r="J645" i="4"/>
  <c r="F648" i="4"/>
  <c r="J648" i="4"/>
  <c r="F643" i="4"/>
  <c r="J643" i="4"/>
  <c r="L14198" i="10"/>
  <c r="M14198" i="10" s="1"/>
  <c r="L14197" i="10"/>
  <c r="M14197" i="10" s="1"/>
  <c r="L14196" i="10"/>
  <c r="M14196" i="10" s="1"/>
  <c r="L14195" i="10"/>
  <c r="M14195" i="10" s="1"/>
  <c r="L14194" i="10"/>
  <c r="M14194" i="10" s="1"/>
  <c r="L14193" i="10"/>
  <c r="M14193" i="10" s="1"/>
  <c r="L14192" i="10"/>
  <c r="M14192" i="10" s="1"/>
  <c r="L14191" i="10"/>
  <c r="M14191" i="10" s="1"/>
  <c r="L14190" i="10"/>
  <c r="M14190" i="10" s="1"/>
  <c r="L14189" i="10"/>
  <c r="M14189" i="10" s="1"/>
  <c r="L14188" i="10"/>
  <c r="M14188" i="10" s="1"/>
  <c r="L14187" i="10"/>
  <c r="M14187" i="10" s="1"/>
  <c r="L14186" i="10"/>
  <c r="M14186" i="10" s="1"/>
  <c r="L14185" i="10"/>
  <c r="M14185" i="10" s="1"/>
  <c r="L14184" i="10"/>
  <c r="M14184" i="10" s="1"/>
  <c r="L14183" i="10"/>
  <c r="M14183" i="10" s="1"/>
  <c r="L14182" i="10"/>
  <c r="M14182" i="10" s="1"/>
  <c r="L14181" i="10"/>
  <c r="M14181" i="10" s="1"/>
  <c r="L14180" i="10"/>
  <c r="M14180" i="10" s="1"/>
  <c r="L14179" i="10"/>
  <c r="M14179" i="10" s="1"/>
  <c r="F638" i="4"/>
  <c r="F634" i="4"/>
  <c r="F635" i="4"/>
  <c r="F630" i="4"/>
  <c r="K14103" i="10"/>
  <c r="N14103" i="10"/>
  <c r="K14104" i="10"/>
  <c r="N14104" i="10"/>
  <c r="K14105" i="10"/>
  <c r="N14105" i="10"/>
  <c r="K14106" i="10"/>
  <c r="N14106" i="10"/>
  <c r="K14107" i="10"/>
  <c r="N14107" i="10"/>
  <c r="K14108" i="10"/>
  <c r="N14108" i="10"/>
  <c r="K14109" i="10"/>
  <c r="N14109" i="10"/>
  <c r="K14110" i="10"/>
  <c r="N14110" i="10"/>
  <c r="K14111" i="10"/>
  <c r="N14111" i="10"/>
  <c r="K14112" i="10"/>
  <c r="N14112" i="10"/>
  <c r="K14113" i="10"/>
  <c r="N14113" i="10"/>
  <c r="K14114" i="10"/>
  <c r="N14114" i="10"/>
  <c r="K14115" i="10"/>
  <c r="N14115" i="10"/>
  <c r="K14116" i="10"/>
  <c r="N14116" i="10"/>
  <c r="K14117" i="10"/>
  <c r="N14117" i="10"/>
  <c r="K14118" i="10"/>
  <c r="N14118" i="10"/>
  <c r="K14119" i="10"/>
  <c r="N14119" i="10"/>
  <c r="K14120" i="10"/>
  <c r="N14120" i="10"/>
  <c r="K14121" i="10"/>
  <c r="N14121" i="10"/>
  <c r="K14122" i="10"/>
  <c r="N14122" i="10"/>
  <c r="K14123" i="10"/>
  <c r="N14123" i="10"/>
  <c r="K14124" i="10"/>
  <c r="N14124" i="10"/>
  <c r="K14125" i="10"/>
  <c r="N14125" i="10"/>
  <c r="K14126" i="10"/>
  <c r="N14126" i="10"/>
  <c r="K14127" i="10"/>
  <c r="N14127" i="10"/>
  <c r="K14128" i="10"/>
  <c r="N14128" i="10"/>
  <c r="K14129" i="10"/>
  <c r="N14129" i="10"/>
  <c r="K14130" i="10"/>
  <c r="N14130" i="10"/>
  <c r="K14131" i="10"/>
  <c r="N14131" i="10"/>
  <c r="K14132" i="10"/>
  <c r="N14132" i="10"/>
  <c r="K14133" i="10"/>
  <c r="N14133" i="10"/>
  <c r="K14134" i="10"/>
  <c r="N14134" i="10"/>
  <c r="K14135" i="10"/>
  <c r="N14135" i="10"/>
  <c r="K14136" i="10"/>
  <c r="N14136" i="10"/>
  <c r="K14137" i="10"/>
  <c r="N14137" i="10"/>
  <c r="K14138" i="10"/>
  <c r="N14138" i="10"/>
  <c r="K14139" i="10"/>
  <c r="N14139" i="10"/>
  <c r="K14140" i="10"/>
  <c r="N14140" i="10"/>
  <c r="K14141" i="10"/>
  <c r="N14141" i="10"/>
  <c r="K14142" i="10"/>
  <c r="N14142" i="10"/>
  <c r="K14143" i="10"/>
  <c r="N14143" i="10"/>
  <c r="K14144" i="10"/>
  <c r="N14144" i="10"/>
  <c r="K14145" i="10"/>
  <c r="N14145" i="10"/>
  <c r="K14146" i="10"/>
  <c r="N14146" i="10"/>
  <c r="K14147" i="10"/>
  <c r="N14147" i="10"/>
  <c r="K14148" i="10"/>
  <c r="N14148" i="10"/>
  <c r="K14149" i="10"/>
  <c r="N14149" i="10"/>
  <c r="K14150" i="10"/>
  <c r="N14150" i="10"/>
  <c r="K14151" i="10"/>
  <c r="N14151" i="10"/>
  <c r="K14152" i="10"/>
  <c r="N14152" i="10"/>
  <c r="K14153" i="10"/>
  <c r="N14153" i="10"/>
  <c r="K14154" i="10"/>
  <c r="N14154" i="10"/>
  <c r="K14155" i="10"/>
  <c r="N14155" i="10"/>
  <c r="K14156" i="10"/>
  <c r="N14156" i="10"/>
  <c r="K14157" i="10"/>
  <c r="N14157" i="10"/>
  <c r="K14158" i="10"/>
  <c r="N14158" i="10"/>
  <c r="K14159" i="10"/>
  <c r="N14159" i="10"/>
  <c r="K14160" i="10"/>
  <c r="N14160" i="10"/>
  <c r="K14161" i="10"/>
  <c r="N14161" i="10"/>
  <c r="K14162" i="10"/>
  <c r="N14162" i="10"/>
  <c r="K14163" i="10"/>
  <c r="N14163" i="10"/>
  <c r="K14164" i="10"/>
  <c r="N14164" i="10"/>
  <c r="K14165" i="10"/>
  <c r="N14165" i="10"/>
  <c r="K14166" i="10"/>
  <c r="N14166" i="10"/>
  <c r="K14167" i="10"/>
  <c r="N14167" i="10"/>
  <c r="K14168" i="10"/>
  <c r="N14168" i="10"/>
  <c r="K14169" i="10"/>
  <c r="N14169" i="10"/>
  <c r="K14170" i="10"/>
  <c r="N14170" i="10"/>
  <c r="K14171" i="10"/>
  <c r="N14171" i="10"/>
  <c r="K14172" i="10"/>
  <c r="N14172" i="10"/>
  <c r="K14173" i="10"/>
  <c r="N14173" i="10"/>
  <c r="K14174" i="10"/>
  <c r="N14174" i="10"/>
  <c r="K14175" i="10"/>
  <c r="N14175" i="10"/>
  <c r="K14176" i="10"/>
  <c r="N14176" i="10"/>
  <c r="K14177" i="10"/>
  <c r="N14177" i="10"/>
  <c r="K14178" i="10"/>
  <c r="N14178" i="10"/>
  <c r="F631" i="4" l="1"/>
  <c r="J631" i="4"/>
  <c r="F632" i="4"/>
  <c r="J632" i="4"/>
  <c r="F639" i="4"/>
  <c r="J639" i="4"/>
  <c r="F637" i="4"/>
  <c r="J637" i="4"/>
  <c r="F633" i="4"/>
  <c r="J633" i="4"/>
  <c r="J638" i="4"/>
  <c r="L14178" i="10"/>
  <c r="M14178" i="10" s="1"/>
  <c r="L14177" i="10"/>
  <c r="M14177" i="10" s="1"/>
  <c r="L14176" i="10"/>
  <c r="M14176" i="10" s="1"/>
  <c r="L14175" i="10"/>
  <c r="M14175" i="10" s="1"/>
  <c r="L14174" i="10"/>
  <c r="M14174" i="10" s="1"/>
  <c r="L14173" i="10"/>
  <c r="M14173" i="10" s="1"/>
  <c r="L14172" i="10"/>
  <c r="M14172" i="10" s="1"/>
  <c r="L14171" i="10"/>
  <c r="M14171" i="10" s="1"/>
  <c r="L14170" i="10"/>
  <c r="M14170" i="10" s="1"/>
  <c r="L14169" i="10"/>
  <c r="M14169" i="10" s="1"/>
  <c r="L14168" i="10"/>
  <c r="M14168" i="10" s="1"/>
  <c r="L14167" i="10"/>
  <c r="M14167" i="10" s="1"/>
  <c r="L14166" i="10"/>
  <c r="M14166" i="10" s="1"/>
  <c r="L14165" i="10"/>
  <c r="M14165" i="10" s="1"/>
  <c r="L14164" i="10"/>
  <c r="M14164" i="10" s="1"/>
  <c r="L14163" i="10"/>
  <c r="M14163" i="10" s="1"/>
  <c r="L14162" i="10"/>
  <c r="M14162" i="10" s="1"/>
  <c r="L14161" i="10"/>
  <c r="M14161" i="10" s="1"/>
  <c r="L14160" i="10"/>
  <c r="M14160" i="10" s="1"/>
  <c r="L14159" i="10"/>
  <c r="M14159" i="10" s="1"/>
  <c r="L14158" i="10"/>
  <c r="M14158" i="10" s="1"/>
  <c r="L14157" i="10"/>
  <c r="M14157" i="10" s="1"/>
  <c r="L14156" i="10"/>
  <c r="M14156" i="10" s="1"/>
  <c r="L14155" i="10"/>
  <c r="M14155" i="10" s="1"/>
  <c r="L14154" i="10"/>
  <c r="M14154" i="10" s="1"/>
  <c r="L14153" i="10"/>
  <c r="M14153" i="10" s="1"/>
  <c r="L14152" i="10"/>
  <c r="M14152" i="10" s="1"/>
  <c r="L14151" i="10"/>
  <c r="M14151" i="10" s="1"/>
  <c r="L14150" i="10"/>
  <c r="M14150" i="10" s="1"/>
  <c r="L14149" i="10"/>
  <c r="M14149" i="10" s="1"/>
  <c r="L14148" i="10"/>
  <c r="M14148" i="10" s="1"/>
  <c r="L14147" i="10"/>
  <c r="M14147" i="10" s="1"/>
  <c r="L14146" i="10"/>
  <c r="M14146" i="10" s="1"/>
  <c r="L14145" i="10"/>
  <c r="M14145" i="10" s="1"/>
  <c r="L14144" i="10"/>
  <c r="M14144" i="10" s="1"/>
  <c r="L14143" i="10"/>
  <c r="M14143" i="10" s="1"/>
  <c r="L14142" i="10"/>
  <c r="M14142" i="10" s="1"/>
  <c r="L14141" i="10"/>
  <c r="M14141" i="10" s="1"/>
  <c r="L14140" i="10"/>
  <c r="M14140" i="10" s="1"/>
  <c r="L14139" i="10"/>
  <c r="M14139" i="10" s="1"/>
  <c r="L14138" i="10"/>
  <c r="M14138" i="10" s="1"/>
  <c r="L14137" i="10"/>
  <c r="M14137" i="10" s="1"/>
  <c r="L14136" i="10"/>
  <c r="M14136" i="10" s="1"/>
  <c r="L14135" i="10"/>
  <c r="M14135" i="10" s="1"/>
  <c r="L14134" i="10"/>
  <c r="M14134" i="10" s="1"/>
  <c r="L14133" i="10"/>
  <c r="M14133" i="10" s="1"/>
  <c r="L14132" i="10"/>
  <c r="M14132" i="10" s="1"/>
  <c r="L14131" i="10"/>
  <c r="M14131" i="10" s="1"/>
  <c r="L14130" i="10"/>
  <c r="M14130" i="10" s="1"/>
  <c r="L14129" i="10"/>
  <c r="M14129" i="10" s="1"/>
  <c r="L14128" i="10"/>
  <c r="M14128" i="10" s="1"/>
  <c r="L14127" i="10"/>
  <c r="M14127" i="10" s="1"/>
  <c r="L14126" i="10"/>
  <c r="M14126" i="10" s="1"/>
  <c r="L14125" i="10"/>
  <c r="M14125" i="10" s="1"/>
  <c r="L14124" i="10"/>
  <c r="M14124" i="10" s="1"/>
  <c r="L14123" i="10"/>
  <c r="M14123" i="10" s="1"/>
  <c r="L14122" i="10"/>
  <c r="M14122" i="10" s="1"/>
  <c r="L14121" i="10"/>
  <c r="M14121" i="10" s="1"/>
  <c r="L14120" i="10"/>
  <c r="M14120" i="10" s="1"/>
  <c r="L14119" i="10"/>
  <c r="M14119" i="10" s="1"/>
  <c r="L14118" i="10"/>
  <c r="M14118" i="10" s="1"/>
  <c r="L14117" i="10"/>
  <c r="M14117" i="10" s="1"/>
  <c r="L14116" i="10"/>
  <c r="M14116" i="10" s="1"/>
  <c r="L14115" i="10"/>
  <c r="M14115" i="10" s="1"/>
  <c r="L14114" i="10"/>
  <c r="M14114" i="10" s="1"/>
  <c r="L14113" i="10"/>
  <c r="M14113" i="10" s="1"/>
  <c r="L14112" i="10"/>
  <c r="M14112" i="10" s="1"/>
  <c r="L14111" i="10"/>
  <c r="M14111" i="10" s="1"/>
  <c r="L14110" i="10"/>
  <c r="M14110" i="10" s="1"/>
  <c r="L14109" i="10"/>
  <c r="M14109" i="10" s="1"/>
  <c r="L14108" i="10"/>
  <c r="M14108" i="10" s="1"/>
  <c r="L14107" i="10"/>
  <c r="M14107" i="10" s="1"/>
  <c r="L14106" i="10"/>
  <c r="M14106" i="10" s="1"/>
  <c r="L14105" i="10"/>
  <c r="M14105" i="10" s="1"/>
  <c r="L14104" i="10"/>
  <c r="M14104" i="10" s="1"/>
  <c r="L14103" i="10"/>
  <c r="M14103" i="10" s="1"/>
  <c r="F629" i="4" l="1"/>
  <c r="J629" i="4"/>
  <c r="F628" i="4"/>
  <c r="J628" i="4"/>
  <c r="F627" i="4" l="1"/>
  <c r="J627" i="4"/>
  <c r="K14018" i="10" l="1"/>
  <c r="N14018" i="10"/>
  <c r="K14019" i="10"/>
  <c r="N14019" i="10"/>
  <c r="K14020" i="10"/>
  <c r="N14020" i="10"/>
  <c r="K14021" i="10"/>
  <c r="N14021" i="10"/>
  <c r="K14022" i="10"/>
  <c r="N14022" i="10"/>
  <c r="K14023" i="10"/>
  <c r="N14023" i="10"/>
  <c r="K14024" i="10"/>
  <c r="N14024" i="10"/>
  <c r="K14025" i="10"/>
  <c r="N14025" i="10"/>
  <c r="K14026" i="10"/>
  <c r="N14026" i="10"/>
  <c r="K14027" i="10"/>
  <c r="N14027" i="10"/>
  <c r="K14028" i="10"/>
  <c r="N14028" i="10"/>
  <c r="K14029" i="10"/>
  <c r="N14029" i="10"/>
  <c r="K14030" i="10"/>
  <c r="N14030" i="10"/>
  <c r="K14031" i="10"/>
  <c r="N14031" i="10"/>
  <c r="K14032" i="10"/>
  <c r="N14032" i="10"/>
  <c r="K14033" i="10"/>
  <c r="N14033" i="10"/>
  <c r="K14034" i="10"/>
  <c r="N14034" i="10"/>
  <c r="K14035" i="10"/>
  <c r="N14035" i="10"/>
  <c r="K14036" i="10"/>
  <c r="N14036" i="10"/>
  <c r="K14037" i="10"/>
  <c r="N14037" i="10"/>
  <c r="K14038" i="10"/>
  <c r="N14038" i="10"/>
  <c r="K14039" i="10"/>
  <c r="N14039" i="10"/>
  <c r="K14040" i="10"/>
  <c r="N14040" i="10"/>
  <c r="K14041" i="10"/>
  <c r="N14041" i="10"/>
  <c r="K14042" i="10"/>
  <c r="N14042" i="10"/>
  <c r="K14043" i="10"/>
  <c r="N14043" i="10"/>
  <c r="K14044" i="10"/>
  <c r="N14044" i="10"/>
  <c r="K14045" i="10"/>
  <c r="N14045" i="10"/>
  <c r="K14046" i="10"/>
  <c r="N14046" i="10"/>
  <c r="K14047" i="10"/>
  <c r="N14047" i="10"/>
  <c r="K14048" i="10"/>
  <c r="N14048" i="10"/>
  <c r="K14049" i="10"/>
  <c r="N14049" i="10"/>
  <c r="K14050" i="10"/>
  <c r="N14050" i="10"/>
  <c r="K14051" i="10"/>
  <c r="N14051" i="10"/>
  <c r="K14052" i="10"/>
  <c r="N14052" i="10"/>
  <c r="K14053" i="10"/>
  <c r="N14053" i="10"/>
  <c r="K14054" i="10"/>
  <c r="N14054" i="10"/>
  <c r="K14055" i="10"/>
  <c r="N14055" i="10"/>
  <c r="K14056" i="10"/>
  <c r="N14056" i="10"/>
  <c r="K14057" i="10"/>
  <c r="N14057" i="10"/>
  <c r="K14058" i="10"/>
  <c r="N14058" i="10"/>
  <c r="K14059" i="10"/>
  <c r="N14059" i="10"/>
  <c r="K14060" i="10"/>
  <c r="N14060" i="10"/>
  <c r="K14061" i="10"/>
  <c r="N14061" i="10"/>
  <c r="K14062" i="10"/>
  <c r="N14062" i="10"/>
  <c r="K14063" i="10"/>
  <c r="N14063" i="10"/>
  <c r="K14064" i="10"/>
  <c r="N14064" i="10"/>
  <c r="K14065" i="10"/>
  <c r="N14065" i="10"/>
  <c r="K14066" i="10"/>
  <c r="N14066" i="10"/>
  <c r="K14067" i="10"/>
  <c r="N14067" i="10"/>
  <c r="K14068" i="10"/>
  <c r="N14068" i="10"/>
  <c r="K14069" i="10"/>
  <c r="N14069" i="10"/>
  <c r="K14070" i="10"/>
  <c r="N14070" i="10"/>
  <c r="K14071" i="10"/>
  <c r="N14071" i="10"/>
  <c r="K14072" i="10"/>
  <c r="N14072" i="10"/>
  <c r="K14073" i="10"/>
  <c r="N14073" i="10"/>
  <c r="K14074" i="10"/>
  <c r="N14074" i="10"/>
  <c r="K14075" i="10"/>
  <c r="N14075" i="10"/>
  <c r="K14076" i="10"/>
  <c r="N14076" i="10"/>
  <c r="K14077" i="10"/>
  <c r="N14077" i="10"/>
  <c r="K14078" i="10"/>
  <c r="N14078" i="10"/>
  <c r="K14079" i="10"/>
  <c r="N14079" i="10"/>
  <c r="K14080" i="10"/>
  <c r="N14080" i="10"/>
  <c r="K14081" i="10"/>
  <c r="N14081" i="10"/>
  <c r="K14082" i="10"/>
  <c r="N14082" i="10"/>
  <c r="K14083" i="10"/>
  <c r="N14083" i="10"/>
  <c r="K14084" i="10"/>
  <c r="N14084" i="10"/>
  <c r="K14085" i="10"/>
  <c r="N14085" i="10"/>
  <c r="K14086" i="10"/>
  <c r="N14086" i="10"/>
  <c r="K14087" i="10"/>
  <c r="N14087" i="10"/>
  <c r="K14088" i="10"/>
  <c r="N14088" i="10"/>
  <c r="K14089" i="10"/>
  <c r="N14089" i="10"/>
  <c r="K14090" i="10"/>
  <c r="N14090" i="10"/>
  <c r="K14091" i="10"/>
  <c r="N14091" i="10"/>
  <c r="K14092" i="10"/>
  <c r="N14092" i="10"/>
  <c r="K14093" i="10"/>
  <c r="N14093" i="10"/>
  <c r="K14094" i="10"/>
  <c r="N14094" i="10"/>
  <c r="K14095" i="10"/>
  <c r="N14095" i="10"/>
  <c r="K14096" i="10"/>
  <c r="N14096" i="10"/>
  <c r="K14097" i="10"/>
  <c r="N14097" i="10"/>
  <c r="K14098" i="10"/>
  <c r="N14098" i="10"/>
  <c r="K14099" i="10"/>
  <c r="N14099" i="10"/>
  <c r="K14100" i="10"/>
  <c r="N14100" i="10"/>
  <c r="K14101" i="10"/>
  <c r="N14101" i="10"/>
  <c r="K14102" i="10"/>
  <c r="N14102" i="10"/>
  <c r="J618" i="4"/>
  <c r="J619" i="4"/>
  <c r="J620" i="4"/>
  <c r="J622" i="4"/>
  <c r="J623" i="4"/>
  <c r="J624" i="4"/>
  <c r="J617" i="4"/>
  <c r="F625" i="4" l="1"/>
  <c r="J625" i="4"/>
  <c r="F621" i="4"/>
  <c r="J621" i="4"/>
  <c r="L14102" i="10"/>
  <c r="M14102" i="10" s="1"/>
  <c r="L14101" i="10"/>
  <c r="M14101" i="10" s="1"/>
  <c r="L14100" i="10"/>
  <c r="M14100" i="10" s="1"/>
  <c r="L14099" i="10"/>
  <c r="M14099" i="10" s="1"/>
  <c r="L14098" i="10"/>
  <c r="M14098" i="10" s="1"/>
  <c r="L14097" i="10"/>
  <c r="M14097" i="10" s="1"/>
  <c r="L14096" i="10"/>
  <c r="M14096" i="10" s="1"/>
  <c r="L14095" i="10"/>
  <c r="M14095" i="10" s="1"/>
  <c r="L14094" i="10"/>
  <c r="M14094" i="10" s="1"/>
  <c r="L14093" i="10"/>
  <c r="M14093" i="10" s="1"/>
  <c r="L14092" i="10"/>
  <c r="M14092" i="10" s="1"/>
  <c r="L14091" i="10"/>
  <c r="M14091" i="10" s="1"/>
  <c r="L14090" i="10"/>
  <c r="M14090" i="10" s="1"/>
  <c r="L14089" i="10"/>
  <c r="M14089" i="10" s="1"/>
  <c r="L14088" i="10"/>
  <c r="M14088" i="10" s="1"/>
  <c r="L14087" i="10"/>
  <c r="M14087" i="10" s="1"/>
  <c r="L14086" i="10"/>
  <c r="M14086" i="10" s="1"/>
  <c r="L14085" i="10"/>
  <c r="M14085" i="10" s="1"/>
  <c r="L14084" i="10"/>
  <c r="M14084" i="10" s="1"/>
  <c r="L14083" i="10"/>
  <c r="M14083" i="10" s="1"/>
  <c r="L14082" i="10"/>
  <c r="M14082" i="10" s="1"/>
  <c r="L14081" i="10"/>
  <c r="M14081" i="10" s="1"/>
  <c r="L14080" i="10"/>
  <c r="M14080" i="10" s="1"/>
  <c r="L14079" i="10"/>
  <c r="M14079" i="10" s="1"/>
  <c r="L14078" i="10"/>
  <c r="M14078" i="10" s="1"/>
  <c r="L14077" i="10"/>
  <c r="M14077" i="10" s="1"/>
  <c r="L14076" i="10"/>
  <c r="M14076" i="10" s="1"/>
  <c r="L14075" i="10"/>
  <c r="M14075" i="10" s="1"/>
  <c r="L14074" i="10"/>
  <c r="M14074" i="10" s="1"/>
  <c r="L14073" i="10"/>
  <c r="M14073" i="10" s="1"/>
  <c r="L14072" i="10"/>
  <c r="M14072" i="10" s="1"/>
  <c r="L14071" i="10"/>
  <c r="M14071" i="10" s="1"/>
  <c r="L14070" i="10"/>
  <c r="M14070" i="10" s="1"/>
  <c r="L14069" i="10"/>
  <c r="M14069" i="10" s="1"/>
  <c r="L14068" i="10"/>
  <c r="M14068" i="10" s="1"/>
  <c r="L14067" i="10"/>
  <c r="M14067" i="10" s="1"/>
  <c r="L14066" i="10"/>
  <c r="M14066" i="10" s="1"/>
  <c r="L14065" i="10"/>
  <c r="M14065" i="10" s="1"/>
  <c r="L14064" i="10"/>
  <c r="M14064" i="10" s="1"/>
  <c r="L14063" i="10"/>
  <c r="M14063" i="10" s="1"/>
  <c r="L14062" i="10"/>
  <c r="M14062" i="10" s="1"/>
  <c r="L14061" i="10"/>
  <c r="M14061" i="10" s="1"/>
  <c r="L14060" i="10"/>
  <c r="M14060" i="10" s="1"/>
  <c r="L14059" i="10"/>
  <c r="M14059" i="10" s="1"/>
  <c r="L14058" i="10"/>
  <c r="M14058" i="10" s="1"/>
  <c r="L14057" i="10"/>
  <c r="M14057" i="10" s="1"/>
  <c r="L14056" i="10"/>
  <c r="M14056" i="10" s="1"/>
  <c r="L14055" i="10"/>
  <c r="M14055" i="10" s="1"/>
  <c r="L14054" i="10"/>
  <c r="M14054" i="10" s="1"/>
  <c r="L14053" i="10"/>
  <c r="M14053" i="10" s="1"/>
  <c r="L14052" i="10"/>
  <c r="M14052" i="10" s="1"/>
  <c r="L14051" i="10"/>
  <c r="M14051" i="10" s="1"/>
  <c r="L14050" i="10"/>
  <c r="M14050" i="10" s="1"/>
  <c r="L14049" i="10"/>
  <c r="M14049" i="10" s="1"/>
  <c r="L14048" i="10"/>
  <c r="M14048" i="10" s="1"/>
  <c r="L14047" i="10"/>
  <c r="M14047" i="10" s="1"/>
  <c r="L14046" i="10"/>
  <c r="M14046" i="10" s="1"/>
  <c r="L14045" i="10"/>
  <c r="M14045" i="10" s="1"/>
  <c r="L14044" i="10"/>
  <c r="M14044" i="10" s="1"/>
  <c r="L14043" i="10"/>
  <c r="M14043" i="10" s="1"/>
  <c r="L14042" i="10"/>
  <c r="M14042" i="10" s="1"/>
  <c r="L14041" i="10"/>
  <c r="M14041" i="10" s="1"/>
  <c r="L14040" i="10"/>
  <c r="M14040" i="10" s="1"/>
  <c r="L14039" i="10"/>
  <c r="M14039" i="10" s="1"/>
  <c r="L14038" i="10"/>
  <c r="M14038" i="10" s="1"/>
  <c r="L14037" i="10"/>
  <c r="M14037" i="10" s="1"/>
  <c r="L14036" i="10"/>
  <c r="M14036" i="10" s="1"/>
  <c r="L14035" i="10"/>
  <c r="M14035" i="10" s="1"/>
  <c r="L14034" i="10"/>
  <c r="M14034" i="10" s="1"/>
  <c r="L14033" i="10"/>
  <c r="M14033" i="10" s="1"/>
  <c r="L14032" i="10"/>
  <c r="M14032" i="10" s="1"/>
  <c r="L14031" i="10"/>
  <c r="M14031" i="10" s="1"/>
  <c r="L14030" i="10"/>
  <c r="M14030" i="10" s="1"/>
  <c r="L14029" i="10"/>
  <c r="M14029" i="10" s="1"/>
  <c r="L14028" i="10"/>
  <c r="M14028" i="10" s="1"/>
  <c r="L14027" i="10"/>
  <c r="M14027" i="10" s="1"/>
  <c r="L14026" i="10"/>
  <c r="M14026" i="10" s="1"/>
  <c r="L14025" i="10"/>
  <c r="M14025" i="10" s="1"/>
  <c r="L14024" i="10"/>
  <c r="M14024" i="10" s="1"/>
  <c r="L14023" i="10"/>
  <c r="M14023" i="10" s="1"/>
  <c r="L14022" i="10"/>
  <c r="M14022" i="10" s="1"/>
  <c r="L14021" i="10"/>
  <c r="M14021" i="10" s="1"/>
  <c r="L14020" i="10"/>
  <c r="M14020" i="10" s="1"/>
  <c r="L14019" i="10"/>
  <c r="M14019" i="10" s="1"/>
  <c r="L14018" i="10"/>
  <c r="M14018" i="10" s="1"/>
  <c r="O626" i="4"/>
  <c r="F626" i="4" l="1"/>
  <c r="J626" i="4"/>
  <c r="F622" i="4"/>
  <c r="F620" i="4"/>
  <c r="F619" i="4"/>
  <c r="F618" i="4"/>
  <c r="F617" i="4"/>
  <c r="F525" i="4" l="1"/>
  <c r="K13986" i="10" l="1"/>
  <c r="N13986" i="10"/>
  <c r="K13987" i="10"/>
  <c r="N13987" i="10"/>
  <c r="K13988" i="10"/>
  <c r="N13988" i="10"/>
  <c r="K13989" i="10"/>
  <c r="N13989" i="10"/>
  <c r="K13990" i="10"/>
  <c r="N13990" i="10"/>
  <c r="K13991" i="10"/>
  <c r="N13991" i="10"/>
  <c r="K13992" i="10"/>
  <c r="N13992" i="10"/>
  <c r="K13993" i="10"/>
  <c r="N13993" i="10"/>
  <c r="K13994" i="10"/>
  <c r="N13994" i="10"/>
  <c r="K13995" i="10"/>
  <c r="N13995" i="10"/>
  <c r="K13996" i="10"/>
  <c r="N13996" i="10"/>
  <c r="K13997" i="10"/>
  <c r="N13997" i="10"/>
  <c r="K13998" i="10"/>
  <c r="N13998" i="10"/>
  <c r="K13999" i="10"/>
  <c r="N13999" i="10"/>
  <c r="K14000" i="10"/>
  <c r="N14000" i="10"/>
  <c r="K14001" i="10"/>
  <c r="N14001" i="10"/>
  <c r="K14002" i="10"/>
  <c r="N14002" i="10"/>
  <c r="K14003" i="10"/>
  <c r="N14003" i="10"/>
  <c r="K14004" i="10"/>
  <c r="N14004" i="10"/>
  <c r="K14005" i="10"/>
  <c r="N14005" i="10"/>
  <c r="K14006" i="10"/>
  <c r="N14006" i="10"/>
  <c r="K14007" i="10"/>
  <c r="N14007" i="10"/>
  <c r="K14008" i="10"/>
  <c r="N14008" i="10"/>
  <c r="K14009" i="10"/>
  <c r="N14009" i="10"/>
  <c r="K14010" i="10"/>
  <c r="N14010" i="10"/>
  <c r="K14011" i="10"/>
  <c r="N14011" i="10"/>
  <c r="K14012" i="10"/>
  <c r="N14012" i="10"/>
  <c r="K14013" i="10"/>
  <c r="N14013" i="10"/>
  <c r="K14014" i="10"/>
  <c r="N14014" i="10"/>
  <c r="K14015" i="10"/>
  <c r="N14015" i="10"/>
  <c r="K14016" i="10"/>
  <c r="N14016" i="10"/>
  <c r="K14017" i="10"/>
  <c r="N14017" i="10"/>
  <c r="L14017" i="10" l="1"/>
  <c r="M14017" i="10" s="1"/>
  <c r="L14016" i="10"/>
  <c r="M14016" i="10" s="1"/>
  <c r="L14015" i="10"/>
  <c r="M14015" i="10" s="1"/>
  <c r="L14014" i="10"/>
  <c r="M14014" i="10" s="1"/>
  <c r="L14013" i="10"/>
  <c r="M14013" i="10" s="1"/>
  <c r="L14012" i="10"/>
  <c r="M14012" i="10" s="1"/>
  <c r="L14011" i="10"/>
  <c r="M14011" i="10" s="1"/>
  <c r="L14010" i="10"/>
  <c r="M14010" i="10" s="1"/>
  <c r="L14009" i="10"/>
  <c r="M14009" i="10" s="1"/>
  <c r="L14008" i="10"/>
  <c r="M14008" i="10" s="1"/>
  <c r="L14007" i="10"/>
  <c r="M14007" i="10" s="1"/>
  <c r="L14006" i="10"/>
  <c r="M14006" i="10" s="1"/>
  <c r="L14005" i="10"/>
  <c r="M14005" i="10" s="1"/>
  <c r="L14004" i="10"/>
  <c r="M14004" i="10" s="1"/>
  <c r="L14003" i="10"/>
  <c r="M14003" i="10" s="1"/>
  <c r="L14002" i="10"/>
  <c r="M14002" i="10" s="1"/>
  <c r="L14001" i="10"/>
  <c r="M14001" i="10" s="1"/>
  <c r="L14000" i="10"/>
  <c r="M14000" i="10" s="1"/>
  <c r="L13999" i="10"/>
  <c r="M13999" i="10" s="1"/>
  <c r="L13998" i="10"/>
  <c r="M13998" i="10" s="1"/>
  <c r="L13997" i="10"/>
  <c r="M13997" i="10" s="1"/>
  <c r="L13996" i="10"/>
  <c r="M13996" i="10" s="1"/>
  <c r="L13995" i="10"/>
  <c r="M13995" i="10" s="1"/>
  <c r="L13994" i="10"/>
  <c r="M13994" i="10" s="1"/>
  <c r="L13993" i="10"/>
  <c r="M13993" i="10" s="1"/>
  <c r="L13992" i="10"/>
  <c r="M13992" i="10" s="1"/>
  <c r="L13991" i="10"/>
  <c r="M13991" i="10" s="1"/>
  <c r="L13990" i="10"/>
  <c r="M13990" i="10" s="1"/>
  <c r="L13989" i="10"/>
  <c r="M13989" i="10" s="1"/>
  <c r="L13988" i="10"/>
  <c r="M13988" i="10" s="1"/>
  <c r="L13987" i="10"/>
  <c r="M13987" i="10" s="1"/>
  <c r="L13986" i="10"/>
  <c r="M13986" i="10" s="1"/>
  <c r="K13295" i="10"/>
  <c r="N13295" i="10"/>
  <c r="K13296" i="10"/>
  <c r="N13296" i="10"/>
  <c r="K13297" i="10"/>
  <c r="N13297" i="10"/>
  <c r="K13298" i="10"/>
  <c r="N13298" i="10"/>
  <c r="K13299" i="10"/>
  <c r="N13299" i="10"/>
  <c r="K13300" i="10"/>
  <c r="N13300" i="10"/>
  <c r="K13301" i="10"/>
  <c r="N13301" i="10"/>
  <c r="K13302" i="10"/>
  <c r="N13302" i="10"/>
  <c r="K13303" i="10"/>
  <c r="N13303" i="10"/>
  <c r="K13304" i="10"/>
  <c r="N13304" i="10"/>
  <c r="K13305" i="10"/>
  <c r="N13305" i="10"/>
  <c r="K13306" i="10"/>
  <c r="N13306" i="10"/>
  <c r="K13307" i="10"/>
  <c r="N13307" i="10"/>
  <c r="K13308" i="10"/>
  <c r="N13308" i="10"/>
  <c r="K13309" i="10"/>
  <c r="N13309" i="10"/>
  <c r="K13310" i="10"/>
  <c r="N13310" i="10"/>
  <c r="K13311" i="10"/>
  <c r="N13311" i="10"/>
  <c r="K13312" i="10"/>
  <c r="N13312" i="10"/>
  <c r="K13313" i="10"/>
  <c r="N13313" i="10"/>
  <c r="K13314" i="10"/>
  <c r="N13314" i="10"/>
  <c r="K13315" i="10"/>
  <c r="N13315" i="10"/>
  <c r="K13316" i="10"/>
  <c r="N13316" i="10"/>
  <c r="K13317" i="10"/>
  <c r="N13317" i="10"/>
  <c r="K13318" i="10"/>
  <c r="N13318" i="10"/>
  <c r="K13319" i="10"/>
  <c r="N13319" i="10"/>
  <c r="K13320" i="10"/>
  <c r="N13320" i="10"/>
  <c r="K13321" i="10"/>
  <c r="N13321" i="10"/>
  <c r="K13322" i="10"/>
  <c r="N13322" i="10"/>
  <c r="K13323" i="10"/>
  <c r="N13323" i="10"/>
  <c r="K13324" i="10"/>
  <c r="N13324" i="10"/>
  <c r="K13325" i="10"/>
  <c r="N13325" i="10"/>
  <c r="K13326" i="10"/>
  <c r="N13326" i="10"/>
  <c r="K13327" i="10"/>
  <c r="N13327" i="10"/>
  <c r="K13328" i="10"/>
  <c r="N13328" i="10"/>
  <c r="K13329" i="10"/>
  <c r="N13329" i="10"/>
  <c r="K13330" i="10"/>
  <c r="N13330" i="10"/>
  <c r="K13331" i="10"/>
  <c r="N13331" i="10"/>
  <c r="K13332" i="10"/>
  <c r="N13332" i="10"/>
  <c r="K13333" i="10"/>
  <c r="N13333" i="10"/>
  <c r="K13334" i="10"/>
  <c r="N13334" i="10"/>
  <c r="K13335" i="10"/>
  <c r="N13335" i="10"/>
  <c r="K13336" i="10"/>
  <c r="N13336" i="10"/>
  <c r="K13337" i="10"/>
  <c r="N13337" i="10"/>
  <c r="K13338" i="10"/>
  <c r="N13338" i="10"/>
  <c r="K13339" i="10"/>
  <c r="N13339" i="10"/>
  <c r="K13340" i="10"/>
  <c r="N13340" i="10"/>
  <c r="K13341" i="10"/>
  <c r="N13341" i="10"/>
  <c r="K13342" i="10"/>
  <c r="N13342" i="10"/>
  <c r="K13343" i="10"/>
  <c r="N13343" i="10"/>
  <c r="K13344" i="10"/>
  <c r="N13344" i="10"/>
  <c r="K13345" i="10"/>
  <c r="N13345" i="10"/>
  <c r="K13346" i="10"/>
  <c r="N13346" i="10"/>
  <c r="K13347" i="10"/>
  <c r="N13347" i="10"/>
  <c r="K13348" i="10"/>
  <c r="N13348" i="10"/>
  <c r="K13349" i="10"/>
  <c r="N13349" i="10"/>
  <c r="K13350" i="10"/>
  <c r="N13350" i="10"/>
  <c r="K13351" i="10"/>
  <c r="N13351" i="10"/>
  <c r="K13352" i="10"/>
  <c r="N13352" i="10"/>
  <c r="K13353" i="10"/>
  <c r="N13353" i="10"/>
  <c r="K13354" i="10"/>
  <c r="N13354" i="10"/>
  <c r="K13355" i="10"/>
  <c r="N13355" i="10"/>
  <c r="K13356" i="10"/>
  <c r="N13356" i="10"/>
  <c r="K13357" i="10"/>
  <c r="N13357" i="10"/>
  <c r="K13358" i="10"/>
  <c r="N13358" i="10"/>
  <c r="K13359" i="10"/>
  <c r="N13359" i="10"/>
  <c r="K13360" i="10"/>
  <c r="N13360" i="10"/>
  <c r="K13361" i="10"/>
  <c r="N13361" i="10"/>
  <c r="K13362" i="10"/>
  <c r="N13362" i="10"/>
  <c r="K13363" i="10"/>
  <c r="N13363" i="10"/>
  <c r="K13364" i="10"/>
  <c r="N13364" i="10"/>
  <c r="K13365" i="10"/>
  <c r="N13365" i="10"/>
  <c r="K13366" i="10"/>
  <c r="N13366" i="10"/>
  <c r="K13367" i="10"/>
  <c r="N13367" i="10"/>
  <c r="K13368" i="10"/>
  <c r="N13368" i="10"/>
  <c r="K13369" i="10"/>
  <c r="N13369" i="10"/>
  <c r="K13370" i="10"/>
  <c r="N13370" i="10"/>
  <c r="K13371" i="10"/>
  <c r="N13371" i="10"/>
  <c r="K13372" i="10"/>
  <c r="N13372" i="10"/>
  <c r="K13373" i="10"/>
  <c r="N13373" i="10"/>
  <c r="K13374" i="10"/>
  <c r="N13374" i="10"/>
  <c r="K13375" i="10"/>
  <c r="N13375" i="10"/>
  <c r="K13376" i="10"/>
  <c r="N13376" i="10"/>
  <c r="K13377" i="10"/>
  <c r="N13377" i="10"/>
  <c r="K13378" i="10"/>
  <c r="N13378" i="10"/>
  <c r="K13379" i="10"/>
  <c r="N13379" i="10"/>
  <c r="K13380" i="10"/>
  <c r="N13380" i="10"/>
  <c r="K13381" i="10"/>
  <c r="N13381" i="10"/>
  <c r="K13382" i="10"/>
  <c r="N13382" i="10"/>
  <c r="K13383" i="10"/>
  <c r="N13383" i="10"/>
  <c r="K13384" i="10"/>
  <c r="N13384" i="10"/>
  <c r="K13385" i="10"/>
  <c r="N13385" i="10"/>
  <c r="K13386" i="10"/>
  <c r="N13386" i="10"/>
  <c r="K13387" i="10"/>
  <c r="N13387" i="10"/>
  <c r="K13388" i="10"/>
  <c r="N13388" i="10"/>
  <c r="K13389" i="10"/>
  <c r="N13389" i="10"/>
  <c r="K13390" i="10"/>
  <c r="N13390" i="10"/>
  <c r="K13391" i="10"/>
  <c r="N13391" i="10"/>
  <c r="K13392" i="10"/>
  <c r="N13392" i="10"/>
  <c r="K13393" i="10"/>
  <c r="N13393" i="10"/>
  <c r="K13394" i="10"/>
  <c r="N13394" i="10"/>
  <c r="K13395" i="10"/>
  <c r="N13395" i="10"/>
  <c r="K13396" i="10"/>
  <c r="N13396" i="10"/>
  <c r="K13397" i="10"/>
  <c r="N13397" i="10"/>
  <c r="K13398" i="10"/>
  <c r="N13398" i="10"/>
  <c r="K13399" i="10"/>
  <c r="N13399" i="10"/>
  <c r="K13400" i="10"/>
  <c r="N13400" i="10"/>
  <c r="K13401" i="10"/>
  <c r="N13401" i="10"/>
  <c r="K13402" i="10"/>
  <c r="N13402" i="10"/>
  <c r="K13403" i="10"/>
  <c r="N13403" i="10"/>
  <c r="K13404" i="10"/>
  <c r="N13404" i="10"/>
  <c r="K13405" i="10"/>
  <c r="N13405" i="10"/>
  <c r="K13406" i="10"/>
  <c r="N13406" i="10"/>
  <c r="K13407" i="10"/>
  <c r="N13407" i="10"/>
  <c r="K13408" i="10"/>
  <c r="N13408" i="10"/>
  <c r="K13409" i="10"/>
  <c r="N13409" i="10"/>
  <c r="K13410" i="10"/>
  <c r="N13410" i="10"/>
  <c r="K13411" i="10"/>
  <c r="N13411" i="10"/>
  <c r="K13412" i="10"/>
  <c r="N13412" i="10"/>
  <c r="K13413" i="10"/>
  <c r="N13413" i="10"/>
  <c r="K13414" i="10"/>
  <c r="N13414" i="10"/>
  <c r="K13415" i="10"/>
  <c r="N13415" i="10"/>
  <c r="K13416" i="10"/>
  <c r="N13416" i="10"/>
  <c r="K13417" i="10"/>
  <c r="N13417" i="10"/>
  <c r="K13418" i="10"/>
  <c r="N13418" i="10"/>
  <c r="K13419" i="10"/>
  <c r="N13419" i="10"/>
  <c r="K13420" i="10"/>
  <c r="N13420" i="10"/>
  <c r="K13421" i="10"/>
  <c r="N13421" i="10"/>
  <c r="K13422" i="10"/>
  <c r="N13422" i="10"/>
  <c r="K13423" i="10"/>
  <c r="N13423" i="10"/>
  <c r="K13424" i="10"/>
  <c r="N13424" i="10"/>
  <c r="K13425" i="10"/>
  <c r="N13425" i="10"/>
  <c r="K13426" i="10"/>
  <c r="N13426" i="10"/>
  <c r="K13427" i="10"/>
  <c r="N13427" i="10"/>
  <c r="K13428" i="10"/>
  <c r="N13428" i="10"/>
  <c r="K13429" i="10"/>
  <c r="N13429" i="10"/>
  <c r="K13430" i="10"/>
  <c r="N13430" i="10"/>
  <c r="K13431" i="10"/>
  <c r="N13431" i="10"/>
  <c r="K13432" i="10"/>
  <c r="N13432" i="10"/>
  <c r="K13433" i="10"/>
  <c r="N13433" i="10"/>
  <c r="K13434" i="10"/>
  <c r="N13434" i="10"/>
  <c r="K13435" i="10"/>
  <c r="N13435" i="10"/>
  <c r="K13436" i="10"/>
  <c r="N13436" i="10"/>
  <c r="K13437" i="10"/>
  <c r="N13437" i="10"/>
  <c r="K13438" i="10"/>
  <c r="N13438" i="10"/>
  <c r="K13439" i="10"/>
  <c r="N13439" i="10"/>
  <c r="K13440" i="10"/>
  <c r="N13440" i="10"/>
  <c r="K13441" i="10"/>
  <c r="N13441" i="10"/>
  <c r="K13442" i="10"/>
  <c r="N13442" i="10"/>
  <c r="K13443" i="10"/>
  <c r="N13443" i="10"/>
  <c r="K13444" i="10"/>
  <c r="N13444" i="10"/>
  <c r="K13445" i="10"/>
  <c r="N13445" i="10"/>
  <c r="K13446" i="10"/>
  <c r="N13446" i="10"/>
  <c r="K13447" i="10"/>
  <c r="N13447" i="10"/>
  <c r="K13448" i="10"/>
  <c r="N13448" i="10"/>
  <c r="K13449" i="10"/>
  <c r="N13449" i="10"/>
  <c r="K13450" i="10"/>
  <c r="N13450" i="10"/>
  <c r="K13451" i="10"/>
  <c r="N13451" i="10"/>
  <c r="K13452" i="10"/>
  <c r="N13452" i="10"/>
  <c r="K13453" i="10"/>
  <c r="N13453" i="10"/>
  <c r="K13454" i="10"/>
  <c r="N13454" i="10"/>
  <c r="K13455" i="10"/>
  <c r="N13455" i="10"/>
  <c r="K13456" i="10"/>
  <c r="N13456" i="10"/>
  <c r="K13457" i="10"/>
  <c r="N13457" i="10"/>
  <c r="K13458" i="10"/>
  <c r="N13458" i="10"/>
  <c r="K13459" i="10"/>
  <c r="N13459" i="10"/>
  <c r="K13460" i="10"/>
  <c r="N13460" i="10"/>
  <c r="K13461" i="10"/>
  <c r="N13461" i="10"/>
  <c r="K13462" i="10"/>
  <c r="N13462" i="10"/>
  <c r="K13463" i="10"/>
  <c r="N13463" i="10"/>
  <c r="K13464" i="10"/>
  <c r="N13464" i="10"/>
  <c r="K13465" i="10"/>
  <c r="N13465" i="10"/>
  <c r="K13466" i="10"/>
  <c r="N13466" i="10"/>
  <c r="K13467" i="10"/>
  <c r="N13467" i="10"/>
  <c r="K13468" i="10"/>
  <c r="N13468" i="10"/>
  <c r="K13469" i="10"/>
  <c r="N13469" i="10"/>
  <c r="K13470" i="10"/>
  <c r="N13470" i="10"/>
  <c r="K13471" i="10"/>
  <c r="N13471" i="10"/>
  <c r="K13472" i="10"/>
  <c r="N13472" i="10"/>
  <c r="K13473" i="10"/>
  <c r="N13473" i="10"/>
  <c r="K13474" i="10"/>
  <c r="N13474" i="10"/>
  <c r="K13475" i="10"/>
  <c r="N13475" i="10"/>
  <c r="K13476" i="10"/>
  <c r="N13476" i="10"/>
  <c r="K13477" i="10"/>
  <c r="N13477" i="10"/>
  <c r="K13478" i="10"/>
  <c r="N13478" i="10"/>
  <c r="K13479" i="10"/>
  <c r="N13479" i="10"/>
  <c r="K13480" i="10"/>
  <c r="N13480" i="10"/>
  <c r="K13481" i="10"/>
  <c r="N13481" i="10"/>
  <c r="K13482" i="10"/>
  <c r="N13482" i="10"/>
  <c r="K13483" i="10"/>
  <c r="N13483" i="10"/>
  <c r="K13484" i="10"/>
  <c r="N13484" i="10"/>
  <c r="K13485" i="10"/>
  <c r="N13485" i="10"/>
  <c r="K13486" i="10"/>
  <c r="N13486" i="10"/>
  <c r="K13487" i="10"/>
  <c r="N13487" i="10"/>
  <c r="K13488" i="10"/>
  <c r="N13488" i="10"/>
  <c r="K13489" i="10"/>
  <c r="N13489" i="10"/>
  <c r="K13490" i="10"/>
  <c r="N13490" i="10"/>
  <c r="K13491" i="10"/>
  <c r="N13491" i="10"/>
  <c r="K13492" i="10"/>
  <c r="N13492" i="10"/>
  <c r="K13493" i="10"/>
  <c r="N13493" i="10"/>
  <c r="K13494" i="10"/>
  <c r="N13494" i="10"/>
  <c r="K13495" i="10"/>
  <c r="N13495" i="10"/>
  <c r="K13496" i="10"/>
  <c r="N13496" i="10"/>
  <c r="K13497" i="10"/>
  <c r="N13497" i="10"/>
  <c r="K13498" i="10"/>
  <c r="N13498" i="10"/>
  <c r="K13499" i="10"/>
  <c r="N13499" i="10"/>
  <c r="K13500" i="10"/>
  <c r="N13500" i="10"/>
  <c r="K13501" i="10"/>
  <c r="N13501" i="10"/>
  <c r="K13502" i="10"/>
  <c r="N13502" i="10"/>
  <c r="K13503" i="10"/>
  <c r="N13503" i="10"/>
  <c r="K13504" i="10"/>
  <c r="N13504" i="10"/>
  <c r="K13505" i="10"/>
  <c r="N13505" i="10"/>
  <c r="K13506" i="10"/>
  <c r="N13506" i="10"/>
  <c r="K13507" i="10"/>
  <c r="N13507" i="10"/>
  <c r="K13508" i="10"/>
  <c r="N13508" i="10"/>
  <c r="K13509" i="10"/>
  <c r="N13509" i="10"/>
  <c r="K13510" i="10"/>
  <c r="N13510" i="10"/>
  <c r="K13511" i="10"/>
  <c r="N13511" i="10"/>
  <c r="K13512" i="10"/>
  <c r="N13512" i="10"/>
  <c r="K13513" i="10"/>
  <c r="N13513" i="10"/>
  <c r="K13514" i="10"/>
  <c r="N13514" i="10"/>
  <c r="K13515" i="10"/>
  <c r="N13515" i="10"/>
  <c r="K13516" i="10"/>
  <c r="N13516" i="10"/>
  <c r="K13517" i="10"/>
  <c r="N13517" i="10"/>
  <c r="K13518" i="10"/>
  <c r="N13518" i="10"/>
  <c r="K13519" i="10"/>
  <c r="N13519" i="10"/>
  <c r="K13520" i="10"/>
  <c r="N13520" i="10"/>
  <c r="K13521" i="10"/>
  <c r="N13521" i="10"/>
  <c r="K13522" i="10"/>
  <c r="N13522" i="10"/>
  <c r="K13523" i="10"/>
  <c r="N13523" i="10"/>
  <c r="K13524" i="10"/>
  <c r="N13524" i="10"/>
  <c r="K13525" i="10"/>
  <c r="N13525" i="10"/>
  <c r="K13526" i="10"/>
  <c r="N13526" i="10"/>
  <c r="K13527" i="10"/>
  <c r="N13527" i="10"/>
  <c r="K13528" i="10"/>
  <c r="N13528" i="10"/>
  <c r="K13529" i="10"/>
  <c r="N13529" i="10"/>
  <c r="K13530" i="10"/>
  <c r="N13530" i="10"/>
  <c r="K13531" i="10"/>
  <c r="N13531" i="10"/>
  <c r="K13532" i="10"/>
  <c r="N13532" i="10"/>
  <c r="K13533" i="10"/>
  <c r="N13533" i="10"/>
  <c r="K13534" i="10"/>
  <c r="N13534" i="10"/>
  <c r="K13535" i="10"/>
  <c r="N13535" i="10"/>
  <c r="K13536" i="10"/>
  <c r="N13536" i="10"/>
  <c r="K13537" i="10"/>
  <c r="N13537" i="10"/>
  <c r="K13538" i="10"/>
  <c r="N13538" i="10"/>
  <c r="K13539" i="10"/>
  <c r="N13539" i="10"/>
  <c r="K13540" i="10"/>
  <c r="N13540" i="10"/>
  <c r="K13541" i="10"/>
  <c r="N13541" i="10"/>
  <c r="K13542" i="10"/>
  <c r="N13542" i="10"/>
  <c r="K13543" i="10"/>
  <c r="N13543" i="10"/>
  <c r="K13544" i="10"/>
  <c r="N13544" i="10"/>
  <c r="K13545" i="10"/>
  <c r="N13545" i="10"/>
  <c r="K13546" i="10"/>
  <c r="N13546" i="10"/>
  <c r="K13547" i="10"/>
  <c r="N13547" i="10"/>
  <c r="K13548" i="10"/>
  <c r="N13548" i="10"/>
  <c r="K13549" i="10"/>
  <c r="N13549" i="10"/>
  <c r="K13550" i="10"/>
  <c r="N13550" i="10"/>
  <c r="K13551" i="10"/>
  <c r="N13551" i="10"/>
  <c r="K13552" i="10"/>
  <c r="N13552" i="10"/>
  <c r="K13553" i="10"/>
  <c r="N13553" i="10"/>
  <c r="K13554" i="10"/>
  <c r="N13554" i="10"/>
  <c r="K13555" i="10"/>
  <c r="N13555" i="10"/>
  <c r="K13556" i="10"/>
  <c r="N13556" i="10"/>
  <c r="K13557" i="10"/>
  <c r="N13557" i="10"/>
  <c r="K13558" i="10"/>
  <c r="N13558" i="10"/>
  <c r="K13559" i="10"/>
  <c r="N13559" i="10"/>
  <c r="K13560" i="10"/>
  <c r="N13560" i="10"/>
  <c r="K13561" i="10"/>
  <c r="N13561" i="10"/>
  <c r="K13562" i="10"/>
  <c r="N13562" i="10"/>
  <c r="K13563" i="10"/>
  <c r="N13563" i="10"/>
  <c r="K13564" i="10"/>
  <c r="N13564" i="10"/>
  <c r="K13565" i="10"/>
  <c r="N13565" i="10"/>
  <c r="K13566" i="10"/>
  <c r="N13566" i="10"/>
  <c r="K13567" i="10"/>
  <c r="N13567" i="10"/>
  <c r="K13568" i="10"/>
  <c r="N13568" i="10"/>
  <c r="K13569" i="10"/>
  <c r="N13569" i="10"/>
  <c r="K13570" i="10"/>
  <c r="N13570" i="10"/>
  <c r="K13571" i="10"/>
  <c r="N13571" i="10"/>
  <c r="K13572" i="10"/>
  <c r="N13572" i="10"/>
  <c r="K13573" i="10"/>
  <c r="N13573" i="10"/>
  <c r="K13574" i="10"/>
  <c r="N13574" i="10"/>
  <c r="K13575" i="10"/>
  <c r="N13575" i="10"/>
  <c r="K13576" i="10"/>
  <c r="N13576" i="10"/>
  <c r="K13577" i="10"/>
  <c r="N13577" i="10"/>
  <c r="K13578" i="10"/>
  <c r="N13578" i="10"/>
  <c r="K13579" i="10"/>
  <c r="N13579" i="10"/>
  <c r="K13580" i="10"/>
  <c r="N13580" i="10"/>
  <c r="K13581" i="10"/>
  <c r="N13581" i="10"/>
  <c r="K13582" i="10"/>
  <c r="N13582" i="10"/>
  <c r="K13583" i="10"/>
  <c r="N13583" i="10"/>
  <c r="K13584" i="10"/>
  <c r="N13584" i="10"/>
  <c r="K13585" i="10"/>
  <c r="N13585" i="10"/>
  <c r="K13586" i="10"/>
  <c r="N13586" i="10"/>
  <c r="K13587" i="10"/>
  <c r="N13587" i="10"/>
  <c r="K13588" i="10"/>
  <c r="N13588" i="10"/>
  <c r="K13589" i="10"/>
  <c r="N13589" i="10"/>
  <c r="K13590" i="10"/>
  <c r="N13590" i="10"/>
  <c r="K13591" i="10"/>
  <c r="N13591" i="10"/>
  <c r="K13592" i="10"/>
  <c r="N13592" i="10"/>
  <c r="K13593" i="10"/>
  <c r="N13593" i="10"/>
  <c r="K13594" i="10"/>
  <c r="N13594" i="10"/>
  <c r="K13595" i="10"/>
  <c r="N13595" i="10"/>
  <c r="K13596" i="10"/>
  <c r="N13596" i="10"/>
  <c r="K13597" i="10"/>
  <c r="N13597" i="10"/>
  <c r="K13598" i="10"/>
  <c r="N13598" i="10"/>
  <c r="K13599" i="10"/>
  <c r="N13599" i="10"/>
  <c r="K13600" i="10"/>
  <c r="N13600" i="10"/>
  <c r="K13601" i="10"/>
  <c r="N13601" i="10"/>
  <c r="K13602" i="10"/>
  <c r="N13602" i="10"/>
  <c r="K13603" i="10"/>
  <c r="N13603" i="10"/>
  <c r="K13604" i="10"/>
  <c r="N13604" i="10"/>
  <c r="K13605" i="10"/>
  <c r="N13605" i="10"/>
  <c r="K13606" i="10"/>
  <c r="N13606" i="10"/>
  <c r="K13607" i="10"/>
  <c r="N13607" i="10"/>
  <c r="K13608" i="10"/>
  <c r="N13608" i="10"/>
  <c r="K13609" i="10"/>
  <c r="N13609" i="10"/>
  <c r="K13610" i="10"/>
  <c r="N13610" i="10"/>
  <c r="K13611" i="10"/>
  <c r="N13611" i="10"/>
  <c r="K13612" i="10"/>
  <c r="N13612" i="10"/>
  <c r="K13613" i="10"/>
  <c r="N13613" i="10"/>
  <c r="K13614" i="10"/>
  <c r="N13614" i="10"/>
  <c r="K13615" i="10"/>
  <c r="N13615" i="10"/>
  <c r="K13616" i="10"/>
  <c r="N13616" i="10"/>
  <c r="K13617" i="10"/>
  <c r="N13617" i="10"/>
  <c r="K13618" i="10"/>
  <c r="N13618" i="10"/>
  <c r="K13619" i="10"/>
  <c r="N13619" i="10"/>
  <c r="K13620" i="10"/>
  <c r="N13620" i="10"/>
  <c r="K13621" i="10"/>
  <c r="N13621" i="10"/>
  <c r="K13622" i="10"/>
  <c r="N13622" i="10"/>
  <c r="K13623" i="10"/>
  <c r="N13623" i="10"/>
  <c r="K13624" i="10"/>
  <c r="N13624" i="10"/>
  <c r="K13625" i="10"/>
  <c r="N13625" i="10"/>
  <c r="K13626" i="10"/>
  <c r="N13626" i="10"/>
  <c r="K13627" i="10"/>
  <c r="N13627" i="10"/>
  <c r="K13628" i="10"/>
  <c r="N13628" i="10"/>
  <c r="K13629" i="10"/>
  <c r="N13629" i="10"/>
  <c r="K13630" i="10"/>
  <c r="N13630" i="10"/>
  <c r="K13631" i="10"/>
  <c r="N13631" i="10"/>
  <c r="K13632" i="10"/>
  <c r="N13632" i="10"/>
  <c r="K13633" i="10"/>
  <c r="N13633" i="10"/>
  <c r="K13634" i="10"/>
  <c r="N13634" i="10"/>
  <c r="K13635" i="10"/>
  <c r="N13635" i="10"/>
  <c r="K13636" i="10"/>
  <c r="N13636" i="10"/>
  <c r="K13637" i="10"/>
  <c r="N13637" i="10"/>
  <c r="K13638" i="10"/>
  <c r="N13638" i="10"/>
  <c r="K13639" i="10"/>
  <c r="N13639" i="10"/>
  <c r="K13640" i="10"/>
  <c r="N13640" i="10"/>
  <c r="K13641" i="10"/>
  <c r="N13641" i="10"/>
  <c r="K13642" i="10"/>
  <c r="N13642" i="10"/>
  <c r="K13643" i="10"/>
  <c r="N13643" i="10"/>
  <c r="K13644" i="10"/>
  <c r="N13644" i="10"/>
  <c r="K13645" i="10"/>
  <c r="N13645" i="10"/>
  <c r="K13646" i="10"/>
  <c r="N13646" i="10"/>
  <c r="K13647" i="10"/>
  <c r="N13647" i="10"/>
  <c r="K13648" i="10"/>
  <c r="N13648" i="10"/>
  <c r="K13649" i="10"/>
  <c r="N13649" i="10"/>
  <c r="K13650" i="10"/>
  <c r="N13650" i="10"/>
  <c r="K13651" i="10"/>
  <c r="N13651" i="10"/>
  <c r="K13652" i="10"/>
  <c r="N13652" i="10"/>
  <c r="K13653" i="10"/>
  <c r="N13653" i="10"/>
  <c r="K13654" i="10"/>
  <c r="N13654" i="10"/>
  <c r="K13655" i="10"/>
  <c r="N13655" i="10"/>
  <c r="K13656" i="10"/>
  <c r="N13656" i="10"/>
  <c r="K13657" i="10"/>
  <c r="N13657" i="10"/>
  <c r="K13658" i="10"/>
  <c r="N13658" i="10"/>
  <c r="K13659" i="10"/>
  <c r="N13659" i="10"/>
  <c r="K13660" i="10"/>
  <c r="N13660" i="10"/>
  <c r="K13661" i="10"/>
  <c r="N13661" i="10"/>
  <c r="K13662" i="10"/>
  <c r="N13662" i="10"/>
  <c r="K13663" i="10"/>
  <c r="N13663" i="10"/>
  <c r="K13664" i="10"/>
  <c r="N13664" i="10"/>
  <c r="K13665" i="10"/>
  <c r="N13665" i="10"/>
  <c r="K13666" i="10"/>
  <c r="N13666" i="10"/>
  <c r="K13667" i="10"/>
  <c r="N13667" i="10"/>
  <c r="K13668" i="10"/>
  <c r="N13668" i="10"/>
  <c r="K13669" i="10"/>
  <c r="N13669" i="10"/>
  <c r="K13670" i="10"/>
  <c r="N13670" i="10"/>
  <c r="K13671" i="10"/>
  <c r="N13671" i="10"/>
  <c r="K13672" i="10"/>
  <c r="N13672" i="10"/>
  <c r="K13673" i="10"/>
  <c r="N13673" i="10"/>
  <c r="K13674" i="10"/>
  <c r="N13674" i="10"/>
  <c r="K13675" i="10"/>
  <c r="N13675" i="10"/>
  <c r="K13676" i="10"/>
  <c r="N13676" i="10"/>
  <c r="K13677" i="10"/>
  <c r="N13677" i="10"/>
  <c r="K13678" i="10"/>
  <c r="N13678" i="10"/>
  <c r="K13679" i="10"/>
  <c r="N13679" i="10"/>
  <c r="K13680" i="10"/>
  <c r="N13680" i="10"/>
  <c r="K13681" i="10"/>
  <c r="N13681" i="10"/>
  <c r="K13682" i="10"/>
  <c r="N13682" i="10"/>
  <c r="K13683" i="10"/>
  <c r="N13683" i="10"/>
  <c r="K13684" i="10"/>
  <c r="N13684" i="10"/>
  <c r="K13685" i="10"/>
  <c r="N13685" i="10"/>
  <c r="K13686" i="10"/>
  <c r="N13686" i="10"/>
  <c r="K13687" i="10"/>
  <c r="N13687" i="10"/>
  <c r="K13688" i="10"/>
  <c r="N13688" i="10"/>
  <c r="K13689" i="10"/>
  <c r="N13689" i="10"/>
  <c r="K13690" i="10"/>
  <c r="N13690" i="10"/>
  <c r="K13691" i="10"/>
  <c r="N13691" i="10"/>
  <c r="K13692" i="10"/>
  <c r="N13692" i="10"/>
  <c r="K13693" i="10"/>
  <c r="N13693" i="10"/>
  <c r="K13694" i="10"/>
  <c r="N13694" i="10"/>
  <c r="K13695" i="10"/>
  <c r="N13695" i="10"/>
  <c r="K13696" i="10"/>
  <c r="N13696" i="10"/>
  <c r="K13697" i="10"/>
  <c r="N13697" i="10"/>
  <c r="K13698" i="10"/>
  <c r="N13698" i="10"/>
  <c r="K13699" i="10"/>
  <c r="N13699" i="10"/>
  <c r="K13700" i="10"/>
  <c r="N13700" i="10"/>
  <c r="K13701" i="10"/>
  <c r="N13701" i="10"/>
  <c r="K13702" i="10"/>
  <c r="N13702" i="10"/>
  <c r="K13703" i="10"/>
  <c r="N13703" i="10"/>
  <c r="K13704" i="10"/>
  <c r="N13704" i="10"/>
  <c r="K13705" i="10"/>
  <c r="N13705" i="10"/>
  <c r="K13706" i="10"/>
  <c r="N13706" i="10"/>
  <c r="K13707" i="10"/>
  <c r="N13707" i="10"/>
  <c r="K13708" i="10"/>
  <c r="N13708" i="10"/>
  <c r="K13709" i="10"/>
  <c r="N13709" i="10"/>
  <c r="K13710" i="10"/>
  <c r="N13710" i="10"/>
  <c r="K13711" i="10"/>
  <c r="N13711" i="10"/>
  <c r="K13712" i="10"/>
  <c r="N13712" i="10"/>
  <c r="K13713" i="10"/>
  <c r="N13713" i="10"/>
  <c r="K13714" i="10"/>
  <c r="N13714" i="10"/>
  <c r="K13715" i="10"/>
  <c r="N13715" i="10"/>
  <c r="K13716" i="10"/>
  <c r="N13716" i="10"/>
  <c r="K13717" i="10"/>
  <c r="N13717" i="10"/>
  <c r="K13718" i="10"/>
  <c r="N13718" i="10"/>
  <c r="K13719" i="10"/>
  <c r="N13719" i="10"/>
  <c r="K13720" i="10"/>
  <c r="N13720" i="10"/>
  <c r="K13721" i="10"/>
  <c r="N13721" i="10"/>
  <c r="K13722" i="10"/>
  <c r="N13722" i="10"/>
  <c r="K13723" i="10"/>
  <c r="N13723" i="10"/>
  <c r="K13724" i="10"/>
  <c r="N13724" i="10"/>
  <c r="K13725" i="10"/>
  <c r="N13725" i="10"/>
  <c r="K13726" i="10"/>
  <c r="N13726" i="10"/>
  <c r="K13727" i="10"/>
  <c r="N13727" i="10"/>
  <c r="K13728" i="10"/>
  <c r="N13728" i="10"/>
  <c r="K13729" i="10"/>
  <c r="N13729" i="10"/>
  <c r="K13730" i="10"/>
  <c r="N13730" i="10"/>
  <c r="K13731" i="10"/>
  <c r="N13731" i="10"/>
  <c r="K13732" i="10"/>
  <c r="N13732" i="10"/>
  <c r="K13733" i="10"/>
  <c r="N13733" i="10"/>
  <c r="K13734" i="10"/>
  <c r="N13734" i="10"/>
  <c r="K13735" i="10"/>
  <c r="N13735" i="10"/>
  <c r="K13736" i="10"/>
  <c r="N13736" i="10"/>
  <c r="K13737" i="10"/>
  <c r="N13737" i="10"/>
  <c r="K13738" i="10"/>
  <c r="N13738" i="10"/>
  <c r="K13739" i="10"/>
  <c r="N13739" i="10"/>
  <c r="K13740" i="10"/>
  <c r="N13740" i="10"/>
  <c r="K13741" i="10"/>
  <c r="N13741" i="10"/>
  <c r="K13742" i="10"/>
  <c r="N13742" i="10"/>
  <c r="K13743" i="10"/>
  <c r="N13743" i="10"/>
  <c r="K13744" i="10"/>
  <c r="N13744" i="10"/>
  <c r="K13745" i="10"/>
  <c r="N13745" i="10"/>
  <c r="K13746" i="10"/>
  <c r="N13746" i="10"/>
  <c r="K13747" i="10"/>
  <c r="N13747" i="10"/>
  <c r="K13748" i="10"/>
  <c r="N13748" i="10"/>
  <c r="K13749" i="10"/>
  <c r="N13749" i="10"/>
  <c r="K13750" i="10"/>
  <c r="N13750" i="10"/>
  <c r="K13751" i="10"/>
  <c r="N13751" i="10"/>
  <c r="K13752" i="10"/>
  <c r="N13752" i="10"/>
  <c r="K13753" i="10"/>
  <c r="N13753" i="10"/>
  <c r="K13754" i="10"/>
  <c r="N13754" i="10"/>
  <c r="K13755" i="10"/>
  <c r="N13755" i="10"/>
  <c r="K13756" i="10"/>
  <c r="N13756" i="10"/>
  <c r="K13757" i="10"/>
  <c r="N13757" i="10"/>
  <c r="K13758" i="10"/>
  <c r="N13758" i="10"/>
  <c r="K13759" i="10"/>
  <c r="N13759" i="10"/>
  <c r="K13760" i="10"/>
  <c r="N13760" i="10"/>
  <c r="K13761" i="10"/>
  <c r="N13761" i="10"/>
  <c r="K13762" i="10"/>
  <c r="N13762" i="10"/>
  <c r="K13763" i="10"/>
  <c r="N13763" i="10"/>
  <c r="K13764" i="10"/>
  <c r="N13764" i="10"/>
  <c r="K13765" i="10"/>
  <c r="N13765" i="10"/>
  <c r="K13766" i="10"/>
  <c r="N13766" i="10"/>
  <c r="K13767" i="10"/>
  <c r="N13767" i="10"/>
  <c r="K13768" i="10"/>
  <c r="N13768" i="10"/>
  <c r="K13769" i="10"/>
  <c r="N13769" i="10"/>
  <c r="K13770" i="10"/>
  <c r="N13770" i="10"/>
  <c r="K13771" i="10"/>
  <c r="N13771" i="10"/>
  <c r="K13772" i="10"/>
  <c r="N13772" i="10"/>
  <c r="K13773" i="10"/>
  <c r="N13773" i="10"/>
  <c r="K13774" i="10"/>
  <c r="N13774" i="10"/>
  <c r="K13775" i="10"/>
  <c r="N13775" i="10"/>
  <c r="K13776" i="10"/>
  <c r="N13776" i="10"/>
  <c r="K13777" i="10"/>
  <c r="N13777" i="10"/>
  <c r="K13778" i="10"/>
  <c r="N13778" i="10"/>
  <c r="K13779" i="10"/>
  <c r="N13779" i="10"/>
  <c r="K13780" i="10"/>
  <c r="N13780" i="10"/>
  <c r="K13781" i="10"/>
  <c r="N13781" i="10"/>
  <c r="K13782" i="10"/>
  <c r="N13782" i="10"/>
  <c r="K13783" i="10"/>
  <c r="N13783" i="10"/>
  <c r="K13784" i="10"/>
  <c r="N13784" i="10"/>
  <c r="K13785" i="10"/>
  <c r="N13785" i="10"/>
  <c r="K13786" i="10"/>
  <c r="N13786" i="10"/>
  <c r="K13787" i="10"/>
  <c r="N13787" i="10"/>
  <c r="K13788" i="10"/>
  <c r="N13788" i="10"/>
  <c r="K13789" i="10"/>
  <c r="N13789" i="10"/>
  <c r="K13790" i="10"/>
  <c r="N13790" i="10"/>
  <c r="K13791" i="10"/>
  <c r="N13791" i="10"/>
  <c r="K13792" i="10"/>
  <c r="N13792" i="10"/>
  <c r="K13793" i="10"/>
  <c r="N13793" i="10"/>
  <c r="K13794" i="10"/>
  <c r="N13794" i="10"/>
  <c r="K13795" i="10"/>
  <c r="N13795" i="10"/>
  <c r="K13796" i="10"/>
  <c r="N13796" i="10"/>
  <c r="K13797" i="10"/>
  <c r="N13797" i="10"/>
  <c r="K13798" i="10"/>
  <c r="N13798" i="10"/>
  <c r="K13799" i="10"/>
  <c r="N13799" i="10"/>
  <c r="K13800" i="10"/>
  <c r="N13800" i="10"/>
  <c r="K13801" i="10"/>
  <c r="N13801" i="10"/>
  <c r="K13802" i="10"/>
  <c r="N13802" i="10"/>
  <c r="K13803" i="10"/>
  <c r="N13803" i="10"/>
  <c r="K13804" i="10"/>
  <c r="N13804" i="10"/>
  <c r="K13805" i="10"/>
  <c r="N13805" i="10"/>
  <c r="K13806" i="10"/>
  <c r="N13806" i="10"/>
  <c r="K13807" i="10"/>
  <c r="N13807" i="10"/>
  <c r="K13808" i="10"/>
  <c r="N13808" i="10"/>
  <c r="K13809" i="10"/>
  <c r="N13809" i="10"/>
  <c r="K13810" i="10"/>
  <c r="N13810" i="10"/>
  <c r="K13811" i="10"/>
  <c r="N13811" i="10"/>
  <c r="K13812" i="10"/>
  <c r="N13812" i="10"/>
  <c r="K13813" i="10"/>
  <c r="N13813" i="10"/>
  <c r="K13814" i="10"/>
  <c r="N13814" i="10"/>
  <c r="K13815" i="10"/>
  <c r="N13815" i="10"/>
  <c r="K13816" i="10"/>
  <c r="N13816" i="10"/>
  <c r="K13817" i="10"/>
  <c r="N13817" i="10"/>
  <c r="K13818" i="10"/>
  <c r="N13818" i="10"/>
  <c r="K13819" i="10"/>
  <c r="N13819" i="10"/>
  <c r="K13820" i="10"/>
  <c r="N13820" i="10"/>
  <c r="K13821" i="10"/>
  <c r="N13821" i="10"/>
  <c r="K13822" i="10"/>
  <c r="N13822" i="10"/>
  <c r="K13823" i="10"/>
  <c r="N13823" i="10"/>
  <c r="K13824" i="10"/>
  <c r="N13824" i="10"/>
  <c r="K13825" i="10"/>
  <c r="N13825" i="10"/>
  <c r="K13826" i="10"/>
  <c r="N13826" i="10"/>
  <c r="K13827" i="10"/>
  <c r="N13827" i="10"/>
  <c r="K13828" i="10"/>
  <c r="N13828" i="10"/>
  <c r="K13829" i="10"/>
  <c r="N13829" i="10"/>
  <c r="K13830" i="10"/>
  <c r="N13830" i="10"/>
  <c r="K13831" i="10"/>
  <c r="N13831" i="10"/>
  <c r="K13832" i="10"/>
  <c r="N13832" i="10"/>
  <c r="K13833" i="10"/>
  <c r="N13833" i="10"/>
  <c r="K13834" i="10"/>
  <c r="N13834" i="10"/>
  <c r="K13835" i="10"/>
  <c r="N13835" i="10"/>
  <c r="K13836" i="10"/>
  <c r="N13836" i="10"/>
  <c r="K13837" i="10"/>
  <c r="N13837" i="10"/>
  <c r="K13838" i="10"/>
  <c r="N13838" i="10"/>
  <c r="K13839" i="10"/>
  <c r="N13839" i="10"/>
  <c r="K13840" i="10"/>
  <c r="N13840" i="10"/>
  <c r="K13841" i="10"/>
  <c r="N13841" i="10"/>
  <c r="K13842" i="10"/>
  <c r="N13842" i="10"/>
  <c r="K13843" i="10"/>
  <c r="N13843" i="10"/>
  <c r="K13844" i="10"/>
  <c r="N13844" i="10"/>
  <c r="K13845" i="10"/>
  <c r="N13845" i="10"/>
  <c r="K13846" i="10"/>
  <c r="N13846" i="10"/>
  <c r="K13847" i="10"/>
  <c r="N13847" i="10"/>
  <c r="K13848" i="10"/>
  <c r="N13848" i="10"/>
  <c r="K13849" i="10"/>
  <c r="N13849" i="10"/>
  <c r="K13850" i="10"/>
  <c r="N13850" i="10"/>
  <c r="K13851" i="10"/>
  <c r="N13851" i="10"/>
  <c r="K13852" i="10"/>
  <c r="N13852" i="10"/>
  <c r="K13853" i="10"/>
  <c r="N13853" i="10"/>
  <c r="K13854" i="10"/>
  <c r="N13854" i="10"/>
  <c r="K13855" i="10"/>
  <c r="N13855" i="10"/>
  <c r="K13856" i="10"/>
  <c r="N13856" i="10"/>
  <c r="K13857" i="10"/>
  <c r="N13857" i="10"/>
  <c r="K13858" i="10"/>
  <c r="N13858" i="10"/>
  <c r="K13859" i="10"/>
  <c r="N13859" i="10"/>
  <c r="K13860" i="10"/>
  <c r="N13860" i="10"/>
  <c r="K13861" i="10"/>
  <c r="N13861" i="10"/>
  <c r="K13862" i="10"/>
  <c r="N13862" i="10"/>
  <c r="K13863" i="10"/>
  <c r="N13863" i="10"/>
  <c r="K13864" i="10"/>
  <c r="N13864" i="10"/>
  <c r="K13865" i="10"/>
  <c r="N13865" i="10"/>
  <c r="K13866" i="10"/>
  <c r="N13866" i="10"/>
  <c r="K13867" i="10"/>
  <c r="N13867" i="10"/>
  <c r="K13868" i="10"/>
  <c r="N13868" i="10"/>
  <c r="K13869" i="10"/>
  <c r="N13869" i="10"/>
  <c r="K13870" i="10"/>
  <c r="N13870" i="10"/>
  <c r="K13871" i="10"/>
  <c r="N13871" i="10"/>
  <c r="K13872" i="10"/>
  <c r="N13872" i="10"/>
  <c r="K13873" i="10"/>
  <c r="N13873" i="10"/>
  <c r="K13874" i="10"/>
  <c r="N13874" i="10"/>
  <c r="K13875" i="10"/>
  <c r="N13875" i="10"/>
  <c r="K13876" i="10"/>
  <c r="N13876" i="10"/>
  <c r="K13877" i="10"/>
  <c r="N13877" i="10"/>
  <c r="K13878" i="10"/>
  <c r="N13878" i="10"/>
  <c r="K13879" i="10"/>
  <c r="N13879" i="10"/>
  <c r="K13880" i="10"/>
  <c r="N13880" i="10"/>
  <c r="K13881" i="10"/>
  <c r="N13881" i="10"/>
  <c r="K13882" i="10"/>
  <c r="N13882" i="10"/>
  <c r="K13883" i="10"/>
  <c r="N13883" i="10"/>
  <c r="K13884" i="10"/>
  <c r="N13884" i="10"/>
  <c r="K13885" i="10"/>
  <c r="N13885" i="10"/>
  <c r="K13886" i="10"/>
  <c r="N13886" i="10"/>
  <c r="K13887" i="10"/>
  <c r="N13887" i="10"/>
  <c r="K13888" i="10"/>
  <c r="N13888" i="10"/>
  <c r="K13889" i="10"/>
  <c r="N13889" i="10"/>
  <c r="K13890" i="10"/>
  <c r="N13890" i="10"/>
  <c r="K13891" i="10"/>
  <c r="N13891" i="10"/>
  <c r="K13892" i="10"/>
  <c r="N13892" i="10"/>
  <c r="K13893" i="10"/>
  <c r="N13893" i="10"/>
  <c r="K13894" i="10"/>
  <c r="N13894" i="10"/>
  <c r="K13895" i="10"/>
  <c r="N13895" i="10"/>
  <c r="K13896" i="10"/>
  <c r="N13896" i="10"/>
  <c r="K13897" i="10"/>
  <c r="N13897" i="10"/>
  <c r="K13898" i="10"/>
  <c r="N13898" i="10"/>
  <c r="K13899" i="10"/>
  <c r="N13899" i="10"/>
  <c r="K13900" i="10"/>
  <c r="N13900" i="10"/>
  <c r="K13901" i="10"/>
  <c r="N13901" i="10"/>
  <c r="K13902" i="10"/>
  <c r="N13902" i="10"/>
  <c r="K13903" i="10"/>
  <c r="N13903" i="10"/>
  <c r="K13904" i="10"/>
  <c r="N13904" i="10"/>
  <c r="K13905" i="10"/>
  <c r="N13905" i="10"/>
  <c r="K13906" i="10"/>
  <c r="N13906" i="10"/>
  <c r="K13907" i="10"/>
  <c r="N13907" i="10"/>
  <c r="K13908" i="10"/>
  <c r="N13908" i="10"/>
  <c r="K13909" i="10"/>
  <c r="N13909" i="10"/>
  <c r="K13910" i="10"/>
  <c r="N13910" i="10"/>
  <c r="K13911" i="10"/>
  <c r="N13911" i="10"/>
  <c r="K13912" i="10"/>
  <c r="N13912" i="10"/>
  <c r="K13913" i="10"/>
  <c r="N13913" i="10"/>
  <c r="K13914" i="10"/>
  <c r="N13914" i="10"/>
  <c r="K13915" i="10"/>
  <c r="N13915" i="10"/>
  <c r="K13916" i="10"/>
  <c r="N13916" i="10"/>
  <c r="K13917" i="10"/>
  <c r="N13917" i="10"/>
  <c r="K13918" i="10"/>
  <c r="N13918" i="10"/>
  <c r="K13919" i="10"/>
  <c r="N13919" i="10"/>
  <c r="K13920" i="10"/>
  <c r="N13920" i="10"/>
  <c r="K13921" i="10"/>
  <c r="N13921" i="10"/>
  <c r="K13922" i="10"/>
  <c r="N13922" i="10"/>
  <c r="K13923" i="10"/>
  <c r="N13923" i="10"/>
  <c r="K13924" i="10"/>
  <c r="N13924" i="10"/>
  <c r="K13925" i="10"/>
  <c r="N13925" i="10"/>
  <c r="K13926" i="10"/>
  <c r="N13926" i="10"/>
  <c r="K13927" i="10"/>
  <c r="N13927" i="10"/>
  <c r="K13928" i="10"/>
  <c r="N13928" i="10"/>
  <c r="K13929" i="10"/>
  <c r="N13929" i="10"/>
  <c r="K13930" i="10"/>
  <c r="N13930" i="10"/>
  <c r="K13931" i="10"/>
  <c r="N13931" i="10"/>
  <c r="K13932" i="10"/>
  <c r="N13932" i="10"/>
  <c r="K13933" i="10"/>
  <c r="N13933" i="10"/>
  <c r="K13934" i="10"/>
  <c r="N13934" i="10"/>
  <c r="K13935" i="10"/>
  <c r="N13935" i="10"/>
  <c r="K13936" i="10"/>
  <c r="N13936" i="10"/>
  <c r="K13937" i="10"/>
  <c r="N13937" i="10"/>
  <c r="K13938" i="10"/>
  <c r="N13938" i="10"/>
  <c r="K13939" i="10"/>
  <c r="N13939" i="10"/>
  <c r="K13940" i="10"/>
  <c r="N13940" i="10"/>
  <c r="K13941" i="10"/>
  <c r="N13941" i="10"/>
  <c r="K13942" i="10"/>
  <c r="N13942" i="10"/>
  <c r="K13943" i="10"/>
  <c r="N13943" i="10"/>
  <c r="K13944" i="10"/>
  <c r="N13944" i="10"/>
  <c r="K13945" i="10"/>
  <c r="N13945" i="10"/>
  <c r="K13946" i="10"/>
  <c r="N13946" i="10"/>
  <c r="K13947" i="10"/>
  <c r="N13947" i="10"/>
  <c r="K13948" i="10"/>
  <c r="N13948" i="10"/>
  <c r="K13949" i="10"/>
  <c r="N13949" i="10"/>
  <c r="K13950" i="10"/>
  <c r="N13950" i="10"/>
  <c r="K13951" i="10"/>
  <c r="N13951" i="10"/>
  <c r="K13952" i="10"/>
  <c r="N13952" i="10"/>
  <c r="K13953" i="10"/>
  <c r="N13953" i="10"/>
  <c r="K13954" i="10"/>
  <c r="N13954" i="10"/>
  <c r="K13955" i="10"/>
  <c r="N13955" i="10"/>
  <c r="K13956" i="10"/>
  <c r="N13956" i="10"/>
  <c r="K13957" i="10"/>
  <c r="N13957" i="10"/>
  <c r="K13958" i="10"/>
  <c r="N13958" i="10"/>
  <c r="K13959" i="10"/>
  <c r="N13959" i="10"/>
  <c r="K13960" i="10"/>
  <c r="N13960" i="10"/>
  <c r="K13961" i="10"/>
  <c r="N13961" i="10"/>
  <c r="K13962" i="10"/>
  <c r="N13962" i="10"/>
  <c r="K13963" i="10"/>
  <c r="N13963" i="10"/>
  <c r="K13964" i="10"/>
  <c r="N13964" i="10"/>
  <c r="K13965" i="10"/>
  <c r="N13965" i="10"/>
  <c r="K13966" i="10"/>
  <c r="N13966" i="10"/>
  <c r="K13967" i="10"/>
  <c r="N13967" i="10"/>
  <c r="K13968" i="10"/>
  <c r="N13968" i="10"/>
  <c r="K13969" i="10"/>
  <c r="N13969" i="10"/>
  <c r="K13970" i="10"/>
  <c r="N13970" i="10"/>
  <c r="K13971" i="10"/>
  <c r="N13971" i="10"/>
  <c r="K13972" i="10"/>
  <c r="N13972" i="10"/>
  <c r="K13973" i="10"/>
  <c r="N13973" i="10"/>
  <c r="K13974" i="10"/>
  <c r="N13974" i="10"/>
  <c r="K13975" i="10"/>
  <c r="N13975" i="10"/>
  <c r="K13976" i="10"/>
  <c r="N13976" i="10"/>
  <c r="K13977" i="10"/>
  <c r="N13977" i="10"/>
  <c r="K13978" i="10"/>
  <c r="N13978" i="10"/>
  <c r="K13979" i="10"/>
  <c r="N13979" i="10"/>
  <c r="K13980" i="10"/>
  <c r="N13980" i="10"/>
  <c r="K13981" i="10"/>
  <c r="N13981" i="10"/>
  <c r="K13982" i="10"/>
  <c r="N13982" i="10"/>
  <c r="K13983" i="10"/>
  <c r="N13983" i="10"/>
  <c r="K13984" i="10"/>
  <c r="N13984" i="10"/>
  <c r="K13985" i="10"/>
  <c r="N13985" i="10"/>
  <c r="L13985" i="10" l="1"/>
  <c r="M13985" i="10" s="1"/>
  <c r="L13984" i="10"/>
  <c r="M13984" i="10" s="1"/>
  <c r="L13983" i="10"/>
  <c r="M13983" i="10" s="1"/>
  <c r="L13982" i="10"/>
  <c r="M13982" i="10" s="1"/>
  <c r="L13981" i="10"/>
  <c r="M13981" i="10" s="1"/>
  <c r="L13980" i="10"/>
  <c r="M13980" i="10" s="1"/>
  <c r="L13979" i="10"/>
  <c r="M13979" i="10" s="1"/>
  <c r="L13978" i="10"/>
  <c r="M13978" i="10" s="1"/>
  <c r="L13977" i="10"/>
  <c r="M13977" i="10" s="1"/>
  <c r="L13976" i="10"/>
  <c r="M13976" i="10" s="1"/>
  <c r="L13975" i="10"/>
  <c r="M13975" i="10" s="1"/>
  <c r="L13974" i="10"/>
  <c r="M13974" i="10" s="1"/>
  <c r="L13973" i="10"/>
  <c r="M13973" i="10" s="1"/>
  <c r="L13972" i="10"/>
  <c r="M13972" i="10" s="1"/>
  <c r="L13971" i="10"/>
  <c r="M13971" i="10" s="1"/>
  <c r="L13970" i="10"/>
  <c r="M13970" i="10" s="1"/>
  <c r="L13969" i="10"/>
  <c r="M13969" i="10" s="1"/>
  <c r="L13968" i="10"/>
  <c r="M13968" i="10" s="1"/>
  <c r="L13967" i="10"/>
  <c r="M13967" i="10" s="1"/>
  <c r="L13966" i="10"/>
  <c r="M13966" i="10" s="1"/>
  <c r="L13965" i="10"/>
  <c r="M13965" i="10" s="1"/>
  <c r="L13964" i="10"/>
  <c r="M13964" i="10" s="1"/>
  <c r="L13963" i="10"/>
  <c r="M13963" i="10" s="1"/>
  <c r="L13962" i="10"/>
  <c r="M13962" i="10" s="1"/>
  <c r="L13961" i="10"/>
  <c r="M13961" i="10" s="1"/>
  <c r="L13960" i="10"/>
  <c r="M13960" i="10" s="1"/>
  <c r="L13959" i="10"/>
  <c r="M13959" i="10" s="1"/>
  <c r="L13958" i="10"/>
  <c r="M13958" i="10" s="1"/>
  <c r="L13957" i="10"/>
  <c r="M13957" i="10" s="1"/>
  <c r="L13956" i="10"/>
  <c r="M13956" i="10" s="1"/>
  <c r="L13955" i="10"/>
  <c r="M13955" i="10" s="1"/>
  <c r="L13954" i="10"/>
  <c r="M13954" i="10" s="1"/>
  <c r="L13953" i="10"/>
  <c r="M13953" i="10" s="1"/>
  <c r="L13952" i="10"/>
  <c r="M13952" i="10" s="1"/>
  <c r="L13951" i="10"/>
  <c r="M13951" i="10" s="1"/>
  <c r="L13950" i="10"/>
  <c r="M13950" i="10" s="1"/>
  <c r="L13949" i="10"/>
  <c r="M13949" i="10" s="1"/>
  <c r="L13948" i="10"/>
  <c r="M13948" i="10" s="1"/>
  <c r="L13947" i="10"/>
  <c r="M13947" i="10" s="1"/>
  <c r="L13946" i="10"/>
  <c r="M13946" i="10" s="1"/>
  <c r="L13945" i="10"/>
  <c r="M13945" i="10" s="1"/>
  <c r="L13944" i="10"/>
  <c r="M13944" i="10" s="1"/>
  <c r="L13943" i="10"/>
  <c r="M13943" i="10" s="1"/>
  <c r="L13942" i="10"/>
  <c r="M13942" i="10" s="1"/>
  <c r="L13941" i="10"/>
  <c r="M13941" i="10" s="1"/>
  <c r="L13940" i="10"/>
  <c r="M13940" i="10" s="1"/>
  <c r="L13939" i="10"/>
  <c r="M13939" i="10" s="1"/>
  <c r="L13938" i="10"/>
  <c r="M13938" i="10" s="1"/>
  <c r="L13937" i="10"/>
  <c r="M13937" i="10" s="1"/>
  <c r="L13936" i="10"/>
  <c r="M13936" i="10" s="1"/>
  <c r="L13935" i="10"/>
  <c r="M13935" i="10" s="1"/>
  <c r="L13934" i="10"/>
  <c r="M13934" i="10" s="1"/>
  <c r="L13933" i="10"/>
  <c r="M13933" i="10" s="1"/>
  <c r="L13932" i="10"/>
  <c r="M13932" i="10" s="1"/>
  <c r="L13931" i="10"/>
  <c r="M13931" i="10" s="1"/>
  <c r="L13930" i="10"/>
  <c r="M13930" i="10" s="1"/>
  <c r="L13929" i="10"/>
  <c r="M13929" i="10" s="1"/>
  <c r="L13928" i="10"/>
  <c r="M13928" i="10" s="1"/>
  <c r="L13927" i="10"/>
  <c r="M13927" i="10" s="1"/>
  <c r="L13926" i="10"/>
  <c r="M13926" i="10" s="1"/>
  <c r="L13925" i="10"/>
  <c r="M13925" i="10" s="1"/>
  <c r="L13924" i="10"/>
  <c r="M13924" i="10" s="1"/>
  <c r="L13923" i="10"/>
  <c r="M13923" i="10" s="1"/>
  <c r="L13922" i="10"/>
  <c r="M13922" i="10" s="1"/>
  <c r="L13921" i="10"/>
  <c r="M13921" i="10" s="1"/>
  <c r="L13920" i="10"/>
  <c r="M13920" i="10" s="1"/>
  <c r="L13919" i="10"/>
  <c r="M13919" i="10" s="1"/>
  <c r="L13918" i="10"/>
  <c r="M13918" i="10" s="1"/>
  <c r="L13917" i="10"/>
  <c r="M13917" i="10" s="1"/>
  <c r="L13916" i="10"/>
  <c r="M13916" i="10" s="1"/>
  <c r="L13915" i="10"/>
  <c r="M13915" i="10" s="1"/>
  <c r="L13914" i="10"/>
  <c r="M13914" i="10" s="1"/>
  <c r="L13913" i="10"/>
  <c r="M13913" i="10" s="1"/>
  <c r="L13912" i="10"/>
  <c r="M13912" i="10" s="1"/>
  <c r="L13911" i="10"/>
  <c r="M13911" i="10" s="1"/>
  <c r="L13910" i="10"/>
  <c r="M13910" i="10" s="1"/>
  <c r="L13909" i="10"/>
  <c r="M13909" i="10" s="1"/>
  <c r="L13908" i="10"/>
  <c r="M13908" i="10" s="1"/>
  <c r="L13907" i="10"/>
  <c r="M13907" i="10" s="1"/>
  <c r="L13906" i="10"/>
  <c r="M13906" i="10" s="1"/>
  <c r="L13905" i="10"/>
  <c r="M13905" i="10" s="1"/>
  <c r="L13904" i="10"/>
  <c r="M13904" i="10" s="1"/>
  <c r="L13903" i="10"/>
  <c r="M13903" i="10" s="1"/>
  <c r="L13902" i="10"/>
  <c r="M13902" i="10" s="1"/>
  <c r="L13901" i="10"/>
  <c r="M13901" i="10" s="1"/>
  <c r="L13900" i="10"/>
  <c r="M13900" i="10" s="1"/>
  <c r="L13899" i="10"/>
  <c r="M13899" i="10" s="1"/>
  <c r="L13898" i="10"/>
  <c r="M13898" i="10" s="1"/>
  <c r="L13897" i="10"/>
  <c r="M13897" i="10" s="1"/>
  <c r="L13896" i="10"/>
  <c r="M13896" i="10" s="1"/>
  <c r="L13895" i="10"/>
  <c r="M13895" i="10" s="1"/>
  <c r="L13894" i="10"/>
  <c r="M13894" i="10" s="1"/>
  <c r="L13893" i="10"/>
  <c r="M13893" i="10" s="1"/>
  <c r="L13892" i="10"/>
  <c r="M13892" i="10" s="1"/>
  <c r="L13891" i="10"/>
  <c r="M13891" i="10" s="1"/>
  <c r="L13890" i="10"/>
  <c r="M13890" i="10" s="1"/>
  <c r="L13889" i="10"/>
  <c r="M13889" i="10" s="1"/>
  <c r="L13888" i="10"/>
  <c r="M13888" i="10" s="1"/>
  <c r="L13887" i="10"/>
  <c r="M13887" i="10" s="1"/>
  <c r="L13886" i="10"/>
  <c r="M13886" i="10" s="1"/>
  <c r="L13885" i="10"/>
  <c r="M13885" i="10" s="1"/>
  <c r="L13884" i="10"/>
  <c r="M13884" i="10" s="1"/>
  <c r="L13883" i="10"/>
  <c r="M13883" i="10" s="1"/>
  <c r="L13882" i="10"/>
  <c r="M13882" i="10" s="1"/>
  <c r="L13881" i="10"/>
  <c r="M13881" i="10" s="1"/>
  <c r="L13880" i="10"/>
  <c r="M13880" i="10" s="1"/>
  <c r="L13879" i="10"/>
  <c r="M13879" i="10" s="1"/>
  <c r="L13878" i="10"/>
  <c r="M13878" i="10" s="1"/>
  <c r="L13877" i="10"/>
  <c r="M13877" i="10" s="1"/>
  <c r="L13876" i="10"/>
  <c r="M13876" i="10" s="1"/>
  <c r="L13875" i="10"/>
  <c r="M13875" i="10" s="1"/>
  <c r="L13874" i="10"/>
  <c r="M13874" i="10" s="1"/>
  <c r="L13873" i="10"/>
  <c r="M13873" i="10" s="1"/>
  <c r="L13872" i="10"/>
  <c r="M13872" i="10" s="1"/>
  <c r="L13871" i="10"/>
  <c r="M13871" i="10" s="1"/>
  <c r="L13870" i="10"/>
  <c r="M13870" i="10" s="1"/>
  <c r="L13869" i="10"/>
  <c r="M13869" i="10" s="1"/>
  <c r="L13868" i="10"/>
  <c r="M13868" i="10" s="1"/>
  <c r="L13867" i="10"/>
  <c r="M13867" i="10" s="1"/>
  <c r="L13866" i="10"/>
  <c r="M13866" i="10" s="1"/>
  <c r="L13865" i="10"/>
  <c r="M13865" i="10" s="1"/>
  <c r="L13864" i="10"/>
  <c r="M13864" i="10" s="1"/>
  <c r="L13863" i="10"/>
  <c r="M13863" i="10" s="1"/>
  <c r="L13862" i="10"/>
  <c r="M13862" i="10" s="1"/>
  <c r="L13861" i="10"/>
  <c r="M13861" i="10" s="1"/>
  <c r="L13860" i="10"/>
  <c r="M13860" i="10" s="1"/>
  <c r="L13859" i="10"/>
  <c r="M13859" i="10" s="1"/>
  <c r="L13858" i="10"/>
  <c r="M13858" i="10" s="1"/>
  <c r="L13857" i="10"/>
  <c r="M13857" i="10" s="1"/>
  <c r="L13856" i="10"/>
  <c r="M13856" i="10" s="1"/>
  <c r="L13855" i="10"/>
  <c r="M13855" i="10" s="1"/>
  <c r="L13854" i="10"/>
  <c r="M13854" i="10" s="1"/>
  <c r="L13853" i="10"/>
  <c r="M13853" i="10" s="1"/>
  <c r="L13852" i="10"/>
  <c r="M13852" i="10" s="1"/>
  <c r="L13851" i="10"/>
  <c r="M13851" i="10" s="1"/>
  <c r="L13850" i="10"/>
  <c r="M13850" i="10" s="1"/>
  <c r="L13849" i="10"/>
  <c r="M13849" i="10" s="1"/>
  <c r="L13848" i="10"/>
  <c r="M13848" i="10" s="1"/>
  <c r="L13847" i="10"/>
  <c r="M13847" i="10" s="1"/>
  <c r="L13846" i="10"/>
  <c r="M13846" i="10" s="1"/>
  <c r="L13845" i="10"/>
  <c r="M13845" i="10" s="1"/>
  <c r="L13844" i="10"/>
  <c r="M13844" i="10" s="1"/>
  <c r="L13843" i="10"/>
  <c r="M13843" i="10" s="1"/>
  <c r="L13842" i="10"/>
  <c r="M13842" i="10" s="1"/>
  <c r="L13841" i="10"/>
  <c r="M13841" i="10" s="1"/>
  <c r="L13840" i="10"/>
  <c r="M13840" i="10" s="1"/>
  <c r="L13839" i="10"/>
  <c r="M13839" i="10" s="1"/>
  <c r="L13838" i="10"/>
  <c r="M13838" i="10" s="1"/>
  <c r="L13837" i="10"/>
  <c r="M13837" i="10" s="1"/>
  <c r="L13836" i="10"/>
  <c r="M13836" i="10" s="1"/>
  <c r="L13835" i="10"/>
  <c r="M13835" i="10" s="1"/>
  <c r="L13834" i="10"/>
  <c r="M13834" i="10" s="1"/>
  <c r="L13833" i="10"/>
  <c r="M13833" i="10" s="1"/>
  <c r="L13832" i="10"/>
  <c r="M13832" i="10" s="1"/>
  <c r="L13831" i="10"/>
  <c r="M13831" i="10" s="1"/>
  <c r="L13830" i="10"/>
  <c r="M13830" i="10" s="1"/>
  <c r="L13829" i="10"/>
  <c r="M13829" i="10" s="1"/>
  <c r="L13828" i="10"/>
  <c r="M13828" i="10" s="1"/>
  <c r="L13827" i="10"/>
  <c r="M13827" i="10" s="1"/>
  <c r="L13826" i="10"/>
  <c r="M13826" i="10" s="1"/>
  <c r="L13825" i="10"/>
  <c r="M13825" i="10" s="1"/>
  <c r="L13824" i="10"/>
  <c r="M13824" i="10" s="1"/>
  <c r="L13823" i="10"/>
  <c r="M13823" i="10" s="1"/>
  <c r="L13822" i="10"/>
  <c r="M13822" i="10" s="1"/>
  <c r="L13821" i="10"/>
  <c r="M13821" i="10" s="1"/>
  <c r="L13820" i="10"/>
  <c r="M13820" i="10" s="1"/>
  <c r="L13819" i="10"/>
  <c r="M13819" i="10" s="1"/>
  <c r="L13818" i="10"/>
  <c r="M13818" i="10" s="1"/>
  <c r="L13817" i="10"/>
  <c r="M13817" i="10" s="1"/>
  <c r="L13816" i="10"/>
  <c r="M13816" i="10" s="1"/>
  <c r="L13815" i="10"/>
  <c r="M13815" i="10" s="1"/>
  <c r="L13814" i="10"/>
  <c r="M13814" i="10" s="1"/>
  <c r="L13813" i="10"/>
  <c r="M13813" i="10" s="1"/>
  <c r="L13812" i="10"/>
  <c r="M13812" i="10" s="1"/>
  <c r="L13811" i="10"/>
  <c r="M13811" i="10" s="1"/>
  <c r="L13810" i="10"/>
  <c r="M13810" i="10" s="1"/>
  <c r="L13809" i="10"/>
  <c r="M13809" i="10" s="1"/>
  <c r="L13808" i="10"/>
  <c r="M13808" i="10" s="1"/>
  <c r="L13807" i="10"/>
  <c r="M13807" i="10" s="1"/>
  <c r="L13806" i="10"/>
  <c r="M13806" i="10" s="1"/>
  <c r="L13805" i="10"/>
  <c r="M13805" i="10" s="1"/>
  <c r="L13804" i="10"/>
  <c r="M13804" i="10" s="1"/>
  <c r="L13803" i="10"/>
  <c r="M13803" i="10" s="1"/>
  <c r="L13802" i="10"/>
  <c r="M13802" i="10" s="1"/>
  <c r="L13801" i="10"/>
  <c r="M13801" i="10" s="1"/>
  <c r="L13800" i="10"/>
  <c r="M13800" i="10" s="1"/>
  <c r="L13799" i="10"/>
  <c r="M13799" i="10" s="1"/>
  <c r="L13798" i="10"/>
  <c r="M13798" i="10" s="1"/>
  <c r="L13797" i="10"/>
  <c r="M13797" i="10" s="1"/>
  <c r="L13796" i="10"/>
  <c r="M13796" i="10" s="1"/>
  <c r="L13795" i="10"/>
  <c r="M13795" i="10" s="1"/>
  <c r="L13794" i="10"/>
  <c r="M13794" i="10" s="1"/>
  <c r="L13793" i="10"/>
  <c r="M13793" i="10" s="1"/>
  <c r="L13792" i="10"/>
  <c r="M13792" i="10" s="1"/>
  <c r="L13791" i="10"/>
  <c r="M13791" i="10" s="1"/>
  <c r="L13790" i="10"/>
  <c r="M13790" i="10" s="1"/>
  <c r="L13789" i="10"/>
  <c r="M13789" i="10" s="1"/>
  <c r="L13788" i="10"/>
  <c r="M13788" i="10" s="1"/>
  <c r="L13787" i="10"/>
  <c r="M13787" i="10" s="1"/>
  <c r="L13786" i="10"/>
  <c r="M13786" i="10" s="1"/>
  <c r="L13785" i="10"/>
  <c r="M13785" i="10" s="1"/>
  <c r="L13784" i="10"/>
  <c r="M13784" i="10" s="1"/>
  <c r="L13783" i="10"/>
  <c r="M13783" i="10" s="1"/>
  <c r="L13782" i="10"/>
  <c r="M13782" i="10" s="1"/>
  <c r="L13781" i="10"/>
  <c r="M13781" i="10" s="1"/>
  <c r="L13780" i="10"/>
  <c r="M13780" i="10" s="1"/>
  <c r="L13779" i="10"/>
  <c r="M13779" i="10" s="1"/>
  <c r="L13778" i="10"/>
  <c r="M13778" i="10" s="1"/>
  <c r="L13777" i="10"/>
  <c r="M13777" i="10" s="1"/>
  <c r="L13776" i="10"/>
  <c r="M13776" i="10" s="1"/>
  <c r="L13775" i="10"/>
  <c r="M13775" i="10" s="1"/>
  <c r="L13774" i="10"/>
  <c r="M13774" i="10" s="1"/>
  <c r="L13773" i="10"/>
  <c r="M13773" i="10" s="1"/>
  <c r="L13772" i="10"/>
  <c r="M13772" i="10" s="1"/>
  <c r="L13771" i="10"/>
  <c r="M13771" i="10" s="1"/>
  <c r="L13770" i="10"/>
  <c r="M13770" i="10" s="1"/>
  <c r="L13769" i="10"/>
  <c r="M13769" i="10" s="1"/>
  <c r="L13768" i="10"/>
  <c r="M13768" i="10" s="1"/>
  <c r="L13767" i="10"/>
  <c r="M13767" i="10" s="1"/>
  <c r="L13766" i="10"/>
  <c r="M13766" i="10" s="1"/>
  <c r="L13765" i="10"/>
  <c r="M13765" i="10" s="1"/>
  <c r="L13764" i="10"/>
  <c r="M13764" i="10" s="1"/>
  <c r="L13763" i="10"/>
  <c r="M13763" i="10" s="1"/>
  <c r="L13762" i="10"/>
  <c r="M13762" i="10" s="1"/>
  <c r="L13761" i="10"/>
  <c r="M13761" i="10" s="1"/>
  <c r="L13760" i="10"/>
  <c r="M13760" i="10" s="1"/>
  <c r="L13759" i="10"/>
  <c r="M13759" i="10" s="1"/>
  <c r="L13758" i="10"/>
  <c r="M13758" i="10" s="1"/>
  <c r="L13757" i="10"/>
  <c r="M13757" i="10" s="1"/>
  <c r="L13756" i="10"/>
  <c r="M13756" i="10" s="1"/>
  <c r="L13755" i="10"/>
  <c r="M13755" i="10" s="1"/>
  <c r="L13754" i="10"/>
  <c r="M13754" i="10" s="1"/>
  <c r="L13753" i="10"/>
  <c r="M13753" i="10" s="1"/>
  <c r="L13752" i="10"/>
  <c r="M13752" i="10" s="1"/>
  <c r="L13751" i="10"/>
  <c r="M13751" i="10" s="1"/>
  <c r="L13750" i="10"/>
  <c r="M13750" i="10" s="1"/>
  <c r="L13749" i="10"/>
  <c r="M13749" i="10" s="1"/>
  <c r="L13748" i="10"/>
  <c r="M13748" i="10" s="1"/>
  <c r="L13747" i="10"/>
  <c r="M13747" i="10" s="1"/>
  <c r="L13746" i="10"/>
  <c r="M13746" i="10" s="1"/>
  <c r="L13745" i="10"/>
  <c r="M13745" i="10" s="1"/>
  <c r="L13744" i="10"/>
  <c r="M13744" i="10" s="1"/>
  <c r="L13743" i="10"/>
  <c r="M13743" i="10" s="1"/>
  <c r="L13742" i="10"/>
  <c r="M13742" i="10" s="1"/>
  <c r="L13741" i="10"/>
  <c r="M13741" i="10" s="1"/>
  <c r="L13740" i="10"/>
  <c r="M13740" i="10" s="1"/>
  <c r="L13739" i="10"/>
  <c r="M13739" i="10" s="1"/>
  <c r="L13738" i="10"/>
  <c r="M13738" i="10" s="1"/>
  <c r="L13737" i="10"/>
  <c r="M13737" i="10" s="1"/>
  <c r="L13736" i="10"/>
  <c r="M13736" i="10" s="1"/>
  <c r="L13735" i="10"/>
  <c r="M13735" i="10" s="1"/>
  <c r="L13734" i="10"/>
  <c r="M13734" i="10" s="1"/>
  <c r="L13733" i="10"/>
  <c r="M13733" i="10" s="1"/>
  <c r="L13732" i="10"/>
  <c r="M13732" i="10" s="1"/>
  <c r="L13731" i="10"/>
  <c r="M13731" i="10" s="1"/>
  <c r="L13730" i="10"/>
  <c r="M13730" i="10" s="1"/>
  <c r="L13729" i="10"/>
  <c r="M13729" i="10" s="1"/>
  <c r="L13728" i="10"/>
  <c r="M13728" i="10" s="1"/>
  <c r="L13727" i="10"/>
  <c r="M13727" i="10" s="1"/>
  <c r="L13726" i="10"/>
  <c r="M13726" i="10" s="1"/>
  <c r="L13725" i="10"/>
  <c r="M13725" i="10" s="1"/>
  <c r="L13724" i="10"/>
  <c r="M13724" i="10" s="1"/>
  <c r="L13723" i="10"/>
  <c r="M13723" i="10" s="1"/>
  <c r="L13722" i="10"/>
  <c r="M13722" i="10" s="1"/>
  <c r="L13721" i="10"/>
  <c r="M13721" i="10" s="1"/>
  <c r="L13720" i="10"/>
  <c r="M13720" i="10" s="1"/>
  <c r="L13719" i="10"/>
  <c r="M13719" i="10" s="1"/>
  <c r="L13718" i="10"/>
  <c r="M13718" i="10" s="1"/>
  <c r="L13717" i="10"/>
  <c r="M13717" i="10" s="1"/>
  <c r="L13716" i="10"/>
  <c r="M13716" i="10" s="1"/>
  <c r="L13715" i="10"/>
  <c r="M13715" i="10" s="1"/>
  <c r="L13714" i="10"/>
  <c r="M13714" i="10" s="1"/>
  <c r="L13713" i="10"/>
  <c r="M13713" i="10" s="1"/>
  <c r="L13712" i="10"/>
  <c r="M13712" i="10" s="1"/>
  <c r="L13711" i="10"/>
  <c r="M13711" i="10" s="1"/>
  <c r="L13710" i="10"/>
  <c r="M13710" i="10" s="1"/>
  <c r="L13709" i="10"/>
  <c r="M13709" i="10" s="1"/>
  <c r="L13708" i="10"/>
  <c r="M13708" i="10" s="1"/>
  <c r="L13707" i="10"/>
  <c r="M13707" i="10" s="1"/>
  <c r="L13706" i="10"/>
  <c r="M13706" i="10" s="1"/>
  <c r="L13705" i="10"/>
  <c r="M13705" i="10" s="1"/>
  <c r="L13704" i="10"/>
  <c r="M13704" i="10" s="1"/>
  <c r="L13703" i="10"/>
  <c r="M13703" i="10" s="1"/>
  <c r="L13702" i="10"/>
  <c r="M13702" i="10" s="1"/>
  <c r="L13701" i="10"/>
  <c r="M13701" i="10" s="1"/>
  <c r="L13700" i="10"/>
  <c r="M13700" i="10" s="1"/>
  <c r="L13699" i="10"/>
  <c r="M13699" i="10" s="1"/>
  <c r="L13698" i="10"/>
  <c r="M13698" i="10" s="1"/>
  <c r="L13697" i="10"/>
  <c r="M13697" i="10" s="1"/>
  <c r="L13696" i="10"/>
  <c r="M13696" i="10" s="1"/>
  <c r="L13695" i="10"/>
  <c r="M13695" i="10" s="1"/>
  <c r="L13694" i="10"/>
  <c r="M13694" i="10" s="1"/>
  <c r="L13693" i="10"/>
  <c r="M13693" i="10" s="1"/>
  <c r="L13692" i="10"/>
  <c r="M13692" i="10" s="1"/>
  <c r="L13691" i="10"/>
  <c r="M13691" i="10" s="1"/>
  <c r="L13690" i="10"/>
  <c r="M13690" i="10" s="1"/>
  <c r="L13689" i="10"/>
  <c r="M13689" i="10" s="1"/>
  <c r="L13688" i="10"/>
  <c r="M13688" i="10" s="1"/>
  <c r="L13687" i="10"/>
  <c r="M13687" i="10" s="1"/>
  <c r="L13686" i="10"/>
  <c r="M13686" i="10" s="1"/>
  <c r="L13685" i="10"/>
  <c r="M13685" i="10" s="1"/>
  <c r="L13684" i="10"/>
  <c r="M13684" i="10" s="1"/>
  <c r="L13683" i="10"/>
  <c r="M13683" i="10" s="1"/>
  <c r="L13682" i="10"/>
  <c r="M13682" i="10" s="1"/>
  <c r="L13681" i="10"/>
  <c r="M13681" i="10" s="1"/>
  <c r="L13680" i="10"/>
  <c r="M13680" i="10" s="1"/>
  <c r="L13679" i="10"/>
  <c r="M13679" i="10" s="1"/>
  <c r="L13678" i="10"/>
  <c r="M13678" i="10" s="1"/>
  <c r="L13677" i="10"/>
  <c r="M13677" i="10" s="1"/>
  <c r="L13676" i="10"/>
  <c r="M13676" i="10" s="1"/>
  <c r="L13675" i="10"/>
  <c r="M13675" i="10" s="1"/>
  <c r="L13674" i="10"/>
  <c r="M13674" i="10" s="1"/>
  <c r="L13673" i="10"/>
  <c r="M13673" i="10" s="1"/>
  <c r="L13672" i="10"/>
  <c r="M13672" i="10" s="1"/>
  <c r="L13671" i="10"/>
  <c r="M13671" i="10" s="1"/>
  <c r="L13670" i="10"/>
  <c r="M13670" i="10" s="1"/>
  <c r="L13669" i="10"/>
  <c r="M13669" i="10" s="1"/>
  <c r="L13668" i="10"/>
  <c r="M13668" i="10" s="1"/>
  <c r="L13667" i="10"/>
  <c r="M13667" i="10" s="1"/>
  <c r="L13666" i="10"/>
  <c r="M13666" i="10" s="1"/>
  <c r="L13665" i="10"/>
  <c r="M13665" i="10" s="1"/>
  <c r="L13664" i="10"/>
  <c r="M13664" i="10" s="1"/>
  <c r="L13663" i="10"/>
  <c r="M13663" i="10" s="1"/>
  <c r="L13662" i="10"/>
  <c r="M13662" i="10" s="1"/>
  <c r="L13661" i="10"/>
  <c r="M13661" i="10" s="1"/>
  <c r="L13660" i="10"/>
  <c r="M13660" i="10" s="1"/>
  <c r="L13659" i="10"/>
  <c r="M13659" i="10" s="1"/>
  <c r="L13658" i="10"/>
  <c r="M13658" i="10" s="1"/>
  <c r="L13657" i="10"/>
  <c r="M13657" i="10" s="1"/>
  <c r="L13656" i="10"/>
  <c r="M13656" i="10" s="1"/>
  <c r="L13655" i="10"/>
  <c r="M13655" i="10" s="1"/>
  <c r="L13654" i="10"/>
  <c r="M13654" i="10" s="1"/>
  <c r="L13653" i="10"/>
  <c r="M13653" i="10" s="1"/>
  <c r="L13652" i="10"/>
  <c r="M13652" i="10" s="1"/>
  <c r="L13651" i="10"/>
  <c r="M13651" i="10" s="1"/>
  <c r="L13650" i="10"/>
  <c r="M13650" i="10" s="1"/>
  <c r="L13649" i="10"/>
  <c r="M13649" i="10" s="1"/>
  <c r="L13648" i="10"/>
  <c r="M13648" i="10" s="1"/>
  <c r="L13647" i="10"/>
  <c r="M13647" i="10" s="1"/>
  <c r="L13646" i="10"/>
  <c r="M13646" i="10" s="1"/>
  <c r="L13645" i="10"/>
  <c r="M13645" i="10" s="1"/>
  <c r="L13644" i="10"/>
  <c r="M13644" i="10" s="1"/>
  <c r="L13643" i="10"/>
  <c r="M13643" i="10" s="1"/>
  <c r="L13642" i="10"/>
  <c r="M13642" i="10" s="1"/>
  <c r="L13641" i="10"/>
  <c r="M13641" i="10" s="1"/>
  <c r="L13640" i="10"/>
  <c r="M13640" i="10" s="1"/>
  <c r="L13639" i="10"/>
  <c r="M13639" i="10" s="1"/>
  <c r="L13638" i="10"/>
  <c r="M13638" i="10" s="1"/>
  <c r="L13637" i="10"/>
  <c r="M13637" i="10" s="1"/>
  <c r="L13636" i="10"/>
  <c r="M13636" i="10" s="1"/>
  <c r="L13635" i="10"/>
  <c r="M13635" i="10" s="1"/>
  <c r="L13634" i="10"/>
  <c r="M13634" i="10" s="1"/>
  <c r="L13633" i="10"/>
  <c r="M13633" i="10" s="1"/>
  <c r="L13632" i="10"/>
  <c r="M13632" i="10" s="1"/>
  <c r="L13631" i="10"/>
  <c r="M13631" i="10" s="1"/>
  <c r="L13630" i="10"/>
  <c r="M13630" i="10" s="1"/>
  <c r="L13629" i="10"/>
  <c r="M13629" i="10" s="1"/>
  <c r="L13628" i="10"/>
  <c r="M13628" i="10" s="1"/>
  <c r="L13627" i="10"/>
  <c r="M13627" i="10" s="1"/>
  <c r="L13626" i="10"/>
  <c r="M13626" i="10" s="1"/>
  <c r="L13625" i="10"/>
  <c r="M13625" i="10" s="1"/>
  <c r="L13624" i="10"/>
  <c r="M13624" i="10" s="1"/>
  <c r="L13623" i="10"/>
  <c r="M13623" i="10" s="1"/>
  <c r="L13622" i="10"/>
  <c r="M13622" i="10" s="1"/>
  <c r="L13621" i="10"/>
  <c r="M13621" i="10" s="1"/>
  <c r="L13620" i="10"/>
  <c r="M13620" i="10" s="1"/>
  <c r="L13619" i="10"/>
  <c r="M13619" i="10" s="1"/>
  <c r="L13618" i="10"/>
  <c r="M13618" i="10" s="1"/>
  <c r="L13617" i="10"/>
  <c r="M13617" i="10" s="1"/>
  <c r="L13616" i="10"/>
  <c r="M13616" i="10" s="1"/>
  <c r="L13615" i="10"/>
  <c r="M13615" i="10" s="1"/>
  <c r="L13614" i="10"/>
  <c r="M13614" i="10" s="1"/>
  <c r="L13613" i="10"/>
  <c r="M13613" i="10" s="1"/>
  <c r="L13612" i="10"/>
  <c r="M13612" i="10" s="1"/>
  <c r="L13611" i="10"/>
  <c r="M13611" i="10" s="1"/>
  <c r="L13610" i="10"/>
  <c r="M13610" i="10" s="1"/>
  <c r="L13609" i="10"/>
  <c r="M13609" i="10" s="1"/>
  <c r="L13608" i="10"/>
  <c r="M13608" i="10" s="1"/>
  <c r="L13607" i="10"/>
  <c r="M13607" i="10" s="1"/>
  <c r="L13606" i="10"/>
  <c r="M13606" i="10" s="1"/>
  <c r="L13605" i="10"/>
  <c r="M13605" i="10" s="1"/>
  <c r="L13604" i="10"/>
  <c r="M13604" i="10" s="1"/>
  <c r="L13603" i="10"/>
  <c r="M13603" i="10" s="1"/>
  <c r="L13602" i="10"/>
  <c r="M13602" i="10" s="1"/>
  <c r="L13601" i="10"/>
  <c r="M13601" i="10" s="1"/>
  <c r="L13600" i="10"/>
  <c r="M13600" i="10" s="1"/>
  <c r="L13599" i="10"/>
  <c r="M13599" i="10" s="1"/>
  <c r="L13598" i="10"/>
  <c r="M13598" i="10" s="1"/>
  <c r="L13597" i="10"/>
  <c r="M13597" i="10" s="1"/>
  <c r="L13596" i="10"/>
  <c r="M13596" i="10" s="1"/>
  <c r="L13595" i="10"/>
  <c r="M13595" i="10" s="1"/>
  <c r="L13594" i="10"/>
  <c r="M13594" i="10" s="1"/>
  <c r="L13593" i="10"/>
  <c r="M13593" i="10" s="1"/>
  <c r="L13592" i="10"/>
  <c r="M13592" i="10" s="1"/>
  <c r="L13591" i="10"/>
  <c r="M13591" i="10" s="1"/>
  <c r="L13590" i="10"/>
  <c r="M13590" i="10" s="1"/>
  <c r="L13589" i="10"/>
  <c r="M13589" i="10" s="1"/>
  <c r="L13588" i="10"/>
  <c r="M13588" i="10" s="1"/>
  <c r="L13587" i="10"/>
  <c r="M13587" i="10" s="1"/>
  <c r="L13586" i="10"/>
  <c r="M13586" i="10" s="1"/>
  <c r="L13585" i="10"/>
  <c r="M13585" i="10" s="1"/>
  <c r="L13584" i="10"/>
  <c r="M13584" i="10" s="1"/>
  <c r="L13583" i="10"/>
  <c r="M13583" i="10" s="1"/>
  <c r="L13582" i="10"/>
  <c r="M13582" i="10" s="1"/>
  <c r="L13581" i="10"/>
  <c r="M13581" i="10" s="1"/>
  <c r="L13580" i="10"/>
  <c r="M13580" i="10" s="1"/>
  <c r="L13579" i="10"/>
  <c r="M13579" i="10" s="1"/>
  <c r="L13578" i="10"/>
  <c r="M13578" i="10" s="1"/>
  <c r="L13577" i="10"/>
  <c r="M13577" i="10" s="1"/>
  <c r="L13576" i="10"/>
  <c r="M13576" i="10" s="1"/>
  <c r="L13575" i="10"/>
  <c r="M13575" i="10" s="1"/>
  <c r="L13574" i="10"/>
  <c r="M13574" i="10" s="1"/>
  <c r="L13573" i="10"/>
  <c r="M13573" i="10" s="1"/>
  <c r="L13572" i="10"/>
  <c r="M13572" i="10" s="1"/>
  <c r="L13571" i="10"/>
  <c r="M13571" i="10" s="1"/>
  <c r="L13570" i="10"/>
  <c r="M13570" i="10" s="1"/>
  <c r="L13569" i="10"/>
  <c r="M13569" i="10" s="1"/>
  <c r="L13568" i="10"/>
  <c r="M13568" i="10" s="1"/>
  <c r="L13567" i="10"/>
  <c r="M13567" i="10" s="1"/>
  <c r="L13566" i="10"/>
  <c r="M13566" i="10" s="1"/>
  <c r="L13565" i="10"/>
  <c r="M13565" i="10" s="1"/>
  <c r="L13564" i="10"/>
  <c r="M13564" i="10" s="1"/>
  <c r="L13563" i="10"/>
  <c r="M13563" i="10" s="1"/>
  <c r="L13562" i="10"/>
  <c r="M13562" i="10" s="1"/>
  <c r="L13561" i="10"/>
  <c r="M13561" i="10" s="1"/>
  <c r="L13560" i="10"/>
  <c r="M13560" i="10" s="1"/>
  <c r="L13559" i="10"/>
  <c r="M13559" i="10" s="1"/>
  <c r="L13558" i="10"/>
  <c r="M13558" i="10" s="1"/>
  <c r="L13557" i="10"/>
  <c r="M13557" i="10" s="1"/>
  <c r="L13556" i="10"/>
  <c r="M13556" i="10" s="1"/>
  <c r="L13555" i="10"/>
  <c r="M13555" i="10" s="1"/>
  <c r="L13554" i="10"/>
  <c r="M13554" i="10" s="1"/>
  <c r="L13553" i="10"/>
  <c r="M13553" i="10" s="1"/>
  <c r="L13552" i="10"/>
  <c r="M13552" i="10" s="1"/>
  <c r="L13551" i="10"/>
  <c r="M13551" i="10" s="1"/>
  <c r="L13550" i="10"/>
  <c r="M13550" i="10" s="1"/>
  <c r="L13549" i="10"/>
  <c r="M13549" i="10" s="1"/>
  <c r="L13548" i="10"/>
  <c r="M13548" i="10" s="1"/>
  <c r="L13547" i="10"/>
  <c r="M13547" i="10" s="1"/>
  <c r="L13546" i="10"/>
  <c r="M13546" i="10" s="1"/>
  <c r="L13545" i="10"/>
  <c r="M13545" i="10" s="1"/>
  <c r="L13544" i="10"/>
  <c r="M13544" i="10" s="1"/>
  <c r="L13543" i="10"/>
  <c r="M13543" i="10" s="1"/>
  <c r="L13542" i="10"/>
  <c r="M13542" i="10" s="1"/>
  <c r="L13541" i="10"/>
  <c r="M13541" i="10" s="1"/>
  <c r="L13540" i="10"/>
  <c r="M13540" i="10" s="1"/>
  <c r="L13539" i="10"/>
  <c r="M13539" i="10" s="1"/>
  <c r="L13538" i="10"/>
  <c r="M13538" i="10" s="1"/>
  <c r="L13537" i="10"/>
  <c r="M13537" i="10" s="1"/>
  <c r="L13536" i="10"/>
  <c r="M13536" i="10" s="1"/>
  <c r="L13535" i="10"/>
  <c r="M13535" i="10" s="1"/>
  <c r="L13534" i="10"/>
  <c r="M13534" i="10" s="1"/>
  <c r="L13533" i="10"/>
  <c r="M13533" i="10" s="1"/>
  <c r="L13532" i="10"/>
  <c r="M13532" i="10" s="1"/>
  <c r="L13531" i="10"/>
  <c r="M13531" i="10" s="1"/>
  <c r="L13530" i="10"/>
  <c r="M13530" i="10" s="1"/>
  <c r="L13529" i="10"/>
  <c r="M13529" i="10" s="1"/>
  <c r="L13528" i="10"/>
  <c r="M13528" i="10" s="1"/>
  <c r="L13527" i="10"/>
  <c r="M13527" i="10" s="1"/>
  <c r="L13526" i="10"/>
  <c r="M13526" i="10" s="1"/>
  <c r="L13525" i="10"/>
  <c r="M13525" i="10" s="1"/>
  <c r="L13524" i="10"/>
  <c r="M13524" i="10" s="1"/>
  <c r="L13523" i="10"/>
  <c r="M13523" i="10" s="1"/>
  <c r="L13522" i="10"/>
  <c r="M13522" i="10" s="1"/>
  <c r="L13521" i="10"/>
  <c r="M13521" i="10" s="1"/>
  <c r="L13520" i="10"/>
  <c r="M13520" i="10" s="1"/>
  <c r="L13519" i="10"/>
  <c r="M13519" i="10" s="1"/>
  <c r="L13518" i="10"/>
  <c r="M13518" i="10" s="1"/>
  <c r="L13517" i="10"/>
  <c r="M13517" i="10" s="1"/>
  <c r="L13516" i="10"/>
  <c r="M13516" i="10" s="1"/>
  <c r="L13515" i="10"/>
  <c r="M13515" i="10" s="1"/>
  <c r="L13514" i="10"/>
  <c r="M13514" i="10" s="1"/>
  <c r="L13513" i="10"/>
  <c r="M13513" i="10" s="1"/>
  <c r="L13512" i="10"/>
  <c r="M13512" i="10" s="1"/>
  <c r="L13511" i="10"/>
  <c r="M13511" i="10" s="1"/>
  <c r="L13510" i="10"/>
  <c r="M13510" i="10" s="1"/>
  <c r="L13509" i="10"/>
  <c r="M13509" i="10" s="1"/>
  <c r="L13508" i="10"/>
  <c r="M13508" i="10" s="1"/>
  <c r="L13507" i="10"/>
  <c r="M13507" i="10" s="1"/>
  <c r="L13506" i="10"/>
  <c r="M13506" i="10" s="1"/>
  <c r="L13505" i="10"/>
  <c r="M13505" i="10" s="1"/>
  <c r="L13504" i="10"/>
  <c r="M13504" i="10" s="1"/>
  <c r="L13503" i="10"/>
  <c r="M13503" i="10" s="1"/>
  <c r="L13502" i="10"/>
  <c r="M13502" i="10" s="1"/>
  <c r="L13501" i="10"/>
  <c r="M13501" i="10" s="1"/>
  <c r="L13500" i="10"/>
  <c r="M13500" i="10" s="1"/>
  <c r="L13499" i="10"/>
  <c r="M13499" i="10" s="1"/>
  <c r="L13498" i="10"/>
  <c r="M13498" i="10" s="1"/>
  <c r="L13497" i="10"/>
  <c r="M13497" i="10" s="1"/>
  <c r="L13496" i="10"/>
  <c r="M13496" i="10" s="1"/>
  <c r="L13495" i="10"/>
  <c r="M13495" i="10" s="1"/>
  <c r="L13494" i="10"/>
  <c r="M13494" i="10" s="1"/>
  <c r="L13493" i="10"/>
  <c r="M13493" i="10" s="1"/>
  <c r="L13492" i="10"/>
  <c r="M13492" i="10" s="1"/>
  <c r="L13491" i="10"/>
  <c r="M13491" i="10" s="1"/>
  <c r="L13490" i="10"/>
  <c r="M13490" i="10" s="1"/>
  <c r="L13489" i="10"/>
  <c r="M13489" i="10" s="1"/>
  <c r="L13488" i="10"/>
  <c r="M13488" i="10" s="1"/>
  <c r="L13487" i="10"/>
  <c r="M13487" i="10" s="1"/>
  <c r="L13486" i="10"/>
  <c r="M13486" i="10" s="1"/>
  <c r="L13485" i="10"/>
  <c r="M13485" i="10" s="1"/>
  <c r="L13484" i="10"/>
  <c r="M13484" i="10" s="1"/>
  <c r="L13483" i="10"/>
  <c r="M13483" i="10" s="1"/>
  <c r="L13482" i="10"/>
  <c r="M13482" i="10" s="1"/>
  <c r="L13481" i="10"/>
  <c r="M13481" i="10" s="1"/>
  <c r="L13480" i="10"/>
  <c r="M13480" i="10" s="1"/>
  <c r="L13479" i="10"/>
  <c r="M13479" i="10" s="1"/>
  <c r="L13478" i="10"/>
  <c r="M13478" i="10" s="1"/>
  <c r="L13477" i="10"/>
  <c r="M13477" i="10" s="1"/>
  <c r="L13476" i="10"/>
  <c r="M13476" i="10" s="1"/>
  <c r="L13475" i="10"/>
  <c r="M13475" i="10" s="1"/>
  <c r="L13474" i="10"/>
  <c r="M13474" i="10" s="1"/>
  <c r="L13473" i="10"/>
  <c r="M13473" i="10" s="1"/>
  <c r="L13472" i="10"/>
  <c r="M13472" i="10" s="1"/>
  <c r="L13471" i="10"/>
  <c r="M13471" i="10" s="1"/>
  <c r="L13470" i="10"/>
  <c r="M13470" i="10" s="1"/>
  <c r="L13469" i="10"/>
  <c r="M13469" i="10" s="1"/>
  <c r="L13468" i="10"/>
  <c r="M13468" i="10" s="1"/>
  <c r="L13467" i="10"/>
  <c r="M13467" i="10" s="1"/>
  <c r="L13466" i="10"/>
  <c r="M13466" i="10" s="1"/>
  <c r="L13465" i="10"/>
  <c r="M13465" i="10" s="1"/>
  <c r="L13464" i="10"/>
  <c r="M13464" i="10" s="1"/>
  <c r="L13463" i="10"/>
  <c r="M13463" i="10" s="1"/>
  <c r="L13462" i="10"/>
  <c r="M13462" i="10" s="1"/>
  <c r="L13461" i="10"/>
  <c r="M13461" i="10" s="1"/>
  <c r="L13460" i="10"/>
  <c r="M13460" i="10" s="1"/>
  <c r="L13459" i="10"/>
  <c r="M13459" i="10" s="1"/>
  <c r="L13458" i="10"/>
  <c r="M13458" i="10" s="1"/>
  <c r="L13457" i="10"/>
  <c r="M13457" i="10" s="1"/>
  <c r="L13456" i="10"/>
  <c r="M13456" i="10" s="1"/>
  <c r="L13455" i="10"/>
  <c r="M13455" i="10" s="1"/>
  <c r="L13454" i="10"/>
  <c r="M13454" i="10" s="1"/>
  <c r="L13453" i="10"/>
  <c r="M13453" i="10" s="1"/>
  <c r="L13452" i="10"/>
  <c r="M13452" i="10" s="1"/>
  <c r="L13451" i="10"/>
  <c r="M13451" i="10" s="1"/>
  <c r="L13450" i="10"/>
  <c r="M13450" i="10" s="1"/>
  <c r="L13449" i="10"/>
  <c r="M13449" i="10" s="1"/>
  <c r="L13448" i="10"/>
  <c r="M13448" i="10" s="1"/>
  <c r="L13447" i="10"/>
  <c r="M13447" i="10" s="1"/>
  <c r="L13446" i="10"/>
  <c r="M13446" i="10" s="1"/>
  <c r="L13445" i="10"/>
  <c r="M13445" i="10" s="1"/>
  <c r="L13444" i="10"/>
  <c r="M13444" i="10" s="1"/>
  <c r="L13443" i="10"/>
  <c r="M13443" i="10" s="1"/>
  <c r="L13442" i="10"/>
  <c r="M13442" i="10" s="1"/>
  <c r="L13441" i="10"/>
  <c r="M13441" i="10" s="1"/>
  <c r="L13440" i="10"/>
  <c r="M13440" i="10" s="1"/>
  <c r="L13439" i="10"/>
  <c r="M13439" i="10" s="1"/>
  <c r="L13438" i="10"/>
  <c r="M13438" i="10" s="1"/>
  <c r="L13437" i="10"/>
  <c r="M13437" i="10" s="1"/>
  <c r="L13436" i="10"/>
  <c r="M13436" i="10" s="1"/>
  <c r="L13435" i="10"/>
  <c r="M13435" i="10" s="1"/>
  <c r="L13434" i="10"/>
  <c r="M13434" i="10" s="1"/>
  <c r="L13433" i="10"/>
  <c r="M13433" i="10" s="1"/>
  <c r="L13432" i="10"/>
  <c r="M13432" i="10" s="1"/>
  <c r="L13431" i="10"/>
  <c r="M13431" i="10" s="1"/>
  <c r="L13430" i="10"/>
  <c r="M13430" i="10" s="1"/>
  <c r="L13429" i="10"/>
  <c r="M13429" i="10" s="1"/>
  <c r="L13428" i="10"/>
  <c r="M13428" i="10" s="1"/>
  <c r="L13427" i="10"/>
  <c r="M13427" i="10" s="1"/>
  <c r="L13426" i="10"/>
  <c r="M13426" i="10" s="1"/>
  <c r="L13425" i="10"/>
  <c r="M13425" i="10" s="1"/>
  <c r="L13424" i="10"/>
  <c r="M13424" i="10" s="1"/>
  <c r="L13423" i="10"/>
  <c r="M13423" i="10" s="1"/>
  <c r="L13422" i="10"/>
  <c r="M13422" i="10" s="1"/>
  <c r="L13421" i="10"/>
  <c r="M13421" i="10" s="1"/>
  <c r="L13420" i="10"/>
  <c r="M13420" i="10" s="1"/>
  <c r="L13419" i="10"/>
  <c r="M13419" i="10" s="1"/>
  <c r="L13418" i="10"/>
  <c r="M13418" i="10" s="1"/>
  <c r="L13417" i="10"/>
  <c r="M13417" i="10" s="1"/>
  <c r="L13416" i="10"/>
  <c r="M13416" i="10" s="1"/>
  <c r="L13415" i="10"/>
  <c r="M13415" i="10" s="1"/>
  <c r="L13414" i="10"/>
  <c r="M13414" i="10" s="1"/>
  <c r="L13413" i="10"/>
  <c r="M13413" i="10" s="1"/>
  <c r="L13412" i="10"/>
  <c r="M13412" i="10" s="1"/>
  <c r="L13411" i="10"/>
  <c r="M13411" i="10" s="1"/>
  <c r="L13410" i="10"/>
  <c r="M13410" i="10" s="1"/>
  <c r="L13409" i="10"/>
  <c r="M13409" i="10" s="1"/>
  <c r="L13408" i="10"/>
  <c r="M13408" i="10" s="1"/>
  <c r="L13407" i="10"/>
  <c r="M13407" i="10" s="1"/>
  <c r="L13406" i="10"/>
  <c r="M13406" i="10" s="1"/>
  <c r="L13405" i="10"/>
  <c r="M13405" i="10" s="1"/>
  <c r="L13404" i="10"/>
  <c r="M13404" i="10" s="1"/>
  <c r="L13403" i="10"/>
  <c r="M13403" i="10" s="1"/>
  <c r="L13402" i="10"/>
  <c r="M13402" i="10" s="1"/>
  <c r="L13401" i="10"/>
  <c r="M13401" i="10" s="1"/>
  <c r="L13400" i="10"/>
  <c r="M13400" i="10" s="1"/>
  <c r="L13399" i="10"/>
  <c r="M13399" i="10" s="1"/>
  <c r="L13398" i="10"/>
  <c r="M13398" i="10" s="1"/>
  <c r="L13397" i="10"/>
  <c r="M13397" i="10" s="1"/>
  <c r="L13396" i="10"/>
  <c r="M13396" i="10" s="1"/>
  <c r="L13395" i="10"/>
  <c r="M13395" i="10" s="1"/>
  <c r="L13394" i="10"/>
  <c r="M13394" i="10" s="1"/>
  <c r="L13393" i="10"/>
  <c r="M13393" i="10" s="1"/>
  <c r="L13392" i="10"/>
  <c r="M13392" i="10" s="1"/>
  <c r="L13391" i="10"/>
  <c r="M13391" i="10" s="1"/>
  <c r="L13390" i="10"/>
  <c r="M13390" i="10" s="1"/>
  <c r="L13389" i="10"/>
  <c r="M13389" i="10" s="1"/>
  <c r="L13388" i="10"/>
  <c r="M13388" i="10" s="1"/>
  <c r="L13387" i="10"/>
  <c r="M13387" i="10" s="1"/>
  <c r="L13386" i="10"/>
  <c r="M13386" i="10" s="1"/>
  <c r="L13385" i="10"/>
  <c r="M13385" i="10" s="1"/>
  <c r="L13384" i="10"/>
  <c r="M13384" i="10" s="1"/>
  <c r="L13383" i="10"/>
  <c r="M13383" i="10" s="1"/>
  <c r="L13382" i="10"/>
  <c r="M13382" i="10" s="1"/>
  <c r="L13381" i="10"/>
  <c r="M13381" i="10" s="1"/>
  <c r="L13380" i="10"/>
  <c r="M13380" i="10" s="1"/>
  <c r="L13379" i="10"/>
  <c r="M13379" i="10" s="1"/>
  <c r="L13378" i="10"/>
  <c r="M13378" i="10" s="1"/>
  <c r="L13377" i="10"/>
  <c r="M13377" i="10" s="1"/>
  <c r="L13376" i="10"/>
  <c r="M13376" i="10" s="1"/>
  <c r="L13375" i="10"/>
  <c r="M13375" i="10" s="1"/>
  <c r="L13374" i="10"/>
  <c r="M13374" i="10" s="1"/>
  <c r="L13373" i="10"/>
  <c r="M13373" i="10" s="1"/>
  <c r="L13372" i="10"/>
  <c r="M13372" i="10" s="1"/>
  <c r="L13371" i="10"/>
  <c r="M13371" i="10" s="1"/>
  <c r="L13370" i="10"/>
  <c r="M13370" i="10" s="1"/>
  <c r="L13369" i="10"/>
  <c r="M13369" i="10" s="1"/>
  <c r="L13368" i="10"/>
  <c r="M13368" i="10" s="1"/>
  <c r="L13367" i="10"/>
  <c r="M13367" i="10" s="1"/>
  <c r="L13366" i="10"/>
  <c r="M13366" i="10" s="1"/>
  <c r="L13365" i="10"/>
  <c r="M13365" i="10" s="1"/>
  <c r="L13364" i="10"/>
  <c r="M13364" i="10" s="1"/>
  <c r="L13363" i="10"/>
  <c r="M13363" i="10" s="1"/>
  <c r="L13362" i="10"/>
  <c r="M13362" i="10" s="1"/>
  <c r="L13361" i="10"/>
  <c r="M13361" i="10" s="1"/>
  <c r="L13360" i="10"/>
  <c r="M13360" i="10" s="1"/>
  <c r="L13359" i="10"/>
  <c r="M13359" i="10" s="1"/>
  <c r="L13358" i="10"/>
  <c r="M13358" i="10" s="1"/>
  <c r="L13357" i="10"/>
  <c r="M13357" i="10" s="1"/>
  <c r="L13356" i="10"/>
  <c r="M13356" i="10" s="1"/>
  <c r="L13355" i="10"/>
  <c r="M13355" i="10" s="1"/>
  <c r="L13354" i="10"/>
  <c r="M13354" i="10" s="1"/>
  <c r="L13353" i="10"/>
  <c r="M13353" i="10" s="1"/>
  <c r="L13352" i="10"/>
  <c r="M13352" i="10" s="1"/>
  <c r="L13351" i="10"/>
  <c r="M13351" i="10" s="1"/>
  <c r="L13350" i="10"/>
  <c r="M13350" i="10" s="1"/>
  <c r="L13349" i="10"/>
  <c r="M13349" i="10" s="1"/>
  <c r="L13348" i="10"/>
  <c r="M13348" i="10" s="1"/>
  <c r="L13347" i="10"/>
  <c r="M13347" i="10" s="1"/>
  <c r="L13346" i="10"/>
  <c r="M13346" i="10" s="1"/>
  <c r="L13345" i="10"/>
  <c r="M13345" i="10" s="1"/>
  <c r="L13344" i="10"/>
  <c r="M13344" i="10" s="1"/>
  <c r="L13343" i="10"/>
  <c r="M13343" i="10" s="1"/>
  <c r="L13342" i="10"/>
  <c r="M13342" i="10" s="1"/>
  <c r="L13341" i="10"/>
  <c r="M13341" i="10" s="1"/>
  <c r="L13340" i="10"/>
  <c r="M13340" i="10" s="1"/>
  <c r="L13339" i="10"/>
  <c r="M13339" i="10" s="1"/>
  <c r="L13338" i="10"/>
  <c r="M13338" i="10" s="1"/>
  <c r="L13337" i="10"/>
  <c r="M13337" i="10" s="1"/>
  <c r="L13336" i="10"/>
  <c r="M13336" i="10" s="1"/>
  <c r="L13335" i="10"/>
  <c r="M13335" i="10" s="1"/>
  <c r="L13334" i="10"/>
  <c r="M13334" i="10" s="1"/>
  <c r="L13333" i="10"/>
  <c r="M13333" i="10" s="1"/>
  <c r="L13332" i="10"/>
  <c r="M13332" i="10" s="1"/>
  <c r="L13331" i="10"/>
  <c r="M13331" i="10" s="1"/>
  <c r="L13330" i="10"/>
  <c r="M13330" i="10" s="1"/>
  <c r="L13329" i="10"/>
  <c r="M13329" i="10" s="1"/>
  <c r="L13328" i="10"/>
  <c r="M13328" i="10" s="1"/>
  <c r="L13327" i="10"/>
  <c r="M13327" i="10" s="1"/>
  <c r="L13326" i="10"/>
  <c r="M13326" i="10" s="1"/>
  <c r="L13325" i="10"/>
  <c r="M13325" i="10" s="1"/>
  <c r="L13324" i="10"/>
  <c r="M13324" i="10" s="1"/>
  <c r="L13323" i="10"/>
  <c r="M13323" i="10" s="1"/>
  <c r="L13322" i="10"/>
  <c r="M13322" i="10" s="1"/>
  <c r="L13321" i="10"/>
  <c r="M13321" i="10" s="1"/>
  <c r="L13320" i="10"/>
  <c r="M13320" i="10" s="1"/>
  <c r="L13319" i="10"/>
  <c r="M13319" i="10" s="1"/>
  <c r="L13318" i="10"/>
  <c r="M13318" i="10" s="1"/>
  <c r="L13317" i="10"/>
  <c r="M13317" i="10" s="1"/>
  <c r="L13316" i="10"/>
  <c r="M13316" i="10" s="1"/>
  <c r="L13315" i="10"/>
  <c r="M13315" i="10" s="1"/>
  <c r="L13314" i="10"/>
  <c r="M13314" i="10" s="1"/>
  <c r="L13313" i="10"/>
  <c r="M13313" i="10" s="1"/>
  <c r="L13312" i="10"/>
  <c r="M13312" i="10" s="1"/>
  <c r="L13311" i="10"/>
  <c r="M13311" i="10" s="1"/>
  <c r="L13310" i="10"/>
  <c r="M13310" i="10" s="1"/>
  <c r="L13309" i="10"/>
  <c r="M13309" i="10" s="1"/>
  <c r="L13308" i="10"/>
  <c r="M13308" i="10" s="1"/>
  <c r="L13307" i="10"/>
  <c r="M13307" i="10" s="1"/>
  <c r="L13306" i="10"/>
  <c r="M13306" i="10" s="1"/>
  <c r="L13305" i="10"/>
  <c r="M13305" i="10" s="1"/>
  <c r="L13304" i="10"/>
  <c r="M13304" i="10" s="1"/>
  <c r="L13303" i="10"/>
  <c r="M13303" i="10" s="1"/>
  <c r="L13302" i="10"/>
  <c r="M13302" i="10" s="1"/>
  <c r="L13301" i="10"/>
  <c r="M13301" i="10" s="1"/>
  <c r="L13300" i="10"/>
  <c r="M13300" i="10" s="1"/>
  <c r="L13299" i="10"/>
  <c r="M13299" i="10" s="1"/>
  <c r="L13298" i="10"/>
  <c r="M13298" i="10" s="1"/>
  <c r="L13297" i="10"/>
  <c r="M13297" i="10" s="1"/>
  <c r="L13296" i="10"/>
  <c r="M13296" i="10" s="1"/>
  <c r="L13295" i="10"/>
  <c r="M13295" i="10" s="1"/>
  <c r="F616" i="4" l="1"/>
  <c r="J616" i="4"/>
  <c r="K13187" i="10"/>
  <c r="L13187" i="10" s="1"/>
  <c r="K13188" i="10"/>
  <c r="L13188" i="10" s="1"/>
  <c r="K13189" i="10"/>
  <c r="L13189" i="10" s="1"/>
  <c r="K13190" i="10"/>
  <c r="L13190" i="10" s="1"/>
  <c r="O356" i="4" l="1"/>
  <c r="F356" i="4" l="1"/>
  <c r="J356" i="4"/>
  <c r="K13046" i="10"/>
  <c r="N13046" i="10"/>
  <c r="K13047" i="10"/>
  <c r="N13047" i="10"/>
  <c r="K13048" i="10"/>
  <c r="N13048" i="10"/>
  <c r="K13049" i="10"/>
  <c r="N13049" i="10"/>
  <c r="K13050" i="10"/>
  <c r="N13050" i="10"/>
  <c r="K13051" i="10"/>
  <c r="N13051" i="10"/>
  <c r="K13052" i="10"/>
  <c r="N13052" i="10"/>
  <c r="K13053" i="10"/>
  <c r="N13053" i="10"/>
  <c r="K13054" i="10"/>
  <c r="N13054" i="10"/>
  <c r="K13055" i="10"/>
  <c r="N13055" i="10"/>
  <c r="K13056" i="10"/>
  <c r="N13056" i="10"/>
  <c r="K13057" i="10"/>
  <c r="N13057" i="10"/>
  <c r="K13058" i="10"/>
  <c r="N13058" i="10"/>
  <c r="K13059" i="10"/>
  <c r="N13059" i="10"/>
  <c r="K13060" i="10"/>
  <c r="N13060" i="10"/>
  <c r="K13061" i="10"/>
  <c r="N13061" i="10"/>
  <c r="K13062" i="10"/>
  <c r="N13062" i="10"/>
  <c r="K13063" i="10"/>
  <c r="N13063" i="10"/>
  <c r="K13064" i="10"/>
  <c r="N13064" i="10"/>
  <c r="K13065" i="10"/>
  <c r="N13065" i="10"/>
  <c r="K13066" i="10"/>
  <c r="N13066" i="10"/>
  <c r="K13067" i="10"/>
  <c r="N13067" i="10"/>
  <c r="K13068" i="10"/>
  <c r="N13068" i="10"/>
  <c r="K13069" i="10"/>
  <c r="N13069" i="10"/>
  <c r="K13070" i="10"/>
  <c r="N13070" i="10"/>
  <c r="K13071" i="10"/>
  <c r="N13071" i="10"/>
  <c r="K13072" i="10"/>
  <c r="N13072" i="10"/>
  <c r="K13073" i="10"/>
  <c r="N13073" i="10"/>
  <c r="K13074" i="10"/>
  <c r="N13074" i="10"/>
  <c r="K13075" i="10"/>
  <c r="N13075" i="10"/>
  <c r="K13076" i="10"/>
  <c r="N13076" i="10"/>
  <c r="K13077" i="10"/>
  <c r="N13077" i="10"/>
  <c r="K13078" i="10"/>
  <c r="N13078" i="10"/>
  <c r="K13079" i="10"/>
  <c r="N13079" i="10"/>
  <c r="K13080" i="10"/>
  <c r="N13080" i="10"/>
  <c r="K13081" i="10"/>
  <c r="N13081" i="10"/>
  <c r="K13082" i="10"/>
  <c r="N13082" i="10"/>
  <c r="K13083" i="10"/>
  <c r="N13083" i="10"/>
  <c r="K13084" i="10"/>
  <c r="N13084" i="10"/>
  <c r="K13085" i="10"/>
  <c r="N13085" i="10"/>
  <c r="K13086" i="10"/>
  <c r="N13086" i="10"/>
  <c r="K13087" i="10"/>
  <c r="N13087" i="10"/>
  <c r="K13088" i="10"/>
  <c r="N13088" i="10"/>
  <c r="K13089" i="10"/>
  <c r="N13089" i="10"/>
  <c r="K13090" i="10"/>
  <c r="N13090" i="10"/>
  <c r="K13091" i="10"/>
  <c r="N13091" i="10"/>
  <c r="K13092" i="10"/>
  <c r="N13092" i="10"/>
  <c r="K13093" i="10"/>
  <c r="N13093" i="10"/>
  <c r="K13094" i="10"/>
  <c r="N13094" i="10"/>
  <c r="K13095" i="10"/>
  <c r="N13095" i="10"/>
  <c r="K13096" i="10"/>
  <c r="N13096" i="10"/>
  <c r="K13097" i="10"/>
  <c r="N13097" i="10"/>
  <c r="K13098" i="10"/>
  <c r="N13098" i="10"/>
  <c r="K13099" i="10"/>
  <c r="N13099" i="10"/>
  <c r="K13100" i="10"/>
  <c r="N13100" i="10"/>
  <c r="K13101" i="10"/>
  <c r="N13101" i="10"/>
  <c r="K13102" i="10"/>
  <c r="N13102" i="10"/>
  <c r="K13103" i="10"/>
  <c r="N13103" i="10"/>
  <c r="K13104" i="10"/>
  <c r="N13104" i="10"/>
  <c r="K13105" i="10"/>
  <c r="N13105" i="10"/>
  <c r="K13106" i="10"/>
  <c r="N13106" i="10"/>
  <c r="K13107" i="10"/>
  <c r="N13107" i="10"/>
  <c r="K13108" i="10"/>
  <c r="N13108" i="10"/>
  <c r="K13109" i="10"/>
  <c r="N13109" i="10"/>
  <c r="K13110" i="10"/>
  <c r="N13110" i="10"/>
  <c r="K13111" i="10"/>
  <c r="N13111" i="10"/>
  <c r="K13112" i="10"/>
  <c r="N13112" i="10"/>
  <c r="K13113" i="10"/>
  <c r="N13113" i="10"/>
  <c r="K13114" i="10"/>
  <c r="N13114" i="10"/>
  <c r="K13115" i="10"/>
  <c r="N13115" i="10"/>
  <c r="K13116" i="10"/>
  <c r="N13116" i="10"/>
  <c r="K13117" i="10"/>
  <c r="N13117" i="10"/>
  <c r="K13118" i="10"/>
  <c r="N13118" i="10"/>
  <c r="K13119" i="10"/>
  <c r="N13119" i="10"/>
  <c r="K13120" i="10"/>
  <c r="N13120" i="10"/>
  <c r="K13121" i="10"/>
  <c r="N13121" i="10"/>
  <c r="K13122" i="10"/>
  <c r="N13122" i="10"/>
  <c r="K13123" i="10"/>
  <c r="N13123" i="10"/>
  <c r="K13124" i="10"/>
  <c r="N13124" i="10"/>
  <c r="K13125" i="10"/>
  <c r="N13125" i="10"/>
  <c r="K13126" i="10"/>
  <c r="N13126" i="10"/>
  <c r="K13127" i="10"/>
  <c r="N13127" i="10"/>
  <c r="K13128" i="10"/>
  <c r="N13128" i="10"/>
  <c r="K13129" i="10"/>
  <c r="N13129" i="10"/>
  <c r="K13130" i="10"/>
  <c r="N13130" i="10"/>
  <c r="K13131" i="10"/>
  <c r="N13131" i="10"/>
  <c r="K13132" i="10"/>
  <c r="N13132" i="10"/>
  <c r="K13133" i="10"/>
  <c r="N13133" i="10"/>
  <c r="K13134" i="10"/>
  <c r="N13134" i="10"/>
  <c r="K13135" i="10"/>
  <c r="N13135" i="10"/>
  <c r="K13136" i="10"/>
  <c r="N13136" i="10"/>
  <c r="K13137" i="10"/>
  <c r="N13137" i="10"/>
  <c r="K13138" i="10"/>
  <c r="N13138" i="10"/>
  <c r="K13139" i="10"/>
  <c r="N13139" i="10"/>
  <c r="K13140" i="10"/>
  <c r="N13140" i="10"/>
  <c r="K13141" i="10"/>
  <c r="N13141" i="10"/>
  <c r="K13142" i="10"/>
  <c r="N13142" i="10"/>
  <c r="K13143" i="10"/>
  <c r="N13143" i="10"/>
  <c r="K13144" i="10"/>
  <c r="N13144" i="10"/>
  <c r="K13145" i="10"/>
  <c r="N13145" i="10"/>
  <c r="K13146" i="10"/>
  <c r="N13146" i="10"/>
  <c r="K13147" i="10"/>
  <c r="N13147" i="10"/>
  <c r="K13148" i="10"/>
  <c r="N13148" i="10"/>
  <c r="K13149" i="10"/>
  <c r="N13149" i="10"/>
  <c r="K13150" i="10"/>
  <c r="N13150" i="10"/>
  <c r="K13151" i="10"/>
  <c r="N13151" i="10"/>
  <c r="K13152" i="10"/>
  <c r="N13152" i="10"/>
  <c r="K13153" i="10"/>
  <c r="N13153" i="10"/>
  <c r="K13154" i="10"/>
  <c r="N13154" i="10"/>
  <c r="K13155" i="10"/>
  <c r="N13155" i="10"/>
  <c r="K13156" i="10"/>
  <c r="N13156" i="10"/>
  <c r="K13157" i="10"/>
  <c r="N13157" i="10"/>
  <c r="K13158" i="10"/>
  <c r="N13158" i="10"/>
  <c r="K13159" i="10"/>
  <c r="N13159" i="10"/>
  <c r="K13160" i="10"/>
  <c r="N13160" i="10"/>
  <c r="K13161" i="10"/>
  <c r="N13161" i="10"/>
  <c r="K13162" i="10"/>
  <c r="N13162" i="10"/>
  <c r="K13163" i="10"/>
  <c r="N13163" i="10"/>
  <c r="K13164" i="10"/>
  <c r="N13164" i="10"/>
  <c r="K13165" i="10"/>
  <c r="N13165" i="10"/>
  <c r="K13166" i="10"/>
  <c r="N13166" i="10"/>
  <c r="K13167" i="10"/>
  <c r="N13167" i="10"/>
  <c r="K13168" i="10"/>
  <c r="N13168" i="10"/>
  <c r="K13169" i="10"/>
  <c r="N13169" i="10"/>
  <c r="K13170" i="10"/>
  <c r="N13170" i="10"/>
  <c r="K13171" i="10"/>
  <c r="N13171" i="10"/>
  <c r="K13172" i="10"/>
  <c r="N13172" i="10"/>
  <c r="K13173" i="10"/>
  <c r="N13173" i="10"/>
  <c r="K13174" i="10"/>
  <c r="N13174" i="10"/>
  <c r="K13175" i="10"/>
  <c r="N13175" i="10"/>
  <c r="K13176" i="10"/>
  <c r="N13176" i="10"/>
  <c r="K13177" i="10"/>
  <c r="N13177" i="10"/>
  <c r="K13178" i="10"/>
  <c r="N13178" i="10"/>
  <c r="K13179" i="10"/>
  <c r="N13179" i="10"/>
  <c r="K13180" i="10"/>
  <c r="N13180" i="10"/>
  <c r="K13181" i="10"/>
  <c r="N13181" i="10"/>
  <c r="K13182" i="10"/>
  <c r="N13182" i="10"/>
  <c r="K13183" i="10"/>
  <c r="N13183" i="10"/>
  <c r="K13184" i="10"/>
  <c r="N13184" i="10"/>
  <c r="K13185" i="10"/>
  <c r="N13185" i="10"/>
  <c r="K13186" i="10"/>
  <c r="N13186" i="10"/>
  <c r="M13187" i="10"/>
  <c r="N13187" i="10"/>
  <c r="M13188" i="10"/>
  <c r="N13188" i="10"/>
  <c r="M13189" i="10"/>
  <c r="N13189" i="10"/>
  <c r="M13190" i="10"/>
  <c r="N13190" i="10"/>
  <c r="K13191" i="10"/>
  <c r="N13191" i="10"/>
  <c r="K13192" i="10"/>
  <c r="N13192" i="10"/>
  <c r="K13193" i="10"/>
  <c r="N13193" i="10"/>
  <c r="K13194" i="10"/>
  <c r="N13194" i="10"/>
  <c r="K13195" i="10"/>
  <c r="N13195" i="10"/>
  <c r="K13196" i="10"/>
  <c r="N13196" i="10"/>
  <c r="K13197" i="10"/>
  <c r="N13197" i="10"/>
  <c r="K13198" i="10"/>
  <c r="N13198" i="10"/>
  <c r="K13199" i="10"/>
  <c r="N13199" i="10"/>
  <c r="K13200" i="10"/>
  <c r="N13200" i="10"/>
  <c r="K13201" i="10"/>
  <c r="N13201" i="10"/>
  <c r="K13202" i="10"/>
  <c r="N13202" i="10"/>
  <c r="K13203" i="10"/>
  <c r="N13203" i="10"/>
  <c r="K13204" i="10"/>
  <c r="N13204" i="10"/>
  <c r="K13205" i="10"/>
  <c r="N13205" i="10"/>
  <c r="K13206" i="10"/>
  <c r="N13206" i="10"/>
  <c r="K13207" i="10"/>
  <c r="N13207" i="10"/>
  <c r="K13208" i="10"/>
  <c r="N13208" i="10"/>
  <c r="K13209" i="10"/>
  <c r="N13209" i="10"/>
  <c r="K13210" i="10"/>
  <c r="N13210" i="10"/>
  <c r="K13211" i="10"/>
  <c r="N13211" i="10"/>
  <c r="K13212" i="10"/>
  <c r="N13212" i="10"/>
  <c r="K13213" i="10"/>
  <c r="N13213" i="10"/>
  <c r="K13214" i="10"/>
  <c r="N13214" i="10"/>
  <c r="K13215" i="10"/>
  <c r="N13215" i="10"/>
  <c r="K13216" i="10"/>
  <c r="N13216" i="10"/>
  <c r="K13217" i="10"/>
  <c r="N13217" i="10"/>
  <c r="K13218" i="10"/>
  <c r="N13218" i="10"/>
  <c r="K13219" i="10"/>
  <c r="N13219" i="10"/>
  <c r="K13220" i="10"/>
  <c r="N13220" i="10"/>
  <c r="K13221" i="10"/>
  <c r="N13221" i="10"/>
  <c r="K13222" i="10"/>
  <c r="N13222" i="10"/>
  <c r="K13223" i="10"/>
  <c r="N13223" i="10"/>
  <c r="K13224" i="10"/>
  <c r="N13224" i="10"/>
  <c r="K13225" i="10"/>
  <c r="N13225" i="10"/>
  <c r="K13226" i="10"/>
  <c r="N13226" i="10"/>
  <c r="K13227" i="10"/>
  <c r="N13227" i="10"/>
  <c r="K13228" i="10"/>
  <c r="N13228" i="10"/>
  <c r="K13229" i="10"/>
  <c r="N13229" i="10"/>
  <c r="K13230" i="10"/>
  <c r="N13230" i="10"/>
  <c r="K13231" i="10"/>
  <c r="N13231" i="10"/>
  <c r="K13232" i="10"/>
  <c r="N13232" i="10"/>
  <c r="K13233" i="10"/>
  <c r="N13233" i="10"/>
  <c r="K13234" i="10"/>
  <c r="N13234" i="10"/>
  <c r="K13235" i="10"/>
  <c r="N13235" i="10"/>
  <c r="K13236" i="10"/>
  <c r="N13236" i="10"/>
  <c r="K13237" i="10"/>
  <c r="N13237" i="10"/>
  <c r="K13238" i="10"/>
  <c r="N13238" i="10"/>
  <c r="K13239" i="10"/>
  <c r="N13239" i="10"/>
  <c r="K13240" i="10"/>
  <c r="N13240" i="10"/>
  <c r="K13241" i="10"/>
  <c r="N13241" i="10"/>
  <c r="K13242" i="10"/>
  <c r="N13242" i="10"/>
  <c r="K13243" i="10"/>
  <c r="N13243" i="10"/>
  <c r="K13244" i="10"/>
  <c r="N13244" i="10"/>
  <c r="K13245" i="10"/>
  <c r="N13245" i="10"/>
  <c r="K13246" i="10"/>
  <c r="N13246" i="10"/>
  <c r="K13247" i="10"/>
  <c r="N13247" i="10"/>
  <c r="K13248" i="10"/>
  <c r="N13248" i="10"/>
  <c r="K13249" i="10"/>
  <c r="N13249" i="10"/>
  <c r="K13250" i="10"/>
  <c r="N13250" i="10"/>
  <c r="K13251" i="10"/>
  <c r="N13251" i="10"/>
  <c r="K13252" i="10"/>
  <c r="N13252" i="10"/>
  <c r="K13253" i="10"/>
  <c r="N13253" i="10"/>
  <c r="K13254" i="10"/>
  <c r="N13254" i="10"/>
  <c r="K13255" i="10"/>
  <c r="N13255" i="10"/>
  <c r="K13256" i="10"/>
  <c r="N13256" i="10"/>
  <c r="K13257" i="10"/>
  <c r="N13257" i="10"/>
  <c r="K13258" i="10"/>
  <c r="N13258" i="10"/>
  <c r="K13259" i="10"/>
  <c r="N13259" i="10"/>
  <c r="K13260" i="10"/>
  <c r="N13260" i="10"/>
  <c r="K13261" i="10"/>
  <c r="N13261" i="10"/>
  <c r="K13262" i="10"/>
  <c r="N13262" i="10"/>
  <c r="K13263" i="10"/>
  <c r="N13263" i="10"/>
  <c r="K13264" i="10"/>
  <c r="N13264" i="10"/>
  <c r="K13265" i="10"/>
  <c r="N13265" i="10"/>
  <c r="K13266" i="10"/>
  <c r="N13266" i="10"/>
  <c r="K13267" i="10"/>
  <c r="N13267" i="10"/>
  <c r="K13268" i="10"/>
  <c r="N13268" i="10"/>
  <c r="K13269" i="10"/>
  <c r="N13269" i="10"/>
  <c r="K13270" i="10"/>
  <c r="N13270" i="10"/>
  <c r="K13271" i="10"/>
  <c r="N13271" i="10"/>
  <c r="K13272" i="10"/>
  <c r="N13272" i="10"/>
  <c r="K13273" i="10"/>
  <c r="N13273" i="10"/>
  <c r="K13274" i="10"/>
  <c r="N13274" i="10"/>
  <c r="K13275" i="10"/>
  <c r="N13275" i="10"/>
  <c r="K13276" i="10"/>
  <c r="N13276" i="10"/>
  <c r="K13277" i="10"/>
  <c r="N13277" i="10"/>
  <c r="K13278" i="10"/>
  <c r="N13278" i="10"/>
  <c r="K13279" i="10"/>
  <c r="N13279" i="10"/>
  <c r="K13280" i="10"/>
  <c r="N13280" i="10"/>
  <c r="K13281" i="10"/>
  <c r="N13281" i="10"/>
  <c r="K13282" i="10"/>
  <c r="N13282" i="10"/>
  <c r="K13283" i="10"/>
  <c r="N13283" i="10"/>
  <c r="K13284" i="10"/>
  <c r="N13284" i="10"/>
  <c r="K13285" i="10"/>
  <c r="N13285" i="10"/>
  <c r="K13286" i="10"/>
  <c r="N13286" i="10"/>
  <c r="K13287" i="10"/>
  <c r="N13287" i="10"/>
  <c r="K13288" i="10"/>
  <c r="N13288" i="10"/>
  <c r="K13289" i="10"/>
  <c r="N13289" i="10"/>
  <c r="K13290" i="10"/>
  <c r="N13290" i="10"/>
  <c r="K13291" i="10"/>
  <c r="N13291" i="10"/>
  <c r="K13292" i="10"/>
  <c r="N13292" i="10"/>
  <c r="K13293" i="10"/>
  <c r="N13293" i="10"/>
  <c r="K13294" i="10"/>
  <c r="N13294" i="10"/>
  <c r="L13294" i="10" l="1"/>
  <c r="M13294" i="10" s="1"/>
  <c r="L13293" i="10"/>
  <c r="M13293" i="10" s="1"/>
  <c r="L13292" i="10"/>
  <c r="M13292" i="10" s="1"/>
  <c r="L13291" i="10"/>
  <c r="M13291" i="10" s="1"/>
  <c r="L13290" i="10"/>
  <c r="M13290" i="10" s="1"/>
  <c r="L13289" i="10"/>
  <c r="M13289" i="10" s="1"/>
  <c r="L13288" i="10"/>
  <c r="M13288" i="10" s="1"/>
  <c r="L13287" i="10"/>
  <c r="M13287" i="10" s="1"/>
  <c r="L13286" i="10"/>
  <c r="M13286" i="10" s="1"/>
  <c r="L13285" i="10"/>
  <c r="M13285" i="10" s="1"/>
  <c r="L13284" i="10"/>
  <c r="M13284" i="10" s="1"/>
  <c r="L13283" i="10"/>
  <c r="M13283" i="10" s="1"/>
  <c r="L13282" i="10"/>
  <c r="M13282" i="10" s="1"/>
  <c r="L13281" i="10"/>
  <c r="M13281" i="10" s="1"/>
  <c r="L13280" i="10"/>
  <c r="M13280" i="10" s="1"/>
  <c r="L13279" i="10"/>
  <c r="M13279" i="10" s="1"/>
  <c r="L13278" i="10"/>
  <c r="M13278" i="10" s="1"/>
  <c r="L13277" i="10"/>
  <c r="M13277" i="10" s="1"/>
  <c r="L13276" i="10"/>
  <c r="M13276" i="10" s="1"/>
  <c r="L13275" i="10"/>
  <c r="M13275" i="10" s="1"/>
  <c r="L13274" i="10"/>
  <c r="M13274" i="10" s="1"/>
  <c r="L13273" i="10"/>
  <c r="M13273" i="10" s="1"/>
  <c r="L13272" i="10"/>
  <c r="M13272" i="10" s="1"/>
  <c r="L13271" i="10"/>
  <c r="M13271" i="10" s="1"/>
  <c r="L13270" i="10"/>
  <c r="M13270" i="10" s="1"/>
  <c r="L13269" i="10"/>
  <c r="M13269" i="10" s="1"/>
  <c r="L13268" i="10"/>
  <c r="M13268" i="10" s="1"/>
  <c r="L13267" i="10"/>
  <c r="M13267" i="10" s="1"/>
  <c r="L13266" i="10"/>
  <c r="M13266" i="10" s="1"/>
  <c r="L13265" i="10"/>
  <c r="M13265" i="10" s="1"/>
  <c r="L13264" i="10"/>
  <c r="M13264" i="10" s="1"/>
  <c r="L13263" i="10"/>
  <c r="M13263" i="10" s="1"/>
  <c r="L13262" i="10"/>
  <c r="M13262" i="10" s="1"/>
  <c r="L13261" i="10"/>
  <c r="M13261" i="10" s="1"/>
  <c r="L13260" i="10"/>
  <c r="M13260" i="10" s="1"/>
  <c r="L13259" i="10"/>
  <c r="M13259" i="10" s="1"/>
  <c r="L13258" i="10"/>
  <c r="M13258" i="10" s="1"/>
  <c r="L13257" i="10"/>
  <c r="M13257" i="10" s="1"/>
  <c r="L13256" i="10"/>
  <c r="M13256" i="10" s="1"/>
  <c r="L13255" i="10"/>
  <c r="M13255" i="10" s="1"/>
  <c r="L13254" i="10"/>
  <c r="M13254" i="10" s="1"/>
  <c r="L13253" i="10"/>
  <c r="M13253" i="10" s="1"/>
  <c r="L13252" i="10"/>
  <c r="M13252" i="10" s="1"/>
  <c r="L13251" i="10"/>
  <c r="M13251" i="10" s="1"/>
  <c r="L13250" i="10"/>
  <c r="M13250" i="10" s="1"/>
  <c r="L13249" i="10"/>
  <c r="M13249" i="10" s="1"/>
  <c r="L13248" i="10"/>
  <c r="M13248" i="10" s="1"/>
  <c r="L13247" i="10"/>
  <c r="M13247" i="10" s="1"/>
  <c r="L13246" i="10"/>
  <c r="M13246" i="10" s="1"/>
  <c r="L13245" i="10"/>
  <c r="M13245" i="10" s="1"/>
  <c r="L13244" i="10"/>
  <c r="M13244" i="10" s="1"/>
  <c r="L13243" i="10"/>
  <c r="M13243" i="10" s="1"/>
  <c r="L13242" i="10"/>
  <c r="M13242" i="10" s="1"/>
  <c r="L13241" i="10"/>
  <c r="M13241" i="10" s="1"/>
  <c r="L13240" i="10"/>
  <c r="M13240" i="10" s="1"/>
  <c r="L13239" i="10"/>
  <c r="M13239" i="10" s="1"/>
  <c r="L13238" i="10"/>
  <c r="M13238" i="10" s="1"/>
  <c r="L13237" i="10"/>
  <c r="M13237" i="10" s="1"/>
  <c r="L13236" i="10"/>
  <c r="M13236" i="10" s="1"/>
  <c r="L13235" i="10"/>
  <c r="M13235" i="10" s="1"/>
  <c r="L13234" i="10"/>
  <c r="M13234" i="10" s="1"/>
  <c r="L13233" i="10"/>
  <c r="M13233" i="10" s="1"/>
  <c r="L13232" i="10"/>
  <c r="M13232" i="10" s="1"/>
  <c r="L13231" i="10"/>
  <c r="M13231" i="10" s="1"/>
  <c r="L13230" i="10"/>
  <c r="M13230" i="10" s="1"/>
  <c r="L13229" i="10"/>
  <c r="M13229" i="10" s="1"/>
  <c r="L13228" i="10"/>
  <c r="M13228" i="10" s="1"/>
  <c r="L13227" i="10"/>
  <c r="M13227" i="10" s="1"/>
  <c r="L13226" i="10"/>
  <c r="M13226" i="10" s="1"/>
  <c r="L13225" i="10"/>
  <c r="M13225" i="10" s="1"/>
  <c r="L13224" i="10"/>
  <c r="M13224" i="10" s="1"/>
  <c r="L13223" i="10"/>
  <c r="M13223" i="10" s="1"/>
  <c r="L13222" i="10"/>
  <c r="M13222" i="10" s="1"/>
  <c r="L13221" i="10"/>
  <c r="M13221" i="10" s="1"/>
  <c r="L13220" i="10"/>
  <c r="M13220" i="10" s="1"/>
  <c r="L13219" i="10"/>
  <c r="M13219" i="10" s="1"/>
  <c r="L13218" i="10"/>
  <c r="M13218" i="10" s="1"/>
  <c r="L13217" i="10"/>
  <c r="M13217" i="10" s="1"/>
  <c r="L13216" i="10"/>
  <c r="M13216" i="10" s="1"/>
  <c r="L13215" i="10"/>
  <c r="M13215" i="10" s="1"/>
  <c r="L13214" i="10"/>
  <c r="M13214" i="10" s="1"/>
  <c r="L13213" i="10"/>
  <c r="M13213" i="10" s="1"/>
  <c r="L13212" i="10"/>
  <c r="M13212" i="10" s="1"/>
  <c r="L13211" i="10"/>
  <c r="M13211" i="10" s="1"/>
  <c r="L13210" i="10"/>
  <c r="M13210" i="10" s="1"/>
  <c r="L13209" i="10"/>
  <c r="M13209" i="10" s="1"/>
  <c r="L13208" i="10"/>
  <c r="M13208" i="10" s="1"/>
  <c r="L13207" i="10"/>
  <c r="M13207" i="10" s="1"/>
  <c r="L13206" i="10"/>
  <c r="M13206" i="10" s="1"/>
  <c r="L13205" i="10"/>
  <c r="M13205" i="10" s="1"/>
  <c r="L13204" i="10"/>
  <c r="M13204" i="10" s="1"/>
  <c r="L13203" i="10"/>
  <c r="M13203" i="10" s="1"/>
  <c r="L13202" i="10"/>
  <c r="M13202" i="10" s="1"/>
  <c r="L13201" i="10"/>
  <c r="M13201" i="10" s="1"/>
  <c r="L13200" i="10"/>
  <c r="M13200" i="10" s="1"/>
  <c r="L13199" i="10"/>
  <c r="M13199" i="10" s="1"/>
  <c r="L13198" i="10"/>
  <c r="M13198" i="10" s="1"/>
  <c r="L13197" i="10"/>
  <c r="M13197" i="10" s="1"/>
  <c r="L13196" i="10"/>
  <c r="M13196" i="10" s="1"/>
  <c r="L13195" i="10"/>
  <c r="M13195" i="10" s="1"/>
  <c r="L13194" i="10"/>
  <c r="M13194" i="10" s="1"/>
  <c r="L13193" i="10"/>
  <c r="M13193" i="10" s="1"/>
  <c r="L13192" i="10"/>
  <c r="M13192" i="10" s="1"/>
  <c r="L13191" i="10"/>
  <c r="M13191" i="10" s="1"/>
  <c r="L13186" i="10"/>
  <c r="M13186" i="10" s="1"/>
  <c r="L13185" i="10"/>
  <c r="M13185" i="10" s="1"/>
  <c r="L13184" i="10"/>
  <c r="M13184" i="10" s="1"/>
  <c r="L13183" i="10"/>
  <c r="M13183" i="10" s="1"/>
  <c r="L13182" i="10"/>
  <c r="M13182" i="10" s="1"/>
  <c r="L13181" i="10"/>
  <c r="M13181" i="10" s="1"/>
  <c r="L13180" i="10"/>
  <c r="M13180" i="10" s="1"/>
  <c r="L13179" i="10"/>
  <c r="M13179" i="10" s="1"/>
  <c r="L13178" i="10"/>
  <c r="M13178" i="10" s="1"/>
  <c r="L13177" i="10"/>
  <c r="M13177" i="10" s="1"/>
  <c r="L13176" i="10"/>
  <c r="M13176" i="10" s="1"/>
  <c r="L13175" i="10"/>
  <c r="M13175" i="10" s="1"/>
  <c r="L13174" i="10"/>
  <c r="M13174" i="10" s="1"/>
  <c r="L13173" i="10"/>
  <c r="M13173" i="10" s="1"/>
  <c r="L13172" i="10"/>
  <c r="M13172" i="10" s="1"/>
  <c r="L13171" i="10"/>
  <c r="M13171" i="10" s="1"/>
  <c r="L13170" i="10"/>
  <c r="M13170" i="10" s="1"/>
  <c r="L13169" i="10"/>
  <c r="M13169" i="10" s="1"/>
  <c r="L13168" i="10"/>
  <c r="M13168" i="10" s="1"/>
  <c r="L13167" i="10"/>
  <c r="M13167" i="10" s="1"/>
  <c r="L13166" i="10"/>
  <c r="M13166" i="10" s="1"/>
  <c r="L13165" i="10"/>
  <c r="M13165" i="10" s="1"/>
  <c r="L13164" i="10"/>
  <c r="M13164" i="10" s="1"/>
  <c r="L13163" i="10"/>
  <c r="M13163" i="10" s="1"/>
  <c r="L13162" i="10"/>
  <c r="M13162" i="10" s="1"/>
  <c r="L13161" i="10"/>
  <c r="M13161" i="10" s="1"/>
  <c r="L13160" i="10"/>
  <c r="M13160" i="10" s="1"/>
  <c r="L13159" i="10"/>
  <c r="M13159" i="10" s="1"/>
  <c r="L13158" i="10"/>
  <c r="M13158" i="10" s="1"/>
  <c r="L13157" i="10"/>
  <c r="M13157" i="10" s="1"/>
  <c r="L13156" i="10"/>
  <c r="M13156" i="10" s="1"/>
  <c r="L13155" i="10"/>
  <c r="M13155" i="10" s="1"/>
  <c r="L13154" i="10"/>
  <c r="M13154" i="10" s="1"/>
  <c r="L13153" i="10"/>
  <c r="M13153" i="10" s="1"/>
  <c r="L13152" i="10"/>
  <c r="M13152" i="10" s="1"/>
  <c r="L13151" i="10"/>
  <c r="M13151" i="10" s="1"/>
  <c r="L13150" i="10"/>
  <c r="M13150" i="10" s="1"/>
  <c r="L13149" i="10"/>
  <c r="M13149" i="10" s="1"/>
  <c r="L13148" i="10"/>
  <c r="M13148" i="10" s="1"/>
  <c r="L13147" i="10"/>
  <c r="M13147" i="10" s="1"/>
  <c r="L13146" i="10"/>
  <c r="M13146" i="10" s="1"/>
  <c r="L13145" i="10"/>
  <c r="M13145" i="10" s="1"/>
  <c r="L13144" i="10"/>
  <c r="M13144" i="10" s="1"/>
  <c r="L13143" i="10"/>
  <c r="M13143" i="10" s="1"/>
  <c r="L13142" i="10"/>
  <c r="M13142" i="10" s="1"/>
  <c r="L13141" i="10"/>
  <c r="M13141" i="10" s="1"/>
  <c r="L13140" i="10"/>
  <c r="M13140" i="10" s="1"/>
  <c r="L13139" i="10"/>
  <c r="M13139" i="10" s="1"/>
  <c r="L13138" i="10"/>
  <c r="M13138" i="10" s="1"/>
  <c r="L13137" i="10"/>
  <c r="M13137" i="10" s="1"/>
  <c r="L13136" i="10"/>
  <c r="M13136" i="10" s="1"/>
  <c r="L13135" i="10"/>
  <c r="M13135" i="10" s="1"/>
  <c r="L13134" i="10"/>
  <c r="M13134" i="10" s="1"/>
  <c r="L13133" i="10"/>
  <c r="M13133" i="10" s="1"/>
  <c r="L13132" i="10"/>
  <c r="M13132" i="10" s="1"/>
  <c r="L13131" i="10"/>
  <c r="M13131" i="10" s="1"/>
  <c r="L13130" i="10"/>
  <c r="M13130" i="10" s="1"/>
  <c r="L13129" i="10"/>
  <c r="M13129" i="10" s="1"/>
  <c r="L13128" i="10"/>
  <c r="M13128" i="10" s="1"/>
  <c r="L13127" i="10"/>
  <c r="M13127" i="10" s="1"/>
  <c r="L13126" i="10"/>
  <c r="M13126" i="10" s="1"/>
  <c r="L13125" i="10"/>
  <c r="M13125" i="10" s="1"/>
  <c r="L13124" i="10"/>
  <c r="M13124" i="10" s="1"/>
  <c r="L13123" i="10"/>
  <c r="M13123" i="10" s="1"/>
  <c r="L13122" i="10"/>
  <c r="M13122" i="10" s="1"/>
  <c r="L13121" i="10"/>
  <c r="M13121" i="10" s="1"/>
  <c r="L13120" i="10"/>
  <c r="M13120" i="10" s="1"/>
  <c r="L13119" i="10"/>
  <c r="M13119" i="10" s="1"/>
  <c r="L13118" i="10"/>
  <c r="M13118" i="10" s="1"/>
  <c r="L13117" i="10"/>
  <c r="M13117" i="10" s="1"/>
  <c r="L13116" i="10"/>
  <c r="M13116" i="10" s="1"/>
  <c r="L13115" i="10"/>
  <c r="M13115" i="10" s="1"/>
  <c r="L13114" i="10"/>
  <c r="M13114" i="10" s="1"/>
  <c r="L13113" i="10"/>
  <c r="M13113" i="10" s="1"/>
  <c r="L13112" i="10"/>
  <c r="M13112" i="10" s="1"/>
  <c r="L13111" i="10"/>
  <c r="M13111" i="10" s="1"/>
  <c r="L13110" i="10"/>
  <c r="M13110" i="10" s="1"/>
  <c r="L13109" i="10"/>
  <c r="M13109" i="10" s="1"/>
  <c r="L13108" i="10"/>
  <c r="M13108" i="10" s="1"/>
  <c r="L13107" i="10"/>
  <c r="M13107" i="10" s="1"/>
  <c r="L13106" i="10"/>
  <c r="M13106" i="10" s="1"/>
  <c r="L13105" i="10"/>
  <c r="M13105" i="10" s="1"/>
  <c r="L13104" i="10"/>
  <c r="M13104" i="10" s="1"/>
  <c r="L13103" i="10"/>
  <c r="M13103" i="10" s="1"/>
  <c r="L13102" i="10"/>
  <c r="M13102" i="10" s="1"/>
  <c r="L13101" i="10"/>
  <c r="M13101" i="10" s="1"/>
  <c r="L13100" i="10"/>
  <c r="M13100" i="10" s="1"/>
  <c r="L13099" i="10"/>
  <c r="M13099" i="10" s="1"/>
  <c r="L13098" i="10"/>
  <c r="M13098" i="10" s="1"/>
  <c r="L13097" i="10"/>
  <c r="M13097" i="10" s="1"/>
  <c r="L13096" i="10"/>
  <c r="M13096" i="10" s="1"/>
  <c r="L13095" i="10"/>
  <c r="M13095" i="10" s="1"/>
  <c r="L13094" i="10"/>
  <c r="M13094" i="10" s="1"/>
  <c r="L13093" i="10"/>
  <c r="M13093" i="10" s="1"/>
  <c r="L13092" i="10"/>
  <c r="M13092" i="10" s="1"/>
  <c r="L13091" i="10"/>
  <c r="M13091" i="10" s="1"/>
  <c r="L13090" i="10"/>
  <c r="M13090" i="10" s="1"/>
  <c r="L13089" i="10"/>
  <c r="M13089" i="10" s="1"/>
  <c r="L13088" i="10"/>
  <c r="M13088" i="10" s="1"/>
  <c r="L13087" i="10"/>
  <c r="M13087" i="10" s="1"/>
  <c r="L13086" i="10"/>
  <c r="M13086" i="10" s="1"/>
  <c r="L13085" i="10"/>
  <c r="M13085" i="10" s="1"/>
  <c r="L13084" i="10"/>
  <c r="M13084" i="10" s="1"/>
  <c r="L13083" i="10"/>
  <c r="M13083" i="10" s="1"/>
  <c r="L13082" i="10"/>
  <c r="M13082" i="10" s="1"/>
  <c r="L13081" i="10"/>
  <c r="M13081" i="10" s="1"/>
  <c r="L13080" i="10"/>
  <c r="M13080" i="10" s="1"/>
  <c r="L13079" i="10"/>
  <c r="M13079" i="10" s="1"/>
  <c r="L13078" i="10"/>
  <c r="M13078" i="10" s="1"/>
  <c r="L13077" i="10"/>
  <c r="M13077" i="10" s="1"/>
  <c r="L13076" i="10"/>
  <c r="M13076" i="10" s="1"/>
  <c r="L13075" i="10"/>
  <c r="M13075" i="10" s="1"/>
  <c r="L13074" i="10"/>
  <c r="M13074" i="10" s="1"/>
  <c r="L13073" i="10"/>
  <c r="M13073" i="10" s="1"/>
  <c r="L13072" i="10"/>
  <c r="M13072" i="10" s="1"/>
  <c r="L13071" i="10"/>
  <c r="M13071" i="10" s="1"/>
  <c r="L13070" i="10"/>
  <c r="M13070" i="10" s="1"/>
  <c r="L13069" i="10"/>
  <c r="M13069" i="10" s="1"/>
  <c r="L13068" i="10"/>
  <c r="M13068" i="10" s="1"/>
  <c r="L13067" i="10"/>
  <c r="M13067" i="10" s="1"/>
  <c r="L13066" i="10"/>
  <c r="M13066" i="10" s="1"/>
  <c r="L13065" i="10"/>
  <c r="M13065" i="10" s="1"/>
  <c r="L13064" i="10"/>
  <c r="M13064" i="10" s="1"/>
  <c r="L13063" i="10"/>
  <c r="M13063" i="10" s="1"/>
  <c r="L13062" i="10"/>
  <c r="M13062" i="10" s="1"/>
  <c r="L13061" i="10"/>
  <c r="M13061" i="10" s="1"/>
  <c r="L13060" i="10"/>
  <c r="M13060" i="10" s="1"/>
  <c r="L13059" i="10"/>
  <c r="M13059" i="10" s="1"/>
  <c r="L13058" i="10"/>
  <c r="M13058" i="10" s="1"/>
  <c r="L13057" i="10"/>
  <c r="M13057" i="10" s="1"/>
  <c r="L13056" i="10"/>
  <c r="M13056" i="10" s="1"/>
  <c r="L13055" i="10"/>
  <c r="M13055" i="10" s="1"/>
  <c r="L13054" i="10"/>
  <c r="M13054" i="10" s="1"/>
  <c r="L13053" i="10"/>
  <c r="M13053" i="10" s="1"/>
  <c r="L13052" i="10"/>
  <c r="M13052" i="10" s="1"/>
  <c r="L13051" i="10"/>
  <c r="M13051" i="10" s="1"/>
  <c r="L13050" i="10"/>
  <c r="M13050" i="10" s="1"/>
  <c r="L13049" i="10"/>
  <c r="M13049" i="10" s="1"/>
  <c r="L13048" i="10"/>
  <c r="M13048" i="10" s="1"/>
  <c r="L13047" i="10"/>
  <c r="M13047" i="10" s="1"/>
  <c r="L13046" i="10"/>
  <c r="M13046" i="10" s="1"/>
  <c r="K12995" i="10"/>
  <c r="N12995" i="10"/>
  <c r="K12996" i="10"/>
  <c r="N12996" i="10"/>
  <c r="K12997" i="10"/>
  <c r="N12997" i="10"/>
  <c r="K12998" i="10"/>
  <c r="N12998" i="10"/>
  <c r="K12999" i="10"/>
  <c r="N12999" i="10"/>
  <c r="K13000" i="10"/>
  <c r="N13000" i="10"/>
  <c r="K13001" i="10"/>
  <c r="N13001" i="10"/>
  <c r="K13002" i="10"/>
  <c r="N13002" i="10"/>
  <c r="K13003" i="10"/>
  <c r="N13003" i="10"/>
  <c r="K13004" i="10"/>
  <c r="N13004" i="10"/>
  <c r="K13005" i="10"/>
  <c r="N13005" i="10"/>
  <c r="K13006" i="10"/>
  <c r="N13006" i="10"/>
  <c r="K13007" i="10"/>
  <c r="N13007" i="10"/>
  <c r="K13008" i="10"/>
  <c r="N13008" i="10"/>
  <c r="K13009" i="10"/>
  <c r="N13009" i="10"/>
  <c r="K13010" i="10"/>
  <c r="N13010" i="10"/>
  <c r="K13011" i="10"/>
  <c r="N13011" i="10"/>
  <c r="K13012" i="10"/>
  <c r="N13012" i="10"/>
  <c r="K13013" i="10"/>
  <c r="N13013" i="10"/>
  <c r="K13014" i="10"/>
  <c r="N13014" i="10"/>
  <c r="K13015" i="10"/>
  <c r="N13015" i="10"/>
  <c r="K13016" i="10"/>
  <c r="N13016" i="10"/>
  <c r="K13017" i="10"/>
  <c r="N13017" i="10"/>
  <c r="K13018" i="10"/>
  <c r="N13018" i="10"/>
  <c r="K13019" i="10"/>
  <c r="N13019" i="10"/>
  <c r="K13020" i="10"/>
  <c r="N13020" i="10"/>
  <c r="K13021" i="10"/>
  <c r="N13021" i="10"/>
  <c r="K13022" i="10"/>
  <c r="N13022" i="10"/>
  <c r="K13023" i="10"/>
  <c r="N13023" i="10"/>
  <c r="K13024" i="10"/>
  <c r="N13024" i="10"/>
  <c r="K13025" i="10"/>
  <c r="N13025" i="10"/>
  <c r="K13026" i="10"/>
  <c r="N13026" i="10"/>
  <c r="K13027" i="10"/>
  <c r="N13027" i="10"/>
  <c r="K13028" i="10"/>
  <c r="N13028" i="10"/>
  <c r="K13029" i="10"/>
  <c r="N13029" i="10"/>
  <c r="K13030" i="10"/>
  <c r="N13030" i="10"/>
  <c r="K13031" i="10"/>
  <c r="N13031" i="10"/>
  <c r="K13032" i="10"/>
  <c r="N13032" i="10"/>
  <c r="K13033" i="10"/>
  <c r="N13033" i="10"/>
  <c r="K13034" i="10"/>
  <c r="N13034" i="10"/>
  <c r="K13035" i="10"/>
  <c r="N13035" i="10"/>
  <c r="K13036" i="10"/>
  <c r="N13036" i="10"/>
  <c r="K13037" i="10"/>
  <c r="N13037" i="10"/>
  <c r="K13038" i="10"/>
  <c r="N13038" i="10"/>
  <c r="K13039" i="10"/>
  <c r="N13039" i="10"/>
  <c r="K13040" i="10"/>
  <c r="N13040" i="10"/>
  <c r="K13041" i="10"/>
  <c r="N13041" i="10"/>
  <c r="K13042" i="10"/>
  <c r="N13042" i="10"/>
  <c r="K13043" i="10"/>
  <c r="N13043" i="10"/>
  <c r="K13044" i="10"/>
  <c r="N13044" i="10"/>
  <c r="K13045" i="10"/>
  <c r="N13045" i="10"/>
  <c r="L13045" i="10" l="1"/>
  <c r="M13045" i="10" s="1"/>
  <c r="L13043" i="10"/>
  <c r="M13043" i="10" s="1"/>
  <c r="L13041" i="10"/>
  <c r="M13041" i="10" s="1"/>
  <c r="L13040" i="10"/>
  <c r="M13040" i="10" s="1"/>
  <c r="L13038" i="10"/>
  <c r="M13038" i="10" s="1"/>
  <c r="L13036" i="10"/>
  <c r="M13036" i="10" s="1"/>
  <c r="L13035" i="10"/>
  <c r="M13035" i="10" s="1"/>
  <c r="L13033" i="10"/>
  <c r="M13033" i="10" s="1"/>
  <c r="L13032" i="10"/>
  <c r="M13032" i="10" s="1"/>
  <c r="L13030" i="10"/>
  <c r="M13030" i="10" s="1"/>
  <c r="L13029" i="10"/>
  <c r="M13029" i="10" s="1"/>
  <c r="L13027" i="10"/>
  <c r="M13027" i="10" s="1"/>
  <c r="L13026" i="10"/>
  <c r="M13026" i="10" s="1"/>
  <c r="L13024" i="10"/>
  <c r="M13024" i="10" s="1"/>
  <c r="L13022" i="10"/>
  <c r="M13022" i="10" s="1"/>
  <c r="L13020" i="10"/>
  <c r="M13020" i="10" s="1"/>
  <c r="L13018" i="10"/>
  <c r="M13018" i="10" s="1"/>
  <c r="L13016" i="10"/>
  <c r="M13016" i="10" s="1"/>
  <c r="L13014" i="10"/>
  <c r="M13014" i="10" s="1"/>
  <c r="L13012" i="10"/>
  <c r="M13012" i="10" s="1"/>
  <c r="L13007" i="10"/>
  <c r="M13007" i="10" s="1"/>
  <c r="L13044" i="10"/>
  <c r="M13044" i="10" s="1"/>
  <c r="L13042" i="10"/>
  <c r="M13042" i="10" s="1"/>
  <c r="L13039" i="10"/>
  <c r="M13039" i="10" s="1"/>
  <c r="L13037" i="10"/>
  <c r="M13037" i="10" s="1"/>
  <c r="L13034" i="10"/>
  <c r="M13034" i="10" s="1"/>
  <c r="L13031" i="10"/>
  <c r="M13031" i="10" s="1"/>
  <c r="L13028" i="10"/>
  <c r="M13028" i="10" s="1"/>
  <c r="L13025" i="10"/>
  <c r="M13025" i="10" s="1"/>
  <c r="L13023" i="10"/>
  <c r="M13023" i="10" s="1"/>
  <c r="L13021" i="10"/>
  <c r="M13021" i="10" s="1"/>
  <c r="L13019" i="10"/>
  <c r="M13019" i="10" s="1"/>
  <c r="L13017" i="10"/>
  <c r="M13017" i="10" s="1"/>
  <c r="L13015" i="10"/>
  <c r="M13015" i="10" s="1"/>
  <c r="L13013" i="10"/>
  <c r="M13013" i="10" s="1"/>
  <c r="L13011" i="10"/>
  <c r="M13011" i="10" s="1"/>
  <c r="L13010" i="10"/>
  <c r="M13010" i="10" s="1"/>
  <c r="L13009" i="10"/>
  <c r="M13009" i="10" s="1"/>
  <c r="L13008" i="10"/>
  <c r="M13008" i="10" s="1"/>
  <c r="L13006" i="10"/>
  <c r="M13006" i="10" s="1"/>
  <c r="L13005" i="10"/>
  <c r="M13005" i="10" s="1"/>
  <c r="L13004" i="10"/>
  <c r="M13004" i="10" s="1"/>
  <c r="L13003" i="10"/>
  <c r="M13003" i="10" s="1"/>
  <c r="L13002" i="10"/>
  <c r="M13002" i="10" s="1"/>
  <c r="L13001" i="10"/>
  <c r="M13001" i="10" s="1"/>
  <c r="L13000" i="10"/>
  <c r="M13000" i="10" s="1"/>
  <c r="L12999" i="10"/>
  <c r="M12999" i="10" s="1"/>
  <c r="L12998" i="10"/>
  <c r="M12998" i="10" s="1"/>
  <c r="L12997" i="10"/>
  <c r="M12997" i="10" s="1"/>
  <c r="L12996" i="10"/>
  <c r="M12996" i="10" s="1"/>
  <c r="L12995" i="10"/>
  <c r="M12995" i="10" s="1"/>
  <c r="K12983" i="10"/>
  <c r="N12983" i="10"/>
  <c r="K12984" i="10"/>
  <c r="N12984" i="10"/>
  <c r="K12985" i="10"/>
  <c r="N12985" i="10"/>
  <c r="K12986" i="10"/>
  <c r="N12986" i="10"/>
  <c r="K12987" i="10"/>
  <c r="N12987" i="10"/>
  <c r="K12988" i="10"/>
  <c r="N12988" i="10"/>
  <c r="K12989" i="10"/>
  <c r="N12989" i="10"/>
  <c r="K12990" i="10"/>
  <c r="N12990" i="10"/>
  <c r="K12991" i="10"/>
  <c r="N12991" i="10"/>
  <c r="K12992" i="10"/>
  <c r="N12992" i="10"/>
  <c r="K12993" i="10"/>
  <c r="N12993" i="10"/>
  <c r="K12994" i="10"/>
  <c r="N12994" i="10"/>
  <c r="L12994" i="10" l="1"/>
  <c r="M12994" i="10" s="1"/>
  <c r="L12993" i="10"/>
  <c r="M12993" i="10" s="1"/>
  <c r="L12992" i="10"/>
  <c r="M12992" i="10" s="1"/>
  <c r="L12991" i="10"/>
  <c r="M12991" i="10" s="1"/>
  <c r="L12990" i="10"/>
  <c r="M12990" i="10" s="1"/>
  <c r="L12989" i="10"/>
  <c r="M12989" i="10" s="1"/>
  <c r="L12988" i="10"/>
  <c r="M12988" i="10" s="1"/>
  <c r="L12987" i="10"/>
  <c r="M12987" i="10" s="1"/>
  <c r="L12986" i="10"/>
  <c r="M12986" i="10" s="1"/>
  <c r="L12985" i="10"/>
  <c r="M12985" i="10" s="1"/>
  <c r="L12984" i="10"/>
  <c r="M12984" i="10" s="1"/>
  <c r="L12983" i="10"/>
  <c r="M12983" i="10" s="1"/>
  <c r="K12951" i="10"/>
  <c r="N12951" i="10"/>
  <c r="K12952" i="10"/>
  <c r="N12952" i="10"/>
  <c r="K12953" i="10"/>
  <c r="N12953" i="10"/>
  <c r="K12954" i="10"/>
  <c r="N12954" i="10"/>
  <c r="K12955" i="10"/>
  <c r="N12955" i="10"/>
  <c r="K12956" i="10"/>
  <c r="N12956" i="10"/>
  <c r="K12957" i="10"/>
  <c r="N12957" i="10"/>
  <c r="K12958" i="10"/>
  <c r="N12958" i="10"/>
  <c r="K12959" i="10"/>
  <c r="N12959" i="10"/>
  <c r="K12960" i="10"/>
  <c r="N12960" i="10"/>
  <c r="K12961" i="10"/>
  <c r="N12961" i="10"/>
  <c r="K12962" i="10"/>
  <c r="N12962" i="10"/>
  <c r="K12963" i="10"/>
  <c r="N12963" i="10"/>
  <c r="K12964" i="10"/>
  <c r="N12964" i="10"/>
  <c r="K12965" i="10"/>
  <c r="N12965" i="10"/>
  <c r="K12966" i="10"/>
  <c r="N12966" i="10"/>
  <c r="K12967" i="10"/>
  <c r="N12967" i="10"/>
  <c r="K12968" i="10"/>
  <c r="N12968" i="10"/>
  <c r="K12969" i="10"/>
  <c r="N12969" i="10"/>
  <c r="K12970" i="10"/>
  <c r="N12970" i="10"/>
  <c r="K12971" i="10"/>
  <c r="N12971" i="10"/>
  <c r="K12972" i="10"/>
  <c r="N12972" i="10"/>
  <c r="K12973" i="10"/>
  <c r="N12973" i="10"/>
  <c r="K12974" i="10"/>
  <c r="N12974" i="10"/>
  <c r="K12975" i="10"/>
  <c r="N12975" i="10"/>
  <c r="K12976" i="10"/>
  <c r="N12976" i="10"/>
  <c r="K12977" i="10"/>
  <c r="N12977" i="10"/>
  <c r="K12978" i="10"/>
  <c r="N12978" i="10"/>
  <c r="K12979" i="10"/>
  <c r="N12979" i="10"/>
  <c r="K12980" i="10"/>
  <c r="N12980" i="10"/>
  <c r="K12981" i="10"/>
  <c r="N12981" i="10"/>
  <c r="K12982" i="10"/>
  <c r="N12982" i="10"/>
  <c r="L12982" i="10" l="1"/>
  <c r="M12982" i="10" s="1"/>
  <c r="L12981" i="10"/>
  <c r="M12981" i="10" s="1"/>
  <c r="L12980" i="10"/>
  <c r="M12980" i="10" s="1"/>
  <c r="L12979" i="10"/>
  <c r="M12979" i="10" s="1"/>
  <c r="L12978" i="10"/>
  <c r="M12978" i="10" s="1"/>
  <c r="L12977" i="10"/>
  <c r="M12977" i="10" s="1"/>
  <c r="L12976" i="10"/>
  <c r="M12976" i="10" s="1"/>
  <c r="L12975" i="10"/>
  <c r="M12975" i="10" s="1"/>
  <c r="L12974" i="10"/>
  <c r="M12974" i="10" s="1"/>
  <c r="L12973" i="10"/>
  <c r="M12973" i="10" s="1"/>
  <c r="L12972" i="10"/>
  <c r="M12972" i="10" s="1"/>
  <c r="L12971" i="10"/>
  <c r="M12971" i="10" s="1"/>
  <c r="L12970" i="10"/>
  <c r="M12970" i="10" s="1"/>
  <c r="L12969" i="10"/>
  <c r="M12969" i="10" s="1"/>
  <c r="L12968" i="10"/>
  <c r="M12968" i="10" s="1"/>
  <c r="L12967" i="10"/>
  <c r="M12967" i="10" s="1"/>
  <c r="L12966" i="10"/>
  <c r="M12966" i="10" s="1"/>
  <c r="L12965" i="10"/>
  <c r="M12965" i="10" s="1"/>
  <c r="L12964" i="10"/>
  <c r="M12964" i="10" s="1"/>
  <c r="L12963" i="10"/>
  <c r="M12963" i="10" s="1"/>
  <c r="L12962" i="10"/>
  <c r="M12962" i="10" s="1"/>
  <c r="L12961" i="10"/>
  <c r="M12961" i="10" s="1"/>
  <c r="L12960" i="10"/>
  <c r="M12960" i="10" s="1"/>
  <c r="L12959" i="10"/>
  <c r="M12959" i="10" s="1"/>
  <c r="L12958" i="10"/>
  <c r="M12958" i="10" s="1"/>
  <c r="L12957" i="10"/>
  <c r="M12957" i="10" s="1"/>
  <c r="L12956" i="10"/>
  <c r="M12956" i="10" s="1"/>
  <c r="L12955" i="10"/>
  <c r="M12955" i="10" s="1"/>
  <c r="L12954" i="10"/>
  <c r="M12954" i="10" s="1"/>
  <c r="L12953" i="10"/>
  <c r="M12953" i="10" s="1"/>
  <c r="L12952" i="10"/>
  <c r="M12952" i="10" s="1"/>
  <c r="L12951" i="10"/>
  <c r="M12951" i="10" s="1"/>
  <c r="J609" i="4"/>
  <c r="J611" i="4"/>
  <c r="J615" i="4" l="1"/>
  <c r="J612" i="4"/>
  <c r="J610" i="4"/>
  <c r="J614" i="4"/>
  <c r="O518" i="4"/>
  <c r="J518" i="4" l="1"/>
  <c r="F518" i="4"/>
  <c r="F608" i="4"/>
  <c r="J608" i="4"/>
  <c r="F607" i="4" l="1"/>
  <c r="J607" i="4"/>
  <c r="F603" i="4"/>
  <c r="K12880" i="10" l="1"/>
  <c r="N12880" i="10"/>
  <c r="K12881" i="10"/>
  <c r="N12881" i="10"/>
  <c r="K12882" i="10"/>
  <c r="N12882" i="10"/>
  <c r="K12883" i="10"/>
  <c r="N12883" i="10"/>
  <c r="K12884" i="10"/>
  <c r="N12884" i="10"/>
  <c r="K12885" i="10"/>
  <c r="N12885" i="10"/>
  <c r="K12886" i="10"/>
  <c r="N12886" i="10"/>
  <c r="K12887" i="10"/>
  <c r="N12887" i="10"/>
  <c r="K12888" i="10"/>
  <c r="N12888" i="10"/>
  <c r="K12889" i="10"/>
  <c r="N12889" i="10"/>
  <c r="K12890" i="10"/>
  <c r="N12890" i="10"/>
  <c r="K12891" i="10"/>
  <c r="N12891" i="10"/>
  <c r="K12892" i="10"/>
  <c r="N12892" i="10"/>
  <c r="K12893" i="10"/>
  <c r="N12893" i="10"/>
  <c r="K12894" i="10"/>
  <c r="N12894" i="10"/>
  <c r="K12895" i="10"/>
  <c r="N12895" i="10"/>
  <c r="K12896" i="10"/>
  <c r="N12896" i="10"/>
  <c r="K12897" i="10"/>
  <c r="N12897" i="10"/>
  <c r="K12898" i="10"/>
  <c r="N12898" i="10"/>
  <c r="K12899" i="10"/>
  <c r="N12899" i="10"/>
  <c r="K12900" i="10"/>
  <c r="N12900" i="10"/>
  <c r="K12901" i="10"/>
  <c r="N12901" i="10"/>
  <c r="K12902" i="10"/>
  <c r="N12902" i="10"/>
  <c r="K12903" i="10"/>
  <c r="N12903" i="10"/>
  <c r="K12904" i="10"/>
  <c r="N12904" i="10"/>
  <c r="K12905" i="10"/>
  <c r="N12905" i="10"/>
  <c r="K12906" i="10"/>
  <c r="N12906" i="10"/>
  <c r="K12907" i="10"/>
  <c r="N12907" i="10"/>
  <c r="K12908" i="10"/>
  <c r="N12908" i="10"/>
  <c r="K12909" i="10"/>
  <c r="N12909" i="10"/>
  <c r="K12910" i="10"/>
  <c r="N12910" i="10"/>
  <c r="K12911" i="10"/>
  <c r="N12911" i="10"/>
  <c r="K12912" i="10"/>
  <c r="N12912" i="10"/>
  <c r="K12913" i="10"/>
  <c r="N12913" i="10"/>
  <c r="K12914" i="10"/>
  <c r="N12914" i="10"/>
  <c r="K12915" i="10"/>
  <c r="N12915" i="10"/>
  <c r="K12916" i="10"/>
  <c r="N12916" i="10"/>
  <c r="K12917" i="10"/>
  <c r="N12917" i="10"/>
  <c r="K12918" i="10"/>
  <c r="N12918" i="10"/>
  <c r="K12919" i="10"/>
  <c r="N12919" i="10"/>
  <c r="K12920" i="10"/>
  <c r="N12920" i="10"/>
  <c r="K12921" i="10"/>
  <c r="N12921" i="10"/>
  <c r="K12922" i="10"/>
  <c r="N12922" i="10"/>
  <c r="K12923" i="10"/>
  <c r="N12923" i="10"/>
  <c r="K12924" i="10"/>
  <c r="N12924" i="10"/>
  <c r="K12925" i="10"/>
  <c r="N12925" i="10"/>
  <c r="K12926" i="10"/>
  <c r="N12926" i="10"/>
  <c r="K12927" i="10"/>
  <c r="N12927" i="10"/>
  <c r="K12928" i="10"/>
  <c r="N12928" i="10"/>
  <c r="K12929" i="10"/>
  <c r="N12929" i="10"/>
  <c r="K12930" i="10"/>
  <c r="N12930" i="10"/>
  <c r="K12931" i="10"/>
  <c r="N12931" i="10"/>
  <c r="K12932" i="10"/>
  <c r="N12932" i="10"/>
  <c r="K12933" i="10"/>
  <c r="N12933" i="10"/>
  <c r="K12934" i="10"/>
  <c r="N12934" i="10"/>
  <c r="K12935" i="10"/>
  <c r="N12935" i="10"/>
  <c r="K12936" i="10"/>
  <c r="N12936" i="10"/>
  <c r="K12937" i="10"/>
  <c r="N12937" i="10"/>
  <c r="K12938" i="10"/>
  <c r="N12938" i="10"/>
  <c r="K12939" i="10"/>
  <c r="N12939" i="10"/>
  <c r="K12940" i="10"/>
  <c r="N12940" i="10"/>
  <c r="K12941" i="10"/>
  <c r="N12941" i="10"/>
  <c r="K12942" i="10"/>
  <c r="N12942" i="10"/>
  <c r="K12943" i="10"/>
  <c r="N12943" i="10"/>
  <c r="K12944" i="10"/>
  <c r="N12944" i="10"/>
  <c r="K12945" i="10"/>
  <c r="N12945" i="10"/>
  <c r="K12946" i="10"/>
  <c r="N12946" i="10"/>
  <c r="K12947" i="10"/>
  <c r="N12947" i="10"/>
  <c r="K12948" i="10"/>
  <c r="N12948" i="10"/>
  <c r="K12949" i="10"/>
  <c r="N12949" i="10"/>
  <c r="K12950" i="10"/>
  <c r="N12950" i="10"/>
  <c r="L12950" i="10" l="1"/>
  <c r="M12950" i="10" s="1"/>
  <c r="L12949" i="10"/>
  <c r="M12949" i="10" s="1"/>
  <c r="L12948" i="10"/>
  <c r="M12948" i="10" s="1"/>
  <c r="L12947" i="10"/>
  <c r="M12947" i="10" s="1"/>
  <c r="L12946" i="10"/>
  <c r="M12946" i="10" s="1"/>
  <c r="L12945" i="10"/>
  <c r="M12945" i="10" s="1"/>
  <c r="L12944" i="10"/>
  <c r="M12944" i="10" s="1"/>
  <c r="L12943" i="10"/>
  <c r="M12943" i="10" s="1"/>
  <c r="L12942" i="10"/>
  <c r="M12942" i="10" s="1"/>
  <c r="L12941" i="10"/>
  <c r="M12941" i="10" s="1"/>
  <c r="L12940" i="10"/>
  <c r="M12940" i="10" s="1"/>
  <c r="L12939" i="10"/>
  <c r="M12939" i="10" s="1"/>
  <c r="L12938" i="10"/>
  <c r="M12938" i="10" s="1"/>
  <c r="L12937" i="10"/>
  <c r="M12937" i="10" s="1"/>
  <c r="L12936" i="10"/>
  <c r="M12936" i="10" s="1"/>
  <c r="L12935" i="10"/>
  <c r="M12935" i="10" s="1"/>
  <c r="L12934" i="10"/>
  <c r="M12934" i="10" s="1"/>
  <c r="L12933" i="10"/>
  <c r="M12933" i="10" s="1"/>
  <c r="L12932" i="10"/>
  <c r="M12932" i="10" s="1"/>
  <c r="L12931" i="10"/>
  <c r="M12931" i="10" s="1"/>
  <c r="L12930" i="10"/>
  <c r="M12930" i="10" s="1"/>
  <c r="L12929" i="10"/>
  <c r="M12929" i="10" s="1"/>
  <c r="L12928" i="10"/>
  <c r="M12928" i="10" s="1"/>
  <c r="L12927" i="10"/>
  <c r="M12927" i="10" s="1"/>
  <c r="L12926" i="10"/>
  <c r="M12926" i="10" s="1"/>
  <c r="L12925" i="10"/>
  <c r="M12925" i="10" s="1"/>
  <c r="L12924" i="10"/>
  <c r="M12924" i="10" s="1"/>
  <c r="L12923" i="10"/>
  <c r="M12923" i="10" s="1"/>
  <c r="L12922" i="10"/>
  <c r="M12922" i="10" s="1"/>
  <c r="L12921" i="10"/>
  <c r="M12921" i="10" s="1"/>
  <c r="L12920" i="10"/>
  <c r="M12920" i="10" s="1"/>
  <c r="L12919" i="10"/>
  <c r="M12919" i="10" s="1"/>
  <c r="L12918" i="10"/>
  <c r="M12918" i="10" s="1"/>
  <c r="L12917" i="10"/>
  <c r="M12917" i="10" s="1"/>
  <c r="L12916" i="10"/>
  <c r="M12916" i="10" s="1"/>
  <c r="L12915" i="10"/>
  <c r="M12915" i="10" s="1"/>
  <c r="L12914" i="10"/>
  <c r="M12914" i="10" s="1"/>
  <c r="L12913" i="10"/>
  <c r="M12913" i="10" s="1"/>
  <c r="L12912" i="10"/>
  <c r="M12912" i="10" s="1"/>
  <c r="L12911" i="10"/>
  <c r="M12911" i="10" s="1"/>
  <c r="L12910" i="10"/>
  <c r="M12910" i="10" s="1"/>
  <c r="L12909" i="10"/>
  <c r="M12909" i="10" s="1"/>
  <c r="L12908" i="10"/>
  <c r="M12908" i="10" s="1"/>
  <c r="L12907" i="10"/>
  <c r="M12907" i="10" s="1"/>
  <c r="L12906" i="10"/>
  <c r="M12906" i="10" s="1"/>
  <c r="L12905" i="10"/>
  <c r="M12905" i="10" s="1"/>
  <c r="L12904" i="10"/>
  <c r="M12904" i="10" s="1"/>
  <c r="L12903" i="10"/>
  <c r="M12903" i="10" s="1"/>
  <c r="L12902" i="10"/>
  <c r="M12902" i="10" s="1"/>
  <c r="L12901" i="10"/>
  <c r="M12901" i="10" s="1"/>
  <c r="L12900" i="10"/>
  <c r="M12900" i="10" s="1"/>
  <c r="L12899" i="10"/>
  <c r="M12899" i="10" s="1"/>
  <c r="L12898" i="10"/>
  <c r="M12898" i="10" s="1"/>
  <c r="L12897" i="10"/>
  <c r="M12897" i="10" s="1"/>
  <c r="L12896" i="10"/>
  <c r="M12896" i="10" s="1"/>
  <c r="L12895" i="10"/>
  <c r="M12895" i="10" s="1"/>
  <c r="L12894" i="10"/>
  <c r="M12894" i="10" s="1"/>
  <c r="L12893" i="10"/>
  <c r="M12893" i="10" s="1"/>
  <c r="L12892" i="10"/>
  <c r="M12892" i="10" s="1"/>
  <c r="L12891" i="10"/>
  <c r="M12891" i="10" s="1"/>
  <c r="L12890" i="10"/>
  <c r="M12890" i="10" s="1"/>
  <c r="L12889" i="10"/>
  <c r="M12889" i="10" s="1"/>
  <c r="L12888" i="10"/>
  <c r="M12888" i="10" s="1"/>
  <c r="L12887" i="10"/>
  <c r="M12887" i="10" s="1"/>
  <c r="L12886" i="10"/>
  <c r="M12886" i="10" s="1"/>
  <c r="L12885" i="10"/>
  <c r="M12885" i="10" s="1"/>
  <c r="L12884" i="10"/>
  <c r="M12884" i="10" s="1"/>
  <c r="L12883" i="10"/>
  <c r="M12883" i="10" s="1"/>
  <c r="L12882" i="10"/>
  <c r="M12882" i="10" s="1"/>
  <c r="L12881" i="10"/>
  <c r="M12881" i="10" s="1"/>
  <c r="L12880" i="10"/>
  <c r="M12880" i="10" s="1"/>
  <c r="K12872" i="10" l="1"/>
  <c r="N12872" i="10"/>
  <c r="K12873" i="10"/>
  <c r="N12873" i="10"/>
  <c r="K12874" i="10"/>
  <c r="N12874" i="10"/>
  <c r="K12875" i="10"/>
  <c r="N12875" i="10"/>
  <c r="K12876" i="10"/>
  <c r="N12876" i="10"/>
  <c r="K12877" i="10"/>
  <c r="N12877" i="10"/>
  <c r="K12878" i="10"/>
  <c r="N12878" i="10"/>
  <c r="K12879" i="10"/>
  <c r="N12879" i="10"/>
  <c r="L12879" i="10" l="1"/>
  <c r="M12879" i="10" s="1"/>
  <c r="L12878" i="10"/>
  <c r="M12878" i="10" s="1"/>
  <c r="L12877" i="10"/>
  <c r="M12877" i="10" s="1"/>
  <c r="L12876" i="10"/>
  <c r="M12876" i="10" s="1"/>
  <c r="L12875" i="10"/>
  <c r="M12875" i="10" s="1"/>
  <c r="L12874" i="10"/>
  <c r="M12874" i="10" s="1"/>
  <c r="L12873" i="10"/>
  <c r="M12873" i="10" s="1"/>
  <c r="L12872" i="10"/>
  <c r="M12872" i="10" s="1"/>
  <c r="K12787" i="10"/>
  <c r="N12787" i="10"/>
  <c r="K12788" i="10"/>
  <c r="N12788" i="10"/>
  <c r="K12789" i="10"/>
  <c r="N12789" i="10"/>
  <c r="K12790" i="10"/>
  <c r="N12790" i="10"/>
  <c r="K12791" i="10"/>
  <c r="N12791" i="10"/>
  <c r="K12792" i="10"/>
  <c r="N12792" i="10"/>
  <c r="K12793" i="10"/>
  <c r="N12793" i="10"/>
  <c r="K12794" i="10"/>
  <c r="N12794" i="10"/>
  <c r="K12795" i="10"/>
  <c r="N12795" i="10"/>
  <c r="K12796" i="10"/>
  <c r="N12796" i="10"/>
  <c r="K12797" i="10"/>
  <c r="N12797" i="10"/>
  <c r="K12798" i="10"/>
  <c r="N12798" i="10"/>
  <c r="K12799" i="10"/>
  <c r="N12799" i="10"/>
  <c r="K12800" i="10"/>
  <c r="N12800" i="10"/>
  <c r="K12801" i="10"/>
  <c r="N12801" i="10"/>
  <c r="K12802" i="10"/>
  <c r="N12802" i="10"/>
  <c r="K12803" i="10"/>
  <c r="N12803" i="10"/>
  <c r="K12804" i="10"/>
  <c r="N12804" i="10"/>
  <c r="K12805" i="10"/>
  <c r="N12805" i="10"/>
  <c r="K12806" i="10"/>
  <c r="N12806" i="10"/>
  <c r="K12807" i="10"/>
  <c r="N12807" i="10"/>
  <c r="K12808" i="10"/>
  <c r="N12808" i="10"/>
  <c r="K12809" i="10"/>
  <c r="N12809" i="10"/>
  <c r="K12810" i="10"/>
  <c r="N12810" i="10"/>
  <c r="K12811" i="10"/>
  <c r="N12811" i="10"/>
  <c r="K12812" i="10"/>
  <c r="N12812" i="10"/>
  <c r="K12813" i="10"/>
  <c r="N12813" i="10"/>
  <c r="K12814" i="10"/>
  <c r="N12814" i="10"/>
  <c r="K12815" i="10"/>
  <c r="N12815" i="10"/>
  <c r="K12816" i="10"/>
  <c r="N12816" i="10"/>
  <c r="K12817" i="10"/>
  <c r="N12817" i="10"/>
  <c r="K12818" i="10"/>
  <c r="N12818" i="10"/>
  <c r="K12819" i="10"/>
  <c r="N12819" i="10"/>
  <c r="K12820" i="10"/>
  <c r="N12820" i="10"/>
  <c r="K12821" i="10"/>
  <c r="N12821" i="10"/>
  <c r="K12822" i="10"/>
  <c r="N12822" i="10"/>
  <c r="K12823" i="10"/>
  <c r="N12823" i="10"/>
  <c r="K12824" i="10"/>
  <c r="N12824" i="10"/>
  <c r="K12825" i="10"/>
  <c r="N12825" i="10"/>
  <c r="K12826" i="10"/>
  <c r="N12826" i="10"/>
  <c r="K12827" i="10"/>
  <c r="N12827" i="10"/>
  <c r="K12828" i="10"/>
  <c r="N12828" i="10"/>
  <c r="K12829" i="10"/>
  <c r="N12829" i="10"/>
  <c r="K12830" i="10"/>
  <c r="N12830" i="10"/>
  <c r="K12831" i="10"/>
  <c r="N12831" i="10"/>
  <c r="K12832" i="10"/>
  <c r="N12832" i="10"/>
  <c r="K12833" i="10"/>
  <c r="N12833" i="10"/>
  <c r="K12834" i="10"/>
  <c r="N12834" i="10"/>
  <c r="K12835" i="10"/>
  <c r="N12835" i="10"/>
  <c r="K12836" i="10"/>
  <c r="N12836" i="10"/>
  <c r="K12837" i="10"/>
  <c r="N12837" i="10"/>
  <c r="K12838" i="10"/>
  <c r="N12838" i="10"/>
  <c r="K12839" i="10"/>
  <c r="N12839" i="10"/>
  <c r="K12840" i="10"/>
  <c r="N12840" i="10"/>
  <c r="K12841" i="10"/>
  <c r="N12841" i="10"/>
  <c r="K12842" i="10"/>
  <c r="N12842" i="10"/>
  <c r="K12843" i="10"/>
  <c r="N12843" i="10"/>
  <c r="K12844" i="10"/>
  <c r="N12844" i="10"/>
  <c r="K12845" i="10"/>
  <c r="N12845" i="10"/>
  <c r="K12846" i="10"/>
  <c r="N12846" i="10"/>
  <c r="K12847" i="10"/>
  <c r="N12847" i="10"/>
  <c r="K12848" i="10"/>
  <c r="N12848" i="10"/>
  <c r="K12849" i="10"/>
  <c r="N12849" i="10"/>
  <c r="K12850" i="10"/>
  <c r="N12850" i="10"/>
  <c r="K12851" i="10"/>
  <c r="N12851" i="10"/>
  <c r="K12852" i="10"/>
  <c r="N12852" i="10"/>
  <c r="K12853" i="10"/>
  <c r="N12853" i="10"/>
  <c r="K12854" i="10"/>
  <c r="N12854" i="10"/>
  <c r="K12855" i="10"/>
  <c r="N12855" i="10"/>
  <c r="K12856" i="10"/>
  <c r="N12856" i="10"/>
  <c r="K12857" i="10"/>
  <c r="N12857" i="10"/>
  <c r="K12858" i="10"/>
  <c r="N12858" i="10"/>
  <c r="K12859" i="10"/>
  <c r="N12859" i="10"/>
  <c r="K12860" i="10"/>
  <c r="N12860" i="10"/>
  <c r="K12861" i="10"/>
  <c r="N12861" i="10"/>
  <c r="K12862" i="10"/>
  <c r="N12862" i="10"/>
  <c r="K12863" i="10"/>
  <c r="N12863" i="10"/>
  <c r="K12864" i="10"/>
  <c r="N12864" i="10"/>
  <c r="K12865" i="10"/>
  <c r="N12865" i="10"/>
  <c r="K12866" i="10"/>
  <c r="N12866" i="10"/>
  <c r="K12867" i="10"/>
  <c r="N12867" i="10"/>
  <c r="K12868" i="10"/>
  <c r="N12868" i="10"/>
  <c r="K12869" i="10"/>
  <c r="N12869" i="10"/>
  <c r="K12870" i="10"/>
  <c r="N12870" i="10"/>
  <c r="K12871" i="10"/>
  <c r="N12871" i="10"/>
  <c r="L12871" i="10" l="1"/>
  <c r="M12871" i="10" s="1"/>
  <c r="L12870" i="10"/>
  <c r="M12870" i="10" s="1"/>
  <c r="L12869" i="10"/>
  <c r="M12869" i="10" s="1"/>
  <c r="L12868" i="10"/>
  <c r="M12868" i="10" s="1"/>
  <c r="L12867" i="10"/>
  <c r="M12867" i="10" s="1"/>
  <c r="L12866" i="10"/>
  <c r="M12866" i="10" s="1"/>
  <c r="L12865" i="10"/>
  <c r="M12865" i="10" s="1"/>
  <c r="L12864" i="10"/>
  <c r="M12864" i="10" s="1"/>
  <c r="L12863" i="10"/>
  <c r="M12863" i="10" s="1"/>
  <c r="L12862" i="10"/>
  <c r="M12862" i="10" s="1"/>
  <c r="L12861" i="10"/>
  <c r="M12861" i="10" s="1"/>
  <c r="L12860" i="10"/>
  <c r="M12860" i="10" s="1"/>
  <c r="L12859" i="10"/>
  <c r="M12859" i="10" s="1"/>
  <c r="L12858" i="10"/>
  <c r="M12858" i="10" s="1"/>
  <c r="L12857" i="10"/>
  <c r="M12857" i="10" s="1"/>
  <c r="L12856" i="10"/>
  <c r="M12856" i="10" s="1"/>
  <c r="L12855" i="10"/>
  <c r="M12855" i="10" s="1"/>
  <c r="L12854" i="10"/>
  <c r="M12854" i="10" s="1"/>
  <c r="L12853" i="10"/>
  <c r="M12853" i="10" s="1"/>
  <c r="L12852" i="10"/>
  <c r="M12852" i="10" s="1"/>
  <c r="L12851" i="10"/>
  <c r="M12851" i="10" s="1"/>
  <c r="L12850" i="10"/>
  <c r="M12850" i="10" s="1"/>
  <c r="L12849" i="10"/>
  <c r="M12849" i="10" s="1"/>
  <c r="L12848" i="10"/>
  <c r="M12848" i="10" s="1"/>
  <c r="L12847" i="10"/>
  <c r="M12847" i="10" s="1"/>
  <c r="L12846" i="10"/>
  <c r="M12846" i="10" s="1"/>
  <c r="L12845" i="10"/>
  <c r="M12845" i="10" s="1"/>
  <c r="L12844" i="10"/>
  <c r="M12844" i="10" s="1"/>
  <c r="L12843" i="10"/>
  <c r="M12843" i="10" s="1"/>
  <c r="L12842" i="10"/>
  <c r="M12842" i="10" s="1"/>
  <c r="L12841" i="10"/>
  <c r="M12841" i="10" s="1"/>
  <c r="L12840" i="10"/>
  <c r="M12840" i="10" s="1"/>
  <c r="L12839" i="10"/>
  <c r="M12839" i="10" s="1"/>
  <c r="L12838" i="10"/>
  <c r="M12838" i="10" s="1"/>
  <c r="L12837" i="10"/>
  <c r="M12837" i="10" s="1"/>
  <c r="L12836" i="10"/>
  <c r="M12836" i="10" s="1"/>
  <c r="L12835" i="10"/>
  <c r="M12835" i="10" s="1"/>
  <c r="L12834" i="10"/>
  <c r="M12834" i="10" s="1"/>
  <c r="L12833" i="10"/>
  <c r="M12833" i="10" s="1"/>
  <c r="L12832" i="10"/>
  <c r="M12832" i="10" s="1"/>
  <c r="L12831" i="10"/>
  <c r="M12831" i="10" s="1"/>
  <c r="L12830" i="10"/>
  <c r="M12830" i="10" s="1"/>
  <c r="L12829" i="10"/>
  <c r="M12829" i="10" s="1"/>
  <c r="L12828" i="10"/>
  <c r="M12828" i="10" s="1"/>
  <c r="L12827" i="10"/>
  <c r="M12827" i="10" s="1"/>
  <c r="L12826" i="10"/>
  <c r="M12826" i="10" s="1"/>
  <c r="L12825" i="10"/>
  <c r="M12825" i="10" s="1"/>
  <c r="L12824" i="10"/>
  <c r="M12824" i="10" s="1"/>
  <c r="L12823" i="10"/>
  <c r="M12823" i="10" s="1"/>
  <c r="L12822" i="10"/>
  <c r="M12822" i="10" s="1"/>
  <c r="L12821" i="10"/>
  <c r="M12821" i="10" s="1"/>
  <c r="L12820" i="10"/>
  <c r="M12820" i="10" s="1"/>
  <c r="L12819" i="10"/>
  <c r="M12819" i="10" s="1"/>
  <c r="L12818" i="10"/>
  <c r="M12818" i="10" s="1"/>
  <c r="L12817" i="10"/>
  <c r="M12817" i="10" s="1"/>
  <c r="L12816" i="10"/>
  <c r="M12816" i="10" s="1"/>
  <c r="L12815" i="10"/>
  <c r="M12815" i="10" s="1"/>
  <c r="L12814" i="10"/>
  <c r="M12814" i="10" s="1"/>
  <c r="L12813" i="10"/>
  <c r="M12813" i="10" s="1"/>
  <c r="L12812" i="10"/>
  <c r="M12812" i="10" s="1"/>
  <c r="L12811" i="10"/>
  <c r="M12811" i="10" s="1"/>
  <c r="L12810" i="10"/>
  <c r="M12810" i="10" s="1"/>
  <c r="L12809" i="10"/>
  <c r="M12809" i="10" s="1"/>
  <c r="L12808" i="10"/>
  <c r="M12808" i="10" s="1"/>
  <c r="L12807" i="10"/>
  <c r="M12807" i="10" s="1"/>
  <c r="L12806" i="10"/>
  <c r="M12806" i="10" s="1"/>
  <c r="L12805" i="10"/>
  <c r="M12805" i="10" s="1"/>
  <c r="L12804" i="10"/>
  <c r="M12804" i="10" s="1"/>
  <c r="L12803" i="10"/>
  <c r="M12803" i="10" s="1"/>
  <c r="L12802" i="10"/>
  <c r="M12802" i="10" s="1"/>
  <c r="L12801" i="10"/>
  <c r="M12801" i="10" s="1"/>
  <c r="L12800" i="10"/>
  <c r="M12800" i="10" s="1"/>
  <c r="L12799" i="10"/>
  <c r="M12799" i="10" s="1"/>
  <c r="L12798" i="10"/>
  <c r="M12798" i="10" s="1"/>
  <c r="L12797" i="10"/>
  <c r="M12797" i="10" s="1"/>
  <c r="L12796" i="10"/>
  <c r="M12796" i="10" s="1"/>
  <c r="L12795" i="10"/>
  <c r="M12795" i="10" s="1"/>
  <c r="L12794" i="10"/>
  <c r="M12794" i="10" s="1"/>
  <c r="L12793" i="10"/>
  <c r="M12793" i="10" s="1"/>
  <c r="L12792" i="10"/>
  <c r="M12792" i="10" s="1"/>
  <c r="L12791" i="10"/>
  <c r="M12791" i="10" s="1"/>
  <c r="L12790" i="10"/>
  <c r="M12790" i="10" s="1"/>
  <c r="L12789" i="10"/>
  <c r="M12789" i="10" s="1"/>
  <c r="L12788" i="10"/>
  <c r="M12788" i="10" s="1"/>
  <c r="L12787" i="10"/>
  <c r="M12787" i="10" s="1"/>
  <c r="K12782" i="10"/>
  <c r="N12782" i="10"/>
  <c r="K12783" i="10"/>
  <c r="N12783" i="10"/>
  <c r="K12784" i="10"/>
  <c r="N12784" i="10"/>
  <c r="K12785" i="10"/>
  <c r="N12785" i="10"/>
  <c r="K12786" i="10"/>
  <c r="N12786" i="10"/>
  <c r="F109" i="4"/>
  <c r="F199" i="4"/>
  <c r="F200" i="4"/>
  <c r="F201" i="4"/>
  <c r="F202" i="4"/>
  <c r="F203" i="4"/>
  <c r="F204" i="4"/>
  <c r="F206" i="4"/>
  <c r="F207" i="4"/>
  <c r="L12786" i="10" l="1"/>
  <c r="M12786" i="10" s="1"/>
  <c r="L12784" i="10"/>
  <c r="M12784" i="10" s="1"/>
  <c r="L12782" i="10"/>
  <c r="M12782" i="10" s="1"/>
  <c r="L12785" i="10"/>
  <c r="M12785" i="10" s="1"/>
  <c r="L12783" i="10"/>
  <c r="M12783" i="10" s="1"/>
  <c r="K12560" i="10"/>
  <c r="N12560" i="10"/>
  <c r="K12561" i="10"/>
  <c r="N12561" i="10"/>
  <c r="K12562" i="10"/>
  <c r="N12562" i="10"/>
  <c r="K12563" i="10"/>
  <c r="N12563" i="10"/>
  <c r="K12564" i="10"/>
  <c r="N12564" i="10"/>
  <c r="K12565" i="10"/>
  <c r="N12565" i="10"/>
  <c r="K12566" i="10"/>
  <c r="N12566" i="10"/>
  <c r="K12567" i="10"/>
  <c r="N12567" i="10"/>
  <c r="K12568" i="10"/>
  <c r="N12568" i="10"/>
  <c r="K12569" i="10"/>
  <c r="N12569" i="10"/>
  <c r="K12570" i="10"/>
  <c r="N12570" i="10"/>
  <c r="K12571" i="10"/>
  <c r="N12571" i="10"/>
  <c r="K12572" i="10"/>
  <c r="N12572" i="10"/>
  <c r="K12573" i="10"/>
  <c r="N12573" i="10"/>
  <c r="K12574" i="10"/>
  <c r="N12574" i="10"/>
  <c r="K12575" i="10"/>
  <c r="N12575" i="10"/>
  <c r="K12576" i="10"/>
  <c r="N12576" i="10"/>
  <c r="K12577" i="10"/>
  <c r="N12577" i="10"/>
  <c r="K12578" i="10"/>
  <c r="N12578" i="10"/>
  <c r="K12579" i="10"/>
  <c r="N12579" i="10"/>
  <c r="K12580" i="10"/>
  <c r="N12580" i="10"/>
  <c r="K12581" i="10"/>
  <c r="N12581" i="10"/>
  <c r="K12582" i="10"/>
  <c r="N12582" i="10"/>
  <c r="K12583" i="10"/>
  <c r="N12583" i="10"/>
  <c r="K12584" i="10"/>
  <c r="N12584" i="10"/>
  <c r="K12585" i="10"/>
  <c r="N12585" i="10"/>
  <c r="K12586" i="10"/>
  <c r="N12586" i="10"/>
  <c r="K12587" i="10"/>
  <c r="N12587" i="10"/>
  <c r="K12588" i="10"/>
  <c r="N12588" i="10"/>
  <c r="K12589" i="10"/>
  <c r="N12589" i="10"/>
  <c r="K12590" i="10"/>
  <c r="N12590" i="10"/>
  <c r="K12591" i="10"/>
  <c r="N12591" i="10"/>
  <c r="K12592" i="10"/>
  <c r="N12592" i="10"/>
  <c r="K12593" i="10"/>
  <c r="N12593" i="10"/>
  <c r="K12594" i="10"/>
  <c r="N12594" i="10"/>
  <c r="K12595" i="10"/>
  <c r="N12595" i="10"/>
  <c r="K12596" i="10"/>
  <c r="N12596" i="10"/>
  <c r="K12597" i="10"/>
  <c r="N12597" i="10"/>
  <c r="K12598" i="10"/>
  <c r="N12598" i="10"/>
  <c r="K12599" i="10"/>
  <c r="N12599" i="10"/>
  <c r="K12600" i="10"/>
  <c r="N12600" i="10"/>
  <c r="K12601" i="10"/>
  <c r="N12601" i="10"/>
  <c r="K12602" i="10"/>
  <c r="N12602" i="10"/>
  <c r="K12603" i="10"/>
  <c r="N12603" i="10"/>
  <c r="K12604" i="10"/>
  <c r="N12604" i="10"/>
  <c r="K12605" i="10"/>
  <c r="N12605" i="10"/>
  <c r="K12606" i="10"/>
  <c r="N12606" i="10"/>
  <c r="K12607" i="10"/>
  <c r="N12607" i="10"/>
  <c r="K12608" i="10"/>
  <c r="N12608" i="10"/>
  <c r="K12609" i="10"/>
  <c r="N12609" i="10"/>
  <c r="K12610" i="10"/>
  <c r="N12610" i="10"/>
  <c r="K12611" i="10"/>
  <c r="N12611" i="10"/>
  <c r="K12612" i="10"/>
  <c r="N12612" i="10"/>
  <c r="K12613" i="10"/>
  <c r="N12613" i="10"/>
  <c r="K12614" i="10"/>
  <c r="N12614" i="10"/>
  <c r="K12615" i="10"/>
  <c r="N12615" i="10"/>
  <c r="K12616" i="10"/>
  <c r="N12616" i="10"/>
  <c r="K12617" i="10"/>
  <c r="N12617" i="10"/>
  <c r="K12618" i="10"/>
  <c r="N12618" i="10"/>
  <c r="K12619" i="10"/>
  <c r="N12619" i="10"/>
  <c r="K12620" i="10"/>
  <c r="N12620" i="10"/>
  <c r="K12621" i="10"/>
  <c r="N12621" i="10"/>
  <c r="K12622" i="10"/>
  <c r="N12622" i="10"/>
  <c r="K12623" i="10"/>
  <c r="N12623" i="10"/>
  <c r="K12624" i="10"/>
  <c r="N12624" i="10"/>
  <c r="K12625" i="10"/>
  <c r="N12625" i="10"/>
  <c r="K12626" i="10"/>
  <c r="N12626" i="10"/>
  <c r="K12627" i="10"/>
  <c r="N12627" i="10"/>
  <c r="K12628" i="10"/>
  <c r="N12628" i="10"/>
  <c r="K12629" i="10"/>
  <c r="N12629" i="10"/>
  <c r="K12630" i="10"/>
  <c r="N12630" i="10"/>
  <c r="K12631" i="10"/>
  <c r="N12631" i="10"/>
  <c r="K12632" i="10"/>
  <c r="N12632" i="10"/>
  <c r="K12633" i="10"/>
  <c r="N12633" i="10"/>
  <c r="K12634" i="10"/>
  <c r="N12634" i="10"/>
  <c r="K12635" i="10"/>
  <c r="N12635" i="10"/>
  <c r="K12636" i="10"/>
  <c r="N12636" i="10"/>
  <c r="K12637" i="10"/>
  <c r="N12637" i="10"/>
  <c r="K12638" i="10"/>
  <c r="N12638" i="10"/>
  <c r="K12639" i="10"/>
  <c r="N12639" i="10"/>
  <c r="K12640" i="10"/>
  <c r="N12640" i="10"/>
  <c r="K12641" i="10"/>
  <c r="N12641" i="10"/>
  <c r="K12642" i="10"/>
  <c r="N12642" i="10"/>
  <c r="K12643" i="10"/>
  <c r="N12643" i="10"/>
  <c r="K12644" i="10"/>
  <c r="N12644" i="10"/>
  <c r="K12645" i="10"/>
  <c r="N12645" i="10"/>
  <c r="K12646" i="10"/>
  <c r="N12646" i="10"/>
  <c r="K12647" i="10"/>
  <c r="N12647" i="10"/>
  <c r="K12648" i="10"/>
  <c r="N12648" i="10"/>
  <c r="K12649" i="10"/>
  <c r="N12649" i="10"/>
  <c r="K12650" i="10"/>
  <c r="N12650" i="10"/>
  <c r="K12651" i="10"/>
  <c r="N12651" i="10"/>
  <c r="K12652" i="10"/>
  <c r="N12652" i="10"/>
  <c r="K12653" i="10"/>
  <c r="N12653" i="10"/>
  <c r="K12654" i="10"/>
  <c r="N12654" i="10"/>
  <c r="K12655" i="10"/>
  <c r="N12655" i="10"/>
  <c r="K12656" i="10"/>
  <c r="N12656" i="10"/>
  <c r="K12657" i="10"/>
  <c r="N12657" i="10"/>
  <c r="K12658" i="10"/>
  <c r="N12658" i="10"/>
  <c r="K12659" i="10"/>
  <c r="N12659" i="10"/>
  <c r="K12660" i="10"/>
  <c r="N12660" i="10"/>
  <c r="K12661" i="10"/>
  <c r="N12661" i="10"/>
  <c r="K12662" i="10"/>
  <c r="N12662" i="10"/>
  <c r="K12663" i="10"/>
  <c r="N12663" i="10"/>
  <c r="K12664" i="10"/>
  <c r="N12664" i="10"/>
  <c r="K12665" i="10"/>
  <c r="N12665" i="10"/>
  <c r="K12666" i="10"/>
  <c r="N12666" i="10"/>
  <c r="K12667" i="10"/>
  <c r="N12667" i="10"/>
  <c r="K12668" i="10"/>
  <c r="N12668" i="10"/>
  <c r="K12669" i="10"/>
  <c r="N12669" i="10"/>
  <c r="K12670" i="10"/>
  <c r="N12670" i="10"/>
  <c r="K12671" i="10"/>
  <c r="N12671" i="10"/>
  <c r="K12672" i="10"/>
  <c r="N12672" i="10"/>
  <c r="K12673" i="10"/>
  <c r="N12673" i="10"/>
  <c r="K12674" i="10"/>
  <c r="N12674" i="10"/>
  <c r="K12675" i="10"/>
  <c r="N12675" i="10"/>
  <c r="K12676" i="10"/>
  <c r="N12676" i="10"/>
  <c r="K12677" i="10"/>
  <c r="N12677" i="10"/>
  <c r="K12678" i="10"/>
  <c r="N12678" i="10"/>
  <c r="K12679" i="10"/>
  <c r="N12679" i="10"/>
  <c r="K12680" i="10"/>
  <c r="N12680" i="10"/>
  <c r="K12681" i="10"/>
  <c r="N12681" i="10"/>
  <c r="K12682" i="10"/>
  <c r="N12682" i="10"/>
  <c r="K12683" i="10"/>
  <c r="N12683" i="10"/>
  <c r="K12684" i="10"/>
  <c r="N12684" i="10"/>
  <c r="K12685" i="10"/>
  <c r="N12685" i="10"/>
  <c r="K12686" i="10"/>
  <c r="N12686" i="10"/>
  <c r="K12687" i="10"/>
  <c r="N12687" i="10"/>
  <c r="K12688" i="10"/>
  <c r="N12688" i="10"/>
  <c r="K12689" i="10"/>
  <c r="N12689" i="10"/>
  <c r="K12690" i="10"/>
  <c r="N12690" i="10"/>
  <c r="K12691" i="10"/>
  <c r="N12691" i="10"/>
  <c r="K12692" i="10"/>
  <c r="N12692" i="10"/>
  <c r="K12693" i="10"/>
  <c r="N12693" i="10"/>
  <c r="K12694" i="10"/>
  <c r="N12694" i="10"/>
  <c r="K12695" i="10"/>
  <c r="N12695" i="10"/>
  <c r="K12696" i="10"/>
  <c r="N12696" i="10"/>
  <c r="K12697" i="10"/>
  <c r="N12697" i="10"/>
  <c r="K12698" i="10"/>
  <c r="N12698" i="10"/>
  <c r="K12699" i="10"/>
  <c r="N12699" i="10"/>
  <c r="K12700" i="10"/>
  <c r="N12700" i="10"/>
  <c r="K12701" i="10"/>
  <c r="N12701" i="10"/>
  <c r="K12702" i="10"/>
  <c r="N12702" i="10"/>
  <c r="K12703" i="10"/>
  <c r="N12703" i="10"/>
  <c r="K12704" i="10"/>
  <c r="N12704" i="10"/>
  <c r="K12705" i="10"/>
  <c r="N12705" i="10"/>
  <c r="K12706" i="10"/>
  <c r="N12706" i="10"/>
  <c r="K12707" i="10"/>
  <c r="N12707" i="10"/>
  <c r="K12708" i="10"/>
  <c r="N12708" i="10"/>
  <c r="K12709" i="10"/>
  <c r="N12709" i="10"/>
  <c r="K12710" i="10"/>
  <c r="N12710" i="10"/>
  <c r="K12711" i="10"/>
  <c r="N12711" i="10"/>
  <c r="K12712" i="10"/>
  <c r="N12712" i="10"/>
  <c r="K12713" i="10"/>
  <c r="N12713" i="10"/>
  <c r="K12714" i="10"/>
  <c r="N12714" i="10"/>
  <c r="K12715" i="10"/>
  <c r="N12715" i="10"/>
  <c r="K12716" i="10"/>
  <c r="N12716" i="10"/>
  <c r="K12717" i="10"/>
  <c r="N12717" i="10"/>
  <c r="K12718" i="10"/>
  <c r="N12718" i="10"/>
  <c r="K12719" i="10"/>
  <c r="N12719" i="10"/>
  <c r="K12720" i="10"/>
  <c r="N12720" i="10"/>
  <c r="K12721" i="10"/>
  <c r="N12721" i="10"/>
  <c r="K12722" i="10"/>
  <c r="N12722" i="10"/>
  <c r="K12723" i="10"/>
  <c r="N12723" i="10"/>
  <c r="K12724" i="10"/>
  <c r="N12724" i="10"/>
  <c r="K12725" i="10"/>
  <c r="N12725" i="10"/>
  <c r="K12726" i="10"/>
  <c r="N12726" i="10"/>
  <c r="K12727" i="10"/>
  <c r="N12727" i="10"/>
  <c r="K12728" i="10"/>
  <c r="N12728" i="10"/>
  <c r="K12729" i="10"/>
  <c r="N12729" i="10"/>
  <c r="K12730" i="10"/>
  <c r="N12730" i="10"/>
  <c r="K12731" i="10"/>
  <c r="N12731" i="10"/>
  <c r="K12732" i="10"/>
  <c r="N12732" i="10"/>
  <c r="K12733" i="10"/>
  <c r="N12733" i="10"/>
  <c r="K12734" i="10"/>
  <c r="N12734" i="10"/>
  <c r="K12735" i="10"/>
  <c r="N12735" i="10"/>
  <c r="K12736" i="10"/>
  <c r="N12736" i="10"/>
  <c r="K12737" i="10"/>
  <c r="N12737" i="10"/>
  <c r="K12738" i="10"/>
  <c r="N12738" i="10"/>
  <c r="K12739" i="10"/>
  <c r="N12739" i="10"/>
  <c r="K12740" i="10"/>
  <c r="N12740" i="10"/>
  <c r="K12741" i="10"/>
  <c r="N12741" i="10"/>
  <c r="K12742" i="10"/>
  <c r="N12742" i="10"/>
  <c r="K12743" i="10"/>
  <c r="N12743" i="10"/>
  <c r="K12744" i="10"/>
  <c r="N12744" i="10"/>
  <c r="K12745" i="10"/>
  <c r="N12745" i="10"/>
  <c r="K12746" i="10"/>
  <c r="N12746" i="10"/>
  <c r="K12747" i="10"/>
  <c r="N12747" i="10"/>
  <c r="K12748" i="10"/>
  <c r="N12748" i="10"/>
  <c r="K12749" i="10"/>
  <c r="N12749" i="10"/>
  <c r="K12750" i="10"/>
  <c r="N12750" i="10"/>
  <c r="K12751" i="10"/>
  <c r="N12751" i="10"/>
  <c r="K12752" i="10"/>
  <c r="N12752" i="10"/>
  <c r="K12753" i="10"/>
  <c r="N12753" i="10"/>
  <c r="K12754" i="10"/>
  <c r="N12754" i="10"/>
  <c r="K12755" i="10"/>
  <c r="N12755" i="10"/>
  <c r="K12756" i="10"/>
  <c r="N12756" i="10"/>
  <c r="K12757" i="10"/>
  <c r="N12757" i="10"/>
  <c r="K12758" i="10"/>
  <c r="N12758" i="10"/>
  <c r="K12759" i="10"/>
  <c r="N12759" i="10"/>
  <c r="K12760" i="10"/>
  <c r="N12760" i="10"/>
  <c r="K12761" i="10"/>
  <c r="N12761" i="10"/>
  <c r="K12762" i="10"/>
  <c r="N12762" i="10"/>
  <c r="K12763" i="10"/>
  <c r="N12763" i="10"/>
  <c r="K12764" i="10"/>
  <c r="N12764" i="10"/>
  <c r="K12765" i="10"/>
  <c r="N12765" i="10"/>
  <c r="K12766" i="10"/>
  <c r="N12766" i="10"/>
  <c r="K12767" i="10"/>
  <c r="N12767" i="10"/>
  <c r="K12768" i="10"/>
  <c r="N12768" i="10"/>
  <c r="K12769" i="10"/>
  <c r="N12769" i="10"/>
  <c r="K12770" i="10"/>
  <c r="N12770" i="10"/>
  <c r="K12771" i="10"/>
  <c r="N12771" i="10"/>
  <c r="K12772" i="10"/>
  <c r="N12772" i="10"/>
  <c r="K12773" i="10"/>
  <c r="N12773" i="10"/>
  <c r="K12774" i="10"/>
  <c r="N12774" i="10"/>
  <c r="K12775" i="10"/>
  <c r="N12775" i="10"/>
  <c r="K12776" i="10"/>
  <c r="N12776" i="10"/>
  <c r="K12777" i="10"/>
  <c r="N12777" i="10"/>
  <c r="K12778" i="10"/>
  <c r="N12778" i="10"/>
  <c r="K12779" i="10"/>
  <c r="N12779" i="10"/>
  <c r="K12780" i="10"/>
  <c r="N12780" i="10"/>
  <c r="K12781" i="10"/>
  <c r="N12781" i="10"/>
  <c r="L12781" i="10" l="1"/>
  <c r="M12781" i="10" s="1"/>
  <c r="L12780" i="10"/>
  <c r="M12780" i="10" s="1"/>
  <c r="L12779" i="10"/>
  <c r="M12779" i="10" s="1"/>
  <c r="L12778" i="10"/>
  <c r="M12778" i="10" s="1"/>
  <c r="L12777" i="10"/>
  <c r="M12777" i="10" s="1"/>
  <c r="L12776" i="10"/>
  <c r="M12776" i="10" s="1"/>
  <c r="L12775" i="10"/>
  <c r="M12775" i="10" s="1"/>
  <c r="L12774" i="10"/>
  <c r="M12774" i="10" s="1"/>
  <c r="L12773" i="10"/>
  <c r="M12773" i="10" s="1"/>
  <c r="L12772" i="10"/>
  <c r="M12772" i="10" s="1"/>
  <c r="L12771" i="10"/>
  <c r="M12771" i="10" s="1"/>
  <c r="L12770" i="10"/>
  <c r="M12770" i="10" s="1"/>
  <c r="L12769" i="10"/>
  <c r="M12769" i="10" s="1"/>
  <c r="L12768" i="10"/>
  <c r="M12768" i="10" s="1"/>
  <c r="L12767" i="10"/>
  <c r="M12767" i="10" s="1"/>
  <c r="L12766" i="10"/>
  <c r="M12766" i="10" s="1"/>
  <c r="L12765" i="10"/>
  <c r="M12765" i="10" s="1"/>
  <c r="L12764" i="10"/>
  <c r="M12764" i="10" s="1"/>
  <c r="L12763" i="10"/>
  <c r="M12763" i="10" s="1"/>
  <c r="L12762" i="10"/>
  <c r="M12762" i="10" s="1"/>
  <c r="L12761" i="10"/>
  <c r="M12761" i="10" s="1"/>
  <c r="L12760" i="10"/>
  <c r="M12760" i="10" s="1"/>
  <c r="L12759" i="10"/>
  <c r="M12759" i="10" s="1"/>
  <c r="L12758" i="10"/>
  <c r="M12758" i="10" s="1"/>
  <c r="L12757" i="10"/>
  <c r="M12757" i="10" s="1"/>
  <c r="L12756" i="10"/>
  <c r="M12756" i="10" s="1"/>
  <c r="L12755" i="10"/>
  <c r="M12755" i="10" s="1"/>
  <c r="L12754" i="10"/>
  <c r="M12754" i="10" s="1"/>
  <c r="L12753" i="10"/>
  <c r="M12753" i="10" s="1"/>
  <c r="L12752" i="10"/>
  <c r="M12752" i="10" s="1"/>
  <c r="L12751" i="10"/>
  <c r="M12751" i="10" s="1"/>
  <c r="L12750" i="10"/>
  <c r="M12750" i="10" s="1"/>
  <c r="L12749" i="10"/>
  <c r="M12749" i="10" s="1"/>
  <c r="L12748" i="10"/>
  <c r="M12748" i="10" s="1"/>
  <c r="L12747" i="10"/>
  <c r="M12747" i="10" s="1"/>
  <c r="L12746" i="10"/>
  <c r="M12746" i="10" s="1"/>
  <c r="L12745" i="10"/>
  <c r="M12745" i="10" s="1"/>
  <c r="L12744" i="10"/>
  <c r="M12744" i="10" s="1"/>
  <c r="L12743" i="10"/>
  <c r="M12743" i="10" s="1"/>
  <c r="L12742" i="10"/>
  <c r="M12742" i="10" s="1"/>
  <c r="L12741" i="10"/>
  <c r="M12741" i="10" s="1"/>
  <c r="L12740" i="10"/>
  <c r="M12740" i="10" s="1"/>
  <c r="L12739" i="10"/>
  <c r="M12739" i="10" s="1"/>
  <c r="L12738" i="10"/>
  <c r="M12738" i="10" s="1"/>
  <c r="L12737" i="10"/>
  <c r="M12737" i="10" s="1"/>
  <c r="L12736" i="10"/>
  <c r="M12736" i="10" s="1"/>
  <c r="L12735" i="10"/>
  <c r="M12735" i="10" s="1"/>
  <c r="L12734" i="10"/>
  <c r="M12734" i="10" s="1"/>
  <c r="L12733" i="10"/>
  <c r="M12733" i="10" s="1"/>
  <c r="L12732" i="10"/>
  <c r="M12732" i="10" s="1"/>
  <c r="L12731" i="10"/>
  <c r="M12731" i="10" s="1"/>
  <c r="L12730" i="10"/>
  <c r="M12730" i="10" s="1"/>
  <c r="L12729" i="10"/>
  <c r="M12729" i="10" s="1"/>
  <c r="L12728" i="10"/>
  <c r="M12728" i="10" s="1"/>
  <c r="L12727" i="10"/>
  <c r="M12727" i="10" s="1"/>
  <c r="L12726" i="10"/>
  <c r="M12726" i="10" s="1"/>
  <c r="L12725" i="10"/>
  <c r="M12725" i="10" s="1"/>
  <c r="L12724" i="10"/>
  <c r="M12724" i="10" s="1"/>
  <c r="L12723" i="10"/>
  <c r="M12723" i="10" s="1"/>
  <c r="L12722" i="10"/>
  <c r="M12722" i="10" s="1"/>
  <c r="L12721" i="10"/>
  <c r="M12721" i="10" s="1"/>
  <c r="L12720" i="10"/>
  <c r="M12720" i="10" s="1"/>
  <c r="L12719" i="10"/>
  <c r="M12719" i="10" s="1"/>
  <c r="L12718" i="10"/>
  <c r="M12718" i="10" s="1"/>
  <c r="L12717" i="10"/>
  <c r="M12717" i="10" s="1"/>
  <c r="L12716" i="10"/>
  <c r="M12716" i="10" s="1"/>
  <c r="L12715" i="10"/>
  <c r="M12715" i="10" s="1"/>
  <c r="L12714" i="10"/>
  <c r="M12714" i="10" s="1"/>
  <c r="L12713" i="10"/>
  <c r="M12713" i="10" s="1"/>
  <c r="L12712" i="10"/>
  <c r="M12712" i="10" s="1"/>
  <c r="L12711" i="10"/>
  <c r="M12711" i="10" s="1"/>
  <c r="L12710" i="10"/>
  <c r="M12710" i="10" s="1"/>
  <c r="L12709" i="10"/>
  <c r="M12709" i="10" s="1"/>
  <c r="L12708" i="10"/>
  <c r="M12708" i="10" s="1"/>
  <c r="L12707" i="10"/>
  <c r="M12707" i="10" s="1"/>
  <c r="L12706" i="10"/>
  <c r="M12706" i="10" s="1"/>
  <c r="L12705" i="10"/>
  <c r="M12705" i="10" s="1"/>
  <c r="L12704" i="10"/>
  <c r="M12704" i="10" s="1"/>
  <c r="L12703" i="10"/>
  <c r="M12703" i="10" s="1"/>
  <c r="L12702" i="10"/>
  <c r="M12702" i="10" s="1"/>
  <c r="L12701" i="10"/>
  <c r="M12701" i="10" s="1"/>
  <c r="L12700" i="10"/>
  <c r="M12700" i="10" s="1"/>
  <c r="L12699" i="10"/>
  <c r="M12699" i="10" s="1"/>
  <c r="L12698" i="10"/>
  <c r="M12698" i="10" s="1"/>
  <c r="L12697" i="10"/>
  <c r="M12697" i="10" s="1"/>
  <c r="L12696" i="10"/>
  <c r="M12696" i="10" s="1"/>
  <c r="L12695" i="10"/>
  <c r="M12695" i="10" s="1"/>
  <c r="L12694" i="10"/>
  <c r="M12694" i="10" s="1"/>
  <c r="L12693" i="10"/>
  <c r="M12693" i="10" s="1"/>
  <c r="L12692" i="10"/>
  <c r="M12692" i="10" s="1"/>
  <c r="L12691" i="10"/>
  <c r="M12691" i="10" s="1"/>
  <c r="L12690" i="10"/>
  <c r="M12690" i="10" s="1"/>
  <c r="L12689" i="10"/>
  <c r="M12689" i="10" s="1"/>
  <c r="L12688" i="10"/>
  <c r="M12688" i="10" s="1"/>
  <c r="L12687" i="10"/>
  <c r="M12687" i="10" s="1"/>
  <c r="L12686" i="10"/>
  <c r="M12686" i="10" s="1"/>
  <c r="L12685" i="10"/>
  <c r="M12685" i="10" s="1"/>
  <c r="L12684" i="10"/>
  <c r="M12684" i="10" s="1"/>
  <c r="L12683" i="10"/>
  <c r="M12683" i="10" s="1"/>
  <c r="L12682" i="10"/>
  <c r="M12682" i="10" s="1"/>
  <c r="L12681" i="10"/>
  <c r="M12681" i="10" s="1"/>
  <c r="L12680" i="10"/>
  <c r="M12680" i="10" s="1"/>
  <c r="L12679" i="10"/>
  <c r="M12679" i="10" s="1"/>
  <c r="L12678" i="10"/>
  <c r="M12678" i="10" s="1"/>
  <c r="L12677" i="10"/>
  <c r="M12677" i="10" s="1"/>
  <c r="L12676" i="10"/>
  <c r="M12676" i="10" s="1"/>
  <c r="L12675" i="10"/>
  <c r="M12675" i="10" s="1"/>
  <c r="L12674" i="10"/>
  <c r="M12674" i="10" s="1"/>
  <c r="L12673" i="10"/>
  <c r="M12673" i="10" s="1"/>
  <c r="L12672" i="10"/>
  <c r="M12672" i="10" s="1"/>
  <c r="L12671" i="10"/>
  <c r="M12671" i="10" s="1"/>
  <c r="L12670" i="10"/>
  <c r="M12670" i="10" s="1"/>
  <c r="L12669" i="10"/>
  <c r="M12669" i="10" s="1"/>
  <c r="L12668" i="10"/>
  <c r="M12668" i="10" s="1"/>
  <c r="L12667" i="10"/>
  <c r="M12667" i="10" s="1"/>
  <c r="L12666" i="10"/>
  <c r="M12666" i="10" s="1"/>
  <c r="L12665" i="10"/>
  <c r="M12665" i="10" s="1"/>
  <c r="L12664" i="10"/>
  <c r="M12664" i="10" s="1"/>
  <c r="L12663" i="10"/>
  <c r="M12663" i="10" s="1"/>
  <c r="L12662" i="10"/>
  <c r="M12662" i="10" s="1"/>
  <c r="L12661" i="10"/>
  <c r="M12661" i="10" s="1"/>
  <c r="L12660" i="10"/>
  <c r="M12660" i="10" s="1"/>
  <c r="L12659" i="10"/>
  <c r="M12659" i="10" s="1"/>
  <c r="L12658" i="10"/>
  <c r="M12658" i="10" s="1"/>
  <c r="L12657" i="10"/>
  <c r="M12657" i="10" s="1"/>
  <c r="L12656" i="10"/>
  <c r="M12656" i="10" s="1"/>
  <c r="L12655" i="10"/>
  <c r="M12655" i="10" s="1"/>
  <c r="L12654" i="10"/>
  <c r="M12654" i="10" s="1"/>
  <c r="L12653" i="10"/>
  <c r="M12653" i="10" s="1"/>
  <c r="L12652" i="10"/>
  <c r="M12652" i="10" s="1"/>
  <c r="L12651" i="10"/>
  <c r="M12651" i="10" s="1"/>
  <c r="L12650" i="10"/>
  <c r="M12650" i="10" s="1"/>
  <c r="L12649" i="10"/>
  <c r="M12649" i="10" s="1"/>
  <c r="L12648" i="10"/>
  <c r="M12648" i="10" s="1"/>
  <c r="L12647" i="10"/>
  <c r="M12647" i="10" s="1"/>
  <c r="L12646" i="10"/>
  <c r="M12646" i="10" s="1"/>
  <c r="L12645" i="10"/>
  <c r="M12645" i="10" s="1"/>
  <c r="L12644" i="10"/>
  <c r="M12644" i="10" s="1"/>
  <c r="L12643" i="10"/>
  <c r="M12643" i="10" s="1"/>
  <c r="L12642" i="10"/>
  <c r="M12642" i="10" s="1"/>
  <c r="L12641" i="10"/>
  <c r="M12641" i="10" s="1"/>
  <c r="L12640" i="10"/>
  <c r="M12640" i="10" s="1"/>
  <c r="L12639" i="10"/>
  <c r="M12639" i="10" s="1"/>
  <c r="L12638" i="10"/>
  <c r="M12638" i="10" s="1"/>
  <c r="L12637" i="10"/>
  <c r="M12637" i="10" s="1"/>
  <c r="L12636" i="10"/>
  <c r="M12636" i="10" s="1"/>
  <c r="L12635" i="10"/>
  <c r="M12635" i="10" s="1"/>
  <c r="L12634" i="10"/>
  <c r="M12634" i="10" s="1"/>
  <c r="L12633" i="10"/>
  <c r="M12633" i="10" s="1"/>
  <c r="L12632" i="10"/>
  <c r="M12632" i="10" s="1"/>
  <c r="L12631" i="10"/>
  <c r="M12631" i="10" s="1"/>
  <c r="L12630" i="10"/>
  <c r="M12630" i="10" s="1"/>
  <c r="L12629" i="10"/>
  <c r="M12629" i="10" s="1"/>
  <c r="L12628" i="10"/>
  <c r="M12628" i="10" s="1"/>
  <c r="L12627" i="10"/>
  <c r="M12627" i="10" s="1"/>
  <c r="L12626" i="10"/>
  <c r="M12626" i="10" s="1"/>
  <c r="L12625" i="10"/>
  <c r="M12625" i="10" s="1"/>
  <c r="L12624" i="10"/>
  <c r="M12624" i="10" s="1"/>
  <c r="L12623" i="10"/>
  <c r="M12623" i="10" s="1"/>
  <c r="L12622" i="10"/>
  <c r="M12622" i="10" s="1"/>
  <c r="L12621" i="10"/>
  <c r="M12621" i="10" s="1"/>
  <c r="L12620" i="10"/>
  <c r="M12620" i="10" s="1"/>
  <c r="L12619" i="10"/>
  <c r="M12619" i="10" s="1"/>
  <c r="L12618" i="10"/>
  <c r="M12618" i="10" s="1"/>
  <c r="L12617" i="10"/>
  <c r="M12617" i="10" s="1"/>
  <c r="L12616" i="10"/>
  <c r="M12616" i="10" s="1"/>
  <c r="L12615" i="10"/>
  <c r="M12615" i="10" s="1"/>
  <c r="L12614" i="10"/>
  <c r="M12614" i="10" s="1"/>
  <c r="L12613" i="10"/>
  <c r="M12613" i="10" s="1"/>
  <c r="L12612" i="10"/>
  <c r="M12612" i="10" s="1"/>
  <c r="L12611" i="10"/>
  <c r="M12611" i="10" s="1"/>
  <c r="L12610" i="10"/>
  <c r="M12610" i="10" s="1"/>
  <c r="L12609" i="10"/>
  <c r="M12609" i="10" s="1"/>
  <c r="L12608" i="10"/>
  <c r="M12608" i="10" s="1"/>
  <c r="L12607" i="10"/>
  <c r="M12607" i="10" s="1"/>
  <c r="L12606" i="10"/>
  <c r="M12606" i="10" s="1"/>
  <c r="L12605" i="10"/>
  <c r="M12605" i="10" s="1"/>
  <c r="L12604" i="10"/>
  <c r="M12604" i="10" s="1"/>
  <c r="L12603" i="10"/>
  <c r="M12603" i="10" s="1"/>
  <c r="L12602" i="10"/>
  <c r="M12602" i="10" s="1"/>
  <c r="L12601" i="10"/>
  <c r="M12601" i="10" s="1"/>
  <c r="L12600" i="10"/>
  <c r="M12600" i="10" s="1"/>
  <c r="L12599" i="10"/>
  <c r="M12599" i="10" s="1"/>
  <c r="L12598" i="10"/>
  <c r="M12598" i="10" s="1"/>
  <c r="L12597" i="10"/>
  <c r="M12597" i="10" s="1"/>
  <c r="L12596" i="10"/>
  <c r="M12596" i="10" s="1"/>
  <c r="L12595" i="10"/>
  <c r="M12595" i="10" s="1"/>
  <c r="L12594" i="10"/>
  <c r="M12594" i="10" s="1"/>
  <c r="L12593" i="10"/>
  <c r="M12593" i="10" s="1"/>
  <c r="L12592" i="10"/>
  <c r="M12592" i="10" s="1"/>
  <c r="L12591" i="10"/>
  <c r="M12591" i="10" s="1"/>
  <c r="L12590" i="10"/>
  <c r="M12590" i="10" s="1"/>
  <c r="L12589" i="10"/>
  <c r="M12589" i="10" s="1"/>
  <c r="L12588" i="10"/>
  <c r="M12588" i="10" s="1"/>
  <c r="L12587" i="10"/>
  <c r="M12587" i="10" s="1"/>
  <c r="L12586" i="10"/>
  <c r="M12586" i="10" s="1"/>
  <c r="L12585" i="10"/>
  <c r="M12585" i="10" s="1"/>
  <c r="L12584" i="10"/>
  <c r="M12584" i="10" s="1"/>
  <c r="L12583" i="10"/>
  <c r="M12583" i="10" s="1"/>
  <c r="L12582" i="10"/>
  <c r="M12582" i="10" s="1"/>
  <c r="L12581" i="10"/>
  <c r="M12581" i="10" s="1"/>
  <c r="L12580" i="10"/>
  <c r="M12580" i="10" s="1"/>
  <c r="L12579" i="10"/>
  <c r="M12579" i="10" s="1"/>
  <c r="L12578" i="10"/>
  <c r="M12578" i="10" s="1"/>
  <c r="L12577" i="10"/>
  <c r="M12577" i="10" s="1"/>
  <c r="L12576" i="10"/>
  <c r="M12576" i="10" s="1"/>
  <c r="L12575" i="10"/>
  <c r="M12575" i="10" s="1"/>
  <c r="L12574" i="10"/>
  <c r="M12574" i="10" s="1"/>
  <c r="L12573" i="10"/>
  <c r="M12573" i="10" s="1"/>
  <c r="L12572" i="10"/>
  <c r="M12572" i="10" s="1"/>
  <c r="L12571" i="10"/>
  <c r="M12571" i="10" s="1"/>
  <c r="L12570" i="10"/>
  <c r="M12570" i="10" s="1"/>
  <c r="L12569" i="10"/>
  <c r="M12569" i="10" s="1"/>
  <c r="L12568" i="10"/>
  <c r="M12568" i="10" s="1"/>
  <c r="L12567" i="10"/>
  <c r="M12567" i="10" s="1"/>
  <c r="L12566" i="10"/>
  <c r="M12566" i="10" s="1"/>
  <c r="L12565" i="10"/>
  <c r="M12565" i="10" s="1"/>
  <c r="L12564" i="10"/>
  <c r="M12564" i="10" s="1"/>
  <c r="L12563" i="10"/>
  <c r="M12563" i="10" s="1"/>
  <c r="L12562" i="10"/>
  <c r="M12562" i="10" s="1"/>
  <c r="L12561" i="10"/>
  <c r="M12561" i="10" s="1"/>
  <c r="L12560" i="10"/>
  <c r="M12560" i="10" s="1"/>
  <c r="J535" i="4"/>
  <c r="J534" i="4"/>
  <c r="J533" i="4"/>
  <c r="J532" i="4"/>
  <c r="J520" i="4"/>
  <c r="J519" i="4"/>
  <c r="F2" i="13" l="1"/>
  <c r="J374" i="4" l="1"/>
  <c r="J376" i="4"/>
  <c r="J378" i="4"/>
  <c r="J380" i="4"/>
  <c r="J382" i="4"/>
  <c r="J384" i="4"/>
  <c r="J386" i="4"/>
  <c r="J529" i="4"/>
  <c r="J372" i="4"/>
  <c r="J375" i="4"/>
  <c r="J377" i="4"/>
  <c r="J379" i="4"/>
  <c r="J381" i="4"/>
  <c r="J383" i="4"/>
  <c r="J385" i="4"/>
  <c r="G2" i="13"/>
  <c r="H2" i="13" s="1"/>
  <c r="M382" i="4" s="1"/>
  <c r="M533" i="4"/>
  <c r="M532" i="4"/>
  <c r="M520" i="4"/>
  <c r="M535" i="4"/>
  <c r="M529" i="4"/>
  <c r="M519" i="4"/>
  <c r="M534" i="4"/>
  <c r="M528" i="4"/>
  <c r="M601" i="4" l="1"/>
  <c r="E3" i="11"/>
  <c r="M351" i="4"/>
  <c r="M168" i="4"/>
  <c r="E13" i="11"/>
  <c r="E32" i="11"/>
  <c r="M151" i="4" s="1"/>
  <c r="M245" i="4"/>
  <c r="M345" i="4" l="1"/>
  <c r="M344" i="4"/>
  <c r="M348" i="4"/>
  <c r="M346" i="4"/>
  <c r="M167" i="4"/>
  <c r="M338" i="4"/>
  <c r="M342" i="4"/>
  <c r="M152" i="4"/>
  <c r="M254" i="4"/>
  <c r="M339" i="4"/>
  <c r="M349" i="4"/>
  <c r="M165" i="4"/>
  <c r="M340" i="4"/>
  <c r="M343" i="4"/>
  <c r="M350" i="4"/>
  <c r="M352" i="4"/>
  <c r="M602" i="4"/>
  <c r="M270" i="4"/>
  <c r="M341" i="4"/>
  <c r="M347" i="4"/>
  <c r="M369" i="4"/>
  <c r="J602" i="4"/>
  <c r="J601" i="4" l="1"/>
  <c r="K12540" i="10" l="1"/>
  <c r="N12540" i="10"/>
  <c r="K12541" i="10"/>
  <c r="N12541" i="10"/>
  <c r="K12542" i="10"/>
  <c r="N12542" i="10"/>
  <c r="K12543" i="10"/>
  <c r="N12543" i="10"/>
  <c r="K12544" i="10"/>
  <c r="N12544" i="10"/>
  <c r="K12545" i="10"/>
  <c r="N12545" i="10"/>
  <c r="K12546" i="10"/>
  <c r="N12546" i="10"/>
  <c r="K12547" i="10"/>
  <c r="N12547" i="10"/>
  <c r="K12548" i="10"/>
  <c r="N12548" i="10"/>
  <c r="K12549" i="10"/>
  <c r="N12549" i="10"/>
  <c r="K12550" i="10"/>
  <c r="N12550" i="10"/>
  <c r="K12551" i="10"/>
  <c r="N12551" i="10"/>
  <c r="K12552" i="10"/>
  <c r="N12552" i="10"/>
  <c r="K12553" i="10"/>
  <c r="N12553" i="10"/>
  <c r="K12554" i="10"/>
  <c r="N12554" i="10"/>
  <c r="K12555" i="10"/>
  <c r="N12555" i="10"/>
  <c r="K12556" i="10"/>
  <c r="N12556" i="10"/>
  <c r="K12557" i="10"/>
  <c r="N12557" i="10"/>
  <c r="K12558" i="10"/>
  <c r="N12558" i="10"/>
  <c r="K12559" i="10"/>
  <c r="N12559" i="10"/>
  <c r="L12559" i="10" l="1"/>
  <c r="M12559" i="10" s="1"/>
  <c r="L12558" i="10"/>
  <c r="M12558" i="10" s="1"/>
  <c r="L12557" i="10"/>
  <c r="M12557" i="10" s="1"/>
  <c r="L12556" i="10"/>
  <c r="M12556" i="10" s="1"/>
  <c r="L12555" i="10"/>
  <c r="M12555" i="10" s="1"/>
  <c r="L12554" i="10"/>
  <c r="M12554" i="10" s="1"/>
  <c r="L12553" i="10"/>
  <c r="M12553" i="10" s="1"/>
  <c r="L12552" i="10"/>
  <c r="M12552" i="10" s="1"/>
  <c r="L12551" i="10"/>
  <c r="M12551" i="10" s="1"/>
  <c r="L12550" i="10"/>
  <c r="M12550" i="10" s="1"/>
  <c r="L12549" i="10"/>
  <c r="M12549" i="10" s="1"/>
  <c r="L12548" i="10"/>
  <c r="M12548" i="10" s="1"/>
  <c r="L12547" i="10"/>
  <c r="M12547" i="10" s="1"/>
  <c r="L12546" i="10"/>
  <c r="M12546" i="10" s="1"/>
  <c r="L12545" i="10"/>
  <c r="M12545" i="10" s="1"/>
  <c r="L12544" i="10"/>
  <c r="M12544" i="10" s="1"/>
  <c r="L12543" i="10"/>
  <c r="M12543" i="10" s="1"/>
  <c r="L12542" i="10"/>
  <c r="M12542" i="10" s="1"/>
  <c r="L12541" i="10"/>
  <c r="M12541" i="10" s="1"/>
  <c r="L12540" i="10"/>
  <c r="M12540" i="10" s="1"/>
  <c r="F600" i="4" l="1"/>
  <c r="J600" i="4"/>
  <c r="F599" i="4"/>
  <c r="J599" i="4"/>
  <c r="F598" i="4"/>
  <c r="J598" i="4"/>
  <c r="K12484" i="10"/>
  <c r="N12484" i="10"/>
  <c r="K12485" i="10"/>
  <c r="N12485" i="10"/>
  <c r="K12486" i="10"/>
  <c r="N12486" i="10"/>
  <c r="K12487" i="10"/>
  <c r="N12487" i="10"/>
  <c r="K12488" i="10"/>
  <c r="N12488" i="10"/>
  <c r="K12489" i="10"/>
  <c r="N12489" i="10"/>
  <c r="K12490" i="10"/>
  <c r="N12490" i="10"/>
  <c r="K12491" i="10"/>
  <c r="N12491" i="10"/>
  <c r="K12492" i="10"/>
  <c r="N12492" i="10"/>
  <c r="K12493" i="10"/>
  <c r="N12493" i="10"/>
  <c r="K12494" i="10"/>
  <c r="N12494" i="10"/>
  <c r="K12495" i="10"/>
  <c r="N12495" i="10"/>
  <c r="K12496" i="10"/>
  <c r="N12496" i="10"/>
  <c r="K12497" i="10"/>
  <c r="N12497" i="10"/>
  <c r="K12498" i="10"/>
  <c r="N12498" i="10"/>
  <c r="K12499" i="10"/>
  <c r="N12499" i="10"/>
  <c r="K12500" i="10"/>
  <c r="N12500" i="10"/>
  <c r="K12501" i="10"/>
  <c r="N12501" i="10"/>
  <c r="K12502" i="10"/>
  <c r="N12502" i="10"/>
  <c r="K12503" i="10"/>
  <c r="N12503" i="10"/>
  <c r="K12504" i="10"/>
  <c r="N12504" i="10"/>
  <c r="K12505" i="10"/>
  <c r="N12505" i="10"/>
  <c r="K12506" i="10"/>
  <c r="N12506" i="10"/>
  <c r="K12507" i="10"/>
  <c r="N12507" i="10"/>
  <c r="K12508" i="10"/>
  <c r="N12508" i="10"/>
  <c r="K12509" i="10"/>
  <c r="N12509" i="10"/>
  <c r="K12510" i="10"/>
  <c r="N12510" i="10"/>
  <c r="K12511" i="10"/>
  <c r="N12511" i="10"/>
  <c r="K12512" i="10"/>
  <c r="N12512" i="10"/>
  <c r="K12513" i="10"/>
  <c r="N12513" i="10"/>
  <c r="K12514" i="10"/>
  <c r="N12514" i="10"/>
  <c r="K12515" i="10"/>
  <c r="N12515" i="10"/>
  <c r="K12516" i="10"/>
  <c r="N12516" i="10"/>
  <c r="K12517" i="10"/>
  <c r="N12517" i="10"/>
  <c r="K12518" i="10"/>
  <c r="N12518" i="10"/>
  <c r="K12519" i="10"/>
  <c r="N12519" i="10"/>
  <c r="K12520" i="10"/>
  <c r="N12520" i="10"/>
  <c r="K12521" i="10"/>
  <c r="N12521" i="10"/>
  <c r="K12522" i="10"/>
  <c r="N12522" i="10"/>
  <c r="K12523" i="10"/>
  <c r="N12523" i="10"/>
  <c r="K12524" i="10"/>
  <c r="N12524" i="10"/>
  <c r="K12525" i="10"/>
  <c r="N12525" i="10"/>
  <c r="K12526" i="10"/>
  <c r="N12526" i="10"/>
  <c r="K12527" i="10"/>
  <c r="N12527" i="10"/>
  <c r="K12528" i="10"/>
  <c r="N12528" i="10"/>
  <c r="K12529" i="10"/>
  <c r="N12529" i="10"/>
  <c r="K12530" i="10"/>
  <c r="N12530" i="10"/>
  <c r="K12531" i="10"/>
  <c r="N12531" i="10"/>
  <c r="K12532" i="10"/>
  <c r="N12532" i="10"/>
  <c r="K12533" i="10"/>
  <c r="N12533" i="10"/>
  <c r="K12534" i="10"/>
  <c r="N12534" i="10"/>
  <c r="K12535" i="10"/>
  <c r="N12535" i="10"/>
  <c r="K12536" i="10"/>
  <c r="N12536" i="10"/>
  <c r="K12537" i="10"/>
  <c r="N12537" i="10"/>
  <c r="K12538" i="10"/>
  <c r="N12538" i="10"/>
  <c r="K12539" i="10"/>
  <c r="N12539" i="10"/>
  <c r="F594" i="4"/>
  <c r="F595" i="4"/>
  <c r="F596" i="4"/>
  <c r="F597" i="4"/>
  <c r="L12539" i="10" l="1"/>
  <c r="M12539" i="10" s="1"/>
  <c r="L12538" i="10"/>
  <c r="M12538" i="10" s="1"/>
  <c r="L12537" i="10"/>
  <c r="M12537" i="10" s="1"/>
  <c r="L12536" i="10"/>
  <c r="M12536" i="10" s="1"/>
  <c r="L12535" i="10"/>
  <c r="M12535" i="10" s="1"/>
  <c r="L12534" i="10"/>
  <c r="M12534" i="10" s="1"/>
  <c r="L12533" i="10"/>
  <c r="M12533" i="10" s="1"/>
  <c r="L12532" i="10"/>
  <c r="M12532" i="10" s="1"/>
  <c r="L12531" i="10"/>
  <c r="M12531" i="10" s="1"/>
  <c r="L12530" i="10"/>
  <c r="M12530" i="10" s="1"/>
  <c r="L12529" i="10"/>
  <c r="M12529" i="10" s="1"/>
  <c r="L12528" i="10"/>
  <c r="M12528" i="10" s="1"/>
  <c r="L12527" i="10"/>
  <c r="M12527" i="10" s="1"/>
  <c r="L12526" i="10"/>
  <c r="M12526" i="10" s="1"/>
  <c r="L12525" i="10"/>
  <c r="M12525" i="10" s="1"/>
  <c r="L12524" i="10"/>
  <c r="M12524" i="10" s="1"/>
  <c r="L12523" i="10"/>
  <c r="M12523" i="10" s="1"/>
  <c r="L12522" i="10"/>
  <c r="M12522" i="10" s="1"/>
  <c r="L12521" i="10"/>
  <c r="M12521" i="10" s="1"/>
  <c r="L12520" i="10"/>
  <c r="M12520" i="10" s="1"/>
  <c r="L12519" i="10"/>
  <c r="M12519" i="10" s="1"/>
  <c r="L12518" i="10"/>
  <c r="M12518" i="10" s="1"/>
  <c r="L12517" i="10"/>
  <c r="M12517" i="10" s="1"/>
  <c r="L12516" i="10"/>
  <c r="M12516" i="10" s="1"/>
  <c r="L12515" i="10"/>
  <c r="M12515" i="10" s="1"/>
  <c r="L12514" i="10"/>
  <c r="M12514" i="10" s="1"/>
  <c r="L12513" i="10"/>
  <c r="M12513" i="10" s="1"/>
  <c r="L12512" i="10"/>
  <c r="M12512" i="10" s="1"/>
  <c r="L12511" i="10"/>
  <c r="M12511" i="10" s="1"/>
  <c r="L12510" i="10"/>
  <c r="M12510" i="10" s="1"/>
  <c r="L12509" i="10"/>
  <c r="M12509" i="10" s="1"/>
  <c r="L12508" i="10"/>
  <c r="M12508" i="10" s="1"/>
  <c r="L12507" i="10"/>
  <c r="M12507" i="10" s="1"/>
  <c r="L12506" i="10"/>
  <c r="M12506" i="10" s="1"/>
  <c r="L12505" i="10"/>
  <c r="M12505" i="10" s="1"/>
  <c r="L12504" i="10"/>
  <c r="M12504" i="10" s="1"/>
  <c r="L12503" i="10"/>
  <c r="M12503" i="10" s="1"/>
  <c r="L12502" i="10"/>
  <c r="M12502" i="10" s="1"/>
  <c r="L12501" i="10"/>
  <c r="M12501" i="10" s="1"/>
  <c r="L12500" i="10"/>
  <c r="M12500" i="10" s="1"/>
  <c r="L12499" i="10"/>
  <c r="M12499" i="10" s="1"/>
  <c r="L12498" i="10"/>
  <c r="M12498" i="10" s="1"/>
  <c r="L12497" i="10"/>
  <c r="M12497" i="10" s="1"/>
  <c r="L12496" i="10"/>
  <c r="M12496" i="10" s="1"/>
  <c r="L12495" i="10"/>
  <c r="M12495" i="10" s="1"/>
  <c r="L12494" i="10"/>
  <c r="M12494" i="10" s="1"/>
  <c r="L12493" i="10"/>
  <c r="M12493" i="10" s="1"/>
  <c r="L12492" i="10"/>
  <c r="M12492" i="10" s="1"/>
  <c r="L12491" i="10"/>
  <c r="M12491" i="10" s="1"/>
  <c r="L12490" i="10"/>
  <c r="M12490" i="10" s="1"/>
  <c r="L12489" i="10"/>
  <c r="M12489" i="10" s="1"/>
  <c r="L12488" i="10"/>
  <c r="M12488" i="10" s="1"/>
  <c r="L12487" i="10"/>
  <c r="M12487" i="10" s="1"/>
  <c r="L12486" i="10"/>
  <c r="M12486" i="10" s="1"/>
  <c r="L12485" i="10"/>
  <c r="M12485" i="10" s="1"/>
  <c r="L12484" i="10"/>
  <c r="M12484" i="10" s="1"/>
  <c r="F591" i="4"/>
  <c r="F592" i="4"/>
  <c r="K12467" i="10" l="1"/>
  <c r="N12467" i="10"/>
  <c r="K12468" i="10"/>
  <c r="N12468" i="10"/>
  <c r="K12469" i="10"/>
  <c r="N12469" i="10"/>
  <c r="K12470" i="10"/>
  <c r="N12470" i="10"/>
  <c r="K12471" i="10"/>
  <c r="N12471" i="10"/>
  <c r="K12472" i="10"/>
  <c r="N12472" i="10"/>
  <c r="K12473" i="10"/>
  <c r="N12473" i="10"/>
  <c r="K12474" i="10"/>
  <c r="N12474" i="10"/>
  <c r="K12475" i="10"/>
  <c r="N12475" i="10"/>
  <c r="K12476" i="10"/>
  <c r="N12476" i="10"/>
  <c r="K12477" i="10"/>
  <c r="N12477" i="10"/>
  <c r="K12478" i="10"/>
  <c r="N12478" i="10"/>
  <c r="K12479" i="10"/>
  <c r="N12479" i="10"/>
  <c r="K12480" i="10"/>
  <c r="N12480" i="10"/>
  <c r="K12481" i="10"/>
  <c r="N12481" i="10"/>
  <c r="K12482" i="10"/>
  <c r="N12482" i="10"/>
  <c r="K12483" i="10"/>
  <c r="N12483" i="10"/>
  <c r="L12483" i="10" l="1"/>
  <c r="M12483" i="10" s="1"/>
  <c r="L12482" i="10"/>
  <c r="M12482" i="10" s="1"/>
  <c r="L12481" i="10"/>
  <c r="M12481" i="10" s="1"/>
  <c r="L12480" i="10"/>
  <c r="M12480" i="10" s="1"/>
  <c r="L12479" i="10"/>
  <c r="M12479" i="10" s="1"/>
  <c r="L12478" i="10"/>
  <c r="M12478" i="10" s="1"/>
  <c r="L12477" i="10"/>
  <c r="M12477" i="10" s="1"/>
  <c r="L12476" i="10"/>
  <c r="M12476" i="10" s="1"/>
  <c r="L12475" i="10"/>
  <c r="M12475" i="10" s="1"/>
  <c r="L12474" i="10"/>
  <c r="M12474" i="10" s="1"/>
  <c r="L12473" i="10"/>
  <c r="M12473" i="10" s="1"/>
  <c r="L12472" i="10"/>
  <c r="M12472" i="10" s="1"/>
  <c r="L12471" i="10"/>
  <c r="M12471" i="10" s="1"/>
  <c r="L12470" i="10"/>
  <c r="M12470" i="10" s="1"/>
  <c r="L12469" i="10"/>
  <c r="M12469" i="10" s="1"/>
  <c r="L12468" i="10"/>
  <c r="M12468" i="10" s="1"/>
  <c r="L12467" i="10"/>
  <c r="M12467" i="10" s="1"/>
  <c r="K12444" i="10"/>
  <c r="N12444" i="10"/>
  <c r="K12445" i="10"/>
  <c r="N12445" i="10"/>
  <c r="K12446" i="10"/>
  <c r="N12446" i="10"/>
  <c r="K12447" i="10"/>
  <c r="N12447" i="10"/>
  <c r="K12448" i="10"/>
  <c r="N12448" i="10"/>
  <c r="K12449" i="10"/>
  <c r="N12449" i="10"/>
  <c r="K12450" i="10"/>
  <c r="N12450" i="10"/>
  <c r="K12451" i="10"/>
  <c r="N12451" i="10"/>
  <c r="K12452" i="10"/>
  <c r="N12452" i="10"/>
  <c r="K12453" i="10"/>
  <c r="N12453" i="10"/>
  <c r="K12454" i="10"/>
  <c r="N12454" i="10"/>
  <c r="K12455" i="10"/>
  <c r="N12455" i="10"/>
  <c r="K12456" i="10"/>
  <c r="N12456" i="10"/>
  <c r="K12457" i="10"/>
  <c r="N12457" i="10"/>
  <c r="K12458" i="10"/>
  <c r="N12458" i="10"/>
  <c r="K12459" i="10"/>
  <c r="N12459" i="10"/>
  <c r="K12460" i="10"/>
  <c r="N12460" i="10"/>
  <c r="K12461" i="10"/>
  <c r="N12461" i="10"/>
  <c r="K12462" i="10"/>
  <c r="N12462" i="10"/>
  <c r="K12463" i="10"/>
  <c r="N12463" i="10"/>
  <c r="K12464" i="10"/>
  <c r="N12464" i="10"/>
  <c r="K12465" i="10"/>
  <c r="N12465" i="10"/>
  <c r="K12466" i="10"/>
  <c r="N12466" i="10"/>
  <c r="L12466" i="10" l="1"/>
  <c r="M12466" i="10" s="1"/>
  <c r="L12465" i="10"/>
  <c r="M12465" i="10" s="1"/>
  <c r="L12464" i="10"/>
  <c r="M12464" i="10" s="1"/>
  <c r="L12463" i="10"/>
  <c r="M12463" i="10" s="1"/>
  <c r="L12462" i="10"/>
  <c r="M12462" i="10" s="1"/>
  <c r="L12461" i="10"/>
  <c r="M12461" i="10" s="1"/>
  <c r="L12460" i="10"/>
  <c r="M12460" i="10" s="1"/>
  <c r="L12459" i="10"/>
  <c r="M12459" i="10" s="1"/>
  <c r="L12458" i="10"/>
  <c r="M12458" i="10" s="1"/>
  <c r="L12457" i="10"/>
  <c r="M12457" i="10" s="1"/>
  <c r="L12456" i="10"/>
  <c r="M12456" i="10" s="1"/>
  <c r="L12455" i="10"/>
  <c r="M12455" i="10" s="1"/>
  <c r="L12454" i="10"/>
  <c r="M12454" i="10" s="1"/>
  <c r="L12453" i="10"/>
  <c r="M12453" i="10" s="1"/>
  <c r="L12452" i="10"/>
  <c r="M12452" i="10" s="1"/>
  <c r="L12451" i="10"/>
  <c r="M12451" i="10" s="1"/>
  <c r="L12450" i="10"/>
  <c r="M12450" i="10" s="1"/>
  <c r="L12449" i="10"/>
  <c r="M12449" i="10" s="1"/>
  <c r="L12448" i="10"/>
  <c r="M12448" i="10" s="1"/>
  <c r="L12447" i="10"/>
  <c r="M12447" i="10" s="1"/>
  <c r="L12446" i="10"/>
  <c r="M12446" i="10" s="1"/>
  <c r="L12445" i="10"/>
  <c r="M12445" i="10" s="1"/>
  <c r="L12444" i="10"/>
  <c r="M12444" i="10" s="1"/>
  <c r="F582" i="4"/>
  <c r="F583" i="4"/>
  <c r="F584" i="4"/>
  <c r="F585" i="4"/>
  <c r="F586" i="4"/>
  <c r="F587" i="4"/>
  <c r="F588" i="4"/>
  <c r="F589" i="4"/>
  <c r="F590" i="4"/>
  <c r="F571" i="4" l="1"/>
  <c r="F572" i="4"/>
  <c r="F573" i="4"/>
  <c r="F574" i="4"/>
  <c r="F575" i="4"/>
  <c r="F576" i="4"/>
  <c r="F577" i="4"/>
  <c r="F578" i="4"/>
  <c r="F579" i="4"/>
  <c r="F580" i="4"/>
  <c r="F581" i="4"/>
  <c r="K12359" i="10" l="1"/>
  <c r="N12359" i="10"/>
  <c r="K12360" i="10"/>
  <c r="N12360" i="10"/>
  <c r="K12361" i="10"/>
  <c r="N12361" i="10"/>
  <c r="K12362" i="10"/>
  <c r="N12362" i="10"/>
  <c r="K12363" i="10"/>
  <c r="N12363" i="10"/>
  <c r="K12364" i="10"/>
  <c r="N12364" i="10"/>
  <c r="K12365" i="10"/>
  <c r="N12365" i="10"/>
  <c r="K12366" i="10"/>
  <c r="N12366" i="10"/>
  <c r="K12367" i="10"/>
  <c r="N12367" i="10"/>
  <c r="K12368" i="10"/>
  <c r="N12368" i="10"/>
  <c r="K12369" i="10"/>
  <c r="N12369" i="10"/>
  <c r="K12370" i="10"/>
  <c r="N12370" i="10"/>
  <c r="K12371" i="10"/>
  <c r="N12371" i="10"/>
  <c r="K12372" i="10"/>
  <c r="N12372" i="10"/>
  <c r="K12373" i="10"/>
  <c r="N12373" i="10"/>
  <c r="K12374" i="10"/>
  <c r="N12374" i="10"/>
  <c r="K12375" i="10"/>
  <c r="N12375" i="10"/>
  <c r="K12376" i="10"/>
  <c r="N12376" i="10"/>
  <c r="K12377" i="10"/>
  <c r="N12377" i="10"/>
  <c r="K12378" i="10"/>
  <c r="N12378" i="10"/>
  <c r="K12379" i="10"/>
  <c r="N12379" i="10"/>
  <c r="K12380" i="10"/>
  <c r="N12380" i="10"/>
  <c r="K12381" i="10"/>
  <c r="N12381" i="10"/>
  <c r="K12382" i="10"/>
  <c r="N12382" i="10"/>
  <c r="K12383" i="10"/>
  <c r="N12383" i="10"/>
  <c r="K12384" i="10"/>
  <c r="N12384" i="10"/>
  <c r="K12385" i="10"/>
  <c r="N12385" i="10"/>
  <c r="K12386" i="10"/>
  <c r="N12386" i="10"/>
  <c r="K12387" i="10"/>
  <c r="N12387" i="10"/>
  <c r="K12388" i="10"/>
  <c r="N12388" i="10"/>
  <c r="K12389" i="10"/>
  <c r="N12389" i="10"/>
  <c r="K12390" i="10"/>
  <c r="N12390" i="10"/>
  <c r="K12391" i="10"/>
  <c r="N12391" i="10"/>
  <c r="K12392" i="10"/>
  <c r="N12392" i="10"/>
  <c r="K12393" i="10"/>
  <c r="N12393" i="10"/>
  <c r="K12394" i="10"/>
  <c r="N12394" i="10"/>
  <c r="K12395" i="10"/>
  <c r="N12395" i="10"/>
  <c r="K12396" i="10"/>
  <c r="N12396" i="10"/>
  <c r="K12397" i="10"/>
  <c r="N12397" i="10"/>
  <c r="K12398" i="10"/>
  <c r="N12398" i="10"/>
  <c r="K12399" i="10"/>
  <c r="N12399" i="10"/>
  <c r="K12400" i="10"/>
  <c r="N12400" i="10"/>
  <c r="K12401" i="10"/>
  <c r="N12401" i="10"/>
  <c r="K12402" i="10"/>
  <c r="N12402" i="10"/>
  <c r="K12403" i="10"/>
  <c r="N12403" i="10"/>
  <c r="K12404" i="10"/>
  <c r="N12404" i="10"/>
  <c r="K12405" i="10"/>
  <c r="N12405" i="10"/>
  <c r="K12406" i="10"/>
  <c r="N12406" i="10"/>
  <c r="K12407" i="10"/>
  <c r="N12407" i="10"/>
  <c r="K12408" i="10"/>
  <c r="N12408" i="10"/>
  <c r="K12409" i="10"/>
  <c r="N12409" i="10"/>
  <c r="K12410" i="10"/>
  <c r="N12410" i="10"/>
  <c r="K12411" i="10"/>
  <c r="N12411" i="10"/>
  <c r="K12412" i="10"/>
  <c r="N12412" i="10"/>
  <c r="K12413" i="10"/>
  <c r="N12413" i="10"/>
  <c r="K12414" i="10"/>
  <c r="N12414" i="10"/>
  <c r="K12415" i="10"/>
  <c r="N12415" i="10"/>
  <c r="K12416" i="10"/>
  <c r="N12416" i="10"/>
  <c r="K12417" i="10"/>
  <c r="N12417" i="10"/>
  <c r="K12418" i="10"/>
  <c r="N12418" i="10"/>
  <c r="K12419" i="10"/>
  <c r="N12419" i="10"/>
  <c r="K12420" i="10"/>
  <c r="N12420" i="10"/>
  <c r="K12421" i="10"/>
  <c r="N12421" i="10"/>
  <c r="K12422" i="10"/>
  <c r="N12422" i="10"/>
  <c r="K12423" i="10"/>
  <c r="N12423" i="10"/>
  <c r="K12424" i="10"/>
  <c r="N12424" i="10"/>
  <c r="K12425" i="10"/>
  <c r="N12425" i="10"/>
  <c r="K12426" i="10"/>
  <c r="N12426" i="10"/>
  <c r="K12427" i="10"/>
  <c r="N12427" i="10"/>
  <c r="K12428" i="10"/>
  <c r="N12428" i="10"/>
  <c r="K12429" i="10"/>
  <c r="N12429" i="10"/>
  <c r="K12430" i="10"/>
  <c r="N12430" i="10"/>
  <c r="K12431" i="10"/>
  <c r="N12431" i="10"/>
  <c r="K12432" i="10"/>
  <c r="N12432" i="10"/>
  <c r="K12433" i="10"/>
  <c r="N12433" i="10"/>
  <c r="K12434" i="10"/>
  <c r="N12434" i="10"/>
  <c r="K12435" i="10"/>
  <c r="N12435" i="10"/>
  <c r="K12436" i="10"/>
  <c r="N12436" i="10"/>
  <c r="K12437" i="10"/>
  <c r="N12437" i="10"/>
  <c r="K12438" i="10"/>
  <c r="N12438" i="10"/>
  <c r="K12439" i="10"/>
  <c r="N12439" i="10"/>
  <c r="K12440" i="10"/>
  <c r="N12440" i="10"/>
  <c r="K12441" i="10"/>
  <c r="N12441" i="10"/>
  <c r="K12442" i="10"/>
  <c r="N12442" i="10"/>
  <c r="K12443" i="10"/>
  <c r="N12443" i="10"/>
  <c r="F557" i="4"/>
  <c r="F558" i="4"/>
  <c r="F559" i="4"/>
  <c r="F560" i="4"/>
  <c r="F561" i="4"/>
  <c r="F562" i="4"/>
  <c r="F563" i="4"/>
  <c r="F564" i="4"/>
  <c r="F565" i="4"/>
  <c r="F566" i="4"/>
  <c r="F567" i="4"/>
  <c r="F568" i="4"/>
  <c r="F569" i="4"/>
  <c r="F570" i="4"/>
  <c r="L12443" i="10" l="1"/>
  <c r="M12443" i="10" s="1"/>
  <c r="L12442" i="10"/>
  <c r="M12442" i="10" s="1"/>
  <c r="L12441" i="10"/>
  <c r="M12441" i="10" s="1"/>
  <c r="L12440" i="10"/>
  <c r="M12440" i="10" s="1"/>
  <c r="L12439" i="10"/>
  <c r="M12439" i="10" s="1"/>
  <c r="L12438" i="10"/>
  <c r="M12438" i="10" s="1"/>
  <c r="L12437" i="10"/>
  <c r="M12437" i="10" s="1"/>
  <c r="L12436" i="10"/>
  <c r="M12436" i="10" s="1"/>
  <c r="L12435" i="10"/>
  <c r="M12435" i="10" s="1"/>
  <c r="M521" i="4" s="1"/>
  <c r="L12434" i="10"/>
  <c r="M12434" i="10" s="1"/>
  <c r="L12433" i="10"/>
  <c r="M12433" i="10" s="1"/>
  <c r="L12432" i="10"/>
  <c r="M12432" i="10" s="1"/>
  <c r="L12431" i="10"/>
  <c r="M12431" i="10" s="1"/>
  <c r="L12430" i="10"/>
  <c r="M12430" i="10" s="1"/>
  <c r="M526" i="4" s="1"/>
  <c r="L12429" i="10"/>
  <c r="M12429" i="10" s="1"/>
  <c r="L12428" i="10"/>
  <c r="M12428" i="10" s="1"/>
  <c r="L12427" i="10"/>
  <c r="M12427" i="10" s="1"/>
  <c r="L12426" i="10"/>
  <c r="M12426" i="10" s="1"/>
  <c r="L12425" i="10"/>
  <c r="M12425" i="10" s="1"/>
  <c r="L12424" i="10"/>
  <c r="M12424" i="10" s="1"/>
  <c r="L12423" i="10"/>
  <c r="M12423" i="10" s="1"/>
  <c r="L12422" i="10"/>
  <c r="M12422" i="10" s="1"/>
  <c r="L12421" i="10"/>
  <c r="M12421" i="10" s="1"/>
  <c r="L12420" i="10"/>
  <c r="M12420" i="10" s="1"/>
  <c r="L12419" i="10"/>
  <c r="M12419" i="10" s="1"/>
  <c r="L12418" i="10"/>
  <c r="M12418" i="10" s="1"/>
  <c r="L12417" i="10"/>
  <c r="M12417" i="10" s="1"/>
  <c r="L12416" i="10"/>
  <c r="M12416" i="10" s="1"/>
  <c r="L12415" i="10"/>
  <c r="M12415" i="10" s="1"/>
  <c r="L12414" i="10"/>
  <c r="M12414" i="10" s="1"/>
  <c r="L12413" i="10"/>
  <c r="M12413" i="10" s="1"/>
  <c r="L12412" i="10"/>
  <c r="M12412" i="10" s="1"/>
  <c r="L12411" i="10"/>
  <c r="M12411" i="10" s="1"/>
  <c r="L12410" i="10"/>
  <c r="M12410" i="10" s="1"/>
  <c r="L12409" i="10"/>
  <c r="M12409" i="10" s="1"/>
  <c r="L12408" i="10"/>
  <c r="M12408" i="10" s="1"/>
  <c r="L12407" i="10"/>
  <c r="M12407" i="10" s="1"/>
  <c r="L12406" i="10"/>
  <c r="M12406" i="10" s="1"/>
  <c r="L12405" i="10"/>
  <c r="M12405" i="10" s="1"/>
  <c r="L12404" i="10"/>
  <c r="M12404" i="10" s="1"/>
  <c r="L12403" i="10"/>
  <c r="M12403" i="10" s="1"/>
  <c r="L12402" i="10"/>
  <c r="M12402" i="10" s="1"/>
  <c r="L12401" i="10"/>
  <c r="M12401" i="10" s="1"/>
  <c r="L12400" i="10"/>
  <c r="M12400" i="10" s="1"/>
  <c r="L12399" i="10"/>
  <c r="M12399" i="10" s="1"/>
  <c r="L12398" i="10"/>
  <c r="M12398" i="10" s="1"/>
  <c r="L12397" i="10"/>
  <c r="M12397" i="10" s="1"/>
  <c r="L12396" i="10"/>
  <c r="M12396" i="10" s="1"/>
  <c r="L12395" i="10"/>
  <c r="M12395" i="10" s="1"/>
  <c r="L12394" i="10"/>
  <c r="M12394" i="10" s="1"/>
  <c r="L12393" i="10"/>
  <c r="M12393" i="10" s="1"/>
  <c r="L12392" i="10"/>
  <c r="M12392" i="10" s="1"/>
  <c r="L12391" i="10"/>
  <c r="M12391" i="10" s="1"/>
  <c r="L12390" i="10"/>
  <c r="M12390" i="10" s="1"/>
  <c r="L12389" i="10"/>
  <c r="M12389" i="10" s="1"/>
  <c r="L12388" i="10"/>
  <c r="M12388" i="10" s="1"/>
  <c r="L12387" i="10"/>
  <c r="M12387" i="10" s="1"/>
  <c r="L12386" i="10"/>
  <c r="M12386" i="10" s="1"/>
  <c r="L12385" i="10"/>
  <c r="M12385" i="10" s="1"/>
  <c r="L12384" i="10"/>
  <c r="M12384" i="10" s="1"/>
  <c r="L12383" i="10"/>
  <c r="M12383" i="10" s="1"/>
  <c r="L12382" i="10"/>
  <c r="M12382" i="10" s="1"/>
  <c r="L12381" i="10"/>
  <c r="M12381" i="10" s="1"/>
  <c r="L12380" i="10"/>
  <c r="M12380" i="10" s="1"/>
  <c r="L12379" i="10"/>
  <c r="M12379" i="10" s="1"/>
  <c r="L12378" i="10"/>
  <c r="M12378" i="10" s="1"/>
  <c r="L12377" i="10"/>
  <c r="M12377" i="10" s="1"/>
  <c r="L12376" i="10"/>
  <c r="M12376" i="10" s="1"/>
  <c r="L12375" i="10"/>
  <c r="M12375" i="10" s="1"/>
  <c r="L12374" i="10"/>
  <c r="M12374" i="10" s="1"/>
  <c r="L12373" i="10"/>
  <c r="M12373" i="10" s="1"/>
  <c r="L12372" i="10"/>
  <c r="M12372" i="10" s="1"/>
  <c r="L12371" i="10"/>
  <c r="M12371" i="10" s="1"/>
  <c r="L12370" i="10"/>
  <c r="M12370" i="10" s="1"/>
  <c r="L12369" i="10"/>
  <c r="M12369" i="10" s="1"/>
  <c r="L12368" i="10"/>
  <c r="M12368" i="10" s="1"/>
  <c r="L12367" i="10"/>
  <c r="M12367" i="10" s="1"/>
  <c r="L12366" i="10"/>
  <c r="M12366" i="10" s="1"/>
  <c r="L12365" i="10"/>
  <c r="M12365" i="10" s="1"/>
  <c r="L12364" i="10"/>
  <c r="M12364" i="10" s="1"/>
  <c r="L12363" i="10"/>
  <c r="M12363" i="10" s="1"/>
  <c r="L12362" i="10"/>
  <c r="M12362" i="10" s="1"/>
  <c r="L12361" i="10"/>
  <c r="M12361" i="10" s="1"/>
  <c r="L12360" i="10"/>
  <c r="M12360" i="10" s="1"/>
  <c r="L12359" i="10"/>
  <c r="M12359" i="10" s="1"/>
  <c r="J371" i="4"/>
  <c r="M522" i="4" l="1"/>
  <c r="M524" i="4"/>
  <c r="F556" i="4"/>
  <c r="F555" i="4"/>
  <c r="F554" i="4"/>
  <c r="F553" i="4"/>
  <c r="F552" i="4"/>
  <c r="F551" i="4"/>
  <c r="F550" i="4"/>
  <c r="F549" i="4"/>
  <c r="F548" i="4"/>
  <c r="F547" i="4"/>
  <c r="F546" i="4"/>
  <c r="F545" i="4"/>
  <c r="F544" i="4"/>
  <c r="F543" i="4"/>
  <c r="F542" i="4"/>
  <c r="F541" i="4"/>
  <c r="F540" i="4"/>
  <c r="F539" i="4"/>
  <c r="F538" i="4"/>
  <c r="F537" i="4"/>
  <c r="O513" i="4"/>
  <c r="F492" i="4"/>
  <c r="F483" i="4"/>
  <c r="F482" i="4"/>
  <c r="F481" i="4"/>
  <c r="F480" i="4"/>
  <c r="F479" i="4"/>
  <c r="F478" i="4"/>
  <c r="F477" i="4"/>
  <c r="F476" i="4"/>
  <c r="F475" i="4"/>
  <c r="F474" i="4"/>
  <c r="F473" i="4"/>
  <c r="F472"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F3" i="4"/>
  <c r="F513" i="4" l="1"/>
  <c r="J513" i="4"/>
  <c r="K12224" i="10"/>
  <c r="N12224" i="10"/>
  <c r="K12225" i="10"/>
  <c r="N12225" i="10"/>
  <c r="K12226" i="10"/>
  <c r="N12226" i="10"/>
  <c r="K12227" i="10"/>
  <c r="N12227" i="10"/>
  <c r="K12228" i="10"/>
  <c r="N12228" i="10"/>
  <c r="K12229" i="10"/>
  <c r="N12229" i="10"/>
  <c r="K12230" i="10"/>
  <c r="N12230" i="10"/>
  <c r="K12231" i="10"/>
  <c r="N12231" i="10"/>
  <c r="K12232" i="10"/>
  <c r="N12232" i="10"/>
  <c r="K12233" i="10"/>
  <c r="N12233" i="10"/>
  <c r="K12234" i="10"/>
  <c r="N12234" i="10"/>
  <c r="K12235" i="10"/>
  <c r="N12235" i="10"/>
  <c r="K12236" i="10"/>
  <c r="N12236" i="10"/>
  <c r="K12237" i="10"/>
  <c r="N12237" i="10"/>
  <c r="K12238" i="10"/>
  <c r="N12238" i="10"/>
  <c r="K12239" i="10"/>
  <c r="N12239" i="10"/>
  <c r="K12240" i="10"/>
  <c r="N12240" i="10"/>
  <c r="K12241" i="10"/>
  <c r="N12241" i="10"/>
  <c r="K12242" i="10"/>
  <c r="N12242" i="10"/>
  <c r="K12243" i="10"/>
  <c r="N12243" i="10"/>
  <c r="K12244" i="10"/>
  <c r="N12244" i="10"/>
  <c r="K12245" i="10"/>
  <c r="N12245" i="10"/>
  <c r="K12246" i="10"/>
  <c r="N12246" i="10"/>
  <c r="K12247" i="10"/>
  <c r="N12247" i="10"/>
  <c r="K12248" i="10"/>
  <c r="N12248" i="10"/>
  <c r="K12249" i="10"/>
  <c r="N12249" i="10"/>
  <c r="K12250" i="10"/>
  <c r="N12250" i="10"/>
  <c r="K12251" i="10"/>
  <c r="N12251" i="10"/>
  <c r="K12252" i="10"/>
  <c r="N12252" i="10"/>
  <c r="K12253" i="10"/>
  <c r="N12253" i="10"/>
  <c r="K12254" i="10"/>
  <c r="N12254" i="10"/>
  <c r="K12255" i="10"/>
  <c r="N12255" i="10"/>
  <c r="K12256" i="10"/>
  <c r="N12256" i="10"/>
  <c r="K12257" i="10"/>
  <c r="N12257" i="10"/>
  <c r="K12258" i="10"/>
  <c r="N12258" i="10"/>
  <c r="K12259" i="10"/>
  <c r="N12259" i="10"/>
  <c r="K12260" i="10"/>
  <c r="N12260" i="10"/>
  <c r="K12261" i="10"/>
  <c r="N12261" i="10"/>
  <c r="K12262" i="10"/>
  <c r="N12262" i="10"/>
  <c r="K12263" i="10"/>
  <c r="N12263" i="10"/>
  <c r="K12264" i="10"/>
  <c r="N12264" i="10"/>
  <c r="K12265" i="10"/>
  <c r="N12265" i="10"/>
  <c r="K12266" i="10"/>
  <c r="N12266" i="10"/>
  <c r="K12267" i="10"/>
  <c r="N12267" i="10"/>
  <c r="K12268" i="10"/>
  <c r="N12268" i="10"/>
  <c r="K12269" i="10"/>
  <c r="N12269" i="10"/>
  <c r="K12270" i="10"/>
  <c r="N12270" i="10"/>
  <c r="K12271" i="10"/>
  <c r="N12271" i="10"/>
  <c r="K12272" i="10"/>
  <c r="N12272" i="10"/>
  <c r="K12273" i="10"/>
  <c r="N12273" i="10"/>
  <c r="K12274" i="10"/>
  <c r="N12274" i="10"/>
  <c r="K12275" i="10"/>
  <c r="N12275" i="10"/>
  <c r="K12276" i="10"/>
  <c r="N12276" i="10"/>
  <c r="K12277" i="10"/>
  <c r="N12277" i="10"/>
  <c r="K12278" i="10"/>
  <c r="N12278" i="10"/>
  <c r="K12279" i="10"/>
  <c r="N12279" i="10"/>
  <c r="K12280" i="10"/>
  <c r="N12280" i="10"/>
  <c r="K12281" i="10"/>
  <c r="N12281" i="10"/>
  <c r="K12282" i="10"/>
  <c r="N12282" i="10"/>
  <c r="K12283" i="10"/>
  <c r="N12283" i="10"/>
  <c r="K12284" i="10"/>
  <c r="N12284" i="10"/>
  <c r="K12285" i="10"/>
  <c r="N12285" i="10"/>
  <c r="K12286" i="10"/>
  <c r="N12286" i="10"/>
  <c r="K12287" i="10"/>
  <c r="N12287" i="10"/>
  <c r="K12288" i="10"/>
  <c r="N12288" i="10"/>
  <c r="K12289" i="10"/>
  <c r="N12289" i="10"/>
  <c r="K12290" i="10"/>
  <c r="N12290" i="10"/>
  <c r="K12291" i="10"/>
  <c r="N12291" i="10"/>
  <c r="K12292" i="10"/>
  <c r="N12292" i="10"/>
  <c r="K12293" i="10"/>
  <c r="N12293" i="10"/>
  <c r="K12294" i="10"/>
  <c r="N12294" i="10"/>
  <c r="K12295" i="10"/>
  <c r="N12295" i="10"/>
  <c r="K12296" i="10"/>
  <c r="N12296" i="10"/>
  <c r="K12297" i="10"/>
  <c r="N12297" i="10"/>
  <c r="K12298" i="10"/>
  <c r="N12298" i="10"/>
  <c r="K12299" i="10"/>
  <c r="N12299" i="10"/>
  <c r="K12300" i="10"/>
  <c r="N12300" i="10"/>
  <c r="K12301" i="10"/>
  <c r="N12301" i="10"/>
  <c r="K12302" i="10"/>
  <c r="N12302" i="10"/>
  <c r="K12303" i="10"/>
  <c r="N12303" i="10"/>
  <c r="K12304" i="10"/>
  <c r="N12304" i="10"/>
  <c r="K12305" i="10"/>
  <c r="N12305" i="10"/>
  <c r="K12306" i="10"/>
  <c r="N12306" i="10"/>
  <c r="K12307" i="10"/>
  <c r="N12307" i="10"/>
  <c r="K12308" i="10"/>
  <c r="N12308" i="10"/>
  <c r="K12309" i="10"/>
  <c r="N12309" i="10"/>
  <c r="K12310" i="10"/>
  <c r="N12310" i="10"/>
  <c r="K12311" i="10"/>
  <c r="N12311" i="10"/>
  <c r="K12312" i="10"/>
  <c r="N12312" i="10"/>
  <c r="K12313" i="10"/>
  <c r="N12313" i="10"/>
  <c r="K12314" i="10"/>
  <c r="N12314" i="10"/>
  <c r="K12315" i="10"/>
  <c r="N12315" i="10"/>
  <c r="K12316" i="10"/>
  <c r="N12316" i="10"/>
  <c r="K12317" i="10"/>
  <c r="N12317" i="10"/>
  <c r="K12318" i="10"/>
  <c r="N12318" i="10"/>
  <c r="K12319" i="10"/>
  <c r="N12319" i="10"/>
  <c r="K12320" i="10"/>
  <c r="N12320" i="10"/>
  <c r="K12321" i="10"/>
  <c r="N12321" i="10"/>
  <c r="K12322" i="10"/>
  <c r="N12322" i="10"/>
  <c r="K12323" i="10"/>
  <c r="N12323" i="10"/>
  <c r="K12324" i="10"/>
  <c r="N12324" i="10"/>
  <c r="K12325" i="10"/>
  <c r="N12325" i="10"/>
  <c r="K12326" i="10"/>
  <c r="N12326" i="10"/>
  <c r="K12327" i="10"/>
  <c r="N12327" i="10"/>
  <c r="K12328" i="10"/>
  <c r="N12328" i="10"/>
  <c r="K12329" i="10"/>
  <c r="N12329" i="10"/>
  <c r="K12330" i="10"/>
  <c r="N12330" i="10"/>
  <c r="K12331" i="10"/>
  <c r="N12331" i="10"/>
  <c r="K12332" i="10"/>
  <c r="N12332" i="10"/>
  <c r="K12333" i="10"/>
  <c r="N12333" i="10"/>
  <c r="K12334" i="10"/>
  <c r="N12334" i="10"/>
  <c r="K12335" i="10"/>
  <c r="N12335" i="10"/>
  <c r="K12336" i="10"/>
  <c r="N12336" i="10"/>
  <c r="K12337" i="10"/>
  <c r="N12337" i="10"/>
  <c r="K12338" i="10"/>
  <c r="N12338" i="10"/>
  <c r="K12339" i="10"/>
  <c r="N12339" i="10"/>
  <c r="K12340" i="10"/>
  <c r="N12340" i="10"/>
  <c r="K12341" i="10"/>
  <c r="N12341" i="10"/>
  <c r="K12342" i="10"/>
  <c r="N12342" i="10"/>
  <c r="K12343" i="10"/>
  <c r="N12343" i="10"/>
  <c r="K12344" i="10"/>
  <c r="N12344" i="10"/>
  <c r="K12345" i="10"/>
  <c r="N12345" i="10"/>
  <c r="K12346" i="10"/>
  <c r="N12346" i="10"/>
  <c r="K12347" i="10"/>
  <c r="N12347" i="10"/>
  <c r="K12348" i="10"/>
  <c r="N12348" i="10"/>
  <c r="K12349" i="10"/>
  <c r="N12349" i="10"/>
  <c r="K12350" i="10"/>
  <c r="N12350" i="10"/>
  <c r="K12351" i="10"/>
  <c r="N12351" i="10"/>
  <c r="K12352" i="10"/>
  <c r="N12352" i="10"/>
  <c r="K12353" i="10"/>
  <c r="N12353" i="10"/>
  <c r="K12354" i="10"/>
  <c r="N12354" i="10"/>
  <c r="K12355" i="10"/>
  <c r="N12355" i="10"/>
  <c r="K12356" i="10"/>
  <c r="N12356" i="10"/>
  <c r="K12357" i="10"/>
  <c r="N12357" i="10"/>
  <c r="K12358" i="10"/>
  <c r="N12358" i="10"/>
  <c r="L12358" i="10" l="1"/>
  <c r="M12358" i="10" s="1"/>
  <c r="L12357" i="10"/>
  <c r="M12357" i="10" s="1"/>
  <c r="L12356" i="10"/>
  <c r="M12356" i="10" s="1"/>
  <c r="L12355" i="10"/>
  <c r="M12355" i="10" s="1"/>
  <c r="L12354" i="10"/>
  <c r="M12354" i="10" s="1"/>
  <c r="L12353" i="10"/>
  <c r="M12353" i="10" s="1"/>
  <c r="L12352" i="10"/>
  <c r="M12352" i="10" s="1"/>
  <c r="L12351" i="10"/>
  <c r="M12351" i="10" s="1"/>
  <c r="L12350" i="10"/>
  <c r="M12350" i="10" s="1"/>
  <c r="L12349" i="10"/>
  <c r="M12349" i="10" s="1"/>
  <c r="L12348" i="10"/>
  <c r="M12348" i="10" s="1"/>
  <c r="L12347" i="10"/>
  <c r="M12347" i="10" s="1"/>
  <c r="L12346" i="10"/>
  <c r="M12346" i="10" s="1"/>
  <c r="L12345" i="10"/>
  <c r="M12345" i="10" s="1"/>
  <c r="L12344" i="10"/>
  <c r="M12344" i="10" s="1"/>
  <c r="L12343" i="10"/>
  <c r="M12343" i="10" s="1"/>
  <c r="L12342" i="10"/>
  <c r="M12342" i="10" s="1"/>
  <c r="L12341" i="10"/>
  <c r="M12341" i="10" s="1"/>
  <c r="L12340" i="10"/>
  <c r="M12340" i="10" s="1"/>
  <c r="L12339" i="10"/>
  <c r="M12339" i="10" s="1"/>
  <c r="L12338" i="10"/>
  <c r="M12338" i="10" s="1"/>
  <c r="L12337" i="10"/>
  <c r="M12337" i="10" s="1"/>
  <c r="L12336" i="10"/>
  <c r="M12336" i="10" s="1"/>
  <c r="L12335" i="10"/>
  <c r="M12335" i="10" s="1"/>
  <c r="L12334" i="10"/>
  <c r="M12334" i="10" s="1"/>
  <c r="L12333" i="10"/>
  <c r="M12333" i="10" s="1"/>
  <c r="L12332" i="10"/>
  <c r="M12332" i="10" s="1"/>
  <c r="L12331" i="10"/>
  <c r="M12331" i="10" s="1"/>
  <c r="L12330" i="10"/>
  <c r="M12330" i="10" s="1"/>
  <c r="L12329" i="10"/>
  <c r="M12329" i="10" s="1"/>
  <c r="L12328" i="10"/>
  <c r="M12328" i="10" s="1"/>
  <c r="L12327" i="10"/>
  <c r="M12327" i="10" s="1"/>
  <c r="L12326" i="10"/>
  <c r="M12326" i="10" s="1"/>
  <c r="L12325" i="10"/>
  <c r="M12325" i="10" s="1"/>
  <c r="L12324" i="10"/>
  <c r="M12324" i="10" s="1"/>
  <c r="L12323" i="10"/>
  <c r="M12323" i="10" s="1"/>
  <c r="L12322" i="10"/>
  <c r="M12322" i="10" s="1"/>
  <c r="L12321" i="10"/>
  <c r="M12321" i="10" s="1"/>
  <c r="L12320" i="10"/>
  <c r="M12320" i="10" s="1"/>
  <c r="L12319" i="10"/>
  <c r="M12319" i="10" s="1"/>
  <c r="L12318" i="10"/>
  <c r="M12318" i="10" s="1"/>
  <c r="L12317" i="10"/>
  <c r="M12317" i="10" s="1"/>
  <c r="L12316" i="10"/>
  <c r="M12316" i="10" s="1"/>
  <c r="L12315" i="10"/>
  <c r="M12315" i="10" s="1"/>
  <c r="L12314" i="10"/>
  <c r="M12314" i="10" s="1"/>
  <c r="L12313" i="10"/>
  <c r="M12313" i="10" s="1"/>
  <c r="L12312" i="10"/>
  <c r="M12312" i="10" s="1"/>
  <c r="L12311" i="10"/>
  <c r="M12311" i="10" s="1"/>
  <c r="L12310" i="10"/>
  <c r="M12310" i="10" s="1"/>
  <c r="L12309" i="10"/>
  <c r="M12309" i="10" s="1"/>
  <c r="L12308" i="10"/>
  <c r="M12308" i="10" s="1"/>
  <c r="L12307" i="10"/>
  <c r="M12307" i="10" s="1"/>
  <c r="L12306" i="10"/>
  <c r="M12306" i="10" s="1"/>
  <c r="L12305" i="10"/>
  <c r="M12305" i="10" s="1"/>
  <c r="L12304" i="10"/>
  <c r="M12304" i="10" s="1"/>
  <c r="L12303" i="10"/>
  <c r="M12303" i="10" s="1"/>
  <c r="L12302" i="10"/>
  <c r="M12302" i="10" s="1"/>
  <c r="L12301" i="10"/>
  <c r="M12301" i="10" s="1"/>
  <c r="L12300" i="10"/>
  <c r="M12300" i="10" s="1"/>
  <c r="L12299" i="10"/>
  <c r="M12299" i="10" s="1"/>
  <c r="L12298" i="10"/>
  <c r="M12298" i="10" s="1"/>
  <c r="L12297" i="10"/>
  <c r="M12297" i="10" s="1"/>
  <c r="L12296" i="10"/>
  <c r="M12296" i="10" s="1"/>
  <c r="L12295" i="10"/>
  <c r="M12295" i="10" s="1"/>
  <c r="L12294" i="10"/>
  <c r="M12294" i="10" s="1"/>
  <c r="L12293" i="10"/>
  <c r="M12293" i="10" s="1"/>
  <c r="L12292" i="10"/>
  <c r="M12292" i="10" s="1"/>
  <c r="L12291" i="10"/>
  <c r="M12291" i="10" s="1"/>
  <c r="L12290" i="10"/>
  <c r="M12290" i="10" s="1"/>
  <c r="L12289" i="10"/>
  <c r="M12289" i="10" s="1"/>
  <c r="L12288" i="10"/>
  <c r="M12288" i="10" s="1"/>
  <c r="L12287" i="10"/>
  <c r="M12287" i="10" s="1"/>
  <c r="L12286" i="10"/>
  <c r="M12286" i="10" s="1"/>
  <c r="L12285" i="10"/>
  <c r="M12285" i="10" s="1"/>
  <c r="L12284" i="10"/>
  <c r="M12284" i="10" s="1"/>
  <c r="L12283" i="10"/>
  <c r="M12283" i="10" s="1"/>
  <c r="L12282" i="10"/>
  <c r="M12282" i="10" s="1"/>
  <c r="L12281" i="10"/>
  <c r="M12281" i="10" s="1"/>
  <c r="L12280" i="10"/>
  <c r="M12280" i="10" s="1"/>
  <c r="L12279" i="10"/>
  <c r="M12279" i="10" s="1"/>
  <c r="L12278" i="10"/>
  <c r="M12278" i="10" s="1"/>
  <c r="L12277" i="10"/>
  <c r="M12277" i="10" s="1"/>
  <c r="L12276" i="10"/>
  <c r="M12276" i="10" s="1"/>
  <c r="L12275" i="10"/>
  <c r="M12275" i="10" s="1"/>
  <c r="L12274" i="10"/>
  <c r="M12274" i="10" s="1"/>
  <c r="L12273" i="10"/>
  <c r="M12273" i="10" s="1"/>
  <c r="L12272" i="10"/>
  <c r="M12272" i="10" s="1"/>
  <c r="L12271" i="10"/>
  <c r="M12271" i="10" s="1"/>
  <c r="L12270" i="10"/>
  <c r="M12270" i="10" s="1"/>
  <c r="L12269" i="10"/>
  <c r="M12269" i="10" s="1"/>
  <c r="L12268" i="10"/>
  <c r="M12268" i="10" s="1"/>
  <c r="L12267" i="10"/>
  <c r="M12267" i="10" s="1"/>
  <c r="L12266" i="10"/>
  <c r="M12266" i="10" s="1"/>
  <c r="L12265" i="10"/>
  <c r="M12265" i="10" s="1"/>
  <c r="L12264" i="10"/>
  <c r="M12264" i="10" s="1"/>
  <c r="L12263" i="10"/>
  <c r="M12263" i="10" s="1"/>
  <c r="L12262" i="10"/>
  <c r="M12262" i="10" s="1"/>
  <c r="L12261" i="10"/>
  <c r="M12261" i="10" s="1"/>
  <c r="L12260" i="10"/>
  <c r="M12260" i="10" s="1"/>
  <c r="L12259" i="10"/>
  <c r="M12259" i="10" s="1"/>
  <c r="L12258" i="10"/>
  <c r="M12258" i="10" s="1"/>
  <c r="L12257" i="10"/>
  <c r="M12257" i="10" s="1"/>
  <c r="L12256" i="10"/>
  <c r="M12256" i="10" s="1"/>
  <c r="L12255" i="10"/>
  <c r="M12255" i="10" s="1"/>
  <c r="L12254" i="10"/>
  <c r="M12254" i="10" s="1"/>
  <c r="L12253" i="10"/>
  <c r="M12253" i="10" s="1"/>
  <c r="L12252" i="10"/>
  <c r="M12252" i="10" s="1"/>
  <c r="L12251" i="10"/>
  <c r="M12251" i="10" s="1"/>
  <c r="L12250" i="10"/>
  <c r="M12250" i="10" s="1"/>
  <c r="L12249" i="10"/>
  <c r="M12249" i="10" s="1"/>
  <c r="L12248" i="10"/>
  <c r="M12248" i="10" s="1"/>
  <c r="L12247" i="10"/>
  <c r="M12247" i="10" s="1"/>
  <c r="L12246" i="10"/>
  <c r="M12246" i="10" s="1"/>
  <c r="L12245" i="10"/>
  <c r="M12245" i="10" s="1"/>
  <c r="L12244" i="10"/>
  <c r="M12244" i="10" s="1"/>
  <c r="L12243" i="10"/>
  <c r="M12243" i="10" s="1"/>
  <c r="L12242" i="10"/>
  <c r="M12242" i="10" s="1"/>
  <c r="L12241" i="10"/>
  <c r="M12241" i="10" s="1"/>
  <c r="L12240" i="10"/>
  <c r="M12240" i="10" s="1"/>
  <c r="L12239" i="10"/>
  <c r="M12239" i="10" s="1"/>
  <c r="L12238" i="10"/>
  <c r="M12238" i="10" s="1"/>
  <c r="L12237" i="10"/>
  <c r="M12237" i="10" s="1"/>
  <c r="L12236" i="10"/>
  <c r="M12236" i="10" s="1"/>
  <c r="L12235" i="10"/>
  <c r="M12235" i="10" s="1"/>
  <c r="L12234" i="10"/>
  <c r="M12234" i="10" s="1"/>
  <c r="L12233" i="10"/>
  <c r="M12233" i="10" s="1"/>
  <c r="L12232" i="10"/>
  <c r="M12232" i="10" s="1"/>
  <c r="L12231" i="10"/>
  <c r="M12231" i="10" s="1"/>
  <c r="L12230" i="10"/>
  <c r="M12230" i="10" s="1"/>
  <c r="L12229" i="10"/>
  <c r="M12229" i="10" s="1"/>
  <c r="L12228" i="10"/>
  <c r="M12228" i="10" s="1"/>
  <c r="L12227" i="10"/>
  <c r="M12227" i="10" s="1"/>
  <c r="L12226" i="10"/>
  <c r="M12226" i="10" s="1"/>
  <c r="L12225" i="10"/>
  <c r="M12225" i="10" s="1"/>
  <c r="L12224" i="10"/>
  <c r="M12224" i="10" s="1"/>
  <c r="F209" i="4" l="1"/>
  <c r="F531" i="4" l="1"/>
  <c r="F530" i="4"/>
  <c r="F503" i="4" l="1"/>
  <c r="F504" i="4"/>
  <c r="F505" i="4"/>
  <c r="F509" i="4"/>
  <c r="F511" i="4"/>
  <c r="F512" i="4"/>
  <c r="F515" i="4"/>
  <c r="F524" i="4" l="1"/>
  <c r="F516" i="4"/>
  <c r="F508" i="4"/>
  <c r="F523" i="4"/>
  <c r="F507" i="4"/>
  <c r="F522" i="4"/>
  <c r="F514" i="4"/>
  <c r="F510" i="4"/>
  <c r="F506" i="4"/>
  <c r="F521" i="4"/>
  <c r="K12209" i="10"/>
  <c r="N12209" i="10"/>
  <c r="K12210" i="10"/>
  <c r="N12210" i="10"/>
  <c r="K12211" i="10"/>
  <c r="N12211" i="10"/>
  <c r="K12212" i="10"/>
  <c r="N12212" i="10"/>
  <c r="K12213" i="10"/>
  <c r="N12213" i="10"/>
  <c r="K12214" i="10"/>
  <c r="N12214" i="10"/>
  <c r="K12215" i="10"/>
  <c r="N12215" i="10"/>
  <c r="K12216" i="10"/>
  <c r="N12216" i="10"/>
  <c r="K12217" i="10"/>
  <c r="N12217" i="10"/>
  <c r="K12218" i="10"/>
  <c r="N12218" i="10"/>
  <c r="K12219" i="10"/>
  <c r="N12219" i="10"/>
  <c r="K12220" i="10"/>
  <c r="N12220" i="10"/>
  <c r="K12221" i="10"/>
  <c r="N12221" i="10"/>
  <c r="K12222" i="10"/>
  <c r="N12222" i="10"/>
  <c r="K12223" i="10"/>
  <c r="N12223" i="10"/>
  <c r="L12223" i="10" l="1"/>
  <c r="M12223" i="10" s="1"/>
  <c r="L12222" i="10"/>
  <c r="M12222" i="10" s="1"/>
  <c r="L12221" i="10"/>
  <c r="M12221" i="10" s="1"/>
  <c r="L12220" i="10"/>
  <c r="M12220" i="10" s="1"/>
  <c r="L12219" i="10"/>
  <c r="M12219" i="10" s="1"/>
  <c r="L12218" i="10"/>
  <c r="M12218" i="10" s="1"/>
  <c r="L12217" i="10"/>
  <c r="M12217" i="10" s="1"/>
  <c r="L12216" i="10"/>
  <c r="M12216" i="10" s="1"/>
  <c r="L12215" i="10"/>
  <c r="M12215" i="10" s="1"/>
  <c r="L12214" i="10"/>
  <c r="M12214" i="10" s="1"/>
  <c r="L12213" i="10"/>
  <c r="M12213" i="10" s="1"/>
  <c r="L12212" i="10"/>
  <c r="M12212" i="10" s="1"/>
  <c r="L12211" i="10"/>
  <c r="M12211" i="10" s="1"/>
  <c r="L12210" i="10"/>
  <c r="M12210" i="10" s="1"/>
  <c r="L12209" i="10"/>
  <c r="M12209" i="10" s="1"/>
  <c r="F494" i="4"/>
  <c r="F497" i="4"/>
  <c r="F493" i="4"/>
  <c r="F502" i="4"/>
  <c r="F500" i="4"/>
  <c r="F496" i="4"/>
  <c r="F498" i="4"/>
  <c r="F501" i="4"/>
  <c r="F499" i="4"/>
  <c r="F495" i="4"/>
  <c r="F491" i="4"/>
  <c r="F485" i="4" l="1"/>
  <c r="F490" i="4"/>
  <c r="F489" i="4"/>
  <c r="F487" i="4"/>
  <c r="F486" i="4"/>
  <c r="K5" i="10"/>
  <c r="L5" i="10" s="1"/>
  <c r="K6" i="10"/>
  <c r="L6" i="10" s="1"/>
  <c r="K7" i="10"/>
  <c r="L7" i="10" s="1"/>
  <c r="K8" i="10"/>
  <c r="L8" i="10" s="1"/>
  <c r="K9" i="10"/>
  <c r="L9" i="10" s="1"/>
  <c r="K10" i="10"/>
  <c r="L10" i="10" s="1"/>
  <c r="K11" i="10"/>
  <c r="L11" i="10" s="1"/>
  <c r="K12" i="10"/>
  <c r="L12" i="10" s="1"/>
  <c r="K13" i="10"/>
  <c r="L13" i="10" s="1"/>
  <c r="K14" i="10"/>
  <c r="L14" i="10" s="1"/>
  <c r="K15" i="10"/>
  <c r="L15" i="10" s="1"/>
  <c r="K16" i="10"/>
  <c r="L16" i="10" s="1"/>
  <c r="K17" i="10"/>
  <c r="L17" i="10" s="1"/>
  <c r="K18" i="10"/>
  <c r="L18" i="10" s="1"/>
  <c r="K19" i="10"/>
  <c r="L19" i="10" s="1"/>
  <c r="K20" i="10"/>
  <c r="L20" i="10" s="1"/>
  <c r="K21" i="10"/>
  <c r="L21" i="10" s="1"/>
  <c r="K22" i="10"/>
  <c r="L22" i="10" s="1"/>
  <c r="K23" i="10"/>
  <c r="L23" i="10" s="1"/>
  <c r="K24" i="10"/>
  <c r="L24" i="10" s="1"/>
  <c r="K25" i="10"/>
  <c r="L25" i="10" s="1"/>
  <c r="K26" i="10"/>
  <c r="L26" i="10" s="1"/>
  <c r="K27" i="10"/>
  <c r="L27" i="10" s="1"/>
  <c r="K28" i="10"/>
  <c r="L28" i="10" s="1"/>
  <c r="K29" i="10"/>
  <c r="L29" i="10" s="1"/>
  <c r="K30" i="10"/>
  <c r="L30" i="10" s="1"/>
  <c r="K31" i="10"/>
  <c r="L31" i="10" s="1"/>
  <c r="K32" i="10"/>
  <c r="L32" i="10" s="1"/>
  <c r="K33" i="10"/>
  <c r="L33" i="10" s="1"/>
  <c r="K34" i="10"/>
  <c r="L34" i="10" s="1"/>
  <c r="K35" i="10"/>
  <c r="L35" i="10" s="1"/>
  <c r="K36" i="10"/>
  <c r="L36" i="10" s="1"/>
  <c r="K37" i="10"/>
  <c r="L37" i="10" s="1"/>
  <c r="K38" i="10"/>
  <c r="L38" i="10" s="1"/>
  <c r="K39" i="10"/>
  <c r="L39" i="10" s="1"/>
  <c r="K40" i="10"/>
  <c r="L40" i="10" s="1"/>
  <c r="K41" i="10"/>
  <c r="L41" i="10" s="1"/>
  <c r="K42" i="10"/>
  <c r="L42" i="10" s="1"/>
  <c r="K43" i="10"/>
  <c r="L43" i="10" s="1"/>
  <c r="K44" i="10"/>
  <c r="L44" i="10" s="1"/>
  <c r="K45" i="10"/>
  <c r="L45" i="10" s="1"/>
  <c r="K46" i="10"/>
  <c r="L46" i="10" s="1"/>
  <c r="K47" i="10"/>
  <c r="L47" i="10" s="1"/>
  <c r="K48" i="10"/>
  <c r="L48" i="10" s="1"/>
  <c r="K49" i="10"/>
  <c r="L49" i="10" s="1"/>
  <c r="K50" i="10"/>
  <c r="L50" i="10" s="1"/>
  <c r="K51" i="10"/>
  <c r="L51" i="10" s="1"/>
  <c r="K52" i="10"/>
  <c r="L52" i="10" s="1"/>
  <c r="K53" i="10"/>
  <c r="L53" i="10" s="1"/>
  <c r="K54" i="10"/>
  <c r="L54" i="10" s="1"/>
  <c r="K55" i="10"/>
  <c r="L55" i="10" s="1"/>
  <c r="K56" i="10"/>
  <c r="L56" i="10" s="1"/>
  <c r="K57" i="10"/>
  <c r="L57" i="10" s="1"/>
  <c r="K58" i="10"/>
  <c r="L58" i="10" s="1"/>
  <c r="K59" i="10"/>
  <c r="L59" i="10" s="1"/>
  <c r="K60" i="10"/>
  <c r="L60" i="10" s="1"/>
  <c r="K61" i="10"/>
  <c r="L61" i="10" s="1"/>
  <c r="K62" i="10"/>
  <c r="L62" i="10" s="1"/>
  <c r="K63" i="10"/>
  <c r="L63" i="10" s="1"/>
  <c r="K64" i="10"/>
  <c r="L64" i="10" s="1"/>
  <c r="K65" i="10"/>
  <c r="L65" i="10" s="1"/>
  <c r="K66" i="10"/>
  <c r="L66" i="10" s="1"/>
  <c r="K67" i="10"/>
  <c r="L67" i="10" s="1"/>
  <c r="K68" i="10"/>
  <c r="L68" i="10" s="1"/>
  <c r="K69" i="10"/>
  <c r="L69" i="10" s="1"/>
  <c r="K70" i="10"/>
  <c r="L70" i="10" s="1"/>
  <c r="K71" i="10"/>
  <c r="L71" i="10" s="1"/>
  <c r="K72" i="10"/>
  <c r="L72" i="10" s="1"/>
  <c r="K73" i="10"/>
  <c r="L73" i="10" s="1"/>
  <c r="K74" i="10"/>
  <c r="L74" i="10" s="1"/>
  <c r="K75" i="10"/>
  <c r="L75" i="10" s="1"/>
  <c r="K76" i="10"/>
  <c r="L76" i="10" s="1"/>
  <c r="K77" i="10"/>
  <c r="L77" i="10" s="1"/>
  <c r="K78" i="10"/>
  <c r="L78" i="10" s="1"/>
  <c r="K79" i="10"/>
  <c r="L79" i="10" s="1"/>
  <c r="K80" i="10"/>
  <c r="L80" i="10" s="1"/>
  <c r="K81" i="10"/>
  <c r="L81" i="10" s="1"/>
  <c r="K82" i="10"/>
  <c r="L82" i="10" s="1"/>
  <c r="K83" i="10"/>
  <c r="L83" i="10" s="1"/>
  <c r="K84" i="10"/>
  <c r="L84" i="10" s="1"/>
  <c r="K85" i="10"/>
  <c r="L85" i="10" s="1"/>
  <c r="K86" i="10"/>
  <c r="L86" i="10" s="1"/>
  <c r="K87" i="10"/>
  <c r="L87" i="10" s="1"/>
  <c r="K88" i="10"/>
  <c r="L88" i="10" s="1"/>
  <c r="K89" i="10"/>
  <c r="L89" i="10" s="1"/>
  <c r="K90" i="10"/>
  <c r="L90" i="10" s="1"/>
  <c r="K91" i="10"/>
  <c r="L91" i="10" s="1"/>
  <c r="K92" i="10"/>
  <c r="L92" i="10" s="1"/>
  <c r="K93" i="10"/>
  <c r="L93" i="10" s="1"/>
  <c r="K94" i="10"/>
  <c r="L94" i="10" s="1"/>
  <c r="K95" i="10"/>
  <c r="L95" i="10" s="1"/>
  <c r="K96" i="10"/>
  <c r="L96" i="10" s="1"/>
  <c r="K97" i="10"/>
  <c r="L97" i="10" s="1"/>
  <c r="K98" i="10"/>
  <c r="L98" i="10" s="1"/>
  <c r="K99" i="10"/>
  <c r="L99" i="10" s="1"/>
  <c r="K100" i="10"/>
  <c r="L100" i="10" s="1"/>
  <c r="K101" i="10"/>
  <c r="L101" i="10" s="1"/>
  <c r="K102" i="10"/>
  <c r="L102" i="10" s="1"/>
  <c r="K103" i="10"/>
  <c r="L103" i="10" s="1"/>
  <c r="K104" i="10"/>
  <c r="L104" i="10" s="1"/>
  <c r="K105" i="10"/>
  <c r="L105" i="10" s="1"/>
  <c r="K106" i="10"/>
  <c r="L106" i="10" s="1"/>
  <c r="K107" i="10"/>
  <c r="L107" i="10" s="1"/>
  <c r="K108" i="10"/>
  <c r="L108" i="10" s="1"/>
  <c r="K109" i="10"/>
  <c r="L109" i="10" s="1"/>
  <c r="K110" i="10"/>
  <c r="L110" i="10" s="1"/>
  <c r="K111" i="10"/>
  <c r="L111" i="10" s="1"/>
  <c r="K112" i="10"/>
  <c r="L112" i="10" s="1"/>
  <c r="K113" i="10"/>
  <c r="L113" i="10" s="1"/>
  <c r="K114" i="10"/>
  <c r="L114" i="10" s="1"/>
  <c r="K115" i="10"/>
  <c r="L115" i="10" s="1"/>
  <c r="K116" i="10"/>
  <c r="L116" i="10" s="1"/>
  <c r="K117" i="10"/>
  <c r="L117" i="10" s="1"/>
  <c r="K118" i="10"/>
  <c r="L118" i="10" s="1"/>
  <c r="K119" i="10"/>
  <c r="L119" i="10" s="1"/>
  <c r="K120" i="10"/>
  <c r="L120" i="10" s="1"/>
  <c r="K121" i="10"/>
  <c r="L121" i="10" s="1"/>
  <c r="K122" i="10"/>
  <c r="L122" i="10" s="1"/>
  <c r="K123" i="10"/>
  <c r="L123" i="10" s="1"/>
  <c r="K124" i="10"/>
  <c r="L124" i="10" s="1"/>
  <c r="K125" i="10"/>
  <c r="L125" i="10" s="1"/>
  <c r="K126" i="10"/>
  <c r="L126" i="10" s="1"/>
  <c r="K127" i="10"/>
  <c r="L127" i="10" s="1"/>
  <c r="K128" i="10"/>
  <c r="L128" i="10" s="1"/>
  <c r="K129" i="10"/>
  <c r="L129" i="10" s="1"/>
  <c r="K130" i="10"/>
  <c r="L130" i="10" s="1"/>
  <c r="K131" i="10"/>
  <c r="L131" i="10" s="1"/>
  <c r="K132" i="10"/>
  <c r="L132" i="10" s="1"/>
  <c r="K133" i="10"/>
  <c r="L133" i="10" s="1"/>
  <c r="K134" i="10"/>
  <c r="L134" i="10" s="1"/>
  <c r="K135" i="10"/>
  <c r="L135" i="10" s="1"/>
  <c r="K136" i="10"/>
  <c r="L136" i="10" s="1"/>
  <c r="K137" i="10"/>
  <c r="L137" i="10" s="1"/>
  <c r="K138" i="10"/>
  <c r="L138" i="10" s="1"/>
  <c r="K139" i="10"/>
  <c r="L139" i="10" s="1"/>
  <c r="K140" i="10"/>
  <c r="L140" i="10" s="1"/>
  <c r="K141" i="10"/>
  <c r="L141" i="10" s="1"/>
  <c r="K142" i="10"/>
  <c r="L142" i="10" s="1"/>
  <c r="K143" i="10"/>
  <c r="L143" i="10" s="1"/>
  <c r="K144" i="10"/>
  <c r="L144" i="10" s="1"/>
  <c r="K145" i="10"/>
  <c r="L145" i="10" s="1"/>
  <c r="K146" i="10"/>
  <c r="L146" i="10" s="1"/>
  <c r="K147" i="10"/>
  <c r="L147" i="10" s="1"/>
  <c r="K148" i="10"/>
  <c r="L148" i="10" s="1"/>
  <c r="K149" i="10"/>
  <c r="L149" i="10" s="1"/>
  <c r="K150" i="10"/>
  <c r="L150" i="10" s="1"/>
  <c r="K151" i="10"/>
  <c r="L151" i="10" s="1"/>
  <c r="K152" i="10"/>
  <c r="L152" i="10" s="1"/>
  <c r="K153" i="10"/>
  <c r="L153" i="10" s="1"/>
  <c r="K154" i="10"/>
  <c r="L154" i="10" s="1"/>
  <c r="K155" i="10"/>
  <c r="L155" i="10" s="1"/>
  <c r="K156" i="10"/>
  <c r="L156" i="10" s="1"/>
  <c r="K157" i="10"/>
  <c r="L157" i="10" s="1"/>
  <c r="K158" i="10"/>
  <c r="L158" i="10" s="1"/>
  <c r="K159" i="10"/>
  <c r="L159" i="10" s="1"/>
  <c r="K160" i="10"/>
  <c r="L160" i="10" s="1"/>
  <c r="K161" i="10"/>
  <c r="L161" i="10" s="1"/>
  <c r="K162" i="10"/>
  <c r="L162" i="10" s="1"/>
  <c r="K163" i="10"/>
  <c r="L163" i="10" s="1"/>
  <c r="K164" i="10"/>
  <c r="L164" i="10" s="1"/>
  <c r="K165" i="10"/>
  <c r="L165" i="10" s="1"/>
  <c r="K166" i="10"/>
  <c r="L166" i="10" s="1"/>
  <c r="K167" i="10"/>
  <c r="L167" i="10" s="1"/>
  <c r="K168" i="10"/>
  <c r="L168" i="10" s="1"/>
  <c r="K169" i="10"/>
  <c r="L169" i="10" s="1"/>
  <c r="K170" i="10"/>
  <c r="L170" i="10" s="1"/>
  <c r="K171" i="10"/>
  <c r="L171" i="10" s="1"/>
  <c r="K172" i="10"/>
  <c r="L172" i="10" s="1"/>
  <c r="K173" i="10"/>
  <c r="L173" i="10" s="1"/>
  <c r="K174" i="10"/>
  <c r="L174" i="10" s="1"/>
  <c r="K175" i="10"/>
  <c r="L175" i="10" s="1"/>
  <c r="K176" i="10"/>
  <c r="L176" i="10" s="1"/>
  <c r="K177" i="10"/>
  <c r="L177" i="10" s="1"/>
  <c r="K178" i="10"/>
  <c r="L178" i="10" s="1"/>
  <c r="K179" i="10"/>
  <c r="L179" i="10" s="1"/>
  <c r="K180" i="10"/>
  <c r="L180" i="10" s="1"/>
  <c r="K181" i="10"/>
  <c r="L181" i="10" s="1"/>
  <c r="K182" i="10"/>
  <c r="L182" i="10" s="1"/>
  <c r="K183" i="10"/>
  <c r="L183" i="10" s="1"/>
  <c r="K184" i="10"/>
  <c r="L184" i="10" s="1"/>
  <c r="K185" i="10"/>
  <c r="L185" i="10" s="1"/>
  <c r="K186" i="10"/>
  <c r="L186" i="10" s="1"/>
  <c r="K187" i="10"/>
  <c r="L187" i="10" s="1"/>
  <c r="K188" i="10"/>
  <c r="L188" i="10" s="1"/>
  <c r="K189" i="10"/>
  <c r="L189" i="10" s="1"/>
  <c r="K190" i="10"/>
  <c r="L190" i="10" s="1"/>
  <c r="K191" i="10"/>
  <c r="L191" i="10" s="1"/>
  <c r="K192" i="10"/>
  <c r="L192" i="10" s="1"/>
  <c r="K193" i="10"/>
  <c r="L193" i="10" s="1"/>
  <c r="K194" i="10"/>
  <c r="L194" i="10" s="1"/>
  <c r="K195" i="10"/>
  <c r="L195" i="10" s="1"/>
  <c r="K196" i="10"/>
  <c r="L196" i="10" s="1"/>
  <c r="K197" i="10"/>
  <c r="L197" i="10" s="1"/>
  <c r="K198" i="10"/>
  <c r="L198" i="10" s="1"/>
  <c r="K199" i="10"/>
  <c r="L199" i="10" s="1"/>
  <c r="K200" i="10"/>
  <c r="L200" i="10" s="1"/>
  <c r="K201" i="10"/>
  <c r="L201" i="10" s="1"/>
  <c r="K202" i="10"/>
  <c r="L202" i="10" s="1"/>
  <c r="K203" i="10"/>
  <c r="L203" i="10" s="1"/>
  <c r="K204" i="10"/>
  <c r="L204" i="10" s="1"/>
  <c r="K205" i="10"/>
  <c r="L205" i="10" s="1"/>
  <c r="K206" i="10"/>
  <c r="L206" i="10" s="1"/>
  <c r="K207" i="10"/>
  <c r="L207" i="10" s="1"/>
  <c r="K208" i="10"/>
  <c r="L208" i="10" s="1"/>
  <c r="K209" i="10"/>
  <c r="L209" i="10" s="1"/>
  <c r="K210" i="10"/>
  <c r="L210" i="10" s="1"/>
  <c r="K211" i="10"/>
  <c r="L211" i="10" s="1"/>
  <c r="K212" i="10"/>
  <c r="L212" i="10" s="1"/>
  <c r="K213" i="10"/>
  <c r="L213" i="10" s="1"/>
  <c r="K214" i="10"/>
  <c r="L214" i="10" s="1"/>
  <c r="K215" i="10"/>
  <c r="L215" i="10" s="1"/>
  <c r="K216" i="10"/>
  <c r="L216" i="10" s="1"/>
  <c r="K217" i="10"/>
  <c r="L217" i="10" s="1"/>
  <c r="K218" i="10"/>
  <c r="L218" i="10" s="1"/>
  <c r="K219" i="10"/>
  <c r="L219" i="10" s="1"/>
  <c r="K220" i="10"/>
  <c r="L220" i="10" s="1"/>
  <c r="K221" i="10"/>
  <c r="L221" i="10" s="1"/>
  <c r="K222" i="10"/>
  <c r="L222" i="10" s="1"/>
  <c r="K223" i="10"/>
  <c r="L223" i="10" s="1"/>
  <c r="K224" i="10"/>
  <c r="L224" i="10" s="1"/>
  <c r="K225" i="10"/>
  <c r="L225" i="10" s="1"/>
  <c r="K226" i="10"/>
  <c r="L226" i="10" s="1"/>
  <c r="K227" i="10"/>
  <c r="L227" i="10" s="1"/>
  <c r="K228" i="10"/>
  <c r="L228" i="10" s="1"/>
  <c r="K229" i="10"/>
  <c r="L229" i="10" s="1"/>
  <c r="K230" i="10"/>
  <c r="L230" i="10" s="1"/>
  <c r="K231" i="10"/>
  <c r="L231" i="10" s="1"/>
  <c r="K232" i="10"/>
  <c r="L232" i="10" s="1"/>
  <c r="K233" i="10"/>
  <c r="L233" i="10" s="1"/>
  <c r="K234" i="10"/>
  <c r="L234" i="10" s="1"/>
  <c r="K235" i="10"/>
  <c r="L235" i="10" s="1"/>
  <c r="K236" i="10"/>
  <c r="L236" i="10" s="1"/>
  <c r="K237" i="10"/>
  <c r="L237" i="10" s="1"/>
  <c r="K238" i="10"/>
  <c r="L238" i="10" s="1"/>
  <c r="K239" i="10"/>
  <c r="L239" i="10" s="1"/>
  <c r="K240" i="10"/>
  <c r="L240" i="10" s="1"/>
  <c r="K241" i="10"/>
  <c r="L241" i="10" s="1"/>
  <c r="K242" i="10"/>
  <c r="L242" i="10" s="1"/>
  <c r="K243" i="10"/>
  <c r="L243" i="10" s="1"/>
  <c r="K244" i="10"/>
  <c r="L244" i="10" s="1"/>
  <c r="K245" i="10"/>
  <c r="L245" i="10" s="1"/>
  <c r="K246" i="10"/>
  <c r="L246" i="10" s="1"/>
  <c r="K247" i="10"/>
  <c r="L247" i="10" s="1"/>
  <c r="K248" i="10"/>
  <c r="L248" i="10" s="1"/>
  <c r="K249" i="10"/>
  <c r="L249" i="10" s="1"/>
  <c r="K250" i="10"/>
  <c r="L250" i="10" s="1"/>
  <c r="K251" i="10"/>
  <c r="L251" i="10" s="1"/>
  <c r="K252" i="10"/>
  <c r="L252" i="10" s="1"/>
  <c r="K253" i="10"/>
  <c r="L253" i="10" s="1"/>
  <c r="K254" i="10"/>
  <c r="L254" i="10" s="1"/>
  <c r="K255" i="10"/>
  <c r="L255" i="10" s="1"/>
  <c r="K256" i="10"/>
  <c r="L256" i="10" s="1"/>
  <c r="K257" i="10"/>
  <c r="L257" i="10" s="1"/>
  <c r="K258" i="10"/>
  <c r="L258" i="10" s="1"/>
  <c r="K259" i="10"/>
  <c r="L259" i="10" s="1"/>
  <c r="K260" i="10"/>
  <c r="L260" i="10" s="1"/>
  <c r="K261" i="10"/>
  <c r="L261" i="10" s="1"/>
  <c r="K262" i="10"/>
  <c r="L262" i="10" s="1"/>
  <c r="K263" i="10"/>
  <c r="L263" i="10" s="1"/>
  <c r="K264" i="10"/>
  <c r="L264" i="10" s="1"/>
  <c r="K265" i="10"/>
  <c r="L265" i="10" s="1"/>
  <c r="K266" i="10"/>
  <c r="L266" i="10" s="1"/>
  <c r="K267" i="10"/>
  <c r="L267" i="10" s="1"/>
  <c r="K268" i="10"/>
  <c r="L268" i="10" s="1"/>
  <c r="K269" i="10"/>
  <c r="L269" i="10" s="1"/>
  <c r="K270" i="10"/>
  <c r="L270" i="10" s="1"/>
  <c r="K271" i="10"/>
  <c r="L271" i="10" s="1"/>
  <c r="K272" i="10"/>
  <c r="L272" i="10" s="1"/>
  <c r="K273" i="10"/>
  <c r="L273" i="10" s="1"/>
  <c r="K274" i="10"/>
  <c r="L274" i="10" s="1"/>
  <c r="K275" i="10"/>
  <c r="L275" i="10" s="1"/>
  <c r="K276" i="10"/>
  <c r="L276" i="10" s="1"/>
  <c r="K277" i="10"/>
  <c r="L277" i="10" s="1"/>
  <c r="K278" i="10"/>
  <c r="L278" i="10" s="1"/>
  <c r="K279" i="10"/>
  <c r="L279" i="10" s="1"/>
  <c r="K280" i="10"/>
  <c r="L280" i="10" s="1"/>
  <c r="K281" i="10"/>
  <c r="L281" i="10" s="1"/>
  <c r="K282" i="10"/>
  <c r="L282" i="10" s="1"/>
  <c r="K283" i="10"/>
  <c r="L283" i="10" s="1"/>
  <c r="K284" i="10"/>
  <c r="L284" i="10" s="1"/>
  <c r="K285" i="10"/>
  <c r="L285" i="10" s="1"/>
  <c r="K286" i="10"/>
  <c r="L286" i="10" s="1"/>
  <c r="K287" i="10"/>
  <c r="L287" i="10" s="1"/>
  <c r="K288" i="10"/>
  <c r="L288" i="10" s="1"/>
  <c r="K289" i="10"/>
  <c r="L289" i="10" s="1"/>
  <c r="K290" i="10"/>
  <c r="L290" i="10" s="1"/>
  <c r="K291" i="10"/>
  <c r="L291" i="10" s="1"/>
  <c r="K292" i="10"/>
  <c r="L292" i="10" s="1"/>
  <c r="K293" i="10"/>
  <c r="L293" i="10" s="1"/>
  <c r="K294" i="10"/>
  <c r="L294" i="10" s="1"/>
  <c r="K295" i="10"/>
  <c r="L295" i="10" s="1"/>
  <c r="K296" i="10"/>
  <c r="L296" i="10" s="1"/>
  <c r="K297" i="10"/>
  <c r="L297" i="10" s="1"/>
  <c r="K298" i="10"/>
  <c r="L298" i="10" s="1"/>
  <c r="K299" i="10"/>
  <c r="L299" i="10" s="1"/>
  <c r="K300" i="10"/>
  <c r="L300" i="10" s="1"/>
  <c r="K301" i="10"/>
  <c r="L301" i="10" s="1"/>
  <c r="K302" i="10"/>
  <c r="L302" i="10" s="1"/>
  <c r="K303" i="10"/>
  <c r="L303" i="10" s="1"/>
  <c r="K304" i="10"/>
  <c r="L304" i="10" s="1"/>
  <c r="K305" i="10"/>
  <c r="L305" i="10" s="1"/>
  <c r="K306" i="10"/>
  <c r="L306" i="10" s="1"/>
  <c r="K307" i="10"/>
  <c r="L307" i="10" s="1"/>
  <c r="K308" i="10"/>
  <c r="L308" i="10" s="1"/>
  <c r="K309" i="10"/>
  <c r="L309" i="10" s="1"/>
  <c r="K310" i="10"/>
  <c r="L310" i="10" s="1"/>
  <c r="K311" i="10"/>
  <c r="L311" i="10" s="1"/>
  <c r="K312" i="10"/>
  <c r="L312" i="10" s="1"/>
  <c r="K313" i="10"/>
  <c r="L313" i="10" s="1"/>
  <c r="K314" i="10"/>
  <c r="L314" i="10" s="1"/>
  <c r="K315" i="10"/>
  <c r="L315" i="10" s="1"/>
  <c r="K316" i="10"/>
  <c r="L316" i="10" s="1"/>
  <c r="K317" i="10"/>
  <c r="L317" i="10" s="1"/>
  <c r="K318" i="10"/>
  <c r="L318" i="10" s="1"/>
  <c r="K319" i="10"/>
  <c r="L319" i="10" s="1"/>
  <c r="K320" i="10"/>
  <c r="L320" i="10" s="1"/>
  <c r="K321" i="10"/>
  <c r="L321" i="10" s="1"/>
  <c r="K322" i="10"/>
  <c r="L322" i="10" s="1"/>
  <c r="K323" i="10"/>
  <c r="L323" i="10" s="1"/>
  <c r="K324" i="10"/>
  <c r="L324" i="10" s="1"/>
  <c r="K325" i="10"/>
  <c r="L325" i="10" s="1"/>
  <c r="K326" i="10"/>
  <c r="L326" i="10" s="1"/>
  <c r="K327" i="10"/>
  <c r="L327" i="10" s="1"/>
  <c r="K328" i="10"/>
  <c r="L328" i="10" s="1"/>
  <c r="K329" i="10"/>
  <c r="L329" i="10" s="1"/>
  <c r="K330" i="10"/>
  <c r="L330" i="10" s="1"/>
  <c r="K331" i="10"/>
  <c r="L331" i="10" s="1"/>
  <c r="K332" i="10"/>
  <c r="L332" i="10" s="1"/>
  <c r="K333" i="10"/>
  <c r="L333" i="10" s="1"/>
  <c r="K334" i="10"/>
  <c r="L334" i="10" s="1"/>
  <c r="K335" i="10"/>
  <c r="L335" i="10" s="1"/>
  <c r="K336" i="10"/>
  <c r="L336" i="10" s="1"/>
  <c r="K337" i="10"/>
  <c r="L337" i="10" s="1"/>
  <c r="K338" i="10"/>
  <c r="L338" i="10" s="1"/>
  <c r="K339" i="10"/>
  <c r="L339" i="10" s="1"/>
  <c r="K340" i="10"/>
  <c r="L340" i="10" s="1"/>
  <c r="K341" i="10"/>
  <c r="L341" i="10" s="1"/>
  <c r="K342" i="10"/>
  <c r="L342" i="10" s="1"/>
  <c r="K343" i="10"/>
  <c r="L343" i="10" s="1"/>
  <c r="K344" i="10"/>
  <c r="L344" i="10" s="1"/>
  <c r="K345" i="10"/>
  <c r="L345" i="10" s="1"/>
  <c r="K346" i="10"/>
  <c r="L346" i="10" s="1"/>
  <c r="K347" i="10"/>
  <c r="L347" i="10" s="1"/>
  <c r="K348" i="10"/>
  <c r="L348" i="10" s="1"/>
  <c r="K349" i="10"/>
  <c r="L349" i="10" s="1"/>
  <c r="K350" i="10"/>
  <c r="L350" i="10" s="1"/>
  <c r="K351" i="10"/>
  <c r="L351" i="10" s="1"/>
  <c r="K352" i="10"/>
  <c r="L352" i="10" s="1"/>
  <c r="K353" i="10"/>
  <c r="L353" i="10" s="1"/>
  <c r="K354" i="10"/>
  <c r="L354" i="10" s="1"/>
  <c r="K355" i="10"/>
  <c r="L355" i="10" s="1"/>
  <c r="K356" i="10"/>
  <c r="L356" i="10" s="1"/>
  <c r="K357" i="10"/>
  <c r="L357" i="10" s="1"/>
  <c r="K358" i="10"/>
  <c r="L358" i="10" s="1"/>
  <c r="K359" i="10"/>
  <c r="L359" i="10" s="1"/>
  <c r="K360" i="10"/>
  <c r="L360" i="10" s="1"/>
  <c r="K361" i="10"/>
  <c r="L361" i="10" s="1"/>
  <c r="K362" i="10"/>
  <c r="L362" i="10" s="1"/>
  <c r="K363" i="10"/>
  <c r="L363" i="10" s="1"/>
  <c r="K364" i="10"/>
  <c r="L364" i="10" s="1"/>
  <c r="K365" i="10"/>
  <c r="L365" i="10" s="1"/>
  <c r="K366" i="10"/>
  <c r="L366" i="10" s="1"/>
  <c r="K367" i="10"/>
  <c r="L367" i="10" s="1"/>
  <c r="K368" i="10"/>
  <c r="L368" i="10" s="1"/>
  <c r="K369" i="10"/>
  <c r="L369" i="10" s="1"/>
  <c r="K370" i="10"/>
  <c r="L370" i="10" s="1"/>
  <c r="K371" i="10"/>
  <c r="L371" i="10" s="1"/>
  <c r="K372" i="10"/>
  <c r="L372" i="10" s="1"/>
  <c r="K373" i="10"/>
  <c r="L373" i="10" s="1"/>
  <c r="K374" i="10"/>
  <c r="L374" i="10" s="1"/>
  <c r="K375" i="10"/>
  <c r="L375" i="10" s="1"/>
  <c r="K376" i="10"/>
  <c r="L376" i="10" s="1"/>
  <c r="K377" i="10"/>
  <c r="L377" i="10" s="1"/>
  <c r="K378" i="10"/>
  <c r="L378" i="10" s="1"/>
  <c r="K379" i="10"/>
  <c r="L379" i="10" s="1"/>
  <c r="K380" i="10"/>
  <c r="L380" i="10" s="1"/>
  <c r="K381" i="10"/>
  <c r="L381" i="10" s="1"/>
  <c r="K382" i="10"/>
  <c r="L382" i="10" s="1"/>
  <c r="K383" i="10"/>
  <c r="L383" i="10" s="1"/>
  <c r="K384" i="10"/>
  <c r="L384" i="10" s="1"/>
  <c r="K385" i="10"/>
  <c r="L385" i="10" s="1"/>
  <c r="K386" i="10"/>
  <c r="L386" i="10" s="1"/>
  <c r="K387" i="10"/>
  <c r="L387" i="10" s="1"/>
  <c r="K388" i="10"/>
  <c r="L388" i="10" s="1"/>
  <c r="K389" i="10"/>
  <c r="L389" i="10" s="1"/>
  <c r="K390" i="10"/>
  <c r="L390" i="10" s="1"/>
  <c r="K391" i="10"/>
  <c r="L391" i="10" s="1"/>
  <c r="K392" i="10"/>
  <c r="L392" i="10" s="1"/>
  <c r="K393" i="10"/>
  <c r="L393" i="10" s="1"/>
  <c r="K394" i="10"/>
  <c r="L394" i="10" s="1"/>
  <c r="K395" i="10"/>
  <c r="L395" i="10" s="1"/>
  <c r="K396" i="10"/>
  <c r="L396" i="10" s="1"/>
  <c r="K397" i="10"/>
  <c r="L397" i="10" s="1"/>
  <c r="K398" i="10"/>
  <c r="L398" i="10" s="1"/>
  <c r="K399" i="10"/>
  <c r="L399" i="10" s="1"/>
  <c r="K400" i="10"/>
  <c r="L400" i="10" s="1"/>
  <c r="K401" i="10"/>
  <c r="L401" i="10" s="1"/>
  <c r="K402" i="10"/>
  <c r="L402" i="10" s="1"/>
  <c r="K403" i="10"/>
  <c r="L403" i="10" s="1"/>
  <c r="K404" i="10"/>
  <c r="L404" i="10" s="1"/>
  <c r="K405" i="10"/>
  <c r="L405" i="10" s="1"/>
  <c r="K406" i="10"/>
  <c r="L406" i="10" s="1"/>
  <c r="K407" i="10"/>
  <c r="L407" i="10" s="1"/>
  <c r="K408" i="10"/>
  <c r="L408" i="10" s="1"/>
  <c r="K409" i="10"/>
  <c r="L409" i="10" s="1"/>
  <c r="K410" i="10"/>
  <c r="L410" i="10" s="1"/>
  <c r="K411" i="10"/>
  <c r="L411" i="10" s="1"/>
  <c r="K412" i="10"/>
  <c r="L412" i="10" s="1"/>
  <c r="K413" i="10"/>
  <c r="L413" i="10" s="1"/>
  <c r="K414" i="10"/>
  <c r="L414" i="10" s="1"/>
  <c r="K415" i="10"/>
  <c r="L415" i="10" s="1"/>
  <c r="K416" i="10"/>
  <c r="L416" i="10" s="1"/>
  <c r="K417" i="10"/>
  <c r="L417" i="10" s="1"/>
  <c r="K418" i="10"/>
  <c r="L418" i="10" s="1"/>
  <c r="K419" i="10"/>
  <c r="L419" i="10" s="1"/>
  <c r="K420" i="10"/>
  <c r="L420" i="10" s="1"/>
  <c r="K421" i="10"/>
  <c r="L421" i="10" s="1"/>
  <c r="K422" i="10"/>
  <c r="L422" i="10" s="1"/>
  <c r="K423" i="10"/>
  <c r="L423" i="10" s="1"/>
  <c r="K424" i="10"/>
  <c r="L424" i="10" s="1"/>
  <c r="K425" i="10"/>
  <c r="L425" i="10" s="1"/>
  <c r="K426" i="10"/>
  <c r="L426" i="10" s="1"/>
  <c r="K427" i="10"/>
  <c r="L427" i="10" s="1"/>
  <c r="K428" i="10"/>
  <c r="L428" i="10" s="1"/>
  <c r="K429" i="10"/>
  <c r="L429" i="10" s="1"/>
  <c r="K430" i="10"/>
  <c r="L430" i="10" s="1"/>
  <c r="K431" i="10"/>
  <c r="L431" i="10" s="1"/>
  <c r="K432" i="10"/>
  <c r="L432" i="10" s="1"/>
  <c r="K433" i="10"/>
  <c r="L433" i="10" s="1"/>
  <c r="K434" i="10"/>
  <c r="L434" i="10" s="1"/>
  <c r="K435" i="10"/>
  <c r="L435" i="10" s="1"/>
  <c r="K436" i="10"/>
  <c r="L436" i="10" s="1"/>
  <c r="K437" i="10"/>
  <c r="L437" i="10" s="1"/>
  <c r="K438" i="10"/>
  <c r="L438" i="10" s="1"/>
  <c r="K439" i="10"/>
  <c r="L439" i="10" s="1"/>
  <c r="K440" i="10"/>
  <c r="L440" i="10" s="1"/>
  <c r="K441" i="10"/>
  <c r="L441" i="10" s="1"/>
  <c r="K442" i="10"/>
  <c r="L442" i="10" s="1"/>
  <c r="K443" i="10"/>
  <c r="L443" i="10" s="1"/>
  <c r="K444" i="10"/>
  <c r="L444" i="10" s="1"/>
  <c r="K445" i="10"/>
  <c r="L445" i="10" s="1"/>
  <c r="K446" i="10"/>
  <c r="L446" i="10" s="1"/>
  <c r="K447" i="10"/>
  <c r="L447" i="10" s="1"/>
  <c r="K448" i="10"/>
  <c r="L448" i="10" s="1"/>
  <c r="K449" i="10"/>
  <c r="L449" i="10" s="1"/>
  <c r="K450" i="10"/>
  <c r="L450" i="10" s="1"/>
  <c r="K451" i="10"/>
  <c r="L451" i="10" s="1"/>
  <c r="K452" i="10"/>
  <c r="L452" i="10" s="1"/>
  <c r="K453" i="10"/>
  <c r="L453" i="10" s="1"/>
  <c r="K454" i="10"/>
  <c r="L454" i="10" s="1"/>
  <c r="K455" i="10"/>
  <c r="L455" i="10" s="1"/>
  <c r="K456" i="10"/>
  <c r="L456" i="10" s="1"/>
  <c r="K457" i="10"/>
  <c r="L457" i="10" s="1"/>
  <c r="K458" i="10"/>
  <c r="L458" i="10" s="1"/>
  <c r="K459" i="10"/>
  <c r="L459" i="10" s="1"/>
  <c r="K460" i="10"/>
  <c r="L460" i="10" s="1"/>
  <c r="K461" i="10"/>
  <c r="L461" i="10" s="1"/>
  <c r="K462" i="10"/>
  <c r="L462" i="10" s="1"/>
  <c r="K463" i="10"/>
  <c r="L463" i="10" s="1"/>
  <c r="K464" i="10"/>
  <c r="L464" i="10" s="1"/>
  <c r="K465" i="10"/>
  <c r="L465" i="10" s="1"/>
  <c r="K466" i="10"/>
  <c r="L466" i="10" s="1"/>
  <c r="K467" i="10"/>
  <c r="L467" i="10" s="1"/>
  <c r="K468" i="10"/>
  <c r="L468" i="10" s="1"/>
  <c r="K469" i="10"/>
  <c r="L469" i="10" s="1"/>
  <c r="K470" i="10"/>
  <c r="L470" i="10" s="1"/>
  <c r="K471" i="10"/>
  <c r="L471" i="10" s="1"/>
  <c r="K472" i="10"/>
  <c r="L472" i="10" s="1"/>
  <c r="K473" i="10"/>
  <c r="L473" i="10" s="1"/>
  <c r="K474" i="10"/>
  <c r="L474" i="10" s="1"/>
  <c r="K475" i="10"/>
  <c r="L475" i="10" s="1"/>
  <c r="K476" i="10"/>
  <c r="L476" i="10" s="1"/>
  <c r="K477" i="10"/>
  <c r="L477" i="10" s="1"/>
  <c r="K478" i="10"/>
  <c r="L478" i="10" s="1"/>
  <c r="K479" i="10"/>
  <c r="L479" i="10" s="1"/>
  <c r="K480" i="10"/>
  <c r="L480" i="10" s="1"/>
  <c r="K481" i="10"/>
  <c r="L481" i="10" s="1"/>
  <c r="K482" i="10"/>
  <c r="L482" i="10" s="1"/>
  <c r="K483" i="10"/>
  <c r="L483" i="10" s="1"/>
  <c r="K484" i="10"/>
  <c r="L484" i="10" s="1"/>
  <c r="K485" i="10"/>
  <c r="L485" i="10" s="1"/>
  <c r="K486" i="10"/>
  <c r="L486" i="10" s="1"/>
  <c r="K487" i="10"/>
  <c r="L487" i="10" s="1"/>
  <c r="K488" i="10"/>
  <c r="L488" i="10" s="1"/>
  <c r="K489" i="10"/>
  <c r="L489" i="10" s="1"/>
  <c r="K490" i="10"/>
  <c r="L490" i="10" s="1"/>
  <c r="K491" i="10"/>
  <c r="L491" i="10" s="1"/>
  <c r="K492" i="10"/>
  <c r="L492" i="10" s="1"/>
  <c r="K493" i="10"/>
  <c r="L493" i="10" s="1"/>
  <c r="K494" i="10"/>
  <c r="L494" i="10" s="1"/>
  <c r="K495" i="10"/>
  <c r="L495" i="10" s="1"/>
  <c r="K496" i="10"/>
  <c r="L496" i="10" s="1"/>
  <c r="K497" i="10"/>
  <c r="L497" i="10" s="1"/>
  <c r="K498" i="10"/>
  <c r="L498" i="10" s="1"/>
  <c r="K499" i="10"/>
  <c r="L499" i="10" s="1"/>
  <c r="K500" i="10"/>
  <c r="L500" i="10" s="1"/>
  <c r="K501" i="10"/>
  <c r="L501" i="10" s="1"/>
  <c r="K502" i="10"/>
  <c r="L502" i="10" s="1"/>
  <c r="K503" i="10"/>
  <c r="L503" i="10" s="1"/>
  <c r="K504" i="10"/>
  <c r="L504" i="10" s="1"/>
  <c r="K505" i="10"/>
  <c r="L505" i="10" s="1"/>
  <c r="K506" i="10"/>
  <c r="L506" i="10" s="1"/>
  <c r="K507" i="10"/>
  <c r="L507" i="10" s="1"/>
  <c r="K508" i="10"/>
  <c r="L508" i="10" s="1"/>
  <c r="K509" i="10"/>
  <c r="L509" i="10" s="1"/>
  <c r="K510" i="10"/>
  <c r="L510" i="10" s="1"/>
  <c r="K511" i="10"/>
  <c r="L511" i="10" s="1"/>
  <c r="K512" i="10"/>
  <c r="L512" i="10" s="1"/>
  <c r="K513" i="10"/>
  <c r="L513" i="10" s="1"/>
  <c r="K514" i="10"/>
  <c r="L514" i="10" s="1"/>
  <c r="K515" i="10"/>
  <c r="L515" i="10" s="1"/>
  <c r="K516" i="10"/>
  <c r="L516" i="10" s="1"/>
  <c r="K517" i="10"/>
  <c r="L517" i="10" s="1"/>
  <c r="K518" i="10"/>
  <c r="L518" i="10" s="1"/>
  <c r="K519" i="10"/>
  <c r="L519" i="10" s="1"/>
  <c r="K520" i="10"/>
  <c r="L520" i="10" s="1"/>
  <c r="K521" i="10"/>
  <c r="L521" i="10" s="1"/>
  <c r="K522" i="10"/>
  <c r="L522" i="10" s="1"/>
  <c r="K523" i="10"/>
  <c r="L523" i="10" s="1"/>
  <c r="K524" i="10"/>
  <c r="L524" i="10" s="1"/>
  <c r="K525" i="10"/>
  <c r="L525" i="10" s="1"/>
  <c r="K526" i="10"/>
  <c r="L526" i="10" s="1"/>
  <c r="K527" i="10"/>
  <c r="L527" i="10" s="1"/>
  <c r="K528" i="10"/>
  <c r="L528" i="10" s="1"/>
  <c r="K529" i="10"/>
  <c r="L529" i="10" s="1"/>
  <c r="K530" i="10"/>
  <c r="L530" i="10" s="1"/>
  <c r="K531" i="10"/>
  <c r="L531" i="10" s="1"/>
  <c r="K532" i="10"/>
  <c r="L532" i="10" s="1"/>
  <c r="K533" i="10"/>
  <c r="L533" i="10" s="1"/>
  <c r="K534" i="10"/>
  <c r="L534" i="10" s="1"/>
  <c r="K535" i="10"/>
  <c r="L535" i="10" s="1"/>
  <c r="K536" i="10"/>
  <c r="L536" i="10" s="1"/>
  <c r="K537" i="10"/>
  <c r="L537" i="10" s="1"/>
  <c r="K538" i="10"/>
  <c r="L538" i="10" s="1"/>
  <c r="K539" i="10"/>
  <c r="L539" i="10" s="1"/>
  <c r="K540" i="10"/>
  <c r="L540" i="10" s="1"/>
  <c r="K541" i="10"/>
  <c r="L541" i="10" s="1"/>
  <c r="K542" i="10"/>
  <c r="L542" i="10" s="1"/>
  <c r="K543" i="10"/>
  <c r="L543" i="10" s="1"/>
  <c r="K544" i="10"/>
  <c r="L544" i="10" s="1"/>
  <c r="K545" i="10"/>
  <c r="L545" i="10" s="1"/>
  <c r="K546" i="10"/>
  <c r="L546" i="10" s="1"/>
  <c r="K547" i="10"/>
  <c r="L547" i="10" s="1"/>
  <c r="K548" i="10"/>
  <c r="L548" i="10" s="1"/>
  <c r="K549" i="10"/>
  <c r="L549" i="10" s="1"/>
  <c r="K550" i="10"/>
  <c r="L550" i="10" s="1"/>
  <c r="K551" i="10"/>
  <c r="L551" i="10" s="1"/>
  <c r="K552" i="10"/>
  <c r="L552" i="10" s="1"/>
  <c r="K553" i="10"/>
  <c r="L553" i="10" s="1"/>
  <c r="K554" i="10"/>
  <c r="L554" i="10" s="1"/>
  <c r="K555" i="10"/>
  <c r="L555" i="10" s="1"/>
  <c r="K556" i="10"/>
  <c r="L556" i="10" s="1"/>
  <c r="K557" i="10"/>
  <c r="L557" i="10" s="1"/>
  <c r="K558" i="10"/>
  <c r="L558" i="10" s="1"/>
  <c r="K559" i="10"/>
  <c r="L559" i="10" s="1"/>
  <c r="K560" i="10"/>
  <c r="L560" i="10" s="1"/>
  <c r="K561" i="10"/>
  <c r="L561" i="10" s="1"/>
  <c r="K562" i="10"/>
  <c r="L562" i="10" s="1"/>
  <c r="K563" i="10"/>
  <c r="L563" i="10" s="1"/>
  <c r="K564" i="10"/>
  <c r="L564" i="10" s="1"/>
  <c r="K565" i="10"/>
  <c r="L565" i="10" s="1"/>
  <c r="K566" i="10"/>
  <c r="L566" i="10" s="1"/>
  <c r="K567" i="10"/>
  <c r="L567" i="10" s="1"/>
  <c r="K568" i="10"/>
  <c r="L568" i="10" s="1"/>
  <c r="K569" i="10"/>
  <c r="L569" i="10" s="1"/>
  <c r="K570" i="10"/>
  <c r="L570" i="10" s="1"/>
  <c r="K571" i="10"/>
  <c r="L571" i="10" s="1"/>
  <c r="K572" i="10"/>
  <c r="L572" i="10" s="1"/>
  <c r="K573" i="10"/>
  <c r="L573" i="10" s="1"/>
  <c r="K574" i="10"/>
  <c r="L574" i="10" s="1"/>
  <c r="K575" i="10"/>
  <c r="L575" i="10" s="1"/>
  <c r="K576" i="10"/>
  <c r="L576" i="10" s="1"/>
  <c r="K577" i="10"/>
  <c r="L577" i="10" s="1"/>
  <c r="K578" i="10"/>
  <c r="L578" i="10" s="1"/>
  <c r="K579" i="10"/>
  <c r="L579" i="10" s="1"/>
  <c r="K580" i="10"/>
  <c r="L580" i="10" s="1"/>
  <c r="K581" i="10"/>
  <c r="L581" i="10" s="1"/>
  <c r="K582" i="10"/>
  <c r="L582" i="10" s="1"/>
  <c r="K583" i="10"/>
  <c r="L583" i="10" s="1"/>
  <c r="K584" i="10"/>
  <c r="L584" i="10" s="1"/>
  <c r="K585" i="10"/>
  <c r="L585" i="10" s="1"/>
  <c r="K586" i="10"/>
  <c r="L586" i="10" s="1"/>
  <c r="K587" i="10"/>
  <c r="L587" i="10" s="1"/>
  <c r="K588" i="10"/>
  <c r="L588" i="10" s="1"/>
  <c r="K589" i="10"/>
  <c r="L589" i="10" s="1"/>
  <c r="K590" i="10"/>
  <c r="L590" i="10" s="1"/>
  <c r="K591" i="10"/>
  <c r="L591" i="10" s="1"/>
  <c r="K592" i="10"/>
  <c r="L592" i="10" s="1"/>
  <c r="K593" i="10"/>
  <c r="L593" i="10" s="1"/>
  <c r="K594" i="10"/>
  <c r="L594" i="10" s="1"/>
  <c r="K595" i="10"/>
  <c r="L595" i="10" s="1"/>
  <c r="K596" i="10"/>
  <c r="L596" i="10" s="1"/>
  <c r="K597" i="10"/>
  <c r="L597" i="10" s="1"/>
  <c r="K598" i="10"/>
  <c r="L598" i="10" s="1"/>
  <c r="K599" i="10"/>
  <c r="L599" i="10" s="1"/>
  <c r="K600" i="10"/>
  <c r="L600" i="10" s="1"/>
  <c r="K601" i="10"/>
  <c r="L601" i="10" s="1"/>
  <c r="K602" i="10"/>
  <c r="L602" i="10" s="1"/>
  <c r="K603" i="10"/>
  <c r="L603" i="10" s="1"/>
  <c r="K604" i="10"/>
  <c r="L604" i="10" s="1"/>
  <c r="K605" i="10"/>
  <c r="L605" i="10" s="1"/>
  <c r="K606" i="10"/>
  <c r="L606" i="10" s="1"/>
  <c r="K607" i="10"/>
  <c r="L607" i="10" s="1"/>
  <c r="K608" i="10"/>
  <c r="L608" i="10" s="1"/>
  <c r="K609" i="10"/>
  <c r="L609" i="10" s="1"/>
  <c r="K610" i="10"/>
  <c r="L610" i="10" s="1"/>
  <c r="K611" i="10"/>
  <c r="L611" i="10" s="1"/>
  <c r="K612" i="10"/>
  <c r="L612" i="10" s="1"/>
  <c r="K613" i="10"/>
  <c r="L613" i="10" s="1"/>
  <c r="K614" i="10"/>
  <c r="L614" i="10" s="1"/>
  <c r="K615" i="10"/>
  <c r="L615" i="10" s="1"/>
  <c r="K616" i="10"/>
  <c r="L616" i="10" s="1"/>
  <c r="K617" i="10"/>
  <c r="L617" i="10" s="1"/>
  <c r="K618" i="10"/>
  <c r="L618" i="10" s="1"/>
  <c r="K619" i="10"/>
  <c r="L619" i="10" s="1"/>
  <c r="K620" i="10"/>
  <c r="L620" i="10" s="1"/>
  <c r="K621" i="10"/>
  <c r="L621" i="10" s="1"/>
  <c r="K622" i="10"/>
  <c r="L622" i="10" s="1"/>
  <c r="K623" i="10"/>
  <c r="L623" i="10" s="1"/>
  <c r="K624" i="10"/>
  <c r="L624" i="10" s="1"/>
  <c r="K625" i="10"/>
  <c r="L625" i="10" s="1"/>
  <c r="K626" i="10"/>
  <c r="L626" i="10" s="1"/>
  <c r="K627" i="10"/>
  <c r="L627" i="10" s="1"/>
  <c r="K628" i="10"/>
  <c r="L628" i="10" s="1"/>
  <c r="K629" i="10"/>
  <c r="L629" i="10" s="1"/>
  <c r="K630" i="10"/>
  <c r="L630" i="10" s="1"/>
  <c r="K631" i="10"/>
  <c r="L631" i="10" s="1"/>
  <c r="K632" i="10"/>
  <c r="L632" i="10" s="1"/>
  <c r="K633" i="10"/>
  <c r="L633" i="10" s="1"/>
  <c r="K634" i="10"/>
  <c r="L634" i="10" s="1"/>
  <c r="K635" i="10"/>
  <c r="L635" i="10" s="1"/>
  <c r="K636" i="10"/>
  <c r="L636" i="10" s="1"/>
  <c r="K637" i="10"/>
  <c r="L637" i="10" s="1"/>
  <c r="K638" i="10"/>
  <c r="L638" i="10" s="1"/>
  <c r="K639" i="10"/>
  <c r="L639" i="10" s="1"/>
  <c r="K640" i="10"/>
  <c r="L640" i="10" s="1"/>
  <c r="K641" i="10"/>
  <c r="L641" i="10" s="1"/>
  <c r="K642" i="10"/>
  <c r="L642" i="10" s="1"/>
  <c r="K643" i="10"/>
  <c r="L643" i="10" s="1"/>
  <c r="K644" i="10"/>
  <c r="L644" i="10" s="1"/>
  <c r="K645" i="10"/>
  <c r="L645" i="10" s="1"/>
  <c r="K646" i="10"/>
  <c r="L646" i="10" s="1"/>
  <c r="K647" i="10"/>
  <c r="L647" i="10" s="1"/>
  <c r="K648" i="10"/>
  <c r="L648" i="10" s="1"/>
  <c r="K649" i="10"/>
  <c r="L649" i="10" s="1"/>
  <c r="K650" i="10"/>
  <c r="L650" i="10" s="1"/>
  <c r="K651" i="10"/>
  <c r="L651" i="10" s="1"/>
  <c r="K652" i="10"/>
  <c r="L652" i="10" s="1"/>
  <c r="K653" i="10"/>
  <c r="L653" i="10" s="1"/>
  <c r="K654" i="10"/>
  <c r="L654" i="10" s="1"/>
  <c r="K655" i="10"/>
  <c r="L655" i="10" s="1"/>
  <c r="K656" i="10"/>
  <c r="L656" i="10" s="1"/>
  <c r="K657" i="10"/>
  <c r="L657" i="10" s="1"/>
  <c r="K658" i="10"/>
  <c r="L658" i="10" s="1"/>
  <c r="K659" i="10"/>
  <c r="L659" i="10" s="1"/>
  <c r="K660" i="10"/>
  <c r="L660" i="10" s="1"/>
  <c r="K661" i="10"/>
  <c r="L661" i="10" s="1"/>
  <c r="K662" i="10"/>
  <c r="L662" i="10" s="1"/>
  <c r="K663" i="10"/>
  <c r="L663" i="10" s="1"/>
  <c r="K664" i="10"/>
  <c r="L664" i="10" s="1"/>
  <c r="K665" i="10"/>
  <c r="L665" i="10" s="1"/>
  <c r="K666" i="10"/>
  <c r="L666" i="10" s="1"/>
  <c r="K667" i="10"/>
  <c r="L667" i="10" s="1"/>
  <c r="K668" i="10"/>
  <c r="L668" i="10" s="1"/>
  <c r="K669" i="10"/>
  <c r="L669" i="10" s="1"/>
  <c r="K670" i="10"/>
  <c r="L670" i="10" s="1"/>
  <c r="K671" i="10"/>
  <c r="L671" i="10" s="1"/>
  <c r="K672" i="10"/>
  <c r="L672" i="10" s="1"/>
  <c r="K673" i="10"/>
  <c r="L673" i="10" s="1"/>
  <c r="K674" i="10"/>
  <c r="L674" i="10" s="1"/>
  <c r="K675" i="10"/>
  <c r="L675" i="10" s="1"/>
  <c r="K676" i="10"/>
  <c r="L676" i="10" s="1"/>
  <c r="K677" i="10"/>
  <c r="L677" i="10" s="1"/>
  <c r="K678" i="10"/>
  <c r="L678" i="10" s="1"/>
  <c r="K679" i="10"/>
  <c r="L679" i="10" s="1"/>
  <c r="K680" i="10"/>
  <c r="L680" i="10" s="1"/>
  <c r="K681" i="10"/>
  <c r="L681" i="10" s="1"/>
  <c r="K682" i="10"/>
  <c r="L682" i="10" s="1"/>
  <c r="K683" i="10"/>
  <c r="L683" i="10" s="1"/>
  <c r="K684" i="10"/>
  <c r="L684" i="10" s="1"/>
  <c r="K685" i="10"/>
  <c r="L685" i="10" s="1"/>
  <c r="K686" i="10"/>
  <c r="L686" i="10" s="1"/>
  <c r="K687" i="10"/>
  <c r="L687" i="10" s="1"/>
  <c r="K688" i="10"/>
  <c r="L688" i="10" s="1"/>
  <c r="K689" i="10"/>
  <c r="L689" i="10" s="1"/>
  <c r="K690" i="10"/>
  <c r="L690" i="10" s="1"/>
  <c r="K691" i="10"/>
  <c r="L691" i="10" s="1"/>
  <c r="K692" i="10"/>
  <c r="L692" i="10" s="1"/>
  <c r="K693" i="10"/>
  <c r="L693" i="10" s="1"/>
  <c r="K694" i="10"/>
  <c r="L694" i="10" s="1"/>
  <c r="K695" i="10"/>
  <c r="L695" i="10" s="1"/>
  <c r="K696" i="10"/>
  <c r="L696" i="10" s="1"/>
  <c r="K697" i="10"/>
  <c r="L697" i="10" s="1"/>
  <c r="K698" i="10"/>
  <c r="L698" i="10" s="1"/>
  <c r="K699" i="10"/>
  <c r="L699" i="10" s="1"/>
  <c r="K700" i="10"/>
  <c r="L700" i="10" s="1"/>
  <c r="K701" i="10"/>
  <c r="L701" i="10" s="1"/>
  <c r="K702" i="10"/>
  <c r="L702" i="10" s="1"/>
  <c r="K703" i="10"/>
  <c r="L703" i="10" s="1"/>
  <c r="K704" i="10"/>
  <c r="L704" i="10" s="1"/>
  <c r="K705" i="10"/>
  <c r="L705" i="10" s="1"/>
  <c r="K706" i="10"/>
  <c r="L706" i="10" s="1"/>
  <c r="K707" i="10"/>
  <c r="L707" i="10" s="1"/>
  <c r="K708" i="10"/>
  <c r="L708" i="10" s="1"/>
  <c r="K709" i="10"/>
  <c r="L709" i="10" s="1"/>
  <c r="K710" i="10"/>
  <c r="L710" i="10" s="1"/>
  <c r="K711" i="10"/>
  <c r="L711" i="10" s="1"/>
  <c r="K712" i="10"/>
  <c r="L712" i="10" s="1"/>
  <c r="K713" i="10"/>
  <c r="L713" i="10" s="1"/>
  <c r="K714" i="10"/>
  <c r="L714" i="10" s="1"/>
  <c r="K715" i="10"/>
  <c r="L715" i="10" s="1"/>
  <c r="K716" i="10"/>
  <c r="L716" i="10" s="1"/>
  <c r="K717" i="10"/>
  <c r="L717" i="10" s="1"/>
  <c r="K718" i="10"/>
  <c r="L718" i="10" s="1"/>
  <c r="K719" i="10"/>
  <c r="L719" i="10" s="1"/>
  <c r="K720" i="10"/>
  <c r="L720" i="10" s="1"/>
  <c r="K721" i="10"/>
  <c r="L721" i="10" s="1"/>
  <c r="K722" i="10"/>
  <c r="L722" i="10" s="1"/>
  <c r="K723" i="10"/>
  <c r="L723" i="10" s="1"/>
  <c r="K724" i="10"/>
  <c r="L724" i="10" s="1"/>
  <c r="K725" i="10"/>
  <c r="L725" i="10" s="1"/>
  <c r="K726" i="10"/>
  <c r="L726" i="10" s="1"/>
  <c r="K727" i="10"/>
  <c r="L727" i="10" s="1"/>
  <c r="K728" i="10"/>
  <c r="L728" i="10" s="1"/>
  <c r="K729" i="10"/>
  <c r="L729" i="10" s="1"/>
  <c r="K730" i="10"/>
  <c r="L730" i="10" s="1"/>
  <c r="K731" i="10"/>
  <c r="L731" i="10" s="1"/>
  <c r="K732" i="10"/>
  <c r="L732" i="10" s="1"/>
  <c r="K733" i="10"/>
  <c r="L733" i="10" s="1"/>
  <c r="K734" i="10"/>
  <c r="L734" i="10" s="1"/>
  <c r="K735" i="10"/>
  <c r="L735" i="10" s="1"/>
  <c r="K736" i="10"/>
  <c r="L736" i="10" s="1"/>
  <c r="K737" i="10"/>
  <c r="L737" i="10" s="1"/>
  <c r="K738" i="10"/>
  <c r="L738" i="10" s="1"/>
  <c r="K739" i="10"/>
  <c r="L739" i="10" s="1"/>
  <c r="K740" i="10"/>
  <c r="L740" i="10" s="1"/>
  <c r="K741" i="10"/>
  <c r="L741" i="10" s="1"/>
  <c r="K742" i="10"/>
  <c r="L742" i="10" s="1"/>
  <c r="K743" i="10"/>
  <c r="L743" i="10" s="1"/>
  <c r="K744" i="10"/>
  <c r="L744" i="10" s="1"/>
  <c r="K745" i="10"/>
  <c r="L745" i="10" s="1"/>
  <c r="K746" i="10"/>
  <c r="L746" i="10" s="1"/>
  <c r="K747" i="10"/>
  <c r="L747" i="10" s="1"/>
  <c r="K748" i="10"/>
  <c r="L748" i="10" s="1"/>
  <c r="K749" i="10"/>
  <c r="L749" i="10" s="1"/>
  <c r="K750" i="10"/>
  <c r="L750" i="10" s="1"/>
  <c r="K751" i="10"/>
  <c r="L751" i="10" s="1"/>
  <c r="K752" i="10"/>
  <c r="L752" i="10" s="1"/>
  <c r="K753" i="10"/>
  <c r="L753" i="10" s="1"/>
  <c r="K754" i="10"/>
  <c r="L754" i="10" s="1"/>
  <c r="K755" i="10"/>
  <c r="L755" i="10" s="1"/>
  <c r="K756" i="10"/>
  <c r="L756" i="10" s="1"/>
  <c r="K757" i="10"/>
  <c r="L757" i="10" s="1"/>
  <c r="K758" i="10"/>
  <c r="L758" i="10" s="1"/>
  <c r="K759" i="10"/>
  <c r="L759" i="10" s="1"/>
  <c r="K760" i="10"/>
  <c r="L760" i="10" s="1"/>
  <c r="K761" i="10"/>
  <c r="L761" i="10" s="1"/>
  <c r="K762" i="10"/>
  <c r="L762" i="10" s="1"/>
  <c r="K763" i="10"/>
  <c r="L763" i="10" s="1"/>
  <c r="K764" i="10"/>
  <c r="L764" i="10" s="1"/>
  <c r="K765" i="10"/>
  <c r="L765" i="10" s="1"/>
  <c r="K766" i="10"/>
  <c r="L766" i="10" s="1"/>
  <c r="K767" i="10"/>
  <c r="L767" i="10" s="1"/>
  <c r="K768" i="10"/>
  <c r="L768" i="10" s="1"/>
  <c r="K769" i="10"/>
  <c r="L769" i="10" s="1"/>
  <c r="K770" i="10"/>
  <c r="L770" i="10" s="1"/>
  <c r="K771" i="10"/>
  <c r="L771" i="10" s="1"/>
  <c r="K772" i="10"/>
  <c r="L772" i="10" s="1"/>
  <c r="K773" i="10"/>
  <c r="L773" i="10" s="1"/>
  <c r="K774" i="10"/>
  <c r="L774" i="10" s="1"/>
  <c r="K775" i="10"/>
  <c r="L775" i="10" s="1"/>
  <c r="K776" i="10"/>
  <c r="L776" i="10" s="1"/>
  <c r="K777" i="10"/>
  <c r="L777" i="10" s="1"/>
  <c r="K778" i="10"/>
  <c r="L778" i="10" s="1"/>
  <c r="K779" i="10"/>
  <c r="L779" i="10" s="1"/>
  <c r="K780" i="10"/>
  <c r="L780" i="10" s="1"/>
  <c r="K781" i="10"/>
  <c r="L781" i="10" s="1"/>
  <c r="K782" i="10"/>
  <c r="L782" i="10" s="1"/>
  <c r="K783" i="10"/>
  <c r="L783" i="10" s="1"/>
  <c r="K784" i="10"/>
  <c r="L784" i="10" s="1"/>
  <c r="K785" i="10"/>
  <c r="L785" i="10" s="1"/>
  <c r="K786" i="10"/>
  <c r="L786" i="10" s="1"/>
  <c r="K787" i="10"/>
  <c r="L787" i="10" s="1"/>
  <c r="K788" i="10"/>
  <c r="L788" i="10" s="1"/>
  <c r="K789" i="10"/>
  <c r="L789" i="10" s="1"/>
  <c r="K790" i="10"/>
  <c r="L790" i="10" s="1"/>
  <c r="K791" i="10"/>
  <c r="L791" i="10" s="1"/>
  <c r="K792" i="10"/>
  <c r="L792" i="10" s="1"/>
  <c r="K793" i="10"/>
  <c r="L793" i="10" s="1"/>
  <c r="K794" i="10"/>
  <c r="L794" i="10" s="1"/>
  <c r="K795" i="10"/>
  <c r="L795" i="10" s="1"/>
  <c r="K796" i="10"/>
  <c r="L796" i="10" s="1"/>
  <c r="K797" i="10"/>
  <c r="L797" i="10" s="1"/>
  <c r="K798" i="10"/>
  <c r="L798" i="10" s="1"/>
  <c r="K799" i="10"/>
  <c r="L799" i="10" s="1"/>
  <c r="K800" i="10"/>
  <c r="L800" i="10" s="1"/>
  <c r="K801" i="10"/>
  <c r="L801" i="10" s="1"/>
  <c r="K802" i="10"/>
  <c r="L802" i="10" s="1"/>
  <c r="K803" i="10"/>
  <c r="L803" i="10" s="1"/>
  <c r="K804" i="10"/>
  <c r="L804" i="10" s="1"/>
  <c r="K805" i="10"/>
  <c r="L805" i="10" s="1"/>
  <c r="K806" i="10"/>
  <c r="L806" i="10" s="1"/>
  <c r="K807" i="10"/>
  <c r="L807" i="10" s="1"/>
  <c r="K808" i="10"/>
  <c r="L808" i="10" s="1"/>
  <c r="K809" i="10"/>
  <c r="L809" i="10" s="1"/>
  <c r="K810" i="10"/>
  <c r="L810" i="10" s="1"/>
  <c r="K811" i="10"/>
  <c r="L811" i="10" s="1"/>
  <c r="K812" i="10"/>
  <c r="L812" i="10" s="1"/>
  <c r="K813" i="10"/>
  <c r="L813" i="10" s="1"/>
  <c r="K814" i="10"/>
  <c r="L814" i="10" s="1"/>
  <c r="K815" i="10"/>
  <c r="L815" i="10" s="1"/>
  <c r="K816" i="10"/>
  <c r="L816" i="10" s="1"/>
  <c r="K817" i="10"/>
  <c r="L817" i="10" s="1"/>
  <c r="K818" i="10"/>
  <c r="L818" i="10" s="1"/>
  <c r="K819" i="10"/>
  <c r="L819" i="10" s="1"/>
  <c r="K820" i="10"/>
  <c r="L820" i="10" s="1"/>
  <c r="K821" i="10"/>
  <c r="L821" i="10" s="1"/>
  <c r="K822" i="10"/>
  <c r="L822" i="10" s="1"/>
  <c r="K823" i="10"/>
  <c r="L823" i="10" s="1"/>
  <c r="K824" i="10"/>
  <c r="L824" i="10" s="1"/>
  <c r="K825" i="10"/>
  <c r="L825" i="10" s="1"/>
  <c r="K826" i="10"/>
  <c r="L826" i="10" s="1"/>
  <c r="K827" i="10"/>
  <c r="L827" i="10" s="1"/>
  <c r="K828" i="10"/>
  <c r="L828" i="10" s="1"/>
  <c r="K829" i="10"/>
  <c r="L829" i="10" s="1"/>
  <c r="K830" i="10"/>
  <c r="L830" i="10" s="1"/>
  <c r="K831" i="10"/>
  <c r="L831" i="10" s="1"/>
  <c r="K832" i="10"/>
  <c r="L832" i="10" s="1"/>
  <c r="K833" i="10"/>
  <c r="L833" i="10" s="1"/>
  <c r="K834" i="10"/>
  <c r="L834" i="10" s="1"/>
  <c r="K835" i="10"/>
  <c r="L835" i="10" s="1"/>
  <c r="K836" i="10"/>
  <c r="L836" i="10" s="1"/>
  <c r="K837" i="10"/>
  <c r="L837" i="10" s="1"/>
  <c r="K838" i="10"/>
  <c r="L838" i="10" s="1"/>
  <c r="K839" i="10"/>
  <c r="L839" i="10" s="1"/>
  <c r="K840" i="10"/>
  <c r="L840" i="10" s="1"/>
  <c r="K841" i="10"/>
  <c r="L841" i="10" s="1"/>
  <c r="K842" i="10"/>
  <c r="L842" i="10" s="1"/>
  <c r="K843" i="10"/>
  <c r="L843" i="10" s="1"/>
  <c r="K844" i="10"/>
  <c r="L844" i="10" s="1"/>
  <c r="K845" i="10"/>
  <c r="L845" i="10" s="1"/>
  <c r="K846" i="10"/>
  <c r="L846" i="10" s="1"/>
  <c r="K847" i="10"/>
  <c r="L847" i="10" s="1"/>
  <c r="K848" i="10"/>
  <c r="L848" i="10" s="1"/>
  <c r="K849" i="10"/>
  <c r="L849" i="10" s="1"/>
  <c r="K850" i="10"/>
  <c r="L850" i="10" s="1"/>
  <c r="K851" i="10"/>
  <c r="L851" i="10" s="1"/>
  <c r="K852" i="10"/>
  <c r="L852" i="10" s="1"/>
  <c r="K853" i="10"/>
  <c r="L853" i="10" s="1"/>
  <c r="K854" i="10"/>
  <c r="L854" i="10" s="1"/>
  <c r="K855" i="10"/>
  <c r="L855" i="10" s="1"/>
  <c r="K856" i="10"/>
  <c r="L856" i="10" s="1"/>
  <c r="K857" i="10"/>
  <c r="L857" i="10" s="1"/>
  <c r="K858" i="10"/>
  <c r="L858" i="10" s="1"/>
  <c r="K859" i="10"/>
  <c r="L859" i="10" s="1"/>
  <c r="K860" i="10"/>
  <c r="L860" i="10" s="1"/>
  <c r="K861" i="10"/>
  <c r="L861" i="10" s="1"/>
  <c r="K862" i="10"/>
  <c r="L862" i="10" s="1"/>
  <c r="K863" i="10"/>
  <c r="L863" i="10" s="1"/>
  <c r="K864" i="10"/>
  <c r="L864" i="10" s="1"/>
  <c r="K865" i="10"/>
  <c r="L865" i="10" s="1"/>
  <c r="K866" i="10"/>
  <c r="L866" i="10" s="1"/>
  <c r="K867" i="10"/>
  <c r="L867" i="10" s="1"/>
  <c r="K868" i="10"/>
  <c r="L868" i="10" s="1"/>
  <c r="K869" i="10"/>
  <c r="L869" i="10" s="1"/>
  <c r="K870" i="10"/>
  <c r="L870" i="10" s="1"/>
  <c r="K871" i="10"/>
  <c r="L871" i="10" s="1"/>
  <c r="K872" i="10"/>
  <c r="L872" i="10" s="1"/>
  <c r="K873" i="10"/>
  <c r="L873" i="10" s="1"/>
  <c r="K874" i="10"/>
  <c r="L874" i="10" s="1"/>
  <c r="K875" i="10"/>
  <c r="L875" i="10" s="1"/>
  <c r="K876" i="10"/>
  <c r="L876" i="10" s="1"/>
  <c r="K877" i="10"/>
  <c r="L877" i="10" s="1"/>
  <c r="K878" i="10"/>
  <c r="L878" i="10" s="1"/>
  <c r="K879" i="10"/>
  <c r="L879" i="10" s="1"/>
  <c r="K880" i="10"/>
  <c r="L880" i="10" s="1"/>
  <c r="K881" i="10"/>
  <c r="L881" i="10" s="1"/>
  <c r="K882" i="10"/>
  <c r="L882" i="10" s="1"/>
  <c r="K883" i="10"/>
  <c r="L883" i="10" s="1"/>
  <c r="K884" i="10"/>
  <c r="L884" i="10" s="1"/>
  <c r="K885" i="10"/>
  <c r="L885" i="10" s="1"/>
  <c r="K886" i="10"/>
  <c r="L886" i="10" s="1"/>
  <c r="K887" i="10"/>
  <c r="L887" i="10" s="1"/>
  <c r="K888" i="10"/>
  <c r="L888" i="10" s="1"/>
  <c r="K889" i="10"/>
  <c r="L889" i="10" s="1"/>
  <c r="K890" i="10"/>
  <c r="L890" i="10" s="1"/>
  <c r="K891" i="10"/>
  <c r="L891" i="10" s="1"/>
  <c r="K892" i="10"/>
  <c r="L892" i="10" s="1"/>
  <c r="K893" i="10"/>
  <c r="L893" i="10" s="1"/>
  <c r="K894" i="10"/>
  <c r="L894" i="10" s="1"/>
  <c r="K895" i="10"/>
  <c r="L895" i="10" s="1"/>
  <c r="K896" i="10"/>
  <c r="L896" i="10" s="1"/>
  <c r="K897" i="10"/>
  <c r="L897" i="10" s="1"/>
  <c r="K898" i="10"/>
  <c r="L898" i="10" s="1"/>
  <c r="K899" i="10"/>
  <c r="L899" i="10" s="1"/>
  <c r="K900" i="10"/>
  <c r="L900" i="10" s="1"/>
  <c r="K901" i="10"/>
  <c r="L901" i="10" s="1"/>
  <c r="K902" i="10"/>
  <c r="L902" i="10" s="1"/>
  <c r="K903" i="10"/>
  <c r="L903" i="10" s="1"/>
  <c r="K904" i="10"/>
  <c r="L904" i="10" s="1"/>
  <c r="K905" i="10"/>
  <c r="L905" i="10" s="1"/>
  <c r="K906" i="10"/>
  <c r="L906" i="10" s="1"/>
  <c r="K907" i="10"/>
  <c r="L907" i="10" s="1"/>
  <c r="K908" i="10"/>
  <c r="L908" i="10" s="1"/>
  <c r="K909" i="10"/>
  <c r="L909" i="10" s="1"/>
  <c r="K910" i="10"/>
  <c r="L910" i="10" s="1"/>
  <c r="K911" i="10"/>
  <c r="L911" i="10" s="1"/>
  <c r="K912" i="10"/>
  <c r="L912" i="10" s="1"/>
  <c r="K913" i="10"/>
  <c r="L913" i="10" s="1"/>
  <c r="K914" i="10"/>
  <c r="L914" i="10" s="1"/>
  <c r="K915" i="10"/>
  <c r="L915" i="10" s="1"/>
  <c r="K916" i="10"/>
  <c r="L916" i="10" s="1"/>
  <c r="K917" i="10"/>
  <c r="L917" i="10" s="1"/>
  <c r="K918" i="10"/>
  <c r="L918" i="10" s="1"/>
  <c r="K919" i="10"/>
  <c r="L919" i="10" s="1"/>
  <c r="K920" i="10"/>
  <c r="L920" i="10" s="1"/>
  <c r="K921" i="10"/>
  <c r="L921" i="10" s="1"/>
  <c r="K922" i="10"/>
  <c r="L922" i="10" s="1"/>
  <c r="K923" i="10"/>
  <c r="L923" i="10" s="1"/>
  <c r="K924" i="10"/>
  <c r="L924" i="10" s="1"/>
  <c r="K925" i="10"/>
  <c r="L925" i="10" s="1"/>
  <c r="K926" i="10"/>
  <c r="L926" i="10" s="1"/>
  <c r="K927" i="10"/>
  <c r="L927" i="10" s="1"/>
  <c r="K928" i="10"/>
  <c r="L928" i="10" s="1"/>
  <c r="K929" i="10"/>
  <c r="L929" i="10" s="1"/>
  <c r="K930" i="10"/>
  <c r="L930" i="10" s="1"/>
  <c r="K931" i="10"/>
  <c r="L931" i="10" s="1"/>
  <c r="K932" i="10"/>
  <c r="L932" i="10" s="1"/>
  <c r="K933" i="10"/>
  <c r="L933" i="10" s="1"/>
  <c r="K934" i="10"/>
  <c r="L934" i="10" s="1"/>
  <c r="K935" i="10"/>
  <c r="L935" i="10" s="1"/>
  <c r="K936" i="10"/>
  <c r="L936" i="10" s="1"/>
  <c r="K937" i="10"/>
  <c r="L937" i="10" s="1"/>
  <c r="K938" i="10"/>
  <c r="L938" i="10" s="1"/>
  <c r="K939" i="10"/>
  <c r="L939" i="10" s="1"/>
  <c r="K940" i="10"/>
  <c r="L940" i="10" s="1"/>
  <c r="K941" i="10"/>
  <c r="L941" i="10" s="1"/>
  <c r="K942" i="10"/>
  <c r="L942" i="10" s="1"/>
  <c r="K943" i="10"/>
  <c r="L943" i="10" s="1"/>
  <c r="K944" i="10"/>
  <c r="L944" i="10" s="1"/>
  <c r="K945" i="10"/>
  <c r="L945" i="10" s="1"/>
  <c r="K946" i="10"/>
  <c r="L946" i="10" s="1"/>
  <c r="K947" i="10"/>
  <c r="L947" i="10" s="1"/>
  <c r="K948" i="10"/>
  <c r="L948" i="10" s="1"/>
  <c r="K949" i="10"/>
  <c r="L949" i="10" s="1"/>
  <c r="K950" i="10"/>
  <c r="L950" i="10" s="1"/>
  <c r="K951" i="10"/>
  <c r="L951" i="10" s="1"/>
  <c r="K952" i="10"/>
  <c r="L952" i="10" s="1"/>
  <c r="K953" i="10"/>
  <c r="L953" i="10" s="1"/>
  <c r="K954" i="10"/>
  <c r="L954" i="10" s="1"/>
  <c r="K955" i="10"/>
  <c r="L955" i="10" s="1"/>
  <c r="K956" i="10"/>
  <c r="L956" i="10" s="1"/>
  <c r="K957" i="10"/>
  <c r="L957" i="10" s="1"/>
  <c r="K958" i="10"/>
  <c r="L958" i="10" s="1"/>
  <c r="K959" i="10"/>
  <c r="L959" i="10" s="1"/>
  <c r="K960" i="10"/>
  <c r="L960" i="10" s="1"/>
  <c r="K961" i="10"/>
  <c r="L961" i="10" s="1"/>
  <c r="K962" i="10"/>
  <c r="L962" i="10" s="1"/>
  <c r="K963" i="10"/>
  <c r="L963" i="10" s="1"/>
  <c r="K964" i="10"/>
  <c r="L964" i="10" s="1"/>
  <c r="K965" i="10"/>
  <c r="L965" i="10" s="1"/>
  <c r="K966" i="10"/>
  <c r="L966" i="10" s="1"/>
  <c r="K967" i="10"/>
  <c r="L967" i="10" s="1"/>
  <c r="K968" i="10"/>
  <c r="L968" i="10" s="1"/>
  <c r="K969" i="10"/>
  <c r="L969" i="10" s="1"/>
  <c r="K970" i="10"/>
  <c r="L970" i="10" s="1"/>
  <c r="K971" i="10"/>
  <c r="L971" i="10" s="1"/>
  <c r="K972" i="10"/>
  <c r="L972" i="10" s="1"/>
  <c r="K973" i="10"/>
  <c r="L973" i="10" s="1"/>
  <c r="K974" i="10"/>
  <c r="L974" i="10" s="1"/>
  <c r="K975" i="10"/>
  <c r="L975" i="10" s="1"/>
  <c r="K976" i="10"/>
  <c r="L976" i="10" s="1"/>
  <c r="K977" i="10"/>
  <c r="L977" i="10" s="1"/>
  <c r="K978" i="10"/>
  <c r="L978" i="10" s="1"/>
  <c r="K979" i="10"/>
  <c r="L979" i="10" s="1"/>
  <c r="K980" i="10"/>
  <c r="L980" i="10" s="1"/>
  <c r="K981" i="10"/>
  <c r="L981" i="10" s="1"/>
  <c r="K982" i="10"/>
  <c r="L982" i="10" s="1"/>
  <c r="K983" i="10"/>
  <c r="L983" i="10" s="1"/>
  <c r="K984" i="10"/>
  <c r="L984" i="10" s="1"/>
  <c r="K985" i="10"/>
  <c r="L985" i="10" s="1"/>
  <c r="K986" i="10"/>
  <c r="L986" i="10" s="1"/>
  <c r="K987" i="10"/>
  <c r="L987" i="10" s="1"/>
  <c r="K988" i="10"/>
  <c r="L988" i="10" s="1"/>
  <c r="K989" i="10"/>
  <c r="L989" i="10" s="1"/>
  <c r="K990" i="10"/>
  <c r="L990" i="10" s="1"/>
  <c r="K991" i="10"/>
  <c r="L991" i="10" s="1"/>
  <c r="K992" i="10"/>
  <c r="L992" i="10" s="1"/>
  <c r="K993" i="10"/>
  <c r="L993" i="10" s="1"/>
  <c r="K994" i="10"/>
  <c r="L994" i="10" s="1"/>
  <c r="K995" i="10"/>
  <c r="L995" i="10" s="1"/>
  <c r="K996" i="10"/>
  <c r="L996" i="10" s="1"/>
  <c r="K997" i="10"/>
  <c r="L997" i="10" s="1"/>
  <c r="K998" i="10"/>
  <c r="L998" i="10" s="1"/>
  <c r="K999" i="10"/>
  <c r="L999" i="10" s="1"/>
  <c r="K1000" i="10"/>
  <c r="L1000" i="10" s="1"/>
  <c r="K1001" i="10"/>
  <c r="L1001" i="10" s="1"/>
  <c r="K1002" i="10"/>
  <c r="L1002" i="10" s="1"/>
  <c r="K1003" i="10"/>
  <c r="L1003" i="10" s="1"/>
  <c r="K1004" i="10"/>
  <c r="L1004" i="10" s="1"/>
  <c r="K1005" i="10"/>
  <c r="L1005" i="10" s="1"/>
  <c r="K1006" i="10"/>
  <c r="L1006" i="10" s="1"/>
  <c r="K1007" i="10"/>
  <c r="L1007" i="10" s="1"/>
  <c r="K1008" i="10"/>
  <c r="L1008" i="10" s="1"/>
  <c r="K1009" i="10"/>
  <c r="L1009" i="10" s="1"/>
  <c r="K1010" i="10"/>
  <c r="L1010" i="10" s="1"/>
  <c r="K1011" i="10"/>
  <c r="L1011" i="10" s="1"/>
  <c r="K1012" i="10"/>
  <c r="L1012" i="10" s="1"/>
  <c r="K1013" i="10"/>
  <c r="L1013" i="10" s="1"/>
  <c r="K1014" i="10"/>
  <c r="L1014" i="10" s="1"/>
  <c r="K1015" i="10"/>
  <c r="L1015" i="10" s="1"/>
  <c r="K1016" i="10"/>
  <c r="L1016" i="10" s="1"/>
  <c r="K1017" i="10"/>
  <c r="L1017" i="10" s="1"/>
  <c r="K1018" i="10"/>
  <c r="L1018" i="10" s="1"/>
  <c r="K1019" i="10"/>
  <c r="L1019" i="10" s="1"/>
  <c r="K1020" i="10"/>
  <c r="L1020" i="10" s="1"/>
  <c r="K1021" i="10"/>
  <c r="L1021" i="10" s="1"/>
  <c r="K1022" i="10"/>
  <c r="L1022" i="10" s="1"/>
  <c r="K1023" i="10"/>
  <c r="L1023" i="10" s="1"/>
  <c r="K1024" i="10"/>
  <c r="L1024" i="10" s="1"/>
  <c r="K1025" i="10"/>
  <c r="L1025" i="10" s="1"/>
  <c r="K1026" i="10"/>
  <c r="L1026" i="10" s="1"/>
  <c r="K1027" i="10"/>
  <c r="L1027" i="10" s="1"/>
  <c r="K1028" i="10"/>
  <c r="L1028" i="10" s="1"/>
  <c r="K1029" i="10"/>
  <c r="L1029" i="10" s="1"/>
  <c r="K1030" i="10"/>
  <c r="L1030" i="10" s="1"/>
  <c r="K1031" i="10"/>
  <c r="L1031" i="10" s="1"/>
  <c r="K1032" i="10"/>
  <c r="L1032" i="10" s="1"/>
  <c r="K1033" i="10"/>
  <c r="L1033" i="10" s="1"/>
  <c r="K1034" i="10"/>
  <c r="L1034" i="10" s="1"/>
  <c r="K1035" i="10"/>
  <c r="L1035" i="10" s="1"/>
  <c r="K1036" i="10"/>
  <c r="L1036" i="10" s="1"/>
  <c r="K1037" i="10"/>
  <c r="L1037" i="10" s="1"/>
  <c r="K1038" i="10"/>
  <c r="L1038" i="10" s="1"/>
  <c r="K1039" i="10"/>
  <c r="L1039" i="10" s="1"/>
  <c r="K1040" i="10"/>
  <c r="L1040" i="10" s="1"/>
  <c r="K1041" i="10"/>
  <c r="L1041" i="10" s="1"/>
  <c r="K1042" i="10"/>
  <c r="L1042" i="10" s="1"/>
  <c r="K1043" i="10"/>
  <c r="L1043" i="10" s="1"/>
  <c r="K1044" i="10"/>
  <c r="L1044" i="10" s="1"/>
  <c r="K1045" i="10"/>
  <c r="L1045" i="10" s="1"/>
  <c r="K1046" i="10"/>
  <c r="L1046" i="10" s="1"/>
  <c r="K1047" i="10"/>
  <c r="L1047" i="10" s="1"/>
  <c r="K1048" i="10"/>
  <c r="L1048" i="10" s="1"/>
  <c r="K1049" i="10"/>
  <c r="L1049" i="10" s="1"/>
  <c r="K1050" i="10"/>
  <c r="L1050" i="10" s="1"/>
  <c r="K1051" i="10"/>
  <c r="L1051" i="10" s="1"/>
  <c r="K1052" i="10"/>
  <c r="L1052" i="10" s="1"/>
  <c r="K1053" i="10"/>
  <c r="L1053" i="10" s="1"/>
  <c r="K1054" i="10"/>
  <c r="L1054" i="10" s="1"/>
  <c r="K1055" i="10"/>
  <c r="L1055" i="10" s="1"/>
  <c r="K1056" i="10"/>
  <c r="L1056" i="10" s="1"/>
  <c r="K1057" i="10"/>
  <c r="L1057" i="10" s="1"/>
  <c r="K1058" i="10"/>
  <c r="L1058" i="10" s="1"/>
  <c r="K1059" i="10"/>
  <c r="L1059" i="10" s="1"/>
  <c r="K1060" i="10"/>
  <c r="L1060" i="10" s="1"/>
  <c r="K1061" i="10"/>
  <c r="L1061" i="10" s="1"/>
  <c r="K1062" i="10"/>
  <c r="L1062" i="10" s="1"/>
  <c r="K1063" i="10"/>
  <c r="L1063" i="10" s="1"/>
  <c r="K1064" i="10"/>
  <c r="L1064" i="10" s="1"/>
  <c r="K1065" i="10"/>
  <c r="L1065" i="10" s="1"/>
  <c r="K1066" i="10"/>
  <c r="L1066" i="10" s="1"/>
  <c r="K1067" i="10"/>
  <c r="L1067" i="10" s="1"/>
  <c r="K1068" i="10"/>
  <c r="L1068" i="10" s="1"/>
  <c r="K1069" i="10"/>
  <c r="L1069" i="10" s="1"/>
  <c r="K1070" i="10"/>
  <c r="L1070" i="10" s="1"/>
  <c r="K1071" i="10"/>
  <c r="L1071" i="10" s="1"/>
  <c r="K1072" i="10"/>
  <c r="L1072" i="10" s="1"/>
  <c r="K1073" i="10"/>
  <c r="L1073" i="10" s="1"/>
  <c r="K1074" i="10"/>
  <c r="L1074" i="10" s="1"/>
  <c r="K1075" i="10"/>
  <c r="L1075" i="10" s="1"/>
  <c r="K1076" i="10"/>
  <c r="L1076" i="10" s="1"/>
  <c r="K1077" i="10"/>
  <c r="L1077" i="10" s="1"/>
  <c r="K1078" i="10"/>
  <c r="L1078" i="10" s="1"/>
  <c r="K1079" i="10"/>
  <c r="L1079" i="10" s="1"/>
  <c r="K1080" i="10"/>
  <c r="L1080" i="10" s="1"/>
  <c r="K1081" i="10"/>
  <c r="L1081" i="10" s="1"/>
  <c r="K1082" i="10"/>
  <c r="L1082" i="10" s="1"/>
  <c r="K1083" i="10"/>
  <c r="L1083" i="10" s="1"/>
  <c r="K1084" i="10"/>
  <c r="L1084" i="10" s="1"/>
  <c r="K1085" i="10"/>
  <c r="L1085" i="10" s="1"/>
  <c r="K1086" i="10"/>
  <c r="L1086" i="10" s="1"/>
  <c r="K1087" i="10"/>
  <c r="L1087" i="10" s="1"/>
  <c r="K1088" i="10"/>
  <c r="L1088" i="10" s="1"/>
  <c r="K1089" i="10"/>
  <c r="L1089" i="10" s="1"/>
  <c r="K1090" i="10"/>
  <c r="L1090" i="10" s="1"/>
  <c r="K1091" i="10"/>
  <c r="L1091" i="10" s="1"/>
  <c r="K1092" i="10"/>
  <c r="L1092" i="10" s="1"/>
  <c r="K1093" i="10"/>
  <c r="L1093" i="10" s="1"/>
  <c r="K1094" i="10"/>
  <c r="L1094" i="10" s="1"/>
  <c r="K1095" i="10"/>
  <c r="L1095" i="10" s="1"/>
  <c r="K1096" i="10"/>
  <c r="L1096" i="10" s="1"/>
  <c r="K1097" i="10"/>
  <c r="L1097" i="10" s="1"/>
  <c r="K1098" i="10"/>
  <c r="L1098" i="10" s="1"/>
  <c r="K1099" i="10"/>
  <c r="L1099" i="10" s="1"/>
  <c r="K1100" i="10"/>
  <c r="L1100" i="10" s="1"/>
  <c r="K1101" i="10"/>
  <c r="L1101" i="10" s="1"/>
  <c r="K1102" i="10"/>
  <c r="L1102" i="10" s="1"/>
  <c r="K1103" i="10"/>
  <c r="L1103" i="10" s="1"/>
  <c r="K1104" i="10"/>
  <c r="L1104" i="10" s="1"/>
  <c r="K1105" i="10"/>
  <c r="L1105" i="10" s="1"/>
  <c r="K1106" i="10"/>
  <c r="L1106" i="10" s="1"/>
  <c r="K1107" i="10"/>
  <c r="L1107" i="10" s="1"/>
  <c r="K1108" i="10"/>
  <c r="L1108" i="10" s="1"/>
  <c r="K1109" i="10"/>
  <c r="L1109" i="10" s="1"/>
  <c r="K1110" i="10"/>
  <c r="L1110" i="10" s="1"/>
  <c r="K1111" i="10"/>
  <c r="L1111" i="10" s="1"/>
  <c r="K1112" i="10"/>
  <c r="L1112" i="10" s="1"/>
  <c r="K1113" i="10"/>
  <c r="L1113" i="10" s="1"/>
  <c r="K1114" i="10"/>
  <c r="L1114" i="10" s="1"/>
  <c r="K1115" i="10"/>
  <c r="L1115" i="10" s="1"/>
  <c r="K1116" i="10"/>
  <c r="L1116" i="10" s="1"/>
  <c r="K1117" i="10"/>
  <c r="L1117" i="10" s="1"/>
  <c r="K1118" i="10"/>
  <c r="L1118" i="10" s="1"/>
  <c r="K1119" i="10"/>
  <c r="L1119" i="10" s="1"/>
  <c r="K1120" i="10"/>
  <c r="L1120" i="10" s="1"/>
  <c r="K1121" i="10"/>
  <c r="L1121" i="10" s="1"/>
  <c r="K1122" i="10"/>
  <c r="L1122" i="10" s="1"/>
  <c r="K1123" i="10"/>
  <c r="L1123" i="10" s="1"/>
  <c r="K1124" i="10"/>
  <c r="L1124" i="10" s="1"/>
  <c r="K1125" i="10"/>
  <c r="L1125" i="10" s="1"/>
  <c r="K1126" i="10"/>
  <c r="L1126" i="10" s="1"/>
  <c r="K1127" i="10"/>
  <c r="L1127" i="10" s="1"/>
  <c r="K1128" i="10"/>
  <c r="L1128" i="10" s="1"/>
  <c r="K1129" i="10"/>
  <c r="L1129" i="10" s="1"/>
  <c r="K1130" i="10"/>
  <c r="L1130" i="10" s="1"/>
  <c r="K1131" i="10"/>
  <c r="L1131" i="10" s="1"/>
  <c r="K1132" i="10"/>
  <c r="L1132" i="10" s="1"/>
  <c r="K1133" i="10"/>
  <c r="L1133" i="10" s="1"/>
  <c r="K1134" i="10"/>
  <c r="L1134" i="10" s="1"/>
  <c r="K1135" i="10"/>
  <c r="L1135" i="10" s="1"/>
  <c r="K1136" i="10"/>
  <c r="L1136" i="10" s="1"/>
  <c r="K1137" i="10"/>
  <c r="L1137" i="10" s="1"/>
  <c r="K1138" i="10"/>
  <c r="L1138" i="10" s="1"/>
  <c r="K1139" i="10"/>
  <c r="L1139" i="10" s="1"/>
  <c r="K1140" i="10"/>
  <c r="L1140" i="10" s="1"/>
  <c r="K1141" i="10"/>
  <c r="L1141" i="10" s="1"/>
  <c r="K1142" i="10"/>
  <c r="L1142" i="10" s="1"/>
  <c r="K1143" i="10"/>
  <c r="L1143" i="10" s="1"/>
  <c r="K1144" i="10"/>
  <c r="L1144" i="10" s="1"/>
  <c r="K1145" i="10"/>
  <c r="L1145" i="10" s="1"/>
  <c r="K1146" i="10"/>
  <c r="L1146" i="10" s="1"/>
  <c r="K1147" i="10"/>
  <c r="L1147" i="10" s="1"/>
  <c r="K1148" i="10"/>
  <c r="L1148" i="10" s="1"/>
  <c r="K1149" i="10"/>
  <c r="L1149" i="10" s="1"/>
  <c r="K1150" i="10"/>
  <c r="L1150" i="10" s="1"/>
  <c r="K1151" i="10"/>
  <c r="L1151" i="10" s="1"/>
  <c r="K1152" i="10"/>
  <c r="L1152" i="10" s="1"/>
  <c r="K1153" i="10"/>
  <c r="L1153" i="10" s="1"/>
  <c r="K1154" i="10"/>
  <c r="L1154" i="10" s="1"/>
  <c r="K1155" i="10"/>
  <c r="L1155" i="10" s="1"/>
  <c r="K1156" i="10"/>
  <c r="L1156" i="10" s="1"/>
  <c r="K1157" i="10"/>
  <c r="L1157" i="10" s="1"/>
  <c r="K1158" i="10"/>
  <c r="L1158" i="10" s="1"/>
  <c r="K1159" i="10"/>
  <c r="L1159" i="10" s="1"/>
  <c r="K1160" i="10"/>
  <c r="L1160" i="10" s="1"/>
  <c r="K1161" i="10"/>
  <c r="L1161" i="10" s="1"/>
  <c r="K1162" i="10"/>
  <c r="L1162" i="10" s="1"/>
  <c r="K1163" i="10"/>
  <c r="L1163" i="10" s="1"/>
  <c r="K1164" i="10"/>
  <c r="L1164" i="10" s="1"/>
  <c r="K1165" i="10"/>
  <c r="L1165" i="10" s="1"/>
  <c r="K1166" i="10"/>
  <c r="L1166" i="10" s="1"/>
  <c r="K1167" i="10"/>
  <c r="L1167" i="10" s="1"/>
  <c r="K1168" i="10"/>
  <c r="L1168" i="10" s="1"/>
  <c r="K1169" i="10"/>
  <c r="L1169" i="10" s="1"/>
  <c r="K1170" i="10"/>
  <c r="L1170" i="10" s="1"/>
  <c r="K1171" i="10"/>
  <c r="L1171" i="10" s="1"/>
  <c r="K1172" i="10"/>
  <c r="L1172" i="10" s="1"/>
  <c r="K1173" i="10"/>
  <c r="L1173" i="10" s="1"/>
  <c r="K1174" i="10"/>
  <c r="L1174" i="10" s="1"/>
  <c r="K1175" i="10"/>
  <c r="L1175" i="10" s="1"/>
  <c r="K1176" i="10"/>
  <c r="L1176" i="10" s="1"/>
  <c r="K1177" i="10"/>
  <c r="L1177" i="10" s="1"/>
  <c r="K1178" i="10"/>
  <c r="L1178" i="10" s="1"/>
  <c r="K1179" i="10"/>
  <c r="L1179" i="10" s="1"/>
  <c r="K1180" i="10"/>
  <c r="L1180" i="10" s="1"/>
  <c r="K1181" i="10"/>
  <c r="L1181" i="10" s="1"/>
  <c r="K1182" i="10"/>
  <c r="L1182" i="10" s="1"/>
  <c r="K1183" i="10"/>
  <c r="L1183" i="10" s="1"/>
  <c r="K1184" i="10"/>
  <c r="L1184" i="10" s="1"/>
  <c r="K1185" i="10"/>
  <c r="L1185" i="10" s="1"/>
  <c r="K1186" i="10"/>
  <c r="L1186" i="10" s="1"/>
  <c r="K1187" i="10"/>
  <c r="L1187" i="10" s="1"/>
  <c r="K1188" i="10"/>
  <c r="L1188" i="10" s="1"/>
  <c r="K1189" i="10"/>
  <c r="L1189" i="10" s="1"/>
  <c r="K1190" i="10"/>
  <c r="L1190" i="10" s="1"/>
  <c r="K1191" i="10"/>
  <c r="L1191" i="10" s="1"/>
  <c r="K1192" i="10"/>
  <c r="L1192" i="10" s="1"/>
  <c r="K1193" i="10"/>
  <c r="L1193" i="10" s="1"/>
  <c r="K1194" i="10"/>
  <c r="L1194" i="10" s="1"/>
  <c r="K1195" i="10"/>
  <c r="L1195" i="10" s="1"/>
  <c r="K1196" i="10"/>
  <c r="L1196" i="10" s="1"/>
  <c r="K1197" i="10"/>
  <c r="L1197" i="10" s="1"/>
  <c r="K1198" i="10"/>
  <c r="L1198" i="10" s="1"/>
  <c r="K1199" i="10"/>
  <c r="L1199" i="10" s="1"/>
  <c r="K1200" i="10"/>
  <c r="L1200" i="10" s="1"/>
  <c r="K1201" i="10"/>
  <c r="L1201" i="10" s="1"/>
  <c r="K1202" i="10"/>
  <c r="L1202" i="10" s="1"/>
  <c r="K1203" i="10"/>
  <c r="L1203" i="10" s="1"/>
  <c r="K1204" i="10"/>
  <c r="L1204" i="10" s="1"/>
  <c r="K1205" i="10"/>
  <c r="L1205" i="10" s="1"/>
  <c r="K1206" i="10"/>
  <c r="L1206" i="10" s="1"/>
  <c r="K1207" i="10"/>
  <c r="L1207" i="10" s="1"/>
  <c r="K1208" i="10"/>
  <c r="L1208" i="10" s="1"/>
  <c r="K1209" i="10"/>
  <c r="L1209" i="10" s="1"/>
  <c r="K1210" i="10"/>
  <c r="L1210" i="10" s="1"/>
  <c r="K1211" i="10"/>
  <c r="L1211" i="10" s="1"/>
  <c r="K1212" i="10"/>
  <c r="L1212" i="10" s="1"/>
  <c r="K1213" i="10"/>
  <c r="L1213" i="10" s="1"/>
  <c r="K1214" i="10"/>
  <c r="L1214" i="10" s="1"/>
  <c r="K1215" i="10"/>
  <c r="L1215" i="10" s="1"/>
  <c r="K1216" i="10"/>
  <c r="L1216" i="10" s="1"/>
  <c r="K1217" i="10"/>
  <c r="L1217" i="10" s="1"/>
  <c r="K1218" i="10"/>
  <c r="L1218" i="10" s="1"/>
  <c r="K1219" i="10"/>
  <c r="L1219" i="10" s="1"/>
  <c r="K1220" i="10"/>
  <c r="L1220" i="10" s="1"/>
  <c r="K1221" i="10"/>
  <c r="L1221" i="10" s="1"/>
  <c r="K1222" i="10"/>
  <c r="L1222" i="10" s="1"/>
  <c r="K1223" i="10"/>
  <c r="L1223" i="10" s="1"/>
  <c r="K1224" i="10"/>
  <c r="L1224" i="10" s="1"/>
  <c r="K1225" i="10"/>
  <c r="L1225" i="10" s="1"/>
  <c r="K1226" i="10"/>
  <c r="L1226" i="10" s="1"/>
  <c r="K1227" i="10"/>
  <c r="L1227" i="10" s="1"/>
  <c r="K1228" i="10"/>
  <c r="L1228" i="10" s="1"/>
  <c r="K1229" i="10"/>
  <c r="L1229" i="10" s="1"/>
  <c r="K1230" i="10"/>
  <c r="L1230" i="10" s="1"/>
  <c r="K1231" i="10"/>
  <c r="L1231" i="10" s="1"/>
  <c r="K1232" i="10"/>
  <c r="L1232" i="10" s="1"/>
  <c r="K1233" i="10"/>
  <c r="L1233" i="10" s="1"/>
  <c r="K1234" i="10"/>
  <c r="L1234" i="10" s="1"/>
  <c r="K1235" i="10"/>
  <c r="L1235" i="10" s="1"/>
  <c r="K1236" i="10"/>
  <c r="L1236" i="10" s="1"/>
  <c r="K1237" i="10"/>
  <c r="L1237" i="10" s="1"/>
  <c r="K1238" i="10"/>
  <c r="L1238" i="10" s="1"/>
  <c r="K1239" i="10"/>
  <c r="L1239" i="10" s="1"/>
  <c r="K1240" i="10"/>
  <c r="L1240" i="10" s="1"/>
  <c r="K1241" i="10"/>
  <c r="L1241" i="10" s="1"/>
  <c r="K1242" i="10"/>
  <c r="L1242" i="10" s="1"/>
  <c r="K1243" i="10"/>
  <c r="L1243" i="10" s="1"/>
  <c r="K1244" i="10"/>
  <c r="L1244" i="10" s="1"/>
  <c r="K1245" i="10"/>
  <c r="L1245" i="10" s="1"/>
  <c r="K1246" i="10"/>
  <c r="L1246" i="10" s="1"/>
  <c r="K1247" i="10"/>
  <c r="L1247" i="10" s="1"/>
  <c r="K1248" i="10"/>
  <c r="L1248" i="10" s="1"/>
  <c r="K1249" i="10"/>
  <c r="L1249" i="10" s="1"/>
  <c r="K1250" i="10"/>
  <c r="L1250" i="10" s="1"/>
  <c r="K1251" i="10"/>
  <c r="L1251" i="10" s="1"/>
  <c r="K1252" i="10"/>
  <c r="L1252" i="10" s="1"/>
  <c r="K1253" i="10"/>
  <c r="L1253" i="10" s="1"/>
  <c r="K1254" i="10"/>
  <c r="L1254" i="10" s="1"/>
  <c r="K1255" i="10"/>
  <c r="L1255" i="10" s="1"/>
  <c r="K1256" i="10"/>
  <c r="L1256" i="10" s="1"/>
  <c r="K1257" i="10"/>
  <c r="L1257" i="10" s="1"/>
  <c r="K1258" i="10"/>
  <c r="L1258" i="10" s="1"/>
  <c r="K1259" i="10"/>
  <c r="L1259" i="10" s="1"/>
  <c r="K1260" i="10"/>
  <c r="L1260" i="10" s="1"/>
  <c r="K1261" i="10"/>
  <c r="L1261" i="10" s="1"/>
  <c r="K1262" i="10"/>
  <c r="L1262" i="10" s="1"/>
  <c r="K1263" i="10"/>
  <c r="L1263" i="10" s="1"/>
  <c r="K1264" i="10"/>
  <c r="L1264" i="10" s="1"/>
  <c r="K1265" i="10"/>
  <c r="L1265" i="10" s="1"/>
  <c r="K1266" i="10"/>
  <c r="L1266" i="10" s="1"/>
  <c r="K1267" i="10"/>
  <c r="L1267" i="10" s="1"/>
  <c r="K1268" i="10"/>
  <c r="L1268" i="10" s="1"/>
  <c r="K1269" i="10"/>
  <c r="L1269" i="10" s="1"/>
  <c r="K1270" i="10"/>
  <c r="L1270" i="10" s="1"/>
  <c r="K1271" i="10"/>
  <c r="L1271" i="10" s="1"/>
  <c r="K1272" i="10"/>
  <c r="L1272" i="10" s="1"/>
  <c r="K1273" i="10"/>
  <c r="L1273" i="10" s="1"/>
  <c r="K1274" i="10"/>
  <c r="L1274" i="10" s="1"/>
  <c r="K1275" i="10"/>
  <c r="L1275" i="10" s="1"/>
  <c r="K1276" i="10"/>
  <c r="L1276" i="10" s="1"/>
  <c r="K1277" i="10"/>
  <c r="L1277" i="10" s="1"/>
  <c r="K1278" i="10"/>
  <c r="L1278" i="10" s="1"/>
  <c r="K1279" i="10"/>
  <c r="L1279" i="10" s="1"/>
  <c r="K1280" i="10"/>
  <c r="L1280" i="10" s="1"/>
  <c r="K1281" i="10"/>
  <c r="L1281" i="10" s="1"/>
  <c r="K1282" i="10"/>
  <c r="L1282" i="10" s="1"/>
  <c r="K1283" i="10"/>
  <c r="L1283" i="10" s="1"/>
  <c r="K1284" i="10"/>
  <c r="L1284" i="10" s="1"/>
  <c r="K1285" i="10"/>
  <c r="L1285" i="10" s="1"/>
  <c r="K1286" i="10"/>
  <c r="L1286" i="10" s="1"/>
  <c r="K1287" i="10"/>
  <c r="L1287" i="10" s="1"/>
  <c r="K1288" i="10"/>
  <c r="L1288" i="10" s="1"/>
  <c r="K1289" i="10"/>
  <c r="L1289" i="10" s="1"/>
  <c r="K1290" i="10"/>
  <c r="L1290" i="10" s="1"/>
  <c r="K1291" i="10"/>
  <c r="L1291" i="10" s="1"/>
  <c r="K1292" i="10"/>
  <c r="L1292" i="10" s="1"/>
  <c r="K1293" i="10"/>
  <c r="L1293" i="10" s="1"/>
  <c r="K1294" i="10"/>
  <c r="L1294" i="10" s="1"/>
  <c r="K1295" i="10"/>
  <c r="L1295" i="10" s="1"/>
  <c r="K1296" i="10"/>
  <c r="L1296" i="10" s="1"/>
  <c r="K1297" i="10"/>
  <c r="L1297" i="10" s="1"/>
  <c r="K1298" i="10"/>
  <c r="L1298" i="10" s="1"/>
  <c r="K1299" i="10"/>
  <c r="L1299" i="10" s="1"/>
  <c r="K1300" i="10"/>
  <c r="L1300" i="10" s="1"/>
  <c r="K1301" i="10"/>
  <c r="L1301" i="10" s="1"/>
  <c r="K1303" i="10"/>
  <c r="L1303" i="10" s="1"/>
  <c r="K1304" i="10"/>
  <c r="L1304" i="10" s="1"/>
  <c r="K1305" i="10"/>
  <c r="L1305" i="10" s="1"/>
  <c r="K1306" i="10"/>
  <c r="L1306" i="10" s="1"/>
  <c r="K1307" i="10"/>
  <c r="L1307" i="10" s="1"/>
  <c r="K1308" i="10"/>
  <c r="L1308" i="10" s="1"/>
  <c r="K1309" i="10"/>
  <c r="L1309" i="10" s="1"/>
  <c r="K1310" i="10"/>
  <c r="L1310" i="10" s="1"/>
  <c r="K1311" i="10"/>
  <c r="L1311" i="10" s="1"/>
  <c r="K1312" i="10"/>
  <c r="L1312" i="10" s="1"/>
  <c r="K1313" i="10"/>
  <c r="L1313" i="10" s="1"/>
  <c r="K1314" i="10"/>
  <c r="L1314" i="10" s="1"/>
  <c r="K1315" i="10"/>
  <c r="L1315" i="10" s="1"/>
  <c r="K1316" i="10"/>
  <c r="L1316" i="10" s="1"/>
  <c r="K1317" i="10"/>
  <c r="L1317" i="10" s="1"/>
  <c r="K1318" i="10"/>
  <c r="L1318" i="10" s="1"/>
  <c r="K1319" i="10"/>
  <c r="L1319" i="10" s="1"/>
  <c r="K1320" i="10"/>
  <c r="L1320" i="10" s="1"/>
  <c r="K1321" i="10"/>
  <c r="L1321" i="10" s="1"/>
  <c r="K1322" i="10"/>
  <c r="L1322" i="10" s="1"/>
  <c r="K1323" i="10"/>
  <c r="L1323" i="10" s="1"/>
  <c r="K1324" i="10"/>
  <c r="L1324" i="10" s="1"/>
  <c r="K1325" i="10"/>
  <c r="L1325" i="10" s="1"/>
  <c r="K1326" i="10"/>
  <c r="L1326" i="10" s="1"/>
  <c r="K1327" i="10"/>
  <c r="L1327" i="10" s="1"/>
  <c r="K1328" i="10"/>
  <c r="L1328" i="10" s="1"/>
  <c r="K1329" i="10"/>
  <c r="L1329" i="10" s="1"/>
  <c r="K1330" i="10"/>
  <c r="L1330" i="10" s="1"/>
  <c r="K1331" i="10"/>
  <c r="L1331" i="10" s="1"/>
  <c r="K1332" i="10"/>
  <c r="L1332" i="10" s="1"/>
  <c r="K1333" i="10"/>
  <c r="L1333" i="10" s="1"/>
  <c r="K1334" i="10"/>
  <c r="L1334" i="10" s="1"/>
  <c r="K1335" i="10"/>
  <c r="L1335" i="10" s="1"/>
  <c r="K1336" i="10"/>
  <c r="L1336" i="10" s="1"/>
  <c r="K1337" i="10"/>
  <c r="L1337" i="10" s="1"/>
  <c r="K1338" i="10"/>
  <c r="L1338" i="10" s="1"/>
  <c r="K1339" i="10"/>
  <c r="L1339" i="10" s="1"/>
  <c r="K1340" i="10"/>
  <c r="L1340" i="10" s="1"/>
  <c r="K1341" i="10"/>
  <c r="L1341" i="10" s="1"/>
  <c r="K1342" i="10"/>
  <c r="L1342" i="10" s="1"/>
  <c r="K1343" i="10"/>
  <c r="L1343" i="10" s="1"/>
  <c r="K1344" i="10"/>
  <c r="L1344" i="10" s="1"/>
  <c r="K1345" i="10"/>
  <c r="L1345" i="10" s="1"/>
  <c r="K1346" i="10"/>
  <c r="L1346" i="10" s="1"/>
  <c r="K1347" i="10"/>
  <c r="L1347" i="10" s="1"/>
  <c r="K1348" i="10"/>
  <c r="L1348" i="10" s="1"/>
  <c r="K1349" i="10"/>
  <c r="L1349" i="10" s="1"/>
  <c r="K1350" i="10"/>
  <c r="L1350" i="10" s="1"/>
  <c r="K1351" i="10"/>
  <c r="L1351" i="10" s="1"/>
  <c r="K1352" i="10"/>
  <c r="L1352" i="10" s="1"/>
  <c r="K1353" i="10"/>
  <c r="L1353" i="10" s="1"/>
  <c r="K1354" i="10"/>
  <c r="L1354" i="10" s="1"/>
  <c r="K1355" i="10"/>
  <c r="L1355" i="10" s="1"/>
  <c r="K1356" i="10"/>
  <c r="L1356" i="10" s="1"/>
  <c r="K1357" i="10"/>
  <c r="L1357" i="10" s="1"/>
  <c r="K1358" i="10"/>
  <c r="L1358" i="10" s="1"/>
  <c r="K1359" i="10"/>
  <c r="L1359" i="10" s="1"/>
  <c r="K1360" i="10"/>
  <c r="L1360" i="10" s="1"/>
  <c r="K1361" i="10"/>
  <c r="L1361" i="10" s="1"/>
  <c r="K1362" i="10"/>
  <c r="L1362" i="10" s="1"/>
  <c r="K1363" i="10"/>
  <c r="L1363" i="10" s="1"/>
  <c r="K1364" i="10"/>
  <c r="L1364" i="10" s="1"/>
  <c r="K1365" i="10"/>
  <c r="L1365" i="10" s="1"/>
  <c r="K1366" i="10"/>
  <c r="L1366" i="10" s="1"/>
  <c r="K1367" i="10"/>
  <c r="L1367" i="10" s="1"/>
  <c r="K1368" i="10"/>
  <c r="L1368" i="10" s="1"/>
  <c r="K1369" i="10"/>
  <c r="L1369" i="10" s="1"/>
  <c r="K1370" i="10"/>
  <c r="L1370" i="10" s="1"/>
  <c r="K1371" i="10"/>
  <c r="L1371" i="10" s="1"/>
  <c r="K1372" i="10"/>
  <c r="L1372" i="10" s="1"/>
  <c r="K1373" i="10"/>
  <c r="L1373" i="10" s="1"/>
  <c r="K1374" i="10"/>
  <c r="L1374" i="10" s="1"/>
  <c r="K1375" i="10"/>
  <c r="L1375" i="10" s="1"/>
  <c r="K1376" i="10"/>
  <c r="L1376" i="10" s="1"/>
  <c r="K1377" i="10"/>
  <c r="L1377" i="10" s="1"/>
  <c r="K1378" i="10"/>
  <c r="L1378" i="10" s="1"/>
  <c r="K1379" i="10"/>
  <c r="L1379" i="10" s="1"/>
  <c r="K1380" i="10"/>
  <c r="L1380" i="10" s="1"/>
  <c r="K1381" i="10"/>
  <c r="L1381" i="10" s="1"/>
  <c r="K1382" i="10"/>
  <c r="L1382" i="10" s="1"/>
  <c r="K1383" i="10"/>
  <c r="L1383" i="10" s="1"/>
  <c r="K1384" i="10"/>
  <c r="L1384" i="10" s="1"/>
  <c r="K1385" i="10"/>
  <c r="L1385" i="10" s="1"/>
  <c r="K1386" i="10"/>
  <c r="L1386" i="10" s="1"/>
  <c r="K1387" i="10"/>
  <c r="L1387" i="10" s="1"/>
  <c r="K1388" i="10"/>
  <c r="L1388" i="10" s="1"/>
  <c r="K1389" i="10"/>
  <c r="L1389" i="10" s="1"/>
  <c r="K1390" i="10"/>
  <c r="L1390" i="10" s="1"/>
  <c r="K1391" i="10"/>
  <c r="L1391" i="10" s="1"/>
  <c r="K1392" i="10"/>
  <c r="L1392" i="10" s="1"/>
  <c r="K1393" i="10"/>
  <c r="L1393" i="10" s="1"/>
  <c r="K1394" i="10"/>
  <c r="L1394" i="10" s="1"/>
  <c r="K1395" i="10"/>
  <c r="L1395" i="10" s="1"/>
  <c r="K1396" i="10"/>
  <c r="L1396" i="10" s="1"/>
  <c r="K1397" i="10"/>
  <c r="L1397" i="10" s="1"/>
  <c r="K1398" i="10"/>
  <c r="L1398" i="10" s="1"/>
  <c r="K1399" i="10"/>
  <c r="L1399" i="10" s="1"/>
  <c r="K1400" i="10"/>
  <c r="L1400" i="10" s="1"/>
  <c r="K1401" i="10"/>
  <c r="L1401" i="10" s="1"/>
  <c r="K1402" i="10"/>
  <c r="L1402" i="10" s="1"/>
  <c r="K1403" i="10"/>
  <c r="L1403" i="10" s="1"/>
  <c r="K1404" i="10"/>
  <c r="L1404" i="10" s="1"/>
  <c r="K1405" i="10"/>
  <c r="L1405" i="10" s="1"/>
  <c r="K1406" i="10"/>
  <c r="L1406" i="10" s="1"/>
  <c r="K1407" i="10"/>
  <c r="L1407" i="10" s="1"/>
  <c r="K1408" i="10"/>
  <c r="L1408" i="10" s="1"/>
  <c r="K1409" i="10"/>
  <c r="L1409" i="10" s="1"/>
  <c r="K1410" i="10"/>
  <c r="L1410" i="10" s="1"/>
  <c r="K1411" i="10"/>
  <c r="L1411" i="10" s="1"/>
  <c r="K1412" i="10"/>
  <c r="L1412" i="10" s="1"/>
  <c r="K1413" i="10"/>
  <c r="L1413" i="10" s="1"/>
  <c r="K1414" i="10"/>
  <c r="L1414" i="10" s="1"/>
  <c r="K1415" i="10"/>
  <c r="L1415" i="10" s="1"/>
  <c r="K1416" i="10"/>
  <c r="L1416" i="10" s="1"/>
  <c r="K1417" i="10"/>
  <c r="L1417" i="10" s="1"/>
  <c r="K1418" i="10"/>
  <c r="L1418" i="10" s="1"/>
  <c r="K1419" i="10"/>
  <c r="L1419" i="10" s="1"/>
  <c r="K1420" i="10"/>
  <c r="L1420" i="10" s="1"/>
  <c r="K1421" i="10"/>
  <c r="L1421" i="10" s="1"/>
  <c r="K1422" i="10"/>
  <c r="L1422" i="10" s="1"/>
  <c r="K1423" i="10"/>
  <c r="L1423" i="10" s="1"/>
  <c r="K1424" i="10"/>
  <c r="L1424" i="10" s="1"/>
  <c r="K1425" i="10"/>
  <c r="L1425" i="10" s="1"/>
  <c r="K1426" i="10"/>
  <c r="L1426" i="10" s="1"/>
  <c r="K1427" i="10"/>
  <c r="L1427" i="10" s="1"/>
  <c r="K1428" i="10"/>
  <c r="L1428" i="10" s="1"/>
  <c r="K1429" i="10"/>
  <c r="L1429" i="10" s="1"/>
  <c r="K1430" i="10"/>
  <c r="L1430" i="10" s="1"/>
  <c r="K1431" i="10"/>
  <c r="L1431" i="10" s="1"/>
  <c r="K1432" i="10"/>
  <c r="L1432" i="10" s="1"/>
  <c r="K1433" i="10"/>
  <c r="L1433" i="10" s="1"/>
  <c r="K1434" i="10"/>
  <c r="L1434" i="10" s="1"/>
  <c r="K1435" i="10"/>
  <c r="L1435" i="10" s="1"/>
  <c r="K1436" i="10"/>
  <c r="L1436" i="10" s="1"/>
  <c r="K1437" i="10"/>
  <c r="L1437" i="10" s="1"/>
  <c r="K1438" i="10"/>
  <c r="L1438" i="10" s="1"/>
  <c r="K1439" i="10"/>
  <c r="L1439" i="10" s="1"/>
  <c r="K1440" i="10"/>
  <c r="L1440" i="10" s="1"/>
  <c r="K1441" i="10"/>
  <c r="L1441" i="10" s="1"/>
  <c r="K1442" i="10"/>
  <c r="L1442" i="10" s="1"/>
  <c r="K1443" i="10"/>
  <c r="L1443" i="10" s="1"/>
  <c r="K1444" i="10"/>
  <c r="L1444" i="10" s="1"/>
  <c r="K1445" i="10"/>
  <c r="L1445" i="10" s="1"/>
  <c r="K1446" i="10"/>
  <c r="L1446" i="10" s="1"/>
  <c r="K1447" i="10"/>
  <c r="L1447" i="10" s="1"/>
  <c r="K1448" i="10"/>
  <c r="L1448" i="10" s="1"/>
  <c r="K1449" i="10"/>
  <c r="L1449" i="10" s="1"/>
  <c r="K1450" i="10"/>
  <c r="L1450" i="10" s="1"/>
  <c r="K1451" i="10"/>
  <c r="L1451" i="10" s="1"/>
  <c r="K1452" i="10"/>
  <c r="L1452" i="10" s="1"/>
  <c r="K1453" i="10"/>
  <c r="L1453" i="10" s="1"/>
  <c r="K1454" i="10"/>
  <c r="L1454" i="10" s="1"/>
  <c r="K1455" i="10"/>
  <c r="L1455" i="10" s="1"/>
  <c r="K1456" i="10"/>
  <c r="L1456" i="10" s="1"/>
  <c r="K1457" i="10"/>
  <c r="L1457" i="10" s="1"/>
  <c r="K1458" i="10"/>
  <c r="L1458" i="10" s="1"/>
  <c r="K1459" i="10"/>
  <c r="L1459" i="10" s="1"/>
  <c r="K1460" i="10"/>
  <c r="L1460" i="10" s="1"/>
  <c r="K1461" i="10"/>
  <c r="L1461" i="10" s="1"/>
  <c r="K1462" i="10"/>
  <c r="L1462" i="10" s="1"/>
  <c r="K1463" i="10"/>
  <c r="L1463" i="10" s="1"/>
  <c r="K1464" i="10"/>
  <c r="L1464" i="10" s="1"/>
  <c r="K1465" i="10"/>
  <c r="L1465" i="10" s="1"/>
  <c r="K1466" i="10"/>
  <c r="L1466" i="10" s="1"/>
  <c r="K1467" i="10"/>
  <c r="L1467" i="10" s="1"/>
  <c r="K1468" i="10"/>
  <c r="L1468" i="10" s="1"/>
  <c r="K1469" i="10"/>
  <c r="L1469" i="10" s="1"/>
  <c r="K1470" i="10"/>
  <c r="L1470" i="10" s="1"/>
  <c r="K1471" i="10"/>
  <c r="L1471" i="10" s="1"/>
  <c r="K1472" i="10"/>
  <c r="L1472" i="10" s="1"/>
  <c r="K1473" i="10"/>
  <c r="L1473" i="10" s="1"/>
  <c r="K1474" i="10"/>
  <c r="L1474" i="10" s="1"/>
  <c r="K1475" i="10"/>
  <c r="L1475" i="10" s="1"/>
  <c r="K1476" i="10"/>
  <c r="L1476" i="10" s="1"/>
  <c r="K1477" i="10"/>
  <c r="L1477" i="10" s="1"/>
  <c r="K1478" i="10"/>
  <c r="L1478" i="10" s="1"/>
  <c r="K1479" i="10"/>
  <c r="L1479" i="10" s="1"/>
  <c r="K1480" i="10"/>
  <c r="L1480" i="10" s="1"/>
  <c r="K1481" i="10"/>
  <c r="L1481" i="10" s="1"/>
  <c r="K1482" i="10"/>
  <c r="L1482" i="10" s="1"/>
  <c r="K1483" i="10"/>
  <c r="L1483" i="10" s="1"/>
  <c r="K1484" i="10"/>
  <c r="L1484" i="10" s="1"/>
  <c r="K1485" i="10"/>
  <c r="L1485" i="10" s="1"/>
  <c r="K1486" i="10"/>
  <c r="L1486" i="10" s="1"/>
  <c r="K1487" i="10"/>
  <c r="L1487" i="10" s="1"/>
  <c r="K1488" i="10"/>
  <c r="L1488" i="10" s="1"/>
  <c r="K1489" i="10"/>
  <c r="L1489" i="10" s="1"/>
  <c r="K1490" i="10"/>
  <c r="L1490" i="10" s="1"/>
  <c r="K1491" i="10"/>
  <c r="L1491" i="10" s="1"/>
  <c r="K1492" i="10"/>
  <c r="L1492" i="10" s="1"/>
  <c r="K1493" i="10"/>
  <c r="L1493" i="10" s="1"/>
  <c r="K1494" i="10"/>
  <c r="L1494" i="10" s="1"/>
  <c r="K1495" i="10"/>
  <c r="L1495" i="10" s="1"/>
  <c r="K1496" i="10"/>
  <c r="L1496" i="10" s="1"/>
  <c r="K1497" i="10"/>
  <c r="L1497" i="10" s="1"/>
  <c r="K1498" i="10"/>
  <c r="L1498" i="10" s="1"/>
  <c r="K1499" i="10"/>
  <c r="L1499" i="10" s="1"/>
  <c r="K1500" i="10"/>
  <c r="L1500" i="10" s="1"/>
  <c r="K1501" i="10"/>
  <c r="L1501" i="10" s="1"/>
  <c r="K1502" i="10"/>
  <c r="L1502" i="10" s="1"/>
  <c r="K1503" i="10"/>
  <c r="L1503" i="10" s="1"/>
  <c r="K1504" i="10"/>
  <c r="L1504" i="10" s="1"/>
  <c r="K1505" i="10"/>
  <c r="L1505" i="10" s="1"/>
  <c r="K1506" i="10"/>
  <c r="L1506" i="10" s="1"/>
  <c r="K1507" i="10"/>
  <c r="L1507" i="10" s="1"/>
  <c r="K1508" i="10"/>
  <c r="L1508" i="10" s="1"/>
  <c r="K1509" i="10"/>
  <c r="L1509" i="10" s="1"/>
  <c r="K1510" i="10"/>
  <c r="L1510" i="10" s="1"/>
  <c r="K1511" i="10"/>
  <c r="L1511" i="10" s="1"/>
  <c r="K1512" i="10"/>
  <c r="L1512" i="10" s="1"/>
  <c r="K1513" i="10"/>
  <c r="L1513" i="10" s="1"/>
  <c r="K1514" i="10"/>
  <c r="L1514" i="10" s="1"/>
  <c r="K1515" i="10"/>
  <c r="L1515" i="10" s="1"/>
  <c r="K1516" i="10"/>
  <c r="L1516" i="10" s="1"/>
  <c r="K1517" i="10"/>
  <c r="L1517" i="10" s="1"/>
  <c r="K1518" i="10"/>
  <c r="L1518" i="10" s="1"/>
  <c r="K1519" i="10"/>
  <c r="L1519" i="10" s="1"/>
  <c r="K1520" i="10"/>
  <c r="L1520" i="10" s="1"/>
  <c r="K1521" i="10"/>
  <c r="L1521" i="10" s="1"/>
  <c r="K1522" i="10"/>
  <c r="L1522" i="10" s="1"/>
  <c r="K1523" i="10"/>
  <c r="L1523" i="10" s="1"/>
  <c r="K1524" i="10"/>
  <c r="L1524" i="10" s="1"/>
  <c r="K1525" i="10"/>
  <c r="L1525" i="10" s="1"/>
  <c r="K1526" i="10"/>
  <c r="L1526" i="10" s="1"/>
  <c r="K1527" i="10"/>
  <c r="L1527" i="10" s="1"/>
  <c r="K1528" i="10"/>
  <c r="L1528" i="10" s="1"/>
  <c r="K1529" i="10"/>
  <c r="L1529" i="10" s="1"/>
  <c r="K1530" i="10"/>
  <c r="L1530" i="10" s="1"/>
  <c r="K1531" i="10"/>
  <c r="L1531" i="10" s="1"/>
  <c r="K1532" i="10"/>
  <c r="L1532" i="10" s="1"/>
  <c r="K1533" i="10"/>
  <c r="L1533" i="10" s="1"/>
  <c r="K1534" i="10"/>
  <c r="L1534" i="10" s="1"/>
  <c r="K1535" i="10"/>
  <c r="L1535" i="10" s="1"/>
  <c r="K1536" i="10"/>
  <c r="L1536" i="10" s="1"/>
  <c r="K1537" i="10"/>
  <c r="L1537" i="10" s="1"/>
  <c r="K1538" i="10"/>
  <c r="L1538" i="10" s="1"/>
  <c r="K1539" i="10"/>
  <c r="L1539" i="10" s="1"/>
  <c r="K1540" i="10"/>
  <c r="L1540" i="10" s="1"/>
  <c r="K1541" i="10"/>
  <c r="L1541" i="10" s="1"/>
  <c r="K1542" i="10"/>
  <c r="L1542" i="10" s="1"/>
  <c r="K1543" i="10"/>
  <c r="L1543" i="10" s="1"/>
  <c r="K1544" i="10"/>
  <c r="L1544" i="10" s="1"/>
  <c r="K1545" i="10"/>
  <c r="L1545" i="10" s="1"/>
  <c r="K1546" i="10"/>
  <c r="L1546" i="10" s="1"/>
  <c r="K1547" i="10"/>
  <c r="L1547" i="10" s="1"/>
  <c r="K1548" i="10"/>
  <c r="L1548" i="10" s="1"/>
  <c r="K1549" i="10"/>
  <c r="L1549" i="10" s="1"/>
  <c r="K1550" i="10"/>
  <c r="L1550" i="10" s="1"/>
  <c r="K1551" i="10"/>
  <c r="L1551" i="10" s="1"/>
  <c r="K1552" i="10"/>
  <c r="L1552" i="10" s="1"/>
  <c r="K1553" i="10"/>
  <c r="L1553" i="10" s="1"/>
  <c r="K1554" i="10"/>
  <c r="L1554" i="10" s="1"/>
  <c r="K1555" i="10"/>
  <c r="L1555" i="10" s="1"/>
  <c r="K1556" i="10"/>
  <c r="L1556" i="10" s="1"/>
  <c r="K1557" i="10"/>
  <c r="L1557" i="10" s="1"/>
  <c r="K1558" i="10"/>
  <c r="L1558" i="10" s="1"/>
  <c r="K1559" i="10"/>
  <c r="L1559" i="10" s="1"/>
  <c r="K1560" i="10"/>
  <c r="L1560" i="10" s="1"/>
  <c r="K1561" i="10"/>
  <c r="L1561" i="10" s="1"/>
  <c r="K1562" i="10"/>
  <c r="L1562" i="10" s="1"/>
  <c r="K1563" i="10"/>
  <c r="L1563" i="10" s="1"/>
  <c r="K1564" i="10"/>
  <c r="L1564" i="10" s="1"/>
  <c r="K1565" i="10"/>
  <c r="L1565" i="10" s="1"/>
  <c r="K1566" i="10"/>
  <c r="L1566" i="10" s="1"/>
  <c r="K1567" i="10"/>
  <c r="L1567" i="10" s="1"/>
  <c r="K1568" i="10"/>
  <c r="L1568" i="10" s="1"/>
  <c r="K1569" i="10"/>
  <c r="L1569" i="10" s="1"/>
  <c r="K1570" i="10"/>
  <c r="L1570" i="10" s="1"/>
  <c r="K1571" i="10"/>
  <c r="L1571" i="10" s="1"/>
  <c r="K1572" i="10"/>
  <c r="L1572" i="10" s="1"/>
  <c r="K1573" i="10"/>
  <c r="L1573" i="10" s="1"/>
  <c r="K1574" i="10"/>
  <c r="L1574" i="10" s="1"/>
  <c r="K1575" i="10"/>
  <c r="L1575" i="10" s="1"/>
  <c r="K1576" i="10"/>
  <c r="L1576" i="10" s="1"/>
  <c r="K1577" i="10"/>
  <c r="L1577" i="10" s="1"/>
  <c r="K1578" i="10"/>
  <c r="L1578" i="10" s="1"/>
  <c r="K1579" i="10"/>
  <c r="L1579" i="10" s="1"/>
  <c r="K1580" i="10"/>
  <c r="L1580" i="10" s="1"/>
  <c r="K1581" i="10"/>
  <c r="L1581" i="10" s="1"/>
  <c r="K1582" i="10"/>
  <c r="L1582" i="10" s="1"/>
  <c r="K1583" i="10"/>
  <c r="L1583" i="10" s="1"/>
  <c r="K1584" i="10"/>
  <c r="L1584" i="10" s="1"/>
  <c r="K1585" i="10"/>
  <c r="L1585" i="10" s="1"/>
  <c r="K1586" i="10"/>
  <c r="L1586" i="10" s="1"/>
  <c r="K1587" i="10"/>
  <c r="L1587" i="10" s="1"/>
  <c r="K1588" i="10"/>
  <c r="L1588" i="10" s="1"/>
  <c r="K1589" i="10"/>
  <c r="L1589" i="10" s="1"/>
  <c r="K1590" i="10"/>
  <c r="L1590" i="10" s="1"/>
  <c r="K1591" i="10"/>
  <c r="L1591" i="10" s="1"/>
  <c r="K1592" i="10"/>
  <c r="L1592" i="10" s="1"/>
  <c r="K1593" i="10"/>
  <c r="L1593" i="10" s="1"/>
  <c r="K1594" i="10"/>
  <c r="L1594" i="10" s="1"/>
  <c r="K1595" i="10"/>
  <c r="L1595" i="10" s="1"/>
  <c r="K1596" i="10"/>
  <c r="L1596" i="10" s="1"/>
  <c r="K1597" i="10"/>
  <c r="L1597" i="10" s="1"/>
  <c r="K1598" i="10"/>
  <c r="L1598" i="10" s="1"/>
  <c r="K1599" i="10"/>
  <c r="L1599" i="10" s="1"/>
  <c r="K1600" i="10"/>
  <c r="L1600" i="10" s="1"/>
  <c r="K1601" i="10"/>
  <c r="L1601" i="10" s="1"/>
  <c r="K1602" i="10"/>
  <c r="L1602" i="10" s="1"/>
  <c r="K1603" i="10"/>
  <c r="L1603" i="10" s="1"/>
  <c r="K1604" i="10"/>
  <c r="L1604" i="10" s="1"/>
  <c r="K1605" i="10"/>
  <c r="L1605" i="10" s="1"/>
  <c r="K1606" i="10"/>
  <c r="L1606" i="10" s="1"/>
  <c r="K1607" i="10"/>
  <c r="L1607" i="10" s="1"/>
  <c r="K1608" i="10"/>
  <c r="L1608" i="10" s="1"/>
  <c r="K1609" i="10"/>
  <c r="L1609" i="10" s="1"/>
  <c r="K1610" i="10"/>
  <c r="L1610" i="10" s="1"/>
  <c r="K1611" i="10"/>
  <c r="L1611" i="10" s="1"/>
  <c r="K1612" i="10"/>
  <c r="L1612" i="10" s="1"/>
  <c r="K1613" i="10"/>
  <c r="L1613" i="10" s="1"/>
  <c r="K1614" i="10"/>
  <c r="L1614" i="10" s="1"/>
  <c r="K1615" i="10"/>
  <c r="L1615" i="10" s="1"/>
  <c r="K1616" i="10"/>
  <c r="L1616" i="10" s="1"/>
  <c r="K1617" i="10"/>
  <c r="L1617" i="10" s="1"/>
  <c r="K1618" i="10"/>
  <c r="L1618" i="10" s="1"/>
  <c r="K1619" i="10"/>
  <c r="L1619" i="10" s="1"/>
  <c r="K1620" i="10"/>
  <c r="L1620" i="10" s="1"/>
  <c r="K1621" i="10"/>
  <c r="L1621" i="10" s="1"/>
  <c r="K1622" i="10"/>
  <c r="L1622" i="10" s="1"/>
  <c r="K1623" i="10"/>
  <c r="L1623" i="10" s="1"/>
  <c r="K1624" i="10"/>
  <c r="L1624" i="10" s="1"/>
  <c r="K1625" i="10"/>
  <c r="L1625" i="10" s="1"/>
  <c r="K1626" i="10"/>
  <c r="L1626" i="10" s="1"/>
  <c r="K1627" i="10"/>
  <c r="L1627" i="10" s="1"/>
  <c r="K1628" i="10"/>
  <c r="L1628" i="10" s="1"/>
  <c r="K1629" i="10"/>
  <c r="L1629" i="10" s="1"/>
  <c r="K1630" i="10"/>
  <c r="L1630" i="10" s="1"/>
  <c r="K1631" i="10"/>
  <c r="L1631" i="10" s="1"/>
  <c r="K1632" i="10"/>
  <c r="L1632" i="10" s="1"/>
  <c r="K1633" i="10"/>
  <c r="L1633" i="10" s="1"/>
  <c r="K1634" i="10"/>
  <c r="L1634" i="10" s="1"/>
  <c r="K1635" i="10"/>
  <c r="L1635" i="10" s="1"/>
  <c r="K1636" i="10"/>
  <c r="L1636" i="10" s="1"/>
  <c r="K1637" i="10"/>
  <c r="L1637" i="10" s="1"/>
  <c r="K1638" i="10"/>
  <c r="L1638" i="10" s="1"/>
  <c r="K1639" i="10"/>
  <c r="L1639" i="10" s="1"/>
  <c r="K1640" i="10"/>
  <c r="L1640" i="10" s="1"/>
  <c r="K1641" i="10"/>
  <c r="L1641" i="10" s="1"/>
  <c r="K1642" i="10"/>
  <c r="L1642" i="10" s="1"/>
  <c r="K1643" i="10"/>
  <c r="L1643" i="10" s="1"/>
  <c r="K1644" i="10"/>
  <c r="L1644" i="10" s="1"/>
  <c r="K1645" i="10"/>
  <c r="L1645" i="10" s="1"/>
  <c r="K1646" i="10"/>
  <c r="L1646" i="10" s="1"/>
  <c r="K1647" i="10"/>
  <c r="L1647" i="10" s="1"/>
  <c r="K1648" i="10"/>
  <c r="L1648" i="10" s="1"/>
  <c r="K1649" i="10"/>
  <c r="L1649" i="10" s="1"/>
  <c r="K1650" i="10"/>
  <c r="L1650" i="10" s="1"/>
  <c r="K1651" i="10"/>
  <c r="L1651" i="10" s="1"/>
  <c r="K1652" i="10"/>
  <c r="L1652" i="10" s="1"/>
  <c r="K1653" i="10"/>
  <c r="L1653" i="10" s="1"/>
  <c r="K1654" i="10"/>
  <c r="L1654" i="10" s="1"/>
  <c r="K1655" i="10"/>
  <c r="L1655" i="10" s="1"/>
  <c r="K1656" i="10"/>
  <c r="L1656" i="10" s="1"/>
  <c r="K1657" i="10"/>
  <c r="L1657" i="10" s="1"/>
  <c r="K1658" i="10"/>
  <c r="L1658" i="10" s="1"/>
  <c r="K1659" i="10"/>
  <c r="L1659" i="10" s="1"/>
  <c r="K1660" i="10"/>
  <c r="L1660" i="10" s="1"/>
  <c r="K1661" i="10"/>
  <c r="L1661" i="10" s="1"/>
  <c r="K1662" i="10"/>
  <c r="L1662" i="10" s="1"/>
  <c r="K1663" i="10"/>
  <c r="L1663" i="10" s="1"/>
  <c r="K1664" i="10"/>
  <c r="L1664" i="10" s="1"/>
  <c r="K1665" i="10"/>
  <c r="L1665" i="10" s="1"/>
  <c r="K1666" i="10"/>
  <c r="L1666" i="10" s="1"/>
  <c r="K1667" i="10"/>
  <c r="L1667" i="10" s="1"/>
  <c r="K1668" i="10"/>
  <c r="L1668" i="10" s="1"/>
  <c r="K1669" i="10"/>
  <c r="L1669" i="10" s="1"/>
  <c r="K1670" i="10"/>
  <c r="L1670" i="10" s="1"/>
  <c r="K1671" i="10"/>
  <c r="L1671" i="10" s="1"/>
  <c r="K1672" i="10"/>
  <c r="L1672" i="10" s="1"/>
  <c r="K1673" i="10"/>
  <c r="L1673" i="10" s="1"/>
  <c r="K1674" i="10"/>
  <c r="L1674" i="10" s="1"/>
  <c r="K1675" i="10"/>
  <c r="L1675" i="10" s="1"/>
  <c r="K1676" i="10"/>
  <c r="L1676" i="10" s="1"/>
  <c r="K1677" i="10"/>
  <c r="L1677" i="10" s="1"/>
  <c r="K1678" i="10"/>
  <c r="L1678" i="10" s="1"/>
  <c r="K1679" i="10"/>
  <c r="L1679" i="10" s="1"/>
  <c r="K1680" i="10"/>
  <c r="L1680" i="10" s="1"/>
  <c r="K1681" i="10"/>
  <c r="L1681" i="10" s="1"/>
  <c r="K1682" i="10"/>
  <c r="L1682" i="10" s="1"/>
  <c r="K1683" i="10"/>
  <c r="L1683" i="10" s="1"/>
  <c r="K1684" i="10"/>
  <c r="L1684" i="10" s="1"/>
  <c r="K1685" i="10"/>
  <c r="L1685" i="10" s="1"/>
  <c r="K1686" i="10"/>
  <c r="L1686" i="10" s="1"/>
  <c r="K1687" i="10"/>
  <c r="L1687" i="10" s="1"/>
  <c r="K1688" i="10"/>
  <c r="L1688" i="10" s="1"/>
  <c r="K1689" i="10"/>
  <c r="L1689" i="10" s="1"/>
  <c r="K1690" i="10"/>
  <c r="L1690" i="10" s="1"/>
  <c r="K1691" i="10"/>
  <c r="L1691" i="10" s="1"/>
  <c r="K1692" i="10"/>
  <c r="L1692" i="10" s="1"/>
  <c r="K1693" i="10"/>
  <c r="L1693" i="10" s="1"/>
  <c r="K1694" i="10"/>
  <c r="L1694" i="10" s="1"/>
  <c r="K1695" i="10"/>
  <c r="L1695" i="10" s="1"/>
  <c r="K1696" i="10"/>
  <c r="L1696" i="10" s="1"/>
  <c r="K1697" i="10"/>
  <c r="L1697" i="10" s="1"/>
  <c r="K1698" i="10"/>
  <c r="L1698" i="10" s="1"/>
  <c r="K1699" i="10"/>
  <c r="L1699" i="10" s="1"/>
  <c r="K1700" i="10"/>
  <c r="L1700" i="10" s="1"/>
  <c r="K1701" i="10"/>
  <c r="L1701" i="10" s="1"/>
  <c r="K1702" i="10"/>
  <c r="L1702" i="10" s="1"/>
  <c r="K1703" i="10"/>
  <c r="L1703" i="10" s="1"/>
  <c r="K1704" i="10"/>
  <c r="L1704" i="10" s="1"/>
  <c r="K1705" i="10"/>
  <c r="L1705" i="10" s="1"/>
  <c r="K1706" i="10"/>
  <c r="L1706" i="10" s="1"/>
  <c r="K1707" i="10"/>
  <c r="L1707" i="10" s="1"/>
  <c r="K1708" i="10"/>
  <c r="L1708" i="10" s="1"/>
  <c r="K1709" i="10"/>
  <c r="L1709" i="10" s="1"/>
  <c r="K1710" i="10"/>
  <c r="L1710" i="10" s="1"/>
  <c r="K1711" i="10"/>
  <c r="L1711" i="10" s="1"/>
  <c r="K1712" i="10"/>
  <c r="L1712" i="10" s="1"/>
  <c r="K1713" i="10"/>
  <c r="L1713" i="10" s="1"/>
  <c r="K1714" i="10"/>
  <c r="L1714" i="10" s="1"/>
  <c r="K1715" i="10"/>
  <c r="L1715" i="10" s="1"/>
  <c r="K1716" i="10"/>
  <c r="L1716" i="10" s="1"/>
  <c r="K1717" i="10"/>
  <c r="L1717" i="10" s="1"/>
  <c r="K1718" i="10"/>
  <c r="L1718" i="10" s="1"/>
  <c r="K1719" i="10"/>
  <c r="L1719" i="10" s="1"/>
  <c r="K1720" i="10"/>
  <c r="L1720" i="10" s="1"/>
  <c r="K1721" i="10"/>
  <c r="L1721" i="10" s="1"/>
  <c r="K1722" i="10"/>
  <c r="L1722" i="10" s="1"/>
  <c r="K1723" i="10"/>
  <c r="L1723" i="10" s="1"/>
  <c r="K1724" i="10"/>
  <c r="L1724" i="10" s="1"/>
  <c r="K1725" i="10"/>
  <c r="L1725" i="10" s="1"/>
  <c r="K1726" i="10"/>
  <c r="L1726" i="10" s="1"/>
  <c r="K1727" i="10"/>
  <c r="L1727" i="10" s="1"/>
  <c r="K1728" i="10"/>
  <c r="L1728" i="10" s="1"/>
  <c r="K1729" i="10"/>
  <c r="L1729" i="10" s="1"/>
  <c r="K1730" i="10"/>
  <c r="L1730" i="10" s="1"/>
  <c r="K1731" i="10"/>
  <c r="L1731" i="10" s="1"/>
  <c r="K1732" i="10"/>
  <c r="L1732" i="10" s="1"/>
  <c r="K1733" i="10"/>
  <c r="L1733" i="10" s="1"/>
  <c r="K1734" i="10"/>
  <c r="L1734" i="10" s="1"/>
  <c r="K1735" i="10"/>
  <c r="L1735" i="10" s="1"/>
  <c r="K1736" i="10"/>
  <c r="L1736" i="10" s="1"/>
  <c r="K1737" i="10"/>
  <c r="L1737" i="10" s="1"/>
  <c r="K1738" i="10"/>
  <c r="L1738" i="10" s="1"/>
  <c r="K1739" i="10"/>
  <c r="L1739" i="10" s="1"/>
  <c r="K1740" i="10"/>
  <c r="L1740" i="10" s="1"/>
  <c r="K1741" i="10"/>
  <c r="L1741" i="10" s="1"/>
  <c r="K1742" i="10"/>
  <c r="L1742" i="10" s="1"/>
  <c r="K1743" i="10"/>
  <c r="L1743" i="10" s="1"/>
  <c r="K1744" i="10"/>
  <c r="L1744" i="10" s="1"/>
  <c r="K1745" i="10"/>
  <c r="L1745" i="10" s="1"/>
  <c r="K1746" i="10"/>
  <c r="L1746" i="10" s="1"/>
  <c r="K1747" i="10"/>
  <c r="L1747" i="10" s="1"/>
  <c r="K1748" i="10"/>
  <c r="L1748" i="10" s="1"/>
  <c r="K1749" i="10"/>
  <c r="L1749" i="10" s="1"/>
  <c r="K1750" i="10"/>
  <c r="L1750" i="10" s="1"/>
  <c r="K1751" i="10"/>
  <c r="L1751" i="10" s="1"/>
  <c r="K1752" i="10"/>
  <c r="L1752" i="10" s="1"/>
  <c r="K1753" i="10"/>
  <c r="L1753" i="10" s="1"/>
  <c r="K1754" i="10"/>
  <c r="L1754" i="10" s="1"/>
  <c r="K1755" i="10"/>
  <c r="L1755" i="10" s="1"/>
  <c r="K1756" i="10"/>
  <c r="L1756" i="10" s="1"/>
  <c r="K1757" i="10"/>
  <c r="L1757" i="10" s="1"/>
  <c r="K1758" i="10"/>
  <c r="L1758" i="10" s="1"/>
  <c r="K1759" i="10"/>
  <c r="L1759" i="10" s="1"/>
  <c r="K1760" i="10"/>
  <c r="L1760" i="10" s="1"/>
  <c r="K1761" i="10"/>
  <c r="L1761" i="10" s="1"/>
  <c r="K1762" i="10"/>
  <c r="L1762" i="10" s="1"/>
  <c r="K1763" i="10"/>
  <c r="L1763" i="10" s="1"/>
  <c r="K1764" i="10"/>
  <c r="L1764" i="10" s="1"/>
  <c r="K1765" i="10"/>
  <c r="L1765" i="10" s="1"/>
  <c r="K1766" i="10"/>
  <c r="L1766" i="10" s="1"/>
  <c r="K1767" i="10"/>
  <c r="L1767" i="10" s="1"/>
  <c r="K1768" i="10"/>
  <c r="L1768" i="10" s="1"/>
  <c r="K1769" i="10"/>
  <c r="L1769" i="10" s="1"/>
  <c r="K1770" i="10"/>
  <c r="L1770" i="10" s="1"/>
  <c r="K1771" i="10"/>
  <c r="L1771" i="10" s="1"/>
  <c r="K1772" i="10"/>
  <c r="L1772" i="10" s="1"/>
  <c r="K1773" i="10"/>
  <c r="L1773" i="10" s="1"/>
  <c r="K1774" i="10"/>
  <c r="L1774" i="10" s="1"/>
  <c r="K1775" i="10"/>
  <c r="L1775" i="10" s="1"/>
  <c r="K1776" i="10"/>
  <c r="L1776" i="10" s="1"/>
  <c r="K1777" i="10"/>
  <c r="L1777" i="10" s="1"/>
  <c r="K1778" i="10"/>
  <c r="L1778" i="10" s="1"/>
  <c r="K1779" i="10"/>
  <c r="L1779" i="10" s="1"/>
  <c r="K1780" i="10"/>
  <c r="L1780" i="10" s="1"/>
  <c r="K1781" i="10"/>
  <c r="L1781" i="10" s="1"/>
  <c r="K1782" i="10"/>
  <c r="L1782" i="10" s="1"/>
  <c r="K1783" i="10"/>
  <c r="L1783" i="10" s="1"/>
  <c r="K1784" i="10"/>
  <c r="L1784" i="10" s="1"/>
  <c r="K1785" i="10"/>
  <c r="L1785" i="10" s="1"/>
  <c r="K1786" i="10"/>
  <c r="L1786" i="10" s="1"/>
  <c r="K1787" i="10"/>
  <c r="L1787" i="10" s="1"/>
  <c r="K1788" i="10"/>
  <c r="L1788" i="10" s="1"/>
  <c r="K1789" i="10"/>
  <c r="L1789" i="10" s="1"/>
  <c r="K1790" i="10"/>
  <c r="L1790" i="10" s="1"/>
  <c r="K1791" i="10"/>
  <c r="L1791" i="10" s="1"/>
  <c r="K1792" i="10"/>
  <c r="L1792" i="10" s="1"/>
  <c r="K1793" i="10"/>
  <c r="L1793" i="10" s="1"/>
  <c r="K1794" i="10"/>
  <c r="L1794" i="10" s="1"/>
  <c r="K1795" i="10"/>
  <c r="L1795" i="10" s="1"/>
  <c r="K1796" i="10"/>
  <c r="L1796" i="10" s="1"/>
  <c r="K1797" i="10"/>
  <c r="L1797" i="10" s="1"/>
  <c r="K1798" i="10"/>
  <c r="L1798" i="10" s="1"/>
  <c r="K1799" i="10"/>
  <c r="L1799" i="10" s="1"/>
  <c r="K1800" i="10"/>
  <c r="L1800" i="10" s="1"/>
  <c r="K1801" i="10"/>
  <c r="L1801" i="10" s="1"/>
  <c r="K1802" i="10"/>
  <c r="L1802" i="10" s="1"/>
  <c r="K1803" i="10"/>
  <c r="L1803" i="10" s="1"/>
  <c r="K1804" i="10"/>
  <c r="L1804" i="10" s="1"/>
  <c r="K1805" i="10"/>
  <c r="L1805" i="10" s="1"/>
  <c r="K1806" i="10"/>
  <c r="L1806" i="10" s="1"/>
  <c r="K1807" i="10"/>
  <c r="L1807" i="10" s="1"/>
  <c r="K1808" i="10"/>
  <c r="L1808" i="10" s="1"/>
  <c r="K1809" i="10"/>
  <c r="L1809" i="10" s="1"/>
  <c r="K1810" i="10"/>
  <c r="L1810" i="10" s="1"/>
  <c r="K1811" i="10"/>
  <c r="L1811" i="10" s="1"/>
  <c r="K1812" i="10"/>
  <c r="L1812" i="10" s="1"/>
  <c r="K1813" i="10"/>
  <c r="L1813" i="10" s="1"/>
  <c r="K1814" i="10"/>
  <c r="L1814" i="10" s="1"/>
  <c r="K1815" i="10"/>
  <c r="L1815" i="10" s="1"/>
  <c r="K1816" i="10"/>
  <c r="L1816" i="10" s="1"/>
  <c r="K1817" i="10"/>
  <c r="L1817" i="10" s="1"/>
  <c r="K1818" i="10"/>
  <c r="L1818" i="10" s="1"/>
  <c r="K1819" i="10"/>
  <c r="L1819" i="10" s="1"/>
  <c r="K1820" i="10"/>
  <c r="L1820" i="10" s="1"/>
  <c r="K1821" i="10"/>
  <c r="L1821" i="10" s="1"/>
  <c r="K1822" i="10"/>
  <c r="L1822" i="10" s="1"/>
  <c r="K1823" i="10"/>
  <c r="L1823" i="10" s="1"/>
  <c r="K1824" i="10"/>
  <c r="L1824" i="10" s="1"/>
  <c r="K1825" i="10"/>
  <c r="L1825" i="10" s="1"/>
  <c r="K1826" i="10"/>
  <c r="L1826" i="10" s="1"/>
  <c r="K1827" i="10"/>
  <c r="L1827" i="10" s="1"/>
  <c r="K1828" i="10"/>
  <c r="L1828" i="10" s="1"/>
  <c r="K1829" i="10"/>
  <c r="L1829" i="10" s="1"/>
  <c r="K1830" i="10"/>
  <c r="L1830" i="10" s="1"/>
  <c r="K1831" i="10"/>
  <c r="L1831" i="10" s="1"/>
  <c r="K1832" i="10"/>
  <c r="L1832" i="10" s="1"/>
  <c r="K1833" i="10"/>
  <c r="L1833" i="10" s="1"/>
  <c r="K1834" i="10"/>
  <c r="L1834" i="10" s="1"/>
  <c r="K1835" i="10"/>
  <c r="L1835" i="10" s="1"/>
  <c r="K1836" i="10"/>
  <c r="L1836" i="10" s="1"/>
  <c r="K1837" i="10"/>
  <c r="L1837" i="10" s="1"/>
  <c r="K1838" i="10"/>
  <c r="L1838" i="10" s="1"/>
  <c r="K1839" i="10"/>
  <c r="L1839" i="10" s="1"/>
  <c r="K1840" i="10"/>
  <c r="L1840" i="10" s="1"/>
  <c r="K1841" i="10"/>
  <c r="L1841" i="10" s="1"/>
  <c r="K1842" i="10"/>
  <c r="L1842" i="10" s="1"/>
  <c r="K1843" i="10"/>
  <c r="L1843" i="10" s="1"/>
  <c r="K1844" i="10"/>
  <c r="L1844" i="10" s="1"/>
  <c r="K1845" i="10"/>
  <c r="L1845" i="10" s="1"/>
  <c r="K1846" i="10"/>
  <c r="L1846" i="10" s="1"/>
  <c r="K1847" i="10"/>
  <c r="L1847" i="10" s="1"/>
  <c r="K1848" i="10"/>
  <c r="L1848" i="10" s="1"/>
  <c r="K1849" i="10"/>
  <c r="L1849" i="10" s="1"/>
  <c r="K1850" i="10"/>
  <c r="L1850" i="10" s="1"/>
  <c r="K1851" i="10"/>
  <c r="L1851" i="10" s="1"/>
  <c r="K1852" i="10"/>
  <c r="L1852" i="10" s="1"/>
  <c r="K1853" i="10"/>
  <c r="L1853" i="10" s="1"/>
  <c r="K1854" i="10"/>
  <c r="L1854" i="10" s="1"/>
  <c r="K1855" i="10"/>
  <c r="L1855" i="10" s="1"/>
  <c r="K1856" i="10"/>
  <c r="L1856" i="10" s="1"/>
  <c r="K1857" i="10"/>
  <c r="L1857" i="10" s="1"/>
  <c r="K1858" i="10"/>
  <c r="L1858" i="10" s="1"/>
  <c r="K1859" i="10"/>
  <c r="L1859" i="10" s="1"/>
  <c r="K1860" i="10"/>
  <c r="L1860" i="10" s="1"/>
  <c r="K1861" i="10"/>
  <c r="L1861" i="10" s="1"/>
  <c r="K1862" i="10"/>
  <c r="L1862" i="10" s="1"/>
  <c r="K1863" i="10"/>
  <c r="L1863" i="10" s="1"/>
  <c r="K1864" i="10"/>
  <c r="L1864" i="10" s="1"/>
  <c r="K1865" i="10"/>
  <c r="L1865" i="10" s="1"/>
  <c r="K1866" i="10"/>
  <c r="L1866" i="10" s="1"/>
  <c r="K1867" i="10"/>
  <c r="L1867" i="10" s="1"/>
  <c r="K1868" i="10"/>
  <c r="L1868" i="10" s="1"/>
  <c r="K1869" i="10"/>
  <c r="L1869" i="10" s="1"/>
  <c r="K1870" i="10"/>
  <c r="L1870" i="10" s="1"/>
  <c r="K1871" i="10"/>
  <c r="L1871" i="10" s="1"/>
  <c r="K1872" i="10"/>
  <c r="L1872" i="10" s="1"/>
  <c r="K1873" i="10"/>
  <c r="L1873" i="10" s="1"/>
  <c r="K1874" i="10"/>
  <c r="L1874" i="10" s="1"/>
  <c r="K1875" i="10"/>
  <c r="L1875" i="10" s="1"/>
  <c r="K1876" i="10"/>
  <c r="L1876" i="10" s="1"/>
  <c r="K1877" i="10"/>
  <c r="L1877" i="10" s="1"/>
  <c r="K1878" i="10"/>
  <c r="L1878" i="10" s="1"/>
  <c r="K1879" i="10"/>
  <c r="L1879" i="10" s="1"/>
  <c r="K1880" i="10"/>
  <c r="L1880" i="10" s="1"/>
  <c r="K1881" i="10"/>
  <c r="L1881" i="10" s="1"/>
  <c r="K1882" i="10"/>
  <c r="L1882" i="10" s="1"/>
  <c r="K1883" i="10"/>
  <c r="L1883" i="10" s="1"/>
  <c r="K1884" i="10"/>
  <c r="L1884" i="10" s="1"/>
  <c r="K1885" i="10"/>
  <c r="L1885" i="10" s="1"/>
  <c r="K1886" i="10"/>
  <c r="L1886" i="10" s="1"/>
  <c r="K1887" i="10"/>
  <c r="L1887" i="10" s="1"/>
  <c r="K1888" i="10"/>
  <c r="L1888" i="10" s="1"/>
  <c r="K1889" i="10"/>
  <c r="L1889" i="10" s="1"/>
  <c r="K1890" i="10"/>
  <c r="L1890" i="10" s="1"/>
  <c r="K1891" i="10"/>
  <c r="L1891" i="10" s="1"/>
  <c r="K1892" i="10"/>
  <c r="L1892" i="10" s="1"/>
  <c r="K1893" i="10"/>
  <c r="L1893" i="10" s="1"/>
  <c r="K1894" i="10"/>
  <c r="L1894" i="10" s="1"/>
  <c r="K1895" i="10"/>
  <c r="L1895" i="10" s="1"/>
  <c r="K1896" i="10"/>
  <c r="L1896" i="10" s="1"/>
  <c r="K1897" i="10"/>
  <c r="L1897" i="10" s="1"/>
  <c r="K1898" i="10"/>
  <c r="L1898" i="10" s="1"/>
  <c r="K1899" i="10"/>
  <c r="L1899" i="10" s="1"/>
  <c r="K1900" i="10"/>
  <c r="L1900" i="10" s="1"/>
  <c r="K1901" i="10"/>
  <c r="L1901" i="10" s="1"/>
  <c r="K1902" i="10"/>
  <c r="L1902" i="10" s="1"/>
  <c r="K1903" i="10"/>
  <c r="L1903" i="10" s="1"/>
  <c r="K1904" i="10"/>
  <c r="L1904" i="10" s="1"/>
  <c r="K1905" i="10"/>
  <c r="L1905" i="10" s="1"/>
  <c r="K1906" i="10"/>
  <c r="L1906" i="10" s="1"/>
  <c r="K1907" i="10"/>
  <c r="L1907" i="10" s="1"/>
  <c r="K1908" i="10"/>
  <c r="L1908" i="10" s="1"/>
  <c r="K1909" i="10"/>
  <c r="L1909" i="10" s="1"/>
  <c r="K1910" i="10"/>
  <c r="L1910" i="10" s="1"/>
  <c r="K1911" i="10"/>
  <c r="L1911" i="10" s="1"/>
  <c r="K1912" i="10"/>
  <c r="L1912" i="10" s="1"/>
  <c r="K1913" i="10"/>
  <c r="L1913" i="10" s="1"/>
  <c r="K1914" i="10"/>
  <c r="L1914" i="10" s="1"/>
  <c r="K1915" i="10"/>
  <c r="L1915" i="10" s="1"/>
  <c r="K1916" i="10"/>
  <c r="L1916" i="10" s="1"/>
  <c r="K1917" i="10"/>
  <c r="L1917" i="10" s="1"/>
  <c r="K1918" i="10"/>
  <c r="L1918" i="10" s="1"/>
  <c r="K1919" i="10"/>
  <c r="L1919" i="10" s="1"/>
  <c r="K1920" i="10"/>
  <c r="L1920" i="10" s="1"/>
  <c r="K1921" i="10"/>
  <c r="L1921" i="10" s="1"/>
  <c r="K1922" i="10"/>
  <c r="L1922" i="10" s="1"/>
  <c r="K1923" i="10"/>
  <c r="L1923" i="10" s="1"/>
  <c r="K1924" i="10"/>
  <c r="L1924" i="10" s="1"/>
  <c r="K1925" i="10"/>
  <c r="L1925" i="10" s="1"/>
  <c r="K1926" i="10"/>
  <c r="L1926" i="10" s="1"/>
  <c r="K1927" i="10"/>
  <c r="L1927" i="10" s="1"/>
  <c r="K1928" i="10"/>
  <c r="L1928" i="10" s="1"/>
  <c r="K1929" i="10"/>
  <c r="L1929" i="10" s="1"/>
  <c r="K1930" i="10"/>
  <c r="L1930" i="10" s="1"/>
  <c r="K1931" i="10"/>
  <c r="L1931" i="10" s="1"/>
  <c r="K1932" i="10"/>
  <c r="L1932" i="10" s="1"/>
  <c r="K1933" i="10"/>
  <c r="L1933" i="10" s="1"/>
  <c r="K1934" i="10"/>
  <c r="L1934" i="10" s="1"/>
  <c r="K1935" i="10"/>
  <c r="L1935" i="10" s="1"/>
  <c r="K1936" i="10"/>
  <c r="L1936" i="10" s="1"/>
  <c r="K1937" i="10"/>
  <c r="L1937" i="10" s="1"/>
  <c r="K1938" i="10"/>
  <c r="L1938" i="10" s="1"/>
  <c r="K1939" i="10"/>
  <c r="L1939" i="10" s="1"/>
  <c r="K1940" i="10"/>
  <c r="L1940" i="10" s="1"/>
  <c r="K1941" i="10"/>
  <c r="L1941" i="10" s="1"/>
  <c r="K1942" i="10"/>
  <c r="L1942" i="10" s="1"/>
  <c r="K1943" i="10"/>
  <c r="L1943" i="10" s="1"/>
  <c r="K1944" i="10"/>
  <c r="L1944" i="10" s="1"/>
  <c r="K1945" i="10"/>
  <c r="L1945" i="10" s="1"/>
  <c r="K1946" i="10"/>
  <c r="L1946" i="10" s="1"/>
  <c r="K1947" i="10"/>
  <c r="L1947" i="10" s="1"/>
  <c r="K1948" i="10"/>
  <c r="L1948" i="10" s="1"/>
  <c r="K1949" i="10"/>
  <c r="L1949" i="10" s="1"/>
  <c r="K1950" i="10"/>
  <c r="L1950" i="10" s="1"/>
  <c r="K1951" i="10"/>
  <c r="L1951" i="10" s="1"/>
  <c r="K1952" i="10"/>
  <c r="L1952" i="10" s="1"/>
  <c r="K1953" i="10"/>
  <c r="L1953" i="10" s="1"/>
  <c r="K1954" i="10"/>
  <c r="L1954" i="10" s="1"/>
  <c r="K1955" i="10"/>
  <c r="L1955" i="10" s="1"/>
  <c r="K1956" i="10"/>
  <c r="L1956" i="10" s="1"/>
  <c r="K1957" i="10"/>
  <c r="L1957" i="10" s="1"/>
  <c r="K1958" i="10"/>
  <c r="L1958" i="10" s="1"/>
  <c r="K1959" i="10"/>
  <c r="L1959" i="10" s="1"/>
  <c r="K1960" i="10"/>
  <c r="L1960" i="10" s="1"/>
  <c r="K1961" i="10"/>
  <c r="L1961" i="10" s="1"/>
  <c r="K1962" i="10"/>
  <c r="L1962" i="10" s="1"/>
  <c r="K1963" i="10"/>
  <c r="L1963" i="10" s="1"/>
  <c r="K1964" i="10"/>
  <c r="L1964" i="10" s="1"/>
  <c r="K1965" i="10"/>
  <c r="L1965" i="10" s="1"/>
  <c r="K1966" i="10"/>
  <c r="L1966" i="10" s="1"/>
  <c r="K1967" i="10"/>
  <c r="L1967" i="10" s="1"/>
  <c r="K1968" i="10"/>
  <c r="L1968" i="10" s="1"/>
  <c r="K1969" i="10"/>
  <c r="L1969" i="10" s="1"/>
  <c r="K1970" i="10"/>
  <c r="L1970" i="10" s="1"/>
  <c r="K1971" i="10"/>
  <c r="L1971" i="10" s="1"/>
  <c r="K1972" i="10"/>
  <c r="L1972" i="10" s="1"/>
  <c r="K1973" i="10"/>
  <c r="L1973" i="10" s="1"/>
  <c r="K1974" i="10"/>
  <c r="L1974" i="10" s="1"/>
  <c r="K1975" i="10"/>
  <c r="L1975" i="10" s="1"/>
  <c r="K1976" i="10"/>
  <c r="L1976" i="10" s="1"/>
  <c r="K1977" i="10"/>
  <c r="L1977" i="10" s="1"/>
  <c r="K1978" i="10"/>
  <c r="L1978" i="10" s="1"/>
  <c r="K1979" i="10"/>
  <c r="L1979" i="10" s="1"/>
  <c r="K1980" i="10"/>
  <c r="L1980" i="10" s="1"/>
  <c r="K1981" i="10"/>
  <c r="L1981" i="10" s="1"/>
  <c r="K1982" i="10"/>
  <c r="L1982" i="10" s="1"/>
  <c r="K1983" i="10"/>
  <c r="L1983" i="10" s="1"/>
  <c r="K1984" i="10"/>
  <c r="L1984" i="10" s="1"/>
  <c r="K1985" i="10"/>
  <c r="L1985" i="10" s="1"/>
  <c r="K1986" i="10"/>
  <c r="L1986" i="10" s="1"/>
  <c r="K1987" i="10"/>
  <c r="L1987" i="10" s="1"/>
  <c r="K1988" i="10"/>
  <c r="L1988" i="10" s="1"/>
  <c r="K1989" i="10"/>
  <c r="L1989" i="10" s="1"/>
  <c r="K1990" i="10"/>
  <c r="L1990" i="10" s="1"/>
  <c r="K1991" i="10"/>
  <c r="L1991" i="10" s="1"/>
  <c r="K1992" i="10"/>
  <c r="L1992" i="10" s="1"/>
  <c r="K1993" i="10"/>
  <c r="L1993" i="10" s="1"/>
  <c r="K1994" i="10"/>
  <c r="L1994" i="10" s="1"/>
  <c r="K1995" i="10"/>
  <c r="L1995" i="10" s="1"/>
  <c r="K1996" i="10"/>
  <c r="L1996" i="10" s="1"/>
  <c r="K1997" i="10"/>
  <c r="L1997" i="10" s="1"/>
  <c r="K1998" i="10"/>
  <c r="L1998" i="10" s="1"/>
  <c r="K1999" i="10"/>
  <c r="L1999" i="10" s="1"/>
  <c r="K2000" i="10"/>
  <c r="L2000" i="10" s="1"/>
  <c r="K2001" i="10"/>
  <c r="L2001" i="10" s="1"/>
  <c r="K2002" i="10"/>
  <c r="L2002" i="10" s="1"/>
  <c r="K2003" i="10"/>
  <c r="L2003" i="10" s="1"/>
  <c r="K2004" i="10"/>
  <c r="L2004" i="10" s="1"/>
  <c r="K2005" i="10"/>
  <c r="L2005" i="10" s="1"/>
  <c r="K2006" i="10"/>
  <c r="L2006" i="10" s="1"/>
  <c r="K2007" i="10"/>
  <c r="L2007" i="10" s="1"/>
  <c r="K2008" i="10"/>
  <c r="L2008" i="10" s="1"/>
  <c r="K2009" i="10"/>
  <c r="L2009" i="10" s="1"/>
  <c r="K2010" i="10"/>
  <c r="L2010" i="10" s="1"/>
  <c r="K2011" i="10"/>
  <c r="L2011" i="10" s="1"/>
  <c r="K2012" i="10"/>
  <c r="L2012" i="10" s="1"/>
  <c r="K2013" i="10"/>
  <c r="L2013" i="10" s="1"/>
  <c r="K2014" i="10"/>
  <c r="L2014" i="10" s="1"/>
  <c r="K2015" i="10"/>
  <c r="L2015" i="10" s="1"/>
  <c r="K2016" i="10"/>
  <c r="L2016" i="10" s="1"/>
  <c r="K2017" i="10"/>
  <c r="L2017" i="10" s="1"/>
  <c r="K2018" i="10"/>
  <c r="L2018" i="10" s="1"/>
  <c r="K2019" i="10"/>
  <c r="L2019" i="10" s="1"/>
  <c r="K2020" i="10"/>
  <c r="L2020" i="10" s="1"/>
  <c r="K2021" i="10"/>
  <c r="L2021" i="10" s="1"/>
  <c r="K2022" i="10"/>
  <c r="L2022" i="10" s="1"/>
  <c r="K2023" i="10"/>
  <c r="L2023" i="10" s="1"/>
  <c r="K2024" i="10"/>
  <c r="L2024" i="10" s="1"/>
  <c r="K2025" i="10"/>
  <c r="L2025" i="10" s="1"/>
  <c r="K2026" i="10"/>
  <c r="L2026" i="10" s="1"/>
  <c r="K2027" i="10"/>
  <c r="L2027" i="10" s="1"/>
  <c r="K2028" i="10"/>
  <c r="L2028" i="10" s="1"/>
  <c r="K2029" i="10"/>
  <c r="L2029" i="10" s="1"/>
  <c r="K2030" i="10"/>
  <c r="L2030" i="10" s="1"/>
  <c r="K2031" i="10"/>
  <c r="L2031" i="10" s="1"/>
  <c r="K2032" i="10"/>
  <c r="L2032" i="10" s="1"/>
  <c r="K2033" i="10"/>
  <c r="L2033" i="10" s="1"/>
  <c r="K2034" i="10"/>
  <c r="L2034" i="10" s="1"/>
  <c r="K2035" i="10"/>
  <c r="L2035" i="10" s="1"/>
  <c r="K2036" i="10"/>
  <c r="L2036" i="10" s="1"/>
  <c r="K2037" i="10"/>
  <c r="L2037" i="10" s="1"/>
  <c r="K2038" i="10"/>
  <c r="L2038" i="10" s="1"/>
  <c r="K2039" i="10"/>
  <c r="L2039" i="10" s="1"/>
  <c r="K2040" i="10"/>
  <c r="L2040" i="10" s="1"/>
  <c r="K2041" i="10"/>
  <c r="L2041" i="10" s="1"/>
  <c r="K2042" i="10"/>
  <c r="L2042" i="10" s="1"/>
  <c r="K2043" i="10"/>
  <c r="L2043" i="10" s="1"/>
  <c r="K2044" i="10"/>
  <c r="L2044" i="10" s="1"/>
  <c r="K2045" i="10"/>
  <c r="L2045" i="10" s="1"/>
  <c r="K2046" i="10"/>
  <c r="L2046" i="10" s="1"/>
  <c r="K2047" i="10"/>
  <c r="L2047" i="10" s="1"/>
  <c r="K2048" i="10"/>
  <c r="L2048" i="10" s="1"/>
  <c r="K2049" i="10"/>
  <c r="L2049" i="10" s="1"/>
  <c r="K2050" i="10"/>
  <c r="L2050" i="10" s="1"/>
  <c r="K2051" i="10"/>
  <c r="L2051" i="10" s="1"/>
  <c r="K2052" i="10"/>
  <c r="L2052" i="10" s="1"/>
  <c r="K2053" i="10"/>
  <c r="L2053" i="10" s="1"/>
  <c r="K2054" i="10"/>
  <c r="L2054" i="10" s="1"/>
  <c r="K2055" i="10"/>
  <c r="L2055" i="10" s="1"/>
  <c r="K2056" i="10"/>
  <c r="L2056" i="10" s="1"/>
  <c r="K2057" i="10"/>
  <c r="L2057" i="10" s="1"/>
  <c r="K2058" i="10"/>
  <c r="L2058" i="10" s="1"/>
  <c r="K2059" i="10"/>
  <c r="L2059" i="10" s="1"/>
  <c r="K2060" i="10"/>
  <c r="L2060" i="10" s="1"/>
  <c r="K2061" i="10"/>
  <c r="L2061" i="10" s="1"/>
  <c r="K2062" i="10"/>
  <c r="L2062" i="10" s="1"/>
  <c r="K2063" i="10"/>
  <c r="L2063" i="10" s="1"/>
  <c r="K2064" i="10"/>
  <c r="L2064" i="10" s="1"/>
  <c r="K2065" i="10"/>
  <c r="L2065" i="10" s="1"/>
  <c r="K2066" i="10"/>
  <c r="L2066" i="10" s="1"/>
  <c r="K2067" i="10"/>
  <c r="L2067" i="10" s="1"/>
  <c r="K2068" i="10"/>
  <c r="L2068" i="10" s="1"/>
  <c r="K2069" i="10"/>
  <c r="L2069" i="10" s="1"/>
  <c r="K2070" i="10"/>
  <c r="L2070" i="10" s="1"/>
  <c r="K2071" i="10"/>
  <c r="L2071" i="10" s="1"/>
  <c r="K2072" i="10"/>
  <c r="L2072" i="10" s="1"/>
  <c r="K2073" i="10"/>
  <c r="L2073" i="10" s="1"/>
  <c r="K2074" i="10"/>
  <c r="L2074" i="10" s="1"/>
  <c r="K2075" i="10"/>
  <c r="L2075" i="10" s="1"/>
  <c r="K2076" i="10"/>
  <c r="L2076" i="10" s="1"/>
  <c r="K2077" i="10"/>
  <c r="L2077" i="10" s="1"/>
  <c r="K2078" i="10"/>
  <c r="L2078" i="10" s="1"/>
  <c r="K2079" i="10"/>
  <c r="L2079" i="10" s="1"/>
  <c r="K2080" i="10"/>
  <c r="L2080" i="10" s="1"/>
  <c r="K2081" i="10"/>
  <c r="L2081" i="10" s="1"/>
  <c r="K2082" i="10"/>
  <c r="L2082" i="10" s="1"/>
  <c r="K2083" i="10"/>
  <c r="L2083" i="10" s="1"/>
  <c r="K2084" i="10"/>
  <c r="L2084" i="10" s="1"/>
  <c r="K2085" i="10"/>
  <c r="L2085" i="10" s="1"/>
  <c r="K2086" i="10"/>
  <c r="L2086" i="10" s="1"/>
  <c r="K2087" i="10"/>
  <c r="L2087" i="10" s="1"/>
  <c r="K2088" i="10"/>
  <c r="L2088" i="10" s="1"/>
  <c r="K2089" i="10"/>
  <c r="L2089" i="10" s="1"/>
  <c r="K2090" i="10"/>
  <c r="L2090" i="10" s="1"/>
  <c r="K2091" i="10"/>
  <c r="L2091" i="10" s="1"/>
  <c r="K2092" i="10"/>
  <c r="L2092" i="10" s="1"/>
  <c r="K2093" i="10"/>
  <c r="L2093" i="10" s="1"/>
  <c r="K2094" i="10"/>
  <c r="L2094" i="10" s="1"/>
  <c r="K2095" i="10"/>
  <c r="L2095" i="10" s="1"/>
  <c r="K2096" i="10"/>
  <c r="L2096" i="10" s="1"/>
  <c r="K2097" i="10"/>
  <c r="L2097" i="10" s="1"/>
  <c r="K2098" i="10"/>
  <c r="L2098" i="10" s="1"/>
  <c r="K2099" i="10"/>
  <c r="L2099" i="10" s="1"/>
  <c r="K2100" i="10"/>
  <c r="L2100" i="10" s="1"/>
  <c r="K2101" i="10"/>
  <c r="L2101" i="10" s="1"/>
  <c r="K2102" i="10"/>
  <c r="L2102" i="10" s="1"/>
  <c r="K2103" i="10"/>
  <c r="L2103" i="10" s="1"/>
  <c r="K2104" i="10"/>
  <c r="L2104" i="10" s="1"/>
  <c r="K2105" i="10"/>
  <c r="L2105" i="10" s="1"/>
  <c r="K2106" i="10"/>
  <c r="L2106" i="10" s="1"/>
  <c r="K2107" i="10"/>
  <c r="L2107" i="10" s="1"/>
  <c r="K2108" i="10"/>
  <c r="L2108" i="10" s="1"/>
  <c r="K2109" i="10"/>
  <c r="L2109" i="10" s="1"/>
  <c r="K2110" i="10"/>
  <c r="L2110" i="10" s="1"/>
  <c r="K2111" i="10"/>
  <c r="L2111" i="10" s="1"/>
  <c r="K2112" i="10"/>
  <c r="L2112" i="10" s="1"/>
  <c r="K2113" i="10"/>
  <c r="L2113" i="10" s="1"/>
  <c r="K2114" i="10"/>
  <c r="L2114" i="10" s="1"/>
  <c r="K2115" i="10"/>
  <c r="L2115" i="10" s="1"/>
  <c r="K2116" i="10"/>
  <c r="L2116" i="10" s="1"/>
  <c r="K2117" i="10"/>
  <c r="L2117" i="10" s="1"/>
  <c r="K2118" i="10"/>
  <c r="L2118" i="10" s="1"/>
  <c r="K2119" i="10"/>
  <c r="L2119" i="10" s="1"/>
  <c r="K2120" i="10"/>
  <c r="L2120" i="10" s="1"/>
  <c r="K2121" i="10"/>
  <c r="L2121" i="10" s="1"/>
  <c r="K2122" i="10"/>
  <c r="L2122" i="10" s="1"/>
  <c r="K2123" i="10"/>
  <c r="L2123" i="10" s="1"/>
  <c r="K2124" i="10"/>
  <c r="L2124" i="10" s="1"/>
  <c r="K2125" i="10"/>
  <c r="L2125" i="10" s="1"/>
  <c r="K2126" i="10"/>
  <c r="L2126" i="10" s="1"/>
  <c r="K2127" i="10"/>
  <c r="L2127" i="10" s="1"/>
  <c r="K2128" i="10"/>
  <c r="L2128" i="10" s="1"/>
  <c r="K2129" i="10"/>
  <c r="L2129" i="10" s="1"/>
  <c r="K2130" i="10"/>
  <c r="L2130" i="10" s="1"/>
  <c r="K2131" i="10"/>
  <c r="L2131" i="10" s="1"/>
  <c r="K2132" i="10"/>
  <c r="L2132" i="10" s="1"/>
  <c r="K2133" i="10"/>
  <c r="L2133" i="10" s="1"/>
  <c r="K2134" i="10"/>
  <c r="L2134" i="10" s="1"/>
  <c r="K2135" i="10"/>
  <c r="L2135" i="10" s="1"/>
  <c r="K2136" i="10"/>
  <c r="L2136" i="10" s="1"/>
  <c r="K2137" i="10"/>
  <c r="L2137" i="10" s="1"/>
  <c r="K2138" i="10"/>
  <c r="L2138" i="10" s="1"/>
  <c r="K2139" i="10"/>
  <c r="L2139" i="10" s="1"/>
  <c r="K2140" i="10"/>
  <c r="L2140" i="10" s="1"/>
  <c r="K2141" i="10"/>
  <c r="L2141" i="10" s="1"/>
  <c r="K2142" i="10"/>
  <c r="L2142" i="10" s="1"/>
  <c r="K2143" i="10"/>
  <c r="L2143" i="10" s="1"/>
  <c r="K2144" i="10"/>
  <c r="L2144" i="10" s="1"/>
  <c r="K2145" i="10"/>
  <c r="L2145" i="10" s="1"/>
  <c r="K2146" i="10"/>
  <c r="L2146" i="10" s="1"/>
  <c r="K2147" i="10"/>
  <c r="L2147" i="10" s="1"/>
  <c r="K2148" i="10"/>
  <c r="L2148" i="10" s="1"/>
  <c r="K2149" i="10"/>
  <c r="L2149" i="10" s="1"/>
  <c r="K2150" i="10"/>
  <c r="L2150" i="10" s="1"/>
  <c r="K2151" i="10"/>
  <c r="L2151" i="10" s="1"/>
  <c r="K2152" i="10"/>
  <c r="L2152" i="10" s="1"/>
  <c r="K2153" i="10"/>
  <c r="L2153" i="10" s="1"/>
  <c r="K2154" i="10"/>
  <c r="L2154" i="10" s="1"/>
  <c r="K2155" i="10"/>
  <c r="L2155" i="10" s="1"/>
  <c r="K2156" i="10"/>
  <c r="L2156" i="10" s="1"/>
  <c r="K2157" i="10"/>
  <c r="L2157" i="10" s="1"/>
  <c r="K2158" i="10"/>
  <c r="L2158" i="10" s="1"/>
  <c r="K2159" i="10"/>
  <c r="L2159" i="10" s="1"/>
  <c r="K2160" i="10"/>
  <c r="L2160" i="10" s="1"/>
  <c r="K2161" i="10"/>
  <c r="L2161" i="10" s="1"/>
  <c r="K2162" i="10"/>
  <c r="L2162" i="10" s="1"/>
  <c r="K2163" i="10"/>
  <c r="L2163" i="10" s="1"/>
  <c r="K2164" i="10"/>
  <c r="L2164" i="10" s="1"/>
  <c r="K2165" i="10"/>
  <c r="L2165" i="10" s="1"/>
  <c r="K2166" i="10"/>
  <c r="L2166" i="10" s="1"/>
  <c r="K2167" i="10"/>
  <c r="L2167" i="10" s="1"/>
  <c r="K2168" i="10"/>
  <c r="L2168" i="10" s="1"/>
  <c r="K2169" i="10"/>
  <c r="L2169" i="10" s="1"/>
  <c r="K2170" i="10"/>
  <c r="L2170" i="10" s="1"/>
  <c r="K2171" i="10"/>
  <c r="L2171" i="10" s="1"/>
  <c r="K2172" i="10"/>
  <c r="L2172" i="10" s="1"/>
  <c r="K2173" i="10"/>
  <c r="L2173" i="10" s="1"/>
  <c r="K2174" i="10"/>
  <c r="L2174" i="10" s="1"/>
  <c r="K2175" i="10"/>
  <c r="L2175" i="10" s="1"/>
  <c r="K2176" i="10"/>
  <c r="L2176" i="10" s="1"/>
  <c r="K2177" i="10"/>
  <c r="L2177" i="10" s="1"/>
  <c r="K2178" i="10"/>
  <c r="L2178" i="10" s="1"/>
  <c r="K2179" i="10"/>
  <c r="L2179" i="10" s="1"/>
  <c r="K2180" i="10"/>
  <c r="L2180" i="10" s="1"/>
  <c r="K2181" i="10"/>
  <c r="L2181" i="10" s="1"/>
  <c r="K2182" i="10"/>
  <c r="L2182" i="10" s="1"/>
  <c r="K2183" i="10"/>
  <c r="L2183" i="10" s="1"/>
  <c r="K2184" i="10"/>
  <c r="L2184" i="10" s="1"/>
  <c r="K2185" i="10"/>
  <c r="L2185" i="10" s="1"/>
  <c r="K2186" i="10"/>
  <c r="L2186" i="10" s="1"/>
  <c r="K2187" i="10"/>
  <c r="L2187" i="10" s="1"/>
  <c r="K2188" i="10"/>
  <c r="L2188" i="10" s="1"/>
  <c r="K2189" i="10"/>
  <c r="L2189" i="10" s="1"/>
  <c r="K2190" i="10"/>
  <c r="L2190" i="10" s="1"/>
  <c r="K2191" i="10"/>
  <c r="L2191" i="10" s="1"/>
  <c r="K2192" i="10"/>
  <c r="L2192" i="10" s="1"/>
  <c r="K2193" i="10"/>
  <c r="L2193" i="10" s="1"/>
  <c r="K2194" i="10"/>
  <c r="L2194" i="10" s="1"/>
  <c r="K2195" i="10"/>
  <c r="L2195" i="10" s="1"/>
  <c r="K2196" i="10"/>
  <c r="L2196" i="10" s="1"/>
  <c r="K2197" i="10"/>
  <c r="L2197" i="10" s="1"/>
  <c r="K2198" i="10"/>
  <c r="L2198" i="10" s="1"/>
  <c r="K2199" i="10"/>
  <c r="L2199" i="10" s="1"/>
  <c r="K2200" i="10"/>
  <c r="L2200" i="10" s="1"/>
  <c r="K2201" i="10"/>
  <c r="L2201" i="10" s="1"/>
  <c r="K2202" i="10"/>
  <c r="L2202" i="10" s="1"/>
  <c r="K2203" i="10"/>
  <c r="L2203" i="10" s="1"/>
  <c r="K2204" i="10"/>
  <c r="L2204" i="10" s="1"/>
  <c r="K2205" i="10"/>
  <c r="L2205" i="10" s="1"/>
  <c r="K2206" i="10"/>
  <c r="L2206" i="10" s="1"/>
  <c r="K2207" i="10"/>
  <c r="L2207" i="10" s="1"/>
  <c r="K2208" i="10"/>
  <c r="L2208" i="10" s="1"/>
  <c r="K2209" i="10"/>
  <c r="L2209" i="10" s="1"/>
  <c r="K2210" i="10"/>
  <c r="L2210" i="10" s="1"/>
  <c r="K2211" i="10"/>
  <c r="L2211" i="10" s="1"/>
  <c r="K2212" i="10"/>
  <c r="L2212" i="10" s="1"/>
  <c r="K2213" i="10"/>
  <c r="L2213" i="10" s="1"/>
  <c r="K2214" i="10"/>
  <c r="L2214" i="10" s="1"/>
  <c r="K2215" i="10"/>
  <c r="L2215" i="10" s="1"/>
  <c r="K2216" i="10"/>
  <c r="L2216" i="10" s="1"/>
  <c r="K2217" i="10"/>
  <c r="L2217" i="10" s="1"/>
  <c r="K2218" i="10"/>
  <c r="L2218" i="10" s="1"/>
  <c r="K2219" i="10"/>
  <c r="L2219" i="10" s="1"/>
  <c r="K2220" i="10"/>
  <c r="L2220" i="10" s="1"/>
  <c r="K2221" i="10"/>
  <c r="L2221" i="10" s="1"/>
  <c r="K2222" i="10"/>
  <c r="L2222" i="10" s="1"/>
  <c r="K2223" i="10"/>
  <c r="L2223" i="10" s="1"/>
  <c r="K2224" i="10"/>
  <c r="L2224" i="10" s="1"/>
  <c r="K2225" i="10"/>
  <c r="L2225" i="10" s="1"/>
  <c r="K2226" i="10"/>
  <c r="L2226" i="10" s="1"/>
  <c r="K2227" i="10"/>
  <c r="L2227" i="10" s="1"/>
  <c r="K2228" i="10"/>
  <c r="L2228" i="10" s="1"/>
  <c r="K2229" i="10"/>
  <c r="L2229" i="10" s="1"/>
  <c r="K2230" i="10"/>
  <c r="L2230" i="10" s="1"/>
  <c r="K2231" i="10"/>
  <c r="L2231" i="10" s="1"/>
  <c r="K2232" i="10"/>
  <c r="L2232" i="10" s="1"/>
  <c r="K2233" i="10"/>
  <c r="L2233" i="10" s="1"/>
  <c r="K2234" i="10"/>
  <c r="L2234" i="10" s="1"/>
  <c r="K2235" i="10"/>
  <c r="L2235" i="10" s="1"/>
  <c r="K2236" i="10"/>
  <c r="L2236" i="10" s="1"/>
  <c r="K2237" i="10"/>
  <c r="L2237" i="10" s="1"/>
  <c r="K2238" i="10"/>
  <c r="L2238" i="10" s="1"/>
  <c r="K2239" i="10"/>
  <c r="L2239" i="10" s="1"/>
  <c r="K2240" i="10"/>
  <c r="L2240" i="10" s="1"/>
  <c r="K2241" i="10"/>
  <c r="L2241" i="10" s="1"/>
  <c r="K2242" i="10"/>
  <c r="L2242" i="10" s="1"/>
  <c r="K2243" i="10"/>
  <c r="L2243" i="10" s="1"/>
  <c r="K2244" i="10"/>
  <c r="L2244" i="10" s="1"/>
  <c r="K2245" i="10"/>
  <c r="L2245" i="10" s="1"/>
  <c r="K2246" i="10"/>
  <c r="L2246" i="10" s="1"/>
  <c r="K2247" i="10"/>
  <c r="L2247" i="10" s="1"/>
  <c r="K2248" i="10"/>
  <c r="L2248" i="10" s="1"/>
  <c r="K2249" i="10"/>
  <c r="L2249" i="10" s="1"/>
  <c r="K2250" i="10"/>
  <c r="L2250" i="10" s="1"/>
  <c r="K2251" i="10"/>
  <c r="L2251" i="10" s="1"/>
  <c r="K2252" i="10"/>
  <c r="L2252" i="10" s="1"/>
  <c r="K2253" i="10"/>
  <c r="L2253" i="10" s="1"/>
  <c r="K2254" i="10"/>
  <c r="L2254" i="10" s="1"/>
  <c r="K2255" i="10"/>
  <c r="L2255" i="10" s="1"/>
  <c r="K2256" i="10"/>
  <c r="L2256" i="10" s="1"/>
  <c r="K2257" i="10"/>
  <c r="L2257" i="10" s="1"/>
  <c r="K2258" i="10"/>
  <c r="L2258" i="10" s="1"/>
  <c r="K2259" i="10"/>
  <c r="L2259" i="10" s="1"/>
  <c r="K2260" i="10"/>
  <c r="L2260" i="10" s="1"/>
  <c r="K2261" i="10"/>
  <c r="L2261" i="10" s="1"/>
  <c r="K2262" i="10"/>
  <c r="L2262" i="10" s="1"/>
  <c r="K2263" i="10"/>
  <c r="L2263" i="10" s="1"/>
  <c r="K2264" i="10"/>
  <c r="L2264" i="10" s="1"/>
  <c r="K2265" i="10"/>
  <c r="L2265" i="10" s="1"/>
  <c r="K2266" i="10"/>
  <c r="L2266" i="10" s="1"/>
  <c r="K2267" i="10"/>
  <c r="L2267" i="10" s="1"/>
  <c r="K2268" i="10"/>
  <c r="L2268" i="10" s="1"/>
  <c r="K2269" i="10"/>
  <c r="L2269" i="10" s="1"/>
  <c r="K2270" i="10"/>
  <c r="L2270" i="10" s="1"/>
  <c r="K2271" i="10"/>
  <c r="L2271" i="10" s="1"/>
  <c r="K2272" i="10"/>
  <c r="L2272" i="10" s="1"/>
  <c r="K2273" i="10"/>
  <c r="L2273" i="10" s="1"/>
  <c r="K2274" i="10"/>
  <c r="L2274" i="10" s="1"/>
  <c r="K2275" i="10"/>
  <c r="L2275" i="10" s="1"/>
  <c r="K2276" i="10"/>
  <c r="L2276" i="10" s="1"/>
  <c r="K2277" i="10"/>
  <c r="L2277" i="10" s="1"/>
  <c r="K2278" i="10"/>
  <c r="L2278" i="10" s="1"/>
  <c r="K2279" i="10"/>
  <c r="L2279" i="10" s="1"/>
  <c r="K2280" i="10"/>
  <c r="L2280" i="10" s="1"/>
  <c r="K2281" i="10"/>
  <c r="L2281" i="10" s="1"/>
  <c r="K2282" i="10"/>
  <c r="L2282" i="10" s="1"/>
  <c r="K2283" i="10"/>
  <c r="L2283" i="10" s="1"/>
  <c r="K2284" i="10"/>
  <c r="L2284" i="10" s="1"/>
  <c r="K2285" i="10"/>
  <c r="L2285" i="10" s="1"/>
  <c r="K2286" i="10"/>
  <c r="L2286" i="10" s="1"/>
  <c r="K2287" i="10"/>
  <c r="L2287" i="10" s="1"/>
  <c r="K2288" i="10"/>
  <c r="L2288" i="10" s="1"/>
  <c r="K2289" i="10"/>
  <c r="L2289" i="10" s="1"/>
  <c r="K2290" i="10"/>
  <c r="L2290" i="10" s="1"/>
  <c r="K2291" i="10"/>
  <c r="L2291" i="10" s="1"/>
  <c r="K2292" i="10"/>
  <c r="L2292" i="10" s="1"/>
  <c r="K2293" i="10"/>
  <c r="L2293" i="10" s="1"/>
  <c r="K2294" i="10"/>
  <c r="L2294" i="10" s="1"/>
  <c r="K2295" i="10"/>
  <c r="L2295" i="10" s="1"/>
  <c r="K2296" i="10"/>
  <c r="L2296" i="10" s="1"/>
  <c r="K2297" i="10"/>
  <c r="L2297" i="10" s="1"/>
  <c r="K2298" i="10"/>
  <c r="L2298" i="10" s="1"/>
  <c r="K2299" i="10"/>
  <c r="L2299" i="10" s="1"/>
  <c r="K2300" i="10"/>
  <c r="L2300" i="10" s="1"/>
  <c r="K2301" i="10"/>
  <c r="L2301" i="10" s="1"/>
  <c r="K2302" i="10"/>
  <c r="L2302" i="10" s="1"/>
  <c r="K2303" i="10"/>
  <c r="L2303" i="10" s="1"/>
  <c r="K2304" i="10"/>
  <c r="L2304" i="10" s="1"/>
  <c r="K2305" i="10"/>
  <c r="L2305" i="10" s="1"/>
  <c r="K2306" i="10"/>
  <c r="L2306" i="10" s="1"/>
  <c r="K2307" i="10"/>
  <c r="L2307" i="10" s="1"/>
  <c r="K2308" i="10"/>
  <c r="L2308" i="10" s="1"/>
  <c r="K2309" i="10"/>
  <c r="L2309" i="10" s="1"/>
  <c r="K2310" i="10"/>
  <c r="L2310" i="10" s="1"/>
  <c r="K2311" i="10"/>
  <c r="L2311" i="10" s="1"/>
  <c r="K2312" i="10"/>
  <c r="L2312" i="10" s="1"/>
  <c r="K2313" i="10"/>
  <c r="L2313" i="10" s="1"/>
  <c r="K2314" i="10"/>
  <c r="L2314" i="10" s="1"/>
  <c r="K2315" i="10"/>
  <c r="L2315" i="10" s="1"/>
  <c r="K2316" i="10"/>
  <c r="L2316" i="10" s="1"/>
  <c r="K2317" i="10"/>
  <c r="L2317" i="10" s="1"/>
  <c r="K2318" i="10"/>
  <c r="L2318" i="10" s="1"/>
  <c r="K2319" i="10"/>
  <c r="L2319" i="10" s="1"/>
  <c r="K2320" i="10"/>
  <c r="L2320" i="10" s="1"/>
  <c r="K2321" i="10"/>
  <c r="L2321" i="10" s="1"/>
  <c r="K2322" i="10"/>
  <c r="L2322" i="10" s="1"/>
  <c r="K2323" i="10"/>
  <c r="L2323" i="10" s="1"/>
  <c r="K2324" i="10"/>
  <c r="L2324" i="10" s="1"/>
  <c r="K2325" i="10"/>
  <c r="L2325" i="10" s="1"/>
  <c r="K2326" i="10"/>
  <c r="L2326" i="10" s="1"/>
  <c r="K2327" i="10"/>
  <c r="L2327" i="10" s="1"/>
  <c r="K2328" i="10"/>
  <c r="L2328" i="10" s="1"/>
  <c r="K2329" i="10"/>
  <c r="L2329" i="10" s="1"/>
  <c r="K2330" i="10"/>
  <c r="L2330" i="10" s="1"/>
  <c r="K2331" i="10"/>
  <c r="L2331" i="10" s="1"/>
  <c r="K2332" i="10"/>
  <c r="L2332" i="10" s="1"/>
  <c r="K2333" i="10"/>
  <c r="L2333" i="10" s="1"/>
  <c r="K2334" i="10"/>
  <c r="L2334" i="10" s="1"/>
  <c r="K2335" i="10"/>
  <c r="L2335" i="10" s="1"/>
  <c r="K2336" i="10"/>
  <c r="L2336" i="10" s="1"/>
  <c r="K2337" i="10"/>
  <c r="L2337" i="10" s="1"/>
  <c r="K2338" i="10"/>
  <c r="L2338" i="10" s="1"/>
  <c r="K2339" i="10"/>
  <c r="L2339" i="10" s="1"/>
  <c r="K2340" i="10"/>
  <c r="L2340" i="10" s="1"/>
  <c r="K2341" i="10"/>
  <c r="L2341" i="10" s="1"/>
  <c r="K2342" i="10"/>
  <c r="L2342" i="10" s="1"/>
  <c r="K2343" i="10"/>
  <c r="L2343" i="10" s="1"/>
  <c r="K2344" i="10"/>
  <c r="L2344" i="10" s="1"/>
  <c r="K2345" i="10"/>
  <c r="L2345" i="10" s="1"/>
  <c r="K2346" i="10"/>
  <c r="L2346" i="10" s="1"/>
  <c r="K2347" i="10"/>
  <c r="L2347" i="10" s="1"/>
  <c r="K2348" i="10"/>
  <c r="L2348" i="10" s="1"/>
  <c r="K2349" i="10"/>
  <c r="L2349" i="10" s="1"/>
  <c r="K2350" i="10"/>
  <c r="L2350" i="10" s="1"/>
  <c r="K2351" i="10"/>
  <c r="L2351" i="10" s="1"/>
  <c r="K2352" i="10"/>
  <c r="L2352" i="10" s="1"/>
  <c r="K2353" i="10"/>
  <c r="L2353" i="10" s="1"/>
  <c r="K2354" i="10"/>
  <c r="L2354" i="10" s="1"/>
  <c r="K2355" i="10"/>
  <c r="L2355" i="10" s="1"/>
  <c r="K2356" i="10"/>
  <c r="L2356" i="10" s="1"/>
  <c r="K2357" i="10"/>
  <c r="L2357" i="10" s="1"/>
  <c r="K2358" i="10"/>
  <c r="L2358" i="10" s="1"/>
  <c r="K2359" i="10"/>
  <c r="L2359" i="10" s="1"/>
  <c r="K2360" i="10"/>
  <c r="L2360" i="10" s="1"/>
  <c r="K2361" i="10"/>
  <c r="L2361" i="10" s="1"/>
  <c r="K2362" i="10"/>
  <c r="L2362" i="10" s="1"/>
  <c r="K2363" i="10"/>
  <c r="L2363" i="10" s="1"/>
  <c r="K2364" i="10"/>
  <c r="L2364" i="10" s="1"/>
  <c r="K2365" i="10"/>
  <c r="L2365" i="10" s="1"/>
  <c r="K2366" i="10"/>
  <c r="L2366" i="10" s="1"/>
  <c r="K2367" i="10"/>
  <c r="L2367" i="10" s="1"/>
  <c r="K2368" i="10"/>
  <c r="L2368" i="10" s="1"/>
  <c r="K2369" i="10"/>
  <c r="L2369" i="10" s="1"/>
  <c r="K2370" i="10"/>
  <c r="L2370" i="10" s="1"/>
  <c r="K2371" i="10"/>
  <c r="L2371" i="10" s="1"/>
  <c r="K2372" i="10"/>
  <c r="L2372" i="10" s="1"/>
  <c r="K2373" i="10"/>
  <c r="L2373" i="10" s="1"/>
  <c r="K2374" i="10"/>
  <c r="L2374" i="10" s="1"/>
  <c r="K2375" i="10"/>
  <c r="L2375" i="10" s="1"/>
  <c r="K2376" i="10"/>
  <c r="L2376" i="10" s="1"/>
  <c r="K2377" i="10"/>
  <c r="L2377" i="10" s="1"/>
  <c r="K2378" i="10"/>
  <c r="L2378" i="10" s="1"/>
  <c r="K2379" i="10"/>
  <c r="L2379" i="10" s="1"/>
  <c r="K2380" i="10"/>
  <c r="L2380" i="10" s="1"/>
  <c r="K2381" i="10"/>
  <c r="L2381" i="10" s="1"/>
  <c r="K2382" i="10"/>
  <c r="L2382" i="10" s="1"/>
  <c r="K2383" i="10"/>
  <c r="L2383" i="10" s="1"/>
  <c r="K2384" i="10"/>
  <c r="L2384" i="10" s="1"/>
  <c r="K2385" i="10"/>
  <c r="L2385" i="10" s="1"/>
  <c r="K2386" i="10"/>
  <c r="L2386" i="10" s="1"/>
  <c r="K2387" i="10"/>
  <c r="L2387" i="10" s="1"/>
  <c r="K2388" i="10"/>
  <c r="L2388" i="10" s="1"/>
  <c r="K2389" i="10"/>
  <c r="L2389" i="10" s="1"/>
  <c r="K2390" i="10"/>
  <c r="L2390" i="10" s="1"/>
  <c r="K2391" i="10"/>
  <c r="L2391" i="10" s="1"/>
  <c r="K2392" i="10"/>
  <c r="L2392" i="10" s="1"/>
  <c r="K2393" i="10"/>
  <c r="L2393" i="10" s="1"/>
  <c r="K2394" i="10"/>
  <c r="L2394" i="10" s="1"/>
  <c r="K2395" i="10"/>
  <c r="L2395" i="10" s="1"/>
  <c r="K2396" i="10"/>
  <c r="L2396" i="10" s="1"/>
  <c r="K2397" i="10"/>
  <c r="L2397" i="10" s="1"/>
  <c r="K2398" i="10"/>
  <c r="L2398" i="10" s="1"/>
  <c r="K2399" i="10"/>
  <c r="L2399" i="10" s="1"/>
  <c r="K2400" i="10"/>
  <c r="L2400" i="10" s="1"/>
  <c r="K2401" i="10"/>
  <c r="L2401" i="10" s="1"/>
  <c r="K2402" i="10"/>
  <c r="L2402" i="10" s="1"/>
  <c r="K2403" i="10"/>
  <c r="L2403" i="10" s="1"/>
  <c r="K2404" i="10"/>
  <c r="L2404" i="10" s="1"/>
  <c r="K2405" i="10"/>
  <c r="L2405" i="10" s="1"/>
  <c r="K2406" i="10"/>
  <c r="L2406" i="10" s="1"/>
  <c r="K2407" i="10"/>
  <c r="L2407" i="10" s="1"/>
  <c r="K2408" i="10"/>
  <c r="L2408" i="10" s="1"/>
  <c r="K2409" i="10"/>
  <c r="L2409" i="10" s="1"/>
  <c r="K2410" i="10"/>
  <c r="L2410" i="10" s="1"/>
  <c r="K2411" i="10"/>
  <c r="L2411" i="10" s="1"/>
  <c r="K2412" i="10"/>
  <c r="L2412" i="10" s="1"/>
  <c r="K2413" i="10"/>
  <c r="L2413" i="10" s="1"/>
  <c r="K2414" i="10"/>
  <c r="L2414" i="10" s="1"/>
  <c r="K2415" i="10"/>
  <c r="L2415" i="10" s="1"/>
  <c r="K2416" i="10"/>
  <c r="L2416" i="10" s="1"/>
  <c r="K2417" i="10"/>
  <c r="L2417" i="10" s="1"/>
  <c r="K2418" i="10"/>
  <c r="L2418" i="10" s="1"/>
  <c r="K2419" i="10"/>
  <c r="L2419" i="10" s="1"/>
  <c r="K2420" i="10"/>
  <c r="L2420" i="10" s="1"/>
  <c r="K2421" i="10"/>
  <c r="L2421" i="10" s="1"/>
  <c r="K2422" i="10"/>
  <c r="L2422" i="10" s="1"/>
  <c r="K2423" i="10"/>
  <c r="L2423" i="10" s="1"/>
  <c r="K2424" i="10"/>
  <c r="L2424" i="10" s="1"/>
  <c r="K2425" i="10"/>
  <c r="L2425" i="10" s="1"/>
  <c r="K2426" i="10"/>
  <c r="L2426" i="10" s="1"/>
  <c r="K2427" i="10"/>
  <c r="L2427" i="10" s="1"/>
  <c r="K2428" i="10"/>
  <c r="L2428" i="10" s="1"/>
  <c r="K2429" i="10"/>
  <c r="L2429" i="10" s="1"/>
  <c r="K2430" i="10"/>
  <c r="L2430" i="10" s="1"/>
  <c r="K2431" i="10"/>
  <c r="L2431" i="10" s="1"/>
  <c r="K2432" i="10"/>
  <c r="L2432" i="10" s="1"/>
  <c r="K2433" i="10"/>
  <c r="L2433" i="10" s="1"/>
  <c r="K2434" i="10"/>
  <c r="L2434" i="10" s="1"/>
  <c r="K2435" i="10"/>
  <c r="L2435" i="10" s="1"/>
  <c r="K2436" i="10"/>
  <c r="L2436" i="10" s="1"/>
  <c r="K2437" i="10"/>
  <c r="L2437" i="10" s="1"/>
  <c r="K2438" i="10"/>
  <c r="L2438" i="10" s="1"/>
  <c r="K2439" i="10"/>
  <c r="L2439" i="10" s="1"/>
  <c r="K2440" i="10"/>
  <c r="L2440" i="10" s="1"/>
  <c r="K2441" i="10"/>
  <c r="L2441" i="10" s="1"/>
  <c r="K2442" i="10"/>
  <c r="L2442" i="10" s="1"/>
  <c r="K2443" i="10"/>
  <c r="L2443" i="10" s="1"/>
  <c r="K2444" i="10"/>
  <c r="L2444" i="10" s="1"/>
  <c r="K2445" i="10"/>
  <c r="L2445" i="10" s="1"/>
  <c r="K2446" i="10"/>
  <c r="L2446" i="10" s="1"/>
  <c r="K2447" i="10"/>
  <c r="L2447" i="10" s="1"/>
  <c r="K2448" i="10"/>
  <c r="L2448" i="10" s="1"/>
  <c r="K2449" i="10"/>
  <c r="L2449" i="10" s="1"/>
  <c r="K2450" i="10"/>
  <c r="L2450" i="10" s="1"/>
  <c r="K2451" i="10"/>
  <c r="L2451" i="10" s="1"/>
  <c r="K2452" i="10"/>
  <c r="L2452" i="10" s="1"/>
  <c r="K2453" i="10"/>
  <c r="L2453" i="10" s="1"/>
  <c r="K2454" i="10"/>
  <c r="L2454" i="10" s="1"/>
  <c r="K2455" i="10"/>
  <c r="L2455" i="10" s="1"/>
  <c r="K2456" i="10"/>
  <c r="L2456" i="10" s="1"/>
  <c r="K2457" i="10"/>
  <c r="L2457" i="10" s="1"/>
  <c r="K2458" i="10"/>
  <c r="L2458" i="10" s="1"/>
  <c r="K2459" i="10"/>
  <c r="L2459" i="10" s="1"/>
  <c r="K2460" i="10"/>
  <c r="L2460" i="10" s="1"/>
  <c r="K2461" i="10"/>
  <c r="L2461" i="10" s="1"/>
  <c r="K2462" i="10"/>
  <c r="L2462" i="10" s="1"/>
  <c r="K2463" i="10"/>
  <c r="L2463" i="10" s="1"/>
  <c r="K2464" i="10"/>
  <c r="L2464" i="10" s="1"/>
  <c r="K2465" i="10"/>
  <c r="L2465" i="10" s="1"/>
  <c r="K2466" i="10"/>
  <c r="L2466" i="10" s="1"/>
  <c r="K2467" i="10"/>
  <c r="L2467" i="10" s="1"/>
  <c r="K2468" i="10"/>
  <c r="L2468" i="10" s="1"/>
  <c r="K2469" i="10"/>
  <c r="L2469" i="10" s="1"/>
  <c r="K2470" i="10"/>
  <c r="L2470" i="10" s="1"/>
  <c r="K2471" i="10"/>
  <c r="L2471" i="10" s="1"/>
  <c r="K2472" i="10"/>
  <c r="L2472" i="10" s="1"/>
  <c r="K2473" i="10"/>
  <c r="L2473" i="10" s="1"/>
  <c r="K2474" i="10"/>
  <c r="L2474" i="10" s="1"/>
  <c r="K2475" i="10"/>
  <c r="L2475" i="10" s="1"/>
  <c r="K2476" i="10"/>
  <c r="L2476" i="10" s="1"/>
  <c r="K2477" i="10"/>
  <c r="L2477" i="10" s="1"/>
  <c r="K2478" i="10"/>
  <c r="L2478" i="10" s="1"/>
  <c r="K2479" i="10"/>
  <c r="L2479" i="10" s="1"/>
  <c r="K2480" i="10"/>
  <c r="L2480" i="10" s="1"/>
  <c r="K2481" i="10"/>
  <c r="L2481" i="10" s="1"/>
  <c r="K2482" i="10"/>
  <c r="L2482" i="10" s="1"/>
  <c r="K2483" i="10"/>
  <c r="L2483" i="10" s="1"/>
  <c r="K2484" i="10"/>
  <c r="L2484" i="10" s="1"/>
  <c r="K2485" i="10"/>
  <c r="L2485" i="10" s="1"/>
  <c r="K2486" i="10"/>
  <c r="L2486" i="10" s="1"/>
  <c r="K2487" i="10"/>
  <c r="L2487" i="10" s="1"/>
  <c r="K2488" i="10"/>
  <c r="L2488" i="10" s="1"/>
  <c r="K2489" i="10"/>
  <c r="L2489" i="10" s="1"/>
  <c r="K2490" i="10"/>
  <c r="L2490" i="10" s="1"/>
  <c r="K2491" i="10"/>
  <c r="L2491" i="10" s="1"/>
  <c r="K2492" i="10"/>
  <c r="L2492" i="10" s="1"/>
  <c r="K2493" i="10"/>
  <c r="L2493" i="10" s="1"/>
  <c r="K2494" i="10"/>
  <c r="L2494" i="10" s="1"/>
  <c r="K2495" i="10"/>
  <c r="L2495" i="10" s="1"/>
  <c r="K2496" i="10"/>
  <c r="L2496" i="10" s="1"/>
  <c r="K2497" i="10"/>
  <c r="L2497" i="10" s="1"/>
  <c r="K2498" i="10"/>
  <c r="L2498" i="10" s="1"/>
  <c r="K2499" i="10"/>
  <c r="L2499" i="10" s="1"/>
  <c r="K2500" i="10"/>
  <c r="L2500" i="10" s="1"/>
  <c r="K2501" i="10"/>
  <c r="L2501" i="10" s="1"/>
  <c r="K2502" i="10"/>
  <c r="L2502" i="10" s="1"/>
  <c r="K2503" i="10"/>
  <c r="L2503" i="10" s="1"/>
  <c r="K2504" i="10"/>
  <c r="L2504" i="10" s="1"/>
  <c r="K2505" i="10"/>
  <c r="L2505" i="10" s="1"/>
  <c r="K2506" i="10"/>
  <c r="L2506" i="10" s="1"/>
  <c r="K2507" i="10"/>
  <c r="L2507" i="10" s="1"/>
  <c r="K2508" i="10"/>
  <c r="L2508" i="10" s="1"/>
  <c r="K2509" i="10"/>
  <c r="L2509" i="10" s="1"/>
  <c r="K2510" i="10"/>
  <c r="L2510" i="10" s="1"/>
  <c r="K2511" i="10"/>
  <c r="L2511" i="10" s="1"/>
  <c r="K2512" i="10"/>
  <c r="L2512" i="10" s="1"/>
  <c r="K2513" i="10"/>
  <c r="L2513" i="10" s="1"/>
  <c r="K2514" i="10"/>
  <c r="L2514" i="10" s="1"/>
  <c r="K2515" i="10"/>
  <c r="L2515" i="10" s="1"/>
  <c r="K2516" i="10"/>
  <c r="L2516" i="10" s="1"/>
  <c r="K2517" i="10"/>
  <c r="L2517" i="10" s="1"/>
  <c r="K2518" i="10"/>
  <c r="L2518" i="10" s="1"/>
  <c r="K2519" i="10"/>
  <c r="L2519" i="10" s="1"/>
  <c r="K2520" i="10"/>
  <c r="L2520" i="10" s="1"/>
  <c r="K2521" i="10"/>
  <c r="L2521" i="10" s="1"/>
  <c r="K2522" i="10"/>
  <c r="L2522" i="10" s="1"/>
  <c r="K2523" i="10"/>
  <c r="L2523" i="10" s="1"/>
  <c r="K2524" i="10"/>
  <c r="L2524" i="10" s="1"/>
  <c r="K2525" i="10"/>
  <c r="L2525" i="10" s="1"/>
  <c r="K2526" i="10"/>
  <c r="L2526" i="10" s="1"/>
  <c r="K2527" i="10"/>
  <c r="L2527" i="10" s="1"/>
  <c r="K2528" i="10"/>
  <c r="L2528" i="10" s="1"/>
  <c r="K2529" i="10"/>
  <c r="L2529" i="10" s="1"/>
  <c r="K2530" i="10"/>
  <c r="L2530" i="10" s="1"/>
  <c r="K2531" i="10"/>
  <c r="L2531" i="10" s="1"/>
  <c r="K2532" i="10"/>
  <c r="L2532" i="10" s="1"/>
  <c r="K2533" i="10"/>
  <c r="L2533" i="10" s="1"/>
  <c r="K2534" i="10"/>
  <c r="L2534" i="10" s="1"/>
  <c r="K2535" i="10"/>
  <c r="L2535" i="10" s="1"/>
  <c r="K2536" i="10"/>
  <c r="L2536" i="10" s="1"/>
  <c r="K2537" i="10"/>
  <c r="L2537" i="10" s="1"/>
  <c r="K2538" i="10"/>
  <c r="L2538" i="10" s="1"/>
  <c r="K2539" i="10"/>
  <c r="L2539" i="10" s="1"/>
  <c r="K2540" i="10"/>
  <c r="L2540" i="10" s="1"/>
  <c r="K2541" i="10"/>
  <c r="L2541" i="10" s="1"/>
  <c r="K2542" i="10"/>
  <c r="L2542" i="10" s="1"/>
  <c r="K2543" i="10"/>
  <c r="L2543" i="10" s="1"/>
  <c r="K2544" i="10"/>
  <c r="L2544" i="10" s="1"/>
  <c r="K2545" i="10"/>
  <c r="L2545" i="10" s="1"/>
  <c r="K2546" i="10"/>
  <c r="L2546" i="10" s="1"/>
  <c r="K2547" i="10"/>
  <c r="L2547" i="10" s="1"/>
  <c r="K2548" i="10"/>
  <c r="L2548" i="10" s="1"/>
  <c r="K2549" i="10"/>
  <c r="L2549" i="10" s="1"/>
  <c r="K2550" i="10"/>
  <c r="L2550" i="10" s="1"/>
  <c r="K2551" i="10"/>
  <c r="L2551" i="10" s="1"/>
  <c r="K2552" i="10"/>
  <c r="L2552" i="10" s="1"/>
  <c r="K2553" i="10"/>
  <c r="L2553" i="10" s="1"/>
  <c r="K2554" i="10"/>
  <c r="L2554" i="10" s="1"/>
  <c r="K2555" i="10"/>
  <c r="L2555" i="10" s="1"/>
  <c r="K2556" i="10"/>
  <c r="L2556" i="10" s="1"/>
  <c r="K2557" i="10"/>
  <c r="L2557" i="10" s="1"/>
  <c r="K2558" i="10"/>
  <c r="L2558" i="10" s="1"/>
  <c r="K2559" i="10"/>
  <c r="L2559" i="10" s="1"/>
  <c r="K2560" i="10"/>
  <c r="L2560" i="10" s="1"/>
  <c r="K2561" i="10"/>
  <c r="L2561" i="10" s="1"/>
  <c r="K2562" i="10"/>
  <c r="L2562" i="10" s="1"/>
  <c r="K2563" i="10"/>
  <c r="L2563" i="10" s="1"/>
  <c r="K2564" i="10"/>
  <c r="L2564" i="10" s="1"/>
  <c r="K2565" i="10"/>
  <c r="L2565" i="10" s="1"/>
  <c r="K2566" i="10"/>
  <c r="L2566" i="10" s="1"/>
  <c r="K2567" i="10"/>
  <c r="L2567" i="10" s="1"/>
  <c r="K2568" i="10"/>
  <c r="L2568" i="10" s="1"/>
  <c r="K2569" i="10"/>
  <c r="L2569" i="10" s="1"/>
  <c r="K2570" i="10"/>
  <c r="L2570" i="10" s="1"/>
  <c r="K2571" i="10"/>
  <c r="L2571" i="10" s="1"/>
  <c r="K2572" i="10"/>
  <c r="L2572" i="10" s="1"/>
  <c r="K2573" i="10"/>
  <c r="L2573" i="10" s="1"/>
  <c r="K2574" i="10"/>
  <c r="L2574" i="10" s="1"/>
  <c r="K2575" i="10"/>
  <c r="L2575" i="10" s="1"/>
  <c r="K2576" i="10"/>
  <c r="L2576" i="10" s="1"/>
  <c r="K2577" i="10"/>
  <c r="L2577" i="10" s="1"/>
  <c r="K2578" i="10"/>
  <c r="L2578" i="10" s="1"/>
  <c r="K2579" i="10"/>
  <c r="L2579" i="10" s="1"/>
  <c r="K2580" i="10"/>
  <c r="L2580" i="10" s="1"/>
  <c r="K2581" i="10"/>
  <c r="L2581" i="10" s="1"/>
  <c r="K2582" i="10"/>
  <c r="L2582" i="10" s="1"/>
  <c r="K2583" i="10"/>
  <c r="L2583" i="10" s="1"/>
  <c r="K2584" i="10"/>
  <c r="L2584" i="10" s="1"/>
  <c r="K2585" i="10"/>
  <c r="L2585" i="10" s="1"/>
  <c r="K2586" i="10"/>
  <c r="L2586" i="10" s="1"/>
  <c r="K2587" i="10"/>
  <c r="L2587" i="10" s="1"/>
  <c r="K2588" i="10"/>
  <c r="L2588" i="10" s="1"/>
  <c r="K2589" i="10"/>
  <c r="L2589" i="10" s="1"/>
  <c r="K2590" i="10"/>
  <c r="L2590" i="10" s="1"/>
  <c r="K2591" i="10"/>
  <c r="L2591" i="10" s="1"/>
  <c r="K2592" i="10"/>
  <c r="L2592" i="10" s="1"/>
  <c r="K2593" i="10"/>
  <c r="L2593" i="10" s="1"/>
  <c r="K2594" i="10"/>
  <c r="L2594" i="10" s="1"/>
  <c r="K2595" i="10"/>
  <c r="L2595" i="10" s="1"/>
  <c r="K2596" i="10"/>
  <c r="L2596" i="10" s="1"/>
  <c r="K2597" i="10"/>
  <c r="L2597" i="10" s="1"/>
  <c r="K2598" i="10"/>
  <c r="L2598" i="10" s="1"/>
  <c r="K2599" i="10"/>
  <c r="L2599" i="10" s="1"/>
  <c r="K2600" i="10"/>
  <c r="L2600" i="10" s="1"/>
  <c r="K2601" i="10"/>
  <c r="L2601" i="10" s="1"/>
  <c r="K2602" i="10"/>
  <c r="L2602" i="10" s="1"/>
  <c r="K2603" i="10"/>
  <c r="L2603" i="10" s="1"/>
  <c r="K2604" i="10"/>
  <c r="L2604" i="10" s="1"/>
  <c r="K2605" i="10"/>
  <c r="L2605" i="10" s="1"/>
  <c r="K2606" i="10"/>
  <c r="L2606" i="10" s="1"/>
  <c r="K2607" i="10"/>
  <c r="L2607" i="10" s="1"/>
  <c r="K2608" i="10"/>
  <c r="L2608" i="10" s="1"/>
  <c r="K2609" i="10"/>
  <c r="L2609" i="10" s="1"/>
  <c r="K2610" i="10"/>
  <c r="L2610" i="10" s="1"/>
  <c r="K2611" i="10"/>
  <c r="L2611" i="10" s="1"/>
  <c r="K2612" i="10"/>
  <c r="L2612" i="10" s="1"/>
  <c r="K2613" i="10"/>
  <c r="L2613" i="10" s="1"/>
  <c r="K2614" i="10"/>
  <c r="L2614" i="10" s="1"/>
  <c r="K2615" i="10"/>
  <c r="L2615" i="10" s="1"/>
  <c r="K2616" i="10"/>
  <c r="L2616" i="10" s="1"/>
  <c r="K2617" i="10"/>
  <c r="L2617" i="10" s="1"/>
  <c r="K2618" i="10"/>
  <c r="L2618" i="10" s="1"/>
  <c r="K2619" i="10"/>
  <c r="L2619" i="10" s="1"/>
  <c r="K2620" i="10"/>
  <c r="L2620" i="10" s="1"/>
  <c r="K2621" i="10"/>
  <c r="L2621" i="10" s="1"/>
  <c r="K2622" i="10"/>
  <c r="L2622" i="10" s="1"/>
  <c r="K2623" i="10"/>
  <c r="L2623" i="10" s="1"/>
  <c r="K2624" i="10"/>
  <c r="L2624" i="10" s="1"/>
  <c r="K2625" i="10"/>
  <c r="L2625" i="10" s="1"/>
  <c r="K2626" i="10"/>
  <c r="L2626" i="10" s="1"/>
  <c r="K2627" i="10"/>
  <c r="L2627" i="10" s="1"/>
  <c r="K2628" i="10"/>
  <c r="L2628" i="10" s="1"/>
  <c r="K2629" i="10"/>
  <c r="L2629" i="10" s="1"/>
  <c r="K2630" i="10"/>
  <c r="L2630" i="10" s="1"/>
  <c r="K2631" i="10"/>
  <c r="L2631" i="10" s="1"/>
  <c r="K2632" i="10"/>
  <c r="L2632" i="10" s="1"/>
  <c r="K2633" i="10"/>
  <c r="L2633" i="10" s="1"/>
  <c r="K2634" i="10"/>
  <c r="L2634" i="10" s="1"/>
  <c r="K2635" i="10"/>
  <c r="L2635" i="10" s="1"/>
  <c r="K2636" i="10"/>
  <c r="L2636" i="10" s="1"/>
  <c r="K2637" i="10"/>
  <c r="L2637" i="10" s="1"/>
  <c r="K2638" i="10"/>
  <c r="L2638" i="10" s="1"/>
  <c r="K2639" i="10"/>
  <c r="L2639" i="10" s="1"/>
  <c r="K2640" i="10"/>
  <c r="L2640" i="10" s="1"/>
  <c r="K2641" i="10"/>
  <c r="L2641" i="10" s="1"/>
  <c r="K2642" i="10"/>
  <c r="L2642" i="10" s="1"/>
  <c r="K2643" i="10"/>
  <c r="L2643" i="10" s="1"/>
  <c r="K2644" i="10"/>
  <c r="L2644" i="10" s="1"/>
  <c r="K2645" i="10"/>
  <c r="L2645" i="10" s="1"/>
  <c r="K2646" i="10"/>
  <c r="L2646" i="10" s="1"/>
  <c r="K2647" i="10"/>
  <c r="L2647" i="10" s="1"/>
  <c r="K2648" i="10"/>
  <c r="L2648" i="10" s="1"/>
  <c r="K2649" i="10"/>
  <c r="L2649" i="10" s="1"/>
  <c r="K2650" i="10"/>
  <c r="L2650" i="10" s="1"/>
  <c r="K2651" i="10"/>
  <c r="L2651" i="10" s="1"/>
  <c r="K2652" i="10"/>
  <c r="L2652" i="10" s="1"/>
  <c r="K2653" i="10"/>
  <c r="L2653" i="10" s="1"/>
  <c r="K2654" i="10"/>
  <c r="L2654" i="10" s="1"/>
  <c r="K2655" i="10"/>
  <c r="L2655" i="10" s="1"/>
  <c r="K2656" i="10"/>
  <c r="L2656" i="10" s="1"/>
  <c r="K2657" i="10"/>
  <c r="L2657" i="10" s="1"/>
  <c r="K2658" i="10"/>
  <c r="L2658" i="10" s="1"/>
  <c r="K2659" i="10"/>
  <c r="L2659" i="10" s="1"/>
  <c r="K2660" i="10"/>
  <c r="L2660" i="10" s="1"/>
  <c r="K2661" i="10"/>
  <c r="L2661" i="10" s="1"/>
  <c r="K2662" i="10"/>
  <c r="L2662" i="10" s="1"/>
  <c r="K2663" i="10"/>
  <c r="L2663" i="10" s="1"/>
  <c r="K2664" i="10"/>
  <c r="L2664" i="10" s="1"/>
  <c r="K2665" i="10"/>
  <c r="L2665" i="10" s="1"/>
  <c r="K2666" i="10"/>
  <c r="L2666" i="10" s="1"/>
  <c r="K2667" i="10"/>
  <c r="L2667" i="10" s="1"/>
  <c r="K2668" i="10"/>
  <c r="L2668" i="10" s="1"/>
  <c r="K2669" i="10"/>
  <c r="L2669" i="10" s="1"/>
  <c r="K2670" i="10"/>
  <c r="L2670" i="10" s="1"/>
  <c r="K2671" i="10"/>
  <c r="L2671" i="10" s="1"/>
  <c r="K2672" i="10"/>
  <c r="L2672" i="10" s="1"/>
  <c r="K2673" i="10"/>
  <c r="L2673" i="10" s="1"/>
  <c r="K2674" i="10"/>
  <c r="L2674" i="10" s="1"/>
  <c r="K2675" i="10"/>
  <c r="L2675" i="10" s="1"/>
  <c r="K2676" i="10"/>
  <c r="L2676" i="10" s="1"/>
  <c r="K2677" i="10"/>
  <c r="L2677" i="10" s="1"/>
  <c r="K2678" i="10"/>
  <c r="L2678" i="10" s="1"/>
  <c r="K2679" i="10"/>
  <c r="L2679" i="10" s="1"/>
  <c r="K2680" i="10"/>
  <c r="L2680" i="10" s="1"/>
  <c r="K2681" i="10"/>
  <c r="L2681" i="10" s="1"/>
  <c r="K2682" i="10"/>
  <c r="L2682" i="10" s="1"/>
  <c r="K2683" i="10"/>
  <c r="L2683" i="10" s="1"/>
  <c r="K2684" i="10"/>
  <c r="L2684" i="10" s="1"/>
  <c r="K2685" i="10"/>
  <c r="L2685" i="10" s="1"/>
  <c r="K2686" i="10"/>
  <c r="L2686" i="10" s="1"/>
  <c r="K2687" i="10"/>
  <c r="L2687" i="10" s="1"/>
  <c r="K2688" i="10"/>
  <c r="L2688" i="10" s="1"/>
  <c r="K2689" i="10"/>
  <c r="L2689" i="10" s="1"/>
  <c r="K2690" i="10"/>
  <c r="L2690" i="10" s="1"/>
  <c r="K2691" i="10"/>
  <c r="L2691" i="10" s="1"/>
  <c r="K2692" i="10"/>
  <c r="L2692" i="10" s="1"/>
  <c r="K2693" i="10"/>
  <c r="L2693" i="10" s="1"/>
  <c r="K2694" i="10"/>
  <c r="L2694" i="10" s="1"/>
  <c r="K2695" i="10"/>
  <c r="L2695" i="10" s="1"/>
  <c r="K2696" i="10"/>
  <c r="L2696" i="10" s="1"/>
  <c r="K2697" i="10"/>
  <c r="L2697" i="10" s="1"/>
  <c r="K2698" i="10"/>
  <c r="L2698" i="10" s="1"/>
  <c r="K2699" i="10"/>
  <c r="L2699" i="10" s="1"/>
  <c r="K2700" i="10"/>
  <c r="L2700" i="10" s="1"/>
  <c r="K2701" i="10"/>
  <c r="L2701" i="10" s="1"/>
  <c r="K2702" i="10"/>
  <c r="L2702" i="10" s="1"/>
  <c r="K2703" i="10"/>
  <c r="L2703" i="10" s="1"/>
  <c r="K2704" i="10"/>
  <c r="L2704" i="10" s="1"/>
  <c r="K2705" i="10"/>
  <c r="L2705" i="10" s="1"/>
  <c r="K2706" i="10"/>
  <c r="L2706" i="10" s="1"/>
  <c r="K2707" i="10"/>
  <c r="L2707" i="10" s="1"/>
  <c r="K2708" i="10"/>
  <c r="L2708" i="10" s="1"/>
  <c r="K2709" i="10"/>
  <c r="L2709" i="10" s="1"/>
  <c r="K2710" i="10"/>
  <c r="L2710" i="10" s="1"/>
  <c r="K2711" i="10"/>
  <c r="L2711" i="10" s="1"/>
  <c r="K2712" i="10"/>
  <c r="L2712" i="10" s="1"/>
  <c r="K2713" i="10"/>
  <c r="L2713" i="10" s="1"/>
  <c r="K2714" i="10"/>
  <c r="L2714" i="10" s="1"/>
  <c r="K2715" i="10"/>
  <c r="L2715" i="10" s="1"/>
  <c r="K2716" i="10"/>
  <c r="L2716" i="10" s="1"/>
  <c r="K2717" i="10"/>
  <c r="L2717" i="10" s="1"/>
  <c r="K2718" i="10"/>
  <c r="L2718" i="10" s="1"/>
  <c r="K2719" i="10"/>
  <c r="L2719" i="10" s="1"/>
  <c r="K2720" i="10"/>
  <c r="L2720" i="10" s="1"/>
  <c r="K2721" i="10"/>
  <c r="L2721" i="10" s="1"/>
  <c r="K2722" i="10"/>
  <c r="L2722" i="10" s="1"/>
  <c r="K2723" i="10"/>
  <c r="L2723" i="10" s="1"/>
  <c r="K2724" i="10"/>
  <c r="L2724" i="10" s="1"/>
  <c r="K2725" i="10"/>
  <c r="L2725" i="10" s="1"/>
  <c r="K2726" i="10"/>
  <c r="L2726" i="10" s="1"/>
  <c r="K2727" i="10"/>
  <c r="L2727" i="10" s="1"/>
  <c r="K2728" i="10"/>
  <c r="L2728" i="10" s="1"/>
  <c r="K2729" i="10"/>
  <c r="L2729" i="10" s="1"/>
  <c r="K2730" i="10"/>
  <c r="L2730" i="10" s="1"/>
  <c r="K2731" i="10"/>
  <c r="L2731" i="10" s="1"/>
  <c r="K2732" i="10"/>
  <c r="L2732" i="10" s="1"/>
  <c r="K2733" i="10"/>
  <c r="L2733" i="10" s="1"/>
  <c r="K2734" i="10"/>
  <c r="L2734" i="10" s="1"/>
  <c r="K2735" i="10"/>
  <c r="L2735" i="10" s="1"/>
  <c r="K2736" i="10"/>
  <c r="L2736" i="10" s="1"/>
  <c r="K2737" i="10"/>
  <c r="L2737" i="10" s="1"/>
  <c r="K2738" i="10"/>
  <c r="L2738" i="10" s="1"/>
  <c r="K2739" i="10"/>
  <c r="L2739" i="10" s="1"/>
  <c r="K2740" i="10"/>
  <c r="L2740" i="10" s="1"/>
  <c r="K2741" i="10"/>
  <c r="L2741" i="10" s="1"/>
  <c r="K2742" i="10"/>
  <c r="L2742" i="10" s="1"/>
  <c r="K2743" i="10"/>
  <c r="L2743" i="10" s="1"/>
  <c r="K2744" i="10"/>
  <c r="L2744" i="10" s="1"/>
  <c r="K2745" i="10"/>
  <c r="L2745" i="10" s="1"/>
  <c r="K2746" i="10"/>
  <c r="L2746" i="10" s="1"/>
  <c r="K2747" i="10"/>
  <c r="L2747" i="10" s="1"/>
  <c r="K2748" i="10"/>
  <c r="L2748" i="10" s="1"/>
  <c r="K2749" i="10"/>
  <c r="L2749" i="10" s="1"/>
  <c r="K2750" i="10"/>
  <c r="L2750" i="10" s="1"/>
  <c r="K2751" i="10"/>
  <c r="L2751" i="10" s="1"/>
  <c r="K2752" i="10"/>
  <c r="L2752" i="10" s="1"/>
  <c r="K2753" i="10"/>
  <c r="L2753" i="10" s="1"/>
  <c r="K2754" i="10"/>
  <c r="L2754" i="10" s="1"/>
  <c r="K2755" i="10"/>
  <c r="L2755" i="10" s="1"/>
  <c r="K2756" i="10"/>
  <c r="L2756" i="10" s="1"/>
  <c r="K2757" i="10"/>
  <c r="L2757" i="10" s="1"/>
  <c r="K2758" i="10"/>
  <c r="L2758" i="10" s="1"/>
  <c r="K2759" i="10"/>
  <c r="L2759" i="10" s="1"/>
  <c r="K2760" i="10"/>
  <c r="L2760" i="10" s="1"/>
  <c r="K2761" i="10"/>
  <c r="L2761" i="10" s="1"/>
  <c r="K2762" i="10"/>
  <c r="L2762" i="10" s="1"/>
  <c r="K2763" i="10"/>
  <c r="L2763" i="10" s="1"/>
  <c r="K2764" i="10"/>
  <c r="L2764" i="10" s="1"/>
  <c r="K2765" i="10"/>
  <c r="L2765" i="10" s="1"/>
  <c r="K2766" i="10"/>
  <c r="L2766" i="10" s="1"/>
  <c r="K2767" i="10"/>
  <c r="L2767" i="10" s="1"/>
  <c r="K2768" i="10"/>
  <c r="L2768" i="10" s="1"/>
  <c r="K2769" i="10"/>
  <c r="L2769" i="10" s="1"/>
  <c r="K2770" i="10"/>
  <c r="L2770" i="10" s="1"/>
  <c r="K2771" i="10"/>
  <c r="L2771" i="10" s="1"/>
  <c r="K2772" i="10"/>
  <c r="L2772" i="10" s="1"/>
  <c r="K2773" i="10"/>
  <c r="L2773" i="10" s="1"/>
  <c r="K2774" i="10"/>
  <c r="L2774" i="10" s="1"/>
  <c r="K2775" i="10"/>
  <c r="L2775" i="10" s="1"/>
  <c r="K2776" i="10"/>
  <c r="L2776" i="10" s="1"/>
  <c r="K2777" i="10"/>
  <c r="L2777" i="10" s="1"/>
  <c r="K2778" i="10"/>
  <c r="L2778" i="10" s="1"/>
  <c r="K2779" i="10"/>
  <c r="L2779" i="10" s="1"/>
  <c r="K2780" i="10"/>
  <c r="L2780" i="10" s="1"/>
  <c r="K2781" i="10"/>
  <c r="L2781" i="10" s="1"/>
  <c r="K2782" i="10"/>
  <c r="L2782" i="10" s="1"/>
  <c r="K2783" i="10"/>
  <c r="L2783" i="10" s="1"/>
  <c r="K2784" i="10"/>
  <c r="L2784" i="10" s="1"/>
  <c r="K2785" i="10"/>
  <c r="L2785" i="10" s="1"/>
  <c r="K2786" i="10"/>
  <c r="L2786" i="10" s="1"/>
  <c r="K2787" i="10"/>
  <c r="L2787" i="10" s="1"/>
  <c r="K2788" i="10"/>
  <c r="L2788" i="10" s="1"/>
  <c r="K2789" i="10"/>
  <c r="L2789" i="10" s="1"/>
  <c r="K2790" i="10"/>
  <c r="L2790" i="10" s="1"/>
  <c r="K2791" i="10"/>
  <c r="L2791" i="10" s="1"/>
  <c r="K2792" i="10"/>
  <c r="L2792" i="10" s="1"/>
  <c r="K2793" i="10"/>
  <c r="L2793" i="10" s="1"/>
  <c r="K2794" i="10"/>
  <c r="L2794" i="10" s="1"/>
  <c r="K2795" i="10"/>
  <c r="L2795" i="10" s="1"/>
  <c r="K2796" i="10"/>
  <c r="L2796" i="10" s="1"/>
  <c r="K2797" i="10"/>
  <c r="L2797" i="10" s="1"/>
  <c r="K2798" i="10"/>
  <c r="L2798" i="10" s="1"/>
  <c r="K2799" i="10"/>
  <c r="L2799" i="10" s="1"/>
  <c r="K2800" i="10"/>
  <c r="L2800" i="10" s="1"/>
  <c r="K2801" i="10"/>
  <c r="L2801" i="10" s="1"/>
  <c r="K2802" i="10"/>
  <c r="L2802" i="10" s="1"/>
  <c r="K2803" i="10"/>
  <c r="L2803" i="10" s="1"/>
  <c r="K2804" i="10"/>
  <c r="L2804" i="10" s="1"/>
  <c r="K2805" i="10"/>
  <c r="L2805" i="10" s="1"/>
  <c r="K2806" i="10"/>
  <c r="L2806" i="10" s="1"/>
  <c r="K2807" i="10"/>
  <c r="L2807" i="10" s="1"/>
  <c r="K2808" i="10"/>
  <c r="L2808" i="10" s="1"/>
  <c r="K2809" i="10"/>
  <c r="L2809" i="10" s="1"/>
  <c r="K2810" i="10"/>
  <c r="L2810" i="10" s="1"/>
  <c r="K2811" i="10"/>
  <c r="L2811" i="10" s="1"/>
  <c r="K2812" i="10"/>
  <c r="L2812" i="10" s="1"/>
  <c r="K2813" i="10"/>
  <c r="L2813" i="10" s="1"/>
  <c r="K2814" i="10"/>
  <c r="L2814" i="10" s="1"/>
  <c r="K2815" i="10"/>
  <c r="L2815" i="10" s="1"/>
  <c r="K2816" i="10"/>
  <c r="L2816" i="10" s="1"/>
  <c r="K2817" i="10"/>
  <c r="L2817" i="10" s="1"/>
  <c r="K2818" i="10"/>
  <c r="L2818" i="10" s="1"/>
  <c r="K2819" i="10"/>
  <c r="L2819" i="10" s="1"/>
  <c r="K2820" i="10"/>
  <c r="L2820" i="10" s="1"/>
  <c r="K2821" i="10"/>
  <c r="L2821" i="10" s="1"/>
  <c r="K2822" i="10"/>
  <c r="L2822" i="10" s="1"/>
  <c r="K2823" i="10"/>
  <c r="L2823" i="10" s="1"/>
  <c r="K2824" i="10"/>
  <c r="L2824" i="10" s="1"/>
  <c r="K2825" i="10"/>
  <c r="L2825" i="10" s="1"/>
  <c r="K2826" i="10"/>
  <c r="L2826" i="10" s="1"/>
  <c r="K2827" i="10"/>
  <c r="L2827" i="10" s="1"/>
  <c r="K2828" i="10"/>
  <c r="L2828" i="10" s="1"/>
  <c r="K2829" i="10"/>
  <c r="L2829" i="10" s="1"/>
  <c r="K2830" i="10"/>
  <c r="L2830" i="10" s="1"/>
  <c r="K2831" i="10"/>
  <c r="L2831" i="10" s="1"/>
  <c r="K2832" i="10"/>
  <c r="L2832" i="10" s="1"/>
  <c r="K2833" i="10"/>
  <c r="L2833" i="10" s="1"/>
  <c r="K2834" i="10"/>
  <c r="L2834" i="10" s="1"/>
  <c r="K2835" i="10"/>
  <c r="L2835" i="10" s="1"/>
  <c r="K2836" i="10"/>
  <c r="L2836" i="10" s="1"/>
  <c r="K2837" i="10"/>
  <c r="L2837" i="10" s="1"/>
  <c r="K2838" i="10"/>
  <c r="L2838" i="10" s="1"/>
  <c r="K2839" i="10"/>
  <c r="L2839" i="10" s="1"/>
  <c r="K2840" i="10"/>
  <c r="L2840" i="10" s="1"/>
  <c r="K2841" i="10"/>
  <c r="L2841" i="10" s="1"/>
  <c r="K2842" i="10"/>
  <c r="L2842" i="10" s="1"/>
  <c r="K2843" i="10"/>
  <c r="L2843" i="10" s="1"/>
  <c r="K2844" i="10"/>
  <c r="L2844" i="10" s="1"/>
  <c r="K2845" i="10"/>
  <c r="L2845" i="10" s="1"/>
  <c r="K2846" i="10"/>
  <c r="L2846" i="10" s="1"/>
  <c r="K2847" i="10"/>
  <c r="L2847" i="10" s="1"/>
  <c r="K2848" i="10"/>
  <c r="L2848" i="10" s="1"/>
  <c r="K2849" i="10"/>
  <c r="L2849" i="10" s="1"/>
  <c r="K2850" i="10"/>
  <c r="L2850" i="10" s="1"/>
  <c r="K2851" i="10"/>
  <c r="L2851" i="10" s="1"/>
  <c r="K2852" i="10"/>
  <c r="L2852" i="10" s="1"/>
  <c r="K2853" i="10"/>
  <c r="L2853" i="10" s="1"/>
  <c r="K2854" i="10"/>
  <c r="L2854" i="10" s="1"/>
  <c r="K2855" i="10"/>
  <c r="L2855" i="10" s="1"/>
  <c r="K2856" i="10"/>
  <c r="L2856" i="10" s="1"/>
  <c r="K2857" i="10"/>
  <c r="L2857" i="10" s="1"/>
  <c r="K2858" i="10"/>
  <c r="L2858" i="10" s="1"/>
  <c r="K2859" i="10"/>
  <c r="L2859" i="10" s="1"/>
  <c r="K2860" i="10"/>
  <c r="L2860" i="10" s="1"/>
  <c r="K2861" i="10"/>
  <c r="L2861" i="10" s="1"/>
  <c r="K2862" i="10"/>
  <c r="L2862" i="10" s="1"/>
  <c r="K2863" i="10"/>
  <c r="L2863" i="10" s="1"/>
  <c r="K2864" i="10"/>
  <c r="L2864" i="10" s="1"/>
  <c r="K2865" i="10"/>
  <c r="L2865" i="10" s="1"/>
  <c r="K2866" i="10"/>
  <c r="L2866" i="10" s="1"/>
  <c r="K2867" i="10"/>
  <c r="L2867" i="10" s="1"/>
  <c r="K2868" i="10"/>
  <c r="L2868" i="10" s="1"/>
  <c r="K2869" i="10"/>
  <c r="L2869" i="10" s="1"/>
  <c r="K2870" i="10"/>
  <c r="L2870" i="10" s="1"/>
  <c r="K2871" i="10"/>
  <c r="L2871" i="10" s="1"/>
  <c r="K2872" i="10"/>
  <c r="L2872" i="10" s="1"/>
  <c r="K2873" i="10"/>
  <c r="L2873" i="10" s="1"/>
  <c r="K2874" i="10"/>
  <c r="L2874" i="10" s="1"/>
  <c r="K2875" i="10"/>
  <c r="L2875" i="10" s="1"/>
  <c r="K2876" i="10"/>
  <c r="L2876" i="10" s="1"/>
  <c r="K2877" i="10"/>
  <c r="L2877" i="10" s="1"/>
  <c r="K2878" i="10"/>
  <c r="L2878" i="10" s="1"/>
  <c r="K2879" i="10"/>
  <c r="L2879" i="10" s="1"/>
  <c r="K2880" i="10"/>
  <c r="L2880" i="10" s="1"/>
  <c r="K2881" i="10"/>
  <c r="L2881" i="10" s="1"/>
  <c r="K2882" i="10"/>
  <c r="L2882" i="10" s="1"/>
  <c r="K2883" i="10"/>
  <c r="L2883" i="10" s="1"/>
  <c r="K2884" i="10"/>
  <c r="L2884" i="10" s="1"/>
  <c r="K2885" i="10"/>
  <c r="L2885" i="10" s="1"/>
  <c r="K2886" i="10"/>
  <c r="L2886" i="10" s="1"/>
  <c r="K2887" i="10"/>
  <c r="L2887" i="10" s="1"/>
  <c r="K2888" i="10"/>
  <c r="L2888" i="10" s="1"/>
  <c r="K2889" i="10"/>
  <c r="L2889" i="10" s="1"/>
  <c r="K2890" i="10"/>
  <c r="L2890" i="10" s="1"/>
  <c r="K2891" i="10"/>
  <c r="L2891" i="10" s="1"/>
  <c r="K2892" i="10"/>
  <c r="L2892" i="10" s="1"/>
  <c r="K2893" i="10"/>
  <c r="L2893" i="10" s="1"/>
  <c r="K2894" i="10"/>
  <c r="L2894" i="10" s="1"/>
  <c r="K2895" i="10"/>
  <c r="L2895" i="10" s="1"/>
  <c r="K2896" i="10"/>
  <c r="L2896" i="10" s="1"/>
  <c r="K2897" i="10"/>
  <c r="L2897" i="10" s="1"/>
  <c r="K2898" i="10"/>
  <c r="L2898" i="10" s="1"/>
  <c r="K2899" i="10"/>
  <c r="L2899" i="10" s="1"/>
  <c r="K2900" i="10"/>
  <c r="L2900" i="10" s="1"/>
  <c r="K2901" i="10"/>
  <c r="L2901" i="10" s="1"/>
  <c r="K2902" i="10"/>
  <c r="L2902" i="10" s="1"/>
  <c r="K2903" i="10"/>
  <c r="L2903" i="10" s="1"/>
  <c r="K2904" i="10"/>
  <c r="L2904" i="10" s="1"/>
  <c r="K2905" i="10"/>
  <c r="L2905" i="10" s="1"/>
  <c r="K2906" i="10"/>
  <c r="L2906" i="10" s="1"/>
  <c r="K2907" i="10"/>
  <c r="L2907" i="10" s="1"/>
  <c r="K2908" i="10"/>
  <c r="L2908" i="10" s="1"/>
  <c r="K2909" i="10"/>
  <c r="L2909" i="10" s="1"/>
  <c r="K2910" i="10"/>
  <c r="L2910" i="10" s="1"/>
  <c r="K2911" i="10"/>
  <c r="L2911" i="10" s="1"/>
  <c r="K2912" i="10"/>
  <c r="L2912" i="10" s="1"/>
  <c r="K2913" i="10"/>
  <c r="L2913" i="10" s="1"/>
  <c r="K2914" i="10"/>
  <c r="L2914" i="10" s="1"/>
  <c r="K2915" i="10"/>
  <c r="L2915" i="10" s="1"/>
  <c r="K2916" i="10"/>
  <c r="L2916" i="10" s="1"/>
  <c r="K2917" i="10"/>
  <c r="L2917" i="10" s="1"/>
  <c r="K2918" i="10"/>
  <c r="L2918" i="10" s="1"/>
  <c r="K2919" i="10"/>
  <c r="L2919" i="10" s="1"/>
  <c r="K2920" i="10"/>
  <c r="L2920" i="10" s="1"/>
  <c r="K2921" i="10"/>
  <c r="L2921" i="10" s="1"/>
  <c r="K2922" i="10"/>
  <c r="L2922" i="10" s="1"/>
  <c r="K2923" i="10"/>
  <c r="L2923" i="10" s="1"/>
  <c r="K2924" i="10"/>
  <c r="L2924" i="10" s="1"/>
  <c r="K2925" i="10"/>
  <c r="L2925" i="10" s="1"/>
  <c r="K2926" i="10"/>
  <c r="L2926" i="10" s="1"/>
  <c r="K2927" i="10"/>
  <c r="L2927" i="10" s="1"/>
  <c r="K2928" i="10"/>
  <c r="L2928" i="10" s="1"/>
  <c r="K2929" i="10"/>
  <c r="L2929" i="10" s="1"/>
  <c r="K2930" i="10"/>
  <c r="L2930" i="10" s="1"/>
  <c r="K2931" i="10"/>
  <c r="L2931" i="10" s="1"/>
  <c r="K2932" i="10"/>
  <c r="L2932" i="10" s="1"/>
  <c r="K2933" i="10"/>
  <c r="L2933" i="10" s="1"/>
  <c r="K2934" i="10"/>
  <c r="L2934" i="10" s="1"/>
  <c r="K2935" i="10"/>
  <c r="L2935" i="10" s="1"/>
  <c r="K2936" i="10"/>
  <c r="L2936" i="10" s="1"/>
  <c r="K2937" i="10"/>
  <c r="L2937" i="10" s="1"/>
  <c r="K2938" i="10"/>
  <c r="L2938" i="10" s="1"/>
  <c r="K2939" i="10"/>
  <c r="L2939" i="10" s="1"/>
  <c r="K2940" i="10"/>
  <c r="L2940" i="10" s="1"/>
  <c r="K2941" i="10"/>
  <c r="L2941" i="10" s="1"/>
  <c r="K2942" i="10"/>
  <c r="L2942" i="10" s="1"/>
  <c r="K2943" i="10"/>
  <c r="L2943" i="10" s="1"/>
  <c r="K2944" i="10"/>
  <c r="L2944" i="10" s="1"/>
  <c r="K2945" i="10"/>
  <c r="L2945" i="10" s="1"/>
  <c r="K2946" i="10"/>
  <c r="L2946" i="10" s="1"/>
  <c r="K2947" i="10"/>
  <c r="L2947" i="10" s="1"/>
  <c r="K2948" i="10"/>
  <c r="L2948" i="10" s="1"/>
  <c r="K2949" i="10"/>
  <c r="L2949" i="10" s="1"/>
  <c r="K2950" i="10"/>
  <c r="L2950" i="10" s="1"/>
  <c r="K2951" i="10"/>
  <c r="L2951" i="10" s="1"/>
  <c r="K2952" i="10"/>
  <c r="L2952" i="10" s="1"/>
  <c r="K2953" i="10"/>
  <c r="L2953" i="10" s="1"/>
  <c r="K2954" i="10"/>
  <c r="L2954" i="10" s="1"/>
  <c r="K2955" i="10"/>
  <c r="L2955" i="10" s="1"/>
  <c r="K2956" i="10"/>
  <c r="L2956" i="10" s="1"/>
  <c r="K2957" i="10"/>
  <c r="L2957" i="10" s="1"/>
  <c r="K2958" i="10"/>
  <c r="L2958" i="10" s="1"/>
  <c r="K2959" i="10"/>
  <c r="L2959" i="10" s="1"/>
  <c r="K2960" i="10"/>
  <c r="L2960" i="10" s="1"/>
  <c r="K2961" i="10"/>
  <c r="L2961" i="10" s="1"/>
  <c r="K2962" i="10"/>
  <c r="L2962" i="10" s="1"/>
  <c r="K2963" i="10"/>
  <c r="L2963" i="10" s="1"/>
  <c r="K2964" i="10"/>
  <c r="L2964" i="10" s="1"/>
  <c r="K2965" i="10"/>
  <c r="L2965" i="10" s="1"/>
  <c r="K2966" i="10"/>
  <c r="L2966" i="10" s="1"/>
  <c r="K2967" i="10"/>
  <c r="L2967" i="10" s="1"/>
  <c r="K2968" i="10"/>
  <c r="L2968" i="10" s="1"/>
  <c r="K2969" i="10"/>
  <c r="L2969" i="10" s="1"/>
  <c r="K2970" i="10"/>
  <c r="L2970" i="10" s="1"/>
  <c r="K2971" i="10"/>
  <c r="L2971" i="10" s="1"/>
  <c r="K2972" i="10"/>
  <c r="L2972" i="10" s="1"/>
  <c r="K2973" i="10"/>
  <c r="L2973" i="10" s="1"/>
  <c r="K2974" i="10"/>
  <c r="L2974" i="10" s="1"/>
  <c r="K2975" i="10"/>
  <c r="L2975" i="10" s="1"/>
  <c r="K2976" i="10"/>
  <c r="L2976" i="10" s="1"/>
  <c r="K2977" i="10"/>
  <c r="L2977" i="10" s="1"/>
  <c r="K2978" i="10"/>
  <c r="L2978" i="10" s="1"/>
  <c r="K2979" i="10"/>
  <c r="L2979" i="10" s="1"/>
  <c r="K2980" i="10"/>
  <c r="L2980" i="10" s="1"/>
  <c r="K2981" i="10"/>
  <c r="L2981" i="10" s="1"/>
  <c r="K2982" i="10"/>
  <c r="L2982" i="10" s="1"/>
  <c r="K2983" i="10"/>
  <c r="L2983" i="10" s="1"/>
  <c r="K2984" i="10"/>
  <c r="L2984" i="10" s="1"/>
  <c r="K2985" i="10"/>
  <c r="L2985" i="10" s="1"/>
  <c r="K2986" i="10"/>
  <c r="L2986" i="10" s="1"/>
  <c r="K2987" i="10"/>
  <c r="L2987" i="10" s="1"/>
  <c r="K2988" i="10"/>
  <c r="L2988" i="10" s="1"/>
  <c r="K2989" i="10"/>
  <c r="L2989" i="10" s="1"/>
  <c r="K2990" i="10"/>
  <c r="L2990" i="10" s="1"/>
  <c r="K2991" i="10"/>
  <c r="L2991" i="10" s="1"/>
  <c r="K2992" i="10"/>
  <c r="L2992" i="10" s="1"/>
  <c r="K2993" i="10"/>
  <c r="L2993" i="10" s="1"/>
  <c r="K2994" i="10"/>
  <c r="L2994" i="10" s="1"/>
  <c r="K2995" i="10"/>
  <c r="L2995" i="10" s="1"/>
  <c r="K2996" i="10"/>
  <c r="L2996" i="10" s="1"/>
  <c r="K2997" i="10"/>
  <c r="L2997" i="10" s="1"/>
  <c r="K2998" i="10"/>
  <c r="L2998" i="10" s="1"/>
  <c r="K2999" i="10"/>
  <c r="L2999" i="10" s="1"/>
  <c r="K3000" i="10"/>
  <c r="L3000" i="10" s="1"/>
  <c r="K3001" i="10"/>
  <c r="L3001" i="10" s="1"/>
  <c r="K3002" i="10"/>
  <c r="L3002" i="10" s="1"/>
  <c r="K3003" i="10"/>
  <c r="L3003" i="10" s="1"/>
  <c r="K3004" i="10"/>
  <c r="L3004" i="10" s="1"/>
  <c r="K3005" i="10"/>
  <c r="L3005" i="10" s="1"/>
  <c r="K3006" i="10"/>
  <c r="L3006" i="10" s="1"/>
  <c r="K3007" i="10"/>
  <c r="L3007" i="10" s="1"/>
  <c r="K3008" i="10"/>
  <c r="L3008" i="10" s="1"/>
  <c r="K3009" i="10"/>
  <c r="L3009" i="10" s="1"/>
  <c r="K3010" i="10"/>
  <c r="L3010" i="10" s="1"/>
  <c r="K3011" i="10"/>
  <c r="L3011" i="10" s="1"/>
  <c r="K3012" i="10"/>
  <c r="L3012" i="10" s="1"/>
  <c r="K3013" i="10"/>
  <c r="L3013" i="10" s="1"/>
  <c r="K3014" i="10"/>
  <c r="L3014" i="10" s="1"/>
  <c r="K3015" i="10"/>
  <c r="L3015" i="10" s="1"/>
  <c r="K3016" i="10"/>
  <c r="L3016" i="10" s="1"/>
  <c r="K3017" i="10"/>
  <c r="L3017" i="10" s="1"/>
  <c r="K3018" i="10"/>
  <c r="L3018" i="10" s="1"/>
  <c r="K3019" i="10"/>
  <c r="L3019" i="10" s="1"/>
  <c r="K3020" i="10"/>
  <c r="L3020" i="10" s="1"/>
  <c r="K3021" i="10"/>
  <c r="L3021" i="10" s="1"/>
  <c r="K3022" i="10"/>
  <c r="L3022" i="10" s="1"/>
  <c r="K3023" i="10"/>
  <c r="L3023" i="10" s="1"/>
  <c r="K3024" i="10"/>
  <c r="L3024" i="10" s="1"/>
  <c r="K3025" i="10"/>
  <c r="L3025" i="10" s="1"/>
  <c r="K3026" i="10"/>
  <c r="L3026" i="10" s="1"/>
  <c r="K3027" i="10"/>
  <c r="L3027" i="10" s="1"/>
  <c r="K3028" i="10"/>
  <c r="L3028" i="10" s="1"/>
  <c r="K3029" i="10"/>
  <c r="L3029" i="10" s="1"/>
  <c r="K3030" i="10"/>
  <c r="L3030" i="10" s="1"/>
  <c r="K3031" i="10"/>
  <c r="L3031" i="10" s="1"/>
  <c r="K3032" i="10"/>
  <c r="L3032" i="10" s="1"/>
  <c r="K3033" i="10"/>
  <c r="L3033" i="10" s="1"/>
  <c r="K3034" i="10"/>
  <c r="L3034" i="10" s="1"/>
  <c r="K3035" i="10"/>
  <c r="L3035" i="10" s="1"/>
  <c r="K3036" i="10"/>
  <c r="L3036" i="10" s="1"/>
  <c r="K3037" i="10"/>
  <c r="L3037" i="10" s="1"/>
  <c r="K3038" i="10"/>
  <c r="L3038" i="10" s="1"/>
  <c r="K3039" i="10"/>
  <c r="L3039" i="10" s="1"/>
  <c r="K3040" i="10"/>
  <c r="L3040" i="10" s="1"/>
  <c r="K3041" i="10"/>
  <c r="L3041" i="10" s="1"/>
  <c r="K3042" i="10"/>
  <c r="L3042" i="10" s="1"/>
  <c r="K3043" i="10"/>
  <c r="L3043" i="10" s="1"/>
  <c r="K3044" i="10"/>
  <c r="L3044" i="10" s="1"/>
  <c r="K3045" i="10"/>
  <c r="L3045" i="10" s="1"/>
  <c r="K3046" i="10"/>
  <c r="L3046" i="10" s="1"/>
  <c r="K3047" i="10"/>
  <c r="L3047" i="10" s="1"/>
  <c r="K3048" i="10"/>
  <c r="L3048" i="10" s="1"/>
  <c r="K3049" i="10"/>
  <c r="L3049" i="10" s="1"/>
  <c r="K3050" i="10"/>
  <c r="L3050" i="10" s="1"/>
  <c r="K3051" i="10"/>
  <c r="L3051" i="10" s="1"/>
  <c r="K3052" i="10"/>
  <c r="L3052" i="10" s="1"/>
  <c r="K3053" i="10"/>
  <c r="L3053" i="10" s="1"/>
  <c r="K3054" i="10"/>
  <c r="L3054" i="10" s="1"/>
  <c r="K3055" i="10"/>
  <c r="L3055" i="10" s="1"/>
  <c r="K3056" i="10"/>
  <c r="L3056" i="10" s="1"/>
  <c r="K3057" i="10"/>
  <c r="L3057" i="10" s="1"/>
  <c r="K3058" i="10"/>
  <c r="L3058" i="10" s="1"/>
  <c r="K3059" i="10"/>
  <c r="L3059" i="10" s="1"/>
  <c r="K3060" i="10"/>
  <c r="L3060" i="10" s="1"/>
  <c r="K3061" i="10"/>
  <c r="L3061" i="10" s="1"/>
  <c r="K3062" i="10"/>
  <c r="L3062" i="10" s="1"/>
  <c r="K3063" i="10"/>
  <c r="L3063" i="10" s="1"/>
  <c r="K3064" i="10"/>
  <c r="L3064" i="10" s="1"/>
  <c r="K3065" i="10"/>
  <c r="L3065" i="10" s="1"/>
  <c r="K3066" i="10"/>
  <c r="L3066" i="10" s="1"/>
  <c r="K3067" i="10"/>
  <c r="L3067" i="10" s="1"/>
  <c r="K3068" i="10"/>
  <c r="L3068" i="10" s="1"/>
  <c r="K3069" i="10"/>
  <c r="L3069" i="10" s="1"/>
  <c r="K3070" i="10"/>
  <c r="L3070" i="10" s="1"/>
  <c r="L3071" i="10"/>
  <c r="K3072" i="10"/>
  <c r="L3072" i="10" s="1"/>
  <c r="K3073" i="10"/>
  <c r="L3073" i="10" s="1"/>
  <c r="K3074" i="10"/>
  <c r="L3074" i="10" s="1"/>
  <c r="K3075" i="10"/>
  <c r="L3075" i="10" s="1"/>
  <c r="K3076" i="10"/>
  <c r="L3076" i="10" s="1"/>
  <c r="K3077" i="10"/>
  <c r="L3077" i="10" s="1"/>
  <c r="K3078" i="10"/>
  <c r="L3078" i="10" s="1"/>
  <c r="K3079" i="10"/>
  <c r="L3079" i="10" s="1"/>
  <c r="K3080" i="10"/>
  <c r="L3080" i="10" s="1"/>
  <c r="K3081" i="10"/>
  <c r="L3081" i="10" s="1"/>
  <c r="K3082" i="10"/>
  <c r="L3082" i="10" s="1"/>
  <c r="K3083" i="10"/>
  <c r="L3083" i="10" s="1"/>
  <c r="K3084" i="10"/>
  <c r="L3084" i="10" s="1"/>
  <c r="K3085" i="10"/>
  <c r="L3085" i="10" s="1"/>
  <c r="K3086" i="10"/>
  <c r="L3086" i="10" s="1"/>
  <c r="K3087" i="10"/>
  <c r="L3087" i="10" s="1"/>
  <c r="K3088" i="10"/>
  <c r="L3088" i="10" s="1"/>
  <c r="K3089" i="10"/>
  <c r="L3089" i="10" s="1"/>
  <c r="K3090" i="10"/>
  <c r="L3090" i="10" s="1"/>
  <c r="K3091" i="10"/>
  <c r="L3091" i="10" s="1"/>
  <c r="K3092" i="10"/>
  <c r="L3092" i="10" s="1"/>
  <c r="K3093" i="10"/>
  <c r="L3093" i="10" s="1"/>
  <c r="K3094" i="10"/>
  <c r="L3094" i="10" s="1"/>
  <c r="K3095" i="10"/>
  <c r="L3095" i="10" s="1"/>
  <c r="K3096" i="10"/>
  <c r="L3096" i="10" s="1"/>
  <c r="K3097" i="10"/>
  <c r="L3097" i="10" s="1"/>
  <c r="K3098" i="10"/>
  <c r="L3098" i="10" s="1"/>
  <c r="K3099" i="10"/>
  <c r="L3099" i="10" s="1"/>
  <c r="K3100" i="10"/>
  <c r="L3100" i="10" s="1"/>
  <c r="K3101" i="10"/>
  <c r="L3101" i="10" s="1"/>
  <c r="K3102" i="10"/>
  <c r="L3102" i="10" s="1"/>
  <c r="M3102" i="10" s="1"/>
  <c r="K3103" i="10"/>
  <c r="L3103" i="10" s="1"/>
  <c r="K3104" i="10"/>
  <c r="L3104" i="10" s="1"/>
  <c r="K3105" i="10"/>
  <c r="L3105" i="10" s="1"/>
  <c r="K3106" i="10"/>
  <c r="L3106" i="10" s="1"/>
  <c r="K3107" i="10"/>
  <c r="L3107" i="10" s="1"/>
  <c r="K3108" i="10"/>
  <c r="L3108" i="10" s="1"/>
  <c r="K3109" i="10"/>
  <c r="L3109" i="10" s="1"/>
  <c r="K3110" i="10"/>
  <c r="L3110" i="10" s="1"/>
  <c r="K3111" i="10"/>
  <c r="L3111" i="10" s="1"/>
  <c r="K3112" i="10"/>
  <c r="L3112" i="10" s="1"/>
  <c r="K3113" i="10"/>
  <c r="L3113" i="10" s="1"/>
  <c r="K3114" i="10"/>
  <c r="L3114" i="10" s="1"/>
  <c r="K3115" i="10"/>
  <c r="L3115" i="10" s="1"/>
  <c r="K3116" i="10"/>
  <c r="L3116" i="10" s="1"/>
  <c r="K3117" i="10"/>
  <c r="L3117" i="10" s="1"/>
  <c r="K3118" i="10"/>
  <c r="L3118" i="10" s="1"/>
  <c r="K3119" i="10"/>
  <c r="L3119" i="10" s="1"/>
  <c r="K3120" i="10"/>
  <c r="L3120" i="10" s="1"/>
  <c r="K3121" i="10"/>
  <c r="L3121" i="10" s="1"/>
  <c r="K3122" i="10"/>
  <c r="L3122" i="10" s="1"/>
  <c r="K3123" i="10"/>
  <c r="L3123" i="10" s="1"/>
  <c r="K3124" i="10"/>
  <c r="L3124" i="10" s="1"/>
  <c r="K3125" i="10"/>
  <c r="L3125" i="10" s="1"/>
  <c r="K3126" i="10"/>
  <c r="L3126" i="10" s="1"/>
  <c r="K3127" i="10"/>
  <c r="L3127" i="10" s="1"/>
  <c r="K3128" i="10"/>
  <c r="L3128" i="10" s="1"/>
  <c r="K3129" i="10"/>
  <c r="L3129" i="10" s="1"/>
  <c r="K3130" i="10"/>
  <c r="L3130" i="10" s="1"/>
  <c r="K3131" i="10"/>
  <c r="L3131" i="10" s="1"/>
  <c r="K3132" i="10"/>
  <c r="L3132" i="10" s="1"/>
  <c r="K3133" i="10"/>
  <c r="L3133" i="10" s="1"/>
  <c r="K3134" i="10"/>
  <c r="L3134" i="10" s="1"/>
  <c r="K3135" i="10"/>
  <c r="L3135" i="10" s="1"/>
  <c r="K3136" i="10"/>
  <c r="L3136" i="10" s="1"/>
  <c r="K3137" i="10"/>
  <c r="L3137" i="10" s="1"/>
  <c r="K3138" i="10"/>
  <c r="L3138" i="10" s="1"/>
  <c r="K3139" i="10"/>
  <c r="L3139" i="10" s="1"/>
  <c r="K3140" i="10"/>
  <c r="L3140" i="10" s="1"/>
  <c r="K3141" i="10"/>
  <c r="L3141" i="10" s="1"/>
  <c r="K3142" i="10"/>
  <c r="L3142" i="10" s="1"/>
  <c r="K3143" i="10"/>
  <c r="L3143" i="10" s="1"/>
  <c r="K3144" i="10"/>
  <c r="L3144" i="10" s="1"/>
  <c r="K3145" i="10"/>
  <c r="L3145" i="10" s="1"/>
  <c r="K3146" i="10"/>
  <c r="L3146" i="10" s="1"/>
  <c r="K3147" i="10"/>
  <c r="L3147" i="10" s="1"/>
  <c r="K3148" i="10"/>
  <c r="L3148" i="10" s="1"/>
  <c r="K3149" i="10"/>
  <c r="L3149" i="10" s="1"/>
  <c r="K3150" i="10"/>
  <c r="L3150" i="10" s="1"/>
  <c r="K3151" i="10"/>
  <c r="L3151" i="10" s="1"/>
  <c r="K3152" i="10"/>
  <c r="L3152" i="10" s="1"/>
  <c r="K3153" i="10"/>
  <c r="L3153" i="10" s="1"/>
  <c r="K3154" i="10"/>
  <c r="L3154" i="10" s="1"/>
  <c r="K3155" i="10"/>
  <c r="L3155" i="10" s="1"/>
  <c r="K3156" i="10"/>
  <c r="L3156" i="10" s="1"/>
  <c r="K3157" i="10"/>
  <c r="L3157" i="10" s="1"/>
  <c r="K3158" i="10"/>
  <c r="L3158" i="10" s="1"/>
  <c r="K3159" i="10"/>
  <c r="L3159" i="10" s="1"/>
  <c r="K3160" i="10"/>
  <c r="L3160" i="10" s="1"/>
  <c r="K3161" i="10"/>
  <c r="L3161" i="10" s="1"/>
  <c r="K3162" i="10"/>
  <c r="L3162" i="10" s="1"/>
  <c r="K3163" i="10"/>
  <c r="L3163" i="10" s="1"/>
  <c r="K3164" i="10"/>
  <c r="L3164" i="10" s="1"/>
  <c r="K3165" i="10"/>
  <c r="L3165" i="10" s="1"/>
  <c r="K3166" i="10"/>
  <c r="L3166" i="10" s="1"/>
  <c r="K3167" i="10"/>
  <c r="L3167" i="10" s="1"/>
  <c r="K3168" i="10"/>
  <c r="L3168" i="10" s="1"/>
  <c r="K3169" i="10"/>
  <c r="L3169" i="10" s="1"/>
  <c r="K3170" i="10"/>
  <c r="L3170" i="10" s="1"/>
  <c r="K3171" i="10"/>
  <c r="L3171" i="10" s="1"/>
  <c r="K3172" i="10"/>
  <c r="L3172" i="10" s="1"/>
  <c r="K3173" i="10"/>
  <c r="L3173" i="10" s="1"/>
  <c r="K3174" i="10"/>
  <c r="L3174" i="10" s="1"/>
  <c r="K3175" i="10"/>
  <c r="L3175" i="10" s="1"/>
  <c r="K3176" i="10"/>
  <c r="L3176" i="10" s="1"/>
  <c r="K3177" i="10"/>
  <c r="L3177" i="10" s="1"/>
  <c r="K3178" i="10"/>
  <c r="L3178" i="10" s="1"/>
  <c r="K3179" i="10"/>
  <c r="L3179" i="10" s="1"/>
  <c r="K3180" i="10"/>
  <c r="L3180" i="10" s="1"/>
  <c r="K3181" i="10"/>
  <c r="L3181" i="10" s="1"/>
  <c r="K3182" i="10"/>
  <c r="L3182" i="10" s="1"/>
  <c r="K3183" i="10"/>
  <c r="L3183" i="10" s="1"/>
  <c r="K3184" i="10"/>
  <c r="L3184" i="10" s="1"/>
  <c r="K3185" i="10"/>
  <c r="L3185" i="10" s="1"/>
  <c r="K3186" i="10"/>
  <c r="L3186" i="10" s="1"/>
  <c r="K3187" i="10"/>
  <c r="L3187" i="10" s="1"/>
  <c r="K3188" i="10"/>
  <c r="L3188" i="10" s="1"/>
  <c r="K3189" i="10"/>
  <c r="L3189" i="10" s="1"/>
  <c r="K3190" i="10"/>
  <c r="L3190" i="10" s="1"/>
  <c r="K3191" i="10"/>
  <c r="L3191" i="10" s="1"/>
  <c r="K3192" i="10"/>
  <c r="L3192" i="10" s="1"/>
  <c r="K3193" i="10"/>
  <c r="L3193" i="10" s="1"/>
  <c r="K3194" i="10"/>
  <c r="L3194" i="10" s="1"/>
  <c r="K3195" i="10"/>
  <c r="L3195" i="10" s="1"/>
  <c r="K3196" i="10"/>
  <c r="L3196" i="10" s="1"/>
  <c r="K3197" i="10"/>
  <c r="L3197" i="10" s="1"/>
  <c r="K3198" i="10"/>
  <c r="L3198" i="10" s="1"/>
  <c r="K3199" i="10"/>
  <c r="L3199" i="10" s="1"/>
  <c r="K3200" i="10"/>
  <c r="L3200" i="10" s="1"/>
  <c r="K3201" i="10"/>
  <c r="L3201" i="10" s="1"/>
  <c r="K3202" i="10"/>
  <c r="L3202" i="10" s="1"/>
  <c r="K3203" i="10"/>
  <c r="L3203" i="10" s="1"/>
  <c r="K3204" i="10"/>
  <c r="L3204" i="10" s="1"/>
  <c r="K3205" i="10"/>
  <c r="L3205" i="10" s="1"/>
  <c r="K3206" i="10"/>
  <c r="L3206" i="10" s="1"/>
  <c r="K3207" i="10"/>
  <c r="L3207" i="10" s="1"/>
  <c r="K3208" i="10"/>
  <c r="L3208" i="10" s="1"/>
  <c r="K3209" i="10"/>
  <c r="L3209" i="10" s="1"/>
  <c r="K3210" i="10"/>
  <c r="L3210" i="10" s="1"/>
  <c r="K3211" i="10"/>
  <c r="L3211" i="10" s="1"/>
  <c r="K3212" i="10"/>
  <c r="L3212" i="10" s="1"/>
  <c r="K3213" i="10"/>
  <c r="L3213" i="10" s="1"/>
  <c r="K3214" i="10"/>
  <c r="L3214" i="10" s="1"/>
  <c r="K3215" i="10"/>
  <c r="L3215" i="10" s="1"/>
  <c r="K3216" i="10"/>
  <c r="L3216" i="10" s="1"/>
  <c r="K3217" i="10"/>
  <c r="L3217" i="10" s="1"/>
  <c r="K3218" i="10"/>
  <c r="L3218" i="10" s="1"/>
  <c r="K3219" i="10"/>
  <c r="L3219" i="10" s="1"/>
  <c r="K3220" i="10"/>
  <c r="L3220" i="10" s="1"/>
  <c r="K3221" i="10"/>
  <c r="L3221" i="10" s="1"/>
  <c r="K3222" i="10"/>
  <c r="L3222" i="10" s="1"/>
  <c r="K3223" i="10"/>
  <c r="L3223" i="10" s="1"/>
  <c r="K3224" i="10"/>
  <c r="L3224" i="10" s="1"/>
  <c r="K3225" i="10"/>
  <c r="L3225" i="10" s="1"/>
  <c r="K3226" i="10"/>
  <c r="L3226" i="10" s="1"/>
  <c r="K3227" i="10"/>
  <c r="L3227" i="10" s="1"/>
  <c r="K3228" i="10"/>
  <c r="L3228" i="10" s="1"/>
  <c r="K3229" i="10"/>
  <c r="L3229" i="10" s="1"/>
  <c r="K3230" i="10"/>
  <c r="L3230" i="10" s="1"/>
  <c r="K3231" i="10"/>
  <c r="L3231" i="10" s="1"/>
  <c r="K3232" i="10"/>
  <c r="L3232" i="10" s="1"/>
  <c r="K3233" i="10"/>
  <c r="L3233" i="10" s="1"/>
  <c r="K3234" i="10"/>
  <c r="L3234" i="10" s="1"/>
  <c r="K3235" i="10"/>
  <c r="L3235" i="10" s="1"/>
  <c r="K3236" i="10"/>
  <c r="L3236" i="10" s="1"/>
  <c r="K3237" i="10"/>
  <c r="L3237" i="10" s="1"/>
  <c r="K3238" i="10"/>
  <c r="L3238" i="10" s="1"/>
  <c r="K3239" i="10"/>
  <c r="L3239" i="10" s="1"/>
  <c r="K3240" i="10"/>
  <c r="L3240" i="10" s="1"/>
  <c r="K3241" i="10"/>
  <c r="L3241" i="10" s="1"/>
  <c r="K3242" i="10"/>
  <c r="L3242" i="10" s="1"/>
  <c r="K3243" i="10"/>
  <c r="L3243" i="10" s="1"/>
  <c r="K3244" i="10"/>
  <c r="L3244" i="10" s="1"/>
  <c r="K3245" i="10"/>
  <c r="L3245" i="10" s="1"/>
  <c r="K3246" i="10"/>
  <c r="L3246" i="10" s="1"/>
  <c r="K3247" i="10"/>
  <c r="L3247" i="10" s="1"/>
  <c r="K3248" i="10"/>
  <c r="L3248" i="10" s="1"/>
  <c r="K3249" i="10"/>
  <c r="L3249" i="10" s="1"/>
  <c r="K3250" i="10"/>
  <c r="L3250" i="10" s="1"/>
  <c r="K3251" i="10"/>
  <c r="L3251" i="10" s="1"/>
  <c r="K3252" i="10"/>
  <c r="L3252" i="10" s="1"/>
  <c r="K3253" i="10"/>
  <c r="L3253" i="10" s="1"/>
  <c r="K3254" i="10"/>
  <c r="L3254" i="10" s="1"/>
  <c r="K3255" i="10"/>
  <c r="L3255" i="10" s="1"/>
  <c r="K3256" i="10"/>
  <c r="L3256" i="10" s="1"/>
  <c r="K3257" i="10"/>
  <c r="L3257" i="10" s="1"/>
  <c r="K3258" i="10"/>
  <c r="L3258" i="10" s="1"/>
  <c r="K3259" i="10"/>
  <c r="L3259" i="10" s="1"/>
  <c r="K3260" i="10"/>
  <c r="L3260" i="10" s="1"/>
  <c r="K3261" i="10"/>
  <c r="L3261" i="10" s="1"/>
  <c r="K3262" i="10"/>
  <c r="L3262" i="10" s="1"/>
  <c r="K3263" i="10"/>
  <c r="L3263" i="10" s="1"/>
  <c r="K3264" i="10"/>
  <c r="L3264" i="10" s="1"/>
  <c r="K3265" i="10"/>
  <c r="L3265" i="10" s="1"/>
  <c r="K3266" i="10"/>
  <c r="L3266" i="10" s="1"/>
  <c r="K3267" i="10"/>
  <c r="L3267" i="10" s="1"/>
  <c r="K3268" i="10"/>
  <c r="L3268" i="10" s="1"/>
  <c r="K3269" i="10"/>
  <c r="L3269" i="10" s="1"/>
  <c r="K3270" i="10"/>
  <c r="L3270" i="10" s="1"/>
  <c r="K3271" i="10"/>
  <c r="L3271" i="10" s="1"/>
  <c r="K3272" i="10"/>
  <c r="L3272" i="10" s="1"/>
  <c r="K3273" i="10"/>
  <c r="L3273" i="10" s="1"/>
  <c r="K3274" i="10"/>
  <c r="L3274" i="10" s="1"/>
  <c r="K3275" i="10"/>
  <c r="L3275" i="10" s="1"/>
  <c r="K3276" i="10"/>
  <c r="L3276" i="10" s="1"/>
  <c r="K3277" i="10"/>
  <c r="L3277" i="10" s="1"/>
  <c r="K3278" i="10"/>
  <c r="L3278" i="10" s="1"/>
  <c r="K3279" i="10"/>
  <c r="L3279" i="10" s="1"/>
  <c r="K3280" i="10"/>
  <c r="L3280" i="10" s="1"/>
  <c r="K3281" i="10"/>
  <c r="L3281" i="10" s="1"/>
  <c r="K3282" i="10"/>
  <c r="L3282" i="10" s="1"/>
  <c r="K3283" i="10"/>
  <c r="L3283" i="10" s="1"/>
  <c r="K3284" i="10"/>
  <c r="L3284" i="10" s="1"/>
  <c r="K3285" i="10"/>
  <c r="L3285" i="10" s="1"/>
  <c r="K3286" i="10"/>
  <c r="L3286" i="10" s="1"/>
  <c r="K3287" i="10"/>
  <c r="L3287" i="10" s="1"/>
  <c r="K3288" i="10"/>
  <c r="L3288" i="10" s="1"/>
  <c r="K3289" i="10"/>
  <c r="L3289" i="10" s="1"/>
  <c r="K3290" i="10"/>
  <c r="L3290" i="10" s="1"/>
  <c r="K3291" i="10"/>
  <c r="L3291" i="10" s="1"/>
  <c r="K3292" i="10"/>
  <c r="L3292" i="10" s="1"/>
  <c r="K3293" i="10"/>
  <c r="L3293" i="10" s="1"/>
  <c r="K3294" i="10"/>
  <c r="L3294" i="10" s="1"/>
  <c r="K3295" i="10"/>
  <c r="L3295" i="10" s="1"/>
  <c r="K3296" i="10"/>
  <c r="L3296" i="10" s="1"/>
  <c r="K3297" i="10"/>
  <c r="L3297" i="10" s="1"/>
  <c r="K3298" i="10"/>
  <c r="L3298" i="10" s="1"/>
  <c r="K3299" i="10"/>
  <c r="L3299" i="10" s="1"/>
  <c r="K3300" i="10"/>
  <c r="L3300" i="10" s="1"/>
  <c r="K3301" i="10"/>
  <c r="L3301" i="10" s="1"/>
  <c r="K3302" i="10"/>
  <c r="L3302" i="10" s="1"/>
  <c r="K3303" i="10"/>
  <c r="L3303" i="10" s="1"/>
  <c r="K3304" i="10"/>
  <c r="L3304" i="10" s="1"/>
  <c r="K3305" i="10"/>
  <c r="L3305" i="10" s="1"/>
  <c r="K3306" i="10"/>
  <c r="L3306" i="10" s="1"/>
  <c r="K3307" i="10"/>
  <c r="L3307" i="10" s="1"/>
  <c r="K3308" i="10"/>
  <c r="L3308" i="10" s="1"/>
  <c r="K3309" i="10"/>
  <c r="L3309" i="10" s="1"/>
  <c r="K3310" i="10"/>
  <c r="L3310" i="10" s="1"/>
  <c r="K3311" i="10"/>
  <c r="L3311" i="10" s="1"/>
  <c r="K3312" i="10"/>
  <c r="L3312" i="10" s="1"/>
  <c r="K3313" i="10"/>
  <c r="L3313" i="10" s="1"/>
  <c r="K3314" i="10"/>
  <c r="L3314" i="10" s="1"/>
  <c r="K3315" i="10"/>
  <c r="L3315" i="10" s="1"/>
  <c r="K3316" i="10"/>
  <c r="L3316" i="10" s="1"/>
  <c r="K3317" i="10"/>
  <c r="L3317" i="10" s="1"/>
  <c r="K3318" i="10"/>
  <c r="L3318" i="10" s="1"/>
  <c r="K3319" i="10"/>
  <c r="L3319" i="10" s="1"/>
  <c r="K3320" i="10"/>
  <c r="L3320" i="10" s="1"/>
  <c r="K3321" i="10"/>
  <c r="L3321" i="10" s="1"/>
  <c r="K3322" i="10"/>
  <c r="L3322" i="10" s="1"/>
  <c r="K3323" i="10"/>
  <c r="L3323" i="10" s="1"/>
  <c r="K3324" i="10"/>
  <c r="L3324" i="10" s="1"/>
  <c r="K3325" i="10"/>
  <c r="L3325" i="10" s="1"/>
  <c r="K3326" i="10"/>
  <c r="L3326" i="10" s="1"/>
  <c r="K3327" i="10"/>
  <c r="L3327" i="10" s="1"/>
  <c r="K3328" i="10"/>
  <c r="L3328" i="10" s="1"/>
  <c r="K3329" i="10"/>
  <c r="L3329" i="10" s="1"/>
  <c r="K3330" i="10"/>
  <c r="L3330" i="10" s="1"/>
  <c r="K3331" i="10"/>
  <c r="L3331" i="10" s="1"/>
  <c r="K3332" i="10"/>
  <c r="L3332" i="10" s="1"/>
  <c r="K3333" i="10"/>
  <c r="L3333" i="10" s="1"/>
  <c r="K3334" i="10"/>
  <c r="L3334" i="10" s="1"/>
  <c r="K3335" i="10"/>
  <c r="L3335" i="10" s="1"/>
  <c r="K3336" i="10"/>
  <c r="L3336" i="10" s="1"/>
  <c r="K3337" i="10"/>
  <c r="L3337" i="10" s="1"/>
  <c r="K3338" i="10"/>
  <c r="L3338" i="10" s="1"/>
  <c r="K3339" i="10"/>
  <c r="L3339" i="10" s="1"/>
  <c r="K3340" i="10"/>
  <c r="L3340" i="10" s="1"/>
  <c r="K3341" i="10"/>
  <c r="L3341" i="10" s="1"/>
  <c r="K3342" i="10"/>
  <c r="L3342" i="10" s="1"/>
  <c r="K3343" i="10"/>
  <c r="L3343" i="10" s="1"/>
  <c r="K3344" i="10"/>
  <c r="L3344" i="10" s="1"/>
  <c r="K3345" i="10"/>
  <c r="L3345" i="10" s="1"/>
  <c r="K3346" i="10"/>
  <c r="L3346" i="10" s="1"/>
  <c r="K3347" i="10"/>
  <c r="L3347" i="10" s="1"/>
  <c r="K3348" i="10"/>
  <c r="L3348" i="10" s="1"/>
  <c r="K3349" i="10"/>
  <c r="L3349" i="10" s="1"/>
  <c r="K3350" i="10"/>
  <c r="L3350" i="10" s="1"/>
  <c r="K3351" i="10"/>
  <c r="L3351" i="10" s="1"/>
  <c r="K3352" i="10"/>
  <c r="L3352" i="10" s="1"/>
  <c r="K3353" i="10"/>
  <c r="L3353" i="10" s="1"/>
  <c r="K3354" i="10"/>
  <c r="L3354" i="10" s="1"/>
  <c r="K3355" i="10"/>
  <c r="L3355" i="10" s="1"/>
  <c r="K3356" i="10"/>
  <c r="L3356" i="10" s="1"/>
  <c r="K3357" i="10"/>
  <c r="L3357" i="10" s="1"/>
  <c r="K3358" i="10"/>
  <c r="L3358" i="10" s="1"/>
  <c r="K3359" i="10"/>
  <c r="L3359" i="10" s="1"/>
  <c r="K3360" i="10"/>
  <c r="L3360" i="10" s="1"/>
  <c r="K3361" i="10"/>
  <c r="L3361" i="10" s="1"/>
  <c r="K3362" i="10"/>
  <c r="L3362" i="10" s="1"/>
  <c r="K3363" i="10"/>
  <c r="L3363" i="10" s="1"/>
  <c r="K3364" i="10"/>
  <c r="L3364" i="10" s="1"/>
  <c r="K3365" i="10"/>
  <c r="L3365" i="10" s="1"/>
  <c r="K3366" i="10"/>
  <c r="L3366" i="10" s="1"/>
  <c r="K3367" i="10"/>
  <c r="L3367" i="10" s="1"/>
  <c r="K3368" i="10"/>
  <c r="L3368" i="10" s="1"/>
  <c r="K3369" i="10"/>
  <c r="L3369" i="10" s="1"/>
  <c r="K3370" i="10"/>
  <c r="L3370" i="10" s="1"/>
  <c r="K3371" i="10"/>
  <c r="L3371" i="10" s="1"/>
  <c r="K3372" i="10"/>
  <c r="L3372" i="10" s="1"/>
  <c r="K3373" i="10"/>
  <c r="L3373" i="10" s="1"/>
  <c r="K3374" i="10"/>
  <c r="L3374" i="10" s="1"/>
  <c r="K3375" i="10"/>
  <c r="L3375" i="10" s="1"/>
  <c r="K3376" i="10"/>
  <c r="L3376" i="10" s="1"/>
  <c r="K3377" i="10"/>
  <c r="L3377" i="10" s="1"/>
  <c r="K3378" i="10"/>
  <c r="L3378" i="10" s="1"/>
  <c r="K3379" i="10"/>
  <c r="L3379" i="10" s="1"/>
  <c r="K3380" i="10"/>
  <c r="L3380" i="10" s="1"/>
  <c r="K3381" i="10"/>
  <c r="L3381" i="10" s="1"/>
  <c r="K3382" i="10"/>
  <c r="L3382" i="10" s="1"/>
  <c r="K3383" i="10"/>
  <c r="L3383" i="10" s="1"/>
  <c r="K3384" i="10"/>
  <c r="L3384" i="10" s="1"/>
  <c r="K3385" i="10"/>
  <c r="L3385" i="10" s="1"/>
  <c r="K3386" i="10"/>
  <c r="L3386" i="10" s="1"/>
  <c r="K3387" i="10"/>
  <c r="L3387" i="10" s="1"/>
  <c r="K3388" i="10"/>
  <c r="L3388" i="10" s="1"/>
  <c r="K3389" i="10"/>
  <c r="L3389" i="10" s="1"/>
  <c r="K3390" i="10"/>
  <c r="L3390" i="10" s="1"/>
  <c r="K3391" i="10"/>
  <c r="L3391" i="10" s="1"/>
  <c r="K3392" i="10"/>
  <c r="L3392" i="10" s="1"/>
  <c r="K3393" i="10"/>
  <c r="L3393" i="10" s="1"/>
  <c r="K3394" i="10"/>
  <c r="L3394" i="10" s="1"/>
  <c r="K3395" i="10"/>
  <c r="L3395" i="10" s="1"/>
  <c r="K3396" i="10"/>
  <c r="L3396" i="10" s="1"/>
  <c r="K3397" i="10"/>
  <c r="L3397" i="10" s="1"/>
  <c r="K3398" i="10"/>
  <c r="L3398" i="10" s="1"/>
  <c r="K3399" i="10"/>
  <c r="L3399" i="10" s="1"/>
  <c r="K3400" i="10"/>
  <c r="L3400" i="10" s="1"/>
  <c r="K3401" i="10"/>
  <c r="L3401" i="10" s="1"/>
  <c r="K3402" i="10"/>
  <c r="L3402" i="10" s="1"/>
  <c r="K3403" i="10"/>
  <c r="L3403" i="10" s="1"/>
  <c r="K3404" i="10"/>
  <c r="L3404" i="10" s="1"/>
  <c r="K3405" i="10"/>
  <c r="L3405" i="10" s="1"/>
  <c r="K3406" i="10"/>
  <c r="L3406" i="10" s="1"/>
  <c r="K3407" i="10"/>
  <c r="L3407" i="10" s="1"/>
  <c r="K3408" i="10"/>
  <c r="L3408" i="10" s="1"/>
  <c r="K3409" i="10"/>
  <c r="L3409" i="10" s="1"/>
  <c r="K3410" i="10"/>
  <c r="L3410" i="10" s="1"/>
  <c r="K3411" i="10"/>
  <c r="L3411" i="10" s="1"/>
  <c r="K3412" i="10"/>
  <c r="L3412" i="10" s="1"/>
  <c r="K3413" i="10"/>
  <c r="L3413" i="10" s="1"/>
  <c r="K3414" i="10"/>
  <c r="L3414" i="10" s="1"/>
  <c r="K3415" i="10"/>
  <c r="L3415" i="10" s="1"/>
  <c r="K3416" i="10"/>
  <c r="L3416" i="10" s="1"/>
  <c r="K3417" i="10"/>
  <c r="L3417" i="10" s="1"/>
  <c r="K3418" i="10"/>
  <c r="L3418" i="10" s="1"/>
  <c r="K3419" i="10"/>
  <c r="L3419" i="10" s="1"/>
  <c r="K3420" i="10"/>
  <c r="L3420" i="10" s="1"/>
  <c r="K3421" i="10"/>
  <c r="L3421" i="10" s="1"/>
  <c r="K3422" i="10"/>
  <c r="L3422" i="10" s="1"/>
  <c r="K3423" i="10"/>
  <c r="L3423" i="10" s="1"/>
  <c r="K3424" i="10"/>
  <c r="L3424" i="10" s="1"/>
  <c r="K3425" i="10"/>
  <c r="L3425" i="10" s="1"/>
  <c r="K3426" i="10"/>
  <c r="L3426" i="10" s="1"/>
  <c r="K3427" i="10"/>
  <c r="L3427" i="10" s="1"/>
  <c r="K3428" i="10"/>
  <c r="L3428" i="10" s="1"/>
  <c r="K3429" i="10"/>
  <c r="L3429" i="10" s="1"/>
  <c r="K3430" i="10"/>
  <c r="L3430" i="10" s="1"/>
  <c r="K3431" i="10"/>
  <c r="L3431" i="10" s="1"/>
  <c r="K3432" i="10"/>
  <c r="L3432" i="10" s="1"/>
  <c r="K3433" i="10"/>
  <c r="L3433" i="10" s="1"/>
  <c r="K3434" i="10"/>
  <c r="L3434" i="10" s="1"/>
  <c r="K3435" i="10"/>
  <c r="L3435" i="10" s="1"/>
  <c r="K3436" i="10"/>
  <c r="L3436" i="10" s="1"/>
  <c r="K3437" i="10"/>
  <c r="L3437" i="10" s="1"/>
  <c r="K3438" i="10"/>
  <c r="L3438" i="10" s="1"/>
  <c r="K3439" i="10"/>
  <c r="L3439" i="10" s="1"/>
  <c r="K3440" i="10"/>
  <c r="L3440" i="10" s="1"/>
  <c r="K3441" i="10"/>
  <c r="L3441" i="10" s="1"/>
  <c r="K3442" i="10"/>
  <c r="L3442" i="10" s="1"/>
  <c r="K3443" i="10"/>
  <c r="L3443" i="10" s="1"/>
  <c r="K3444" i="10"/>
  <c r="L3444" i="10" s="1"/>
  <c r="K3445" i="10"/>
  <c r="L3445" i="10" s="1"/>
  <c r="K3446" i="10"/>
  <c r="L3446" i="10" s="1"/>
  <c r="K3447" i="10"/>
  <c r="L3447" i="10" s="1"/>
  <c r="K3448" i="10"/>
  <c r="L3448" i="10" s="1"/>
  <c r="K3449" i="10"/>
  <c r="L3449" i="10" s="1"/>
  <c r="K3450" i="10"/>
  <c r="L3450" i="10" s="1"/>
  <c r="K3451" i="10"/>
  <c r="L3451" i="10" s="1"/>
  <c r="K3452" i="10"/>
  <c r="L3452" i="10" s="1"/>
  <c r="K3453" i="10"/>
  <c r="L3453" i="10" s="1"/>
  <c r="K3454" i="10"/>
  <c r="L3454" i="10" s="1"/>
  <c r="K3455" i="10"/>
  <c r="L3455" i="10" s="1"/>
  <c r="K3456" i="10"/>
  <c r="L3456" i="10" s="1"/>
  <c r="K3457" i="10"/>
  <c r="L3457" i="10" s="1"/>
  <c r="K3458" i="10"/>
  <c r="L3458" i="10" s="1"/>
  <c r="K3459" i="10"/>
  <c r="L3459" i="10" s="1"/>
  <c r="K3460" i="10"/>
  <c r="L3460" i="10" s="1"/>
  <c r="K3461" i="10"/>
  <c r="L3461" i="10" s="1"/>
  <c r="K3462" i="10"/>
  <c r="L3462" i="10" s="1"/>
  <c r="K3463" i="10"/>
  <c r="L3463" i="10" s="1"/>
  <c r="K3464" i="10"/>
  <c r="L3464" i="10" s="1"/>
  <c r="K3465" i="10"/>
  <c r="L3465" i="10" s="1"/>
  <c r="K3466" i="10"/>
  <c r="L3466" i="10" s="1"/>
  <c r="K3467" i="10"/>
  <c r="L3467" i="10" s="1"/>
  <c r="K3468" i="10"/>
  <c r="L3468" i="10" s="1"/>
  <c r="K3469" i="10"/>
  <c r="L3469" i="10" s="1"/>
  <c r="K3470" i="10"/>
  <c r="L3470" i="10" s="1"/>
  <c r="K3471" i="10"/>
  <c r="L3471" i="10" s="1"/>
  <c r="K3472" i="10"/>
  <c r="L3472" i="10" s="1"/>
  <c r="K3473" i="10"/>
  <c r="L3473" i="10" s="1"/>
  <c r="K3474" i="10"/>
  <c r="L3474" i="10" s="1"/>
  <c r="K3475" i="10"/>
  <c r="L3475" i="10" s="1"/>
  <c r="K3476" i="10"/>
  <c r="L3476" i="10" s="1"/>
  <c r="K3477" i="10"/>
  <c r="L3477" i="10" s="1"/>
  <c r="K3478" i="10"/>
  <c r="L3478" i="10" s="1"/>
  <c r="K3479" i="10"/>
  <c r="L3479" i="10" s="1"/>
  <c r="K3480" i="10"/>
  <c r="L3480" i="10" s="1"/>
  <c r="K3481" i="10"/>
  <c r="L3481" i="10" s="1"/>
  <c r="K3482" i="10"/>
  <c r="L3482" i="10" s="1"/>
  <c r="K3483" i="10"/>
  <c r="L3483" i="10" s="1"/>
  <c r="K3484" i="10"/>
  <c r="L3484" i="10" s="1"/>
  <c r="K3485" i="10"/>
  <c r="L3485" i="10" s="1"/>
  <c r="K3486" i="10"/>
  <c r="L3486" i="10" s="1"/>
  <c r="K3487" i="10"/>
  <c r="L3487" i="10" s="1"/>
  <c r="K3488" i="10"/>
  <c r="L3488" i="10" s="1"/>
  <c r="K3489" i="10"/>
  <c r="L3489" i="10" s="1"/>
  <c r="K3490" i="10"/>
  <c r="L3490" i="10" s="1"/>
  <c r="K3491" i="10"/>
  <c r="L3491" i="10" s="1"/>
  <c r="K3492" i="10"/>
  <c r="L3492" i="10" s="1"/>
  <c r="K3493" i="10"/>
  <c r="L3493" i="10" s="1"/>
  <c r="K3494" i="10"/>
  <c r="L3494" i="10" s="1"/>
  <c r="K3495" i="10"/>
  <c r="L3495" i="10" s="1"/>
  <c r="K3496" i="10"/>
  <c r="L3496" i="10" s="1"/>
  <c r="K3497" i="10"/>
  <c r="L3497" i="10" s="1"/>
  <c r="K3498" i="10"/>
  <c r="L3498" i="10" s="1"/>
  <c r="K3499" i="10"/>
  <c r="L3499" i="10" s="1"/>
  <c r="K3500" i="10"/>
  <c r="L3500" i="10" s="1"/>
  <c r="K3501" i="10"/>
  <c r="L3501" i="10" s="1"/>
  <c r="K3502" i="10"/>
  <c r="L3502" i="10" s="1"/>
  <c r="K3503" i="10"/>
  <c r="L3503" i="10" s="1"/>
  <c r="K3504" i="10"/>
  <c r="L3504" i="10" s="1"/>
  <c r="K3505" i="10"/>
  <c r="L3505" i="10" s="1"/>
  <c r="K3506" i="10"/>
  <c r="L3506" i="10" s="1"/>
  <c r="K3507" i="10"/>
  <c r="L3507" i="10" s="1"/>
  <c r="K3508" i="10"/>
  <c r="L3508" i="10" s="1"/>
  <c r="K3509" i="10"/>
  <c r="L3509" i="10" s="1"/>
  <c r="K3510" i="10"/>
  <c r="L3510" i="10" s="1"/>
  <c r="K3511" i="10"/>
  <c r="L3511" i="10" s="1"/>
  <c r="K3512" i="10"/>
  <c r="L3512" i="10" s="1"/>
  <c r="K3513" i="10"/>
  <c r="L3513" i="10" s="1"/>
  <c r="K3514" i="10"/>
  <c r="L3514" i="10" s="1"/>
  <c r="K3515" i="10"/>
  <c r="L3515" i="10" s="1"/>
  <c r="K3516" i="10"/>
  <c r="L3516" i="10" s="1"/>
  <c r="K3517" i="10"/>
  <c r="L3517" i="10" s="1"/>
  <c r="K3518" i="10"/>
  <c r="L3518" i="10" s="1"/>
  <c r="K3519" i="10"/>
  <c r="L3519" i="10" s="1"/>
  <c r="K3520" i="10"/>
  <c r="L3520" i="10" s="1"/>
  <c r="K3521" i="10"/>
  <c r="L3521" i="10" s="1"/>
  <c r="K3522" i="10"/>
  <c r="L3522" i="10" s="1"/>
  <c r="K3523" i="10"/>
  <c r="L3523" i="10" s="1"/>
  <c r="K3524" i="10"/>
  <c r="L3524" i="10" s="1"/>
  <c r="K3525" i="10"/>
  <c r="L3525" i="10" s="1"/>
  <c r="K3526" i="10"/>
  <c r="L3526" i="10" s="1"/>
  <c r="K3527" i="10"/>
  <c r="L3527" i="10" s="1"/>
  <c r="K3528" i="10"/>
  <c r="L3528" i="10" s="1"/>
  <c r="K3529" i="10"/>
  <c r="L3529" i="10" s="1"/>
  <c r="K3530" i="10"/>
  <c r="L3530" i="10" s="1"/>
  <c r="K3531" i="10"/>
  <c r="L3531" i="10" s="1"/>
  <c r="K3532" i="10"/>
  <c r="L3532" i="10" s="1"/>
  <c r="K3533" i="10"/>
  <c r="L3533" i="10" s="1"/>
  <c r="K3534" i="10"/>
  <c r="L3534" i="10" s="1"/>
  <c r="K3535" i="10"/>
  <c r="L3535" i="10" s="1"/>
  <c r="K3536" i="10"/>
  <c r="L3536" i="10" s="1"/>
  <c r="K3537" i="10"/>
  <c r="L3537" i="10" s="1"/>
  <c r="K3538" i="10"/>
  <c r="L3538" i="10" s="1"/>
  <c r="K3539" i="10"/>
  <c r="L3539" i="10" s="1"/>
  <c r="K3540" i="10"/>
  <c r="L3540" i="10" s="1"/>
  <c r="K3541" i="10"/>
  <c r="L3541" i="10" s="1"/>
  <c r="K3542" i="10"/>
  <c r="L3542" i="10" s="1"/>
  <c r="K3543" i="10"/>
  <c r="L3543" i="10" s="1"/>
  <c r="K3544" i="10"/>
  <c r="L3544" i="10" s="1"/>
  <c r="K3545" i="10"/>
  <c r="L3545" i="10" s="1"/>
  <c r="K3546" i="10"/>
  <c r="L3546" i="10" s="1"/>
  <c r="K3547" i="10"/>
  <c r="L3547" i="10" s="1"/>
  <c r="K3548" i="10"/>
  <c r="L3548" i="10" s="1"/>
  <c r="K3549" i="10"/>
  <c r="L3549" i="10" s="1"/>
  <c r="K3550" i="10"/>
  <c r="L3550" i="10" s="1"/>
  <c r="K3551" i="10"/>
  <c r="L3551" i="10" s="1"/>
  <c r="K3552" i="10"/>
  <c r="L3552" i="10" s="1"/>
  <c r="K3553" i="10"/>
  <c r="L3553" i="10" s="1"/>
  <c r="K3554" i="10"/>
  <c r="L3554" i="10" s="1"/>
  <c r="K3555" i="10"/>
  <c r="L3555" i="10" s="1"/>
  <c r="K3556" i="10"/>
  <c r="L3556" i="10" s="1"/>
  <c r="K3557" i="10"/>
  <c r="L3557" i="10" s="1"/>
  <c r="K3558" i="10"/>
  <c r="L3558" i="10" s="1"/>
  <c r="K3559" i="10"/>
  <c r="L3559" i="10" s="1"/>
  <c r="K3560" i="10"/>
  <c r="L3560" i="10" s="1"/>
  <c r="K3561" i="10"/>
  <c r="L3561" i="10" s="1"/>
  <c r="K3562" i="10"/>
  <c r="L3562" i="10" s="1"/>
  <c r="K3563" i="10"/>
  <c r="L3563" i="10" s="1"/>
  <c r="K3564" i="10"/>
  <c r="L3564" i="10" s="1"/>
  <c r="K3565" i="10"/>
  <c r="L3565" i="10" s="1"/>
  <c r="K3566" i="10"/>
  <c r="L3566" i="10" s="1"/>
  <c r="K3567" i="10"/>
  <c r="L3567" i="10" s="1"/>
  <c r="K3568" i="10"/>
  <c r="L3568" i="10" s="1"/>
  <c r="K3569" i="10"/>
  <c r="L3569" i="10" s="1"/>
  <c r="K3570" i="10"/>
  <c r="L3570" i="10" s="1"/>
  <c r="K3571" i="10"/>
  <c r="L3571" i="10" s="1"/>
  <c r="K3572" i="10"/>
  <c r="L3572" i="10" s="1"/>
  <c r="K3573" i="10"/>
  <c r="L3573" i="10" s="1"/>
  <c r="K3574" i="10"/>
  <c r="L3574" i="10" s="1"/>
  <c r="K3575" i="10"/>
  <c r="L3575" i="10" s="1"/>
  <c r="K3576" i="10"/>
  <c r="L3576" i="10" s="1"/>
  <c r="K3577" i="10"/>
  <c r="L3577" i="10" s="1"/>
  <c r="K3578" i="10"/>
  <c r="L3578" i="10" s="1"/>
  <c r="K3579" i="10"/>
  <c r="L3579" i="10" s="1"/>
  <c r="K3580" i="10"/>
  <c r="L3580" i="10" s="1"/>
  <c r="K3581" i="10"/>
  <c r="L3581" i="10" s="1"/>
  <c r="K3582" i="10"/>
  <c r="L3582" i="10" s="1"/>
  <c r="K3583" i="10"/>
  <c r="L3583" i="10" s="1"/>
  <c r="K3584" i="10"/>
  <c r="L3584" i="10" s="1"/>
  <c r="K3585" i="10"/>
  <c r="L3585" i="10" s="1"/>
  <c r="K3586" i="10"/>
  <c r="L3586" i="10" s="1"/>
  <c r="K3587" i="10"/>
  <c r="L3587" i="10" s="1"/>
  <c r="K3588" i="10"/>
  <c r="L3588" i="10" s="1"/>
  <c r="K3589" i="10"/>
  <c r="L3589" i="10" s="1"/>
  <c r="K3590" i="10"/>
  <c r="L3590" i="10" s="1"/>
  <c r="K3591" i="10"/>
  <c r="L3591" i="10" s="1"/>
  <c r="K3592" i="10"/>
  <c r="L3592" i="10" s="1"/>
  <c r="K3593" i="10"/>
  <c r="L3593" i="10" s="1"/>
  <c r="K3594" i="10"/>
  <c r="L3594" i="10" s="1"/>
  <c r="K3595" i="10"/>
  <c r="L3595" i="10" s="1"/>
  <c r="K3596" i="10"/>
  <c r="L3596" i="10" s="1"/>
  <c r="K3597" i="10"/>
  <c r="L3597" i="10" s="1"/>
  <c r="K3598" i="10"/>
  <c r="L3598" i="10" s="1"/>
  <c r="K3599" i="10"/>
  <c r="L3599" i="10" s="1"/>
  <c r="K3600" i="10"/>
  <c r="L3600" i="10" s="1"/>
  <c r="K3601" i="10"/>
  <c r="L3601" i="10" s="1"/>
  <c r="K3602" i="10"/>
  <c r="L3602" i="10" s="1"/>
  <c r="K3603" i="10"/>
  <c r="L3603" i="10" s="1"/>
  <c r="K3604" i="10"/>
  <c r="L3604" i="10" s="1"/>
  <c r="K3605" i="10"/>
  <c r="L3605" i="10" s="1"/>
  <c r="K3606" i="10"/>
  <c r="L3606" i="10" s="1"/>
  <c r="K3607" i="10"/>
  <c r="L3607" i="10" s="1"/>
  <c r="K3608" i="10"/>
  <c r="L3608" i="10" s="1"/>
  <c r="K3609" i="10"/>
  <c r="L3609" i="10" s="1"/>
  <c r="K3610" i="10"/>
  <c r="L3610" i="10" s="1"/>
  <c r="K3611" i="10"/>
  <c r="L3611" i="10" s="1"/>
  <c r="K3612" i="10"/>
  <c r="L3612" i="10" s="1"/>
  <c r="K3613" i="10"/>
  <c r="L3613" i="10" s="1"/>
  <c r="K3614" i="10"/>
  <c r="L3614" i="10" s="1"/>
  <c r="K3615" i="10"/>
  <c r="L3615" i="10" s="1"/>
  <c r="K3616" i="10"/>
  <c r="L3616" i="10" s="1"/>
  <c r="K3617" i="10"/>
  <c r="L3617" i="10" s="1"/>
  <c r="K3618" i="10"/>
  <c r="L3618" i="10" s="1"/>
  <c r="K3619" i="10"/>
  <c r="L3619" i="10" s="1"/>
  <c r="K3620" i="10"/>
  <c r="L3620" i="10" s="1"/>
  <c r="K3621" i="10"/>
  <c r="L3621" i="10" s="1"/>
  <c r="K3622" i="10"/>
  <c r="L3622" i="10" s="1"/>
  <c r="K3623" i="10"/>
  <c r="L3623" i="10" s="1"/>
  <c r="K3624" i="10"/>
  <c r="L3624" i="10" s="1"/>
  <c r="K3625" i="10"/>
  <c r="L3625" i="10" s="1"/>
  <c r="K3626" i="10"/>
  <c r="L3626" i="10" s="1"/>
  <c r="K3627" i="10"/>
  <c r="L3627" i="10" s="1"/>
  <c r="K3628" i="10"/>
  <c r="L3628" i="10" s="1"/>
  <c r="K3629" i="10"/>
  <c r="L3629" i="10" s="1"/>
  <c r="K3630" i="10"/>
  <c r="L3630" i="10" s="1"/>
  <c r="K3631" i="10"/>
  <c r="L3631" i="10" s="1"/>
  <c r="K3632" i="10"/>
  <c r="L3632" i="10" s="1"/>
  <c r="K3633" i="10"/>
  <c r="L3633" i="10" s="1"/>
  <c r="K3634" i="10"/>
  <c r="L3634" i="10" s="1"/>
  <c r="K3635" i="10"/>
  <c r="L3635" i="10" s="1"/>
  <c r="K3636" i="10"/>
  <c r="L3636" i="10" s="1"/>
  <c r="K3637" i="10"/>
  <c r="L3637" i="10" s="1"/>
  <c r="K3638" i="10"/>
  <c r="L3638" i="10" s="1"/>
  <c r="K3639" i="10"/>
  <c r="L3639" i="10" s="1"/>
  <c r="K3640" i="10"/>
  <c r="L3640" i="10" s="1"/>
  <c r="K3641" i="10"/>
  <c r="L3641" i="10" s="1"/>
  <c r="K3642" i="10"/>
  <c r="L3642" i="10" s="1"/>
  <c r="K3643" i="10"/>
  <c r="L3643" i="10" s="1"/>
  <c r="K3644" i="10"/>
  <c r="L3644" i="10" s="1"/>
  <c r="K3645" i="10"/>
  <c r="L3645" i="10" s="1"/>
  <c r="K3646" i="10"/>
  <c r="L3646" i="10" s="1"/>
  <c r="K3647" i="10"/>
  <c r="L3647" i="10" s="1"/>
  <c r="K3648" i="10"/>
  <c r="L3648" i="10" s="1"/>
  <c r="K3649" i="10"/>
  <c r="L3649" i="10" s="1"/>
  <c r="K3650" i="10"/>
  <c r="L3650" i="10" s="1"/>
  <c r="K3651" i="10"/>
  <c r="L3651" i="10" s="1"/>
  <c r="K3652" i="10"/>
  <c r="L3652" i="10" s="1"/>
  <c r="K3653" i="10"/>
  <c r="L3653" i="10" s="1"/>
  <c r="K3654" i="10"/>
  <c r="L3654" i="10" s="1"/>
  <c r="K3655" i="10"/>
  <c r="L3655" i="10" s="1"/>
  <c r="K3656" i="10"/>
  <c r="L3656" i="10" s="1"/>
  <c r="K3657" i="10"/>
  <c r="L3657" i="10" s="1"/>
  <c r="K3658" i="10"/>
  <c r="L3658" i="10" s="1"/>
  <c r="K3659" i="10"/>
  <c r="L3659" i="10" s="1"/>
  <c r="K3660" i="10"/>
  <c r="L3660" i="10" s="1"/>
  <c r="K3661" i="10"/>
  <c r="L3661" i="10" s="1"/>
  <c r="K3662" i="10"/>
  <c r="L3662" i="10" s="1"/>
  <c r="K3663" i="10"/>
  <c r="L3663" i="10" s="1"/>
  <c r="K3664" i="10"/>
  <c r="L3664" i="10" s="1"/>
  <c r="K3665" i="10"/>
  <c r="L3665" i="10" s="1"/>
  <c r="K3666" i="10"/>
  <c r="L3666" i="10" s="1"/>
  <c r="K3667" i="10"/>
  <c r="L3667" i="10" s="1"/>
  <c r="K3668" i="10"/>
  <c r="L3668" i="10" s="1"/>
  <c r="K3669" i="10"/>
  <c r="L3669" i="10" s="1"/>
  <c r="K3670" i="10"/>
  <c r="L3670" i="10" s="1"/>
  <c r="K3671" i="10"/>
  <c r="L3671" i="10" s="1"/>
  <c r="K3672" i="10"/>
  <c r="L3672" i="10" s="1"/>
  <c r="K3673" i="10"/>
  <c r="L3673" i="10" s="1"/>
  <c r="K3674" i="10"/>
  <c r="L3674" i="10" s="1"/>
  <c r="K3675" i="10"/>
  <c r="L3675" i="10" s="1"/>
  <c r="K3676" i="10"/>
  <c r="L3676" i="10" s="1"/>
  <c r="K3677" i="10"/>
  <c r="L3677" i="10" s="1"/>
  <c r="K3678" i="10"/>
  <c r="L3678" i="10" s="1"/>
  <c r="K3679" i="10"/>
  <c r="L3679" i="10" s="1"/>
  <c r="K3680" i="10"/>
  <c r="L3680" i="10" s="1"/>
  <c r="K3681" i="10"/>
  <c r="L3681" i="10" s="1"/>
  <c r="K3682" i="10"/>
  <c r="L3682" i="10" s="1"/>
  <c r="K3683" i="10"/>
  <c r="L3683" i="10" s="1"/>
  <c r="K3684" i="10"/>
  <c r="L3684" i="10" s="1"/>
  <c r="K3685" i="10"/>
  <c r="L3685" i="10" s="1"/>
  <c r="K3686" i="10"/>
  <c r="L3686" i="10" s="1"/>
  <c r="K3687" i="10"/>
  <c r="L3687" i="10" s="1"/>
  <c r="K3688" i="10"/>
  <c r="L3688" i="10" s="1"/>
  <c r="K3689" i="10"/>
  <c r="L3689" i="10" s="1"/>
  <c r="K3690" i="10"/>
  <c r="L3690" i="10" s="1"/>
  <c r="K3691" i="10"/>
  <c r="L3691" i="10" s="1"/>
  <c r="K3692" i="10"/>
  <c r="L3692" i="10" s="1"/>
  <c r="K3693" i="10"/>
  <c r="L3693" i="10" s="1"/>
  <c r="K3694" i="10"/>
  <c r="L3694" i="10" s="1"/>
  <c r="K3695" i="10"/>
  <c r="L3695" i="10" s="1"/>
  <c r="K3696" i="10"/>
  <c r="L3696" i="10" s="1"/>
  <c r="K3697" i="10"/>
  <c r="L3697" i="10" s="1"/>
  <c r="K3698" i="10"/>
  <c r="L3698" i="10" s="1"/>
  <c r="K3699" i="10"/>
  <c r="L3699" i="10" s="1"/>
  <c r="K3700" i="10"/>
  <c r="L3700" i="10" s="1"/>
  <c r="K3701" i="10"/>
  <c r="L3701" i="10" s="1"/>
  <c r="K3702" i="10"/>
  <c r="L3702" i="10" s="1"/>
  <c r="K3703" i="10"/>
  <c r="L3703" i="10" s="1"/>
  <c r="K3704" i="10"/>
  <c r="L3704" i="10" s="1"/>
  <c r="K3705" i="10"/>
  <c r="L3705" i="10" s="1"/>
  <c r="K3706" i="10"/>
  <c r="L3706" i="10" s="1"/>
  <c r="K3707" i="10"/>
  <c r="L3707" i="10" s="1"/>
  <c r="K3708" i="10"/>
  <c r="L3708" i="10" s="1"/>
  <c r="K3709" i="10"/>
  <c r="L3709" i="10" s="1"/>
  <c r="K3710" i="10"/>
  <c r="L3710" i="10" s="1"/>
  <c r="K3711" i="10"/>
  <c r="L3711" i="10" s="1"/>
  <c r="K3712" i="10"/>
  <c r="L3712" i="10" s="1"/>
  <c r="K3713" i="10"/>
  <c r="L3713" i="10" s="1"/>
  <c r="K3714" i="10"/>
  <c r="L3714" i="10" s="1"/>
  <c r="K3715" i="10"/>
  <c r="L3715" i="10" s="1"/>
  <c r="K3716" i="10"/>
  <c r="L3716" i="10" s="1"/>
  <c r="K3717" i="10"/>
  <c r="L3717" i="10" s="1"/>
  <c r="K3718" i="10"/>
  <c r="L3718" i="10" s="1"/>
  <c r="K3719" i="10"/>
  <c r="L3719" i="10" s="1"/>
  <c r="K3720" i="10"/>
  <c r="L3720" i="10" s="1"/>
  <c r="K3721" i="10"/>
  <c r="L3721" i="10" s="1"/>
  <c r="K3722" i="10"/>
  <c r="L3722" i="10" s="1"/>
  <c r="K3723" i="10"/>
  <c r="L3723" i="10" s="1"/>
  <c r="K3724" i="10"/>
  <c r="L3724" i="10" s="1"/>
  <c r="K3725" i="10"/>
  <c r="L3725" i="10" s="1"/>
  <c r="K3726" i="10"/>
  <c r="L3726" i="10" s="1"/>
  <c r="K3727" i="10"/>
  <c r="L3727" i="10" s="1"/>
  <c r="K3728" i="10"/>
  <c r="L3728" i="10" s="1"/>
  <c r="K3729" i="10"/>
  <c r="L3729" i="10" s="1"/>
  <c r="K3730" i="10"/>
  <c r="L3730" i="10" s="1"/>
  <c r="K3731" i="10"/>
  <c r="L3731" i="10" s="1"/>
  <c r="K3732" i="10"/>
  <c r="L3732" i="10" s="1"/>
  <c r="K3733" i="10"/>
  <c r="L3733" i="10" s="1"/>
  <c r="K3734" i="10"/>
  <c r="L3734" i="10" s="1"/>
  <c r="K3735" i="10"/>
  <c r="L3735" i="10" s="1"/>
  <c r="K3736" i="10"/>
  <c r="L3736" i="10" s="1"/>
  <c r="K3737" i="10"/>
  <c r="L3737" i="10" s="1"/>
  <c r="K3738" i="10"/>
  <c r="L3738" i="10" s="1"/>
  <c r="K3739" i="10"/>
  <c r="L3739" i="10" s="1"/>
  <c r="K3740" i="10"/>
  <c r="L3740" i="10" s="1"/>
  <c r="K3741" i="10"/>
  <c r="L3741" i="10" s="1"/>
  <c r="K3742" i="10"/>
  <c r="L3742" i="10" s="1"/>
  <c r="K3743" i="10"/>
  <c r="L3743" i="10" s="1"/>
  <c r="K3744" i="10"/>
  <c r="L3744" i="10" s="1"/>
  <c r="K3745" i="10"/>
  <c r="L3745" i="10" s="1"/>
  <c r="K3746" i="10"/>
  <c r="L3746" i="10" s="1"/>
  <c r="K3747" i="10"/>
  <c r="L3747" i="10" s="1"/>
  <c r="K3748" i="10"/>
  <c r="L3748" i="10" s="1"/>
  <c r="K3749" i="10"/>
  <c r="L3749" i="10" s="1"/>
  <c r="K3750" i="10"/>
  <c r="L3750" i="10" s="1"/>
  <c r="K3751" i="10"/>
  <c r="L3751" i="10" s="1"/>
  <c r="K3752" i="10"/>
  <c r="L3752" i="10" s="1"/>
  <c r="K3753" i="10"/>
  <c r="L3753" i="10" s="1"/>
  <c r="K3754" i="10"/>
  <c r="L3754" i="10" s="1"/>
  <c r="K3755" i="10"/>
  <c r="L3755" i="10" s="1"/>
  <c r="K3756" i="10"/>
  <c r="L3756" i="10" s="1"/>
  <c r="K3757" i="10"/>
  <c r="L3757" i="10" s="1"/>
  <c r="K3758" i="10"/>
  <c r="L3758" i="10" s="1"/>
  <c r="K3759" i="10"/>
  <c r="L3759" i="10" s="1"/>
  <c r="K3760" i="10"/>
  <c r="L3760" i="10" s="1"/>
  <c r="K3761" i="10"/>
  <c r="L3761" i="10" s="1"/>
  <c r="K3762" i="10"/>
  <c r="L3762" i="10" s="1"/>
  <c r="K3763" i="10"/>
  <c r="L3763" i="10" s="1"/>
  <c r="K3764" i="10"/>
  <c r="L3764" i="10" s="1"/>
  <c r="K3765" i="10"/>
  <c r="L3765" i="10" s="1"/>
  <c r="K3766" i="10"/>
  <c r="L3766" i="10" s="1"/>
  <c r="K3767" i="10"/>
  <c r="L3767" i="10" s="1"/>
  <c r="K3768" i="10"/>
  <c r="L3768" i="10" s="1"/>
  <c r="K3769" i="10"/>
  <c r="L3769" i="10" s="1"/>
  <c r="K3770" i="10"/>
  <c r="L3770" i="10" s="1"/>
  <c r="K3771" i="10"/>
  <c r="L3771" i="10" s="1"/>
  <c r="K3772" i="10"/>
  <c r="L3772" i="10" s="1"/>
  <c r="K3773" i="10"/>
  <c r="L3773" i="10" s="1"/>
  <c r="K3774" i="10"/>
  <c r="L3774" i="10" s="1"/>
  <c r="K3775" i="10"/>
  <c r="L3775" i="10" s="1"/>
  <c r="K3776" i="10"/>
  <c r="L3776" i="10" s="1"/>
  <c r="K3777" i="10"/>
  <c r="L3777" i="10" s="1"/>
  <c r="K3778" i="10"/>
  <c r="L3778" i="10" s="1"/>
  <c r="K3779" i="10"/>
  <c r="L3779" i="10" s="1"/>
  <c r="K3780" i="10"/>
  <c r="L3780" i="10" s="1"/>
  <c r="K3781" i="10"/>
  <c r="L3781" i="10" s="1"/>
  <c r="K3782" i="10"/>
  <c r="L3782" i="10" s="1"/>
  <c r="K3783" i="10"/>
  <c r="L3783" i="10" s="1"/>
  <c r="K3784" i="10"/>
  <c r="L3784" i="10" s="1"/>
  <c r="K3785" i="10"/>
  <c r="L3785" i="10" s="1"/>
  <c r="K3786" i="10"/>
  <c r="L3786" i="10" s="1"/>
  <c r="K3787" i="10"/>
  <c r="L3787" i="10" s="1"/>
  <c r="K3788" i="10"/>
  <c r="L3788" i="10" s="1"/>
  <c r="K3789" i="10"/>
  <c r="L3789" i="10" s="1"/>
  <c r="K3790" i="10"/>
  <c r="L3790" i="10" s="1"/>
  <c r="K3791" i="10"/>
  <c r="L3791" i="10" s="1"/>
  <c r="K3792" i="10"/>
  <c r="L3792" i="10" s="1"/>
  <c r="K3793" i="10"/>
  <c r="L3793" i="10" s="1"/>
  <c r="K3794" i="10"/>
  <c r="L3794" i="10" s="1"/>
  <c r="K3795" i="10"/>
  <c r="L3795" i="10" s="1"/>
  <c r="K3796" i="10"/>
  <c r="L3796" i="10" s="1"/>
  <c r="K3797" i="10"/>
  <c r="L3797" i="10" s="1"/>
  <c r="K3798" i="10"/>
  <c r="L3798" i="10" s="1"/>
  <c r="K3799" i="10"/>
  <c r="L3799" i="10" s="1"/>
  <c r="K3800" i="10"/>
  <c r="L3800" i="10" s="1"/>
  <c r="K3801" i="10"/>
  <c r="L3801" i="10" s="1"/>
  <c r="K3802" i="10"/>
  <c r="L3802" i="10" s="1"/>
  <c r="K3803" i="10"/>
  <c r="L3803" i="10" s="1"/>
  <c r="K3804" i="10"/>
  <c r="L3804" i="10" s="1"/>
  <c r="K3805" i="10"/>
  <c r="L3805" i="10" s="1"/>
  <c r="K3806" i="10"/>
  <c r="L3806" i="10" s="1"/>
  <c r="K3807" i="10"/>
  <c r="L3807" i="10" s="1"/>
  <c r="K3808" i="10"/>
  <c r="L3808" i="10" s="1"/>
  <c r="K3809" i="10"/>
  <c r="L3809" i="10" s="1"/>
  <c r="K3810" i="10"/>
  <c r="L3810" i="10" s="1"/>
  <c r="K3811" i="10"/>
  <c r="L3811" i="10" s="1"/>
  <c r="K3812" i="10"/>
  <c r="L3812" i="10" s="1"/>
  <c r="K3813" i="10"/>
  <c r="L3813" i="10" s="1"/>
  <c r="K3814" i="10"/>
  <c r="L3814" i="10" s="1"/>
  <c r="K3815" i="10"/>
  <c r="L3815" i="10" s="1"/>
  <c r="K3816" i="10"/>
  <c r="L3816" i="10" s="1"/>
  <c r="K3817" i="10"/>
  <c r="L3817" i="10" s="1"/>
  <c r="K3818" i="10"/>
  <c r="L3818" i="10" s="1"/>
  <c r="K3819" i="10"/>
  <c r="L3819" i="10" s="1"/>
  <c r="K3820" i="10"/>
  <c r="L3820" i="10" s="1"/>
  <c r="K3821" i="10"/>
  <c r="L3821" i="10" s="1"/>
  <c r="K3822" i="10"/>
  <c r="L3822" i="10" s="1"/>
  <c r="K3823" i="10"/>
  <c r="L3823" i="10" s="1"/>
  <c r="K3824" i="10"/>
  <c r="L3824" i="10" s="1"/>
  <c r="K3825" i="10"/>
  <c r="L3825" i="10" s="1"/>
  <c r="K3826" i="10"/>
  <c r="L3826" i="10" s="1"/>
  <c r="K3827" i="10"/>
  <c r="L3827" i="10" s="1"/>
  <c r="K3828" i="10"/>
  <c r="L3828" i="10" s="1"/>
  <c r="K3829" i="10"/>
  <c r="L3829" i="10" s="1"/>
  <c r="K3830" i="10"/>
  <c r="L3830" i="10" s="1"/>
  <c r="K3831" i="10"/>
  <c r="L3831" i="10" s="1"/>
  <c r="K3832" i="10"/>
  <c r="L3832" i="10" s="1"/>
  <c r="K3833" i="10"/>
  <c r="L3833" i="10" s="1"/>
  <c r="K3834" i="10"/>
  <c r="L3834" i="10" s="1"/>
  <c r="K3835" i="10"/>
  <c r="L3835" i="10" s="1"/>
  <c r="K3836" i="10"/>
  <c r="L3836" i="10" s="1"/>
  <c r="K3837" i="10"/>
  <c r="L3837" i="10" s="1"/>
  <c r="K3838" i="10"/>
  <c r="L3838" i="10" s="1"/>
  <c r="K3839" i="10"/>
  <c r="L3839" i="10" s="1"/>
  <c r="K3840" i="10"/>
  <c r="L3840" i="10" s="1"/>
  <c r="K3841" i="10"/>
  <c r="L3841" i="10" s="1"/>
  <c r="K3842" i="10"/>
  <c r="L3842" i="10" s="1"/>
  <c r="K3843" i="10"/>
  <c r="L3843" i="10" s="1"/>
  <c r="K3844" i="10"/>
  <c r="L3844" i="10" s="1"/>
  <c r="K3845" i="10"/>
  <c r="L3845" i="10" s="1"/>
  <c r="K3846" i="10"/>
  <c r="L3846" i="10" s="1"/>
  <c r="K3847" i="10"/>
  <c r="L3847" i="10" s="1"/>
  <c r="K3848" i="10"/>
  <c r="L3848" i="10" s="1"/>
  <c r="K3849" i="10"/>
  <c r="L3849" i="10" s="1"/>
  <c r="K3850" i="10"/>
  <c r="L3850" i="10" s="1"/>
  <c r="K3851" i="10"/>
  <c r="L3851" i="10" s="1"/>
  <c r="K3852" i="10"/>
  <c r="L3852" i="10" s="1"/>
  <c r="K3853" i="10"/>
  <c r="L3853" i="10" s="1"/>
  <c r="K3854" i="10"/>
  <c r="L3854" i="10" s="1"/>
  <c r="K3855" i="10"/>
  <c r="L3855" i="10" s="1"/>
  <c r="K3856" i="10"/>
  <c r="L3856" i="10" s="1"/>
  <c r="K3857" i="10"/>
  <c r="L3857" i="10" s="1"/>
  <c r="K3858" i="10"/>
  <c r="L3858" i="10" s="1"/>
  <c r="K3859" i="10"/>
  <c r="L3859" i="10" s="1"/>
  <c r="K3860" i="10"/>
  <c r="L3860" i="10" s="1"/>
  <c r="K3861" i="10"/>
  <c r="L3861" i="10" s="1"/>
  <c r="K3862" i="10"/>
  <c r="L3862" i="10" s="1"/>
  <c r="K3863" i="10"/>
  <c r="L3863" i="10" s="1"/>
  <c r="K3864" i="10"/>
  <c r="L3864" i="10" s="1"/>
  <c r="K3865" i="10"/>
  <c r="L3865" i="10" s="1"/>
  <c r="K3866" i="10"/>
  <c r="L3866" i="10" s="1"/>
  <c r="K3867" i="10"/>
  <c r="L3867" i="10" s="1"/>
  <c r="K3868" i="10"/>
  <c r="L3868" i="10" s="1"/>
  <c r="K3869" i="10"/>
  <c r="L3869" i="10" s="1"/>
  <c r="K3870" i="10"/>
  <c r="L3870" i="10" s="1"/>
  <c r="K3871" i="10"/>
  <c r="L3871" i="10" s="1"/>
  <c r="K3872" i="10"/>
  <c r="L3872" i="10" s="1"/>
  <c r="K3873" i="10"/>
  <c r="L3873" i="10" s="1"/>
  <c r="K3874" i="10"/>
  <c r="L3874" i="10" s="1"/>
  <c r="K3875" i="10"/>
  <c r="L3875" i="10" s="1"/>
  <c r="K3876" i="10"/>
  <c r="L3876" i="10" s="1"/>
  <c r="K3877" i="10"/>
  <c r="L3877" i="10" s="1"/>
  <c r="K3878" i="10"/>
  <c r="L3878" i="10" s="1"/>
  <c r="K3879" i="10"/>
  <c r="L3879" i="10" s="1"/>
  <c r="K3880" i="10"/>
  <c r="L3880" i="10" s="1"/>
  <c r="K3881" i="10"/>
  <c r="L3881" i="10" s="1"/>
  <c r="K3882" i="10"/>
  <c r="L3882" i="10" s="1"/>
  <c r="K3883" i="10"/>
  <c r="L3883" i="10" s="1"/>
  <c r="K3884" i="10"/>
  <c r="L3884" i="10" s="1"/>
  <c r="K3885" i="10"/>
  <c r="L3885" i="10" s="1"/>
  <c r="K3886" i="10"/>
  <c r="L3886" i="10" s="1"/>
  <c r="K3887" i="10"/>
  <c r="L3887" i="10" s="1"/>
  <c r="K3888" i="10"/>
  <c r="L3888" i="10" s="1"/>
  <c r="K3889" i="10"/>
  <c r="L3889" i="10" s="1"/>
  <c r="K3890" i="10"/>
  <c r="L3890" i="10" s="1"/>
  <c r="K3891" i="10"/>
  <c r="L3891" i="10" s="1"/>
  <c r="K3892" i="10"/>
  <c r="L3892" i="10" s="1"/>
  <c r="K3893" i="10"/>
  <c r="L3893" i="10" s="1"/>
  <c r="K3894" i="10"/>
  <c r="L3894" i="10" s="1"/>
  <c r="K3895" i="10"/>
  <c r="L3895" i="10" s="1"/>
  <c r="K3896" i="10"/>
  <c r="L3896" i="10" s="1"/>
  <c r="K3897" i="10"/>
  <c r="L3897" i="10" s="1"/>
  <c r="K3898" i="10"/>
  <c r="L3898" i="10" s="1"/>
  <c r="K3899" i="10"/>
  <c r="L3899" i="10" s="1"/>
  <c r="K3900" i="10"/>
  <c r="L3900" i="10" s="1"/>
  <c r="K3901" i="10"/>
  <c r="L3901" i="10" s="1"/>
  <c r="K3902" i="10"/>
  <c r="L3902" i="10" s="1"/>
  <c r="K3903" i="10"/>
  <c r="L3903" i="10" s="1"/>
  <c r="K3904" i="10"/>
  <c r="L3904" i="10" s="1"/>
  <c r="K3905" i="10"/>
  <c r="L3905" i="10" s="1"/>
  <c r="K3906" i="10"/>
  <c r="L3906" i="10" s="1"/>
  <c r="K3907" i="10"/>
  <c r="L3907" i="10" s="1"/>
  <c r="K3908" i="10"/>
  <c r="L3908" i="10" s="1"/>
  <c r="K3909" i="10"/>
  <c r="L3909" i="10" s="1"/>
  <c r="K3910" i="10"/>
  <c r="L3910" i="10" s="1"/>
  <c r="K3911" i="10"/>
  <c r="L3911" i="10" s="1"/>
  <c r="K3912" i="10"/>
  <c r="L3912" i="10" s="1"/>
  <c r="K3913" i="10"/>
  <c r="L3913" i="10" s="1"/>
  <c r="K3914" i="10"/>
  <c r="L3914" i="10" s="1"/>
  <c r="K3915" i="10"/>
  <c r="L3915" i="10" s="1"/>
  <c r="K3916" i="10"/>
  <c r="L3916" i="10" s="1"/>
  <c r="K3917" i="10"/>
  <c r="L3917" i="10" s="1"/>
  <c r="K3918" i="10"/>
  <c r="L3918" i="10" s="1"/>
  <c r="K3919" i="10"/>
  <c r="L3919" i="10" s="1"/>
  <c r="K3920" i="10"/>
  <c r="L3920" i="10" s="1"/>
  <c r="K3921" i="10"/>
  <c r="L3921" i="10" s="1"/>
  <c r="K3922" i="10"/>
  <c r="L3922" i="10" s="1"/>
  <c r="K3923" i="10"/>
  <c r="L3923" i="10" s="1"/>
  <c r="K3924" i="10"/>
  <c r="L3924" i="10" s="1"/>
  <c r="K3925" i="10"/>
  <c r="L3925" i="10" s="1"/>
  <c r="K3926" i="10"/>
  <c r="L3926" i="10" s="1"/>
  <c r="K3927" i="10"/>
  <c r="L3927" i="10" s="1"/>
  <c r="K3928" i="10"/>
  <c r="L3928" i="10" s="1"/>
  <c r="K3929" i="10"/>
  <c r="L3929" i="10" s="1"/>
  <c r="K3930" i="10"/>
  <c r="L3930" i="10" s="1"/>
  <c r="K3931" i="10"/>
  <c r="L3931" i="10" s="1"/>
  <c r="K3932" i="10"/>
  <c r="L3932" i="10" s="1"/>
  <c r="K3933" i="10"/>
  <c r="L3933" i="10" s="1"/>
  <c r="K3934" i="10"/>
  <c r="L3934" i="10" s="1"/>
  <c r="K3935" i="10"/>
  <c r="L3935" i="10" s="1"/>
  <c r="K3936" i="10"/>
  <c r="L3936" i="10" s="1"/>
  <c r="K3937" i="10"/>
  <c r="L3937" i="10" s="1"/>
  <c r="K3938" i="10"/>
  <c r="L3938" i="10" s="1"/>
  <c r="K3939" i="10"/>
  <c r="L3939" i="10" s="1"/>
  <c r="K3940" i="10"/>
  <c r="L3940" i="10" s="1"/>
  <c r="K3941" i="10"/>
  <c r="L3941" i="10" s="1"/>
  <c r="K3942" i="10"/>
  <c r="L3942" i="10" s="1"/>
  <c r="K3943" i="10"/>
  <c r="L3943" i="10" s="1"/>
  <c r="K3944" i="10"/>
  <c r="L3944" i="10" s="1"/>
  <c r="K3945" i="10"/>
  <c r="L3945" i="10" s="1"/>
  <c r="K3946" i="10"/>
  <c r="L3946" i="10" s="1"/>
  <c r="K3947" i="10"/>
  <c r="L3947" i="10" s="1"/>
  <c r="K3948" i="10"/>
  <c r="L3948" i="10" s="1"/>
  <c r="K3949" i="10"/>
  <c r="L3949" i="10" s="1"/>
  <c r="K3950" i="10"/>
  <c r="L3950" i="10" s="1"/>
  <c r="K3951" i="10"/>
  <c r="L3951" i="10" s="1"/>
  <c r="K3952" i="10"/>
  <c r="L3952" i="10" s="1"/>
  <c r="K3953" i="10"/>
  <c r="L3953" i="10" s="1"/>
  <c r="K3954" i="10"/>
  <c r="L3954" i="10" s="1"/>
  <c r="K3955" i="10"/>
  <c r="L3955" i="10" s="1"/>
  <c r="K3956" i="10"/>
  <c r="L3956" i="10" s="1"/>
  <c r="K3957" i="10"/>
  <c r="L3957" i="10" s="1"/>
  <c r="K3958" i="10"/>
  <c r="L3958" i="10" s="1"/>
  <c r="K3959" i="10"/>
  <c r="L3959" i="10" s="1"/>
  <c r="K3960" i="10"/>
  <c r="L3960" i="10" s="1"/>
  <c r="K3961" i="10"/>
  <c r="L3961" i="10" s="1"/>
  <c r="K3962" i="10"/>
  <c r="L3962" i="10" s="1"/>
  <c r="K3963" i="10"/>
  <c r="L3963" i="10" s="1"/>
  <c r="K3964" i="10"/>
  <c r="L3964" i="10" s="1"/>
  <c r="K3965" i="10"/>
  <c r="L3965" i="10" s="1"/>
  <c r="K3966" i="10"/>
  <c r="L3966" i="10" s="1"/>
  <c r="K3967" i="10"/>
  <c r="L3967" i="10" s="1"/>
  <c r="K3968" i="10"/>
  <c r="L3968" i="10" s="1"/>
  <c r="K3969" i="10"/>
  <c r="L3969" i="10" s="1"/>
  <c r="K3970" i="10"/>
  <c r="L3970" i="10" s="1"/>
  <c r="K3971" i="10"/>
  <c r="L3971" i="10" s="1"/>
  <c r="K3972" i="10"/>
  <c r="L3972" i="10" s="1"/>
  <c r="K3973" i="10"/>
  <c r="L3973" i="10" s="1"/>
  <c r="K3974" i="10"/>
  <c r="L3974" i="10" s="1"/>
  <c r="K3975" i="10"/>
  <c r="L3975" i="10" s="1"/>
  <c r="K3976" i="10"/>
  <c r="L3976" i="10" s="1"/>
  <c r="K3977" i="10"/>
  <c r="L3977" i="10" s="1"/>
  <c r="K3978" i="10"/>
  <c r="L3978" i="10" s="1"/>
  <c r="K3979" i="10"/>
  <c r="L3979" i="10" s="1"/>
  <c r="K3980" i="10"/>
  <c r="L3980" i="10" s="1"/>
  <c r="K3981" i="10"/>
  <c r="L3981" i="10" s="1"/>
  <c r="K3982" i="10"/>
  <c r="L3982" i="10" s="1"/>
  <c r="K3983" i="10"/>
  <c r="L3983" i="10" s="1"/>
  <c r="K3984" i="10"/>
  <c r="L3984" i="10" s="1"/>
  <c r="K3985" i="10"/>
  <c r="L3985" i="10" s="1"/>
  <c r="K3986" i="10"/>
  <c r="L3986" i="10" s="1"/>
  <c r="K3987" i="10"/>
  <c r="L3987" i="10" s="1"/>
  <c r="K3988" i="10"/>
  <c r="L3988" i="10" s="1"/>
  <c r="K3989" i="10"/>
  <c r="L3989" i="10" s="1"/>
  <c r="K3990" i="10"/>
  <c r="L3990" i="10" s="1"/>
  <c r="K3991" i="10"/>
  <c r="L3991" i="10" s="1"/>
  <c r="K3992" i="10"/>
  <c r="L3992" i="10" s="1"/>
  <c r="K3993" i="10"/>
  <c r="L3993" i="10" s="1"/>
  <c r="K3994" i="10"/>
  <c r="L3994" i="10" s="1"/>
  <c r="K3995" i="10"/>
  <c r="L3995" i="10" s="1"/>
  <c r="K3996" i="10"/>
  <c r="L3996" i="10" s="1"/>
  <c r="K3997" i="10"/>
  <c r="L3997" i="10" s="1"/>
  <c r="K3998" i="10"/>
  <c r="L3998" i="10" s="1"/>
  <c r="K3999" i="10"/>
  <c r="L3999" i="10" s="1"/>
  <c r="K4000" i="10"/>
  <c r="L4000" i="10" s="1"/>
  <c r="K4001" i="10"/>
  <c r="L4001" i="10" s="1"/>
  <c r="K4002" i="10"/>
  <c r="L4002" i="10" s="1"/>
  <c r="K4003" i="10"/>
  <c r="L4003" i="10" s="1"/>
  <c r="K4004" i="10"/>
  <c r="L4004" i="10" s="1"/>
  <c r="K4005" i="10"/>
  <c r="L4005" i="10" s="1"/>
  <c r="K4006" i="10"/>
  <c r="L4006" i="10" s="1"/>
  <c r="K4007" i="10"/>
  <c r="L4007" i="10" s="1"/>
  <c r="K4008" i="10"/>
  <c r="L4008" i="10" s="1"/>
  <c r="K4009" i="10"/>
  <c r="L4009" i="10" s="1"/>
  <c r="K4010" i="10"/>
  <c r="L4010" i="10" s="1"/>
  <c r="K4011" i="10"/>
  <c r="L4011" i="10" s="1"/>
  <c r="K4012" i="10"/>
  <c r="L4012" i="10" s="1"/>
  <c r="K4013" i="10"/>
  <c r="L4013" i="10" s="1"/>
  <c r="K4014" i="10"/>
  <c r="L4014" i="10" s="1"/>
  <c r="K4015" i="10"/>
  <c r="L4015" i="10" s="1"/>
  <c r="K4016" i="10"/>
  <c r="L4016" i="10" s="1"/>
  <c r="K4017" i="10"/>
  <c r="L4017" i="10" s="1"/>
  <c r="K4018" i="10"/>
  <c r="L4018" i="10" s="1"/>
  <c r="K4019" i="10"/>
  <c r="L4019" i="10" s="1"/>
  <c r="K4020" i="10"/>
  <c r="L4020" i="10" s="1"/>
  <c r="K4021" i="10"/>
  <c r="L4021" i="10" s="1"/>
  <c r="K4022" i="10"/>
  <c r="L4022" i="10" s="1"/>
  <c r="K4023" i="10"/>
  <c r="L4023" i="10" s="1"/>
  <c r="K4024" i="10"/>
  <c r="L4024" i="10" s="1"/>
  <c r="K4025" i="10"/>
  <c r="L4025" i="10" s="1"/>
  <c r="K4026" i="10"/>
  <c r="L4026" i="10" s="1"/>
  <c r="K4027" i="10"/>
  <c r="L4027" i="10" s="1"/>
  <c r="K4028" i="10"/>
  <c r="L4028" i="10" s="1"/>
  <c r="K4029" i="10"/>
  <c r="L4029" i="10" s="1"/>
  <c r="K4030" i="10"/>
  <c r="L4030" i="10" s="1"/>
  <c r="K4031" i="10"/>
  <c r="L4031" i="10" s="1"/>
  <c r="K4032" i="10"/>
  <c r="L4032" i="10" s="1"/>
  <c r="K4033" i="10"/>
  <c r="L4033" i="10" s="1"/>
  <c r="K4034" i="10"/>
  <c r="L4034" i="10" s="1"/>
  <c r="K4035" i="10"/>
  <c r="L4035" i="10" s="1"/>
  <c r="K4036" i="10"/>
  <c r="L4036" i="10" s="1"/>
  <c r="K4037" i="10"/>
  <c r="L4037" i="10" s="1"/>
  <c r="K4038" i="10"/>
  <c r="L4038" i="10" s="1"/>
  <c r="K4039" i="10"/>
  <c r="L4039" i="10" s="1"/>
  <c r="K4040" i="10"/>
  <c r="L4040" i="10" s="1"/>
  <c r="K4041" i="10"/>
  <c r="L4041" i="10" s="1"/>
  <c r="K4042" i="10"/>
  <c r="L4042" i="10" s="1"/>
  <c r="K4043" i="10"/>
  <c r="L4043" i="10" s="1"/>
  <c r="K4044" i="10"/>
  <c r="L4044" i="10" s="1"/>
  <c r="K4045" i="10"/>
  <c r="L4045" i="10" s="1"/>
  <c r="K4046" i="10"/>
  <c r="L4046" i="10" s="1"/>
  <c r="K4047" i="10"/>
  <c r="L4047" i="10" s="1"/>
  <c r="K4048" i="10"/>
  <c r="L4048" i="10" s="1"/>
  <c r="K4049" i="10"/>
  <c r="L4049" i="10" s="1"/>
  <c r="K4050" i="10"/>
  <c r="L4050" i="10" s="1"/>
  <c r="K4051" i="10"/>
  <c r="L4051" i="10" s="1"/>
  <c r="K4052" i="10"/>
  <c r="L4052" i="10" s="1"/>
  <c r="K4053" i="10"/>
  <c r="L4053" i="10" s="1"/>
  <c r="K4054" i="10"/>
  <c r="L4054" i="10" s="1"/>
  <c r="K4055" i="10"/>
  <c r="L4055" i="10" s="1"/>
  <c r="K4056" i="10"/>
  <c r="L4056" i="10" s="1"/>
  <c r="K4057" i="10"/>
  <c r="L4057" i="10" s="1"/>
  <c r="K4058" i="10"/>
  <c r="L4058" i="10" s="1"/>
  <c r="K4059" i="10"/>
  <c r="L4059" i="10" s="1"/>
  <c r="K4060" i="10"/>
  <c r="L4060" i="10" s="1"/>
  <c r="K4061" i="10"/>
  <c r="L4061" i="10" s="1"/>
  <c r="K4062" i="10"/>
  <c r="L4062" i="10" s="1"/>
  <c r="K4063" i="10"/>
  <c r="L4063" i="10" s="1"/>
  <c r="K4064" i="10"/>
  <c r="L4064" i="10" s="1"/>
  <c r="K4065" i="10"/>
  <c r="L4065" i="10" s="1"/>
  <c r="K4066" i="10"/>
  <c r="L4066" i="10" s="1"/>
  <c r="K4067" i="10"/>
  <c r="L4067" i="10" s="1"/>
  <c r="K4068" i="10"/>
  <c r="L4068" i="10" s="1"/>
  <c r="K4069" i="10"/>
  <c r="L4069" i="10" s="1"/>
  <c r="K4070" i="10"/>
  <c r="L4070" i="10" s="1"/>
  <c r="K4071" i="10"/>
  <c r="L4071" i="10" s="1"/>
  <c r="K4072" i="10"/>
  <c r="L4072" i="10" s="1"/>
  <c r="K4073" i="10"/>
  <c r="L4073" i="10" s="1"/>
  <c r="K4074" i="10"/>
  <c r="L4074" i="10" s="1"/>
  <c r="K4075" i="10"/>
  <c r="L4075" i="10" s="1"/>
  <c r="K4076" i="10"/>
  <c r="L4076" i="10" s="1"/>
  <c r="K4077" i="10"/>
  <c r="L4077" i="10" s="1"/>
  <c r="K4078" i="10"/>
  <c r="L4078" i="10" s="1"/>
  <c r="K4079" i="10"/>
  <c r="L4079" i="10" s="1"/>
  <c r="K4080" i="10"/>
  <c r="L4080" i="10" s="1"/>
  <c r="K4081" i="10"/>
  <c r="L4081" i="10" s="1"/>
  <c r="K4082" i="10"/>
  <c r="L4082" i="10" s="1"/>
  <c r="K4083" i="10"/>
  <c r="L4083" i="10" s="1"/>
  <c r="K4084" i="10"/>
  <c r="L4084" i="10" s="1"/>
  <c r="K4085" i="10"/>
  <c r="L4085" i="10" s="1"/>
  <c r="K4086" i="10"/>
  <c r="L4086" i="10" s="1"/>
  <c r="K4087" i="10"/>
  <c r="L4087" i="10" s="1"/>
  <c r="K4088" i="10"/>
  <c r="L4088" i="10" s="1"/>
  <c r="K4089" i="10"/>
  <c r="L4089" i="10" s="1"/>
  <c r="K4090" i="10"/>
  <c r="L4090" i="10" s="1"/>
  <c r="K4091" i="10"/>
  <c r="L4091" i="10" s="1"/>
  <c r="K4092" i="10"/>
  <c r="L4092" i="10" s="1"/>
  <c r="K4093" i="10"/>
  <c r="L4093" i="10" s="1"/>
  <c r="K4094" i="10"/>
  <c r="L4094" i="10" s="1"/>
  <c r="K4095" i="10"/>
  <c r="L4095" i="10" s="1"/>
  <c r="K4096" i="10"/>
  <c r="L4096" i="10" s="1"/>
  <c r="K4097" i="10"/>
  <c r="L4097" i="10" s="1"/>
  <c r="K4098" i="10"/>
  <c r="L4098" i="10" s="1"/>
  <c r="K4099" i="10"/>
  <c r="L4099" i="10" s="1"/>
  <c r="K4100" i="10"/>
  <c r="L4100" i="10" s="1"/>
  <c r="K4101" i="10"/>
  <c r="L4101" i="10" s="1"/>
  <c r="K4102" i="10"/>
  <c r="L4102" i="10" s="1"/>
  <c r="K4103" i="10"/>
  <c r="L4103" i="10" s="1"/>
  <c r="K4104" i="10"/>
  <c r="L4104" i="10" s="1"/>
  <c r="K4105" i="10"/>
  <c r="L4105" i="10" s="1"/>
  <c r="K4106" i="10"/>
  <c r="L4106" i="10" s="1"/>
  <c r="K4107" i="10"/>
  <c r="L4107" i="10" s="1"/>
  <c r="K4108" i="10"/>
  <c r="L4108" i="10" s="1"/>
  <c r="K4109" i="10"/>
  <c r="L4109" i="10" s="1"/>
  <c r="K4110" i="10"/>
  <c r="L4110" i="10" s="1"/>
  <c r="K4111" i="10"/>
  <c r="L4111" i="10" s="1"/>
  <c r="K4112" i="10"/>
  <c r="L4112" i="10" s="1"/>
  <c r="K4113" i="10"/>
  <c r="L4113" i="10" s="1"/>
  <c r="K4114" i="10"/>
  <c r="L4114" i="10" s="1"/>
  <c r="K4115" i="10"/>
  <c r="L4115" i="10" s="1"/>
  <c r="K4116" i="10"/>
  <c r="L4116" i="10" s="1"/>
  <c r="K4117" i="10"/>
  <c r="L4117" i="10" s="1"/>
  <c r="K4118" i="10"/>
  <c r="L4118" i="10" s="1"/>
  <c r="K4119" i="10"/>
  <c r="L4119" i="10" s="1"/>
  <c r="K4120" i="10"/>
  <c r="L4120" i="10" s="1"/>
  <c r="K4121" i="10"/>
  <c r="L4121" i="10" s="1"/>
  <c r="K4122" i="10"/>
  <c r="L4122" i="10" s="1"/>
  <c r="K4123" i="10"/>
  <c r="L4123" i="10" s="1"/>
  <c r="K4124" i="10"/>
  <c r="L4124" i="10" s="1"/>
  <c r="K4125" i="10"/>
  <c r="L4125" i="10" s="1"/>
  <c r="K4126" i="10"/>
  <c r="L4126" i="10" s="1"/>
  <c r="K4127" i="10"/>
  <c r="L4127" i="10" s="1"/>
  <c r="K4128" i="10"/>
  <c r="L4128" i="10" s="1"/>
  <c r="K4129" i="10"/>
  <c r="L4129" i="10" s="1"/>
  <c r="K4130" i="10"/>
  <c r="L4130" i="10" s="1"/>
  <c r="K4131" i="10"/>
  <c r="L4131" i="10" s="1"/>
  <c r="K4132" i="10"/>
  <c r="L4132" i="10" s="1"/>
  <c r="K4133" i="10"/>
  <c r="L4133" i="10" s="1"/>
  <c r="K4134" i="10"/>
  <c r="L4134" i="10" s="1"/>
  <c r="K4135" i="10"/>
  <c r="L4135" i="10" s="1"/>
  <c r="K4136" i="10"/>
  <c r="L4136" i="10" s="1"/>
  <c r="K4137" i="10"/>
  <c r="L4137" i="10" s="1"/>
  <c r="K4138" i="10"/>
  <c r="L4138" i="10" s="1"/>
  <c r="K4139" i="10"/>
  <c r="L4139" i="10" s="1"/>
  <c r="K4140" i="10"/>
  <c r="L4140" i="10" s="1"/>
  <c r="K4141" i="10"/>
  <c r="L4141" i="10" s="1"/>
  <c r="K4142" i="10"/>
  <c r="L4142" i="10" s="1"/>
  <c r="K4143" i="10"/>
  <c r="L4143" i="10" s="1"/>
  <c r="K4144" i="10"/>
  <c r="L4144" i="10" s="1"/>
  <c r="K4145" i="10"/>
  <c r="L4145" i="10" s="1"/>
  <c r="K4146" i="10"/>
  <c r="L4146" i="10" s="1"/>
  <c r="K4147" i="10"/>
  <c r="L4147" i="10" s="1"/>
  <c r="K4148" i="10"/>
  <c r="L4148" i="10" s="1"/>
  <c r="K4149" i="10"/>
  <c r="L4149" i="10" s="1"/>
  <c r="K4150" i="10"/>
  <c r="L4150" i="10" s="1"/>
  <c r="K4151" i="10"/>
  <c r="L4151" i="10" s="1"/>
  <c r="K4152" i="10"/>
  <c r="L4152" i="10" s="1"/>
  <c r="K4153" i="10"/>
  <c r="L4153" i="10" s="1"/>
  <c r="K4154" i="10"/>
  <c r="L4154" i="10" s="1"/>
  <c r="K4155" i="10"/>
  <c r="L4155" i="10" s="1"/>
  <c r="K4156" i="10"/>
  <c r="L4156" i="10" s="1"/>
  <c r="K4157" i="10"/>
  <c r="L4157" i="10" s="1"/>
  <c r="K4158" i="10"/>
  <c r="L4158" i="10" s="1"/>
  <c r="K4159" i="10"/>
  <c r="L4159" i="10" s="1"/>
  <c r="K4160" i="10"/>
  <c r="L4160" i="10" s="1"/>
  <c r="K4161" i="10"/>
  <c r="L4161" i="10" s="1"/>
  <c r="K4162" i="10"/>
  <c r="L4162" i="10" s="1"/>
  <c r="K4163" i="10"/>
  <c r="L4163" i="10" s="1"/>
  <c r="K4164" i="10"/>
  <c r="L4164" i="10" s="1"/>
  <c r="K4165" i="10"/>
  <c r="L4165" i="10" s="1"/>
  <c r="K4166" i="10"/>
  <c r="L4166" i="10" s="1"/>
  <c r="K4167" i="10"/>
  <c r="L4167" i="10" s="1"/>
  <c r="K4168" i="10"/>
  <c r="L4168" i="10" s="1"/>
  <c r="K4169" i="10"/>
  <c r="L4169" i="10" s="1"/>
  <c r="K4170" i="10"/>
  <c r="L4170" i="10" s="1"/>
  <c r="K4171" i="10"/>
  <c r="L4171" i="10" s="1"/>
  <c r="K4172" i="10"/>
  <c r="L4172" i="10" s="1"/>
  <c r="K4173" i="10"/>
  <c r="L4173" i="10" s="1"/>
  <c r="K4174" i="10"/>
  <c r="L4174" i="10" s="1"/>
  <c r="K4175" i="10"/>
  <c r="L4175" i="10" s="1"/>
  <c r="K4176" i="10"/>
  <c r="L4176" i="10" s="1"/>
  <c r="K4177" i="10"/>
  <c r="L4177" i="10" s="1"/>
  <c r="K4178" i="10"/>
  <c r="L4178" i="10" s="1"/>
  <c r="K4179" i="10"/>
  <c r="L4179" i="10" s="1"/>
  <c r="K4180" i="10"/>
  <c r="L4180" i="10" s="1"/>
  <c r="K4181" i="10"/>
  <c r="L4181" i="10" s="1"/>
  <c r="K4182" i="10"/>
  <c r="L4182" i="10" s="1"/>
  <c r="K4183" i="10"/>
  <c r="L4183" i="10" s="1"/>
  <c r="K4184" i="10"/>
  <c r="L4184" i="10" s="1"/>
  <c r="K4185" i="10"/>
  <c r="L4185" i="10" s="1"/>
  <c r="K4186" i="10"/>
  <c r="L4186" i="10" s="1"/>
  <c r="K4187" i="10"/>
  <c r="L4187" i="10" s="1"/>
  <c r="K4188" i="10"/>
  <c r="L4188" i="10" s="1"/>
  <c r="K4189" i="10"/>
  <c r="L4189" i="10" s="1"/>
  <c r="K4190" i="10"/>
  <c r="L4190" i="10" s="1"/>
  <c r="K4191" i="10"/>
  <c r="L4191" i="10" s="1"/>
  <c r="K4192" i="10"/>
  <c r="L4192" i="10" s="1"/>
  <c r="K4193" i="10"/>
  <c r="L4193" i="10" s="1"/>
  <c r="K4194" i="10"/>
  <c r="L4194" i="10" s="1"/>
  <c r="K4195" i="10"/>
  <c r="L4195" i="10" s="1"/>
  <c r="K4196" i="10"/>
  <c r="L4196" i="10" s="1"/>
  <c r="K4197" i="10"/>
  <c r="L4197" i="10" s="1"/>
  <c r="K4198" i="10"/>
  <c r="L4198" i="10" s="1"/>
  <c r="K4199" i="10"/>
  <c r="L4199" i="10" s="1"/>
  <c r="K4200" i="10"/>
  <c r="L4200" i="10" s="1"/>
  <c r="K4201" i="10"/>
  <c r="L4201" i="10" s="1"/>
  <c r="K4202" i="10"/>
  <c r="L4202" i="10" s="1"/>
  <c r="K4203" i="10"/>
  <c r="L4203" i="10" s="1"/>
  <c r="K4204" i="10"/>
  <c r="L4204" i="10" s="1"/>
  <c r="K4205" i="10"/>
  <c r="L4205" i="10" s="1"/>
  <c r="K4206" i="10"/>
  <c r="L4206" i="10" s="1"/>
  <c r="K4207" i="10"/>
  <c r="L4207" i="10" s="1"/>
  <c r="K4208" i="10"/>
  <c r="L4208" i="10" s="1"/>
  <c r="K4209" i="10"/>
  <c r="L4209" i="10" s="1"/>
  <c r="K4210" i="10"/>
  <c r="L4210" i="10" s="1"/>
  <c r="K4211" i="10"/>
  <c r="L4211" i="10" s="1"/>
  <c r="K4212" i="10"/>
  <c r="L4212" i="10" s="1"/>
  <c r="K4213" i="10"/>
  <c r="L4213" i="10" s="1"/>
  <c r="K4214" i="10"/>
  <c r="L4214" i="10" s="1"/>
  <c r="K4215" i="10"/>
  <c r="L4215" i="10" s="1"/>
  <c r="K4216" i="10"/>
  <c r="L4216" i="10" s="1"/>
  <c r="K4217" i="10"/>
  <c r="L4217" i="10" s="1"/>
  <c r="K4218" i="10"/>
  <c r="L4218" i="10" s="1"/>
  <c r="K4219" i="10"/>
  <c r="L4219" i="10" s="1"/>
  <c r="K4220" i="10"/>
  <c r="L4220" i="10" s="1"/>
  <c r="K4221" i="10"/>
  <c r="L4221" i="10" s="1"/>
  <c r="K4222" i="10"/>
  <c r="L4222" i="10" s="1"/>
  <c r="K4223" i="10"/>
  <c r="L4223" i="10" s="1"/>
  <c r="K4224" i="10"/>
  <c r="L4224" i="10" s="1"/>
  <c r="K4225" i="10"/>
  <c r="L4225" i="10" s="1"/>
  <c r="K4226" i="10"/>
  <c r="L4226" i="10" s="1"/>
  <c r="K4227" i="10"/>
  <c r="L4227" i="10" s="1"/>
  <c r="K4228" i="10"/>
  <c r="L4228" i="10" s="1"/>
  <c r="K4229" i="10"/>
  <c r="L4229" i="10" s="1"/>
  <c r="K4230" i="10"/>
  <c r="L4230" i="10" s="1"/>
  <c r="K4231" i="10"/>
  <c r="L4231" i="10" s="1"/>
  <c r="K4232" i="10"/>
  <c r="L4232" i="10" s="1"/>
  <c r="K4233" i="10"/>
  <c r="L4233" i="10" s="1"/>
  <c r="K4234" i="10"/>
  <c r="L4234" i="10" s="1"/>
  <c r="K4235" i="10"/>
  <c r="L4235" i="10" s="1"/>
  <c r="K4236" i="10"/>
  <c r="L4236" i="10" s="1"/>
  <c r="K4237" i="10"/>
  <c r="L4237" i="10" s="1"/>
  <c r="K4238" i="10"/>
  <c r="L4238" i="10" s="1"/>
  <c r="K4239" i="10"/>
  <c r="L4239" i="10" s="1"/>
  <c r="K4240" i="10"/>
  <c r="L4240" i="10" s="1"/>
  <c r="K4241" i="10"/>
  <c r="L4241" i="10" s="1"/>
  <c r="K4242" i="10"/>
  <c r="L4242" i="10" s="1"/>
  <c r="K4243" i="10"/>
  <c r="L4243" i="10" s="1"/>
  <c r="K4244" i="10"/>
  <c r="L4244" i="10" s="1"/>
  <c r="K4245" i="10"/>
  <c r="L4245" i="10" s="1"/>
  <c r="K4246" i="10"/>
  <c r="L4246" i="10" s="1"/>
  <c r="K4247" i="10"/>
  <c r="L4247" i="10" s="1"/>
  <c r="K4248" i="10"/>
  <c r="L4248" i="10" s="1"/>
  <c r="K4249" i="10"/>
  <c r="L4249" i="10" s="1"/>
  <c r="K4250" i="10"/>
  <c r="L4250" i="10" s="1"/>
  <c r="K4251" i="10"/>
  <c r="L4251" i="10" s="1"/>
  <c r="K4252" i="10"/>
  <c r="L4252" i="10" s="1"/>
  <c r="K4253" i="10"/>
  <c r="L4253" i="10" s="1"/>
  <c r="K4254" i="10"/>
  <c r="L4254" i="10" s="1"/>
  <c r="K4255" i="10"/>
  <c r="L4255" i="10" s="1"/>
  <c r="K4256" i="10"/>
  <c r="L4256" i="10" s="1"/>
  <c r="K4257" i="10"/>
  <c r="L4257" i="10" s="1"/>
  <c r="K4258" i="10"/>
  <c r="L4258" i="10" s="1"/>
  <c r="K4259" i="10"/>
  <c r="L4259" i="10" s="1"/>
  <c r="K4260" i="10"/>
  <c r="L4260" i="10" s="1"/>
  <c r="K4261" i="10"/>
  <c r="L4261" i="10" s="1"/>
  <c r="K4262" i="10"/>
  <c r="L4262" i="10" s="1"/>
  <c r="K4263" i="10"/>
  <c r="L4263" i="10" s="1"/>
  <c r="K4264" i="10"/>
  <c r="L4264" i="10" s="1"/>
  <c r="K4265" i="10"/>
  <c r="L4265" i="10" s="1"/>
  <c r="K4266" i="10"/>
  <c r="L4266" i="10" s="1"/>
  <c r="K4267" i="10"/>
  <c r="L4267" i="10" s="1"/>
  <c r="K4268" i="10"/>
  <c r="L4268" i="10" s="1"/>
  <c r="K4269" i="10"/>
  <c r="L4269" i="10" s="1"/>
  <c r="K4270" i="10"/>
  <c r="L4270" i="10" s="1"/>
  <c r="K4271" i="10"/>
  <c r="L4271" i="10" s="1"/>
  <c r="K4272" i="10"/>
  <c r="L4272" i="10" s="1"/>
  <c r="K4273" i="10"/>
  <c r="L4273" i="10" s="1"/>
  <c r="K4274" i="10"/>
  <c r="L4274" i="10" s="1"/>
  <c r="K4275" i="10"/>
  <c r="L4275" i="10" s="1"/>
  <c r="K4276" i="10"/>
  <c r="L4276" i="10" s="1"/>
  <c r="K4277" i="10"/>
  <c r="L4277" i="10" s="1"/>
  <c r="K4278" i="10"/>
  <c r="L4278" i="10" s="1"/>
  <c r="K4279" i="10"/>
  <c r="L4279" i="10" s="1"/>
  <c r="K4280" i="10"/>
  <c r="L4280" i="10" s="1"/>
  <c r="K4281" i="10"/>
  <c r="L4281" i="10" s="1"/>
  <c r="K4282" i="10"/>
  <c r="L4282" i="10" s="1"/>
  <c r="K4283" i="10"/>
  <c r="L4283" i="10" s="1"/>
  <c r="K4284" i="10"/>
  <c r="L4284" i="10" s="1"/>
  <c r="K4285" i="10"/>
  <c r="L4285" i="10" s="1"/>
  <c r="K4286" i="10"/>
  <c r="L4286" i="10" s="1"/>
  <c r="K4287" i="10"/>
  <c r="L4287" i="10" s="1"/>
  <c r="K4288" i="10"/>
  <c r="L4288" i="10" s="1"/>
  <c r="K4289" i="10"/>
  <c r="L4289" i="10" s="1"/>
  <c r="K4290" i="10"/>
  <c r="L4290" i="10" s="1"/>
  <c r="K4291" i="10"/>
  <c r="L4291" i="10" s="1"/>
  <c r="K4292" i="10"/>
  <c r="L4292" i="10" s="1"/>
  <c r="K4293" i="10"/>
  <c r="L4293" i="10" s="1"/>
  <c r="K4294" i="10"/>
  <c r="L4294" i="10" s="1"/>
  <c r="K4295" i="10"/>
  <c r="L4295" i="10" s="1"/>
  <c r="K4296" i="10"/>
  <c r="L4296" i="10" s="1"/>
  <c r="K4297" i="10"/>
  <c r="L4297" i="10" s="1"/>
  <c r="K4298" i="10"/>
  <c r="L4298" i="10" s="1"/>
  <c r="K4299" i="10"/>
  <c r="L4299" i="10" s="1"/>
  <c r="K4300" i="10"/>
  <c r="L4300" i="10" s="1"/>
  <c r="K4301" i="10"/>
  <c r="L4301" i="10" s="1"/>
  <c r="K4302" i="10"/>
  <c r="L4302" i="10" s="1"/>
  <c r="K4303" i="10"/>
  <c r="L4303" i="10" s="1"/>
  <c r="K4304" i="10"/>
  <c r="L4304" i="10" s="1"/>
  <c r="K4305" i="10"/>
  <c r="L4305" i="10" s="1"/>
  <c r="K4306" i="10"/>
  <c r="L4306" i="10" s="1"/>
  <c r="K4307" i="10"/>
  <c r="L4307" i="10" s="1"/>
  <c r="K4308" i="10"/>
  <c r="L4308" i="10" s="1"/>
  <c r="K4309" i="10"/>
  <c r="L4309" i="10" s="1"/>
  <c r="K4310" i="10"/>
  <c r="L4310" i="10" s="1"/>
  <c r="K4311" i="10"/>
  <c r="L4311" i="10" s="1"/>
  <c r="K4312" i="10"/>
  <c r="L4312" i="10" s="1"/>
  <c r="K4313" i="10"/>
  <c r="L4313" i="10" s="1"/>
  <c r="K4314" i="10"/>
  <c r="L4314" i="10" s="1"/>
  <c r="K4315" i="10"/>
  <c r="L4315" i="10" s="1"/>
  <c r="K4316" i="10"/>
  <c r="L4316" i="10" s="1"/>
  <c r="K4317" i="10"/>
  <c r="L4317" i="10" s="1"/>
  <c r="K4318" i="10"/>
  <c r="L4318" i="10" s="1"/>
  <c r="K4319" i="10"/>
  <c r="L4319" i="10" s="1"/>
  <c r="K4320" i="10"/>
  <c r="L4320" i="10" s="1"/>
  <c r="K4321" i="10"/>
  <c r="L4321" i="10" s="1"/>
  <c r="K4322" i="10"/>
  <c r="L4322" i="10" s="1"/>
  <c r="K4323" i="10"/>
  <c r="L4323" i="10" s="1"/>
  <c r="K4324" i="10"/>
  <c r="L4324" i="10" s="1"/>
  <c r="K4325" i="10"/>
  <c r="L4325" i="10" s="1"/>
  <c r="K4326" i="10"/>
  <c r="L4326" i="10" s="1"/>
  <c r="K4327" i="10"/>
  <c r="L4327" i="10" s="1"/>
  <c r="K4328" i="10"/>
  <c r="L4328" i="10" s="1"/>
  <c r="K4329" i="10"/>
  <c r="L4329" i="10" s="1"/>
  <c r="K4330" i="10"/>
  <c r="L4330" i="10" s="1"/>
  <c r="K4331" i="10"/>
  <c r="L4331" i="10" s="1"/>
  <c r="K4332" i="10"/>
  <c r="L4332" i="10" s="1"/>
  <c r="K4333" i="10"/>
  <c r="L4333" i="10" s="1"/>
  <c r="K4334" i="10"/>
  <c r="L4334" i="10" s="1"/>
  <c r="K4335" i="10"/>
  <c r="L4335" i="10" s="1"/>
  <c r="K4336" i="10"/>
  <c r="L4336" i="10" s="1"/>
  <c r="K4337" i="10"/>
  <c r="L4337" i="10" s="1"/>
  <c r="K4338" i="10"/>
  <c r="L4338" i="10" s="1"/>
  <c r="K4339" i="10"/>
  <c r="L4339" i="10" s="1"/>
  <c r="K4340" i="10"/>
  <c r="L4340" i="10" s="1"/>
  <c r="K4341" i="10"/>
  <c r="L4341" i="10" s="1"/>
  <c r="K4342" i="10"/>
  <c r="L4342" i="10" s="1"/>
  <c r="K4343" i="10"/>
  <c r="L4343" i="10" s="1"/>
  <c r="K4344" i="10"/>
  <c r="L4344" i="10" s="1"/>
  <c r="K4345" i="10"/>
  <c r="L4345" i="10" s="1"/>
  <c r="K4346" i="10"/>
  <c r="L4346" i="10" s="1"/>
  <c r="K4347" i="10"/>
  <c r="L4347" i="10" s="1"/>
  <c r="K4348" i="10"/>
  <c r="L4348" i="10" s="1"/>
  <c r="K4349" i="10"/>
  <c r="L4349" i="10" s="1"/>
  <c r="K4350" i="10"/>
  <c r="L4350" i="10" s="1"/>
  <c r="K4351" i="10"/>
  <c r="L4351" i="10" s="1"/>
  <c r="K4352" i="10"/>
  <c r="L4352" i="10" s="1"/>
  <c r="K4353" i="10"/>
  <c r="L4353" i="10" s="1"/>
  <c r="K4354" i="10"/>
  <c r="L4354" i="10" s="1"/>
  <c r="K4355" i="10"/>
  <c r="L4355" i="10" s="1"/>
  <c r="K4356" i="10"/>
  <c r="L4356" i="10" s="1"/>
  <c r="K4357" i="10"/>
  <c r="L4357" i="10" s="1"/>
  <c r="K4358" i="10"/>
  <c r="L4358" i="10" s="1"/>
  <c r="K4359" i="10"/>
  <c r="L4359" i="10" s="1"/>
  <c r="K4360" i="10"/>
  <c r="L4360" i="10" s="1"/>
  <c r="K4361" i="10"/>
  <c r="L4361" i="10" s="1"/>
  <c r="K4362" i="10"/>
  <c r="L4362" i="10" s="1"/>
  <c r="K4363" i="10"/>
  <c r="L4363" i="10" s="1"/>
  <c r="K4364" i="10"/>
  <c r="L4364" i="10" s="1"/>
  <c r="K4365" i="10"/>
  <c r="L4365" i="10" s="1"/>
  <c r="K4366" i="10"/>
  <c r="L4366" i="10" s="1"/>
  <c r="K4367" i="10"/>
  <c r="L4367" i="10" s="1"/>
  <c r="K4368" i="10"/>
  <c r="L4368" i="10" s="1"/>
  <c r="K4369" i="10"/>
  <c r="L4369" i="10" s="1"/>
  <c r="K4370" i="10"/>
  <c r="L4370" i="10" s="1"/>
  <c r="K4371" i="10"/>
  <c r="L4371" i="10" s="1"/>
  <c r="K4372" i="10"/>
  <c r="L4372" i="10" s="1"/>
  <c r="K4373" i="10"/>
  <c r="L4373" i="10" s="1"/>
  <c r="K4374" i="10"/>
  <c r="L4374" i="10" s="1"/>
  <c r="K4375" i="10"/>
  <c r="L4375" i="10" s="1"/>
  <c r="K4376" i="10"/>
  <c r="L4376" i="10" s="1"/>
  <c r="K4377" i="10"/>
  <c r="L4377" i="10" s="1"/>
  <c r="K4378" i="10"/>
  <c r="L4378" i="10" s="1"/>
  <c r="K4379" i="10"/>
  <c r="L4379" i="10" s="1"/>
  <c r="K4380" i="10"/>
  <c r="L4380" i="10" s="1"/>
  <c r="K4381" i="10"/>
  <c r="L4381" i="10" s="1"/>
  <c r="K4382" i="10"/>
  <c r="L4382" i="10" s="1"/>
  <c r="K4383" i="10"/>
  <c r="L4383" i="10" s="1"/>
  <c r="K4384" i="10"/>
  <c r="L4384" i="10" s="1"/>
  <c r="K4385" i="10"/>
  <c r="L4385" i="10" s="1"/>
  <c r="K4386" i="10"/>
  <c r="L4386" i="10" s="1"/>
  <c r="K4387" i="10"/>
  <c r="L4387" i="10" s="1"/>
  <c r="K4388" i="10"/>
  <c r="L4388" i="10" s="1"/>
  <c r="K4389" i="10"/>
  <c r="L4389" i="10" s="1"/>
  <c r="K4390" i="10"/>
  <c r="L4390" i="10" s="1"/>
  <c r="K4391" i="10"/>
  <c r="L4391" i="10" s="1"/>
  <c r="K4392" i="10"/>
  <c r="L4392" i="10" s="1"/>
  <c r="K4393" i="10"/>
  <c r="L4393" i="10" s="1"/>
  <c r="K4394" i="10"/>
  <c r="L4394" i="10" s="1"/>
  <c r="K4395" i="10"/>
  <c r="L4395" i="10" s="1"/>
  <c r="K4396" i="10"/>
  <c r="L4396" i="10" s="1"/>
  <c r="K4397" i="10"/>
  <c r="L4397" i="10" s="1"/>
  <c r="K4398" i="10"/>
  <c r="L4398" i="10" s="1"/>
  <c r="K4399" i="10"/>
  <c r="L4399" i="10" s="1"/>
  <c r="K4400" i="10"/>
  <c r="L4400" i="10" s="1"/>
  <c r="K4401" i="10"/>
  <c r="L4401" i="10" s="1"/>
  <c r="K4402" i="10"/>
  <c r="L4402" i="10" s="1"/>
  <c r="K4403" i="10"/>
  <c r="L4403" i="10" s="1"/>
  <c r="K4404" i="10"/>
  <c r="L4404" i="10" s="1"/>
  <c r="K4405" i="10"/>
  <c r="L4405" i="10" s="1"/>
  <c r="K4406" i="10"/>
  <c r="L4406" i="10" s="1"/>
  <c r="K4407" i="10"/>
  <c r="L4407" i="10" s="1"/>
  <c r="K4408" i="10"/>
  <c r="L4408" i="10" s="1"/>
  <c r="K4409" i="10"/>
  <c r="L4409" i="10" s="1"/>
  <c r="K4410" i="10"/>
  <c r="L4410" i="10" s="1"/>
  <c r="K4411" i="10"/>
  <c r="L4411" i="10" s="1"/>
  <c r="K4412" i="10"/>
  <c r="L4412" i="10" s="1"/>
  <c r="K4413" i="10"/>
  <c r="L4413" i="10" s="1"/>
  <c r="K4414" i="10"/>
  <c r="L4414" i="10" s="1"/>
  <c r="K4415" i="10"/>
  <c r="L4415" i="10" s="1"/>
  <c r="K4416" i="10"/>
  <c r="L4416" i="10" s="1"/>
  <c r="K4417" i="10"/>
  <c r="L4417" i="10" s="1"/>
  <c r="K4418" i="10"/>
  <c r="L4418" i="10" s="1"/>
  <c r="K4419" i="10"/>
  <c r="L4419" i="10" s="1"/>
  <c r="K4420" i="10"/>
  <c r="L4420" i="10" s="1"/>
  <c r="K4421" i="10"/>
  <c r="L4421" i="10" s="1"/>
  <c r="K4422" i="10"/>
  <c r="L4422" i="10" s="1"/>
  <c r="K4423" i="10"/>
  <c r="L4423" i="10" s="1"/>
  <c r="K4424" i="10"/>
  <c r="L4424" i="10" s="1"/>
  <c r="K4425" i="10"/>
  <c r="L4425" i="10" s="1"/>
  <c r="K4426" i="10"/>
  <c r="L4426" i="10" s="1"/>
  <c r="K4427" i="10"/>
  <c r="L4427" i="10" s="1"/>
  <c r="K4428" i="10"/>
  <c r="L4428" i="10" s="1"/>
  <c r="K4429" i="10"/>
  <c r="L4429" i="10" s="1"/>
  <c r="K4430" i="10"/>
  <c r="L4430" i="10" s="1"/>
  <c r="K4431" i="10"/>
  <c r="L4431" i="10" s="1"/>
  <c r="K4432" i="10"/>
  <c r="L4432" i="10" s="1"/>
  <c r="K4433" i="10"/>
  <c r="L4433" i="10" s="1"/>
  <c r="K4434" i="10"/>
  <c r="L4434" i="10" s="1"/>
  <c r="K4435" i="10"/>
  <c r="L4435" i="10" s="1"/>
  <c r="K4436" i="10"/>
  <c r="L4436" i="10" s="1"/>
  <c r="K4437" i="10"/>
  <c r="L4437" i="10" s="1"/>
  <c r="K4438" i="10"/>
  <c r="L4438" i="10" s="1"/>
  <c r="K4439" i="10"/>
  <c r="L4439" i="10" s="1"/>
  <c r="K4440" i="10"/>
  <c r="L4440" i="10" s="1"/>
  <c r="K4441" i="10"/>
  <c r="L4441" i="10" s="1"/>
  <c r="K4442" i="10"/>
  <c r="L4442" i="10" s="1"/>
  <c r="K4443" i="10"/>
  <c r="L4443" i="10" s="1"/>
  <c r="K4444" i="10"/>
  <c r="L4444" i="10" s="1"/>
  <c r="K4445" i="10"/>
  <c r="L4445" i="10" s="1"/>
  <c r="K4446" i="10"/>
  <c r="L4446" i="10" s="1"/>
  <c r="K4447" i="10"/>
  <c r="L4447" i="10" s="1"/>
  <c r="K4448" i="10"/>
  <c r="L4448" i="10" s="1"/>
  <c r="K4449" i="10"/>
  <c r="L4449" i="10" s="1"/>
  <c r="K4450" i="10"/>
  <c r="L4450" i="10" s="1"/>
  <c r="K4451" i="10"/>
  <c r="L4451" i="10" s="1"/>
  <c r="K4452" i="10"/>
  <c r="L4452" i="10" s="1"/>
  <c r="K4453" i="10"/>
  <c r="L4453" i="10" s="1"/>
  <c r="K4454" i="10"/>
  <c r="L4454" i="10" s="1"/>
  <c r="K4455" i="10"/>
  <c r="L4455" i="10" s="1"/>
  <c r="K4456" i="10"/>
  <c r="L4456" i="10" s="1"/>
  <c r="K4457" i="10"/>
  <c r="L4457" i="10" s="1"/>
  <c r="K4458" i="10"/>
  <c r="L4458" i="10" s="1"/>
  <c r="K4459" i="10"/>
  <c r="L4459" i="10" s="1"/>
  <c r="K4460" i="10"/>
  <c r="L4460" i="10" s="1"/>
  <c r="K4461" i="10"/>
  <c r="L4461" i="10" s="1"/>
  <c r="K4462" i="10"/>
  <c r="L4462" i="10" s="1"/>
  <c r="K4463" i="10"/>
  <c r="L4463" i="10" s="1"/>
  <c r="K4464" i="10"/>
  <c r="L4464" i="10" s="1"/>
  <c r="K4465" i="10"/>
  <c r="L4465" i="10" s="1"/>
  <c r="K4466" i="10"/>
  <c r="L4466" i="10" s="1"/>
  <c r="K4467" i="10"/>
  <c r="L4467" i="10" s="1"/>
  <c r="K4468" i="10"/>
  <c r="L4468" i="10" s="1"/>
  <c r="K4469" i="10"/>
  <c r="L4469" i="10" s="1"/>
  <c r="K4470" i="10"/>
  <c r="L4470" i="10" s="1"/>
  <c r="K4471" i="10"/>
  <c r="L4471" i="10" s="1"/>
  <c r="K4472" i="10"/>
  <c r="L4472" i="10" s="1"/>
  <c r="K4473" i="10"/>
  <c r="L4473" i="10" s="1"/>
  <c r="K4474" i="10"/>
  <c r="L4474" i="10" s="1"/>
  <c r="K4475" i="10"/>
  <c r="L4475" i="10" s="1"/>
  <c r="K4476" i="10"/>
  <c r="L4476" i="10" s="1"/>
  <c r="K4477" i="10"/>
  <c r="L4477" i="10" s="1"/>
  <c r="K4478" i="10"/>
  <c r="L4478" i="10" s="1"/>
  <c r="K4479" i="10"/>
  <c r="L4479" i="10" s="1"/>
  <c r="K4480" i="10"/>
  <c r="L4480" i="10" s="1"/>
  <c r="K4481" i="10"/>
  <c r="L4481" i="10" s="1"/>
  <c r="K4482" i="10"/>
  <c r="L4482" i="10" s="1"/>
  <c r="K4483" i="10"/>
  <c r="L4483" i="10" s="1"/>
  <c r="K4484" i="10"/>
  <c r="L4484" i="10" s="1"/>
  <c r="K4485" i="10"/>
  <c r="L4485" i="10" s="1"/>
  <c r="K4486" i="10"/>
  <c r="L4486" i="10" s="1"/>
  <c r="K4487" i="10"/>
  <c r="L4487" i="10" s="1"/>
  <c r="K4488" i="10"/>
  <c r="L4488" i="10" s="1"/>
  <c r="K4489" i="10"/>
  <c r="L4489" i="10" s="1"/>
  <c r="K4490" i="10"/>
  <c r="L4490" i="10" s="1"/>
  <c r="K4491" i="10"/>
  <c r="L4491" i="10" s="1"/>
  <c r="K4492" i="10"/>
  <c r="L4492" i="10" s="1"/>
  <c r="K4493" i="10"/>
  <c r="L4493" i="10" s="1"/>
  <c r="K4494" i="10"/>
  <c r="L4494" i="10" s="1"/>
  <c r="K4495" i="10"/>
  <c r="L4495" i="10" s="1"/>
  <c r="K4496" i="10"/>
  <c r="L4496" i="10" s="1"/>
  <c r="K4497" i="10"/>
  <c r="L4497" i="10" s="1"/>
  <c r="K4498" i="10"/>
  <c r="L4498" i="10" s="1"/>
  <c r="K4499" i="10"/>
  <c r="L4499" i="10" s="1"/>
  <c r="K4500" i="10"/>
  <c r="L4500" i="10" s="1"/>
  <c r="K4501" i="10"/>
  <c r="L4501" i="10" s="1"/>
  <c r="K4502" i="10"/>
  <c r="L4502" i="10" s="1"/>
  <c r="K4503" i="10"/>
  <c r="L4503" i="10" s="1"/>
  <c r="K4504" i="10"/>
  <c r="L4504" i="10" s="1"/>
  <c r="K4505" i="10"/>
  <c r="L4505" i="10" s="1"/>
  <c r="K4506" i="10"/>
  <c r="L4506" i="10" s="1"/>
  <c r="K4507" i="10"/>
  <c r="L4507" i="10" s="1"/>
  <c r="K4508" i="10"/>
  <c r="L4508" i="10" s="1"/>
  <c r="K4509" i="10"/>
  <c r="L4509" i="10" s="1"/>
  <c r="K4510" i="10"/>
  <c r="L4510" i="10" s="1"/>
  <c r="K4511" i="10"/>
  <c r="L4511" i="10" s="1"/>
  <c r="K4512" i="10"/>
  <c r="L4512" i="10" s="1"/>
  <c r="K4513" i="10"/>
  <c r="L4513" i="10" s="1"/>
  <c r="K4514" i="10"/>
  <c r="L4514" i="10" s="1"/>
  <c r="K4515" i="10"/>
  <c r="L4515" i="10" s="1"/>
  <c r="K4516" i="10"/>
  <c r="L4516" i="10" s="1"/>
  <c r="K4517" i="10"/>
  <c r="L4517" i="10" s="1"/>
  <c r="K4518" i="10"/>
  <c r="L4518" i="10" s="1"/>
  <c r="K4519" i="10"/>
  <c r="L4519" i="10" s="1"/>
  <c r="K4520" i="10"/>
  <c r="L4520" i="10" s="1"/>
  <c r="K4521" i="10"/>
  <c r="L4521" i="10" s="1"/>
  <c r="K4522" i="10"/>
  <c r="L4522" i="10" s="1"/>
  <c r="K4523" i="10"/>
  <c r="L4523" i="10" s="1"/>
  <c r="K4524" i="10"/>
  <c r="L4524" i="10" s="1"/>
  <c r="K4525" i="10"/>
  <c r="L4525" i="10" s="1"/>
  <c r="K4526" i="10"/>
  <c r="L4526" i="10" s="1"/>
  <c r="K4527" i="10"/>
  <c r="L4527" i="10" s="1"/>
  <c r="K4528" i="10"/>
  <c r="L4528" i="10" s="1"/>
  <c r="K4529" i="10"/>
  <c r="L4529" i="10" s="1"/>
  <c r="K4530" i="10"/>
  <c r="L4530" i="10" s="1"/>
  <c r="K4531" i="10"/>
  <c r="L4531" i="10" s="1"/>
  <c r="K4532" i="10"/>
  <c r="L4532" i="10" s="1"/>
  <c r="K4533" i="10"/>
  <c r="L4533" i="10" s="1"/>
  <c r="K4534" i="10"/>
  <c r="L4534" i="10" s="1"/>
  <c r="K4535" i="10"/>
  <c r="L4535" i="10" s="1"/>
  <c r="K4536" i="10"/>
  <c r="L4536" i="10" s="1"/>
  <c r="K4537" i="10"/>
  <c r="L4537" i="10" s="1"/>
  <c r="K4538" i="10"/>
  <c r="L4538" i="10" s="1"/>
  <c r="K4539" i="10"/>
  <c r="L4539" i="10" s="1"/>
  <c r="K4540" i="10"/>
  <c r="L4540" i="10" s="1"/>
  <c r="K4541" i="10"/>
  <c r="L4541" i="10" s="1"/>
  <c r="K4542" i="10"/>
  <c r="L4542" i="10" s="1"/>
  <c r="K4543" i="10"/>
  <c r="L4543" i="10" s="1"/>
  <c r="K4544" i="10"/>
  <c r="L4544" i="10" s="1"/>
  <c r="K4545" i="10"/>
  <c r="L4545" i="10" s="1"/>
  <c r="K4546" i="10"/>
  <c r="L4546" i="10" s="1"/>
  <c r="K4547" i="10"/>
  <c r="L4547" i="10" s="1"/>
  <c r="K4548" i="10"/>
  <c r="L4548" i="10" s="1"/>
  <c r="K4549" i="10"/>
  <c r="L4549" i="10" s="1"/>
  <c r="K4550" i="10"/>
  <c r="L4550" i="10" s="1"/>
  <c r="K4551" i="10"/>
  <c r="L4551" i="10" s="1"/>
  <c r="K4552" i="10"/>
  <c r="L4552" i="10" s="1"/>
  <c r="K4553" i="10"/>
  <c r="L4553" i="10" s="1"/>
  <c r="K4554" i="10"/>
  <c r="L4554" i="10" s="1"/>
  <c r="K4555" i="10"/>
  <c r="L4555" i="10" s="1"/>
  <c r="K4556" i="10"/>
  <c r="L4556" i="10" s="1"/>
  <c r="K4557" i="10"/>
  <c r="L4557" i="10" s="1"/>
  <c r="K4558" i="10"/>
  <c r="L4558" i="10" s="1"/>
  <c r="K4559" i="10"/>
  <c r="L4559" i="10" s="1"/>
  <c r="K4560" i="10"/>
  <c r="L4560" i="10" s="1"/>
  <c r="K4561" i="10"/>
  <c r="L4561" i="10" s="1"/>
  <c r="K4562" i="10"/>
  <c r="L4562" i="10" s="1"/>
  <c r="K4563" i="10"/>
  <c r="L4563" i="10" s="1"/>
  <c r="K4564" i="10"/>
  <c r="L4564" i="10" s="1"/>
  <c r="K4565" i="10"/>
  <c r="L4565" i="10" s="1"/>
  <c r="K4566" i="10"/>
  <c r="L4566" i="10" s="1"/>
  <c r="K4567" i="10"/>
  <c r="L4567" i="10" s="1"/>
  <c r="K4568" i="10"/>
  <c r="L4568" i="10" s="1"/>
  <c r="K4569" i="10"/>
  <c r="L4569" i="10" s="1"/>
  <c r="K4570" i="10"/>
  <c r="L4570" i="10" s="1"/>
  <c r="K4571" i="10"/>
  <c r="L4571" i="10" s="1"/>
  <c r="K4572" i="10"/>
  <c r="L4572" i="10" s="1"/>
  <c r="K4573" i="10"/>
  <c r="L4573" i="10" s="1"/>
  <c r="K4574" i="10"/>
  <c r="L4574" i="10" s="1"/>
  <c r="K4575" i="10"/>
  <c r="L4575" i="10" s="1"/>
  <c r="K4576" i="10"/>
  <c r="L4576" i="10" s="1"/>
  <c r="K4577" i="10"/>
  <c r="L4577" i="10" s="1"/>
  <c r="K4578" i="10"/>
  <c r="L4578" i="10" s="1"/>
  <c r="K4579" i="10"/>
  <c r="L4579" i="10" s="1"/>
  <c r="K4580" i="10"/>
  <c r="L4580" i="10" s="1"/>
  <c r="K4581" i="10"/>
  <c r="L4581" i="10" s="1"/>
  <c r="K4582" i="10"/>
  <c r="L4582" i="10" s="1"/>
  <c r="K4583" i="10"/>
  <c r="L4583" i="10" s="1"/>
  <c r="K4584" i="10"/>
  <c r="L4584" i="10" s="1"/>
  <c r="K4585" i="10"/>
  <c r="L4585" i="10" s="1"/>
  <c r="K4586" i="10"/>
  <c r="L4586" i="10" s="1"/>
  <c r="K4587" i="10"/>
  <c r="L4587" i="10" s="1"/>
  <c r="K4588" i="10"/>
  <c r="L4588" i="10" s="1"/>
  <c r="K4589" i="10"/>
  <c r="L4589" i="10" s="1"/>
  <c r="K4590" i="10"/>
  <c r="L4590" i="10" s="1"/>
  <c r="K4591" i="10"/>
  <c r="L4591" i="10" s="1"/>
  <c r="K4592" i="10"/>
  <c r="L4592" i="10" s="1"/>
  <c r="K4593" i="10"/>
  <c r="L4593" i="10" s="1"/>
  <c r="K4594" i="10"/>
  <c r="L4594" i="10" s="1"/>
  <c r="K4595" i="10"/>
  <c r="L4595" i="10" s="1"/>
  <c r="K4596" i="10"/>
  <c r="L4596" i="10" s="1"/>
  <c r="K4597" i="10"/>
  <c r="L4597" i="10" s="1"/>
  <c r="K4598" i="10"/>
  <c r="L4598" i="10" s="1"/>
  <c r="K4599" i="10"/>
  <c r="L4599" i="10" s="1"/>
  <c r="K4600" i="10"/>
  <c r="L4600" i="10" s="1"/>
  <c r="K4601" i="10"/>
  <c r="L4601" i="10" s="1"/>
  <c r="K4602" i="10"/>
  <c r="L4602" i="10" s="1"/>
  <c r="K4603" i="10"/>
  <c r="L4603" i="10" s="1"/>
  <c r="K4604" i="10"/>
  <c r="L4604" i="10" s="1"/>
  <c r="K4605" i="10"/>
  <c r="L4605" i="10" s="1"/>
  <c r="K4606" i="10"/>
  <c r="L4606" i="10" s="1"/>
  <c r="K4607" i="10"/>
  <c r="L4607" i="10" s="1"/>
  <c r="K4608" i="10"/>
  <c r="L4608" i="10" s="1"/>
  <c r="K4609" i="10"/>
  <c r="L4609" i="10" s="1"/>
  <c r="K4610" i="10"/>
  <c r="L4610" i="10" s="1"/>
  <c r="K4611" i="10"/>
  <c r="L4611" i="10" s="1"/>
  <c r="K4612" i="10"/>
  <c r="L4612" i="10" s="1"/>
  <c r="K4613" i="10"/>
  <c r="L4613" i="10" s="1"/>
  <c r="K4614" i="10"/>
  <c r="L4614" i="10" s="1"/>
  <c r="K4615" i="10"/>
  <c r="L4615" i="10" s="1"/>
  <c r="K4616" i="10"/>
  <c r="L4616" i="10" s="1"/>
  <c r="K4617" i="10"/>
  <c r="L4617" i="10" s="1"/>
  <c r="K4618" i="10"/>
  <c r="L4618" i="10" s="1"/>
  <c r="K4619" i="10"/>
  <c r="L4619" i="10" s="1"/>
  <c r="K4620" i="10"/>
  <c r="L4620" i="10" s="1"/>
  <c r="K4621" i="10"/>
  <c r="L4621" i="10" s="1"/>
  <c r="K4622" i="10"/>
  <c r="L4622" i="10" s="1"/>
  <c r="K4623" i="10"/>
  <c r="L4623" i="10" s="1"/>
  <c r="K4624" i="10"/>
  <c r="L4624" i="10" s="1"/>
  <c r="K4625" i="10"/>
  <c r="L4625" i="10" s="1"/>
  <c r="K4626" i="10"/>
  <c r="L4626" i="10" s="1"/>
  <c r="K4627" i="10"/>
  <c r="L4627" i="10" s="1"/>
  <c r="K4628" i="10"/>
  <c r="L4628" i="10" s="1"/>
  <c r="K4629" i="10"/>
  <c r="L4629" i="10" s="1"/>
  <c r="K4630" i="10"/>
  <c r="L4630" i="10" s="1"/>
  <c r="K4631" i="10"/>
  <c r="L4631" i="10" s="1"/>
  <c r="K4632" i="10"/>
  <c r="L4632" i="10" s="1"/>
  <c r="K4633" i="10"/>
  <c r="L4633" i="10" s="1"/>
  <c r="K4634" i="10"/>
  <c r="L4634" i="10" s="1"/>
  <c r="K4635" i="10"/>
  <c r="L4635" i="10" s="1"/>
  <c r="K4636" i="10"/>
  <c r="L4636" i="10" s="1"/>
  <c r="K4637" i="10"/>
  <c r="L4637" i="10" s="1"/>
  <c r="K4638" i="10"/>
  <c r="L4638" i="10" s="1"/>
  <c r="K4639" i="10"/>
  <c r="L4639" i="10" s="1"/>
  <c r="K4640" i="10"/>
  <c r="L4640" i="10" s="1"/>
  <c r="K4641" i="10"/>
  <c r="L4641" i="10" s="1"/>
  <c r="K4642" i="10"/>
  <c r="L4642" i="10" s="1"/>
  <c r="K4643" i="10"/>
  <c r="L4643" i="10" s="1"/>
  <c r="K4644" i="10"/>
  <c r="L4644" i="10" s="1"/>
  <c r="K4645" i="10"/>
  <c r="L4645" i="10" s="1"/>
  <c r="K4646" i="10"/>
  <c r="L4646" i="10" s="1"/>
  <c r="K4647" i="10"/>
  <c r="L4647" i="10" s="1"/>
  <c r="K4648" i="10"/>
  <c r="L4648" i="10" s="1"/>
  <c r="K4649" i="10"/>
  <c r="L4649" i="10" s="1"/>
  <c r="K4650" i="10"/>
  <c r="L4650" i="10" s="1"/>
  <c r="K4651" i="10"/>
  <c r="L4651" i="10" s="1"/>
  <c r="K4652" i="10"/>
  <c r="L4652" i="10" s="1"/>
  <c r="K4653" i="10"/>
  <c r="L4653" i="10" s="1"/>
  <c r="K4654" i="10"/>
  <c r="L4654" i="10" s="1"/>
  <c r="K4655" i="10"/>
  <c r="L4655" i="10" s="1"/>
  <c r="K4656" i="10"/>
  <c r="L4656" i="10" s="1"/>
  <c r="K4657" i="10"/>
  <c r="L4657" i="10" s="1"/>
  <c r="K4658" i="10"/>
  <c r="L4658" i="10" s="1"/>
  <c r="K4659" i="10"/>
  <c r="L4659" i="10" s="1"/>
  <c r="K4660" i="10"/>
  <c r="L4660" i="10" s="1"/>
  <c r="K4661" i="10"/>
  <c r="L4661" i="10" s="1"/>
  <c r="K4662" i="10"/>
  <c r="L4662" i="10" s="1"/>
  <c r="K4663" i="10"/>
  <c r="L4663" i="10" s="1"/>
  <c r="K4664" i="10"/>
  <c r="L4664" i="10" s="1"/>
  <c r="K4665" i="10"/>
  <c r="L4665" i="10" s="1"/>
  <c r="K4666" i="10"/>
  <c r="L4666" i="10" s="1"/>
  <c r="K4667" i="10"/>
  <c r="L4667" i="10" s="1"/>
  <c r="K4668" i="10"/>
  <c r="L4668" i="10" s="1"/>
  <c r="K4669" i="10"/>
  <c r="L4669" i="10" s="1"/>
  <c r="K4670" i="10"/>
  <c r="L4670" i="10" s="1"/>
  <c r="K4671" i="10"/>
  <c r="L4671" i="10" s="1"/>
  <c r="K4672" i="10"/>
  <c r="L4672" i="10" s="1"/>
  <c r="K4673" i="10"/>
  <c r="L4673" i="10" s="1"/>
  <c r="K4674" i="10"/>
  <c r="L4674" i="10" s="1"/>
  <c r="K4675" i="10"/>
  <c r="L4675" i="10" s="1"/>
  <c r="K4676" i="10"/>
  <c r="L4676" i="10" s="1"/>
  <c r="K4677" i="10"/>
  <c r="L4677" i="10" s="1"/>
  <c r="K4678" i="10"/>
  <c r="L4678" i="10" s="1"/>
  <c r="K4679" i="10"/>
  <c r="L4679" i="10" s="1"/>
  <c r="K4680" i="10"/>
  <c r="L4680" i="10" s="1"/>
  <c r="K4681" i="10"/>
  <c r="L4681" i="10" s="1"/>
  <c r="K4682" i="10"/>
  <c r="L4682" i="10" s="1"/>
  <c r="K4683" i="10"/>
  <c r="L4683" i="10" s="1"/>
  <c r="K4684" i="10"/>
  <c r="L4684" i="10" s="1"/>
  <c r="K4685" i="10"/>
  <c r="L4685" i="10" s="1"/>
  <c r="K4686" i="10"/>
  <c r="L4686" i="10" s="1"/>
  <c r="K4687" i="10"/>
  <c r="L4687" i="10" s="1"/>
  <c r="K4688" i="10"/>
  <c r="L4688" i="10" s="1"/>
  <c r="K4689" i="10"/>
  <c r="L4689" i="10" s="1"/>
  <c r="K4690" i="10"/>
  <c r="L4690" i="10" s="1"/>
  <c r="K4691" i="10"/>
  <c r="L4691" i="10" s="1"/>
  <c r="K4692" i="10"/>
  <c r="L4692" i="10" s="1"/>
  <c r="K4693" i="10"/>
  <c r="L4693" i="10" s="1"/>
  <c r="K4694" i="10"/>
  <c r="L4694" i="10" s="1"/>
  <c r="K4695" i="10"/>
  <c r="L4695" i="10" s="1"/>
  <c r="K4696" i="10"/>
  <c r="L4696" i="10" s="1"/>
  <c r="K4697" i="10"/>
  <c r="L4697" i="10" s="1"/>
  <c r="K4698" i="10"/>
  <c r="L4698" i="10" s="1"/>
  <c r="K4699" i="10"/>
  <c r="L4699" i="10" s="1"/>
  <c r="K4700" i="10"/>
  <c r="L4700" i="10" s="1"/>
  <c r="K4701" i="10"/>
  <c r="L4701" i="10" s="1"/>
  <c r="K4702" i="10"/>
  <c r="L4702" i="10" s="1"/>
  <c r="K4703" i="10"/>
  <c r="L4703" i="10" s="1"/>
  <c r="K4704" i="10"/>
  <c r="L4704" i="10" s="1"/>
  <c r="K4705" i="10"/>
  <c r="L4705" i="10" s="1"/>
  <c r="K4706" i="10"/>
  <c r="L4706" i="10" s="1"/>
  <c r="K4707" i="10"/>
  <c r="L4707" i="10" s="1"/>
  <c r="K4708" i="10"/>
  <c r="L4708" i="10" s="1"/>
  <c r="K4709" i="10"/>
  <c r="L4709" i="10" s="1"/>
  <c r="K4710" i="10"/>
  <c r="L4710" i="10" s="1"/>
  <c r="K4711" i="10"/>
  <c r="L4711" i="10" s="1"/>
  <c r="K4712" i="10"/>
  <c r="L4712" i="10" s="1"/>
  <c r="K4713" i="10"/>
  <c r="L4713" i="10" s="1"/>
  <c r="K4714" i="10"/>
  <c r="L4714" i="10" s="1"/>
  <c r="K4715" i="10"/>
  <c r="L4715" i="10" s="1"/>
  <c r="K4716" i="10"/>
  <c r="L4716" i="10" s="1"/>
  <c r="K4717" i="10"/>
  <c r="L4717" i="10" s="1"/>
  <c r="K4718" i="10"/>
  <c r="L4718" i="10" s="1"/>
  <c r="K4719" i="10"/>
  <c r="L4719" i="10" s="1"/>
  <c r="K4720" i="10"/>
  <c r="L4720" i="10" s="1"/>
  <c r="K4721" i="10"/>
  <c r="L4721" i="10" s="1"/>
  <c r="K4722" i="10"/>
  <c r="L4722" i="10" s="1"/>
  <c r="K4723" i="10"/>
  <c r="L4723" i="10" s="1"/>
  <c r="K4724" i="10"/>
  <c r="L4724" i="10" s="1"/>
  <c r="K4725" i="10"/>
  <c r="L4725" i="10" s="1"/>
  <c r="K4726" i="10"/>
  <c r="L4726" i="10" s="1"/>
  <c r="K4727" i="10"/>
  <c r="L4727" i="10" s="1"/>
  <c r="K4728" i="10"/>
  <c r="L4728" i="10" s="1"/>
  <c r="K4729" i="10"/>
  <c r="L4729" i="10" s="1"/>
  <c r="K4730" i="10"/>
  <c r="L4730" i="10" s="1"/>
  <c r="K4731" i="10"/>
  <c r="L4731" i="10" s="1"/>
  <c r="K4732" i="10"/>
  <c r="L4732" i="10" s="1"/>
  <c r="K4733" i="10"/>
  <c r="L4733" i="10" s="1"/>
  <c r="K4734" i="10"/>
  <c r="L4734" i="10" s="1"/>
  <c r="K4735" i="10"/>
  <c r="L4735" i="10" s="1"/>
  <c r="K4736" i="10"/>
  <c r="L4736" i="10" s="1"/>
  <c r="K4737" i="10"/>
  <c r="L4737" i="10" s="1"/>
  <c r="K4738" i="10"/>
  <c r="L4738" i="10" s="1"/>
  <c r="K4739" i="10"/>
  <c r="L4739" i="10" s="1"/>
  <c r="K4740" i="10"/>
  <c r="L4740" i="10" s="1"/>
  <c r="K4741" i="10"/>
  <c r="L4741" i="10" s="1"/>
  <c r="K4742" i="10"/>
  <c r="L4742" i="10" s="1"/>
  <c r="K4743" i="10"/>
  <c r="L4743" i="10" s="1"/>
  <c r="K4744" i="10"/>
  <c r="L4744" i="10" s="1"/>
  <c r="K4745" i="10"/>
  <c r="L4745" i="10" s="1"/>
  <c r="K4746" i="10"/>
  <c r="L4746" i="10" s="1"/>
  <c r="K4747" i="10"/>
  <c r="L4747" i="10" s="1"/>
  <c r="K4748" i="10"/>
  <c r="L4748" i="10" s="1"/>
  <c r="K4749" i="10"/>
  <c r="L4749" i="10" s="1"/>
  <c r="K4750" i="10"/>
  <c r="L4750" i="10" s="1"/>
  <c r="K4751" i="10"/>
  <c r="L4751" i="10" s="1"/>
  <c r="K4752" i="10"/>
  <c r="L4752" i="10" s="1"/>
  <c r="K4753" i="10"/>
  <c r="L4753" i="10" s="1"/>
  <c r="K4754" i="10"/>
  <c r="L4754" i="10" s="1"/>
  <c r="K4755" i="10"/>
  <c r="L4755" i="10" s="1"/>
  <c r="K4756" i="10"/>
  <c r="L4756" i="10" s="1"/>
  <c r="K4757" i="10"/>
  <c r="L4757" i="10" s="1"/>
  <c r="K4758" i="10"/>
  <c r="L4758" i="10" s="1"/>
  <c r="K4759" i="10"/>
  <c r="L4759" i="10" s="1"/>
  <c r="K4760" i="10"/>
  <c r="L4760" i="10" s="1"/>
  <c r="K4761" i="10"/>
  <c r="L4761" i="10" s="1"/>
  <c r="K4762" i="10"/>
  <c r="L4762" i="10" s="1"/>
  <c r="K4763" i="10"/>
  <c r="L4763" i="10" s="1"/>
  <c r="K4764" i="10"/>
  <c r="L4764" i="10" s="1"/>
  <c r="K4765" i="10"/>
  <c r="L4765" i="10" s="1"/>
  <c r="K4766" i="10"/>
  <c r="L4766" i="10" s="1"/>
  <c r="K4767" i="10"/>
  <c r="L4767" i="10" s="1"/>
  <c r="K4768" i="10"/>
  <c r="L4768" i="10" s="1"/>
  <c r="K4769" i="10"/>
  <c r="L4769" i="10" s="1"/>
  <c r="K4770" i="10"/>
  <c r="L4770" i="10" s="1"/>
  <c r="K4771" i="10"/>
  <c r="L4771" i="10" s="1"/>
  <c r="K4772" i="10"/>
  <c r="L4772" i="10" s="1"/>
  <c r="K4773" i="10"/>
  <c r="L4773" i="10" s="1"/>
  <c r="K4774" i="10"/>
  <c r="L4774" i="10" s="1"/>
  <c r="K4775" i="10"/>
  <c r="L4775" i="10" s="1"/>
  <c r="K4776" i="10"/>
  <c r="L4776" i="10" s="1"/>
  <c r="K4777" i="10"/>
  <c r="L4777" i="10" s="1"/>
  <c r="K4778" i="10"/>
  <c r="L4778" i="10" s="1"/>
  <c r="K4779" i="10"/>
  <c r="L4779" i="10" s="1"/>
  <c r="K4780" i="10"/>
  <c r="L4780" i="10" s="1"/>
  <c r="K4781" i="10"/>
  <c r="L4781" i="10" s="1"/>
  <c r="K4782" i="10"/>
  <c r="L4782" i="10" s="1"/>
  <c r="K4783" i="10"/>
  <c r="L4783" i="10" s="1"/>
  <c r="K4784" i="10"/>
  <c r="L4784" i="10" s="1"/>
  <c r="K4785" i="10"/>
  <c r="L4785" i="10" s="1"/>
  <c r="K4786" i="10"/>
  <c r="L4786" i="10" s="1"/>
  <c r="K4787" i="10"/>
  <c r="L4787" i="10" s="1"/>
  <c r="K4788" i="10"/>
  <c r="L4788" i="10" s="1"/>
  <c r="K4789" i="10"/>
  <c r="L4789" i="10" s="1"/>
  <c r="K4790" i="10"/>
  <c r="L4790" i="10" s="1"/>
  <c r="K4791" i="10"/>
  <c r="L4791" i="10" s="1"/>
  <c r="K4792" i="10"/>
  <c r="L4792" i="10" s="1"/>
  <c r="K4793" i="10"/>
  <c r="L4793" i="10" s="1"/>
  <c r="K4794" i="10"/>
  <c r="L4794" i="10" s="1"/>
  <c r="K4795" i="10"/>
  <c r="L4795" i="10" s="1"/>
  <c r="K4796" i="10"/>
  <c r="L4796" i="10" s="1"/>
  <c r="K4797" i="10"/>
  <c r="L4797" i="10" s="1"/>
  <c r="K4798" i="10"/>
  <c r="L4798" i="10" s="1"/>
  <c r="K4799" i="10"/>
  <c r="L4799" i="10" s="1"/>
  <c r="K4800" i="10"/>
  <c r="L4800" i="10" s="1"/>
  <c r="K4801" i="10"/>
  <c r="L4801" i="10" s="1"/>
  <c r="K4802" i="10"/>
  <c r="L4802" i="10" s="1"/>
  <c r="K4803" i="10"/>
  <c r="L4803" i="10" s="1"/>
  <c r="K4804" i="10"/>
  <c r="L4804" i="10" s="1"/>
  <c r="K4805" i="10"/>
  <c r="L4805" i="10" s="1"/>
  <c r="K4806" i="10"/>
  <c r="L4806" i="10" s="1"/>
  <c r="K4807" i="10"/>
  <c r="L4807" i="10" s="1"/>
  <c r="K4808" i="10"/>
  <c r="L4808" i="10" s="1"/>
  <c r="K4809" i="10"/>
  <c r="L4809" i="10" s="1"/>
  <c r="K4810" i="10"/>
  <c r="L4810" i="10" s="1"/>
  <c r="K4811" i="10"/>
  <c r="L4811" i="10" s="1"/>
  <c r="K4812" i="10"/>
  <c r="L4812" i="10" s="1"/>
  <c r="K4813" i="10"/>
  <c r="L4813" i="10" s="1"/>
  <c r="K4814" i="10"/>
  <c r="L4814" i="10" s="1"/>
  <c r="K4815" i="10"/>
  <c r="L4815" i="10" s="1"/>
  <c r="K4816" i="10"/>
  <c r="L4816" i="10" s="1"/>
  <c r="K4817" i="10"/>
  <c r="L4817" i="10" s="1"/>
  <c r="K4818" i="10"/>
  <c r="L4818" i="10" s="1"/>
  <c r="K4819" i="10"/>
  <c r="L4819" i="10" s="1"/>
  <c r="K4820" i="10"/>
  <c r="L4820" i="10" s="1"/>
  <c r="K4821" i="10"/>
  <c r="L4821" i="10" s="1"/>
  <c r="K4822" i="10"/>
  <c r="L4822" i="10" s="1"/>
  <c r="K4823" i="10"/>
  <c r="L4823" i="10" s="1"/>
  <c r="K4824" i="10"/>
  <c r="L4824" i="10" s="1"/>
  <c r="K4825" i="10"/>
  <c r="L4825" i="10" s="1"/>
  <c r="K4826" i="10"/>
  <c r="L4826" i="10" s="1"/>
  <c r="K4827" i="10"/>
  <c r="L4827" i="10" s="1"/>
  <c r="K4828" i="10"/>
  <c r="L4828" i="10" s="1"/>
  <c r="K4829" i="10"/>
  <c r="L4829" i="10" s="1"/>
  <c r="K4830" i="10"/>
  <c r="L4830" i="10" s="1"/>
  <c r="K4831" i="10"/>
  <c r="L4831" i="10" s="1"/>
  <c r="K4832" i="10"/>
  <c r="L4832" i="10" s="1"/>
  <c r="K4833" i="10"/>
  <c r="L4833" i="10" s="1"/>
  <c r="K4834" i="10"/>
  <c r="L4834" i="10" s="1"/>
  <c r="K4835" i="10"/>
  <c r="L4835" i="10" s="1"/>
  <c r="K4836" i="10"/>
  <c r="L4836" i="10" s="1"/>
  <c r="K4837" i="10"/>
  <c r="L4837" i="10" s="1"/>
  <c r="K4838" i="10"/>
  <c r="L4838" i="10" s="1"/>
  <c r="K4839" i="10"/>
  <c r="L4839" i="10" s="1"/>
  <c r="K4840" i="10"/>
  <c r="L4840" i="10" s="1"/>
  <c r="K4841" i="10"/>
  <c r="L4841" i="10" s="1"/>
  <c r="K4842" i="10"/>
  <c r="L4842" i="10" s="1"/>
  <c r="K4843" i="10"/>
  <c r="L4843" i="10" s="1"/>
  <c r="K4844" i="10"/>
  <c r="L4844" i="10" s="1"/>
  <c r="K4845" i="10"/>
  <c r="L4845" i="10" s="1"/>
  <c r="K4846" i="10"/>
  <c r="L4846" i="10" s="1"/>
  <c r="K4847" i="10"/>
  <c r="L4847" i="10" s="1"/>
  <c r="K4848" i="10"/>
  <c r="L4848" i="10" s="1"/>
  <c r="K4849" i="10"/>
  <c r="L4849" i="10" s="1"/>
  <c r="K4850" i="10"/>
  <c r="L4850" i="10" s="1"/>
  <c r="K4851" i="10"/>
  <c r="L4851" i="10" s="1"/>
  <c r="K4852" i="10"/>
  <c r="L4852" i="10" s="1"/>
  <c r="K4853" i="10"/>
  <c r="L4853" i="10" s="1"/>
  <c r="K4854" i="10"/>
  <c r="L4854" i="10" s="1"/>
  <c r="K4855" i="10"/>
  <c r="L4855" i="10" s="1"/>
  <c r="K4856" i="10"/>
  <c r="L4856" i="10" s="1"/>
  <c r="K4857" i="10"/>
  <c r="L4857" i="10" s="1"/>
  <c r="K4858" i="10"/>
  <c r="L4858" i="10" s="1"/>
  <c r="K4859" i="10"/>
  <c r="L4859" i="10" s="1"/>
  <c r="K4860" i="10"/>
  <c r="L4860" i="10" s="1"/>
  <c r="K4861" i="10"/>
  <c r="L4861" i="10" s="1"/>
  <c r="K4862" i="10"/>
  <c r="L4862" i="10" s="1"/>
  <c r="K4863" i="10"/>
  <c r="L4863" i="10" s="1"/>
  <c r="K4864" i="10"/>
  <c r="L4864" i="10" s="1"/>
  <c r="K4865" i="10"/>
  <c r="L4865" i="10" s="1"/>
  <c r="K4866" i="10"/>
  <c r="L4866" i="10" s="1"/>
  <c r="K4867" i="10"/>
  <c r="L4867" i="10" s="1"/>
  <c r="K4868" i="10"/>
  <c r="L4868" i="10" s="1"/>
  <c r="K4869" i="10"/>
  <c r="L4869" i="10" s="1"/>
  <c r="K4870" i="10"/>
  <c r="L4870" i="10" s="1"/>
  <c r="K4871" i="10"/>
  <c r="L4871" i="10" s="1"/>
  <c r="K4872" i="10"/>
  <c r="L4872" i="10" s="1"/>
  <c r="K4873" i="10"/>
  <c r="L4873" i="10" s="1"/>
  <c r="K4874" i="10"/>
  <c r="L4874" i="10" s="1"/>
  <c r="K4875" i="10"/>
  <c r="L4875" i="10" s="1"/>
  <c r="K4876" i="10"/>
  <c r="L4876" i="10" s="1"/>
  <c r="K4877" i="10"/>
  <c r="L4877" i="10" s="1"/>
  <c r="K4878" i="10"/>
  <c r="L4878" i="10" s="1"/>
  <c r="K4879" i="10"/>
  <c r="L4879" i="10" s="1"/>
  <c r="K4880" i="10"/>
  <c r="L4880" i="10" s="1"/>
  <c r="K4881" i="10"/>
  <c r="L4881" i="10" s="1"/>
  <c r="K4882" i="10"/>
  <c r="L4882" i="10" s="1"/>
  <c r="K4883" i="10"/>
  <c r="L4883" i="10" s="1"/>
  <c r="K4884" i="10"/>
  <c r="L4884" i="10" s="1"/>
  <c r="K4885" i="10"/>
  <c r="L4885" i="10" s="1"/>
  <c r="K4886" i="10"/>
  <c r="L4886" i="10" s="1"/>
  <c r="K4887" i="10"/>
  <c r="L4887" i="10" s="1"/>
  <c r="K4888" i="10"/>
  <c r="L4888" i="10" s="1"/>
  <c r="K4889" i="10"/>
  <c r="L4889" i="10" s="1"/>
  <c r="K4890" i="10"/>
  <c r="L4890" i="10" s="1"/>
  <c r="K4891" i="10"/>
  <c r="L4891" i="10" s="1"/>
  <c r="K4892" i="10"/>
  <c r="L4892" i="10" s="1"/>
  <c r="K4893" i="10"/>
  <c r="L4893" i="10" s="1"/>
  <c r="K4894" i="10"/>
  <c r="L4894" i="10" s="1"/>
  <c r="K4895" i="10"/>
  <c r="L4895" i="10" s="1"/>
  <c r="K4896" i="10"/>
  <c r="L4896" i="10" s="1"/>
  <c r="K4897" i="10"/>
  <c r="L4897" i="10" s="1"/>
  <c r="K4898" i="10"/>
  <c r="L4898" i="10" s="1"/>
  <c r="K4899" i="10"/>
  <c r="L4899" i="10" s="1"/>
  <c r="K4900" i="10"/>
  <c r="L4900" i="10" s="1"/>
  <c r="K4901" i="10"/>
  <c r="L4901" i="10" s="1"/>
  <c r="K4902" i="10"/>
  <c r="L4902" i="10" s="1"/>
  <c r="K4903" i="10"/>
  <c r="L4903" i="10" s="1"/>
  <c r="K4904" i="10"/>
  <c r="L4904" i="10" s="1"/>
  <c r="K4905" i="10"/>
  <c r="L4905" i="10" s="1"/>
  <c r="K4906" i="10"/>
  <c r="L4906" i="10" s="1"/>
  <c r="K4907" i="10"/>
  <c r="L4907" i="10" s="1"/>
  <c r="K4908" i="10"/>
  <c r="L4908" i="10" s="1"/>
  <c r="K4909" i="10"/>
  <c r="L4909" i="10" s="1"/>
  <c r="K4910" i="10"/>
  <c r="L4910" i="10" s="1"/>
  <c r="K4911" i="10"/>
  <c r="L4911" i="10" s="1"/>
  <c r="K4912" i="10"/>
  <c r="L4912" i="10" s="1"/>
  <c r="K4913" i="10"/>
  <c r="L4913" i="10" s="1"/>
  <c r="K4914" i="10"/>
  <c r="L4914" i="10" s="1"/>
  <c r="K4915" i="10"/>
  <c r="L4915" i="10" s="1"/>
  <c r="K4916" i="10"/>
  <c r="L4916" i="10" s="1"/>
  <c r="K4917" i="10"/>
  <c r="L4917" i="10" s="1"/>
  <c r="K4918" i="10"/>
  <c r="L4918" i="10" s="1"/>
  <c r="K4919" i="10"/>
  <c r="L4919" i="10" s="1"/>
  <c r="K4920" i="10"/>
  <c r="L4920" i="10" s="1"/>
  <c r="K4921" i="10"/>
  <c r="L4921" i="10" s="1"/>
  <c r="K4922" i="10"/>
  <c r="L4922" i="10" s="1"/>
  <c r="K4923" i="10"/>
  <c r="L4923" i="10" s="1"/>
  <c r="K4924" i="10"/>
  <c r="L4924" i="10" s="1"/>
  <c r="K4925" i="10"/>
  <c r="L4925" i="10" s="1"/>
  <c r="K4926" i="10"/>
  <c r="L4926" i="10" s="1"/>
  <c r="K4927" i="10"/>
  <c r="L4927" i="10" s="1"/>
  <c r="K4928" i="10"/>
  <c r="L4928" i="10" s="1"/>
  <c r="K4929" i="10"/>
  <c r="L4929" i="10" s="1"/>
  <c r="K4930" i="10"/>
  <c r="L4930" i="10" s="1"/>
  <c r="K4931" i="10"/>
  <c r="L4931" i="10" s="1"/>
  <c r="K4932" i="10"/>
  <c r="L4932" i="10" s="1"/>
  <c r="K4933" i="10"/>
  <c r="L4933" i="10" s="1"/>
  <c r="K4934" i="10"/>
  <c r="L4934" i="10" s="1"/>
  <c r="K4935" i="10"/>
  <c r="L4935" i="10" s="1"/>
  <c r="K4936" i="10"/>
  <c r="L4936" i="10" s="1"/>
  <c r="K4937" i="10"/>
  <c r="L4937" i="10" s="1"/>
  <c r="K4938" i="10"/>
  <c r="L4938" i="10" s="1"/>
  <c r="K4939" i="10"/>
  <c r="L4939" i="10" s="1"/>
  <c r="K4940" i="10"/>
  <c r="L4940" i="10" s="1"/>
  <c r="K4941" i="10"/>
  <c r="L4941" i="10" s="1"/>
  <c r="K4942" i="10"/>
  <c r="L4942" i="10" s="1"/>
  <c r="K4943" i="10"/>
  <c r="L4943" i="10" s="1"/>
  <c r="K4944" i="10"/>
  <c r="L4944" i="10" s="1"/>
  <c r="K4945" i="10"/>
  <c r="L4945" i="10" s="1"/>
  <c r="K4946" i="10"/>
  <c r="L4946" i="10" s="1"/>
  <c r="K4947" i="10"/>
  <c r="L4947" i="10" s="1"/>
  <c r="K4948" i="10"/>
  <c r="L4948" i="10" s="1"/>
  <c r="K4949" i="10"/>
  <c r="L4949" i="10" s="1"/>
  <c r="K4950" i="10"/>
  <c r="L4950" i="10" s="1"/>
  <c r="K4951" i="10"/>
  <c r="L4951" i="10" s="1"/>
  <c r="K4952" i="10"/>
  <c r="L4952" i="10" s="1"/>
  <c r="K4953" i="10"/>
  <c r="L4953" i="10" s="1"/>
  <c r="K4954" i="10"/>
  <c r="L4954" i="10" s="1"/>
  <c r="K4955" i="10"/>
  <c r="L4955" i="10" s="1"/>
  <c r="K4956" i="10"/>
  <c r="L4956" i="10" s="1"/>
  <c r="K4957" i="10"/>
  <c r="L4957" i="10" s="1"/>
  <c r="K4958" i="10"/>
  <c r="L4958" i="10" s="1"/>
  <c r="K4959" i="10"/>
  <c r="L4959" i="10" s="1"/>
  <c r="K4960" i="10"/>
  <c r="L4960" i="10" s="1"/>
  <c r="K4961" i="10"/>
  <c r="L4961" i="10" s="1"/>
  <c r="K4962" i="10"/>
  <c r="L4962" i="10" s="1"/>
  <c r="K4963" i="10"/>
  <c r="L4963" i="10" s="1"/>
  <c r="K4964" i="10"/>
  <c r="L4964" i="10" s="1"/>
  <c r="K4965" i="10"/>
  <c r="L4965" i="10" s="1"/>
  <c r="K4966" i="10"/>
  <c r="L4966" i="10" s="1"/>
  <c r="K4967" i="10"/>
  <c r="L4967" i="10" s="1"/>
  <c r="K4968" i="10"/>
  <c r="L4968" i="10" s="1"/>
  <c r="K4969" i="10"/>
  <c r="L4969" i="10" s="1"/>
  <c r="K4970" i="10"/>
  <c r="L4970" i="10" s="1"/>
  <c r="K4971" i="10"/>
  <c r="L4971" i="10" s="1"/>
  <c r="K4972" i="10"/>
  <c r="L4972" i="10" s="1"/>
  <c r="K4973" i="10"/>
  <c r="L4973" i="10" s="1"/>
  <c r="K4974" i="10"/>
  <c r="L4974" i="10" s="1"/>
  <c r="K4975" i="10"/>
  <c r="L4975" i="10" s="1"/>
  <c r="K4976" i="10"/>
  <c r="L4976" i="10" s="1"/>
  <c r="K4977" i="10"/>
  <c r="L4977" i="10" s="1"/>
  <c r="K4978" i="10"/>
  <c r="L4978" i="10" s="1"/>
  <c r="K4979" i="10"/>
  <c r="L4979" i="10" s="1"/>
  <c r="K4980" i="10"/>
  <c r="L4980" i="10" s="1"/>
  <c r="K4981" i="10"/>
  <c r="L4981" i="10" s="1"/>
  <c r="K4982" i="10"/>
  <c r="L4982" i="10" s="1"/>
  <c r="K4983" i="10"/>
  <c r="L4983" i="10" s="1"/>
  <c r="K4984" i="10"/>
  <c r="L4984" i="10" s="1"/>
  <c r="K4985" i="10"/>
  <c r="L4985" i="10" s="1"/>
  <c r="K4986" i="10"/>
  <c r="L4986" i="10" s="1"/>
  <c r="K4987" i="10"/>
  <c r="L4987" i="10" s="1"/>
  <c r="K4988" i="10"/>
  <c r="L4988" i="10" s="1"/>
  <c r="K4989" i="10"/>
  <c r="L4989" i="10" s="1"/>
  <c r="K4990" i="10"/>
  <c r="L4990" i="10" s="1"/>
  <c r="K4991" i="10"/>
  <c r="L4991" i="10" s="1"/>
  <c r="K4992" i="10"/>
  <c r="L4992" i="10" s="1"/>
  <c r="K4993" i="10"/>
  <c r="L4993" i="10" s="1"/>
  <c r="K4994" i="10"/>
  <c r="L4994" i="10" s="1"/>
  <c r="K4995" i="10"/>
  <c r="L4995" i="10" s="1"/>
  <c r="K4996" i="10"/>
  <c r="L4996" i="10" s="1"/>
  <c r="K4997" i="10"/>
  <c r="L4997" i="10" s="1"/>
  <c r="K4998" i="10"/>
  <c r="L4998" i="10" s="1"/>
  <c r="K4999" i="10"/>
  <c r="L4999" i="10" s="1"/>
  <c r="K5000" i="10"/>
  <c r="L5000" i="10" s="1"/>
  <c r="K5001" i="10"/>
  <c r="L5001" i="10" s="1"/>
  <c r="K5002" i="10"/>
  <c r="L5002" i="10" s="1"/>
  <c r="K5003" i="10"/>
  <c r="L5003" i="10" s="1"/>
  <c r="K5004" i="10"/>
  <c r="L5004" i="10" s="1"/>
  <c r="K5005" i="10"/>
  <c r="L5005" i="10" s="1"/>
  <c r="K5006" i="10"/>
  <c r="L5006" i="10" s="1"/>
  <c r="K5007" i="10"/>
  <c r="L5007" i="10" s="1"/>
  <c r="K5008" i="10"/>
  <c r="L5008" i="10" s="1"/>
  <c r="K5009" i="10"/>
  <c r="L5009" i="10" s="1"/>
  <c r="K5010" i="10"/>
  <c r="L5010" i="10" s="1"/>
  <c r="K5011" i="10"/>
  <c r="L5011" i="10" s="1"/>
  <c r="K5012" i="10"/>
  <c r="L5012" i="10" s="1"/>
  <c r="K5013" i="10"/>
  <c r="L5013" i="10" s="1"/>
  <c r="K5014" i="10"/>
  <c r="L5014" i="10" s="1"/>
  <c r="K5015" i="10"/>
  <c r="L5015" i="10" s="1"/>
  <c r="K5016" i="10"/>
  <c r="L5016" i="10" s="1"/>
  <c r="K5017" i="10"/>
  <c r="L5017" i="10" s="1"/>
  <c r="K5018" i="10"/>
  <c r="L5018" i="10" s="1"/>
  <c r="K5019" i="10"/>
  <c r="L5019" i="10" s="1"/>
  <c r="K5020" i="10"/>
  <c r="L5020" i="10" s="1"/>
  <c r="K5021" i="10"/>
  <c r="L5021" i="10" s="1"/>
  <c r="K5022" i="10"/>
  <c r="L5022" i="10" s="1"/>
  <c r="K5023" i="10"/>
  <c r="L5023" i="10" s="1"/>
  <c r="K5024" i="10"/>
  <c r="L5024" i="10" s="1"/>
  <c r="K5025" i="10"/>
  <c r="L5025" i="10" s="1"/>
  <c r="K5026" i="10"/>
  <c r="L5026" i="10" s="1"/>
  <c r="K5027" i="10"/>
  <c r="L5027" i="10" s="1"/>
  <c r="K5028" i="10"/>
  <c r="L5028" i="10" s="1"/>
  <c r="K5029" i="10"/>
  <c r="L5029" i="10" s="1"/>
  <c r="K5030" i="10"/>
  <c r="L5030" i="10" s="1"/>
  <c r="K5031" i="10"/>
  <c r="L5031" i="10" s="1"/>
  <c r="K5032" i="10"/>
  <c r="L5032" i="10" s="1"/>
  <c r="K5033" i="10"/>
  <c r="L5033" i="10" s="1"/>
  <c r="K5034" i="10"/>
  <c r="L5034" i="10" s="1"/>
  <c r="K5035" i="10"/>
  <c r="L5035" i="10" s="1"/>
  <c r="K5036" i="10"/>
  <c r="L5036" i="10" s="1"/>
  <c r="K5037" i="10"/>
  <c r="L5037" i="10" s="1"/>
  <c r="K5038" i="10"/>
  <c r="L5038" i="10" s="1"/>
  <c r="K5039" i="10"/>
  <c r="L5039" i="10" s="1"/>
  <c r="K5040" i="10"/>
  <c r="L5040" i="10" s="1"/>
  <c r="K5041" i="10"/>
  <c r="L5041" i="10" s="1"/>
  <c r="K5042" i="10"/>
  <c r="L5042" i="10" s="1"/>
  <c r="K5043" i="10"/>
  <c r="L5043" i="10" s="1"/>
  <c r="K5044" i="10"/>
  <c r="L5044" i="10" s="1"/>
  <c r="K5045" i="10"/>
  <c r="L5045" i="10" s="1"/>
  <c r="K5046" i="10"/>
  <c r="L5046" i="10" s="1"/>
  <c r="K5047" i="10"/>
  <c r="L5047" i="10" s="1"/>
  <c r="K5048" i="10"/>
  <c r="L5048" i="10" s="1"/>
  <c r="K5049" i="10"/>
  <c r="L5049" i="10" s="1"/>
  <c r="K5050" i="10"/>
  <c r="L5050" i="10" s="1"/>
  <c r="K5051" i="10"/>
  <c r="L5051" i="10" s="1"/>
  <c r="K5052" i="10"/>
  <c r="L5052" i="10" s="1"/>
  <c r="K5053" i="10"/>
  <c r="L5053" i="10" s="1"/>
  <c r="K5054" i="10"/>
  <c r="L5054" i="10" s="1"/>
  <c r="K5055" i="10"/>
  <c r="L5055" i="10" s="1"/>
  <c r="K5056" i="10"/>
  <c r="L5056" i="10" s="1"/>
  <c r="K5057" i="10"/>
  <c r="L5057" i="10" s="1"/>
  <c r="K5058" i="10"/>
  <c r="L5058" i="10" s="1"/>
  <c r="K5059" i="10"/>
  <c r="L5059" i="10" s="1"/>
  <c r="K5060" i="10"/>
  <c r="L5060" i="10" s="1"/>
  <c r="K5061" i="10"/>
  <c r="L5061" i="10" s="1"/>
  <c r="K5062" i="10"/>
  <c r="L5062" i="10" s="1"/>
  <c r="K5063" i="10"/>
  <c r="L5063" i="10" s="1"/>
  <c r="K5064" i="10"/>
  <c r="L5064" i="10" s="1"/>
  <c r="K5065" i="10"/>
  <c r="L5065" i="10" s="1"/>
  <c r="K5066" i="10"/>
  <c r="L5066" i="10" s="1"/>
  <c r="K5067" i="10"/>
  <c r="L5067" i="10" s="1"/>
  <c r="K5068" i="10"/>
  <c r="L5068" i="10" s="1"/>
  <c r="K5069" i="10"/>
  <c r="L5069" i="10" s="1"/>
  <c r="K5070" i="10"/>
  <c r="L5070" i="10" s="1"/>
  <c r="K5071" i="10"/>
  <c r="L5071" i="10" s="1"/>
  <c r="K5072" i="10"/>
  <c r="L5072" i="10" s="1"/>
  <c r="K5073" i="10"/>
  <c r="L5073" i="10" s="1"/>
  <c r="K5074" i="10"/>
  <c r="L5074" i="10" s="1"/>
  <c r="K5075" i="10"/>
  <c r="L5075" i="10" s="1"/>
  <c r="K5076" i="10"/>
  <c r="L5076" i="10" s="1"/>
  <c r="K5077" i="10"/>
  <c r="L5077" i="10" s="1"/>
  <c r="K5078" i="10"/>
  <c r="L5078" i="10" s="1"/>
  <c r="K5079" i="10"/>
  <c r="L5079" i="10" s="1"/>
  <c r="K5080" i="10"/>
  <c r="L5080" i="10" s="1"/>
  <c r="K5081" i="10"/>
  <c r="L5081" i="10" s="1"/>
  <c r="K5082" i="10"/>
  <c r="L5082" i="10" s="1"/>
  <c r="K5083" i="10"/>
  <c r="L5083" i="10" s="1"/>
  <c r="K5084" i="10"/>
  <c r="L5084" i="10" s="1"/>
  <c r="K5085" i="10"/>
  <c r="L5085" i="10" s="1"/>
  <c r="K5086" i="10"/>
  <c r="L5086" i="10" s="1"/>
  <c r="K5087" i="10"/>
  <c r="L5087" i="10" s="1"/>
  <c r="K5088" i="10"/>
  <c r="L5088" i="10" s="1"/>
  <c r="K5089" i="10"/>
  <c r="L5089" i="10" s="1"/>
  <c r="K5090" i="10"/>
  <c r="L5090" i="10" s="1"/>
  <c r="K5091" i="10"/>
  <c r="L5091" i="10" s="1"/>
  <c r="K5092" i="10"/>
  <c r="L5092" i="10" s="1"/>
  <c r="K5093" i="10"/>
  <c r="L5093" i="10" s="1"/>
  <c r="K5094" i="10"/>
  <c r="L5094" i="10" s="1"/>
  <c r="K5095" i="10"/>
  <c r="L5095" i="10" s="1"/>
  <c r="K5096" i="10"/>
  <c r="L5096" i="10" s="1"/>
  <c r="K5097" i="10"/>
  <c r="L5097" i="10" s="1"/>
  <c r="K5098" i="10"/>
  <c r="L5098" i="10" s="1"/>
  <c r="K5099" i="10"/>
  <c r="L5099" i="10" s="1"/>
  <c r="K5100" i="10"/>
  <c r="L5100" i="10" s="1"/>
  <c r="K5101" i="10"/>
  <c r="L5101" i="10" s="1"/>
  <c r="K5102" i="10"/>
  <c r="L5102" i="10" s="1"/>
  <c r="K5103" i="10"/>
  <c r="L5103" i="10" s="1"/>
  <c r="K5104" i="10"/>
  <c r="L5104" i="10" s="1"/>
  <c r="K5105" i="10"/>
  <c r="L5105" i="10" s="1"/>
  <c r="K5106" i="10"/>
  <c r="L5106" i="10" s="1"/>
  <c r="K5107" i="10"/>
  <c r="L5107" i="10" s="1"/>
  <c r="K5108" i="10"/>
  <c r="L5108" i="10" s="1"/>
  <c r="K5109" i="10"/>
  <c r="L5109" i="10" s="1"/>
  <c r="K5110" i="10"/>
  <c r="L5110" i="10" s="1"/>
  <c r="K5111" i="10"/>
  <c r="L5111" i="10" s="1"/>
  <c r="K5112" i="10"/>
  <c r="L5112" i="10" s="1"/>
  <c r="K5113" i="10"/>
  <c r="L5113" i="10" s="1"/>
  <c r="K5114" i="10"/>
  <c r="L5114" i="10" s="1"/>
  <c r="K5115" i="10"/>
  <c r="L5115" i="10" s="1"/>
  <c r="K5116" i="10"/>
  <c r="L5116" i="10" s="1"/>
  <c r="K5117" i="10"/>
  <c r="L5117" i="10" s="1"/>
  <c r="K5118" i="10"/>
  <c r="L5118" i="10" s="1"/>
  <c r="K5119" i="10"/>
  <c r="L5119" i="10" s="1"/>
  <c r="K5120" i="10"/>
  <c r="L5120" i="10" s="1"/>
  <c r="K5121" i="10"/>
  <c r="L5121" i="10" s="1"/>
  <c r="K5122" i="10"/>
  <c r="L5122" i="10" s="1"/>
  <c r="K5123" i="10"/>
  <c r="L5123" i="10" s="1"/>
  <c r="K5124" i="10"/>
  <c r="L5124" i="10" s="1"/>
  <c r="K5125" i="10"/>
  <c r="L5125" i="10" s="1"/>
  <c r="K5126" i="10"/>
  <c r="L5126" i="10" s="1"/>
  <c r="K5127" i="10"/>
  <c r="L5127" i="10" s="1"/>
  <c r="K5128" i="10"/>
  <c r="L5128" i="10" s="1"/>
  <c r="K5129" i="10"/>
  <c r="L5129" i="10" s="1"/>
  <c r="K5130" i="10"/>
  <c r="L5130" i="10" s="1"/>
  <c r="K5131" i="10"/>
  <c r="L5131" i="10" s="1"/>
  <c r="K5132" i="10"/>
  <c r="L5132" i="10" s="1"/>
  <c r="K5133" i="10"/>
  <c r="L5133" i="10" s="1"/>
  <c r="K5134" i="10"/>
  <c r="L5134" i="10" s="1"/>
  <c r="K5135" i="10"/>
  <c r="L5135" i="10" s="1"/>
  <c r="K5136" i="10"/>
  <c r="L5136" i="10" s="1"/>
  <c r="K5137" i="10"/>
  <c r="L5137" i="10" s="1"/>
  <c r="K5138" i="10"/>
  <c r="L5138" i="10" s="1"/>
  <c r="K5139" i="10"/>
  <c r="L5139" i="10" s="1"/>
  <c r="K5140" i="10"/>
  <c r="L5140" i="10" s="1"/>
  <c r="K5141" i="10"/>
  <c r="L5141" i="10" s="1"/>
  <c r="K5142" i="10"/>
  <c r="L5142" i="10" s="1"/>
  <c r="K5143" i="10"/>
  <c r="L5143" i="10" s="1"/>
  <c r="K5144" i="10"/>
  <c r="L5144" i="10" s="1"/>
  <c r="K5145" i="10"/>
  <c r="L5145" i="10" s="1"/>
  <c r="K5146" i="10"/>
  <c r="L5146" i="10" s="1"/>
  <c r="K5147" i="10"/>
  <c r="L5147" i="10" s="1"/>
  <c r="K5148" i="10"/>
  <c r="L5148" i="10" s="1"/>
  <c r="K5149" i="10"/>
  <c r="L5149" i="10" s="1"/>
  <c r="K5150" i="10"/>
  <c r="L5150" i="10" s="1"/>
  <c r="K5151" i="10"/>
  <c r="L5151" i="10" s="1"/>
  <c r="K5152" i="10"/>
  <c r="L5152" i="10" s="1"/>
  <c r="K5153" i="10"/>
  <c r="L5153" i="10" s="1"/>
  <c r="K5154" i="10"/>
  <c r="L5154" i="10" s="1"/>
  <c r="K5155" i="10"/>
  <c r="L5155" i="10" s="1"/>
  <c r="K5156" i="10"/>
  <c r="L5156" i="10" s="1"/>
  <c r="K5157" i="10"/>
  <c r="L5157" i="10" s="1"/>
  <c r="K5158" i="10"/>
  <c r="L5158" i="10" s="1"/>
  <c r="K5159" i="10"/>
  <c r="L5159" i="10" s="1"/>
  <c r="K5160" i="10"/>
  <c r="L5160" i="10" s="1"/>
  <c r="K5161" i="10"/>
  <c r="L5161" i="10" s="1"/>
  <c r="K5162" i="10"/>
  <c r="L5162" i="10" s="1"/>
  <c r="K5163" i="10"/>
  <c r="L5163" i="10" s="1"/>
  <c r="K5164" i="10"/>
  <c r="L5164" i="10" s="1"/>
  <c r="K5165" i="10"/>
  <c r="L5165" i="10" s="1"/>
  <c r="K5166" i="10"/>
  <c r="L5166" i="10" s="1"/>
  <c r="K5167" i="10"/>
  <c r="L5167" i="10" s="1"/>
  <c r="K5168" i="10"/>
  <c r="L5168" i="10" s="1"/>
  <c r="K5169" i="10"/>
  <c r="L5169" i="10" s="1"/>
  <c r="K5170" i="10"/>
  <c r="L5170" i="10" s="1"/>
  <c r="K5171" i="10"/>
  <c r="L5171" i="10" s="1"/>
  <c r="K5172" i="10"/>
  <c r="L5172" i="10" s="1"/>
  <c r="K5173" i="10"/>
  <c r="L5173" i="10" s="1"/>
  <c r="K5174" i="10"/>
  <c r="L5174" i="10" s="1"/>
  <c r="K5175" i="10"/>
  <c r="L5175" i="10" s="1"/>
  <c r="K5176" i="10"/>
  <c r="L5176" i="10" s="1"/>
  <c r="K5177" i="10"/>
  <c r="L5177" i="10" s="1"/>
  <c r="K5178" i="10"/>
  <c r="L5178" i="10" s="1"/>
  <c r="K5179" i="10"/>
  <c r="L5179" i="10" s="1"/>
  <c r="K5180" i="10"/>
  <c r="L5180" i="10" s="1"/>
  <c r="K5181" i="10"/>
  <c r="L5181" i="10" s="1"/>
  <c r="K5182" i="10"/>
  <c r="L5182" i="10" s="1"/>
  <c r="K5183" i="10"/>
  <c r="L5183" i="10" s="1"/>
  <c r="K5184" i="10"/>
  <c r="L5184" i="10" s="1"/>
  <c r="K5185" i="10"/>
  <c r="L5185" i="10" s="1"/>
  <c r="K5186" i="10"/>
  <c r="L5186" i="10" s="1"/>
  <c r="K5187" i="10"/>
  <c r="L5187" i="10" s="1"/>
  <c r="K5188" i="10"/>
  <c r="L5188" i="10" s="1"/>
  <c r="K5189" i="10"/>
  <c r="L5189" i="10" s="1"/>
  <c r="K5190" i="10"/>
  <c r="L5190" i="10" s="1"/>
  <c r="K5191" i="10"/>
  <c r="L5191" i="10" s="1"/>
  <c r="K5192" i="10"/>
  <c r="L5192" i="10" s="1"/>
  <c r="K5193" i="10"/>
  <c r="L5193" i="10" s="1"/>
  <c r="K5194" i="10"/>
  <c r="L5194" i="10" s="1"/>
  <c r="K5195" i="10"/>
  <c r="L5195" i="10" s="1"/>
  <c r="K5196" i="10"/>
  <c r="L5196" i="10" s="1"/>
  <c r="K5197" i="10"/>
  <c r="L5197" i="10" s="1"/>
  <c r="K5198" i="10"/>
  <c r="L5198" i="10" s="1"/>
  <c r="K5199" i="10"/>
  <c r="L5199" i="10" s="1"/>
  <c r="K5200" i="10"/>
  <c r="L5200" i="10" s="1"/>
  <c r="K5201" i="10"/>
  <c r="L5201" i="10" s="1"/>
  <c r="K5202" i="10"/>
  <c r="L5202" i="10" s="1"/>
  <c r="K5203" i="10"/>
  <c r="L5203" i="10" s="1"/>
  <c r="K5204" i="10"/>
  <c r="L5204" i="10" s="1"/>
  <c r="K5205" i="10"/>
  <c r="L5205" i="10" s="1"/>
  <c r="K5206" i="10"/>
  <c r="L5206" i="10" s="1"/>
  <c r="K5207" i="10"/>
  <c r="L5207" i="10" s="1"/>
  <c r="K5208" i="10"/>
  <c r="L5208" i="10" s="1"/>
  <c r="K5209" i="10"/>
  <c r="L5209" i="10" s="1"/>
  <c r="K5210" i="10"/>
  <c r="L5210" i="10" s="1"/>
  <c r="K5211" i="10"/>
  <c r="L5211" i="10" s="1"/>
  <c r="K5212" i="10"/>
  <c r="L5212" i="10" s="1"/>
  <c r="K5213" i="10"/>
  <c r="L5213" i="10" s="1"/>
  <c r="K5214" i="10"/>
  <c r="L5214" i="10" s="1"/>
  <c r="K5215" i="10"/>
  <c r="L5215" i="10" s="1"/>
  <c r="K5216" i="10"/>
  <c r="L5216" i="10" s="1"/>
  <c r="K5217" i="10"/>
  <c r="L5217" i="10" s="1"/>
  <c r="K5218" i="10"/>
  <c r="L5218" i="10" s="1"/>
  <c r="K5219" i="10"/>
  <c r="L5219" i="10" s="1"/>
  <c r="K5220" i="10"/>
  <c r="L5220" i="10" s="1"/>
  <c r="K5221" i="10"/>
  <c r="L5221" i="10" s="1"/>
  <c r="K5222" i="10"/>
  <c r="L5222" i="10" s="1"/>
  <c r="K5223" i="10"/>
  <c r="L5223" i="10" s="1"/>
  <c r="K5224" i="10"/>
  <c r="L5224" i="10" s="1"/>
  <c r="K5225" i="10"/>
  <c r="L5225" i="10" s="1"/>
  <c r="K5226" i="10"/>
  <c r="L5226" i="10" s="1"/>
  <c r="K5227" i="10"/>
  <c r="L5227" i="10" s="1"/>
  <c r="K5228" i="10"/>
  <c r="L5228" i="10" s="1"/>
  <c r="K5229" i="10"/>
  <c r="L5229" i="10" s="1"/>
  <c r="K5230" i="10"/>
  <c r="L5230" i="10" s="1"/>
  <c r="K5231" i="10"/>
  <c r="L5231" i="10" s="1"/>
  <c r="K5232" i="10"/>
  <c r="L5232" i="10" s="1"/>
  <c r="K5233" i="10"/>
  <c r="L5233" i="10" s="1"/>
  <c r="K5234" i="10"/>
  <c r="L5234" i="10" s="1"/>
  <c r="K5235" i="10"/>
  <c r="L5235" i="10" s="1"/>
  <c r="K5236" i="10"/>
  <c r="L5236" i="10" s="1"/>
  <c r="K5237" i="10"/>
  <c r="L5237" i="10" s="1"/>
  <c r="K5238" i="10"/>
  <c r="L5238" i="10" s="1"/>
  <c r="K5239" i="10"/>
  <c r="L5239" i="10" s="1"/>
  <c r="K5240" i="10"/>
  <c r="L5240" i="10" s="1"/>
  <c r="K5241" i="10"/>
  <c r="L5241" i="10" s="1"/>
  <c r="K5242" i="10"/>
  <c r="L5242" i="10" s="1"/>
  <c r="K5243" i="10"/>
  <c r="L5243" i="10" s="1"/>
  <c r="K5244" i="10"/>
  <c r="L5244" i="10" s="1"/>
  <c r="K5245" i="10"/>
  <c r="L5245" i="10" s="1"/>
  <c r="K5246" i="10"/>
  <c r="L5246" i="10" s="1"/>
  <c r="K5247" i="10"/>
  <c r="L5247" i="10" s="1"/>
  <c r="K5248" i="10"/>
  <c r="L5248" i="10" s="1"/>
  <c r="K5249" i="10"/>
  <c r="L5249" i="10" s="1"/>
  <c r="K5250" i="10"/>
  <c r="L5250" i="10" s="1"/>
  <c r="K5251" i="10"/>
  <c r="L5251" i="10" s="1"/>
  <c r="K5252" i="10"/>
  <c r="L5252" i="10" s="1"/>
  <c r="K5253" i="10"/>
  <c r="L5253" i="10" s="1"/>
  <c r="K5254" i="10"/>
  <c r="L5254" i="10" s="1"/>
  <c r="K5255" i="10"/>
  <c r="L5255" i="10" s="1"/>
  <c r="K5256" i="10"/>
  <c r="L5256" i="10" s="1"/>
  <c r="K5257" i="10"/>
  <c r="L5257" i="10" s="1"/>
  <c r="K5258" i="10"/>
  <c r="L5258" i="10" s="1"/>
  <c r="K5259" i="10"/>
  <c r="L5259" i="10" s="1"/>
  <c r="K5260" i="10"/>
  <c r="L5260" i="10" s="1"/>
  <c r="K5261" i="10"/>
  <c r="L5261" i="10" s="1"/>
  <c r="K5262" i="10"/>
  <c r="L5262" i="10" s="1"/>
  <c r="K5263" i="10"/>
  <c r="L5263" i="10" s="1"/>
  <c r="K5264" i="10"/>
  <c r="L5264" i="10" s="1"/>
  <c r="K5265" i="10"/>
  <c r="L5265" i="10" s="1"/>
  <c r="K5266" i="10"/>
  <c r="L5266" i="10" s="1"/>
  <c r="K5267" i="10"/>
  <c r="L5267" i="10" s="1"/>
  <c r="K5268" i="10"/>
  <c r="L5268" i="10" s="1"/>
  <c r="K5269" i="10"/>
  <c r="L5269" i="10" s="1"/>
  <c r="K5270" i="10"/>
  <c r="L5270" i="10" s="1"/>
  <c r="K5271" i="10"/>
  <c r="L5271" i="10" s="1"/>
  <c r="K5272" i="10"/>
  <c r="L5272" i="10" s="1"/>
  <c r="K5273" i="10"/>
  <c r="L5273" i="10" s="1"/>
  <c r="K5274" i="10"/>
  <c r="L5274" i="10" s="1"/>
  <c r="K5275" i="10"/>
  <c r="L5275" i="10" s="1"/>
  <c r="K5276" i="10"/>
  <c r="L5276" i="10" s="1"/>
  <c r="K5277" i="10"/>
  <c r="L5277" i="10" s="1"/>
  <c r="K5278" i="10"/>
  <c r="L5278" i="10" s="1"/>
  <c r="K5279" i="10"/>
  <c r="L5279" i="10" s="1"/>
  <c r="K5280" i="10"/>
  <c r="L5280" i="10" s="1"/>
  <c r="K5281" i="10"/>
  <c r="L5281" i="10" s="1"/>
  <c r="K5282" i="10"/>
  <c r="L5282" i="10" s="1"/>
  <c r="K5283" i="10"/>
  <c r="L5283" i="10" s="1"/>
  <c r="K5284" i="10"/>
  <c r="L5284" i="10" s="1"/>
  <c r="K5285" i="10"/>
  <c r="L5285" i="10" s="1"/>
  <c r="K5286" i="10"/>
  <c r="L5286" i="10" s="1"/>
  <c r="K5287" i="10"/>
  <c r="L5287" i="10" s="1"/>
  <c r="K5288" i="10"/>
  <c r="L5288" i="10" s="1"/>
  <c r="K5289" i="10"/>
  <c r="L5289" i="10" s="1"/>
  <c r="K5290" i="10"/>
  <c r="L5290" i="10" s="1"/>
  <c r="K5291" i="10"/>
  <c r="L5291" i="10" s="1"/>
  <c r="K5292" i="10"/>
  <c r="L5292" i="10" s="1"/>
  <c r="K5293" i="10"/>
  <c r="L5293" i="10" s="1"/>
  <c r="K5294" i="10"/>
  <c r="L5294" i="10" s="1"/>
  <c r="K5295" i="10"/>
  <c r="L5295" i="10" s="1"/>
  <c r="K5296" i="10"/>
  <c r="L5296" i="10" s="1"/>
  <c r="K5297" i="10"/>
  <c r="L5297" i="10" s="1"/>
  <c r="K5298" i="10"/>
  <c r="L5298" i="10" s="1"/>
  <c r="K5299" i="10"/>
  <c r="L5299" i="10" s="1"/>
  <c r="K5300" i="10"/>
  <c r="L5300" i="10" s="1"/>
  <c r="K5301" i="10"/>
  <c r="L5301" i="10" s="1"/>
  <c r="K5302" i="10"/>
  <c r="L5302" i="10" s="1"/>
  <c r="K5303" i="10"/>
  <c r="L5303" i="10" s="1"/>
  <c r="K5304" i="10"/>
  <c r="L5304" i="10" s="1"/>
  <c r="K5305" i="10"/>
  <c r="L5305" i="10" s="1"/>
  <c r="K5306" i="10"/>
  <c r="L5306" i="10" s="1"/>
  <c r="K5307" i="10"/>
  <c r="L5307" i="10" s="1"/>
  <c r="K5308" i="10"/>
  <c r="L5308" i="10" s="1"/>
  <c r="K5309" i="10"/>
  <c r="L5309" i="10" s="1"/>
  <c r="K5310" i="10"/>
  <c r="L5310" i="10" s="1"/>
  <c r="K5311" i="10"/>
  <c r="L5311" i="10" s="1"/>
  <c r="K5312" i="10"/>
  <c r="L5312" i="10" s="1"/>
  <c r="K5313" i="10"/>
  <c r="L5313" i="10" s="1"/>
  <c r="K5314" i="10"/>
  <c r="L5314" i="10" s="1"/>
  <c r="K5315" i="10"/>
  <c r="L5315" i="10" s="1"/>
  <c r="K5316" i="10"/>
  <c r="L5316" i="10" s="1"/>
  <c r="K5317" i="10"/>
  <c r="L5317" i="10" s="1"/>
  <c r="K5318" i="10"/>
  <c r="L5318" i="10" s="1"/>
  <c r="K5319" i="10"/>
  <c r="L5319" i="10" s="1"/>
  <c r="K5320" i="10"/>
  <c r="L5320" i="10" s="1"/>
  <c r="K5321" i="10"/>
  <c r="L5321" i="10" s="1"/>
  <c r="K5322" i="10"/>
  <c r="L5322" i="10" s="1"/>
  <c r="K5323" i="10"/>
  <c r="L5323" i="10" s="1"/>
  <c r="K5324" i="10"/>
  <c r="L5324" i="10" s="1"/>
  <c r="K5325" i="10"/>
  <c r="L5325" i="10" s="1"/>
  <c r="K5326" i="10"/>
  <c r="L5326" i="10" s="1"/>
  <c r="K5327" i="10"/>
  <c r="L5327" i="10" s="1"/>
  <c r="K5328" i="10"/>
  <c r="L5328" i="10" s="1"/>
  <c r="K5329" i="10"/>
  <c r="L5329" i="10" s="1"/>
  <c r="K5330" i="10"/>
  <c r="L5330" i="10" s="1"/>
  <c r="K5331" i="10"/>
  <c r="L5331" i="10" s="1"/>
  <c r="K5332" i="10"/>
  <c r="L5332" i="10" s="1"/>
  <c r="K5333" i="10"/>
  <c r="L5333" i="10" s="1"/>
  <c r="K5334" i="10"/>
  <c r="L5334" i="10" s="1"/>
  <c r="K5335" i="10"/>
  <c r="L5335" i="10" s="1"/>
  <c r="K5336" i="10"/>
  <c r="L5336" i="10" s="1"/>
  <c r="K5337" i="10"/>
  <c r="L5337" i="10" s="1"/>
  <c r="K5338" i="10"/>
  <c r="L5338" i="10" s="1"/>
  <c r="K5339" i="10"/>
  <c r="L5339" i="10" s="1"/>
  <c r="K5340" i="10"/>
  <c r="L5340" i="10" s="1"/>
  <c r="K5341" i="10"/>
  <c r="L5341" i="10" s="1"/>
  <c r="K5342" i="10"/>
  <c r="L5342" i="10" s="1"/>
  <c r="K5343" i="10"/>
  <c r="L5343" i="10" s="1"/>
  <c r="K5344" i="10"/>
  <c r="L5344" i="10" s="1"/>
  <c r="K5345" i="10"/>
  <c r="L5345" i="10" s="1"/>
  <c r="K5346" i="10"/>
  <c r="L5346" i="10" s="1"/>
  <c r="K5347" i="10"/>
  <c r="L5347" i="10" s="1"/>
  <c r="K5348" i="10"/>
  <c r="L5348" i="10" s="1"/>
  <c r="K5349" i="10"/>
  <c r="L5349" i="10" s="1"/>
  <c r="K5350" i="10"/>
  <c r="L5350" i="10" s="1"/>
  <c r="K5351" i="10"/>
  <c r="L5351" i="10" s="1"/>
  <c r="K5352" i="10"/>
  <c r="L5352" i="10" s="1"/>
  <c r="K5353" i="10"/>
  <c r="L5353" i="10" s="1"/>
  <c r="K5354" i="10"/>
  <c r="L5354" i="10" s="1"/>
  <c r="K5355" i="10"/>
  <c r="L5355" i="10" s="1"/>
  <c r="K5356" i="10"/>
  <c r="L5356" i="10" s="1"/>
  <c r="K5357" i="10"/>
  <c r="L5357" i="10" s="1"/>
  <c r="K5358" i="10"/>
  <c r="L5358" i="10" s="1"/>
  <c r="K5359" i="10"/>
  <c r="L5359" i="10" s="1"/>
  <c r="K5360" i="10"/>
  <c r="L5360" i="10" s="1"/>
  <c r="K5361" i="10"/>
  <c r="L5361" i="10" s="1"/>
  <c r="K5362" i="10"/>
  <c r="L5362" i="10" s="1"/>
  <c r="K5363" i="10"/>
  <c r="L5363" i="10" s="1"/>
  <c r="K5364" i="10"/>
  <c r="L5364" i="10" s="1"/>
  <c r="K5365" i="10"/>
  <c r="L5365" i="10" s="1"/>
  <c r="K5366" i="10"/>
  <c r="L5366" i="10" s="1"/>
  <c r="K5367" i="10"/>
  <c r="L5367" i="10" s="1"/>
  <c r="K5368" i="10"/>
  <c r="L5368" i="10" s="1"/>
  <c r="K5369" i="10"/>
  <c r="L5369" i="10" s="1"/>
  <c r="K5370" i="10"/>
  <c r="L5370" i="10" s="1"/>
  <c r="K5371" i="10"/>
  <c r="L5371" i="10" s="1"/>
  <c r="K5372" i="10"/>
  <c r="L5372" i="10" s="1"/>
  <c r="K5373" i="10"/>
  <c r="L5373" i="10" s="1"/>
  <c r="K5374" i="10"/>
  <c r="L5374" i="10" s="1"/>
  <c r="K5375" i="10"/>
  <c r="L5375" i="10" s="1"/>
  <c r="K5376" i="10"/>
  <c r="L5376" i="10" s="1"/>
  <c r="K5377" i="10"/>
  <c r="L5377" i="10" s="1"/>
  <c r="K5378" i="10"/>
  <c r="L5378" i="10" s="1"/>
  <c r="K5379" i="10"/>
  <c r="L5379" i="10" s="1"/>
  <c r="K5380" i="10"/>
  <c r="L5380" i="10" s="1"/>
  <c r="K5381" i="10"/>
  <c r="L5381" i="10" s="1"/>
  <c r="K5382" i="10"/>
  <c r="L5382" i="10" s="1"/>
  <c r="K5383" i="10"/>
  <c r="L5383" i="10" s="1"/>
  <c r="K5384" i="10"/>
  <c r="L5384" i="10" s="1"/>
  <c r="K5385" i="10"/>
  <c r="L5385" i="10" s="1"/>
  <c r="K5386" i="10"/>
  <c r="L5386" i="10" s="1"/>
  <c r="K5387" i="10"/>
  <c r="L5387" i="10" s="1"/>
  <c r="K5388" i="10"/>
  <c r="L5388" i="10" s="1"/>
  <c r="K5389" i="10"/>
  <c r="L5389" i="10" s="1"/>
  <c r="K5390" i="10"/>
  <c r="L5390" i="10" s="1"/>
  <c r="K5391" i="10"/>
  <c r="L5391" i="10" s="1"/>
  <c r="K5392" i="10"/>
  <c r="L5392" i="10" s="1"/>
  <c r="K5393" i="10"/>
  <c r="L5393" i="10" s="1"/>
  <c r="K5394" i="10"/>
  <c r="L5394" i="10" s="1"/>
  <c r="K5395" i="10"/>
  <c r="L5395" i="10" s="1"/>
  <c r="K5396" i="10"/>
  <c r="L5396" i="10" s="1"/>
  <c r="K5397" i="10"/>
  <c r="L5397" i="10" s="1"/>
  <c r="K5398" i="10"/>
  <c r="L5398" i="10" s="1"/>
  <c r="K5399" i="10"/>
  <c r="L5399" i="10" s="1"/>
  <c r="K5400" i="10"/>
  <c r="L5400" i="10" s="1"/>
  <c r="K5401" i="10"/>
  <c r="L5401" i="10" s="1"/>
  <c r="K5402" i="10"/>
  <c r="L5402" i="10" s="1"/>
  <c r="K5403" i="10"/>
  <c r="L5403" i="10" s="1"/>
  <c r="K5404" i="10"/>
  <c r="L5404" i="10" s="1"/>
  <c r="K5405" i="10"/>
  <c r="L5405" i="10" s="1"/>
  <c r="K5406" i="10"/>
  <c r="L5406" i="10" s="1"/>
  <c r="K5407" i="10"/>
  <c r="L5407" i="10" s="1"/>
  <c r="K5408" i="10"/>
  <c r="L5408" i="10" s="1"/>
  <c r="K5409" i="10"/>
  <c r="L5409" i="10" s="1"/>
  <c r="K5410" i="10"/>
  <c r="L5410" i="10" s="1"/>
  <c r="K5411" i="10"/>
  <c r="L5411" i="10" s="1"/>
  <c r="K5412" i="10"/>
  <c r="L5412" i="10" s="1"/>
  <c r="K5413" i="10"/>
  <c r="L5413" i="10" s="1"/>
  <c r="K5414" i="10"/>
  <c r="L5414" i="10" s="1"/>
  <c r="K5415" i="10"/>
  <c r="L5415" i="10" s="1"/>
  <c r="K5416" i="10"/>
  <c r="L5416" i="10" s="1"/>
  <c r="K5417" i="10"/>
  <c r="L5417" i="10" s="1"/>
  <c r="K5418" i="10"/>
  <c r="L5418" i="10" s="1"/>
  <c r="K5419" i="10"/>
  <c r="L5419" i="10" s="1"/>
  <c r="K5420" i="10"/>
  <c r="L5420" i="10" s="1"/>
  <c r="K5421" i="10"/>
  <c r="L5421" i="10" s="1"/>
  <c r="K5422" i="10"/>
  <c r="L5422" i="10" s="1"/>
  <c r="K5423" i="10"/>
  <c r="L5423" i="10" s="1"/>
  <c r="K5424" i="10"/>
  <c r="L5424" i="10" s="1"/>
  <c r="K5425" i="10"/>
  <c r="L5425" i="10" s="1"/>
  <c r="K5426" i="10"/>
  <c r="L5426" i="10" s="1"/>
  <c r="K5427" i="10"/>
  <c r="L5427" i="10" s="1"/>
  <c r="K5428" i="10"/>
  <c r="L5428" i="10" s="1"/>
  <c r="K5429" i="10"/>
  <c r="L5429" i="10" s="1"/>
  <c r="K5430" i="10"/>
  <c r="L5430" i="10" s="1"/>
  <c r="K5431" i="10"/>
  <c r="L5431" i="10" s="1"/>
  <c r="K5432" i="10"/>
  <c r="L5432" i="10" s="1"/>
  <c r="K5433" i="10"/>
  <c r="L5433" i="10" s="1"/>
  <c r="K5434" i="10"/>
  <c r="L5434" i="10" s="1"/>
  <c r="K5435" i="10"/>
  <c r="L5435" i="10" s="1"/>
  <c r="K5436" i="10"/>
  <c r="L5436" i="10" s="1"/>
  <c r="K5437" i="10"/>
  <c r="L5437" i="10" s="1"/>
  <c r="K5438" i="10"/>
  <c r="L5438" i="10" s="1"/>
  <c r="K5439" i="10"/>
  <c r="L5439" i="10" s="1"/>
  <c r="K5440" i="10"/>
  <c r="L5440" i="10" s="1"/>
  <c r="K5441" i="10"/>
  <c r="L5441" i="10" s="1"/>
  <c r="K5442" i="10"/>
  <c r="L5442" i="10" s="1"/>
  <c r="K5443" i="10"/>
  <c r="L5443" i="10" s="1"/>
  <c r="K5444" i="10"/>
  <c r="L5444" i="10" s="1"/>
  <c r="K5445" i="10"/>
  <c r="L5445" i="10" s="1"/>
  <c r="K5446" i="10"/>
  <c r="L5446" i="10" s="1"/>
  <c r="K5447" i="10"/>
  <c r="L5447" i="10" s="1"/>
  <c r="K5448" i="10"/>
  <c r="L5448" i="10" s="1"/>
  <c r="K5449" i="10"/>
  <c r="L5449" i="10" s="1"/>
  <c r="K5450" i="10"/>
  <c r="L5450" i="10" s="1"/>
  <c r="K5451" i="10"/>
  <c r="L5451" i="10" s="1"/>
  <c r="K5452" i="10"/>
  <c r="L5452" i="10" s="1"/>
  <c r="K5453" i="10"/>
  <c r="L5453" i="10" s="1"/>
  <c r="K5454" i="10"/>
  <c r="L5454" i="10" s="1"/>
  <c r="K5455" i="10"/>
  <c r="L5455" i="10" s="1"/>
  <c r="K5456" i="10"/>
  <c r="L5456" i="10" s="1"/>
  <c r="K5457" i="10"/>
  <c r="L5457" i="10" s="1"/>
  <c r="K5458" i="10"/>
  <c r="L5458" i="10" s="1"/>
  <c r="K5459" i="10"/>
  <c r="L5459" i="10" s="1"/>
  <c r="K5460" i="10"/>
  <c r="L5460" i="10" s="1"/>
  <c r="K5461" i="10"/>
  <c r="L5461" i="10" s="1"/>
  <c r="K5462" i="10"/>
  <c r="L5462" i="10" s="1"/>
  <c r="K5463" i="10"/>
  <c r="L5463" i="10" s="1"/>
  <c r="K5464" i="10"/>
  <c r="L5464" i="10" s="1"/>
  <c r="K5465" i="10"/>
  <c r="L5465" i="10" s="1"/>
  <c r="K5466" i="10"/>
  <c r="L5466" i="10" s="1"/>
  <c r="K5467" i="10"/>
  <c r="L5467" i="10" s="1"/>
  <c r="K5468" i="10"/>
  <c r="L5468" i="10" s="1"/>
  <c r="K5469" i="10"/>
  <c r="L5469" i="10" s="1"/>
  <c r="K5470" i="10"/>
  <c r="L5470" i="10" s="1"/>
  <c r="K5471" i="10"/>
  <c r="L5471" i="10" s="1"/>
  <c r="K5472" i="10"/>
  <c r="L5472" i="10" s="1"/>
  <c r="K5473" i="10"/>
  <c r="L5473" i="10" s="1"/>
  <c r="K5474" i="10"/>
  <c r="L5474" i="10" s="1"/>
  <c r="K5475" i="10"/>
  <c r="L5475" i="10" s="1"/>
  <c r="K5476" i="10"/>
  <c r="L5476" i="10" s="1"/>
  <c r="K5477" i="10"/>
  <c r="L5477" i="10" s="1"/>
  <c r="K5478" i="10"/>
  <c r="L5478" i="10" s="1"/>
  <c r="K5479" i="10"/>
  <c r="L5479" i="10" s="1"/>
  <c r="K5480" i="10"/>
  <c r="L5480" i="10" s="1"/>
  <c r="K5481" i="10"/>
  <c r="L5481" i="10" s="1"/>
  <c r="K5482" i="10"/>
  <c r="L5482" i="10" s="1"/>
  <c r="K5483" i="10"/>
  <c r="L5483" i="10" s="1"/>
  <c r="K5484" i="10"/>
  <c r="L5484" i="10" s="1"/>
  <c r="K5485" i="10"/>
  <c r="L5485" i="10" s="1"/>
  <c r="K5486" i="10"/>
  <c r="L5486" i="10" s="1"/>
  <c r="K5487" i="10"/>
  <c r="L5487" i="10" s="1"/>
  <c r="K5488" i="10"/>
  <c r="L5488" i="10" s="1"/>
  <c r="K5489" i="10"/>
  <c r="L5489" i="10" s="1"/>
  <c r="K5490" i="10"/>
  <c r="L5490" i="10" s="1"/>
  <c r="K5491" i="10"/>
  <c r="L5491" i="10" s="1"/>
  <c r="K5492" i="10"/>
  <c r="L5492" i="10" s="1"/>
  <c r="K5493" i="10"/>
  <c r="L5493" i="10" s="1"/>
  <c r="K5494" i="10"/>
  <c r="L5494" i="10" s="1"/>
  <c r="K5495" i="10"/>
  <c r="L5495" i="10" s="1"/>
  <c r="K5496" i="10"/>
  <c r="L5496" i="10" s="1"/>
  <c r="K5497" i="10"/>
  <c r="L5497" i="10" s="1"/>
  <c r="K5498" i="10"/>
  <c r="L5498" i="10" s="1"/>
  <c r="K5499" i="10"/>
  <c r="L5499" i="10" s="1"/>
  <c r="K5500" i="10"/>
  <c r="L5500" i="10" s="1"/>
  <c r="K5501" i="10"/>
  <c r="L5501" i="10" s="1"/>
  <c r="K5502" i="10"/>
  <c r="L5502" i="10" s="1"/>
  <c r="K5503" i="10"/>
  <c r="L5503" i="10" s="1"/>
  <c r="K5504" i="10"/>
  <c r="L5504" i="10" s="1"/>
  <c r="K5505" i="10"/>
  <c r="L5505" i="10" s="1"/>
  <c r="K5506" i="10"/>
  <c r="L5506" i="10" s="1"/>
  <c r="K5507" i="10"/>
  <c r="L5507" i="10" s="1"/>
  <c r="K5508" i="10"/>
  <c r="L5508" i="10" s="1"/>
  <c r="K5509" i="10"/>
  <c r="L5509" i="10" s="1"/>
  <c r="K5510" i="10"/>
  <c r="L5510" i="10" s="1"/>
  <c r="K5511" i="10"/>
  <c r="L5511" i="10" s="1"/>
  <c r="K5512" i="10"/>
  <c r="L5512" i="10" s="1"/>
  <c r="K5513" i="10"/>
  <c r="L5513" i="10" s="1"/>
  <c r="K5514" i="10"/>
  <c r="L5514" i="10" s="1"/>
  <c r="K5515" i="10"/>
  <c r="L5515" i="10" s="1"/>
  <c r="K5516" i="10"/>
  <c r="L5516" i="10" s="1"/>
  <c r="K5517" i="10"/>
  <c r="L5517" i="10" s="1"/>
  <c r="K5518" i="10"/>
  <c r="L5518" i="10" s="1"/>
  <c r="K5519" i="10"/>
  <c r="L5519" i="10" s="1"/>
  <c r="K5520" i="10"/>
  <c r="L5520" i="10" s="1"/>
  <c r="K5521" i="10"/>
  <c r="L5521" i="10" s="1"/>
  <c r="K5522" i="10"/>
  <c r="L5522" i="10" s="1"/>
  <c r="K5523" i="10"/>
  <c r="L5523" i="10" s="1"/>
  <c r="K5524" i="10"/>
  <c r="L5524" i="10" s="1"/>
  <c r="K5525" i="10"/>
  <c r="L5525" i="10" s="1"/>
  <c r="K5526" i="10"/>
  <c r="L5526" i="10" s="1"/>
  <c r="K5527" i="10"/>
  <c r="L5527" i="10" s="1"/>
  <c r="K5528" i="10"/>
  <c r="L5528" i="10" s="1"/>
  <c r="K5529" i="10"/>
  <c r="L5529" i="10" s="1"/>
  <c r="K5530" i="10"/>
  <c r="L5530" i="10" s="1"/>
  <c r="K5531" i="10"/>
  <c r="L5531" i="10" s="1"/>
  <c r="K5532" i="10"/>
  <c r="L5532" i="10" s="1"/>
  <c r="K5533" i="10"/>
  <c r="L5533" i="10" s="1"/>
  <c r="K5534" i="10"/>
  <c r="L5534" i="10" s="1"/>
  <c r="K5535" i="10"/>
  <c r="L5535" i="10" s="1"/>
  <c r="K5536" i="10"/>
  <c r="L5536" i="10" s="1"/>
  <c r="K5537" i="10"/>
  <c r="L5537" i="10" s="1"/>
  <c r="K5538" i="10"/>
  <c r="L5538" i="10" s="1"/>
  <c r="K5539" i="10"/>
  <c r="L5539" i="10" s="1"/>
  <c r="K5540" i="10"/>
  <c r="L5540" i="10" s="1"/>
  <c r="K5541" i="10"/>
  <c r="L5541" i="10" s="1"/>
  <c r="K5542" i="10"/>
  <c r="L5542" i="10" s="1"/>
  <c r="K5543" i="10"/>
  <c r="L5543" i="10" s="1"/>
  <c r="K5544" i="10"/>
  <c r="L5544" i="10" s="1"/>
  <c r="K5545" i="10"/>
  <c r="L5545" i="10" s="1"/>
  <c r="K5546" i="10"/>
  <c r="L5546" i="10" s="1"/>
  <c r="K5547" i="10"/>
  <c r="L5547" i="10" s="1"/>
  <c r="K5548" i="10"/>
  <c r="L5548" i="10" s="1"/>
  <c r="K5549" i="10"/>
  <c r="L5549" i="10" s="1"/>
  <c r="K5550" i="10"/>
  <c r="L5550" i="10" s="1"/>
  <c r="K5551" i="10"/>
  <c r="L5551" i="10" s="1"/>
  <c r="K5552" i="10"/>
  <c r="L5552" i="10" s="1"/>
  <c r="K5553" i="10"/>
  <c r="L5553" i="10" s="1"/>
  <c r="K5554" i="10"/>
  <c r="L5554" i="10" s="1"/>
  <c r="K5555" i="10"/>
  <c r="L5555" i="10" s="1"/>
  <c r="K5556" i="10"/>
  <c r="L5556" i="10" s="1"/>
  <c r="K5557" i="10"/>
  <c r="L5557" i="10" s="1"/>
  <c r="K5558" i="10"/>
  <c r="L5558" i="10" s="1"/>
  <c r="K5559" i="10"/>
  <c r="L5559" i="10" s="1"/>
  <c r="K5560" i="10"/>
  <c r="L5560" i="10" s="1"/>
  <c r="K5561" i="10"/>
  <c r="L5561" i="10" s="1"/>
  <c r="K5562" i="10"/>
  <c r="L5562" i="10" s="1"/>
  <c r="K5563" i="10"/>
  <c r="L5563" i="10" s="1"/>
  <c r="K5564" i="10"/>
  <c r="L5564" i="10" s="1"/>
  <c r="K5565" i="10"/>
  <c r="L5565" i="10" s="1"/>
  <c r="K5566" i="10"/>
  <c r="L5566" i="10" s="1"/>
  <c r="K5567" i="10"/>
  <c r="L5567" i="10" s="1"/>
  <c r="K5568" i="10"/>
  <c r="L5568" i="10" s="1"/>
  <c r="K5569" i="10"/>
  <c r="L5569" i="10" s="1"/>
  <c r="K5570" i="10"/>
  <c r="L5570" i="10" s="1"/>
  <c r="K5571" i="10"/>
  <c r="L5571" i="10" s="1"/>
  <c r="K5572" i="10"/>
  <c r="L5572" i="10" s="1"/>
  <c r="K5573" i="10"/>
  <c r="L5573" i="10" s="1"/>
  <c r="K5574" i="10"/>
  <c r="L5574" i="10" s="1"/>
  <c r="K5575" i="10"/>
  <c r="L5575" i="10" s="1"/>
  <c r="K5576" i="10"/>
  <c r="L5576" i="10" s="1"/>
  <c r="K5577" i="10"/>
  <c r="L5577" i="10" s="1"/>
  <c r="K5578" i="10"/>
  <c r="L5578" i="10" s="1"/>
  <c r="K5579" i="10"/>
  <c r="L5579" i="10" s="1"/>
  <c r="K5580" i="10"/>
  <c r="L5580" i="10" s="1"/>
  <c r="K5581" i="10"/>
  <c r="L5581" i="10" s="1"/>
  <c r="K5582" i="10"/>
  <c r="L5582" i="10" s="1"/>
  <c r="K5583" i="10"/>
  <c r="L5583" i="10" s="1"/>
  <c r="K5584" i="10"/>
  <c r="L5584" i="10" s="1"/>
  <c r="K5585" i="10"/>
  <c r="L5585" i="10" s="1"/>
  <c r="K5586" i="10"/>
  <c r="L5586" i="10" s="1"/>
  <c r="K5587" i="10"/>
  <c r="L5587" i="10" s="1"/>
  <c r="K5588" i="10"/>
  <c r="L5588" i="10" s="1"/>
  <c r="K5589" i="10"/>
  <c r="L5589" i="10" s="1"/>
  <c r="K5590" i="10"/>
  <c r="L5590" i="10" s="1"/>
  <c r="K5591" i="10"/>
  <c r="L5591" i="10" s="1"/>
  <c r="K5592" i="10"/>
  <c r="L5592" i="10" s="1"/>
  <c r="K5593" i="10"/>
  <c r="L5593" i="10" s="1"/>
  <c r="K5594" i="10"/>
  <c r="L5594" i="10" s="1"/>
  <c r="K5595" i="10"/>
  <c r="L5595" i="10" s="1"/>
  <c r="K5596" i="10"/>
  <c r="L5596" i="10" s="1"/>
  <c r="K5597" i="10"/>
  <c r="L5597" i="10" s="1"/>
  <c r="K5598" i="10"/>
  <c r="L5598" i="10" s="1"/>
  <c r="K5599" i="10"/>
  <c r="L5599" i="10" s="1"/>
  <c r="K5600" i="10"/>
  <c r="L5600" i="10" s="1"/>
  <c r="K5601" i="10"/>
  <c r="L5601" i="10" s="1"/>
  <c r="K5602" i="10"/>
  <c r="L5602" i="10" s="1"/>
  <c r="K5603" i="10"/>
  <c r="L5603" i="10" s="1"/>
  <c r="K5604" i="10"/>
  <c r="L5604" i="10" s="1"/>
  <c r="K5605" i="10"/>
  <c r="L5605" i="10" s="1"/>
  <c r="K5606" i="10"/>
  <c r="L5606" i="10" s="1"/>
  <c r="K5607" i="10"/>
  <c r="L5607" i="10" s="1"/>
  <c r="K5608" i="10"/>
  <c r="L5608" i="10" s="1"/>
  <c r="K5609" i="10"/>
  <c r="L5609" i="10" s="1"/>
  <c r="K5610" i="10"/>
  <c r="L5610" i="10" s="1"/>
  <c r="K5611" i="10"/>
  <c r="L5611" i="10" s="1"/>
  <c r="K5612" i="10"/>
  <c r="L5612" i="10" s="1"/>
  <c r="K5613" i="10"/>
  <c r="L5613" i="10" s="1"/>
  <c r="K5614" i="10"/>
  <c r="L5614" i="10" s="1"/>
  <c r="K5615" i="10"/>
  <c r="L5615" i="10" s="1"/>
  <c r="K5616" i="10"/>
  <c r="L5616" i="10" s="1"/>
  <c r="K5617" i="10"/>
  <c r="L5617" i="10" s="1"/>
  <c r="K5618" i="10"/>
  <c r="L5618" i="10" s="1"/>
  <c r="K5619" i="10"/>
  <c r="L5619" i="10" s="1"/>
  <c r="K5620" i="10"/>
  <c r="L5620" i="10" s="1"/>
  <c r="K5621" i="10"/>
  <c r="L5621" i="10" s="1"/>
  <c r="K5622" i="10"/>
  <c r="L5622" i="10" s="1"/>
  <c r="K5623" i="10"/>
  <c r="L5623" i="10" s="1"/>
  <c r="K5624" i="10"/>
  <c r="L5624" i="10" s="1"/>
  <c r="K5625" i="10"/>
  <c r="L5625" i="10" s="1"/>
  <c r="K5626" i="10"/>
  <c r="L5626" i="10" s="1"/>
  <c r="K5627" i="10"/>
  <c r="L5627" i="10" s="1"/>
  <c r="K5628" i="10"/>
  <c r="L5628" i="10" s="1"/>
  <c r="K5629" i="10"/>
  <c r="L5629" i="10" s="1"/>
  <c r="K5630" i="10"/>
  <c r="L5630" i="10" s="1"/>
  <c r="K5631" i="10"/>
  <c r="L5631" i="10" s="1"/>
  <c r="K5632" i="10"/>
  <c r="L5632" i="10" s="1"/>
  <c r="K5633" i="10"/>
  <c r="L5633" i="10" s="1"/>
  <c r="K5634" i="10"/>
  <c r="L5634" i="10" s="1"/>
  <c r="K5635" i="10"/>
  <c r="L5635" i="10" s="1"/>
  <c r="K5636" i="10"/>
  <c r="L5636" i="10" s="1"/>
  <c r="K5637" i="10"/>
  <c r="L5637" i="10" s="1"/>
  <c r="K5638" i="10"/>
  <c r="L5638" i="10" s="1"/>
  <c r="K5639" i="10"/>
  <c r="L5639" i="10" s="1"/>
  <c r="K5640" i="10"/>
  <c r="L5640" i="10" s="1"/>
  <c r="K5641" i="10"/>
  <c r="L5641" i="10" s="1"/>
  <c r="K5642" i="10"/>
  <c r="L5642" i="10" s="1"/>
  <c r="K5643" i="10"/>
  <c r="L5643" i="10" s="1"/>
  <c r="K5644" i="10"/>
  <c r="L5644" i="10" s="1"/>
  <c r="K5645" i="10"/>
  <c r="L5645" i="10" s="1"/>
  <c r="K5646" i="10"/>
  <c r="L5646" i="10" s="1"/>
  <c r="K5647" i="10"/>
  <c r="L5647" i="10" s="1"/>
  <c r="K5648" i="10"/>
  <c r="L5648" i="10" s="1"/>
  <c r="K5649" i="10"/>
  <c r="L5649" i="10" s="1"/>
  <c r="K5650" i="10"/>
  <c r="L5650" i="10" s="1"/>
  <c r="K5651" i="10"/>
  <c r="L5651" i="10" s="1"/>
  <c r="K5652" i="10"/>
  <c r="L5652" i="10" s="1"/>
  <c r="K5653" i="10"/>
  <c r="L5653" i="10" s="1"/>
  <c r="K5654" i="10"/>
  <c r="L5654" i="10" s="1"/>
  <c r="K5655" i="10"/>
  <c r="L5655" i="10" s="1"/>
  <c r="K5656" i="10"/>
  <c r="L5656" i="10" s="1"/>
  <c r="K5657" i="10"/>
  <c r="L5657" i="10" s="1"/>
  <c r="K5658" i="10"/>
  <c r="L5658" i="10" s="1"/>
  <c r="K5659" i="10"/>
  <c r="L5659" i="10" s="1"/>
  <c r="K5660" i="10"/>
  <c r="L5660" i="10" s="1"/>
  <c r="K5661" i="10"/>
  <c r="L5661" i="10" s="1"/>
  <c r="K5662" i="10"/>
  <c r="L5662" i="10" s="1"/>
  <c r="K5663" i="10"/>
  <c r="L5663" i="10" s="1"/>
  <c r="K5664" i="10"/>
  <c r="L5664" i="10" s="1"/>
  <c r="K5665" i="10"/>
  <c r="L5665" i="10" s="1"/>
  <c r="K5666" i="10"/>
  <c r="L5666" i="10" s="1"/>
  <c r="K5667" i="10"/>
  <c r="L5667" i="10" s="1"/>
  <c r="K5668" i="10"/>
  <c r="L5668" i="10" s="1"/>
  <c r="K5669" i="10"/>
  <c r="L5669" i="10" s="1"/>
  <c r="K5670" i="10"/>
  <c r="L5670" i="10" s="1"/>
  <c r="K5671" i="10"/>
  <c r="L5671" i="10" s="1"/>
  <c r="K5672" i="10"/>
  <c r="L5672" i="10" s="1"/>
  <c r="K5673" i="10"/>
  <c r="L5673" i="10" s="1"/>
  <c r="K5674" i="10"/>
  <c r="L5674" i="10" s="1"/>
  <c r="K5675" i="10"/>
  <c r="L5675" i="10" s="1"/>
  <c r="K5676" i="10"/>
  <c r="L5676" i="10" s="1"/>
  <c r="K5677" i="10"/>
  <c r="L5677" i="10" s="1"/>
  <c r="K5678" i="10"/>
  <c r="L5678" i="10" s="1"/>
  <c r="K5679" i="10"/>
  <c r="L5679" i="10" s="1"/>
  <c r="K5680" i="10"/>
  <c r="L5680" i="10" s="1"/>
  <c r="K5681" i="10"/>
  <c r="L5681" i="10" s="1"/>
  <c r="K5682" i="10"/>
  <c r="L5682" i="10" s="1"/>
  <c r="K5683" i="10"/>
  <c r="L5683" i="10" s="1"/>
  <c r="K5684" i="10"/>
  <c r="L5684" i="10" s="1"/>
  <c r="K5685" i="10"/>
  <c r="L5685" i="10" s="1"/>
  <c r="K5686" i="10"/>
  <c r="L5686" i="10" s="1"/>
  <c r="K5687" i="10"/>
  <c r="L5687" i="10" s="1"/>
  <c r="K5688" i="10"/>
  <c r="L5688" i="10" s="1"/>
  <c r="K5689" i="10"/>
  <c r="L5689" i="10" s="1"/>
  <c r="K5690" i="10"/>
  <c r="L5690" i="10" s="1"/>
  <c r="K5691" i="10"/>
  <c r="L5691" i="10" s="1"/>
  <c r="K5692" i="10"/>
  <c r="L5692" i="10" s="1"/>
  <c r="K5693" i="10"/>
  <c r="L5693" i="10" s="1"/>
  <c r="K5694" i="10"/>
  <c r="L5694" i="10" s="1"/>
  <c r="K5695" i="10"/>
  <c r="L5695" i="10" s="1"/>
  <c r="K5696" i="10"/>
  <c r="L5696" i="10" s="1"/>
  <c r="K5697" i="10"/>
  <c r="L5697" i="10" s="1"/>
  <c r="K5698" i="10"/>
  <c r="L5698" i="10" s="1"/>
  <c r="K5699" i="10"/>
  <c r="L5699" i="10" s="1"/>
  <c r="K5700" i="10"/>
  <c r="L5700" i="10" s="1"/>
  <c r="K5701" i="10"/>
  <c r="L5701" i="10" s="1"/>
  <c r="K5702" i="10"/>
  <c r="L5702" i="10" s="1"/>
  <c r="K5703" i="10"/>
  <c r="L5703" i="10" s="1"/>
  <c r="K5704" i="10"/>
  <c r="L5704" i="10" s="1"/>
  <c r="K5705" i="10"/>
  <c r="L5705" i="10" s="1"/>
  <c r="K5706" i="10"/>
  <c r="L5706" i="10" s="1"/>
  <c r="K5707" i="10"/>
  <c r="L5707" i="10" s="1"/>
  <c r="K5708" i="10"/>
  <c r="L5708" i="10" s="1"/>
  <c r="K5709" i="10"/>
  <c r="L5709" i="10" s="1"/>
  <c r="K5710" i="10"/>
  <c r="L5710" i="10" s="1"/>
  <c r="K5711" i="10"/>
  <c r="L5711" i="10" s="1"/>
  <c r="K5712" i="10"/>
  <c r="L5712" i="10" s="1"/>
  <c r="K5713" i="10"/>
  <c r="L5713" i="10" s="1"/>
  <c r="K5714" i="10"/>
  <c r="L5714" i="10" s="1"/>
  <c r="K5715" i="10"/>
  <c r="L5715" i="10" s="1"/>
  <c r="K5716" i="10"/>
  <c r="L5716" i="10" s="1"/>
  <c r="K5717" i="10"/>
  <c r="L5717" i="10" s="1"/>
  <c r="K5718" i="10"/>
  <c r="L5718" i="10" s="1"/>
  <c r="K5719" i="10"/>
  <c r="L5719" i="10" s="1"/>
  <c r="K5720" i="10"/>
  <c r="L5720" i="10" s="1"/>
  <c r="K5721" i="10"/>
  <c r="L5721" i="10" s="1"/>
  <c r="K5722" i="10"/>
  <c r="L5722" i="10" s="1"/>
  <c r="K5723" i="10"/>
  <c r="L5723" i="10" s="1"/>
  <c r="K5724" i="10"/>
  <c r="L5724" i="10" s="1"/>
  <c r="K5725" i="10"/>
  <c r="L5725" i="10" s="1"/>
  <c r="K5726" i="10"/>
  <c r="L5726" i="10" s="1"/>
  <c r="K5727" i="10"/>
  <c r="L5727" i="10" s="1"/>
  <c r="K5728" i="10"/>
  <c r="L5728" i="10" s="1"/>
  <c r="K5729" i="10"/>
  <c r="L5729" i="10" s="1"/>
  <c r="K5730" i="10"/>
  <c r="L5730" i="10" s="1"/>
  <c r="K5731" i="10"/>
  <c r="L5731" i="10" s="1"/>
  <c r="K5732" i="10"/>
  <c r="L5732" i="10" s="1"/>
  <c r="K5733" i="10"/>
  <c r="L5733" i="10" s="1"/>
  <c r="K5734" i="10"/>
  <c r="L5734" i="10" s="1"/>
  <c r="K5735" i="10"/>
  <c r="L5735" i="10" s="1"/>
  <c r="K5736" i="10"/>
  <c r="L5736" i="10" s="1"/>
  <c r="K5737" i="10"/>
  <c r="L5737" i="10" s="1"/>
  <c r="K5738" i="10"/>
  <c r="L5738" i="10" s="1"/>
  <c r="K5739" i="10"/>
  <c r="L5739" i="10" s="1"/>
  <c r="K5740" i="10"/>
  <c r="L5740" i="10" s="1"/>
  <c r="K5741" i="10"/>
  <c r="L5741" i="10" s="1"/>
  <c r="K5742" i="10"/>
  <c r="L5742" i="10" s="1"/>
  <c r="K5743" i="10"/>
  <c r="L5743" i="10" s="1"/>
  <c r="K5744" i="10"/>
  <c r="L5744" i="10" s="1"/>
  <c r="K5745" i="10"/>
  <c r="L5745" i="10" s="1"/>
  <c r="K5746" i="10"/>
  <c r="L5746" i="10" s="1"/>
  <c r="K5747" i="10"/>
  <c r="L5747" i="10" s="1"/>
  <c r="K5748" i="10"/>
  <c r="L5748" i="10" s="1"/>
  <c r="K5749" i="10"/>
  <c r="L5749" i="10" s="1"/>
  <c r="K5750" i="10"/>
  <c r="L5750" i="10" s="1"/>
  <c r="K5751" i="10"/>
  <c r="L5751" i="10" s="1"/>
  <c r="K5752" i="10"/>
  <c r="L5752" i="10" s="1"/>
  <c r="K5753" i="10"/>
  <c r="L5753" i="10" s="1"/>
  <c r="K5754" i="10"/>
  <c r="L5754" i="10" s="1"/>
  <c r="K5755" i="10"/>
  <c r="L5755" i="10" s="1"/>
  <c r="K5756" i="10"/>
  <c r="L5756" i="10" s="1"/>
  <c r="K5757" i="10"/>
  <c r="L5757" i="10" s="1"/>
  <c r="K5758" i="10"/>
  <c r="L5758" i="10" s="1"/>
  <c r="K5759" i="10"/>
  <c r="L5759" i="10" s="1"/>
  <c r="K5760" i="10"/>
  <c r="L5760" i="10" s="1"/>
  <c r="K5761" i="10"/>
  <c r="L5761" i="10" s="1"/>
  <c r="K5762" i="10"/>
  <c r="L5762" i="10" s="1"/>
  <c r="K5763" i="10"/>
  <c r="L5763" i="10" s="1"/>
  <c r="K5764" i="10"/>
  <c r="L5764" i="10" s="1"/>
  <c r="K5765" i="10"/>
  <c r="L5765" i="10" s="1"/>
  <c r="K5766" i="10"/>
  <c r="L5766" i="10" s="1"/>
  <c r="K5767" i="10"/>
  <c r="L5767" i="10" s="1"/>
  <c r="K5768" i="10"/>
  <c r="L5768" i="10" s="1"/>
  <c r="K5769" i="10"/>
  <c r="L5769" i="10" s="1"/>
  <c r="K5770" i="10"/>
  <c r="L5770" i="10" s="1"/>
  <c r="K5771" i="10"/>
  <c r="L5771" i="10" s="1"/>
  <c r="K5772" i="10"/>
  <c r="L5772" i="10" s="1"/>
  <c r="K5773" i="10"/>
  <c r="L5773" i="10" s="1"/>
  <c r="K5774" i="10"/>
  <c r="L5774" i="10" s="1"/>
  <c r="K5775" i="10"/>
  <c r="L5775" i="10" s="1"/>
  <c r="K5776" i="10"/>
  <c r="L5776" i="10" s="1"/>
  <c r="K5777" i="10"/>
  <c r="L5777" i="10" s="1"/>
  <c r="K5778" i="10"/>
  <c r="L5778" i="10" s="1"/>
  <c r="K5779" i="10"/>
  <c r="L5779" i="10" s="1"/>
  <c r="K5780" i="10"/>
  <c r="L5780" i="10" s="1"/>
  <c r="K5781" i="10"/>
  <c r="L5781" i="10" s="1"/>
  <c r="K5782" i="10"/>
  <c r="L5782" i="10" s="1"/>
  <c r="K5783" i="10"/>
  <c r="L5783" i="10" s="1"/>
  <c r="K5784" i="10"/>
  <c r="L5784" i="10" s="1"/>
  <c r="K5785" i="10"/>
  <c r="L5785" i="10" s="1"/>
  <c r="K5786" i="10"/>
  <c r="L5786" i="10" s="1"/>
  <c r="K5787" i="10"/>
  <c r="L5787" i="10" s="1"/>
  <c r="K5788" i="10"/>
  <c r="L5788" i="10" s="1"/>
  <c r="K5789" i="10"/>
  <c r="L5789" i="10" s="1"/>
  <c r="K5790" i="10"/>
  <c r="L5790" i="10" s="1"/>
  <c r="K5791" i="10"/>
  <c r="L5791" i="10" s="1"/>
  <c r="K5792" i="10"/>
  <c r="L5792" i="10" s="1"/>
  <c r="K5793" i="10"/>
  <c r="L5793" i="10" s="1"/>
  <c r="K5794" i="10"/>
  <c r="L5794" i="10" s="1"/>
  <c r="K5795" i="10"/>
  <c r="L5795" i="10" s="1"/>
  <c r="K5796" i="10"/>
  <c r="L5796" i="10" s="1"/>
  <c r="K5797" i="10"/>
  <c r="L5797" i="10" s="1"/>
  <c r="K5798" i="10"/>
  <c r="L5798" i="10" s="1"/>
  <c r="K5799" i="10"/>
  <c r="L5799" i="10" s="1"/>
  <c r="K5800" i="10"/>
  <c r="L5800" i="10" s="1"/>
  <c r="K5801" i="10"/>
  <c r="L5801" i="10" s="1"/>
  <c r="K5802" i="10"/>
  <c r="L5802" i="10" s="1"/>
  <c r="K5803" i="10"/>
  <c r="L5803" i="10" s="1"/>
  <c r="K5804" i="10"/>
  <c r="L5804" i="10" s="1"/>
  <c r="K5805" i="10"/>
  <c r="L5805" i="10" s="1"/>
  <c r="K5806" i="10"/>
  <c r="L5806" i="10" s="1"/>
  <c r="K5807" i="10"/>
  <c r="L5807" i="10" s="1"/>
  <c r="K5808" i="10"/>
  <c r="L5808" i="10" s="1"/>
  <c r="K5809" i="10"/>
  <c r="L5809" i="10" s="1"/>
  <c r="K5810" i="10"/>
  <c r="L5810" i="10" s="1"/>
  <c r="K5811" i="10"/>
  <c r="L5811" i="10" s="1"/>
  <c r="K5812" i="10"/>
  <c r="L5812" i="10" s="1"/>
  <c r="K5813" i="10"/>
  <c r="L5813" i="10" s="1"/>
  <c r="K5814" i="10"/>
  <c r="L5814" i="10" s="1"/>
  <c r="K5815" i="10"/>
  <c r="L5815" i="10" s="1"/>
  <c r="K5816" i="10"/>
  <c r="L5816" i="10" s="1"/>
  <c r="K5817" i="10"/>
  <c r="L5817" i="10" s="1"/>
  <c r="K5818" i="10"/>
  <c r="L5818" i="10" s="1"/>
  <c r="K5819" i="10"/>
  <c r="L5819" i="10" s="1"/>
  <c r="K5820" i="10"/>
  <c r="L5820" i="10" s="1"/>
  <c r="K5821" i="10"/>
  <c r="L5821" i="10" s="1"/>
  <c r="K5822" i="10"/>
  <c r="L5822" i="10" s="1"/>
  <c r="K5823" i="10"/>
  <c r="L5823" i="10" s="1"/>
  <c r="K5824" i="10"/>
  <c r="L5824" i="10" s="1"/>
  <c r="K5825" i="10"/>
  <c r="L5825" i="10" s="1"/>
  <c r="K5826" i="10"/>
  <c r="L5826" i="10" s="1"/>
  <c r="K5827" i="10"/>
  <c r="L5827" i="10" s="1"/>
  <c r="K5828" i="10"/>
  <c r="L5828" i="10" s="1"/>
  <c r="K5829" i="10"/>
  <c r="L5829" i="10" s="1"/>
  <c r="K5830" i="10"/>
  <c r="L5830" i="10" s="1"/>
  <c r="K5831" i="10"/>
  <c r="L5831" i="10" s="1"/>
  <c r="K5832" i="10"/>
  <c r="L5832" i="10" s="1"/>
  <c r="K5833" i="10"/>
  <c r="L5833" i="10" s="1"/>
  <c r="K5834" i="10"/>
  <c r="L5834" i="10" s="1"/>
  <c r="K5835" i="10"/>
  <c r="L5835" i="10" s="1"/>
  <c r="K5836" i="10"/>
  <c r="L5836" i="10" s="1"/>
  <c r="K5837" i="10"/>
  <c r="L5837" i="10" s="1"/>
  <c r="K5838" i="10"/>
  <c r="L5838" i="10" s="1"/>
  <c r="K5839" i="10"/>
  <c r="L5839" i="10" s="1"/>
  <c r="K5840" i="10"/>
  <c r="L5840" i="10" s="1"/>
  <c r="K5841" i="10"/>
  <c r="L5841" i="10" s="1"/>
  <c r="K5842" i="10"/>
  <c r="L5842" i="10" s="1"/>
  <c r="K5843" i="10"/>
  <c r="L5843" i="10" s="1"/>
  <c r="K5844" i="10"/>
  <c r="L5844" i="10" s="1"/>
  <c r="K5845" i="10"/>
  <c r="L5845" i="10" s="1"/>
  <c r="K5846" i="10"/>
  <c r="L5846" i="10" s="1"/>
  <c r="K5847" i="10"/>
  <c r="L5847" i="10" s="1"/>
  <c r="K5848" i="10"/>
  <c r="L5848" i="10" s="1"/>
  <c r="K5849" i="10"/>
  <c r="L5849" i="10" s="1"/>
  <c r="K5850" i="10"/>
  <c r="L5850" i="10" s="1"/>
  <c r="K5851" i="10"/>
  <c r="L5851" i="10" s="1"/>
  <c r="K5852" i="10"/>
  <c r="L5852" i="10" s="1"/>
  <c r="K5853" i="10"/>
  <c r="L5853" i="10" s="1"/>
  <c r="K5854" i="10"/>
  <c r="L5854" i="10" s="1"/>
  <c r="K5855" i="10"/>
  <c r="L5855" i="10" s="1"/>
  <c r="K5856" i="10"/>
  <c r="L5856" i="10" s="1"/>
  <c r="K5857" i="10"/>
  <c r="L5857" i="10" s="1"/>
  <c r="K5858" i="10"/>
  <c r="L5858" i="10" s="1"/>
  <c r="K5859" i="10"/>
  <c r="L5859" i="10" s="1"/>
  <c r="K5860" i="10"/>
  <c r="L5860" i="10" s="1"/>
  <c r="K5861" i="10"/>
  <c r="L5861" i="10" s="1"/>
  <c r="K5862" i="10"/>
  <c r="L5862" i="10" s="1"/>
  <c r="K5863" i="10"/>
  <c r="L5863" i="10" s="1"/>
  <c r="K5864" i="10"/>
  <c r="L5864" i="10" s="1"/>
  <c r="K5865" i="10"/>
  <c r="L5865" i="10" s="1"/>
  <c r="K5866" i="10"/>
  <c r="L5866" i="10" s="1"/>
  <c r="K5867" i="10"/>
  <c r="L5867" i="10" s="1"/>
  <c r="K5868" i="10"/>
  <c r="L5868" i="10" s="1"/>
  <c r="K5869" i="10"/>
  <c r="L5869" i="10" s="1"/>
  <c r="K5870" i="10"/>
  <c r="L5870" i="10" s="1"/>
  <c r="K5871" i="10"/>
  <c r="L5871" i="10" s="1"/>
  <c r="K5872" i="10"/>
  <c r="L5872" i="10" s="1"/>
  <c r="K5873" i="10"/>
  <c r="L5873" i="10" s="1"/>
  <c r="K5874" i="10"/>
  <c r="L5874" i="10" s="1"/>
  <c r="K5875" i="10"/>
  <c r="L5875" i="10" s="1"/>
  <c r="K5876" i="10"/>
  <c r="L5876" i="10" s="1"/>
  <c r="K5877" i="10"/>
  <c r="L5877" i="10" s="1"/>
  <c r="K5878" i="10"/>
  <c r="L5878" i="10" s="1"/>
  <c r="K5879" i="10"/>
  <c r="L5879" i="10" s="1"/>
  <c r="K5880" i="10"/>
  <c r="L5880" i="10" s="1"/>
  <c r="K5881" i="10"/>
  <c r="L5881" i="10" s="1"/>
  <c r="K5882" i="10"/>
  <c r="L5882" i="10" s="1"/>
  <c r="K5883" i="10"/>
  <c r="L5883" i="10" s="1"/>
  <c r="K5884" i="10"/>
  <c r="L5884" i="10" s="1"/>
  <c r="K5885" i="10"/>
  <c r="L5885" i="10" s="1"/>
  <c r="K5886" i="10"/>
  <c r="L5886" i="10" s="1"/>
  <c r="K5887" i="10"/>
  <c r="L5887" i="10" s="1"/>
  <c r="K5888" i="10"/>
  <c r="L5888" i="10" s="1"/>
  <c r="K5889" i="10"/>
  <c r="L5889" i="10" s="1"/>
  <c r="K5890" i="10"/>
  <c r="L5890" i="10" s="1"/>
  <c r="K5891" i="10"/>
  <c r="L5891" i="10" s="1"/>
  <c r="K5892" i="10"/>
  <c r="L5892" i="10" s="1"/>
  <c r="K5893" i="10"/>
  <c r="L5893" i="10" s="1"/>
  <c r="K5894" i="10"/>
  <c r="L5894" i="10" s="1"/>
  <c r="K5895" i="10"/>
  <c r="L5895" i="10" s="1"/>
  <c r="K5896" i="10"/>
  <c r="L5896" i="10" s="1"/>
  <c r="K5897" i="10"/>
  <c r="L5897" i="10" s="1"/>
  <c r="K5898" i="10"/>
  <c r="L5898" i="10" s="1"/>
  <c r="K5899" i="10"/>
  <c r="L5899" i="10" s="1"/>
  <c r="K5900" i="10"/>
  <c r="L5900" i="10" s="1"/>
  <c r="K5901" i="10"/>
  <c r="L5901" i="10" s="1"/>
  <c r="K5902" i="10"/>
  <c r="L5902" i="10" s="1"/>
  <c r="K5903" i="10"/>
  <c r="L5903" i="10" s="1"/>
  <c r="K5904" i="10"/>
  <c r="L5904" i="10" s="1"/>
  <c r="K5905" i="10"/>
  <c r="L5905" i="10" s="1"/>
  <c r="K5906" i="10"/>
  <c r="L5906" i="10" s="1"/>
  <c r="K5907" i="10"/>
  <c r="L5907" i="10" s="1"/>
  <c r="K5908" i="10"/>
  <c r="L5908" i="10" s="1"/>
  <c r="K5909" i="10"/>
  <c r="L5909" i="10" s="1"/>
  <c r="K5910" i="10"/>
  <c r="L5910" i="10" s="1"/>
  <c r="K5911" i="10"/>
  <c r="L5911" i="10" s="1"/>
  <c r="K5912" i="10"/>
  <c r="L5912" i="10" s="1"/>
  <c r="K5913" i="10"/>
  <c r="L5913" i="10" s="1"/>
  <c r="K5914" i="10"/>
  <c r="L5914" i="10" s="1"/>
  <c r="K5915" i="10"/>
  <c r="L5915" i="10" s="1"/>
  <c r="K5916" i="10"/>
  <c r="L5916" i="10" s="1"/>
  <c r="K5917" i="10"/>
  <c r="L5917" i="10" s="1"/>
  <c r="K5918" i="10"/>
  <c r="L5918" i="10" s="1"/>
  <c r="K5919" i="10"/>
  <c r="L5919" i="10" s="1"/>
  <c r="K5920" i="10"/>
  <c r="L5920" i="10" s="1"/>
  <c r="K5921" i="10"/>
  <c r="L5921" i="10" s="1"/>
  <c r="K5922" i="10"/>
  <c r="L5922" i="10" s="1"/>
  <c r="K5923" i="10"/>
  <c r="L5923" i="10" s="1"/>
  <c r="K5924" i="10"/>
  <c r="L5924" i="10" s="1"/>
  <c r="K5925" i="10"/>
  <c r="L5925" i="10" s="1"/>
  <c r="K5926" i="10"/>
  <c r="L5926" i="10" s="1"/>
  <c r="K5927" i="10"/>
  <c r="L5927" i="10" s="1"/>
  <c r="K5928" i="10"/>
  <c r="L5928" i="10" s="1"/>
  <c r="K5929" i="10"/>
  <c r="L5929" i="10" s="1"/>
  <c r="K5930" i="10"/>
  <c r="L5930" i="10" s="1"/>
  <c r="K5931" i="10"/>
  <c r="L5931" i="10" s="1"/>
  <c r="K5932" i="10"/>
  <c r="L5932" i="10" s="1"/>
  <c r="K5933" i="10"/>
  <c r="L5933" i="10" s="1"/>
  <c r="K5934" i="10"/>
  <c r="L5934" i="10" s="1"/>
  <c r="K5935" i="10"/>
  <c r="L5935" i="10" s="1"/>
  <c r="K5936" i="10"/>
  <c r="L5936" i="10" s="1"/>
  <c r="K5937" i="10"/>
  <c r="L5937" i="10" s="1"/>
  <c r="K5938" i="10"/>
  <c r="L5938" i="10" s="1"/>
  <c r="K5939" i="10"/>
  <c r="L5939" i="10" s="1"/>
  <c r="K5940" i="10"/>
  <c r="L5940" i="10" s="1"/>
  <c r="K5941" i="10"/>
  <c r="L5941" i="10" s="1"/>
  <c r="K5942" i="10"/>
  <c r="L5942" i="10" s="1"/>
  <c r="K5943" i="10"/>
  <c r="L5943" i="10" s="1"/>
  <c r="K5944" i="10"/>
  <c r="L5944" i="10" s="1"/>
  <c r="K5945" i="10"/>
  <c r="L5945" i="10" s="1"/>
  <c r="K5946" i="10"/>
  <c r="L5946" i="10" s="1"/>
  <c r="K5947" i="10"/>
  <c r="L5947" i="10" s="1"/>
  <c r="K5948" i="10"/>
  <c r="L5948" i="10" s="1"/>
  <c r="K5949" i="10"/>
  <c r="L5949" i="10" s="1"/>
  <c r="K5950" i="10"/>
  <c r="L5950" i="10" s="1"/>
  <c r="K5951" i="10"/>
  <c r="L5951" i="10" s="1"/>
  <c r="K5952" i="10"/>
  <c r="L5952" i="10" s="1"/>
  <c r="K5953" i="10"/>
  <c r="L5953" i="10" s="1"/>
  <c r="K5954" i="10"/>
  <c r="L5954" i="10" s="1"/>
  <c r="K5955" i="10"/>
  <c r="L5955" i="10" s="1"/>
  <c r="K5956" i="10"/>
  <c r="L5956" i="10" s="1"/>
  <c r="K5957" i="10"/>
  <c r="L5957" i="10" s="1"/>
  <c r="K5958" i="10"/>
  <c r="L5958" i="10" s="1"/>
  <c r="K5959" i="10"/>
  <c r="L5959" i="10" s="1"/>
  <c r="K5960" i="10"/>
  <c r="L5960" i="10" s="1"/>
  <c r="K5961" i="10"/>
  <c r="L5961" i="10" s="1"/>
  <c r="K5962" i="10"/>
  <c r="L5962" i="10" s="1"/>
  <c r="K5963" i="10"/>
  <c r="L5963" i="10" s="1"/>
  <c r="K5964" i="10"/>
  <c r="L5964" i="10" s="1"/>
  <c r="K5965" i="10"/>
  <c r="L5965" i="10" s="1"/>
  <c r="K5966" i="10"/>
  <c r="L5966" i="10" s="1"/>
  <c r="K5967" i="10"/>
  <c r="L5967" i="10" s="1"/>
  <c r="K5968" i="10"/>
  <c r="L5968" i="10" s="1"/>
  <c r="K5969" i="10"/>
  <c r="L5969" i="10" s="1"/>
  <c r="K5970" i="10"/>
  <c r="L5970" i="10" s="1"/>
  <c r="K5971" i="10"/>
  <c r="L5971" i="10" s="1"/>
  <c r="K5972" i="10"/>
  <c r="L5972" i="10" s="1"/>
  <c r="K5973" i="10"/>
  <c r="L5973" i="10" s="1"/>
  <c r="K5974" i="10"/>
  <c r="L5974" i="10" s="1"/>
  <c r="K5975" i="10"/>
  <c r="L5975" i="10" s="1"/>
  <c r="K5976" i="10"/>
  <c r="L5976" i="10" s="1"/>
  <c r="K5977" i="10"/>
  <c r="L5977" i="10" s="1"/>
  <c r="K5978" i="10"/>
  <c r="L5978" i="10" s="1"/>
  <c r="K5979" i="10"/>
  <c r="L5979" i="10" s="1"/>
  <c r="K5980" i="10"/>
  <c r="L5980" i="10" s="1"/>
  <c r="K5981" i="10"/>
  <c r="L5981" i="10" s="1"/>
  <c r="K5982" i="10"/>
  <c r="L5982" i="10" s="1"/>
  <c r="K5983" i="10"/>
  <c r="L5983" i="10" s="1"/>
  <c r="K5984" i="10"/>
  <c r="L5984" i="10" s="1"/>
  <c r="K5985" i="10"/>
  <c r="L5985" i="10" s="1"/>
  <c r="K5986" i="10"/>
  <c r="L5986" i="10" s="1"/>
  <c r="K5987" i="10"/>
  <c r="L5987" i="10" s="1"/>
  <c r="K5988" i="10"/>
  <c r="L5988" i="10" s="1"/>
  <c r="K5989" i="10"/>
  <c r="L5989" i="10" s="1"/>
  <c r="K5990" i="10"/>
  <c r="L5990" i="10" s="1"/>
  <c r="K5991" i="10"/>
  <c r="L5991" i="10" s="1"/>
  <c r="K5992" i="10"/>
  <c r="L5992" i="10" s="1"/>
  <c r="K5993" i="10"/>
  <c r="L5993" i="10" s="1"/>
  <c r="K5994" i="10"/>
  <c r="L5994" i="10" s="1"/>
  <c r="K5995" i="10"/>
  <c r="L5995" i="10" s="1"/>
  <c r="K5996" i="10"/>
  <c r="L5996" i="10" s="1"/>
  <c r="K5997" i="10"/>
  <c r="L5997" i="10" s="1"/>
  <c r="K5998" i="10"/>
  <c r="L5998" i="10" s="1"/>
  <c r="K5999" i="10"/>
  <c r="L5999" i="10" s="1"/>
  <c r="K6000" i="10"/>
  <c r="L6000" i="10" s="1"/>
  <c r="K6001" i="10"/>
  <c r="L6001" i="10" s="1"/>
  <c r="K6002" i="10"/>
  <c r="L6002" i="10" s="1"/>
  <c r="K6003" i="10"/>
  <c r="L6003" i="10" s="1"/>
  <c r="K6004" i="10"/>
  <c r="L6004" i="10" s="1"/>
  <c r="K6005" i="10"/>
  <c r="L6005" i="10" s="1"/>
  <c r="K6006" i="10"/>
  <c r="L6006" i="10" s="1"/>
  <c r="K6007" i="10"/>
  <c r="L6007" i="10" s="1"/>
  <c r="K6008" i="10"/>
  <c r="L6008" i="10" s="1"/>
  <c r="K6009" i="10"/>
  <c r="L6009" i="10" s="1"/>
  <c r="K6010" i="10"/>
  <c r="L6010" i="10" s="1"/>
  <c r="K6011" i="10"/>
  <c r="L6011" i="10" s="1"/>
  <c r="K6012" i="10"/>
  <c r="L6012" i="10" s="1"/>
  <c r="K6013" i="10"/>
  <c r="L6013" i="10" s="1"/>
  <c r="K6014" i="10"/>
  <c r="L6014" i="10" s="1"/>
  <c r="K6015" i="10"/>
  <c r="L6015" i="10" s="1"/>
  <c r="K6016" i="10"/>
  <c r="L6016" i="10" s="1"/>
  <c r="K6017" i="10"/>
  <c r="L6017" i="10" s="1"/>
  <c r="K6018" i="10"/>
  <c r="L6018" i="10" s="1"/>
  <c r="K6019" i="10"/>
  <c r="L6019" i="10" s="1"/>
  <c r="K6020" i="10"/>
  <c r="L6020" i="10" s="1"/>
  <c r="K6021" i="10"/>
  <c r="L6021" i="10" s="1"/>
  <c r="K6022" i="10"/>
  <c r="L6022" i="10" s="1"/>
  <c r="K6023" i="10"/>
  <c r="L6023" i="10" s="1"/>
  <c r="K6024" i="10"/>
  <c r="L6024" i="10" s="1"/>
  <c r="K6025" i="10"/>
  <c r="L6025" i="10" s="1"/>
  <c r="K6026" i="10"/>
  <c r="L6026" i="10" s="1"/>
  <c r="K6027" i="10"/>
  <c r="L6027" i="10" s="1"/>
  <c r="K6028" i="10"/>
  <c r="L6028" i="10" s="1"/>
  <c r="K6029" i="10"/>
  <c r="L6029" i="10" s="1"/>
  <c r="K6030" i="10"/>
  <c r="L6030" i="10" s="1"/>
  <c r="K6031" i="10"/>
  <c r="L6031" i="10" s="1"/>
  <c r="K6032" i="10"/>
  <c r="L6032" i="10" s="1"/>
  <c r="K6033" i="10"/>
  <c r="L6033" i="10" s="1"/>
  <c r="K6034" i="10"/>
  <c r="L6034" i="10" s="1"/>
  <c r="K6035" i="10"/>
  <c r="L6035" i="10" s="1"/>
  <c r="K6036" i="10"/>
  <c r="L6036" i="10" s="1"/>
  <c r="K6037" i="10"/>
  <c r="L6037" i="10" s="1"/>
  <c r="K6038" i="10"/>
  <c r="L6038" i="10" s="1"/>
  <c r="K6039" i="10"/>
  <c r="L6039" i="10" s="1"/>
  <c r="K6040" i="10"/>
  <c r="L6040" i="10" s="1"/>
  <c r="K6041" i="10"/>
  <c r="L6041" i="10" s="1"/>
  <c r="K6042" i="10"/>
  <c r="L6042" i="10" s="1"/>
  <c r="K6043" i="10"/>
  <c r="L6043" i="10" s="1"/>
  <c r="K6044" i="10"/>
  <c r="L6044" i="10" s="1"/>
  <c r="K6045" i="10"/>
  <c r="L6045" i="10" s="1"/>
  <c r="K6046" i="10"/>
  <c r="L6046" i="10" s="1"/>
  <c r="K6047" i="10"/>
  <c r="L6047" i="10" s="1"/>
  <c r="K6048" i="10"/>
  <c r="L6048" i="10" s="1"/>
  <c r="K6049" i="10"/>
  <c r="L6049" i="10" s="1"/>
  <c r="K6050" i="10"/>
  <c r="L6050" i="10" s="1"/>
  <c r="K6051" i="10"/>
  <c r="L6051" i="10" s="1"/>
  <c r="K6052" i="10"/>
  <c r="L6052" i="10" s="1"/>
  <c r="K6053" i="10"/>
  <c r="L6053" i="10" s="1"/>
  <c r="K6054" i="10"/>
  <c r="L6054" i="10" s="1"/>
  <c r="K6055" i="10"/>
  <c r="L6055" i="10" s="1"/>
  <c r="K6056" i="10"/>
  <c r="L6056" i="10" s="1"/>
  <c r="K6057" i="10"/>
  <c r="L6057" i="10" s="1"/>
  <c r="K6058" i="10"/>
  <c r="L6058" i="10" s="1"/>
  <c r="K6059" i="10"/>
  <c r="L6059" i="10" s="1"/>
  <c r="K6060" i="10"/>
  <c r="L6060" i="10" s="1"/>
  <c r="K6061" i="10"/>
  <c r="L6061" i="10" s="1"/>
  <c r="K6062" i="10"/>
  <c r="L6062" i="10" s="1"/>
  <c r="K6063" i="10"/>
  <c r="L6063" i="10" s="1"/>
  <c r="K6064" i="10"/>
  <c r="L6064" i="10" s="1"/>
  <c r="K6065" i="10"/>
  <c r="L6065" i="10" s="1"/>
  <c r="K6066" i="10"/>
  <c r="L6066" i="10" s="1"/>
  <c r="K6067" i="10"/>
  <c r="L6067" i="10" s="1"/>
  <c r="K6068" i="10"/>
  <c r="L6068" i="10" s="1"/>
  <c r="K6069" i="10"/>
  <c r="L6069" i="10" s="1"/>
  <c r="K6070" i="10"/>
  <c r="L6070" i="10" s="1"/>
  <c r="K6071" i="10"/>
  <c r="L6071" i="10" s="1"/>
  <c r="K6072" i="10"/>
  <c r="L6072" i="10" s="1"/>
  <c r="K6073" i="10"/>
  <c r="L6073" i="10" s="1"/>
  <c r="K6074" i="10"/>
  <c r="L6074" i="10" s="1"/>
  <c r="K6075" i="10"/>
  <c r="L6075" i="10" s="1"/>
  <c r="K6076" i="10"/>
  <c r="L6076" i="10" s="1"/>
  <c r="K6077" i="10"/>
  <c r="L6077" i="10" s="1"/>
  <c r="K6078" i="10"/>
  <c r="L6078" i="10" s="1"/>
  <c r="K6079" i="10"/>
  <c r="L6079" i="10" s="1"/>
  <c r="K6080" i="10"/>
  <c r="L6080" i="10" s="1"/>
  <c r="K6081" i="10"/>
  <c r="L6081" i="10" s="1"/>
  <c r="K6082" i="10"/>
  <c r="L6082" i="10" s="1"/>
  <c r="K6083" i="10"/>
  <c r="L6083" i="10" s="1"/>
  <c r="K6084" i="10"/>
  <c r="L6084" i="10" s="1"/>
  <c r="K6085" i="10"/>
  <c r="L6085" i="10" s="1"/>
  <c r="K6086" i="10"/>
  <c r="L6086" i="10" s="1"/>
  <c r="K6087" i="10"/>
  <c r="L6087" i="10" s="1"/>
  <c r="K6088" i="10"/>
  <c r="L6088" i="10" s="1"/>
  <c r="K6089" i="10"/>
  <c r="L6089" i="10" s="1"/>
  <c r="K6090" i="10"/>
  <c r="L6090" i="10" s="1"/>
  <c r="K6091" i="10"/>
  <c r="L6091" i="10" s="1"/>
  <c r="K6092" i="10"/>
  <c r="L6092" i="10" s="1"/>
  <c r="K6093" i="10"/>
  <c r="L6093" i="10" s="1"/>
  <c r="K6094" i="10"/>
  <c r="L6094" i="10" s="1"/>
  <c r="K6095" i="10"/>
  <c r="L6095" i="10" s="1"/>
  <c r="K6096" i="10"/>
  <c r="L6096" i="10" s="1"/>
  <c r="K6097" i="10"/>
  <c r="L6097" i="10" s="1"/>
  <c r="K6098" i="10"/>
  <c r="L6098" i="10" s="1"/>
  <c r="K6099" i="10"/>
  <c r="L6099" i="10" s="1"/>
  <c r="K6100" i="10"/>
  <c r="L6100" i="10" s="1"/>
  <c r="K6101" i="10"/>
  <c r="L6101" i="10" s="1"/>
  <c r="K6102" i="10"/>
  <c r="L6102" i="10" s="1"/>
  <c r="K6103" i="10"/>
  <c r="L6103" i="10" s="1"/>
  <c r="K6104" i="10"/>
  <c r="L6104" i="10" s="1"/>
  <c r="K6105" i="10"/>
  <c r="L6105" i="10" s="1"/>
  <c r="K6106" i="10"/>
  <c r="L6106" i="10" s="1"/>
  <c r="K6107" i="10"/>
  <c r="L6107" i="10" s="1"/>
  <c r="K6108" i="10"/>
  <c r="L6108" i="10" s="1"/>
  <c r="K6109" i="10"/>
  <c r="L6109" i="10" s="1"/>
  <c r="K6110" i="10"/>
  <c r="L6110" i="10" s="1"/>
  <c r="K6111" i="10"/>
  <c r="L6111" i="10" s="1"/>
  <c r="K6112" i="10"/>
  <c r="L6112" i="10" s="1"/>
  <c r="K6113" i="10"/>
  <c r="L6113" i="10" s="1"/>
  <c r="K6114" i="10"/>
  <c r="L6114" i="10" s="1"/>
  <c r="K6115" i="10"/>
  <c r="L6115" i="10" s="1"/>
  <c r="K6116" i="10"/>
  <c r="L6116" i="10" s="1"/>
  <c r="K6117" i="10"/>
  <c r="L6117" i="10" s="1"/>
  <c r="K6118" i="10"/>
  <c r="L6118" i="10" s="1"/>
  <c r="K6119" i="10"/>
  <c r="L6119" i="10" s="1"/>
  <c r="K6120" i="10"/>
  <c r="L6120" i="10" s="1"/>
  <c r="K6121" i="10"/>
  <c r="L6121" i="10" s="1"/>
  <c r="K6122" i="10"/>
  <c r="L6122" i="10" s="1"/>
  <c r="K6123" i="10"/>
  <c r="L6123" i="10" s="1"/>
  <c r="K6124" i="10"/>
  <c r="L6124" i="10" s="1"/>
  <c r="K6125" i="10"/>
  <c r="L6125" i="10" s="1"/>
  <c r="K6126" i="10"/>
  <c r="L6126" i="10" s="1"/>
  <c r="K6127" i="10"/>
  <c r="L6127" i="10" s="1"/>
  <c r="K6128" i="10"/>
  <c r="L6128" i="10" s="1"/>
  <c r="K6129" i="10"/>
  <c r="L6129" i="10" s="1"/>
  <c r="K6130" i="10"/>
  <c r="L6130" i="10" s="1"/>
  <c r="K6131" i="10"/>
  <c r="L6131" i="10" s="1"/>
  <c r="K6132" i="10"/>
  <c r="L6132" i="10" s="1"/>
  <c r="K6133" i="10"/>
  <c r="L6133" i="10" s="1"/>
  <c r="K6134" i="10"/>
  <c r="L6134" i="10" s="1"/>
  <c r="K6135" i="10"/>
  <c r="L6135" i="10" s="1"/>
  <c r="K6136" i="10"/>
  <c r="L6136" i="10" s="1"/>
  <c r="K6137" i="10"/>
  <c r="L6137" i="10" s="1"/>
  <c r="K6138" i="10"/>
  <c r="L6138" i="10" s="1"/>
  <c r="K6139" i="10"/>
  <c r="L6139" i="10" s="1"/>
  <c r="K6140" i="10"/>
  <c r="L6140" i="10" s="1"/>
  <c r="K6141" i="10"/>
  <c r="L6141" i="10" s="1"/>
  <c r="K6142" i="10"/>
  <c r="L6142" i="10" s="1"/>
  <c r="K6143" i="10"/>
  <c r="L6143" i="10" s="1"/>
  <c r="K6144" i="10"/>
  <c r="L6144" i="10" s="1"/>
  <c r="K6145" i="10"/>
  <c r="L6145" i="10" s="1"/>
  <c r="K6146" i="10"/>
  <c r="L6146" i="10" s="1"/>
  <c r="K6147" i="10"/>
  <c r="L6147" i="10" s="1"/>
  <c r="K6148" i="10"/>
  <c r="L6148" i="10" s="1"/>
  <c r="K6149" i="10"/>
  <c r="L6149" i="10" s="1"/>
  <c r="K6150" i="10"/>
  <c r="L6150" i="10" s="1"/>
  <c r="K6151" i="10"/>
  <c r="L6151" i="10" s="1"/>
  <c r="K6152" i="10"/>
  <c r="L6152" i="10" s="1"/>
  <c r="K6153" i="10"/>
  <c r="L6153" i="10" s="1"/>
  <c r="K6154" i="10"/>
  <c r="L6154" i="10" s="1"/>
  <c r="K6155" i="10"/>
  <c r="L6155" i="10" s="1"/>
  <c r="K6156" i="10"/>
  <c r="L6156" i="10" s="1"/>
  <c r="K6157" i="10"/>
  <c r="L6157" i="10" s="1"/>
  <c r="K6158" i="10"/>
  <c r="L6158" i="10" s="1"/>
  <c r="K6159" i="10"/>
  <c r="L6159" i="10" s="1"/>
  <c r="K6160" i="10"/>
  <c r="L6160" i="10" s="1"/>
  <c r="K6161" i="10"/>
  <c r="L6161" i="10" s="1"/>
  <c r="K6162" i="10"/>
  <c r="L6162" i="10" s="1"/>
  <c r="K6163" i="10"/>
  <c r="L6163" i="10" s="1"/>
  <c r="K6164" i="10"/>
  <c r="L6164" i="10" s="1"/>
  <c r="K6165" i="10"/>
  <c r="L6165" i="10" s="1"/>
  <c r="K6166" i="10"/>
  <c r="L6166" i="10" s="1"/>
  <c r="K6167" i="10"/>
  <c r="L6167" i="10" s="1"/>
  <c r="K6168" i="10"/>
  <c r="L6168" i="10" s="1"/>
  <c r="K6169" i="10"/>
  <c r="L6169" i="10" s="1"/>
  <c r="K6170" i="10"/>
  <c r="L6170" i="10" s="1"/>
  <c r="K6171" i="10"/>
  <c r="L6171" i="10" s="1"/>
  <c r="K6172" i="10"/>
  <c r="L6172" i="10" s="1"/>
  <c r="K6173" i="10"/>
  <c r="L6173" i="10" s="1"/>
  <c r="K6174" i="10"/>
  <c r="L6174" i="10" s="1"/>
  <c r="K6175" i="10"/>
  <c r="L6175" i="10" s="1"/>
  <c r="K6176" i="10"/>
  <c r="L6176" i="10" s="1"/>
  <c r="K6177" i="10"/>
  <c r="L6177" i="10" s="1"/>
  <c r="K6178" i="10"/>
  <c r="L6178" i="10" s="1"/>
  <c r="K6179" i="10"/>
  <c r="L6179" i="10" s="1"/>
  <c r="K6180" i="10"/>
  <c r="L6180" i="10" s="1"/>
  <c r="K6181" i="10"/>
  <c r="L6181" i="10" s="1"/>
  <c r="K6182" i="10"/>
  <c r="L6182" i="10" s="1"/>
  <c r="K6183" i="10"/>
  <c r="L6183" i="10" s="1"/>
  <c r="K6184" i="10"/>
  <c r="L6184" i="10" s="1"/>
  <c r="K6185" i="10"/>
  <c r="L6185" i="10" s="1"/>
  <c r="K6186" i="10"/>
  <c r="L6186" i="10" s="1"/>
  <c r="K6187" i="10"/>
  <c r="L6187" i="10" s="1"/>
  <c r="K6188" i="10"/>
  <c r="L6188" i="10" s="1"/>
  <c r="K6189" i="10"/>
  <c r="L6189" i="10" s="1"/>
  <c r="K6190" i="10"/>
  <c r="L6190" i="10" s="1"/>
  <c r="K6191" i="10"/>
  <c r="L6191" i="10" s="1"/>
  <c r="K6192" i="10"/>
  <c r="L6192" i="10" s="1"/>
  <c r="K6193" i="10"/>
  <c r="L6193" i="10" s="1"/>
  <c r="K6194" i="10"/>
  <c r="L6194" i="10" s="1"/>
  <c r="K6195" i="10"/>
  <c r="L6195" i="10" s="1"/>
  <c r="K6196" i="10"/>
  <c r="L6196" i="10" s="1"/>
  <c r="K6197" i="10"/>
  <c r="L6197" i="10" s="1"/>
  <c r="K6198" i="10"/>
  <c r="L6198" i="10" s="1"/>
  <c r="K6199" i="10"/>
  <c r="L6199" i="10" s="1"/>
  <c r="K6200" i="10"/>
  <c r="L6200" i="10" s="1"/>
  <c r="K6201" i="10"/>
  <c r="L6201" i="10" s="1"/>
  <c r="K6202" i="10"/>
  <c r="L6202" i="10" s="1"/>
  <c r="K6203" i="10"/>
  <c r="L6203" i="10" s="1"/>
  <c r="K6204" i="10"/>
  <c r="L6204" i="10" s="1"/>
  <c r="K6205" i="10"/>
  <c r="L6205" i="10" s="1"/>
  <c r="K6206" i="10"/>
  <c r="L6206" i="10" s="1"/>
  <c r="K6207" i="10"/>
  <c r="L6207" i="10" s="1"/>
  <c r="K6208" i="10"/>
  <c r="L6208" i="10" s="1"/>
  <c r="K6209" i="10"/>
  <c r="L6209" i="10" s="1"/>
  <c r="K6210" i="10"/>
  <c r="L6210" i="10" s="1"/>
  <c r="K6211" i="10"/>
  <c r="L6211" i="10" s="1"/>
  <c r="K6212" i="10"/>
  <c r="L6212" i="10" s="1"/>
  <c r="K6213" i="10"/>
  <c r="L6213" i="10" s="1"/>
  <c r="K6214" i="10"/>
  <c r="L6214" i="10" s="1"/>
  <c r="K6215" i="10"/>
  <c r="L6215" i="10" s="1"/>
  <c r="K6216" i="10"/>
  <c r="L6216" i="10" s="1"/>
  <c r="K6217" i="10"/>
  <c r="L6217" i="10" s="1"/>
  <c r="K6218" i="10"/>
  <c r="L6218" i="10" s="1"/>
  <c r="K6219" i="10"/>
  <c r="L6219" i="10" s="1"/>
  <c r="K6220" i="10"/>
  <c r="L6220" i="10" s="1"/>
  <c r="K6221" i="10"/>
  <c r="L6221" i="10" s="1"/>
  <c r="K6222" i="10"/>
  <c r="L6222" i="10" s="1"/>
  <c r="K6223" i="10"/>
  <c r="L6223" i="10" s="1"/>
  <c r="K6224" i="10"/>
  <c r="L6224" i="10" s="1"/>
  <c r="K6225" i="10"/>
  <c r="L6225" i="10" s="1"/>
  <c r="K6226" i="10"/>
  <c r="L6226" i="10" s="1"/>
  <c r="K6227" i="10"/>
  <c r="L6227" i="10" s="1"/>
  <c r="K6228" i="10"/>
  <c r="L6228" i="10" s="1"/>
  <c r="K6229" i="10"/>
  <c r="L6229" i="10" s="1"/>
  <c r="K6230" i="10"/>
  <c r="L6230" i="10" s="1"/>
  <c r="K6231" i="10"/>
  <c r="L6231" i="10" s="1"/>
  <c r="K6232" i="10"/>
  <c r="L6232" i="10" s="1"/>
  <c r="K6233" i="10"/>
  <c r="L6233" i="10" s="1"/>
  <c r="K6234" i="10"/>
  <c r="L6234" i="10" s="1"/>
  <c r="K6235" i="10"/>
  <c r="L6235" i="10" s="1"/>
  <c r="K6236" i="10"/>
  <c r="L6236" i="10" s="1"/>
  <c r="K6237" i="10"/>
  <c r="L6237" i="10" s="1"/>
  <c r="K6238" i="10"/>
  <c r="L6238" i="10" s="1"/>
  <c r="K6239" i="10"/>
  <c r="L6239" i="10" s="1"/>
  <c r="K6240" i="10"/>
  <c r="L6240" i="10" s="1"/>
  <c r="K6241" i="10"/>
  <c r="L6241" i="10" s="1"/>
  <c r="K6242" i="10"/>
  <c r="L6242" i="10" s="1"/>
  <c r="K6243" i="10"/>
  <c r="L6243" i="10" s="1"/>
  <c r="K6244" i="10"/>
  <c r="L6244" i="10" s="1"/>
  <c r="K6245" i="10"/>
  <c r="L6245" i="10" s="1"/>
  <c r="K6246" i="10"/>
  <c r="L6246" i="10" s="1"/>
  <c r="K6247" i="10"/>
  <c r="L6247" i="10" s="1"/>
  <c r="K6248" i="10"/>
  <c r="L6248" i="10" s="1"/>
  <c r="K6249" i="10"/>
  <c r="L6249" i="10" s="1"/>
  <c r="K6250" i="10"/>
  <c r="L6250" i="10" s="1"/>
  <c r="K6251" i="10"/>
  <c r="L6251" i="10" s="1"/>
  <c r="K6252" i="10"/>
  <c r="L6252" i="10" s="1"/>
  <c r="K6253" i="10"/>
  <c r="L6253" i="10" s="1"/>
  <c r="K6254" i="10"/>
  <c r="L6254" i="10" s="1"/>
  <c r="K6255" i="10"/>
  <c r="L6255" i="10" s="1"/>
  <c r="K6256" i="10"/>
  <c r="L6256" i="10" s="1"/>
  <c r="K6257" i="10"/>
  <c r="L6257" i="10" s="1"/>
  <c r="K6258" i="10"/>
  <c r="L6258" i="10" s="1"/>
  <c r="K6259" i="10"/>
  <c r="L6259" i="10" s="1"/>
  <c r="K6260" i="10"/>
  <c r="L6260" i="10" s="1"/>
  <c r="K6261" i="10"/>
  <c r="L6261" i="10" s="1"/>
  <c r="K6262" i="10"/>
  <c r="L6262" i="10" s="1"/>
  <c r="K6263" i="10"/>
  <c r="L6263" i="10" s="1"/>
  <c r="K6264" i="10"/>
  <c r="L6264" i="10" s="1"/>
  <c r="K6265" i="10"/>
  <c r="L6265" i="10" s="1"/>
  <c r="K6266" i="10"/>
  <c r="L6266" i="10" s="1"/>
  <c r="K6267" i="10"/>
  <c r="L6267" i="10" s="1"/>
  <c r="K6268" i="10"/>
  <c r="L6268" i="10" s="1"/>
  <c r="K6269" i="10"/>
  <c r="L6269" i="10" s="1"/>
  <c r="K6270" i="10"/>
  <c r="L6270" i="10" s="1"/>
  <c r="K6271" i="10"/>
  <c r="L6271" i="10" s="1"/>
  <c r="K6272" i="10"/>
  <c r="L6272" i="10" s="1"/>
  <c r="K6273" i="10"/>
  <c r="L6273" i="10" s="1"/>
  <c r="K6274" i="10"/>
  <c r="L6274" i="10" s="1"/>
  <c r="K6275" i="10"/>
  <c r="L6275" i="10" s="1"/>
  <c r="K6276" i="10"/>
  <c r="L6276" i="10" s="1"/>
  <c r="K6277" i="10"/>
  <c r="L6277" i="10" s="1"/>
  <c r="K6278" i="10"/>
  <c r="L6278" i="10" s="1"/>
  <c r="K6279" i="10"/>
  <c r="L6279" i="10" s="1"/>
  <c r="K6280" i="10"/>
  <c r="L6280" i="10" s="1"/>
  <c r="K6281" i="10"/>
  <c r="L6281" i="10" s="1"/>
  <c r="K6282" i="10"/>
  <c r="L6282" i="10" s="1"/>
  <c r="K6283" i="10"/>
  <c r="L6283" i="10" s="1"/>
  <c r="K6284" i="10"/>
  <c r="L6284" i="10" s="1"/>
  <c r="K6285" i="10"/>
  <c r="L6285" i="10" s="1"/>
  <c r="K6286" i="10"/>
  <c r="L6286" i="10" s="1"/>
  <c r="K6287" i="10"/>
  <c r="L6287" i="10" s="1"/>
  <c r="K6288" i="10"/>
  <c r="L6288" i="10" s="1"/>
  <c r="K6289" i="10"/>
  <c r="L6289" i="10" s="1"/>
  <c r="K6290" i="10"/>
  <c r="L6290" i="10" s="1"/>
  <c r="K6291" i="10"/>
  <c r="L6291" i="10" s="1"/>
  <c r="K6292" i="10"/>
  <c r="L6292" i="10" s="1"/>
  <c r="K6293" i="10"/>
  <c r="L6293" i="10" s="1"/>
  <c r="K6294" i="10"/>
  <c r="L6294" i="10" s="1"/>
  <c r="K6295" i="10"/>
  <c r="L6295" i="10" s="1"/>
  <c r="K6296" i="10"/>
  <c r="L6296" i="10" s="1"/>
  <c r="K6297" i="10"/>
  <c r="L6297" i="10" s="1"/>
  <c r="K6298" i="10"/>
  <c r="L6298" i="10" s="1"/>
  <c r="K6299" i="10"/>
  <c r="L6299" i="10" s="1"/>
  <c r="K6300" i="10"/>
  <c r="L6300" i="10" s="1"/>
  <c r="K6301" i="10"/>
  <c r="L6301" i="10" s="1"/>
  <c r="K6302" i="10"/>
  <c r="L6302" i="10" s="1"/>
  <c r="K6303" i="10"/>
  <c r="L6303" i="10" s="1"/>
  <c r="K6304" i="10"/>
  <c r="L6304" i="10" s="1"/>
  <c r="K6305" i="10"/>
  <c r="L6305" i="10" s="1"/>
  <c r="K6306" i="10"/>
  <c r="L6306" i="10" s="1"/>
  <c r="K6307" i="10"/>
  <c r="L6307" i="10" s="1"/>
  <c r="K6308" i="10"/>
  <c r="L6308" i="10" s="1"/>
  <c r="K6309" i="10"/>
  <c r="L6309" i="10" s="1"/>
  <c r="K6310" i="10"/>
  <c r="L6310" i="10" s="1"/>
  <c r="K6311" i="10"/>
  <c r="L6311" i="10" s="1"/>
  <c r="K6312" i="10"/>
  <c r="L6312" i="10" s="1"/>
  <c r="K6313" i="10"/>
  <c r="L6313" i="10" s="1"/>
  <c r="K6314" i="10"/>
  <c r="L6314" i="10" s="1"/>
  <c r="K6315" i="10"/>
  <c r="L6315" i="10" s="1"/>
  <c r="K6316" i="10"/>
  <c r="L6316" i="10" s="1"/>
  <c r="K6317" i="10"/>
  <c r="L6317" i="10" s="1"/>
  <c r="K6318" i="10"/>
  <c r="L6318" i="10" s="1"/>
  <c r="K6319" i="10"/>
  <c r="L6319" i="10" s="1"/>
  <c r="K6320" i="10"/>
  <c r="L6320" i="10" s="1"/>
  <c r="K6321" i="10"/>
  <c r="L6321" i="10" s="1"/>
  <c r="K6322" i="10"/>
  <c r="L6322" i="10" s="1"/>
  <c r="K6323" i="10"/>
  <c r="L6323" i="10" s="1"/>
  <c r="K6324" i="10"/>
  <c r="L6324" i="10" s="1"/>
  <c r="K6325" i="10"/>
  <c r="L6325" i="10" s="1"/>
  <c r="K6326" i="10"/>
  <c r="L6326" i="10" s="1"/>
  <c r="K6327" i="10"/>
  <c r="L6327" i="10" s="1"/>
  <c r="K6328" i="10"/>
  <c r="L6328" i="10" s="1"/>
  <c r="K6329" i="10"/>
  <c r="L6329" i="10" s="1"/>
  <c r="K6330" i="10"/>
  <c r="L6330" i="10" s="1"/>
  <c r="K6331" i="10"/>
  <c r="L6331" i="10" s="1"/>
  <c r="K6332" i="10"/>
  <c r="L6332" i="10" s="1"/>
  <c r="K6333" i="10"/>
  <c r="L6333" i="10" s="1"/>
  <c r="K6334" i="10"/>
  <c r="L6334" i="10" s="1"/>
  <c r="K6335" i="10"/>
  <c r="L6335" i="10" s="1"/>
  <c r="K6336" i="10"/>
  <c r="L6336" i="10" s="1"/>
  <c r="K6337" i="10"/>
  <c r="L6337" i="10" s="1"/>
  <c r="K6338" i="10"/>
  <c r="L6338" i="10" s="1"/>
  <c r="K6339" i="10"/>
  <c r="L6339" i="10" s="1"/>
  <c r="K6340" i="10"/>
  <c r="L6340" i="10" s="1"/>
  <c r="K6341" i="10"/>
  <c r="L6341" i="10" s="1"/>
  <c r="K6342" i="10"/>
  <c r="L6342" i="10" s="1"/>
  <c r="K6343" i="10"/>
  <c r="L6343" i="10" s="1"/>
  <c r="K6344" i="10"/>
  <c r="L6344" i="10" s="1"/>
  <c r="K6345" i="10"/>
  <c r="L6345" i="10" s="1"/>
  <c r="K6346" i="10"/>
  <c r="L6346" i="10" s="1"/>
  <c r="K6347" i="10"/>
  <c r="L6347" i="10" s="1"/>
  <c r="K6348" i="10"/>
  <c r="L6348" i="10" s="1"/>
  <c r="K6349" i="10"/>
  <c r="L6349" i="10" s="1"/>
  <c r="K6350" i="10"/>
  <c r="L6350" i="10" s="1"/>
  <c r="K6351" i="10"/>
  <c r="L6351" i="10" s="1"/>
  <c r="K6352" i="10"/>
  <c r="L6352" i="10" s="1"/>
  <c r="K6353" i="10"/>
  <c r="L6353" i="10" s="1"/>
  <c r="K6354" i="10"/>
  <c r="L6354" i="10" s="1"/>
  <c r="K6355" i="10"/>
  <c r="L6355" i="10" s="1"/>
  <c r="K6356" i="10"/>
  <c r="L6356" i="10" s="1"/>
  <c r="K6357" i="10"/>
  <c r="L6357" i="10" s="1"/>
  <c r="K6358" i="10"/>
  <c r="L6358" i="10" s="1"/>
  <c r="K6359" i="10"/>
  <c r="L6359" i="10" s="1"/>
  <c r="K6360" i="10"/>
  <c r="L6360" i="10" s="1"/>
  <c r="K6361" i="10"/>
  <c r="L6361" i="10" s="1"/>
  <c r="K6362" i="10"/>
  <c r="L6362" i="10" s="1"/>
  <c r="K6363" i="10"/>
  <c r="L6363" i="10" s="1"/>
  <c r="K6364" i="10"/>
  <c r="L6364" i="10" s="1"/>
  <c r="K6365" i="10"/>
  <c r="L6365" i="10" s="1"/>
  <c r="K6366" i="10"/>
  <c r="L6366" i="10" s="1"/>
  <c r="K6367" i="10"/>
  <c r="L6367" i="10" s="1"/>
  <c r="K6368" i="10"/>
  <c r="L6368" i="10" s="1"/>
  <c r="K6369" i="10"/>
  <c r="L6369" i="10" s="1"/>
  <c r="K6370" i="10"/>
  <c r="L6370" i="10" s="1"/>
  <c r="K6371" i="10"/>
  <c r="L6371" i="10" s="1"/>
  <c r="K6372" i="10"/>
  <c r="L6372" i="10" s="1"/>
  <c r="K6373" i="10"/>
  <c r="L6373" i="10" s="1"/>
  <c r="K6374" i="10"/>
  <c r="L6374" i="10" s="1"/>
  <c r="K6375" i="10"/>
  <c r="L6375" i="10" s="1"/>
  <c r="K6376" i="10"/>
  <c r="L6376" i="10" s="1"/>
  <c r="K6377" i="10"/>
  <c r="L6377" i="10" s="1"/>
  <c r="K6378" i="10"/>
  <c r="L6378" i="10" s="1"/>
  <c r="K6379" i="10"/>
  <c r="L6379" i="10" s="1"/>
  <c r="K6380" i="10"/>
  <c r="L6380" i="10" s="1"/>
  <c r="K6381" i="10"/>
  <c r="L6381" i="10" s="1"/>
  <c r="K6382" i="10"/>
  <c r="L6382" i="10" s="1"/>
  <c r="K6383" i="10"/>
  <c r="L6383" i="10" s="1"/>
  <c r="K6384" i="10"/>
  <c r="L6384" i="10" s="1"/>
  <c r="K6385" i="10"/>
  <c r="L6385" i="10" s="1"/>
  <c r="K6386" i="10"/>
  <c r="L6386" i="10" s="1"/>
  <c r="K6387" i="10"/>
  <c r="L6387" i="10" s="1"/>
  <c r="K6388" i="10"/>
  <c r="L6388" i="10" s="1"/>
  <c r="K6389" i="10"/>
  <c r="L6389" i="10" s="1"/>
  <c r="K6390" i="10"/>
  <c r="L6390" i="10" s="1"/>
  <c r="K6391" i="10"/>
  <c r="L6391" i="10" s="1"/>
  <c r="K6392" i="10"/>
  <c r="L6392" i="10" s="1"/>
  <c r="K6393" i="10"/>
  <c r="L6393" i="10" s="1"/>
  <c r="K6394" i="10"/>
  <c r="L6394" i="10" s="1"/>
  <c r="K6395" i="10"/>
  <c r="L6395" i="10" s="1"/>
  <c r="K6396" i="10"/>
  <c r="L6396" i="10" s="1"/>
  <c r="K6397" i="10"/>
  <c r="L6397" i="10" s="1"/>
  <c r="K6398" i="10"/>
  <c r="L6398" i="10" s="1"/>
  <c r="K6399" i="10"/>
  <c r="L6399" i="10" s="1"/>
  <c r="K6400" i="10"/>
  <c r="L6400" i="10" s="1"/>
  <c r="K6401" i="10"/>
  <c r="L6401" i="10" s="1"/>
  <c r="K6402" i="10"/>
  <c r="L6402" i="10" s="1"/>
  <c r="K6403" i="10"/>
  <c r="L6403" i="10" s="1"/>
  <c r="K6404" i="10"/>
  <c r="L6404" i="10" s="1"/>
  <c r="K6405" i="10"/>
  <c r="L6405" i="10" s="1"/>
  <c r="K6406" i="10"/>
  <c r="L6406" i="10" s="1"/>
  <c r="K6407" i="10"/>
  <c r="L6407" i="10" s="1"/>
  <c r="K6408" i="10"/>
  <c r="L6408" i="10" s="1"/>
  <c r="K6409" i="10"/>
  <c r="L6409" i="10" s="1"/>
  <c r="K6410" i="10"/>
  <c r="L6410" i="10" s="1"/>
  <c r="K6411" i="10"/>
  <c r="L6411" i="10" s="1"/>
  <c r="K6412" i="10"/>
  <c r="L6412" i="10" s="1"/>
  <c r="K6413" i="10"/>
  <c r="L6413" i="10" s="1"/>
  <c r="K6414" i="10"/>
  <c r="L6414" i="10" s="1"/>
  <c r="K6415" i="10"/>
  <c r="L6415" i="10" s="1"/>
  <c r="K6416" i="10"/>
  <c r="L6416" i="10" s="1"/>
  <c r="K6417" i="10"/>
  <c r="L6417" i="10" s="1"/>
  <c r="K6418" i="10"/>
  <c r="L6418" i="10" s="1"/>
  <c r="K6419" i="10"/>
  <c r="L6419" i="10" s="1"/>
  <c r="K6420" i="10"/>
  <c r="L6420" i="10" s="1"/>
  <c r="K6421" i="10"/>
  <c r="L6421" i="10" s="1"/>
  <c r="K6422" i="10"/>
  <c r="L6422" i="10" s="1"/>
  <c r="K6423" i="10"/>
  <c r="L6423" i="10" s="1"/>
  <c r="K6424" i="10"/>
  <c r="L6424" i="10" s="1"/>
  <c r="K6425" i="10"/>
  <c r="L6425" i="10" s="1"/>
  <c r="K6426" i="10"/>
  <c r="L6426" i="10" s="1"/>
  <c r="K6427" i="10"/>
  <c r="L6427" i="10" s="1"/>
  <c r="K6428" i="10"/>
  <c r="L6428" i="10" s="1"/>
  <c r="K6429" i="10"/>
  <c r="L6429" i="10" s="1"/>
  <c r="K6430" i="10"/>
  <c r="L6430" i="10" s="1"/>
  <c r="K6431" i="10"/>
  <c r="L6431" i="10" s="1"/>
  <c r="K6432" i="10"/>
  <c r="L6432" i="10" s="1"/>
  <c r="K6433" i="10"/>
  <c r="L6433" i="10" s="1"/>
  <c r="K6434" i="10"/>
  <c r="L6434" i="10" s="1"/>
  <c r="K6435" i="10"/>
  <c r="L6435" i="10" s="1"/>
  <c r="K6436" i="10"/>
  <c r="L6436" i="10" s="1"/>
  <c r="K6437" i="10"/>
  <c r="L6437" i="10" s="1"/>
  <c r="K6438" i="10"/>
  <c r="L6438" i="10" s="1"/>
  <c r="K6439" i="10"/>
  <c r="L6439" i="10" s="1"/>
  <c r="K6440" i="10"/>
  <c r="L6440" i="10" s="1"/>
  <c r="K6441" i="10"/>
  <c r="L6441" i="10" s="1"/>
  <c r="K6442" i="10"/>
  <c r="L6442" i="10" s="1"/>
  <c r="K6443" i="10"/>
  <c r="L6443" i="10" s="1"/>
  <c r="K6444" i="10"/>
  <c r="L6444" i="10" s="1"/>
  <c r="K6445" i="10"/>
  <c r="L6445" i="10" s="1"/>
  <c r="K6446" i="10"/>
  <c r="L6446" i="10" s="1"/>
  <c r="K6447" i="10"/>
  <c r="L6447" i="10" s="1"/>
  <c r="K6448" i="10"/>
  <c r="L6448" i="10" s="1"/>
  <c r="K6449" i="10"/>
  <c r="L6449" i="10" s="1"/>
  <c r="K6450" i="10"/>
  <c r="L6450" i="10" s="1"/>
  <c r="K6451" i="10"/>
  <c r="L6451" i="10" s="1"/>
  <c r="K6452" i="10"/>
  <c r="L6452" i="10" s="1"/>
  <c r="K6453" i="10"/>
  <c r="L6453" i="10" s="1"/>
  <c r="K6454" i="10"/>
  <c r="L6454" i="10" s="1"/>
  <c r="K6455" i="10"/>
  <c r="L6455" i="10" s="1"/>
  <c r="K6456" i="10"/>
  <c r="L6456" i="10" s="1"/>
  <c r="K6457" i="10"/>
  <c r="L6457" i="10" s="1"/>
  <c r="K6458" i="10"/>
  <c r="L6458" i="10" s="1"/>
  <c r="K6459" i="10"/>
  <c r="L6459" i="10" s="1"/>
  <c r="K6460" i="10"/>
  <c r="L6460" i="10" s="1"/>
  <c r="K6461" i="10"/>
  <c r="L6461" i="10" s="1"/>
  <c r="K6462" i="10"/>
  <c r="L6462" i="10" s="1"/>
  <c r="K6463" i="10"/>
  <c r="L6463" i="10" s="1"/>
  <c r="K6464" i="10"/>
  <c r="L6464" i="10" s="1"/>
  <c r="K6465" i="10"/>
  <c r="L6465" i="10" s="1"/>
  <c r="K6466" i="10"/>
  <c r="L6466" i="10" s="1"/>
  <c r="K6467" i="10"/>
  <c r="L6467" i="10" s="1"/>
  <c r="K6468" i="10"/>
  <c r="L6468" i="10" s="1"/>
  <c r="K6469" i="10"/>
  <c r="L6469" i="10" s="1"/>
  <c r="K6470" i="10"/>
  <c r="L6470" i="10" s="1"/>
  <c r="K6471" i="10"/>
  <c r="L6471" i="10" s="1"/>
  <c r="K6472" i="10"/>
  <c r="L6472" i="10" s="1"/>
  <c r="K6473" i="10"/>
  <c r="L6473" i="10" s="1"/>
  <c r="K6474" i="10"/>
  <c r="L6474" i="10" s="1"/>
  <c r="K6475" i="10"/>
  <c r="L6475" i="10" s="1"/>
  <c r="K6476" i="10"/>
  <c r="L6476" i="10" s="1"/>
  <c r="K6477" i="10"/>
  <c r="L6477" i="10" s="1"/>
  <c r="K6478" i="10"/>
  <c r="L6478" i="10" s="1"/>
  <c r="K6479" i="10"/>
  <c r="L6479" i="10" s="1"/>
  <c r="K6480" i="10"/>
  <c r="L6480" i="10" s="1"/>
  <c r="K6481" i="10"/>
  <c r="L6481" i="10" s="1"/>
  <c r="K6482" i="10"/>
  <c r="L6482" i="10" s="1"/>
  <c r="K6483" i="10"/>
  <c r="L6483" i="10" s="1"/>
  <c r="K6484" i="10"/>
  <c r="L6484" i="10" s="1"/>
  <c r="K6485" i="10"/>
  <c r="L6485" i="10" s="1"/>
  <c r="K6486" i="10"/>
  <c r="L6486" i="10" s="1"/>
  <c r="K6487" i="10"/>
  <c r="L6487" i="10" s="1"/>
  <c r="K6488" i="10"/>
  <c r="L6488" i="10" s="1"/>
  <c r="K6489" i="10"/>
  <c r="L6489" i="10" s="1"/>
  <c r="K6490" i="10"/>
  <c r="L6490" i="10" s="1"/>
  <c r="K6491" i="10"/>
  <c r="L6491" i="10" s="1"/>
  <c r="K6492" i="10"/>
  <c r="L6492" i="10" s="1"/>
  <c r="K6493" i="10"/>
  <c r="L6493" i="10" s="1"/>
  <c r="K6494" i="10"/>
  <c r="L6494" i="10" s="1"/>
  <c r="K6495" i="10"/>
  <c r="L6495" i="10" s="1"/>
  <c r="K6496" i="10"/>
  <c r="L6496" i="10" s="1"/>
  <c r="K6497" i="10"/>
  <c r="L6497" i="10" s="1"/>
  <c r="K6498" i="10"/>
  <c r="L6498" i="10" s="1"/>
  <c r="K6499" i="10"/>
  <c r="L6499" i="10" s="1"/>
  <c r="K6500" i="10"/>
  <c r="L6500" i="10" s="1"/>
  <c r="K6501" i="10"/>
  <c r="L6501" i="10" s="1"/>
  <c r="K6502" i="10"/>
  <c r="L6502" i="10" s="1"/>
  <c r="K6503" i="10"/>
  <c r="L6503" i="10" s="1"/>
  <c r="K6504" i="10"/>
  <c r="L6504" i="10" s="1"/>
  <c r="K6505" i="10"/>
  <c r="L6505" i="10" s="1"/>
  <c r="K6506" i="10"/>
  <c r="L6506" i="10" s="1"/>
  <c r="K6507" i="10"/>
  <c r="L6507" i="10" s="1"/>
  <c r="K6508" i="10"/>
  <c r="L6508" i="10" s="1"/>
  <c r="K6509" i="10"/>
  <c r="L6509" i="10" s="1"/>
  <c r="K6510" i="10"/>
  <c r="L6510" i="10" s="1"/>
  <c r="K6511" i="10"/>
  <c r="L6511" i="10" s="1"/>
  <c r="K6512" i="10"/>
  <c r="L6512" i="10" s="1"/>
  <c r="K6513" i="10"/>
  <c r="L6513" i="10" s="1"/>
  <c r="K6514" i="10"/>
  <c r="L6514" i="10" s="1"/>
  <c r="K6515" i="10"/>
  <c r="L6515" i="10" s="1"/>
  <c r="K6516" i="10"/>
  <c r="L6516" i="10" s="1"/>
  <c r="K6517" i="10"/>
  <c r="L6517" i="10" s="1"/>
  <c r="K6518" i="10"/>
  <c r="L6518" i="10" s="1"/>
  <c r="K6519" i="10"/>
  <c r="L6519" i="10" s="1"/>
  <c r="K6520" i="10"/>
  <c r="L6520" i="10" s="1"/>
  <c r="K6521" i="10"/>
  <c r="L6521" i="10" s="1"/>
  <c r="K6522" i="10"/>
  <c r="L6522" i="10" s="1"/>
  <c r="K6523" i="10"/>
  <c r="L6523" i="10" s="1"/>
  <c r="K6524" i="10"/>
  <c r="L6524" i="10" s="1"/>
  <c r="K6525" i="10"/>
  <c r="L6525" i="10" s="1"/>
  <c r="K6526" i="10"/>
  <c r="L6526" i="10" s="1"/>
  <c r="K6527" i="10"/>
  <c r="L6527" i="10" s="1"/>
  <c r="K6528" i="10"/>
  <c r="L6528" i="10" s="1"/>
  <c r="K6529" i="10"/>
  <c r="L6529" i="10" s="1"/>
  <c r="K6530" i="10"/>
  <c r="L6530" i="10" s="1"/>
  <c r="K6531" i="10"/>
  <c r="L6531" i="10" s="1"/>
  <c r="K6532" i="10"/>
  <c r="L6532" i="10" s="1"/>
  <c r="K6533" i="10"/>
  <c r="L6533" i="10" s="1"/>
  <c r="K6534" i="10"/>
  <c r="L6534" i="10" s="1"/>
  <c r="K6535" i="10"/>
  <c r="L6535" i="10" s="1"/>
  <c r="K6536" i="10"/>
  <c r="L6536" i="10" s="1"/>
  <c r="K6537" i="10"/>
  <c r="L6537" i="10" s="1"/>
  <c r="K6538" i="10"/>
  <c r="L6538" i="10" s="1"/>
  <c r="K6539" i="10"/>
  <c r="L6539" i="10" s="1"/>
  <c r="K6540" i="10"/>
  <c r="L6540" i="10" s="1"/>
  <c r="K6541" i="10"/>
  <c r="L6541" i="10" s="1"/>
  <c r="K6542" i="10"/>
  <c r="L6542" i="10" s="1"/>
  <c r="K6543" i="10"/>
  <c r="L6543" i="10" s="1"/>
  <c r="K6544" i="10"/>
  <c r="L6544" i="10" s="1"/>
  <c r="K6545" i="10"/>
  <c r="L6545" i="10" s="1"/>
  <c r="K6546" i="10"/>
  <c r="L6546" i="10" s="1"/>
  <c r="K6547" i="10"/>
  <c r="L6547" i="10" s="1"/>
  <c r="K6548" i="10"/>
  <c r="L6548" i="10" s="1"/>
  <c r="K6549" i="10"/>
  <c r="L6549" i="10" s="1"/>
  <c r="K6550" i="10"/>
  <c r="L6550" i="10" s="1"/>
  <c r="K6551" i="10"/>
  <c r="L6551" i="10" s="1"/>
  <c r="K6552" i="10"/>
  <c r="L6552" i="10" s="1"/>
  <c r="K6553" i="10"/>
  <c r="L6553" i="10" s="1"/>
  <c r="K6554" i="10"/>
  <c r="L6554" i="10" s="1"/>
  <c r="K6555" i="10"/>
  <c r="L6555" i="10" s="1"/>
  <c r="K6556" i="10"/>
  <c r="L6556" i="10" s="1"/>
  <c r="K6557" i="10"/>
  <c r="L6557" i="10" s="1"/>
  <c r="K6558" i="10"/>
  <c r="L6558" i="10" s="1"/>
  <c r="K6559" i="10"/>
  <c r="L6559" i="10" s="1"/>
  <c r="K6560" i="10"/>
  <c r="L6560" i="10" s="1"/>
  <c r="K6561" i="10"/>
  <c r="L6561" i="10" s="1"/>
  <c r="K6562" i="10"/>
  <c r="L6562" i="10" s="1"/>
  <c r="K6563" i="10"/>
  <c r="L6563" i="10" s="1"/>
  <c r="K6564" i="10"/>
  <c r="L6564" i="10" s="1"/>
  <c r="K6565" i="10"/>
  <c r="L6565" i="10" s="1"/>
  <c r="K6566" i="10"/>
  <c r="L6566" i="10" s="1"/>
  <c r="K6567" i="10"/>
  <c r="L6567" i="10" s="1"/>
  <c r="K6568" i="10"/>
  <c r="L6568" i="10" s="1"/>
  <c r="K6569" i="10"/>
  <c r="L6569" i="10" s="1"/>
  <c r="K6570" i="10"/>
  <c r="L6570" i="10" s="1"/>
  <c r="K6571" i="10"/>
  <c r="L6571" i="10" s="1"/>
  <c r="K6572" i="10"/>
  <c r="L6572" i="10" s="1"/>
  <c r="K6573" i="10"/>
  <c r="L6573" i="10" s="1"/>
  <c r="K6574" i="10"/>
  <c r="L6574" i="10" s="1"/>
  <c r="K6575" i="10"/>
  <c r="L6575" i="10" s="1"/>
  <c r="K6576" i="10"/>
  <c r="L6576" i="10" s="1"/>
  <c r="K6577" i="10"/>
  <c r="L6577" i="10" s="1"/>
  <c r="K6578" i="10"/>
  <c r="L6578" i="10" s="1"/>
  <c r="K6579" i="10"/>
  <c r="L6579" i="10" s="1"/>
  <c r="K6580" i="10"/>
  <c r="L6580" i="10" s="1"/>
  <c r="K6581" i="10"/>
  <c r="L6581" i="10" s="1"/>
  <c r="K6582" i="10"/>
  <c r="L6582" i="10" s="1"/>
  <c r="K6583" i="10"/>
  <c r="L6583" i="10" s="1"/>
  <c r="K6584" i="10"/>
  <c r="L6584" i="10" s="1"/>
  <c r="K6585" i="10"/>
  <c r="L6585" i="10" s="1"/>
  <c r="K6586" i="10"/>
  <c r="L6586" i="10" s="1"/>
  <c r="K6587" i="10"/>
  <c r="L6587" i="10" s="1"/>
  <c r="K6588" i="10"/>
  <c r="L6588" i="10" s="1"/>
  <c r="K6589" i="10"/>
  <c r="L6589" i="10" s="1"/>
  <c r="K6590" i="10"/>
  <c r="L6590" i="10" s="1"/>
  <c r="K6591" i="10"/>
  <c r="L6591" i="10" s="1"/>
  <c r="K6592" i="10"/>
  <c r="L6592" i="10" s="1"/>
  <c r="K6593" i="10"/>
  <c r="L6593" i="10" s="1"/>
  <c r="K6594" i="10"/>
  <c r="L6594" i="10" s="1"/>
  <c r="K6595" i="10"/>
  <c r="L6595" i="10" s="1"/>
  <c r="K6596" i="10"/>
  <c r="L6596" i="10" s="1"/>
  <c r="K6597" i="10"/>
  <c r="L6597" i="10" s="1"/>
  <c r="K6598" i="10"/>
  <c r="L6598" i="10" s="1"/>
  <c r="K6599" i="10"/>
  <c r="L6599" i="10" s="1"/>
  <c r="K6600" i="10"/>
  <c r="L6600" i="10" s="1"/>
  <c r="K6601" i="10"/>
  <c r="L6601" i="10" s="1"/>
  <c r="K6602" i="10"/>
  <c r="L6602" i="10" s="1"/>
  <c r="K6603" i="10"/>
  <c r="L6603" i="10" s="1"/>
  <c r="K6604" i="10"/>
  <c r="L6604" i="10" s="1"/>
  <c r="K6605" i="10"/>
  <c r="L6605" i="10" s="1"/>
  <c r="K6606" i="10"/>
  <c r="L6606" i="10" s="1"/>
  <c r="K6607" i="10"/>
  <c r="L6607" i="10" s="1"/>
  <c r="K6608" i="10"/>
  <c r="L6608" i="10" s="1"/>
  <c r="K6609" i="10"/>
  <c r="L6609" i="10" s="1"/>
  <c r="K6610" i="10"/>
  <c r="L6610" i="10" s="1"/>
  <c r="K6611" i="10"/>
  <c r="L6611" i="10" s="1"/>
  <c r="K6612" i="10"/>
  <c r="L6612" i="10" s="1"/>
  <c r="K6613" i="10"/>
  <c r="L6613" i="10" s="1"/>
  <c r="K6614" i="10"/>
  <c r="L6614" i="10" s="1"/>
  <c r="K6615" i="10"/>
  <c r="L6615" i="10" s="1"/>
  <c r="K6616" i="10"/>
  <c r="L6616" i="10" s="1"/>
  <c r="K6617" i="10"/>
  <c r="L6617" i="10" s="1"/>
  <c r="K6618" i="10"/>
  <c r="L6618" i="10" s="1"/>
  <c r="K6619" i="10"/>
  <c r="L6619" i="10" s="1"/>
  <c r="K6620" i="10"/>
  <c r="L6620" i="10" s="1"/>
  <c r="K6621" i="10"/>
  <c r="L6621" i="10" s="1"/>
  <c r="K6622" i="10"/>
  <c r="L6622" i="10" s="1"/>
  <c r="K6623" i="10"/>
  <c r="L6623" i="10" s="1"/>
  <c r="K6624" i="10"/>
  <c r="L6624" i="10" s="1"/>
  <c r="K6625" i="10"/>
  <c r="L6625" i="10" s="1"/>
  <c r="K6626" i="10"/>
  <c r="L6626" i="10" s="1"/>
  <c r="K6627" i="10"/>
  <c r="L6627" i="10" s="1"/>
  <c r="K6628" i="10"/>
  <c r="L6628" i="10" s="1"/>
  <c r="K6629" i="10"/>
  <c r="L6629" i="10" s="1"/>
  <c r="K6630" i="10"/>
  <c r="L6630" i="10" s="1"/>
  <c r="K6631" i="10"/>
  <c r="L6631" i="10" s="1"/>
  <c r="K6632" i="10"/>
  <c r="L6632" i="10" s="1"/>
  <c r="K6633" i="10"/>
  <c r="L6633" i="10" s="1"/>
  <c r="K6634" i="10"/>
  <c r="L6634" i="10" s="1"/>
  <c r="K6635" i="10"/>
  <c r="L6635" i="10" s="1"/>
  <c r="K6636" i="10"/>
  <c r="L6636" i="10" s="1"/>
  <c r="K6637" i="10"/>
  <c r="L6637" i="10" s="1"/>
  <c r="K6638" i="10"/>
  <c r="L6638" i="10" s="1"/>
  <c r="K6639" i="10"/>
  <c r="L6639" i="10" s="1"/>
  <c r="K6640" i="10"/>
  <c r="L6640" i="10" s="1"/>
  <c r="K6641" i="10"/>
  <c r="L6641" i="10" s="1"/>
  <c r="K6642" i="10"/>
  <c r="L6642" i="10" s="1"/>
  <c r="K6643" i="10"/>
  <c r="L6643" i="10" s="1"/>
  <c r="K6644" i="10"/>
  <c r="L6644" i="10" s="1"/>
  <c r="K6645" i="10"/>
  <c r="L6645" i="10" s="1"/>
  <c r="K6646" i="10"/>
  <c r="L6646" i="10" s="1"/>
  <c r="K6647" i="10"/>
  <c r="L6647" i="10" s="1"/>
  <c r="K6648" i="10"/>
  <c r="L6648" i="10" s="1"/>
  <c r="K6649" i="10"/>
  <c r="L6649" i="10" s="1"/>
  <c r="K6650" i="10"/>
  <c r="L6650" i="10" s="1"/>
  <c r="K6651" i="10"/>
  <c r="L6651" i="10" s="1"/>
  <c r="K6652" i="10"/>
  <c r="L6652" i="10" s="1"/>
  <c r="K6653" i="10"/>
  <c r="L6653" i="10" s="1"/>
  <c r="K6654" i="10"/>
  <c r="L6654" i="10" s="1"/>
  <c r="K6655" i="10"/>
  <c r="L6655" i="10" s="1"/>
  <c r="K6656" i="10"/>
  <c r="L6656" i="10" s="1"/>
  <c r="K6657" i="10"/>
  <c r="L6657" i="10" s="1"/>
  <c r="K6658" i="10"/>
  <c r="L6658" i="10" s="1"/>
  <c r="K6659" i="10"/>
  <c r="L6659" i="10" s="1"/>
  <c r="K6660" i="10"/>
  <c r="L6660" i="10" s="1"/>
  <c r="K6661" i="10"/>
  <c r="L6661" i="10" s="1"/>
  <c r="K6662" i="10"/>
  <c r="L6662" i="10" s="1"/>
  <c r="K6663" i="10"/>
  <c r="L6663" i="10" s="1"/>
  <c r="K6664" i="10"/>
  <c r="L6664" i="10" s="1"/>
  <c r="K6665" i="10"/>
  <c r="L6665" i="10" s="1"/>
  <c r="K6666" i="10"/>
  <c r="L6666" i="10" s="1"/>
  <c r="K6667" i="10"/>
  <c r="L6667" i="10" s="1"/>
  <c r="K6668" i="10"/>
  <c r="L6668" i="10" s="1"/>
  <c r="K6669" i="10"/>
  <c r="L6669" i="10" s="1"/>
  <c r="K6670" i="10"/>
  <c r="L6670" i="10" s="1"/>
  <c r="K6671" i="10"/>
  <c r="L6671" i="10" s="1"/>
  <c r="K6672" i="10"/>
  <c r="L6672" i="10" s="1"/>
  <c r="K6673" i="10"/>
  <c r="L6673" i="10" s="1"/>
  <c r="K6674" i="10"/>
  <c r="L6674" i="10" s="1"/>
  <c r="K6675" i="10"/>
  <c r="L6675" i="10" s="1"/>
  <c r="K6676" i="10"/>
  <c r="L6676" i="10" s="1"/>
  <c r="K6677" i="10"/>
  <c r="L6677" i="10" s="1"/>
  <c r="K6678" i="10"/>
  <c r="L6678" i="10" s="1"/>
  <c r="K6679" i="10"/>
  <c r="L6679" i="10" s="1"/>
  <c r="K6680" i="10"/>
  <c r="L6680" i="10" s="1"/>
  <c r="K6681" i="10"/>
  <c r="L6681" i="10" s="1"/>
  <c r="K6682" i="10"/>
  <c r="L6682" i="10" s="1"/>
  <c r="K6683" i="10"/>
  <c r="L6683" i="10" s="1"/>
  <c r="K6684" i="10"/>
  <c r="L6684" i="10" s="1"/>
  <c r="K6685" i="10"/>
  <c r="L6685" i="10" s="1"/>
  <c r="K6686" i="10"/>
  <c r="L6686" i="10" s="1"/>
  <c r="K6687" i="10"/>
  <c r="L6687" i="10" s="1"/>
  <c r="K6688" i="10"/>
  <c r="L6688" i="10" s="1"/>
  <c r="K6689" i="10"/>
  <c r="L6689" i="10" s="1"/>
  <c r="K6690" i="10"/>
  <c r="L6690" i="10" s="1"/>
  <c r="K6691" i="10"/>
  <c r="L6691" i="10" s="1"/>
  <c r="K6692" i="10"/>
  <c r="L6692" i="10" s="1"/>
  <c r="K6693" i="10"/>
  <c r="L6693" i="10" s="1"/>
  <c r="K6694" i="10"/>
  <c r="L6694" i="10" s="1"/>
  <c r="K6695" i="10"/>
  <c r="L6695" i="10" s="1"/>
  <c r="K6696" i="10"/>
  <c r="L6696" i="10" s="1"/>
  <c r="K6697" i="10"/>
  <c r="L6697" i="10" s="1"/>
  <c r="K6698" i="10"/>
  <c r="L6698" i="10" s="1"/>
  <c r="K6699" i="10"/>
  <c r="L6699" i="10" s="1"/>
  <c r="K6700" i="10"/>
  <c r="L6700" i="10" s="1"/>
  <c r="K6701" i="10"/>
  <c r="L6701" i="10" s="1"/>
  <c r="K6702" i="10"/>
  <c r="L6702" i="10" s="1"/>
  <c r="K6703" i="10"/>
  <c r="L6703" i="10" s="1"/>
  <c r="K6704" i="10"/>
  <c r="L6704" i="10" s="1"/>
  <c r="K6705" i="10"/>
  <c r="L6705" i="10" s="1"/>
  <c r="K6706" i="10"/>
  <c r="L6706" i="10" s="1"/>
  <c r="K6707" i="10"/>
  <c r="L6707" i="10" s="1"/>
  <c r="K6708" i="10"/>
  <c r="L6708" i="10" s="1"/>
  <c r="K6709" i="10"/>
  <c r="L6709" i="10" s="1"/>
  <c r="K6710" i="10"/>
  <c r="L6710" i="10" s="1"/>
  <c r="K6711" i="10"/>
  <c r="L6711" i="10" s="1"/>
  <c r="K6712" i="10"/>
  <c r="L6712" i="10" s="1"/>
  <c r="K6713" i="10"/>
  <c r="L6713" i="10" s="1"/>
  <c r="K6714" i="10"/>
  <c r="L6714" i="10" s="1"/>
  <c r="K6715" i="10"/>
  <c r="L6715" i="10" s="1"/>
  <c r="K6716" i="10"/>
  <c r="L6716" i="10" s="1"/>
  <c r="K6717" i="10"/>
  <c r="L6717" i="10" s="1"/>
  <c r="K6718" i="10"/>
  <c r="L6718" i="10" s="1"/>
  <c r="K6719" i="10"/>
  <c r="L6719" i="10" s="1"/>
  <c r="K6720" i="10"/>
  <c r="L6720" i="10" s="1"/>
  <c r="K6721" i="10"/>
  <c r="L6721" i="10" s="1"/>
  <c r="K6722" i="10"/>
  <c r="L6722" i="10" s="1"/>
  <c r="K6723" i="10"/>
  <c r="L6723" i="10" s="1"/>
  <c r="K6724" i="10"/>
  <c r="L6724" i="10" s="1"/>
  <c r="K6725" i="10"/>
  <c r="L6725" i="10" s="1"/>
  <c r="K6726" i="10"/>
  <c r="L6726" i="10" s="1"/>
  <c r="K6727" i="10"/>
  <c r="L6727" i="10" s="1"/>
  <c r="K6728" i="10"/>
  <c r="L6728" i="10" s="1"/>
  <c r="K6729" i="10"/>
  <c r="L6729" i="10" s="1"/>
  <c r="K6730" i="10"/>
  <c r="L6730" i="10" s="1"/>
  <c r="K6731" i="10"/>
  <c r="L6731" i="10" s="1"/>
  <c r="K6732" i="10"/>
  <c r="L6732" i="10" s="1"/>
  <c r="K6733" i="10"/>
  <c r="L6733" i="10" s="1"/>
  <c r="K6734" i="10"/>
  <c r="L6734" i="10" s="1"/>
  <c r="K6735" i="10"/>
  <c r="L6735" i="10" s="1"/>
  <c r="K6736" i="10"/>
  <c r="L6736" i="10" s="1"/>
  <c r="K6737" i="10"/>
  <c r="L6737" i="10" s="1"/>
  <c r="K6738" i="10"/>
  <c r="L6738" i="10" s="1"/>
  <c r="K6739" i="10"/>
  <c r="L6739" i="10" s="1"/>
  <c r="K6740" i="10"/>
  <c r="L6740" i="10" s="1"/>
  <c r="K6741" i="10"/>
  <c r="L6741" i="10" s="1"/>
  <c r="K6742" i="10"/>
  <c r="L6742" i="10" s="1"/>
  <c r="K6743" i="10"/>
  <c r="L6743" i="10" s="1"/>
  <c r="K6744" i="10"/>
  <c r="L6744" i="10" s="1"/>
  <c r="K6745" i="10"/>
  <c r="L6745" i="10" s="1"/>
  <c r="K6746" i="10"/>
  <c r="L6746" i="10" s="1"/>
  <c r="K6747" i="10"/>
  <c r="L6747" i="10" s="1"/>
  <c r="K6748" i="10"/>
  <c r="L6748" i="10" s="1"/>
  <c r="K6749" i="10"/>
  <c r="L6749" i="10" s="1"/>
  <c r="K6750" i="10"/>
  <c r="L6750" i="10" s="1"/>
  <c r="K6751" i="10"/>
  <c r="L6751" i="10" s="1"/>
  <c r="K6752" i="10"/>
  <c r="L6752" i="10" s="1"/>
  <c r="K6753" i="10"/>
  <c r="L6753" i="10" s="1"/>
  <c r="K6754" i="10"/>
  <c r="L6754" i="10" s="1"/>
  <c r="K6755" i="10"/>
  <c r="L6755" i="10" s="1"/>
  <c r="K6756" i="10"/>
  <c r="L6756" i="10" s="1"/>
  <c r="K6757" i="10"/>
  <c r="L6757" i="10" s="1"/>
  <c r="K6758" i="10"/>
  <c r="L6758" i="10" s="1"/>
  <c r="K6759" i="10"/>
  <c r="L6759" i="10" s="1"/>
  <c r="K6760" i="10"/>
  <c r="L6760" i="10" s="1"/>
  <c r="K6761" i="10"/>
  <c r="L6761" i="10" s="1"/>
  <c r="K6762" i="10"/>
  <c r="L6762" i="10" s="1"/>
  <c r="K6763" i="10"/>
  <c r="L6763" i="10" s="1"/>
  <c r="K6764" i="10"/>
  <c r="L6764" i="10" s="1"/>
  <c r="K6765" i="10"/>
  <c r="L6765" i="10" s="1"/>
  <c r="K6766" i="10"/>
  <c r="L6766" i="10" s="1"/>
  <c r="K6767" i="10"/>
  <c r="L6767" i="10" s="1"/>
  <c r="K6768" i="10"/>
  <c r="L6768" i="10" s="1"/>
  <c r="K6769" i="10"/>
  <c r="L6769" i="10" s="1"/>
  <c r="K6770" i="10"/>
  <c r="L6770" i="10" s="1"/>
  <c r="K6771" i="10"/>
  <c r="L6771" i="10" s="1"/>
  <c r="K6772" i="10"/>
  <c r="L6772" i="10" s="1"/>
  <c r="K6773" i="10"/>
  <c r="L6773" i="10" s="1"/>
  <c r="K6774" i="10"/>
  <c r="L6774" i="10" s="1"/>
  <c r="K6775" i="10"/>
  <c r="L6775" i="10" s="1"/>
  <c r="K6776" i="10"/>
  <c r="L6776" i="10" s="1"/>
  <c r="K6777" i="10"/>
  <c r="L6777" i="10" s="1"/>
  <c r="K6778" i="10"/>
  <c r="L6778" i="10" s="1"/>
  <c r="K6779" i="10"/>
  <c r="L6779" i="10" s="1"/>
  <c r="K6780" i="10"/>
  <c r="L6780" i="10" s="1"/>
  <c r="K6781" i="10"/>
  <c r="L6781" i="10" s="1"/>
  <c r="K6782" i="10"/>
  <c r="L6782" i="10" s="1"/>
  <c r="K6783" i="10"/>
  <c r="L6783" i="10" s="1"/>
  <c r="K6784" i="10"/>
  <c r="L6784" i="10" s="1"/>
  <c r="K6785" i="10"/>
  <c r="L6785" i="10" s="1"/>
  <c r="K6786" i="10"/>
  <c r="L6786" i="10" s="1"/>
  <c r="K6787" i="10"/>
  <c r="L6787" i="10" s="1"/>
  <c r="K6788" i="10"/>
  <c r="L6788" i="10" s="1"/>
  <c r="K6789" i="10"/>
  <c r="L6789" i="10" s="1"/>
  <c r="K6790" i="10"/>
  <c r="L6790" i="10" s="1"/>
  <c r="K6791" i="10"/>
  <c r="L6791" i="10" s="1"/>
  <c r="K6792" i="10"/>
  <c r="L6792" i="10" s="1"/>
  <c r="K6793" i="10"/>
  <c r="L6793" i="10" s="1"/>
  <c r="K6794" i="10"/>
  <c r="L6794" i="10" s="1"/>
  <c r="K6795" i="10"/>
  <c r="L6795" i="10" s="1"/>
  <c r="K6796" i="10"/>
  <c r="L6796" i="10" s="1"/>
  <c r="K6797" i="10"/>
  <c r="L6797" i="10" s="1"/>
  <c r="K6798" i="10"/>
  <c r="L6798" i="10" s="1"/>
  <c r="K6799" i="10"/>
  <c r="L6799" i="10" s="1"/>
  <c r="K6800" i="10"/>
  <c r="L6800" i="10" s="1"/>
  <c r="K6801" i="10"/>
  <c r="L6801" i="10" s="1"/>
  <c r="K6802" i="10"/>
  <c r="L6802" i="10" s="1"/>
  <c r="K6803" i="10"/>
  <c r="L6803" i="10" s="1"/>
  <c r="K6804" i="10"/>
  <c r="L6804" i="10" s="1"/>
  <c r="K6805" i="10"/>
  <c r="L6805" i="10" s="1"/>
  <c r="K6806" i="10"/>
  <c r="L6806" i="10" s="1"/>
  <c r="K6807" i="10"/>
  <c r="L6807" i="10" s="1"/>
  <c r="K6808" i="10"/>
  <c r="L6808" i="10" s="1"/>
  <c r="K6809" i="10"/>
  <c r="L6809" i="10" s="1"/>
  <c r="K6810" i="10"/>
  <c r="L6810" i="10" s="1"/>
  <c r="K6811" i="10"/>
  <c r="L6811" i="10" s="1"/>
  <c r="K6812" i="10"/>
  <c r="L6812" i="10" s="1"/>
  <c r="K6813" i="10"/>
  <c r="L6813" i="10" s="1"/>
  <c r="K6814" i="10"/>
  <c r="L6814" i="10" s="1"/>
  <c r="K6815" i="10"/>
  <c r="L6815" i="10" s="1"/>
  <c r="K6816" i="10"/>
  <c r="L6816" i="10" s="1"/>
  <c r="K6817" i="10"/>
  <c r="L6817" i="10" s="1"/>
  <c r="K6818" i="10"/>
  <c r="L6818" i="10" s="1"/>
  <c r="K6819" i="10"/>
  <c r="L6819" i="10" s="1"/>
  <c r="K6820" i="10"/>
  <c r="L6820" i="10" s="1"/>
  <c r="K6821" i="10"/>
  <c r="L6821" i="10" s="1"/>
  <c r="K6822" i="10"/>
  <c r="L6822" i="10" s="1"/>
  <c r="K6823" i="10"/>
  <c r="L6823" i="10" s="1"/>
  <c r="K6824" i="10"/>
  <c r="L6824" i="10" s="1"/>
  <c r="K6825" i="10"/>
  <c r="L6825" i="10" s="1"/>
  <c r="K6826" i="10"/>
  <c r="L6826" i="10" s="1"/>
  <c r="K6827" i="10"/>
  <c r="L6827" i="10" s="1"/>
  <c r="K6828" i="10"/>
  <c r="L6828" i="10" s="1"/>
  <c r="K6829" i="10"/>
  <c r="L6829" i="10" s="1"/>
  <c r="K6830" i="10"/>
  <c r="L6830" i="10" s="1"/>
  <c r="K6831" i="10"/>
  <c r="L6831" i="10" s="1"/>
  <c r="K6832" i="10"/>
  <c r="L6832" i="10" s="1"/>
  <c r="K6833" i="10"/>
  <c r="L6833" i="10" s="1"/>
  <c r="K6834" i="10"/>
  <c r="L6834" i="10" s="1"/>
  <c r="K6835" i="10"/>
  <c r="L6835" i="10" s="1"/>
  <c r="K6836" i="10"/>
  <c r="L6836" i="10" s="1"/>
  <c r="K6837" i="10"/>
  <c r="L6837" i="10" s="1"/>
  <c r="K6838" i="10"/>
  <c r="L6838" i="10" s="1"/>
  <c r="K6839" i="10"/>
  <c r="L6839" i="10" s="1"/>
  <c r="K6840" i="10"/>
  <c r="L6840" i="10" s="1"/>
  <c r="K6841" i="10"/>
  <c r="L6841" i="10" s="1"/>
  <c r="K6842" i="10"/>
  <c r="L6842" i="10" s="1"/>
  <c r="K6843" i="10"/>
  <c r="L6843" i="10" s="1"/>
  <c r="K6844" i="10"/>
  <c r="L6844" i="10" s="1"/>
  <c r="K6845" i="10"/>
  <c r="L6845" i="10" s="1"/>
  <c r="K6846" i="10"/>
  <c r="L6846" i="10" s="1"/>
  <c r="K6847" i="10"/>
  <c r="L6847" i="10" s="1"/>
  <c r="K6848" i="10"/>
  <c r="L6848" i="10" s="1"/>
  <c r="K6849" i="10"/>
  <c r="L6849" i="10" s="1"/>
  <c r="K6850" i="10"/>
  <c r="L6850" i="10" s="1"/>
  <c r="K6851" i="10"/>
  <c r="L6851" i="10" s="1"/>
  <c r="K6852" i="10"/>
  <c r="L6852" i="10" s="1"/>
  <c r="K6853" i="10"/>
  <c r="L6853" i="10" s="1"/>
  <c r="K6854" i="10"/>
  <c r="L6854" i="10" s="1"/>
  <c r="K6855" i="10"/>
  <c r="L6855" i="10" s="1"/>
  <c r="K6856" i="10"/>
  <c r="L6856" i="10" s="1"/>
  <c r="K6857" i="10"/>
  <c r="L6857" i="10" s="1"/>
  <c r="K6858" i="10"/>
  <c r="L6858" i="10" s="1"/>
  <c r="K6859" i="10"/>
  <c r="L6859" i="10" s="1"/>
  <c r="K6860" i="10"/>
  <c r="L6860" i="10" s="1"/>
  <c r="K6861" i="10"/>
  <c r="L6861" i="10" s="1"/>
  <c r="K6862" i="10"/>
  <c r="L6862" i="10" s="1"/>
  <c r="K6863" i="10"/>
  <c r="L6863" i="10" s="1"/>
  <c r="K6864" i="10"/>
  <c r="L6864" i="10" s="1"/>
  <c r="K6865" i="10"/>
  <c r="L6865" i="10" s="1"/>
  <c r="K6866" i="10"/>
  <c r="L6866" i="10" s="1"/>
  <c r="K6867" i="10"/>
  <c r="L6867" i="10" s="1"/>
  <c r="K6868" i="10"/>
  <c r="L6868" i="10" s="1"/>
  <c r="K6869" i="10"/>
  <c r="L6869" i="10" s="1"/>
  <c r="K6870" i="10"/>
  <c r="L6870" i="10" s="1"/>
  <c r="K6871" i="10"/>
  <c r="L6871" i="10" s="1"/>
  <c r="K6872" i="10"/>
  <c r="L6872" i="10" s="1"/>
  <c r="K6873" i="10"/>
  <c r="L6873" i="10" s="1"/>
  <c r="K6874" i="10"/>
  <c r="L6874" i="10" s="1"/>
  <c r="K6875" i="10"/>
  <c r="L6875" i="10" s="1"/>
  <c r="K6876" i="10"/>
  <c r="L6876" i="10" s="1"/>
  <c r="K6877" i="10"/>
  <c r="L6877" i="10" s="1"/>
  <c r="K6878" i="10"/>
  <c r="L6878" i="10" s="1"/>
  <c r="K6879" i="10"/>
  <c r="L6879" i="10" s="1"/>
  <c r="K6880" i="10"/>
  <c r="L6880" i="10" s="1"/>
  <c r="K6881" i="10"/>
  <c r="L6881" i="10" s="1"/>
  <c r="K6882" i="10"/>
  <c r="L6882" i="10" s="1"/>
  <c r="K6883" i="10"/>
  <c r="L6883" i="10" s="1"/>
  <c r="K6884" i="10"/>
  <c r="L6884" i="10" s="1"/>
  <c r="K6885" i="10"/>
  <c r="L6885" i="10" s="1"/>
  <c r="K6886" i="10"/>
  <c r="L6886" i="10" s="1"/>
  <c r="K6887" i="10"/>
  <c r="L6887" i="10" s="1"/>
  <c r="K6888" i="10"/>
  <c r="L6888" i="10" s="1"/>
  <c r="K6889" i="10"/>
  <c r="L6889" i="10" s="1"/>
  <c r="K6890" i="10"/>
  <c r="L6890" i="10" s="1"/>
  <c r="K6891" i="10"/>
  <c r="L6891" i="10" s="1"/>
  <c r="K6892" i="10"/>
  <c r="L6892" i="10" s="1"/>
  <c r="K6893" i="10"/>
  <c r="L6893" i="10" s="1"/>
  <c r="K6894" i="10"/>
  <c r="L6894" i="10" s="1"/>
  <c r="K6895" i="10"/>
  <c r="L6895" i="10" s="1"/>
  <c r="K6896" i="10"/>
  <c r="L6896" i="10" s="1"/>
  <c r="K6897" i="10"/>
  <c r="L6897" i="10" s="1"/>
  <c r="K6898" i="10"/>
  <c r="L6898" i="10" s="1"/>
  <c r="K6899" i="10"/>
  <c r="L6899" i="10" s="1"/>
  <c r="K6900" i="10"/>
  <c r="L6900" i="10" s="1"/>
  <c r="K6901" i="10"/>
  <c r="L6901" i="10" s="1"/>
  <c r="K6902" i="10"/>
  <c r="L6902" i="10" s="1"/>
  <c r="K6903" i="10"/>
  <c r="L6903" i="10" s="1"/>
  <c r="K6904" i="10"/>
  <c r="L6904" i="10" s="1"/>
  <c r="K6905" i="10"/>
  <c r="L6905" i="10" s="1"/>
  <c r="K6906" i="10"/>
  <c r="L6906" i="10" s="1"/>
  <c r="K6907" i="10"/>
  <c r="L6907" i="10" s="1"/>
  <c r="K6908" i="10"/>
  <c r="L6908" i="10" s="1"/>
  <c r="K6909" i="10"/>
  <c r="L6909" i="10" s="1"/>
  <c r="K6910" i="10"/>
  <c r="L6910" i="10" s="1"/>
  <c r="K6911" i="10"/>
  <c r="L6911" i="10" s="1"/>
  <c r="K6912" i="10"/>
  <c r="L6912" i="10" s="1"/>
  <c r="K6913" i="10"/>
  <c r="L6913" i="10" s="1"/>
  <c r="K6914" i="10"/>
  <c r="L6914" i="10" s="1"/>
  <c r="K6915" i="10"/>
  <c r="L6915" i="10" s="1"/>
  <c r="K6916" i="10"/>
  <c r="L6916" i="10" s="1"/>
  <c r="K6917" i="10"/>
  <c r="L6917" i="10" s="1"/>
  <c r="K6918" i="10"/>
  <c r="L6918" i="10" s="1"/>
  <c r="K6919" i="10"/>
  <c r="L6919" i="10" s="1"/>
  <c r="K6920" i="10"/>
  <c r="L6920" i="10" s="1"/>
  <c r="K6921" i="10"/>
  <c r="L6921" i="10" s="1"/>
  <c r="K6922" i="10"/>
  <c r="L6922" i="10" s="1"/>
  <c r="K6923" i="10"/>
  <c r="L6923" i="10" s="1"/>
  <c r="K6924" i="10"/>
  <c r="L6924" i="10" s="1"/>
  <c r="K6925" i="10"/>
  <c r="L6925" i="10" s="1"/>
  <c r="K6926" i="10"/>
  <c r="L6926" i="10" s="1"/>
  <c r="K6927" i="10"/>
  <c r="L6927" i="10" s="1"/>
  <c r="K6928" i="10"/>
  <c r="L6928" i="10" s="1"/>
  <c r="K6929" i="10"/>
  <c r="L6929" i="10" s="1"/>
  <c r="K6930" i="10"/>
  <c r="L6930" i="10" s="1"/>
  <c r="K6931" i="10"/>
  <c r="L6931" i="10" s="1"/>
  <c r="K6932" i="10"/>
  <c r="L6932" i="10" s="1"/>
  <c r="K6933" i="10"/>
  <c r="L6933" i="10" s="1"/>
  <c r="K6934" i="10"/>
  <c r="L6934" i="10" s="1"/>
  <c r="K6935" i="10"/>
  <c r="L6935" i="10" s="1"/>
  <c r="K6936" i="10"/>
  <c r="L6936" i="10" s="1"/>
  <c r="K6937" i="10"/>
  <c r="L6937" i="10" s="1"/>
  <c r="K6938" i="10"/>
  <c r="L6938" i="10" s="1"/>
  <c r="K6939" i="10"/>
  <c r="L6939" i="10" s="1"/>
  <c r="K6940" i="10"/>
  <c r="L6940" i="10" s="1"/>
  <c r="K6941" i="10"/>
  <c r="L6941" i="10" s="1"/>
  <c r="K6942" i="10"/>
  <c r="L6942" i="10" s="1"/>
  <c r="K6943" i="10"/>
  <c r="L6943" i="10" s="1"/>
  <c r="K6944" i="10"/>
  <c r="L6944" i="10" s="1"/>
  <c r="K6945" i="10"/>
  <c r="L6945" i="10" s="1"/>
  <c r="K6946" i="10"/>
  <c r="L6946" i="10" s="1"/>
  <c r="K6947" i="10"/>
  <c r="L6947" i="10" s="1"/>
  <c r="K6948" i="10"/>
  <c r="L6948" i="10" s="1"/>
  <c r="K6949" i="10"/>
  <c r="L6949" i="10" s="1"/>
  <c r="K6950" i="10"/>
  <c r="L6950" i="10" s="1"/>
  <c r="K6951" i="10"/>
  <c r="L6951" i="10" s="1"/>
  <c r="K6952" i="10"/>
  <c r="L6952" i="10" s="1"/>
  <c r="K6953" i="10"/>
  <c r="L6953" i="10" s="1"/>
  <c r="K6954" i="10"/>
  <c r="L6954" i="10" s="1"/>
  <c r="K6955" i="10"/>
  <c r="L6955" i="10" s="1"/>
  <c r="K6956" i="10"/>
  <c r="L6956" i="10" s="1"/>
  <c r="K6957" i="10"/>
  <c r="L6957" i="10" s="1"/>
  <c r="K6958" i="10"/>
  <c r="L6958" i="10" s="1"/>
  <c r="K6959" i="10"/>
  <c r="L6959" i="10" s="1"/>
  <c r="K6960" i="10"/>
  <c r="L6960" i="10" s="1"/>
  <c r="K6961" i="10"/>
  <c r="L6961" i="10" s="1"/>
  <c r="K6962" i="10"/>
  <c r="L6962" i="10" s="1"/>
  <c r="K6963" i="10"/>
  <c r="L6963" i="10" s="1"/>
  <c r="K6964" i="10"/>
  <c r="L6964" i="10" s="1"/>
  <c r="K6965" i="10"/>
  <c r="L6965" i="10" s="1"/>
  <c r="K6966" i="10"/>
  <c r="L6966" i="10" s="1"/>
  <c r="K6967" i="10"/>
  <c r="L6967" i="10" s="1"/>
  <c r="K6968" i="10"/>
  <c r="L6968" i="10" s="1"/>
  <c r="K6969" i="10"/>
  <c r="L6969" i="10" s="1"/>
  <c r="K6970" i="10"/>
  <c r="L6970" i="10" s="1"/>
  <c r="K6971" i="10"/>
  <c r="L6971" i="10" s="1"/>
  <c r="K6972" i="10"/>
  <c r="L6972" i="10" s="1"/>
  <c r="K6973" i="10"/>
  <c r="L6973" i="10" s="1"/>
  <c r="K6974" i="10"/>
  <c r="L6974" i="10" s="1"/>
  <c r="K6975" i="10"/>
  <c r="L6975" i="10" s="1"/>
  <c r="K6976" i="10"/>
  <c r="L6976" i="10" s="1"/>
  <c r="K6977" i="10"/>
  <c r="L6977" i="10" s="1"/>
  <c r="K6978" i="10"/>
  <c r="L6978" i="10" s="1"/>
  <c r="K6979" i="10"/>
  <c r="L6979" i="10" s="1"/>
  <c r="K6980" i="10"/>
  <c r="L6980" i="10" s="1"/>
  <c r="K6981" i="10"/>
  <c r="L6981" i="10" s="1"/>
  <c r="K6982" i="10"/>
  <c r="L6982" i="10" s="1"/>
  <c r="K6983" i="10"/>
  <c r="L6983" i="10" s="1"/>
  <c r="K6984" i="10"/>
  <c r="L6984" i="10" s="1"/>
  <c r="K6985" i="10"/>
  <c r="L6985" i="10" s="1"/>
  <c r="K6986" i="10"/>
  <c r="L6986" i="10" s="1"/>
  <c r="K6987" i="10"/>
  <c r="L6987" i="10" s="1"/>
  <c r="K6988" i="10"/>
  <c r="L6988" i="10" s="1"/>
  <c r="K6989" i="10"/>
  <c r="L6989" i="10" s="1"/>
  <c r="K6990" i="10"/>
  <c r="L6990" i="10" s="1"/>
  <c r="K6991" i="10"/>
  <c r="L6991" i="10" s="1"/>
  <c r="K6992" i="10"/>
  <c r="L6992" i="10" s="1"/>
  <c r="K6993" i="10"/>
  <c r="L6993" i="10" s="1"/>
  <c r="K6994" i="10"/>
  <c r="L6994" i="10" s="1"/>
  <c r="K6995" i="10"/>
  <c r="L6995" i="10" s="1"/>
  <c r="K6996" i="10"/>
  <c r="L6996" i="10" s="1"/>
  <c r="K6997" i="10"/>
  <c r="L6997" i="10" s="1"/>
  <c r="K6998" i="10"/>
  <c r="L6998" i="10" s="1"/>
  <c r="K6999" i="10"/>
  <c r="L6999" i="10" s="1"/>
  <c r="K7000" i="10"/>
  <c r="L7000" i="10" s="1"/>
  <c r="K7001" i="10"/>
  <c r="L7001" i="10" s="1"/>
  <c r="K7002" i="10"/>
  <c r="L7002" i="10" s="1"/>
  <c r="K7003" i="10"/>
  <c r="L7003" i="10" s="1"/>
  <c r="K7004" i="10"/>
  <c r="L7004" i="10" s="1"/>
  <c r="K7005" i="10"/>
  <c r="L7005" i="10" s="1"/>
  <c r="K7006" i="10"/>
  <c r="L7006" i="10" s="1"/>
  <c r="K7007" i="10"/>
  <c r="L7007" i="10" s="1"/>
  <c r="K7008" i="10"/>
  <c r="L7008" i="10" s="1"/>
  <c r="K7009" i="10"/>
  <c r="L7009" i="10" s="1"/>
  <c r="K7010" i="10"/>
  <c r="L7010" i="10" s="1"/>
  <c r="K7011" i="10"/>
  <c r="L7011" i="10" s="1"/>
  <c r="K7012" i="10"/>
  <c r="L7012" i="10" s="1"/>
  <c r="K7013" i="10"/>
  <c r="L7013" i="10" s="1"/>
  <c r="K7014" i="10"/>
  <c r="L7014" i="10" s="1"/>
  <c r="K7015" i="10"/>
  <c r="L7015" i="10" s="1"/>
  <c r="K7016" i="10"/>
  <c r="L7016" i="10" s="1"/>
  <c r="K7017" i="10"/>
  <c r="L7017" i="10" s="1"/>
  <c r="K7018" i="10"/>
  <c r="L7018" i="10" s="1"/>
  <c r="K7019" i="10"/>
  <c r="L7019" i="10" s="1"/>
  <c r="K7020" i="10"/>
  <c r="L7020" i="10" s="1"/>
  <c r="K7021" i="10"/>
  <c r="L7021" i="10" s="1"/>
  <c r="K7022" i="10"/>
  <c r="L7022" i="10" s="1"/>
  <c r="K7023" i="10"/>
  <c r="L7023" i="10" s="1"/>
  <c r="K7024" i="10"/>
  <c r="L7024" i="10" s="1"/>
  <c r="K7025" i="10"/>
  <c r="L7025" i="10" s="1"/>
  <c r="K7026" i="10"/>
  <c r="L7026" i="10" s="1"/>
  <c r="K7027" i="10"/>
  <c r="L7027" i="10" s="1"/>
  <c r="K7028" i="10"/>
  <c r="L7028" i="10" s="1"/>
  <c r="K7029" i="10"/>
  <c r="L7029" i="10" s="1"/>
  <c r="K7030" i="10"/>
  <c r="L7030" i="10" s="1"/>
  <c r="K7031" i="10"/>
  <c r="L7031" i="10" s="1"/>
  <c r="K7032" i="10"/>
  <c r="L7032" i="10" s="1"/>
  <c r="K7033" i="10"/>
  <c r="L7033" i="10" s="1"/>
  <c r="K7034" i="10"/>
  <c r="L7034" i="10" s="1"/>
  <c r="K7035" i="10"/>
  <c r="L7035" i="10" s="1"/>
  <c r="K7036" i="10"/>
  <c r="L7036" i="10" s="1"/>
  <c r="K7037" i="10"/>
  <c r="L7037" i="10" s="1"/>
  <c r="K7038" i="10"/>
  <c r="L7038" i="10" s="1"/>
  <c r="K7039" i="10"/>
  <c r="L7039" i="10" s="1"/>
  <c r="K7040" i="10"/>
  <c r="L7040" i="10" s="1"/>
  <c r="K7041" i="10"/>
  <c r="L7041" i="10" s="1"/>
  <c r="K7042" i="10"/>
  <c r="L7042" i="10" s="1"/>
  <c r="K7043" i="10"/>
  <c r="L7043" i="10" s="1"/>
  <c r="K7044" i="10"/>
  <c r="L7044" i="10" s="1"/>
  <c r="K7045" i="10"/>
  <c r="L7045" i="10" s="1"/>
  <c r="K7046" i="10"/>
  <c r="L7046" i="10" s="1"/>
  <c r="K7047" i="10"/>
  <c r="L7047" i="10" s="1"/>
  <c r="K7048" i="10"/>
  <c r="L7048" i="10" s="1"/>
  <c r="K7049" i="10"/>
  <c r="L7049" i="10" s="1"/>
  <c r="K7050" i="10"/>
  <c r="L7050" i="10" s="1"/>
  <c r="K7051" i="10"/>
  <c r="L7051" i="10" s="1"/>
  <c r="K7052" i="10"/>
  <c r="L7052" i="10" s="1"/>
  <c r="K7053" i="10"/>
  <c r="L7053" i="10" s="1"/>
  <c r="K7054" i="10"/>
  <c r="L7054" i="10" s="1"/>
  <c r="K7055" i="10"/>
  <c r="L7055" i="10" s="1"/>
  <c r="K7056" i="10"/>
  <c r="L7056" i="10" s="1"/>
  <c r="K7057" i="10"/>
  <c r="L7057" i="10" s="1"/>
  <c r="K7058" i="10"/>
  <c r="L7058" i="10" s="1"/>
  <c r="K7059" i="10"/>
  <c r="L7059" i="10" s="1"/>
  <c r="K7060" i="10"/>
  <c r="L7060" i="10" s="1"/>
  <c r="K7061" i="10"/>
  <c r="L7061" i="10" s="1"/>
  <c r="K7062" i="10"/>
  <c r="L7062" i="10" s="1"/>
  <c r="K7063" i="10"/>
  <c r="L7063" i="10" s="1"/>
  <c r="K7064" i="10"/>
  <c r="L7064" i="10" s="1"/>
  <c r="K7065" i="10"/>
  <c r="L7065" i="10" s="1"/>
  <c r="K7066" i="10"/>
  <c r="L7066" i="10" s="1"/>
  <c r="K7067" i="10"/>
  <c r="L7067" i="10" s="1"/>
  <c r="K7068" i="10"/>
  <c r="L7068" i="10" s="1"/>
  <c r="K7069" i="10"/>
  <c r="L7069" i="10" s="1"/>
  <c r="K7070" i="10"/>
  <c r="L7070" i="10" s="1"/>
  <c r="K7071" i="10"/>
  <c r="L7071" i="10" s="1"/>
  <c r="K7072" i="10"/>
  <c r="L7072" i="10" s="1"/>
  <c r="K7073" i="10"/>
  <c r="L7073" i="10" s="1"/>
  <c r="K7074" i="10"/>
  <c r="L7074" i="10" s="1"/>
  <c r="K7075" i="10"/>
  <c r="L7075" i="10" s="1"/>
  <c r="K7076" i="10"/>
  <c r="L7076" i="10" s="1"/>
  <c r="K7077" i="10"/>
  <c r="L7077" i="10" s="1"/>
  <c r="K7078" i="10"/>
  <c r="L7078" i="10" s="1"/>
  <c r="K7079" i="10"/>
  <c r="L7079" i="10" s="1"/>
  <c r="K7080" i="10"/>
  <c r="L7080" i="10" s="1"/>
  <c r="K7081" i="10"/>
  <c r="L7081" i="10" s="1"/>
  <c r="K7082" i="10"/>
  <c r="L7082" i="10" s="1"/>
  <c r="K7083" i="10"/>
  <c r="L7083" i="10" s="1"/>
  <c r="K7084" i="10"/>
  <c r="L7084" i="10" s="1"/>
  <c r="K7085" i="10"/>
  <c r="L7085" i="10" s="1"/>
  <c r="K7086" i="10"/>
  <c r="L7086" i="10" s="1"/>
  <c r="K7087" i="10"/>
  <c r="L7087" i="10" s="1"/>
  <c r="K7088" i="10"/>
  <c r="L7088" i="10" s="1"/>
  <c r="K7089" i="10"/>
  <c r="L7089" i="10" s="1"/>
  <c r="K7090" i="10"/>
  <c r="L7090" i="10" s="1"/>
  <c r="K7091" i="10"/>
  <c r="L7091" i="10" s="1"/>
  <c r="K7092" i="10"/>
  <c r="L7092" i="10" s="1"/>
  <c r="K7093" i="10"/>
  <c r="L7093" i="10" s="1"/>
  <c r="K7094" i="10"/>
  <c r="L7094" i="10" s="1"/>
  <c r="K7095" i="10"/>
  <c r="L7095" i="10" s="1"/>
  <c r="K7096" i="10"/>
  <c r="L7096" i="10" s="1"/>
  <c r="K7097" i="10"/>
  <c r="L7097" i="10" s="1"/>
  <c r="K7098" i="10"/>
  <c r="L7098" i="10" s="1"/>
  <c r="K7099" i="10"/>
  <c r="L7099" i="10" s="1"/>
  <c r="K7100" i="10"/>
  <c r="L7100" i="10" s="1"/>
  <c r="K7101" i="10"/>
  <c r="L7101" i="10" s="1"/>
  <c r="K7102" i="10"/>
  <c r="L7102" i="10" s="1"/>
  <c r="K7103" i="10"/>
  <c r="L7103" i="10" s="1"/>
  <c r="K7104" i="10"/>
  <c r="L7104" i="10" s="1"/>
  <c r="K7105" i="10"/>
  <c r="L7105" i="10" s="1"/>
  <c r="K7106" i="10"/>
  <c r="L7106" i="10" s="1"/>
  <c r="K7107" i="10"/>
  <c r="L7107" i="10" s="1"/>
  <c r="K7108" i="10"/>
  <c r="L7108" i="10" s="1"/>
  <c r="K7109" i="10"/>
  <c r="L7109" i="10" s="1"/>
  <c r="K7110" i="10"/>
  <c r="L7110" i="10" s="1"/>
  <c r="K7111" i="10"/>
  <c r="L7111" i="10" s="1"/>
  <c r="K7112" i="10"/>
  <c r="L7112" i="10" s="1"/>
  <c r="K7113" i="10"/>
  <c r="L7113" i="10" s="1"/>
  <c r="K7114" i="10"/>
  <c r="L7114" i="10" s="1"/>
  <c r="K7115" i="10"/>
  <c r="L7115" i="10" s="1"/>
  <c r="K7116" i="10"/>
  <c r="L7116" i="10" s="1"/>
  <c r="K7117" i="10"/>
  <c r="L7117" i="10" s="1"/>
  <c r="K7118" i="10"/>
  <c r="L7118" i="10" s="1"/>
  <c r="K7119" i="10"/>
  <c r="L7119" i="10" s="1"/>
  <c r="K7120" i="10"/>
  <c r="L7120" i="10" s="1"/>
  <c r="K7121" i="10"/>
  <c r="L7121" i="10" s="1"/>
  <c r="K7122" i="10"/>
  <c r="L7122" i="10" s="1"/>
  <c r="K7123" i="10"/>
  <c r="L7123" i="10" s="1"/>
  <c r="K7124" i="10"/>
  <c r="L7124" i="10" s="1"/>
  <c r="K7125" i="10"/>
  <c r="L7125" i="10" s="1"/>
  <c r="K7126" i="10"/>
  <c r="L7126" i="10" s="1"/>
  <c r="K7127" i="10"/>
  <c r="L7127" i="10" s="1"/>
  <c r="K7128" i="10"/>
  <c r="L7128" i="10" s="1"/>
  <c r="K7129" i="10"/>
  <c r="L7129" i="10" s="1"/>
  <c r="K7130" i="10"/>
  <c r="L7130" i="10" s="1"/>
  <c r="K7131" i="10"/>
  <c r="L7131" i="10" s="1"/>
  <c r="K7132" i="10"/>
  <c r="L7132" i="10" s="1"/>
  <c r="K7133" i="10"/>
  <c r="L7133" i="10" s="1"/>
  <c r="K7134" i="10"/>
  <c r="L7134" i="10" s="1"/>
  <c r="K7135" i="10"/>
  <c r="L7135" i="10" s="1"/>
  <c r="K7136" i="10"/>
  <c r="L7136" i="10" s="1"/>
  <c r="K7137" i="10"/>
  <c r="L7137" i="10" s="1"/>
  <c r="K7138" i="10"/>
  <c r="L7138" i="10" s="1"/>
  <c r="K7139" i="10"/>
  <c r="L7139" i="10" s="1"/>
  <c r="K7140" i="10"/>
  <c r="L7140" i="10" s="1"/>
  <c r="K7141" i="10"/>
  <c r="L7141" i="10" s="1"/>
  <c r="K7142" i="10"/>
  <c r="L7142" i="10" s="1"/>
  <c r="K7143" i="10"/>
  <c r="L7143" i="10" s="1"/>
  <c r="K7144" i="10"/>
  <c r="L7144" i="10" s="1"/>
  <c r="K7145" i="10"/>
  <c r="L7145" i="10" s="1"/>
  <c r="K7146" i="10"/>
  <c r="L7146" i="10" s="1"/>
  <c r="K7147" i="10"/>
  <c r="L7147" i="10" s="1"/>
  <c r="K7148" i="10"/>
  <c r="L7148" i="10" s="1"/>
  <c r="K7149" i="10"/>
  <c r="L7149" i="10" s="1"/>
  <c r="K7150" i="10"/>
  <c r="L7150" i="10" s="1"/>
  <c r="K7151" i="10"/>
  <c r="L7151" i="10" s="1"/>
  <c r="K7152" i="10"/>
  <c r="L7152" i="10" s="1"/>
  <c r="K7153" i="10"/>
  <c r="L7153" i="10" s="1"/>
  <c r="K7154" i="10"/>
  <c r="L7154" i="10" s="1"/>
  <c r="K7155" i="10"/>
  <c r="L7155" i="10" s="1"/>
  <c r="K7156" i="10"/>
  <c r="L7156" i="10" s="1"/>
  <c r="K7157" i="10"/>
  <c r="L7157" i="10" s="1"/>
  <c r="K7158" i="10"/>
  <c r="L7158" i="10" s="1"/>
  <c r="K7159" i="10"/>
  <c r="L7159" i="10" s="1"/>
  <c r="K7160" i="10"/>
  <c r="L7160" i="10" s="1"/>
  <c r="K7161" i="10"/>
  <c r="L7161" i="10" s="1"/>
  <c r="K7162" i="10"/>
  <c r="L7162" i="10" s="1"/>
  <c r="K7163" i="10"/>
  <c r="L7163" i="10" s="1"/>
  <c r="K7164" i="10"/>
  <c r="L7164" i="10" s="1"/>
  <c r="K7165" i="10"/>
  <c r="L7165" i="10" s="1"/>
  <c r="K7166" i="10"/>
  <c r="L7166" i="10" s="1"/>
  <c r="K7167" i="10"/>
  <c r="L7167" i="10" s="1"/>
  <c r="K7168" i="10"/>
  <c r="L7168" i="10" s="1"/>
  <c r="K7169" i="10"/>
  <c r="L7169" i="10" s="1"/>
  <c r="K7170" i="10"/>
  <c r="L7170" i="10" s="1"/>
  <c r="K7171" i="10"/>
  <c r="L7171" i="10" s="1"/>
  <c r="K7172" i="10"/>
  <c r="L7172" i="10" s="1"/>
  <c r="K7173" i="10"/>
  <c r="L7173" i="10" s="1"/>
  <c r="K7174" i="10"/>
  <c r="L7174" i="10" s="1"/>
  <c r="K7175" i="10"/>
  <c r="L7175" i="10" s="1"/>
  <c r="K7176" i="10"/>
  <c r="L7176" i="10" s="1"/>
  <c r="K7177" i="10"/>
  <c r="L7177" i="10" s="1"/>
  <c r="K7178" i="10"/>
  <c r="L7178" i="10" s="1"/>
  <c r="K7179" i="10"/>
  <c r="L7179" i="10" s="1"/>
  <c r="K7180" i="10"/>
  <c r="L7180" i="10" s="1"/>
  <c r="K7181" i="10"/>
  <c r="L7181" i="10" s="1"/>
  <c r="K7182" i="10"/>
  <c r="L7182" i="10" s="1"/>
  <c r="K7183" i="10"/>
  <c r="L7183" i="10" s="1"/>
  <c r="K7184" i="10"/>
  <c r="L7184" i="10" s="1"/>
  <c r="K7185" i="10"/>
  <c r="L7185" i="10" s="1"/>
  <c r="K7186" i="10"/>
  <c r="L7186" i="10" s="1"/>
  <c r="K7187" i="10"/>
  <c r="L7187" i="10" s="1"/>
  <c r="K7188" i="10"/>
  <c r="L7188" i="10" s="1"/>
  <c r="K7189" i="10"/>
  <c r="L7189" i="10" s="1"/>
  <c r="K7190" i="10"/>
  <c r="L7190" i="10" s="1"/>
  <c r="K7191" i="10"/>
  <c r="L7191" i="10" s="1"/>
  <c r="K7192" i="10"/>
  <c r="L7192" i="10" s="1"/>
  <c r="K7193" i="10"/>
  <c r="L7193" i="10" s="1"/>
  <c r="K7194" i="10"/>
  <c r="L7194" i="10" s="1"/>
  <c r="K7195" i="10"/>
  <c r="L7195" i="10" s="1"/>
  <c r="K7196" i="10"/>
  <c r="L7196" i="10" s="1"/>
  <c r="K7197" i="10"/>
  <c r="L7197" i="10" s="1"/>
  <c r="K7198" i="10"/>
  <c r="L7198" i="10" s="1"/>
  <c r="K7199" i="10"/>
  <c r="L7199" i="10" s="1"/>
  <c r="K7200" i="10"/>
  <c r="L7200" i="10" s="1"/>
  <c r="K7201" i="10"/>
  <c r="L7201" i="10" s="1"/>
  <c r="K7202" i="10"/>
  <c r="L7202" i="10" s="1"/>
  <c r="K7203" i="10"/>
  <c r="L7203" i="10" s="1"/>
  <c r="K7204" i="10"/>
  <c r="L7204" i="10" s="1"/>
  <c r="K7205" i="10"/>
  <c r="L7205" i="10" s="1"/>
  <c r="K7206" i="10"/>
  <c r="L7206" i="10" s="1"/>
  <c r="K7207" i="10"/>
  <c r="L7207" i="10" s="1"/>
  <c r="K7208" i="10"/>
  <c r="L7208" i="10" s="1"/>
  <c r="K7209" i="10"/>
  <c r="L7209" i="10" s="1"/>
  <c r="K7210" i="10"/>
  <c r="L7210" i="10" s="1"/>
  <c r="K7211" i="10"/>
  <c r="L7211" i="10" s="1"/>
  <c r="K7212" i="10"/>
  <c r="L7212" i="10" s="1"/>
  <c r="K7213" i="10"/>
  <c r="L7213" i="10" s="1"/>
  <c r="K7214" i="10"/>
  <c r="L7214" i="10" s="1"/>
  <c r="K7215" i="10"/>
  <c r="L7215" i="10" s="1"/>
  <c r="K7216" i="10"/>
  <c r="L7216" i="10" s="1"/>
  <c r="K7217" i="10"/>
  <c r="L7217" i="10" s="1"/>
  <c r="K7218" i="10"/>
  <c r="L7218" i="10" s="1"/>
  <c r="K7219" i="10"/>
  <c r="L7219" i="10" s="1"/>
  <c r="K7220" i="10"/>
  <c r="L7220" i="10" s="1"/>
  <c r="K7221" i="10"/>
  <c r="L7221" i="10" s="1"/>
  <c r="K7222" i="10"/>
  <c r="L7222" i="10" s="1"/>
  <c r="K7223" i="10"/>
  <c r="L7223" i="10" s="1"/>
  <c r="K7224" i="10"/>
  <c r="L7224" i="10" s="1"/>
  <c r="K7225" i="10"/>
  <c r="L7225" i="10" s="1"/>
  <c r="K7226" i="10"/>
  <c r="L7226" i="10" s="1"/>
  <c r="K7227" i="10"/>
  <c r="L7227" i="10" s="1"/>
  <c r="K7228" i="10"/>
  <c r="L7228" i="10" s="1"/>
  <c r="K7229" i="10"/>
  <c r="L7229" i="10" s="1"/>
  <c r="K7230" i="10"/>
  <c r="L7230" i="10" s="1"/>
  <c r="K7231" i="10"/>
  <c r="L7231" i="10" s="1"/>
  <c r="K7232" i="10"/>
  <c r="L7232" i="10" s="1"/>
  <c r="K7233" i="10"/>
  <c r="L7233" i="10" s="1"/>
  <c r="K7234" i="10"/>
  <c r="L7234" i="10" s="1"/>
  <c r="K7235" i="10"/>
  <c r="L7235" i="10" s="1"/>
  <c r="K7236" i="10"/>
  <c r="L7236" i="10" s="1"/>
  <c r="K7237" i="10"/>
  <c r="L7237" i="10" s="1"/>
  <c r="K7238" i="10"/>
  <c r="L7238" i="10" s="1"/>
  <c r="K7239" i="10"/>
  <c r="L7239" i="10" s="1"/>
  <c r="K7240" i="10"/>
  <c r="L7240" i="10" s="1"/>
  <c r="K7241" i="10"/>
  <c r="L7241" i="10" s="1"/>
  <c r="K7242" i="10"/>
  <c r="L7242" i="10" s="1"/>
  <c r="K7243" i="10"/>
  <c r="L7243" i="10" s="1"/>
  <c r="K7244" i="10"/>
  <c r="L7244" i="10" s="1"/>
  <c r="K7245" i="10"/>
  <c r="L7245" i="10" s="1"/>
  <c r="K7246" i="10"/>
  <c r="L7246" i="10" s="1"/>
  <c r="K7247" i="10"/>
  <c r="L7247" i="10" s="1"/>
  <c r="K7248" i="10"/>
  <c r="L7248" i="10" s="1"/>
  <c r="K7249" i="10"/>
  <c r="L7249" i="10" s="1"/>
  <c r="K7250" i="10"/>
  <c r="L7250" i="10" s="1"/>
  <c r="K7251" i="10"/>
  <c r="L7251" i="10" s="1"/>
  <c r="K7252" i="10"/>
  <c r="L7252" i="10" s="1"/>
  <c r="K7253" i="10"/>
  <c r="L7253" i="10" s="1"/>
  <c r="K7254" i="10"/>
  <c r="L7254" i="10" s="1"/>
  <c r="K7255" i="10"/>
  <c r="L7255" i="10" s="1"/>
  <c r="K7256" i="10"/>
  <c r="L7256" i="10" s="1"/>
  <c r="K7257" i="10"/>
  <c r="L7257" i="10" s="1"/>
  <c r="K7258" i="10"/>
  <c r="L7258" i="10" s="1"/>
  <c r="K7259" i="10"/>
  <c r="L7259" i="10" s="1"/>
  <c r="K7260" i="10"/>
  <c r="L7260" i="10" s="1"/>
  <c r="K7261" i="10"/>
  <c r="L7261" i="10" s="1"/>
  <c r="K7262" i="10"/>
  <c r="L7262" i="10" s="1"/>
  <c r="K7263" i="10"/>
  <c r="L7263" i="10" s="1"/>
  <c r="K7264" i="10"/>
  <c r="L7264" i="10" s="1"/>
  <c r="K7265" i="10"/>
  <c r="L7265" i="10" s="1"/>
  <c r="K7266" i="10"/>
  <c r="L7266" i="10" s="1"/>
  <c r="K7267" i="10"/>
  <c r="L7267" i="10" s="1"/>
  <c r="K7268" i="10"/>
  <c r="L7268" i="10" s="1"/>
  <c r="K7269" i="10"/>
  <c r="L7269" i="10" s="1"/>
  <c r="K7270" i="10"/>
  <c r="L7270" i="10" s="1"/>
  <c r="K7271" i="10"/>
  <c r="L7271" i="10" s="1"/>
  <c r="K7272" i="10"/>
  <c r="L7272" i="10" s="1"/>
  <c r="K7273" i="10"/>
  <c r="L7273" i="10" s="1"/>
  <c r="K7274" i="10"/>
  <c r="L7274" i="10" s="1"/>
  <c r="K7275" i="10"/>
  <c r="L7275" i="10" s="1"/>
  <c r="K7276" i="10"/>
  <c r="L7276" i="10" s="1"/>
  <c r="K7277" i="10"/>
  <c r="L7277" i="10" s="1"/>
  <c r="K7278" i="10"/>
  <c r="L7278" i="10" s="1"/>
  <c r="K7279" i="10"/>
  <c r="L7279" i="10" s="1"/>
  <c r="K7280" i="10"/>
  <c r="L7280" i="10" s="1"/>
  <c r="K7281" i="10"/>
  <c r="L7281" i="10" s="1"/>
  <c r="K7282" i="10"/>
  <c r="L7282" i="10" s="1"/>
  <c r="K7283" i="10"/>
  <c r="L7283" i="10" s="1"/>
  <c r="K7284" i="10"/>
  <c r="L7284" i="10" s="1"/>
  <c r="K7285" i="10"/>
  <c r="L7285" i="10" s="1"/>
  <c r="K7286" i="10"/>
  <c r="L7286" i="10" s="1"/>
  <c r="K7287" i="10"/>
  <c r="L7287" i="10" s="1"/>
  <c r="K7288" i="10"/>
  <c r="L7288" i="10" s="1"/>
  <c r="K7289" i="10"/>
  <c r="L7289" i="10" s="1"/>
  <c r="K7290" i="10"/>
  <c r="L7290" i="10" s="1"/>
  <c r="K7291" i="10"/>
  <c r="L7291" i="10" s="1"/>
  <c r="K7292" i="10"/>
  <c r="L7292" i="10" s="1"/>
  <c r="K7293" i="10"/>
  <c r="L7293" i="10" s="1"/>
  <c r="K7294" i="10"/>
  <c r="L7294" i="10" s="1"/>
  <c r="K7295" i="10"/>
  <c r="L7295" i="10" s="1"/>
  <c r="K7296" i="10"/>
  <c r="L7296" i="10" s="1"/>
  <c r="K7297" i="10"/>
  <c r="L7297" i="10" s="1"/>
  <c r="K7298" i="10"/>
  <c r="L7298" i="10" s="1"/>
  <c r="K7299" i="10"/>
  <c r="L7299" i="10" s="1"/>
  <c r="K7300" i="10"/>
  <c r="L7300" i="10" s="1"/>
  <c r="K7301" i="10"/>
  <c r="L7301" i="10" s="1"/>
  <c r="K7302" i="10"/>
  <c r="L7302" i="10" s="1"/>
  <c r="K7303" i="10"/>
  <c r="L7303" i="10" s="1"/>
  <c r="K7304" i="10"/>
  <c r="L7304" i="10" s="1"/>
  <c r="K7305" i="10"/>
  <c r="L7305" i="10" s="1"/>
  <c r="K7306" i="10"/>
  <c r="L7306" i="10" s="1"/>
  <c r="K7307" i="10"/>
  <c r="L7307" i="10" s="1"/>
  <c r="K7308" i="10"/>
  <c r="L7308" i="10" s="1"/>
  <c r="K7309" i="10"/>
  <c r="L7309" i="10" s="1"/>
  <c r="K7310" i="10"/>
  <c r="L7310" i="10" s="1"/>
  <c r="K7311" i="10"/>
  <c r="L7311" i="10" s="1"/>
  <c r="K7312" i="10"/>
  <c r="L7312" i="10" s="1"/>
  <c r="K7313" i="10"/>
  <c r="L7313" i="10" s="1"/>
  <c r="K7314" i="10"/>
  <c r="L7314" i="10" s="1"/>
  <c r="K7315" i="10"/>
  <c r="L7315" i="10" s="1"/>
  <c r="K7316" i="10"/>
  <c r="L7316" i="10" s="1"/>
  <c r="K7317" i="10"/>
  <c r="L7317" i="10" s="1"/>
  <c r="K7318" i="10"/>
  <c r="L7318" i="10" s="1"/>
  <c r="K7319" i="10"/>
  <c r="L7319" i="10" s="1"/>
  <c r="K7320" i="10"/>
  <c r="L7320" i="10" s="1"/>
  <c r="K7321" i="10"/>
  <c r="L7321" i="10" s="1"/>
  <c r="K7322" i="10"/>
  <c r="L7322" i="10" s="1"/>
  <c r="K7323" i="10"/>
  <c r="L7323" i="10" s="1"/>
  <c r="K7324" i="10"/>
  <c r="L7324" i="10" s="1"/>
  <c r="K7325" i="10"/>
  <c r="L7325" i="10" s="1"/>
  <c r="K7326" i="10"/>
  <c r="L7326" i="10" s="1"/>
  <c r="K7327" i="10"/>
  <c r="L7327" i="10" s="1"/>
  <c r="K7328" i="10"/>
  <c r="L7328" i="10" s="1"/>
  <c r="K7329" i="10"/>
  <c r="L7329" i="10" s="1"/>
  <c r="K7330" i="10"/>
  <c r="L7330" i="10" s="1"/>
  <c r="K7331" i="10"/>
  <c r="L7331" i="10" s="1"/>
  <c r="K7332" i="10"/>
  <c r="L7332" i="10" s="1"/>
  <c r="K7333" i="10"/>
  <c r="L7333" i="10" s="1"/>
  <c r="K7334" i="10"/>
  <c r="L7334" i="10" s="1"/>
  <c r="K7335" i="10"/>
  <c r="L7335" i="10" s="1"/>
  <c r="K7336" i="10"/>
  <c r="L7336" i="10" s="1"/>
  <c r="K7337" i="10"/>
  <c r="L7337" i="10" s="1"/>
  <c r="K7338" i="10"/>
  <c r="L7338" i="10" s="1"/>
  <c r="K7339" i="10"/>
  <c r="L7339" i="10" s="1"/>
  <c r="K7340" i="10"/>
  <c r="L7340" i="10" s="1"/>
  <c r="K7341" i="10"/>
  <c r="L7341" i="10" s="1"/>
  <c r="K7342" i="10"/>
  <c r="L7342" i="10" s="1"/>
  <c r="K7343" i="10"/>
  <c r="L7343" i="10" s="1"/>
  <c r="K7344" i="10"/>
  <c r="L7344" i="10" s="1"/>
  <c r="K7345" i="10"/>
  <c r="L7345" i="10" s="1"/>
  <c r="K7346" i="10"/>
  <c r="L7346" i="10" s="1"/>
  <c r="K7347" i="10"/>
  <c r="L7347" i="10" s="1"/>
  <c r="K7348" i="10"/>
  <c r="L7348" i="10" s="1"/>
  <c r="K7349" i="10"/>
  <c r="L7349" i="10" s="1"/>
  <c r="K7350" i="10"/>
  <c r="L7350" i="10" s="1"/>
  <c r="K7351" i="10"/>
  <c r="L7351" i="10" s="1"/>
  <c r="K7352" i="10"/>
  <c r="L7352" i="10" s="1"/>
  <c r="K7353" i="10"/>
  <c r="L7353" i="10" s="1"/>
  <c r="K7354" i="10"/>
  <c r="L7354" i="10" s="1"/>
  <c r="K7355" i="10"/>
  <c r="L7355" i="10" s="1"/>
  <c r="K7356" i="10"/>
  <c r="L7356" i="10" s="1"/>
  <c r="K7357" i="10"/>
  <c r="L7357" i="10" s="1"/>
  <c r="K7358" i="10"/>
  <c r="L7358" i="10" s="1"/>
  <c r="K7359" i="10"/>
  <c r="L7359" i="10" s="1"/>
  <c r="K7360" i="10"/>
  <c r="L7360" i="10" s="1"/>
  <c r="K7361" i="10"/>
  <c r="L7361" i="10" s="1"/>
  <c r="K7362" i="10"/>
  <c r="L7362" i="10" s="1"/>
  <c r="K7363" i="10"/>
  <c r="L7363" i="10" s="1"/>
  <c r="K7364" i="10"/>
  <c r="L7364" i="10" s="1"/>
  <c r="K7365" i="10"/>
  <c r="L7365" i="10" s="1"/>
  <c r="K7366" i="10"/>
  <c r="L7366" i="10" s="1"/>
  <c r="K7367" i="10"/>
  <c r="L7367" i="10" s="1"/>
  <c r="K7368" i="10"/>
  <c r="L7368" i="10" s="1"/>
  <c r="K7369" i="10"/>
  <c r="L7369" i="10" s="1"/>
  <c r="K7370" i="10"/>
  <c r="L7370" i="10" s="1"/>
  <c r="K7371" i="10"/>
  <c r="L7371" i="10" s="1"/>
  <c r="K7372" i="10"/>
  <c r="L7372" i="10" s="1"/>
  <c r="K7373" i="10"/>
  <c r="L7373" i="10" s="1"/>
  <c r="K7374" i="10"/>
  <c r="L7374" i="10" s="1"/>
  <c r="K7375" i="10"/>
  <c r="L7375" i="10" s="1"/>
  <c r="K7376" i="10"/>
  <c r="L7376" i="10" s="1"/>
  <c r="K7377" i="10"/>
  <c r="L7377" i="10" s="1"/>
  <c r="K7378" i="10"/>
  <c r="L7378" i="10" s="1"/>
  <c r="K7379" i="10"/>
  <c r="L7379" i="10" s="1"/>
  <c r="K7380" i="10"/>
  <c r="L7380" i="10" s="1"/>
  <c r="K7381" i="10"/>
  <c r="L7381" i="10" s="1"/>
  <c r="K7382" i="10"/>
  <c r="L7382" i="10" s="1"/>
  <c r="K7383" i="10"/>
  <c r="L7383" i="10" s="1"/>
  <c r="K7384" i="10"/>
  <c r="L7384" i="10" s="1"/>
  <c r="K7385" i="10"/>
  <c r="L7385" i="10" s="1"/>
  <c r="K7386" i="10"/>
  <c r="L7386" i="10" s="1"/>
  <c r="K7387" i="10"/>
  <c r="L7387" i="10" s="1"/>
  <c r="K7388" i="10"/>
  <c r="L7388" i="10" s="1"/>
  <c r="K7389" i="10"/>
  <c r="L7389" i="10" s="1"/>
  <c r="K7390" i="10"/>
  <c r="L7390" i="10" s="1"/>
  <c r="K7391" i="10"/>
  <c r="L7391" i="10" s="1"/>
  <c r="K7392" i="10"/>
  <c r="L7392" i="10" s="1"/>
  <c r="K7393" i="10"/>
  <c r="L7393" i="10" s="1"/>
  <c r="K7394" i="10"/>
  <c r="L7394" i="10" s="1"/>
  <c r="K7395" i="10"/>
  <c r="L7395" i="10" s="1"/>
  <c r="K7396" i="10"/>
  <c r="L7396" i="10" s="1"/>
  <c r="K7397" i="10"/>
  <c r="L7397" i="10" s="1"/>
  <c r="K7398" i="10"/>
  <c r="L7398" i="10" s="1"/>
  <c r="K7399" i="10"/>
  <c r="L7399" i="10" s="1"/>
  <c r="K7400" i="10"/>
  <c r="L7400" i="10" s="1"/>
  <c r="K7401" i="10"/>
  <c r="L7401" i="10" s="1"/>
  <c r="K7402" i="10"/>
  <c r="L7402" i="10" s="1"/>
  <c r="K7403" i="10"/>
  <c r="L7403" i="10" s="1"/>
  <c r="K7404" i="10"/>
  <c r="L7404" i="10" s="1"/>
  <c r="K7405" i="10"/>
  <c r="L7405" i="10" s="1"/>
  <c r="K7406" i="10"/>
  <c r="L7406" i="10" s="1"/>
  <c r="K7407" i="10"/>
  <c r="L7407" i="10" s="1"/>
  <c r="K7408" i="10"/>
  <c r="L7408" i="10" s="1"/>
  <c r="K7409" i="10"/>
  <c r="L7409" i="10" s="1"/>
  <c r="K7410" i="10"/>
  <c r="L7410" i="10" s="1"/>
  <c r="K7411" i="10"/>
  <c r="L7411" i="10" s="1"/>
  <c r="K7412" i="10"/>
  <c r="L7412" i="10" s="1"/>
  <c r="K7413" i="10"/>
  <c r="L7413" i="10" s="1"/>
  <c r="K7414" i="10"/>
  <c r="L7414" i="10" s="1"/>
  <c r="K7415" i="10"/>
  <c r="L7415" i="10" s="1"/>
  <c r="K7416" i="10"/>
  <c r="L7416" i="10" s="1"/>
  <c r="K7417" i="10"/>
  <c r="L7417" i="10" s="1"/>
  <c r="K7418" i="10"/>
  <c r="L7418" i="10" s="1"/>
  <c r="K7419" i="10"/>
  <c r="L7419" i="10" s="1"/>
  <c r="K7420" i="10"/>
  <c r="L7420" i="10" s="1"/>
  <c r="K7421" i="10"/>
  <c r="L7421" i="10" s="1"/>
  <c r="K7422" i="10"/>
  <c r="L7422" i="10" s="1"/>
  <c r="K7423" i="10"/>
  <c r="L7423" i="10" s="1"/>
  <c r="K7424" i="10"/>
  <c r="L7424" i="10" s="1"/>
  <c r="K7425" i="10"/>
  <c r="L7425" i="10" s="1"/>
  <c r="K7426" i="10"/>
  <c r="L7426" i="10" s="1"/>
  <c r="K7427" i="10"/>
  <c r="L7427" i="10" s="1"/>
  <c r="K7428" i="10"/>
  <c r="L7428" i="10" s="1"/>
  <c r="K7429" i="10"/>
  <c r="L7429" i="10" s="1"/>
  <c r="K7430" i="10"/>
  <c r="L7430" i="10" s="1"/>
  <c r="K7431" i="10"/>
  <c r="L7431" i="10" s="1"/>
  <c r="K7432" i="10"/>
  <c r="L7432" i="10" s="1"/>
  <c r="K7433" i="10"/>
  <c r="L7433" i="10" s="1"/>
  <c r="K7434" i="10"/>
  <c r="L7434" i="10" s="1"/>
  <c r="K7435" i="10"/>
  <c r="L7435" i="10" s="1"/>
  <c r="K7436" i="10"/>
  <c r="L7436" i="10" s="1"/>
  <c r="K7437" i="10"/>
  <c r="L7437" i="10" s="1"/>
  <c r="K7438" i="10"/>
  <c r="L7438" i="10" s="1"/>
  <c r="K7439" i="10"/>
  <c r="L7439" i="10" s="1"/>
  <c r="K7440" i="10"/>
  <c r="L7440" i="10" s="1"/>
  <c r="K7441" i="10"/>
  <c r="L7441" i="10" s="1"/>
  <c r="K7442" i="10"/>
  <c r="L7442" i="10" s="1"/>
  <c r="K7443" i="10"/>
  <c r="L7443" i="10" s="1"/>
  <c r="K7444" i="10"/>
  <c r="L7444" i="10" s="1"/>
  <c r="K7445" i="10"/>
  <c r="L7445" i="10" s="1"/>
  <c r="K7446" i="10"/>
  <c r="L7446" i="10" s="1"/>
  <c r="K7447" i="10"/>
  <c r="L7447" i="10" s="1"/>
  <c r="K7448" i="10"/>
  <c r="L7448" i="10" s="1"/>
  <c r="K7449" i="10"/>
  <c r="L7449" i="10" s="1"/>
  <c r="K7450" i="10"/>
  <c r="L7450" i="10" s="1"/>
  <c r="K7451" i="10"/>
  <c r="L7451" i="10" s="1"/>
  <c r="K7452" i="10"/>
  <c r="L7452" i="10" s="1"/>
  <c r="K7453" i="10"/>
  <c r="L7453" i="10" s="1"/>
  <c r="K7454" i="10"/>
  <c r="L7454" i="10" s="1"/>
  <c r="K7455" i="10"/>
  <c r="L7455" i="10" s="1"/>
  <c r="K7456" i="10"/>
  <c r="L7456" i="10" s="1"/>
  <c r="K7457" i="10"/>
  <c r="L7457" i="10" s="1"/>
  <c r="K7458" i="10"/>
  <c r="L7458" i="10" s="1"/>
  <c r="K7459" i="10"/>
  <c r="L7459" i="10" s="1"/>
  <c r="K7460" i="10"/>
  <c r="L7460" i="10" s="1"/>
  <c r="K7461" i="10"/>
  <c r="L7461" i="10" s="1"/>
  <c r="K7462" i="10"/>
  <c r="L7462" i="10" s="1"/>
  <c r="K7463" i="10"/>
  <c r="L7463" i="10" s="1"/>
  <c r="K7464" i="10"/>
  <c r="L7464" i="10" s="1"/>
  <c r="K7465" i="10"/>
  <c r="L7465" i="10" s="1"/>
  <c r="K7466" i="10"/>
  <c r="L7466" i="10" s="1"/>
  <c r="K7467" i="10"/>
  <c r="L7467" i="10" s="1"/>
  <c r="K7468" i="10"/>
  <c r="L7468" i="10" s="1"/>
  <c r="K7469" i="10"/>
  <c r="L7469" i="10" s="1"/>
  <c r="K7470" i="10"/>
  <c r="L7470" i="10" s="1"/>
  <c r="K7471" i="10"/>
  <c r="L7471" i="10" s="1"/>
  <c r="K7472" i="10"/>
  <c r="L7472" i="10" s="1"/>
  <c r="K7473" i="10"/>
  <c r="L7473" i="10" s="1"/>
  <c r="K7474" i="10"/>
  <c r="L7474" i="10" s="1"/>
  <c r="K7475" i="10"/>
  <c r="L7475" i="10" s="1"/>
  <c r="K7476" i="10"/>
  <c r="L7476" i="10" s="1"/>
  <c r="K7477" i="10"/>
  <c r="L7477" i="10" s="1"/>
  <c r="K7478" i="10"/>
  <c r="L7478" i="10" s="1"/>
  <c r="K7479" i="10"/>
  <c r="L7479" i="10" s="1"/>
  <c r="K7480" i="10"/>
  <c r="L7480" i="10" s="1"/>
  <c r="K7481" i="10"/>
  <c r="L7481" i="10" s="1"/>
  <c r="K7482" i="10"/>
  <c r="L7482" i="10" s="1"/>
  <c r="K7483" i="10"/>
  <c r="L7483" i="10" s="1"/>
  <c r="K7484" i="10"/>
  <c r="L7484" i="10" s="1"/>
  <c r="K7485" i="10"/>
  <c r="L7485" i="10" s="1"/>
  <c r="K7486" i="10"/>
  <c r="L7486" i="10" s="1"/>
  <c r="K7487" i="10"/>
  <c r="L7487" i="10" s="1"/>
  <c r="K7488" i="10"/>
  <c r="L7488" i="10" s="1"/>
  <c r="K7489" i="10"/>
  <c r="L7489" i="10" s="1"/>
  <c r="K7490" i="10"/>
  <c r="L7490" i="10" s="1"/>
  <c r="K7491" i="10"/>
  <c r="L7491" i="10" s="1"/>
  <c r="K7492" i="10"/>
  <c r="L7492" i="10" s="1"/>
  <c r="K7493" i="10"/>
  <c r="L7493" i="10" s="1"/>
  <c r="K7494" i="10"/>
  <c r="L7494" i="10" s="1"/>
  <c r="K7495" i="10"/>
  <c r="L7495" i="10" s="1"/>
  <c r="K7496" i="10"/>
  <c r="L7496" i="10" s="1"/>
  <c r="K7497" i="10"/>
  <c r="L7497" i="10" s="1"/>
  <c r="K7498" i="10"/>
  <c r="L7498" i="10" s="1"/>
  <c r="K7499" i="10"/>
  <c r="L7499" i="10" s="1"/>
  <c r="K7500" i="10"/>
  <c r="L7500" i="10" s="1"/>
  <c r="K7501" i="10"/>
  <c r="L7501" i="10" s="1"/>
  <c r="K7502" i="10"/>
  <c r="L7502" i="10" s="1"/>
  <c r="K7503" i="10"/>
  <c r="L7503" i="10" s="1"/>
  <c r="K7504" i="10"/>
  <c r="L7504" i="10" s="1"/>
  <c r="K7505" i="10"/>
  <c r="L7505" i="10" s="1"/>
  <c r="K7506" i="10"/>
  <c r="L7506" i="10" s="1"/>
  <c r="K7507" i="10"/>
  <c r="L7507" i="10" s="1"/>
  <c r="K7508" i="10"/>
  <c r="L7508" i="10" s="1"/>
  <c r="K7509" i="10"/>
  <c r="L7509" i="10" s="1"/>
  <c r="K7510" i="10"/>
  <c r="L7510" i="10" s="1"/>
  <c r="K7511" i="10"/>
  <c r="L7511" i="10" s="1"/>
  <c r="K7512" i="10"/>
  <c r="L7512" i="10" s="1"/>
  <c r="K7513" i="10"/>
  <c r="L7513" i="10" s="1"/>
  <c r="K7514" i="10"/>
  <c r="L7514" i="10" s="1"/>
  <c r="K7515" i="10"/>
  <c r="L7515" i="10" s="1"/>
  <c r="K7516" i="10"/>
  <c r="L7516" i="10" s="1"/>
  <c r="K7517" i="10"/>
  <c r="L7517" i="10" s="1"/>
  <c r="K7518" i="10"/>
  <c r="L7518" i="10" s="1"/>
  <c r="K7519" i="10"/>
  <c r="L7519" i="10" s="1"/>
  <c r="K7520" i="10"/>
  <c r="L7520" i="10" s="1"/>
  <c r="K7521" i="10"/>
  <c r="L7521" i="10" s="1"/>
  <c r="K7522" i="10"/>
  <c r="L7522" i="10" s="1"/>
  <c r="K7523" i="10"/>
  <c r="L7523" i="10" s="1"/>
  <c r="K7524" i="10"/>
  <c r="L7524" i="10" s="1"/>
  <c r="K7525" i="10"/>
  <c r="L7525" i="10" s="1"/>
  <c r="K7526" i="10"/>
  <c r="L7526" i="10" s="1"/>
  <c r="K7527" i="10"/>
  <c r="L7527" i="10" s="1"/>
  <c r="K7528" i="10"/>
  <c r="L7528" i="10" s="1"/>
  <c r="K7529" i="10"/>
  <c r="L7529" i="10" s="1"/>
  <c r="K7530" i="10"/>
  <c r="L7530" i="10" s="1"/>
  <c r="K7531" i="10"/>
  <c r="L7531" i="10" s="1"/>
  <c r="K7532" i="10"/>
  <c r="L7532" i="10" s="1"/>
  <c r="K7533" i="10"/>
  <c r="L7533" i="10" s="1"/>
  <c r="K7534" i="10"/>
  <c r="L7534" i="10" s="1"/>
  <c r="K7535" i="10"/>
  <c r="L7535" i="10" s="1"/>
  <c r="K7536" i="10"/>
  <c r="L7536" i="10" s="1"/>
  <c r="K7537" i="10"/>
  <c r="L7537" i="10" s="1"/>
  <c r="K7538" i="10"/>
  <c r="L7538" i="10" s="1"/>
  <c r="K7539" i="10"/>
  <c r="L7539" i="10" s="1"/>
  <c r="K7540" i="10"/>
  <c r="L7540" i="10" s="1"/>
  <c r="K7541" i="10"/>
  <c r="L7541" i="10" s="1"/>
  <c r="K7542" i="10"/>
  <c r="L7542" i="10" s="1"/>
  <c r="K7543" i="10"/>
  <c r="L7543" i="10" s="1"/>
  <c r="K7544" i="10"/>
  <c r="L7544" i="10" s="1"/>
  <c r="K7545" i="10"/>
  <c r="L7545" i="10" s="1"/>
  <c r="K7546" i="10"/>
  <c r="L7546" i="10" s="1"/>
  <c r="K7547" i="10"/>
  <c r="L7547" i="10" s="1"/>
  <c r="K7548" i="10"/>
  <c r="L7548" i="10" s="1"/>
  <c r="K7549" i="10"/>
  <c r="L7549" i="10" s="1"/>
  <c r="K7550" i="10"/>
  <c r="L7550" i="10" s="1"/>
  <c r="K7551" i="10"/>
  <c r="L7551" i="10" s="1"/>
  <c r="K7552" i="10"/>
  <c r="L7552" i="10" s="1"/>
  <c r="K7553" i="10"/>
  <c r="L7553" i="10" s="1"/>
  <c r="K7554" i="10"/>
  <c r="L7554" i="10" s="1"/>
  <c r="K7555" i="10"/>
  <c r="L7555" i="10" s="1"/>
  <c r="K7556" i="10"/>
  <c r="L7556" i="10" s="1"/>
  <c r="K7557" i="10"/>
  <c r="L7557" i="10" s="1"/>
  <c r="K7558" i="10"/>
  <c r="L7558" i="10" s="1"/>
  <c r="K7559" i="10"/>
  <c r="L7559" i="10" s="1"/>
  <c r="K7560" i="10"/>
  <c r="L7560" i="10" s="1"/>
  <c r="K7561" i="10"/>
  <c r="L7561" i="10" s="1"/>
  <c r="K7562" i="10"/>
  <c r="L7562" i="10" s="1"/>
  <c r="K7563" i="10"/>
  <c r="L7563" i="10" s="1"/>
  <c r="K7564" i="10"/>
  <c r="L7564" i="10" s="1"/>
  <c r="K7565" i="10"/>
  <c r="L7565" i="10" s="1"/>
  <c r="K7566" i="10"/>
  <c r="L7566" i="10" s="1"/>
  <c r="K7567" i="10"/>
  <c r="L7567" i="10" s="1"/>
  <c r="K7568" i="10"/>
  <c r="L7568" i="10" s="1"/>
  <c r="K7569" i="10"/>
  <c r="L7569" i="10" s="1"/>
  <c r="K7570" i="10"/>
  <c r="L7570" i="10" s="1"/>
  <c r="K7571" i="10"/>
  <c r="L7571" i="10" s="1"/>
  <c r="K7572" i="10"/>
  <c r="L7572" i="10" s="1"/>
  <c r="K7573" i="10"/>
  <c r="L7573" i="10" s="1"/>
  <c r="K7574" i="10"/>
  <c r="L7574" i="10" s="1"/>
  <c r="K7575" i="10"/>
  <c r="L7575" i="10" s="1"/>
  <c r="K7576" i="10"/>
  <c r="L7576" i="10" s="1"/>
  <c r="K7577" i="10"/>
  <c r="L7577" i="10" s="1"/>
  <c r="K7578" i="10"/>
  <c r="L7578" i="10" s="1"/>
  <c r="K7579" i="10"/>
  <c r="L7579" i="10" s="1"/>
  <c r="K7580" i="10"/>
  <c r="L7580" i="10" s="1"/>
  <c r="K7581" i="10"/>
  <c r="L7581" i="10" s="1"/>
  <c r="K7582" i="10"/>
  <c r="L7582" i="10" s="1"/>
  <c r="K7583" i="10"/>
  <c r="L7583" i="10" s="1"/>
  <c r="K7584" i="10"/>
  <c r="L7584" i="10" s="1"/>
  <c r="K7585" i="10"/>
  <c r="L7585" i="10" s="1"/>
  <c r="K7586" i="10"/>
  <c r="L7586" i="10" s="1"/>
  <c r="K7587" i="10"/>
  <c r="L7587" i="10" s="1"/>
  <c r="K7588" i="10"/>
  <c r="L7588" i="10" s="1"/>
  <c r="K7589" i="10"/>
  <c r="L7589" i="10" s="1"/>
  <c r="K7590" i="10"/>
  <c r="L7590" i="10" s="1"/>
  <c r="K7591" i="10"/>
  <c r="L7591" i="10" s="1"/>
  <c r="K7592" i="10"/>
  <c r="L7592" i="10" s="1"/>
  <c r="K7593" i="10"/>
  <c r="L7593" i="10" s="1"/>
  <c r="K7594" i="10"/>
  <c r="L7594" i="10" s="1"/>
  <c r="K7595" i="10"/>
  <c r="L7595" i="10" s="1"/>
  <c r="K7596" i="10"/>
  <c r="L7596" i="10" s="1"/>
  <c r="K7597" i="10"/>
  <c r="L7597" i="10" s="1"/>
  <c r="K7598" i="10"/>
  <c r="L7598" i="10" s="1"/>
  <c r="K7599" i="10"/>
  <c r="L7599" i="10" s="1"/>
  <c r="K7600" i="10"/>
  <c r="L7600" i="10" s="1"/>
  <c r="K7601" i="10"/>
  <c r="L7601" i="10" s="1"/>
  <c r="K7602" i="10"/>
  <c r="L7602" i="10" s="1"/>
  <c r="K7603" i="10"/>
  <c r="L7603" i="10" s="1"/>
  <c r="K7604" i="10"/>
  <c r="L7604" i="10" s="1"/>
  <c r="K7605" i="10"/>
  <c r="L7605" i="10" s="1"/>
  <c r="K7606" i="10"/>
  <c r="L7606" i="10" s="1"/>
  <c r="K7607" i="10"/>
  <c r="L7607" i="10" s="1"/>
  <c r="K7608" i="10"/>
  <c r="L7608" i="10" s="1"/>
  <c r="K7609" i="10"/>
  <c r="L7609" i="10" s="1"/>
  <c r="K7610" i="10"/>
  <c r="L7610" i="10" s="1"/>
  <c r="K7611" i="10"/>
  <c r="L7611" i="10" s="1"/>
  <c r="K7612" i="10"/>
  <c r="L7612" i="10" s="1"/>
  <c r="K7613" i="10"/>
  <c r="L7613" i="10" s="1"/>
  <c r="K7614" i="10"/>
  <c r="L7614" i="10" s="1"/>
  <c r="K7615" i="10"/>
  <c r="L7615" i="10" s="1"/>
  <c r="K7616" i="10"/>
  <c r="L7616" i="10" s="1"/>
  <c r="K7617" i="10"/>
  <c r="L7617" i="10" s="1"/>
  <c r="K7618" i="10"/>
  <c r="L7618" i="10" s="1"/>
  <c r="K7619" i="10"/>
  <c r="L7619" i="10" s="1"/>
  <c r="K7620" i="10"/>
  <c r="L7620" i="10" s="1"/>
  <c r="K7621" i="10"/>
  <c r="L7621" i="10" s="1"/>
  <c r="K7622" i="10"/>
  <c r="L7622" i="10" s="1"/>
  <c r="K7623" i="10"/>
  <c r="L7623" i="10" s="1"/>
  <c r="K7624" i="10"/>
  <c r="L7624" i="10" s="1"/>
  <c r="K7625" i="10"/>
  <c r="L7625" i="10" s="1"/>
  <c r="K7626" i="10"/>
  <c r="L7626" i="10" s="1"/>
  <c r="K7627" i="10"/>
  <c r="L7627" i="10" s="1"/>
  <c r="K7628" i="10"/>
  <c r="L7628" i="10" s="1"/>
  <c r="K7629" i="10"/>
  <c r="L7629" i="10" s="1"/>
  <c r="K7630" i="10"/>
  <c r="L7630" i="10" s="1"/>
  <c r="K7631" i="10"/>
  <c r="L7631" i="10" s="1"/>
  <c r="K7632" i="10"/>
  <c r="L7632" i="10" s="1"/>
  <c r="K7633" i="10"/>
  <c r="L7633" i="10" s="1"/>
  <c r="K7634" i="10"/>
  <c r="L7634" i="10" s="1"/>
  <c r="K7635" i="10"/>
  <c r="L7635" i="10" s="1"/>
  <c r="K7636" i="10"/>
  <c r="L7636" i="10" s="1"/>
  <c r="K7637" i="10"/>
  <c r="L7637" i="10" s="1"/>
  <c r="K7638" i="10"/>
  <c r="L7638" i="10" s="1"/>
  <c r="K7639" i="10"/>
  <c r="L7639" i="10" s="1"/>
  <c r="K7640" i="10"/>
  <c r="L7640" i="10" s="1"/>
  <c r="K7641" i="10"/>
  <c r="L7641" i="10" s="1"/>
  <c r="K7642" i="10"/>
  <c r="L7642" i="10" s="1"/>
  <c r="K7643" i="10"/>
  <c r="L7643" i="10" s="1"/>
  <c r="K7644" i="10"/>
  <c r="L7644" i="10" s="1"/>
  <c r="K7645" i="10"/>
  <c r="L7645" i="10" s="1"/>
  <c r="K7646" i="10"/>
  <c r="L7646" i="10" s="1"/>
  <c r="K7647" i="10"/>
  <c r="L7647" i="10" s="1"/>
  <c r="K7648" i="10"/>
  <c r="L7648" i="10" s="1"/>
  <c r="K7649" i="10"/>
  <c r="L7649" i="10" s="1"/>
  <c r="K7650" i="10"/>
  <c r="L7650" i="10" s="1"/>
  <c r="K7651" i="10"/>
  <c r="L7651" i="10" s="1"/>
  <c r="K7652" i="10"/>
  <c r="L7652" i="10" s="1"/>
  <c r="K7653" i="10"/>
  <c r="L7653" i="10" s="1"/>
  <c r="K7654" i="10"/>
  <c r="L7654" i="10" s="1"/>
  <c r="K7655" i="10"/>
  <c r="L7655" i="10" s="1"/>
  <c r="K7656" i="10"/>
  <c r="L7656" i="10" s="1"/>
  <c r="K7657" i="10"/>
  <c r="L7657" i="10" s="1"/>
  <c r="K7658" i="10"/>
  <c r="L7658" i="10" s="1"/>
  <c r="K7659" i="10"/>
  <c r="L7659" i="10" s="1"/>
  <c r="K7660" i="10"/>
  <c r="L7660" i="10" s="1"/>
  <c r="K7661" i="10"/>
  <c r="L7661" i="10" s="1"/>
  <c r="K7662" i="10"/>
  <c r="L7662" i="10" s="1"/>
  <c r="K7663" i="10"/>
  <c r="L7663" i="10" s="1"/>
  <c r="K7664" i="10"/>
  <c r="L7664" i="10" s="1"/>
  <c r="K7665" i="10"/>
  <c r="L7665" i="10" s="1"/>
  <c r="K7666" i="10"/>
  <c r="L7666" i="10" s="1"/>
  <c r="K7667" i="10"/>
  <c r="L7667" i="10" s="1"/>
  <c r="K7668" i="10"/>
  <c r="L7668" i="10" s="1"/>
  <c r="K7669" i="10"/>
  <c r="L7669" i="10" s="1"/>
  <c r="K7670" i="10"/>
  <c r="L7670" i="10" s="1"/>
  <c r="K7671" i="10"/>
  <c r="L7671" i="10" s="1"/>
  <c r="K7672" i="10"/>
  <c r="L7672" i="10" s="1"/>
  <c r="K7673" i="10"/>
  <c r="L7673" i="10" s="1"/>
  <c r="K7674" i="10"/>
  <c r="L7674" i="10" s="1"/>
  <c r="K7675" i="10"/>
  <c r="L7675" i="10" s="1"/>
  <c r="K7676" i="10"/>
  <c r="L7676" i="10" s="1"/>
  <c r="K7677" i="10"/>
  <c r="L7677" i="10" s="1"/>
  <c r="K7678" i="10"/>
  <c r="L7678" i="10" s="1"/>
  <c r="K7679" i="10"/>
  <c r="L7679" i="10" s="1"/>
  <c r="K7680" i="10"/>
  <c r="L7680" i="10" s="1"/>
  <c r="K7681" i="10"/>
  <c r="L7681" i="10" s="1"/>
  <c r="K7682" i="10"/>
  <c r="L7682" i="10" s="1"/>
  <c r="K7683" i="10"/>
  <c r="L7683" i="10" s="1"/>
  <c r="K7684" i="10"/>
  <c r="L7684" i="10" s="1"/>
  <c r="K7685" i="10"/>
  <c r="L7685" i="10" s="1"/>
  <c r="K7686" i="10"/>
  <c r="L7686" i="10" s="1"/>
  <c r="K7687" i="10"/>
  <c r="L7687" i="10" s="1"/>
  <c r="K7688" i="10"/>
  <c r="L7688" i="10" s="1"/>
  <c r="K7689" i="10"/>
  <c r="L7689" i="10" s="1"/>
  <c r="K7690" i="10"/>
  <c r="L7690" i="10" s="1"/>
  <c r="K7691" i="10"/>
  <c r="L7691" i="10" s="1"/>
  <c r="K7692" i="10"/>
  <c r="L7692" i="10" s="1"/>
  <c r="K7693" i="10"/>
  <c r="L7693" i="10" s="1"/>
  <c r="K7694" i="10"/>
  <c r="L7694" i="10" s="1"/>
  <c r="K7695" i="10"/>
  <c r="L7695" i="10" s="1"/>
  <c r="K7696" i="10"/>
  <c r="L7696" i="10" s="1"/>
  <c r="K7697" i="10"/>
  <c r="L7697" i="10" s="1"/>
  <c r="K7698" i="10"/>
  <c r="L7698" i="10" s="1"/>
  <c r="K7699" i="10"/>
  <c r="L7699" i="10" s="1"/>
  <c r="K7700" i="10"/>
  <c r="L7700" i="10" s="1"/>
  <c r="K7701" i="10"/>
  <c r="L7701" i="10" s="1"/>
  <c r="K7702" i="10"/>
  <c r="L7702" i="10" s="1"/>
  <c r="K7703" i="10"/>
  <c r="L7703" i="10" s="1"/>
  <c r="K7704" i="10"/>
  <c r="L7704" i="10" s="1"/>
  <c r="K7705" i="10"/>
  <c r="L7705" i="10" s="1"/>
  <c r="K7706" i="10"/>
  <c r="L7706" i="10" s="1"/>
  <c r="K7707" i="10"/>
  <c r="L7707" i="10" s="1"/>
  <c r="K7708" i="10"/>
  <c r="L7708" i="10" s="1"/>
  <c r="K7709" i="10"/>
  <c r="L7709" i="10" s="1"/>
  <c r="K7710" i="10"/>
  <c r="L7710" i="10" s="1"/>
  <c r="K7711" i="10"/>
  <c r="L7711" i="10" s="1"/>
  <c r="K7712" i="10"/>
  <c r="L7712" i="10" s="1"/>
  <c r="K7713" i="10"/>
  <c r="L7713" i="10" s="1"/>
  <c r="K7714" i="10"/>
  <c r="L7714" i="10" s="1"/>
  <c r="K7715" i="10"/>
  <c r="L7715" i="10" s="1"/>
  <c r="K7716" i="10"/>
  <c r="L7716" i="10" s="1"/>
  <c r="K7717" i="10"/>
  <c r="L7717" i="10" s="1"/>
  <c r="K7718" i="10"/>
  <c r="L7718" i="10" s="1"/>
  <c r="K7719" i="10"/>
  <c r="L7719" i="10" s="1"/>
  <c r="K7720" i="10"/>
  <c r="L7720" i="10" s="1"/>
  <c r="K7721" i="10"/>
  <c r="L7721" i="10" s="1"/>
  <c r="K7722" i="10"/>
  <c r="L7722" i="10" s="1"/>
  <c r="K7723" i="10"/>
  <c r="L7723" i="10" s="1"/>
  <c r="K7724" i="10"/>
  <c r="L7724" i="10" s="1"/>
  <c r="K7725" i="10"/>
  <c r="L7725" i="10" s="1"/>
  <c r="K7726" i="10"/>
  <c r="L7726" i="10" s="1"/>
  <c r="K7727" i="10"/>
  <c r="L7727" i="10" s="1"/>
  <c r="K7728" i="10"/>
  <c r="L7728" i="10" s="1"/>
  <c r="K7729" i="10"/>
  <c r="L7729" i="10" s="1"/>
  <c r="K7730" i="10"/>
  <c r="L7730" i="10" s="1"/>
  <c r="K7731" i="10"/>
  <c r="L7731" i="10" s="1"/>
  <c r="K7732" i="10"/>
  <c r="L7732" i="10" s="1"/>
  <c r="K7733" i="10"/>
  <c r="L7733" i="10" s="1"/>
  <c r="K7734" i="10"/>
  <c r="L7734" i="10" s="1"/>
  <c r="K7735" i="10"/>
  <c r="L7735" i="10" s="1"/>
  <c r="K7736" i="10"/>
  <c r="L7736" i="10" s="1"/>
  <c r="K7737" i="10"/>
  <c r="L7737" i="10" s="1"/>
  <c r="K7738" i="10"/>
  <c r="L7738" i="10" s="1"/>
  <c r="K7739" i="10"/>
  <c r="L7739" i="10" s="1"/>
  <c r="K7740" i="10"/>
  <c r="L7740" i="10" s="1"/>
  <c r="K7741" i="10"/>
  <c r="L7741" i="10" s="1"/>
  <c r="K7742" i="10"/>
  <c r="L7742" i="10" s="1"/>
  <c r="K7743" i="10"/>
  <c r="L7743" i="10" s="1"/>
  <c r="K7744" i="10"/>
  <c r="L7744" i="10" s="1"/>
  <c r="K7745" i="10"/>
  <c r="L7745" i="10" s="1"/>
  <c r="K7746" i="10"/>
  <c r="L7746" i="10" s="1"/>
  <c r="K7747" i="10"/>
  <c r="L7747" i="10" s="1"/>
  <c r="K7748" i="10"/>
  <c r="L7748" i="10" s="1"/>
  <c r="K7749" i="10"/>
  <c r="L7749" i="10" s="1"/>
  <c r="K7750" i="10"/>
  <c r="L7750" i="10" s="1"/>
  <c r="K7751" i="10"/>
  <c r="L7751" i="10" s="1"/>
  <c r="K7752" i="10"/>
  <c r="L7752" i="10" s="1"/>
  <c r="K7753" i="10"/>
  <c r="L7753" i="10" s="1"/>
  <c r="K7754" i="10"/>
  <c r="L7754" i="10" s="1"/>
  <c r="K7755" i="10"/>
  <c r="L7755" i="10" s="1"/>
  <c r="K7756" i="10"/>
  <c r="L7756" i="10" s="1"/>
  <c r="K7757" i="10"/>
  <c r="L7757" i="10" s="1"/>
  <c r="K7758" i="10"/>
  <c r="L7758" i="10" s="1"/>
  <c r="K7759" i="10"/>
  <c r="L7759" i="10" s="1"/>
  <c r="K7760" i="10"/>
  <c r="L7760" i="10" s="1"/>
  <c r="K7761" i="10"/>
  <c r="L7761" i="10" s="1"/>
  <c r="K7762" i="10"/>
  <c r="L7762" i="10" s="1"/>
  <c r="K7763" i="10"/>
  <c r="L7763" i="10" s="1"/>
  <c r="K7764" i="10"/>
  <c r="L7764" i="10" s="1"/>
  <c r="K7765" i="10"/>
  <c r="L7765" i="10" s="1"/>
  <c r="K7766" i="10"/>
  <c r="L7766" i="10" s="1"/>
  <c r="K7767" i="10"/>
  <c r="L7767" i="10" s="1"/>
  <c r="K7768" i="10"/>
  <c r="L7768" i="10" s="1"/>
  <c r="K7769" i="10"/>
  <c r="L7769" i="10" s="1"/>
  <c r="K7770" i="10"/>
  <c r="L7770" i="10" s="1"/>
  <c r="K7771" i="10"/>
  <c r="L7771" i="10" s="1"/>
  <c r="K7772" i="10"/>
  <c r="L7772" i="10" s="1"/>
  <c r="K7773" i="10"/>
  <c r="L7773" i="10" s="1"/>
  <c r="K7774" i="10"/>
  <c r="L7774" i="10" s="1"/>
  <c r="K7775" i="10"/>
  <c r="L7775" i="10" s="1"/>
  <c r="K7776" i="10"/>
  <c r="L7776" i="10" s="1"/>
  <c r="K7777" i="10"/>
  <c r="L7777" i="10" s="1"/>
  <c r="K7778" i="10"/>
  <c r="L7778" i="10" s="1"/>
  <c r="K7779" i="10"/>
  <c r="L7779" i="10" s="1"/>
  <c r="K7780" i="10"/>
  <c r="L7780" i="10" s="1"/>
  <c r="K7781" i="10"/>
  <c r="L7781" i="10" s="1"/>
  <c r="K7782" i="10"/>
  <c r="L7782" i="10" s="1"/>
  <c r="K7783" i="10"/>
  <c r="L7783" i="10" s="1"/>
  <c r="K7784" i="10"/>
  <c r="L7784" i="10" s="1"/>
  <c r="K7785" i="10"/>
  <c r="L7785" i="10" s="1"/>
  <c r="K7786" i="10"/>
  <c r="L7786" i="10" s="1"/>
  <c r="K7787" i="10"/>
  <c r="L7787" i="10" s="1"/>
  <c r="K7788" i="10"/>
  <c r="L7788" i="10" s="1"/>
  <c r="K7789" i="10"/>
  <c r="L7789" i="10" s="1"/>
  <c r="K7790" i="10"/>
  <c r="L7790" i="10" s="1"/>
  <c r="K7791" i="10"/>
  <c r="L7791" i="10" s="1"/>
  <c r="K7792" i="10"/>
  <c r="L7792" i="10" s="1"/>
  <c r="K7793" i="10"/>
  <c r="L7793" i="10" s="1"/>
  <c r="K7794" i="10"/>
  <c r="L7794" i="10" s="1"/>
  <c r="K7795" i="10"/>
  <c r="L7795" i="10" s="1"/>
  <c r="K7796" i="10"/>
  <c r="L7796" i="10" s="1"/>
  <c r="K7797" i="10"/>
  <c r="L7797" i="10" s="1"/>
  <c r="K7798" i="10"/>
  <c r="L7798" i="10" s="1"/>
  <c r="K7799" i="10"/>
  <c r="L7799" i="10" s="1"/>
  <c r="K7800" i="10"/>
  <c r="L7800" i="10" s="1"/>
  <c r="K7801" i="10"/>
  <c r="L7801" i="10" s="1"/>
  <c r="K7802" i="10"/>
  <c r="L7802" i="10" s="1"/>
  <c r="K7803" i="10"/>
  <c r="L7803" i="10" s="1"/>
  <c r="K7804" i="10"/>
  <c r="L7804" i="10" s="1"/>
  <c r="K7805" i="10"/>
  <c r="L7805" i="10" s="1"/>
  <c r="K7806" i="10"/>
  <c r="L7806" i="10" s="1"/>
  <c r="K7807" i="10"/>
  <c r="L7807" i="10" s="1"/>
  <c r="K7808" i="10"/>
  <c r="L7808" i="10" s="1"/>
  <c r="K7809" i="10"/>
  <c r="L7809" i="10" s="1"/>
  <c r="K7810" i="10"/>
  <c r="L7810" i="10" s="1"/>
  <c r="K7811" i="10"/>
  <c r="L7811" i="10" s="1"/>
  <c r="K7812" i="10"/>
  <c r="L7812" i="10" s="1"/>
  <c r="K7813" i="10"/>
  <c r="L7813" i="10" s="1"/>
  <c r="K7814" i="10"/>
  <c r="L7814" i="10" s="1"/>
  <c r="K7815" i="10"/>
  <c r="L7815" i="10" s="1"/>
  <c r="K7816" i="10"/>
  <c r="L7816" i="10" s="1"/>
  <c r="K7817" i="10"/>
  <c r="L7817" i="10" s="1"/>
  <c r="K7818" i="10"/>
  <c r="L7818" i="10" s="1"/>
  <c r="K7819" i="10"/>
  <c r="L7819" i="10" s="1"/>
  <c r="K7820" i="10"/>
  <c r="L7820" i="10" s="1"/>
  <c r="K7821" i="10"/>
  <c r="L7821" i="10" s="1"/>
  <c r="K7822" i="10"/>
  <c r="L7822" i="10" s="1"/>
  <c r="K7823" i="10"/>
  <c r="L7823" i="10" s="1"/>
  <c r="K7824" i="10"/>
  <c r="L7824" i="10" s="1"/>
  <c r="K7825" i="10"/>
  <c r="L7825" i="10" s="1"/>
  <c r="K7826" i="10"/>
  <c r="L7826" i="10" s="1"/>
  <c r="K7827" i="10"/>
  <c r="L7827" i="10" s="1"/>
  <c r="K7828" i="10"/>
  <c r="L7828" i="10" s="1"/>
  <c r="K7829" i="10"/>
  <c r="L7829" i="10" s="1"/>
  <c r="K7830" i="10"/>
  <c r="L7830" i="10" s="1"/>
  <c r="K7831" i="10"/>
  <c r="L7831" i="10" s="1"/>
  <c r="K7832" i="10"/>
  <c r="L7832" i="10" s="1"/>
  <c r="K7833" i="10"/>
  <c r="L7833" i="10" s="1"/>
  <c r="K7834" i="10"/>
  <c r="L7834" i="10" s="1"/>
  <c r="K7835" i="10"/>
  <c r="L7835" i="10" s="1"/>
  <c r="K7836" i="10"/>
  <c r="L7836" i="10" s="1"/>
  <c r="K7837" i="10"/>
  <c r="L7837" i="10" s="1"/>
  <c r="K7838" i="10"/>
  <c r="L7838" i="10" s="1"/>
  <c r="K7839" i="10"/>
  <c r="L7839" i="10" s="1"/>
  <c r="K7840" i="10"/>
  <c r="L7840" i="10" s="1"/>
  <c r="K7841" i="10"/>
  <c r="L7841" i="10" s="1"/>
  <c r="K7842" i="10"/>
  <c r="L7842" i="10" s="1"/>
  <c r="K7843" i="10"/>
  <c r="L7843" i="10" s="1"/>
  <c r="K7844" i="10"/>
  <c r="L7844" i="10" s="1"/>
  <c r="K7845" i="10"/>
  <c r="L7845" i="10" s="1"/>
  <c r="K7846" i="10"/>
  <c r="L7846" i="10" s="1"/>
  <c r="K7847" i="10"/>
  <c r="L7847" i="10" s="1"/>
  <c r="K7848" i="10"/>
  <c r="L7848" i="10" s="1"/>
  <c r="K7849" i="10"/>
  <c r="L7849" i="10" s="1"/>
  <c r="K7850" i="10"/>
  <c r="L7850" i="10" s="1"/>
  <c r="K7851" i="10"/>
  <c r="L7851" i="10" s="1"/>
  <c r="K7852" i="10"/>
  <c r="L7852" i="10" s="1"/>
  <c r="K7853" i="10"/>
  <c r="L7853" i="10" s="1"/>
  <c r="K7854" i="10"/>
  <c r="L7854" i="10" s="1"/>
  <c r="K7855" i="10"/>
  <c r="L7855" i="10" s="1"/>
  <c r="K7856" i="10"/>
  <c r="L7856" i="10" s="1"/>
  <c r="K7857" i="10"/>
  <c r="L7857" i="10" s="1"/>
  <c r="K7858" i="10"/>
  <c r="L7858" i="10" s="1"/>
  <c r="K7859" i="10"/>
  <c r="L7859" i="10" s="1"/>
  <c r="K7860" i="10"/>
  <c r="L7860" i="10" s="1"/>
  <c r="K7861" i="10"/>
  <c r="L7861" i="10" s="1"/>
  <c r="K7862" i="10"/>
  <c r="L7862" i="10" s="1"/>
  <c r="K7863" i="10"/>
  <c r="L7863" i="10" s="1"/>
  <c r="K7864" i="10"/>
  <c r="L7864" i="10" s="1"/>
  <c r="K7865" i="10"/>
  <c r="L7865" i="10" s="1"/>
  <c r="K7866" i="10"/>
  <c r="L7866" i="10" s="1"/>
  <c r="K7867" i="10"/>
  <c r="L7867" i="10" s="1"/>
  <c r="K7868" i="10"/>
  <c r="L7868" i="10" s="1"/>
  <c r="K7869" i="10"/>
  <c r="L7869" i="10" s="1"/>
  <c r="K7870" i="10"/>
  <c r="L7870" i="10" s="1"/>
  <c r="K7871" i="10"/>
  <c r="L7871" i="10" s="1"/>
  <c r="K7872" i="10"/>
  <c r="L7872" i="10" s="1"/>
  <c r="K7873" i="10"/>
  <c r="L7873" i="10" s="1"/>
  <c r="K7874" i="10"/>
  <c r="L7874" i="10" s="1"/>
  <c r="K7875" i="10"/>
  <c r="L7875" i="10" s="1"/>
  <c r="K7876" i="10"/>
  <c r="L7876" i="10" s="1"/>
  <c r="K7877" i="10"/>
  <c r="L7877" i="10" s="1"/>
  <c r="K7878" i="10"/>
  <c r="L7878" i="10" s="1"/>
  <c r="K7879" i="10"/>
  <c r="L7879" i="10" s="1"/>
  <c r="K7880" i="10"/>
  <c r="L7880" i="10" s="1"/>
  <c r="K7881" i="10"/>
  <c r="L7881" i="10" s="1"/>
  <c r="K7882" i="10"/>
  <c r="L7882" i="10" s="1"/>
  <c r="K7883" i="10"/>
  <c r="L7883" i="10" s="1"/>
  <c r="K7884" i="10"/>
  <c r="L7884" i="10" s="1"/>
  <c r="K7885" i="10"/>
  <c r="L7885" i="10" s="1"/>
  <c r="K7886" i="10"/>
  <c r="L7886" i="10" s="1"/>
  <c r="K7887" i="10"/>
  <c r="L7887" i="10" s="1"/>
  <c r="K7888" i="10"/>
  <c r="L7888" i="10" s="1"/>
  <c r="K7889" i="10"/>
  <c r="L7889" i="10" s="1"/>
  <c r="K7890" i="10"/>
  <c r="L7890" i="10" s="1"/>
  <c r="K7891" i="10"/>
  <c r="L7891" i="10" s="1"/>
  <c r="K7892" i="10"/>
  <c r="L7892" i="10" s="1"/>
  <c r="K7893" i="10"/>
  <c r="L7893" i="10" s="1"/>
  <c r="K7894" i="10"/>
  <c r="L7894" i="10" s="1"/>
  <c r="K7895" i="10"/>
  <c r="L7895" i="10" s="1"/>
  <c r="K7896" i="10"/>
  <c r="L7896" i="10" s="1"/>
  <c r="K7897" i="10"/>
  <c r="L7897" i="10" s="1"/>
  <c r="K7898" i="10"/>
  <c r="L7898" i="10" s="1"/>
  <c r="K7899" i="10"/>
  <c r="L7899" i="10" s="1"/>
  <c r="K7900" i="10"/>
  <c r="L7900" i="10" s="1"/>
  <c r="K7901" i="10"/>
  <c r="L7901" i="10" s="1"/>
  <c r="K7902" i="10"/>
  <c r="L7902" i="10" s="1"/>
  <c r="K7903" i="10"/>
  <c r="L7903" i="10" s="1"/>
  <c r="K7904" i="10"/>
  <c r="L7904" i="10" s="1"/>
  <c r="K7905" i="10"/>
  <c r="L7905" i="10" s="1"/>
  <c r="K7906" i="10"/>
  <c r="L7906" i="10" s="1"/>
  <c r="K7907" i="10"/>
  <c r="L7907" i="10" s="1"/>
  <c r="K7908" i="10"/>
  <c r="L7908" i="10" s="1"/>
  <c r="K7909" i="10"/>
  <c r="L7909" i="10" s="1"/>
  <c r="K7910" i="10"/>
  <c r="L7910" i="10" s="1"/>
  <c r="K7911" i="10"/>
  <c r="L7911" i="10" s="1"/>
  <c r="K7912" i="10"/>
  <c r="L7912" i="10" s="1"/>
  <c r="K7913" i="10"/>
  <c r="L7913" i="10" s="1"/>
  <c r="K7914" i="10"/>
  <c r="L7914" i="10" s="1"/>
  <c r="K7915" i="10"/>
  <c r="L7915" i="10" s="1"/>
  <c r="K7916" i="10"/>
  <c r="L7916" i="10" s="1"/>
  <c r="K7917" i="10"/>
  <c r="L7917" i="10" s="1"/>
  <c r="K7918" i="10"/>
  <c r="L7918" i="10" s="1"/>
  <c r="K7919" i="10"/>
  <c r="L7919" i="10" s="1"/>
  <c r="K7920" i="10"/>
  <c r="L7920" i="10" s="1"/>
  <c r="K7921" i="10"/>
  <c r="L7921" i="10" s="1"/>
  <c r="K7922" i="10"/>
  <c r="L7922" i="10" s="1"/>
  <c r="K7923" i="10"/>
  <c r="L7923" i="10" s="1"/>
  <c r="K7924" i="10"/>
  <c r="L7924" i="10" s="1"/>
  <c r="K7925" i="10"/>
  <c r="L7925" i="10" s="1"/>
  <c r="K7926" i="10"/>
  <c r="L7926" i="10" s="1"/>
  <c r="K7927" i="10"/>
  <c r="L7927" i="10" s="1"/>
  <c r="K7928" i="10"/>
  <c r="L7928" i="10" s="1"/>
  <c r="K7929" i="10"/>
  <c r="L7929" i="10" s="1"/>
  <c r="K7930" i="10"/>
  <c r="L7930" i="10" s="1"/>
  <c r="K7931" i="10"/>
  <c r="L7931" i="10" s="1"/>
  <c r="K7932" i="10"/>
  <c r="L7932" i="10" s="1"/>
  <c r="K7933" i="10"/>
  <c r="L7933" i="10" s="1"/>
  <c r="K7934" i="10"/>
  <c r="L7934" i="10" s="1"/>
  <c r="K7935" i="10"/>
  <c r="L7935" i="10" s="1"/>
  <c r="K7936" i="10"/>
  <c r="L7936" i="10" s="1"/>
  <c r="K7937" i="10"/>
  <c r="L7937" i="10" s="1"/>
  <c r="K7938" i="10"/>
  <c r="L7938" i="10" s="1"/>
  <c r="K7939" i="10"/>
  <c r="L7939" i="10" s="1"/>
  <c r="K7940" i="10"/>
  <c r="L7940" i="10" s="1"/>
  <c r="K7941" i="10"/>
  <c r="L7941" i="10" s="1"/>
  <c r="K7942" i="10"/>
  <c r="L7942" i="10" s="1"/>
  <c r="K7943" i="10"/>
  <c r="L7943" i="10" s="1"/>
  <c r="K7944" i="10"/>
  <c r="L7944" i="10" s="1"/>
  <c r="K7945" i="10"/>
  <c r="L7945" i="10" s="1"/>
  <c r="K7946" i="10"/>
  <c r="L7946" i="10" s="1"/>
  <c r="K7947" i="10"/>
  <c r="L7947" i="10" s="1"/>
  <c r="K7948" i="10"/>
  <c r="L7948" i="10" s="1"/>
  <c r="K7949" i="10"/>
  <c r="L7949" i="10" s="1"/>
  <c r="K7950" i="10"/>
  <c r="L7950" i="10" s="1"/>
  <c r="K7951" i="10"/>
  <c r="L7951" i="10" s="1"/>
  <c r="K7952" i="10"/>
  <c r="L7952" i="10" s="1"/>
  <c r="K7953" i="10"/>
  <c r="L7953" i="10" s="1"/>
  <c r="K7954" i="10"/>
  <c r="L7954" i="10" s="1"/>
  <c r="K7955" i="10"/>
  <c r="L7955" i="10" s="1"/>
  <c r="K7956" i="10"/>
  <c r="L7956" i="10" s="1"/>
  <c r="K7957" i="10"/>
  <c r="L7957" i="10" s="1"/>
  <c r="K7958" i="10"/>
  <c r="L7958" i="10" s="1"/>
  <c r="K7959" i="10"/>
  <c r="L7959" i="10" s="1"/>
  <c r="K7960" i="10"/>
  <c r="L7960" i="10" s="1"/>
  <c r="K7961" i="10"/>
  <c r="L7961" i="10" s="1"/>
  <c r="K7962" i="10"/>
  <c r="L7962" i="10" s="1"/>
  <c r="K7963" i="10"/>
  <c r="L7963" i="10" s="1"/>
  <c r="K7964" i="10"/>
  <c r="L7964" i="10" s="1"/>
  <c r="K7965" i="10"/>
  <c r="L7965" i="10" s="1"/>
  <c r="K7966" i="10"/>
  <c r="L7966" i="10" s="1"/>
  <c r="K7967" i="10"/>
  <c r="L7967" i="10" s="1"/>
  <c r="K7968" i="10"/>
  <c r="L7968" i="10" s="1"/>
  <c r="K7969" i="10"/>
  <c r="L7969" i="10" s="1"/>
  <c r="K7970" i="10"/>
  <c r="L7970" i="10" s="1"/>
  <c r="K7971" i="10"/>
  <c r="L7971" i="10" s="1"/>
  <c r="K7972" i="10"/>
  <c r="L7972" i="10" s="1"/>
  <c r="K7973" i="10"/>
  <c r="L7973" i="10" s="1"/>
  <c r="K7974" i="10"/>
  <c r="L7974" i="10" s="1"/>
  <c r="K7975" i="10"/>
  <c r="L7975" i="10" s="1"/>
  <c r="K7976" i="10"/>
  <c r="L7976" i="10" s="1"/>
  <c r="K7977" i="10"/>
  <c r="L7977" i="10" s="1"/>
  <c r="K7978" i="10"/>
  <c r="L7978" i="10" s="1"/>
  <c r="K7979" i="10"/>
  <c r="L7979" i="10" s="1"/>
  <c r="K7980" i="10"/>
  <c r="L7980" i="10" s="1"/>
  <c r="K7981" i="10"/>
  <c r="L7981" i="10" s="1"/>
  <c r="K7982" i="10"/>
  <c r="L7982" i="10" s="1"/>
  <c r="K7983" i="10"/>
  <c r="L7983" i="10" s="1"/>
  <c r="K7984" i="10"/>
  <c r="L7984" i="10" s="1"/>
  <c r="K7985" i="10"/>
  <c r="L7985" i="10" s="1"/>
  <c r="K7986" i="10"/>
  <c r="L7986" i="10" s="1"/>
  <c r="K7987" i="10"/>
  <c r="L7987" i="10" s="1"/>
  <c r="K7988" i="10"/>
  <c r="L7988" i="10" s="1"/>
  <c r="K7989" i="10"/>
  <c r="L7989" i="10" s="1"/>
  <c r="K7990" i="10"/>
  <c r="L7990" i="10" s="1"/>
  <c r="K7991" i="10"/>
  <c r="L7991" i="10" s="1"/>
  <c r="K7992" i="10"/>
  <c r="L7992" i="10" s="1"/>
  <c r="K7993" i="10"/>
  <c r="L7993" i="10" s="1"/>
  <c r="K7994" i="10"/>
  <c r="L7994" i="10" s="1"/>
  <c r="K7995" i="10"/>
  <c r="L7995" i="10" s="1"/>
  <c r="K7996" i="10"/>
  <c r="L7996" i="10" s="1"/>
  <c r="K7997" i="10"/>
  <c r="L7997" i="10" s="1"/>
  <c r="K7998" i="10"/>
  <c r="L7998" i="10" s="1"/>
  <c r="K7999" i="10"/>
  <c r="L7999" i="10" s="1"/>
  <c r="K8000" i="10"/>
  <c r="L8000" i="10" s="1"/>
  <c r="K8001" i="10"/>
  <c r="L8001" i="10" s="1"/>
  <c r="K8002" i="10"/>
  <c r="L8002" i="10" s="1"/>
  <c r="K8003" i="10"/>
  <c r="L8003" i="10" s="1"/>
  <c r="K8004" i="10"/>
  <c r="L8004" i="10" s="1"/>
  <c r="K8005" i="10"/>
  <c r="L8005" i="10" s="1"/>
  <c r="K8006" i="10"/>
  <c r="L8006" i="10" s="1"/>
  <c r="K8007" i="10"/>
  <c r="L8007" i="10" s="1"/>
  <c r="K8008" i="10"/>
  <c r="L8008" i="10" s="1"/>
  <c r="K8009" i="10"/>
  <c r="L8009" i="10" s="1"/>
  <c r="K8010" i="10"/>
  <c r="L8010" i="10" s="1"/>
  <c r="K8011" i="10"/>
  <c r="L8011" i="10" s="1"/>
  <c r="K8012" i="10"/>
  <c r="L8012" i="10" s="1"/>
  <c r="K8013" i="10"/>
  <c r="L8013" i="10" s="1"/>
  <c r="K8014" i="10"/>
  <c r="L8014" i="10" s="1"/>
  <c r="K8015" i="10"/>
  <c r="L8015" i="10" s="1"/>
  <c r="K8016" i="10"/>
  <c r="L8016" i="10" s="1"/>
  <c r="K8017" i="10"/>
  <c r="L8017" i="10" s="1"/>
  <c r="K8018" i="10"/>
  <c r="L8018" i="10" s="1"/>
  <c r="K8019" i="10"/>
  <c r="L8019" i="10" s="1"/>
  <c r="K8020" i="10"/>
  <c r="L8020" i="10" s="1"/>
  <c r="K8021" i="10"/>
  <c r="L8021" i="10" s="1"/>
  <c r="K8022" i="10"/>
  <c r="L8022" i="10" s="1"/>
  <c r="K8023" i="10"/>
  <c r="L8023" i="10" s="1"/>
  <c r="K8024" i="10"/>
  <c r="L8024" i="10" s="1"/>
  <c r="K8025" i="10"/>
  <c r="L8025" i="10" s="1"/>
  <c r="K8026" i="10"/>
  <c r="L8026" i="10" s="1"/>
  <c r="K8027" i="10"/>
  <c r="L8027" i="10" s="1"/>
  <c r="K8028" i="10"/>
  <c r="L8028" i="10" s="1"/>
  <c r="K8029" i="10"/>
  <c r="L8029" i="10" s="1"/>
  <c r="K8030" i="10"/>
  <c r="L8030" i="10" s="1"/>
  <c r="K8031" i="10"/>
  <c r="L8031" i="10" s="1"/>
  <c r="K8032" i="10"/>
  <c r="L8032" i="10" s="1"/>
  <c r="K8033" i="10"/>
  <c r="L8033" i="10" s="1"/>
  <c r="K8034" i="10"/>
  <c r="L8034" i="10" s="1"/>
  <c r="K8035" i="10"/>
  <c r="L8035" i="10" s="1"/>
  <c r="K8036" i="10"/>
  <c r="L8036" i="10" s="1"/>
  <c r="K8037" i="10"/>
  <c r="L8037" i="10" s="1"/>
  <c r="K8038" i="10"/>
  <c r="L8038" i="10" s="1"/>
  <c r="K8039" i="10"/>
  <c r="L8039" i="10" s="1"/>
  <c r="K8040" i="10"/>
  <c r="L8040" i="10" s="1"/>
  <c r="K8041" i="10"/>
  <c r="L8041" i="10" s="1"/>
  <c r="K8042" i="10"/>
  <c r="L8042" i="10" s="1"/>
  <c r="K8043" i="10"/>
  <c r="L8043" i="10" s="1"/>
  <c r="K8044" i="10"/>
  <c r="L8044" i="10" s="1"/>
  <c r="K8045" i="10"/>
  <c r="L8045" i="10" s="1"/>
  <c r="K8046" i="10"/>
  <c r="L8046" i="10" s="1"/>
  <c r="K8047" i="10"/>
  <c r="L8047" i="10" s="1"/>
  <c r="K8048" i="10"/>
  <c r="L8048" i="10" s="1"/>
  <c r="K8049" i="10"/>
  <c r="L8049" i="10" s="1"/>
  <c r="K8050" i="10"/>
  <c r="L8050" i="10" s="1"/>
  <c r="K8051" i="10"/>
  <c r="L8051" i="10" s="1"/>
  <c r="K8052" i="10"/>
  <c r="L8052" i="10" s="1"/>
  <c r="K8053" i="10"/>
  <c r="L8053" i="10" s="1"/>
  <c r="K8054" i="10"/>
  <c r="L8054" i="10" s="1"/>
  <c r="K8055" i="10"/>
  <c r="L8055" i="10" s="1"/>
  <c r="K8056" i="10"/>
  <c r="L8056" i="10" s="1"/>
  <c r="K8057" i="10"/>
  <c r="L8057" i="10" s="1"/>
  <c r="K8058" i="10"/>
  <c r="L8058" i="10" s="1"/>
  <c r="K8059" i="10"/>
  <c r="L8059" i="10" s="1"/>
  <c r="K8060" i="10"/>
  <c r="L8060" i="10" s="1"/>
  <c r="K8061" i="10"/>
  <c r="L8061" i="10" s="1"/>
  <c r="K8062" i="10"/>
  <c r="L8062" i="10" s="1"/>
  <c r="K8063" i="10"/>
  <c r="L8063" i="10" s="1"/>
  <c r="K8064" i="10"/>
  <c r="L8064" i="10" s="1"/>
  <c r="K8065" i="10"/>
  <c r="L8065" i="10" s="1"/>
  <c r="K8066" i="10"/>
  <c r="L8066" i="10" s="1"/>
  <c r="K8067" i="10"/>
  <c r="L8067" i="10" s="1"/>
  <c r="K8068" i="10"/>
  <c r="L8068" i="10" s="1"/>
  <c r="K8069" i="10"/>
  <c r="L8069" i="10" s="1"/>
  <c r="K8070" i="10"/>
  <c r="L8070" i="10" s="1"/>
  <c r="K8071" i="10"/>
  <c r="L8071" i="10" s="1"/>
  <c r="K8072" i="10"/>
  <c r="L8072" i="10" s="1"/>
  <c r="K8073" i="10"/>
  <c r="L8073" i="10" s="1"/>
  <c r="K8074" i="10"/>
  <c r="L8074" i="10" s="1"/>
  <c r="K8075" i="10"/>
  <c r="L8075" i="10" s="1"/>
  <c r="K8076" i="10"/>
  <c r="L8076" i="10" s="1"/>
  <c r="K8077" i="10"/>
  <c r="L8077" i="10" s="1"/>
  <c r="K8078" i="10"/>
  <c r="L8078" i="10" s="1"/>
  <c r="K8079" i="10"/>
  <c r="L8079" i="10" s="1"/>
  <c r="K8080" i="10"/>
  <c r="L8080" i="10" s="1"/>
  <c r="K8081" i="10"/>
  <c r="L8081" i="10" s="1"/>
  <c r="K8082" i="10"/>
  <c r="L8082" i="10" s="1"/>
  <c r="K8083" i="10"/>
  <c r="L8083" i="10" s="1"/>
  <c r="K8084" i="10"/>
  <c r="L8084" i="10" s="1"/>
  <c r="K8085" i="10"/>
  <c r="L8085" i="10" s="1"/>
  <c r="K8086" i="10"/>
  <c r="L8086" i="10" s="1"/>
  <c r="K8087" i="10"/>
  <c r="L8087" i="10" s="1"/>
  <c r="K8088" i="10"/>
  <c r="L8088" i="10" s="1"/>
  <c r="K8089" i="10"/>
  <c r="L8089" i="10" s="1"/>
  <c r="K8090" i="10"/>
  <c r="L8090" i="10" s="1"/>
  <c r="K8091" i="10"/>
  <c r="L8091" i="10" s="1"/>
  <c r="K8092" i="10"/>
  <c r="L8092" i="10" s="1"/>
  <c r="K8093" i="10"/>
  <c r="L8093" i="10" s="1"/>
  <c r="K8094" i="10"/>
  <c r="L8094" i="10" s="1"/>
  <c r="K8095" i="10"/>
  <c r="L8095" i="10" s="1"/>
  <c r="K8096" i="10"/>
  <c r="L8096" i="10" s="1"/>
  <c r="K8097" i="10"/>
  <c r="L8097" i="10" s="1"/>
  <c r="K8098" i="10"/>
  <c r="L8098" i="10" s="1"/>
  <c r="K8099" i="10"/>
  <c r="L8099" i="10" s="1"/>
  <c r="K8100" i="10"/>
  <c r="L8100" i="10" s="1"/>
  <c r="K8101" i="10"/>
  <c r="L8101" i="10" s="1"/>
  <c r="K8102" i="10"/>
  <c r="L8102" i="10" s="1"/>
  <c r="K8103" i="10"/>
  <c r="L8103" i="10" s="1"/>
  <c r="K8104" i="10"/>
  <c r="L8104" i="10" s="1"/>
  <c r="K8105" i="10"/>
  <c r="L8105" i="10" s="1"/>
  <c r="K8106" i="10"/>
  <c r="L8106" i="10" s="1"/>
  <c r="K8107" i="10"/>
  <c r="L8107" i="10" s="1"/>
  <c r="K8108" i="10"/>
  <c r="L8108" i="10" s="1"/>
  <c r="K8109" i="10"/>
  <c r="L8109" i="10" s="1"/>
  <c r="K8110" i="10"/>
  <c r="L8110" i="10" s="1"/>
  <c r="K8111" i="10"/>
  <c r="L8111" i="10" s="1"/>
  <c r="K8112" i="10"/>
  <c r="L8112" i="10" s="1"/>
  <c r="K8113" i="10"/>
  <c r="L8113" i="10" s="1"/>
  <c r="K8114" i="10"/>
  <c r="L8114" i="10" s="1"/>
  <c r="K8115" i="10"/>
  <c r="L8115" i="10" s="1"/>
  <c r="K8116" i="10"/>
  <c r="L8116" i="10" s="1"/>
  <c r="K8117" i="10"/>
  <c r="L8117" i="10" s="1"/>
  <c r="K8118" i="10"/>
  <c r="L8118" i="10" s="1"/>
  <c r="K8119" i="10"/>
  <c r="L8119" i="10" s="1"/>
  <c r="K8120" i="10"/>
  <c r="L8120" i="10" s="1"/>
  <c r="K8121" i="10"/>
  <c r="L8121" i="10" s="1"/>
  <c r="K8122" i="10"/>
  <c r="L8122" i="10" s="1"/>
  <c r="K8123" i="10"/>
  <c r="L8123" i="10" s="1"/>
  <c r="K8124" i="10"/>
  <c r="L8124" i="10" s="1"/>
  <c r="K8125" i="10"/>
  <c r="L8125" i="10" s="1"/>
  <c r="K8126" i="10"/>
  <c r="L8126" i="10" s="1"/>
  <c r="K8127" i="10"/>
  <c r="L8127" i="10" s="1"/>
  <c r="K8128" i="10"/>
  <c r="L8128" i="10" s="1"/>
  <c r="K8129" i="10"/>
  <c r="L8129" i="10" s="1"/>
  <c r="K8130" i="10"/>
  <c r="L8130" i="10" s="1"/>
  <c r="K8131" i="10"/>
  <c r="L8131" i="10" s="1"/>
  <c r="K8132" i="10"/>
  <c r="L8132" i="10" s="1"/>
  <c r="K8133" i="10"/>
  <c r="L8133" i="10" s="1"/>
  <c r="K8134" i="10"/>
  <c r="L8134" i="10" s="1"/>
  <c r="K8135" i="10"/>
  <c r="L8135" i="10" s="1"/>
  <c r="K8136" i="10"/>
  <c r="L8136" i="10" s="1"/>
  <c r="K8137" i="10"/>
  <c r="L8137" i="10" s="1"/>
  <c r="K8138" i="10"/>
  <c r="L8138" i="10" s="1"/>
  <c r="K8139" i="10"/>
  <c r="L8139" i="10" s="1"/>
  <c r="K8140" i="10"/>
  <c r="L8140" i="10" s="1"/>
  <c r="K8141" i="10"/>
  <c r="L8141" i="10" s="1"/>
  <c r="K8142" i="10"/>
  <c r="L8142" i="10" s="1"/>
  <c r="K8143" i="10"/>
  <c r="L8143" i="10" s="1"/>
  <c r="K8144" i="10"/>
  <c r="L8144" i="10" s="1"/>
  <c r="K8145" i="10"/>
  <c r="L8145" i="10" s="1"/>
  <c r="K8146" i="10"/>
  <c r="L8146" i="10" s="1"/>
  <c r="K8147" i="10"/>
  <c r="L8147" i="10" s="1"/>
  <c r="K8148" i="10"/>
  <c r="L8148" i="10" s="1"/>
  <c r="K8149" i="10"/>
  <c r="L8149" i="10" s="1"/>
  <c r="K8150" i="10"/>
  <c r="L8150" i="10" s="1"/>
  <c r="K8151" i="10"/>
  <c r="L8151" i="10" s="1"/>
  <c r="K8152" i="10"/>
  <c r="L8152" i="10" s="1"/>
  <c r="K8153" i="10"/>
  <c r="L8153" i="10" s="1"/>
  <c r="K8154" i="10"/>
  <c r="L8154" i="10" s="1"/>
  <c r="K8155" i="10"/>
  <c r="L8155" i="10" s="1"/>
  <c r="K8156" i="10"/>
  <c r="L8156" i="10" s="1"/>
  <c r="K8157" i="10"/>
  <c r="L8157" i="10" s="1"/>
  <c r="K8158" i="10"/>
  <c r="L8158" i="10" s="1"/>
  <c r="K8159" i="10"/>
  <c r="L8159" i="10" s="1"/>
  <c r="K8160" i="10"/>
  <c r="L8160" i="10" s="1"/>
  <c r="K8161" i="10"/>
  <c r="L8161" i="10" s="1"/>
  <c r="K8162" i="10"/>
  <c r="L8162" i="10" s="1"/>
  <c r="K8163" i="10"/>
  <c r="L8163" i="10" s="1"/>
  <c r="K8164" i="10"/>
  <c r="L8164" i="10" s="1"/>
  <c r="K8165" i="10"/>
  <c r="L8165" i="10" s="1"/>
  <c r="K8166" i="10"/>
  <c r="L8166" i="10" s="1"/>
  <c r="K8167" i="10"/>
  <c r="L8167" i="10" s="1"/>
  <c r="K8168" i="10"/>
  <c r="L8168" i="10" s="1"/>
  <c r="K8169" i="10"/>
  <c r="L8169" i="10" s="1"/>
  <c r="K8170" i="10"/>
  <c r="L8170" i="10" s="1"/>
  <c r="K8171" i="10"/>
  <c r="L8171" i="10" s="1"/>
  <c r="K8172" i="10"/>
  <c r="L8172" i="10" s="1"/>
  <c r="K8173" i="10"/>
  <c r="L8173" i="10" s="1"/>
  <c r="K8174" i="10"/>
  <c r="L8174" i="10" s="1"/>
  <c r="K8175" i="10"/>
  <c r="L8175" i="10" s="1"/>
  <c r="K8176" i="10"/>
  <c r="L8176" i="10" s="1"/>
  <c r="K8177" i="10"/>
  <c r="L8177" i="10" s="1"/>
  <c r="K8178" i="10"/>
  <c r="L8178" i="10" s="1"/>
  <c r="K8179" i="10"/>
  <c r="L8179" i="10" s="1"/>
  <c r="K8180" i="10"/>
  <c r="L8180" i="10" s="1"/>
  <c r="K8181" i="10"/>
  <c r="L8181" i="10" s="1"/>
  <c r="K8182" i="10"/>
  <c r="L8182" i="10" s="1"/>
  <c r="K8183" i="10"/>
  <c r="L8183" i="10" s="1"/>
  <c r="K8184" i="10"/>
  <c r="L8184" i="10" s="1"/>
  <c r="K8185" i="10"/>
  <c r="L8185" i="10" s="1"/>
  <c r="K8186" i="10"/>
  <c r="L8186" i="10" s="1"/>
  <c r="K8187" i="10"/>
  <c r="L8187" i="10" s="1"/>
  <c r="K8188" i="10"/>
  <c r="L8188" i="10" s="1"/>
  <c r="K8189" i="10"/>
  <c r="L8189" i="10" s="1"/>
  <c r="K8190" i="10"/>
  <c r="L8190" i="10" s="1"/>
  <c r="K8191" i="10"/>
  <c r="L8191" i="10" s="1"/>
  <c r="K8192" i="10"/>
  <c r="L8192" i="10" s="1"/>
  <c r="K8193" i="10"/>
  <c r="L8193" i="10" s="1"/>
  <c r="K8194" i="10"/>
  <c r="L8194" i="10" s="1"/>
  <c r="K8195" i="10"/>
  <c r="L8195" i="10" s="1"/>
  <c r="K8196" i="10"/>
  <c r="L8196" i="10" s="1"/>
  <c r="K8197" i="10"/>
  <c r="L8197" i="10" s="1"/>
  <c r="K8198" i="10"/>
  <c r="L8198" i="10" s="1"/>
  <c r="K8199" i="10"/>
  <c r="L8199" i="10" s="1"/>
  <c r="K8200" i="10"/>
  <c r="L8200" i="10" s="1"/>
  <c r="K8201" i="10"/>
  <c r="L8201" i="10" s="1"/>
  <c r="K8202" i="10"/>
  <c r="L8202" i="10" s="1"/>
  <c r="K8203" i="10"/>
  <c r="L8203" i="10" s="1"/>
  <c r="K8204" i="10"/>
  <c r="L8204" i="10" s="1"/>
  <c r="K8205" i="10"/>
  <c r="L8205" i="10" s="1"/>
  <c r="K8206" i="10"/>
  <c r="L8206" i="10" s="1"/>
  <c r="K8207" i="10"/>
  <c r="L8207" i="10" s="1"/>
  <c r="K8208" i="10"/>
  <c r="L8208" i="10" s="1"/>
  <c r="K8209" i="10"/>
  <c r="L8209" i="10" s="1"/>
  <c r="K8210" i="10"/>
  <c r="L8210" i="10" s="1"/>
  <c r="K8211" i="10"/>
  <c r="L8211" i="10" s="1"/>
  <c r="K8212" i="10"/>
  <c r="L8212" i="10" s="1"/>
  <c r="K8213" i="10"/>
  <c r="L8213" i="10" s="1"/>
  <c r="K8214" i="10"/>
  <c r="L8214" i="10" s="1"/>
  <c r="K8215" i="10"/>
  <c r="L8215" i="10" s="1"/>
  <c r="K8216" i="10"/>
  <c r="L8216" i="10" s="1"/>
  <c r="K8217" i="10"/>
  <c r="L8217" i="10" s="1"/>
  <c r="K8218" i="10"/>
  <c r="L8218" i="10" s="1"/>
  <c r="K8219" i="10"/>
  <c r="L8219" i="10" s="1"/>
  <c r="K8220" i="10"/>
  <c r="L8220" i="10" s="1"/>
  <c r="K8221" i="10"/>
  <c r="L8221" i="10" s="1"/>
  <c r="K8222" i="10"/>
  <c r="L8222" i="10" s="1"/>
  <c r="K8223" i="10"/>
  <c r="L8223" i="10" s="1"/>
  <c r="K8224" i="10"/>
  <c r="L8224" i="10" s="1"/>
  <c r="K8225" i="10"/>
  <c r="L8225" i="10" s="1"/>
  <c r="K8226" i="10"/>
  <c r="L8226" i="10" s="1"/>
  <c r="K8227" i="10"/>
  <c r="L8227" i="10" s="1"/>
  <c r="K8228" i="10"/>
  <c r="L8228" i="10" s="1"/>
  <c r="K8229" i="10"/>
  <c r="L8229" i="10" s="1"/>
  <c r="K8230" i="10"/>
  <c r="L8230" i="10" s="1"/>
  <c r="K8231" i="10"/>
  <c r="L8231" i="10" s="1"/>
  <c r="K8232" i="10"/>
  <c r="L8232" i="10" s="1"/>
  <c r="K8233" i="10"/>
  <c r="L8233" i="10" s="1"/>
  <c r="K8234" i="10"/>
  <c r="L8234" i="10" s="1"/>
  <c r="K8235" i="10"/>
  <c r="L8235" i="10" s="1"/>
  <c r="K8236" i="10"/>
  <c r="L8236" i="10" s="1"/>
  <c r="K8237" i="10"/>
  <c r="L8237" i="10" s="1"/>
  <c r="K8238" i="10"/>
  <c r="L8238" i="10" s="1"/>
  <c r="K8239" i="10"/>
  <c r="L8239" i="10" s="1"/>
  <c r="K8240" i="10"/>
  <c r="L8240" i="10" s="1"/>
  <c r="K8241" i="10"/>
  <c r="L8241" i="10" s="1"/>
  <c r="K8242" i="10"/>
  <c r="L8242" i="10" s="1"/>
  <c r="K8243" i="10"/>
  <c r="L8243" i="10" s="1"/>
  <c r="K8244" i="10"/>
  <c r="L8244" i="10" s="1"/>
  <c r="K8245" i="10"/>
  <c r="L8245" i="10" s="1"/>
  <c r="K8246" i="10"/>
  <c r="L8246" i="10" s="1"/>
  <c r="K8247" i="10"/>
  <c r="L8247" i="10" s="1"/>
  <c r="K8248" i="10"/>
  <c r="L8248" i="10" s="1"/>
  <c r="K8249" i="10"/>
  <c r="L8249" i="10" s="1"/>
  <c r="K8250" i="10"/>
  <c r="L8250" i="10" s="1"/>
  <c r="K8251" i="10"/>
  <c r="L8251" i="10" s="1"/>
  <c r="K8252" i="10"/>
  <c r="L8252" i="10" s="1"/>
  <c r="K8253" i="10"/>
  <c r="L8253" i="10" s="1"/>
  <c r="K8254" i="10"/>
  <c r="L8254" i="10" s="1"/>
  <c r="K8255" i="10"/>
  <c r="L8255" i="10" s="1"/>
  <c r="K8256" i="10"/>
  <c r="L8256" i="10" s="1"/>
  <c r="K8257" i="10"/>
  <c r="L8257" i="10" s="1"/>
  <c r="K8258" i="10"/>
  <c r="L8258" i="10" s="1"/>
  <c r="K8259" i="10"/>
  <c r="L8259" i="10" s="1"/>
  <c r="K8260" i="10"/>
  <c r="L8260" i="10" s="1"/>
  <c r="K8261" i="10"/>
  <c r="L8261" i="10" s="1"/>
  <c r="K8262" i="10"/>
  <c r="L8262" i="10" s="1"/>
  <c r="K8263" i="10"/>
  <c r="L8263" i="10" s="1"/>
  <c r="K8264" i="10"/>
  <c r="L8264" i="10" s="1"/>
  <c r="K8265" i="10"/>
  <c r="L8265" i="10" s="1"/>
  <c r="K8266" i="10"/>
  <c r="L8266" i="10" s="1"/>
  <c r="K8267" i="10"/>
  <c r="L8267" i="10" s="1"/>
  <c r="K8268" i="10"/>
  <c r="L8268" i="10" s="1"/>
  <c r="K8269" i="10"/>
  <c r="L8269" i="10" s="1"/>
  <c r="K8270" i="10"/>
  <c r="L8270" i="10" s="1"/>
  <c r="K8271" i="10"/>
  <c r="L8271" i="10" s="1"/>
  <c r="K8272" i="10"/>
  <c r="L8272" i="10" s="1"/>
  <c r="K8273" i="10"/>
  <c r="L8273" i="10" s="1"/>
  <c r="K8274" i="10"/>
  <c r="L8274" i="10" s="1"/>
  <c r="K8275" i="10"/>
  <c r="L8275" i="10" s="1"/>
  <c r="K8276" i="10"/>
  <c r="L8276" i="10" s="1"/>
  <c r="K8277" i="10"/>
  <c r="L8277" i="10" s="1"/>
  <c r="K8278" i="10"/>
  <c r="L8278" i="10" s="1"/>
  <c r="K8279" i="10"/>
  <c r="L8279" i="10" s="1"/>
  <c r="K8280" i="10"/>
  <c r="L8280" i="10" s="1"/>
  <c r="K8281" i="10"/>
  <c r="L8281" i="10" s="1"/>
  <c r="K8282" i="10"/>
  <c r="L8282" i="10" s="1"/>
  <c r="K8283" i="10"/>
  <c r="L8283" i="10" s="1"/>
  <c r="K8284" i="10"/>
  <c r="L8284" i="10" s="1"/>
  <c r="K8285" i="10"/>
  <c r="L8285" i="10" s="1"/>
  <c r="K8286" i="10"/>
  <c r="L8286" i="10" s="1"/>
  <c r="K8287" i="10"/>
  <c r="L8287" i="10" s="1"/>
  <c r="K8288" i="10"/>
  <c r="L8288" i="10" s="1"/>
  <c r="K8289" i="10"/>
  <c r="L8289" i="10" s="1"/>
  <c r="K8290" i="10"/>
  <c r="L8290" i="10" s="1"/>
  <c r="K8291" i="10"/>
  <c r="L8291" i="10" s="1"/>
  <c r="K8292" i="10"/>
  <c r="L8292" i="10" s="1"/>
  <c r="K8293" i="10"/>
  <c r="L8293" i="10" s="1"/>
  <c r="K8294" i="10"/>
  <c r="L8294" i="10" s="1"/>
  <c r="K8295" i="10"/>
  <c r="L8295" i="10" s="1"/>
  <c r="K8296" i="10"/>
  <c r="L8296" i="10" s="1"/>
  <c r="K8297" i="10"/>
  <c r="L8297" i="10" s="1"/>
  <c r="K8298" i="10"/>
  <c r="L8298" i="10" s="1"/>
  <c r="K8299" i="10"/>
  <c r="L8299" i="10" s="1"/>
  <c r="K8300" i="10"/>
  <c r="L8300" i="10" s="1"/>
  <c r="K8301" i="10"/>
  <c r="L8301" i="10" s="1"/>
  <c r="K8302" i="10"/>
  <c r="L8302" i="10" s="1"/>
  <c r="K8303" i="10"/>
  <c r="L8303" i="10" s="1"/>
  <c r="K8304" i="10"/>
  <c r="L8304" i="10" s="1"/>
  <c r="K8305" i="10"/>
  <c r="L8305" i="10" s="1"/>
  <c r="K8306" i="10"/>
  <c r="L8306" i="10" s="1"/>
  <c r="K8307" i="10"/>
  <c r="L8307" i="10" s="1"/>
  <c r="K8308" i="10"/>
  <c r="L8308" i="10" s="1"/>
  <c r="K8309" i="10"/>
  <c r="L8309" i="10" s="1"/>
  <c r="K8310" i="10"/>
  <c r="L8310" i="10" s="1"/>
  <c r="K8311" i="10"/>
  <c r="L8311" i="10" s="1"/>
  <c r="K8312" i="10"/>
  <c r="L8312" i="10" s="1"/>
  <c r="K8313" i="10"/>
  <c r="L8313" i="10" s="1"/>
  <c r="K8314" i="10"/>
  <c r="L8314" i="10" s="1"/>
  <c r="K8315" i="10"/>
  <c r="L8315" i="10" s="1"/>
  <c r="K8316" i="10"/>
  <c r="L8316" i="10" s="1"/>
  <c r="K8317" i="10"/>
  <c r="L8317" i="10" s="1"/>
  <c r="K8318" i="10"/>
  <c r="L8318" i="10" s="1"/>
  <c r="K8319" i="10"/>
  <c r="L8319" i="10" s="1"/>
  <c r="K8320" i="10"/>
  <c r="L8320" i="10" s="1"/>
  <c r="K8321" i="10"/>
  <c r="L8321" i="10" s="1"/>
  <c r="K8322" i="10"/>
  <c r="L8322" i="10" s="1"/>
  <c r="K8323" i="10"/>
  <c r="L8323" i="10" s="1"/>
  <c r="K8324" i="10"/>
  <c r="L8324" i="10" s="1"/>
  <c r="K8325" i="10"/>
  <c r="L8325" i="10" s="1"/>
  <c r="K8326" i="10"/>
  <c r="L8326" i="10" s="1"/>
  <c r="K8327" i="10"/>
  <c r="L8327" i="10" s="1"/>
  <c r="K8328" i="10"/>
  <c r="L8328" i="10" s="1"/>
  <c r="K8329" i="10"/>
  <c r="L8329" i="10" s="1"/>
  <c r="K8330" i="10"/>
  <c r="L8330" i="10" s="1"/>
  <c r="K8331" i="10"/>
  <c r="L8331" i="10" s="1"/>
  <c r="K8332" i="10"/>
  <c r="L8332" i="10" s="1"/>
  <c r="K8333" i="10"/>
  <c r="L8333" i="10" s="1"/>
  <c r="K8334" i="10"/>
  <c r="L8334" i="10" s="1"/>
  <c r="K8335" i="10"/>
  <c r="L8335" i="10" s="1"/>
  <c r="K8336" i="10"/>
  <c r="L8336" i="10" s="1"/>
  <c r="K8337" i="10"/>
  <c r="L8337" i="10" s="1"/>
  <c r="K8338" i="10"/>
  <c r="L8338" i="10" s="1"/>
  <c r="K8339" i="10"/>
  <c r="L8339" i="10" s="1"/>
  <c r="K8340" i="10"/>
  <c r="L8340" i="10" s="1"/>
  <c r="K8341" i="10"/>
  <c r="L8341" i="10" s="1"/>
  <c r="K8342" i="10"/>
  <c r="L8342" i="10" s="1"/>
  <c r="K8343" i="10"/>
  <c r="L8343" i="10" s="1"/>
  <c r="K8344" i="10"/>
  <c r="L8344" i="10" s="1"/>
  <c r="K8345" i="10"/>
  <c r="L8345" i="10" s="1"/>
  <c r="K8346" i="10"/>
  <c r="L8346" i="10" s="1"/>
  <c r="K8347" i="10"/>
  <c r="L8347" i="10" s="1"/>
  <c r="K8348" i="10"/>
  <c r="L8348" i="10" s="1"/>
  <c r="K8349" i="10"/>
  <c r="L8349" i="10" s="1"/>
  <c r="K8350" i="10"/>
  <c r="L8350" i="10" s="1"/>
  <c r="K8351" i="10"/>
  <c r="L8351" i="10" s="1"/>
  <c r="K8352" i="10"/>
  <c r="L8352" i="10" s="1"/>
  <c r="K8353" i="10"/>
  <c r="L8353" i="10" s="1"/>
  <c r="K8354" i="10"/>
  <c r="L8354" i="10" s="1"/>
  <c r="K8355" i="10"/>
  <c r="L8355" i="10" s="1"/>
  <c r="K8356" i="10"/>
  <c r="L8356" i="10" s="1"/>
  <c r="K8357" i="10"/>
  <c r="L8357" i="10" s="1"/>
  <c r="K8358" i="10"/>
  <c r="L8358" i="10" s="1"/>
  <c r="K8359" i="10"/>
  <c r="L8359" i="10" s="1"/>
  <c r="K8360" i="10"/>
  <c r="L8360" i="10" s="1"/>
  <c r="K8361" i="10"/>
  <c r="L8361" i="10" s="1"/>
  <c r="K8362" i="10"/>
  <c r="L8362" i="10" s="1"/>
  <c r="K8363" i="10"/>
  <c r="L8363" i="10" s="1"/>
  <c r="K8364" i="10"/>
  <c r="L8364" i="10" s="1"/>
  <c r="K8365" i="10"/>
  <c r="L8365" i="10" s="1"/>
  <c r="K8366" i="10"/>
  <c r="L8366" i="10" s="1"/>
  <c r="K8367" i="10"/>
  <c r="L8367" i="10" s="1"/>
  <c r="K8368" i="10"/>
  <c r="L8368" i="10" s="1"/>
  <c r="K8369" i="10"/>
  <c r="L8369" i="10" s="1"/>
  <c r="K8370" i="10"/>
  <c r="L8370" i="10" s="1"/>
  <c r="K8371" i="10"/>
  <c r="L8371" i="10" s="1"/>
  <c r="K8372" i="10"/>
  <c r="L8372" i="10" s="1"/>
  <c r="K8373" i="10"/>
  <c r="L8373" i="10" s="1"/>
  <c r="K8374" i="10"/>
  <c r="L8374" i="10" s="1"/>
  <c r="K8375" i="10"/>
  <c r="L8375" i="10" s="1"/>
  <c r="K8376" i="10"/>
  <c r="L8376" i="10" s="1"/>
  <c r="K8377" i="10"/>
  <c r="L8377" i="10" s="1"/>
  <c r="K8378" i="10"/>
  <c r="L8378" i="10" s="1"/>
  <c r="K8379" i="10"/>
  <c r="L8379" i="10" s="1"/>
  <c r="K8380" i="10"/>
  <c r="L8380" i="10" s="1"/>
  <c r="K8381" i="10"/>
  <c r="L8381" i="10" s="1"/>
  <c r="K8382" i="10"/>
  <c r="L8382" i="10" s="1"/>
  <c r="K8383" i="10"/>
  <c r="L8383" i="10" s="1"/>
  <c r="K8384" i="10"/>
  <c r="L8384" i="10" s="1"/>
  <c r="K8385" i="10"/>
  <c r="L8385" i="10" s="1"/>
  <c r="K8386" i="10"/>
  <c r="L8386" i="10" s="1"/>
  <c r="K8387" i="10"/>
  <c r="L8387" i="10" s="1"/>
  <c r="K8388" i="10"/>
  <c r="L8388" i="10" s="1"/>
  <c r="K8389" i="10"/>
  <c r="L8389" i="10" s="1"/>
  <c r="K8390" i="10"/>
  <c r="L8390" i="10" s="1"/>
  <c r="K8391" i="10"/>
  <c r="L8391" i="10" s="1"/>
  <c r="K8392" i="10"/>
  <c r="L8392" i="10" s="1"/>
  <c r="K8393" i="10"/>
  <c r="L8393" i="10" s="1"/>
  <c r="K8394" i="10"/>
  <c r="L8394" i="10" s="1"/>
  <c r="K8395" i="10"/>
  <c r="L8395" i="10" s="1"/>
  <c r="K8396" i="10"/>
  <c r="L8396" i="10" s="1"/>
  <c r="K8397" i="10"/>
  <c r="L8397" i="10" s="1"/>
  <c r="K8398" i="10"/>
  <c r="L8398" i="10" s="1"/>
  <c r="K8399" i="10"/>
  <c r="L8399" i="10" s="1"/>
  <c r="K8400" i="10"/>
  <c r="L8400" i="10" s="1"/>
  <c r="K8401" i="10"/>
  <c r="L8401" i="10" s="1"/>
  <c r="K8402" i="10"/>
  <c r="L8402" i="10" s="1"/>
  <c r="K8403" i="10"/>
  <c r="L8403" i="10" s="1"/>
  <c r="K8404" i="10"/>
  <c r="L8404" i="10" s="1"/>
  <c r="K8405" i="10"/>
  <c r="L8405" i="10" s="1"/>
  <c r="K8406" i="10"/>
  <c r="L8406" i="10" s="1"/>
  <c r="K8407" i="10"/>
  <c r="L8407" i="10" s="1"/>
  <c r="K8408" i="10"/>
  <c r="L8408" i="10" s="1"/>
  <c r="K8409" i="10"/>
  <c r="L8409" i="10" s="1"/>
  <c r="K8410" i="10"/>
  <c r="L8410" i="10" s="1"/>
  <c r="K8411" i="10"/>
  <c r="L8411" i="10" s="1"/>
  <c r="K8412" i="10"/>
  <c r="L8412" i="10" s="1"/>
  <c r="K8413" i="10"/>
  <c r="L8413" i="10" s="1"/>
  <c r="K8414" i="10"/>
  <c r="L8414" i="10" s="1"/>
  <c r="K8415" i="10"/>
  <c r="L8415" i="10" s="1"/>
  <c r="K8416" i="10"/>
  <c r="L8416" i="10" s="1"/>
  <c r="K8417" i="10"/>
  <c r="L8417" i="10" s="1"/>
  <c r="K8418" i="10"/>
  <c r="L8418" i="10" s="1"/>
  <c r="K8419" i="10"/>
  <c r="L8419" i="10" s="1"/>
  <c r="K8420" i="10"/>
  <c r="L8420" i="10" s="1"/>
  <c r="K8421" i="10"/>
  <c r="L8421" i="10" s="1"/>
  <c r="K8422" i="10"/>
  <c r="L8422" i="10" s="1"/>
  <c r="K8423" i="10"/>
  <c r="L8423" i="10" s="1"/>
  <c r="K8424" i="10"/>
  <c r="L8424" i="10" s="1"/>
  <c r="K8425" i="10"/>
  <c r="L8425" i="10" s="1"/>
  <c r="K8426" i="10"/>
  <c r="L8426" i="10" s="1"/>
  <c r="K8427" i="10"/>
  <c r="L8427" i="10" s="1"/>
  <c r="K8428" i="10"/>
  <c r="L8428" i="10" s="1"/>
  <c r="K8429" i="10"/>
  <c r="L8429" i="10" s="1"/>
  <c r="K8430" i="10"/>
  <c r="L8430" i="10" s="1"/>
  <c r="K8431" i="10"/>
  <c r="L8431" i="10" s="1"/>
  <c r="K8432" i="10"/>
  <c r="L8432" i="10" s="1"/>
  <c r="K8433" i="10"/>
  <c r="L8433" i="10" s="1"/>
  <c r="K8434" i="10"/>
  <c r="L8434" i="10" s="1"/>
  <c r="K8435" i="10"/>
  <c r="L8435" i="10" s="1"/>
  <c r="K8436" i="10"/>
  <c r="L8436" i="10" s="1"/>
  <c r="K8437" i="10"/>
  <c r="L8437" i="10" s="1"/>
  <c r="K8438" i="10"/>
  <c r="L8438" i="10" s="1"/>
  <c r="K8439" i="10"/>
  <c r="L8439" i="10" s="1"/>
  <c r="K8440" i="10"/>
  <c r="L8440" i="10" s="1"/>
  <c r="K8441" i="10"/>
  <c r="L8441" i="10" s="1"/>
  <c r="K8442" i="10"/>
  <c r="L8442" i="10" s="1"/>
  <c r="K8443" i="10"/>
  <c r="L8443" i="10" s="1"/>
  <c r="K8444" i="10"/>
  <c r="L8444" i="10" s="1"/>
  <c r="K8445" i="10"/>
  <c r="L8445" i="10" s="1"/>
  <c r="K8446" i="10"/>
  <c r="L8446" i="10" s="1"/>
  <c r="K8447" i="10"/>
  <c r="L8447" i="10" s="1"/>
  <c r="K8448" i="10"/>
  <c r="L8448" i="10" s="1"/>
  <c r="K8449" i="10"/>
  <c r="L8449" i="10" s="1"/>
  <c r="K8450" i="10"/>
  <c r="L8450" i="10" s="1"/>
  <c r="K8451" i="10"/>
  <c r="L8451" i="10" s="1"/>
  <c r="K8452" i="10"/>
  <c r="L8452" i="10" s="1"/>
  <c r="K8453" i="10"/>
  <c r="L8453" i="10" s="1"/>
  <c r="K8454" i="10"/>
  <c r="L8454" i="10" s="1"/>
  <c r="K8455" i="10"/>
  <c r="L8455" i="10" s="1"/>
  <c r="K8456" i="10"/>
  <c r="L8456" i="10" s="1"/>
  <c r="K8457" i="10"/>
  <c r="L8457" i="10" s="1"/>
  <c r="K8458" i="10"/>
  <c r="L8458" i="10" s="1"/>
  <c r="K8459" i="10"/>
  <c r="L8459" i="10" s="1"/>
  <c r="K8460" i="10"/>
  <c r="L8460" i="10" s="1"/>
  <c r="K8461" i="10"/>
  <c r="L8461" i="10" s="1"/>
  <c r="K8462" i="10"/>
  <c r="L8462" i="10" s="1"/>
  <c r="K8463" i="10"/>
  <c r="L8463" i="10" s="1"/>
  <c r="K8464" i="10"/>
  <c r="L8464" i="10" s="1"/>
  <c r="K8465" i="10"/>
  <c r="L8465" i="10" s="1"/>
  <c r="K8466" i="10"/>
  <c r="L8466" i="10" s="1"/>
  <c r="K8467" i="10"/>
  <c r="L8467" i="10" s="1"/>
  <c r="K8468" i="10"/>
  <c r="L8468" i="10" s="1"/>
  <c r="K8469" i="10"/>
  <c r="L8469" i="10" s="1"/>
  <c r="K8470" i="10"/>
  <c r="L8470" i="10" s="1"/>
  <c r="K8471" i="10"/>
  <c r="L8471" i="10" s="1"/>
  <c r="K8472" i="10"/>
  <c r="L8472" i="10" s="1"/>
  <c r="K8473" i="10"/>
  <c r="L8473" i="10" s="1"/>
  <c r="K8474" i="10"/>
  <c r="L8474" i="10" s="1"/>
  <c r="K8475" i="10"/>
  <c r="L8475" i="10" s="1"/>
  <c r="K8476" i="10"/>
  <c r="L8476" i="10" s="1"/>
  <c r="K8477" i="10"/>
  <c r="L8477" i="10" s="1"/>
  <c r="K8478" i="10"/>
  <c r="L8478" i="10" s="1"/>
  <c r="K8479" i="10"/>
  <c r="L8479" i="10" s="1"/>
  <c r="K8480" i="10"/>
  <c r="L8480" i="10" s="1"/>
  <c r="K8481" i="10"/>
  <c r="L8481" i="10" s="1"/>
  <c r="K8482" i="10"/>
  <c r="L8482" i="10" s="1"/>
  <c r="K8483" i="10"/>
  <c r="L8483" i="10" s="1"/>
  <c r="K8484" i="10"/>
  <c r="L8484" i="10" s="1"/>
  <c r="K8485" i="10"/>
  <c r="L8485" i="10" s="1"/>
  <c r="K8486" i="10"/>
  <c r="L8486" i="10" s="1"/>
  <c r="K8487" i="10"/>
  <c r="L8487" i="10" s="1"/>
  <c r="K8488" i="10"/>
  <c r="L8488" i="10" s="1"/>
  <c r="K8489" i="10"/>
  <c r="L8489" i="10" s="1"/>
  <c r="K8490" i="10"/>
  <c r="L8490" i="10" s="1"/>
  <c r="K8491" i="10"/>
  <c r="L8491" i="10" s="1"/>
  <c r="K8492" i="10"/>
  <c r="L8492" i="10" s="1"/>
  <c r="K8493" i="10"/>
  <c r="L8493" i="10" s="1"/>
  <c r="K8494" i="10"/>
  <c r="L8494" i="10" s="1"/>
  <c r="K8495" i="10"/>
  <c r="L8495" i="10" s="1"/>
  <c r="K8496" i="10"/>
  <c r="L8496" i="10" s="1"/>
  <c r="K8497" i="10"/>
  <c r="L8497" i="10" s="1"/>
  <c r="K8498" i="10"/>
  <c r="L8498" i="10" s="1"/>
  <c r="K8499" i="10"/>
  <c r="L8499" i="10" s="1"/>
  <c r="K8500" i="10"/>
  <c r="L8500" i="10" s="1"/>
  <c r="K8501" i="10"/>
  <c r="L8501" i="10" s="1"/>
  <c r="K8502" i="10"/>
  <c r="L8502" i="10" s="1"/>
  <c r="K8503" i="10"/>
  <c r="L8503" i="10" s="1"/>
  <c r="K8504" i="10"/>
  <c r="L8504" i="10" s="1"/>
  <c r="K8505" i="10"/>
  <c r="L8505" i="10" s="1"/>
  <c r="K8506" i="10"/>
  <c r="L8506" i="10" s="1"/>
  <c r="K8507" i="10"/>
  <c r="L8507" i="10" s="1"/>
  <c r="K8508" i="10"/>
  <c r="L8508" i="10" s="1"/>
  <c r="K8509" i="10"/>
  <c r="L8509" i="10" s="1"/>
  <c r="K8510" i="10"/>
  <c r="L8510" i="10" s="1"/>
  <c r="K8511" i="10"/>
  <c r="L8511" i="10" s="1"/>
  <c r="K8512" i="10"/>
  <c r="L8512" i="10" s="1"/>
  <c r="K8513" i="10"/>
  <c r="L8513" i="10" s="1"/>
  <c r="K8514" i="10"/>
  <c r="L8514" i="10" s="1"/>
  <c r="K8515" i="10"/>
  <c r="L8515" i="10" s="1"/>
  <c r="K8516" i="10"/>
  <c r="L8516" i="10" s="1"/>
  <c r="K8517" i="10"/>
  <c r="L8517" i="10" s="1"/>
  <c r="K8518" i="10"/>
  <c r="L8518" i="10" s="1"/>
  <c r="K8519" i="10"/>
  <c r="L8519" i="10" s="1"/>
  <c r="K8520" i="10"/>
  <c r="L8520" i="10" s="1"/>
  <c r="K8521" i="10"/>
  <c r="L8521" i="10" s="1"/>
  <c r="K8522" i="10"/>
  <c r="L8522" i="10" s="1"/>
  <c r="K8523" i="10"/>
  <c r="L8523" i="10" s="1"/>
  <c r="K8524" i="10"/>
  <c r="L8524" i="10" s="1"/>
  <c r="K8525" i="10"/>
  <c r="L8525" i="10" s="1"/>
  <c r="K8526" i="10"/>
  <c r="L8526" i="10" s="1"/>
  <c r="K8527" i="10"/>
  <c r="L8527" i="10" s="1"/>
  <c r="K8528" i="10"/>
  <c r="L8528" i="10" s="1"/>
  <c r="K8529" i="10"/>
  <c r="L8529" i="10" s="1"/>
  <c r="K8530" i="10"/>
  <c r="L8530" i="10" s="1"/>
  <c r="K8531" i="10"/>
  <c r="L8531" i="10" s="1"/>
  <c r="K8532" i="10"/>
  <c r="L8532" i="10" s="1"/>
  <c r="K8533" i="10"/>
  <c r="L8533" i="10" s="1"/>
  <c r="K8534" i="10"/>
  <c r="L8534" i="10" s="1"/>
  <c r="K8535" i="10"/>
  <c r="L8535" i="10" s="1"/>
  <c r="K8536" i="10"/>
  <c r="L8536" i="10" s="1"/>
  <c r="K8537" i="10"/>
  <c r="L8537" i="10" s="1"/>
  <c r="K8538" i="10"/>
  <c r="L8538" i="10" s="1"/>
  <c r="K8539" i="10"/>
  <c r="L8539" i="10" s="1"/>
  <c r="K8540" i="10"/>
  <c r="L8540" i="10" s="1"/>
  <c r="K8541" i="10"/>
  <c r="L8541" i="10" s="1"/>
  <c r="K8542" i="10"/>
  <c r="L8542" i="10" s="1"/>
  <c r="K8543" i="10"/>
  <c r="L8543" i="10" s="1"/>
  <c r="K8544" i="10"/>
  <c r="L8544" i="10" s="1"/>
  <c r="K8545" i="10"/>
  <c r="L8545" i="10" s="1"/>
  <c r="K8546" i="10"/>
  <c r="L8546" i="10" s="1"/>
  <c r="K8547" i="10"/>
  <c r="L8547" i="10" s="1"/>
  <c r="K8548" i="10"/>
  <c r="L8548" i="10" s="1"/>
  <c r="K8549" i="10"/>
  <c r="L8549" i="10" s="1"/>
  <c r="K8550" i="10"/>
  <c r="L8550" i="10" s="1"/>
  <c r="K8551" i="10"/>
  <c r="L8551" i="10" s="1"/>
  <c r="K8552" i="10"/>
  <c r="L8552" i="10" s="1"/>
  <c r="K8553" i="10"/>
  <c r="L8553" i="10" s="1"/>
  <c r="K8554" i="10"/>
  <c r="L8554" i="10" s="1"/>
  <c r="K8555" i="10"/>
  <c r="L8555" i="10" s="1"/>
  <c r="K8556" i="10"/>
  <c r="L8556" i="10" s="1"/>
  <c r="K8557" i="10"/>
  <c r="L8557" i="10" s="1"/>
  <c r="K8558" i="10"/>
  <c r="L8558" i="10" s="1"/>
  <c r="K8559" i="10"/>
  <c r="L8559" i="10" s="1"/>
  <c r="K8560" i="10"/>
  <c r="L8560" i="10" s="1"/>
  <c r="K8561" i="10"/>
  <c r="L8561" i="10" s="1"/>
  <c r="K8562" i="10"/>
  <c r="L8562" i="10" s="1"/>
  <c r="K8563" i="10"/>
  <c r="L8563" i="10" s="1"/>
  <c r="K8564" i="10"/>
  <c r="L8564" i="10" s="1"/>
  <c r="K8565" i="10"/>
  <c r="L8565" i="10" s="1"/>
  <c r="K8566" i="10"/>
  <c r="L8566" i="10" s="1"/>
  <c r="K8567" i="10"/>
  <c r="L8567" i="10" s="1"/>
  <c r="K8568" i="10"/>
  <c r="L8568" i="10" s="1"/>
  <c r="K8569" i="10"/>
  <c r="L8569" i="10" s="1"/>
  <c r="K8570" i="10"/>
  <c r="L8570" i="10" s="1"/>
  <c r="K8571" i="10"/>
  <c r="L8571" i="10" s="1"/>
  <c r="K8572" i="10"/>
  <c r="L8572" i="10" s="1"/>
  <c r="K8573" i="10"/>
  <c r="L8573" i="10" s="1"/>
  <c r="K8574" i="10"/>
  <c r="L8574" i="10" s="1"/>
  <c r="K8575" i="10"/>
  <c r="L8575" i="10" s="1"/>
  <c r="K8576" i="10"/>
  <c r="L8576" i="10" s="1"/>
  <c r="K8577" i="10"/>
  <c r="L8577" i="10" s="1"/>
  <c r="K8578" i="10"/>
  <c r="L8578" i="10" s="1"/>
  <c r="K8579" i="10"/>
  <c r="L8579" i="10" s="1"/>
  <c r="K8580" i="10"/>
  <c r="L8580" i="10" s="1"/>
  <c r="K8581" i="10"/>
  <c r="L8581" i="10" s="1"/>
  <c r="K8582" i="10"/>
  <c r="L8582" i="10" s="1"/>
  <c r="K8583" i="10"/>
  <c r="L8583" i="10" s="1"/>
  <c r="K8584" i="10"/>
  <c r="L8584" i="10" s="1"/>
  <c r="K8585" i="10"/>
  <c r="L8585" i="10" s="1"/>
  <c r="K8586" i="10"/>
  <c r="L8586" i="10" s="1"/>
  <c r="K8587" i="10"/>
  <c r="L8587" i="10" s="1"/>
  <c r="K8588" i="10"/>
  <c r="L8588" i="10" s="1"/>
  <c r="K8589" i="10"/>
  <c r="L8589" i="10" s="1"/>
  <c r="K8590" i="10"/>
  <c r="L8590" i="10" s="1"/>
  <c r="K8591" i="10"/>
  <c r="L8591" i="10" s="1"/>
  <c r="K8592" i="10"/>
  <c r="L8592" i="10" s="1"/>
  <c r="K8593" i="10"/>
  <c r="L8593" i="10" s="1"/>
  <c r="K8594" i="10"/>
  <c r="L8594" i="10" s="1"/>
  <c r="K8595" i="10"/>
  <c r="L8595" i="10" s="1"/>
  <c r="K8596" i="10"/>
  <c r="L8596" i="10" s="1"/>
  <c r="K8597" i="10"/>
  <c r="L8597" i="10" s="1"/>
  <c r="K8598" i="10"/>
  <c r="L8598" i="10" s="1"/>
  <c r="K8599" i="10"/>
  <c r="L8599" i="10" s="1"/>
  <c r="K8600" i="10"/>
  <c r="L8600" i="10" s="1"/>
  <c r="K8601" i="10"/>
  <c r="L8601" i="10" s="1"/>
  <c r="K8602" i="10"/>
  <c r="L8602" i="10" s="1"/>
  <c r="K8603" i="10"/>
  <c r="L8603" i="10" s="1"/>
  <c r="K8604" i="10"/>
  <c r="L8604" i="10" s="1"/>
  <c r="K8605" i="10"/>
  <c r="L8605" i="10" s="1"/>
  <c r="K8606" i="10"/>
  <c r="L8606" i="10" s="1"/>
  <c r="K8607" i="10"/>
  <c r="L8607" i="10" s="1"/>
  <c r="K8608" i="10"/>
  <c r="L8608" i="10" s="1"/>
  <c r="K8609" i="10"/>
  <c r="L8609" i="10" s="1"/>
  <c r="K8610" i="10"/>
  <c r="L8610" i="10" s="1"/>
  <c r="K8611" i="10"/>
  <c r="L8611" i="10" s="1"/>
  <c r="K8612" i="10"/>
  <c r="L8612" i="10" s="1"/>
  <c r="K8613" i="10"/>
  <c r="L8613" i="10" s="1"/>
  <c r="K8614" i="10"/>
  <c r="L8614" i="10" s="1"/>
  <c r="K8615" i="10"/>
  <c r="L8615" i="10" s="1"/>
  <c r="K8616" i="10"/>
  <c r="L8616" i="10" s="1"/>
  <c r="K8617" i="10"/>
  <c r="L8617" i="10" s="1"/>
  <c r="K8618" i="10"/>
  <c r="L8618" i="10" s="1"/>
  <c r="K8619" i="10"/>
  <c r="L8619" i="10" s="1"/>
  <c r="K8620" i="10"/>
  <c r="L8620" i="10" s="1"/>
  <c r="K8621" i="10"/>
  <c r="L8621" i="10" s="1"/>
  <c r="K8622" i="10"/>
  <c r="L8622" i="10" s="1"/>
  <c r="K8623" i="10"/>
  <c r="L8623" i="10" s="1"/>
  <c r="K8624" i="10"/>
  <c r="L8624" i="10" s="1"/>
  <c r="K8625" i="10"/>
  <c r="L8625" i="10" s="1"/>
  <c r="K8626" i="10"/>
  <c r="L8626" i="10" s="1"/>
  <c r="K8627" i="10"/>
  <c r="L8627" i="10" s="1"/>
  <c r="K8628" i="10"/>
  <c r="L8628" i="10" s="1"/>
  <c r="K8629" i="10"/>
  <c r="L8629" i="10" s="1"/>
  <c r="K8630" i="10"/>
  <c r="L8630" i="10" s="1"/>
  <c r="K8631" i="10"/>
  <c r="L8631" i="10" s="1"/>
  <c r="K8632" i="10"/>
  <c r="L8632" i="10" s="1"/>
  <c r="K8633" i="10"/>
  <c r="L8633" i="10" s="1"/>
  <c r="K8634" i="10"/>
  <c r="L8634" i="10" s="1"/>
  <c r="K8635" i="10"/>
  <c r="L8635" i="10" s="1"/>
  <c r="K8636" i="10"/>
  <c r="L8636" i="10" s="1"/>
  <c r="K8637" i="10"/>
  <c r="L8637" i="10" s="1"/>
  <c r="K8638" i="10"/>
  <c r="L8638" i="10" s="1"/>
  <c r="K8639" i="10"/>
  <c r="L8639" i="10" s="1"/>
  <c r="K8640" i="10"/>
  <c r="L8640" i="10" s="1"/>
  <c r="K8641" i="10"/>
  <c r="L8641" i="10" s="1"/>
  <c r="K8642" i="10"/>
  <c r="L8642" i="10" s="1"/>
  <c r="K8643" i="10"/>
  <c r="L8643" i="10" s="1"/>
  <c r="K8644" i="10"/>
  <c r="L8644" i="10" s="1"/>
  <c r="K8645" i="10"/>
  <c r="L8645" i="10" s="1"/>
  <c r="K8646" i="10"/>
  <c r="L8646" i="10" s="1"/>
  <c r="K8647" i="10"/>
  <c r="L8647" i="10" s="1"/>
  <c r="K8648" i="10"/>
  <c r="L8648" i="10" s="1"/>
  <c r="K8649" i="10"/>
  <c r="L8649" i="10" s="1"/>
  <c r="K8650" i="10"/>
  <c r="L8650" i="10" s="1"/>
  <c r="K8651" i="10"/>
  <c r="L8651" i="10" s="1"/>
  <c r="K8652" i="10"/>
  <c r="L8652" i="10" s="1"/>
  <c r="K8653" i="10"/>
  <c r="L8653" i="10" s="1"/>
  <c r="K8654" i="10"/>
  <c r="L8654" i="10" s="1"/>
  <c r="K8655" i="10"/>
  <c r="L8655" i="10" s="1"/>
  <c r="K8656" i="10"/>
  <c r="L8656" i="10" s="1"/>
  <c r="K8657" i="10"/>
  <c r="L8657" i="10" s="1"/>
  <c r="K8658" i="10"/>
  <c r="L8658" i="10" s="1"/>
  <c r="K8659" i="10"/>
  <c r="L8659" i="10" s="1"/>
  <c r="K8660" i="10"/>
  <c r="L8660" i="10" s="1"/>
  <c r="K8661" i="10"/>
  <c r="L8661" i="10" s="1"/>
  <c r="K8662" i="10"/>
  <c r="L8662" i="10" s="1"/>
  <c r="K8663" i="10"/>
  <c r="L8663" i="10" s="1"/>
  <c r="K8664" i="10"/>
  <c r="L8664" i="10" s="1"/>
  <c r="K8665" i="10"/>
  <c r="L8665" i="10" s="1"/>
  <c r="K8666" i="10"/>
  <c r="L8666" i="10" s="1"/>
  <c r="K8667" i="10"/>
  <c r="L8667" i="10" s="1"/>
  <c r="K8668" i="10"/>
  <c r="L8668" i="10" s="1"/>
  <c r="K8669" i="10"/>
  <c r="L8669" i="10" s="1"/>
  <c r="K8670" i="10"/>
  <c r="L8670" i="10" s="1"/>
  <c r="K8671" i="10"/>
  <c r="L8671" i="10" s="1"/>
  <c r="K8672" i="10"/>
  <c r="L8672" i="10" s="1"/>
  <c r="K8673" i="10"/>
  <c r="L8673" i="10" s="1"/>
  <c r="K8674" i="10"/>
  <c r="L8674" i="10" s="1"/>
  <c r="K8675" i="10"/>
  <c r="L8675" i="10" s="1"/>
  <c r="K8676" i="10"/>
  <c r="L8676" i="10" s="1"/>
  <c r="K8677" i="10"/>
  <c r="L8677" i="10" s="1"/>
  <c r="K8678" i="10"/>
  <c r="L8678" i="10" s="1"/>
  <c r="K8679" i="10"/>
  <c r="L8679" i="10" s="1"/>
  <c r="K8680" i="10"/>
  <c r="L8680" i="10" s="1"/>
  <c r="K8681" i="10"/>
  <c r="L8681" i="10" s="1"/>
  <c r="K8682" i="10"/>
  <c r="L8682" i="10" s="1"/>
  <c r="K8683" i="10"/>
  <c r="L8683" i="10" s="1"/>
  <c r="K8684" i="10"/>
  <c r="L8684" i="10" s="1"/>
  <c r="K8685" i="10"/>
  <c r="L8685" i="10" s="1"/>
  <c r="K8686" i="10"/>
  <c r="L8686" i="10" s="1"/>
  <c r="K8687" i="10"/>
  <c r="L8687" i="10" s="1"/>
  <c r="K8688" i="10"/>
  <c r="L8688" i="10" s="1"/>
  <c r="K8689" i="10"/>
  <c r="L8689" i="10" s="1"/>
  <c r="K8690" i="10"/>
  <c r="L8690" i="10" s="1"/>
  <c r="K8691" i="10"/>
  <c r="L8691" i="10" s="1"/>
  <c r="K8692" i="10"/>
  <c r="L8692" i="10" s="1"/>
  <c r="K8693" i="10"/>
  <c r="L8693" i="10" s="1"/>
  <c r="K8694" i="10"/>
  <c r="L8694" i="10" s="1"/>
  <c r="K8695" i="10"/>
  <c r="L8695" i="10" s="1"/>
  <c r="K8696" i="10"/>
  <c r="L8696" i="10" s="1"/>
  <c r="K8697" i="10"/>
  <c r="L8697" i="10" s="1"/>
  <c r="K8698" i="10"/>
  <c r="L8698" i="10" s="1"/>
  <c r="K8699" i="10"/>
  <c r="L8699" i="10" s="1"/>
  <c r="K8700" i="10"/>
  <c r="L8700" i="10" s="1"/>
  <c r="K8701" i="10"/>
  <c r="L8701" i="10" s="1"/>
  <c r="K8702" i="10"/>
  <c r="L8702" i="10" s="1"/>
  <c r="K8703" i="10"/>
  <c r="L8703" i="10" s="1"/>
  <c r="K8704" i="10"/>
  <c r="L8704" i="10" s="1"/>
  <c r="K8705" i="10"/>
  <c r="L8705" i="10" s="1"/>
  <c r="K8706" i="10"/>
  <c r="L8706" i="10" s="1"/>
  <c r="K8707" i="10"/>
  <c r="L8707" i="10" s="1"/>
  <c r="K8708" i="10"/>
  <c r="L8708" i="10" s="1"/>
  <c r="K8709" i="10"/>
  <c r="L8709" i="10" s="1"/>
  <c r="K8710" i="10"/>
  <c r="L8710" i="10" s="1"/>
  <c r="K8711" i="10"/>
  <c r="L8711" i="10" s="1"/>
  <c r="K8712" i="10"/>
  <c r="L8712" i="10" s="1"/>
  <c r="K8713" i="10"/>
  <c r="L8713" i="10" s="1"/>
  <c r="K8714" i="10"/>
  <c r="L8714" i="10" s="1"/>
  <c r="K8715" i="10"/>
  <c r="L8715" i="10" s="1"/>
  <c r="K8716" i="10"/>
  <c r="L8716" i="10" s="1"/>
  <c r="K8717" i="10"/>
  <c r="L8717" i="10" s="1"/>
  <c r="K8718" i="10"/>
  <c r="L8718" i="10" s="1"/>
  <c r="K8719" i="10"/>
  <c r="L8719" i="10" s="1"/>
  <c r="K8720" i="10"/>
  <c r="L8720" i="10" s="1"/>
  <c r="K8721" i="10"/>
  <c r="L8721" i="10" s="1"/>
  <c r="K8722" i="10"/>
  <c r="L8722" i="10" s="1"/>
  <c r="K8723" i="10"/>
  <c r="L8723" i="10" s="1"/>
  <c r="K8724" i="10"/>
  <c r="L8724" i="10" s="1"/>
  <c r="K8725" i="10"/>
  <c r="L8725" i="10" s="1"/>
  <c r="K8726" i="10"/>
  <c r="L8726" i="10" s="1"/>
  <c r="K8727" i="10"/>
  <c r="L8727" i="10" s="1"/>
  <c r="K8728" i="10"/>
  <c r="L8728" i="10" s="1"/>
  <c r="K8729" i="10"/>
  <c r="L8729" i="10" s="1"/>
  <c r="K8730" i="10"/>
  <c r="L8730" i="10" s="1"/>
  <c r="K8731" i="10"/>
  <c r="L8731" i="10" s="1"/>
  <c r="K8732" i="10"/>
  <c r="L8732" i="10" s="1"/>
  <c r="K8733" i="10"/>
  <c r="L8733" i="10" s="1"/>
  <c r="K8734" i="10"/>
  <c r="L8734" i="10" s="1"/>
  <c r="K8735" i="10"/>
  <c r="L8735" i="10" s="1"/>
  <c r="K8736" i="10"/>
  <c r="L8736" i="10" s="1"/>
  <c r="K8737" i="10"/>
  <c r="L8737" i="10" s="1"/>
  <c r="K8738" i="10"/>
  <c r="L8738" i="10" s="1"/>
  <c r="K8739" i="10"/>
  <c r="L8739" i="10" s="1"/>
  <c r="K8740" i="10"/>
  <c r="L8740" i="10" s="1"/>
  <c r="K8741" i="10"/>
  <c r="L8741" i="10" s="1"/>
  <c r="K8742" i="10"/>
  <c r="L8742" i="10" s="1"/>
  <c r="K8743" i="10"/>
  <c r="L8743" i="10" s="1"/>
  <c r="K8744" i="10"/>
  <c r="L8744" i="10" s="1"/>
  <c r="K8745" i="10"/>
  <c r="L8745" i="10" s="1"/>
  <c r="K8746" i="10"/>
  <c r="L8746" i="10" s="1"/>
  <c r="K8747" i="10"/>
  <c r="L8747" i="10" s="1"/>
  <c r="K8748" i="10"/>
  <c r="L8748" i="10" s="1"/>
  <c r="K8749" i="10"/>
  <c r="L8749" i="10" s="1"/>
  <c r="K8750" i="10"/>
  <c r="L8750" i="10" s="1"/>
  <c r="K8751" i="10"/>
  <c r="L8751" i="10" s="1"/>
  <c r="K8752" i="10"/>
  <c r="L8752" i="10" s="1"/>
  <c r="K8753" i="10"/>
  <c r="L8753" i="10" s="1"/>
  <c r="K8754" i="10"/>
  <c r="L8754" i="10" s="1"/>
  <c r="K8755" i="10"/>
  <c r="L8755" i="10" s="1"/>
  <c r="K8756" i="10"/>
  <c r="L8756" i="10" s="1"/>
  <c r="K8757" i="10"/>
  <c r="L8757" i="10" s="1"/>
  <c r="K8758" i="10"/>
  <c r="L8758" i="10" s="1"/>
  <c r="K8759" i="10"/>
  <c r="L8759" i="10" s="1"/>
  <c r="K8760" i="10"/>
  <c r="L8760" i="10" s="1"/>
  <c r="K8761" i="10"/>
  <c r="L8761" i="10" s="1"/>
  <c r="K8762" i="10"/>
  <c r="L8762" i="10" s="1"/>
  <c r="K8763" i="10"/>
  <c r="L8763" i="10" s="1"/>
  <c r="K8764" i="10"/>
  <c r="L8764" i="10" s="1"/>
  <c r="K8765" i="10"/>
  <c r="L8765" i="10" s="1"/>
  <c r="K8766" i="10"/>
  <c r="L8766" i="10" s="1"/>
  <c r="K8767" i="10"/>
  <c r="L8767" i="10" s="1"/>
  <c r="K8768" i="10"/>
  <c r="L8768" i="10" s="1"/>
  <c r="K8769" i="10"/>
  <c r="L8769" i="10" s="1"/>
  <c r="K8770" i="10"/>
  <c r="L8770" i="10" s="1"/>
  <c r="K8771" i="10"/>
  <c r="L8771" i="10" s="1"/>
  <c r="K8772" i="10"/>
  <c r="L8772" i="10" s="1"/>
  <c r="K8773" i="10"/>
  <c r="L8773" i="10" s="1"/>
  <c r="K8774" i="10"/>
  <c r="L8774" i="10" s="1"/>
  <c r="K8775" i="10"/>
  <c r="L8775" i="10" s="1"/>
  <c r="K8776" i="10"/>
  <c r="L8776" i="10" s="1"/>
  <c r="K8777" i="10"/>
  <c r="L8777" i="10" s="1"/>
  <c r="K8778" i="10"/>
  <c r="L8778" i="10" s="1"/>
  <c r="K8779" i="10"/>
  <c r="L8779" i="10" s="1"/>
  <c r="K8780" i="10"/>
  <c r="L8780" i="10" s="1"/>
  <c r="K8781" i="10"/>
  <c r="L8781" i="10" s="1"/>
  <c r="K8782" i="10"/>
  <c r="L8782" i="10" s="1"/>
  <c r="K8783" i="10"/>
  <c r="L8783" i="10" s="1"/>
  <c r="K8784" i="10"/>
  <c r="L8784" i="10" s="1"/>
  <c r="K8785" i="10"/>
  <c r="L8785" i="10" s="1"/>
  <c r="K8786" i="10"/>
  <c r="L8786" i="10" s="1"/>
  <c r="K8787" i="10"/>
  <c r="L8787" i="10" s="1"/>
  <c r="K8788" i="10"/>
  <c r="L8788" i="10" s="1"/>
  <c r="K8789" i="10"/>
  <c r="L8789" i="10" s="1"/>
  <c r="K8790" i="10"/>
  <c r="L8790" i="10" s="1"/>
  <c r="K8791" i="10"/>
  <c r="L8791" i="10" s="1"/>
  <c r="K8792" i="10"/>
  <c r="L8792" i="10" s="1"/>
  <c r="K8793" i="10"/>
  <c r="L8793" i="10" s="1"/>
  <c r="K8794" i="10"/>
  <c r="L8794" i="10" s="1"/>
  <c r="K8795" i="10"/>
  <c r="L8795" i="10" s="1"/>
  <c r="K8796" i="10"/>
  <c r="L8796" i="10" s="1"/>
  <c r="K8797" i="10"/>
  <c r="L8797" i="10" s="1"/>
  <c r="K8798" i="10"/>
  <c r="L8798" i="10" s="1"/>
  <c r="K8799" i="10"/>
  <c r="L8799" i="10" s="1"/>
  <c r="K8800" i="10"/>
  <c r="L8800" i="10" s="1"/>
  <c r="K8801" i="10"/>
  <c r="L8801" i="10" s="1"/>
  <c r="K8802" i="10"/>
  <c r="L8802" i="10" s="1"/>
  <c r="K8803" i="10"/>
  <c r="L8803" i="10" s="1"/>
  <c r="K8804" i="10"/>
  <c r="L8804" i="10" s="1"/>
  <c r="K8805" i="10"/>
  <c r="L8805" i="10" s="1"/>
  <c r="K8806" i="10"/>
  <c r="L8806" i="10" s="1"/>
  <c r="K8807" i="10"/>
  <c r="L8807" i="10" s="1"/>
  <c r="K8808" i="10"/>
  <c r="L8808" i="10" s="1"/>
  <c r="K8809" i="10"/>
  <c r="L8809" i="10" s="1"/>
  <c r="K8810" i="10"/>
  <c r="L8810" i="10" s="1"/>
  <c r="K8811" i="10"/>
  <c r="L8811" i="10" s="1"/>
  <c r="K8812" i="10"/>
  <c r="L8812" i="10" s="1"/>
  <c r="K8813" i="10"/>
  <c r="L8813" i="10" s="1"/>
  <c r="K8814" i="10"/>
  <c r="L8814" i="10" s="1"/>
  <c r="K8815" i="10"/>
  <c r="L8815" i="10" s="1"/>
  <c r="K8816" i="10"/>
  <c r="L8816" i="10" s="1"/>
  <c r="K8817" i="10"/>
  <c r="L8817" i="10" s="1"/>
  <c r="K8818" i="10"/>
  <c r="L8818" i="10" s="1"/>
  <c r="K8819" i="10"/>
  <c r="L8819" i="10" s="1"/>
  <c r="K8820" i="10"/>
  <c r="L8820" i="10" s="1"/>
  <c r="K8821" i="10"/>
  <c r="L8821" i="10" s="1"/>
  <c r="K8822" i="10"/>
  <c r="L8822" i="10" s="1"/>
  <c r="K8823" i="10"/>
  <c r="L8823" i="10" s="1"/>
  <c r="K8824" i="10"/>
  <c r="L8824" i="10" s="1"/>
  <c r="K8825" i="10"/>
  <c r="L8825" i="10" s="1"/>
  <c r="K8826" i="10"/>
  <c r="L8826" i="10" s="1"/>
  <c r="K8827" i="10"/>
  <c r="L8827" i="10" s="1"/>
  <c r="K8828" i="10"/>
  <c r="L8828" i="10" s="1"/>
  <c r="K8829" i="10"/>
  <c r="L8829" i="10" s="1"/>
  <c r="K8830" i="10"/>
  <c r="L8830" i="10" s="1"/>
  <c r="K8831" i="10"/>
  <c r="L8831" i="10" s="1"/>
  <c r="K8832" i="10"/>
  <c r="L8832" i="10" s="1"/>
  <c r="K8833" i="10"/>
  <c r="L8833" i="10" s="1"/>
  <c r="K8834" i="10"/>
  <c r="L8834" i="10" s="1"/>
  <c r="K8835" i="10"/>
  <c r="L8835" i="10" s="1"/>
  <c r="K8836" i="10"/>
  <c r="L8836" i="10" s="1"/>
  <c r="K8837" i="10"/>
  <c r="L8837" i="10" s="1"/>
  <c r="K8838" i="10"/>
  <c r="L8838" i="10" s="1"/>
  <c r="K8839" i="10"/>
  <c r="L8839" i="10" s="1"/>
  <c r="K8840" i="10"/>
  <c r="L8840" i="10" s="1"/>
  <c r="K8841" i="10"/>
  <c r="L8841" i="10" s="1"/>
  <c r="K8842" i="10"/>
  <c r="L8842" i="10" s="1"/>
  <c r="K8843" i="10"/>
  <c r="L8843" i="10" s="1"/>
  <c r="K8844" i="10"/>
  <c r="L8844" i="10" s="1"/>
  <c r="K8845" i="10"/>
  <c r="L8845" i="10" s="1"/>
  <c r="K8846" i="10"/>
  <c r="L8846" i="10" s="1"/>
  <c r="K8847" i="10"/>
  <c r="L8847" i="10" s="1"/>
  <c r="K8848" i="10"/>
  <c r="L8848" i="10" s="1"/>
  <c r="K8849" i="10"/>
  <c r="L8849" i="10" s="1"/>
  <c r="K8850" i="10"/>
  <c r="L8850" i="10" s="1"/>
  <c r="K8851" i="10"/>
  <c r="L8851" i="10" s="1"/>
  <c r="K8852" i="10"/>
  <c r="L8852" i="10" s="1"/>
  <c r="K8853" i="10"/>
  <c r="L8853" i="10" s="1"/>
  <c r="K8854" i="10"/>
  <c r="L8854" i="10" s="1"/>
  <c r="K8855" i="10"/>
  <c r="L8855" i="10" s="1"/>
  <c r="K8856" i="10"/>
  <c r="L8856" i="10" s="1"/>
  <c r="K8857" i="10"/>
  <c r="L8857" i="10" s="1"/>
  <c r="K8858" i="10"/>
  <c r="L8858" i="10" s="1"/>
  <c r="K8859" i="10"/>
  <c r="L8859" i="10" s="1"/>
  <c r="K8860" i="10"/>
  <c r="L8860" i="10" s="1"/>
  <c r="K8861" i="10"/>
  <c r="L8861" i="10" s="1"/>
  <c r="K8862" i="10"/>
  <c r="L8862" i="10" s="1"/>
  <c r="K8863" i="10"/>
  <c r="L8863" i="10" s="1"/>
  <c r="K8864" i="10"/>
  <c r="L8864" i="10" s="1"/>
  <c r="K8865" i="10"/>
  <c r="L8865" i="10" s="1"/>
  <c r="K8866" i="10"/>
  <c r="L8866" i="10" s="1"/>
  <c r="K8867" i="10"/>
  <c r="L8867" i="10" s="1"/>
  <c r="K8868" i="10"/>
  <c r="L8868" i="10" s="1"/>
  <c r="K8869" i="10"/>
  <c r="L8869" i="10" s="1"/>
  <c r="K8870" i="10"/>
  <c r="L8870" i="10" s="1"/>
  <c r="K8871" i="10"/>
  <c r="L8871" i="10" s="1"/>
  <c r="K8872" i="10"/>
  <c r="L8872" i="10" s="1"/>
  <c r="K8873" i="10"/>
  <c r="L8873" i="10" s="1"/>
  <c r="K8874" i="10"/>
  <c r="L8874" i="10" s="1"/>
  <c r="K8875" i="10"/>
  <c r="L8875" i="10" s="1"/>
  <c r="K8876" i="10"/>
  <c r="L8876" i="10" s="1"/>
  <c r="K8877" i="10"/>
  <c r="L8877" i="10" s="1"/>
  <c r="K8878" i="10"/>
  <c r="L8878" i="10" s="1"/>
  <c r="K8879" i="10"/>
  <c r="L8879" i="10" s="1"/>
  <c r="K8880" i="10"/>
  <c r="L8880" i="10" s="1"/>
  <c r="K8881" i="10"/>
  <c r="L8881" i="10" s="1"/>
  <c r="K8882" i="10"/>
  <c r="L8882" i="10" s="1"/>
  <c r="K8883" i="10"/>
  <c r="L8883" i="10" s="1"/>
  <c r="K8884" i="10"/>
  <c r="L8884" i="10" s="1"/>
  <c r="K8885" i="10"/>
  <c r="L8885" i="10" s="1"/>
  <c r="K8886" i="10"/>
  <c r="L8886" i="10" s="1"/>
  <c r="K8887" i="10"/>
  <c r="L8887" i="10" s="1"/>
  <c r="K8888" i="10"/>
  <c r="L8888" i="10" s="1"/>
  <c r="K8889" i="10"/>
  <c r="L8889" i="10" s="1"/>
  <c r="K8890" i="10"/>
  <c r="L8890" i="10" s="1"/>
  <c r="K8891" i="10"/>
  <c r="L8891" i="10" s="1"/>
  <c r="K8892" i="10"/>
  <c r="L8892" i="10" s="1"/>
  <c r="K8893" i="10"/>
  <c r="L8893" i="10" s="1"/>
  <c r="K8894" i="10"/>
  <c r="L8894" i="10" s="1"/>
  <c r="K8895" i="10"/>
  <c r="L8895" i="10" s="1"/>
  <c r="K8896" i="10"/>
  <c r="L8896" i="10" s="1"/>
  <c r="K8897" i="10"/>
  <c r="L8897" i="10" s="1"/>
  <c r="K8898" i="10"/>
  <c r="L8898" i="10" s="1"/>
  <c r="K8899" i="10"/>
  <c r="L8899" i="10" s="1"/>
  <c r="K8900" i="10"/>
  <c r="L8900" i="10" s="1"/>
  <c r="K8901" i="10"/>
  <c r="L8901" i="10" s="1"/>
  <c r="K8902" i="10"/>
  <c r="L8902" i="10" s="1"/>
  <c r="K8903" i="10"/>
  <c r="L8903" i="10" s="1"/>
  <c r="K8904" i="10"/>
  <c r="L8904" i="10" s="1"/>
  <c r="K8905" i="10"/>
  <c r="L8905" i="10" s="1"/>
  <c r="K8906" i="10"/>
  <c r="L8906" i="10" s="1"/>
  <c r="K8907" i="10"/>
  <c r="L8907" i="10" s="1"/>
  <c r="K8908" i="10"/>
  <c r="L8908" i="10" s="1"/>
  <c r="K8909" i="10"/>
  <c r="L8909" i="10" s="1"/>
  <c r="K8910" i="10"/>
  <c r="L8910" i="10" s="1"/>
  <c r="K8911" i="10"/>
  <c r="L8911" i="10" s="1"/>
  <c r="K8912" i="10"/>
  <c r="L8912" i="10" s="1"/>
  <c r="K8913" i="10"/>
  <c r="L8913" i="10" s="1"/>
  <c r="K8914" i="10"/>
  <c r="L8914" i="10" s="1"/>
  <c r="K8915" i="10"/>
  <c r="L8915" i="10" s="1"/>
  <c r="K8916" i="10"/>
  <c r="L8916" i="10" s="1"/>
  <c r="K8917" i="10"/>
  <c r="L8917" i="10" s="1"/>
  <c r="K8918" i="10"/>
  <c r="L8918" i="10" s="1"/>
  <c r="K8919" i="10"/>
  <c r="L8919" i="10" s="1"/>
  <c r="K8920" i="10"/>
  <c r="L8920" i="10" s="1"/>
  <c r="K8921" i="10"/>
  <c r="L8921" i="10" s="1"/>
  <c r="K8922" i="10"/>
  <c r="L8922" i="10" s="1"/>
  <c r="K8923" i="10"/>
  <c r="L8923" i="10" s="1"/>
  <c r="K8924" i="10"/>
  <c r="L8924" i="10" s="1"/>
  <c r="K8925" i="10"/>
  <c r="L8925" i="10" s="1"/>
  <c r="K8926" i="10"/>
  <c r="L8926" i="10" s="1"/>
  <c r="K8927" i="10"/>
  <c r="L8927" i="10" s="1"/>
  <c r="K8928" i="10"/>
  <c r="L8928" i="10" s="1"/>
  <c r="K8929" i="10"/>
  <c r="L8929" i="10" s="1"/>
  <c r="K8930" i="10"/>
  <c r="L8930" i="10" s="1"/>
  <c r="K8931" i="10"/>
  <c r="L8931" i="10" s="1"/>
  <c r="K8932" i="10"/>
  <c r="L8932" i="10" s="1"/>
  <c r="K8933" i="10"/>
  <c r="L8933" i="10" s="1"/>
  <c r="K8934" i="10"/>
  <c r="L8934" i="10" s="1"/>
  <c r="K8935" i="10"/>
  <c r="L8935" i="10" s="1"/>
  <c r="K8936" i="10"/>
  <c r="L8936" i="10" s="1"/>
  <c r="K8937" i="10"/>
  <c r="L8937" i="10" s="1"/>
  <c r="K8938" i="10"/>
  <c r="L8938" i="10" s="1"/>
  <c r="K8939" i="10"/>
  <c r="L8939" i="10" s="1"/>
  <c r="K8940" i="10"/>
  <c r="L8940" i="10" s="1"/>
  <c r="K8941" i="10"/>
  <c r="L8941" i="10" s="1"/>
  <c r="K8942" i="10"/>
  <c r="L8942" i="10" s="1"/>
  <c r="K8943" i="10"/>
  <c r="L8943" i="10" s="1"/>
  <c r="K8944" i="10"/>
  <c r="L8944" i="10" s="1"/>
  <c r="K8945" i="10"/>
  <c r="L8945" i="10" s="1"/>
  <c r="K8946" i="10"/>
  <c r="L8946" i="10" s="1"/>
  <c r="K8947" i="10"/>
  <c r="L8947" i="10" s="1"/>
  <c r="K8948" i="10"/>
  <c r="L8948" i="10" s="1"/>
  <c r="K8949" i="10"/>
  <c r="L8949" i="10" s="1"/>
  <c r="K8950" i="10"/>
  <c r="L8950" i="10" s="1"/>
  <c r="K8951" i="10"/>
  <c r="L8951" i="10" s="1"/>
  <c r="K8952" i="10"/>
  <c r="L8952" i="10" s="1"/>
  <c r="K8953" i="10"/>
  <c r="L8953" i="10" s="1"/>
  <c r="K8954" i="10"/>
  <c r="L8954" i="10" s="1"/>
  <c r="K8955" i="10"/>
  <c r="L8955" i="10" s="1"/>
  <c r="K8956" i="10"/>
  <c r="L8956" i="10" s="1"/>
  <c r="K8957" i="10"/>
  <c r="L8957" i="10" s="1"/>
  <c r="K8958" i="10"/>
  <c r="L8958" i="10" s="1"/>
  <c r="K8959" i="10"/>
  <c r="L8959" i="10" s="1"/>
  <c r="K8960" i="10"/>
  <c r="L8960" i="10" s="1"/>
  <c r="K8961" i="10"/>
  <c r="L8961" i="10" s="1"/>
  <c r="K8962" i="10"/>
  <c r="L8962" i="10" s="1"/>
  <c r="K8963" i="10"/>
  <c r="L8963" i="10" s="1"/>
  <c r="K8964" i="10"/>
  <c r="L8964" i="10" s="1"/>
  <c r="K8965" i="10"/>
  <c r="L8965" i="10" s="1"/>
  <c r="K8966" i="10"/>
  <c r="L8966" i="10" s="1"/>
  <c r="K8967" i="10"/>
  <c r="L8967" i="10" s="1"/>
  <c r="K8968" i="10"/>
  <c r="L8968" i="10" s="1"/>
  <c r="K8969" i="10"/>
  <c r="L8969" i="10" s="1"/>
  <c r="K8970" i="10"/>
  <c r="L8970" i="10" s="1"/>
  <c r="K8971" i="10"/>
  <c r="L8971" i="10" s="1"/>
  <c r="K8972" i="10"/>
  <c r="L8972" i="10" s="1"/>
  <c r="K8973" i="10"/>
  <c r="L8973" i="10" s="1"/>
  <c r="K8974" i="10"/>
  <c r="L8974" i="10" s="1"/>
  <c r="K8975" i="10"/>
  <c r="L8975" i="10" s="1"/>
  <c r="K8976" i="10"/>
  <c r="L8976" i="10" s="1"/>
  <c r="K8977" i="10"/>
  <c r="L8977" i="10" s="1"/>
  <c r="K8978" i="10"/>
  <c r="L8978" i="10" s="1"/>
  <c r="K8979" i="10"/>
  <c r="L8979" i="10" s="1"/>
  <c r="K8980" i="10"/>
  <c r="L8980" i="10" s="1"/>
  <c r="K8981" i="10"/>
  <c r="L8981" i="10" s="1"/>
  <c r="K8982" i="10"/>
  <c r="L8982" i="10" s="1"/>
  <c r="K8983" i="10"/>
  <c r="L8983" i="10" s="1"/>
  <c r="K8984" i="10"/>
  <c r="L8984" i="10" s="1"/>
  <c r="K8985" i="10"/>
  <c r="L8985" i="10" s="1"/>
  <c r="K8986" i="10"/>
  <c r="L8986" i="10" s="1"/>
  <c r="K8987" i="10"/>
  <c r="L8987" i="10" s="1"/>
  <c r="K8988" i="10"/>
  <c r="L8988" i="10" s="1"/>
  <c r="K8989" i="10"/>
  <c r="L8989" i="10" s="1"/>
  <c r="K8990" i="10"/>
  <c r="L8990" i="10" s="1"/>
  <c r="K8991" i="10"/>
  <c r="L8991" i="10" s="1"/>
  <c r="K8992" i="10"/>
  <c r="L8992" i="10" s="1"/>
  <c r="K8993" i="10"/>
  <c r="L8993" i="10" s="1"/>
  <c r="K8994" i="10"/>
  <c r="L8994" i="10" s="1"/>
  <c r="K8995" i="10"/>
  <c r="L8995" i="10" s="1"/>
  <c r="K8996" i="10"/>
  <c r="L8996" i="10" s="1"/>
  <c r="K8997" i="10"/>
  <c r="L8997" i="10" s="1"/>
  <c r="K8998" i="10"/>
  <c r="L8998" i="10" s="1"/>
  <c r="K8999" i="10"/>
  <c r="L8999" i="10" s="1"/>
  <c r="K9000" i="10"/>
  <c r="L9000" i="10" s="1"/>
  <c r="K9001" i="10"/>
  <c r="L9001" i="10" s="1"/>
  <c r="K9002" i="10"/>
  <c r="L9002" i="10" s="1"/>
  <c r="K9003" i="10"/>
  <c r="L9003" i="10" s="1"/>
  <c r="K9004" i="10"/>
  <c r="L9004" i="10" s="1"/>
  <c r="K9005" i="10"/>
  <c r="L9005" i="10" s="1"/>
  <c r="K9006" i="10"/>
  <c r="L9006" i="10" s="1"/>
  <c r="K9007" i="10"/>
  <c r="L9007" i="10" s="1"/>
  <c r="K9008" i="10"/>
  <c r="L9008" i="10" s="1"/>
  <c r="K9009" i="10"/>
  <c r="L9009" i="10" s="1"/>
  <c r="K9010" i="10"/>
  <c r="L9010" i="10" s="1"/>
  <c r="K9011" i="10"/>
  <c r="L9011" i="10" s="1"/>
  <c r="K9012" i="10"/>
  <c r="L9012" i="10" s="1"/>
  <c r="K9013" i="10"/>
  <c r="L9013" i="10" s="1"/>
  <c r="K9014" i="10"/>
  <c r="L9014" i="10" s="1"/>
  <c r="K9015" i="10"/>
  <c r="L9015" i="10" s="1"/>
  <c r="K9016" i="10"/>
  <c r="L9016" i="10" s="1"/>
  <c r="K9017" i="10"/>
  <c r="L9017" i="10" s="1"/>
  <c r="K9018" i="10"/>
  <c r="L9018" i="10" s="1"/>
  <c r="K9019" i="10"/>
  <c r="L9019" i="10" s="1"/>
  <c r="K9020" i="10"/>
  <c r="L9020" i="10" s="1"/>
  <c r="K9021" i="10"/>
  <c r="L9021" i="10" s="1"/>
  <c r="K9022" i="10"/>
  <c r="L9022" i="10" s="1"/>
  <c r="K9023" i="10"/>
  <c r="L9023" i="10" s="1"/>
  <c r="K9024" i="10"/>
  <c r="L9024" i="10" s="1"/>
  <c r="K9025" i="10"/>
  <c r="L9025" i="10" s="1"/>
  <c r="K9026" i="10"/>
  <c r="L9026" i="10" s="1"/>
  <c r="K9027" i="10"/>
  <c r="L9027" i="10" s="1"/>
  <c r="K9028" i="10"/>
  <c r="L9028" i="10" s="1"/>
  <c r="K9029" i="10"/>
  <c r="L9029" i="10" s="1"/>
  <c r="K9030" i="10"/>
  <c r="L9030" i="10" s="1"/>
  <c r="K9031" i="10"/>
  <c r="L9031" i="10" s="1"/>
  <c r="K9032" i="10"/>
  <c r="L9032" i="10" s="1"/>
  <c r="K9033" i="10"/>
  <c r="L9033" i="10" s="1"/>
  <c r="K9034" i="10"/>
  <c r="L9034" i="10" s="1"/>
  <c r="K9035" i="10"/>
  <c r="L9035" i="10" s="1"/>
  <c r="K9036" i="10"/>
  <c r="L9036" i="10" s="1"/>
  <c r="K9037" i="10"/>
  <c r="L9037" i="10" s="1"/>
  <c r="K9038" i="10"/>
  <c r="L9038" i="10" s="1"/>
  <c r="K9039" i="10"/>
  <c r="L9039" i="10" s="1"/>
  <c r="K9040" i="10"/>
  <c r="L9040" i="10" s="1"/>
  <c r="K9041" i="10"/>
  <c r="L9041" i="10" s="1"/>
  <c r="K9042" i="10"/>
  <c r="L9042" i="10" s="1"/>
  <c r="K9043" i="10"/>
  <c r="L9043" i="10" s="1"/>
  <c r="K9044" i="10"/>
  <c r="L9044" i="10" s="1"/>
  <c r="K9045" i="10"/>
  <c r="L9045" i="10" s="1"/>
  <c r="K9046" i="10"/>
  <c r="L9046" i="10" s="1"/>
  <c r="K9047" i="10"/>
  <c r="L9047" i="10" s="1"/>
  <c r="K9048" i="10"/>
  <c r="L9048" i="10" s="1"/>
  <c r="K9049" i="10"/>
  <c r="L9049" i="10" s="1"/>
  <c r="K9050" i="10"/>
  <c r="L9050" i="10" s="1"/>
  <c r="K9051" i="10"/>
  <c r="L9051" i="10" s="1"/>
  <c r="K9052" i="10"/>
  <c r="L9052" i="10" s="1"/>
  <c r="K9053" i="10"/>
  <c r="L9053" i="10" s="1"/>
  <c r="K9054" i="10"/>
  <c r="L9054" i="10" s="1"/>
  <c r="K9055" i="10"/>
  <c r="L9055" i="10" s="1"/>
  <c r="K9056" i="10"/>
  <c r="L9056" i="10" s="1"/>
  <c r="K9057" i="10"/>
  <c r="L9057" i="10" s="1"/>
  <c r="K9058" i="10"/>
  <c r="L9058" i="10" s="1"/>
  <c r="K9059" i="10"/>
  <c r="L9059" i="10" s="1"/>
  <c r="K9060" i="10"/>
  <c r="L9060" i="10" s="1"/>
  <c r="K9061" i="10"/>
  <c r="L9061" i="10" s="1"/>
  <c r="K9062" i="10"/>
  <c r="L9062" i="10" s="1"/>
  <c r="K9063" i="10"/>
  <c r="L9063" i="10" s="1"/>
  <c r="K9064" i="10"/>
  <c r="L9064" i="10" s="1"/>
  <c r="K9065" i="10"/>
  <c r="L9065" i="10" s="1"/>
  <c r="K9066" i="10"/>
  <c r="L9066" i="10" s="1"/>
  <c r="K9067" i="10"/>
  <c r="L9067" i="10" s="1"/>
  <c r="K9068" i="10"/>
  <c r="L9068" i="10" s="1"/>
  <c r="K9069" i="10"/>
  <c r="L9069" i="10" s="1"/>
  <c r="K9070" i="10"/>
  <c r="L9070" i="10" s="1"/>
  <c r="K9071" i="10"/>
  <c r="L9071" i="10" s="1"/>
  <c r="K9072" i="10"/>
  <c r="L9072" i="10" s="1"/>
  <c r="K9073" i="10"/>
  <c r="L9073" i="10" s="1"/>
  <c r="K9074" i="10"/>
  <c r="L9074" i="10" s="1"/>
  <c r="K9075" i="10"/>
  <c r="L9075" i="10" s="1"/>
  <c r="K9076" i="10"/>
  <c r="L9076" i="10" s="1"/>
  <c r="K9077" i="10"/>
  <c r="L9077" i="10" s="1"/>
  <c r="K9078" i="10"/>
  <c r="L9078" i="10" s="1"/>
  <c r="K9079" i="10"/>
  <c r="L9079" i="10" s="1"/>
  <c r="K9080" i="10"/>
  <c r="L9080" i="10" s="1"/>
  <c r="K9081" i="10"/>
  <c r="L9081" i="10" s="1"/>
  <c r="K9082" i="10"/>
  <c r="L9082" i="10" s="1"/>
  <c r="K9083" i="10"/>
  <c r="L9083" i="10" s="1"/>
  <c r="K9084" i="10"/>
  <c r="L9084" i="10" s="1"/>
  <c r="K9085" i="10"/>
  <c r="L9085" i="10" s="1"/>
  <c r="K9086" i="10"/>
  <c r="L9086" i="10" s="1"/>
  <c r="K9087" i="10"/>
  <c r="L9087" i="10" s="1"/>
  <c r="K9088" i="10"/>
  <c r="L9088" i="10" s="1"/>
  <c r="K9089" i="10"/>
  <c r="L9089" i="10" s="1"/>
  <c r="K9090" i="10"/>
  <c r="L9090" i="10" s="1"/>
  <c r="K9091" i="10"/>
  <c r="L9091" i="10" s="1"/>
  <c r="K9092" i="10"/>
  <c r="L9092" i="10" s="1"/>
  <c r="K9093" i="10"/>
  <c r="L9093" i="10" s="1"/>
  <c r="K9094" i="10"/>
  <c r="L9094" i="10" s="1"/>
  <c r="K9095" i="10"/>
  <c r="L9095" i="10" s="1"/>
  <c r="K9096" i="10"/>
  <c r="L9096" i="10" s="1"/>
  <c r="K9097" i="10"/>
  <c r="L9097" i="10" s="1"/>
  <c r="K9098" i="10"/>
  <c r="L9098" i="10" s="1"/>
  <c r="K9099" i="10"/>
  <c r="L9099" i="10" s="1"/>
  <c r="K9100" i="10"/>
  <c r="L9100" i="10" s="1"/>
  <c r="K9101" i="10"/>
  <c r="L9101" i="10" s="1"/>
  <c r="K9102" i="10"/>
  <c r="L9102" i="10" s="1"/>
  <c r="K9103" i="10"/>
  <c r="L9103" i="10" s="1"/>
  <c r="K9104" i="10"/>
  <c r="L9104" i="10" s="1"/>
  <c r="K9105" i="10"/>
  <c r="L9105" i="10" s="1"/>
  <c r="K9106" i="10"/>
  <c r="L9106" i="10" s="1"/>
  <c r="K9107" i="10"/>
  <c r="L9107" i="10" s="1"/>
  <c r="K9108" i="10"/>
  <c r="L9108" i="10" s="1"/>
  <c r="K9109" i="10"/>
  <c r="L9109" i="10" s="1"/>
  <c r="K9110" i="10"/>
  <c r="L9110" i="10" s="1"/>
  <c r="K9111" i="10"/>
  <c r="L9111" i="10" s="1"/>
  <c r="K9112" i="10"/>
  <c r="L9112" i="10" s="1"/>
  <c r="K9113" i="10"/>
  <c r="L9113" i="10" s="1"/>
  <c r="K9114" i="10"/>
  <c r="L9114" i="10" s="1"/>
  <c r="K9115" i="10"/>
  <c r="L9115" i="10" s="1"/>
  <c r="K9116" i="10"/>
  <c r="L9116" i="10" s="1"/>
  <c r="K9117" i="10"/>
  <c r="L9117" i="10" s="1"/>
  <c r="K9118" i="10"/>
  <c r="L9118" i="10" s="1"/>
  <c r="K9119" i="10"/>
  <c r="L9119" i="10" s="1"/>
  <c r="K9120" i="10"/>
  <c r="L9120" i="10" s="1"/>
  <c r="K9121" i="10"/>
  <c r="L9121" i="10" s="1"/>
  <c r="K9122" i="10"/>
  <c r="L9122" i="10" s="1"/>
  <c r="K9123" i="10"/>
  <c r="L9123" i="10" s="1"/>
  <c r="K9124" i="10"/>
  <c r="L9124" i="10" s="1"/>
  <c r="K9125" i="10"/>
  <c r="L9125" i="10" s="1"/>
  <c r="K9126" i="10"/>
  <c r="L9126" i="10" s="1"/>
  <c r="K9127" i="10"/>
  <c r="L9127" i="10" s="1"/>
  <c r="K9128" i="10"/>
  <c r="L9128" i="10" s="1"/>
  <c r="K9129" i="10"/>
  <c r="L9129" i="10" s="1"/>
  <c r="K9130" i="10"/>
  <c r="L9130" i="10" s="1"/>
  <c r="K9131" i="10"/>
  <c r="L9131" i="10" s="1"/>
  <c r="K9132" i="10"/>
  <c r="L9132" i="10" s="1"/>
  <c r="K9133" i="10"/>
  <c r="L9133" i="10" s="1"/>
  <c r="K9134" i="10"/>
  <c r="L9134" i="10" s="1"/>
  <c r="K9135" i="10"/>
  <c r="L9135" i="10" s="1"/>
  <c r="K9136" i="10"/>
  <c r="L9136" i="10" s="1"/>
  <c r="K9137" i="10"/>
  <c r="L9137" i="10" s="1"/>
  <c r="K9138" i="10"/>
  <c r="L9138" i="10" s="1"/>
  <c r="K9139" i="10"/>
  <c r="L9139" i="10" s="1"/>
  <c r="K9140" i="10"/>
  <c r="L9140" i="10" s="1"/>
  <c r="K9141" i="10"/>
  <c r="L9141" i="10" s="1"/>
  <c r="K9142" i="10"/>
  <c r="L9142" i="10" s="1"/>
  <c r="K9143" i="10"/>
  <c r="L9143" i="10" s="1"/>
  <c r="K9144" i="10"/>
  <c r="L9144" i="10" s="1"/>
  <c r="K9145" i="10"/>
  <c r="L9145" i="10" s="1"/>
  <c r="K9146" i="10"/>
  <c r="L9146" i="10" s="1"/>
  <c r="K9147" i="10"/>
  <c r="L9147" i="10" s="1"/>
  <c r="K9148" i="10"/>
  <c r="L9148" i="10" s="1"/>
  <c r="K9149" i="10"/>
  <c r="L9149" i="10" s="1"/>
  <c r="K9150" i="10"/>
  <c r="L9150" i="10" s="1"/>
  <c r="K9151" i="10"/>
  <c r="L9151" i="10" s="1"/>
  <c r="K9152" i="10"/>
  <c r="L9152" i="10" s="1"/>
  <c r="K9153" i="10"/>
  <c r="L9153" i="10" s="1"/>
  <c r="K9154" i="10"/>
  <c r="L9154" i="10" s="1"/>
  <c r="K9155" i="10"/>
  <c r="L9155" i="10" s="1"/>
  <c r="K9156" i="10"/>
  <c r="L9156" i="10" s="1"/>
  <c r="K9157" i="10"/>
  <c r="L9157" i="10" s="1"/>
  <c r="K9158" i="10"/>
  <c r="L9158" i="10" s="1"/>
  <c r="K9159" i="10"/>
  <c r="L9159" i="10" s="1"/>
  <c r="K9160" i="10"/>
  <c r="L9160" i="10" s="1"/>
  <c r="K9161" i="10"/>
  <c r="L9161" i="10" s="1"/>
  <c r="K9162" i="10"/>
  <c r="L9162" i="10" s="1"/>
  <c r="K9163" i="10"/>
  <c r="L9163" i="10" s="1"/>
  <c r="K9164" i="10"/>
  <c r="L9164" i="10" s="1"/>
  <c r="K9165" i="10"/>
  <c r="L9165" i="10" s="1"/>
  <c r="K9166" i="10"/>
  <c r="L9166" i="10" s="1"/>
  <c r="K9167" i="10"/>
  <c r="L9167" i="10" s="1"/>
  <c r="K9168" i="10"/>
  <c r="L9168" i="10" s="1"/>
  <c r="K9169" i="10"/>
  <c r="L9169" i="10" s="1"/>
  <c r="K9170" i="10"/>
  <c r="L9170" i="10" s="1"/>
  <c r="K9171" i="10"/>
  <c r="L9171" i="10" s="1"/>
  <c r="K9172" i="10"/>
  <c r="L9172" i="10" s="1"/>
  <c r="K9173" i="10"/>
  <c r="L9173" i="10" s="1"/>
  <c r="K9174" i="10"/>
  <c r="L9174" i="10" s="1"/>
  <c r="K9175" i="10"/>
  <c r="L9175" i="10" s="1"/>
  <c r="K9176" i="10"/>
  <c r="L9176" i="10" s="1"/>
  <c r="K9177" i="10"/>
  <c r="L9177" i="10" s="1"/>
  <c r="K9178" i="10"/>
  <c r="L9178" i="10" s="1"/>
  <c r="K9179" i="10"/>
  <c r="L9179" i="10" s="1"/>
  <c r="K9180" i="10"/>
  <c r="L9180" i="10" s="1"/>
  <c r="K9181" i="10"/>
  <c r="L9181" i="10" s="1"/>
  <c r="K9182" i="10"/>
  <c r="L9182" i="10" s="1"/>
  <c r="K9183" i="10"/>
  <c r="L9183" i="10" s="1"/>
  <c r="K9184" i="10"/>
  <c r="L9184" i="10" s="1"/>
  <c r="K9185" i="10"/>
  <c r="L9185" i="10" s="1"/>
  <c r="K9186" i="10"/>
  <c r="L9186" i="10" s="1"/>
  <c r="K9187" i="10"/>
  <c r="L9187" i="10" s="1"/>
  <c r="K9188" i="10"/>
  <c r="L9188" i="10" s="1"/>
  <c r="K9189" i="10"/>
  <c r="L9189" i="10" s="1"/>
  <c r="K9190" i="10"/>
  <c r="L9190" i="10" s="1"/>
  <c r="K9191" i="10"/>
  <c r="L9191" i="10" s="1"/>
  <c r="K9192" i="10"/>
  <c r="L9192" i="10" s="1"/>
  <c r="K9193" i="10"/>
  <c r="L9193" i="10" s="1"/>
  <c r="K9194" i="10"/>
  <c r="L9194" i="10" s="1"/>
  <c r="K9195" i="10"/>
  <c r="L9195" i="10" s="1"/>
  <c r="K9196" i="10"/>
  <c r="L9196" i="10" s="1"/>
  <c r="K9197" i="10"/>
  <c r="L9197" i="10" s="1"/>
  <c r="K9198" i="10"/>
  <c r="L9198" i="10" s="1"/>
  <c r="K9199" i="10"/>
  <c r="L9199" i="10" s="1"/>
  <c r="K9200" i="10"/>
  <c r="L9200" i="10" s="1"/>
  <c r="K9201" i="10"/>
  <c r="L9201" i="10" s="1"/>
  <c r="K9202" i="10"/>
  <c r="L9202" i="10" s="1"/>
  <c r="K9203" i="10"/>
  <c r="L9203" i="10" s="1"/>
  <c r="K9204" i="10"/>
  <c r="L9204" i="10" s="1"/>
  <c r="K9205" i="10"/>
  <c r="L9205" i="10" s="1"/>
  <c r="K9206" i="10"/>
  <c r="L9206" i="10" s="1"/>
  <c r="K9207" i="10"/>
  <c r="L9207" i="10" s="1"/>
  <c r="K9208" i="10"/>
  <c r="L9208" i="10" s="1"/>
  <c r="K9209" i="10"/>
  <c r="L9209" i="10" s="1"/>
  <c r="K9210" i="10"/>
  <c r="L9210" i="10" s="1"/>
  <c r="K9211" i="10"/>
  <c r="L9211" i="10" s="1"/>
  <c r="K9212" i="10"/>
  <c r="L9212" i="10" s="1"/>
  <c r="K9213" i="10"/>
  <c r="L9213" i="10" s="1"/>
  <c r="K9214" i="10"/>
  <c r="L9214" i="10" s="1"/>
  <c r="K9215" i="10"/>
  <c r="L9215" i="10" s="1"/>
  <c r="K9216" i="10"/>
  <c r="L9216" i="10" s="1"/>
  <c r="K9217" i="10"/>
  <c r="L9217" i="10" s="1"/>
  <c r="K9218" i="10"/>
  <c r="L9218" i="10" s="1"/>
  <c r="K9219" i="10"/>
  <c r="L9219" i="10" s="1"/>
  <c r="K9220" i="10"/>
  <c r="L9220" i="10" s="1"/>
  <c r="K9221" i="10"/>
  <c r="L9221" i="10" s="1"/>
  <c r="K9222" i="10"/>
  <c r="L9222" i="10" s="1"/>
  <c r="K9223" i="10"/>
  <c r="L9223" i="10" s="1"/>
  <c r="K9224" i="10"/>
  <c r="L9224" i="10" s="1"/>
  <c r="K9225" i="10"/>
  <c r="L9225" i="10" s="1"/>
  <c r="K9226" i="10"/>
  <c r="L9226" i="10" s="1"/>
  <c r="K9227" i="10"/>
  <c r="L9227" i="10" s="1"/>
  <c r="K9228" i="10"/>
  <c r="L9228" i="10" s="1"/>
  <c r="K9229" i="10"/>
  <c r="L9229" i="10" s="1"/>
  <c r="K9230" i="10"/>
  <c r="L9230" i="10" s="1"/>
  <c r="K9231" i="10"/>
  <c r="L9231" i="10" s="1"/>
  <c r="K9232" i="10"/>
  <c r="L9232" i="10" s="1"/>
  <c r="K9233" i="10"/>
  <c r="L9233" i="10" s="1"/>
  <c r="K9234" i="10"/>
  <c r="L9234" i="10" s="1"/>
  <c r="K9235" i="10"/>
  <c r="L9235" i="10" s="1"/>
  <c r="K9236" i="10"/>
  <c r="L9236" i="10" s="1"/>
  <c r="K9237" i="10"/>
  <c r="L9237" i="10" s="1"/>
  <c r="K9238" i="10"/>
  <c r="L9238" i="10" s="1"/>
  <c r="K9239" i="10"/>
  <c r="L9239" i="10" s="1"/>
  <c r="K9240" i="10"/>
  <c r="L9240" i="10" s="1"/>
  <c r="K9241" i="10"/>
  <c r="L9241" i="10" s="1"/>
  <c r="K9242" i="10"/>
  <c r="L9242" i="10" s="1"/>
  <c r="K9243" i="10"/>
  <c r="L9243" i="10" s="1"/>
  <c r="K9244" i="10"/>
  <c r="L9244" i="10" s="1"/>
  <c r="K9245" i="10"/>
  <c r="L9245" i="10" s="1"/>
  <c r="K9246" i="10"/>
  <c r="L9246" i="10" s="1"/>
  <c r="K9247" i="10"/>
  <c r="L9247" i="10" s="1"/>
  <c r="K9248" i="10"/>
  <c r="L9248" i="10" s="1"/>
  <c r="K9249" i="10"/>
  <c r="L9249" i="10" s="1"/>
  <c r="K9250" i="10"/>
  <c r="L9250" i="10" s="1"/>
  <c r="K9251" i="10"/>
  <c r="L9251" i="10" s="1"/>
  <c r="K9252" i="10"/>
  <c r="L9252" i="10" s="1"/>
  <c r="K9253" i="10"/>
  <c r="L9253" i="10" s="1"/>
  <c r="K9254" i="10"/>
  <c r="L9254" i="10" s="1"/>
  <c r="K9255" i="10"/>
  <c r="L9255" i="10" s="1"/>
  <c r="K9256" i="10"/>
  <c r="L9256" i="10" s="1"/>
  <c r="K9257" i="10"/>
  <c r="L9257" i="10" s="1"/>
  <c r="K9258" i="10"/>
  <c r="L9258" i="10" s="1"/>
  <c r="K9259" i="10"/>
  <c r="L9259" i="10" s="1"/>
  <c r="K9260" i="10"/>
  <c r="L9260" i="10" s="1"/>
  <c r="K9261" i="10"/>
  <c r="L9261" i="10" s="1"/>
  <c r="K9262" i="10"/>
  <c r="L9262" i="10" s="1"/>
  <c r="K9263" i="10"/>
  <c r="L9263" i="10" s="1"/>
  <c r="K9264" i="10"/>
  <c r="L9264" i="10" s="1"/>
  <c r="K9265" i="10"/>
  <c r="L9265" i="10" s="1"/>
  <c r="K9266" i="10"/>
  <c r="L9266" i="10" s="1"/>
  <c r="K9267" i="10"/>
  <c r="L9267" i="10" s="1"/>
  <c r="K9268" i="10"/>
  <c r="L9268" i="10" s="1"/>
  <c r="K9269" i="10"/>
  <c r="L9269" i="10" s="1"/>
  <c r="K9270" i="10"/>
  <c r="L9270" i="10" s="1"/>
  <c r="K9271" i="10"/>
  <c r="L9271" i="10" s="1"/>
  <c r="K9272" i="10"/>
  <c r="L9272" i="10" s="1"/>
  <c r="K9273" i="10"/>
  <c r="L9273" i="10" s="1"/>
  <c r="K9274" i="10"/>
  <c r="L9274" i="10" s="1"/>
  <c r="K9275" i="10"/>
  <c r="L9275" i="10" s="1"/>
  <c r="K9276" i="10"/>
  <c r="L9276" i="10" s="1"/>
  <c r="K9277" i="10"/>
  <c r="L9277" i="10" s="1"/>
  <c r="K9278" i="10"/>
  <c r="L9278" i="10" s="1"/>
  <c r="K9279" i="10"/>
  <c r="L9279" i="10" s="1"/>
  <c r="K9280" i="10"/>
  <c r="L9280" i="10" s="1"/>
  <c r="K9281" i="10"/>
  <c r="L9281" i="10" s="1"/>
  <c r="K9282" i="10"/>
  <c r="L9282" i="10" s="1"/>
  <c r="K9283" i="10"/>
  <c r="L9283" i="10" s="1"/>
  <c r="K9284" i="10"/>
  <c r="L9284" i="10" s="1"/>
  <c r="K9285" i="10"/>
  <c r="L9285" i="10" s="1"/>
  <c r="K9286" i="10"/>
  <c r="L9286" i="10" s="1"/>
  <c r="K9287" i="10"/>
  <c r="L9287" i="10" s="1"/>
  <c r="K9288" i="10"/>
  <c r="L9288" i="10" s="1"/>
  <c r="K9289" i="10"/>
  <c r="L9289" i="10" s="1"/>
  <c r="K9290" i="10"/>
  <c r="L9290" i="10" s="1"/>
  <c r="K9291" i="10"/>
  <c r="L9291" i="10" s="1"/>
  <c r="K9292" i="10"/>
  <c r="L9292" i="10" s="1"/>
  <c r="K9293" i="10"/>
  <c r="L9293" i="10" s="1"/>
  <c r="K9294" i="10"/>
  <c r="L9294" i="10" s="1"/>
  <c r="K9295" i="10"/>
  <c r="L9295" i="10" s="1"/>
  <c r="K9296" i="10"/>
  <c r="L9296" i="10" s="1"/>
  <c r="K9297" i="10"/>
  <c r="L9297" i="10" s="1"/>
  <c r="K9298" i="10"/>
  <c r="L9298" i="10" s="1"/>
  <c r="K9299" i="10"/>
  <c r="L9299" i="10" s="1"/>
  <c r="K9300" i="10"/>
  <c r="L9300" i="10" s="1"/>
  <c r="K9301" i="10"/>
  <c r="L9301" i="10" s="1"/>
  <c r="K9302" i="10"/>
  <c r="L9302" i="10" s="1"/>
  <c r="K9303" i="10"/>
  <c r="L9303" i="10" s="1"/>
  <c r="K9304" i="10"/>
  <c r="L9304" i="10" s="1"/>
  <c r="K9305" i="10"/>
  <c r="L9305" i="10" s="1"/>
  <c r="K9306" i="10"/>
  <c r="L9306" i="10" s="1"/>
  <c r="K9307" i="10"/>
  <c r="L9307" i="10" s="1"/>
  <c r="K9308" i="10"/>
  <c r="L9308" i="10" s="1"/>
  <c r="K9309" i="10"/>
  <c r="L9309" i="10" s="1"/>
  <c r="K9310" i="10"/>
  <c r="L9310" i="10" s="1"/>
  <c r="K9311" i="10"/>
  <c r="L9311" i="10" s="1"/>
  <c r="K9312" i="10"/>
  <c r="L9312" i="10" s="1"/>
  <c r="K9313" i="10"/>
  <c r="L9313" i="10" s="1"/>
  <c r="K9314" i="10"/>
  <c r="L9314" i="10" s="1"/>
  <c r="K9315" i="10"/>
  <c r="L9315" i="10" s="1"/>
  <c r="K9316" i="10"/>
  <c r="L9316" i="10" s="1"/>
  <c r="K9317" i="10"/>
  <c r="L9317" i="10" s="1"/>
  <c r="K9318" i="10"/>
  <c r="L9318" i="10" s="1"/>
  <c r="K9319" i="10"/>
  <c r="L9319" i="10" s="1"/>
  <c r="K9320" i="10"/>
  <c r="L9320" i="10" s="1"/>
  <c r="K9321" i="10"/>
  <c r="L9321" i="10" s="1"/>
  <c r="K9322" i="10"/>
  <c r="L9322" i="10" s="1"/>
  <c r="K9323" i="10"/>
  <c r="L9323" i="10" s="1"/>
  <c r="K9324" i="10"/>
  <c r="L9324" i="10" s="1"/>
  <c r="K9325" i="10"/>
  <c r="L9325" i="10" s="1"/>
  <c r="K9326" i="10"/>
  <c r="L9326" i="10" s="1"/>
  <c r="K9327" i="10"/>
  <c r="L9327" i="10" s="1"/>
  <c r="K9328" i="10"/>
  <c r="L9328" i="10" s="1"/>
  <c r="K9329" i="10"/>
  <c r="L9329" i="10" s="1"/>
  <c r="K9330" i="10"/>
  <c r="L9330" i="10" s="1"/>
  <c r="K9331" i="10"/>
  <c r="L9331" i="10" s="1"/>
  <c r="K9332" i="10"/>
  <c r="L9332" i="10" s="1"/>
  <c r="K9333" i="10"/>
  <c r="L9333" i="10" s="1"/>
  <c r="K9334" i="10"/>
  <c r="L9334" i="10" s="1"/>
  <c r="K9335" i="10"/>
  <c r="L9335" i="10" s="1"/>
  <c r="K9336" i="10"/>
  <c r="L9336" i="10" s="1"/>
  <c r="K9337" i="10"/>
  <c r="L9337" i="10" s="1"/>
  <c r="K9338" i="10"/>
  <c r="L9338" i="10" s="1"/>
  <c r="K9339" i="10"/>
  <c r="L9339" i="10" s="1"/>
  <c r="K9340" i="10"/>
  <c r="L9340" i="10" s="1"/>
  <c r="K9341" i="10"/>
  <c r="L9341" i="10" s="1"/>
  <c r="K9342" i="10"/>
  <c r="L9342" i="10" s="1"/>
  <c r="K9343" i="10"/>
  <c r="L9343" i="10" s="1"/>
  <c r="K9344" i="10"/>
  <c r="L9344" i="10" s="1"/>
  <c r="K9345" i="10"/>
  <c r="L9345" i="10" s="1"/>
  <c r="K9346" i="10"/>
  <c r="L9346" i="10" s="1"/>
  <c r="K9347" i="10"/>
  <c r="L9347" i="10" s="1"/>
  <c r="K9348" i="10"/>
  <c r="L9348" i="10" s="1"/>
  <c r="K9349" i="10"/>
  <c r="L9349" i="10" s="1"/>
  <c r="K9350" i="10"/>
  <c r="L9350" i="10" s="1"/>
  <c r="K9351" i="10"/>
  <c r="L9351" i="10" s="1"/>
  <c r="K9352" i="10"/>
  <c r="L9352" i="10" s="1"/>
  <c r="K9353" i="10"/>
  <c r="L9353" i="10" s="1"/>
  <c r="K9354" i="10"/>
  <c r="L9354" i="10" s="1"/>
  <c r="K9355" i="10"/>
  <c r="L9355" i="10" s="1"/>
  <c r="K9356" i="10"/>
  <c r="L9356" i="10" s="1"/>
  <c r="K9357" i="10"/>
  <c r="L9357" i="10" s="1"/>
  <c r="K9358" i="10"/>
  <c r="L9358" i="10" s="1"/>
  <c r="K9359" i="10"/>
  <c r="L9359" i="10" s="1"/>
  <c r="K9360" i="10"/>
  <c r="L9360" i="10" s="1"/>
  <c r="K9361" i="10"/>
  <c r="L9361" i="10" s="1"/>
  <c r="K9362" i="10"/>
  <c r="L9362" i="10" s="1"/>
  <c r="K9363" i="10"/>
  <c r="L9363" i="10" s="1"/>
  <c r="K9364" i="10"/>
  <c r="L9364" i="10" s="1"/>
  <c r="K9365" i="10"/>
  <c r="L9365" i="10" s="1"/>
  <c r="K9366" i="10"/>
  <c r="L9366" i="10" s="1"/>
  <c r="K9367" i="10"/>
  <c r="L9367" i="10" s="1"/>
  <c r="K9368" i="10"/>
  <c r="L9368" i="10" s="1"/>
  <c r="K9369" i="10"/>
  <c r="L9369" i="10" s="1"/>
  <c r="K9370" i="10"/>
  <c r="L9370" i="10" s="1"/>
  <c r="K9371" i="10"/>
  <c r="L9371" i="10" s="1"/>
  <c r="K9372" i="10"/>
  <c r="L9372" i="10" s="1"/>
  <c r="K9373" i="10"/>
  <c r="L9373" i="10" s="1"/>
  <c r="K9374" i="10"/>
  <c r="L9374" i="10" s="1"/>
  <c r="K9375" i="10"/>
  <c r="L9375" i="10" s="1"/>
  <c r="K9376" i="10"/>
  <c r="L9376" i="10" s="1"/>
  <c r="K9377" i="10"/>
  <c r="L9377" i="10" s="1"/>
  <c r="K9378" i="10"/>
  <c r="L9378" i="10" s="1"/>
  <c r="K9379" i="10"/>
  <c r="L9379" i="10" s="1"/>
  <c r="K9380" i="10"/>
  <c r="L9380" i="10" s="1"/>
  <c r="K9381" i="10"/>
  <c r="L9381" i="10" s="1"/>
  <c r="K9382" i="10"/>
  <c r="L9382" i="10" s="1"/>
  <c r="K9383" i="10"/>
  <c r="L9383" i="10" s="1"/>
  <c r="K9384" i="10"/>
  <c r="L9384" i="10" s="1"/>
  <c r="K9385" i="10"/>
  <c r="L9385" i="10" s="1"/>
  <c r="K9386" i="10"/>
  <c r="L9386" i="10" s="1"/>
  <c r="K9387" i="10"/>
  <c r="L9387" i="10" s="1"/>
  <c r="K9388" i="10"/>
  <c r="L9388" i="10" s="1"/>
  <c r="K9389" i="10"/>
  <c r="L9389" i="10" s="1"/>
  <c r="K9390" i="10"/>
  <c r="L9390" i="10" s="1"/>
  <c r="K9391" i="10"/>
  <c r="L9391" i="10" s="1"/>
  <c r="K9392" i="10"/>
  <c r="L9392" i="10" s="1"/>
  <c r="K9393" i="10"/>
  <c r="L9393" i="10" s="1"/>
  <c r="K9394" i="10"/>
  <c r="L9394" i="10" s="1"/>
  <c r="K9395" i="10"/>
  <c r="L9395" i="10" s="1"/>
  <c r="K9396" i="10"/>
  <c r="L9396" i="10" s="1"/>
  <c r="K9397" i="10"/>
  <c r="L9397" i="10" s="1"/>
  <c r="K9398" i="10"/>
  <c r="L9398" i="10" s="1"/>
  <c r="K9399" i="10"/>
  <c r="L9399" i="10" s="1"/>
  <c r="K9400" i="10"/>
  <c r="L9400" i="10" s="1"/>
  <c r="K9401" i="10"/>
  <c r="L9401" i="10" s="1"/>
  <c r="K9402" i="10"/>
  <c r="L9402" i="10" s="1"/>
  <c r="K9403" i="10"/>
  <c r="L9403" i="10" s="1"/>
  <c r="K9404" i="10"/>
  <c r="L9404" i="10" s="1"/>
  <c r="K9405" i="10"/>
  <c r="L9405" i="10" s="1"/>
  <c r="K9406" i="10"/>
  <c r="L9406" i="10" s="1"/>
  <c r="K9407" i="10"/>
  <c r="L9407" i="10" s="1"/>
  <c r="K9408" i="10"/>
  <c r="L9408" i="10" s="1"/>
  <c r="K9409" i="10"/>
  <c r="L9409" i="10" s="1"/>
  <c r="K9410" i="10"/>
  <c r="L9410" i="10" s="1"/>
  <c r="K9411" i="10"/>
  <c r="L9411" i="10" s="1"/>
  <c r="K9412" i="10"/>
  <c r="L9412" i="10" s="1"/>
  <c r="K9413" i="10"/>
  <c r="L9413" i="10" s="1"/>
  <c r="K9414" i="10"/>
  <c r="L9414" i="10" s="1"/>
  <c r="K9415" i="10"/>
  <c r="L9415" i="10" s="1"/>
  <c r="K9416" i="10"/>
  <c r="L9416" i="10" s="1"/>
  <c r="K9417" i="10"/>
  <c r="L9417" i="10" s="1"/>
  <c r="K9418" i="10"/>
  <c r="L9418" i="10" s="1"/>
  <c r="K9419" i="10"/>
  <c r="L9419" i="10" s="1"/>
  <c r="K9420" i="10"/>
  <c r="L9420" i="10" s="1"/>
  <c r="K9421" i="10"/>
  <c r="L9421" i="10" s="1"/>
  <c r="K9422" i="10"/>
  <c r="L9422" i="10" s="1"/>
  <c r="K9423" i="10"/>
  <c r="L9423" i="10" s="1"/>
  <c r="K9424" i="10"/>
  <c r="L9424" i="10" s="1"/>
  <c r="K9425" i="10"/>
  <c r="L9425" i="10" s="1"/>
  <c r="K9426" i="10"/>
  <c r="L9426" i="10" s="1"/>
  <c r="K9427" i="10"/>
  <c r="L9427" i="10" s="1"/>
  <c r="K9428" i="10"/>
  <c r="L9428" i="10" s="1"/>
  <c r="K9429" i="10"/>
  <c r="L9429" i="10" s="1"/>
  <c r="K9430" i="10"/>
  <c r="L9430" i="10" s="1"/>
  <c r="K9431" i="10"/>
  <c r="L9431" i="10" s="1"/>
  <c r="K9432" i="10"/>
  <c r="L9432" i="10" s="1"/>
  <c r="K9433" i="10"/>
  <c r="L9433" i="10" s="1"/>
  <c r="K9434" i="10"/>
  <c r="L9434" i="10" s="1"/>
  <c r="K9435" i="10"/>
  <c r="L9435" i="10" s="1"/>
  <c r="K9436" i="10"/>
  <c r="L9436" i="10" s="1"/>
  <c r="K9437" i="10"/>
  <c r="L9437" i="10" s="1"/>
  <c r="K9438" i="10"/>
  <c r="L9438" i="10" s="1"/>
  <c r="K9439" i="10"/>
  <c r="L9439" i="10" s="1"/>
  <c r="K9440" i="10"/>
  <c r="L9440" i="10" s="1"/>
  <c r="K9441" i="10"/>
  <c r="L9441" i="10" s="1"/>
  <c r="K9442" i="10"/>
  <c r="L9442" i="10" s="1"/>
  <c r="K9443" i="10"/>
  <c r="L9443" i="10" s="1"/>
  <c r="K9444" i="10"/>
  <c r="L9444" i="10" s="1"/>
  <c r="K9445" i="10"/>
  <c r="L9445" i="10" s="1"/>
  <c r="K9446" i="10"/>
  <c r="L9446" i="10" s="1"/>
  <c r="K9447" i="10"/>
  <c r="L9447" i="10" s="1"/>
  <c r="K9448" i="10"/>
  <c r="L9448" i="10" s="1"/>
  <c r="K9449" i="10"/>
  <c r="L9449" i="10" s="1"/>
  <c r="K9450" i="10"/>
  <c r="L9450" i="10" s="1"/>
  <c r="K9451" i="10"/>
  <c r="L9451" i="10" s="1"/>
  <c r="K9452" i="10"/>
  <c r="L9452" i="10" s="1"/>
  <c r="K9453" i="10"/>
  <c r="L9453" i="10" s="1"/>
  <c r="K9454" i="10"/>
  <c r="L9454" i="10" s="1"/>
  <c r="K9455" i="10"/>
  <c r="L9455" i="10" s="1"/>
  <c r="K9456" i="10"/>
  <c r="L9456" i="10" s="1"/>
  <c r="K9457" i="10"/>
  <c r="L9457" i="10" s="1"/>
  <c r="K9458" i="10"/>
  <c r="L9458" i="10" s="1"/>
  <c r="K9459" i="10"/>
  <c r="L9459" i="10" s="1"/>
  <c r="K9460" i="10"/>
  <c r="L9460" i="10" s="1"/>
  <c r="K9461" i="10"/>
  <c r="L9461" i="10" s="1"/>
  <c r="K9462" i="10"/>
  <c r="L9462" i="10" s="1"/>
  <c r="K9463" i="10"/>
  <c r="L9463" i="10" s="1"/>
  <c r="K9464" i="10"/>
  <c r="L9464" i="10" s="1"/>
  <c r="K9465" i="10"/>
  <c r="L9465" i="10" s="1"/>
  <c r="K9466" i="10"/>
  <c r="L9466" i="10" s="1"/>
  <c r="K9467" i="10"/>
  <c r="L9467" i="10" s="1"/>
  <c r="K9468" i="10"/>
  <c r="L9468" i="10" s="1"/>
  <c r="K9469" i="10"/>
  <c r="L9469" i="10" s="1"/>
  <c r="K9470" i="10"/>
  <c r="L9470" i="10" s="1"/>
  <c r="K9471" i="10"/>
  <c r="L9471" i="10" s="1"/>
  <c r="K9472" i="10"/>
  <c r="L9472" i="10" s="1"/>
  <c r="K9473" i="10"/>
  <c r="L9473" i="10" s="1"/>
  <c r="K9474" i="10"/>
  <c r="L9474" i="10" s="1"/>
  <c r="K9475" i="10"/>
  <c r="L9475" i="10" s="1"/>
  <c r="K9476" i="10"/>
  <c r="L9476" i="10" s="1"/>
  <c r="K9477" i="10"/>
  <c r="L9477" i="10" s="1"/>
  <c r="K9478" i="10"/>
  <c r="L9478" i="10" s="1"/>
  <c r="K9479" i="10"/>
  <c r="L9479" i="10" s="1"/>
  <c r="K9480" i="10"/>
  <c r="L9480" i="10" s="1"/>
  <c r="K9481" i="10"/>
  <c r="L9481" i="10" s="1"/>
  <c r="K9482" i="10"/>
  <c r="L9482" i="10" s="1"/>
  <c r="K9483" i="10"/>
  <c r="L9483" i="10" s="1"/>
  <c r="K9484" i="10"/>
  <c r="L9484" i="10" s="1"/>
  <c r="K9485" i="10"/>
  <c r="L9485" i="10" s="1"/>
  <c r="K9486" i="10"/>
  <c r="L9486" i="10" s="1"/>
  <c r="K9487" i="10"/>
  <c r="L9487" i="10" s="1"/>
  <c r="K9488" i="10"/>
  <c r="L9488" i="10" s="1"/>
  <c r="K9489" i="10"/>
  <c r="L9489" i="10" s="1"/>
  <c r="K9490" i="10"/>
  <c r="L9490" i="10" s="1"/>
  <c r="K9491" i="10"/>
  <c r="L9491" i="10" s="1"/>
  <c r="K9492" i="10"/>
  <c r="L9492" i="10" s="1"/>
  <c r="K9493" i="10"/>
  <c r="L9493" i="10" s="1"/>
  <c r="K9494" i="10"/>
  <c r="L9494" i="10" s="1"/>
  <c r="K9495" i="10"/>
  <c r="L9495" i="10" s="1"/>
  <c r="K9496" i="10"/>
  <c r="L9496" i="10" s="1"/>
  <c r="K9497" i="10"/>
  <c r="L9497" i="10" s="1"/>
  <c r="K9498" i="10"/>
  <c r="L9498" i="10" s="1"/>
  <c r="K9499" i="10"/>
  <c r="L9499" i="10" s="1"/>
  <c r="K9500" i="10"/>
  <c r="L9500" i="10" s="1"/>
  <c r="K9501" i="10"/>
  <c r="L9501" i="10" s="1"/>
  <c r="K9502" i="10"/>
  <c r="L9502" i="10" s="1"/>
  <c r="K9503" i="10"/>
  <c r="L9503" i="10" s="1"/>
  <c r="K9504" i="10"/>
  <c r="L9504" i="10" s="1"/>
  <c r="K9505" i="10"/>
  <c r="L9505" i="10" s="1"/>
  <c r="K9506" i="10"/>
  <c r="L9506" i="10" s="1"/>
  <c r="K9507" i="10"/>
  <c r="L9507" i="10" s="1"/>
  <c r="K9508" i="10"/>
  <c r="L9508" i="10" s="1"/>
  <c r="K9509" i="10"/>
  <c r="L9509" i="10" s="1"/>
  <c r="K9510" i="10"/>
  <c r="L9510" i="10" s="1"/>
  <c r="K9511" i="10"/>
  <c r="L9511" i="10" s="1"/>
  <c r="K9512" i="10"/>
  <c r="L9512" i="10" s="1"/>
  <c r="K9513" i="10"/>
  <c r="L9513" i="10" s="1"/>
  <c r="K9514" i="10"/>
  <c r="L9514" i="10" s="1"/>
  <c r="K9515" i="10"/>
  <c r="L9515" i="10" s="1"/>
  <c r="K9516" i="10"/>
  <c r="L9516" i="10" s="1"/>
  <c r="K9517" i="10"/>
  <c r="L9517" i="10" s="1"/>
  <c r="K9518" i="10"/>
  <c r="L9518" i="10" s="1"/>
  <c r="K9519" i="10"/>
  <c r="L9519" i="10" s="1"/>
  <c r="K9520" i="10"/>
  <c r="L9520" i="10" s="1"/>
  <c r="K9521" i="10"/>
  <c r="L9521" i="10" s="1"/>
  <c r="K9522" i="10"/>
  <c r="L9522" i="10" s="1"/>
  <c r="K9523" i="10"/>
  <c r="L9523" i="10" s="1"/>
  <c r="K9524" i="10"/>
  <c r="L9524" i="10" s="1"/>
  <c r="K9525" i="10"/>
  <c r="L9525" i="10" s="1"/>
  <c r="K9526" i="10"/>
  <c r="L9526" i="10" s="1"/>
  <c r="K9527" i="10"/>
  <c r="L9527" i="10" s="1"/>
  <c r="K9528" i="10"/>
  <c r="L9528" i="10" s="1"/>
  <c r="K9529" i="10"/>
  <c r="L9529" i="10" s="1"/>
  <c r="K9530" i="10"/>
  <c r="L9530" i="10" s="1"/>
  <c r="K9531" i="10"/>
  <c r="L9531" i="10" s="1"/>
  <c r="K9532" i="10"/>
  <c r="L9532" i="10" s="1"/>
  <c r="K9533" i="10"/>
  <c r="L9533" i="10" s="1"/>
  <c r="K9534" i="10"/>
  <c r="L9534" i="10" s="1"/>
  <c r="K9535" i="10"/>
  <c r="L9535" i="10" s="1"/>
  <c r="K9536" i="10"/>
  <c r="L9536" i="10" s="1"/>
  <c r="K9537" i="10"/>
  <c r="L9537" i="10" s="1"/>
  <c r="K9538" i="10"/>
  <c r="L9538" i="10" s="1"/>
  <c r="K9539" i="10"/>
  <c r="L9539" i="10" s="1"/>
  <c r="K9540" i="10"/>
  <c r="L9540" i="10" s="1"/>
  <c r="K9541" i="10"/>
  <c r="L9541" i="10" s="1"/>
  <c r="K9542" i="10"/>
  <c r="L9542" i="10" s="1"/>
  <c r="K9543" i="10"/>
  <c r="L9543" i="10" s="1"/>
  <c r="K9544" i="10"/>
  <c r="L9544" i="10" s="1"/>
  <c r="K9545" i="10"/>
  <c r="L9545" i="10" s="1"/>
  <c r="K9546" i="10"/>
  <c r="L9546" i="10" s="1"/>
  <c r="K9547" i="10"/>
  <c r="L9547" i="10" s="1"/>
  <c r="K9548" i="10"/>
  <c r="L9548" i="10" s="1"/>
  <c r="K9549" i="10"/>
  <c r="L9549" i="10" s="1"/>
  <c r="K9550" i="10"/>
  <c r="L9550" i="10" s="1"/>
  <c r="K9551" i="10"/>
  <c r="L9551" i="10" s="1"/>
  <c r="K9552" i="10"/>
  <c r="L9552" i="10" s="1"/>
  <c r="K9553" i="10"/>
  <c r="L9553" i="10" s="1"/>
  <c r="K9554" i="10"/>
  <c r="L9554" i="10" s="1"/>
  <c r="K9555" i="10"/>
  <c r="L9555" i="10" s="1"/>
  <c r="K9556" i="10"/>
  <c r="L9556" i="10" s="1"/>
  <c r="K9557" i="10"/>
  <c r="L9557" i="10" s="1"/>
  <c r="K9558" i="10"/>
  <c r="L9558" i="10" s="1"/>
  <c r="K9559" i="10"/>
  <c r="L9559" i="10" s="1"/>
  <c r="K9560" i="10"/>
  <c r="L9560" i="10" s="1"/>
  <c r="K9561" i="10"/>
  <c r="L9561" i="10" s="1"/>
  <c r="K9562" i="10"/>
  <c r="L9562" i="10" s="1"/>
  <c r="K9563" i="10"/>
  <c r="L9563" i="10" s="1"/>
  <c r="K9564" i="10"/>
  <c r="L9564" i="10" s="1"/>
  <c r="K9565" i="10"/>
  <c r="L9565" i="10" s="1"/>
  <c r="K9566" i="10"/>
  <c r="L9566" i="10" s="1"/>
  <c r="K9567" i="10"/>
  <c r="L9567" i="10" s="1"/>
  <c r="K9568" i="10"/>
  <c r="L9568" i="10" s="1"/>
  <c r="K9569" i="10"/>
  <c r="L9569" i="10" s="1"/>
  <c r="K9570" i="10"/>
  <c r="L9570" i="10" s="1"/>
  <c r="K9571" i="10"/>
  <c r="L9571" i="10" s="1"/>
  <c r="K9572" i="10"/>
  <c r="L9572" i="10" s="1"/>
  <c r="K9573" i="10"/>
  <c r="L9573" i="10" s="1"/>
  <c r="K9574" i="10"/>
  <c r="L9574" i="10" s="1"/>
  <c r="K9575" i="10"/>
  <c r="L9575" i="10" s="1"/>
  <c r="K9576" i="10"/>
  <c r="L9576" i="10" s="1"/>
  <c r="K9577" i="10"/>
  <c r="L9577" i="10" s="1"/>
  <c r="K9578" i="10"/>
  <c r="L9578" i="10" s="1"/>
  <c r="K9579" i="10"/>
  <c r="L9579" i="10" s="1"/>
  <c r="K9580" i="10"/>
  <c r="L9580" i="10" s="1"/>
  <c r="K9581" i="10"/>
  <c r="L9581" i="10" s="1"/>
  <c r="K9582" i="10"/>
  <c r="L9582" i="10" s="1"/>
  <c r="K9583" i="10"/>
  <c r="L9583" i="10" s="1"/>
  <c r="K9584" i="10"/>
  <c r="L9584" i="10" s="1"/>
  <c r="K9585" i="10"/>
  <c r="L9585" i="10" s="1"/>
  <c r="K9586" i="10"/>
  <c r="L9586" i="10" s="1"/>
  <c r="K9587" i="10"/>
  <c r="L9587" i="10" s="1"/>
  <c r="K9588" i="10"/>
  <c r="L9588" i="10" s="1"/>
  <c r="K9589" i="10"/>
  <c r="L9589" i="10" s="1"/>
  <c r="K9590" i="10"/>
  <c r="L9590" i="10" s="1"/>
  <c r="K9591" i="10"/>
  <c r="L9591" i="10" s="1"/>
  <c r="K9592" i="10"/>
  <c r="L9592" i="10" s="1"/>
  <c r="K9593" i="10"/>
  <c r="L9593" i="10" s="1"/>
  <c r="K9594" i="10"/>
  <c r="L9594" i="10" s="1"/>
  <c r="K9595" i="10"/>
  <c r="L9595" i="10" s="1"/>
  <c r="K9596" i="10"/>
  <c r="L9596" i="10" s="1"/>
  <c r="K9597" i="10"/>
  <c r="L9597" i="10" s="1"/>
  <c r="K9598" i="10"/>
  <c r="L9598" i="10" s="1"/>
  <c r="K9599" i="10"/>
  <c r="L9599" i="10" s="1"/>
  <c r="K9600" i="10"/>
  <c r="L9600" i="10" s="1"/>
  <c r="K9601" i="10"/>
  <c r="L9601" i="10" s="1"/>
  <c r="K9602" i="10"/>
  <c r="L9602" i="10" s="1"/>
  <c r="K9603" i="10"/>
  <c r="L9603" i="10" s="1"/>
  <c r="K9604" i="10"/>
  <c r="L9604" i="10" s="1"/>
  <c r="K9605" i="10"/>
  <c r="L9605" i="10" s="1"/>
  <c r="K9606" i="10"/>
  <c r="L9606" i="10" s="1"/>
  <c r="K9607" i="10"/>
  <c r="L9607" i="10" s="1"/>
  <c r="K9608" i="10"/>
  <c r="L9608" i="10" s="1"/>
  <c r="K9609" i="10"/>
  <c r="L9609" i="10" s="1"/>
  <c r="K9610" i="10"/>
  <c r="L9610" i="10" s="1"/>
  <c r="K9611" i="10"/>
  <c r="L9611" i="10" s="1"/>
  <c r="K9612" i="10"/>
  <c r="L9612" i="10" s="1"/>
  <c r="K9613" i="10"/>
  <c r="L9613" i="10" s="1"/>
  <c r="K9614" i="10"/>
  <c r="L9614" i="10" s="1"/>
  <c r="K9615" i="10"/>
  <c r="L9615" i="10" s="1"/>
  <c r="K9616" i="10"/>
  <c r="L9616" i="10" s="1"/>
  <c r="K9617" i="10"/>
  <c r="L9617" i="10" s="1"/>
  <c r="K9618" i="10"/>
  <c r="L9618" i="10" s="1"/>
  <c r="K9619" i="10"/>
  <c r="L9619" i="10" s="1"/>
  <c r="K9620" i="10"/>
  <c r="L9620" i="10" s="1"/>
  <c r="K9621" i="10"/>
  <c r="L9621" i="10" s="1"/>
  <c r="K9622" i="10"/>
  <c r="L9622" i="10" s="1"/>
  <c r="K9623" i="10"/>
  <c r="L9623" i="10" s="1"/>
  <c r="K9624" i="10"/>
  <c r="L9624" i="10" s="1"/>
  <c r="K9625" i="10"/>
  <c r="L9625" i="10" s="1"/>
  <c r="K9626" i="10"/>
  <c r="L9626" i="10" s="1"/>
  <c r="K9627" i="10"/>
  <c r="L9627" i="10" s="1"/>
  <c r="K9628" i="10"/>
  <c r="L9628" i="10" s="1"/>
  <c r="K9629" i="10"/>
  <c r="L9629" i="10" s="1"/>
  <c r="K9630" i="10"/>
  <c r="L9630" i="10" s="1"/>
  <c r="K9631" i="10"/>
  <c r="L9631" i="10" s="1"/>
  <c r="K9632" i="10"/>
  <c r="L9632" i="10" s="1"/>
  <c r="K9633" i="10"/>
  <c r="L9633" i="10" s="1"/>
  <c r="K9634" i="10"/>
  <c r="L9634" i="10" s="1"/>
  <c r="K9635" i="10"/>
  <c r="L9635" i="10" s="1"/>
  <c r="K9636" i="10"/>
  <c r="L9636" i="10" s="1"/>
  <c r="K9637" i="10"/>
  <c r="L9637" i="10" s="1"/>
  <c r="K9638" i="10"/>
  <c r="L9638" i="10" s="1"/>
  <c r="K9639" i="10"/>
  <c r="L9639" i="10" s="1"/>
  <c r="K9640" i="10"/>
  <c r="L9640" i="10" s="1"/>
  <c r="K9641" i="10"/>
  <c r="L9641" i="10" s="1"/>
  <c r="K9642" i="10"/>
  <c r="L9642" i="10" s="1"/>
  <c r="K9643" i="10"/>
  <c r="L9643" i="10" s="1"/>
  <c r="K9644" i="10"/>
  <c r="L9644" i="10" s="1"/>
  <c r="K9645" i="10"/>
  <c r="L9645" i="10" s="1"/>
  <c r="K9646" i="10"/>
  <c r="L9646" i="10" s="1"/>
  <c r="K9647" i="10"/>
  <c r="L9647" i="10" s="1"/>
  <c r="K9648" i="10"/>
  <c r="L9648" i="10" s="1"/>
  <c r="K9649" i="10"/>
  <c r="L9649" i="10" s="1"/>
  <c r="K9650" i="10"/>
  <c r="L9650" i="10" s="1"/>
  <c r="K9651" i="10"/>
  <c r="L9651" i="10" s="1"/>
  <c r="K9652" i="10"/>
  <c r="L9652" i="10" s="1"/>
  <c r="K9653" i="10"/>
  <c r="L9653" i="10" s="1"/>
  <c r="K9654" i="10"/>
  <c r="L9654" i="10" s="1"/>
  <c r="K9655" i="10"/>
  <c r="L9655" i="10" s="1"/>
  <c r="K9656" i="10"/>
  <c r="L9656" i="10" s="1"/>
  <c r="K9657" i="10"/>
  <c r="L9657" i="10" s="1"/>
  <c r="K9658" i="10"/>
  <c r="L9658" i="10" s="1"/>
  <c r="K9659" i="10"/>
  <c r="L9659" i="10" s="1"/>
  <c r="K9660" i="10"/>
  <c r="L9660" i="10" s="1"/>
  <c r="K9661" i="10"/>
  <c r="L9661" i="10" s="1"/>
  <c r="K9662" i="10"/>
  <c r="L9662" i="10" s="1"/>
  <c r="K9663" i="10"/>
  <c r="L9663" i="10" s="1"/>
  <c r="K9664" i="10"/>
  <c r="L9664" i="10" s="1"/>
  <c r="K9665" i="10"/>
  <c r="L9665" i="10" s="1"/>
  <c r="K9666" i="10"/>
  <c r="L9666" i="10" s="1"/>
  <c r="K9667" i="10"/>
  <c r="L9667" i="10" s="1"/>
  <c r="K9668" i="10"/>
  <c r="L9668" i="10" s="1"/>
  <c r="K9669" i="10"/>
  <c r="L9669" i="10" s="1"/>
  <c r="K9670" i="10"/>
  <c r="L9670" i="10" s="1"/>
  <c r="K9671" i="10"/>
  <c r="L9671" i="10" s="1"/>
  <c r="K9672" i="10"/>
  <c r="L9672" i="10" s="1"/>
  <c r="K9673" i="10"/>
  <c r="L9673" i="10" s="1"/>
  <c r="K9674" i="10"/>
  <c r="L9674" i="10" s="1"/>
  <c r="K9675" i="10"/>
  <c r="L9675" i="10" s="1"/>
  <c r="K9676" i="10"/>
  <c r="L9676" i="10" s="1"/>
  <c r="K9677" i="10"/>
  <c r="L9677" i="10" s="1"/>
  <c r="K9678" i="10"/>
  <c r="L9678" i="10" s="1"/>
  <c r="K9679" i="10"/>
  <c r="L9679" i="10" s="1"/>
  <c r="K9680" i="10"/>
  <c r="L9680" i="10" s="1"/>
  <c r="K9681" i="10"/>
  <c r="L9681" i="10" s="1"/>
  <c r="K9682" i="10"/>
  <c r="L9682" i="10" s="1"/>
  <c r="K9683" i="10"/>
  <c r="L9683" i="10" s="1"/>
  <c r="K9684" i="10"/>
  <c r="L9684" i="10" s="1"/>
  <c r="K9685" i="10"/>
  <c r="L9685" i="10" s="1"/>
  <c r="K9686" i="10"/>
  <c r="L9686" i="10" s="1"/>
  <c r="K9687" i="10"/>
  <c r="L9687" i="10" s="1"/>
  <c r="K9688" i="10"/>
  <c r="L9688" i="10" s="1"/>
  <c r="K9689" i="10"/>
  <c r="L9689" i="10" s="1"/>
  <c r="K9690" i="10"/>
  <c r="L9690" i="10" s="1"/>
  <c r="K9691" i="10"/>
  <c r="L9691" i="10" s="1"/>
  <c r="K9692" i="10"/>
  <c r="L9692" i="10" s="1"/>
  <c r="K9693" i="10"/>
  <c r="L9693" i="10" s="1"/>
  <c r="K9694" i="10"/>
  <c r="L9694" i="10" s="1"/>
  <c r="K9695" i="10"/>
  <c r="L9695" i="10" s="1"/>
  <c r="K9696" i="10"/>
  <c r="L9696" i="10" s="1"/>
  <c r="K9697" i="10"/>
  <c r="L9697" i="10" s="1"/>
  <c r="K9698" i="10"/>
  <c r="L9698" i="10" s="1"/>
  <c r="K9699" i="10"/>
  <c r="L9699" i="10" s="1"/>
  <c r="K9700" i="10"/>
  <c r="L9700" i="10" s="1"/>
  <c r="K9701" i="10"/>
  <c r="L9701" i="10" s="1"/>
  <c r="K9702" i="10"/>
  <c r="L9702" i="10" s="1"/>
  <c r="K9703" i="10"/>
  <c r="L9703" i="10" s="1"/>
  <c r="K9704" i="10"/>
  <c r="L9704" i="10" s="1"/>
  <c r="K9705" i="10"/>
  <c r="L9705" i="10" s="1"/>
  <c r="K9706" i="10"/>
  <c r="L9706" i="10" s="1"/>
  <c r="K9707" i="10"/>
  <c r="L9707" i="10" s="1"/>
  <c r="K9708" i="10"/>
  <c r="L9708" i="10" s="1"/>
  <c r="K9709" i="10"/>
  <c r="L9709" i="10" s="1"/>
  <c r="K9710" i="10"/>
  <c r="L9710" i="10" s="1"/>
  <c r="K9711" i="10"/>
  <c r="L9711" i="10" s="1"/>
  <c r="K9712" i="10"/>
  <c r="L9712" i="10" s="1"/>
  <c r="K9713" i="10"/>
  <c r="L9713" i="10" s="1"/>
  <c r="K9714" i="10"/>
  <c r="L9714" i="10" s="1"/>
  <c r="K9715" i="10"/>
  <c r="L9715" i="10" s="1"/>
  <c r="K9716" i="10"/>
  <c r="L9716" i="10" s="1"/>
  <c r="K9717" i="10"/>
  <c r="L9717" i="10" s="1"/>
  <c r="K9718" i="10"/>
  <c r="L9718" i="10" s="1"/>
  <c r="K9719" i="10"/>
  <c r="L9719" i="10" s="1"/>
  <c r="K9720" i="10"/>
  <c r="L9720" i="10" s="1"/>
  <c r="K9721" i="10"/>
  <c r="L9721" i="10" s="1"/>
  <c r="K9722" i="10"/>
  <c r="L9722" i="10" s="1"/>
  <c r="K9723" i="10"/>
  <c r="L9723" i="10" s="1"/>
  <c r="K9724" i="10"/>
  <c r="L9724" i="10" s="1"/>
  <c r="K9725" i="10"/>
  <c r="L9725" i="10" s="1"/>
  <c r="K9726" i="10"/>
  <c r="L9726" i="10" s="1"/>
  <c r="K9727" i="10"/>
  <c r="L9727" i="10" s="1"/>
  <c r="K9728" i="10"/>
  <c r="L9728" i="10" s="1"/>
  <c r="K9729" i="10"/>
  <c r="L9729" i="10" s="1"/>
  <c r="K9730" i="10"/>
  <c r="L9730" i="10" s="1"/>
  <c r="K9731" i="10"/>
  <c r="L9731" i="10" s="1"/>
  <c r="K9732" i="10"/>
  <c r="L9732" i="10" s="1"/>
  <c r="K9733" i="10"/>
  <c r="L9733" i="10" s="1"/>
  <c r="K9734" i="10"/>
  <c r="L9734" i="10" s="1"/>
  <c r="K9735" i="10"/>
  <c r="L9735" i="10" s="1"/>
  <c r="K9736" i="10"/>
  <c r="L9736" i="10" s="1"/>
  <c r="K9737" i="10"/>
  <c r="L9737" i="10" s="1"/>
  <c r="K9738" i="10"/>
  <c r="L9738" i="10" s="1"/>
  <c r="K9739" i="10"/>
  <c r="L9739" i="10" s="1"/>
  <c r="K9740" i="10"/>
  <c r="L9740" i="10" s="1"/>
  <c r="K9741" i="10"/>
  <c r="L9741" i="10" s="1"/>
  <c r="K9742" i="10"/>
  <c r="L9742" i="10" s="1"/>
  <c r="K9743" i="10"/>
  <c r="L9743" i="10" s="1"/>
  <c r="K9744" i="10"/>
  <c r="L9744" i="10" s="1"/>
  <c r="K9745" i="10"/>
  <c r="L9745" i="10" s="1"/>
  <c r="K9746" i="10"/>
  <c r="L9746" i="10" s="1"/>
  <c r="K9747" i="10"/>
  <c r="L9747" i="10" s="1"/>
  <c r="K9748" i="10"/>
  <c r="L9748" i="10" s="1"/>
  <c r="K9749" i="10"/>
  <c r="L9749" i="10" s="1"/>
  <c r="K9750" i="10"/>
  <c r="L9750" i="10" s="1"/>
  <c r="K9751" i="10"/>
  <c r="L9751" i="10" s="1"/>
  <c r="K9752" i="10"/>
  <c r="L9752" i="10" s="1"/>
  <c r="K9753" i="10"/>
  <c r="L9753" i="10" s="1"/>
  <c r="K9754" i="10"/>
  <c r="L9754" i="10" s="1"/>
  <c r="K9755" i="10"/>
  <c r="L9755" i="10" s="1"/>
  <c r="K9756" i="10"/>
  <c r="L9756" i="10" s="1"/>
  <c r="K9757" i="10"/>
  <c r="L9757" i="10" s="1"/>
  <c r="K9758" i="10"/>
  <c r="L9758" i="10" s="1"/>
  <c r="K9759" i="10"/>
  <c r="L9759" i="10" s="1"/>
  <c r="K9760" i="10"/>
  <c r="L9760" i="10" s="1"/>
  <c r="K9761" i="10"/>
  <c r="L9761" i="10" s="1"/>
  <c r="K9762" i="10"/>
  <c r="L9762" i="10" s="1"/>
  <c r="K9763" i="10"/>
  <c r="L9763" i="10" s="1"/>
  <c r="K9764" i="10"/>
  <c r="L9764" i="10" s="1"/>
  <c r="K9765" i="10"/>
  <c r="L9765" i="10" s="1"/>
  <c r="K9766" i="10"/>
  <c r="L9766" i="10" s="1"/>
  <c r="K9767" i="10"/>
  <c r="L9767" i="10" s="1"/>
  <c r="K9768" i="10"/>
  <c r="L9768" i="10" s="1"/>
  <c r="K9769" i="10"/>
  <c r="L9769" i="10" s="1"/>
  <c r="K9770" i="10"/>
  <c r="L9770" i="10" s="1"/>
  <c r="K9771" i="10"/>
  <c r="L9771" i="10" s="1"/>
  <c r="K9772" i="10"/>
  <c r="L9772" i="10" s="1"/>
  <c r="K9773" i="10"/>
  <c r="L9773" i="10" s="1"/>
  <c r="K9774" i="10"/>
  <c r="L9774" i="10" s="1"/>
  <c r="K9775" i="10"/>
  <c r="L9775" i="10" s="1"/>
  <c r="K9776" i="10"/>
  <c r="L9776" i="10" s="1"/>
  <c r="K9777" i="10"/>
  <c r="L9777" i="10" s="1"/>
  <c r="K9778" i="10"/>
  <c r="L9778" i="10" s="1"/>
  <c r="K9779" i="10"/>
  <c r="L9779" i="10" s="1"/>
  <c r="K9780" i="10"/>
  <c r="L9780" i="10" s="1"/>
  <c r="K9781" i="10"/>
  <c r="L9781" i="10" s="1"/>
  <c r="K9782" i="10"/>
  <c r="L9782" i="10" s="1"/>
  <c r="K9783" i="10"/>
  <c r="L9783" i="10" s="1"/>
  <c r="K9784" i="10"/>
  <c r="L9784" i="10" s="1"/>
  <c r="K9785" i="10"/>
  <c r="L9785" i="10" s="1"/>
  <c r="K9786" i="10"/>
  <c r="L9786" i="10" s="1"/>
  <c r="K9787" i="10"/>
  <c r="L9787" i="10" s="1"/>
  <c r="K9788" i="10"/>
  <c r="L9788" i="10" s="1"/>
  <c r="K9789" i="10"/>
  <c r="L9789" i="10" s="1"/>
  <c r="K9790" i="10"/>
  <c r="L9790" i="10" s="1"/>
  <c r="K9791" i="10"/>
  <c r="L9791" i="10" s="1"/>
  <c r="K9792" i="10"/>
  <c r="L9792" i="10" s="1"/>
  <c r="K9793" i="10"/>
  <c r="L9793" i="10" s="1"/>
  <c r="K9794" i="10"/>
  <c r="L9794" i="10" s="1"/>
  <c r="K9795" i="10"/>
  <c r="L9795" i="10" s="1"/>
  <c r="K9796" i="10"/>
  <c r="L9796" i="10" s="1"/>
  <c r="K9797" i="10"/>
  <c r="L9797" i="10" s="1"/>
  <c r="K9798" i="10"/>
  <c r="L9798" i="10" s="1"/>
  <c r="K9799" i="10"/>
  <c r="L9799" i="10" s="1"/>
  <c r="K9800" i="10"/>
  <c r="L9800" i="10" s="1"/>
  <c r="K9801" i="10"/>
  <c r="L9801" i="10" s="1"/>
  <c r="K9802" i="10"/>
  <c r="L9802" i="10" s="1"/>
  <c r="K9803" i="10"/>
  <c r="L9803" i="10" s="1"/>
  <c r="K9804" i="10"/>
  <c r="L9804" i="10" s="1"/>
  <c r="K9805" i="10"/>
  <c r="L9805" i="10" s="1"/>
  <c r="K9806" i="10"/>
  <c r="L9806" i="10" s="1"/>
  <c r="K9807" i="10"/>
  <c r="L9807" i="10" s="1"/>
  <c r="K9808" i="10"/>
  <c r="L9808" i="10" s="1"/>
  <c r="K9809" i="10"/>
  <c r="L9809" i="10" s="1"/>
  <c r="K9810" i="10"/>
  <c r="L9810" i="10" s="1"/>
  <c r="K9811" i="10"/>
  <c r="L9811" i="10" s="1"/>
  <c r="K9812" i="10"/>
  <c r="L9812" i="10" s="1"/>
  <c r="K9813" i="10"/>
  <c r="L9813" i="10" s="1"/>
  <c r="K9814" i="10"/>
  <c r="L9814" i="10" s="1"/>
  <c r="K9815" i="10"/>
  <c r="L9815" i="10" s="1"/>
  <c r="K9816" i="10"/>
  <c r="L9816" i="10" s="1"/>
  <c r="K9817" i="10"/>
  <c r="L9817" i="10" s="1"/>
  <c r="K9818" i="10"/>
  <c r="L9818" i="10" s="1"/>
  <c r="K9819" i="10"/>
  <c r="L9819" i="10" s="1"/>
  <c r="K9820" i="10"/>
  <c r="L9820" i="10" s="1"/>
  <c r="K9821" i="10"/>
  <c r="L9821" i="10" s="1"/>
  <c r="K9822" i="10"/>
  <c r="L9822" i="10" s="1"/>
  <c r="K9823" i="10"/>
  <c r="L9823" i="10" s="1"/>
  <c r="K9824" i="10"/>
  <c r="L9824" i="10" s="1"/>
  <c r="K9825" i="10"/>
  <c r="L9825" i="10" s="1"/>
  <c r="K9826" i="10"/>
  <c r="L9826" i="10" s="1"/>
  <c r="K9827" i="10"/>
  <c r="L9827" i="10" s="1"/>
  <c r="K9828" i="10"/>
  <c r="L9828" i="10" s="1"/>
  <c r="K9829" i="10"/>
  <c r="L9829" i="10" s="1"/>
  <c r="K9830" i="10"/>
  <c r="L9830" i="10" s="1"/>
  <c r="K9831" i="10"/>
  <c r="L9831" i="10" s="1"/>
  <c r="K9832" i="10"/>
  <c r="L9832" i="10" s="1"/>
  <c r="K9833" i="10"/>
  <c r="L9833" i="10" s="1"/>
  <c r="K9834" i="10"/>
  <c r="L9834" i="10" s="1"/>
  <c r="K9835" i="10"/>
  <c r="L9835" i="10" s="1"/>
  <c r="K9836" i="10"/>
  <c r="L9836" i="10" s="1"/>
  <c r="K9837" i="10"/>
  <c r="L9837" i="10" s="1"/>
  <c r="K9838" i="10"/>
  <c r="L9838" i="10" s="1"/>
  <c r="K9839" i="10"/>
  <c r="L9839" i="10" s="1"/>
  <c r="K9840" i="10"/>
  <c r="L9840" i="10" s="1"/>
  <c r="K9841" i="10"/>
  <c r="L9841" i="10" s="1"/>
  <c r="K9842" i="10"/>
  <c r="L9842" i="10" s="1"/>
  <c r="K9843" i="10"/>
  <c r="L9843" i="10" s="1"/>
  <c r="K9844" i="10"/>
  <c r="L9844" i="10" s="1"/>
  <c r="K9845" i="10"/>
  <c r="L9845" i="10" s="1"/>
  <c r="K9846" i="10"/>
  <c r="L9846" i="10" s="1"/>
  <c r="K9847" i="10"/>
  <c r="L9847" i="10" s="1"/>
  <c r="K9848" i="10"/>
  <c r="L9848" i="10" s="1"/>
  <c r="K9849" i="10"/>
  <c r="L9849" i="10" s="1"/>
  <c r="K9850" i="10"/>
  <c r="L9850" i="10" s="1"/>
  <c r="K9851" i="10"/>
  <c r="L9851" i="10" s="1"/>
  <c r="K9852" i="10"/>
  <c r="L9852" i="10" s="1"/>
  <c r="K9853" i="10"/>
  <c r="L9853" i="10" s="1"/>
  <c r="K9854" i="10"/>
  <c r="L9854" i="10" s="1"/>
  <c r="K9855" i="10"/>
  <c r="L9855" i="10" s="1"/>
  <c r="K9856" i="10"/>
  <c r="L9856" i="10" s="1"/>
  <c r="K9857" i="10"/>
  <c r="L9857" i="10" s="1"/>
  <c r="K9858" i="10"/>
  <c r="L9858" i="10" s="1"/>
  <c r="K9859" i="10"/>
  <c r="L9859" i="10" s="1"/>
  <c r="K9860" i="10"/>
  <c r="L9860" i="10" s="1"/>
  <c r="K9861" i="10"/>
  <c r="L9861" i="10" s="1"/>
  <c r="K9862" i="10"/>
  <c r="L9862" i="10" s="1"/>
  <c r="K9863" i="10"/>
  <c r="L9863" i="10" s="1"/>
  <c r="K9864" i="10"/>
  <c r="L9864" i="10" s="1"/>
  <c r="K9865" i="10"/>
  <c r="L9865" i="10" s="1"/>
  <c r="K9866" i="10"/>
  <c r="L9866" i="10" s="1"/>
  <c r="K9867" i="10"/>
  <c r="L9867" i="10" s="1"/>
  <c r="K9868" i="10"/>
  <c r="L9868" i="10" s="1"/>
  <c r="K9869" i="10"/>
  <c r="L9869" i="10" s="1"/>
  <c r="K9870" i="10"/>
  <c r="L9870" i="10" s="1"/>
  <c r="K9871" i="10"/>
  <c r="L9871" i="10" s="1"/>
  <c r="K9872" i="10"/>
  <c r="L9872" i="10" s="1"/>
  <c r="K9873" i="10"/>
  <c r="L9873" i="10" s="1"/>
  <c r="K9874" i="10"/>
  <c r="L9874" i="10" s="1"/>
  <c r="K9875" i="10"/>
  <c r="L9875" i="10" s="1"/>
  <c r="K9876" i="10"/>
  <c r="L9876" i="10" s="1"/>
  <c r="K9877" i="10"/>
  <c r="L9877" i="10" s="1"/>
  <c r="K9878" i="10"/>
  <c r="L9878" i="10" s="1"/>
  <c r="K9879" i="10"/>
  <c r="L9879" i="10" s="1"/>
  <c r="K9880" i="10"/>
  <c r="L9880" i="10" s="1"/>
  <c r="K9881" i="10"/>
  <c r="L9881" i="10" s="1"/>
  <c r="K9882" i="10"/>
  <c r="L9882" i="10" s="1"/>
  <c r="K9883" i="10"/>
  <c r="L9883" i="10" s="1"/>
  <c r="K9884" i="10"/>
  <c r="L9884" i="10" s="1"/>
  <c r="K9885" i="10"/>
  <c r="L9885" i="10" s="1"/>
  <c r="K9886" i="10"/>
  <c r="L9886" i="10" s="1"/>
  <c r="K9887" i="10"/>
  <c r="L9887" i="10" s="1"/>
  <c r="K9888" i="10"/>
  <c r="L9888" i="10" s="1"/>
  <c r="K9889" i="10"/>
  <c r="L9889" i="10" s="1"/>
  <c r="K9890" i="10"/>
  <c r="L9890" i="10" s="1"/>
  <c r="K9891" i="10"/>
  <c r="L9891" i="10" s="1"/>
  <c r="K9892" i="10"/>
  <c r="L9892" i="10" s="1"/>
  <c r="K9893" i="10"/>
  <c r="L9893" i="10" s="1"/>
  <c r="K9894" i="10"/>
  <c r="L9894" i="10" s="1"/>
  <c r="K9895" i="10"/>
  <c r="L9895" i="10" s="1"/>
  <c r="K9896" i="10"/>
  <c r="L9896" i="10" s="1"/>
  <c r="K9897" i="10"/>
  <c r="L9897" i="10" s="1"/>
  <c r="K9898" i="10"/>
  <c r="L9898" i="10" s="1"/>
  <c r="K9899" i="10"/>
  <c r="L9899" i="10" s="1"/>
  <c r="K9900" i="10"/>
  <c r="L9900" i="10" s="1"/>
  <c r="K9901" i="10"/>
  <c r="L9901" i="10" s="1"/>
  <c r="K9902" i="10"/>
  <c r="L9902" i="10" s="1"/>
  <c r="K9903" i="10"/>
  <c r="L9903" i="10" s="1"/>
  <c r="K9904" i="10"/>
  <c r="L9904" i="10" s="1"/>
  <c r="K9905" i="10"/>
  <c r="L9905" i="10" s="1"/>
  <c r="K9906" i="10"/>
  <c r="L9906" i="10" s="1"/>
  <c r="K9907" i="10"/>
  <c r="L9907" i="10" s="1"/>
  <c r="K9908" i="10"/>
  <c r="L9908" i="10" s="1"/>
  <c r="K9909" i="10"/>
  <c r="L9909" i="10" s="1"/>
  <c r="K9910" i="10"/>
  <c r="L9910" i="10" s="1"/>
  <c r="K9911" i="10"/>
  <c r="L9911" i="10" s="1"/>
  <c r="K9912" i="10"/>
  <c r="L9912" i="10" s="1"/>
  <c r="K9913" i="10"/>
  <c r="L9913" i="10" s="1"/>
  <c r="K9914" i="10"/>
  <c r="L9914" i="10" s="1"/>
  <c r="K9915" i="10"/>
  <c r="L9915" i="10" s="1"/>
  <c r="K9916" i="10"/>
  <c r="L9916" i="10" s="1"/>
  <c r="K9917" i="10"/>
  <c r="L9917" i="10" s="1"/>
  <c r="K9918" i="10"/>
  <c r="L9918" i="10" s="1"/>
  <c r="K9919" i="10"/>
  <c r="L9919" i="10" s="1"/>
  <c r="K9920" i="10"/>
  <c r="L9920" i="10" s="1"/>
  <c r="K9921" i="10"/>
  <c r="L9921" i="10" s="1"/>
  <c r="K9922" i="10"/>
  <c r="L9922" i="10" s="1"/>
  <c r="K9923" i="10"/>
  <c r="L9923" i="10" s="1"/>
  <c r="K9924" i="10"/>
  <c r="L9924" i="10" s="1"/>
  <c r="K9925" i="10"/>
  <c r="L9925" i="10" s="1"/>
  <c r="K9926" i="10"/>
  <c r="L9926" i="10" s="1"/>
  <c r="K9927" i="10"/>
  <c r="L9927" i="10" s="1"/>
  <c r="K9928" i="10"/>
  <c r="L9928" i="10" s="1"/>
  <c r="K9929" i="10"/>
  <c r="L9929" i="10" s="1"/>
  <c r="K9930" i="10"/>
  <c r="L9930" i="10" s="1"/>
  <c r="K9931" i="10"/>
  <c r="L9931" i="10" s="1"/>
  <c r="K9932" i="10"/>
  <c r="L9932" i="10" s="1"/>
  <c r="K9933" i="10"/>
  <c r="L9933" i="10" s="1"/>
  <c r="K9934" i="10"/>
  <c r="L9934" i="10" s="1"/>
  <c r="K9935" i="10"/>
  <c r="L9935" i="10" s="1"/>
  <c r="K9936" i="10"/>
  <c r="L9936" i="10" s="1"/>
  <c r="K9937" i="10"/>
  <c r="L9937" i="10" s="1"/>
  <c r="K9938" i="10"/>
  <c r="L9938" i="10" s="1"/>
  <c r="K9939" i="10"/>
  <c r="L9939" i="10" s="1"/>
  <c r="K9940" i="10"/>
  <c r="L9940" i="10" s="1"/>
  <c r="K9941" i="10"/>
  <c r="L9941" i="10" s="1"/>
  <c r="K9942" i="10"/>
  <c r="L9942" i="10" s="1"/>
  <c r="K9943" i="10"/>
  <c r="L9943" i="10" s="1"/>
  <c r="K9944" i="10"/>
  <c r="L9944" i="10" s="1"/>
  <c r="K9945" i="10"/>
  <c r="L9945" i="10" s="1"/>
  <c r="K9946" i="10"/>
  <c r="L9946" i="10" s="1"/>
  <c r="K9947" i="10"/>
  <c r="L9947" i="10" s="1"/>
  <c r="K9948" i="10"/>
  <c r="L9948" i="10" s="1"/>
  <c r="K9949" i="10"/>
  <c r="L9949" i="10" s="1"/>
  <c r="K9950" i="10"/>
  <c r="L9950" i="10" s="1"/>
  <c r="K9951" i="10"/>
  <c r="L9951" i="10" s="1"/>
  <c r="K9952" i="10"/>
  <c r="L9952" i="10" s="1"/>
  <c r="K9953" i="10"/>
  <c r="L9953" i="10" s="1"/>
  <c r="K9954" i="10"/>
  <c r="L9954" i="10" s="1"/>
  <c r="K9955" i="10"/>
  <c r="L9955" i="10" s="1"/>
  <c r="K9956" i="10"/>
  <c r="L9956" i="10" s="1"/>
  <c r="K9957" i="10"/>
  <c r="L9957" i="10" s="1"/>
  <c r="K9958" i="10"/>
  <c r="L9958" i="10" s="1"/>
  <c r="K9959" i="10"/>
  <c r="L9959" i="10" s="1"/>
  <c r="K9960" i="10"/>
  <c r="L9960" i="10" s="1"/>
  <c r="K9961" i="10"/>
  <c r="L9961" i="10" s="1"/>
  <c r="K9962" i="10"/>
  <c r="L9962" i="10" s="1"/>
  <c r="K9963" i="10"/>
  <c r="L9963" i="10" s="1"/>
  <c r="K9964" i="10"/>
  <c r="L9964" i="10" s="1"/>
  <c r="K9965" i="10"/>
  <c r="L9965" i="10" s="1"/>
  <c r="K9966" i="10"/>
  <c r="L9966" i="10" s="1"/>
  <c r="K9967" i="10"/>
  <c r="L9967" i="10" s="1"/>
  <c r="K9968" i="10"/>
  <c r="L9968" i="10" s="1"/>
  <c r="K9969" i="10"/>
  <c r="L9969" i="10" s="1"/>
  <c r="K9970" i="10"/>
  <c r="L9970" i="10" s="1"/>
  <c r="K9971" i="10"/>
  <c r="L9971" i="10" s="1"/>
  <c r="K9972" i="10"/>
  <c r="L9972" i="10" s="1"/>
  <c r="K9973" i="10"/>
  <c r="L9973" i="10" s="1"/>
  <c r="K9974" i="10"/>
  <c r="L9974" i="10" s="1"/>
  <c r="K9975" i="10"/>
  <c r="L9975" i="10" s="1"/>
  <c r="K9976" i="10"/>
  <c r="L9976" i="10" s="1"/>
  <c r="K9977" i="10"/>
  <c r="L9977" i="10" s="1"/>
  <c r="K9978" i="10"/>
  <c r="L9978" i="10" s="1"/>
  <c r="K9979" i="10"/>
  <c r="L9979" i="10" s="1"/>
  <c r="K9980" i="10"/>
  <c r="L9980" i="10" s="1"/>
  <c r="K9981" i="10"/>
  <c r="L9981" i="10" s="1"/>
  <c r="K9982" i="10"/>
  <c r="L9982" i="10" s="1"/>
  <c r="K9983" i="10"/>
  <c r="L9983" i="10" s="1"/>
  <c r="K9984" i="10"/>
  <c r="L9984" i="10" s="1"/>
  <c r="K9985" i="10"/>
  <c r="L9985" i="10" s="1"/>
  <c r="K9986" i="10"/>
  <c r="L9986" i="10" s="1"/>
  <c r="K9987" i="10"/>
  <c r="L9987" i="10" s="1"/>
  <c r="K9988" i="10"/>
  <c r="L9988" i="10" s="1"/>
  <c r="K9989" i="10"/>
  <c r="L9989" i="10" s="1"/>
  <c r="K9990" i="10"/>
  <c r="L9990" i="10" s="1"/>
  <c r="K9991" i="10"/>
  <c r="L9991" i="10" s="1"/>
  <c r="K9992" i="10"/>
  <c r="L9992" i="10" s="1"/>
  <c r="K9993" i="10"/>
  <c r="L9993" i="10" s="1"/>
  <c r="K9994" i="10"/>
  <c r="L9994" i="10" s="1"/>
  <c r="K9995" i="10"/>
  <c r="L9995" i="10" s="1"/>
  <c r="K9996" i="10"/>
  <c r="L9996" i="10" s="1"/>
  <c r="K9997" i="10"/>
  <c r="L9997" i="10" s="1"/>
  <c r="K9998" i="10"/>
  <c r="L9998" i="10" s="1"/>
  <c r="K9999" i="10"/>
  <c r="L9999" i="10" s="1"/>
  <c r="K10000" i="10"/>
  <c r="L10000" i="10" s="1"/>
  <c r="K10001" i="10"/>
  <c r="L10001" i="10" s="1"/>
  <c r="K10002" i="10"/>
  <c r="L10002" i="10" s="1"/>
  <c r="K10003" i="10"/>
  <c r="L10003" i="10" s="1"/>
  <c r="K10004" i="10"/>
  <c r="L10004" i="10" s="1"/>
  <c r="K10005" i="10"/>
  <c r="L10005" i="10" s="1"/>
  <c r="K10006" i="10"/>
  <c r="L10006" i="10" s="1"/>
  <c r="K10007" i="10"/>
  <c r="L10007" i="10" s="1"/>
  <c r="K10008" i="10"/>
  <c r="L10008" i="10" s="1"/>
  <c r="K10009" i="10"/>
  <c r="L10009" i="10" s="1"/>
  <c r="K10010" i="10"/>
  <c r="L10010" i="10" s="1"/>
  <c r="K10011" i="10"/>
  <c r="L10011" i="10" s="1"/>
  <c r="K10012" i="10"/>
  <c r="L10012" i="10" s="1"/>
  <c r="K10013" i="10"/>
  <c r="L10013" i="10" s="1"/>
  <c r="K10014" i="10"/>
  <c r="L10014" i="10" s="1"/>
  <c r="K10015" i="10"/>
  <c r="L10015" i="10" s="1"/>
  <c r="K10016" i="10"/>
  <c r="L10016" i="10" s="1"/>
  <c r="K10017" i="10"/>
  <c r="L10017" i="10" s="1"/>
  <c r="K10018" i="10"/>
  <c r="L10018" i="10" s="1"/>
  <c r="K10019" i="10"/>
  <c r="L10019" i="10" s="1"/>
  <c r="K10020" i="10"/>
  <c r="L10020" i="10" s="1"/>
  <c r="K10021" i="10"/>
  <c r="L10021" i="10" s="1"/>
  <c r="K10022" i="10"/>
  <c r="L10022" i="10" s="1"/>
  <c r="K10023" i="10"/>
  <c r="L10023" i="10" s="1"/>
  <c r="K10024" i="10"/>
  <c r="L10024" i="10" s="1"/>
  <c r="K10025" i="10"/>
  <c r="L10025" i="10" s="1"/>
  <c r="K10026" i="10"/>
  <c r="L10026" i="10" s="1"/>
  <c r="K10027" i="10"/>
  <c r="L10027" i="10" s="1"/>
  <c r="K10028" i="10"/>
  <c r="L10028" i="10" s="1"/>
  <c r="K10029" i="10"/>
  <c r="L10029" i="10" s="1"/>
  <c r="K10030" i="10"/>
  <c r="L10030" i="10" s="1"/>
  <c r="K10031" i="10"/>
  <c r="L10031" i="10" s="1"/>
  <c r="K10032" i="10"/>
  <c r="L10032" i="10" s="1"/>
  <c r="K10033" i="10"/>
  <c r="L10033" i="10" s="1"/>
  <c r="K10034" i="10"/>
  <c r="L10034" i="10" s="1"/>
  <c r="K10035" i="10"/>
  <c r="L10035" i="10" s="1"/>
  <c r="K10036" i="10"/>
  <c r="L10036" i="10" s="1"/>
  <c r="K10037" i="10"/>
  <c r="L10037" i="10" s="1"/>
  <c r="K10038" i="10"/>
  <c r="L10038" i="10" s="1"/>
  <c r="K10039" i="10"/>
  <c r="L10039" i="10" s="1"/>
  <c r="K10040" i="10"/>
  <c r="L10040" i="10" s="1"/>
  <c r="K10041" i="10"/>
  <c r="L10041" i="10" s="1"/>
  <c r="K10042" i="10"/>
  <c r="L10042" i="10" s="1"/>
  <c r="K10043" i="10"/>
  <c r="L10043" i="10" s="1"/>
  <c r="K10044" i="10"/>
  <c r="L10044" i="10" s="1"/>
  <c r="K10045" i="10"/>
  <c r="L10045" i="10" s="1"/>
  <c r="K10046" i="10"/>
  <c r="L10046" i="10" s="1"/>
  <c r="K10047" i="10"/>
  <c r="L10047" i="10" s="1"/>
  <c r="K10048" i="10"/>
  <c r="L10048" i="10" s="1"/>
  <c r="K10049" i="10"/>
  <c r="L10049" i="10" s="1"/>
  <c r="K10050" i="10"/>
  <c r="L10050" i="10" s="1"/>
  <c r="K10051" i="10"/>
  <c r="L10051" i="10" s="1"/>
  <c r="K10052" i="10"/>
  <c r="L10052" i="10" s="1"/>
  <c r="K10053" i="10"/>
  <c r="L10053" i="10" s="1"/>
  <c r="K10054" i="10"/>
  <c r="L10054" i="10" s="1"/>
  <c r="K10055" i="10"/>
  <c r="L10055" i="10" s="1"/>
  <c r="K10056" i="10"/>
  <c r="L10056" i="10" s="1"/>
  <c r="K10057" i="10"/>
  <c r="L10057" i="10" s="1"/>
  <c r="K10058" i="10"/>
  <c r="L10058" i="10" s="1"/>
  <c r="K10059" i="10"/>
  <c r="L10059" i="10" s="1"/>
  <c r="K10060" i="10"/>
  <c r="L10060" i="10" s="1"/>
  <c r="K10061" i="10"/>
  <c r="L10061" i="10" s="1"/>
  <c r="K10062" i="10"/>
  <c r="L10062" i="10" s="1"/>
  <c r="K10063" i="10"/>
  <c r="L10063" i="10" s="1"/>
  <c r="K10064" i="10"/>
  <c r="L10064" i="10" s="1"/>
  <c r="K10065" i="10"/>
  <c r="L10065" i="10" s="1"/>
  <c r="K10066" i="10"/>
  <c r="L10066" i="10" s="1"/>
  <c r="K10067" i="10"/>
  <c r="L10067" i="10" s="1"/>
  <c r="K10068" i="10"/>
  <c r="L10068" i="10" s="1"/>
  <c r="K10069" i="10"/>
  <c r="L10069" i="10" s="1"/>
  <c r="K10070" i="10"/>
  <c r="L10070" i="10" s="1"/>
  <c r="K10071" i="10"/>
  <c r="L10071" i="10" s="1"/>
  <c r="K10072" i="10"/>
  <c r="L10072" i="10" s="1"/>
  <c r="K10073" i="10"/>
  <c r="L10073" i="10" s="1"/>
  <c r="K10074" i="10"/>
  <c r="L10074" i="10" s="1"/>
  <c r="K10075" i="10"/>
  <c r="L10075" i="10" s="1"/>
  <c r="K10076" i="10"/>
  <c r="L10076" i="10" s="1"/>
  <c r="K10077" i="10"/>
  <c r="L10077" i="10" s="1"/>
  <c r="K10078" i="10"/>
  <c r="L10078" i="10" s="1"/>
  <c r="K10079" i="10"/>
  <c r="L10079" i="10" s="1"/>
  <c r="K10080" i="10"/>
  <c r="L10080" i="10" s="1"/>
  <c r="K10081" i="10"/>
  <c r="L10081" i="10" s="1"/>
  <c r="K10082" i="10"/>
  <c r="L10082" i="10" s="1"/>
  <c r="K10083" i="10"/>
  <c r="L10083" i="10" s="1"/>
  <c r="K10084" i="10"/>
  <c r="L10084" i="10" s="1"/>
  <c r="K10085" i="10"/>
  <c r="L10085" i="10" s="1"/>
  <c r="K10086" i="10"/>
  <c r="L10086" i="10" s="1"/>
  <c r="K10087" i="10"/>
  <c r="L10087" i="10" s="1"/>
  <c r="K10088" i="10"/>
  <c r="L10088" i="10" s="1"/>
  <c r="K10089" i="10"/>
  <c r="L10089" i="10" s="1"/>
  <c r="K10090" i="10"/>
  <c r="L10090" i="10" s="1"/>
  <c r="K10091" i="10"/>
  <c r="L10091" i="10" s="1"/>
  <c r="K10092" i="10"/>
  <c r="L10092" i="10" s="1"/>
  <c r="K10093" i="10"/>
  <c r="L10093" i="10" s="1"/>
  <c r="K10094" i="10"/>
  <c r="L10094" i="10" s="1"/>
  <c r="K10095" i="10"/>
  <c r="L10095" i="10" s="1"/>
  <c r="K10096" i="10"/>
  <c r="L10096" i="10" s="1"/>
  <c r="K10097" i="10"/>
  <c r="L10097" i="10" s="1"/>
  <c r="K10098" i="10"/>
  <c r="L10098" i="10" s="1"/>
  <c r="K10099" i="10"/>
  <c r="L10099" i="10" s="1"/>
  <c r="K10100" i="10"/>
  <c r="L10100" i="10" s="1"/>
  <c r="K10101" i="10"/>
  <c r="L10101" i="10" s="1"/>
  <c r="K10102" i="10"/>
  <c r="L10102" i="10" s="1"/>
  <c r="K10103" i="10"/>
  <c r="L10103" i="10" s="1"/>
  <c r="K10104" i="10"/>
  <c r="L10104" i="10" s="1"/>
  <c r="K10105" i="10"/>
  <c r="L10105" i="10" s="1"/>
  <c r="K10106" i="10"/>
  <c r="L10106" i="10" s="1"/>
  <c r="K10107" i="10"/>
  <c r="L10107" i="10" s="1"/>
  <c r="K10108" i="10"/>
  <c r="L10108" i="10" s="1"/>
  <c r="K10109" i="10"/>
  <c r="L10109" i="10" s="1"/>
  <c r="K10110" i="10"/>
  <c r="L10110" i="10" s="1"/>
  <c r="K10111" i="10"/>
  <c r="L10111" i="10" s="1"/>
  <c r="K10112" i="10"/>
  <c r="L10112" i="10" s="1"/>
  <c r="K10113" i="10"/>
  <c r="L10113" i="10" s="1"/>
  <c r="K10114" i="10"/>
  <c r="L10114" i="10" s="1"/>
  <c r="K10115" i="10"/>
  <c r="L10115" i="10" s="1"/>
  <c r="K10116" i="10"/>
  <c r="L10116" i="10" s="1"/>
  <c r="K10117" i="10"/>
  <c r="L10117" i="10" s="1"/>
  <c r="K10118" i="10"/>
  <c r="L10118" i="10" s="1"/>
  <c r="K10119" i="10"/>
  <c r="L10119" i="10" s="1"/>
  <c r="K10120" i="10"/>
  <c r="L10120" i="10" s="1"/>
  <c r="K10121" i="10"/>
  <c r="L10121" i="10" s="1"/>
  <c r="K10122" i="10"/>
  <c r="L10122" i="10" s="1"/>
  <c r="K10123" i="10"/>
  <c r="L10123" i="10" s="1"/>
  <c r="K10124" i="10"/>
  <c r="L10124" i="10" s="1"/>
  <c r="K10125" i="10"/>
  <c r="L10125" i="10" s="1"/>
  <c r="K10126" i="10"/>
  <c r="L10126" i="10" s="1"/>
  <c r="K10127" i="10"/>
  <c r="L10127" i="10" s="1"/>
  <c r="K10128" i="10"/>
  <c r="L10128" i="10" s="1"/>
  <c r="K10129" i="10"/>
  <c r="L10129" i="10" s="1"/>
  <c r="K10130" i="10"/>
  <c r="L10130" i="10" s="1"/>
  <c r="K10131" i="10"/>
  <c r="L10131" i="10" s="1"/>
  <c r="K10132" i="10"/>
  <c r="L10132" i="10" s="1"/>
  <c r="K10133" i="10"/>
  <c r="L10133" i="10" s="1"/>
  <c r="K10134" i="10"/>
  <c r="L10134" i="10" s="1"/>
  <c r="K10135" i="10"/>
  <c r="L10135" i="10" s="1"/>
  <c r="K10136" i="10"/>
  <c r="L10136" i="10" s="1"/>
  <c r="K10137" i="10"/>
  <c r="L10137" i="10" s="1"/>
  <c r="K10138" i="10"/>
  <c r="L10138" i="10" s="1"/>
  <c r="K10139" i="10"/>
  <c r="L10139" i="10" s="1"/>
  <c r="K10140" i="10"/>
  <c r="L10140" i="10" s="1"/>
  <c r="K10141" i="10"/>
  <c r="L10141" i="10" s="1"/>
  <c r="K10142" i="10"/>
  <c r="L10142" i="10" s="1"/>
  <c r="K10143" i="10"/>
  <c r="L10143" i="10" s="1"/>
  <c r="K10144" i="10"/>
  <c r="L10144" i="10" s="1"/>
  <c r="K10145" i="10"/>
  <c r="L10145" i="10" s="1"/>
  <c r="K10146" i="10"/>
  <c r="L10146" i="10" s="1"/>
  <c r="K10147" i="10"/>
  <c r="L10147" i="10" s="1"/>
  <c r="K10148" i="10"/>
  <c r="L10148" i="10" s="1"/>
  <c r="K10149" i="10"/>
  <c r="L10149" i="10" s="1"/>
  <c r="K10150" i="10"/>
  <c r="L10150" i="10" s="1"/>
  <c r="K10151" i="10"/>
  <c r="L10151" i="10" s="1"/>
  <c r="K10152" i="10"/>
  <c r="L10152" i="10" s="1"/>
  <c r="K10153" i="10"/>
  <c r="L10153" i="10" s="1"/>
  <c r="K10154" i="10"/>
  <c r="L10154" i="10" s="1"/>
  <c r="K10155" i="10"/>
  <c r="L10155" i="10" s="1"/>
  <c r="K10156" i="10"/>
  <c r="L10156" i="10" s="1"/>
  <c r="K10157" i="10"/>
  <c r="L10157" i="10" s="1"/>
  <c r="K10158" i="10"/>
  <c r="L10158" i="10" s="1"/>
  <c r="K10159" i="10"/>
  <c r="L10159" i="10" s="1"/>
  <c r="K10160" i="10"/>
  <c r="L10160" i="10" s="1"/>
  <c r="K10161" i="10"/>
  <c r="L10161" i="10" s="1"/>
  <c r="K10162" i="10"/>
  <c r="L10162" i="10" s="1"/>
  <c r="K10163" i="10"/>
  <c r="L10163" i="10" s="1"/>
  <c r="K10164" i="10"/>
  <c r="L10164" i="10" s="1"/>
  <c r="K10165" i="10"/>
  <c r="L10165" i="10" s="1"/>
  <c r="K10166" i="10"/>
  <c r="L10166" i="10" s="1"/>
  <c r="K10167" i="10"/>
  <c r="L10167" i="10" s="1"/>
  <c r="K10168" i="10"/>
  <c r="L10168" i="10" s="1"/>
  <c r="K10169" i="10"/>
  <c r="L10169" i="10" s="1"/>
  <c r="K10170" i="10"/>
  <c r="L10170" i="10" s="1"/>
  <c r="K10171" i="10"/>
  <c r="L10171" i="10" s="1"/>
  <c r="K10172" i="10"/>
  <c r="L10172" i="10" s="1"/>
  <c r="K10173" i="10"/>
  <c r="L10173" i="10" s="1"/>
  <c r="K10174" i="10"/>
  <c r="L10174" i="10" s="1"/>
  <c r="K10175" i="10"/>
  <c r="L10175" i="10" s="1"/>
  <c r="K10176" i="10"/>
  <c r="L10176" i="10" s="1"/>
  <c r="K10177" i="10"/>
  <c r="L10177" i="10" s="1"/>
  <c r="K10178" i="10"/>
  <c r="L10178" i="10" s="1"/>
  <c r="K10179" i="10"/>
  <c r="L10179" i="10" s="1"/>
  <c r="K10180" i="10"/>
  <c r="L10180" i="10" s="1"/>
  <c r="K10181" i="10"/>
  <c r="L10181" i="10" s="1"/>
  <c r="K10182" i="10"/>
  <c r="L10182" i="10" s="1"/>
  <c r="K10183" i="10"/>
  <c r="L10183" i="10" s="1"/>
  <c r="K10184" i="10"/>
  <c r="L10184" i="10" s="1"/>
  <c r="K10185" i="10"/>
  <c r="L10185" i="10" s="1"/>
  <c r="K10186" i="10"/>
  <c r="L10186" i="10" s="1"/>
  <c r="K10187" i="10"/>
  <c r="L10187" i="10" s="1"/>
  <c r="K10188" i="10"/>
  <c r="L10188" i="10" s="1"/>
  <c r="K10189" i="10"/>
  <c r="L10189" i="10" s="1"/>
  <c r="K10190" i="10"/>
  <c r="L10190" i="10" s="1"/>
  <c r="K10191" i="10"/>
  <c r="L10191" i="10" s="1"/>
  <c r="K10192" i="10"/>
  <c r="L10192" i="10" s="1"/>
  <c r="K10193" i="10"/>
  <c r="L10193" i="10" s="1"/>
  <c r="K10194" i="10"/>
  <c r="L10194" i="10" s="1"/>
  <c r="K10195" i="10"/>
  <c r="L10195" i="10" s="1"/>
  <c r="K10196" i="10"/>
  <c r="L10196" i="10" s="1"/>
  <c r="K10197" i="10"/>
  <c r="L10197" i="10" s="1"/>
  <c r="K10198" i="10"/>
  <c r="L10198" i="10" s="1"/>
  <c r="K10199" i="10"/>
  <c r="L10199" i="10" s="1"/>
  <c r="K10200" i="10"/>
  <c r="L10200" i="10" s="1"/>
  <c r="K10201" i="10"/>
  <c r="L10201" i="10" s="1"/>
  <c r="K10202" i="10"/>
  <c r="L10202" i="10" s="1"/>
  <c r="K10203" i="10"/>
  <c r="L10203" i="10" s="1"/>
  <c r="K10204" i="10"/>
  <c r="L10204" i="10" s="1"/>
  <c r="K10205" i="10"/>
  <c r="L10205" i="10" s="1"/>
  <c r="K10206" i="10"/>
  <c r="L10206" i="10" s="1"/>
  <c r="K10207" i="10"/>
  <c r="L10207" i="10" s="1"/>
  <c r="K10208" i="10"/>
  <c r="L10208" i="10" s="1"/>
  <c r="K10209" i="10"/>
  <c r="L10209" i="10" s="1"/>
  <c r="K10210" i="10"/>
  <c r="L10210" i="10" s="1"/>
  <c r="K10211" i="10"/>
  <c r="L10211" i="10" s="1"/>
  <c r="K10212" i="10"/>
  <c r="L10212" i="10" s="1"/>
  <c r="K10213" i="10"/>
  <c r="L10213" i="10" s="1"/>
  <c r="K10214" i="10"/>
  <c r="L10214" i="10" s="1"/>
  <c r="K10215" i="10"/>
  <c r="L10215" i="10" s="1"/>
  <c r="K10216" i="10"/>
  <c r="L10216" i="10" s="1"/>
  <c r="K10217" i="10"/>
  <c r="L10217" i="10" s="1"/>
  <c r="K10218" i="10"/>
  <c r="L10218" i="10" s="1"/>
  <c r="K10219" i="10"/>
  <c r="L10219" i="10" s="1"/>
  <c r="K10220" i="10"/>
  <c r="L10220" i="10" s="1"/>
  <c r="K10221" i="10"/>
  <c r="L10221" i="10" s="1"/>
  <c r="K10222" i="10"/>
  <c r="L10222" i="10" s="1"/>
  <c r="K10223" i="10"/>
  <c r="L10223" i="10" s="1"/>
  <c r="K10224" i="10"/>
  <c r="L10224" i="10" s="1"/>
  <c r="K10225" i="10"/>
  <c r="L10225" i="10" s="1"/>
  <c r="K10226" i="10"/>
  <c r="L10226" i="10" s="1"/>
  <c r="K10227" i="10"/>
  <c r="L10227" i="10" s="1"/>
  <c r="K10228" i="10"/>
  <c r="L10228" i="10" s="1"/>
  <c r="K10229" i="10"/>
  <c r="L10229" i="10" s="1"/>
  <c r="K10230" i="10"/>
  <c r="L10230" i="10" s="1"/>
  <c r="K10231" i="10"/>
  <c r="L10231" i="10" s="1"/>
  <c r="K10232" i="10"/>
  <c r="L10232" i="10" s="1"/>
  <c r="K10233" i="10"/>
  <c r="L10233" i="10" s="1"/>
  <c r="K10234" i="10"/>
  <c r="L10234" i="10" s="1"/>
  <c r="K10235" i="10"/>
  <c r="L10235" i="10" s="1"/>
  <c r="K10236" i="10"/>
  <c r="L10236" i="10" s="1"/>
  <c r="K10237" i="10"/>
  <c r="L10237" i="10" s="1"/>
  <c r="K10238" i="10"/>
  <c r="L10238" i="10" s="1"/>
  <c r="K10239" i="10"/>
  <c r="L10239" i="10" s="1"/>
  <c r="K10240" i="10"/>
  <c r="L10240" i="10" s="1"/>
  <c r="K10241" i="10"/>
  <c r="L10241" i="10" s="1"/>
  <c r="K10242" i="10"/>
  <c r="L10242" i="10" s="1"/>
  <c r="K10243" i="10"/>
  <c r="L10243" i="10" s="1"/>
  <c r="K10244" i="10"/>
  <c r="L10244" i="10" s="1"/>
  <c r="K10245" i="10"/>
  <c r="L10245" i="10" s="1"/>
  <c r="K10246" i="10"/>
  <c r="L10246" i="10" s="1"/>
  <c r="K10247" i="10"/>
  <c r="L10247" i="10" s="1"/>
  <c r="K10248" i="10"/>
  <c r="L10248" i="10" s="1"/>
  <c r="K10249" i="10"/>
  <c r="L10249" i="10" s="1"/>
  <c r="K10250" i="10"/>
  <c r="L10250" i="10" s="1"/>
  <c r="K10251" i="10"/>
  <c r="L10251" i="10" s="1"/>
  <c r="K10252" i="10"/>
  <c r="L10252" i="10" s="1"/>
  <c r="K10253" i="10"/>
  <c r="L10253" i="10" s="1"/>
  <c r="K10254" i="10"/>
  <c r="L10254" i="10" s="1"/>
  <c r="K10255" i="10"/>
  <c r="L10255" i="10" s="1"/>
  <c r="K10256" i="10"/>
  <c r="L10256" i="10" s="1"/>
  <c r="K10257" i="10"/>
  <c r="L10257" i="10" s="1"/>
  <c r="K10258" i="10"/>
  <c r="L10258" i="10" s="1"/>
  <c r="K10259" i="10"/>
  <c r="L10259" i="10" s="1"/>
  <c r="K10260" i="10"/>
  <c r="L10260" i="10" s="1"/>
  <c r="K10261" i="10"/>
  <c r="L10261" i="10" s="1"/>
  <c r="K10262" i="10"/>
  <c r="L10262" i="10" s="1"/>
  <c r="K10263" i="10"/>
  <c r="L10263" i="10" s="1"/>
  <c r="K10264" i="10"/>
  <c r="L10264" i="10" s="1"/>
  <c r="K10265" i="10"/>
  <c r="L10265" i="10" s="1"/>
  <c r="K10266" i="10"/>
  <c r="L10266" i="10" s="1"/>
  <c r="K10267" i="10"/>
  <c r="L10267" i="10" s="1"/>
  <c r="K10268" i="10"/>
  <c r="L10268" i="10" s="1"/>
  <c r="K10269" i="10"/>
  <c r="L10269" i="10" s="1"/>
  <c r="K10270" i="10"/>
  <c r="L10270" i="10" s="1"/>
  <c r="K10271" i="10"/>
  <c r="L10271" i="10" s="1"/>
  <c r="K10272" i="10"/>
  <c r="L10272" i="10" s="1"/>
  <c r="K10273" i="10"/>
  <c r="L10273" i="10" s="1"/>
  <c r="K10274" i="10"/>
  <c r="L10274" i="10" s="1"/>
  <c r="K10275" i="10"/>
  <c r="L10275" i="10" s="1"/>
  <c r="K10276" i="10"/>
  <c r="L10276" i="10" s="1"/>
  <c r="K10277" i="10"/>
  <c r="L10277" i="10" s="1"/>
  <c r="K10278" i="10"/>
  <c r="L10278" i="10" s="1"/>
  <c r="K10279" i="10"/>
  <c r="L10279" i="10" s="1"/>
  <c r="K10280" i="10"/>
  <c r="L10280" i="10" s="1"/>
  <c r="K10281" i="10"/>
  <c r="L10281" i="10" s="1"/>
  <c r="K10282" i="10"/>
  <c r="L10282" i="10" s="1"/>
  <c r="K10283" i="10"/>
  <c r="L10283" i="10" s="1"/>
  <c r="K10284" i="10"/>
  <c r="L10284" i="10" s="1"/>
  <c r="K10285" i="10"/>
  <c r="L10285" i="10" s="1"/>
  <c r="K10286" i="10"/>
  <c r="L10286" i="10" s="1"/>
  <c r="K10287" i="10"/>
  <c r="L10287" i="10" s="1"/>
  <c r="K10288" i="10"/>
  <c r="L10288" i="10" s="1"/>
  <c r="K10289" i="10"/>
  <c r="L10289" i="10" s="1"/>
  <c r="K10290" i="10"/>
  <c r="L10290" i="10" s="1"/>
  <c r="K10291" i="10"/>
  <c r="L10291" i="10" s="1"/>
  <c r="K10292" i="10"/>
  <c r="L10292" i="10" s="1"/>
  <c r="K10293" i="10"/>
  <c r="L10293" i="10" s="1"/>
  <c r="K10294" i="10"/>
  <c r="L10294" i="10" s="1"/>
  <c r="K10295" i="10"/>
  <c r="L10295" i="10" s="1"/>
  <c r="K10296" i="10"/>
  <c r="L10296" i="10" s="1"/>
  <c r="K10297" i="10"/>
  <c r="L10297" i="10" s="1"/>
  <c r="K10298" i="10"/>
  <c r="L10298" i="10" s="1"/>
  <c r="K10299" i="10"/>
  <c r="L10299" i="10" s="1"/>
  <c r="K10300" i="10"/>
  <c r="L10300" i="10" s="1"/>
  <c r="K10301" i="10"/>
  <c r="L10301" i="10" s="1"/>
  <c r="K10302" i="10"/>
  <c r="L10302" i="10" s="1"/>
  <c r="K10303" i="10"/>
  <c r="L10303" i="10" s="1"/>
  <c r="K10304" i="10"/>
  <c r="L10304" i="10" s="1"/>
  <c r="K10305" i="10"/>
  <c r="L10305" i="10" s="1"/>
  <c r="K10306" i="10"/>
  <c r="L10306" i="10" s="1"/>
  <c r="K10307" i="10"/>
  <c r="L10307" i="10" s="1"/>
  <c r="K10308" i="10"/>
  <c r="L10308" i="10" s="1"/>
  <c r="K10309" i="10"/>
  <c r="L10309" i="10" s="1"/>
  <c r="K10310" i="10"/>
  <c r="L10310" i="10" s="1"/>
  <c r="K10311" i="10"/>
  <c r="L10311" i="10" s="1"/>
  <c r="K10312" i="10"/>
  <c r="L10312" i="10" s="1"/>
  <c r="K10313" i="10"/>
  <c r="L10313" i="10" s="1"/>
  <c r="K10314" i="10"/>
  <c r="L10314" i="10" s="1"/>
  <c r="K10315" i="10"/>
  <c r="L10315" i="10" s="1"/>
  <c r="K10316" i="10"/>
  <c r="L10316" i="10" s="1"/>
  <c r="K10317" i="10"/>
  <c r="L10317" i="10" s="1"/>
  <c r="K10318" i="10"/>
  <c r="L10318" i="10" s="1"/>
  <c r="K10319" i="10"/>
  <c r="L10319" i="10" s="1"/>
  <c r="K10320" i="10"/>
  <c r="L10320" i="10" s="1"/>
  <c r="K10321" i="10"/>
  <c r="L10321" i="10" s="1"/>
  <c r="K10322" i="10"/>
  <c r="L10322" i="10" s="1"/>
  <c r="K10323" i="10"/>
  <c r="L10323" i="10" s="1"/>
  <c r="K10324" i="10"/>
  <c r="L10324" i="10" s="1"/>
  <c r="K10325" i="10"/>
  <c r="L10325" i="10" s="1"/>
  <c r="K10326" i="10"/>
  <c r="L10326" i="10" s="1"/>
  <c r="K10327" i="10"/>
  <c r="L10327" i="10" s="1"/>
  <c r="K10328" i="10"/>
  <c r="L10328" i="10" s="1"/>
  <c r="K10329" i="10"/>
  <c r="L10329" i="10" s="1"/>
  <c r="K10330" i="10"/>
  <c r="L10330" i="10" s="1"/>
  <c r="K10331" i="10"/>
  <c r="L10331" i="10" s="1"/>
  <c r="K10332" i="10"/>
  <c r="L10332" i="10" s="1"/>
  <c r="K10333" i="10"/>
  <c r="L10333" i="10" s="1"/>
  <c r="K10334" i="10"/>
  <c r="L10334" i="10" s="1"/>
  <c r="K10335" i="10"/>
  <c r="L10335" i="10" s="1"/>
  <c r="K10336" i="10"/>
  <c r="L10336" i="10" s="1"/>
  <c r="K10337" i="10"/>
  <c r="L10337" i="10" s="1"/>
  <c r="K10338" i="10"/>
  <c r="L10338" i="10" s="1"/>
  <c r="K10339" i="10"/>
  <c r="L10339" i="10" s="1"/>
  <c r="K10340" i="10"/>
  <c r="L10340" i="10" s="1"/>
  <c r="K10341" i="10"/>
  <c r="L10341" i="10" s="1"/>
  <c r="K10342" i="10"/>
  <c r="L10342" i="10" s="1"/>
  <c r="K10343" i="10"/>
  <c r="L10343" i="10" s="1"/>
  <c r="K10344" i="10"/>
  <c r="L10344" i="10" s="1"/>
  <c r="K10345" i="10"/>
  <c r="L10345" i="10" s="1"/>
  <c r="K10346" i="10"/>
  <c r="L10346" i="10" s="1"/>
  <c r="K10347" i="10"/>
  <c r="L10347" i="10" s="1"/>
  <c r="K10348" i="10"/>
  <c r="L10348" i="10" s="1"/>
  <c r="K10349" i="10"/>
  <c r="L10349" i="10" s="1"/>
  <c r="K10350" i="10"/>
  <c r="L10350" i="10" s="1"/>
  <c r="K10351" i="10"/>
  <c r="L10351" i="10" s="1"/>
  <c r="K10352" i="10"/>
  <c r="L10352" i="10" s="1"/>
  <c r="K10353" i="10"/>
  <c r="L10353" i="10" s="1"/>
  <c r="K10354" i="10"/>
  <c r="L10354" i="10" s="1"/>
  <c r="K10355" i="10"/>
  <c r="L10355" i="10" s="1"/>
  <c r="K10356" i="10"/>
  <c r="L10356" i="10" s="1"/>
  <c r="K10357" i="10"/>
  <c r="L10357" i="10" s="1"/>
  <c r="K10358" i="10"/>
  <c r="L10358" i="10" s="1"/>
  <c r="K10359" i="10"/>
  <c r="L10359" i="10" s="1"/>
  <c r="K10360" i="10"/>
  <c r="L10360" i="10" s="1"/>
  <c r="K10361" i="10"/>
  <c r="L10361" i="10" s="1"/>
  <c r="K10362" i="10"/>
  <c r="L10362" i="10" s="1"/>
  <c r="K10363" i="10"/>
  <c r="L10363" i="10" s="1"/>
  <c r="K10364" i="10"/>
  <c r="L10364" i="10" s="1"/>
  <c r="K10365" i="10"/>
  <c r="L10365" i="10" s="1"/>
  <c r="K10366" i="10"/>
  <c r="L10366" i="10" s="1"/>
  <c r="K10367" i="10"/>
  <c r="L10367" i="10" s="1"/>
  <c r="K10368" i="10"/>
  <c r="L10368" i="10" s="1"/>
  <c r="K10369" i="10"/>
  <c r="L10369" i="10" s="1"/>
  <c r="K10370" i="10"/>
  <c r="L10370" i="10" s="1"/>
  <c r="K10371" i="10"/>
  <c r="L10371" i="10" s="1"/>
  <c r="K10372" i="10"/>
  <c r="L10372" i="10" s="1"/>
  <c r="K10373" i="10"/>
  <c r="L10373" i="10" s="1"/>
  <c r="K10374" i="10"/>
  <c r="L10374" i="10" s="1"/>
  <c r="K10375" i="10"/>
  <c r="L10375" i="10" s="1"/>
  <c r="K10376" i="10"/>
  <c r="L10376" i="10" s="1"/>
  <c r="K10377" i="10"/>
  <c r="L10377" i="10" s="1"/>
  <c r="K10378" i="10"/>
  <c r="L10378" i="10" s="1"/>
  <c r="K10379" i="10"/>
  <c r="L10379" i="10" s="1"/>
  <c r="K10380" i="10"/>
  <c r="L10380" i="10" s="1"/>
  <c r="K10381" i="10"/>
  <c r="L10381" i="10" s="1"/>
  <c r="K10382" i="10"/>
  <c r="L10382" i="10" s="1"/>
  <c r="K10383" i="10"/>
  <c r="L10383" i="10" s="1"/>
  <c r="K10384" i="10"/>
  <c r="L10384" i="10" s="1"/>
  <c r="K10385" i="10"/>
  <c r="L10385" i="10" s="1"/>
  <c r="K10386" i="10"/>
  <c r="L10386" i="10" s="1"/>
  <c r="K10387" i="10"/>
  <c r="L10387" i="10" s="1"/>
  <c r="K10388" i="10"/>
  <c r="L10388" i="10" s="1"/>
  <c r="K10389" i="10"/>
  <c r="L10389" i="10" s="1"/>
  <c r="K10390" i="10"/>
  <c r="L10390" i="10" s="1"/>
  <c r="K10391" i="10"/>
  <c r="L10391" i="10" s="1"/>
  <c r="K10392" i="10"/>
  <c r="L10392" i="10" s="1"/>
  <c r="K10393" i="10"/>
  <c r="L10393" i="10" s="1"/>
  <c r="K10394" i="10"/>
  <c r="L10394" i="10" s="1"/>
  <c r="K10395" i="10"/>
  <c r="L10395" i="10" s="1"/>
  <c r="K10396" i="10"/>
  <c r="L10396" i="10" s="1"/>
  <c r="K10397" i="10"/>
  <c r="L10397" i="10" s="1"/>
  <c r="K10398" i="10"/>
  <c r="L10398" i="10" s="1"/>
  <c r="K10399" i="10"/>
  <c r="L10399" i="10" s="1"/>
  <c r="K10400" i="10"/>
  <c r="L10400" i="10" s="1"/>
  <c r="K10401" i="10"/>
  <c r="L10401" i="10" s="1"/>
  <c r="K10402" i="10"/>
  <c r="L10402" i="10" s="1"/>
  <c r="K10403" i="10"/>
  <c r="L10403" i="10" s="1"/>
  <c r="K10404" i="10"/>
  <c r="L10404" i="10" s="1"/>
  <c r="K10405" i="10"/>
  <c r="L10405" i="10" s="1"/>
  <c r="K10406" i="10"/>
  <c r="L10406" i="10" s="1"/>
  <c r="K10407" i="10"/>
  <c r="L10407" i="10" s="1"/>
  <c r="K10408" i="10"/>
  <c r="L10408" i="10" s="1"/>
  <c r="K10409" i="10"/>
  <c r="L10409" i="10" s="1"/>
  <c r="K10410" i="10"/>
  <c r="L10410" i="10" s="1"/>
  <c r="K10411" i="10"/>
  <c r="L10411" i="10" s="1"/>
  <c r="K10412" i="10"/>
  <c r="L10412" i="10" s="1"/>
  <c r="K10413" i="10"/>
  <c r="L10413" i="10" s="1"/>
  <c r="K10414" i="10"/>
  <c r="L10414" i="10" s="1"/>
  <c r="K10415" i="10"/>
  <c r="L10415" i="10" s="1"/>
  <c r="K10416" i="10"/>
  <c r="L10416" i="10" s="1"/>
  <c r="K10417" i="10"/>
  <c r="L10417" i="10" s="1"/>
  <c r="K10418" i="10"/>
  <c r="L10418" i="10" s="1"/>
  <c r="K10419" i="10"/>
  <c r="L10419" i="10" s="1"/>
  <c r="K10420" i="10"/>
  <c r="L10420" i="10" s="1"/>
  <c r="K10421" i="10"/>
  <c r="L10421" i="10" s="1"/>
  <c r="K10422" i="10"/>
  <c r="L10422" i="10" s="1"/>
  <c r="K10423" i="10"/>
  <c r="L10423" i="10" s="1"/>
  <c r="K10424" i="10"/>
  <c r="L10424" i="10" s="1"/>
  <c r="K10425" i="10"/>
  <c r="L10425" i="10" s="1"/>
  <c r="K10426" i="10"/>
  <c r="L10426" i="10" s="1"/>
  <c r="K10427" i="10"/>
  <c r="L10427" i="10" s="1"/>
  <c r="K10428" i="10"/>
  <c r="L10428" i="10" s="1"/>
  <c r="K10429" i="10"/>
  <c r="L10429" i="10" s="1"/>
  <c r="K10430" i="10"/>
  <c r="L10430" i="10" s="1"/>
  <c r="K10431" i="10"/>
  <c r="L10431" i="10" s="1"/>
  <c r="K10432" i="10"/>
  <c r="L10432" i="10" s="1"/>
  <c r="K10433" i="10"/>
  <c r="L10433" i="10" s="1"/>
  <c r="K10434" i="10"/>
  <c r="L10434" i="10" s="1"/>
  <c r="K10435" i="10"/>
  <c r="L10435" i="10" s="1"/>
  <c r="K10436" i="10"/>
  <c r="L10436" i="10" s="1"/>
  <c r="K10437" i="10"/>
  <c r="L10437" i="10" s="1"/>
  <c r="K10438" i="10"/>
  <c r="L10438" i="10" s="1"/>
  <c r="K10439" i="10"/>
  <c r="L10439" i="10" s="1"/>
  <c r="K10440" i="10"/>
  <c r="L10440" i="10" s="1"/>
  <c r="K10441" i="10"/>
  <c r="L10441" i="10" s="1"/>
  <c r="K10442" i="10"/>
  <c r="L10442" i="10" s="1"/>
  <c r="K10443" i="10"/>
  <c r="L10443" i="10" s="1"/>
  <c r="K10444" i="10"/>
  <c r="L10444" i="10" s="1"/>
  <c r="K10445" i="10"/>
  <c r="L10445" i="10" s="1"/>
  <c r="K10446" i="10"/>
  <c r="L10446" i="10" s="1"/>
  <c r="K10447" i="10"/>
  <c r="L10447" i="10" s="1"/>
  <c r="K10448" i="10"/>
  <c r="L10448" i="10" s="1"/>
  <c r="K10449" i="10"/>
  <c r="L10449" i="10" s="1"/>
  <c r="K10450" i="10"/>
  <c r="L10450" i="10" s="1"/>
  <c r="K10451" i="10"/>
  <c r="L10451" i="10" s="1"/>
  <c r="K10452" i="10"/>
  <c r="L10452" i="10" s="1"/>
  <c r="K10453" i="10"/>
  <c r="L10453" i="10" s="1"/>
  <c r="K10454" i="10"/>
  <c r="L10454" i="10" s="1"/>
  <c r="K10455" i="10"/>
  <c r="L10455" i="10" s="1"/>
  <c r="K10456" i="10"/>
  <c r="L10456" i="10" s="1"/>
  <c r="K10457" i="10"/>
  <c r="L10457" i="10" s="1"/>
  <c r="K10458" i="10"/>
  <c r="L10458" i="10" s="1"/>
  <c r="K10459" i="10"/>
  <c r="L10459" i="10" s="1"/>
  <c r="K10460" i="10"/>
  <c r="L10460" i="10" s="1"/>
  <c r="K10461" i="10"/>
  <c r="L10461" i="10" s="1"/>
  <c r="K10462" i="10"/>
  <c r="L10462" i="10" s="1"/>
  <c r="K10463" i="10"/>
  <c r="L10463" i="10" s="1"/>
  <c r="K10464" i="10"/>
  <c r="L10464" i="10" s="1"/>
  <c r="K10465" i="10"/>
  <c r="L10465" i="10" s="1"/>
  <c r="K10466" i="10"/>
  <c r="L10466" i="10" s="1"/>
  <c r="K10467" i="10"/>
  <c r="L10467" i="10" s="1"/>
  <c r="K10468" i="10"/>
  <c r="L10468" i="10" s="1"/>
  <c r="K10469" i="10"/>
  <c r="L10469" i="10" s="1"/>
  <c r="K10470" i="10"/>
  <c r="L10470" i="10" s="1"/>
  <c r="K10471" i="10"/>
  <c r="L10471" i="10" s="1"/>
  <c r="K10472" i="10"/>
  <c r="L10472" i="10" s="1"/>
  <c r="K10473" i="10"/>
  <c r="L10473" i="10" s="1"/>
  <c r="K10474" i="10"/>
  <c r="L10474" i="10" s="1"/>
  <c r="K10475" i="10"/>
  <c r="L10475" i="10" s="1"/>
  <c r="K10476" i="10"/>
  <c r="L10476" i="10" s="1"/>
  <c r="K10477" i="10"/>
  <c r="L10477" i="10" s="1"/>
  <c r="K10478" i="10"/>
  <c r="L10478" i="10" s="1"/>
  <c r="K10479" i="10"/>
  <c r="L10479" i="10" s="1"/>
  <c r="K10480" i="10"/>
  <c r="L10480" i="10" s="1"/>
  <c r="K10481" i="10"/>
  <c r="L10481" i="10" s="1"/>
  <c r="K10482" i="10"/>
  <c r="L10482" i="10" s="1"/>
  <c r="K10483" i="10"/>
  <c r="L10483" i="10" s="1"/>
  <c r="K10484" i="10"/>
  <c r="L10484" i="10" s="1"/>
  <c r="K10485" i="10"/>
  <c r="L10485" i="10" s="1"/>
  <c r="K10486" i="10"/>
  <c r="L10486" i="10" s="1"/>
  <c r="K10487" i="10"/>
  <c r="L10487" i="10" s="1"/>
  <c r="K10488" i="10"/>
  <c r="L10488" i="10" s="1"/>
  <c r="K10489" i="10"/>
  <c r="L10489" i="10" s="1"/>
  <c r="K10490" i="10"/>
  <c r="L10490" i="10" s="1"/>
  <c r="K10491" i="10"/>
  <c r="L10491" i="10" s="1"/>
  <c r="K10492" i="10"/>
  <c r="L10492" i="10" s="1"/>
  <c r="K10493" i="10"/>
  <c r="L10493" i="10" s="1"/>
  <c r="K10494" i="10"/>
  <c r="L10494" i="10" s="1"/>
  <c r="K10495" i="10"/>
  <c r="L10495" i="10" s="1"/>
  <c r="K10496" i="10"/>
  <c r="L10496" i="10" s="1"/>
  <c r="K10497" i="10"/>
  <c r="L10497" i="10" s="1"/>
  <c r="K10498" i="10"/>
  <c r="L10498" i="10" s="1"/>
  <c r="K10499" i="10"/>
  <c r="L10499" i="10" s="1"/>
  <c r="K10500" i="10"/>
  <c r="L10500" i="10" s="1"/>
  <c r="K10501" i="10"/>
  <c r="L10501" i="10" s="1"/>
  <c r="K10502" i="10"/>
  <c r="L10502" i="10" s="1"/>
  <c r="K10503" i="10"/>
  <c r="L10503" i="10" s="1"/>
  <c r="K10504" i="10"/>
  <c r="L10504" i="10" s="1"/>
  <c r="K10505" i="10"/>
  <c r="L10505" i="10" s="1"/>
  <c r="K10506" i="10"/>
  <c r="L10506" i="10" s="1"/>
  <c r="K10507" i="10"/>
  <c r="L10507" i="10" s="1"/>
  <c r="K10508" i="10"/>
  <c r="L10508" i="10" s="1"/>
  <c r="K10509" i="10"/>
  <c r="L10509" i="10" s="1"/>
  <c r="K10510" i="10"/>
  <c r="L10510" i="10" s="1"/>
  <c r="K10511" i="10"/>
  <c r="L10511" i="10" s="1"/>
  <c r="K10512" i="10"/>
  <c r="L10512" i="10" s="1"/>
  <c r="K10513" i="10"/>
  <c r="L10513" i="10" s="1"/>
  <c r="K10514" i="10"/>
  <c r="L10514" i="10" s="1"/>
  <c r="K10515" i="10"/>
  <c r="L10515" i="10" s="1"/>
  <c r="K10516" i="10"/>
  <c r="L10516" i="10" s="1"/>
  <c r="K10517" i="10"/>
  <c r="L10517" i="10" s="1"/>
  <c r="K10518" i="10"/>
  <c r="L10518" i="10" s="1"/>
  <c r="K10519" i="10"/>
  <c r="L10519" i="10" s="1"/>
  <c r="K10520" i="10"/>
  <c r="L10520" i="10" s="1"/>
  <c r="K10521" i="10"/>
  <c r="L10521" i="10" s="1"/>
  <c r="K10522" i="10"/>
  <c r="L10522" i="10" s="1"/>
  <c r="K10523" i="10"/>
  <c r="L10523" i="10" s="1"/>
  <c r="K10524" i="10"/>
  <c r="L10524" i="10" s="1"/>
  <c r="K10525" i="10"/>
  <c r="L10525" i="10" s="1"/>
  <c r="K10526" i="10"/>
  <c r="L10526" i="10" s="1"/>
  <c r="K10527" i="10"/>
  <c r="L10527" i="10" s="1"/>
  <c r="K10528" i="10"/>
  <c r="L10528" i="10" s="1"/>
  <c r="K10529" i="10"/>
  <c r="L10529" i="10" s="1"/>
  <c r="K10530" i="10"/>
  <c r="L10530" i="10" s="1"/>
  <c r="K10531" i="10"/>
  <c r="L10531" i="10" s="1"/>
  <c r="K10532" i="10"/>
  <c r="L10532" i="10" s="1"/>
  <c r="K10533" i="10"/>
  <c r="L10533" i="10" s="1"/>
  <c r="K10534" i="10"/>
  <c r="L10534" i="10" s="1"/>
  <c r="K10535" i="10"/>
  <c r="L10535" i="10" s="1"/>
  <c r="K10536" i="10"/>
  <c r="L10536" i="10" s="1"/>
  <c r="K10537" i="10"/>
  <c r="L10537" i="10" s="1"/>
  <c r="K10538" i="10"/>
  <c r="L10538" i="10" s="1"/>
  <c r="K10539" i="10"/>
  <c r="L10539" i="10" s="1"/>
  <c r="K10540" i="10"/>
  <c r="L10540" i="10" s="1"/>
  <c r="K10541" i="10"/>
  <c r="L10541" i="10" s="1"/>
  <c r="K10542" i="10"/>
  <c r="L10542" i="10" s="1"/>
  <c r="K10543" i="10"/>
  <c r="L10543" i="10" s="1"/>
  <c r="K10544" i="10"/>
  <c r="L10544" i="10" s="1"/>
  <c r="K10545" i="10"/>
  <c r="L10545" i="10" s="1"/>
  <c r="K10546" i="10"/>
  <c r="L10546" i="10" s="1"/>
  <c r="K10547" i="10"/>
  <c r="L10547" i="10" s="1"/>
  <c r="K10548" i="10"/>
  <c r="L10548" i="10" s="1"/>
  <c r="K10549" i="10"/>
  <c r="L10549" i="10" s="1"/>
  <c r="K10550" i="10"/>
  <c r="L10550" i="10" s="1"/>
  <c r="K10551" i="10"/>
  <c r="L10551" i="10" s="1"/>
  <c r="K10552" i="10"/>
  <c r="L10552" i="10" s="1"/>
  <c r="K10553" i="10"/>
  <c r="L10553" i="10" s="1"/>
  <c r="K10554" i="10"/>
  <c r="L10554" i="10" s="1"/>
  <c r="K10555" i="10"/>
  <c r="L10555" i="10" s="1"/>
  <c r="K10556" i="10"/>
  <c r="L10556" i="10" s="1"/>
  <c r="K10557" i="10"/>
  <c r="L10557" i="10" s="1"/>
  <c r="K10558" i="10"/>
  <c r="L10558" i="10" s="1"/>
  <c r="K10559" i="10"/>
  <c r="L10559" i="10" s="1"/>
  <c r="K10560" i="10"/>
  <c r="L10560" i="10" s="1"/>
  <c r="K10561" i="10"/>
  <c r="L10561" i="10" s="1"/>
  <c r="K10562" i="10"/>
  <c r="L10562" i="10" s="1"/>
  <c r="K10563" i="10"/>
  <c r="L10563" i="10" s="1"/>
  <c r="K10564" i="10"/>
  <c r="L10564" i="10" s="1"/>
  <c r="K10565" i="10"/>
  <c r="L10565" i="10" s="1"/>
  <c r="K10566" i="10"/>
  <c r="L10566" i="10" s="1"/>
  <c r="K10567" i="10"/>
  <c r="L10567" i="10" s="1"/>
  <c r="K10568" i="10"/>
  <c r="L10568" i="10" s="1"/>
  <c r="K10569" i="10"/>
  <c r="L10569" i="10" s="1"/>
  <c r="K10570" i="10"/>
  <c r="L10570" i="10" s="1"/>
  <c r="K10571" i="10"/>
  <c r="L10571" i="10" s="1"/>
  <c r="K10572" i="10"/>
  <c r="L10572" i="10" s="1"/>
  <c r="K10573" i="10"/>
  <c r="L10573" i="10" s="1"/>
  <c r="K10574" i="10"/>
  <c r="L10574" i="10" s="1"/>
  <c r="K10575" i="10"/>
  <c r="L10575" i="10" s="1"/>
  <c r="K10576" i="10"/>
  <c r="L10576" i="10" s="1"/>
  <c r="K10577" i="10"/>
  <c r="L10577" i="10" s="1"/>
  <c r="K10578" i="10"/>
  <c r="L10578" i="10" s="1"/>
  <c r="K10579" i="10"/>
  <c r="L10579" i="10" s="1"/>
  <c r="K10580" i="10"/>
  <c r="L10580" i="10" s="1"/>
  <c r="K10581" i="10"/>
  <c r="L10581" i="10" s="1"/>
  <c r="K10582" i="10"/>
  <c r="L10582" i="10" s="1"/>
  <c r="K10583" i="10"/>
  <c r="L10583" i="10" s="1"/>
  <c r="K10584" i="10"/>
  <c r="L10584" i="10" s="1"/>
  <c r="K10585" i="10"/>
  <c r="L10585" i="10" s="1"/>
  <c r="K10586" i="10"/>
  <c r="L10586" i="10" s="1"/>
  <c r="K10587" i="10"/>
  <c r="L10587" i="10" s="1"/>
  <c r="K10588" i="10"/>
  <c r="L10588" i="10" s="1"/>
  <c r="K10589" i="10"/>
  <c r="L10589" i="10" s="1"/>
  <c r="K10590" i="10"/>
  <c r="L10590" i="10" s="1"/>
  <c r="K10591" i="10"/>
  <c r="L10591" i="10" s="1"/>
  <c r="K10592" i="10"/>
  <c r="L10592" i="10" s="1"/>
  <c r="K10593" i="10"/>
  <c r="L10593" i="10" s="1"/>
  <c r="K10594" i="10"/>
  <c r="L10594" i="10" s="1"/>
  <c r="K10595" i="10"/>
  <c r="L10595" i="10" s="1"/>
  <c r="K10596" i="10"/>
  <c r="L10596" i="10" s="1"/>
  <c r="K10597" i="10"/>
  <c r="L10597" i="10" s="1"/>
  <c r="K10598" i="10"/>
  <c r="L10598" i="10" s="1"/>
  <c r="K10599" i="10"/>
  <c r="L10599" i="10" s="1"/>
  <c r="K10600" i="10"/>
  <c r="L10600" i="10" s="1"/>
  <c r="K10601" i="10"/>
  <c r="L10601" i="10" s="1"/>
  <c r="K10602" i="10"/>
  <c r="L10602" i="10" s="1"/>
  <c r="K10603" i="10"/>
  <c r="L10603" i="10" s="1"/>
  <c r="K10604" i="10"/>
  <c r="L10604" i="10" s="1"/>
  <c r="K10605" i="10"/>
  <c r="L10605" i="10" s="1"/>
  <c r="K10606" i="10"/>
  <c r="L10606" i="10" s="1"/>
  <c r="K10607" i="10"/>
  <c r="L10607" i="10" s="1"/>
  <c r="K10608" i="10"/>
  <c r="L10608" i="10" s="1"/>
  <c r="K10609" i="10"/>
  <c r="L10609" i="10" s="1"/>
  <c r="K10610" i="10"/>
  <c r="L10610" i="10" s="1"/>
  <c r="K10611" i="10"/>
  <c r="L10611" i="10" s="1"/>
  <c r="K10612" i="10"/>
  <c r="L10612" i="10" s="1"/>
  <c r="K10613" i="10"/>
  <c r="L10613" i="10" s="1"/>
  <c r="K10614" i="10"/>
  <c r="L10614" i="10" s="1"/>
  <c r="K10615" i="10"/>
  <c r="L10615" i="10" s="1"/>
  <c r="K10616" i="10"/>
  <c r="L10616" i="10" s="1"/>
  <c r="K10617" i="10"/>
  <c r="L10617" i="10" s="1"/>
  <c r="K10618" i="10"/>
  <c r="L10618" i="10" s="1"/>
  <c r="K10619" i="10"/>
  <c r="L10619" i="10" s="1"/>
  <c r="K10620" i="10"/>
  <c r="L10620" i="10" s="1"/>
  <c r="K10621" i="10"/>
  <c r="L10621" i="10" s="1"/>
  <c r="K10622" i="10"/>
  <c r="L10622" i="10" s="1"/>
  <c r="K10623" i="10"/>
  <c r="L10623" i="10" s="1"/>
  <c r="K10624" i="10"/>
  <c r="L10624" i="10" s="1"/>
  <c r="K10625" i="10"/>
  <c r="L10625" i="10" s="1"/>
  <c r="K10626" i="10"/>
  <c r="L10626" i="10" s="1"/>
  <c r="K10627" i="10"/>
  <c r="L10627" i="10" s="1"/>
  <c r="K10628" i="10"/>
  <c r="L10628" i="10" s="1"/>
  <c r="K10629" i="10"/>
  <c r="L10629" i="10" s="1"/>
  <c r="K10630" i="10"/>
  <c r="L10630" i="10" s="1"/>
  <c r="K10631" i="10"/>
  <c r="L10631" i="10" s="1"/>
  <c r="K10632" i="10"/>
  <c r="L10632" i="10" s="1"/>
  <c r="K10633" i="10"/>
  <c r="L10633" i="10" s="1"/>
  <c r="K10634" i="10"/>
  <c r="L10634" i="10" s="1"/>
  <c r="K10635" i="10"/>
  <c r="L10635" i="10" s="1"/>
  <c r="K10636" i="10"/>
  <c r="L10636" i="10" s="1"/>
  <c r="K10637" i="10"/>
  <c r="L10637" i="10" s="1"/>
  <c r="K10638" i="10"/>
  <c r="L10638" i="10" s="1"/>
  <c r="K10639" i="10"/>
  <c r="L10639" i="10" s="1"/>
  <c r="K10640" i="10"/>
  <c r="L10640" i="10" s="1"/>
  <c r="K10641" i="10"/>
  <c r="L10641" i="10" s="1"/>
  <c r="K10642" i="10"/>
  <c r="L10642" i="10" s="1"/>
  <c r="K10643" i="10"/>
  <c r="L10643" i="10" s="1"/>
  <c r="K10644" i="10"/>
  <c r="L10644" i="10" s="1"/>
  <c r="K10645" i="10"/>
  <c r="L10645" i="10" s="1"/>
  <c r="K10646" i="10"/>
  <c r="L10646" i="10" s="1"/>
  <c r="K10647" i="10"/>
  <c r="L10647" i="10" s="1"/>
  <c r="K10648" i="10"/>
  <c r="L10648" i="10" s="1"/>
  <c r="K10649" i="10"/>
  <c r="L10649" i="10" s="1"/>
  <c r="K10650" i="10"/>
  <c r="L10650" i="10" s="1"/>
  <c r="K10651" i="10"/>
  <c r="L10651" i="10" s="1"/>
  <c r="K10652" i="10"/>
  <c r="L10652" i="10" s="1"/>
  <c r="K10653" i="10"/>
  <c r="L10653" i="10" s="1"/>
  <c r="K10654" i="10"/>
  <c r="L10654" i="10" s="1"/>
  <c r="K10655" i="10"/>
  <c r="L10655" i="10" s="1"/>
  <c r="K10656" i="10"/>
  <c r="L10656" i="10" s="1"/>
  <c r="K10657" i="10"/>
  <c r="L10657" i="10" s="1"/>
  <c r="K10658" i="10"/>
  <c r="L10658" i="10" s="1"/>
  <c r="K10659" i="10"/>
  <c r="L10659" i="10" s="1"/>
  <c r="K10660" i="10"/>
  <c r="L10660" i="10" s="1"/>
  <c r="K10661" i="10"/>
  <c r="L10661" i="10" s="1"/>
  <c r="K10662" i="10"/>
  <c r="L10662" i="10" s="1"/>
  <c r="K10663" i="10"/>
  <c r="L10663" i="10" s="1"/>
  <c r="K10664" i="10"/>
  <c r="L10664" i="10" s="1"/>
  <c r="K10665" i="10"/>
  <c r="L10665" i="10" s="1"/>
  <c r="K10666" i="10"/>
  <c r="L10666" i="10" s="1"/>
  <c r="K10667" i="10"/>
  <c r="L10667" i="10" s="1"/>
  <c r="K10668" i="10"/>
  <c r="L10668" i="10" s="1"/>
  <c r="K10669" i="10"/>
  <c r="L10669" i="10" s="1"/>
  <c r="K10670" i="10"/>
  <c r="L10670" i="10" s="1"/>
  <c r="K10671" i="10"/>
  <c r="L10671" i="10" s="1"/>
  <c r="K10672" i="10"/>
  <c r="L10672" i="10" s="1"/>
  <c r="K10673" i="10"/>
  <c r="L10673" i="10" s="1"/>
  <c r="K10674" i="10"/>
  <c r="L10674" i="10" s="1"/>
  <c r="K10675" i="10"/>
  <c r="L10675" i="10" s="1"/>
  <c r="K10676" i="10"/>
  <c r="L10676" i="10" s="1"/>
  <c r="K10677" i="10"/>
  <c r="L10677" i="10" s="1"/>
  <c r="K10678" i="10"/>
  <c r="L10678" i="10" s="1"/>
  <c r="K10679" i="10"/>
  <c r="L10679" i="10" s="1"/>
  <c r="K10680" i="10"/>
  <c r="L10680" i="10" s="1"/>
  <c r="K10681" i="10"/>
  <c r="L10681" i="10" s="1"/>
  <c r="K10682" i="10"/>
  <c r="L10682" i="10" s="1"/>
  <c r="K10683" i="10"/>
  <c r="L10683" i="10" s="1"/>
  <c r="K10684" i="10"/>
  <c r="L10684" i="10" s="1"/>
  <c r="K10685" i="10"/>
  <c r="L10685" i="10" s="1"/>
  <c r="K10686" i="10"/>
  <c r="L10686" i="10" s="1"/>
  <c r="K10687" i="10"/>
  <c r="L10687" i="10" s="1"/>
  <c r="K10688" i="10"/>
  <c r="L10688" i="10" s="1"/>
  <c r="K10689" i="10"/>
  <c r="L10689" i="10" s="1"/>
  <c r="K10690" i="10"/>
  <c r="L10690" i="10" s="1"/>
  <c r="K10691" i="10"/>
  <c r="L10691" i="10" s="1"/>
  <c r="K10692" i="10"/>
  <c r="L10692" i="10" s="1"/>
  <c r="K10693" i="10"/>
  <c r="L10693" i="10" s="1"/>
  <c r="K10694" i="10"/>
  <c r="L10694" i="10" s="1"/>
  <c r="K10695" i="10"/>
  <c r="L10695" i="10" s="1"/>
  <c r="K10696" i="10"/>
  <c r="L10696" i="10" s="1"/>
  <c r="K10697" i="10"/>
  <c r="L10697" i="10" s="1"/>
  <c r="K10698" i="10"/>
  <c r="L10698" i="10" s="1"/>
  <c r="K10699" i="10"/>
  <c r="L10699" i="10" s="1"/>
  <c r="K10700" i="10"/>
  <c r="L10700" i="10" s="1"/>
  <c r="K10701" i="10"/>
  <c r="L10701" i="10" s="1"/>
  <c r="K10702" i="10"/>
  <c r="L10702" i="10" s="1"/>
  <c r="K10703" i="10"/>
  <c r="L10703" i="10" s="1"/>
  <c r="K10704" i="10"/>
  <c r="L10704" i="10" s="1"/>
  <c r="K10705" i="10"/>
  <c r="L10705" i="10" s="1"/>
  <c r="K10706" i="10"/>
  <c r="L10706" i="10" s="1"/>
  <c r="K10707" i="10"/>
  <c r="L10707" i="10" s="1"/>
  <c r="K10708" i="10"/>
  <c r="L10708" i="10" s="1"/>
  <c r="K10709" i="10"/>
  <c r="L10709" i="10" s="1"/>
  <c r="K10710" i="10"/>
  <c r="L10710" i="10" s="1"/>
  <c r="K10711" i="10"/>
  <c r="L10711" i="10" s="1"/>
  <c r="K10712" i="10"/>
  <c r="L10712" i="10" s="1"/>
  <c r="K10713" i="10"/>
  <c r="L10713" i="10" s="1"/>
  <c r="K10714" i="10"/>
  <c r="L10714" i="10" s="1"/>
  <c r="K10715" i="10"/>
  <c r="L10715" i="10" s="1"/>
  <c r="K10716" i="10"/>
  <c r="L10716" i="10" s="1"/>
  <c r="K10717" i="10"/>
  <c r="L10717" i="10" s="1"/>
  <c r="K10718" i="10"/>
  <c r="L10718" i="10" s="1"/>
  <c r="K10719" i="10"/>
  <c r="L10719" i="10" s="1"/>
  <c r="K10720" i="10"/>
  <c r="L10720" i="10" s="1"/>
  <c r="K10721" i="10"/>
  <c r="L10721" i="10" s="1"/>
  <c r="K10722" i="10"/>
  <c r="L10722" i="10" s="1"/>
  <c r="K10723" i="10"/>
  <c r="L10723" i="10" s="1"/>
  <c r="K10724" i="10"/>
  <c r="L10724" i="10" s="1"/>
  <c r="K10725" i="10"/>
  <c r="L10725" i="10" s="1"/>
  <c r="K10726" i="10"/>
  <c r="L10726" i="10" s="1"/>
  <c r="K10727" i="10"/>
  <c r="L10727" i="10" s="1"/>
  <c r="K10728" i="10"/>
  <c r="L10728" i="10" s="1"/>
  <c r="K10729" i="10"/>
  <c r="L10729" i="10" s="1"/>
  <c r="K10730" i="10"/>
  <c r="L10730" i="10" s="1"/>
  <c r="K10731" i="10"/>
  <c r="L10731" i="10" s="1"/>
  <c r="K10732" i="10"/>
  <c r="L10732" i="10" s="1"/>
  <c r="K10733" i="10"/>
  <c r="L10733" i="10" s="1"/>
  <c r="K10734" i="10"/>
  <c r="L10734" i="10" s="1"/>
  <c r="K10735" i="10"/>
  <c r="L10735" i="10" s="1"/>
  <c r="K10736" i="10"/>
  <c r="L10736" i="10" s="1"/>
  <c r="K10737" i="10"/>
  <c r="L10737" i="10" s="1"/>
  <c r="K10738" i="10"/>
  <c r="L10738" i="10" s="1"/>
  <c r="K10739" i="10"/>
  <c r="L10739" i="10" s="1"/>
  <c r="K10740" i="10"/>
  <c r="L10740" i="10" s="1"/>
  <c r="K10741" i="10"/>
  <c r="L10741" i="10" s="1"/>
  <c r="K10742" i="10"/>
  <c r="L10742" i="10" s="1"/>
  <c r="K10743" i="10"/>
  <c r="L10743" i="10" s="1"/>
  <c r="K10744" i="10"/>
  <c r="L10744" i="10" s="1"/>
  <c r="K10745" i="10"/>
  <c r="L10745" i="10" s="1"/>
  <c r="K10746" i="10"/>
  <c r="L10746" i="10" s="1"/>
  <c r="K10747" i="10"/>
  <c r="L10747" i="10" s="1"/>
  <c r="K10748" i="10"/>
  <c r="L10748" i="10" s="1"/>
  <c r="K10749" i="10"/>
  <c r="L10749" i="10" s="1"/>
  <c r="K10750" i="10"/>
  <c r="L10750" i="10" s="1"/>
  <c r="K10751" i="10"/>
  <c r="L10751" i="10" s="1"/>
  <c r="K10752" i="10"/>
  <c r="L10752" i="10" s="1"/>
  <c r="K10753" i="10"/>
  <c r="L10753" i="10" s="1"/>
  <c r="K10754" i="10"/>
  <c r="L10754" i="10" s="1"/>
  <c r="K10755" i="10"/>
  <c r="L10755" i="10" s="1"/>
  <c r="K10756" i="10"/>
  <c r="L10756" i="10" s="1"/>
  <c r="K10757" i="10"/>
  <c r="L10757" i="10" s="1"/>
  <c r="K10758" i="10"/>
  <c r="L10758" i="10" s="1"/>
  <c r="K10759" i="10"/>
  <c r="L10759" i="10" s="1"/>
  <c r="K10760" i="10"/>
  <c r="L10760" i="10" s="1"/>
  <c r="K10761" i="10"/>
  <c r="L10761" i="10" s="1"/>
  <c r="K10762" i="10"/>
  <c r="L10762" i="10" s="1"/>
  <c r="K10763" i="10"/>
  <c r="L10763" i="10" s="1"/>
  <c r="K10764" i="10"/>
  <c r="L10764" i="10" s="1"/>
  <c r="K10765" i="10"/>
  <c r="L10765" i="10" s="1"/>
  <c r="K10766" i="10"/>
  <c r="L10766" i="10" s="1"/>
  <c r="K10767" i="10"/>
  <c r="L10767" i="10" s="1"/>
  <c r="K10768" i="10"/>
  <c r="L10768" i="10" s="1"/>
  <c r="K10769" i="10"/>
  <c r="L10769" i="10" s="1"/>
  <c r="K10770" i="10"/>
  <c r="L10770" i="10" s="1"/>
  <c r="K10771" i="10"/>
  <c r="L10771" i="10" s="1"/>
  <c r="K10772" i="10"/>
  <c r="L10772" i="10" s="1"/>
  <c r="K10773" i="10"/>
  <c r="L10773" i="10" s="1"/>
  <c r="K10774" i="10"/>
  <c r="L10774" i="10" s="1"/>
  <c r="K10775" i="10"/>
  <c r="L10775" i="10" s="1"/>
  <c r="K10776" i="10"/>
  <c r="L10776" i="10" s="1"/>
  <c r="K10777" i="10"/>
  <c r="L10777" i="10" s="1"/>
  <c r="K10778" i="10"/>
  <c r="L10778" i="10" s="1"/>
  <c r="K10779" i="10"/>
  <c r="L10779" i="10" s="1"/>
  <c r="K10780" i="10"/>
  <c r="L10780" i="10" s="1"/>
  <c r="K10781" i="10"/>
  <c r="L10781" i="10" s="1"/>
  <c r="K10782" i="10"/>
  <c r="L10782" i="10" s="1"/>
  <c r="K10783" i="10"/>
  <c r="L10783" i="10" s="1"/>
  <c r="K10784" i="10"/>
  <c r="L10784" i="10" s="1"/>
  <c r="K10785" i="10"/>
  <c r="L10785" i="10" s="1"/>
  <c r="K10786" i="10"/>
  <c r="L10786" i="10" s="1"/>
  <c r="K10787" i="10"/>
  <c r="L10787" i="10" s="1"/>
  <c r="K10788" i="10"/>
  <c r="L10788" i="10" s="1"/>
  <c r="K10789" i="10"/>
  <c r="L10789" i="10" s="1"/>
  <c r="K10790" i="10"/>
  <c r="L10790" i="10" s="1"/>
  <c r="K10791" i="10"/>
  <c r="L10791" i="10" s="1"/>
  <c r="K10792" i="10"/>
  <c r="L10792" i="10" s="1"/>
  <c r="K10793" i="10"/>
  <c r="L10793" i="10" s="1"/>
  <c r="K10794" i="10"/>
  <c r="L10794" i="10" s="1"/>
  <c r="K10795" i="10"/>
  <c r="L10795" i="10" s="1"/>
  <c r="K10796" i="10"/>
  <c r="L10796" i="10" s="1"/>
  <c r="K10797" i="10"/>
  <c r="L10797" i="10" s="1"/>
  <c r="K10798" i="10"/>
  <c r="L10798" i="10" s="1"/>
  <c r="K10799" i="10"/>
  <c r="L10799" i="10" s="1"/>
  <c r="K10800" i="10"/>
  <c r="L10800" i="10" s="1"/>
  <c r="K10801" i="10"/>
  <c r="L10801" i="10" s="1"/>
  <c r="K10802" i="10"/>
  <c r="L10802" i="10" s="1"/>
  <c r="K10803" i="10"/>
  <c r="L10803" i="10" s="1"/>
  <c r="K10804" i="10"/>
  <c r="L10804" i="10" s="1"/>
  <c r="K10805" i="10"/>
  <c r="L10805" i="10" s="1"/>
  <c r="K10806" i="10"/>
  <c r="L10806" i="10" s="1"/>
  <c r="K10807" i="10"/>
  <c r="L10807" i="10" s="1"/>
  <c r="K10808" i="10"/>
  <c r="L10808" i="10" s="1"/>
  <c r="K10809" i="10"/>
  <c r="L10809" i="10" s="1"/>
  <c r="K10810" i="10"/>
  <c r="L10810" i="10" s="1"/>
  <c r="K10811" i="10"/>
  <c r="L10811" i="10" s="1"/>
  <c r="K10812" i="10"/>
  <c r="L10812" i="10" s="1"/>
  <c r="K10813" i="10"/>
  <c r="L10813" i="10" s="1"/>
  <c r="K10814" i="10"/>
  <c r="L10814" i="10" s="1"/>
  <c r="K10815" i="10"/>
  <c r="L10815" i="10" s="1"/>
  <c r="K10816" i="10"/>
  <c r="L10816" i="10" s="1"/>
  <c r="K10817" i="10"/>
  <c r="L10817" i="10" s="1"/>
  <c r="K10818" i="10"/>
  <c r="L10818" i="10" s="1"/>
  <c r="K10819" i="10"/>
  <c r="L10819" i="10" s="1"/>
  <c r="K10820" i="10"/>
  <c r="L10820" i="10" s="1"/>
  <c r="K10821" i="10"/>
  <c r="L10821" i="10" s="1"/>
  <c r="K10822" i="10"/>
  <c r="L10822" i="10" s="1"/>
  <c r="K10823" i="10"/>
  <c r="L10823" i="10" s="1"/>
  <c r="K10824" i="10"/>
  <c r="L10824" i="10" s="1"/>
  <c r="K10825" i="10"/>
  <c r="L10825" i="10" s="1"/>
  <c r="K10826" i="10"/>
  <c r="L10826" i="10" s="1"/>
  <c r="K10827" i="10"/>
  <c r="L10827" i="10" s="1"/>
  <c r="K10828" i="10"/>
  <c r="L10828" i="10" s="1"/>
  <c r="K10829" i="10"/>
  <c r="L10829" i="10" s="1"/>
  <c r="K10830" i="10"/>
  <c r="L10830" i="10" s="1"/>
  <c r="K10831" i="10"/>
  <c r="L10831" i="10" s="1"/>
  <c r="K10832" i="10"/>
  <c r="L10832" i="10" s="1"/>
  <c r="K10833" i="10"/>
  <c r="L10833" i="10" s="1"/>
  <c r="K10834" i="10"/>
  <c r="L10834" i="10" s="1"/>
  <c r="K10835" i="10"/>
  <c r="L10835" i="10" s="1"/>
  <c r="K10836" i="10"/>
  <c r="L10836" i="10" s="1"/>
  <c r="K10837" i="10"/>
  <c r="L10837" i="10" s="1"/>
  <c r="K10838" i="10"/>
  <c r="L10838" i="10" s="1"/>
  <c r="K10839" i="10"/>
  <c r="L10839" i="10" s="1"/>
  <c r="K10840" i="10"/>
  <c r="L10840" i="10" s="1"/>
  <c r="K10841" i="10"/>
  <c r="L10841" i="10" s="1"/>
  <c r="K10842" i="10"/>
  <c r="L10842" i="10" s="1"/>
  <c r="K10843" i="10"/>
  <c r="L10843" i="10" s="1"/>
  <c r="K10844" i="10"/>
  <c r="L10844" i="10" s="1"/>
  <c r="K10845" i="10"/>
  <c r="L10845" i="10" s="1"/>
  <c r="K10846" i="10"/>
  <c r="L10846" i="10" s="1"/>
  <c r="K10847" i="10"/>
  <c r="L10847" i="10" s="1"/>
  <c r="K10848" i="10"/>
  <c r="L10848" i="10" s="1"/>
  <c r="K10849" i="10"/>
  <c r="L10849" i="10" s="1"/>
  <c r="K10850" i="10"/>
  <c r="L10850" i="10" s="1"/>
  <c r="K10851" i="10"/>
  <c r="L10851" i="10" s="1"/>
  <c r="K10852" i="10"/>
  <c r="L10852" i="10" s="1"/>
  <c r="K10853" i="10"/>
  <c r="L10853" i="10" s="1"/>
  <c r="K10854" i="10"/>
  <c r="L10854" i="10" s="1"/>
  <c r="K10855" i="10"/>
  <c r="L10855" i="10" s="1"/>
  <c r="K10856" i="10"/>
  <c r="L10856" i="10" s="1"/>
  <c r="K10857" i="10"/>
  <c r="L10857" i="10" s="1"/>
  <c r="K10858" i="10"/>
  <c r="L10858" i="10" s="1"/>
  <c r="K10859" i="10"/>
  <c r="L10859" i="10" s="1"/>
  <c r="K10860" i="10"/>
  <c r="L10860" i="10" s="1"/>
  <c r="K10861" i="10"/>
  <c r="L10861" i="10" s="1"/>
  <c r="K10862" i="10"/>
  <c r="L10862" i="10" s="1"/>
  <c r="K10863" i="10"/>
  <c r="L10863" i="10" s="1"/>
  <c r="K10864" i="10"/>
  <c r="L10864" i="10" s="1"/>
  <c r="K10865" i="10"/>
  <c r="L10865" i="10" s="1"/>
  <c r="K10866" i="10"/>
  <c r="L10866" i="10" s="1"/>
  <c r="K10867" i="10"/>
  <c r="L10867" i="10" s="1"/>
  <c r="K10868" i="10"/>
  <c r="L10868" i="10" s="1"/>
  <c r="K10869" i="10"/>
  <c r="L10869" i="10" s="1"/>
  <c r="K10870" i="10"/>
  <c r="L10870" i="10" s="1"/>
  <c r="K10871" i="10"/>
  <c r="L10871" i="10" s="1"/>
  <c r="K10872" i="10"/>
  <c r="L10872" i="10" s="1"/>
  <c r="K10873" i="10"/>
  <c r="L10873" i="10" s="1"/>
  <c r="K10874" i="10"/>
  <c r="L10874" i="10" s="1"/>
  <c r="K10875" i="10"/>
  <c r="L10875" i="10" s="1"/>
  <c r="K10876" i="10"/>
  <c r="L10876" i="10" s="1"/>
  <c r="K10877" i="10"/>
  <c r="L10877" i="10" s="1"/>
  <c r="K10878" i="10"/>
  <c r="L10878" i="10" s="1"/>
  <c r="K10879" i="10"/>
  <c r="L10879" i="10" s="1"/>
  <c r="K10880" i="10"/>
  <c r="L10880" i="10" s="1"/>
  <c r="K10881" i="10"/>
  <c r="L10881" i="10" s="1"/>
  <c r="K10882" i="10"/>
  <c r="L10882" i="10" s="1"/>
  <c r="K10883" i="10"/>
  <c r="L10883" i="10" s="1"/>
  <c r="K10884" i="10"/>
  <c r="L10884" i="10" s="1"/>
  <c r="K10885" i="10"/>
  <c r="L10885" i="10" s="1"/>
  <c r="K10886" i="10"/>
  <c r="L10886" i="10" s="1"/>
  <c r="K10887" i="10"/>
  <c r="L10887" i="10" s="1"/>
  <c r="K10888" i="10"/>
  <c r="L10888" i="10" s="1"/>
  <c r="K10889" i="10"/>
  <c r="L10889" i="10" s="1"/>
  <c r="K10890" i="10"/>
  <c r="L10890" i="10" s="1"/>
  <c r="K10891" i="10"/>
  <c r="L10891" i="10" s="1"/>
  <c r="K10892" i="10"/>
  <c r="L10892" i="10" s="1"/>
  <c r="K10893" i="10"/>
  <c r="L10893" i="10" s="1"/>
  <c r="K10894" i="10"/>
  <c r="L10894" i="10" s="1"/>
  <c r="K10895" i="10"/>
  <c r="L10895" i="10" s="1"/>
  <c r="K10896" i="10"/>
  <c r="L10896" i="10" s="1"/>
  <c r="K10897" i="10"/>
  <c r="L10897" i="10" s="1"/>
  <c r="K10898" i="10"/>
  <c r="L10898" i="10" s="1"/>
  <c r="K10899" i="10"/>
  <c r="L10899" i="10" s="1"/>
  <c r="K10900" i="10"/>
  <c r="L10900" i="10" s="1"/>
  <c r="K10901" i="10"/>
  <c r="L10901" i="10" s="1"/>
  <c r="K10902" i="10"/>
  <c r="L10902" i="10" s="1"/>
  <c r="K10903" i="10"/>
  <c r="L10903" i="10" s="1"/>
  <c r="K10904" i="10"/>
  <c r="L10904" i="10" s="1"/>
  <c r="K10905" i="10"/>
  <c r="L10905" i="10" s="1"/>
  <c r="K10906" i="10"/>
  <c r="L10906" i="10" s="1"/>
  <c r="K10907" i="10"/>
  <c r="L10907" i="10" s="1"/>
  <c r="K10908" i="10"/>
  <c r="L10908" i="10" s="1"/>
  <c r="K10909" i="10"/>
  <c r="L10909" i="10" s="1"/>
  <c r="K10910" i="10"/>
  <c r="L10910" i="10" s="1"/>
  <c r="K10911" i="10"/>
  <c r="L10911" i="10" s="1"/>
  <c r="K10912" i="10"/>
  <c r="L10912" i="10" s="1"/>
  <c r="K10913" i="10"/>
  <c r="L10913" i="10" s="1"/>
  <c r="K10914" i="10"/>
  <c r="L10914" i="10" s="1"/>
  <c r="K10915" i="10"/>
  <c r="L10915" i="10" s="1"/>
  <c r="K10916" i="10"/>
  <c r="L10916" i="10" s="1"/>
  <c r="K10917" i="10"/>
  <c r="L10917" i="10" s="1"/>
  <c r="K10918" i="10"/>
  <c r="L10918" i="10" s="1"/>
  <c r="K10919" i="10"/>
  <c r="L10919" i="10" s="1"/>
  <c r="K10920" i="10"/>
  <c r="L10920" i="10" s="1"/>
  <c r="K10921" i="10"/>
  <c r="L10921" i="10" s="1"/>
  <c r="K10922" i="10"/>
  <c r="L10922" i="10" s="1"/>
  <c r="K10923" i="10"/>
  <c r="L10923" i="10" s="1"/>
  <c r="K10924" i="10"/>
  <c r="L10924" i="10" s="1"/>
  <c r="K10925" i="10"/>
  <c r="L10925" i="10" s="1"/>
  <c r="K10926" i="10"/>
  <c r="L10926" i="10" s="1"/>
  <c r="K10927" i="10"/>
  <c r="L10927" i="10" s="1"/>
  <c r="K10928" i="10"/>
  <c r="L10928" i="10" s="1"/>
  <c r="K10929" i="10"/>
  <c r="L10929" i="10" s="1"/>
  <c r="K10930" i="10"/>
  <c r="L10930" i="10" s="1"/>
  <c r="K10931" i="10"/>
  <c r="L10931" i="10" s="1"/>
  <c r="K10932" i="10"/>
  <c r="L10932" i="10" s="1"/>
  <c r="K10933" i="10"/>
  <c r="L10933" i="10" s="1"/>
  <c r="K10934" i="10"/>
  <c r="L10934" i="10" s="1"/>
  <c r="K10935" i="10"/>
  <c r="L10935" i="10" s="1"/>
  <c r="K10936" i="10"/>
  <c r="L10936" i="10" s="1"/>
  <c r="K10937" i="10"/>
  <c r="L10937" i="10" s="1"/>
  <c r="K10938" i="10"/>
  <c r="L10938" i="10" s="1"/>
  <c r="K10939" i="10"/>
  <c r="L10939" i="10" s="1"/>
  <c r="K10940" i="10"/>
  <c r="L10940" i="10" s="1"/>
  <c r="K10941" i="10"/>
  <c r="L10941" i="10" s="1"/>
  <c r="K10942" i="10"/>
  <c r="L10942" i="10" s="1"/>
  <c r="K10943" i="10"/>
  <c r="L10943" i="10" s="1"/>
  <c r="K10944" i="10"/>
  <c r="L10944" i="10" s="1"/>
  <c r="K10945" i="10"/>
  <c r="L10945" i="10" s="1"/>
  <c r="K10946" i="10"/>
  <c r="L10946" i="10" s="1"/>
  <c r="K10947" i="10"/>
  <c r="L10947" i="10" s="1"/>
  <c r="K10948" i="10"/>
  <c r="L10948" i="10" s="1"/>
  <c r="K10949" i="10"/>
  <c r="L10949" i="10" s="1"/>
  <c r="K10950" i="10"/>
  <c r="L10950" i="10" s="1"/>
  <c r="K10951" i="10"/>
  <c r="L10951" i="10" s="1"/>
  <c r="K10952" i="10"/>
  <c r="L10952" i="10" s="1"/>
  <c r="K10953" i="10"/>
  <c r="L10953" i="10" s="1"/>
  <c r="K10954" i="10"/>
  <c r="L10954" i="10" s="1"/>
  <c r="K10955" i="10"/>
  <c r="L10955" i="10" s="1"/>
  <c r="K10956" i="10"/>
  <c r="L10956" i="10" s="1"/>
  <c r="K10957" i="10"/>
  <c r="L10957" i="10" s="1"/>
  <c r="K10958" i="10"/>
  <c r="L10958" i="10" s="1"/>
  <c r="K10959" i="10"/>
  <c r="L10959" i="10" s="1"/>
  <c r="K10960" i="10"/>
  <c r="L10960" i="10" s="1"/>
  <c r="K10961" i="10"/>
  <c r="L10961" i="10" s="1"/>
  <c r="K10962" i="10"/>
  <c r="L10962" i="10" s="1"/>
  <c r="K10963" i="10"/>
  <c r="L10963" i="10" s="1"/>
  <c r="K10964" i="10"/>
  <c r="L10964" i="10" s="1"/>
  <c r="K10965" i="10"/>
  <c r="L10965" i="10" s="1"/>
  <c r="K10966" i="10"/>
  <c r="L10966" i="10" s="1"/>
  <c r="K10967" i="10"/>
  <c r="L10967" i="10" s="1"/>
  <c r="K10968" i="10"/>
  <c r="L10968" i="10" s="1"/>
  <c r="K10969" i="10"/>
  <c r="L10969" i="10" s="1"/>
  <c r="K10970" i="10"/>
  <c r="L10970" i="10" s="1"/>
  <c r="K10971" i="10"/>
  <c r="L10971" i="10" s="1"/>
  <c r="K10972" i="10"/>
  <c r="L10972" i="10" s="1"/>
  <c r="K10973" i="10"/>
  <c r="L10973" i="10" s="1"/>
  <c r="K10974" i="10"/>
  <c r="L10974" i="10" s="1"/>
  <c r="K10975" i="10"/>
  <c r="L10975" i="10" s="1"/>
  <c r="K10976" i="10"/>
  <c r="L10976" i="10" s="1"/>
  <c r="K10977" i="10"/>
  <c r="L10977" i="10" s="1"/>
  <c r="K10978" i="10"/>
  <c r="L10978" i="10" s="1"/>
  <c r="K10979" i="10"/>
  <c r="L10979" i="10" s="1"/>
  <c r="K10980" i="10"/>
  <c r="L10980" i="10" s="1"/>
  <c r="K10981" i="10"/>
  <c r="L10981" i="10" s="1"/>
  <c r="K10982" i="10"/>
  <c r="L10982" i="10" s="1"/>
  <c r="K10983" i="10"/>
  <c r="L10983" i="10" s="1"/>
  <c r="K10984" i="10"/>
  <c r="L10984" i="10" s="1"/>
  <c r="K10985" i="10"/>
  <c r="L10985" i="10" s="1"/>
  <c r="K10986" i="10"/>
  <c r="L10986" i="10" s="1"/>
  <c r="K10987" i="10"/>
  <c r="L10987" i="10" s="1"/>
  <c r="K10988" i="10"/>
  <c r="L10988" i="10" s="1"/>
  <c r="K10989" i="10"/>
  <c r="L10989" i="10" s="1"/>
  <c r="K10990" i="10"/>
  <c r="L10990" i="10" s="1"/>
  <c r="K10991" i="10"/>
  <c r="L10991" i="10" s="1"/>
  <c r="K10992" i="10"/>
  <c r="L10992" i="10" s="1"/>
  <c r="K10993" i="10"/>
  <c r="L10993" i="10" s="1"/>
  <c r="K10994" i="10"/>
  <c r="L10994" i="10" s="1"/>
  <c r="K10995" i="10"/>
  <c r="L10995" i="10" s="1"/>
  <c r="K10996" i="10"/>
  <c r="L10996" i="10" s="1"/>
  <c r="K10997" i="10"/>
  <c r="L10997" i="10" s="1"/>
  <c r="K10998" i="10"/>
  <c r="L10998" i="10" s="1"/>
  <c r="K10999" i="10"/>
  <c r="L10999" i="10" s="1"/>
  <c r="K11000" i="10"/>
  <c r="L11000" i="10" s="1"/>
  <c r="K11001" i="10"/>
  <c r="L11001" i="10" s="1"/>
  <c r="K11002" i="10"/>
  <c r="L11002" i="10" s="1"/>
  <c r="K11003" i="10"/>
  <c r="L11003" i="10" s="1"/>
  <c r="K11004" i="10"/>
  <c r="L11004" i="10" s="1"/>
  <c r="K11005" i="10"/>
  <c r="L11005" i="10" s="1"/>
  <c r="K11006" i="10"/>
  <c r="L11006" i="10" s="1"/>
  <c r="K11007" i="10"/>
  <c r="L11007" i="10" s="1"/>
  <c r="K11008" i="10"/>
  <c r="L11008" i="10" s="1"/>
  <c r="K11009" i="10"/>
  <c r="L11009" i="10" s="1"/>
  <c r="K11010" i="10"/>
  <c r="L11010" i="10" s="1"/>
  <c r="K11011" i="10"/>
  <c r="L11011" i="10" s="1"/>
  <c r="K11012" i="10"/>
  <c r="L11012" i="10" s="1"/>
  <c r="K11013" i="10"/>
  <c r="L11013" i="10" s="1"/>
  <c r="K11014" i="10"/>
  <c r="L11014" i="10" s="1"/>
  <c r="K11015" i="10"/>
  <c r="L11015" i="10" s="1"/>
  <c r="K11016" i="10"/>
  <c r="L11016" i="10" s="1"/>
  <c r="K11017" i="10"/>
  <c r="L11017" i="10" s="1"/>
  <c r="K11018" i="10"/>
  <c r="L11018" i="10" s="1"/>
  <c r="K11019" i="10"/>
  <c r="L11019" i="10" s="1"/>
  <c r="K11020" i="10"/>
  <c r="L11020" i="10" s="1"/>
  <c r="K11021" i="10"/>
  <c r="L11021" i="10" s="1"/>
  <c r="K11022" i="10"/>
  <c r="L11022" i="10" s="1"/>
  <c r="K11023" i="10"/>
  <c r="L11023" i="10" s="1"/>
  <c r="K11024" i="10"/>
  <c r="L11024" i="10" s="1"/>
  <c r="K11025" i="10"/>
  <c r="L11025" i="10" s="1"/>
  <c r="K11026" i="10"/>
  <c r="L11026" i="10" s="1"/>
  <c r="K11027" i="10"/>
  <c r="L11027" i="10" s="1"/>
  <c r="K11028" i="10"/>
  <c r="L11028" i="10" s="1"/>
  <c r="K11029" i="10"/>
  <c r="L11029" i="10" s="1"/>
  <c r="K11030" i="10"/>
  <c r="L11030" i="10" s="1"/>
  <c r="K11031" i="10"/>
  <c r="L11031" i="10" s="1"/>
  <c r="K11032" i="10"/>
  <c r="L11032" i="10" s="1"/>
  <c r="K11033" i="10"/>
  <c r="L11033" i="10" s="1"/>
  <c r="K11034" i="10"/>
  <c r="L11034" i="10" s="1"/>
  <c r="K11035" i="10"/>
  <c r="L11035" i="10" s="1"/>
  <c r="K11036" i="10"/>
  <c r="L11036" i="10" s="1"/>
  <c r="K11037" i="10"/>
  <c r="L11037" i="10" s="1"/>
  <c r="K11038" i="10"/>
  <c r="L11038" i="10" s="1"/>
  <c r="K11039" i="10"/>
  <c r="L11039" i="10" s="1"/>
  <c r="K11040" i="10"/>
  <c r="L11040" i="10" s="1"/>
  <c r="K11041" i="10"/>
  <c r="L11041" i="10" s="1"/>
  <c r="K11042" i="10"/>
  <c r="L11042" i="10" s="1"/>
  <c r="K11043" i="10"/>
  <c r="L11043" i="10" s="1"/>
  <c r="K11044" i="10"/>
  <c r="L11044" i="10" s="1"/>
  <c r="K11045" i="10"/>
  <c r="L11045" i="10" s="1"/>
  <c r="K11046" i="10"/>
  <c r="L11046" i="10" s="1"/>
  <c r="K11047" i="10"/>
  <c r="L11047" i="10" s="1"/>
  <c r="K11048" i="10"/>
  <c r="L11048" i="10" s="1"/>
  <c r="K11049" i="10"/>
  <c r="L11049" i="10" s="1"/>
  <c r="K11050" i="10"/>
  <c r="L11050" i="10" s="1"/>
  <c r="K11051" i="10"/>
  <c r="L11051" i="10" s="1"/>
  <c r="K11052" i="10"/>
  <c r="L11052" i="10" s="1"/>
  <c r="K11053" i="10"/>
  <c r="L11053" i="10" s="1"/>
  <c r="K11054" i="10"/>
  <c r="L11054" i="10" s="1"/>
  <c r="K11055" i="10"/>
  <c r="L11055" i="10" s="1"/>
  <c r="K11056" i="10"/>
  <c r="L11056" i="10" s="1"/>
  <c r="K11057" i="10"/>
  <c r="L11057" i="10" s="1"/>
  <c r="K11058" i="10"/>
  <c r="L11058" i="10" s="1"/>
  <c r="K11059" i="10"/>
  <c r="L11059" i="10" s="1"/>
  <c r="K11060" i="10"/>
  <c r="L11060" i="10" s="1"/>
  <c r="K11061" i="10"/>
  <c r="L11061" i="10" s="1"/>
  <c r="K11062" i="10"/>
  <c r="L11062" i="10" s="1"/>
  <c r="K11063" i="10"/>
  <c r="L11063" i="10" s="1"/>
  <c r="K11064" i="10"/>
  <c r="L11064" i="10" s="1"/>
  <c r="K11065" i="10"/>
  <c r="L11065" i="10" s="1"/>
  <c r="K11066" i="10"/>
  <c r="L11066" i="10" s="1"/>
  <c r="K11067" i="10"/>
  <c r="L11067" i="10" s="1"/>
  <c r="K11068" i="10"/>
  <c r="L11068" i="10" s="1"/>
  <c r="K11069" i="10"/>
  <c r="L11069" i="10" s="1"/>
  <c r="K11070" i="10"/>
  <c r="L11070" i="10" s="1"/>
  <c r="K11071" i="10"/>
  <c r="L11071" i="10" s="1"/>
  <c r="K11072" i="10"/>
  <c r="L11072" i="10" s="1"/>
  <c r="K11073" i="10"/>
  <c r="L11073" i="10" s="1"/>
  <c r="K11074" i="10"/>
  <c r="L11074" i="10" s="1"/>
  <c r="K11075" i="10"/>
  <c r="L11075" i="10" s="1"/>
  <c r="K11076" i="10"/>
  <c r="L11076" i="10" s="1"/>
  <c r="K11077" i="10"/>
  <c r="L11077" i="10" s="1"/>
  <c r="K11078" i="10"/>
  <c r="L11078" i="10" s="1"/>
  <c r="K11079" i="10"/>
  <c r="L11079" i="10" s="1"/>
  <c r="K11080" i="10"/>
  <c r="L11080" i="10" s="1"/>
  <c r="K11081" i="10"/>
  <c r="L11081" i="10" s="1"/>
  <c r="K11082" i="10"/>
  <c r="L11082" i="10" s="1"/>
  <c r="K11083" i="10"/>
  <c r="L11083" i="10" s="1"/>
  <c r="K11084" i="10"/>
  <c r="L11084" i="10" s="1"/>
  <c r="K11085" i="10"/>
  <c r="L11085" i="10" s="1"/>
  <c r="K11086" i="10"/>
  <c r="L11086" i="10" s="1"/>
  <c r="K11087" i="10"/>
  <c r="L11087" i="10" s="1"/>
  <c r="K11088" i="10"/>
  <c r="L11088" i="10" s="1"/>
  <c r="K11089" i="10"/>
  <c r="L11089" i="10" s="1"/>
  <c r="K11090" i="10"/>
  <c r="L11090" i="10" s="1"/>
  <c r="K11091" i="10"/>
  <c r="L11091" i="10" s="1"/>
  <c r="K11092" i="10"/>
  <c r="L11092" i="10" s="1"/>
  <c r="K11093" i="10"/>
  <c r="L11093" i="10" s="1"/>
  <c r="K11094" i="10"/>
  <c r="L11094" i="10" s="1"/>
  <c r="K11095" i="10"/>
  <c r="L11095" i="10" s="1"/>
  <c r="K11096" i="10"/>
  <c r="L11096" i="10" s="1"/>
  <c r="K11097" i="10"/>
  <c r="L11097" i="10" s="1"/>
  <c r="K11098" i="10"/>
  <c r="L11098" i="10" s="1"/>
  <c r="K11099" i="10"/>
  <c r="L11099" i="10" s="1"/>
  <c r="K11100" i="10"/>
  <c r="L11100" i="10" s="1"/>
  <c r="K11101" i="10"/>
  <c r="L11101" i="10" s="1"/>
  <c r="K11102" i="10"/>
  <c r="L11102" i="10" s="1"/>
  <c r="K11103" i="10"/>
  <c r="L11103" i="10" s="1"/>
  <c r="K11104" i="10"/>
  <c r="L11104" i="10" s="1"/>
  <c r="K11105" i="10"/>
  <c r="L11105" i="10" s="1"/>
  <c r="K11106" i="10"/>
  <c r="L11106" i="10" s="1"/>
  <c r="K11107" i="10"/>
  <c r="L11107" i="10" s="1"/>
  <c r="K11108" i="10"/>
  <c r="L11108" i="10" s="1"/>
  <c r="K11109" i="10"/>
  <c r="L11109" i="10" s="1"/>
  <c r="K11110" i="10"/>
  <c r="L11110" i="10" s="1"/>
  <c r="K11111" i="10"/>
  <c r="L11111" i="10" s="1"/>
  <c r="K11112" i="10"/>
  <c r="L11112" i="10" s="1"/>
  <c r="K11113" i="10"/>
  <c r="L11113" i="10" s="1"/>
  <c r="K11114" i="10"/>
  <c r="L11114" i="10" s="1"/>
  <c r="K11115" i="10"/>
  <c r="L11115" i="10" s="1"/>
  <c r="K11116" i="10"/>
  <c r="L11116" i="10" s="1"/>
  <c r="K11117" i="10"/>
  <c r="L11117" i="10" s="1"/>
  <c r="K11118" i="10"/>
  <c r="L11118" i="10" s="1"/>
  <c r="K11119" i="10"/>
  <c r="L11119" i="10" s="1"/>
  <c r="K11120" i="10"/>
  <c r="L11120" i="10" s="1"/>
  <c r="K11121" i="10"/>
  <c r="L11121" i="10" s="1"/>
  <c r="K11122" i="10"/>
  <c r="L11122" i="10" s="1"/>
  <c r="K11123" i="10"/>
  <c r="L11123" i="10" s="1"/>
  <c r="K11124" i="10"/>
  <c r="L11124" i="10" s="1"/>
  <c r="K11125" i="10"/>
  <c r="L11125" i="10" s="1"/>
  <c r="K11126" i="10"/>
  <c r="L11126" i="10" s="1"/>
  <c r="K11127" i="10"/>
  <c r="L11127" i="10" s="1"/>
  <c r="K11128" i="10"/>
  <c r="L11128" i="10" s="1"/>
  <c r="K11129" i="10"/>
  <c r="L11129" i="10" s="1"/>
  <c r="K11130" i="10"/>
  <c r="L11130" i="10" s="1"/>
  <c r="K11131" i="10"/>
  <c r="L11131" i="10" s="1"/>
  <c r="K11132" i="10"/>
  <c r="L11132" i="10" s="1"/>
  <c r="K11133" i="10"/>
  <c r="L11133" i="10" s="1"/>
  <c r="K11134" i="10"/>
  <c r="L11134" i="10" s="1"/>
  <c r="K11135" i="10"/>
  <c r="L11135" i="10" s="1"/>
  <c r="K11136" i="10"/>
  <c r="L11136" i="10" s="1"/>
  <c r="K11137" i="10"/>
  <c r="L11137" i="10" s="1"/>
  <c r="K11138" i="10"/>
  <c r="L11138" i="10" s="1"/>
  <c r="K11139" i="10"/>
  <c r="L11139" i="10" s="1"/>
  <c r="K11140" i="10"/>
  <c r="L11140" i="10" s="1"/>
  <c r="K11141" i="10"/>
  <c r="L11141" i="10" s="1"/>
  <c r="K11142" i="10"/>
  <c r="L11142" i="10" s="1"/>
  <c r="K11143" i="10"/>
  <c r="L11143" i="10" s="1"/>
  <c r="K11144" i="10"/>
  <c r="L11144" i="10" s="1"/>
  <c r="K11145" i="10"/>
  <c r="L11145" i="10" s="1"/>
  <c r="K11146" i="10"/>
  <c r="L11146" i="10" s="1"/>
  <c r="K11147" i="10"/>
  <c r="L11147" i="10" s="1"/>
  <c r="K11148" i="10"/>
  <c r="L11148" i="10" s="1"/>
  <c r="K11149" i="10"/>
  <c r="L11149" i="10" s="1"/>
  <c r="K11150" i="10"/>
  <c r="L11150" i="10" s="1"/>
  <c r="K11151" i="10"/>
  <c r="L11151" i="10" s="1"/>
  <c r="K11152" i="10"/>
  <c r="L11152" i="10" s="1"/>
  <c r="K11153" i="10"/>
  <c r="L11153" i="10" s="1"/>
  <c r="K11154" i="10"/>
  <c r="L11154" i="10" s="1"/>
  <c r="K11155" i="10"/>
  <c r="L11155" i="10" s="1"/>
  <c r="K11156" i="10"/>
  <c r="L11156" i="10" s="1"/>
  <c r="K11157" i="10"/>
  <c r="L11157" i="10" s="1"/>
  <c r="K11158" i="10"/>
  <c r="L11158" i="10" s="1"/>
  <c r="K11159" i="10"/>
  <c r="L11159" i="10" s="1"/>
  <c r="K11160" i="10"/>
  <c r="L11160" i="10" s="1"/>
  <c r="K11161" i="10"/>
  <c r="L11161" i="10" s="1"/>
  <c r="K11162" i="10"/>
  <c r="L11162" i="10" s="1"/>
  <c r="K11163" i="10"/>
  <c r="L11163" i="10" s="1"/>
  <c r="K11164" i="10"/>
  <c r="L11164" i="10" s="1"/>
  <c r="K11165" i="10"/>
  <c r="L11165" i="10" s="1"/>
  <c r="K11166" i="10"/>
  <c r="L11166" i="10" s="1"/>
  <c r="K11167" i="10"/>
  <c r="L11167" i="10" s="1"/>
  <c r="K11168" i="10"/>
  <c r="L11168" i="10" s="1"/>
  <c r="K11169" i="10"/>
  <c r="L11169" i="10" s="1"/>
  <c r="K11170" i="10"/>
  <c r="L11170" i="10" s="1"/>
  <c r="K11171" i="10"/>
  <c r="L11171" i="10" s="1"/>
  <c r="K11172" i="10"/>
  <c r="L11172" i="10" s="1"/>
  <c r="K11173" i="10"/>
  <c r="L11173" i="10" s="1"/>
  <c r="K11174" i="10"/>
  <c r="L11174" i="10" s="1"/>
  <c r="K11175" i="10"/>
  <c r="L11175" i="10" s="1"/>
  <c r="K11176" i="10"/>
  <c r="L11176" i="10" s="1"/>
  <c r="K11177" i="10"/>
  <c r="L11177" i="10" s="1"/>
  <c r="K11178" i="10"/>
  <c r="L11178" i="10" s="1"/>
  <c r="K11179" i="10"/>
  <c r="L11179" i="10" s="1"/>
  <c r="K11180" i="10"/>
  <c r="L11180" i="10" s="1"/>
  <c r="K11181" i="10"/>
  <c r="L11181" i="10" s="1"/>
  <c r="K11182" i="10"/>
  <c r="L11182" i="10" s="1"/>
  <c r="K11183" i="10"/>
  <c r="L11183" i="10" s="1"/>
  <c r="K11184" i="10"/>
  <c r="L11184" i="10" s="1"/>
  <c r="K11185" i="10"/>
  <c r="L11185" i="10" s="1"/>
  <c r="K11186" i="10"/>
  <c r="L11186" i="10" s="1"/>
  <c r="K11187" i="10"/>
  <c r="L11187" i="10" s="1"/>
  <c r="K11188" i="10"/>
  <c r="L11188" i="10" s="1"/>
  <c r="K11189" i="10"/>
  <c r="L11189" i="10" s="1"/>
  <c r="K11190" i="10"/>
  <c r="L11190" i="10" s="1"/>
  <c r="K11191" i="10"/>
  <c r="L11191" i="10" s="1"/>
  <c r="K11192" i="10"/>
  <c r="L11192" i="10" s="1"/>
  <c r="K11193" i="10"/>
  <c r="L11193" i="10" s="1"/>
  <c r="K11194" i="10"/>
  <c r="L11194" i="10" s="1"/>
  <c r="K11195" i="10"/>
  <c r="L11195" i="10" s="1"/>
  <c r="K11196" i="10"/>
  <c r="L11196" i="10" s="1"/>
  <c r="K11197" i="10"/>
  <c r="L11197" i="10" s="1"/>
  <c r="K11198" i="10"/>
  <c r="L11198" i="10" s="1"/>
  <c r="K11199" i="10"/>
  <c r="L11199" i="10" s="1"/>
  <c r="K11200" i="10"/>
  <c r="L11200" i="10" s="1"/>
  <c r="K11201" i="10"/>
  <c r="L11201" i="10" s="1"/>
  <c r="K11202" i="10"/>
  <c r="L11202" i="10" s="1"/>
  <c r="K11203" i="10"/>
  <c r="L11203" i="10" s="1"/>
  <c r="K11204" i="10"/>
  <c r="L11204" i="10" s="1"/>
  <c r="K11205" i="10"/>
  <c r="L11205" i="10" s="1"/>
  <c r="K11206" i="10"/>
  <c r="L11206" i="10" s="1"/>
  <c r="K11207" i="10"/>
  <c r="L11207" i="10" s="1"/>
  <c r="K11208" i="10"/>
  <c r="L11208" i="10" s="1"/>
  <c r="K11209" i="10"/>
  <c r="L11209" i="10" s="1"/>
  <c r="K11210" i="10"/>
  <c r="L11210" i="10" s="1"/>
  <c r="K11211" i="10"/>
  <c r="L11211" i="10" s="1"/>
  <c r="K11212" i="10"/>
  <c r="L11212" i="10" s="1"/>
  <c r="K11213" i="10"/>
  <c r="L11213" i="10" s="1"/>
  <c r="K11214" i="10"/>
  <c r="L11214" i="10" s="1"/>
  <c r="K11215" i="10"/>
  <c r="L11215" i="10" s="1"/>
  <c r="K11216" i="10"/>
  <c r="L11216" i="10" s="1"/>
  <c r="K11217" i="10"/>
  <c r="L11217" i="10" s="1"/>
  <c r="K11218" i="10"/>
  <c r="L11218" i="10" s="1"/>
  <c r="K11219" i="10"/>
  <c r="L11219" i="10" s="1"/>
  <c r="K11220" i="10"/>
  <c r="L11220" i="10" s="1"/>
  <c r="K11221" i="10"/>
  <c r="L11221" i="10" s="1"/>
  <c r="K11222" i="10"/>
  <c r="L11222" i="10" s="1"/>
  <c r="K11223" i="10"/>
  <c r="L11223" i="10" s="1"/>
  <c r="K11224" i="10"/>
  <c r="L11224" i="10" s="1"/>
  <c r="K11225" i="10"/>
  <c r="L11225" i="10" s="1"/>
  <c r="K11226" i="10"/>
  <c r="L11226" i="10" s="1"/>
  <c r="K11227" i="10"/>
  <c r="L11227" i="10" s="1"/>
  <c r="K11228" i="10"/>
  <c r="L11228" i="10" s="1"/>
  <c r="K11229" i="10"/>
  <c r="L11229" i="10" s="1"/>
  <c r="K11230" i="10"/>
  <c r="L11230" i="10" s="1"/>
  <c r="K11231" i="10"/>
  <c r="L11231" i="10" s="1"/>
  <c r="K11232" i="10"/>
  <c r="L11232" i="10" s="1"/>
  <c r="K11233" i="10"/>
  <c r="L11233" i="10" s="1"/>
  <c r="K11234" i="10"/>
  <c r="L11234" i="10" s="1"/>
  <c r="K11235" i="10"/>
  <c r="L11235" i="10" s="1"/>
  <c r="K11236" i="10"/>
  <c r="L11236" i="10" s="1"/>
  <c r="K11237" i="10"/>
  <c r="L11237" i="10" s="1"/>
  <c r="K11238" i="10"/>
  <c r="L11238" i="10" s="1"/>
  <c r="K11239" i="10"/>
  <c r="L11239" i="10" s="1"/>
  <c r="K11240" i="10"/>
  <c r="L11240" i="10" s="1"/>
  <c r="K11241" i="10"/>
  <c r="L11241" i="10" s="1"/>
  <c r="K11242" i="10"/>
  <c r="L11242" i="10" s="1"/>
  <c r="K11243" i="10"/>
  <c r="L11243" i="10" s="1"/>
  <c r="K11244" i="10"/>
  <c r="L11244" i="10" s="1"/>
  <c r="K11245" i="10"/>
  <c r="L11245" i="10" s="1"/>
  <c r="K11246" i="10"/>
  <c r="L11246" i="10" s="1"/>
  <c r="K11247" i="10"/>
  <c r="L11247" i="10" s="1"/>
  <c r="K11248" i="10"/>
  <c r="L11248" i="10" s="1"/>
  <c r="K11249" i="10"/>
  <c r="L11249" i="10" s="1"/>
  <c r="K11250" i="10"/>
  <c r="L11250" i="10" s="1"/>
  <c r="K11251" i="10"/>
  <c r="L11251" i="10" s="1"/>
  <c r="K11252" i="10"/>
  <c r="L11252" i="10" s="1"/>
  <c r="K11253" i="10"/>
  <c r="L11253" i="10" s="1"/>
  <c r="K11254" i="10"/>
  <c r="L11254" i="10" s="1"/>
  <c r="K11255" i="10"/>
  <c r="L11255" i="10" s="1"/>
  <c r="K11256" i="10"/>
  <c r="L11256" i="10" s="1"/>
  <c r="K11257" i="10"/>
  <c r="L11257" i="10" s="1"/>
  <c r="K11258" i="10"/>
  <c r="L11258" i="10" s="1"/>
  <c r="K11259" i="10"/>
  <c r="L11259" i="10" s="1"/>
  <c r="K11260" i="10"/>
  <c r="L11260" i="10" s="1"/>
  <c r="K11261" i="10"/>
  <c r="L11261" i="10" s="1"/>
  <c r="K11262" i="10"/>
  <c r="L11262" i="10" s="1"/>
  <c r="K11263" i="10"/>
  <c r="L11263" i="10" s="1"/>
  <c r="K11264" i="10"/>
  <c r="L11264" i="10" s="1"/>
  <c r="K11265" i="10"/>
  <c r="L11265" i="10" s="1"/>
  <c r="K11266" i="10"/>
  <c r="L11266" i="10" s="1"/>
  <c r="K11267" i="10"/>
  <c r="L11267" i="10" s="1"/>
  <c r="K11268" i="10"/>
  <c r="L11268" i="10" s="1"/>
  <c r="K11269" i="10"/>
  <c r="L11269" i="10" s="1"/>
  <c r="K11270" i="10"/>
  <c r="L11270" i="10" s="1"/>
  <c r="K11271" i="10"/>
  <c r="L11271" i="10" s="1"/>
  <c r="K11272" i="10"/>
  <c r="L11272" i="10" s="1"/>
  <c r="K11273" i="10"/>
  <c r="L11273" i="10" s="1"/>
  <c r="K11274" i="10"/>
  <c r="L11274" i="10" s="1"/>
  <c r="K11275" i="10"/>
  <c r="L11275" i="10" s="1"/>
  <c r="K11276" i="10"/>
  <c r="L11276" i="10" s="1"/>
  <c r="K11277" i="10"/>
  <c r="L11277" i="10" s="1"/>
  <c r="K11278" i="10"/>
  <c r="L11278" i="10" s="1"/>
  <c r="K11279" i="10"/>
  <c r="L11279" i="10" s="1"/>
  <c r="K11280" i="10"/>
  <c r="L11280" i="10" s="1"/>
  <c r="K11281" i="10"/>
  <c r="L11281" i="10" s="1"/>
  <c r="K11282" i="10"/>
  <c r="L11282" i="10" s="1"/>
  <c r="K11283" i="10"/>
  <c r="L11283" i="10" s="1"/>
  <c r="K11284" i="10"/>
  <c r="L11284" i="10" s="1"/>
  <c r="K11285" i="10"/>
  <c r="L11285" i="10" s="1"/>
  <c r="K11286" i="10"/>
  <c r="L11286" i="10" s="1"/>
  <c r="K11287" i="10"/>
  <c r="L11287" i="10" s="1"/>
  <c r="K11288" i="10"/>
  <c r="L11288" i="10" s="1"/>
  <c r="K11289" i="10"/>
  <c r="L11289" i="10" s="1"/>
  <c r="K11290" i="10"/>
  <c r="L11290" i="10" s="1"/>
  <c r="K11291" i="10"/>
  <c r="L11291" i="10" s="1"/>
  <c r="K11292" i="10"/>
  <c r="L11292" i="10" s="1"/>
  <c r="K11293" i="10"/>
  <c r="L11293" i="10" s="1"/>
  <c r="K11294" i="10"/>
  <c r="L11294" i="10" s="1"/>
  <c r="K11295" i="10"/>
  <c r="L11295" i="10" s="1"/>
  <c r="K11296" i="10"/>
  <c r="L11296" i="10" s="1"/>
  <c r="K11297" i="10"/>
  <c r="L11297" i="10" s="1"/>
  <c r="K11298" i="10"/>
  <c r="L11298" i="10" s="1"/>
  <c r="K11299" i="10"/>
  <c r="L11299" i="10" s="1"/>
  <c r="K11300" i="10"/>
  <c r="L11300" i="10" s="1"/>
  <c r="K11301" i="10"/>
  <c r="L11301" i="10" s="1"/>
  <c r="K11302" i="10"/>
  <c r="L11302" i="10" s="1"/>
  <c r="K11303" i="10"/>
  <c r="L11303" i="10" s="1"/>
  <c r="K11304" i="10"/>
  <c r="L11304" i="10" s="1"/>
  <c r="K11305" i="10"/>
  <c r="L11305" i="10" s="1"/>
  <c r="K11306" i="10"/>
  <c r="L11306" i="10" s="1"/>
  <c r="K11307" i="10"/>
  <c r="L11307" i="10" s="1"/>
  <c r="K11308" i="10"/>
  <c r="L11308" i="10" s="1"/>
  <c r="K11309" i="10"/>
  <c r="L11309" i="10" s="1"/>
  <c r="K11310" i="10"/>
  <c r="L11310" i="10" s="1"/>
  <c r="K11311" i="10"/>
  <c r="L11311" i="10" s="1"/>
  <c r="K11312" i="10"/>
  <c r="L11312" i="10" s="1"/>
  <c r="K11313" i="10"/>
  <c r="L11313" i="10" s="1"/>
  <c r="K11314" i="10"/>
  <c r="L11314" i="10" s="1"/>
  <c r="K11315" i="10"/>
  <c r="L11315" i="10" s="1"/>
  <c r="K11316" i="10"/>
  <c r="L11316" i="10" s="1"/>
  <c r="K11317" i="10"/>
  <c r="L11317" i="10" s="1"/>
  <c r="K11318" i="10"/>
  <c r="L11318" i="10" s="1"/>
  <c r="K11319" i="10"/>
  <c r="L11319" i="10" s="1"/>
  <c r="K11320" i="10"/>
  <c r="L11320" i="10" s="1"/>
  <c r="K11321" i="10"/>
  <c r="L11321" i="10" s="1"/>
  <c r="K11322" i="10"/>
  <c r="L11322" i="10" s="1"/>
  <c r="K11323" i="10"/>
  <c r="L11323" i="10" s="1"/>
  <c r="K11324" i="10"/>
  <c r="L11324" i="10" s="1"/>
  <c r="K11325" i="10"/>
  <c r="L11325" i="10" s="1"/>
  <c r="K11326" i="10"/>
  <c r="L11326" i="10" s="1"/>
  <c r="K11327" i="10"/>
  <c r="L11327" i="10" s="1"/>
  <c r="K11328" i="10"/>
  <c r="L11328" i="10" s="1"/>
  <c r="K11329" i="10"/>
  <c r="L11329" i="10" s="1"/>
  <c r="K11330" i="10"/>
  <c r="L11330" i="10" s="1"/>
  <c r="K11331" i="10"/>
  <c r="L11331" i="10" s="1"/>
  <c r="K11332" i="10"/>
  <c r="L11332" i="10" s="1"/>
  <c r="K11333" i="10"/>
  <c r="L11333" i="10" s="1"/>
  <c r="K11334" i="10"/>
  <c r="L11334" i="10" s="1"/>
  <c r="K11335" i="10"/>
  <c r="L11335" i="10" s="1"/>
  <c r="K11336" i="10"/>
  <c r="L11336" i="10" s="1"/>
  <c r="K11337" i="10"/>
  <c r="L11337" i="10" s="1"/>
  <c r="K11338" i="10"/>
  <c r="L11338" i="10" s="1"/>
  <c r="K11339" i="10"/>
  <c r="L11339" i="10" s="1"/>
  <c r="K11340" i="10"/>
  <c r="L11340" i="10" s="1"/>
  <c r="K11341" i="10"/>
  <c r="L11341" i="10" s="1"/>
  <c r="K11342" i="10"/>
  <c r="L11342" i="10" s="1"/>
  <c r="K11343" i="10"/>
  <c r="L11343" i="10" s="1"/>
  <c r="K11344" i="10"/>
  <c r="L11344" i="10" s="1"/>
  <c r="K11345" i="10"/>
  <c r="L11345" i="10" s="1"/>
  <c r="K11346" i="10"/>
  <c r="L11346" i="10" s="1"/>
  <c r="K11347" i="10"/>
  <c r="L11347" i="10" s="1"/>
  <c r="K11348" i="10"/>
  <c r="L11348" i="10" s="1"/>
  <c r="K11349" i="10"/>
  <c r="L11349" i="10" s="1"/>
  <c r="K11350" i="10"/>
  <c r="L11350" i="10" s="1"/>
  <c r="K11351" i="10"/>
  <c r="L11351" i="10" s="1"/>
  <c r="K11352" i="10"/>
  <c r="L11352" i="10" s="1"/>
  <c r="K11353" i="10"/>
  <c r="L11353" i="10" s="1"/>
  <c r="K11354" i="10"/>
  <c r="L11354" i="10" s="1"/>
  <c r="K11355" i="10"/>
  <c r="L11355" i="10" s="1"/>
  <c r="K11356" i="10"/>
  <c r="L11356" i="10" s="1"/>
  <c r="K11357" i="10"/>
  <c r="L11357" i="10" s="1"/>
  <c r="K11358" i="10"/>
  <c r="L11358" i="10" s="1"/>
  <c r="K11359" i="10"/>
  <c r="L11359" i="10" s="1"/>
  <c r="K11360" i="10"/>
  <c r="L11360" i="10" s="1"/>
  <c r="K11361" i="10"/>
  <c r="L11361" i="10" s="1"/>
  <c r="K11362" i="10"/>
  <c r="L11362" i="10" s="1"/>
  <c r="K11363" i="10"/>
  <c r="L11363" i="10" s="1"/>
  <c r="K11364" i="10"/>
  <c r="L11364" i="10" s="1"/>
  <c r="K11365" i="10"/>
  <c r="L11365" i="10" s="1"/>
  <c r="K11366" i="10"/>
  <c r="L11366" i="10" s="1"/>
  <c r="K11367" i="10"/>
  <c r="L11367" i="10" s="1"/>
  <c r="K11368" i="10"/>
  <c r="L11368" i="10" s="1"/>
  <c r="K11369" i="10"/>
  <c r="L11369" i="10" s="1"/>
  <c r="K11370" i="10"/>
  <c r="L11370" i="10" s="1"/>
  <c r="K11371" i="10"/>
  <c r="L11371" i="10" s="1"/>
  <c r="K11372" i="10"/>
  <c r="L11372" i="10" s="1"/>
  <c r="K11373" i="10"/>
  <c r="L11373" i="10" s="1"/>
  <c r="K11374" i="10"/>
  <c r="L11374" i="10" s="1"/>
  <c r="K11375" i="10"/>
  <c r="L11375" i="10" s="1"/>
  <c r="K11376" i="10"/>
  <c r="L11376" i="10" s="1"/>
  <c r="K11377" i="10"/>
  <c r="L11377" i="10" s="1"/>
  <c r="K11378" i="10"/>
  <c r="L11378" i="10" s="1"/>
  <c r="K11379" i="10"/>
  <c r="L11379" i="10" s="1"/>
  <c r="K11380" i="10"/>
  <c r="L11380" i="10" s="1"/>
  <c r="K11381" i="10"/>
  <c r="L11381" i="10" s="1"/>
  <c r="K11382" i="10"/>
  <c r="L11382" i="10" s="1"/>
  <c r="K11383" i="10"/>
  <c r="L11383" i="10" s="1"/>
  <c r="K11384" i="10"/>
  <c r="L11384" i="10" s="1"/>
  <c r="K11385" i="10"/>
  <c r="L11385" i="10" s="1"/>
  <c r="K11386" i="10"/>
  <c r="L11386" i="10" s="1"/>
  <c r="K11387" i="10"/>
  <c r="L11387" i="10" s="1"/>
  <c r="K11388" i="10"/>
  <c r="L11388" i="10" s="1"/>
  <c r="K11389" i="10"/>
  <c r="L11389" i="10" s="1"/>
  <c r="K11390" i="10"/>
  <c r="L11390" i="10" s="1"/>
  <c r="K11391" i="10"/>
  <c r="L11391" i="10" s="1"/>
  <c r="K11392" i="10"/>
  <c r="L11392" i="10" s="1"/>
  <c r="K11393" i="10"/>
  <c r="L11393" i="10" s="1"/>
  <c r="K11394" i="10"/>
  <c r="L11394" i="10" s="1"/>
  <c r="K11395" i="10"/>
  <c r="L11395" i="10" s="1"/>
  <c r="K11396" i="10"/>
  <c r="L11396" i="10" s="1"/>
  <c r="K11397" i="10"/>
  <c r="L11397" i="10" s="1"/>
  <c r="K11398" i="10"/>
  <c r="L11398" i="10" s="1"/>
  <c r="K11399" i="10"/>
  <c r="L11399" i="10" s="1"/>
  <c r="K11400" i="10"/>
  <c r="L11400" i="10" s="1"/>
  <c r="K11401" i="10"/>
  <c r="L11401" i="10" s="1"/>
  <c r="K11402" i="10"/>
  <c r="L11402" i="10" s="1"/>
  <c r="K11403" i="10"/>
  <c r="L11403" i="10" s="1"/>
  <c r="K11404" i="10"/>
  <c r="L11404" i="10" s="1"/>
  <c r="K11405" i="10"/>
  <c r="L11405" i="10" s="1"/>
  <c r="K11406" i="10"/>
  <c r="L11406" i="10" s="1"/>
  <c r="K11407" i="10"/>
  <c r="L11407" i="10" s="1"/>
  <c r="K11408" i="10"/>
  <c r="L11408" i="10" s="1"/>
  <c r="K11409" i="10"/>
  <c r="L11409" i="10" s="1"/>
  <c r="K11410" i="10"/>
  <c r="L11410" i="10" s="1"/>
  <c r="K11411" i="10"/>
  <c r="L11411" i="10" s="1"/>
  <c r="K11412" i="10"/>
  <c r="L11412" i="10" s="1"/>
  <c r="K11413" i="10"/>
  <c r="L11413" i="10" s="1"/>
  <c r="K11414" i="10"/>
  <c r="L11414" i="10" s="1"/>
  <c r="K11415" i="10"/>
  <c r="L11415" i="10" s="1"/>
  <c r="K11416" i="10"/>
  <c r="L11416" i="10" s="1"/>
  <c r="K11417" i="10"/>
  <c r="L11417" i="10" s="1"/>
  <c r="K11418" i="10"/>
  <c r="L11418" i="10" s="1"/>
  <c r="K11419" i="10"/>
  <c r="L11419" i="10" s="1"/>
  <c r="K11420" i="10"/>
  <c r="L11420" i="10" s="1"/>
  <c r="K11421" i="10"/>
  <c r="L11421" i="10" s="1"/>
  <c r="K11422" i="10"/>
  <c r="L11422" i="10" s="1"/>
  <c r="K11423" i="10"/>
  <c r="L11423" i="10" s="1"/>
  <c r="K11424" i="10"/>
  <c r="L11424" i="10" s="1"/>
  <c r="K11425" i="10"/>
  <c r="L11425" i="10" s="1"/>
  <c r="K11426" i="10"/>
  <c r="L11426" i="10" s="1"/>
  <c r="K11427" i="10"/>
  <c r="L11427" i="10" s="1"/>
  <c r="K11428" i="10"/>
  <c r="L11428" i="10" s="1"/>
  <c r="K11429" i="10"/>
  <c r="L11429" i="10" s="1"/>
  <c r="K11430" i="10"/>
  <c r="L11430" i="10" s="1"/>
  <c r="K11431" i="10"/>
  <c r="L11431" i="10" s="1"/>
  <c r="K11432" i="10"/>
  <c r="L11432" i="10" s="1"/>
  <c r="K11433" i="10"/>
  <c r="L11433" i="10" s="1"/>
  <c r="K11434" i="10"/>
  <c r="L11434" i="10" s="1"/>
  <c r="K11435" i="10"/>
  <c r="L11435" i="10" s="1"/>
  <c r="K11436" i="10"/>
  <c r="L11436" i="10" s="1"/>
  <c r="K11437" i="10"/>
  <c r="L11437" i="10" s="1"/>
  <c r="K11438" i="10"/>
  <c r="L11438" i="10" s="1"/>
  <c r="K11439" i="10"/>
  <c r="L11439" i="10" s="1"/>
  <c r="K11440" i="10"/>
  <c r="L11440" i="10" s="1"/>
  <c r="K11441" i="10"/>
  <c r="L11441" i="10" s="1"/>
  <c r="K11442" i="10"/>
  <c r="L11442" i="10" s="1"/>
  <c r="K11443" i="10"/>
  <c r="L11443" i="10" s="1"/>
  <c r="K11444" i="10"/>
  <c r="L11444" i="10" s="1"/>
  <c r="K11445" i="10"/>
  <c r="L11445" i="10" s="1"/>
  <c r="K11446" i="10"/>
  <c r="L11446" i="10" s="1"/>
  <c r="K11447" i="10"/>
  <c r="L11447" i="10" s="1"/>
  <c r="K11448" i="10"/>
  <c r="L11448" i="10" s="1"/>
  <c r="K11449" i="10"/>
  <c r="L11449" i="10" s="1"/>
  <c r="K11450" i="10"/>
  <c r="L11450" i="10" s="1"/>
  <c r="K11451" i="10"/>
  <c r="L11451" i="10" s="1"/>
  <c r="K11452" i="10"/>
  <c r="L11452" i="10" s="1"/>
  <c r="K11453" i="10"/>
  <c r="L11453" i="10" s="1"/>
  <c r="K11454" i="10"/>
  <c r="L11454" i="10" s="1"/>
  <c r="K11455" i="10"/>
  <c r="L11455" i="10" s="1"/>
  <c r="K11456" i="10"/>
  <c r="L11456" i="10" s="1"/>
  <c r="K11457" i="10"/>
  <c r="L11457" i="10" s="1"/>
  <c r="K11458" i="10"/>
  <c r="L11458" i="10" s="1"/>
  <c r="K11459" i="10"/>
  <c r="L11459" i="10" s="1"/>
  <c r="K11460" i="10"/>
  <c r="L11460" i="10" s="1"/>
  <c r="K11461" i="10"/>
  <c r="L11461" i="10" s="1"/>
  <c r="K11462" i="10"/>
  <c r="L11462" i="10" s="1"/>
  <c r="K11463" i="10"/>
  <c r="L11463" i="10" s="1"/>
  <c r="K11464" i="10"/>
  <c r="L11464" i="10" s="1"/>
  <c r="K11465" i="10"/>
  <c r="L11465" i="10" s="1"/>
  <c r="K11466" i="10"/>
  <c r="L11466" i="10" s="1"/>
  <c r="K11467" i="10"/>
  <c r="L11467" i="10" s="1"/>
  <c r="K11468" i="10"/>
  <c r="L11468" i="10" s="1"/>
  <c r="K11469" i="10"/>
  <c r="L11469" i="10" s="1"/>
  <c r="K11470" i="10"/>
  <c r="L11470" i="10" s="1"/>
  <c r="K11471" i="10"/>
  <c r="L11471" i="10" s="1"/>
  <c r="K11472" i="10"/>
  <c r="L11472" i="10" s="1"/>
  <c r="K11473" i="10"/>
  <c r="L11473" i="10" s="1"/>
  <c r="K11474" i="10"/>
  <c r="L11474" i="10" s="1"/>
  <c r="K11475" i="10"/>
  <c r="L11475" i="10" s="1"/>
  <c r="K11476" i="10"/>
  <c r="L11476" i="10" s="1"/>
  <c r="K11477" i="10"/>
  <c r="L11477" i="10" s="1"/>
  <c r="K11478" i="10"/>
  <c r="L11478" i="10" s="1"/>
  <c r="K11479" i="10"/>
  <c r="L11479" i="10" s="1"/>
  <c r="K11480" i="10"/>
  <c r="L11480" i="10" s="1"/>
  <c r="K11481" i="10"/>
  <c r="L11481" i="10" s="1"/>
  <c r="K11482" i="10"/>
  <c r="L11482" i="10" s="1"/>
  <c r="K11483" i="10"/>
  <c r="L11483" i="10" s="1"/>
  <c r="K11484" i="10"/>
  <c r="L11484" i="10" s="1"/>
  <c r="K11485" i="10"/>
  <c r="L11485" i="10" s="1"/>
  <c r="K11486" i="10"/>
  <c r="L11486" i="10" s="1"/>
  <c r="K11487" i="10"/>
  <c r="L11487" i="10" s="1"/>
  <c r="K11488" i="10"/>
  <c r="L11488" i="10" s="1"/>
  <c r="K11489" i="10"/>
  <c r="L11489" i="10" s="1"/>
  <c r="K11490" i="10"/>
  <c r="L11490" i="10" s="1"/>
  <c r="K11491" i="10"/>
  <c r="L11491" i="10" s="1"/>
  <c r="K11492" i="10"/>
  <c r="L11492" i="10" s="1"/>
  <c r="K11493" i="10"/>
  <c r="L11493" i="10" s="1"/>
  <c r="K11494" i="10"/>
  <c r="L11494" i="10" s="1"/>
  <c r="K11495" i="10"/>
  <c r="L11495" i="10" s="1"/>
  <c r="K11496" i="10"/>
  <c r="L11496" i="10" s="1"/>
  <c r="K11497" i="10"/>
  <c r="L11497" i="10" s="1"/>
  <c r="K11498" i="10"/>
  <c r="L11498" i="10" s="1"/>
  <c r="K11499" i="10"/>
  <c r="L11499" i="10" s="1"/>
  <c r="K11500" i="10"/>
  <c r="L11500" i="10" s="1"/>
  <c r="K11501" i="10"/>
  <c r="L11501" i="10" s="1"/>
  <c r="K11502" i="10"/>
  <c r="L11502" i="10" s="1"/>
  <c r="K11503" i="10"/>
  <c r="L11503" i="10" s="1"/>
  <c r="K11504" i="10"/>
  <c r="L11504" i="10" s="1"/>
  <c r="K11505" i="10"/>
  <c r="L11505" i="10" s="1"/>
  <c r="K11506" i="10"/>
  <c r="L11506" i="10" s="1"/>
  <c r="K11507" i="10"/>
  <c r="L11507" i="10" s="1"/>
  <c r="K11508" i="10"/>
  <c r="L11508" i="10" s="1"/>
  <c r="K11509" i="10"/>
  <c r="L11509" i="10" s="1"/>
  <c r="K11510" i="10"/>
  <c r="L11510" i="10" s="1"/>
  <c r="K11511" i="10"/>
  <c r="L11511" i="10" s="1"/>
  <c r="K11512" i="10"/>
  <c r="L11512" i="10" s="1"/>
  <c r="K11513" i="10"/>
  <c r="L11513" i="10" s="1"/>
  <c r="K11514" i="10"/>
  <c r="L11514" i="10" s="1"/>
  <c r="K11515" i="10"/>
  <c r="L11515" i="10" s="1"/>
  <c r="K11516" i="10"/>
  <c r="L11516" i="10" s="1"/>
  <c r="K11517" i="10"/>
  <c r="L11517" i="10" s="1"/>
  <c r="K11518" i="10"/>
  <c r="L11518" i="10" s="1"/>
  <c r="K11519" i="10"/>
  <c r="L11519" i="10" s="1"/>
  <c r="K11520" i="10"/>
  <c r="L11520" i="10" s="1"/>
  <c r="K11521" i="10"/>
  <c r="L11521" i="10" s="1"/>
  <c r="K11522" i="10"/>
  <c r="L11522" i="10" s="1"/>
  <c r="K11523" i="10"/>
  <c r="L11523" i="10" s="1"/>
  <c r="K11524" i="10"/>
  <c r="L11524" i="10" s="1"/>
  <c r="K11525" i="10"/>
  <c r="L11525" i="10" s="1"/>
  <c r="K11526" i="10"/>
  <c r="L11526" i="10" s="1"/>
  <c r="K11527" i="10"/>
  <c r="L11527" i="10" s="1"/>
  <c r="K11528" i="10"/>
  <c r="L11528" i="10" s="1"/>
  <c r="K11529" i="10"/>
  <c r="L11529" i="10" s="1"/>
  <c r="K11530" i="10"/>
  <c r="L11530" i="10" s="1"/>
  <c r="K11531" i="10"/>
  <c r="L11531" i="10" s="1"/>
  <c r="K11532" i="10"/>
  <c r="L11532" i="10" s="1"/>
  <c r="K11533" i="10"/>
  <c r="L11533" i="10" s="1"/>
  <c r="K11534" i="10"/>
  <c r="L11534" i="10" s="1"/>
  <c r="K11535" i="10"/>
  <c r="L11535" i="10" s="1"/>
  <c r="K11536" i="10"/>
  <c r="L11536" i="10" s="1"/>
  <c r="K11537" i="10"/>
  <c r="L11537" i="10" s="1"/>
  <c r="K11538" i="10"/>
  <c r="L11538" i="10" s="1"/>
  <c r="K11539" i="10"/>
  <c r="L11539" i="10" s="1"/>
  <c r="K11540" i="10"/>
  <c r="L11540" i="10" s="1"/>
  <c r="K11541" i="10"/>
  <c r="L11541" i="10" s="1"/>
  <c r="K11542" i="10"/>
  <c r="L11542" i="10" s="1"/>
  <c r="K11543" i="10"/>
  <c r="L11543" i="10" s="1"/>
  <c r="K11544" i="10"/>
  <c r="L11544" i="10" s="1"/>
  <c r="K11545" i="10"/>
  <c r="L11545" i="10" s="1"/>
  <c r="K11546" i="10"/>
  <c r="L11546" i="10" s="1"/>
  <c r="K11547" i="10"/>
  <c r="L11547" i="10" s="1"/>
  <c r="K11548" i="10"/>
  <c r="L11548" i="10" s="1"/>
  <c r="K11549" i="10"/>
  <c r="L11549" i="10" s="1"/>
  <c r="K11550" i="10"/>
  <c r="L11550" i="10" s="1"/>
  <c r="K11551" i="10"/>
  <c r="L11551" i="10" s="1"/>
  <c r="K11552" i="10"/>
  <c r="L11552" i="10" s="1"/>
  <c r="K11553" i="10"/>
  <c r="L11553" i="10" s="1"/>
  <c r="K11554" i="10"/>
  <c r="L11554" i="10" s="1"/>
  <c r="K11555" i="10"/>
  <c r="L11555" i="10" s="1"/>
  <c r="K11556" i="10"/>
  <c r="L11556" i="10" s="1"/>
  <c r="K11557" i="10"/>
  <c r="L11557" i="10" s="1"/>
  <c r="K11558" i="10"/>
  <c r="L11558" i="10" s="1"/>
  <c r="K11559" i="10"/>
  <c r="L11559" i="10" s="1"/>
  <c r="K11560" i="10"/>
  <c r="L11560" i="10" s="1"/>
  <c r="K11561" i="10"/>
  <c r="L11561" i="10" s="1"/>
  <c r="K11562" i="10"/>
  <c r="L11562" i="10" s="1"/>
  <c r="K11563" i="10"/>
  <c r="L11563" i="10" s="1"/>
  <c r="K11564" i="10"/>
  <c r="L11564" i="10" s="1"/>
  <c r="K11565" i="10"/>
  <c r="L11565" i="10" s="1"/>
  <c r="K11566" i="10"/>
  <c r="L11566" i="10" s="1"/>
  <c r="K11567" i="10"/>
  <c r="L11567" i="10" s="1"/>
  <c r="K11568" i="10"/>
  <c r="L11568" i="10" s="1"/>
  <c r="K11569" i="10"/>
  <c r="L11569" i="10" s="1"/>
  <c r="K11570" i="10"/>
  <c r="L11570" i="10" s="1"/>
  <c r="K11571" i="10"/>
  <c r="L11571" i="10" s="1"/>
  <c r="K11572" i="10"/>
  <c r="L11572" i="10" s="1"/>
  <c r="K11573" i="10"/>
  <c r="L11573" i="10" s="1"/>
  <c r="K11574" i="10"/>
  <c r="L11574" i="10" s="1"/>
  <c r="K11575" i="10"/>
  <c r="L11575" i="10" s="1"/>
  <c r="K11576" i="10"/>
  <c r="L11576" i="10" s="1"/>
  <c r="K11577" i="10"/>
  <c r="L11577" i="10" s="1"/>
  <c r="K11578" i="10"/>
  <c r="L11578" i="10" s="1"/>
  <c r="K11579" i="10"/>
  <c r="L11579" i="10" s="1"/>
  <c r="K11580" i="10"/>
  <c r="L11580" i="10" s="1"/>
  <c r="K11581" i="10"/>
  <c r="L11581" i="10" s="1"/>
  <c r="K11582" i="10"/>
  <c r="L11582" i="10" s="1"/>
  <c r="K11583" i="10"/>
  <c r="L11583" i="10" s="1"/>
  <c r="K11584" i="10"/>
  <c r="L11584" i="10" s="1"/>
  <c r="K11585" i="10"/>
  <c r="L11585" i="10" s="1"/>
  <c r="K11586" i="10"/>
  <c r="L11586" i="10" s="1"/>
  <c r="K11587" i="10"/>
  <c r="L11587" i="10" s="1"/>
  <c r="K11588" i="10"/>
  <c r="L11588" i="10" s="1"/>
  <c r="K11589" i="10"/>
  <c r="L11589" i="10" s="1"/>
  <c r="K11590" i="10"/>
  <c r="L11590" i="10" s="1"/>
  <c r="K11591" i="10"/>
  <c r="L11591" i="10" s="1"/>
  <c r="K11592" i="10"/>
  <c r="L11592" i="10" s="1"/>
  <c r="K11593" i="10"/>
  <c r="L11593" i="10" s="1"/>
  <c r="K11594" i="10"/>
  <c r="L11594" i="10" s="1"/>
  <c r="K11595" i="10"/>
  <c r="L11595" i="10" s="1"/>
  <c r="K11596" i="10"/>
  <c r="L11596" i="10" s="1"/>
  <c r="K11597" i="10"/>
  <c r="L11597" i="10" s="1"/>
  <c r="K11598" i="10"/>
  <c r="L11598" i="10" s="1"/>
  <c r="K11599" i="10"/>
  <c r="L11599" i="10" s="1"/>
  <c r="K11600" i="10"/>
  <c r="L11600" i="10" s="1"/>
  <c r="K11601" i="10"/>
  <c r="L11601" i="10" s="1"/>
  <c r="K11602" i="10"/>
  <c r="L11602" i="10" s="1"/>
  <c r="K11603" i="10"/>
  <c r="L11603" i="10" s="1"/>
  <c r="K11604" i="10"/>
  <c r="L11604" i="10" s="1"/>
  <c r="K11605" i="10"/>
  <c r="L11605" i="10" s="1"/>
  <c r="K11606" i="10"/>
  <c r="L11606" i="10" s="1"/>
  <c r="K11607" i="10"/>
  <c r="L11607" i="10" s="1"/>
  <c r="K11608" i="10"/>
  <c r="L11608" i="10" s="1"/>
  <c r="K11609" i="10"/>
  <c r="L11609" i="10" s="1"/>
  <c r="K11610" i="10"/>
  <c r="L11610" i="10" s="1"/>
  <c r="K11611" i="10"/>
  <c r="L11611" i="10" s="1"/>
  <c r="K11612" i="10"/>
  <c r="L11612" i="10" s="1"/>
  <c r="K11613" i="10"/>
  <c r="L11613" i="10" s="1"/>
  <c r="K11614" i="10"/>
  <c r="L11614" i="10" s="1"/>
  <c r="K11615" i="10"/>
  <c r="L11615" i="10" s="1"/>
  <c r="K11616" i="10"/>
  <c r="L11616" i="10" s="1"/>
  <c r="K11617" i="10"/>
  <c r="L11617" i="10" s="1"/>
  <c r="K11618" i="10"/>
  <c r="L11618" i="10" s="1"/>
  <c r="K11619" i="10"/>
  <c r="L11619" i="10" s="1"/>
  <c r="K11620" i="10"/>
  <c r="L11620" i="10" s="1"/>
  <c r="K11621" i="10"/>
  <c r="L11621" i="10" s="1"/>
  <c r="K11622" i="10"/>
  <c r="L11622" i="10" s="1"/>
  <c r="K11623" i="10"/>
  <c r="L11623" i="10" s="1"/>
  <c r="K11624" i="10"/>
  <c r="L11624" i="10" s="1"/>
  <c r="K11625" i="10"/>
  <c r="L11625" i="10" s="1"/>
  <c r="K11626" i="10"/>
  <c r="L11626" i="10" s="1"/>
  <c r="K11627" i="10"/>
  <c r="L11627" i="10" s="1"/>
  <c r="K11628" i="10"/>
  <c r="L11628" i="10" s="1"/>
  <c r="K11629" i="10"/>
  <c r="L11629" i="10" s="1"/>
  <c r="K11630" i="10"/>
  <c r="L11630" i="10" s="1"/>
  <c r="K11631" i="10"/>
  <c r="L11631" i="10" s="1"/>
  <c r="K11632" i="10"/>
  <c r="L11632" i="10" s="1"/>
  <c r="K11633" i="10"/>
  <c r="L11633" i="10" s="1"/>
  <c r="K11634" i="10"/>
  <c r="L11634" i="10" s="1"/>
  <c r="K11635" i="10"/>
  <c r="L11635" i="10" s="1"/>
  <c r="K11636" i="10"/>
  <c r="L11636" i="10" s="1"/>
  <c r="K11637" i="10"/>
  <c r="L11637" i="10" s="1"/>
  <c r="K11638" i="10"/>
  <c r="L11638" i="10" s="1"/>
  <c r="K11639" i="10"/>
  <c r="L11639" i="10" s="1"/>
  <c r="K11640" i="10"/>
  <c r="L11640" i="10" s="1"/>
  <c r="K11641" i="10"/>
  <c r="L11641" i="10" s="1"/>
  <c r="K11642" i="10"/>
  <c r="L11642" i="10" s="1"/>
  <c r="K11643" i="10"/>
  <c r="L11643" i="10" s="1"/>
  <c r="K11644" i="10"/>
  <c r="L11644" i="10" s="1"/>
  <c r="K11645" i="10"/>
  <c r="L11645" i="10" s="1"/>
  <c r="K11646" i="10"/>
  <c r="L11646" i="10" s="1"/>
  <c r="K11647" i="10"/>
  <c r="L11647" i="10" s="1"/>
  <c r="K11648" i="10"/>
  <c r="L11648" i="10" s="1"/>
  <c r="K11649" i="10"/>
  <c r="L11649" i="10" s="1"/>
  <c r="K11650" i="10"/>
  <c r="L11650" i="10" s="1"/>
  <c r="K11651" i="10"/>
  <c r="L11651" i="10" s="1"/>
  <c r="K11652" i="10"/>
  <c r="L11652" i="10" s="1"/>
  <c r="K11653" i="10"/>
  <c r="L11653" i="10" s="1"/>
  <c r="K11654" i="10"/>
  <c r="L11654" i="10" s="1"/>
  <c r="K11655" i="10"/>
  <c r="L11655" i="10" s="1"/>
  <c r="K11656" i="10"/>
  <c r="L11656" i="10" s="1"/>
  <c r="K11657" i="10"/>
  <c r="L11657" i="10" s="1"/>
  <c r="K11658" i="10"/>
  <c r="L11658" i="10" s="1"/>
  <c r="K11659" i="10"/>
  <c r="L11659" i="10" s="1"/>
  <c r="K11660" i="10"/>
  <c r="L11660" i="10" s="1"/>
  <c r="K11661" i="10"/>
  <c r="L11661" i="10" s="1"/>
  <c r="K11662" i="10"/>
  <c r="L11662" i="10" s="1"/>
  <c r="K11663" i="10"/>
  <c r="L11663" i="10" s="1"/>
  <c r="K11664" i="10"/>
  <c r="L11664" i="10" s="1"/>
  <c r="K11665" i="10"/>
  <c r="L11665" i="10" s="1"/>
  <c r="K11666" i="10"/>
  <c r="L11666" i="10" s="1"/>
  <c r="K11667" i="10"/>
  <c r="L11667" i="10" s="1"/>
  <c r="K11668" i="10"/>
  <c r="L11668" i="10" s="1"/>
  <c r="K11669" i="10"/>
  <c r="L11669" i="10" s="1"/>
  <c r="K11670" i="10"/>
  <c r="L11670" i="10" s="1"/>
  <c r="K11671" i="10"/>
  <c r="L11671" i="10" s="1"/>
  <c r="K11672" i="10"/>
  <c r="L11672" i="10" s="1"/>
  <c r="K11673" i="10"/>
  <c r="L11673" i="10" s="1"/>
  <c r="K11674" i="10"/>
  <c r="L11674" i="10" s="1"/>
  <c r="K11675" i="10"/>
  <c r="L11675" i="10" s="1"/>
  <c r="K11676" i="10"/>
  <c r="L11676" i="10" s="1"/>
  <c r="K11677" i="10"/>
  <c r="L11677" i="10" s="1"/>
  <c r="K11678" i="10"/>
  <c r="L11678" i="10" s="1"/>
  <c r="K11679" i="10"/>
  <c r="L11679" i="10" s="1"/>
  <c r="K11680" i="10"/>
  <c r="L11680" i="10" s="1"/>
  <c r="K11681" i="10"/>
  <c r="L11681" i="10" s="1"/>
  <c r="K11682" i="10"/>
  <c r="L11682" i="10" s="1"/>
  <c r="K11683" i="10"/>
  <c r="L11683" i="10" s="1"/>
  <c r="K11684" i="10"/>
  <c r="L11684" i="10" s="1"/>
  <c r="K11685" i="10"/>
  <c r="L11685" i="10" s="1"/>
  <c r="K11686" i="10"/>
  <c r="L11686" i="10" s="1"/>
  <c r="K11687" i="10"/>
  <c r="L11687" i="10" s="1"/>
  <c r="K11688" i="10"/>
  <c r="L11688" i="10" s="1"/>
  <c r="K11689" i="10"/>
  <c r="L11689" i="10" s="1"/>
  <c r="K11690" i="10"/>
  <c r="L11690" i="10" s="1"/>
  <c r="K11691" i="10"/>
  <c r="L11691" i="10" s="1"/>
  <c r="K11692" i="10"/>
  <c r="L11692" i="10" s="1"/>
  <c r="K11693" i="10"/>
  <c r="L11693" i="10" s="1"/>
  <c r="K11694" i="10"/>
  <c r="L11694" i="10" s="1"/>
  <c r="K11695" i="10"/>
  <c r="L11695" i="10" s="1"/>
  <c r="K11696" i="10"/>
  <c r="L11696" i="10" s="1"/>
  <c r="K11697" i="10"/>
  <c r="L11697" i="10" s="1"/>
  <c r="K11698" i="10"/>
  <c r="L11698" i="10" s="1"/>
  <c r="K11699" i="10"/>
  <c r="L11699" i="10" s="1"/>
  <c r="K11700" i="10"/>
  <c r="L11700" i="10" s="1"/>
  <c r="K11701" i="10"/>
  <c r="L11701" i="10" s="1"/>
  <c r="K11702" i="10"/>
  <c r="L11702" i="10" s="1"/>
  <c r="K11703" i="10"/>
  <c r="L11703" i="10" s="1"/>
  <c r="K11704" i="10"/>
  <c r="L11704" i="10" s="1"/>
  <c r="K11705" i="10"/>
  <c r="L11705" i="10" s="1"/>
  <c r="K11706" i="10"/>
  <c r="L11706" i="10" s="1"/>
  <c r="K11707" i="10"/>
  <c r="L11707" i="10" s="1"/>
  <c r="K11708" i="10"/>
  <c r="L11708" i="10" s="1"/>
  <c r="K11709" i="10"/>
  <c r="L11709" i="10" s="1"/>
  <c r="K11710" i="10"/>
  <c r="L11710" i="10" s="1"/>
  <c r="K11711" i="10"/>
  <c r="L11711" i="10" s="1"/>
  <c r="K11712" i="10"/>
  <c r="L11712" i="10" s="1"/>
  <c r="K11713" i="10"/>
  <c r="L11713" i="10" s="1"/>
  <c r="K11714" i="10"/>
  <c r="L11714" i="10" s="1"/>
  <c r="K11715" i="10"/>
  <c r="L11715" i="10" s="1"/>
  <c r="K11716" i="10"/>
  <c r="L11716" i="10" s="1"/>
  <c r="K11717" i="10"/>
  <c r="L11717" i="10" s="1"/>
  <c r="K11718" i="10"/>
  <c r="L11718" i="10" s="1"/>
  <c r="K11719" i="10"/>
  <c r="L11719" i="10" s="1"/>
  <c r="K11720" i="10"/>
  <c r="L11720" i="10" s="1"/>
  <c r="K11721" i="10"/>
  <c r="L11721" i="10" s="1"/>
  <c r="K11722" i="10"/>
  <c r="L11722" i="10" s="1"/>
  <c r="K11723" i="10"/>
  <c r="L11723" i="10" s="1"/>
  <c r="K11724" i="10"/>
  <c r="L11724" i="10" s="1"/>
  <c r="K11725" i="10"/>
  <c r="L11725" i="10" s="1"/>
  <c r="K11726" i="10"/>
  <c r="L11726" i="10" s="1"/>
  <c r="K11727" i="10"/>
  <c r="L11727" i="10" s="1"/>
  <c r="K11728" i="10"/>
  <c r="L11728" i="10" s="1"/>
  <c r="K11729" i="10"/>
  <c r="L11729" i="10" s="1"/>
  <c r="K11730" i="10"/>
  <c r="L11730" i="10" s="1"/>
  <c r="K11731" i="10"/>
  <c r="L11731" i="10" s="1"/>
  <c r="K11732" i="10"/>
  <c r="L11732" i="10" s="1"/>
  <c r="K11733" i="10"/>
  <c r="L11733" i="10" s="1"/>
  <c r="K11734" i="10"/>
  <c r="L11734" i="10" s="1"/>
  <c r="K11735" i="10"/>
  <c r="L11735" i="10" s="1"/>
  <c r="K11736" i="10"/>
  <c r="L11736" i="10" s="1"/>
  <c r="K11737" i="10"/>
  <c r="L11737" i="10" s="1"/>
  <c r="K11738" i="10"/>
  <c r="L11738" i="10" s="1"/>
  <c r="K11739" i="10"/>
  <c r="L11739" i="10" s="1"/>
  <c r="K11740" i="10"/>
  <c r="L11740" i="10" s="1"/>
  <c r="K11741" i="10"/>
  <c r="L11741" i="10" s="1"/>
  <c r="K11742" i="10"/>
  <c r="L11742" i="10" s="1"/>
  <c r="K11743" i="10"/>
  <c r="L11743" i="10" s="1"/>
  <c r="K11744" i="10"/>
  <c r="L11744" i="10" s="1"/>
  <c r="K11745" i="10"/>
  <c r="L11745" i="10" s="1"/>
  <c r="K11746" i="10"/>
  <c r="L11746" i="10" s="1"/>
  <c r="K11747" i="10"/>
  <c r="L11747" i="10" s="1"/>
  <c r="K11748" i="10"/>
  <c r="L11748" i="10" s="1"/>
  <c r="K11749" i="10"/>
  <c r="L11749" i="10" s="1"/>
  <c r="K11750" i="10"/>
  <c r="L11750" i="10" s="1"/>
  <c r="K11751" i="10"/>
  <c r="L11751" i="10" s="1"/>
  <c r="K11752" i="10"/>
  <c r="L11752" i="10" s="1"/>
  <c r="K11753" i="10"/>
  <c r="L11753" i="10" s="1"/>
  <c r="K11754" i="10"/>
  <c r="L11754" i="10" s="1"/>
  <c r="K11755" i="10"/>
  <c r="L11755" i="10" s="1"/>
  <c r="K11756" i="10"/>
  <c r="L11756" i="10" s="1"/>
  <c r="K11757" i="10"/>
  <c r="L11757" i="10" s="1"/>
  <c r="K11758" i="10"/>
  <c r="L11758" i="10" s="1"/>
  <c r="K11759" i="10"/>
  <c r="L11759" i="10" s="1"/>
  <c r="K11760" i="10"/>
  <c r="L11760" i="10" s="1"/>
  <c r="K11761" i="10"/>
  <c r="L11761" i="10" s="1"/>
  <c r="K11762" i="10"/>
  <c r="L11762" i="10" s="1"/>
  <c r="K11763" i="10"/>
  <c r="L11763" i="10" s="1"/>
  <c r="K11764" i="10"/>
  <c r="L11764" i="10" s="1"/>
  <c r="K11765" i="10"/>
  <c r="L11765" i="10" s="1"/>
  <c r="K11766" i="10"/>
  <c r="L11766" i="10" s="1"/>
  <c r="K11767" i="10"/>
  <c r="L11767" i="10" s="1"/>
  <c r="K11768" i="10"/>
  <c r="L11768" i="10" s="1"/>
  <c r="K11769" i="10"/>
  <c r="L11769" i="10" s="1"/>
  <c r="K11770" i="10"/>
  <c r="L11770" i="10" s="1"/>
  <c r="K11771" i="10"/>
  <c r="L11771" i="10" s="1"/>
  <c r="K11772" i="10"/>
  <c r="L11772" i="10" s="1"/>
  <c r="K11773" i="10"/>
  <c r="L11773" i="10" s="1"/>
  <c r="K11774" i="10"/>
  <c r="L11774" i="10" s="1"/>
  <c r="K11775" i="10"/>
  <c r="L11775" i="10" s="1"/>
  <c r="K11776" i="10"/>
  <c r="L11776" i="10" s="1"/>
  <c r="K11777" i="10"/>
  <c r="L11777" i="10" s="1"/>
  <c r="K11778" i="10"/>
  <c r="L11778" i="10" s="1"/>
  <c r="K11779" i="10"/>
  <c r="L11779" i="10" s="1"/>
  <c r="K11780" i="10"/>
  <c r="L11780" i="10" s="1"/>
  <c r="K11781" i="10"/>
  <c r="L11781" i="10" s="1"/>
  <c r="K11782" i="10"/>
  <c r="L11782" i="10" s="1"/>
  <c r="K11783" i="10"/>
  <c r="L11783" i="10" s="1"/>
  <c r="K11784" i="10"/>
  <c r="L11784" i="10" s="1"/>
  <c r="K11785" i="10"/>
  <c r="L11785" i="10" s="1"/>
  <c r="K11786" i="10"/>
  <c r="L11786" i="10" s="1"/>
  <c r="K11787" i="10"/>
  <c r="L11787" i="10" s="1"/>
  <c r="K11788" i="10"/>
  <c r="L11788" i="10" s="1"/>
  <c r="K11789" i="10"/>
  <c r="L11789" i="10" s="1"/>
  <c r="K11790" i="10"/>
  <c r="L11790" i="10" s="1"/>
  <c r="K11791" i="10"/>
  <c r="L11791" i="10" s="1"/>
  <c r="K11792" i="10"/>
  <c r="L11792" i="10" s="1"/>
  <c r="K11793" i="10"/>
  <c r="L11793" i="10" s="1"/>
  <c r="K11794" i="10"/>
  <c r="L11794" i="10" s="1"/>
  <c r="K11795" i="10"/>
  <c r="L11795" i="10" s="1"/>
  <c r="K11796" i="10"/>
  <c r="L11796" i="10" s="1"/>
  <c r="K11797" i="10"/>
  <c r="L11797" i="10" s="1"/>
  <c r="K11798" i="10"/>
  <c r="L11798" i="10" s="1"/>
  <c r="K11799" i="10"/>
  <c r="L11799" i="10" s="1"/>
  <c r="K11800" i="10"/>
  <c r="L11800" i="10" s="1"/>
  <c r="K11801" i="10"/>
  <c r="L11801" i="10" s="1"/>
  <c r="K11802" i="10"/>
  <c r="L11802" i="10" s="1"/>
  <c r="K11803" i="10"/>
  <c r="L11803" i="10" s="1"/>
  <c r="K11804" i="10"/>
  <c r="L11804" i="10" s="1"/>
  <c r="K11805" i="10"/>
  <c r="L11805" i="10" s="1"/>
  <c r="K11806" i="10"/>
  <c r="L11806" i="10" s="1"/>
  <c r="K11807" i="10"/>
  <c r="L11807" i="10" s="1"/>
  <c r="K11808" i="10"/>
  <c r="L11808" i="10" s="1"/>
  <c r="K11809" i="10"/>
  <c r="L11809" i="10" s="1"/>
  <c r="K11810" i="10"/>
  <c r="L11810" i="10" s="1"/>
  <c r="K11811" i="10"/>
  <c r="L11811" i="10" s="1"/>
  <c r="K11812" i="10"/>
  <c r="L11812" i="10" s="1"/>
  <c r="K11813" i="10"/>
  <c r="L11813" i="10" s="1"/>
  <c r="K11814" i="10"/>
  <c r="L11814" i="10" s="1"/>
  <c r="K11815" i="10"/>
  <c r="L11815" i="10" s="1"/>
  <c r="K11816" i="10"/>
  <c r="L11816" i="10" s="1"/>
  <c r="K11817" i="10"/>
  <c r="L11817" i="10" s="1"/>
  <c r="K11818" i="10"/>
  <c r="L11818" i="10" s="1"/>
  <c r="K11819" i="10"/>
  <c r="L11819" i="10" s="1"/>
  <c r="K11820" i="10"/>
  <c r="L11820" i="10" s="1"/>
  <c r="K11821" i="10"/>
  <c r="L11821" i="10" s="1"/>
  <c r="K11822" i="10"/>
  <c r="L11822" i="10" s="1"/>
  <c r="K11823" i="10"/>
  <c r="L11823" i="10" s="1"/>
  <c r="K11824" i="10"/>
  <c r="L11824" i="10" s="1"/>
  <c r="K11825" i="10"/>
  <c r="L11825" i="10" s="1"/>
  <c r="K11826" i="10"/>
  <c r="L11826" i="10" s="1"/>
  <c r="K11827" i="10"/>
  <c r="L11827" i="10" s="1"/>
  <c r="K11828" i="10"/>
  <c r="L11828" i="10" s="1"/>
  <c r="K11829" i="10"/>
  <c r="L11829" i="10" s="1"/>
  <c r="K11830" i="10"/>
  <c r="L11830" i="10" s="1"/>
  <c r="K11831" i="10"/>
  <c r="L11831" i="10" s="1"/>
  <c r="K11832" i="10"/>
  <c r="L11832" i="10" s="1"/>
  <c r="K11833" i="10"/>
  <c r="L11833" i="10" s="1"/>
  <c r="K11834" i="10"/>
  <c r="L11834" i="10" s="1"/>
  <c r="K11835" i="10"/>
  <c r="L11835" i="10" s="1"/>
  <c r="K11836" i="10"/>
  <c r="L11836" i="10" s="1"/>
  <c r="K11837" i="10"/>
  <c r="L11837" i="10" s="1"/>
  <c r="K11838" i="10"/>
  <c r="L11838" i="10" s="1"/>
  <c r="K11839" i="10"/>
  <c r="L11839" i="10" s="1"/>
  <c r="K11840" i="10"/>
  <c r="L11840" i="10" s="1"/>
  <c r="K11841" i="10"/>
  <c r="L11841" i="10" s="1"/>
  <c r="K11842" i="10"/>
  <c r="L11842" i="10" s="1"/>
  <c r="K11843" i="10"/>
  <c r="L11843" i="10" s="1"/>
  <c r="K11844" i="10"/>
  <c r="L11844" i="10" s="1"/>
  <c r="K11845" i="10"/>
  <c r="L11845" i="10" s="1"/>
  <c r="K11846" i="10"/>
  <c r="L11846" i="10" s="1"/>
  <c r="K11847" i="10"/>
  <c r="L11847" i="10" s="1"/>
  <c r="K11848" i="10"/>
  <c r="L11848" i="10" s="1"/>
  <c r="K11849" i="10"/>
  <c r="L11849" i="10" s="1"/>
  <c r="K11850" i="10"/>
  <c r="L11850" i="10" s="1"/>
  <c r="K11851" i="10"/>
  <c r="L11851" i="10" s="1"/>
  <c r="K11852" i="10"/>
  <c r="L11852" i="10" s="1"/>
  <c r="K11853" i="10"/>
  <c r="L11853" i="10" s="1"/>
  <c r="K11854" i="10"/>
  <c r="L11854" i="10" s="1"/>
  <c r="K11855" i="10"/>
  <c r="L11855" i="10" s="1"/>
  <c r="K11856" i="10"/>
  <c r="L11856" i="10" s="1"/>
  <c r="K11857" i="10"/>
  <c r="L11857" i="10" s="1"/>
  <c r="K11858" i="10"/>
  <c r="L11858" i="10" s="1"/>
  <c r="K11859" i="10"/>
  <c r="L11859" i="10" s="1"/>
  <c r="K11860" i="10"/>
  <c r="L11860" i="10" s="1"/>
  <c r="K11861" i="10"/>
  <c r="L11861" i="10" s="1"/>
  <c r="K11862" i="10"/>
  <c r="L11862" i="10" s="1"/>
  <c r="K11863" i="10"/>
  <c r="L11863" i="10" s="1"/>
  <c r="K11864" i="10"/>
  <c r="L11864" i="10" s="1"/>
  <c r="K11865" i="10"/>
  <c r="L11865" i="10" s="1"/>
  <c r="K11866" i="10"/>
  <c r="L11866" i="10" s="1"/>
  <c r="K11867" i="10"/>
  <c r="L11867" i="10" s="1"/>
  <c r="K11868" i="10"/>
  <c r="L11868" i="10" s="1"/>
  <c r="K11869" i="10"/>
  <c r="L11869" i="10" s="1"/>
  <c r="K11870" i="10"/>
  <c r="L11870" i="10" s="1"/>
  <c r="K11871" i="10"/>
  <c r="L11871" i="10" s="1"/>
  <c r="K11872" i="10"/>
  <c r="L11872" i="10" s="1"/>
  <c r="K11873" i="10"/>
  <c r="L11873" i="10" s="1"/>
  <c r="K11874" i="10"/>
  <c r="L11874" i="10" s="1"/>
  <c r="K11875" i="10"/>
  <c r="L11875" i="10" s="1"/>
  <c r="K11876" i="10"/>
  <c r="L11876" i="10" s="1"/>
  <c r="K11877" i="10"/>
  <c r="L11877" i="10" s="1"/>
  <c r="K11878" i="10"/>
  <c r="L11878" i="10" s="1"/>
  <c r="K11879" i="10"/>
  <c r="L11879" i="10" s="1"/>
  <c r="K11880" i="10"/>
  <c r="L11880" i="10" s="1"/>
  <c r="K11881" i="10"/>
  <c r="L11881" i="10" s="1"/>
  <c r="K11882" i="10"/>
  <c r="L11882" i="10" s="1"/>
  <c r="K11883" i="10"/>
  <c r="L11883" i="10" s="1"/>
  <c r="K11884" i="10"/>
  <c r="L11884" i="10" s="1"/>
  <c r="K11885" i="10"/>
  <c r="L11885" i="10" s="1"/>
  <c r="K11886" i="10"/>
  <c r="L11886" i="10" s="1"/>
  <c r="K11887" i="10"/>
  <c r="L11887" i="10" s="1"/>
  <c r="K11888" i="10"/>
  <c r="L11888" i="10" s="1"/>
  <c r="K11889" i="10"/>
  <c r="L11889" i="10" s="1"/>
  <c r="K11890" i="10"/>
  <c r="L11890" i="10" s="1"/>
  <c r="K11891" i="10"/>
  <c r="L11891" i="10" s="1"/>
  <c r="K11892" i="10"/>
  <c r="L11892" i="10" s="1"/>
  <c r="K11893" i="10"/>
  <c r="L11893" i="10" s="1"/>
  <c r="K11894" i="10"/>
  <c r="L11894" i="10" s="1"/>
  <c r="K11895" i="10"/>
  <c r="L11895" i="10" s="1"/>
  <c r="K11896" i="10"/>
  <c r="L11896" i="10" s="1"/>
  <c r="K11897" i="10"/>
  <c r="L11897" i="10" s="1"/>
  <c r="K11898" i="10"/>
  <c r="L11898" i="10" s="1"/>
  <c r="K11899" i="10"/>
  <c r="L11899" i="10" s="1"/>
  <c r="K11900" i="10"/>
  <c r="L11900" i="10" s="1"/>
  <c r="K11901" i="10"/>
  <c r="L11901" i="10" s="1"/>
  <c r="K11902" i="10"/>
  <c r="L11902" i="10" s="1"/>
  <c r="K11903" i="10"/>
  <c r="L11903" i="10" s="1"/>
  <c r="K11904" i="10"/>
  <c r="L11904" i="10" s="1"/>
  <c r="K11905" i="10"/>
  <c r="L11905" i="10" s="1"/>
  <c r="K11906" i="10"/>
  <c r="L11906" i="10" s="1"/>
  <c r="K11907" i="10"/>
  <c r="L11907" i="10" s="1"/>
  <c r="K11908" i="10"/>
  <c r="L11908" i="10" s="1"/>
  <c r="K11909" i="10"/>
  <c r="L11909" i="10" s="1"/>
  <c r="K11910" i="10"/>
  <c r="L11910" i="10" s="1"/>
  <c r="K11911" i="10"/>
  <c r="L11911" i="10" s="1"/>
  <c r="K11912" i="10"/>
  <c r="L11912" i="10" s="1"/>
  <c r="K11913" i="10"/>
  <c r="L11913" i="10" s="1"/>
  <c r="K11914" i="10"/>
  <c r="L11914" i="10" s="1"/>
  <c r="K11915" i="10"/>
  <c r="L11915" i="10" s="1"/>
  <c r="K11916" i="10"/>
  <c r="L11916" i="10" s="1"/>
  <c r="K11917" i="10"/>
  <c r="L11917" i="10" s="1"/>
  <c r="K11918" i="10"/>
  <c r="L11918" i="10" s="1"/>
  <c r="K11919" i="10"/>
  <c r="L11919" i="10" s="1"/>
  <c r="K11920" i="10"/>
  <c r="L11920" i="10" s="1"/>
  <c r="K11921" i="10"/>
  <c r="L11921" i="10" s="1"/>
  <c r="K11922" i="10"/>
  <c r="L11922" i="10" s="1"/>
  <c r="K11923" i="10"/>
  <c r="L11923" i="10" s="1"/>
  <c r="K11924" i="10"/>
  <c r="L11924" i="10" s="1"/>
  <c r="K11925" i="10"/>
  <c r="L11925" i="10" s="1"/>
  <c r="K11926" i="10"/>
  <c r="L11926" i="10" s="1"/>
  <c r="K11927" i="10"/>
  <c r="L11927" i="10" s="1"/>
  <c r="K11928" i="10"/>
  <c r="L11928" i="10" s="1"/>
  <c r="K11929" i="10"/>
  <c r="L11929" i="10" s="1"/>
  <c r="K11930" i="10"/>
  <c r="L11930" i="10" s="1"/>
  <c r="K11931" i="10"/>
  <c r="L11931" i="10" s="1"/>
  <c r="K11932" i="10"/>
  <c r="L11932" i="10" s="1"/>
  <c r="K11933" i="10"/>
  <c r="L11933" i="10" s="1"/>
  <c r="K11934" i="10"/>
  <c r="L11934" i="10" s="1"/>
  <c r="K11935" i="10"/>
  <c r="L11935" i="10" s="1"/>
  <c r="K11936" i="10"/>
  <c r="L11936" i="10" s="1"/>
  <c r="K11937" i="10"/>
  <c r="L11937" i="10" s="1"/>
  <c r="K11938" i="10"/>
  <c r="L11938" i="10" s="1"/>
  <c r="K11939" i="10"/>
  <c r="L11939" i="10" s="1"/>
  <c r="K11940" i="10"/>
  <c r="L11940" i="10" s="1"/>
  <c r="K11941" i="10"/>
  <c r="L11941" i="10" s="1"/>
  <c r="K11942" i="10"/>
  <c r="L11942" i="10" s="1"/>
  <c r="K11943" i="10"/>
  <c r="L11943" i="10" s="1"/>
  <c r="K11944" i="10"/>
  <c r="L11944" i="10" s="1"/>
  <c r="K11945" i="10"/>
  <c r="L11945" i="10" s="1"/>
  <c r="K11946" i="10"/>
  <c r="L11946" i="10" s="1"/>
  <c r="K11947" i="10"/>
  <c r="L11947" i="10" s="1"/>
  <c r="K11948" i="10"/>
  <c r="L11948" i="10" s="1"/>
  <c r="K11949" i="10"/>
  <c r="L11949" i="10" s="1"/>
  <c r="K11950" i="10"/>
  <c r="L11950" i="10" s="1"/>
  <c r="K11951" i="10"/>
  <c r="L11951" i="10" s="1"/>
  <c r="K11952" i="10"/>
  <c r="L11952" i="10" s="1"/>
  <c r="K11953" i="10"/>
  <c r="L11953" i="10" s="1"/>
  <c r="K11954" i="10"/>
  <c r="L11954" i="10" s="1"/>
  <c r="K11955" i="10"/>
  <c r="L11955" i="10" s="1"/>
  <c r="K11956" i="10"/>
  <c r="L11956" i="10" s="1"/>
  <c r="K11957" i="10"/>
  <c r="L11957" i="10" s="1"/>
  <c r="K11958" i="10"/>
  <c r="L11958" i="10" s="1"/>
  <c r="K11959" i="10"/>
  <c r="L11959" i="10" s="1"/>
  <c r="K11960" i="10"/>
  <c r="L11960" i="10" s="1"/>
  <c r="K11961" i="10"/>
  <c r="L11961" i="10" s="1"/>
  <c r="K11962" i="10"/>
  <c r="L11962" i="10" s="1"/>
  <c r="K11963" i="10"/>
  <c r="L11963" i="10" s="1"/>
  <c r="K11964" i="10"/>
  <c r="L11964" i="10" s="1"/>
  <c r="K11965" i="10"/>
  <c r="L11965" i="10" s="1"/>
  <c r="K11966" i="10"/>
  <c r="L11966" i="10" s="1"/>
  <c r="K11967" i="10"/>
  <c r="L11967" i="10" s="1"/>
  <c r="K11968" i="10"/>
  <c r="L11968" i="10" s="1"/>
  <c r="K11969" i="10"/>
  <c r="L11969" i="10" s="1"/>
  <c r="K11970" i="10"/>
  <c r="L11970" i="10" s="1"/>
  <c r="K11971" i="10"/>
  <c r="L11971" i="10" s="1"/>
  <c r="K11972" i="10"/>
  <c r="L11972" i="10" s="1"/>
  <c r="K11973" i="10"/>
  <c r="L11973" i="10" s="1"/>
  <c r="K11974" i="10"/>
  <c r="L11974" i="10" s="1"/>
  <c r="K11975" i="10"/>
  <c r="L11975" i="10" s="1"/>
  <c r="K11976" i="10"/>
  <c r="L11976" i="10" s="1"/>
  <c r="K11977" i="10"/>
  <c r="L11977" i="10" s="1"/>
  <c r="K11978" i="10"/>
  <c r="L11978" i="10" s="1"/>
  <c r="K11979" i="10"/>
  <c r="L11979" i="10" s="1"/>
  <c r="K11980" i="10"/>
  <c r="L11980" i="10" s="1"/>
  <c r="K11981" i="10"/>
  <c r="L11981" i="10" s="1"/>
  <c r="K11982" i="10"/>
  <c r="L11982" i="10" s="1"/>
  <c r="K11983" i="10"/>
  <c r="L11983" i="10" s="1"/>
  <c r="K11984" i="10"/>
  <c r="L11984" i="10" s="1"/>
  <c r="K11985" i="10"/>
  <c r="L11985" i="10" s="1"/>
  <c r="K11986" i="10"/>
  <c r="L11986" i="10" s="1"/>
  <c r="K11987" i="10"/>
  <c r="L11987" i="10" s="1"/>
  <c r="K11988" i="10"/>
  <c r="L11988" i="10" s="1"/>
  <c r="K11989" i="10"/>
  <c r="L11989" i="10" s="1"/>
  <c r="K11990" i="10"/>
  <c r="L11990" i="10" s="1"/>
  <c r="K11991" i="10"/>
  <c r="L11991" i="10" s="1"/>
  <c r="K11992" i="10"/>
  <c r="L11992" i="10" s="1"/>
  <c r="K11993" i="10"/>
  <c r="L11993" i="10" s="1"/>
  <c r="K11994" i="10"/>
  <c r="L11994" i="10" s="1"/>
  <c r="K11995" i="10"/>
  <c r="L11995" i="10" s="1"/>
  <c r="K11996" i="10"/>
  <c r="L11996" i="10" s="1"/>
  <c r="K11997" i="10"/>
  <c r="L11997" i="10" s="1"/>
  <c r="K11998" i="10"/>
  <c r="L11998" i="10" s="1"/>
  <c r="K11999" i="10"/>
  <c r="L11999" i="10" s="1"/>
  <c r="K12000" i="10"/>
  <c r="L12000" i="10" s="1"/>
  <c r="K12001" i="10"/>
  <c r="L12001" i="10" s="1"/>
  <c r="K12002" i="10"/>
  <c r="L12002" i="10" s="1"/>
  <c r="K12003" i="10"/>
  <c r="L12003" i="10" s="1"/>
  <c r="K12004" i="10"/>
  <c r="L12004" i="10" s="1"/>
  <c r="K12005" i="10"/>
  <c r="L12005" i="10" s="1"/>
  <c r="K12006" i="10"/>
  <c r="L12006" i="10" s="1"/>
  <c r="K12007" i="10"/>
  <c r="L12007" i="10" s="1"/>
  <c r="K12008" i="10"/>
  <c r="L12008" i="10" s="1"/>
  <c r="K12009" i="10"/>
  <c r="L12009" i="10" s="1"/>
  <c r="K12010" i="10"/>
  <c r="L12010" i="10" s="1"/>
  <c r="K12011" i="10"/>
  <c r="L12011" i="10" s="1"/>
  <c r="K12012" i="10"/>
  <c r="L12012" i="10" s="1"/>
  <c r="K12013" i="10"/>
  <c r="L12013" i="10" s="1"/>
  <c r="K12014" i="10"/>
  <c r="L12014" i="10" s="1"/>
  <c r="K12015" i="10"/>
  <c r="L12015" i="10" s="1"/>
  <c r="K12016" i="10"/>
  <c r="L12016" i="10" s="1"/>
  <c r="K12017" i="10"/>
  <c r="L12017" i="10" s="1"/>
  <c r="K12018" i="10"/>
  <c r="L12018" i="10" s="1"/>
  <c r="K12019" i="10"/>
  <c r="L12019" i="10" s="1"/>
  <c r="K12020" i="10"/>
  <c r="L12020" i="10" s="1"/>
  <c r="K12021" i="10"/>
  <c r="L12021" i="10" s="1"/>
  <c r="K12022" i="10"/>
  <c r="L12022" i="10" s="1"/>
  <c r="K12023" i="10"/>
  <c r="L12023" i="10" s="1"/>
  <c r="K12024" i="10"/>
  <c r="L12024" i="10" s="1"/>
  <c r="K12025" i="10"/>
  <c r="L12025" i="10" s="1"/>
  <c r="K12026" i="10"/>
  <c r="L12026" i="10" s="1"/>
  <c r="K12027" i="10"/>
  <c r="L12027" i="10" s="1"/>
  <c r="K12028" i="10"/>
  <c r="L12028" i="10" s="1"/>
  <c r="K12029" i="10"/>
  <c r="L12029" i="10" s="1"/>
  <c r="K12030" i="10"/>
  <c r="L12030" i="10" s="1"/>
  <c r="K12031" i="10"/>
  <c r="L12031" i="10" s="1"/>
  <c r="K12032" i="10"/>
  <c r="L12032" i="10" s="1"/>
  <c r="K12033" i="10"/>
  <c r="L12033" i="10" s="1"/>
  <c r="K12034" i="10"/>
  <c r="L12034" i="10" s="1"/>
  <c r="K12035" i="10"/>
  <c r="L12035" i="10" s="1"/>
  <c r="K12036" i="10"/>
  <c r="L12036" i="10" s="1"/>
  <c r="K12037" i="10"/>
  <c r="L12037" i="10" s="1"/>
  <c r="K12038" i="10"/>
  <c r="L12038" i="10" s="1"/>
  <c r="K12039" i="10"/>
  <c r="L12039" i="10" s="1"/>
  <c r="K12040" i="10"/>
  <c r="L12040" i="10" s="1"/>
  <c r="K12041" i="10"/>
  <c r="L12041" i="10" s="1"/>
  <c r="K12042" i="10"/>
  <c r="L12042" i="10" s="1"/>
  <c r="K12043" i="10"/>
  <c r="L12043" i="10" s="1"/>
  <c r="K12044" i="10"/>
  <c r="L12044" i="10" s="1"/>
  <c r="K12045" i="10"/>
  <c r="L12045" i="10" s="1"/>
  <c r="K12046" i="10"/>
  <c r="L12046" i="10" s="1"/>
  <c r="K12047" i="10"/>
  <c r="L12047" i="10" s="1"/>
  <c r="K12048" i="10"/>
  <c r="L12048" i="10" s="1"/>
  <c r="K12049" i="10"/>
  <c r="L12049" i="10" s="1"/>
  <c r="K12050" i="10"/>
  <c r="L12050" i="10" s="1"/>
  <c r="K12051" i="10"/>
  <c r="L12051" i="10" s="1"/>
  <c r="K12052" i="10"/>
  <c r="L12052" i="10" s="1"/>
  <c r="K12053" i="10"/>
  <c r="L12053" i="10" s="1"/>
  <c r="K12054" i="10"/>
  <c r="L12054" i="10" s="1"/>
  <c r="K12055" i="10"/>
  <c r="L12055" i="10" s="1"/>
  <c r="K12056" i="10"/>
  <c r="L12056" i="10" s="1"/>
  <c r="K12057" i="10"/>
  <c r="L12057" i="10" s="1"/>
  <c r="K12058" i="10"/>
  <c r="L12058" i="10" s="1"/>
  <c r="K12059" i="10"/>
  <c r="L12059" i="10" s="1"/>
  <c r="K12060" i="10"/>
  <c r="L12060" i="10" s="1"/>
  <c r="K12061" i="10"/>
  <c r="L12061" i="10" s="1"/>
  <c r="K12062" i="10"/>
  <c r="L12062" i="10" s="1"/>
  <c r="K12063" i="10"/>
  <c r="L12063" i="10" s="1"/>
  <c r="K12064" i="10"/>
  <c r="L12064" i="10" s="1"/>
  <c r="K12065" i="10"/>
  <c r="L12065" i="10" s="1"/>
  <c r="K12066" i="10"/>
  <c r="L12066" i="10" s="1"/>
  <c r="K12067" i="10"/>
  <c r="L12067" i="10" s="1"/>
  <c r="K12068" i="10"/>
  <c r="L12068" i="10" s="1"/>
  <c r="K12069" i="10"/>
  <c r="L12069" i="10" s="1"/>
  <c r="K12070" i="10"/>
  <c r="L12070" i="10" s="1"/>
  <c r="K12071" i="10"/>
  <c r="L12071" i="10" s="1"/>
  <c r="K12072" i="10"/>
  <c r="L12072" i="10" s="1"/>
  <c r="K12073" i="10"/>
  <c r="L12073" i="10" s="1"/>
  <c r="K12074" i="10"/>
  <c r="L12074" i="10" s="1"/>
  <c r="K12075" i="10"/>
  <c r="L12075" i="10" s="1"/>
  <c r="K12076" i="10"/>
  <c r="L12076" i="10" s="1"/>
  <c r="K12077" i="10"/>
  <c r="L12077" i="10" s="1"/>
  <c r="K12078" i="10"/>
  <c r="L12078" i="10" s="1"/>
  <c r="K12079" i="10"/>
  <c r="L12079" i="10" s="1"/>
  <c r="K12080" i="10"/>
  <c r="L12080" i="10" s="1"/>
  <c r="K12081" i="10"/>
  <c r="L12081" i="10" s="1"/>
  <c r="K12082" i="10"/>
  <c r="L12082" i="10" s="1"/>
  <c r="K12083" i="10"/>
  <c r="L12083" i="10" s="1"/>
  <c r="K12084" i="10"/>
  <c r="L12084" i="10" s="1"/>
  <c r="K12085" i="10"/>
  <c r="L12085" i="10" s="1"/>
  <c r="K12086" i="10"/>
  <c r="L12086" i="10" s="1"/>
  <c r="K12087" i="10"/>
  <c r="L12087" i="10" s="1"/>
  <c r="K12088" i="10"/>
  <c r="L12088" i="10" s="1"/>
  <c r="K12089" i="10"/>
  <c r="L12089" i="10" s="1"/>
  <c r="K12090" i="10"/>
  <c r="L12090" i="10" s="1"/>
  <c r="K12091" i="10"/>
  <c r="L12091" i="10" s="1"/>
  <c r="K12092" i="10"/>
  <c r="L12092" i="10" s="1"/>
  <c r="K12093" i="10"/>
  <c r="L12093" i="10" s="1"/>
  <c r="K12094" i="10"/>
  <c r="L12094" i="10" s="1"/>
  <c r="K12095" i="10"/>
  <c r="L12095" i="10" s="1"/>
  <c r="K12096" i="10"/>
  <c r="L12096" i="10" s="1"/>
  <c r="K12097" i="10"/>
  <c r="L12097" i="10" s="1"/>
  <c r="K12098" i="10"/>
  <c r="L12098" i="10" s="1"/>
  <c r="K12099" i="10"/>
  <c r="L12099" i="10" s="1"/>
  <c r="K12100" i="10"/>
  <c r="L12100" i="10" s="1"/>
  <c r="K12101" i="10"/>
  <c r="L12101" i="10" s="1"/>
  <c r="K12102" i="10"/>
  <c r="L12102" i="10" s="1"/>
  <c r="K12103" i="10"/>
  <c r="L12103" i="10" s="1"/>
  <c r="K12104" i="10"/>
  <c r="L12104" i="10" s="1"/>
  <c r="K12105" i="10"/>
  <c r="L12105" i="10" s="1"/>
  <c r="K12106" i="10"/>
  <c r="L12106" i="10" s="1"/>
  <c r="K12107" i="10"/>
  <c r="L12107" i="10" s="1"/>
  <c r="K12108" i="10"/>
  <c r="L12108" i="10" s="1"/>
  <c r="K12109" i="10"/>
  <c r="L12109" i="10" s="1"/>
  <c r="K12110" i="10"/>
  <c r="L12110" i="10" s="1"/>
  <c r="K12111" i="10"/>
  <c r="L12111" i="10" s="1"/>
  <c r="K12112" i="10"/>
  <c r="L12112" i="10" s="1"/>
  <c r="K12113" i="10"/>
  <c r="L12113" i="10" s="1"/>
  <c r="K12114" i="10"/>
  <c r="L12114" i="10" s="1"/>
  <c r="K12115" i="10"/>
  <c r="L12115" i="10" s="1"/>
  <c r="K12116" i="10"/>
  <c r="L12116" i="10" s="1"/>
  <c r="K12117" i="10"/>
  <c r="L12117" i="10" s="1"/>
  <c r="K12118" i="10"/>
  <c r="L12118" i="10" s="1"/>
  <c r="K12119" i="10"/>
  <c r="L12119" i="10" s="1"/>
  <c r="K12120" i="10"/>
  <c r="L12120" i="10" s="1"/>
  <c r="K12121" i="10"/>
  <c r="L12121" i="10" s="1"/>
  <c r="K12122" i="10"/>
  <c r="L12122" i="10" s="1"/>
  <c r="K12123" i="10"/>
  <c r="L12123" i="10" s="1"/>
  <c r="K12124" i="10"/>
  <c r="L12124" i="10" s="1"/>
  <c r="K12125" i="10"/>
  <c r="L12125" i="10" s="1"/>
  <c r="K12126" i="10"/>
  <c r="L12126" i="10" s="1"/>
  <c r="K12127" i="10"/>
  <c r="L12127" i="10" s="1"/>
  <c r="K12128" i="10"/>
  <c r="L12128" i="10" s="1"/>
  <c r="K12129" i="10"/>
  <c r="L12129" i="10" s="1"/>
  <c r="K12130" i="10"/>
  <c r="L12130" i="10" s="1"/>
  <c r="K12131" i="10"/>
  <c r="L12131" i="10" s="1"/>
  <c r="K12132" i="10"/>
  <c r="L12132" i="10" s="1"/>
  <c r="K12133" i="10"/>
  <c r="L12133" i="10" s="1"/>
  <c r="K12134" i="10"/>
  <c r="L12134" i="10" s="1"/>
  <c r="K12135" i="10"/>
  <c r="L12135" i="10" s="1"/>
  <c r="K12136" i="10"/>
  <c r="L12136" i="10" s="1"/>
  <c r="K12137" i="10"/>
  <c r="L12137" i="10" s="1"/>
  <c r="K12138" i="10"/>
  <c r="L12138" i="10" s="1"/>
  <c r="K12139" i="10"/>
  <c r="L12139" i="10" s="1"/>
  <c r="K12140" i="10"/>
  <c r="L12140" i="10" s="1"/>
  <c r="K12141" i="10"/>
  <c r="L12141" i="10" s="1"/>
  <c r="K12142" i="10"/>
  <c r="L12142" i="10" s="1"/>
  <c r="K12143" i="10"/>
  <c r="L12143" i="10" s="1"/>
  <c r="K12144" i="10"/>
  <c r="L12144" i="10" s="1"/>
  <c r="K12145" i="10"/>
  <c r="L12145" i="10" s="1"/>
  <c r="K12146" i="10"/>
  <c r="L12146" i="10" s="1"/>
  <c r="K12147" i="10"/>
  <c r="L12147" i="10" s="1"/>
  <c r="K12148" i="10"/>
  <c r="L12148" i="10" s="1"/>
  <c r="K12149" i="10"/>
  <c r="L12149" i="10" s="1"/>
  <c r="K12150" i="10"/>
  <c r="L12150" i="10" s="1"/>
  <c r="K12151" i="10"/>
  <c r="L12151" i="10" s="1"/>
  <c r="K12152" i="10"/>
  <c r="L12152" i="10" s="1"/>
  <c r="K12153" i="10"/>
  <c r="L12153" i="10" s="1"/>
  <c r="K12154" i="10"/>
  <c r="L12154" i="10" s="1"/>
  <c r="K12155" i="10"/>
  <c r="L12155" i="10" s="1"/>
  <c r="K12156" i="10"/>
  <c r="L12156" i="10" s="1"/>
  <c r="K12157" i="10"/>
  <c r="L12157" i="10" s="1"/>
  <c r="K12158" i="10"/>
  <c r="L12158" i="10" s="1"/>
  <c r="K12159" i="10"/>
  <c r="L12159" i="10" s="1"/>
  <c r="K12160" i="10"/>
  <c r="L12160" i="10" s="1"/>
  <c r="K12161" i="10"/>
  <c r="L12161" i="10" s="1"/>
  <c r="K12162" i="10"/>
  <c r="L12162" i="10" s="1"/>
  <c r="K12163" i="10"/>
  <c r="L12163" i="10" s="1"/>
  <c r="K12164" i="10"/>
  <c r="L12164" i="10" s="1"/>
  <c r="K12165" i="10"/>
  <c r="L12165" i="10" s="1"/>
  <c r="K12166" i="10"/>
  <c r="L12166" i="10" s="1"/>
  <c r="K12167" i="10"/>
  <c r="L12167" i="10" s="1"/>
  <c r="K12168" i="10"/>
  <c r="L12168" i="10" s="1"/>
  <c r="K12169" i="10"/>
  <c r="L12169" i="10" s="1"/>
  <c r="K12170" i="10"/>
  <c r="L12170" i="10" s="1"/>
  <c r="K12171" i="10"/>
  <c r="L12171" i="10" s="1"/>
  <c r="K12172" i="10"/>
  <c r="L12172" i="10" s="1"/>
  <c r="K12173" i="10"/>
  <c r="K12174" i="10"/>
  <c r="K12175" i="10"/>
  <c r="K12176" i="10"/>
  <c r="K12177" i="10"/>
  <c r="K12178" i="10"/>
  <c r="K12179" i="10"/>
  <c r="K12180" i="10"/>
  <c r="K12181" i="10"/>
  <c r="K12182" i="10"/>
  <c r="K12183" i="10"/>
  <c r="K12184" i="10"/>
  <c r="K12185" i="10"/>
  <c r="K12186" i="10"/>
  <c r="K12187" i="10"/>
  <c r="K12188" i="10"/>
  <c r="K12189" i="10"/>
  <c r="K12190" i="10"/>
  <c r="K12191" i="10"/>
  <c r="K12192" i="10"/>
  <c r="K12193" i="10"/>
  <c r="K12194" i="10"/>
  <c r="K12195" i="10"/>
  <c r="K12196" i="10"/>
  <c r="K12197" i="10"/>
  <c r="K12198" i="10"/>
  <c r="K12199" i="10"/>
  <c r="K12200" i="10"/>
  <c r="K12201" i="10"/>
  <c r="K12202" i="10"/>
  <c r="K12203" i="10"/>
  <c r="K12204" i="10"/>
  <c r="K12205" i="10"/>
  <c r="K12206" i="10"/>
  <c r="K12207" i="10"/>
  <c r="K12208" i="10"/>
  <c r="K4" i="10"/>
  <c r="L4" i="10" s="1"/>
  <c r="M4" i="10" s="1"/>
  <c r="N12173" i="10"/>
  <c r="N12174" i="10"/>
  <c r="N12175" i="10"/>
  <c r="N12176" i="10"/>
  <c r="N12177" i="10"/>
  <c r="N12178" i="10"/>
  <c r="N12179" i="10"/>
  <c r="N12180" i="10"/>
  <c r="N12181" i="10"/>
  <c r="N12182" i="10"/>
  <c r="N12183" i="10"/>
  <c r="N12184" i="10"/>
  <c r="N12185" i="10"/>
  <c r="N12186" i="10"/>
  <c r="N12187" i="10"/>
  <c r="N12188" i="10"/>
  <c r="N12189" i="10"/>
  <c r="N12190" i="10"/>
  <c r="N12191" i="10"/>
  <c r="N12192" i="10"/>
  <c r="N12193" i="10"/>
  <c r="N12194" i="10"/>
  <c r="N12195" i="10"/>
  <c r="N12196" i="10"/>
  <c r="N12197" i="10"/>
  <c r="N12198" i="10"/>
  <c r="N12199" i="10"/>
  <c r="N12200" i="10"/>
  <c r="N12201" i="10"/>
  <c r="N12202" i="10"/>
  <c r="N12203" i="10"/>
  <c r="N12204" i="10"/>
  <c r="N12205" i="10"/>
  <c r="N12206" i="10"/>
  <c r="N12207" i="10"/>
  <c r="N12208" i="10"/>
  <c r="L12206" i="10" l="1"/>
  <c r="M12206" i="10" s="1"/>
  <c r="L12202" i="10"/>
  <c r="M12202" i="10" s="1"/>
  <c r="L12200" i="10"/>
  <c r="M12200" i="10" s="1"/>
  <c r="L12196" i="10"/>
  <c r="M12196" i="10" s="1"/>
  <c r="L12192" i="10"/>
  <c r="M12192" i="10" s="1"/>
  <c r="L12188" i="10"/>
  <c r="M12188" i="10" s="1"/>
  <c r="L12184" i="10"/>
  <c r="M12184" i="10" s="1"/>
  <c r="L12182" i="10"/>
  <c r="M12182" i="10" s="1"/>
  <c r="L12178" i="10"/>
  <c r="M12178" i="10" s="1"/>
  <c r="L12174" i="10"/>
  <c r="M12174" i="10" s="1"/>
  <c r="L12208" i="10"/>
  <c r="M12208" i="10" s="1"/>
  <c r="L12204" i="10"/>
  <c r="M12204" i="10" s="1"/>
  <c r="L12198" i="10"/>
  <c r="M12198" i="10" s="1"/>
  <c r="L12194" i="10"/>
  <c r="M12194" i="10" s="1"/>
  <c r="L12190" i="10"/>
  <c r="M12190" i="10" s="1"/>
  <c r="L12186" i="10"/>
  <c r="M12186" i="10" s="1"/>
  <c r="L12180" i="10"/>
  <c r="M12180" i="10" s="1"/>
  <c r="L12176" i="10"/>
  <c r="M12176" i="10" s="1"/>
  <c r="L12207" i="10"/>
  <c r="M12207" i="10" s="1"/>
  <c r="L12205" i="10"/>
  <c r="M12205" i="10" s="1"/>
  <c r="L12203" i="10"/>
  <c r="M12203" i="10" s="1"/>
  <c r="L12201" i="10"/>
  <c r="M12201" i="10" s="1"/>
  <c r="L12199" i="10"/>
  <c r="M12199" i="10" s="1"/>
  <c r="L12197" i="10"/>
  <c r="M12197" i="10" s="1"/>
  <c r="L12195" i="10"/>
  <c r="M12195" i="10" s="1"/>
  <c r="L12193" i="10"/>
  <c r="M12193" i="10" s="1"/>
  <c r="L12191" i="10"/>
  <c r="M12191" i="10" s="1"/>
  <c r="L12189" i="10"/>
  <c r="M12189" i="10" s="1"/>
  <c r="L12187" i="10"/>
  <c r="M12187" i="10" s="1"/>
  <c r="L12185" i="10"/>
  <c r="M12185" i="10" s="1"/>
  <c r="L12183" i="10"/>
  <c r="M12183" i="10" s="1"/>
  <c r="L12181" i="10"/>
  <c r="M12181" i="10" s="1"/>
  <c r="L12179" i="10"/>
  <c r="M12179" i="10" s="1"/>
  <c r="L12177" i="10"/>
  <c r="M12177" i="10" s="1"/>
  <c r="L12175" i="10"/>
  <c r="M12175" i="10" s="1"/>
  <c r="L12173" i="10"/>
  <c r="M12173" i="10" s="1"/>
  <c r="M12172" i="10"/>
  <c r="N12172" i="10"/>
  <c r="M12119" i="10"/>
  <c r="N12119" i="10"/>
  <c r="M12120" i="10"/>
  <c r="N12120" i="10"/>
  <c r="M12121" i="10"/>
  <c r="N12121" i="10"/>
  <c r="M12122" i="10"/>
  <c r="N12122" i="10"/>
  <c r="M12123" i="10"/>
  <c r="N12123" i="10"/>
  <c r="M12124" i="10"/>
  <c r="N12124" i="10"/>
  <c r="M12125" i="10"/>
  <c r="N12125" i="10"/>
  <c r="M12126" i="10"/>
  <c r="N12126" i="10"/>
  <c r="M12127" i="10"/>
  <c r="N12127" i="10"/>
  <c r="M12128" i="10"/>
  <c r="N12128" i="10"/>
  <c r="M12129" i="10"/>
  <c r="N12129" i="10"/>
  <c r="M12130" i="10"/>
  <c r="N12130" i="10"/>
  <c r="M12131" i="10"/>
  <c r="N12131" i="10"/>
  <c r="M12132" i="10"/>
  <c r="N12132" i="10"/>
  <c r="M12133" i="10"/>
  <c r="N12133" i="10"/>
  <c r="M12134" i="10"/>
  <c r="N12134" i="10"/>
  <c r="M12135" i="10"/>
  <c r="N12135" i="10"/>
  <c r="M12136" i="10"/>
  <c r="N12136" i="10"/>
  <c r="M12137" i="10"/>
  <c r="N12137" i="10"/>
  <c r="M12138" i="10"/>
  <c r="N12138" i="10"/>
  <c r="M12139" i="10"/>
  <c r="N12139" i="10"/>
  <c r="M12140" i="10"/>
  <c r="N12140" i="10"/>
  <c r="M12141" i="10"/>
  <c r="N12141" i="10"/>
  <c r="M12142" i="10"/>
  <c r="N12142" i="10"/>
  <c r="M12143" i="10"/>
  <c r="N12143" i="10"/>
  <c r="M12144" i="10"/>
  <c r="N12144" i="10"/>
  <c r="M12145" i="10"/>
  <c r="N12145" i="10"/>
  <c r="M12146" i="10"/>
  <c r="N12146" i="10"/>
  <c r="M12147" i="10"/>
  <c r="N12147" i="10"/>
  <c r="M12148" i="10"/>
  <c r="N12148" i="10"/>
  <c r="M12149" i="10"/>
  <c r="N12149" i="10"/>
  <c r="M12150" i="10"/>
  <c r="N12150" i="10"/>
  <c r="M12151" i="10"/>
  <c r="N12151" i="10"/>
  <c r="M12152" i="10"/>
  <c r="N12152" i="10"/>
  <c r="M12153" i="10"/>
  <c r="N12153" i="10"/>
  <c r="M12154" i="10"/>
  <c r="N12154" i="10"/>
  <c r="M12155" i="10"/>
  <c r="N12155" i="10"/>
  <c r="M12156" i="10"/>
  <c r="N12156" i="10"/>
  <c r="M12157" i="10"/>
  <c r="N12157" i="10"/>
  <c r="M12158" i="10"/>
  <c r="N12158" i="10"/>
  <c r="M12159" i="10"/>
  <c r="N12159" i="10"/>
  <c r="M12160" i="10"/>
  <c r="N12160" i="10"/>
  <c r="M12161" i="10"/>
  <c r="N12161" i="10"/>
  <c r="M12162" i="10"/>
  <c r="N12162" i="10"/>
  <c r="M12163" i="10"/>
  <c r="N12163" i="10"/>
  <c r="M12164" i="10"/>
  <c r="N12164" i="10"/>
  <c r="M12165" i="10"/>
  <c r="N12165" i="10"/>
  <c r="M12166" i="10"/>
  <c r="N12166" i="10"/>
  <c r="M12167" i="10"/>
  <c r="N12167" i="10"/>
  <c r="M12168" i="10"/>
  <c r="N12168" i="10"/>
  <c r="M12169" i="10"/>
  <c r="N12169" i="10"/>
  <c r="M12170" i="10"/>
  <c r="N12170" i="10"/>
  <c r="M12171" i="10"/>
  <c r="N12171" i="10"/>
  <c r="J484" i="4" l="1"/>
  <c r="M12023" i="10"/>
  <c r="N12023" i="10"/>
  <c r="M12024" i="10"/>
  <c r="N12024" i="10"/>
  <c r="M12025" i="10"/>
  <c r="N12025" i="10"/>
  <c r="M12026" i="10"/>
  <c r="N12026" i="10"/>
  <c r="M12027" i="10"/>
  <c r="N12027" i="10"/>
  <c r="M12028" i="10"/>
  <c r="N12028" i="10"/>
  <c r="M12029" i="10"/>
  <c r="N12029" i="10"/>
  <c r="M12030" i="10"/>
  <c r="N12030" i="10"/>
  <c r="M12031" i="10"/>
  <c r="N12031" i="10"/>
  <c r="M12032" i="10"/>
  <c r="N12032" i="10"/>
  <c r="M12033" i="10"/>
  <c r="N12033" i="10"/>
  <c r="M12034" i="10"/>
  <c r="N12034" i="10"/>
  <c r="M12035" i="10"/>
  <c r="N12035" i="10"/>
  <c r="M12036" i="10"/>
  <c r="N12036" i="10"/>
  <c r="M12037" i="10"/>
  <c r="N12037" i="10"/>
  <c r="M12038" i="10"/>
  <c r="N12038" i="10"/>
  <c r="M12039" i="10"/>
  <c r="N12039" i="10"/>
  <c r="M12040" i="10"/>
  <c r="N12040" i="10"/>
  <c r="M12041" i="10"/>
  <c r="N12041" i="10"/>
  <c r="M12042" i="10"/>
  <c r="N12042" i="10"/>
  <c r="M12043" i="10"/>
  <c r="N12043" i="10"/>
  <c r="M12044" i="10"/>
  <c r="N12044" i="10"/>
  <c r="M12045" i="10"/>
  <c r="N12045" i="10"/>
  <c r="M12046" i="10"/>
  <c r="N12046" i="10"/>
  <c r="M12047" i="10"/>
  <c r="N12047" i="10"/>
  <c r="M12048" i="10"/>
  <c r="N12048" i="10"/>
  <c r="M12049" i="10"/>
  <c r="N12049" i="10"/>
  <c r="M12050" i="10"/>
  <c r="N12050" i="10"/>
  <c r="M12051" i="10"/>
  <c r="N12051" i="10"/>
  <c r="M12052" i="10"/>
  <c r="N12052" i="10"/>
  <c r="M12053" i="10"/>
  <c r="N12053" i="10"/>
  <c r="M12054" i="10"/>
  <c r="N12054" i="10"/>
  <c r="M12055" i="10"/>
  <c r="N12055" i="10"/>
  <c r="M12056" i="10"/>
  <c r="N12056" i="10"/>
  <c r="M12057" i="10"/>
  <c r="N12057" i="10"/>
  <c r="M12058" i="10"/>
  <c r="N12058" i="10"/>
  <c r="M12059" i="10"/>
  <c r="N12059" i="10"/>
  <c r="M12060" i="10"/>
  <c r="N12060" i="10"/>
  <c r="M12061" i="10"/>
  <c r="N12061" i="10"/>
  <c r="M12062" i="10"/>
  <c r="N12062" i="10"/>
  <c r="M12063" i="10"/>
  <c r="N12063" i="10"/>
  <c r="M12064" i="10"/>
  <c r="N12064" i="10"/>
  <c r="M12065" i="10"/>
  <c r="N12065" i="10"/>
  <c r="M12066" i="10"/>
  <c r="N12066" i="10"/>
  <c r="M12067" i="10"/>
  <c r="N12067" i="10"/>
  <c r="M12068" i="10"/>
  <c r="N12068" i="10"/>
  <c r="M12069" i="10"/>
  <c r="N12069" i="10"/>
  <c r="M12070" i="10"/>
  <c r="N12070" i="10"/>
  <c r="M12071" i="10"/>
  <c r="N12071" i="10"/>
  <c r="M12072" i="10"/>
  <c r="N12072" i="10"/>
  <c r="M12073" i="10"/>
  <c r="N12073" i="10"/>
  <c r="M12074" i="10"/>
  <c r="N12074" i="10"/>
  <c r="M12075" i="10"/>
  <c r="N12075" i="10"/>
  <c r="M12076" i="10"/>
  <c r="N12076" i="10"/>
  <c r="M12077" i="10"/>
  <c r="N12077" i="10"/>
  <c r="M12078" i="10"/>
  <c r="N12078" i="10"/>
  <c r="M12079" i="10"/>
  <c r="N12079" i="10"/>
  <c r="M12080" i="10"/>
  <c r="N12080" i="10"/>
  <c r="M12081" i="10"/>
  <c r="N12081" i="10"/>
  <c r="M12082" i="10"/>
  <c r="N12082" i="10"/>
  <c r="M12083" i="10"/>
  <c r="N12083" i="10"/>
  <c r="M12084" i="10"/>
  <c r="N12084" i="10"/>
  <c r="M12085" i="10"/>
  <c r="N12085" i="10"/>
  <c r="M12086" i="10"/>
  <c r="N12086" i="10"/>
  <c r="M12087" i="10"/>
  <c r="N12087" i="10"/>
  <c r="M12088" i="10"/>
  <c r="N12088" i="10"/>
  <c r="M12089" i="10"/>
  <c r="N12089" i="10"/>
  <c r="M12090" i="10"/>
  <c r="N12090" i="10"/>
  <c r="M12091" i="10"/>
  <c r="N12091" i="10"/>
  <c r="M12092" i="10"/>
  <c r="N12092" i="10"/>
  <c r="M12093" i="10"/>
  <c r="N12093" i="10"/>
  <c r="M12094" i="10"/>
  <c r="N12094" i="10"/>
  <c r="M12095" i="10"/>
  <c r="N12095" i="10"/>
  <c r="M12096" i="10"/>
  <c r="N12096" i="10"/>
  <c r="M12097" i="10"/>
  <c r="N12097" i="10"/>
  <c r="M12098" i="10"/>
  <c r="N12098" i="10"/>
  <c r="M12099" i="10"/>
  <c r="N12099" i="10"/>
  <c r="M12100" i="10"/>
  <c r="N12100" i="10"/>
  <c r="M12101" i="10"/>
  <c r="N12101" i="10"/>
  <c r="M12102" i="10"/>
  <c r="N12102" i="10"/>
  <c r="M12103" i="10"/>
  <c r="N12103" i="10"/>
  <c r="M12104" i="10"/>
  <c r="N12104" i="10"/>
  <c r="M12105" i="10"/>
  <c r="N12105" i="10"/>
  <c r="M12106" i="10"/>
  <c r="N12106" i="10"/>
  <c r="M12107" i="10"/>
  <c r="N12107" i="10"/>
  <c r="M12108" i="10"/>
  <c r="N12108" i="10"/>
  <c r="M12109" i="10"/>
  <c r="N12109" i="10"/>
  <c r="M12110" i="10"/>
  <c r="N12110" i="10"/>
  <c r="M12111" i="10"/>
  <c r="N12111" i="10"/>
  <c r="M12112" i="10"/>
  <c r="N12112" i="10"/>
  <c r="M12113" i="10"/>
  <c r="N12113" i="10"/>
  <c r="M12114" i="10"/>
  <c r="N12114" i="10"/>
  <c r="M12115" i="10"/>
  <c r="N12115" i="10"/>
  <c r="M12116" i="10"/>
  <c r="N12116" i="10"/>
  <c r="M12117" i="10"/>
  <c r="N12117" i="10"/>
  <c r="M12118" i="10"/>
  <c r="N12118" i="10"/>
  <c r="M11947" i="10" l="1"/>
  <c r="N11947" i="10"/>
  <c r="M11948" i="10"/>
  <c r="N11948" i="10"/>
  <c r="M11949" i="10"/>
  <c r="N11949" i="10"/>
  <c r="M11950" i="10"/>
  <c r="N11950" i="10"/>
  <c r="M11951" i="10"/>
  <c r="N11951" i="10"/>
  <c r="M11952" i="10"/>
  <c r="N11952" i="10"/>
  <c r="M11953" i="10"/>
  <c r="N11953" i="10"/>
  <c r="M11954" i="10"/>
  <c r="N11954" i="10"/>
  <c r="M11955" i="10"/>
  <c r="N11955" i="10"/>
  <c r="M11956" i="10"/>
  <c r="N11956" i="10"/>
  <c r="M11957" i="10"/>
  <c r="N11957" i="10"/>
  <c r="M11958" i="10"/>
  <c r="N11958" i="10"/>
  <c r="M11959" i="10"/>
  <c r="N11959" i="10"/>
  <c r="M11960" i="10"/>
  <c r="N11960" i="10"/>
  <c r="M11961" i="10"/>
  <c r="N11961" i="10"/>
  <c r="M11962" i="10"/>
  <c r="N11962" i="10"/>
  <c r="M11963" i="10"/>
  <c r="N11963" i="10"/>
  <c r="M11964" i="10"/>
  <c r="N11964" i="10"/>
  <c r="M11965" i="10"/>
  <c r="N11965" i="10"/>
  <c r="M11966" i="10"/>
  <c r="N11966" i="10"/>
  <c r="M11967" i="10"/>
  <c r="N11967" i="10"/>
  <c r="M11968" i="10"/>
  <c r="N11968" i="10"/>
  <c r="M11969" i="10"/>
  <c r="N11969" i="10"/>
  <c r="M11970" i="10"/>
  <c r="N11970" i="10"/>
  <c r="M11971" i="10"/>
  <c r="N11971" i="10"/>
  <c r="M11972" i="10"/>
  <c r="N11972" i="10"/>
  <c r="M11973" i="10"/>
  <c r="N11973" i="10"/>
  <c r="M11974" i="10"/>
  <c r="N11974" i="10"/>
  <c r="M11975" i="10"/>
  <c r="N11975" i="10"/>
  <c r="M11976" i="10"/>
  <c r="N11976" i="10"/>
  <c r="M11977" i="10"/>
  <c r="N11977" i="10"/>
  <c r="M11978" i="10"/>
  <c r="N11978" i="10"/>
  <c r="M11979" i="10"/>
  <c r="N11979" i="10"/>
  <c r="M11980" i="10"/>
  <c r="N11980" i="10"/>
  <c r="M11981" i="10"/>
  <c r="N11981" i="10"/>
  <c r="M11982" i="10"/>
  <c r="N11982" i="10"/>
  <c r="M11983" i="10"/>
  <c r="N11983" i="10"/>
  <c r="M11984" i="10"/>
  <c r="N11984" i="10"/>
  <c r="M11985" i="10"/>
  <c r="N11985" i="10"/>
  <c r="M11986" i="10"/>
  <c r="N11986" i="10"/>
  <c r="M11987" i="10"/>
  <c r="N11987" i="10"/>
  <c r="M11988" i="10"/>
  <c r="N11988" i="10"/>
  <c r="M11989" i="10"/>
  <c r="N11989" i="10"/>
  <c r="M11990" i="10"/>
  <c r="N11990" i="10"/>
  <c r="M11991" i="10"/>
  <c r="N11991" i="10"/>
  <c r="M11992" i="10"/>
  <c r="N11992" i="10"/>
  <c r="M11993" i="10"/>
  <c r="N11993" i="10"/>
  <c r="M11994" i="10"/>
  <c r="N11994" i="10"/>
  <c r="M11995" i="10"/>
  <c r="N11995" i="10"/>
  <c r="M11996" i="10"/>
  <c r="N11996" i="10"/>
  <c r="M11997" i="10"/>
  <c r="N11997" i="10"/>
  <c r="M11998" i="10"/>
  <c r="N11998" i="10"/>
  <c r="M11999" i="10"/>
  <c r="N11999" i="10"/>
  <c r="M12000" i="10"/>
  <c r="N12000" i="10"/>
  <c r="M12001" i="10"/>
  <c r="N12001" i="10"/>
  <c r="M12002" i="10"/>
  <c r="N12002" i="10"/>
  <c r="M12003" i="10"/>
  <c r="N12003" i="10"/>
  <c r="M12004" i="10"/>
  <c r="N12004" i="10"/>
  <c r="M12005" i="10"/>
  <c r="N12005" i="10"/>
  <c r="M12006" i="10"/>
  <c r="N12006" i="10"/>
  <c r="M12007" i="10"/>
  <c r="N12007" i="10"/>
  <c r="M12008" i="10"/>
  <c r="N12008" i="10"/>
  <c r="M12009" i="10"/>
  <c r="N12009" i="10"/>
  <c r="M12010" i="10"/>
  <c r="N12010" i="10"/>
  <c r="M12011" i="10"/>
  <c r="N12011" i="10"/>
  <c r="M12012" i="10"/>
  <c r="N12012" i="10"/>
  <c r="M12013" i="10"/>
  <c r="N12013" i="10"/>
  <c r="M12014" i="10"/>
  <c r="N12014" i="10"/>
  <c r="M12015" i="10"/>
  <c r="N12015" i="10"/>
  <c r="M12016" i="10"/>
  <c r="N12016" i="10"/>
  <c r="M12017" i="10"/>
  <c r="N12017" i="10"/>
  <c r="M12018" i="10"/>
  <c r="N12018" i="10"/>
  <c r="M12019" i="10"/>
  <c r="N12019" i="10"/>
  <c r="M12020" i="10"/>
  <c r="N12020" i="10"/>
  <c r="M12021" i="10"/>
  <c r="N12021" i="10"/>
  <c r="M12022" i="10"/>
  <c r="N12022" i="10"/>
  <c r="N5" i="10" l="1"/>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2" i="10"/>
  <c r="N243" i="10"/>
  <c r="N244" i="10"/>
  <c r="N245" i="10"/>
  <c r="N246" i="10"/>
  <c r="N247" i="10"/>
  <c r="N248" i="10"/>
  <c r="N249" i="10"/>
  <c r="N250" i="10"/>
  <c r="N251" i="10"/>
  <c r="N252" i="10"/>
  <c r="N253" i="10"/>
  <c r="N254" i="10"/>
  <c r="N255" i="10"/>
  <c r="N256" i="10"/>
  <c r="N257" i="10"/>
  <c r="N258" i="10"/>
  <c r="N259" i="10"/>
  <c r="N260" i="10"/>
  <c r="N261" i="10"/>
  <c r="N262" i="10"/>
  <c r="N263" i="10"/>
  <c r="N264" i="10"/>
  <c r="N265" i="10"/>
  <c r="N266" i="10"/>
  <c r="N267" i="10"/>
  <c r="N268" i="10"/>
  <c r="N269" i="10"/>
  <c r="N270" i="10"/>
  <c r="N271" i="10"/>
  <c r="N272" i="10"/>
  <c r="N273" i="10"/>
  <c r="N274" i="10"/>
  <c r="N275" i="10"/>
  <c r="N276" i="10"/>
  <c r="N277" i="10"/>
  <c r="N278" i="10"/>
  <c r="N279" i="10"/>
  <c r="N280" i="10"/>
  <c r="N281" i="10"/>
  <c r="N282" i="10"/>
  <c r="N283" i="10"/>
  <c r="N284" i="10"/>
  <c r="N285" i="10"/>
  <c r="N286" i="10"/>
  <c r="N287" i="10"/>
  <c r="N288" i="10"/>
  <c r="N289" i="10"/>
  <c r="N290" i="10"/>
  <c r="N291" i="10"/>
  <c r="N292" i="10"/>
  <c r="N293" i="10"/>
  <c r="N294" i="10"/>
  <c r="N295" i="10"/>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7" i="10"/>
  <c r="N408" i="10"/>
  <c r="N409" i="10"/>
  <c r="N410" i="10"/>
  <c r="N411" i="10"/>
  <c r="N412" i="10"/>
  <c r="N413" i="10"/>
  <c r="N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N497" i="10"/>
  <c r="N498" i="10"/>
  <c r="N499" i="10"/>
  <c r="N500" i="10"/>
  <c r="N501" i="10"/>
  <c r="N502" i="10"/>
  <c r="N503" i="10"/>
  <c r="N504" i="10"/>
  <c r="N505" i="10"/>
  <c r="N506" i="10"/>
  <c r="N507" i="10"/>
  <c r="N508" i="10"/>
  <c r="N509" i="10"/>
  <c r="N510" i="10"/>
  <c r="N511" i="10"/>
  <c r="N512" i="10"/>
  <c r="N513" i="10"/>
  <c r="N514" i="10"/>
  <c r="N515" i="10"/>
  <c r="N516" i="10"/>
  <c r="N517" i="10"/>
  <c r="N518" i="10"/>
  <c r="N519" i="10"/>
  <c r="N520" i="10"/>
  <c r="N521" i="10"/>
  <c r="N522" i="10"/>
  <c r="N523" i="10"/>
  <c r="N524" i="10"/>
  <c r="N525" i="10"/>
  <c r="N526" i="10"/>
  <c r="N527" i="10"/>
  <c r="N528" i="10"/>
  <c r="N529" i="10"/>
  <c r="N530" i="10"/>
  <c r="N531" i="10"/>
  <c r="N532" i="10"/>
  <c r="N533" i="10"/>
  <c r="N534" i="10"/>
  <c r="N535" i="10"/>
  <c r="N536" i="10"/>
  <c r="N537" i="10"/>
  <c r="N538" i="10"/>
  <c r="N539" i="10"/>
  <c r="N540" i="10"/>
  <c r="N541" i="10"/>
  <c r="N542" i="10"/>
  <c r="N543" i="10"/>
  <c r="N544" i="10"/>
  <c r="N545" i="10"/>
  <c r="N546" i="10"/>
  <c r="N547" i="10"/>
  <c r="N548" i="10"/>
  <c r="N549" i="10"/>
  <c r="N550" i="10"/>
  <c r="N551" i="10"/>
  <c r="N552" i="10"/>
  <c r="N553" i="10"/>
  <c r="N554" i="10"/>
  <c r="N555" i="10"/>
  <c r="N556" i="10"/>
  <c r="N557" i="10"/>
  <c r="N558" i="10"/>
  <c r="N559" i="10"/>
  <c r="N560" i="10"/>
  <c r="N561" i="10"/>
  <c r="N562" i="10"/>
  <c r="N563"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N587" i="10"/>
  <c r="N588" i="10"/>
  <c r="N589" i="10"/>
  <c r="N590" i="10"/>
  <c r="N591" i="10"/>
  <c r="N592" i="10"/>
  <c r="N593" i="10"/>
  <c r="N594" i="10"/>
  <c r="N595" i="10"/>
  <c r="N596" i="10"/>
  <c r="N597" i="10"/>
  <c r="N598" i="10"/>
  <c r="N599" i="10"/>
  <c r="N600" i="10"/>
  <c r="N601" i="10"/>
  <c r="N602" i="10"/>
  <c r="N603" i="10"/>
  <c r="N604" i="10"/>
  <c r="N605" i="10"/>
  <c r="N606" i="10"/>
  <c r="N607" i="10"/>
  <c r="N608" i="10"/>
  <c r="N609" i="10"/>
  <c r="N610" i="10"/>
  <c r="N611" i="10"/>
  <c r="N612" i="10"/>
  <c r="N613" i="10"/>
  <c r="N614" i="10"/>
  <c r="N615" i="10"/>
  <c r="N616" i="10"/>
  <c r="N617" i="10"/>
  <c r="N618" i="10"/>
  <c r="N619" i="10"/>
  <c r="N620" i="10"/>
  <c r="N621" i="10"/>
  <c r="N622" i="10"/>
  <c r="N623" i="10"/>
  <c r="N624" i="10"/>
  <c r="N625" i="10"/>
  <c r="N626" i="10"/>
  <c r="N627" i="10"/>
  <c r="N628" i="10"/>
  <c r="N629" i="10"/>
  <c r="N630" i="10"/>
  <c r="N631" i="10"/>
  <c r="N632" i="10"/>
  <c r="N633" i="10"/>
  <c r="N634" i="10"/>
  <c r="N635" i="10"/>
  <c r="N636" i="10"/>
  <c r="N637" i="10"/>
  <c r="N638" i="10"/>
  <c r="N639" i="10"/>
  <c r="N640" i="10"/>
  <c r="N641" i="10"/>
  <c r="N642" i="10"/>
  <c r="N643" i="10"/>
  <c r="N644" i="10"/>
  <c r="N645" i="10"/>
  <c r="N646" i="10"/>
  <c r="N647" i="10"/>
  <c r="N648" i="10"/>
  <c r="N649" i="10"/>
  <c r="N650" i="10"/>
  <c r="N651" i="10"/>
  <c r="N652" i="10"/>
  <c r="N653" i="10"/>
  <c r="N654" i="10"/>
  <c r="N655" i="10"/>
  <c r="N656" i="10"/>
  <c r="N657" i="10"/>
  <c r="N658" i="10"/>
  <c r="N659" i="10"/>
  <c r="N660" i="10"/>
  <c r="N661" i="10"/>
  <c r="N662" i="10"/>
  <c r="N663" i="10"/>
  <c r="N664" i="10"/>
  <c r="N665" i="10"/>
  <c r="N666" i="10"/>
  <c r="N667" i="10"/>
  <c r="N668" i="10"/>
  <c r="N669" i="10"/>
  <c r="N670" i="10"/>
  <c r="N671" i="10"/>
  <c r="N672" i="10"/>
  <c r="N673" i="10"/>
  <c r="N674" i="10"/>
  <c r="N675" i="10"/>
  <c r="N676" i="10"/>
  <c r="N677" i="10"/>
  <c r="N678" i="10"/>
  <c r="N679" i="10"/>
  <c r="N680" i="10"/>
  <c r="N681" i="10"/>
  <c r="N682" i="10"/>
  <c r="N683" i="10"/>
  <c r="N684" i="10"/>
  <c r="N685" i="10"/>
  <c r="N686" i="10"/>
  <c r="N687" i="10"/>
  <c r="N688" i="10"/>
  <c r="N689" i="10"/>
  <c r="N690" i="10"/>
  <c r="N691" i="10"/>
  <c r="N692" i="10"/>
  <c r="N693" i="10"/>
  <c r="N694" i="10"/>
  <c r="N695" i="10"/>
  <c r="N696" i="10"/>
  <c r="N697" i="10"/>
  <c r="N698" i="10"/>
  <c r="N699" i="10"/>
  <c r="N700" i="10"/>
  <c r="N701" i="10"/>
  <c r="N702" i="10"/>
  <c r="N703" i="10"/>
  <c r="N704" i="10"/>
  <c r="N705" i="10"/>
  <c r="N706" i="10"/>
  <c r="N707" i="10"/>
  <c r="N708" i="10"/>
  <c r="N709" i="10"/>
  <c r="N710" i="10"/>
  <c r="N711" i="10"/>
  <c r="N712" i="10"/>
  <c r="N713" i="10"/>
  <c r="N714" i="10"/>
  <c r="N715" i="10"/>
  <c r="N716" i="10"/>
  <c r="N717" i="10"/>
  <c r="N718" i="10"/>
  <c r="N719" i="10"/>
  <c r="N720" i="10"/>
  <c r="N721" i="10"/>
  <c r="N722" i="10"/>
  <c r="N723" i="10"/>
  <c r="N724" i="10"/>
  <c r="N725" i="10"/>
  <c r="N726" i="10"/>
  <c r="N727" i="10"/>
  <c r="N728" i="10"/>
  <c r="N729" i="10"/>
  <c r="N730" i="10"/>
  <c r="N731" i="10"/>
  <c r="N732" i="10"/>
  <c r="N733" i="10"/>
  <c r="N734" i="10"/>
  <c r="N735" i="10"/>
  <c r="N736" i="10"/>
  <c r="N737" i="10"/>
  <c r="N738" i="10"/>
  <c r="N739" i="10"/>
  <c r="N740" i="10"/>
  <c r="N741" i="10"/>
  <c r="N742" i="10"/>
  <c r="N743" i="10"/>
  <c r="N744" i="10"/>
  <c r="N745" i="10"/>
  <c r="N746" i="10"/>
  <c r="N747" i="10"/>
  <c r="N748" i="10"/>
  <c r="N749" i="10"/>
  <c r="N750" i="10"/>
  <c r="N751" i="10"/>
  <c r="N752" i="10"/>
  <c r="N753" i="10"/>
  <c r="N754" i="10"/>
  <c r="N755" i="10"/>
  <c r="N756" i="10"/>
  <c r="N757" i="10"/>
  <c r="N758" i="10"/>
  <c r="N759" i="10"/>
  <c r="N760" i="10"/>
  <c r="N761" i="10"/>
  <c r="N762" i="10"/>
  <c r="N763" i="10"/>
  <c r="N764" i="10"/>
  <c r="N765" i="10"/>
  <c r="N766" i="10"/>
  <c r="N767" i="10"/>
  <c r="N768" i="10"/>
  <c r="N769" i="10"/>
  <c r="N770" i="10"/>
  <c r="N771" i="10"/>
  <c r="N772" i="10"/>
  <c r="N773" i="10"/>
  <c r="N774" i="10"/>
  <c r="N775" i="10"/>
  <c r="N776" i="10"/>
  <c r="N777" i="10"/>
  <c r="N778" i="10"/>
  <c r="N779" i="10"/>
  <c r="N780" i="10"/>
  <c r="N781" i="10"/>
  <c r="N782" i="10"/>
  <c r="N783" i="10"/>
  <c r="N784" i="10"/>
  <c r="N785" i="10"/>
  <c r="N786" i="10"/>
  <c r="N787" i="10"/>
  <c r="N788" i="10"/>
  <c r="N789" i="10"/>
  <c r="N790" i="10"/>
  <c r="N791" i="10"/>
  <c r="N792" i="10"/>
  <c r="N793" i="10"/>
  <c r="N794" i="10"/>
  <c r="N795" i="10"/>
  <c r="N796" i="10"/>
  <c r="N797" i="10"/>
  <c r="N798" i="10"/>
  <c r="N799" i="10"/>
  <c r="N800" i="10"/>
  <c r="N801" i="10"/>
  <c r="N802" i="10"/>
  <c r="N803" i="10"/>
  <c r="N804" i="10"/>
  <c r="N805" i="10"/>
  <c r="N806" i="10"/>
  <c r="N807" i="10"/>
  <c r="N808" i="10"/>
  <c r="N809" i="10"/>
  <c r="N810" i="10"/>
  <c r="N811" i="10"/>
  <c r="N812" i="10"/>
  <c r="N813" i="10"/>
  <c r="N814" i="10"/>
  <c r="N815" i="10"/>
  <c r="N816" i="10"/>
  <c r="N817" i="10"/>
  <c r="N818" i="10"/>
  <c r="N819" i="10"/>
  <c r="N820" i="10"/>
  <c r="N821" i="10"/>
  <c r="N822" i="10"/>
  <c r="N823" i="10"/>
  <c r="N824" i="10"/>
  <c r="N825" i="10"/>
  <c r="N826" i="10"/>
  <c r="N827" i="10"/>
  <c r="N828" i="10"/>
  <c r="N829" i="10"/>
  <c r="N830" i="10"/>
  <c r="N831" i="10"/>
  <c r="N832" i="10"/>
  <c r="N833" i="10"/>
  <c r="N834" i="10"/>
  <c r="N835" i="10"/>
  <c r="N836" i="10"/>
  <c r="N837" i="10"/>
  <c r="N838" i="10"/>
  <c r="N839" i="10"/>
  <c r="N840" i="10"/>
  <c r="N841" i="10"/>
  <c r="N842" i="10"/>
  <c r="N843" i="10"/>
  <c r="N844" i="10"/>
  <c r="N845" i="10"/>
  <c r="N846" i="10"/>
  <c r="N847" i="10"/>
  <c r="N848" i="10"/>
  <c r="N849" i="10"/>
  <c r="N850" i="10"/>
  <c r="N851" i="10"/>
  <c r="N852" i="10"/>
  <c r="N853" i="10"/>
  <c r="N854" i="10"/>
  <c r="N855" i="10"/>
  <c r="N856" i="10"/>
  <c r="N857" i="10"/>
  <c r="N858" i="10"/>
  <c r="N859" i="10"/>
  <c r="N860" i="10"/>
  <c r="N861" i="10"/>
  <c r="N862" i="10"/>
  <c r="N863" i="10"/>
  <c r="N864" i="10"/>
  <c r="N865" i="10"/>
  <c r="N866" i="10"/>
  <c r="N867" i="10"/>
  <c r="N868" i="10"/>
  <c r="N869" i="10"/>
  <c r="N870" i="10"/>
  <c r="N871" i="10"/>
  <c r="N872" i="10"/>
  <c r="N873" i="10"/>
  <c r="N874" i="10"/>
  <c r="N875" i="10"/>
  <c r="N876" i="10"/>
  <c r="N877" i="10"/>
  <c r="N878" i="10"/>
  <c r="N879" i="10"/>
  <c r="N880" i="10"/>
  <c r="N881" i="10"/>
  <c r="N882" i="10"/>
  <c r="N883" i="10"/>
  <c r="N884" i="10"/>
  <c r="N885" i="10"/>
  <c r="N886" i="10"/>
  <c r="N887" i="10"/>
  <c r="N888" i="10"/>
  <c r="N889" i="10"/>
  <c r="N890" i="10"/>
  <c r="N891" i="10"/>
  <c r="N892" i="10"/>
  <c r="N893" i="10"/>
  <c r="N894" i="10"/>
  <c r="N895" i="10"/>
  <c r="N896" i="10"/>
  <c r="N897" i="10"/>
  <c r="N898" i="10"/>
  <c r="N899" i="10"/>
  <c r="N900" i="10"/>
  <c r="N901" i="10"/>
  <c r="N902" i="10"/>
  <c r="N903" i="10"/>
  <c r="N904" i="10"/>
  <c r="N905" i="10"/>
  <c r="N906" i="10"/>
  <c r="N907" i="10"/>
  <c r="N908" i="10"/>
  <c r="N909" i="10"/>
  <c r="N910" i="10"/>
  <c r="N911" i="10"/>
  <c r="N912" i="10"/>
  <c r="N913" i="10"/>
  <c r="N914" i="10"/>
  <c r="N915" i="10"/>
  <c r="N916" i="10"/>
  <c r="N917" i="10"/>
  <c r="N918" i="10"/>
  <c r="N919" i="10"/>
  <c r="N920" i="10"/>
  <c r="N921" i="10"/>
  <c r="N922" i="10"/>
  <c r="N923" i="10"/>
  <c r="N924" i="10"/>
  <c r="N925" i="10"/>
  <c r="N926" i="10"/>
  <c r="N927" i="10"/>
  <c r="N928" i="10"/>
  <c r="N929" i="10"/>
  <c r="N930" i="10"/>
  <c r="N931" i="10"/>
  <c r="N932" i="10"/>
  <c r="N933" i="10"/>
  <c r="N934" i="10"/>
  <c r="N935" i="10"/>
  <c r="N936" i="10"/>
  <c r="N937" i="10"/>
  <c r="N938" i="10"/>
  <c r="N939" i="10"/>
  <c r="N940" i="10"/>
  <c r="N941" i="10"/>
  <c r="N942" i="10"/>
  <c r="N943" i="10"/>
  <c r="N944" i="10"/>
  <c r="N945" i="10"/>
  <c r="N946" i="10"/>
  <c r="N947" i="10"/>
  <c r="N948" i="10"/>
  <c r="N949" i="10"/>
  <c r="N950" i="10"/>
  <c r="N951" i="10"/>
  <c r="N952" i="10"/>
  <c r="N953" i="10"/>
  <c r="N954" i="10"/>
  <c r="N955" i="10"/>
  <c r="N956" i="10"/>
  <c r="N957" i="10"/>
  <c r="N958" i="10"/>
  <c r="N959" i="10"/>
  <c r="N960" i="10"/>
  <c r="N961" i="10"/>
  <c r="N962" i="10"/>
  <c r="N963" i="10"/>
  <c r="N964" i="10"/>
  <c r="N965" i="10"/>
  <c r="N966" i="10"/>
  <c r="N967" i="10"/>
  <c r="N968" i="10"/>
  <c r="N969" i="10"/>
  <c r="N970" i="10"/>
  <c r="N971" i="10"/>
  <c r="N972" i="10"/>
  <c r="N973" i="10"/>
  <c r="N974" i="10"/>
  <c r="N975" i="10"/>
  <c r="N976" i="10"/>
  <c r="N977" i="10"/>
  <c r="N978" i="10"/>
  <c r="N979" i="10"/>
  <c r="N980" i="10"/>
  <c r="N981" i="10"/>
  <c r="N982" i="10"/>
  <c r="N983" i="10"/>
  <c r="N984" i="10"/>
  <c r="N985" i="10"/>
  <c r="N986" i="10"/>
  <c r="N987" i="10"/>
  <c r="N988" i="10"/>
  <c r="N989" i="10"/>
  <c r="N990" i="10"/>
  <c r="N991" i="10"/>
  <c r="N992" i="10"/>
  <c r="N993" i="10"/>
  <c r="N994" i="10"/>
  <c r="N995" i="10"/>
  <c r="N996" i="10"/>
  <c r="N997" i="10"/>
  <c r="N998" i="10"/>
  <c r="N999" i="10"/>
  <c r="N1000" i="10"/>
  <c r="N1001" i="10"/>
  <c r="N1002" i="10"/>
  <c r="N1003" i="10"/>
  <c r="N1004" i="10"/>
  <c r="N1005" i="10"/>
  <c r="N1006" i="10"/>
  <c r="N1007" i="10"/>
  <c r="N1008" i="10"/>
  <c r="N1009" i="10"/>
  <c r="N1010" i="10"/>
  <c r="N1011" i="10"/>
  <c r="N1012" i="10"/>
  <c r="N1013" i="10"/>
  <c r="N1014" i="10"/>
  <c r="N1015" i="10"/>
  <c r="N1016" i="10"/>
  <c r="N1017" i="10"/>
  <c r="N1018" i="10"/>
  <c r="N1019" i="10"/>
  <c r="N1020" i="10"/>
  <c r="N1021" i="10"/>
  <c r="N1022" i="10"/>
  <c r="N1023" i="10"/>
  <c r="N1024" i="10"/>
  <c r="N1025" i="10"/>
  <c r="N1026" i="10"/>
  <c r="N1027" i="10"/>
  <c r="N1028" i="10"/>
  <c r="N1029" i="10"/>
  <c r="N1030" i="10"/>
  <c r="N1031" i="10"/>
  <c r="N1032" i="10"/>
  <c r="N1033" i="10"/>
  <c r="N1034" i="10"/>
  <c r="N1035" i="10"/>
  <c r="N1036" i="10"/>
  <c r="N1037" i="10"/>
  <c r="N1038" i="10"/>
  <c r="N1039" i="10"/>
  <c r="N1040" i="10"/>
  <c r="N1041" i="10"/>
  <c r="N1042" i="10"/>
  <c r="N1043" i="10"/>
  <c r="N1044" i="10"/>
  <c r="N1045" i="10"/>
  <c r="N1046" i="10"/>
  <c r="N1047" i="10"/>
  <c r="N1048" i="10"/>
  <c r="N1049" i="10"/>
  <c r="N1050" i="10"/>
  <c r="N1051" i="10"/>
  <c r="N1052" i="10"/>
  <c r="N1053" i="10"/>
  <c r="N1054" i="10"/>
  <c r="N1055" i="10"/>
  <c r="N1056" i="10"/>
  <c r="N1057" i="10"/>
  <c r="N1058" i="10"/>
  <c r="N1059" i="10"/>
  <c r="N1060" i="10"/>
  <c r="N1061" i="10"/>
  <c r="N1062" i="10"/>
  <c r="N1063" i="10"/>
  <c r="N1064" i="10"/>
  <c r="N1065" i="10"/>
  <c r="N1066" i="10"/>
  <c r="N1067" i="10"/>
  <c r="N1068" i="10"/>
  <c r="N1069" i="10"/>
  <c r="N1070" i="10"/>
  <c r="N1071" i="10"/>
  <c r="N1072" i="10"/>
  <c r="N1073" i="10"/>
  <c r="N1074" i="10"/>
  <c r="N1075" i="10"/>
  <c r="N1076" i="10"/>
  <c r="N1077" i="10"/>
  <c r="N1078" i="10"/>
  <c r="N1079" i="10"/>
  <c r="N1080" i="10"/>
  <c r="N1081" i="10"/>
  <c r="N1082" i="10"/>
  <c r="N1083" i="10"/>
  <c r="N1084" i="10"/>
  <c r="N1085" i="10"/>
  <c r="N1086" i="10"/>
  <c r="N1087" i="10"/>
  <c r="N1088" i="10"/>
  <c r="N1089" i="10"/>
  <c r="N1090" i="10"/>
  <c r="N1091" i="10"/>
  <c r="N1092" i="10"/>
  <c r="N1093" i="10"/>
  <c r="N1094" i="10"/>
  <c r="N1095" i="10"/>
  <c r="N1096" i="10"/>
  <c r="N1097" i="10"/>
  <c r="N1098" i="10"/>
  <c r="N1099" i="10"/>
  <c r="N1100" i="10"/>
  <c r="N1101" i="10"/>
  <c r="N1102" i="10"/>
  <c r="N1103" i="10"/>
  <c r="N1104" i="10"/>
  <c r="N1105" i="10"/>
  <c r="N1106" i="10"/>
  <c r="N1107" i="10"/>
  <c r="N1108" i="10"/>
  <c r="N1109" i="10"/>
  <c r="N1110" i="10"/>
  <c r="N1111" i="10"/>
  <c r="N1112" i="10"/>
  <c r="N1113" i="10"/>
  <c r="N1114" i="10"/>
  <c r="N1115" i="10"/>
  <c r="N1116" i="10"/>
  <c r="N1117" i="10"/>
  <c r="N1118" i="10"/>
  <c r="N1119" i="10"/>
  <c r="N1120" i="10"/>
  <c r="N1121" i="10"/>
  <c r="N1122" i="10"/>
  <c r="N1123" i="10"/>
  <c r="N1124" i="10"/>
  <c r="N1125" i="10"/>
  <c r="N1126" i="10"/>
  <c r="N1127" i="10"/>
  <c r="N1128" i="10"/>
  <c r="N1129" i="10"/>
  <c r="N1130" i="10"/>
  <c r="N1131" i="10"/>
  <c r="N1132" i="10"/>
  <c r="N1133" i="10"/>
  <c r="N1134" i="10"/>
  <c r="N1135" i="10"/>
  <c r="N1136" i="10"/>
  <c r="N1137" i="10"/>
  <c r="N1138" i="10"/>
  <c r="N1139" i="10"/>
  <c r="N1140" i="10"/>
  <c r="N1141" i="10"/>
  <c r="N1142" i="10"/>
  <c r="N1143" i="10"/>
  <c r="N1144" i="10"/>
  <c r="N1145" i="10"/>
  <c r="N1146" i="10"/>
  <c r="N1147" i="10"/>
  <c r="N1148" i="10"/>
  <c r="N1149" i="10"/>
  <c r="N1150" i="10"/>
  <c r="N1151" i="10"/>
  <c r="N1152" i="10"/>
  <c r="N1153" i="10"/>
  <c r="N1154" i="10"/>
  <c r="N1155" i="10"/>
  <c r="N1156" i="10"/>
  <c r="N1157" i="10"/>
  <c r="N1158" i="10"/>
  <c r="N1159" i="10"/>
  <c r="N1160" i="10"/>
  <c r="N1161" i="10"/>
  <c r="N1162" i="10"/>
  <c r="N1163" i="10"/>
  <c r="N1164" i="10"/>
  <c r="N1165" i="10"/>
  <c r="N1166" i="10"/>
  <c r="N1167" i="10"/>
  <c r="N1168" i="10"/>
  <c r="N1169" i="10"/>
  <c r="N1170" i="10"/>
  <c r="N1171" i="10"/>
  <c r="N1172" i="10"/>
  <c r="N1173" i="10"/>
  <c r="N1174" i="10"/>
  <c r="N1175" i="10"/>
  <c r="N1176" i="10"/>
  <c r="N1177" i="10"/>
  <c r="N1178" i="10"/>
  <c r="N1179" i="10"/>
  <c r="N1180" i="10"/>
  <c r="N1181" i="10"/>
  <c r="N1182" i="10"/>
  <c r="N1183" i="10"/>
  <c r="N1184" i="10"/>
  <c r="N1185" i="10"/>
  <c r="N1186" i="10"/>
  <c r="N1187" i="10"/>
  <c r="N1188" i="10"/>
  <c r="N1189" i="10"/>
  <c r="N1190" i="10"/>
  <c r="N1191" i="10"/>
  <c r="N1192" i="10"/>
  <c r="N1193" i="10"/>
  <c r="N1194" i="10"/>
  <c r="N1195" i="10"/>
  <c r="N1196" i="10"/>
  <c r="N1197" i="10"/>
  <c r="N1198" i="10"/>
  <c r="N1199" i="10"/>
  <c r="N1200" i="10"/>
  <c r="N1201" i="10"/>
  <c r="N1202" i="10"/>
  <c r="N1203" i="10"/>
  <c r="N1204" i="10"/>
  <c r="N1205" i="10"/>
  <c r="N1206" i="10"/>
  <c r="N1207" i="10"/>
  <c r="N1208" i="10"/>
  <c r="N1209" i="10"/>
  <c r="N1210" i="10"/>
  <c r="N1211" i="10"/>
  <c r="N1212" i="10"/>
  <c r="N1213" i="10"/>
  <c r="N1214" i="10"/>
  <c r="N1215" i="10"/>
  <c r="N1216" i="10"/>
  <c r="N1217" i="10"/>
  <c r="N1218" i="10"/>
  <c r="N1219" i="10"/>
  <c r="N1220" i="10"/>
  <c r="N1221" i="10"/>
  <c r="N1222" i="10"/>
  <c r="N1223" i="10"/>
  <c r="N1224" i="10"/>
  <c r="N1225" i="10"/>
  <c r="N1226" i="10"/>
  <c r="N1227" i="10"/>
  <c r="N1228" i="10"/>
  <c r="N1229" i="10"/>
  <c r="N1230" i="10"/>
  <c r="N1231" i="10"/>
  <c r="N1232" i="10"/>
  <c r="N1233" i="10"/>
  <c r="N1234" i="10"/>
  <c r="N1235" i="10"/>
  <c r="N1236" i="10"/>
  <c r="N1237" i="10"/>
  <c r="N1238" i="10"/>
  <c r="N1239" i="10"/>
  <c r="N1240" i="10"/>
  <c r="N1241" i="10"/>
  <c r="N1242" i="10"/>
  <c r="N1243" i="10"/>
  <c r="N1244" i="10"/>
  <c r="N1245" i="10"/>
  <c r="N1246" i="10"/>
  <c r="N1247" i="10"/>
  <c r="N1248" i="10"/>
  <c r="N1249" i="10"/>
  <c r="N1250" i="10"/>
  <c r="N1251" i="10"/>
  <c r="N1252" i="10"/>
  <c r="N1253" i="10"/>
  <c r="N1254" i="10"/>
  <c r="N1255" i="10"/>
  <c r="N1256" i="10"/>
  <c r="N1257" i="10"/>
  <c r="N1258" i="10"/>
  <c r="N1259" i="10"/>
  <c r="N1260" i="10"/>
  <c r="N1261" i="10"/>
  <c r="N1262" i="10"/>
  <c r="N1263" i="10"/>
  <c r="N1264" i="10"/>
  <c r="N1265" i="10"/>
  <c r="N1266" i="10"/>
  <c r="N1267" i="10"/>
  <c r="N1268" i="10"/>
  <c r="N1269" i="10"/>
  <c r="N1270" i="10"/>
  <c r="N1271" i="10"/>
  <c r="N1272" i="10"/>
  <c r="N1273" i="10"/>
  <c r="N1274" i="10"/>
  <c r="N1275" i="10"/>
  <c r="N1276" i="10"/>
  <c r="N1277" i="10"/>
  <c r="N1278" i="10"/>
  <c r="N1279" i="10"/>
  <c r="N1280" i="10"/>
  <c r="N1281" i="10"/>
  <c r="N1282" i="10"/>
  <c r="N1283" i="10"/>
  <c r="N1284" i="10"/>
  <c r="N1285" i="10"/>
  <c r="N1286" i="10"/>
  <c r="N1287" i="10"/>
  <c r="N1288" i="10"/>
  <c r="N1289" i="10"/>
  <c r="N1290" i="10"/>
  <c r="N1291" i="10"/>
  <c r="N1292" i="10"/>
  <c r="N1293" i="10"/>
  <c r="N1294" i="10"/>
  <c r="N1295" i="10"/>
  <c r="N1296" i="10"/>
  <c r="N1297" i="10"/>
  <c r="N1298" i="10"/>
  <c r="N1299" i="10"/>
  <c r="N1300" i="10"/>
  <c r="N1301" i="10"/>
  <c r="N1302" i="10"/>
  <c r="N1303" i="10"/>
  <c r="N1304" i="10"/>
  <c r="N1305" i="10"/>
  <c r="N1306" i="10"/>
  <c r="N1307" i="10"/>
  <c r="N1308" i="10"/>
  <c r="N1309" i="10"/>
  <c r="N1310" i="10"/>
  <c r="N1311" i="10"/>
  <c r="N1312" i="10"/>
  <c r="N1313" i="10"/>
  <c r="N1314" i="10"/>
  <c r="N1315" i="10"/>
  <c r="N1316" i="10"/>
  <c r="N1317" i="10"/>
  <c r="N1318" i="10"/>
  <c r="N1319" i="10"/>
  <c r="N1320" i="10"/>
  <c r="N1321" i="10"/>
  <c r="N1322" i="10"/>
  <c r="N1323" i="10"/>
  <c r="N1324" i="10"/>
  <c r="N1325" i="10"/>
  <c r="N1326" i="10"/>
  <c r="N1327" i="10"/>
  <c r="N1328" i="10"/>
  <c r="N1329" i="10"/>
  <c r="N1330" i="10"/>
  <c r="N1331" i="10"/>
  <c r="N1332" i="10"/>
  <c r="N1333" i="10"/>
  <c r="N1334" i="10"/>
  <c r="N1335" i="10"/>
  <c r="N1336" i="10"/>
  <c r="N1337" i="10"/>
  <c r="N1338" i="10"/>
  <c r="N1339" i="10"/>
  <c r="N1340" i="10"/>
  <c r="N1341" i="10"/>
  <c r="N1342" i="10"/>
  <c r="N1343" i="10"/>
  <c r="N1344" i="10"/>
  <c r="N1345" i="10"/>
  <c r="N1346" i="10"/>
  <c r="N1347" i="10"/>
  <c r="N1348" i="10"/>
  <c r="N1349" i="10"/>
  <c r="N1350" i="10"/>
  <c r="N1351" i="10"/>
  <c r="N1352" i="10"/>
  <c r="N1353" i="10"/>
  <c r="N1354" i="10"/>
  <c r="N1355" i="10"/>
  <c r="N1356" i="10"/>
  <c r="N1357" i="10"/>
  <c r="N1358" i="10"/>
  <c r="N1359" i="10"/>
  <c r="N1360" i="10"/>
  <c r="N1361" i="10"/>
  <c r="N1362" i="10"/>
  <c r="N1363" i="10"/>
  <c r="N1364" i="10"/>
  <c r="N1365" i="10"/>
  <c r="N1366" i="10"/>
  <c r="N1367" i="10"/>
  <c r="N1368" i="10"/>
  <c r="N1369" i="10"/>
  <c r="N1370" i="10"/>
  <c r="N1371" i="10"/>
  <c r="N1372" i="10"/>
  <c r="N1373" i="10"/>
  <c r="N1374" i="10"/>
  <c r="N1375" i="10"/>
  <c r="N1376" i="10"/>
  <c r="N1377" i="10"/>
  <c r="N1378" i="10"/>
  <c r="N1379" i="10"/>
  <c r="N1380" i="10"/>
  <c r="N1381" i="10"/>
  <c r="N1382" i="10"/>
  <c r="N1383" i="10"/>
  <c r="N1384" i="10"/>
  <c r="N1385" i="10"/>
  <c r="N1386" i="10"/>
  <c r="N1387" i="10"/>
  <c r="N1388" i="10"/>
  <c r="N1389" i="10"/>
  <c r="N1390" i="10"/>
  <c r="N1391" i="10"/>
  <c r="N1392" i="10"/>
  <c r="N1393" i="10"/>
  <c r="N1394" i="10"/>
  <c r="N1395" i="10"/>
  <c r="N1396" i="10"/>
  <c r="N1397" i="10"/>
  <c r="N1398" i="10"/>
  <c r="N1399" i="10"/>
  <c r="N1400" i="10"/>
  <c r="N1401" i="10"/>
  <c r="N1402" i="10"/>
  <c r="N1403" i="10"/>
  <c r="N1404" i="10"/>
  <c r="N1405" i="10"/>
  <c r="N1406" i="10"/>
  <c r="N1407" i="10"/>
  <c r="N1408" i="10"/>
  <c r="N1409" i="10"/>
  <c r="N1410" i="10"/>
  <c r="N1411" i="10"/>
  <c r="N1412" i="10"/>
  <c r="N1413" i="10"/>
  <c r="N1414" i="10"/>
  <c r="N1415" i="10"/>
  <c r="N1416" i="10"/>
  <c r="N1417" i="10"/>
  <c r="N1418" i="10"/>
  <c r="N1419" i="10"/>
  <c r="N1420" i="10"/>
  <c r="N1421" i="10"/>
  <c r="N1422" i="10"/>
  <c r="N1423" i="10"/>
  <c r="N1424" i="10"/>
  <c r="N1425" i="10"/>
  <c r="N1426" i="10"/>
  <c r="N1427" i="10"/>
  <c r="N1428" i="10"/>
  <c r="N1429" i="10"/>
  <c r="N1430" i="10"/>
  <c r="N1431" i="10"/>
  <c r="N1432" i="10"/>
  <c r="N1433" i="10"/>
  <c r="N1434" i="10"/>
  <c r="N1435" i="10"/>
  <c r="N1436" i="10"/>
  <c r="N1437" i="10"/>
  <c r="N1438" i="10"/>
  <c r="N1439" i="10"/>
  <c r="N1440" i="10"/>
  <c r="N1441" i="10"/>
  <c r="N1442" i="10"/>
  <c r="N1443" i="10"/>
  <c r="N1444" i="10"/>
  <c r="N1445" i="10"/>
  <c r="N1446" i="10"/>
  <c r="N1447" i="10"/>
  <c r="N1448" i="10"/>
  <c r="N1449" i="10"/>
  <c r="N1450" i="10"/>
  <c r="N1451" i="10"/>
  <c r="N1452" i="10"/>
  <c r="N1453" i="10"/>
  <c r="N1454" i="10"/>
  <c r="N1455" i="10"/>
  <c r="N1456" i="10"/>
  <c r="N1457" i="10"/>
  <c r="N1458" i="10"/>
  <c r="N1459" i="10"/>
  <c r="N1460" i="10"/>
  <c r="N1461" i="10"/>
  <c r="N1462" i="10"/>
  <c r="N1463" i="10"/>
  <c r="N1464" i="10"/>
  <c r="N1465" i="10"/>
  <c r="N1466" i="10"/>
  <c r="N1467" i="10"/>
  <c r="N1468" i="10"/>
  <c r="N1469" i="10"/>
  <c r="N1470" i="10"/>
  <c r="N1471" i="10"/>
  <c r="N1472" i="10"/>
  <c r="N1473" i="10"/>
  <c r="N1474" i="10"/>
  <c r="N1475" i="10"/>
  <c r="N1476" i="10"/>
  <c r="N1477" i="10"/>
  <c r="N1478" i="10"/>
  <c r="N1479" i="10"/>
  <c r="N1480" i="10"/>
  <c r="N1481" i="10"/>
  <c r="N1482" i="10"/>
  <c r="N1483" i="10"/>
  <c r="N1484" i="10"/>
  <c r="N1485" i="10"/>
  <c r="N1486" i="10"/>
  <c r="N1487" i="10"/>
  <c r="N1488" i="10"/>
  <c r="N1489" i="10"/>
  <c r="N1490" i="10"/>
  <c r="N1491" i="10"/>
  <c r="N1492" i="10"/>
  <c r="N1493" i="10"/>
  <c r="N1494" i="10"/>
  <c r="N1495" i="10"/>
  <c r="N1496" i="10"/>
  <c r="N1497" i="10"/>
  <c r="N1498" i="10"/>
  <c r="N1499" i="10"/>
  <c r="N1500" i="10"/>
  <c r="N1501" i="10"/>
  <c r="N1502" i="10"/>
  <c r="N1503" i="10"/>
  <c r="N1504" i="10"/>
  <c r="N1505" i="10"/>
  <c r="N1506" i="10"/>
  <c r="N1507" i="10"/>
  <c r="N1508" i="10"/>
  <c r="N1509" i="10"/>
  <c r="N1510" i="10"/>
  <c r="N1511" i="10"/>
  <c r="N1512" i="10"/>
  <c r="N1513" i="10"/>
  <c r="N1514" i="10"/>
  <c r="N1515" i="10"/>
  <c r="N1516" i="10"/>
  <c r="N1517" i="10"/>
  <c r="N1518" i="10"/>
  <c r="N1519" i="10"/>
  <c r="N1520" i="10"/>
  <c r="N1521" i="10"/>
  <c r="N1522" i="10"/>
  <c r="N1523" i="10"/>
  <c r="N1524" i="10"/>
  <c r="N1525" i="10"/>
  <c r="N1526" i="10"/>
  <c r="N1527" i="10"/>
  <c r="N1528" i="10"/>
  <c r="N1529" i="10"/>
  <c r="N1530" i="10"/>
  <c r="N1531" i="10"/>
  <c r="N1532" i="10"/>
  <c r="N1533" i="10"/>
  <c r="N1534" i="10"/>
  <c r="N1535" i="10"/>
  <c r="N1536" i="10"/>
  <c r="N1537" i="10"/>
  <c r="N1538" i="10"/>
  <c r="N1539" i="10"/>
  <c r="N1540" i="10"/>
  <c r="N1541" i="10"/>
  <c r="N1542" i="10"/>
  <c r="N1543" i="10"/>
  <c r="N1544" i="10"/>
  <c r="N1545" i="10"/>
  <c r="N1546" i="10"/>
  <c r="N1547" i="10"/>
  <c r="N1548" i="10"/>
  <c r="N1549" i="10"/>
  <c r="N1550" i="10"/>
  <c r="N1551" i="10"/>
  <c r="N1552" i="10"/>
  <c r="N1553" i="10"/>
  <c r="N1554" i="10"/>
  <c r="N1555" i="10"/>
  <c r="N1556" i="10"/>
  <c r="N1557" i="10"/>
  <c r="N1558" i="10"/>
  <c r="N1559" i="10"/>
  <c r="N1560" i="10"/>
  <c r="N1561" i="10"/>
  <c r="N1562" i="10"/>
  <c r="N1563" i="10"/>
  <c r="N1564" i="10"/>
  <c r="N1565" i="10"/>
  <c r="N1566" i="10"/>
  <c r="N1567" i="10"/>
  <c r="N1568" i="10"/>
  <c r="N1569" i="10"/>
  <c r="N1570" i="10"/>
  <c r="N1571" i="10"/>
  <c r="N1572" i="10"/>
  <c r="N1573" i="10"/>
  <c r="N1574" i="10"/>
  <c r="N1575" i="10"/>
  <c r="N1576" i="10"/>
  <c r="N1577" i="10"/>
  <c r="N1578" i="10"/>
  <c r="N1579" i="10"/>
  <c r="N1580" i="10"/>
  <c r="N1581" i="10"/>
  <c r="N1582" i="10"/>
  <c r="N1583" i="10"/>
  <c r="N1584" i="10"/>
  <c r="N1585" i="10"/>
  <c r="N1586" i="10"/>
  <c r="N1587" i="10"/>
  <c r="N1588" i="10"/>
  <c r="N1589" i="10"/>
  <c r="N1590" i="10"/>
  <c r="N1591" i="10"/>
  <c r="N1592" i="10"/>
  <c r="N1593" i="10"/>
  <c r="N1594" i="10"/>
  <c r="N1595" i="10"/>
  <c r="N1596" i="10"/>
  <c r="N1597" i="10"/>
  <c r="N1598" i="10"/>
  <c r="N1599" i="10"/>
  <c r="N1600" i="10"/>
  <c r="N1601" i="10"/>
  <c r="N1602" i="10"/>
  <c r="N1603" i="10"/>
  <c r="N1604" i="10"/>
  <c r="N1605" i="10"/>
  <c r="N1606" i="10"/>
  <c r="N1607" i="10"/>
  <c r="N1608" i="10"/>
  <c r="N1609" i="10"/>
  <c r="N1610" i="10"/>
  <c r="N1611" i="10"/>
  <c r="N1612" i="10"/>
  <c r="N1613" i="10"/>
  <c r="N1614" i="10"/>
  <c r="N1615" i="10"/>
  <c r="N1616" i="10"/>
  <c r="N1617" i="10"/>
  <c r="N1618" i="10"/>
  <c r="N1619" i="10"/>
  <c r="N1620" i="10"/>
  <c r="N1621" i="10"/>
  <c r="N1622" i="10"/>
  <c r="N1623" i="10"/>
  <c r="N1624" i="10"/>
  <c r="N1625" i="10"/>
  <c r="N1626" i="10"/>
  <c r="N1627" i="10"/>
  <c r="N1628" i="10"/>
  <c r="N1629" i="10"/>
  <c r="N1630" i="10"/>
  <c r="N1631" i="10"/>
  <c r="N1632" i="10"/>
  <c r="N1633" i="10"/>
  <c r="N1634" i="10"/>
  <c r="N1635" i="10"/>
  <c r="N1636" i="10"/>
  <c r="N1637" i="10"/>
  <c r="N1638" i="10"/>
  <c r="N1639" i="10"/>
  <c r="N1640" i="10"/>
  <c r="N1641" i="10"/>
  <c r="N1642" i="10"/>
  <c r="N1643" i="10"/>
  <c r="N1644" i="10"/>
  <c r="N1645" i="10"/>
  <c r="N1646" i="10"/>
  <c r="N1647" i="10"/>
  <c r="N1648" i="10"/>
  <c r="N1649" i="10"/>
  <c r="N1650" i="10"/>
  <c r="N1651" i="10"/>
  <c r="N1652" i="10"/>
  <c r="N1653" i="10"/>
  <c r="N1654" i="10"/>
  <c r="N1655" i="10"/>
  <c r="N1656" i="10"/>
  <c r="N1657" i="10"/>
  <c r="N1658" i="10"/>
  <c r="N1659" i="10"/>
  <c r="N1660" i="10"/>
  <c r="N1661" i="10"/>
  <c r="N1662" i="10"/>
  <c r="N1663" i="10"/>
  <c r="N1664" i="10"/>
  <c r="N1665" i="10"/>
  <c r="N1666" i="10"/>
  <c r="N1667" i="10"/>
  <c r="N1668" i="10"/>
  <c r="N1669" i="10"/>
  <c r="N1670" i="10"/>
  <c r="N1671" i="10"/>
  <c r="N1672" i="10"/>
  <c r="N1673" i="10"/>
  <c r="N1674" i="10"/>
  <c r="N1675" i="10"/>
  <c r="N1676" i="10"/>
  <c r="N1677" i="10"/>
  <c r="N1678" i="10"/>
  <c r="N1679" i="10"/>
  <c r="N1680" i="10"/>
  <c r="N1681" i="10"/>
  <c r="N1682" i="10"/>
  <c r="N1683" i="10"/>
  <c r="N1684" i="10"/>
  <c r="N1685" i="10"/>
  <c r="N1686" i="10"/>
  <c r="N1687" i="10"/>
  <c r="N1688" i="10"/>
  <c r="N1689" i="10"/>
  <c r="N1690" i="10"/>
  <c r="N1691" i="10"/>
  <c r="N1692" i="10"/>
  <c r="N1693" i="10"/>
  <c r="N1694" i="10"/>
  <c r="N1695" i="10"/>
  <c r="N1696" i="10"/>
  <c r="N1697" i="10"/>
  <c r="N1698" i="10"/>
  <c r="N1699" i="10"/>
  <c r="N1700" i="10"/>
  <c r="N1701" i="10"/>
  <c r="N1702" i="10"/>
  <c r="N1703" i="10"/>
  <c r="N1704" i="10"/>
  <c r="N1705" i="10"/>
  <c r="N1706" i="10"/>
  <c r="N1707" i="10"/>
  <c r="N1708" i="10"/>
  <c r="N1709" i="10"/>
  <c r="N1710" i="10"/>
  <c r="N1711" i="10"/>
  <c r="N1712" i="10"/>
  <c r="N1713" i="10"/>
  <c r="N1714" i="10"/>
  <c r="N1715" i="10"/>
  <c r="N1716" i="10"/>
  <c r="N1717" i="10"/>
  <c r="N1718" i="10"/>
  <c r="N1719" i="10"/>
  <c r="N1720" i="10"/>
  <c r="N1721" i="10"/>
  <c r="N1722" i="10"/>
  <c r="N1723" i="10"/>
  <c r="N1724" i="10"/>
  <c r="N1725" i="10"/>
  <c r="N1726" i="10"/>
  <c r="N1727" i="10"/>
  <c r="N1728" i="10"/>
  <c r="N1729" i="10"/>
  <c r="N1730" i="10"/>
  <c r="N1731" i="10"/>
  <c r="N1732" i="10"/>
  <c r="N1733" i="10"/>
  <c r="N1734" i="10"/>
  <c r="N1735" i="10"/>
  <c r="N1736" i="10"/>
  <c r="N1737" i="10"/>
  <c r="N1738" i="10"/>
  <c r="N1739" i="10"/>
  <c r="N1740" i="10"/>
  <c r="N1741" i="10"/>
  <c r="N1742" i="10"/>
  <c r="N1743" i="10"/>
  <c r="N1744" i="10"/>
  <c r="N1745" i="10"/>
  <c r="N1746" i="10"/>
  <c r="N1747" i="10"/>
  <c r="N1748" i="10"/>
  <c r="N1749" i="10"/>
  <c r="N1750" i="10"/>
  <c r="N1751" i="10"/>
  <c r="N1752" i="10"/>
  <c r="N1753" i="10"/>
  <c r="N1754" i="10"/>
  <c r="N1755" i="10"/>
  <c r="N1756" i="10"/>
  <c r="N1757" i="10"/>
  <c r="N1758" i="10"/>
  <c r="N1759" i="10"/>
  <c r="N1760" i="10"/>
  <c r="N1761" i="10"/>
  <c r="N1762" i="10"/>
  <c r="N1763" i="10"/>
  <c r="N1764" i="10"/>
  <c r="N1765" i="10"/>
  <c r="N1766" i="10"/>
  <c r="N1767" i="10"/>
  <c r="N1768" i="10"/>
  <c r="N1769" i="10"/>
  <c r="N1770" i="10"/>
  <c r="N1771" i="10"/>
  <c r="N1772" i="10"/>
  <c r="N1773" i="10"/>
  <c r="N1774" i="10"/>
  <c r="N1775" i="10"/>
  <c r="N1776" i="10"/>
  <c r="N1777" i="10"/>
  <c r="N1778" i="10"/>
  <c r="N1779" i="10"/>
  <c r="N1780" i="10"/>
  <c r="N1781" i="10"/>
  <c r="N1782" i="10"/>
  <c r="N1783" i="10"/>
  <c r="N1784" i="10"/>
  <c r="N1785" i="10"/>
  <c r="N1786" i="10"/>
  <c r="N1787" i="10"/>
  <c r="N1788" i="10"/>
  <c r="N1789" i="10"/>
  <c r="N1790" i="10"/>
  <c r="N1791" i="10"/>
  <c r="N1792" i="10"/>
  <c r="N1793" i="10"/>
  <c r="N1794" i="10"/>
  <c r="N1795" i="10"/>
  <c r="N1796" i="10"/>
  <c r="N1797" i="10"/>
  <c r="N1798" i="10"/>
  <c r="N1799" i="10"/>
  <c r="N1800" i="10"/>
  <c r="N1801" i="10"/>
  <c r="N1802" i="10"/>
  <c r="N1803" i="10"/>
  <c r="N1804" i="10"/>
  <c r="N1805" i="10"/>
  <c r="N1806" i="10"/>
  <c r="N1807" i="10"/>
  <c r="N1808" i="10"/>
  <c r="N1809" i="10"/>
  <c r="N1810" i="10"/>
  <c r="N1811" i="10"/>
  <c r="N1812" i="10"/>
  <c r="N1813" i="10"/>
  <c r="N1814" i="10"/>
  <c r="N1815" i="10"/>
  <c r="N1816" i="10"/>
  <c r="N1817" i="10"/>
  <c r="N1818" i="10"/>
  <c r="N1819" i="10"/>
  <c r="N1820" i="10"/>
  <c r="N1821" i="10"/>
  <c r="N1822" i="10"/>
  <c r="N1823" i="10"/>
  <c r="N1824" i="10"/>
  <c r="N1825" i="10"/>
  <c r="N1826" i="10"/>
  <c r="N1827" i="10"/>
  <c r="N1828" i="10"/>
  <c r="N1829" i="10"/>
  <c r="N1830" i="10"/>
  <c r="N1831" i="10"/>
  <c r="N1832" i="10"/>
  <c r="N1833" i="10"/>
  <c r="N1834" i="10"/>
  <c r="N1835" i="10"/>
  <c r="N1836" i="10"/>
  <c r="N1837" i="10"/>
  <c r="N1838" i="10"/>
  <c r="N1839" i="10"/>
  <c r="N1840" i="10"/>
  <c r="N1841" i="10"/>
  <c r="N1842" i="10"/>
  <c r="N1843" i="10"/>
  <c r="N1844" i="10"/>
  <c r="N1845" i="10"/>
  <c r="N1846" i="10"/>
  <c r="N1847" i="10"/>
  <c r="N1848" i="10"/>
  <c r="N1849" i="10"/>
  <c r="N1850" i="10"/>
  <c r="N1851" i="10"/>
  <c r="N1852" i="10"/>
  <c r="N1853" i="10"/>
  <c r="N1854" i="10"/>
  <c r="N1855" i="10"/>
  <c r="N1856" i="10"/>
  <c r="N1857" i="10"/>
  <c r="N1858" i="10"/>
  <c r="N1859" i="10"/>
  <c r="N1860" i="10"/>
  <c r="N1861" i="10"/>
  <c r="N1862" i="10"/>
  <c r="N1863" i="10"/>
  <c r="N1864" i="10"/>
  <c r="N1865" i="10"/>
  <c r="N1866" i="10"/>
  <c r="N1867" i="10"/>
  <c r="N1868" i="10"/>
  <c r="N1869" i="10"/>
  <c r="N1870" i="10"/>
  <c r="N1871" i="10"/>
  <c r="N1872" i="10"/>
  <c r="N1873" i="10"/>
  <c r="N1874" i="10"/>
  <c r="N1875" i="10"/>
  <c r="N1876" i="10"/>
  <c r="N1877" i="10"/>
  <c r="N1878" i="10"/>
  <c r="N1879" i="10"/>
  <c r="N1880" i="10"/>
  <c r="N1881" i="10"/>
  <c r="N1882" i="10"/>
  <c r="N1883" i="10"/>
  <c r="N1884" i="10"/>
  <c r="N1885" i="10"/>
  <c r="N1886" i="10"/>
  <c r="N1887" i="10"/>
  <c r="N1888" i="10"/>
  <c r="N1889" i="10"/>
  <c r="N1890" i="10"/>
  <c r="N1891" i="10"/>
  <c r="N1892" i="10"/>
  <c r="N1893" i="10"/>
  <c r="N1894" i="10"/>
  <c r="N1895" i="10"/>
  <c r="N1896" i="10"/>
  <c r="N1897" i="10"/>
  <c r="N1898" i="10"/>
  <c r="N1899" i="10"/>
  <c r="N1900" i="10"/>
  <c r="N1901" i="10"/>
  <c r="N1902" i="10"/>
  <c r="N1903" i="10"/>
  <c r="N1904" i="10"/>
  <c r="N1905" i="10"/>
  <c r="N1906" i="10"/>
  <c r="N1907" i="10"/>
  <c r="N1908" i="10"/>
  <c r="N1909" i="10"/>
  <c r="N1910" i="10"/>
  <c r="N1911" i="10"/>
  <c r="N1912" i="10"/>
  <c r="N1913" i="10"/>
  <c r="N1914" i="10"/>
  <c r="N1915" i="10"/>
  <c r="N1916" i="10"/>
  <c r="N1917" i="10"/>
  <c r="N1918" i="10"/>
  <c r="N1919" i="10"/>
  <c r="N1920" i="10"/>
  <c r="N1921" i="10"/>
  <c r="N1922" i="10"/>
  <c r="N1923" i="10"/>
  <c r="N1924" i="10"/>
  <c r="N1925" i="10"/>
  <c r="N1926" i="10"/>
  <c r="N1927" i="10"/>
  <c r="N1928" i="10"/>
  <c r="N1929" i="10"/>
  <c r="N1930" i="10"/>
  <c r="N1931" i="10"/>
  <c r="N1932" i="10"/>
  <c r="N1933" i="10"/>
  <c r="N1934" i="10"/>
  <c r="N1935" i="10"/>
  <c r="N1936" i="10"/>
  <c r="N1937" i="10"/>
  <c r="N1938" i="10"/>
  <c r="N1939" i="10"/>
  <c r="N1940" i="10"/>
  <c r="N1941" i="10"/>
  <c r="N1942" i="10"/>
  <c r="N1943" i="10"/>
  <c r="N1944" i="10"/>
  <c r="N1945" i="10"/>
  <c r="N1946" i="10"/>
  <c r="N1947" i="10"/>
  <c r="N1948" i="10"/>
  <c r="N1949" i="10"/>
  <c r="N1950" i="10"/>
  <c r="N1951" i="10"/>
  <c r="N1952" i="10"/>
  <c r="N1953" i="10"/>
  <c r="N1954" i="10"/>
  <c r="N1955" i="10"/>
  <c r="N1956" i="10"/>
  <c r="N1957" i="10"/>
  <c r="N1958" i="10"/>
  <c r="N1959" i="10"/>
  <c r="N1960" i="10"/>
  <c r="N1961" i="10"/>
  <c r="N1962" i="10"/>
  <c r="N1963" i="10"/>
  <c r="N1964" i="10"/>
  <c r="N1965" i="10"/>
  <c r="N1966" i="10"/>
  <c r="N1967" i="10"/>
  <c r="N1968" i="10"/>
  <c r="N1969" i="10"/>
  <c r="N1970" i="10"/>
  <c r="N1971" i="10"/>
  <c r="N1972" i="10"/>
  <c r="N1973" i="10"/>
  <c r="N1974" i="10"/>
  <c r="N1975" i="10"/>
  <c r="N1976" i="10"/>
  <c r="N1977" i="10"/>
  <c r="N1978" i="10"/>
  <c r="N1979" i="10"/>
  <c r="N1980" i="10"/>
  <c r="N1981" i="10"/>
  <c r="N1982" i="10"/>
  <c r="N1983" i="10"/>
  <c r="N1984" i="10"/>
  <c r="N1985" i="10"/>
  <c r="N1986" i="10"/>
  <c r="N1987" i="10"/>
  <c r="N1988" i="10"/>
  <c r="N1989" i="10"/>
  <c r="N1990" i="10"/>
  <c r="N1991" i="10"/>
  <c r="N1992" i="10"/>
  <c r="N1993" i="10"/>
  <c r="N1994" i="10"/>
  <c r="N1995" i="10"/>
  <c r="N1996" i="10"/>
  <c r="N1997" i="10"/>
  <c r="N1998" i="10"/>
  <c r="N1999" i="10"/>
  <c r="N2000" i="10"/>
  <c r="N2001" i="10"/>
  <c r="N2002" i="10"/>
  <c r="N2003" i="10"/>
  <c r="N2004" i="10"/>
  <c r="N2005" i="10"/>
  <c r="N2006" i="10"/>
  <c r="N2007" i="10"/>
  <c r="N2008" i="10"/>
  <c r="N2009" i="10"/>
  <c r="N2010" i="10"/>
  <c r="N2011" i="10"/>
  <c r="N2012" i="10"/>
  <c r="N2013" i="10"/>
  <c r="N2014" i="10"/>
  <c r="N2015" i="10"/>
  <c r="N2016" i="10"/>
  <c r="N2017" i="10"/>
  <c r="N2018" i="10"/>
  <c r="N2019" i="10"/>
  <c r="N2020" i="10"/>
  <c r="N2021" i="10"/>
  <c r="N2022" i="10"/>
  <c r="N2023" i="10"/>
  <c r="N2024" i="10"/>
  <c r="N2025" i="10"/>
  <c r="N2026" i="10"/>
  <c r="N2027" i="10"/>
  <c r="N2028" i="10"/>
  <c r="N2029" i="10"/>
  <c r="N2030" i="10"/>
  <c r="N2031" i="10"/>
  <c r="N2032" i="10"/>
  <c r="N2033" i="10"/>
  <c r="N2034" i="10"/>
  <c r="N2035" i="10"/>
  <c r="N2036" i="10"/>
  <c r="N2037" i="10"/>
  <c r="N2038" i="10"/>
  <c r="N2039" i="10"/>
  <c r="N2040" i="10"/>
  <c r="N2041" i="10"/>
  <c r="N2042" i="10"/>
  <c r="N2043" i="10"/>
  <c r="N2044" i="10"/>
  <c r="N2045" i="10"/>
  <c r="N2046" i="10"/>
  <c r="N2047" i="10"/>
  <c r="N2048" i="10"/>
  <c r="N2049" i="10"/>
  <c r="N2050" i="10"/>
  <c r="N2051" i="10"/>
  <c r="N2052" i="10"/>
  <c r="N2053" i="10"/>
  <c r="N2054" i="10"/>
  <c r="N2055" i="10"/>
  <c r="N2056" i="10"/>
  <c r="N2057" i="10"/>
  <c r="N2058" i="10"/>
  <c r="N2059" i="10"/>
  <c r="N2060" i="10"/>
  <c r="N2061" i="10"/>
  <c r="N2062" i="10"/>
  <c r="N2063" i="10"/>
  <c r="N2064" i="10"/>
  <c r="N2065" i="10"/>
  <c r="N2066" i="10"/>
  <c r="N2067" i="10"/>
  <c r="N2068" i="10"/>
  <c r="N2069" i="10"/>
  <c r="N2070" i="10"/>
  <c r="N2071" i="10"/>
  <c r="N2072" i="10"/>
  <c r="N2073" i="10"/>
  <c r="N2074" i="10"/>
  <c r="N2075" i="10"/>
  <c r="N2076" i="10"/>
  <c r="N2077" i="10"/>
  <c r="N2078" i="10"/>
  <c r="N2079" i="10"/>
  <c r="N2080" i="10"/>
  <c r="N2081" i="10"/>
  <c r="N2082" i="10"/>
  <c r="N2083" i="10"/>
  <c r="N2084" i="10"/>
  <c r="N2085" i="10"/>
  <c r="N2086" i="10"/>
  <c r="N2087" i="10"/>
  <c r="N2088" i="10"/>
  <c r="N2089" i="10"/>
  <c r="N2090" i="10"/>
  <c r="N2091" i="10"/>
  <c r="N2092" i="10"/>
  <c r="N2093" i="10"/>
  <c r="N2094" i="10"/>
  <c r="N2095" i="10"/>
  <c r="N2096" i="10"/>
  <c r="N2097" i="10"/>
  <c r="N2098" i="10"/>
  <c r="N2099" i="10"/>
  <c r="N2100" i="10"/>
  <c r="N2101" i="10"/>
  <c r="N2102" i="10"/>
  <c r="N2103" i="10"/>
  <c r="N2104" i="10"/>
  <c r="N2105" i="10"/>
  <c r="N2106" i="10"/>
  <c r="N2107" i="10"/>
  <c r="N2108" i="10"/>
  <c r="N2109" i="10"/>
  <c r="N2110" i="10"/>
  <c r="N2111" i="10"/>
  <c r="N2112" i="10"/>
  <c r="N2113" i="10"/>
  <c r="N2114" i="10"/>
  <c r="N2115" i="10"/>
  <c r="N2116" i="10"/>
  <c r="N2117" i="10"/>
  <c r="N2118" i="10"/>
  <c r="N2119" i="10"/>
  <c r="N2120" i="10"/>
  <c r="N2121" i="10"/>
  <c r="N2122" i="10"/>
  <c r="N2123" i="10"/>
  <c r="N2124" i="10"/>
  <c r="N2125" i="10"/>
  <c r="N2126" i="10"/>
  <c r="N2127" i="10"/>
  <c r="N2128" i="10"/>
  <c r="N2129" i="10"/>
  <c r="N2130" i="10"/>
  <c r="N2131" i="10"/>
  <c r="N2132" i="10"/>
  <c r="N2133" i="10"/>
  <c r="N2134" i="10"/>
  <c r="N2135" i="10"/>
  <c r="N2136" i="10"/>
  <c r="N2137" i="10"/>
  <c r="N2138" i="10"/>
  <c r="N2139" i="10"/>
  <c r="N2140" i="10"/>
  <c r="N2141" i="10"/>
  <c r="N2142" i="10"/>
  <c r="N2143" i="10"/>
  <c r="N2144" i="10"/>
  <c r="N2145" i="10"/>
  <c r="N2146" i="10"/>
  <c r="N2147" i="10"/>
  <c r="N2148" i="10"/>
  <c r="N2149" i="10"/>
  <c r="N2150" i="10"/>
  <c r="N2151" i="10"/>
  <c r="N2152" i="10"/>
  <c r="N2153" i="10"/>
  <c r="N2154" i="10"/>
  <c r="N2155" i="10"/>
  <c r="N2156" i="10"/>
  <c r="N2157" i="10"/>
  <c r="N2158" i="10"/>
  <c r="N2159" i="10"/>
  <c r="N2160" i="10"/>
  <c r="N2161" i="10"/>
  <c r="N2162" i="10"/>
  <c r="N2163" i="10"/>
  <c r="N2164" i="10"/>
  <c r="N2165" i="10"/>
  <c r="N2166" i="10"/>
  <c r="N2167" i="10"/>
  <c r="N2168" i="10"/>
  <c r="N2169" i="10"/>
  <c r="N2170" i="10"/>
  <c r="N2171" i="10"/>
  <c r="N2172" i="10"/>
  <c r="N2173" i="10"/>
  <c r="N2174" i="10"/>
  <c r="N2175" i="10"/>
  <c r="N2176" i="10"/>
  <c r="N2177" i="10"/>
  <c r="N2178" i="10"/>
  <c r="N2179" i="10"/>
  <c r="N2180" i="10"/>
  <c r="N2181" i="10"/>
  <c r="N2182" i="10"/>
  <c r="N2183" i="10"/>
  <c r="N2184" i="10"/>
  <c r="N2185" i="10"/>
  <c r="N2186" i="10"/>
  <c r="N2187" i="10"/>
  <c r="N2188" i="10"/>
  <c r="N2189" i="10"/>
  <c r="N2190" i="10"/>
  <c r="N2191" i="10"/>
  <c r="N2192" i="10"/>
  <c r="N2193" i="10"/>
  <c r="N2194" i="10"/>
  <c r="N2195" i="10"/>
  <c r="N2196" i="10"/>
  <c r="N2197" i="10"/>
  <c r="N2198" i="10"/>
  <c r="N2199" i="10"/>
  <c r="N2200" i="10"/>
  <c r="N2201" i="10"/>
  <c r="N2202" i="10"/>
  <c r="N2203" i="10"/>
  <c r="N2204" i="10"/>
  <c r="N2205" i="10"/>
  <c r="N2206" i="10"/>
  <c r="N2207" i="10"/>
  <c r="N2208" i="10"/>
  <c r="N2209" i="10"/>
  <c r="N2210" i="10"/>
  <c r="N2211" i="10"/>
  <c r="N2212" i="10"/>
  <c r="N2213" i="10"/>
  <c r="N2214" i="10"/>
  <c r="N2215" i="10"/>
  <c r="N2216" i="10"/>
  <c r="N2217" i="10"/>
  <c r="N2218" i="10"/>
  <c r="N2219" i="10"/>
  <c r="N2220" i="10"/>
  <c r="N2221" i="10"/>
  <c r="N2222" i="10"/>
  <c r="N2223" i="10"/>
  <c r="N2224" i="10"/>
  <c r="N2225" i="10"/>
  <c r="N2226" i="10"/>
  <c r="N2227" i="10"/>
  <c r="N2228" i="10"/>
  <c r="N2229" i="10"/>
  <c r="N2230" i="10"/>
  <c r="N2231" i="10"/>
  <c r="N2232" i="10"/>
  <c r="N2233" i="10"/>
  <c r="N2234" i="10"/>
  <c r="N2235" i="10"/>
  <c r="N2236" i="10"/>
  <c r="N2237" i="10"/>
  <c r="N2238" i="10"/>
  <c r="N2239" i="10"/>
  <c r="N2240" i="10"/>
  <c r="N2241" i="10"/>
  <c r="N2242" i="10"/>
  <c r="N2243" i="10"/>
  <c r="N2244" i="10"/>
  <c r="N2245" i="10"/>
  <c r="N2246" i="10"/>
  <c r="N2247" i="10"/>
  <c r="N2248" i="10"/>
  <c r="N2249" i="10"/>
  <c r="N2250" i="10"/>
  <c r="N2251" i="10"/>
  <c r="N2252" i="10"/>
  <c r="N2253" i="10"/>
  <c r="N2254" i="10"/>
  <c r="N2255" i="10"/>
  <c r="N2256" i="10"/>
  <c r="N2257" i="10"/>
  <c r="N2258" i="10"/>
  <c r="N2259" i="10"/>
  <c r="N2260" i="10"/>
  <c r="N2261" i="10"/>
  <c r="N2262" i="10"/>
  <c r="N2263" i="10"/>
  <c r="N2264" i="10"/>
  <c r="N2265" i="10"/>
  <c r="N2266" i="10"/>
  <c r="N2267" i="10"/>
  <c r="N2268" i="10"/>
  <c r="N2269" i="10"/>
  <c r="N2270" i="10"/>
  <c r="N2271" i="10"/>
  <c r="N2272" i="10"/>
  <c r="N2273" i="10"/>
  <c r="N2274" i="10"/>
  <c r="N2275" i="10"/>
  <c r="N2276" i="10"/>
  <c r="N2277" i="10"/>
  <c r="N2278" i="10"/>
  <c r="N2279" i="10"/>
  <c r="N2280" i="10"/>
  <c r="N2281" i="10"/>
  <c r="N2282" i="10"/>
  <c r="N2283" i="10"/>
  <c r="N2284" i="10"/>
  <c r="N2285" i="10"/>
  <c r="N2286" i="10"/>
  <c r="N2287" i="10"/>
  <c r="N2288" i="10"/>
  <c r="N2289" i="10"/>
  <c r="N2290" i="10"/>
  <c r="N2291" i="10"/>
  <c r="N2292" i="10"/>
  <c r="N2293" i="10"/>
  <c r="N2294" i="10"/>
  <c r="N2295" i="10"/>
  <c r="N2296" i="10"/>
  <c r="N2297" i="10"/>
  <c r="N2298" i="10"/>
  <c r="N2299" i="10"/>
  <c r="N2300" i="10"/>
  <c r="N2301" i="10"/>
  <c r="N2302" i="10"/>
  <c r="N2303" i="10"/>
  <c r="N2304" i="10"/>
  <c r="N2305" i="10"/>
  <c r="N2306" i="10"/>
  <c r="N2307" i="10"/>
  <c r="N2308" i="10"/>
  <c r="N2309" i="10"/>
  <c r="N2310" i="10"/>
  <c r="N2311" i="10"/>
  <c r="N2312" i="10"/>
  <c r="N2313" i="10"/>
  <c r="N2314" i="10"/>
  <c r="N2315" i="10"/>
  <c r="N2316" i="10"/>
  <c r="N2317" i="10"/>
  <c r="N2318" i="10"/>
  <c r="N2319" i="10"/>
  <c r="N2320" i="10"/>
  <c r="N2321" i="10"/>
  <c r="N2322" i="10"/>
  <c r="N2323" i="10"/>
  <c r="N2324" i="10"/>
  <c r="N2325" i="10"/>
  <c r="N2326" i="10"/>
  <c r="N2327" i="10"/>
  <c r="N2328" i="10"/>
  <c r="N2329" i="10"/>
  <c r="N2330" i="10"/>
  <c r="N2331" i="10"/>
  <c r="N2332" i="10"/>
  <c r="N2333" i="10"/>
  <c r="N2334" i="10"/>
  <c r="N2335" i="10"/>
  <c r="N2336" i="10"/>
  <c r="N2337" i="10"/>
  <c r="N2338" i="10"/>
  <c r="N2339" i="10"/>
  <c r="N2340" i="10"/>
  <c r="N2341" i="10"/>
  <c r="N2342" i="10"/>
  <c r="N2343" i="10"/>
  <c r="N2344" i="10"/>
  <c r="N2345" i="10"/>
  <c r="N2346" i="10"/>
  <c r="N2347" i="10"/>
  <c r="N2348" i="10"/>
  <c r="N2349" i="10"/>
  <c r="N2350" i="10"/>
  <c r="N2351" i="10"/>
  <c r="N2352" i="10"/>
  <c r="N2353" i="10"/>
  <c r="N2354" i="10"/>
  <c r="N2355" i="10"/>
  <c r="N2356" i="10"/>
  <c r="N2357" i="10"/>
  <c r="N2358" i="10"/>
  <c r="N2359" i="10"/>
  <c r="N2360" i="10"/>
  <c r="N2361" i="10"/>
  <c r="N2362" i="10"/>
  <c r="N2363" i="10"/>
  <c r="N2364" i="10"/>
  <c r="N2365" i="10"/>
  <c r="N2366" i="10"/>
  <c r="N2367" i="10"/>
  <c r="N2368" i="10"/>
  <c r="N2369" i="10"/>
  <c r="N2370" i="10"/>
  <c r="N2371" i="10"/>
  <c r="N2372" i="10"/>
  <c r="N2373" i="10"/>
  <c r="N2374" i="10"/>
  <c r="N2375" i="10"/>
  <c r="N2376" i="10"/>
  <c r="N2377" i="10"/>
  <c r="N2378" i="10"/>
  <c r="N2379" i="10"/>
  <c r="N2380" i="10"/>
  <c r="N2381" i="10"/>
  <c r="N2382" i="10"/>
  <c r="N2383" i="10"/>
  <c r="N2384" i="10"/>
  <c r="N2385" i="10"/>
  <c r="N2386" i="10"/>
  <c r="N2387" i="10"/>
  <c r="N2388" i="10"/>
  <c r="N2389" i="10"/>
  <c r="N2390" i="10"/>
  <c r="N2391" i="10"/>
  <c r="N2392" i="10"/>
  <c r="N2393" i="10"/>
  <c r="N2394" i="10"/>
  <c r="N2395" i="10"/>
  <c r="N2396" i="10"/>
  <c r="N2397" i="10"/>
  <c r="N2398" i="10"/>
  <c r="N2399" i="10"/>
  <c r="N2400" i="10"/>
  <c r="N2401" i="10"/>
  <c r="N2402" i="10"/>
  <c r="N2403" i="10"/>
  <c r="N2404" i="10"/>
  <c r="N2405" i="10"/>
  <c r="N2406" i="10"/>
  <c r="N2407" i="10"/>
  <c r="N2408" i="10"/>
  <c r="N2409" i="10"/>
  <c r="N2410" i="10"/>
  <c r="N2411" i="10"/>
  <c r="N2412" i="10"/>
  <c r="N2413" i="10"/>
  <c r="N2414" i="10"/>
  <c r="N2415" i="10"/>
  <c r="N2416" i="10"/>
  <c r="N2417" i="10"/>
  <c r="N2418" i="10"/>
  <c r="N2419" i="10"/>
  <c r="N2420" i="10"/>
  <c r="N2421" i="10"/>
  <c r="N2422" i="10"/>
  <c r="N2423" i="10"/>
  <c r="N2424" i="10"/>
  <c r="N2425" i="10"/>
  <c r="N2426" i="10"/>
  <c r="N2427" i="10"/>
  <c r="N2428" i="10"/>
  <c r="N2429" i="10"/>
  <c r="N2430" i="10"/>
  <c r="N2431" i="10"/>
  <c r="N2432" i="10"/>
  <c r="N2433" i="10"/>
  <c r="N2434" i="10"/>
  <c r="N2435" i="10"/>
  <c r="N2436" i="10"/>
  <c r="N2437" i="10"/>
  <c r="N2438" i="10"/>
  <c r="N2439" i="10"/>
  <c r="N2440" i="10"/>
  <c r="N2441" i="10"/>
  <c r="N2442" i="10"/>
  <c r="N2443" i="10"/>
  <c r="N2444" i="10"/>
  <c r="N2445" i="10"/>
  <c r="N2446" i="10"/>
  <c r="N2447" i="10"/>
  <c r="N2448" i="10"/>
  <c r="N2449" i="10"/>
  <c r="N2450" i="10"/>
  <c r="N2451" i="10"/>
  <c r="N2452" i="10"/>
  <c r="N2453" i="10"/>
  <c r="N2454" i="10"/>
  <c r="N2455" i="10"/>
  <c r="N2456" i="10"/>
  <c r="N2457" i="10"/>
  <c r="N2458" i="10"/>
  <c r="N2459" i="10"/>
  <c r="N2460" i="10"/>
  <c r="N2461" i="10"/>
  <c r="N2462" i="10"/>
  <c r="N2463" i="10"/>
  <c r="N2464" i="10"/>
  <c r="N2465" i="10"/>
  <c r="N2466" i="10"/>
  <c r="N2467" i="10"/>
  <c r="N2468" i="10"/>
  <c r="N2469" i="10"/>
  <c r="N2470" i="10"/>
  <c r="N2471" i="10"/>
  <c r="N2472" i="10"/>
  <c r="N2473" i="10"/>
  <c r="N2474" i="10"/>
  <c r="N2475" i="10"/>
  <c r="N2476" i="10"/>
  <c r="N2477" i="10"/>
  <c r="N2478" i="10"/>
  <c r="N2479" i="10"/>
  <c r="N2480" i="10"/>
  <c r="N2481" i="10"/>
  <c r="N2482" i="10"/>
  <c r="N2483" i="10"/>
  <c r="N2484" i="10"/>
  <c r="N2485" i="10"/>
  <c r="N2486" i="10"/>
  <c r="N2487" i="10"/>
  <c r="N2488" i="10"/>
  <c r="N2489" i="10"/>
  <c r="N2490" i="10"/>
  <c r="N2491" i="10"/>
  <c r="N2492" i="10"/>
  <c r="N2493" i="10"/>
  <c r="N2494" i="10"/>
  <c r="N2495" i="10"/>
  <c r="N2496" i="10"/>
  <c r="N2497" i="10"/>
  <c r="N2498" i="10"/>
  <c r="N2499" i="10"/>
  <c r="N2500" i="10"/>
  <c r="N2501" i="10"/>
  <c r="N2502" i="10"/>
  <c r="N2503" i="10"/>
  <c r="N2504" i="10"/>
  <c r="N2505" i="10"/>
  <c r="N2506" i="10"/>
  <c r="N2507" i="10"/>
  <c r="N2508" i="10"/>
  <c r="N2509" i="10"/>
  <c r="N2510" i="10"/>
  <c r="N2511" i="10"/>
  <c r="N2512" i="10"/>
  <c r="N2513" i="10"/>
  <c r="N2514" i="10"/>
  <c r="N2515" i="10"/>
  <c r="N2516" i="10"/>
  <c r="N2517" i="10"/>
  <c r="N2518" i="10"/>
  <c r="N2519" i="10"/>
  <c r="N2520" i="10"/>
  <c r="N2521" i="10"/>
  <c r="N2522" i="10"/>
  <c r="N2523" i="10"/>
  <c r="N2524" i="10"/>
  <c r="N2525" i="10"/>
  <c r="N2526" i="10"/>
  <c r="N2527" i="10"/>
  <c r="N2528" i="10"/>
  <c r="N2529" i="10"/>
  <c r="N2530" i="10"/>
  <c r="N2531" i="10"/>
  <c r="N2532" i="10"/>
  <c r="N2533" i="10"/>
  <c r="N2534" i="10"/>
  <c r="N2535" i="10"/>
  <c r="N2536" i="10"/>
  <c r="N2537" i="10"/>
  <c r="N2538" i="10"/>
  <c r="N2539" i="10"/>
  <c r="N2540" i="10"/>
  <c r="N2541" i="10"/>
  <c r="N2542" i="10"/>
  <c r="N2543" i="10"/>
  <c r="N2544" i="10"/>
  <c r="N2545" i="10"/>
  <c r="N2546" i="10"/>
  <c r="N2547" i="10"/>
  <c r="N2548" i="10"/>
  <c r="N2549" i="10"/>
  <c r="N2550" i="10"/>
  <c r="N2551" i="10"/>
  <c r="N2552" i="10"/>
  <c r="N2553" i="10"/>
  <c r="N2554" i="10"/>
  <c r="N2555" i="10"/>
  <c r="N2556" i="10"/>
  <c r="N2557" i="10"/>
  <c r="N2558" i="10"/>
  <c r="N2559" i="10"/>
  <c r="N2560" i="10"/>
  <c r="N2561" i="10"/>
  <c r="N2562" i="10"/>
  <c r="N2563" i="10"/>
  <c r="N2564" i="10"/>
  <c r="N2565" i="10"/>
  <c r="N2566" i="10"/>
  <c r="N2567" i="10"/>
  <c r="N2568" i="10"/>
  <c r="N2569" i="10"/>
  <c r="N2570" i="10"/>
  <c r="N2571" i="10"/>
  <c r="N2572" i="10"/>
  <c r="N2573" i="10"/>
  <c r="N2574" i="10"/>
  <c r="N2575" i="10"/>
  <c r="N2576" i="10"/>
  <c r="N2577" i="10"/>
  <c r="N2578" i="10"/>
  <c r="N2579" i="10"/>
  <c r="N2580" i="10"/>
  <c r="N2581" i="10"/>
  <c r="N2582" i="10"/>
  <c r="N2583" i="10"/>
  <c r="N2584" i="10"/>
  <c r="N2585" i="10"/>
  <c r="N2586" i="10"/>
  <c r="N2587" i="10"/>
  <c r="N2588" i="10"/>
  <c r="N2589" i="10"/>
  <c r="N2590" i="10"/>
  <c r="N2591" i="10"/>
  <c r="N2592" i="10"/>
  <c r="N2593" i="10"/>
  <c r="N2594" i="10"/>
  <c r="N2595" i="10"/>
  <c r="N2596" i="10"/>
  <c r="N2597" i="10"/>
  <c r="N2598" i="10"/>
  <c r="N2599" i="10"/>
  <c r="N2600" i="10"/>
  <c r="N2601" i="10"/>
  <c r="N2602" i="10"/>
  <c r="N2603" i="10"/>
  <c r="N2604" i="10"/>
  <c r="N2605" i="10"/>
  <c r="N2606" i="10"/>
  <c r="N2607" i="10"/>
  <c r="N2608" i="10"/>
  <c r="N2609" i="10"/>
  <c r="N2610" i="10"/>
  <c r="N2611" i="10"/>
  <c r="N2612" i="10"/>
  <c r="N2613" i="10"/>
  <c r="N2614" i="10"/>
  <c r="N2615" i="10"/>
  <c r="N2616" i="10"/>
  <c r="N2617" i="10"/>
  <c r="N2618" i="10"/>
  <c r="N2619" i="10"/>
  <c r="N2620" i="10"/>
  <c r="N2621" i="10"/>
  <c r="N2622" i="10"/>
  <c r="N2623" i="10"/>
  <c r="N2624" i="10"/>
  <c r="N2625" i="10"/>
  <c r="N2626" i="10"/>
  <c r="N2627" i="10"/>
  <c r="N2628" i="10"/>
  <c r="N2629" i="10"/>
  <c r="N2630" i="10"/>
  <c r="N2631" i="10"/>
  <c r="N2632" i="10"/>
  <c r="N2633" i="10"/>
  <c r="N2634" i="10"/>
  <c r="N2635" i="10"/>
  <c r="N2636" i="10"/>
  <c r="N2637" i="10"/>
  <c r="N2638" i="10"/>
  <c r="N2639" i="10"/>
  <c r="N2640" i="10"/>
  <c r="N2641" i="10"/>
  <c r="N2642" i="10"/>
  <c r="N2643" i="10"/>
  <c r="N2644" i="10"/>
  <c r="N2645" i="10"/>
  <c r="N2646" i="10"/>
  <c r="N2647" i="10"/>
  <c r="N2648" i="10"/>
  <c r="N2649" i="10"/>
  <c r="N2650" i="10"/>
  <c r="N2651" i="10"/>
  <c r="N2652" i="10"/>
  <c r="N2653" i="10"/>
  <c r="N2654" i="10"/>
  <c r="N2655" i="10"/>
  <c r="N2656" i="10"/>
  <c r="N2657" i="10"/>
  <c r="N2658" i="10"/>
  <c r="N2659" i="10"/>
  <c r="N2660" i="10"/>
  <c r="N2661" i="10"/>
  <c r="N2662" i="10"/>
  <c r="N2663" i="10"/>
  <c r="N2664" i="10"/>
  <c r="N2665" i="10"/>
  <c r="N2666" i="10"/>
  <c r="N2667" i="10"/>
  <c r="N2668" i="10"/>
  <c r="N2669" i="10"/>
  <c r="N2670" i="10"/>
  <c r="N2671" i="10"/>
  <c r="N2672" i="10"/>
  <c r="N2673" i="10"/>
  <c r="N2674" i="10"/>
  <c r="N2675" i="10"/>
  <c r="N2676" i="10"/>
  <c r="N2677" i="10"/>
  <c r="N2678" i="10"/>
  <c r="N2679" i="10"/>
  <c r="N2680" i="10"/>
  <c r="N2681" i="10"/>
  <c r="N2682" i="10"/>
  <c r="N2683" i="10"/>
  <c r="N2684" i="10"/>
  <c r="N2685" i="10"/>
  <c r="N2686" i="10"/>
  <c r="N2687" i="10"/>
  <c r="N2688" i="10"/>
  <c r="N2689" i="10"/>
  <c r="N2690" i="10"/>
  <c r="N2691" i="10"/>
  <c r="N2692" i="10"/>
  <c r="N2693" i="10"/>
  <c r="N2694" i="10"/>
  <c r="N2695" i="10"/>
  <c r="N2696" i="10"/>
  <c r="N2697" i="10"/>
  <c r="N2698" i="10"/>
  <c r="N2699" i="10"/>
  <c r="N2700" i="10"/>
  <c r="N2701" i="10"/>
  <c r="N2702" i="10"/>
  <c r="N2703" i="10"/>
  <c r="N2704" i="10"/>
  <c r="N2705" i="10"/>
  <c r="N2706" i="10"/>
  <c r="N2707" i="10"/>
  <c r="N2708" i="10"/>
  <c r="N2709" i="10"/>
  <c r="N2710" i="10"/>
  <c r="N2711" i="10"/>
  <c r="N2712" i="10"/>
  <c r="N2713" i="10"/>
  <c r="N2714" i="10"/>
  <c r="N2715" i="10"/>
  <c r="N2716" i="10"/>
  <c r="N2717" i="10"/>
  <c r="N2718" i="10"/>
  <c r="N2719" i="10"/>
  <c r="N2720" i="10"/>
  <c r="N2721" i="10"/>
  <c r="N2722" i="10"/>
  <c r="N2723" i="10"/>
  <c r="N2724" i="10"/>
  <c r="N2725" i="10"/>
  <c r="N2726" i="10"/>
  <c r="N2727" i="10"/>
  <c r="N2728" i="10"/>
  <c r="N2729" i="10"/>
  <c r="N2730" i="10"/>
  <c r="N2731" i="10"/>
  <c r="N2732" i="10"/>
  <c r="N2733" i="10"/>
  <c r="N2734" i="10"/>
  <c r="N2735" i="10"/>
  <c r="N2736" i="10"/>
  <c r="N2737" i="10"/>
  <c r="N2738" i="10"/>
  <c r="N2739" i="10"/>
  <c r="N2740" i="10"/>
  <c r="N2741" i="10"/>
  <c r="N2742" i="10"/>
  <c r="N2743" i="10"/>
  <c r="N2744" i="10"/>
  <c r="N2745" i="10"/>
  <c r="N2746" i="10"/>
  <c r="N2747" i="10"/>
  <c r="N2748" i="10"/>
  <c r="N2749" i="10"/>
  <c r="N2750" i="10"/>
  <c r="N2751" i="10"/>
  <c r="N2752" i="10"/>
  <c r="N2753" i="10"/>
  <c r="N2754" i="10"/>
  <c r="N2755" i="10"/>
  <c r="N2756" i="10"/>
  <c r="N2757" i="10"/>
  <c r="N2758" i="10"/>
  <c r="N2759" i="10"/>
  <c r="N2760" i="10"/>
  <c r="N2761" i="10"/>
  <c r="N2762" i="10"/>
  <c r="N2763" i="10"/>
  <c r="N2764" i="10"/>
  <c r="N2765" i="10"/>
  <c r="N2766" i="10"/>
  <c r="N2767" i="10"/>
  <c r="N2768" i="10"/>
  <c r="N2769" i="10"/>
  <c r="N2770" i="10"/>
  <c r="N2771" i="10"/>
  <c r="N2772" i="10"/>
  <c r="N2773" i="10"/>
  <c r="N2774" i="10"/>
  <c r="N2775" i="10"/>
  <c r="N2776" i="10"/>
  <c r="N2777" i="10"/>
  <c r="N2778" i="10"/>
  <c r="N2779" i="10"/>
  <c r="N2780" i="10"/>
  <c r="N2781" i="10"/>
  <c r="N2782" i="10"/>
  <c r="N2783" i="10"/>
  <c r="N2784" i="10"/>
  <c r="N2785" i="10"/>
  <c r="N2786" i="10"/>
  <c r="N2787" i="10"/>
  <c r="N2788" i="10"/>
  <c r="N2789" i="10"/>
  <c r="N2790" i="10"/>
  <c r="N2791" i="10"/>
  <c r="N2792" i="10"/>
  <c r="N2793" i="10"/>
  <c r="N2794" i="10"/>
  <c r="N2795" i="10"/>
  <c r="N2796" i="10"/>
  <c r="N2797" i="10"/>
  <c r="N2798" i="10"/>
  <c r="N2799" i="10"/>
  <c r="N2800" i="10"/>
  <c r="N2801" i="10"/>
  <c r="N2802" i="10"/>
  <c r="N2803" i="10"/>
  <c r="N2804" i="10"/>
  <c r="N2805" i="10"/>
  <c r="N2806" i="10"/>
  <c r="N2807" i="10"/>
  <c r="N2808" i="10"/>
  <c r="N2809" i="10"/>
  <c r="N2810" i="10"/>
  <c r="N2811" i="10"/>
  <c r="N2812" i="10"/>
  <c r="N2813" i="10"/>
  <c r="N2814" i="10"/>
  <c r="N2815" i="10"/>
  <c r="N2816" i="10"/>
  <c r="N2817" i="10"/>
  <c r="N2818" i="10"/>
  <c r="N2819" i="10"/>
  <c r="N2820" i="10"/>
  <c r="N2821" i="10"/>
  <c r="N2822" i="10"/>
  <c r="N2823" i="10"/>
  <c r="N2824" i="10"/>
  <c r="N2825" i="10"/>
  <c r="N2826" i="10"/>
  <c r="N2827" i="10"/>
  <c r="N2828" i="10"/>
  <c r="N2829" i="10"/>
  <c r="N2830" i="10"/>
  <c r="N2831" i="10"/>
  <c r="N2832" i="10"/>
  <c r="N2833" i="10"/>
  <c r="N2834" i="10"/>
  <c r="N2835" i="10"/>
  <c r="N2836" i="10"/>
  <c r="N2837" i="10"/>
  <c r="N2838" i="10"/>
  <c r="N2839" i="10"/>
  <c r="N2840" i="10"/>
  <c r="N2841" i="10"/>
  <c r="N2842" i="10"/>
  <c r="N2843" i="10"/>
  <c r="N2844" i="10"/>
  <c r="N2845" i="10"/>
  <c r="N2846" i="10"/>
  <c r="N2847" i="10"/>
  <c r="N2848" i="10"/>
  <c r="N2849" i="10"/>
  <c r="N2850" i="10"/>
  <c r="N2851" i="10"/>
  <c r="N2852" i="10"/>
  <c r="N2853" i="10"/>
  <c r="N2854" i="10"/>
  <c r="N2855" i="10"/>
  <c r="N2856" i="10"/>
  <c r="N2857" i="10"/>
  <c r="N2858" i="10"/>
  <c r="N2859" i="10"/>
  <c r="N2860" i="10"/>
  <c r="N2861" i="10"/>
  <c r="N2862" i="10"/>
  <c r="N2863" i="10"/>
  <c r="N2864" i="10"/>
  <c r="N2865" i="10"/>
  <c r="N2866" i="10"/>
  <c r="N2867" i="10"/>
  <c r="N2868" i="10"/>
  <c r="N2869" i="10"/>
  <c r="N2870" i="10"/>
  <c r="N2871" i="10"/>
  <c r="N2872" i="10"/>
  <c r="N2873" i="10"/>
  <c r="N2874" i="10"/>
  <c r="N2875" i="10"/>
  <c r="N2876" i="10"/>
  <c r="N2877" i="10"/>
  <c r="N2878" i="10"/>
  <c r="N2879" i="10"/>
  <c r="N2880" i="10"/>
  <c r="N2881" i="10"/>
  <c r="N2882" i="10"/>
  <c r="N2883" i="10"/>
  <c r="N2884" i="10"/>
  <c r="N2885" i="10"/>
  <c r="N2886" i="10"/>
  <c r="N2887" i="10"/>
  <c r="N2888" i="10"/>
  <c r="N2889" i="10"/>
  <c r="N2890" i="10"/>
  <c r="N2891" i="10"/>
  <c r="N2892" i="10"/>
  <c r="N2893" i="10"/>
  <c r="N2894" i="10"/>
  <c r="N2895" i="10"/>
  <c r="N2896" i="10"/>
  <c r="N2897" i="10"/>
  <c r="N2898" i="10"/>
  <c r="N2899" i="10"/>
  <c r="N2900" i="10"/>
  <c r="N2901" i="10"/>
  <c r="N2902" i="10"/>
  <c r="N2903" i="10"/>
  <c r="N2904" i="10"/>
  <c r="N2905" i="10"/>
  <c r="N2906" i="10"/>
  <c r="N2907" i="10"/>
  <c r="N2908" i="10"/>
  <c r="N2909" i="10"/>
  <c r="N2910" i="10"/>
  <c r="N2911" i="10"/>
  <c r="N2912" i="10"/>
  <c r="N2913" i="10"/>
  <c r="N2914" i="10"/>
  <c r="N2915" i="10"/>
  <c r="N2916" i="10"/>
  <c r="N2917" i="10"/>
  <c r="N2918" i="10"/>
  <c r="N2919" i="10"/>
  <c r="N2920" i="10"/>
  <c r="N2921" i="10"/>
  <c r="N2922" i="10"/>
  <c r="N2923" i="10"/>
  <c r="N2924" i="10"/>
  <c r="N2925" i="10"/>
  <c r="N2926" i="10"/>
  <c r="N2927" i="10"/>
  <c r="N2928" i="10"/>
  <c r="N2929" i="10"/>
  <c r="N2930" i="10"/>
  <c r="N2931" i="10"/>
  <c r="N2932" i="10"/>
  <c r="N2933" i="10"/>
  <c r="N2934" i="10"/>
  <c r="N2935" i="10"/>
  <c r="N2936" i="10"/>
  <c r="N2937" i="10"/>
  <c r="N2938" i="10"/>
  <c r="N2939" i="10"/>
  <c r="N2940" i="10"/>
  <c r="N2941" i="10"/>
  <c r="N2942" i="10"/>
  <c r="N2943" i="10"/>
  <c r="N2944" i="10"/>
  <c r="N2945" i="10"/>
  <c r="N2946" i="10"/>
  <c r="N2947" i="10"/>
  <c r="N2948" i="10"/>
  <c r="N2949" i="10"/>
  <c r="N2950" i="10"/>
  <c r="N2951" i="10"/>
  <c r="N2952" i="10"/>
  <c r="N2953" i="10"/>
  <c r="N2954" i="10"/>
  <c r="N2955" i="10"/>
  <c r="N2956" i="10"/>
  <c r="N2957" i="10"/>
  <c r="N2958" i="10"/>
  <c r="N2959" i="10"/>
  <c r="N2960" i="10"/>
  <c r="N2961" i="10"/>
  <c r="N2962" i="10"/>
  <c r="N2963" i="10"/>
  <c r="N2964" i="10"/>
  <c r="N2965" i="10"/>
  <c r="N2966" i="10"/>
  <c r="N2967" i="10"/>
  <c r="N2968" i="10"/>
  <c r="N2969" i="10"/>
  <c r="N2970" i="10"/>
  <c r="N2971" i="10"/>
  <c r="N2972" i="10"/>
  <c r="N2973" i="10"/>
  <c r="N2974" i="10"/>
  <c r="N2975" i="10"/>
  <c r="N2976" i="10"/>
  <c r="N2977" i="10"/>
  <c r="N2978" i="10"/>
  <c r="N2979" i="10"/>
  <c r="N2980" i="10"/>
  <c r="N2981" i="10"/>
  <c r="N2982" i="10"/>
  <c r="N2983" i="10"/>
  <c r="N2984" i="10"/>
  <c r="N2985" i="10"/>
  <c r="N2986" i="10"/>
  <c r="N2987" i="10"/>
  <c r="N2988" i="10"/>
  <c r="N2989" i="10"/>
  <c r="N2990" i="10"/>
  <c r="N2991" i="10"/>
  <c r="N2992" i="10"/>
  <c r="N2993" i="10"/>
  <c r="N2994" i="10"/>
  <c r="N2995" i="10"/>
  <c r="N2996" i="10"/>
  <c r="N2997" i="10"/>
  <c r="N2998" i="10"/>
  <c r="N2999" i="10"/>
  <c r="N3000" i="10"/>
  <c r="N3001" i="10"/>
  <c r="N3002" i="10"/>
  <c r="N3003" i="10"/>
  <c r="N3004" i="10"/>
  <c r="N3005" i="10"/>
  <c r="N3006" i="10"/>
  <c r="N3007" i="10"/>
  <c r="N3008" i="10"/>
  <c r="N3009" i="10"/>
  <c r="N3010" i="10"/>
  <c r="N3011" i="10"/>
  <c r="N3012" i="10"/>
  <c r="N3013" i="10"/>
  <c r="N3014" i="10"/>
  <c r="N3015" i="10"/>
  <c r="N3016" i="10"/>
  <c r="N3017" i="10"/>
  <c r="N3018" i="10"/>
  <c r="N3019" i="10"/>
  <c r="N3020" i="10"/>
  <c r="N3021" i="10"/>
  <c r="N3022" i="10"/>
  <c r="N3023" i="10"/>
  <c r="N3024" i="10"/>
  <c r="N3025" i="10"/>
  <c r="N3026" i="10"/>
  <c r="N3027" i="10"/>
  <c r="N3028" i="10"/>
  <c r="N3029" i="10"/>
  <c r="N3030" i="10"/>
  <c r="N3031" i="10"/>
  <c r="N3032" i="10"/>
  <c r="N3033" i="10"/>
  <c r="N3034" i="10"/>
  <c r="N3035" i="10"/>
  <c r="N3036" i="10"/>
  <c r="N3037" i="10"/>
  <c r="N3038" i="10"/>
  <c r="N3039" i="10"/>
  <c r="N3040" i="10"/>
  <c r="N3041" i="10"/>
  <c r="N3042" i="10"/>
  <c r="N3043" i="10"/>
  <c r="N3044" i="10"/>
  <c r="N3045" i="10"/>
  <c r="N3046" i="10"/>
  <c r="N3047" i="10"/>
  <c r="N3048" i="10"/>
  <c r="N3049" i="10"/>
  <c r="N3050" i="10"/>
  <c r="N3051" i="10"/>
  <c r="N3052" i="10"/>
  <c r="N3053" i="10"/>
  <c r="N3054" i="10"/>
  <c r="N3055" i="10"/>
  <c r="N3056" i="10"/>
  <c r="N3057" i="10"/>
  <c r="N3058" i="10"/>
  <c r="N3059" i="10"/>
  <c r="N3060" i="10"/>
  <c r="N3061" i="10"/>
  <c r="N3062" i="10"/>
  <c r="N3063" i="10"/>
  <c r="N3064" i="10"/>
  <c r="N3065" i="10"/>
  <c r="N3066" i="10"/>
  <c r="N3067" i="10"/>
  <c r="N3068" i="10"/>
  <c r="N3069" i="10"/>
  <c r="N3070" i="10"/>
  <c r="N3071" i="10"/>
  <c r="N3072" i="10"/>
  <c r="N3073" i="10"/>
  <c r="N3074" i="10"/>
  <c r="N3075" i="10"/>
  <c r="N3076" i="10"/>
  <c r="N3077" i="10"/>
  <c r="N3078" i="10"/>
  <c r="N3079" i="10"/>
  <c r="N3080" i="10"/>
  <c r="N3081" i="10"/>
  <c r="N3082" i="10"/>
  <c r="N3083" i="10"/>
  <c r="N3084" i="10"/>
  <c r="N3085" i="10"/>
  <c r="N3086" i="10"/>
  <c r="N3087" i="10"/>
  <c r="N3088" i="10"/>
  <c r="N3089" i="10"/>
  <c r="N3090" i="10"/>
  <c r="N3091" i="10"/>
  <c r="N3092" i="10"/>
  <c r="N3093" i="10"/>
  <c r="N3094" i="10"/>
  <c r="N3095" i="10"/>
  <c r="N3096" i="10"/>
  <c r="N3097" i="10"/>
  <c r="N3098" i="10"/>
  <c r="N3099" i="10"/>
  <c r="N3100" i="10"/>
  <c r="N3101" i="10"/>
  <c r="N3102" i="10"/>
  <c r="N3103" i="10"/>
  <c r="N3104" i="10"/>
  <c r="N3105" i="10"/>
  <c r="N3106" i="10"/>
  <c r="N3107" i="10"/>
  <c r="N3108" i="10"/>
  <c r="N3109" i="10"/>
  <c r="N3110" i="10"/>
  <c r="N3111" i="10"/>
  <c r="N3112" i="10"/>
  <c r="N3113" i="10"/>
  <c r="N3114" i="10"/>
  <c r="N3115" i="10"/>
  <c r="N3116" i="10"/>
  <c r="N3117" i="10"/>
  <c r="N3118" i="10"/>
  <c r="N3119" i="10"/>
  <c r="N3120" i="10"/>
  <c r="N3121" i="10"/>
  <c r="N3122" i="10"/>
  <c r="N3123" i="10"/>
  <c r="N3124" i="10"/>
  <c r="N3125" i="10"/>
  <c r="N3126" i="10"/>
  <c r="N3127" i="10"/>
  <c r="N3128" i="10"/>
  <c r="N3129" i="10"/>
  <c r="N3130" i="10"/>
  <c r="N3131" i="10"/>
  <c r="N3132" i="10"/>
  <c r="N3133" i="10"/>
  <c r="N3134" i="10"/>
  <c r="N3135" i="10"/>
  <c r="N3136" i="10"/>
  <c r="N3137" i="10"/>
  <c r="N3138" i="10"/>
  <c r="N3139" i="10"/>
  <c r="N3140" i="10"/>
  <c r="N3141" i="10"/>
  <c r="N3142" i="10"/>
  <c r="N3143" i="10"/>
  <c r="N3144" i="10"/>
  <c r="N3145" i="10"/>
  <c r="N3146" i="10"/>
  <c r="N3147" i="10"/>
  <c r="N3148" i="10"/>
  <c r="N3149" i="10"/>
  <c r="N3150" i="10"/>
  <c r="N3151" i="10"/>
  <c r="N3152" i="10"/>
  <c r="N3153" i="10"/>
  <c r="N3154" i="10"/>
  <c r="N3155" i="10"/>
  <c r="N3156" i="10"/>
  <c r="N3157" i="10"/>
  <c r="N3158" i="10"/>
  <c r="N3159" i="10"/>
  <c r="N3160" i="10"/>
  <c r="N3161" i="10"/>
  <c r="N3162" i="10"/>
  <c r="N3163" i="10"/>
  <c r="N3164" i="10"/>
  <c r="N3165" i="10"/>
  <c r="N3166" i="10"/>
  <c r="N3167" i="10"/>
  <c r="N3168" i="10"/>
  <c r="N3169" i="10"/>
  <c r="N3170" i="10"/>
  <c r="N3171" i="10"/>
  <c r="N3172" i="10"/>
  <c r="N3173" i="10"/>
  <c r="N3174" i="10"/>
  <c r="N3175" i="10"/>
  <c r="N3176" i="10"/>
  <c r="N3177" i="10"/>
  <c r="N3178" i="10"/>
  <c r="N3179" i="10"/>
  <c r="N3180" i="10"/>
  <c r="N3181" i="10"/>
  <c r="N3182" i="10"/>
  <c r="N3183" i="10"/>
  <c r="N3184" i="10"/>
  <c r="N3185" i="10"/>
  <c r="N3186" i="10"/>
  <c r="N3187" i="10"/>
  <c r="N3188" i="10"/>
  <c r="N3189" i="10"/>
  <c r="N3190" i="10"/>
  <c r="N3191" i="10"/>
  <c r="N3192" i="10"/>
  <c r="N3193" i="10"/>
  <c r="N3194" i="10"/>
  <c r="N3195" i="10"/>
  <c r="N3196" i="10"/>
  <c r="N3197" i="10"/>
  <c r="N3198" i="10"/>
  <c r="N3199" i="10"/>
  <c r="N3200" i="10"/>
  <c r="N3201" i="10"/>
  <c r="N3202" i="10"/>
  <c r="N3203" i="10"/>
  <c r="N3204" i="10"/>
  <c r="N3205" i="10"/>
  <c r="N3206" i="10"/>
  <c r="N3207" i="10"/>
  <c r="N3208" i="10"/>
  <c r="N3209" i="10"/>
  <c r="N3210" i="10"/>
  <c r="N3211" i="10"/>
  <c r="N3212" i="10"/>
  <c r="N3213" i="10"/>
  <c r="N3214" i="10"/>
  <c r="N3215" i="10"/>
  <c r="N3216" i="10"/>
  <c r="N3217" i="10"/>
  <c r="N3218" i="10"/>
  <c r="N3219" i="10"/>
  <c r="N3220" i="10"/>
  <c r="N3221" i="10"/>
  <c r="N3222" i="10"/>
  <c r="N3223" i="10"/>
  <c r="N3224" i="10"/>
  <c r="N3225" i="10"/>
  <c r="N3226" i="10"/>
  <c r="N3227" i="10"/>
  <c r="N3228" i="10"/>
  <c r="N3229" i="10"/>
  <c r="N3230" i="10"/>
  <c r="N3231" i="10"/>
  <c r="N3232" i="10"/>
  <c r="N3233" i="10"/>
  <c r="N3234" i="10"/>
  <c r="N3235" i="10"/>
  <c r="N3236" i="10"/>
  <c r="N3237" i="10"/>
  <c r="N3238" i="10"/>
  <c r="N3239" i="10"/>
  <c r="N3240" i="10"/>
  <c r="N3241" i="10"/>
  <c r="N3242" i="10"/>
  <c r="N3243" i="10"/>
  <c r="N3244" i="10"/>
  <c r="N3245" i="10"/>
  <c r="N3246" i="10"/>
  <c r="N3247" i="10"/>
  <c r="N3248" i="10"/>
  <c r="N3249" i="10"/>
  <c r="N3250" i="10"/>
  <c r="N3251" i="10"/>
  <c r="N3252" i="10"/>
  <c r="N3253" i="10"/>
  <c r="N3254" i="10"/>
  <c r="N3255" i="10"/>
  <c r="N3256" i="10"/>
  <c r="N3257" i="10"/>
  <c r="N3258" i="10"/>
  <c r="N3259" i="10"/>
  <c r="N3260" i="10"/>
  <c r="N3261" i="10"/>
  <c r="N3262" i="10"/>
  <c r="N3263" i="10"/>
  <c r="N3264" i="10"/>
  <c r="N3265" i="10"/>
  <c r="N3266" i="10"/>
  <c r="N3267" i="10"/>
  <c r="N3268" i="10"/>
  <c r="N3269" i="10"/>
  <c r="N3270" i="10"/>
  <c r="N3271" i="10"/>
  <c r="N3272" i="10"/>
  <c r="N3273" i="10"/>
  <c r="N3274" i="10"/>
  <c r="N3275" i="10"/>
  <c r="N3276" i="10"/>
  <c r="N3277" i="10"/>
  <c r="N3278" i="10"/>
  <c r="N3279" i="10"/>
  <c r="N3280" i="10"/>
  <c r="N3281" i="10"/>
  <c r="N3282" i="10"/>
  <c r="N3283" i="10"/>
  <c r="N3284" i="10"/>
  <c r="N3285" i="10"/>
  <c r="N3286" i="10"/>
  <c r="N3287" i="10"/>
  <c r="N3288" i="10"/>
  <c r="N3289" i="10"/>
  <c r="N3290" i="10"/>
  <c r="N3291" i="10"/>
  <c r="N3292" i="10"/>
  <c r="N3293" i="10"/>
  <c r="N3294" i="10"/>
  <c r="N3295" i="10"/>
  <c r="N3296" i="10"/>
  <c r="N3297" i="10"/>
  <c r="N3298" i="10"/>
  <c r="N3299" i="10"/>
  <c r="N3300" i="10"/>
  <c r="N3301" i="10"/>
  <c r="N3302" i="10"/>
  <c r="N3303" i="10"/>
  <c r="N3304" i="10"/>
  <c r="N3305" i="10"/>
  <c r="N3306" i="10"/>
  <c r="N3307" i="10"/>
  <c r="N3308" i="10"/>
  <c r="N3309" i="10"/>
  <c r="N3310" i="10"/>
  <c r="N3311" i="10"/>
  <c r="N3312" i="10"/>
  <c r="N3313" i="10"/>
  <c r="N3314" i="10"/>
  <c r="N3315" i="10"/>
  <c r="N3316" i="10"/>
  <c r="N3317" i="10"/>
  <c r="N3318" i="10"/>
  <c r="N3319" i="10"/>
  <c r="N3320" i="10"/>
  <c r="N3321" i="10"/>
  <c r="N3322" i="10"/>
  <c r="N3323" i="10"/>
  <c r="N3324" i="10"/>
  <c r="N3325" i="10"/>
  <c r="N3326" i="10"/>
  <c r="N3327" i="10"/>
  <c r="N3328" i="10"/>
  <c r="N3329" i="10"/>
  <c r="N3330" i="10"/>
  <c r="N3331" i="10"/>
  <c r="N3332" i="10"/>
  <c r="N3333" i="10"/>
  <c r="N3334" i="10"/>
  <c r="N3335" i="10"/>
  <c r="N3336" i="10"/>
  <c r="N3337" i="10"/>
  <c r="N3338" i="10"/>
  <c r="N3339" i="10"/>
  <c r="N3340" i="10"/>
  <c r="N3341" i="10"/>
  <c r="N3342" i="10"/>
  <c r="N3343" i="10"/>
  <c r="N3344" i="10"/>
  <c r="N3345" i="10"/>
  <c r="N3346" i="10"/>
  <c r="N3347" i="10"/>
  <c r="N3348" i="10"/>
  <c r="N3349" i="10"/>
  <c r="N3350" i="10"/>
  <c r="N3351" i="10"/>
  <c r="N3352" i="10"/>
  <c r="N3353" i="10"/>
  <c r="N3354" i="10"/>
  <c r="N3355" i="10"/>
  <c r="N3356" i="10"/>
  <c r="N3357" i="10"/>
  <c r="N3358" i="10"/>
  <c r="N3359" i="10"/>
  <c r="N3360" i="10"/>
  <c r="N3361" i="10"/>
  <c r="N3362" i="10"/>
  <c r="N3363" i="10"/>
  <c r="N3364" i="10"/>
  <c r="N3365" i="10"/>
  <c r="N3366" i="10"/>
  <c r="N3367" i="10"/>
  <c r="N3368" i="10"/>
  <c r="N3369" i="10"/>
  <c r="N3370" i="10"/>
  <c r="N3371" i="10"/>
  <c r="N3372" i="10"/>
  <c r="N3373" i="10"/>
  <c r="N3374" i="10"/>
  <c r="N3375" i="10"/>
  <c r="N3376" i="10"/>
  <c r="N3377" i="10"/>
  <c r="N3378" i="10"/>
  <c r="N3379" i="10"/>
  <c r="N3380" i="10"/>
  <c r="N3381" i="10"/>
  <c r="N3382" i="10"/>
  <c r="N3383" i="10"/>
  <c r="N3384" i="10"/>
  <c r="N3385" i="10"/>
  <c r="N3386" i="10"/>
  <c r="N3387" i="10"/>
  <c r="N3388" i="10"/>
  <c r="N3389" i="10"/>
  <c r="N3390" i="10"/>
  <c r="N3391" i="10"/>
  <c r="N3392" i="10"/>
  <c r="N3393" i="10"/>
  <c r="N3394" i="10"/>
  <c r="N3395" i="10"/>
  <c r="N3396" i="10"/>
  <c r="N3397" i="10"/>
  <c r="N3398" i="10"/>
  <c r="N3399" i="10"/>
  <c r="N3400" i="10"/>
  <c r="N3401" i="10"/>
  <c r="N3402" i="10"/>
  <c r="N3403" i="10"/>
  <c r="N3404" i="10"/>
  <c r="N3405" i="10"/>
  <c r="N3406" i="10"/>
  <c r="N3407" i="10"/>
  <c r="N3408" i="10"/>
  <c r="N3409" i="10"/>
  <c r="N3410" i="10"/>
  <c r="N3411" i="10"/>
  <c r="N3412" i="10"/>
  <c r="N3413" i="10"/>
  <c r="N3414" i="10"/>
  <c r="N3415" i="10"/>
  <c r="N3416" i="10"/>
  <c r="N3417" i="10"/>
  <c r="N3418" i="10"/>
  <c r="N3419" i="10"/>
  <c r="N3420" i="10"/>
  <c r="N3421" i="10"/>
  <c r="N3422" i="10"/>
  <c r="N3423" i="10"/>
  <c r="N3424" i="10"/>
  <c r="N3425" i="10"/>
  <c r="N3426" i="10"/>
  <c r="N3427" i="10"/>
  <c r="N3428" i="10"/>
  <c r="N3429" i="10"/>
  <c r="N3430" i="10"/>
  <c r="N3431" i="10"/>
  <c r="N3432" i="10"/>
  <c r="N3433" i="10"/>
  <c r="N3434" i="10"/>
  <c r="N3435" i="10"/>
  <c r="N3436" i="10"/>
  <c r="N3437" i="10"/>
  <c r="N3438" i="10"/>
  <c r="N3439" i="10"/>
  <c r="N3440" i="10"/>
  <c r="N3441" i="10"/>
  <c r="N3442" i="10"/>
  <c r="N3443" i="10"/>
  <c r="N3444" i="10"/>
  <c r="N3445" i="10"/>
  <c r="N3446" i="10"/>
  <c r="N3447" i="10"/>
  <c r="N3448" i="10"/>
  <c r="N3449" i="10"/>
  <c r="N3450" i="10"/>
  <c r="N3451" i="10"/>
  <c r="N3452" i="10"/>
  <c r="N3453" i="10"/>
  <c r="N3454" i="10"/>
  <c r="N3455" i="10"/>
  <c r="N3456" i="10"/>
  <c r="N3457" i="10"/>
  <c r="N3458" i="10"/>
  <c r="N3459" i="10"/>
  <c r="N3460" i="10"/>
  <c r="N3461" i="10"/>
  <c r="N3462" i="10"/>
  <c r="N3463" i="10"/>
  <c r="N3464" i="10"/>
  <c r="N3465" i="10"/>
  <c r="N3466" i="10"/>
  <c r="N3467" i="10"/>
  <c r="N3468" i="10"/>
  <c r="N3469" i="10"/>
  <c r="N3470" i="10"/>
  <c r="N3471" i="10"/>
  <c r="N3472" i="10"/>
  <c r="N3473" i="10"/>
  <c r="N3474" i="10"/>
  <c r="N3475" i="10"/>
  <c r="N3476" i="10"/>
  <c r="N3477" i="10"/>
  <c r="N3478" i="10"/>
  <c r="N3479" i="10"/>
  <c r="N3480" i="10"/>
  <c r="N3481" i="10"/>
  <c r="N3482" i="10"/>
  <c r="N3483" i="10"/>
  <c r="N3484" i="10"/>
  <c r="N3485" i="10"/>
  <c r="N3486" i="10"/>
  <c r="N3487" i="10"/>
  <c r="N3488" i="10"/>
  <c r="N3489" i="10"/>
  <c r="N3490" i="10"/>
  <c r="N3491" i="10"/>
  <c r="N3492" i="10"/>
  <c r="N3493" i="10"/>
  <c r="N3494" i="10"/>
  <c r="N3495" i="10"/>
  <c r="N3496" i="10"/>
  <c r="N3497" i="10"/>
  <c r="N3498" i="10"/>
  <c r="N3499" i="10"/>
  <c r="N3500" i="10"/>
  <c r="N3501" i="10"/>
  <c r="N3502" i="10"/>
  <c r="N3503" i="10"/>
  <c r="N3504" i="10"/>
  <c r="N3505" i="10"/>
  <c r="N3506" i="10"/>
  <c r="N3507" i="10"/>
  <c r="N3508" i="10"/>
  <c r="N3509" i="10"/>
  <c r="N3510" i="10"/>
  <c r="N3511" i="10"/>
  <c r="N3512" i="10"/>
  <c r="N3513" i="10"/>
  <c r="N3514" i="10"/>
  <c r="N3515" i="10"/>
  <c r="N3516" i="10"/>
  <c r="N3517" i="10"/>
  <c r="N3518" i="10"/>
  <c r="N3519" i="10"/>
  <c r="N3520" i="10"/>
  <c r="N3521" i="10"/>
  <c r="N3522" i="10"/>
  <c r="N3523" i="10"/>
  <c r="N3524" i="10"/>
  <c r="N3525" i="10"/>
  <c r="N3526" i="10"/>
  <c r="N3527" i="10"/>
  <c r="N3528" i="10"/>
  <c r="N3529" i="10"/>
  <c r="N3530" i="10"/>
  <c r="N3531" i="10"/>
  <c r="N3532" i="10"/>
  <c r="N3533" i="10"/>
  <c r="N3534" i="10"/>
  <c r="N3535" i="10"/>
  <c r="N3536" i="10"/>
  <c r="N3537" i="10"/>
  <c r="N3538" i="10"/>
  <c r="N3539" i="10"/>
  <c r="N3540" i="10"/>
  <c r="N3541" i="10"/>
  <c r="N3542" i="10"/>
  <c r="N3543" i="10"/>
  <c r="N3544" i="10"/>
  <c r="N3545" i="10"/>
  <c r="N3546" i="10"/>
  <c r="N3547" i="10"/>
  <c r="N3548" i="10"/>
  <c r="N3549" i="10"/>
  <c r="N3550" i="10"/>
  <c r="N3551" i="10"/>
  <c r="N3552" i="10"/>
  <c r="N3553" i="10"/>
  <c r="N3554" i="10"/>
  <c r="N3555" i="10"/>
  <c r="N3556" i="10"/>
  <c r="N3557" i="10"/>
  <c r="N3558" i="10"/>
  <c r="N3559" i="10"/>
  <c r="N3560" i="10"/>
  <c r="N3561" i="10"/>
  <c r="N3562" i="10"/>
  <c r="N3563" i="10"/>
  <c r="N3564" i="10"/>
  <c r="N3565" i="10"/>
  <c r="N3566" i="10"/>
  <c r="N3567" i="10"/>
  <c r="N3568" i="10"/>
  <c r="N3569" i="10"/>
  <c r="N3570" i="10"/>
  <c r="N3571" i="10"/>
  <c r="N3572" i="10"/>
  <c r="N3573" i="10"/>
  <c r="N3574" i="10"/>
  <c r="N3575" i="10"/>
  <c r="N3576" i="10"/>
  <c r="N3577" i="10"/>
  <c r="N3578" i="10"/>
  <c r="N3579" i="10"/>
  <c r="N3580" i="10"/>
  <c r="N3581" i="10"/>
  <c r="N3582" i="10"/>
  <c r="N3583" i="10"/>
  <c r="N3584" i="10"/>
  <c r="N3585" i="10"/>
  <c r="N3586" i="10"/>
  <c r="N3587" i="10"/>
  <c r="N3588" i="10"/>
  <c r="N3589" i="10"/>
  <c r="N3590" i="10"/>
  <c r="N3591" i="10"/>
  <c r="N3592" i="10"/>
  <c r="N3593" i="10"/>
  <c r="N3594" i="10"/>
  <c r="N3595" i="10"/>
  <c r="N3596" i="10"/>
  <c r="N3597" i="10"/>
  <c r="N3598" i="10"/>
  <c r="N3599" i="10"/>
  <c r="N3600" i="10"/>
  <c r="N3601" i="10"/>
  <c r="N3602" i="10"/>
  <c r="N3603" i="10"/>
  <c r="N3604" i="10"/>
  <c r="N3605" i="10"/>
  <c r="N3606" i="10"/>
  <c r="N3607" i="10"/>
  <c r="N3608" i="10"/>
  <c r="N3609" i="10"/>
  <c r="N3610" i="10"/>
  <c r="N3611" i="10"/>
  <c r="N3612" i="10"/>
  <c r="N3613" i="10"/>
  <c r="N3614" i="10"/>
  <c r="N3615" i="10"/>
  <c r="N3616" i="10"/>
  <c r="N3617" i="10"/>
  <c r="N3618" i="10"/>
  <c r="N3619" i="10"/>
  <c r="N3620" i="10"/>
  <c r="N3621" i="10"/>
  <c r="N3622" i="10"/>
  <c r="N3623" i="10"/>
  <c r="N3624" i="10"/>
  <c r="N3625" i="10"/>
  <c r="N3626" i="10"/>
  <c r="N3627" i="10"/>
  <c r="N3628" i="10"/>
  <c r="N3629" i="10"/>
  <c r="N3630" i="10"/>
  <c r="N3631" i="10"/>
  <c r="N3632" i="10"/>
  <c r="N3633" i="10"/>
  <c r="N3634" i="10"/>
  <c r="N3635" i="10"/>
  <c r="N3636" i="10"/>
  <c r="N3637" i="10"/>
  <c r="N3638" i="10"/>
  <c r="N3639" i="10"/>
  <c r="N3640" i="10"/>
  <c r="N3641" i="10"/>
  <c r="N3642" i="10"/>
  <c r="N3643" i="10"/>
  <c r="N3644" i="10"/>
  <c r="N3645" i="10"/>
  <c r="N3646" i="10"/>
  <c r="N3647" i="10"/>
  <c r="N3648" i="10"/>
  <c r="N3649" i="10"/>
  <c r="N3650" i="10"/>
  <c r="N3651" i="10"/>
  <c r="N3652" i="10"/>
  <c r="N3653" i="10"/>
  <c r="N3654" i="10"/>
  <c r="N3655" i="10"/>
  <c r="N3656" i="10"/>
  <c r="N3657" i="10"/>
  <c r="N3658" i="10"/>
  <c r="N3659" i="10"/>
  <c r="N3660" i="10"/>
  <c r="N3661" i="10"/>
  <c r="N3662" i="10"/>
  <c r="N3663" i="10"/>
  <c r="N3664" i="10"/>
  <c r="N3665" i="10"/>
  <c r="N3666" i="10"/>
  <c r="N3667" i="10"/>
  <c r="N3668" i="10"/>
  <c r="N3669" i="10"/>
  <c r="N3670" i="10"/>
  <c r="N3671" i="10"/>
  <c r="N3672" i="10"/>
  <c r="N3673" i="10"/>
  <c r="N3674" i="10"/>
  <c r="N3675" i="10"/>
  <c r="N3676" i="10"/>
  <c r="N3677" i="10"/>
  <c r="N3678" i="10"/>
  <c r="N3679" i="10"/>
  <c r="N3680" i="10"/>
  <c r="N3681" i="10"/>
  <c r="N3682" i="10"/>
  <c r="N3683" i="10"/>
  <c r="N3684" i="10"/>
  <c r="N3685" i="10"/>
  <c r="N3686" i="10"/>
  <c r="N3687" i="10"/>
  <c r="N3688" i="10"/>
  <c r="N3689" i="10"/>
  <c r="N3690" i="10"/>
  <c r="N3691" i="10"/>
  <c r="N3692" i="10"/>
  <c r="N3693" i="10"/>
  <c r="N3694" i="10"/>
  <c r="N3695" i="10"/>
  <c r="N3696" i="10"/>
  <c r="N3697" i="10"/>
  <c r="N3698" i="10"/>
  <c r="N3699" i="10"/>
  <c r="N3700" i="10"/>
  <c r="N3701" i="10"/>
  <c r="N3702" i="10"/>
  <c r="N3703" i="10"/>
  <c r="N3704" i="10"/>
  <c r="N3705" i="10"/>
  <c r="N3706" i="10"/>
  <c r="N3707" i="10"/>
  <c r="N3708" i="10"/>
  <c r="N3709" i="10"/>
  <c r="N3710" i="10"/>
  <c r="N3711" i="10"/>
  <c r="N3712" i="10"/>
  <c r="N3713" i="10"/>
  <c r="N3714" i="10"/>
  <c r="N3715" i="10"/>
  <c r="N3716" i="10"/>
  <c r="N3717" i="10"/>
  <c r="N3718" i="10"/>
  <c r="N3719" i="10"/>
  <c r="N3720" i="10"/>
  <c r="N3721" i="10"/>
  <c r="N3722" i="10"/>
  <c r="N3723" i="10"/>
  <c r="N3724" i="10"/>
  <c r="N3725" i="10"/>
  <c r="N3726" i="10"/>
  <c r="N3727" i="10"/>
  <c r="N3728" i="10"/>
  <c r="N3729" i="10"/>
  <c r="N3730" i="10"/>
  <c r="N3731" i="10"/>
  <c r="N3732" i="10"/>
  <c r="N3733" i="10"/>
  <c r="N3734" i="10"/>
  <c r="N3735" i="10"/>
  <c r="N3736" i="10"/>
  <c r="N3737" i="10"/>
  <c r="N3738" i="10"/>
  <c r="N3739" i="10"/>
  <c r="N3740" i="10"/>
  <c r="N3741" i="10"/>
  <c r="N3742" i="10"/>
  <c r="N3743" i="10"/>
  <c r="N3744" i="10"/>
  <c r="N3745" i="10"/>
  <c r="N3746" i="10"/>
  <c r="N3747" i="10"/>
  <c r="N3748" i="10"/>
  <c r="N3749" i="10"/>
  <c r="N3750" i="10"/>
  <c r="N3751" i="10"/>
  <c r="N3752" i="10"/>
  <c r="N3753" i="10"/>
  <c r="N3754" i="10"/>
  <c r="N3755" i="10"/>
  <c r="N3756" i="10"/>
  <c r="N3757" i="10"/>
  <c r="N3758" i="10"/>
  <c r="N3759" i="10"/>
  <c r="N3760" i="10"/>
  <c r="N3761" i="10"/>
  <c r="N3762" i="10"/>
  <c r="N3763" i="10"/>
  <c r="N3764" i="10"/>
  <c r="N3765" i="10"/>
  <c r="N3766" i="10"/>
  <c r="N3767" i="10"/>
  <c r="N3768" i="10"/>
  <c r="N3769" i="10"/>
  <c r="N3770" i="10"/>
  <c r="N3771" i="10"/>
  <c r="N3772" i="10"/>
  <c r="N3773" i="10"/>
  <c r="N3774" i="10"/>
  <c r="N3775" i="10"/>
  <c r="N3776" i="10"/>
  <c r="N3777" i="10"/>
  <c r="N3778" i="10"/>
  <c r="N3779" i="10"/>
  <c r="N3780" i="10"/>
  <c r="N3781" i="10"/>
  <c r="N3782" i="10"/>
  <c r="N3783" i="10"/>
  <c r="N3784" i="10"/>
  <c r="N3785" i="10"/>
  <c r="N3786" i="10"/>
  <c r="N3787" i="10"/>
  <c r="N3788" i="10"/>
  <c r="N3789" i="10"/>
  <c r="N3790" i="10"/>
  <c r="N3791" i="10"/>
  <c r="N3792" i="10"/>
  <c r="N3793" i="10"/>
  <c r="N3794" i="10"/>
  <c r="N3795" i="10"/>
  <c r="N3796" i="10"/>
  <c r="N3797" i="10"/>
  <c r="N3798" i="10"/>
  <c r="N3799" i="10"/>
  <c r="N3800" i="10"/>
  <c r="N3801" i="10"/>
  <c r="N3802" i="10"/>
  <c r="N3803" i="10"/>
  <c r="N3804" i="10"/>
  <c r="N3805" i="10"/>
  <c r="N3806" i="10"/>
  <c r="N3807" i="10"/>
  <c r="N3808" i="10"/>
  <c r="N3809" i="10"/>
  <c r="N3810" i="10"/>
  <c r="N3811" i="10"/>
  <c r="N3812" i="10"/>
  <c r="N3813" i="10"/>
  <c r="N3814" i="10"/>
  <c r="N3815" i="10"/>
  <c r="N3816" i="10"/>
  <c r="N3817" i="10"/>
  <c r="N3818" i="10"/>
  <c r="N3819" i="10"/>
  <c r="N3820" i="10"/>
  <c r="N3821" i="10"/>
  <c r="N3822" i="10"/>
  <c r="N3823" i="10"/>
  <c r="N3824" i="10"/>
  <c r="N3825" i="10"/>
  <c r="N3826" i="10"/>
  <c r="N3827" i="10"/>
  <c r="N3828" i="10"/>
  <c r="N3829" i="10"/>
  <c r="N3830" i="10"/>
  <c r="N3831" i="10"/>
  <c r="N3832" i="10"/>
  <c r="N3833" i="10"/>
  <c r="N3834" i="10"/>
  <c r="N3835" i="10"/>
  <c r="N3836" i="10"/>
  <c r="N3837" i="10"/>
  <c r="N3838" i="10"/>
  <c r="N3839" i="10"/>
  <c r="N3840" i="10"/>
  <c r="N3841" i="10"/>
  <c r="N3842" i="10"/>
  <c r="N3843" i="10"/>
  <c r="N3844" i="10"/>
  <c r="N3845" i="10"/>
  <c r="N3846" i="10"/>
  <c r="N3847" i="10"/>
  <c r="N3848" i="10"/>
  <c r="N3849" i="10"/>
  <c r="N3850" i="10"/>
  <c r="N3851" i="10"/>
  <c r="N3852" i="10"/>
  <c r="N3853" i="10"/>
  <c r="N3854" i="10"/>
  <c r="N3855" i="10"/>
  <c r="N3856" i="10"/>
  <c r="N3857" i="10"/>
  <c r="N3858" i="10"/>
  <c r="N3859" i="10"/>
  <c r="N3860" i="10"/>
  <c r="N3861" i="10"/>
  <c r="N3862" i="10"/>
  <c r="N3863" i="10"/>
  <c r="N3864" i="10"/>
  <c r="N3865" i="10"/>
  <c r="N3866" i="10"/>
  <c r="N3867" i="10"/>
  <c r="N3868" i="10"/>
  <c r="N3869" i="10"/>
  <c r="N3870" i="10"/>
  <c r="N3871" i="10"/>
  <c r="N3872" i="10"/>
  <c r="N3873" i="10"/>
  <c r="N3874" i="10"/>
  <c r="N3875" i="10"/>
  <c r="N3876" i="10"/>
  <c r="N3877" i="10"/>
  <c r="N3878" i="10"/>
  <c r="N3879" i="10"/>
  <c r="N3880" i="10"/>
  <c r="N3881" i="10"/>
  <c r="N3882" i="10"/>
  <c r="N3883" i="10"/>
  <c r="N3884" i="10"/>
  <c r="N3885" i="10"/>
  <c r="N3886" i="10"/>
  <c r="N3887" i="10"/>
  <c r="N3888" i="10"/>
  <c r="N3889" i="10"/>
  <c r="N3890" i="10"/>
  <c r="N3891" i="10"/>
  <c r="N3892" i="10"/>
  <c r="N3893" i="10"/>
  <c r="N3894" i="10"/>
  <c r="N3895" i="10"/>
  <c r="N3896" i="10"/>
  <c r="N3897" i="10"/>
  <c r="N3898" i="10"/>
  <c r="N3899" i="10"/>
  <c r="N3900" i="10"/>
  <c r="N3901" i="10"/>
  <c r="N3902" i="10"/>
  <c r="N3903" i="10"/>
  <c r="N3904" i="10"/>
  <c r="N3905" i="10"/>
  <c r="N3906" i="10"/>
  <c r="N3907" i="10"/>
  <c r="N3908" i="10"/>
  <c r="N3909" i="10"/>
  <c r="N3910" i="10"/>
  <c r="N3911" i="10"/>
  <c r="N3912" i="10"/>
  <c r="N3913" i="10"/>
  <c r="N3914" i="10"/>
  <c r="N3915" i="10"/>
  <c r="N3916" i="10"/>
  <c r="N3917" i="10"/>
  <c r="N3918" i="10"/>
  <c r="N3919" i="10"/>
  <c r="N3920" i="10"/>
  <c r="N3921" i="10"/>
  <c r="N3922" i="10"/>
  <c r="N3923" i="10"/>
  <c r="N3924" i="10"/>
  <c r="N3925" i="10"/>
  <c r="N3926" i="10"/>
  <c r="N3927" i="10"/>
  <c r="N3928" i="10"/>
  <c r="N3929" i="10"/>
  <c r="N3930" i="10"/>
  <c r="N3931" i="10"/>
  <c r="N3932" i="10"/>
  <c r="N3933" i="10"/>
  <c r="N3934" i="10"/>
  <c r="N3935" i="10"/>
  <c r="N3936" i="10"/>
  <c r="N3937" i="10"/>
  <c r="N3938" i="10"/>
  <c r="N3939" i="10"/>
  <c r="N3940" i="10"/>
  <c r="N3941" i="10"/>
  <c r="N3942" i="10"/>
  <c r="N3943" i="10"/>
  <c r="N3944" i="10"/>
  <c r="N3945" i="10"/>
  <c r="N3946" i="10"/>
  <c r="N3947" i="10"/>
  <c r="N3948" i="10"/>
  <c r="N3949" i="10"/>
  <c r="N3950" i="10"/>
  <c r="N3951" i="10"/>
  <c r="N3952" i="10"/>
  <c r="N3953" i="10"/>
  <c r="N3954" i="10"/>
  <c r="N3955" i="10"/>
  <c r="N3956" i="10"/>
  <c r="N3957" i="10"/>
  <c r="N3958" i="10"/>
  <c r="N3959" i="10"/>
  <c r="N3960" i="10"/>
  <c r="N3961" i="10"/>
  <c r="N3962" i="10"/>
  <c r="N3963" i="10"/>
  <c r="N3964" i="10"/>
  <c r="N3965" i="10"/>
  <c r="N3966" i="10"/>
  <c r="N3967" i="10"/>
  <c r="N3968" i="10"/>
  <c r="N3969" i="10"/>
  <c r="N3970" i="10"/>
  <c r="N3971" i="10"/>
  <c r="N3972" i="10"/>
  <c r="N3973" i="10"/>
  <c r="N3974" i="10"/>
  <c r="N3975" i="10"/>
  <c r="N3976" i="10"/>
  <c r="N3977" i="10"/>
  <c r="N3978" i="10"/>
  <c r="N3979" i="10"/>
  <c r="N3980" i="10"/>
  <c r="N3981" i="10"/>
  <c r="N3982" i="10"/>
  <c r="N3983" i="10"/>
  <c r="N3984" i="10"/>
  <c r="N3985" i="10"/>
  <c r="N3986" i="10"/>
  <c r="N3987" i="10"/>
  <c r="N3988" i="10"/>
  <c r="N3989" i="10"/>
  <c r="N3990" i="10"/>
  <c r="N3991" i="10"/>
  <c r="N3992" i="10"/>
  <c r="N3993" i="10"/>
  <c r="N3994" i="10"/>
  <c r="N3995" i="10"/>
  <c r="N3996" i="10"/>
  <c r="N3997" i="10"/>
  <c r="N3998" i="10"/>
  <c r="N3999" i="10"/>
  <c r="N4000" i="10"/>
  <c r="N4001" i="10"/>
  <c r="N4002" i="10"/>
  <c r="N4003" i="10"/>
  <c r="N4004" i="10"/>
  <c r="N4005" i="10"/>
  <c r="N4006" i="10"/>
  <c r="N4007" i="10"/>
  <c r="N4008" i="10"/>
  <c r="N4009" i="10"/>
  <c r="N4010" i="10"/>
  <c r="N4011" i="10"/>
  <c r="N4012" i="10"/>
  <c r="N4013" i="10"/>
  <c r="N4014" i="10"/>
  <c r="N4015" i="10"/>
  <c r="N4016" i="10"/>
  <c r="N4017" i="10"/>
  <c r="N4018" i="10"/>
  <c r="N4019" i="10"/>
  <c r="N4020" i="10"/>
  <c r="N4021" i="10"/>
  <c r="N4022" i="10"/>
  <c r="N4023" i="10"/>
  <c r="N4024" i="10"/>
  <c r="N4025" i="10"/>
  <c r="N4026" i="10"/>
  <c r="N4027" i="10"/>
  <c r="N4028" i="10"/>
  <c r="N4029" i="10"/>
  <c r="N4030" i="10"/>
  <c r="N4031" i="10"/>
  <c r="N4032" i="10"/>
  <c r="N4033" i="10"/>
  <c r="N4034" i="10"/>
  <c r="N4035" i="10"/>
  <c r="N4036" i="10"/>
  <c r="N4037" i="10"/>
  <c r="N4038" i="10"/>
  <c r="N4039" i="10"/>
  <c r="N4040" i="10"/>
  <c r="N4041" i="10"/>
  <c r="N4042" i="10"/>
  <c r="N4043" i="10"/>
  <c r="N4044" i="10"/>
  <c r="N4045" i="10"/>
  <c r="N4046" i="10"/>
  <c r="N4047" i="10"/>
  <c r="N4048" i="10"/>
  <c r="N4049" i="10"/>
  <c r="N4050" i="10"/>
  <c r="N4051" i="10"/>
  <c r="N4052" i="10"/>
  <c r="N4053" i="10"/>
  <c r="N4054" i="10"/>
  <c r="N4055" i="10"/>
  <c r="N4056" i="10"/>
  <c r="N4057" i="10"/>
  <c r="N4058" i="10"/>
  <c r="N4059" i="10"/>
  <c r="N4060" i="10"/>
  <c r="N4061" i="10"/>
  <c r="N4062" i="10"/>
  <c r="N4063" i="10"/>
  <c r="N4064" i="10"/>
  <c r="N4065" i="10"/>
  <c r="N4066" i="10"/>
  <c r="N4067" i="10"/>
  <c r="N4068" i="10"/>
  <c r="N4069" i="10"/>
  <c r="N4070" i="10"/>
  <c r="N4071" i="10"/>
  <c r="N4072" i="10"/>
  <c r="N4073" i="10"/>
  <c r="N4074" i="10"/>
  <c r="N4075" i="10"/>
  <c r="N4076" i="10"/>
  <c r="N4077" i="10"/>
  <c r="N4078" i="10"/>
  <c r="N4079" i="10"/>
  <c r="N4080" i="10"/>
  <c r="N4081" i="10"/>
  <c r="N4082" i="10"/>
  <c r="N4083" i="10"/>
  <c r="N4084" i="10"/>
  <c r="N4085" i="10"/>
  <c r="N4086" i="10"/>
  <c r="N4087" i="10"/>
  <c r="N4088" i="10"/>
  <c r="N4089" i="10"/>
  <c r="N4090" i="10"/>
  <c r="N4091" i="10"/>
  <c r="N4092" i="10"/>
  <c r="N4093" i="10"/>
  <c r="N4094" i="10"/>
  <c r="N4095" i="10"/>
  <c r="N4096" i="10"/>
  <c r="N4097" i="10"/>
  <c r="N4098" i="10"/>
  <c r="N4099" i="10"/>
  <c r="N4100" i="10"/>
  <c r="N4101" i="10"/>
  <c r="N4102" i="10"/>
  <c r="N4103" i="10"/>
  <c r="N4104" i="10"/>
  <c r="N4105" i="10"/>
  <c r="N4106" i="10"/>
  <c r="N4107" i="10"/>
  <c r="N4108" i="10"/>
  <c r="N4109" i="10"/>
  <c r="N4110" i="10"/>
  <c r="N4111" i="10"/>
  <c r="N4112" i="10"/>
  <c r="N4113" i="10"/>
  <c r="N4114" i="10"/>
  <c r="N4115" i="10"/>
  <c r="N4116" i="10"/>
  <c r="N4117" i="10"/>
  <c r="N4118" i="10"/>
  <c r="N4119" i="10"/>
  <c r="N4120" i="10"/>
  <c r="N4121" i="10"/>
  <c r="N4122" i="10"/>
  <c r="N4123" i="10"/>
  <c r="N4124" i="10"/>
  <c r="N4125" i="10"/>
  <c r="N4126" i="10"/>
  <c r="N4127" i="10"/>
  <c r="N4128" i="10"/>
  <c r="N4129" i="10"/>
  <c r="N4130" i="10"/>
  <c r="N4131" i="10"/>
  <c r="N4132" i="10"/>
  <c r="N4133" i="10"/>
  <c r="N4134" i="10"/>
  <c r="N4135" i="10"/>
  <c r="N4136" i="10"/>
  <c r="N4137" i="10"/>
  <c r="N4138" i="10"/>
  <c r="N4139" i="10"/>
  <c r="N4140" i="10"/>
  <c r="N4141" i="10"/>
  <c r="N4142" i="10"/>
  <c r="N4143" i="10"/>
  <c r="N4144" i="10"/>
  <c r="N4145" i="10"/>
  <c r="N4146" i="10"/>
  <c r="N4147" i="10"/>
  <c r="N4148" i="10"/>
  <c r="N4149" i="10"/>
  <c r="N4150" i="10"/>
  <c r="N4151" i="10"/>
  <c r="N4152" i="10"/>
  <c r="N4153" i="10"/>
  <c r="N4154" i="10"/>
  <c r="N4155" i="10"/>
  <c r="N4156" i="10"/>
  <c r="N4157" i="10"/>
  <c r="N4158" i="10"/>
  <c r="N4159" i="10"/>
  <c r="N4160" i="10"/>
  <c r="N4161" i="10"/>
  <c r="N4162" i="10"/>
  <c r="N4163" i="10"/>
  <c r="N4164" i="10"/>
  <c r="N4165" i="10"/>
  <c r="N4166" i="10"/>
  <c r="N4167" i="10"/>
  <c r="N4168" i="10"/>
  <c r="N4169" i="10"/>
  <c r="N4170" i="10"/>
  <c r="N4171" i="10"/>
  <c r="N4172" i="10"/>
  <c r="N4173" i="10"/>
  <c r="N4174" i="10"/>
  <c r="N4175" i="10"/>
  <c r="N4176" i="10"/>
  <c r="N4177" i="10"/>
  <c r="N4178" i="10"/>
  <c r="N4179" i="10"/>
  <c r="N4180" i="10"/>
  <c r="N4181" i="10"/>
  <c r="N4182" i="10"/>
  <c r="N4183" i="10"/>
  <c r="N4184" i="10"/>
  <c r="N4185" i="10"/>
  <c r="N4186" i="10"/>
  <c r="N4187" i="10"/>
  <c r="N4188" i="10"/>
  <c r="N4189" i="10"/>
  <c r="N4190" i="10"/>
  <c r="N4191" i="10"/>
  <c r="N4192" i="10"/>
  <c r="N4193" i="10"/>
  <c r="N4194" i="10"/>
  <c r="N4195" i="10"/>
  <c r="N4196" i="10"/>
  <c r="N4197" i="10"/>
  <c r="N4198" i="10"/>
  <c r="N4199" i="10"/>
  <c r="N4200" i="10"/>
  <c r="N4201" i="10"/>
  <c r="N4202" i="10"/>
  <c r="N4203" i="10"/>
  <c r="N4204" i="10"/>
  <c r="N4205" i="10"/>
  <c r="N4206" i="10"/>
  <c r="N4207" i="10"/>
  <c r="N4208" i="10"/>
  <c r="N4209" i="10"/>
  <c r="N4210" i="10"/>
  <c r="N4211" i="10"/>
  <c r="N4212" i="10"/>
  <c r="N4213" i="10"/>
  <c r="N4214" i="10"/>
  <c r="N4215" i="10"/>
  <c r="N4216" i="10"/>
  <c r="N4217" i="10"/>
  <c r="N4218" i="10"/>
  <c r="N4219" i="10"/>
  <c r="N4220" i="10"/>
  <c r="N4221" i="10"/>
  <c r="N4222" i="10"/>
  <c r="N4223" i="10"/>
  <c r="N4224" i="10"/>
  <c r="N4225" i="10"/>
  <c r="N4226" i="10"/>
  <c r="N4227" i="10"/>
  <c r="N4228" i="10"/>
  <c r="N4229" i="10"/>
  <c r="N4230" i="10"/>
  <c r="N4231" i="10"/>
  <c r="N4232" i="10"/>
  <c r="N4233" i="10"/>
  <c r="N4234" i="10"/>
  <c r="N4235" i="10"/>
  <c r="N4236" i="10"/>
  <c r="N4237" i="10"/>
  <c r="N4238" i="10"/>
  <c r="N4239" i="10"/>
  <c r="N4240" i="10"/>
  <c r="N4241" i="10"/>
  <c r="N4242" i="10"/>
  <c r="N4243" i="10"/>
  <c r="N4244" i="10"/>
  <c r="N4245" i="10"/>
  <c r="N4246" i="10"/>
  <c r="N4247" i="10"/>
  <c r="N4248" i="10"/>
  <c r="N4249" i="10"/>
  <c r="N4250" i="10"/>
  <c r="N4251" i="10"/>
  <c r="N4252" i="10"/>
  <c r="N4253" i="10"/>
  <c r="N4254" i="10"/>
  <c r="N4255" i="10"/>
  <c r="N4256" i="10"/>
  <c r="N4257" i="10"/>
  <c r="N4258" i="10"/>
  <c r="N4259" i="10"/>
  <c r="N4260" i="10"/>
  <c r="N4261" i="10"/>
  <c r="N4262" i="10"/>
  <c r="N4263" i="10"/>
  <c r="N4264" i="10"/>
  <c r="N4265" i="10"/>
  <c r="N4266" i="10"/>
  <c r="N4267" i="10"/>
  <c r="N4268" i="10"/>
  <c r="N4269" i="10"/>
  <c r="N4270" i="10"/>
  <c r="N4271" i="10"/>
  <c r="N4272" i="10"/>
  <c r="N4273" i="10"/>
  <c r="N4274" i="10"/>
  <c r="N4275" i="10"/>
  <c r="N4276" i="10"/>
  <c r="N4277" i="10"/>
  <c r="N4278" i="10"/>
  <c r="N4279" i="10"/>
  <c r="N4280" i="10"/>
  <c r="N4281" i="10"/>
  <c r="N4282" i="10"/>
  <c r="N4283" i="10"/>
  <c r="N4284" i="10"/>
  <c r="N4285" i="10"/>
  <c r="N4286" i="10"/>
  <c r="N4287" i="10"/>
  <c r="N4288" i="10"/>
  <c r="N4289" i="10"/>
  <c r="N4290" i="10"/>
  <c r="N4291" i="10"/>
  <c r="N4292" i="10"/>
  <c r="N4293" i="10"/>
  <c r="N4294" i="10"/>
  <c r="N4295" i="10"/>
  <c r="N4296" i="10"/>
  <c r="N4297" i="10"/>
  <c r="N4298" i="10"/>
  <c r="N4299" i="10"/>
  <c r="N4300" i="10"/>
  <c r="N4301" i="10"/>
  <c r="N4302" i="10"/>
  <c r="N4303" i="10"/>
  <c r="N4304" i="10"/>
  <c r="N4305" i="10"/>
  <c r="N4306" i="10"/>
  <c r="N4307" i="10"/>
  <c r="N4308" i="10"/>
  <c r="N4309" i="10"/>
  <c r="N4310" i="10"/>
  <c r="N4311" i="10"/>
  <c r="N4312" i="10"/>
  <c r="N4313" i="10"/>
  <c r="N4314" i="10"/>
  <c r="N4315" i="10"/>
  <c r="N4316" i="10"/>
  <c r="N4317" i="10"/>
  <c r="N4318" i="10"/>
  <c r="N4319" i="10"/>
  <c r="N4320" i="10"/>
  <c r="N4321" i="10"/>
  <c r="N4322" i="10"/>
  <c r="N4323" i="10"/>
  <c r="N4324" i="10"/>
  <c r="N4325" i="10"/>
  <c r="N4326" i="10"/>
  <c r="N4327" i="10"/>
  <c r="N4328" i="10"/>
  <c r="N4329" i="10"/>
  <c r="N4330" i="10"/>
  <c r="N4331" i="10"/>
  <c r="N4332" i="10"/>
  <c r="N4333" i="10"/>
  <c r="N4334" i="10"/>
  <c r="N4335" i="10"/>
  <c r="N4336" i="10"/>
  <c r="N4337" i="10"/>
  <c r="N4338" i="10"/>
  <c r="N4339" i="10"/>
  <c r="N4340" i="10"/>
  <c r="N4341" i="10"/>
  <c r="N4342" i="10"/>
  <c r="N4343" i="10"/>
  <c r="N4344" i="10"/>
  <c r="N4345" i="10"/>
  <c r="N4346" i="10"/>
  <c r="N4347" i="10"/>
  <c r="N4348" i="10"/>
  <c r="N4349" i="10"/>
  <c r="N4350" i="10"/>
  <c r="N4351" i="10"/>
  <c r="N4352" i="10"/>
  <c r="N4353" i="10"/>
  <c r="N4354" i="10"/>
  <c r="N4355" i="10"/>
  <c r="N4356" i="10"/>
  <c r="N4357" i="10"/>
  <c r="N4358" i="10"/>
  <c r="N4359" i="10"/>
  <c r="N4360" i="10"/>
  <c r="N4361" i="10"/>
  <c r="N4362" i="10"/>
  <c r="N4363" i="10"/>
  <c r="N4364" i="10"/>
  <c r="N4365" i="10"/>
  <c r="N4366" i="10"/>
  <c r="N4367" i="10"/>
  <c r="N4368" i="10"/>
  <c r="N4369" i="10"/>
  <c r="N4370" i="10"/>
  <c r="N4371" i="10"/>
  <c r="N4372" i="10"/>
  <c r="N4373" i="10"/>
  <c r="N4374" i="10"/>
  <c r="N4375" i="10"/>
  <c r="N4376" i="10"/>
  <c r="N4377" i="10"/>
  <c r="N4378" i="10"/>
  <c r="N4379" i="10"/>
  <c r="N4380" i="10"/>
  <c r="N4381" i="10"/>
  <c r="N4382" i="10"/>
  <c r="N4383" i="10"/>
  <c r="N4384" i="10"/>
  <c r="N4385" i="10"/>
  <c r="N4386" i="10"/>
  <c r="N4387" i="10"/>
  <c r="N4388" i="10"/>
  <c r="N4389" i="10"/>
  <c r="N4390" i="10"/>
  <c r="N4391" i="10"/>
  <c r="N4392" i="10"/>
  <c r="N4393" i="10"/>
  <c r="N4394" i="10"/>
  <c r="N4395" i="10"/>
  <c r="N4396" i="10"/>
  <c r="N4397" i="10"/>
  <c r="N4398" i="10"/>
  <c r="N4399" i="10"/>
  <c r="N4400" i="10"/>
  <c r="N4401" i="10"/>
  <c r="N4402" i="10"/>
  <c r="N4403" i="10"/>
  <c r="N4404" i="10"/>
  <c r="N4405" i="10"/>
  <c r="N4406" i="10"/>
  <c r="N4407" i="10"/>
  <c r="N4408" i="10"/>
  <c r="N4409" i="10"/>
  <c r="N4410" i="10"/>
  <c r="N4411" i="10"/>
  <c r="N4412" i="10"/>
  <c r="N4413" i="10"/>
  <c r="N4414" i="10"/>
  <c r="N4415" i="10"/>
  <c r="N4416" i="10"/>
  <c r="N4417" i="10"/>
  <c r="N4418" i="10"/>
  <c r="N4419" i="10"/>
  <c r="N4420" i="10"/>
  <c r="N4421" i="10"/>
  <c r="N4422" i="10"/>
  <c r="N4423" i="10"/>
  <c r="N4424" i="10"/>
  <c r="N4425" i="10"/>
  <c r="N4426" i="10"/>
  <c r="N4427" i="10"/>
  <c r="N4428" i="10"/>
  <c r="N4429" i="10"/>
  <c r="N4430" i="10"/>
  <c r="N4431" i="10"/>
  <c r="N4432" i="10"/>
  <c r="N4433" i="10"/>
  <c r="N4434" i="10"/>
  <c r="N4435" i="10"/>
  <c r="N4436" i="10"/>
  <c r="N4437" i="10"/>
  <c r="N4438" i="10"/>
  <c r="N4439" i="10"/>
  <c r="N4440" i="10"/>
  <c r="N4441" i="10"/>
  <c r="N4442" i="10"/>
  <c r="N4443" i="10"/>
  <c r="N4444" i="10"/>
  <c r="N4445" i="10"/>
  <c r="N4446" i="10"/>
  <c r="N4447" i="10"/>
  <c r="N4448" i="10"/>
  <c r="N4449" i="10"/>
  <c r="N4450" i="10"/>
  <c r="N4451" i="10"/>
  <c r="N4452" i="10"/>
  <c r="N4453" i="10"/>
  <c r="N4454" i="10"/>
  <c r="N4455" i="10"/>
  <c r="N4456" i="10"/>
  <c r="N4457" i="10"/>
  <c r="N4458" i="10"/>
  <c r="N4459" i="10"/>
  <c r="N4460" i="10"/>
  <c r="N4461" i="10"/>
  <c r="N4462" i="10"/>
  <c r="N4463" i="10"/>
  <c r="N4464" i="10"/>
  <c r="N4465" i="10"/>
  <c r="N4466" i="10"/>
  <c r="N4467" i="10"/>
  <c r="N4468" i="10"/>
  <c r="N4469" i="10"/>
  <c r="N4470" i="10"/>
  <c r="N4471" i="10"/>
  <c r="N4472" i="10"/>
  <c r="N4473" i="10"/>
  <c r="N4474" i="10"/>
  <c r="N4475" i="10"/>
  <c r="N4476" i="10"/>
  <c r="N4477" i="10"/>
  <c r="N4478" i="10"/>
  <c r="N4479" i="10"/>
  <c r="N4480" i="10"/>
  <c r="N4481" i="10"/>
  <c r="N4482" i="10"/>
  <c r="N4483" i="10"/>
  <c r="N4484" i="10"/>
  <c r="N4485" i="10"/>
  <c r="N4486" i="10"/>
  <c r="N4487" i="10"/>
  <c r="N4488" i="10"/>
  <c r="N4489" i="10"/>
  <c r="N4490" i="10"/>
  <c r="N4491" i="10"/>
  <c r="N4492" i="10"/>
  <c r="N4493" i="10"/>
  <c r="N4494" i="10"/>
  <c r="N4495" i="10"/>
  <c r="N4496" i="10"/>
  <c r="N4497" i="10"/>
  <c r="N4498" i="10"/>
  <c r="N4499" i="10"/>
  <c r="N4500" i="10"/>
  <c r="N4501" i="10"/>
  <c r="N4502" i="10"/>
  <c r="N4503" i="10"/>
  <c r="N4504" i="10"/>
  <c r="N4505" i="10"/>
  <c r="N4506" i="10"/>
  <c r="N4507" i="10"/>
  <c r="N4508" i="10"/>
  <c r="N4509" i="10"/>
  <c r="N4510" i="10"/>
  <c r="N4511" i="10"/>
  <c r="N4512" i="10"/>
  <c r="N4513" i="10"/>
  <c r="N4514" i="10"/>
  <c r="N4515" i="10"/>
  <c r="N4516" i="10"/>
  <c r="N4517" i="10"/>
  <c r="N4518" i="10"/>
  <c r="N4519" i="10"/>
  <c r="N4520" i="10"/>
  <c r="N4521" i="10"/>
  <c r="N4522" i="10"/>
  <c r="N4523" i="10"/>
  <c r="N4524" i="10"/>
  <c r="N4525" i="10"/>
  <c r="N4526" i="10"/>
  <c r="N4527" i="10"/>
  <c r="N4528" i="10"/>
  <c r="N4529" i="10"/>
  <c r="N4530" i="10"/>
  <c r="N4531" i="10"/>
  <c r="N4532" i="10"/>
  <c r="N4533" i="10"/>
  <c r="N4534" i="10"/>
  <c r="N4535" i="10"/>
  <c r="N4536" i="10"/>
  <c r="N4537" i="10"/>
  <c r="N4538" i="10"/>
  <c r="N4539" i="10"/>
  <c r="N4540" i="10"/>
  <c r="N4541" i="10"/>
  <c r="N4542" i="10"/>
  <c r="N4543" i="10"/>
  <c r="N4544" i="10"/>
  <c r="N4545" i="10"/>
  <c r="N4546" i="10"/>
  <c r="N4547" i="10"/>
  <c r="N4548" i="10"/>
  <c r="N4549" i="10"/>
  <c r="N4550" i="10"/>
  <c r="N4551" i="10"/>
  <c r="N4552" i="10"/>
  <c r="N4553" i="10"/>
  <c r="N4554" i="10"/>
  <c r="N4555" i="10"/>
  <c r="N4556" i="10"/>
  <c r="N4557" i="10"/>
  <c r="N4558" i="10"/>
  <c r="N4559" i="10"/>
  <c r="N4560" i="10"/>
  <c r="N4561" i="10"/>
  <c r="N4562" i="10"/>
  <c r="N4563" i="10"/>
  <c r="N4564" i="10"/>
  <c r="N4565" i="10"/>
  <c r="N4566" i="10"/>
  <c r="N4567" i="10"/>
  <c r="N4568" i="10"/>
  <c r="N4569" i="10"/>
  <c r="N4570" i="10"/>
  <c r="N4571" i="10"/>
  <c r="N4572" i="10"/>
  <c r="N4573" i="10"/>
  <c r="N4574" i="10"/>
  <c r="N4575" i="10"/>
  <c r="N4576" i="10"/>
  <c r="N4577" i="10"/>
  <c r="N4578" i="10"/>
  <c r="N4579" i="10"/>
  <c r="N4580" i="10"/>
  <c r="N4581" i="10"/>
  <c r="N4582" i="10"/>
  <c r="N4583" i="10"/>
  <c r="N4584" i="10"/>
  <c r="N4585" i="10"/>
  <c r="N4586" i="10"/>
  <c r="N4587" i="10"/>
  <c r="N4588" i="10"/>
  <c r="N4589" i="10"/>
  <c r="N4590" i="10"/>
  <c r="N4591" i="10"/>
  <c r="N4592" i="10"/>
  <c r="N4593" i="10"/>
  <c r="N4594" i="10"/>
  <c r="N4595" i="10"/>
  <c r="N4596" i="10"/>
  <c r="N4597" i="10"/>
  <c r="N4598" i="10"/>
  <c r="N4599" i="10"/>
  <c r="N4600" i="10"/>
  <c r="N4601" i="10"/>
  <c r="N4602" i="10"/>
  <c r="N4603" i="10"/>
  <c r="N4604" i="10"/>
  <c r="N4605" i="10"/>
  <c r="N4606" i="10"/>
  <c r="N4607" i="10"/>
  <c r="N4608" i="10"/>
  <c r="N4609" i="10"/>
  <c r="N4610" i="10"/>
  <c r="N4611" i="10"/>
  <c r="N4612" i="10"/>
  <c r="N4613" i="10"/>
  <c r="N4614" i="10"/>
  <c r="N4615" i="10"/>
  <c r="N4616" i="10"/>
  <c r="N4617" i="10"/>
  <c r="N4618" i="10"/>
  <c r="N4619" i="10"/>
  <c r="N4620" i="10"/>
  <c r="N4621" i="10"/>
  <c r="N4622" i="10"/>
  <c r="N4623" i="10"/>
  <c r="N4624" i="10"/>
  <c r="N4625" i="10"/>
  <c r="N4626" i="10"/>
  <c r="N4627" i="10"/>
  <c r="N4628" i="10"/>
  <c r="N4629" i="10"/>
  <c r="N4630" i="10"/>
  <c r="N4631" i="10"/>
  <c r="N4632" i="10"/>
  <c r="N4633" i="10"/>
  <c r="N4634" i="10"/>
  <c r="N4635" i="10"/>
  <c r="N4636" i="10"/>
  <c r="N4637" i="10"/>
  <c r="N4638" i="10"/>
  <c r="N4639" i="10"/>
  <c r="N4640" i="10"/>
  <c r="N4641" i="10"/>
  <c r="N4642" i="10"/>
  <c r="N4643" i="10"/>
  <c r="N4644" i="10"/>
  <c r="N4645" i="10"/>
  <c r="N4646" i="10"/>
  <c r="N4647" i="10"/>
  <c r="N4648" i="10"/>
  <c r="N4649" i="10"/>
  <c r="N4650" i="10"/>
  <c r="N4651" i="10"/>
  <c r="N4652" i="10"/>
  <c r="N4653" i="10"/>
  <c r="N4654" i="10"/>
  <c r="N4655" i="10"/>
  <c r="N4656" i="10"/>
  <c r="N4657" i="10"/>
  <c r="N4658" i="10"/>
  <c r="N4659" i="10"/>
  <c r="N4660" i="10"/>
  <c r="N4661" i="10"/>
  <c r="N4662" i="10"/>
  <c r="N4663" i="10"/>
  <c r="N4664" i="10"/>
  <c r="N4665" i="10"/>
  <c r="N4666" i="10"/>
  <c r="N4667" i="10"/>
  <c r="N4668" i="10"/>
  <c r="N4669" i="10"/>
  <c r="N4670" i="10"/>
  <c r="N4671" i="10"/>
  <c r="N4672" i="10"/>
  <c r="N4673" i="10"/>
  <c r="N4674" i="10"/>
  <c r="N4675" i="10"/>
  <c r="N4676" i="10"/>
  <c r="N4677" i="10"/>
  <c r="N4678" i="10"/>
  <c r="N4679" i="10"/>
  <c r="N4680" i="10"/>
  <c r="N4681" i="10"/>
  <c r="N4682" i="10"/>
  <c r="N4683" i="10"/>
  <c r="N4684" i="10"/>
  <c r="N4685" i="10"/>
  <c r="N4686" i="10"/>
  <c r="N4687" i="10"/>
  <c r="N4688" i="10"/>
  <c r="N4689" i="10"/>
  <c r="N4690" i="10"/>
  <c r="N4691" i="10"/>
  <c r="N4692" i="10"/>
  <c r="N4693" i="10"/>
  <c r="N4694" i="10"/>
  <c r="N4695" i="10"/>
  <c r="N4696" i="10"/>
  <c r="N4697" i="10"/>
  <c r="N4698" i="10"/>
  <c r="N4699" i="10"/>
  <c r="N4700" i="10"/>
  <c r="N4701" i="10"/>
  <c r="N4702" i="10"/>
  <c r="N4703" i="10"/>
  <c r="N4704" i="10"/>
  <c r="N4705" i="10"/>
  <c r="N4706" i="10"/>
  <c r="N4707" i="10"/>
  <c r="N4708" i="10"/>
  <c r="N4709" i="10"/>
  <c r="N4710" i="10"/>
  <c r="N4711" i="10"/>
  <c r="N4712" i="10"/>
  <c r="N4713" i="10"/>
  <c r="N4714" i="10"/>
  <c r="N4715" i="10"/>
  <c r="N4716" i="10"/>
  <c r="N4717" i="10"/>
  <c r="N4718" i="10"/>
  <c r="N4719" i="10"/>
  <c r="N4720" i="10"/>
  <c r="N4721" i="10"/>
  <c r="N4722" i="10"/>
  <c r="N4723" i="10"/>
  <c r="N4724" i="10"/>
  <c r="N4725" i="10"/>
  <c r="N4726" i="10"/>
  <c r="N4727" i="10"/>
  <c r="N4728" i="10"/>
  <c r="N4729" i="10"/>
  <c r="N4730" i="10"/>
  <c r="N4731" i="10"/>
  <c r="N4732" i="10"/>
  <c r="N4733" i="10"/>
  <c r="N4734" i="10"/>
  <c r="N4735" i="10"/>
  <c r="N4736" i="10"/>
  <c r="N4737" i="10"/>
  <c r="N4738" i="10"/>
  <c r="N4739" i="10"/>
  <c r="N4740" i="10"/>
  <c r="N4741" i="10"/>
  <c r="N4742" i="10"/>
  <c r="N4743" i="10"/>
  <c r="N4744" i="10"/>
  <c r="N4745" i="10"/>
  <c r="N4746" i="10"/>
  <c r="N4747" i="10"/>
  <c r="N4748" i="10"/>
  <c r="N4749" i="10"/>
  <c r="N4750" i="10"/>
  <c r="N4751" i="10"/>
  <c r="N4752" i="10"/>
  <c r="N4753" i="10"/>
  <c r="N4754" i="10"/>
  <c r="N4755" i="10"/>
  <c r="N4756" i="10"/>
  <c r="N4757" i="10"/>
  <c r="N4758" i="10"/>
  <c r="N4759" i="10"/>
  <c r="N4760" i="10"/>
  <c r="N4761" i="10"/>
  <c r="N4762" i="10"/>
  <c r="N4763" i="10"/>
  <c r="N4764" i="10"/>
  <c r="N4765" i="10"/>
  <c r="N4766" i="10"/>
  <c r="N4767" i="10"/>
  <c r="N4768" i="10"/>
  <c r="N4769" i="10"/>
  <c r="N4770" i="10"/>
  <c r="N4771" i="10"/>
  <c r="N4772" i="10"/>
  <c r="N4773" i="10"/>
  <c r="N4774" i="10"/>
  <c r="N4775" i="10"/>
  <c r="N4776" i="10"/>
  <c r="N4777" i="10"/>
  <c r="N4778" i="10"/>
  <c r="N4779" i="10"/>
  <c r="N4780" i="10"/>
  <c r="N4781" i="10"/>
  <c r="N4782" i="10"/>
  <c r="N4783" i="10"/>
  <c r="N4784" i="10"/>
  <c r="N4785" i="10"/>
  <c r="N4786" i="10"/>
  <c r="N4787" i="10"/>
  <c r="N4788" i="10"/>
  <c r="N4789" i="10"/>
  <c r="N4790" i="10"/>
  <c r="N4791" i="10"/>
  <c r="N4792" i="10"/>
  <c r="N4793" i="10"/>
  <c r="N4794" i="10"/>
  <c r="N4795" i="10"/>
  <c r="N4796" i="10"/>
  <c r="N4797" i="10"/>
  <c r="N4798" i="10"/>
  <c r="N4799" i="10"/>
  <c r="N4800" i="10"/>
  <c r="N4801" i="10"/>
  <c r="N4802" i="10"/>
  <c r="N4803" i="10"/>
  <c r="N4804" i="10"/>
  <c r="N4805" i="10"/>
  <c r="N4806" i="10"/>
  <c r="N4807" i="10"/>
  <c r="N4808" i="10"/>
  <c r="N4809" i="10"/>
  <c r="N4810" i="10"/>
  <c r="N4811" i="10"/>
  <c r="N4812" i="10"/>
  <c r="N4813" i="10"/>
  <c r="N4814" i="10"/>
  <c r="N4815" i="10"/>
  <c r="N4816" i="10"/>
  <c r="N4817" i="10"/>
  <c r="N4818" i="10"/>
  <c r="N4819" i="10"/>
  <c r="N4820" i="10"/>
  <c r="N4821" i="10"/>
  <c r="N4822" i="10"/>
  <c r="N4823" i="10"/>
  <c r="N4824" i="10"/>
  <c r="N4825" i="10"/>
  <c r="N4826" i="10"/>
  <c r="N4827" i="10"/>
  <c r="N4828" i="10"/>
  <c r="N4829" i="10"/>
  <c r="N4830" i="10"/>
  <c r="N4831" i="10"/>
  <c r="N4832" i="10"/>
  <c r="N4833" i="10"/>
  <c r="N4834" i="10"/>
  <c r="N4835" i="10"/>
  <c r="N4836" i="10"/>
  <c r="N4837" i="10"/>
  <c r="N4838" i="10"/>
  <c r="N4839" i="10"/>
  <c r="N4840" i="10"/>
  <c r="N4841" i="10"/>
  <c r="N4842" i="10"/>
  <c r="N4843" i="10"/>
  <c r="N4844" i="10"/>
  <c r="N4845" i="10"/>
  <c r="N4846" i="10"/>
  <c r="N4847" i="10"/>
  <c r="N4848" i="10"/>
  <c r="N4849" i="10"/>
  <c r="N4850" i="10"/>
  <c r="N4851" i="10"/>
  <c r="N4852" i="10"/>
  <c r="N4853" i="10"/>
  <c r="N4854" i="10"/>
  <c r="N4855" i="10"/>
  <c r="N4856" i="10"/>
  <c r="N4857" i="10"/>
  <c r="N4858" i="10"/>
  <c r="N4859" i="10"/>
  <c r="N4860" i="10"/>
  <c r="N4861" i="10"/>
  <c r="N4862" i="10"/>
  <c r="N4863" i="10"/>
  <c r="N4864" i="10"/>
  <c r="N4865" i="10"/>
  <c r="N4866" i="10"/>
  <c r="N4867" i="10"/>
  <c r="N4868" i="10"/>
  <c r="N4869" i="10"/>
  <c r="N4870" i="10"/>
  <c r="N4871" i="10"/>
  <c r="N4872" i="10"/>
  <c r="N4873" i="10"/>
  <c r="N4874" i="10"/>
  <c r="N4875" i="10"/>
  <c r="N4876" i="10"/>
  <c r="N4877" i="10"/>
  <c r="N4878" i="10"/>
  <c r="N4879" i="10"/>
  <c r="N4880" i="10"/>
  <c r="N4881" i="10"/>
  <c r="N4882" i="10"/>
  <c r="N4883" i="10"/>
  <c r="N4884" i="10"/>
  <c r="N4885" i="10"/>
  <c r="N4886" i="10"/>
  <c r="N4887" i="10"/>
  <c r="N4888" i="10"/>
  <c r="N4889" i="10"/>
  <c r="N4890" i="10"/>
  <c r="N4891" i="10"/>
  <c r="N4892" i="10"/>
  <c r="N4893" i="10"/>
  <c r="N4894" i="10"/>
  <c r="N4895" i="10"/>
  <c r="N4896" i="10"/>
  <c r="N4897" i="10"/>
  <c r="N4898" i="10"/>
  <c r="N4899" i="10"/>
  <c r="N4900" i="10"/>
  <c r="N4901" i="10"/>
  <c r="N4902" i="10"/>
  <c r="N4903" i="10"/>
  <c r="N4904" i="10"/>
  <c r="N4905" i="10"/>
  <c r="N4906" i="10"/>
  <c r="N4907" i="10"/>
  <c r="N4908" i="10"/>
  <c r="N4909" i="10"/>
  <c r="N4910" i="10"/>
  <c r="N4911" i="10"/>
  <c r="N4912" i="10"/>
  <c r="N4913" i="10"/>
  <c r="N4914" i="10"/>
  <c r="N4915" i="10"/>
  <c r="N4916" i="10"/>
  <c r="N4917" i="10"/>
  <c r="N4918" i="10"/>
  <c r="N4919" i="10"/>
  <c r="N4920" i="10"/>
  <c r="N4921" i="10"/>
  <c r="N4922" i="10"/>
  <c r="N4923" i="10"/>
  <c r="N4924" i="10"/>
  <c r="N4925" i="10"/>
  <c r="N4926" i="10"/>
  <c r="N4927" i="10"/>
  <c r="N4928" i="10"/>
  <c r="N4929" i="10"/>
  <c r="N4930" i="10"/>
  <c r="N4931" i="10"/>
  <c r="N4932" i="10"/>
  <c r="N4933" i="10"/>
  <c r="N4934" i="10"/>
  <c r="N4935" i="10"/>
  <c r="N4936" i="10"/>
  <c r="N4937" i="10"/>
  <c r="N4938" i="10"/>
  <c r="N4939" i="10"/>
  <c r="N4940" i="10"/>
  <c r="N4941" i="10"/>
  <c r="N4942" i="10"/>
  <c r="N4943" i="10"/>
  <c r="N4944" i="10"/>
  <c r="N4945" i="10"/>
  <c r="N4946" i="10"/>
  <c r="N4947" i="10"/>
  <c r="N4948" i="10"/>
  <c r="N4949" i="10"/>
  <c r="N4950" i="10"/>
  <c r="N4951" i="10"/>
  <c r="N4952" i="10"/>
  <c r="N4953" i="10"/>
  <c r="N4954" i="10"/>
  <c r="N4955" i="10"/>
  <c r="N4956" i="10"/>
  <c r="N4957" i="10"/>
  <c r="N4958" i="10"/>
  <c r="N4959" i="10"/>
  <c r="N4960" i="10"/>
  <c r="N4961" i="10"/>
  <c r="N4962" i="10"/>
  <c r="N4963" i="10"/>
  <c r="N4964" i="10"/>
  <c r="N4965" i="10"/>
  <c r="N4966" i="10"/>
  <c r="N4967" i="10"/>
  <c r="N4968" i="10"/>
  <c r="N4969" i="10"/>
  <c r="N4970" i="10"/>
  <c r="N4971" i="10"/>
  <c r="N4972" i="10"/>
  <c r="N4973" i="10"/>
  <c r="N4974" i="10"/>
  <c r="N4975" i="10"/>
  <c r="N4976" i="10"/>
  <c r="N4977" i="10"/>
  <c r="N4978" i="10"/>
  <c r="N4979" i="10"/>
  <c r="N4980" i="10"/>
  <c r="N4981" i="10"/>
  <c r="N4982" i="10"/>
  <c r="N4983" i="10"/>
  <c r="N4984" i="10"/>
  <c r="N4985" i="10"/>
  <c r="N4986" i="10"/>
  <c r="N4987" i="10"/>
  <c r="N4988" i="10"/>
  <c r="N4989" i="10"/>
  <c r="N4990" i="10"/>
  <c r="N4991" i="10"/>
  <c r="N4992" i="10"/>
  <c r="N4993" i="10"/>
  <c r="N4994" i="10"/>
  <c r="N4995" i="10"/>
  <c r="N4996" i="10"/>
  <c r="N4997" i="10"/>
  <c r="N4998" i="10"/>
  <c r="N4999" i="10"/>
  <c r="N5000" i="10"/>
  <c r="N5001" i="10"/>
  <c r="N5002" i="10"/>
  <c r="N5003" i="10"/>
  <c r="N5004" i="10"/>
  <c r="N5005" i="10"/>
  <c r="N5006" i="10"/>
  <c r="N5007" i="10"/>
  <c r="N5008" i="10"/>
  <c r="N5009" i="10"/>
  <c r="N5010" i="10"/>
  <c r="N5011" i="10"/>
  <c r="N5012" i="10"/>
  <c r="N5013" i="10"/>
  <c r="N5014" i="10"/>
  <c r="N5015" i="10"/>
  <c r="N5016" i="10"/>
  <c r="N5017" i="10"/>
  <c r="N5018" i="10"/>
  <c r="N5019" i="10"/>
  <c r="N5020" i="10"/>
  <c r="N5021" i="10"/>
  <c r="N5022" i="10"/>
  <c r="N5023" i="10"/>
  <c r="N5024" i="10"/>
  <c r="N5025" i="10"/>
  <c r="N5026" i="10"/>
  <c r="N5027" i="10"/>
  <c r="N5028" i="10"/>
  <c r="N5029" i="10"/>
  <c r="N5030" i="10"/>
  <c r="N5031" i="10"/>
  <c r="N5032" i="10"/>
  <c r="N5033" i="10"/>
  <c r="N5034" i="10"/>
  <c r="N5035" i="10"/>
  <c r="N5036" i="10"/>
  <c r="N5037" i="10"/>
  <c r="N5038" i="10"/>
  <c r="N5039" i="10"/>
  <c r="N5040" i="10"/>
  <c r="N5041" i="10"/>
  <c r="N5042" i="10"/>
  <c r="N5043" i="10"/>
  <c r="N5044" i="10"/>
  <c r="N5045" i="10"/>
  <c r="N5046" i="10"/>
  <c r="N5047" i="10"/>
  <c r="N5048" i="10"/>
  <c r="N5049" i="10"/>
  <c r="N5050" i="10"/>
  <c r="N5051" i="10"/>
  <c r="N5052" i="10"/>
  <c r="N5053" i="10"/>
  <c r="N5054" i="10"/>
  <c r="N5055" i="10"/>
  <c r="N5056" i="10"/>
  <c r="N5057" i="10"/>
  <c r="N5058" i="10"/>
  <c r="N5059" i="10"/>
  <c r="N5060" i="10"/>
  <c r="N5061" i="10"/>
  <c r="N5062" i="10"/>
  <c r="N5063" i="10"/>
  <c r="N5064" i="10"/>
  <c r="N5065" i="10"/>
  <c r="N5066" i="10"/>
  <c r="N5067" i="10"/>
  <c r="N5068" i="10"/>
  <c r="N5069" i="10"/>
  <c r="N5070" i="10"/>
  <c r="N5071" i="10"/>
  <c r="N5072" i="10"/>
  <c r="N5073" i="10"/>
  <c r="N5074" i="10"/>
  <c r="N5075" i="10"/>
  <c r="N5076" i="10"/>
  <c r="N5077" i="10"/>
  <c r="N5078" i="10"/>
  <c r="N5079" i="10"/>
  <c r="N5080" i="10"/>
  <c r="N5081" i="10"/>
  <c r="N5082" i="10"/>
  <c r="N5083" i="10"/>
  <c r="N5084" i="10"/>
  <c r="N5085" i="10"/>
  <c r="N5086" i="10"/>
  <c r="N5087" i="10"/>
  <c r="N5088" i="10"/>
  <c r="N5089" i="10"/>
  <c r="N5090" i="10"/>
  <c r="N5091" i="10"/>
  <c r="N5092" i="10"/>
  <c r="N5093" i="10"/>
  <c r="N5094" i="10"/>
  <c r="N5095" i="10"/>
  <c r="N5096" i="10"/>
  <c r="N5097" i="10"/>
  <c r="N5098" i="10"/>
  <c r="N5099" i="10"/>
  <c r="N5100" i="10"/>
  <c r="N5101" i="10"/>
  <c r="N5102" i="10"/>
  <c r="N5103" i="10"/>
  <c r="N5104" i="10"/>
  <c r="N5105" i="10"/>
  <c r="N5106" i="10"/>
  <c r="N5107" i="10"/>
  <c r="N5108" i="10"/>
  <c r="N5109" i="10"/>
  <c r="N5110" i="10"/>
  <c r="N5111" i="10"/>
  <c r="N5112" i="10"/>
  <c r="N5113" i="10"/>
  <c r="N5114" i="10"/>
  <c r="N5115" i="10"/>
  <c r="N5116" i="10"/>
  <c r="N5117" i="10"/>
  <c r="N5118" i="10"/>
  <c r="N5119" i="10"/>
  <c r="N5120" i="10"/>
  <c r="N5121" i="10"/>
  <c r="N5122" i="10"/>
  <c r="N5123" i="10"/>
  <c r="N5124" i="10"/>
  <c r="N5125" i="10"/>
  <c r="N5126" i="10"/>
  <c r="N5127" i="10"/>
  <c r="N5128" i="10"/>
  <c r="N5129" i="10"/>
  <c r="N5130" i="10"/>
  <c r="N5131" i="10"/>
  <c r="N5132" i="10"/>
  <c r="N5133" i="10"/>
  <c r="N5134" i="10"/>
  <c r="N5135" i="10"/>
  <c r="N5136" i="10"/>
  <c r="N5137" i="10"/>
  <c r="N5138" i="10"/>
  <c r="N5139" i="10"/>
  <c r="N5140" i="10"/>
  <c r="N5141" i="10"/>
  <c r="N5142" i="10"/>
  <c r="N5143" i="10"/>
  <c r="N5144" i="10"/>
  <c r="N5145" i="10"/>
  <c r="N5146" i="10"/>
  <c r="N5147" i="10"/>
  <c r="N5148" i="10"/>
  <c r="N5149" i="10"/>
  <c r="N5150" i="10"/>
  <c r="N5151" i="10"/>
  <c r="N5152" i="10"/>
  <c r="N5153" i="10"/>
  <c r="N5154" i="10"/>
  <c r="N5155" i="10"/>
  <c r="N5156" i="10"/>
  <c r="N5157" i="10"/>
  <c r="N5158" i="10"/>
  <c r="N5159" i="10"/>
  <c r="N5160" i="10"/>
  <c r="N5161" i="10"/>
  <c r="N5162" i="10"/>
  <c r="N5163" i="10"/>
  <c r="N5164" i="10"/>
  <c r="N5165" i="10"/>
  <c r="N5166" i="10"/>
  <c r="N5167" i="10"/>
  <c r="N5168" i="10"/>
  <c r="N5169" i="10"/>
  <c r="N5170" i="10"/>
  <c r="N5171" i="10"/>
  <c r="N5172" i="10"/>
  <c r="N5173" i="10"/>
  <c r="N5174" i="10"/>
  <c r="N5175" i="10"/>
  <c r="N5176" i="10"/>
  <c r="N5177" i="10"/>
  <c r="N5178" i="10"/>
  <c r="N5179" i="10"/>
  <c r="N5180" i="10"/>
  <c r="N5181" i="10"/>
  <c r="N5182" i="10"/>
  <c r="N5183" i="10"/>
  <c r="N5184" i="10"/>
  <c r="N5185" i="10"/>
  <c r="N5186" i="10"/>
  <c r="N5187" i="10"/>
  <c r="N5188" i="10"/>
  <c r="N5189" i="10"/>
  <c r="N5190" i="10"/>
  <c r="N5191" i="10"/>
  <c r="N5192" i="10"/>
  <c r="N5193" i="10"/>
  <c r="N5194" i="10"/>
  <c r="N5195" i="10"/>
  <c r="N5196" i="10"/>
  <c r="N5197" i="10"/>
  <c r="N5198" i="10"/>
  <c r="N5199" i="10"/>
  <c r="N5200" i="10"/>
  <c r="N5201" i="10"/>
  <c r="N5202" i="10"/>
  <c r="N5203" i="10"/>
  <c r="N5204" i="10"/>
  <c r="N5205" i="10"/>
  <c r="N5206" i="10"/>
  <c r="N5207" i="10"/>
  <c r="N5208" i="10"/>
  <c r="N5209" i="10"/>
  <c r="N5210" i="10"/>
  <c r="N5211" i="10"/>
  <c r="N5212" i="10"/>
  <c r="N5213" i="10"/>
  <c r="N5214" i="10"/>
  <c r="N5215" i="10"/>
  <c r="N5216" i="10"/>
  <c r="N5217" i="10"/>
  <c r="N5218" i="10"/>
  <c r="N5219" i="10"/>
  <c r="N5220" i="10"/>
  <c r="N5221" i="10"/>
  <c r="N5222" i="10"/>
  <c r="N5223" i="10"/>
  <c r="N5224" i="10"/>
  <c r="N5225" i="10"/>
  <c r="N5226" i="10"/>
  <c r="N5227" i="10"/>
  <c r="N5228" i="10"/>
  <c r="N5229" i="10"/>
  <c r="N5230" i="10"/>
  <c r="N5231" i="10"/>
  <c r="N5232" i="10"/>
  <c r="N5233" i="10"/>
  <c r="N5234" i="10"/>
  <c r="N5235" i="10"/>
  <c r="N5236" i="10"/>
  <c r="N5237" i="10"/>
  <c r="N5238" i="10"/>
  <c r="N5239" i="10"/>
  <c r="N5240" i="10"/>
  <c r="N5241" i="10"/>
  <c r="N5242" i="10"/>
  <c r="N5243" i="10"/>
  <c r="N5244" i="10"/>
  <c r="N5245" i="10"/>
  <c r="N5246" i="10"/>
  <c r="N5247" i="10"/>
  <c r="N5248" i="10"/>
  <c r="N5249" i="10"/>
  <c r="N5250" i="10"/>
  <c r="N5251" i="10"/>
  <c r="N5252" i="10"/>
  <c r="N5253" i="10"/>
  <c r="N5254" i="10"/>
  <c r="N5255" i="10"/>
  <c r="N5256" i="10"/>
  <c r="N5257" i="10"/>
  <c r="N5258" i="10"/>
  <c r="N5259" i="10"/>
  <c r="N5260" i="10"/>
  <c r="N5261" i="10"/>
  <c r="N5262" i="10"/>
  <c r="N5263" i="10"/>
  <c r="N5264" i="10"/>
  <c r="N5265" i="10"/>
  <c r="N5266" i="10"/>
  <c r="N5267" i="10"/>
  <c r="N5268" i="10"/>
  <c r="N5269" i="10"/>
  <c r="N5270" i="10"/>
  <c r="N5271" i="10"/>
  <c r="N5272" i="10"/>
  <c r="N5273" i="10"/>
  <c r="N5274" i="10"/>
  <c r="N5275" i="10"/>
  <c r="N5276" i="10"/>
  <c r="N5277" i="10"/>
  <c r="N5278" i="10"/>
  <c r="N5279" i="10"/>
  <c r="N5280" i="10"/>
  <c r="N5281" i="10"/>
  <c r="N5282" i="10"/>
  <c r="N5283" i="10"/>
  <c r="N5284" i="10"/>
  <c r="N5285" i="10"/>
  <c r="N5286" i="10"/>
  <c r="N5287" i="10"/>
  <c r="N5288" i="10"/>
  <c r="N5289" i="10"/>
  <c r="N5290" i="10"/>
  <c r="N5291" i="10"/>
  <c r="N5292" i="10"/>
  <c r="N5293" i="10"/>
  <c r="N5294" i="10"/>
  <c r="N5295" i="10"/>
  <c r="N5296" i="10"/>
  <c r="N5297" i="10"/>
  <c r="N5298" i="10"/>
  <c r="N5299" i="10"/>
  <c r="N5300" i="10"/>
  <c r="N5301" i="10"/>
  <c r="N5302" i="10"/>
  <c r="N5303" i="10"/>
  <c r="N5304" i="10"/>
  <c r="N5305" i="10"/>
  <c r="N5306" i="10"/>
  <c r="N5307" i="10"/>
  <c r="N5308" i="10"/>
  <c r="N5309" i="10"/>
  <c r="N5310" i="10"/>
  <c r="N5311" i="10"/>
  <c r="N5312" i="10"/>
  <c r="N5313" i="10"/>
  <c r="N5314" i="10"/>
  <c r="N5315" i="10"/>
  <c r="N5316" i="10"/>
  <c r="N5317" i="10"/>
  <c r="N5318" i="10"/>
  <c r="N5319" i="10"/>
  <c r="N5320" i="10"/>
  <c r="N5321" i="10"/>
  <c r="N5322" i="10"/>
  <c r="N5323" i="10"/>
  <c r="N5324" i="10"/>
  <c r="N5325" i="10"/>
  <c r="N5326" i="10"/>
  <c r="N5327" i="10"/>
  <c r="N5328" i="10"/>
  <c r="N5329" i="10"/>
  <c r="N5330" i="10"/>
  <c r="N5331" i="10"/>
  <c r="N5332" i="10"/>
  <c r="N5333" i="10"/>
  <c r="N5334" i="10"/>
  <c r="N5335" i="10"/>
  <c r="N5336" i="10"/>
  <c r="N5337" i="10"/>
  <c r="N5338" i="10"/>
  <c r="N5339" i="10"/>
  <c r="N5340" i="10"/>
  <c r="N5341" i="10"/>
  <c r="N5342" i="10"/>
  <c r="N5343" i="10"/>
  <c r="N5344" i="10"/>
  <c r="N5345" i="10"/>
  <c r="N5346" i="10"/>
  <c r="N5347" i="10"/>
  <c r="N5348" i="10"/>
  <c r="N5349" i="10"/>
  <c r="N5350" i="10"/>
  <c r="N5351" i="10"/>
  <c r="N5352" i="10"/>
  <c r="N5353" i="10"/>
  <c r="N5354" i="10"/>
  <c r="N5355" i="10"/>
  <c r="N5356" i="10"/>
  <c r="N5357" i="10"/>
  <c r="N5358" i="10"/>
  <c r="N5359" i="10"/>
  <c r="N5360" i="10"/>
  <c r="N5361" i="10"/>
  <c r="N5362" i="10"/>
  <c r="N5363" i="10"/>
  <c r="N5364" i="10"/>
  <c r="N5365" i="10"/>
  <c r="N5366" i="10"/>
  <c r="N5367" i="10"/>
  <c r="N5368" i="10"/>
  <c r="N5369" i="10"/>
  <c r="N5370" i="10"/>
  <c r="N5371" i="10"/>
  <c r="N5372" i="10"/>
  <c r="N5373" i="10"/>
  <c r="N5374" i="10"/>
  <c r="N5375" i="10"/>
  <c r="N5376" i="10"/>
  <c r="N5377" i="10"/>
  <c r="N5378" i="10"/>
  <c r="N5379" i="10"/>
  <c r="N5380" i="10"/>
  <c r="N5381" i="10"/>
  <c r="N5382" i="10"/>
  <c r="N5383" i="10"/>
  <c r="N5384" i="10"/>
  <c r="N5385" i="10"/>
  <c r="N5386" i="10"/>
  <c r="N5387" i="10"/>
  <c r="N5388" i="10"/>
  <c r="N5389" i="10"/>
  <c r="N5390" i="10"/>
  <c r="N5391" i="10"/>
  <c r="N5392" i="10"/>
  <c r="N5393" i="10"/>
  <c r="N5394" i="10"/>
  <c r="N5395" i="10"/>
  <c r="N5396" i="10"/>
  <c r="N5397"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N5420" i="10"/>
  <c r="N5421" i="10"/>
  <c r="N5422" i="10"/>
  <c r="N5423" i="10"/>
  <c r="N5424" i="10"/>
  <c r="N5425" i="10"/>
  <c r="N5426" i="10"/>
  <c r="N5427" i="10"/>
  <c r="N5428" i="10"/>
  <c r="N5429" i="10"/>
  <c r="N5430" i="10"/>
  <c r="N5431" i="10"/>
  <c r="N5432" i="10"/>
  <c r="N5433" i="10"/>
  <c r="N5434" i="10"/>
  <c r="N5435" i="10"/>
  <c r="N5436" i="10"/>
  <c r="N5437" i="10"/>
  <c r="N5438" i="10"/>
  <c r="N5439" i="10"/>
  <c r="N5440" i="10"/>
  <c r="N5441" i="10"/>
  <c r="N5442" i="10"/>
  <c r="N5443" i="10"/>
  <c r="N5444" i="10"/>
  <c r="N5445" i="10"/>
  <c r="N5446" i="10"/>
  <c r="N5447" i="10"/>
  <c r="N5448" i="10"/>
  <c r="N5449" i="10"/>
  <c r="N5450" i="10"/>
  <c r="N5451" i="10"/>
  <c r="N5452" i="10"/>
  <c r="N5453" i="10"/>
  <c r="N5454" i="10"/>
  <c r="N5455" i="10"/>
  <c r="N5456" i="10"/>
  <c r="N5457" i="10"/>
  <c r="N5458" i="10"/>
  <c r="N5459" i="10"/>
  <c r="N5460" i="10"/>
  <c r="N5461" i="10"/>
  <c r="N5462" i="10"/>
  <c r="N5463" i="10"/>
  <c r="N5464" i="10"/>
  <c r="N5465" i="10"/>
  <c r="N5466" i="10"/>
  <c r="N5467" i="10"/>
  <c r="N5468" i="10"/>
  <c r="N5469" i="10"/>
  <c r="N5470" i="10"/>
  <c r="N5471" i="10"/>
  <c r="N5472" i="10"/>
  <c r="N5473" i="10"/>
  <c r="N5474" i="10"/>
  <c r="N5475" i="10"/>
  <c r="N5476" i="10"/>
  <c r="N5477" i="10"/>
  <c r="N5478" i="10"/>
  <c r="N5479" i="10"/>
  <c r="N5480" i="10"/>
  <c r="N5481" i="10"/>
  <c r="N5482" i="10"/>
  <c r="N5483" i="10"/>
  <c r="N5484" i="10"/>
  <c r="N5485" i="10"/>
  <c r="N5486" i="10"/>
  <c r="N5487" i="10"/>
  <c r="N5488" i="10"/>
  <c r="N5489" i="10"/>
  <c r="N5490" i="10"/>
  <c r="N5491" i="10"/>
  <c r="N5492" i="10"/>
  <c r="N5493" i="10"/>
  <c r="N5494" i="10"/>
  <c r="N5495" i="10"/>
  <c r="N5496" i="10"/>
  <c r="N5497" i="10"/>
  <c r="N5498" i="10"/>
  <c r="N5499" i="10"/>
  <c r="N5500" i="10"/>
  <c r="N5501" i="10"/>
  <c r="N5502" i="10"/>
  <c r="N5503" i="10"/>
  <c r="N5504" i="10"/>
  <c r="N5505" i="10"/>
  <c r="N5506" i="10"/>
  <c r="N5507" i="10"/>
  <c r="N5508" i="10"/>
  <c r="N5509" i="10"/>
  <c r="N5510" i="10"/>
  <c r="N5511" i="10"/>
  <c r="N5512" i="10"/>
  <c r="N5513" i="10"/>
  <c r="N5514" i="10"/>
  <c r="N5515" i="10"/>
  <c r="N5516" i="10"/>
  <c r="N5517" i="10"/>
  <c r="N5518" i="10"/>
  <c r="N5519" i="10"/>
  <c r="N5520" i="10"/>
  <c r="N5521" i="10"/>
  <c r="N5522" i="10"/>
  <c r="N5523" i="10"/>
  <c r="N5524" i="10"/>
  <c r="N5525" i="10"/>
  <c r="N5526" i="10"/>
  <c r="N5527" i="10"/>
  <c r="N5528" i="10"/>
  <c r="N5529" i="10"/>
  <c r="N5530" i="10"/>
  <c r="N5531" i="10"/>
  <c r="N5532" i="10"/>
  <c r="N5533" i="10"/>
  <c r="N5534" i="10"/>
  <c r="N5535" i="10"/>
  <c r="N5536" i="10"/>
  <c r="N5537" i="10"/>
  <c r="N5538" i="10"/>
  <c r="N5539" i="10"/>
  <c r="N5540" i="10"/>
  <c r="N5541" i="10"/>
  <c r="N5542" i="10"/>
  <c r="N5543" i="10"/>
  <c r="N5544" i="10"/>
  <c r="N5545" i="10"/>
  <c r="N5546"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71" i="10"/>
  <c r="N5572" i="10"/>
  <c r="N5573" i="10"/>
  <c r="N5574" i="10"/>
  <c r="N5575" i="10"/>
  <c r="N5576" i="10"/>
  <c r="N5577" i="10"/>
  <c r="N5578" i="10"/>
  <c r="N5579" i="10"/>
  <c r="N5580" i="10"/>
  <c r="N5581" i="10"/>
  <c r="N5582" i="10"/>
  <c r="N5583" i="10"/>
  <c r="N5584" i="10"/>
  <c r="N5585" i="10"/>
  <c r="N5586" i="10"/>
  <c r="N5587" i="10"/>
  <c r="N5588" i="10"/>
  <c r="N5589" i="10"/>
  <c r="N5590" i="10"/>
  <c r="N5591" i="10"/>
  <c r="N5592" i="10"/>
  <c r="N5593" i="10"/>
  <c r="N5594" i="10"/>
  <c r="N5595" i="10"/>
  <c r="N5596" i="10"/>
  <c r="N5597" i="10"/>
  <c r="N5598" i="10"/>
  <c r="N5599" i="10"/>
  <c r="N5600" i="10"/>
  <c r="N5601" i="10"/>
  <c r="N5602" i="10"/>
  <c r="N5603" i="10"/>
  <c r="N5604" i="10"/>
  <c r="N5605" i="10"/>
  <c r="N5606" i="10"/>
  <c r="N5607" i="10"/>
  <c r="N5608" i="10"/>
  <c r="N5609" i="10"/>
  <c r="N5610" i="10"/>
  <c r="N5611" i="10"/>
  <c r="N5612" i="10"/>
  <c r="N5613" i="10"/>
  <c r="N5614" i="10"/>
  <c r="N5615" i="10"/>
  <c r="N5616" i="10"/>
  <c r="N5617" i="10"/>
  <c r="N5618" i="10"/>
  <c r="N5619" i="10"/>
  <c r="N5620" i="10"/>
  <c r="N5621" i="10"/>
  <c r="N5622" i="10"/>
  <c r="N5623" i="10"/>
  <c r="N5624" i="10"/>
  <c r="N5625" i="10"/>
  <c r="N5626" i="10"/>
  <c r="N5627" i="10"/>
  <c r="N5628" i="10"/>
  <c r="N5629" i="10"/>
  <c r="N5630" i="10"/>
  <c r="N5631" i="10"/>
  <c r="N5632" i="10"/>
  <c r="N5633" i="10"/>
  <c r="N5634" i="10"/>
  <c r="N5635" i="10"/>
  <c r="N5636" i="10"/>
  <c r="N5637" i="10"/>
  <c r="N5638"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N5664" i="10"/>
  <c r="N5665" i="10"/>
  <c r="N5666" i="10"/>
  <c r="N5667" i="10"/>
  <c r="N5668" i="10"/>
  <c r="N5669" i="10"/>
  <c r="N5670" i="10"/>
  <c r="N5671" i="10"/>
  <c r="N5672" i="10"/>
  <c r="N5673" i="10"/>
  <c r="N5674" i="10"/>
  <c r="N5675" i="10"/>
  <c r="N5676" i="10"/>
  <c r="N5677" i="10"/>
  <c r="N5678" i="10"/>
  <c r="N5679" i="10"/>
  <c r="N5680" i="10"/>
  <c r="N5681" i="10"/>
  <c r="N5682" i="10"/>
  <c r="N5683" i="10"/>
  <c r="N5684" i="10"/>
  <c r="N5685" i="10"/>
  <c r="N5686" i="10"/>
  <c r="N5687" i="10"/>
  <c r="N5688" i="10"/>
  <c r="N5689" i="10"/>
  <c r="N5690" i="10"/>
  <c r="N5691" i="10"/>
  <c r="N5692" i="10"/>
  <c r="N5693" i="10"/>
  <c r="N5694" i="10"/>
  <c r="N5695" i="10"/>
  <c r="N5696" i="10"/>
  <c r="N5697" i="10"/>
  <c r="N5698" i="10"/>
  <c r="N5699" i="10"/>
  <c r="N5700" i="10"/>
  <c r="N5701" i="10"/>
  <c r="N5702" i="10"/>
  <c r="N5703" i="10"/>
  <c r="N5704" i="10"/>
  <c r="N5705" i="10"/>
  <c r="N5706" i="10"/>
  <c r="N5707" i="10"/>
  <c r="N5708" i="10"/>
  <c r="N5709" i="10"/>
  <c r="N5710" i="10"/>
  <c r="N5711" i="10"/>
  <c r="N5712" i="10"/>
  <c r="N5713" i="10"/>
  <c r="N5714" i="10"/>
  <c r="N5715" i="10"/>
  <c r="N5716" i="10"/>
  <c r="N5717" i="10"/>
  <c r="N5718" i="10"/>
  <c r="N5719" i="10"/>
  <c r="N5720" i="10"/>
  <c r="N5721" i="10"/>
  <c r="N5722" i="10"/>
  <c r="N5723" i="10"/>
  <c r="N5724" i="10"/>
  <c r="N5725"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N5755" i="10"/>
  <c r="N5756" i="10"/>
  <c r="N5757" i="10"/>
  <c r="N5758" i="10"/>
  <c r="N5759" i="10"/>
  <c r="N5760" i="10"/>
  <c r="N5761" i="10"/>
  <c r="N5762" i="10"/>
  <c r="N5763" i="10"/>
  <c r="N5764" i="10"/>
  <c r="N5765" i="10"/>
  <c r="N5766" i="10"/>
  <c r="N5767" i="10"/>
  <c r="N5768" i="10"/>
  <c r="N5769" i="10"/>
  <c r="N5770" i="10"/>
  <c r="N5771" i="10"/>
  <c r="N5772" i="10"/>
  <c r="N5773" i="10"/>
  <c r="N5774" i="10"/>
  <c r="N5775" i="10"/>
  <c r="N5776" i="10"/>
  <c r="N5777" i="10"/>
  <c r="N5778" i="10"/>
  <c r="N5779" i="10"/>
  <c r="N5780" i="10"/>
  <c r="N5781" i="10"/>
  <c r="N5782" i="10"/>
  <c r="N5783" i="10"/>
  <c r="N5784" i="10"/>
  <c r="N5785" i="10"/>
  <c r="N5786" i="10"/>
  <c r="N5787" i="10"/>
  <c r="N5788" i="10"/>
  <c r="N5789" i="10"/>
  <c r="N5790" i="10"/>
  <c r="N5791" i="10"/>
  <c r="N5792" i="10"/>
  <c r="N5793" i="10"/>
  <c r="N5794" i="10"/>
  <c r="N5795" i="10"/>
  <c r="N5796" i="10"/>
  <c r="N5797" i="10"/>
  <c r="N5798" i="10"/>
  <c r="N5799" i="10"/>
  <c r="N5800" i="10"/>
  <c r="N5801" i="10"/>
  <c r="N5802" i="10"/>
  <c r="N5803" i="10"/>
  <c r="N5804" i="10"/>
  <c r="N5805" i="10"/>
  <c r="N5806" i="10"/>
  <c r="N5807" i="10"/>
  <c r="N5808" i="10"/>
  <c r="N5809" i="10"/>
  <c r="N5810" i="10"/>
  <c r="N5811" i="10"/>
  <c r="N5812" i="10"/>
  <c r="N5813" i="10"/>
  <c r="N5814" i="10"/>
  <c r="N5815" i="10"/>
  <c r="N5816" i="10"/>
  <c r="N5817"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N5845" i="10"/>
  <c r="N5846" i="10"/>
  <c r="N5847" i="10"/>
  <c r="N5848" i="10"/>
  <c r="N5849" i="10"/>
  <c r="N5850"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75" i="10"/>
  <c r="N5876" i="10"/>
  <c r="N5877" i="10"/>
  <c r="N5878" i="10"/>
  <c r="N5879" i="10"/>
  <c r="N5880" i="10"/>
  <c r="N5881" i="10"/>
  <c r="N5882" i="10"/>
  <c r="N5883" i="10"/>
  <c r="N5884" i="10"/>
  <c r="N5885" i="10"/>
  <c r="N5886" i="10"/>
  <c r="N5887" i="10"/>
  <c r="N5888" i="10"/>
  <c r="N5889" i="10"/>
  <c r="N5890" i="10"/>
  <c r="N5891" i="10"/>
  <c r="N5892" i="10"/>
  <c r="N5893" i="10"/>
  <c r="N5894" i="10"/>
  <c r="N5895" i="10"/>
  <c r="N5896" i="10"/>
  <c r="N5897" i="10"/>
  <c r="N5898" i="10"/>
  <c r="N5899" i="10"/>
  <c r="N5900" i="10"/>
  <c r="N5901" i="10"/>
  <c r="N5902" i="10"/>
  <c r="N5903" i="10"/>
  <c r="N5904" i="10"/>
  <c r="N5905" i="10"/>
  <c r="N5906" i="10"/>
  <c r="N5907" i="10"/>
  <c r="N5908" i="10"/>
  <c r="N5909" i="10"/>
  <c r="N5910" i="10"/>
  <c r="N5911" i="10"/>
  <c r="N5912" i="10"/>
  <c r="N5913" i="10"/>
  <c r="N5914" i="10"/>
  <c r="N5915" i="10"/>
  <c r="N5916" i="10"/>
  <c r="N5917" i="10"/>
  <c r="N5918" i="10"/>
  <c r="N5919" i="10"/>
  <c r="N5920" i="10"/>
  <c r="N5921" i="10"/>
  <c r="N5922" i="10"/>
  <c r="N5923" i="10"/>
  <c r="N5924" i="10"/>
  <c r="N5925" i="10"/>
  <c r="N5926" i="10"/>
  <c r="N5927" i="10"/>
  <c r="N5928" i="10"/>
  <c r="N5929" i="10"/>
  <c r="N5930" i="10"/>
  <c r="N5931" i="10"/>
  <c r="N5932" i="10"/>
  <c r="N5933" i="10"/>
  <c r="N5934" i="10"/>
  <c r="N5935" i="10"/>
  <c r="N5936" i="10"/>
  <c r="N5937" i="10"/>
  <c r="N5938" i="10"/>
  <c r="N5939" i="10"/>
  <c r="N5940" i="10"/>
  <c r="N5941" i="10"/>
  <c r="N5942" i="10"/>
  <c r="N5943" i="10"/>
  <c r="N5944" i="10"/>
  <c r="N5945" i="10"/>
  <c r="N5946" i="10"/>
  <c r="N5947" i="10"/>
  <c r="N5948" i="10"/>
  <c r="N5949" i="10"/>
  <c r="N5950" i="10"/>
  <c r="N5951" i="10"/>
  <c r="N5952" i="10"/>
  <c r="N5953" i="10"/>
  <c r="N5954" i="10"/>
  <c r="N5955" i="10"/>
  <c r="N5956" i="10"/>
  <c r="N5957" i="10"/>
  <c r="N5958" i="10"/>
  <c r="N5959" i="10"/>
  <c r="N5960" i="10"/>
  <c r="N5961" i="10"/>
  <c r="N5962" i="10"/>
  <c r="N5963" i="10"/>
  <c r="N5964" i="10"/>
  <c r="N5965" i="10"/>
  <c r="N5966" i="10"/>
  <c r="N5967" i="10"/>
  <c r="N5968" i="10"/>
  <c r="N5969" i="10"/>
  <c r="N5970"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N5997" i="10"/>
  <c r="N5998" i="10"/>
  <c r="N5999" i="10"/>
  <c r="N6000" i="10"/>
  <c r="N6001" i="10"/>
  <c r="N6002" i="10"/>
  <c r="N6003" i="10"/>
  <c r="N6004" i="10"/>
  <c r="N6005" i="10"/>
  <c r="N6006" i="10"/>
  <c r="N6007" i="10"/>
  <c r="N6008" i="10"/>
  <c r="N6009" i="10"/>
  <c r="N6010" i="10"/>
  <c r="N6011" i="10"/>
  <c r="N6012" i="10"/>
  <c r="N6013" i="10"/>
  <c r="N6014" i="10"/>
  <c r="N6015" i="10"/>
  <c r="N6016" i="10"/>
  <c r="N6017" i="10"/>
  <c r="N6018" i="10"/>
  <c r="N6019" i="10"/>
  <c r="N6020" i="10"/>
  <c r="N6021" i="10"/>
  <c r="N6022" i="10"/>
  <c r="N6023" i="10"/>
  <c r="N6024" i="10"/>
  <c r="N6025" i="10"/>
  <c r="N6026" i="10"/>
  <c r="N6027" i="10"/>
  <c r="N6028" i="10"/>
  <c r="N6029" i="10"/>
  <c r="N6030" i="10"/>
  <c r="N6031" i="10"/>
  <c r="N6032" i="10"/>
  <c r="N6033" i="10"/>
  <c r="N6034" i="10"/>
  <c r="N6035" i="10"/>
  <c r="N6036" i="10"/>
  <c r="N6037" i="10"/>
  <c r="N6038" i="10"/>
  <c r="N6039" i="10"/>
  <c r="N6040" i="10"/>
  <c r="N6041" i="10"/>
  <c r="N6042" i="10"/>
  <c r="N6043" i="10"/>
  <c r="N6044" i="10"/>
  <c r="N6045" i="10"/>
  <c r="N6046" i="10"/>
  <c r="N6047" i="10"/>
  <c r="N6048" i="10"/>
  <c r="N6049" i="10"/>
  <c r="N6050" i="10"/>
  <c r="N6051" i="10"/>
  <c r="N6052" i="10"/>
  <c r="N6053" i="10"/>
  <c r="N6054" i="10"/>
  <c r="N6055" i="10"/>
  <c r="N6056" i="10"/>
  <c r="N6057" i="10"/>
  <c r="N6058" i="10"/>
  <c r="N6059"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N6089" i="10"/>
  <c r="N6090" i="10"/>
  <c r="N6091" i="10"/>
  <c r="N6092" i="10"/>
  <c r="N6093" i="10"/>
  <c r="N6094" i="10"/>
  <c r="N6095" i="10"/>
  <c r="N6096" i="10"/>
  <c r="N6097" i="10"/>
  <c r="N6098" i="10"/>
  <c r="N6099" i="10"/>
  <c r="N6100" i="10"/>
  <c r="N6101" i="10"/>
  <c r="N6102" i="10"/>
  <c r="N6103" i="10"/>
  <c r="N6104" i="10"/>
  <c r="N6105" i="10"/>
  <c r="N6106" i="10"/>
  <c r="N6107" i="10"/>
  <c r="N6108" i="10"/>
  <c r="N6109" i="10"/>
  <c r="N6110" i="10"/>
  <c r="N6111" i="10"/>
  <c r="N6112" i="10"/>
  <c r="N6113" i="10"/>
  <c r="N6114" i="10"/>
  <c r="N6115" i="10"/>
  <c r="N6116" i="10"/>
  <c r="N6117" i="10"/>
  <c r="N6118" i="10"/>
  <c r="N6119" i="10"/>
  <c r="N6120" i="10"/>
  <c r="N6121" i="10"/>
  <c r="N6122" i="10"/>
  <c r="N6123" i="10"/>
  <c r="N6124" i="10"/>
  <c r="N6125" i="10"/>
  <c r="N6126" i="10"/>
  <c r="N6127" i="10"/>
  <c r="N6128" i="10"/>
  <c r="N6129" i="10"/>
  <c r="N6130" i="10"/>
  <c r="N6131" i="10"/>
  <c r="N6132" i="10"/>
  <c r="N6133" i="10"/>
  <c r="N6134" i="10"/>
  <c r="N6135" i="10"/>
  <c r="N6136" i="10"/>
  <c r="N6137" i="10"/>
  <c r="N6138" i="10"/>
  <c r="N6139" i="10"/>
  <c r="N6140" i="10"/>
  <c r="N6141" i="10"/>
  <c r="N6142" i="10"/>
  <c r="N6143" i="10"/>
  <c r="N6144" i="10"/>
  <c r="N6145" i="10"/>
  <c r="N6146" i="10"/>
  <c r="N6147" i="10"/>
  <c r="N6148" i="10"/>
  <c r="N6149" i="10"/>
  <c r="N6150" i="10"/>
  <c r="N6151" i="10"/>
  <c r="N6152" i="10"/>
  <c r="N6153" i="10"/>
  <c r="N6154" i="10"/>
  <c r="N6155" i="10"/>
  <c r="N6156" i="10"/>
  <c r="N6157" i="10"/>
  <c r="N6158" i="10"/>
  <c r="N6159" i="10"/>
  <c r="N6160" i="10"/>
  <c r="N6161" i="10"/>
  <c r="N6162" i="10"/>
  <c r="N6163" i="10"/>
  <c r="N6164" i="10"/>
  <c r="N6165" i="10"/>
  <c r="N6166" i="10"/>
  <c r="N6167" i="10"/>
  <c r="N6168" i="10"/>
  <c r="N6169" i="10"/>
  <c r="N6170" i="10"/>
  <c r="N6171" i="10"/>
  <c r="N6172" i="10"/>
  <c r="N6173" i="10"/>
  <c r="N6174" i="10"/>
  <c r="N6175" i="10"/>
  <c r="N6176" i="10"/>
  <c r="N6177" i="10"/>
  <c r="N6178" i="10"/>
  <c r="N6179" i="10"/>
  <c r="N6180" i="10"/>
  <c r="N6181" i="10"/>
  <c r="N6182" i="10"/>
  <c r="N6183" i="10"/>
  <c r="N6184" i="10"/>
  <c r="N6185" i="10"/>
  <c r="N6186" i="10"/>
  <c r="N6187" i="10"/>
  <c r="N6188" i="10"/>
  <c r="N6189" i="10"/>
  <c r="N6190" i="10"/>
  <c r="N6191" i="10"/>
  <c r="N6192" i="10"/>
  <c r="N6193" i="10"/>
  <c r="N6194" i="10"/>
  <c r="N6195" i="10"/>
  <c r="N6196" i="10"/>
  <c r="N6197" i="10"/>
  <c r="N6198" i="10"/>
  <c r="N6199" i="10"/>
  <c r="N6200" i="10"/>
  <c r="N6201" i="10"/>
  <c r="N6202" i="10"/>
  <c r="N6203" i="10"/>
  <c r="N6204" i="10"/>
  <c r="N6205" i="10"/>
  <c r="N6206" i="10"/>
  <c r="N6207" i="10"/>
  <c r="N6208" i="10"/>
  <c r="N6209" i="10"/>
  <c r="N6210" i="10"/>
  <c r="N6211" i="10"/>
  <c r="N6212" i="10"/>
  <c r="N6213" i="10"/>
  <c r="N6214" i="10"/>
  <c r="N6215" i="10"/>
  <c r="N6216" i="10"/>
  <c r="N6217" i="10"/>
  <c r="N6218" i="10"/>
  <c r="N6219" i="10"/>
  <c r="N6220" i="10"/>
  <c r="N6221" i="10"/>
  <c r="N6222" i="10"/>
  <c r="N6223" i="10"/>
  <c r="N6224" i="10"/>
  <c r="N6225" i="10"/>
  <c r="N6226" i="10"/>
  <c r="N6227" i="10"/>
  <c r="N6228" i="10"/>
  <c r="N6229" i="10"/>
  <c r="N6230" i="10"/>
  <c r="N6231" i="10"/>
  <c r="N6232" i="10"/>
  <c r="N6233" i="10"/>
  <c r="N6234" i="10"/>
  <c r="N6235" i="10"/>
  <c r="N6236" i="10"/>
  <c r="N6237" i="10"/>
  <c r="N6238" i="10"/>
  <c r="N6239" i="10"/>
  <c r="N6240" i="10"/>
  <c r="N6241" i="10"/>
  <c r="N6242" i="10"/>
  <c r="N6243" i="10"/>
  <c r="N6244" i="10"/>
  <c r="N6245" i="10"/>
  <c r="N6246" i="10"/>
  <c r="N6247" i="10"/>
  <c r="N6248" i="10"/>
  <c r="N6249" i="10"/>
  <c r="N6250" i="10"/>
  <c r="N6251" i="10"/>
  <c r="N6252" i="10"/>
  <c r="N6253" i="10"/>
  <c r="N6254" i="10"/>
  <c r="N6255" i="10"/>
  <c r="N6256" i="10"/>
  <c r="N6257" i="10"/>
  <c r="N6258" i="10"/>
  <c r="N6259" i="10"/>
  <c r="N6260" i="10"/>
  <c r="N6261" i="10"/>
  <c r="N6262" i="10"/>
  <c r="N6263" i="10"/>
  <c r="N6264" i="10"/>
  <c r="N6265" i="10"/>
  <c r="N6266" i="10"/>
  <c r="N6267" i="10"/>
  <c r="N6268" i="10"/>
  <c r="N6269" i="10"/>
  <c r="N6270" i="10"/>
  <c r="N6271" i="10"/>
  <c r="N6272" i="10"/>
  <c r="N6273" i="10"/>
  <c r="N6274" i="10"/>
  <c r="N6275" i="10"/>
  <c r="N6276" i="10"/>
  <c r="N6277" i="10"/>
  <c r="N6278" i="10"/>
  <c r="N6279" i="10"/>
  <c r="N6280" i="10"/>
  <c r="N6281" i="10"/>
  <c r="N6282" i="10"/>
  <c r="N6283" i="10"/>
  <c r="N6284" i="10"/>
  <c r="N6285" i="10"/>
  <c r="N6286" i="10"/>
  <c r="N6287" i="10"/>
  <c r="N6288" i="10"/>
  <c r="N6289" i="10"/>
  <c r="N6290" i="10"/>
  <c r="N6291" i="10"/>
  <c r="N6292" i="10"/>
  <c r="N6293" i="10"/>
  <c r="N6294" i="10"/>
  <c r="N6295" i="10"/>
  <c r="N6296" i="10"/>
  <c r="N6297" i="10"/>
  <c r="N6298" i="10"/>
  <c r="N6299" i="10"/>
  <c r="N6300" i="10"/>
  <c r="N6301" i="10"/>
  <c r="N6302" i="10"/>
  <c r="N6303" i="10"/>
  <c r="N6304" i="10"/>
  <c r="N6305" i="10"/>
  <c r="N6306" i="10"/>
  <c r="N6307" i="10"/>
  <c r="N6308" i="10"/>
  <c r="N6309" i="10"/>
  <c r="N6310" i="10"/>
  <c r="N6311" i="10"/>
  <c r="N6312" i="10"/>
  <c r="N6313" i="10"/>
  <c r="N6314" i="10"/>
  <c r="N6315" i="10"/>
  <c r="N6316" i="10"/>
  <c r="N6317" i="10"/>
  <c r="N6318" i="10"/>
  <c r="N6319" i="10"/>
  <c r="N6320" i="10"/>
  <c r="N6321" i="10"/>
  <c r="N6322" i="10"/>
  <c r="N6323" i="10"/>
  <c r="N6324" i="10"/>
  <c r="N6325" i="10"/>
  <c r="N6326" i="10"/>
  <c r="N6327" i="10"/>
  <c r="N6328" i="10"/>
  <c r="N6329" i="10"/>
  <c r="N6330" i="10"/>
  <c r="N6331" i="10"/>
  <c r="N6332" i="10"/>
  <c r="N6333" i="10"/>
  <c r="N6334" i="10"/>
  <c r="N6335" i="10"/>
  <c r="N6336" i="10"/>
  <c r="N6337" i="10"/>
  <c r="N6338" i="10"/>
  <c r="N6339" i="10"/>
  <c r="N6340" i="10"/>
  <c r="N6341" i="10"/>
  <c r="N6342" i="10"/>
  <c r="N6343" i="10"/>
  <c r="N6344" i="10"/>
  <c r="N6345" i="10"/>
  <c r="N6346" i="10"/>
  <c r="N6347" i="10"/>
  <c r="N6348" i="10"/>
  <c r="N6349" i="10"/>
  <c r="N6350" i="10"/>
  <c r="N6351" i="10"/>
  <c r="N6352" i="10"/>
  <c r="N6353" i="10"/>
  <c r="N6354" i="10"/>
  <c r="N6355" i="10"/>
  <c r="N6356" i="10"/>
  <c r="N6357" i="10"/>
  <c r="N6358" i="10"/>
  <c r="N6359" i="10"/>
  <c r="N6360" i="10"/>
  <c r="N6361" i="10"/>
  <c r="N6362" i="10"/>
  <c r="N6363" i="10"/>
  <c r="N6364" i="10"/>
  <c r="N6365" i="10"/>
  <c r="N6366" i="10"/>
  <c r="N6367" i="10"/>
  <c r="N6368" i="10"/>
  <c r="N6369" i="10"/>
  <c r="N6370" i="10"/>
  <c r="N6371" i="10"/>
  <c r="N6372" i="10"/>
  <c r="N6373" i="10"/>
  <c r="N6374" i="10"/>
  <c r="N6375" i="10"/>
  <c r="N6376" i="10"/>
  <c r="N6377" i="10"/>
  <c r="N6378" i="10"/>
  <c r="N6379" i="10"/>
  <c r="N6380" i="10"/>
  <c r="N6381" i="10"/>
  <c r="N6382" i="10"/>
  <c r="N6383" i="10"/>
  <c r="N6384" i="10"/>
  <c r="N6385" i="10"/>
  <c r="N6386" i="10"/>
  <c r="N6387" i="10"/>
  <c r="N6388" i="10"/>
  <c r="N6389" i="10"/>
  <c r="N6390" i="10"/>
  <c r="N6391" i="10"/>
  <c r="N6392" i="10"/>
  <c r="N6393" i="10"/>
  <c r="N6394" i="10"/>
  <c r="N6395" i="10"/>
  <c r="N6396" i="10"/>
  <c r="N6397" i="10"/>
  <c r="N6398" i="10"/>
  <c r="N6399" i="10"/>
  <c r="N6400" i="10"/>
  <c r="N6401" i="10"/>
  <c r="N6402" i="10"/>
  <c r="N6403" i="10"/>
  <c r="N6404" i="10"/>
  <c r="N6405" i="10"/>
  <c r="N6406" i="10"/>
  <c r="N6407" i="10"/>
  <c r="N6408" i="10"/>
  <c r="N6409" i="10"/>
  <c r="N6410" i="10"/>
  <c r="N6411" i="10"/>
  <c r="N6412" i="10"/>
  <c r="N6413" i="10"/>
  <c r="N6414" i="10"/>
  <c r="N6415" i="10"/>
  <c r="N6416" i="10"/>
  <c r="N6417" i="10"/>
  <c r="N6418" i="10"/>
  <c r="N6419" i="10"/>
  <c r="N6420" i="10"/>
  <c r="N6421" i="10"/>
  <c r="N6422" i="10"/>
  <c r="N6423" i="10"/>
  <c r="N6424" i="10"/>
  <c r="N6425" i="10"/>
  <c r="N6426" i="10"/>
  <c r="N6427" i="10"/>
  <c r="N6428" i="10"/>
  <c r="N6429" i="10"/>
  <c r="N6430" i="10"/>
  <c r="N6431" i="10"/>
  <c r="N6432" i="10"/>
  <c r="N6433" i="10"/>
  <c r="N6434" i="10"/>
  <c r="N6435" i="10"/>
  <c r="N6436" i="10"/>
  <c r="N6437" i="10"/>
  <c r="N6438" i="10"/>
  <c r="N6439" i="10"/>
  <c r="N6440" i="10"/>
  <c r="N6441" i="10"/>
  <c r="N6442" i="10"/>
  <c r="N6443" i="10"/>
  <c r="N6444" i="10"/>
  <c r="N6445" i="10"/>
  <c r="N6446" i="10"/>
  <c r="N6447" i="10"/>
  <c r="N6448" i="10"/>
  <c r="N6449" i="10"/>
  <c r="N6450" i="10"/>
  <c r="N6451" i="10"/>
  <c r="N6452" i="10"/>
  <c r="N6453" i="10"/>
  <c r="N6454" i="10"/>
  <c r="N6455" i="10"/>
  <c r="N6456" i="10"/>
  <c r="N6457" i="10"/>
  <c r="N6458" i="10"/>
  <c r="N6459" i="10"/>
  <c r="N6460" i="10"/>
  <c r="N6461" i="10"/>
  <c r="N6462" i="10"/>
  <c r="N6463" i="10"/>
  <c r="N6464" i="10"/>
  <c r="N6465" i="10"/>
  <c r="N6466" i="10"/>
  <c r="N6467" i="10"/>
  <c r="N6468" i="10"/>
  <c r="N6469" i="10"/>
  <c r="N6470" i="10"/>
  <c r="N6471" i="10"/>
  <c r="N6472" i="10"/>
  <c r="N6473" i="10"/>
  <c r="N6474" i="10"/>
  <c r="N6475" i="10"/>
  <c r="N6476" i="10"/>
  <c r="N6477" i="10"/>
  <c r="N6478" i="10"/>
  <c r="N6479" i="10"/>
  <c r="N6480" i="10"/>
  <c r="N6481" i="10"/>
  <c r="N6482" i="10"/>
  <c r="N6483" i="10"/>
  <c r="N6484" i="10"/>
  <c r="N6485" i="10"/>
  <c r="N6486" i="10"/>
  <c r="N6487" i="10"/>
  <c r="N6488" i="10"/>
  <c r="N6489" i="10"/>
  <c r="N6490" i="10"/>
  <c r="N6491" i="10"/>
  <c r="N6492" i="10"/>
  <c r="N6493" i="10"/>
  <c r="N6494" i="10"/>
  <c r="N6495" i="10"/>
  <c r="N6496" i="10"/>
  <c r="N6497" i="10"/>
  <c r="N6498" i="10"/>
  <c r="N6499" i="10"/>
  <c r="N6500" i="10"/>
  <c r="N6501" i="10"/>
  <c r="N6502" i="10"/>
  <c r="N6503" i="10"/>
  <c r="N6504" i="10"/>
  <c r="N6505" i="10"/>
  <c r="N6506" i="10"/>
  <c r="N6507" i="10"/>
  <c r="N6508" i="10"/>
  <c r="N6509" i="10"/>
  <c r="N6510" i="10"/>
  <c r="N6511" i="10"/>
  <c r="N6512" i="10"/>
  <c r="N6513" i="10"/>
  <c r="N6514" i="10"/>
  <c r="N6515" i="10"/>
  <c r="N6516" i="10"/>
  <c r="N6517" i="10"/>
  <c r="N6518" i="10"/>
  <c r="N6519" i="10"/>
  <c r="N6520" i="10"/>
  <c r="N6521" i="10"/>
  <c r="N6522" i="10"/>
  <c r="N6523" i="10"/>
  <c r="N6524" i="10"/>
  <c r="N6525" i="10"/>
  <c r="N6526" i="10"/>
  <c r="N6527" i="10"/>
  <c r="N6528" i="10"/>
  <c r="N6529" i="10"/>
  <c r="N6530" i="10"/>
  <c r="N6531" i="10"/>
  <c r="N6532" i="10"/>
  <c r="N6533" i="10"/>
  <c r="N6534" i="10"/>
  <c r="N6535" i="10"/>
  <c r="N6536" i="10"/>
  <c r="N6537" i="10"/>
  <c r="N6538" i="10"/>
  <c r="N6539" i="10"/>
  <c r="N6540" i="10"/>
  <c r="N6541" i="10"/>
  <c r="N6542" i="10"/>
  <c r="N6543" i="10"/>
  <c r="N6544" i="10"/>
  <c r="N6545" i="10"/>
  <c r="N6546" i="10"/>
  <c r="N6547" i="10"/>
  <c r="N6548" i="10"/>
  <c r="N6549" i="10"/>
  <c r="N6550" i="10"/>
  <c r="N6551" i="10"/>
  <c r="N6552" i="10"/>
  <c r="N6553" i="10"/>
  <c r="N6554" i="10"/>
  <c r="N6555" i="10"/>
  <c r="N6556" i="10"/>
  <c r="N6557" i="10"/>
  <c r="N6558" i="10"/>
  <c r="N6559" i="10"/>
  <c r="N6560" i="10"/>
  <c r="N6561" i="10"/>
  <c r="N6562" i="10"/>
  <c r="N6563" i="10"/>
  <c r="N6564" i="10"/>
  <c r="N6565" i="10"/>
  <c r="N6566" i="10"/>
  <c r="N6567" i="10"/>
  <c r="N6568" i="10"/>
  <c r="N6569" i="10"/>
  <c r="N6570" i="10"/>
  <c r="N6571" i="10"/>
  <c r="N6572" i="10"/>
  <c r="N6573" i="10"/>
  <c r="N6574" i="10"/>
  <c r="N6575" i="10"/>
  <c r="N6576" i="10"/>
  <c r="N6577" i="10"/>
  <c r="N6578" i="10"/>
  <c r="N6579" i="10"/>
  <c r="N6580" i="10"/>
  <c r="N6581" i="10"/>
  <c r="N6582" i="10"/>
  <c r="N6583" i="10"/>
  <c r="N6584" i="10"/>
  <c r="N6585" i="10"/>
  <c r="N6586" i="10"/>
  <c r="N6587" i="10"/>
  <c r="N6588" i="10"/>
  <c r="N6589" i="10"/>
  <c r="N6590" i="10"/>
  <c r="N6591" i="10"/>
  <c r="N6592" i="10"/>
  <c r="N6593" i="10"/>
  <c r="N6594" i="10"/>
  <c r="N6595" i="10"/>
  <c r="N6596" i="10"/>
  <c r="N6597" i="10"/>
  <c r="N6598" i="10"/>
  <c r="N6599" i="10"/>
  <c r="N6600" i="10"/>
  <c r="N6601" i="10"/>
  <c r="N6602" i="10"/>
  <c r="N6603" i="10"/>
  <c r="N6604" i="10"/>
  <c r="N6605" i="10"/>
  <c r="N6606" i="10"/>
  <c r="N6607" i="10"/>
  <c r="N6608" i="10"/>
  <c r="N6609" i="10"/>
  <c r="N6610" i="10"/>
  <c r="N6611" i="10"/>
  <c r="N6612" i="10"/>
  <c r="N6613" i="10"/>
  <c r="N6614" i="10"/>
  <c r="N6615" i="10"/>
  <c r="N6616" i="10"/>
  <c r="N6617" i="10"/>
  <c r="N6618" i="10"/>
  <c r="N6619" i="10"/>
  <c r="N6620" i="10"/>
  <c r="N6621" i="10"/>
  <c r="N6622" i="10"/>
  <c r="N6623" i="10"/>
  <c r="N6624" i="10"/>
  <c r="N6625" i="10"/>
  <c r="N6626" i="10"/>
  <c r="N6627" i="10"/>
  <c r="N6628" i="10"/>
  <c r="N6629" i="10"/>
  <c r="N6630" i="10"/>
  <c r="N6631" i="10"/>
  <c r="N6632" i="10"/>
  <c r="N6633" i="10"/>
  <c r="N6634" i="10"/>
  <c r="N6635" i="10"/>
  <c r="N6636" i="10"/>
  <c r="N6637" i="10"/>
  <c r="N6638" i="10"/>
  <c r="N6639" i="10"/>
  <c r="N6640" i="10"/>
  <c r="N6641" i="10"/>
  <c r="N6642" i="10"/>
  <c r="N6643" i="10"/>
  <c r="N6644" i="10"/>
  <c r="N6645" i="10"/>
  <c r="N6646" i="10"/>
  <c r="N6647" i="10"/>
  <c r="N6648" i="10"/>
  <c r="N6649" i="10"/>
  <c r="N6650" i="10"/>
  <c r="N6651" i="10"/>
  <c r="N6652" i="10"/>
  <c r="N6653" i="10"/>
  <c r="N6654" i="10"/>
  <c r="N6655" i="10"/>
  <c r="N6656" i="10"/>
  <c r="N6657" i="10"/>
  <c r="N6658" i="10"/>
  <c r="N6659" i="10"/>
  <c r="N6660" i="10"/>
  <c r="N6661" i="10"/>
  <c r="N6662" i="10"/>
  <c r="N6663" i="10"/>
  <c r="N6664" i="10"/>
  <c r="N6665" i="10"/>
  <c r="N6666" i="10"/>
  <c r="N6667" i="10"/>
  <c r="N6668" i="10"/>
  <c r="N6669" i="10"/>
  <c r="N6670" i="10"/>
  <c r="N6671" i="10"/>
  <c r="N6672" i="10"/>
  <c r="N6673" i="10"/>
  <c r="N6674" i="10"/>
  <c r="N6675" i="10"/>
  <c r="N6676" i="10"/>
  <c r="N6677" i="10"/>
  <c r="N6678" i="10"/>
  <c r="N6679" i="10"/>
  <c r="N6680" i="10"/>
  <c r="N6681" i="10"/>
  <c r="N6682" i="10"/>
  <c r="N6683" i="10"/>
  <c r="N6684" i="10"/>
  <c r="N6685" i="10"/>
  <c r="N6686" i="10"/>
  <c r="N6687" i="10"/>
  <c r="N6688" i="10"/>
  <c r="N6689" i="10"/>
  <c r="N6690" i="10"/>
  <c r="N6691" i="10"/>
  <c r="N6692" i="10"/>
  <c r="N6693" i="10"/>
  <c r="N6694" i="10"/>
  <c r="N6695" i="10"/>
  <c r="N6696" i="10"/>
  <c r="N6697" i="10"/>
  <c r="N6698" i="10"/>
  <c r="N6699" i="10"/>
  <c r="N6700" i="10"/>
  <c r="N6701" i="10"/>
  <c r="N6702" i="10"/>
  <c r="N6703" i="10"/>
  <c r="N6704" i="10"/>
  <c r="N6705" i="10"/>
  <c r="N6706" i="10"/>
  <c r="N6707" i="10"/>
  <c r="N6708" i="10"/>
  <c r="N6709" i="10"/>
  <c r="N6710" i="10"/>
  <c r="N6711" i="10"/>
  <c r="N6712" i="10"/>
  <c r="N6713" i="10"/>
  <c r="N6714" i="10"/>
  <c r="N6715" i="10"/>
  <c r="N6716" i="10"/>
  <c r="N6717" i="10"/>
  <c r="N6718" i="10"/>
  <c r="N6719" i="10"/>
  <c r="N6720" i="10"/>
  <c r="N6721" i="10"/>
  <c r="N6722" i="10"/>
  <c r="N6723" i="10"/>
  <c r="N6724" i="10"/>
  <c r="N6725" i="10"/>
  <c r="N6726" i="10"/>
  <c r="N6727" i="10"/>
  <c r="N6728" i="10"/>
  <c r="N6729" i="10"/>
  <c r="N6730" i="10"/>
  <c r="N6731" i="10"/>
  <c r="N6732" i="10"/>
  <c r="N6733" i="10"/>
  <c r="N6734" i="10"/>
  <c r="N6735" i="10"/>
  <c r="N6736" i="10"/>
  <c r="N6737" i="10"/>
  <c r="N6738" i="10"/>
  <c r="N6739" i="10"/>
  <c r="N6740" i="10"/>
  <c r="N6741" i="10"/>
  <c r="N6742" i="10"/>
  <c r="N6743" i="10"/>
  <c r="N6744" i="10"/>
  <c r="N6745" i="10"/>
  <c r="N6746" i="10"/>
  <c r="N6747" i="10"/>
  <c r="N6748" i="10"/>
  <c r="N6749" i="10"/>
  <c r="N6750" i="10"/>
  <c r="N6751" i="10"/>
  <c r="N6752" i="10"/>
  <c r="N6753" i="10"/>
  <c r="N6754" i="10"/>
  <c r="N6755" i="10"/>
  <c r="N6756" i="10"/>
  <c r="N6757" i="10"/>
  <c r="N6758" i="10"/>
  <c r="N6759" i="10"/>
  <c r="N6760" i="10"/>
  <c r="N6761" i="10"/>
  <c r="N6762" i="10"/>
  <c r="N6763" i="10"/>
  <c r="N6764" i="10"/>
  <c r="N6765" i="10"/>
  <c r="N6766" i="10"/>
  <c r="N6767" i="10"/>
  <c r="N6768" i="10"/>
  <c r="N6769" i="10"/>
  <c r="N6770" i="10"/>
  <c r="N6771" i="10"/>
  <c r="N6772" i="10"/>
  <c r="N6773" i="10"/>
  <c r="N6774" i="10"/>
  <c r="N6775" i="10"/>
  <c r="N6776" i="10"/>
  <c r="N6777" i="10"/>
  <c r="N6778" i="10"/>
  <c r="N6779" i="10"/>
  <c r="N6780" i="10"/>
  <c r="N6781" i="10"/>
  <c r="N6782" i="10"/>
  <c r="N6783" i="10"/>
  <c r="N6784" i="10"/>
  <c r="N6785" i="10"/>
  <c r="N6786" i="10"/>
  <c r="N6787" i="10"/>
  <c r="N6788" i="10"/>
  <c r="N6789" i="10"/>
  <c r="N6790" i="10"/>
  <c r="N6791" i="10"/>
  <c r="N6792" i="10"/>
  <c r="N6793" i="10"/>
  <c r="N6794" i="10"/>
  <c r="N6795" i="10"/>
  <c r="N6796" i="10"/>
  <c r="N6797" i="10"/>
  <c r="N6798" i="10"/>
  <c r="N6799" i="10"/>
  <c r="N6800" i="10"/>
  <c r="N6801" i="10"/>
  <c r="N6802" i="10"/>
  <c r="N6803" i="10"/>
  <c r="N6804" i="10"/>
  <c r="N6805" i="10"/>
  <c r="N6806" i="10"/>
  <c r="N6807" i="10"/>
  <c r="N6808" i="10"/>
  <c r="N6809" i="10"/>
  <c r="N6810" i="10"/>
  <c r="N6811" i="10"/>
  <c r="N6812" i="10"/>
  <c r="N6813" i="10"/>
  <c r="N6814" i="10"/>
  <c r="N6815" i="10"/>
  <c r="N6816" i="10"/>
  <c r="N6817" i="10"/>
  <c r="N6818" i="10"/>
  <c r="N6819" i="10"/>
  <c r="N6820" i="10"/>
  <c r="N6821" i="10"/>
  <c r="N6822" i="10"/>
  <c r="N6823" i="10"/>
  <c r="N6824" i="10"/>
  <c r="N6825" i="10"/>
  <c r="N6826" i="10"/>
  <c r="N6827" i="10"/>
  <c r="N6828" i="10"/>
  <c r="N6829" i="10"/>
  <c r="N6830" i="10"/>
  <c r="N6831" i="10"/>
  <c r="N6832" i="10"/>
  <c r="N6833" i="10"/>
  <c r="N6834" i="10"/>
  <c r="N6835" i="10"/>
  <c r="N6836" i="10"/>
  <c r="N6837" i="10"/>
  <c r="N6838" i="10"/>
  <c r="N6839" i="10"/>
  <c r="N6840" i="10"/>
  <c r="N6841" i="10"/>
  <c r="N6842" i="10"/>
  <c r="N6843" i="10"/>
  <c r="N6844" i="10"/>
  <c r="N6845" i="10"/>
  <c r="N6846" i="10"/>
  <c r="N6847" i="10"/>
  <c r="N6848" i="10"/>
  <c r="N6849" i="10"/>
  <c r="N6850" i="10"/>
  <c r="N6851" i="10"/>
  <c r="N6852" i="10"/>
  <c r="N6853" i="10"/>
  <c r="N6854" i="10"/>
  <c r="N6855" i="10"/>
  <c r="N6856" i="10"/>
  <c r="N6857" i="10"/>
  <c r="N6858" i="10"/>
  <c r="N6859" i="10"/>
  <c r="N6860" i="10"/>
  <c r="N6861" i="10"/>
  <c r="N6862" i="10"/>
  <c r="N6863" i="10"/>
  <c r="N6864" i="10"/>
  <c r="N6865" i="10"/>
  <c r="N6866" i="10"/>
  <c r="N6867" i="10"/>
  <c r="N6868" i="10"/>
  <c r="N6869" i="10"/>
  <c r="N6870" i="10"/>
  <c r="N6871" i="10"/>
  <c r="N6872" i="10"/>
  <c r="N6873" i="10"/>
  <c r="N6874" i="10"/>
  <c r="N6875" i="10"/>
  <c r="N6876" i="10"/>
  <c r="N6877" i="10"/>
  <c r="N6878" i="10"/>
  <c r="N6879" i="10"/>
  <c r="N6880" i="10"/>
  <c r="N6881" i="10"/>
  <c r="N6882" i="10"/>
  <c r="N6883" i="10"/>
  <c r="N6884" i="10"/>
  <c r="N6885" i="10"/>
  <c r="N6886" i="10"/>
  <c r="N6887" i="10"/>
  <c r="N6888" i="10"/>
  <c r="N6889" i="10"/>
  <c r="N6890" i="10"/>
  <c r="N6891" i="10"/>
  <c r="N6892" i="10"/>
  <c r="N6893" i="10"/>
  <c r="N6894" i="10"/>
  <c r="N6895" i="10"/>
  <c r="N6896" i="10"/>
  <c r="N6897" i="10"/>
  <c r="N6898" i="10"/>
  <c r="N6899" i="10"/>
  <c r="N6900" i="10"/>
  <c r="N6901" i="10"/>
  <c r="N6902" i="10"/>
  <c r="N6903" i="10"/>
  <c r="N6904" i="10"/>
  <c r="N6905" i="10"/>
  <c r="N6906" i="10"/>
  <c r="N6907" i="10"/>
  <c r="N6908" i="10"/>
  <c r="N6909" i="10"/>
  <c r="N6910" i="10"/>
  <c r="N6911" i="10"/>
  <c r="N6912" i="10"/>
  <c r="N6913" i="10"/>
  <c r="N6914" i="10"/>
  <c r="N6915" i="10"/>
  <c r="N6916" i="10"/>
  <c r="N6917" i="10"/>
  <c r="N6918" i="10"/>
  <c r="N6919" i="10"/>
  <c r="N6920" i="10"/>
  <c r="N6921" i="10"/>
  <c r="N6922" i="10"/>
  <c r="N6923" i="10"/>
  <c r="N6924" i="10"/>
  <c r="N6925" i="10"/>
  <c r="N6926" i="10"/>
  <c r="N6927" i="10"/>
  <c r="N6928" i="10"/>
  <c r="N6929" i="10"/>
  <c r="N6930" i="10"/>
  <c r="N6931" i="10"/>
  <c r="N6932" i="10"/>
  <c r="N6933" i="10"/>
  <c r="N6934" i="10"/>
  <c r="N6935" i="10"/>
  <c r="N6936" i="10"/>
  <c r="N6937" i="10"/>
  <c r="N6938" i="10"/>
  <c r="N6939" i="10"/>
  <c r="N6940" i="10"/>
  <c r="N6941" i="10"/>
  <c r="N6942" i="10"/>
  <c r="N6943" i="10"/>
  <c r="N6944" i="10"/>
  <c r="N6945" i="10"/>
  <c r="N6946" i="10"/>
  <c r="N6947" i="10"/>
  <c r="N6948" i="10"/>
  <c r="N6949" i="10"/>
  <c r="N6950" i="10"/>
  <c r="N6951" i="10"/>
  <c r="N6952" i="10"/>
  <c r="N6953" i="10"/>
  <c r="N6954" i="10"/>
  <c r="N6955" i="10"/>
  <c r="N6956" i="10"/>
  <c r="N6957" i="10"/>
  <c r="N6958" i="10"/>
  <c r="N6959" i="10"/>
  <c r="N6960" i="10"/>
  <c r="N6961" i="10"/>
  <c r="N6962" i="10"/>
  <c r="N6963" i="10"/>
  <c r="N6964" i="10"/>
  <c r="N6965" i="10"/>
  <c r="N6966" i="10"/>
  <c r="N6967" i="10"/>
  <c r="N6968" i="10"/>
  <c r="N6969" i="10"/>
  <c r="N6970" i="10"/>
  <c r="N6971" i="10"/>
  <c r="N6972" i="10"/>
  <c r="N6973" i="10"/>
  <c r="N6974" i="10"/>
  <c r="N6975" i="10"/>
  <c r="N6976" i="10"/>
  <c r="N6977" i="10"/>
  <c r="N6978" i="10"/>
  <c r="N6979" i="10"/>
  <c r="N6980" i="10"/>
  <c r="N6981" i="10"/>
  <c r="N6982" i="10"/>
  <c r="N6983" i="10"/>
  <c r="N6984" i="10"/>
  <c r="N6985" i="10"/>
  <c r="N6986" i="10"/>
  <c r="N6987" i="10"/>
  <c r="N6988" i="10"/>
  <c r="N6989" i="10"/>
  <c r="N6990" i="10"/>
  <c r="N6991" i="10"/>
  <c r="N6992" i="10"/>
  <c r="N6993" i="10"/>
  <c r="N6994" i="10"/>
  <c r="N6995" i="10"/>
  <c r="N6996" i="10"/>
  <c r="N6997" i="10"/>
  <c r="N6998" i="10"/>
  <c r="N6999" i="10"/>
  <c r="N7000" i="10"/>
  <c r="N7001" i="10"/>
  <c r="N7002" i="10"/>
  <c r="N7003" i="10"/>
  <c r="N7004" i="10"/>
  <c r="N7005" i="10"/>
  <c r="N7006" i="10"/>
  <c r="N7007" i="10"/>
  <c r="N7008" i="10"/>
  <c r="N7009" i="10"/>
  <c r="N7010" i="10"/>
  <c r="N7011" i="10"/>
  <c r="N7012" i="10"/>
  <c r="N7013" i="10"/>
  <c r="N7014" i="10"/>
  <c r="N7015" i="10"/>
  <c r="N7016" i="10"/>
  <c r="N7017" i="10"/>
  <c r="N7018" i="10"/>
  <c r="N7019" i="10"/>
  <c r="N7020" i="10"/>
  <c r="N7021" i="10"/>
  <c r="N7022" i="10"/>
  <c r="N7023" i="10"/>
  <c r="N7024" i="10"/>
  <c r="N7025" i="10"/>
  <c r="N7026" i="10"/>
  <c r="N7027" i="10"/>
  <c r="N7028" i="10"/>
  <c r="N7029" i="10"/>
  <c r="N7030" i="10"/>
  <c r="N7031" i="10"/>
  <c r="N7032" i="10"/>
  <c r="N7033" i="10"/>
  <c r="N7034" i="10"/>
  <c r="N7035" i="10"/>
  <c r="N7036" i="10"/>
  <c r="N7037" i="10"/>
  <c r="N7038" i="10"/>
  <c r="N7039" i="10"/>
  <c r="N7040" i="10"/>
  <c r="N7041" i="10"/>
  <c r="N7042" i="10"/>
  <c r="N7043" i="10"/>
  <c r="N7044" i="10"/>
  <c r="N7045" i="10"/>
  <c r="N7046" i="10"/>
  <c r="N7047" i="10"/>
  <c r="N7048" i="10"/>
  <c r="N7049" i="10"/>
  <c r="N7050" i="10"/>
  <c r="N7051" i="10"/>
  <c r="N7052" i="10"/>
  <c r="N7053" i="10"/>
  <c r="N7054" i="10"/>
  <c r="N7055" i="10"/>
  <c r="N7056" i="10"/>
  <c r="N7057" i="10"/>
  <c r="N7058" i="10"/>
  <c r="N7059" i="10"/>
  <c r="N7060" i="10"/>
  <c r="N7061" i="10"/>
  <c r="N7062" i="10"/>
  <c r="N7063" i="10"/>
  <c r="N7064" i="10"/>
  <c r="N7065" i="10"/>
  <c r="N7066" i="10"/>
  <c r="N7067" i="10"/>
  <c r="N7068" i="10"/>
  <c r="N7069" i="10"/>
  <c r="N7070" i="10"/>
  <c r="N7071" i="10"/>
  <c r="N7072" i="10"/>
  <c r="N7073" i="10"/>
  <c r="N7074" i="10"/>
  <c r="N7075" i="10"/>
  <c r="N7076" i="10"/>
  <c r="N7077" i="10"/>
  <c r="N7078" i="10"/>
  <c r="N7079" i="10"/>
  <c r="N7080" i="10"/>
  <c r="N7081" i="10"/>
  <c r="N7082" i="10"/>
  <c r="N7083" i="10"/>
  <c r="N7084" i="10"/>
  <c r="N7085" i="10"/>
  <c r="N7086" i="10"/>
  <c r="N7087" i="10"/>
  <c r="N7088" i="10"/>
  <c r="N7089" i="10"/>
  <c r="N7090" i="10"/>
  <c r="N7091" i="10"/>
  <c r="N7092" i="10"/>
  <c r="N7093" i="10"/>
  <c r="N7094" i="10"/>
  <c r="N7095" i="10"/>
  <c r="N7096" i="10"/>
  <c r="N7097" i="10"/>
  <c r="N7098" i="10"/>
  <c r="N7099" i="10"/>
  <c r="N7100" i="10"/>
  <c r="N7101" i="10"/>
  <c r="N7102" i="10"/>
  <c r="N7103" i="10"/>
  <c r="N7104" i="10"/>
  <c r="N7105" i="10"/>
  <c r="N7106" i="10"/>
  <c r="N7107" i="10"/>
  <c r="N7108" i="10"/>
  <c r="N7109" i="10"/>
  <c r="N7110" i="10"/>
  <c r="N7111" i="10"/>
  <c r="N7112" i="10"/>
  <c r="N7113" i="10"/>
  <c r="N7114" i="10"/>
  <c r="N7115" i="10"/>
  <c r="N7116" i="10"/>
  <c r="N7117" i="10"/>
  <c r="N7118" i="10"/>
  <c r="N7119" i="10"/>
  <c r="N7120" i="10"/>
  <c r="N7121" i="10"/>
  <c r="N7122" i="10"/>
  <c r="N7123" i="10"/>
  <c r="N7124" i="10"/>
  <c r="N7125" i="10"/>
  <c r="N7126" i="10"/>
  <c r="N7127" i="10"/>
  <c r="N7128" i="10"/>
  <c r="N7129" i="10"/>
  <c r="N7130" i="10"/>
  <c r="N7131" i="10"/>
  <c r="N7132" i="10"/>
  <c r="N7133" i="10"/>
  <c r="N7134" i="10"/>
  <c r="N7135" i="10"/>
  <c r="N7136" i="10"/>
  <c r="N7137" i="10"/>
  <c r="N7138" i="10"/>
  <c r="N7139" i="10"/>
  <c r="N7140" i="10"/>
  <c r="N7141" i="10"/>
  <c r="N7142" i="10"/>
  <c r="N7143" i="10"/>
  <c r="N7144" i="10"/>
  <c r="N7145" i="10"/>
  <c r="N7146" i="10"/>
  <c r="N7147" i="10"/>
  <c r="N7148" i="10"/>
  <c r="N7149" i="10"/>
  <c r="N7150" i="10"/>
  <c r="N7151" i="10"/>
  <c r="N7152" i="10"/>
  <c r="N7153" i="10"/>
  <c r="N7154" i="10"/>
  <c r="N7155" i="10"/>
  <c r="N7156" i="10"/>
  <c r="N7157" i="10"/>
  <c r="N7158" i="10"/>
  <c r="N7159" i="10"/>
  <c r="N7160" i="10"/>
  <c r="N7161" i="10"/>
  <c r="N7162" i="10"/>
  <c r="N7163" i="10"/>
  <c r="N7164" i="10"/>
  <c r="N7165" i="10"/>
  <c r="N7166" i="10"/>
  <c r="N7167" i="10"/>
  <c r="N7168" i="10"/>
  <c r="N7169" i="10"/>
  <c r="N7170" i="10"/>
  <c r="N7171" i="10"/>
  <c r="N7172" i="10"/>
  <c r="N7173" i="10"/>
  <c r="N7174" i="10"/>
  <c r="N7175" i="10"/>
  <c r="N7176" i="10"/>
  <c r="N7177" i="10"/>
  <c r="N7178" i="10"/>
  <c r="N7179" i="10"/>
  <c r="N7180" i="10"/>
  <c r="N7181" i="10"/>
  <c r="N7182" i="10"/>
  <c r="N7183" i="10"/>
  <c r="N7184" i="10"/>
  <c r="N7185" i="10"/>
  <c r="N7186" i="10"/>
  <c r="N7187" i="10"/>
  <c r="N7188" i="10"/>
  <c r="N7189" i="10"/>
  <c r="N7190" i="10"/>
  <c r="N7191" i="10"/>
  <c r="N7192" i="10"/>
  <c r="N7193" i="10"/>
  <c r="N7194" i="10"/>
  <c r="N7195" i="10"/>
  <c r="N7196" i="10"/>
  <c r="N7197" i="10"/>
  <c r="N7198" i="10"/>
  <c r="N7199" i="10"/>
  <c r="N7200" i="10"/>
  <c r="N7201" i="10"/>
  <c r="N7202" i="10"/>
  <c r="N7203" i="10"/>
  <c r="N7204" i="10"/>
  <c r="N7205" i="10"/>
  <c r="N7206" i="10"/>
  <c r="N7207" i="10"/>
  <c r="N7208" i="10"/>
  <c r="N7209" i="10"/>
  <c r="N7210" i="10"/>
  <c r="N7211" i="10"/>
  <c r="N7212" i="10"/>
  <c r="N7213" i="10"/>
  <c r="N7214" i="10"/>
  <c r="N7215" i="10"/>
  <c r="N7216" i="10"/>
  <c r="N7217" i="10"/>
  <c r="N7218" i="10"/>
  <c r="N7219" i="10"/>
  <c r="N7220" i="10"/>
  <c r="N7221" i="10"/>
  <c r="N7222" i="10"/>
  <c r="N7223" i="10"/>
  <c r="N7224" i="10"/>
  <c r="N7225" i="10"/>
  <c r="N7226" i="10"/>
  <c r="N7227" i="10"/>
  <c r="N7228" i="10"/>
  <c r="N7229" i="10"/>
  <c r="N7230" i="10"/>
  <c r="N7231" i="10"/>
  <c r="N7232" i="10"/>
  <c r="N7233" i="10"/>
  <c r="N7234" i="10"/>
  <c r="N7235" i="10"/>
  <c r="N7236" i="10"/>
  <c r="N7237" i="10"/>
  <c r="N7238" i="10"/>
  <c r="N7239" i="10"/>
  <c r="N7240" i="10"/>
  <c r="N7241" i="10"/>
  <c r="N7242" i="10"/>
  <c r="N7243" i="10"/>
  <c r="N7244" i="10"/>
  <c r="N7245" i="10"/>
  <c r="N7246" i="10"/>
  <c r="N7247" i="10"/>
  <c r="N7248" i="10"/>
  <c r="N7249" i="10"/>
  <c r="N7250" i="10"/>
  <c r="N7251" i="10"/>
  <c r="N7252" i="10"/>
  <c r="N7253" i="10"/>
  <c r="N7254" i="10"/>
  <c r="N7255" i="10"/>
  <c r="N7256" i="10"/>
  <c r="N7257" i="10"/>
  <c r="N7258" i="10"/>
  <c r="N7259" i="10"/>
  <c r="N7260" i="10"/>
  <c r="N7261" i="10"/>
  <c r="N7262" i="10"/>
  <c r="N7263" i="10"/>
  <c r="N7264" i="10"/>
  <c r="N7265" i="10"/>
  <c r="N7266" i="10"/>
  <c r="N7267" i="10"/>
  <c r="N7268" i="10"/>
  <c r="N7269" i="10"/>
  <c r="N7270" i="10"/>
  <c r="N7271" i="10"/>
  <c r="N7272" i="10"/>
  <c r="N7273" i="10"/>
  <c r="N7274" i="10"/>
  <c r="N7275" i="10"/>
  <c r="N7276" i="10"/>
  <c r="N7277" i="10"/>
  <c r="N7278" i="10"/>
  <c r="N7279" i="10"/>
  <c r="N7280" i="10"/>
  <c r="N7281" i="10"/>
  <c r="N7282" i="10"/>
  <c r="N7283" i="10"/>
  <c r="N7284" i="10"/>
  <c r="N7285" i="10"/>
  <c r="N7286" i="10"/>
  <c r="N7287" i="10"/>
  <c r="N7288" i="10"/>
  <c r="N7289" i="10"/>
  <c r="N7290" i="10"/>
  <c r="N7291" i="10"/>
  <c r="N7292" i="10"/>
  <c r="N7293" i="10"/>
  <c r="N7294" i="10"/>
  <c r="N7295" i="10"/>
  <c r="N7296" i="10"/>
  <c r="N7297" i="10"/>
  <c r="N7298" i="10"/>
  <c r="N7299" i="10"/>
  <c r="N7300" i="10"/>
  <c r="N7301" i="10"/>
  <c r="N7302" i="10"/>
  <c r="N7303" i="10"/>
  <c r="N7304" i="10"/>
  <c r="N7305" i="10"/>
  <c r="N7306" i="10"/>
  <c r="N7307" i="10"/>
  <c r="N7308" i="10"/>
  <c r="N7309" i="10"/>
  <c r="N7310" i="10"/>
  <c r="N7311" i="10"/>
  <c r="N7312" i="10"/>
  <c r="N7313" i="10"/>
  <c r="N7314" i="10"/>
  <c r="N7315" i="10"/>
  <c r="N7316" i="10"/>
  <c r="N7317" i="10"/>
  <c r="N7318" i="10"/>
  <c r="N7319" i="10"/>
  <c r="N7320" i="10"/>
  <c r="N7321" i="10"/>
  <c r="N7322" i="10"/>
  <c r="N7323" i="10"/>
  <c r="N7324" i="10"/>
  <c r="N7325" i="10"/>
  <c r="N7326" i="10"/>
  <c r="N7327" i="10"/>
  <c r="N7328" i="10"/>
  <c r="N7329" i="10"/>
  <c r="N7330" i="10"/>
  <c r="N7331" i="10"/>
  <c r="N7332" i="10"/>
  <c r="N7333" i="10"/>
  <c r="N7334" i="10"/>
  <c r="N7335" i="10"/>
  <c r="N7336" i="10"/>
  <c r="N7337" i="10"/>
  <c r="N7338" i="10"/>
  <c r="N7339" i="10"/>
  <c r="N7340" i="10"/>
  <c r="N7341" i="10"/>
  <c r="N7342" i="10"/>
  <c r="N7343" i="10"/>
  <c r="N7344" i="10"/>
  <c r="N7345" i="10"/>
  <c r="N7346" i="10"/>
  <c r="N7347" i="10"/>
  <c r="N7348" i="10"/>
  <c r="N7349" i="10"/>
  <c r="N7350" i="10"/>
  <c r="N7351" i="10"/>
  <c r="N7352" i="10"/>
  <c r="N7353" i="10"/>
  <c r="N7354" i="10"/>
  <c r="N7355" i="10"/>
  <c r="N7356" i="10"/>
  <c r="N7357" i="10"/>
  <c r="N7358" i="10"/>
  <c r="N7359" i="10"/>
  <c r="N7360" i="10"/>
  <c r="N7361" i="10"/>
  <c r="N7362" i="10"/>
  <c r="N7363" i="10"/>
  <c r="N7364" i="10"/>
  <c r="N7365" i="10"/>
  <c r="N7366" i="10"/>
  <c r="N7367" i="10"/>
  <c r="N7368" i="10"/>
  <c r="N7369" i="10"/>
  <c r="N7370" i="10"/>
  <c r="N7371" i="10"/>
  <c r="N7372" i="10"/>
  <c r="N7373" i="10"/>
  <c r="N7374" i="10"/>
  <c r="N7375" i="10"/>
  <c r="N7376" i="10"/>
  <c r="N7377" i="10"/>
  <c r="N7378" i="10"/>
  <c r="N7379" i="10"/>
  <c r="N7380" i="10"/>
  <c r="N7381" i="10"/>
  <c r="N7382" i="10"/>
  <c r="N7383" i="10"/>
  <c r="N7384" i="10"/>
  <c r="N7385" i="10"/>
  <c r="N7386" i="10"/>
  <c r="N7387" i="10"/>
  <c r="N7388" i="10"/>
  <c r="N7389" i="10"/>
  <c r="N7390" i="10"/>
  <c r="N7391" i="10"/>
  <c r="N7392" i="10"/>
  <c r="N7393" i="10"/>
  <c r="N7394" i="10"/>
  <c r="N7395" i="10"/>
  <c r="N7396" i="10"/>
  <c r="N7397" i="10"/>
  <c r="N7398" i="10"/>
  <c r="N7399" i="10"/>
  <c r="N7400" i="10"/>
  <c r="N7401" i="10"/>
  <c r="N7402" i="10"/>
  <c r="N7403" i="10"/>
  <c r="N7404" i="10"/>
  <c r="N7405" i="10"/>
  <c r="N7406" i="10"/>
  <c r="N7407" i="10"/>
  <c r="N7408" i="10"/>
  <c r="N7409" i="10"/>
  <c r="N7410" i="10"/>
  <c r="N7411" i="10"/>
  <c r="N7412" i="10"/>
  <c r="N7413" i="10"/>
  <c r="N7414" i="10"/>
  <c r="N7415" i="10"/>
  <c r="N7416" i="10"/>
  <c r="N7417" i="10"/>
  <c r="N7418" i="10"/>
  <c r="N7419" i="10"/>
  <c r="N7420" i="10"/>
  <c r="N7421" i="10"/>
  <c r="N7422" i="10"/>
  <c r="N7423" i="10"/>
  <c r="N7424" i="10"/>
  <c r="N7425" i="10"/>
  <c r="N7426" i="10"/>
  <c r="N7427" i="10"/>
  <c r="N7428" i="10"/>
  <c r="N7429" i="10"/>
  <c r="N7430" i="10"/>
  <c r="N7431" i="10"/>
  <c r="N7432" i="10"/>
  <c r="N7433" i="10"/>
  <c r="N7434" i="10"/>
  <c r="N7435" i="10"/>
  <c r="N7436" i="10"/>
  <c r="N7437" i="10"/>
  <c r="N7438" i="10"/>
  <c r="N7439" i="10"/>
  <c r="N7440" i="10"/>
  <c r="N7441" i="10"/>
  <c r="N7442" i="10"/>
  <c r="N7443" i="10"/>
  <c r="N7444" i="10"/>
  <c r="N7445" i="10"/>
  <c r="N7446" i="10"/>
  <c r="N7447" i="10"/>
  <c r="N7448" i="10"/>
  <c r="N7449" i="10"/>
  <c r="N7450" i="10"/>
  <c r="N7451" i="10"/>
  <c r="N7452" i="10"/>
  <c r="N7453" i="10"/>
  <c r="N7454" i="10"/>
  <c r="N7455" i="10"/>
  <c r="N7456" i="10"/>
  <c r="N7457" i="10"/>
  <c r="N7458" i="10"/>
  <c r="N7459" i="10"/>
  <c r="N7460" i="10"/>
  <c r="N7461" i="10"/>
  <c r="N7462" i="10"/>
  <c r="N7463" i="10"/>
  <c r="N7464" i="10"/>
  <c r="N7465" i="10"/>
  <c r="N7466" i="10"/>
  <c r="N7467" i="10"/>
  <c r="N7468" i="10"/>
  <c r="N7469" i="10"/>
  <c r="N7470" i="10"/>
  <c r="N7471" i="10"/>
  <c r="N7472" i="10"/>
  <c r="N7473" i="10"/>
  <c r="N7474" i="10"/>
  <c r="N7475" i="10"/>
  <c r="N7476" i="10"/>
  <c r="N7477" i="10"/>
  <c r="N7478" i="10"/>
  <c r="N7479" i="10"/>
  <c r="N7480" i="10"/>
  <c r="N7481" i="10"/>
  <c r="N7482" i="10"/>
  <c r="N7483" i="10"/>
  <c r="N7484" i="10"/>
  <c r="N7485" i="10"/>
  <c r="N7486" i="10"/>
  <c r="N7487" i="10"/>
  <c r="N7488" i="10"/>
  <c r="N7489" i="10"/>
  <c r="N7490" i="10"/>
  <c r="N7491" i="10"/>
  <c r="N7492" i="10"/>
  <c r="N7493" i="10"/>
  <c r="N7494" i="10"/>
  <c r="N7495" i="10"/>
  <c r="N7496" i="10"/>
  <c r="N7497" i="10"/>
  <c r="N7498" i="10"/>
  <c r="N7499" i="10"/>
  <c r="N7500" i="10"/>
  <c r="N7501" i="10"/>
  <c r="N7502" i="10"/>
  <c r="N7503" i="10"/>
  <c r="N7504" i="10"/>
  <c r="N7505" i="10"/>
  <c r="N7506" i="10"/>
  <c r="N7507" i="10"/>
  <c r="N7508" i="10"/>
  <c r="N7509" i="10"/>
  <c r="N7510" i="10"/>
  <c r="N7511" i="10"/>
  <c r="N7512" i="10"/>
  <c r="N7513" i="10"/>
  <c r="N7514" i="10"/>
  <c r="N7515" i="10"/>
  <c r="N7516" i="10"/>
  <c r="N7517" i="10"/>
  <c r="N7518" i="10"/>
  <c r="N7519" i="10"/>
  <c r="N7520" i="10"/>
  <c r="N7521" i="10"/>
  <c r="N7522" i="10"/>
  <c r="N7523" i="10"/>
  <c r="N7524" i="10"/>
  <c r="N7525" i="10"/>
  <c r="N7526" i="10"/>
  <c r="N7527" i="10"/>
  <c r="N7528" i="10"/>
  <c r="N7529" i="10"/>
  <c r="N7530" i="10"/>
  <c r="N7531" i="10"/>
  <c r="N7532" i="10"/>
  <c r="N7533" i="10"/>
  <c r="N7534" i="10"/>
  <c r="N7535" i="10"/>
  <c r="N7536" i="10"/>
  <c r="N7537" i="10"/>
  <c r="N7538" i="10"/>
  <c r="N7539" i="10"/>
  <c r="N7540" i="10"/>
  <c r="N7541" i="10"/>
  <c r="N7542" i="10"/>
  <c r="N7543" i="10"/>
  <c r="N7544" i="10"/>
  <c r="N7545" i="10"/>
  <c r="N7546" i="10"/>
  <c r="N7547" i="10"/>
  <c r="N7548" i="10"/>
  <c r="N7549" i="10"/>
  <c r="N7550" i="10"/>
  <c r="N7551" i="10"/>
  <c r="N7552" i="10"/>
  <c r="N7553" i="10"/>
  <c r="N7554" i="10"/>
  <c r="N7555" i="10"/>
  <c r="N7556" i="10"/>
  <c r="N7557" i="10"/>
  <c r="N7558" i="10"/>
  <c r="N7559" i="10"/>
  <c r="N7560" i="10"/>
  <c r="N7561" i="10"/>
  <c r="N7562" i="10"/>
  <c r="N7563" i="10"/>
  <c r="N7564" i="10"/>
  <c r="N7565" i="10"/>
  <c r="N7566" i="10"/>
  <c r="N7567" i="10"/>
  <c r="N7568" i="10"/>
  <c r="N7569" i="10"/>
  <c r="N7570" i="10"/>
  <c r="N7571" i="10"/>
  <c r="N7572" i="10"/>
  <c r="N7573" i="10"/>
  <c r="N7574" i="10"/>
  <c r="N7575" i="10"/>
  <c r="N7576" i="10"/>
  <c r="N7577" i="10"/>
  <c r="N7578" i="10"/>
  <c r="N7579" i="10"/>
  <c r="N7580" i="10"/>
  <c r="N7581" i="10"/>
  <c r="N7582" i="10"/>
  <c r="N7583" i="10"/>
  <c r="N7584" i="10"/>
  <c r="N7585" i="10"/>
  <c r="N7586" i="10"/>
  <c r="N7587" i="10"/>
  <c r="N7588" i="10"/>
  <c r="N7589" i="10"/>
  <c r="N7590" i="10"/>
  <c r="N7591" i="10"/>
  <c r="N7592" i="10"/>
  <c r="N7593" i="10"/>
  <c r="N7594" i="10"/>
  <c r="N7595" i="10"/>
  <c r="N7596" i="10"/>
  <c r="N7597" i="10"/>
  <c r="N7598" i="10"/>
  <c r="N7599" i="10"/>
  <c r="N7600" i="10"/>
  <c r="N7601" i="10"/>
  <c r="N7602" i="10"/>
  <c r="N7603" i="10"/>
  <c r="N7604" i="10"/>
  <c r="N7605" i="10"/>
  <c r="N7606" i="10"/>
  <c r="N7607" i="10"/>
  <c r="N7608" i="10"/>
  <c r="N7609" i="10"/>
  <c r="N7610" i="10"/>
  <c r="N7611" i="10"/>
  <c r="N7612" i="10"/>
  <c r="N7613" i="10"/>
  <c r="N7614" i="10"/>
  <c r="N7615" i="10"/>
  <c r="N7616" i="10"/>
  <c r="N7617" i="10"/>
  <c r="N7618" i="10"/>
  <c r="N7619" i="10"/>
  <c r="N7620" i="10"/>
  <c r="N7621" i="10"/>
  <c r="N7622" i="10"/>
  <c r="N7623" i="10"/>
  <c r="N7624" i="10"/>
  <c r="N7625" i="10"/>
  <c r="N7626" i="10"/>
  <c r="N7627" i="10"/>
  <c r="N7628" i="10"/>
  <c r="N7629" i="10"/>
  <c r="N7630" i="10"/>
  <c r="N7631" i="10"/>
  <c r="N7632" i="10"/>
  <c r="N7633" i="10"/>
  <c r="N7634" i="10"/>
  <c r="N7635" i="10"/>
  <c r="N7636" i="10"/>
  <c r="N7637" i="10"/>
  <c r="N7638" i="10"/>
  <c r="N7639" i="10"/>
  <c r="N7640" i="10"/>
  <c r="N7641" i="10"/>
  <c r="N7642" i="10"/>
  <c r="N7643" i="10"/>
  <c r="N7644" i="10"/>
  <c r="N7645" i="10"/>
  <c r="N7646" i="10"/>
  <c r="N7647" i="10"/>
  <c r="N7648" i="10"/>
  <c r="N7649" i="10"/>
  <c r="N7650" i="10"/>
  <c r="N7651" i="10"/>
  <c r="N7652" i="10"/>
  <c r="N7653" i="10"/>
  <c r="N7654" i="10"/>
  <c r="N7655" i="10"/>
  <c r="N7656" i="10"/>
  <c r="N7657" i="10"/>
  <c r="N7658" i="10"/>
  <c r="N7659" i="10"/>
  <c r="N7660" i="10"/>
  <c r="N7661" i="10"/>
  <c r="N7662" i="10"/>
  <c r="N7663" i="10"/>
  <c r="N7664" i="10"/>
  <c r="N7665" i="10"/>
  <c r="N7666" i="10"/>
  <c r="N7667" i="10"/>
  <c r="N7668" i="10"/>
  <c r="N7669" i="10"/>
  <c r="N7670" i="10"/>
  <c r="N7671" i="10"/>
  <c r="N7672" i="10"/>
  <c r="N7673" i="10"/>
  <c r="N7674" i="10"/>
  <c r="N7675" i="10"/>
  <c r="N7676" i="10"/>
  <c r="N7677" i="10"/>
  <c r="N7678" i="10"/>
  <c r="N7679" i="10"/>
  <c r="N7680" i="10"/>
  <c r="N7681" i="10"/>
  <c r="N7682" i="10"/>
  <c r="N7683" i="10"/>
  <c r="N7684" i="10"/>
  <c r="N7685" i="10"/>
  <c r="N7686" i="10"/>
  <c r="N7687" i="10"/>
  <c r="N7688" i="10"/>
  <c r="N7689" i="10"/>
  <c r="N7690" i="10"/>
  <c r="N7691" i="10"/>
  <c r="N7692" i="10"/>
  <c r="N7693" i="10"/>
  <c r="N7694" i="10"/>
  <c r="N7695" i="10"/>
  <c r="N7696" i="10"/>
  <c r="N7697" i="10"/>
  <c r="N7698" i="10"/>
  <c r="N7699" i="10"/>
  <c r="N7700" i="10"/>
  <c r="N7701" i="10"/>
  <c r="N7702" i="10"/>
  <c r="N7703" i="10"/>
  <c r="N7704" i="10"/>
  <c r="N7705" i="10"/>
  <c r="N7706" i="10"/>
  <c r="N7707" i="10"/>
  <c r="N7708" i="10"/>
  <c r="N7709" i="10"/>
  <c r="N7710" i="10"/>
  <c r="N7711" i="10"/>
  <c r="N7712" i="10"/>
  <c r="N7713" i="10"/>
  <c r="N7714" i="10"/>
  <c r="N7715" i="10"/>
  <c r="N7716" i="10"/>
  <c r="N7717" i="10"/>
  <c r="N7718" i="10"/>
  <c r="N7719" i="10"/>
  <c r="N7720" i="10"/>
  <c r="N7721" i="10"/>
  <c r="N7722" i="10"/>
  <c r="N7723" i="10"/>
  <c r="N7724" i="10"/>
  <c r="N7725" i="10"/>
  <c r="N7726" i="10"/>
  <c r="N7727" i="10"/>
  <c r="N7728" i="10"/>
  <c r="N7729" i="10"/>
  <c r="N7730" i="10"/>
  <c r="N7731" i="10"/>
  <c r="N7732" i="10"/>
  <c r="N7733" i="10"/>
  <c r="N7734" i="10"/>
  <c r="N7735" i="10"/>
  <c r="N7736" i="10"/>
  <c r="N7737" i="10"/>
  <c r="N7738" i="10"/>
  <c r="N7739" i="10"/>
  <c r="N7740" i="10"/>
  <c r="N7741" i="10"/>
  <c r="N7742" i="10"/>
  <c r="N7743" i="10"/>
  <c r="N7744" i="10"/>
  <c r="N7745" i="10"/>
  <c r="N7746" i="10"/>
  <c r="N7747" i="10"/>
  <c r="N7748" i="10"/>
  <c r="N7749" i="10"/>
  <c r="N7750" i="10"/>
  <c r="N7751" i="10"/>
  <c r="N7752" i="10"/>
  <c r="N7753" i="10"/>
  <c r="N7754" i="10"/>
  <c r="N7755" i="10"/>
  <c r="N7756" i="10"/>
  <c r="N7757" i="10"/>
  <c r="N7758" i="10"/>
  <c r="N7759" i="10"/>
  <c r="N7760" i="10"/>
  <c r="N7761" i="10"/>
  <c r="N7762" i="10"/>
  <c r="N7764" i="10"/>
  <c r="N7765" i="10"/>
  <c r="N7766" i="10"/>
  <c r="N7767" i="10"/>
  <c r="N7768" i="10"/>
  <c r="N7769" i="10"/>
  <c r="N7770" i="10"/>
  <c r="N7771" i="10"/>
  <c r="N7772" i="10"/>
  <c r="N7773" i="10"/>
  <c r="N7774" i="10"/>
  <c r="N7775" i="10"/>
  <c r="N7776" i="10"/>
  <c r="N7777" i="10"/>
  <c r="N7778" i="10"/>
  <c r="N7779" i="10"/>
  <c r="N7780" i="10"/>
  <c r="N7781" i="10"/>
  <c r="N7782" i="10"/>
  <c r="N7783" i="10"/>
  <c r="N7784" i="10"/>
  <c r="N7785" i="10"/>
  <c r="N7786" i="10"/>
  <c r="N7787" i="10"/>
  <c r="N7788" i="10"/>
  <c r="N7789" i="10"/>
  <c r="N7790" i="10"/>
  <c r="N7791" i="10"/>
  <c r="N7792" i="10"/>
  <c r="N7793" i="10"/>
  <c r="N7794" i="10"/>
  <c r="N7795" i="10"/>
  <c r="N7796" i="10"/>
  <c r="N7797" i="10"/>
  <c r="N7798" i="10"/>
  <c r="N7799" i="10"/>
  <c r="N7800" i="10"/>
  <c r="N7801" i="10"/>
  <c r="N7802" i="10"/>
  <c r="N7803" i="10"/>
  <c r="N7804" i="10"/>
  <c r="N7805" i="10"/>
  <c r="N7806" i="10"/>
  <c r="N7807" i="10"/>
  <c r="N7808" i="10"/>
  <c r="N7809" i="10"/>
  <c r="N7810" i="10"/>
  <c r="N7811" i="10"/>
  <c r="N7812" i="10"/>
  <c r="N7813" i="10"/>
  <c r="N7814" i="10"/>
  <c r="N7815" i="10"/>
  <c r="N7816" i="10"/>
  <c r="N7817" i="10"/>
  <c r="N7818" i="10"/>
  <c r="N7819" i="10"/>
  <c r="N7820" i="10"/>
  <c r="N7821" i="10"/>
  <c r="N7822" i="10"/>
  <c r="N7823" i="10"/>
  <c r="N7824" i="10"/>
  <c r="N7825" i="10"/>
  <c r="N7826" i="10"/>
  <c r="N7827" i="10"/>
  <c r="N7828" i="10"/>
  <c r="N7829" i="10"/>
  <c r="N7830" i="10"/>
  <c r="N7831" i="10"/>
  <c r="N7832" i="10"/>
  <c r="N7833" i="10"/>
  <c r="N7834" i="10"/>
  <c r="N7835" i="10"/>
  <c r="N7836" i="10"/>
  <c r="N7837" i="10"/>
  <c r="N7838" i="10"/>
  <c r="N7839" i="10"/>
  <c r="N7840" i="10"/>
  <c r="N7841" i="10"/>
  <c r="N7842" i="10"/>
  <c r="N7843" i="10"/>
  <c r="N7844" i="10"/>
  <c r="N7845" i="10"/>
  <c r="N7846" i="10"/>
  <c r="N7847" i="10"/>
  <c r="N7848" i="10"/>
  <c r="N7849" i="10"/>
  <c r="N7850" i="10"/>
  <c r="N7851" i="10"/>
  <c r="N7852" i="10"/>
  <c r="N7853" i="10"/>
  <c r="N7854" i="10"/>
  <c r="N7855" i="10"/>
  <c r="N7856" i="10"/>
  <c r="N7857" i="10"/>
  <c r="N7858" i="10"/>
  <c r="N7859" i="10"/>
  <c r="N7860" i="10"/>
  <c r="N7861" i="10"/>
  <c r="N7862" i="10"/>
  <c r="N7863" i="10"/>
  <c r="N7864" i="10"/>
  <c r="N7865" i="10"/>
  <c r="N7866" i="10"/>
  <c r="N7867" i="10"/>
  <c r="N7868" i="10"/>
  <c r="N7869" i="10"/>
  <c r="N7870" i="10"/>
  <c r="N7871" i="10"/>
  <c r="N7872" i="10"/>
  <c r="N7873" i="10"/>
  <c r="N7874" i="10"/>
  <c r="N7875" i="10"/>
  <c r="N7876" i="10"/>
  <c r="N7877" i="10"/>
  <c r="N7878" i="10"/>
  <c r="N7879" i="10"/>
  <c r="N7880" i="10"/>
  <c r="N7881" i="10"/>
  <c r="N7882" i="10"/>
  <c r="N7883" i="10"/>
  <c r="N7884" i="10"/>
  <c r="N7885" i="10"/>
  <c r="N7886" i="10"/>
  <c r="N7887" i="10"/>
  <c r="N7888" i="10"/>
  <c r="N7889" i="10"/>
  <c r="N7890" i="10"/>
  <c r="N7891" i="10"/>
  <c r="N7892" i="10"/>
  <c r="N7893" i="10"/>
  <c r="N7894" i="10"/>
  <c r="N7895" i="10"/>
  <c r="N7896" i="10"/>
  <c r="N7897" i="10"/>
  <c r="N7898" i="10"/>
  <c r="N7899" i="10"/>
  <c r="N7900" i="10"/>
  <c r="N7901" i="10"/>
  <c r="N7902" i="10"/>
  <c r="N7903" i="10"/>
  <c r="N7904" i="10"/>
  <c r="N7905" i="10"/>
  <c r="N7906" i="10"/>
  <c r="N7907" i="10"/>
  <c r="N7908" i="10"/>
  <c r="N7909" i="10"/>
  <c r="N7910" i="10"/>
  <c r="N7911" i="10"/>
  <c r="N7912" i="10"/>
  <c r="N7913" i="10"/>
  <c r="N7914" i="10"/>
  <c r="N7915" i="10"/>
  <c r="N7916" i="10"/>
  <c r="N7917" i="10"/>
  <c r="N7918" i="10"/>
  <c r="N7919" i="10"/>
  <c r="N7920" i="10"/>
  <c r="N7921" i="10"/>
  <c r="N7922" i="10"/>
  <c r="N7923" i="10"/>
  <c r="N7924" i="10"/>
  <c r="N7925" i="10"/>
  <c r="N7926" i="10"/>
  <c r="N7927" i="10"/>
  <c r="N7928" i="10"/>
  <c r="N7929" i="10"/>
  <c r="N7930" i="10"/>
  <c r="N7931" i="10"/>
  <c r="N7932" i="10"/>
  <c r="N7933" i="10"/>
  <c r="N7934" i="10"/>
  <c r="N7935" i="10"/>
  <c r="N7936" i="10"/>
  <c r="N7937" i="10"/>
  <c r="N7938" i="10"/>
  <c r="N7939" i="10"/>
  <c r="N7940" i="10"/>
  <c r="N7941" i="10"/>
  <c r="N7942" i="10"/>
  <c r="N7943" i="10"/>
  <c r="N7944" i="10"/>
  <c r="N7945" i="10"/>
  <c r="N7946" i="10"/>
  <c r="N7947" i="10"/>
  <c r="N7948" i="10"/>
  <c r="N7949" i="10"/>
  <c r="N7950" i="10"/>
  <c r="N7951" i="10"/>
  <c r="N7952" i="10"/>
  <c r="N7953" i="10"/>
  <c r="N7954" i="10"/>
  <c r="N7955" i="10"/>
  <c r="N7956" i="10"/>
  <c r="N7957" i="10"/>
  <c r="N7958" i="10"/>
  <c r="N7959" i="10"/>
  <c r="N7960" i="10"/>
  <c r="N7961" i="10"/>
  <c r="N7962" i="10"/>
  <c r="N7963" i="10"/>
  <c r="N7964" i="10"/>
  <c r="N7965" i="10"/>
  <c r="N7966" i="10"/>
  <c r="N7967" i="10"/>
  <c r="N7968" i="10"/>
  <c r="N7969" i="10"/>
  <c r="N7970" i="10"/>
  <c r="N7971" i="10"/>
  <c r="N7972" i="10"/>
  <c r="N7973" i="10"/>
  <c r="N7974" i="10"/>
  <c r="N7975" i="10"/>
  <c r="N7976" i="10"/>
  <c r="N7977" i="10"/>
  <c r="N7978" i="10"/>
  <c r="N7979" i="10"/>
  <c r="N7980" i="10"/>
  <c r="N7981" i="10"/>
  <c r="N7982" i="10"/>
  <c r="N7983" i="10"/>
  <c r="N7984" i="10"/>
  <c r="N7985" i="10"/>
  <c r="N7986" i="10"/>
  <c r="N7987" i="10"/>
  <c r="N7988" i="10"/>
  <c r="N7989" i="10"/>
  <c r="N7990" i="10"/>
  <c r="N7991" i="10"/>
  <c r="N7992" i="10"/>
  <c r="N7993" i="10"/>
  <c r="N7994" i="10"/>
  <c r="N7995" i="10"/>
  <c r="N7996" i="10"/>
  <c r="N7997" i="10"/>
  <c r="N7998" i="10"/>
  <c r="N7999" i="10"/>
  <c r="N8000" i="10"/>
  <c r="N8001" i="10"/>
  <c r="N8002" i="10"/>
  <c r="N8003" i="10"/>
  <c r="N8004" i="10"/>
  <c r="N8005" i="10"/>
  <c r="N8006" i="10"/>
  <c r="N8007" i="10"/>
  <c r="N8008" i="10"/>
  <c r="N8009" i="10"/>
  <c r="N8010" i="10"/>
  <c r="N8011" i="10"/>
  <c r="N8012" i="10"/>
  <c r="N8013" i="10"/>
  <c r="N8014" i="10"/>
  <c r="N8015" i="10"/>
  <c r="N8016" i="10"/>
  <c r="N8017" i="10"/>
  <c r="N8018" i="10"/>
  <c r="N8019" i="10"/>
  <c r="N8020" i="10"/>
  <c r="N8021" i="10"/>
  <c r="N8022" i="10"/>
  <c r="N8023" i="10"/>
  <c r="N8024" i="10"/>
  <c r="N8025" i="10"/>
  <c r="N8026" i="10"/>
  <c r="N8027" i="10"/>
  <c r="N8028" i="10"/>
  <c r="N8029" i="10"/>
  <c r="N8030" i="10"/>
  <c r="N8031" i="10"/>
  <c r="N8032" i="10"/>
  <c r="N8033" i="10"/>
  <c r="N8034" i="10"/>
  <c r="N8035" i="10"/>
  <c r="N8036" i="10"/>
  <c r="N8037" i="10"/>
  <c r="N8038" i="10"/>
  <c r="N8039" i="10"/>
  <c r="N8040" i="10"/>
  <c r="N8041" i="10"/>
  <c r="N8042" i="10"/>
  <c r="N8043" i="10"/>
  <c r="N8044" i="10"/>
  <c r="N8045" i="10"/>
  <c r="N8046" i="10"/>
  <c r="N8047" i="10"/>
  <c r="N8048" i="10"/>
  <c r="N8049" i="10"/>
  <c r="N8050" i="10"/>
  <c r="N8051" i="10"/>
  <c r="N8052" i="10"/>
  <c r="N8053" i="10"/>
  <c r="N8054" i="10"/>
  <c r="N8055" i="10"/>
  <c r="N8056" i="10"/>
  <c r="N8057" i="10"/>
  <c r="N8058" i="10"/>
  <c r="N8059" i="10"/>
  <c r="N8060" i="10"/>
  <c r="N8061" i="10"/>
  <c r="N8062" i="10"/>
  <c r="N8063" i="10"/>
  <c r="N8064" i="10"/>
  <c r="N8065" i="10"/>
  <c r="N8066" i="10"/>
  <c r="N8067" i="10"/>
  <c r="N8068" i="10"/>
  <c r="N8069" i="10"/>
  <c r="N8070" i="10"/>
  <c r="N8071" i="10"/>
  <c r="N8072" i="10"/>
  <c r="N8073" i="10"/>
  <c r="N8074" i="10"/>
  <c r="N8075" i="10"/>
  <c r="N8076" i="10"/>
  <c r="N8077" i="10"/>
  <c r="N8078" i="10"/>
  <c r="N8079" i="10"/>
  <c r="N8080" i="10"/>
  <c r="N8081" i="10"/>
  <c r="N8082" i="10"/>
  <c r="N8083" i="10"/>
  <c r="N8084" i="10"/>
  <c r="N8085" i="10"/>
  <c r="N8086" i="10"/>
  <c r="N8087" i="10"/>
  <c r="N8088" i="10"/>
  <c r="N8089" i="10"/>
  <c r="N8090" i="10"/>
  <c r="N8091" i="10"/>
  <c r="N8092" i="10"/>
  <c r="N8093" i="10"/>
  <c r="N8094" i="10"/>
  <c r="N8095" i="10"/>
  <c r="N8096" i="10"/>
  <c r="N8097" i="10"/>
  <c r="N8098" i="10"/>
  <c r="N8099" i="10"/>
  <c r="N8100" i="10"/>
  <c r="N8101" i="10"/>
  <c r="N8102" i="10"/>
  <c r="N8103" i="10"/>
  <c r="N8104" i="10"/>
  <c r="N8105" i="10"/>
  <c r="N8106" i="10"/>
  <c r="N8107" i="10"/>
  <c r="N8108" i="10"/>
  <c r="N8109" i="10"/>
  <c r="N8110" i="10"/>
  <c r="N8111" i="10"/>
  <c r="N8112" i="10"/>
  <c r="N8113" i="10"/>
  <c r="N8114" i="10"/>
  <c r="N8115" i="10"/>
  <c r="N8116" i="10"/>
  <c r="N8117" i="10"/>
  <c r="N8118" i="10"/>
  <c r="N8119" i="10"/>
  <c r="N8120" i="10"/>
  <c r="N8121" i="10"/>
  <c r="N8122" i="10"/>
  <c r="N8123" i="10"/>
  <c r="N8124" i="10"/>
  <c r="N8125" i="10"/>
  <c r="N8126" i="10"/>
  <c r="N8127" i="10"/>
  <c r="N8128" i="10"/>
  <c r="N8129" i="10"/>
  <c r="N8130" i="10"/>
  <c r="N8131" i="10"/>
  <c r="N8132" i="10"/>
  <c r="N8133" i="10"/>
  <c r="N8134" i="10"/>
  <c r="N8135" i="10"/>
  <c r="N8136" i="10"/>
  <c r="N8137" i="10"/>
  <c r="N8138" i="10"/>
  <c r="N8139" i="10"/>
  <c r="N8140" i="10"/>
  <c r="N8141" i="10"/>
  <c r="N8142" i="10"/>
  <c r="N8143" i="10"/>
  <c r="N8144" i="10"/>
  <c r="N8145" i="10"/>
  <c r="N8146" i="10"/>
  <c r="N8147" i="10"/>
  <c r="N8148" i="10"/>
  <c r="N8149" i="10"/>
  <c r="N8150" i="10"/>
  <c r="N8151" i="10"/>
  <c r="N8152" i="10"/>
  <c r="N8153" i="10"/>
  <c r="N8154" i="10"/>
  <c r="N8155" i="10"/>
  <c r="N8156" i="10"/>
  <c r="N8157" i="10"/>
  <c r="N8158" i="10"/>
  <c r="N8159" i="10"/>
  <c r="N8160" i="10"/>
  <c r="N8161" i="10"/>
  <c r="N8162" i="10"/>
  <c r="N8163" i="10"/>
  <c r="N8164" i="10"/>
  <c r="N8165" i="10"/>
  <c r="N8166" i="10"/>
  <c r="N8167" i="10"/>
  <c r="N8168" i="10"/>
  <c r="N8169" i="10"/>
  <c r="N8170" i="10"/>
  <c r="N8171" i="10"/>
  <c r="N8172" i="10"/>
  <c r="N8173" i="10"/>
  <c r="N8174" i="10"/>
  <c r="N8175" i="10"/>
  <c r="N8176" i="10"/>
  <c r="N8177" i="10"/>
  <c r="N8178" i="10"/>
  <c r="N8179" i="10"/>
  <c r="N8180" i="10"/>
  <c r="N8181" i="10"/>
  <c r="N8182" i="10"/>
  <c r="N8183" i="10"/>
  <c r="N8184" i="10"/>
  <c r="N8185" i="10"/>
  <c r="N8186" i="10"/>
  <c r="N8187" i="10"/>
  <c r="N8188" i="10"/>
  <c r="N8189" i="10"/>
  <c r="N8190" i="10"/>
  <c r="N8191" i="10"/>
  <c r="N8192" i="10"/>
  <c r="N8193" i="10"/>
  <c r="N8194" i="10"/>
  <c r="N8195" i="10"/>
  <c r="N8196" i="10"/>
  <c r="N8197" i="10"/>
  <c r="N8198" i="10"/>
  <c r="N8199" i="10"/>
  <c r="N8200" i="10"/>
  <c r="N8201" i="10"/>
  <c r="N8202" i="10"/>
  <c r="N8203" i="10"/>
  <c r="N8204" i="10"/>
  <c r="N8205" i="10"/>
  <c r="N8206" i="10"/>
  <c r="N8207" i="10"/>
  <c r="N8208" i="10"/>
  <c r="N8209" i="10"/>
  <c r="N8210" i="10"/>
  <c r="N8211" i="10"/>
  <c r="N8212" i="10"/>
  <c r="N8213" i="10"/>
  <c r="N8214" i="10"/>
  <c r="N8215" i="10"/>
  <c r="N8216" i="10"/>
  <c r="N8217" i="10"/>
  <c r="N8218" i="10"/>
  <c r="N8219" i="10"/>
  <c r="N8220" i="10"/>
  <c r="N8221" i="10"/>
  <c r="N8222" i="10"/>
  <c r="N8223" i="10"/>
  <c r="N8224" i="10"/>
  <c r="N8225" i="10"/>
  <c r="N8226" i="10"/>
  <c r="N8227" i="10"/>
  <c r="N8228" i="10"/>
  <c r="N8229" i="10"/>
  <c r="N8230" i="10"/>
  <c r="N8231" i="10"/>
  <c r="N8232" i="10"/>
  <c r="N8233" i="10"/>
  <c r="N8234" i="10"/>
  <c r="N8235" i="10"/>
  <c r="N8236" i="10"/>
  <c r="N8237" i="10"/>
  <c r="N8238" i="10"/>
  <c r="N8239" i="10"/>
  <c r="N8240" i="10"/>
  <c r="N8241" i="10"/>
  <c r="N8242" i="10"/>
  <c r="N8243" i="10"/>
  <c r="N8244" i="10"/>
  <c r="N8245" i="10"/>
  <c r="N8246" i="10"/>
  <c r="N8247" i="10"/>
  <c r="N8248" i="10"/>
  <c r="N8249" i="10"/>
  <c r="N8250" i="10"/>
  <c r="N8251" i="10"/>
  <c r="N8252" i="10"/>
  <c r="N8253" i="10"/>
  <c r="N8254" i="10"/>
  <c r="N8255" i="10"/>
  <c r="N8256" i="10"/>
  <c r="N8257" i="10"/>
  <c r="N8258" i="10"/>
  <c r="N8259" i="10"/>
  <c r="N8260" i="10"/>
  <c r="N8261" i="10"/>
  <c r="N8262" i="10"/>
  <c r="N8263" i="10"/>
  <c r="N8264" i="10"/>
  <c r="N8265" i="10"/>
  <c r="N8266" i="10"/>
  <c r="N8267" i="10"/>
  <c r="N8268" i="10"/>
  <c r="N8269" i="10"/>
  <c r="N8270" i="10"/>
  <c r="N8271" i="10"/>
  <c r="N8272" i="10"/>
  <c r="N8273" i="10"/>
  <c r="N8274" i="10"/>
  <c r="N8275" i="10"/>
  <c r="N8276" i="10"/>
  <c r="N8277" i="10"/>
  <c r="N8278" i="10"/>
  <c r="N8279" i="10"/>
  <c r="N8280" i="10"/>
  <c r="N8281" i="10"/>
  <c r="N8282" i="10"/>
  <c r="N8283" i="10"/>
  <c r="N8284" i="10"/>
  <c r="N8285" i="10"/>
  <c r="N8286" i="10"/>
  <c r="N8287" i="10"/>
  <c r="N8288" i="10"/>
  <c r="N8289" i="10"/>
  <c r="N8290" i="10"/>
  <c r="N8291" i="10"/>
  <c r="N8292" i="10"/>
  <c r="N8293" i="10"/>
  <c r="N8294" i="10"/>
  <c r="N8295" i="10"/>
  <c r="N8296" i="10"/>
  <c r="N8297" i="10"/>
  <c r="N8298" i="10"/>
  <c r="N8299" i="10"/>
  <c r="N8300" i="10"/>
  <c r="N8301" i="10"/>
  <c r="N8302" i="10"/>
  <c r="N8303" i="10"/>
  <c r="N8304" i="10"/>
  <c r="N8305" i="10"/>
  <c r="N8306" i="10"/>
  <c r="N8307" i="10"/>
  <c r="N8308" i="10"/>
  <c r="N8309" i="10"/>
  <c r="N8310" i="10"/>
  <c r="N8311" i="10"/>
  <c r="N8312" i="10"/>
  <c r="N8313" i="10"/>
  <c r="N8314" i="10"/>
  <c r="N8315" i="10"/>
  <c r="N8316" i="10"/>
  <c r="N8317" i="10"/>
  <c r="N8318" i="10"/>
  <c r="N8319" i="10"/>
  <c r="N8320" i="10"/>
  <c r="N8321" i="10"/>
  <c r="N8322" i="10"/>
  <c r="N8323" i="10"/>
  <c r="N8324" i="10"/>
  <c r="N8325" i="10"/>
  <c r="N8326" i="10"/>
  <c r="N8327" i="10"/>
  <c r="N8328" i="10"/>
  <c r="N8329" i="10"/>
  <c r="N8330" i="10"/>
  <c r="N8331" i="10"/>
  <c r="N8332" i="10"/>
  <c r="N8333" i="10"/>
  <c r="N8334" i="10"/>
  <c r="N8335" i="10"/>
  <c r="N8336" i="10"/>
  <c r="N8337" i="10"/>
  <c r="N8338" i="10"/>
  <c r="N8339" i="10"/>
  <c r="N8340" i="10"/>
  <c r="N8341" i="10"/>
  <c r="N8342" i="10"/>
  <c r="N8343" i="10"/>
  <c r="N8344" i="10"/>
  <c r="N8345" i="10"/>
  <c r="N8346" i="10"/>
  <c r="N8347" i="10"/>
  <c r="N8348" i="10"/>
  <c r="N8349" i="10"/>
  <c r="N8350" i="10"/>
  <c r="N8351" i="10"/>
  <c r="N8352" i="10"/>
  <c r="N8353" i="10"/>
  <c r="N8354" i="10"/>
  <c r="N8355" i="10"/>
  <c r="N8356" i="10"/>
  <c r="N8357" i="10"/>
  <c r="N8358" i="10"/>
  <c r="N8359" i="10"/>
  <c r="N8360" i="10"/>
  <c r="N8361" i="10"/>
  <c r="N8362" i="10"/>
  <c r="N8363" i="10"/>
  <c r="N8364" i="10"/>
  <c r="N8365" i="10"/>
  <c r="N8366" i="10"/>
  <c r="N8367" i="10"/>
  <c r="N8368" i="10"/>
  <c r="N8369" i="10"/>
  <c r="N8370" i="10"/>
  <c r="N8371" i="10"/>
  <c r="N8372" i="10"/>
  <c r="N8373" i="10"/>
  <c r="N8374" i="10"/>
  <c r="N8375" i="10"/>
  <c r="N8376" i="10"/>
  <c r="N8377" i="10"/>
  <c r="N8378" i="10"/>
  <c r="N8379" i="10"/>
  <c r="N8380" i="10"/>
  <c r="N8381" i="10"/>
  <c r="N8382" i="10"/>
  <c r="N8383" i="10"/>
  <c r="N8384" i="10"/>
  <c r="N8385" i="10"/>
  <c r="N8386" i="10"/>
  <c r="N8387" i="10"/>
  <c r="N8388" i="10"/>
  <c r="N8389" i="10"/>
  <c r="N8390" i="10"/>
  <c r="N8391" i="10"/>
  <c r="N8392" i="10"/>
  <c r="N8393" i="10"/>
  <c r="N8394" i="10"/>
  <c r="N8395" i="10"/>
  <c r="N8396" i="10"/>
  <c r="N8397" i="10"/>
  <c r="N8398" i="10"/>
  <c r="N8399" i="10"/>
  <c r="N8400" i="10"/>
  <c r="N8401" i="10"/>
  <c r="N8402" i="10"/>
  <c r="N8403" i="10"/>
  <c r="N8404" i="10"/>
  <c r="N8405" i="10"/>
  <c r="N8406" i="10"/>
  <c r="N8407" i="10"/>
  <c r="N8408" i="10"/>
  <c r="N8409" i="10"/>
  <c r="N8410" i="10"/>
  <c r="N8411" i="10"/>
  <c r="N8412" i="10"/>
  <c r="N8413" i="10"/>
  <c r="N8414" i="10"/>
  <c r="N8415" i="10"/>
  <c r="N8416" i="10"/>
  <c r="N8417" i="10"/>
  <c r="N8418" i="10"/>
  <c r="N8419" i="10"/>
  <c r="N8420" i="10"/>
  <c r="N8421" i="10"/>
  <c r="N8422" i="10"/>
  <c r="N8423" i="10"/>
  <c r="N8424" i="10"/>
  <c r="N8425" i="10"/>
  <c r="N8426" i="10"/>
  <c r="N8427" i="10"/>
  <c r="N8428" i="10"/>
  <c r="N8429" i="10"/>
  <c r="N8430" i="10"/>
  <c r="N8431" i="10"/>
  <c r="N8432" i="10"/>
  <c r="N8433" i="10"/>
  <c r="N8434" i="10"/>
  <c r="N8435" i="10"/>
  <c r="N8436" i="10"/>
  <c r="N8437" i="10"/>
  <c r="N8438" i="10"/>
  <c r="N8439" i="10"/>
  <c r="N8440" i="10"/>
  <c r="N8441" i="10"/>
  <c r="N8442" i="10"/>
  <c r="N8443" i="10"/>
  <c r="N8444" i="10"/>
  <c r="N8445" i="10"/>
  <c r="N8446" i="10"/>
  <c r="N8447" i="10"/>
  <c r="N8448" i="10"/>
  <c r="N8449" i="10"/>
  <c r="N8450" i="10"/>
  <c r="N8451" i="10"/>
  <c r="N8452" i="10"/>
  <c r="N8453" i="10"/>
  <c r="N8454" i="10"/>
  <c r="N8455" i="10"/>
  <c r="N8456" i="10"/>
  <c r="N8457" i="10"/>
  <c r="N8458" i="10"/>
  <c r="N8459" i="10"/>
  <c r="N8460" i="10"/>
  <c r="N8461" i="10"/>
  <c r="N8462" i="10"/>
  <c r="N8463" i="10"/>
  <c r="N8464" i="10"/>
  <c r="N8465" i="10"/>
  <c r="N8466" i="10"/>
  <c r="N8467" i="10"/>
  <c r="N8468" i="10"/>
  <c r="N8469" i="10"/>
  <c r="N8470" i="10"/>
  <c r="N8471" i="10"/>
  <c r="N8472" i="10"/>
  <c r="N8473" i="10"/>
  <c r="N8474" i="10"/>
  <c r="N8475" i="10"/>
  <c r="N8476" i="10"/>
  <c r="N8477" i="10"/>
  <c r="N8478" i="10"/>
  <c r="N8479" i="10"/>
  <c r="N8480" i="10"/>
  <c r="N8481" i="10"/>
  <c r="N8482" i="10"/>
  <c r="N8483" i="10"/>
  <c r="N8484" i="10"/>
  <c r="N8485" i="10"/>
  <c r="N8486" i="10"/>
  <c r="N8487" i="10"/>
  <c r="N8488" i="10"/>
  <c r="N8489" i="10"/>
  <c r="N8490" i="10"/>
  <c r="N8491" i="10"/>
  <c r="N8492" i="10"/>
  <c r="N8493" i="10"/>
  <c r="N8494" i="10"/>
  <c r="N8495" i="10"/>
  <c r="N8496" i="10"/>
  <c r="N8497" i="10"/>
  <c r="N8498" i="10"/>
  <c r="N8499" i="10"/>
  <c r="N8500" i="10"/>
  <c r="N8501" i="10"/>
  <c r="N8502" i="10"/>
  <c r="N8503" i="10"/>
  <c r="N8504" i="10"/>
  <c r="N8505" i="10"/>
  <c r="N8506" i="10"/>
  <c r="N8507" i="10"/>
  <c r="N8508" i="10"/>
  <c r="N8509" i="10"/>
  <c r="N8510" i="10"/>
  <c r="N8511" i="10"/>
  <c r="N8512" i="10"/>
  <c r="N8513" i="10"/>
  <c r="N8514" i="10"/>
  <c r="N8515" i="10"/>
  <c r="N8516" i="10"/>
  <c r="N8517" i="10"/>
  <c r="N8518" i="10"/>
  <c r="N8519" i="10"/>
  <c r="N8520" i="10"/>
  <c r="N8521" i="10"/>
  <c r="N8522" i="10"/>
  <c r="N8523" i="10"/>
  <c r="N8524" i="10"/>
  <c r="N8525" i="10"/>
  <c r="N8526" i="10"/>
  <c r="N8527" i="10"/>
  <c r="N8528" i="10"/>
  <c r="N8529" i="10"/>
  <c r="N8530" i="10"/>
  <c r="N8531" i="10"/>
  <c r="N8532" i="10"/>
  <c r="N8533" i="10"/>
  <c r="N8534" i="10"/>
  <c r="N8535" i="10"/>
  <c r="N8536" i="10"/>
  <c r="N8537" i="10"/>
  <c r="N8538" i="10"/>
  <c r="N8539" i="10"/>
  <c r="N8540" i="10"/>
  <c r="N8541" i="10"/>
  <c r="N8542" i="10"/>
  <c r="N8543" i="10"/>
  <c r="N8544" i="10"/>
  <c r="N8545" i="10"/>
  <c r="N8546" i="10"/>
  <c r="N8547" i="10"/>
  <c r="N8548" i="10"/>
  <c r="N8549" i="10"/>
  <c r="N8550" i="10"/>
  <c r="N8551" i="10"/>
  <c r="N8552" i="10"/>
  <c r="N8553" i="10"/>
  <c r="N8554" i="10"/>
  <c r="N8555" i="10"/>
  <c r="N8556" i="10"/>
  <c r="N8557" i="10"/>
  <c r="N8558" i="10"/>
  <c r="N8559" i="10"/>
  <c r="N8560" i="10"/>
  <c r="N8561" i="10"/>
  <c r="N8562" i="10"/>
  <c r="N8563" i="10"/>
  <c r="N8564" i="10"/>
  <c r="N8565" i="10"/>
  <c r="N8566" i="10"/>
  <c r="N8567" i="10"/>
  <c r="N8568" i="10"/>
  <c r="N8569" i="10"/>
  <c r="N8570" i="10"/>
  <c r="N8571" i="10"/>
  <c r="N8572" i="10"/>
  <c r="N8573" i="10"/>
  <c r="N8574" i="10"/>
  <c r="N8575" i="10"/>
  <c r="N8576" i="10"/>
  <c r="N8577" i="10"/>
  <c r="N8578" i="10"/>
  <c r="N8579" i="10"/>
  <c r="N8580" i="10"/>
  <c r="N8581" i="10"/>
  <c r="N8582" i="10"/>
  <c r="N8583" i="10"/>
  <c r="N8584" i="10"/>
  <c r="N8585" i="10"/>
  <c r="N8586" i="10"/>
  <c r="N8587" i="10"/>
  <c r="N8588" i="10"/>
  <c r="N8589" i="10"/>
  <c r="N8590" i="10"/>
  <c r="N8591" i="10"/>
  <c r="N8592" i="10"/>
  <c r="N8593" i="10"/>
  <c r="N8594" i="10"/>
  <c r="N8595" i="10"/>
  <c r="N8596" i="10"/>
  <c r="N8597" i="10"/>
  <c r="N8598" i="10"/>
  <c r="N8599" i="10"/>
  <c r="N8600" i="10"/>
  <c r="N8601" i="10"/>
  <c r="N8602" i="10"/>
  <c r="N8603" i="10"/>
  <c r="N8604" i="10"/>
  <c r="N8605" i="10"/>
  <c r="N8606" i="10"/>
  <c r="N8607" i="10"/>
  <c r="N8608" i="10"/>
  <c r="N8609" i="10"/>
  <c r="N8610" i="10"/>
  <c r="N8611" i="10"/>
  <c r="N8612" i="10"/>
  <c r="N8613" i="10"/>
  <c r="N8614" i="10"/>
  <c r="N8615" i="10"/>
  <c r="N8616" i="10"/>
  <c r="N8617" i="10"/>
  <c r="N8618" i="10"/>
  <c r="N8619" i="10"/>
  <c r="N8620" i="10"/>
  <c r="N8621" i="10"/>
  <c r="N8622" i="10"/>
  <c r="N8623" i="10"/>
  <c r="N8624" i="10"/>
  <c r="N8625" i="10"/>
  <c r="N8626" i="10"/>
  <c r="N8627" i="10"/>
  <c r="N8628" i="10"/>
  <c r="N8629" i="10"/>
  <c r="N8630" i="10"/>
  <c r="N8631" i="10"/>
  <c r="N8632" i="10"/>
  <c r="N8633" i="10"/>
  <c r="N8634" i="10"/>
  <c r="N8635" i="10"/>
  <c r="N8636" i="10"/>
  <c r="N8637" i="10"/>
  <c r="N8638" i="10"/>
  <c r="N8639" i="10"/>
  <c r="N8640" i="10"/>
  <c r="N8641" i="10"/>
  <c r="N8642" i="10"/>
  <c r="N8643" i="10"/>
  <c r="N8644" i="10"/>
  <c r="N8645" i="10"/>
  <c r="N8646" i="10"/>
  <c r="N8647" i="10"/>
  <c r="N8648" i="10"/>
  <c r="N8649" i="10"/>
  <c r="N8650" i="10"/>
  <c r="N8651" i="10"/>
  <c r="N8652" i="10"/>
  <c r="N8653" i="10"/>
  <c r="N8654" i="10"/>
  <c r="N8655" i="10"/>
  <c r="N8656" i="10"/>
  <c r="N8657" i="10"/>
  <c r="N8658" i="10"/>
  <c r="N8659" i="10"/>
  <c r="N8660" i="10"/>
  <c r="N8661" i="10"/>
  <c r="N8662" i="10"/>
  <c r="N8663" i="10"/>
  <c r="N8664" i="10"/>
  <c r="N8665" i="10"/>
  <c r="N8666" i="10"/>
  <c r="N8667" i="10"/>
  <c r="N8668" i="10"/>
  <c r="N8669" i="10"/>
  <c r="N8670" i="10"/>
  <c r="N8671" i="10"/>
  <c r="N8672" i="10"/>
  <c r="N8673" i="10"/>
  <c r="N8674" i="10"/>
  <c r="N8675" i="10"/>
  <c r="N8676" i="10"/>
  <c r="N8677" i="10"/>
  <c r="N8678" i="10"/>
  <c r="N8679" i="10"/>
  <c r="N8680" i="10"/>
  <c r="N8681" i="10"/>
  <c r="N8682" i="10"/>
  <c r="N8683" i="10"/>
  <c r="N8684" i="10"/>
  <c r="N8685" i="10"/>
  <c r="N8686" i="10"/>
  <c r="N8687" i="10"/>
  <c r="N8688" i="10"/>
  <c r="N8689" i="10"/>
  <c r="N8690" i="10"/>
  <c r="N8691" i="10"/>
  <c r="N8692" i="10"/>
  <c r="N8693" i="10"/>
  <c r="N8694" i="10"/>
  <c r="N8695" i="10"/>
  <c r="N8696" i="10"/>
  <c r="N8697" i="10"/>
  <c r="N8698" i="10"/>
  <c r="N8699" i="10"/>
  <c r="N8700" i="10"/>
  <c r="N8701" i="10"/>
  <c r="N8702" i="10"/>
  <c r="N8703" i="10"/>
  <c r="N8704" i="10"/>
  <c r="N8705" i="10"/>
  <c r="N8706" i="10"/>
  <c r="N8707" i="10"/>
  <c r="N8708" i="10"/>
  <c r="N8709" i="10"/>
  <c r="N8710" i="10"/>
  <c r="N8711" i="10"/>
  <c r="N8712" i="10"/>
  <c r="N8713" i="10"/>
  <c r="N8714" i="10"/>
  <c r="N8715" i="10"/>
  <c r="N8716" i="10"/>
  <c r="N8717" i="10"/>
  <c r="N8718" i="10"/>
  <c r="N8719" i="10"/>
  <c r="N8720" i="10"/>
  <c r="N8721" i="10"/>
  <c r="N8722" i="10"/>
  <c r="N8723" i="10"/>
  <c r="N8724" i="10"/>
  <c r="N8725" i="10"/>
  <c r="N8726" i="10"/>
  <c r="N8727" i="10"/>
  <c r="N8728" i="10"/>
  <c r="N8729" i="10"/>
  <c r="N8730" i="10"/>
  <c r="N8731" i="10"/>
  <c r="N8732" i="10"/>
  <c r="N8733" i="10"/>
  <c r="N8734" i="10"/>
  <c r="N8735" i="10"/>
  <c r="N8736" i="10"/>
  <c r="N8737" i="10"/>
  <c r="N8738" i="10"/>
  <c r="N8739" i="10"/>
  <c r="N8740" i="10"/>
  <c r="N8741" i="10"/>
  <c r="N8742" i="10"/>
  <c r="N8743" i="10"/>
  <c r="N8744" i="10"/>
  <c r="N8745" i="10"/>
  <c r="N8746" i="10"/>
  <c r="N8747" i="10"/>
  <c r="N8748" i="10"/>
  <c r="N8749" i="10"/>
  <c r="N8750" i="10"/>
  <c r="N8751" i="10"/>
  <c r="N8752" i="10"/>
  <c r="N8753" i="10"/>
  <c r="N8754" i="10"/>
  <c r="N8755" i="10"/>
  <c r="N8756" i="10"/>
  <c r="N8757" i="10"/>
  <c r="N8758" i="10"/>
  <c r="N8759" i="10"/>
  <c r="N8760" i="10"/>
  <c r="N8761" i="10"/>
  <c r="N8762" i="10"/>
  <c r="N8763" i="10"/>
  <c r="N8764" i="10"/>
  <c r="N8765" i="10"/>
  <c r="N8766" i="10"/>
  <c r="N8767" i="10"/>
  <c r="N8768" i="10"/>
  <c r="N8769" i="10"/>
  <c r="N8770" i="10"/>
  <c r="N8771" i="10"/>
  <c r="N8772" i="10"/>
  <c r="N8773" i="10"/>
  <c r="N8774" i="10"/>
  <c r="N8775" i="10"/>
  <c r="N8776" i="10"/>
  <c r="N8777" i="10"/>
  <c r="N8778" i="10"/>
  <c r="N8779" i="10"/>
  <c r="N8780" i="10"/>
  <c r="N8781" i="10"/>
  <c r="N8782" i="10"/>
  <c r="N8783" i="10"/>
  <c r="N8784" i="10"/>
  <c r="N8785" i="10"/>
  <c r="N8786" i="10"/>
  <c r="N8787" i="10"/>
  <c r="N8788" i="10"/>
  <c r="N8789" i="10"/>
  <c r="N8790" i="10"/>
  <c r="N8791" i="10"/>
  <c r="N8792" i="10"/>
  <c r="N8793" i="10"/>
  <c r="N8794" i="10"/>
  <c r="N8795" i="10"/>
  <c r="N8796" i="10"/>
  <c r="N8797" i="10"/>
  <c r="N8798" i="10"/>
  <c r="N8799" i="10"/>
  <c r="N8800" i="10"/>
  <c r="N8801" i="10"/>
  <c r="N8802" i="10"/>
  <c r="N8803" i="10"/>
  <c r="N8804" i="10"/>
  <c r="N8805" i="10"/>
  <c r="N8806" i="10"/>
  <c r="N8807" i="10"/>
  <c r="N8808" i="10"/>
  <c r="N8809" i="10"/>
  <c r="N8810" i="10"/>
  <c r="N8811" i="10"/>
  <c r="N8812" i="10"/>
  <c r="N8813" i="10"/>
  <c r="N8814" i="10"/>
  <c r="N8815" i="10"/>
  <c r="N8816" i="10"/>
  <c r="N8817" i="10"/>
  <c r="N8818" i="10"/>
  <c r="N8819" i="10"/>
  <c r="N8820" i="10"/>
  <c r="N8821" i="10"/>
  <c r="N8822" i="10"/>
  <c r="N8823" i="10"/>
  <c r="N8824" i="10"/>
  <c r="N8825" i="10"/>
  <c r="N8826" i="10"/>
  <c r="N8827" i="10"/>
  <c r="N8828" i="10"/>
  <c r="N8829" i="10"/>
  <c r="N8830" i="10"/>
  <c r="N8831" i="10"/>
  <c r="N8832" i="10"/>
  <c r="N8833" i="10"/>
  <c r="N8834" i="10"/>
  <c r="N8835" i="10"/>
  <c r="N8836" i="10"/>
  <c r="N8837" i="10"/>
  <c r="N8838" i="10"/>
  <c r="N8839" i="10"/>
  <c r="N8840" i="10"/>
  <c r="N8841" i="10"/>
  <c r="N8842" i="10"/>
  <c r="N8843" i="10"/>
  <c r="N8844" i="10"/>
  <c r="N8845" i="10"/>
  <c r="N8846" i="10"/>
  <c r="N8847" i="10"/>
  <c r="N8848" i="10"/>
  <c r="N8849" i="10"/>
  <c r="N8850" i="10"/>
  <c r="N8851" i="10"/>
  <c r="N8852" i="10"/>
  <c r="N8853" i="10"/>
  <c r="N8854" i="10"/>
  <c r="N8855" i="10"/>
  <c r="N8856" i="10"/>
  <c r="N8857" i="10"/>
  <c r="N8858" i="10"/>
  <c r="N8859" i="10"/>
  <c r="N8860" i="10"/>
  <c r="N8861" i="10"/>
  <c r="N8862" i="10"/>
  <c r="N8863" i="10"/>
  <c r="N8864" i="10"/>
  <c r="N8865" i="10"/>
  <c r="N8866" i="10"/>
  <c r="N8867" i="10"/>
  <c r="N8868" i="10"/>
  <c r="N8869" i="10"/>
  <c r="N8870" i="10"/>
  <c r="N8871" i="10"/>
  <c r="N8872" i="10"/>
  <c r="N8873" i="10"/>
  <c r="N8874" i="10"/>
  <c r="N8875" i="10"/>
  <c r="N8876" i="10"/>
  <c r="N8877" i="10"/>
  <c r="N8878" i="10"/>
  <c r="N8879" i="10"/>
  <c r="N8880" i="10"/>
  <c r="N8881" i="10"/>
  <c r="N8882" i="10"/>
  <c r="N8883" i="10"/>
  <c r="N8884" i="10"/>
  <c r="N8885" i="10"/>
  <c r="N8886" i="10"/>
  <c r="N8887" i="10"/>
  <c r="N8888" i="10"/>
  <c r="N8889" i="10"/>
  <c r="N8890" i="10"/>
  <c r="N8891" i="10"/>
  <c r="N8892" i="10"/>
  <c r="N8893" i="10"/>
  <c r="N8894" i="10"/>
  <c r="N8895" i="10"/>
  <c r="N8896" i="10"/>
  <c r="N8897" i="10"/>
  <c r="N8898" i="10"/>
  <c r="N8899" i="10"/>
  <c r="N8900" i="10"/>
  <c r="N8901" i="10"/>
  <c r="N8902" i="10"/>
  <c r="N8903" i="10"/>
  <c r="N8904" i="10"/>
  <c r="N8905" i="10"/>
  <c r="N8906" i="10"/>
  <c r="N8907" i="10"/>
  <c r="N8908" i="10"/>
  <c r="N8909" i="10"/>
  <c r="N8910" i="10"/>
  <c r="N8911" i="10"/>
  <c r="N8912" i="10"/>
  <c r="N8913" i="10"/>
  <c r="N8914" i="10"/>
  <c r="N8915" i="10"/>
  <c r="N8916" i="10"/>
  <c r="N8917" i="10"/>
  <c r="N8918" i="10"/>
  <c r="N8919" i="10"/>
  <c r="N8920" i="10"/>
  <c r="N8921" i="10"/>
  <c r="N8922" i="10"/>
  <c r="N8923" i="10"/>
  <c r="N8924" i="10"/>
  <c r="N8925" i="10"/>
  <c r="N8926" i="10"/>
  <c r="N8927" i="10"/>
  <c r="N8928" i="10"/>
  <c r="N8929" i="10"/>
  <c r="N8930" i="10"/>
  <c r="N8931" i="10"/>
  <c r="N8932" i="10"/>
  <c r="N8933" i="10"/>
  <c r="N8934" i="10"/>
  <c r="N8935" i="10"/>
  <c r="N8936" i="10"/>
  <c r="N8937" i="10"/>
  <c r="N8938" i="10"/>
  <c r="N8939" i="10"/>
  <c r="N8940" i="10"/>
  <c r="N8941" i="10"/>
  <c r="N8942" i="10"/>
  <c r="N8943" i="10"/>
  <c r="N8944" i="10"/>
  <c r="N8945" i="10"/>
  <c r="N8946" i="10"/>
  <c r="N8947" i="10"/>
  <c r="N8948" i="10"/>
  <c r="N8949" i="10"/>
  <c r="N8950" i="10"/>
  <c r="N8951" i="10"/>
  <c r="N8952" i="10"/>
  <c r="N8953" i="10"/>
  <c r="N8954" i="10"/>
  <c r="N8955" i="10"/>
  <c r="N8956" i="10"/>
  <c r="N8957" i="10"/>
  <c r="N8958" i="10"/>
  <c r="N8959" i="10"/>
  <c r="N8960" i="10"/>
  <c r="N8961" i="10"/>
  <c r="N8962" i="10"/>
  <c r="N8963" i="10"/>
  <c r="N8964" i="10"/>
  <c r="N8965" i="10"/>
  <c r="N8966" i="10"/>
  <c r="N8967" i="10"/>
  <c r="N8968" i="10"/>
  <c r="N8969" i="10"/>
  <c r="N8970" i="10"/>
  <c r="N8971" i="10"/>
  <c r="N8972" i="10"/>
  <c r="N8973" i="10"/>
  <c r="N8974" i="10"/>
  <c r="N8975" i="10"/>
  <c r="N8976" i="10"/>
  <c r="N8977" i="10"/>
  <c r="N8978" i="10"/>
  <c r="N8979" i="10"/>
  <c r="N8980" i="10"/>
  <c r="N8981" i="10"/>
  <c r="N8982" i="10"/>
  <c r="N8983" i="10"/>
  <c r="N8984" i="10"/>
  <c r="N8985" i="10"/>
  <c r="N8986" i="10"/>
  <c r="N8987" i="10"/>
  <c r="N8988" i="10"/>
  <c r="N8989" i="10"/>
  <c r="N8990" i="10"/>
  <c r="N8991" i="10"/>
  <c r="N8992" i="10"/>
  <c r="N8993" i="10"/>
  <c r="N8994" i="10"/>
  <c r="N8995" i="10"/>
  <c r="N8996" i="10"/>
  <c r="N8997" i="10"/>
  <c r="N8998" i="10"/>
  <c r="N8999" i="10"/>
  <c r="N9000" i="10"/>
  <c r="N9001" i="10"/>
  <c r="N9002" i="10"/>
  <c r="N9003" i="10"/>
  <c r="N9004" i="10"/>
  <c r="N9005" i="10"/>
  <c r="N9006" i="10"/>
  <c r="N9007" i="10"/>
  <c r="N9008" i="10"/>
  <c r="N9009" i="10"/>
  <c r="N9010" i="10"/>
  <c r="N9011" i="10"/>
  <c r="N9012" i="10"/>
  <c r="N9013" i="10"/>
  <c r="N9014" i="10"/>
  <c r="N9015" i="10"/>
  <c r="N9016" i="10"/>
  <c r="N9017" i="10"/>
  <c r="N9018" i="10"/>
  <c r="N9019" i="10"/>
  <c r="N9020" i="10"/>
  <c r="N9021" i="10"/>
  <c r="N9022" i="10"/>
  <c r="N9023" i="10"/>
  <c r="N9024" i="10"/>
  <c r="N9025" i="10"/>
  <c r="N9026" i="10"/>
  <c r="N9027" i="10"/>
  <c r="N9028" i="10"/>
  <c r="N9029" i="10"/>
  <c r="N9030" i="10"/>
  <c r="N9031" i="10"/>
  <c r="N9032" i="10"/>
  <c r="N9033" i="10"/>
  <c r="N9034" i="10"/>
  <c r="N9035" i="10"/>
  <c r="N9036" i="10"/>
  <c r="N9037" i="10"/>
  <c r="N9038" i="10"/>
  <c r="N9039" i="10"/>
  <c r="N9040" i="10"/>
  <c r="N9041" i="10"/>
  <c r="N9042" i="10"/>
  <c r="N9043" i="10"/>
  <c r="N9044" i="10"/>
  <c r="N9045" i="10"/>
  <c r="N9046" i="10"/>
  <c r="N9047" i="10"/>
  <c r="N9048" i="10"/>
  <c r="N9049" i="10"/>
  <c r="N9050" i="10"/>
  <c r="N9051" i="10"/>
  <c r="N9052" i="10"/>
  <c r="N9053" i="10"/>
  <c r="N9054" i="10"/>
  <c r="N9055" i="10"/>
  <c r="N9056" i="10"/>
  <c r="N9057" i="10"/>
  <c r="N9058" i="10"/>
  <c r="N9059" i="10"/>
  <c r="N9060" i="10"/>
  <c r="N9061" i="10"/>
  <c r="N9062" i="10"/>
  <c r="N9063" i="10"/>
  <c r="N9064" i="10"/>
  <c r="N9065" i="10"/>
  <c r="N9066" i="10"/>
  <c r="N9067" i="10"/>
  <c r="N9068" i="10"/>
  <c r="N9069" i="10"/>
  <c r="N9070" i="10"/>
  <c r="N9071" i="10"/>
  <c r="N9072" i="10"/>
  <c r="N9073" i="10"/>
  <c r="N9074" i="10"/>
  <c r="N9075" i="10"/>
  <c r="N9076" i="10"/>
  <c r="N9077" i="10"/>
  <c r="N9078" i="10"/>
  <c r="N9079" i="10"/>
  <c r="N9080" i="10"/>
  <c r="N9081" i="10"/>
  <c r="N9082" i="10"/>
  <c r="N9083" i="10"/>
  <c r="N9084" i="10"/>
  <c r="N9085" i="10"/>
  <c r="N9086" i="10"/>
  <c r="N9087" i="10"/>
  <c r="N9088" i="10"/>
  <c r="N9089" i="10"/>
  <c r="N9090" i="10"/>
  <c r="N9091" i="10"/>
  <c r="N9092" i="10"/>
  <c r="N9093" i="10"/>
  <c r="N9094" i="10"/>
  <c r="N9095" i="10"/>
  <c r="N9096" i="10"/>
  <c r="N9097" i="10"/>
  <c r="N9098" i="10"/>
  <c r="N9099" i="10"/>
  <c r="N9100" i="10"/>
  <c r="N9101" i="10"/>
  <c r="N9102" i="10"/>
  <c r="N9103" i="10"/>
  <c r="N9104" i="10"/>
  <c r="N9105" i="10"/>
  <c r="N9106" i="10"/>
  <c r="N9107" i="10"/>
  <c r="N9108" i="10"/>
  <c r="N9109" i="10"/>
  <c r="N9110" i="10"/>
  <c r="N9111" i="10"/>
  <c r="N9112" i="10"/>
  <c r="N9113" i="10"/>
  <c r="N9114" i="10"/>
  <c r="N9115" i="10"/>
  <c r="N9116" i="10"/>
  <c r="N9117" i="10"/>
  <c r="N9118" i="10"/>
  <c r="N9119" i="10"/>
  <c r="N9120" i="10"/>
  <c r="N9121" i="10"/>
  <c r="N9122" i="10"/>
  <c r="N9123" i="10"/>
  <c r="N9124" i="10"/>
  <c r="N9125" i="10"/>
  <c r="N9126" i="10"/>
  <c r="N9127" i="10"/>
  <c r="N9128" i="10"/>
  <c r="N9129" i="10"/>
  <c r="N9130" i="10"/>
  <c r="N9131" i="10"/>
  <c r="N9132" i="10"/>
  <c r="N9133" i="10"/>
  <c r="N9134" i="10"/>
  <c r="N9135" i="10"/>
  <c r="N9136" i="10"/>
  <c r="N9137" i="10"/>
  <c r="N9138" i="10"/>
  <c r="N9139" i="10"/>
  <c r="N9140" i="10"/>
  <c r="N9141" i="10"/>
  <c r="N9142" i="10"/>
  <c r="N9143" i="10"/>
  <c r="N9144" i="10"/>
  <c r="N9145" i="10"/>
  <c r="N9146" i="10"/>
  <c r="N9147" i="10"/>
  <c r="N9148" i="10"/>
  <c r="N9149" i="10"/>
  <c r="N9150" i="10"/>
  <c r="N9151" i="10"/>
  <c r="N9152" i="10"/>
  <c r="N9153" i="10"/>
  <c r="N9154" i="10"/>
  <c r="N9155" i="10"/>
  <c r="N9156" i="10"/>
  <c r="N9157" i="10"/>
  <c r="N9158" i="10"/>
  <c r="N9159" i="10"/>
  <c r="N9160" i="10"/>
  <c r="N9161" i="10"/>
  <c r="N9162" i="10"/>
  <c r="N9163" i="10"/>
  <c r="N9164" i="10"/>
  <c r="N9165" i="10"/>
  <c r="N9166" i="10"/>
  <c r="N9167" i="10"/>
  <c r="N9168" i="10"/>
  <c r="N9169" i="10"/>
  <c r="N9170" i="10"/>
  <c r="N9171" i="10"/>
  <c r="N9172" i="10"/>
  <c r="N9173" i="10"/>
  <c r="N9174" i="10"/>
  <c r="N9175" i="10"/>
  <c r="N9176" i="10"/>
  <c r="N9177" i="10"/>
  <c r="N9178" i="10"/>
  <c r="N9179" i="10"/>
  <c r="N9180" i="10"/>
  <c r="N9181" i="10"/>
  <c r="N9182" i="10"/>
  <c r="N9183" i="10"/>
  <c r="N9184" i="10"/>
  <c r="N9185" i="10"/>
  <c r="N9186" i="10"/>
  <c r="N9187" i="10"/>
  <c r="N9188" i="10"/>
  <c r="N9189" i="10"/>
  <c r="N9190" i="10"/>
  <c r="N9191" i="10"/>
  <c r="N9192" i="10"/>
  <c r="N9193" i="10"/>
  <c r="N9194" i="10"/>
  <c r="N9195" i="10"/>
  <c r="N9196" i="10"/>
  <c r="N9197" i="10"/>
  <c r="N9198" i="10"/>
  <c r="N9199" i="10"/>
  <c r="N9200" i="10"/>
  <c r="N9201" i="10"/>
  <c r="N9202" i="10"/>
  <c r="N9203" i="10"/>
  <c r="N9204" i="10"/>
  <c r="N9205" i="10"/>
  <c r="N9206" i="10"/>
  <c r="N9207" i="10"/>
  <c r="N9208" i="10"/>
  <c r="N9209" i="10"/>
  <c r="N9210" i="10"/>
  <c r="N9211" i="10"/>
  <c r="N9212" i="10"/>
  <c r="N9213" i="10"/>
  <c r="N9214" i="10"/>
  <c r="N9215" i="10"/>
  <c r="N9216" i="10"/>
  <c r="N9217" i="10"/>
  <c r="N9218" i="10"/>
  <c r="N9219" i="10"/>
  <c r="N9220" i="10"/>
  <c r="N9221" i="10"/>
  <c r="N9222" i="10"/>
  <c r="N9223" i="10"/>
  <c r="N9224" i="10"/>
  <c r="N9225" i="10"/>
  <c r="N9226" i="10"/>
  <c r="N9227" i="10"/>
  <c r="N9228" i="10"/>
  <c r="N9229" i="10"/>
  <c r="N9230" i="10"/>
  <c r="N9231" i="10"/>
  <c r="N9232" i="10"/>
  <c r="N9233" i="10"/>
  <c r="N9234" i="10"/>
  <c r="N9235" i="10"/>
  <c r="N9236" i="10"/>
  <c r="N9237" i="10"/>
  <c r="N9238" i="10"/>
  <c r="N9239" i="10"/>
  <c r="N9240" i="10"/>
  <c r="N9241" i="10"/>
  <c r="N9242" i="10"/>
  <c r="N9243" i="10"/>
  <c r="N9244" i="10"/>
  <c r="N9245" i="10"/>
  <c r="N9246" i="10"/>
  <c r="N9247" i="10"/>
  <c r="N9248" i="10"/>
  <c r="N9249" i="10"/>
  <c r="N9250" i="10"/>
  <c r="N9251" i="10"/>
  <c r="N9252" i="10"/>
  <c r="N9253" i="10"/>
  <c r="N9254" i="10"/>
  <c r="N9255" i="10"/>
  <c r="N9256" i="10"/>
  <c r="N9257" i="10"/>
  <c r="N9258" i="10"/>
  <c r="N9259" i="10"/>
  <c r="N9260" i="10"/>
  <c r="N9261" i="10"/>
  <c r="N9262" i="10"/>
  <c r="N9263" i="10"/>
  <c r="N9264" i="10"/>
  <c r="N9265" i="10"/>
  <c r="N9266" i="10"/>
  <c r="N9267" i="10"/>
  <c r="N9268" i="10"/>
  <c r="N9269" i="10"/>
  <c r="N9270" i="10"/>
  <c r="N9271" i="10"/>
  <c r="N9272" i="10"/>
  <c r="N9273" i="10"/>
  <c r="N9274" i="10"/>
  <c r="N9275" i="10"/>
  <c r="N9276" i="10"/>
  <c r="N9277" i="10"/>
  <c r="N9278" i="10"/>
  <c r="N9279" i="10"/>
  <c r="N9280" i="10"/>
  <c r="N9281" i="10"/>
  <c r="N9282" i="10"/>
  <c r="N9283" i="10"/>
  <c r="N9284" i="10"/>
  <c r="N9285" i="10"/>
  <c r="N9286" i="10"/>
  <c r="N9287" i="10"/>
  <c r="N9288" i="10"/>
  <c r="N9289" i="10"/>
  <c r="N9290" i="10"/>
  <c r="N9291" i="10"/>
  <c r="N9292" i="10"/>
  <c r="N9293" i="10"/>
  <c r="N9294" i="10"/>
  <c r="N9295" i="10"/>
  <c r="N9296" i="10"/>
  <c r="N9297" i="10"/>
  <c r="N9298" i="10"/>
  <c r="N9299" i="10"/>
  <c r="N9300" i="10"/>
  <c r="N9301" i="10"/>
  <c r="N9302" i="10"/>
  <c r="N9303" i="10"/>
  <c r="N9304" i="10"/>
  <c r="N9305" i="10"/>
  <c r="N9306" i="10"/>
  <c r="N9307" i="10"/>
  <c r="N9308" i="10"/>
  <c r="N9309" i="10"/>
  <c r="N9310" i="10"/>
  <c r="N9311" i="10"/>
  <c r="N9312" i="10"/>
  <c r="N9313" i="10"/>
  <c r="N9314" i="10"/>
  <c r="N9315" i="10"/>
  <c r="N9316" i="10"/>
  <c r="N9317" i="10"/>
  <c r="N9318" i="10"/>
  <c r="N9319" i="10"/>
  <c r="N9320" i="10"/>
  <c r="N9321" i="10"/>
  <c r="N9322" i="10"/>
  <c r="N9323" i="10"/>
  <c r="N9324" i="10"/>
  <c r="N9325" i="10"/>
  <c r="N9326" i="10"/>
  <c r="N9327" i="10"/>
  <c r="N9328" i="10"/>
  <c r="N9329" i="10"/>
  <c r="N9330" i="10"/>
  <c r="N9331" i="10"/>
  <c r="N9332" i="10"/>
  <c r="N9333" i="10"/>
  <c r="N9334" i="10"/>
  <c r="N9335" i="10"/>
  <c r="N9336" i="10"/>
  <c r="N9337" i="10"/>
  <c r="N9338" i="10"/>
  <c r="N9339" i="10"/>
  <c r="N9340" i="10"/>
  <c r="N9341" i="10"/>
  <c r="N9342" i="10"/>
  <c r="N9343" i="10"/>
  <c r="N9344" i="10"/>
  <c r="N9345" i="10"/>
  <c r="N9346" i="10"/>
  <c r="N9347" i="10"/>
  <c r="N9348" i="10"/>
  <c r="N9349" i="10"/>
  <c r="N9350" i="10"/>
  <c r="N9351" i="10"/>
  <c r="N9352" i="10"/>
  <c r="N9353" i="10"/>
  <c r="N9354" i="10"/>
  <c r="N9355" i="10"/>
  <c r="N9356" i="10"/>
  <c r="N9357" i="10"/>
  <c r="N9358" i="10"/>
  <c r="N9359" i="10"/>
  <c r="N9360" i="10"/>
  <c r="N9361" i="10"/>
  <c r="N9362" i="10"/>
  <c r="N9363" i="10"/>
  <c r="N9364" i="10"/>
  <c r="N9365" i="10"/>
  <c r="N9366" i="10"/>
  <c r="N9367" i="10"/>
  <c r="N9368" i="10"/>
  <c r="N9369" i="10"/>
  <c r="N9370" i="10"/>
  <c r="N9371" i="10"/>
  <c r="N9372" i="10"/>
  <c r="N9373" i="10"/>
  <c r="N9374" i="10"/>
  <c r="N9375" i="10"/>
  <c r="N9376" i="10"/>
  <c r="N9377" i="10"/>
  <c r="N9378" i="10"/>
  <c r="N9379" i="10"/>
  <c r="N9380" i="10"/>
  <c r="N9381" i="10"/>
  <c r="N9382" i="10"/>
  <c r="N9383" i="10"/>
  <c r="N9384" i="10"/>
  <c r="N9385" i="10"/>
  <c r="N9386" i="10"/>
  <c r="N9387" i="10"/>
  <c r="N9388" i="10"/>
  <c r="N9389" i="10"/>
  <c r="N9390" i="10"/>
  <c r="N9391" i="10"/>
  <c r="N9392" i="10"/>
  <c r="N9393" i="10"/>
  <c r="N9394" i="10"/>
  <c r="N9395" i="10"/>
  <c r="N9396" i="10"/>
  <c r="N9397" i="10"/>
  <c r="N9398" i="10"/>
  <c r="N9399" i="10"/>
  <c r="N9400" i="10"/>
  <c r="N9401" i="10"/>
  <c r="N9402" i="10"/>
  <c r="N9403" i="10"/>
  <c r="N9404" i="10"/>
  <c r="N9405" i="10"/>
  <c r="N9406" i="10"/>
  <c r="N9407" i="10"/>
  <c r="N9408" i="10"/>
  <c r="N9409" i="10"/>
  <c r="N9410" i="10"/>
  <c r="N9411" i="10"/>
  <c r="N9412" i="10"/>
  <c r="N9413" i="10"/>
  <c r="N9414" i="10"/>
  <c r="N9415" i="10"/>
  <c r="N9416" i="10"/>
  <c r="N9417" i="10"/>
  <c r="N9418" i="10"/>
  <c r="N9419" i="10"/>
  <c r="N9420" i="10"/>
  <c r="N9421" i="10"/>
  <c r="N9422" i="10"/>
  <c r="N9423" i="10"/>
  <c r="N9424" i="10"/>
  <c r="N9425" i="10"/>
  <c r="N9426" i="10"/>
  <c r="N9427" i="10"/>
  <c r="N9428" i="10"/>
  <c r="N9429" i="10"/>
  <c r="N9430" i="10"/>
  <c r="N9431" i="10"/>
  <c r="N9432" i="10"/>
  <c r="N9433" i="10"/>
  <c r="N9434" i="10"/>
  <c r="N9435" i="10"/>
  <c r="N9436" i="10"/>
  <c r="N9437" i="10"/>
  <c r="N9438" i="10"/>
  <c r="N9439" i="10"/>
  <c r="N9440" i="10"/>
  <c r="N9441" i="10"/>
  <c r="N9442" i="10"/>
  <c r="N9443" i="10"/>
  <c r="N9444" i="10"/>
  <c r="N9445" i="10"/>
  <c r="N9446" i="10"/>
  <c r="N9447" i="10"/>
  <c r="N9448" i="10"/>
  <c r="N9449" i="10"/>
  <c r="N9450" i="10"/>
  <c r="N9451" i="10"/>
  <c r="N9452" i="10"/>
  <c r="N9453" i="10"/>
  <c r="N9454" i="10"/>
  <c r="N9455" i="10"/>
  <c r="N9456" i="10"/>
  <c r="N9457" i="10"/>
  <c r="N9458" i="10"/>
  <c r="N9459" i="10"/>
  <c r="N9460" i="10"/>
  <c r="N9461" i="10"/>
  <c r="N9462" i="10"/>
  <c r="N9463" i="10"/>
  <c r="N9464" i="10"/>
  <c r="N9465" i="10"/>
  <c r="N9466" i="10"/>
  <c r="N9467" i="10"/>
  <c r="N9468" i="10"/>
  <c r="N9469" i="10"/>
  <c r="N9470" i="10"/>
  <c r="N9471" i="10"/>
  <c r="N9472" i="10"/>
  <c r="N9473" i="10"/>
  <c r="N9474" i="10"/>
  <c r="N9475" i="10"/>
  <c r="N9476" i="10"/>
  <c r="N9477" i="10"/>
  <c r="N9478" i="10"/>
  <c r="N9479" i="10"/>
  <c r="N9480" i="10"/>
  <c r="N9481" i="10"/>
  <c r="N9482" i="10"/>
  <c r="N9483" i="10"/>
  <c r="N9484" i="10"/>
  <c r="N9485" i="10"/>
  <c r="N9486" i="10"/>
  <c r="N9487" i="10"/>
  <c r="N9488" i="10"/>
  <c r="N9489" i="10"/>
  <c r="N9490" i="10"/>
  <c r="N9491" i="10"/>
  <c r="N9492" i="10"/>
  <c r="N9493" i="10"/>
  <c r="N9494" i="10"/>
  <c r="N9495" i="10"/>
  <c r="N9496" i="10"/>
  <c r="N9497" i="10"/>
  <c r="N9498" i="10"/>
  <c r="N9499" i="10"/>
  <c r="N9500" i="10"/>
  <c r="N9501" i="10"/>
  <c r="N9502" i="10"/>
  <c r="N9503" i="10"/>
  <c r="N9504" i="10"/>
  <c r="N9505" i="10"/>
  <c r="N9506" i="10"/>
  <c r="N9507" i="10"/>
  <c r="N9508" i="10"/>
  <c r="N9509" i="10"/>
  <c r="N9510" i="10"/>
  <c r="N9511" i="10"/>
  <c r="N9512" i="10"/>
  <c r="N9513" i="10"/>
  <c r="N9514" i="10"/>
  <c r="N9515" i="10"/>
  <c r="N9516" i="10"/>
  <c r="N9517" i="10"/>
  <c r="N9518" i="10"/>
  <c r="N9519" i="10"/>
  <c r="N9520" i="10"/>
  <c r="N9521" i="10"/>
  <c r="N9522" i="10"/>
  <c r="N9523" i="10"/>
  <c r="N9524" i="10"/>
  <c r="N9525" i="10"/>
  <c r="N9526" i="10"/>
  <c r="N9527" i="10"/>
  <c r="N9528" i="10"/>
  <c r="N9529" i="10"/>
  <c r="N9530" i="10"/>
  <c r="N9531" i="10"/>
  <c r="N9532" i="10"/>
  <c r="N9533" i="10"/>
  <c r="N9534" i="10"/>
  <c r="N9535" i="10"/>
  <c r="N9536" i="10"/>
  <c r="N9537" i="10"/>
  <c r="N9538" i="10"/>
  <c r="N9539" i="10"/>
  <c r="N9540" i="10"/>
  <c r="N9541" i="10"/>
  <c r="N9542" i="10"/>
  <c r="N9543" i="10"/>
  <c r="N9544" i="10"/>
  <c r="N9545" i="10"/>
  <c r="N9546" i="10"/>
  <c r="N9547" i="10"/>
  <c r="N9548" i="10"/>
  <c r="N9549" i="10"/>
  <c r="N9550" i="10"/>
  <c r="N9551" i="10"/>
  <c r="N9552" i="10"/>
  <c r="N9553" i="10"/>
  <c r="N9554" i="10"/>
  <c r="N9555" i="10"/>
  <c r="N9556" i="10"/>
  <c r="N9557" i="10"/>
  <c r="N9558" i="10"/>
  <c r="N9559" i="10"/>
  <c r="N9560" i="10"/>
  <c r="N9561" i="10"/>
  <c r="N9562" i="10"/>
  <c r="N9563" i="10"/>
  <c r="N9564" i="10"/>
  <c r="N9565" i="10"/>
  <c r="N9566" i="10"/>
  <c r="N9567" i="10"/>
  <c r="N9568" i="10"/>
  <c r="N9569" i="10"/>
  <c r="N9570" i="10"/>
  <c r="N9571" i="10"/>
  <c r="N9572" i="10"/>
  <c r="N9573" i="10"/>
  <c r="N9574" i="10"/>
  <c r="N9575" i="10"/>
  <c r="N9576" i="10"/>
  <c r="N9577" i="10"/>
  <c r="N9578" i="10"/>
  <c r="N9579" i="10"/>
  <c r="N9580" i="10"/>
  <c r="N9581" i="10"/>
  <c r="N9582" i="10"/>
  <c r="N9583" i="10"/>
  <c r="N9584" i="10"/>
  <c r="N9585" i="10"/>
  <c r="N9586" i="10"/>
  <c r="N9587" i="10"/>
  <c r="N9588" i="10"/>
  <c r="N9589" i="10"/>
  <c r="N9590" i="10"/>
  <c r="N9591" i="10"/>
  <c r="N9592" i="10"/>
  <c r="N9593" i="10"/>
  <c r="N9594" i="10"/>
  <c r="N9595" i="10"/>
  <c r="N9596" i="10"/>
  <c r="N9597" i="10"/>
  <c r="N9598" i="10"/>
  <c r="N9599" i="10"/>
  <c r="N9600" i="10"/>
  <c r="N9601" i="10"/>
  <c r="N9602" i="10"/>
  <c r="N9603" i="10"/>
  <c r="N9604" i="10"/>
  <c r="N9605" i="10"/>
  <c r="N9606" i="10"/>
  <c r="N9607" i="10"/>
  <c r="N9608" i="10"/>
  <c r="N9609" i="10"/>
  <c r="N9610" i="10"/>
  <c r="N9611" i="10"/>
  <c r="N9612" i="10"/>
  <c r="N9613" i="10"/>
  <c r="N9614" i="10"/>
  <c r="N9615" i="10"/>
  <c r="N9616" i="10"/>
  <c r="N9617" i="10"/>
  <c r="N9618" i="10"/>
  <c r="N9619" i="10"/>
  <c r="N9620" i="10"/>
  <c r="N9621" i="10"/>
  <c r="N9622" i="10"/>
  <c r="N9623" i="10"/>
  <c r="N9624" i="10"/>
  <c r="N9625" i="10"/>
  <c r="N9626" i="10"/>
  <c r="N9627" i="10"/>
  <c r="N9628" i="10"/>
  <c r="N9629" i="10"/>
  <c r="N9630" i="10"/>
  <c r="N9631" i="10"/>
  <c r="N9632" i="10"/>
  <c r="N9633" i="10"/>
  <c r="N9634" i="10"/>
  <c r="N9635" i="10"/>
  <c r="N9636" i="10"/>
  <c r="N9637" i="10"/>
  <c r="N9638" i="10"/>
  <c r="N9639" i="10"/>
  <c r="N9640" i="10"/>
  <c r="N9641" i="10"/>
  <c r="N9642" i="10"/>
  <c r="N9643" i="10"/>
  <c r="N9644" i="10"/>
  <c r="N9645" i="10"/>
  <c r="N9646" i="10"/>
  <c r="N9647" i="10"/>
  <c r="N9648" i="10"/>
  <c r="N9649" i="10"/>
  <c r="N9650" i="10"/>
  <c r="N9651" i="10"/>
  <c r="N9652" i="10"/>
  <c r="N9653" i="10"/>
  <c r="N9654" i="10"/>
  <c r="N9655" i="10"/>
  <c r="N9656" i="10"/>
  <c r="N9657" i="10"/>
  <c r="N9658" i="10"/>
  <c r="N9659" i="10"/>
  <c r="N9660" i="10"/>
  <c r="N9661" i="10"/>
  <c r="N9662" i="10"/>
  <c r="N9663" i="10"/>
  <c r="N9664" i="10"/>
  <c r="N9665" i="10"/>
  <c r="N9666" i="10"/>
  <c r="N9667" i="10"/>
  <c r="N9668" i="10"/>
  <c r="N9669" i="10"/>
  <c r="N9670" i="10"/>
  <c r="N9671" i="10"/>
  <c r="N9672" i="10"/>
  <c r="N9673" i="10"/>
  <c r="N9674" i="10"/>
  <c r="N9675" i="10"/>
  <c r="N9676" i="10"/>
  <c r="N9677" i="10"/>
  <c r="N9678" i="10"/>
  <c r="N9679" i="10"/>
  <c r="N9680" i="10"/>
  <c r="N9681" i="10"/>
  <c r="N9682" i="10"/>
  <c r="N9683" i="10"/>
  <c r="N9684" i="10"/>
  <c r="N9685" i="10"/>
  <c r="N9686" i="10"/>
  <c r="N9687" i="10"/>
  <c r="N9688" i="10"/>
  <c r="N9689" i="10"/>
  <c r="N9690" i="10"/>
  <c r="N9691" i="10"/>
  <c r="N9692" i="10"/>
  <c r="N9693" i="10"/>
  <c r="N9694" i="10"/>
  <c r="N9695" i="10"/>
  <c r="N9696" i="10"/>
  <c r="N9697" i="10"/>
  <c r="N9698" i="10"/>
  <c r="N9699" i="10"/>
  <c r="N9700" i="10"/>
  <c r="N9701" i="10"/>
  <c r="N9702" i="10"/>
  <c r="N9703" i="10"/>
  <c r="N9704" i="10"/>
  <c r="N9705" i="10"/>
  <c r="N9706" i="10"/>
  <c r="N9707" i="10"/>
  <c r="N9708" i="10"/>
  <c r="N9709" i="10"/>
  <c r="N9710" i="10"/>
  <c r="N9711" i="10"/>
  <c r="N9712" i="10"/>
  <c r="N9713" i="10"/>
  <c r="N9714" i="10"/>
  <c r="N9715" i="10"/>
  <c r="N9716" i="10"/>
  <c r="N9717" i="10"/>
  <c r="N9718" i="10"/>
  <c r="N9719" i="10"/>
  <c r="N9720" i="10"/>
  <c r="N9721" i="10"/>
  <c r="N9722" i="10"/>
  <c r="N9723" i="10"/>
  <c r="N9724" i="10"/>
  <c r="N9725" i="10"/>
  <c r="N9726" i="10"/>
  <c r="N9727" i="10"/>
  <c r="N9728" i="10"/>
  <c r="N9729" i="10"/>
  <c r="N9730" i="10"/>
  <c r="N9731" i="10"/>
  <c r="N9732" i="10"/>
  <c r="N9733" i="10"/>
  <c r="N9734" i="10"/>
  <c r="N9735" i="10"/>
  <c r="N9736" i="10"/>
  <c r="N9737" i="10"/>
  <c r="N9738" i="10"/>
  <c r="N9739" i="10"/>
  <c r="N9740" i="10"/>
  <c r="N9741" i="10"/>
  <c r="N9742" i="10"/>
  <c r="N9743" i="10"/>
  <c r="N9744" i="10"/>
  <c r="N9745" i="10"/>
  <c r="N9746" i="10"/>
  <c r="N9747" i="10"/>
  <c r="N9748" i="10"/>
  <c r="N9749" i="10"/>
  <c r="N9750" i="10"/>
  <c r="N9751" i="10"/>
  <c r="N9752" i="10"/>
  <c r="N9753" i="10"/>
  <c r="N9754" i="10"/>
  <c r="N9755" i="10"/>
  <c r="N9756" i="10"/>
  <c r="N9757" i="10"/>
  <c r="N9758" i="10"/>
  <c r="N9759" i="10"/>
  <c r="N9760" i="10"/>
  <c r="N9761" i="10"/>
  <c r="N9762" i="10"/>
  <c r="N9763" i="10"/>
  <c r="N9764" i="10"/>
  <c r="N9765" i="10"/>
  <c r="N9766" i="10"/>
  <c r="N9767" i="10"/>
  <c r="N9768" i="10"/>
  <c r="N9769" i="10"/>
  <c r="N9770" i="10"/>
  <c r="N9771" i="10"/>
  <c r="N9772" i="10"/>
  <c r="N9773" i="10"/>
  <c r="N9774" i="10"/>
  <c r="N9775" i="10"/>
  <c r="N9776" i="10"/>
  <c r="N9777" i="10"/>
  <c r="N9778" i="10"/>
  <c r="N9779" i="10"/>
  <c r="N9780" i="10"/>
  <c r="N9781" i="10"/>
  <c r="N9782" i="10"/>
  <c r="N9783" i="10"/>
  <c r="N9784" i="10"/>
  <c r="N9785" i="10"/>
  <c r="N9786" i="10"/>
  <c r="N9787" i="10"/>
  <c r="N9788" i="10"/>
  <c r="N9789" i="10"/>
  <c r="N9790" i="10"/>
  <c r="N9791" i="10"/>
  <c r="N9792" i="10"/>
  <c r="N9793" i="10"/>
  <c r="N9794" i="10"/>
  <c r="N9795" i="10"/>
  <c r="N9796" i="10"/>
  <c r="N9797" i="10"/>
  <c r="N9798" i="10"/>
  <c r="N9799" i="10"/>
  <c r="N9800" i="10"/>
  <c r="N9801" i="10"/>
  <c r="N9802" i="10"/>
  <c r="N9803" i="10"/>
  <c r="N9804" i="10"/>
  <c r="N9805" i="10"/>
  <c r="N9806" i="10"/>
  <c r="N9807" i="10"/>
  <c r="N9808" i="10"/>
  <c r="N9809" i="10"/>
  <c r="N9810" i="10"/>
  <c r="N9811" i="10"/>
  <c r="N9812" i="10"/>
  <c r="N9813" i="10"/>
  <c r="N9814" i="10"/>
  <c r="N9815" i="10"/>
  <c r="N9816" i="10"/>
  <c r="N9817" i="10"/>
  <c r="N9818" i="10"/>
  <c r="N9819" i="10"/>
  <c r="N9820" i="10"/>
  <c r="N9821" i="10"/>
  <c r="N9822" i="10"/>
  <c r="N9823" i="10"/>
  <c r="N9824" i="10"/>
  <c r="N9825" i="10"/>
  <c r="N9826" i="10"/>
  <c r="N9827" i="10"/>
  <c r="N9828" i="10"/>
  <c r="N9829" i="10"/>
  <c r="N9830" i="10"/>
  <c r="N9831" i="10"/>
  <c r="N9832" i="10"/>
  <c r="N9833" i="10"/>
  <c r="N9834" i="10"/>
  <c r="N9835" i="10"/>
  <c r="N9836" i="10"/>
  <c r="N9837" i="10"/>
  <c r="N9838" i="10"/>
  <c r="N9839" i="10"/>
  <c r="N9840" i="10"/>
  <c r="N9841" i="10"/>
  <c r="N9842" i="10"/>
  <c r="N9843" i="10"/>
  <c r="N9844" i="10"/>
  <c r="N9845" i="10"/>
  <c r="N9846" i="10"/>
  <c r="N9847" i="10"/>
  <c r="N9848" i="10"/>
  <c r="N9849" i="10"/>
  <c r="N9850" i="10"/>
  <c r="N9851" i="10"/>
  <c r="N9852" i="10"/>
  <c r="N9853" i="10"/>
  <c r="N9854" i="10"/>
  <c r="N9855" i="10"/>
  <c r="N9856" i="10"/>
  <c r="N9857" i="10"/>
  <c r="N9858" i="10"/>
  <c r="N9859" i="10"/>
  <c r="N9860" i="10"/>
  <c r="N9861" i="10"/>
  <c r="N9862" i="10"/>
  <c r="N9863" i="10"/>
  <c r="N9864" i="10"/>
  <c r="N9865" i="10"/>
  <c r="N9866" i="10"/>
  <c r="N9867" i="10"/>
  <c r="N9868" i="10"/>
  <c r="N9869" i="10"/>
  <c r="N9870" i="10"/>
  <c r="N9871" i="10"/>
  <c r="N9872" i="10"/>
  <c r="N9873" i="10"/>
  <c r="N9874" i="10"/>
  <c r="N9875" i="10"/>
  <c r="N9876" i="10"/>
  <c r="N9877" i="10"/>
  <c r="N9878" i="10"/>
  <c r="N9879" i="10"/>
  <c r="N9880" i="10"/>
  <c r="N9881" i="10"/>
  <c r="N9882" i="10"/>
  <c r="N9883" i="10"/>
  <c r="N9884" i="10"/>
  <c r="N9885" i="10"/>
  <c r="N9886" i="10"/>
  <c r="N9887" i="10"/>
  <c r="N9888" i="10"/>
  <c r="N9889" i="10"/>
  <c r="N9890" i="10"/>
  <c r="N9891" i="10"/>
  <c r="N9892" i="10"/>
  <c r="N9893" i="10"/>
  <c r="N9894" i="10"/>
  <c r="N9895" i="10"/>
  <c r="N9896" i="10"/>
  <c r="N9897" i="10"/>
  <c r="N9898" i="10"/>
  <c r="N9899" i="10"/>
  <c r="N9900" i="10"/>
  <c r="N9901" i="10"/>
  <c r="N9902" i="10"/>
  <c r="N9903" i="10"/>
  <c r="N9904" i="10"/>
  <c r="N9905" i="10"/>
  <c r="N9906" i="10"/>
  <c r="N9907" i="10"/>
  <c r="N9908" i="10"/>
  <c r="N9909" i="10"/>
  <c r="N9910" i="10"/>
  <c r="N9911" i="10"/>
  <c r="N9912" i="10"/>
  <c r="N9913" i="10"/>
  <c r="N9914" i="10"/>
  <c r="N9915" i="10"/>
  <c r="N9916" i="10"/>
  <c r="N9917" i="10"/>
  <c r="N9918" i="10"/>
  <c r="N9919" i="10"/>
  <c r="N9920" i="10"/>
  <c r="N9921" i="10"/>
  <c r="N9922" i="10"/>
  <c r="N9923" i="10"/>
  <c r="N9924" i="10"/>
  <c r="N9925" i="10"/>
  <c r="N9926" i="10"/>
  <c r="N9927" i="10"/>
  <c r="N9928" i="10"/>
  <c r="N9929" i="10"/>
  <c r="N9930" i="10"/>
  <c r="N9931" i="10"/>
  <c r="N9932" i="10"/>
  <c r="N9933" i="10"/>
  <c r="N9934" i="10"/>
  <c r="N9935" i="10"/>
  <c r="N9936" i="10"/>
  <c r="N9937" i="10"/>
  <c r="N9938" i="10"/>
  <c r="N9939" i="10"/>
  <c r="N9940" i="10"/>
  <c r="N9941" i="10"/>
  <c r="N9942" i="10"/>
  <c r="N9943" i="10"/>
  <c r="N9944" i="10"/>
  <c r="N9945" i="10"/>
  <c r="N9946" i="10"/>
  <c r="N9947" i="10"/>
  <c r="N9948" i="10"/>
  <c r="N9949" i="10"/>
  <c r="N9950" i="10"/>
  <c r="N9951" i="10"/>
  <c r="N9952" i="10"/>
  <c r="N9953" i="10"/>
  <c r="N9954" i="10"/>
  <c r="N9955" i="10"/>
  <c r="N9956" i="10"/>
  <c r="N9957" i="10"/>
  <c r="N9958" i="10"/>
  <c r="N9959" i="10"/>
  <c r="N9960" i="10"/>
  <c r="N9961" i="10"/>
  <c r="N9962" i="10"/>
  <c r="N9963" i="10"/>
  <c r="N9964" i="10"/>
  <c r="N9965" i="10"/>
  <c r="N9966" i="10"/>
  <c r="N9967" i="10"/>
  <c r="N9968" i="10"/>
  <c r="N9969" i="10"/>
  <c r="N9970" i="10"/>
  <c r="N9971" i="10"/>
  <c r="N9972" i="10"/>
  <c r="N9973" i="10"/>
  <c r="N9974" i="10"/>
  <c r="N9975" i="10"/>
  <c r="N9976" i="10"/>
  <c r="N9977" i="10"/>
  <c r="N9978" i="10"/>
  <c r="N9979" i="10"/>
  <c r="N9980" i="10"/>
  <c r="N9981" i="10"/>
  <c r="N9982" i="10"/>
  <c r="N9983" i="10"/>
  <c r="N9984" i="10"/>
  <c r="N9985" i="10"/>
  <c r="N9986" i="10"/>
  <c r="N9987" i="10"/>
  <c r="N9988" i="10"/>
  <c r="N9989" i="10"/>
  <c r="N9990" i="10"/>
  <c r="N9991" i="10"/>
  <c r="N9992" i="10"/>
  <c r="N9993" i="10"/>
  <c r="N9994" i="10"/>
  <c r="N9995" i="10"/>
  <c r="N9996" i="10"/>
  <c r="N9997" i="10"/>
  <c r="N9998" i="10"/>
  <c r="N9999" i="10"/>
  <c r="N10000" i="10"/>
  <c r="N10001" i="10"/>
  <c r="N10002" i="10"/>
  <c r="N10003" i="10"/>
  <c r="N10004" i="10"/>
  <c r="N10005" i="10"/>
  <c r="N10006" i="10"/>
  <c r="N10007" i="10"/>
  <c r="N10008" i="10"/>
  <c r="N10009" i="10"/>
  <c r="N10010" i="10"/>
  <c r="N10011" i="10"/>
  <c r="N10012" i="10"/>
  <c r="N10013" i="10"/>
  <c r="N10014" i="10"/>
  <c r="N10015" i="10"/>
  <c r="N10016" i="10"/>
  <c r="N10017" i="10"/>
  <c r="N10018" i="10"/>
  <c r="N10019" i="10"/>
  <c r="N10020" i="10"/>
  <c r="N10021" i="10"/>
  <c r="N10022" i="10"/>
  <c r="N10023" i="10"/>
  <c r="N10024" i="10"/>
  <c r="N10025" i="10"/>
  <c r="N10026" i="10"/>
  <c r="N10027" i="10"/>
  <c r="N10028" i="10"/>
  <c r="N10029" i="10"/>
  <c r="N10030" i="10"/>
  <c r="N10031" i="10"/>
  <c r="N10032" i="10"/>
  <c r="N10033" i="10"/>
  <c r="N10034" i="10"/>
  <c r="N10035" i="10"/>
  <c r="N10036" i="10"/>
  <c r="N10037" i="10"/>
  <c r="N10038" i="10"/>
  <c r="N10039" i="10"/>
  <c r="N10040" i="10"/>
  <c r="N10041" i="10"/>
  <c r="N10042" i="10"/>
  <c r="N10043" i="10"/>
  <c r="N10044" i="10"/>
  <c r="N10045" i="10"/>
  <c r="N10046" i="10"/>
  <c r="N10047" i="10"/>
  <c r="N10048" i="10"/>
  <c r="N10049" i="10"/>
  <c r="N10050" i="10"/>
  <c r="N10051" i="10"/>
  <c r="N10052" i="10"/>
  <c r="N10053" i="10"/>
  <c r="N10054" i="10"/>
  <c r="N10055" i="10"/>
  <c r="N10056" i="10"/>
  <c r="N10057" i="10"/>
  <c r="N10058" i="10"/>
  <c r="N10059" i="10"/>
  <c r="N10060" i="10"/>
  <c r="N10061" i="10"/>
  <c r="N10062" i="10"/>
  <c r="N10063" i="10"/>
  <c r="N10064" i="10"/>
  <c r="N10065" i="10"/>
  <c r="N10066" i="10"/>
  <c r="N10067" i="10"/>
  <c r="N10068" i="10"/>
  <c r="N10069" i="10"/>
  <c r="N10070" i="10"/>
  <c r="N10071" i="10"/>
  <c r="N10072" i="10"/>
  <c r="N10073" i="10"/>
  <c r="N10074" i="10"/>
  <c r="N10075" i="10"/>
  <c r="N10076" i="10"/>
  <c r="N10077" i="10"/>
  <c r="N10078" i="10"/>
  <c r="N10079" i="10"/>
  <c r="N10080" i="10"/>
  <c r="N10081" i="10"/>
  <c r="N10082" i="10"/>
  <c r="N10083" i="10"/>
  <c r="N10084" i="10"/>
  <c r="N10085" i="10"/>
  <c r="N10086" i="10"/>
  <c r="N10087" i="10"/>
  <c r="N10088" i="10"/>
  <c r="N10089" i="10"/>
  <c r="N10090" i="10"/>
  <c r="N10091" i="10"/>
  <c r="N10092" i="10"/>
  <c r="N10093" i="10"/>
  <c r="N10094" i="10"/>
  <c r="N10095" i="10"/>
  <c r="N10096" i="10"/>
  <c r="N10097" i="10"/>
  <c r="N10098" i="10"/>
  <c r="N10099" i="10"/>
  <c r="N10100" i="10"/>
  <c r="N10101" i="10"/>
  <c r="N10102" i="10"/>
  <c r="N10103" i="10"/>
  <c r="N10104" i="10"/>
  <c r="N10105" i="10"/>
  <c r="N10106" i="10"/>
  <c r="N10107" i="10"/>
  <c r="N10108" i="10"/>
  <c r="N10109" i="10"/>
  <c r="N10110" i="10"/>
  <c r="N10111" i="10"/>
  <c r="N10112" i="10"/>
  <c r="N10113" i="10"/>
  <c r="N10114" i="10"/>
  <c r="N10115" i="10"/>
  <c r="N10116" i="10"/>
  <c r="N10117" i="10"/>
  <c r="N10118" i="10"/>
  <c r="N10119" i="10"/>
  <c r="N10120" i="10"/>
  <c r="N10121" i="10"/>
  <c r="N10122" i="10"/>
  <c r="N10123" i="10"/>
  <c r="N10124" i="10"/>
  <c r="N10125" i="10"/>
  <c r="N10126" i="10"/>
  <c r="N10127" i="10"/>
  <c r="N10128" i="10"/>
  <c r="N10129" i="10"/>
  <c r="N10130" i="10"/>
  <c r="N10131" i="10"/>
  <c r="N10132" i="10"/>
  <c r="N10133" i="10"/>
  <c r="N10134" i="10"/>
  <c r="N10135" i="10"/>
  <c r="N10136" i="10"/>
  <c r="N10137" i="10"/>
  <c r="N10138" i="10"/>
  <c r="N10139" i="10"/>
  <c r="N10140" i="10"/>
  <c r="N10141" i="10"/>
  <c r="N10142" i="10"/>
  <c r="N10143" i="10"/>
  <c r="N10144" i="10"/>
  <c r="N10145" i="10"/>
  <c r="N10146" i="10"/>
  <c r="N10147" i="10"/>
  <c r="N10148" i="10"/>
  <c r="N10149" i="10"/>
  <c r="N10150" i="10"/>
  <c r="N10151" i="10"/>
  <c r="N10152" i="10"/>
  <c r="N10153" i="10"/>
  <c r="N10154" i="10"/>
  <c r="N10155" i="10"/>
  <c r="N10156" i="10"/>
  <c r="N10157" i="10"/>
  <c r="N10158" i="10"/>
  <c r="N10159" i="10"/>
  <c r="N10160" i="10"/>
  <c r="N10161" i="10"/>
  <c r="N10162" i="10"/>
  <c r="N10163" i="10"/>
  <c r="N10164" i="10"/>
  <c r="N10165" i="10"/>
  <c r="N10166" i="10"/>
  <c r="N10167" i="10"/>
  <c r="N10168" i="10"/>
  <c r="N10169" i="10"/>
  <c r="N10170" i="10"/>
  <c r="N10171" i="10"/>
  <c r="N10172" i="10"/>
  <c r="N10173" i="10"/>
  <c r="N10174" i="10"/>
  <c r="N10175" i="10"/>
  <c r="N10176" i="10"/>
  <c r="N10177" i="10"/>
  <c r="N10178" i="10"/>
  <c r="N10179" i="10"/>
  <c r="N10180" i="10"/>
  <c r="N10181" i="10"/>
  <c r="N10182" i="10"/>
  <c r="N10183" i="10"/>
  <c r="N10184" i="10"/>
  <c r="N10185" i="10"/>
  <c r="N10186" i="10"/>
  <c r="N10187" i="10"/>
  <c r="N10188" i="10"/>
  <c r="N10189" i="10"/>
  <c r="N10190" i="10"/>
  <c r="N10191" i="10"/>
  <c r="N10192" i="10"/>
  <c r="N10193" i="10"/>
  <c r="N10194" i="10"/>
  <c r="N10195" i="10"/>
  <c r="N10196" i="10"/>
  <c r="N10197" i="10"/>
  <c r="N10198" i="10"/>
  <c r="N10199" i="10"/>
  <c r="N10200" i="10"/>
  <c r="N10201" i="10"/>
  <c r="N10202" i="10"/>
  <c r="N10203" i="10"/>
  <c r="N10204" i="10"/>
  <c r="N10205" i="10"/>
  <c r="N10206" i="10"/>
  <c r="N10207" i="10"/>
  <c r="N10208" i="10"/>
  <c r="N10209" i="10"/>
  <c r="N10210" i="10"/>
  <c r="N10211" i="10"/>
  <c r="N10212" i="10"/>
  <c r="N10213" i="10"/>
  <c r="N10214" i="10"/>
  <c r="N10215" i="10"/>
  <c r="N10216" i="10"/>
  <c r="N10217" i="10"/>
  <c r="N10218" i="10"/>
  <c r="N10219" i="10"/>
  <c r="N10220" i="10"/>
  <c r="N10221" i="10"/>
  <c r="N10222" i="10"/>
  <c r="N10223" i="10"/>
  <c r="N10224" i="10"/>
  <c r="N10225" i="10"/>
  <c r="N10226" i="10"/>
  <c r="N10227" i="10"/>
  <c r="N10228" i="10"/>
  <c r="N10229" i="10"/>
  <c r="N10230" i="10"/>
  <c r="N10231" i="10"/>
  <c r="N10232" i="10"/>
  <c r="N10233" i="10"/>
  <c r="N10234" i="10"/>
  <c r="N10235" i="10"/>
  <c r="N10236" i="10"/>
  <c r="N10237" i="10"/>
  <c r="N10238" i="10"/>
  <c r="N10239" i="10"/>
  <c r="N10240" i="10"/>
  <c r="N10241" i="10"/>
  <c r="N10242" i="10"/>
  <c r="N10243" i="10"/>
  <c r="N10244" i="10"/>
  <c r="N10245" i="10"/>
  <c r="N10246" i="10"/>
  <c r="N10247" i="10"/>
  <c r="N10248" i="10"/>
  <c r="N10249" i="10"/>
  <c r="N10250" i="10"/>
  <c r="N10251" i="10"/>
  <c r="N10252" i="10"/>
  <c r="N10253" i="10"/>
  <c r="N10254" i="10"/>
  <c r="N10255" i="10"/>
  <c r="N10256" i="10"/>
  <c r="N10257" i="10"/>
  <c r="N10258" i="10"/>
  <c r="N10259" i="10"/>
  <c r="N10260" i="10"/>
  <c r="N10261" i="10"/>
  <c r="N10262" i="10"/>
  <c r="N10263" i="10"/>
  <c r="N10264" i="10"/>
  <c r="N10265" i="10"/>
  <c r="N10266" i="10"/>
  <c r="N10267" i="10"/>
  <c r="N10268" i="10"/>
  <c r="N10269" i="10"/>
  <c r="N10270" i="10"/>
  <c r="N10271" i="10"/>
  <c r="N10272" i="10"/>
  <c r="N10273" i="10"/>
  <c r="N10274" i="10"/>
  <c r="N10275" i="10"/>
  <c r="N10276" i="10"/>
  <c r="N10277" i="10"/>
  <c r="N10278" i="10"/>
  <c r="N10279" i="10"/>
  <c r="N10280" i="10"/>
  <c r="N10281" i="10"/>
  <c r="N10282" i="10"/>
  <c r="N10283" i="10"/>
  <c r="N10284" i="10"/>
  <c r="N10285" i="10"/>
  <c r="N10286" i="10"/>
  <c r="N10287" i="10"/>
  <c r="N10288" i="10"/>
  <c r="N10289" i="10"/>
  <c r="N10290" i="10"/>
  <c r="N10291" i="10"/>
  <c r="N10292" i="10"/>
  <c r="N10293" i="10"/>
  <c r="N10294" i="10"/>
  <c r="N10295" i="10"/>
  <c r="N10296" i="10"/>
  <c r="N10297" i="10"/>
  <c r="N10298" i="10"/>
  <c r="N10299" i="10"/>
  <c r="N10300" i="10"/>
  <c r="N10301" i="10"/>
  <c r="N10302" i="10"/>
  <c r="N10303" i="10"/>
  <c r="N10304" i="10"/>
  <c r="N10305" i="10"/>
  <c r="N10306" i="10"/>
  <c r="N10307" i="10"/>
  <c r="N10308" i="10"/>
  <c r="N10309" i="10"/>
  <c r="N10310" i="10"/>
  <c r="N10311" i="10"/>
  <c r="N10312" i="10"/>
  <c r="N10313" i="10"/>
  <c r="N10314" i="10"/>
  <c r="N10315" i="10"/>
  <c r="N10316" i="10"/>
  <c r="N10317" i="10"/>
  <c r="N10318" i="10"/>
  <c r="N10319" i="10"/>
  <c r="N10320" i="10"/>
  <c r="N10321" i="10"/>
  <c r="N10322" i="10"/>
  <c r="N10323" i="10"/>
  <c r="N10324" i="10"/>
  <c r="N10325" i="10"/>
  <c r="N10326" i="10"/>
  <c r="N10327" i="10"/>
  <c r="N10328" i="10"/>
  <c r="N10329" i="10"/>
  <c r="N10330" i="10"/>
  <c r="N10331" i="10"/>
  <c r="N10332" i="10"/>
  <c r="N10333" i="10"/>
  <c r="N10334" i="10"/>
  <c r="N10335" i="10"/>
  <c r="N10336" i="10"/>
  <c r="N10337" i="10"/>
  <c r="N10338" i="10"/>
  <c r="N10339" i="10"/>
  <c r="N10340" i="10"/>
  <c r="N10341" i="10"/>
  <c r="N10342" i="10"/>
  <c r="N10343" i="10"/>
  <c r="N10344" i="10"/>
  <c r="N10345" i="10"/>
  <c r="N10346" i="10"/>
  <c r="N10347" i="10"/>
  <c r="N10348" i="10"/>
  <c r="N10349" i="10"/>
  <c r="N10350" i="10"/>
  <c r="N10351" i="10"/>
  <c r="N10352" i="10"/>
  <c r="N10353" i="10"/>
  <c r="N10354" i="10"/>
  <c r="N10355" i="10"/>
  <c r="N10356" i="10"/>
  <c r="N10357" i="10"/>
  <c r="N10358" i="10"/>
  <c r="N10359" i="10"/>
  <c r="N10360" i="10"/>
  <c r="N10361" i="10"/>
  <c r="N10362" i="10"/>
  <c r="N10363" i="10"/>
  <c r="N10364" i="10"/>
  <c r="N10365" i="10"/>
  <c r="N10366" i="10"/>
  <c r="N10367" i="10"/>
  <c r="N10368" i="10"/>
  <c r="N10369" i="10"/>
  <c r="N10370" i="10"/>
  <c r="N10371" i="10"/>
  <c r="N10372" i="10"/>
  <c r="N10373" i="10"/>
  <c r="N10374" i="10"/>
  <c r="N10375" i="10"/>
  <c r="N10376" i="10"/>
  <c r="N10377" i="10"/>
  <c r="N10378" i="10"/>
  <c r="N10379" i="10"/>
  <c r="N10380" i="10"/>
  <c r="N10381" i="10"/>
  <c r="N10382" i="10"/>
  <c r="N10383" i="10"/>
  <c r="N10384" i="10"/>
  <c r="N10385" i="10"/>
  <c r="N10386" i="10"/>
  <c r="N10387" i="10"/>
  <c r="N10388" i="10"/>
  <c r="N10389" i="10"/>
  <c r="N10390" i="10"/>
  <c r="N10391" i="10"/>
  <c r="N10392" i="10"/>
  <c r="N10393" i="10"/>
  <c r="N10394" i="10"/>
  <c r="N10395" i="10"/>
  <c r="N10396" i="10"/>
  <c r="N10397" i="10"/>
  <c r="N10398" i="10"/>
  <c r="N10399" i="10"/>
  <c r="N10400" i="10"/>
  <c r="N10401" i="10"/>
  <c r="N10402" i="10"/>
  <c r="N10403" i="10"/>
  <c r="N10404" i="10"/>
  <c r="N10405" i="10"/>
  <c r="N10406" i="10"/>
  <c r="N10407" i="10"/>
  <c r="N10408" i="10"/>
  <c r="N10409" i="10"/>
  <c r="N10410" i="10"/>
  <c r="N10411" i="10"/>
  <c r="N10412" i="10"/>
  <c r="N10413" i="10"/>
  <c r="N10414" i="10"/>
  <c r="N10415" i="10"/>
  <c r="N10416" i="10"/>
  <c r="N10417" i="10"/>
  <c r="N10418" i="10"/>
  <c r="N10419" i="10"/>
  <c r="N10420" i="10"/>
  <c r="N10421" i="10"/>
  <c r="N10422" i="10"/>
  <c r="N10423" i="10"/>
  <c r="N10424" i="10"/>
  <c r="N10425" i="10"/>
  <c r="N10426" i="10"/>
  <c r="N10427" i="10"/>
  <c r="N10428" i="10"/>
  <c r="N10429" i="10"/>
  <c r="N10430" i="10"/>
  <c r="N10431" i="10"/>
  <c r="N10432" i="10"/>
  <c r="N10433" i="10"/>
  <c r="N10434" i="10"/>
  <c r="N10435" i="10"/>
  <c r="N10436" i="10"/>
  <c r="N10437" i="10"/>
  <c r="N10438" i="10"/>
  <c r="N10439" i="10"/>
  <c r="N10440" i="10"/>
  <c r="N10441" i="10"/>
  <c r="N10442" i="10"/>
  <c r="N10443" i="10"/>
  <c r="N10444" i="10"/>
  <c r="N10445" i="10"/>
  <c r="N10446" i="10"/>
  <c r="N10447" i="10"/>
  <c r="N10448" i="10"/>
  <c r="N10449" i="10"/>
  <c r="N10450" i="10"/>
  <c r="N10451" i="10"/>
  <c r="N10452" i="10"/>
  <c r="N10453" i="10"/>
  <c r="N10454" i="10"/>
  <c r="N10455" i="10"/>
  <c r="N10456" i="10"/>
  <c r="N10457" i="10"/>
  <c r="N10458" i="10"/>
  <c r="N10459" i="10"/>
  <c r="N10460" i="10"/>
  <c r="N10461" i="10"/>
  <c r="N10462" i="10"/>
  <c r="N10463" i="10"/>
  <c r="N10464" i="10"/>
  <c r="N10465" i="10"/>
  <c r="N10466" i="10"/>
  <c r="N10467" i="10"/>
  <c r="N10468" i="10"/>
  <c r="N10469" i="10"/>
  <c r="N10470" i="10"/>
  <c r="N10471" i="10"/>
  <c r="N10472" i="10"/>
  <c r="N10473" i="10"/>
  <c r="N10474" i="10"/>
  <c r="N10475" i="10"/>
  <c r="N10476" i="10"/>
  <c r="N10477" i="10"/>
  <c r="N10478" i="10"/>
  <c r="N10479" i="10"/>
  <c r="N10480" i="10"/>
  <c r="N10481" i="10"/>
  <c r="N10482" i="10"/>
  <c r="N10483" i="10"/>
  <c r="N10484" i="10"/>
  <c r="N10485" i="10"/>
  <c r="N10486" i="10"/>
  <c r="N10487" i="10"/>
  <c r="N10488" i="10"/>
  <c r="N10489" i="10"/>
  <c r="N10490" i="10"/>
  <c r="N10491" i="10"/>
  <c r="N10492" i="10"/>
  <c r="N10493" i="10"/>
  <c r="N10494" i="10"/>
  <c r="N10495" i="10"/>
  <c r="N10496" i="10"/>
  <c r="N10497" i="10"/>
  <c r="N10498" i="10"/>
  <c r="N10499" i="10"/>
  <c r="N10500" i="10"/>
  <c r="N10501" i="10"/>
  <c r="N10502" i="10"/>
  <c r="N10503" i="10"/>
  <c r="N10504" i="10"/>
  <c r="N10505" i="10"/>
  <c r="N10506" i="10"/>
  <c r="N10507" i="10"/>
  <c r="N10508" i="10"/>
  <c r="N10509" i="10"/>
  <c r="N10510" i="10"/>
  <c r="N10511" i="10"/>
  <c r="N10512" i="10"/>
  <c r="N10513" i="10"/>
  <c r="N10514" i="10"/>
  <c r="N10515" i="10"/>
  <c r="N10516" i="10"/>
  <c r="N10517" i="10"/>
  <c r="N10518" i="10"/>
  <c r="N10519" i="10"/>
  <c r="N10520" i="10"/>
  <c r="N10521" i="10"/>
  <c r="N10522" i="10"/>
  <c r="N10523" i="10"/>
  <c r="N10524" i="10"/>
  <c r="N10525" i="10"/>
  <c r="N10526" i="10"/>
  <c r="N10527" i="10"/>
  <c r="N10528" i="10"/>
  <c r="N10529" i="10"/>
  <c r="N10530" i="10"/>
  <c r="N10531" i="10"/>
  <c r="N10532" i="10"/>
  <c r="N10533" i="10"/>
  <c r="N10534" i="10"/>
  <c r="N10535" i="10"/>
  <c r="N10536" i="10"/>
  <c r="N10537" i="10"/>
  <c r="N10538" i="10"/>
  <c r="N10539" i="10"/>
  <c r="N10540" i="10"/>
  <c r="N10541" i="10"/>
  <c r="N10542" i="10"/>
  <c r="N10543" i="10"/>
  <c r="N10544" i="10"/>
  <c r="N10545" i="10"/>
  <c r="N10546" i="10"/>
  <c r="N10547" i="10"/>
  <c r="N10548" i="10"/>
  <c r="N10549" i="10"/>
  <c r="N10550" i="10"/>
  <c r="N10551" i="10"/>
  <c r="N10552" i="10"/>
  <c r="N10553" i="10"/>
  <c r="N10554" i="10"/>
  <c r="N10555" i="10"/>
  <c r="N10556" i="10"/>
  <c r="N10557" i="10"/>
  <c r="N10558" i="10"/>
  <c r="N10559" i="10"/>
  <c r="N10560" i="10"/>
  <c r="N10561" i="10"/>
  <c r="N10562" i="10"/>
  <c r="N10563" i="10"/>
  <c r="N10564" i="10"/>
  <c r="N10565" i="10"/>
  <c r="N10566" i="10"/>
  <c r="N10567" i="10"/>
  <c r="N10568" i="10"/>
  <c r="N10569" i="10"/>
  <c r="N10570" i="10"/>
  <c r="N10571" i="10"/>
  <c r="N10572" i="10"/>
  <c r="N10573" i="10"/>
  <c r="N10574" i="10"/>
  <c r="N10575" i="10"/>
  <c r="N10576" i="10"/>
  <c r="N10577" i="10"/>
  <c r="N10578" i="10"/>
  <c r="N10579" i="10"/>
  <c r="N10580" i="10"/>
  <c r="N10581" i="10"/>
  <c r="N10582" i="10"/>
  <c r="N10583" i="10"/>
  <c r="N10584" i="10"/>
  <c r="N10585" i="10"/>
  <c r="N10586" i="10"/>
  <c r="N10587" i="10"/>
  <c r="N10588" i="10"/>
  <c r="N10589" i="10"/>
  <c r="N10590" i="10"/>
  <c r="N10591" i="10"/>
  <c r="N10592" i="10"/>
  <c r="N10593" i="10"/>
  <c r="N10594" i="10"/>
  <c r="N10595" i="10"/>
  <c r="N10596" i="10"/>
  <c r="N10597" i="10"/>
  <c r="N10598" i="10"/>
  <c r="N10599" i="10"/>
  <c r="N10600" i="10"/>
  <c r="N10601" i="10"/>
  <c r="N10602" i="10"/>
  <c r="N10603" i="10"/>
  <c r="N10604" i="10"/>
  <c r="N10605" i="10"/>
  <c r="N10606" i="10"/>
  <c r="N10607" i="10"/>
  <c r="N10608" i="10"/>
  <c r="N10609" i="10"/>
  <c r="N10610" i="10"/>
  <c r="N10611" i="10"/>
  <c r="N10612" i="10"/>
  <c r="N10613" i="10"/>
  <c r="N10614" i="10"/>
  <c r="N10615" i="10"/>
  <c r="N10616" i="10"/>
  <c r="N10617" i="10"/>
  <c r="N10618" i="10"/>
  <c r="N10619" i="10"/>
  <c r="N10620" i="10"/>
  <c r="N10621" i="10"/>
  <c r="N10622" i="10"/>
  <c r="N10623" i="10"/>
  <c r="N10624" i="10"/>
  <c r="N10625" i="10"/>
  <c r="N10626" i="10"/>
  <c r="N10627" i="10"/>
  <c r="N10628" i="10"/>
  <c r="N10629" i="10"/>
  <c r="N10630" i="10"/>
  <c r="N10631" i="10"/>
  <c r="N10632" i="10"/>
  <c r="N10633" i="10"/>
  <c r="N10634" i="10"/>
  <c r="N10635" i="10"/>
  <c r="N10636" i="10"/>
  <c r="N10637" i="10"/>
  <c r="N10638" i="10"/>
  <c r="N10639" i="10"/>
  <c r="N10640" i="10"/>
  <c r="N10641" i="10"/>
  <c r="N10642" i="10"/>
  <c r="N10643" i="10"/>
  <c r="N10644" i="10"/>
  <c r="N10645" i="10"/>
  <c r="N10646" i="10"/>
  <c r="N10647" i="10"/>
  <c r="N10648" i="10"/>
  <c r="N10649" i="10"/>
  <c r="N10650" i="10"/>
  <c r="N10651" i="10"/>
  <c r="N10652" i="10"/>
  <c r="N10653" i="10"/>
  <c r="N10654" i="10"/>
  <c r="N10655" i="10"/>
  <c r="N10656" i="10"/>
  <c r="N10657" i="10"/>
  <c r="N10658" i="10"/>
  <c r="N10659" i="10"/>
  <c r="N10660" i="10"/>
  <c r="N10661" i="10"/>
  <c r="N10662" i="10"/>
  <c r="N10663" i="10"/>
  <c r="N10664" i="10"/>
  <c r="N10665" i="10"/>
  <c r="N10666" i="10"/>
  <c r="N10667" i="10"/>
  <c r="N10668" i="10"/>
  <c r="N10669" i="10"/>
  <c r="N10670" i="10"/>
  <c r="N10671" i="10"/>
  <c r="N10672" i="10"/>
  <c r="N10673" i="10"/>
  <c r="N10674" i="10"/>
  <c r="N10675" i="10"/>
  <c r="N10676" i="10"/>
  <c r="N10677" i="10"/>
  <c r="N10678" i="10"/>
  <c r="N10679" i="10"/>
  <c r="N10680" i="10"/>
  <c r="N10681" i="10"/>
  <c r="N10682" i="10"/>
  <c r="N10683" i="10"/>
  <c r="N10684" i="10"/>
  <c r="N10685" i="10"/>
  <c r="N10686" i="10"/>
  <c r="N10687" i="10"/>
  <c r="N10688" i="10"/>
  <c r="N10689" i="10"/>
  <c r="N10690" i="10"/>
  <c r="N10691" i="10"/>
  <c r="N10692" i="10"/>
  <c r="N10693" i="10"/>
  <c r="N10694" i="10"/>
  <c r="N10695" i="10"/>
  <c r="N10696" i="10"/>
  <c r="N10697" i="10"/>
  <c r="N10698" i="10"/>
  <c r="N10699" i="10"/>
  <c r="N10700" i="10"/>
  <c r="N10701" i="10"/>
  <c r="N10702" i="10"/>
  <c r="N10703" i="10"/>
  <c r="N10704" i="10"/>
  <c r="N10705" i="10"/>
  <c r="N10706" i="10"/>
  <c r="N10707" i="10"/>
  <c r="N10708" i="10"/>
  <c r="N10709" i="10"/>
  <c r="N10710" i="10"/>
  <c r="N10711" i="10"/>
  <c r="N10712" i="10"/>
  <c r="N10713" i="10"/>
  <c r="N10714" i="10"/>
  <c r="N10715" i="10"/>
  <c r="N10716" i="10"/>
  <c r="N10717" i="10"/>
  <c r="N10718" i="10"/>
  <c r="N10719" i="10"/>
  <c r="N10720" i="10"/>
  <c r="N10721" i="10"/>
  <c r="N10722" i="10"/>
  <c r="N10723" i="10"/>
  <c r="N10724" i="10"/>
  <c r="N10725" i="10"/>
  <c r="N10726" i="10"/>
  <c r="N10727" i="10"/>
  <c r="N10728" i="10"/>
  <c r="N10729" i="10"/>
  <c r="N10730" i="10"/>
  <c r="N10731" i="10"/>
  <c r="N10732" i="10"/>
  <c r="N10733" i="10"/>
  <c r="N10734" i="10"/>
  <c r="N10735" i="10"/>
  <c r="N10736" i="10"/>
  <c r="N10737" i="10"/>
  <c r="N10738" i="10"/>
  <c r="N10739" i="10"/>
  <c r="N10740" i="10"/>
  <c r="N10741" i="10"/>
  <c r="N10742" i="10"/>
  <c r="N10743" i="10"/>
  <c r="N10744" i="10"/>
  <c r="N10745" i="10"/>
  <c r="N10746" i="10"/>
  <c r="N10747" i="10"/>
  <c r="N10748" i="10"/>
  <c r="N10749" i="10"/>
  <c r="N10750" i="10"/>
  <c r="N10751" i="10"/>
  <c r="N10752" i="10"/>
  <c r="N10753" i="10"/>
  <c r="N10754" i="10"/>
  <c r="N10755" i="10"/>
  <c r="N10756" i="10"/>
  <c r="N10757" i="10"/>
  <c r="N10758" i="10"/>
  <c r="N10759" i="10"/>
  <c r="N10760" i="10"/>
  <c r="N10761" i="10"/>
  <c r="N10762" i="10"/>
  <c r="N10763" i="10"/>
  <c r="N10764" i="10"/>
  <c r="N10765" i="10"/>
  <c r="N10766" i="10"/>
  <c r="N10767" i="10"/>
  <c r="N10768" i="10"/>
  <c r="N10769" i="10"/>
  <c r="N10770" i="10"/>
  <c r="N10771" i="10"/>
  <c r="N10772" i="10"/>
  <c r="N10773" i="10"/>
  <c r="N10774" i="10"/>
  <c r="N10775" i="10"/>
  <c r="N10776" i="10"/>
  <c r="N10777" i="10"/>
  <c r="N10778" i="10"/>
  <c r="N10779" i="10"/>
  <c r="N10780" i="10"/>
  <c r="N10781" i="10"/>
  <c r="N10782" i="10"/>
  <c r="N10783" i="10"/>
  <c r="N10784" i="10"/>
  <c r="N10785" i="10"/>
  <c r="N10786" i="10"/>
  <c r="N10787" i="10"/>
  <c r="N10788" i="10"/>
  <c r="N10789" i="10"/>
  <c r="N10790" i="10"/>
  <c r="N10791" i="10"/>
  <c r="N10792" i="10"/>
  <c r="N10793" i="10"/>
  <c r="N10794" i="10"/>
  <c r="N10795" i="10"/>
  <c r="N10796" i="10"/>
  <c r="N10797" i="10"/>
  <c r="N10798" i="10"/>
  <c r="N10799" i="10"/>
  <c r="N10800" i="10"/>
  <c r="N10801" i="10"/>
  <c r="N10802" i="10"/>
  <c r="N10803" i="10"/>
  <c r="N10804" i="10"/>
  <c r="N10805" i="10"/>
  <c r="N10806" i="10"/>
  <c r="N10807" i="10"/>
  <c r="N10808" i="10"/>
  <c r="N10809" i="10"/>
  <c r="N10810" i="10"/>
  <c r="N10811" i="10"/>
  <c r="N10812" i="10"/>
  <c r="N10813" i="10"/>
  <c r="N10814" i="10"/>
  <c r="N10815" i="10"/>
  <c r="N10816" i="10"/>
  <c r="N10817" i="10"/>
  <c r="N10818" i="10"/>
  <c r="N10819" i="10"/>
  <c r="N10820" i="10"/>
  <c r="N10821" i="10"/>
  <c r="N10822" i="10"/>
  <c r="N10823" i="10"/>
  <c r="N10824" i="10"/>
  <c r="N10825" i="10"/>
  <c r="N10826" i="10"/>
  <c r="N10827" i="10"/>
  <c r="N10828" i="10"/>
  <c r="N10829" i="10"/>
  <c r="N10830" i="10"/>
  <c r="N10831" i="10"/>
  <c r="N10832" i="10"/>
  <c r="N10833" i="10"/>
  <c r="N10834" i="10"/>
  <c r="N10835" i="10"/>
  <c r="N10836" i="10"/>
  <c r="N10837" i="10"/>
  <c r="N10838" i="10"/>
  <c r="N10839" i="10"/>
  <c r="N10840" i="10"/>
  <c r="N10841" i="10"/>
  <c r="N10842" i="10"/>
  <c r="N10843" i="10"/>
  <c r="N10844" i="10"/>
  <c r="N10845" i="10"/>
  <c r="N10846" i="10"/>
  <c r="N10847" i="10"/>
  <c r="N10848" i="10"/>
  <c r="N10849" i="10"/>
  <c r="N10850" i="10"/>
  <c r="N10851" i="10"/>
  <c r="N10852" i="10"/>
  <c r="N10853" i="10"/>
  <c r="N10854" i="10"/>
  <c r="N10855" i="10"/>
  <c r="N10856" i="10"/>
  <c r="N10857" i="10"/>
  <c r="N10858" i="10"/>
  <c r="N10859" i="10"/>
  <c r="N10860" i="10"/>
  <c r="N10861" i="10"/>
  <c r="N10862" i="10"/>
  <c r="N10863" i="10"/>
  <c r="N10864" i="10"/>
  <c r="N10865" i="10"/>
  <c r="N10866" i="10"/>
  <c r="N10867" i="10"/>
  <c r="N10868" i="10"/>
  <c r="N10869" i="10"/>
  <c r="N10870" i="10"/>
  <c r="N10871" i="10"/>
  <c r="N10872" i="10"/>
  <c r="N10873" i="10"/>
  <c r="N10874" i="10"/>
  <c r="N10875" i="10"/>
  <c r="N10876" i="10"/>
  <c r="N10877" i="10"/>
  <c r="N10878" i="10"/>
  <c r="N10879" i="10"/>
  <c r="N10880" i="10"/>
  <c r="N10881" i="10"/>
  <c r="N10882" i="10"/>
  <c r="N10883" i="10"/>
  <c r="N10884" i="10"/>
  <c r="N10885" i="10"/>
  <c r="N10886" i="10"/>
  <c r="N10887" i="10"/>
  <c r="N10888" i="10"/>
  <c r="N10889" i="10"/>
  <c r="N10890" i="10"/>
  <c r="N10891" i="10"/>
  <c r="N10892" i="10"/>
  <c r="N10893" i="10"/>
  <c r="N10894" i="10"/>
  <c r="N10895" i="10"/>
  <c r="N10896" i="10"/>
  <c r="N10897" i="10"/>
  <c r="N10898" i="10"/>
  <c r="N10899" i="10"/>
  <c r="N10900" i="10"/>
  <c r="N10901" i="10"/>
  <c r="N10902" i="10"/>
  <c r="N10903" i="10"/>
  <c r="N10904" i="10"/>
  <c r="N10905" i="10"/>
  <c r="N10906" i="10"/>
  <c r="N10907" i="10"/>
  <c r="N10908" i="10"/>
  <c r="N10909" i="10"/>
  <c r="N10910" i="10"/>
  <c r="N10911" i="10"/>
  <c r="N10912" i="10"/>
  <c r="N10913" i="10"/>
  <c r="N10914" i="10"/>
  <c r="N10915" i="10"/>
  <c r="N10916" i="10"/>
  <c r="N10917" i="10"/>
  <c r="N10918" i="10"/>
  <c r="N10919" i="10"/>
  <c r="N10920" i="10"/>
  <c r="N10921" i="10"/>
  <c r="N10922" i="10"/>
  <c r="N10923" i="10"/>
  <c r="N10924" i="10"/>
  <c r="N10925" i="10"/>
  <c r="N10926" i="10"/>
  <c r="N10927" i="10"/>
  <c r="N10928" i="10"/>
  <c r="N10929" i="10"/>
  <c r="N10930" i="10"/>
  <c r="N10931" i="10"/>
  <c r="N10932" i="10"/>
  <c r="N10933" i="10"/>
  <c r="N10934" i="10"/>
  <c r="N10935" i="10"/>
  <c r="N10936" i="10"/>
  <c r="N10937" i="10"/>
  <c r="N10938" i="10"/>
  <c r="N10939" i="10"/>
  <c r="N10940" i="10"/>
  <c r="N10941" i="10"/>
  <c r="N10942" i="10"/>
  <c r="N10943" i="10"/>
  <c r="N10944" i="10"/>
  <c r="N10945" i="10"/>
  <c r="N10946" i="10"/>
  <c r="N10947" i="10"/>
  <c r="N10948" i="10"/>
  <c r="N10949" i="10"/>
  <c r="N10950" i="10"/>
  <c r="N10951" i="10"/>
  <c r="N10952" i="10"/>
  <c r="N10953" i="10"/>
  <c r="N10954" i="10"/>
  <c r="N10955" i="10"/>
  <c r="N10956" i="10"/>
  <c r="N10957" i="10"/>
  <c r="N10958" i="10"/>
  <c r="N10959" i="10"/>
  <c r="N10960" i="10"/>
  <c r="N10961" i="10"/>
  <c r="N10962" i="10"/>
  <c r="N10963" i="10"/>
  <c r="N10964" i="10"/>
  <c r="N10965" i="10"/>
  <c r="N10966" i="10"/>
  <c r="N10967" i="10"/>
  <c r="N10968" i="10"/>
  <c r="N10969" i="10"/>
  <c r="N10970" i="10"/>
  <c r="N10971" i="10"/>
  <c r="N10972" i="10"/>
  <c r="N10973" i="10"/>
  <c r="N10974" i="10"/>
  <c r="N10975" i="10"/>
  <c r="N10976" i="10"/>
  <c r="N10977" i="10"/>
  <c r="N10978" i="10"/>
  <c r="N10979" i="10"/>
  <c r="N10980" i="10"/>
  <c r="N10981" i="10"/>
  <c r="N10982" i="10"/>
  <c r="N10983" i="10"/>
  <c r="N10984" i="10"/>
  <c r="N10985" i="10"/>
  <c r="N10986" i="10"/>
  <c r="N10987" i="10"/>
  <c r="N10988" i="10"/>
  <c r="N10989" i="10"/>
  <c r="N10990" i="10"/>
  <c r="N10991" i="10"/>
  <c r="N10992" i="10"/>
  <c r="N10993" i="10"/>
  <c r="N10994" i="10"/>
  <c r="N10995" i="10"/>
  <c r="N10996" i="10"/>
  <c r="N10997" i="10"/>
  <c r="N10998" i="10"/>
  <c r="N10999" i="10"/>
  <c r="N11000" i="10"/>
  <c r="N11001" i="10"/>
  <c r="N11002" i="10"/>
  <c r="N11003" i="10"/>
  <c r="N11004" i="10"/>
  <c r="N11005" i="10"/>
  <c r="N11006" i="10"/>
  <c r="N11007" i="10"/>
  <c r="N11008" i="10"/>
  <c r="N11009" i="10"/>
  <c r="N11010" i="10"/>
  <c r="N11011" i="10"/>
  <c r="N11012" i="10"/>
  <c r="N11013" i="10"/>
  <c r="N11014" i="10"/>
  <c r="N11015" i="10"/>
  <c r="N11016" i="10"/>
  <c r="N11017" i="10"/>
  <c r="N11018" i="10"/>
  <c r="N11019" i="10"/>
  <c r="N11020" i="10"/>
  <c r="N11021" i="10"/>
  <c r="N11022" i="10"/>
  <c r="N11023" i="10"/>
  <c r="N11024" i="10"/>
  <c r="N11025" i="10"/>
  <c r="N11026" i="10"/>
  <c r="N11027" i="10"/>
  <c r="N11028" i="10"/>
  <c r="N11029" i="10"/>
  <c r="N11030" i="10"/>
  <c r="N11031" i="10"/>
  <c r="N11032" i="10"/>
  <c r="N11033" i="10"/>
  <c r="N11034" i="10"/>
  <c r="N11035" i="10"/>
  <c r="N11036" i="10"/>
  <c r="N11037" i="10"/>
  <c r="N11038" i="10"/>
  <c r="N11039" i="10"/>
  <c r="N11040" i="10"/>
  <c r="N11041" i="10"/>
  <c r="N11042" i="10"/>
  <c r="N11043" i="10"/>
  <c r="N11044" i="10"/>
  <c r="N11045" i="10"/>
  <c r="N11046" i="10"/>
  <c r="N11047" i="10"/>
  <c r="N11048" i="10"/>
  <c r="N11049" i="10"/>
  <c r="N11050" i="10"/>
  <c r="N11051" i="10"/>
  <c r="N11052" i="10"/>
  <c r="N11053" i="10"/>
  <c r="N11054" i="10"/>
  <c r="N11055" i="10"/>
  <c r="N11056" i="10"/>
  <c r="N11057" i="10"/>
  <c r="N11058" i="10"/>
  <c r="N11059" i="10"/>
  <c r="N11060" i="10"/>
  <c r="N11061" i="10"/>
  <c r="N11062" i="10"/>
  <c r="N11063" i="10"/>
  <c r="N11064" i="10"/>
  <c r="N11065" i="10"/>
  <c r="N11066" i="10"/>
  <c r="N11067" i="10"/>
  <c r="N11068" i="10"/>
  <c r="N11069" i="10"/>
  <c r="N11070" i="10"/>
  <c r="N11071" i="10"/>
  <c r="N11072" i="10"/>
  <c r="N11073" i="10"/>
  <c r="N11074" i="10"/>
  <c r="N11075" i="10"/>
  <c r="N11076" i="10"/>
  <c r="N11077" i="10"/>
  <c r="N11078" i="10"/>
  <c r="N11079" i="10"/>
  <c r="N11080" i="10"/>
  <c r="N11081" i="10"/>
  <c r="N11082" i="10"/>
  <c r="N11083" i="10"/>
  <c r="N11084" i="10"/>
  <c r="N11085" i="10"/>
  <c r="N11086" i="10"/>
  <c r="N11087" i="10"/>
  <c r="N11088" i="10"/>
  <c r="N11089" i="10"/>
  <c r="N11090" i="10"/>
  <c r="N11091" i="10"/>
  <c r="N11092" i="10"/>
  <c r="N11093" i="10"/>
  <c r="N11094" i="10"/>
  <c r="N11095" i="10"/>
  <c r="N11096" i="10"/>
  <c r="N11097" i="10"/>
  <c r="N11098" i="10"/>
  <c r="N11099" i="10"/>
  <c r="N11100" i="10"/>
  <c r="N11101" i="10"/>
  <c r="N11102" i="10"/>
  <c r="N11103" i="10"/>
  <c r="N11104" i="10"/>
  <c r="N11105" i="10"/>
  <c r="N11106" i="10"/>
  <c r="N11107" i="10"/>
  <c r="N11108" i="10"/>
  <c r="N11109" i="10"/>
  <c r="N11110" i="10"/>
  <c r="N11111" i="10"/>
  <c r="N11112" i="10"/>
  <c r="N11113" i="10"/>
  <c r="N11114" i="10"/>
  <c r="N11115" i="10"/>
  <c r="N11116" i="10"/>
  <c r="N11117" i="10"/>
  <c r="N11118" i="10"/>
  <c r="N11119" i="10"/>
  <c r="N11120" i="10"/>
  <c r="N11121" i="10"/>
  <c r="N11122" i="10"/>
  <c r="N11123" i="10"/>
  <c r="N11124" i="10"/>
  <c r="N11125" i="10"/>
  <c r="N11126" i="10"/>
  <c r="N11127" i="10"/>
  <c r="N11128" i="10"/>
  <c r="N11129" i="10"/>
  <c r="N11130" i="10"/>
  <c r="N11131" i="10"/>
  <c r="N11132" i="10"/>
  <c r="N11133" i="10"/>
  <c r="N11134" i="10"/>
  <c r="N11135" i="10"/>
  <c r="N11136" i="10"/>
  <c r="N11137" i="10"/>
  <c r="N11138" i="10"/>
  <c r="N11139" i="10"/>
  <c r="N11140" i="10"/>
  <c r="N11141" i="10"/>
  <c r="N11142" i="10"/>
  <c r="N11143" i="10"/>
  <c r="N11144" i="10"/>
  <c r="N11145" i="10"/>
  <c r="N11146" i="10"/>
  <c r="N11147" i="10"/>
  <c r="N11148" i="10"/>
  <c r="N11149" i="10"/>
  <c r="N11150" i="10"/>
  <c r="N11151" i="10"/>
  <c r="N11152" i="10"/>
  <c r="N11153" i="10"/>
  <c r="N11154" i="10"/>
  <c r="N11155" i="10"/>
  <c r="N11156" i="10"/>
  <c r="N11157" i="10"/>
  <c r="N11158" i="10"/>
  <c r="N11159" i="10"/>
  <c r="N11160" i="10"/>
  <c r="N11161" i="10"/>
  <c r="N11162" i="10"/>
  <c r="N11163" i="10"/>
  <c r="N11164" i="10"/>
  <c r="N11165" i="10"/>
  <c r="N11166" i="10"/>
  <c r="N11167" i="10"/>
  <c r="N11168" i="10"/>
  <c r="N11169" i="10"/>
  <c r="N11170" i="10"/>
  <c r="N11171" i="10"/>
  <c r="N11172" i="10"/>
  <c r="N11173" i="10"/>
  <c r="N11174" i="10"/>
  <c r="N11175" i="10"/>
  <c r="N11176" i="10"/>
  <c r="N11177" i="10"/>
  <c r="N11178" i="10"/>
  <c r="N11179" i="10"/>
  <c r="N11180" i="10"/>
  <c r="N11181" i="10"/>
  <c r="N11182" i="10"/>
  <c r="N11183" i="10"/>
  <c r="N11184" i="10"/>
  <c r="N11185" i="10"/>
  <c r="N11186" i="10"/>
  <c r="N11187" i="10"/>
  <c r="N11188" i="10"/>
  <c r="N11189" i="10"/>
  <c r="N11190" i="10"/>
  <c r="N11191" i="10"/>
  <c r="N11192" i="10"/>
  <c r="N11193" i="10"/>
  <c r="N11194" i="10"/>
  <c r="N11195" i="10"/>
  <c r="N11196" i="10"/>
  <c r="N11197" i="10"/>
  <c r="N11198" i="10"/>
  <c r="N11199" i="10"/>
  <c r="N11200" i="10"/>
  <c r="N11201" i="10"/>
  <c r="N11202" i="10"/>
  <c r="N11203" i="10"/>
  <c r="N11204" i="10"/>
  <c r="N11205" i="10"/>
  <c r="N11206" i="10"/>
  <c r="N11207" i="10"/>
  <c r="N11208" i="10"/>
  <c r="N11209" i="10"/>
  <c r="N11210" i="10"/>
  <c r="N11211" i="10"/>
  <c r="N11212" i="10"/>
  <c r="N11213" i="10"/>
  <c r="N11214" i="10"/>
  <c r="N11215" i="10"/>
  <c r="N11216" i="10"/>
  <c r="N11217" i="10"/>
  <c r="N11218" i="10"/>
  <c r="N11219" i="10"/>
  <c r="N11220" i="10"/>
  <c r="N11221" i="10"/>
  <c r="N11222" i="10"/>
  <c r="N11223" i="10"/>
  <c r="N11224" i="10"/>
  <c r="N11225" i="10"/>
  <c r="N11226" i="10"/>
  <c r="N11227" i="10"/>
  <c r="N11228" i="10"/>
  <c r="N11229" i="10"/>
  <c r="N11230" i="10"/>
  <c r="N11231" i="10"/>
  <c r="N11232" i="10"/>
  <c r="N11233" i="10"/>
  <c r="N11234" i="10"/>
  <c r="N11235" i="10"/>
  <c r="N11236" i="10"/>
  <c r="N11237" i="10"/>
  <c r="N11238" i="10"/>
  <c r="N11239" i="10"/>
  <c r="N11240" i="10"/>
  <c r="N11241" i="10"/>
  <c r="N11242" i="10"/>
  <c r="N11243" i="10"/>
  <c r="N11244" i="10"/>
  <c r="N11245" i="10"/>
  <c r="N11246" i="10"/>
  <c r="N11247" i="10"/>
  <c r="N11248" i="10"/>
  <c r="N11249" i="10"/>
  <c r="N11250" i="10"/>
  <c r="N11251" i="10"/>
  <c r="N11252" i="10"/>
  <c r="N11253" i="10"/>
  <c r="N11254" i="10"/>
  <c r="N11255" i="10"/>
  <c r="N11256" i="10"/>
  <c r="N11257" i="10"/>
  <c r="N11258" i="10"/>
  <c r="N11259" i="10"/>
  <c r="N11260" i="10"/>
  <c r="N11261" i="10"/>
  <c r="N11262" i="10"/>
  <c r="N11263" i="10"/>
  <c r="N11264" i="10"/>
  <c r="N11265" i="10"/>
  <c r="N11266" i="10"/>
  <c r="N11267" i="10"/>
  <c r="N11268" i="10"/>
  <c r="N11269" i="10"/>
  <c r="N11270" i="10"/>
  <c r="N11271" i="10"/>
  <c r="N11272" i="10"/>
  <c r="N11273" i="10"/>
  <c r="N11274" i="10"/>
  <c r="N11275" i="10"/>
  <c r="N11276" i="10"/>
  <c r="N11277" i="10"/>
  <c r="N11278" i="10"/>
  <c r="N11279" i="10"/>
  <c r="N11280" i="10"/>
  <c r="N11281" i="10"/>
  <c r="N11282" i="10"/>
  <c r="N11283" i="10"/>
  <c r="N11284" i="10"/>
  <c r="N11285" i="10"/>
  <c r="N11286" i="10"/>
  <c r="N11287" i="10"/>
  <c r="N11288" i="10"/>
  <c r="N11289" i="10"/>
  <c r="N11290" i="10"/>
  <c r="N11291" i="10"/>
  <c r="N11292" i="10"/>
  <c r="N11293" i="10"/>
  <c r="N11294" i="10"/>
  <c r="N11295" i="10"/>
  <c r="N11296" i="10"/>
  <c r="N11297" i="10"/>
  <c r="N11298" i="10"/>
  <c r="N11299" i="10"/>
  <c r="N11300" i="10"/>
  <c r="N11301" i="10"/>
  <c r="N11302" i="10"/>
  <c r="N11303" i="10"/>
  <c r="N11304" i="10"/>
  <c r="N11305" i="10"/>
  <c r="N11306" i="10"/>
  <c r="N11307" i="10"/>
  <c r="N11308" i="10"/>
  <c r="N11309" i="10"/>
  <c r="N11310" i="10"/>
  <c r="N11311" i="10"/>
  <c r="N11312" i="10"/>
  <c r="N11313" i="10"/>
  <c r="N11314" i="10"/>
  <c r="N11315" i="10"/>
  <c r="N11316" i="10"/>
  <c r="N11317" i="10"/>
  <c r="N11318" i="10"/>
  <c r="N11319" i="10"/>
  <c r="N11320" i="10"/>
  <c r="N11321" i="10"/>
  <c r="N11322" i="10"/>
  <c r="N11323" i="10"/>
  <c r="N11324" i="10"/>
  <c r="N11325" i="10"/>
  <c r="N11326" i="10"/>
  <c r="N11327" i="10"/>
  <c r="N11328" i="10"/>
  <c r="N11329" i="10"/>
  <c r="N11330" i="10"/>
  <c r="N11331" i="10"/>
  <c r="N11332" i="10"/>
  <c r="N11333" i="10"/>
  <c r="N11334" i="10"/>
  <c r="N11335" i="10"/>
  <c r="N11336" i="10"/>
  <c r="N11337" i="10"/>
  <c r="N11338" i="10"/>
  <c r="N11339" i="10"/>
  <c r="N11340" i="10"/>
  <c r="N11341" i="10"/>
  <c r="N11342" i="10"/>
  <c r="N11343" i="10"/>
  <c r="N11344" i="10"/>
  <c r="N11345" i="10"/>
  <c r="N11346" i="10"/>
  <c r="N11347" i="10"/>
  <c r="N11348" i="10"/>
  <c r="N11349" i="10"/>
  <c r="N11350" i="10"/>
  <c r="N11351" i="10"/>
  <c r="N11352" i="10"/>
  <c r="N11353" i="10"/>
  <c r="N11354" i="10"/>
  <c r="N11355" i="10"/>
  <c r="N11356" i="10"/>
  <c r="N11357" i="10"/>
  <c r="N11358" i="10"/>
  <c r="N11359" i="10"/>
  <c r="N11360" i="10"/>
  <c r="N11361" i="10"/>
  <c r="N11362" i="10"/>
  <c r="N11363" i="10"/>
  <c r="N11364" i="10"/>
  <c r="N11365" i="10"/>
  <c r="N11366" i="10"/>
  <c r="N11367" i="10"/>
  <c r="N11368" i="10"/>
  <c r="N11369" i="10"/>
  <c r="N11370" i="10"/>
  <c r="N11371" i="10"/>
  <c r="N11372" i="10"/>
  <c r="N11373" i="10"/>
  <c r="N11374" i="10"/>
  <c r="N11375" i="10"/>
  <c r="N11376" i="10"/>
  <c r="N11377" i="10"/>
  <c r="N11378" i="10"/>
  <c r="N11379" i="10"/>
  <c r="N11380" i="10"/>
  <c r="N11381" i="10"/>
  <c r="N11382" i="10"/>
  <c r="N11383" i="10"/>
  <c r="N11384" i="10"/>
  <c r="N11385" i="10"/>
  <c r="N11386" i="10"/>
  <c r="N11387" i="10"/>
  <c r="N11388" i="10"/>
  <c r="N11389" i="10"/>
  <c r="N11390" i="10"/>
  <c r="N11391" i="10"/>
  <c r="N11392" i="10"/>
  <c r="N11393" i="10"/>
  <c r="N11394" i="10"/>
  <c r="N11395" i="10"/>
  <c r="N11396" i="10"/>
  <c r="N11397" i="10"/>
  <c r="N11398" i="10"/>
  <c r="N11399" i="10"/>
  <c r="N11400" i="10"/>
  <c r="N11401" i="10"/>
  <c r="N11402" i="10"/>
  <c r="N11403" i="10"/>
  <c r="N11404" i="10"/>
  <c r="N11405" i="10"/>
  <c r="N11406" i="10"/>
  <c r="N11407" i="10"/>
  <c r="N11408" i="10"/>
  <c r="N11409" i="10"/>
  <c r="N11410" i="10"/>
  <c r="N11411" i="10"/>
  <c r="N11412" i="10"/>
  <c r="N11413" i="10"/>
  <c r="N11414" i="10"/>
  <c r="N11415" i="10"/>
  <c r="N11416" i="10"/>
  <c r="N11417" i="10"/>
  <c r="N11418" i="10"/>
  <c r="N11419" i="10"/>
  <c r="N11420" i="10"/>
  <c r="N11421" i="10"/>
  <c r="N11422" i="10"/>
  <c r="N11423" i="10"/>
  <c r="N11424" i="10"/>
  <c r="N11425" i="10"/>
  <c r="N11426" i="10"/>
  <c r="N11427" i="10"/>
  <c r="N11428" i="10"/>
  <c r="N11429" i="10"/>
  <c r="N11430" i="10"/>
  <c r="N11431" i="10"/>
  <c r="N11432" i="10"/>
  <c r="N11433" i="10"/>
  <c r="N11434" i="10"/>
  <c r="N11435" i="10"/>
  <c r="N11436" i="10"/>
  <c r="N11437" i="10"/>
  <c r="N11438" i="10"/>
  <c r="N11439" i="10"/>
  <c r="N11440" i="10"/>
  <c r="N11441" i="10"/>
  <c r="N11442" i="10"/>
  <c r="N11443" i="10"/>
  <c r="N11444" i="10"/>
  <c r="N11445" i="10"/>
  <c r="N11446" i="10"/>
  <c r="N11447" i="10"/>
  <c r="N11448" i="10"/>
  <c r="N11449" i="10"/>
  <c r="N11450" i="10"/>
  <c r="N11451" i="10"/>
  <c r="N11452" i="10"/>
  <c r="N11453" i="10"/>
  <c r="N11454" i="10"/>
  <c r="N11455" i="10"/>
  <c r="N11456" i="10"/>
  <c r="N11457" i="10"/>
  <c r="N11458" i="10"/>
  <c r="N11459" i="10"/>
  <c r="N11460" i="10"/>
  <c r="N11461" i="10"/>
  <c r="N11462" i="10"/>
  <c r="N11463" i="10"/>
  <c r="N11464" i="10"/>
  <c r="N11465" i="10"/>
  <c r="N11466" i="10"/>
  <c r="N11467" i="10"/>
  <c r="N11468" i="10"/>
  <c r="N11469" i="10"/>
  <c r="N11470" i="10"/>
  <c r="N11471" i="10"/>
  <c r="N11472" i="10"/>
  <c r="N11473" i="10"/>
  <c r="N11474" i="10"/>
  <c r="N11475" i="10"/>
  <c r="N11476" i="10"/>
  <c r="N11477" i="10"/>
  <c r="N11478" i="10"/>
  <c r="N11479" i="10"/>
  <c r="N11480" i="10"/>
  <c r="N11481" i="10"/>
  <c r="N11482" i="10"/>
  <c r="N11483" i="10"/>
  <c r="N11484" i="10"/>
  <c r="N11485" i="10"/>
  <c r="N11486" i="10"/>
  <c r="N11487" i="10"/>
  <c r="N11488" i="10"/>
  <c r="N11489" i="10"/>
  <c r="N11490" i="10"/>
  <c r="N11491" i="10"/>
  <c r="N11492" i="10"/>
  <c r="N11493" i="10"/>
  <c r="N11494" i="10"/>
  <c r="N11495" i="10"/>
  <c r="N11496" i="10"/>
  <c r="N11497" i="10"/>
  <c r="N11498" i="10"/>
  <c r="N11499" i="10"/>
  <c r="N11500" i="10"/>
  <c r="N11501" i="10"/>
  <c r="N11502" i="10"/>
  <c r="N11503" i="10"/>
  <c r="N11504" i="10"/>
  <c r="N11505" i="10"/>
  <c r="N11506" i="10"/>
  <c r="N11507" i="10"/>
  <c r="N11508" i="10"/>
  <c r="N11509" i="10"/>
  <c r="N11510" i="10"/>
  <c r="N11511" i="10"/>
  <c r="N11512" i="10"/>
  <c r="N11513" i="10"/>
  <c r="N11514" i="10"/>
  <c r="N11515" i="10"/>
  <c r="N11516" i="10"/>
  <c r="N11517" i="10"/>
  <c r="N11518" i="10"/>
  <c r="N11519" i="10"/>
  <c r="N11520" i="10"/>
  <c r="N11521" i="10"/>
  <c r="N11522" i="10"/>
  <c r="N11523" i="10"/>
  <c r="N11524" i="10"/>
  <c r="N11525" i="10"/>
  <c r="N11526" i="10"/>
  <c r="N11527" i="10"/>
  <c r="N11528" i="10"/>
  <c r="N11529" i="10"/>
  <c r="N11530" i="10"/>
  <c r="N11531" i="10"/>
  <c r="N11532" i="10"/>
  <c r="N11533" i="10"/>
  <c r="N11534" i="10"/>
  <c r="N11535" i="10"/>
  <c r="N11536" i="10"/>
  <c r="N11537" i="10"/>
  <c r="N11538" i="10"/>
  <c r="N11539" i="10"/>
  <c r="N11540" i="10"/>
  <c r="N11541" i="10"/>
  <c r="N11542" i="10"/>
  <c r="N11543" i="10"/>
  <c r="N11544" i="10"/>
  <c r="N11545" i="10"/>
  <c r="N11546" i="10"/>
  <c r="N11547" i="10"/>
  <c r="N11548" i="10"/>
  <c r="N11549" i="10"/>
  <c r="N11550" i="10"/>
  <c r="N11551" i="10"/>
  <c r="N11552" i="10"/>
  <c r="N11553" i="10"/>
  <c r="N11554" i="10"/>
  <c r="N11555" i="10"/>
  <c r="N11556" i="10"/>
  <c r="N11557" i="10"/>
  <c r="N11558" i="10"/>
  <c r="N11559" i="10"/>
  <c r="N11560" i="10"/>
  <c r="N11561" i="10"/>
  <c r="N11562" i="10"/>
  <c r="N11563" i="10"/>
  <c r="N11564" i="10"/>
  <c r="N11565" i="10"/>
  <c r="N11566" i="10"/>
  <c r="N11567" i="10"/>
  <c r="N11568" i="10"/>
  <c r="N11569" i="10"/>
  <c r="N11570" i="10"/>
  <c r="N11571" i="10"/>
  <c r="N11572" i="10"/>
  <c r="N11573" i="10"/>
  <c r="N11574" i="10"/>
  <c r="N11575" i="10"/>
  <c r="N11576" i="10"/>
  <c r="N11577" i="10"/>
  <c r="N11578" i="10"/>
  <c r="N11579" i="10"/>
  <c r="N11580" i="10"/>
  <c r="N11581" i="10"/>
  <c r="N11582" i="10"/>
  <c r="N11583" i="10"/>
  <c r="N11584" i="10"/>
  <c r="N11585" i="10"/>
  <c r="N11586" i="10"/>
  <c r="N11587" i="10"/>
  <c r="N11588" i="10"/>
  <c r="N11589" i="10"/>
  <c r="N11590" i="10"/>
  <c r="N11591" i="10"/>
  <c r="N11592" i="10"/>
  <c r="N11593" i="10"/>
  <c r="N11594" i="10"/>
  <c r="N11595" i="10"/>
  <c r="N11596" i="10"/>
  <c r="N11597" i="10"/>
  <c r="N11598" i="10"/>
  <c r="N11599" i="10"/>
  <c r="N11600" i="10"/>
  <c r="N11601" i="10"/>
  <c r="N11602" i="10"/>
  <c r="N11603" i="10"/>
  <c r="N11604" i="10"/>
  <c r="N11605" i="10"/>
  <c r="N11606" i="10"/>
  <c r="N11607" i="10"/>
  <c r="N11608" i="10"/>
  <c r="N11609" i="10"/>
  <c r="N11610" i="10"/>
  <c r="N11611" i="10"/>
  <c r="N11612" i="10"/>
  <c r="N11613" i="10"/>
  <c r="N11614" i="10"/>
  <c r="N11615" i="10"/>
  <c r="N11616" i="10"/>
  <c r="N11617" i="10"/>
  <c r="N11618" i="10"/>
  <c r="N11619" i="10"/>
  <c r="N11620" i="10"/>
  <c r="N11621" i="10"/>
  <c r="N11622" i="10"/>
  <c r="N11623" i="10"/>
  <c r="N11624" i="10"/>
  <c r="N11625" i="10"/>
  <c r="N11626" i="10"/>
  <c r="N11627" i="10"/>
  <c r="N11628" i="10"/>
  <c r="N11629" i="10"/>
  <c r="N11630" i="10"/>
  <c r="N11631" i="10"/>
  <c r="N11632" i="10"/>
  <c r="N11633" i="10"/>
  <c r="N11634" i="10"/>
  <c r="N11635" i="10"/>
  <c r="N11636" i="10"/>
  <c r="N11637" i="10"/>
  <c r="N11638" i="10"/>
  <c r="N11639" i="10"/>
  <c r="N11640" i="10"/>
  <c r="N11641" i="10"/>
  <c r="N11642" i="10"/>
  <c r="N11643" i="10"/>
  <c r="N11644" i="10"/>
  <c r="N11645" i="10"/>
  <c r="N11646" i="10"/>
  <c r="N11647" i="10"/>
  <c r="N11648" i="10"/>
  <c r="N11649" i="10"/>
  <c r="N11650" i="10"/>
  <c r="N11651" i="10"/>
  <c r="N11652" i="10"/>
  <c r="N11653" i="10"/>
  <c r="N11654" i="10"/>
  <c r="N11655" i="10"/>
  <c r="N11656" i="10"/>
  <c r="N11657" i="10"/>
  <c r="N11658" i="10"/>
  <c r="N11659" i="10"/>
  <c r="N11660" i="10"/>
  <c r="N11661" i="10"/>
  <c r="N11662" i="10"/>
  <c r="N11663" i="10"/>
  <c r="N11664" i="10"/>
  <c r="N11665" i="10"/>
  <c r="N11666" i="10"/>
  <c r="N11667" i="10"/>
  <c r="N11668" i="10"/>
  <c r="N11669" i="10"/>
  <c r="N11670" i="10"/>
  <c r="N11671" i="10"/>
  <c r="N11672" i="10"/>
  <c r="N11673" i="10"/>
  <c r="N11674" i="10"/>
  <c r="N11675" i="10"/>
  <c r="N11676" i="10"/>
  <c r="N11677" i="10"/>
  <c r="N11678" i="10"/>
  <c r="N11679" i="10"/>
  <c r="N11680" i="10"/>
  <c r="N11681" i="10"/>
  <c r="N11682" i="10"/>
  <c r="N11683" i="10"/>
  <c r="N11684" i="10"/>
  <c r="N11685" i="10"/>
  <c r="N11686" i="10"/>
  <c r="N11687" i="10"/>
  <c r="N11688" i="10"/>
  <c r="N11689" i="10"/>
  <c r="N11690" i="10"/>
  <c r="N11691" i="10"/>
  <c r="N11692" i="10"/>
  <c r="N11693" i="10"/>
  <c r="N11694" i="10"/>
  <c r="N11695" i="10"/>
  <c r="N11696" i="10"/>
  <c r="N11697" i="10"/>
  <c r="N11698" i="10"/>
  <c r="N11699" i="10"/>
  <c r="N11700" i="10"/>
  <c r="N11701" i="10"/>
  <c r="N11702" i="10"/>
  <c r="N11703" i="10"/>
  <c r="N11704" i="10"/>
  <c r="N11705" i="10"/>
  <c r="N11706" i="10"/>
  <c r="N11707" i="10"/>
  <c r="N11708" i="10"/>
  <c r="N11709" i="10"/>
  <c r="N11710" i="10"/>
  <c r="N11711" i="10"/>
  <c r="N11712" i="10"/>
  <c r="N11713" i="10"/>
  <c r="N11714" i="10"/>
  <c r="N11715" i="10"/>
  <c r="N11716" i="10"/>
  <c r="N11717" i="10"/>
  <c r="N11718" i="10"/>
  <c r="N11719" i="10"/>
  <c r="N11720" i="10"/>
  <c r="N11721" i="10"/>
  <c r="N11722" i="10"/>
  <c r="N11723" i="10"/>
  <c r="N11724" i="10"/>
  <c r="N11725" i="10"/>
  <c r="N11726" i="10"/>
  <c r="N11727" i="10"/>
  <c r="N11728" i="10"/>
  <c r="N11729" i="10"/>
  <c r="N11730" i="10"/>
  <c r="N11731" i="10"/>
  <c r="N11732" i="10"/>
  <c r="N11733" i="10"/>
  <c r="N11734" i="10"/>
  <c r="N11735" i="10"/>
  <c r="N11736" i="10"/>
  <c r="N11737" i="10"/>
  <c r="N11738" i="10"/>
  <c r="N11739" i="10"/>
  <c r="N11740" i="10"/>
  <c r="N11741" i="10"/>
  <c r="N11742" i="10"/>
  <c r="N11743" i="10"/>
  <c r="N11744" i="10"/>
  <c r="N11745" i="10"/>
  <c r="N11746" i="10"/>
  <c r="N11747" i="10"/>
  <c r="N11748" i="10"/>
  <c r="N11749" i="10"/>
  <c r="N11750" i="10"/>
  <c r="N11751" i="10"/>
  <c r="N11752" i="10"/>
  <c r="N11753" i="10"/>
  <c r="N11754" i="10"/>
  <c r="N11755" i="10"/>
  <c r="N11756" i="10"/>
  <c r="N11757" i="10"/>
  <c r="N11758" i="10"/>
  <c r="N11759" i="10"/>
  <c r="N11760" i="10"/>
  <c r="N11761" i="10"/>
  <c r="N11762" i="10"/>
  <c r="N11763" i="10"/>
  <c r="N11764" i="10"/>
  <c r="N11765" i="10"/>
  <c r="N11766" i="10"/>
  <c r="N11767" i="10"/>
  <c r="N11768" i="10"/>
  <c r="N11769" i="10"/>
  <c r="N11770" i="10"/>
  <c r="N11771" i="10"/>
  <c r="N11772" i="10"/>
  <c r="N11773" i="10"/>
  <c r="N11774" i="10"/>
  <c r="N11775" i="10"/>
  <c r="N11776" i="10"/>
  <c r="N11777" i="10"/>
  <c r="N11778" i="10"/>
  <c r="N11779" i="10"/>
  <c r="N11780" i="10"/>
  <c r="N11781" i="10"/>
  <c r="N11782" i="10"/>
  <c r="N11783" i="10"/>
  <c r="N11784" i="10"/>
  <c r="N11785" i="10"/>
  <c r="N11786" i="10"/>
  <c r="N11787" i="10"/>
  <c r="N11788" i="10"/>
  <c r="N11789" i="10"/>
  <c r="N11790" i="10"/>
  <c r="N11791" i="10"/>
  <c r="N11792" i="10"/>
  <c r="N11793" i="10"/>
  <c r="N11794" i="10"/>
  <c r="N11795" i="10"/>
  <c r="N11796" i="10"/>
  <c r="N11797" i="10"/>
  <c r="N11798" i="10"/>
  <c r="N11799" i="10"/>
  <c r="N11800" i="10"/>
  <c r="N11801" i="10"/>
  <c r="N11802" i="10"/>
  <c r="N11803" i="10"/>
  <c r="N11804" i="10"/>
  <c r="N11805" i="10"/>
  <c r="N11806" i="10"/>
  <c r="N11807" i="10"/>
  <c r="N11808" i="10"/>
  <c r="N11809" i="10"/>
  <c r="N11810" i="10"/>
  <c r="N11811" i="10"/>
  <c r="N11812" i="10"/>
  <c r="N11813" i="10"/>
  <c r="N11814" i="10"/>
  <c r="N11815" i="10"/>
  <c r="N11816" i="10"/>
  <c r="N11817" i="10"/>
  <c r="N11818" i="10"/>
  <c r="N11819" i="10"/>
  <c r="N11820" i="10"/>
  <c r="N11821" i="10"/>
  <c r="N11822" i="10"/>
  <c r="N11823" i="10"/>
  <c r="N11824" i="10"/>
  <c r="N11825" i="10"/>
  <c r="N11826" i="10"/>
  <c r="N11827" i="10"/>
  <c r="N11828" i="10"/>
  <c r="N11829" i="10"/>
  <c r="N11830" i="10"/>
  <c r="N11831" i="10"/>
  <c r="N11832" i="10"/>
  <c r="N11833" i="10"/>
  <c r="N11834" i="10"/>
  <c r="N11835" i="10"/>
  <c r="N11836" i="10"/>
  <c r="N11837" i="10"/>
  <c r="N11838" i="10"/>
  <c r="N11839" i="10"/>
  <c r="N11840" i="10"/>
  <c r="N11841" i="10"/>
  <c r="N11842" i="10"/>
  <c r="N11843" i="10"/>
  <c r="N11844" i="10"/>
  <c r="N11845" i="10"/>
  <c r="N11846" i="10"/>
  <c r="N11847" i="10"/>
  <c r="N11848" i="10"/>
  <c r="N11849" i="10"/>
  <c r="N11850" i="10"/>
  <c r="N11851" i="10"/>
  <c r="N11852" i="10"/>
  <c r="N11853" i="10"/>
  <c r="N11854" i="10"/>
  <c r="N11855" i="10"/>
  <c r="N11856" i="10"/>
  <c r="N11857" i="10"/>
  <c r="N11858" i="10"/>
  <c r="N11859" i="10"/>
  <c r="N11860" i="10"/>
  <c r="N11861" i="10"/>
  <c r="N11862" i="10"/>
  <c r="N11863" i="10"/>
  <c r="N11864" i="10"/>
  <c r="N11865" i="10"/>
  <c r="N11866" i="10"/>
  <c r="N11867" i="10"/>
  <c r="N11868" i="10"/>
  <c r="N11869" i="10"/>
  <c r="N11870" i="10"/>
  <c r="N11871" i="10"/>
  <c r="N11872" i="10"/>
  <c r="N11873" i="10"/>
  <c r="N11874" i="10"/>
  <c r="N11875" i="10"/>
  <c r="N11876" i="10"/>
  <c r="N11877" i="10"/>
  <c r="N11878" i="10"/>
  <c r="N11879" i="10"/>
  <c r="N11880" i="10"/>
  <c r="N11881" i="10"/>
  <c r="N11882" i="10"/>
  <c r="N11883" i="10"/>
  <c r="N11884" i="10"/>
  <c r="N11885" i="10"/>
  <c r="N11886" i="10"/>
  <c r="N11887" i="10"/>
  <c r="N11888" i="10"/>
  <c r="N11889" i="10"/>
  <c r="N11890" i="10"/>
  <c r="N11891" i="10"/>
  <c r="N11892" i="10"/>
  <c r="N11893" i="10"/>
  <c r="N11894" i="10"/>
  <c r="N11895" i="10"/>
  <c r="N11896" i="10"/>
  <c r="N11897" i="10"/>
  <c r="N11898" i="10"/>
  <c r="N11899" i="10"/>
  <c r="N11900" i="10"/>
  <c r="N11901" i="10"/>
  <c r="N11902" i="10"/>
  <c r="N11903" i="10"/>
  <c r="N11904" i="10"/>
  <c r="N11905" i="10"/>
  <c r="N11906" i="10"/>
  <c r="N11907" i="10"/>
  <c r="N11908" i="10"/>
  <c r="N11909" i="10"/>
  <c r="N11910" i="10"/>
  <c r="N11911" i="10"/>
  <c r="N11912" i="10"/>
  <c r="N11913" i="10"/>
  <c r="N11914" i="10"/>
  <c r="N11915" i="10"/>
  <c r="N11916" i="10"/>
  <c r="N11917" i="10"/>
  <c r="N11918" i="10"/>
  <c r="N11919" i="10"/>
  <c r="N11920" i="10"/>
  <c r="N11921" i="10"/>
  <c r="N11922" i="10"/>
  <c r="N11923" i="10"/>
  <c r="N11924" i="10"/>
  <c r="N11925" i="10"/>
  <c r="N11926" i="10"/>
  <c r="N11927" i="10"/>
  <c r="N11928" i="10"/>
  <c r="N11929" i="10"/>
  <c r="N11930" i="10"/>
  <c r="N11931" i="10"/>
  <c r="N11932" i="10"/>
  <c r="N11933" i="10"/>
  <c r="N11934" i="10"/>
  <c r="N11935" i="10"/>
  <c r="N11936" i="10"/>
  <c r="N11937" i="10"/>
  <c r="N11938" i="10"/>
  <c r="N11939" i="10"/>
  <c r="N11940" i="10"/>
  <c r="N11941" i="10"/>
  <c r="N11942" i="10"/>
  <c r="N11943" i="10"/>
  <c r="N11944" i="10"/>
  <c r="N11945" i="10"/>
  <c r="N11946" i="10"/>
  <c r="N4" i="10"/>
  <c r="M5" i="10" l="1"/>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618" i="10"/>
  <c r="M619" i="10"/>
  <c r="M620" i="10"/>
  <c r="M621" i="10"/>
  <c r="M622" i="10"/>
  <c r="M623" i="10"/>
  <c r="M624" i="10"/>
  <c r="M625" i="10"/>
  <c r="M626" i="10"/>
  <c r="M627" i="10"/>
  <c r="M628" i="10"/>
  <c r="M629" i="10"/>
  <c r="M630" i="10"/>
  <c r="M631" i="10"/>
  <c r="M632" i="10"/>
  <c r="M633" i="10"/>
  <c r="M634" i="10"/>
  <c r="M635" i="10"/>
  <c r="M636" i="10"/>
  <c r="M637" i="10"/>
  <c r="M638" i="10"/>
  <c r="M639" i="10"/>
  <c r="M640" i="10"/>
  <c r="M641" i="10"/>
  <c r="M642" i="10"/>
  <c r="M643" i="10"/>
  <c r="M644" i="10"/>
  <c r="M645" i="10"/>
  <c r="M646" i="10"/>
  <c r="M647" i="10"/>
  <c r="M648" i="10"/>
  <c r="M649" i="10"/>
  <c r="M650" i="10"/>
  <c r="M651" i="10"/>
  <c r="M652" i="10"/>
  <c r="M653" i="10"/>
  <c r="M654" i="10"/>
  <c r="M655" i="10"/>
  <c r="M656" i="10"/>
  <c r="M657" i="10"/>
  <c r="M658" i="10"/>
  <c r="M659" i="10"/>
  <c r="M660" i="10"/>
  <c r="M661" i="10"/>
  <c r="M662" i="10"/>
  <c r="M663" i="10"/>
  <c r="M664" i="10"/>
  <c r="M665" i="10"/>
  <c r="M666" i="10"/>
  <c r="M667" i="10"/>
  <c r="M668" i="10"/>
  <c r="M669" i="10"/>
  <c r="M670" i="10"/>
  <c r="M671" i="10"/>
  <c r="M672" i="10"/>
  <c r="M673" i="10"/>
  <c r="M674" i="10"/>
  <c r="M675" i="10"/>
  <c r="M676" i="10"/>
  <c r="M677" i="10"/>
  <c r="M678" i="10"/>
  <c r="M679" i="10"/>
  <c r="M680" i="10"/>
  <c r="M681" i="10"/>
  <c r="M682" i="10"/>
  <c r="M683" i="10"/>
  <c r="M684" i="10"/>
  <c r="M685" i="10"/>
  <c r="M686" i="10"/>
  <c r="M687" i="10"/>
  <c r="M688" i="10"/>
  <c r="M689" i="10"/>
  <c r="M690" i="10"/>
  <c r="M691" i="10"/>
  <c r="M692" i="10"/>
  <c r="M693" i="10"/>
  <c r="M694" i="10"/>
  <c r="M695" i="10"/>
  <c r="M696" i="10"/>
  <c r="M697" i="10"/>
  <c r="M698" i="10"/>
  <c r="M699" i="10"/>
  <c r="M700" i="10"/>
  <c r="M701" i="10"/>
  <c r="M702" i="10"/>
  <c r="M703" i="10"/>
  <c r="M704" i="10"/>
  <c r="M705" i="10"/>
  <c r="M706" i="10"/>
  <c r="M707" i="10"/>
  <c r="M708" i="10"/>
  <c r="M709" i="10"/>
  <c r="M710" i="10"/>
  <c r="M711" i="10"/>
  <c r="M712" i="10"/>
  <c r="M713" i="10"/>
  <c r="M714" i="10"/>
  <c r="M715" i="10"/>
  <c r="M716" i="10"/>
  <c r="M717" i="10"/>
  <c r="M718" i="10"/>
  <c r="M719" i="10"/>
  <c r="M720" i="10"/>
  <c r="M721" i="10"/>
  <c r="M722" i="10"/>
  <c r="M723" i="10"/>
  <c r="M724" i="10"/>
  <c r="M725" i="10"/>
  <c r="M726" i="10"/>
  <c r="M727" i="10"/>
  <c r="M728" i="10"/>
  <c r="M729" i="10"/>
  <c r="M730" i="10"/>
  <c r="M731" i="10"/>
  <c r="M732" i="10"/>
  <c r="M733" i="10"/>
  <c r="M734" i="10"/>
  <c r="M735" i="10"/>
  <c r="M736" i="10"/>
  <c r="M737" i="10"/>
  <c r="M738" i="10"/>
  <c r="M739" i="10"/>
  <c r="M740" i="10"/>
  <c r="M741" i="10"/>
  <c r="M742" i="10"/>
  <c r="M743" i="10"/>
  <c r="M744" i="10"/>
  <c r="M745" i="10"/>
  <c r="M746" i="10"/>
  <c r="M747" i="10"/>
  <c r="M748" i="10"/>
  <c r="M749" i="10"/>
  <c r="M750" i="10"/>
  <c r="M751" i="10"/>
  <c r="M752" i="10"/>
  <c r="M753" i="10"/>
  <c r="M754" i="10"/>
  <c r="M755" i="10"/>
  <c r="M756" i="10"/>
  <c r="M757" i="10"/>
  <c r="M758" i="10"/>
  <c r="M759" i="10"/>
  <c r="M760" i="10"/>
  <c r="M761" i="10"/>
  <c r="M762" i="10"/>
  <c r="M763" i="10"/>
  <c r="M764" i="10"/>
  <c r="M765" i="10"/>
  <c r="M766" i="10"/>
  <c r="M767" i="10"/>
  <c r="M768" i="10"/>
  <c r="M769" i="10"/>
  <c r="M770" i="10"/>
  <c r="M771" i="10"/>
  <c r="M772" i="10"/>
  <c r="M773" i="10"/>
  <c r="M774" i="10"/>
  <c r="M775" i="10"/>
  <c r="M776" i="10"/>
  <c r="M777" i="10"/>
  <c r="M778" i="10"/>
  <c r="M779" i="10"/>
  <c r="M780" i="10"/>
  <c r="M781" i="10"/>
  <c r="M782" i="10"/>
  <c r="M783" i="10"/>
  <c r="M784" i="10"/>
  <c r="M785" i="10"/>
  <c r="M786" i="10"/>
  <c r="M787" i="10"/>
  <c r="M788" i="10"/>
  <c r="M789" i="10"/>
  <c r="M790" i="10"/>
  <c r="M791" i="10"/>
  <c r="M792" i="10"/>
  <c r="M793" i="10"/>
  <c r="M794" i="10"/>
  <c r="M795" i="10"/>
  <c r="M796" i="10"/>
  <c r="M797" i="10"/>
  <c r="M798" i="10"/>
  <c r="M799" i="10"/>
  <c r="M800" i="10"/>
  <c r="M801" i="10"/>
  <c r="M802" i="10"/>
  <c r="M803" i="10"/>
  <c r="M804" i="10"/>
  <c r="M805" i="10"/>
  <c r="M806" i="10"/>
  <c r="M807" i="10"/>
  <c r="M808" i="10"/>
  <c r="M809" i="10"/>
  <c r="M810" i="10"/>
  <c r="M811" i="10"/>
  <c r="M812" i="10"/>
  <c r="M813" i="10"/>
  <c r="M814" i="10"/>
  <c r="M815" i="10"/>
  <c r="M816" i="10"/>
  <c r="M817" i="10"/>
  <c r="M818" i="10"/>
  <c r="M819" i="10"/>
  <c r="M820" i="10"/>
  <c r="M821" i="10"/>
  <c r="M822" i="10"/>
  <c r="M823" i="10"/>
  <c r="M824" i="10"/>
  <c r="M825" i="10"/>
  <c r="M826" i="10"/>
  <c r="M827" i="10"/>
  <c r="M828" i="10"/>
  <c r="M829" i="10"/>
  <c r="M830" i="10"/>
  <c r="M831" i="10"/>
  <c r="M832" i="10"/>
  <c r="M833" i="10"/>
  <c r="M834" i="10"/>
  <c r="M835" i="10"/>
  <c r="M836" i="10"/>
  <c r="M837" i="10"/>
  <c r="M838" i="10"/>
  <c r="M839" i="10"/>
  <c r="M840" i="10"/>
  <c r="M841" i="10"/>
  <c r="M842" i="10"/>
  <c r="M843" i="10"/>
  <c r="M844" i="10"/>
  <c r="M845" i="10"/>
  <c r="M846" i="10"/>
  <c r="M847" i="10"/>
  <c r="M848" i="10"/>
  <c r="M849" i="10"/>
  <c r="M850" i="10"/>
  <c r="M851" i="10"/>
  <c r="M852" i="10"/>
  <c r="M853" i="10"/>
  <c r="M854" i="10"/>
  <c r="M855" i="10"/>
  <c r="M856" i="10"/>
  <c r="M857" i="10"/>
  <c r="M858" i="10"/>
  <c r="M859" i="10"/>
  <c r="M860" i="10"/>
  <c r="M861" i="10"/>
  <c r="M862" i="10"/>
  <c r="M863" i="10"/>
  <c r="M864" i="10"/>
  <c r="M865" i="10"/>
  <c r="M866" i="10"/>
  <c r="M867" i="10"/>
  <c r="M868" i="10"/>
  <c r="M869" i="10"/>
  <c r="M870" i="10"/>
  <c r="M871" i="10"/>
  <c r="M872" i="10"/>
  <c r="M873" i="10"/>
  <c r="M874" i="10"/>
  <c r="M875" i="10"/>
  <c r="M876" i="10"/>
  <c r="M877" i="10"/>
  <c r="M878" i="10"/>
  <c r="M879" i="10"/>
  <c r="M880" i="10"/>
  <c r="M881" i="10"/>
  <c r="M882" i="10"/>
  <c r="M883" i="10"/>
  <c r="M884" i="10"/>
  <c r="M885" i="10"/>
  <c r="M886" i="10"/>
  <c r="M887" i="10"/>
  <c r="M888" i="10"/>
  <c r="M889" i="10"/>
  <c r="M890" i="10"/>
  <c r="M891" i="10"/>
  <c r="M892" i="10"/>
  <c r="M893" i="10"/>
  <c r="M894" i="10"/>
  <c r="M895" i="10"/>
  <c r="M896" i="10"/>
  <c r="M897" i="10"/>
  <c r="M898" i="10"/>
  <c r="M899" i="10"/>
  <c r="M900" i="10"/>
  <c r="M901" i="10"/>
  <c r="M902" i="10"/>
  <c r="M903" i="10"/>
  <c r="M904" i="10"/>
  <c r="M905" i="10"/>
  <c r="M906" i="10"/>
  <c r="M907" i="10"/>
  <c r="M908" i="10"/>
  <c r="M909" i="10"/>
  <c r="M910" i="10"/>
  <c r="M911" i="10"/>
  <c r="M912" i="10"/>
  <c r="M913" i="10"/>
  <c r="M914" i="10"/>
  <c r="M915" i="10"/>
  <c r="M916" i="10"/>
  <c r="M917" i="10"/>
  <c r="M918" i="10"/>
  <c r="M919" i="10"/>
  <c r="M920" i="10"/>
  <c r="M921" i="10"/>
  <c r="M922" i="10"/>
  <c r="M923" i="10"/>
  <c r="M924" i="10"/>
  <c r="M925" i="10"/>
  <c r="M926" i="10"/>
  <c r="M927" i="10"/>
  <c r="M928" i="10"/>
  <c r="M929" i="10"/>
  <c r="M930" i="10"/>
  <c r="M931" i="10"/>
  <c r="M932" i="10"/>
  <c r="M933" i="10"/>
  <c r="M934" i="10"/>
  <c r="M935" i="10"/>
  <c r="M936" i="10"/>
  <c r="M937" i="10"/>
  <c r="M938" i="10"/>
  <c r="M939" i="10"/>
  <c r="M940" i="10"/>
  <c r="M941" i="10"/>
  <c r="M942" i="10"/>
  <c r="M943" i="10"/>
  <c r="M944" i="10"/>
  <c r="M945" i="10"/>
  <c r="M946" i="10"/>
  <c r="M947" i="10"/>
  <c r="M948" i="10"/>
  <c r="M949" i="10"/>
  <c r="M950" i="10"/>
  <c r="M951" i="10"/>
  <c r="M952" i="10"/>
  <c r="M953" i="10"/>
  <c r="M954" i="10"/>
  <c r="M955" i="10"/>
  <c r="M956" i="10"/>
  <c r="M957" i="10"/>
  <c r="M958" i="10"/>
  <c r="M959" i="10"/>
  <c r="M960" i="10"/>
  <c r="M961" i="10"/>
  <c r="M962" i="10"/>
  <c r="M963" i="10"/>
  <c r="M964" i="10"/>
  <c r="M965" i="10"/>
  <c r="M966" i="10"/>
  <c r="M967" i="10"/>
  <c r="M968" i="10"/>
  <c r="M969" i="10"/>
  <c r="M970" i="10"/>
  <c r="M971" i="10"/>
  <c r="M972" i="10"/>
  <c r="M973" i="10"/>
  <c r="M974" i="10"/>
  <c r="M975" i="10"/>
  <c r="M976" i="10"/>
  <c r="M977" i="10"/>
  <c r="M978" i="10"/>
  <c r="M979" i="10"/>
  <c r="M980" i="10"/>
  <c r="M981" i="10"/>
  <c r="M982" i="10"/>
  <c r="M983" i="10"/>
  <c r="M984" i="10"/>
  <c r="M985" i="10"/>
  <c r="M986" i="10"/>
  <c r="M987" i="10"/>
  <c r="M988" i="10"/>
  <c r="M989" i="10"/>
  <c r="M990" i="10"/>
  <c r="M991" i="10"/>
  <c r="M992" i="10"/>
  <c r="M993" i="10"/>
  <c r="M994" i="10"/>
  <c r="M995" i="10"/>
  <c r="M996" i="10"/>
  <c r="M997" i="10"/>
  <c r="M998" i="10"/>
  <c r="M999" i="10"/>
  <c r="M1000" i="10"/>
  <c r="M1001" i="10"/>
  <c r="M1002" i="10"/>
  <c r="M1003" i="10"/>
  <c r="M1004" i="10"/>
  <c r="M1005" i="10"/>
  <c r="M1006" i="10"/>
  <c r="M1007" i="10"/>
  <c r="M1008" i="10"/>
  <c r="M1009" i="10"/>
  <c r="M1010" i="10"/>
  <c r="M1011" i="10"/>
  <c r="M1012" i="10"/>
  <c r="M1013" i="10"/>
  <c r="M1014" i="10"/>
  <c r="M1015" i="10"/>
  <c r="M1016" i="10"/>
  <c r="M1017" i="10"/>
  <c r="M1018" i="10"/>
  <c r="M1019" i="10"/>
  <c r="M1020" i="10"/>
  <c r="M1021" i="10"/>
  <c r="M1022" i="10"/>
  <c r="M1023" i="10"/>
  <c r="M1024" i="10"/>
  <c r="M1025" i="10"/>
  <c r="M1026" i="10"/>
  <c r="M1027" i="10"/>
  <c r="M1028" i="10"/>
  <c r="M1029" i="10"/>
  <c r="M1030" i="10"/>
  <c r="M1031" i="10"/>
  <c r="M1032" i="10"/>
  <c r="M1033" i="10"/>
  <c r="M1034" i="10"/>
  <c r="M1035" i="10"/>
  <c r="M1036" i="10"/>
  <c r="M1037" i="10"/>
  <c r="M1038" i="10"/>
  <c r="M1039" i="10"/>
  <c r="M1040" i="10"/>
  <c r="M1041" i="10"/>
  <c r="M1042" i="10"/>
  <c r="M1043" i="10"/>
  <c r="M1044" i="10"/>
  <c r="M1045" i="10"/>
  <c r="M1046" i="10"/>
  <c r="M1047" i="10"/>
  <c r="M1048" i="10"/>
  <c r="M1049" i="10"/>
  <c r="M1050" i="10"/>
  <c r="M1051" i="10"/>
  <c r="M1052" i="10"/>
  <c r="M1053" i="10"/>
  <c r="M1054" i="10"/>
  <c r="M1055" i="10"/>
  <c r="M1056" i="10"/>
  <c r="M1057" i="10"/>
  <c r="M1058" i="10"/>
  <c r="M1059" i="10"/>
  <c r="M1060" i="10"/>
  <c r="M1061" i="10"/>
  <c r="M1062" i="10"/>
  <c r="M1063" i="10"/>
  <c r="M1064" i="10"/>
  <c r="M1065" i="10"/>
  <c r="M1066" i="10"/>
  <c r="M1067" i="10"/>
  <c r="M1068" i="10"/>
  <c r="M1069" i="10"/>
  <c r="M1070" i="10"/>
  <c r="M1071" i="10"/>
  <c r="M1072" i="10"/>
  <c r="M1073" i="10"/>
  <c r="M1074" i="10"/>
  <c r="M1075" i="10"/>
  <c r="M1076" i="10"/>
  <c r="M1077" i="10"/>
  <c r="M1078" i="10"/>
  <c r="M1079" i="10"/>
  <c r="M1080" i="10"/>
  <c r="M1081" i="10"/>
  <c r="M1082" i="10"/>
  <c r="M1083" i="10"/>
  <c r="M1084" i="10"/>
  <c r="M1085" i="10"/>
  <c r="M1086" i="10"/>
  <c r="M1087" i="10"/>
  <c r="M1088" i="10"/>
  <c r="M1089" i="10"/>
  <c r="M1090" i="10"/>
  <c r="M1091" i="10"/>
  <c r="M1092" i="10"/>
  <c r="M1093" i="10"/>
  <c r="M1094" i="10"/>
  <c r="M1095" i="10"/>
  <c r="M1096" i="10"/>
  <c r="M1097" i="10"/>
  <c r="M1098" i="10"/>
  <c r="M1099" i="10"/>
  <c r="M1100" i="10"/>
  <c r="M1101" i="10"/>
  <c r="M1102" i="10"/>
  <c r="M1103" i="10"/>
  <c r="M1104" i="10"/>
  <c r="M1105" i="10"/>
  <c r="M1106" i="10"/>
  <c r="M1107" i="10"/>
  <c r="M1108" i="10"/>
  <c r="M1109" i="10"/>
  <c r="M1110" i="10"/>
  <c r="M1111" i="10"/>
  <c r="M1112" i="10"/>
  <c r="M1113" i="10"/>
  <c r="M1114" i="10"/>
  <c r="M1115" i="10"/>
  <c r="M1116" i="10"/>
  <c r="M1117" i="10"/>
  <c r="M1118" i="10"/>
  <c r="M1119" i="10"/>
  <c r="M1120" i="10"/>
  <c r="M1121" i="10"/>
  <c r="M1122" i="10"/>
  <c r="M1123" i="10"/>
  <c r="M1124" i="10"/>
  <c r="M1125" i="10"/>
  <c r="M1126" i="10"/>
  <c r="M1127" i="10"/>
  <c r="M1128" i="10"/>
  <c r="M1129" i="10"/>
  <c r="M1130" i="10"/>
  <c r="M1131" i="10"/>
  <c r="M1132" i="10"/>
  <c r="M1133" i="10"/>
  <c r="M1134" i="10"/>
  <c r="M1135" i="10"/>
  <c r="M1136" i="10"/>
  <c r="M1137" i="10"/>
  <c r="M1138" i="10"/>
  <c r="M1139" i="10"/>
  <c r="M1140" i="10"/>
  <c r="M1141" i="10"/>
  <c r="M1142" i="10"/>
  <c r="M1143" i="10"/>
  <c r="M1144" i="10"/>
  <c r="M1145" i="10"/>
  <c r="M1146" i="10"/>
  <c r="M1147" i="10"/>
  <c r="M1148" i="10"/>
  <c r="M1149" i="10"/>
  <c r="M1150" i="10"/>
  <c r="M1151" i="10"/>
  <c r="M1152" i="10"/>
  <c r="M1153" i="10"/>
  <c r="M1154" i="10"/>
  <c r="M1155" i="10"/>
  <c r="M1156" i="10"/>
  <c r="M1157" i="10"/>
  <c r="M1158" i="10"/>
  <c r="M1159" i="10"/>
  <c r="M1160" i="10"/>
  <c r="M1161" i="10"/>
  <c r="M1162" i="10"/>
  <c r="M1163" i="10"/>
  <c r="M1164" i="10"/>
  <c r="M1165" i="10"/>
  <c r="M1166" i="10"/>
  <c r="M1167" i="10"/>
  <c r="M1168" i="10"/>
  <c r="M1169" i="10"/>
  <c r="M1170" i="10"/>
  <c r="M1171" i="10"/>
  <c r="M1172" i="10"/>
  <c r="M1173" i="10"/>
  <c r="M1174" i="10"/>
  <c r="M1175" i="10"/>
  <c r="M1176" i="10"/>
  <c r="M1177" i="10"/>
  <c r="M1178" i="10"/>
  <c r="M1179" i="10"/>
  <c r="M1180" i="10"/>
  <c r="M1181" i="10"/>
  <c r="M504" i="4" s="1"/>
  <c r="M1182" i="10"/>
  <c r="M1183" i="10"/>
  <c r="M1184" i="10"/>
  <c r="M1185" i="10"/>
  <c r="M1186" i="10"/>
  <c r="M1187" i="10"/>
  <c r="M1188" i="10"/>
  <c r="M1189" i="10"/>
  <c r="M1190" i="10"/>
  <c r="M1191" i="10"/>
  <c r="M1192" i="10"/>
  <c r="M1193" i="10"/>
  <c r="M1194" i="10"/>
  <c r="M1195" i="10"/>
  <c r="M1196" i="10"/>
  <c r="M1197" i="10"/>
  <c r="M1198" i="10"/>
  <c r="M1199" i="10"/>
  <c r="M1200" i="10"/>
  <c r="M1201" i="10"/>
  <c r="M1202" i="10"/>
  <c r="M1203" i="10"/>
  <c r="M1204" i="10"/>
  <c r="M1205" i="10"/>
  <c r="M1206" i="10"/>
  <c r="M1207" i="10"/>
  <c r="M1208" i="10"/>
  <c r="M1209" i="10"/>
  <c r="M1210" i="10"/>
  <c r="M1211" i="10"/>
  <c r="M1212" i="10"/>
  <c r="M1213" i="10"/>
  <c r="M1214" i="10"/>
  <c r="M1215" i="10"/>
  <c r="M1216" i="10"/>
  <c r="M1217" i="10"/>
  <c r="M1218" i="10"/>
  <c r="M1219" i="10"/>
  <c r="M1220" i="10"/>
  <c r="M1221" i="10"/>
  <c r="M1222" i="10"/>
  <c r="M1223" i="10"/>
  <c r="M1224" i="10"/>
  <c r="M1225" i="10"/>
  <c r="M1226" i="10"/>
  <c r="M1227" i="10"/>
  <c r="M1228" i="10"/>
  <c r="M1229" i="10"/>
  <c r="M1230" i="10"/>
  <c r="M1231" i="10"/>
  <c r="M1232" i="10"/>
  <c r="M1233" i="10"/>
  <c r="M1234" i="10"/>
  <c r="M1235" i="10"/>
  <c r="M1236" i="10"/>
  <c r="M1237" i="10"/>
  <c r="M1238" i="10"/>
  <c r="M1239" i="10"/>
  <c r="M1240" i="10"/>
  <c r="M1241" i="10"/>
  <c r="M1242" i="10"/>
  <c r="M1243" i="10"/>
  <c r="M1244" i="10"/>
  <c r="M1245" i="10"/>
  <c r="M1246" i="10"/>
  <c r="M1247" i="10"/>
  <c r="M1248" i="10"/>
  <c r="M1249" i="10"/>
  <c r="M1250" i="10"/>
  <c r="M1251" i="10"/>
  <c r="M1252" i="10"/>
  <c r="M1253" i="10"/>
  <c r="M1254" i="10"/>
  <c r="M1255" i="10"/>
  <c r="M1256" i="10"/>
  <c r="M1257" i="10"/>
  <c r="M1258" i="10"/>
  <c r="M1259" i="10"/>
  <c r="M1260" i="10"/>
  <c r="M1261" i="10"/>
  <c r="M1262" i="10"/>
  <c r="M1263" i="10"/>
  <c r="M1264" i="10"/>
  <c r="M1265" i="10"/>
  <c r="M1266" i="10"/>
  <c r="M1267" i="10"/>
  <c r="M1268" i="10"/>
  <c r="M1269" i="10"/>
  <c r="M1270" i="10"/>
  <c r="M1271" i="10"/>
  <c r="M1272" i="10"/>
  <c r="M1273" i="10"/>
  <c r="M1274" i="10"/>
  <c r="M1275" i="10"/>
  <c r="M1276" i="10"/>
  <c r="M1277" i="10"/>
  <c r="M1278" i="10"/>
  <c r="M1279" i="10"/>
  <c r="M1280" i="10"/>
  <c r="M1281" i="10"/>
  <c r="M1282" i="10"/>
  <c r="M1283" i="10"/>
  <c r="M1284" i="10"/>
  <c r="M1285" i="10"/>
  <c r="M1286" i="10"/>
  <c r="M1287" i="10"/>
  <c r="M1288" i="10"/>
  <c r="M1289" i="10"/>
  <c r="M1290" i="10"/>
  <c r="M1291" i="10"/>
  <c r="M1292" i="10"/>
  <c r="M1293" i="10"/>
  <c r="M1294" i="10"/>
  <c r="M1295" i="10"/>
  <c r="M1296" i="10"/>
  <c r="M1297" i="10"/>
  <c r="M1298" i="10"/>
  <c r="M1299" i="10"/>
  <c r="M1300" i="10"/>
  <c r="M1301" i="10"/>
  <c r="M1302" i="10"/>
  <c r="M1303" i="10"/>
  <c r="M1304" i="10"/>
  <c r="M1305" i="10"/>
  <c r="M1306" i="10"/>
  <c r="M1307" i="10"/>
  <c r="M1308" i="10"/>
  <c r="M1309" i="10"/>
  <c r="M1310" i="10"/>
  <c r="M1311" i="10"/>
  <c r="M1312" i="10"/>
  <c r="M1313" i="10"/>
  <c r="M1314" i="10"/>
  <c r="M1315" i="10"/>
  <c r="M1316" i="10"/>
  <c r="M1317" i="10"/>
  <c r="M1318" i="10"/>
  <c r="M1319" i="10"/>
  <c r="M1320" i="10"/>
  <c r="M1321" i="10"/>
  <c r="M1322" i="10"/>
  <c r="M1323" i="10"/>
  <c r="M1324" i="10"/>
  <c r="M1325" i="10"/>
  <c r="M1326" i="10"/>
  <c r="M1327" i="10"/>
  <c r="M1328" i="10"/>
  <c r="M1329" i="10"/>
  <c r="M1330" i="10"/>
  <c r="M1331" i="10"/>
  <c r="M1332" i="10"/>
  <c r="M1333" i="10"/>
  <c r="M1334" i="10"/>
  <c r="M1335" i="10"/>
  <c r="M1336" i="10"/>
  <c r="M1337" i="10"/>
  <c r="M1338" i="10"/>
  <c r="M1339" i="10"/>
  <c r="M1340" i="10"/>
  <c r="M1341" i="10"/>
  <c r="M1342" i="10"/>
  <c r="M1343" i="10"/>
  <c r="M1344" i="10"/>
  <c r="M1345" i="10"/>
  <c r="M1346" i="10"/>
  <c r="M1347" i="10"/>
  <c r="M1348" i="10"/>
  <c r="M1349" i="10"/>
  <c r="M1350" i="10"/>
  <c r="M1351" i="10"/>
  <c r="M1352" i="10"/>
  <c r="M1353" i="10"/>
  <c r="M1354" i="10"/>
  <c r="M1355" i="10"/>
  <c r="M1356" i="10"/>
  <c r="M1357" i="10"/>
  <c r="M1358" i="10"/>
  <c r="M1359" i="10"/>
  <c r="M1360" i="10"/>
  <c r="M1361" i="10"/>
  <c r="M1362" i="10"/>
  <c r="M1363" i="10"/>
  <c r="M1364" i="10"/>
  <c r="M1365" i="10"/>
  <c r="M1366" i="10"/>
  <c r="M1367" i="10"/>
  <c r="M1368" i="10"/>
  <c r="M1369" i="10"/>
  <c r="M1370" i="10"/>
  <c r="M1371" i="10"/>
  <c r="M1372" i="10"/>
  <c r="M1373" i="10"/>
  <c r="M1374" i="10"/>
  <c r="M1375" i="10"/>
  <c r="M1376" i="10"/>
  <c r="M1377" i="10"/>
  <c r="M1378" i="10"/>
  <c r="M1379" i="10"/>
  <c r="M1380" i="10"/>
  <c r="M1381" i="10"/>
  <c r="M1382" i="10"/>
  <c r="M1383" i="10"/>
  <c r="M1384" i="10"/>
  <c r="M1385" i="10"/>
  <c r="M1386" i="10"/>
  <c r="M1387" i="10"/>
  <c r="M1388" i="10"/>
  <c r="M1389" i="10"/>
  <c r="M1390" i="10"/>
  <c r="M1391" i="10"/>
  <c r="M1392" i="10"/>
  <c r="M1393" i="10"/>
  <c r="M1394" i="10"/>
  <c r="M1395" i="10"/>
  <c r="M1396" i="10"/>
  <c r="M1397" i="10"/>
  <c r="M1398" i="10"/>
  <c r="M1399" i="10"/>
  <c r="M1400" i="10"/>
  <c r="M1401" i="10"/>
  <c r="M1402" i="10"/>
  <c r="M1403" i="10"/>
  <c r="M1404" i="10"/>
  <c r="M1405" i="10"/>
  <c r="M1406" i="10"/>
  <c r="M1407" i="10"/>
  <c r="M1408" i="10"/>
  <c r="M1409" i="10"/>
  <c r="M1410" i="10"/>
  <c r="M1411" i="10"/>
  <c r="M1412" i="10"/>
  <c r="M1413" i="10"/>
  <c r="M1414" i="10"/>
  <c r="M1415" i="10"/>
  <c r="M1416" i="10"/>
  <c r="M1417" i="10"/>
  <c r="M1418" i="10"/>
  <c r="M1419" i="10"/>
  <c r="M1420" i="10"/>
  <c r="M1421" i="10"/>
  <c r="M1422" i="10"/>
  <c r="M1423" i="10"/>
  <c r="M1424" i="10"/>
  <c r="M1425" i="10"/>
  <c r="M1426" i="10"/>
  <c r="M1427" i="10"/>
  <c r="M1428" i="10"/>
  <c r="M1429" i="10"/>
  <c r="M1430" i="10"/>
  <c r="M1431" i="10"/>
  <c r="M1432" i="10"/>
  <c r="M1433" i="10"/>
  <c r="M1434" i="10"/>
  <c r="M1435" i="10"/>
  <c r="M1436" i="10"/>
  <c r="M1437" i="10"/>
  <c r="M1438" i="10"/>
  <c r="M1439" i="10"/>
  <c r="M1440" i="10"/>
  <c r="M1441" i="10"/>
  <c r="M1442" i="10"/>
  <c r="M1443" i="10"/>
  <c r="M1444" i="10"/>
  <c r="M1445" i="10"/>
  <c r="M1446" i="10"/>
  <c r="M1447" i="10"/>
  <c r="M1448" i="10"/>
  <c r="M1449" i="10"/>
  <c r="M1450" i="10"/>
  <c r="M1451" i="10"/>
  <c r="M1452" i="10"/>
  <c r="M1453" i="10"/>
  <c r="M1454" i="10"/>
  <c r="M1455" i="10"/>
  <c r="M1456" i="10"/>
  <c r="M1457" i="10"/>
  <c r="M1458" i="10"/>
  <c r="M1459" i="10"/>
  <c r="M1460" i="10"/>
  <c r="M1461" i="10"/>
  <c r="M1462" i="10"/>
  <c r="M1463" i="10"/>
  <c r="M1464" i="10"/>
  <c r="M1465" i="10"/>
  <c r="M1466" i="10"/>
  <c r="M1467" i="10"/>
  <c r="M1468" i="10"/>
  <c r="M1469" i="10"/>
  <c r="M1470" i="10"/>
  <c r="M1471" i="10"/>
  <c r="M1472" i="10"/>
  <c r="M1473" i="10"/>
  <c r="M1474" i="10"/>
  <c r="M1475" i="10"/>
  <c r="M1476" i="10"/>
  <c r="M1477" i="10"/>
  <c r="M1478" i="10"/>
  <c r="M1479" i="10"/>
  <c r="M1480" i="10"/>
  <c r="M1481" i="10"/>
  <c r="M1482" i="10"/>
  <c r="M1483" i="10"/>
  <c r="M1484" i="10"/>
  <c r="M1485" i="10"/>
  <c r="M1486" i="10"/>
  <c r="M1487" i="10"/>
  <c r="M1488" i="10"/>
  <c r="M1489" i="10"/>
  <c r="M1490" i="10"/>
  <c r="M1491" i="10"/>
  <c r="M1492" i="10"/>
  <c r="M1493" i="10"/>
  <c r="M1494" i="10"/>
  <c r="M1495" i="10"/>
  <c r="M1496" i="10"/>
  <c r="M1497" i="10"/>
  <c r="M1498" i="10"/>
  <c r="M1499" i="10"/>
  <c r="M1500" i="10"/>
  <c r="M1501" i="10"/>
  <c r="M1502" i="10"/>
  <c r="M1503" i="10"/>
  <c r="M1504" i="10"/>
  <c r="M1505" i="10"/>
  <c r="M1506" i="10"/>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M1840" i="10"/>
  <c r="M1841" i="10"/>
  <c r="M1842" i="10"/>
  <c r="M1843" i="10"/>
  <c r="M1844" i="10"/>
  <c r="M1845" i="10"/>
  <c r="M1846" i="10"/>
  <c r="M1847" i="10"/>
  <c r="M1848" i="10"/>
  <c r="M1849" i="10"/>
  <c r="M1850" i="10"/>
  <c r="M1851" i="10"/>
  <c r="M1852" i="10"/>
  <c r="M1853" i="10"/>
  <c r="M1854" i="10"/>
  <c r="M1855" i="10"/>
  <c r="M1856" i="10"/>
  <c r="M1857" i="10"/>
  <c r="M1858" i="10"/>
  <c r="M1859" i="10"/>
  <c r="M1860" i="10"/>
  <c r="M1861" i="10"/>
  <c r="M1862" i="10"/>
  <c r="M1863" i="10"/>
  <c r="M1864" i="10"/>
  <c r="M1865" i="10"/>
  <c r="M1866" i="10"/>
  <c r="M1867" i="10"/>
  <c r="M1868" i="10"/>
  <c r="M1869" i="10"/>
  <c r="M1870" i="10"/>
  <c r="M1871" i="10"/>
  <c r="M1872" i="10"/>
  <c r="M1873" i="10"/>
  <c r="M1874" i="10"/>
  <c r="M1875" i="10"/>
  <c r="M1876" i="10"/>
  <c r="M1877" i="10"/>
  <c r="M1878" i="10"/>
  <c r="M1879" i="10"/>
  <c r="M1880" i="10"/>
  <c r="M1881" i="10"/>
  <c r="M1882" i="10"/>
  <c r="M1883" i="10"/>
  <c r="M1884" i="10"/>
  <c r="M1885" i="10"/>
  <c r="M1886" i="10"/>
  <c r="M1887" i="10"/>
  <c r="M1888" i="10"/>
  <c r="M1889" i="10"/>
  <c r="M1890" i="10"/>
  <c r="M1891" i="10"/>
  <c r="M1892" i="10"/>
  <c r="M1893" i="10"/>
  <c r="M1894" i="10"/>
  <c r="M1895" i="10"/>
  <c r="M1896" i="10"/>
  <c r="M1897" i="10"/>
  <c r="M1898" i="10"/>
  <c r="M1899" i="10"/>
  <c r="M1900" i="10"/>
  <c r="M647" i="4" s="1"/>
  <c r="M1901" i="10"/>
  <c r="M648" i="4" s="1"/>
  <c r="M1902" i="10"/>
  <c r="M1903" i="10"/>
  <c r="M1904" i="10"/>
  <c r="M1905" i="10"/>
  <c r="M1906" i="10"/>
  <c r="M492" i="4" s="1"/>
  <c r="M1907" i="10"/>
  <c r="M1908" i="10"/>
  <c r="M1909" i="10"/>
  <c r="M1910" i="10"/>
  <c r="M1911" i="10"/>
  <c r="M1912" i="10"/>
  <c r="M497" i="4" s="1"/>
  <c r="M1913" i="10"/>
  <c r="M1914" i="10"/>
  <c r="M498" i="4" s="1"/>
  <c r="M1915" i="10"/>
  <c r="M1916" i="10"/>
  <c r="M1917" i="10"/>
  <c r="M1918" i="10"/>
  <c r="M1919" i="10"/>
  <c r="M1920" i="10"/>
  <c r="M1921" i="10"/>
  <c r="M1922" i="10"/>
  <c r="M1923" i="10"/>
  <c r="M1924" i="10"/>
  <c r="M1925" i="10"/>
  <c r="M1926" i="10"/>
  <c r="M1927" i="10"/>
  <c r="M1928" i="10"/>
  <c r="M1929" i="10"/>
  <c r="M1930" i="10"/>
  <c r="M399" i="4" s="1"/>
  <c r="M1931" i="10"/>
  <c r="M1932" i="10"/>
  <c r="M1933" i="10"/>
  <c r="M1934" i="10"/>
  <c r="M1935" i="10"/>
  <c r="M1936" i="10"/>
  <c r="M1937" i="10"/>
  <c r="M1938" i="10"/>
  <c r="M1939" i="10"/>
  <c r="M1940" i="10"/>
  <c r="M1941" i="10"/>
  <c r="M1942" i="10"/>
  <c r="M1943" i="10"/>
  <c r="M1944" i="10"/>
  <c r="M1945" i="10"/>
  <c r="M1946" i="10"/>
  <c r="M1947" i="10"/>
  <c r="M1948" i="10"/>
  <c r="M502" i="4" s="1"/>
  <c r="M1949" i="10"/>
  <c r="M1950" i="10"/>
  <c r="M1951" i="10"/>
  <c r="M1952" i="10"/>
  <c r="M1953" i="10"/>
  <c r="M1954" i="10"/>
  <c r="M1955" i="10"/>
  <c r="M1956" i="10"/>
  <c r="M1957" i="10"/>
  <c r="M1958" i="10"/>
  <c r="M1959" i="10"/>
  <c r="M1960" i="10"/>
  <c r="M1961" i="10"/>
  <c r="M1962" i="10"/>
  <c r="M1963" i="10"/>
  <c r="M1964" i="10"/>
  <c r="M1965" i="10"/>
  <c r="M1966" i="10"/>
  <c r="M1967" i="10"/>
  <c r="M1968" i="10"/>
  <c r="M1969" i="10"/>
  <c r="M1970" i="10"/>
  <c r="M1971" i="10"/>
  <c r="M1972" i="10"/>
  <c r="M1973" i="10"/>
  <c r="M1974" i="10"/>
  <c r="M1975" i="10"/>
  <c r="M1976" i="10"/>
  <c r="M1977" i="10"/>
  <c r="M1978" i="10"/>
  <c r="M1979" i="10"/>
  <c r="M1980" i="10"/>
  <c r="M1981" i="10"/>
  <c r="M1982" i="10"/>
  <c r="M1983" i="10"/>
  <c r="M1984" i="10"/>
  <c r="M1985" i="10"/>
  <c r="M1986" i="10"/>
  <c r="M1987" i="10"/>
  <c r="M1988" i="10"/>
  <c r="M1989" i="10"/>
  <c r="M1990" i="10"/>
  <c r="M1991" i="10"/>
  <c r="M1992" i="10"/>
  <c r="M1993" i="10"/>
  <c r="M1994" i="10"/>
  <c r="M1995" i="10"/>
  <c r="M1996" i="10"/>
  <c r="M1997" i="10"/>
  <c r="M1998" i="10"/>
  <c r="M1999" i="10"/>
  <c r="M2000" i="10"/>
  <c r="M401" i="4" s="1"/>
  <c r="M2001" i="10"/>
  <c r="M2002" i="10"/>
  <c r="M403" i="4" s="1"/>
  <c r="M2003" i="10"/>
  <c r="M2004" i="10"/>
  <c r="M2005" i="10"/>
  <c r="M2006" i="10"/>
  <c r="M400" i="4" s="1"/>
  <c r="M2007" i="10"/>
  <c r="M2008" i="10"/>
  <c r="M2009" i="10"/>
  <c r="M2010" i="10"/>
  <c r="M2011" i="10"/>
  <c r="M2012" i="10"/>
  <c r="M2013" i="10"/>
  <c r="M2014" i="10"/>
  <c r="M2015" i="10"/>
  <c r="M2016" i="10"/>
  <c r="M2017" i="10"/>
  <c r="M2018" i="10"/>
  <c r="M2019" i="10"/>
  <c r="M2020" i="10"/>
  <c r="M2021" i="10"/>
  <c r="M2022" i="10"/>
  <c r="M2023" i="10"/>
  <c r="M2024" i="10"/>
  <c r="M2025" i="10"/>
  <c r="M2026" i="10"/>
  <c r="M2027" i="10"/>
  <c r="M2028" i="10"/>
  <c r="M2029" i="10"/>
  <c r="M2030" i="10"/>
  <c r="M2031" i="10"/>
  <c r="M2032" i="10"/>
  <c r="M2033" i="10"/>
  <c r="M2034" i="10"/>
  <c r="M2035" i="10"/>
  <c r="M2036" i="10"/>
  <c r="M2037" i="10"/>
  <c r="M2038" i="10"/>
  <c r="M2039" i="10"/>
  <c r="M2040" i="10"/>
  <c r="M2041" i="10"/>
  <c r="M2042" i="10"/>
  <c r="M2043" i="10"/>
  <c r="M2044" i="10"/>
  <c r="M2045" i="10"/>
  <c r="M2046" i="10"/>
  <c r="M2047" i="10"/>
  <c r="M2048" i="10"/>
  <c r="M2049" i="10"/>
  <c r="M2050" i="10"/>
  <c r="M2051" i="10"/>
  <c r="M2052" i="10"/>
  <c r="M2053" i="10"/>
  <c r="M2054" i="10"/>
  <c r="M2055" i="10"/>
  <c r="M2056" i="10"/>
  <c r="M2057" i="10"/>
  <c r="M2058" i="10"/>
  <c r="M2059" i="10"/>
  <c r="M2060" i="10"/>
  <c r="M2061" i="10"/>
  <c r="M2062" i="10"/>
  <c r="M2063" i="10"/>
  <c r="M2064" i="10"/>
  <c r="M2065" i="10"/>
  <c r="M2066" i="10"/>
  <c r="M2067" i="10"/>
  <c r="M2068" i="10"/>
  <c r="M2069" i="10"/>
  <c r="M2070" i="10"/>
  <c r="M2071" i="10"/>
  <c r="M2072" i="10"/>
  <c r="M2073" i="10"/>
  <c r="M2074" i="10"/>
  <c r="M2075" i="10"/>
  <c r="M2076" i="10"/>
  <c r="M2077" i="10"/>
  <c r="M2078" i="10"/>
  <c r="M2079" i="10"/>
  <c r="M2080" i="10"/>
  <c r="M2081" i="10"/>
  <c r="M2082" i="10"/>
  <c r="M2083" i="10"/>
  <c r="M2084" i="10"/>
  <c r="M2085" i="10"/>
  <c r="M2086" i="10"/>
  <c r="M2087" i="10"/>
  <c r="M2088" i="10"/>
  <c r="M2089" i="10"/>
  <c r="M2090" i="10"/>
  <c r="M2091" i="10"/>
  <c r="M2092" i="10"/>
  <c r="M2093" i="10"/>
  <c r="M2094" i="10"/>
  <c r="M2095" i="10"/>
  <c r="M2096" i="10"/>
  <c r="M2097" i="10"/>
  <c r="M2098" i="10"/>
  <c r="M2099" i="10"/>
  <c r="M2100" i="10"/>
  <c r="M2101" i="10"/>
  <c r="M2102" i="10"/>
  <c r="M2103" i="10"/>
  <c r="M2104" i="10"/>
  <c r="M2105" i="10"/>
  <c r="M2106" i="10"/>
  <c r="M2107" i="10"/>
  <c r="M2108" i="10"/>
  <c r="M2109" i="10"/>
  <c r="M2110" i="10"/>
  <c r="M2111" i="10"/>
  <c r="M2112" i="10"/>
  <c r="M2113" i="10"/>
  <c r="M2114" i="10"/>
  <c r="M2115" i="10"/>
  <c r="M2116" i="10"/>
  <c r="M2117" i="10"/>
  <c r="M2118" i="10"/>
  <c r="M2119" i="10"/>
  <c r="M2120" i="10"/>
  <c r="M2121" i="10"/>
  <c r="M2122" i="10"/>
  <c r="M2123" i="10"/>
  <c r="M2124" i="10"/>
  <c r="M2125" i="10"/>
  <c r="M2126" i="10"/>
  <c r="M2127" i="10"/>
  <c r="M2128" i="10"/>
  <c r="M2129" i="10"/>
  <c r="M2130" i="10"/>
  <c r="M2131" i="10"/>
  <c r="M2132" i="10"/>
  <c r="M2133" i="10"/>
  <c r="M2134" i="10"/>
  <c r="M2135" i="10"/>
  <c r="M2136" i="10"/>
  <c r="M2137" i="10"/>
  <c r="M2138" i="10"/>
  <c r="M2139" i="10"/>
  <c r="M2140" i="10"/>
  <c r="M2141" i="10"/>
  <c r="M2142" i="10"/>
  <c r="M2143" i="10"/>
  <c r="M2144" i="10"/>
  <c r="M2145" i="10"/>
  <c r="M2146" i="10"/>
  <c r="M2147" i="10"/>
  <c r="M2148" i="10"/>
  <c r="M2149" i="10"/>
  <c r="M2150" i="10"/>
  <c r="M2151" i="10"/>
  <c r="M2152" i="10"/>
  <c r="M2153" i="10"/>
  <c r="M2154" i="10"/>
  <c r="M2155" i="10"/>
  <c r="M2156" i="10"/>
  <c r="M2157" i="10"/>
  <c r="M2158" i="10"/>
  <c r="M2159" i="10"/>
  <c r="M2160" i="10"/>
  <c r="M2161" i="10"/>
  <c r="M2162" i="10"/>
  <c r="M2163" i="10"/>
  <c r="M2164" i="10"/>
  <c r="M2165" i="10"/>
  <c r="M2166" i="10"/>
  <c r="M2167" i="10"/>
  <c r="M2168" i="10"/>
  <c r="M2169" i="10"/>
  <c r="M2170" i="10"/>
  <c r="M2171" i="10"/>
  <c r="M2172" i="10"/>
  <c r="M2173" i="10"/>
  <c r="M2174" i="10"/>
  <c r="M2175" i="10"/>
  <c r="M2176" i="10"/>
  <c r="M2177" i="10"/>
  <c r="M2178" i="10"/>
  <c r="M2179" i="10"/>
  <c r="M2180" i="10"/>
  <c r="M2181" i="10"/>
  <c r="M2182" i="10"/>
  <c r="M2183" i="10"/>
  <c r="M2184" i="10"/>
  <c r="M2185" i="10"/>
  <c r="M2186" i="10"/>
  <c r="M2187" i="10"/>
  <c r="M2188" i="10"/>
  <c r="M2189" i="10"/>
  <c r="M2190" i="10"/>
  <c r="M2191" i="10"/>
  <c r="M2192" i="10"/>
  <c r="M2193" i="10"/>
  <c r="M2194" i="10"/>
  <c r="M2195" i="10"/>
  <c r="M2196" i="10"/>
  <c r="M2197" i="10"/>
  <c r="M2198" i="10"/>
  <c r="M2199" i="10"/>
  <c r="M2200" i="10"/>
  <c r="M2201" i="10"/>
  <c r="M2202" i="10"/>
  <c r="M2203" i="10"/>
  <c r="M2204" i="10"/>
  <c r="M2205" i="10"/>
  <c r="M2206" i="10"/>
  <c r="M2207" i="10"/>
  <c r="M2208" i="10"/>
  <c r="M2209" i="10"/>
  <c r="M2210" i="10"/>
  <c r="M2211" i="10"/>
  <c r="M2212" i="10"/>
  <c r="M2213" i="10"/>
  <c r="M2214" i="10"/>
  <c r="M2215" i="10"/>
  <c r="M2216" i="10"/>
  <c r="M2217" i="10"/>
  <c r="M2218" i="10"/>
  <c r="M2219" i="10"/>
  <c r="M2220" i="10"/>
  <c r="M2221" i="10"/>
  <c r="M2222" i="10"/>
  <c r="M2223" i="10"/>
  <c r="M2224" i="10"/>
  <c r="M2225" i="10"/>
  <c r="M2226" i="10"/>
  <c r="M2227" i="10"/>
  <c r="M2228" i="10"/>
  <c r="M2229" i="10"/>
  <c r="M2230" i="10"/>
  <c r="M2231" i="10"/>
  <c r="M2232" i="10"/>
  <c r="M2233" i="10"/>
  <c r="M2234" i="10"/>
  <c r="M2235" i="10"/>
  <c r="M2236" i="10"/>
  <c r="M2237" i="10"/>
  <c r="M2238" i="10"/>
  <c r="M2239" i="10"/>
  <c r="M2240" i="10"/>
  <c r="M2241" i="10"/>
  <c r="M2242" i="10"/>
  <c r="M2243" i="10"/>
  <c r="M2244" i="10"/>
  <c r="M2245" i="10"/>
  <c r="M2246" i="10"/>
  <c r="M2247" i="10"/>
  <c r="M2248" i="10"/>
  <c r="M2249" i="10"/>
  <c r="M2250" i="10"/>
  <c r="M2251" i="10"/>
  <c r="M2252" i="10"/>
  <c r="M2253" i="10"/>
  <c r="M2254" i="10"/>
  <c r="M2255" i="10"/>
  <c r="M2256" i="10"/>
  <c r="M2257" i="10"/>
  <c r="M2258" i="10"/>
  <c r="M2259" i="10"/>
  <c r="M2260" i="10"/>
  <c r="M2261" i="10"/>
  <c r="M2262" i="10"/>
  <c r="M2263" i="10"/>
  <c r="M2264" i="10"/>
  <c r="M2265" i="10"/>
  <c r="M2266" i="10"/>
  <c r="M2267" i="10"/>
  <c r="M2268" i="10"/>
  <c r="M2269" i="10"/>
  <c r="M2270" i="10"/>
  <c r="M2271" i="10"/>
  <c r="M2272" i="10"/>
  <c r="M2273" i="10"/>
  <c r="M2274" i="10"/>
  <c r="M2275" i="10"/>
  <c r="M2276" i="10"/>
  <c r="M2277" i="10"/>
  <c r="M2278" i="10"/>
  <c r="M2279" i="10"/>
  <c r="M2280" i="10"/>
  <c r="M2281" i="10"/>
  <c r="M2282" i="10"/>
  <c r="M2283" i="10"/>
  <c r="M2284" i="10"/>
  <c r="M2285" i="10"/>
  <c r="M2286" i="10"/>
  <c r="M2287" i="10"/>
  <c r="M2288" i="10"/>
  <c r="M2289" i="10"/>
  <c r="M2290" i="10"/>
  <c r="M2291" i="10"/>
  <c r="M2292" i="10"/>
  <c r="M2293" i="10"/>
  <c r="M2294" i="10"/>
  <c r="M2295" i="10"/>
  <c r="M2296" i="10"/>
  <c r="M2297" i="10"/>
  <c r="M2298" i="10"/>
  <c r="M2299" i="10"/>
  <c r="M2300" i="10"/>
  <c r="M2301" i="10"/>
  <c r="M2302" i="10"/>
  <c r="M2303" i="10"/>
  <c r="M2304" i="10"/>
  <c r="M2305" i="10"/>
  <c r="M2306" i="10"/>
  <c r="M2307" i="10"/>
  <c r="M2308" i="10"/>
  <c r="M2309" i="10"/>
  <c r="M2310" i="10"/>
  <c r="M2311" i="10"/>
  <c r="M2312" i="10"/>
  <c r="M2313" i="10"/>
  <c r="M2314" i="10"/>
  <c r="M2315" i="10"/>
  <c r="M2316" i="10"/>
  <c r="M2317" i="10"/>
  <c r="M2318" i="10"/>
  <c r="M2319" i="10"/>
  <c r="M2320" i="10"/>
  <c r="M2321" i="10"/>
  <c r="M2322" i="10"/>
  <c r="M2323" i="10"/>
  <c r="M2324" i="10"/>
  <c r="M2325" i="10"/>
  <c r="M2326" i="10"/>
  <c r="M2327" i="10"/>
  <c r="M2328" i="10"/>
  <c r="M2329" i="10"/>
  <c r="M2330" i="10"/>
  <c r="M2331" i="10"/>
  <c r="M2332" i="10"/>
  <c r="M2333" i="10"/>
  <c r="M2334" i="10"/>
  <c r="M2335" i="10"/>
  <c r="M2336" i="10"/>
  <c r="M2337" i="10"/>
  <c r="M2338" i="10"/>
  <c r="M2339" i="10"/>
  <c r="M2340" i="10"/>
  <c r="M2341" i="10"/>
  <c r="M2342" i="10"/>
  <c r="M2343" i="10"/>
  <c r="M2344" i="10"/>
  <c r="M2345" i="10"/>
  <c r="M2346" i="10"/>
  <c r="M2347" i="10"/>
  <c r="M2348" i="10"/>
  <c r="M2349" i="10"/>
  <c r="M2350" i="10"/>
  <c r="M2351" i="10"/>
  <c r="M2352" i="10"/>
  <c r="M2353" i="10"/>
  <c r="M2354" i="10"/>
  <c r="M2355" i="10"/>
  <c r="M2356" i="10"/>
  <c r="M2357" i="10"/>
  <c r="M2358" i="10"/>
  <c r="M2359" i="10"/>
  <c r="M2360" i="10"/>
  <c r="M2361" i="10"/>
  <c r="M2362" i="10"/>
  <c r="M2363" i="10"/>
  <c r="M2364" i="10"/>
  <c r="M2365" i="10"/>
  <c r="M2366" i="10"/>
  <c r="M2367" i="10"/>
  <c r="M2368" i="10"/>
  <c r="M2369" i="10"/>
  <c r="M2370" i="10"/>
  <c r="M2371" i="10"/>
  <c r="M2372" i="10"/>
  <c r="M2373" i="10"/>
  <c r="M2374" i="10"/>
  <c r="M2375" i="10"/>
  <c r="M2376" i="10"/>
  <c r="M2377" i="10"/>
  <c r="M2378" i="10"/>
  <c r="M2379" i="10"/>
  <c r="M2380" i="10"/>
  <c r="M2381" i="10"/>
  <c r="M2382" i="10"/>
  <c r="M2383" i="10"/>
  <c r="M2384" i="10"/>
  <c r="M2385" i="10"/>
  <c r="M2386" i="10"/>
  <c r="M2387" i="10"/>
  <c r="M2388" i="10"/>
  <c r="M2389" i="10"/>
  <c r="M2390" i="10"/>
  <c r="M2391" i="10"/>
  <c r="M2392" i="10"/>
  <c r="M2393" i="10"/>
  <c r="M2394" i="10"/>
  <c r="M2395" i="10"/>
  <c r="M2396" i="10"/>
  <c r="M2397" i="10"/>
  <c r="M2398" i="10"/>
  <c r="M2399" i="10"/>
  <c r="M2400" i="10"/>
  <c r="M2401" i="10"/>
  <c r="M2402" i="10"/>
  <c r="M2403" i="10"/>
  <c r="M2404" i="10"/>
  <c r="M2405" i="10"/>
  <c r="M2406" i="10"/>
  <c r="M2407" i="10"/>
  <c r="M2408" i="10"/>
  <c r="M2409" i="10"/>
  <c r="M2410" i="10"/>
  <c r="M2411" i="10"/>
  <c r="M2412" i="10"/>
  <c r="M2413" i="10"/>
  <c r="M2414" i="10"/>
  <c r="M2415" i="10"/>
  <c r="M2416" i="10"/>
  <c r="M2417" i="10"/>
  <c r="M2418" i="10"/>
  <c r="M2419" i="10"/>
  <c r="M2420" i="10"/>
  <c r="M2421" i="10"/>
  <c r="M2422" i="10"/>
  <c r="M2423" i="10"/>
  <c r="M2424" i="10"/>
  <c r="M2425" i="10"/>
  <c r="M2426" i="10"/>
  <c r="M2427" i="10"/>
  <c r="M2428" i="10"/>
  <c r="M2429" i="10"/>
  <c r="M2430" i="10"/>
  <c r="M2431" i="10"/>
  <c r="M2432" i="10"/>
  <c r="M2433" i="10"/>
  <c r="M2434" i="10"/>
  <c r="M2435" i="10"/>
  <c r="M2436" i="10"/>
  <c r="M2437" i="10"/>
  <c r="M2438" i="10"/>
  <c r="M2439" i="10"/>
  <c r="M2440" i="10"/>
  <c r="M2441" i="10"/>
  <c r="M2442" i="10"/>
  <c r="M2443" i="10"/>
  <c r="M2444" i="10"/>
  <c r="M2445" i="10"/>
  <c r="M2446" i="10"/>
  <c r="M2447" i="10"/>
  <c r="M2448" i="10"/>
  <c r="M2449" i="10"/>
  <c r="M2450" i="10"/>
  <c r="M2451" i="10"/>
  <c r="M2452" i="10"/>
  <c r="M2453" i="10"/>
  <c r="M2454" i="10"/>
  <c r="M2455" i="10"/>
  <c r="M2456" i="10"/>
  <c r="M2457" i="10"/>
  <c r="M2458" i="10"/>
  <c r="M2459" i="10"/>
  <c r="M2460" i="10"/>
  <c r="M2461" i="10"/>
  <c r="M2462" i="10"/>
  <c r="M2463" i="10"/>
  <c r="M2464" i="10"/>
  <c r="M2465" i="10"/>
  <c r="M2466" i="10"/>
  <c r="M2467" i="10"/>
  <c r="M2468" i="10"/>
  <c r="M2469" i="10"/>
  <c r="M2470" i="10"/>
  <c r="M2471" i="10"/>
  <c r="M2472" i="10"/>
  <c r="M2473" i="10"/>
  <c r="M2474" i="10"/>
  <c r="M2475" i="10"/>
  <c r="M2476" i="10"/>
  <c r="M2477" i="10"/>
  <c r="M2478" i="10"/>
  <c r="M2479" i="10"/>
  <c r="M2480" i="10"/>
  <c r="M2481" i="10"/>
  <c r="M2482" i="10"/>
  <c r="M2483" i="10"/>
  <c r="M2484" i="10"/>
  <c r="M2485" i="10"/>
  <c r="M2486" i="10"/>
  <c r="M2487" i="10"/>
  <c r="M2488" i="10"/>
  <c r="M2489" i="10"/>
  <c r="M2490" i="10"/>
  <c r="M2491" i="10"/>
  <c r="M2492" i="10"/>
  <c r="M2493" i="10"/>
  <c r="M2494" i="10"/>
  <c r="M2495" i="10"/>
  <c r="M2496" i="10"/>
  <c r="M2497" i="10"/>
  <c r="M2498" i="10"/>
  <c r="M2499" i="10"/>
  <c r="M2500" i="10"/>
  <c r="M2501" i="10"/>
  <c r="M2502" i="10"/>
  <c r="M2503" i="10"/>
  <c r="M2504" i="10"/>
  <c r="M2505" i="10"/>
  <c r="M2506" i="10"/>
  <c r="M2507" i="10"/>
  <c r="M2508" i="10"/>
  <c r="M2509" i="10"/>
  <c r="M2510" i="10"/>
  <c r="M2511" i="10"/>
  <c r="M2512" i="10"/>
  <c r="M2513" i="10"/>
  <c r="M2514" i="10"/>
  <c r="M2515" i="10"/>
  <c r="M2516" i="10"/>
  <c r="M2517" i="10"/>
  <c r="M2518" i="10"/>
  <c r="M2519" i="10"/>
  <c r="M2520" i="10"/>
  <c r="M2521" i="10"/>
  <c r="M2522" i="10"/>
  <c r="M2523" i="10"/>
  <c r="M2524" i="10"/>
  <c r="M2525" i="10"/>
  <c r="M2526" i="10"/>
  <c r="M2527" i="10"/>
  <c r="M2528" i="10"/>
  <c r="M2529" i="10"/>
  <c r="M2530" i="10"/>
  <c r="M2531" i="10"/>
  <c r="M2532" i="10"/>
  <c r="M2533" i="10"/>
  <c r="M2534" i="10"/>
  <c r="M2535" i="10"/>
  <c r="M2536" i="10"/>
  <c r="M2537" i="10"/>
  <c r="M2538" i="10"/>
  <c r="M2539" i="10"/>
  <c r="M2540" i="10"/>
  <c r="M2541" i="10"/>
  <c r="M2542" i="10"/>
  <c r="M2543" i="10"/>
  <c r="M2544" i="10"/>
  <c r="M2545" i="10"/>
  <c r="M2546" i="10"/>
  <c r="M2547" i="10"/>
  <c r="M2548" i="10"/>
  <c r="M2549" i="10"/>
  <c r="M2550" i="10"/>
  <c r="M2551" i="10"/>
  <c r="M2552" i="10"/>
  <c r="M2553" i="10"/>
  <c r="M2554" i="10"/>
  <c r="M2555" i="10"/>
  <c r="M2556" i="10"/>
  <c r="M2557" i="10"/>
  <c r="M2558" i="10"/>
  <c r="M2559" i="10"/>
  <c r="M2560" i="10"/>
  <c r="M2561" i="10"/>
  <c r="M2562" i="10"/>
  <c r="M2563" i="10"/>
  <c r="M2564" i="10"/>
  <c r="M2565" i="10"/>
  <c r="M2566" i="10"/>
  <c r="M2567" i="10"/>
  <c r="M2568" i="10"/>
  <c r="M2569" i="10"/>
  <c r="M2570" i="10"/>
  <c r="M2571" i="10"/>
  <c r="M2572" i="10"/>
  <c r="M2573" i="10"/>
  <c r="M2574" i="10"/>
  <c r="M2575" i="10"/>
  <c r="M2576" i="10"/>
  <c r="M2577" i="10"/>
  <c r="M2578" i="10"/>
  <c r="M2579" i="10"/>
  <c r="M2580" i="10"/>
  <c r="M2581" i="10"/>
  <c r="M2582" i="10"/>
  <c r="M2583" i="10"/>
  <c r="M2584" i="10"/>
  <c r="M2585" i="10"/>
  <c r="M2586" i="10"/>
  <c r="M2587" i="10"/>
  <c r="M2588" i="10"/>
  <c r="M2589" i="10"/>
  <c r="M2590" i="10"/>
  <c r="M2591" i="10"/>
  <c r="M2592" i="10"/>
  <c r="M2593" i="10"/>
  <c r="M2594" i="10"/>
  <c r="M2595" i="10"/>
  <c r="M2596" i="10"/>
  <c r="M2597" i="10"/>
  <c r="M2598" i="10"/>
  <c r="M2599" i="10"/>
  <c r="M2600" i="10"/>
  <c r="M2601" i="10"/>
  <c r="M2602" i="10"/>
  <c r="M2603" i="10"/>
  <c r="M2604" i="10"/>
  <c r="M2605" i="10"/>
  <c r="M2606" i="10"/>
  <c r="M2607" i="10"/>
  <c r="M2608" i="10"/>
  <c r="M2609" i="10"/>
  <c r="M2610" i="10"/>
  <c r="M2611" i="10"/>
  <c r="M2612" i="10"/>
  <c r="M2613" i="10"/>
  <c r="M2614" i="10"/>
  <c r="M2615" i="10"/>
  <c r="M2616" i="10"/>
  <c r="M2617" i="10"/>
  <c r="M2618" i="10"/>
  <c r="M2619" i="10"/>
  <c r="M2620" i="10"/>
  <c r="M2621" i="10"/>
  <c r="M2622" i="10"/>
  <c r="M2623" i="10"/>
  <c r="M2624" i="10"/>
  <c r="M2625" i="10"/>
  <c r="M2626" i="10"/>
  <c r="M2627" i="10"/>
  <c r="M2628" i="10"/>
  <c r="M2629" i="10"/>
  <c r="M2630" i="10"/>
  <c r="M2631" i="10"/>
  <c r="M2632" i="10"/>
  <c r="M2633" i="10"/>
  <c r="M2634" i="10"/>
  <c r="M2635" i="10"/>
  <c r="M2636" i="10"/>
  <c r="M2637" i="10"/>
  <c r="M2638" i="10"/>
  <c r="M2639" i="10"/>
  <c r="M2640" i="10"/>
  <c r="M2641" i="10"/>
  <c r="M2642" i="10"/>
  <c r="M2643" i="10"/>
  <c r="M2644" i="10"/>
  <c r="M2645" i="10"/>
  <c r="M2646" i="10"/>
  <c r="M2647" i="10"/>
  <c r="M2648" i="10"/>
  <c r="M2649" i="10"/>
  <c r="M2650" i="10"/>
  <c r="M2651" i="10"/>
  <c r="M2652" i="10"/>
  <c r="M2653" i="10"/>
  <c r="M2654" i="10"/>
  <c r="M2655" i="10"/>
  <c r="M2656" i="10"/>
  <c r="M2657" i="10"/>
  <c r="M2658" i="10"/>
  <c r="M2659" i="10"/>
  <c r="M2660" i="10"/>
  <c r="M2661" i="10"/>
  <c r="M2662" i="10"/>
  <c r="M2663" i="10"/>
  <c r="M2664" i="10"/>
  <c r="M2665" i="10"/>
  <c r="M2666" i="10"/>
  <c r="M2667" i="10"/>
  <c r="M2668" i="10"/>
  <c r="M2669" i="10"/>
  <c r="M2670" i="10"/>
  <c r="M2671" i="10"/>
  <c r="M2672" i="10"/>
  <c r="M2673" i="10"/>
  <c r="M2674" i="10"/>
  <c r="M2675" i="10"/>
  <c r="M2676" i="10"/>
  <c r="M2677" i="10"/>
  <c r="M2678" i="10"/>
  <c r="M2679" i="10"/>
  <c r="M2680" i="10"/>
  <c r="M2681" i="10"/>
  <c r="M2682" i="10"/>
  <c r="M2683" i="10"/>
  <c r="M2684" i="10"/>
  <c r="M2685" i="10"/>
  <c r="M2686" i="10"/>
  <c r="M2687" i="10"/>
  <c r="M2688" i="10"/>
  <c r="M2689" i="10"/>
  <c r="M2690" i="10"/>
  <c r="M2691" i="10"/>
  <c r="M2692" i="10"/>
  <c r="M2693" i="10"/>
  <c r="M2694" i="10"/>
  <c r="M2695" i="10"/>
  <c r="M2696" i="10"/>
  <c r="M2697" i="10"/>
  <c r="M2698" i="10"/>
  <c r="M2699" i="10"/>
  <c r="M2700" i="10"/>
  <c r="M2701" i="10"/>
  <c r="M2702" i="10"/>
  <c r="M2703" i="10"/>
  <c r="M2704" i="10"/>
  <c r="M2705" i="10"/>
  <c r="M2706" i="10"/>
  <c r="M2707" i="10"/>
  <c r="M2708" i="10"/>
  <c r="M2709" i="10"/>
  <c r="M2710" i="10"/>
  <c r="M2711" i="10"/>
  <c r="M2712" i="10"/>
  <c r="M2713" i="10"/>
  <c r="M2714" i="10"/>
  <c r="M2715" i="10"/>
  <c r="M2716" i="10"/>
  <c r="M2717" i="10"/>
  <c r="M2718" i="10"/>
  <c r="M2719" i="10"/>
  <c r="M2720" i="10"/>
  <c r="M2721" i="10"/>
  <c r="M2722" i="10"/>
  <c r="M2723" i="10"/>
  <c r="M2724" i="10"/>
  <c r="M2725" i="10"/>
  <c r="M2726" i="10"/>
  <c r="M2727" i="10"/>
  <c r="M2728" i="10"/>
  <c r="M2729" i="10"/>
  <c r="M2730" i="10"/>
  <c r="M2731" i="10"/>
  <c r="M2732" i="10"/>
  <c r="M2733" i="10"/>
  <c r="M2734" i="10"/>
  <c r="M2735" i="10"/>
  <c r="M2736" i="10"/>
  <c r="M2737" i="10"/>
  <c r="M2738" i="10"/>
  <c r="M2739" i="10"/>
  <c r="M2740" i="10"/>
  <c r="M2741" i="10"/>
  <c r="M2742" i="10"/>
  <c r="M2743" i="10"/>
  <c r="M2744" i="10"/>
  <c r="M2745" i="10"/>
  <c r="M2746" i="10"/>
  <c r="M2747" i="10"/>
  <c r="M2748" i="10"/>
  <c r="M2749" i="10"/>
  <c r="M2750" i="10"/>
  <c r="M2751" i="10"/>
  <c r="M2752" i="10"/>
  <c r="M2753" i="10"/>
  <c r="M2754" i="10"/>
  <c r="M2755" i="10"/>
  <c r="M2756" i="10"/>
  <c r="M2757" i="10"/>
  <c r="M2758" i="10"/>
  <c r="M2759" i="10"/>
  <c r="M2760" i="10"/>
  <c r="M2761" i="10"/>
  <c r="M2762" i="10"/>
  <c r="M2763" i="10"/>
  <c r="M2764" i="10"/>
  <c r="M2765" i="10"/>
  <c r="M2766" i="10"/>
  <c r="M2767" i="10"/>
  <c r="M2768" i="10"/>
  <c r="M2769" i="10"/>
  <c r="M2770" i="10"/>
  <c r="M2771" i="10"/>
  <c r="M2772" i="10"/>
  <c r="M2773" i="10"/>
  <c r="M2774" i="10"/>
  <c r="M2775" i="10"/>
  <c r="M2776" i="10"/>
  <c r="M2777" i="10"/>
  <c r="M2778" i="10"/>
  <c r="M2779" i="10"/>
  <c r="M2780" i="10"/>
  <c r="M2781" i="10"/>
  <c r="M2782" i="10"/>
  <c r="M2783" i="10"/>
  <c r="M2784" i="10"/>
  <c r="M2785" i="10"/>
  <c r="M2786" i="10"/>
  <c r="M2787" i="10"/>
  <c r="M2788" i="10"/>
  <c r="M2789" i="10"/>
  <c r="M2790" i="10"/>
  <c r="M2791" i="10"/>
  <c r="M2792" i="10"/>
  <c r="M2793" i="10"/>
  <c r="M2794" i="10"/>
  <c r="M2795" i="10"/>
  <c r="M2796" i="10"/>
  <c r="M2797" i="10"/>
  <c r="M2798" i="10"/>
  <c r="M2799" i="10"/>
  <c r="M2800" i="10"/>
  <c r="M2801" i="10"/>
  <c r="M2802" i="10"/>
  <c r="M2803" i="10"/>
  <c r="M2804" i="10"/>
  <c r="M2805" i="10"/>
  <c r="M2806" i="10"/>
  <c r="M2807" i="10"/>
  <c r="M2808" i="10"/>
  <c r="M2809" i="10"/>
  <c r="M2810" i="10"/>
  <c r="M2811" i="10"/>
  <c r="M2812" i="10"/>
  <c r="M2813" i="10"/>
  <c r="M2814" i="10"/>
  <c r="M2815" i="10"/>
  <c r="M2816" i="10"/>
  <c r="M2817" i="10"/>
  <c r="M2818" i="10"/>
  <c r="M2819" i="10"/>
  <c r="M2820" i="10"/>
  <c r="M2821" i="10"/>
  <c r="M2822" i="10"/>
  <c r="M2823" i="10"/>
  <c r="M2824" i="10"/>
  <c r="M2825" i="10"/>
  <c r="M2826" i="10"/>
  <c r="M2827" i="10"/>
  <c r="M2828" i="10"/>
  <c r="M2829" i="10"/>
  <c r="M2830" i="10"/>
  <c r="M2831" i="10"/>
  <c r="M2832" i="10"/>
  <c r="M2833" i="10"/>
  <c r="M2834" i="10"/>
  <c r="M2835" i="10"/>
  <c r="M2836" i="10"/>
  <c r="M2837" i="10"/>
  <c r="M2838" i="10"/>
  <c r="M2839" i="10"/>
  <c r="M2840" i="10"/>
  <c r="M2841" i="10"/>
  <c r="M2842" i="10"/>
  <c r="M2843" i="10"/>
  <c r="M2844" i="10"/>
  <c r="M2845" i="10"/>
  <c r="M2846" i="10"/>
  <c r="M2847" i="10"/>
  <c r="M2848" i="10"/>
  <c r="M2849" i="10"/>
  <c r="M2850" i="10"/>
  <c r="M2851" i="10"/>
  <c r="M2852" i="10"/>
  <c r="M2853" i="10"/>
  <c r="M2854" i="10"/>
  <c r="M2855" i="10"/>
  <c r="M2856" i="10"/>
  <c r="M2857" i="10"/>
  <c r="M2858" i="10"/>
  <c r="M2859" i="10"/>
  <c r="M2860" i="10"/>
  <c r="M2861" i="10"/>
  <c r="M2862" i="10"/>
  <c r="M2863" i="10"/>
  <c r="M2864" i="10"/>
  <c r="M2865" i="10"/>
  <c r="M2866" i="10"/>
  <c r="M2867" i="10"/>
  <c r="M2868" i="10"/>
  <c r="M2869" i="10"/>
  <c r="M2870" i="10"/>
  <c r="M2871" i="10"/>
  <c r="M2872" i="10"/>
  <c r="M2873" i="10"/>
  <c r="M2874" i="10"/>
  <c r="M2875" i="10"/>
  <c r="M2876" i="10"/>
  <c r="M2877" i="10"/>
  <c r="M2878" i="10"/>
  <c r="M2879" i="10"/>
  <c r="M2880" i="10"/>
  <c r="M2881" i="10"/>
  <c r="M2882" i="10"/>
  <c r="M2883" i="10"/>
  <c r="M2884" i="10"/>
  <c r="M2885" i="10"/>
  <c r="M2886" i="10"/>
  <c r="M2887" i="10"/>
  <c r="M2888" i="10"/>
  <c r="M2889" i="10"/>
  <c r="M2890" i="10"/>
  <c r="M2891" i="10"/>
  <c r="M2892" i="10"/>
  <c r="M2893" i="10"/>
  <c r="M2894" i="10"/>
  <c r="M2895" i="10"/>
  <c r="M2896" i="10"/>
  <c r="M2897" i="10"/>
  <c r="M2898" i="10"/>
  <c r="M2899" i="10"/>
  <c r="M2900" i="10"/>
  <c r="M2901" i="10"/>
  <c r="M2902" i="10"/>
  <c r="M2903" i="10"/>
  <c r="M2904" i="10"/>
  <c r="M2905" i="10"/>
  <c r="M2906" i="10"/>
  <c r="M2907" i="10"/>
  <c r="M2908" i="10"/>
  <c r="M2909" i="10"/>
  <c r="M2910" i="10"/>
  <c r="M2911" i="10"/>
  <c r="M2912" i="10"/>
  <c r="M2913" i="10"/>
  <c r="M2914" i="10"/>
  <c r="M2915" i="10"/>
  <c r="M2916" i="10"/>
  <c r="M2917" i="10"/>
  <c r="M2918" i="10"/>
  <c r="M2919" i="10"/>
  <c r="M2920" i="10"/>
  <c r="M2921" i="10"/>
  <c r="M2922" i="10"/>
  <c r="M2923" i="10"/>
  <c r="M2924" i="10"/>
  <c r="M2925" i="10"/>
  <c r="M2926" i="10"/>
  <c r="M2927" i="10"/>
  <c r="M2928" i="10"/>
  <c r="M2929" i="10"/>
  <c r="M2930" i="10"/>
  <c r="M2931" i="10"/>
  <c r="M2932" i="10"/>
  <c r="M2933" i="10"/>
  <c r="M2934" i="10"/>
  <c r="M2935" i="10"/>
  <c r="M2936" i="10"/>
  <c r="M2937" i="10"/>
  <c r="M2938" i="10"/>
  <c r="M2939" i="10"/>
  <c r="M2940" i="10"/>
  <c r="M2941" i="10"/>
  <c r="M2942" i="10"/>
  <c r="M2943" i="10"/>
  <c r="M2944" i="10"/>
  <c r="M2945" i="10"/>
  <c r="M2946" i="10"/>
  <c r="M2947" i="10"/>
  <c r="M2948" i="10"/>
  <c r="M2949" i="10"/>
  <c r="M2950" i="10"/>
  <c r="M2951" i="10"/>
  <c r="M2952" i="10"/>
  <c r="M2953" i="10"/>
  <c r="M2954" i="10"/>
  <c r="M2955" i="10"/>
  <c r="M2956" i="10"/>
  <c r="M2957" i="10"/>
  <c r="M2958" i="10"/>
  <c r="M2959" i="10"/>
  <c r="M2960" i="10"/>
  <c r="M2961" i="10"/>
  <c r="M2962" i="10"/>
  <c r="M2963" i="10"/>
  <c r="M2964" i="10"/>
  <c r="M2965" i="10"/>
  <c r="M2966" i="10"/>
  <c r="M2967" i="10"/>
  <c r="M2968" i="10"/>
  <c r="M2969" i="10"/>
  <c r="M2970" i="10"/>
  <c r="M2971" i="10"/>
  <c r="M2972" i="10"/>
  <c r="M2973" i="10"/>
  <c r="M2974" i="10"/>
  <c r="M2975" i="10"/>
  <c r="M2976" i="10"/>
  <c r="M2977" i="10"/>
  <c r="M2978" i="10"/>
  <c r="M2979" i="10"/>
  <c r="M2980" i="10"/>
  <c r="M2981" i="10"/>
  <c r="M2982" i="10"/>
  <c r="M2983" i="10"/>
  <c r="M2984" i="10"/>
  <c r="M2985" i="10"/>
  <c r="M2986" i="10"/>
  <c r="M2987" i="10"/>
  <c r="M2988" i="10"/>
  <c r="M2989" i="10"/>
  <c r="M2990" i="10"/>
  <c r="M2991" i="10"/>
  <c r="M2992" i="10"/>
  <c r="M2993" i="10"/>
  <c r="M2994" i="10"/>
  <c r="M2995" i="10"/>
  <c r="M2996" i="10"/>
  <c r="M2997" i="10"/>
  <c r="M2998" i="10"/>
  <c r="M2999" i="10"/>
  <c r="M3000" i="10"/>
  <c r="M3001" i="10"/>
  <c r="M3002" i="10"/>
  <c r="M3003" i="10"/>
  <c r="M3004" i="10"/>
  <c r="M3005" i="10"/>
  <c r="M3006" i="10"/>
  <c r="M3007" i="10"/>
  <c r="M3008" i="10"/>
  <c r="M3009" i="10"/>
  <c r="M3010" i="10"/>
  <c r="M3011" i="10"/>
  <c r="M3012" i="10"/>
  <c r="M3013" i="10"/>
  <c r="M3014" i="10"/>
  <c r="M3015" i="10"/>
  <c r="M3016" i="10"/>
  <c r="M3017" i="10"/>
  <c r="M3018" i="10"/>
  <c r="M3019" i="10"/>
  <c r="M3020" i="10"/>
  <c r="M3021" i="10"/>
  <c r="M3022" i="10"/>
  <c r="M3023" i="10"/>
  <c r="M3024" i="10"/>
  <c r="M3025" i="10"/>
  <c r="M3026" i="10"/>
  <c r="M3027" i="10"/>
  <c r="M3028" i="10"/>
  <c r="M3029" i="10"/>
  <c r="M3030" i="10"/>
  <c r="M3031" i="10"/>
  <c r="M3032" i="10"/>
  <c r="M3033" i="10"/>
  <c r="M3034" i="10"/>
  <c r="M3035" i="10"/>
  <c r="M3036" i="10"/>
  <c r="M3037" i="10"/>
  <c r="M3038" i="10"/>
  <c r="M3039" i="10"/>
  <c r="M3040" i="10"/>
  <c r="M3041" i="10"/>
  <c r="M3042" i="10"/>
  <c r="M3043" i="10"/>
  <c r="M3044" i="10"/>
  <c r="M3045" i="10"/>
  <c r="M3046" i="10"/>
  <c r="M3047" i="10"/>
  <c r="M3048" i="10"/>
  <c r="M3049" i="10"/>
  <c r="M3050" i="10"/>
  <c r="M3051" i="10"/>
  <c r="M3052" i="10"/>
  <c r="M3053" i="10"/>
  <c r="M3054" i="10"/>
  <c r="M3055" i="10"/>
  <c r="M3056" i="10"/>
  <c r="M3057" i="10"/>
  <c r="M3058" i="10"/>
  <c r="M3059" i="10"/>
  <c r="M3060" i="10"/>
  <c r="M3061" i="10"/>
  <c r="M3062" i="10"/>
  <c r="M3063" i="10"/>
  <c r="M3064" i="10"/>
  <c r="M3065" i="10"/>
  <c r="M3066" i="10"/>
  <c r="M3067" i="10"/>
  <c r="M3068" i="10"/>
  <c r="M3069" i="10"/>
  <c r="M3070" i="10"/>
  <c r="M3071" i="10"/>
  <c r="M3072" i="10"/>
  <c r="M3073" i="10"/>
  <c r="M3074" i="10"/>
  <c r="M3075" i="10"/>
  <c r="M3076" i="10"/>
  <c r="M3077" i="10"/>
  <c r="M3078" i="10"/>
  <c r="M3079" i="10"/>
  <c r="M3080" i="10"/>
  <c r="M3081" i="10"/>
  <c r="M3082" i="10"/>
  <c r="M3083" i="10"/>
  <c r="M3084" i="10"/>
  <c r="M3085" i="10"/>
  <c r="M3086" i="10"/>
  <c r="M3087" i="10"/>
  <c r="M3088" i="10"/>
  <c r="M3089" i="10"/>
  <c r="M3090" i="10"/>
  <c r="M3091" i="10"/>
  <c r="M3092" i="10"/>
  <c r="M3093" i="10"/>
  <c r="M3094" i="10"/>
  <c r="M3095" i="10"/>
  <c r="M3096" i="10"/>
  <c r="M3097" i="10"/>
  <c r="M3098" i="10"/>
  <c r="M3099" i="10"/>
  <c r="M3100" i="10"/>
  <c r="M3101" i="10"/>
  <c r="M3103" i="10"/>
  <c r="M3104" i="10"/>
  <c r="M3105" i="10"/>
  <c r="M3106" i="10"/>
  <c r="M3107" i="10"/>
  <c r="M3108" i="10"/>
  <c r="M3109" i="10"/>
  <c r="M3110" i="10"/>
  <c r="M3111" i="10"/>
  <c r="M3112" i="10"/>
  <c r="M3113" i="10"/>
  <c r="M3114" i="10"/>
  <c r="M3115" i="10"/>
  <c r="M3116" i="10"/>
  <c r="M3117" i="10"/>
  <c r="M3118" i="10"/>
  <c r="M3119" i="10"/>
  <c r="M3120" i="10"/>
  <c r="M3121" i="10"/>
  <c r="M3122" i="10"/>
  <c r="M3123" i="10"/>
  <c r="M3124" i="10"/>
  <c r="M3125" i="10"/>
  <c r="M3126" i="10"/>
  <c r="M3127" i="10"/>
  <c r="M3128" i="10"/>
  <c r="M3129" i="10"/>
  <c r="M3130" i="10"/>
  <c r="M3131" i="10"/>
  <c r="M3132" i="10"/>
  <c r="M3133" i="10"/>
  <c r="M3134" i="10"/>
  <c r="M3135" i="10"/>
  <c r="M3136" i="10"/>
  <c r="M3137" i="10"/>
  <c r="M3138" i="10"/>
  <c r="M3139" i="10"/>
  <c r="M3140" i="10"/>
  <c r="M3141" i="10"/>
  <c r="M3142" i="10"/>
  <c r="M3143" i="10"/>
  <c r="M3144" i="10"/>
  <c r="M3145" i="10"/>
  <c r="M3146" i="10"/>
  <c r="M3147" i="10"/>
  <c r="M3148" i="10"/>
  <c r="M3149" i="10"/>
  <c r="M3150" i="10"/>
  <c r="M3151" i="10"/>
  <c r="M3152" i="10"/>
  <c r="M3153" i="10"/>
  <c r="M3154" i="10"/>
  <c r="M3155" i="10"/>
  <c r="M3156" i="10"/>
  <c r="M3157" i="10"/>
  <c r="M3158" i="10"/>
  <c r="M3159" i="10"/>
  <c r="M3160" i="10"/>
  <c r="M3161" i="10"/>
  <c r="M3162" i="10"/>
  <c r="M3163" i="10"/>
  <c r="M3164" i="10"/>
  <c r="M3165" i="10"/>
  <c r="M3166" i="10"/>
  <c r="M3167" i="10"/>
  <c r="M3168" i="10"/>
  <c r="M409" i="4" s="1"/>
  <c r="M3169" i="10"/>
  <c r="M3170" i="10"/>
  <c r="M3171" i="10"/>
  <c r="M3172" i="10"/>
  <c r="M3173" i="10"/>
  <c r="M3174" i="10"/>
  <c r="M3175" i="10"/>
  <c r="M3176" i="10"/>
  <c r="M3177" i="10"/>
  <c r="M3178" i="10"/>
  <c r="M422" i="4" s="1"/>
  <c r="M3179" i="10"/>
  <c r="M3180" i="10"/>
  <c r="M418" i="4" s="1"/>
  <c r="M3181" i="10"/>
  <c r="M3182" i="10"/>
  <c r="M3183" i="10"/>
  <c r="M3184" i="10"/>
  <c r="M3185" i="10"/>
  <c r="M3186" i="10"/>
  <c r="M3187" i="10"/>
  <c r="M3188" i="10"/>
  <c r="M3189" i="10"/>
  <c r="M3190" i="10"/>
  <c r="M3191" i="10"/>
  <c r="M3192" i="10"/>
  <c r="M3193" i="10"/>
  <c r="M3194" i="10"/>
  <c r="M3195" i="10"/>
  <c r="M3196" i="10"/>
  <c r="M3197" i="10"/>
  <c r="M3198" i="10"/>
  <c r="M3199" i="10"/>
  <c r="M3200" i="10"/>
  <c r="M3201" i="10"/>
  <c r="M3202" i="10"/>
  <c r="M3203" i="10"/>
  <c r="M3204" i="10"/>
  <c r="M3205" i="10"/>
  <c r="M3206" i="10"/>
  <c r="M3207" i="10"/>
  <c r="M3208" i="10"/>
  <c r="M3209" i="10"/>
  <c r="M3210" i="10"/>
  <c r="M3211" i="10"/>
  <c r="M3212" i="10"/>
  <c r="M3213" i="10"/>
  <c r="M3214" i="10"/>
  <c r="M3215" i="10"/>
  <c r="M3216" i="10"/>
  <c r="M3217" i="10"/>
  <c r="M3218" i="10"/>
  <c r="M3219" i="10"/>
  <c r="M3220" i="10"/>
  <c r="M3221" i="10"/>
  <c r="M3222" i="10"/>
  <c r="M3223" i="10"/>
  <c r="M3224" i="10"/>
  <c r="M3225" i="10"/>
  <c r="M3226" i="10"/>
  <c r="M3227" i="10"/>
  <c r="M3228" i="10"/>
  <c r="M3229" i="10"/>
  <c r="M541" i="4" s="1"/>
  <c r="M3230" i="10"/>
  <c r="M542" i="4" s="1"/>
  <c r="M3231" i="10"/>
  <c r="M3232" i="10"/>
  <c r="M73" i="4" s="1"/>
  <c r="M3233" i="10"/>
  <c r="M3234" i="10"/>
  <c r="M3235" i="10"/>
  <c r="M543" i="4" s="1"/>
  <c r="M3236" i="10"/>
  <c r="M544" i="4" s="1"/>
  <c r="M3237" i="10"/>
  <c r="M3238" i="10"/>
  <c r="M3239" i="10"/>
  <c r="M3240" i="10"/>
  <c r="M3241" i="10"/>
  <c r="M3242" i="10"/>
  <c r="M3243" i="10"/>
  <c r="M3244" i="10"/>
  <c r="M3245" i="10"/>
  <c r="M3246" i="10"/>
  <c r="M3247" i="10"/>
  <c r="M3248" i="10"/>
  <c r="M3249" i="10"/>
  <c r="M3250" i="10"/>
  <c r="M3251" i="10"/>
  <c r="M3252" i="10"/>
  <c r="M3253" i="10"/>
  <c r="M3254" i="10"/>
  <c r="M3255" i="10"/>
  <c r="M3256" i="10"/>
  <c r="M3257" i="10"/>
  <c r="M3258" i="10"/>
  <c r="M3259" i="10"/>
  <c r="M3260" i="10"/>
  <c r="M3261" i="10"/>
  <c r="M3262" i="10"/>
  <c r="M3263" i="10"/>
  <c r="M3264" i="10"/>
  <c r="M3265" i="10"/>
  <c r="M3266" i="10"/>
  <c r="M3267" i="10"/>
  <c r="M3268" i="10"/>
  <c r="M3269" i="10"/>
  <c r="M3270" i="10"/>
  <c r="M3271" i="10"/>
  <c r="M3272" i="10"/>
  <c r="M3273" i="10"/>
  <c r="M3274" i="10"/>
  <c r="M3275" i="10"/>
  <c r="M3276" i="10"/>
  <c r="M3277" i="10"/>
  <c r="M3278" i="10"/>
  <c r="M3279" i="10"/>
  <c r="M3280" i="10"/>
  <c r="M3281" i="10"/>
  <c r="M3282" i="10"/>
  <c r="M3283" i="10"/>
  <c r="M3284" i="10"/>
  <c r="M3285" i="10"/>
  <c r="M3286" i="10"/>
  <c r="M3287" i="10"/>
  <c r="M3288" i="10"/>
  <c r="M3289" i="10"/>
  <c r="M3290" i="10"/>
  <c r="M3291" i="10"/>
  <c r="M3292" i="10"/>
  <c r="M3293" i="10"/>
  <c r="M3294" i="10"/>
  <c r="M3295" i="10"/>
  <c r="M3296" i="10"/>
  <c r="M3297" i="10"/>
  <c r="M3298" i="10"/>
  <c r="M3299" i="10"/>
  <c r="M3300" i="10"/>
  <c r="M3301" i="10"/>
  <c r="M3302" i="10"/>
  <c r="M3303" i="10"/>
  <c r="M3304" i="10"/>
  <c r="M3305" i="10"/>
  <c r="M3306" i="10"/>
  <c r="M3307" i="10"/>
  <c r="M3308" i="10"/>
  <c r="M3309" i="10"/>
  <c r="M3310" i="10"/>
  <c r="M3311" i="10"/>
  <c r="M3312" i="10"/>
  <c r="M3313" i="10"/>
  <c r="M3314" i="10"/>
  <c r="M3315" i="10"/>
  <c r="M3316" i="10"/>
  <c r="M3317" i="10"/>
  <c r="M3318" i="10"/>
  <c r="M3319" i="10"/>
  <c r="M3320" i="10"/>
  <c r="M3321" i="10"/>
  <c r="M3322" i="10"/>
  <c r="M3323" i="10"/>
  <c r="M3324" i="10"/>
  <c r="M3325" i="10"/>
  <c r="M3326" i="10"/>
  <c r="M3327" i="10"/>
  <c r="M3328" i="10"/>
  <c r="M3329" i="10"/>
  <c r="M3330" i="10"/>
  <c r="M3331" i="10"/>
  <c r="M3332" i="10"/>
  <c r="M3333" i="10"/>
  <c r="M3334" i="10"/>
  <c r="M3335" i="10"/>
  <c r="M3336" i="10"/>
  <c r="M3337" i="10"/>
  <c r="M3338" i="10"/>
  <c r="M3339" i="10"/>
  <c r="M3340" i="10"/>
  <c r="M3341" i="10"/>
  <c r="M3342" i="10"/>
  <c r="M3343" i="10"/>
  <c r="M3344" i="10"/>
  <c r="M3345" i="10"/>
  <c r="M3346" i="10"/>
  <c r="M3347" i="10"/>
  <c r="M3348" i="10"/>
  <c r="M3349" i="10"/>
  <c r="M3350" i="10"/>
  <c r="M3351" i="10"/>
  <c r="M3352" i="10"/>
  <c r="M3353" i="10"/>
  <c r="M3354" i="10"/>
  <c r="M3355" i="10"/>
  <c r="M3356" i="10"/>
  <c r="M3358" i="10"/>
  <c r="M3359" i="10"/>
  <c r="M3360" i="10"/>
  <c r="M3361" i="10"/>
  <c r="M3362" i="10"/>
  <c r="M3363" i="10"/>
  <c r="M3364" i="10"/>
  <c r="M3365" i="10"/>
  <c r="M3366" i="10"/>
  <c r="M3367" i="10"/>
  <c r="M3368" i="10"/>
  <c r="M3369" i="10"/>
  <c r="M3370" i="10"/>
  <c r="M3371" i="10"/>
  <c r="M3372" i="10"/>
  <c r="M3373" i="10"/>
  <c r="M3374" i="10"/>
  <c r="M3375" i="10"/>
  <c r="M3376" i="10"/>
  <c r="M3377" i="10"/>
  <c r="M3378" i="10"/>
  <c r="M3379" i="10"/>
  <c r="M3380" i="10"/>
  <c r="M3381" i="10"/>
  <c r="M3382" i="10"/>
  <c r="M3383" i="10"/>
  <c r="M3384" i="10"/>
  <c r="M3385" i="10"/>
  <c r="M3386" i="10"/>
  <c r="M3387" i="10"/>
  <c r="M3388" i="10"/>
  <c r="M3389" i="10"/>
  <c r="M3390" i="10"/>
  <c r="M3391" i="10"/>
  <c r="M3392" i="10"/>
  <c r="M3393" i="10"/>
  <c r="M3394" i="10"/>
  <c r="M3395" i="10"/>
  <c r="M3396" i="10"/>
  <c r="M3397" i="10"/>
  <c r="M3398" i="10"/>
  <c r="M3399" i="10"/>
  <c r="M3400" i="10"/>
  <c r="M3401" i="10"/>
  <c r="M3402" i="10"/>
  <c r="M3403" i="10"/>
  <c r="M3404" i="10"/>
  <c r="M3405" i="10"/>
  <c r="M3406" i="10"/>
  <c r="M3408" i="10"/>
  <c r="M3409" i="10"/>
  <c r="M3410" i="10"/>
  <c r="M3411" i="10"/>
  <c r="M3412" i="10"/>
  <c r="M3413" i="10"/>
  <c r="M3414" i="10"/>
  <c r="M3416" i="10"/>
  <c r="M3417" i="10"/>
  <c r="M3418" i="10"/>
  <c r="M3419" i="10"/>
  <c r="M3420" i="10"/>
  <c r="M3421" i="10"/>
  <c r="M3422" i="10"/>
  <c r="M3423" i="10"/>
  <c r="M3424" i="10"/>
  <c r="M3425" i="10"/>
  <c r="M3426" i="10"/>
  <c r="M3427" i="10"/>
  <c r="M3428" i="10"/>
  <c r="M3429" i="10"/>
  <c r="M3430" i="10"/>
  <c r="M3431" i="10"/>
  <c r="M3432" i="10"/>
  <c r="M3433" i="10"/>
  <c r="M3434" i="10"/>
  <c r="M3435" i="10"/>
  <c r="M3436" i="10"/>
  <c r="M3437" i="10"/>
  <c r="M3438" i="10"/>
  <c r="M3439" i="10"/>
  <c r="M3440" i="10"/>
  <c r="M3441" i="10"/>
  <c r="M3442" i="10"/>
  <c r="M3443" i="10"/>
  <c r="M3444" i="10"/>
  <c r="M3445" i="10"/>
  <c r="M3446" i="10"/>
  <c r="M3447" i="10"/>
  <c r="M3448" i="10"/>
  <c r="M3449" i="10"/>
  <c r="M3450" i="10"/>
  <c r="M3451" i="10"/>
  <c r="M3452" i="10"/>
  <c r="M3453" i="10"/>
  <c r="M3454" i="10"/>
  <c r="M3455" i="10"/>
  <c r="M3456" i="10"/>
  <c r="M3457" i="10"/>
  <c r="M3458" i="10"/>
  <c r="M3459" i="10"/>
  <c r="M3460" i="10"/>
  <c r="M3461" i="10"/>
  <c r="M3462" i="10"/>
  <c r="M3463" i="10"/>
  <c r="M3464" i="10"/>
  <c r="M3465" i="10"/>
  <c r="M3466" i="10"/>
  <c r="M3467" i="10"/>
  <c r="M3468" i="10"/>
  <c r="M3469" i="10"/>
  <c r="M3470" i="10"/>
  <c r="M3471" i="10"/>
  <c r="M3472" i="10"/>
  <c r="M3473" i="10"/>
  <c r="M3474" i="10"/>
  <c r="M3475" i="10"/>
  <c r="M3476" i="10"/>
  <c r="M3477" i="10"/>
  <c r="M3478" i="10"/>
  <c r="M3479" i="10"/>
  <c r="M3480" i="10"/>
  <c r="M3481" i="10"/>
  <c r="M3482" i="10"/>
  <c r="M3483" i="10"/>
  <c r="M3484" i="10"/>
  <c r="M3485" i="10"/>
  <c r="M3486" i="10"/>
  <c r="M3487" i="10"/>
  <c r="M3488" i="10"/>
  <c r="M3489" i="10"/>
  <c r="M3490" i="10"/>
  <c r="M3491" i="10"/>
  <c r="M3492" i="10"/>
  <c r="M3493" i="10"/>
  <c r="M3494" i="10"/>
  <c r="M3495" i="10"/>
  <c r="M3496" i="10"/>
  <c r="M3497" i="10"/>
  <c r="M3498" i="10"/>
  <c r="M3499" i="10"/>
  <c r="M3500" i="10"/>
  <c r="M3501" i="10"/>
  <c r="M3502" i="10"/>
  <c r="M3503" i="10"/>
  <c r="M3504" i="10"/>
  <c r="M3505" i="10"/>
  <c r="M3506" i="10"/>
  <c r="M3507" i="10"/>
  <c r="M3508" i="10"/>
  <c r="M3509" i="10"/>
  <c r="M3510" i="10"/>
  <c r="M3511" i="10"/>
  <c r="M3512" i="10"/>
  <c r="M3513" i="10"/>
  <c r="M3514" i="10"/>
  <c r="M3516" i="10"/>
  <c r="M3517" i="10"/>
  <c r="M3518" i="10"/>
  <c r="M3519" i="10"/>
  <c r="M3520" i="10"/>
  <c r="M3521" i="10"/>
  <c r="M3522" i="10"/>
  <c r="M3523" i="10"/>
  <c r="M3524" i="10"/>
  <c r="M3525" i="10"/>
  <c r="M3526" i="10"/>
  <c r="M3527" i="10"/>
  <c r="M3528" i="10"/>
  <c r="M3529" i="10"/>
  <c r="M3530" i="10"/>
  <c r="M3531" i="10"/>
  <c r="M3532" i="10"/>
  <c r="M3533" i="10"/>
  <c r="M3534" i="10"/>
  <c r="M3535" i="10"/>
  <c r="M3536" i="10"/>
  <c r="M3537" i="10"/>
  <c r="M3538" i="10"/>
  <c r="M3539" i="10"/>
  <c r="M3540" i="10"/>
  <c r="M3541" i="10"/>
  <c r="M3542" i="10"/>
  <c r="M3543" i="10"/>
  <c r="M3544" i="10"/>
  <c r="M3545" i="10"/>
  <c r="M3546" i="10"/>
  <c r="M3547" i="10"/>
  <c r="M3548" i="10"/>
  <c r="M3549" i="10"/>
  <c r="M3550" i="10"/>
  <c r="M3551" i="10"/>
  <c r="M3552" i="10"/>
  <c r="M3553" i="10"/>
  <c r="M3554" i="10"/>
  <c r="M3555" i="10"/>
  <c r="M3556" i="10"/>
  <c r="M3557" i="10"/>
  <c r="M3558" i="10"/>
  <c r="M3559" i="10"/>
  <c r="M3560" i="10"/>
  <c r="M3561" i="10"/>
  <c r="M3562" i="10"/>
  <c r="M3563" i="10"/>
  <c r="M3564" i="10"/>
  <c r="M3565" i="10"/>
  <c r="M3566" i="10"/>
  <c r="M3567" i="10"/>
  <c r="M3568" i="10"/>
  <c r="M3569" i="10"/>
  <c r="M3570" i="10"/>
  <c r="M3571" i="10"/>
  <c r="M3572" i="10"/>
  <c r="M3573" i="10"/>
  <c r="M3574" i="10"/>
  <c r="M3575" i="10"/>
  <c r="M3576" i="10"/>
  <c r="M3577" i="10"/>
  <c r="M3578" i="10"/>
  <c r="M3579" i="10"/>
  <c r="M3580" i="10"/>
  <c r="M3581" i="10"/>
  <c r="M3582" i="10"/>
  <c r="M3583" i="10"/>
  <c r="M3584" i="10"/>
  <c r="M3585" i="10"/>
  <c r="M3586" i="10"/>
  <c r="M3587" i="10"/>
  <c r="M3588" i="10"/>
  <c r="M3589" i="10"/>
  <c r="M3590" i="10"/>
  <c r="M3591" i="10"/>
  <c r="M3592" i="10"/>
  <c r="M3593" i="10"/>
  <c r="M3594" i="10"/>
  <c r="M3595" i="10"/>
  <c r="M3596" i="10"/>
  <c r="M3597" i="10"/>
  <c r="M3598" i="10"/>
  <c r="M3599" i="10"/>
  <c r="M3600" i="10"/>
  <c r="M3601" i="10"/>
  <c r="M3602" i="10"/>
  <c r="M3603" i="10"/>
  <c r="M3604" i="10"/>
  <c r="M3605" i="10"/>
  <c r="M3606" i="10"/>
  <c r="M3607" i="10"/>
  <c r="M3608" i="10"/>
  <c r="M3609" i="10"/>
  <c r="M3610" i="10"/>
  <c r="M3611" i="10"/>
  <c r="M3612" i="10"/>
  <c r="M3613" i="10"/>
  <c r="M3614" i="10"/>
  <c r="M3615" i="10"/>
  <c r="M3616" i="10"/>
  <c r="M3617" i="10"/>
  <c r="M3618" i="10"/>
  <c r="M3619" i="10"/>
  <c r="M3620" i="10"/>
  <c r="M3621" i="10"/>
  <c r="M3622" i="10"/>
  <c r="M3623" i="10"/>
  <c r="M3624" i="10"/>
  <c r="M3625" i="10"/>
  <c r="M3626" i="10"/>
  <c r="M3627" i="10"/>
  <c r="M3628" i="10"/>
  <c r="M3629" i="10"/>
  <c r="M3630" i="10"/>
  <c r="M3631" i="10"/>
  <c r="M3632" i="10"/>
  <c r="M3633" i="10"/>
  <c r="M3634" i="10"/>
  <c r="M3635" i="10"/>
  <c r="M3636" i="10"/>
  <c r="M3637" i="10"/>
  <c r="M3638" i="10"/>
  <c r="M3639" i="10"/>
  <c r="M3640" i="10"/>
  <c r="M3641" i="10"/>
  <c r="M3642" i="10"/>
  <c r="M3643" i="10"/>
  <c r="M3644" i="10"/>
  <c r="M3645" i="10"/>
  <c r="M3646" i="10"/>
  <c r="M3647" i="10"/>
  <c r="M3648" i="10"/>
  <c r="M3649" i="10"/>
  <c r="M3650" i="10"/>
  <c r="M3651" i="10"/>
  <c r="M3652" i="10"/>
  <c r="M3653" i="10"/>
  <c r="M3654" i="10"/>
  <c r="M3655" i="10"/>
  <c r="M3656" i="10"/>
  <c r="M3657" i="10"/>
  <c r="M3658" i="10"/>
  <c r="M3659" i="10"/>
  <c r="M3660" i="10"/>
  <c r="M3661" i="10"/>
  <c r="M3662" i="10"/>
  <c r="M3663" i="10"/>
  <c r="M3664" i="10"/>
  <c r="M3665" i="10"/>
  <c r="M3666" i="10"/>
  <c r="M3667" i="10"/>
  <c r="M3668" i="10"/>
  <c r="M3669" i="10"/>
  <c r="M3670" i="10"/>
  <c r="M3671" i="10"/>
  <c r="M3672" i="10"/>
  <c r="M3673" i="10"/>
  <c r="M3674" i="10"/>
  <c r="M3675" i="10"/>
  <c r="M3676" i="10"/>
  <c r="M3677" i="10"/>
  <c r="M3678" i="10"/>
  <c r="M3679" i="10"/>
  <c r="M3680" i="10"/>
  <c r="M3681" i="10"/>
  <c r="M3682" i="10"/>
  <c r="M3683" i="10"/>
  <c r="M3684" i="10"/>
  <c r="M3685" i="10"/>
  <c r="M3686" i="10"/>
  <c r="M3687" i="10"/>
  <c r="M3688" i="10"/>
  <c r="M3689" i="10"/>
  <c r="M3690" i="10"/>
  <c r="M3691" i="10"/>
  <c r="M3692" i="10"/>
  <c r="M3693" i="10"/>
  <c r="M3694" i="10"/>
  <c r="M3695" i="10"/>
  <c r="M3696" i="10"/>
  <c r="M3697" i="10"/>
  <c r="M3698" i="10"/>
  <c r="M3699" i="10"/>
  <c r="M3700" i="10"/>
  <c r="M3701" i="10"/>
  <c r="M3702" i="10"/>
  <c r="M3703" i="10"/>
  <c r="M3704" i="10"/>
  <c r="M3705" i="10"/>
  <c r="M3706" i="10"/>
  <c r="M3707" i="10"/>
  <c r="M3708" i="10"/>
  <c r="M3709" i="10"/>
  <c r="M3710" i="10"/>
  <c r="M3711" i="10"/>
  <c r="M3712" i="10"/>
  <c r="M3713" i="10"/>
  <c r="M3714" i="10"/>
  <c r="M3715" i="10"/>
  <c r="M3716" i="10"/>
  <c r="M3717" i="10"/>
  <c r="M3718" i="10"/>
  <c r="M3719" i="10"/>
  <c r="M3720" i="10"/>
  <c r="M3721" i="10"/>
  <c r="M3722" i="10"/>
  <c r="M3723" i="10"/>
  <c r="M3724" i="10"/>
  <c r="M3725" i="10"/>
  <c r="M3726" i="10"/>
  <c r="M3727" i="10"/>
  <c r="M3728" i="10"/>
  <c r="M3729" i="10"/>
  <c r="M3730" i="10"/>
  <c r="M3731" i="10"/>
  <c r="M3732" i="10"/>
  <c r="M3733" i="10"/>
  <c r="M3734" i="10"/>
  <c r="M3735" i="10"/>
  <c r="M3736" i="10"/>
  <c r="M3737" i="10"/>
  <c r="M3738" i="10"/>
  <c r="M3739" i="10"/>
  <c r="M3740" i="10"/>
  <c r="M3741" i="10"/>
  <c r="M3742" i="10"/>
  <c r="M3743" i="10"/>
  <c r="M3744" i="10"/>
  <c r="M3745" i="10"/>
  <c r="M3746" i="10"/>
  <c r="M3747" i="10"/>
  <c r="M3748" i="10"/>
  <c r="M3749" i="10"/>
  <c r="M3750" i="10"/>
  <c r="M3751" i="10"/>
  <c r="M3752" i="10"/>
  <c r="M3753" i="10"/>
  <c r="M3754" i="10"/>
  <c r="M3755" i="10"/>
  <c r="M3756" i="10"/>
  <c r="M3757" i="10"/>
  <c r="M3758" i="10"/>
  <c r="M3759" i="10"/>
  <c r="M3760" i="10"/>
  <c r="M3761" i="10"/>
  <c r="M3762" i="10"/>
  <c r="M3763" i="10"/>
  <c r="M3764" i="10"/>
  <c r="M3765" i="10"/>
  <c r="M3766" i="10"/>
  <c r="M3767" i="10"/>
  <c r="M3768" i="10"/>
  <c r="M3769" i="10"/>
  <c r="M3770" i="10"/>
  <c r="M3771" i="10"/>
  <c r="M3772" i="10"/>
  <c r="M3773" i="10"/>
  <c r="M3774" i="10"/>
  <c r="M3775" i="10"/>
  <c r="M3776" i="10"/>
  <c r="M3777" i="10"/>
  <c r="M3778" i="10"/>
  <c r="M3779" i="10"/>
  <c r="M3780" i="10"/>
  <c r="M3781" i="10"/>
  <c r="M3782" i="10"/>
  <c r="M3783" i="10"/>
  <c r="M3784" i="10"/>
  <c r="M3785" i="10"/>
  <c r="M3786" i="10"/>
  <c r="M3787" i="10"/>
  <c r="M3788" i="10"/>
  <c r="M3789" i="10"/>
  <c r="M3790" i="10"/>
  <c r="M3791" i="10"/>
  <c r="M3792" i="10"/>
  <c r="M3793" i="10"/>
  <c r="M3794" i="10"/>
  <c r="M3795" i="10"/>
  <c r="M3796" i="10"/>
  <c r="M3797" i="10"/>
  <c r="M3798" i="10"/>
  <c r="M3799" i="10"/>
  <c r="M3800" i="10"/>
  <c r="M3801" i="10"/>
  <c r="M3802" i="10"/>
  <c r="M3803" i="10"/>
  <c r="M3804" i="10"/>
  <c r="M3805" i="10"/>
  <c r="M3806" i="10"/>
  <c r="M3807" i="10"/>
  <c r="M3808" i="10"/>
  <c r="M3809" i="10"/>
  <c r="M3810" i="10"/>
  <c r="M3811" i="10"/>
  <c r="M3812" i="10"/>
  <c r="M3813" i="10"/>
  <c r="M3814" i="10"/>
  <c r="M3815" i="10"/>
  <c r="M3816" i="10"/>
  <c r="M3817" i="10"/>
  <c r="M3818" i="10"/>
  <c r="M3819" i="10"/>
  <c r="M3820" i="10"/>
  <c r="M3821" i="10"/>
  <c r="M3822" i="10"/>
  <c r="M3823" i="10"/>
  <c r="M3824" i="10"/>
  <c r="M3825" i="10"/>
  <c r="M3826" i="10"/>
  <c r="M3827" i="10"/>
  <c r="M3828" i="10"/>
  <c r="M3829" i="10"/>
  <c r="M3830" i="10"/>
  <c r="M3831" i="10"/>
  <c r="M3832" i="10"/>
  <c r="M3833" i="10"/>
  <c r="M3834" i="10"/>
  <c r="M3835" i="10"/>
  <c r="M3836" i="10"/>
  <c r="M3837" i="10"/>
  <c r="M3838" i="10"/>
  <c r="M3839" i="10"/>
  <c r="M3840" i="10"/>
  <c r="M3841" i="10"/>
  <c r="M3842" i="10"/>
  <c r="M3843" i="10"/>
  <c r="M3844" i="10"/>
  <c r="M3845" i="10"/>
  <c r="M3846" i="10"/>
  <c r="M3847" i="10"/>
  <c r="M3848" i="10"/>
  <c r="M3849" i="10"/>
  <c r="M3850" i="10"/>
  <c r="M3851" i="10"/>
  <c r="M3852" i="10"/>
  <c r="M3853" i="10"/>
  <c r="M3854" i="10"/>
  <c r="M3855" i="10"/>
  <c r="M3856" i="10"/>
  <c r="M3857" i="10"/>
  <c r="M3858" i="10"/>
  <c r="M3859" i="10"/>
  <c r="M3860" i="10"/>
  <c r="M3861" i="10"/>
  <c r="M3862" i="10"/>
  <c r="M3863" i="10"/>
  <c r="M3864" i="10"/>
  <c r="M3865" i="10"/>
  <c r="M3866" i="10"/>
  <c r="M3867" i="10"/>
  <c r="M3868" i="10"/>
  <c r="M3869" i="10"/>
  <c r="M3870" i="10"/>
  <c r="M3871" i="10"/>
  <c r="M3872" i="10"/>
  <c r="M3873" i="10"/>
  <c r="M3874" i="10"/>
  <c r="M3875" i="10"/>
  <c r="M3876" i="10"/>
  <c r="M3877" i="10"/>
  <c r="M3878" i="10"/>
  <c r="M3879" i="10"/>
  <c r="M3880" i="10"/>
  <c r="M3881" i="10"/>
  <c r="M3882" i="10"/>
  <c r="M3883" i="10"/>
  <c r="M3884" i="10"/>
  <c r="M3885" i="10"/>
  <c r="M3886" i="10"/>
  <c r="M3887" i="10"/>
  <c r="M3888" i="10"/>
  <c r="M3889" i="10"/>
  <c r="M3890" i="10"/>
  <c r="M3891" i="10"/>
  <c r="M3892" i="10"/>
  <c r="M3893" i="10"/>
  <c r="M3894" i="10"/>
  <c r="M3895" i="10"/>
  <c r="M3896" i="10"/>
  <c r="M3897" i="10"/>
  <c r="M3898" i="10"/>
  <c r="M3899" i="10"/>
  <c r="M3900" i="10"/>
  <c r="M3901" i="10"/>
  <c r="M3902" i="10"/>
  <c r="M3903" i="10"/>
  <c r="M3904" i="10"/>
  <c r="M3905" i="10"/>
  <c r="M3906" i="10"/>
  <c r="M3907" i="10"/>
  <c r="M3908" i="10"/>
  <c r="M3909" i="10"/>
  <c r="M3910" i="10"/>
  <c r="M3911" i="10"/>
  <c r="M3912" i="10"/>
  <c r="M3913" i="10"/>
  <c r="M3914" i="10"/>
  <c r="M3915" i="10"/>
  <c r="M3916" i="10"/>
  <c r="M3917" i="10"/>
  <c r="M3918" i="10"/>
  <c r="M3919" i="10"/>
  <c r="M3920" i="10"/>
  <c r="M3921" i="10"/>
  <c r="M3922" i="10"/>
  <c r="M3923" i="10"/>
  <c r="M3924" i="10"/>
  <c r="M3925" i="10"/>
  <c r="M3926" i="10"/>
  <c r="M3927" i="10"/>
  <c r="M3928" i="10"/>
  <c r="M3929" i="10"/>
  <c r="M3930" i="10"/>
  <c r="M3931" i="10"/>
  <c r="M3932" i="10"/>
  <c r="M3933" i="10"/>
  <c r="M3934" i="10"/>
  <c r="M3935" i="10"/>
  <c r="M3936" i="10"/>
  <c r="M3937" i="10"/>
  <c r="M3938" i="10"/>
  <c r="M3939" i="10"/>
  <c r="M3940" i="10"/>
  <c r="M3941" i="10"/>
  <c r="M3942" i="10"/>
  <c r="M3943" i="10"/>
  <c r="M3944" i="10"/>
  <c r="M3945" i="10"/>
  <c r="M3946" i="10"/>
  <c r="M3947" i="10"/>
  <c r="M3948" i="10"/>
  <c r="M3949" i="10"/>
  <c r="M3950" i="10"/>
  <c r="M3951" i="10"/>
  <c r="M3952" i="10"/>
  <c r="M3953" i="10"/>
  <c r="M3954" i="10"/>
  <c r="M3955" i="10"/>
  <c r="M3956" i="10"/>
  <c r="M3957" i="10"/>
  <c r="M3958" i="10"/>
  <c r="M3959" i="10"/>
  <c r="M3960" i="10"/>
  <c r="M3961" i="10"/>
  <c r="M3962" i="10"/>
  <c r="M3963" i="10"/>
  <c r="M3964" i="10"/>
  <c r="M3965" i="10"/>
  <c r="M3966" i="10"/>
  <c r="M3967" i="10"/>
  <c r="M3968" i="10"/>
  <c r="M3969" i="10"/>
  <c r="M3970" i="10"/>
  <c r="M3971" i="10"/>
  <c r="M3972" i="10"/>
  <c r="M3973" i="10"/>
  <c r="M3974" i="10"/>
  <c r="M3975" i="10"/>
  <c r="M3976" i="10"/>
  <c r="M3977" i="10"/>
  <c r="M3978" i="10"/>
  <c r="M3979" i="10"/>
  <c r="M3980" i="10"/>
  <c r="M3981" i="10"/>
  <c r="M3982" i="10"/>
  <c r="M3983" i="10"/>
  <c r="M3984" i="10"/>
  <c r="M3985" i="10"/>
  <c r="M3986" i="10"/>
  <c r="M3987" i="10"/>
  <c r="M3988" i="10"/>
  <c r="M3989" i="10"/>
  <c r="M3990" i="10"/>
  <c r="M3991" i="10"/>
  <c r="M3992" i="10"/>
  <c r="M3993" i="10"/>
  <c r="M3994" i="10"/>
  <c r="M3995" i="10"/>
  <c r="M3996" i="10"/>
  <c r="M3997" i="10"/>
  <c r="M3998" i="10"/>
  <c r="M3999" i="10"/>
  <c r="M4000" i="10"/>
  <c r="M4001" i="10"/>
  <c r="M4002" i="10"/>
  <c r="M4003" i="10"/>
  <c r="M4004" i="10"/>
  <c r="M4005" i="10"/>
  <c r="M4006" i="10"/>
  <c r="M4007" i="10"/>
  <c r="M4008" i="10"/>
  <c r="M4009" i="10"/>
  <c r="M4010" i="10"/>
  <c r="M4011" i="10"/>
  <c r="M4012" i="10"/>
  <c r="M4013" i="10"/>
  <c r="M4014" i="10"/>
  <c r="M4015" i="10"/>
  <c r="M4016" i="10"/>
  <c r="M4017" i="10"/>
  <c r="M4018" i="10"/>
  <c r="M4019" i="10"/>
  <c r="M4020" i="10"/>
  <c r="M4021" i="10"/>
  <c r="M4022" i="10"/>
  <c r="M4023" i="10"/>
  <c r="M4024" i="10"/>
  <c r="M4025" i="10"/>
  <c r="M4026" i="10"/>
  <c r="M4027" i="10"/>
  <c r="M4028" i="10"/>
  <c r="M4029" i="10"/>
  <c r="M4030" i="10"/>
  <c r="M4031" i="10"/>
  <c r="M4032" i="10"/>
  <c r="M4033" i="10"/>
  <c r="M4034" i="10"/>
  <c r="M4035" i="10"/>
  <c r="M4036" i="10"/>
  <c r="M4037" i="10"/>
  <c r="M4038" i="10"/>
  <c r="M4039" i="10"/>
  <c r="M4040" i="10"/>
  <c r="M4041" i="10"/>
  <c r="M4042" i="10"/>
  <c r="M4043" i="10"/>
  <c r="M4044" i="10"/>
  <c r="M4045" i="10"/>
  <c r="M4046" i="10"/>
  <c r="M4047" i="10"/>
  <c r="M4048" i="10"/>
  <c r="M4049" i="10"/>
  <c r="M4050" i="10"/>
  <c r="M4051" i="10"/>
  <c r="M4052" i="10"/>
  <c r="M4053" i="10"/>
  <c r="M4054" i="10"/>
  <c r="M4055" i="10"/>
  <c r="M4056" i="10"/>
  <c r="M4057" i="10"/>
  <c r="M4058" i="10"/>
  <c r="M4059" i="10"/>
  <c r="M4060" i="10"/>
  <c r="M4061" i="10"/>
  <c r="M4062" i="10"/>
  <c r="M4063" i="10"/>
  <c r="M4064" i="10"/>
  <c r="M4065" i="10"/>
  <c r="M4066" i="10"/>
  <c r="M4067" i="10"/>
  <c r="M4068" i="10"/>
  <c r="M4069" i="10"/>
  <c r="M4070" i="10"/>
  <c r="M4071" i="10"/>
  <c r="M4072" i="10"/>
  <c r="M4073" i="10"/>
  <c r="M4074" i="10"/>
  <c r="M4075" i="10"/>
  <c r="M4076" i="10"/>
  <c r="M4077" i="10"/>
  <c r="M4078" i="10"/>
  <c r="M4079" i="10"/>
  <c r="M4080" i="10"/>
  <c r="M4081" i="10"/>
  <c r="M4082" i="10"/>
  <c r="M4083" i="10"/>
  <c r="M4084" i="10"/>
  <c r="M4085" i="10"/>
  <c r="M4086" i="10"/>
  <c r="M4087" i="10"/>
  <c r="M4088" i="10"/>
  <c r="M4089" i="10"/>
  <c r="M4090" i="10"/>
  <c r="M4091" i="10"/>
  <c r="M4092" i="10"/>
  <c r="M4093" i="10"/>
  <c r="M4094" i="10"/>
  <c r="M4095" i="10"/>
  <c r="M4096" i="10"/>
  <c r="M4097" i="10"/>
  <c r="M4098" i="10"/>
  <c r="M4099" i="10"/>
  <c r="M4100" i="10"/>
  <c r="M4101" i="10"/>
  <c r="M4102" i="10"/>
  <c r="M4103" i="10"/>
  <c r="M4104" i="10"/>
  <c r="M4105" i="10"/>
  <c r="M4106" i="10"/>
  <c r="M4107" i="10"/>
  <c r="M4108" i="10"/>
  <c r="M4109" i="10"/>
  <c r="M4110" i="10"/>
  <c r="M4111" i="10"/>
  <c r="M4112" i="10"/>
  <c r="M4113" i="10"/>
  <c r="M4114" i="10"/>
  <c r="M4115" i="10"/>
  <c r="M4116" i="10"/>
  <c r="M4117" i="10"/>
  <c r="M4118" i="10"/>
  <c r="M4119" i="10"/>
  <c r="M4120" i="10"/>
  <c r="M4121" i="10"/>
  <c r="M4122" i="10"/>
  <c r="M4123" i="10"/>
  <c r="M4124" i="10"/>
  <c r="M4125" i="10"/>
  <c r="M4126" i="10"/>
  <c r="M4127" i="10"/>
  <c r="M4128" i="10"/>
  <c r="M4129" i="10"/>
  <c r="M4130" i="10"/>
  <c r="M4131" i="10"/>
  <c r="M4132" i="10"/>
  <c r="M4133" i="10"/>
  <c r="M4134" i="10"/>
  <c r="M4135" i="10"/>
  <c r="M4136" i="10"/>
  <c r="M4137" i="10"/>
  <c r="M4138" i="10"/>
  <c r="M4139" i="10"/>
  <c r="M4140" i="10"/>
  <c r="M4141" i="10"/>
  <c r="M4142" i="10"/>
  <c r="M4143" i="10"/>
  <c r="M4144" i="10"/>
  <c r="M4145" i="10"/>
  <c r="M4146" i="10"/>
  <c r="M4147" i="10"/>
  <c r="M4148" i="10"/>
  <c r="M4149" i="10"/>
  <c r="M4150" i="10"/>
  <c r="M4151" i="10"/>
  <c r="M4152" i="10"/>
  <c r="M4153" i="10"/>
  <c r="M4154" i="10"/>
  <c r="M4155" i="10"/>
  <c r="M4156" i="10"/>
  <c r="M4157" i="10"/>
  <c r="M4158" i="10"/>
  <c r="M4159" i="10"/>
  <c r="M4160" i="10"/>
  <c r="M4161" i="10"/>
  <c r="M4162" i="10"/>
  <c r="M4163" i="10"/>
  <c r="M4164" i="10"/>
  <c r="M4165" i="10"/>
  <c r="M4166" i="10"/>
  <c r="M4167" i="10"/>
  <c r="M4168" i="10"/>
  <c r="M4169" i="10"/>
  <c r="M4170" i="10"/>
  <c r="M4171" i="10"/>
  <c r="M4172" i="10"/>
  <c r="M4173" i="10"/>
  <c r="M4174" i="10"/>
  <c r="M4175" i="10"/>
  <c r="M4176" i="10"/>
  <c r="M4177" i="10"/>
  <c r="M4178" i="10"/>
  <c r="M4179" i="10"/>
  <c r="M4180" i="10"/>
  <c r="M4181" i="10"/>
  <c r="M4182" i="10"/>
  <c r="M4183" i="10"/>
  <c r="M4184" i="10"/>
  <c r="M4185" i="10"/>
  <c r="M4186" i="10"/>
  <c r="M4187" i="10"/>
  <c r="M4188" i="10"/>
  <c r="M4189" i="10"/>
  <c r="M4190" i="10"/>
  <c r="M4191" i="10"/>
  <c r="M4192" i="10"/>
  <c r="M4193" i="10"/>
  <c r="M4194" i="10"/>
  <c r="M4195" i="10"/>
  <c r="M4196" i="10"/>
  <c r="M4197" i="10"/>
  <c r="M4198" i="10"/>
  <c r="M4199" i="10"/>
  <c r="M4200" i="10"/>
  <c r="M4201" i="10"/>
  <c r="M4202" i="10"/>
  <c r="M4203" i="10"/>
  <c r="M4204" i="10"/>
  <c r="M4205" i="10"/>
  <c r="M4206" i="10"/>
  <c r="M4207" i="10"/>
  <c r="M4208" i="10"/>
  <c r="M4209" i="10"/>
  <c r="M4210" i="10"/>
  <c r="M4211" i="10"/>
  <c r="M4212" i="10"/>
  <c r="M4213" i="10"/>
  <c r="M4214" i="10"/>
  <c r="M4215" i="10"/>
  <c r="M4216" i="10"/>
  <c r="M4217" i="10"/>
  <c r="M4218" i="10"/>
  <c r="M4219" i="10"/>
  <c r="M4220" i="10"/>
  <c r="M4221" i="10"/>
  <c r="M4222" i="10"/>
  <c r="M4223" i="10"/>
  <c r="M4224" i="10"/>
  <c r="M4225" i="10"/>
  <c r="M4226" i="10"/>
  <c r="M4227" i="10"/>
  <c r="M4228" i="10"/>
  <c r="M4229" i="10"/>
  <c r="M4230" i="10"/>
  <c r="M4231" i="10"/>
  <c r="M4232" i="10"/>
  <c r="M4233" i="10"/>
  <c r="M4234" i="10"/>
  <c r="M4235" i="10"/>
  <c r="M4236" i="10"/>
  <c r="M4237" i="10"/>
  <c r="M4238" i="10"/>
  <c r="M4239" i="10"/>
  <c r="M4240" i="10"/>
  <c r="M4241" i="10"/>
  <c r="M4242" i="10"/>
  <c r="M4243" i="10"/>
  <c r="M4244" i="10"/>
  <c r="M4245" i="10"/>
  <c r="M4246" i="10"/>
  <c r="M4247" i="10"/>
  <c r="M4248" i="10"/>
  <c r="M4249" i="10"/>
  <c r="M4250" i="10"/>
  <c r="M4251" i="10"/>
  <c r="M4252" i="10"/>
  <c r="M4253" i="10"/>
  <c r="M4254" i="10"/>
  <c r="M4255" i="10"/>
  <c r="M4256" i="10"/>
  <c r="M4257" i="10"/>
  <c r="M4258" i="10"/>
  <c r="M4259" i="10"/>
  <c r="M4260" i="10"/>
  <c r="M4261" i="10"/>
  <c r="M4262" i="10"/>
  <c r="M4263" i="10"/>
  <c r="M4264" i="10"/>
  <c r="M4265" i="10"/>
  <c r="M4266" i="10"/>
  <c r="M4267" i="10"/>
  <c r="M4268" i="10"/>
  <c r="M4269" i="10"/>
  <c r="M4270" i="10"/>
  <c r="M4271" i="10"/>
  <c r="M4272" i="10"/>
  <c r="M4273" i="10"/>
  <c r="M4274" i="10"/>
  <c r="M4275" i="10"/>
  <c r="M4276" i="10"/>
  <c r="M4277" i="10"/>
  <c r="M4278" i="10"/>
  <c r="M4279" i="10"/>
  <c r="M4280" i="10"/>
  <c r="M4281" i="10"/>
  <c r="M4282" i="10"/>
  <c r="M4283" i="10"/>
  <c r="M4284" i="10"/>
  <c r="M4285" i="10"/>
  <c r="M4286" i="10"/>
  <c r="M4287" i="10"/>
  <c r="M4288" i="10"/>
  <c r="M4289" i="10"/>
  <c r="M4290" i="10"/>
  <c r="M4291" i="10"/>
  <c r="M4292" i="10"/>
  <c r="M4293" i="10"/>
  <c r="M4294" i="10"/>
  <c r="M4295" i="10"/>
  <c r="M4296" i="10"/>
  <c r="M4297" i="10"/>
  <c r="M4298" i="10"/>
  <c r="M4299" i="10"/>
  <c r="M4300" i="10"/>
  <c r="M4301" i="10"/>
  <c r="M4302" i="10"/>
  <c r="M4303" i="10"/>
  <c r="M4304" i="10"/>
  <c r="M4305" i="10"/>
  <c r="M4306" i="10"/>
  <c r="M4307" i="10"/>
  <c r="M4308" i="10"/>
  <c r="M4309" i="10"/>
  <c r="M4310" i="10"/>
  <c r="M4311" i="10"/>
  <c r="M4312" i="10"/>
  <c r="M4313" i="10"/>
  <c r="M4314" i="10"/>
  <c r="M4315" i="10"/>
  <c r="M4316" i="10"/>
  <c r="M4317" i="10"/>
  <c r="M4318" i="10"/>
  <c r="M4319" i="10"/>
  <c r="M4320" i="10"/>
  <c r="M4321" i="10"/>
  <c r="M4322" i="10"/>
  <c r="M4323" i="10"/>
  <c r="M4324" i="10"/>
  <c r="M4325" i="10"/>
  <c r="M4326" i="10"/>
  <c r="M4327" i="10"/>
  <c r="M4328" i="10"/>
  <c r="M4329" i="10"/>
  <c r="M4330" i="10"/>
  <c r="M4331" i="10"/>
  <c r="M4332" i="10"/>
  <c r="M4333" i="10"/>
  <c r="M4334" i="10"/>
  <c r="M4335" i="10"/>
  <c r="M4336" i="10"/>
  <c r="M4337" i="10"/>
  <c r="M4338" i="10"/>
  <c r="M4339" i="10"/>
  <c r="M4340" i="10"/>
  <c r="M4341" i="10"/>
  <c r="M4342" i="10"/>
  <c r="M4343" i="10"/>
  <c r="M4344" i="10"/>
  <c r="M4345" i="10"/>
  <c r="M4346" i="10"/>
  <c r="M4347" i="10"/>
  <c r="M4348" i="10"/>
  <c r="M4349" i="10"/>
  <c r="M4350" i="10"/>
  <c r="M4351" i="10"/>
  <c r="M4352" i="10"/>
  <c r="M4353" i="10"/>
  <c r="M4354" i="10"/>
  <c r="M4355" i="10"/>
  <c r="M4356" i="10"/>
  <c r="M4357" i="10"/>
  <c r="M4358" i="10"/>
  <c r="M4359" i="10"/>
  <c r="M4360" i="10"/>
  <c r="M4361" i="10"/>
  <c r="M4362" i="10"/>
  <c r="M4363" i="10"/>
  <c r="M4364" i="10"/>
  <c r="M4365" i="10"/>
  <c r="M4366" i="10"/>
  <c r="M4367" i="10"/>
  <c r="M4368" i="10"/>
  <c r="M4369" i="10"/>
  <c r="M4370" i="10"/>
  <c r="M4371" i="10"/>
  <c r="M4372" i="10"/>
  <c r="M4373" i="10"/>
  <c r="M4374" i="10"/>
  <c r="M4375" i="10"/>
  <c r="M4376" i="10"/>
  <c r="M4377" i="10"/>
  <c r="M4378" i="10"/>
  <c r="M4379" i="10"/>
  <c r="M4380" i="10"/>
  <c r="M4381" i="10"/>
  <c r="M4382" i="10"/>
  <c r="M4383" i="10"/>
  <c r="M4384" i="10"/>
  <c r="M4385" i="10"/>
  <c r="M4386" i="10"/>
  <c r="M4387" i="10"/>
  <c r="M4388" i="10"/>
  <c r="M4389" i="10"/>
  <c r="M4390" i="10"/>
  <c r="M4391" i="10"/>
  <c r="M4392" i="10"/>
  <c r="M4393" i="10"/>
  <c r="M4394" i="10"/>
  <c r="M4395" i="10"/>
  <c r="M4396" i="10"/>
  <c r="M4397" i="10"/>
  <c r="M4398" i="10"/>
  <c r="M4399" i="10"/>
  <c r="M4400" i="10"/>
  <c r="M4401" i="10"/>
  <c r="M4402" i="10"/>
  <c r="M4403" i="10"/>
  <c r="M4404" i="10"/>
  <c r="M4405" i="10"/>
  <c r="M4406" i="10"/>
  <c r="M4407" i="10"/>
  <c r="M4408" i="10"/>
  <c r="M4409" i="10"/>
  <c r="M4410" i="10"/>
  <c r="M4411" i="10"/>
  <c r="M4412" i="10"/>
  <c r="M4413" i="10"/>
  <c r="M4414" i="10"/>
  <c r="M4415" i="10"/>
  <c r="M4416" i="10"/>
  <c r="M4417" i="10"/>
  <c r="M4418" i="10"/>
  <c r="M4419" i="10"/>
  <c r="M4420" i="10"/>
  <c r="M4421" i="10"/>
  <c r="M4422" i="10"/>
  <c r="M4423" i="10"/>
  <c r="M4424" i="10"/>
  <c r="M4425" i="10"/>
  <c r="M4426" i="10"/>
  <c r="M4427" i="10"/>
  <c r="M4428" i="10"/>
  <c r="M4429" i="10"/>
  <c r="M4430" i="10"/>
  <c r="M4431" i="10"/>
  <c r="M4432" i="10"/>
  <c r="M4433" i="10"/>
  <c r="M4434" i="10"/>
  <c r="M4435" i="10"/>
  <c r="M4436" i="10"/>
  <c r="M4437" i="10"/>
  <c r="M4438" i="10"/>
  <c r="M4439" i="10"/>
  <c r="M4440" i="10"/>
  <c r="M4441" i="10"/>
  <c r="M4442" i="10"/>
  <c r="M4443" i="10"/>
  <c r="M4444" i="10"/>
  <c r="M4445" i="10"/>
  <c r="M4446" i="10"/>
  <c r="M4447" i="10"/>
  <c r="M4448" i="10"/>
  <c r="M4449" i="10"/>
  <c r="M4450" i="10"/>
  <c r="M4451" i="10"/>
  <c r="M4452" i="10"/>
  <c r="M4453" i="10"/>
  <c r="M4454" i="10"/>
  <c r="M4455" i="10"/>
  <c r="M4456" i="10"/>
  <c r="M4457" i="10"/>
  <c r="M4458" i="10"/>
  <c r="M4459" i="10"/>
  <c r="M4460" i="10"/>
  <c r="M4461" i="10"/>
  <c r="M4462" i="10"/>
  <c r="M4463" i="10"/>
  <c r="M4464" i="10"/>
  <c r="M4465" i="10"/>
  <c r="M4466" i="10"/>
  <c r="M4467" i="10"/>
  <c r="M4468" i="10"/>
  <c r="M4469" i="10"/>
  <c r="M4470" i="10"/>
  <c r="M4471" i="10"/>
  <c r="M4472" i="10"/>
  <c r="M4473" i="10"/>
  <c r="M4474" i="10"/>
  <c r="M4475" i="10"/>
  <c r="M4476" i="10"/>
  <c r="M4477" i="10"/>
  <c r="M4478" i="10"/>
  <c r="M4479" i="10"/>
  <c r="M4480" i="10"/>
  <c r="M4481" i="10"/>
  <c r="M4482" i="10"/>
  <c r="M4483" i="10"/>
  <c r="M4484" i="10"/>
  <c r="M4485" i="10"/>
  <c r="M4486" i="10"/>
  <c r="M4487" i="10"/>
  <c r="M4488" i="10"/>
  <c r="M4489" i="10"/>
  <c r="M4490" i="10"/>
  <c r="M4491" i="10"/>
  <c r="M4492" i="10"/>
  <c r="M4493" i="10"/>
  <c r="M4494" i="10"/>
  <c r="M4495" i="10"/>
  <c r="M4496" i="10"/>
  <c r="M4497" i="10"/>
  <c r="M4498" i="10"/>
  <c r="M4499" i="10"/>
  <c r="M4500" i="10"/>
  <c r="M4501" i="10"/>
  <c r="M4502" i="10"/>
  <c r="M4503" i="10"/>
  <c r="M4504" i="10"/>
  <c r="M4505" i="10"/>
  <c r="M4506" i="10"/>
  <c r="M4507" i="10"/>
  <c r="M4508" i="10"/>
  <c r="M4509" i="10"/>
  <c r="M4510" i="10"/>
  <c r="M4511" i="10"/>
  <c r="M4512" i="10"/>
  <c r="M4513" i="10"/>
  <c r="M4514" i="10"/>
  <c r="M4515" i="10"/>
  <c r="M4516" i="10"/>
  <c r="M4517" i="10"/>
  <c r="M4518" i="10"/>
  <c r="M4519" i="10"/>
  <c r="M4520" i="10"/>
  <c r="M4521" i="10"/>
  <c r="M4522" i="10"/>
  <c r="M4523" i="10"/>
  <c r="M4524" i="10"/>
  <c r="M4525" i="10"/>
  <c r="M4526" i="10"/>
  <c r="M4527" i="10"/>
  <c r="M4528" i="10"/>
  <c r="M4529" i="10"/>
  <c r="M4530" i="10"/>
  <c r="M4531" i="10"/>
  <c r="M4532" i="10"/>
  <c r="M4533" i="10"/>
  <c r="M4534" i="10"/>
  <c r="M4535" i="10"/>
  <c r="M4536" i="10"/>
  <c r="M4537" i="10"/>
  <c r="M4538" i="10"/>
  <c r="M4539" i="10"/>
  <c r="M4540" i="10"/>
  <c r="M4541" i="10"/>
  <c r="M4542" i="10"/>
  <c r="M4543" i="10"/>
  <c r="M4544" i="10"/>
  <c r="M4545" i="10"/>
  <c r="M4546" i="10"/>
  <c r="M4547" i="10"/>
  <c r="M4548" i="10"/>
  <c r="M4549" i="10"/>
  <c r="M4550" i="10"/>
  <c r="M4551" i="10"/>
  <c r="M4552" i="10"/>
  <c r="M4553" i="10"/>
  <c r="M4554" i="10"/>
  <c r="M4555" i="10"/>
  <c r="M4556" i="10"/>
  <c r="M4557" i="10"/>
  <c r="M4558" i="10"/>
  <c r="M4559" i="10"/>
  <c r="M4560" i="10"/>
  <c r="M4561" i="10"/>
  <c r="M4562" i="10"/>
  <c r="M4563" i="10"/>
  <c r="M4564" i="10"/>
  <c r="M4565" i="10"/>
  <c r="M4566" i="10"/>
  <c r="M459" i="4" s="1"/>
  <c r="M4567" i="10"/>
  <c r="M4568" i="10"/>
  <c r="M461" i="4" s="1"/>
  <c r="M4569" i="10"/>
  <c r="M4570" i="10"/>
  <c r="M4571" i="10"/>
  <c r="M4572" i="10"/>
  <c r="M4573" i="10"/>
  <c r="M4574" i="10"/>
  <c r="M465" i="4" s="1"/>
  <c r="M4575" i="10"/>
  <c r="M4576" i="10"/>
  <c r="M4577" i="10"/>
  <c r="M4578" i="10"/>
  <c r="M557" i="4" s="1"/>
  <c r="M4579" i="10"/>
  <c r="M4580" i="10"/>
  <c r="M559" i="4" s="1"/>
  <c r="M4581" i="10"/>
  <c r="M4582" i="10"/>
  <c r="M561" i="4" s="1"/>
  <c r="M4583" i="10"/>
  <c r="M4584" i="10"/>
  <c r="M562" i="4" s="1"/>
  <c r="M4585" i="10"/>
  <c r="M4586" i="10"/>
  <c r="M4587" i="10"/>
  <c r="M4588" i="10"/>
  <c r="M564" i="4" s="1"/>
  <c r="M4589" i="10"/>
  <c r="M4590" i="10"/>
  <c r="M4591" i="10"/>
  <c r="M4592" i="10"/>
  <c r="M569" i="4" s="1"/>
  <c r="M4593" i="10"/>
  <c r="M4594" i="10"/>
  <c r="M4595" i="10"/>
  <c r="M4596" i="10"/>
  <c r="M570" i="4" s="1"/>
  <c r="M4597" i="10"/>
  <c r="M4598" i="10"/>
  <c r="M468" i="4" s="1"/>
  <c r="M4599" i="10"/>
  <c r="M4600" i="10"/>
  <c r="M470" i="4" s="1"/>
  <c r="M4601" i="10"/>
  <c r="M4602" i="10"/>
  <c r="M471" i="4" s="1"/>
  <c r="M4603" i="10"/>
  <c r="M4604" i="10"/>
  <c r="M4605" i="10"/>
  <c r="M4606" i="10"/>
  <c r="M4607" i="10"/>
  <c r="M4608" i="10"/>
  <c r="M4609" i="10"/>
  <c r="M4610" i="10"/>
  <c r="M4611" i="10"/>
  <c r="M4612" i="10"/>
  <c r="M4613" i="10"/>
  <c r="M4614" i="10"/>
  <c r="M4615" i="10"/>
  <c r="M4616" i="10"/>
  <c r="M4617" i="10"/>
  <c r="M4618" i="10"/>
  <c r="M4619" i="10"/>
  <c r="M4620" i="10"/>
  <c r="M4621" i="10"/>
  <c r="M4622" i="10"/>
  <c r="M4623" i="10"/>
  <c r="M4624" i="10"/>
  <c r="M4625" i="10"/>
  <c r="M4626" i="10"/>
  <c r="M4627" i="10"/>
  <c r="M4628" i="10"/>
  <c r="M4629" i="10"/>
  <c r="M4630" i="10"/>
  <c r="M4631" i="10"/>
  <c r="M4632" i="10"/>
  <c r="M4633" i="10"/>
  <c r="M4634" i="10"/>
  <c r="M571" i="4" s="1"/>
  <c r="M4635" i="10"/>
  <c r="M4636" i="10"/>
  <c r="M4637" i="10"/>
  <c r="M4638" i="10"/>
  <c r="M4639" i="10"/>
  <c r="M4640" i="10"/>
  <c r="M4641" i="10"/>
  <c r="M4642" i="10"/>
  <c r="M4643" i="10"/>
  <c r="M4644" i="10"/>
  <c r="M4645" i="10"/>
  <c r="M4646" i="10"/>
  <c r="M4647" i="10"/>
  <c r="M4648" i="10"/>
  <c r="M4649" i="10"/>
  <c r="M4650" i="10"/>
  <c r="M4651" i="10"/>
  <c r="M4652" i="10"/>
  <c r="M4653" i="10"/>
  <c r="M4654" i="10"/>
  <c r="M4655" i="10"/>
  <c r="M4656" i="10"/>
  <c r="M574" i="4" s="1"/>
  <c r="M4657" i="10"/>
  <c r="M4658" i="10"/>
  <c r="M4659" i="10"/>
  <c r="M4660" i="10"/>
  <c r="M577" i="4" s="1"/>
  <c r="M4661" i="10"/>
  <c r="M4662" i="10"/>
  <c r="M4663" i="10"/>
  <c r="M4664" i="10"/>
  <c r="M4665" i="10"/>
  <c r="M4666" i="10"/>
  <c r="M4667" i="10"/>
  <c r="M4668" i="10"/>
  <c r="M4669" i="10"/>
  <c r="M4670" i="10"/>
  <c r="M4671" i="10"/>
  <c r="M4672" i="10"/>
  <c r="M4673" i="10"/>
  <c r="M4674" i="10"/>
  <c r="M583" i="4" s="1"/>
  <c r="M4675" i="10"/>
  <c r="M4676" i="10"/>
  <c r="M4677" i="10"/>
  <c r="M4678" i="10"/>
  <c r="M4679" i="10"/>
  <c r="M4680" i="10"/>
  <c r="M4681" i="10"/>
  <c r="M4682" i="10"/>
  <c r="M4683" i="10"/>
  <c r="M4684" i="10"/>
  <c r="M4685" i="10"/>
  <c r="M4686" i="10"/>
  <c r="M4687" i="10"/>
  <c r="M4688" i="10"/>
  <c r="M4689" i="10"/>
  <c r="M4690" i="10"/>
  <c r="M4691" i="10"/>
  <c r="M4692" i="10"/>
  <c r="M4693" i="10"/>
  <c r="M4694" i="10"/>
  <c r="M4695" i="10"/>
  <c r="M4696" i="10"/>
  <c r="M4697" i="10"/>
  <c r="M4698" i="10"/>
  <c r="M4699" i="10"/>
  <c r="M4700" i="10"/>
  <c r="M4701" i="10"/>
  <c r="M4702" i="10"/>
  <c r="M4703" i="10"/>
  <c r="M4704" i="10"/>
  <c r="M4705" i="10"/>
  <c r="M4706" i="10"/>
  <c r="M4707" i="10"/>
  <c r="M4708" i="10"/>
  <c r="M4709" i="10"/>
  <c r="M4710" i="10"/>
  <c r="M4711" i="10"/>
  <c r="M4712" i="10"/>
  <c r="M4713" i="10"/>
  <c r="M4714" i="10"/>
  <c r="M4715" i="10"/>
  <c r="M4716" i="10"/>
  <c r="M4717" i="10"/>
  <c r="M4718" i="10"/>
  <c r="M4719" i="10"/>
  <c r="M4720" i="10"/>
  <c r="M4721" i="10"/>
  <c r="M4722" i="10"/>
  <c r="M4723" i="10"/>
  <c r="M4724" i="10"/>
  <c r="M4725" i="10"/>
  <c r="M4726" i="10"/>
  <c r="M4727" i="10"/>
  <c r="M4728" i="10"/>
  <c r="M4729" i="10"/>
  <c r="M4730" i="10"/>
  <c r="M4731" i="10"/>
  <c r="M4732" i="10"/>
  <c r="M4733" i="10"/>
  <c r="M4734" i="10"/>
  <c r="M4735" i="10"/>
  <c r="M4736" i="10"/>
  <c r="M4737" i="10"/>
  <c r="M4738" i="10"/>
  <c r="M4739" i="10"/>
  <c r="M4740" i="10"/>
  <c r="M4741" i="10"/>
  <c r="M4742" i="10"/>
  <c r="M4743" i="10"/>
  <c r="M4744" i="10"/>
  <c r="M4745" i="10"/>
  <c r="M4746" i="10"/>
  <c r="M4747" i="10"/>
  <c r="M4748" i="10"/>
  <c r="M4749" i="10"/>
  <c r="M4750" i="10"/>
  <c r="M4751" i="10"/>
  <c r="M4752" i="10"/>
  <c r="M4753" i="10"/>
  <c r="M4754" i="10"/>
  <c r="M4755" i="10"/>
  <c r="M4756" i="10"/>
  <c r="M4757" i="10"/>
  <c r="M4758" i="10"/>
  <c r="M4759" i="10"/>
  <c r="M4760" i="10"/>
  <c r="M4761" i="10"/>
  <c r="M4762" i="10"/>
  <c r="M4763" i="10"/>
  <c r="M4764" i="10"/>
  <c r="M4765" i="10"/>
  <c r="M4766" i="10"/>
  <c r="M4767" i="10"/>
  <c r="M4768" i="10"/>
  <c r="M4769" i="10"/>
  <c r="M4770" i="10"/>
  <c r="M4771" i="10"/>
  <c r="M4772" i="10"/>
  <c r="M4773" i="10"/>
  <c r="M4774" i="10"/>
  <c r="M4775" i="10"/>
  <c r="M4776" i="10"/>
  <c r="M4777" i="10"/>
  <c r="M4778" i="10"/>
  <c r="M4779" i="10"/>
  <c r="M4780" i="10"/>
  <c r="M4781" i="10"/>
  <c r="M4782" i="10"/>
  <c r="M4783" i="10"/>
  <c r="M4784" i="10"/>
  <c r="M4785" i="10"/>
  <c r="M4786" i="10"/>
  <c r="M4787" i="10"/>
  <c r="M4788" i="10"/>
  <c r="M4789" i="10"/>
  <c r="M4790" i="10"/>
  <c r="M4791" i="10"/>
  <c r="M4792" i="10"/>
  <c r="M4793" i="10"/>
  <c r="M4794" i="10"/>
  <c r="M4795" i="10"/>
  <c r="M4796" i="10"/>
  <c r="M4797" i="10"/>
  <c r="M4798" i="10"/>
  <c r="M4799" i="10"/>
  <c r="M4800" i="10"/>
  <c r="M4801" i="10"/>
  <c r="M4802" i="10"/>
  <c r="M4803" i="10"/>
  <c r="M4804" i="10"/>
  <c r="M4805" i="10"/>
  <c r="M4806" i="10"/>
  <c r="M4807" i="10"/>
  <c r="M4808" i="10"/>
  <c r="M4809" i="10"/>
  <c r="M4810" i="10"/>
  <c r="M4811" i="10"/>
  <c r="M4812" i="10"/>
  <c r="M4813" i="10"/>
  <c r="M4814" i="10"/>
  <c r="M4815" i="10"/>
  <c r="M4816" i="10"/>
  <c r="M4817" i="10"/>
  <c r="M4818" i="10"/>
  <c r="M4819" i="10"/>
  <c r="M4820" i="10"/>
  <c r="M4821" i="10"/>
  <c r="M4822" i="10"/>
  <c r="M4823" i="10"/>
  <c r="M4824" i="10"/>
  <c r="M4825" i="10"/>
  <c r="M4826" i="10"/>
  <c r="M4827" i="10"/>
  <c r="M4828" i="10"/>
  <c r="M4829" i="10"/>
  <c r="M4830" i="10"/>
  <c r="M4831" i="10"/>
  <c r="M4832" i="10"/>
  <c r="M4833" i="10"/>
  <c r="M4834" i="10"/>
  <c r="M4835" i="10"/>
  <c r="M4836" i="10"/>
  <c r="M4837" i="10"/>
  <c r="M4838" i="10"/>
  <c r="M4839" i="10"/>
  <c r="M4840" i="10"/>
  <c r="M4841" i="10"/>
  <c r="M4842" i="10"/>
  <c r="M4843" i="10"/>
  <c r="M4844" i="10"/>
  <c r="M4845" i="10"/>
  <c r="M4846" i="10"/>
  <c r="M4847" i="10"/>
  <c r="M4848" i="10"/>
  <c r="M4849" i="10"/>
  <c r="M4850" i="10"/>
  <c r="M4851" i="10"/>
  <c r="M4852" i="10"/>
  <c r="M4853" i="10"/>
  <c r="M4854" i="10"/>
  <c r="M4855" i="10"/>
  <c r="M4856" i="10"/>
  <c r="M4857" i="10"/>
  <c r="M4858" i="10"/>
  <c r="M4859" i="10"/>
  <c r="M4860" i="10"/>
  <c r="M4861" i="10"/>
  <c r="M4862" i="10"/>
  <c r="M4863" i="10"/>
  <c r="M4864" i="10"/>
  <c r="M4865" i="10"/>
  <c r="M4866" i="10"/>
  <c r="M4867" i="10"/>
  <c r="M4868" i="10"/>
  <c r="M4869" i="10"/>
  <c r="M4870" i="10"/>
  <c r="M4871" i="10"/>
  <c r="M4872" i="10"/>
  <c r="M4873" i="10"/>
  <c r="M4874" i="10"/>
  <c r="M4875" i="10"/>
  <c r="M4876" i="10"/>
  <c r="M4877" i="10"/>
  <c r="M4878" i="10"/>
  <c r="M4879" i="10"/>
  <c r="M4880" i="10"/>
  <c r="M4881" i="10"/>
  <c r="M4882" i="10"/>
  <c r="M4883" i="10"/>
  <c r="M4884" i="10"/>
  <c r="M4885" i="10"/>
  <c r="M4886" i="10"/>
  <c r="M4887" i="10"/>
  <c r="M4888" i="10"/>
  <c r="M4889" i="10"/>
  <c r="M4890" i="10"/>
  <c r="M4891" i="10"/>
  <c r="M4892" i="10"/>
  <c r="M4893" i="10"/>
  <c r="M4894" i="10"/>
  <c r="M4895" i="10"/>
  <c r="M4896" i="10"/>
  <c r="M4897" i="10"/>
  <c r="M4898" i="10"/>
  <c r="M4899" i="10"/>
  <c r="M4900" i="10"/>
  <c r="M4901" i="10"/>
  <c r="M4902" i="10"/>
  <c r="M4903" i="10"/>
  <c r="M4904" i="10"/>
  <c r="M4905" i="10"/>
  <c r="M4906" i="10"/>
  <c r="M4907" i="10"/>
  <c r="M4908" i="10"/>
  <c r="M4909" i="10"/>
  <c r="M4910" i="10"/>
  <c r="M4911" i="10"/>
  <c r="M4912" i="10"/>
  <c r="M4913" i="10"/>
  <c r="M4914" i="10"/>
  <c r="M4915" i="10"/>
  <c r="M4916" i="10"/>
  <c r="M4917" i="10"/>
  <c r="M4918" i="10"/>
  <c r="M4919" i="10"/>
  <c r="M4920" i="10"/>
  <c r="M4921" i="10"/>
  <c r="M4922" i="10"/>
  <c r="M4923" i="10"/>
  <c r="M4924" i="10"/>
  <c r="M4925" i="10"/>
  <c r="M4926" i="10"/>
  <c r="M4927" i="10"/>
  <c r="M4928" i="10"/>
  <c r="M4929" i="10"/>
  <c r="M4930" i="10"/>
  <c r="M4931" i="10"/>
  <c r="M4932" i="10"/>
  <c r="M4933" i="10"/>
  <c r="M4934" i="10"/>
  <c r="M4935" i="10"/>
  <c r="M4936" i="10"/>
  <c r="M4937" i="10"/>
  <c r="M4938" i="10"/>
  <c r="M4939" i="10"/>
  <c r="M4940" i="10"/>
  <c r="M4941" i="10"/>
  <c r="M4942" i="10"/>
  <c r="M4943" i="10"/>
  <c r="M4944" i="10"/>
  <c r="M4945" i="10"/>
  <c r="M4946" i="10"/>
  <c r="M4947" i="10"/>
  <c r="M4948" i="10"/>
  <c r="M4949" i="10"/>
  <c r="M4950" i="10"/>
  <c r="M4951" i="10"/>
  <c r="M4952" i="10"/>
  <c r="M4953" i="10"/>
  <c r="M4954" i="10"/>
  <c r="M4955" i="10"/>
  <c r="M4956" i="10"/>
  <c r="M4957" i="10"/>
  <c r="M4958" i="10"/>
  <c r="M4959" i="10"/>
  <c r="M4960" i="10"/>
  <c r="M4961" i="10"/>
  <c r="M4962" i="10"/>
  <c r="M4963" i="10"/>
  <c r="M4964" i="10"/>
  <c r="M4965" i="10"/>
  <c r="M4966" i="10"/>
  <c r="M4967" i="10"/>
  <c r="M4968" i="10"/>
  <c r="M4969" i="10"/>
  <c r="M4970" i="10"/>
  <c r="M4971" i="10"/>
  <c r="M4972" i="10"/>
  <c r="M4973" i="10"/>
  <c r="M4974" i="10"/>
  <c r="M4975" i="10"/>
  <c r="M4976" i="10"/>
  <c r="M4977" i="10"/>
  <c r="M4978" i="10"/>
  <c r="M4979" i="10"/>
  <c r="M4980" i="10"/>
  <c r="M4981" i="10"/>
  <c r="M4982" i="10"/>
  <c r="M4983" i="10"/>
  <c r="M4984" i="10"/>
  <c r="M4985" i="10"/>
  <c r="M4986" i="10"/>
  <c r="M4987" i="10"/>
  <c r="M4988" i="10"/>
  <c r="M4989" i="10"/>
  <c r="M4990" i="10"/>
  <c r="M4991" i="10"/>
  <c r="M4992" i="10"/>
  <c r="M4993" i="10"/>
  <c r="M4994" i="10"/>
  <c r="M4995" i="10"/>
  <c r="M4996" i="10"/>
  <c r="M4997" i="10"/>
  <c r="M4998" i="10"/>
  <c r="M4999" i="10"/>
  <c r="M5000" i="10"/>
  <c r="M5001" i="10"/>
  <c r="M5002" i="10"/>
  <c r="M5003" i="10"/>
  <c r="M5004" i="10"/>
  <c r="M5005" i="10"/>
  <c r="M5006" i="10"/>
  <c r="M5007" i="10"/>
  <c r="M5008" i="10"/>
  <c r="M5009" i="10"/>
  <c r="M5010" i="10"/>
  <c r="M5011" i="10"/>
  <c r="M5012" i="10"/>
  <c r="M5013" i="10"/>
  <c r="M5014" i="10"/>
  <c r="M5015" i="10"/>
  <c r="M5016" i="10"/>
  <c r="M5017" i="10"/>
  <c r="M5018" i="10"/>
  <c r="M5019" i="10"/>
  <c r="M5020" i="10"/>
  <c r="M5021" i="10"/>
  <c r="M5022" i="10"/>
  <c r="M5023" i="10"/>
  <c r="M5024" i="10"/>
  <c r="M5025" i="10"/>
  <c r="M5026" i="10"/>
  <c r="M5027" i="10"/>
  <c r="M5028" i="10"/>
  <c r="M5029" i="10"/>
  <c r="M5030" i="10"/>
  <c r="M5031" i="10"/>
  <c r="M5032" i="10"/>
  <c r="M5033" i="10"/>
  <c r="M5034" i="10"/>
  <c r="M5035" i="10"/>
  <c r="M5036" i="10"/>
  <c r="M5037" i="10"/>
  <c r="M5038" i="10"/>
  <c r="M5039" i="10"/>
  <c r="M5040" i="10"/>
  <c r="M5041" i="10"/>
  <c r="M5042" i="10"/>
  <c r="M5043" i="10"/>
  <c r="M5044" i="10"/>
  <c r="M5045" i="10"/>
  <c r="M5046" i="10"/>
  <c r="M5047" i="10"/>
  <c r="M5048" i="10"/>
  <c r="M5049" i="10"/>
  <c r="M5050" i="10"/>
  <c r="M5051" i="10"/>
  <c r="M5052" i="10"/>
  <c r="M5053" i="10"/>
  <c r="M5054" i="10"/>
  <c r="M5055" i="10"/>
  <c r="M5056" i="10"/>
  <c r="M5057" i="10"/>
  <c r="M5058" i="10"/>
  <c r="M5059" i="10"/>
  <c r="M5060" i="10"/>
  <c r="M5061" i="10"/>
  <c r="M5062" i="10"/>
  <c r="M5063" i="10"/>
  <c r="M5064" i="10"/>
  <c r="M5065" i="10"/>
  <c r="M5066" i="10"/>
  <c r="M5067" i="10"/>
  <c r="M5068" i="10"/>
  <c r="M5069" i="10"/>
  <c r="M5070" i="10"/>
  <c r="M5071" i="10"/>
  <c r="M5072" i="10"/>
  <c r="M5073" i="10"/>
  <c r="M5074" i="10"/>
  <c r="M5075" i="10"/>
  <c r="M5076" i="10"/>
  <c r="M5077" i="10"/>
  <c r="M5078" i="10"/>
  <c r="M5079" i="10"/>
  <c r="M5080" i="10"/>
  <c r="M5081" i="10"/>
  <c r="M5082" i="10"/>
  <c r="M5083" i="10"/>
  <c r="M5084" i="10"/>
  <c r="M5085" i="10"/>
  <c r="M5086" i="10"/>
  <c r="M5087" i="10"/>
  <c r="M5088" i="10"/>
  <c r="M5089" i="10"/>
  <c r="M5090" i="10"/>
  <c r="M5091" i="10"/>
  <c r="M5092" i="10"/>
  <c r="M5093" i="10"/>
  <c r="M5094" i="10"/>
  <c r="M5095" i="10"/>
  <c r="M5096" i="10"/>
  <c r="M5097" i="10"/>
  <c r="M5098" i="10"/>
  <c r="M5099" i="10"/>
  <c r="M5100" i="10"/>
  <c r="M5101" i="10"/>
  <c r="M5102" i="10"/>
  <c r="M5103" i="10"/>
  <c r="M5104" i="10"/>
  <c r="M5105" i="10"/>
  <c r="M5106" i="10"/>
  <c r="M5107" i="10"/>
  <c r="M5108" i="10"/>
  <c r="M5109" i="10"/>
  <c r="M5110" i="10"/>
  <c r="M5111" i="10"/>
  <c r="M5112" i="10"/>
  <c r="M5113" i="10"/>
  <c r="M5114" i="10"/>
  <c r="M5115" i="10"/>
  <c r="M5116" i="10"/>
  <c r="M5117" i="10"/>
  <c r="M5118" i="10"/>
  <c r="M5119" i="10"/>
  <c r="M5120" i="10"/>
  <c r="M5121" i="10"/>
  <c r="M5122" i="10"/>
  <c r="M5123" i="10"/>
  <c r="M5124" i="10"/>
  <c r="M5125" i="10"/>
  <c r="M5126" i="10"/>
  <c r="M5127" i="10"/>
  <c r="M5128" i="10"/>
  <c r="M5129" i="10"/>
  <c r="M5130" i="10"/>
  <c r="M5131" i="10"/>
  <c r="M5132" i="10"/>
  <c r="M5133" i="10"/>
  <c r="M5134" i="10"/>
  <c r="M5135" i="10"/>
  <c r="M5136" i="10"/>
  <c r="M5137" i="10"/>
  <c r="M5138" i="10"/>
  <c r="M5139" i="10"/>
  <c r="M5140" i="10"/>
  <c r="M5141" i="10"/>
  <c r="M5142" i="10"/>
  <c r="M5143" i="10"/>
  <c r="M5144" i="10"/>
  <c r="M5145" i="10"/>
  <c r="M5146" i="10"/>
  <c r="M5147" i="10"/>
  <c r="M5148" i="10"/>
  <c r="M5149" i="10"/>
  <c r="M5150" i="10"/>
  <c r="M5151" i="10"/>
  <c r="M5152" i="10"/>
  <c r="M5153" i="10"/>
  <c r="M5154" i="10"/>
  <c r="M5155" i="10"/>
  <c r="M5156" i="10"/>
  <c r="M5157" i="10"/>
  <c r="M5158" i="10"/>
  <c r="M5159" i="10"/>
  <c r="M5160" i="10"/>
  <c r="M5161" i="10"/>
  <c r="M5162" i="10"/>
  <c r="M5163" i="10"/>
  <c r="M5164" i="10"/>
  <c r="M5165" i="10"/>
  <c r="M5166" i="10"/>
  <c r="M5167" i="10"/>
  <c r="M5168" i="10"/>
  <c r="M5169" i="10"/>
  <c r="M5170" i="10"/>
  <c r="M5171" i="10"/>
  <c r="M5172" i="10"/>
  <c r="M5173" i="10"/>
  <c r="M5174" i="10"/>
  <c r="M5175" i="10"/>
  <c r="M5176" i="10"/>
  <c r="M5177" i="10"/>
  <c r="M5178" i="10"/>
  <c r="M5179" i="10"/>
  <c r="M5180" i="10"/>
  <c r="M5181" i="10"/>
  <c r="M5182" i="10"/>
  <c r="M5183" i="10"/>
  <c r="M5184" i="10"/>
  <c r="M5185" i="10"/>
  <c r="M5186" i="10"/>
  <c r="M5187" i="10"/>
  <c r="M5188" i="10"/>
  <c r="M5189" i="10"/>
  <c r="M5190" i="10"/>
  <c r="M5191" i="10"/>
  <c r="M5192" i="10"/>
  <c r="M5193" i="10"/>
  <c r="M5194" i="10"/>
  <c r="M5195" i="10"/>
  <c r="M5196" i="10"/>
  <c r="M5197" i="10"/>
  <c r="M5198" i="10"/>
  <c r="M5199" i="10"/>
  <c r="M5200" i="10"/>
  <c r="M5201" i="10"/>
  <c r="M5202" i="10"/>
  <c r="M5203" i="10"/>
  <c r="M5204" i="10"/>
  <c r="M5205" i="10"/>
  <c r="M5206" i="10"/>
  <c r="M5207" i="10"/>
  <c r="M5208" i="10"/>
  <c r="M5209" i="10"/>
  <c r="M5210" i="10"/>
  <c r="M5211" i="10"/>
  <c r="M5212" i="10"/>
  <c r="M5213" i="10"/>
  <c r="M5214" i="10"/>
  <c r="M5215" i="10"/>
  <c r="M5216" i="10"/>
  <c r="M5217" i="10"/>
  <c r="M5218" i="10"/>
  <c r="M5219" i="10"/>
  <c r="M5220" i="10"/>
  <c r="M5221" i="10"/>
  <c r="M5222" i="10"/>
  <c r="M5223" i="10"/>
  <c r="M5224" i="10"/>
  <c r="M5225" i="10"/>
  <c r="M5226" i="10"/>
  <c r="M5227" i="10"/>
  <c r="M5228" i="10"/>
  <c r="M5229" i="10"/>
  <c r="M5230" i="10"/>
  <c r="M5231" i="10"/>
  <c r="M5232" i="10"/>
  <c r="M5233" i="10"/>
  <c r="M5234" i="10"/>
  <c r="M5235" i="10"/>
  <c r="M5236" i="10"/>
  <c r="M5237" i="10"/>
  <c r="M5238" i="10"/>
  <c r="M431" i="4" s="1"/>
  <c r="M5239" i="10"/>
  <c r="M5240" i="10"/>
  <c r="M5241" i="10"/>
  <c r="M5242" i="10"/>
  <c r="M5243" i="10"/>
  <c r="M5244" i="10"/>
  <c r="M5245" i="10"/>
  <c r="M5246" i="10"/>
  <c r="M5247" i="10"/>
  <c r="M5248" i="10"/>
  <c r="M5249" i="10"/>
  <c r="M5250" i="10"/>
  <c r="M5251" i="10"/>
  <c r="M5252" i="10"/>
  <c r="M5253" i="10"/>
  <c r="M5254" i="10"/>
  <c r="M5255" i="10"/>
  <c r="M5256" i="10"/>
  <c r="M5257" i="10"/>
  <c r="M5258" i="10"/>
  <c r="M5259" i="10"/>
  <c r="M5260" i="10"/>
  <c r="M5261" i="10"/>
  <c r="M5262" i="10"/>
  <c r="M5263" i="10"/>
  <c r="M5264" i="10"/>
  <c r="M5265" i="10"/>
  <c r="M5266" i="10"/>
  <c r="M5267" i="10"/>
  <c r="M5268" i="10"/>
  <c r="M5269" i="10"/>
  <c r="M5270" i="10"/>
  <c r="M5271" i="10"/>
  <c r="M5272" i="10"/>
  <c r="M5273" i="10"/>
  <c r="M5274" i="10"/>
  <c r="M5275" i="10"/>
  <c r="M5276" i="10"/>
  <c r="M5277" i="10"/>
  <c r="M5278" i="10"/>
  <c r="M5279" i="10"/>
  <c r="M5280" i="10"/>
  <c r="M5281" i="10"/>
  <c r="M5282" i="10"/>
  <c r="M5283" i="10"/>
  <c r="M5284" i="10"/>
  <c r="M5285" i="10"/>
  <c r="M5286" i="10"/>
  <c r="M5287" i="10"/>
  <c r="M5288" i="10"/>
  <c r="M5289" i="10"/>
  <c r="M5290" i="10"/>
  <c r="M5291" i="10"/>
  <c r="M5292" i="10"/>
  <c r="M5293" i="10"/>
  <c r="M5294" i="10"/>
  <c r="M5295" i="10"/>
  <c r="M5296" i="10"/>
  <c r="M5297" i="10"/>
  <c r="M5298" i="10"/>
  <c r="M5299" i="10"/>
  <c r="M5300" i="10"/>
  <c r="M5301" i="10"/>
  <c r="M5302" i="10"/>
  <c r="M5303" i="10"/>
  <c r="M5304" i="10"/>
  <c r="M5305" i="10"/>
  <c r="M5306" i="10"/>
  <c r="M5307" i="10"/>
  <c r="M5308" i="10"/>
  <c r="M5309" i="10"/>
  <c r="M5310" i="10"/>
  <c r="M5311" i="10"/>
  <c r="M5312" i="10"/>
  <c r="M5313" i="10"/>
  <c r="M5314" i="10"/>
  <c r="M5315" i="10"/>
  <c r="M5316" i="10"/>
  <c r="M5317" i="10"/>
  <c r="M5318" i="10"/>
  <c r="M5319" i="10"/>
  <c r="M5320" i="10"/>
  <c r="M5321" i="10"/>
  <c r="M5322" i="10"/>
  <c r="M5323" i="10"/>
  <c r="M5324" i="10"/>
  <c r="M5325" i="10"/>
  <c r="M5326" i="10"/>
  <c r="M5327" i="10"/>
  <c r="M5328" i="10"/>
  <c r="M5329" i="10"/>
  <c r="M5330" i="10"/>
  <c r="M5331" i="10"/>
  <c r="M5332" i="10"/>
  <c r="M5333" i="10"/>
  <c r="M5334" i="10"/>
  <c r="M5335" i="10"/>
  <c r="M5336" i="10"/>
  <c r="M5337" i="10"/>
  <c r="M5338" i="10"/>
  <c r="M5339" i="10"/>
  <c r="M5340" i="10"/>
  <c r="M5341" i="10"/>
  <c r="M5342" i="10"/>
  <c r="M5343" i="10"/>
  <c r="M5344" i="10"/>
  <c r="M5345" i="10"/>
  <c r="M5346" i="10"/>
  <c r="M5347" i="10"/>
  <c r="M5348" i="10"/>
  <c r="M5349" i="10"/>
  <c r="M5350" i="10"/>
  <c r="M5351" i="10"/>
  <c r="M5352" i="10"/>
  <c r="M5353" i="10"/>
  <c r="M5354" i="10"/>
  <c r="M5355" i="10"/>
  <c r="M5356" i="10"/>
  <c r="M5357" i="10"/>
  <c r="M5358" i="10"/>
  <c r="M5359" i="10"/>
  <c r="M5360" i="10"/>
  <c r="M5361" i="10"/>
  <c r="M5362" i="10"/>
  <c r="M5363" i="10"/>
  <c r="M5364" i="10"/>
  <c r="M5365" i="10"/>
  <c r="M5366" i="10"/>
  <c r="M5367" i="10"/>
  <c r="M5368" i="10"/>
  <c r="M5369" i="10"/>
  <c r="M5370" i="10"/>
  <c r="M5371" i="10"/>
  <c r="M5372" i="10"/>
  <c r="M5373" i="10"/>
  <c r="M5374" i="10"/>
  <c r="M5375" i="10"/>
  <c r="M5376" i="10"/>
  <c r="M5377" i="10"/>
  <c r="M5378" i="10"/>
  <c r="M5379" i="10"/>
  <c r="M5380" i="10"/>
  <c r="M5381" i="10"/>
  <c r="M5382" i="10"/>
  <c r="M5383" i="10"/>
  <c r="M5384" i="10"/>
  <c r="M5385" i="10"/>
  <c r="M5386" i="10"/>
  <c r="M5387" i="10"/>
  <c r="M5388" i="10"/>
  <c r="M5389" i="10"/>
  <c r="M5390"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M5420" i="10"/>
  <c r="M5421" i="10"/>
  <c r="M5422" i="10"/>
  <c r="M5423" i="10"/>
  <c r="M5424" i="10"/>
  <c r="M5425" i="10"/>
  <c r="M5426" i="10"/>
  <c r="M5427" i="10"/>
  <c r="M5428" i="10"/>
  <c r="M5429" i="10"/>
  <c r="M5430" i="10"/>
  <c r="M5431" i="10"/>
  <c r="M5432" i="10"/>
  <c r="M5433" i="10"/>
  <c r="M5434" i="10"/>
  <c r="M5435" i="10"/>
  <c r="M5436" i="10"/>
  <c r="M5437" i="10"/>
  <c r="M5438" i="10"/>
  <c r="M5439" i="10"/>
  <c r="M5440" i="10"/>
  <c r="M5441" i="10"/>
  <c r="M5442" i="10"/>
  <c r="M5443" i="10"/>
  <c r="M5444" i="10"/>
  <c r="M5445" i="10"/>
  <c r="M5446" i="10"/>
  <c r="M5447" i="10"/>
  <c r="M5448" i="10"/>
  <c r="M5449" i="10"/>
  <c r="M5450" i="10"/>
  <c r="M5451" i="10"/>
  <c r="M5452" i="10"/>
  <c r="M5453" i="10"/>
  <c r="M5454" i="10"/>
  <c r="M5455" i="10"/>
  <c r="M5456" i="10"/>
  <c r="M5457" i="10"/>
  <c r="M5458" i="10"/>
  <c r="M5459" i="10"/>
  <c r="M5460" i="10"/>
  <c r="M447" i="4" s="1"/>
  <c r="M5461" i="10"/>
  <c r="M5462" i="10"/>
  <c r="M446" i="4" s="1"/>
  <c r="M5463" i="10"/>
  <c r="M5464" i="10"/>
  <c r="M451" i="4" s="1"/>
  <c r="M5465" i="10"/>
  <c r="M5466" i="10"/>
  <c r="M5467" i="10"/>
  <c r="M5468" i="10"/>
  <c r="M453" i="4" s="1"/>
  <c r="M5469" i="10"/>
  <c r="M5470" i="10"/>
  <c r="M5471" i="10"/>
  <c r="M5472" i="10"/>
  <c r="M5473" i="10"/>
  <c r="M5474" i="10"/>
  <c r="M5475" i="10"/>
  <c r="M5476" i="10"/>
  <c r="M5477" i="10"/>
  <c r="M5478" i="10"/>
  <c r="M5479" i="10"/>
  <c r="M5480" i="10"/>
  <c r="M5481" i="10"/>
  <c r="M5482" i="10"/>
  <c r="M5483" i="10"/>
  <c r="M5484" i="10"/>
  <c r="M5485" i="10"/>
  <c r="M5486" i="10"/>
  <c r="M5487" i="10"/>
  <c r="M5488" i="10"/>
  <c r="M5489" i="10"/>
  <c r="M5490" i="10"/>
  <c r="M5491" i="10"/>
  <c r="M5492" i="10"/>
  <c r="M5493" i="10"/>
  <c r="M5494" i="10"/>
  <c r="M5495" i="10"/>
  <c r="M5496" i="10"/>
  <c r="M5497" i="10"/>
  <c r="M5498" i="10"/>
  <c r="M5499" i="10"/>
  <c r="M5500" i="10"/>
  <c r="M5501" i="10"/>
  <c r="M5502" i="10"/>
  <c r="M5503" i="10"/>
  <c r="M5504" i="10"/>
  <c r="M5505" i="10"/>
  <c r="M5506" i="10"/>
  <c r="M5507" i="10"/>
  <c r="M5508" i="10"/>
  <c r="M5509" i="10"/>
  <c r="M5510" i="10"/>
  <c r="M5511" i="10"/>
  <c r="M5512" i="10"/>
  <c r="M5513" i="10"/>
  <c r="M5514" i="10"/>
  <c r="M5515" i="10"/>
  <c r="M5516" i="10"/>
  <c r="M5517" i="10"/>
  <c r="M5518" i="10"/>
  <c r="M5519" i="10"/>
  <c r="M5520" i="10"/>
  <c r="M5521" i="10"/>
  <c r="M5522" i="10"/>
  <c r="M5523" i="10"/>
  <c r="M5524" i="10"/>
  <c r="M5525" i="10"/>
  <c r="M5526" i="10"/>
  <c r="M5527" i="10"/>
  <c r="M5528" i="10"/>
  <c r="M5529" i="10"/>
  <c r="M5530" i="10"/>
  <c r="M5531" i="10"/>
  <c r="M5532" i="10"/>
  <c r="M5533" i="10"/>
  <c r="M5534" i="10"/>
  <c r="M5535" i="10"/>
  <c r="M5536" i="10"/>
  <c r="M5537" i="10"/>
  <c r="M5538" i="10"/>
  <c r="M5539" i="10"/>
  <c r="M5540" i="10"/>
  <c r="M5541"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M5571" i="10"/>
  <c r="M5572" i="10"/>
  <c r="M5573" i="10"/>
  <c r="M5574" i="10"/>
  <c r="M5575" i="10"/>
  <c r="M5576" i="10"/>
  <c r="M5577" i="10"/>
  <c r="M5578" i="10"/>
  <c r="M5579" i="10"/>
  <c r="M5580" i="10"/>
  <c r="M5581" i="10"/>
  <c r="M5582" i="10"/>
  <c r="M5583" i="10"/>
  <c r="M5584" i="10"/>
  <c r="M5585" i="10"/>
  <c r="M5586" i="10"/>
  <c r="M5587" i="10"/>
  <c r="M5588" i="10"/>
  <c r="M5589" i="10"/>
  <c r="M5590" i="10"/>
  <c r="M5591" i="10"/>
  <c r="M5592" i="10"/>
  <c r="M5593" i="10"/>
  <c r="M5594" i="10"/>
  <c r="M5595" i="10"/>
  <c r="M5596" i="10"/>
  <c r="M5597" i="10"/>
  <c r="M5598" i="10"/>
  <c r="M5599" i="10"/>
  <c r="M5600" i="10"/>
  <c r="M5601" i="10"/>
  <c r="M5602" i="10"/>
  <c r="M5603" i="10"/>
  <c r="M5604" i="10"/>
  <c r="M5605" i="10"/>
  <c r="M5606" i="10"/>
  <c r="M5607" i="10"/>
  <c r="M5608" i="10"/>
  <c r="M5609" i="10"/>
  <c r="M5610" i="10"/>
  <c r="M5611" i="10"/>
  <c r="M5612" i="10"/>
  <c r="M5613" i="10"/>
  <c r="M5614" i="10"/>
  <c r="M5615" i="10"/>
  <c r="M5616" i="10"/>
  <c r="M5617" i="10"/>
  <c r="M5618" i="10"/>
  <c r="M5619" i="10"/>
  <c r="M5620" i="10"/>
  <c r="M5621" i="10"/>
  <c r="M5622" i="10"/>
  <c r="M5623" i="10"/>
  <c r="M5624" i="10"/>
  <c r="M5625" i="10"/>
  <c r="M5626" i="10"/>
  <c r="M5627" i="10"/>
  <c r="M5628" i="10"/>
  <c r="M5629" i="10"/>
  <c r="M5630" i="10"/>
  <c r="M5631" i="10"/>
  <c r="M5632" i="10"/>
  <c r="M5633" i="10"/>
  <c r="M563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M5664" i="10"/>
  <c r="M5665" i="10"/>
  <c r="M5666" i="10"/>
  <c r="M5667" i="10"/>
  <c r="M5668" i="10"/>
  <c r="M5669" i="10"/>
  <c r="M5670" i="10"/>
  <c r="M5671" i="10"/>
  <c r="M5672" i="10"/>
  <c r="M5673" i="10"/>
  <c r="M5674" i="10"/>
  <c r="M5675" i="10"/>
  <c r="M5676" i="10"/>
  <c r="M5677" i="10"/>
  <c r="M5678" i="10"/>
  <c r="M5679" i="10"/>
  <c r="M5680" i="10"/>
  <c r="M5681" i="10"/>
  <c r="M5682" i="10"/>
  <c r="M5683" i="10"/>
  <c r="M5684" i="10"/>
  <c r="M5685" i="10"/>
  <c r="M5686" i="10"/>
  <c r="M5687" i="10"/>
  <c r="M5688" i="10"/>
  <c r="M5689" i="10"/>
  <c r="M5690" i="10"/>
  <c r="M5691" i="10"/>
  <c r="M5692" i="10"/>
  <c r="M5693" i="10"/>
  <c r="M5694" i="10"/>
  <c r="M5695" i="10"/>
  <c r="M5696" i="10"/>
  <c r="M5697" i="10"/>
  <c r="M5698" i="10"/>
  <c r="M5699" i="10"/>
  <c r="M5700" i="10"/>
  <c r="M5701" i="10"/>
  <c r="M5702" i="10"/>
  <c r="M5703" i="10"/>
  <c r="M5704" i="10"/>
  <c r="M5705" i="10"/>
  <c r="M5706" i="10"/>
  <c r="M5707" i="10"/>
  <c r="M5708" i="10"/>
  <c r="M5709" i="10"/>
  <c r="M5710" i="10"/>
  <c r="M5711" i="10"/>
  <c r="M5712" i="10"/>
  <c r="M5713" i="10"/>
  <c r="M5714" i="10"/>
  <c r="M5715" i="10"/>
  <c r="M5716" i="10"/>
  <c r="M5717" i="10"/>
  <c r="M5718" i="10"/>
  <c r="M5719" i="10"/>
  <c r="M5720" i="10"/>
  <c r="M5721" i="10"/>
  <c r="M5722" i="10"/>
  <c r="M5723" i="10"/>
  <c r="M5724" i="10"/>
  <c r="M572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M5755" i="10"/>
  <c r="M5756" i="10"/>
  <c r="M5757" i="10"/>
  <c r="M5758" i="10"/>
  <c r="M5759" i="10"/>
  <c r="M5760" i="10"/>
  <c r="M5761" i="10"/>
  <c r="M5762" i="10"/>
  <c r="M5763" i="10"/>
  <c r="M5764" i="10"/>
  <c r="M5765" i="10"/>
  <c r="M5766" i="10"/>
  <c r="M5767" i="10"/>
  <c r="M5768" i="10"/>
  <c r="M5769" i="10"/>
  <c r="M5770" i="10"/>
  <c r="M5771" i="10"/>
  <c r="M5772" i="10"/>
  <c r="M5773" i="10"/>
  <c r="M5774" i="10"/>
  <c r="M5775" i="10"/>
  <c r="M5776" i="10"/>
  <c r="M5777" i="10"/>
  <c r="M5778" i="10"/>
  <c r="M5779" i="10"/>
  <c r="M5780" i="10"/>
  <c r="M5781" i="10"/>
  <c r="M5782" i="10"/>
  <c r="M5783" i="10"/>
  <c r="M5784" i="10"/>
  <c r="M5785" i="10"/>
  <c r="M5786" i="10"/>
  <c r="M5787" i="10"/>
  <c r="M5788" i="10"/>
  <c r="M5789" i="10"/>
  <c r="M5790" i="10"/>
  <c r="M5791" i="10"/>
  <c r="M5792" i="10"/>
  <c r="M5793" i="10"/>
  <c r="M5794" i="10"/>
  <c r="M5795" i="10"/>
  <c r="M5796" i="10"/>
  <c r="M5797" i="10"/>
  <c r="M5798" i="10"/>
  <c r="M5799" i="10"/>
  <c r="M5800" i="10"/>
  <c r="M5801" i="10"/>
  <c r="M5802" i="10"/>
  <c r="M5803" i="10"/>
  <c r="M5804" i="10"/>
  <c r="M5805" i="10"/>
  <c r="M5806" i="10"/>
  <c r="M5807" i="10"/>
  <c r="M5808" i="10"/>
  <c r="M5809" i="10"/>
  <c r="M5810" i="10"/>
  <c r="M5811" i="10"/>
  <c r="M5812" i="10"/>
  <c r="M5813" i="10"/>
  <c r="M5814" i="10"/>
  <c r="M5815" i="10"/>
  <c r="M5816" i="10"/>
  <c r="M5817" i="10"/>
  <c r="M5818" i="10"/>
  <c r="M5819" i="10"/>
  <c r="M5820" i="10"/>
  <c r="M5821" i="10"/>
  <c r="M5822" i="10"/>
  <c r="M5823" i="10"/>
  <c r="M5824" i="10"/>
  <c r="M5825" i="10"/>
  <c r="M5826" i="10"/>
  <c r="M5827" i="10"/>
  <c r="M5828" i="10"/>
  <c r="M5829" i="10"/>
  <c r="M5830" i="10"/>
  <c r="M5831" i="10"/>
  <c r="M5832" i="10"/>
  <c r="M5833" i="10"/>
  <c r="M5834" i="10"/>
  <c r="M5835" i="10"/>
  <c r="M5836" i="10"/>
  <c r="M5837" i="10"/>
  <c r="M5838" i="10"/>
  <c r="M5839" i="10"/>
  <c r="M5840" i="10"/>
  <c r="M5841" i="10"/>
  <c r="M5842" i="10"/>
  <c r="M5843" i="10"/>
  <c r="M5844" i="10"/>
  <c r="M5845" i="10"/>
  <c r="M584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M5875" i="10"/>
  <c r="M5876" i="10"/>
  <c r="M5877" i="10"/>
  <c r="M5878" i="10"/>
  <c r="M5879" i="10"/>
  <c r="M5880" i="10"/>
  <c r="M5881" i="10"/>
  <c r="M5882" i="10"/>
  <c r="M5883" i="10"/>
  <c r="M5884" i="10"/>
  <c r="M5885" i="10"/>
  <c r="M5886" i="10"/>
  <c r="M5887" i="10"/>
  <c r="M5888" i="10"/>
  <c r="M5889" i="10"/>
  <c r="M5890" i="10"/>
  <c r="M5891" i="10"/>
  <c r="M5892" i="10"/>
  <c r="M5893" i="10"/>
  <c r="M5894" i="10"/>
  <c r="M5895" i="10"/>
  <c r="M5896" i="10"/>
  <c r="M5897" i="10"/>
  <c r="M5898" i="10"/>
  <c r="M5899" i="10"/>
  <c r="M5900" i="10"/>
  <c r="M5901" i="10"/>
  <c r="M5902" i="10"/>
  <c r="M5903" i="10"/>
  <c r="M5904" i="10"/>
  <c r="M5905" i="10"/>
  <c r="M5906" i="10"/>
  <c r="M5907" i="10"/>
  <c r="M5908" i="10"/>
  <c r="M5909" i="10"/>
  <c r="M5910" i="10"/>
  <c r="M5911" i="10"/>
  <c r="M5912" i="10"/>
  <c r="M5913" i="10"/>
  <c r="M5914" i="10"/>
  <c r="M5915" i="10"/>
  <c r="M5916" i="10"/>
  <c r="M5917" i="10"/>
  <c r="M5918" i="10"/>
  <c r="M5919" i="10"/>
  <c r="M5920" i="10"/>
  <c r="M5921" i="10"/>
  <c r="M5922" i="10"/>
  <c r="M5923" i="10"/>
  <c r="M5924" i="10"/>
  <c r="M5925" i="10"/>
  <c r="M5926" i="10"/>
  <c r="M5927" i="10"/>
  <c r="M5928" i="10"/>
  <c r="M5929" i="10"/>
  <c r="M5930" i="10"/>
  <c r="M5931" i="10"/>
  <c r="M5932" i="10"/>
  <c r="M5933" i="10"/>
  <c r="M5934" i="10"/>
  <c r="M5935" i="10"/>
  <c r="M5936" i="10"/>
  <c r="M5937" i="10"/>
  <c r="M5938" i="10"/>
  <c r="M5939" i="10"/>
  <c r="M5940" i="10"/>
  <c r="M5941" i="10"/>
  <c r="M5942" i="10"/>
  <c r="M5943" i="10"/>
  <c r="M5944" i="10"/>
  <c r="M5945" i="10"/>
  <c r="M5946" i="10"/>
  <c r="M5947" i="10"/>
  <c r="M5948" i="10"/>
  <c r="M5949" i="10"/>
  <c r="M5950" i="10"/>
  <c r="M5951" i="10"/>
  <c r="M5952" i="10"/>
  <c r="M5953" i="10"/>
  <c r="M5954" i="10"/>
  <c r="M5955" i="10"/>
  <c r="M5956" i="10"/>
  <c r="M5957" i="10"/>
  <c r="M5958" i="10"/>
  <c r="M5959" i="10"/>
  <c r="M5960" i="10"/>
  <c r="M5961" i="10"/>
  <c r="M5962" i="10"/>
  <c r="M5963" i="10"/>
  <c r="M5964" i="10"/>
  <c r="M5965" i="10"/>
  <c r="M5966" i="10"/>
  <c r="M5967"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M5997" i="10"/>
  <c r="M5998" i="10"/>
  <c r="M5999" i="10"/>
  <c r="M6000" i="10"/>
  <c r="M6001" i="10"/>
  <c r="M6002" i="10"/>
  <c r="M6003" i="10"/>
  <c r="M6004" i="10"/>
  <c r="M6005" i="10"/>
  <c r="M6006" i="10"/>
  <c r="M6007" i="10"/>
  <c r="M6008" i="10"/>
  <c r="M6009" i="10"/>
  <c r="M6010" i="10"/>
  <c r="M6011" i="10"/>
  <c r="M6012" i="10"/>
  <c r="M6013" i="10"/>
  <c r="M6014" i="10"/>
  <c r="M6015" i="10"/>
  <c r="M6016" i="10"/>
  <c r="M6017" i="10"/>
  <c r="M6018" i="10"/>
  <c r="M6019" i="10"/>
  <c r="M6020" i="10"/>
  <c r="M6021" i="10"/>
  <c r="M6022" i="10"/>
  <c r="M6023" i="10"/>
  <c r="M6024" i="10"/>
  <c r="M6025" i="10"/>
  <c r="M6026" i="10"/>
  <c r="M6027" i="10"/>
  <c r="M6028" i="10"/>
  <c r="M6029" i="10"/>
  <c r="M6030" i="10"/>
  <c r="M6031" i="10"/>
  <c r="M6032" i="10"/>
  <c r="M6033" i="10"/>
  <c r="M6034" i="10"/>
  <c r="M6035" i="10"/>
  <c r="M6036" i="10"/>
  <c r="M6037" i="10"/>
  <c r="M6038" i="10"/>
  <c r="M6039" i="10"/>
  <c r="M6040" i="10"/>
  <c r="M6041" i="10"/>
  <c r="M6042" i="10"/>
  <c r="M6043" i="10"/>
  <c r="M6044" i="10"/>
  <c r="M6045" i="10"/>
  <c r="M6046" i="10"/>
  <c r="M6047" i="10"/>
  <c r="M6048" i="10"/>
  <c r="M6049" i="10"/>
  <c r="M6050" i="10"/>
  <c r="M6051" i="10"/>
  <c r="M6052" i="10"/>
  <c r="M6053" i="10"/>
  <c r="M6054" i="10"/>
  <c r="M6055" i="10"/>
  <c r="M6056" i="10"/>
  <c r="M6057" i="10"/>
  <c r="M6058" i="10"/>
  <c r="M6059"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M6089" i="10"/>
  <c r="M6090" i="10"/>
  <c r="M6091" i="10"/>
  <c r="M6092" i="10"/>
  <c r="M6093" i="10"/>
  <c r="M6094" i="10"/>
  <c r="M6095" i="10"/>
  <c r="M6096" i="10"/>
  <c r="M6097" i="10"/>
  <c r="M6098" i="10"/>
  <c r="M6099" i="10"/>
  <c r="M6100" i="10"/>
  <c r="M6101" i="10"/>
  <c r="M6102" i="10"/>
  <c r="M6103" i="10"/>
  <c r="M6104" i="10"/>
  <c r="M6105" i="10"/>
  <c r="M6106" i="10"/>
  <c r="M6107" i="10"/>
  <c r="M6108" i="10"/>
  <c r="M6109" i="10"/>
  <c r="M6110" i="10"/>
  <c r="M6111" i="10"/>
  <c r="M6112" i="10"/>
  <c r="M6113" i="10"/>
  <c r="M6114" i="10"/>
  <c r="M6115" i="10"/>
  <c r="M6116" i="10"/>
  <c r="M6117" i="10"/>
  <c r="M6118" i="10"/>
  <c r="M6119" i="10"/>
  <c r="M6120"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50" i="10"/>
  <c r="M6151" i="10"/>
  <c r="M6152" i="10"/>
  <c r="M6153" i="10"/>
  <c r="M6154" i="10"/>
  <c r="M6155" i="10"/>
  <c r="M6156" i="10"/>
  <c r="M6157" i="10"/>
  <c r="M6158" i="10"/>
  <c r="M6159" i="10"/>
  <c r="M6160" i="10"/>
  <c r="M6161" i="10"/>
  <c r="M6162" i="10"/>
  <c r="M6163" i="10"/>
  <c r="M6164" i="10"/>
  <c r="M6165" i="10"/>
  <c r="M6166" i="10"/>
  <c r="M6167" i="10"/>
  <c r="M6168" i="10"/>
  <c r="M6169" i="10"/>
  <c r="M6170" i="10"/>
  <c r="M6171" i="10"/>
  <c r="M6172" i="10"/>
  <c r="M6173" i="10"/>
  <c r="M6174" i="10"/>
  <c r="M6175" i="10"/>
  <c r="M6176" i="10"/>
  <c r="M6177" i="10"/>
  <c r="M6178" i="10"/>
  <c r="M6179" i="10"/>
  <c r="M6180" i="10"/>
  <c r="M6181" i="10"/>
  <c r="M6182" i="10"/>
  <c r="M6183" i="10"/>
  <c r="M6184" i="10"/>
  <c r="M6185" i="10"/>
  <c r="M6186" i="10"/>
  <c r="M6187" i="10"/>
  <c r="M6188" i="10"/>
  <c r="M6189" i="10"/>
  <c r="M6190" i="10"/>
  <c r="M6191" i="10"/>
  <c r="M6192" i="10"/>
  <c r="M6193" i="10"/>
  <c r="M6194" i="10"/>
  <c r="M6195" i="10"/>
  <c r="M6196" i="10"/>
  <c r="M6197" i="10"/>
  <c r="M6198" i="10"/>
  <c r="M6199" i="10"/>
  <c r="M6200" i="10"/>
  <c r="M6201" i="10"/>
  <c r="M6202" i="10"/>
  <c r="M6203" i="10"/>
  <c r="M6204" i="10"/>
  <c r="M6205" i="10"/>
  <c r="M6206" i="10"/>
  <c r="M6207" i="10"/>
  <c r="M6208" i="10"/>
  <c r="M6209" i="10"/>
  <c r="M6210" i="10"/>
  <c r="M6211" i="10"/>
  <c r="M6212" i="10"/>
  <c r="M6213" i="10"/>
  <c r="M6214" i="10"/>
  <c r="M6215" i="10"/>
  <c r="M6216" i="10"/>
  <c r="M6217" i="10"/>
  <c r="M6218" i="10"/>
  <c r="M6219" i="10"/>
  <c r="M6220" i="10"/>
  <c r="M6221" i="10"/>
  <c r="M6222" i="10"/>
  <c r="M6223" i="10"/>
  <c r="M6224" i="10"/>
  <c r="M6225" i="10"/>
  <c r="M6226" i="10"/>
  <c r="M6227" i="10"/>
  <c r="M6228" i="10"/>
  <c r="M6229" i="10"/>
  <c r="M6230" i="10"/>
  <c r="M6231" i="10"/>
  <c r="M6232" i="10"/>
  <c r="M6233" i="10"/>
  <c r="M6234" i="10"/>
  <c r="M6235" i="10"/>
  <c r="M6236" i="10"/>
  <c r="M6237" i="10"/>
  <c r="M6238" i="10"/>
  <c r="M6239" i="10"/>
  <c r="M6240" i="10"/>
  <c r="M6241" i="10"/>
  <c r="M6242" i="10"/>
  <c r="M6243" i="10"/>
  <c r="M6244" i="10"/>
  <c r="M6245" i="10"/>
  <c r="M6246" i="10"/>
  <c r="M6247" i="10"/>
  <c r="M6248" i="10"/>
  <c r="M6249" i="10"/>
  <c r="M6250" i="10"/>
  <c r="M6251" i="10"/>
  <c r="M6252" i="10"/>
  <c r="M6253" i="10"/>
  <c r="M6254" i="10"/>
  <c r="M6255" i="10"/>
  <c r="M6256" i="10"/>
  <c r="M6257" i="10"/>
  <c r="M6258" i="10"/>
  <c r="M6259" i="10"/>
  <c r="M6260" i="10"/>
  <c r="M6261" i="10"/>
  <c r="M6262" i="10"/>
  <c r="M6263" i="10"/>
  <c r="M6264" i="10"/>
  <c r="M6265" i="10"/>
  <c r="M6266" i="10"/>
  <c r="M6267" i="10"/>
  <c r="M6268" i="10"/>
  <c r="M6269" i="10"/>
  <c r="M6270" i="10"/>
  <c r="M6271" i="10"/>
  <c r="M6272" i="10"/>
  <c r="M6273" i="10"/>
  <c r="M6274" i="10"/>
  <c r="M6275" i="10"/>
  <c r="M6276" i="10"/>
  <c r="M6277" i="10"/>
  <c r="M6278" i="10"/>
  <c r="M6279" i="10"/>
  <c r="M6280" i="10"/>
  <c r="M6281" i="10"/>
  <c r="M6282" i="10"/>
  <c r="M6283" i="10"/>
  <c r="M6284" i="10"/>
  <c r="M6285" i="10"/>
  <c r="M6286" i="10"/>
  <c r="M6287" i="10"/>
  <c r="M6288" i="10"/>
  <c r="M6289" i="10"/>
  <c r="M6290" i="10"/>
  <c r="M6291" i="10"/>
  <c r="M6292" i="10"/>
  <c r="M6293" i="10"/>
  <c r="M6294" i="10"/>
  <c r="M6295" i="10"/>
  <c r="M6296" i="10"/>
  <c r="M6297" i="10"/>
  <c r="M6298" i="10"/>
  <c r="M6299" i="10"/>
  <c r="M6300" i="10"/>
  <c r="M6301" i="10"/>
  <c r="M6302" i="10"/>
  <c r="M6303" i="10"/>
  <c r="M6304" i="10"/>
  <c r="M6305" i="10"/>
  <c r="M6306" i="10"/>
  <c r="M6307" i="10"/>
  <c r="M6308" i="10"/>
  <c r="M6309" i="10"/>
  <c r="M6310" i="10"/>
  <c r="M6311" i="10"/>
  <c r="M6312" i="10"/>
  <c r="M6313" i="10"/>
  <c r="M6314" i="10"/>
  <c r="M6315" i="10"/>
  <c r="M6316" i="10"/>
  <c r="M6317" i="10"/>
  <c r="M6318" i="10"/>
  <c r="M6319" i="10"/>
  <c r="M6320" i="10"/>
  <c r="M6321" i="10"/>
  <c r="M6322" i="10"/>
  <c r="M6323" i="10"/>
  <c r="M6324" i="10"/>
  <c r="M6325" i="10"/>
  <c r="M6326" i="10"/>
  <c r="M6327" i="10"/>
  <c r="M6328" i="10"/>
  <c r="M6329" i="10"/>
  <c r="M6330" i="10"/>
  <c r="M6331" i="10"/>
  <c r="M6332" i="10"/>
  <c r="M6333" i="10"/>
  <c r="M6334" i="10"/>
  <c r="M6335" i="10"/>
  <c r="M6336" i="10"/>
  <c r="M6337" i="10"/>
  <c r="M6338" i="10"/>
  <c r="M6339" i="10"/>
  <c r="M6340" i="10"/>
  <c r="M6341" i="10"/>
  <c r="M6342" i="10"/>
  <c r="M6343" i="10"/>
  <c r="M6344" i="10"/>
  <c r="M6345" i="10"/>
  <c r="M6346" i="10"/>
  <c r="M6347" i="10"/>
  <c r="M6348" i="10"/>
  <c r="M6349" i="10"/>
  <c r="M6350" i="10"/>
  <c r="M6351" i="10"/>
  <c r="M6352" i="10"/>
  <c r="M6353" i="10"/>
  <c r="M6354" i="10"/>
  <c r="M6355" i="10"/>
  <c r="M6356" i="10"/>
  <c r="M6357" i="10"/>
  <c r="M6358" i="10"/>
  <c r="M6359" i="10"/>
  <c r="M6360" i="10"/>
  <c r="M6361" i="10"/>
  <c r="M6362" i="10"/>
  <c r="M6363" i="10"/>
  <c r="M6364" i="10"/>
  <c r="M6365" i="10"/>
  <c r="M6366" i="10"/>
  <c r="M6367" i="10"/>
  <c r="M6368" i="10"/>
  <c r="M6369" i="10"/>
  <c r="M6370" i="10"/>
  <c r="M6371" i="10"/>
  <c r="M6372" i="10"/>
  <c r="M6373" i="10"/>
  <c r="M6374" i="10"/>
  <c r="M6375" i="10"/>
  <c r="M6376" i="10"/>
  <c r="M6377" i="10"/>
  <c r="M6378" i="10"/>
  <c r="M6379" i="10"/>
  <c r="M6380" i="10"/>
  <c r="M6381" i="10"/>
  <c r="M6382" i="10"/>
  <c r="M6383" i="10"/>
  <c r="M6384" i="10"/>
  <c r="M6385" i="10"/>
  <c r="M6386" i="10"/>
  <c r="M6387" i="10"/>
  <c r="M6388" i="10"/>
  <c r="M6389" i="10"/>
  <c r="M6390" i="10"/>
  <c r="M6391" i="10"/>
  <c r="M6392" i="10"/>
  <c r="M6393" i="10"/>
  <c r="M6394" i="10"/>
  <c r="M6395" i="10"/>
  <c r="M6396" i="10"/>
  <c r="M6397" i="10"/>
  <c r="M6398" i="10"/>
  <c r="M6399" i="10"/>
  <c r="M6400" i="10"/>
  <c r="M6401" i="10"/>
  <c r="M6402" i="10"/>
  <c r="M6403" i="10"/>
  <c r="M6404" i="10"/>
  <c r="M6405" i="10"/>
  <c r="M6406" i="10"/>
  <c r="M6407" i="10"/>
  <c r="M6408" i="10"/>
  <c r="M6409" i="10"/>
  <c r="M6410" i="10"/>
  <c r="M6411" i="10"/>
  <c r="M6412" i="10"/>
  <c r="M6413" i="10"/>
  <c r="M6414" i="10"/>
  <c r="M6415" i="10"/>
  <c r="M6416" i="10"/>
  <c r="M6417" i="10"/>
  <c r="M6418" i="10"/>
  <c r="M6419" i="10"/>
  <c r="M6420" i="10"/>
  <c r="M6421" i="10"/>
  <c r="M6422" i="10"/>
  <c r="M6423" i="10"/>
  <c r="M6424" i="10"/>
  <c r="M6425" i="10"/>
  <c r="M6426" i="10"/>
  <c r="M6427" i="10"/>
  <c r="M6428" i="10"/>
  <c r="M6429" i="10"/>
  <c r="M6430" i="10"/>
  <c r="M6431" i="10"/>
  <c r="M6432" i="10"/>
  <c r="M6433" i="10"/>
  <c r="M6434" i="10"/>
  <c r="M6435" i="10"/>
  <c r="M6436" i="10"/>
  <c r="M6437" i="10"/>
  <c r="M6438" i="10"/>
  <c r="M6439" i="10"/>
  <c r="M6440" i="10"/>
  <c r="M6441" i="10"/>
  <c r="M6442" i="10"/>
  <c r="M6443" i="10"/>
  <c r="M6444" i="10"/>
  <c r="M6445" i="10"/>
  <c r="M6446" i="10"/>
  <c r="M6447" i="10"/>
  <c r="M6448" i="10"/>
  <c r="M6449" i="10"/>
  <c r="M6450" i="10"/>
  <c r="M6451" i="10"/>
  <c r="M6452" i="10"/>
  <c r="M6453" i="10"/>
  <c r="M6454" i="10"/>
  <c r="M6455" i="10"/>
  <c r="M6456" i="10"/>
  <c r="M6457" i="10"/>
  <c r="M6458" i="10"/>
  <c r="M6459" i="10"/>
  <c r="M6460" i="10"/>
  <c r="M6461" i="10"/>
  <c r="M6462" i="10"/>
  <c r="M6463" i="10"/>
  <c r="M6464" i="10"/>
  <c r="M6465" i="10"/>
  <c r="M6466" i="10"/>
  <c r="M6467" i="10"/>
  <c r="M6468" i="10"/>
  <c r="M6469" i="10"/>
  <c r="M6470" i="10"/>
  <c r="M6471" i="10"/>
  <c r="M6472" i="10"/>
  <c r="M6473" i="10"/>
  <c r="M6474" i="10"/>
  <c r="M6475" i="10"/>
  <c r="M6476" i="10"/>
  <c r="M6477" i="10"/>
  <c r="M6478" i="10"/>
  <c r="M6479" i="10"/>
  <c r="M6480" i="10"/>
  <c r="M6481" i="10"/>
  <c r="M6482" i="10"/>
  <c r="M6483" i="10"/>
  <c r="M6484" i="10"/>
  <c r="M6485" i="10"/>
  <c r="M6486" i="10"/>
  <c r="M6487" i="10"/>
  <c r="M6488" i="10"/>
  <c r="M6489" i="10"/>
  <c r="M6490" i="10"/>
  <c r="M6491" i="10"/>
  <c r="M6492" i="10"/>
  <c r="M6493" i="10"/>
  <c r="M6494" i="10"/>
  <c r="M6495" i="10"/>
  <c r="M6496" i="10"/>
  <c r="M6497" i="10"/>
  <c r="M6498" i="10"/>
  <c r="M6499" i="10"/>
  <c r="M6500" i="10"/>
  <c r="M6501" i="10"/>
  <c r="M6502" i="10"/>
  <c r="M6503" i="10"/>
  <c r="M6504" i="10"/>
  <c r="M6505" i="10"/>
  <c r="M6506" i="10"/>
  <c r="M6507" i="10"/>
  <c r="M6508" i="10"/>
  <c r="M6509" i="10"/>
  <c r="M6510" i="10"/>
  <c r="M6511" i="10"/>
  <c r="M6512" i="10"/>
  <c r="M6513" i="10"/>
  <c r="M6514" i="10"/>
  <c r="M6515" i="10"/>
  <c r="M6516" i="10"/>
  <c r="M6517" i="10"/>
  <c r="M6518" i="10"/>
  <c r="M6519" i="10"/>
  <c r="M6520" i="10"/>
  <c r="M6521" i="10"/>
  <c r="M6522" i="10"/>
  <c r="M6523" i="10"/>
  <c r="M6524" i="10"/>
  <c r="M6525" i="10"/>
  <c r="M6526" i="10"/>
  <c r="M6527" i="10"/>
  <c r="M6528" i="10"/>
  <c r="M6529" i="10"/>
  <c r="M6530" i="10"/>
  <c r="M6531" i="10"/>
  <c r="M6532" i="10"/>
  <c r="M6533" i="10"/>
  <c r="M6534" i="10"/>
  <c r="M6535" i="10"/>
  <c r="M6536" i="10"/>
  <c r="M6537" i="10"/>
  <c r="M6538" i="10"/>
  <c r="M6539" i="10"/>
  <c r="M6540" i="10"/>
  <c r="M6541" i="10"/>
  <c r="M6542" i="10"/>
  <c r="M6543" i="10"/>
  <c r="M6544" i="10"/>
  <c r="M6545" i="10"/>
  <c r="M6546" i="10"/>
  <c r="M6547" i="10"/>
  <c r="M6548" i="10"/>
  <c r="M6549" i="10"/>
  <c r="M6550" i="10"/>
  <c r="M6551" i="10"/>
  <c r="M6552" i="10"/>
  <c r="M6553" i="10"/>
  <c r="M6554" i="10"/>
  <c r="M6555" i="10"/>
  <c r="M6556" i="10"/>
  <c r="M6557" i="10"/>
  <c r="M6558" i="10"/>
  <c r="M6559" i="10"/>
  <c r="M6560" i="10"/>
  <c r="M6561" i="10"/>
  <c r="M6562" i="10"/>
  <c r="M6563" i="10"/>
  <c r="M6564" i="10"/>
  <c r="M6565" i="10"/>
  <c r="M6566" i="10"/>
  <c r="M6567" i="10"/>
  <c r="M6568" i="10"/>
  <c r="M6569" i="10"/>
  <c r="M6570" i="10"/>
  <c r="M6571" i="10"/>
  <c r="M6572" i="10"/>
  <c r="M6573" i="10"/>
  <c r="M6574" i="10"/>
  <c r="M6575" i="10"/>
  <c r="M6576" i="10"/>
  <c r="M6577" i="10"/>
  <c r="M6578" i="10"/>
  <c r="M6579" i="10"/>
  <c r="M6580" i="10"/>
  <c r="M6581" i="10"/>
  <c r="M6582" i="10"/>
  <c r="M6583" i="10"/>
  <c r="M6584" i="10"/>
  <c r="M6585" i="10"/>
  <c r="M6586" i="10"/>
  <c r="M6587" i="10"/>
  <c r="M6588" i="10"/>
  <c r="M6589" i="10"/>
  <c r="M6590" i="10"/>
  <c r="M6591" i="10"/>
  <c r="M6592" i="10"/>
  <c r="M6593" i="10"/>
  <c r="M6594" i="10"/>
  <c r="M6595" i="10"/>
  <c r="M6596" i="10"/>
  <c r="M6597" i="10"/>
  <c r="M6598" i="10"/>
  <c r="M6599" i="10"/>
  <c r="M6600" i="10"/>
  <c r="M6601" i="10"/>
  <c r="M6602" i="10"/>
  <c r="M6603" i="10"/>
  <c r="M6604" i="10"/>
  <c r="M6605" i="10"/>
  <c r="M6606" i="10"/>
  <c r="M6607" i="10"/>
  <c r="M6608" i="10"/>
  <c r="M6609" i="10"/>
  <c r="M6610" i="10"/>
  <c r="M6611" i="10"/>
  <c r="M6612" i="10"/>
  <c r="M6613" i="10"/>
  <c r="M6614" i="10"/>
  <c r="M6615" i="10"/>
  <c r="M6616" i="10"/>
  <c r="M6617" i="10"/>
  <c r="M6618" i="10"/>
  <c r="M6619" i="10"/>
  <c r="M6620" i="10"/>
  <c r="M6621" i="10"/>
  <c r="M6622" i="10"/>
  <c r="M6623" i="10"/>
  <c r="M6624" i="10"/>
  <c r="M6625" i="10"/>
  <c r="M6626" i="10"/>
  <c r="M6627" i="10"/>
  <c r="M6628" i="10"/>
  <c r="M6629" i="10"/>
  <c r="M6630" i="10"/>
  <c r="M6631" i="10"/>
  <c r="M6632" i="10"/>
  <c r="M6633" i="10"/>
  <c r="M6634" i="10"/>
  <c r="M6635" i="10"/>
  <c r="M6636" i="10"/>
  <c r="M6637" i="10"/>
  <c r="M6638" i="10"/>
  <c r="M6639" i="10"/>
  <c r="M6640" i="10"/>
  <c r="M6641" i="10"/>
  <c r="M6642" i="10"/>
  <c r="M6643" i="10"/>
  <c r="M6644" i="10"/>
  <c r="M6645" i="10"/>
  <c r="M6646" i="10"/>
  <c r="M6647" i="10"/>
  <c r="M6648" i="10"/>
  <c r="M6649" i="10"/>
  <c r="M6650" i="10"/>
  <c r="M6651" i="10"/>
  <c r="M6652" i="10"/>
  <c r="M6653" i="10"/>
  <c r="M6654" i="10"/>
  <c r="M6655" i="10"/>
  <c r="M6656" i="10"/>
  <c r="M6657" i="10"/>
  <c r="M6658" i="10"/>
  <c r="M6659" i="10"/>
  <c r="M6660" i="10"/>
  <c r="M6661" i="10"/>
  <c r="M6662" i="10"/>
  <c r="M6663" i="10"/>
  <c r="M6664" i="10"/>
  <c r="M6665" i="10"/>
  <c r="M6666" i="10"/>
  <c r="M6667" i="10"/>
  <c r="M6668" i="10"/>
  <c r="M6669" i="10"/>
  <c r="M6670" i="10"/>
  <c r="M6671" i="10"/>
  <c r="M6672" i="10"/>
  <c r="M6673" i="10"/>
  <c r="M6674" i="10"/>
  <c r="M6675" i="10"/>
  <c r="M6676" i="10"/>
  <c r="M6677" i="10"/>
  <c r="M6678" i="10"/>
  <c r="M6679" i="10"/>
  <c r="M6680" i="10"/>
  <c r="M6681" i="10"/>
  <c r="M6682" i="10"/>
  <c r="M6683" i="10"/>
  <c r="M6684" i="10"/>
  <c r="M6685" i="10"/>
  <c r="M6686" i="10"/>
  <c r="M6687" i="10"/>
  <c r="M6688" i="10"/>
  <c r="M6689" i="10"/>
  <c r="M6690" i="10"/>
  <c r="M6691" i="10"/>
  <c r="M6692" i="10"/>
  <c r="M6693" i="10"/>
  <c r="M6694" i="10"/>
  <c r="M6695" i="10"/>
  <c r="M6696" i="10"/>
  <c r="M6697" i="10"/>
  <c r="M6698" i="10"/>
  <c r="M6699" i="10"/>
  <c r="M6700" i="10"/>
  <c r="M6701" i="10"/>
  <c r="M6702" i="10"/>
  <c r="M6703" i="10"/>
  <c r="M6704" i="10"/>
  <c r="M6705" i="10"/>
  <c r="M6706" i="10"/>
  <c r="M6707" i="10"/>
  <c r="M6708" i="10"/>
  <c r="M6709" i="10"/>
  <c r="M6710" i="10"/>
  <c r="M6711" i="10"/>
  <c r="M6712" i="10"/>
  <c r="M6713" i="10"/>
  <c r="M6714" i="10"/>
  <c r="M6715" i="10"/>
  <c r="M6716" i="10"/>
  <c r="M6717" i="10"/>
  <c r="M6718" i="10"/>
  <c r="M6719" i="10"/>
  <c r="M6720" i="10"/>
  <c r="M6721" i="10"/>
  <c r="M6722" i="10"/>
  <c r="M6723" i="10"/>
  <c r="M6724" i="10"/>
  <c r="M6725" i="10"/>
  <c r="M6726" i="10"/>
  <c r="M6727" i="10"/>
  <c r="M6728" i="10"/>
  <c r="M6729" i="10"/>
  <c r="M6730" i="10"/>
  <c r="M6731" i="10"/>
  <c r="M6732" i="10"/>
  <c r="M6733" i="10"/>
  <c r="M6734" i="10"/>
  <c r="M6735" i="10"/>
  <c r="M6736" i="10"/>
  <c r="M6737" i="10"/>
  <c r="M6738" i="10"/>
  <c r="M6739" i="10"/>
  <c r="M6740" i="10"/>
  <c r="M6741" i="10"/>
  <c r="M6742" i="10"/>
  <c r="M6743" i="10"/>
  <c r="M6744" i="10"/>
  <c r="M6745" i="10"/>
  <c r="M6746" i="10"/>
  <c r="M6747" i="10"/>
  <c r="M6748" i="10"/>
  <c r="M6749" i="10"/>
  <c r="M6750" i="10"/>
  <c r="M6751" i="10"/>
  <c r="M6752" i="10"/>
  <c r="M6753" i="10"/>
  <c r="M6754" i="10"/>
  <c r="M6755" i="10"/>
  <c r="M6756" i="10"/>
  <c r="M6757" i="10"/>
  <c r="M6758" i="10"/>
  <c r="M6759" i="10"/>
  <c r="M6760" i="10"/>
  <c r="M6761" i="10"/>
  <c r="M6762" i="10"/>
  <c r="M6763" i="10"/>
  <c r="M6764" i="10"/>
  <c r="M6765" i="10"/>
  <c r="M6766" i="10"/>
  <c r="M6767" i="10"/>
  <c r="M6768" i="10"/>
  <c r="M6769" i="10"/>
  <c r="M6770" i="10"/>
  <c r="M6771" i="10"/>
  <c r="M6772" i="10"/>
  <c r="M6773" i="10"/>
  <c r="M6774" i="10"/>
  <c r="M6775" i="10"/>
  <c r="M6776" i="10"/>
  <c r="M6777" i="10"/>
  <c r="M6778" i="10"/>
  <c r="M6779" i="10"/>
  <c r="M6780" i="10"/>
  <c r="M6781" i="10"/>
  <c r="M6782" i="10"/>
  <c r="M6783" i="10"/>
  <c r="M6784" i="10"/>
  <c r="M6785" i="10"/>
  <c r="M6786" i="10"/>
  <c r="M6787" i="10"/>
  <c r="M6788" i="10"/>
  <c r="M6789" i="10"/>
  <c r="M6790" i="10"/>
  <c r="M6791" i="10"/>
  <c r="M6792" i="10"/>
  <c r="M6793" i="10"/>
  <c r="M6794" i="10"/>
  <c r="M6795" i="10"/>
  <c r="M6796" i="10"/>
  <c r="M6797" i="10"/>
  <c r="M6798" i="10"/>
  <c r="M6799" i="10"/>
  <c r="M6800" i="10"/>
  <c r="M6801" i="10"/>
  <c r="M6802" i="10"/>
  <c r="M6803" i="10"/>
  <c r="M6804" i="10"/>
  <c r="M6805" i="10"/>
  <c r="M6806" i="10"/>
  <c r="M6807" i="10"/>
  <c r="M6808" i="10"/>
  <c r="M6809" i="10"/>
  <c r="M6810" i="10"/>
  <c r="M6811" i="10"/>
  <c r="M6812" i="10"/>
  <c r="M6813" i="10"/>
  <c r="M6814" i="10"/>
  <c r="M6815" i="10"/>
  <c r="M6816" i="10"/>
  <c r="M6817" i="10"/>
  <c r="M6818" i="10"/>
  <c r="M6819" i="10"/>
  <c r="M6820" i="10"/>
  <c r="M6821" i="10"/>
  <c r="M6822" i="10"/>
  <c r="M6823" i="10"/>
  <c r="M6824" i="10"/>
  <c r="M6825" i="10"/>
  <c r="M6826" i="10"/>
  <c r="M6827" i="10"/>
  <c r="M6828" i="10"/>
  <c r="M6829" i="10"/>
  <c r="M6830" i="10"/>
  <c r="M6831" i="10"/>
  <c r="M6832" i="10"/>
  <c r="M6833" i="10"/>
  <c r="M6834" i="10"/>
  <c r="M6835" i="10"/>
  <c r="M6836" i="10"/>
  <c r="M6837" i="10"/>
  <c r="M6838" i="10"/>
  <c r="M6839" i="10"/>
  <c r="M6840" i="10"/>
  <c r="M6841" i="10"/>
  <c r="M6842" i="10"/>
  <c r="M6843" i="10"/>
  <c r="M6844" i="10"/>
  <c r="M6845" i="10"/>
  <c r="M6846" i="10"/>
  <c r="M6847" i="10"/>
  <c r="M6848" i="10"/>
  <c r="M6849" i="10"/>
  <c r="M6850" i="10"/>
  <c r="M6851" i="10"/>
  <c r="M6852" i="10"/>
  <c r="M6853" i="10"/>
  <c r="M6854" i="10"/>
  <c r="M6855" i="10"/>
  <c r="M6856" i="10"/>
  <c r="M6857" i="10"/>
  <c r="M6858" i="10"/>
  <c r="M6859" i="10"/>
  <c r="M6860" i="10"/>
  <c r="M6861" i="10"/>
  <c r="M6862" i="10"/>
  <c r="M6863" i="10"/>
  <c r="M6864" i="10"/>
  <c r="M6865" i="10"/>
  <c r="M6866" i="10"/>
  <c r="M6867" i="10"/>
  <c r="M6868" i="10"/>
  <c r="M6869" i="10"/>
  <c r="M6870" i="10"/>
  <c r="M6871" i="10"/>
  <c r="M6872" i="10"/>
  <c r="M6873" i="10"/>
  <c r="M6874" i="10"/>
  <c r="M6875" i="10"/>
  <c r="M6876" i="10"/>
  <c r="M6877" i="10"/>
  <c r="M6878" i="10"/>
  <c r="M6879" i="10"/>
  <c r="M6880" i="10"/>
  <c r="M6881" i="10"/>
  <c r="M6882" i="10"/>
  <c r="M6883" i="10"/>
  <c r="M6884" i="10"/>
  <c r="M6885" i="10"/>
  <c r="M6886" i="10"/>
  <c r="M6887" i="10"/>
  <c r="M6888" i="10"/>
  <c r="M6889" i="10"/>
  <c r="M6890" i="10"/>
  <c r="M6891" i="10"/>
  <c r="M6892" i="10"/>
  <c r="M6893" i="10"/>
  <c r="M6894" i="10"/>
  <c r="M6895" i="10"/>
  <c r="M6896" i="10"/>
  <c r="M6897" i="10"/>
  <c r="M6898" i="10"/>
  <c r="M6899" i="10"/>
  <c r="M6900" i="10"/>
  <c r="M6901" i="10"/>
  <c r="M6902" i="10"/>
  <c r="M6903" i="10"/>
  <c r="M6904" i="10"/>
  <c r="M6905" i="10"/>
  <c r="M6906" i="10"/>
  <c r="M6907" i="10"/>
  <c r="M6908" i="10"/>
  <c r="M6909" i="10"/>
  <c r="M6910" i="10"/>
  <c r="M6911" i="10"/>
  <c r="M6912" i="10"/>
  <c r="M6913" i="10"/>
  <c r="M6914" i="10"/>
  <c r="M6915" i="10"/>
  <c r="M6916" i="10"/>
  <c r="M6917" i="10"/>
  <c r="M6918" i="10"/>
  <c r="M6919" i="10"/>
  <c r="M6920" i="10"/>
  <c r="M6921" i="10"/>
  <c r="M6922" i="10"/>
  <c r="M6923" i="10"/>
  <c r="M6924" i="10"/>
  <c r="M6925" i="10"/>
  <c r="M6926" i="10"/>
  <c r="M6927" i="10"/>
  <c r="M6928" i="10"/>
  <c r="M6929" i="10"/>
  <c r="M6930" i="10"/>
  <c r="M6931" i="10"/>
  <c r="M6932" i="10"/>
  <c r="M6933" i="10"/>
  <c r="M6934" i="10"/>
  <c r="M6935" i="10"/>
  <c r="M6936" i="10"/>
  <c r="M6937" i="10"/>
  <c r="M6938" i="10"/>
  <c r="M6939" i="10"/>
  <c r="M6940" i="10"/>
  <c r="M6941" i="10"/>
  <c r="M6942" i="10"/>
  <c r="M6943" i="10"/>
  <c r="M6944" i="10"/>
  <c r="M6945" i="10"/>
  <c r="M6946" i="10"/>
  <c r="M6947" i="10"/>
  <c r="M6948" i="10"/>
  <c r="M6949" i="10"/>
  <c r="M6950" i="10"/>
  <c r="M6951" i="10"/>
  <c r="M6952" i="10"/>
  <c r="M6953" i="10"/>
  <c r="M6954" i="10"/>
  <c r="M6955" i="10"/>
  <c r="M6956" i="10"/>
  <c r="M6957" i="10"/>
  <c r="M6958" i="10"/>
  <c r="M6959" i="10"/>
  <c r="M6960" i="10"/>
  <c r="M6961" i="10"/>
  <c r="M6962" i="10"/>
  <c r="M6963" i="10"/>
  <c r="M6964" i="10"/>
  <c r="M6965" i="10"/>
  <c r="M6966" i="10"/>
  <c r="M6967" i="10"/>
  <c r="M6968" i="10"/>
  <c r="M6969" i="10"/>
  <c r="M6970" i="10"/>
  <c r="M6971" i="10"/>
  <c r="M6972" i="10"/>
  <c r="M6973" i="10"/>
  <c r="M6974" i="10"/>
  <c r="M6975" i="10"/>
  <c r="M6976" i="10"/>
  <c r="M6977" i="10"/>
  <c r="M6978" i="10"/>
  <c r="M6979" i="10"/>
  <c r="M6980" i="10"/>
  <c r="M6981" i="10"/>
  <c r="M6982" i="10"/>
  <c r="M6983" i="10"/>
  <c r="M6984" i="10"/>
  <c r="M6985" i="10"/>
  <c r="M6986" i="10"/>
  <c r="M6987" i="10"/>
  <c r="M6988" i="10"/>
  <c r="M6989" i="10"/>
  <c r="M6990" i="10"/>
  <c r="M6991" i="10"/>
  <c r="M6992" i="10"/>
  <c r="M6993" i="10"/>
  <c r="M6994" i="10"/>
  <c r="M6995" i="10"/>
  <c r="M6996" i="10"/>
  <c r="M6997" i="10"/>
  <c r="M6998" i="10"/>
  <c r="M6999" i="10"/>
  <c r="M7000" i="10"/>
  <c r="M7001" i="10"/>
  <c r="M7002" i="10"/>
  <c r="M7003" i="10"/>
  <c r="M7004" i="10"/>
  <c r="M7005" i="10"/>
  <c r="M7006" i="10"/>
  <c r="M7007" i="10"/>
  <c r="M7008" i="10"/>
  <c r="M7009" i="10"/>
  <c r="M7010" i="10"/>
  <c r="M7011" i="10"/>
  <c r="M7012" i="10"/>
  <c r="M7013" i="10"/>
  <c r="M7014" i="10"/>
  <c r="M7015" i="10"/>
  <c r="M7016" i="10"/>
  <c r="M7017" i="10"/>
  <c r="M7018" i="10"/>
  <c r="M7019" i="10"/>
  <c r="M7020" i="10"/>
  <c r="M7021" i="10"/>
  <c r="M7022" i="10"/>
  <c r="M7023" i="10"/>
  <c r="M7024" i="10"/>
  <c r="M7025" i="10"/>
  <c r="M7026" i="10"/>
  <c r="M7027" i="10"/>
  <c r="M7028" i="10"/>
  <c r="M7029" i="10"/>
  <c r="M7030" i="10"/>
  <c r="M7031" i="10"/>
  <c r="M7032" i="10"/>
  <c r="M7033" i="10"/>
  <c r="M7034" i="10"/>
  <c r="M7035" i="10"/>
  <c r="M7036" i="10"/>
  <c r="M7037" i="10"/>
  <c r="M7038" i="10"/>
  <c r="M7039" i="10"/>
  <c r="M7040" i="10"/>
  <c r="M7041" i="10"/>
  <c r="M7042" i="10"/>
  <c r="M7043" i="10"/>
  <c r="M7044" i="10"/>
  <c r="M7045" i="10"/>
  <c r="M7046" i="10"/>
  <c r="M7047" i="10"/>
  <c r="M7048" i="10"/>
  <c r="M7049" i="10"/>
  <c r="M7050" i="10"/>
  <c r="M7051" i="10"/>
  <c r="M7052" i="10"/>
  <c r="M7053" i="10"/>
  <c r="M7054" i="10"/>
  <c r="M7055" i="10"/>
  <c r="M7056" i="10"/>
  <c r="M7057" i="10"/>
  <c r="M7058" i="10"/>
  <c r="M7059" i="10"/>
  <c r="M7060" i="10"/>
  <c r="M7061" i="10"/>
  <c r="M7062" i="10"/>
  <c r="M7063" i="10"/>
  <c r="M7064" i="10"/>
  <c r="M7065" i="10"/>
  <c r="M7066" i="10"/>
  <c r="M7067" i="10"/>
  <c r="M7068" i="10"/>
  <c r="M7069" i="10"/>
  <c r="M7070" i="10"/>
  <c r="M7071" i="10"/>
  <c r="M7072" i="10"/>
  <c r="M7073" i="10"/>
  <c r="M7074" i="10"/>
  <c r="M7076" i="10"/>
  <c r="M7077" i="10"/>
  <c r="M7078" i="10"/>
  <c r="M7079" i="10"/>
  <c r="M7080" i="10"/>
  <c r="M7081" i="10"/>
  <c r="M7082" i="10"/>
  <c r="M7083" i="10"/>
  <c r="M7084" i="10"/>
  <c r="M7085" i="10"/>
  <c r="M7086" i="10"/>
  <c r="M7087" i="10"/>
  <c r="M7088" i="10"/>
  <c r="M7089" i="10"/>
  <c r="M7090" i="10"/>
  <c r="M7091" i="10"/>
  <c r="M7092" i="10"/>
  <c r="M7093" i="10"/>
  <c r="M7094" i="10"/>
  <c r="M7095" i="10"/>
  <c r="M7096" i="10"/>
  <c r="M7097" i="10"/>
  <c r="M7098" i="10"/>
  <c r="M7099" i="10"/>
  <c r="M7100" i="10"/>
  <c r="M7101" i="10"/>
  <c r="M7102" i="10"/>
  <c r="M7103" i="10"/>
  <c r="M7104" i="10"/>
  <c r="M7105" i="10"/>
  <c r="M7106" i="10"/>
  <c r="M7107" i="10"/>
  <c r="M7108" i="10"/>
  <c r="M7109" i="10"/>
  <c r="M7110" i="10"/>
  <c r="M7111" i="10"/>
  <c r="M7112" i="10"/>
  <c r="M7113" i="10"/>
  <c r="M7114" i="10"/>
  <c r="M7115" i="10"/>
  <c r="M7116" i="10"/>
  <c r="M7117" i="10"/>
  <c r="M7118" i="10"/>
  <c r="M7119" i="10"/>
  <c r="M7120" i="10"/>
  <c r="M7121" i="10"/>
  <c r="M7122" i="10"/>
  <c r="M7123" i="10"/>
  <c r="M7124" i="10"/>
  <c r="M7125" i="10"/>
  <c r="M7126" i="10"/>
  <c r="M7127" i="10"/>
  <c r="M7128" i="10"/>
  <c r="M7129" i="10"/>
  <c r="M7130" i="10"/>
  <c r="M7131" i="10"/>
  <c r="M7132" i="10"/>
  <c r="M7133" i="10"/>
  <c r="M7134" i="10"/>
  <c r="M7135" i="10"/>
  <c r="M7136" i="10"/>
  <c r="M7137" i="10"/>
  <c r="M7138" i="10"/>
  <c r="M7139" i="10"/>
  <c r="M7140" i="10"/>
  <c r="M7141" i="10"/>
  <c r="M7142" i="10"/>
  <c r="M7143" i="10"/>
  <c r="M7144" i="10"/>
  <c r="M7145" i="10"/>
  <c r="M7146" i="10"/>
  <c r="M7147" i="10"/>
  <c r="M7148" i="10"/>
  <c r="M7149" i="10"/>
  <c r="M7150" i="10"/>
  <c r="M7151" i="10"/>
  <c r="M7152" i="10"/>
  <c r="M7153" i="10"/>
  <c r="M7154" i="10"/>
  <c r="M7155" i="10"/>
  <c r="M7156" i="10"/>
  <c r="M7157" i="10"/>
  <c r="M7158" i="10"/>
  <c r="M7159" i="10"/>
  <c r="M7160" i="10"/>
  <c r="M7161" i="10"/>
  <c r="M7162" i="10"/>
  <c r="M7163" i="10"/>
  <c r="M7164" i="10"/>
  <c r="M7165" i="10"/>
  <c r="M7166" i="10"/>
  <c r="M7167" i="10"/>
  <c r="M7168" i="10"/>
  <c r="M7169" i="10"/>
  <c r="M7170" i="10"/>
  <c r="M7171" i="10"/>
  <c r="M7172" i="10"/>
  <c r="M7173" i="10"/>
  <c r="M7174" i="10"/>
  <c r="M7175" i="10"/>
  <c r="M7176" i="10"/>
  <c r="M7177" i="10"/>
  <c r="M7178" i="10"/>
  <c r="M7179" i="10"/>
  <c r="M7180" i="10"/>
  <c r="M7181" i="10"/>
  <c r="M7182" i="10"/>
  <c r="M7183" i="10"/>
  <c r="M7184" i="10"/>
  <c r="M7185" i="10"/>
  <c r="M7186" i="10"/>
  <c r="M7187" i="10"/>
  <c r="M7188" i="10"/>
  <c r="M7189" i="10"/>
  <c r="M7190" i="10"/>
  <c r="M7191" i="10"/>
  <c r="M7192" i="10"/>
  <c r="M7193" i="10"/>
  <c r="M7194" i="10"/>
  <c r="M7195" i="10"/>
  <c r="M7196" i="10"/>
  <c r="M7197" i="10"/>
  <c r="M7198" i="10"/>
  <c r="M7199" i="10"/>
  <c r="M7200" i="10"/>
  <c r="M7201" i="10"/>
  <c r="M7202" i="10"/>
  <c r="M7203" i="10"/>
  <c r="M7204" i="10"/>
  <c r="M7205" i="10"/>
  <c r="M7206" i="10"/>
  <c r="M7207" i="10"/>
  <c r="M7208" i="10"/>
  <c r="M7209" i="10"/>
  <c r="M7210" i="10"/>
  <c r="M7211" i="10"/>
  <c r="M7212" i="10"/>
  <c r="M7213" i="10"/>
  <c r="M7214" i="10"/>
  <c r="M7215" i="10"/>
  <c r="M7216" i="10"/>
  <c r="M7217" i="10"/>
  <c r="M7218" i="10"/>
  <c r="M7219" i="10"/>
  <c r="M7220" i="10"/>
  <c r="M7221" i="10"/>
  <c r="M7222" i="10"/>
  <c r="M7223" i="10"/>
  <c r="M7224" i="10"/>
  <c r="M7225" i="10"/>
  <c r="M7226" i="10"/>
  <c r="M7227" i="10"/>
  <c r="M7228" i="10"/>
  <c r="M7229" i="10"/>
  <c r="M7230" i="10"/>
  <c r="M7231" i="10"/>
  <c r="M7232" i="10"/>
  <c r="M7233" i="10"/>
  <c r="M7234" i="10"/>
  <c r="M7235" i="10"/>
  <c r="M7236" i="10"/>
  <c r="M7237" i="10"/>
  <c r="M7238" i="10"/>
  <c r="M7239" i="10"/>
  <c r="M7240" i="10"/>
  <c r="M7241" i="10"/>
  <c r="M7242" i="10"/>
  <c r="M7243" i="10"/>
  <c r="M7244" i="10"/>
  <c r="M7245" i="10"/>
  <c r="M7246" i="10"/>
  <c r="M7247" i="10"/>
  <c r="M7248" i="10"/>
  <c r="M7249" i="10"/>
  <c r="M7250" i="10"/>
  <c r="M7251" i="10"/>
  <c r="M7252" i="10"/>
  <c r="M7253" i="10"/>
  <c r="M7254" i="10"/>
  <c r="M7255" i="10"/>
  <c r="M7256" i="10"/>
  <c r="M7257" i="10"/>
  <c r="M7258" i="10"/>
  <c r="M7259" i="10"/>
  <c r="M7260" i="10"/>
  <c r="M7261" i="10"/>
  <c r="M7262" i="10"/>
  <c r="M7263" i="10"/>
  <c r="M7264" i="10"/>
  <c r="M7265" i="10"/>
  <c r="M7266" i="10"/>
  <c r="M7267" i="10"/>
  <c r="M7268" i="10"/>
  <c r="M7269" i="10"/>
  <c r="M7270" i="10"/>
  <c r="M7271" i="10"/>
  <c r="M7272" i="10"/>
  <c r="M7273" i="10"/>
  <c r="M7274" i="10"/>
  <c r="M7275" i="10"/>
  <c r="M7276" i="10"/>
  <c r="M7277" i="10"/>
  <c r="M7278" i="10"/>
  <c r="M7279" i="10"/>
  <c r="M7280" i="10"/>
  <c r="M7281" i="10"/>
  <c r="M7282" i="10"/>
  <c r="M7283" i="10"/>
  <c r="M7284" i="10"/>
  <c r="M7285" i="10"/>
  <c r="M7286" i="10"/>
  <c r="M7287" i="10"/>
  <c r="M7288" i="10"/>
  <c r="M7289" i="10"/>
  <c r="M7290" i="10"/>
  <c r="M7291" i="10"/>
  <c r="M7292" i="10"/>
  <c r="M7293" i="10"/>
  <c r="M7294" i="10"/>
  <c r="M7295" i="10"/>
  <c r="M7296" i="10"/>
  <c r="M7297" i="10"/>
  <c r="M7298" i="10"/>
  <c r="M7299" i="10"/>
  <c r="M7300" i="10"/>
  <c r="M7301" i="10"/>
  <c r="M7302" i="10"/>
  <c r="M7303" i="10"/>
  <c r="M7304" i="10"/>
  <c r="M7305" i="10"/>
  <c r="M7306" i="10"/>
  <c r="M7307" i="10"/>
  <c r="M7308" i="10"/>
  <c r="M7309" i="10"/>
  <c r="M7310" i="10"/>
  <c r="M7311" i="10"/>
  <c r="M7312" i="10"/>
  <c r="M7313" i="10"/>
  <c r="M7314" i="10"/>
  <c r="M7315" i="10"/>
  <c r="M7316" i="10"/>
  <c r="M7317" i="10"/>
  <c r="M7318" i="10"/>
  <c r="M7319" i="10"/>
  <c r="M7320" i="10"/>
  <c r="M7321" i="10"/>
  <c r="M7322" i="10"/>
  <c r="M7323" i="10"/>
  <c r="M7324" i="10"/>
  <c r="M7325" i="10"/>
  <c r="M7326" i="10"/>
  <c r="M7327" i="10"/>
  <c r="M7328" i="10"/>
  <c r="M7329" i="10"/>
  <c r="M7330" i="10"/>
  <c r="M7331" i="10"/>
  <c r="M7332" i="10"/>
  <c r="M7333" i="10"/>
  <c r="M7334" i="10"/>
  <c r="M7335" i="10"/>
  <c r="M7336" i="10"/>
  <c r="M7337" i="10"/>
  <c r="M7338" i="10"/>
  <c r="M7339" i="10"/>
  <c r="M7340" i="10"/>
  <c r="M7341" i="10"/>
  <c r="M7342" i="10"/>
  <c r="M7343" i="10"/>
  <c r="M7344" i="10"/>
  <c r="M7345" i="10"/>
  <c r="M7346" i="10"/>
  <c r="M7347" i="10"/>
  <c r="M7348" i="10"/>
  <c r="M7349" i="10"/>
  <c r="M7350" i="10"/>
  <c r="M7351" i="10"/>
  <c r="M7352" i="10"/>
  <c r="M7353" i="10"/>
  <c r="M7354" i="10"/>
  <c r="M7355" i="10"/>
  <c r="M7356" i="10"/>
  <c r="M7357" i="10"/>
  <c r="M7358" i="10"/>
  <c r="M7359" i="10"/>
  <c r="M7360" i="10"/>
  <c r="M7361" i="10"/>
  <c r="M7362" i="10"/>
  <c r="M7363" i="10"/>
  <c r="M7364" i="10"/>
  <c r="M7365" i="10"/>
  <c r="M7366" i="10"/>
  <c r="M7367" i="10"/>
  <c r="M7368" i="10"/>
  <c r="M7369" i="10"/>
  <c r="M7370" i="10"/>
  <c r="M7371" i="10"/>
  <c r="M7372" i="10"/>
  <c r="M7373" i="10"/>
  <c r="M7374" i="10"/>
  <c r="M7375" i="10"/>
  <c r="M7376" i="10"/>
  <c r="M7377" i="10"/>
  <c r="M7378" i="10"/>
  <c r="M7379" i="10"/>
  <c r="M7380" i="10"/>
  <c r="M7381" i="10"/>
  <c r="M7382" i="10"/>
  <c r="M7383" i="10"/>
  <c r="M7384" i="10"/>
  <c r="M7385" i="10"/>
  <c r="M7386" i="10"/>
  <c r="M7387" i="10"/>
  <c r="M7388" i="10"/>
  <c r="M7389" i="10"/>
  <c r="M7390" i="10"/>
  <c r="M7391" i="10"/>
  <c r="M7392" i="10"/>
  <c r="M7393" i="10"/>
  <c r="M7394" i="10"/>
  <c r="M7395" i="10"/>
  <c r="M7396" i="10"/>
  <c r="M7397" i="10"/>
  <c r="M7398" i="10"/>
  <c r="M7399" i="10"/>
  <c r="M7400" i="10"/>
  <c r="M7401" i="10"/>
  <c r="M7402" i="10"/>
  <c r="M7403" i="10"/>
  <c r="M7404" i="10"/>
  <c r="M7405" i="10"/>
  <c r="M7406" i="10"/>
  <c r="M7407" i="10"/>
  <c r="M7408" i="10"/>
  <c r="M7409" i="10"/>
  <c r="M7410" i="10"/>
  <c r="M7411" i="10"/>
  <c r="M7412" i="10"/>
  <c r="M7413" i="10"/>
  <c r="M7414" i="10"/>
  <c r="M7415" i="10"/>
  <c r="M7416" i="10"/>
  <c r="M7417" i="10"/>
  <c r="M7418" i="10"/>
  <c r="M7419" i="10"/>
  <c r="M7420" i="10"/>
  <c r="M7421" i="10"/>
  <c r="M7422" i="10"/>
  <c r="M7423" i="10"/>
  <c r="M7424" i="10"/>
  <c r="M7425" i="10"/>
  <c r="M7426" i="10"/>
  <c r="M7427" i="10"/>
  <c r="M7428" i="10"/>
  <c r="M7429" i="10"/>
  <c r="M7430" i="10"/>
  <c r="M7431" i="10"/>
  <c r="M7432" i="10"/>
  <c r="M7433" i="10"/>
  <c r="M7434" i="10"/>
  <c r="M7435" i="10"/>
  <c r="M7436" i="10"/>
  <c r="M7437" i="10"/>
  <c r="M7438" i="10"/>
  <c r="M7439" i="10"/>
  <c r="M7440" i="10"/>
  <c r="M7441" i="10"/>
  <c r="M7442" i="10"/>
  <c r="M7443" i="10"/>
  <c r="M7444" i="10"/>
  <c r="M7445" i="10"/>
  <c r="M7446" i="10"/>
  <c r="M7447" i="10"/>
  <c r="M7448" i="10"/>
  <c r="M7449" i="10"/>
  <c r="M7450" i="10"/>
  <c r="M7451" i="10"/>
  <c r="M7452" i="10"/>
  <c r="M7453" i="10"/>
  <c r="M7454" i="10"/>
  <c r="M7455" i="10"/>
  <c r="M7456" i="10"/>
  <c r="M7457" i="10"/>
  <c r="M7458" i="10"/>
  <c r="M7459" i="10"/>
  <c r="M7460" i="10"/>
  <c r="M7461" i="10"/>
  <c r="M7462" i="10"/>
  <c r="M7463" i="10"/>
  <c r="M7464" i="10"/>
  <c r="M7465" i="10"/>
  <c r="M7466" i="10"/>
  <c r="M7467" i="10"/>
  <c r="M7468" i="10"/>
  <c r="M7469" i="10"/>
  <c r="M7470" i="10"/>
  <c r="M7471" i="10"/>
  <c r="M7472" i="10"/>
  <c r="M7473" i="10"/>
  <c r="M7474" i="10"/>
  <c r="M7475" i="10"/>
  <c r="M7476" i="10"/>
  <c r="M7477" i="10"/>
  <c r="M7478" i="10"/>
  <c r="M7479" i="10"/>
  <c r="M7480" i="10"/>
  <c r="M7481" i="10"/>
  <c r="M7482" i="10"/>
  <c r="M7483" i="10"/>
  <c r="M7484" i="10"/>
  <c r="M7485" i="10"/>
  <c r="M7486" i="10"/>
  <c r="M7488" i="10"/>
  <c r="M7489" i="10"/>
  <c r="M7490" i="10"/>
  <c r="M7491" i="10"/>
  <c r="M7492" i="10"/>
  <c r="M7493" i="10"/>
  <c r="M7494" i="10"/>
  <c r="M7495" i="10"/>
  <c r="M7496" i="10"/>
  <c r="M7497" i="10"/>
  <c r="M7498" i="10"/>
  <c r="M7499" i="10"/>
  <c r="M7500" i="10"/>
  <c r="M7501" i="10"/>
  <c r="M7502" i="10"/>
  <c r="M7503" i="10"/>
  <c r="M7504" i="10"/>
  <c r="M7505" i="10"/>
  <c r="M7506" i="10"/>
  <c r="M7507" i="10"/>
  <c r="M7508" i="10"/>
  <c r="M7509" i="10"/>
  <c r="M7510" i="10"/>
  <c r="M7511" i="10"/>
  <c r="M7512" i="10"/>
  <c r="M7513" i="10"/>
  <c r="M7514" i="10"/>
  <c r="M7515" i="10"/>
  <c r="M7516" i="10"/>
  <c r="M7517" i="10"/>
  <c r="M7518" i="10"/>
  <c r="M7519" i="10"/>
  <c r="M7520" i="10"/>
  <c r="M7521" i="10"/>
  <c r="M7522" i="10"/>
  <c r="M7523" i="10"/>
  <c r="M7524" i="10"/>
  <c r="M7525" i="10"/>
  <c r="M7526" i="10"/>
  <c r="M7527" i="10"/>
  <c r="M7528" i="10"/>
  <c r="M7529" i="10"/>
  <c r="M7530" i="10"/>
  <c r="M7531" i="10"/>
  <c r="M7532" i="10"/>
  <c r="M7533" i="10"/>
  <c r="M7534" i="10"/>
  <c r="M7535" i="10"/>
  <c r="M7536" i="10"/>
  <c r="M7537" i="10"/>
  <c r="M7538" i="10"/>
  <c r="M7539" i="10"/>
  <c r="M7540" i="10"/>
  <c r="M7541" i="10"/>
  <c r="M7542" i="10"/>
  <c r="M7543" i="10"/>
  <c r="M7544" i="10"/>
  <c r="M7545" i="10"/>
  <c r="M7546" i="10"/>
  <c r="M7547" i="10"/>
  <c r="M7548" i="10"/>
  <c r="M7549" i="10"/>
  <c r="M7550" i="10"/>
  <c r="M7551" i="10"/>
  <c r="M7552" i="10"/>
  <c r="M7553" i="10"/>
  <c r="M7554" i="10"/>
  <c r="M7555" i="10"/>
  <c r="M7556" i="10"/>
  <c r="M7557" i="10"/>
  <c r="M7558" i="10"/>
  <c r="M7559" i="10"/>
  <c r="M7560" i="10"/>
  <c r="M7561" i="10"/>
  <c r="M7562" i="10"/>
  <c r="M7563" i="10"/>
  <c r="M7564" i="10"/>
  <c r="M7565" i="10"/>
  <c r="M7566" i="10"/>
  <c r="M7567" i="10"/>
  <c r="M7568" i="10"/>
  <c r="M7569" i="10"/>
  <c r="M7570" i="10"/>
  <c r="M7571" i="10"/>
  <c r="M7572" i="10"/>
  <c r="M7573" i="10"/>
  <c r="M7574" i="10"/>
  <c r="M7575" i="10"/>
  <c r="M7576" i="10"/>
  <c r="M7577" i="10"/>
  <c r="M7578" i="10"/>
  <c r="M7579" i="10"/>
  <c r="M7580" i="10"/>
  <c r="M7581" i="10"/>
  <c r="M7582" i="10"/>
  <c r="M7583" i="10"/>
  <c r="M7584" i="10"/>
  <c r="M7585" i="10"/>
  <c r="M7586" i="10"/>
  <c r="M7587" i="10"/>
  <c r="M7588" i="10"/>
  <c r="M7589" i="10"/>
  <c r="M7590" i="10"/>
  <c r="M7591" i="10"/>
  <c r="M7592" i="10"/>
  <c r="M7593" i="10"/>
  <c r="M7594" i="10"/>
  <c r="M7595" i="10"/>
  <c r="M7596" i="10"/>
  <c r="M7597" i="10"/>
  <c r="M7598" i="10"/>
  <c r="M7599" i="10"/>
  <c r="M7600" i="10"/>
  <c r="M7601" i="10"/>
  <c r="M7602" i="10"/>
  <c r="M7603" i="10"/>
  <c r="M7604" i="10"/>
  <c r="M7605" i="10"/>
  <c r="M7606" i="10"/>
  <c r="M7607" i="10"/>
  <c r="M7608" i="10"/>
  <c r="M7609" i="10"/>
  <c r="M7610" i="10"/>
  <c r="M7611" i="10"/>
  <c r="M7612" i="10"/>
  <c r="M7613" i="10"/>
  <c r="M7614" i="10"/>
  <c r="M7615" i="10"/>
  <c r="M7616" i="10"/>
  <c r="M7617" i="10"/>
  <c r="M7618" i="10"/>
  <c r="M7619" i="10"/>
  <c r="M7620" i="10"/>
  <c r="M7621" i="10"/>
  <c r="M7622" i="10"/>
  <c r="M7623" i="10"/>
  <c r="M7624" i="10"/>
  <c r="M7625" i="10"/>
  <c r="M7626" i="10"/>
  <c r="M7627" i="10"/>
  <c r="M7628" i="10"/>
  <c r="M7629" i="10"/>
  <c r="M7630" i="10"/>
  <c r="M7631" i="10"/>
  <c r="M7632" i="10"/>
  <c r="M7633" i="10"/>
  <c r="M7634" i="10"/>
  <c r="M7635" i="10"/>
  <c r="M7636" i="10"/>
  <c r="M7637" i="10"/>
  <c r="M7638" i="10"/>
  <c r="M7639" i="10"/>
  <c r="M7640" i="10"/>
  <c r="M7641" i="10"/>
  <c r="M7642" i="10"/>
  <c r="M7643" i="10"/>
  <c r="M7644" i="10"/>
  <c r="M7645" i="10"/>
  <c r="M7646" i="10"/>
  <c r="M7647" i="10"/>
  <c r="M7648" i="10"/>
  <c r="M7649" i="10"/>
  <c r="M7650" i="10"/>
  <c r="M7651" i="10"/>
  <c r="M7652" i="10"/>
  <c r="M7653" i="10"/>
  <c r="M7654" i="10"/>
  <c r="M7655" i="10"/>
  <c r="M7656" i="10"/>
  <c r="M7657" i="10"/>
  <c r="M7658" i="10"/>
  <c r="M7659" i="10"/>
  <c r="M7660" i="10"/>
  <c r="M7661" i="10"/>
  <c r="M7662" i="10"/>
  <c r="M7663" i="10"/>
  <c r="M7664" i="10"/>
  <c r="M7665" i="10"/>
  <c r="M7666" i="10"/>
  <c r="M7668" i="10"/>
  <c r="M7669" i="10"/>
  <c r="M7670" i="10"/>
  <c r="M7671" i="10"/>
  <c r="M7672" i="10"/>
  <c r="M7673" i="10"/>
  <c r="M7674" i="10"/>
  <c r="M7675" i="10"/>
  <c r="M7677" i="10"/>
  <c r="M7678" i="10"/>
  <c r="M7679" i="10"/>
  <c r="M7680" i="10"/>
  <c r="M7681" i="10"/>
  <c r="M7682" i="10"/>
  <c r="M7683" i="10"/>
  <c r="M7684" i="10"/>
  <c r="M7685" i="10"/>
  <c r="M7686" i="10"/>
  <c r="M7687" i="10"/>
  <c r="M7688" i="10"/>
  <c r="M7689" i="10"/>
  <c r="M7690" i="10"/>
  <c r="M7691" i="10"/>
  <c r="M7692" i="10"/>
  <c r="M7693" i="10"/>
  <c r="M7694" i="10"/>
  <c r="M7695" i="10"/>
  <c r="M7696" i="10"/>
  <c r="M7697" i="10"/>
  <c r="M7698" i="10"/>
  <c r="M7699" i="10"/>
  <c r="M7700" i="10"/>
  <c r="M7701" i="10"/>
  <c r="M7702" i="10"/>
  <c r="M7703" i="10"/>
  <c r="M7704" i="10"/>
  <c r="M7705" i="10"/>
  <c r="M7706" i="10"/>
  <c r="M7707" i="10"/>
  <c r="M7708" i="10"/>
  <c r="M7709" i="10"/>
  <c r="M7710" i="10"/>
  <c r="M7711" i="10"/>
  <c r="M7712" i="10"/>
  <c r="M7713" i="10"/>
  <c r="M7714" i="10"/>
  <c r="M7715" i="10"/>
  <c r="M7716" i="10"/>
  <c r="M7717" i="10"/>
  <c r="M7718" i="10"/>
  <c r="M7719" i="10"/>
  <c r="M7720" i="10"/>
  <c r="M7721" i="10"/>
  <c r="M7722" i="10"/>
  <c r="M7723" i="10"/>
  <c r="M7724" i="10"/>
  <c r="M7725" i="10"/>
  <c r="M7726" i="10"/>
  <c r="M7727" i="10"/>
  <c r="M7728" i="10"/>
  <c r="M7729" i="10"/>
  <c r="M7730" i="10"/>
  <c r="M7731" i="10"/>
  <c r="M7732" i="10"/>
  <c r="M7733" i="10"/>
  <c r="M7734" i="10"/>
  <c r="M7735" i="10"/>
  <c r="M7736" i="10"/>
  <c r="M7737" i="10"/>
  <c r="M7738" i="10"/>
  <c r="M7739" i="10"/>
  <c r="M7740" i="10"/>
  <c r="M7741" i="10"/>
  <c r="M7742" i="10"/>
  <c r="M7743" i="10"/>
  <c r="M7744" i="10"/>
  <c r="M7745" i="10"/>
  <c r="M7746" i="10"/>
  <c r="M7747" i="10"/>
  <c r="M7748" i="10"/>
  <c r="M7749" i="10"/>
  <c r="M7750" i="10"/>
  <c r="M7751" i="10"/>
  <c r="M7752" i="10"/>
  <c r="M7753" i="10"/>
  <c r="M7754" i="10"/>
  <c r="M7755" i="10"/>
  <c r="M7756" i="10"/>
  <c r="M7757" i="10"/>
  <c r="M7758" i="10"/>
  <c r="M7759" i="10"/>
  <c r="M7760" i="10"/>
  <c r="M7761" i="10"/>
  <c r="M7762" i="10"/>
  <c r="M7763" i="10"/>
  <c r="M7764" i="10"/>
  <c r="M7765" i="10"/>
  <c r="M7766" i="10"/>
  <c r="M7767" i="10"/>
  <c r="M7768" i="10"/>
  <c r="M7769" i="10"/>
  <c r="M7770" i="10"/>
  <c r="M7771" i="10"/>
  <c r="M7772" i="10"/>
  <c r="M7773" i="10"/>
  <c r="M7774" i="10"/>
  <c r="M7775" i="10"/>
  <c r="M7776" i="10"/>
  <c r="M7777" i="10"/>
  <c r="M7778" i="10"/>
  <c r="M7779" i="10"/>
  <c r="M7780" i="10"/>
  <c r="M7781" i="10"/>
  <c r="M7782" i="10"/>
  <c r="M7783" i="10"/>
  <c r="M7784" i="10"/>
  <c r="M7785" i="10"/>
  <c r="M7786" i="10"/>
  <c r="M7787" i="10"/>
  <c r="M7788" i="10"/>
  <c r="M7789" i="10"/>
  <c r="M7790" i="10"/>
  <c r="M7791" i="10"/>
  <c r="M7792" i="10"/>
  <c r="M7793" i="10"/>
  <c r="M7794" i="10"/>
  <c r="M7795" i="10"/>
  <c r="M7796" i="10"/>
  <c r="M7797" i="10"/>
  <c r="M7798" i="10"/>
  <c r="M7799" i="10"/>
  <c r="M7800" i="10"/>
  <c r="M7801" i="10"/>
  <c r="M7802" i="10"/>
  <c r="M7803" i="10"/>
  <c r="M7804" i="10"/>
  <c r="M7805" i="10"/>
  <c r="M7806" i="10"/>
  <c r="M7807" i="10"/>
  <c r="M7808" i="10"/>
  <c r="M7809" i="10"/>
  <c r="M7810" i="10"/>
  <c r="M7811" i="10"/>
  <c r="M7812" i="10"/>
  <c r="M7813" i="10"/>
  <c r="M7814" i="10"/>
  <c r="M7815" i="10"/>
  <c r="M7816" i="10"/>
  <c r="M7817" i="10"/>
  <c r="M7818" i="10"/>
  <c r="M7819" i="10"/>
  <c r="M7820" i="10"/>
  <c r="M7821" i="10"/>
  <c r="M7822" i="10"/>
  <c r="M7823" i="10"/>
  <c r="M7824" i="10"/>
  <c r="M7825" i="10"/>
  <c r="M7826" i="10"/>
  <c r="M7827" i="10"/>
  <c r="M7828" i="10"/>
  <c r="M7829" i="10"/>
  <c r="M7830" i="10"/>
  <c r="M7831" i="10"/>
  <c r="M7832" i="10"/>
  <c r="M7833" i="10"/>
  <c r="M7834" i="10"/>
  <c r="M7835" i="10"/>
  <c r="M7836" i="10"/>
  <c r="M7837" i="10"/>
  <c r="M7838" i="10"/>
  <c r="M7839" i="10"/>
  <c r="M7840" i="10"/>
  <c r="M7841" i="10"/>
  <c r="M7842" i="10"/>
  <c r="M7843" i="10"/>
  <c r="M7844" i="10"/>
  <c r="M7845" i="10"/>
  <c r="M7846" i="10"/>
  <c r="M7847" i="10"/>
  <c r="M7848" i="10"/>
  <c r="M7849" i="10"/>
  <c r="M7850" i="10"/>
  <c r="M7851" i="10"/>
  <c r="M7852" i="10"/>
  <c r="M7853" i="10"/>
  <c r="M7854" i="10"/>
  <c r="M7855" i="10"/>
  <c r="M7856" i="10"/>
  <c r="M7857" i="10"/>
  <c r="M7858" i="10"/>
  <c r="M7859" i="10"/>
  <c r="M7860" i="10"/>
  <c r="M7861" i="10"/>
  <c r="M7862" i="10"/>
  <c r="M7863" i="10"/>
  <c r="M7864" i="10"/>
  <c r="M7865" i="10"/>
  <c r="M7866" i="10"/>
  <c r="M7867" i="10"/>
  <c r="M7868" i="10"/>
  <c r="M7869" i="10"/>
  <c r="M7870" i="10"/>
  <c r="M7871" i="10"/>
  <c r="M7872" i="10"/>
  <c r="M7873" i="10"/>
  <c r="M7874" i="10"/>
  <c r="M7875" i="10"/>
  <c r="M7876" i="10"/>
  <c r="M7877" i="10"/>
  <c r="M7878" i="10"/>
  <c r="M7879" i="10"/>
  <c r="M7880" i="10"/>
  <c r="M7881" i="10"/>
  <c r="M7882" i="10"/>
  <c r="M7883" i="10"/>
  <c r="M7884" i="10"/>
  <c r="M7885" i="10"/>
  <c r="M7886" i="10"/>
  <c r="M7887" i="10"/>
  <c r="M7888" i="10"/>
  <c r="M7889" i="10"/>
  <c r="M7890" i="10"/>
  <c r="M7891" i="10"/>
  <c r="M7892" i="10"/>
  <c r="M7893" i="10"/>
  <c r="M7894" i="10"/>
  <c r="M7895" i="10"/>
  <c r="M7896" i="10"/>
  <c r="M7897" i="10"/>
  <c r="M7898" i="10"/>
  <c r="M7899" i="10"/>
  <c r="M7900" i="10"/>
  <c r="M7901" i="10"/>
  <c r="M7902" i="10"/>
  <c r="M7903" i="10"/>
  <c r="M7904" i="10"/>
  <c r="M7905" i="10"/>
  <c r="M7906" i="10"/>
  <c r="M7907" i="10"/>
  <c r="M7908" i="10"/>
  <c r="M7909" i="10"/>
  <c r="M7910" i="10"/>
  <c r="M7911" i="10"/>
  <c r="M7912" i="10"/>
  <c r="M7913" i="10"/>
  <c r="M7914" i="10"/>
  <c r="M7915" i="10"/>
  <c r="M7916" i="10"/>
  <c r="M7917" i="10"/>
  <c r="M7918" i="10"/>
  <c r="M7919" i="10"/>
  <c r="M7920" i="10"/>
  <c r="M7921" i="10"/>
  <c r="M7922" i="10"/>
  <c r="M7923" i="10"/>
  <c r="M7924" i="10"/>
  <c r="M7925" i="10"/>
  <c r="M7926" i="10"/>
  <c r="M7927" i="10"/>
  <c r="M7928" i="10"/>
  <c r="M7929" i="10"/>
  <c r="M7930" i="10"/>
  <c r="M7931" i="10"/>
  <c r="M7932" i="10"/>
  <c r="M7933" i="10"/>
  <c r="M7934" i="10"/>
  <c r="M7935" i="10"/>
  <c r="M7936" i="10"/>
  <c r="M7937" i="10"/>
  <c r="M7938" i="10"/>
  <c r="M7939" i="10"/>
  <c r="M7940" i="10"/>
  <c r="M7941" i="10"/>
  <c r="M7942" i="10"/>
  <c r="M7943" i="10"/>
  <c r="M7944" i="10"/>
  <c r="M7945" i="10"/>
  <c r="M7946" i="10"/>
  <c r="M7947" i="10"/>
  <c r="M7948" i="10"/>
  <c r="M7949" i="10"/>
  <c r="M7950" i="10"/>
  <c r="M7951" i="10"/>
  <c r="M7952" i="10"/>
  <c r="M7953" i="10"/>
  <c r="M7954" i="10"/>
  <c r="M7955" i="10"/>
  <c r="M7956" i="10"/>
  <c r="M7957" i="10"/>
  <c r="M7958" i="10"/>
  <c r="M7959" i="10"/>
  <c r="M7960" i="10"/>
  <c r="M7961" i="10"/>
  <c r="M7962" i="10"/>
  <c r="M7963" i="10"/>
  <c r="M7964" i="10"/>
  <c r="M7965" i="10"/>
  <c r="M7966" i="10"/>
  <c r="M7967" i="10"/>
  <c r="M7968" i="10"/>
  <c r="M7969" i="10"/>
  <c r="M7970" i="10"/>
  <c r="M7971" i="10"/>
  <c r="M7972" i="10"/>
  <c r="M7973" i="10"/>
  <c r="M7974" i="10"/>
  <c r="M7975" i="10"/>
  <c r="M7976" i="10"/>
  <c r="M7977" i="10"/>
  <c r="M7978" i="10"/>
  <c r="M7979" i="10"/>
  <c r="M7980" i="10"/>
  <c r="M7981" i="10"/>
  <c r="M7982" i="10"/>
  <c r="M7983" i="10"/>
  <c r="M7984" i="10"/>
  <c r="M7985" i="10"/>
  <c r="M7986" i="10"/>
  <c r="M7987" i="10"/>
  <c r="M7988" i="10"/>
  <c r="M7989" i="10"/>
  <c r="M7990" i="10"/>
  <c r="M7991" i="10"/>
  <c r="M7992" i="10"/>
  <c r="M7993" i="10"/>
  <c r="M7994" i="10"/>
  <c r="M7995" i="10"/>
  <c r="M7996" i="10"/>
  <c r="M7997" i="10"/>
  <c r="M7998" i="10"/>
  <c r="M7999" i="10"/>
  <c r="M8000" i="10"/>
  <c r="M8001" i="10"/>
  <c r="M8002" i="10"/>
  <c r="M8003" i="10"/>
  <c r="M8004" i="10"/>
  <c r="M8005" i="10"/>
  <c r="M8006" i="10"/>
  <c r="M8007" i="10"/>
  <c r="M8008" i="10"/>
  <c r="M8009" i="10"/>
  <c r="M8010" i="10"/>
  <c r="M8011" i="10"/>
  <c r="M8012" i="10"/>
  <c r="M8013" i="10"/>
  <c r="M8014" i="10"/>
  <c r="M8015" i="10"/>
  <c r="M8016" i="10"/>
  <c r="M8017" i="10"/>
  <c r="M8018" i="10"/>
  <c r="M8019" i="10"/>
  <c r="M8020" i="10"/>
  <c r="M8021" i="10"/>
  <c r="M8022" i="10"/>
  <c r="M8023" i="10"/>
  <c r="M8024" i="10"/>
  <c r="M8025" i="10"/>
  <c r="M8026" i="10"/>
  <c r="M8027" i="10"/>
  <c r="M8028" i="10"/>
  <c r="M8029" i="10"/>
  <c r="M8030" i="10"/>
  <c r="M8031" i="10"/>
  <c r="M8032" i="10"/>
  <c r="M8033" i="10"/>
  <c r="M8034" i="10"/>
  <c r="M8035" i="10"/>
  <c r="M8036" i="10"/>
  <c r="M8037" i="10"/>
  <c r="M8038" i="10"/>
  <c r="M8039" i="10"/>
  <c r="M8040" i="10"/>
  <c r="M8041" i="10"/>
  <c r="M8042" i="10"/>
  <c r="M8043" i="10"/>
  <c r="M8044" i="10"/>
  <c r="M8045" i="10"/>
  <c r="M8046" i="10"/>
  <c r="M8047" i="10"/>
  <c r="M8048" i="10"/>
  <c r="M8049" i="10"/>
  <c r="M8050" i="10"/>
  <c r="M8051" i="10"/>
  <c r="M8052" i="10"/>
  <c r="M8053" i="10"/>
  <c r="M8054" i="10"/>
  <c r="M8055" i="10"/>
  <c r="M8056" i="10"/>
  <c r="M8057" i="10"/>
  <c r="M8058" i="10"/>
  <c r="M8059" i="10"/>
  <c r="M8060" i="10"/>
  <c r="M8061" i="10"/>
  <c r="M8062" i="10"/>
  <c r="M8063" i="10"/>
  <c r="M8064" i="10"/>
  <c r="M8065" i="10"/>
  <c r="M8066" i="10"/>
  <c r="M8067" i="10"/>
  <c r="M8068" i="10"/>
  <c r="M8069" i="10"/>
  <c r="M8070" i="10"/>
  <c r="M8071" i="10"/>
  <c r="M8072" i="10"/>
  <c r="M8073" i="10"/>
  <c r="M8074" i="10"/>
  <c r="M8075" i="10"/>
  <c r="M8076" i="10"/>
  <c r="M8077" i="10"/>
  <c r="M8078" i="10"/>
  <c r="M8079" i="10"/>
  <c r="M8080" i="10"/>
  <c r="M8081" i="10"/>
  <c r="M8082" i="10"/>
  <c r="M8083" i="10"/>
  <c r="M8084" i="10"/>
  <c r="M8085" i="10"/>
  <c r="M8086" i="10"/>
  <c r="M8087" i="10"/>
  <c r="M8088" i="10"/>
  <c r="M8089" i="10"/>
  <c r="M8090" i="10"/>
  <c r="M8091" i="10"/>
  <c r="M8092" i="10"/>
  <c r="M8093" i="10"/>
  <c r="M8094" i="10"/>
  <c r="M8095" i="10"/>
  <c r="M8096" i="10"/>
  <c r="M8097" i="10"/>
  <c r="M8098" i="10"/>
  <c r="M8099" i="10"/>
  <c r="M8100" i="10"/>
  <c r="M8101" i="10"/>
  <c r="M8102" i="10"/>
  <c r="M8103" i="10"/>
  <c r="M8104" i="10"/>
  <c r="M8105" i="10"/>
  <c r="M8106" i="10"/>
  <c r="M8107" i="10"/>
  <c r="M8108" i="10"/>
  <c r="M8109" i="10"/>
  <c r="M8110" i="10"/>
  <c r="M8111" i="10"/>
  <c r="M8112" i="10"/>
  <c r="M8113" i="10"/>
  <c r="M8114" i="10"/>
  <c r="M8115" i="10"/>
  <c r="M8116" i="10"/>
  <c r="M8117" i="10"/>
  <c r="M8118" i="10"/>
  <c r="M8119" i="10"/>
  <c r="M8120" i="10"/>
  <c r="M8121" i="10"/>
  <c r="M8122" i="10"/>
  <c r="M8123" i="10"/>
  <c r="M8124" i="10"/>
  <c r="M8125" i="10"/>
  <c r="M8126" i="10"/>
  <c r="M8127" i="10"/>
  <c r="M8128" i="10"/>
  <c r="M8129" i="10"/>
  <c r="M8130" i="10"/>
  <c r="M8131" i="10"/>
  <c r="M8132" i="10"/>
  <c r="M8133" i="10"/>
  <c r="M8134" i="10"/>
  <c r="M8135" i="10"/>
  <c r="M8136" i="10"/>
  <c r="M8137" i="10"/>
  <c r="M8138" i="10"/>
  <c r="M8139" i="10"/>
  <c r="M8140" i="10"/>
  <c r="M8141" i="10"/>
  <c r="M8142" i="10"/>
  <c r="M8143" i="10"/>
  <c r="M8144" i="10"/>
  <c r="M8145" i="10"/>
  <c r="M8146" i="10"/>
  <c r="M8147" i="10"/>
  <c r="M8148" i="10"/>
  <c r="M8149" i="10"/>
  <c r="M8150" i="10"/>
  <c r="M8151" i="10"/>
  <c r="M8152" i="10"/>
  <c r="M8153" i="10"/>
  <c r="M8154" i="10"/>
  <c r="M8155" i="10"/>
  <c r="M8156" i="10"/>
  <c r="M8157" i="10"/>
  <c r="M8158" i="10"/>
  <c r="M8159" i="10"/>
  <c r="M8160" i="10"/>
  <c r="M8161" i="10"/>
  <c r="M8162" i="10"/>
  <c r="M8163" i="10"/>
  <c r="M8164" i="10"/>
  <c r="M8165" i="10"/>
  <c r="M8166" i="10"/>
  <c r="M8167" i="10"/>
  <c r="M8168" i="10"/>
  <c r="M8169" i="10"/>
  <c r="M8170" i="10"/>
  <c r="M8171" i="10"/>
  <c r="M8172" i="10"/>
  <c r="M8173" i="10"/>
  <c r="M8174" i="10"/>
  <c r="M8175" i="10"/>
  <c r="M8176" i="10"/>
  <c r="M8177" i="10"/>
  <c r="M8178" i="10"/>
  <c r="M8179" i="10"/>
  <c r="M8180" i="10"/>
  <c r="M8181" i="10"/>
  <c r="M8182" i="10"/>
  <c r="M8183" i="10"/>
  <c r="M8184" i="10"/>
  <c r="M8185" i="10"/>
  <c r="M8186" i="10"/>
  <c r="M8187" i="10"/>
  <c r="M8188" i="10"/>
  <c r="M8189" i="10"/>
  <c r="M8190" i="10"/>
  <c r="M8191" i="10"/>
  <c r="M8192" i="10"/>
  <c r="M8193" i="10"/>
  <c r="M8194" i="10"/>
  <c r="M8195" i="10"/>
  <c r="M8196" i="10"/>
  <c r="M8197" i="10"/>
  <c r="M8198" i="10"/>
  <c r="M8199" i="10"/>
  <c r="M8200" i="10"/>
  <c r="M8201" i="10"/>
  <c r="M8202" i="10"/>
  <c r="M8203" i="10"/>
  <c r="M8204" i="10"/>
  <c r="M8205" i="10"/>
  <c r="M8206" i="10"/>
  <c r="M8207" i="10"/>
  <c r="M8208" i="10"/>
  <c r="M8209" i="10"/>
  <c r="M8210" i="10"/>
  <c r="M8211" i="10"/>
  <c r="M8212" i="10"/>
  <c r="M8213" i="10"/>
  <c r="M8214" i="10"/>
  <c r="M8215" i="10"/>
  <c r="M8216" i="10"/>
  <c r="M8217" i="10"/>
  <c r="M8218" i="10"/>
  <c r="M8219" i="10"/>
  <c r="M8220" i="10"/>
  <c r="M8221" i="10"/>
  <c r="M8222" i="10"/>
  <c r="M8223" i="10"/>
  <c r="M8224" i="10"/>
  <c r="M8225" i="10"/>
  <c r="M8226" i="10"/>
  <c r="M8227" i="10"/>
  <c r="M8228" i="10"/>
  <c r="M8229" i="10"/>
  <c r="M8230" i="10"/>
  <c r="M8231" i="10"/>
  <c r="M8232" i="10"/>
  <c r="M8233" i="10"/>
  <c r="M8234" i="10"/>
  <c r="M8235" i="10"/>
  <c r="M8236" i="10"/>
  <c r="M8237" i="10"/>
  <c r="M8238" i="10"/>
  <c r="M8239" i="10"/>
  <c r="M8240" i="10"/>
  <c r="M8241" i="10"/>
  <c r="M8242" i="10"/>
  <c r="M8243" i="10"/>
  <c r="M8244" i="10"/>
  <c r="M8245" i="10"/>
  <c r="M8246" i="10"/>
  <c r="M8247" i="10"/>
  <c r="M8248" i="10"/>
  <c r="M8249" i="10"/>
  <c r="M8250" i="10"/>
  <c r="M8251" i="10"/>
  <c r="M8252" i="10"/>
  <c r="M8253" i="10"/>
  <c r="M8254" i="10"/>
  <c r="M8255" i="10"/>
  <c r="M8256" i="10"/>
  <c r="M8257" i="10"/>
  <c r="M8258" i="10"/>
  <c r="M8259" i="10"/>
  <c r="M8260" i="10"/>
  <c r="M8261" i="10"/>
  <c r="M8262" i="10"/>
  <c r="M8263" i="10"/>
  <c r="M8264" i="10"/>
  <c r="M8265" i="10"/>
  <c r="M8266" i="10"/>
  <c r="M8267" i="10"/>
  <c r="M8268" i="10"/>
  <c r="M8269" i="10"/>
  <c r="M8270" i="10"/>
  <c r="M8271" i="10"/>
  <c r="M8272" i="10"/>
  <c r="M8273" i="10"/>
  <c r="M8274" i="10"/>
  <c r="M8275" i="10"/>
  <c r="M8276" i="10"/>
  <c r="M8277" i="10"/>
  <c r="M8278" i="10"/>
  <c r="M8279" i="10"/>
  <c r="M8280" i="10"/>
  <c r="M8281" i="10"/>
  <c r="M8282" i="10"/>
  <c r="M8283" i="10"/>
  <c r="M8284" i="10"/>
  <c r="M8285" i="10"/>
  <c r="M8286" i="10"/>
  <c r="M8287" i="10"/>
  <c r="M8288" i="10"/>
  <c r="M8289" i="10"/>
  <c r="M8290" i="10"/>
  <c r="M8291" i="10"/>
  <c r="M8292" i="10"/>
  <c r="M8293" i="10"/>
  <c r="M8294" i="10"/>
  <c r="M8295" i="10"/>
  <c r="M8296" i="10"/>
  <c r="M8297" i="10"/>
  <c r="M8298" i="10"/>
  <c r="M8299" i="10"/>
  <c r="M8300" i="10"/>
  <c r="M8301" i="10"/>
  <c r="M8302" i="10"/>
  <c r="M8303" i="10"/>
  <c r="M8304" i="10"/>
  <c r="M8305" i="10"/>
  <c r="M8306" i="10"/>
  <c r="M8307" i="10"/>
  <c r="M8308" i="10"/>
  <c r="M8309" i="10"/>
  <c r="M8310" i="10"/>
  <c r="M8311" i="10"/>
  <c r="M8312" i="10"/>
  <c r="M8313" i="10"/>
  <c r="M8314" i="10"/>
  <c r="M8315" i="10"/>
  <c r="M8316" i="10"/>
  <c r="M8317" i="10"/>
  <c r="M8318" i="10"/>
  <c r="M8319" i="10"/>
  <c r="M8320" i="10"/>
  <c r="M8321" i="10"/>
  <c r="M8322" i="10"/>
  <c r="M8323" i="10"/>
  <c r="M8324" i="10"/>
  <c r="M8325" i="10"/>
  <c r="M8326" i="10"/>
  <c r="M8327" i="10"/>
  <c r="M8328" i="10"/>
  <c r="M8329" i="10"/>
  <c r="M8330" i="10"/>
  <c r="M8331" i="10"/>
  <c r="M8332" i="10"/>
  <c r="M8333" i="10"/>
  <c r="M8334" i="10"/>
  <c r="M8335" i="10"/>
  <c r="M8336" i="10"/>
  <c r="M8337" i="10"/>
  <c r="M8338" i="10"/>
  <c r="M8339" i="10"/>
  <c r="M8340" i="10"/>
  <c r="M8341" i="10"/>
  <c r="M8342" i="10"/>
  <c r="M8343" i="10"/>
  <c r="M8344" i="10"/>
  <c r="M8345" i="10"/>
  <c r="M8346" i="10"/>
  <c r="M8347" i="10"/>
  <c r="M8348" i="10"/>
  <c r="M8349" i="10"/>
  <c r="M8350" i="10"/>
  <c r="M8351" i="10"/>
  <c r="M8352" i="10"/>
  <c r="M8353" i="10"/>
  <c r="M8354" i="10"/>
  <c r="M8355" i="10"/>
  <c r="M8356" i="10"/>
  <c r="M8357" i="10"/>
  <c r="M8358" i="10"/>
  <c r="M8359" i="10"/>
  <c r="M8360" i="10"/>
  <c r="M8361" i="10"/>
  <c r="M8362" i="10"/>
  <c r="M8363" i="10"/>
  <c r="M8364" i="10"/>
  <c r="M8365" i="10"/>
  <c r="M8366" i="10"/>
  <c r="M8367" i="10"/>
  <c r="M8368" i="10"/>
  <c r="M8369" i="10"/>
  <c r="M8370" i="10"/>
  <c r="M8371" i="10"/>
  <c r="M8372" i="10"/>
  <c r="M8373" i="10"/>
  <c r="M8374" i="10"/>
  <c r="M8375" i="10"/>
  <c r="M8376" i="10"/>
  <c r="M8377" i="10"/>
  <c r="M8378" i="10"/>
  <c r="M8379" i="10"/>
  <c r="M8380" i="10"/>
  <c r="M8381" i="10"/>
  <c r="M8382" i="10"/>
  <c r="M8383" i="10"/>
  <c r="M8384" i="10"/>
  <c r="M8385" i="10"/>
  <c r="M8386" i="10"/>
  <c r="M8387" i="10"/>
  <c r="M8388" i="10"/>
  <c r="M8389" i="10"/>
  <c r="M8390" i="10"/>
  <c r="M8391" i="10"/>
  <c r="M8392" i="10"/>
  <c r="M8393" i="10"/>
  <c r="M8394" i="10"/>
  <c r="M8395" i="10"/>
  <c r="M8396" i="10"/>
  <c r="M8397" i="10"/>
  <c r="M8398" i="10"/>
  <c r="M8399" i="10"/>
  <c r="M8400" i="10"/>
  <c r="M8401" i="10"/>
  <c r="M8402" i="10"/>
  <c r="M8403" i="10"/>
  <c r="M8404" i="10"/>
  <c r="M8405" i="10"/>
  <c r="M8406" i="10"/>
  <c r="M8407" i="10"/>
  <c r="M8408" i="10"/>
  <c r="M8409" i="10"/>
  <c r="M8410" i="10"/>
  <c r="M8411" i="10"/>
  <c r="M8412" i="10"/>
  <c r="M8413" i="10"/>
  <c r="M8414" i="10"/>
  <c r="M8415" i="10"/>
  <c r="M8416" i="10"/>
  <c r="M8417" i="10"/>
  <c r="M8418" i="10"/>
  <c r="M8419" i="10"/>
  <c r="M8420" i="10"/>
  <c r="M8421" i="10"/>
  <c r="M8422" i="10"/>
  <c r="M8423" i="10"/>
  <c r="M8424" i="10"/>
  <c r="M8425" i="10"/>
  <c r="M8426" i="10"/>
  <c r="M8427" i="10"/>
  <c r="M8428" i="10"/>
  <c r="M8429" i="10"/>
  <c r="M8430" i="10"/>
  <c r="M8431" i="10"/>
  <c r="M8432" i="10"/>
  <c r="M8433" i="10"/>
  <c r="M8434" i="10"/>
  <c r="M8435" i="10"/>
  <c r="M8436" i="10"/>
  <c r="M8437" i="10"/>
  <c r="M8438" i="10"/>
  <c r="M8439" i="10"/>
  <c r="M8440" i="10"/>
  <c r="M8441" i="10"/>
  <c r="M8442" i="10"/>
  <c r="M8443" i="10"/>
  <c r="M8444" i="10"/>
  <c r="M8445" i="10"/>
  <c r="M8446" i="10"/>
  <c r="M8447" i="10"/>
  <c r="M8448" i="10"/>
  <c r="M8449" i="10"/>
  <c r="M8450" i="10"/>
  <c r="M8451" i="10"/>
  <c r="M8452" i="10"/>
  <c r="M8453" i="10"/>
  <c r="M8454" i="10"/>
  <c r="M8455" i="10"/>
  <c r="M8456" i="10"/>
  <c r="M8457" i="10"/>
  <c r="M8458" i="10"/>
  <c r="M8459" i="10"/>
  <c r="M8460" i="10"/>
  <c r="M8461" i="10"/>
  <c r="M8462" i="10"/>
  <c r="M8463" i="10"/>
  <c r="M8464" i="10"/>
  <c r="M8465" i="10"/>
  <c r="M8466" i="10"/>
  <c r="M8467" i="10"/>
  <c r="M8468" i="10"/>
  <c r="M8469" i="10"/>
  <c r="M8470" i="10"/>
  <c r="M8471" i="10"/>
  <c r="M8472" i="10"/>
  <c r="M8473" i="10"/>
  <c r="M8474" i="10"/>
  <c r="M8475" i="10"/>
  <c r="M8476" i="10"/>
  <c r="M8477" i="10"/>
  <c r="M8478" i="10"/>
  <c r="M8479" i="10"/>
  <c r="M8480" i="10"/>
  <c r="M8481" i="10"/>
  <c r="M8482" i="10"/>
  <c r="M8483" i="10"/>
  <c r="M8484" i="10"/>
  <c r="M8485" i="10"/>
  <c r="M8486" i="10"/>
  <c r="M8487" i="10"/>
  <c r="M8488" i="10"/>
  <c r="M8489" i="10"/>
  <c r="M8490" i="10"/>
  <c r="M8491" i="10"/>
  <c r="M8492" i="10"/>
  <c r="M8493" i="10"/>
  <c r="M8494" i="10"/>
  <c r="M8495" i="10"/>
  <c r="M8496" i="10"/>
  <c r="M8497" i="10"/>
  <c r="M8498" i="10"/>
  <c r="M8499" i="10"/>
  <c r="M8500" i="10"/>
  <c r="M8501" i="10"/>
  <c r="M8502" i="10"/>
  <c r="M8503" i="10"/>
  <c r="M8504" i="10"/>
  <c r="M8505" i="10"/>
  <c r="M8506" i="10"/>
  <c r="M8507" i="10"/>
  <c r="M8508" i="10"/>
  <c r="M8509" i="10"/>
  <c r="M8510" i="10"/>
  <c r="M8511" i="10"/>
  <c r="M8512" i="10"/>
  <c r="M8513" i="10"/>
  <c r="M8514" i="10"/>
  <c r="M8515" i="10"/>
  <c r="M8516" i="10"/>
  <c r="M8517" i="10"/>
  <c r="M8518" i="10"/>
  <c r="M8519" i="10"/>
  <c r="M8520" i="10"/>
  <c r="M8521" i="10"/>
  <c r="M8522" i="10"/>
  <c r="M8523" i="10"/>
  <c r="M8524" i="10"/>
  <c r="M8525" i="10"/>
  <c r="M8526" i="10"/>
  <c r="M8527" i="10"/>
  <c r="M8528" i="10"/>
  <c r="M8529" i="10"/>
  <c r="M8530" i="10"/>
  <c r="M8531" i="10"/>
  <c r="M8532" i="10"/>
  <c r="M8533" i="10"/>
  <c r="M8534" i="10"/>
  <c r="M8535" i="10"/>
  <c r="M8536" i="10"/>
  <c r="M8537" i="10"/>
  <c r="M8538" i="10"/>
  <c r="M8539" i="10"/>
  <c r="M8540" i="10"/>
  <c r="M8541" i="10"/>
  <c r="M8542" i="10"/>
  <c r="M8543" i="10"/>
  <c r="M8544" i="10"/>
  <c r="M8545" i="10"/>
  <c r="M8546" i="10"/>
  <c r="M8547" i="10"/>
  <c r="M8548" i="10"/>
  <c r="M8549" i="10"/>
  <c r="M8550" i="10"/>
  <c r="M8551" i="10"/>
  <c r="M8552" i="10"/>
  <c r="M8553" i="10"/>
  <c r="M8554" i="10"/>
  <c r="M8555" i="10"/>
  <c r="M8556" i="10"/>
  <c r="M8557" i="10"/>
  <c r="M8558" i="10"/>
  <c r="M8559" i="10"/>
  <c r="M8560" i="10"/>
  <c r="M8561" i="10"/>
  <c r="M8562" i="10"/>
  <c r="M8563" i="10"/>
  <c r="M8564" i="10"/>
  <c r="M8565" i="10"/>
  <c r="M8566" i="10"/>
  <c r="M8567" i="10"/>
  <c r="M8568" i="10"/>
  <c r="M8569" i="10"/>
  <c r="M8570" i="10"/>
  <c r="M8571" i="10"/>
  <c r="M8572" i="10"/>
  <c r="M8573" i="10"/>
  <c r="M8574" i="10"/>
  <c r="M8575" i="10"/>
  <c r="M8576" i="10"/>
  <c r="M8577" i="10"/>
  <c r="M8578" i="10"/>
  <c r="M8579" i="10"/>
  <c r="M8580" i="10"/>
  <c r="M8581" i="10"/>
  <c r="M8582" i="10"/>
  <c r="M8583" i="10"/>
  <c r="M8584" i="10"/>
  <c r="M8585" i="10"/>
  <c r="M8586" i="10"/>
  <c r="M8587" i="10"/>
  <c r="M8588" i="10"/>
  <c r="M8589" i="10"/>
  <c r="M8590" i="10"/>
  <c r="M8591" i="10"/>
  <c r="M8592" i="10"/>
  <c r="M8593" i="10"/>
  <c r="M8594" i="10"/>
  <c r="M8595" i="10"/>
  <c r="M8596" i="10"/>
  <c r="M8597" i="10"/>
  <c r="M8598" i="10"/>
  <c r="M8599" i="10"/>
  <c r="M8600" i="10"/>
  <c r="M8601" i="10"/>
  <c r="M8602" i="10"/>
  <c r="M8603" i="10"/>
  <c r="M8604" i="10"/>
  <c r="M8605" i="10"/>
  <c r="M8606" i="10"/>
  <c r="M8607" i="10"/>
  <c r="M8608" i="10"/>
  <c r="M8609" i="10"/>
  <c r="M8610" i="10"/>
  <c r="M8611" i="10"/>
  <c r="M8612" i="10"/>
  <c r="M8613" i="10"/>
  <c r="M8614" i="10"/>
  <c r="M8615" i="10"/>
  <c r="M8616" i="10"/>
  <c r="M8617" i="10"/>
  <c r="M8618" i="10"/>
  <c r="M8619" i="10"/>
  <c r="M8620" i="10"/>
  <c r="M8621" i="10"/>
  <c r="M8622" i="10"/>
  <c r="M8623" i="10"/>
  <c r="M8624" i="10"/>
  <c r="M8625" i="10"/>
  <c r="M8626" i="10"/>
  <c r="M8627" i="10"/>
  <c r="M8628" i="10"/>
  <c r="M8629" i="10"/>
  <c r="M8630" i="10"/>
  <c r="M8631" i="10"/>
  <c r="M8632" i="10"/>
  <c r="M8633" i="10"/>
  <c r="M8634" i="10"/>
  <c r="M8635" i="10"/>
  <c r="M8636" i="10"/>
  <c r="M8637" i="10"/>
  <c r="M8638" i="10"/>
  <c r="M8639" i="10"/>
  <c r="M8640" i="10"/>
  <c r="M8641" i="10"/>
  <c r="M8642" i="10"/>
  <c r="M8643" i="10"/>
  <c r="M8644" i="10"/>
  <c r="M8645" i="10"/>
  <c r="M8646" i="10"/>
  <c r="M8647" i="10"/>
  <c r="M8648" i="10"/>
  <c r="M8649" i="10"/>
  <c r="M8650" i="10"/>
  <c r="M8651" i="10"/>
  <c r="M8652" i="10"/>
  <c r="M8653" i="10"/>
  <c r="M8654" i="10"/>
  <c r="M8655" i="10"/>
  <c r="M8656" i="10"/>
  <c r="M8657" i="10"/>
  <c r="M8658" i="10"/>
  <c r="M8659" i="10"/>
  <c r="M8660" i="10"/>
  <c r="M8661" i="10"/>
  <c r="M8662" i="10"/>
  <c r="M8663" i="10"/>
  <c r="M8664" i="10"/>
  <c r="M8665" i="10"/>
  <c r="M8666" i="10"/>
  <c r="M8667" i="10"/>
  <c r="M8668" i="10"/>
  <c r="M8669" i="10"/>
  <c r="M8670" i="10"/>
  <c r="M8671" i="10"/>
  <c r="M8672" i="10"/>
  <c r="M8673" i="10"/>
  <c r="M8674" i="10"/>
  <c r="M8675" i="10"/>
  <c r="M8676" i="10"/>
  <c r="M8677" i="10"/>
  <c r="M8678" i="10"/>
  <c r="M8679" i="10"/>
  <c r="M8680" i="10"/>
  <c r="M8681" i="10"/>
  <c r="M8682" i="10"/>
  <c r="M8683" i="10"/>
  <c r="M8684" i="10"/>
  <c r="M8685" i="10"/>
  <c r="M8686" i="10"/>
  <c r="M8687" i="10"/>
  <c r="M8688" i="10"/>
  <c r="M8689" i="10"/>
  <c r="M8690" i="10"/>
  <c r="M8691" i="10"/>
  <c r="M8692" i="10"/>
  <c r="M8693" i="10"/>
  <c r="M8694" i="10"/>
  <c r="M8695" i="10"/>
  <c r="M8696" i="10"/>
  <c r="M8697" i="10"/>
  <c r="M8698" i="10"/>
  <c r="M8699" i="10"/>
  <c r="M8700" i="10"/>
  <c r="M8701" i="10"/>
  <c r="M8702" i="10"/>
  <c r="M8703" i="10"/>
  <c r="M8704" i="10"/>
  <c r="M8705" i="10"/>
  <c r="M8706" i="10"/>
  <c r="M8707" i="10"/>
  <c r="M8708" i="10"/>
  <c r="M8709" i="10"/>
  <c r="M8710" i="10"/>
  <c r="M8711" i="10"/>
  <c r="M8712" i="10"/>
  <c r="M8713" i="10"/>
  <c r="M8714" i="10"/>
  <c r="M8715" i="10"/>
  <c r="M8716" i="10"/>
  <c r="M8717" i="10"/>
  <c r="M8718" i="10"/>
  <c r="M8719" i="10"/>
  <c r="M8720" i="10"/>
  <c r="M8721" i="10"/>
  <c r="M8722" i="10"/>
  <c r="M8723" i="10"/>
  <c r="M8724" i="10"/>
  <c r="M8725" i="10"/>
  <c r="M8726" i="10"/>
  <c r="M8727" i="10"/>
  <c r="M8728" i="10"/>
  <c r="M8729" i="10"/>
  <c r="M8730" i="10"/>
  <c r="M8731" i="10"/>
  <c r="M8732" i="10"/>
  <c r="M8733" i="10"/>
  <c r="M8734" i="10"/>
  <c r="M8735" i="10"/>
  <c r="M8736" i="10"/>
  <c r="M8737" i="10"/>
  <c r="M8738" i="10"/>
  <c r="M8739" i="10"/>
  <c r="M8740" i="10"/>
  <c r="M8741" i="10"/>
  <c r="M8742" i="10"/>
  <c r="M8743" i="10"/>
  <c r="M8744" i="10"/>
  <c r="M8745" i="10"/>
  <c r="M8746" i="10"/>
  <c r="M8747" i="10"/>
  <c r="M8748" i="10"/>
  <c r="M8749" i="10"/>
  <c r="M8750" i="10"/>
  <c r="M8751" i="10"/>
  <c r="M8752" i="10"/>
  <c r="M8753" i="10"/>
  <c r="M8754" i="10"/>
  <c r="M8755" i="10"/>
  <c r="M8756" i="10"/>
  <c r="M8757" i="10"/>
  <c r="M8758" i="10"/>
  <c r="M8759" i="10"/>
  <c r="M8760" i="10"/>
  <c r="M8761" i="10"/>
  <c r="M8762" i="10"/>
  <c r="M8763" i="10"/>
  <c r="M8764" i="10"/>
  <c r="M8765" i="10"/>
  <c r="M8766" i="10"/>
  <c r="M8767" i="10"/>
  <c r="M8768" i="10"/>
  <c r="M8769" i="10"/>
  <c r="M8770" i="10"/>
  <c r="M8771" i="10"/>
  <c r="M8772" i="10"/>
  <c r="M8773" i="10"/>
  <c r="M8774" i="10"/>
  <c r="M8775" i="10"/>
  <c r="M8776" i="10"/>
  <c r="M8777" i="10"/>
  <c r="M8778" i="10"/>
  <c r="M8779" i="10"/>
  <c r="M8780" i="10"/>
  <c r="M8781" i="10"/>
  <c r="M8782" i="10"/>
  <c r="M8783" i="10"/>
  <c r="M8784" i="10"/>
  <c r="M8785" i="10"/>
  <c r="M8786" i="10"/>
  <c r="M8787" i="10"/>
  <c r="M8788" i="10"/>
  <c r="M8789" i="10"/>
  <c r="M8790" i="10"/>
  <c r="M8791" i="10"/>
  <c r="M8792" i="10"/>
  <c r="M8793" i="10"/>
  <c r="M8794" i="10"/>
  <c r="M8795" i="10"/>
  <c r="M8796" i="10"/>
  <c r="M8797" i="10"/>
  <c r="M8798" i="10"/>
  <c r="M8799" i="10"/>
  <c r="M8800" i="10"/>
  <c r="M8801" i="10"/>
  <c r="M8802" i="10"/>
  <c r="M8803" i="10"/>
  <c r="M8804" i="10"/>
  <c r="M8805" i="10"/>
  <c r="M8806" i="10"/>
  <c r="M8807" i="10"/>
  <c r="M8808" i="10"/>
  <c r="M8809" i="10"/>
  <c r="M8810" i="10"/>
  <c r="M8811" i="10"/>
  <c r="M8812" i="10"/>
  <c r="M8813" i="10"/>
  <c r="M8814" i="10"/>
  <c r="M8815" i="10"/>
  <c r="M8816" i="10"/>
  <c r="M8817" i="10"/>
  <c r="M8818" i="10"/>
  <c r="M8819" i="10"/>
  <c r="M8820" i="10"/>
  <c r="M8821" i="10"/>
  <c r="M8822" i="10"/>
  <c r="M8823" i="10"/>
  <c r="M8824" i="10"/>
  <c r="M8825" i="10"/>
  <c r="M8826" i="10"/>
  <c r="M8827" i="10"/>
  <c r="M8828" i="10"/>
  <c r="M8829" i="10"/>
  <c r="M8830" i="10"/>
  <c r="M8831" i="10"/>
  <c r="M8832" i="10"/>
  <c r="M8833" i="10"/>
  <c r="M8834" i="10"/>
  <c r="M8835" i="10"/>
  <c r="M8836" i="10"/>
  <c r="M8837" i="10"/>
  <c r="M8838" i="10"/>
  <c r="M8839" i="10"/>
  <c r="M8840" i="10"/>
  <c r="M8841" i="10"/>
  <c r="M8842" i="10"/>
  <c r="M8843" i="10"/>
  <c r="M8844" i="10"/>
  <c r="M8845" i="10"/>
  <c r="M8846" i="10"/>
  <c r="M8847" i="10"/>
  <c r="M8848" i="10"/>
  <c r="M8849" i="10"/>
  <c r="M8850" i="10"/>
  <c r="M8851" i="10"/>
  <c r="M8852" i="10"/>
  <c r="M8853" i="10"/>
  <c r="M8854" i="10"/>
  <c r="M8855" i="10"/>
  <c r="M8856" i="10"/>
  <c r="M8857" i="10"/>
  <c r="M8858" i="10"/>
  <c r="M8859" i="10"/>
  <c r="M8860" i="10"/>
  <c r="M8861" i="10"/>
  <c r="M8862" i="10"/>
  <c r="M8863" i="10"/>
  <c r="M8864" i="10"/>
  <c r="M8865" i="10"/>
  <c r="M8866" i="10"/>
  <c r="M8867" i="10"/>
  <c r="M8868" i="10"/>
  <c r="M8869" i="10"/>
  <c r="M8870" i="10"/>
  <c r="M8871" i="10"/>
  <c r="M8872" i="10"/>
  <c r="M8873" i="10"/>
  <c r="M8874" i="10"/>
  <c r="M8875" i="10"/>
  <c r="M8876" i="10"/>
  <c r="M8877" i="10"/>
  <c r="M8878" i="10"/>
  <c r="M8879" i="10"/>
  <c r="M8880" i="10"/>
  <c r="M8881" i="10"/>
  <c r="M8882" i="10"/>
  <c r="M8883" i="10"/>
  <c r="M8884" i="10"/>
  <c r="M8885" i="10"/>
  <c r="M8886" i="10"/>
  <c r="M8887" i="10"/>
  <c r="M8888" i="10"/>
  <c r="M8889" i="10"/>
  <c r="M8890" i="10"/>
  <c r="M8891" i="10"/>
  <c r="M8892" i="10"/>
  <c r="M8893" i="10"/>
  <c r="M8894" i="10"/>
  <c r="M8895" i="10"/>
  <c r="M8896" i="10"/>
  <c r="M8897" i="10"/>
  <c r="M8898" i="10"/>
  <c r="M8899" i="10"/>
  <c r="M8900" i="10"/>
  <c r="M8901" i="10"/>
  <c r="M8902" i="10"/>
  <c r="M8903" i="10"/>
  <c r="M8904" i="10"/>
  <c r="M8905" i="10"/>
  <c r="M8906" i="10"/>
  <c r="M8907" i="10"/>
  <c r="M8908" i="10"/>
  <c r="M8909" i="10"/>
  <c r="M8910" i="10"/>
  <c r="M8911" i="10"/>
  <c r="M8912" i="10"/>
  <c r="M8913" i="10"/>
  <c r="M8914" i="10"/>
  <c r="M8915" i="10"/>
  <c r="M8916" i="10"/>
  <c r="M8917" i="10"/>
  <c r="M8918" i="10"/>
  <c r="M8919" i="10"/>
  <c r="M8920" i="10"/>
  <c r="M8921" i="10"/>
  <c r="M8922" i="10"/>
  <c r="M8923" i="10"/>
  <c r="M8924" i="10"/>
  <c r="M8925" i="10"/>
  <c r="M8926" i="10"/>
  <c r="M8927" i="10"/>
  <c r="M8928" i="10"/>
  <c r="M8929" i="10"/>
  <c r="M8930" i="10"/>
  <c r="M8931" i="10"/>
  <c r="M8932" i="10"/>
  <c r="M8933" i="10"/>
  <c r="M8934" i="10"/>
  <c r="M8935" i="10"/>
  <c r="M8936" i="10"/>
  <c r="M8937" i="10"/>
  <c r="M8938" i="10"/>
  <c r="M8939" i="10"/>
  <c r="M8940" i="10"/>
  <c r="M8941" i="10"/>
  <c r="M8942" i="10"/>
  <c r="M8943" i="10"/>
  <c r="M8944" i="10"/>
  <c r="M8945" i="10"/>
  <c r="M8946" i="10"/>
  <c r="M8947" i="10"/>
  <c r="M8948" i="10"/>
  <c r="M8949" i="10"/>
  <c r="M8950" i="10"/>
  <c r="M8951" i="10"/>
  <c r="M8952" i="10"/>
  <c r="M8953" i="10"/>
  <c r="M8954" i="10"/>
  <c r="M8955" i="10"/>
  <c r="M8956" i="10"/>
  <c r="M8957" i="10"/>
  <c r="M8958" i="10"/>
  <c r="M8959" i="10"/>
  <c r="M8960" i="10"/>
  <c r="M8961" i="10"/>
  <c r="M8962" i="10"/>
  <c r="M8963" i="10"/>
  <c r="M8964" i="10"/>
  <c r="M8965" i="10"/>
  <c r="M8966" i="10"/>
  <c r="M8967" i="10"/>
  <c r="M8968" i="10"/>
  <c r="M8969" i="10"/>
  <c r="M8970" i="10"/>
  <c r="M8971" i="10"/>
  <c r="M8972" i="10"/>
  <c r="M8973" i="10"/>
  <c r="M8974" i="10"/>
  <c r="M8975" i="10"/>
  <c r="M8976" i="10"/>
  <c r="M8977" i="10"/>
  <c r="M8978" i="10"/>
  <c r="M8979" i="10"/>
  <c r="M8980" i="10"/>
  <c r="M8981" i="10"/>
  <c r="M8982" i="10"/>
  <c r="M8983" i="10"/>
  <c r="M8984" i="10"/>
  <c r="M8985" i="10"/>
  <c r="M8986" i="10"/>
  <c r="M8987" i="10"/>
  <c r="M8988" i="10"/>
  <c r="M8989" i="10"/>
  <c r="M8990" i="10"/>
  <c r="M8991" i="10"/>
  <c r="M8992" i="10"/>
  <c r="M8993" i="10"/>
  <c r="M8994" i="10"/>
  <c r="M8995" i="10"/>
  <c r="M8996" i="10"/>
  <c r="M8997" i="10"/>
  <c r="M8998" i="10"/>
  <c r="M8999" i="10"/>
  <c r="M9000" i="10"/>
  <c r="M9001" i="10"/>
  <c r="M9002" i="10"/>
  <c r="M9003" i="10"/>
  <c r="M9004" i="10"/>
  <c r="M9005" i="10"/>
  <c r="M9006" i="10"/>
  <c r="M9007" i="10"/>
  <c r="M9008" i="10"/>
  <c r="M9009" i="10"/>
  <c r="M9010" i="10"/>
  <c r="M9011" i="10"/>
  <c r="M9012" i="10"/>
  <c r="M9013" i="10"/>
  <c r="M9014" i="10"/>
  <c r="M9015" i="10"/>
  <c r="M9016" i="10"/>
  <c r="M9017" i="10"/>
  <c r="M9018" i="10"/>
  <c r="M9019" i="10"/>
  <c r="M9020" i="10"/>
  <c r="M9021" i="10"/>
  <c r="M9022" i="10"/>
  <c r="M9023" i="10"/>
  <c r="M9024" i="10"/>
  <c r="M9025" i="10"/>
  <c r="M9026" i="10"/>
  <c r="M9027" i="10"/>
  <c r="M9028" i="10"/>
  <c r="M9029" i="10"/>
  <c r="M9030" i="10"/>
  <c r="M9031" i="10"/>
  <c r="M9032" i="10"/>
  <c r="M9033" i="10"/>
  <c r="M9034" i="10"/>
  <c r="M9035" i="10"/>
  <c r="M9036" i="10"/>
  <c r="M9037" i="10"/>
  <c r="M9038" i="10"/>
  <c r="M9039" i="10"/>
  <c r="M9040" i="10"/>
  <c r="M9041" i="10"/>
  <c r="M9042" i="10"/>
  <c r="M9043" i="10"/>
  <c r="M9044" i="10"/>
  <c r="M9045" i="10"/>
  <c r="M9046" i="10"/>
  <c r="M9047" i="10"/>
  <c r="M9048" i="10"/>
  <c r="M9049" i="10"/>
  <c r="M9050" i="10"/>
  <c r="M9051" i="10"/>
  <c r="M9052" i="10"/>
  <c r="M9053" i="10"/>
  <c r="M9054" i="10"/>
  <c r="M9055" i="10"/>
  <c r="M9056" i="10"/>
  <c r="M9057" i="10"/>
  <c r="M9058" i="10"/>
  <c r="M9059" i="10"/>
  <c r="M9060" i="10"/>
  <c r="M9061" i="10"/>
  <c r="M9062" i="10"/>
  <c r="M9063" i="10"/>
  <c r="M9064" i="10"/>
  <c r="M9065" i="10"/>
  <c r="M9066" i="10"/>
  <c r="M9067" i="10"/>
  <c r="M9068" i="10"/>
  <c r="M9069" i="10"/>
  <c r="M9070" i="10"/>
  <c r="M9071" i="10"/>
  <c r="M9072" i="10"/>
  <c r="M9073" i="10"/>
  <c r="M9074" i="10"/>
  <c r="M9075" i="10"/>
  <c r="M9076" i="10"/>
  <c r="M9077" i="10"/>
  <c r="M9078" i="10"/>
  <c r="M9079" i="10"/>
  <c r="M9080" i="10"/>
  <c r="M9081" i="10"/>
  <c r="M9082" i="10"/>
  <c r="M9083" i="10"/>
  <c r="M9084" i="10"/>
  <c r="M9085" i="10"/>
  <c r="M9086" i="10"/>
  <c r="M9087" i="10"/>
  <c r="M9088" i="10"/>
  <c r="M9089" i="10"/>
  <c r="M9090" i="10"/>
  <c r="M9091" i="10"/>
  <c r="M9092" i="10"/>
  <c r="M9093" i="10"/>
  <c r="M9094" i="10"/>
  <c r="M9095" i="10"/>
  <c r="M9096" i="10"/>
  <c r="M9097" i="10"/>
  <c r="M9098" i="10"/>
  <c r="M9099" i="10"/>
  <c r="M9100" i="10"/>
  <c r="M9101" i="10"/>
  <c r="M9102" i="10"/>
  <c r="M9103" i="10"/>
  <c r="M9104" i="10"/>
  <c r="M9105" i="10"/>
  <c r="M9106" i="10"/>
  <c r="M9107" i="10"/>
  <c r="M9108" i="10"/>
  <c r="M9109" i="10"/>
  <c r="M9110" i="10"/>
  <c r="M9111" i="10"/>
  <c r="M9112" i="10"/>
  <c r="M9113" i="10"/>
  <c r="M9114" i="10"/>
  <c r="M9115" i="10"/>
  <c r="M9116" i="10"/>
  <c r="M9117" i="10"/>
  <c r="M9118" i="10"/>
  <c r="M9119" i="10"/>
  <c r="M9120" i="10"/>
  <c r="M9121" i="10"/>
  <c r="M9122" i="10"/>
  <c r="M9123" i="10"/>
  <c r="M9124" i="10"/>
  <c r="M9125" i="10"/>
  <c r="M9126" i="10"/>
  <c r="M9127" i="10"/>
  <c r="M9128" i="10"/>
  <c r="M9129" i="10"/>
  <c r="M9130" i="10"/>
  <c r="M9131" i="10"/>
  <c r="M9132" i="10"/>
  <c r="M9133" i="10"/>
  <c r="M9134" i="10"/>
  <c r="M9135" i="10"/>
  <c r="M9136" i="10"/>
  <c r="M9137" i="10"/>
  <c r="M9138" i="10"/>
  <c r="M9139" i="10"/>
  <c r="M9140" i="10"/>
  <c r="M9141" i="10"/>
  <c r="M9142" i="10"/>
  <c r="M9143" i="10"/>
  <c r="M9144" i="10"/>
  <c r="M9145" i="10"/>
  <c r="M9146" i="10"/>
  <c r="M9147" i="10"/>
  <c r="M9148" i="10"/>
  <c r="M9149" i="10"/>
  <c r="M9150" i="10"/>
  <c r="M9151" i="10"/>
  <c r="M9152" i="10"/>
  <c r="M9153" i="10"/>
  <c r="M9154" i="10"/>
  <c r="M9155" i="10"/>
  <c r="M9156" i="10"/>
  <c r="M9157" i="10"/>
  <c r="M9158" i="10"/>
  <c r="M9159" i="10"/>
  <c r="M9160" i="10"/>
  <c r="M9161" i="10"/>
  <c r="M9162" i="10"/>
  <c r="M9163" i="10"/>
  <c r="M9164" i="10"/>
  <c r="M9165" i="10"/>
  <c r="M9166" i="10"/>
  <c r="M9167" i="10"/>
  <c r="M9168" i="10"/>
  <c r="M9169" i="10"/>
  <c r="M9170" i="10"/>
  <c r="M9171" i="10"/>
  <c r="M9172" i="10"/>
  <c r="M9173" i="10"/>
  <c r="M9174" i="10"/>
  <c r="M9175" i="10"/>
  <c r="M9176" i="10"/>
  <c r="M9177" i="10"/>
  <c r="M9178" i="10"/>
  <c r="M9179" i="10"/>
  <c r="M9180" i="10"/>
  <c r="M9181" i="10"/>
  <c r="M9182" i="10"/>
  <c r="M9183" i="10"/>
  <c r="M9184" i="10"/>
  <c r="M9185" i="10"/>
  <c r="M9186" i="10"/>
  <c r="M9187" i="10"/>
  <c r="M9188" i="10"/>
  <c r="M9189" i="10"/>
  <c r="M9190" i="10"/>
  <c r="M9191" i="10"/>
  <c r="M9192" i="10"/>
  <c r="M9193" i="10"/>
  <c r="M9194" i="10"/>
  <c r="M9195" i="10"/>
  <c r="M9196" i="10"/>
  <c r="M9197" i="10"/>
  <c r="M9198" i="10"/>
  <c r="M9199" i="10"/>
  <c r="M9200" i="10"/>
  <c r="M9201" i="10"/>
  <c r="M9202" i="10"/>
  <c r="M9203" i="10"/>
  <c r="M9204" i="10"/>
  <c r="M9205" i="10"/>
  <c r="M9206" i="10"/>
  <c r="M9207" i="10"/>
  <c r="M9208" i="10"/>
  <c r="M9209" i="10"/>
  <c r="M9210" i="10"/>
  <c r="M9211" i="10"/>
  <c r="M9212" i="10"/>
  <c r="M9213" i="10"/>
  <c r="M9214" i="10"/>
  <c r="M9215" i="10"/>
  <c r="M9216" i="10"/>
  <c r="M9217" i="10"/>
  <c r="M9218" i="10"/>
  <c r="M9219" i="10"/>
  <c r="M9220" i="10"/>
  <c r="M9221" i="10"/>
  <c r="M9222" i="10"/>
  <c r="M9223" i="10"/>
  <c r="M9224" i="10"/>
  <c r="M9225" i="10"/>
  <c r="M9226" i="10"/>
  <c r="M9227" i="10"/>
  <c r="M9228" i="10"/>
  <c r="M9229" i="10"/>
  <c r="M9230" i="10"/>
  <c r="M9231" i="10"/>
  <c r="M9232" i="10"/>
  <c r="M9233" i="10"/>
  <c r="M9234" i="10"/>
  <c r="M9235" i="10"/>
  <c r="M9236" i="10"/>
  <c r="M9237" i="10"/>
  <c r="M9238" i="10"/>
  <c r="M9239" i="10"/>
  <c r="M9240" i="10"/>
  <c r="M9241" i="10"/>
  <c r="M9242" i="10"/>
  <c r="M9243" i="10"/>
  <c r="M9244" i="10"/>
  <c r="M9245" i="10"/>
  <c r="M9246" i="10"/>
  <c r="M9247" i="10"/>
  <c r="M9248" i="10"/>
  <c r="M9249" i="10"/>
  <c r="M9250" i="10"/>
  <c r="M9251" i="10"/>
  <c r="M9252" i="10"/>
  <c r="M9253" i="10"/>
  <c r="M9254" i="10"/>
  <c r="M9255" i="10"/>
  <c r="M9256" i="10"/>
  <c r="M9257" i="10"/>
  <c r="M9258" i="10"/>
  <c r="M9259" i="10"/>
  <c r="M9260" i="10"/>
  <c r="M9261" i="10"/>
  <c r="M9262" i="10"/>
  <c r="M9263" i="10"/>
  <c r="M9264" i="10"/>
  <c r="M9265" i="10"/>
  <c r="M9266" i="10"/>
  <c r="M9267" i="10"/>
  <c r="M9268" i="10"/>
  <c r="M9269" i="10"/>
  <c r="M9270" i="10"/>
  <c r="M9271" i="10"/>
  <c r="M9272" i="10"/>
  <c r="M9273" i="10"/>
  <c r="M9274" i="10"/>
  <c r="M9275" i="10"/>
  <c r="M9276" i="10"/>
  <c r="M9277" i="10"/>
  <c r="M9278" i="10"/>
  <c r="M9279" i="10"/>
  <c r="M9280" i="10"/>
  <c r="M9281" i="10"/>
  <c r="M9282" i="10"/>
  <c r="M9283" i="10"/>
  <c r="M9284" i="10"/>
  <c r="M9285" i="10"/>
  <c r="M9286" i="10"/>
  <c r="M9287" i="10"/>
  <c r="M9288" i="10"/>
  <c r="M9289" i="10"/>
  <c r="M9290" i="10"/>
  <c r="M9291" i="10"/>
  <c r="M9292" i="10"/>
  <c r="M9293" i="10"/>
  <c r="M9294" i="10"/>
  <c r="M9295" i="10"/>
  <c r="M9296" i="10"/>
  <c r="M9297" i="10"/>
  <c r="M9298" i="10"/>
  <c r="M9299" i="10"/>
  <c r="M9300" i="10"/>
  <c r="M9301" i="10"/>
  <c r="M9302" i="10"/>
  <c r="M9303" i="10"/>
  <c r="M9304" i="10"/>
  <c r="M9305" i="10"/>
  <c r="M9306" i="10"/>
  <c r="M9307" i="10"/>
  <c r="M9308" i="10"/>
  <c r="M9309" i="10"/>
  <c r="M9310" i="10"/>
  <c r="M9311" i="10"/>
  <c r="M9312" i="10"/>
  <c r="M9313" i="10"/>
  <c r="M9314" i="10"/>
  <c r="M9315" i="10"/>
  <c r="M9316" i="10"/>
  <c r="M9317" i="10"/>
  <c r="M9318" i="10"/>
  <c r="M9319" i="10"/>
  <c r="M9320" i="10"/>
  <c r="M9321" i="10"/>
  <c r="M9322" i="10"/>
  <c r="M9323" i="10"/>
  <c r="M9324" i="10"/>
  <c r="M9325" i="10"/>
  <c r="M9326" i="10"/>
  <c r="M9327" i="10"/>
  <c r="M9328" i="10"/>
  <c r="M9329" i="10"/>
  <c r="M9330" i="10"/>
  <c r="M9331" i="10"/>
  <c r="M9332" i="10"/>
  <c r="M9333" i="10"/>
  <c r="M9334" i="10"/>
  <c r="M9335" i="10"/>
  <c r="M9336" i="10"/>
  <c r="M9337" i="10"/>
  <c r="M9338" i="10"/>
  <c r="M9339" i="10"/>
  <c r="M9340" i="10"/>
  <c r="M9341" i="10"/>
  <c r="M9342" i="10"/>
  <c r="M9343" i="10"/>
  <c r="M9344" i="10"/>
  <c r="M9345" i="10"/>
  <c r="M9346" i="10"/>
  <c r="M9347" i="10"/>
  <c r="M9348" i="10"/>
  <c r="M9349" i="10"/>
  <c r="M9350" i="10"/>
  <c r="M9351" i="10"/>
  <c r="M9352" i="10"/>
  <c r="M9353" i="10"/>
  <c r="M9354" i="10"/>
  <c r="M9355" i="10"/>
  <c r="M9356" i="10"/>
  <c r="M9357" i="10"/>
  <c r="M9358" i="10"/>
  <c r="M9359" i="10"/>
  <c r="M9360" i="10"/>
  <c r="M9361" i="10"/>
  <c r="M9362" i="10"/>
  <c r="M9363" i="10"/>
  <c r="M9364" i="10"/>
  <c r="M9365" i="10"/>
  <c r="M9366" i="10"/>
  <c r="M9367" i="10"/>
  <c r="M9368" i="10"/>
  <c r="M9369" i="10"/>
  <c r="M9370" i="10"/>
  <c r="M9371" i="10"/>
  <c r="M9372" i="10"/>
  <c r="M9373" i="10"/>
  <c r="M9374" i="10"/>
  <c r="M9375" i="10"/>
  <c r="M9376" i="10"/>
  <c r="M9377" i="10"/>
  <c r="M9378" i="10"/>
  <c r="M9379" i="10"/>
  <c r="M9380" i="10"/>
  <c r="M9381" i="10"/>
  <c r="M9382" i="10"/>
  <c r="M9383" i="10"/>
  <c r="M9384" i="10"/>
  <c r="M9385" i="10"/>
  <c r="M9386" i="10"/>
  <c r="M9387" i="10"/>
  <c r="M9388" i="10"/>
  <c r="M9389" i="10"/>
  <c r="M9390" i="10"/>
  <c r="M9391" i="10"/>
  <c r="M9392" i="10"/>
  <c r="M9393" i="10"/>
  <c r="M9394" i="10"/>
  <c r="M9395" i="10"/>
  <c r="M9396" i="10"/>
  <c r="M9397" i="10"/>
  <c r="M9398" i="10"/>
  <c r="M9399" i="10"/>
  <c r="M9400" i="10"/>
  <c r="M9401" i="10"/>
  <c r="M9402" i="10"/>
  <c r="M9403" i="10"/>
  <c r="M9404" i="10"/>
  <c r="M9405" i="10"/>
  <c r="M9406" i="10"/>
  <c r="M9407" i="10"/>
  <c r="M9408" i="10"/>
  <c r="M9409" i="10"/>
  <c r="M9410" i="10"/>
  <c r="M9411" i="10"/>
  <c r="M9412" i="10"/>
  <c r="M9413" i="10"/>
  <c r="M9414" i="10"/>
  <c r="M9415" i="10"/>
  <c r="M9416" i="10"/>
  <c r="M9417" i="10"/>
  <c r="M9418" i="10"/>
  <c r="M9419" i="10"/>
  <c r="M9420" i="10"/>
  <c r="M9421" i="10"/>
  <c r="M9422" i="10"/>
  <c r="M9423" i="10"/>
  <c r="M9424" i="10"/>
  <c r="M9425" i="10"/>
  <c r="M9426" i="10"/>
  <c r="M9427" i="10"/>
  <c r="M9428" i="10"/>
  <c r="M9429" i="10"/>
  <c r="M9430" i="10"/>
  <c r="M9431" i="10"/>
  <c r="M9432" i="10"/>
  <c r="M9433" i="10"/>
  <c r="M9434" i="10"/>
  <c r="M9435" i="10"/>
  <c r="M9436" i="10"/>
  <c r="M9437" i="10"/>
  <c r="M9438" i="10"/>
  <c r="M9439" i="10"/>
  <c r="M9440" i="10"/>
  <c r="M9441" i="10"/>
  <c r="M9442" i="10"/>
  <c r="M9443" i="10"/>
  <c r="M9444" i="10"/>
  <c r="M9445" i="10"/>
  <c r="M9446" i="10"/>
  <c r="M9447" i="10"/>
  <c r="M9448" i="10"/>
  <c r="M9449" i="10"/>
  <c r="M9450" i="10"/>
  <c r="M9451" i="10"/>
  <c r="M9452" i="10"/>
  <c r="M9453" i="10"/>
  <c r="M9454" i="10"/>
  <c r="M9455" i="10"/>
  <c r="M9456" i="10"/>
  <c r="M9457" i="10"/>
  <c r="M9458" i="10"/>
  <c r="M9459" i="10"/>
  <c r="M9460" i="10"/>
  <c r="M9461" i="10"/>
  <c r="M9462" i="10"/>
  <c r="M9463" i="10"/>
  <c r="M9464" i="10"/>
  <c r="M9465" i="10"/>
  <c r="M9466" i="10"/>
  <c r="M9467" i="10"/>
  <c r="M9468" i="10"/>
  <c r="M9469" i="10"/>
  <c r="M9470" i="10"/>
  <c r="M9471" i="10"/>
  <c r="M9472" i="10"/>
  <c r="M9473" i="10"/>
  <c r="M9474" i="10"/>
  <c r="M9475" i="10"/>
  <c r="M9476" i="10"/>
  <c r="M9477" i="10"/>
  <c r="M9478" i="10"/>
  <c r="M9479" i="10"/>
  <c r="M9480" i="10"/>
  <c r="M9481" i="10"/>
  <c r="M9482" i="10"/>
  <c r="M9483" i="10"/>
  <c r="M9484" i="10"/>
  <c r="M9485" i="10"/>
  <c r="M9486" i="10"/>
  <c r="M9487" i="10"/>
  <c r="M9488" i="10"/>
  <c r="M9489" i="10"/>
  <c r="M9490" i="10"/>
  <c r="M9491" i="10"/>
  <c r="M9492" i="10"/>
  <c r="M9493" i="10"/>
  <c r="M9494" i="10"/>
  <c r="M9495" i="10"/>
  <c r="M9496" i="10"/>
  <c r="M9497" i="10"/>
  <c r="M9498" i="10"/>
  <c r="M9499" i="10"/>
  <c r="M9500" i="10"/>
  <c r="M9501" i="10"/>
  <c r="M9502" i="10"/>
  <c r="M9503" i="10"/>
  <c r="M9504" i="10"/>
  <c r="M9505" i="10"/>
  <c r="M9506" i="10"/>
  <c r="M9507" i="10"/>
  <c r="M9508" i="10"/>
  <c r="M9509" i="10"/>
  <c r="M9510" i="10"/>
  <c r="M9511" i="10"/>
  <c r="M9512" i="10"/>
  <c r="M9513" i="10"/>
  <c r="M9514" i="10"/>
  <c r="M9515" i="10"/>
  <c r="M9516" i="10"/>
  <c r="M9517" i="10"/>
  <c r="M9518" i="10"/>
  <c r="M9519" i="10"/>
  <c r="M9520" i="10"/>
  <c r="M9521" i="10"/>
  <c r="M9522" i="10"/>
  <c r="M9523" i="10"/>
  <c r="M9524" i="10"/>
  <c r="M9525" i="10"/>
  <c r="M9526" i="10"/>
  <c r="M9527" i="10"/>
  <c r="M9528" i="10"/>
  <c r="M9529" i="10"/>
  <c r="M9530" i="10"/>
  <c r="M9531" i="10"/>
  <c r="M9532" i="10"/>
  <c r="M9533" i="10"/>
  <c r="M9534" i="10"/>
  <c r="M9535" i="10"/>
  <c r="M9536" i="10"/>
  <c r="M9537" i="10"/>
  <c r="M9538" i="10"/>
  <c r="M9539" i="10"/>
  <c r="M9540" i="10"/>
  <c r="M9541" i="10"/>
  <c r="M9542" i="10"/>
  <c r="M9543" i="10"/>
  <c r="M9544" i="10"/>
  <c r="M9545" i="10"/>
  <c r="M9546" i="10"/>
  <c r="M9547" i="10"/>
  <c r="M9548" i="10"/>
  <c r="M9549" i="10"/>
  <c r="M9550" i="10"/>
  <c r="M9551" i="10"/>
  <c r="M9552" i="10"/>
  <c r="M9553" i="10"/>
  <c r="M9554" i="10"/>
  <c r="M9555" i="10"/>
  <c r="M9556" i="10"/>
  <c r="M9557" i="10"/>
  <c r="M9558" i="10"/>
  <c r="M9559" i="10"/>
  <c r="M9560" i="10"/>
  <c r="M9561" i="10"/>
  <c r="M9562" i="10"/>
  <c r="M9563" i="10"/>
  <c r="M9564" i="10"/>
  <c r="M9565" i="10"/>
  <c r="M9566" i="10"/>
  <c r="M9567" i="10"/>
  <c r="M9568" i="10"/>
  <c r="M9569" i="10"/>
  <c r="M9570" i="10"/>
  <c r="M9571" i="10"/>
  <c r="M9572" i="10"/>
  <c r="M9573" i="10"/>
  <c r="M9574" i="10"/>
  <c r="M9575" i="10"/>
  <c r="M9576" i="10"/>
  <c r="M9577" i="10"/>
  <c r="M9578" i="10"/>
  <c r="M9579" i="10"/>
  <c r="M9580" i="10"/>
  <c r="M9581" i="10"/>
  <c r="M9582" i="10"/>
  <c r="M9583" i="10"/>
  <c r="M9584" i="10"/>
  <c r="M9585" i="10"/>
  <c r="M9586" i="10"/>
  <c r="M9587" i="10"/>
  <c r="M9588" i="10"/>
  <c r="M9589" i="10"/>
  <c r="M9590" i="10"/>
  <c r="M9591" i="10"/>
  <c r="M9592" i="10"/>
  <c r="M9593" i="10"/>
  <c r="M9594" i="10"/>
  <c r="M9595" i="10"/>
  <c r="M9596" i="10"/>
  <c r="M9597" i="10"/>
  <c r="M9598" i="10"/>
  <c r="M9599" i="10"/>
  <c r="M9600" i="10"/>
  <c r="M9601" i="10"/>
  <c r="M9602" i="10"/>
  <c r="M9603" i="10"/>
  <c r="M9604" i="10"/>
  <c r="M9605" i="10"/>
  <c r="M9606" i="10"/>
  <c r="M9607" i="10"/>
  <c r="M9608" i="10"/>
  <c r="M9609" i="10"/>
  <c r="M9610" i="10"/>
  <c r="M9611" i="10"/>
  <c r="M9612" i="10"/>
  <c r="M9613" i="10"/>
  <c r="M9614" i="10"/>
  <c r="M9615" i="10"/>
  <c r="M9616" i="10"/>
  <c r="M9617" i="10"/>
  <c r="M9618" i="10"/>
  <c r="M9619" i="10"/>
  <c r="M9620" i="10"/>
  <c r="M9621" i="10"/>
  <c r="M9622" i="10"/>
  <c r="M9623" i="10"/>
  <c r="M9624" i="10"/>
  <c r="M9625" i="10"/>
  <c r="M9626" i="10"/>
  <c r="M9627" i="10"/>
  <c r="M9628" i="10"/>
  <c r="M9629" i="10"/>
  <c r="M9630" i="10"/>
  <c r="M9631" i="10"/>
  <c r="M9632" i="10"/>
  <c r="M9633" i="10"/>
  <c r="M9634" i="10"/>
  <c r="M9635" i="10"/>
  <c r="M9636" i="10"/>
  <c r="M9637" i="10"/>
  <c r="M9638" i="10"/>
  <c r="M9639" i="10"/>
  <c r="M9640" i="10"/>
  <c r="M9641" i="10"/>
  <c r="M9642" i="10"/>
  <c r="M9643" i="10"/>
  <c r="M9644" i="10"/>
  <c r="M9645" i="10"/>
  <c r="M9646" i="10"/>
  <c r="M9647" i="10"/>
  <c r="M9648" i="10"/>
  <c r="M9649" i="10"/>
  <c r="M9650" i="10"/>
  <c r="M9651" i="10"/>
  <c r="M9652" i="10"/>
  <c r="M9653" i="10"/>
  <c r="M9654" i="10"/>
  <c r="M9655" i="10"/>
  <c r="M9656" i="10"/>
  <c r="M9657" i="10"/>
  <c r="M9658" i="10"/>
  <c r="M9659" i="10"/>
  <c r="M9660" i="10"/>
  <c r="M9661" i="10"/>
  <c r="M9662" i="10"/>
  <c r="M9663" i="10"/>
  <c r="M9664" i="10"/>
  <c r="M9665" i="10"/>
  <c r="M9666" i="10"/>
  <c r="M9667" i="10"/>
  <c r="M9668" i="10"/>
  <c r="M9669" i="10"/>
  <c r="M9670" i="10"/>
  <c r="M9671" i="10"/>
  <c r="M9672" i="10"/>
  <c r="M9673" i="10"/>
  <c r="M9674" i="10"/>
  <c r="M9675" i="10"/>
  <c r="M9676" i="10"/>
  <c r="M9677" i="10"/>
  <c r="M9678" i="10"/>
  <c r="M9679" i="10"/>
  <c r="M9680" i="10"/>
  <c r="M9681" i="10"/>
  <c r="M9682" i="10"/>
  <c r="M9683" i="10"/>
  <c r="M9684" i="10"/>
  <c r="M9685" i="10"/>
  <c r="M9686" i="10"/>
  <c r="M9687" i="10"/>
  <c r="M9688" i="10"/>
  <c r="M9689" i="10"/>
  <c r="M9690" i="10"/>
  <c r="M9691" i="10"/>
  <c r="M9692" i="10"/>
  <c r="M9693" i="10"/>
  <c r="M9694" i="10"/>
  <c r="M9695" i="10"/>
  <c r="M9696" i="10"/>
  <c r="M9697" i="10"/>
  <c r="M9698" i="10"/>
  <c r="M9699" i="10"/>
  <c r="M9700" i="10"/>
  <c r="M9701" i="10"/>
  <c r="M9702" i="10"/>
  <c r="M9703" i="10"/>
  <c r="M9704" i="10"/>
  <c r="M9705" i="10"/>
  <c r="M9706" i="10"/>
  <c r="M9707" i="10"/>
  <c r="M9708" i="10"/>
  <c r="M9709" i="10"/>
  <c r="M9710" i="10"/>
  <c r="M9711" i="10"/>
  <c r="M9712" i="10"/>
  <c r="M9713" i="10"/>
  <c r="M9714" i="10"/>
  <c r="M9715" i="10"/>
  <c r="M9716" i="10"/>
  <c r="M9717" i="10"/>
  <c r="M9718" i="10"/>
  <c r="M9719" i="10"/>
  <c r="M9720" i="10"/>
  <c r="M9721" i="10"/>
  <c r="M9722" i="10"/>
  <c r="M9723" i="10"/>
  <c r="M9724" i="10"/>
  <c r="M9725" i="10"/>
  <c r="M9726" i="10"/>
  <c r="M9727" i="10"/>
  <c r="M9728" i="10"/>
  <c r="M9729" i="10"/>
  <c r="M9730" i="10"/>
  <c r="M9731" i="10"/>
  <c r="M9732" i="10"/>
  <c r="M9733" i="10"/>
  <c r="M9734" i="10"/>
  <c r="M9735" i="10"/>
  <c r="M9736" i="10"/>
  <c r="M9737" i="10"/>
  <c r="M9738" i="10"/>
  <c r="M9739" i="10"/>
  <c r="M9740" i="10"/>
  <c r="M9741" i="10"/>
  <c r="M9742" i="10"/>
  <c r="M9743" i="10"/>
  <c r="M9744" i="10"/>
  <c r="M9745" i="10"/>
  <c r="M9746" i="10"/>
  <c r="M9747" i="10"/>
  <c r="M9748" i="10"/>
  <c r="M9749" i="10"/>
  <c r="M9750" i="10"/>
  <c r="M9751" i="10"/>
  <c r="M9752" i="10"/>
  <c r="M9753" i="10"/>
  <c r="M9754" i="10"/>
  <c r="M9755" i="10"/>
  <c r="M9756" i="10"/>
  <c r="M9757" i="10"/>
  <c r="M9758" i="10"/>
  <c r="M9759" i="10"/>
  <c r="M9760" i="10"/>
  <c r="M9761" i="10"/>
  <c r="M9762" i="10"/>
  <c r="M9763" i="10"/>
  <c r="M9764" i="10"/>
  <c r="M9765" i="10"/>
  <c r="M9766" i="10"/>
  <c r="M9767" i="10"/>
  <c r="M9768" i="10"/>
  <c r="M9769" i="10"/>
  <c r="M9770" i="10"/>
  <c r="M9771" i="10"/>
  <c r="M9772" i="10"/>
  <c r="M9773" i="10"/>
  <c r="M9774" i="10"/>
  <c r="M9775" i="10"/>
  <c r="M9776" i="10"/>
  <c r="M9777" i="10"/>
  <c r="M9778" i="10"/>
  <c r="M9779" i="10"/>
  <c r="M9780" i="10"/>
  <c r="M9781" i="10"/>
  <c r="M9782" i="10"/>
  <c r="M9783" i="10"/>
  <c r="M9784" i="10"/>
  <c r="M9785" i="10"/>
  <c r="M9786" i="10"/>
  <c r="M9787" i="10"/>
  <c r="M9788" i="10"/>
  <c r="M9789" i="10"/>
  <c r="M9790" i="10"/>
  <c r="M9791" i="10"/>
  <c r="M9792" i="10"/>
  <c r="M9793" i="10"/>
  <c r="M9794" i="10"/>
  <c r="M9795" i="10"/>
  <c r="M9796" i="10"/>
  <c r="M9797" i="10"/>
  <c r="M9798" i="10"/>
  <c r="M9799" i="10"/>
  <c r="M9800" i="10"/>
  <c r="M9801" i="10"/>
  <c r="M9802" i="10"/>
  <c r="M9803" i="10"/>
  <c r="M9804" i="10"/>
  <c r="M9805" i="10"/>
  <c r="M9806" i="10"/>
  <c r="M9807" i="10"/>
  <c r="M9808" i="10"/>
  <c r="M9809" i="10"/>
  <c r="M9810" i="10"/>
  <c r="M9811" i="10"/>
  <c r="M9812" i="10"/>
  <c r="M9813" i="10"/>
  <c r="M9814" i="10"/>
  <c r="M9815" i="10"/>
  <c r="M9816" i="10"/>
  <c r="M9817" i="10"/>
  <c r="M9818" i="10"/>
  <c r="M9819" i="10"/>
  <c r="M9820" i="10"/>
  <c r="M9821" i="10"/>
  <c r="M9822" i="10"/>
  <c r="M9823" i="10"/>
  <c r="M9824" i="10"/>
  <c r="M9825" i="10"/>
  <c r="M9826" i="10"/>
  <c r="M9827" i="10"/>
  <c r="M9828" i="10"/>
  <c r="M9829" i="10"/>
  <c r="M9830" i="10"/>
  <c r="M9831" i="10"/>
  <c r="M9832" i="10"/>
  <c r="M9833" i="10"/>
  <c r="M9834" i="10"/>
  <c r="M9835" i="10"/>
  <c r="M9836" i="10"/>
  <c r="M9837" i="10"/>
  <c r="M9838" i="10"/>
  <c r="M9839" i="10"/>
  <c r="M9840" i="10"/>
  <c r="M9841" i="10"/>
  <c r="M9842" i="10"/>
  <c r="M9843" i="10"/>
  <c r="M9844" i="10"/>
  <c r="M9845" i="10"/>
  <c r="M9846" i="10"/>
  <c r="M9847" i="10"/>
  <c r="M9848" i="10"/>
  <c r="M9849" i="10"/>
  <c r="M9850" i="10"/>
  <c r="M9851" i="10"/>
  <c r="M9852" i="10"/>
  <c r="M9853" i="10"/>
  <c r="M9854" i="10"/>
  <c r="M9855" i="10"/>
  <c r="M9856" i="10"/>
  <c r="M9857" i="10"/>
  <c r="M9858" i="10"/>
  <c r="M9859" i="10"/>
  <c r="M9860" i="10"/>
  <c r="M9861" i="10"/>
  <c r="M9862" i="10"/>
  <c r="M9863" i="10"/>
  <c r="M9864" i="10"/>
  <c r="M9865" i="10"/>
  <c r="M9866" i="10"/>
  <c r="M9867" i="10"/>
  <c r="M9868" i="10"/>
  <c r="M9869" i="10"/>
  <c r="M9870" i="10"/>
  <c r="M9871" i="10"/>
  <c r="M9872" i="10"/>
  <c r="M9873" i="10"/>
  <c r="M9874" i="10"/>
  <c r="M9875" i="10"/>
  <c r="M9876" i="10"/>
  <c r="M9877" i="10"/>
  <c r="M9878" i="10"/>
  <c r="M9879" i="10"/>
  <c r="M9880" i="10"/>
  <c r="M9881" i="10"/>
  <c r="M9882" i="10"/>
  <c r="M9883" i="10"/>
  <c r="M9884" i="10"/>
  <c r="M9885" i="10"/>
  <c r="M9886" i="10"/>
  <c r="M9887" i="10"/>
  <c r="M9888" i="10"/>
  <c r="M9889" i="10"/>
  <c r="M9890" i="10"/>
  <c r="M9891" i="10"/>
  <c r="M9892" i="10"/>
  <c r="M9893" i="10"/>
  <c r="M9894" i="10"/>
  <c r="M9895" i="10"/>
  <c r="M9896" i="10"/>
  <c r="M9897" i="10"/>
  <c r="M9898" i="10"/>
  <c r="M9899" i="10"/>
  <c r="M9900" i="10"/>
  <c r="M9901" i="10"/>
  <c r="M9902" i="10"/>
  <c r="M9903" i="10"/>
  <c r="M9904" i="10"/>
  <c r="M9905" i="10"/>
  <c r="M9906" i="10"/>
  <c r="M9907" i="10"/>
  <c r="M9908" i="10"/>
  <c r="M9909" i="10"/>
  <c r="M9910" i="10"/>
  <c r="M9911" i="10"/>
  <c r="M9912" i="10"/>
  <c r="M9913" i="10"/>
  <c r="M9914" i="10"/>
  <c r="M9915" i="10"/>
  <c r="M9916" i="10"/>
  <c r="M9917" i="10"/>
  <c r="M9918" i="10"/>
  <c r="M9919" i="10"/>
  <c r="M9920" i="10"/>
  <c r="M9921" i="10"/>
  <c r="M9922" i="10"/>
  <c r="M9923" i="10"/>
  <c r="M9924" i="10"/>
  <c r="M9925" i="10"/>
  <c r="M9926" i="10"/>
  <c r="M9927" i="10"/>
  <c r="M9928" i="10"/>
  <c r="M9929" i="10"/>
  <c r="M9930" i="10"/>
  <c r="M9931" i="10"/>
  <c r="M9932" i="10"/>
  <c r="M9933" i="10"/>
  <c r="M9934" i="10"/>
  <c r="M9935" i="10"/>
  <c r="M9936" i="10"/>
  <c r="M9937" i="10"/>
  <c r="M9938" i="10"/>
  <c r="M9939" i="10"/>
  <c r="M9940" i="10"/>
  <c r="M9941" i="10"/>
  <c r="M9942" i="10"/>
  <c r="M9943" i="10"/>
  <c r="M9944" i="10"/>
  <c r="M9945" i="10"/>
  <c r="M9946" i="10"/>
  <c r="M9947" i="10"/>
  <c r="M9948" i="10"/>
  <c r="M9949" i="10"/>
  <c r="M9950" i="10"/>
  <c r="M9951" i="10"/>
  <c r="M9952" i="10"/>
  <c r="M9953" i="10"/>
  <c r="M9954" i="10"/>
  <c r="M9955" i="10"/>
  <c r="M9956" i="10"/>
  <c r="M9957" i="10"/>
  <c r="M9958" i="10"/>
  <c r="M9959" i="10"/>
  <c r="M9960" i="10"/>
  <c r="M9961" i="10"/>
  <c r="M9962" i="10"/>
  <c r="M9963" i="10"/>
  <c r="M9964" i="10"/>
  <c r="M9965" i="10"/>
  <c r="M9966" i="10"/>
  <c r="M9967" i="10"/>
  <c r="M9968" i="10"/>
  <c r="M9969" i="10"/>
  <c r="M9970" i="10"/>
  <c r="M9971" i="10"/>
  <c r="M9972" i="10"/>
  <c r="M9973" i="10"/>
  <c r="M9974" i="10"/>
  <c r="M9975" i="10"/>
  <c r="M9976" i="10"/>
  <c r="M9977" i="10"/>
  <c r="M9978" i="10"/>
  <c r="M9979" i="10"/>
  <c r="M9980" i="10"/>
  <c r="M9981" i="10"/>
  <c r="M9982" i="10"/>
  <c r="M9983" i="10"/>
  <c r="M9984" i="10"/>
  <c r="M9985" i="10"/>
  <c r="M9986" i="10"/>
  <c r="M9987" i="10"/>
  <c r="M9988" i="10"/>
  <c r="M9989" i="10"/>
  <c r="M9990" i="10"/>
  <c r="M9991" i="10"/>
  <c r="M9992" i="10"/>
  <c r="M9993" i="10"/>
  <c r="M9994" i="10"/>
  <c r="M9995" i="10"/>
  <c r="M9996" i="10"/>
  <c r="M9997" i="10"/>
  <c r="M9998" i="10"/>
  <c r="M9999" i="10"/>
  <c r="M10000" i="10"/>
  <c r="M10001" i="10"/>
  <c r="M10002" i="10"/>
  <c r="M10003" i="10"/>
  <c r="M10004" i="10"/>
  <c r="M10005" i="10"/>
  <c r="M10006" i="10"/>
  <c r="M10007" i="10"/>
  <c r="M10008" i="10"/>
  <c r="M10009" i="10"/>
  <c r="M10010" i="10"/>
  <c r="M10011" i="10"/>
  <c r="M10012" i="10"/>
  <c r="M10013" i="10"/>
  <c r="M10014" i="10"/>
  <c r="M10015" i="10"/>
  <c r="M10016" i="10"/>
  <c r="M10017" i="10"/>
  <c r="M10018" i="10"/>
  <c r="M10019" i="10"/>
  <c r="M10020" i="10"/>
  <c r="M10021" i="10"/>
  <c r="M10022" i="10"/>
  <c r="M10023" i="10"/>
  <c r="M10024" i="10"/>
  <c r="M10025" i="10"/>
  <c r="M10026" i="10"/>
  <c r="M10027" i="10"/>
  <c r="M10028" i="10"/>
  <c r="M10029" i="10"/>
  <c r="M10030" i="10"/>
  <c r="M10031" i="10"/>
  <c r="M10032" i="10"/>
  <c r="M10033" i="10"/>
  <c r="M10034" i="10"/>
  <c r="M10035" i="10"/>
  <c r="M10036" i="10"/>
  <c r="M10037" i="10"/>
  <c r="M10038" i="10"/>
  <c r="M10039" i="10"/>
  <c r="M10040" i="10"/>
  <c r="M10041" i="10"/>
  <c r="M10042" i="10"/>
  <c r="M10043" i="10"/>
  <c r="M10044" i="10"/>
  <c r="M10045" i="10"/>
  <c r="M10046" i="10"/>
  <c r="M10047" i="10"/>
  <c r="M10048" i="10"/>
  <c r="M10049" i="10"/>
  <c r="M10050" i="10"/>
  <c r="M10051" i="10"/>
  <c r="M10052" i="10"/>
  <c r="M10053" i="10"/>
  <c r="M10054" i="10"/>
  <c r="M10055" i="10"/>
  <c r="M10056" i="10"/>
  <c r="M10057" i="10"/>
  <c r="M10058" i="10"/>
  <c r="M10059" i="10"/>
  <c r="M10060" i="10"/>
  <c r="M10061" i="10"/>
  <c r="M10062" i="10"/>
  <c r="M10063" i="10"/>
  <c r="M10064" i="10"/>
  <c r="M10065" i="10"/>
  <c r="M10066" i="10"/>
  <c r="M10067" i="10"/>
  <c r="M10068" i="10"/>
  <c r="M10069" i="10"/>
  <c r="M10070" i="10"/>
  <c r="M10071" i="10"/>
  <c r="M10072" i="10"/>
  <c r="M10073" i="10"/>
  <c r="M10074" i="10"/>
  <c r="M10075" i="10"/>
  <c r="M10076" i="10"/>
  <c r="M10077" i="10"/>
  <c r="M10078" i="10"/>
  <c r="M10079" i="10"/>
  <c r="M10080" i="10"/>
  <c r="M10081" i="10"/>
  <c r="M10082" i="10"/>
  <c r="M10083" i="10"/>
  <c r="M10084" i="10"/>
  <c r="M10085" i="10"/>
  <c r="M10086" i="10"/>
  <c r="M10087" i="10"/>
  <c r="M10088" i="10"/>
  <c r="M10089" i="10"/>
  <c r="M10090" i="10"/>
  <c r="M10091" i="10"/>
  <c r="M10092" i="10"/>
  <c r="M10093" i="10"/>
  <c r="M10094" i="10"/>
  <c r="M10095" i="10"/>
  <c r="M10096" i="10"/>
  <c r="M10097" i="10"/>
  <c r="M10098" i="10"/>
  <c r="M10099" i="10"/>
  <c r="M10100" i="10"/>
  <c r="M10101" i="10"/>
  <c r="M10102" i="10"/>
  <c r="M10103" i="10"/>
  <c r="M10104" i="10"/>
  <c r="M10105" i="10"/>
  <c r="M10106" i="10"/>
  <c r="M10107" i="10"/>
  <c r="M10108" i="10"/>
  <c r="M10109" i="10"/>
  <c r="M10110" i="10"/>
  <c r="M10111" i="10"/>
  <c r="M10112" i="10"/>
  <c r="M10113" i="10"/>
  <c r="M10114" i="10"/>
  <c r="M10115" i="10"/>
  <c r="M10116" i="10"/>
  <c r="M10117" i="10"/>
  <c r="M10118" i="10"/>
  <c r="M10119" i="10"/>
  <c r="M10120" i="10"/>
  <c r="M10121" i="10"/>
  <c r="M10122" i="10"/>
  <c r="M10123" i="10"/>
  <c r="M10124" i="10"/>
  <c r="M10125" i="10"/>
  <c r="M10126" i="10"/>
  <c r="M10127" i="10"/>
  <c r="M10128" i="10"/>
  <c r="M10129" i="10"/>
  <c r="M10130" i="10"/>
  <c r="M10131" i="10"/>
  <c r="M10132" i="10"/>
  <c r="M10133" i="10"/>
  <c r="M10134" i="10"/>
  <c r="M10135" i="10"/>
  <c r="M10136" i="10"/>
  <c r="M10137" i="10"/>
  <c r="M10138" i="10"/>
  <c r="M10139" i="10"/>
  <c r="M10140" i="10"/>
  <c r="M10141" i="10"/>
  <c r="M10142" i="10"/>
  <c r="M10143" i="10"/>
  <c r="M10144" i="10"/>
  <c r="M10145" i="10"/>
  <c r="M10146" i="10"/>
  <c r="M10147" i="10"/>
  <c r="M10148" i="10"/>
  <c r="M10149" i="10"/>
  <c r="M10150" i="10"/>
  <c r="M10151" i="10"/>
  <c r="M10152" i="10"/>
  <c r="M10153" i="10"/>
  <c r="M10154" i="10"/>
  <c r="M10155" i="10"/>
  <c r="M10156" i="10"/>
  <c r="M10157" i="10"/>
  <c r="M10158" i="10"/>
  <c r="M10159" i="10"/>
  <c r="M10160" i="10"/>
  <c r="M10161" i="10"/>
  <c r="M10162" i="10"/>
  <c r="M10163" i="10"/>
  <c r="M10164" i="10"/>
  <c r="M10165" i="10"/>
  <c r="M10166" i="10"/>
  <c r="M10167" i="10"/>
  <c r="M10168" i="10"/>
  <c r="M10169" i="10"/>
  <c r="M10170" i="10"/>
  <c r="M10171" i="10"/>
  <c r="M10172" i="10"/>
  <c r="M10173" i="10"/>
  <c r="M10174" i="10"/>
  <c r="M10175" i="10"/>
  <c r="M10176" i="10"/>
  <c r="M10177" i="10"/>
  <c r="M10178" i="10"/>
  <c r="M10179" i="10"/>
  <c r="M10180" i="10"/>
  <c r="M10181" i="10"/>
  <c r="M10182" i="10"/>
  <c r="M10183" i="10"/>
  <c r="M10184" i="10"/>
  <c r="M10185" i="10"/>
  <c r="M10186" i="10"/>
  <c r="M10187" i="10"/>
  <c r="M10188" i="10"/>
  <c r="M10189" i="10"/>
  <c r="M10190" i="10"/>
  <c r="M10191" i="10"/>
  <c r="M10192" i="10"/>
  <c r="M10193" i="10"/>
  <c r="M10194" i="10"/>
  <c r="M10195" i="10"/>
  <c r="M10196" i="10"/>
  <c r="M10197" i="10"/>
  <c r="M10198" i="10"/>
  <c r="M10199" i="10"/>
  <c r="M10200" i="10"/>
  <c r="M10201" i="10"/>
  <c r="M10202" i="10"/>
  <c r="M10203" i="10"/>
  <c r="M10204" i="10"/>
  <c r="M10205" i="10"/>
  <c r="M10206" i="10"/>
  <c r="M10207" i="10"/>
  <c r="M10208" i="10"/>
  <c r="M10209" i="10"/>
  <c r="M10210" i="10"/>
  <c r="M10211" i="10"/>
  <c r="M10212" i="10"/>
  <c r="M10213" i="10"/>
  <c r="M10214" i="10"/>
  <c r="M10215" i="10"/>
  <c r="M10216" i="10"/>
  <c r="M10217" i="10"/>
  <c r="M10218" i="10"/>
  <c r="M10219" i="10"/>
  <c r="M10220" i="10"/>
  <c r="M10221" i="10"/>
  <c r="M10222" i="10"/>
  <c r="M10223" i="10"/>
  <c r="M10224" i="10"/>
  <c r="M10225" i="10"/>
  <c r="M10226" i="10"/>
  <c r="M10227" i="10"/>
  <c r="M10228" i="10"/>
  <c r="M10229" i="10"/>
  <c r="M10230" i="10"/>
  <c r="M10231" i="10"/>
  <c r="M10232" i="10"/>
  <c r="M10233" i="10"/>
  <c r="M10234" i="10"/>
  <c r="M10235" i="10"/>
  <c r="M10236" i="10"/>
  <c r="M10237" i="10"/>
  <c r="M10238" i="10"/>
  <c r="M10239" i="10"/>
  <c r="M10240" i="10"/>
  <c r="M10241" i="10"/>
  <c r="M10242" i="10"/>
  <c r="M10243" i="10"/>
  <c r="M10244" i="10"/>
  <c r="M10245" i="10"/>
  <c r="M10246" i="10"/>
  <c r="M10247" i="10"/>
  <c r="M10248" i="10"/>
  <c r="M10249" i="10"/>
  <c r="M10250" i="10"/>
  <c r="M10251" i="10"/>
  <c r="M10252" i="10"/>
  <c r="M10253" i="10"/>
  <c r="M10254" i="10"/>
  <c r="M10255" i="10"/>
  <c r="M10256" i="10"/>
  <c r="M10257" i="10"/>
  <c r="M10258" i="10"/>
  <c r="M10259" i="10"/>
  <c r="M10260" i="10"/>
  <c r="M10261" i="10"/>
  <c r="M10262" i="10"/>
  <c r="M10263" i="10"/>
  <c r="M10264" i="10"/>
  <c r="M10265" i="10"/>
  <c r="M10266" i="10"/>
  <c r="M10267" i="10"/>
  <c r="M10268" i="10"/>
  <c r="M10269" i="10"/>
  <c r="M10270" i="10"/>
  <c r="M10271" i="10"/>
  <c r="M10272" i="10"/>
  <c r="M10273" i="10"/>
  <c r="M10274" i="10"/>
  <c r="M10275" i="10"/>
  <c r="M10276" i="10"/>
  <c r="M10277" i="10"/>
  <c r="M10278" i="10"/>
  <c r="M10279" i="10"/>
  <c r="M10280" i="10"/>
  <c r="M10281" i="10"/>
  <c r="M10282" i="10"/>
  <c r="M10283" i="10"/>
  <c r="M10284" i="10"/>
  <c r="M10285" i="10"/>
  <c r="M10286" i="10"/>
  <c r="M10287" i="10"/>
  <c r="M10288" i="10"/>
  <c r="M10289" i="10"/>
  <c r="M10290" i="10"/>
  <c r="M10291" i="10"/>
  <c r="M10292" i="10"/>
  <c r="M10293" i="10"/>
  <c r="M10294" i="10"/>
  <c r="M10295" i="10"/>
  <c r="M10296" i="10"/>
  <c r="M10297" i="10"/>
  <c r="M10298" i="10"/>
  <c r="M10299" i="10"/>
  <c r="M10300" i="10"/>
  <c r="M10301" i="10"/>
  <c r="M10302" i="10"/>
  <c r="M10303" i="10"/>
  <c r="M10304" i="10"/>
  <c r="M10305" i="10"/>
  <c r="M10306" i="10"/>
  <c r="M10307" i="10"/>
  <c r="M10308" i="10"/>
  <c r="M10309" i="10"/>
  <c r="M10310" i="10"/>
  <c r="M10311" i="10"/>
  <c r="M10312" i="10"/>
  <c r="M10313" i="10"/>
  <c r="M10314" i="10"/>
  <c r="M10315" i="10"/>
  <c r="M10316" i="10"/>
  <c r="M10317" i="10"/>
  <c r="M10318" i="10"/>
  <c r="M10319" i="10"/>
  <c r="M10320" i="10"/>
  <c r="M10321" i="10"/>
  <c r="M10322" i="10"/>
  <c r="M10323" i="10"/>
  <c r="M10324" i="10"/>
  <c r="M10325" i="10"/>
  <c r="M10326" i="10"/>
  <c r="M10327" i="10"/>
  <c r="M10328" i="10"/>
  <c r="M10329" i="10"/>
  <c r="M10330" i="10"/>
  <c r="M10331" i="10"/>
  <c r="M10332" i="10"/>
  <c r="M10333" i="10"/>
  <c r="M10334" i="10"/>
  <c r="M10335" i="10"/>
  <c r="M10336" i="10"/>
  <c r="M10337" i="10"/>
  <c r="M10338" i="10"/>
  <c r="M10339" i="10"/>
  <c r="M10340" i="10"/>
  <c r="M10341" i="10"/>
  <c r="M10342" i="10"/>
  <c r="M10343" i="10"/>
  <c r="M10344" i="10"/>
  <c r="M10345" i="10"/>
  <c r="M10346" i="10"/>
  <c r="M10347" i="10"/>
  <c r="M10348" i="10"/>
  <c r="M10349" i="10"/>
  <c r="M10350" i="10"/>
  <c r="M10351" i="10"/>
  <c r="M10352" i="10"/>
  <c r="M10353" i="10"/>
  <c r="M10354" i="10"/>
  <c r="M10355" i="10"/>
  <c r="M10356" i="10"/>
  <c r="M10357" i="10"/>
  <c r="M10358" i="10"/>
  <c r="M10359" i="10"/>
  <c r="M10360" i="10"/>
  <c r="M10361" i="10"/>
  <c r="M10362" i="10"/>
  <c r="M10363" i="10"/>
  <c r="M10364" i="10"/>
  <c r="M10365" i="10"/>
  <c r="M10366" i="10"/>
  <c r="M10367" i="10"/>
  <c r="M10368" i="10"/>
  <c r="M10369" i="10"/>
  <c r="M10370" i="10"/>
  <c r="M10371" i="10"/>
  <c r="M10372" i="10"/>
  <c r="M10373" i="10"/>
  <c r="M10374" i="10"/>
  <c r="M10375" i="10"/>
  <c r="M10376" i="10"/>
  <c r="M10377" i="10"/>
  <c r="M10378" i="10"/>
  <c r="M10379" i="10"/>
  <c r="M10380" i="10"/>
  <c r="M10381" i="10"/>
  <c r="M10382" i="10"/>
  <c r="M10383" i="10"/>
  <c r="M10384" i="10"/>
  <c r="M10385" i="10"/>
  <c r="M10386" i="10"/>
  <c r="M10387" i="10"/>
  <c r="M10388" i="10"/>
  <c r="M10389" i="10"/>
  <c r="M10390" i="10"/>
  <c r="M10391" i="10"/>
  <c r="M10392" i="10"/>
  <c r="M10393" i="10"/>
  <c r="M10394" i="10"/>
  <c r="M10395" i="10"/>
  <c r="M10396" i="10"/>
  <c r="M10397" i="10"/>
  <c r="M10398" i="10"/>
  <c r="M10399" i="10"/>
  <c r="M10400" i="10"/>
  <c r="M10401" i="10"/>
  <c r="M10402" i="10"/>
  <c r="M10403" i="10"/>
  <c r="M10404" i="10"/>
  <c r="M10405" i="10"/>
  <c r="M10406" i="10"/>
  <c r="M10407" i="10"/>
  <c r="M10408" i="10"/>
  <c r="M10409" i="10"/>
  <c r="M10410" i="10"/>
  <c r="M10411" i="10"/>
  <c r="M10412" i="10"/>
  <c r="M10413" i="10"/>
  <c r="M10414" i="10"/>
  <c r="M10415" i="10"/>
  <c r="M10416" i="10"/>
  <c r="M10417" i="10"/>
  <c r="M10418" i="10"/>
  <c r="M10419" i="10"/>
  <c r="M10420" i="10"/>
  <c r="M10421" i="10"/>
  <c r="M10422" i="10"/>
  <c r="M10423" i="10"/>
  <c r="M10424" i="10"/>
  <c r="M10425" i="10"/>
  <c r="M10426" i="10"/>
  <c r="M10427" i="10"/>
  <c r="M10428" i="10"/>
  <c r="M10429" i="10"/>
  <c r="M10430" i="10"/>
  <c r="M10431" i="10"/>
  <c r="M10432" i="10"/>
  <c r="M10433" i="10"/>
  <c r="M10434" i="10"/>
  <c r="M10435" i="10"/>
  <c r="M10436" i="10"/>
  <c r="M10437" i="10"/>
  <c r="M10438" i="10"/>
  <c r="M10439" i="10"/>
  <c r="M10440" i="10"/>
  <c r="M10441" i="10"/>
  <c r="M10442" i="10"/>
  <c r="M10443" i="10"/>
  <c r="M10444" i="10"/>
  <c r="M10445" i="10"/>
  <c r="M10446" i="10"/>
  <c r="M10447" i="10"/>
  <c r="M10448" i="10"/>
  <c r="M10449" i="10"/>
  <c r="M10450" i="10"/>
  <c r="M10451" i="10"/>
  <c r="M10452" i="10"/>
  <c r="M10453" i="10"/>
  <c r="M10454" i="10"/>
  <c r="M10455" i="10"/>
  <c r="M10456" i="10"/>
  <c r="M10457" i="10"/>
  <c r="M10458" i="10"/>
  <c r="M10459" i="10"/>
  <c r="M10460" i="10"/>
  <c r="M10461" i="10"/>
  <c r="M10462" i="10"/>
  <c r="M10463" i="10"/>
  <c r="M10464" i="10"/>
  <c r="M10465" i="10"/>
  <c r="M10466" i="10"/>
  <c r="M10467" i="10"/>
  <c r="M10468" i="10"/>
  <c r="M10469" i="10"/>
  <c r="M10470" i="10"/>
  <c r="M10471" i="10"/>
  <c r="M10472" i="10"/>
  <c r="M10473" i="10"/>
  <c r="M10474" i="10"/>
  <c r="M10475" i="10"/>
  <c r="M10476" i="10"/>
  <c r="M10477" i="10"/>
  <c r="M10478" i="10"/>
  <c r="M10479" i="10"/>
  <c r="M10480" i="10"/>
  <c r="M10481" i="10"/>
  <c r="M10482" i="10"/>
  <c r="M10483" i="10"/>
  <c r="M10484" i="10"/>
  <c r="M10485" i="10"/>
  <c r="M10486" i="10"/>
  <c r="M10487" i="10"/>
  <c r="M10488" i="10"/>
  <c r="M10489" i="10"/>
  <c r="M10490" i="10"/>
  <c r="M10491" i="10"/>
  <c r="M10492" i="10"/>
  <c r="M10493" i="10"/>
  <c r="M10494" i="10"/>
  <c r="M10495" i="10"/>
  <c r="M10496" i="10"/>
  <c r="M10497" i="10"/>
  <c r="M10498" i="10"/>
  <c r="M10499" i="10"/>
  <c r="M10500" i="10"/>
  <c r="M10501" i="10"/>
  <c r="M10502" i="10"/>
  <c r="M10503" i="10"/>
  <c r="M10504" i="10"/>
  <c r="M10505" i="10"/>
  <c r="M10506" i="10"/>
  <c r="M10507" i="10"/>
  <c r="M10508" i="10"/>
  <c r="M10509" i="10"/>
  <c r="M10510" i="10"/>
  <c r="M10511" i="10"/>
  <c r="M10512" i="10"/>
  <c r="M10513" i="10"/>
  <c r="M10514" i="10"/>
  <c r="M10515" i="10"/>
  <c r="M10516" i="10"/>
  <c r="M10517" i="10"/>
  <c r="M10518" i="10"/>
  <c r="M10519" i="10"/>
  <c r="M10520" i="10"/>
  <c r="M10521" i="10"/>
  <c r="M10522" i="10"/>
  <c r="M10523" i="10"/>
  <c r="M10524" i="10"/>
  <c r="M10525" i="10"/>
  <c r="M10526" i="10"/>
  <c r="M10527" i="10"/>
  <c r="M10528" i="10"/>
  <c r="M10529" i="10"/>
  <c r="M10530" i="10"/>
  <c r="M10531" i="10"/>
  <c r="M10532" i="10"/>
  <c r="M10533" i="10"/>
  <c r="M10534" i="10"/>
  <c r="M10535" i="10"/>
  <c r="M10536" i="10"/>
  <c r="M10537" i="10"/>
  <c r="M10538" i="10"/>
  <c r="M10539" i="10"/>
  <c r="M10540" i="10"/>
  <c r="M10541" i="10"/>
  <c r="M10542" i="10"/>
  <c r="M10543" i="10"/>
  <c r="M10544" i="10"/>
  <c r="M10545" i="10"/>
  <c r="M10546" i="10"/>
  <c r="M10547" i="10"/>
  <c r="M10548" i="10"/>
  <c r="M10549" i="10"/>
  <c r="M10550" i="10"/>
  <c r="M10551" i="10"/>
  <c r="M10552" i="10"/>
  <c r="M10553" i="10"/>
  <c r="M10554" i="10"/>
  <c r="M10555" i="10"/>
  <c r="M10556" i="10"/>
  <c r="M10557" i="10"/>
  <c r="M10558" i="10"/>
  <c r="M10559" i="10"/>
  <c r="M10560" i="10"/>
  <c r="M10561" i="10"/>
  <c r="M10562" i="10"/>
  <c r="M10563" i="10"/>
  <c r="M10564" i="10"/>
  <c r="M10565" i="10"/>
  <c r="M10566" i="10"/>
  <c r="M10567" i="10"/>
  <c r="M10568" i="10"/>
  <c r="M10569" i="10"/>
  <c r="M10570" i="10"/>
  <c r="M10571" i="10"/>
  <c r="M10572" i="10"/>
  <c r="M10573" i="10"/>
  <c r="M10574" i="10"/>
  <c r="M10575" i="10"/>
  <c r="M10576" i="10"/>
  <c r="M10577" i="10"/>
  <c r="M10578" i="10"/>
  <c r="M10579" i="10"/>
  <c r="M10580" i="10"/>
  <c r="M10581" i="10"/>
  <c r="M10582" i="10"/>
  <c r="M10583" i="10"/>
  <c r="M10584" i="10"/>
  <c r="M10585" i="10"/>
  <c r="M10586" i="10"/>
  <c r="M10587" i="10"/>
  <c r="M10588" i="10"/>
  <c r="M10589" i="10"/>
  <c r="M10590" i="10"/>
  <c r="M10591" i="10"/>
  <c r="M10592" i="10"/>
  <c r="M10593" i="10"/>
  <c r="M10594" i="10"/>
  <c r="M10595" i="10"/>
  <c r="M10596" i="10"/>
  <c r="M10597" i="10"/>
  <c r="M10598" i="10"/>
  <c r="M10599" i="10"/>
  <c r="M10600" i="10"/>
  <c r="M10601" i="10"/>
  <c r="M10602" i="10"/>
  <c r="M10603" i="10"/>
  <c r="M10604" i="10"/>
  <c r="M10605" i="10"/>
  <c r="M10606" i="10"/>
  <c r="M10607" i="10"/>
  <c r="M10608" i="10"/>
  <c r="M10609" i="10"/>
  <c r="M10610" i="10"/>
  <c r="M10611" i="10"/>
  <c r="M10612" i="10"/>
  <c r="M10613" i="10"/>
  <c r="M10614" i="10"/>
  <c r="M10615" i="10"/>
  <c r="M10616" i="10"/>
  <c r="M10617" i="10"/>
  <c r="M10618" i="10"/>
  <c r="M10619" i="10"/>
  <c r="M10620" i="10"/>
  <c r="M10621" i="10"/>
  <c r="M10622" i="10"/>
  <c r="M10623" i="10"/>
  <c r="M10624" i="10"/>
  <c r="M10625" i="10"/>
  <c r="M10626" i="10"/>
  <c r="M10627" i="10"/>
  <c r="M10628" i="10"/>
  <c r="M10629" i="10"/>
  <c r="M10630" i="10"/>
  <c r="M10631" i="10"/>
  <c r="M10632" i="10"/>
  <c r="M10633" i="10"/>
  <c r="M10634" i="10"/>
  <c r="M10635" i="10"/>
  <c r="M10636" i="10"/>
  <c r="M10637" i="10"/>
  <c r="M10638" i="10"/>
  <c r="M10639" i="10"/>
  <c r="M10640" i="10"/>
  <c r="M10641" i="10"/>
  <c r="M10642" i="10"/>
  <c r="M10643" i="10"/>
  <c r="M10644" i="10"/>
  <c r="M10645" i="10"/>
  <c r="M10646" i="10"/>
  <c r="M10647" i="10"/>
  <c r="M10648" i="10"/>
  <c r="M10649" i="10"/>
  <c r="M10650" i="10"/>
  <c r="M10651" i="10"/>
  <c r="M10652" i="10"/>
  <c r="M10653" i="10"/>
  <c r="M10654" i="10"/>
  <c r="M10655" i="10"/>
  <c r="M10656" i="10"/>
  <c r="M10657" i="10"/>
  <c r="M10658" i="10"/>
  <c r="M10659" i="10"/>
  <c r="M10660" i="10"/>
  <c r="M10661" i="10"/>
  <c r="M10662" i="10"/>
  <c r="M10663" i="10"/>
  <c r="M10664" i="10"/>
  <c r="M10665" i="10"/>
  <c r="M10666" i="10"/>
  <c r="M10667" i="10"/>
  <c r="M10668" i="10"/>
  <c r="M10669" i="10"/>
  <c r="M10670" i="10"/>
  <c r="M10671" i="10"/>
  <c r="M10672" i="10"/>
  <c r="M10673" i="10"/>
  <c r="M10674" i="10"/>
  <c r="M10675" i="10"/>
  <c r="M10676" i="10"/>
  <c r="M10677" i="10"/>
  <c r="M10678" i="10"/>
  <c r="M10679" i="10"/>
  <c r="M10680" i="10"/>
  <c r="M10681" i="10"/>
  <c r="M10682" i="10"/>
  <c r="M10683" i="10"/>
  <c r="M10684" i="10"/>
  <c r="M10685" i="10"/>
  <c r="M10686" i="10"/>
  <c r="M10687" i="10"/>
  <c r="M10688" i="10"/>
  <c r="M10689" i="10"/>
  <c r="M10690" i="10"/>
  <c r="M10691" i="10"/>
  <c r="M10692" i="10"/>
  <c r="M10693" i="10"/>
  <c r="M10694" i="10"/>
  <c r="M10695" i="10"/>
  <c r="M10696" i="10"/>
  <c r="M10697" i="10"/>
  <c r="M10698" i="10"/>
  <c r="M10699" i="10"/>
  <c r="M10700" i="10"/>
  <c r="M10701" i="10"/>
  <c r="M10702" i="10"/>
  <c r="M10703" i="10"/>
  <c r="M10704" i="10"/>
  <c r="M10705" i="10"/>
  <c r="M10706" i="10"/>
  <c r="M10707" i="10"/>
  <c r="M10708" i="10"/>
  <c r="M10709" i="10"/>
  <c r="M10710" i="10"/>
  <c r="M10711" i="10"/>
  <c r="M10712" i="10"/>
  <c r="M10713" i="10"/>
  <c r="M10714" i="10"/>
  <c r="M10715" i="10"/>
  <c r="M10716" i="10"/>
  <c r="M10717" i="10"/>
  <c r="M10718" i="10"/>
  <c r="M10719" i="10"/>
  <c r="M10720" i="10"/>
  <c r="M10721" i="10"/>
  <c r="M10722" i="10"/>
  <c r="M10723" i="10"/>
  <c r="M10724" i="10"/>
  <c r="M10725" i="10"/>
  <c r="M10726" i="10"/>
  <c r="M10727" i="10"/>
  <c r="M10728" i="10"/>
  <c r="M10729" i="10"/>
  <c r="M10730" i="10"/>
  <c r="M10731" i="10"/>
  <c r="M10732" i="10"/>
  <c r="M10733" i="10"/>
  <c r="M10734" i="10"/>
  <c r="M10735" i="10"/>
  <c r="M10736" i="10"/>
  <c r="M10737" i="10"/>
  <c r="M10738" i="10"/>
  <c r="M10739" i="10"/>
  <c r="M10740" i="10"/>
  <c r="M10741" i="10"/>
  <c r="M10742" i="10"/>
  <c r="M10743" i="10"/>
  <c r="M10744" i="10"/>
  <c r="M10745" i="10"/>
  <c r="M10746" i="10"/>
  <c r="M10747" i="10"/>
  <c r="M10748" i="10"/>
  <c r="M10749" i="10"/>
  <c r="M10750" i="10"/>
  <c r="M10751" i="10"/>
  <c r="M10752" i="10"/>
  <c r="M10753" i="10"/>
  <c r="M10754" i="10"/>
  <c r="M10755" i="10"/>
  <c r="M10756" i="10"/>
  <c r="M10757" i="10"/>
  <c r="M10758" i="10"/>
  <c r="M10759" i="10"/>
  <c r="M10760" i="10"/>
  <c r="M10761" i="10"/>
  <c r="M10762" i="10"/>
  <c r="M10763" i="10"/>
  <c r="M10764" i="10"/>
  <c r="M10765" i="10"/>
  <c r="M10766" i="10"/>
  <c r="M10767" i="10"/>
  <c r="M10768" i="10"/>
  <c r="M10769" i="10"/>
  <c r="M10770" i="10"/>
  <c r="M10771" i="10"/>
  <c r="M10772" i="10"/>
  <c r="M10773" i="10"/>
  <c r="M10774" i="10"/>
  <c r="M10775" i="10"/>
  <c r="M10776" i="10"/>
  <c r="M10777" i="10"/>
  <c r="M10778" i="10"/>
  <c r="M10779" i="10"/>
  <c r="M10780" i="10"/>
  <c r="M10781" i="10"/>
  <c r="M10782" i="10"/>
  <c r="M10783" i="10"/>
  <c r="M10784" i="10"/>
  <c r="M10785" i="10"/>
  <c r="M10786" i="10"/>
  <c r="M10787" i="10"/>
  <c r="M10788" i="10"/>
  <c r="M10789" i="10"/>
  <c r="M10790" i="10"/>
  <c r="M10791" i="10"/>
  <c r="M10792" i="10"/>
  <c r="M10793" i="10"/>
  <c r="M10794" i="10"/>
  <c r="M10795" i="10"/>
  <c r="M10796" i="10"/>
  <c r="M10797" i="10"/>
  <c r="M10798" i="10"/>
  <c r="M10799" i="10"/>
  <c r="M10800" i="10"/>
  <c r="M10801" i="10"/>
  <c r="M10802" i="10"/>
  <c r="M10803" i="10"/>
  <c r="M10804" i="10"/>
  <c r="M10805" i="10"/>
  <c r="M10806" i="10"/>
  <c r="M10807" i="10"/>
  <c r="M10808" i="10"/>
  <c r="M10809" i="10"/>
  <c r="M10810" i="10"/>
  <c r="M10811" i="10"/>
  <c r="M10812" i="10"/>
  <c r="M10813" i="10"/>
  <c r="M10814" i="10"/>
  <c r="M10815" i="10"/>
  <c r="M10816" i="10"/>
  <c r="M10817" i="10"/>
  <c r="M10818" i="10"/>
  <c r="M10819" i="10"/>
  <c r="M10820" i="10"/>
  <c r="M10821" i="10"/>
  <c r="M10822" i="10"/>
  <c r="M10823" i="10"/>
  <c r="M10824" i="10"/>
  <c r="M10825" i="10"/>
  <c r="M10826" i="10"/>
  <c r="M10827" i="10"/>
  <c r="M10828" i="10"/>
  <c r="M10829" i="10"/>
  <c r="M10830" i="10"/>
  <c r="M10831" i="10"/>
  <c r="M10832" i="10"/>
  <c r="M10833" i="10"/>
  <c r="M10834" i="10"/>
  <c r="M10835" i="10"/>
  <c r="M10836" i="10"/>
  <c r="M10837" i="10"/>
  <c r="M10838" i="10"/>
  <c r="M10839" i="10"/>
  <c r="M10840" i="10"/>
  <c r="M10841" i="10"/>
  <c r="M10842" i="10"/>
  <c r="M10843" i="10"/>
  <c r="M10844" i="10"/>
  <c r="M10845" i="10"/>
  <c r="M10846" i="10"/>
  <c r="M10847" i="10"/>
  <c r="M10848" i="10"/>
  <c r="M10849" i="10"/>
  <c r="M10850" i="10"/>
  <c r="M10851" i="10"/>
  <c r="M10852" i="10"/>
  <c r="M10853" i="10"/>
  <c r="M10854" i="10"/>
  <c r="M10855" i="10"/>
  <c r="M10856" i="10"/>
  <c r="M10857" i="10"/>
  <c r="M10858" i="10"/>
  <c r="M10859" i="10"/>
  <c r="M10860" i="10"/>
  <c r="M10861" i="10"/>
  <c r="M10862" i="10"/>
  <c r="M10863" i="10"/>
  <c r="M10864" i="10"/>
  <c r="M10865" i="10"/>
  <c r="M10866" i="10"/>
  <c r="M10867" i="10"/>
  <c r="M10868" i="10"/>
  <c r="M10869" i="10"/>
  <c r="M10870" i="10"/>
  <c r="M10871" i="10"/>
  <c r="M10872" i="10"/>
  <c r="M10873" i="10"/>
  <c r="M10874" i="10"/>
  <c r="M10875" i="10"/>
  <c r="M10876" i="10"/>
  <c r="M10877" i="10"/>
  <c r="M10878" i="10"/>
  <c r="M10879" i="10"/>
  <c r="M10880" i="10"/>
  <c r="M10881" i="10"/>
  <c r="M10882" i="10"/>
  <c r="M10883" i="10"/>
  <c r="M10884" i="10"/>
  <c r="M10885" i="10"/>
  <c r="M10886" i="10"/>
  <c r="M10887" i="10"/>
  <c r="M10888" i="10"/>
  <c r="M10889" i="10"/>
  <c r="M10890" i="10"/>
  <c r="M10891" i="10"/>
  <c r="M10892" i="10"/>
  <c r="M10893" i="10"/>
  <c r="M10894" i="10"/>
  <c r="M10895" i="10"/>
  <c r="M10896" i="10"/>
  <c r="M10897" i="10"/>
  <c r="M10898" i="10"/>
  <c r="M10899" i="10"/>
  <c r="M10900" i="10"/>
  <c r="M10901" i="10"/>
  <c r="M10902" i="10"/>
  <c r="M10903" i="10"/>
  <c r="M10904" i="10"/>
  <c r="M10905" i="10"/>
  <c r="M10906" i="10"/>
  <c r="M10907" i="10"/>
  <c r="M10908" i="10"/>
  <c r="M10909" i="10"/>
  <c r="M10910" i="10"/>
  <c r="M10911" i="10"/>
  <c r="M10912" i="10"/>
  <c r="M10913" i="10"/>
  <c r="M10914" i="10"/>
  <c r="M10915" i="10"/>
  <c r="M10916" i="10"/>
  <c r="M10917" i="10"/>
  <c r="M10918" i="10"/>
  <c r="M10919" i="10"/>
  <c r="M10920" i="10"/>
  <c r="M10921" i="10"/>
  <c r="M10922" i="10"/>
  <c r="M10923" i="10"/>
  <c r="M10924" i="10"/>
  <c r="M10925" i="10"/>
  <c r="M10926" i="10"/>
  <c r="M10927" i="10"/>
  <c r="M10928" i="10"/>
  <c r="M10929" i="10"/>
  <c r="M10930" i="10"/>
  <c r="M10931" i="10"/>
  <c r="M10932" i="10"/>
  <c r="M10933" i="10"/>
  <c r="M10934" i="10"/>
  <c r="M10935" i="10"/>
  <c r="M10936" i="10"/>
  <c r="M10937" i="10"/>
  <c r="M10938" i="10"/>
  <c r="M10939" i="10"/>
  <c r="M10940" i="10"/>
  <c r="M10941" i="10"/>
  <c r="M10942" i="10"/>
  <c r="M10943" i="10"/>
  <c r="M10944" i="10"/>
  <c r="M10945" i="10"/>
  <c r="M10946" i="10"/>
  <c r="M10947" i="10"/>
  <c r="M10948" i="10"/>
  <c r="M10949" i="10"/>
  <c r="M10950" i="10"/>
  <c r="M10951" i="10"/>
  <c r="M10952" i="10"/>
  <c r="M10953" i="10"/>
  <c r="M10954" i="10"/>
  <c r="M10955" i="10"/>
  <c r="M10956" i="10"/>
  <c r="M10957" i="10"/>
  <c r="M10958" i="10"/>
  <c r="M10959" i="10"/>
  <c r="M10960" i="10"/>
  <c r="M10961" i="10"/>
  <c r="M10962" i="10"/>
  <c r="M10963" i="10"/>
  <c r="M10964" i="10"/>
  <c r="M10965" i="10"/>
  <c r="M10966" i="10"/>
  <c r="M10967" i="10"/>
  <c r="M10968" i="10"/>
  <c r="M10969" i="10"/>
  <c r="M10970" i="10"/>
  <c r="M10971" i="10"/>
  <c r="M10972" i="10"/>
  <c r="M10973" i="10"/>
  <c r="M10974" i="10"/>
  <c r="M10975" i="10"/>
  <c r="M10976" i="10"/>
  <c r="M10977" i="10"/>
  <c r="M10978" i="10"/>
  <c r="M10979" i="10"/>
  <c r="M10980" i="10"/>
  <c r="M10981" i="10"/>
  <c r="M10982" i="10"/>
  <c r="M10983" i="10"/>
  <c r="M10984" i="10"/>
  <c r="M10985" i="10"/>
  <c r="M10986" i="10"/>
  <c r="M10987" i="10"/>
  <c r="M10988" i="10"/>
  <c r="M10989" i="10"/>
  <c r="M10990" i="10"/>
  <c r="M10991" i="10"/>
  <c r="M10992" i="10"/>
  <c r="M10993" i="10"/>
  <c r="M10994" i="10"/>
  <c r="M10995" i="10"/>
  <c r="M10996" i="10"/>
  <c r="M10997" i="10"/>
  <c r="M10998" i="10"/>
  <c r="M10999" i="10"/>
  <c r="M11000" i="10"/>
  <c r="M11001" i="10"/>
  <c r="M11002" i="10"/>
  <c r="M11003" i="10"/>
  <c r="M11004" i="10"/>
  <c r="M11005" i="10"/>
  <c r="M11006" i="10"/>
  <c r="M11007" i="10"/>
  <c r="M11008" i="10"/>
  <c r="M11009" i="10"/>
  <c r="M11010" i="10"/>
  <c r="M11011" i="10"/>
  <c r="M11012" i="10"/>
  <c r="M11013" i="10"/>
  <c r="M11014" i="10"/>
  <c r="M11015" i="10"/>
  <c r="M11016" i="10"/>
  <c r="M11017" i="10"/>
  <c r="M11018" i="10"/>
  <c r="M11019" i="10"/>
  <c r="M11020" i="10"/>
  <c r="M11021" i="10"/>
  <c r="M11022" i="10"/>
  <c r="M11023" i="10"/>
  <c r="M11024" i="10"/>
  <c r="M11025" i="10"/>
  <c r="M11026" i="10"/>
  <c r="M11027" i="10"/>
  <c r="M11028" i="10"/>
  <c r="M11029" i="10"/>
  <c r="M11030" i="10"/>
  <c r="M11031" i="10"/>
  <c r="M11032" i="10"/>
  <c r="M11033" i="10"/>
  <c r="M11034" i="10"/>
  <c r="M11035" i="10"/>
  <c r="M11036" i="10"/>
  <c r="M11037" i="10"/>
  <c r="M11038" i="10"/>
  <c r="M11039" i="10"/>
  <c r="M11040" i="10"/>
  <c r="M11041" i="10"/>
  <c r="M11042" i="10"/>
  <c r="M11043" i="10"/>
  <c r="M11044" i="10"/>
  <c r="M11045" i="10"/>
  <c r="M11046" i="10"/>
  <c r="M11047" i="10"/>
  <c r="M11048" i="10"/>
  <c r="M11049" i="10"/>
  <c r="M11050" i="10"/>
  <c r="M11051" i="10"/>
  <c r="M11052" i="10"/>
  <c r="M11053" i="10"/>
  <c r="M11054" i="10"/>
  <c r="M11055" i="10"/>
  <c r="M11056" i="10"/>
  <c r="M11057" i="10"/>
  <c r="M11058" i="10"/>
  <c r="M11059" i="10"/>
  <c r="M11060" i="10"/>
  <c r="M11061" i="10"/>
  <c r="M11062" i="10"/>
  <c r="M11063" i="10"/>
  <c r="M11064" i="10"/>
  <c r="M11065" i="10"/>
  <c r="M11066" i="10"/>
  <c r="M11067" i="10"/>
  <c r="M11068" i="10"/>
  <c r="M11069" i="10"/>
  <c r="M11070" i="10"/>
  <c r="M11071" i="10"/>
  <c r="M11072" i="10"/>
  <c r="M11073" i="10"/>
  <c r="M11074" i="10"/>
  <c r="M11075" i="10"/>
  <c r="M11076" i="10"/>
  <c r="M11077" i="10"/>
  <c r="M11078" i="10"/>
  <c r="M11079" i="10"/>
  <c r="M11080" i="10"/>
  <c r="M11081" i="10"/>
  <c r="M11082" i="10"/>
  <c r="M11083" i="10"/>
  <c r="M11084" i="10"/>
  <c r="M11085" i="10"/>
  <c r="M11086" i="10"/>
  <c r="M11087" i="10"/>
  <c r="M11088" i="10"/>
  <c r="M11089" i="10"/>
  <c r="M11090" i="10"/>
  <c r="M11091" i="10"/>
  <c r="M11092" i="10"/>
  <c r="M11093" i="10"/>
  <c r="M11094" i="10"/>
  <c r="M11095" i="10"/>
  <c r="M11096" i="10"/>
  <c r="M11097" i="10"/>
  <c r="M11098" i="10"/>
  <c r="M11099" i="10"/>
  <c r="M11100" i="10"/>
  <c r="M11101" i="10"/>
  <c r="M11102" i="10"/>
  <c r="M11103" i="10"/>
  <c r="M11104" i="10"/>
  <c r="M11105" i="10"/>
  <c r="M11106" i="10"/>
  <c r="M11107" i="10"/>
  <c r="M11108" i="10"/>
  <c r="M11109" i="10"/>
  <c r="M11110" i="10"/>
  <c r="M11111" i="10"/>
  <c r="M11112" i="10"/>
  <c r="M11113" i="10"/>
  <c r="M11114" i="10"/>
  <c r="M11115" i="10"/>
  <c r="M11116" i="10"/>
  <c r="M11117" i="10"/>
  <c r="M11118" i="10"/>
  <c r="M11119" i="10"/>
  <c r="M11120" i="10"/>
  <c r="M11121" i="10"/>
  <c r="M11122" i="10"/>
  <c r="M11123" i="10"/>
  <c r="M11124" i="10"/>
  <c r="M11125" i="10"/>
  <c r="M11126" i="10"/>
  <c r="M11127" i="10"/>
  <c r="M11128" i="10"/>
  <c r="M11129" i="10"/>
  <c r="M11130" i="10"/>
  <c r="M11131" i="10"/>
  <c r="M11132" i="10"/>
  <c r="M11133" i="10"/>
  <c r="M11134" i="10"/>
  <c r="M11135" i="10"/>
  <c r="M11136" i="10"/>
  <c r="M11137" i="10"/>
  <c r="M11138" i="10"/>
  <c r="M11139" i="10"/>
  <c r="M11140" i="10"/>
  <c r="M11141" i="10"/>
  <c r="M11142" i="10"/>
  <c r="M11143" i="10"/>
  <c r="M11144" i="10"/>
  <c r="M11145" i="10"/>
  <c r="M11146" i="10"/>
  <c r="M11147" i="10"/>
  <c r="M11148" i="10"/>
  <c r="M11149" i="10"/>
  <c r="M11150" i="10"/>
  <c r="M11151" i="10"/>
  <c r="M11152" i="10"/>
  <c r="M11153" i="10"/>
  <c r="M11154" i="10"/>
  <c r="M11155" i="10"/>
  <c r="M11156" i="10"/>
  <c r="M11157" i="10"/>
  <c r="M11158" i="10"/>
  <c r="M11159" i="10"/>
  <c r="M11160" i="10"/>
  <c r="M11161" i="10"/>
  <c r="M11162" i="10"/>
  <c r="M11163" i="10"/>
  <c r="M11164" i="10"/>
  <c r="M11165" i="10"/>
  <c r="M11166" i="10"/>
  <c r="M11167" i="10"/>
  <c r="M11168" i="10"/>
  <c r="M11169" i="10"/>
  <c r="M11170" i="10"/>
  <c r="M11171" i="10"/>
  <c r="M11172" i="10"/>
  <c r="M11173" i="10"/>
  <c r="M11174" i="10"/>
  <c r="M11175" i="10"/>
  <c r="M11176" i="10"/>
  <c r="M11177" i="10"/>
  <c r="M11178" i="10"/>
  <c r="M11179" i="10"/>
  <c r="M11180" i="10"/>
  <c r="M11181" i="10"/>
  <c r="M11182" i="10"/>
  <c r="M11183" i="10"/>
  <c r="M11184" i="10"/>
  <c r="M11185" i="10"/>
  <c r="M11186" i="10"/>
  <c r="M11187" i="10"/>
  <c r="M11188" i="10"/>
  <c r="M11189" i="10"/>
  <c r="M11190" i="10"/>
  <c r="M11191" i="10"/>
  <c r="M11192" i="10"/>
  <c r="M11193" i="10"/>
  <c r="M11194" i="10"/>
  <c r="M11195" i="10"/>
  <c r="M11196" i="10"/>
  <c r="M11197" i="10"/>
  <c r="M11198" i="10"/>
  <c r="M11199" i="10"/>
  <c r="M11200" i="10"/>
  <c r="M11201" i="10"/>
  <c r="M11202" i="10"/>
  <c r="M11203" i="10"/>
  <c r="M11204" i="10"/>
  <c r="M11205" i="10"/>
  <c r="M11206" i="10"/>
  <c r="M11207" i="10"/>
  <c r="M11208" i="10"/>
  <c r="M11209" i="10"/>
  <c r="M11210" i="10"/>
  <c r="M11211" i="10"/>
  <c r="M11212" i="10"/>
  <c r="M11213" i="10"/>
  <c r="M11214" i="10"/>
  <c r="M11215" i="10"/>
  <c r="M11216" i="10"/>
  <c r="M11217" i="10"/>
  <c r="M11218" i="10"/>
  <c r="M11219" i="10"/>
  <c r="M11220" i="10"/>
  <c r="M11221" i="10"/>
  <c r="M11222" i="10"/>
  <c r="M11223" i="10"/>
  <c r="M11224" i="10"/>
  <c r="M11225" i="10"/>
  <c r="M11226" i="10"/>
  <c r="M11227" i="10"/>
  <c r="M11228" i="10"/>
  <c r="M11229" i="10"/>
  <c r="M11230" i="10"/>
  <c r="M11231" i="10"/>
  <c r="M11232" i="10"/>
  <c r="M11233" i="10"/>
  <c r="M11234" i="10"/>
  <c r="M11235" i="10"/>
  <c r="M11236" i="10"/>
  <c r="M11237" i="10"/>
  <c r="M11238" i="10"/>
  <c r="M11239" i="10"/>
  <c r="M11240" i="10"/>
  <c r="M11241" i="10"/>
  <c r="M11242" i="10"/>
  <c r="M11243" i="10"/>
  <c r="M11244" i="10"/>
  <c r="M11245" i="10"/>
  <c r="M11246" i="10"/>
  <c r="M11247" i="10"/>
  <c r="M11248" i="10"/>
  <c r="M11249" i="10"/>
  <c r="M11250" i="10"/>
  <c r="M11251" i="10"/>
  <c r="M11252" i="10"/>
  <c r="M11253" i="10"/>
  <c r="M11254" i="10"/>
  <c r="M11255" i="10"/>
  <c r="M11256" i="10"/>
  <c r="M11257" i="10"/>
  <c r="M11258" i="10"/>
  <c r="M11259" i="10"/>
  <c r="M11260" i="10"/>
  <c r="M11261" i="10"/>
  <c r="M11262" i="10"/>
  <c r="M11263" i="10"/>
  <c r="M11264" i="10"/>
  <c r="M11265" i="10"/>
  <c r="M11266" i="10"/>
  <c r="M11267" i="10"/>
  <c r="M11268" i="10"/>
  <c r="M11269" i="10"/>
  <c r="M11270" i="10"/>
  <c r="M11271" i="10"/>
  <c r="M11272" i="10"/>
  <c r="M11273" i="10"/>
  <c r="M11274" i="10"/>
  <c r="M11275" i="10"/>
  <c r="M11276" i="10"/>
  <c r="M11277" i="10"/>
  <c r="M11278" i="10"/>
  <c r="M11279" i="10"/>
  <c r="M11280" i="10"/>
  <c r="M11281" i="10"/>
  <c r="M11282" i="10"/>
  <c r="M11283" i="10"/>
  <c r="M11284" i="10"/>
  <c r="M11285" i="10"/>
  <c r="M11286" i="10"/>
  <c r="M11287" i="10"/>
  <c r="M11288" i="10"/>
  <c r="M11289" i="10"/>
  <c r="M11290" i="10"/>
  <c r="M11291" i="10"/>
  <c r="M11292" i="10"/>
  <c r="M11293" i="10"/>
  <c r="M11294" i="10"/>
  <c r="M11295" i="10"/>
  <c r="M11296" i="10"/>
  <c r="M11297" i="10"/>
  <c r="M11298" i="10"/>
  <c r="M11299" i="10"/>
  <c r="M11300" i="10"/>
  <c r="M11301" i="10"/>
  <c r="M11302" i="10"/>
  <c r="M11303" i="10"/>
  <c r="M11304" i="10"/>
  <c r="M11305" i="10"/>
  <c r="M11306" i="10"/>
  <c r="M11307" i="10"/>
  <c r="M11308" i="10"/>
  <c r="M11309" i="10"/>
  <c r="M11310" i="10"/>
  <c r="M11311" i="10"/>
  <c r="M11312" i="10"/>
  <c r="M11313" i="10"/>
  <c r="M11314" i="10"/>
  <c r="M11315" i="10"/>
  <c r="M11316" i="10"/>
  <c r="M11317" i="10"/>
  <c r="M11318" i="10"/>
  <c r="M11319" i="10"/>
  <c r="M11320" i="10"/>
  <c r="M11321" i="10"/>
  <c r="M11322" i="10"/>
  <c r="M11323" i="10"/>
  <c r="M11324" i="10"/>
  <c r="M11325" i="10"/>
  <c r="M11326" i="10"/>
  <c r="M11327" i="10"/>
  <c r="M11328" i="10"/>
  <c r="M11329" i="10"/>
  <c r="M11330" i="10"/>
  <c r="M11331" i="10"/>
  <c r="M11332" i="10"/>
  <c r="M11333" i="10"/>
  <c r="M11334" i="10"/>
  <c r="M11335" i="10"/>
  <c r="M11336" i="10"/>
  <c r="M11337" i="10"/>
  <c r="M11338" i="10"/>
  <c r="M11339" i="10"/>
  <c r="M11340" i="10"/>
  <c r="M11341" i="10"/>
  <c r="M11342" i="10"/>
  <c r="M11343" i="10"/>
  <c r="M11344" i="10"/>
  <c r="M11345" i="10"/>
  <c r="M11346" i="10"/>
  <c r="M11347" i="10"/>
  <c r="M11348" i="10"/>
  <c r="M11349" i="10"/>
  <c r="M11350" i="10"/>
  <c r="M11351" i="10"/>
  <c r="M11352" i="10"/>
  <c r="M11353" i="10"/>
  <c r="M11354" i="10"/>
  <c r="M11355" i="10"/>
  <c r="M11356" i="10"/>
  <c r="M11357" i="10"/>
  <c r="M11358" i="10"/>
  <c r="M11359" i="10"/>
  <c r="M11360" i="10"/>
  <c r="M11361" i="10"/>
  <c r="M11362" i="10"/>
  <c r="M11363" i="10"/>
  <c r="M11364" i="10"/>
  <c r="M11365" i="10"/>
  <c r="M11366" i="10"/>
  <c r="M11367" i="10"/>
  <c r="M11368" i="10"/>
  <c r="M11369" i="10"/>
  <c r="M11370" i="10"/>
  <c r="M11371" i="10"/>
  <c r="M11372" i="10"/>
  <c r="M11373" i="10"/>
  <c r="M11374" i="10"/>
  <c r="M11375" i="10"/>
  <c r="M11376" i="10"/>
  <c r="M11377" i="10"/>
  <c r="M11378" i="10"/>
  <c r="M11379" i="10"/>
  <c r="M11380" i="10"/>
  <c r="M11381" i="10"/>
  <c r="M11382" i="10"/>
  <c r="M11383" i="10"/>
  <c r="M11384" i="10"/>
  <c r="M11385" i="10"/>
  <c r="M11386" i="10"/>
  <c r="M11387" i="10"/>
  <c r="M11388" i="10"/>
  <c r="M11389" i="10"/>
  <c r="M11390" i="10"/>
  <c r="M11391" i="10"/>
  <c r="M11392" i="10"/>
  <c r="M11393" i="10"/>
  <c r="M11394" i="10"/>
  <c r="M11395" i="10"/>
  <c r="M11396" i="10"/>
  <c r="M11397" i="10"/>
  <c r="M11398" i="10"/>
  <c r="M11399" i="10"/>
  <c r="M11400" i="10"/>
  <c r="M11401" i="10"/>
  <c r="M11402" i="10"/>
  <c r="M11403" i="10"/>
  <c r="M11404" i="10"/>
  <c r="M11405" i="10"/>
  <c r="M11406" i="10"/>
  <c r="M11407" i="10"/>
  <c r="M11408" i="10"/>
  <c r="M11409" i="10"/>
  <c r="M11410" i="10"/>
  <c r="M11411" i="10"/>
  <c r="M11412" i="10"/>
  <c r="M11413" i="10"/>
  <c r="M11414" i="10"/>
  <c r="M11415" i="10"/>
  <c r="M11416" i="10"/>
  <c r="M11417" i="10"/>
  <c r="M11418" i="10"/>
  <c r="M11419" i="10"/>
  <c r="M11420" i="10"/>
  <c r="M11421" i="10"/>
  <c r="M11422" i="10"/>
  <c r="M11423" i="10"/>
  <c r="M11424" i="10"/>
  <c r="M11425" i="10"/>
  <c r="M11426" i="10"/>
  <c r="M11427" i="10"/>
  <c r="M11428" i="10"/>
  <c r="M11429" i="10"/>
  <c r="M11430" i="10"/>
  <c r="M11431" i="10"/>
  <c r="M11432" i="10"/>
  <c r="M11433" i="10"/>
  <c r="M11434" i="10"/>
  <c r="M11435" i="10"/>
  <c r="M11436" i="10"/>
  <c r="M11437" i="10"/>
  <c r="M11438" i="10"/>
  <c r="M11439" i="10"/>
  <c r="M11440" i="10"/>
  <c r="M11441" i="10"/>
  <c r="M11442" i="10"/>
  <c r="M11443" i="10"/>
  <c r="M11444" i="10"/>
  <c r="M11445" i="10"/>
  <c r="M11446" i="10"/>
  <c r="M11447" i="10"/>
  <c r="M11448" i="10"/>
  <c r="M11449" i="10"/>
  <c r="M11450" i="10"/>
  <c r="M11451" i="10"/>
  <c r="M11452" i="10"/>
  <c r="M11453" i="10"/>
  <c r="M11454" i="10"/>
  <c r="M11455" i="10"/>
  <c r="M11456" i="10"/>
  <c r="M11457" i="10"/>
  <c r="M11458" i="10"/>
  <c r="M11459" i="10"/>
  <c r="M11460" i="10"/>
  <c r="M11461" i="10"/>
  <c r="M11462" i="10"/>
  <c r="M11463" i="10"/>
  <c r="M11464" i="10"/>
  <c r="M11465" i="10"/>
  <c r="M11466" i="10"/>
  <c r="M11467" i="10"/>
  <c r="M11468" i="10"/>
  <c r="M11469" i="10"/>
  <c r="M11470" i="10"/>
  <c r="M11471" i="10"/>
  <c r="M11472" i="10"/>
  <c r="M11473" i="10"/>
  <c r="M11474" i="10"/>
  <c r="M11475" i="10"/>
  <c r="M11476" i="10"/>
  <c r="M11477" i="10"/>
  <c r="M11478" i="10"/>
  <c r="M11479" i="10"/>
  <c r="M11480" i="10"/>
  <c r="M11481" i="10"/>
  <c r="M11482" i="10"/>
  <c r="M11483" i="10"/>
  <c r="M11484" i="10"/>
  <c r="M11485" i="10"/>
  <c r="M11486" i="10"/>
  <c r="M11487" i="10"/>
  <c r="M11488" i="10"/>
  <c r="M11489" i="10"/>
  <c r="M11490" i="10"/>
  <c r="M11491" i="10"/>
  <c r="M11492" i="10"/>
  <c r="M11493" i="10"/>
  <c r="M11494" i="10"/>
  <c r="M11495" i="10"/>
  <c r="M11496" i="10"/>
  <c r="M11497" i="10"/>
  <c r="M11498" i="10"/>
  <c r="M11499" i="10"/>
  <c r="M11500" i="10"/>
  <c r="M11501" i="10"/>
  <c r="M11502" i="10"/>
  <c r="M11503" i="10"/>
  <c r="M11504" i="10"/>
  <c r="M11505" i="10"/>
  <c r="M11506" i="10"/>
  <c r="M11507" i="10"/>
  <c r="M11508" i="10"/>
  <c r="M11509" i="10"/>
  <c r="M11510" i="10"/>
  <c r="M11511" i="10"/>
  <c r="M11512" i="10"/>
  <c r="M11513" i="10"/>
  <c r="M11514" i="10"/>
  <c r="M11515" i="10"/>
  <c r="M11516" i="10"/>
  <c r="M11517" i="10"/>
  <c r="M11518" i="10"/>
  <c r="M11519" i="10"/>
  <c r="M11520" i="10"/>
  <c r="M11521" i="10"/>
  <c r="M11522" i="10"/>
  <c r="M11523" i="10"/>
  <c r="M11524" i="10"/>
  <c r="M11525" i="10"/>
  <c r="M11526" i="10"/>
  <c r="M11527" i="10"/>
  <c r="M11528" i="10"/>
  <c r="M11529" i="10"/>
  <c r="M11530" i="10"/>
  <c r="M11531" i="10"/>
  <c r="M11532" i="10"/>
  <c r="M11533" i="10"/>
  <c r="M11534" i="10"/>
  <c r="M11535" i="10"/>
  <c r="M11536" i="10"/>
  <c r="M11537" i="10"/>
  <c r="M11538" i="10"/>
  <c r="M11539" i="10"/>
  <c r="M11540" i="10"/>
  <c r="M11541" i="10"/>
  <c r="M11542" i="10"/>
  <c r="M11543" i="10"/>
  <c r="M11544" i="10"/>
  <c r="M11545" i="10"/>
  <c r="M11546" i="10"/>
  <c r="M11547" i="10"/>
  <c r="M11548" i="10"/>
  <c r="M11549" i="10"/>
  <c r="M11550" i="10"/>
  <c r="M11551" i="10"/>
  <c r="M11552" i="10"/>
  <c r="M11553" i="10"/>
  <c r="M11554" i="10"/>
  <c r="M11555" i="10"/>
  <c r="M11556" i="10"/>
  <c r="M11557" i="10"/>
  <c r="M11558" i="10"/>
  <c r="M11559" i="10"/>
  <c r="M11560" i="10"/>
  <c r="M11561" i="10"/>
  <c r="M11562" i="10"/>
  <c r="M11563" i="10"/>
  <c r="M11564" i="10"/>
  <c r="M11565" i="10"/>
  <c r="M11566" i="10"/>
  <c r="M11567" i="10"/>
  <c r="M11568" i="10"/>
  <c r="M11569" i="10"/>
  <c r="M11570" i="10"/>
  <c r="M11571" i="10"/>
  <c r="M11572" i="10"/>
  <c r="M11573" i="10"/>
  <c r="M11574" i="10"/>
  <c r="M11575" i="10"/>
  <c r="M11576" i="10"/>
  <c r="M11577" i="10"/>
  <c r="M11578" i="10"/>
  <c r="M11579" i="10"/>
  <c r="M11580" i="10"/>
  <c r="M11581" i="10"/>
  <c r="M11582" i="10"/>
  <c r="M11583" i="10"/>
  <c r="M11584" i="10"/>
  <c r="M11585" i="10"/>
  <c r="M11586" i="10"/>
  <c r="M11587" i="10"/>
  <c r="M11588" i="10"/>
  <c r="M11589" i="10"/>
  <c r="M11590" i="10"/>
  <c r="M11591" i="10"/>
  <c r="M11592" i="10"/>
  <c r="M11593" i="10"/>
  <c r="M11594" i="10"/>
  <c r="M11595" i="10"/>
  <c r="M11596" i="10"/>
  <c r="M11597" i="10"/>
  <c r="M11598" i="10"/>
  <c r="M11599" i="10"/>
  <c r="M11600" i="10"/>
  <c r="M11601" i="10"/>
  <c r="M11602" i="10"/>
  <c r="M11603" i="10"/>
  <c r="M11604" i="10"/>
  <c r="M11605" i="10"/>
  <c r="M11606" i="10"/>
  <c r="M11607" i="10"/>
  <c r="M11608" i="10"/>
  <c r="M11609" i="10"/>
  <c r="M11610" i="10"/>
  <c r="M11611" i="10"/>
  <c r="M11612" i="10"/>
  <c r="M11613" i="10"/>
  <c r="M11614" i="10"/>
  <c r="M11615" i="10"/>
  <c r="M11616" i="10"/>
  <c r="M11617" i="10"/>
  <c r="M11618" i="10"/>
  <c r="M11619" i="10"/>
  <c r="M11620" i="10"/>
  <c r="M11621" i="10"/>
  <c r="M11622" i="10"/>
  <c r="M11623" i="10"/>
  <c r="M11624" i="10"/>
  <c r="M11625" i="10"/>
  <c r="M11626" i="10"/>
  <c r="M11627" i="10"/>
  <c r="M11628" i="10"/>
  <c r="M11629" i="10"/>
  <c r="M11630" i="10"/>
  <c r="M11631" i="10"/>
  <c r="M11632" i="10"/>
  <c r="M11633" i="10"/>
  <c r="M11634" i="10"/>
  <c r="M11635" i="10"/>
  <c r="M11636" i="10"/>
  <c r="M11637" i="10"/>
  <c r="M11638" i="10"/>
  <c r="M11639" i="10"/>
  <c r="M11640" i="10"/>
  <c r="M11641" i="10"/>
  <c r="M11642" i="10"/>
  <c r="M11643" i="10"/>
  <c r="M11644" i="10"/>
  <c r="M11645" i="10"/>
  <c r="M11646" i="10"/>
  <c r="M11647" i="10"/>
  <c r="M11648" i="10"/>
  <c r="M11649" i="10"/>
  <c r="M11650" i="10"/>
  <c r="M11651" i="10"/>
  <c r="M11652" i="10"/>
  <c r="M11653" i="10"/>
  <c r="M11654" i="10"/>
  <c r="M11655" i="10"/>
  <c r="M11656" i="10"/>
  <c r="M11657" i="10"/>
  <c r="M11658" i="10"/>
  <c r="M11659" i="10"/>
  <c r="M11660" i="10"/>
  <c r="M11661" i="10"/>
  <c r="M11662" i="10"/>
  <c r="M11663" i="10"/>
  <c r="M11664" i="10"/>
  <c r="M11665" i="10"/>
  <c r="M11666" i="10"/>
  <c r="M11667" i="10"/>
  <c r="M11668" i="10"/>
  <c r="M11669" i="10"/>
  <c r="M11670" i="10"/>
  <c r="M11671" i="10"/>
  <c r="M11672" i="10"/>
  <c r="M11673" i="10"/>
  <c r="M11674" i="10"/>
  <c r="M11675" i="10"/>
  <c r="M11676" i="10"/>
  <c r="M11677" i="10"/>
  <c r="M11678" i="10"/>
  <c r="M11679" i="10"/>
  <c r="M11680" i="10"/>
  <c r="M11681" i="10"/>
  <c r="M11682" i="10"/>
  <c r="M11683" i="10"/>
  <c r="M11684" i="10"/>
  <c r="M11685" i="10"/>
  <c r="M11686" i="10"/>
  <c r="M11687" i="10"/>
  <c r="M11688" i="10"/>
  <c r="M11689" i="10"/>
  <c r="M11690" i="10"/>
  <c r="M11691" i="10"/>
  <c r="M11692" i="10"/>
  <c r="M11693" i="10"/>
  <c r="M11694" i="10"/>
  <c r="M11695" i="10"/>
  <c r="M11696" i="10"/>
  <c r="M11697" i="10"/>
  <c r="M11698" i="10"/>
  <c r="M11699" i="10"/>
  <c r="M11700" i="10"/>
  <c r="M11701" i="10"/>
  <c r="M11702" i="10"/>
  <c r="M11703" i="10"/>
  <c r="M11704" i="10"/>
  <c r="M11705" i="10"/>
  <c r="M11706" i="10"/>
  <c r="M11707" i="10"/>
  <c r="M11708" i="10"/>
  <c r="M11709" i="10"/>
  <c r="M11710" i="10"/>
  <c r="M11711" i="10"/>
  <c r="M11712" i="10"/>
  <c r="M11713" i="10"/>
  <c r="M11714" i="10"/>
  <c r="M11715" i="10"/>
  <c r="M11716" i="10"/>
  <c r="M11717" i="10"/>
  <c r="M11718" i="10"/>
  <c r="M11719" i="10"/>
  <c r="M11720" i="10"/>
  <c r="M11721" i="10"/>
  <c r="M11722" i="10"/>
  <c r="M11723" i="10"/>
  <c r="M11724" i="10"/>
  <c r="M11725" i="10"/>
  <c r="M11726" i="10"/>
  <c r="M11727" i="10"/>
  <c r="M11728" i="10"/>
  <c r="M11729" i="10"/>
  <c r="M11730" i="10"/>
  <c r="M11731" i="10"/>
  <c r="M11732" i="10"/>
  <c r="M11733" i="10"/>
  <c r="M11734" i="10"/>
  <c r="M11735" i="10"/>
  <c r="M11736" i="10"/>
  <c r="M11737" i="10"/>
  <c r="M11738" i="10"/>
  <c r="M11739" i="10"/>
  <c r="M11740" i="10"/>
  <c r="M11741" i="10"/>
  <c r="M11742" i="10"/>
  <c r="M11743" i="10"/>
  <c r="M11744" i="10"/>
  <c r="M11745" i="10"/>
  <c r="M11746" i="10"/>
  <c r="M11747" i="10"/>
  <c r="M11748" i="10"/>
  <c r="M11749" i="10"/>
  <c r="M11750" i="10"/>
  <c r="M11751" i="10"/>
  <c r="M11752" i="10"/>
  <c r="M11753" i="10"/>
  <c r="M11754" i="10"/>
  <c r="M11755" i="10"/>
  <c r="M11756" i="10"/>
  <c r="M11757" i="10"/>
  <c r="M11758" i="10"/>
  <c r="M11759" i="10"/>
  <c r="M11760" i="10"/>
  <c r="M11761" i="10"/>
  <c r="M11762" i="10"/>
  <c r="M11763" i="10"/>
  <c r="M11764" i="10"/>
  <c r="M11765" i="10"/>
  <c r="M11766" i="10"/>
  <c r="M11767" i="10"/>
  <c r="M11768" i="10"/>
  <c r="M11769" i="10"/>
  <c r="M11770" i="10"/>
  <c r="M11771" i="10"/>
  <c r="M11772" i="10"/>
  <c r="M11773" i="10"/>
  <c r="M11774" i="10"/>
  <c r="M11775" i="10"/>
  <c r="M11776" i="10"/>
  <c r="M11777" i="10"/>
  <c r="M11778" i="10"/>
  <c r="M11779" i="10"/>
  <c r="M11780" i="10"/>
  <c r="M11781" i="10"/>
  <c r="M11782" i="10"/>
  <c r="M11783" i="10"/>
  <c r="M11784" i="10"/>
  <c r="M11785" i="10"/>
  <c r="M11786" i="10"/>
  <c r="M11787" i="10"/>
  <c r="M11788" i="10"/>
  <c r="M11789" i="10"/>
  <c r="M11790" i="10"/>
  <c r="M11791" i="10"/>
  <c r="M11792" i="10"/>
  <c r="M11793" i="10"/>
  <c r="M11794" i="10"/>
  <c r="M11795" i="10"/>
  <c r="M11796" i="10"/>
  <c r="M11797" i="10"/>
  <c r="M11798" i="10"/>
  <c r="M11799" i="10"/>
  <c r="M11800" i="10"/>
  <c r="M11801" i="10"/>
  <c r="M11802" i="10"/>
  <c r="M11803" i="10"/>
  <c r="M11804" i="10"/>
  <c r="M11805" i="10"/>
  <c r="M11806" i="10"/>
  <c r="M11807" i="10"/>
  <c r="M11808" i="10"/>
  <c r="M11809" i="10"/>
  <c r="M11810" i="10"/>
  <c r="M11811" i="10"/>
  <c r="M11812" i="10"/>
  <c r="M11813" i="10"/>
  <c r="M11814" i="10"/>
  <c r="M11815" i="10"/>
  <c r="M11816" i="10"/>
  <c r="M11817" i="10"/>
  <c r="M11818" i="10"/>
  <c r="M11819" i="10"/>
  <c r="M11820" i="10"/>
  <c r="M11821" i="10"/>
  <c r="M11822" i="10"/>
  <c r="M11823" i="10"/>
  <c r="M11824" i="10"/>
  <c r="M11825" i="10"/>
  <c r="M11826" i="10"/>
  <c r="M11827" i="10"/>
  <c r="M11828" i="10"/>
  <c r="M11829" i="10"/>
  <c r="M11830" i="10"/>
  <c r="M11831" i="10"/>
  <c r="M11832" i="10"/>
  <c r="M11833" i="10"/>
  <c r="M11834" i="10"/>
  <c r="M11835" i="10"/>
  <c r="M11836" i="10"/>
  <c r="M11837" i="10"/>
  <c r="M11838" i="10"/>
  <c r="M11839" i="10"/>
  <c r="M11840" i="10"/>
  <c r="M11841" i="10"/>
  <c r="M11842" i="10"/>
  <c r="M11843" i="10"/>
  <c r="M11844" i="10"/>
  <c r="M11845" i="10"/>
  <c r="M11846" i="10"/>
  <c r="M11847" i="10"/>
  <c r="M11848" i="10"/>
  <c r="M11849" i="10"/>
  <c r="M11850" i="10"/>
  <c r="M11851" i="10"/>
  <c r="M11852" i="10"/>
  <c r="M11853" i="10"/>
  <c r="M11854" i="10"/>
  <c r="M11855" i="10"/>
  <c r="M11856" i="10"/>
  <c r="M11857" i="10"/>
  <c r="M11858" i="10"/>
  <c r="M11859" i="10"/>
  <c r="M11860" i="10"/>
  <c r="M11861" i="10"/>
  <c r="M11862" i="10"/>
  <c r="M11863" i="10"/>
  <c r="M11864" i="10"/>
  <c r="M11865" i="10"/>
  <c r="M11866" i="10"/>
  <c r="M11867" i="10"/>
  <c r="M11868" i="10"/>
  <c r="M11869" i="10"/>
  <c r="M11870" i="10"/>
  <c r="M11871" i="10"/>
  <c r="M11872" i="10"/>
  <c r="M11873" i="10"/>
  <c r="M11874" i="10"/>
  <c r="M11875" i="10"/>
  <c r="M11876" i="10"/>
  <c r="M11877" i="10"/>
  <c r="M11878" i="10"/>
  <c r="M11879" i="10"/>
  <c r="M11880" i="10"/>
  <c r="M11881" i="10"/>
  <c r="M11882" i="10"/>
  <c r="M11883" i="10"/>
  <c r="M11884" i="10"/>
  <c r="M11885" i="10"/>
  <c r="M11886" i="10"/>
  <c r="M11887" i="10"/>
  <c r="M11888" i="10"/>
  <c r="M11889" i="10"/>
  <c r="M11890" i="10"/>
  <c r="M11891" i="10"/>
  <c r="M11892" i="10"/>
  <c r="M11893" i="10"/>
  <c r="M11894" i="10"/>
  <c r="M11895" i="10"/>
  <c r="M11896" i="10"/>
  <c r="M11897" i="10"/>
  <c r="M11898" i="10"/>
  <c r="M11899" i="10"/>
  <c r="M11900" i="10"/>
  <c r="M11901" i="10"/>
  <c r="M11902" i="10"/>
  <c r="M11903" i="10"/>
  <c r="M11904" i="10"/>
  <c r="M11905" i="10"/>
  <c r="M11906" i="10"/>
  <c r="M11907" i="10"/>
  <c r="M11908" i="10"/>
  <c r="M11909" i="10"/>
  <c r="M11910" i="10"/>
  <c r="M11911" i="10"/>
  <c r="M11912" i="10"/>
  <c r="M11913" i="10"/>
  <c r="M11914" i="10"/>
  <c r="M11915" i="10"/>
  <c r="M11916" i="10"/>
  <c r="M11917" i="10"/>
  <c r="M11918" i="10"/>
  <c r="M11919" i="10"/>
  <c r="M11920" i="10"/>
  <c r="M11921" i="10"/>
  <c r="M11922" i="10"/>
  <c r="M11923" i="10"/>
  <c r="M11924" i="10"/>
  <c r="M11925" i="10"/>
  <c r="M11926" i="10"/>
  <c r="M11927" i="10"/>
  <c r="M11928" i="10"/>
  <c r="M11929" i="10"/>
  <c r="M11930" i="10"/>
  <c r="M11931" i="10"/>
  <c r="M11932" i="10"/>
  <c r="M11933" i="10"/>
  <c r="M11934" i="10"/>
  <c r="M11935" i="10"/>
  <c r="M11936" i="10"/>
  <c r="M11937" i="10"/>
  <c r="M11938" i="10"/>
  <c r="M11939" i="10"/>
  <c r="M11940" i="10"/>
  <c r="M11941" i="10"/>
  <c r="M11942" i="10"/>
  <c r="M11943" i="10"/>
  <c r="M11944" i="10"/>
  <c r="M11945" i="10"/>
  <c r="M11946" i="10"/>
  <c r="M464" i="4" l="1"/>
  <c r="M513" i="4"/>
  <c r="M595" i="4"/>
  <c r="M456" i="4"/>
  <c r="M591" i="4"/>
  <c r="M79" i="4"/>
  <c r="M37" i="4"/>
  <c r="M51" i="4"/>
  <c r="M555" i="4"/>
  <c r="M15" i="4"/>
  <c r="M48" i="4"/>
  <c r="M14" i="4"/>
  <c r="M25" i="4"/>
  <c r="M549" i="4"/>
  <c r="M548" i="4"/>
  <c r="M547" i="4"/>
  <c r="M545" i="4"/>
  <c r="M4" i="4"/>
  <c r="M6" i="4"/>
  <c r="M7" i="4"/>
  <c r="M38" i="4"/>
  <c r="M540" i="4"/>
  <c r="M539" i="4"/>
  <c r="M49" i="4"/>
  <c r="M40" i="4"/>
  <c r="M11" i="4"/>
  <c r="M537" i="4"/>
  <c r="M26" i="4"/>
  <c r="M483" i="4"/>
  <c r="M20" i="4"/>
  <c r="M482" i="4"/>
  <c r="M481" i="4"/>
  <c r="M41" i="4"/>
  <c r="M480" i="4"/>
  <c r="M479" i="4"/>
  <c r="M88" i="4"/>
  <c r="M33" i="4"/>
  <c r="M43" i="4"/>
  <c r="M34" i="4"/>
  <c r="M478" i="4"/>
  <c r="M477" i="4"/>
  <c r="M476" i="4"/>
  <c r="M44" i="4"/>
  <c r="M21" i="4"/>
  <c r="M19" i="4"/>
  <c r="M80" i="4"/>
  <c r="M475" i="4"/>
  <c r="M46" i="4"/>
  <c r="M61" i="4"/>
  <c r="M85" i="4"/>
  <c r="M474" i="4"/>
  <c r="M12" i="4"/>
  <c r="M536" i="4"/>
  <c r="M473" i="4"/>
  <c r="M30" i="4"/>
  <c r="M86" i="4"/>
  <c r="M50" i="4"/>
  <c r="M55" i="4"/>
  <c r="M28" i="4"/>
  <c r="M31" i="4"/>
  <c r="M472" i="4"/>
  <c r="M27" i="4"/>
  <c r="M423" i="4"/>
  <c r="M421" i="4"/>
  <c r="M417" i="4"/>
  <c r="M416" i="4"/>
  <c r="M414" i="4"/>
  <c r="M411" i="4"/>
  <c r="M410" i="4"/>
  <c r="M407" i="4"/>
  <c r="M434" i="4"/>
  <c r="M437" i="4"/>
  <c r="M597" i="4"/>
  <c r="M594" i="4"/>
  <c r="M593" i="4"/>
  <c r="M516" i="4"/>
  <c r="M404" i="4"/>
  <c r="M585" i="4"/>
  <c r="M3" i="4"/>
  <c r="M2" i="4"/>
  <c r="M64" i="4"/>
  <c r="M17" i="4"/>
  <c r="M424" i="4"/>
  <c r="M636" i="4"/>
  <c r="M405" i="4"/>
  <c r="M440" i="4"/>
  <c r="M439" i="4"/>
  <c r="M433" i="4"/>
  <c r="M436" i="4"/>
  <c r="M435" i="4"/>
  <c r="M438" i="4"/>
  <c r="M501" i="4"/>
  <c r="M489" i="4"/>
  <c r="M490" i="4"/>
  <c r="M487" i="4"/>
  <c r="M59" i="4"/>
  <c r="M70" i="4"/>
  <c r="M35" i="4"/>
  <c r="M68" i="4"/>
  <c r="M56" i="4"/>
  <c r="M53" i="4"/>
  <c r="M556" i="4"/>
  <c r="M9" i="4"/>
  <c r="M512" i="4"/>
  <c r="M496" i="4"/>
  <c r="M494" i="4"/>
  <c r="M493" i="4"/>
  <c r="M510" i="4"/>
  <c r="M651" i="4"/>
  <c r="M452" i="4"/>
  <c r="M450" i="4"/>
  <c r="M448" i="4"/>
  <c r="M445" i="4"/>
  <c r="M444" i="4"/>
  <c r="M443" i="4"/>
  <c r="M442" i="4"/>
  <c r="M449" i="4"/>
  <c r="M432" i="4"/>
  <c r="M441" i="4"/>
  <c r="M596" i="4"/>
  <c r="M458" i="4"/>
  <c r="M592" i="4"/>
  <c r="M455" i="4"/>
  <c r="M454" i="4"/>
  <c r="M589" i="4"/>
  <c r="M588" i="4"/>
  <c r="M587" i="4"/>
  <c r="M586" i="4"/>
  <c r="M581" i="4"/>
  <c r="M580" i="4"/>
  <c r="M579" i="4"/>
  <c r="M578" i="4"/>
  <c r="M576" i="4"/>
  <c r="M575" i="4"/>
  <c r="M573" i="4"/>
  <c r="M469" i="4"/>
  <c r="M568" i="4"/>
  <c r="M567" i="4"/>
  <c r="M565" i="4"/>
  <c r="M563" i="4"/>
  <c r="M566" i="4"/>
  <c r="M560" i="4"/>
  <c r="M558" i="4"/>
  <c r="M467" i="4"/>
  <c r="M466" i="4"/>
  <c r="M463" i="4"/>
  <c r="M462" i="4"/>
  <c r="M460" i="4"/>
  <c r="M530" i="4"/>
  <c r="M75" i="4"/>
  <c r="M87" i="4"/>
  <c r="M29" i="4"/>
  <c r="M58" i="4"/>
  <c r="M81" i="4"/>
  <c r="M89" i="4"/>
  <c r="M62" i="4"/>
  <c r="M66" i="4"/>
  <c r="M554" i="4"/>
  <c r="M553" i="4"/>
  <c r="M24" i="4"/>
  <c r="M10" i="4"/>
  <c r="M552" i="4"/>
  <c r="M551" i="4"/>
  <c r="M550" i="4"/>
  <c r="M65" i="4"/>
  <c r="M13" i="4"/>
  <c r="M16" i="4"/>
  <c r="M546" i="4"/>
  <c r="M5" i="4"/>
  <c r="M8" i="4"/>
  <c r="M7676" i="10"/>
  <c r="M7667" i="10"/>
  <c r="M7487" i="10"/>
  <c r="M7075" i="10"/>
  <c r="M3515" i="10"/>
  <c r="M3415" i="10"/>
  <c r="M3407" i="10"/>
  <c r="M531" i="4" s="1"/>
  <c r="M3357" i="10"/>
  <c r="M47" i="4" l="1"/>
  <c r="M60" i="4"/>
  <c r="M634" i="4"/>
  <c r="M630" i="4"/>
  <c r="M67" i="4"/>
  <c r="M84" i="4"/>
  <c r="M52" i="4"/>
  <c r="M78" i="4"/>
  <c r="M54" i="4"/>
  <c r="M45" i="4"/>
  <c r="M32" i="4"/>
  <c r="M39" i="4"/>
  <c r="M76" i="4"/>
  <c r="M42" i="4"/>
  <c r="M72" i="4"/>
  <c r="M63" i="4"/>
  <c r="M23" i="4"/>
  <c r="M69" i="4"/>
  <c r="M83" i="4"/>
  <c r="M74" i="4"/>
  <c r="M77" i="4"/>
  <c r="M36" i="4"/>
  <c r="M57" i="4"/>
  <c r="M525" i="4"/>
  <c r="M514" i="4"/>
  <c r="M71" i="4"/>
  <c r="M82" i="4"/>
  <c r="F462" i="4"/>
  <c r="F470" i="4"/>
  <c r="F468" i="4"/>
  <c r="F464" i="4"/>
  <c r="F460" i="4"/>
  <c r="F471" i="4"/>
  <c r="F467" i="4"/>
  <c r="F463" i="4"/>
  <c r="F459" i="4"/>
  <c r="F466" i="4"/>
  <c r="F469" i="4"/>
  <c r="F465" i="4"/>
  <c r="F461" i="4"/>
  <c r="F455" i="4" l="1"/>
  <c r="F458" i="4"/>
  <c r="F454" i="4"/>
  <c r="F457" i="4"/>
  <c r="F456" i="4"/>
  <c r="F442" i="4"/>
  <c r="F450" i="4" l="1"/>
  <c r="F446" i="4"/>
  <c r="F451" i="4"/>
  <c r="F453" i="4"/>
  <c r="F449" i="4"/>
  <c r="F445" i="4"/>
  <c r="F441" i="4"/>
  <c r="F452" i="4"/>
  <c r="F448" i="4"/>
  <c r="F444" i="4"/>
  <c r="F447" i="4"/>
  <c r="F443" i="4"/>
  <c r="F440" i="4" l="1"/>
  <c r="F436" i="4"/>
  <c r="F439" i="4"/>
  <c r="F435" i="4"/>
  <c r="F438" i="4"/>
  <c r="F434" i="4"/>
  <c r="F437" i="4"/>
  <c r="F433" i="4"/>
  <c r="F432" i="4" l="1"/>
  <c r="F431" i="4"/>
  <c r="F430" i="4"/>
  <c r="F429" i="4" l="1"/>
  <c r="F425" i="4"/>
  <c r="F421" i="4"/>
  <c r="F417" i="4"/>
  <c r="F428" i="4"/>
  <c r="F424" i="4"/>
  <c r="F420" i="4"/>
  <c r="F416" i="4"/>
  <c r="F427" i="4"/>
  <c r="F423" i="4"/>
  <c r="F419" i="4"/>
  <c r="F426" i="4"/>
  <c r="F422" i="4"/>
  <c r="F418" i="4"/>
  <c r="F414" i="4" l="1"/>
  <c r="F412" i="4"/>
  <c r="F408" i="4"/>
  <c r="F415" i="4"/>
  <c r="F411" i="4"/>
  <c r="F407" i="4"/>
  <c r="F410" i="4"/>
  <c r="F406" i="4"/>
  <c r="F413" i="4"/>
  <c r="F409" i="4"/>
  <c r="F405" i="4"/>
  <c r="F401" i="4" l="1"/>
  <c r="F404" i="4"/>
  <c r="F400" i="4"/>
  <c r="F403" i="4"/>
  <c r="F402" i="4"/>
  <c r="F399" i="4" l="1"/>
  <c r="F176" i="4" l="1"/>
  <c r="J176" i="4"/>
  <c r="F397" i="4" l="1"/>
  <c r="J397" i="4"/>
  <c r="F398" i="4"/>
  <c r="J398" i="4"/>
  <c r="F396" i="4"/>
  <c r="J396" i="4"/>
  <c r="F395" i="4"/>
  <c r="J395" i="4"/>
  <c r="J394" i="4" l="1"/>
  <c r="F393" i="4"/>
  <c r="J392" i="4" l="1"/>
  <c r="F391" i="4"/>
  <c r="J390" i="4" l="1"/>
  <c r="F389" i="4" l="1"/>
  <c r="J388" i="4"/>
  <c r="F388" i="4" l="1"/>
  <c r="J387" i="4" l="1"/>
  <c r="F370" i="4" l="1"/>
  <c r="J370" i="4"/>
  <c r="O127" i="4"/>
  <c r="O113" i="4"/>
  <c r="O99" i="4"/>
  <c r="O185" i="4"/>
  <c r="O156" i="4"/>
  <c r="O318" i="4"/>
  <c r="O312" i="4"/>
  <c r="O302" i="4"/>
  <c r="O293" i="4"/>
  <c r="O287" i="4"/>
  <c r="O263" i="4"/>
  <c r="O258" i="4"/>
  <c r="O238" i="4"/>
  <c r="O218" i="4"/>
  <c r="O196" i="4"/>
  <c r="O194" i="4"/>
  <c r="O169" i="4"/>
  <c r="O150" i="4"/>
  <c r="O147" i="4"/>
  <c r="O90" i="4"/>
  <c r="O92" i="4"/>
  <c r="O93" i="4"/>
  <c r="F94" i="4" s="1"/>
  <c r="O95" i="4"/>
  <c r="O96" i="4"/>
  <c r="O97" i="4"/>
  <c r="O98" i="4"/>
  <c r="O100" i="4"/>
  <c r="O101" i="4"/>
  <c r="O102" i="4"/>
  <c r="F102" i="4" s="1"/>
  <c r="O103" i="4"/>
  <c r="O104" i="4"/>
  <c r="O105" i="4"/>
  <c r="O106" i="4"/>
  <c r="O107" i="4"/>
  <c r="O108" i="4"/>
  <c r="O109" i="4"/>
  <c r="J109" i="4" s="1"/>
  <c r="O110" i="4"/>
  <c r="O111" i="4"/>
  <c r="O112" i="4"/>
  <c r="O114" i="4"/>
  <c r="O115" i="4"/>
  <c r="F115" i="4" s="1"/>
  <c r="O116" i="4"/>
  <c r="O117" i="4"/>
  <c r="O118" i="4"/>
  <c r="O119" i="4"/>
  <c r="O120" i="4"/>
  <c r="O121" i="4"/>
  <c r="O122" i="4"/>
  <c r="O123" i="4"/>
  <c r="O124" i="4"/>
  <c r="O125" i="4"/>
  <c r="O126" i="4"/>
  <c r="O128" i="4"/>
  <c r="O129" i="4"/>
  <c r="O130" i="4"/>
  <c r="O131" i="4"/>
  <c r="O132" i="4"/>
  <c r="O133" i="4"/>
  <c r="O134" i="4"/>
  <c r="O135" i="4"/>
  <c r="O136" i="4"/>
  <c r="O137" i="4"/>
  <c r="O138" i="4"/>
  <c r="O139" i="4"/>
  <c r="O140" i="4"/>
  <c r="O141" i="4"/>
  <c r="O142" i="4"/>
  <c r="O143" i="4"/>
  <c r="O144" i="4"/>
  <c r="O145" i="4"/>
  <c r="O146" i="4"/>
  <c r="J151" i="4"/>
  <c r="J152" i="4"/>
  <c r="J162" i="4"/>
  <c r="J165" i="4"/>
  <c r="F178" i="4"/>
  <c r="F184" i="4"/>
  <c r="J197" i="4"/>
  <c r="J198" i="4"/>
  <c r="F210" i="4"/>
  <c r="F211" i="4"/>
  <c r="O213" i="4"/>
  <c r="O214" i="4"/>
  <c r="O215" i="4"/>
  <c r="O216" i="4"/>
  <c r="O217" i="4"/>
  <c r="O219" i="4"/>
  <c r="O220" i="4"/>
  <c r="O221" i="4"/>
  <c r="O222" i="4"/>
  <c r="O223" i="4"/>
  <c r="O225" i="4"/>
  <c r="O226" i="4"/>
  <c r="O227" i="4"/>
  <c r="O228" i="4"/>
  <c r="O229" i="4"/>
  <c r="O230" i="4"/>
  <c r="J231" i="4"/>
  <c r="O232" i="4"/>
  <c r="O233" i="4"/>
  <c r="O234" i="4"/>
  <c r="O235" i="4"/>
  <c r="O236" i="4"/>
  <c r="F236" i="4" s="1"/>
  <c r="O237" i="4"/>
  <c r="J239" i="4"/>
  <c r="J240" i="4"/>
  <c r="J241" i="4"/>
  <c r="J242" i="4"/>
  <c r="J243" i="4"/>
  <c r="J244" i="4"/>
  <c r="J246" i="4"/>
  <c r="J248" i="4"/>
  <c r="J249" i="4"/>
  <c r="J251" i="4"/>
  <c r="J252" i="4"/>
  <c r="J253" i="4"/>
  <c r="J254" i="4"/>
  <c r="J255" i="4"/>
  <c r="J256" i="4"/>
  <c r="J257" i="4"/>
  <c r="J259" i="4"/>
  <c r="J260" i="4"/>
  <c r="J261" i="4"/>
  <c r="J262" i="4"/>
  <c r="J264" i="4"/>
  <c r="J266" i="4"/>
  <c r="J268" i="4"/>
  <c r="J269" i="4"/>
  <c r="J270" i="4"/>
  <c r="J272" i="4"/>
  <c r="J273" i="4"/>
  <c r="J274" i="4"/>
  <c r="J275" i="4"/>
  <c r="J276" i="4"/>
  <c r="J277" i="4"/>
  <c r="J278" i="4"/>
  <c r="J279" i="4"/>
  <c r="J280" i="4"/>
  <c r="J281" i="4"/>
  <c r="J282" i="4"/>
  <c r="J283" i="4"/>
  <c r="J284" i="4"/>
  <c r="J285" i="4"/>
  <c r="J286" i="4"/>
  <c r="J288" i="4"/>
  <c r="J289" i="4"/>
  <c r="J290" i="4"/>
  <c r="J292" i="4"/>
  <c r="J295" i="4"/>
  <c r="J296" i="4"/>
  <c r="J298" i="4"/>
  <c r="J299" i="4"/>
  <c r="J300" i="4"/>
  <c r="J301" i="4"/>
  <c r="J307" i="4"/>
  <c r="J313" i="4"/>
  <c r="J314" i="4"/>
  <c r="J315" i="4"/>
  <c r="J316" i="4"/>
  <c r="J317" i="4"/>
  <c r="J319" i="4"/>
  <c r="J320" i="4"/>
  <c r="J321" i="4"/>
  <c r="J322" i="4"/>
  <c r="J323" i="4"/>
  <c r="J324" i="4"/>
  <c r="J327" i="4"/>
  <c r="J330" i="4"/>
  <c r="J331" i="4"/>
  <c r="J333" i="4"/>
  <c r="J334" i="4"/>
  <c r="J335" i="4"/>
  <c r="J336" i="4"/>
  <c r="J337" i="4"/>
  <c r="J338" i="4"/>
  <c r="J340" i="4"/>
  <c r="J341" i="4"/>
  <c r="J342" i="4"/>
  <c r="J343" i="4"/>
  <c r="J344" i="4"/>
  <c r="J345" i="4"/>
  <c r="J346" i="4"/>
  <c r="J347" i="4"/>
  <c r="J348" i="4"/>
  <c r="J349" i="4"/>
  <c r="J350" i="4"/>
  <c r="J352" i="4"/>
  <c r="J353" i="4"/>
  <c r="J354" i="4"/>
  <c r="O355" i="4"/>
  <c r="J357" i="4"/>
  <c r="O358" i="4"/>
  <c r="J359" i="4"/>
  <c r="J360" i="4"/>
  <c r="J362" i="4"/>
  <c r="J363" i="4"/>
  <c r="J364" i="4"/>
  <c r="J367" i="4"/>
  <c r="F114" i="4" l="1"/>
  <c r="J114" i="4"/>
  <c r="J332" i="4"/>
  <c r="F332" i="4"/>
  <c r="F368" i="4"/>
  <c r="J368" i="4"/>
  <c r="F366" i="4"/>
  <c r="J366" i="4"/>
  <c r="F358" i="4"/>
  <c r="J358" i="4"/>
  <c r="F355" i="4"/>
  <c r="J355" i="4"/>
  <c r="J351" i="4"/>
  <c r="F325" i="4"/>
  <c r="J325" i="4"/>
  <c r="J801" i="4"/>
  <c r="J311" i="4"/>
  <c r="J799" i="4"/>
  <c r="J309" i="4"/>
  <c r="J798" i="4"/>
  <c r="J303" i="4"/>
  <c r="F291" i="4"/>
  <c r="J291" i="4"/>
  <c r="F250" i="4"/>
  <c r="J250" i="4"/>
  <c r="F235" i="4"/>
  <c r="J235" i="4"/>
  <c r="F233" i="4"/>
  <c r="J233" i="4"/>
  <c r="F230" i="4"/>
  <c r="J230" i="4"/>
  <c r="F228" i="4"/>
  <c r="J228" i="4"/>
  <c r="F226" i="4"/>
  <c r="J226" i="4"/>
  <c r="F223" i="4"/>
  <c r="J223" i="4"/>
  <c r="F221" i="4"/>
  <c r="J221" i="4"/>
  <c r="F219" i="4"/>
  <c r="J219" i="4"/>
  <c r="F217" i="4"/>
  <c r="J217" i="4"/>
  <c r="F214" i="4"/>
  <c r="J214" i="4"/>
  <c r="F195" i="4"/>
  <c r="J195" i="4"/>
  <c r="F192" i="4"/>
  <c r="J192" i="4"/>
  <c r="F190" i="4"/>
  <c r="J190" i="4"/>
  <c r="F188" i="4"/>
  <c r="J188" i="4"/>
  <c r="F186" i="4"/>
  <c r="J186" i="4"/>
  <c r="F183" i="4"/>
  <c r="J183" i="4"/>
  <c r="F181" i="4"/>
  <c r="J181" i="4"/>
  <c r="F179" i="4"/>
  <c r="J179" i="4"/>
  <c r="F177" i="4"/>
  <c r="J177" i="4"/>
  <c r="F174" i="4"/>
  <c r="J174" i="4"/>
  <c r="F172" i="4"/>
  <c r="J172" i="4"/>
  <c r="F170" i="4"/>
  <c r="J170" i="4"/>
  <c r="J167" i="4"/>
  <c r="J163" i="4"/>
  <c r="J161" i="4"/>
  <c r="J159" i="4"/>
  <c r="J157" i="4"/>
  <c r="J154" i="4"/>
  <c r="F146" i="4"/>
  <c r="J146" i="4"/>
  <c r="F144" i="4"/>
  <c r="J144" i="4"/>
  <c r="F142" i="4"/>
  <c r="J142" i="4"/>
  <c r="F140" i="4"/>
  <c r="J140" i="4"/>
  <c r="F138" i="4"/>
  <c r="J138" i="4"/>
  <c r="F136" i="4"/>
  <c r="J136" i="4"/>
  <c r="F134" i="4"/>
  <c r="J134" i="4"/>
  <c r="F132" i="4"/>
  <c r="J132" i="4"/>
  <c r="F130" i="4"/>
  <c r="J130" i="4"/>
  <c r="F128" i="4"/>
  <c r="J128" i="4"/>
  <c r="F125" i="4"/>
  <c r="J125" i="4"/>
  <c r="F123" i="4"/>
  <c r="J123" i="4"/>
  <c r="F121" i="4"/>
  <c r="J121" i="4"/>
  <c r="F119" i="4"/>
  <c r="J119" i="4"/>
  <c r="F117" i="4"/>
  <c r="J117" i="4"/>
  <c r="J115" i="4"/>
  <c r="F112" i="4"/>
  <c r="J112" i="4"/>
  <c r="F110" i="4"/>
  <c r="J110" i="4"/>
  <c r="F108" i="4"/>
  <c r="J108" i="4"/>
  <c r="F106" i="4"/>
  <c r="J106" i="4"/>
  <c r="F104" i="4"/>
  <c r="J104" i="4"/>
  <c r="J102" i="4"/>
  <c r="F100" i="4"/>
  <c r="J100" i="4"/>
  <c r="F97" i="4"/>
  <c r="J97" i="4"/>
  <c r="F95" i="4"/>
  <c r="J95" i="4"/>
  <c r="F93" i="4"/>
  <c r="J93" i="4"/>
  <c r="F91" i="4"/>
  <c r="J91" i="4"/>
  <c r="F365" i="4"/>
  <c r="J365" i="4"/>
  <c r="J339" i="4"/>
  <c r="F328" i="4"/>
  <c r="J328" i="4"/>
  <c r="F326" i="4"/>
  <c r="J326" i="4"/>
  <c r="J800" i="4"/>
  <c r="J310" i="4"/>
  <c r="J797" i="4"/>
  <c r="J304" i="4"/>
  <c r="F297" i="4"/>
  <c r="J297" i="4"/>
  <c r="F271" i="4"/>
  <c r="J271" i="4"/>
  <c r="F267" i="4"/>
  <c r="J267" i="4"/>
  <c r="F265" i="4"/>
  <c r="J265" i="4"/>
  <c r="J247" i="4"/>
  <c r="J245" i="4"/>
  <c r="F237" i="4"/>
  <c r="J237" i="4"/>
  <c r="J236" i="4"/>
  <c r="F234" i="4"/>
  <c r="J234" i="4"/>
  <c r="F232" i="4"/>
  <c r="J232" i="4"/>
  <c r="F229" i="4"/>
  <c r="J229" i="4"/>
  <c r="F227" i="4"/>
  <c r="J227" i="4"/>
  <c r="F225" i="4"/>
  <c r="J225" i="4"/>
  <c r="F222" i="4"/>
  <c r="J222" i="4"/>
  <c r="F220" i="4"/>
  <c r="J220" i="4"/>
  <c r="F216" i="4"/>
  <c r="J216" i="4"/>
  <c r="F215" i="4"/>
  <c r="J215" i="4"/>
  <c r="F213" i="4"/>
  <c r="J213" i="4"/>
  <c r="F208" i="4"/>
  <c r="J208" i="4"/>
  <c r="F193" i="4"/>
  <c r="J193" i="4"/>
  <c r="F191" i="4"/>
  <c r="J191" i="4"/>
  <c r="F189" i="4"/>
  <c r="J189" i="4"/>
  <c r="F187" i="4"/>
  <c r="J187" i="4"/>
  <c r="J184" i="4"/>
  <c r="F182" i="4"/>
  <c r="J182" i="4"/>
  <c r="F180" i="4"/>
  <c r="J180" i="4"/>
  <c r="F175" i="4"/>
  <c r="J175" i="4"/>
  <c r="F173" i="4"/>
  <c r="J173" i="4"/>
  <c r="F171" i="4"/>
  <c r="J171" i="4"/>
  <c r="J168" i="4"/>
  <c r="J166" i="4"/>
  <c r="J164" i="4"/>
  <c r="J160" i="4"/>
  <c r="J158" i="4"/>
  <c r="J155" i="4"/>
  <c r="J153" i="4"/>
  <c r="F149" i="4"/>
  <c r="J149" i="4"/>
  <c r="F145" i="4"/>
  <c r="J145" i="4"/>
  <c r="F143" i="4"/>
  <c r="J143" i="4"/>
  <c r="F141" i="4"/>
  <c r="J141" i="4"/>
  <c r="F139" i="4"/>
  <c r="J139" i="4"/>
  <c r="F137" i="4"/>
  <c r="J137" i="4"/>
  <c r="F135" i="4"/>
  <c r="J135" i="4"/>
  <c r="F133" i="4"/>
  <c r="J133" i="4"/>
  <c r="F131" i="4"/>
  <c r="J131" i="4"/>
  <c r="F129" i="4"/>
  <c r="J129" i="4"/>
  <c r="F126" i="4"/>
  <c r="J126" i="4"/>
  <c r="F124" i="4"/>
  <c r="J124" i="4"/>
  <c r="F122" i="4"/>
  <c r="J122" i="4"/>
  <c r="F120" i="4"/>
  <c r="J120" i="4"/>
  <c r="F118" i="4"/>
  <c r="J118" i="4"/>
  <c r="F116" i="4"/>
  <c r="J116" i="4"/>
  <c r="F111" i="4"/>
  <c r="J111" i="4"/>
  <c r="F107" i="4"/>
  <c r="J107" i="4"/>
  <c r="F105" i="4"/>
  <c r="J105" i="4"/>
  <c r="F103" i="4"/>
  <c r="J103" i="4"/>
  <c r="F101" i="4"/>
  <c r="J101" i="4"/>
  <c r="F98" i="4"/>
  <c r="J98" i="4"/>
  <c r="F96" i="4"/>
  <c r="J96" i="4"/>
  <c r="J94" i="4"/>
  <c r="F92" i="4"/>
  <c r="J92" i="4"/>
  <c r="O681" i="4"/>
  <c r="J681" i="4" s="1"/>
  <c r="O682" i="4"/>
  <c r="J682" i="4" s="1"/>
  <c r="O605" i="4"/>
  <c r="J605" i="4" s="1"/>
  <c r="O606" i="4"/>
  <c r="J606" i="4" s="1"/>
  <c r="O684" i="4"/>
  <c r="J684" i="4" s="1"/>
  <c r="O685" i="4"/>
  <c r="J685" i="4" s="1"/>
  <c r="O678" i="4"/>
  <c r="J678" i="4" s="1"/>
  <c r="O679" i="4"/>
  <c r="J679" i="4" s="1"/>
  <c r="O675" i="4"/>
  <c r="J675" i="4" s="1"/>
  <c r="O676" i="4"/>
  <c r="J676" i="4" s="1"/>
  <c r="J792" i="4"/>
  <c r="F308" i="4"/>
  <c r="F305" i="4"/>
  <c r="F354" i="4"/>
  <c r="F334" i="4"/>
  <c r="F306" i="4"/>
  <c r="F281" i="4"/>
  <c r="F269" i="4"/>
  <c r="F251" i="4"/>
  <c r="F243" i="4"/>
  <c r="F353" i="4"/>
  <c r="F337" i="4"/>
  <c r="F330" i="4"/>
  <c r="F322" i="4"/>
  <c r="F314" i="4"/>
  <c r="F296" i="4"/>
  <c r="F289" i="4"/>
  <c r="F280" i="4"/>
  <c r="F272" i="4"/>
  <c r="F246" i="4"/>
  <c r="F239" i="4"/>
  <c r="F327" i="4"/>
  <c r="F285" i="4"/>
  <c r="F273" i="4"/>
  <c r="F260" i="4"/>
  <c r="F333" i="4"/>
  <c r="F300" i="4"/>
  <c r="F284" i="4"/>
  <c r="F276" i="4"/>
  <c r="F268" i="4"/>
  <c r="F259" i="4"/>
  <c r="F242" i="4"/>
  <c r="F359" i="4"/>
  <c r="F336" i="4"/>
  <c r="F321" i="4"/>
  <c r="F317" i="4"/>
  <c r="F313" i="4"/>
  <c r="F299" i="4"/>
  <c r="F295" i="4"/>
  <c r="F292" i="4"/>
  <c r="F288" i="4"/>
  <c r="F283" i="4"/>
  <c r="F279" i="4"/>
  <c r="F275" i="4"/>
  <c r="F262" i="4"/>
  <c r="F257" i="4"/>
  <c r="F253" i="4"/>
  <c r="F249" i="4"/>
  <c r="F241" i="4"/>
  <c r="F331" i="4"/>
  <c r="F315" i="4"/>
  <c r="F301" i="4"/>
  <c r="F290" i="4"/>
  <c r="F277" i="4"/>
  <c r="F255" i="4"/>
  <c r="F361" i="4"/>
  <c r="F335" i="4"/>
  <c r="F320" i="4"/>
  <c r="F316" i="4"/>
  <c r="F298" i="4"/>
  <c r="F294" i="4"/>
  <c r="F286" i="4"/>
  <c r="F282" i="4"/>
  <c r="F278" i="4"/>
  <c r="F274" i="4"/>
  <c r="F266" i="4"/>
  <c r="F261" i="4"/>
  <c r="F256" i="4"/>
  <c r="F252" i="4"/>
  <c r="F248" i="4"/>
  <c r="F244" i="4"/>
  <c r="F240" i="4"/>
  <c r="F357" i="4"/>
  <c r="F323" i="4"/>
  <c r="F319" i="4"/>
  <c r="F324" i="4"/>
  <c r="F676" i="4" l="1"/>
  <c r="F679" i="4"/>
  <c r="F685" i="4"/>
  <c r="F606" i="4"/>
  <c r="F682" i="4"/>
  <c r="F792" i="4"/>
  <c r="F797" i="4"/>
  <c r="F800" i="4"/>
  <c r="F798" i="4"/>
  <c r="F799" i="4"/>
  <c r="F801" i="4"/>
</calcChain>
</file>

<file path=xl/sharedStrings.xml><?xml version="1.0" encoding="utf-8"?>
<sst xmlns="http://schemas.openxmlformats.org/spreadsheetml/2006/main" count="64153" uniqueCount="48948">
  <si>
    <t>KOCOM комплект видеодомофона: монитор KCV-A374(B), LCD 7", черный + панель вызова KC-MC20</t>
  </si>
  <si>
    <t>KOCOM блок питания PS-M1, DC 24V, 1.2A (для замков и защелок)</t>
  </si>
  <si>
    <t>&lt;offer sku="</t>
  </si>
  <si>
    <t>&lt;/price&gt;&lt;/offer&gt;</t>
  </si>
  <si>
    <t>"&gt;&lt;model&gt;</t>
  </si>
  <si>
    <t>Hikvision монитор видеодомофона DS-KH6320-WTE1</t>
  </si>
  <si>
    <t>Hikvision монитор видеодомофона DS-KH8350-WTE1</t>
  </si>
  <si>
    <t>Hikvision монитор видеодомофона DS-KH8350-TE1</t>
  </si>
  <si>
    <t>Hikvision монитор видеодомофона DS-KH9310-WTE1</t>
  </si>
  <si>
    <t>Hikvision монитор видеодомофона DS-KH9510-WTE1(B)</t>
  </si>
  <si>
    <t>IMOU IP видеокамера Cube, PoE 2 Mpix, объектив: 2,8 мм.</t>
  </si>
  <si>
    <t>IMOU IP видеокамера Cube, PoE 4 Mpix, объектив: 2,8-6 мм.</t>
  </si>
  <si>
    <t>HTD-622AS Feilifu \лючок напольный\ 8 мод., пластик (пустой) (SF-8M-G)*</t>
  </si>
  <si>
    <t>HTD-628AS Feilifu \лючок напольный \ 16 мод., пластик (пустой)</t>
  </si>
  <si>
    <t>10000014976</t>
  </si>
  <si>
    <t>10000018742</t>
  </si>
  <si>
    <t>EPH6100121  \КОРОБКА наружного монтажа\,  БЕЛЫЙ (SE Asfora)</t>
  </si>
  <si>
    <t>источник бесперебойного питания CyberPower PLT1000ELCDRT2U</t>
  </si>
  <si>
    <t>Источник бесперебойного питания Legrand Keor SP 1500 ВА</t>
  </si>
  <si>
    <t>Источник бесперебойного питания Legrand Keor Multiplug 800 ВА</t>
  </si>
  <si>
    <t>Источник бесперебойного питания Legrand Keor Multiplug 600 ВА</t>
  </si>
  <si>
    <t>Источник бесперебойного питания Legrand Keor SPX 2000 ВА</t>
  </si>
  <si>
    <t>Источник бесперебойного питания Legrand Keor SPX 1500 ВА</t>
  </si>
  <si>
    <t>Источник бесперебойного питания Legrand Keor SPX 800 ВА</t>
  </si>
  <si>
    <t>Источник бесперебойного питания Legrand Keor SPX 600 ВА</t>
  </si>
  <si>
    <t>источник бесперебойного питания SVC LRT-1KL-LCD</t>
  </si>
  <si>
    <t>Источник бесперебойного питания SVC PT-10K-LCD</t>
  </si>
  <si>
    <t>источник бесперебойного питания CyberPower UT1100EG</t>
  </si>
  <si>
    <t>Источник бесперебойного питания SVC V-1500-L</t>
  </si>
  <si>
    <t>Источник бесперебойного питания SVC PT-6K-LCD</t>
  </si>
  <si>
    <t>Источник бесперебойного питания SVC PTS-6KL-LCD</t>
  </si>
  <si>
    <t>5400057_434252</t>
  </si>
  <si>
    <t>Источник бесперебойного питания SVC W-600L</t>
  </si>
  <si>
    <t>Источник бесперебойного питания SVC RT-2KL-LCD</t>
  </si>
  <si>
    <t>107064042_822998</t>
  </si>
  <si>
    <t>Источник бесперебойного питания CyberPower VP1000ELCD</t>
  </si>
  <si>
    <t>00000003217</t>
  </si>
  <si>
    <t>Источник бесперебойного питания SVC V-1200-F</t>
  </si>
  <si>
    <t>Источник бесперебойного питания CyberPower UTC650E</t>
  </si>
  <si>
    <t>Источник бесперебойного питания SVC V-1500-F</t>
  </si>
  <si>
    <t>5400845_517925</t>
  </si>
  <si>
    <t>104636043_848661</t>
  </si>
  <si>
    <t>источник бесперебойного питания SVC PTS-2KL-LCD</t>
  </si>
  <si>
    <t>Источник бесперебойного питания SVC PT-3K-LCD</t>
  </si>
  <si>
    <t>5400859_921079</t>
  </si>
  <si>
    <t>Источник бесперебойного питания SVC V-600-L</t>
  </si>
  <si>
    <t>5400862_770158</t>
  </si>
  <si>
    <t>Источник бесперебойного питания CyberPower UTI875E</t>
  </si>
  <si>
    <t>Источник бесперебойного питания SVC RT-10KL-LCD</t>
  </si>
  <si>
    <t>5400856_611001</t>
  </si>
  <si>
    <t>Источник бесперебойного питания CyberPower UTI675E</t>
  </si>
  <si>
    <t>Источник бесперебойного питания SVC V-2000-F-LCD</t>
  </si>
  <si>
    <t>Источник бесперебойного питания SVC V-1200-F-LCD</t>
  </si>
  <si>
    <t>106338866_293758</t>
  </si>
  <si>
    <t>Источник бесперебойного питания CyberPower OLS3000ERT2U</t>
  </si>
  <si>
    <t>101083957_938937</t>
  </si>
  <si>
    <t>106356161_700751</t>
  </si>
  <si>
    <t>Источник бесперебойного питания CyberPower OLS1500E</t>
  </si>
  <si>
    <t>106920314_430015</t>
  </si>
  <si>
    <t>Источник бесперебойного питания CyberPower VP1200ELCD</t>
  </si>
  <si>
    <t>101256747_127905</t>
  </si>
  <si>
    <t>106356157_904704</t>
  </si>
  <si>
    <t>Источник бесперебойного питания CyberPower UT1200EG</t>
  </si>
  <si>
    <t>5400504_980449</t>
  </si>
  <si>
    <t>Источник бесперебойного питания SVC U-600</t>
  </si>
  <si>
    <t>Источник бесперебойного питания SVC V-1500-F-LCD</t>
  </si>
  <si>
    <t>Источник бесперебойного питания SVC V-1200-L-LCD</t>
  </si>
  <si>
    <t>104105549_475268</t>
  </si>
  <si>
    <t>Источник бесперебойного питания SVC V-650-F</t>
  </si>
  <si>
    <t>Источник бесперебойного питания SVC PTS-1KL-LCD</t>
  </si>
  <si>
    <t>107064052_809657</t>
  </si>
  <si>
    <t>Источник бесперебойного питания CyberPower BU1000E</t>
  </si>
  <si>
    <t>Источник бесперебойного питания SVC V-500-L-LCD</t>
  </si>
  <si>
    <t>106339096_536729</t>
  </si>
  <si>
    <t>Источник бесперебойного питания CyberPower PR3000ELCDSL</t>
  </si>
  <si>
    <t>101058697_698369</t>
  </si>
  <si>
    <t>101256815_152162</t>
  </si>
  <si>
    <t>Источник бесперебойного питания SVC V-800-L</t>
  </si>
  <si>
    <t>5400929_173426</t>
  </si>
  <si>
    <t>Источник бесперебойного питания SVC RT-3KL-LCD</t>
  </si>
  <si>
    <t>106338794_721150</t>
  </si>
  <si>
    <t>Источник бесперебойного питания CyberPower OL3000ERTXL2U</t>
  </si>
  <si>
    <t>Источник бесперебойного питания SVC V-600-F</t>
  </si>
  <si>
    <t>106356165_678510</t>
  </si>
  <si>
    <t>Источник бесперебойного питания CyberPower OLS1000E</t>
  </si>
  <si>
    <t>101256667_933142</t>
  </si>
  <si>
    <t>5400523_419198</t>
  </si>
  <si>
    <t>Источник бесперебойного питания SVC PTL-2K-LCD</t>
  </si>
  <si>
    <t>106338833_620034</t>
  </si>
  <si>
    <t>Источник бесперебойного питания CyberPower PR2200ELCDSL</t>
  </si>
  <si>
    <t>107430294_587038</t>
  </si>
  <si>
    <t>106338740_989555</t>
  </si>
  <si>
    <t>Источник бесперебойного питания CyberPower PR2200ERTXL2UA</t>
  </si>
  <si>
    <t>106356169_909067</t>
  </si>
  <si>
    <t>Источник бесперебойного питания CyberPower OLS10000ERT6U</t>
  </si>
  <si>
    <t>106327204_682774</t>
  </si>
  <si>
    <t>107426961_407292</t>
  </si>
  <si>
    <t>Источник бесперебойного питания CyberPower VP700ELCD</t>
  </si>
  <si>
    <t>101336025_705849</t>
  </si>
  <si>
    <t>106338509_976826</t>
  </si>
  <si>
    <t>Источник бесперебойного питания CyberPower OLS2000ERT2U</t>
  </si>
  <si>
    <t>104105562_894860</t>
  </si>
  <si>
    <t>Источник бесперебойного питания SVC V-1000-F</t>
  </si>
  <si>
    <t>источник бесперебойного питания SVC RT-1KL-LCD</t>
  </si>
  <si>
    <t>101257039_272073</t>
  </si>
  <si>
    <t>Источник бесперебойного питания SVC V-500-F</t>
  </si>
  <si>
    <t>источник бесперебойного питания SVC V-600-L-LCD</t>
  </si>
  <si>
    <t>Источник бесперебойного питания CyberPower PR3000ERTXL2U</t>
  </si>
  <si>
    <t>Источник бесперебойного питания SVC V-3000-F-LCD</t>
  </si>
  <si>
    <t>USB розетка тип А+С Asfora кремовая EPH2700323</t>
  </si>
  <si>
    <t>Розетка компьютерная RJ45 двойная с рамкой Asfora кремовая</t>
  </si>
  <si>
    <t>Комплект видеонаблюдения 4 кам., видеорег. 8 кан, HDD 1Тб, БП, разв., кабель 100 м.</t>
  </si>
  <si>
    <t>Wi-Fi видеокамера, Imou, Cue 2 Black, 2 Mpix, объектив: 2,8 мм.</t>
  </si>
  <si>
    <t>EZ9C1240 EASY9 реле напряжения 1П+Н 40А, 230В</t>
  </si>
  <si>
    <t>Hikvision вызывная панель DS-KD3003-E6 белый</t>
  </si>
  <si>
    <t>DS-KIS901-P Hikvision IP-комплект видеодомофонии</t>
  </si>
  <si>
    <t>DS-K1T502DBWX-C Hikvision IP вызывная панель домофона с функцией контроля доступа и Wi-Fi</t>
  </si>
  <si>
    <t>DS-KIS604-P(B) Hikvision IP-комплект видеодомофонии</t>
  </si>
  <si>
    <t>Hikvision вызывная панель DS-KV8113-WME1(B) серый</t>
  </si>
  <si>
    <t>DS-KIS602 Hikvision IP-комплект видеодомофонии</t>
  </si>
  <si>
    <t>Hikvision вызывная панель DS-KD9613-E6 черный</t>
  </si>
  <si>
    <t>Hikvision монитор DS-KH6350-WTE1 черный серый</t>
  </si>
  <si>
    <t>DS-N316/2(D) IP Видеорегистратор</t>
  </si>
  <si>
    <t>DS-I453L(B) (2.8mm) IP Камера, купольная</t>
  </si>
  <si>
    <t>DS-I402(B) (2.8mm) IP Камера, купольная</t>
  </si>
  <si>
    <t>DS-I452(C) (2.8mm) IP Камера, купольная</t>
  </si>
  <si>
    <t>DS-N316/2P(D) IP Видеорегистратор</t>
  </si>
  <si>
    <t>DS-N316(D) IP Видеорегистратор)</t>
  </si>
  <si>
    <t>DS-N308(D) IP Видеорегистратор</t>
  </si>
  <si>
    <t>DS-N208P(C) IP Видеорегистратор</t>
  </si>
  <si>
    <t>DS-N204(C) IP Видеорегистратор</t>
  </si>
  <si>
    <t>DS-N204P(C) IP Видеорегистратор</t>
  </si>
  <si>
    <t>DS-N208(C) IP Видеорегистратор</t>
  </si>
  <si>
    <t>DS-I425(B) IP PTZ Камера, позиционная</t>
  </si>
  <si>
    <t>DS-N332/4 IP Видеорегистратор</t>
  </si>
  <si>
    <t>DS-I214W(C) (2.8mm) IP Камера, кубическая</t>
  </si>
  <si>
    <t>DS-I214(B) (2.8mm) IP Камера, кубическая</t>
  </si>
  <si>
    <t>Камера видеонаблюдения Imou Versa 1920x1080</t>
  </si>
  <si>
    <t>10000015984</t>
  </si>
  <si>
    <t>Ценовая группа/ Номенклатура/ Характеристика номенклатуры</t>
  </si>
  <si>
    <t>Остаток</t>
  </si>
  <si>
    <t>Номенклатура.Код</t>
  </si>
  <si>
    <t>Розничная_электрика</t>
  </si>
  <si>
    <t>Цена</t>
  </si>
  <si>
    <t>Ед.</t>
  </si>
  <si>
    <t>шт.</t>
  </si>
  <si>
    <t>.Электрика</t>
  </si>
  <si>
    <t>10000007363</t>
  </si>
  <si>
    <t>шт</t>
  </si>
  <si>
    <t>10000007461</t>
  </si>
  <si>
    <t>10000007379</t>
  </si>
  <si>
    <t>10000007366</t>
  </si>
  <si>
    <t>10000007465</t>
  </si>
  <si>
    <t>10000007356</t>
  </si>
  <si>
    <t>10000007414</t>
  </si>
  <si>
    <t>10000007469</t>
  </si>
  <si>
    <t xml:space="preserve">    EPH0100121 в сборе, \1-кл ВЫКЛЮЧАТЕЛЬ\, 10АХ, БЕЛЫЙ (SE Asfora)</t>
  </si>
  <si>
    <t>10000018723</t>
  </si>
  <si>
    <t xml:space="preserve">    EPH0100123 в сборе, \1-кл ВЫКЛЮЧАТЕЛЬ\, 10АХ, КРЕМОВЫЙ (SE Asfora)</t>
  </si>
  <si>
    <t>10000018819</t>
  </si>
  <si>
    <t xml:space="preserve">    EPH0100171  \1-кл ВЫКЛЮЧАТЕЛЬ\, 10АХ, АНТРАЦИТ (SE Asfora)</t>
  </si>
  <si>
    <t>10000018774</t>
  </si>
  <si>
    <t xml:space="preserve">    EPH0300121 в сборе, \2-кл ВЫКЛЮЧАТЕЛЬ, \10АХ, БЕЛЫЙ (SE Asfora)</t>
  </si>
  <si>
    <t>10000018727</t>
  </si>
  <si>
    <t xml:space="preserve">    EPH0300123  в сборе, \2кл ВЫКЛЮЧАТЕЛЬ, \10АХ, КРЕМОВЫЙ (SE Asfora)</t>
  </si>
  <si>
    <t>10000018823</t>
  </si>
  <si>
    <t xml:space="preserve">    EPH0300171 \2-кл ВЫКЛЮЧАТЕЛЬ, \10АХ, АНТРАЦИТ (SE Asfora)</t>
  </si>
  <si>
    <t>10000018777</t>
  </si>
  <si>
    <t xml:space="preserve">    EPH0400121 в сборе, \1-кл ВЫКЛЮЧАТЕЛЬ, ПЕРЕКЛЮЧАТЕЛЬ,\ 10АХ, БЕЛЫЙ (SE Asfora, с 2-х мест)</t>
  </si>
  <si>
    <t>10000018724</t>
  </si>
  <si>
    <t xml:space="preserve">    EPH0400123 в сборе, \1-кл ВЫКЛЮЧАТЕЛЬ, ПЕРЕКЛЮЧАТЕЛЬ,\ 10АХ, КРЕМОВЫЙ (SE Asfora, с 2-х мест)</t>
  </si>
  <si>
    <t>10000018820</t>
  </si>
  <si>
    <t xml:space="preserve">    EPH0400171 \1-кл ВЫКЛЮЧАТЕЛЬ, ПЕРЕКЛЮЧАТЕЛЬ,\ 10АХ, АНТРАЦИТ (SE Asfora, с 2-х мест)</t>
  </si>
  <si>
    <t>10000018775</t>
  </si>
  <si>
    <t xml:space="preserve">    EPH0500123  в сборе, \1-кл ВЫКЛЮЧАТЕЛЬ, ПЕРЕКРЁСНЫЙ, \10АХ, КРЕМОВЫЙ (SE Asfora, с 3-х мест)</t>
  </si>
  <si>
    <t>10000018821</t>
  </si>
  <si>
    <t xml:space="preserve">    EPH0500171 \1-кл ВЫКЛЮЧАТЕЛЬ, ПЕРЕКРЁСНЫЙ, \10АХ, АНТРАЦИТ (SE Asfora, с 3-х мест)</t>
  </si>
  <si>
    <t>10000018776</t>
  </si>
  <si>
    <t xml:space="preserve">    EPH0600123  в сборе, \2-кл ВЫКЛЮЧАТЕЛЬ, ПЕРЕКЛЮЧАТЕЛЬ,\ 10АХ, КРЕМОВЫЙ (SE Asfora, с 2-х мест)</t>
  </si>
  <si>
    <t>10000018824</t>
  </si>
  <si>
    <t xml:space="preserve">    EPH0600171  \2-кл ВЫКЛЮЧАТЕЛЬ, ПЕРЕКЛЮЧАТЕЛЬ,\ 10АХ, АНТРАЦИТ (SE Asfora, с 2-х мест)</t>
  </si>
  <si>
    <t>10000018780</t>
  </si>
  <si>
    <t xml:space="preserve">    EPH2700323  в сборе, \РОЗЕТКА USB A+C, 2.4A, \ КРЕМОВЫЙ (SE Asfora)</t>
  </si>
  <si>
    <t>10000018842</t>
  </si>
  <si>
    <t xml:space="preserve">    EPH2700421  в сборе, \РОЗЕТКА USB A+C, 45Вт (быстрая зарядка), \ БЕЛЫЙ (SE Asfora)</t>
  </si>
  <si>
    <t>10000018757</t>
  </si>
  <si>
    <t xml:space="preserve">    EPH2900121  в сборе, \РОЗЕТКА с заз.\, 16АХ, БЕЛЫЙ (SE Asfora)</t>
  </si>
  <si>
    <t>10000018743</t>
  </si>
  <si>
    <t xml:space="preserve">    EPH2900123  в сборе, \РОЗЕТКА с заз.\, 16АХ, КРЕМОВЫЙ (SE Asfora)</t>
  </si>
  <si>
    <t>10000018982</t>
  </si>
  <si>
    <t xml:space="preserve">    EPH2900171  \РОЗЕТКА с заз.\, 16АХ, АНТРАЦИТ (SE Asfora)</t>
  </si>
  <si>
    <t>10000018788</t>
  </si>
  <si>
    <t xml:space="preserve">    EPH2900221  в сборе, \РОЗЕТКА с заз., со шторками\, 16АХ, БЕЛЫЙ (SE Asfora)</t>
  </si>
  <si>
    <t>10000018744</t>
  </si>
  <si>
    <t xml:space="preserve">    EPH2900271 \РОЗЕТКА с заз., со шторками\, 16АХ, АНТРАЦИТ (SE Asfora)</t>
  </si>
  <si>
    <t>10000018789</t>
  </si>
  <si>
    <t xml:space="preserve">    EPH3100121  в сборе, \РОЗЕТКА с заз., с крышкой\, 16АХ, БЕЛЫЙ (SE Asfora)</t>
  </si>
  <si>
    <t>10000018745</t>
  </si>
  <si>
    <t xml:space="preserve">    EPH3100123  в сборе, \РОЗЕТКА с заз., с крышкой\, 16АХ, КРЕМОВЫЙ (SE Asfora)</t>
  </si>
  <si>
    <t>10000018833</t>
  </si>
  <si>
    <t xml:space="preserve">    EPH3200123  в сборе, \РОЗЕТКА ТV, оконечная, 1 выход, 1ДБ\,  КРЕМОВЫЙ (SE Asfora)</t>
  </si>
  <si>
    <t>10000018836</t>
  </si>
  <si>
    <t xml:space="preserve">    EPH4300123  в сборе, \РОЗЕТКА  одинарная RJ45 Cat.5e UTP,\ КРЕМОВЫЙ (SE Asfora)</t>
  </si>
  <si>
    <t>10000018837</t>
  </si>
  <si>
    <t xml:space="preserve">    EPH4400123  в сборе, \РОЗЕТКА  двойная RJ45 Cat.5e UTP,\ КРЕМОВЫЙ (SE Asfora)</t>
  </si>
  <si>
    <t>10000018797</t>
  </si>
  <si>
    <t xml:space="preserve">    EPH4400171  \РОЗЕТКА  двойная RJ45 Cat.5e UTP,\ АНТРАЦИТ (SE Asfora)</t>
  </si>
  <si>
    <t>10000018798</t>
  </si>
  <si>
    <t xml:space="preserve">    EPH5800121 \Рамка 1-постовая\, БЕЛЫЙ (SE Asfora)</t>
  </si>
  <si>
    <t>10000018762</t>
  </si>
  <si>
    <t xml:space="preserve">    EPH5800171 \Рамка 1-постовая\, АНТРАЦИТ (SE Asfora)</t>
  </si>
  <si>
    <t>10000018804</t>
  </si>
  <si>
    <t xml:space="preserve">    EPH5800221 \Рамка 2-постовая\, БЕЛЫЙ (SE Asfora)</t>
  </si>
  <si>
    <t>10000018763</t>
  </si>
  <si>
    <t xml:space="preserve">    EPH5800223 \Рамка 2-постовая\, КРЕМОВЫЙ (SE Asfora)</t>
  </si>
  <si>
    <t>10000018844</t>
  </si>
  <si>
    <t xml:space="preserve">    EPH5800271 \Рамка 2-постовая\, АНТРАЦИТ (SE Asfora)</t>
  </si>
  <si>
    <t>10000018805</t>
  </si>
  <si>
    <t xml:space="preserve">    EPH5800321 \Рамка 3-постовая\, БЕЛЫЙ (SE Asfora)</t>
  </si>
  <si>
    <t>10000018764</t>
  </si>
  <si>
    <t xml:space="preserve">    EPH5800421 \Рамка 4-постовая\, БЕЛЫЙ (SE Asfora)</t>
  </si>
  <si>
    <t>10000018765</t>
  </si>
  <si>
    <t xml:space="preserve">    EPH5800423 \Рамка 4-постовая\, КРЕМОВЫЙ (SE Asfora)</t>
  </si>
  <si>
    <t>10000018846</t>
  </si>
  <si>
    <t xml:space="preserve">    EPH5800521 \Рамка 5-постовая\, БЕЛЫЙ (SE Asfora)</t>
  </si>
  <si>
    <t>10000018766</t>
  </si>
  <si>
    <t xml:space="preserve">    EPH5800523 \Рамка 5-постовая\, КРЕМОВЫЙ (SE Asfora)</t>
  </si>
  <si>
    <t>10000018847</t>
  </si>
  <si>
    <t xml:space="preserve">    EPH5800571 \Рамка 5-постовая\, АНТРАЦИТ (SE Asfora)</t>
  </si>
  <si>
    <t>10000018808</t>
  </si>
  <si>
    <t xml:space="preserve">    EPH5800621 \Рамка 6-постовая\, БЕЛЫЙ (SE Asfora)</t>
  </si>
  <si>
    <t>10000018767</t>
  </si>
  <si>
    <t xml:space="preserve">    EPH5800623 \Рамка 6-постовая\, КРЕМОВЫЙ (SE Asfora)</t>
  </si>
  <si>
    <t>10000018848</t>
  </si>
  <si>
    <t xml:space="preserve">    EPH5805261 EM \Рамка 2-постовая\,  АЛЮМИНИЙ (SE Asfora)</t>
  </si>
  <si>
    <t>10000018925</t>
  </si>
  <si>
    <t xml:space="preserve">    EPH5805361 EM \Рамка 3-постовая\,  АЛЮМИНИЙ (SE Asfora)</t>
  </si>
  <si>
    <t>10000018926</t>
  </si>
  <si>
    <t xml:space="preserve">    EPH6100121  \КОРОБКА наружного монтажа\,  БЕЛЫЙ (SE Asfora)</t>
  </si>
  <si>
    <t xml:space="preserve">    EPH6100123  \КОРОБКА наружного монтажа\,  КРЕМОВЫЙ (SE Asfora)</t>
  </si>
  <si>
    <t>10000018830</t>
  </si>
  <si>
    <t xml:space="preserve">    EPH9900121  в сборе, \РОЗЕТКА с заз., ДВОЙНАЯ\, 16АХ, БЕЛЫЙ (SE Asfora)</t>
  </si>
  <si>
    <t>10000018746</t>
  </si>
  <si>
    <t xml:space="preserve">    EPH9900123  в сборе, \РОЗЕТКА с заз., ДВОЙНАЯ\, 16АХ, КРЕМОВЫЙ (SE Asfora)</t>
  </si>
  <si>
    <t>10000018834</t>
  </si>
  <si>
    <t>Розничная_security</t>
  </si>
  <si>
    <t>10000018283</t>
  </si>
  <si>
    <t>10000018280</t>
  </si>
  <si>
    <t>10000018281</t>
  </si>
  <si>
    <t>10000018282</t>
  </si>
  <si>
    <t>10000018278</t>
  </si>
  <si>
    <t>10000018279</t>
  </si>
  <si>
    <t>10000018285</t>
  </si>
  <si>
    <t>10000018082</t>
  </si>
  <si>
    <t>10000018084</t>
  </si>
  <si>
    <t>10000018392</t>
  </si>
  <si>
    <t>10000018305</t>
  </si>
  <si>
    <t>10000015557</t>
  </si>
  <si>
    <t>10000016354</t>
  </si>
  <si>
    <t>10000016243</t>
  </si>
  <si>
    <t>10000019438</t>
  </si>
  <si>
    <t>10000019437</t>
  </si>
  <si>
    <t>10000016222</t>
  </si>
  <si>
    <t>10000018080</t>
  </si>
  <si>
    <t>10000018394</t>
  </si>
  <si>
    <t>10000016355</t>
  </si>
  <si>
    <t>10000016358</t>
  </si>
  <si>
    <t>10000018473</t>
  </si>
  <si>
    <t>10000016897</t>
  </si>
  <si>
    <t>10000016232</t>
  </si>
  <si>
    <t>10000016896</t>
  </si>
  <si>
    <t>10000016898</t>
  </si>
  <si>
    <t>10000016353</t>
  </si>
  <si>
    <t>10000016574</t>
  </si>
  <si>
    <t>10000018567</t>
  </si>
  <si>
    <t>10000018566</t>
  </si>
  <si>
    <t>10000015335</t>
  </si>
  <si>
    <t>10000015926</t>
  </si>
  <si>
    <t>10000017868</t>
  </si>
  <si>
    <t>10000019213</t>
  </si>
  <si>
    <t>10000015547</t>
  </si>
  <si>
    <t>10000019212</t>
  </si>
  <si>
    <t>10000017311</t>
  </si>
  <si>
    <t>10000017768</t>
  </si>
  <si>
    <t>10000018010</t>
  </si>
  <si>
    <t>10000018209</t>
  </si>
  <si>
    <t>10000018012</t>
  </si>
  <si>
    <t>10000017202</t>
  </si>
  <si>
    <t>10000018137</t>
  </si>
  <si>
    <t>10000017025</t>
  </si>
  <si>
    <t>10000017625</t>
  </si>
  <si>
    <t>10000017536</t>
  </si>
  <si>
    <t>10000017843</t>
  </si>
  <si>
    <t>10000019439</t>
  </si>
  <si>
    <t>10000018962</t>
  </si>
  <si>
    <t>10000018714</t>
  </si>
  <si>
    <t>10000018950</t>
  </si>
  <si>
    <t>10000014877</t>
  </si>
  <si>
    <t>10000016560</t>
  </si>
  <si>
    <t>10000015323</t>
  </si>
  <si>
    <t>10000017091</t>
  </si>
  <si>
    <t>10000018395</t>
  </si>
  <si>
    <t>10000019211</t>
  </si>
  <si>
    <t>10000019210</t>
  </si>
  <si>
    <t>10000018286</t>
  </si>
  <si>
    <t>10000016356</t>
  </si>
  <si>
    <t>10000016357</t>
  </si>
  <si>
    <t>10000015553</t>
  </si>
  <si>
    <t>10000019160</t>
  </si>
  <si>
    <t>10000018083</t>
  </si>
  <si>
    <t>10000015554</t>
  </si>
  <si>
    <t>10000016479</t>
  </si>
  <si>
    <t>10000019059</t>
  </si>
  <si>
    <t>10000017662</t>
  </si>
  <si>
    <t>10000016775</t>
  </si>
  <si>
    <t>10000009765</t>
  </si>
  <si>
    <t>10000009849</t>
  </si>
  <si>
    <t>10000009850</t>
  </si>
  <si>
    <t>00000007352</t>
  </si>
  <si>
    <t>00000007361</t>
  </si>
  <si>
    <t>00000007362</t>
  </si>
  <si>
    <t>00000007369</t>
  </si>
  <si>
    <t>00000007371</t>
  </si>
  <si>
    <t>00000007211</t>
  </si>
  <si>
    <t>00000007212</t>
  </si>
  <si>
    <t>00000007213</t>
  </si>
  <si>
    <t>10000018223</t>
  </si>
  <si>
    <t>10000018222</t>
  </si>
  <si>
    <t>10000018221</t>
  </si>
  <si>
    <t>10000018220</t>
  </si>
  <si>
    <t>10000018219</t>
  </si>
  <si>
    <t>10000018218</t>
  </si>
  <si>
    <t>10000018401</t>
  </si>
  <si>
    <t>10000004393</t>
  </si>
  <si>
    <t>10000004394</t>
  </si>
  <si>
    <t>10000004469</t>
  </si>
  <si>
    <t>10000004470</t>
  </si>
  <si>
    <t>10000005459</t>
  </si>
  <si>
    <t>10000011894</t>
  </si>
  <si>
    <t>10000016300</t>
  </si>
  <si>
    <t>10000016297</t>
  </si>
  <si>
    <t>10000011888</t>
  </si>
  <si>
    <t>10000014218</t>
  </si>
  <si>
    <t>10000011889</t>
  </si>
  <si>
    <t>10000018214</t>
  </si>
  <si>
    <t>10000018213</t>
  </si>
  <si>
    <t>10000013763</t>
  </si>
  <si>
    <t>10000018215</t>
  </si>
  <si>
    <t>10000014598</t>
  </si>
  <si>
    <t>10000018212</t>
  </si>
  <si>
    <t>10000018211</t>
  </si>
  <si>
    <t>10000013971</t>
  </si>
  <si>
    <t>10000016365</t>
  </si>
  <si>
    <t>10000016366</t>
  </si>
  <si>
    <t>10000018405</t>
  </si>
  <si>
    <t>.Security</t>
  </si>
  <si>
    <t xml:space="preserve">    4-CH Wireless Recorder, Сетевой видеорегистратор, Imou, 4 канала, Видеовыход: 1 HDMI / 1 VGA</t>
  </si>
  <si>
    <t>10000016359</t>
  </si>
  <si>
    <t xml:space="preserve">    DS-1990A Touch Memory ключ</t>
  </si>
  <si>
    <t>00000014873</t>
  </si>
  <si>
    <t xml:space="preserve">    DS-D100IKWF(B) HiWatch Домофон</t>
  </si>
  <si>
    <t>10000019254</t>
  </si>
  <si>
    <t xml:space="preserve">    DS-D100KF HiWatch Домофон</t>
  </si>
  <si>
    <t>10000015704</t>
  </si>
  <si>
    <t xml:space="preserve">    DS-D100P HiWatch вызывная панель</t>
  </si>
  <si>
    <t>10000019250</t>
  </si>
  <si>
    <t xml:space="preserve">    DS-K1T502DBWX-C Hikvision IP вызывная панель домофона с функцией контроля доступа и Wi-Fi</t>
  </si>
  <si>
    <t>10000018495</t>
  </si>
  <si>
    <t xml:space="preserve">    DS-K3G501-R/M-Dm55 HikvisionТурникет</t>
  </si>
  <si>
    <t>10000018585</t>
  </si>
  <si>
    <t xml:space="preserve">    DS-KD3003-E6 IP Hikvision Домофон</t>
  </si>
  <si>
    <t>10000019237</t>
  </si>
  <si>
    <t xml:space="preserve">    DS-KD9613-E6 IP Hikvision Домофон</t>
  </si>
  <si>
    <t>10000019236</t>
  </si>
  <si>
    <t xml:space="preserve">    DS-KH6320-TE1 IP Hikvision Домофон</t>
  </si>
  <si>
    <t>10000014732</t>
  </si>
  <si>
    <t xml:space="preserve">    DS-KH6320-WTE1 IP Hikvision Домофон</t>
  </si>
  <si>
    <t>10000014768</t>
  </si>
  <si>
    <t xml:space="preserve">    DS-KH6350-TE1 IP Hikvision Домофон, монитор</t>
  </si>
  <si>
    <t>10000019235</t>
  </si>
  <si>
    <t xml:space="preserve">    DS-KH6350-WTE1 IP Hikvision Домофон</t>
  </si>
  <si>
    <t>10000019070</t>
  </si>
  <si>
    <t xml:space="preserve">    DS-KH8350-TE1 IP Hikvision Домофон</t>
  </si>
  <si>
    <t>10000017150</t>
  </si>
  <si>
    <t xml:space="preserve">    DS-KH8350-WTE1 IP Hikvision Домофон</t>
  </si>
  <si>
    <t>10000017023</t>
  </si>
  <si>
    <t xml:space="preserve">    DS-KH9310-WTE1 IP Hikvision Домофон</t>
  </si>
  <si>
    <t>10000017151</t>
  </si>
  <si>
    <t xml:space="preserve">    DS-KH9510-WTE1(B)(White IP Hikvision Домофон</t>
  </si>
  <si>
    <t>10000018474</t>
  </si>
  <si>
    <t xml:space="preserve">    DS-KIS602 Hikvision IP-комплект видеодомофонии</t>
  </si>
  <si>
    <t>10000015706</t>
  </si>
  <si>
    <t xml:space="preserve">    DS-KIS603-P(C) Hikvision IP-комплект видеодомофонии</t>
  </si>
  <si>
    <t>10000019098</t>
  </si>
  <si>
    <t xml:space="preserve">    DS-KIS604-P(B) Hikvision IP-комплект видеодомофонии</t>
  </si>
  <si>
    <t>10000019060</t>
  </si>
  <si>
    <t xml:space="preserve">    DS-KIS605-P Hikvision IP-комплект видеодомофонии</t>
  </si>
  <si>
    <t>10000015686</t>
  </si>
  <si>
    <t xml:space="preserve">    DS-KIS901-P Hikvision IP-комплект видеодомофонии</t>
  </si>
  <si>
    <t>10000016364</t>
  </si>
  <si>
    <t xml:space="preserve">    DS-KV6113-PE1(C) Hikvision 2Мп IP вызывная панель на одного абонента с ИК-подсветкой</t>
  </si>
  <si>
    <t>10000019093</t>
  </si>
  <si>
    <t xml:space="preserve">    DS-KV6113-WPE1(B) Hikvision 2Мп IP вызывная панель на одного абонента с ИК-подсветкой и Wi-Fi</t>
  </si>
  <si>
    <t>10000015960</t>
  </si>
  <si>
    <t xml:space="preserve">    DS-KV8113-WME1(B) Hikvision Вызывная панель домофона с функцией контроля доступа и Wi-Fi</t>
  </si>
  <si>
    <t>10000018606</t>
  </si>
  <si>
    <t xml:space="preserve">    HBST-G Garrett scanner металлодетектор ручной</t>
  </si>
  <si>
    <t>10000011719</t>
  </si>
  <si>
    <t xml:space="preserve">    HBST-GSW Garrett superwand металлодетектор ручной</t>
  </si>
  <si>
    <t>10000011717</t>
  </si>
  <si>
    <t xml:space="preserve">    HBWT-100 арочный металлодетектор</t>
  </si>
  <si>
    <t>10000000439</t>
  </si>
  <si>
    <t xml:space="preserve">    HBWT-500C арочный металлодетектор</t>
  </si>
  <si>
    <t>10000011718</t>
  </si>
  <si>
    <t xml:space="preserve">    KC-MC20(D1) Kocom блок вызова (узкая)</t>
  </si>
  <si>
    <t>10000015122</t>
  </si>
  <si>
    <t xml:space="preserve">    KC-MC20M (2M pixel) Kocom блок вызова (узкий)</t>
  </si>
  <si>
    <t>10000018162</t>
  </si>
  <si>
    <t xml:space="preserve">    KC-MC24(D1) Kocom блок вызова</t>
  </si>
  <si>
    <t>10000015121</t>
  </si>
  <si>
    <t xml:space="preserve">    KC-S81M Kocom блок вызова</t>
  </si>
  <si>
    <t>10000012038</t>
  </si>
  <si>
    <t xml:space="preserve">    KC-S81M(D1) Kocom блок вызова</t>
  </si>
  <si>
    <t>10000015123</t>
  </si>
  <si>
    <t xml:space="preserve">    KC-S81MPOE Kocom блок вызова</t>
  </si>
  <si>
    <t>10000018154</t>
  </si>
  <si>
    <t xml:space="preserve">    KCV-544 (B) Mirror Kocom монитор домофона</t>
  </si>
  <si>
    <t>10000005788</t>
  </si>
  <si>
    <t xml:space="preserve">    KCV-544 (W) Mirror Kocom монитор домофона</t>
  </si>
  <si>
    <t>10000005584</t>
  </si>
  <si>
    <t xml:space="preserve">    KCV-544SD+KC-MC20(B) Kocom к-т видеодомофон</t>
  </si>
  <si>
    <t>10000011648</t>
  </si>
  <si>
    <t xml:space="preserve">    KCV-A374(B) Kocom монитор домофона</t>
  </si>
  <si>
    <t>10000002429</t>
  </si>
  <si>
    <t xml:space="preserve">    KCV-A374(W) Kocom монитор домофона</t>
  </si>
  <si>
    <t>10000002428</t>
  </si>
  <si>
    <t>10000002760</t>
  </si>
  <si>
    <t xml:space="preserve">    KCV-A374W+KC-MC20 Kocom к-т видеодо</t>
  </si>
  <si>
    <t>10000002761</t>
  </si>
  <si>
    <t xml:space="preserve">    KCV-S701EB + KC-S81M Kocom к-т видеодомофона</t>
  </si>
  <si>
    <t>10000012044</t>
  </si>
  <si>
    <t xml:space="preserve">    KCV-S701EB White Kocom монитор домофона</t>
  </si>
  <si>
    <t>10000012042</t>
  </si>
  <si>
    <t xml:space="preserve">    KCV-S701IP White Kocom монитор домофона</t>
  </si>
  <si>
    <t>10000015117</t>
  </si>
  <si>
    <t xml:space="preserve">    KCV-S701IPOE(W) White Kocom монитор домофона</t>
  </si>
  <si>
    <t>10000018153</t>
  </si>
  <si>
    <t xml:space="preserve">    KCV-T701SM(B) + KC-MC20(D1) Kocom к-т видеодомофона</t>
  </si>
  <si>
    <t>10000015116</t>
  </si>
  <si>
    <t xml:space="preserve">    KCV-T701SM(B) Black Kocom монитор домофона</t>
  </si>
  <si>
    <t>10000015120</t>
  </si>
  <si>
    <t xml:space="preserve">    KCV-T701SM(W) + KC-MC20(D1) Kocom к-т видеодомофона</t>
  </si>
  <si>
    <t>10000015115</t>
  </si>
  <si>
    <t xml:space="preserve">    KCV-T701SM(W) White Kocom монитор домофона</t>
  </si>
  <si>
    <t>10000015119</t>
  </si>
  <si>
    <t xml:space="preserve">    KDP-601A + MS-2D Kocom комплект</t>
  </si>
  <si>
    <t>10000007112</t>
  </si>
  <si>
    <t xml:space="preserve">    KDP-Q81F + KD-Q81T Kocom комплект</t>
  </si>
  <si>
    <t>10000018161</t>
  </si>
  <si>
    <t xml:space="preserve">    KIC-300S Sub Kocom</t>
  </si>
  <si>
    <t>00000001935</t>
  </si>
  <si>
    <t xml:space="preserve">    KIC-301 Main Kocom</t>
  </si>
  <si>
    <t>00000001936</t>
  </si>
  <si>
    <t xml:space="preserve">    KIC-304 Main Kocom</t>
  </si>
  <si>
    <t>00000001937</t>
  </si>
  <si>
    <t xml:space="preserve">    KIC-308 Main Kocom</t>
  </si>
  <si>
    <t>00000001938</t>
  </si>
  <si>
    <t xml:space="preserve">    KVL-C304i Kocom блок вызова</t>
  </si>
  <si>
    <t>10000015860</t>
  </si>
  <si>
    <t xml:space="preserve">    KVL-TC306i Kocom блок вызова</t>
  </si>
  <si>
    <t>10000002431</t>
  </si>
  <si>
    <t xml:space="preserve">    KVL-TC308i Kocom блок вызова</t>
  </si>
  <si>
    <t>10000002430</t>
  </si>
  <si>
    <t xml:space="preserve">    MC-COORDINATE блок подключения видеодомофона к подъездному домофону</t>
  </si>
  <si>
    <t>10000015427</t>
  </si>
  <si>
    <t xml:space="preserve">    MCD-3003B1металлодетектор ручной</t>
  </si>
  <si>
    <t>00000002967</t>
  </si>
  <si>
    <t xml:space="preserve">    MS-2D внеш.переговор.устр.</t>
  </si>
  <si>
    <t>00000002480</t>
  </si>
  <si>
    <t xml:space="preserve">    N18P, Imou, Сетевой видеорегистратор, 8 каналов, Разрешение записи:до 6 МП, 3072 x 2048 пикселей.</t>
  </si>
  <si>
    <t>10000015672</t>
  </si>
  <si>
    <t xml:space="preserve">    NSK-623 King доводчик</t>
  </si>
  <si>
    <t>00000002980</t>
  </si>
  <si>
    <t xml:space="preserve">    NSK-633 King доводчик</t>
  </si>
  <si>
    <t>00000002981</t>
  </si>
  <si>
    <t xml:space="preserve">    NSK-644 King доводчик</t>
  </si>
  <si>
    <t>00000002982</t>
  </si>
  <si>
    <t xml:space="preserve">    NSK-645 King доводчик</t>
  </si>
  <si>
    <t>00000002983</t>
  </si>
  <si>
    <t xml:space="preserve">    PS-M1</t>
  </si>
  <si>
    <t>00000003254</t>
  </si>
  <si>
    <t xml:space="preserve">    PS-M2</t>
  </si>
  <si>
    <t>00000003255</t>
  </si>
  <si>
    <t xml:space="preserve">    SF 12-7 Аккумулятор </t>
  </si>
  <si>
    <t>10000007009</t>
  </si>
  <si>
    <t xml:space="preserve">    SF-CVI316P-ICR-P1 Safer уличная 1Mp HD-CVI камера объектив 2.8 - 12 мм, с ИК подсветкой</t>
  </si>
  <si>
    <t>10000005938</t>
  </si>
  <si>
    <t xml:space="preserve">    SZHE-022ID-F Кодонаборная панель со считывателем</t>
  </si>
  <si>
    <t>10000016168</t>
  </si>
  <si>
    <t xml:space="preserve">    SZHE-023ID-F Кодонаборная панель со считывателем</t>
  </si>
  <si>
    <t>10000016169</t>
  </si>
  <si>
    <t xml:space="preserve">    SZHE-201S (ключ)</t>
  </si>
  <si>
    <t>10000012704</t>
  </si>
  <si>
    <t xml:space="preserve">    SZHE-201S-PS (ключ)</t>
  </si>
  <si>
    <t>10000009581</t>
  </si>
  <si>
    <t xml:space="preserve">    TK4100 Карта Proximity EM-Marine, Толстая, Цвет белый</t>
  </si>
  <si>
    <t>10000015128</t>
  </si>
  <si>
    <t xml:space="preserve">    TK4100 Карта Proximity EM-Marine, Тонкая, Цвет белый</t>
  </si>
  <si>
    <t>10000015129</t>
  </si>
  <si>
    <t xml:space="preserve">    UKP-12 устройство квартирное переговорное</t>
  </si>
  <si>
    <t>10000015673</t>
  </si>
  <si>
    <t xml:space="preserve">    UKP-12M устройство квартирное переговорное</t>
  </si>
  <si>
    <t>10000014602</t>
  </si>
  <si>
    <t xml:space="preserve">    UKP-7 устройство квартирное переговорное</t>
  </si>
  <si>
    <t>10000016471</t>
  </si>
  <si>
    <t xml:space="preserve">    UKP-7М устройство квартирное переговорное</t>
  </si>
  <si>
    <t>10000015674</t>
  </si>
  <si>
    <t xml:space="preserve">    VDP-H3212WB IP HiWatch монитор домофона</t>
  </si>
  <si>
    <t>10000019221</t>
  </si>
  <si>
    <t xml:space="preserve">    VM-BPS70 Vandsec Цветная сетевая 2 Mp уличная видеокамера  АРД, f=3,6мм, с ИК подсветкой IR LED: 12 </t>
  </si>
  <si>
    <t>10000013908</t>
  </si>
  <si>
    <t xml:space="preserve">    ББП-20/3 (SZHE-113A)</t>
  </si>
  <si>
    <t>10000018178</t>
  </si>
  <si>
    <t xml:space="preserve">    Брелок на чипе EM-Marine по макету (пустой, без кода)</t>
  </si>
  <si>
    <t>10000018063</t>
  </si>
  <si>
    <t xml:space="preserve">    Брелок на чипе Mifare 1K по макету</t>
  </si>
  <si>
    <t>10000018061</t>
  </si>
  <si>
    <t xml:space="preserve">    Брелок с чипом EM-Marine</t>
  </si>
  <si>
    <t>10000015133</t>
  </si>
  <si>
    <t xml:space="preserve">    Брелок с чипом Mifare 1K</t>
  </si>
  <si>
    <t>10000018062</t>
  </si>
  <si>
    <t xml:space="preserve">    Карта Proximity Mifare 1K, Толстая, Цвет белый</t>
  </si>
  <si>
    <t>10000015130</t>
  </si>
  <si>
    <t xml:space="preserve">    Карта Proximity Mifare 1K, Тонкая, Цвет белый (без номера)</t>
  </si>
  <si>
    <t>10000018060</t>
  </si>
  <si>
    <t xml:space="preserve">    Карта Proximity Mifare 1K, Тонкая, Цвет белый (с номером)</t>
  </si>
  <si>
    <t>10000015132</t>
  </si>
  <si>
    <t xml:space="preserve">    Полис-111L замок</t>
  </si>
  <si>
    <t>10000015470</t>
  </si>
  <si>
    <t xml:space="preserve">    Полис-121И Электромеханический замок-защелка</t>
  </si>
  <si>
    <t>10000007075</t>
  </si>
  <si>
    <t xml:space="preserve">    Полис-13 замок</t>
  </si>
  <si>
    <t>10000015469</t>
  </si>
  <si>
    <t xml:space="preserve">    Полис-19 замок</t>
  </si>
  <si>
    <t>10000013923</t>
  </si>
  <si>
    <t/>
  </si>
  <si>
    <t>остаток</t>
  </si>
  <si>
    <t>774405 \Выкл.Двухкл.\Valena(Бел) (Legrand, Выключатель 2-клавишный , белый)*</t>
  </si>
  <si>
    <t>774420\ Розетка 2к+3 Нем.Стд.\(Бел)( Legrand Valena роз.с заз.белый)*</t>
  </si>
  <si>
    <t>774453\ Рамка3поста Гор.\Белая (Legrand Valena, рамка 3-секционная, белый)*Valena</t>
  </si>
  <si>
    <t>774308 \Пер.На 2 Напр.Двухк.\(Сл.Кость) (Legrand, Valena, Выключатель 2-кл. с двух мест)*</t>
  </si>
  <si>
    <t>774329 \Розетка Tv 2400mhz\(Сл.Кость) (Legrand Valena, Роз. TV 1 выход, 2400МГц, 1.5дБ)*</t>
  </si>
  <si>
    <t>774351\Рамка Valena 1пост Гор.\Сл.К (Legrand, Рамка 1-секционная, слоновая кость)*</t>
  </si>
  <si>
    <t>774353 \Рамка 3поста Гор.\Сл.КValena(Legrand, Рамка 3-секционная, слоновая кость)*</t>
  </si>
  <si>
    <t>774354\Рамка4поста Гор.\Сл.КValena (Legrand, Рамка 4-секционная, слоновая кость)*</t>
  </si>
  <si>
    <t>EPH5805261 EM \Рамка 2-постовая\,АЛЮМИНИЙ (SE Asfora)</t>
  </si>
  <si>
    <t>EPH5805361 EM \Рамка 3-постовая\,АЛЮМИНИЙ (SE Asfora)</t>
  </si>
  <si>
    <t>EPH0100171\1-кл ВЫКЛЮЧАТЕЛЬ\, 10АХ, АНТРАЦИТ (SE Asfora)</t>
  </si>
  <si>
    <t>EPH0300171 \2-кл ВЫКЛЮЧАТЕЛЬ, \10АХ, АНТРАЦИТ (SE Asfora)</t>
  </si>
  <si>
    <t>EPH0400171 \1-кл ВЫКЛЮЧАТЕЛЬ, ПЕРЕКЛЮЧАТЕЛЬ,\ 10АХ, АНТРАЦИТ (SE Asfora, с 2-х мест)</t>
  </si>
  <si>
    <t>EPH0500171 \1-кл ВЫКЛЮЧАТЕЛЬ, ПЕРЕКРЁСНЫЙ, \10АХ, АНТРАЦИТ (SE Asfora, с 3-х мест)</t>
  </si>
  <si>
    <t>EPH0600171\2-кл ВЫКЛЮЧАТЕЛЬ, ПЕРЕКЛЮЧАТЕЛЬ,\ 10АХ, АНТРАЦИТ (SE Asfora, с 2-х мест)</t>
  </si>
  <si>
    <t>EPH2900171\РОЗЕТКА с заз.\, 16АХ, АНТРАЦИТ (SE Asfora)</t>
  </si>
  <si>
    <t>EPH2900271 \РОЗЕТКА с заз., со шторками\, 16АХ, АНТРАЦИТ (SE Asfora)</t>
  </si>
  <si>
    <t>EPH4400171\РОЗЕТКАдвойная RJ45 Cat.5e UTP,\ АНТРАЦИТ (SE Asfora)</t>
  </si>
  <si>
    <t>EPH5800171 \Рамка 1-постовая\, АНТРАЦИТ (SE Asfora)</t>
  </si>
  <si>
    <t>EPH5800271 \Рамка 2-постовая\, АНТРАЦИТ (SE Asfora)</t>
  </si>
  <si>
    <t>EPH5800571 \Рамка 5-постовая\, АНТРАЦИТ (SE Asfora)</t>
  </si>
  <si>
    <t>EPH0100121 в сборе, \1-кл ВЫКЛЮЧАТЕЛЬ\, 10АХ, БЕЛЫЙ (SE Asfora)</t>
  </si>
  <si>
    <t>EPH0300121 в сборе, \2-кл ВЫКЛЮЧАТЕЛЬ, \10АХ, БЕЛЫЙ (SE Asfora)</t>
  </si>
  <si>
    <t>EPH0400121 в сборе, \1-кл ВЫКЛЮЧАТЕЛЬ, ПЕРЕКЛЮЧАТЕЛЬ,\ 10АХ, БЕЛЫЙ (SE Asfora, с 2-х мест)</t>
  </si>
  <si>
    <t>EPH2900121в сборе, \РОЗЕТКА с заз.\, 16АХ, БЕЛЫЙ (SE Asfora)</t>
  </si>
  <si>
    <t>EPH2900221в сборе, \РОЗЕТКА с заз., со шторками\, 16АХ, БЕЛЫЙ (SE Asfora)</t>
  </si>
  <si>
    <t>EPH3100121в сборе, \РОЗЕТКА с заз., с крышкой\, 16АХ, БЕЛЫЙ (SE Asfora)</t>
  </si>
  <si>
    <t>EPH5800121 \Рамка 1-постовая\, БЕЛЫЙ (SE Asfora)</t>
  </si>
  <si>
    <t>EPH5800221 \Рамка 2-постовая\, БЕЛЫЙ (SE Asfora)</t>
  </si>
  <si>
    <t>EPH5800321 \Рамка 3-постовая\, БЕЛЫЙ (SE Asfora)</t>
  </si>
  <si>
    <t>EPH5800421 \Рамка 4-постовая\, БЕЛЫЙ (SE Asfora)</t>
  </si>
  <si>
    <t>EPH5800521 \Рамка 5-постовая\, БЕЛЫЙ (SE Asfora)</t>
  </si>
  <si>
    <t>EPH5800621 \Рамка 6-постовая\, БЕЛЫЙ (SE Asfora)</t>
  </si>
  <si>
    <t>EPH9900121в сборе, \РОЗЕТКА с заз., ДВОЙНАЯ\, 16АХ, БЕЛЫЙ (SE Asfora)</t>
  </si>
  <si>
    <t>EPH0100123 в сборе, \1-кл ВЫКЛЮЧАТЕЛЬ\, 10АХ, КРЕМОВЫЙ (SE Asfora)</t>
  </si>
  <si>
    <t>EPH0300123в сборе, \2кл ВЫКЛЮЧАТЕЛЬ, \10АХ, КРЕМОВЫЙ (SE Asfora)</t>
  </si>
  <si>
    <t>EPH0400123 в сборе, \1-кл ВЫКЛЮЧАТЕЛЬ, ПЕРЕКЛЮЧАТЕЛЬ,\ 10АХ, КРЕМОВЫЙ (SE Asfora, с 2-х мест)</t>
  </si>
  <si>
    <t>EPH0500123в сборе, \1-кл ВЫКЛЮЧАТЕЛЬ, ПЕРЕКРЁСНЫЙ, \10АХ, КРЕМОВЫЙ (SE Asfora, с 3-х мест)</t>
  </si>
  <si>
    <t>EPH0600123в сборе, \2-кл ВЫКЛЮЧАТЕЛЬ, ПЕРЕКЛЮЧАТЕЛЬ,\ 10АХ, КРЕМОВЫЙ (SE Asfora, с 2-х мест)</t>
  </si>
  <si>
    <t>EPH2900123в сборе, \РОЗЕТКА с заз.\, 16АХ, КРЕМОВЫЙ (SE Asfora)</t>
  </si>
  <si>
    <t>EPH3100123в сборе, \РОЗЕТКА с заз., с крышкой\, 16АХ, КРЕМОВЫЙ (SE Asfora)</t>
  </si>
  <si>
    <t>EPH3200123в сборе, \РОЗЕТКА ТV, оконечная, 1 выход, 1ДБ\,КРЕМОВЫЙ (SE Asfora)</t>
  </si>
  <si>
    <t>EPH4300123в сборе, \РОЗЕТКАодинарная RJ45 Cat.5e UTP,\ КРЕМОВЫЙ (SE Asfora)</t>
  </si>
  <si>
    <t>EPH5800223 \Рамка 2-постовая\, КРЕМОВЫЙ (SE Asfora)</t>
  </si>
  <si>
    <t>EPH5800423 \Рамка 4-постовая\, КРЕМОВЫЙ (SE Asfora)</t>
  </si>
  <si>
    <t>EPH5800523 \Рамка 5-постовая\, КРЕМОВЫЙ (SE Asfora)</t>
  </si>
  <si>
    <t>EPH5800623 \Рамка 6-постовая\, КРЕМОВЫЙ (SE Asfora)</t>
  </si>
  <si>
    <t>EPH6100123\КОРОБКА наружного монтажа\,КРЕМОВЫЙ (SE Asfora)</t>
  </si>
  <si>
    <t>EPH9900123в сборе, \РОЗЕТКА с заз., ДВОЙНАЯ\, 16АХ, КРЕМОВЫЙ (SE Asfora)</t>
  </si>
  <si>
    <t>DS-H108GA HD-TVI HiWatch видеорегистратор</t>
  </si>
  <si>
    <t>DS-H204QA(B) HiWatch Регистратор</t>
  </si>
  <si>
    <t xml:space="preserve">DS-T200A HiWatch Цилиндрическая уличная камера </t>
  </si>
  <si>
    <t xml:space="preserve">DS-T280(B) HiWatch Цилиндрическая уличная камера </t>
  </si>
  <si>
    <t>DS-T500(C) HiWatchЦилиндрическая уличная камера</t>
  </si>
  <si>
    <t>BC1C (CS-BC1C-B0-2C2WPBDL) EZVIZ Видеокамера с аккумуляторной батареей</t>
  </si>
  <si>
    <t>BC2 (CS-BC2-A0-2C2WPFB) EZVIZ Видеокамера с аккумуляторной батареей</t>
  </si>
  <si>
    <t xml:space="preserve">BM1 (CS-BM1-R100-2D2WF-Ra) EZVIZ Видеоняня на батарейках </t>
  </si>
  <si>
    <t>C1C-B(CS-C1C-E0-1E2WF) EZVIZ Видеокамера</t>
  </si>
  <si>
    <t>C3TN (CS-C3TN-A0-1H2WF) Ezviz</t>
  </si>
  <si>
    <t>C8PF (CS-C8PF-A0-6E22WFR) EZVIZ видеокамера</t>
  </si>
  <si>
    <t>HB8 4MP (CS-HB8-R100-2C4WDL) EZVIZ видеокамера с аккумуляторной батареей</t>
  </si>
  <si>
    <t>TY1 (CS-TY1-B0-1G2WF) EZVIZ поворотная видеокамера</t>
  </si>
  <si>
    <t>DS-I250L HiWatchВидеокамера цилиндрическая</t>
  </si>
  <si>
    <t>DS-I250M(B) HiWatchВидеокамера цилиндрическая</t>
  </si>
  <si>
    <t xml:space="preserve">DS-I253L(B) HiWatchКупольная внутренняя камера </t>
  </si>
  <si>
    <t>DS-I259M(C) IP HiWatch Видеокамера</t>
  </si>
  <si>
    <t>Bullet 2C 4MP, Imou, Wi-Fi видеокамера</t>
  </si>
  <si>
    <t>Bullet 2C-0280B, Imou, Wi-Fi видеокамера</t>
  </si>
  <si>
    <t>Bullet 2E 4MP-0280B, Imou, Wi-Fi видеокамера</t>
  </si>
  <si>
    <t>Bullet 2E-0280B, Imou, Wi-Fi видеокамера</t>
  </si>
  <si>
    <t>Bullet Pro 3MP, Imou, Wi-Fi видеокамера</t>
  </si>
  <si>
    <t>Bullet Pro 5MP, Imou, Wi-Fi видеокамера</t>
  </si>
  <si>
    <t>Cruiser 2MP, Imou, Wi-Fi видеокамера, CMOS-матрица 1/2.8", Механический ИК-фильтр, ИК-подсветка</t>
  </si>
  <si>
    <t>Cue 2 Wi-Fi видеокамера Imou, CMOS-матрица 1/2.7", Механический ИК-фильтр, ИК-подсветка</t>
  </si>
  <si>
    <t>Ranger 2 Black, Imou, Wi-Fi видеокамера, CMOS-матрица 1/2.7", Механический ИК-фильтр, ИК-подсветка</t>
  </si>
  <si>
    <t>Ranger 2 Gray, Imou, Wi-Fi видеокамера, CMOS-матрица 1/2.7", Механический ИК-фильтр, ИК-подсветка</t>
  </si>
  <si>
    <t>Ranger Pro, Imou, Wi-Fi видеокамера, CMOS-матрица 1/2.7", Механический ИК-фильтр</t>
  </si>
  <si>
    <t>Ranger SE, Imou, Wi-Fi видеокамера</t>
  </si>
  <si>
    <t>102 Доводчик дверной НОРА-М (до 30кг) (серебро)</t>
  </si>
  <si>
    <t>410 ISPARUS Доводчик НОРА-М (от 15 до 60кг) (коричневый) морозостойкий</t>
  </si>
  <si>
    <t>410 ISPARUS Доводчик НОРА-М (от 15 до 60кг) (серебро) морозостойкий</t>
  </si>
  <si>
    <t>410 ISPARUS Доводчик НОРА-М (от 15 до 60кг) (черный) морозостойкий</t>
  </si>
  <si>
    <t>4ST Доводчик НОРА-М (25-120 кг) (серебро) морозостойкий</t>
  </si>
  <si>
    <t>4ST Доводчик НОРА-М (25-120 кг) (черный) морозостойкий</t>
  </si>
  <si>
    <t>830 Slider Доводчик НОРА-М (от 25 до 80 кг) (серебро) морозостойкий со скользящей тягой</t>
  </si>
  <si>
    <t>№2S F фиксацияДоводчик НОРА-М (до 50кг) (серебро) морозостойкий</t>
  </si>
  <si>
    <t>Батарея, SVC, AL7-12/L, свинцово-кислотная 12В 7 Ач, Размер в мм.: 95*151*65 (слаботочка)</t>
  </si>
  <si>
    <t>048944 LM ДАТЧИК PIR 360ГР БЛИСТЕР (Legrand IP41, 8м)</t>
  </si>
  <si>
    <t>048946 LM ДАТЧИК PIR 180/360ГР БЛИСТЕР (Legrand IP55, 8м)</t>
  </si>
  <si>
    <t>604818 LegrandАвтоматический выключатель 2-пол, 10A, Тип C (6048-18)</t>
  </si>
  <si>
    <t>604833 LegrandАвтоматический выключатель 3-пол, 10A, Тип C (6048-33)</t>
  </si>
  <si>
    <t>604835 LegrandАвтоматический выключатель 3-пол, 16A, Тип C (6048-35)</t>
  </si>
  <si>
    <t>11202\АВТ.ВЫКЛ.ВА63 1П 10А С\ (Domovoy BA63 SE 1-пол,10A, C, (распродажа)</t>
  </si>
  <si>
    <t>11212 Domovoy BA63 SE \1N-пол,10A, C\ (распродажа)</t>
  </si>
  <si>
    <t>11213 Domovoy BA63 SE \1N-пол,16A, C\ (распродажа)</t>
  </si>
  <si>
    <t>11221 Domovoy BA63 SE \3-пол,6A, C,\ (распродажа)</t>
  </si>
  <si>
    <t>11223\АВТ.ВЫКЛ. ВА63 3П 16А С\ (Domovoy BA63 SE 3-пол,16A, C,) (распродажа)</t>
  </si>
  <si>
    <t>EZ9F34116 \АВТ.ВЫКЛ.1П 16А С 4,5кА 230В \( Easy9 SE автоматический выключатель 1П, 16A, C)*</t>
  </si>
  <si>
    <t>EZ9F34125\АВТ. ВЫКЛ. 1П 25А С 4,5кА 230В\(Easy9 SE автом. выкл.1П, 25A, C, 4,5кА, 230В)*</t>
  </si>
  <si>
    <t>EZ9R34225 SE \Дифференциальный выключатель (УЗО) 2П 25A, 30mA, АС\\\</t>
  </si>
  <si>
    <t>EZ9R34240 SE \Дифференциальный выключатель (УЗО) 2П 40A, 30mA, АС\</t>
  </si>
  <si>
    <t>EZC100F3080 3П3Т АВТ. ВЫКЛ. EZC100 10КА/400В 80A (распродажа)</t>
  </si>
  <si>
    <t>R9F12116 \АВТ.ВЫКЛ. (АВ) С 16А 1P 6000А\ (Resi9 SE)</t>
  </si>
  <si>
    <t>R9F12125\АВТ.ВЫКЛ. (АВ) С 25А 1P 6000А\ (Resi9 SE)</t>
  </si>
  <si>
    <t>AD-ZN-30 SMART SWITCH, выключатель, 45x45 (AD-ZN)</t>
  </si>
  <si>
    <t>F70 Feilifu \Заглушка45х22,5\(1мод.) , белый</t>
  </si>
  <si>
    <t>FZ517 Настольный бокс, цвет серебро (6 мод., пустой, крышка металл, корпус пластик) (STG-6M-S)</t>
  </si>
  <si>
    <t>FZ517 Настольный бокс, черный (6 мод., крышка металл, корпус пласти, пустой) (DZ517-NZ/L) (STG-6M-B)</t>
  </si>
  <si>
    <t>HTD-624AS/SM Feilifu \лючок напольный \ 12 мод., пластик, боковой монтаж (пустой) (SF-12M-G)</t>
  </si>
  <si>
    <t xml:space="preserve">HTD-ZN-1602 (GOLD) Напольный лючок на 2х3 модуля, металл, цвет золото (Feilifu , пустой) </t>
  </si>
  <si>
    <t xml:space="preserve">HTD-ZN-1602L (BLACK) Напольный лючок на 2х3 модуля, металл, цвет чёрный (Feilifu , пустой) </t>
  </si>
  <si>
    <t>HTD-ZN-2602L (BLACK) Напольный лючок на 2х4 модулей, металл, цвет чёрный (Feilifu, пустой)</t>
  </si>
  <si>
    <t>HTD-ZN-2602L (SILVER) Напольный лючок на 2х4 модулей, металл, цвет серебро (Feilifu) (STF-8M-S)</t>
  </si>
  <si>
    <t>HTD-ZN-28 (BLACK)Напольный лючок на 4 модуля, металл, цвет чёрный (Feilifu, пустой)</t>
  </si>
  <si>
    <t>HTD-ZN-28 (GOLD) Напольный лючок на 4 модуля, металл, цвет золото (Feilifu, пустой)</t>
  </si>
  <si>
    <t>HTD-ZN-28L (SILVER) Напольный лючок на 4 модуля, металл, цвет серебро (Feilifu, пустой)</t>
  </si>
  <si>
    <t>ZNYL-3GD/U, Настольный выдвижной блок розеток, SMART</t>
  </si>
  <si>
    <t>AD-DC-02USB-A + USB-C беспроводное зарядное устройство</t>
  </si>
  <si>
    <t>AD-DC-03-BK, беспроводное зарядное устройство, врезное, кабель USB 1m цвет чёрный</t>
  </si>
  <si>
    <t>AD-DC-03-W, беспроводное зарядное устройство, врезное, кабель USB 1m цвет белый</t>
  </si>
  <si>
    <t>AD-DC-03-WB, беспроводное зарядное устройство, врезное, кабель USB 1m цвет бело/чёрный</t>
  </si>
  <si>
    <t>AD-DC-05-BK, беспроводное зарядное устройство накладное с подсветкой, кабель USB 1m цвет чёрный</t>
  </si>
  <si>
    <t>AD-DC-05-WB, беспроводное зарядное устройство, накладное с подсветкой кабель USB 1m цвет бело/чёрный</t>
  </si>
  <si>
    <t>SF-CVI316P-ICR-P1 Safer уличная 1Mp HD-CVI камера объектив 2.8 - 12 мм, с ИК подсветкой</t>
  </si>
  <si>
    <t xml:space="preserve">VM-BPS70 Vandsec Цветная сетевая 2 Mp уличная видеокамераАРД, f=3,6мм, с ИК подсветкой IR LED: 12 </t>
  </si>
  <si>
    <t>KIC-300S Sub Kocom</t>
  </si>
  <si>
    <t>KIC-301 Main Kocom</t>
  </si>
  <si>
    <t>KIC-304 Main Kocom</t>
  </si>
  <si>
    <t>KIC-308 Main Kocom</t>
  </si>
  <si>
    <t>DS-D100IKWF(B) HiWatch Домофон</t>
  </si>
  <si>
    <t>DS-KH6320-TE1 IP Hikvision Домофон</t>
  </si>
  <si>
    <t>DS-KIS603-P(C) Hikvision IP-комплект видеодомофонии</t>
  </si>
  <si>
    <t>DS-KIS605-P Hikvision IP-комплект видеодомофонии</t>
  </si>
  <si>
    <t>DS-KV6113-PE1(C) Hikvision 2Мп IP вызывная панель на одного абонента с ИК-подсветкой</t>
  </si>
  <si>
    <t>DS-KV6113-WPE1(B) Hikvision 2Мп IP вызывная панель на одного абонента с ИК-подсветкой и Wi-Fi</t>
  </si>
  <si>
    <t>KC-S81MPOE Kocom блок вызова</t>
  </si>
  <si>
    <t>KCV-S701IP White Kocom монитор домофона</t>
  </si>
  <si>
    <t>KCV-S701IPOE(W) White Kocom монитор домофона</t>
  </si>
  <si>
    <t>VDP-H3212WB IP HiWatch монитор домофона</t>
  </si>
  <si>
    <t>MS-2D внеш.переговор.устр.</t>
  </si>
  <si>
    <t>KDP-601A + MS-2D Kocom комплект</t>
  </si>
  <si>
    <t>KDP-Q81F + KD-Q81T Kocom комплект</t>
  </si>
  <si>
    <t>UKP-12 устройство квартирное переговорное</t>
  </si>
  <si>
    <t>UKP-12M устройство квартирное переговорное</t>
  </si>
  <si>
    <t>UKP-7 устройство квартирное переговорное</t>
  </si>
  <si>
    <t>UKP-7М устройство квартирное переговорное</t>
  </si>
  <si>
    <t>DS-D100KF HiWatch Домофон</t>
  </si>
  <si>
    <t>KCV-544SD+KC-MC20(B) Kocom к-т видеодомофон</t>
  </si>
  <si>
    <t>KCV-A374W+KC-MC20 Kocom к-т видеодо</t>
  </si>
  <si>
    <t>KCV-S701EB + KC-S81M Kocom к-т видеодомофона</t>
  </si>
  <si>
    <t>KCV-T701SM(B) + KC-MC20(D1) Kocom к-т видеодомофона</t>
  </si>
  <si>
    <t>KCV-T701SM(W) + KC-MC20(D1) Kocom к-т видеодомофона</t>
  </si>
  <si>
    <t>DS-D100P HiWatch вызывная панель</t>
  </si>
  <si>
    <t>KC-MC20(D1) Kocom блок вызова (узкая)</t>
  </si>
  <si>
    <t>KC-MC20M (2M pixel) Kocom блок вызова (узкий)</t>
  </si>
  <si>
    <t>KC-MC24(D1) Kocom блок вызова</t>
  </si>
  <si>
    <t>KC-S81M Kocom блок вызова</t>
  </si>
  <si>
    <t>KC-S81M(D1) Kocom блок вызова</t>
  </si>
  <si>
    <t>KCV-544 (B) Mirror Kocom монитор домофона</t>
  </si>
  <si>
    <t>KCV-544 (W) Mirror Kocom монитор домофона</t>
  </si>
  <si>
    <t>KCV-A374(B) Kocom монитор домофона</t>
  </si>
  <si>
    <t>KCV-A374(W) Kocom монитор домофона</t>
  </si>
  <si>
    <t>KCV-S701EB White Kocom монитор домофона</t>
  </si>
  <si>
    <t>KCV-T701SM(B) Black Kocom монитор домофона</t>
  </si>
  <si>
    <t>KCV-T701SM(W) White Kocom монитор домофона</t>
  </si>
  <si>
    <t>KVL-C304i Kocom блок вызова</t>
  </si>
  <si>
    <t>KVL-TC306i Kocom блок вызова</t>
  </si>
  <si>
    <t>KVL-TC308i Kocom блок вызова</t>
  </si>
  <si>
    <t>MC-COORDINATE блок подключения видеодомофона к подъездному домофону</t>
  </si>
  <si>
    <t>HBST-G Garrett scanner металлодетектор ручной</t>
  </si>
  <si>
    <t>HBST-GSW Garrett superwand металлодетектор ручной</t>
  </si>
  <si>
    <t>HBWT-100 арочный металлодетектор</t>
  </si>
  <si>
    <t>HBWT-500C арочный металлодетектор</t>
  </si>
  <si>
    <t>MCD-3003B1металлодетектор ручной</t>
  </si>
  <si>
    <t>NSK-644 King доводчик</t>
  </si>
  <si>
    <t>NSK-645 King доводчик</t>
  </si>
  <si>
    <t>SZHE-201S (ключ)</t>
  </si>
  <si>
    <t>SZHE-201S-PS (ключ)</t>
  </si>
  <si>
    <t>Полис-111L замок</t>
  </si>
  <si>
    <t>Полис-121И Электромеханический замок-защелка</t>
  </si>
  <si>
    <t>Полис-13 замок</t>
  </si>
  <si>
    <t>Полис-19 замок</t>
  </si>
  <si>
    <t>TK4100 Карта Proximity EM-Marine, Толстая, Цвет белый</t>
  </si>
  <si>
    <t>TK4100 Карта Proximity EM-Marine, Тонкая, Цвет белый</t>
  </si>
  <si>
    <t>Брелок на чипе EM-Marine по макету</t>
  </si>
  <si>
    <t>Брелок на чипе Mifare 1K по макету</t>
  </si>
  <si>
    <t>Брелок с чипом EM-Marine</t>
  </si>
  <si>
    <t>Брелок с чипом Mifare 1K</t>
  </si>
  <si>
    <t>Карта Proximity Mifare 1K, Толстая, Цвет белый</t>
  </si>
  <si>
    <t>Карта Proximity Mifare 1K, Тонкая, Цвет белый (без номера)</t>
  </si>
  <si>
    <t>Карта Proximity Mifare 1K, Тонкая, Цвет белый (с номером)</t>
  </si>
  <si>
    <t>SZHE-022ID-F Кодонаборная панель со считывателем</t>
  </si>
  <si>
    <t>SZHE-023ID-F Кодонаборная панель со считывателем</t>
  </si>
  <si>
    <t xml:space="preserve">SF 12-7 Аккумулятор </t>
  </si>
  <si>
    <t>ББП-20/3 (SZHE-113A)</t>
  </si>
  <si>
    <t>PS-M2</t>
  </si>
  <si>
    <t>DS-1990A Touch Memory ключ</t>
  </si>
  <si>
    <t>00000007204</t>
  </si>
  <si>
    <t>10000016428</t>
  </si>
  <si>
    <t>&gt;50</t>
  </si>
  <si>
    <t>&gt;60</t>
  </si>
  <si>
    <t>Портативные зарядные устройства</t>
  </si>
  <si>
    <t>PB200LZM</t>
  </si>
  <si>
    <t>Портативный внешний аккумулятор Xiaomi Redmi Power Bank 20000mAh (18W Fast Charge) Черный</t>
  </si>
  <si>
    <t>Портативный внешний аккумулятор, Xiaomi, Redmi Power Bank 20000mAh (18W Fast Charge) PB200LZM/VXN4304GL, USB-A x 2,3.6 А,Напряжение аккумулятора74 Втч, Вход USB-C/ Выход USB-A, Одновременная зарядка двух устройств, Функция быстрой заряядки, Черный</t>
  </si>
  <si>
    <t>Кабели</t>
  </si>
  <si>
    <t>CTL01ZMC</t>
  </si>
  <si>
    <t>Интерфейсный кабель Xiaomi Mi USB-C Cable 100см Белый</t>
  </si>
  <si>
    <t>SJX10ZM</t>
  </si>
  <si>
    <t>Интерфейсный кабель Xiaomi Type-C Чёрный</t>
  </si>
  <si>
    <t>Интерфейсный кабель, Xiaomi, Type-C, SJX10ZM/SJV4109GL, Длина кабеля 1 м., Чёрный</t>
  </si>
  <si>
    <t>Интерфейсный кабель Xiaomi Type-C Красный</t>
  </si>
  <si>
    <t>Интерфейсный кабель, Xiaomi, Type-C, SJX10ZM/SJV4110GL,100 cm,Красный</t>
  </si>
  <si>
    <t xml:space="preserve">SJX12ZM </t>
  </si>
  <si>
    <t>Интерфейсный кабель Xiaomi USB Type-C to Type-C 150 см</t>
  </si>
  <si>
    <t>Интерфейсный кабель, Xiaomi, USB Type-C to Type-C 150 см, SJX12ZM/SJV4108GL</t>
  </si>
  <si>
    <t>Интерфейсный кабель Xiaomi Mi Type-C to Lightning Cable 100см</t>
  </si>
  <si>
    <t>Интерфейсный кабель, Xiaomi, Mi Type-C to Lightning Cable, BHR4421GL/CTL01ZMC, 100см</t>
  </si>
  <si>
    <t>&gt;500</t>
  </si>
  <si>
    <t>&gt;200</t>
  </si>
  <si>
    <t>&gt;250</t>
  </si>
  <si>
    <t>&gt;100</t>
  </si>
  <si>
    <t>Зарядные устройства</t>
  </si>
  <si>
    <t>AD201EU</t>
  </si>
  <si>
    <t>Зарядное устройство Xiaomi Mi 20W Charger (Type-C)</t>
  </si>
  <si>
    <t>Зарядное устройство, Xiaomi, Mi 20W Charger (Type-C), AD201/BHR4927GL, 20Вт, Быстрая зарядка, Поддержка широкого напряжения 100-240V~50/60 Гц 0.5 A, USB-C, 5V/3A, 9V/2.22 A, 12V/1.67 A, 20W Max Output, 30 x 22.5 x 43 мм, Белый</t>
  </si>
  <si>
    <t>AD332EU</t>
  </si>
  <si>
    <t>Зарядное устройство Mi 33W Wall Charger Type-A + Type-C</t>
  </si>
  <si>
    <t>Зарядное устройство, Mi, 33W Wall Charger, Type-A + Type-C, AD332EU/BHR4996GL, 33Вт, 5 В/3 А, 9 В/3 А, 12 В/2,25 A, 20 В/1,35 A, 11 В/3 А, Протокол PD3.0, 8 видов защиты, Работа с электросетями с напряжением от 110 до 240 В, Белый</t>
  </si>
  <si>
    <t xml:space="preserve">WPC02ZM </t>
  </si>
  <si>
    <t>Беспроводное зарядное устройство Mi 20W Wireless Charging Stand</t>
  </si>
  <si>
    <t>Беспроводное зарядное устройство, Mi, 20W Wireless Charging Stand GDS4145GL/WPC02ZM,Черный</t>
  </si>
  <si>
    <t>Защитные стёкла и плёнки</t>
  </si>
  <si>
    <t>GG01</t>
  </si>
  <si>
    <t>Защитное стекло GG01 для Xiaomi Redmi 9A 2.5D Half</t>
  </si>
  <si>
    <t>Защитное стекло, GG01, для Xiaomi, Redmi 9A, 2.5D Half</t>
  </si>
  <si>
    <t>GG02</t>
  </si>
  <si>
    <t>Защитное стекло GG02 для Xiaomi Redmi 9C 2.5D Half</t>
  </si>
  <si>
    <t>Защитное стекло, GG02, для Xiaomi, Redmi 9C, 2.5D Half</t>
  </si>
  <si>
    <t>GG03</t>
  </si>
  <si>
    <t>Защитное стекло GG03 для Xiaomi Redmi 9 2.5D Half</t>
  </si>
  <si>
    <t>Защитное стекло, GG03, для Xiaomi, Redmi 9, 2.5D Half</t>
  </si>
  <si>
    <t>GG04</t>
  </si>
  <si>
    <t>Защитное стекло GG04 для Xiaomi Redmi 9T 2.5D Half</t>
  </si>
  <si>
    <t>Защитное стекло, GG04, для Xiaomi, Redmi 9T, 2.5D Half</t>
  </si>
  <si>
    <t>GG11</t>
  </si>
  <si>
    <t>Защитное стекло GG11 для Xiaomi POCO M3 2.5D Half</t>
  </si>
  <si>
    <t>Защитное стекло, GG11, для Xiaomi, POCO M3, 2.5D Half</t>
  </si>
  <si>
    <t>Чехлы</t>
  </si>
  <si>
    <t>XG-PR01</t>
  </si>
  <si>
    <t>Чехол для телефона XG XG-PR01 для Redmi 10A TPU Зелёный</t>
  </si>
  <si>
    <t>Чехол для телефона, XG, XG-PR01, для Redmi 10A, TPU, Зелёный, пол. пакет</t>
  </si>
  <si>
    <t>XG-TR13</t>
  </si>
  <si>
    <t>Чехол для телефона XG XG-TR13 для Redmi 10A Прозрачный с Бортами</t>
  </si>
  <si>
    <t>Чехол для телефона, XG, XG-TR13, для Redmi 10A, Прозрачный, Борты, пол. пакет</t>
  </si>
  <si>
    <t>XG-TR06</t>
  </si>
  <si>
    <t>Чехол для телефона XG XG-TR06 для Redmi Note 10 Прозрачный с Бортами</t>
  </si>
  <si>
    <t>Чехол для телефона, XG, XG-TR06, для Redmi Note 10, Прозрачный, Борты, пол. пакет</t>
  </si>
  <si>
    <t>XG-TR07</t>
  </si>
  <si>
    <t>Прочее</t>
  </si>
  <si>
    <t xml:space="preserve">Планшеты </t>
  </si>
  <si>
    <t>Смарт часы</t>
  </si>
  <si>
    <t>M2109W1</t>
  </si>
  <si>
    <t>M2131W1</t>
  </si>
  <si>
    <t>Смарт часы Poco Watch Blue</t>
  </si>
  <si>
    <t>Смарт часы, Xiaomi, Poco Watch, M2131W1, Дисплей 1.6" AMOLED, Разрешение 320 x 360, Водонепроницаемые (5 АТМ), GPS+GLONASS, Galileo, BDS, Батарея 225 мАч, Вес 31 гр, Синий</t>
  </si>
  <si>
    <t>Смарт часы Poco Watch Ivory</t>
  </si>
  <si>
    <t>Смарт часы, Xiaomi, Poco Watch, M2131W1, Дисплей 1.6" AMOLED, Разрешение 320 x 360, Водонепроницаемые (5 АТМ), GPS+GLONASS, Galileo, BDS, Батарея 225 мАч, Вес 31 гр, Бежевый</t>
  </si>
  <si>
    <t>&gt;80</t>
  </si>
  <si>
    <t>A1969</t>
  </si>
  <si>
    <t>Смарт часы Amazfit GTS2 A1969 Petal Pink (New Version)</t>
  </si>
  <si>
    <t>Смарт часы, Amazfit, GTS2 A1969, Дисплей 1.65" AMOLED, Разрешение 348х442, Водонепроницаемость 5 АТМ, GPS+GLONASS, Батарея 246 мАч, Розовый лепесток</t>
  </si>
  <si>
    <t>A2035</t>
  </si>
  <si>
    <t>WT2105</t>
  </si>
  <si>
    <t>Смарт часы 70Mai Maimo Rose Gold</t>
  </si>
  <si>
    <t>Смарт часы, 70Mai, Maimo WT2105, Сенсорный экран 1,69" TFT-LCD, Вес 24 гр., Водонепроницаемость 5 АТМ, Алюминиевый Сплав, Силиконовый ремешок, G-датчик, Датчик частоты сердечных сокращений PPG, BT5.0 BLE, Батарея 300 мАч, Магнитный способ зарядки, Время работы 10 дней (стандартное использование), 21 день (базовый режим), Android 6.0+, iOS 9.0+, Совместимо с Maimo App, Белый силиконовый ремешок, Rose Gold</t>
  </si>
  <si>
    <t>Смарт часы 70Mai Maimo Оранжевый</t>
  </si>
  <si>
    <t>Смарт часы, 70Mai, Maimo WT2105, Сенсорный экран 1,69" TFT-LCD, Вес 24 гр., Водонепроницаемость 5 АТМ, Алюминиевый Сплав, Силиконовый ремешок, G-датчик, Датчик частоты сердечных сокращений PPG, BT5.0 BLE, Батарея 300 мАч, Магнитный способ зарядки, Время работы 10 дней (стандартное использование), 21 день (базовый режим), Android 6.0+, iOS 9.0+, Совместимо с Maimo App, Оранжевый (+ Черный силиконовый ремешок)</t>
  </si>
  <si>
    <t>WT2001</t>
  </si>
  <si>
    <t>Смарт часы 70Mai Maimo Watch R GPS Черный</t>
  </si>
  <si>
    <t>Смарт часы, 70Mai, Maimo Watch R GPS, 1.3", 360*360, TFT-LCD, 46.4*10.80 mm/44.71g, Время заряда батареи около 2 часов, GPS, GLONASS, BDS, Galileo, QZSS, BLE 5.0, Влагозащита 5ATM, G-Sensor/PPG Heart Rate Sensor, Приложение Maimo Fit, Функция измерения уровня кислорода в крови, Мониторинг сердцебиения, Мониторинг женского здоровья, 115 фитнес программ, Отделка из нержавеющей стали, 280 mAh, Черный</t>
  </si>
  <si>
    <t>Смарт часы 70Mai Maimo Watch R GPS Синий</t>
  </si>
  <si>
    <t>Смарт часы, 70Mai, Maimo Watch R GPS, 1.3", 360*360, TFT-LCD, 46.4*10.80 mm/44.71g, Время заряда батареи около 2 часов, GPS, GLONASS, BDS, Galileo, QZSS, BLE 5.0, Влагозащита 5ATM, G-Sensor/PPG Heart Rate Sensor, Приложение Maimo Fit, Функция измерения уровня кислорода в крови, Мониторинг сердцебиения, Мониторинг женского здоровья, 115 фитнес программ, Отделка из нержавеющей стали, 280 mAh, Синий</t>
  </si>
  <si>
    <t>KW66</t>
  </si>
  <si>
    <t>Смарт часы Imilab KW66</t>
  </si>
  <si>
    <t>Смарт часы, Imilab, KW66, HD сенсорный дисплей 1,28", 240240 пикселей, 265 ppi, акселерометр, шагомер (STK8321), пульсометр (VC31), Bluetooth 5.0 (LE), 340 мАч, Li-Pol, 30 дней работа от одного заряда, 13 спортивных режимов, Круглосуточный био-трэкер, IP68, Металлический корпус, Силиконовый ремешок, Функционирует через приложение GloryFit, Черный</t>
  </si>
  <si>
    <t xml:space="preserve">Фитнес браслеты </t>
  </si>
  <si>
    <t>Аксессуары</t>
  </si>
  <si>
    <t>Ноутбуки</t>
  </si>
  <si>
    <t>Охлаждающие подставки</t>
  </si>
  <si>
    <t>N200 DP-N11N-N200</t>
  </si>
  <si>
    <t>Охлаждающая подставка для ноутбука Deepcool N200 15,6"</t>
  </si>
  <si>
    <t>Охлаждающая подставка для ноутбука, Deepcool, N200 DP-N11N-N200, 15.6", Вентилятор 12см, 1000±10%RPM, USB 2.0, 22,7дБл, Габариты 340.5х310,5х59мм, Чёрный</t>
  </si>
  <si>
    <t>WIND PAL MINI DP-N114L-WDMI</t>
  </si>
  <si>
    <t>Охлаждающая подставка для ноутбука Deepcool WIND PAL MINI 15 ,6"</t>
  </si>
  <si>
    <t>Охлаждающая подставка для ноутбука, Deepcool, WIND PAL MINI DP-N114L-WDMI, 15.6", Вентилятор 14см LED, 1000±10%RPM, Сквозной USB 2.0, 21,6дБл, Габариты 340х250х25мм, Чёрный</t>
  </si>
  <si>
    <t>U PAL DP-N214A5_UPAL</t>
  </si>
  <si>
    <t>Охлаждающая подставка для ноутбука Deepcool U PAL 15,6"</t>
  </si>
  <si>
    <t>Охлаждающая подставка для ноутбука, Deepcool, U PAL DP-N214A5_UPAL, 15.6", Вентилятор 2*14см, 1000±10%RPM, Сквозной USB 2.0, 26,3дБл, Габариты 390х280х27,5мм, Чёрный</t>
  </si>
  <si>
    <t>N8 DP-N24N-N8SR</t>
  </si>
  <si>
    <t>Универсальные зарядные устройства</t>
  </si>
  <si>
    <t>NUC-08-100W</t>
  </si>
  <si>
    <t>Универсальное зарядное устройство для ноутбуков SVC NUC-08-100W</t>
  </si>
  <si>
    <t>Универсальное зарядное устройство для ноутбуков, SVC, NUC-08-100W, 100Вт, USB 5В(2A), Автоматическая регулировка напряжения, 13 насадок, Индикатор работы, Эргономичный дизайн, Ультра-компактный размер, Чёрный</t>
  </si>
  <si>
    <t>Персональные зарядные устройства</t>
  </si>
  <si>
    <t>M4328/9</t>
  </si>
  <si>
    <t>Зарядное Устройство APPLE M4328/9 Вход 220V Выход 24V 48W (3 pin Ф9.5*Ф3.5)</t>
  </si>
  <si>
    <t>Зарядное Устройство, APPLE, M4328/9, Вход 220V, Выход 24V, 48W, (3 pin, Ф9.5*Ф3.5)</t>
  </si>
  <si>
    <t>Персональное зарядное устройство IBM 16V/4.2A 67W Штекер 5.5*2.5</t>
  </si>
  <si>
    <t>Персональное зарядное устройство, IBM, 16V/4.2A 67W 5.5*2.5, Чёрный</t>
  </si>
  <si>
    <t>Сумки и чехлы</t>
  </si>
  <si>
    <t>DLNB-01G17.3</t>
  </si>
  <si>
    <t>Сумка для ноутбука Deluxe Astana 17.3" (DLNB-01G17.3)</t>
  </si>
  <si>
    <t>Сумка для ноутбука, Deluxe, Astana 17.3" (DLNB-01G17.3), 17.3", Лёгкая, Внешнее отделение на молнии, 1 внутреннее отделение, Полиэстер, Серый</t>
  </si>
  <si>
    <t>Устройства безопасности</t>
  </si>
  <si>
    <t>F&amp;K</t>
  </si>
  <si>
    <t>Замок для ноутбука F&amp;K Technology</t>
  </si>
  <si>
    <t>Замок для ноутбука, F&amp;K Technology, Кодовый замок на металлическом тросе, Серебристый</t>
  </si>
  <si>
    <t>Чистящие средства</t>
  </si>
  <si>
    <t>Готовые решения</t>
  </si>
  <si>
    <t>Серверные платформы</t>
  </si>
  <si>
    <t>Материнские платы</t>
  </si>
  <si>
    <t>Центральный процессор (CPU) Intel Xeon Silver Processor 4208</t>
  </si>
  <si>
    <t>Центральный процессор (CPU), Intel, Xeon Silver Processor 4208, OEM, LGA3647, Cascade Lake, 8/16 Core/thread, 2.10 GHz, 11 MB, 85W</t>
  </si>
  <si>
    <t>SSDSC2KB480GZ01</t>
  </si>
  <si>
    <t>Твердотельный накопитель SSD Intel D3-S4520 480GB SATA</t>
  </si>
  <si>
    <t>BTR-TFM8G-LSICVM02</t>
  </si>
  <si>
    <t>Батарея аварийного питания кэш-памяти Supermicro BTR-TFM8G-LSICVM02</t>
  </si>
  <si>
    <t>Батарея аварийного питания кэш-памяти, Supermicro, BTR-TFM8G-LSICVM02, 03-25444-06 LSI Supercap w/ 8GB CV, + 24'' cable (whole kit)</t>
  </si>
  <si>
    <t>AOC-S3916L-H16IR-O</t>
  </si>
  <si>
    <t>RAID контроллер Supermicro AOC-S3916L-H16IR-O</t>
  </si>
  <si>
    <t>RAID контроллер, Supermicro, AOC-S3916L-H16IR-O, LSI3916, 8GB DDR4, 16-ти портовый, PCI-E</t>
  </si>
  <si>
    <t>AOC-SLG3-4E4R-O</t>
  </si>
  <si>
    <t>NVMe Host Bus адаптер Supermicro AOC-SLG3-4E4R-O</t>
  </si>
  <si>
    <t>NVMe Host Bus адаптер, Supermicro, AOC-SLG3-4E4R-O, U.2, quad-port, Redriver, PCI-E 3.0 x16</t>
  </si>
  <si>
    <t>BTR-CV3916-1U1</t>
  </si>
  <si>
    <t>Батарея аварийного питания кэш-памяти Supermicro BTR-CV3916-1U1</t>
  </si>
  <si>
    <t>Батарея аварийного питания кэш-памяти, Supermicro, BTR-CV3916-1U1, LSI Supercap w/ 8GB CV, + 24'' cable (whole kit)</t>
  </si>
  <si>
    <t>AOC-S3008L-L8E</t>
  </si>
  <si>
    <t>SAS Host Bus адаптер Supermicro AOC-S3008L-L8E</t>
  </si>
  <si>
    <t>SAS Host Bus адаптер, Supermicro, AOC-S3008L-L8E, LSI3008, 2 MiniSAS HD (SFF-8643), 122 HDD</t>
  </si>
  <si>
    <t>AOC-S3108L-H8IR-16DD</t>
  </si>
  <si>
    <t>RAID контроллер Supermicro AOC-S3108L-H8IR-16DD</t>
  </si>
  <si>
    <t>RAID контроллер, Supermicro, AOC-S3108L-H8IR-16DD, Low Profile, 12Gb/s, Eight-Port, SAS Internal RAID Adapter</t>
  </si>
  <si>
    <t>AOC-SGP-I4</t>
  </si>
  <si>
    <t>Сетевая карта Supermicro AOC-SGP-I4</t>
  </si>
  <si>
    <t>Сетевая карта, Supermicro, AOC-SGP-I4, 4-Port, 1 Gigabit (1GbE), PCI-E 3.0 Ethernet Card</t>
  </si>
  <si>
    <t>MCP-220-83601-0B</t>
  </si>
  <si>
    <t>Крепеж для жесткого диска Supermicro MCP-220-83601-0B</t>
  </si>
  <si>
    <t>Крепеж для жесткого диска, Supermicro, MCP-220-83601-0B, FLOPPY SIZE HOUSING 2.5" HDD TRAY</t>
  </si>
  <si>
    <t>AXXCBL875HDHD</t>
  </si>
  <si>
    <t>Кабель интерфейсный Intel Mini SAS HD AXXCBL875HDHD 2x80cm</t>
  </si>
  <si>
    <t>Кабель интерфейсный, Intel, Mini SAS HD AXXCBL875HDHD, 80cm, 2 штуки</t>
  </si>
  <si>
    <t>PWS-655P-1HS</t>
  </si>
  <si>
    <t>Блок питания Supermicro PWS-655P-1HS</t>
  </si>
  <si>
    <t>Блок питания, Supermicro, PWS-655P-1HS, 650W</t>
  </si>
  <si>
    <t>CBL-SAST-0856-1</t>
  </si>
  <si>
    <t>Кабель интерфейсный Slimline SAS x8 to 2x Mini SAS HD Supermicro CBL-SAST-0856-1</t>
  </si>
  <si>
    <t>Кабель интерфейсный Slimline SAS x8 to 2x Mini SAS HD, Supermicro, CBL-SAST-0856-1, SLIMLINE SAS x8 (LE) to 2x MINI SAS HD,INT,74CM</t>
  </si>
  <si>
    <t>CBL-SAST-0590</t>
  </si>
  <si>
    <t>Кабель интерфейсный Mini SAS HD Supermicro CBL-SAST-0590</t>
  </si>
  <si>
    <t>Кабель интерфейсный Mini SAS HD, Supermicro, CBL-SAST-0590, для NVMe</t>
  </si>
  <si>
    <t>CBL-SAST-0826</t>
  </si>
  <si>
    <t>Кабель интерфейсный Slimline SAS x8 to 2x Mini SAS HD Supermicro CBL-SAST-0826</t>
  </si>
  <si>
    <t>Кабель интерфейсный Slimline SAS x8 to 2x Mini SAS HD, Supermicro, CBL-SAST-0826, SLIMLINE SAS x8 (LE) to 2x MINI SAS HD,INT,70CM,32AWG,</t>
  </si>
  <si>
    <t>MCP-240-00127-0N</t>
  </si>
  <si>
    <t>Крепеж для батареи аварийного питания Supermicro MCP-240-00127-0N</t>
  </si>
  <si>
    <t>Крепеж для батареи аварийного питания, Supermicro, MCP-240-00127-0N, 2.5" HDD</t>
  </si>
  <si>
    <t>Системные блоки</t>
  </si>
  <si>
    <t>Мини ПК</t>
  </si>
  <si>
    <t>Процессоры (CPU)</t>
  </si>
  <si>
    <t>G4400</t>
  </si>
  <si>
    <t>Процессор (CPU) Intel Pentium Processor G4400 1151</t>
  </si>
  <si>
    <t>Процессор, Intel, Pentium G4400 LGA1151, оем, 3M, 3.3 GHz, 2/2 Core Skylake, 54 Вт, HD510</t>
  </si>
  <si>
    <t>i3-10105</t>
  </si>
  <si>
    <t>Процессор (CPU) Intel Core i3 Processor 10105 1200</t>
  </si>
  <si>
    <t>Процессор, Intel, i3-10105 LGA1200, оем, 6M, 3.70 GHz, 4/8 Core Comet Lake, 65 Вт, HD630</t>
  </si>
  <si>
    <t>i3-12100F</t>
  </si>
  <si>
    <t>Процессор (CPU) Intel Core i3 Processor 12100F 1700</t>
  </si>
  <si>
    <t>Процессор, Intel, i3-12100F LGA1700, оем, 12M, 3.30 GHz, 4/8 Core Alder Lake, 58 (89) Вт, без встроенного видео</t>
  </si>
  <si>
    <t>i3-12100</t>
  </si>
  <si>
    <t>Процессор (CPU) Intel Core i3 Processor 12100 1700</t>
  </si>
  <si>
    <t>Процессор, Intel, i3-12100 LGA1700, оем, 12M, 3.30 GHz, 4/8 Core Alder Lake, 60 (89) Вт, UHD730</t>
  </si>
  <si>
    <t>i5-12400F</t>
  </si>
  <si>
    <t>Процессор (CPU) Intel Core i5 Processor 12400F 1700</t>
  </si>
  <si>
    <t>Процессор, Intel, i5-12400F LGA1700, оем, 18M, 2.50 GHz, 6/12 Core Alder Lake, 65 (117) Вт, без встроенного видео</t>
  </si>
  <si>
    <t>i5-12400</t>
  </si>
  <si>
    <t>Процессор (CPU) Intel Core i5 Processor 12400 1700</t>
  </si>
  <si>
    <t>Процессор, Intel, i5-12400 LGA1700, оем, 18M, 2.50 GHz, 6/12 Core Alder Lake, 65 (117) Вт, UHD730</t>
  </si>
  <si>
    <t>i5-13400</t>
  </si>
  <si>
    <t>Процессор (CPU) Intel Core i5 Processor 13400 1700</t>
  </si>
  <si>
    <t>Процессор, Intel, i5-13400 LGA1700, оем, 20M, 1.80/2.50 GHz, 10(6+4)/16 Core Raptor Lake, 65 (154) Вт, UHD730</t>
  </si>
  <si>
    <t>Материнские платы (MB)</t>
  </si>
  <si>
    <t>Q270 PRO BTC+</t>
  </si>
  <si>
    <t>Материнская плата ASRock Q270 PRO BTC+</t>
  </si>
  <si>
    <t>Материнская плата, ASRock, Q270 PRO BTC+ (4710483935473), LGA1151, iQ270, 2xDDR4 2400/2133, 4xSATA3, 1xM.2 SATA3, Raid, 1xHDMI, 1xPCI-Ex16, 12xPCI-Ex1, ATX</t>
  </si>
  <si>
    <t>Видеокарты (VGA)</t>
  </si>
  <si>
    <t>DDR3</t>
  </si>
  <si>
    <t>DL.04G2K.KAM</t>
  </si>
  <si>
    <t>Модуль памяти Apacer DL.04G2K.KAM</t>
  </si>
  <si>
    <t>Модуль памяти, Apacer, DL.04G2K.KAM, DDR3, 4GB, DIMM &lt;PC3-12800/1600MHz&gt;</t>
  </si>
  <si>
    <t>DL.08G2K.KAM</t>
  </si>
  <si>
    <t>Модуль памяти Apacer DL.08G2K.KAM</t>
  </si>
  <si>
    <t>Модуль памяти, Apacer, DL.08G2K.KAM, DDR3, 8GB, DIMM &lt;PC3-12800/1600MHz&gt;</t>
  </si>
  <si>
    <t>KVR16N11S8/4WP</t>
  </si>
  <si>
    <t>Модуль памяти Kingston KVR16N11S8/4WP</t>
  </si>
  <si>
    <t>Модуль памяти, Kingston, KVR16N11S8/4WP DDR3, 4GB, DIMM &lt;PC3-12800/1600MHz&gt; CL11, 8 chip</t>
  </si>
  <si>
    <t>KVR16N11/8WP</t>
  </si>
  <si>
    <t>Модуль памяти Kingston KVR16N11/8WP</t>
  </si>
  <si>
    <t>Модуль памяти, Kingston, KVR16N11/8WP DDR3, 8GB, DIMM &lt;PC3-12800/1600MHz&gt; CL11, 16 chip</t>
  </si>
  <si>
    <t>DS.08G2K.KAM</t>
  </si>
  <si>
    <t>Модуль памяти для ноутбука Apacer DS.08G2K.KAM</t>
  </si>
  <si>
    <t>Модуль памяти для ноутбука, Apacer, DS.08G2K.KAM, DDR3, 8GB, SO-DIMM &lt;PC3-12800/1600MHz&gt;</t>
  </si>
  <si>
    <t>DDR4</t>
  </si>
  <si>
    <t>EL.08G21.GSH</t>
  </si>
  <si>
    <t>Модуль памяти, Apacer, EL.08G21.GSH, DDR4, 8GB, DIMM &lt;PC4-25600/3200MHz&gt;</t>
  </si>
  <si>
    <t>EL.16G21.GSH</t>
  </si>
  <si>
    <t>Модуль памяти Apacer EL.16G21.GSH</t>
  </si>
  <si>
    <t>Модуль памяти, Apacer, EL.16G21.GSH, DDR4, 16GB, DIMM &lt;PC4-25600/3200MHz&gt;</t>
  </si>
  <si>
    <t>PSD48G320081</t>
  </si>
  <si>
    <t>Модуль памяти Patriot SL PSD48G320081 DDR4 8GB</t>
  </si>
  <si>
    <t>Модуль памяти, Patriot, SL PSD48G320081 DDR4, 8GB, DIMM &lt;PC4-25600/3200MHz&gt;</t>
  </si>
  <si>
    <t>&gt;150</t>
  </si>
  <si>
    <t>DDR5</t>
  </si>
  <si>
    <t>KF552C40BBK2-32</t>
  </si>
  <si>
    <t>Комплект модулей памяти Kingston FURY Beast KF552C40BBK2-32 DDR5 32GB (Kit 2x16GB) 5200MHz</t>
  </si>
  <si>
    <t>KF556C40BBAK2-64</t>
  </si>
  <si>
    <t>Комплект модулей памяти Kingston FURY Beast KF556C40BBAK2-64 DDR5 64GB (Kit 2x32GB) 5600MHz</t>
  </si>
  <si>
    <t>KF564C32RSAK2-32</t>
  </si>
  <si>
    <t>Комплект модулей памяти Kingston FURY Renegade RGB XMP KF564C32RSAK2-32 DDR5 32GB (Kit 2x16GB) 6400M</t>
  </si>
  <si>
    <t>Жёсткие диски (HDD)</t>
  </si>
  <si>
    <t>Твердотельные накопители (SSD)</t>
  </si>
  <si>
    <t>DHI-SSD-C900N256G</t>
  </si>
  <si>
    <t>Твердотельный накопитель SSD, Dahua, C900 DHI-SSD-C900N256G, 256 GB, M.2 NVMe PCIe 3.0x4, 2000/1050 Мб/с</t>
  </si>
  <si>
    <t>DHI-SSD-C800AS240G</t>
  </si>
  <si>
    <t>Твердотельный накопитель SSD Dahua C800A 240GB SATA</t>
  </si>
  <si>
    <t>Твердотельный накопитель SSD, Dahua, C800A DHI-SSD-C800AS240G, 240 GB, SATA, 490/480 Мб/с</t>
  </si>
  <si>
    <t>DHI-SSD-C800AS512G</t>
  </si>
  <si>
    <t>Твердотельный накопитель SSD Dahua C800A 512GB SATA</t>
  </si>
  <si>
    <t>Твердотельный накопитель SSD, Dahua, C800A DHI-SSD-C800AS512G, 512 GB, SATA, 490/550 Мб/с</t>
  </si>
  <si>
    <t>P300P256GM28</t>
  </si>
  <si>
    <t>Твердотельный накопитель SSD Patriot P300 256GB M.2 NVMe PCIe 3.0x4</t>
  </si>
  <si>
    <t>AP240GAS340XC-1</t>
  </si>
  <si>
    <t>Твердотельный накопитель SSD Apacer AS340X 240GB SATA</t>
  </si>
  <si>
    <t>Твердотельный накопитель SSD, Apacer, AS340X AP240GAS340XC-1, 240 GB, SATA, 550/520 Мб/с</t>
  </si>
  <si>
    <t>AP480GAS340XC-1</t>
  </si>
  <si>
    <t>Твердотельный накопитель SSD Apacer AS340X 480GB SATA</t>
  </si>
  <si>
    <t>Твердотельный накопитель SSD, Apacer, AS340X AP480GAS340XC-1, 480 GB, SATA, 550/520 Мб/с</t>
  </si>
  <si>
    <t>AP256GAS350XR-1</t>
  </si>
  <si>
    <t>Твердотельный накопитель SSD Apacer AS350X 256GB SATA</t>
  </si>
  <si>
    <t>Твердотельный накопитель SSD, Apacer, AS350X AP256GAS350XR-1, 256 GB, SATA, 560/540 Мб/с</t>
  </si>
  <si>
    <t>AP512GAS350XR-1</t>
  </si>
  <si>
    <t>Твердотельный накопитель SSD Apacer AS350X 512GB SATA</t>
  </si>
  <si>
    <t>Твердотельный накопитель SSD, Apacer, AS350X AP512GAS350XR-1, 512 GB, SATA, 560/540 Мб/с</t>
  </si>
  <si>
    <t>AP1TBAS350XR-1</t>
  </si>
  <si>
    <t>Твердотельный накопитель SSD Apacer AS350X 1TB SATA</t>
  </si>
  <si>
    <t>Твердотельный накопитель SSD, Apacer, AS350X AP1TBAS350XR-1, 1TB, SATA, 560/540 Мб/с</t>
  </si>
  <si>
    <t>AP256GAS2280P4-1</t>
  </si>
  <si>
    <t>Твердотельный накопитель SSD Apacer AS2280P4 256GB M.2 PCIe</t>
  </si>
  <si>
    <t>AP512GAS2280P4-1</t>
  </si>
  <si>
    <t>Твердотельный накопитель SSD Apacer AS2280P4 512GB M.2 PCIe</t>
  </si>
  <si>
    <t>SKC600MS/256G</t>
  </si>
  <si>
    <t>SKC600MS/512G</t>
  </si>
  <si>
    <t>SA400S37/240G</t>
  </si>
  <si>
    <t>Твердотельный накопитель SSD Kingston SA400S37/240G SATA 7мм</t>
  </si>
  <si>
    <t>SA400S37/480G</t>
  </si>
  <si>
    <t>SA400S37/960G</t>
  </si>
  <si>
    <t>Твердотельный накопитель SSD Kingston SA400S37/960G SATA 7мм</t>
  </si>
  <si>
    <t>SKC600/256G</t>
  </si>
  <si>
    <t>SKC600/512G</t>
  </si>
  <si>
    <t>SKC600/1024G</t>
  </si>
  <si>
    <t>SKC3000S/512G</t>
  </si>
  <si>
    <t>Твердотельный накопитель SSD Kingston SKC3000S/512G M.2 NVMe PCIe 4.0</t>
  </si>
  <si>
    <t>Твердотельный накопитель SSD, Kingston, SKC3000S/512G, 512 GB, M.2 NVMe PCIe 4.0, 7000/3900 Мб/с</t>
  </si>
  <si>
    <t>SKC3000S/1024G</t>
  </si>
  <si>
    <t>Твердотельный накопитель SSD Kingston SKC3000S/1024G M.2 NVMe PCIe 4.0</t>
  </si>
  <si>
    <t>Твердотельный накопитель SSD, Kingston, SKC3000S/1024G, 1024 GB, M.2 NVMe PCIe 4.0, 7000/6000 Мб/с</t>
  </si>
  <si>
    <t>SKC3000D/2048G</t>
  </si>
  <si>
    <t>Твердотельный накопитель SSD Kingston SKC3000D/2048G M.2 NVMe PCIe 4.0</t>
  </si>
  <si>
    <t>Твердотельный накопитель SSD, Kingston, SKC3000D/2048G, 2048 GB, M.2 NVMe PCIe 4.0, 7000/7000 Мб/с</t>
  </si>
  <si>
    <t>SKC3000D/4096G</t>
  </si>
  <si>
    <t>Твердотельный накопитель SSD Kingston SKC3000D/4096G M.2 NVMe PCIe 4.0</t>
  </si>
  <si>
    <t>Твердотельный накопитель SSD, Kingston, SKC3000D/4096G, 4096 GB, M.2 NVMe PCIe 4.0, 7000/7000 Мб/с</t>
  </si>
  <si>
    <t>GP-GSTFS31240GNTD</t>
  </si>
  <si>
    <t>Твердотельный накопитель внутренний Gigabyte GSTFS31240GNTD</t>
  </si>
  <si>
    <t>Твердотельный накопитель SSD, Gigabyte, GP-GSTFS31240GNTD (4719331803711), 240GB, 2.5", Sata 6Gb/s, 500/420 Мб/с</t>
  </si>
  <si>
    <t>GP-GSTFS31256GTND</t>
  </si>
  <si>
    <t>Твердотельный накопитель внутренний Gigabyte GSTFS31256GTND</t>
  </si>
  <si>
    <t>Твердотельный накопитель SSD, Gigabyte, GP-GSTFS31256GTND (4719331804329), 256GB, 2.5", Sata 6Gb/s, 520/500 Мб/с</t>
  </si>
  <si>
    <t>GP-GSTFS31480GNTD</t>
  </si>
  <si>
    <t>Твердотельный накопитель внутренний Gigabyte GSTFS31480GNTD</t>
  </si>
  <si>
    <t>G325E1TB</t>
  </si>
  <si>
    <t>MZ-77E250BW</t>
  </si>
  <si>
    <t>Твердотельный накопитель SSD Samsung 870 EVO 250 ГБ SATA 2.5"</t>
  </si>
  <si>
    <t>Твердотельный накопитель SSD, Samsung, 870 EVO, 250 ГБ, SATA 2.5", 560/530 Мб/с</t>
  </si>
  <si>
    <t>MZ-77E500BW</t>
  </si>
  <si>
    <t>Твердотельный накопитель SSD Samsung 870 EVO SSD 500 ГБ SATA 2.5"</t>
  </si>
  <si>
    <t>Твердотельный накопитель SSD, Samsung, 870 EVO, 500 ГБ, SATA 2.5", 560/530 Мб/с</t>
  </si>
  <si>
    <t>MZ-77E1T0BW</t>
  </si>
  <si>
    <t>Твердотельный накопитель SSD Samsung 870 EVO 1000 ГБ SATA 2.5"</t>
  </si>
  <si>
    <t>Твердотельный накопитель SSD, Samsung, 870 EVO, 1000 ГБ, SATA 2.5", 560/530 Мб/с</t>
  </si>
  <si>
    <t>Моноблоки</t>
  </si>
  <si>
    <t>Водяное охлаждение</t>
  </si>
  <si>
    <t>GP-AWATERFORCEX240</t>
  </si>
  <si>
    <t>Кулер для процессора Gigabyte AORUS WATERFORCE X 240</t>
  </si>
  <si>
    <t>Кулер для процессора, Gigabyte, GP-AORUS WATERFORCE X 240 (4719331552145), Intel 2066, 2011, 1366, 115x, 1200, 1700, AMD sTRX4, TR4, AM5, AM4, 2*120мм ARGB вентилятора, 800~2500 об/мин +/-10%, Воздушный поток 16.92~60.07 фут/мин, TDP 240 Вт, Чёрный</t>
  </si>
  <si>
    <t>RC21-01770100-R3M1</t>
  </si>
  <si>
    <t>Кулер с водяным охлаждением Razer Hanbo Chroma RGB AIO Liquid Cooler 240MM</t>
  </si>
  <si>
    <t>Кулер с водяным охлаждением, Razer, Hanbo Chroma RGB AIO Liquid Cooler (aRGB Pump Cap), RC21-01770100-R3M1, 240 мм, Подсветка RGB, Габариты 275x123x30 мм, Чёрный</t>
  </si>
  <si>
    <t>RL-HLR240-V1</t>
  </si>
  <si>
    <t>Кулер с водяным охлаждением Cougar Helor 240</t>
  </si>
  <si>
    <t>Кулер с водяным охлаждением, Cougar, Helor 240, Intel 20хх/1366/1200/115х и AMD AM4/AM3+, 2*120мм ARGB, 600-1800 RPM±10%, 78.4CFM, 37.1 dB(A), Чёрный</t>
  </si>
  <si>
    <t>ALTA 9  DP-ICAP-AT9</t>
  </si>
  <si>
    <t>Кулер для процессора Deepcool ALTA 9</t>
  </si>
  <si>
    <t>Кулер для процессора, Deepcool, ALTA 9 DP-ICAP-AT9, Intel 1200/115х/775, 65W, 92мм, 2200±10% об/м, 42.35CFM, 26.3dB(A), 3pin, 113х113х58,5мм, Чёрный</t>
  </si>
  <si>
    <t>&gt;64</t>
  </si>
  <si>
    <t>Кулер для процессора Deepcool ICE EDGE MINI FS v2.0</t>
  </si>
  <si>
    <t>Кулер для процессора, Deepcool, ICE EDGE MINI FS v2.0 DP-MCH2-IEMV2, Intel 1200/115х/1700 и AMD AM5/AM4, 95W, 80мм, 2200±10% об/м, 25.13CFM, 24.7dB(A), 3pin, 119х75х112мм, Чёрный</t>
  </si>
  <si>
    <t>R-AG200-BKNNMN-G</t>
  </si>
  <si>
    <t>Кулер для процессора Deepcool AG200</t>
  </si>
  <si>
    <t>Кулер для процессора, Deepcool, AG200 R-AG200-BKNNMN-G, Intel 1700/1200/115х и AMD AM5/AM4, 100W, 92мм, 500- 3050±10% об/м, 36,75CFM,  30,5dB(A), 4pin, 119х77х133мм, Серебристый</t>
  </si>
  <si>
    <t>R-AG300-BKLNMN-G</t>
  </si>
  <si>
    <t>Кулер для процессора Deepcool AG300 LED</t>
  </si>
  <si>
    <t>Кулер для процессора, Deepcool, AG300 LED R-AG300-BKLNMN-G, Intel 1700/1200/115х и AMD AM5/AM4, 150W, 120мм 6-Color LED, 500- 3050±10% об/м, 32,5CFM,  30,5dB(A), 4pin, 119х77х129мм, Серебристый</t>
  </si>
  <si>
    <t>R-AG300-BKMNMN-G</t>
  </si>
  <si>
    <t>Кулер для процессора Deepcool AG300 MARRS</t>
  </si>
  <si>
    <t>Кулер для процессора, Deepcool, AG300 MARRS R-AG300-BKMNMN-G, Intel 1700/1200/115х и AMD AM5/AM4, 150W, 92мм Led Mint, 500- 3050±10% об/м, 32,5CFM,  30,5dB(A), 4pin, 119х77х129мм, Серебристый</t>
  </si>
  <si>
    <t>R-AG300-BKNNMN-G</t>
  </si>
  <si>
    <t>Кулер для процессора Deepcool AG300</t>
  </si>
  <si>
    <t>R-AG400-BKNNMN-G-1</t>
  </si>
  <si>
    <t>Кулер для процессора Deepcool AG400</t>
  </si>
  <si>
    <t>Кулер для процессора, Deepcool, AG400 R-AG400-BKNNMN-G-1, Intel 1700/1200/115х и AMD AM5/AM4, 220W, 120мм, 500- 2000±10% об/м, 75,89CFM,  30dB(A), 4pin, 125х92х150мм, Серебристый</t>
  </si>
  <si>
    <t>R-AG400-BKLNMC-G-1</t>
  </si>
  <si>
    <t>Кулер для процессора Deepcool AG400 LED</t>
  </si>
  <si>
    <t>Кулер для процессора, Deepcool, AG400 LED R-AG400-BKLNMC-G-1, Intel 1700/1200/115х и AMD AM5/AM4, 220W, 120мм 6-Color LED, 500- 2000±10% об/м, 75,89CFM,  30dB(A), 4pin, 125х92х150мм, Серебристый</t>
  </si>
  <si>
    <t>R-AK400-BKNNMN-G-1</t>
  </si>
  <si>
    <t>Кулер для процессора Deepcool AK400</t>
  </si>
  <si>
    <t>Кулер для процессора, Deepcool, AK400 R-AK400-BKNNMN-G-1, Intel 1700/1200/115х и AMD AM4/AM3(+)/AM2(+)/FM2(+)/FM1, 220W, 120мм, 500-1850±10%/об/м, 66.47 CFM, 29 dB(A), 4pin, 127х97х155мм, Серебристый</t>
  </si>
  <si>
    <t>R-AS500-BKNLMN-G</t>
  </si>
  <si>
    <t>Кулер для процессора Deepcool AS500</t>
  </si>
  <si>
    <t>Кулер для процессора, Deepcool, AS500 R-AS500-BKNLMN-G, Intel 20xx/1700/1200/115х/775 и AMD AM4/AM4, 220W, 1*140мм RGB, 1200±10%/об/м, 70.81 CFM, 26 dB(A), 4pin, 140х49х164мм, Серебристый</t>
  </si>
  <si>
    <t>R-AS500-BKNLMP-G</t>
  </si>
  <si>
    <t>Кулер для процессора Deepcool AS500 Plus</t>
  </si>
  <si>
    <t>Кулер для процессора, Deepcool, AS500 Plus R-AS500-BKNLMP-G, Intel 20хх/1700/1200/115х и AMD AM5/AM4, 220W, 2*140мм, 500-1200±10%/об/м, 70.81 CFM, 29,2 dB(A), 4pin, 142х102х164мм, Серебристый</t>
  </si>
  <si>
    <t>CL-P052-AL12SW-A</t>
  </si>
  <si>
    <t>Кулер для процессора Thermaltake Riing Silent 12 RGB Sync</t>
  </si>
  <si>
    <t>CL-P074-AL12BL-A</t>
  </si>
  <si>
    <t>Кулер для процессора Thermaltake Toughair 310 CPU</t>
  </si>
  <si>
    <t>CL-P079-CA12SW-A</t>
  </si>
  <si>
    <t>Кулер для процессора Thermaltake UX210 ARGB Sync</t>
  </si>
  <si>
    <t>CK-11508 DP-ICAS-CK11508</t>
  </si>
  <si>
    <t>Кулер для процессора Intel Deepcool CK-11508</t>
  </si>
  <si>
    <t>Кулер, Deepcool, CK-11508 DP-ICAS-CK11508, Intel 1200/115х, 65W, 92мм, 2200±10% об/м, 42.35CFM, 30.1dB(A), 3pin, 95х95х69,5мм, Чёрный</t>
  </si>
  <si>
    <t>DP-ICAP-AT9-17</t>
  </si>
  <si>
    <t>Кулер для процессора Deepcool ALTA 9 PWM 1700</t>
  </si>
  <si>
    <t>Кулер для процессора, Deepcool, ALTA 9 PWM 1700 DP-ICAP-AT9-17, Intel 1700, 65W, 92мм, 500-2200±10% об/м, 38.51CFM, 31.8dB(A), 4pin, 123х123х69мм, Чёрный</t>
  </si>
  <si>
    <t>THETA 15 PWM DP-ICAS-T15P</t>
  </si>
  <si>
    <t>Кулер для процессора Intel Deepcool THETA 15 PWM</t>
  </si>
  <si>
    <t>Кулер для процессора Intel, Deepcool, THETA 15 PWM DP-ICAS-T15P, Intel 1200/115х, 95W, 100мм, 800- 2800±10% об/м, 50.25CFM, 17.8~36.0dB(A), 4pin, 97,5х97,5х46мм, Чёрный</t>
  </si>
  <si>
    <t>DP-ICAP-T21P-17</t>
  </si>
  <si>
    <t>Кулер для процессора Intel Deepcool THETA 21 PWM 1700</t>
  </si>
  <si>
    <t>Кулер для процессора Intel, Deepcool, THETA 21 PWM 1700 DP-ICAP-T21P-17, Intel 1700, 95W, 92мм, 500- 2400±10% об/м, 41.93CFM, 30.2dB(A), 4pin, 100х100х72мм, Чёрный</t>
  </si>
  <si>
    <t>DP-ICAS-T31P-17</t>
  </si>
  <si>
    <t>Кулер для процессора Intel Deepcool THETA 31 PWM 1700</t>
  </si>
  <si>
    <t>Кулер для процессора Intel, Deepcool, THETA 31 PWM 1700 DP-ICAS-T31P-17, Intel 1700, 95W, 100мм, 500- 2400±10% об/м, 36.97CFM, 30.3dB(A), 4pin, 98х98х66мм, Чёрный</t>
  </si>
  <si>
    <t>Охлаждение для кейса</t>
  </si>
  <si>
    <t>XFAN 80 DP-FDC-XF80</t>
  </si>
  <si>
    <t>Кулер для компьютерного корпуса Deepcool XFAN 80</t>
  </si>
  <si>
    <t>Кулер для компьютерного корпуса, Deepcool, XFAN 80 DP-FDC-XF80, 80мм, 1800±10%об.мин, 21.8CFM, 20.3dB(A), 80х80х25мм, Чёрный</t>
  </si>
  <si>
    <t>&gt;240</t>
  </si>
  <si>
    <t>XFAN 120 DP-FDC-XF120</t>
  </si>
  <si>
    <t>Кулер для компьютерного корпуса Deepcool XFAN 120</t>
  </si>
  <si>
    <t>Кулер для компьютерного корпуса, Deepcool, XFAN 120 DP-FDC-XF120, 120мм, 1300±10%об.мин, 43.56CFM, 23.7dB(A), 3pin, 120х120х25мм, Чёрный</t>
  </si>
  <si>
    <t>DP-FLED-RF120-RD</t>
  </si>
  <si>
    <t>Кулер для компьютерного корпуса Deepcool RF 120R</t>
  </si>
  <si>
    <t>&gt;96</t>
  </si>
  <si>
    <t>DP-FLED-RF120-WH</t>
  </si>
  <si>
    <t>Кулер для компьютерного корпуса Deepcool RF 120W</t>
  </si>
  <si>
    <t>DP-FLED-RF120-BL</t>
  </si>
  <si>
    <t>Кулер для компьютерного корпуса Deepcool RF 120B</t>
  </si>
  <si>
    <t>DP-FLED3-RF120-FS</t>
  </si>
  <si>
    <t>Кулер для компьютерного корпуса Deepcool RF120FS</t>
  </si>
  <si>
    <t>Кулер для компьютерного корпуса, Deepcool, RF120FS DP-FLED3-RF120-FS, 120мм FRGB, 500-1500±10%об.мин, 56.5CFM, 27dB(A), 4pin, 120х120х25мм, Чёрный</t>
  </si>
  <si>
    <t>CL-F110-PL14GR-A</t>
  </si>
  <si>
    <t>Кулер для компьютерного корпуса Thermaltake Pure A14 LED Green (Single Fan Pack)</t>
  </si>
  <si>
    <t>CL-F110-PL14RE-A</t>
  </si>
  <si>
    <t>Кулер для компьютерного корпуса Thermaltake Pure A14 LED Red (Single Fan Pack)</t>
  </si>
  <si>
    <t>CL-F088-PL12SW-C</t>
  </si>
  <si>
    <t>Кулер для компьютерного корпуса Thermaltake Riing Quad 12 RGB</t>
  </si>
  <si>
    <t>CL-F101-PL14SW-C</t>
  </si>
  <si>
    <t>Кулер для компьютерного корпуса Thermaltake Riing Quad 14 RGB White</t>
  </si>
  <si>
    <t>CL-F115-PL12SW-A</t>
  </si>
  <si>
    <t>Кулер для компьютерного корпуса Thermaltake Pure Duo 12 ARGB Sync Radiator Fan (2-Fan Pack) Black</t>
  </si>
  <si>
    <t>CL-F098-PL14SW-A</t>
  </si>
  <si>
    <t>Кулер для компьютерного корпуса Thermaltake Pure Duo 14 ARGB Sync Radiator Fan (2-Fan Pack) White</t>
  </si>
  <si>
    <t>CL-F064-PL14SW-A</t>
  </si>
  <si>
    <t>Кулер для компьютерного корпуса Thermaltake Pure Plus 14 RGB TT Premium Edition (3-Fan Pack)</t>
  </si>
  <si>
    <t>CL-F056-PL14SW-A</t>
  </si>
  <si>
    <t>Кулер для компьютерного корпуса Thermaltake Riing Plus 14 RGB Radiator Fan TT Premium Edition (3-Fan</t>
  </si>
  <si>
    <t>CL-F135-PL12SW-A</t>
  </si>
  <si>
    <t>Кулер для компьютерного корпуса Thermaltake TOUGHFAN 12 RGB High Static Pressure Radiator Fan</t>
  </si>
  <si>
    <t>CL-F136-PL14SW-A</t>
  </si>
  <si>
    <t>Кулер для компьютерного корпуса Thermaltake TOUGHFAN 14 RGB High Static Pressure Radiator Fan (3-Fan</t>
  </si>
  <si>
    <t>CL-F100-PL12SW-A</t>
  </si>
  <si>
    <t>Кулер для компьютерного корпуса Thermaltake Riing Quad 12 RGB White (3-Fan Pack)</t>
  </si>
  <si>
    <t>CL-F148-PL14BL-A</t>
  </si>
  <si>
    <t>Кулер для компьютерного корпуса Thermaltake CT140 PC Cooling Fan (2 pack)</t>
  </si>
  <si>
    <t>CL-F063-PL12SW-A</t>
  </si>
  <si>
    <t>Кулер для компьютерного корпуса Thermaltake Pure Plus 12 RGB TT Premium Edition (3-Fan Pack)</t>
  </si>
  <si>
    <t>CL-F151-PL12WT-A</t>
  </si>
  <si>
    <t>Кулер для компьютерного корпуса Thermaltake CT120 PC Cooling Fan White (2 pack)</t>
  </si>
  <si>
    <t>CL-F162-PL14SW-A</t>
  </si>
  <si>
    <t>Кулер для компьютерного корпуса Thermaltake SWAFAN EX14 RGB PC Cooling Fan White (3-Fan Pack)</t>
  </si>
  <si>
    <t>XB15050A250</t>
  </si>
  <si>
    <t>Кулер для компьютерного корпуса X-Game XB15050A250</t>
  </si>
  <si>
    <t>Кулер для компьютерного корпуса, X-Gamel, XB15050A250, 150x150x50мм, 12 в, 2.50 А, 4 pin, чёрный</t>
  </si>
  <si>
    <t>&gt;72</t>
  </si>
  <si>
    <t>XB12038A270</t>
  </si>
  <si>
    <t>Кулер для компьютерного корпуса X-Game XB12038A270</t>
  </si>
  <si>
    <t>Кулер для компьютерного корпуса, X-Gamel, XB12038A270, 120x120x38мм, 12 в, 2.70 А, 4 pin, чёрный</t>
  </si>
  <si>
    <t>Термопаста</t>
  </si>
  <si>
    <t>&gt;300</t>
  </si>
  <si>
    <t>R-EX750-GY030C-G-1</t>
  </si>
  <si>
    <t>Термопаста Deepcool EX750(3g), в шприце, 3 грамма</t>
  </si>
  <si>
    <t>Термопаста, Deepcool, EX750(3g) (в шприце) R-EX750-GY030C-G-1, 2 шприца по 1,5 грамма</t>
  </si>
  <si>
    <t>R-EX750-GY050C-G-1</t>
  </si>
  <si>
    <t>Термопаста Deepcool EX750(5g), в шприце, 5 грамм</t>
  </si>
  <si>
    <t>Термопаста, Deepcool, EX750(5g) (в шприце) R-EX750-GY050C-G-1, 2 шприца по 2,5 грамма</t>
  </si>
  <si>
    <t>&gt;120</t>
  </si>
  <si>
    <t>Fuzion 1g</t>
  </si>
  <si>
    <t>Термопаста Aerocool Fuzion, в шприце, 1 грамм</t>
  </si>
  <si>
    <t>Термопаста, Aerocool, Fuzion, (в шприце), 1 грамм</t>
  </si>
  <si>
    <t>&gt;400</t>
  </si>
  <si>
    <t>2М-128</t>
  </si>
  <si>
    <t>Термопрокладка X-game 2М-128</t>
  </si>
  <si>
    <t>Термопрокладка, X-game, 2М-128</t>
  </si>
  <si>
    <t>2М-150</t>
  </si>
  <si>
    <t>Термопрокладка X-game 2М-150</t>
  </si>
  <si>
    <t>Термопрокладка,X-game, 2М-150</t>
  </si>
  <si>
    <t>1mm-150</t>
  </si>
  <si>
    <t>Термопрокладка X-game 1mm-150</t>
  </si>
  <si>
    <t>Термопрокладка, X-game, 1mm-150</t>
  </si>
  <si>
    <t>0.5mm-150</t>
  </si>
  <si>
    <t>Термопрокладка X-game 0.5mm-150</t>
  </si>
  <si>
    <t>Термопрокладка, X-game, 0.5mm-150</t>
  </si>
  <si>
    <t>&gt;1000</t>
  </si>
  <si>
    <t>Корпуса</t>
  </si>
  <si>
    <t>XC-370-2</t>
  </si>
  <si>
    <t>Компьютерный корпус XG XC-370-2 без Б/П</t>
  </si>
  <si>
    <t>XG Galaxy</t>
  </si>
  <si>
    <t>Компьютерный корпус XG Galaxy без Б/П</t>
  </si>
  <si>
    <t>Компьютерный корпус, XG, Galaxy, ATX/Micro ATX, USB 2.0x2,HD-Audio+Mic, Высота процессорного кулера 150мм, Длина VGA до 330мм, 2*3.5"/2*2.5", Толщина 0.4мм, 340x180x410мм, RGB, Без Б/П, Черный</t>
  </si>
  <si>
    <t>Dark Shadow</t>
  </si>
  <si>
    <t>Компьютерный корпус XG Dark Shadow без Б/П</t>
  </si>
  <si>
    <t>Компьютерный корпус, XG, Dark Shadow, ATX/Micro ATX, USB 2.0x2, USB 3.0x1, Высота процессорного кулера 150мм, Длина VGA до 300мм, 2*3.5"/2*2.5", Толщина 0.4мм, 425x190x350мм, Без Б/П, Стекло,Черный</t>
  </si>
  <si>
    <t>Delux Atom</t>
  </si>
  <si>
    <t>Компьютерный корпус Delux Atom без Б/П</t>
  </si>
  <si>
    <t>XG Megatron</t>
  </si>
  <si>
    <t>Компьютерный корпус XG Megatron без Б/П</t>
  </si>
  <si>
    <t>XG Thor</t>
  </si>
  <si>
    <t>Компьютерный корпус XG Thor без Б/П</t>
  </si>
  <si>
    <t>Компьютерный корпус, XG,Thor, ATX, USB3.0*1/2.0*1, HD-Audio+Mic, Высота процессорного кулера до 160мм, Сталь 0.4, Стекляная боковая панель, RGB, 445x185x425мм, Чёрный, Без Б/П</t>
  </si>
  <si>
    <t>Компьютерный корпус Deepcool WAVE V2 без Б/П</t>
  </si>
  <si>
    <t>Компьютерный корпус Deepcool MATREXX 30 без Б/П</t>
  </si>
  <si>
    <t>Компьютерный корпус, Deepcool, MATREXX 30 DP-MATX-MATREXX30, Mini-ITX/Micro ATX, USB 3.0/2.0, HD-Audio+Mic, Кулер 1*120мм, Высота процессорного кулера до 151мм, Длина VGA до 250мм, 1*5,25" (для Mini-ITX) /2*3.5"/2*2.5", Толщина 0,5мм, 405.8x193x378.2мм, Без Б/П, Чёрный</t>
  </si>
  <si>
    <t>R-CC360-BKAPM3-G-1</t>
  </si>
  <si>
    <t>Компьютерный корпус Deepcool CC360 ARGB без Б/П</t>
  </si>
  <si>
    <t>Компьютерный корпус, Deepcool, CC360 ARGB R-CC360-BKAPM3-G-1, Mini-ITX/Micro ATX, USB 3.0/2.0, HD-Audio+Mic, Кулер 3*120мм ARGB, Высота процессорного кулера до 165мм, Длина VGA до 320мм, 2*3.5"/2+1*2.5", Толщина 0,5мм, 418x215x431мм, Без Б/П, Чёрный</t>
  </si>
  <si>
    <t>R-CC360-WHAPM3-G-1</t>
  </si>
  <si>
    <t>Компьютерный корпус Deepcool CC360 WH ARGB без Б/П</t>
  </si>
  <si>
    <t>Компьютерный корпус, Deepcool, CC360 WH ARGB R-CC360-WHAPM3-G-1, Mini-ITX/Micro ATX, USB 3.0/2.0, HD-Audio+Mic, Кулер 3*120мм ARGB, Высота процессорного кулера до 165мм, Длина VGA до 320мм, 2*3.5"/2+1*2.5", Толщина 0,5мм, 418x215x431мм, Без Б/П, Белый</t>
  </si>
  <si>
    <t>R-CH370-BKNAM1-G-1</t>
  </si>
  <si>
    <t>Компьютерный корпус Deepcool CH370 без Б/П</t>
  </si>
  <si>
    <t>Компьютерный корпус, Deepcool, CH370 R-CH370-BKNAM1-G-1, Micro ATX/Mini-ITX, USB 3.0*2, HD-Audio+Mic, Кулер 1*120мм, Высота процессорного кулера до 165мм, Длина VGA до 320мм, 2*3.5"/2+1*2.5", Сталь 0,6, 413x215x431мм, Без Б/П, Чёрный</t>
  </si>
  <si>
    <t>R-CH370-WHNAM1-G-1</t>
  </si>
  <si>
    <t>Компьютерный корпус Deepcool CH370 WH без Б/П</t>
  </si>
  <si>
    <t>Компьютерный корпус, Deepcool, CH370 WH R-CH370-WHNAM1-G-1, Micro ATX/Mini-ITX, USB 3.0*2, HD-Audio+Mic, Кулер 1*120мм, Высота процессорного кулера до 165мм, Длина VGA до 320мм, 2*3.5"/2+1*2.5", Сталь 0,6, 413x215x431мм, Без Б/П, Белый</t>
  </si>
  <si>
    <t>DP-ATX-MATREXX55V3-AR-WH-3F</t>
  </si>
  <si>
    <t>Компьютерный корпус Deepcool MATREXX 55 V3 ADD-RGB WH 3F без Б/П</t>
  </si>
  <si>
    <t>Компьютерный корпус Deepcool CC560 без Б/П</t>
  </si>
  <si>
    <t>R-CG560-BKAAE4-G-1</t>
  </si>
  <si>
    <t>Компьютерный корпус Deepcool CG560 без Б/П</t>
  </si>
  <si>
    <t>Компьютерный корпус, Deepcool, CG560 R-CG560-BKAAE4-G-1, E-ATX/ATX/Micro ATX, USB 3.0*2, 3*120mm ARGB/1*140mm, HD-Audio+Mic, Высота процессорного кулера до 175мм, Длина VGA до 380мм, 2*3.5"/2*2.5", Слот 7, Сталь 0,9, 452x230x470мм, Без Б/П, Чёрный</t>
  </si>
  <si>
    <t>R-CK560-BKAAE4-G-1</t>
  </si>
  <si>
    <t>Компьютерный корпус Deepcool CK560 без Б/П</t>
  </si>
  <si>
    <t>Компьютерный корпус, Deepcool, CK560 R-CK560-BKAAE4-G-1, E-ATX/ATX/Micro ATX, USB 3.0*2, HD-Audio+Mic, 3*120mm ARGB/1*140mm, Высота процессорного кулера до 175мм, Длина VGA до 380мм, 2*3.5"/2*2.5", Слот 7, Сталь 0,9, 456x230x471мм, Без Б/П, Чёрный</t>
  </si>
  <si>
    <t>ACCS-PC09011.B1</t>
  </si>
  <si>
    <t>Компьютерный корпус Aerocool CS-105 Blue без Б/П</t>
  </si>
  <si>
    <t>Компьютерный корпус, Aerocool, CS-105 Blue ACCS-PC09011.B1, Micro ATX/mini-ITX, USB 1*3.0/1*2.0, HD-Audio+Mic, Кулер 120мм LED, Высота процессорного кулера 148 мм, Длина VGA до 320мм, 1*5.25"/ 2*3.5"/1*2.5", 361x187x355мм, Без Б/П, Чёрный</t>
  </si>
  <si>
    <t>ACCM-PV17004.11</t>
  </si>
  <si>
    <t>Компьютерный корпус Aerocool Tomahawk без Б/П</t>
  </si>
  <si>
    <t>Компьютерный корпус, Aerocool, Tomahawk-S-BK-v2 , ATX/Micro ATX, USB 2*2.0, HD-Audio+ Mic, Высота процессорного кулера до 167мм, Длина VGA до 324мм, 1*3.5"/4*2.5", Толщина 0,5мм, 440,5x202x399мм, Без Б/П, Черный</t>
  </si>
  <si>
    <t xml:space="preserve">ACCM-PC02014.11 </t>
  </si>
  <si>
    <t>Компьютерный корпус Aerocool CS-1101 без Б/П</t>
  </si>
  <si>
    <t>Компьютерный корпус, Aerocool, CS-1101, ATX/Micro ATX, USB 3.0/2*2.0, HD-Audio+Mic, Кулер 8cm, Высота процессорного кулера до 150мм, Длина VGA до 375мм (без переднего кулера), 1*5.25"/ 3*3.5"/1*2.5", Толщина 0,4мм, 410x195x411мм, Без Б/П, Чёрный</t>
  </si>
  <si>
    <t>ACCM-PV35043.11</t>
  </si>
  <si>
    <t>Компьютерный корпус Aerocool Wave без Б/П</t>
  </si>
  <si>
    <t>Компьютерный корпус, Aerocool, Wave-G-BK-v2, ATX/Micro ATX/Mini-ITX, USB 2*3.0/1*2.0, HD-Audio+Mic, Кулер 4*12см FRGB, Высота процессорного кулера до 158 мм, Длина VGA до 297мм (без переднего радиатора), 2*3.5"/2*2.5"(2+2), Толщина 0,5мм, 450x206x372мм, Без Б/П, Чёрный</t>
  </si>
  <si>
    <t>ACCM-PV34113.11</t>
  </si>
  <si>
    <t>Компьютерный корпус Aerocool Bionic без Б/П</t>
  </si>
  <si>
    <t>Компьютерный корпус, Aerocool, Bionic-G-BK-v2, ATX/Micro ATX, USB 2*3.0/1*2.0, HD-Audio+Mic, Кулер 1*12см RGB, Высота процессорного кулера до 158 мм, Длина VGA до 297мм (без переднего радиатора), 2*3.5"/4*2.5", Толщина 0,5мм, 450x206x372мм, Без Б/П, Чёрный</t>
  </si>
  <si>
    <t>ACCM-PV20023.11</t>
  </si>
  <si>
    <t>Компьютерный корпус Aerocool Menace Saturn RGB без Б/П</t>
  </si>
  <si>
    <t>Компьютерный корпус, Aerocool, Menace Saturn RGB-G-BK-v1, ATX/Micro ATX, USB 2*3.0, HD-Audio+Mic, Кулер 2*12см RGB, Высота процессорного кулера до 157мм, Длина VGA до 317мм (без переднего радиатора), 2*3.5"/3*2.5", Толщина 0,5мм, 205x457x392мм, Без Б/П, Чёрный</t>
  </si>
  <si>
    <t>ACCM-PV31133.11</t>
  </si>
  <si>
    <t>Компьютерный корпус Aerocool Quantum Mesh без Б/П</t>
  </si>
  <si>
    <t>Компьютерный корпус, Aerocool, Quantum Mesh-G-BK-v3, ATX/Micro ATX, USB 1*3.0/2*2.0, HD-Audio+Mic, Кулер 3*12см RGB, Высота процессорного кулера до 158 мм, Длина VGA до 297мм, 2*3.5"/2(4 Mini-ITX)*2.5", Толщина 0,5мм, 450х206x360мм, Без Б/П, Чёрный</t>
  </si>
  <si>
    <t>ACCM-PB27033.11</t>
  </si>
  <si>
    <t>Компьютерный корпус Aerocool Gladiator Duo-G-BK-v1 без Б/П</t>
  </si>
  <si>
    <t>Компьютерный корпус, Aerocool, Gladiator Duo-G-BK-v1, ATX/Micro ATX, USB 2*3.0, HD-Audio+Mic, Кулер 3*12см ARGB, Высота процессорного кулера до 161 мм, Длина VGA до 326мм, 2*3.5"/3*2.5", Толщина 0,5мм, 519x210x404мм, Без Б/П, Чёрный</t>
  </si>
  <si>
    <t>CGR-5ZD1B-AIR-RGB</t>
  </si>
  <si>
    <t>Компьютерный корпус Cougar Airface RGB без Б/П</t>
  </si>
  <si>
    <t>Компьютерный корпус, Cougar, Airface RGB, ATX/Micro ATX/Mini ITX, USB 2*3.0/2.0, HD-Audio+Mic, Кулер 2*14см/1*12см ARGB, Высота процессорного кулера до 190 мм, Длина VGA до 330мм, 2*3.5"/2*2.5", Толщина 0,6мм, 491x230x386мм, Без Б/П, Чёрный</t>
  </si>
  <si>
    <t>HK360</t>
  </si>
  <si>
    <t>Компьютерный корпус HuntKey HK360 без Б/П</t>
  </si>
  <si>
    <t>Компьютерный корпус, HuntKey, HK360, ATX/Micro ATX, USB 2*3.0, HD-Audio+ Mic, Высота процессорного кулера до 155мм, Длина VGA до 330мм, 1*3.5"/2*2.5", Толщина 0,45мм, 345x180x412мм, Без Б/П, Черный</t>
  </si>
  <si>
    <t xml:space="preserve">GS450C </t>
  </si>
  <si>
    <t>Компьютерный корпус Huntkey GS450C без Б/П</t>
  </si>
  <si>
    <t>Компьютерный корпус, Huntkey, GS450C, ATX/Micro ATX, USB 1*3.0/2*2.0, HD-Audio+Mic, Кулер 3*12см FRGB, Высота процессорного кулера до 160 мм, Длина VGA до 320мм, 2*3.5"/2*2.5", Слот 7, Толщина 0,5мм, 360x200x450мм, Без Б/П, Чёрный</t>
  </si>
  <si>
    <t>GS450S</t>
  </si>
  <si>
    <t>Компьютерный корпус Huntkey GS450S без Б/П</t>
  </si>
  <si>
    <t>Компьютерный корпус, Huntkey, GS450S, ATX/Micro ATX, USB 1*3.0/2*2.0, HD-Audio+Mic, Кулер 3*12см FRGB, Высота процессорного кулера до 160 мм, Длина VGA до 300мм, 2*3.5"/2*2.5", Слот 7, Толщина 0,5мм, 360x200x450мм, Без Б/П, Чёрный</t>
  </si>
  <si>
    <t>GX660T</t>
  </si>
  <si>
    <t>Компьютерный корпус Huntkey GX660T без Б/П</t>
  </si>
  <si>
    <t>CA-1R5-00M1WN-00</t>
  </si>
  <si>
    <t>Компьютерный корпус Thermaltake Versa T25 TG без Б/П</t>
  </si>
  <si>
    <t>CA-1P5-00M1WN-00</t>
  </si>
  <si>
    <t>Компьютерный корпус Thermaltake S300 TG Black без Б/П</t>
  </si>
  <si>
    <t>CA-1T4-00M1WN-01</t>
  </si>
  <si>
    <t>Компьютерный корпус Thermaltake Divider 500 TG ARGB без Б/П</t>
  </si>
  <si>
    <t>CA-1M7-00M1WN-00</t>
  </si>
  <si>
    <t>Компьютерный корпус Thermaltake Level 20 MT ARGB без Б/П</t>
  </si>
  <si>
    <t>CA-1R4-00SBWN-00</t>
  </si>
  <si>
    <t>Компьютерный корпус Thermaltake AH T200 Turquoise без Б/П</t>
  </si>
  <si>
    <t>CA-1S3-00M6WN-03</t>
  </si>
  <si>
    <t>Компьютерный корпус Thermaltake V350 TG ARGB Air Snow без Б/П</t>
  </si>
  <si>
    <t>CA-1Q6-00M1WN-00</t>
  </si>
  <si>
    <t>Компьютерный корпус Thermaltake View 51 TG ARGB без Б/П</t>
  </si>
  <si>
    <t>CGR-5AD1B-RGB</t>
  </si>
  <si>
    <t>Компьютерный корпус Cougar Duoface Pro RGB без Б/П</t>
  </si>
  <si>
    <t>Корпуса с блоком питания</t>
  </si>
  <si>
    <t>XC-370PS-2</t>
  </si>
  <si>
    <t>Компьютерный корпус XG XC-370PS-2 с Б/П</t>
  </si>
  <si>
    <t>Корпуса стоечные, для серверов</t>
  </si>
  <si>
    <t>Блоки питания</t>
  </si>
  <si>
    <t>Shadow 400W</t>
  </si>
  <si>
    <t>Блок питания XG Shadow 400W</t>
  </si>
  <si>
    <t>Блок питания, XG, Shadow 400W, 400W, ATX, 20+4pin, 4pin, 3*Sata, 2*Molex, 1*PCI-E 6pin, Вентилятор 12 см, Кабель питания</t>
  </si>
  <si>
    <t>Shadow 400W-RGB</t>
  </si>
  <si>
    <t>Блок питания XG Shadow 400W-RGB</t>
  </si>
  <si>
    <t>Блок питания, XG, Shadow 400W-RGB, 400W, ATX, 20+4pin, 4pin, 3*Sata, 2*Molex, 1*PCI-E 6pin, Вентилятор 12 см, RGB подсветка, Кабель питания</t>
  </si>
  <si>
    <t>Блок питания Aerocool VX PLUS 450</t>
  </si>
  <si>
    <t>Блок питания, Aerocool, VX PLUS 450 , 450W, ATX, None-PFC, 20+4pin, 4+4pin, 2*Sata, 2*Molex, 1*FDD, 1*PCI-E 6pin, Вентилятор 12см, Кабель питания, Чёрный</t>
  </si>
  <si>
    <t>Блок питания Aerocool VX PLUS 500</t>
  </si>
  <si>
    <t>Блок питания, Aerocool, VX PLUS 500, 500W, ATX, None-PFC, 20+4pin, 4+4pin, 3*Sata, 3*Molex, 1*FDD, 1*PCI-E 6+2pin. Вентилятор 12см, Кабель питания, Чёрный</t>
  </si>
  <si>
    <t>Блок питания Aerocool KCAS PLUS 500W</t>
  </si>
  <si>
    <t>Блок питания, Aerocool, KCAS PLUS 500W, 500W, ATX, Bronze, APFC, 20+4pin, 4+4pin, 7*Sata, 4*Molex, 2*PCI-E 6+2pin, Вентилятор 12см, Кабель питания, Чёрный</t>
  </si>
  <si>
    <t>Блок питания Deepcool PF550</t>
  </si>
  <si>
    <t>Блок питания Deepcool PF650</t>
  </si>
  <si>
    <t>Блок питания Deepcool PF750</t>
  </si>
  <si>
    <t>Блок питания Cougar STC 600</t>
  </si>
  <si>
    <t>Блок питания, Cougar, STC 600, 600W, ATX, APFC, 20+4pin, 4+4pin, 6*Sata, 2*Molex, 2*PCI-E 6+2pin, Вентилятор 12см, Кабель питания, Чёрный</t>
  </si>
  <si>
    <t>Блок питания Cougar GEX650 650W</t>
  </si>
  <si>
    <t>Блок питания, Cougar, GEX650, 650W, ATX, APFC, GOLD, 20+4 pin, 4+4pin, 8*Sata, 6*Molex, 4*PCI-E 6+2 pin, Поддержка Haswell, Вентилятор 12 см, Модульный, Кабель питания, Чёрный</t>
  </si>
  <si>
    <t>PS-TPD-0650F3FAGE-1</t>
  </si>
  <si>
    <t>Блок питания Thermaltake Toughpower GF1 ARGB 650W (Gold)</t>
  </si>
  <si>
    <t>PS-TPI-0750F3FDGE-1</t>
  </si>
  <si>
    <t>Блок питания Thermaltake Toughpower iRGB PLUS 750W Gold</t>
  </si>
  <si>
    <t>PS-TPD-0850F3FAPE-1</t>
  </si>
  <si>
    <t>Блок питания Thermaltake Toughpower PF1 ARGB 850W (Platinum)</t>
  </si>
  <si>
    <t>TTM Multi-rail 1600W</t>
  </si>
  <si>
    <t>Блок питания X-Game TTM Multi-rail 1600W</t>
  </si>
  <si>
    <t>Блок питания, X-Game, TTM Multi-rail, 1600W, ATX, APFC, 20+4P, P4+P4*1, (PCI 6+2P to 6+2P)*6PCS, SATA*8+IDE*6, кабель питания, черный</t>
  </si>
  <si>
    <t>Аксессуары для корпусов и блоков питания</t>
  </si>
  <si>
    <t>DP-GH01-ARGB</t>
  </si>
  <si>
    <t>Держатель видеокарты DeepCool GH-01 A-RGB</t>
  </si>
  <si>
    <t>Держатель видеокарты, DeepCool, GH-01 A-RGB, DP-GH01-ARGB Чёрный</t>
  </si>
  <si>
    <t>Мониторы</t>
  </si>
  <si>
    <t>Монитор 21.5'' X-game OF215LED-F</t>
  </si>
  <si>
    <t>Монитор 23.8'' X-game T238IPS</t>
  </si>
  <si>
    <t>Монитор 27'' X-game OFLED27</t>
  </si>
  <si>
    <t>Монитор 21.5" HuntKey RRB2211V</t>
  </si>
  <si>
    <t>Монитор 23,8" HuntKey RRB2413V</t>
  </si>
  <si>
    <t>Монитор 27" HuntKey RRB2713V</t>
  </si>
  <si>
    <t>Монитор 22" Dahua DHI-LM22-C200</t>
  </si>
  <si>
    <t>Монитор 24" Dahua DHI-LM24-C200</t>
  </si>
  <si>
    <t>Монитор 27" Dahua DHI-LM27-C200</t>
  </si>
  <si>
    <t>DHI-LM43-F200</t>
  </si>
  <si>
    <t>Монитор 43" Dahua DHI-LM43-F200</t>
  </si>
  <si>
    <t>XMMNT27NU</t>
  </si>
  <si>
    <t>Монитор Xiaomi 4K Monitor 27"</t>
  </si>
  <si>
    <t>Монитор 24" Gamemax GMX24C144 Black</t>
  </si>
  <si>
    <t>Монитор 27" Gamemax GMX27C144 Black</t>
  </si>
  <si>
    <t>Монитор 27" Gigabyte G27F 2 EU</t>
  </si>
  <si>
    <t>Монитор 27" Gigabyte G27Q-EK</t>
  </si>
  <si>
    <t>9H.LJPLB.QBE</t>
  </si>
  <si>
    <t>Монитор 24" ZOWIE XL2411K Dark Grey</t>
  </si>
  <si>
    <t>Монитор 24.5" ZOWIE XL2566K Dark Grey</t>
  </si>
  <si>
    <t>9H.LKCLB.QBE</t>
  </si>
  <si>
    <t>Монитор 27" ZOWIE XL2731K Dark Grey</t>
  </si>
  <si>
    <t>Монитор 24.5" HyperX Armada 25 FHD Gaming Monitor Black 64V61AA#ABB</t>
  </si>
  <si>
    <t>64V69AA#ABB</t>
  </si>
  <si>
    <t>Монитор 27" HyperX Armada 27 QHD Gaming Monitor Black 64V69AA#ABB</t>
  </si>
  <si>
    <t>Монитор, HyperX, Armada 27 QHD Gaming Monitor, 64V69AA#ABB, 27", QHD, 2560x1440, IPS матрица, 165 Гц, 2*HDMI 2.0, DisplayPort 1.4, LED, 400 nits, 1000:1, 1 мс, угол обзора 178/178, 1*DisplayPort 1.4 кабель/1*HDMI 2.0 кабель/1*Кабель питания в комплекте, Чёрный</t>
  </si>
  <si>
    <t>Кронштейны для мониторов</t>
  </si>
  <si>
    <t>Настольный кронштейн с газлифтом Brateck LDT13-C024 для 2-х мониторов (13"-32")</t>
  </si>
  <si>
    <t>Настольный кронштейн Brateck LDT12-T01 для 1 монитора (13"-32")</t>
  </si>
  <si>
    <t>Настольный кронштейн Brateck LDT12-C012N для 1 монитора (13"-32")</t>
  </si>
  <si>
    <t>LDT12-C034N</t>
  </si>
  <si>
    <t>Настольный кронштейн Brateck LDT12-C034N для 3-х мониторов (13"-27")</t>
  </si>
  <si>
    <t>Настольный кронштейн для мониторов, Brateck, LDT12-C034N, 13"-27", Нагрузка 3х7 кг., Наклон +/- 45°, Поворот +/- 90°, Вращение монитора +/- 180°, VESA 75x75,100x100</t>
  </si>
  <si>
    <t>Настольный кронштейн Brateck LDT12-C048N для 4-х мониторов (13"-32")</t>
  </si>
  <si>
    <t>66X81AA</t>
  </si>
  <si>
    <t>Настольный кронштейн с газлифтом HyperX Armada Single Gaming Mount 66X81AA</t>
  </si>
  <si>
    <t>Настольный кронштейн с газлифтом, HyperX, 66X81AA, Armada Single Gaming Mount, Совместимые размеры дисплея 32", Нагрузка 9,1 кг, Наклон -25°~+60°, Поворот ±90°, Поворот руки ±180°, Подъем руки 31,2±0,5 см, Диапозон высоты колонны 25,5 см, VESA 75x75 мм,100x100 мм, Допустимая толщина стола 15-20 мм, Размер отверстия втулки 15-60 мм, Размер: 547x447x119 мм, До 4 мониторов, Чёрный</t>
  </si>
  <si>
    <t>66X82AA</t>
  </si>
  <si>
    <t>Кронштейн без основания для мониторов HyperX Armada Gaming Mount Addon 66X82AA</t>
  </si>
  <si>
    <t>Кронштейн без основания для мониторов, HyperX, 66X82AA, Armada, Совместимые размеры дисплея 32", Нагрузка 9,1 кг, Наклон -25°~+60°, Поворот ±90°, Поворот руки ±180°, Подъем руки 31,2±0,5 см, VESA 75x75 мм,100x100 мм, Размер: 547x447x119 мм, Чёрный</t>
  </si>
  <si>
    <t>Проводные комплекты клавиатура+мышь</t>
  </si>
  <si>
    <t>XD-1100OUB</t>
  </si>
  <si>
    <t>Комплект Клавиатура + Мышь XG XD-1100OUB</t>
  </si>
  <si>
    <t>Комплект Клавиатура + Мышь, XG, XD-1100OUB, Оптическая Мышь, USB, Кол-во стандартных клавиш 104, Анг/Рус/Каз, Длина кабеля 1,35 м, Чёрный</t>
  </si>
  <si>
    <t>XD-575OUB</t>
  </si>
  <si>
    <t>Комплект Клавиатура + Мышь XG XD-575OUB</t>
  </si>
  <si>
    <t>Комплект Клавиатура + Мышь, XG, XD-575OUB, Оптическая Мышь, USB, Кол-во стандартных клавиш 104, Анг/Рус/Каз, Длина кабеля 1,6 м, Чёрный</t>
  </si>
  <si>
    <t>DLD-6075OUB</t>
  </si>
  <si>
    <t>Комплект Клавиатура + Мышь Delux DLD-6075OUB</t>
  </si>
  <si>
    <t>Комплект Клавиатура + Мышь, Delux, DLD-6075OUB, Оптическая Мышь, 1000DPI, USB, Кол-во стандартных клавиш 104, Анг/Рус/Каз, Длина кабеля 1,6 метра, Чёрный</t>
  </si>
  <si>
    <t>Delux DLD-6220OUB</t>
  </si>
  <si>
    <t>Комплект Клавиатура + Мышь Delux DLD-6220OUB</t>
  </si>
  <si>
    <t>Комплект Клавиатура + Мышь, Delux, DLD-6220OUB, Оптическая Мышь, USB, 1000-3200DPI, Длина кабеля 1,6 метра, Кол-во стандартных клавиш 104, Анг/Рус/Каз, Чёрный</t>
  </si>
  <si>
    <t>KM-170</t>
  </si>
  <si>
    <t>Комплект Клавиатура + Мышь Genius KM-170</t>
  </si>
  <si>
    <t>KM-160</t>
  </si>
  <si>
    <t>Комплект Клавиатура + Мышь Genius KM-160</t>
  </si>
  <si>
    <t>Комплект Клавиатура + Мышь, Genius, KM-160, USB, Англ/Рус, USB, Пластик, Мембранная клавиатура, Длина кабеля 150см, Чёрный</t>
  </si>
  <si>
    <t>Smart KM-200</t>
  </si>
  <si>
    <t>Комплект Клавиатура + Мышь Genius Smart KM-200</t>
  </si>
  <si>
    <t>Комплект Клавиатура + Мышь, Genius, Smart KM-200, Англ/ Рус, Длина кабеля 135 см, USB, Влагозащита, Пластик, Чёрный</t>
  </si>
  <si>
    <t>SLIMSTAR C126</t>
  </si>
  <si>
    <t>Комплект Клавиатура + Мышь Genius SLIMSTAR C126</t>
  </si>
  <si>
    <t>Комплект Клавиатура + Мышь, Genius, SLIMSTAR C126, Англ/Рус, USB, Длина кабеля 150см, Пластик, Чёрный</t>
  </si>
  <si>
    <t>Беспроводные комплекты клавиатура+мышь</t>
  </si>
  <si>
    <t>XD-7700GB</t>
  </si>
  <si>
    <t>Комплект Клавиатура + Мышь XG XD-7700GB</t>
  </si>
  <si>
    <t>Комплект Клавиатура + Мышь, XG, XD-7700GB, Беспроводной, Оптическая мышь, Анг/Рус/Каз, Кол-во стандартных клавиш 104, Чёрный</t>
  </si>
  <si>
    <t>Delux DLD-6091OGB</t>
  </si>
  <si>
    <t>Комплект Клавиатура + Мышь Delux DLD-6091OGB</t>
  </si>
  <si>
    <t>Комплект Клавиатура + Мышь, Delux, DLD-6091OGB, Беспроводной 2,4ГГц, Нано-ресивер, Оптическая мышь, 1000DPI, Кол-во стандартных клавиш 104, Чёрный</t>
  </si>
  <si>
    <t>Delux DLD-1505OGB</t>
  </si>
  <si>
    <t>Комплект Клавиатура + Мышь Delux DLD-1505OGB</t>
  </si>
  <si>
    <t>Комплект Клавиатура + Мышь, Delux, DLD-1505OGB, Беспроводная мышь 2.4G, 1000DPI, Нано-ресивер, Кол-во стандартных клавиш 104, Чёрный,</t>
  </si>
  <si>
    <t>Комплект Клавиатура + Мышь Genius Smart KM-8200</t>
  </si>
  <si>
    <t>Luxemate Q8000 White</t>
  </si>
  <si>
    <t>Комплект Клавиатура + Мышь Genius Luxemate Q8000 White</t>
  </si>
  <si>
    <t>Комплект Клавиатура + Мышь, Genius, Luxemate Q8000, 2.4G, Радиус действия до 10 м, Батарейки в комплекте, Рус/Англ, Белый</t>
  </si>
  <si>
    <t>X1800S</t>
  </si>
  <si>
    <t>Комплект Клавиатура + Мышь Rapoo X1800S</t>
  </si>
  <si>
    <t>Комплект Клавиатура + Мышь, Rapoo, X1800S, Беспроводная 2.4G, 1000DPI, Нано-ресивер, Кол-во стандартных клавиш 104, Англ/Рус, Чёрный,</t>
  </si>
  <si>
    <t>Rapoo X1960</t>
  </si>
  <si>
    <t>Комплект Клавиатура + Мышь Rapoo X1960</t>
  </si>
  <si>
    <t>Комплект Клавиатура + Мышь, Rapoo, X1960, Беспроводная 2.4G, 1000DPI, Нано-ресивер, Кол-во стандартных клавиш 104, Англ/Рус, Чёрный</t>
  </si>
  <si>
    <t>9500M</t>
  </si>
  <si>
    <t>Комплект Клавиатура + Мышь Rapoo 9500M</t>
  </si>
  <si>
    <t>9900M</t>
  </si>
  <si>
    <t>Комплект Клавиатура + Мышь Rapoo 9900M</t>
  </si>
  <si>
    <t>Проводные мыши</t>
  </si>
  <si>
    <t>XM-880OUB</t>
  </si>
  <si>
    <t>Компьютерная мышь XG XM-880OUB</t>
  </si>
  <si>
    <t>Компьютерная мышь, XG, XM-880OUB, Оптическая, 800dpi, USB, Длина кабеля 1,35 метра, Чёрный</t>
  </si>
  <si>
    <t>XM-770OUB</t>
  </si>
  <si>
    <t>Компьютерная мышь XG XM-770OUB</t>
  </si>
  <si>
    <t>Компьютерная мышь, XG, XM-770OUB, Оптическая,1000dpi, USB, Длина кабеля 1,35 метра, Подсветка, Чёрный</t>
  </si>
  <si>
    <t>Delux DLM-136OUB</t>
  </si>
  <si>
    <t>Компьютерная мышь Delux DLM-136OUB</t>
  </si>
  <si>
    <t>Компьютерная мышь, Delux, DLM-136OUB, Оптическая, USB, 1000dpi, Длина провода 1,6 м, Чёрная</t>
  </si>
  <si>
    <t>DLM-375OUB</t>
  </si>
  <si>
    <t>Компьютерная мышь Delux DLM-375OUB</t>
  </si>
  <si>
    <t>Компьютерная мышь, Delux, DLM-375OUB, Оптическая, 800dpi, USB, Длина кабеля 1.6 метра, Размер:109.6*60.5*37.5 мм., Чёрный</t>
  </si>
  <si>
    <t>Delux DLM-321OUB</t>
  </si>
  <si>
    <t>Компьютерная мышь Delux DLM-321OUB</t>
  </si>
  <si>
    <t>Компьютерная мышь, Delux, DLM-321OUB, Оптическая, USB, 1000 dpi, Длина провода 1,6м, Чёрный</t>
  </si>
  <si>
    <t>DLM-109OUB</t>
  </si>
  <si>
    <t>Компьютерная мышь Delux DLM-109OUB</t>
  </si>
  <si>
    <t>Компьютерная мышь, Delux, DLM-109OUB, Оптическая, USB, 1000 dpi, Длина кабеля 1,6м, Чёрный</t>
  </si>
  <si>
    <t>DLM-388OUB</t>
  </si>
  <si>
    <t>Компьютерная мышь Delux DLM-388OUB</t>
  </si>
  <si>
    <t>Компьютерная мышь, Delux, DLM-388OUB, 3D, Оптическая, 800dpi, USB, Длина кабеля 1,6 метра, Размер: 115,5*39,1*65,3мм., Чёрный</t>
  </si>
  <si>
    <t>DLM-391OUB</t>
  </si>
  <si>
    <t>Компьютерная мышь Delux DLM-391OUB</t>
  </si>
  <si>
    <t>Компьютерная мышь, Delux, DLM-391OUB, 3D, Оптическая, 1000dpi, USB, Длина кабеля 1,6 метра, Размер: 111,6*61,95*39мм., Чёрный</t>
  </si>
  <si>
    <t>DLM-516OUB</t>
  </si>
  <si>
    <t>Компьютерная мышь Delux DLM-516OUB</t>
  </si>
  <si>
    <t>Компьютерная мышь, Delux, DLM-516OUB, 5D, Вертикальная, Оптическая, 800-1200-1600-2400dpi, USB, Длина кабеля 1,6 метра, Серебристо-Чёрный</t>
  </si>
  <si>
    <t>DX-110, USB Green</t>
  </si>
  <si>
    <t>Компьютерная мышь Genius DX-110 Green</t>
  </si>
  <si>
    <t>Компьютерная мышь, Genius, DX-110, Оптическая, 1000dpi, USB, Длина кабеля 1,5 метра, Зелёная</t>
  </si>
  <si>
    <t>DX-110, USB Blue</t>
  </si>
  <si>
    <t>Компьютерная мышь Genius DX-110 Blue</t>
  </si>
  <si>
    <t>Компьютерная мышь, Genius, DX-110, Оптическая, 1000dpi, USB, Длина кабеля 1,5 метра, Голубая</t>
  </si>
  <si>
    <t>Компьютерная мышь Genius DX-110 Black</t>
  </si>
  <si>
    <t>DX-110, USB White</t>
  </si>
  <si>
    <t>Компьютерная мышь Genius DX-110 White</t>
  </si>
  <si>
    <t>Компьютерная мышь, Genius, DX-110, Оптическая, 1000dpi, USB, Длина кабеля 1,5 метра, Белая</t>
  </si>
  <si>
    <t>DX-120, USB Black</t>
  </si>
  <si>
    <t>Компьютерная мышь Genius DX-120 Black</t>
  </si>
  <si>
    <t>Компьютерная мышь, Genius, DX-120, Оптическая, 1000dpi, USB, Длина кабеля 1,5 метра, Черный</t>
  </si>
  <si>
    <t>DX-120, USB White</t>
  </si>
  <si>
    <t>Компьютерная мышь Genius DX-120 White</t>
  </si>
  <si>
    <t>Компьютерная мышь, Genius, DX-120, Оптическая, 1000dpi, USB, Длина кабеля 1,5 метра, Белый</t>
  </si>
  <si>
    <t>DX-120, USB Blue</t>
  </si>
  <si>
    <t>Компьютерная мышь Genius DX-120 Blue</t>
  </si>
  <si>
    <t>Компьютерная мышь, Genius, DX-120, Оптическая, 1000dpi, USB, Длина кабеля 1,5 метра, Голубая</t>
  </si>
  <si>
    <t>DX-120, USB Green</t>
  </si>
  <si>
    <t>Компьютерная мышь Genius DX-120 Green</t>
  </si>
  <si>
    <t>Компьютерная мышь, Genius, DX-120, Оптическая, 1000dpi, USB, Длина кабеля 1,5 метра, Зелёная</t>
  </si>
  <si>
    <t>DX-120, USB Red</t>
  </si>
  <si>
    <t>Компьютерная мышь Genius DX-120 Red</t>
  </si>
  <si>
    <t>Компьютерная мышь, Genius, DX-120, Оптическая, 1000dpi, USB, Длина кабеля 1,5 метра, Красный</t>
  </si>
  <si>
    <t>DX-150X, USB Black</t>
  </si>
  <si>
    <t>Компьютерная мышь Genius DX-150X Black</t>
  </si>
  <si>
    <t>Компьютерная мышь, Genius, DX-150X, Оптическая, 1000dpi, USB, Длина кабеля 1,5 метра, Черная</t>
  </si>
  <si>
    <t>DX-150X, USB Blue</t>
  </si>
  <si>
    <t>Компьютерная мышь Genius DX-150X Blue</t>
  </si>
  <si>
    <t>Компьютерная мышь, Genius, DX-150X, Оптическая, 1000dpi, USB, Длина кабеля 1,5 метра, Голубая</t>
  </si>
  <si>
    <t>N100</t>
  </si>
  <si>
    <t>Компьютерная мышь Rapoo N100 Чёрный</t>
  </si>
  <si>
    <t>N1162</t>
  </si>
  <si>
    <t>Компьютерная мышь Rapoo N1162 Чёрный</t>
  </si>
  <si>
    <t>Компьютерная мышь, Rapoo, N1162 , 3D, Оптическая, 1000dpi, USB, Длина кабеля 1,5 метра, Чёрный</t>
  </si>
  <si>
    <t>N500 Black</t>
  </si>
  <si>
    <t>Компьютерная мышь Rapoo N500 Чёрный</t>
  </si>
  <si>
    <t>Компьютерная мышь, Rapoo, N500, Оптическая, 1200/1800/2400/3600 dpi, Длина кабеля 150 см, Черный</t>
  </si>
  <si>
    <t>N500 White</t>
  </si>
  <si>
    <t>Компьютерная мышь Rapoo N500 Белый</t>
  </si>
  <si>
    <t>Компьютерная мышь, Rapoo, N500, Оптическая, 1200/1800/2400/3600 dpi, USB, Длина кабеля 1,5 метра, Белый</t>
  </si>
  <si>
    <t>Беспроводные мыши</t>
  </si>
  <si>
    <t>XM-775OGB</t>
  </si>
  <si>
    <t>Компьютерная мышь XG XM-775OGB</t>
  </si>
  <si>
    <t>Компьютерная мышь, XG, XM-775OGB, Оптическая, 3D, 1000dpi, Беспроводная, Чёрный</t>
  </si>
  <si>
    <t>Delux DLM-136OGB</t>
  </si>
  <si>
    <t>Компьютерная мышь Delux DLM-136OGB</t>
  </si>
  <si>
    <t>Компьютерная мышь, Delux, DLM-136OGB, 3D, Оптическая, 1200dpi, Беспроводная 2.4ГГц, Нано-ресивер, Эффективная дистанция 10 м., Размер: 103*55.3*38.1мм., Чёрный</t>
  </si>
  <si>
    <t>DLM-321OGB</t>
  </si>
  <si>
    <t>Компьютерная мышь Delux DLM-321OGB</t>
  </si>
  <si>
    <t>Компьютерная мышь, Delux, DLM-321OGB, Оптическая, 800/1000/1600 dpi,Беспроводная 2.4ГГц, Нано-ресивер, Эффективная дистанция 10 м., Чёрно-зелёный</t>
  </si>
  <si>
    <t>DLM-107OGB</t>
  </si>
  <si>
    <t>Компьютерная мышь Delux DLM-107OGB</t>
  </si>
  <si>
    <t>Компьютерная мышь, Delux, DLM-107OGB, 3D, Оптическая, 1000dpi, Беcпроводная 2.4ГГц, Нано-ресивер, Эффективная дистанция 10 м., Размер: 103,6*58,1*38,1 мм., Чёрный</t>
  </si>
  <si>
    <t>DLM-391OGB</t>
  </si>
  <si>
    <t>Компьютерная мышь Delux DLM-391OGB</t>
  </si>
  <si>
    <t>Компьютерная мышь, Delux, DLM-391OGB, 3D, Оптическая, 1000dpi, Беспроводная 2.4ГГц, Нано-ресивер, Эффективная дистанция 10 м., Размер: 111,60*61*95*39 мм., Чёрный</t>
  </si>
  <si>
    <t>DLM-137OGB</t>
  </si>
  <si>
    <t>Компьютерная мышь Delux DLM-137OGB</t>
  </si>
  <si>
    <t>Компьютерная мышь, Delux, DLM-137OGB, 3D, Оптическая, 1000dpi, Беcпроводная 2.4ГГц, Нано-ресивер, Эффективная дистанция 10 м., Размер: 102,5*61,1*40,85 мм., Чёрный</t>
  </si>
  <si>
    <t>DLM-516OGB</t>
  </si>
  <si>
    <t>Компьютерная мышь Delux DLM-516OGB</t>
  </si>
  <si>
    <t>Компьютерная мышь, Delux, DLM-516OGB, 3D, Оптическая, 1600 dpi, Радиус действия 10 м, 2.4 Гц, Чёрный</t>
  </si>
  <si>
    <t>NX-7000 Black</t>
  </si>
  <si>
    <t>Компьютерная мышь Genius NX-7000 Black</t>
  </si>
  <si>
    <t>Компьютерная мышь, Genius, NX-7000, 3D, Оптическая, 1200dpi, Беcпроводная 2.4ГГц, 58x39x100 мм, Черный</t>
  </si>
  <si>
    <t>NX-7000 White</t>
  </si>
  <si>
    <t>Компьютерная мышь Genius NX-7000 White</t>
  </si>
  <si>
    <t>Компьютерная мышь, Genius, NX-7000, 3D, Оптическая, 1200dpi, Беcпроводная 2.4ГГц, Белый</t>
  </si>
  <si>
    <t>NX-7000 Blue</t>
  </si>
  <si>
    <t>Компьютерная мышь Genius NX-7000 Blue</t>
  </si>
  <si>
    <t>Компьютерная мышь, Genius, NX-7000, 3D, Оптическая, 1200dpi, Беcпроводная 2.4ГГц, Голубой</t>
  </si>
  <si>
    <t>NX-7000 Red</t>
  </si>
  <si>
    <t>Компьютерная мышь Genius NX-7000 Red</t>
  </si>
  <si>
    <t>Компьютерная мышь, Genius, NX-7000, 3D, Оптическая, 1200dpi, Беcпроводная 2.4ГГц, Красный</t>
  </si>
  <si>
    <t>NX-8006S Red</t>
  </si>
  <si>
    <t>Компьютерная мышь Genius NX-8006S Red</t>
  </si>
  <si>
    <t>Компьютерная мышь, Genius, NX-8006S, 3D, Оптическая, 1600dpi, Беcпроводная 2.4ГГц, 1 x AA, Черно - Красный</t>
  </si>
  <si>
    <t>NX-8006S Black</t>
  </si>
  <si>
    <t>Компьютерная мышь Genius NX-8006S Black</t>
  </si>
  <si>
    <t>Компьютерная мышь, Genius, NX-8006S, 3D, Оптическая, 1600dpi, Беcпроводная 2.4ГГц, 1x AA, Черный</t>
  </si>
  <si>
    <t>NX-7005 Black</t>
  </si>
  <si>
    <t>Компьютерная мышь Genius NX-7005 Black</t>
  </si>
  <si>
    <t>Компьютерная мышь, Genius, NX-7005, 3D, Оптическая, 1200dpi, Беcпроводная 2.4ГГц, 1 x AA, Черный</t>
  </si>
  <si>
    <t>NX-7005 Blue</t>
  </si>
  <si>
    <t>Компьютерная мышь Genius NX-7005 Blue</t>
  </si>
  <si>
    <t>Компьютерная мышь, Genius, NX-7005, 3D, Оптическая, 1200dpi, Беcпроводная 2.4ГГц, 1 x AA, Голубой</t>
  </si>
  <si>
    <t>NX-7005 White</t>
  </si>
  <si>
    <t>Компьютерная мышь Genius NX-7005 White</t>
  </si>
  <si>
    <t>Компьютерная мышь, Genius, NX-7005, 3D, Оптическая, 1200dpi, Беcпроводная 2.4ГГц, 1 x AA, Белый</t>
  </si>
  <si>
    <t>NX-7005 Red</t>
  </si>
  <si>
    <t>Компьютерная мышь Genius NX-7005 Red</t>
  </si>
  <si>
    <t>Компьютерная мышь, Genius, NX-7005, 3D, Оптическая, 1200dpi, Беcпроводная 2.4ГГц, 1 x AA, Красный</t>
  </si>
  <si>
    <t>NX-7010 WH+Red</t>
  </si>
  <si>
    <t>Компьютерная мышь Genius NX-7010 WH+Red</t>
  </si>
  <si>
    <t>Компьютерная мышь, Genius, NX-7010, 3D, Оптическая, 1600dpi, Беcпроводная 2.4ГГц, Бело-Красный</t>
  </si>
  <si>
    <t>NX-7010 WH+Blue</t>
  </si>
  <si>
    <t>Компьютерная мышь Genius NX-7010 WH+Blue</t>
  </si>
  <si>
    <t>Компьютерная мышь, Genius, NX-7010, 3D, Оптическая, 1600dpi, Беcпроводная 2.4ГГц, Бело-Голубой</t>
  </si>
  <si>
    <t>NX-7015 ROSY BROWN</t>
  </si>
  <si>
    <t>Компьютерная мышь Genius NX-7015 ROSY BROWN</t>
  </si>
  <si>
    <t>Компьютерная мышь, Genius, NX-7015, 3D, Оптическая, 1600dpi, Беcпроводная 2.4ГГц, Розово Коричневый</t>
  </si>
  <si>
    <t>NX-7015 Silver</t>
  </si>
  <si>
    <t>Компьютерная мышь Genius NX-7015 Silver</t>
  </si>
  <si>
    <t>Компьютерная мышь, Genius, NX-7015, 3D, Оптическая, 1600dpi, Беcпроводная 2.4ГГц, Серебристый</t>
  </si>
  <si>
    <t>NX-7015 Gold</t>
  </si>
  <si>
    <t>Компьютерная мышь Genius NX-7015 Gold</t>
  </si>
  <si>
    <t>Компьютерная мышь, Genius, NX-7015, 3D, Оптическая, 1600dpi, Беcпроводная 2.4ГГц, Золотой</t>
  </si>
  <si>
    <t>NX-7015 Iron Gray</t>
  </si>
  <si>
    <t>Компьютерная мышь Genius NX-7015 Iron Gray</t>
  </si>
  <si>
    <t>Компьютерная мышь, Genius, NX-7015, 3D, Оптическая, 1600dpi, Беcпроводная 2.4ГГц, Темно Серый</t>
  </si>
  <si>
    <t>NX-7015 Chocolate</t>
  </si>
  <si>
    <t>Компьютерная мышь Genius NX-7015 Chocolate</t>
  </si>
  <si>
    <t>Компьютерная мышь, Genius, NX-7015, 3D, Оптическая, 1600dpi, Беcпроводная 2.4ГГц, Шоколадный</t>
  </si>
  <si>
    <t>ECO-8100 Black</t>
  </si>
  <si>
    <t>Компьютерная мышь Genius ECO-8100 Black</t>
  </si>
  <si>
    <t>Компьютерная мышь, Genius, ECO-8100, 3D, Оптическая, 1600dpi, Беcпроводная 2.4ГГц, Встроенный аккумулятор, Чёрный</t>
  </si>
  <si>
    <t>ECO-8015 Iron Gray</t>
  </si>
  <si>
    <t>Компьютерная мышь Genius ECO-8015 Iron Gray</t>
  </si>
  <si>
    <t>Компьютерная мышь, Genius, ECO-8015, 3D, Оптическая, 1600dpi, Беcпроводная 2.4ГГц, 1 x AA, 5.8 х 3.8 х 10 см, Темно серый</t>
  </si>
  <si>
    <t>ECO-8015 Silver</t>
  </si>
  <si>
    <t>Компьютерная мышь Genius ECO-8015 Silver</t>
  </si>
  <si>
    <t>Компьютерная мышь, Genius, ECO-8015, 3D, Оптическая, 800dpi, Беcпроводная 2.4ГГц, Серый</t>
  </si>
  <si>
    <t>Rapoo 1620</t>
  </si>
  <si>
    <t>Компьютерная мышь Rapoo 1620 Чёрный</t>
  </si>
  <si>
    <t>Компьютерная мышь, Rapoo, 1620, 3D, Оптическая, 1000dpi, Беспроводной 2.4 ГГц, Нано-ресивер, Эффективная дистанция 10 м., Батарейки в комплекте, До 9 месяцев работы на одном заряде, Чёрный</t>
  </si>
  <si>
    <t>M10 Plus White</t>
  </si>
  <si>
    <t>Компьютерная мышь Rapoo M10 Plus Белый</t>
  </si>
  <si>
    <t>Компьютерная мышь, Rapoo, M-10 Plus, 3D, Оптическая, 1000dpi, Беспроводной 2.4 ГГц, Нано-ресивер, Эффективная дистанция 10 м., Батарейки в комплекте, Белый</t>
  </si>
  <si>
    <t>M10 Plus Black</t>
  </si>
  <si>
    <t>Компьютерная мышь Rapoo M10 Plus Чёрный</t>
  </si>
  <si>
    <t>Компьютерная мышь, Rapoo, M-10 Plus, 3D, Оптическая, 1000dpi, Беспроводной 2.4 ГГц, Нано-ресивер, Эффективная дистанция 10 м., Батарейки в комплекте, Размер: 106,2*59,4*42,8 мм., Чёрный</t>
  </si>
  <si>
    <t>Мыши с технологией Bluetooth</t>
  </si>
  <si>
    <t>M160 Silent</t>
  </si>
  <si>
    <t>Компьютерная мышь Rapoo M160 Silent</t>
  </si>
  <si>
    <t>Компьютерная мышь, Rapoo, M160 Silent, Оптическая, 1300dpi, Беспроводной, 2.4 Ггц., Bluetooth 3.0/4.0, Эффективная дистанция 10 м., Батарейки в комплекте, 1 x AA, Черный</t>
  </si>
  <si>
    <t>M100 Silent</t>
  </si>
  <si>
    <t>Компьютерная мышь Rapoo M100 Silent</t>
  </si>
  <si>
    <t>Компьютерная мышь, Rapoo, M100 Silent, Оптическая, 1300dpi, Беспроводной, 2.4 Ггц., Bluetooth 3.0/4.0, Эффективная дистанция 10 м., Батарейки в комплекте, Тёмно-серый</t>
  </si>
  <si>
    <t>M300 Silent Dark Grey</t>
  </si>
  <si>
    <t>M300 Blue</t>
  </si>
  <si>
    <t>Компьютерная мышь Rapoo M300 Blue</t>
  </si>
  <si>
    <t>Компьютерная мышь, Rapoo, M300, Оптическая, колесо прокрутки,1600dpi, 2.4G, Bluetooth 3.0/4.0, Multi-mode, Беспроводной 2.4 ГГц, Эффективная дистанция 10 м., Батарейки в комплекте, До 12 месяцев на одном заряде батареек, Синий</t>
  </si>
  <si>
    <t>MT550</t>
  </si>
  <si>
    <t>Компьютерная мышь Rapoo MT550</t>
  </si>
  <si>
    <t>Компьютерная мышь, Rapoo, MT550, 1600dpi, Bluetooth 3.0/4.0, Беспроводной 2.4 ГГц, Эффективная дистанция 10 м., Батарейки в комплекте, 2 x AA, 7 х 10 х 4 см, Черный</t>
  </si>
  <si>
    <t>MT750S</t>
  </si>
  <si>
    <t>Компьютерная мышь Rapoo MT750S</t>
  </si>
  <si>
    <t>Компьютерная мышь, Rapoo, MT750S, 3200dpi, Bluetooth 3.0/4.0, Multi-mode, Беспроводной 2.4 ГГц, Эффективная дистанция 12 м., Литиевая аккумуляторная батарея 450 мАч, Черный</t>
  </si>
  <si>
    <t>Игровые мыши</t>
  </si>
  <si>
    <t>XM-04OUB</t>
  </si>
  <si>
    <t>Компьютерная мышь XG XM-04OUB</t>
  </si>
  <si>
    <t>Компьютерная мышь, XG, XM-04OUB, Игровая, Оптическая, Проводная, 3600dpi, RGB, Длина кабеля 1,5 метра, Чёрный</t>
  </si>
  <si>
    <t>M820DC</t>
  </si>
  <si>
    <t>Компьютерная мышь Delux M820DC Игровая</t>
  </si>
  <si>
    <t>Компьютерная мышь, Delux, M820DC, Игровая, Оптическая, Проводная, 2400dpi, Длина кабеля 1,5 метра, Белый</t>
  </si>
  <si>
    <t>Scorpion Spear</t>
  </si>
  <si>
    <t>Компьютерная мышь Genius Scorpion Spear</t>
  </si>
  <si>
    <t>Компьютерная мышь, Genius, Scorpion Spear, RGB, Игровая, Оптическая 800-1200dpi, Проводная 1,8м, USB, Черная</t>
  </si>
  <si>
    <t>Scorpion M705</t>
  </si>
  <si>
    <t>Компьютерная мышь Genius Scorpion M705</t>
  </si>
  <si>
    <t>VT9S</t>
  </si>
  <si>
    <t>Компьютерная мышь Rapoo VT9S</t>
  </si>
  <si>
    <t>VT350S</t>
  </si>
  <si>
    <t>Компьютерная мышь Rapoo VT350S</t>
  </si>
  <si>
    <t>Компьютерная мышь, Rapoo, VT350S, Игровая, Оптическая, Беспроводная, 16000 dpi, LED подсветка, Чёрный</t>
  </si>
  <si>
    <t>VT960S</t>
  </si>
  <si>
    <t>Компьютерная мышь Rapoo VT960S</t>
  </si>
  <si>
    <t>Компьютерная мышь, Rapoo, VT960S, Игровая, Оптическая, Комбинированная, USB/Беспроводная, Встроенный аккумулятор, 2.4GHz, 16000dpi, LED подсветка, Тканевая оплетка кабеля, Металлический корпус, Черный</t>
  </si>
  <si>
    <t>RC21-01520100-R3M1</t>
  </si>
  <si>
    <t>Держатель провода мыши Razer Mouse Bungee V3 Chroma</t>
  </si>
  <si>
    <t>Держатель провода мыши, Razer, Mouse Bungee V3 Chroma, RC21-01520100-R3M1, Пластик, Нескользящие ножки, Подсветка основания Razer Chroma, Черный</t>
  </si>
  <si>
    <t>RZ01-03730100-R3G1</t>
  </si>
  <si>
    <t>Компьютерная мышь Razer Orochi V2</t>
  </si>
  <si>
    <t>RZ01-03210300-R3M1</t>
  </si>
  <si>
    <t>Компьютерная мышь Razer DeathAdder V2 - HALO Infinite Edition</t>
  </si>
  <si>
    <t>Компьютерная мышь, Razer ,DeathAdder V2, RZ01-03210300-R3M1. Игровая, Оптическая, до 20 000dpi, 8 кнопок, Razer Chroma™ RGB подсветка с реальными 16,8 млн настраиваемыми цветами, Проводная, USB, 82 г Зеленая</t>
  </si>
  <si>
    <t>RZ01-03420100-R3G1</t>
  </si>
  <si>
    <t>Компьютерная мышь Razer Naga Pro</t>
  </si>
  <si>
    <t>Компьютерная мышь, Razer, Naga Pro, RZ01-03420100-R3G1, Игровая для MOBA и MMO игр, Оптическая 16000dpi (сенсор 5G), 3 сменные боковые панели с конфигурациями на 2, 6 и 12 кнопок(19 + 1) программируемые кнопки (с 12-кнопочной панелью), беспроводная, USB, Чёрная</t>
  </si>
  <si>
    <t>RZ01-03170200-R3G1</t>
  </si>
  <si>
    <t>Компьютерная мышь Razer Basilisk Ultimate</t>
  </si>
  <si>
    <t>Компьютерная мышь, Razer, Basilisk Ultimate, RZ01-03170200-R3G1, Игровая для FPS игр, Оптическая 20 000 DPIi (сенсор 5G), 11 кнопок, Прорезиненные боковые вставки, Подсветка Chroma настраиваемая 16.8 млн цветов, Беспроводная, Чёрная</t>
  </si>
  <si>
    <t>6N0A8AA</t>
  </si>
  <si>
    <t>Компьютерная мышь HyperX Pulsefire Haste 2 (White) 6N0A8AA</t>
  </si>
  <si>
    <t>GO-BLACK</t>
  </si>
  <si>
    <t>Компьютерная мышь Glorious Model O Black (GO-BLACK)</t>
  </si>
  <si>
    <t>Компьютерная мышь, Glorious, Model O, GO-BLACK, Игровая, Оптическая, Проводная, Pixart PMW-3360 Sensor, 12000 DPI, 250+ IPS, 50G, 1000 Hz, RGB, 6 кнопок, Длина провода 2м, Матовый черный</t>
  </si>
  <si>
    <t>GO-WHITE</t>
  </si>
  <si>
    <t>Компьютерная мышь Glorious Model O White (GO-WHITE)</t>
  </si>
  <si>
    <t>Компьютерная мышь, Glorious, Model O, GO-WHITE, Игровая, Оптическая, Проводная, Pixart PMW-3360 Sensor, 12000 DPI, 250+ IPS, 50G, 1000 Hz, RGB, 6 кнопок, Длина провода 2м, Матовый белый</t>
  </si>
  <si>
    <t>GOM-BLACK</t>
  </si>
  <si>
    <t>Компьютерная мышь Glorious Model O- Black (GOM-BLACK)</t>
  </si>
  <si>
    <t>Компьютерная мышь, Glorious, Model O-, GOM-BLACK, Игровая, Оптическая, Проводная, Pixart PMW-3360 Sensor, 12000 DPI, 250+ IPS, 50G, 1000 Hz, RGB, 6 кнопок, Длина провода 2м, Матовый черный</t>
  </si>
  <si>
    <t>GOM-WHITE</t>
  </si>
  <si>
    <t>Компьютерная мышь Glorious Model O- White (GOM-WHITE)</t>
  </si>
  <si>
    <t>Компьютерная мышь, Glorious, Model O-, GOM-WHITE, Игровая, Оптическая, Проводная, Pixart PMW-3360 Sensor, 12000 DPI, 250+ IPS, 50G, 1000 Hz, RGB, 6 кнопок, Длина провода 2м, Матовый белый</t>
  </si>
  <si>
    <t>GD-BLACK</t>
  </si>
  <si>
    <t>Компьютерная мышь Glorious Model D Matte Black (GD-BLACK)</t>
  </si>
  <si>
    <t>Компьютерная мышь, Glorious, Model D, GD-BLACK, Игровая, Оптическая, Проводная, Pixart PMW-3360 Sensor, 12000 DPI, 250+ IPS, 50G, 1000 Hz, RGB, 6 кнопок, Длина провода 2м, Матовый черный</t>
  </si>
  <si>
    <t>GD-WHITE</t>
  </si>
  <si>
    <t>Компьютерная мышь Glorious Model D Matte White (GD-WHITE)</t>
  </si>
  <si>
    <t>Компьютерная мышь, Glorious, Model D, GD-WHITE, Игровая, Оптическая, Проводная, Pixart PMW-3360 Sensor, 12000 DPI, 250+ IPS, 50G, 1000 Hz, RGB, 6 кнопок, Длина провода 2м, Матовый белый</t>
  </si>
  <si>
    <t>GLO-MS-DM-MB</t>
  </si>
  <si>
    <t>Компьютерная мышь Glorious Model D- Matte Black (GLO-MS-DM-MB)</t>
  </si>
  <si>
    <t>Компьютерная мышь, Glorious, Model D-, GLO-MS-DM-MB, Игровая, Оптическая, Проводная, Pixart PMW-3360 Sensor, 12000 DPI, 250+ IPS, 50G, 1000 Hz, RGB, 6 кнопок, Длина провода 2м, Матовый черный</t>
  </si>
  <si>
    <t>GLO-MS-DM-MW</t>
  </si>
  <si>
    <t>Компьютерная мышь Glorious Model D- Matte White (GLO-MS-DM-MW)</t>
  </si>
  <si>
    <t>Компьютерная мышь, Glorious, Model D-, GLO-MS-DM-MW, Игровая, Оптическая, Проводная, Pixart PMW-3360 Sensor, 12000 DPI, 250+ IPS, 50G, 1000 Hz, RGB, 6 кнопок, Длина провода 2м, Матовый белый</t>
  </si>
  <si>
    <t>GLO-MS-I-MW</t>
  </si>
  <si>
    <t>Компьютерная мышь Glorious Model I Matte White (GLO-MS-I-MW)</t>
  </si>
  <si>
    <t>Компьютерная мышь, Glorious, Model I, GLO-MS-I-MW, Игровая, Оптическая, Проводная, Glorious BAMF Sensor, 19000 DPI, 400 IPS, 50G, 1000 Hz, RGB, 9 кнопок, Длина провода 2м, Белый</t>
  </si>
  <si>
    <t>GLO-MS-OMW-MW</t>
  </si>
  <si>
    <t>Компьютерная мышь Glorious Model O- Matte White (GLO-MS-OMW-MW)</t>
  </si>
  <si>
    <t>Компьютерная мышь, Glorious, Model O- Wireless, GLO-MS-OMW-MW, Игровая, Оптическая, Беспроводная, Glorious BAMF Sensor, 19000 DPI, 400 IPS, 50G, 1000 Hz, RGB, 6 кнопок, Длина провода 2м, Матовый белый</t>
  </si>
  <si>
    <t>GLO-MS-DW-MB</t>
  </si>
  <si>
    <t>Компьютерная мышь Glorious Model D Matte Black (GLO-MS-DW-MB)</t>
  </si>
  <si>
    <t>Компьютерная мышь, Glorious, Model D Wireless, GLO-MS-DW-MB, Игровая, Оптическая, Беспроводная, Glorious BAMF Sensor, 19000 DPI, 400 IPS, 50G, 1000 Hz, RGB, 6 кнопок, Длина провода 2м, Матовый черный</t>
  </si>
  <si>
    <t>GLO-MS-DW-MW</t>
  </si>
  <si>
    <t>Компьютерная мышь Glorious Model D Matte White (GLO-MS-DW-MW)</t>
  </si>
  <si>
    <t>Компьютерная мышь, Glorious, Model D Wireless, GLO-MS-DW-MW, Игровая, Оптическая, Беспроводная, Glorious BAMF Sensor, 19000 DPI, 400 IPS, 50G, 1000 Hz, RGB, 6 кнопок, Длина провода 2м, Матовый белый</t>
  </si>
  <si>
    <t>GLO-MS-DMW-MB</t>
  </si>
  <si>
    <t>Компьютерная мышь Glorious Model D- Matte Black (GLO-MS-DMW-MB)</t>
  </si>
  <si>
    <t>Компьютерная мышь, Glorious, Model D- Wireless, GLO-MS-DMW-MB, Игровая, Оптическая, Беспроводная, Glorious BAMF Sensor, 19000 DPI, 400 IPS, 50G, 1000 Hz, RGB, 6 кнопок, Длина провода 2м, Матовый черный</t>
  </si>
  <si>
    <t>GLO-MS-DMW-MW</t>
  </si>
  <si>
    <t>Компьютерная мышь Glorious Model D- Matte White (GLO-MS-DMW-MW)</t>
  </si>
  <si>
    <t>Компьютерная мышь, Glorious, Model D- Wireless, GLO-MS-DMW-MW, Игровая, Оптическая, Беспроводная, Glorious BAMF Sensor, 19000 DPI, 400 IPS, 50G, 1000 Hz, RGB, 6 кнопок, Длина провода 2м, Матовый белый</t>
  </si>
  <si>
    <t>RZ01-03050200-R3G1</t>
  </si>
  <si>
    <t>Компьютерная мышь Razer Viper Ultimate</t>
  </si>
  <si>
    <t>Компьютерная мышь, Razer, Viper Ultimate, RZ01-03050200-R3G1, Оптическая 20000dpi (сенсор Focus+), 650 IPS, 50G, 8 кнопок, Подсветка Chroma настраиваемая 16.8 млн цветов, Беспроводная, Компьютерная мышь, Razer, Viper Ultimate, RZ01-03050200-R3G1, Оптическая 20000dpi (сенсор Focus+), 650 IPS, 50G, 8 кнопок, Подсветка Chroma настраиваемая 16.8 млн цветов, Беспроводная, 125.7 x 70 x 43.2 мм, 74 г, Чёрная</t>
  </si>
  <si>
    <t>RZ01-03731200-R3G1</t>
  </si>
  <si>
    <t>Компьютерная мышь Razer Orochi V2 - Quartz</t>
  </si>
  <si>
    <t>RZ01-03580200-R3M1</t>
  </si>
  <si>
    <t>Компьютерная мышь Razer Viper 8KHz - ESL Edition</t>
  </si>
  <si>
    <t>Компьютерная мышь, Razer, Viper 8KHz - ESL Edition, RZ01-03580200-R3M1, Оптическая, 20 000 DPI, 8 кнопок, RGB-подсветка с 16,8 миллионами настраиваемых параметров цвета, Проводная, Длина кабеля 1.8 метра, Чёрно-желтая</t>
  </si>
  <si>
    <t>6N0B0AA</t>
  </si>
  <si>
    <t>Компьютерная мышь HyperX Pulsefire Haste 2 Wireless (Black) 6N0B0AA</t>
  </si>
  <si>
    <t>6N0A9AA</t>
  </si>
  <si>
    <t>Компьютерная мышь HyperX Pulsefire Haste 2 Wireless (White) 6N0A9AA</t>
  </si>
  <si>
    <t>Проводные клавиатуры</t>
  </si>
  <si>
    <t>XK-100UB</t>
  </si>
  <si>
    <t>Клавиатура XG XK-100UB</t>
  </si>
  <si>
    <t>Клавиатура, XG, XK-100UB, Ультратонкая, USB, Кол-во стандартных клавиш 104, Анг/Рус/Каз, Чёрный</t>
  </si>
  <si>
    <t>XK-200UB</t>
  </si>
  <si>
    <t>Клавиатура XG XK-200UB</t>
  </si>
  <si>
    <t>Клавиатура, XG, XK-200UB, USB, Кол-во стандартных клавиш 104, Размер: 439.2 x 141.5 x 25.5 мм., Длина кабеля 1,45 метра, Анг/Рус/Каз, Чёрная</t>
  </si>
  <si>
    <t>DLK-290UB</t>
  </si>
  <si>
    <t>Клавиатура Delux DLK-290UB</t>
  </si>
  <si>
    <t>Клавиатура, Delux, DLK-290UB, Ультратонкая, USB, Кол-во стандартных клавиш 103, 18 мультимедиа-клавиш, Размер: 451*188*18 мм., Длина кабеля 1,4 метра, Анг/Рус/Каз, Чёрный</t>
  </si>
  <si>
    <t>Delux DLK-6010UB</t>
  </si>
  <si>
    <t>Клавиатура Delux DLK-6010UB</t>
  </si>
  <si>
    <t>Клавиатура, Delux, DLK-6010UB, USB, Кол-во стандартных клавиш 104, Размер: 449,9*161,84*24,9 мм., Длина кабеля 1,4 метра, Анг/Рус/Каз, Защита от случайного пролива воды/кофе, Чёрный</t>
  </si>
  <si>
    <t>DLK-180UB</t>
  </si>
  <si>
    <t>Клавиатура Delux DLK-180UB</t>
  </si>
  <si>
    <t>Клавиатура, Delux, DLK-180UB, USB, Кол-во стандартных клавиш 104, Размер: 439.2 x 141.5 x 25.5 мм., Длина кабеля 1,6 метра, Анг/Рус/Каз, Чёрная</t>
  </si>
  <si>
    <t>DLK-02UB</t>
  </si>
  <si>
    <t>Клавиатура Delux DLK-02UB</t>
  </si>
  <si>
    <t>Клавиатура, Delux, DLK-02UB, USB, Кол-во стандартных клавиш 102, 10 мультимеда-клавиш, Размер: 436,9*159,9*27,4 мм., Длина кабеля 1,5 метра, Анг/Рус/Каз, Чёрный</t>
  </si>
  <si>
    <t>DLK-6060UB</t>
  </si>
  <si>
    <t>Клавиатура Delux DLK-6060UB</t>
  </si>
  <si>
    <t>Клавиатура, Delux, DLK-6060UB, USB, Кол-во стандартных клавиш 104, 8 мультимедиа-клавиш, Размер: 446*211*24 мм., Длина кабеля 1,6 метра, Защита от случайного пролива воды/кофе, Чёрный</t>
  </si>
  <si>
    <t>Smart KB-117</t>
  </si>
  <si>
    <t>Клавиатура Genius Smart KB-117</t>
  </si>
  <si>
    <t>Клавиатура, Genius, Smart KB-117, USB, Длина кабеля 1.4 метра, Англ/ Рус, 44.3 х 3.3 х 13.7 см , Влагозащита, Пластик, Черный</t>
  </si>
  <si>
    <t>Беспроводные клавиатуры</t>
  </si>
  <si>
    <t>DLK-1900OGB</t>
  </si>
  <si>
    <t>Клавиатура Delux DLK-1900OGB</t>
  </si>
  <si>
    <t>Клавиатура, Delux, DLK-1900OGB, Ультратонкая, Беспроводная 2.4ГГц, Кол-во стандартных клавиш 104, Размер: 449*161,8*24,9 мм., Анг/Рус/Каз, Защита от случайного пролива воды/кофе, Чёрный</t>
  </si>
  <si>
    <t>Delux DLK-150GB</t>
  </si>
  <si>
    <t>Клавиатура Delux DLK-150GB</t>
  </si>
  <si>
    <t>Клавиатура, Delux, DLK-150GB, Ультратонкая, Беспроводная 2.4ГГц, Кол-во стандартных клавиш 104, 12 мультимедиа-клавиш (FN), Размер: 433*124*20,7 мм., Анг/Рус/Каз, Чёрный</t>
  </si>
  <si>
    <t>Slimstar 7230</t>
  </si>
  <si>
    <t>Клавиатура Genius Slimstar 7230</t>
  </si>
  <si>
    <t>Клавиатура, Genius, Slimstar 7230, Ультратонкая, Беспроводная 2.4ГГц, Кол-во стандартных клавиш 104, Батарейки в комплекте, Размер: 449*161,8*24,9 мм., Анг/Рус, Защита от случайного пролива воды/кофе, Чёрный</t>
  </si>
  <si>
    <t>Ralemo Pre 5 Pink</t>
  </si>
  <si>
    <t>Клавиатура Rapoo Ralemo Pre 5 Pink</t>
  </si>
  <si>
    <t>Клавиатура, Rapoo, Ralemo Pre 5, Ультра-тонкая, Беспроводная 2.4ГГц, Кол-во стандартных клавиш 80+7 дополнительных, Батарейки в комплекте, Анг/Рус, Розовый</t>
  </si>
  <si>
    <t>Ralemo Pre 5 Blue</t>
  </si>
  <si>
    <t>Клавиатура Rapoo Ralemo Pre 5 Blue</t>
  </si>
  <si>
    <t>Клавиатура, Rapoo, Ralemo Pre 5, 2.4 Гц, Bluetooth 5.0, 79 клавиш, USB, Перезаряжаемая литиевая батарея, Англ/Рус, Голубой</t>
  </si>
  <si>
    <t>Игровые клавиатуры</t>
  </si>
  <si>
    <t>XG Wizard</t>
  </si>
  <si>
    <t>Клавиатура XG Wizard</t>
  </si>
  <si>
    <t>Клавиатура, XG, Wizard, Игровая, USB, Кол-во стандартных клавиш 104, Размер: 490*190,5*23,0 мм., Длина кабеля 1,5 метра, Защита от случайного пролива воды/кофе, Анг/Рус/Каз, Чёрный</t>
  </si>
  <si>
    <t>XG Dark Shadow</t>
  </si>
  <si>
    <t>Клавиатура XG Dark Shadow</t>
  </si>
  <si>
    <t>Клавиатура, XG, Dark Shadow, Игровая, USB, Кол-во стандартных клавиш 104, RGB, Длина кабеля 1,5 метра, Защита от случайного пролива воды/кофе, Анг/Рус/Каз, Чёрный</t>
  </si>
  <si>
    <t>V500PRO</t>
  </si>
  <si>
    <t>Клавиатура Rapoo V500PRO</t>
  </si>
  <si>
    <t>Клавиатура, Rapoo, V500PRO, Игровая, USB, Кол-во стандартных клавиш 104, Длина кабеля 1,8 метра, Анг/Рус, Чёрный</t>
  </si>
  <si>
    <t>V500PRO Cyan Blue</t>
  </si>
  <si>
    <t>Клавиатура Rapoo V500PRO Cyan Blue</t>
  </si>
  <si>
    <t>Клавиатура, Rapoo, V500PRO, Игровая, USB, Кол-во стандартных клавиш 104, Длина кабеля 1,8 метра, Анг/Рус, Голубой</t>
  </si>
  <si>
    <t>Rapoo V500PRO-87</t>
  </si>
  <si>
    <t>Клавиатура Rapoo V500PRO-87</t>
  </si>
  <si>
    <t>V700RGB Alloy</t>
  </si>
  <si>
    <t>Клавиатура Rapoo V700RGB</t>
  </si>
  <si>
    <t>Клавиатура, Rapoo, V700RGB, Игровая, USB, Кол-во стандартных клавиш 104, Длина кабеля 1,8 метра, RGB, Анг/Рус, Чёрный</t>
  </si>
  <si>
    <t>RZ03-03540800-R3R1</t>
  </si>
  <si>
    <t>Клавиатура Razer BlackWidow V3 (Green Switch)</t>
  </si>
  <si>
    <t>Клавиатура, Razer, BlackWidow V3, RZ03-03540800-R3R1, Игровая, Механические переключатели Razer Green Mechanical Switch, Подсветка клавиш 16.8 млн цветов, Программируемые клавиши, USB, Анг/Рус, Чёрный</t>
  </si>
  <si>
    <t>RZ03-03890700-R3R1</t>
  </si>
  <si>
    <t>Клавиатура Razer BlackWidow V3 Mini HyperSpeed (Yellow Switch)</t>
  </si>
  <si>
    <t>Клавиатура, Razer, BlackWidow V3 Mini HyperSpeed, RZ03-03890700-R3R1, Игровая, Механические переключатели Razer, Подсветка клавиш 16.8 млн цветов, Программируемые клавиши, USB, Размер: 31,85*13*4,05, Анг/Рус, Чёрный</t>
  </si>
  <si>
    <t>RZ03-03391500-R3R1</t>
  </si>
  <si>
    <t>Клавиатура Razer Huntsman Mini (Purple Switch)</t>
  </si>
  <si>
    <t>Клавиатура, Razer, Huntsman Mini, RZ03-03391500-R3R1, Игровая, Оптические переключатели Razer, Программируемые клавиши, USB, Подсветка Chroma c 16.8 млн. цветовых оттенков, Анг/Рус, Длина кабеля 1.8 метра, Чёрный</t>
  </si>
  <si>
    <t>RZ03-03392200-R3R1</t>
  </si>
  <si>
    <t>Клавиатура Razer Huntsman Mini (Red Switch) - Mercury</t>
  </si>
  <si>
    <t>Клавиатура, Razer, Huntsman Mini (Red Switch), RZ03-03392200-R3R1, Игровая, Оптические переключатели Razer, Программируемые клавиши, Съемный кабель USB TYPE-C, Подсветка Chroma c 16.8 млн. цветовых оттенков, Длина кабеля 2 метра, белый</t>
  </si>
  <si>
    <t>RZ03-03931300-R3R1</t>
  </si>
  <si>
    <t>Клавиатура Razer Huntsman V2 (Purple Switch)</t>
  </si>
  <si>
    <t>Клавиатура, Razer, Huntsman V2, RZ03-03931300-R3R1, Игровая, Оптические переключатели Razer, Программируемые клавиши, USB, Подсветка Chroma 16.8 млн цветов с эффектами, Размер: 181,5*484*42 мм., Анг/Рус, Чёрный</t>
  </si>
  <si>
    <t>RZ03-03891600-R3R1</t>
  </si>
  <si>
    <t>Клавиатура Razer BlackWidow V3 Mini HyperSpeed (Green Switch)</t>
  </si>
  <si>
    <t>Клавиатура, Razer, BlackWidow V3 Mini HyperSpeed, RZ03-03891600-R3R1, Игровая, Механические переключатели Razer, Подсветка клавиш 16.8 млн цветов, Программируемые клавиши, USB, Анг/Рус, Чёрный</t>
  </si>
  <si>
    <t>RZ03-03490700-R3R1</t>
  </si>
  <si>
    <t>Клавиатура Razer BlackWidow V3 Tenkeyless</t>
  </si>
  <si>
    <t>Клавиатура, Razer, BlackWidow V3 Tenkeyless, RZ03-03490700-R3R1, Игровая, Компактная, Механические переключатели Razer Green, Подсветка клавиш 16.8 млн цветов, Программируемые клавиши, USB, Размер: 154*366*30 мм., Анг/Рус, Чехол, Чёрный</t>
  </si>
  <si>
    <t>RZ03-03610800-R3R1</t>
  </si>
  <si>
    <t>Клавиатура Razer Huntsman V2 (Analog Switch)</t>
  </si>
  <si>
    <t>Клавиатура, Razer, Huntsman V2, RZ03-03610800-R3R1, Игровая, Аналоговые оптические переключатели Razer, Программируемые клавиши, USB 3.0, Подсветка Chroma 16.8 млн цветов с эффектами, Полноразмерная, 44,5*44*5*4,35 см, Анг/Рус, Чёрный</t>
  </si>
  <si>
    <t>6J682AA</t>
  </si>
  <si>
    <t>Провод для механической клавиатуры HyperX USB-C Coiled Cable Light Purple 6J682AA</t>
  </si>
  <si>
    <t>Провод для механической клавиатуры, HyperX, USB-C Coiled Cable, 6J682AA, 5-Pin Aviator Connector, USB-C to USB-A, Светло-фиолетовый</t>
  </si>
  <si>
    <t>RC21-01490200-R3M1</t>
  </si>
  <si>
    <t>Набор сменных клавиш для клавиатуры Razer PBT Keycap Upgrade Set - Mercury White</t>
  </si>
  <si>
    <t>Набор сменных клавиш для клавиатуры, Razer, PBT Keycap Upgrade Set - Mercury White, RC21-01490200-R3M1, Пластик, Подходит для всех переключателей с крестообразной осью (Cherry-style), Белый</t>
  </si>
  <si>
    <t>RC21-01490400-R3M1</t>
  </si>
  <si>
    <t>Набор сменных клавиш для клавиатуры Razer PBT Keycap Upgrade Set - Razer Green</t>
  </si>
  <si>
    <t>Набор сменных клавиш для клавиатуры, Razer, PBT Keycap Upgrade Set - Razer Green, RC21-01490400-R3M1, Пластик, Подходит для всех переключателей с крестообразной осью (Cherry-style), Англ, Зеленый</t>
  </si>
  <si>
    <t>RC21-01490300-R3M1</t>
  </si>
  <si>
    <t>Набор сменных клавиш для клавиатуры Razer PBT Keycap Upgrade Set - Quartz Pink</t>
  </si>
  <si>
    <t>Набор сменных клавиш для клавиатуры, Razer, PBT Keycap Upgrade Set - Quartz Pink, RC21-01490300-R3M1, Пластик, Подходит для всех переключателей с крестообразной осью (Cherry-style),Англ, Розовый</t>
  </si>
  <si>
    <t>A26A050D4A3A06A007</t>
  </si>
  <si>
    <t>Клавиатура Varmilo Summit R1 VEA108 Cherry MX Red</t>
  </si>
  <si>
    <t>RZ03-03530800-R3R1</t>
  </si>
  <si>
    <t>Клавиатура Razer BlackWidow V3 Pro (Green Switch)</t>
  </si>
  <si>
    <t>Клавиатура, Razer, BlackWidow V3 Pro, RZ03-03530800-R3R1, Игровая, Механические переключатели Razer Green Mechanical Switch, Подсветка клавиш 16.8 млн цветов, Программируемые клавиши, Беспроводное подключение 2,4 ГГц / Bluetooth, Анг/Рус, Чёрный</t>
  </si>
  <si>
    <t>A36A050B1A3A06A007</t>
  </si>
  <si>
    <t>Клавиатура Varmilo Summit R1 VEM108 Varmilo Rose V2 Switch</t>
  </si>
  <si>
    <t>A26A002D3A0A06A003</t>
  </si>
  <si>
    <t>Клавиатура Varmilo Lovebirds-I VEA108 Cherry MX Brown</t>
  </si>
  <si>
    <t>A36A002B0A3A06A003</t>
  </si>
  <si>
    <t>Клавиатура Varmilo Lovebirds-I VEM108 Varmilo EC V2 Rose Switch</t>
  </si>
  <si>
    <t>RZ03-04360800-R3R1</t>
  </si>
  <si>
    <t>Клавиатура Razer DeathStalker V2 Pro - Russian Layout</t>
  </si>
  <si>
    <t>Клавиатура, Razer, DeathStalker V2 Pro - Russian Layout, RZ03-04360800-R3R1, Игровая, беспроводная, Оптические переключатели Razer, Программируемые клавиши, Подсветка Chroma 16.8 млн цветов с эффектами, Рус, Чёрный</t>
  </si>
  <si>
    <t>Профессиональные игровые коврики</t>
  </si>
  <si>
    <t>9H.N0YFQ.A2E</t>
  </si>
  <si>
    <t>Коврик для компьютерной мыши ZOWIE GTF-X BLACK</t>
  </si>
  <si>
    <t>Коврик для компьютерной мыши, ZOWIE, GTF-X BLACK, 9H.N0YFQ.A2E, 470x390x3.5 мм (L), Резиновая основа, Поверхность нетканый материал, Чёрный</t>
  </si>
  <si>
    <t>4Z7X3AA</t>
  </si>
  <si>
    <t>Коврик для компьютерной мыши HyperX Pulsefire Mat (Medium) 4Z7X3AA</t>
  </si>
  <si>
    <t>Коврик для компьютерной мыши, HyperX, 4Z7X3AA, HyperX Pulsefire Mat (Medium), 360x300x3 мм, Резиновая основа, Тканевая поверхность, Склеивание, Гладкая поверхность, Чёрный</t>
  </si>
  <si>
    <t>4Z7X5AA</t>
  </si>
  <si>
    <t>Коврик для компьютерной мыши HyperX Pulsefire Mat (Extra Large) 4Z7X5AA</t>
  </si>
  <si>
    <t>Коврик для компьютерной мыши, HyperX, 4Z7X5AA, HyperX Pulsefire Mat (Extra Large), 900x420x3 мм, Резиновая основа, Тканевая поверхность, Склеивание, Гладкая поверхность, Чёрный</t>
  </si>
  <si>
    <t>RZ02-03331500-R3M1</t>
  </si>
  <si>
    <t>Коврик для компьютерной мыши Razer Pro Glide</t>
  </si>
  <si>
    <t>Коврик для компьютерной мыши, Razer, Pro Glide, RZ02-03331500-R3M1, Текстурированная поверхность с микроплетением, Противоскользящая резиновая основа,Отслеживание мыши с точностью до пикселя, 360*275*3 мм, Серый</t>
  </si>
  <si>
    <t>RZ02-01830200-R3M1</t>
  </si>
  <si>
    <t>Коврик для компьютерной мыши Razer Gigantus</t>
  </si>
  <si>
    <t>Коврик для компьютерной мыши, Razer, Gigantus, RZ02-01830200-R3M1, 455*455*5мм, Сверхбольшой размер для удобной игры c низким DPI мыши, Прошитые края для защиты от износа, Гладкая поверхность, Чёрный</t>
  </si>
  <si>
    <t>RZ02-03810200-R3M1</t>
  </si>
  <si>
    <t>Коврик для компьютерной мыши Razer Strider - L</t>
  </si>
  <si>
    <t>Коврик для компьютерной мыши, Razer, Strider - L, RZ02-03810200-R3M1, 450*410*3мм, Тканевый гибкий, Гладкая поверхность, Чёрный</t>
  </si>
  <si>
    <t>RZ02-02500300-R3M1</t>
  </si>
  <si>
    <t>Коврик для компьютерной мыши Razer Goliathus Extended Chroma</t>
  </si>
  <si>
    <t>Коврик для компьютерной мыши, Razer, Goliathus Extended Chroma, RZ02-02500300-R3M1, 920*294*3мм, На базе подсветки Razer Chroma™ с возможностью настройки 16,8 млн цветовых оттенков, Микротекстурированная тканевая поверхность, Резиновое основание, Крепление для фиксации кабеля мыши, 560 г, Чёрный</t>
  </si>
  <si>
    <t>RZ02-04490100-R3M1</t>
  </si>
  <si>
    <t>Коврик для компьютерной мыши Razer Strider Chroma</t>
  </si>
  <si>
    <t>Коврик для компьютерной мыши, Razer, Strider Chroma, RZ02-04490100-R3M1, 900*370*4мм, Тканевый гибкий, Гладкая поверхность, Чёрный</t>
  </si>
  <si>
    <t>G-L</t>
  </si>
  <si>
    <t>Коврик для компьютерной мыши Glorious L 330x280x2 (G-L)</t>
  </si>
  <si>
    <t>Коврик для компьютерной мыши, Glorious, L, G-L, 330x280x3, Резиновая основа, Тканевая поверхность, Черный</t>
  </si>
  <si>
    <t>GW-L</t>
  </si>
  <si>
    <t>Коврик для компьютерной мыши Glorious L 330x280x2 (GW-L)</t>
  </si>
  <si>
    <t>Коврик для компьютерной мыши, Glorious, L, GW-L, 330x280x2, Резиновая основа, Тканевая поверхность, Белый</t>
  </si>
  <si>
    <t>GW-XL</t>
  </si>
  <si>
    <t>Коврик для компьютерной мыши Glorious XL 460x410x3 (GW-XL)</t>
  </si>
  <si>
    <t>Коврик для компьютерной мыши, Glorious, XL, GW-XL, 460x410x3, Резиновая основа, Тканевая поверхность, Белый</t>
  </si>
  <si>
    <t>GW-HXL</t>
  </si>
  <si>
    <t>Коврик для компьютерной мыши Glorious XL Heavy 460x410x5 (GW-HXL)</t>
  </si>
  <si>
    <t>Коврик для компьютерной мыши, Glorious, XL Heavy, GW-HXL, 460x410x5, Резиновая основа, Тканевая поверхность, Белый</t>
  </si>
  <si>
    <t>G-E</t>
  </si>
  <si>
    <t>Коврик для компьютерной мыши Glorious Extended 910x280x3 (G-E)</t>
  </si>
  <si>
    <t>Коврик для компьютерной мыши, Glorious, Extended, G-E, 910x280x3, Резиновая основа, Тканевая поверхность, Черный</t>
  </si>
  <si>
    <t>GW-E</t>
  </si>
  <si>
    <t>Коврик для компьютерной мыши Glorious Extended 910x280x3 (GW-E)</t>
  </si>
  <si>
    <t>Коврик для компьютерной мыши, Glorious, Extended, GW-E, 910x280x3, Резиновая основа, Тканевая поверхность, Белый</t>
  </si>
  <si>
    <t>GW-P</t>
  </si>
  <si>
    <t>Коврик для компьютерной мыши Glorious XL Extended 610x360x3 (GW-P)</t>
  </si>
  <si>
    <t>Коврик для компьютерной мыши, Glorious, XL Extended, GW-P, 610x360x3, Резиновая основа, Тканевая поверхность, Белый</t>
  </si>
  <si>
    <t>G-XXL</t>
  </si>
  <si>
    <t>Коврик для компьютерной мыши Glorious XXL Extended 910x460x3 (G-XXL)</t>
  </si>
  <si>
    <t>Коврик для компьютерной мыши, Glorious, XXL Extended, G-XXL, 910x460x3, Резиновая основа, Тканевая поверхность, Черный</t>
  </si>
  <si>
    <t>RZ02-03332500-R3M1</t>
  </si>
  <si>
    <t>Коврик для компьютерной мыши Razer Gigantus V2 XXL - ESL Edition</t>
  </si>
  <si>
    <t>Коврик для компьютерной мыши, Razer, Gigantus V2 XXL - ESL Edition, RZ02-03332500-R3M1, 940*410*4мм, Микротекстурированная тканевая поверхность, Резиновое основание, Чёрно-желтый</t>
  </si>
  <si>
    <t>RZ02-03332300-R3M1</t>
  </si>
  <si>
    <t>Коврик для компьютерной мыши Razer Pro Glide XXL</t>
  </si>
  <si>
    <t>Коврик для компьютерной мыши, Razer, Pro Glide XXL, RZ02-03332300-R3M1, 940*410*3 мм, Микротекстурированная тканевая поверхность, Резиновое основание, Белый</t>
  </si>
  <si>
    <t>RZ02-01820500-R3M1</t>
  </si>
  <si>
    <t>Коврик для компьютерной мыши Razer Goliathus Mobile Stealth</t>
  </si>
  <si>
    <t>Коврик для компьютерной мыши, Razer, Goliathus Mobile Stealth, RZ02-01820500-R3M1, Тканевый гибкий, Гладкая поверхность, Черный</t>
  </si>
  <si>
    <t>RZ02-02500316-R3M1</t>
  </si>
  <si>
    <t>Коврик для компьютерной мыши Razer Goliathus Extended Chroma - Quartz</t>
  </si>
  <si>
    <t>Коврик для компьютерной мыши, Razer, Goliathus Extended Chroma - Quartz, RZ02-02500316-R3M1, 920*294*3мм, На базе подсветки Razer Chroma™ с возможностью настройки 16,8 млн цветовых оттенков, Микротекстурированная тканевая поверхность, Резиновое основание, Крепление для фиксации кабеля мыши, Розовый</t>
  </si>
  <si>
    <t>RZ02-02500314-R3M1</t>
  </si>
  <si>
    <t>Коврик для компьютерной мыши Razer Goliathus Extended Chroma - Mercury</t>
  </si>
  <si>
    <t>Коврик для компьютерной мыши, Razer, Goliathus Extended Chroma - Mercury, RZ02-02500314-R3M1, 920*294*3мм, На базе подсветки Razer Chroma™ с возможностью настройки 16,8 млн цветовых оттенков, Микротекстурированная тканевая поверхность, Резиновое основание, Крепление для фиксации кабеля мыши, Белая</t>
  </si>
  <si>
    <t>RZ02-03820200-R3M1</t>
  </si>
  <si>
    <t>Коврик для компьютерной мыши Razer Sphex V3 Large</t>
  </si>
  <si>
    <t>Коврик для компьютерной мыши, Razer, Sphex V3 Large, RZ02-03820200-R3M1, 450*400*0,4мм, Сверхтонкая и прочная поверхность, Многоразовый липкий слой основания, Черный</t>
  </si>
  <si>
    <t>RZ02-02500600-R3M1</t>
  </si>
  <si>
    <t>Коврик для компьютерной мыши Razer Goliathus Extended Chroma, Halo Infinite</t>
  </si>
  <si>
    <t>Коврик для компьютерной мыши, Razer, Goliathus Extended Chroma, Halo Infinite, RZ02-02500600-R3M1, 920*294*3мм, На базе подсветки Razer Chroma™ с возможностью настройки 16,8 млн цветовых оттенков, Микротекстурированная тканевая поверхность, Резиновое основание, Крепление для фиксации кабеля мыши, 560 г, Чёрный</t>
  </si>
  <si>
    <t>Коврики с тканевой поверхностью</t>
  </si>
  <si>
    <t>Shadow (Small)</t>
  </si>
  <si>
    <t>Коврик для компьютерной мыши XG Shadow (Small)</t>
  </si>
  <si>
    <t>Коврик для компьютерной мыши, XG, Shadow (Small), 290x210x2mm, Резиновая основа, Тканевая поверхность, Склеивание, Гладкая поверхность, Черный</t>
  </si>
  <si>
    <t>&gt;84</t>
  </si>
  <si>
    <t>PUBG</t>
  </si>
  <si>
    <t>Коврик для компьютерной мыши XG PUBG</t>
  </si>
  <si>
    <t>Коврик для компьютерной мыши, XG, PUBG, 260 x 210 x 2mm,Резиновая основа, Тканевая поверхность, Склеивание, Гладкая поверхность, Принт</t>
  </si>
  <si>
    <t>Playerunknown's Battlegrounds</t>
  </si>
  <si>
    <t>Коврик для компьютерной мыши XG Playerunknown's Battlegrounds</t>
  </si>
  <si>
    <t>Коврик для компьютерной мыши, XG, Playerunknown's Battlegrounds, 260 x 210 x 2mm Резиновая основа, Тканевая поверхность, Склеивание, Гладкая поверхность, Принт</t>
  </si>
  <si>
    <t>Dota 2</t>
  </si>
  <si>
    <t>Коврик для компьютерной мыши XG Dota 2</t>
  </si>
  <si>
    <t>Коврик для компьютерной мыши, XG, Dota 2, 260 x 210 x 2mm,Резиновая основа, Тканевая поверхность, Склеивание, Гладкая поверхность, Чёрный</t>
  </si>
  <si>
    <t>Fortnite</t>
  </si>
  <si>
    <t>Коврик для компьютерной мыши XG Fortnite</t>
  </si>
  <si>
    <t>Коврик для компьютерной мыши, XG, Fortnite, 260 x 210 x 2mm, Резиновая основа, Тканевая поверхность, Склеивание, Гладкая поверхность, Синий</t>
  </si>
  <si>
    <t>World War Craft (Small)</t>
  </si>
  <si>
    <t>Коврик для компьютерной мыши XG World War Craft (Small)</t>
  </si>
  <si>
    <t>Коврик для компьютерной мыши, XG, World War Craft (Small), 260 x 210 x 2mm,Резиновая основа, Тканевая поверхность, Склеивание, Гладкая поверхность, Принт</t>
  </si>
  <si>
    <t>League Legends(Small)</t>
  </si>
  <si>
    <t>Коврик для компьютерной мыши XG League Legends(Small)</t>
  </si>
  <si>
    <t>Коврик для компьютерной мыши, XG, League Legends(Small), 260 x 210 x 2mm, Резиновая основа, Тканевая поверхность, Склеивание, Гладкая поверхность, Чёрный</t>
  </si>
  <si>
    <t>Faze Clan (Small)</t>
  </si>
  <si>
    <t>Коврик для компьютерной мыши XG Faze Clan (Small)</t>
  </si>
  <si>
    <t>Коврик для компьютерной мыши, XG, Faze Clan (Small), 260 x 210 x 2mm,Резиновая основа, Тканевая поверхность, Склеивание, Гладкая поверхность, Принт</t>
  </si>
  <si>
    <t>Virtus Pro (Small)</t>
  </si>
  <si>
    <t>Коврик для компьютерной мыши XG Virtus Pro (Small)</t>
  </si>
  <si>
    <t>Коврик для компьютерной мыши, XG, Virtus Pro (Small), 260 x 210 x 2mm,Резиновая основа, Тканевая поверхность, Склеивание, Гладкая поверхность, Принт</t>
  </si>
  <si>
    <t xml:space="preserve"> World War Craft</t>
  </si>
  <si>
    <t>Коврик для компьютерной мыши XG World War Craft</t>
  </si>
  <si>
    <t>Коврик для компьютерной мыши, XG, World War Craft, 400 x 450 x 4mm, Резиновая основа, Тканевая поверхность, Склеивание, Гладкая поверхность, Принт</t>
  </si>
  <si>
    <t>Faze Clan</t>
  </si>
  <si>
    <t>Коврик для компьютерной мыши XG Faze Clan</t>
  </si>
  <si>
    <t>Коврик для компьютерной мыши, XG, Faze Clan, 400 x 450 x 4mm, Резиновая основа, Тканевая поверхность, Склеивание, Гладкая поверхность, Синий</t>
  </si>
  <si>
    <t>Virtus Pro</t>
  </si>
  <si>
    <t>Коврик для компьютерной мыши XG Virtus Pro</t>
  </si>
  <si>
    <t>Коврик для компьютерной мыши, XG, Virtus Pro, 400 x 450 x 4mm, Резиновая основа, Тканевая поверхность, Склеивание, Гладкая поверхность, Синий</t>
  </si>
  <si>
    <t>NAVI</t>
  </si>
  <si>
    <t>Коврик для компьютерной мыши XG NAVI</t>
  </si>
  <si>
    <t>Коврик для компьютерной мыши, XG, NAVI, 400 x 450 x 4mm, Резиновая основа, Тканевая поверхность, Склеивание, Гладкая поверхность, Синий</t>
  </si>
  <si>
    <t>League Legends</t>
  </si>
  <si>
    <t>Коврик для компьютерной мыши XG League Legends</t>
  </si>
  <si>
    <t>Коврик для компьютерной мыши, XG, League Legends, 295 x 770 x 4mm Резиновая основа, Тканевая поверхность, Склеивание, Гладкая поверхность, Чёрный</t>
  </si>
  <si>
    <t>Shadow (Extra Large)</t>
  </si>
  <si>
    <t>Коврик для компьютерной мыши XG Shadow (Extra Large)</t>
  </si>
  <si>
    <t>Коврик для компьютерной мыши, XG, Shadow (Extra Large), 295 x 770 x 4мм, Резиновая основа, Тканевая поверхность, Склеивание, Гладкая поверхность, Чёрный</t>
  </si>
  <si>
    <t>Адаптеры</t>
  </si>
  <si>
    <t>Адаптер Express Card на eSATA 2</t>
  </si>
  <si>
    <t>Адаптер, Express Card на eSATA 2, Макс. скорость 3.0 Гбит/сек</t>
  </si>
  <si>
    <t>Адаптер Express Card на USB HUB 4 Порта</t>
  </si>
  <si>
    <t>Адаптер, Express Card на USB HUB, 4 Порта, USB 2.0, High Speed, Чипсет NEC, Для ноутбука</t>
  </si>
  <si>
    <t>Мультифункциональный адаптер Rapoo XD30</t>
  </si>
  <si>
    <t>Мультифункциональный адаптер, Rapoo, XD30, 1xHDMI, 1xVGA, Grey</t>
  </si>
  <si>
    <t>WL-UG35D6</t>
  </si>
  <si>
    <t>Внешняя USB видеокарта WL-UG35D6</t>
  </si>
  <si>
    <t>Внешняя USB видеокарта, WL-UG35D6, USB 3.0, VGA, DVI, HDMI, Чёрный</t>
  </si>
  <si>
    <t>DUB-1325/A2A</t>
  </si>
  <si>
    <t>Адаптер D-Link DUB-1325/A2A</t>
  </si>
  <si>
    <t>Контроллеры</t>
  </si>
  <si>
    <t>DLC-LP</t>
  </si>
  <si>
    <t>Контроллер Deluxe DLC-LP</t>
  </si>
  <si>
    <t>Контроллер, Deluxe, DLC-LP, PCI на LPT Порт, Support Standard Parallel Port (SPP), Enhanced Parallel Port (EPP) &amp; Enhanced CapabilityPort (ECP)</t>
  </si>
  <si>
    <t>R-BK (009s black kingkong)</t>
  </si>
  <si>
    <t>Плата расширения X-Game R-BK</t>
  </si>
  <si>
    <t>Плата расширения, X-Game, R-BK, два 6-контактных+ 4-контактный разъема, USB-кабель (60 см) красный, Вес 100 г/шт., Напряжение 3 В, 4 конденсатора, Позолоченный USB, Сумка на молнии из ПВХ</t>
  </si>
  <si>
    <t>R-PR (009s plus (red))</t>
  </si>
  <si>
    <t>Плата расширения X-Game R-PR</t>
  </si>
  <si>
    <t>Плата расширения, X-Game, R-PR, Три разъема 6pin, USB-кабель 60 см, Вес 100 г/шт., Напряжение 3 В, 8 конденсаторов, Позолоченный USB, Прорезь для металлического щита, Сумка на молнии из ПВХ</t>
  </si>
  <si>
    <t>Плата расширения X-Game R-P3C</t>
  </si>
  <si>
    <t>Плата расширения, X-Game, R-P3C, два 6-контактных+ 4-контактный разъема, USB-кабель (60 см) красный, Вес 100 г/шт., Напряжение 3 В, 8 конденсаторов, Позолоченный USB, 7. Прорезь для металлического щита, Сумка на молнии из ПВХ</t>
  </si>
  <si>
    <t>DLC-LPT</t>
  </si>
  <si>
    <t>Удлинитель Deluxe DLC-LPT</t>
  </si>
  <si>
    <t>Удлинитель, Deluxe, DLC-LPT, LPT Support Standard Parallel Port (SPP), Enhanced Parallel Port (EPP) &amp; Enhanced CapabilityPort (ECP) на 1 порт, 0.5 м., (Металлическая планка на заднюю часть корпуса)</t>
  </si>
  <si>
    <t>Плата расширения X-Game R-PR 009s plus 4</t>
  </si>
  <si>
    <t>Плата расширения, X-Game, R-PR 009s plus 4, Три разъема 6pin, USB-кабель 60 см, Вес 100 г/шт., Напряжение 3 В, 8 конденсаторов, Позолоченный USB, Прорезь для металлического щита, Сумка на молнии из ПВХ, красный</t>
  </si>
  <si>
    <t>Плата расширения X-Game R-PCRS 009s 2</t>
  </si>
  <si>
    <t>Плата расширения, X-Game, R-PCRS 009s (2), Три разъема: 6pin, USB-кабель 60 см, Вес 100 г/шт., Напряжение 3 В, 8 конденсаторов, Позолоченный USB, Сумка на молнии из ПВХ</t>
  </si>
  <si>
    <t>R-P3C-009c (three connectors))</t>
  </si>
  <si>
    <t>Плата расширения X-Game R-P3C-009c</t>
  </si>
  <si>
    <t>Плата расширения, X-Game, R-P3C-009c, два 6-контактных+ 4-контактный разъема, USB-кабель (60 см) красный, Вес 100 г/шт., Напряжение 3 В, 8 конденсаторов, Позолоченный USB, 7. Прорезь для металлического щита, Сумка на молнии из ПВХ</t>
  </si>
  <si>
    <t>Плата расширения X-Game R-010s-009с plus</t>
  </si>
  <si>
    <t>Плата расширения, X-Game, R-010s-009с plus, два 6-контактных и 4-контактный разъем, USB-кабель (60 см) красный, Вес 100 г/шт., Напряжение 3 В, 8 конденсаторов, Позолоченный USB, Прорезь для металлического щита, Лампы для скачек, Сумка на молнии из ПВХ</t>
  </si>
  <si>
    <t>Плата расширения X-Game R-BK LANN</t>
  </si>
  <si>
    <t>Плата расширения, X-Game, R-BK LANN, два 6-контактных+ 4-контактный разъема, USB-кабель (60 см) красный, Вес 100 г/шт., Напряжение 3 В, 4 конденсатора, Позолоченный USB, Сумка на молнии из ПВХ</t>
  </si>
  <si>
    <t>R-PR Lan (009s plus (red))</t>
  </si>
  <si>
    <t>Плата расширения X-Game R-PR Lan</t>
  </si>
  <si>
    <t>Плата расширения, X-Game, R-PR Lan, Три разъема 6pin, USB-кабель 60 см, Вес 100 г/шт., Напряжение 3 В, 8 конденсаторов, Позолоченный USB, Прорезь для металлического щита, Сумка на молнии из ПВХ</t>
  </si>
  <si>
    <t>Плата расширения X-Game R-P3C Lan</t>
  </si>
  <si>
    <t>Плата расширения, X-Game, R-P3C Lan, два 6-контактных+ 4-контактный разъема, USB-кабель (60 см) красный, Вес 100 г/шт., Напряжение 3 В, 8 конденсаторов, Позолоченный USB, 7. Прорезь для металлического щита, Сумка на молнии из ПВХ</t>
  </si>
  <si>
    <t>Плата расширения X-Game R-010s Lan</t>
  </si>
  <si>
    <t>Плата расширения, X-Game, R-010s Lan, два 6-контактных и 4-контактный разъем, USB-кабель (60 см) красный, Вес 100 г/шт., Напряжение 3 В, 8 конденсаторов, Позолоченный USB, Прорезь для металлического щита, Лампы для скачек, Сумка на молнии из ПВХ</t>
  </si>
  <si>
    <t>Веб камеры</t>
  </si>
  <si>
    <t>XW-79</t>
  </si>
  <si>
    <t>Веб-Камера XG XW-79</t>
  </si>
  <si>
    <t>Веб-Камера, XG, XW-79, USB 2.0, CMOS, 1280x720, 1.0Mpx, Микрофон, Крепление: зажим, Кабель 1.2 метра, Черный</t>
  </si>
  <si>
    <t>XW-80</t>
  </si>
  <si>
    <t>Веб-Камера XG XW-80</t>
  </si>
  <si>
    <t>Веб-Камера, XG, XW-80, USB 2.0, CMOS, 1920x1080, 2.0Mpx, Микрофон, Крепление: зажим, Кабель 1.2 метра, Черный</t>
  </si>
  <si>
    <t>FaceCam 1000X</t>
  </si>
  <si>
    <t>Веб-Камера Genius FaceCam 1000X</t>
  </si>
  <si>
    <t>Веб-Камера, Genius, FaceCam 1000X, USB 2.0, 1280x720, 1.0Mpx, Микрофон, Крепление: зажим, Чёрный</t>
  </si>
  <si>
    <t>QCam 6000 BLACK</t>
  </si>
  <si>
    <t>Веб-Камера Genius QCam 6000</t>
  </si>
  <si>
    <t>Веб-Камера, Genius, QCam 6000, USB 2.0, 1920 x 1080, 2.0Mpx, Микрофон, Крепление: зажим, Чёрный</t>
  </si>
  <si>
    <t>ECam 8000 BLACK</t>
  </si>
  <si>
    <t>Веб-Камера Genius ECam 8000</t>
  </si>
  <si>
    <t>Веб-Камера, Genius, ECam 8000, USB 2.0, 1280x720, 2.0Mpx, Микрофон, Крепление: зажим, Чёрный</t>
  </si>
  <si>
    <t>WideCam F100</t>
  </si>
  <si>
    <t>Веб-Камера Genius WideCam F100</t>
  </si>
  <si>
    <t>Веб-Камера, Genius, WideCam F100, USB 2.0, 1920x1080, 2.0Mpx, Микрофон, Крепление: зажим, Чёрный</t>
  </si>
  <si>
    <t>C200</t>
  </si>
  <si>
    <t>Веб-Камера Rapoo C200</t>
  </si>
  <si>
    <t>Веб-Камера, Rapoo, C200, USB 2.0, 1280*720/640*480, 2.0Mpx, Микрофон, Крепление: зажим, Чёрный</t>
  </si>
  <si>
    <t>C260</t>
  </si>
  <si>
    <t>Веб-Камера Rapoo C260</t>
  </si>
  <si>
    <t>Веб-Камера, Rapoo, C260, USB 2.0, 1080x720, 2.0Mpx, Микрофон, Длина кабеля 150 см, Крепление: зажим, Чёрный</t>
  </si>
  <si>
    <t>Расширители USB портов</t>
  </si>
  <si>
    <t>UH400</t>
  </si>
  <si>
    <t>USB-концентратор TP-Link UH400</t>
  </si>
  <si>
    <t>USB-концентратор, TP-Link, UH400, 4 порта USB 3.0, входной интерфейс USB 3.0 Type-A</t>
  </si>
  <si>
    <t>UE330</t>
  </si>
  <si>
    <t>Концентратор USB TP-Link UE330</t>
  </si>
  <si>
    <t>Концентратор USB, TP-Link, UE330, 3 порта USB 3.0, Гигабитный порт Ethernet</t>
  </si>
  <si>
    <t>UH700</t>
  </si>
  <si>
    <t>Концентратор USB TP-Link UH700</t>
  </si>
  <si>
    <t>Концентратор USB, TP-Link, UH700, 7-портовый концентратор USB 3.0,1 порт micro USB, тип B</t>
  </si>
  <si>
    <t>UH720</t>
  </si>
  <si>
    <t>USB-концентратор TP-Link UH720</t>
  </si>
  <si>
    <t>USB-концентратор, TP-Link, UH720, 7 портов USB 3.0, 2 порта 2,4 А, 1 порт micro USB, питание 12V, 3,3A, скорость до 5 Гбит/с</t>
  </si>
  <si>
    <t>DUB-2340/A1A</t>
  </si>
  <si>
    <t>Концентратор USB D-Link DUB-2340/A1A</t>
  </si>
  <si>
    <t>Концентратор USB, D-Link, DUB-2340/A1A, 4 порта USB 3.0 (1 порт с поддержкой режима быстрой зарядки), 1 порт USB Type-C/PD 3.0 и разъемом USB Type-C</t>
  </si>
  <si>
    <t>Устройства чтения, записи</t>
  </si>
  <si>
    <t>Внешний привод Verbatim CD/DVD 98938 Slim USB Чёрный</t>
  </si>
  <si>
    <t>HS-8P4K-60H3D</t>
  </si>
  <si>
    <t>Сплиттер 1x8 HDMI 4K 3D HS-8P4K-60H3D</t>
  </si>
  <si>
    <t>Сплиттер HDMI, DELUXE, HS8P4K60H3D, 8 портов, Разрешение 4К, Поддержка 3D, 1х8, 60Гц, 3 Вт, Чёрный, Цветная коробка</t>
  </si>
  <si>
    <t>HDEX-50m</t>
  </si>
  <si>
    <t>Комплект для передачи HDMI по сети Extender Deluxe HDEX-50m</t>
  </si>
  <si>
    <t>Удлинитель, DELUXE, HDEX-50m, Передатчик-приёмник HDMI сигнала, Дистанция до 50м по Cat5e/6, Разрешение до 1080p, Поддержка 3D, Поддержка аудио Dolby true-HD и др., Чёрные, Белая коробка.</t>
  </si>
  <si>
    <t>Программное обеспечение</t>
  </si>
  <si>
    <t>KL10410UCFS_box</t>
  </si>
  <si>
    <t>Kaspersky Standard Kazakhstan Edition Box. 3 пользователя 1 год</t>
  </si>
  <si>
    <t>Антивирус, Kaspersky Lab, Kaspersky Standard Kazakhstan Edition (2003110411757), 3 пользователя, 12 мес., BOX, защита ПК и ноутбуков</t>
  </si>
  <si>
    <t>KL10410UEFS_box</t>
  </si>
  <si>
    <t>Kaspersky Standard Kazakhstan Edition Box. 5 пользователей 1 год</t>
  </si>
  <si>
    <t>Антивирус, Kaspersky Lab, Kaspersky Standard Kazakhstan Edition (2007123232941), 5 пользователей, 12 мес., BOX, защита ПК и ноутбуков</t>
  </si>
  <si>
    <t>KL10420UCFS_box</t>
  </si>
  <si>
    <t>Kaspersky Plus Kazakhstan Edition Box. 3 пользователя 1 год</t>
  </si>
  <si>
    <t>Антивирус, Kaspersky Lab, Kaspersky Plus Kazakhstan Edition (2004173560079), 3 пользователя, 12 мес., BOX, защита ПК и ноутбуков</t>
  </si>
  <si>
    <t>KL10420UEFS_box</t>
  </si>
  <si>
    <t>Kaspersky Plus Kazakhstan Edition Box. 5 пользователей 1 год</t>
  </si>
  <si>
    <t>Антивирус, Kaspersky Lab, Kaspersky Plus Kazakhstan Edition (2006405896338), 5 пользователей, 12 мес., BOX, защита ПК и ноутбуков</t>
  </si>
  <si>
    <t>PRO32-PTS-NS(BOX)-1-1 KZ</t>
  </si>
  <si>
    <t>Антивирус PRO32 Total Security BOX лицензия на 1 год 1ПК</t>
  </si>
  <si>
    <t>Антивирус, PRO32, PRO32 Total Security - лицензия на 1 год 1ПК (4678599422525), BOX</t>
  </si>
  <si>
    <t>PRO32-PTS-NS(BOX)-1-3 KZ</t>
  </si>
  <si>
    <t>Антивирус PRO32 Total Security BOX лицензия на 1 год 3ПК</t>
  </si>
  <si>
    <t>Антивирус, PRO32, PRO32 Total Security - лицензия на 1 год 3ПК (4678599422532), BOX</t>
  </si>
  <si>
    <t>PRO32-PUS-NS(BOX)-1-3 KZ</t>
  </si>
  <si>
    <t>Антивирус PRO32 Ultimate Security BOX лицензия на 1 год 3ПК</t>
  </si>
  <si>
    <t>Антивирус, PRO32, PRO32 Ultimate Security - лицензия на 1 год 3ПК (4678599422549), BOX</t>
  </si>
  <si>
    <t>KW9-00652</t>
  </si>
  <si>
    <t>Microsoft Windows 11 Home 64Bit OEI, Rus</t>
  </si>
  <si>
    <t>Операционная система, Microsoft, Windows 11 Home 64Bit 1pk DSP OEI Kazakhstan Only DVD, Rus</t>
  </si>
  <si>
    <t>FQC-10548</t>
  </si>
  <si>
    <t>Microsoft Windows 11 Pro 64Bit OEI, Rus</t>
  </si>
  <si>
    <t>Операционная система, Microsoft, Windows 11 Pro 64Bit 1pk DSP OEI Kazakhstan Only DVD, Rus</t>
  </si>
  <si>
    <t>XH-626</t>
  </si>
  <si>
    <t>Наушники XG XH-626</t>
  </si>
  <si>
    <t>XH-700RGB</t>
  </si>
  <si>
    <t>Гарнитура XG XH-700RGB</t>
  </si>
  <si>
    <t>Гарнитура, XG, XH-700RGB, Микрофон поворотный, Динамики 40 мм, 32 мВт, 20-20000гц, 2*3,5 MiniJack, Регулятор громкости, Длина кабеля 2 м, Черный</t>
  </si>
  <si>
    <t>HS-400A Green</t>
  </si>
  <si>
    <t>Гарнитура Genius HS-400A</t>
  </si>
  <si>
    <t>Гарнитура, Genius, HS-400A, Тип крепления: Дуговые, Подключение 3,5 MiniJack, Длина кабеля 1,2 м, Чёрно Зеленые</t>
  </si>
  <si>
    <t>HS-04S</t>
  </si>
  <si>
    <t>Гарнитура Genius HS-04S</t>
  </si>
  <si>
    <t>Гарнитура, Genius, HS-04S, Тип крепления: Дуговые, Подключение 3,5 MiniJack, Длина кабеля 1,2 м, Чёрный</t>
  </si>
  <si>
    <t>H100</t>
  </si>
  <si>
    <t>Гарнитура Rapoo H100</t>
  </si>
  <si>
    <t>Гарнитура, Rapoo, H100, Тип крепления: Дуговые, Выходная мощность 50мВт, 3.5MiniJack, Длина кабеля 2.2м</t>
  </si>
  <si>
    <t>K550</t>
  </si>
  <si>
    <t>Гарнитура Edifier K550 Чёрный</t>
  </si>
  <si>
    <t>Гарнитура, Edifier, K550, Микрофон, Тип крепления: Дуговые, Два раздельных выхода для микрофона и наушников стандарта 3.5 MiniJack, Чёрный</t>
  </si>
  <si>
    <t>K800USB</t>
  </si>
  <si>
    <t>Гарнитура Edifier K800USB Чёрный</t>
  </si>
  <si>
    <t>GX Grey</t>
  </si>
  <si>
    <t>Гарнитура Edifier GX Серый</t>
  </si>
  <si>
    <t>Гарнитура, Edifier, GX, Микрофон, Тип крепления: Дуговые, Два раздельных выхода для микрофона и наушников стандарта 3.5 MiniJack, USB, Серый</t>
  </si>
  <si>
    <t>RC21-01140100-W3M1</t>
  </si>
  <si>
    <t>Накладные кошачьи ушки на гарнитуру Razer Kitty Ears for Kraken - Neon Purple</t>
  </si>
  <si>
    <t>Накладные кошачьи ушки на гарнитуру, Razer, Kitty Ears for Kraken (Neon Purple), RC21-01140100-W3M1, Регулируемый дизайн для различных образов, Прочный и водонепроницаемый для беспроблемного использования, 20 гр, Неоново- фиолетовый</t>
  </si>
  <si>
    <t>RC21-01140200-W3M1</t>
  </si>
  <si>
    <t>Накладные кошачьи ушки на гарнитуру Razer Kitty Ears for Kraken - Green</t>
  </si>
  <si>
    <t>Накладные кошачьи ушки на гарнитуру, Razer, Kitty Ears for Kraken (Green), RC21-01140200-W3M1, Регулируемый дизайн для различных образов, Прочный и водонепроницаемый для беспроблемного использования, 20 гр, Зеленый</t>
  </si>
  <si>
    <t>RZ04-02950100-R381</t>
  </si>
  <si>
    <t>Гарнитура Razer Kraken X Lite</t>
  </si>
  <si>
    <t>Гарнитура, Razer, Kraken X Lite, RZ04-02950100-R381, Игровая гарнитура, Микрофон поворотный гибкий, Динамики 50 мм, 7.1 Surround Sound, Диапазон частот: 12 Гц – 28 кГц , Чувствительность при 1 кГц: 109±3 дБ, 3,5 мм (mini jack), Черный</t>
  </si>
  <si>
    <t>RZ04-03240100-R3M1</t>
  </si>
  <si>
    <t>Гарнитура Razer Blackshark V2 X</t>
  </si>
  <si>
    <t>RZ04-03240600-R3M1</t>
  </si>
  <si>
    <t>RZ04-03240700-R3M1</t>
  </si>
  <si>
    <t>RZ04-03970300-R3M1</t>
  </si>
  <si>
    <t>Гарнитура Razer Kaira X for Xbox - White</t>
  </si>
  <si>
    <t>Гарнитура, Razer, Kaira X for Xbox, RZ04-03970300-R3M1, Игровая гарнитура, Микрофон поворотный гибкий, сопротивление: 32 Ом, Динамики 50 мм, Диапазон частот: 20 Гц – 20 кГц , Чувствительность микрофона при 1 кГц: -42±3 дБ, 3,5 мм (mini jack), Белый</t>
  </si>
  <si>
    <t>RZ04-03480200-R3M1</t>
  </si>
  <si>
    <t>Гарнитура Razer Kaira for Xbox - White</t>
  </si>
  <si>
    <t>Гарнитура, Razer, Kaira for Xbox - White, RZ04-03480200-R3M1, Игровая гарнитура, Микрофон поворотный гибкий, Динамики 50 мм, 7.1 Surround Sound, Диапазон частот: 20 Гц – 20 кГц , Чувствительность при 1 кГц: –54±3 дБ, 3,5 мм (mini jack), Белый</t>
  </si>
  <si>
    <t>RZ04-03760300-R3M1</t>
  </si>
  <si>
    <t>Гарнитура Razer Opus X - Quartz</t>
  </si>
  <si>
    <t>Гарнитура, Razer, Opus X - Quartz, RZ04-03760300-R3M1, Микрофон встроенный, Беспроводные, Динамики 40 мм, 20 - 20000 Гц, Bluetooth 5.0, До 30 часов с включенным ANC (до 40 часов с выключенным ANC), Розовый</t>
  </si>
  <si>
    <t>RZ04-03760400-R3M1</t>
  </si>
  <si>
    <t>Гарнитура Razer Opus X - Green</t>
  </si>
  <si>
    <t>Гарнитура, Razer, Opus X - Green, RZ04-03760400-R3M1, Микрофон встроенный, Беспроводные, Динамики 40 мм, 20 - 20000 Гц, Bluetooth 5.0, До 30 часов с включенным ANC (до 40 часов с выключенным ANC), Зелёный</t>
  </si>
  <si>
    <t>RZ04-03970100-R3M1</t>
  </si>
  <si>
    <t>Гарнитура Razer Kaira X for Xbox</t>
  </si>
  <si>
    <t>Гарнитура, Razer, Kaira X for Xbox, RZ04-03970100-R3M1, Игровая гарнитура, Микрофон поворотный гибкий, Динамики 50 мм, 7.1 Surround Sound, Диапазон частот: 20 Гц – 20 кГц , Чувствительность при 1 кГц: -42±3 дБ, 3,5 мм (mini jack), Черный</t>
  </si>
  <si>
    <t>RZ04-03970400-R3M1</t>
  </si>
  <si>
    <t>Гарнитура Razer Kaira X for Xbox - Shock Blue</t>
  </si>
  <si>
    <t>Гарнитура, Razer, Kaira X for Xbox, RZ04-03970400-R3M1, Игровая гарнитура, Микрофон поворотный гибкий, Динамики 50 мм, Излучатели Razer™ TriForce диаметром 50 мм для высочайшего качества звука, Диапазон частот: 20 Гц – 20 кГц , Чувствительность микрофона при 1 кГц: -42±3 дБ, 3,5 мм (mini jack), Синий</t>
  </si>
  <si>
    <t>RZ04-03970500-R3M1</t>
  </si>
  <si>
    <t>Гарнитура Razer Kaira X for Xbox - Pulse Red</t>
  </si>
  <si>
    <t>Гарнитура, Razer, Kaira X for Xbox, RZ04-03970500-R3M1, Игровая гарнитура, Микрофон поворотный гибкий, Динамики 50 мм, Излучатели Razer™ TriForce диаметром 50 мм для высочайшего качества звука, Диапазон частот: 20 Гц – 20 кГц , Чувствительность микрофона при 1 кГц: -42±3 дБ, 3,5 мм (mini jack), Красный</t>
  </si>
  <si>
    <t>RZ04-03970600-R3M1</t>
  </si>
  <si>
    <t>Гарнитура Razer Kaira X for Xbox - Electric Volt</t>
  </si>
  <si>
    <t>Гарнитура, Razer, Kaira X for Xbox, RZ04-03970600-R3M1, Игровая гарнитура, Микрофон поворотный гибкий, Динамики 50 мм, Излучатели Razer™ TriForce диаметром 50 мм для высочайшего качества звука, Диапазон частот: 20 Гц – 20 кГц , Чувствительность микрофона при 1 кГц: -42±3 дБ, 3,5 мм (mini jack), Салатовый</t>
  </si>
  <si>
    <t>RZ04-04430100-R3M1</t>
  </si>
  <si>
    <t>Гарнитура Razer Barracuda X 2022</t>
  </si>
  <si>
    <t>Гарнитура, Razer, Barracuda X 2022, RZ04-04430100-R3M1, Беспроводные, 20 – 20 000 Гц, 32 Ом при 1 кГц, 32 Ом при 1 кГц, Пассивное шумоподавление, Микрофон съемный, Динамики 40 мм, USB-C, Черный</t>
  </si>
  <si>
    <t>RZ04-04430300-R3M1</t>
  </si>
  <si>
    <t>Гарнитура Razer Barracuda X 2022 - Quartz Pink</t>
  </si>
  <si>
    <t>Гарнитура, Razer, Barracuda X 2022, RZ04-04430300-R3M1, Беспроводные, Микрофон съемный, 20 - 20 000 Гц, Динамики 40 мм, 30 Ом, USB-C, Розовый</t>
  </si>
  <si>
    <t>RZ04-03750300-R3M1</t>
  </si>
  <si>
    <t>Гарнитура Razer Kraken V3 X USB</t>
  </si>
  <si>
    <t>Гарнитура, Razer, Kraken V3 X USB, RZ04-03750300-R3M1, Игровая гарнитура, Микрофон поворотный гибкий, Динамики 40 мм, Диапазон частот: 12 Гц – 28 кГц , Чувствительность при 1 кГц: 109±3 дБЧёрный</t>
  </si>
  <si>
    <t>RZ04-03770100-R3M1</t>
  </si>
  <si>
    <t>Гарнитура Razer Kraken V3 HyperSense</t>
  </si>
  <si>
    <t>Гарнитура, Razer, Kraken V3 HyperSense, RZ04-03770100-R3M1, Игровая гарнитура, Микрофон поворотный гибкий, Динамики 50 мм, Диапазон частот: 20Гц– 20кГц , Чувствительность при 1 кГц: 96 дБ SPL/мВт, Чёрный</t>
  </si>
  <si>
    <t>RZ04-03520300-R3M1</t>
  </si>
  <si>
    <t>Гарнитура Razer Kraken BT Hello Kitty and Friends Edition</t>
  </si>
  <si>
    <t>Гарнитура, Razer, Kraken BT Hello Kitty and Friends Edition, RZ04-03520300-R3M1, Игровая гарнитура, Беспроводные, Диаметр динамиков: 40мм, Диапазон частот: 20 Гц – 20000 Гц , Bluetooth 5.0, Чувствительность при 1 кГц: 96 дБ, Светодиод RGB, Розовый</t>
  </si>
  <si>
    <t>RZ04-02980200-R3M1</t>
  </si>
  <si>
    <t>Гарнитура Razer Kraken Kitty Ed. - Quartz</t>
  </si>
  <si>
    <t>Гарнитура, Razer, Kraken Kitty Ed. - Quartz, RZ04-02980200-R3M1, Игровая гарнитура, Микрофон поворотный гибкий, Динамики 50 мм, Диапазон частот: 20 Гц – 20000 Гц , Чувствительность при 1 кГц: 109±3 дБ, Подсветка, Розовый</t>
  </si>
  <si>
    <t>RZ04-03220100-R3M1</t>
  </si>
  <si>
    <t>Гарнитура Razer Blackshark V2 Pro</t>
  </si>
  <si>
    <t>Гарнитура, Razer, Blackshark V2 Pro, RZ04-03220100-R3M1, Игровая гарнитура, Беспроводные, 7.1 Surround Sound, 12 - 28000 Гц, 100 дБ, 32 Ом, 50 мм, Микрофон однонаправленный подвижный, 100 Гц – 10000 Гц, - 42 дБ, Проводные, 3,5 мм (mini jack), 1.3 метра, Черный</t>
  </si>
  <si>
    <t>RZ04-03460100-R3M1</t>
  </si>
  <si>
    <t>Гарнитура Razer Kraken V3 Pro</t>
  </si>
  <si>
    <t>Гарнитура, Razer, Kraken V3 Pro, RZ04-03460100-R3M1, Игровая гарнитура, Микрофон поворотный гибкий, Динамики 50 мм, Диапазон частот: 20Гц– 20кГц , Чувствительность при 1 кГц: 96 дБ SPL/мВт, Чёрный</t>
  </si>
  <si>
    <t>RZ04-03430100-R3M1</t>
  </si>
  <si>
    <t>Гарнитура Razer Opus (Late 2020)</t>
  </si>
  <si>
    <t>Гарнитура, Razer, Opus (Late 2020), RZ04-03430100-R3M1, Микрофон встроенный, 2 динамических динамика по 40 мм, 20 Гц - 20 кГц, до 25 часов работы, Bluetooth, Черный</t>
  </si>
  <si>
    <t>RZ04-03790100-R3M1</t>
  </si>
  <si>
    <t>Гарнитура Razer Barracuda</t>
  </si>
  <si>
    <t>Гарнитура, Razer, Barracuda, RZ04-03790100-R3M1, Беспроводные, Микрофон встроенный, Динамики 50 мм, 20 Гц – 20 кГц, 32 Ом (1 кГц), USB Type-C или Bluetooth 5.2, Черный</t>
  </si>
  <si>
    <t>RZ04-03790300-R3M1</t>
  </si>
  <si>
    <t>Гарнитура Razer Barracuda - Quartz</t>
  </si>
  <si>
    <t>Гарнитура, Razer, Barracuda, RZ04-03790300-R3M1, Беспроводные, Микрофон встроенный, Динамики 50 мм, 20 Гц – 20 кГц, 32 Ом (1 кГц), USB Type-C или Bluetooth 5.2, Розовый</t>
  </si>
  <si>
    <t>4P5K1AA</t>
  </si>
  <si>
    <t>Гарнитура HyperX CloudX Stinger 4P5K1AA</t>
  </si>
  <si>
    <t>Гарнитура, HyperX, 4P5K1AA, HX-HSCSX-BK/WW, CloudX Stinger, Проводное, Микрофон поворотный гибкий, Динамики 50 мм, 18-23000гц, 3.5 Mini Jack, Чёрный</t>
  </si>
  <si>
    <t>519T1AA</t>
  </si>
  <si>
    <t>Гарнитура HyperX Cloud Stinger 2 Wired 519T1AA</t>
  </si>
  <si>
    <t>Гарнитура, HyperX, 519T1AA, Cloud Stinger 2 Wired, Микрофон поворотный гибкий, Динамики 50 мм, 97,5 дБ, 10Гц–28кГц, DTS Headphone:X, Чёрный, Цветная коробка</t>
  </si>
  <si>
    <t>727A8AA</t>
  </si>
  <si>
    <t>Гарнитура HyperX Cloud III - Gaming Headset (Black) 727A8AA</t>
  </si>
  <si>
    <t>Гарнитура, HyperX, 727A8AA, Cloud III - Gaming Headset (Black), Микрофон съёмный гибкий, Динамики 53 мм, 150 мВт, 15-25000 гц, Блок управления звуком USB удлинитель, Чёрный</t>
  </si>
  <si>
    <t>676A2AA</t>
  </si>
  <si>
    <t>Гарнитура HyperX Cloud Stinger 2 Wireless 676A2AA</t>
  </si>
  <si>
    <t>Гарнитура, HyperX, 676A2AA, Stinger 2 Wireless, Микрофон поворотный гибкий, Динамики 50 мм, 97,5 дБ, 10Гц–20.2кГц, DTS Headphone:X, Чёрный, Цветная коробка</t>
  </si>
  <si>
    <t>RZ04-04430200-R3M1</t>
  </si>
  <si>
    <t>Гарнитура Razer Barracuda X 2022 - Mercury White</t>
  </si>
  <si>
    <t>RZ04-03470300-R3M1</t>
  </si>
  <si>
    <t>Гарнитура Razer Kaira Pro for Xbox - White</t>
  </si>
  <si>
    <t>Гарнитура, Razer, Kaira Pro for Xbox - White, RZ04-03470300-R3M1, Игровая гарнитура, Микрофон поворотный гибкий, Динамики 50 мм, 7.1 Surround Sound, Диапазон частот: 20 Гц – 20 кГц , Чувствительность при 1 кГц: –54±3 дБ, 3,5 мм (mini jack), Белый</t>
  </si>
  <si>
    <t>RZ04-03790200-R3M1</t>
  </si>
  <si>
    <t>Гарнитура Razer Barracuda - Mercury</t>
  </si>
  <si>
    <t>Гарнитура, Razer, Barracuda, RZ04-03790200-R3M1, Беспроводные, Микрофон встроенный, Динамики 50 мм, 20 Гц – 20 кГц, 32 Ом (1 кГц), USB Type-C или Bluetooth 5.2, Белый</t>
  </si>
  <si>
    <t>RZ04-03480100-R3M1</t>
  </si>
  <si>
    <t>Гарнитура Razer Kaira for Xbox</t>
  </si>
  <si>
    <t>Гарнитура, Razer, Kaira for Xbox, RZ04-03480100-R3M1, Игровая гарнитура, Микрофон поворотный гибкий, Динамики 50 мм, 7.1 Surround Sound, Диапазон частот: 20 Гц – 20 кГц , Чувствительность при 1 кГц: –54±3 дБ, 3,5 мм (mini jack), черный</t>
  </si>
  <si>
    <t>RZ04-03230200-R3M1</t>
  </si>
  <si>
    <t>Гарнитура Razer Blackshark V2 + USB Sound Card - SE</t>
  </si>
  <si>
    <t>Гарнитура, Razer, Blackshark V2 + USB Sound Card - SE, RZ04-03230200-R3M1, Игровая гарнитура, THX Spatial Audio, 12 - 28000 Гц, 60дБ, 32 Ом, 50 мм, Съемный razer™ HyperClear Кардиоидный микрофон, Проводные, 3,5 мм (mini jack), Черно-зеленый</t>
  </si>
  <si>
    <t>RZ04-03470100-R3M1</t>
  </si>
  <si>
    <t>Гарнитура Razer Kaira Pro for Xbox</t>
  </si>
  <si>
    <t>Гарнитура, Razer, Kaira Pro for Xbox, RZ04-03470100-R3M1, Игровая гарнитура, беспроводная, микрофон поворотный гибкий, Динамики 50 мм, 7.1 Surround Sound, Диапазон частот: 20 Гц – 20 кГц , Виртуальный объемный звук Windows Sonic, Зарядка полностью разряженной гарнитуры длится приблизительно 4 ч, Диапазон беспроводной связи: 10 м, Чувствительность при 1 кГц: –54±3 дБ, Черный</t>
  </si>
  <si>
    <t>RZ04-04030100-R3M1</t>
  </si>
  <si>
    <t>Гарнитура Razer Kaira Pro for PlayStation</t>
  </si>
  <si>
    <t>Гарнитура, Razer, Kaira Pro for PlayStation, RZ04-04030100-R3M1, Игровая гарнитура, беспроводная, микрофон поворотный гибкий, Динамики 50 мм, 7.1 Surround Sound, Диапазон частот: 20 Гц – 20 кГц , Чувствительность микрофона при 1 кГц: –54±3 дБ, Белый</t>
  </si>
  <si>
    <t>RZ04-03470200-R3M1</t>
  </si>
  <si>
    <t>Гарнитура Razer Kaira Pro for Xbox - HALO Infinite Edition</t>
  </si>
  <si>
    <t>Гарнитура, Razer, Kaira Pro for Xbox - HALO Infinite Edition, RZ04-03470200-R3M1, Игровая гарнитура, Микрофон поворотный гибкий, Подсветка чашек наушников с поддержкой Razer Chroma ™ RGB, Титановые 50-мм динамики, Диапазон частот: 20 Гц – 20 кГц , Чувствительность 108 дБ, Зеленый</t>
  </si>
  <si>
    <t>RZ04-02830500-R3M1</t>
  </si>
  <si>
    <t>Гарнитура Razer Kraken for Console</t>
  </si>
  <si>
    <t>Гарнитура, Razer, Kraken for Console, RZ04-02830500-R3M1, Игровая гарнитура, Микрофон поворотный гибкий, Динамики 50 мм, Диапазон частот: 12 Гц – 28 кГц , Чувствительность при 1 кГц: 109±3 дБ, 7.1 Surround Sound, 3,5 мм (mini jack), Черно-синий</t>
  </si>
  <si>
    <t>RZ04-04510200-R3M1</t>
  </si>
  <si>
    <t>Гарнитура Razer Kraken Kitty Ed. V2 Pro - Quartz</t>
  </si>
  <si>
    <t>Гарнитура, Razer, Kraken Kitty Ed. V2 Pro - Quartz, RZ04-04510200-R3M1, Игровая гарнитура, Микрофон поворотный гибкий, Динамики 50 мм, Диапазон частот: 20 Гц – 20000 Гц , Чувствительность при 1 кГц: 109±3 дБ, Подсветка, Розовый</t>
  </si>
  <si>
    <t xml:space="preserve">HSEJ03JY </t>
  </si>
  <si>
    <t>Наушники Xiaomi Mi Earphones Basic Чёрный</t>
  </si>
  <si>
    <t>Наушники, Xiaomi, Mi Earphones Basic HSEJ03JY/ZBW4354TY/ZBW4441GL , Универсальная функция Hands Free, кнопка для управления, Чёрный</t>
  </si>
  <si>
    <t>&gt;180</t>
  </si>
  <si>
    <t>HSEJ03JY</t>
  </si>
  <si>
    <t>Наушники Xiaomi Mi Earphones Basic Серебристый</t>
  </si>
  <si>
    <t>Наушники, Xiaomi, Mi Earphones Basic, HSEJ03JY/ZBW4355TY , Универсальная функция Hands Free, кнопка для управления, Серебристый</t>
  </si>
  <si>
    <t>P180 Plus</t>
  </si>
  <si>
    <t>Наушники Edifier P180 Plus</t>
  </si>
  <si>
    <t>Наушники, Edifier, P180 Plus, Длина кабеля 1.2 м, 1*3.5 Mini jack, 20 до 20000 Гц, Встроенный микрофон, Регулятор громкости, Белый</t>
  </si>
  <si>
    <t>RZ12-03820200-R3G1</t>
  </si>
  <si>
    <t>Наушники Razer Hammerhead HyperSpeed - Xbox Licensed</t>
  </si>
  <si>
    <t>Наушники, Razer, Hammerhead HyperSpeed - Xbox Licensed , RZ12-03820200-R3G1, Динамики 10 мм с неодимовыми магнитами, Чехол, Чёрно-Зелёный</t>
  </si>
  <si>
    <t>&gt;90</t>
  </si>
  <si>
    <t>M2137E1</t>
  </si>
  <si>
    <t>Наушники Redmi Buds 4 Белый</t>
  </si>
  <si>
    <t>Наушники, Redmi, Buds 4, M2137E1/BHR5846GL, 40mAh(наушники), 620mAh(зарядный кейс), Время работы от одного заряда 6 часов, Type-C, Время заряда 2 часа, Bluetooth 5.2, Дальность беспроводного соединения 10м, Вес 4,5гр (наушник)/49гр общий вес, Белый</t>
  </si>
  <si>
    <t>M2104E1</t>
  </si>
  <si>
    <t>Наушники Redmi Buds 3 Белый</t>
  </si>
  <si>
    <t>Беспроводные наушники, Xiaomi, Redmi Buds 3, K77S, BHR5174GL/M2104E1, Наушники 4,5 г, 10м, 35 мАч (один наушник), 310 мАч (кейс), 5 В70 мА, Bluetooth® 5.2, Type-C, Белый</t>
  </si>
  <si>
    <t>M2126E1</t>
  </si>
  <si>
    <t>Наушники Xiaomi Buds 4 Pro Золотистый</t>
  </si>
  <si>
    <t>Наушники, Xiaomi, Buds 4 Pro, M2126E1/BHR6156GL, L71, Type-C, SBC/AAC/LDAC, Bluetooth5.3, 53mAh (наушники), 565mAh (кейс для зарядки), Время работы 9ч, общее время работы с кейсом для зарядки 38ч, Золотистый</t>
  </si>
  <si>
    <t>X2 Black</t>
  </si>
  <si>
    <t>Наушники Edifier X2 Black</t>
  </si>
  <si>
    <t>Наушники, Edifier, X2, Bluetooth 5.1, Встроенный микрофон, Диаметр динамика 13 мм, USB-TypeC, Радиус действия 10 м, Черный</t>
  </si>
  <si>
    <t>WH500 White</t>
  </si>
  <si>
    <t>Наушники Edifier WH500 White</t>
  </si>
  <si>
    <t>Наушники, Edifier, WH500, Bluetooth 5.2, Микрофон, USB-TypeC, Быстрый заряд батареи, Время работы до 40 ч, 20 Гц-20 кГц, Емкость батареи 350 мАч, Складная конструкция, Белый</t>
  </si>
  <si>
    <t>WH500 Black</t>
  </si>
  <si>
    <t>Наушники Edifier WH500 Black</t>
  </si>
  <si>
    <t>Наушники, Edifier, WH500, Bluetooth 5.2, Микрофон, Type-C, Быстрый заряд батареи, Складная конструкция, Радиус действия до 10м, Время работы до 40 ч, USB-Type-C, Черный</t>
  </si>
  <si>
    <t>NeoBuds Pro</t>
  </si>
  <si>
    <t>Наушники Edifier NeoBuds Pro</t>
  </si>
  <si>
    <t>Наушники, Edifier, NeoBuds Pro, Bluetooth 5.0, TWS, Шумоподавление микрофона, Сенсорное управление, USB - Type-C, Радиус действия 10 м, Микрофон, Черный</t>
  </si>
  <si>
    <t>GX07</t>
  </si>
  <si>
    <t>Наушники Edifier GX07</t>
  </si>
  <si>
    <t>Наушники, Edifier, GX07, Bluetooth, Без крепления, Внутриканальные, RGB, Микрофон, Серый</t>
  </si>
  <si>
    <t>S3</t>
  </si>
  <si>
    <t>Наушники Edifier S3</t>
  </si>
  <si>
    <t>Наушники, Edifier, S3, Hi-Res Audio, Bluetooth 5.2, Емкость батареи 1500mAh, Радиус действия 10 м, Шумоподавление, Амбушюры из охлаждающей сетки, Время заряда батареи 2 часа, USB-A на USB-C, Чехол в комплекте, Черный</t>
  </si>
  <si>
    <t>RZ12-03820100-R3G1</t>
  </si>
  <si>
    <t>RZ12-03440100-R3G1</t>
  </si>
  <si>
    <t>Микрофоны</t>
  </si>
  <si>
    <t>3H500MK3B.0001</t>
  </si>
  <si>
    <t>Микрофон Cougar Screamer-X</t>
  </si>
  <si>
    <t>Микрофон, Cougar, Screamer-X, 96 кГц/24 бит, 20 Гц-20 кГц, 5 В /130 мА, 120dB, USB 3.0, RGB, Длина кабеля 300 см, Черный</t>
  </si>
  <si>
    <t>FM-128</t>
  </si>
  <si>
    <t>Микрофон Sound Wave FM-128</t>
  </si>
  <si>
    <t>Микрофон, Sound Wave, FM-128, Проводной, Переключатель Вкл./Выкл., Jack 6,3 мм, Чёрно-Серебристый</t>
  </si>
  <si>
    <t>RZ19-04050100-R3M1</t>
  </si>
  <si>
    <t>Микрофон Razer Seiren V2 X</t>
  </si>
  <si>
    <t>Микрофон, Razer, Seiren V2 X, RZ19-04050100-R3M1, Конденсаторный микрофон 25 мм, Суперкардиоидная диаграмма направленности, частота дискретизации: 96кГц, от 20Гц до 20кГц, USB-кабель длиной 1,8м, черный</t>
  </si>
  <si>
    <t>RZ19-04150100-R3M1</t>
  </si>
  <si>
    <t>Микрофон Razer Seiren</t>
  </si>
  <si>
    <t>Микрофон, Razer, Seiren BT, RZ19-04150100-R3M1</t>
  </si>
  <si>
    <t>RZ19-03060100-R3M1</t>
  </si>
  <si>
    <t>Микрофон Razer Seiren Emote</t>
  </si>
  <si>
    <t>Микрофон, Razer, Seiren Emote, RZ19-03060100-R3M1, Динамический, Однонаправленный, 120 дБ, 50 - 20000Гц, 16 бит, Черный</t>
  </si>
  <si>
    <t>RZ19-04040100-R3M1</t>
  </si>
  <si>
    <t>Микрофон Razer Seiren V2 Pro</t>
  </si>
  <si>
    <t>Микрофон, Razer, Seiren V2 Pro, RZ19-04040100-R3M1, кардиоидный микрофон, диапазон частот от 20Гц до 20кГц, чувствительность –34дБ (1В/Па при 1кГц). макс. уровень звукового давления (SPL): 120дБ. операционная система: Windows10, черный</t>
  </si>
  <si>
    <t>RZ19-02280100-R3M1</t>
  </si>
  <si>
    <t>Микрофон Razer Seiren Elite</t>
  </si>
  <si>
    <t>Микрофон, Razer, Seiren Elite, RZ19-02280100-R3M1, Динамический, Однонаправленный, 120 дБ, 50 - 20000Гц, Черный</t>
  </si>
  <si>
    <t>RZ19-03450300-R3M1</t>
  </si>
  <si>
    <t>Микрофон Razer Seiren Mini - Mercury</t>
  </si>
  <si>
    <t>Микрофон, Razer, Seiren Mini, RZ19-03450300-R3M1, Конденсаторный, 110 дБ, 16 Ом, 20 - 20000Гц, Белый</t>
  </si>
  <si>
    <t>RZ19-03450200-R3M1</t>
  </si>
  <si>
    <t>Микрофон Razer Seiren Mini - Quartz</t>
  </si>
  <si>
    <t>Микрофон, Razer, Seiren Mini, RZ19-03450200-R3M1, Конденсаторный, 110 дБ, 16 Ом, 20 - 20000Гц, Розовый</t>
  </si>
  <si>
    <t>Q9</t>
  </si>
  <si>
    <t>Микрофон Q9 Розовый</t>
  </si>
  <si>
    <t>Микрофон, SoundWave, Q9, Розовый, Цветная коробка</t>
  </si>
  <si>
    <t>Микрофон Q9 Чёрный</t>
  </si>
  <si>
    <t>Микрофон, SoundWave, Q9, Чёрный, Цветная коробка</t>
  </si>
  <si>
    <t>Аксессуары для наушников и микрофонов</t>
  </si>
  <si>
    <t>RC21-01510300-R3M1</t>
  </si>
  <si>
    <t>Подставка для наушников Razer Base Station V2 Chroma - Mercury</t>
  </si>
  <si>
    <t>Подставка для наушников, Razer, Base Station V2 Chroma, RC21-01510300-R3M1, 2*USB 3.1, Razer Chroma RGB, Алюминиевая конструкция, Противоскользящая основа, Белый</t>
  </si>
  <si>
    <t>RC21-01510200-R3M1</t>
  </si>
  <si>
    <t>Подставка для наушников Razer Base Station V2 Chroma - Quartz</t>
  </si>
  <si>
    <t>Подставка для наушников, Razer, Base Station V2 Chroma, RC21-01510200-R3M1, 2*USB 3.1, Razer Chroma RGB, Алюминиевая конструкция, Противоскользящая основа, Розовый</t>
  </si>
  <si>
    <t>B16</t>
  </si>
  <si>
    <t>Колонки Microlab B16 Чёрный</t>
  </si>
  <si>
    <t>B51(USB) Чёрный</t>
  </si>
  <si>
    <t>Колонки Microlab B51(USB) Чёрный</t>
  </si>
  <si>
    <t>Колонки, MicroLab, B51(USB), 2.0, 4Вт (2Вт*2), USB (питание), 3,5 MiniJack, 205*68*35 мм., Чёрный</t>
  </si>
  <si>
    <t>B55(13)</t>
  </si>
  <si>
    <t>Колонки Microlab B55(13) Чёрный</t>
  </si>
  <si>
    <t>Колонки, Microlab, B55(13), 2.0, 4Вт (2Вт*2), USB (питание), Диапазон частот 80-18кГц, 3,5 MiniJack, Размер 85*198*45 мм., Чёрный</t>
  </si>
  <si>
    <t>B56(USB)</t>
  </si>
  <si>
    <t>Колонки Microlab B56(USB) Чёрный</t>
  </si>
  <si>
    <t>Колонки, Microlab, B56(USB), 2.0, 3Вт (1,5Вт*2), USB (питание), Проводной пульт ДУ, Дерево (МДФ). Чёрный</t>
  </si>
  <si>
    <t>B19</t>
  </si>
  <si>
    <t>Колонки Microlab B19 Чёрный</t>
  </si>
  <si>
    <t>Колонки, MicroLab, B19, 2.0, 5Вт (2,5Вт*2), USB (питание), 3.5MiniJack, Длина кабеля 0,8 м., Чёрный</t>
  </si>
  <si>
    <t>SP-HF180 WOOD</t>
  </si>
  <si>
    <t>Колонки Genius SP-HF180 WOOD</t>
  </si>
  <si>
    <t>Колонки, Genius, SP-HF180, 6Вт, USB, Длина кабеля 1,45м, Коричневый</t>
  </si>
  <si>
    <t>SP-HF180 BLACK</t>
  </si>
  <si>
    <t>Колонки Genius SP-HF180 BLACK</t>
  </si>
  <si>
    <t>Колонки, Genius, SP-HF180, 6Вт, USB, Длина кабеля 1,45м, Чёрный</t>
  </si>
  <si>
    <t>USB SoundBar 100</t>
  </si>
  <si>
    <t>Колонка Genius USB SoundBar 100</t>
  </si>
  <si>
    <t>Колонка, Genius, USB SoundBar 100, Вход 3,5 MiniJack, Длина кабеля 1,5м, Чёрный</t>
  </si>
  <si>
    <t>RZ19-03860100-R3M1</t>
  </si>
  <si>
    <t>Микшерный пульт Razer Audio Mixer</t>
  </si>
  <si>
    <t>Микшерный пульт, Razer Audio Mixer, RZ19-03860100-R3M1, 10Гц - 20кГц, Преобразование А/Ц и Ц/А: 24бита при 48кГц, Динамический диапазон: &gt; 110дБ, Соотношение «сигнал-шум»: &gt; 100дБ, КНИ+шум: &lt; –-90дБ, Взаимные помехи каналов: &lt; –-90дБ, Аналоговый аудиомикшер, Чёрный</t>
  </si>
  <si>
    <t>-2.1-</t>
  </si>
  <si>
    <t>M-108</t>
  </si>
  <si>
    <t>Акустическая система Microlab M-108 Чёрный</t>
  </si>
  <si>
    <t>Акустическая система, Microlab, M-108, 11Вт (2,5Вт*2+6Вт), Вход/Выход 3,5 MiniJack, Чёрный</t>
  </si>
  <si>
    <t>M-105</t>
  </si>
  <si>
    <t>Акустическая система Microlab M-105 Чёрный</t>
  </si>
  <si>
    <t>Акустическая система, Microlab, M-105, 10Вт (2,5Вт*2+5Вт), Выход 2RCA, Вход 3.5 MiniJack, Чёрный</t>
  </si>
  <si>
    <t>M-111</t>
  </si>
  <si>
    <t>Акустическая система Microlab M-111 Чёрный</t>
  </si>
  <si>
    <t>Акустическая система, Microlab, M-111, 2.1, 12Вт (3Вт*2+6Вт), Выход 2RCA, Вход 3,5 MiniJack, Проводной пульт ДУ, Чёрный</t>
  </si>
  <si>
    <t>M-105R</t>
  </si>
  <si>
    <t>Акустическая система Microlab M-105R Чёрный</t>
  </si>
  <si>
    <t>Акустическая система, Microlab, M-105R, 10Вт (2,5Вт*2+5Вт), Выход 2RCA, Вход 3.5 MiniJack, FM, USB, SD-карта, Чёрный</t>
  </si>
  <si>
    <t>M-109</t>
  </si>
  <si>
    <t>Акустическая система Microlab M-109 Чёрный</t>
  </si>
  <si>
    <t>Акустическая система, Microlab, M-109, 2.1, 10Вт (2,5Вт*2+5Вт), Выход RCA sokets, Вход 3,5 MiniJack, Чёрный</t>
  </si>
  <si>
    <t xml:space="preserve">M-110 </t>
  </si>
  <si>
    <t>Акустическая система Microlab M-110 Чёрный</t>
  </si>
  <si>
    <t>Акустическая система, Microlab, M-110, 2.1, 10Вт (5Вт+2,5Вт*2), Вход 3,5 MiniJack, Выход 2RCA, Чёрный</t>
  </si>
  <si>
    <t>M-590</t>
  </si>
  <si>
    <t>Акустическая система Microlab M-590</t>
  </si>
  <si>
    <t>Акустическая система, Microlab, M-590 (11), 2.1, 17Вт (4Вт*2+9Вт), 70 Дб, Вход 2RCA, Выход 2RCA, Чёрный</t>
  </si>
  <si>
    <t>M300U</t>
  </si>
  <si>
    <t>Акустическая система Microlab M300U</t>
  </si>
  <si>
    <t>Акустическая система, Microlab, M300U, 2.1, 38Вт (12Вт*2+14Вт), Выход 2RCA, FM радио, SD, USB, Вход 3,5 MiniJack, Чёрный</t>
  </si>
  <si>
    <t>M300</t>
  </si>
  <si>
    <t>Акустическая система Microlab M300 Чёрный</t>
  </si>
  <si>
    <t>Акустическая система, Microlab, M300, 2.1, 38Вт (12Вт*2+14Вт), Выход 2RCA, Вход 3,5 MiniJack, Чёрный</t>
  </si>
  <si>
    <t>M-200 (09)</t>
  </si>
  <si>
    <t>Акустическая система Microlab M-200 (09) Чёрный</t>
  </si>
  <si>
    <t>Акустическая система, Microlab, M-200 (09), 2.1, 40Вт (12Вт*2+16Вт), Выход 2RCA/Для наушников 3.5 MiniJack, Вход 2RCA, Проводной пульт ДУ, Чёрный</t>
  </si>
  <si>
    <t>M500U/2.1</t>
  </si>
  <si>
    <t>Акустическая система Microlab M500U/2.1 Чёрный</t>
  </si>
  <si>
    <t>Акустическая система, Microlab, M500U/2.1, 40Вт(12Вт*2+16Вт), Вход 2RCA, USB / SD slots , Выход 2RCA, Чёрный</t>
  </si>
  <si>
    <t>TMN9U</t>
  </si>
  <si>
    <t>Акустическая система Microlab TMN9U Чёрный</t>
  </si>
  <si>
    <t>Акустическая система, Microlab, TMN9U, 2.1, 40Вт (12Вт*2+16Вт), Вход 3,5MiniJack, Выход 4RCA, Чёрный</t>
  </si>
  <si>
    <t>Акустика с технологией Bluetooth</t>
  </si>
  <si>
    <t>SOLO19</t>
  </si>
  <si>
    <t>Колонки Microlab SOLO19</t>
  </si>
  <si>
    <t>Колонки, Microlab, SOLO19, Bluetooth 4.0, 184Вт, Цифровой оптический вход, Цифровой коаксиальный вход, МДФ повышенной толщины, Беспроводной пульт ДУ, Чёрный</t>
  </si>
  <si>
    <t>MDZ-28-DI</t>
  </si>
  <si>
    <t>Портативная колонка Xiaomi Mi Compact Bluetooth Speaker 2</t>
  </si>
  <si>
    <t>Портативная колонка, Xiaomi, Mi Compact Bluetooth Speaker 2, MDZ-28-DI/QBH4141EU, Bluetooth 4.2, 2, 4 часа автономной работы, Время заряда 2 часа, Дальность беспроводной сети 10м, 200 - 18000 Гц, Li-Ion аккумулятор 3.7В 480 мАч, 2Вт, Уровень шума 35дБ, 5V/1A, micro-USB, 4Ом, Белый</t>
  </si>
  <si>
    <t>XMYX04WM</t>
  </si>
  <si>
    <t>Портативная колонка Xiaomi Mi Portable Bluetooth Speaker</t>
  </si>
  <si>
    <t>Портативная колонка, Xiaomi, Mi Portable Bluetooth Speaker, XMYX04WM/BHR4802GL, 4Вт, 2000 мАч, IP67, 5V 1A, Bluetooth 5.0, Диапазон связи 10м, 10 часов непрерывного воспроизведения (60% громкости), USB-C</t>
  </si>
  <si>
    <t>MDZ-36-DB</t>
  </si>
  <si>
    <t>Портативная колонка Xiaomi Mi Outdoor Speaker(16W) Black</t>
  </si>
  <si>
    <t>Портативная колонка, Xiaomi, Mi Ourdoor Speaker(16W), MDZ-36-DB, 28 Вт,80 Гц-20 кГц, Время работы 13 часов, Черный</t>
  </si>
  <si>
    <t>Портативная колонка Xiaomi Mi Outdoor Speaker(16W) Blue</t>
  </si>
  <si>
    <t>Портативная колонка, Xiaomi, Mi Outdoor Speaker(16W), MDZ-36-DB, 28 Вт,80 Гц-20 кГц, Время работы 13 часов, Синий</t>
  </si>
  <si>
    <t>Портативная колонка Mi Portable Bluetooth Speaker (16W) Красный</t>
  </si>
  <si>
    <t>Портативная колонка, Mi Portable Bluetooth Speaker (16W), QBH4242GL/MDZ-36-DB, 28 Вт,80 Гц-20 кГц, Время работы 13 часов, Красный</t>
  </si>
  <si>
    <t>Аксессуары для акустических систем</t>
  </si>
  <si>
    <t>Телевизоры</t>
  </si>
  <si>
    <t>Цифровые телевизионные приёмники</t>
  </si>
  <si>
    <t>MDZ-28-AA</t>
  </si>
  <si>
    <t>Кронштейны для ТВ</t>
  </si>
  <si>
    <t>DVD-291</t>
  </si>
  <si>
    <t>Настенный кронштейн Brateck DVD-291 для DVD, 360х250 мм.</t>
  </si>
  <si>
    <t>Настенный кронштейн для DVD, Brateck, DVD-291, 360х250мм., Нагрузка 8 кг., Чёрный</t>
  </si>
  <si>
    <t>Кронштейн Brateck LCD-203 для ТВ и мониторов, 13"-27"</t>
  </si>
  <si>
    <t>LP43-22</t>
  </si>
  <si>
    <t>Кронштейн Brateck LP43-22 для ТВ и мониторов, 23"-42"</t>
  </si>
  <si>
    <t>Кронштейн для ТВ и мониторов, Brateck, LP43-22, Макс. нагрузка - 40 кг, Диагональ экрана от 23" до 42", Чёрный</t>
  </si>
  <si>
    <t>Кронштейн Brateck KL14-44F для ТВ и мониторов, 32"-55"</t>
  </si>
  <si>
    <t>KL21G-44F</t>
  </si>
  <si>
    <t>Кронштейн Brateck KL21G-44F для ТВ и мониторов, 32"-55"</t>
  </si>
  <si>
    <t>Кронштейн для ТВ и мониторов, Brateck, KL21G-44F, Макс. нагрузка - 40 кг, Диагональ экрана от 32" до 55", Уровень, Чёрный</t>
  </si>
  <si>
    <t>KL21G-44T</t>
  </si>
  <si>
    <t>Кронштейн Brateck KL21G-44T для ТВ и мониторов, 32"-55"</t>
  </si>
  <si>
    <t>Кронштейн для ТВ и мониторов, Brateck, KL21G-44T, Макс. нагрузка - 40 кг, Диагональ экрана от 32" до 55", Угол наклона +/-12°, Уровень, Чёрный</t>
  </si>
  <si>
    <t>KLA27-221</t>
  </si>
  <si>
    <t>Кронштейн Brateck KLA27-221 для ТВ и мониторов, 23"-42"</t>
  </si>
  <si>
    <t>Кронштейн для ТВ и мониторов, Brateck, KLA27-221, Макс. нагрузка - 30 кг, Диагональ экрана от 23" до 42", Угол поворота 180°, Угол наклона +/-20°, Чёрный</t>
  </si>
  <si>
    <t>LP43-44</t>
  </si>
  <si>
    <t>Кронштейн Brateck LP43-44 для ТВ и мониторов, 32"-55"</t>
  </si>
  <si>
    <t>Кронштейн для ТВ и мониторов, Brateck, LP43-44, Макс. нагрузка - 40 кг, Диагональ экрана от 32" до 55", Чёрный</t>
  </si>
  <si>
    <t>KL21G-46T</t>
  </si>
  <si>
    <t>Кронштейн Brateck KL21G-46T для ТВ и мониторов, 37"-70"</t>
  </si>
  <si>
    <t>Кронштейн для ТВ и мониторов, Brateck, KL21G-46T, Макс. нагрузка - 40 кг, Диагональ экрана от 37" до 70", Наклон +/-12°, Уровень, Чёрный</t>
  </si>
  <si>
    <t>Кронштейн Brateck EAT2-220 для ТВ и мониторов, 23"-42"</t>
  </si>
  <si>
    <t>Кронштейн Brateck LP27-44T для ТВ и мониторов, 32"-55"</t>
  </si>
  <si>
    <t>LP37-810T</t>
  </si>
  <si>
    <t>Кронштейн Brateck LP37-810T для ТВ и мониторов, 60"-100"</t>
  </si>
  <si>
    <t>Кронштейн для ТВ и мониторов, Brateck, LP37-810T, Макс. нагрузка - 100 кг, Диагональ экрана от 60" до 100", Угол наклона +15° -15°, Чёрный</t>
  </si>
  <si>
    <t>LPA36-443</t>
  </si>
  <si>
    <t>Кронштейн Brateck LPA36-443 для ТВ и мониторов, 32"-55"</t>
  </si>
  <si>
    <t>Кронштейн для ТВ и мониторов, Brateck, LPA36-443, Макс. нагрузка - 50 кг, Диагональ экрана от 32" до 55", Угол поворота до 180°, Угол наклона -20° +10°, Уровень, Чёрный</t>
  </si>
  <si>
    <t>Кронштейн потолочный Brateck PLB-CE944-01L для ТВ и мониторов, 32"-55"</t>
  </si>
  <si>
    <t>DLDVD-291</t>
  </si>
  <si>
    <t>Настенный кронштейн Deluxe DLDVD-291 для DVD, 360х250 мм.</t>
  </si>
  <si>
    <t>Настенный кронштейн для DVD, Deluxe, DLDVD-291, 360х250мм., Нагрузка 8 кг.,</t>
  </si>
  <si>
    <t>DLLP43-22</t>
  </si>
  <si>
    <t>Кронштейн Deluxe DLLP43-22 для ТВ и мониторов, 23"-42"</t>
  </si>
  <si>
    <t>Кронштейн для ТВ и мониторов, Deluxe, DLLP43-22, Макс. нагрузка - 40 кг, Диагональ экрана от 23" до 42", Чёрный</t>
  </si>
  <si>
    <t>Кронштейн Deluxe DLKL21G-44F для ТВ и мониторов, 32"-55"</t>
  </si>
  <si>
    <t>Кронштейн Deluxe DLKLA27-220 для ТВ и мониторов, 23"-42"</t>
  </si>
  <si>
    <t>Кронштейн Deluxe DLKL21G-44T для ТВ и мониторов, 32"-55"</t>
  </si>
  <si>
    <t>DLKLA27-221</t>
  </si>
  <si>
    <t>Кронштейн Deluxe DLKLA27-221 для ТВ и мониторов, 23"-42"</t>
  </si>
  <si>
    <t>Кронштейн для ТВ и мониторов, Deluxe, DLKLA27-221, Макс. нагрузка - 30 кг, Диагональ экрана от 23" до 42", Угол поворота 180°, Угол наклона +/-20°, Чёрный</t>
  </si>
  <si>
    <t>Кронштейн Deluxe DLKL21G-46T для ТВ и мониторов, 37"-70"</t>
  </si>
  <si>
    <t>DLMM-2609</t>
  </si>
  <si>
    <t>Кронштейн Deluxe DLMM-2609 для ТВ и мониторов, 32"-55"</t>
  </si>
  <si>
    <t>Кронштейн для ТВ и мониторов, Deluxe, DLMM-2609, Т-Series, Макс. нагрузка-40 кг, Диагональ экрана от 32" до 55", Угол наклона 12°вниз, Уровень, Чёрный</t>
  </si>
  <si>
    <t>Кронштейн Deluxe DLLPA50-443 для ТВ и мониторов, 23"-55"</t>
  </si>
  <si>
    <t>Кронштейн Deluxe DLLPA52-443 для ТВ и мониторов, 32"-55"</t>
  </si>
  <si>
    <t>Кронштейн Deluxe DLLP46-46T для ТВ и мониторов, 37"-70"</t>
  </si>
  <si>
    <t>Кронштейн Deluxe DLLPA36-443 для ТВ и мониторов, 32"-55"</t>
  </si>
  <si>
    <t>Кронштейн Deluxe DLLPA50-466 для ТВ и мониторов, 37"-70"</t>
  </si>
  <si>
    <t>Кронштейн Deluxe DLLP37-810T для ТВ и мониторов, 60"-100"</t>
  </si>
  <si>
    <t>LVW06-46T</t>
  </si>
  <si>
    <t>Кронштейн Brateck LVW06-46T для видеостен, 45"-70"</t>
  </si>
  <si>
    <t>Кронштейн для видеостен, Brateck, LVW06-46T, Макс. нагрузка - 70 кг, Диагональ экрана 45"-70", Профиль 95-285 мм., Угол наклона -3°+3°, Угол поворота до -2°+4°, Уровень, Чёрный</t>
  </si>
  <si>
    <t>Пульты для ТВ</t>
  </si>
  <si>
    <t>URC4914</t>
  </si>
  <si>
    <t>Пульт управления One For All URC4914 для телевизоров Panasonic</t>
  </si>
  <si>
    <t>Пульт управления для телевизоров Panasonic, One For All URC4914/(замена1914), не требует настройки, Питание 2хААА (не входят в комплект), Чёрный</t>
  </si>
  <si>
    <t>Линейно-интерактивные</t>
  </si>
  <si>
    <t>V-600-L</t>
  </si>
  <si>
    <t>Источник бесперебойного питания, SVC, V-600-L, Мощность 600ВА/360Вт, Диапазон работы AVR: 165-275В, AVR в режиме Booster: 138-292В, Бат.: 12В/7.5 Ач*1шт., 3 вых.: 2 Shuko CEE7+1 IEC C13 (Bypass), Чёрный</t>
  </si>
  <si>
    <t>V-650-L</t>
  </si>
  <si>
    <t>Источник бесперебойного питания SVC V-650-L</t>
  </si>
  <si>
    <t>Источник бесперебойного питания, SVC, V-650-L, Мощность 650ВА/390Вт, Диапазон работы AVR: 165-275В, AVR в режиме Booster: 138-292В, Бат.: 12В/7.5 Ач*1шт., 3 вых.: 2 Shuko CEE7+1 IEC C13 (Bypass), Чёрный</t>
  </si>
  <si>
    <t>UTI675E</t>
  </si>
  <si>
    <t>UTI875E</t>
  </si>
  <si>
    <t>V-800-L</t>
  </si>
  <si>
    <t>Источник бесперебойного питания, SVC, V-800-L, Мощность 800ВА/480Вт, Диапазон работы AVR: 165-275В, AVR в режиме Booster: 138-292В, Бат.: 12В/9 Ач*1шт., 3 вых.: 2 Shuko CEE7+1 IEC C13 (Bypass), Чёрный</t>
  </si>
  <si>
    <t>V-500-L-LCD</t>
  </si>
  <si>
    <t>Источник бесперебойного питания, SVC, V-500-L-LCD, Мощность 500ВА/300Вт, Диапазон работы AVR: 165-275В, AVR в режиме Booster: 138-292В, Бат.: 12В/4.5 Ач*1шт., 3 вых.: 2 Shuko CEE7+1 IEC C13 (Bypass), Чёрный</t>
  </si>
  <si>
    <t>V-600-L-LCD</t>
  </si>
  <si>
    <t>Источник бесперебойного питания SVC V-600-L-LCD</t>
  </si>
  <si>
    <t>Источник бесперебойного питания, SVC, V-600-L-LCD, Мощность 600ВА/360Вт, Диапазон работы AVR: 165-275В, AVR в режиме Booster: 138-292В, Бат.: 12В/7.5 Ач*1шт., 3 вых.: 2 Shuko CEE7+1 IEC C13 (Bypass), Чёрный</t>
  </si>
  <si>
    <t>V-650-L-LCD</t>
  </si>
  <si>
    <t>Источник бесперебойного питания SVC V-650-L-LCD</t>
  </si>
  <si>
    <t>Источник бесперебойного питания, SVC, V-650-L-LCD, Мощность 650ВА/390Вт, Диапазон работы AVR: 165-275В, AVR в режиме Booster: 138-292В, Бат.: 12В/7,5 Ач*1шт., 3 вых.: 2 Shuko CEE7+1 IEC C13 (Bypass), Чёрный</t>
  </si>
  <si>
    <t>V-800-L-LCD</t>
  </si>
  <si>
    <t>Источник бесперебойного питания SVC V-800-L-LCD</t>
  </si>
  <si>
    <t>Источник бесперебойного питания, SVC, V-800-L-LCD, Мощность 800ВА/480Вт, Диапазон работы AVR: 165-275В, AVR в режиме Booster: 138-292В, Бат.: 12В/9 Ач*1шт., 3 вых.: 2 Shuko CEE7+1 IEC C13 (Bypass), Чёрный</t>
  </si>
  <si>
    <t>V-1200-L</t>
  </si>
  <si>
    <t>Источник бесперебойного питания SVC V-1200-L</t>
  </si>
  <si>
    <t>Источник бесперебойного питания, SVC, V-1200-L, Мощность 1200ВА/720Вт, Диапазон работы AVR: 165-275В, Бат.: 12В/7 Ач*2шт., 3 вых.: Shuko CEE7, Чёрный</t>
  </si>
  <si>
    <t>V-1500-L</t>
  </si>
  <si>
    <t>Источник бесперебойного питания, SVC, V-1500-L, Мощность 1500ВА/900Вт, Диапазон работы AVR: 165-275В, Бат.: 12В/9 Ач*2шт., 3 вых.: Shuko CEE7, Чёрный</t>
  </si>
  <si>
    <t>V-2000-L</t>
  </si>
  <si>
    <t>Источник бесперебойного питания SVC V-2000-L</t>
  </si>
  <si>
    <t>Источник бесперебойного питания, SVC, V-2000-L, Мощность 2000ВА/1200Вт, Диапазон работы AVR: 175-275В, Бат.: 12В/9Ач*2шт., 2 вых.: Shuko CEE7, Чёрный</t>
  </si>
  <si>
    <t>V-500-F</t>
  </si>
  <si>
    <t>Источник бесперебойного питания, SVC, V-500-F, Мощность 500ВА/300Вт, Диапазон работы AVR: 165-275В, Бат.: 12В/4.5 Ач*1шт., 3 вых.: 2 Shuko CEE7+1 IEC C13 (Bypass), Чёрный</t>
  </si>
  <si>
    <t>V-650-F</t>
  </si>
  <si>
    <t>V-600-F</t>
  </si>
  <si>
    <t>Источник бесперебойного питания, SVC, V-600-F, Мощность 600ВА/360Вт, Диапазон работы AVR: 165-275В, Бат.: 12В/7.5 Ач*1шт., 3 вых.: 2 Shuko CEE7+1 IEC C13 (Bypass), Чёрный</t>
  </si>
  <si>
    <t>V-800-F</t>
  </si>
  <si>
    <t>Источник бесперебойного питания SVC V-800-F</t>
  </si>
  <si>
    <t>Источник бесперебойного питания, SVC, V-800-F, Мощность 800ВА/480Вт, Диапазон работы AVR: 165-275В, Бат.: 12В/9 Ач*1шт., 3 вых.: 2 Shuko CEE7+1 IEC C13 (Bypass), Защита тел. линии, Чёрный</t>
  </si>
  <si>
    <t>V-1000-F</t>
  </si>
  <si>
    <t>Источник бесперебойного питания, SVC, V-1000-F, Smart, USB, Мощность 1000ВА/600Вт, Диапазон работы AVR: 165-275В, Бат.: 12В/7 Ач*2шт., 3 вых.: Shuko CEE7, Защита тел. линии, Чёрный</t>
  </si>
  <si>
    <t>V-1200-F</t>
  </si>
  <si>
    <t>Источник бесперебойного питания, SVC, V-1200-F, Smart, USB, Мощность 1200ВА/720Вт, Диапазон работы AVR: 165-275В, Бат.: 12В/7.5 Ач*2шт., 3 вых.: Shuko CEE7, Защита тел. линии, Чёрный</t>
  </si>
  <si>
    <t>V-1500-F</t>
  </si>
  <si>
    <t>Источник бесперебойного питания, SVC, V-1500-F, Smart, USB, Мощность 1500ВА/900Вт, Диапазон работы AVR: 165-275В, Бат.: 12В/9 Ач*2шт., 3 вых: Shuko CEE7, Защита тел. линии, Чёрный</t>
  </si>
  <si>
    <t>V-1200-L-LCD</t>
  </si>
  <si>
    <t>Источник бесперебойного питания, SVC, V-1200-L-LCD, Мощность 1200ВА/720Вт, Диапазон работы AVR: 165-275В, Бат.: 12В/7 Ач*2шт., 3 вых.: Shuko CEE7., Чёрный</t>
  </si>
  <si>
    <t>V-1500-L-LCD</t>
  </si>
  <si>
    <t>Источник бесперебойного питания SVC V-1500-L-LCD</t>
  </si>
  <si>
    <t>Источник бесперебойного питания, SVC, V-1500-L-LCD, Мощность: 1500ВА/900Вт, Диапазон работы AVR: 165-275В, Бат.: 12В/9 Ач*2шт., 3 вых.: Shuko CEE7, Чёрный</t>
  </si>
  <si>
    <t>V-650-F-LCD</t>
  </si>
  <si>
    <t>Источник бесперебойного питания SVC V-650-F-LCD</t>
  </si>
  <si>
    <t>Источник бесперебойного питания, SVC, V-650-F-LCD, Smart, USB, Мощность 650ВА/400Вт, Диапазон работы AVR: 165-275В, Бат.: 12В/9 Ач*1шт., 3 вых.: 2 Shuko CEE7+1 IEC C13 (Bypass), Защита тел. линии, Чёрный</t>
  </si>
  <si>
    <t>V-800-F-LCD</t>
  </si>
  <si>
    <t>Источник бесперебойного питания SVC V-800-F-LCD</t>
  </si>
  <si>
    <t>Источник бесперебойного питания, SVC, V-800-F-LCD, Smart, USB, Мощность 800ВА/480Вт, Диапазон работы AVR: 165-275В, Бат.: 12В/9 Ач*1шт., 3 вых.: 2 Shuko CEE7+1 IEC C13 (Bypass), Защита тел. линии, Чёрный</t>
  </si>
  <si>
    <t>V-1200-F-LCD</t>
  </si>
  <si>
    <t>Источник бесперебойного питания, SVC, V-1200-F-LCD, Smart, USB, Мощность 1200ВА/720Вт, Диапазон работы AVR: 165-275В, Бат.: 12В/7.5 Ач*2шт., 3 вых.: Shuko CEE7., Защита тел. линии, Чёрный</t>
  </si>
  <si>
    <t>V-1500-F-LCD</t>
  </si>
  <si>
    <t>Источник бесперебойного питания, SVC, V-1500-F-LCD, Smart, USB, Мощность 1500ВА/900Вт, Диапазон работы AVR: 165-275В, Бат.: 12В/9 Ач*2шт., 3 вых.: Shuko CEE7, Защита тел. линии, Чёрный</t>
  </si>
  <si>
    <t>V-2000-F-LCD</t>
  </si>
  <si>
    <t>Источник бесперебойного питания, SVC, V-2000-F-LCD, Smart, USB, Мощность 2000ВА/1200Вт, Диапазон работы AVR: 175-275В, Бат.: 12В/9 Ач*2шт., 4 вых.: Shuko CEE7 , Чёрный</t>
  </si>
  <si>
    <t>V-3000-F-LCD</t>
  </si>
  <si>
    <t>Источник бесперебойного питания, SVC, V-3000-F-LCD, Smart, USB, Мощность 3000ВА/1800Вт, Диапазон работы AVR: 175-275В, Бат.: 12В/7,5 Ач*4шт., 4 вых: Shuko CEE7, Чёрный</t>
  </si>
  <si>
    <t>U-650-L</t>
  </si>
  <si>
    <t>Источник бесперебойного питания SVC U-650-L</t>
  </si>
  <si>
    <t>Источник бесперебойного питания, SVC, U-650-L, USB, Мощность 650ВА/390Вт, Диапазон работы AVR: 145-290В, Бат.: 12В/7 Ач х 1 шт.., 6 вых.: Shuko CEE7(3 с работой от батареи, 3 сетевой фильтр), USB 5В/2А*2 шт., Чёрный</t>
  </si>
  <si>
    <t>U-850-L</t>
  </si>
  <si>
    <t>Источник бесперебойного питания SVC U-850-L</t>
  </si>
  <si>
    <t>Источник бесперебойного питания, SVC, U-850-L, USB, Мощность 850ВА/510Вт, Диапазон работы AVR: 145-290В, Бат.: 12В/8Ач., 6 вых.: Shuko CEE7(3 с работой от батареи, 3 сетевой фильтр), USB 5В/2А*2 шт., Чёрный</t>
  </si>
  <si>
    <t>U-600</t>
  </si>
  <si>
    <t>Источник бесперебойного питания, SVC, U-600, USB, Мощность 600ВА/360Вт, Диапазон работы AVR: 165-275В, AVR в режиме Booster: 138-292В, Бат.: 12В/7,5 Ач., 8 вых.: Shuko CEE7(4 с работой от батареи,4 сетевой фильтр), 2 вых.: IEC C13, Защита тел. линии, USB 5В/2А*2 шт., Чёрно-синий</t>
  </si>
  <si>
    <t>U-1000</t>
  </si>
  <si>
    <t>Источник бесперебойного питания SVC U-1000</t>
  </si>
  <si>
    <t>Источник бесперебойного питания, SVC, U-1000, Smart, USB, Мощность 1000ВА/600Вт, Диапазон работы AVR: 165-275В, Бат.: 12В/9 Ач., 8 вых.: Shuko CEE7(4 с работой от батареи,4 сетевой фильтр), 2 вых.: IEC C13, Защита тел. линии, USB 5В/2А*2 шт., Чёрно-синий</t>
  </si>
  <si>
    <t>UTC650EI</t>
  </si>
  <si>
    <t>Источник бесперебойного питания CyberPower UTC650EI</t>
  </si>
  <si>
    <t>UTC650E</t>
  </si>
  <si>
    <t>UTC850E</t>
  </si>
  <si>
    <t>Источник бесперебойного питания CyberPower UTC850E</t>
  </si>
  <si>
    <t>UT650EG</t>
  </si>
  <si>
    <t>Источник бесперебойного питания CyberPower UT650EG</t>
  </si>
  <si>
    <t>Источник бесперебойного питания CyberPower UT850EG</t>
  </si>
  <si>
    <t>UT1100EG</t>
  </si>
  <si>
    <t>Источник бесперебойного питания CyberPower UT1100EG</t>
  </si>
  <si>
    <t>UT1200EG</t>
  </si>
  <si>
    <t>Источник бесперебойного питания CyberPower UT1500E</t>
  </si>
  <si>
    <t>BU850E</t>
  </si>
  <si>
    <t>Источник бесперебойного питания CyberPower BU850E</t>
  </si>
  <si>
    <t>BU1000E</t>
  </si>
  <si>
    <t>Источник бесперебойного питания CyberPower BR700ELCD</t>
  </si>
  <si>
    <t>BR1000ELCD</t>
  </si>
  <si>
    <t>Источник бесперебойного питания CyberPower BR1000ELCD</t>
  </si>
  <si>
    <t>BR1200ELCD</t>
  </si>
  <si>
    <t>Источник бесперебойного питания CyberPower BR1200ELCD</t>
  </si>
  <si>
    <t>Источник бесперебойного питания CyberPower CP900EPFCLCD</t>
  </si>
  <si>
    <t>Источник бесперебойного питания CyberPower CP1300EPFCLCD</t>
  </si>
  <si>
    <t>VP1200ELCD</t>
  </si>
  <si>
    <t>Источник бесперебойного питания CyberPower BS650E</t>
  </si>
  <si>
    <t>Источник бесперебойного питания CyberPower BS850E</t>
  </si>
  <si>
    <t>Keor SPX 600 ВА (310300)</t>
  </si>
  <si>
    <t>Источник бесперебойного питания, Legrand, Keor SPX 600 ВА 310300, Мощность 600ВА/360Вт, Линейно-интерактивный, Напольный, LED индикаторы, Диапазон работы AVR:160-290В, Бат.: 12В/7Ач., Вых: 2 x Мультистандартные , Чёрный</t>
  </si>
  <si>
    <t>Keor SPX 800 ВА (310301)</t>
  </si>
  <si>
    <t>Источник бесперебойного питания, Legrand, Keor SPX 800 ВА 310301, Мощность 800ВА/480Вт, Линейно-интерактивный, Напольный, LED индикаторы, Диапазон работы AVR:160-290В, Бат.: 12В/9Ач., Вых: 2 x Мультистандартные , Чёрный</t>
  </si>
  <si>
    <t>Keor SPX 1000 ВА (310302)</t>
  </si>
  <si>
    <t>Источник бесперебойного питания Legrand Keor SPX 1000 ВА</t>
  </si>
  <si>
    <t>Keor SPX 2000 ВА (310304)</t>
  </si>
  <si>
    <t>Источник бесперебойного питания, Legrand, Keor SPX 2000 ВА 310304, Мощность 2000ВА/1200Вт, Линейно-интерактивный, Напольный, LED индикаторы/USB, Диапазон работы AVR:160-290В, Бат.: 12В/9Ач.*2 шт., Вых: 4xМультистандартные, Чёрный</t>
  </si>
  <si>
    <t>Keor Multiplug 600 ВА (310081)</t>
  </si>
  <si>
    <t>Источник бесперебойного питания, Legrand, Keor Multiplug 600 ВА 310081, Мощность 600ВА/360Вт, Линейно-интерактивный, Напольный, LED индикаторы/USB, Диапазон работы AVR:170-290В, Бат.: 12В/7Ач., Вых: 6xSchuko, Чёрно-белый</t>
  </si>
  <si>
    <t>Keor Multiplug 800 ВА (310082)</t>
  </si>
  <si>
    <t>Источник бесперебойного питания, Legrand, Keor Multiplug 800 ВА 310082, Мощность 800ВА/480Вт, Линейно-интерактивный, Напольный, LED индикаторы/USB, Диапазон работы AVR:170-290В, Бат.: 12В/7Ач., Вых: 6xSchuko, Чёрно-белый</t>
  </si>
  <si>
    <t>Keor SP 600 ВА (310181)</t>
  </si>
  <si>
    <t>Источник бесперебойного питания Legrand Keor SP 600 ВА</t>
  </si>
  <si>
    <t>Источник бесперебойного питания, Legrand, Keor SP 600 ВА 310181, Мощность 600ВА/360Вт, Линейно-интерактивный, Напольный, LED индикаторы, Диапазон работы AVR:170-290В, Бат.: 12В/7Ач., Вых: 1 x Schuko, 1 х IEC C13, Чёрно-белый</t>
  </si>
  <si>
    <t>Keor SP 800 ВА (310184)</t>
  </si>
  <si>
    <t>Источник бесперебойного питания Legrand Keor SP 800 ВА</t>
  </si>
  <si>
    <t>Источник бесперебойного питания, Legrand, Keor SP 800 ВА 310184, Мощность 800ВА/480Вт, Линейно-интерактивный, Напольный, LED индикаторы/USB, Диапазон работы AVR:170-290В, Бат.:12В/9Ач., Вых: 1 x Schuko, 1 х IEC C13, Чёрно-белый</t>
  </si>
  <si>
    <t xml:space="preserve"> Keor SP 1000 ВА (310187)</t>
  </si>
  <si>
    <t>Источник бесперебойного питания Legrand Keor SP 1000 ВА</t>
  </si>
  <si>
    <t>Источник бесперебойного питания, Legrand, Keor SP 1000 ВА 310187, Мощность 1000ВА/600Вт, Линейно-интерактивный, Напольный, LED индикаторы/USB/RS-232, Диапазон работы AVR:170-290В, Бат.: 12В/7Ач.*2 шт., Вых: 2 x Schuko, 2 х IEC C13, Чёрно-белый</t>
  </si>
  <si>
    <t>Keor SP 1500 ВА (310190)</t>
  </si>
  <si>
    <t>Источник бесперебойного питания, Legrand, Keor SP 1500 ВА 310190, Мощность 1500ВА/900Вт, Линейно-интерактивный, Напольный, LED индикаторы/USB/RS-232, Диапазон работы AVR:170-290В, Бат.: 12В/9Ач.*2 шт., Вых: 2 x Schuko, 2 х IEC C13, Чёрно-белый</t>
  </si>
  <si>
    <t>Keor SP 2000 ВА (310193)</t>
  </si>
  <si>
    <t>Источник бесперебойного питания Legrand Keor SP 2000 ВА</t>
  </si>
  <si>
    <t>Источник бесперебойного питания, Legrand, Keor SP 2000 ВА 310193, Мощность 2000ВА/1200Вт, Линейно-интерактивный, Напольный, LED индикаторы/USB/RS-232, Диапазон работы AVR:170-290В, Бат.: 12В/9Ач.*2 шт., Вых: 2 x Schuko, 2 х IEC C13, Чёрно-белый</t>
  </si>
  <si>
    <t>V-500-L</t>
  </si>
  <si>
    <t>Источник бесперебойного питания SVC V-500-L</t>
  </si>
  <si>
    <t>Источник бесперебойного питания, SVC, V-500-L, Мощность 500ВА/300Вт, Диапазон работы AVR: 165-275В, AVR в режиме Booster: 138-292В, Бат.: 12В/4.5 Ач*1шт., 3 вых.: 2 Shuko CEE7+1 IEC C13 (Bypass), Чёрный</t>
  </si>
  <si>
    <t>W-600L</t>
  </si>
  <si>
    <t>Источник бесперебойного питания, SVC, W-600L, Smart, USB, Мощность 600ВА/360Вт, Диапазон работы AVR: 165-275В, Возможность подключения дополнительных батарей 12В(не поставляется в комплекте), 2 вых.: Shuko CEE7, Чистая синусоида, Чёрный</t>
  </si>
  <si>
    <t>Напольные</t>
  </si>
  <si>
    <t>PTL-2K-LCD</t>
  </si>
  <si>
    <t>Источник бесперебойного питания, SVC, PTL-2K-LCD, Мощность 2000ВА/1400Вт,, PTL-серия, LCD\Tel.line\USB(Smart), Диапазон работы AVR: 145-275В, Бат.: 12В/7.5Ah*4шт., Вентилятор: 8см*1шт., 3 вых., Чёрный</t>
  </si>
  <si>
    <t>PTL-3K-LCD</t>
  </si>
  <si>
    <t>Источник бесперебойного питания SVC PTL-3K-LCD</t>
  </si>
  <si>
    <t>Источник бесперебойного питания, SVC, PTL-3K-LCD, Мощность 3000ВА/2100Вт, PTL-серия, LCD\Tel.line\USB(Smart), Диапазон работы AVR: 145-275В, Бат.: 12В/9Ah*4шт., Вентилятор: 8см*1шт., 3 вых., Чёрный</t>
  </si>
  <si>
    <t>PTL-5K-LCD</t>
  </si>
  <si>
    <t>Источник бесперебойного питания SVC PTL-5K-LCD</t>
  </si>
  <si>
    <t>Источник бесперебойного питания, SVC, PTL-5K-LCD, Мощность 5000ВА/4000Вт, PTL-серия, LCD\Tel.line\USB(Smart), Диапазон работы AVR: 145-275В, Бат.: 12В/17Ah*4шт., 3 вых. + клеммная колодка, Чёрный</t>
  </si>
  <si>
    <t>PT-1K-LCD</t>
  </si>
  <si>
    <t>Источник бесперебойного питания SVC PT-1K-LCD</t>
  </si>
  <si>
    <t>PT-2K-LCD</t>
  </si>
  <si>
    <t>Источник бесперебойного питания SVC PT-2K-LCD</t>
  </si>
  <si>
    <t>PT-3K-LCD</t>
  </si>
  <si>
    <t>PT-6K-LCD</t>
  </si>
  <si>
    <t>Источник бесперебойного питания, SVC, PT-6K-LCD, Мощность 6000ВА/6000Вт, PT-серия, On-Line, LCD\USB\RS-232, SMART, Диапазон работы AVR: 110-300В, Бат.: 12В/7Ач*16шт., 2 вых. Shuko CEE7+клеммная колодка, Вентилятор: 12см*2шт., Чёрный</t>
  </si>
  <si>
    <t>PTS-1KL-LCD</t>
  </si>
  <si>
    <t>Источник бесперебойного питания, SVC, PTS-1KL-LCD, Мощность 1000ВА/900Вт, PTS-серия, On-Line, LCD\Tel.line\RS-232, SMART, Диапазон работы AVR: 110-288В, Бат.: 12В/7Ah*3шт., Вентилятор: 8см*1шт., 2вых. Schuko CEE7, Чёрный</t>
  </si>
  <si>
    <t>PT-10K-LCD</t>
  </si>
  <si>
    <t>Источник бесперебойного питания, SVC, PT-10K-LCD, Мощность 10кВА/10кВт, PT-серия, On-Line, LCD\USB\RS-232, SMART, EPO, Диапазон работы AVR: 110-300В, 2 вых. Shuko CEE7+клеммная колодка, Бат.: 12В/7Ач*16шт., Вентилятор: 12см*2шт., Чёрный</t>
  </si>
  <si>
    <t>PTS-2KL-LCD</t>
  </si>
  <si>
    <t>Источник бесперебойного питания SVC PTS-2KL-LCD</t>
  </si>
  <si>
    <t>Источник бесперебойного питания, SVC, PTS-2KL-LCD, Мощность 2000ВА/1800Вт, PTS-cерия, On-Line, LCD\Tel.line\RS-232, SMART, Диапазон работы AVR: 110-288В, Бат.: 12В/7Aч*6шт., Вентилятор: 8см*2шт., 4 вых. Shuko CEE7, Чёрный</t>
  </si>
  <si>
    <t>PTS-3KL-LCD</t>
  </si>
  <si>
    <t>Источник бесперебойного питания SVC PTS-3KL-LCD</t>
  </si>
  <si>
    <t>Источник бесперебойного питания, SVC, PTS-3KL-LCD, Мощность 3000ВА/2700Вт, PTS-серия, On-Line, LCD\Tel.line\RS-232, SMART, Диапазон работы AVR: 110-288В, Бат.: 12В/7Ач*8шт., Вентилятор: 8см*2шт., 4 вых. Shuko CEE7, Чёрный</t>
  </si>
  <si>
    <t>PTS-6KL-LCD</t>
  </si>
  <si>
    <t>Источник бесперебойного питания, SVC, PTS-6KL-LCD, Мощность 6кВА/6кВт, PTS-серия, On-Line, LCD\RS-232, SMART, Диапазон работы AVR: 110-288В, Бат.: 12В/7Ач*16шт., Клеммная колодка, Вентилятор: 12см*1шт., Чёрный</t>
  </si>
  <si>
    <t>PTS-10KL-LCD</t>
  </si>
  <si>
    <t>Источник бесперебойного питания SVC PTS-10KL-LCD</t>
  </si>
  <si>
    <t>Источник бесперебойного питания, SVC, PTS-10KL-LCD, Мощность 10кВА/10кВт, PTS-серия, On-Line, LCD\RS-232, SMART, Диапазон работы AVR: 110-288В, Бат.: 12В/9Ач*16шт., Клеммная колодка, Вентилятор: 12см*1шт., Чёрный</t>
  </si>
  <si>
    <t>PTX-1KL-LCD</t>
  </si>
  <si>
    <t>Источник бесперебойного питания SVC PTX-1KL-LCD</t>
  </si>
  <si>
    <t>Источник бесперебойного питания, SVC, PTX-1KL-LCD, Мощность 1000ВА/900Вт, PTX-серия, On-Line, LCD\Tel.line\USB\RS-232 технология SMART, Диапазон работы AVR: 110-288В, Батареи: 3 шт., не поставляются в комплекте, внешнее подключение, 2 вых. Shuko CEE7, Чёрный</t>
  </si>
  <si>
    <t>PTX-2KL-LCD</t>
  </si>
  <si>
    <t>Источник бесперебойного питания SVC PTX-2KL-LCD</t>
  </si>
  <si>
    <t>Источник бесперебойного питания, SVC, PTX-2KL-LCD, Мощность 2000ВА/1800Вт, PTX-серия, On-Line, LCD\Tel.line\USB\RS-232 технология SMART, Диапазон работы AVR: 110-288В, Батареи: 6 шт., не поставляются в комплекте, внешнее подключение, 4 вых. Shuko CEE7, Чёрный</t>
  </si>
  <si>
    <t>PTX-3KL-LCD</t>
  </si>
  <si>
    <t>Источник бесперебойного питания SVC PTX-3KL-LCD</t>
  </si>
  <si>
    <t>PTX-6KL-LCD</t>
  </si>
  <si>
    <t>Источник бесперебойного питания SVC PTX-6KL-LCD</t>
  </si>
  <si>
    <t>Источник бесперебойного питания, SVC, PTX-6KL-LCD, Мощность 6000ВА/6000Вт, PTX-серия, On-Line, LCD\Tel.line\USB\RS-232 технология SMART, Диапазон работы AVR: 110-288В, Батареи: 16шт., не поставляются в комплекте, внешнее подключение, Клемная колодка, Чёрный</t>
  </si>
  <si>
    <t>PTX-10KL-LCD</t>
  </si>
  <si>
    <t>Источник бесперебойного питания SVC PTX-10KL-LCD</t>
  </si>
  <si>
    <t>Источник бесперебойного питания, SVC, PTX-10KL-LCD, Мощность 10кВА/10кВт, PTX-серия, On-Line, LCD\Tel.line\USB\RS-232 технология SMART, Диапазон работы AVR: 110-288В, Батареи: 16 шт., не поставляются в комплекте, внешнее подключение, Клеммная колодка, Чёрный</t>
  </si>
  <si>
    <t>PR750ELCD</t>
  </si>
  <si>
    <t>Источник бесперебойного питания CyberPower PR750ELCD</t>
  </si>
  <si>
    <t>PR1000ELCD</t>
  </si>
  <si>
    <t>Источник бесперебойного питания CyberPower PR1000ELCD</t>
  </si>
  <si>
    <t>Источник бесперебойного питания CyberPower PR1500ELCD</t>
  </si>
  <si>
    <t>OLS1500E</t>
  </si>
  <si>
    <t>OLS2000E</t>
  </si>
  <si>
    <t>Источник бесперебойного питания CyberPower OLS2000E</t>
  </si>
  <si>
    <t>OLS3000E</t>
  </si>
  <si>
    <t>Источник бесперебойного питания CyberPower OLS3000E</t>
  </si>
  <si>
    <t>OLS10000E</t>
  </si>
  <si>
    <t>Источник бесперебойного питания CyberPower OLS10000E</t>
  </si>
  <si>
    <t>Keor S 6 kВA 17' (310128)</t>
  </si>
  <si>
    <t>Источник бесперебойного питания Legrand Keor S 6 kВA 17'</t>
  </si>
  <si>
    <t>Источник бесперебойного питания, Legrand, Keor S 6 kВA 17' 310128, Мощность 6000ВА/5400Вт, Онлайн, Напольный, ЖК/SNMP/RS-232, Диапазон работы AVR:195-280В, Бат.: 12В/12Ач.*20 шт., Чёрный</t>
  </si>
  <si>
    <t>Стоечные 19"</t>
  </si>
  <si>
    <t>RTO-1.5K-LCD</t>
  </si>
  <si>
    <t>Источник бесперебойного питания SVC RTO-1.5K-LCD</t>
  </si>
  <si>
    <t>Источник бесперебойного питания, SVC, RTO-1.5K-LCD, Мощность 1500ВА/900Вт, RTO-серия, Стоечный 2U, LCD\Tel.line, Smart, Диапазон работы AVR:165-275В, Бат.:12В/9Ah*2шт., Вых: 3 Shuko CEE7, Чёрный</t>
  </si>
  <si>
    <t>RTL-800-LCD</t>
  </si>
  <si>
    <t>Источник бесперебойного питания SVC RTL-800-LCD</t>
  </si>
  <si>
    <t>Источник бесперебойного питания, SVC, RTL-800-LCD, Мощность 800ВА/500Вт, RTL-серия, Стоечный 1U, LCD-дисплей, USB (технология Smart), Диапазон работы AVR:160-260В, Бат.:12.8В/5Ah*3шт., Вых: 2 IEC + клеммная колодка, Чёрный</t>
  </si>
  <si>
    <t>RTL-1K-LCD</t>
  </si>
  <si>
    <t>Источник бесперебойного питания SVC RTL-1K-LCD</t>
  </si>
  <si>
    <t>Источник бесперебойного питания, SVC, RTL-1K-LCD, Мощность 1000ВА/700Вт, Стоечный 19'' 2U, RTL-серия, USB-SMART, Диапазон работы AVR: 145-275В, Бат.: 12В/7.5Aч*2шт., Вентилятор: 8cм*1шт., 2 вых., Чёрный</t>
  </si>
  <si>
    <t>RTL-2K-LCD</t>
  </si>
  <si>
    <t>Источник бесперебойного питания SVC RTL-2K-LCD</t>
  </si>
  <si>
    <t>RTL-3K-LCD</t>
  </si>
  <si>
    <t>Источник бесперебойного питания SVC RTL-3K-LCD</t>
  </si>
  <si>
    <t>Источник бесперебойного питания, SVC, RTL-3K-LCD, Мощность 3000ВА/2100Вт, Стоечный 19'' 2U, RTL-серия, USB-SMART, Диапазон работы AVR: 145-275В, Бат.: 12В/9Aч*4шт., Вентилятор: 8cм*1шт., 2 вых., Чёрный</t>
  </si>
  <si>
    <t>RTL-5KL-LCD</t>
  </si>
  <si>
    <t>Источник бесперебойного питания SVC RTL-5KL-LCD</t>
  </si>
  <si>
    <t>Источник бесперебойного питания, SVC, RTL-5KL-LCD, Мощность 5000ВА/3000Вт, Стоечный 19'' 3U, RTL-серия, USB-SMART, Диапазон работы AVR: 145-275В, Внешние бат.: 4 шт.(не поставляются в комплекте), Вентилятор: 8cм*1шт., 2 вых., Чёрный</t>
  </si>
  <si>
    <t>RTU-3KL-LCD</t>
  </si>
  <si>
    <t>Источник бесперебойного питания SVC RTU-3KL-LCD</t>
  </si>
  <si>
    <t>RTU-1KL-LCD</t>
  </si>
  <si>
    <t>Источник бесперебойного питания SVC RTU-1KL-LCD</t>
  </si>
  <si>
    <t>RTU-2KL-LCD</t>
  </si>
  <si>
    <t>Источник бесперебойного питания SVC RTU-2KL-LCD</t>
  </si>
  <si>
    <t>LRT-1KL-LCD</t>
  </si>
  <si>
    <t>Источник бесперебойного питания SVC LRT-1KL-LCD</t>
  </si>
  <si>
    <t>LRT-2KL-LCD</t>
  </si>
  <si>
    <t>Источник бесперебойного питания SVC LRT-2KL-LCD</t>
  </si>
  <si>
    <t>LRT-3KL-LCD</t>
  </si>
  <si>
    <t>Источник бесперебойного питания SVC LRT-3KL-LCD</t>
  </si>
  <si>
    <t>RT-1KL-LCD</t>
  </si>
  <si>
    <t>Источник бесперебойного питания SVC RT-1KL-LCD</t>
  </si>
  <si>
    <t>Источник бесперебойного питания, SVC, RT-1KL-LCD, Мощность 1000ВА/900Вт, Стоечный 19'' 2U, RT-серия, On-Line, LED\Tel.line\RS-232, USB SMART, Диапазон работы AVR: 110-288В, Бат.: 12В/7Aч*3шт., Вентилятор: 8cм*1шт., 2 вых., Чёрный</t>
  </si>
  <si>
    <t>RT-2KL-LCD</t>
  </si>
  <si>
    <t>Источник бесперебойного питания, SVC, RT-2KL-LCD, Мощность 2000ВА/1800Вт, Стоечный 19'' 4U, RT-серия, On-Line, LСD\Tel.line\RS-232, SMART USB, Диапазон работы AVR: 110-288В, Бат.: 12В/7Aч*6шт., Вентилятор: 8см*2шт., 4 вых., Чёрный</t>
  </si>
  <si>
    <t>RT-3KL-LCD</t>
  </si>
  <si>
    <t>Источник бесперебойного питания, SVC, RT-3KL-LCD, Мощность 3000ВА/2700Вт, Стоечный 19'' 4U, RT-серия, On-Line, LED\Tel.line\RS-232, SMART, Диапазон работы AVR: 110-288В, Бат.: 12В/7Aч*8шт., Вентилятор:8cм*2шт., 4 вых*Shuko CEE7., Чёрный</t>
  </si>
  <si>
    <t>RT-6KL-LCD</t>
  </si>
  <si>
    <t>Источник бесперебойного питания SVC RT-6KL-LCD</t>
  </si>
  <si>
    <t>Источник бесперебойного питания, SVC, RT-6KL-LCD, Мощность 6кВА/6кВт, Стоечный 19'' 4U, RT-серия, On-Line, LED-LСD\RS-232, SMART USB, Диапазон работы AVR: 110-288В, Бат.: 12В/7Aч*16шт., Вентилятор: 8cм*2шт., Клеммное подключение, Чёрный</t>
  </si>
  <si>
    <t>RT-10KL-LCD</t>
  </si>
  <si>
    <t>Источник бесперебойного питания, SVC, RT-10KL-LCD, Мощность 10кВА/10кВт, Стоечный 19'' 4U, RT-серия, On-Line, LED-LCD/RS-232, SMART, Диапазон работы AVR: 110-288В, Бат.: 12В/9Ач*16шт., Вентилятор: 8см*2шт., Клеммное подключение, Чёрный</t>
  </si>
  <si>
    <t xml:space="preserve">OR600ELCDRM1U </t>
  </si>
  <si>
    <t>Источник бесперебойного питания CyberPower OR600ELCDRM1U</t>
  </si>
  <si>
    <t>PR1000ELCDRT1U</t>
  </si>
  <si>
    <t>Источник бесперебойного питания CyberPower PR1000ELCDRT1U</t>
  </si>
  <si>
    <t>PR1000ERTXL2U</t>
  </si>
  <si>
    <t>Источник бесперебойного питания CyberPower PR1000ERTXL2U</t>
  </si>
  <si>
    <t>PR1500ERTXL2U</t>
  </si>
  <si>
    <t>Источник бесперебойного питания CyberPower PR1500ERTXL2U</t>
  </si>
  <si>
    <t>PR2200ERTXL2U</t>
  </si>
  <si>
    <t>Источник бесперебойного питания CyberPower PR2200ERTXL2U</t>
  </si>
  <si>
    <t>PR2200ERTXL2UA</t>
  </si>
  <si>
    <t>PR3000ERTXL2UA</t>
  </si>
  <si>
    <t>Источник бесперебойного питания CyberPower PR3000ERTXL2UA</t>
  </si>
  <si>
    <t>PR6000ELCDRTXL5U</t>
  </si>
  <si>
    <t>Источник бесперебойного питания CyberPower PR6000ELCDRTXL5U</t>
  </si>
  <si>
    <t>OL2000ERTXL2U</t>
  </si>
  <si>
    <t>Источник бесперебойного питания CyberPower OL2000ERTXL2U</t>
  </si>
  <si>
    <t>OL6KERT3UPM</t>
  </si>
  <si>
    <t>Источник бесперебойного питания CyberPower OL6KERT3UPM</t>
  </si>
  <si>
    <t>OL10KERT3UPM</t>
  </si>
  <si>
    <t>Источник бесперебойного питания CyberPower OL10KERT3UPM</t>
  </si>
  <si>
    <t>OL6KERTHD</t>
  </si>
  <si>
    <t>Источник бесперебойного питания CyberPower OL6KERTHD</t>
  </si>
  <si>
    <t>OLS6000ERT6U</t>
  </si>
  <si>
    <t>Источник бесперебойного питания CyberPower OLS6000ERT6U</t>
  </si>
  <si>
    <t>OLS10000ERT6U</t>
  </si>
  <si>
    <t>Keor PDU 800ВА 8 IEC (310331)</t>
  </si>
  <si>
    <t>Источник бесперебойного питания Legrand Keor PDU 800ВА 8 IEC</t>
  </si>
  <si>
    <t>Источник бесперебойного питания, Legrand, Keor PDU 800ВА 8 IEC 310331, Мощность 800ВА/480Вт, Офлайн, Стоечный 2U, LED индикаторы, Диапазон работы AVR:180-270В, Бат.: 12В/9Ач., Вых: 8 x IEC C13, Белый</t>
  </si>
  <si>
    <t>Источник бесперебойного питания Legrand Keor PDU 800ВА 8 GR/IT</t>
  </si>
  <si>
    <t>Источник бесперебойного питания, Legrand, Keor PDU 800ВА 8 GR/IT 310332, Мощность 800ВА/480Вт, Офлайн, Стоечный 2U, LED индикаторы, Диапазон работы AVR:180-270В, Бат.: 12В/9Ач., Вых: 8 x Schuko, Белый</t>
  </si>
  <si>
    <t>Daker DK Plus 6 кВА (310174)</t>
  </si>
  <si>
    <t>Источник бесперебойного питания Legrand Daker DK Plus 6 кВА</t>
  </si>
  <si>
    <t>Источник бесперебойного питания, Legrand, Daker DK Plus 6кВА 310174, Мощность 6000ВА/6000Вт, Онлайн, Стоечный 4U, ЖК/USB/RS-232, Диапазон работы AVR:170-288В, Бат.: 12В/5Ач.*20 шт., Вых: 8 x IEC C13, 2 х IEC C19, клеммная колодка, Чёрный</t>
  </si>
  <si>
    <t>Интеллектуальное управление электропитанием</t>
  </si>
  <si>
    <t>RPCM 1502 (16A)</t>
  </si>
  <si>
    <t>Модуль удаленного управления питанием RCNTEC RPCM 1502 (16A)</t>
  </si>
  <si>
    <t>Модуль удаленного управления питанием, RCNTEC, RPCM 1502 (16A)</t>
  </si>
  <si>
    <t>RPCM DC ATS 4076 (76А)</t>
  </si>
  <si>
    <t>Модуль удаленного управления питанием RCNTEC RPCM DC ATS 4076 (76А)</t>
  </si>
  <si>
    <t>Модуль удаленного управления питанием, RCNTEC, RPCM DC ATS 4076</t>
  </si>
  <si>
    <t>RPCM DC 4232 (232А)</t>
  </si>
  <si>
    <t>Модуль удаленного управления питанием RCNTEC RPCM DC 4232 (232А)</t>
  </si>
  <si>
    <t>Модуль удаленного управления питанием, RCNTEC, RPCM DC 4232 (232А)</t>
  </si>
  <si>
    <t>RPCM 1532 (32A)</t>
  </si>
  <si>
    <t>Модуль удаленного управления питанием RCNTEC RPCM 1532 (32A)</t>
  </si>
  <si>
    <t>Модуль удаленного управления питанием, RCNTEC, RPCM 1532 (32A)</t>
  </si>
  <si>
    <t>RPCM ME 1563 (63А)</t>
  </si>
  <si>
    <t>Модуль удаленного управления питанием RCNTEC RPCM ME 1563 (63А)</t>
  </si>
  <si>
    <t>Модуль удаленного управления питанием, RCNTEC, RPCM ME 1563 (63А)</t>
  </si>
  <si>
    <t>RPCM 3250 (3x250А)</t>
  </si>
  <si>
    <t>Модуль удаленного управления питанием RCNTEC RPCM 3250 (3x250А)</t>
  </si>
  <si>
    <t>Модуль удаленного управления питанием, RCNTEC, RPCM 3250 (3x250А)</t>
  </si>
  <si>
    <t xml:space="preserve">Трёхфазные </t>
  </si>
  <si>
    <t>GT31-10KVA</t>
  </si>
  <si>
    <t>Источник бесперебойного питания SVC GT31-10KVA</t>
  </si>
  <si>
    <t>Источник бесперебойного питания, SVC, GT31-10KVA, Мощность 10кВА/9кВт, Трёхфазный (3 фазы на вход, 1 на выход), GT31-серия, On-Line, LCD\RS-232/USB SMART, Диапазон работы AVR: 190-499В, Батарея: 16 шт. (не поставляется в комплекте), Чёрный</t>
  </si>
  <si>
    <t>GT31-15KVA</t>
  </si>
  <si>
    <t>Источник бесперебойного питания SVC GT31-15KVA</t>
  </si>
  <si>
    <t>Источник бесперебойного питания, SVC, GT31-15KVA, Мощность 15кВА/13.5кВт, Трёхфазный (3 фазы на вход, 1 на выход), GT31-серия, On-Line, LCD\RS-232/USB SMART, Диапазон работы AVR: 190-499В, Батарея: 16 шт. (не поставляется в комплекте), Чёрный</t>
  </si>
  <si>
    <t>GT31-20KVA</t>
  </si>
  <si>
    <t>Источник бесперебойного питания SVC GT31-20KVA</t>
  </si>
  <si>
    <t>Источник бесперебойного питания, SVC, GT31-20KVA, Мощность 20кВА/18кВт, Трёхфазный (3 фазы на вход, 1 на выход), GT31-серия, On-Line, LCD\RS-232/USB SMART, Диапазон работы AVR: 190-499В, Батарея: 16 шт. (не поставляется в комплекте), Чёрный</t>
  </si>
  <si>
    <t>GT33-10KVA</t>
  </si>
  <si>
    <t>Источник бесперебойного питания SVC GT33-10KVA</t>
  </si>
  <si>
    <t>Источник бесперебойного питания, SVC, GT33-10KVA, Мощность 10кВА/10кВт, Диапазон работы AVR: 304-478В, Трёхфазный (3 фазы на вход, 3 фазы на выход), Батареи: 40шт.* 7.5Ач или 9Ач (не поставляются в комплекте, устанавливаются внутрь ИБП), On-Line, LCD\RS-232, Коэффициент мощности 1, Чёрный</t>
  </si>
  <si>
    <t>GT33-15KVA</t>
  </si>
  <si>
    <t>Источник бесперебойного питания SVC GT33-15KVA</t>
  </si>
  <si>
    <t>Источник бесперебойного питания, SVC, GT33-15KVA, Мощность 15кВА/15кВт, Диапазон работы AVR: 304-478В, Трёхфазный (3 фазы на вход, 3 фазы на выход), Батареи: 40шт.* 7.5Ач или 9Ач (не поставляются в комплекте, устанавливаются внутрь ИБП), On-Line, LCD\RS-232, Коэффициент мощности 1, Чёрный</t>
  </si>
  <si>
    <t>GT33-20KVA</t>
  </si>
  <si>
    <t>Источник бесперебойного питания SVC GT33-20KVA</t>
  </si>
  <si>
    <t>Источник бесперебойного питания, SVC, GT33-20KVA, Мощность 20кВА/18кВт, Диапазон работы AVR: 304-478В, Трёхфазный (3 фазы на вход, 3 фазы на выход), Батареи: 40шт.* 12Ач (не поставляются в комплекте, устанавливаются внутрь ИБП), On-Line, LCD, Коэффициент мощности 0.9, Чёрный</t>
  </si>
  <si>
    <t>GT33-40KVA</t>
  </si>
  <si>
    <t>Источник бесперебойного питания SVC GT33-40KVA</t>
  </si>
  <si>
    <t>Источник бесперебойного питания, SVC, GT33-40KVA, Мощность 40кВА/36кВт, Диапазон работы AVR: 304-478В, Трёхфазный (3 фазы на вход, 3 фазы на выход), Батареи: 80шт.* 12Ач (не поставляются в комплекте, устанавливаются внутрь ИБП), On-Line, LCD\RS-232, Коэффициент мощности 1, Чёрный</t>
  </si>
  <si>
    <t>Модульные</t>
  </si>
  <si>
    <t>RM040/10X</t>
  </si>
  <si>
    <t>Источник бесперебойного питания SVC RM040/10X</t>
  </si>
  <si>
    <t>Источник бесперебойного питания, SVC, RM040/10X, 40кВа/40кВт., Тип: модульный, Высота 1.1м., Укомплектован 4 модулями по 10кВт(PM10X), Холодный старт, Горячая замена модулей, 3 фазы на вход/3 фазы на выход, Коэффициент мощности 1</t>
  </si>
  <si>
    <t>RM060/10X</t>
  </si>
  <si>
    <t>Источник бесперебойного питания SVC RM060/10X</t>
  </si>
  <si>
    <t>RM090/15X</t>
  </si>
  <si>
    <t>Источник бесперебойного питания SVC RM090/15X</t>
  </si>
  <si>
    <t>Источник бесперебойного питания, SVC, RM090/15X, 90кВа/90кВт., Тип: модульный, Высота 1.1м., Подключение до 6 модулей 15кВт(PM15X), Холодный старт, Горячая замена модулей, 3 фазы на вход/3 фазы на выход, Коэффициент мощности 1</t>
  </si>
  <si>
    <t>RM120/20</t>
  </si>
  <si>
    <t>Источник бесперебойного питания SVC RM120/20</t>
  </si>
  <si>
    <t>Источник бесперебойного питания, SVC, RM120/20X, 120кВа/108кВт.,Тип: модульный, Высота 1,6м, Подключение до 6 модулей 20кВа(PM20X), Холодный старт, Горячая замена модулей, 3 фазы на вход/3 фазы на выход, Коэффициент мощности 0,9</t>
  </si>
  <si>
    <t>PM15X</t>
  </si>
  <si>
    <t>Силовой модуль SVC PM15X</t>
  </si>
  <si>
    <t>Силовой модуль, SVC, PM15X, 15кВа, Высота 2U, Независимый LCD-дисплей</t>
  </si>
  <si>
    <t>PM20</t>
  </si>
  <si>
    <t>Силовой модуль SVC PM20</t>
  </si>
  <si>
    <t>Силовой модуль, SVC, PM20X, 20кВа, Высота 3U</t>
  </si>
  <si>
    <t>PM50X</t>
  </si>
  <si>
    <t>Силовой модуль SVC PM50X</t>
  </si>
  <si>
    <t>Силовой модуль, SVC, PM50X, 50кВа, Высота 3U, Независимый LCD-дисплей</t>
  </si>
  <si>
    <t>RB060/20X</t>
  </si>
  <si>
    <t>Источник бесперебойного питания SVC RB060/20X</t>
  </si>
  <si>
    <t>Источник бесперебойного питания, SVC RB060/20X, 60кВа/54кВт, Тип: модульный, 3-фазы 380В/400В/415В, Подключение модулей: до 3 шт. PM20X, Батареи: внутренняя установка в спец. картриджи, Макс. количество бат. 160шт*9Ач, Коэффициент мощности 0.9, Частота 40-70Гц.</t>
  </si>
  <si>
    <t>RM250/25X</t>
  </si>
  <si>
    <t>Источник бесперебойного питания SVC RM250/25X</t>
  </si>
  <si>
    <t>Источник бесперебойного питания, SVC, RM250/25X, 250кВА/225кВт.,Тип: модульный, Высота 2м, Подключение до 10 модулей 25кВА(PM25X), Холодный старт, Горячая замена модулей, 3 фазы на вход/3 фазы на выход, Коэффициент мощности 0,9</t>
  </si>
  <si>
    <t>PM10X</t>
  </si>
  <si>
    <t>Силовой модуль SVC PM10X</t>
  </si>
  <si>
    <t>Силовой модуль, SVC, PM10X, 10кВА, Высота 2U, Независимые LED-индикаторы</t>
  </si>
  <si>
    <t>PM25X</t>
  </si>
  <si>
    <t>Силовой модуль SVC PM25X</t>
  </si>
  <si>
    <t>Силовой модуль, SVC, PM25X, 25кВ, Высота 3U</t>
  </si>
  <si>
    <t>PM30X</t>
  </si>
  <si>
    <t>Силовой модуль SVC PM30X</t>
  </si>
  <si>
    <t>RM020/10X</t>
  </si>
  <si>
    <t>Источник бесперебойного питания SVC RM020/10X</t>
  </si>
  <si>
    <t>PM20X</t>
  </si>
  <si>
    <t>Силовой модуль SVC PM20X</t>
  </si>
  <si>
    <t>Силовой модуль, SVC, PM20X</t>
  </si>
  <si>
    <t>Батарейные блоки</t>
  </si>
  <si>
    <t>BP-RT-2KL-LCD</t>
  </si>
  <si>
    <t>Батарейный блок для ИБП RT-2KL-LCD</t>
  </si>
  <si>
    <t>Батарейный блок, SVC, для ИБП RT-2KL-LCD, Стоечный 19" 2U, 12В/7Ah*6шт., Чёрный</t>
  </si>
  <si>
    <t>BP-RT-3KL-LCD</t>
  </si>
  <si>
    <t>Батарейный блок для ИБП RT-3KL-LCD</t>
  </si>
  <si>
    <t>Батарейный блок, SVC, для ИБП RT-3KL-LCD, Стоечный 19" 2U, 12В/7Ah*8шт., Чёрный</t>
  </si>
  <si>
    <t>BP-RT-10KL-LCD</t>
  </si>
  <si>
    <t>Батарейный блок для ИБП RT-10KL-LCD</t>
  </si>
  <si>
    <t>Батарейный блок, SVC, для ИБП RT-10KL-LCD, Стоечный 19" 2U, 12В/9Ah*16шт., Чёрный</t>
  </si>
  <si>
    <t>BP-RT-6KL-LCD</t>
  </si>
  <si>
    <t>Батарейный блок для ИБП RT-6KL-LCD</t>
  </si>
  <si>
    <t>Батарейный блок, SVC, для ИБП RT-6KL-LCD, Стоечный 19" 2U, 12В/7Ah*16шт., Чёрный</t>
  </si>
  <si>
    <t>BP-PTS-1KL-LCD</t>
  </si>
  <si>
    <t>Батарейный блок для ИБП PTS-1KL-LCD</t>
  </si>
  <si>
    <t>Батарейный блок, SVC, для ИБП PTS-1KL-LCD, Напольный, 12В/7Ah*6шт., Подключения через кабель с коннектором Anderson (в комплекте), Чёрный</t>
  </si>
  <si>
    <t>BP-PTS-2KL-LCD</t>
  </si>
  <si>
    <t>Батарейный блок для ИБП PTS-2KL-LCD</t>
  </si>
  <si>
    <t>Батарейный блок, SVC, для ИБП PTS-2KL-LCD, Напольный, 12В/7Ah*6шт., Подключения через кабель с коннектором Anderson (в комплекте), Чёрный</t>
  </si>
  <si>
    <t>BP-PTS-6KL-LCD</t>
  </si>
  <si>
    <t>Батарейный блок для ИБП PTS-6KL-LCD</t>
  </si>
  <si>
    <t>Батарейный блок, SVC, для ИБП PTS-6KL-LCD, Напольный, 12В/7Ah*16шт., Подключения через кабель с коннектором Anderson (в комплекте), Чёрный</t>
  </si>
  <si>
    <t>BP-PTS-10KL-LCD</t>
  </si>
  <si>
    <t>Батарейный блок для ИБП PTS-10KL-LCD</t>
  </si>
  <si>
    <t>Батарейный блок, SVC, для ИБП PTS-10KL-LCD, Напольный, 12В/9Ah*16шт., Подключения через кабель с коннектором Anderson (в комплекте), Чёрный</t>
  </si>
  <si>
    <t>BPE144VL2U01</t>
  </si>
  <si>
    <t>Батарейный блок CyberPower BPE144VL2U01</t>
  </si>
  <si>
    <t>BPE240V50ART3U</t>
  </si>
  <si>
    <t>Батарейный блок CyberPower BPE240V50ART3U</t>
  </si>
  <si>
    <t>Батарейный блок, CyberPower, BPE240V50ART3U, Стоечный 19" 3U, 12В*9 Ач 20 шт, Чёрный</t>
  </si>
  <si>
    <t>BP48VP2U01EU</t>
  </si>
  <si>
    <t>Батарейный блок CyberPower BP48VP2U01EU</t>
  </si>
  <si>
    <t>Батарейный блок, CyberPower, BP48VP2U01EU, Стоечный 19" 2U, 12В*7 Ач 8 шт, Чёрный</t>
  </si>
  <si>
    <t>BP48VP2U02EU</t>
  </si>
  <si>
    <t>Батарейный блок CyberPower BP48VP2U02EU</t>
  </si>
  <si>
    <t>Батарейный блок, CyberPower, BP48VP2U02EU, Стоечный 19" 2U, 12В*9 Ач 8 шт, Чёрный</t>
  </si>
  <si>
    <t>BP48VP2U03EU</t>
  </si>
  <si>
    <t>Батарейный блок CyberPower BP48VP2U03EU</t>
  </si>
  <si>
    <t>Батарейный блок, CyberPower, BP48VP2U03EU, Стоечный 19" 2U, 12В*6 Ач 16 шт, Чёрный</t>
  </si>
  <si>
    <t>BPSE36V45ART2U</t>
  </si>
  <si>
    <t>Батарейный блок CyberPower BPSE36V45ART2U</t>
  </si>
  <si>
    <t>Батарейный блок, CyberPower, BPSE36V45ART2U, Стоечный 19" 2U, 12В*7 Ач 6 шт, Чёрный</t>
  </si>
  <si>
    <t>BPSE72V45ART2U</t>
  </si>
  <si>
    <t>Батарейный блок CyberPower BPSE72V45ART2U</t>
  </si>
  <si>
    <t>Батарейный блок, CyberPower, BPSE72V45ART2U, Стоечный 19" 2U, 12В*7 Ач 12 шт, Чёрный</t>
  </si>
  <si>
    <t>Daker DK Plus 10 кВА (310664)</t>
  </si>
  <si>
    <t>Батарейный блок Legrand для ИБП Daker DK Plus 10 кВА</t>
  </si>
  <si>
    <t>Батарейный блок, Legrand, для ИБП Daker DK Plus 10 кВА 310664, Стоечный 19" 3U, 12В*9 Ач 20 шт, Чёрный</t>
  </si>
  <si>
    <t>Шкафы для батарей, аксессуары для ИБП</t>
  </si>
  <si>
    <t>External bypass for 1KVA</t>
  </si>
  <si>
    <t>Внешний Байпас модуль для 1кВА</t>
  </si>
  <si>
    <t>Внешний Байпас модуль, SVC, Мощность 1кВА, Установка в стойку, 16А, 55*438*60 мм, 1U, Чёрный</t>
  </si>
  <si>
    <t>С-4</t>
  </si>
  <si>
    <t>Шкаф для аккумуляторов С-4</t>
  </si>
  <si>
    <t>С-6</t>
  </si>
  <si>
    <t>Шкаф для аккумуляторов С-6</t>
  </si>
  <si>
    <t>С-8</t>
  </si>
  <si>
    <t>Шкаф для аккумуляторов С-8</t>
  </si>
  <si>
    <t>C-16</t>
  </si>
  <si>
    <t>Шкаф для аккумуляторов С-16</t>
  </si>
  <si>
    <t>C-32</t>
  </si>
  <si>
    <t>Шкаф для аккумуляторов С-32</t>
  </si>
  <si>
    <t>С-40</t>
  </si>
  <si>
    <t>Шкаф для аккумуляторов С-40</t>
  </si>
  <si>
    <t>С-40 (200Ач)</t>
  </si>
  <si>
    <t>Шкаф для аккумуляторов С-40 (200Ач)</t>
  </si>
  <si>
    <t>Tray-475L</t>
  </si>
  <si>
    <t>Полки для ИБП в стойку Tray-475L, Глубина 475мм</t>
  </si>
  <si>
    <t>SNMP-slot</t>
  </si>
  <si>
    <t>Слот для SNMP карты</t>
  </si>
  <si>
    <t>Слот, для SNMP карты, Для внутренней установки, Подключение: 2 шлейфа, Материал: пластик</t>
  </si>
  <si>
    <t>4POSTRAILKIT1832</t>
  </si>
  <si>
    <t>Монтажные рельсы для ИБП CyberPower 4POSTRAILKIT1832</t>
  </si>
  <si>
    <t>Монтажные рельсы для ИБП, CyberPower, 4POSTRAILKIT1832</t>
  </si>
  <si>
    <t>4POSTRAILKIT2136</t>
  </si>
  <si>
    <t>Монтажные рельсы для ИБП CyberPower 4POSTRAILKIT2136</t>
  </si>
  <si>
    <t>Монтажные рельсы для ИБП, CyberPower,4POSTRAILKIT2136</t>
  </si>
  <si>
    <t>Комплект кронштейнов (310952)</t>
  </si>
  <si>
    <t>Комплект кронштейнов для установки в стойку Legrand 310952</t>
  </si>
  <si>
    <t>Комплект кронштейнов для установки в стойку, Legrand, 310952</t>
  </si>
  <si>
    <t>CS141B SK (310931)</t>
  </si>
  <si>
    <t>Стандартный сетевой интерфейс встроенный Legrand CS141B SK</t>
  </si>
  <si>
    <t>Стандартный сетевой интерфейс встроенный, Legrand, CS141B SK 310931, Внутренняя установка, RS-232, Протоколы: IPv4/v6, SNMPv2/v3, HTTP/HTTPs, DHCP, NTP, DNS, SMTP, SFTP, UPSTCP, Modbus TCP</t>
  </si>
  <si>
    <t>RMCARD205</t>
  </si>
  <si>
    <t>SNMP-карта, CyberPower, RMCARD205, Внутренняя установка ,Разъём: RJ45 , RJ45, Протоколы: IPv4/v6, SNMPv1/v3, HTTP/HTTPs, TCP/IP, UDP, DHCP, NTP, DNS, SMTP, SSH, SSL, TLS, Telnet, FTP и Syslog, Аутентификация: RADIUS, LDAP, LDAPS, Windows AD</t>
  </si>
  <si>
    <t>External bypass for 2-3KVA</t>
  </si>
  <si>
    <t>Внешний Байпас модуль для 2-3кВА</t>
  </si>
  <si>
    <t>Внешний Байпас модуль, SVC, Мощность 2-3кВА, Установка в стойку, 16А, 55*438*60 мм, 1U, Чёрный</t>
  </si>
  <si>
    <t>Однофазные</t>
  </si>
  <si>
    <t>AVR-600-L</t>
  </si>
  <si>
    <t>Стабилизатор SVC AVR-600-L</t>
  </si>
  <si>
    <t>Стабилизатор (AVR), SVC, AVR-600-L, Мощность 600ВА/300Вт, LED-индикаторы, Диапазон работы AVR: 174-280В, 4 вых., 1.2 м., Чёрный</t>
  </si>
  <si>
    <t>AVR-1000-L</t>
  </si>
  <si>
    <t>Стабилизатор SVC AVR-1000-L</t>
  </si>
  <si>
    <t>Стабилизатор (AVR), SVC, AVR-1000-L, Мощность 1000ВА/500Вт, LED-индикаторы, Диапазон работы AVR: 174-280В, 4 вых., 1.2 м., Чёрный</t>
  </si>
  <si>
    <t>AVR-1200-U</t>
  </si>
  <si>
    <t>Стабилизатор SVC AVR-1200-U</t>
  </si>
  <si>
    <t>Стабилизатор (AVR), SVC, AVR-1200-U, Мощность 1200ВА/600Вт, Диапазон работы AVR: 176-276В, Тип выходных разъёмов: Schuko х 6 шт., LED-индикаторы, Защита телефонной линии, Чёрный</t>
  </si>
  <si>
    <t>AVR-1005-U</t>
  </si>
  <si>
    <t>Стабилизатор SVC AVR-1005-U</t>
  </si>
  <si>
    <t>Стабилизатор (AVR), SVC, AVR-1005-U, Мощность 600ВА/300Вт, Диапазон работы AVR: 176-273В, Тип выходных разъёмов: Schuko х 3 шт., LED-индикаторы, Чёрный</t>
  </si>
  <si>
    <t>AVR-1008-U</t>
  </si>
  <si>
    <t>Стабилизатор SVC AVR-1008-U</t>
  </si>
  <si>
    <t>Стабилизатор (AVR), SVC, AVR-1008-U, Мощность 1000ВА/500Вт, Диапазон работы AVR: 176-273В, Тип выходных разъёмов: Schuko х 4 шт., LED-индикаторы, Чёрный</t>
  </si>
  <si>
    <t>AVR-600-S</t>
  </si>
  <si>
    <t>Стабилизатор SVC AVR-600-S</t>
  </si>
  <si>
    <t>Стабилизатор (AVR), SVC, AVR-600-S, Мощность 600ВА/300Вт, LED-индикаторы, Диапазон работы AVR: 184-284В, Выходные разъемы: schuko x 3, Чёрный</t>
  </si>
  <si>
    <t>AVR-1000-S</t>
  </si>
  <si>
    <t>Стабилизатор SVC AVR-1000-S</t>
  </si>
  <si>
    <t>Стабилизатор (AVR), SVC, AVR-1000-S, Мощность 1000ВА/500Вт, Выходное напряжение: 220В +/-10%, LED-индикаторы, Диапазон работы AVR: 184-284В, Выходные разъемы: schuko x 3, Чёрный</t>
  </si>
  <si>
    <t>AVR-1500-S</t>
  </si>
  <si>
    <t>Стабилизатор SVC AVR-1500-S</t>
  </si>
  <si>
    <t>Стабилизатор (AVR), SVC, AVR-1500-S, Мощность 1500ВА/750Вт, Выходное напряжение: 220В +/-10%, LED-индикаторы, Диапазон работы AVR: 184-284В, Выходные разъемы: schuko x 3, Чёрный</t>
  </si>
  <si>
    <t>R-600</t>
  </si>
  <si>
    <t>Стабилизатор SVC R-600</t>
  </si>
  <si>
    <t>Стабилизатор (AVR), SVC, R-600, 600ВА/500Вт, Диапазон работы AVR: 140-260В, Выходное напряжение: 220В +/-7%, Задержка включения, выход 2 шт Shсuko, LCD-дисплей, Защита: от перегрузки, короткого замыкания, повышенной температуры, Чёрно-красный</t>
  </si>
  <si>
    <t>R-1000</t>
  </si>
  <si>
    <t>Стабилизатор SVC R-1000</t>
  </si>
  <si>
    <t>Стабилизатор (AVR), SVC, R-1000, 1000ВА/1000Вт, Диапазон работы AVR: 140-260В, Выходное напряжение: 220В +/-7%, Задержка включения, выход 2 шт Shсuko, LCD-дисплей, Защита: от перегрузки, короткого замыкания, повышенной температуры, Чёрно-красный</t>
  </si>
  <si>
    <t>R-1500</t>
  </si>
  <si>
    <t>Стабилизатор SVC R-1500</t>
  </si>
  <si>
    <t>Стабилизатор (AVR), SVC, R-1500, 1500ВА/1500Вт, Диапазон работы AVR: 140-260В, Выходное напряжение: 220В +/-7%, Задержка включения, выход 2 шт Shсuko, LCD-дисплей, Защита: от перегрузки, короткого замыкания, повышенной температуры, Чёрно-красный</t>
  </si>
  <si>
    <t>R-2000</t>
  </si>
  <si>
    <t>Стабилизатор SVC R-2000</t>
  </si>
  <si>
    <t>Стабилизатор (AVR), SVC, R-2000, 2000ВА/2000Вт, Диапазон работы AVR: 140-260В, Выходное напряжение: 220В +/-7%, Задержка включения, выход 2 шт Shсuko, LCD-дисплей, Защита: от перегрузки, короткого замыкания, повышенной температуры, Чёрно-красный</t>
  </si>
  <si>
    <t>R-3000</t>
  </si>
  <si>
    <t>Стабилизатор SVC R-3000</t>
  </si>
  <si>
    <t>Стабилизатор (AVR), SVC, R-3000, 3000ВА/3000Вт, Диапазон работы AVR: 140-260В, Выходное напряжение: 220В +/-7%, Задержка включения, Клеммная колодка, LCD-дисплей, Защита: от перегрузки, короткого замыкания, повышенной температуры, Чёрно-красный</t>
  </si>
  <si>
    <t>R-5000</t>
  </si>
  <si>
    <t>Стабилизатор SVC R-5000</t>
  </si>
  <si>
    <t>Стабилизатор (AVR), SVC, R-5000, 5000ВА/5000Вт, Диапазон работы AVR: 140-260В, Выходное напряжение: 220В +/-7%, Задержка включения, Клеммная колодка, LCD-дисплей, Защита: от перегрузки, короткого замыкания, повышенной температуры, Чёрно-красный</t>
  </si>
  <si>
    <t>W-500</t>
  </si>
  <si>
    <t>Стабилизатор SVC W-500</t>
  </si>
  <si>
    <t>Стабилизатор (AVR), SVC, W-500, Мощность 500ВА/500Вт, LED-дисплей, Диапазон работы AVR: 140-260В, Вых.: 220В+/-7%, 1 х Shcuko, Кабель питания: 1,35м, Габариты: 290*160*65, Черно-белый</t>
  </si>
  <si>
    <t>W-1000</t>
  </si>
  <si>
    <t>Стабилизатор SVC W-1000</t>
  </si>
  <si>
    <t>Стабилизатор (AVR), SVC, W-1000, Мощность 1000ВА/1000Вт, LED-дисплей, Диапазон работы AVR: 140-260В, Вых.: 220В+/-7%, 1 х Shcuko, Кабель питания: 1,35м, Габариты: 290*160*65, Черно-белый</t>
  </si>
  <si>
    <t>W-1500</t>
  </si>
  <si>
    <t>Стабилизатор SVC W-1500</t>
  </si>
  <si>
    <t>Стабилизатор (AVR), SVC, W-1500, Мощность 1500ВА/1500Вт, LED-дисплей, Диапазон работы AVR: 140-260В, Вых.: 220В+/-7%, 2 х Shcuko, Кабель питания: 1,35м, Габариты: 320*200*65, Черно-белый</t>
  </si>
  <si>
    <t>W-2000</t>
  </si>
  <si>
    <t>Стабилизатор SVC W-2000</t>
  </si>
  <si>
    <t>Стабилизатор (AVR), SVC, W-2000, Мощность 2000ВА/2000Вт, LED-дисплей, Диапазон работы AVR: 140-260В, Вых.: 220В+/-7%, 2 х Shcuko, Кабель питания: 1,35м, Габариты: 320*200*65, Черно-белый</t>
  </si>
  <si>
    <t>W-3000</t>
  </si>
  <si>
    <t>Стабилизатор SVC W-3000</t>
  </si>
  <si>
    <t>Стабилизатор (AVR), SVC, W-3000, Мощность 3000ВА/3000Вт, LED-дисплей, Диапазон работы AVR: 140-260В, Вых.: 220В+/-7%, Клеммная колодка, Габариты: 380*234*105, Белый</t>
  </si>
  <si>
    <t>W-5000</t>
  </si>
  <si>
    <t>Стабилизатор SVC W-5000</t>
  </si>
  <si>
    <t>Стабилизатор (AVR), SVC, W-5000, Мощность 5000ВА/5000Вт, LED-дисплей, Диапазон работы AVR: 140-260В, Вых.: 220В+/-7%, Клеммная колодка, Габариты: 380*234*105, Белый</t>
  </si>
  <si>
    <t>W-10000</t>
  </si>
  <si>
    <t>Стабилизатор SVC W-10000</t>
  </si>
  <si>
    <t>Стабилизатор (AVR), SVC, W-10000, 10000ВА/6000Вт, Диапазон работы AVR: 140-260В, Выходное напряжение: 220В +/-8%, Задержка включения, Клеммная колодка, LCD-дисплей, Защита: от перегрузки, короткого замыкания, повышенной температуры, Белый</t>
  </si>
  <si>
    <t>T-10000</t>
  </si>
  <si>
    <t>Стабилизатор SVC T-10000</t>
  </si>
  <si>
    <t>Стабилизатор (AVR), SVC, T-10000, 10000ВА/6000Вт, Диапазон работы AVR: 140-260В, Выходное напряжение: 220В +/-8%, Задержка включения, Клеммная колодка, LCD-дисплей, Защита: от перегрузки, короткого замыкания, повышенной температуры, Чёрно-красный</t>
  </si>
  <si>
    <t>T-12000</t>
  </si>
  <si>
    <t>Стабилизатор SVC T-12000</t>
  </si>
  <si>
    <t>Стабилизатор (AVR), SVC, T-12000, 12000ВА/7500Вт, Диапазон работы AVR: 140-260В, Выходное напряжение: 220В +/-8%, Задержка включения, Клеммная колодка, LCD-дисплей, Защита: от перегрузки, короткого замыкания, повышенной температуры, Чёрно-красный</t>
  </si>
  <si>
    <t>Поликристалические солнечные панели</t>
  </si>
  <si>
    <t>PC-260</t>
  </si>
  <si>
    <t>Солнечная панель SVC PC-260</t>
  </si>
  <si>
    <t>Солнечная панель, SVC, PC-260, Мощность: 260Вт, Напряжение: 24В, Тип: поликристалическая, Класс: 1 класс, Рабочая температура: -40С+85С, Защита: IP65.</t>
  </si>
  <si>
    <t>PC-340</t>
  </si>
  <si>
    <t>Солнечная панель SVC PC-340</t>
  </si>
  <si>
    <t>Солнечная панель, SVC, PC-340, Мощность: 340Вт, Напряжение: 24В, Тип: поликристалическая, Класс: 1 класс, Рабочая температура: -40С+85С, Защита: IP65.</t>
  </si>
  <si>
    <t>МС4</t>
  </si>
  <si>
    <t>Коннектор для солнечных панелей SVC МС4</t>
  </si>
  <si>
    <t>Коннектор, SVC, для солнечных панелей МС4, Номинальное напряжение 1000В, Номинальный ток 30А, Материал контактов: медь, Степень защиты: IP67, Комплектация: Папа(+), Мама(-), Рабочая температура -40С-+85С.</t>
  </si>
  <si>
    <t>MC-4Y</t>
  </si>
  <si>
    <t>Сумматор для подключения двух солнечных панелей MC-4Y</t>
  </si>
  <si>
    <t>Сумматор, SVC, MC-4Y, для подключения двух солнечных панелей, Комплектация: Папа(+), Мама(-), Степень защиты: IP67, Рабочая температура -40С-+85С</t>
  </si>
  <si>
    <t>Провод для соединения солнечных панелей 2.5 кв.мм</t>
  </si>
  <si>
    <t>Провод для соединения солнечных панелей, SVC, 2.5кв.мм, Двойная изоляция, Номинальный ток 30А, Сопротивление 5.12 Ом, Номинальное напряжение DC-1800В, AC-1000В.</t>
  </si>
  <si>
    <t>Провод для соединения солнечных панелей 4 кв.мм</t>
  </si>
  <si>
    <t>Провод для соединения солнечных панелей, SVC, 4 кв.мм, Двойная изоляция, Номинальный ток 30А, Сопротивление 5.12 Ом, Номинальное напряжение DC-1800В, AC-1000В.</t>
  </si>
  <si>
    <t>Провод для соединения солнечных панелей 6 кв.мм</t>
  </si>
  <si>
    <t>Провод для соединения солнечных панелей, SVC, 6 кв.мм, Двойная изоляция, Номинальный ток 30А, Сопротивление 5.12 Ом, Номинальное напряжение DC-1800В, AC-1000В.</t>
  </si>
  <si>
    <t>Из 12В,24В,48В в 220В</t>
  </si>
  <si>
    <t>SI-300</t>
  </si>
  <si>
    <t>Инвертор SVC SI-300</t>
  </si>
  <si>
    <t>Инвертор, SVC, SI-300, Мощность 300ВА/300Вт, Вход 12В/Выход 210-240В, 1 вых.: Shuko CEE7, USB-порт 2А, Защита от перегрева, перегрузки, короткого замыкания, Чёрный</t>
  </si>
  <si>
    <t>SI-500</t>
  </si>
  <si>
    <t>Инвертор SVC SI-500</t>
  </si>
  <si>
    <t>Инвертор, SVC, SI-500, Мощность 500ВА/500Вт, Вход 12В/Выход 210-240В, 1 вых.: Shuko CEE7, Выход USB-порта 2А /5В (2100мА), Защита от перегрева, перегрузки, короткого замыкания, Чёрный</t>
  </si>
  <si>
    <t>SI-1000</t>
  </si>
  <si>
    <t>Инвертор SVC SI-1000</t>
  </si>
  <si>
    <t>Инвертор, SVC, SI-1000, Мощность 1000ВА/1000Вт, Вход 12В/Выход 210-240В, 1 вых.: Shuko CEE7, USB-порт 2А, Защита от перегрева, перегрузки, короткого замыкания, Чёрный</t>
  </si>
  <si>
    <t>SI-1500</t>
  </si>
  <si>
    <t>Инвертор SVC SI-1500</t>
  </si>
  <si>
    <t>Инвертор, SVC, SI-1500, Мощность 1500ВА/1500Вт, Вход 12В/Выход 210-240В, 1 вых.: Shuko CEE7, USB-порт 2А, Экран, Защита от перегрева, перегрузки, короткого замыкания, Чёрный</t>
  </si>
  <si>
    <t>SI-2000</t>
  </si>
  <si>
    <t>Инвертор SVC SI-2000</t>
  </si>
  <si>
    <t>Инвертор, SVC, SI-2000, Мощность 2000ВА/2000Вт, Вход 12В/Выход 210-240В, 2 вых.: Shuko CEE7, USB-порт 2А, Экран, Защита от перегрева, перегрузки, короткого замыкания, Чёрный</t>
  </si>
  <si>
    <t>DIL-600</t>
  </si>
  <si>
    <t>Инвертор SVC DIL-600</t>
  </si>
  <si>
    <t>Инвертор, SVC, DIL-600, Мощность 600ВА/360Вт, Вход 12В и/или 220В, Выход 220В, (Чистая синусоида на выходе), Функция заряда батарей 10A, Чёрный</t>
  </si>
  <si>
    <t>DIL-800</t>
  </si>
  <si>
    <t>Инвертор SVC DIL-800</t>
  </si>
  <si>
    <t>Инвертор, SVC, DIL-800, Мощность 800ВА/640Вт, Вход 12В и/или 220В, Выход 220В, (Чистая синусоида на выходе), Функция заряда батарей 15A, Чёрный</t>
  </si>
  <si>
    <t>DIL-1000</t>
  </si>
  <si>
    <t>Инвертор SVC DIL-1000</t>
  </si>
  <si>
    <t>Инвертор, SVC, DIL-1000, Мощность 1000ВА/800Вт, Вход 12В и/или 220В, Выход 220В, (Чистая синусоида на выходе) Функция заряда батарей 20A, Чёрный</t>
  </si>
  <si>
    <t>DIL-1200</t>
  </si>
  <si>
    <t>Инвертор SVC DIL-1200</t>
  </si>
  <si>
    <t>Инвертор, SVC, DIL-1200, Мощность 1200ВА/1000Вт, Вход 12В и/или 220В, Выход 220В, (Чистая синусоида на выходе), Функция заряда батарей 20A, Чёрный</t>
  </si>
  <si>
    <t>DI-600-F-LCD</t>
  </si>
  <si>
    <t>Инвертор SVC DI-600-F-LCD</t>
  </si>
  <si>
    <t>Инвертор, SVC, DI-600-F-LCD, Мощность 600ВА/360Вт, Вход 12В и/или 220В, Выход 220В (Чистая синусоида на выходе), Диапазон работы AVR: 145-270В, Функция заряда батарей 10A, Чёрный</t>
  </si>
  <si>
    <t>DI-800-F-LCD</t>
  </si>
  <si>
    <t>Инвертор SVC DI-800-F-LCD</t>
  </si>
  <si>
    <t>Инвертор, SVC, DI-800-F-LCD, Мощность 800ВА/640Вт, Вход 12В и/или 220В, Выход 220В (Чистая синусоида на выходе), Диапазон работы AVR: 145-270В, USB-порт, Функция заряда батарей 15A, Чёрный</t>
  </si>
  <si>
    <t>DI-1000-F-LCD</t>
  </si>
  <si>
    <t>Инвертор SVC DI-1000-F-LCD</t>
  </si>
  <si>
    <t>Инвертор, SVC, DI-1000-F-LCD, Мощность 1000ВА/800Вт, Вход 12В и/или 220В, Выход 220В (Чистая синусоида на выходе), Диапазон работы AVR: 145-270В, Функция заряда батарей 20A, Чёрный</t>
  </si>
  <si>
    <t>DI-1200-F-LCD</t>
  </si>
  <si>
    <t>Инвертор SVC DI-1200-F-LCD</t>
  </si>
  <si>
    <t>Инвертор, SVC, DI-1200-F-LCD, Мощность 1200ВА/1000Вт, Вход 12В и/или 220В, Выход 220В (Чистая синусоида на выходе), Диапазон работы AVR: 145-270В, USB-порт, Функция заряда батарей 20A, Чёрный</t>
  </si>
  <si>
    <t>MP-2012</t>
  </si>
  <si>
    <t>Инвертор SVC MP-2012</t>
  </si>
  <si>
    <t>Инвертор, SVC, MP-2012, Мощность 2000ВА/2000Вт, Диапазон работы AVR: 100-290В (режим инвертора), 160-275В (режим ИБП), Вход 12В/220В, Выход 220В/230В, Чистая cинусоида, Зарядный ток 45 А, Время переключения режимов 4-6 мс, Кулер 9 см, Клеммное подключение, Чёрный</t>
  </si>
  <si>
    <t>MP-3024</t>
  </si>
  <si>
    <t>Инвертор SVC MP-3024</t>
  </si>
  <si>
    <t>Инвертор, SVC, MP-3024, Мощность 3000ВА/3000Вт, Диапазон работы AVR: 100-290В (режим инвертора), 160-275В (режим ИБП), Вход 24В/220В, Выход 220В/230В, Чистая синусоида, Зарядный ток 45А(макс.), Время переключения режимов &lt;10 мс Клеммное подключение, Чёрный</t>
  </si>
  <si>
    <t>MP-4048</t>
  </si>
  <si>
    <t>Инвертор SVC MP-4048</t>
  </si>
  <si>
    <t>Инвертор, SVC, MP-4048, Мощность 4000ВА/4000Вт, Рабочее напряжение: 160-265B, Вход 48В/220В, Выходное напряжение 160-265В, Чистая синусоида, Зарядный ток 45 А, Время переключения режимов 4-6 мс, Кулер 9 см, Клеммное подключение, Чёрный</t>
  </si>
  <si>
    <t>MP-6048</t>
  </si>
  <si>
    <t>Инвертор SVC MP-6048</t>
  </si>
  <si>
    <t>Инвертор, SVC, MP-6048, Мощность 6000ВА/6000Вт, Рабочее напряжение: 160-265B, Вход 48В/220В, Выходное напряжение 160-265В, Чистая синусоида, Зарядный ток 45 А, Время переключения режимов 4-6 мс, Кулер 9 см, Клеммное подключение, Чёрный</t>
  </si>
  <si>
    <t>Автомобильная зарядная станция SVC AC GB/T - 7кВт</t>
  </si>
  <si>
    <t xml:space="preserve"> AC Type 2 - 22кВт</t>
  </si>
  <si>
    <t>Автомобильная зарядная станция SVC AC Type 2 - 22кВт</t>
  </si>
  <si>
    <t>Автомобильная зарядная станция, SVC, AC Type 2 - 22кВт, Мощность: 22000Вт, Выходное напряжение: 400В, Максимальный ток: 32А, Тип разъема для зарядки: Type 2 кабель, Длина кабеля: 5 м, LED- индикаторы, Защита от перегрева, перегрузки, короткого замыкания, Настенное крепление/крепление на столбе</t>
  </si>
  <si>
    <t>DC GB/T - 80кВт</t>
  </si>
  <si>
    <t>Автомобильная зарядная станция SVC DC GB/T - 80кВт</t>
  </si>
  <si>
    <t>Напольная стойка SVC для автомобильной зарядной станции AC GB/T - 7кВт</t>
  </si>
  <si>
    <t>Напольная стойка, SVC, для автомобильной зарядной станции AC GB/T - 7кВт</t>
  </si>
  <si>
    <t>Напольная стойка SVC для автомобильной зарядной станции AC Тype 2 - 7кВт</t>
  </si>
  <si>
    <t>Напольная стойка, SVC, для автомобильной зарядной станции Type 2 - 7кВт</t>
  </si>
  <si>
    <t>Напольная стойка SVC для автомобильной зарядной станции AC Type 2 - 22кВт</t>
  </si>
  <si>
    <t>Напольная стойка, SVC, для автомобильной зарядной станции AC Type 2 - 22кВт</t>
  </si>
  <si>
    <t>Гелевые (GEL)</t>
  </si>
  <si>
    <t>GL1218/S</t>
  </si>
  <si>
    <t>Аккумуляторная батарея SVC GL1218/S 12В 18 Ач (181*77*167)</t>
  </si>
  <si>
    <t>Батарея, SVC, GL1218/S, Гелевая 12В 18 Ач, Размер в мм.: 181*77*167</t>
  </si>
  <si>
    <t>GL1226/S</t>
  </si>
  <si>
    <t>Аккумуляторная батарея SVC GL1226/S 12В 26 Ач (166*126*175)</t>
  </si>
  <si>
    <t>Батарея, SVC, GL1226/S, Гелевая 12В 26 Ач, Размер в мм.: 166*126*175</t>
  </si>
  <si>
    <t>GL1238/S</t>
  </si>
  <si>
    <t>Аккумуляторная батарея SVC GL1238/S 12В 38 Ач (197*165*170)</t>
  </si>
  <si>
    <t>Батарея, SVC, GL1238/S, Гелевая 12В 38 Ач, Размер в мм.: 197*165*170</t>
  </si>
  <si>
    <t>GL1250/S</t>
  </si>
  <si>
    <t>Аккумуляторная батарея SVC GL1250/S 12В 50 Ач (230*138*215)</t>
  </si>
  <si>
    <t>Батарея, SVC, GL1250/S, Гелевая 12В 50 Ач, Размер в мм.: 230*138*215</t>
  </si>
  <si>
    <t>GL1265/S</t>
  </si>
  <si>
    <t>Аккумуляторная батарея SVC GL1265/S 12В 65 Ач (350*166*179)</t>
  </si>
  <si>
    <t>Батарея, SVC, GL1265/S, Гелевая 12В 65 Ач, Размер в мм.: 350*166*179</t>
  </si>
  <si>
    <t>GL1280/S</t>
  </si>
  <si>
    <t>Аккумуляторная батарея SVC GL1280/S 12В 80 Ач (330*171*220)</t>
  </si>
  <si>
    <t>Батарея, SVC, GL1280/S, Гелевая 12В 80 Ач, Размер в мм.: 330*171*220</t>
  </si>
  <si>
    <t>GL12100/S</t>
  </si>
  <si>
    <t>Аккумуляторная батарея SVC GL12100/S 12В 100 Ач (407*173*233)</t>
  </si>
  <si>
    <t>Батарея, SVC, GL12100/S, Гелевая 12В 100 Ач, Размер в мм.: (407*173*233)</t>
  </si>
  <si>
    <t>GL12150/S</t>
  </si>
  <si>
    <t>Аккумуляторная батарея SVC GL12150/S 12В 150 Ач (485*172*240)</t>
  </si>
  <si>
    <t>Батарея, SVC, GL12150/S, Гелевая 12В 150 Ач, Размер в мм.: 485*172*240</t>
  </si>
  <si>
    <t>GL12200/S</t>
  </si>
  <si>
    <t>Аккумуляторная батарея SVC GL12200/S 12В 200 Ач</t>
  </si>
  <si>
    <t>Батарея, SVC, GL12200/S. Гелевая 12В 200 Ач, Размер в мм.: 522*240*224</t>
  </si>
  <si>
    <t>Свинцово-кислотные (AGM)</t>
  </si>
  <si>
    <t>RT1280</t>
  </si>
  <si>
    <t>Аккумуляторная батарея Ritar RT1280 12В 8 Ач</t>
  </si>
  <si>
    <t>RT1290</t>
  </si>
  <si>
    <t>Аккумуляторная батарея Ritar RT1290 12В 9 Ач</t>
  </si>
  <si>
    <t>RT12180</t>
  </si>
  <si>
    <t>Аккумуляторная батарея Ritar RT12180 12В 18 Ач</t>
  </si>
  <si>
    <t>Батарея, Ritar, RT12180, Свинцово-кислотная 12В 18 Ач, Вес нетто: 4,85 кг, Размер в мм.: 181*77*167</t>
  </si>
  <si>
    <t>RA12-40</t>
  </si>
  <si>
    <t>Аккумуляторная батарея Ritar RA12-40 12В 40 Ач</t>
  </si>
  <si>
    <t>Батарея, Ritar, RA12-40, Свинцово-кислотная 12В 40 Ач, Вес нетто: 11,5 кг, Размер в мм.: 198*166*169</t>
  </si>
  <si>
    <t>RA12-100</t>
  </si>
  <si>
    <t>Аккумуляторная батарея Ritar RA12-100 12В 100 Ач</t>
  </si>
  <si>
    <t>Батарея, Ritar, RA12-100, Свинцово-кислотная 12В 100 Ач, Вес нетто: 28,5 кг, Размер в мм.: 328*172*220</t>
  </si>
  <si>
    <t>AV3.2-6/S</t>
  </si>
  <si>
    <t>Аккумуляторная батарея SVC AV3.2-6/S 6В 3.2 Ач</t>
  </si>
  <si>
    <t>AV4.5-6/S</t>
  </si>
  <si>
    <t>Аккумуляторная батарея SVC AV4.5-6/S 6В 4.5 Ач</t>
  </si>
  <si>
    <t>AV12-6/S</t>
  </si>
  <si>
    <t>Аккумуляторная батарея SVC AV12-6/S 6В 12 Ач</t>
  </si>
  <si>
    <t>IPL-7.5-12/L</t>
  </si>
  <si>
    <t>Аккумуляторная батарея IPower IPL-7.5-12/L 12В 7.5 Ач</t>
  </si>
  <si>
    <t>Батарея, IPower, IPL7.5-12/L, Свинцово-кислотная 12В 7.5 Ач, Размер в мм.: 151*65*100</t>
  </si>
  <si>
    <t>IPL-9-12/L</t>
  </si>
  <si>
    <t>Аккумуляторная батарея IPower IPL-9-12/L 12В 9 Ач</t>
  </si>
  <si>
    <t>Батарея, IPower, IPL-9-12/L, Свинцово-кислотная 12В 9 Ач, Размер в мм.: 151*65*100</t>
  </si>
  <si>
    <t>PQ4.5-12/LP</t>
  </si>
  <si>
    <t>Аккумуляторная батарея SVC PQ4.5-12/LP 12В 4.5 Ач</t>
  </si>
  <si>
    <t>Батарея, SVC, PQ4.5-12/LP, Свинцово-кислотная 12В 4.5 Ач, Вес нетто: 1.65 кг, Размер в мм.: 90*70*107</t>
  </si>
  <si>
    <t>PQ7.5-12/LP</t>
  </si>
  <si>
    <t>Аккумуляторная батарея SVC PQ7.5-12/LP 12В 7.5 Ач</t>
  </si>
  <si>
    <t>Батарея, SVC, PQ7.5-12/LP, Свинцово-кислотная 12В 7.5 Ач, Вес нетто: 2.35 кг, Размер в мм.: 95*151*65</t>
  </si>
  <si>
    <t>AV4.5-12/S</t>
  </si>
  <si>
    <t>Аккумуляторная батарея SVC AV4.5-12/S 12В 4.5 Ач</t>
  </si>
  <si>
    <t>Батарея, SVC, AV4.5-12/S, Свинцово-кислотная 12В 4.5 Ач, Вес нетто: 1,5 кг, Размер в мм.: 90*70*107</t>
  </si>
  <si>
    <t>AV5-12/S</t>
  </si>
  <si>
    <t>Аккумуляторная батарея SVC AV5-12/S 12В 5 Ач</t>
  </si>
  <si>
    <t>Батарея, SVC, AV5-12/S, Свинцово-кислотная 12В 5 Ач, Вес нетто: 1,58 кг, Размер в мм.: 90*70*107</t>
  </si>
  <si>
    <t>AL7-12/L</t>
  </si>
  <si>
    <t>Аккумуляторная батарея SVC AL7-12/L 12В 7 Ач (слаботочка)</t>
  </si>
  <si>
    <t>Батарея, SVC, AL7-12/L, свинцово-кислотная 12В 7 Ач, Размер в мм.: 151*65*100 (слаботочка)</t>
  </si>
  <si>
    <t>AV7-12/S</t>
  </si>
  <si>
    <t>Аккумуляторная батарея SVC AV7-12/S 12В 7 Ач</t>
  </si>
  <si>
    <t>Батарея, SVC, AV7-12/S, Свинцово-кислотная 12В 7 Ач, Вес нетто: 2,1 кг, Размер в мм.: 151*65*100</t>
  </si>
  <si>
    <t>AV-7.5-12/S</t>
  </si>
  <si>
    <t>Аккумуляторная батарея SVC AV-7.5-12/S 12В 7.5 Ач</t>
  </si>
  <si>
    <t>PQ9-12/LP</t>
  </si>
  <si>
    <t>Аккумуляторная батарея SVC PQ9-12/LP 12В 9 Ач</t>
  </si>
  <si>
    <t>Батарея, SVC, PQ9-12/LP, Свинцово-кислотная 12В 9 Ач, Вес нетто: 2.6 кг, Размер в мм.: 151*65*100</t>
  </si>
  <si>
    <t>AV9-12/S</t>
  </si>
  <si>
    <t>Аккумуляторная батарея SVC AV9-12/S 12В 9 Ач</t>
  </si>
  <si>
    <t>Батарея, SVC, AV9-12/S, Свинцово-кислотная 12В 9 Ач, Вес нетто: 2,5 кг, Размер в мм.: 151*65*100</t>
  </si>
  <si>
    <t>VP12-12/S</t>
  </si>
  <si>
    <t>Аккумуляторная батарея SVC VP12-12/S 12В 12 Ач</t>
  </si>
  <si>
    <t>VP1217/S</t>
  </si>
  <si>
    <t>Аккумуляторная батарея SVC VP1217/S 12В 17 Ач (181*77*167)</t>
  </si>
  <si>
    <t>VP1220/S</t>
  </si>
  <si>
    <t>Аккумуляторная батарея SVC VP1220/S 12В 20 Ач (180*77*167)</t>
  </si>
  <si>
    <t>VP1226/S</t>
  </si>
  <si>
    <t>Аккумуляторная батарея SVC VP1226/S 12В 26 Ач (166*175*125)</t>
  </si>
  <si>
    <t>VP1233/S</t>
  </si>
  <si>
    <t>Аккумуляторная батарея SVC VP1233/S 12В 33 Ач (195*130*167)</t>
  </si>
  <si>
    <t>VP1238/S</t>
  </si>
  <si>
    <t>Аккумуляторная батарея SVC VP1238/S 12В 38 Ач (195*165*170)</t>
  </si>
  <si>
    <t>VP1245/S</t>
  </si>
  <si>
    <t>Аккумуляторная батарея SVC VP1245/S 12В 45 Ач (195*165*170)</t>
  </si>
  <si>
    <t xml:space="preserve">VP1255/S </t>
  </si>
  <si>
    <t>Аккумуляторная батарея SVC VP1255/S 12В 55 Ач (230*138*215)</t>
  </si>
  <si>
    <t>VP1265/S</t>
  </si>
  <si>
    <t>Аккумуляторная батарея SVC VP1265/S 12В 65 Ач (350*165*178)</t>
  </si>
  <si>
    <t>VP1275/S</t>
  </si>
  <si>
    <t>Аккумуляторная батарея SVC VP1275/S 12В 75 Ач (260*169*215)</t>
  </si>
  <si>
    <t>VP1290/S</t>
  </si>
  <si>
    <t>Аккумуляторная батарея SVC VP1290/S 12В 90 Ач (306*169*215)</t>
  </si>
  <si>
    <t>VP12100/N</t>
  </si>
  <si>
    <t>Аккумуляторная батарея SVC VP12100/N 12В 100 Ач (330*171*220)</t>
  </si>
  <si>
    <t>FT12100/SL</t>
  </si>
  <si>
    <t>Аккумуляторная батарея SVC FT12100/SL 12В 100 Ач (395*110*286)</t>
  </si>
  <si>
    <t>Батарея, SVC, FT12100/SL, Свинцово-кислотная, 12В 100 Ач,Фронт-Терминальная, Размер в мм.: 395*110*286</t>
  </si>
  <si>
    <t>VP12120/S</t>
  </si>
  <si>
    <t>Аккумуляторная батарея SVC VP12120/S 12В 120 Ач (407*174*233)</t>
  </si>
  <si>
    <t>VP12150/S</t>
  </si>
  <si>
    <t>Аккумуляторная батарея SVC VP12150/S 12В 150 Ач (485*172*240)</t>
  </si>
  <si>
    <t>VP12200/S</t>
  </si>
  <si>
    <t>Аккумуляторная батарея SVC VP12200/S 12В 200 Ач (522*238*222)</t>
  </si>
  <si>
    <t>Напряжение 1.5V AA</t>
  </si>
  <si>
    <t>R6P/АА Superlife 4</t>
  </si>
  <si>
    <t>Батарейка VARTA Superlife (Super Heavy Duty) Mignon 1.5V - R6P/AA 4 шт в пленке</t>
  </si>
  <si>
    <t>Батарейка, VARTA, R6P Superlife (Super Heavy Duty), AA, 1.5V, 4 шт., Пленка</t>
  </si>
  <si>
    <t>LR6-BP2DG</t>
  </si>
  <si>
    <t>Батарейка CAMELION Digi Alkaline LR6-BP2DG 2 шт. в блистере</t>
  </si>
  <si>
    <t>Батарейка, CAMELION, LR6-BP2DG, Digi Alkaline, AA, 1.5V, 2700mAh, 2 шт. в блистере</t>
  </si>
  <si>
    <t>LR6-BP4DG</t>
  </si>
  <si>
    <t>Батарейка CAMELION Digi Alkaline LR6-BP4DG 4 шт. в блистере</t>
  </si>
  <si>
    <t>LR6-BP2</t>
  </si>
  <si>
    <t>Батарейка CAMELION Plus Alkaline LR6-BP2 2 шт. в блистере</t>
  </si>
  <si>
    <t>Батарейка, CAMELION, LR6-BP2, Plus Alkaline, AA, 1.5V, 2700 mAh, 2 шт. в блистере</t>
  </si>
  <si>
    <t>Батарейка VARTA Superlife Mignon 1.5V - R6P/AA 4 шт в блистере</t>
  </si>
  <si>
    <t>Батарейка, VARTA, R6P Superlife, AA, 1.5V, 4 шт., Блистер</t>
  </si>
  <si>
    <t>LR6-BP4</t>
  </si>
  <si>
    <t>Батарейка CAMELION Plus Alkaline LR6-BP4 4 шт. в блистере</t>
  </si>
  <si>
    <t>Батарейка, CAMELION, LR6-BP4, Plus Alkaline, AA, 1.5V, 2700 mAh, 4 шт. в блистере</t>
  </si>
  <si>
    <t>&gt;144</t>
  </si>
  <si>
    <t>LR6-SP2</t>
  </si>
  <si>
    <t>Батарейка CAMELION Plus Alkaline LR6-SP2 2 шт. в плёнке</t>
  </si>
  <si>
    <t>Батарейка, CAMELION, LR6-SP2, Plus Alkaline, AA, 1.5V, 2700 mAh, 2 шт. в плёнке</t>
  </si>
  <si>
    <t>LR6/АА Longlife 4</t>
  </si>
  <si>
    <t>Батарейка VARTA Longlife Mignon 1.5V - LR6/AA 4 шт в блистере</t>
  </si>
  <si>
    <t>Батарейка, VARTA, LR6 Longlife Mignon, AA, 1.5V, 4 шт., Блистер</t>
  </si>
  <si>
    <t>LR6-SP4</t>
  </si>
  <si>
    <t>Батарейка CAMELION Plus Alkaline LR6-SP4 4 шт. в плёнке</t>
  </si>
  <si>
    <t>Батарейка, CAMELION, LR6-SP4, Plus Alkaline, AA, 1.5V, 2700 mAh, 4 шт. в плёнке</t>
  </si>
  <si>
    <t>LR6-SP10-DA</t>
  </si>
  <si>
    <t>Батарейка CAMELION Plus Alkaline LR6-SP10-DA 10 шт. в плёнке</t>
  </si>
  <si>
    <t>Батарейка, CAMELION, LR6-SP10-DA, Plus Alkaline, AA, 1.5V, 2700 mAh, 10 шт., в плёнке</t>
  </si>
  <si>
    <t>LR6-PB24</t>
  </si>
  <si>
    <t>Батарейка CAMELION Plus Alkaline LR6-PB24 24 шт. в упак.</t>
  </si>
  <si>
    <t>Батарейка, CAMELION, LR6-PB24, Plus Alkaline, AA, 1.5V, 2700 mAh, 24 шт., Пластиковый кейс</t>
  </si>
  <si>
    <t>LR6/АА Longlife Power 2</t>
  </si>
  <si>
    <t>Батарейка VARTA Longlife Power Mignon 1.5V - LR6/AA 2 шт в блистере</t>
  </si>
  <si>
    <t>Батарейка, VARTA, LR6 Longlife Power Mignon, AA, 1.5V, 2 шт., Блистер</t>
  </si>
  <si>
    <t>LR6/АА Longlife Power Max 2</t>
  </si>
  <si>
    <t>Батарейка VARTA Longlife Power Max Mignon 1.5V - LR6/AA 2 шт в блистере</t>
  </si>
  <si>
    <t>Батарейка, VARTA, LR6 Longlife Power Max Mignon, AA, 1.5V, 2 шт., Блистер</t>
  </si>
  <si>
    <t>R6P-SP2B</t>
  </si>
  <si>
    <t>Батарейка CAMELION Super Heavy Duty R6P-SP2B 2 шт. в плёнке</t>
  </si>
  <si>
    <t>Батарейка, CAMELION, R6P-SP2B, Super Heavy Duty, AA, 1.5V, 2 шт. в плёнке</t>
  </si>
  <si>
    <t>&gt;480</t>
  </si>
  <si>
    <t>R6P-SP4B</t>
  </si>
  <si>
    <t>Батарейка CAMELION Super Heavy Duty R6P-SP4B 4 шт. в плёнке</t>
  </si>
  <si>
    <t>Батарейка, CAMELION, R6P-SP4B, Super Heavy Duty, AA, 1.5V, 4 шт. в плёнке</t>
  </si>
  <si>
    <t>R6P-SP4G</t>
  </si>
  <si>
    <t>Батарейка CAMELION Super Heavy Duty R6P-SP4G 4 шт. в плёнке</t>
  </si>
  <si>
    <t>Батарейка, CAMELION, R6P-SP4G, Super Heavy Duty, AA, 1.5V, 4 шт., в плёнке</t>
  </si>
  <si>
    <t>R6P-BP2B</t>
  </si>
  <si>
    <t>Батарейка CAMELION Super Heavy Duty R6P-BP2B 2 шт. в блистере</t>
  </si>
  <si>
    <t>Батарейка, CAMELION, R6P-BP2B, Super Heavy Duty, AA, 1.5V, 1050 mAh, 2 шт., в блистере</t>
  </si>
  <si>
    <t>R6P-BP4B</t>
  </si>
  <si>
    <t>Батарейка CAMELION Super Heavy Duty R6P-BP4B 4 шт. в блистере</t>
  </si>
  <si>
    <t>Батарейка, CAMELION, R6P-BP4B, Super Heavy Duty, AA, 1.5V, 1050 mAh, 4 шт., в блистере</t>
  </si>
  <si>
    <t>LR6 Longlife</t>
  </si>
  <si>
    <t>Батарейка VARTA Longlife Power Max Mignon 1.5V - LR6/ AA 4 шт в блистере</t>
  </si>
  <si>
    <t>Батарейка, VARTA, LR6 Longlife Power Max Mignon, AA, 1.5 V, 4 шт., Блистер</t>
  </si>
  <si>
    <t>FR6-BP2</t>
  </si>
  <si>
    <t>Батарейка CAMELION Lithium P7 FR6-BP2 2 шт. в блистере</t>
  </si>
  <si>
    <t>Батарейка, CAMELION, FR6-BP2, Lithium P7, AA, 1.5V, 3000 mAh, 2 шт. в блистере</t>
  </si>
  <si>
    <t>AA LR6</t>
  </si>
  <si>
    <t>Батарейки Xiaomi AA Rainbow Batteries (10 штук в упаковке)</t>
  </si>
  <si>
    <t>Батарейки, Xiaomi, AA Rainbow Batteries (10 штук в упаковке), BHR5393GL/AA LR6, Alkaline Baery 1.5 V</t>
  </si>
  <si>
    <t>R6P-SP24B</t>
  </si>
  <si>
    <t>Батарейка CAMELION Super Heavy Duty R6P-SP24B 24 шт. в плёнке</t>
  </si>
  <si>
    <t>Батарейка, CAMELION, R6P-SP24B, Super Heavy Duty, AA, 1.5V, 1220 mAh, 24 шт. в плёнке</t>
  </si>
  <si>
    <t>LR6-PBH24DG</t>
  </si>
  <si>
    <t>Батарейка CAMELION Digi Alkaline LR6-PBH24DG 24 шт. в упак.</t>
  </si>
  <si>
    <t>Батарейка, CAMELION, LR6-PBH24DG, Digi Alkaline, AA, 1.5V, 2700 mAh, 24 шт., Пластиковый кейс</t>
  </si>
  <si>
    <t>4+2LR6DG-BP</t>
  </si>
  <si>
    <t>Батарейка CAMELION Digi Alkaline 4+2LR6DG-BP 6 шт. в блистере</t>
  </si>
  <si>
    <t>Батарейка, CAMELION, 4+2LR6DG-BP, Digi Alkaline, AA, 1.5V, 2700 mAh, 6 шт., блистер</t>
  </si>
  <si>
    <t>LR6-PBH24</t>
  </si>
  <si>
    <t>Батарейка CAMELION Plus Alkaline LR6-PBH24 24 шт. в упак.</t>
  </si>
  <si>
    <t>Батарейка, CAMELION, LR6-PBH24, Plus Alkaline, AA, 1.5V, 2700 mAh, 24 шт., Пластиковый кейс</t>
  </si>
  <si>
    <t>Напряжение 1.5V AAA</t>
  </si>
  <si>
    <t>LR03-BP2DG</t>
  </si>
  <si>
    <t>Батарейка CAMELION Digi Alkaline LR03-BP2DG 2 шт. в блистере</t>
  </si>
  <si>
    <t>Батарейка, CAMELION, LR03-BP2DG, Digi Alkaline, AAA, 1.5V, 1250mAh, 2 шт., Блистер</t>
  </si>
  <si>
    <t>LR03-PB24</t>
  </si>
  <si>
    <t>Батарейка CAMELION Plus Alkaline LR03-PB24 24 шт. в упак.</t>
  </si>
  <si>
    <t>Батарейка, CAMELION, LR03-PB24, Plus Alkaline, AAA, 1.5V, 1150 mAh, 24 шт. в пластиковом кейсе</t>
  </si>
  <si>
    <t>LR03-BP4DG</t>
  </si>
  <si>
    <t>Батарейка CAMELION Digi Alkaline LR03-BP4DG 4 шт. в блистере</t>
  </si>
  <si>
    <t>Батарейка, CAMELION, LR03-BP4DG, Digi Alkaline, AAA, 1.5V, 1250mAh, 4 шт., Блистер</t>
  </si>
  <si>
    <t>LR03-BP2</t>
  </si>
  <si>
    <t>Батарейка CAMELION Plus Alkaline LR03-BP2 2 шт. в блистере</t>
  </si>
  <si>
    <t>Батарейка, CAMELION, LR03-BP2, Plus Alkaline, AAA, 1.5V, 1150 mAh, 2 шт в блистере</t>
  </si>
  <si>
    <t>&gt;288</t>
  </si>
  <si>
    <t>LR03-BP4</t>
  </si>
  <si>
    <t>Батарейка CAMELION Plus Alkaline LR03-BP4 4 шт. в блистере</t>
  </si>
  <si>
    <t>Батарейка, CAMELION, LR03-BP4, Plus Alkaline, AAA, 1.5V, 1150 mAh, 4 шт в блистере</t>
  </si>
  <si>
    <t>LR03-SP2</t>
  </si>
  <si>
    <t>Батарейка CAMELION Plus Alkaline LR03-SP2 2 шт. в плёнке</t>
  </si>
  <si>
    <t>Батарейка, CAMELION, LR03-SP2, Plus Alkaline, AAA, 1.5V, 1150 mAh, 2 шт в плёнке</t>
  </si>
  <si>
    <t>&gt;600</t>
  </si>
  <si>
    <t>LR03-SP4</t>
  </si>
  <si>
    <t>Батарейка CAMELION Plus Alkaline LR03-SP4 4 шт. в плёнке</t>
  </si>
  <si>
    <t>Батарейка, CAMELION, LR03-SP4, Plus Alkaline, AAA, 1.5V, 1150 mAh, 4 шт в плёнке</t>
  </si>
  <si>
    <t>LR03-SP10-DA</t>
  </si>
  <si>
    <t>Батарейка CAMELION Plus Alkaline LR03-SP10-DA 10 шт. в плёнке</t>
  </si>
  <si>
    <t>Батарейка, CAMELION, LR03-SP10-DA, Plus Alkaline, AAA, 1.5V, 1150 mAh, 10 шт., в плёнке</t>
  </si>
  <si>
    <t>R03P-SP2B</t>
  </si>
  <si>
    <t>Батарейка CAMELION Super Heavy Duty R03P-SP2B 2 шт. в плёнке</t>
  </si>
  <si>
    <t>Батарейка, CAMELION, R03P-SP2B, Super Heavy Duty, AAA, 1.5V, 550 mAh, 2 шт. в плёнка</t>
  </si>
  <si>
    <t>R03P-SP4G</t>
  </si>
  <si>
    <t>Батарейка CAMELION Super Heavy Duty R03P-SP4G 4 шт. в плёнке</t>
  </si>
  <si>
    <t>Батарейка, CAMELION, R03P-SP4G, Super Heavy Duty, AAA, 1.5V, 550 mAh, 4 шт., в плёнке</t>
  </si>
  <si>
    <t>R03P-SP4B</t>
  </si>
  <si>
    <t>Батарейка CAMELION Super Heavy Duty R03P-SP4B 4 шт. в плёнке</t>
  </si>
  <si>
    <t>Батарейка, CAMELION, R03P-SP4B, Super Heavy Duty, AAA, 1.5V, 470 mAh, 4 шт. в плёнка</t>
  </si>
  <si>
    <t>R03P-BP2B</t>
  </si>
  <si>
    <t>Батарейка CAMELION Super Heavy Duty R03P-BP2B 2 шт. в блистере</t>
  </si>
  <si>
    <t>Батарейка, CAMELION, R03P-BP2B, Super Heavy Duty, AAA, 1.5V, 550mAh, 2 шт. в блистере</t>
  </si>
  <si>
    <t>R03P-BP4B</t>
  </si>
  <si>
    <t>Батарейка CAMELION Super Heavy Duty R03P-BP4B 4 шт. в блистере</t>
  </si>
  <si>
    <t>Батарейка, CAMELION, R03P-BP4B, Super Heavy Duty, AAA, 1.5V, 550mAh, 4 шт. в блистере</t>
  </si>
  <si>
    <t>R03P-SP24B</t>
  </si>
  <si>
    <t>Батарейка CAMELION Super Heavy Duty R03P-SP24B 24 шт. в плёнке</t>
  </si>
  <si>
    <t>Батарейка, CAMELION, R03P-SP24B, Super Heavy Duty, AAA, 1.5V, 550 mAh, 24 шт. в плёнке</t>
  </si>
  <si>
    <t>R03P-PB24B</t>
  </si>
  <si>
    <t>Батарейка CAMELION Super Heavy Duty R03P-PB24B 24 шт. в упак.</t>
  </si>
  <si>
    <t>Батарейка, CAMELION, R03P-PB24B, Super Heavy Duty, AAA, 1.5V, 550 mAh, 24 шт. в пластиковом кейсе</t>
  </si>
  <si>
    <t>FR03-BP2</t>
  </si>
  <si>
    <t>Батарейка CAMELION Lithium P7 FR03-BP2 2 шт. в блистере</t>
  </si>
  <si>
    <t>Батарейка, CAMELION, FR03-BP2, Lithium P7, AAA, 1.5V, 1250 mAh, 2 шт. в блистере</t>
  </si>
  <si>
    <t>FR03-BP4</t>
  </si>
  <si>
    <t>Батарейка CAMELION Lithium P7 FR03-BP4 4 шт. в блистере</t>
  </si>
  <si>
    <t>Батарейка, CAMELION, FR03-BP4, Lithium P7, AAA, 1.5V, 1100 mAh, 4 шт. в блистере</t>
  </si>
  <si>
    <t>LR03 AAA Longlife Micro</t>
  </si>
  <si>
    <t>Батарейка VARTA Longlife Micro 1.5V - LR03/ AAA (2 шт)</t>
  </si>
  <si>
    <t>Батарейка, VARTA, LR03 Longlife Micro, AAA, 1.5 V, 2 шт., Блистер</t>
  </si>
  <si>
    <t>LR03 Longlife Micro</t>
  </si>
  <si>
    <t>Батарейка VARTA Longlife Micro 1.5V - LR03/ AAA (4 шт)</t>
  </si>
  <si>
    <t>Батарейка, VARTA, LR03 Longlife Micro, AAA, 1.5 V, 4 шт., Блистер</t>
  </si>
  <si>
    <t>LR03 Longlife Power Micro</t>
  </si>
  <si>
    <t>Батарейка VARTA Longlife Power Micro 1.5V - LR03/AAA (2 шт)</t>
  </si>
  <si>
    <t>Батарейка, VARTA, LR03 Longlife Power Micro, AAA, 1.5 V, 2 шт., Блистер</t>
  </si>
  <si>
    <t>LR03 AAA Longlife Power Micro</t>
  </si>
  <si>
    <t>Батарейка VARTA Longlife Power Micro 1.5V - LR03/ AAA (4 шт)</t>
  </si>
  <si>
    <t>Батарейка, VARTA, LR03 Longlife Power Micro, AAA, 1.5 V, 4 шт., Блистер</t>
  </si>
  <si>
    <t>LR03 Longlife Power Max Micro</t>
  </si>
  <si>
    <t>Батарейка VARTA Longlife Power Max Micro 1.5V - LR03/ AAA (2 шт)</t>
  </si>
  <si>
    <t>Батарейка, VARTA, LR03 Longlife Power Max Micro, AAA, 1.5 V, 2 шт., Блистер</t>
  </si>
  <si>
    <t>LR03 Longlife Power Max</t>
  </si>
  <si>
    <t>Батарейка VARTA Longlife Power Max Micro 1.5V - LR03/ AAA 4 шт в блистере</t>
  </si>
  <si>
    <t>Батарейка, VARTA, LR03 Longlife Power Max Micro, AAA, 1.5 V, 4 шт., Блистер</t>
  </si>
  <si>
    <t>R03P Superlife</t>
  </si>
  <si>
    <t>Батарейка VARTA Superlife (Super Heavy Duty) Micro 1.5V - R03P/AAA 4 шт. в блистере</t>
  </si>
  <si>
    <t>Батарейка, VARTA, R03P Superlife (Super Heavy Duty) , AAA, 1.5 V, 4 шт., в блистере</t>
  </si>
  <si>
    <t>AAA LR03</t>
  </si>
  <si>
    <t>Батарейки Xiaomi AAA Rainbow Batteries (10 штук в упаковке)</t>
  </si>
  <si>
    <t>Батарейки, Xiaomi, AAA Rainbow Batteries (10 штук в упаковке), BHR5394GL/AAA LR03, Щелочная батарея 1,5 В</t>
  </si>
  <si>
    <t>LR03-PBH24</t>
  </si>
  <si>
    <t>Батарейка CAMELION Plus Alkaline LR03-PBH24 24 шт. в упак.</t>
  </si>
  <si>
    <t>Батарейка, CAMELION, LR03-PBH24, Plus Alkaline, AAA, 1.5V, 1150 mAh, 24 шт. в пластиковом кейсе</t>
  </si>
  <si>
    <t>LR03-PBH24DG</t>
  </si>
  <si>
    <t>Батарейка CAMELION Digi Alkaline LR03-PBH24DG 24 шт. в упак.</t>
  </si>
  <si>
    <t>Батарейка, CAMELION, LR03-PBH24DG, Digi Alkaline, AAA, 1.5V, 1200 mAh, 24 шт. в пластиковом кейсе</t>
  </si>
  <si>
    <t>Батарейка, CAMELION, LR03-PB24DG, Digi Alkaline, AAA, 1.5V, 1200 mAh, 24 шт. в пластиковом кейсе</t>
  </si>
  <si>
    <t>Напряжение 1.5V C</t>
  </si>
  <si>
    <t>LR14-BP2</t>
  </si>
  <si>
    <t>Батарейка CAMELION Plus Alkaline LR14-BP2 2 шт. в блистере</t>
  </si>
  <si>
    <t>Батарейка, CAMELION, LR14-BP2, Plus Alkaline, C, 1.5V, 8450 mAh, 2 шт. в блистере</t>
  </si>
  <si>
    <t>R14P-BP2B</t>
  </si>
  <si>
    <t>Батарейка CAMELION Super Heavy Duty R14P-BP2B 2шт. в блистере</t>
  </si>
  <si>
    <t>Батарейка, CAMELION, R14P-BP2B, Super Heavy Duty, C, 1.5V, mAh, 2 шт. в блистере</t>
  </si>
  <si>
    <t>R14P-SP2G</t>
  </si>
  <si>
    <t>Батарейка CAMELION Super Heavy Duty R14P-SP2G 2 шт. в плёнке</t>
  </si>
  <si>
    <t>Батарейка, CAMELION, R14P-SP2G, Super Heavy Duty, C, 1.5V, mAh, 2 шт. в плёнке</t>
  </si>
  <si>
    <t>LR14 Longlife</t>
  </si>
  <si>
    <t>Батарейка VARTA Longlife Baby 1.5V - LR14/ C 2 шт. в блистере</t>
  </si>
  <si>
    <t>Батарейка, VARTA, LR14 Longlife, C, 1.5 V, 2 шт., Блистер</t>
  </si>
  <si>
    <t>Батарейка VARTA High Energy (LL Power) Baby 1.5V - LR14/ C 2 шт. в блистере</t>
  </si>
  <si>
    <t>Батарейка, VARTA, LR14 High Energy (LL Power) Baby, C, 1.5 V, 2 шт., Блистер</t>
  </si>
  <si>
    <t>LR14-BP2DG</t>
  </si>
  <si>
    <t>Батарейка CAMELION Digi Alkaline LR14-BP2DG 2 шт. в блистере</t>
  </si>
  <si>
    <t>Батарейка, CAMELION, LR14-BP2DG, Digi Alkaline, C, 1.5V, 8000 mAh, 2 шт. в блистере</t>
  </si>
  <si>
    <t>Напряжение 1.5V D</t>
  </si>
  <si>
    <t>R20P-BP2B</t>
  </si>
  <si>
    <t>Батарейка CAMELION Super Heavy Duty R20P-BP2B 2 шт. в блистере</t>
  </si>
  <si>
    <t>Батарейка, CAMELION, R20P-BP2B, Super Heavy Duty, D, 1.5V, mAh, 2 шт., Блистер</t>
  </si>
  <si>
    <t>R20P Superlife</t>
  </si>
  <si>
    <t>Батарейка VARTA Superlife (Super Heavy Duty) Mono 1.5V - R20P/D 2 шт. в пленке</t>
  </si>
  <si>
    <t>Батарейка, VARTA, R20P Superlife (Super Heavy Duty), D, 1.5 V, 2 шт., в пленке</t>
  </si>
  <si>
    <t>LR20 Longlife</t>
  </si>
  <si>
    <t>Батарейка VARTA Longlife Mono 1.5V - LR20/D 2 шт. в блистере</t>
  </si>
  <si>
    <t>Батарейка, VARTA, LR20 Longlife, D, 1.5 V, 2 шт., в блистере</t>
  </si>
  <si>
    <t>LR20-BP2</t>
  </si>
  <si>
    <t>Батарейка CAMELION Plus Alkaline LR20-BP2 2 шт. в блистере</t>
  </si>
  <si>
    <t>Батарейка, CAMELION, LR20-BP2, Plus Alkaline, D, 1.5V, 21000 mAh, 2 шт., Блистер</t>
  </si>
  <si>
    <t>R20P-SP2G</t>
  </si>
  <si>
    <t>Батарейка CAMELION Super Heavy Duty R20P-SP2G 2 шт. в плёнке</t>
  </si>
  <si>
    <t>Батарейка, CAMELION, R20P-SP2G, Super Heavy Duty, D, 1.5V, mAh, 2 шт. в плёнке</t>
  </si>
  <si>
    <t>R20P-SP2B</t>
  </si>
  <si>
    <t>Батарейка CAMELION Super Heavy Duty R20P-SP2B 2 шт. в плёнке</t>
  </si>
  <si>
    <t>Батарейка, CAMELION, R20P-SP2B, Super Heavy Duty, D, 1.5V, mAh, 2 шт. в плёнке</t>
  </si>
  <si>
    <t>LR20-BP2DG</t>
  </si>
  <si>
    <t>Батарейка CAMELION Digi Alkaline LR20-BP2DG 2 шт. в блистере</t>
  </si>
  <si>
    <t>Батарейка, CAMELION, LR20-BP2DG, Digi Alkaline, D, 1.5V, 20000 mAh, 2 шт., Блистер</t>
  </si>
  <si>
    <t>Напряжение 1.5V N</t>
  </si>
  <si>
    <t>LR1-BP2</t>
  </si>
  <si>
    <t>Батарейка CAMELION Plus Alkaline LR1-BP2</t>
  </si>
  <si>
    <t>Батарейка, CAMELION, LR1-BP2, Plus Alkaline, N, 2 шт., Блистер</t>
  </si>
  <si>
    <t>NH-AA1000ARBP4</t>
  </si>
  <si>
    <t>Аккумулятор CAMELION AlwaysReady Rechargeable Ni-MH NH-AA1000ARBP4 4 шт. в блистере</t>
  </si>
  <si>
    <t>Аккумулятор, CAMELION, NH-AA1000ARBP4, AlwaysReady Rechargeable, AA, 1.2V, 1000 mAh, 4 шт. в блистере</t>
  </si>
  <si>
    <t>NH-AA2300ARBP2</t>
  </si>
  <si>
    <t>Аккумулятор CAMELION AlwaysReady Rechargeable Ni-MH NH-AA2300ARBP2 2 шт. в блистере</t>
  </si>
  <si>
    <t>Аккумулятор, CAMELION, NH-AA2300ARBP2, AlwaysReady Rechargeable, AA, 1.2V, 2300 mAh, 2 шт. в блистере</t>
  </si>
  <si>
    <t>NH-AAА1100BP2</t>
  </si>
  <si>
    <t>Аккумулятор CAMELION Rechargeable Ni-MH NH-AAА1100BP2 2 шт. в блистере</t>
  </si>
  <si>
    <t>Аккумулятор, CAMELION, NH-AAА1100BP2, Rechargeable, AAA, 1.2V, 1100 mAh, 2 шт. в блистере</t>
  </si>
  <si>
    <t>NH-AA1800BP2</t>
  </si>
  <si>
    <t>Аккумулятор CAMELION Rechargeable Ni-MH NH-AA1800BP2 2 шт. в блистере</t>
  </si>
  <si>
    <t>Аккумулятор, CAMELION, NH-AA1800BP2 , Rechargeable, AA, 1.2V, 1800 mAh, 2 шт., Блистер</t>
  </si>
  <si>
    <t>NH-D2500BP2</t>
  </si>
  <si>
    <t>Аккумулятор CAMELION Rechargeable Ni-MH NH-D2500BP2 2 шт. в блистере</t>
  </si>
  <si>
    <t>Аккумулятор, CAMELION, NH-D2500BP2, Rechargeable, D, 1.2V, 2500 mAh, 2 шт., Блистер</t>
  </si>
  <si>
    <t>R2U HR03</t>
  </si>
  <si>
    <t>Аккумулятор VARTA R2U Micro 1.2V - HR03/AAA 800 мАч (2 шт)</t>
  </si>
  <si>
    <t>Аккумулятор, VARTA, R2U, HR03, AAA, 1.2 V, 800 мАч, 2 шт., Блистер</t>
  </si>
  <si>
    <t>R2U HR6</t>
  </si>
  <si>
    <t>Аккумулятор VARTA R2U Mignon 1.2V - HR6/ AA 2100 мАч (2 шт)</t>
  </si>
  <si>
    <t>Аккумулятор, VARTA, R2U (HR6), AA, 1.2 V, 2100 мАч, 2 шт., Блистер</t>
  </si>
  <si>
    <t>NH-AAA900ARBP2</t>
  </si>
  <si>
    <t>Аккумулятор CAMELION AlwaysReady Rechargeable Ni-MH NH-AAA900ARBP2 2 шт. в блистере</t>
  </si>
  <si>
    <t>Аккумулятор, CAMELION, NH-AAA900ARBP2, AlwaysReady Rechargeable, AAA, 1.2V, 900 mAh, 2 шт., Блистер</t>
  </si>
  <si>
    <t>NH-C2500BP2</t>
  </si>
  <si>
    <t>Аккумулятор CAMELION Rechargeable Ni-MH NH-C2500BP2 2 шт. в блистере</t>
  </si>
  <si>
    <t>Аккумулятор, CAMELION, NH-C2500BP2, Rechargeable, C, 1.2V, , 2 шт. в блистере</t>
  </si>
  <si>
    <t xml:space="preserve"> NH-AA2700ARBP4</t>
  </si>
  <si>
    <t>Аккумулятор CAMELION AlwaysReady Ni-MH Rechargeable NH-AA2700ARBP4 4 шт. в блистере</t>
  </si>
  <si>
    <t>Аккумулятор, CAMELION, NH-AA2700ARBP4, AlwaysReady Ni-MH Rechargeable, AA, 1.2V, 2700 mAh, 4 шт. в блистере</t>
  </si>
  <si>
    <t xml:space="preserve"> NH-AA2700ARBP2</t>
  </si>
  <si>
    <t>Аккумулятор CAMELION AlwaysReady Ni-MH Rechargeable NH-AA2700ARBP2 2 шт. в блистере</t>
  </si>
  <si>
    <t>Аккумулятор, CAMELION, NH-AA2700ARBP2, AlwaysReady Ni-MH Rechargeable, AA, 1.2V, 2700 mAh, 2 шт. в блистере</t>
  </si>
  <si>
    <t>NH-AAA1100ARBP4</t>
  </si>
  <si>
    <t>Аккумулятор CAMELION AlwaysReady Ni-MH Rechargeable NH-AAA1100ARBP4 4 шт. в блистере</t>
  </si>
  <si>
    <t>Аккумулятор, CAMELION, NH-AAA1100ARBP4, AlwaysReady Ni-MH Rechargeable, AAA, 1.2V, 1100 mAh, 4 шт., Блистер</t>
  </si>
  <si>
    <t>NH-AA2000HPBP2</t>
  </si>
  <si>
    <t>Аккумулятор CAMELION AlwaysReady "Hyper" Rechargeable Ni-MH NH-AA2000HPBP2 2 шт. в блистере</t>
  </si>
  <si>
    <t>Аккумулятор, CAMELION, NH-AA2000HPBP2, AlwaysReady "Hyper" Rechargeable, AA, 1.2V, 2000 mAh, 2 шт. в блистере</t>
  </si>
  <si>
    <t>Напряжение 1.5V специализированные</t>
  </si>
  <si>
    <t>A675-BP6(0%Hg)</t>
  </si>
  <si>
    <t>Батарейка CAMELION Zinc Air A675-BP6(0%Hg) 6 шт. в блистере</t>
  </si>
  <si>
    <t>Батарейка, CAMELION, A675-BP6(0%Hg) , Zinc Air, A675, 1.45V, 0% Ртути, 6 шт. в блистере</t>
  </si>
  <si>
    <t>A312-BP6(0%Hg)</t>
  </si>
  <si>
    <t>Батарейка CAMELION Zinc Air A312-BP6(0%Hg) 6 шт. в блистере</t>
  </si>
  <si>
    <t>Батарейка, CAMELION, A312-BP6(0%Hg) , Zinc Air, A312, 1.45V, 0% Ртути, 6 шт., Блистер</t>
  </si>
  <si>
    <t>A13-BP6(0%Hg)</t>
  </si>
  <si>
    <t>Батарейка CAMELION Zinc Air A13-BP6(0%Hg) 6 шт. в блистере</t>
  </si>
  <si>
    <t>Батарейка, CAMELION, A13-BP6(0%Hg), Zinc Air, A13, 1.45V, 0% Ртути, 6 шт., Блистер</t>
  </si>
  <si>
    <t>A10-BP6(0%Hg)</t>
  </si>
  <si>
    <t>Батарейка CAMELION Zinc Air A10-BP6(0%Hg) 6 шт. в блистере</t>
  </si>
  <si>
    <t>Батарейка, CAMELION, A10-BP6(0%Hg), Zinc Air, A10, 1.45V, 0% Ртути, 6 шт., Блистер</t>
  </si>
  <si>
    <t>AG1-BP10(0%Hg)</t>
  </si>
  <si>
    <t>Батарейка CAMELION Alkaline AG1-BP10(0%Hg) 10 шт. в блистере</t>
  </si>
  <si>
    <t>Батарейка, CAMELION, AG1-BP10(0%Hg), Alkaline, AG1, 1.5V, 0% Ртути, 10 шт. в блистере</t>
  </si>
  <si>
    <t>AG3-BP10(0%Hg)</t>
  </si>
  <si>
    <t>Батарейка CAMELION Alkaline AG3-BP10(0%Hg) 10 шт. в блистере</t>
  </si>
  <si>
    <t>Батарейка, CAMELION, AG3-BP10(0%Hg), Alkaline, AG3, 1.5V, 0% Ртути, 10 шт. в блистере</t>
  </si>
  <si>
    <t>AG4-BP10(0%Hg)</t>
  </si>
  <si>
    <t>Батарейка CAMELION Alkaline AG4-BP10(0%Hg) 10 шт. в блистере</t>
  </si>
  <si>
    <t>Батарейка, CAMELION, AG4-BP10(0%Hg), Alkaline, AG4, 1.5V, 0% Ртути, 10 шт., Блистер</t>
  </si>
  <si>
    <t>AG5-BP10(0%Hg)</t>
  </si>
  <si>
    <t>Батарейка CAMELION Alkaline AG5-BP10(0%Hg) 10 шт. в блистере</t>
  </si>
  <si>
    <t>Батарейка, CAMELION, AG5-BP10(0%Hg), Alkaline, AG5, 1.5V, 0% Ртути, 10 шт. в блистере</t>
  </si>
  <si>
    <t>AG6-BP10(0%Hg)</t>
  </si>
  <si>
    <t>Батарейка CAMELION Alkaline AG6-BP10(0%Hg) 10 шт. в блистере</t>
  </si>
  <si>
    <t>Батарейка, CAMELION, AG6-BP10(0%Hg), Alkaline, AG6, 1.5V, 0% Ртути, 10 шт. в блистере</t>
  </si>
  <si>
    <t>AG10-BP10(0%Hg)</t>
  </si>
  <si>
    <t>Батарейка CAMELION Alkaline AG10-BP10(0%Hg) 10 шт. в блистере</t>
  </si>
  <si>
    <t>Батарейка, CAMELION, AG10-BP10(0%Hg), Alkaline, AG10, 1.5V, 0% Ртути, 10 шт. в блистере</t>
  </si>
  <si>
    <t>AG13-BP10(0%Hg)</t>
  </si>
  <si>
    <t>Батарейка CAMELION Alkaline AG13-BP10(0%Hg) 10 шт. в блистере</t>
  </si>
  <si>
    <t>Батарейка, CAMELION, AG13-BP10(0%Hg), Alkaline, AG13, 1.5V, 0% Ртути, 10 шт., Блистер</t>
  </si>
  <si>
    <t>SR43-BP1(0%Hg)</t>
  </si>
  <si>
    <t>Батарейка CAMELION Silver Oxide SR43-BP1(0%Hg)</t>
  </si>
  <si>
    <t>Батарейка, CAMELION, SR43-BP1(0%Hg) , Silver Oxide, 1.55V, 0% Ртути, 1 шт., Блистер</t>
  </si>
  <si>
    <t>SR66-BP1(0%Hg)</t>
  </si>
  <si>
    <t>Батарейка CAMELION Silver Oxide SR66-BP1(0%Hg)</t>
  </si>
  <si>
    <t>Батарейка, CAMELION, SR66-BP1(0%Hg) , Silver Oxide, 1.55V, 0% Ртути, 1 шт., Блистер</t>
  </si>
  <si>
    <t>AG7-BP10(0%Hg)</t>
  </si>
  <si>
    <t>Батарейка CAMELION Alkaline AG7-BP10(0%Hg) 10 шт. в блистере</t>
  </si>
  <si>
    <t>Батарейка, CAMELION, AG7-BP10(0%Hg), Alkaline, AG7, 1.5V, 0% Ртути, 10 шт. в блистере</t>
  </si>
  <si>
    <t>AG0-BP2(0%Hg)</t>
  </si>
  <si>
    <t>Батарейка CAMELION Alkaline AG0-BP2(0%Hg) 2 шт. в блистере</t>
  </si>
  <si>
    <t>Батарейка, CAMELION, AG0-BP2(0%Hg), Alkaline, AG0, 1.5V, 0% Ртути, 2 шт. в блистере</t>
  </si>
  <si>
    <t>AG2-BP10(0%Hg)</t>
  </si>
  <si>
    <t>Батарейка CAMELION Alkaline AG2-BP10(0%Hg) 10 шт. в блистере</t>
  </si>
  <si>
    <t>Батарейка, CAMELION, AG2-BP10(0%Hg), Alkaline, AG2, 1.5V, 0% Ртути, 10 шт. в блистере</t>
  </si>
  <si>
    <t>AG8-BP10(0%Hg)</t>
  </si>
  <si>
    <t>Батарейка CAMELION Alkaline AG8-BP10(0%Hg) 10 шт. в блистере</t>
  </si>
  <si>
    <t>Батарейка, CAMELION, AG8-BP10(0%Hg), Alkaline, AG8, 1.5V, 0% Ртути, 10 шт. в блистере</t>
  </si>
  <si>
    <t>AG9-BP10(0%Hg)</t>
  </si>
  <si>
    <t>Батарейка CAMELION Alkaline AG9-BP10(0%Hg) 10 шт. в блистере</t>
  </si>
  <si>
    <t>Батарейка, CAMELION, AG9-BP10(0%Hg), Alkaline, AG9, 1.5V, 0% Ртути, 10 шт. в блистере</t>
  </si>
  <si>
    <t>AG11-BP10(0%Hg)</t>
  </si>
  <si>
    <t>Батарейка CAMELION Alkaline AG11-BP10(0%Hg) 10 шт. в блистере</t>
  </si>
  <si>
    <t>Батарейка, CAMELION, AG11-BP10(0%Hg), Alkaline, AG11, 1.5V, 0% Ртути, 10 шт. в блистере</t>
  </si>
  <si>
    <t>AG12-BP10(0%Hg)</t>
  </si>
  <si>
    <t>Батарейка CAMELION Alkaline AG12-BP10(0%Hg) 10 шт. в блистере</t>
  </si>
  <si>
    <t>Батарейка, CAMELION, AG12-BP10(0%Hg), Alkaline, AG12, 1.5V, 0% Ртути, 10 шт. в блистере</t>
  </si>
  <si>
    <t>Напряжение 3V</t>
  </si>
  <si>
    <t>CR2032-BP1</t>
  </si>
  <si>
    <t>Батарейка CAMELION Lithium CR2032-BP1</t>
  </si>
  <si>
    <t>Батарейка, CAMELION, CR2032-BP1, Lithium Battery, CR2032, 3V, 220 mAh, 1 шт.</t>
  </si>
  <si>
    <t>CR2025-BP1</t>
  </si>
  <si>
    <t>Батарейка CAMELION Lithium CR2025-BP1</t>
  </si>
  <si>
    <t>Батарейка, CAMELION, CR2025-BP1, Lithium Battery, CR2025, 3V, 160 mAh, 1 шт.</t>
  </si>
  <si>
    <t>CR2016-BP1</t>
  </si>
  <si>
    <t>Батарейка CAMELION Lithium CR2016-BP1</t>
  </si>
  <si>
    <t>Батарейка, CAMELION, CR2016-BP1, Lithium Battery, CR2016, 3V, 75 mAh, 1 шт.</t>
  </si>
  <si>
    <t>CR2032-BP5</t>
  </si>
  <si>
    <t>Батарейка CAMELION Lithium CR2032-BP5 5 шт. в блистере</t>
  </si>
  <si>
    <t>Батарейка, CAMELION, CR2032-BP5, Lithium Battery, CR2032, 3V, 220 mAh, 5 шт. в блистере</t>
  </si>
  <si>
    <t>CR123A-BP1</t>
  </si>
  <si>
    <t>Батарейка CAMELION Lithium CR123A-BP1</t>
  </si>
  <si>
    <t>Батарейка, CAMELION, CR123A-BP1, 3V, 1300 mAh, Lithium, 1 шт., Серебристый</t>
  </si>
  <si>
    <t>CR2025-BP5</t>
  </si>
  <si>
    <t>Батарейка CAMELION Lithium CR2025-BP5 5 шт. в блистере</t>
  </si>
  <si>
    <t>Батарейка, CAMELION, CR2025-BP5, Lithium Battery, CR2025, 3V, 220 mAh, 5 шт. в блистер</t>
  </si>
  <si>
    <t>CR2016-BP5</t>
  </si>
  <si>
    <t>Батарейка CAMELION Lithium CR2016-BP5 5 шт. в блистере</t>
  </si>
  <si>
    <t>Батарейка, CAMELION, CR2016-BP5, Lithium Battery, CR2016, 3V, 75 mAh, 5 шт. Блистер</t>
  </si>
  <si>
    <t>CR1620-BP1</t>
  </si>
  <si>
    <t>Батарейка CAMELION Lithium CR1620-BP1</t>
  </si>
  <si>
    <t>Батарейка, CAMELION, CR1620-BP1, Lithium Battery, CR1620, 3V, 70 mAh, 1 шт.</t>
  </si>
  <si>
    <t>CR1632-BP1</t>
  </si>
  <si>
    <t>Батарейка CAMELION Lithium CR1632-BP1</t>
  </si>
  <si>
    <t>Батарейка, CAMELION, CR1632-BP1, Lithium Battery, CR1632, 3V, 120 mAh, 1 шт.</t>
  </si>
  <si>
    <t>CR1616-BP1</t>
  </si>
  <si>
    <t>Батарейка CAMELION Lithium CR1616-BP1</t>
  </si>
  <si>
    <t>Батарейка, CAMELION, CR1616-BP1, Lithium Battery, CR1616, 3V, 220 mAh, 1 шт.</t>
  </si>
  <si>
    <t>CR2450-BP1</t>
  </si>
  <si>
    <t>Батарейка CAMELION Lithium CR2450-BP1</t>
  </si>
  <si>
    <t>Батарейка, CAMELION, CR2450-BP1 Lithium Battery, CR2450, 3V, 600 mAh, 1 шт.</t>
  </si>
  <si>
    <t>CR1616-BP5</t>
  </si>
  <si>
    <t>Батарейка CAMELION Lithium CR1616-BP5 5 шт. в блистере</t>
  </si>
  <si>
    <t>Батарейка, CAMELION, CR1616-BP5, Lithium Battery, CR1616, 3V, 220 mAh, 5 шт в блистере</t>
  </si>
  <si>
    <t>CR1620-BP5</t>
  </si>
  <si>
    <t>Батарейка CAMELION Lithium CR1620-BP5 5 шт. в блистере</t>
  </si>
  <si>
    <t>Батарейка, CAMELION, CR1620-BP5, Lithium Battery, CR1620, 3V, 220 mAh, 5 шт. в блистере</t>
  </si>
  <si>
    <t>CR1220-BP5</t>
  </si>
  <si>
    <t>Батарейка CAMELION Lithium CR1220-BP5 5 шт. в блистере</t>
  </si>
  <si>
    <t>Батарейка, CAMELION, CR1220-BP5 Lithium Battery, CR1220 3V, 220 mAh, 5 шт. в блистере</t>
  </si>
  <si>
    <t>CR2-BP1</t>
  </si>
  <si>
    <t>Батарейка CAMELION Lithium CR2-BP1</t>
  </si>
  <si>
    <t>Батарейка, CAMELION, CR2-BP1, Lithium, 3V, 1 шт., Серебристый</t>
  </si>
  <si>
    <t>CR2016</t>
  </si>
  <si>
    <t>Батарейка VARTA Lithium CR2016 3V 1 шт. в блистере</t>
  </si>
  <si>
    <t>Батарейка, VARTA, CR2016-BP1, Lithium Battery, CR2016, 3V, 1 шт., в блистере</t>
  </si>
  <si>
    <t>CR2025</t>
  </si>
  <si>
    <t>Батарейка VARTA Lithium CR2025 3V (1 шт)</t>
  </si>
  <si>
    <t>Батарейка, VARTA, CR2025-BP1, Lithium Battery, CR2025, 3V, 1 шт.</t>
  </si>
  <si>
    <t>CR2032</t>
  </si>
  <si>
    <t>Батарейка VARTA Lithium CR2032 3V (1 шт)</t>
  </si>
  <si>
    <t>Батарейка, VARTA, CR2032-BP1, Lithium Battery, CR2032, 3V, 1 шт.</t>
  </si>
  <si>
    <t>CR1216-BP5</t>
  </si>
  <si>
    <t>Батарейка CAMELION Lithium CR1216-BP5 5 шт. в блистере</t>
  </si>
  <si>
    <t>Батарейка, CAMELION, CR1216-BP5 Lithium Battery, CR1216 3V, 220 mAh, 5 шт. в блистере</t>
  </si>
  <si>
    <t>CR2430-BP1</t>
  </si>
  <si>
    <t>Батарейка CAMELION Lithium CR2430-BP1</t>
  </si>
  <si>
    <t>Батарейка, CAMELION, CR2430-BP1 Lithium Battery, CR2430, 3V, 220 mAh, 1 шт.</t>
  </si>
  <si>
    <t>ICR18650F-22-BP</t>
  </si>
  <si>
    <t>Аккумулятор CAMELION Lithium ICR18650F-22-BP 2200 mAh 1 шт. в блистере</t>
  </si>
  <si>
    <t>Аккумулятор, CAMELION, ICR18650F-22-BP, Lithium, 3,7V, 2200 mAh, 1 шт., Блистер, Серебристый</t>
  </si>
  <si>
    <t>CR1632</t>
  </si>
  <si>
    <t>Батарейка VARTA Lithium CR1632 3V 1 шт. в блистере</t>
  </si>
  <si>
    <t>Батарейка, VARTA, CR1632, 3V, 1 шт.</t>
  </si>
  <si>
    <t>CR2330-BP1</t>
  </si>
  <si>
    <t>Батарейка CAMELION Lithium CR2330-BP1</t>
  </si>
  <si>
    <t>Батарейка, CAMELION, CR2330-BP1 Lithium Battery, CR2330, 3V, 220 mAh, 1 шт.</t>
  </si>
  <si>
    <t>Напряжение 4.5V</t>
  </si>
  <si>
    <t>3LR12-BP1</t>
  </si>
  <si>
    <t>Батарейка CAMELION Plus Alkaline 3LR12-BP1 4.5V</t>
  </si>
  <si>
    <t>Батарейка, CAMELION, 3LR12-BP1, Plus Alkaline, 3LR12, 4.5V, 1 шт., Блистер</t>
  </si>
  <si>
    <t>Напряжение 6V-9V</t>
  </si>
  <si>
    <t>6F22-SP1G</t>
  </si>
  <si>
    <t>Батарейка CAMELION Super Heavy Duty 6F22-SP1G</t>
  </si>
  <si>
    <t>Батарейка, CAMELION, 6F22-SP1G, Солевая, 6F22 (крона), 9V, 1 шт., Плёнка</t>
  </si>
  <si>
    <t>6LR61-BP1DG</t>
  </si>
  <si>
    <t>Батарейка CAMELION Digi Alkaline 6LR61-BP1DG</t>
  </si>
  <si>
    <t>Батарейка, CAMELION, 6LR61-BP1DG, Digi Alkaline, 6F22, 9V, 600 mAh, 1 шт. крона в блистере</t>
  </si>
  <si>
    <t>6LR61-BP1</t>
  </si>
  <si>
    <t>Батарейка CAMELION Plus Alkaline 6LR61-BP1</t>
  </si>
  <si>
    <t>Батарейка, CAMELION, 6LR61-BP1, Plus Alkaline, 6F22(крона), 9V, 680 mAh, 1 шт., Блистер</t>
  </si>
  <si>
    <t>6LR61-SP4</t>
  </si>
  <si>
    <t>Батарейка CAMELION Plus Alkaline 6LR61-SP4</t>
  </si>
  <si>
    <t>Батарейка, CAMELION, 6LR61-SP4, Plus Alkaline, 6F22(крона), 9V, 680 mAh, 4 шт., Плёнка</t>
  </si>
  <si>
    <t>A32-BP5</t>
  </si>
  <si>
    <t>Батарейка CAMELION Alkaline A32-BP5</t>
  </si>
  <si>
    <t>Батарейка, CAMELION, A32-BP5, 9V, 0% Hg (0% Ртути), 5 шт. в Блистере</t>
  </si>
  <si>
    <t>4LR44-BP1C</t>
  </si>
  <si>
    <t>Батарейка CAMELION Photo Plus Alkaline 4LR44-BP1C</t>
  </si>
  <si>
    <t>Батарейка, CAMELION, 4LR44-BP1C, Photo Plus Alkaline, 6V, 150 mAh, 1 шт., Блистер</t>
  </si>
  <si>
    <t>6F22-SP1B</t>
  </si>
  <si>
    <t>Батарейка CAMELION Super Heavy Duty 6F22-SP1B</t>
  </si>
  <si>
    <t>Батарейка, CAMELION, 6F22-SP1B, Солевая, 6F22(крона), 9V, 1 шт., Плёнка</t>
  </si>
  <si>
    <t>6F22-BP1B</t>
  </si>
  <si>
    <t>Батарейка CAMELION Super Heavy Duty 6F22-BP1B</t>
  </si>
  <si>
    <t>Батарейка, CAMELION, 6F22-BP1B, Солевая, 6F22(крона), 9V, 190 mAh, 1 шт., Блистер</t>
  </si>
  <si>
    <t>NH-9V200BP1</t>
  </si>
  <si>
    <t>NH-9V250BP1</t>
  </si>
  <si>
    <t>Аккумулятор CAMELION Rechargeable Ni-MH NH-9V250BP1</t>
  </si>
  <si>
    <t>Аккумулятор, CAMELION, NH-9V250BP1, Rechargeable, Lockbox Rechargeable, 6F22(крона), 9V, 250 mAh, 1 шт., Блистер</t>
  </si>
  <si>
    <t>6F22P</t>
  </si>
  <si>
    <t>Батарейка VARTA Superlife (Super Heavy Duty) E-Block 9V - 6F22P 1 шт. в пленке</t>
  </si>
  <si>
    <t>Батарейка, VARTA, 6F22P Superlife (Super Heavy Duty), E-Block 9V, 1 шт., в пленке</t>
  </si>
  <si>
    <t>6LR61-SP1</t>
  </si>
  <si>
    <t>Батарейка CAMELION Plus Alkaline 6LR61-SP1</t>
  </si>
  <si>
    <t>Батарейка, CAMELION, 6LR61-SP1, Plus Alkaline, 6F22(крона), 9V, 680 mAh, 1 шт., Плёнка</t>
  </si>
  <si>
    <t>Батарейка VARTA Superlife (Super Heavy Duty) E-Block 9V - 6F22P 1 шт. в блистере</t>
  </si>
  <si>
    <t>Батарейка, VARTA, 6F22P Superlife (Super Heavy Duty), E-Block, 9 V, 1 шт., в блистере</t>
  </si>
  <si>
    <t>Напряжение 12V</t>
  </si>
  <si>
    <t>A27-BP1</t>
  </si>
  <si>
    <t>Батарейка CAMELION Alkaline A27-BP1</t>
  </si>
  <si>
    <t>Батарейка, CAMELION, A27-BP1, 12V, 16 mAh, 1 шт.</t>
  </si>
  <si>
    <t>8LR932</t>
  </si>
  <si>
    <t>Батарейка VARTA Electronics V23GA - 8LR932 12 V (1 шт) (4223)</t>
  </si>
  <si>
    <t>Батарейка, VARTA, V23GA - 8LR932, Lithium, 12V, 1 шт.</t>
  </si>
  <si>
    <t>A23-BP5</t>
  </si>
  <si>
    <t>Батарейка CAMELION Alkaline A23-BP5</t>
  </si>
  <si>
    <t>Батарейка, CAMELION, A23-BP5, 12V, 0% Hg (0% Ртути), 5 шт. в Блистере</t>
  </si>
  <si>
    <t>A23-BP1</t>
  </si>
  <si>
    <t>Батарейка CAMELION Alkaline A23-BP1</t>
  </si>
  <si>
    <t>Батарейка, CAMELION, A23-BP1, 12V, 55 mAh, 1 шт.</t>
  </si>
  <si>
    <t>A27-BP5</t>
  </si>
  <si>
    <t>Батарейка CAMELION Alkaline A27-BP5</t>
  </si>
  <si>
    <t>Батарейка, CAMELION, A27-BP5, 12V, 0% Hg (0% Ртути), 5 шт. в Блистере</t>
  </si>
  <si>
    <t>F2 to F1</t>
  </si>
  <si>
    <t>Переходник F2-&gt;F1</t>
  </si>
  <si>
    <t>BC-1010B</t>
  </si>
  <si>
    <t>Зарядное устройство CAMELION BC-1010B</t>
  </si>
  <si>
    <t>Зарядное устройство, CAMELION, BC-1010B, 4*AAA/4*AA, Индикаторы заряда, Вход: 220В</t>
  </si>
  <si>
    <t>A 25-8-7</t>
  </si>
  <si>
    <t>Наконечник алюминиевый A 25-8-7</t>
  </si>
  <si>
    <t>Наконечник алюминиевый, A 25-8-7</t>
  </si>
  <si>
    <t>BC-0904SM-TUV-0</t>
  </si>
  <si>
    <t>Зарядное устройство CAMELION BC-0904SM-TUV-0</t>
  </si>
  <si>
    <t>Зарядное устройство, CAMELION, BC-0904SM-TUV-0, 2*AAA/2*AA/2*9V, Индикаторы заряда, Вход: 100-240В-50/60 Гц</t>
  </si>
  <si>
    <t>BC-1046-BLK-DB</t>
  </si>
  <si>
    <t>Зарядное устройство Camelion BC-1046-BLK-DB</t>
  </si>
  <si>
    <t>Зарядное устройство, Camelion, BC-1046-BLK-DB, 4*AAA/4*AA, LCD дисплэй, USB порт, чёрный</t>
  </si>
  <si>
    <t>Графические планшеты</t>
  </si>
  <si>
    <t>Star G430S</t>
  </si>
  <si>
    <t>Графический планшет XP-Pen Star G430S</t>
  </si>
  <si>
    <t>Графический планшет, XP-Pen, Star G430S, Разрешение 5080 lpi, Чувствительность к нажатию 8192, Интерфейс USB, Рабочая область 4"х3", Чёрный</t>
  </si>
  <si>
    <t>Star G640</t>
  </si>
  <si>
    <t>Графический планшет XP-Pen Star G640</t>
  </si>
  <si>
    <t>Графический планшет, XP-Pen, Star G640, Разрешение 5080 lpi, Чувствительность к нажатию 8192, Интерфейс USB, Рабочая область 6"х4", Чёрный</t>
  </si>
  <si>
    <t>Deco Fun S BK</t>
  </si>
  <si>
    <t>Графический планшет XP-Pen Deco Fun S BK</t>
  </si>
  <si>
    <t>Графический планшет, XP-Pen, Deco Fun S BK, Разрешение 5080 lpi, Чувствительность к нажатию 8192, Интерфейс USB-C, Рабочая область 6.3"х4", Чёрный</t>
  </si>
  <si>
    <t>Deco LW BK</t>
  </si>
  <si>
    <t>Графический планшет XP-Pen Deco LW BK</t>
  </si>
  <si>
    <t>Графический планшет, XP-Pen, Deco LW BK, Разрешение 5080 lpi, Чувствительность к нажатию 8192, Интерфейс USB-C, Рабочая область 10"х6", Чёрный</t>
  </si>
  <si>
    <t>Star G960S</t>
  </si>
  <si>
    <t>Графический планшет XP-Pen Star G960S</t>
  </si>
  <si>
    <t>Графический планшет, XP-Pen, Star G960S, Разрешение 5080 lpi, Чувствительность к нажатию 8192, Интерфейс USB, Рабочая область 9"х6" (228,8 x 152,6 мм), Перо Безбатарейный стилус PH3, Чёрный</t>
  </si>
  <si>
    <t>Star 03 (V2)</t>
  </si>
  <si>
    <t>Графический планшет XP-Pen Star 03 (V2)</t>
  </si>
  <si>
    <t>Графический планшет, XP-Pen, Star 03 (V2), Разрешение 5080 lpi, Чувствительность к нажатию 8192, Интерфейс USB, Рабочая область 10"х6", Чёрный</t>
  </si>
  <si>
    <t>Deco 03</t>
  </si>
  <si>
    <t>Графический планшет XP-Pen Deco 03</t>
  </si>
  <si>
    <t>Графический планшет, XP-Pen, Deco 03, Разрешение 5080 lpi, Чувствительность к нажатию 8192, Беспроводной интерфейс, Рабочая область 10"х6,25", Чёрный</t>
  </si>
  <si>
    <t>Deco Pro Small</t>
  </si>
  <si>
    <t>Графический планшет XP-Pen Deco Pro Small</t>
  </si>
  <si>
    <t>Графический планшет, XP-Pen, Deco Pro Small, Разрешение 5080 lpi, Чувствительность к нажатию 8192, Интерфейс USB, Рабочая область 230*130 мм., Серый</t>
  </si>
  <si>
    <t>Star 06</t>
  </si>
  <si>
    <t>Графический планшет XP-Pen Star 06</t>
  </si>
  <si>
    <t>Графический планшет, XP-Pen, Star 06, Разрешение 5080 lpi, Чувствительность к нажатию 8192, Интерфейс USB проводной/беспроводной, Рабочая область 10"х6" (254x152), Чёрный</t>
  </si>
  <si>
    <t>Deco Pro Medium</t>
  </si>
  <si>
    <t>Графический планшет XP-Pen Deco Pro Medium</t>
  </si>
  <si>
    <t>Графический планшет, XP-Pen, Deco Pro Medium, Разрешение 5080 lpi, Чувствительность к нажатию 8192, Интерфейс USB Type-C, Рабочая область 279*157 мм., Серый</t>
  </si>
  <si>
    <t>Artist 12 Pro</t>
  </si>
  <si>
    <t>Графический планшет XP-Pen Artist 12 Pro</t>
  </si>
  <si>
    <t>Графический планшет, XP-Pen, Artist 12 Pro, DPI 1920x1080, Чувствительность к нажатию 8192, Рабочая область 256*144 мм., Чёрный</t>
  </si>
  <si>
    <t>Artist 15.6 Pro</t>
  </si>
  <si>
    <t>Графический планшет XP-Pen Artist 15.6 Pro</t>
  </si>
  <si>
    <t>Графический планшет, XP-Pen, Artist 15.6 Pro, DPI 1920x1080, Чувствительность к нажатию 8192, Рабочая область 344.16*193.59 мм., Чёрный</t>
  </si>
  <si>
    <t>Artist 22E Pro</t>
  </si>
  <si>
    <t>Графический планшет XP-Pen Artist 22E Pro</t>
  </si>
  <si>
    <t>Графический планшет, XP-Pen, Artist 22E Pro, DPI 1920x1080, 1000:1, Чувствительность к нажатию 8192, Рабочая область 476*268 мм., Чёрный</t>
  </si>
  <si>
    <t>Artist 24 Pro</t>
  </si>
  <si>
    <t>Графический планшет XP-Pen Artist 24 Pro</t>
  </si>
  <si>
    <t>Графический планшет, XP-Pen, Artist 24 Pro, DPI 2560x1440, Чувствительность к нажатию 8192, Рабочая область 526.85 x 296.35 мм., Чёрный</t>
  </si>
  <si>
    <t>H640P</t>
  </si>
  <si>
    <t>Графический планшет Huion H640P</t>
  </si>
  <si>
    <t>Графический планшет, Huion, H640P, Разрешение 5080 lpi, Чувствительность к нажатию 8192, Интерфейс USB, Рабочая область 160*100 мм. (6,3"х 3,9"), Чёрный</t>
  </si>
  <si>
    <t>H950P</t>
  </si>
  <si>
    <t>Графический планшет Huion H950P</t>
  </si>
  <si>
    <t>Графический планшет, Huion, H950P, Разрешение 5080 lpi, Чувствительность к нажатию 8192, Интерфейс USB, Рабочая область 221*138 мм. (8,7"х5,4"), Чёрный</t>
  </si>
  <si>
    <t>H1161</t>
  </si>
  <si>
    <t>Графический планшет Huion H1161</t>
  </si>
  <si>
    <t>Графический планшет, Huion, H1161, Разрешение 5080 lpi, Чувствительность к нажатию 8192, Интерфейс USB и USB-C, Рабочая область 279.4*174.6 мм. (11"х 6.875"), Чёрный</t>
  </si>
  <si>
    <t>HS64</t>
  </si>
  <si>
    <t>Графический планшет Huion HS64</t>
  </si>
  <si>
    <t>Графический планшет, Huion, HS64, Разрешение 5080 lpi, Чувствительность к нажатию 8192, Интерфейс USB, Рабочая область 160 x 102 мм. (6.3"х 4"), Чёрный</t>
  </si>
  <si>
    <t>HS610</t>
  </si>
  <si>
    <t>Графический планшет Huion HS610</t>
  </si>
  <si>
    <t>Графический планшет, Huion, HS610, Разрешение 5080 lpi, Чувствительность к нажатию 8192, Интерфейс USB, Рабочая область 254*158,8 мм. (10"x6,25"), Чёрный</t>
  </si>
  <si>
    <t>HS611</t>
  </si>
  <si>
    <t>Графический планшет Huion HS611</t>
  </si>
  <si>
    <t>Графический планшет, Huion, HS611, Разрешение 5080 lpi, Чувствительность к нажатию 8192, Интерфейс USB-С, Рабочая область 258,4*161,5 мм. (10,1"x6,35"), Серый</t>
  </si>
  <si>
    <t>H320M</t>
  </si>
  <si>
    <t>Графический планшет Huion H320M</t>
  </si>
  <si>
    <t>Графический планшет, Huion, H320M, Разрешение 5080 lpi, Чувствительность к нажатию 8192, Интерфейс USB, Рабочая область 279.4 х 174.6 мм. (10,2"x6,2"), Чёрный</t>
  </si>
  <si>
    <t>Q620M</t>
  </si>
  <si>
    <t>Графический планшет Huion Q620M</t>
  </si>
  <si>
    <t>Графический планшет, Huion, Q620M, Разрешение 5080 lpi, Чувствительность к нажатию 8192, Интерфейс беспроводной, Рабочая область 266,7*166,7 мм. (10,5"х6,56"), Чёрный</t>
  </si>
  <si>
    <t>Kamvas 12</t>
  </si>
  <si>
    <t>Графический планшет Huion Kamvas 12</t>
  </si>
  <si>
    <t>Kamvas 13</t>
  </si>
  <si>
    <t>Графический планшет Huion Kamvas 13</t>
  </si>
  <si>
    <t>Kamvas 16 (GS1562)</t>
  </si>
  <si>
    <t>Графический планшет Huion Kamvas 16 (GS1562)</t>
  </si>
  <si>
    <t>Графический планшет/монитор, Huion, Kamvas 16 (GS1562), 15.6", Разрешение 1920х1080, Яркость 220cd/m2, Матрица IPS, 5080 lpi, Чувствительность к нажатию 8192, Интерфейс USB-C, Рабочая область 344,16*193,59 мм., Чёрный</t>
  </si>
  <si>
    <t>Kamvas 20</t>
  </si>
  <si>
    <t>Графический планшет Huion Kamvas 20</t>
  </si>
  <si>
    <t>Графический планшет/монитор, Huion, Kamvas 20, 19.53", Разрешение 1920х1080, Яркость 220cd/m2, Матрица IPS, 5080 lpi, Чувствительность к нажатию 8192, Интерфейс HDMI/DP/VGA, Рабочая область 434.88*238.68 мм., Чёрный</t>
  </si>
  <si>
    <t>Kamvas 22 (GS2201)</t>
  </si>
  <si>
    <t>Графический планшет Huion Kamvas 22</t>
  </si>
  <si>
    <t>Графический планшет/монитор, Huion, Kamvas 22 (GS2201), 21.5", Разрешение 1920х1080, Яркость 220cd/m2, Матрица IPS, 5080 lpi, Чувствительность к нажатию 8192, Интерфейс USB, Рабочая область 476,64*268,11 мм., Чёрный</t>
  </si>
  <si>
    <t>Kamvas Pro 13 (GT133)</t>
  </si>
  <si>
    <t>Графический планшет Huion Kamvas Pro 13</t>
  </si>
  <si>
    <t>Графический планшет/монитор, Huion, Kamvas Pro 13 (GT133), 13.3", Разрешение 1920х1080, Яркость 220cd/m2, Матрица IPS, 5080 lpi, Чувствительность к нажатию 8192, Интерфейс USB, Рабочая область 293,76*165,24 мм., Чёрный</t>
  </si>
  <si>
    <t>Kamvas Pro 16 (GT-156)</t>
  </si>
  <si>
    <t>Графический планшет Huion Kamvas Pro 16</t>
  </si>
  <si>
    <t>Графический планшет/монитор, Huion, Kamvas Pro 16 (GT-156), Разрешение 1920х1080, Яркость 220cd/m2, Матрица IPS, 5080 lpi, Чувствительность к нажатию 8192, Интерфейс USB, Рабочая область 293,76*165,24 мм., Чёрный</t>
  </si>
  <si>
    <t>Kamvas Pro 20 (GT1901)</t>
  </si>
  <si>
    <t>Графический планшет Huion Kamvas Pro 20</t>
  </si>
  <si>
    <t>Графический планшет/монитор, Huion, Kamvas Pro 20 (GT1901), 19.5", Разрешение 1920х1080, Яркость 250cd/m2, Матрица IPS, 5080 lpi, Чувствительность к нажатию 8192, Интерфейс HDMI, DP, GA, Рабочая область 434,88*238,68 мм., Чёрный</t>
  </si>
  <si>
    <t>Kamvas Pro 24</t>
  </si>
  <si>
    <t>Графический планшет Huion Kamvas Pro 24</t>
  </si>
  <si>
    <t>Kamvas Pro 13 (2.5K) (GT1302)</t>
  </si>
  <si>
    <t>Графический планшет Huion Kamvas Pro 13 (2.5K)</t>
  </si>
  <si>
    <t>Графический планшет/монитор, Huion, Kamvas Pro 13 (2.5K) (GT1302), 13.3", Разрешение 2560х1600, Яркость 220cd/m2, Матрица IPS, 5080 lpi, Чувствительность к нажатию 8192, Интерфейс USB, Рабочая область 293,76*165,24 мм., Чёрный</t>
  </si>
  <si>
    <t>Kamvas Pro 16 (2.5K) (GT1602)</t>
  </si>
  <si>
    <t>Графический планшет Huion Kamvas Pro 16 (2.5K)</t>
  </si>
  <si>
    <t>GT2401</t>
  </si>
  <si>
    <t>Графический планшет Huion Kamvas Pro 24 (4K)</t>
  </si>
  <si>
    <t>Графический планшет/монитор, Huion, Kamvas Pro 24 (4K) GT2401, 24", Разрешение 3840х2160, Яркость 220cd/m2, Матрица IPS, 5080 lpi, Чувствительность к нажатию 8192, Интерфейс HDMI, DP, GA, Рабочая область 527*296 мм., Чёрный</t>
  </si>
  <si>
    <t>AC01</t>
  </si>
  <si>
    <t>Перчатка для рисования XP-Pen AC01</t>
  </si>
  <si>
    <t>Перчатка для рисования, XP-Pen, AC01, Чёрный</t>
  </si>
  <si>
    <t>Сетевые фильтры</t>
  </si>
  <si>
    <t>GR16-1379T</t>
  </si>
  <si>
    <t>Сетевой фильтр Trip-lite GR16-1379T 1.5 м. 220 в.</t>
  </si>
  <si>
    <t>Сетевой фильтр, Trip-lite, GR16-1379T, 6 розеток, 1.5 метров, 220-240В, 13A, картонная коробка, чёрный</t>
  </si>
  <si>
    <t>Сетевой фильтр Trip-lite GR16-1379T 3 м. 220 в.</t>
  </si>
  <si>
    <t>Сетевой фильтр, Trip-lite, GR16-1379T, 6 розеток, 3 метра, 220-240В, 13A, картонная коробка, чёрный</t>
  </si>
  <si>
    <t>Сетевой фильтр HuntKey SZM304 1.5M</t>
  </si>
  <si>
    <t>Сетевой фильтр HuntKey PZD401 3M</t>
  </si>
  <si>
    <t>SZM-307031500R</t>
  </si>
  <si>
    <t>Сетевой фильтр HuntKey SZM307 1,5M</t>
  </si>
  <si>
    <t>Сетевой фильтр, HuntKey, SZM307, 3 универсальные розетки / 2 USB 2.1 A, 1,5 м, Автоматическое отключение при нагрузке больше 10A, Белый</t>
  </si>
  <si>
    <t>Сетевой фильтр HuntKey SZN607 3M</t>
  </si>
  <si>
    <t>SC3301</t>
  </si>
  <si>
    <t>Сетевой фильтр LDNIO Universal SC3301 3 розетки 3*USB 5V/3.4A Портов 1,6м</t>
  </si>
  <si>
    <t>Сетевой фильтр, LDNIO, Universal SC3301, 3 универсальные розетки, 3*USB Портов, 5V/3.4A, Провод 1,6м, Контроль питания</t>
  </si>
  <si>
    <t>SC2311</t>
  </si>
  <si>
    <t>Сетевой фильтр LDNIO Universal SC2311 2 розетки 2*USB быстрой зарядки PD/QC 1 USB-C/A</t>
  </si>
  <si>
    <t>Сетевой фильтр, LDNIO, Universal SC2311, 2 розетки, 2*USB быстрой зарядки, PD20W/QC18W, 1*Type-C 20W, Auto-ID, Котроллер питания</t>
  </si>
  <si>
    <t>SE4432</t>
  </si>
  <si>
    <t>Сетевой фильтр LDNIO Universal SE4432 4 розетки 4*USB 5V/3.4A Порта 2м</t>
  </si>
  <si>
    <t>Сетевой фильтр, LDNIO, Universal SE4432, 4 розетки, 4*USB Порта, 5V/3.4A, Провод 2 м, Контроль питания</t>
  </si>
  <si>
    <t>Сетевой фильтр LDNIO Defender SE6403 6 розеток 4*USB 5V/3.4A Провод 2м</t>
  </si>
  <si>
    <t>Сетевой фильтр LDNIO Universal SC3604 3 розетки 6*USB 5V/3.4A Портов 2м</t>
  </si>
  <si>
    <t>SC3412</t>
  </si>
  <si>
    <t>Сетевой фильтр LDNIO Universal SC3412 3 розетки 1*USB-C 12V-1.67A 3*USB 5V/3.4A Портов 2м</t>
  </si>
  <si>
    <t>Сетевой фильтр, LDNIO, Universal SC3412, 3 универсальные розетки, 1*USB-C 12V-1.67A 20W PD20W , 3*USB 5V/3.4A 18W QC3.0, Провод 2м, Контроль питания</t>
  </si>
  <si>
    <t>Сетевой фильтр LDNIO Universal SC10610 10 розеток 6*USB 12V/3A Портов 2м</t>
  </si>
  <si>
    <t>Сетевой фильтр LDNIO Universal SC4408 4 розетки 4*USB 5V/3.4A Портов 2 м</t>
  </si>
  <si>
    <t>ZC6S-30M</t>
  </si>
  <si>
    <t>Сетевой фильтр SVC ZC6S-30M 3 м. 220 в.</t>
  </si>
  <si>
    <t>Сетевой фильтр, SVC, ZC6S-30M, 6 розеток, 3 метра, 220-250В, 10A, картонная коробка, чёрный</t>
  </si>
  <si>
    <t>ZC6S-30M-USB</t>
  </si>
  <si>
    <t>Сетевой фильтр SVC ZC6S-30M-USB 3 м. 220 в.</t>
  </si>
  <si>
    <t>Сетевой фильтр, SVC, ZC6S-30M-USB, 6 розеток, 3 метра, два USB-порта, 220-250В, 10A, картонная коробка, чёрный</t>
  </si>
  <si>
    <t>ZC6S-50M</t>
  </si>
  <si>
    <t>Сетевой фильтр SVC ZC6S-50M 5 м. 220 в.</t>
  </si>
  <si>
    <t>Сетевой фильтр, SVC, ZC6S-50M, 6 розеток, 5 метров, 220-250В, 10A, картонная коробка, чёрный</t>
  </si>
  <si>
    <t>Сетевой фильтр SVC ZC6S-50M-USB 5 м. 220 в</t>
  </si>
  <si>
    <t>ZC5S-18M</t>
  </si>
  <si>
    <t>Сетевой фильтр SVC ZC5S-18M 1.8 м. 220 в.</t>
  </si>
  <si>
    <t>Сетевой фильтр, SVC, ZC5S-18M, 5 розеток, 1.8 метров, 220-250В, 10A, картонная коробка, чёрный</t>
  </si>
  <si>
    <t>XP3S-30M</t>
  </si>
  <si>
    <t>Удлинитель SVC XP3S-30M 3 м. 220 в.</t>
  </si>
  <si>
    <t>XP3S-50M</t>
  </si>
  <si>
    <t>Удлинитель SVC XP3S-50M 5 м. 220 в.</t>
  </si>
  <si>
    <t>GS-22M</t>
  </si>
  <si>
    <t>Удлинитель на катушке SVC GS-22M 22м. 240 в.</t>
  </si>
  <si>
    <t>Удлинитель на катушке, SVC, GS-22M, 4 розетки, 22 метров, 3500W, 240В, 16A, 3x1.5mm, Защита от детей, Чёрный</t>
  </si>
  <si>
    <t>ZP4S-18M</t>
  </si>
  <si>
    <t>Сетевой фильтр SVC ZP4S-18M 1.8 м. 220 в.</t>
  </si>
  <si>
    <t>Сетевой фильтр, SVC, ZP4S-18M, 4 розетки, 1,8 метров, 220-250В, 10A, Полиэтиленовая упаковка, Белый</t>
  </si>
  <si>
    <t>ZP4S-30M</t>
  </si>
  <si>
    <t>Сетевой фильтр SVC ZP4S-30M 3 м. 220 в.</t>
  </si>
  <si>
    <t>Сетевой фильтр, SVC, ZP4S-30M, 4 розетки, 3 метра, 220-250В, 10A, полиэтиленовая упаковка, белый</t>
  </si>
  <si>
    <t>ZP4S-50M</t>
  </si>
  <si>
    <t>Сетевой фильтр SVC ZP4S-50M 5 м.220 в.</t>
  </si>
  <si>
    <t>Сетевой фильтр, SVC, ZP4S-50M, 4 розетки, 5 метров, 220-250В, 10A, полиэтиленовая упаковка, белый</t>
  </si>
  <si>
    <t>GS-30M</t>
  </si>
  <si>
    <t>Удлинитель на катушке SVC GS-30M 30м. 240 в.</t>
  </si>
  <si>
    <t>Удлинитель на катушке, SVC, GS-30M, 4 розетки, 30 метров, 3500W, 240В, 16A, 3x1.5mm, Защита от детей, Чёрный</t>
  </si>
  <si>
    <t>GS-50M</t>
  </si>
  <si>
    <t>Удлинитель на катушке SVC GS-50M 50м. 240 в.</t>
  </si>
  <si>
    <t>Удлинитель на катушке, SVC, GS-50M, 4 розетки, 50 метров, 3500W, 240В, 16A, 3x1.5mm, Защита от детей, Чёрный</t>
  </si>
  <si>
    <t>USB-накопители</t>
  </si>
  <si>
    <t>AP32GAH333W-1</t>
  </si>
  <si>
    <t>USB-накопитель Apacer AH333 32GB Белый</t>
  </si>
  <si>
    <t>USB-накопитель, Apacer, AH333, AP32GAH333W-1, 32GB, USB 2.0, Белый</t>
  </si>
  <si>
    <t>AP64GAH333W-1</t>
  </si>
  <si>
    <t>USB-накопитель Apacer AH333 64GB Белый</t>
  </si>
  <si>
    <t>USB-накопитель, Apacer, AH333, AP64GAH333W-1, 64GB, USB 2.0, Белый</t>
  </si>
  <si>
    <t>AP32GAH333B-1</t>
  </si>
  <si>
    <t>USB-накопитель Apacer AH333 32GB Чёрный</t>
  </si>
  <si>
    <t>USB-накопитель, Apacer, AH333, AP32GAH333B-1, 32GB, USB 2.0, Чёрный</t>
  </si>
  <si>
    <t>AP64GAH333B-1</t>
  </si>
  <si>
    <t>USB-накопитель Apacer AH333 64GB Чёрный</t>
  </si>
  <si>
    <t>USB-накопитель, Apacer, AH333, AP64GAH333B-1, 64GB, USB 2.0, Чёрный</t>
  </si>
  <si>
    <t>AP32GAH336B-1</t>
  </si>
  <si>
    <t>USB-накопитель Apacer AH336 32GB Чёрный</t>
  </si>
  <si>
    <t>USB-накопитель, Apacer, AH336, AP32GAH336B-1, 32GB, USB 2.0, Чёрный</t>
  </si>
  <si>
    <t>AP64GAH336B-1</t>
  </si>
  <si>
    <t>USB-накопитель Apacer AH336 64GB Чёрный</t>
  </si>
  <si>
    <t>USB-накопитель, Apacer, AH336, AP64GAH336B-1, 64GB, USB 2.0, Чёрный</t>
  </si>
  <si>
    <t>AP32GAH336W-1</t>
  </si>
  <si>
    <t>USB-накопитель Apacer AH336 32GB Белый</t>
  </si>
  <si>
    <t>USB-накопитель, Apacer, AH336, AP32GAH336W-1, 32GB, USB 2.0, Белый</t>
  </si>
  <si>
    <t>AP64GAH336W-1</t>
  </si>
  <si>
    <t>USB-накопитель Apacer AH336 64GB Белый</t>
  </si>
  <si>
    <t>USB-накопитель, Apacer, AH336, AP64GAH336W-1, 64GB, USB 2.0, Белый</t>
  </si>
  <si>
    <t>AP32GAH355B-1</t>
  </si>
  <si>
    <t>USB-накопитель Apacer AH355 32GB Чёрный</t>
  </si>
  <si>
    <t>USB-накопитель, Apacer, AH355, AP32GAH355B-1, 32GB, USB 3.1, Чёрный</t>
  </si>
  <si>
    <t>AP64GAH355B-1</t>
  </si>
  <si>
    <t>USB-накопитель Apacer AH355 64GB Чёрный</t>
  </si>
  <si>
    <t>USB-накопитель, Apacer, AH355, AP64GAH355B-1, 64GB, USB 3.1, Чёрный</t>
  </si>
  <si>
    <t>AP32GAH25BR-1</t>
  </si>
  <si>
    <t>USB-накопитель Apacer AH25B 32GB Красный</t>
  </si>
  <si>
    <t>USB-накопитель, Apacer, AH25B, AP32GAH25BR-1, 32GB, USB 3.1, Красный</t>
  </si>
  <si>
    <t>AP64GAH25BR-1</t>
  </si>
  <si>
    <t>USB-накопитель Apacer AH25B 64GB Красный</t>
  </si>
  <si>
    <t>USB-накопитель, Apacer, AH25B, AP64GAH25BR-1, 64GB, USB 3.1, Красный</t>
  </si>
  <si>
    <t>AP128GAH25BR-1</t>
  </si>
  <si>
    <t>USB-накопитель Apacer AH25B 128GB Красный</t>
  </si>
  <si>
    <t>USB-накопитель, Apacer, AH25B, AP128GAH25BR-1, 128GB, USB 3.1, Красный</t>
  </si>
  <si>
    <t>DTKN/128GB</t>
  </si>
  <si>
    <t>USB-накопитель Kingston DTKN/128GB 128GB Серебристый</t>
  </si>
  <si>
    <t>USB-накопитель, Kingston, DTKN/128GB, 128GB, USB 3.2, Серебристый</t>
  </si>
  <si>
    <t>DTX/64GB</t>
  </si>
  <si>
    <t>USB-накопитель Kingston DTX/64GB 64GB Чёрный</t>
  </si>
  <si>
    <t>USB-накопитель, Kingston, DTX/64GB, 64GB, USB 3.2, Чёрный</t>
  </si>
  <si>
    <t>DTX/128GB</t>
  </si>
  <si>
    <t>USB-накопитель Kingston DTX/128GB 128GB Чёрный</t>
  </si>
  <si>
    <t>USB-накопитель, Kingston, DTX/128GB, 128GB, USB 3.2, Чёрный</t>
  </si>
  <si>
    <t>DTX/256GB</t>
  </si>
  <si>
    <t>USB-накопитель Kingston DTX/256GB 256GB Чёрный</t>
  </si>
  <si>
    <t>USB-накопитель, Kingston, DTX/256GB, 256GB, USB 3.2, Чёрный</t>
  </si>
  <si>
    <t>DTXM/64GB</t>
  </si>
  <si>
    <t>USB-накопитель Kingston DTXM/64GB 64GB Синий</t>
  </si>
  <si>
    <t>USB-накопитель, Kingston, DTXM/64GB, 64GB, USB 3.2, Синий</t>
  </si>
  <si>
    <t>DTXM/128GB</t>
  </si>
  <si>
    <t>USB-накопитель Kingston DTXM/128GB 128GB Красный</t>
  </si>
  <si>
    <t>USB-накопитель, Kingston, DTXM/128GB, 128GB, USB 3.2, Красный</t>
  </si>
  <si>
    <t>DTXM/256GB</t>
  </si>
  <si>
    <t>USB-накопитель Kingston DTXM/256GB 256GB Бирюзовый</t>
  </si>
  <si>
    <t>USB-накопитель, Kingston, DTXM/256GB, 256GB, USB 3.2, Бирюзовый</t>
  </si>
  <si>
    <t>DTMAX/512GB</t>
  </si>
  <si>
    <t>USB-накопитель Kingston DTMAX/512GB 512GB Черный</t>
  </si>
  <si>
    <t>USB-накопитель, Kingston, DTMAX/512GB, 512GB, USB-C, Черный</t>
  </si>
  <si>
    <t>Карты флеш памяти</t>
  </si>
  <si>
    <t>SDCS2/512GBSP</t>
  </si>
  <si>
    <t>Карта памяти Kingston SDCS2/512GBSP Class 10 512GB без адаптера</t>
  </si>
  <si>
    <t>Карта памяти, Kingston, SDCS2/512GBSP, MicroSDXC 512GB, Canvas Select Plus, Class 10, без адаптера SD</t>
  </si>
  <si>
    <t>SDCS2/512GB</t>
  </si>
  <si>
    <t>Карта памяти Kingston SDCS2/512GB Class 10 512GB + адаптер</t>
  </si>
  <si>
    <t>Карта памяти, Kingston, SDCS2/512GB, MicroSDXC 512GB, Canvas Select Plus, Class 10, с адаптером SD</t>
  </si>
  <si>
    <t>SDS2/128GB</t>
  </si>
  <si>
    <t>Карта памяти Kingston SDS2/128GB SD 128GB</t>
  </si>
  <si>
    <t>Портативные диски</t>
  </si>
  <si>
    <t>SXS2000/1000G</t>
  </si>
  <si>
    <t>Внешний SSD диск Kingston 1TB XS2000 Серебристый</t>
  </si>
  <si>
    <t>Внешний SSD диск, Kingston, XS2000, SXS2000/1000G, 1TB, USB-C, Серебристый</t>
  </si>
  <si>
    <t>AP1TBAC236B-1</t>
  </si>
  <si>
    <t>Внешний жёсткий диск Apacer 1TB 2.5" AC236 Чёрный</t>
  </si>
  <si>
    <t>Внешний жёсткий диск, Apacer, AC236, AP1TBAC236B-1, 1TB, 2.5", USB 3.2, Чёрный</t>
  </si>
  <si>
    <t>AP1TBAC236R-1</t>
  </si>
  <si>
    <t>Внешний жёсткий диск Apacer 1TB 2.5" AC236 Красный</t>
  </si>
  <si>
    <t>Внешний жёсткий диск, Apacer, AC236, AP1TBAC236R-1, 1TB, 2.5", USB 3.1, Красный</t>
  </si>
  <si>
    <t>AP1TBAC236U-1</t>
  </si>
  <si>
    <t>Внешний жёсткий диск Apacer 1TB 2.5" AC236 Синий</t>
  </si>
  <si>
    <t>Внешний жёсткий диск, Apacer, AC236, AP1TBAC236U-1, 1TB, 2.5", USB 3.1, Синий</t>
  </si>
  <si>
    <t>AP1TBAC236Y-1</t>
  </si>
  <si>
    <t>Внешний жёсткий диск Apacer 1TB 2.5" AC236 Желтый</t>
  </si>
  <si>
    <t>Внешний жёсткий диск, Apacer, AC236, AP1TBAC236Y-1, 1TB, 2.5", USB 3.1, Желтый</t>
  </si>
  <si>
    <t>AP2TBAC236B-1</t>
  </si>
  <si>
    <t>Внешний жёсткий диск Apacer 2TB 2.5" AC236 Чёрный</t>
  </si>
  <si>
    <t>AP1TBAC630T-1</t>
  </si>
  <si>
    <t>Внешний жёсткий диск Apacer 1TB 2.5" AC630 Оранжевый</t>
  </si>
  <si>
    <t>AP2TBAC630T-1</t>
  </si>
  <si>
    <t>Внешний жёсткий диск Apacer 2TB 2.5" AC630 Оранжевый</t>
  </si>
  <si>
    <t>AP1TBAC631U-1</t>
  </si>
  <si>
    <t>Внешний жёсткий диск Apacer 1TB 2.5" AC631 Синий</t>
  </si>
  <si>
    <t>AP1TBAC633U-1</t>
  </si>
  <si>
    <t>Внешний жёсткий диск Apacer 1TB 2.5" AC633 Синий</t>
  </si>
  <si>
    <t>Внешний жёсткий диск, Apacer, AC633, AP1TBAC633U-1, 1TB, 2.5", USB 3.1, Синий</t>
  </si>
  <si>
    <t>Внешний жёсткий диск ADATA 1TB 2.5" HD330 Чёрный</t>
  </si>
  <si>
    <t>Внешний жёсткий диск ADATA 1TB 2.5" HD330 Голубой</t>
  </si>
  <si>
    <t>Внешний жёсткий диск ADATA 2TB 2.5" HD330 Чёрный</t>
  </si>
  <si>
    <t>Внешний жёсткий диск ADATA 2TB 2.5" HD330 Синий</t>
  </si>
  <si>
    <t>Диски DVD, CD</t>
  </si>
  <si>
    <t>Диск CD-R Verbatim (43437) 700MB 10штук Незаписанный</t>
  </si>
  <si>
    <t>Диск CD-R, Verbatim, (43437) 700MB, 52х, 10шт в упаковке, Незаписанный</t>
  </si>
  <si>
    <t>Диск CD-R Verbatim (43432) 700MB 25штук Незаписанный</t>
  </si>
  <si>
    <t>Диск CD-R, Verbatim, (43432) 700MB, 52х, 25шт в упаковке, Незаписанный</t>
  </si>
  <si>
    <t>Диск CD-R Verbatim (43351) 700MB 50штук Незаписанный</t>
  </si>
  <si>
    <t>Диск CD-R, Verbatim, (43351) 700MB, 52х, 50шт в упаковке, Незаписанный</t>
  </si>
  <si>
    <t>Диск CD-R Verbatim (43352) 700MB 25штук Незаписанный</t>
  </si>
  <si>
    <t>Диск CD-R, Verbatim, (43352) 700MB, 52х, 25шт в упаковке, Незаписанный</t>
  </si>
  <si>
    <t>Диск CD-R Verbatim (43343) 700MB 50штук Незаписанный</t>
  </si>
  <si>
    <t>Диск CD-R, Verbatim, (43343) 700MB, 52х, 50шт в упаковке, Незаписанный</t>
  </si>
  <si>
    <t>Диск DVD-R Verbatim (43547) 4.7GB 1штука Незаписанный</t>
  </si>
  <si>
    <t>Диск DVD-R, Verbatim, (43547) 4.7GB, 16х, 1шт в упаковке, Незаписанный</t>
  </si>
  <si>
    <t>Диск DVD-R Verbatim (43523) 4.7GB 10штук Незаписанный</t>
  </si>
  <si>
    <t>Диск DVD-R, Verbatim, (43523) 4.7GB, 16х, 10шт в упаковке, Незаписанный</t>
  </si>
  <si>
    <t>Диск DVD-R Verbatim (43522) 4.7GB 25штук Незаписанный</t>
  </si>
  <si>
    <t>Диск DVD-R, Verbatim, (43522) 4.7GB, 16х, 25шт в упаковке, Незаписанный</t>
  </si>
  <si>
    <t>Диск DVD-R Verbatim (43548) 4.7GB 50штук Незаписанный</t>
  </si>
  <si>
    <t>Диск DVD-R, Verbatim, (43548) 4.7GB, 16х, 50шт в упаковке, Незаписанный</t>
  </si>
  <si>
    <t>Диск DVD+R Verbatim (43498) 4.7GB 10штук Незаписанный</t>
  </si>
  <si>
    <t>Диск DVD+R, Verbatim, (43498) 4.7GB, 16х, 10шт в упаковке, Незаписанный</t>
  </si>
  <si>
    <t>Диск DVD+R Verbatim (43500) 4.7GB 25штук Незаписанный</t>
  </si>
  <si>
    <t>Диск DVD+R, Verbatim, (43500) 4.7GB, 16х, 25шт в упаковке, Незаписанный</t>
  </si>
  <si>
    <t>Диск DVD+R Verbatim (43550) 4.7GB 50штук Незаписанный</t>
  </si>
  <si>
    <t>Диск DVD+R, Verbatim, (43550) 4.7GB, 16х, 50шт в упаковке, Незаписанный</t>
  </si>
  <si>
    <t>DL-C17 Lightning</t>
  </si>
  <si>
    <t>Автомобильное зарядное устройство LDNIO DL-C17 1*USB Lightning Белый</t>
  </si>
  <si>
    <t>Автомобильное зарядное устройство, LDNIO, DL-C17, 1*USB(1A), Кабель Lightning (Iphone) 1м, Белый</t>
  </si>
  <si>
    <t>DL-C17 Type-C</t>
  </si>
  <si>
    <t>Автомобильное зарядное устройство LDNIO DL-C17 1*USB Type-C Белый</t>
  </si>
  <si>
    <t>Автомобильное зарядное устройство, LDNIO, DL-C17, 1*USB(1A), Кабель Type-C 1м, Белый</t>
  </si>
  <si>
    <t>DL-C29 Lightning</t>
  </si>
  <si>
    <t>Автомобильное зарядное устройство LDNIO DL-C29 2*USB Lightning Белый</t>
  </si>
  <si>
    <t>Автомобильное зарядное устройство, LDNIO, DL-C29, 2*USB(3.4A), Кабель Lightning (Iphone) 1м, Белый</t>
  </si>
  <si>
    <t>DL-C29 Type-C</t>
  </si>
  <si>
    <t>Автомобильное зарядное устройство LDNIO DL-C29 2*USB Type-C Белый</t>
  </si>
  <si>
    <t>Автомобильное зарядное устройство, LDNIO, DL-C29, 2*USB(3.4A), Кабель Type-C 1м, Белый</t>
  </si>
  <si>
    <t>C510Q Lightning</t>
  </si>
  <si>
    <t>Автомобильное зарядное устройство LDNIO C510Q 2*USB（A,C) Lightning Чёрный</t>
  </si>
  <si>
    <t>Автомобильное зарядное устройство, LDNIO, C510Q, 2*USB(A,C) 5V3.4A, Кабель Lightning (Iphone) 1м, Чёрный</t>
  </si>
  <si>
    <t>C306 Lightning</t>
  </si>
  <si>
    <t>Автомобильное зарядное устройство LDNIO C306 2*USB-A 18W 5V-3.6A Auto Lightning Чёрный</t>
  </si>
  <si>
    <t>Автомобильное зарядное устройство, LDNIO, C306, 2*USB-A, 18W, 5V-3.6A Auto-Max, Кабель Lightning (Iphone) 1м, Чёрный</t>
  </si>
  <si>
    <t>C306 Type-C</t>
  </si>
  <si>
    <t>Автомобильное зарядное устройство LDNIO C306 2*USB-A 18W 5V-3.6A Auto Type-C Чёрный</t>
  </si>
  <si>
    <t>Автомобильное зарядное устройство, LDNIO, C306, 2*USB-A, 18W, 5V-3.6A Auto-Max, Кабель Type-C 1м, Чёрный</t>
  </si>
  <si>
    <t>CC07ZM</t>
  </si>
  <si>
    <t>Автомобильное зарядное устройство Xiaomi 67W Car Charger (USB-A + Type-C)</t>
  </si>
  <si>
    <t>Автомобильное зарядное устройство, Xiaomi, 67W Car Charger (USB-A + Type-C), BHR6814GL/CC07ZM, Черный</t>
  </si>
  <si>
    <t>Видеорегистраторы и компрессоры</t>
  </si>
  <si>
    <t>Midrive A400</t>
  </si>
  <si>
    <t>Видеорегистратор 70mai A400 с камерой заднего вида</t>
  </si>
  <si>
    <t>Видеорегистратор, 70mai, Mi Dash Cam 70mai A400, Камера заднего вида в комплекте, Wifi, 3.6 мегапиксель 2560*1440, Угол обзора 145 градусов, G-sensor, 30 кадров в секунду, Mp4, Ночное видение, 500мАч</t>
  </si>
  <si>
    <t>M500 64Gb</t>
  </si>
  <si>
    <t>Видеорегистратор 70mai Dash Cam M500 64Гб Черный</t>
  </si>
  <si>
    <t>Видеорегистратор, 70mai, Dash Cam M500, Разрешение 1944P и HDR, 24-часовое видеонаблюдение за парковкой (при приобретении спец шнура), Встроенный GPS и ГЛОНАСС, Расширенная ADAS, Встроенный накопитель eMMC 64Гб, Совместимость с TPMS, Черный</t>
  </si>
  <si>
    <t>A800S</t>
  </si>
  <si>
    <t>Видеорегистратор 70Mai Dashcam 4K A800S</t>
  </si>
  <si>
    <t>Видеорегистратор, 70Mai, Dashcam 4K A800S, STARVIS IMX415, F1.8, 3840*2160 (4К), 500mAh, Дисплей 3.0 Inch, Высококачественные стеклянные линзы, 3-дюймовый IPS-экран, Поддерживает камеру заднего вида RC06, Подключение к приложению 70Mai, G-Sensor, Требование к хранилищу: micro SD (приобретается отдельно), Class 10, максимальный объем — 256 ГБ, Черный</t>
  </si>
  <si>
    <t>UP02</t>
  </si>
  <si>
    <t>Кабель режима парковки 70mai Midrive UP02 Hardware Kit Черный</t>
  </si>
  <si>
    <t>Кабель режима парковки, 70mai, Midrive UP02 Hardware Kit, UP02, Длина кабеля 3 метра, Защита от перегрузок, Для мониторинга парковки, Входное напряжение: DC 12-30 V, Выходное напряжение: 5 V, Входной ток: 2,4 А, Защита от низкого напряжения: 11,4V/22.8V, Подключение через блок предохранителей, Черный</t>
  </si>
  <si>
    <t>X200 32 Gb</t>
  </si>
  <si>
    <t>Видеорегистратор 70Mai Dash Cam Omni X200 32 Gb Черный</t>
  </si>
  <si>
    <t>Видеорегистратор, 70Mai, Dash Cam Omni X200 32 Gb, Видеорегистратор с обзором 360 градусов, Обнаружение движения с помощью искусственного интелекта, Ночное видение HDR, 1080P Full HD, GPS, ADAS, Голосовое управление, 51,5*51,5*93,2 мм, Процессор NT96580, Размер дисплея 1,2", Разрешение видео 1920*1080P, Батарея 300мАч, Черный</t>
  </si>
  <si>
    <t xml:space="preserve">Midrive RC06 </t>
  </si>
  <si>
    <t>Камера заднего вида 70Mai Rear Camera</t>
  </si>
  <si>
    <t>Камера заднего вида, 70Mai, Rear Camera Midrive RC06, Galaxycore GC2053, Частота кадров: 30, 1920*1080, Кабель 5,5м, Рабочая температура: -20С~70С, Совместима с моделями видеорегистраторов: A800, A800S, A500S,Черный</t>
  </si>
  <si>
    <t>70Mai Midrive TP01</t>
  </si>
  <si>
    <t>Автомобильный компрессор 70Mai Midrive TP01 Черный</t>
  </si>
  <si>
    <t>Автомобильный компрессор, 70Mai, Midrive TP01, 10 A, DC12V, 7 bar /100psi, Черный</t>
  </si>
  <si>
    <t xml:space="preserve">Рюкзаки </t>
  </si>
  <si>
    <t>ZJB4143GL</t>
  </si>
  <si>
    <t>Рюкзак Xiaomi Casual Daypack Черный</t>
  </si>
  <si>
    <t>Рюкзак, Xiaomi, Casual Daypack, ZJB4134CN/ZJB4143GL, 10 л, 34х22.5х13 см, Полиэфирное волокно, Черный</t>
  </si>
  <si>
    <t>Рюкзак Xiaomi Casual Daypack Темно-Синий</t>
  </si>
  <si>
    <t>Рюкзак, Xioami, Casual Daypack, ZJB4136CN/ZJB4135CN/ZJB4144GL, 10 л, 34х22.5х13 см, Полиэфирное волокно, Темно-Синий</t>
  </si>
  <si>
    <t>ZJB4147GL</t>
  </si>
  <si>
    <t>Рюкзак Xiaomi Casual Daypack Розовый</t>
  </si>
  <si>
    <t>Рюкзак, Xiaomi, Casual Daypack, ZJB4138CN/ZJB4147GL, 10 л, 34х22.5х13 см, Полиэфирное волокно, Розовый</t>
  </si>
  <si>
    <t>Рюкзак Xiaomi Casual Daypack Оранжевый</t>
  </si>
  <si>
    <t>Рюкзак, Xiaomi, Casual Daypack, ZJB4148GL/ZJB4139CN, 10 л, 34х22.5х13 см, Полиэфирное волокно, Оранжевый</t>
  </si>
  <si>
    <t>Рюкзак Xiaomi Casual Daypack Синий</t>
  </si>
  <si>
    <t>Рюкзак, Xiaomi, Casual Daypack, ZJB4145GL, Синий</t>
  </si>
  <si>
    <t>M8101614</t>
  </si>
  <si>
    <t>Спортивная поясная сумка Xiaomi Sports Fanny Pack Черный</t>
  </si>
  <si>
    <t>Спортивная поясная сумка, Xiaomi, Sports Fanny Pack, BHR5226GL/M8101614, Полиэстер, 380*160*60 mm, 2,25л, 0,29кг, Черный</t>
  </si>
  <si>
    <t>XDLGX-04</t>
  </si>
  <si>
    <t>Рюкзак Xiaomi Mi Commuter Backpack Темно-серый</t>
  </si>
  <si>
    <t>Рюкзак, Xiaomi, Mi Commuter Backpack (Dark Gray), BHR4903GL, 320  160  440 мм, 21л, Полиэфирное волокно, Водостойкая ткань, Крепление для чемодана, Удобные изогнутые плечевые ремни, Скрытый карман, Мягкая ручка для переноски, Темно-серый</t>
  </si>
  <si>
    <t>Рюкзак Xiaomi Mi Commuter Backpack Светло-серый</t>
  </si>
  <si>
    <t>Рюкзак, Xiaomi, Mi Commuter Backpack (Light Gray), BHR4904GL/XDLGX-04, 320  160  440 мм, 21л, Полиэфирное волокно, Водостойкая ткань, Крепление для чемодана, Удобные изогнутые плечевые ремни, Скрытый карман, Мягкая ручка для переноски, Светло-серый</t>
  </si>
  <si>
    <t>Рюкзак Xiaomi Mi Commuter Backpack Синий</t>
  </si>
  <si>
    <t>Рюкзак, Xiaomi, Mi Commuter Backpack (Light Blue), BHR4905GL/XDLGX-04, 320  160  440 мм, 21л, Полиэфирное волокно, Водостойкая ткань, Крепление для чемодана, Удобные изогнутые плечевые ремни, Скрытый карман, Мягкая ручка для переноски, Синий</t>
  </si>
  <si>
    <t>Рюкзак NINETYGO Urban Eusing backpack Зеленый</t>
  </si>
  <si>
    <t>Рюкзак, NINETYGO, Urban Eusing backpack, 6941413203517, 30*13,5*42см, Зеленый</t>
  </si>
  <si>
    <t>Рюкзак NINETYGO Urban Eusing backpack Серый</t>
  </si>
  <si>
    <t>Рюкзак, NINETYGO, Urban Eusing backpack, 6941413203500, 30*13,5*42см, Серый</t>
  </si>
  <si>
    <t xml:space="preserve">Чемоданы </t>
  </si>
  <si>
    <t>XMJDX01RM</t>
  </si>
  <si>
    <t>Чемодан Xiaomi Metal Carry-on Luggage 20" (Серебристый)</t>
  </si>
  <si>
    <t>Чемодан, Xiaomi, Metal Carry-on Luggage 20", XNA4106GL, Алюминиевый сплав, 4,2 кг, Колеса с углом вращения 360 градусов для плавности и маневренности, Ручка с 4 уровнями высоты, Двойной TSA-замок, Серебристый</t>
  </si>
  <si>
    <t>MIBOTNT2201U</t>
  </si>
  <si>
    <t>Многоразовая сумка Xiaomi Reusable Bag</t>
  </si>
  <si>
    <t>Многоразовая сумка, Xiaomi, Reusable Bag, BHR5995GL/MIBOTNT2201U, DuPont™ Tyvek®, 21516018 mm, 55гр, 100% экологически чистая, Белый</t>
  </si>
  <si>
    <t>Экшн-камера SJCAM SJ5000X Elite</t>
  </si>
  <si>
    <t>SJ4000</t>
  </si>
  <si>
    <t>Экшн-камера SJCAM SJ4000</t>
  </si>
  <si>
    <t>Экшн-камера, SJCAM, SJ4000, 1080P/30fps, 720P/60 fps, 12 МП 170°, Чипсет NTK 96650, 900mAh, 2" сенсорный дисплей, Чёрный</t>
  </si>
  <si>
    <t>Экшн-камера SJCAM SJ6 LEGEND</t>
  </si>
  <si>
    <t>FunCam F1 Pink</t>
  </si>
  <si>
    <t>Экшн-камера SJCAM FunCam F1 Pink</t>
  </si>
  <si>
    <t>Экшн-камера, SJCAM, FunCam F1 Pink, 1080p, 30fps, MicroSD до 32 Гб, Процессор GPCV1247, Фото 5 МП, Wifi , Bluetooth, 650mAh, Розовый</t>
  </si>
  <si>
    <t>SJ4000WIFI</t>
  </si>
  <si>
    <t>Экшн-камера SJCAM SJ4000WIFI</t>
  </si>
  <si>
    <t>Экшн-камера, SJCAM, SJ4000WIFI, 1080P/30 к/с, MicroSD до 32 Гб, Процессор NTK 96655, Разрешение фото 4032х3024, 12 МП 170°, Wifi 10 м , 900mAh, 1.5" сенсорный дисплей, Чёрный</t>
  </si>
  <si>
    <t>C100+ Pink</t>
  </si>
  <si>
    <t>Экшн-камера SJCAM C100+ Pink</t>
  </si>
  <si>
    <t>Экшн-камера, SJCAM, C100+ Pink, 1080p, 4K/30fps, MicroSD до 128 Гб, Процессор NT96675, Фото 15 МП, Wifi , Bluetooth, 730mAh, Розовый</t>
  </si>
  <si>
    <t>C100+ Orange</t>
  </si>
  <si>
    <t>Экшн-камера SJCAM C100+ Orange</t>
  </si>
  <si>
    <t>Экшн-камера, SJCAM, C100+ Orange, 1080p, 4K/30fps, MicroSD до 128 Гб, Процессор NT96675, Фото 15 МП, Wifi , Bluetooth, 730mAh, Оранжевый</t>
  </si>
  <si>
    <t>SJ10 PRO DUAL SCREEN</t>
  </si>
  <si>
    <t>Экшн-камера SJCAM SJ10 PRO DUAL SCREEN</t>
  </si>
  <si>
    <t>Экшн-камера, SJCAM, SJ10 PRO DUAL SCREEN, 4K/60fps, Sony IMX377 12 МП 170°, Wifi 10 м/2,4 &amp; 5 Hz, Slow motion, Чипсет Ambarella H22S85, 1300mAh, 2.33" сенсорный дисплей, Чёрный</t>
  </si>
  <si>
    <t>SJ8 PRO</t>
  </si>
  <si>
    <t>Экшн-камера SJCAM SJ8 PRO</t>
  </si>
  <si>
    <t>Экшн-камера, SJCAM, SJ8 PRO, 4K/60fps, Sony IMX377 12 МП 170°, Wifi 10 м/2,4 &amp; 5 Hz, Gyro Anti-shake, Slow motion, Чипсет Ambarella H22S85, 1200mAh, 2.33" сенсорный дисплей, Чёрный</t>
  </si>
  <si>
    <t>Экшн-камера SJCAM SJ8 DUAL SCREEN</t>
  </si>
  <si>
    <t>Экшн-камера SJCAM SJ11 Active</t>
  </si>
  <si>
    <t>Small bag</t>
  </si>
  <si>
    <t>Защитный кейс для экшн-камеры SJCAM Small</t>
  </si>
  <si>
    <t>Крышка для объектива Deluxe DLCA-CAP 52 mm</t>
  </si>
  <si>
    <t>Крышка для объектива, Deluxe, DLCA-CAP 52 mm, Передняя на объектив, Диаметр 52 мм, Чёрный</t>
  </si>
  <si>
    <t>Крышка для объектива Deluxe DLCA-CAP 62 mm</t>
  </si>
  <si>
    <t>Крышка для объектива, Deluxe, DLCA-CAP 62 mm, Передняя на объектив, Диаметр 62 мм, Чёрный</t>
  </si>
  <si>
    <t>Крышка для объектива Deluxe DLCA-CAP 67 mm</t>
  </si>
  <si>
    <t>Крышка для объектива, Deluxe, DLCA-CAP 67 mm, Передняя на объектив, Диаметр 67 мм, Шнурок для фиксации в комплекте, Чёрный</t>
  </si>
  <si>
    <t>Крышка для объектива Deluxe DLCA-CAP 72 mm</t>
  </si>
  <si>
    <t>Крышка для объектива, Deluxe, DLCA-CAP 72 mm, Передняя на объектив, Диаметр 72 мм, Шнурок для фиксации в комплекте, Чёрный</t>
  </si>
  <si>
    <t>DLGP-86</t>
  </si>
  <si>
    <t>Противозапотевающие вкладыши для GoPro Hero 4/3+/3/2 Deluxe DLGP-86</t>
  </si>
  <si>
    <t>Противозапотевающие вкладыши для GoPro, Deluxe, DLGP-86, Hero 4/3+/3/2, 12 штук в комплекте, Подходит для GoPro и Xiaomi, Белый</t>
  </si>
  <si>
    <t>DLGP-22</t>
  </si>
  <si>
    <t>Ремень с липучкой для пульта Remote Control GoPro Hero 4/3+/3 Deluxe DLGP-22</t>
  </si>
  <si>
    <t>Ремень с липучкой для ДУ GoPro, Deluxe, DLGP-22, Hero 4/3+/3, Полиэстер, Подходит для GoPro и Xiaomi, Ширина 2.5 см, Чёрный</t>
  </si>
  <si>
    <t>DLGP-401</t>
  </si>
  <si>
    <t>Зарядка для GoPro Hero 4 от 12V и 220V Deluxe DLGP-401</t>
  </si>
  <si>
    <t>Зарядка для GoPro от 12V и 220V, Deluxe, DLGP-401, Hero 4, Переходник на евро-розетку в комплекте, Автомобильная зарядка, Чёрный</t>
  </si>
  <si>
    <t>&gt;70</t>
  </si>
  <si>
    <t>DLGP-404</t>
  </si>
  <si>
    <t>Зарядка для 3 батарей GoPro Hero 4 от USB Deluxe DLGP-404</t>
  </si>
  <si>
    <t>Зарядка для 3 батарей GoPro от USB, Deluxe, DLGP-404, Hero 4, 3 слота для батарей, Переходник в комплекте, Чёрный</t>
  </si>
  <si>
    <t>SJ301</t>
  </si>
  <si>
    <t>Зарядное устройство SJCAM SJ301 для 2-х аккумуляторов M20</t>
  </si>
  <si>
    <t>Зарядное устройство, SJCAM, SJ301, для 2-х аккумуляторов M20</t>
  </si>
  <si>
    <t>Интерактивные панели</t>
  </si>
  <si>
    <t>LH55WMRWBGCXCI</t>
  </si>
  <si>
    <t>Интерактивный дисплей Samsung Flip 2 55"</t>
  </si>
  <si>
    <t>Интерактивный дисплей, Samsung, WM55R, Flip 2 55", LH55WMRWBGCXCI, 4K, 350 кд/м2, 4.000:1, белый</t>
  </si>
  <si>
    <t>LH75WMAWLGCXCI</t>
  </si>
  <si>
    <t>Интерактивный дисплей Samsung Flip 3 75"</t>
  </si>
  <si>
    <t>Интерактивный дисплей, Samsung, WM75A, Flip 3 75", LH75WMAWLGCXCI, 4K, 350 кд/м2, 4.000:1, чёрный</t>
  </si>
  <si>
    <t>Профессиональные панели</t>
  </si>
  <si>
    <t>LH85QMRBBGCXCI</t>
  </si>
  <si>
    <t>Профессиональный дисплей Samsung QM85R-B 85"</t>
  </si>
  <si>
    <t>Профессиональный дисплей, Samsung, QM85R-B, 85", LH85QMRBBGCXCI, 4K, 500 кд/м, 4.000:1, чёрный</t>
  </si>
  <si>
    <t>LH50QBBEBGCXCI</t>
  </si>
  <si>
    <t>Профессиональный дисплей Samsung QB50B-E 50"</t>
  </si>
  <si>
    <t>Профессиональный дисплей, Samsung, QB50B-E, 50", LH50QBBEBGCXCI, 4K, 350 кд/м, 4.000:1, чёрный</t>
  </si>
  <si>
    <t>LH98QMTBPGCXCI</t>
  </si>
  <si>
    <t>Профессиональный дисплей Samsung QM98T-B 98"</t>
  </si>
  <si>
    <t>Профессиональный дисплей, Samsung, QM98T-B, 98", LH98QMTBPGCXCI, 4K, 500 кд/м, 1200:1, чёрный</t>
  </si>
  <si>
    <t>Панели для видеостен</t>
  </si>
  <si>
    <t>LH55VHRRBGBXCI</t>
  </si>
  <si>
    <t>Видеостенный дисплей Samsung VHR-R 55"</t>
  </si>
  <si>
    <t>Видеостенный дисплей, Samsung, VH55R-R, 55", LH55VHRRBGBXCI, 1920 x 1080, 700 кд, 1100:1, чёрный</t>
  </si>
  <si>
    <t>LH46VMBUBGBXCI</t>
  </si>
  <si>
    <t>Видеостенный дисплей Samsung VM46B-U 46"</t>
  </si>
  <si>
    <t>Видеостенный дисплей, Samsung, VM46B-U, 46”, LH46VMBUBGBXCI, 1920x1080, 500 кд/м, 1200:1, чёрный</t>
  </si>
  <si>
    <t>Мобильные стойки</t>
  </si>
  <si>
    <t>STN-WM55RXCI</t>
  </si>
  <si>
    <t>Мобильная стойка Samsung STN-WM55RXCI</t>
  </si>
  <si>
    <t>Мобильная стойка, Samsung, STN-WM55RXCI</t>
  </si>
  <si>
    <t>Кронштейны для видео стен и профессиональных панелей</t>
  </si>
  <si>
    <t>WMN6575SE/EN</t>
  </si>
  <si>
    <t>Настенное крепление Samsung WMN6575SE</t>
  </si>
  <si>
    <t>Настенное крепление, Samsung, WMN6575SE/EN, чёрный</t>
  </si>
  <si>
    <t>WMN-46VD/EN</t>
  </si>
  <si>
    <t>Настенное крепление Samsung WMN-46VD</t>
  </si>
  <si>
    <t>Настенное крепление, Samsung, WMN-46VD/EN, чёрный</t>
  </si>
  <si>
    <t>WMN-55VD/EN</t>
  </si>
  <si>
    <t>Настенное крепление Samsung WMN-55VD</t>
  </si>
  <si>
    <t>Настенное крепление, Samsung, WMN-55VD/EN, чёрный</t>
  </si>
  <si>
    <t>WMN-WM65RXCI</t>
  </si>
  <si>
    <t>Настенное крепление Samsung WMN-WM65RXCI</t>
  </si>
  <si>
    <t>Настенное крепление, Samsung, WMN-WM65RXCI, чёрный</t>
  </si>
  <si>
    <t>С квадратной областью</t>
  </si>
  <si>
    <t>DLS-M305W</t>
  </si>
  <si>
    <t>Экран Deluxe DLS-M305W (120"х120"), Ø - 170", Раб. поверхность 297х297 см., 1:1</t>
  </si>
  <si>
    <t>Экран механический, Deluxe, DLS-M305W, Настенный/потолочный, Рабочая поверхность 297х297 см., 1:1, Matt white, Белый</t>
  </si>
  <si>
    <t>DLS-M244W</t>
  </si>
  <si>
    <t>Экран Deluxe DLS-M244W (96"х96"), Ø - 136", Раб. поверхность 236х236 см., 1:1</t>
  </si>
  <si>
    <t>Экран, Deluxe, DLS-M244W, Настенный/потолочный, Рабочая поверхность 236х236 см., 1:1, Matt white, Белый</t>
  </si>
  <si>
    <t>С прямоугольной областью</t>
  </si>
  <si>
    <t>Экраны на треноге</t>
  </si>
  <si>
    <t>DLS-T244W</t>
  </si>
  <si>
    <t>Экран на треноге Deluxe DLS-T244W (96"х96"), Ø - 136", Раб. поверхность 236х236 см., 1:1</t>
  </si>
  <si>
    <t>Экран на треноге, Deluxe, DLS-T244W, Рабочая поверхность 236х236 см., 1:1, Matt white, Белый</t>
  </si>
  <si>
    <t>DLS-ERC240х180W</t>
  </si>
  <si>
    <t>Экран моторизированный (с пультом Д/У) Deluxe DLS-ERC240х180W, Раб. поверхность 232*174 см., 4:3</t>
  </si>
  <si>
    <t>Экран моторизированный (с пультом Д/У), Deluxe, DLS-ERC240х180W, Настенный/потолочный, Рабочая поверхность 232*174 см., 4:3, Matt white, Белый</t>
  </si>
  <si>
    <t>Проекторы</t>
  </si>
  <si>
    <t>K25</t>
  </si>
  <si>
    <t>Проектор BYINTEK K25 Smart</t>
  </si>
  <si>
    <t>Проектор, BYINTEK, K25 Smart, Google Android 9.0, LCD, 1920*1080, 600 люмен, 18000:1, USB*2/HD*2.0/AV, чёрный</t>
  </si>
  <si>
    <t>Кронштейны для проекторов</t>
  </si>
  <si>
    <t>PRB-2G</t>
  </si>
  <si>
    <t>Кронштейн потолочный Brateck PRB-2G</t>
  </si>
  <si>
    <t>Кронштейн потолочный/настенный, Brateck, PRB-2G, Макс. нагрузка - 20 кг, Для проекторов, Вращение до +/-8°, Угол наклона 15°вверх и 15°вниз, Чёрный</t>
  </si>
  <si>
    <t>Сканеры</t>
  </si>
  <si>
    <t>Уничтожители бумаги (Шредеры)</t>
  </si>
  <si>
    <t>Шредер HSM Shredstar X5 (4,5x 30mm)</t>
  </si>
  <si>
    <t>Шредер, HSM, Shredstar X5, 1043121, фрагмент 4,5x 30мм, P-4, режущая способность 5л, Ёмкость корзины 18л, продольная резка, Уничтожение CD/кредитные карты/Скрепы, белый</t>
  </si>
  <si>
    <t>Шредер HSM Pure 220 (4x 25mm)</t>
  </si>
  <si>
    <t>Шредер HSM SECURIO AF300 (4.5x 30mm)</t>
  </si>
  <si>
    <t>Шредер, HSM, SECURIO AF300 4.5x 30mm, 2093121, фрагмент 4.5x 30мм, P-4, автоподача 300л, режущая способность 12-14л, Ёмкость корзины 35л, Уничтожение CD/кредитные карты/Скрепы, ножи из твёрдой стали, белый</t>
  </si>
  <si>
    <t>Шредер HSM SECURIO AF100 (4x 25mm)</t>
  </si>
  <si>
    <t>Шредер HSM Shredstar X6 pro (2x 15mm)</t>
  </si>
  <si>
    <t>Шредер HSM Shredstar X8 (4,5x 30mm)</t>
  </si>
  <si>
    <t>Шредер, HSM, Shredstar X8, 1044121, фрагмент 4,5x 30мм, P-4, режущая способность 8л, Ёмкость корзины 18л, Уничтожение CD/кредитные карты/Скрепы, белый</t>
  </si>
  <si>
    <t>S3508D</t>
  </si>
  <si>
    <t>Уничтожитель бумаг (Шредер) COMIX S3508D</t>
  </si>
  <si>
    <t>Уничтожитель бумаг, COMIX, S3508D, A4, Подача: 8 лист., Уничтожение CD/кредитных карт, Уровень секретности: 4, Скорость 2.3 м/мин, Ёмкость корзины 22 л., 65 дБ, Микро резка, Чёрный</t>
  </si>
  <si>
    <t>Шредер HSM Shredstar S10 (6mm)</t>
  </si>
  <si>
    <t>S273</t>
  </si>
  <si>
    <t>Уничтожитель бумаг (Шредер) COMIX S273</t>
  </si>
  <si>
    <t>Уничтожитель бумаг, COMIX, S273, A4, Подача: 10 лист., Уничтожение CD/кредитных карт, Уровень секретности - 3, Скорость - 2,5 м/мин (34 мм/сек), Ёмкость корзины 17 л., 72db, Перекрёстная резка, Чёрный</t>
  </si>
  <si>
    <t>S2710A</t>
  </si>
  <si>
    <t>Уничтожитель бумаг (Шредер) COMIX S2710A</t>
  </si>
  <si>
    <t>Уничтожитель бумаг, COMIX, S2710A, A4, Подача: 10 лист., Уничтожение CD/кредитных карт, Уровень секретности - 3, Скорость - 2.5м/мин, Ёмкость корзины 21 л., 72db, Перекрёстная резка, Чёрный</t>
  </si>
  <si>
    <t>S340</t>
  </si>
  <si>
    <t>Уничтожитель бумаг (Шредер) COMIX S340</t>
  </si>
  <si>
    <t>Уничтожитель бумаг, COMIX, S340, A4, Подача: 8 лист., Уничтожение CD/кредитных карт, Уровень секретности - 3, Скорость - 2,2 м/мин (34 мм/сек), Ёмкость корзины 13 л., Перекрёстная резка, Чёрный</t>
  </si>
  <si>
    <t>S623</t>
  </si>
  <si>
    <t>Уничтожитель бумаг (Шредер) COMIX S623</t>
  </si>
  <si>
    <t>Уничтожитель бумаг, COMIX, S623, A4/А3, Подача: 25/15 лист., Уничтожение CD и кредитных карт и скрепок, Уровень секретности: 3, Скорость 3.8 м/мин, Рабочий цикл: 24 ч., Ёмкость корзины 80 л., 65 дБ, Перекрестная резка 4х30 мм., Чёрный</t>
  </si>
  <si>
    <t>S6610</t>
  </si>
  <si>
    <t>Уничтожитель бумаг (Шредер) COMIX S6610</t>
  </si>
  <si>
    <t>Уничтожитель бумаг, COMIX, S6610, A4, CD, Кредитные карты, Скрепки, Подача: 10 лист., Уровень секретности: 4, Скорость 3 м/мин, Ёмкость корзины 35 л., 58 дБ, Микро резка 2х6 мм., Черный</t>
  </si>
  <si>
    <t>S3306</t>
  </si>
  <si>
    <t>Уничтожитель бумаг (Шредер) COMIX S3306</t>
  </si>
  <si>
    <t>Уничтожитель бумаг, COMIX, S3306, A4, Подача: 6 лист., Уровень секретности: 5, Скорость 2.2 м/мин, Ёмкость корзины 15 л., 58 дБ, Микро резка 2х5 мм., Белый</t>
  </si>
  <si>
    <t>S801</t>
  </si>
  <si>
    <t>Уничтожитель бумаг (Шредер) COMIX S801</t>
  </si>
  <si>
    <t>Уничтожитель бумаг, COMIX, S801, A4, Подача: 8 лист., Автоподача листов: 60л., Уничтожение CD/кредитных карт, Уровень секретности - 3, Скорость - 2м/мин (42мм/сек), Ёмкость корзины 22 л., 58db, Перекрёстная резка, Чёрный</t>
  </si>
  <si>
    <t>Ламинаторы</t>
  </si>
  <si>
    <t>F6301</t>
  </si>
  <si>
    <t>Ламинатор COMIX F6301 А3, 4 вала, 80-175 мкм, 40 см/мин.</t>
  </si>
  <si>
    <t>Ламинатор А3, COMIX, F6301, 4 вала, 80-175 мкм, 40 см/мин., Серый</t>
  </si>
  <si>
    <t>F9052</t>
  </si>
  <si>
    <t>Ламинатор COMIX F9052 А3, 4 вала, 80-125 мкм, 30 см/мин.</t>
  </si>
  <si>
    <t>Ламинатор А3, COMIX, F9052, 4 вала, 80-125 мкм, 30 см/мин., Серый</t>
  </si>
  <si>
    <t>F9061</t>
  </si>
  <si>
    <t>Ламинатор COMIX F9061 А4, 2 вала, 80-125 мкм, 30 см/мин.</t>
  </si>
  <si>
    <t>Ламинатор А4, COMIX, F9061, 2 вала, 80-125 мкм, 30 см/мин., Серый</t>
  </si>
  <si>
    <t>F6801</t>
  </si>
  <si>
    <t>Ламинатор COMIX F6801 А4, 4 вала, 80-125 мкм, 34 см/мин.</t>
  </si>
  <si>
    <t>Ламинатор А4, COMIX, F6801, 4 вала, 80-125 мкм, 34 см/мин., Серый</t>
  </si>
  <si>
    <t>F9062</t>
  </si>
  <si>
    <t>Ламинатор COMIX F9062 А3, 4 вала, 80-125 мкм, 38-45 см/мин.</t>
  </si>
  <si>
    <t>Ламинатор А3, COMIX, F9062, 4 вала, 80-125 мкм, 38-45 см/мин., Серый</t>
  </si>
  <si>
    <t>F9099W-CO60</t>
  </si>
  <si>
    <t>Ламинатор COMIX F9099W А4</t>
  </si>
  <si>
    <t>Ламинатор, COMIX, F9099W, A4, 2 вала, 75-125 мкм, 30 см/мин., Белый</t>
  </si>
  <si>
    <t>Переплётные машины</t>
  </si>
  <si>
    <t>B2950</t>
  </si>
  <si>
    <t>Переплётная машина на пластиковую пружину COMIX B2950, 150л./20мм.</t>
  </si>
  <si>
    <t>Переплётная машина, COMIX, B2950, на пластиковую пружину, 150л./20мм., Серый</t>
  </si>
  <si>
    <t>B2980</t>
  </si>
  <si>
    <t>Переплётная машина на железную пружину COMIX B2980, 120л./14,3мм.</t>
  </si>
  <si>
    <t>Переплётная машина, COMIX, B2980, на железную пружину, 120л./14,3мм., Чёрный</t>
  </si>
  <si>
    <t>3020V_BI</t>
  </si>
  <si>
    <t>Монохромный принтер Xerox Phaser 3020BI</t>
  </si>
  <si>
    <t>B230V_DNI</t>
  </si>
  <si>
    <t>Монохромный принтер Xerox B230DNI</t>
  </si>
  <si>
    <t>B310V_DNI</t>
  </si>
  <si>
    <t>Монохромный принтер Xerox B310DNI</t>
  </si>
  <si>
    <t>3025V_BI</t>
  </si>
  <si>
    <t>Монохромное МФУ Xerox WorkCentre 3025BI</t>
  </si>
  <si>
    <t>3025V_NI</t>
  </si>
  <si>
    <t>Монохромное МФУ Xerox WorkCentre 3025NI</t>
  </si>
  <si>
    <t>B225V_DNI</t>
  </si>
  <si>
    <t>Монохромное МФУ Xerox B225DNI</t>
  </si>
  <si>
    <t>B235V_DNI</t>
  </si>
  <si>
    <t>Монохромное МФУ Xerox B235DNI</t>
  </si>
  <si>
    <t>B305V_DNI</t>
  </si>
  <si>
    <t>Монохромное МФУ Xerox B305DNI</t>
  </si>
  <si>
    <t>B315V_DNI</t>
  </si>
  <si>
    <t>Монохромное МФУ Xerox B315DNI</t>
  </si>
  <si>
    <t>B7101V_D</t>
  </si>
  <si>
    <t>Базовый модуль МФУ Xerox VersaLink B7125/30/35 (B7101V_D) Настольная конфигурация</t>
  </si>
  <si>
    <t>B7101V_S</t>
  </si>
  <si>
    <t>Базовый модуль МФУ Xerox VersaLink B7125/30/35 (B7101V_S) Напольная конфигурация с тумбой + лоток</t>
  </si>
  <si>
    <t>B7101V_T</t>
  </si>
  <si>
    <t>Базовый модуль МФУ Xerox VersaLink B7125/30/35 (B7101V_T) Напольная конфигурация с тандемным лотком</t>
  </si>
  <si>
    <t>097S05185</t>
  </si>
  <si>
    <t>Комплект инициализации Xerox VersaLink B7125 (097S05185)</t>
  </si>
  <si>
    <t>Комплект инициализации, Xerox, VersaLink B7125 (097S05185)</t>
  </si>
  <si>
    <t>097S05190</t>
  </si>
  <si>
    <t>Комплект инициализации Xerox VersaLink B7130 (097S05190)</t>
  </si>
  <si>
    <t>Комплект инициализации, Xerox, VersaLink B7130 (097S05190)</t>
  </si>
  <si>
    <t>097S05191</t>
  </si>
  <si>
    <t>Комплект инициализации Xerox VersaLink B7135 (097S05191)</t>
  </si>
  <si>
    <t>Комплект инициализации, Xerox, VersaLink B7135 (097S05191)</t>
  </si>
  <si>
    <t>C230V_DNI</t>
  </si>
  <si>
    <t>Цветной принтер Xerox C230DNI</t>
  </si>
  <si>
    <t>C7000V_N</t>
  </si>
  <si>
    <t>Цветной принтер Xerox VersaLink C7000N</t>
  </si>
  <si>
    <t>C7101V_D</t>
  </si>
  <si>
    <t>Базовый модуль МФУ Xerox VersaLink C7120/25/30 (C7101V_D) Настольная конфигурация</t>
  </si>
  <si>
    <t>C7101V_S</t>
  </si>
  <si>
    <t>Базовый модуль МФУ Xerox VersaLink C7120/25/30 (C7101V_S) Напольная конфигурация с тумбой</t>
  </si>
  <si>
    <t>C7101V_T</t>
  </si>
  <si>
    <t>Базовый модуль МФУ Xerox VersaLink C7120/25/30 (C7101V_T) Напольный с трехлотковым модулем</t>
  </si>
  <si>
    <t>097S05201</t>
  </si>
  <si>
    <t>Комплект инициализации Xerox VersaLink C7120 (097S05201)</t>
  </si>
  <si>
    <t>Комплект инициализации, Xerox, VersaLink C7120 (097S05201)</t>
  </si>
  <si>
    <t>097S05202</t>
  </si>
  <si>
    <t>Комплект инициализации Xerox VersaLink C7125 (097S05202)</t>
  </si>
  <si>
    <t>Комплект инициализации, Xerox, VersaLink C7125 (097S05202)</t>
  </si>
  <si>
    <t>097S04949</t>
  </si>
  <si>
    <t>Дополнительный лоток Xerox 097S04949</t>
  </si>
  <si>
    <t>Дополнительный лоток, Xerox, 097S04949, А4, для Xerox VersaLink C500/C505 C600/C605/B600/B605/B610/B615, ёмкость 550 листов - max 4 лотка (не более 2 лотков, если установлен стенд. не более 1 дополнительного лотка, если установлен лоток большой емкости), максимальная плотность бумаги 220 гр/см3</t>
  </si>
  <si>
    <t>097S04907</t>
  </si>
  <si>
    <t>Дополнительный лоток Xerox 097S04907</t>
  </si>
  <si>
    <t>Дополнительный лоток c тумбой, Xerox, 097S04907, А3, для настольной конфигурации Xerox VersaLink B7025/B7030/B7035, C7020/7025/7030, B7125/B7130/B7135, C7120/7125/7130, ёмкость 520 листов, максимальная плотность бумаги 256 гр/см3</t>
  </si>
  <si>
    <t>097S04910</t>
  </si>
  <si>
    <t>Дополнительный лоток Xerox 097S04910</t>
  </si>
  <si>
    <t>Дополнительный лоток, Xerox, 097S04910, А3, для настольной конфигурации Xerox VersaLink B7025/B7030/B7035, C7020/7025/7030, ёмкость 520 листов, максимальная плотность бумаги 256 гр/см3</t>
  </si>
  <si>
    <t>320S01073</t>
  </si>
  <si>
    <t>Дополнительный коннектор (2шт) Xerox 320S01073</t>
  </si>
  <si>
    <t>Дополнительный коннектор (2шт), Xerox, 320S01073, WorkPlace Suite</t>
  </si>
  <si>
    <t>497K22640</t>
  </si>
  <si>
    <t>Считыватель карт Xerox Elatec TWN4 MultiTech (497K22640)</t>
  </si>
  <si>
    <t>Считыватель карт, Xerox, Elatec TWN4 MultiTech (497K22640), MULTITECH (MIFARE), версия PI/, кабель 13см</t>
  </si>
  <si>
    <t>497K23640</t>
  </si>
  <si>
    <t>Программное обеспечение Adobe Postscript 3 B7100 Xerox 497K23640</t>
  </si>
  <si>
    <t>Программное обеспечение Adobe Postscript 3 B7100, Xerox, 497K23640, Для Xerox VersaLink B7125/30/35</t>
  </si>
  <si>
    <t>320S01074</t>
  </si>
  <si>
    <t>Комплект виртуальных соединителей 12шт рабочего места Xerox 320S01074</t>
  </si>
  <si>
    <t>Комплект виртуальных соединителей 12шт рабочего места, Xerox, 320S01074 (Workplace Suite)</t>
  </si>
  <si>
    <t>320S01119</t>
  </si>
  <si>
    <t>Лицензия ПО Xerox Workplace Suite 320S01119</t>
  </si>
  <si>
    <t>Лицензия ПО, Xerox, Workplace Suite 320S01119, включает 2 коннектора - позволяет активировать "Защищенную печать" и/или "Встроенный терминал + учет"</t>
  </si>
  <si>
    <t>497K18121</t>
  </si>
  <si>
    <t>Считыватель карт Xerox Elatec TWN4 MultiTech (497K18121)</t>
  </si>
  <si>
    <t>Считыватель карт, Xerox, Elatec TWN4 MultiTech (497K18121), MULTITECH (MIFARE) версия P/ кабель 13см</t>
  </si>
  <si>
    <t>097S04909</t>
  </si>
  <si>
    <t>Тандемный модуль большой емкости Xerox 097S04909</t>
  </si>
  <si>
    <t>Тандемный модуль большой емкости, Xerox, 097S04909, для настольной конфигурации, 520 листов А3 + 2000 листов А4, максимальная плотность бумаги 256 гр/см3</t>
  </si>
  <si>
    <t>Ручки</t>
  </si>
  <si>
    <t>Ручка шариковая ErichKrause® ULTRA-20, цвет чернил черный</t>
  </si>
  <si>
    <t>Ручка шариковая, ErichKrause®, 13876, ULTRA-20, цвет чернил черный</t>
  </si>
  <si>
    <t>Ручка гелевая ErichKrause® Gelica®, цвет чернил черный</t>
  </si>
  <si>
    <t>Ручка гелевая, ErichKrause®, 45472, Gelica®, цвет чернил черный</t>
  </si>
  <si>
    <t>Канцелярские клейкие ленты</t>
  </si>
  <si>
    <t>JF1230-2</t>
  </si>
  <si>
    <t>Блистер клейких лент (Скотч) Comix JF1230-2, 12 мм.*18.2 м. (2 ленты)</t>
  </si>
  <si>
    <t>Блистер клейких лент, Comix, JF1230-2, 12 мм.*18.2 м., 38 мкм., Красный-фиолетовый, 2 шт.</t>
  </si>
  <si>
    <t>&gt;432</t>
  </si>
  <si>
    <t>Кнопки</t>
  </si>
  <si>
    <t>Бумага офисная А4</t>
  </si>
  <si>
    <t>Перфофайлы</t>
  </si>
  <si>
    <t>A480M</t>
  </si>
  <si>
    <t>Файл-вкладыш пластик. Deluxe Clear A480M, A4, 80 мкм. (пакет 100 файлов)</t>
  </si>
  <si>
    <t>Файл-вкладыш пластиковый, Deluxe, Clear A480M, A4, прозрачный, 80 мкм. (пакет 100 шт.)</t>
  </si>
  <si>
    <t>A4100M</t>
  </si>
  <si>
    <t>Файл-вкладыш пластик. Deluxe Clear A4100M, A4, 100 мкм. (пакет 100 файлов)</t>
  </si>
  <si>
    <t>Файл-вкладыш пластиковый, Deluxe, Clear A4100M, A4, прозрачный, 100 мкм. (пакет 100 шт.)</t>
  </si>
  <si>
    <t>Папки регистраторы</t>
  </si>
  <si>
    <t>3-GN36 (3&amp;quot; GREEN)</t>
  </si>
  <si>
    <t>Папка-регистратор Deluxe с арочным механизмом, Office 3-GN36 (3" GREEN), А4, 70 мм, зелёный</t>
  </si>
  <si>
    <t>Папка-регистратор с арочным механизмом, Deluxe, Office 3-GN36 (3" GREEN), А4, 70 мм, 1200 мкм. (2 мм.), PVC/PVC, Разборная, зелёный</t>
  </si>
  <si>
    <t>3-BK19 (3&amp;quot; BLACK)</t>
  </si>
  <si>
    <t>Папка-регистратор Deluxe с арочным механизмом, Office 3-BK19 (3" BLACK), А4, 70 мм, чёрный</t>
  </si>
  <si>
    <t>Папка-регистратор с арочным механизмом, Deluxe, Office 3-BK19 (3" BLACK), А4, 70 мм, 1200 мкм. (2 мм.), PVC/PVC, Разборная, чёрный</t>
  </si>
  <si>
    <t>2-GY27</t>
  </si>
  <si>
    <t>Папка-регистратор Deluxe с арочным механизмом, Office 2-GY27, А4, 50 мм, серый</t>
  </si>
  <si>
    <t>Папка-регистратор с арочным механизмом, Deluxe, Office 2-GY27, А4, 50 мм, 1200 мкм. (2 мм.), PVC/PVC, Разборная, Серый</t>
  </si>
  <si>
    <t>3-BE21 (3&amp;quot; BLUE)</t>
  </si>
  <si>
    <t>Папка-регистратор Deluxe с арочным механизмом Office, 3-BE21 (3" BLUE)</t>
  </si>
  <si>
    <t>Папка-регистратор с арочным механизмом, Deluxe, Office 3-BE21 (3" BLUE), А4, 70 мм, 1200 мкм. (2 мм.), PVC/PVC, Разборная, синий</t>
  </si>
  <si>
    <t>2-BK19 (2&amp;quot; BLACK)</t>
  </si>
  <si>
    <t>Папка-регистратор Deluxe с арочным механизмом, Office 2-BK19 (2" BLACK), А4, 50 мм, чёрный</t>
  </si>
  <si>
    <t>Папка-регистратор с арочным механизмом, Deluxe, Office 2-BK19 (2" BLACK), А4, 50 мм, 1200 мкм. (2 мм.), PVC/PVC, Разборная, чёрный</t>
  </si>
  <si>
    <t>3-YW5 (3&amp;quot; YELLOW)</t>
  </si>
  <si>
    <t>Папка-регистратор Deluxe с арочным механизмом, Office 3-YW5 (3" YELLOW), А4, 70 мм, желтый</t>
  </si>
  <si>
    <t>Папка-регистратор с арочным механизмом, Deluxe, Office 3-YW5 (3" YELLOW), А4, 70 мм, 1200 мкм. (2 мм.), PVC/PVC, Разборная, желтый</t>
  </si>
  <si>
    <t>3-WN8 (3&amp;quot; WINE)</t>
  </si>
  <si>
    <t>Папка-регистратор Deluxe с арочным механизмом, Office 3-WN8 (3" WINE), А4, 70 мм, бордовый</t>
  </si>
  <si>
    <t>Папка-регистратор с арочным механизмом, Deluxe, Office 3-WN8 (3" WINE), А4, 70 мм, 1200 мкм. (2 мм.), PVC/PVC, Разборная, бордовый</t>
  </si>
  <si>
    <t>2-YW5</t>
  </si>
  <si>
    <t>Папка-регистратор Deluxe с арочным механизмом, Office 2-YW5, А4, 50 мм, жёлтый</t>
  </si>
  <si>
    <t>Папка-регистратор с арочным механизмом, Deluxe, Office 2-YW5, А4, 50 мм, 1200 мкм. (2 мм.), PVC/PVC, Разборная, Жёлтый</t>
  </si>
  <si>
    <t>2-WN8</t>
  </si>
  <si>
    <t>Папка-регистратор Deluxe с арочным механизмом, Office 2-WN8, А4, 50 мм, бордовый</t>
  </si>
  <si>
    <t>Папка-регистратор с арочным механизмом, Deluxe, Office 2-WN8, А4, 50 мм, 1200 мкм. (2 мм.), PVC/PVC, Разборная, бордовый</t>
  </si>
  <si>
    <t>3-RD24 (3&amp;quot; RED)</t>
  </si>
  <si>
    <t>Папка-регистратор Deluxe с арочным механизмом, Office 3-RD24 (3" RED), А4, 70 мм, красный</t>
  </si>
  <si>
    <t>Папка-регистратор с арочным механизмом, Deluxe, Office 3-RD24 (3" RED), А4, 70 мм, 1200 мкм. (2 мм.), PVC/PVC, Разборная, красный</t>
  </si>
  <si>
    <t>2-PE1</t>
  </si>
  <si>
    <t>Папка-регистратор Deluxe с арочным механизмом, Office 2-PE1, А4, 50 мм, фиолетовый</t>
  </si>
  <si>
    <t>Папка-регистратор с арочным механизмом, Deluxe, Office 2-PE1, А4, 50 мм, 1200 мкм. (2 мм.), PVC/PVC, Разборная, Фиолетовый</t>
  </si>
  <si>
    <t>2-OE6</t>
  </si>
  <si>
    <t>Папка-регистратор Deluxe с арочным механизмом, Office 2-OE6, А4, 50 мм, оранжевый</t>
  </si>
  <si>
    <t>Папка-регистратор с арочным механизмом, Deluxe, Office 2-OE6, А4, 50 мм, 1200 мкм. (2 мм.), PVC/PVC, Разборная, Оранжевый</t>
  </si>
  <si>
    <t>3-PE1 (3&amp;quot; PURPLE)</t>
  </si>
  <si>
    <t>Папка-регистратор Deluxe с арочным механизмом, Office 3-PE1 (3" PURPLE), А4, 70 мм, фиолетовый</t>
  </si>
  <si>
    <t>Папка-регистратор с арочным механизмом, Deluxe, Office 3-PE1 (3" PURPLE), А4, 70 мм, 1200 мкм. (2 мм.), PVC/PVC, Разборная, фиолетовый</t>
  </si>
  <si>
    <t>3-OE6 (3&amp;quot; ORANGE)</t>
  </si>
  <si>
    <t>Папка-регистратор Deluxe с арочным механизмом, Office 3-OE6 (3" ORANGE), А4, 70 мм, оранжевый</t>
  </si>
  <si>
    <t>Папка-регистратор с арочным механизмом, Deluxe, Office 3-OE6 (3" ORANGE), А4, 70 мм, 1200 мкм. (2 мм.), PVC/PVC, Разборная, оранжевый</t>
  </si>
  <si>
    <t>Системы "Умный дом"</t>
  </si>
  <si>
    <t>WXKG01LM</t>
  </si>
  <si>
    <t>Беспроводная кнопка Mi Home</t>
  </si>
  <si>
    <t>Беспроводная кнопка, Mi, Mi Home WXKG01LM,YTC4040GL/WXKG01LM, Wi-Fi 2.4 Ггц, Белый</t>
  </si>
  <si>
    <t>MCCGQ02HL</t>
  </si>
  <si>
    <t>Датчики открытия окна и двери Mi Door and Window Sensor 2 Белый</t>
  </si>
  <si>
    <t>Датчики открытия окна и двери, Mi, Door and Window Sensor 2, MCCGQ02HL/BHR5154GL, Mi Door and Window Sensor 2, Bluetooth 5.1 BLE, МCR2032 (в комплекте), -10°C to 50°C, Белый</t>
  </si>
  <si>
    <t>Tapo C100</t>
  </si>
  <si>
    <t>IP-камера TP-Link Tapo C100</t>
  </si>
  <si>
    <t>IP-камера, TP-Link, Tapo C100, CMOS-матрица 1/3.2", ИК-подсветка - до 9 м, Функция день/ночь, 2.0 мега., Объектив: 3.3 мм, H.264, 1080p, 9,0В/0,6А.</t>
  </si>
  <si>
    <t>RTCGQ01LM</t>
  </si>
  <si>
    <t>Датчик движения Mi Smart Home Белый</t>
  </si>
  <si>
    <t>Датчик движения, Mi, Smart Home YTC4041GL, Пластик, Дальность обнаружения 7м, Угол обнаружения 170, Белый</t>
  </si>
  <si>
    <t>WXKG11LM</t>
  </si>
  <si>
    <t>Беспроводная кнопка Xiaomi AQARA Wireless Switch Mini</t>
  </si>
  <si>
    <t>Беспроводная кнопка, Xiaomi, AQARA Wireless Switch Mini, WXKG11LM, 12 х 45 х 45 мм, Zigbee, Батарея: CR2032, Беспроводная работа с центром умного дома Aqara Hub по протоколу Zigbee, Легко настроить в приложении Aqara для iOS, Android, Стикер для наклеивания — в комплекте, До двух лет на одной батарее (таблетка C2032), Белый</t>
  </si>
  <si>
    <t>LYWSD02MMC</t>
  </si>
  <si>
    <t>Часы-термогигрометр Xiaomi Temperature and Humidity Monitor Clock Белый</t>
  </si>
  <si>
    <t>Часы-термогигрометр, Xiaomi, Temperature and Humidity Monitor Clock, BHR5435GL/LYWSD02MMC, Диапазон измерения температуры 0°C–60°C, Диапазон измерения влажности 0%-99% RH, Bluetooth Low Energy 5.0, Размер 110 мм x 55 мм x 10,1 мм, Батарея CR2032 (x2, приобретается отдельно), Режим отображения времени 12-часовой / 24-часовой, Рабочее напряжение DC2.5V–3V, Белый</t>
  </si>
  <si>
    <t>WS-EUK03</t>
  </si>
  <si>
    <t>Настенный выключатель одноклавишный Aqara Smart Wall Switch H1 (With Neutral, Single Rocker)</t>
  </si>
  <si>
    <t>Настенный выключатель одноклавишный, Aqara, Smart Wall Switch H1 (With Neutral, Single Rocker), WS-EUK03, 86 х 86 х 37,55 мм, Zigbee 3.0, Напряжение питания: 100 – 250 В~, 50/60 Гц, Максимальная нагрузка: 2000 Вт, 0°С…+40°С, Для работы устройства требуется Центр умного дома (Hub) с поддержкой Zigbee 3.0, Работает с Алисой, Белый</t>
  </si>
  <si>
    <t>ZNDMWG04LM</t>
  </si>
  <si>
    <t>Центральный контроллер Xiaomi Smart Home Hub 2</t>
  </si>
  <si>
    <t>Центральный контроллер, Xiaomi, SmartHomeHub2, BHR6765GL/ZNDMWG04LM, 959526mm, 5V-1A, NetworkPort:10/100Mbps Ethernet, Wi-FiIEEE802.11a/b/g/n2.4GHz/5GHz, Zigbee, 3.0 IEEE802.15.4, Bluetooth 5.0, Белый</t>
  </si>
  <si>
    <t>Цифровая камера видеонаблюдения Mi Camera 2K (Magnetic Mount)</t>
  </si>
  <si>
    <t>MWC13</t>
  </si>
  <si>
    <t>Комплект видеонаблюдения Xiaomi Mi Outdoor Security Camera 1080p Set</t>
  </si>
  <si>
    <t>Комплект видеонаблюдения, Xiaomi, Mi Outdoor Security Camera 1080p Set, MWC13, 1080p, IP65, ширина обзора 130°, приемник в комплекте</t>
  </si>
  <si>
    <t>Tapo P100(1-pack)</t>
  </si>
  <si>
    <t>Умная мини Wi-Fi розетка TP-Link Tapo P100(1-pack)</t>
  </si>
  <si>
    <t>Умная мини Wi-Fi розетка, TP-Link, Tapo P100(1-pack), IEEE 802.11b/g/n, 2,4 ГГц</t>
  </si>
  <si>
    <t>Tapo C110</t>
  </si>
  <si>
    <t>IP-камера TP-Link Tapo C110</t>
  </si>
  <si>
    <t>IP-камера, TP-Link, Tapo C110, Матрица 1/2,8", 3 МП (2304  1296), f/2,0, фокусное расстояние: 3,3 мм ИК-подсветка - до 9 м, WI-FI 802.11n, внутренняя</t>
  </si>
  <si>
    <t>Tapo C200</t>
  </si>
  <si>
    <t>IP-камера TP-Link Tapo C200</t>
  </si>
  <si>
    <t>IP-камера, TP-Link, Tapo C200, CMOS-матрица 1/2.9", ИК-подсветка - до 9 м, Функция день/ночь, 2.4 мега., Объектив: 4 мм, H.264, 1080p, 9,0В/0,6А.</t>
  </si>
  <si>
    <t>Tapo C210</t>
  </si>
  <si>
    <t>IP-камера TP-Link Tapo C210</t>
  </si>
  <si>
    <t>IP-камера, TP-Link, Tapo C210, PTZ, WiFi, 3MP, 1/2,8 дюйма, f/2,4. 3,83 мм, ИК-подсветка 9м,Двусторонняя аудиосвязь</t>
  </si>
  <si>
    <t>Tapo C310</t>
  </si>
  <si>
    <t>IP-камера TP-Link Tapo C310</t>
  </si>
  <si>
    <t>IP-камера, TP-Link, Tapo C310, Уличная, WI-FI 802.11b/g/n, 3 Мп (2304  1296), 15fps, матрица 1/2,7', объектив 3,89 мм, ИК-подсветка до 30 м</t>
  </si>
  <si>
    <t>Tapo C320WS</t>
  </si>
  <si>
    <t>IP-камера TP-Link Tapo C320WS</t>
  </si>
  <si>
    <t>IP-камера, TP-Link, C320WS, Уличная, WI-FI 802.11b/g/n, 4 Мп (2560  1440), f/1,61. объетив 3,18 мм, ИК-подсветка 850 нм до 30 м</t>
  </si>
  <si>
    <t>BHR6398GL</t>
  </si>
  <si>
    <t>Цифровая видеокамера Xiaomi Outdoor Camera AW200 BHR6398GL</t>
  </si>
  <si>
    <t>Цифровая видеокамера, Xiaomi, Outdoor Camera AW200, BHR6398GL, Разрешение 1920x1080, 2MP, Поле зрения объектива, 120°, IEEE 802.11b/g/n 2,4 ГГц, Карта памяти Micro SD, От -20 °C до 50 °C, IP65</t>
  </si>
  <si>
    <t>BHR6816EU</t>
  </si>
  <si>
    <t>Цифровая видеокамера Xiaomi Outdoor Camera AW300 BHR6816EU</t>
  </si>
  <si>
    <t>Цифровая видеокамера, Xiaomi, Outdoor Camera AW300, BHR6816EU, Разрешение 2304x1296, 3MP, Поле зрения объектива 101,7°, 802.11b/g/n 2,4 ГГц, Карта памяти Micro SD, От -30 °C до 60 °C, IP66</t>
  </si>
  <si>
    <t>Цифровая видеокамера Xiaomi Smart Camera C200 BHR6766GL</t>
  </si>
  <si>
    <t>Цифровая видеокамера, Xiaomi, Smart Camera C200, BHR6766GL, Разрешение 1920x1080, 2MP, Регулируемая панорама 360°, 360° по горизонтали, 106° по вертикали, 802.11 b/g/n, 2.4 ГГц, microSD card (up to 256 GB)</t>
  </si>
  <si>
    <t>BHR6540GL</t>
  </si>
  <si>
    <t>Цифровая видеокамера Xiaomi Smart Camera C300 BHR6540GL</t>
  </si>
  <si>
    <t>Цифровая видеокамера, Xiaomi, Smart Camera C300, BHR6540GL, Разрешение 2304 x 1296, 3MP, Регулируемая панорама 360°, двухосевой привод 360° по горизонтали и 108° по вертикали, 802.11b/g/n 2,4 ГГц, Карта Micro SD (объемом до 256 ГБ)</t>
  </si>
  <si>
    <t>BHR6619GL</t>
  </si>
  <si>
    <t>Цифровая видеокамера Xiaomi Smart Camera C400 BHR6619GL</t>
  </si>
  <si>
    <t>Цифровая видеокамера, Xiaomi, Smart Camera C400, BHR6619GL, Разрешение 2560х1440, 4MP, Регулируемая панорама 360°, 360° по горизонтали, 106° по вертикали, 802.11 b/g/n, 2.4 ГГц, microSD card (up to 256 GB)</t>
  </si>
  <si>
    <t xml:space="preserve">Smart устройства </t>
  </si>
  <si>
    <t>MJXSJ03XW</t>
  </si>
  <si>
    <t>Автоматический дозатор пенного мыла Mi Automatic Foaming Soap Dispenser Белый</t>
  </si>
  <si>
    <t>Автоматический дозатор пенного мыла, Xiaomi, BHR4558GL / MJXSJ03XW, ABS-пластик, 300 мл, IPX4, Белый</t>
  </si>
  <si>
    <t>Сменный блок мыла для дозатора Mi Simpleway Foaming Hand Wash (300мл)</t>
  </si>
  <si>
    <t>Сменный блок мыла, Xiaomi, Mi Simpleway Foaming Hand Soap, BHR4559GL, Объем 300 мл</t>
  </si>
  <si>
    <t>XMBXXZ01HT</t>
  </si>
  <si>
    <t>Бумага Xiaomi Mi Portable Photo Printer Paper для портативного фотопринтера</t>
  </si>
  <si>
    <t>Бумага для портативного фотопринтера, Xiaomi, Mi Portable Photo Printer Paper, TEJ4019GL, 23, 20 листов, Клейкая основая, Матовая</t>
  </si>
  <si>
    <t>XMXHB02WC</t>
  </si>
  <si>
    <t>Графический планшет Mijia LCD Small Blackboard 13.5</t>
  </si>
  <si>
    <t>Цифровая доска, Xiaomi, Mijia LCD Blackboard 13,5 inches, XMXHB02WC/BHR4245GL, Рабочая область 318 х 225 мм, Питание CR2025, Белый</t>
  </si>
  <si>
    <t>MJXHB02WC</t>
  </si>
  <si>
    <t>Графический планшет Xiaomi LCD Writing Tablet 13.5" Color Edition</t>
  </si>
  <si>
    <t>Графический планшет, Xiaomi, LCD Writing Tablet 13.5", Color Edition, MJXHB02WC/BHR7278GL, 214  300  7,2 мм, ABS, полимерный твердый жидкокристаллический дисплей, мягкая пленка, CR2025, Цветная версия, Белый</t>
  </si>
  <si>
    <t>MJJGCJYD001QW</t>
  </si>
  <si>
    <t>Лазерный дальномер Xiaomi Smart Laser Measure</t>
  </si>
  <si>
    <t>Лазерный дальномер, Xiaomi, Smart Laser Measure, BHR5596GL/MJJGCJYD001QW, Диапазон измерений 0,05-40 м, Единица измерения м/фут, Длина волны 630-680 нм, Литий-ионный аккумулятор 3,7 В 370 мАч, Bluetooth Прибл. 8 м (без препятствий), Диапазон частот 2400-2483,5 МГц, Рабочая Мощность 0,7 Вт (Макс.), Серый</t>
  </si>
  <si>
    <t>ZPDYJ03HT</t>
  </si>
  <si>
    <t>Портативный фотопринтер Xiaomi Instant Photo Printer 1S Set</t>
  </si>
  <si>
    <t>Портативный фотопринтер, Xiaomi, Instant Photo Printer 1S Set, BHR6747GL/ZPDYJ03HT, Сублимационная печать, Цветовая градация 256, Скорость печати 57сек., 300dpi, 194  124,6  83,6 мм, Вес 1,2кг (фотопринтер, держатель для бумаги, адаптер питания, лоток для бумаги, картридж, фотобумага на 6 дюймов  10 шт., фотоальбом), Вход: 24 В-1,6 A, Wi-Fi IEEE 802.11 b/g/n 2,4 ГГц, Срок службы продукции 5 лет, Белый</t>
  </si>
  <si>
    <t>XWFE01MG-GL</t>
  </si>
  <si>
    <t>Набор фильтров для диспенсера Xiaomi Smart Pet Fountain</t>
  </si>
  <si>
    <t>Набор фильтров, Xiaomi, Для диспенсера Xiaomi Smart Pet Fountain, BHR6148GL/XWFE01MG-GL, Четырехступенчатая глубокая фильтрация, Фильтр и блок фильтра водяного насоса рекомендуется заменять каждый месяц, Водяную трубку рекомендуется заменять каждые 2 месяца</t>
  </si>
  <si>
    <t>XWDB01MG-GL</t>
  </si>
  <si>
    <t>Набор картриджей для умной кормушки Xiaomi Smart Pet Food Feeder</t>
  </si>
  <si>
    <t>Набор картриджей, Xiaomi, Для умной кормушки Smart Pet Food Feeder, BHR6144GL/XWDB01MG-GL, Экологически безопасные материалы, Поглощение влаги и влагоустойчивость, Белый</t>
  </si>
  <si>
    <t>T Air Lite</t>
  </si>
  <si>
    <t>Умное мусорное ведро Townew Smart Trash Can T Air Lite Серый</t>
  </si>
  <si>
    <t>Умное мусорное ведро, Townew, T Air Lite, Smart Trash Can, Объем 16.6 л, Технология запечатывания пакета, Полуавтоматическое, Влагозащита IPX4, Серый</t>
  </si>
  <si>
    <t>T Air X</t>
  </si>
  <si>
    <t>Умное мусорное ведро Townew Diaper Pail Белый</t>
  </si>
  <si>
    <t>Умное мусорное ведро, Townew, T4, Diaper Pail, Объем 16.7 л, Технология запечатывания пакета, Автоматическая крышка и замена мешка, Влагозащита TBC, Белый</t>
  </si>
  <si>
    <t>Coconut shell activated carbon</t>
  </si>
  <si>
    <t>Сменные поглотители запаха для умного ведра Townew (12 шт. в упаковке)</t>
  </si>
  <si>
    <t>Сменные поглотители запаха для умного ведра, Townew, Coconut shell activated carbon, (12 шт. в упаковке), для модели TT, Замена каждые 2-3 недели, Белый</t>
  </si>
  <si>
    <t>ACGC-2010101.R1</t>
  </si>
  <si>
    <t>Игровое компьютерное кресло Aerocool AC120 AIR-BR</t>
  </si>
  <si>
    <t>Игровое компьютерное кресло, Aerocool, AC120 AIR-BR, Искусственная кожа PU AIR, (Ш)53*(Г)57*(В)124 (132) см, Чёрно-Красный</t>
  </si>
  <si>
    <t>CGR-OUTRIDER S-RY</t>
  </si>
  <si>
    <t>Игровое компьютерное кресло Cougar OUTRIDER S ROYAL</t>
  </si>
  <si>
    <t>Игровое компьютерное кресло, Cougar, OUTRIDER S ROYAL, Искусственная кожа PU AIR, (Ш)53*(Г)57*(В)119 (127) см, Чёрный</t>
  </si>
  <si>
    <t>Машинка для удаления катышков с одежды Deerma Lint Remover MQ600 Белый</t>
  </si>
  <si>
    <t>Машинка для удаления катышков с одежды, Deerma, MQ600, Нержавеющая сталь, 2 сменных лезвия в комплекте, 350мА, Размер 110*80*80 мм, Мощность 3W, Белый</t>
  </si>
  <si>
    <t>Машинка для удаления катышков с одежды Deerma Lint Remover MQ813W Белый</t>
  </si>
  <si>
    <t>Машинка для удаления катышков с одежды, Deerma, Lint Remover MQ813W, Нержавеющая сталь, Индикаторы состояния, Номинальная мощность 3 Вт, Размер 192*70*75 см, Белый</t>
  </si>
  <si>
    <t>Сушилка для обуви Deerma HX10 Shoe dryer</t>
  </si>
  <si>
    <t>Сушилка для обуви, Deerma, HX10 Shoe dryer</t>
  </si>
  <si>
    <t>DEM-DR050</t>
  </si>
  <si>
    <t>Термос с функцией подогрева Deerma Portable Heating Water Cup DEM-DR050 Белый</t>
  </si>
  <si>
    <t>Термос с функцией подогрева, Deerma, Portable Heating Water Cup DEM-DR050, Контроль температуры, Объем 350 мл, Трехслойная защита от ожогов, Мощность 300 Вт, Влагозащита, Белый</t>
  </si>
  <si>
    <t>SC-920</t>
  </si>
  <si>
    <t>Товары для уборки</t>
  </si>
  <si>
    <t>TB500</t>
  </si>
  <si>
    <t>Полотер/Швабра Deerma Spray Mop TB500 Белый</t>
  </si>
  <si>
    <t>Полотер/Швабра, Deerma, TB500, Нержавеющая сталь, ABS-пластик и полипропилен, 350 мл, 700 г, Белый</t>
  </si>
  <si>
    <t>TB01</t>
  </si>
  <si>
    <t>Насадка для швабры Deerma Spray Mop TB500 двухсторонняя из микрофибры (4шт)</t>
  </si>
  <si>
    <t>Насадка для швабры двухсторонняя из микрофибры, Deerma, TB01, для Deerma Spray Mop TB500, 4 шт в комплекте</t>
  </si>
  <si>
    <t>YD-02</t>
  </si>
  <si>
    <t>Комплект для уборки Yijie Rotary Mop Set Белый</t>
  </si>
  <si>
    <t>Комплект для уборки, Yijie, YD-02, Rotary Mop Set, Специальный отсек для мусора, Роликовая система очистки, Длина ручки 130 см, Диаметр насадки 24 см, Тряпка из микрофибры 1 шт, Белый</t>
  </si>
  <si>
    <t>Аксессуары для кухни</t>
  </si>
  <si>
    <t>HU0027</t>
  </si>
  <si>
    <t>Автоматический штопор Houhou Electric Wine Opener</t>
  </si>
  <si>
    <t>Автоматический штопор, Houhou, Electric Wine Opener, HU0027/YP-SKU3007077, Нержавеющая сталь, 550 мАч,Размер 252*45 мм, Черный</t>
  </si>
  <si>
    <t>CJ-TZ02</t>
  </si>
  <si>
    <t>Винный набор аксессуаров Circle Joy Set</t>
  </si>
  <si>
    <t>Винный набор аксессуаров, Xiaomi, Circle Joy Set, CJ-TZ02, Нержавеющая сталь, Пластик, Автоматический штопор, Многофункциональный круглый нож с защитой от детей (для открытия оловянных крышек и защитных этикеток, Металлическая пробка для вина, Аэратор</t>
  </si>
  <si>
    <t>CJ-TZ09</t>
  </si>
  <si>
    <t>Винный набор аксессуаров Circle Joy Beer Wine 7 in 1</t>
  </si>
  <si>
    <t>Винный набор аксессуаров, Circle Joy, Beer Wine 7 in 1 CJ-TZ09, Штопор для вина+открывашка для пивных бутылок, 2-в-1 (для вина и пива), нож для фольги, винные пробки, декантер и штопор</t>
  </si>
  <si>
    <t>Ножи и наборы ножей</t>
  </si>
  <si>
    <t>HU0015</t>
  </si>
  <si>
    <t>Набор ножей HuoHou Cool black non-stick steel knife set</t>
  </si>
  <si>
    <t>Набор ножей, HuoHou Cool black non-stick steel knife set, HU0015, 2 предмета, Нержавеющая сталь, Большой нож: длина клинка 17.7 см, Средний нож: длина клинка 16.8 см, Защита от коррозии, Черный</t>
  </si>
  <si>
    <t>HU0033</t>
  </si>
  <si>
    <t>Набор ножей HuoHou 5-piece set of compound steel knife</t>
  </si>
  <si>
    <t>Набор ножей, HuoHou 5-piece set of compound steel knife HU0033,5 предметов, Молибден-ванадиевая сталь, Тесак, Поварской нож, Нож для легкой резки, Универсальный нож, Трехслойная сталь, Острая заточка, Зеркальная полировка, Острая заточка в углах</t>
  </si>
  <si>
    <t>Термосы</t>
  </si>
  <si>
    <t>Чайники</t>
  </si>
  <si>
    <t>Кастрюли и ковши</t>
  </si>
  <si>
    <t>Крышки для посуды</t>
  </si>
  <si>
    <t>Наборы посуды</t>
  </si>
  <si>
    <t>Сковороды и сотейники</t>
  </si>
  <si>
    <t>Формы для выпечки</t>
  </si>
  <si>
    <t>Пылесосы</t>
  </si>
  <si>
    <t>Вертикальные пылесосы</t>
  </si>
  <si>
    <t>SSXCQ01XY</t>
  </si>
  <si>
    <t>Беспроводной вертикальный мини-пылесос Xiaomi Mi Vacuum Cleaner mini Белый</t>
  </si>
  <si>
    <t>Беспроводной вертикальный мини-пылесос, Xiaomi, Mi Vacuum Cleaner mini, SSXCQ01XY / BHR4562GL / BHR5156EU, Вес 0,5 кг, Мощность всасывания 6000 Па, Потребляемая мощность 40 Вт, Время зарядки 3 ч, Время работы до 30 мин, Уровень шума 75 дБ, Объём пылесборника 100 мл, Белый</t>
  </si>
  <si>
    <t>MJWXCQ03DY</t>
  </si>
  <si>
    <t>Беспроводной вертикальный пылесос Xiaomi Mi Handheld Vacuum Cleaner Light Белый</t>
  </si>
  <si>
    <t>Беспроводной вертикальный пылесос, Xiaomi, Mi Handheld Vacuum Cleaner Light, MJWXCQ03DY / BHR4636GL, Белый</t>
  </si>
  <si>
    <t>B206</t>
  </si>
  <si>
    <t>Беспроводной вертикальный пылесос Xiaomi Vacuum Cleaner G9 Plus</t>
  </si>
  <si>
    <t>Беспроводной вертикальный пылесос, Xiaomi, Vacuum Cleaner G9 Plus (B206/BHR6185EU), Мощность всасывания 120 аэроватт, Время зарядки 3.5 ч, Время автономной работы до 60 мин, Емкость аккумулятора 2500 мАч, Тип уборки сухая, Белый</t>
  </si>
  <si>
    <t>B207</t>
  </si>
  <si>
    <t>Беспроводной вертикальный пылесос Xiaomi Vacuum Cleaner G10 Plus</t>
  </si>
  <si>
    <t>Беспроводной вертикальный пылесос, Xiaomi, Vacuum Cleaner G10 Plus (B207/BHR6179EU), Мощность всасывания 150 аэроватт, Время зарядки 4 ч, Время автономной работы до 65 мин, Емкость аккумулятора 3000 мАч, Тип уборки сухая и влажная, Белый</t>
  </si>
  <si>
    <t>MJWXCQ05XYHW</t>
  </si>
  <si>
    <t>Беспроводной вертикальный пылесос Xiaomi Vacuum Cleaner G11</t>
  </si>
  <si>
    <t>Беспроводной вертикальный пылесос, Xiaomi, Vacuum Cleaner G11 (MJWXCQ05XYHW/BHR5512EU), Вес 4.15 кг., Мощность всасывания 185 аэроватт, Время зарядки 4 ч, Время автономной работы до 60 мин, Емкость аккумулятора 3050 мАч, Тип уборки сухая, Белый</t>
  </si>
  <si>
    <t>B302GL</t>
  </si>
  <si>
    <t>Беспроводной вертикальный пылесос Xiaomi Truclean W10 Pro Wet Dry Vacuum Белый (с заряд. B302CN-JZ)</t>
  </si>
  <si>
    <t>Беспроводной вертикальный пылесос, Xiaomi, Truclean W10 Pro Wet Dry Vacuum (B302GL/ BHR6278EU), с заряд. док-станцией B302CN-JZ, IPX 4, Функции уборки 3-в-1, Номинальная мощность 200 Вт, Ёмкость аккумулятора 3700 мАч, Автономная работа 35 м, Белый</t>
  </si>
  <si>
    <t>Проводной вертикальный пылесос Deerma DX115С Черный</t>
  </si>
  <si>
    <t>DX700</t>
  </si>
  <si>
    <t>Проводной вертикальный пылесос Deerma DX700</t>
  </si>
  <si>
    <t>DX700S</t>
  </si>
  <si>
    <t>Проводной вертикальный пылесос Deerma DX700S Черный</t>
  </si>
  <si>
    <t>Проводной вертикальный пылесос, Deerma, DX700S, Давление 15 кПа, Объём пылесборника 0.8 литров, Длина кабеля 4.5 м, Потребляемая мощность 600 Вт, Уровень шума 75 дБ, Вес 2.2 кг, Черный</t>
  </si>
  <si>
    <t>DX600</t>
  </si>
  <si>
    <t>Проводной вертикальный пылесос Deerma DX600 Черный</t>
  </si>
  <si>
    <t>VC55</t>
  </si>
  <si>
    <t>Беспроводной вертикальный пылесос Deerma VC55 Белый</t>
  </si>
  <si>
    <t>Беспроводной вертикальный пылесос, Deerma, VC55, Мощность всасывания 13 кПа, Вес 2.6 кг, Уровень шума 78 дБ, Объём пылесборника 300 мл, Ёмкость аккумулятора 2500 мАч, Белый</t>
  </si>
  <si>
    <t>VC20 Pro</t>
  </si>
  <si>
    <t>Беспроводной вертикальный пылесос Deerma VC20 Pro Синий</t>
  </si>
  <si>
    <t>Беспроводной вертикальный пылесос, Deerma, VC20 Pro, Сухая/влажная уборка, Мощность всасывания 17000 Па, Вес 2.3 кг, Время зарядки 3 ч, Уровень шума 84 дБ, Объём пылесборника 600 мл, Объём резервуара для воды 400 мл, Ёмкость аккумулятора 2500 мАч, Синий</t>
  </si>
  <si>
    <t>SC-VC80H23</t>
  </si>
  <si>
    <t>1.633-425.0</t>
  </si>
  <si>
    <t>Стеклоочиститель KARCHER WV 2 Black Edition</t>
  </si>
  <si>
    <t>Стеклоочиститель, KARCHER, WV 2 Black Edition 1.633-425.0, Время работы 35 мин</t>
  </si>
  <si>
    <t>Робот-пылесосы</t>
  </si>
  <si>
    <t>RV-R290</t>
  </si>
  <si>
    <t>B106GL</t>
  </si>
  <si>
    <t>Робот-пылесос Xiaomi Robot Vacuum E10 Белый (в комплекте блок питания и зарядная станция CDZB112)</t>
  </si>
  <si>
    <t>MJSTL</t>
  </si>
  <si>
    <t>Робот-пылесос Mi Robot Vacuum-Mop 2 Lite Белый (в комплекте с зарядной док-станцией CDZMJSTL)</t>
  </si>
  <si>
    <t>Робот-пылесос, Xiaomi, Mi Robot Vacuum Mop 2 Lite, MJSTL (BHR5217EU/BHR5217EN/BHR5959RU), в комплекте с зарядной док-станцией CDZMJSTL, Функция влажной уборки, Лазерный датчик расстояния LDS, Емкость аккумулятора 2600 мАч,Точный контроль воды, Мощность всасывания 2700 Па, Площадь уборки до 180 м, Аккумулятор 3200 мАч, Белый</t>
  </si>
  <si>
    <t>Робот-пылесос Xiaomi Robot Vacuum S10 Белый (в компл. блок питания и заряд. док-станция CDZB106GL)</t>
  </si>
  <si>
    <t>Робот-пылесос, Xiaomi, Robot Vacuum S10/B106GL (BHR5988EU), в комплекте блок питания и зарядная док-станция CDZB106GL, LDS навигация, Функция влажной уборки, Виртуальная стена, Аккумулятор 3200 мАч, 4000 Па, Белый</t>
  </si>
  <si>
    <t>RV-R640S</t>
  </si>
  <si>
    <t>B102GL</t>
  </si>
  <si>
    <t>Робот-пылесос Xiaomi Robot Vacuum X10 Белый (со станцией для автом. cбора мусора JCZ2201)</t>
  </si>
  <si>
    <t>Робот-пылесос, Xiaomi, Robot Vacuum X10/B102EU (BHR6068EU), со станцией для автом. cбора мусора JCZ2201, LDS навигация, Функция влажной уборки, Аккумулятор 5200 мАч, 4000 Па, Белый</t>
  </si>
  <si>
    <t>B101GL</t>
  </si>
  <si>
    <t>Робот-пылесос Xiaomi Robot Vacuum X10+ Белый (в комплекте с многодиапазонной станцией JZ2202)</t>
  </si>
  <si>
    <t>Робот-пылесос, Xiaomi, Robot Vacuum X10+/B101GL (BHR6363EU), в комплекте с многодиапазонной станцией JZ2202 - автоматическая самоочистка самоопорожнение самосушка и наполнение водой, LDS навигация, Функция влажной уборки, Обход препятствий в 3D, Аккумулятор 5200 мАч, 4000 Па, Белый</t>
  </si>
  <si>
    <t>STYTJ05ZHMHWJC</t>
  </si>
  <si>
    <t>Станция самоочистки для робота-пылесоса Mi Robot Vacuum-Mop 2 Ultra Черный (STYTJ05ZHMHWJC)</t>
  </si>
  <si>
    <t>Станция самоочистки для робота-пылесоса Mi Robot Vacuum-Mop 2 Ultra, Xiaomi, Mi Robot Vacuum-Mop 2 Ultra Auto-empty Station, STYTJ05ZHMHWJC / BHR5196EU, Черный</t>
  </si>
  <si>
    <t>Q380RR</t>
  </si>
  <si>
    <t>Робот-пылесос Roborock Q7 Max с зарядной базой (CDZ12RR/CDZ11RR) Черный</t>
  </si>
  <si>
    <t>Робот-пылесос, Roborock, Q7 Max (Q380RR/Q7M52-02), с зарядной базой (CDZ12RR/CDZ11RR), Вес 3.8 кг, LiDAR навигация, 4200 Па, Обслуживаемая площадь: сухая (300 кв.м) влажная (240 кв.м), Автономная работа 3 ч, Аккумулятор 5200 мАч, Время зарядки до 6 ч, Уровень шума 67 дБ, Голосовое управление, Черный</t>
  </si>
  <si>
    <t>S270RR</t>
  </si>
  <si>
    <t>Робот-пылесос Roborock S7 MaxV Ultra с Док-станцией (EWFD01HRR/EWFD02HRR) Черный</t>
  </si>
  <si>
    <t>Робот-пылесос, Roborock, S7 MaxV Ultra (S270RR/S7MU52-02), с Док-станцией (EWFD01HRR/EWFD02HRR), для автовыгрузки мусора мойки и наполнения, LDS навигация, 5100 Па, Обслуживаемая площадь: сухая (300 кв.м) влажная (300 кв.м), Автономная работа 3 ч, Аккумулятор 5200 мАч, Время зарядки до 6 ч, Уровень шума 67 дБ, Голосовое управление, Черный</t>
  </si>
  <si>
    <t>ZNXDJQR01ZM</t>
  </si>
  <si>
    <t>Робот-пылесос Smartmi VortexWave Robot Vacuum Cleaner Белый</t>
  </si>
  <si>
    <t>Робот-пылесос, Smartmi, VortexWave Robot Vacuum Cleaner/ZNXDJQR01ZM, Функция влажной уборки, LDS навигация, Мощность всасывания 4000 Па, Батарея 5200 мАч, Площадь уборки до 98 м, Голосовые уведомления, Белый</t>
  </si>
  <si>
    <t>Пароочистители</t>
  </si>
  <si>
    <t>Пароочиститель многофункциональный Deerma Multifunctional Steamer ZQ610 Белый</t>
  </si>
  <si>
    <t>Пароочиститель многофункциональный, Deerma, Multifunctional Steamer ZQ610, Номинальная мощность 1700 Вт, Уничтожение до 99.99% микроорганизмов, Температура пара 105 градусов, Белый</t>
  </si>
  <si>
    <t>Утюги</t>
  </si>
  <si>
    <t>SC-SI30K25</t>
  </si>
  <si>
    <t>Парогенераторы и гладильные системы</t>
  </si>
  <si>
    <t>Отпариватели для одежды</t>
  </si>
  <si>
    <t>Отпариватель ручной Deerma Portable garment steamer HS007</t>
  </si>
  <si>
    <t>Отпариватель ручной, Deerma, HS007, Portable garment steamer, Разогрев за 10 секунд, Складной и удобный для транспортировки корпус, Уничтожение до 99,99% бактерий</t>
  </si>
  <si>
    <t>SC-GS135S04</t>
  </si>
  <si>
    <t>SC-GS135S11</t>
  </si>
  <si>
    <t>Аксессуары для пылесосов</t>
  </si>
  <si>
    <t>STZS01ZHM</t>
  </si>
  <si>
    <t>Основная щётка для робота-пылесоса Mi Robot Vacuum Mop/2 Pro+/2/2 Ultra</t>
  </si>
  <si>
    <t>Основная щётка для робота-пылесоса Mi Robot Vacuum Mop/2 Pro+/2/2 Ultra, Xiaomi, STZS01ZHM/BHR5325TY, Оранжевый</t>
  </si>
  <si>
    <t>MJST1S-ZS</t>
  </si>
  <si>
    <t>Основная щётка для робота-пылесоса Mi Robot Vacuum Mop 2 Pro/2 Lite</t>
  </si>
  <si>
    <t>Основная щётка для робота-пылесоса Mi Robot Vacuum Mop 2 Pro/2 Lite, Xiaomi, MJST1S-ZS/BHR5920TY, Оранжевый</t>
  </si>
  <si>
    <t>MJST1S-BS</t>
  </si>
  <si>
    <t>Боковая щётка для робота-пылесоса Mi Robot Vacuum Mop 2 Pro/2 Lite (2 шт в упаковке) Серый</t>
  </si>
  <si>
    <t>Боковая щётка для робота-пылесоса Mi Robot Vacuum Mop 2 Pro/2 Lite, Xiaomi, MJST1S-BS/BHR5919TY, 2 шт в упакоовке, Серый</t>
  </si>
  <si>
    <t>STZSZ01ZHM</t>
  </si>
  <si>
    <t>Крышка для отсека основной щетки робота-пылесоса Mi Robot Vacuum Mop/2 Pro+/2/2 Ultra</t>
  </si>
  <si>
    <t>Крышка для отсека основной щетки робота-пылесоса Mi Robot Vacuum Mop/2 Pro+/2/2 Ultra, Xiaomi, STZSZ01ZHM/BHR5327TY, Серый</t>
  </si>
  <si>
    <t>MJST1S-ZSZ</t>
  </si>
  <si>
    <t>Крышка для отсека основной щетки робота-пылесоса Mi Robot Vacuum Mop 2 Pro/2 Lite</t>
  </si>
  <si>
    <t>Крышка для отсека основной щетки робота-пылесоса Mi Robot Vacuum Mop 2 Pro/2 Lite, Xiaomi, MJST1S-ZSZ/BHR5921TY, Серый</t>
  </si>
  <si>
    <t>MJST1S-TB</t>
  </si>
  <si>
    <t>Насадка для влажной уборки для робота-пылесоса Mi Robot Vacuum Mop 2 Pro/2 Lite (2шт в упаковке)</t>
  </si>
  <si>
    <t>Насадка для влажной уборки для робота-пылесоса Mi Robot Vacuum Mop 2 Pro/2 Lite, Xiaomi, MJST1S-TB/BHR5922TY, Микрофибра, 2 шт в упаковке</t>
  </si>
  <si>
    <t>MJST1S-LW</t>
  </si>
  <si>
    <t>Фильтр для робота-пылесоса Mi Robot Vacuum Mop P/2 Pro/2 Lite (2 шт в упаковке)</t>
  </si>
  <si>
    <t>Фильтр для робота-пылесоса Mi Robot Vacuum Mop P/2 Pro/2 Lite, Xiaomi, MJST1S-LW/BHR5923TY, 2 шт в упаковке, Серый</t>
  </si>
  <si>
    <t>STFSD01ZHM</t>
  </si>
  <si>
    <t>Водонепроницаемый коврик для робота-пылесоса Mi Robot Vacuum Mop/2 Pro+/2</t>
  </si>
  <si>
    <t>Водонепроницаемый коврик для робота-пылесоса Mi Robot Vacuum Mop/2 Pro+/2, Xiaomi, STFSD01ZHM/BHR5329TY, Серый</t>
  </si>
  <si>
    <t>TDGS01RR</t>
  </si>
  <si>
    <t>Набор роликов для пылесоса Roborock Dyad (3шт в комплекте)</t>
  </si>
  <si>
    <t>Набор роликов для пылесоса, Roborock, TDGS01RR/8.08.0006, для Dyad, 3 шт в комплекте</t>
  </si>
  <si>
    <t>Аэрогрили</t>
  </si>
  <si>
    <t>Блендеры</t>
  </si>
  <si>
    <t>MPBJ001ACM-1A</t>
  </si>
  <si>
    <t>Смарт-блендер Xiaomi Smart Blender Белый</t>
  </si>
  <si>
    <t>Смарт-блендер, Xiaomi, MPBJ001ACM-1A/BHR5960EU, Smart Blender, 9 скоростей, OLED дисплей, 8 лезвий из нержавеющей стали, 1600 мл, Управление через смартфон, Белый</t>
  </si>
  <si>
    <t>Блендер Deerma NU05 Juice Blender</t>
  </si>
  <si>
    <t>Блендер, Deerma, NU05 Juice Blender,</t>
  </si>
  <si>
    <t>Беспроводной измельчитель Deerma JS100 Синий</t>
  </si>
  <si>
    <t>Беспроводной измельчитель, Deerma, JS100, Беспроводной и компактный, 28000 об/мин, Объем чаши 150 мл, Емкость аккумулятора 1500 мАч, Зарядка через USB-Type C, Время зарядки до 2 часов, 30 циклов работы от одного заряда, Контроль степени измельчения, ABS-пластик</t>
  </si>
  <si>
    <t>SC-HB42F39</t>
  </si>
  <si>
    <t>SC-HB42F56</t>
  </si>
  <si>
    <t>SC-HB42M33</t>
  </si>
  <si>
    <t>Блинницы</t>
  </si>
  <si>
    <t>Вакууматоры</t>
  </si>
  <si>
    <t>RIC-4601</t>
  </si>
  <si>
    <t>RVS-M020</t>
  </si>
  <si>
    <t>Вафельницы</t>
  </si>
  <si>
    <t>Весы кухонные</t>
  </si>
  <si>
    <t>SC-KS57P63</t>
  </si>
  <si>
    <t>Грили</t>
  </si>
  <si>
    <t>CT-1464</t>
  </si>
  <si>
    <t>RGM-M814</t>
  </si>
  <si>
    <t>RGM-M822</t>
  </si>
  <si>
    <t>RGM-M817D</t>
  </si>
  <si>
    <t>RGM-G850P</t>
  </si>
  <si>
    <t>Кофемолки</t>
  </si>
  <si>
    <t>CT-1358 Black</t>
  </si>
  <si>
    <t>SC-CG44505</t>
  </si>
  <si>
    <t>Кофемолка Scarlett SC-CG44505</t>
  </si>
  <si>
    <t>Кофемолка, Scarlett, SC-CG44505, Мощность 150 Вт, Вместимость 60 гр, Нож из нержавеющей стали, Прозрачная крышка</t>
  </si>
  <si>
    <t>Кухонные машины</t>
  </si>
  <si>
    <t>Микроволновые печи</t>
  </si>
  <si>
    <t>CT-1575</t>
  </si>
  <si>
    <t>CT-1571 Black</t>
  </si>
  <si>
    <t>Микроволновая печь Centek CT-1571 Черный</t>
  </si>
  <si>
    <t>Микроволновая печь, Centek, CT-1571, 700W, &lt;20л&gt;, Открывание дверцы ручкой, Премиальная упаковка, Таймер 30 мин, Черный</t>
  </si>
  <si>
    <t>CT-1559 Black</t>
  </si>
  <si>
    <t>Миксеры</t>
  </si>
  <si>
    <t>Мультиварки</t>
  </si>
  <si>
    <t>Настольные плиты</t>
  </si>
  <si>
    <t>CT-1522</t>
  </si>
  <si>
    <t>Пароварки и сушки</t>
  </si>
  <si>
    <t>Планетарные миксеры</t>
  </si>
  <si>
    <t>CT-1139 Beige</t>
  </si>
  <si>
    <t>Сэндвичницы</t>
  </si>
  <si>
    <t>RMB-M614/1</t>
  </si>
  <si>
    <t>RMB-616/3</t>
  </si>
  <si>
    <t>RAMB-01</t>
  </si>
  <si>
    <t>RAMB-09</t>
  </si>
  <si>
    <t>Тостеры</t>
  </si>
  <si>
    <t>Фритюрницы</t>
  </si>
  <si>
    <t>DEM-KZ100</t>
  </si>
  <si>
    <t>Аэрофритюрница Deerma Air Fryer DEM-KZ100 Черный</t>
  </si>
  <si>
    <t>Аэрофритюрница, Deerma, Air Fryer DEM-KZ100, Объем чаши 3 л, Мощность 1000 Вт, Регулировка времени, Черный</t>
  </si>
  <si>
    <t>Хлебопечки</t>
  </si>
  <si>
    <t>Электрические печи</t>
  </si>
  <si>
    <t>Мясорубки</t>
  </si>
  <si>
    <t>RMG-1246</t>
  </si>
  <si>
    <t>Мясорубка Moulinex ME208139</t>
  </si>
  <si>
    <t>CT-1607</t>
  </si>
  <si>
    <t>Мясорубка Centek CT-1607</t>
  </si>
  <si>
    <t>Мясорубка, Centek, CT-1607, 3000Bт, DC мотор, 3 диска, Алюм.лоток, Насадки колбас и кеббе</t>
  </si>
  <si>
    <t>Соковыжималки</t>
  </si>
  <si>
    <t>Электрические чайники</t>
  </si>
  <si>
    <t xml:space="preserve">MJDSH01YM </t>
  </si>
  <si>
    <t>Чайник электрический Xiaomi Electric Kettle EU (MJDSH01YM)</t>
  </si>
  <si>
    <t>Чайник электрический, Xiaomi, Mi Electric Kettle, MJDSH01YM / SKV4035GL, Быстрое кипячение, Удобный замок крышки, (Евро вилка)Белый</t>
  </si>
  <si>
    <t>MJDSH04YM</t>
  </si>
  <si>
    <t>Чайник электрический Xiaomi Electric Kettle 2</t>
  </si>
  <si>
    <t>Чайник электрический, Xiaomi, Electric Kettle 2 / MJDSH04YM / BHR5927EU, Удобный замок крышки, Белый</t>
  </si>
  <si>
    <t>MJHWSH02YM</t>
  </si>
  <si>
    <t>Чайник электрический Mi Smart Kettle Pro Белый</t>
  </si>
  <si>
    <t>Чайник электрический, Xiaomi, Mi Smart Kettle Pro, MJHWSH02YM / BHR4198GL, Быстрое кипячение, Интеллектуальный контроль температуры, Удобный замок крышки, Евро вилка, Белый</t>
  </si>
  <si>
    <t>CT-0026 Blue</t>
  </si>
  <si>
    <t>CT-0017</t>
  </si>
  <si>
    <t>SC-EK21S77</t>
  </si>
  <si>
    <t>Термопоты</t>
  </si>
  <si>
    <t>CT-0080 Black</t>
  </si>
  <si>
    <t>Термопот Centek CT-0080</t>
  </si>
  <si>
    <t>Термопот, Centek, CT-0080, 3л, 850Вт, 3 способа подачи воды, Корпус из нержавеющей стали, Black</t>
  </si>
  <si>
    <t>Кофемашины</t>
  </si>
  <si>
    <t>Кофеварки</t>
  </si>
  <si>
    <t>CT-1147</t>
  </si>
  <si>
    <t>SC-CM33018</t>
  </si>
  <si>
    <t>Кофеварка капельная Scarlett SC-CM33018</t>
  </si>
  <si>
    <t>Кофеварка капельная, Scarlett, SC-CM33018, Мощность 600 Вт, Объём кофейника 750 мл, Съемный многоразовый фильтр, Платформа для подогрева</t>
  </si>
  <si>
    <t>CT-1164</t>
  </si>
  <si>
    <t>RCM-1511</t>
  </si>
  <si>
    <t>Весы диагностические (Smart)</t>
  </si>
  <si>
    <t>Весы электронные</t>
  </si>
  <si>
    <t>SC-BS33E051</t>
  </si>
  <si>
    <t>SC-BS33E020</t>
  </si>
  <si>
    <t>Выпрямители</t>
  </si>
  <si>
    <t>SC-HS60009</t>
  </si>
  <si>
    <t>Выпрямитель для волос Scarlett SC-HS60009</t>
  </si>
  <si>
    <t>Выпрямитель для волос, Scarlett, SC-HS60009, Мощность 30 Вт, Максимальная температура 190 C°, Керамико-турмалиновое покрытие</t>
  </si>
  <si>
    <t>SC-HS60010</t>
  </si>
  <si>
    <t>SC-HS60011</t>
  </si>
  <si>
    <t>RCI-2337</t>
  </si>
  <si>
    <t>RCI-2314</t>
  </si>
  <si>
    <t>Машинки для стрижки</t>
  </si>
  <si>
    <t>CT-2134</t>
  </si>
  <si>
    <t>Машинка для стрижки Centek CT-2134</t>
  </si>
  <si>
    <t>Машинка для стрижки, Centek, CT-2134, 3 насадки, USB зарядка, Время работы 55 мин, Черный/Сталь</t>
  </si>
  <si>
    <t>SC-HC63055</t>
  </si>
  <si>
    <t>LFQ03KL</t>
  </si>
  <si>
    <t>Машинка для стрижки волос Xiaomi Hair Clipper Черный</t>
  </si>
  <si>
    <t>Машинка для стрижки волос, Xiaomi, Hair Clipper, BHR5891GL/LFQ03KL, Регулируемая длина от 3 мм до 41 мм, 180 минут работы с одного заряда, Керамические режущие головки с титановым покрытием, 266гр, Черный</t>
  </si>
  <si>
    <t>Медицинские приборы</t>
  </si>
  <si>
    <t>KD-723</t>
  </si>
  <si>
    <t>Умный наручный тонометр iHealth PUSH Wrist Smart Blood Pressure Monitor CONNECTABLE</t>
  </si>
  <si>
    <t>Умный наручный тонометр, iHealth, KD-723, PUSH Wrist Smart Blood Pressure Monitor CONNECTABLE, Bluetooth 4.0, Диапазон измерения: Sys: 60-260mmHg / Dia: 40-199mmHg / Pouls: 40-180bts/min</t>
  </si>
  <si>
    <t>NB-218C EU</t>
  </si>
  <si>
    <t>Компактный компрессорный небулайзер iHealth NEb</t>
  </si>
  <si>
    <t>Компактный компрессорный небулайзер, iHealth, NEb NB-218C EU, Давление 100kPa, Ряд свободного течения: 4Л/мин, Емкость 10мл, Скорость распыления 0,2 мл/мин</t>
  </si>
  <si>
    <t>XMFG-M352</t>
  </si>
  <si>
    <t>Перкуссионный массажер Xiaomi Massage Gun Mini Черный</t>
  </si>
  <si>
    <t>Перкуссионный массажер, Xiaomi, Massage Gun Mini, BHR6083GL/XMFG-M352, 2600mAh, Type-C, Rechargeable lithium-ion battery, 375 г, 3 сменные насадки, 2500 об/мин, Черный</t>
  </si>
  <si>
    <t>Плойки</t>
  </si>
  <si>
    <t>Триммеры</t>
  </si>
  <si>
    <t>Enchen Yoyo</t>
  </si>
  <si>
    <t>Триммер детский Enchen Hair Clipper Yoyo Розовый</t>
  </si>
  <si>
    <t>Триммер детский, Enchen, Hair Clipper Yoyo, Номинальная мощность: 4 Вт, Время зарядки: 120 минут, Интеллектуальная система защиты от зажимов, Многофункциональный индикатор, Управление одной кнопкой для двух режимов мощности, Керамическое лезвие, USB TYPE-C, Параметры длины: 0,7-21 мм, Розовый</t>
  </si>
  <si>
    <t>Фены</t>
  </si>
  <si>
    <t>CMJ02ZHM</t>
  </si>
  <si>
    <t>Фен для волос Xiaomi Mi Ionic Hair Dryer H300 (CMJ02ZHM) Белый</t>
  </si>
  <si>
    <t>Фен для волос, Xiaomi, Mi Ionic Hair Dryer H300, CMJ02ZHM / BHR5081GL, 3 температурных режима, 2 режима мощности потока, 1600 Вт, Ионизация, Крючок для подвешивания, Белый</t>
  </si>
  <si>
    <t>CMJ03LX</t>
  </si>
  <si>
    <t>Фен для волос Xiaomi Water Ionic Hair Dryer H500 Белый</t>
  </si>
  <si>
    <t>Фен для волос, Xiaomi, Water Ionic Hair Dryer H500, CMJ03LX / 3 температурных режима, 2 режима мощности потока, 1800 Вт, Ионизация, Крючок для подвешивания, Белый</t>
  </si>
  <si>
    <t>H5</t>
  </si>
  <si>
    <t xml:space="preserve">DEM-CF15W </t>
  </si>
  <si>
    <t>Фен для волос Deerma DEM-CF15W Синий</t>
  </si>
  <si>
    <t>Фен для волос, Deerma, DEM-CF15W, 2 температурных режима, 2 скоростных режима, 1600-2000 Вт, Магнитная насадка, Синий</t>
  </si>
  <si>
    <t>Электрические зубные щетки и ирригаторы</t>
  </si>
  <si>
    <t>MES601</t>
  </si>
  <si>
    <t>Умная зубная электрощетка Xiaomi Mi Smart Electric Toothbrush T500 Белый</t>
  </si>
  <si>
    <t>Умная зубная электрощетка, Xiaomi, T500, MES601 / NUN4087GL, Вес 104 гр, Время зарядки 2ч, Белый</t>
  </si>
  <si>
    <t>MES604</t>
  </si>
  <si>
    <t>Умная зубная электрощетка Xiaomi Electric Toothbrush T700 Синий</t>
  </si>
  <si>
    <t>Умная зубная электрощетка, Xiaomi, T700, MES604 / BHR5575GL, LED дисплей, Емкость батареи 1050 мАч, Беспроводная зарядка, 39600 оборотов/мин, 3 режима чистки, Щетина Dupont. Синий</t>
  </si>
  <si>
    <t>MT1</t>
  </si>
  <si>
    <t>Умная зубная электрощетка Soocas Spark</t>
  </si>
  <si>
    <t>D3</t>
  </si>
  <si>
    <t>Умная зубная электрощетка Soocas D3 Розовый</t>
  </si>
  <si>
    <t>Умная зубная электрощетка, Soocas, D3, 2000 мАч, Bluetooth, IPX8, Время работы до 183 дней, 38400 об/мин, Стерилизация, Розовый</t>
  </si>
  <si>
    <t>Зубная электрощетка Oclean Flow Белый</t>
  </si>
  <si>
    <t>R3100</t>
  </si>
  <si>
    <t>Умная зубная электрощетка Oclean X10 Розовый</t>
  </si>
  <si>
    <t>Умная зубная электрощетка, Oclean, X10, C01000335/R3100, Интеллектуальный дисплей, визуализация результатов чистки зубов, Мощность двигателя при очистке 40 000 об/мин, 60-дневный срок службы батареи, &lt;45 дБ, 5 режимов чистки, USB Type-C, Розовый</t>
  </si>
  <si>
    <t>C03000019</t>
  </si>
  <si>
    <t>Ультрафиолетовый стерилизатор для щеток Oclean S1 Grey</t>
  </si>
  <si>
    <t>Ультрафиолетовый стерилизатор для щеток, Oclean, S1, Стерилизует до 3 щеток одновременно, Вмещает до 5 щеток, 0,7W, TYPE-C, 1000мАч, DC 5V 0.6A, 2,5 часов полной зарядки, 20 дней работы от батареи, Серый</t>
  </si>
  <si>
    <t>C03000018</t>
  </si>
  <si>
    <t>Ультрафиолетовый стерилизатор для щеток Oclean S1 White</t>
  </si>
  <si>
    <t>Ультрафиолетовый стерилизатор для щеток, Oclean, S1, C03000018, Стерилизует до 3 щеток одновременно, Вмещает до 5 щеток, 0,7W, TYPE-C, 1000мАч, DC 5V 0.6A, 2,5 часов полной зарядки, 20 дней работы от батареи, Белый</t>
  </si>
  <si>
    <t>Электробритвы</t>
  </si>
  <si>
    <t>MSW501</t>
  </si>
  <si>
    <t>Электробритва с 5 лезвиями Mi 5-Blade Electric Shaver Черный</t>
  </si>
  <si>
    <t>Электробритва с 5 лезвиями, Xiaomi, 5-Blade, MSW501 / BHR5265GL, Сеточная, Ультразвуковая вибрация, IPX7, 10 Вт, Емкость батареи 2000 мАч, Черный</t>
  </si>
  <si>
    <t>MSWT501</t>
  </si>
  <si>
    <t>Сменная головка для электробритвы с 5 лезвиями Mi 5-Blade Electric Shaver Черный</t>
  </si>
  <si>
    <t>Сменная головка для электробритвы с 5 лезвиями, Xiaomi, 5-Blade (BHR5266GL), Сеточная, IPX7, Магнитное крепление, Черный</t>
  </si>
  <si>
    <t>Сменная головка для электробритвы Xiaomi Electric Shaver S700</t>
  </si>
  <si>
    <t>Сменная головка для электробритвы, Xiaomi, S700 (NUN4132GL), роторная, двойные ножи, IPX7</t>
  </si>
  <si>
    <t>Вентилятор SVC AFP-620</t>
  </si>
  <si>
    <t>Вентилятор, SVC, AFP-620, Настольный, Площадь обдува: 10м2, Мощность: 20Вт, Диаметр: 6", Количество скоростей: 2, Регулировка наклона, Белый</t>
  </si>
  <si>
    <t>AFF-1640</t>
  </si>
  <si>
    <t>Вентилятор SVC AFF-1640</t>
  </si>
  <si>
    <t>Вентилятор, SVC, AFF-1640, Напольный, Площадь обдува: 20м2, Мощность: 40Вт, Диаметр: 16", Количество скоростей: 3, Автоповорот, Регулировка наклона и высоты, Количество лопастей: 5, Белый</t>
  </si>
  <si>
    <t>Вентилятор SVC AFN-1640</t>
  </si>
  <si>
    <t>Вентилятор, SVC, AFN-1640, Напольный, Площадь обдува: 20м2, Мощность: 40Вт, Диаметр: 16", Количество скоростей: 3, Автоповорот, Регулировка наклона и высоты, Круглое основание, Количество лопастей: 5, Белый</t>
  </si>
  <si>
    <t>ZMYDFS01DM</t>
  </si>
  <si>
    <t>Перезаряжаемый мини-вентилятор Xiaomi Rechargeable Mini Fan</t>
  </si>
  <si>
    <t>Перезаряжаемый мини-вентилятор, Xiaomi, Rechargeable Mini Fan (ZMYDFS01DM/BHR6089GL), Номинальная мощность 10 Вт, Автономная работа 18.5 ч, 4 скорости, Уровень шума 48 дБ(А), Белый</t>
  </si>
  <si>
    <t>BPLDS02DM</t>
  </si>
  <si>
    <t>Вентилятор напольный Mi Smart Standing Fan 2 (BPLDS02DM) Белый</t>
  </si>
  <si>
    <t>Вентилятор напольный, Xiaomi, Smart Standing Fan 2, BPLDS02DM / BHR4828GL, Потребляемая мощность 13,1 Вт, Макс. скорость воздушного потока 3.56 м/сек, Таймер, Уровень шума 58 дБ, Управление механическое, через приложение, голосовой помощник, Белый</t>
  </si>
  <si>
    <t>BPLDS03DM</t>
  </si>
  <si>
    <t>Вентилятор напольный Xiaomi Smart Standing Fan 2 Pro Белый</t>
  </si>
  <si>
    <t>Вентилятор напольный, Xiaomi, Smart Standing Fan 2 Pro (BPLDS03DM/BHR5856EU), Потребляемая мощность 12.7 Вт, Макс. скорость воздушного потока 3.47 м/сек, Уровень шума 58 дБ, Таймер, Защита от детей, Управление механическое, через приложение, голосовой помощник, 2.4 G Wi-Fi, Белый</t>
  </si>
  <si>
    <t>ZLBPLDS03ZM</t>
  </si>
  <si>
    <t>Вентилятор напольный беспроводной Smartmi Standing Fan 2S (ZLBPLDS03ZM) Белый</t>
  </si>
  <si>
    <t>Вентилятор напольный беспроводной, Smartmi, ZLBPLDS03ZM / PNP6004EU, Потребляемая мощность 25 Вт, Аккумулятор 2800 мАч (33.6 Wh), 100 бесступенчатых скоростей, 4 угла поворота: 30°-120°, Управление через Mijia приложение, Белый</t>
  </si>
  <si>
    <t>ZLBPLDS05ZM</t>
  </si>
  <si>
    <t>Вентилятор напольный беспроводной Smartmi Standing Fan 3 Белый</t>
  </si>
  <si>
    <t>Вентилятор напольный беспроводной, Smartmi, ZLBPLDS05ZM / PNP6005EU, Потребляемая мощность 25 Вт, Аккумулятор 2800 мАч (33.6 Wh), Управление через приложение или пульт, Дисплей с индикацией режимов, температуры и влажности, Встроенный генератор анионов, Белый</t>
  </si>
  <si>
    <t>Вентилятор SVC AFD-925</t>
  </si>
  <si>
    <t>Вентилятор, SVC, AFD-925, Настольный, Площадь обдува: 15м2, Мощность: 25Вт, Диаметр: 9", Количество скоростей: 2, Автоповорот, Регулировка наклона, Белый</t>
  </si>
  <si>
    <t>Вентилятор SVC AFTR-1640</t>
  </si>
  <si>
    <t>Вентилятор, SVC, AFTR-1640, Напольный, Пульт Д/У, Таймер, Площадь обдува: 20м2, Мощность: 40Вт, Диаметр: 16", Количество скоростей: 3, Автоповорот, Регулировка наклона и высоты, Количество лопастей: 5, Круглое основание, Бело-серый</t>
  </si>
  <si>
    <t>KRDNQ03ZM</t>
  </si>
  <si>
    <t>Обогреватель конвекторный Mi Smart Space Heater S Белый</t>
  </si>
  <si>
    <t>Обогреватель конвекторный, Xiaomi, Smart Space Heater S, KRDNQ03ZM/ BHR4037GL, Мощность 2200Вт, 6 уровней нагрева, Защита IPX4, Нагрев до 28 градусов Цельсия, Таймер 1-3-5-12 часов, Управление через MI Home, Белый</t>
  </si>
  <si>
    <t>CH-2000-2</t>
  </si>
  <si>
    <t>Конвекторный обогреватель SVC CH-2000-2</t>
  </si>
  <si>
    <t>Конвекторный обогреватель, SVC, CH-2000-2, Мощность: 1000Вт/2000Вт, 2 режима работы, Возможность настенного размещения, Белый</t>
  </si>
  <si>
    <t>Электроплита "ТеплЭко" (черная)</t>
  </si>
  <si>
    <t>Очистители воздуха</t>
  </si>
  <si>
    <t>AC-M18-SC</t>
  </si>
  <si>
    <t>Очиститель воздуха Xiaomi Smart Air Purifier 4 Compact Белый</t>
  </si>
  <si>
    <t>Очиститель воздуха, Xiaomi, Smart Air Purifier 4 Compact, AC-M18-SC/BHR5860EU, Трехслойная очистка, Обслуживаемая площадь 16-27 м2, Высокоэффективная фильтрация, 2.4 GHz Wi-Fi, Вес 2.2 кг, Белый</t>
  </si>
  <si>
    <t>AC-M17-SC</t>
  </si>
  <si>
    <t>Очиститель воздуха Xiaomi Smart Air Purifier 4 Lite (AC-M17-SC) Белый</t>
  </si>
  <si>
    <t>Очиститель воздуха, Xiaomi, Smart Air Purifier 4 Lite, AC-M17-SC / BHR5274GL, Трехслойная очистка, Обслуживаемая площадь 43 м2, LED дисплей, Датчик качества воздуха, Белый</t>
  </si>
  <si>
    <t>AC-M16-SC</t>
  </si>
  <si>
    <t>Очиститель воздуха Xiaomi Smart Air Purifier 4 (AC-M16-SC) Белый</t>
  </si>
  <si>
    <t>Очиститель воздуха, Xiaomi, Smart Air Purifier 4, AC-M16-SC / BHR5096GL, Трехслойная очистка, Датчик качества воздуха, Белый</t>
  </si>
  <si>
    <t>AC-M15-SC</t>
  </si>
  <si>
    <t>Очиститель воздуха Xiaomi Smart Air Purifier 4 Pro (AC-M15-SC) Белый</t>
  </si>
  <si>
    <t>Очиститель воздуха, Xiaomi, Smart Air Purifier 4 Pro, AC-M15-SC / BHR5056EU, Трехслойная очистка, Датчик качества воздуха, Белый</t>
  </si>
  <si>
    <t>ZMKQJHQE11</t>
  </si>
  <si>
    <t>ZMKQJHQP12</t>
  </si>
  <si>
    <t>Очиститель воздуха Smartmi Air Purifier P1 Серебристый</t>
  </si>
  <si>
    <t>Очиститель воздуха, Smartmi, Air Purifier P1 (ZMKQJHQP12), Трехслойная очистка, Дисплей, Обслуживаемая площадь 48 м, Мощность очистки 220 м/ч, Уровень шума 50 дБа, Серебристый</t>
  </si>
  <si>
    <t>ZMKQJHQP11</t>
  </si>
  <si>
    <t>Очиститель воздуха Smartmi Air Purifier P1 Темно-серый</t>
  </si>
  <si>
    <t>Очиститель воздуха, Smartmi, Air Purifier P1 (ZMKQJHQP11), Трехслойная очистка, Дисплей, Обслуживаемая площадь 48 м, Мощность очистки 220 м/ч, Уровень шума 50 дБа, Темно-серый</t>
  </si>
  <si>
    <t>Увлажнители воздуха</t>
  </si>
  <si>
    <t>MJJSQ06DY</t>
  </si>
  <si>
    <t>Увлажнитель воздуха Xiaomi Smart Humidifier 2 Lite Белый</t>
  </si>
  <si>
    <t>Увлажнитель воздуха, Xiaomi, Smart Humidifier 2 Lite/MJJSQ06DY/BHR6605EU, Объем 4 л, Уровень шума 38 дБ, Вес 1.4, Водяной пар 300 мл/ч, Антибактериальная технология, Белый</t>
  </si>
  <si>
    <t>MJJSQ05DY</t>
  </si>
  <si>
    <t>Увлажнитель воздуха Xiaomi Smart Humidifier 2 Белый</t>
  </si>
  <si>
    <t>Увлажнитель воздуха, Xiaomi, Smart Humidifier 2/MJJSQ05DY/BHR6026EU, Объем 4.5 л, Уровень шума 38 дБ, Вес 1.57, Белый</t>
  </si>
  <si>
    <t>CJXJSQ04ZM</t>
  </si>
  <si>
    <t>Увлажнитель воздуха Smartmi Evaporative Humidifier 2 Белый</t>
  </si>
  <si>
    <t>Увлажнитель воздуха, Smartmi, Evaporative Humidifier 2 (CJXJSQ04ZM/SKV6004EU), Трехслойная очистка, Датчик качества воздуха, Белый</t>
  </si>
  <si>
    <t>CJJSQ06ZM</t>
  </si>
  <si>
    <t>Увлажнитель воздуха Smartmi Humidifier Rainforest Белый</t>
  </si>
  <si>
    <t>Увлажнитель воздуха, Smartmi, Humidifier Rainforest (CJJSQ06ZM), Скорость испарения 200 мл/ч, Объем 3 л, Обслуживаемая площадь 11-20 м.кв, Белый</t>
  </si>
  <si>
    <t>Увлажнитель воздуха Deerma F500 Белый</t>
  </si>
  <si>
    <t>Увлажнитель воздуха, Deerma, F500, Беспроводной, Мощность 25 Вт, Управление механическое, Обслуживаемая площадь 31-40 м, Объем резервуара 5л, Скорость испарения 300 мл/ч, Белый</t>
  </si>
  <si>
    <t>Увлажнитель воздуха ультразвуковой Deerma F628W Белый</t>
  </si>
  <si>
    <t>Увлажнитель воздуха ультразвуковой, Deerma, F628W, Размер 187*200*295 мм, Уровень шума 36 дБ, Объем 5л, Обслуживаемая площадь 20-35 м2, Механическое управление, Белый</t>
  </si>
  <si>
    <t>Увлажнитель воздуха Deerma F600 Белый</t>
  </si>
  <si>
    <t>Увлажнитель воздуха, Deerma, F600, Размер 315*208мм, Уровень шума 34дБ, Объем 5л, Скорость испарения 350 мл/ч, Белый</t>
  </si>
  <si>
    <t>DEM-F323W</t>
  </si>
  <si>
    <t>Увлажнитель воздуха Deerma DEM-F323W Черный</t>
  </si>
  <si>
    <t>Увлажнитель воздуха, Deerma, DEM-F323W, Номинальная мощность 25 Вт, Объем 5 л, Управление механическое, Обслуживаемая площадь 20-30 м.кв, Скорость испарения 300 мл/ч, Черный</t>
  </si>
  <si>
    <t>Увлажнитель воздуха Deerma F325 Белый</t>
  </si>
  <si>
    <t>Увлажнитель воздуха, Deerma, F325, Мощность 25 Вт, Управление механическое, Обслуживаемая площадь 30 м, Объем резервуара 5л, Скорость испарения 300 мл/ч, Возможность ароматизации воздуха, Белый</t>
  </si>
  <si>
    <t>Увлажнитель воздуха Deerma LD220 Белый</t>
  </si>
  <si>
    <t>Увлажнитель воздуха, Deerma, LD220, Напольный, Объем 4л, Время работы до 16 ч, LED-дисплей, Уровень шума до 35 Дб, Автоотключение без воды, Белый</t>
  </si>
  <si>
    <t>Увлажнитель воздуха ультразвуковой Deerma F628S Белый</t>
  </si>
  <si>
    <t>Увлажнитель воздуха ультразвуковой, Deerma, F628S, Размер 295*187мм, Уровень шума 35дБ, Объем 5л, Скорость испарения 350 мл/ч, Обслуживаемая площадь 25-30 м2, Механическое управление, Белый</t>
  </si>
  <si>
    <t>Увлажнитель воздуха ультразвуковой Deerma ST635W Белый</t>
  </si>
  <si>
    <t>Увлажнитель воздуха, Deerma, ST635W, Механическое управление, Мощность 25 Вт, Обслуживаемая площадь 20-30 м2, Объем резервуара 4,5 л, ABS пластик, Уровень шума 35 дБ, Скорость испарения 280 мл/ч Белый</t>
  </si>
  <si>
    <t>Увлажнитель воздуха Deerma ST636W Белый</t>
  </si>
  <si>
    <t>Увлажнитель воздуха, Deerma, ST636W, Сенсорное управление, LED дисплей, Мощность 28 Вт, Объем резервуара 4,5 л, ABS пластик, Белый</t>
  </si>
  <si>
    <t>SC-AH986E100</t>
  </si>
  <si>
    <t>Ультразвуковой увлажнитель воздуха Scarlett SC-AH986E100</t>
  </si>
  <si>
    <t>Ультразвуковой увлажнитель воздуха, Scarlett, SC-AH986E100, Объем 3.5 л, Управление: Сенсорное, Площадь помещения, 30 м, Расход воды максимальный 300 мл/ч, Wi-Fi, Автоматическое отключение, Белый</t>
  </si>
  <si>
    <t>Очистители для воды</t>
  </si>
  <si>
    <t>AFEP7TFM01</t>
  </si>
  <si>
    <t>Воздушный фильтр для очистителя воздуха Xiaomi Smart Air Purifier 4 Compact Filter Белый</t>
  </si>
  <si>
    <t>Воздушный фильтр, Xiaomi, AFEP7TFM01/BHR5861GL, для очистителя воздуха Xiaomi Smart Air Purifier 4 Compact, Трехслойная фильтрация, Вес 0.4 кг, Белый</t>
  </si>
  <si>
    <t>M17-FLP-GL</t>
  </si>
  <si>
    <t>Фильтр для очистителя воздуха Mi Smart Air Purifier 4 Lite</t>
  </si>
  <si>
    <t>Фильтр для очистителя воздуха, Xiaomi, M17-FLP-GL / BHR5272GL, для очистителя воздуха Mi Smart Air Purifier 4 Lite</t>
  </si>
  <si>
    <t>ZMFL-P1-C</t>
  </si>
  <si>
    <t>Фильтр для очистителя воздуха Smartmi Air Purifier P1 (Против аллергии на шерсть животных)</t>
  </si>
  <si>
    <t>Фильтр для очистителя воздуха Smartmi Air Purifier P1, Smartmi, ZMFL-P1-C/APF6003GL, Против аллергии на шерсть животных</t>
  </si>
  <si>
    <t>Кулеры для воды</t>
  </si>
  <si>
    <t>Проточные водонагреватели</t>
  </si>
  <si>
    <t>WH101W</t>
  </si>
  <si>
    <t>Кран водонагреватель проточной воды AQUA WH101W</t>
  </si>
  <si>
    <t>Бытовой кран с подогревом воды, AQUA, WH101W, 220В, Температура нагрева до +60 С, Длина кабеля 1.5м, Белый</t>
  </si>
  <si>
    <t>WH103W</t>
  </si>
  <si>
    <t>Кран водонагреватель проточной воды AQUA WH103W</t>
  </si>
  <si>
    <t>Бытовой кран с подогревом воды, AQUA, WH103W, 220В, Вертикальная установка. Температура нагрева до +60 С, Датчик температуры, Длина кабеля 1.5м, Серебристый</t>
  </si>
  <si>
    <t>Air Clean</t>
  </si>
  <si>
    <t>Сжатый воздух Delux Air Clean</t>
  </si>
  <si>
    <t>Сжатый воздух, Delux, Air Clean, Для очистки техники, 400 мл., Удаление пыли и других загрязнений в труднодоступных местах</t>
  </si>
  <si>
    <t>6.295-361.0</t>
  </si>
  <si>
    <t>Средство для чистки древесины KARCHER RM 624 (5 л)</t>
  </si>
  <si>
    <t>Средство для чистки древесины, KARCHER, RM 624 (5 л) 6.295-361.0, Для бережной очистки любых обработанных или необработанных водостойких деревянных поверхностей (садовой мебели, деревянных полов, террас, и т.д.)</t>
  </si>
  <si>
    <t>6.295-358.0</t>
  </si>
  <si>
    <t>Средство для очистки пластмасс KARCHER RM 625 (5 л)</t>
  </si>
  <si>
    <t>Средство для очистки пластмасс, KARCHER, RM 625 (5 л) 6.295-358.0, Для бережной очистки пластмассовых поверхностей.</t>
  </si>
  <si>
    <t>6.295-688.0</t>
  </si>
  <si>
    <t>Cредство для чистки стекла KARCHER CA 40 R (5 л)</t>
  </si>
  <si>
    <t>Cредство для чистки стекла, KARCHER, CA 40 R (5 л) 6.295-688.0, 5000мл, цвет белый</t>
  </si>
  <si>
    <t>6.295-679.0</t>
  </si>
  <si>
    <t>Cредство для ежедневной санитарной чистки KARCHER CA 20 C (1 л)</t>
  </si>
  <si>
    <t>Cредство для ежедневной санитарной чистки, KARCHER, CA 20 C (1 л) 6.295-679.0, 1000мл, Ph 2,1 (концентрат), цвет розовый</t>
  </si>
  <si>
    <t>6.295-677.0</t>
  </si>
  <si>
    <t>Чистящее средство для глубокой санитарной чистки KARCHER CA 10 C (1 л)</t>
  </si>
  <si>
    <t>Чистящее средство для глубокой санитарной чистки, KARCHER, CA 10 C (1 л) 6.295-677.0, 1000мл, Ph 1,8 (концентрат), цвет розовый</t>
  </si>
  <si>
    <t>Gel Screen Clean</t>
  </si>
  <si>
    <t>Чистящий набор Delux Gel Screen Clean</t>
  </si>
  <si>
    <t>011_Чистящий набор, Delux, Gel Screen Clean, Для экранов и мониторов (LCD, OLED), стеклянных копировальных аппаратов, сканеров и другой оргтехники, Гель 200 мл с салфеткой из микрофибры 18*18 см, Удаление пыли и загрязнений, Дезинфицирует поверхност</t>
  </si>
  <si>
    <t>Set Clean</t>
  </si>
  <si>
    <t>Чистящий набор Delux Set Clean</t>
  </si>
  <si>
    <t>Чистящий набор, Delux, Set Clean, Для ухода за экранами телевизоров и плазменных панелей, Гель 200 мл с салфеткой из микрофибры 25*25 см, Удаление пыли и загрязнений, Дезинфицирует поверхность</t>
  </si>
  <si>
    <t>Настольные лампы</t>
  </si>
  <si>
    <t xml:space="preserve">MJCTD02YL </t>
  </si>
  <si>
    <t>Настольная лампа Mi Bedside Lamp 2</t>
  </si>
  <si>
    <t>Настольная лампа, Mi, Bedside Lamp 2 MUE4093GL/MJCTD02YL, Белый</t>
  </si>
  <si>
    <t>MJTD01SYL</t>
  </si>
  <si>
    <t>Настольная светодиодная лампа Xiaomi Mi LED Desk Lamp 1S</t>
  </si>
  <si>
    <t>Настольная светодиодная лампа, Xiaomi, Mi LED Desk Lamp 1S MJTD01SYL/MUE4105GL, Белый</t>
  </si>
  <si>
    <t>MJTD02YL</t>
  </si>
  <si>
    <t>Настольная лампа Xiaomi Mi Smart LED Desk Lamp Pro</t>
  </si>
  <si>
    <t>Настольная лампа, Xiaomi, Mi Smart LED Desk Lamp Pro, BHR4119GL/MJTD02YL, 700Лм, 2500 - 4800K, 25 000 ч, 12,5Вт, Wi-Fi 4 (802.11n), Белый</t>
  </si>
  <si>
    <t>YLCT01YL</t>
  </si>
  <si>
    <t>Светильник Yeelight LED Bedside Lamp D2 Razer Version</t>
  </si>
  <si>
    <t>Светильник, Yeelight, LED Bedside Lamp D2 Razer Version, YLCT01YL/1-000001219, 140*100mm, 240lm, 40-240lm, 1700K-6500K, 100-240V~50/60Hz, 5W, 5V=1A, 25000hrs, Bluetooth Wi-Fi802.11 b/g/n, 2.4 ГГц Bluetooth 4.2, Белый</t>
  </si>
  <si>
    <t>YLTD11YL</t>
  </si>
  <si>
    <t>YLCT03YL</t>
  </si>
  <si>
    <t>Настольная лампа Yeelight Staria Bedside Lamp Pro</t>
  </si>
  <si>
    <t>Настольная лампа, Yeelight, Staria Bedside Lamp Pro YLCT03YL,пластик,2700-6500k,18W,Ra 95, Белый</t>
  </si>
  <si>
    <t>XMBGDP01YLK</t>
  </si>
  <si>
    <t>Лампочка Mi Smart LED Bulb (Warm White)</t>
  </si>
  <si>
    <t>Лампочка, Mi, Smart LED Bulb (Warm White), GPX4026GL/XMBGDP01YLKЕ27, 8Вт, 810Лм, WiFi IEEE802.11 b/g/n 2/4 Ghz, Белый свет</t>
  </si>
  <si>
    <t>G45-11W-E14-6500K</t>
  </si>
  <si>
    <t>Эл. лампа светодиодная SVC LED G45-11W-E14-6500K, Холодный</t>
  </si>
  <si>
    <t>Эл. лампа светодиодная, SVC, LED G45-11W-E14-6500K, Мощность 11Вт, Тип колбы G45, Цвет. Температура 6500K, Цоколь E14, Холодный</t>
  </si>
  <si>
    <t>A70-17W-E27-3000K</t>
  </si>
  <si>
    <t>Эл. лампа светодиодная SVC LED A70-17W-E27-3000K, Тёплый</t>
  </si>
  <si>
    <t>Эл. лампа светодиодная, SVC, LED A70-17W-E27-3000K, Мощность 17Вт, Тип колбы A70, Цвет. Температура 3000K, Цоколь E27, Тёплый</t>
  </si>
  <si>
    <t>C35-7W-E27-3000K</t>
  </si>
  <si>
    <t>Эл. лампа светодиодная SVC LED C35-7W-E27-3000K, Тёплый</t>
  </si>
  <si>
    <t>Эл. лампа светодиодная, SVC, LED C35-7W-E27-3000K, Мощность 7Вт, Тип колбы С35, Цвет. Температура 3000K, Цоколь E27, Тёплый</t>
  </si>
  <si>
    <t>C35-7W-E27-4200K</t>
  </si>
  <si>
    <t>Эл. лампа светодиодная SVC LED C35-7W-E27-4200K, Нейтральный</t>
  </si>
  <si>
    <t>Эл. лампа светодиодная, SVC, LED C35-7W-E27-4200K, Мощность 7Вт, Тип колбы С35, Цвет. Температура 4200K, Цоколь E27, Нейтральный</t>
  </si>
  <si>
    <t>G45-7W-E14-3000K</t>
  </si>
  <si>
    <t>Эл. лампа светодиодная SVC LED G45-7W-E14-3000K, Тёплый</t>
  </si>
  <si>
    <t>Эл. лампа светодиодная, SVC, LED G45-7W-E14-3000K, Мощность 7Вт, Тип колбы G45, Цвет. Температура 3000K, Цоколь E14, Тёплый</t>
  </si>
  <si>
    <t>G45-7W-E14-4200K</t>
  </si>
  <si>
    <t>Эл. лампа светодиодная SVC LED G45-7W-E14-4200K, Нейтральный</t>
  </si>
  <si>
    <t>Эл. лампа светодиодная, SVC, LED G45-7W-E14-4200K, Мощность 7Вт, Тип колбы G45, Цвет. Температура 4200K, Цоколь E14, Нейтральный</t>
  </si>
  <si>
    <t>C35-7W-E14-4200K</t>
  </si>
  <si>
    <t>Эл. лампа светодиодная SVC LED C35-7W-E14-4200K, Нейтральный</t>
  </si>
  <si>
    <t>Эл. лампа светодиодная, SVC, LED C35-7W-E14-4200K, Мощность 7Вт, Тип колбы C35, Цвет. Температура 4200K, Цоколь E14, Нейтральный</t>
  </si>
  <si>
    <t>C35-7W-E14-3000K</t>
  </si>
  <si>
    <t>Эл. лампа светодиодная SVC LED C35-7W-E14-3000K, Тёплый</t>
  </si>
  <si>
    <t>Эл. лампа светодиодная, SVC, LED C35-7W-E14-3000K, Мощность 7Вт, Тип колбы C35, Цвет. Температура 3000K, Цоколь E14, Тёплый</t>
  </si>
  <si>
    <t>A60-12W-E27-3000K</t>
  </si>
  <si>
    <t>Эл. лампа светодиодная SVC LED A60-12W-E27-3000K, Тёплый</t>
  </si>
  <si>
    <t>Эл. лампа светодиодная, SVC, LED A60-12W-E27-3000K, Мощность 12Вт, Тип колбы A60, Цвет. Температура 3000K, Цоколь E27, Тёплый</t>
  </si>
  <si>
    <t>C35-9W-E27-3000K</t>
  </si>
  <si>
    <t>Эл. лампа светодиодная SVC LED C35-9W-E27-3000K, Тёплый</t>
  </si>
  <si>
    <t>Эл. лампа светодиодная, SVC, LED C35-9W-E27-3000K, Мощность 9Вт, Тип колбы C35, Цвет. Температура 3000K, Цоколь E27, Тёплый</t>
  </si>
  <si>
    <t>C35-9W-E27-4200K</t>
  </si>
  <si>
    <t>Эл. лампа светодиодная SVC LED C35-9W-E27-4200K, Нейтральный</t>
  </si>
  <si>
    <t>Эл. лампа светодиодная, SVC, LED C35-9W-E27-4200K, Мощность 9Вт, Тип колбы C35, Цвет. Температура 4200K, Цоколь E27, Нейтральный</t>
  </si>
  <si>
    <t>G45-7W-E27-4500K</t>
  </si>
  <si>
    <t>Эл. лампа светодиодная SVC LED G45-7W-E27-4500K, Нейтральный</t>
  </si>
  <si>
    <t>Эл. лампа светодиодная, SVC, LED G45-7W-E27-4500K, Мощность 7Вт, Тип колбы G45, Цвет. Температура 4500K, Цоколь E27, Нейтральный</t>
  </si>
  <si>
    <t>G45-9W-E14-3000K</t>
  </si>
  <si>
    <t>Эл. лампа светодиодная SVC LED G45-9W-E14-3000K, Тёплый</t>
  </si>
  <si>
    <t>Эл. лампа светодиодная, SVC, LED G45-9W-E14-3000K, Мощность 9Вт, Тип колбы G45, Цвет. Температура 3000K, Цоколь E14, Тёплый</t>
  </si>
  <si>
    <t>G45-9W-E14-4500К</t>
  </si>
  <si>
    <t>Эл. лампа светодиодная SVC LED G45-9W-E14-4500К, Нейтральный</t>
  </si>
  <si>
    <t>Эл. лампа светодиодная, SVC, LED G45-9W-E14-4500К, Мощность 9Вт, Тип колбы G45, Цвет. Температура 4500К, Цоколь E14, Нейтральный</t>
  </si>
  <si>
    <t>G45-9W-E14-6500K</t>
  </si>
  <si>
    <t>Эл. лампа светодиодная SVC LED G45-9W-E14-6500K, Холодный</t>
  </si>
  <si>
    <t>Эл. лампа светодиодная, SVC, LED G45-9W-E14-6500K, Мощность 9Вт, Тип колбы G45, Цвет. Температура 6500K, Цоколь E14, Холодный</t>
  </si>
  <si>
    <t>G45-9W-E27-3000K</t>
  </si>
  <si>
    <t>Эл. лампа светодиодная SVC LED G45-9W-E27-3000K, Тёплый</t>
  </si>
  <si>
    <t>Эл. лампа светодиодная, SVC, LED G45-9W-E27-3000K, Мощность 9Вт, Тип колбы G45, Цвет. Температура 3000K, Цоколь E27, Тёплый</t>
  </si>
  <si>
    <t>G45-9W-E27-4500K</t>
  </si>
  <si>
    <t>Эл. лампа светодиодная SVC LED G45-9W-E27-4500K, Нейтральный</t>
  </si>
  <si>
    <t>Эл. лампа светодиодная, SVC, LED G45-9W-E27-4500K, Мощность 9Вт, Тип колбы G45, Цвет. Температура 4500K, Цоколь E27, Нейтральный</t>
  </si>
  <si>
    <t>JCDR-7W-GU5.3-3000K</t>
  </si>
  <si>
    <t>Эл. лампа светодиодная SVC LED JCDR-7W-GU5.3-3000K, Тёплый</t>
  </si>
  <si>
    <t>Эл. лампа светодиодная, SVC, LED JCDR-7W-GU5.3-3000K, Мощность 7Вт, Тип колбы JCDR, Цвет. Температура 3000K, Цоколь GU5.3, Тёплый</t>
  </si>
  <si>
    <t>JCDR-7W-GU5.3-4200K</t>
  </si>
  <si>
    <t>Эл. лампа светодиодная SVC LED JCDR-7W-GU5.3-4200K, Нейтральный</t>
  </si>
  <si>
    <t>Эл. лампа светодиодная, SVC, LED JCDR-7W-GU5.3-4200K, Мощность 7Вт, Тип колбы JCDR, Цвет. Температура 4200K, Цоколь GU5.3, Нейтральный</t>
  </si>
  <si>
    <t>JCDR-7W-GU5.3-6500K</t>
  </si>
  <si>
    <t>Эл. лампа светодиодная SVC LED JCDR-7W-GU5.3-6500K, Холодный</t>
  </si>
  <si>
    <t>Эл. лампа светодиодная, SVC, LED JCDR-7W-GU5.3-6500K, Мощность 7Вт, Тип колбы JCDR, Цвет. Температура 6500K, Цоколь GU5.3, Холодный</t>
  </si>
  <si>
    <t>A60-9W-E27-4200K</t>
  </si>
  <si>
    <t>Эл. лампа светодиодная SVC LED A60-9W-E27-4200K, Нейтральный</t>
  </si>
  <si>
    <t>Эл. лампа светодиодная, SVC, LED A60-9W-E27-4200K, Мощность 9Вт, Тип колбы A60, Цвет. Температура 4200K, Цоколь E27, Нейтральный</t>
  </si>
  <si>
    <t>G45-7W-E14-6500K</t>
  </si>
  <si>
    <t>Эл. лампа светодиодная SVC LED G45-7W-E14-6500K, Холодный</t>
  </si>
  <si>
    <t>Эл. лампа светодиодная, SVC, LED G45-7W-E14-6500K, Мощность 7Вт, Тип колбы G45, Цвет. Температура 6500K, Цоколь E14, Холодный</t>
  </si>
  <si>
    <t>A60-9W-E27-3000K</t>
  </si>
  <si>
    <t>Эл. лампа светодиодная SVC LED A60-9W-E27-3000K, Тёплый</t>
  </si>
  <si>
    <t>Эл. лампа светодиодная, SVC, LED A60-9W-E27-3000K, Мощность 9Вт, Тип колбы A60, Цвет. Температура 3000K, Цоколь E27, Тёплый</t>
  </si>
  <si>
    <t>YLDP12YL</t>
  </si>
  <si>
    <t>Лампочка Yeelight LED Filament Light</t>
  </si>
  <si>
    <t>Лампочка, Xiaomi, Yeelight LED Filament Light, YLDP12YL, 700lm, Беспроводное соединение:Wi-Fi,6 Вт</t>
  </si>
  <si>
    <t>Tapo L510E</t>
  </si>
  <si>
    <t>Лампа Wi-Fi Умная TP-Link Tapo L510E</t>
  </si>
  <si>
    <t>Лампа Wi-Fi Умная, TP-Link, Tapo L510E, диммируемая, 806 лм.8,7 Вт, 2700К. IEEE 802.11b/g/n, E27</t>
  </si>
  <si>
    <t>Tapo L530E</t>
  </si>
  <si>
    <t>Лампа Wi-Fi Умная TP-Link Tapo L530E</t>
  </si>
  <si>
    <t>Лампа Wi-Fi Умная, TP-Link, Tapo L530E, диммируемая, многоцветная, 806 лм.8,7 Вт, 2700К. IEEE 802.11b/g/n, E27</t>
  </si>
  <si>
    <t xml:space="preserve">YLDD04YL </t>
  </si>
  <si>
    <t>Светодиодная лента Yeelight Lightstrip Plus</t>
  </si>
  <si>
    <t>Светодиодная лента, Yeelight, Lightstrip Plus, GPX4016RT/YLDD04YL, Самоклеющаяся, 7,5Вт/м, 220В, 2м, Пульт управления, Android 4.4, iOS 8.0 и выше, Ra 80, Google Assistant, RGB</t>
  </si>
  <si>
    <t>MJGJD01YL</t>
  </si>
  <si>
    <t>Светодиодная лампа для монитора Xiaomi Mi Computer Monitor Light Bar</t>
  </si>
  <si>
    <t>Светодиодная лампа для монитора, Xiaomi, Mi Computer Monitor Light Bar, BHR4838GL, 5V=1A, 2700К-6500К, 5 Вт, Type-C, Черный</t>
  </si>
  <si>
    <t>LED13-A60/830/E27</t>
  </si>
  <si>
    <t>Эл. лампа светодиодная Camelion LED13-A60/830/E27, Тёплый</t>
  </si>
  <si>
    <t>Эл. лампа светодиодная, Camelion, LED13-A60/830/E27, Мощность 13Вт, Тип колбы А60, Цвет. температура 3000К, Цоколь E27, Тёплый</t>
  </si>
  <si>
    <t>MJXDD01SYL</t>
  </si>
  <si>
    <t>Потолочная Лампа Mi Smart LED Ceiling Light (450mm)</t>
  </si>
  <si>
    <t>Потолочная Лампа, Mi Smart LED Ceiling Light (450mm), MJXDD01SYL/BHR4118GL, Bluetooth: 4.2, 2700-6000K, Рабочая температура -10° до +40°С, Площадь освещения 15-25 м, 45Вт, IP50, Управление через приложение Mi Home, Bluetooth, Wi-Fi, Вход 220V ~50/60 Hz, Android 4.4 и выше, iOS 9.0 и выше, Срок службы 25000 часов, Google Assistant, Amazon Alexa и Apple Homekit, Белый</t>
  </si>
  <si>
    <t>LED-C35-9W-E27-4K</t>
  </si>
  <si>
    <t>Эл. лампа светодиодная Ergolux LED-C35-9W-E27-4K, Холодный</t>
  </si>
  <si>
    <t>Эл. лампа светодиодная, Ergolux, LED-C35-9W-E27-4K, Свеча, Мощность 9Вт, Тип колбы C35, Цвет. температура 4500К, Цоколь E27, Холодный</t>
  </si>
  <si>
    <t>LED-JCDR-7W-GU5.3-3K</t>
  </si>
  <si>
    <t>Эл. лампа светодиодная Ergolux JCDR GU5.3/3000K/7Вт, Тёплый</t>
  </si>
  <si>
    <t>Эл. лампа светодиодная, Ergolux, LED-JCDR-7W-GU5.3-3K, Мощность 7Вт, Тип колбы JCDR, Цвет. температура 3000К, Цоколь GU5.3, Тёплый</t>
  </si>
  <si>
    <t>YLXD013</t>
  </si>
  <si>
    <t>Потолочная Лампа Yeelight Arwen Ceiling Light 450S</t>
  </si>
  <si>
    <t>Потолочная Лампа, Yeelight, Arwen Ceiling Light 450S, YLXD013, 3000lm, 2700K-6500K, Ra90, 220-240V~50/60Hz, 50W, 455*94.1mm, Умный, wifi+ble, Быстрая установка, Пылезащитный герметичный абажур, Регулировка цветовой температуры, Высокий индекс цветопередачи, Управление через мобильное приложение, Голосовое управление, Поддержка связи с интеллектуальными устройствами, Apple Home Kit, Ok Google, Smart Things, Алиса</t>
  </si>
  <si>
    <t>Tapo L520E</t>
  </si>
  <si>
    <t>Лампа Wi-Fi Умная TP-Link Tapo L520E</t>
  </si>
  <si>
    <t>Лампа Wi-Fi Умная, TP-Link, Tapo L520E, диммируемая, 806 лм.8 Вт, 4000К. IEEE 802.11b/g/n, E27</t>
  </si>
  <si>
    <t>LEDLBT1-L01</t>
  </si>
  <si>
    <t>Лампочка Aqara LED Bulb T1</t>
  </si>
  <si>
    <t>Лампочка, Aqara, LED Bulb T1, LEDLBT1-L01, Протоколы связи: Zigbee, Bluetooth, Вольтаж: 220-240 V~, Номинальный ток: 42mA, Номинальная частота: 50/60 Гц, Номинальная мощность: 8,5 Вт, Световой поток: 806 лм, Цветовая температура: 2700K-6500K, Индекс цветопередачи: Ra90, E27, Коэффициент мощности:&gt; 0,85, Рабочая температура: от 0°C до 40°C, от 0% до 95% относительной влажности, без конденсации</t>
  </si>
  <si>
    <t>Tapo L920-5</t>
  </si>
  <si>
    <t>Умная светодиодная Wi-Fi лента TP-link Tapo L920-5</t>
  </si>
  <si>
    <t>Умная светодиодная Wi-Fi лента, TP-link, Tapo L920-5, RGBIC, 50 регулируемых зон, 802.11b/g/n, 5000  10  3,0 мм</t>
  </si>
  <si>
    <t>Tapo L900-5</t>
  </si>
  <si>
    <t>Умная светодиодная Wi-Fi лента TP-link Tapo L900-5</t>
  </si>
  <si>
    <t>Умная светодиодная Wi-Fi лента, TP-link, Tapo L900-5, RGB, 802.11b/g/n, 5000  10  3,0 мм</t>
  </si>
  <si>
    <t>YLCG002</t>
  </si>
  <si>
    <t>Светильник с датчиком движения Yeelight Motion Sensor Closet Light A20 2700k Черный</t>
  </si>
  <si>
    <t>Светильник с датчиком движения, Yeelight, Motion Sensor Closet Light A20 2700k, YDQA1720007BKGL/YLCG002, Размер 20 x 4.0 x 0.9cm, Номинальная мощность 1.2W, Объем бататреи 1100mAh, Время работы на одном заряде около 5 часов, 5V 0.5A, Рабочая температура -10 +40С, Черный</t>
  </si>
  <si>
    <t>YLCG004</t>
  </si>
  <si>
    <t>Светильник с датчиком движения Yeelight Motion Sensor Closet Light A40 2700k Черный</t>
  </si>
  <si>
    <t>Светильник с датчиком движения, Yeelight, Motion Sensor Closet Light A40 2700k, YDQA1620007BKGL/YLCG004, Размеры 40 x 4.0 x 0.9cm, 2.4W, Батарея 1500mAh, Срок службы батареи на одном заряде 5 часов, Цветовая температура 2700K, 5V 0.5A, Время заряда 3-6 часов, Рабочая температура -10+40С, Черный</t>
  </si>
  <si>
    <t>YLCG006</t>
  </si>
  <si>
    <t>Светильник с датчиком движения Yeelight Motion Sensor Closet Light A60 2700k Черный</t>
  </si>
  <si>
    <t>Светильник с датчиком движения, Yeelight, Motion Sensor Closet Light A60 2700k, YDQA1520007BKGL/YLCG006, Параметры 60 x 4.0 x0.9cm, Мощность 3.6W, Батарея 2200mAh, Время работы на одном заряде около 5 часов, 2700K, 5V 0.5A, Время заряда 3-6 часов, Рабочая температура -10 +40С, Черный</t>
  </si>
  <si>
    <t>YLCTD001</t>
  </si>
  <si>
    <t>Светильник c датчиком движения Yeelight Sensor Drawer Light 4шт Белый</t>
  </si>
  <si>
    <t>Светильник c датчиком движения, Yeelight, Sensor Drawer Light 4шт, YLCTD001/YGYA2421003WTGL, 68 x 26x11mm, 0.15W, 3.7V, Емкость батареи 350mAh, 2700K, 5-10lm, Рабочая температура -10 +40С, Белый</t>
  </si>
  <si>
    <t>YLFWD-0012</t>
  </si>
  <si>
    <t>Световая панель Yeelight Smart Light Panels 6pcs</t>
  </si>
  <si>
    <t>Световая панель, Yeelight, Smart Light Panels 6pcs, YLFWD-0012, Номинальный входной сигнал 110V-220V~50/60Hz 0.8A, Номинальная мощность 18W (9PCSx2W/module) / 12W (6PCSx2W/module) / 6W (3PCSx2W/module), Рабочая температура -10 +40С, Wi-Fi IEEE 802.11 b/g/n 2.4GHz, Bluetooth 4.2 BLE, Вес 1 панели 224г, RGB, 16 million colors, Белый</t>
  </si>
  <si>
    <t>YLXD76YL</t>
  </si>
  <si>
    <t>YLXD013-B</t>
  </si>
  <si>
    <t>Потолочная лампа Yeelight Arwen Ceiling Light 450C</t>
  </si>
  <si>
    <t>Потолочная лампа, Yeelight, Arwen Ceiling Light 450C, YLXD013-B/YXDS0320003WTEU/1-000001212, 3800lm, 2700K-6500K, Ra90, 220-240V~50/60Hz Max. 0.23A, 50W, 0.9, 495*92mm, 	Быстрая замена, Цветной свет под настроение, Умное управление, Режим лунного света, Защита от пыли и насекомых, 	Google Assistant, Samsung SmartThings, Amazon Alexa, Яндекс Алиса, Маруся, Mi Home, МТС Smart Home, Салют, Белый</t>
  </si>
  <si>
    <t>YLDDL-0083</t>
  </si>
  <si>
    <t>Светильник Yeelight Single Spotlight C2201 Белый</t>
  </si>
  <si>
    <t>YLDDL-0083-B</t>
  </si>
  <si>
    <t>YLDDL-0084</t>
  </si>
  <si>
    <t>Светильник Yeelight Double Spotlight C2201 Белый</t>
  </si>
  <si>
    <t>YLDDL-0084-B</t>
  </si>
  <si>
    <t>YLDDL-0085</t>
  </si>
  <si>
    <t>Светильник Yeelight Triple Spotlight C2201 Белый</t>
  </si>
  <si>
    <t>YLDDL-0085-B</t>
  </si>
  <si>
    <t>YLXDD-0030</t>
  </si>
  <si>
    <t>Потолочная лампа Yeelight Comet Ceilling Light C235</t>
  </si>
  <si>
    <t>Потолочная лампа, Yeelight, Comet Ceilling Light C235, 1-000002940/YLXDD-0030, 2700K-6500K, 1200lm, 220-240~50/60Hz, Потребление 15W, Рабочая температура -20°C-+40°C, Умное управление, Работа через фирменное приложение Yeelight, Совместима с Алисой, Smart/wifi, Белый</t>
  </si>
  <si>
    <t>Светодиодные фонарики</t>
  </si>
  <si>
    <t>RS218</t>
  </si>
  <si>
    <t>Перезаряжаемый налобный фонарь Camelion RS218</t>
  </si>
  <si>
    <t>Перезаряжаемый налобный фонарь, Camelion, RS218, встроенный литий- полимерный аккумулятор, 1200 мАч, 3W LED + 10W COB, до 320Лм, расстояние луча 50м, чёрный</t>
  </si>
  <si>
    <t>Streamplify Light 10</t>
  </si>
  <si>
    <t>Кольцевая светодиодная лампа Streamplify Light 10</t>
  </si>
  <si>
    <t>Кольцевая светодиодная лампа, Streamplify, Light 10, USB, 10 Ватт, 26 см, Черный</t>
  </si>
  <si>
    <t>Провод СИП</t>
  </si>
  <si>
    <t xml:space="preserve"> СИП-3 1х35-20</t>
  </si>
  <si>
    <t>Провод СИП-3 1х35-20</t>
  </si>
  <si>
    <t>Провод, СИП-3, 1х35-20, провод самонесущий защищенный с токопроводящей жилой из алюминиевого сплава</t>
  </si>
  <si>
    <t>СИП-4 2х25-0,6/1</t>
  </si>
  <si>
    <t>Провод СИП-4 2х25-0,6/1</t>
  </si>
  <si>
    <t>Провод, СИП-4, 2х25-0,6/1, провод самонесущий изолированный без несущего элемента с алюминиевыми токопроводящими жилами с изоляцией из светостабилизированного сшитого ПЭ</t>
  </si>
  <si>
    <t xml:space="preserve"> СИП-4 3х16-0,6/1</t>
  </si>
  <si>
    <t>Провод СИП-4 3х16-0,6/1</t>
  </si>
  <si>
    <t>Провод, СИП-4, 3х16-0,6/1,провод самонесущий изолированный без несущего элемента с алюминиевыми токопроводящими жилами с изоляцией из светостабилизированного сшитого ПЭ</t>
  </si>
  <si>
    <t>Силовой кабель и провод</t>
  </si>
  <si>
    <t xml:space="preserve">Кабель ВВГпнг(А)-LS 3х1.5 </t>
  </si>
  <si>
    <t>Кабель ВВГпнг(А)-LS 3х1.5</t>
  </si>
  <si>
    <t xml:space="preserve">Кабель ВВГпнг(А)-LS 3х2.5 </t>
  </si>
  <si>
    <t>Кабель ВВГпнг(А)-LS 3х2.5</t>
  </si>
  <si>
    <t xml:space="preserve">Кабель ВВГпнг(А)-LS 2х2.5 </t>
  </si>
  <si>
    <t>Кабель ВВГпнг(А)-LS 2х2.5</t>
  </si>
  <si>
    <t>Кабель, ВВГпнг(А)-LS, 2х2.5, для передачи и распределения электрической энергии в стационарных установках на номинальное переменное напряжение 0.66 и 1кВ номинальной частоты 50Гц</t>
  </si>
  <si>
    <t>Провод ПВС 5х2.5</t>
  </si>
  <si>
    <t>Провод, ПВС,5х2.5, применятся для обеспечения электричеством различного бытового электрооборудования</t>
  </si>
  <si>
    <t>Провод ПВС 3х1.5</t>
  </si>
  <si>
    <t>Провод, ПВС,3х1.5, применятся для обеспечения электричеством различного бытового электрооборудования</t>
  </si>
  <si>
    <t>Провод ПВС 4х2.5</t>
  </si>
  <si>
    <t>Провод, ПВС,4х2.5, применятся для обеспечения электричеством различного бытового электрооборудования</t>
  </si>
  <si>
    <t>Провод ПВС 3х2.5</t>
  </si>
  <si>
    <t>Провод, ПВС,3х2.5, применятся для обеспечения электричеством различного бытового электрооборудования</t>
  </si>
  <si>
    <t>Провод ПВС 4х1.5</t>
  </si>
  <si>
    <t>Провод, ПВС,4х1.5, применятся для обеспечения электричеством различного бытового электрооборудования</t>
  </si>
  <si>
    <t>Провод ШВВП 2х0.5</t>
  </si>
  <si>
    <t>Провод, ШВВП, 2х0.5, ГОСТ</t>
  </si>
  <si>
    <t xml:space="preserve">Провод АС 16/2.7  </t>
  </si>
  <si>
    <t>Провод АС 16/2.7</t>
  </si>
  <si>
    <t>Провод,АС,16/2.7, прокладка по воздуху на опорах ЛЭП в соответствии с правилами устройства электроустановок и правилами технической эксплуатации электрических станций и сетей</t>
  </si>
  <si>
    <t xml:space="preserve">Провод АС 25/4.2  </t>
  </si>
  <si>
    <t>Провод АС 25/4.2</t>
  </si>
  <si>
    <t>Провод,АС,25/4.2, прокладка по воздуху на опорах ЛЭП в соответствии с правилами устройства электроустановок и правилами технической эксплуатации электрических станций и сетей</t>
  </si>
  <si>
    <t xml:space="preserve">Провод АС 35/6.2  </t>
  </si>
  <si>
    <t>Провод АС 35/6.2</t>
  </si>
  <si>
    <t>Провод,АС,35/6.2, прокладка по воздуху на опорах ЛЭП в соответствии с правилами устройства электроустановок и правилами технической эксплуатации электрических станций и сетей</t>
  </si>
  <si>
    <t xml:space="preserve">Провод АС 50/8  </t>
  </si>
  <si>
    <t>Провод АС 50/8</t>
  </si>
  <si>
    <t>Провод,АС,50/8, прокладка по воздуху на опорах ЛЭП в соответствии с правилами устройства электроустановок и правилами технической эксплуатации электрических станций и сетей</t>
  </si>
  <si>
    <t xml:space="preserve">Провод АС 95/16  </t>
  </si>
  <si>
    <t>Провод АС 95/16</t>
  </si>
  <si>
    <t>Провод,АС,95/16, прокладка по воздуху на опорах ЛЭП в соответствии с правилами устройства электроустановок и правилами технической эксплуатации электрических станций и сетей</t>
  </si>
  <si>
    <t>Питания</t>
  </si>
  <si>
    <t>С13-С14</t>
  </si>
  <si>
    <t>Кабель питания С13-С14</t>
  </si>
  <si>
    <t>Кабель питания, iPower, С13-С14, for Monitor (Case на Monitor), 1.2 м.</t>
  </si>
  <si>
    <t>SH5005-1.2P</t>
  </si>
  <si>
    <t>Кабель питания С13 SHIP SH5005-1.2P, Напряжение 220 В</t>
  </si>
  <si>
    <t>Кабель питания, SHIP, SH5005-1.2P, Тип: С13, for Case, Жилы из чистой меди толщиной 0.50 мм, пол.Пакет 1.2 м.</t>
  </si>
  <si>
    <t>SH5006-1.2P</t>
  </si>
  <si>
    <t>Кабель питания С13 SHIP SH5006-1.2P, Напряжение 220 В</t>
  </si>
  <si>
    <t>Кабель питания, SHIP, SH5006-1.2P, Тип: С13, for Case, Жилы из чистой меди толщиной 0.75 мм, пол.Пакет 1.2 м.</t>
  </si>
  <si>
    <t>SH5007-3P</t>
  </si>
  <si>
    <t>Кабель питания С13 SHIP SH5007-3P, Напряжение 220 В</t>
  </si>
  <si>
    <t>Кабель питания, SHIP, SH5007-3P, Тип: С13, for Case, Жилы из чистой меди толщиной 0.75 мм, пол.Пакет 3 м.</t>
  </si>
  <si>
    <t>С7 1.5 м. 220 в.</t>
  </si>
  <si>
    <t>Кабель питания С7 1.5 м. 220 в.</t>
  </si>
  <si>
    <t>Кабель питания, С7, 2 pin, Используется в зарядных устройствах для ноутбуков и аудио-видео аппаратуре, 1.5 м.</t>
  </si>
  <si>
    <t>XG-C13</t>
  </si>
  <si>
    <t>Кабель питания С13, IPower, 3.0, 1,5 мм, 1.2 м.</t>
  </si>
  <si>
    <t>Кабель питания, iPower, C13, 3.0, 1,5 мм, 1.2 м.</t>
  </si>
  <si>
    <t>Интерфейсные</t>
  </si>
  <si>
    <t>SH7013-1.5B</t>
  </si>
  <si>
    <t>Интерфейсный кабель A-B SHIP SH7013-1.5B Hi-Speed USB 2.0 30В</t>
  </si>
  <si>
    <t>Интерфейсный кабель, SHIP, SH7013-1.5B, A-B, Hi-Speed USB 2.0, 30В, Чёрный, Блистер, Контакты с золотым напылением, 1.5 м.</t>
  </si>
  <si>
    <t>SH7013-3B</t>
  </si>
  <si>
    <t>Интерфейсный кабель A-B SHIP SH7013-3B Hi-Speed USB 2.0 30В</t>
  </si>
  <si>
    <t>Интерфейсный кабель, SHIP, SH7013-3B, A-B, Hi-Speed USB 2.0, 30В, Чёрный, Блистер, Контакты с золотым напылением, 3 м.</t>
  </si>
  <si>
    <t>SH7013-5B</t>
  </si>
  <si>
    <t>Интерфейсный кабель A-B SHIP SH7013-5B Hi-Speed USB 2.0 30В</t>
  </si>
  <si>
    <t>Интерфейсный кабель, SHIP, SH7013-5B, A-B, Hi-Speed USB 2.0, 30В, Чёрный, Блистер, Контакты с золотым напылением, 5 м.</t>
  </si>
  <si>
    <t>USB308-1P</t>
  </si>
  <si>
    <t>Интерфейсный кабель MICRO-B USB на USB-C 3.1 SHIP USB308-1P Пол. пакет</t>
  </si>
  <si>
    <t>Интерфейсный кабель, SHIP, USB308-1P, MICRO-B USB на USB-C 3.1, Пол. пакет, 1 м, Чёрный</t>
  </si>
  <si>
    <t>HR0150BL-P</t>
  </si>
  <si>
    <t>Интерфейсный кабель HDMI-HDMI SVC HR0150BL-P, 30В, Синий, Пол. пакет, 1.5 м</t>
  </si>
  <si>
    <t>Интерфейсный кабель, SVC, HR0150BL-P, HDMI-HDMI, 30В, Синий, Пол. пакет, 1.5 м</t>
  </si>
  <si>
    <t>HR0150RD-P</t>
  </si>
  <si>
    <t>Интерфейсный кабель HDMI-HDMI SVC HR0150RD-P, 30В, Красный, Пол. пакет, 1.5 м</t>
  </si>
  <si>
    <t>Интерфейсный кабель, SVC, HR0150RD-P, HDMI-HDMI, 30В, Красный, Пол. пакет, 1.5 м</t>
  </si>
  <si>
    <t>HR0150LB-P</t>
  </si>
  <si>
    <t>Интерфейсный кабель HDMI-HDMI SVC HR0150LB-P, 30В, Голубой, Пол. пакет, 1.5 м</t>
  </si>
  <si>
    <t>Интерфейсный кабель, SVC, HR0150LB-P, HDMI-HDMI, 30В, Голубой, Пол. пакет, 1.5 м</t>
  </si>
  <si>
    <t>HR0300BL-P</t>
  </si>
  <si>
    <t>Интерфейсный кабель HDMI-HDMI SVC HR0300BL-P, 30В, Синий, Пол. пакет, 3 м</t>
  </si>
  <si>
    <t>Интерфейсный кабель, SVC, HR0300BL-P, HDMI-HDMI, 30В, Синий, Пол. пакет, 3 м</t>
  </si>
  <si>
    <t>HR0300LB-P</t>
  </si>
  <si>
    <t>Интерфейсный кабель HDMI-HDMI SVC HR0300LB-P, 30В, Голубой, Пол. пакет, 3 м</t>
  </si>
  <si>
    <t>Интерфейсный кабель, SVC, HR0300LB-P, HDMI-HDMI, 30В, Голубой, Пол. пакет, 3 м</t>
  </si>
  <si>
    <t>HR0300RD-P</t>
  </si>
  <si>
    <t>Интерфейсный кабель HDMI-HDMI SVC HR0300RD-P, 30В, Красный, Пол. пакет, 3 м</t>
  </si>
  <si>
    <t>Интерфейсный кабель, SVC, HR0300RD-P, HDMI-HDMI, 30В, Красный, Пол. пакет, 3 м</t>
  </si>
  <si>
    <t>HF0150-P</t>
  </si>
  <si>
    <t>Интерфейсный кабель HDMI-HDMI плоский SVC HF0150-P</t>
  </si>
  <si>
    <t>Интерфейсный кабель, SVC, HF0150-P, HDMI-HDMI, плоский, 30В, Чёрный, Пол. пакет, 1.5 м.</t>
  </si>
  <si>
    <t>HA0150-P</t>
  </si>
  <si>
    <t>Интерфейсный кабель HDMI-HDMI угловой SVC HA0150-P</t>
  </si>
  <si>
    <t>Интерфейсный кабель, SVC, HA0150-P, HDMI-HDMI, угловой, 30В, Чёрный, Пол. пакет, 1.5 м.</t>
  </si>
  <si>
    <t>SH6016-1.5P</t>
  </si>
  <si>
    <t>Интерфейсный кабель HDMI-HDMI SHIP SH6016-1.5P 30В Пол. пакет</t>
  </si>
  <si>
    <t>Интерфейсный кабель, SHIP, SH6016-1.5P, HDMI-HDMI, 30В, Пол. пакет, Контакты с золотым напылением, 1.5 м, Чёрный</t>
  </si>
  <si>
    <t>SH6016-1.5B</t>
  </si>
  <si>
    <t>Интерфейсный кабель HDMI-HDMI SHIP SH6016-1.5B 30В Блистер</t>
  </si>
  <si>
    <t>Интерфейсный кабель, SHIP, SH6016-1.5B, HDMI-HDMI, 30В, Блистер, Контакты с золотым напылением, 1.5 м, Чёрный</t>
  </si>
  <si>
    <t>SH6016-3P</t>
  </si>
  <si>
    <t>Интерфейсный кабель HDMI-HDMI SHIP SH6016-3P 30В Пол. пакет</t>
  </si>
  <si>
    <t>Интерфейсный кабель, SHIP, SH6016-3P, HDMI-HDMI, 30В, Пол. пакет, Контакты с золотым напылением, 3 м, Чёрный</t>
  </si>
  <si>
    <t>SH6016-3B</t>
  </si>
  <si>
    <t>Интерфейсный кабель HDMI-HDMI SHIP SH6016-3B 30В Блистер</t>
  </si>
  <si>
    <t>Интерфейсный кабель, SHIP, SH6016-3B, HDMI-HDMI, 30В, Блистер, Контакты с золотым напылением, 3 м, Чёрный</t>
  </si>
  <si>
    <t>SH6016-5P</t>
  </si>
  <si>
    <t>Интерфейсный кабель HDMI-HDMI SHIP SH6016-5P 30В Пол. пакет</t>
  </si>
  <si>
    <t>Интерфейсный кабель, SHIP, SH6016-5P, HDMI-HDMI, 30В, Пол. пакет, Контакты с золотым напылением, 5 м, Чёрный</t>
  </si>
  <si>
    <t>SH6016-5B</t>
  </si>
  <si>
    <t>Интерфейсный кабель HDMI-HDMI SHIP SH6016-5B 30В Блистер</t>
  </si>
  <si>
    <t>Интерфейсный кабель, SHIP, SH6016-5B, HDMI-HDMI, 30В, Блистер, Контакты с золотым напылением, 5 м, Чёрный</t>
  </si>
  <si>
    <t>SH6031-10P</t>
  </si>
  <si>
    <t>Интерфейсный кабель HDMI-HDMI SHIP SH6031-10P 30В Пол. пакет</t>
  </si>
  <si>
    <t>Интерфейсный кабель, SHIP, SH6031-10P, HDMI-HDMI, 30В, Пол. пакет, Контакты с золотым напылением, 10 м, Чёрный</t>
  </si>
  <si>
    <t>SH6031-15P</t>
  </si>
  <si>
    <t>Интерфейсный кабель HDMI-HDMI SHIP SH6031-15P 30В Пол. пакет</t>
  </si>
  <si>
    <t>Интерфейсный кабель, SHIP, SH6031-15P, HDMI-HDMI, 30В, Пол. пакет, Контакты с золотым напылением, 15 м, Чёрный</t>
  </si>
  <si>
    <t>LHT-PV0120WH-P</t>
  </si>
  <si>
    <t>Интерфейсный кабель USB-Lightning SVC LHT-PV0120WH-P, 30В, Белый, Пол. пакет, 1.2 м</t>
  </si>
  <si>
    <t>Интерфейсный кабель, SVC, LHT-PV0120WH-P, USB-Lightning, 30В, Белый, Пол. пакет, 1.2 м</t>
  </si>
  <si>
    <t>LHT-PV0120BK-P</t>
  </si>
  <si>
    <t>Интерфейсный кабель USB-Lightning SVC LHT-PV0120BK-P, 30В, Чёрный, Пол. пакет, 1.2 м</t>
  </si>
  <si>
    <t>Интерфейсный кабель, SVC, LHT-PV0120BK-P, USB-Lightning, 30В, Чёрный, Пол. пакет, 1.2 м</t>
  </si>
  <si>
    <t>iPiHDMi15</t>
  </si>
  <si>
    <t>Интерфейсный кабель iPower HDMI-HDMI ver.1.4 1.5 м. 5 в.</t>
  </si>
  <si>
    <t>Интерфейсный кабель, iPower, iPiHDMi15, HDMI-HDMI, Пол. пакет, Контакты с золотым напылением, 1.5 м, Нейлон, Чёрный</t>
  </si>
  <si>
    <t>iPiHDMi30</t>
  </si>
  <si>
    <t>Интерфейсный кабель iPower HDMI-HDMI ver.1.4 3 м. 5 в.</t>
  </si>
  <si>
    <t>Интерфейсный кабель, iPower, iPiHDMi30, HDMI-HDMI, Пол. пакет, Контакты с золотым напылением, 3 м, Нейлон, Чёрный</t>
  </si>
  <si>
    <t>iPiHDMi150</t>
  </si>
  <si>
    <t>Интерфейсный кабель iPower HDMI-HDMI ver.1.4 15 м. 5 в.</t>
  </si>
  <si>
    <t>Интерфейсный кабель, iPower, iPiHDMi150, HDMI-HDMI, Пол. пакет, Контакты с золотым напылением, 15 м, Нейлон, Чёрный</t>
  </si>
  <si>
    <t>iPiHDMi200</t>
  </si>
  <si>
    <t>Интерфейсный кабель iPower HDMI-HDMI ver.1.4 20 м. 5 в.</t>
  </si>
  <si>
    <t>Интерфейсный кабель, iPower, iPiHDMi200, HDMI-HDMI, Пол. пакет, Контакты с золотым напылением, 20 м, Нейлон, Чёрный</t>
  </si>
  <si>
    <t>iPiVGAMM18</t>
  </si>
  <si>
    <t>Интерфейсный кабель iPower VGA 15M/15M 1.8 м. 1 в.</t>
  </si>
  <si>
    <t>Интерфейсный кабель, iPower, iPiVGAMM18 , VGA 15M/15M 1.8 м., Чёрный</t>
  </si>
  <si>
    <t>iPiVGAMM30</t>
  </si>
  <si>
    <t>Интерфейсный кабель iPower VGA 15M/15M 3 м. 1 в.</t>
  </si>
  <si>
    <t>Интерфейсный кабель, iPower, VGA 15M/15M 3м, Чёрный</t>
  </si>
  <si>
    <t>iPiVGAMM100</t>
  </si>
  <si>
    <t>Интерфейсный кабель iPower VGA 15M/15M 10 м, 1 в.</t>
  </si>
  <si>
    <t>Интерфейсный кабель, iPower, iPiVGAMM100, VGA 15M/15M 10 м., Чёрный</t>
  </si>
  <si>
    <t>Интерфейсный кабель PS/2 M/M 1.5 м.</t>
  </si>
  <si>
    <t>Интерфейсный кабель, PS/2, Male/Male, (1.5 м), Белый</t>
  </si>
  <si>
    <t>iPiS</t>
  </si>
  <si>
    <t>Интерфейсный кабель iPower SATA 12 в.</t>
  </si>
  <si>
    <t>Интерфейсный кабель, iPower, iPiS, SATA, 26 AWG, для HDD и CD-Drive, (0.45м), Красный</t>
  </si>
  <si>
    <t>iPiVGAMM200</t>
  </si>
  <si>
    <t>Интерфейсный кабель iPower VGA 15M/15M 20 м. 1 в.</t>
  </si>
  <si>
    <t>Интерфейсный кабель, iPower, iPiVGAMM200, VGA 15M/15M 20 м., Чёрный</t>
  </si>
  <si>
    <t>iPiHDMi50</t>
  </si>
  <si>
    <t>Интерфейсный кабель iPower HDMI-HDMI ver.1.4 5 м. 5 в.</t>
  </si>
  <si>
    <t>Интерфейсный кабель, iPower, iPiHDMi50, HDMI-HDMI, Пол. пакет, Контакты с золотым напылением, 5 м, Нейлон, Чёрный</t>
  </si>
  <si>
    <t>Интерфейсный кабель iPower HDMI-HDMI ver.1.4 10 м. 5 в.</t>
  </si>
  <si>
    <t>Интерфейсный кабель, iPower, iPiHDMi200, HDMI-HDMI, Пол. пакет, Контакты с золотым напылением, 10 м, Нейлон, Чёрный</t>
  </si>
  <si>
    <t>A-B 5 м. 5 в.</t>
  </si>
  <si>
    <t>Интерфейсный кабель, HP Original, A-B 5м., Hi-Speed USB 2.0, Ферритовые кольца защиты, Работают со всеми принтерами и устройствами, всех производителей, Пол. Пакет, Фиолетовый</t>
  </si>
  <si>
    <t>iPDP4k20</t>
  </si>
  <si>
    <t>Интерфейсный кабель iPower Displayport-Displayport 4k 2 м. 5 в.</t>
  </si>
  <si>
    <t>Интерфейсный кабель, iPower, iPDP4k20, Displayport-Displayport, 4K, 2 метра, Пол. пакет</t>
  </si>
  <si>
    <t>iPDP8k20</t>
  </si>
  <si>
    <t>Интерфейсный кабель iPower Displayport-Displayport 8k 2 м. 5 в.</t>
  </si>
  <si>
    <t>Интерфейсный кабель, iPower, iPDP8k20, Displayport-Displayport, 8K, 2 метра,Пол. пакет</t>
  </si>
  <si>
    <t>iPUSB-TO-RS232</t>
  </si>
  <si>
    <t>Интерфейсный кабель iPower USB TO RS232 1.5м.</t>
  </si>
  <si>
    <t>Интерфейсный кабель, iPower, USB TO RS232, 9pin, USB-COM port, CH-340, 1.5м</t>
  </si>
  <si>
    <t>Переходники</t>
  </si>
  <si>
    <t>Schuko to 4xC13</t>
  </si>
  <si>
    <t>DVI 24+5</t>
  </si>
  <si>
    <t>Переходник DVI 24+5 на VGA</t>
  </si>
  <si>
    <t>HDVGAB</t>
  </si>
  <si>
    <t>Переходник iPower HDMI на VGA</t>
  </si>
  <si>
    <t>Переходник, iPower, HDVGAB, HDMI на VGA, Чёрный</t>
  </si>
  <si>
    <t>SH7048G-1.2P</t>
  </si>
  <si>
    <t>Переходник MICRO USB на USB SHIP SH7048G-1.2P Пол. пакет</t>
  </si>
  <si>
    <t>Переходник, SHIP, SH7048G-1.2P, MICRO USB на USB 2.0, Пол. пакет, 1.2 м, Чёрный</t>
  </si>
  <si>
    <t>SH-CHVL</t>
  </si>
  <si>
    <t>Переходник HDMI на VGA SHIP SH-CHVL</t>
  </si>
  <si>
    <t>Переходник, SHIP, SH-CHVL, HDMI Male на VGA Female, Пол. пакет, Белый</t>
  </si>
  <si>
    <t>iPSMtS</t>
  </si>
  <si>
    <t>Переходник iPower Molex на SATA 12 в.</t>
  </si>
  <si>
    <t>Переходник, iPower, iPSMtS, Molex на Sata, Molex 4pin (old power) на SATA (new power), for 1 HDD/CD-ROM, 0.20 м</t>
  </si>
  <si>
    <t>Удлинители</t>
  </si>
  <si>
    <t>VG004M/F-3.0P</t>
  </si>
  <si>
    <t>Удлинитель VGA 15Male/15Female SHIP VG004M/F-3.0P Пол. пакет</t>
  </si>
  <si>
    <t>Удлинитель, SHIP, VG004M/F-3.0P, VGA, 15Male/15Female, Чёрный, Пол. пакет, 3.0 м</t>
  </si>
  <si>
    <t>2 мегапиксельные IP видеокамеры</t>
  </si>
  <si>
    <t>Купольная видеокамера Dahua DH-IPC-HDBW1230EP-0280B</t>
  </si>
  <si>
    <t>Купольная видеокамера Dahua DH-IPC-HDW5241TMP-AS-LED-0280B</t>
  </si>
  <si>
    <t>Wi-Fi видеокамера Imou Turret</t>
  </si>
  <si>
    <t>DH-IPC-HDBW2241RP-ZAS-27135</t>
  </si>
  <si>
    <t>IP видеокамера Dahua DH-IPC-HDBW2241RP-ZAS-27135</t>
  </si>
  <si>
    <t>IP видеокамера, Dahua, DH-IPC-HDBW2241RP-ZAS-27135, 2-мегапиксельная ИК-вариофокальная купольная сетевая камера WizSense</t>
  </si>
  <si>
    <t>DH-IPC-HDPW1230R1P-0280B</t>
  </si>
  <si>
    <t>IP видеокамера Dahua DH-IPC-HDW1230T1P-ZS-2812</t>
  </si>
  <si>
    <t>DH-IPC-HDBW2241RP-ZS-27135</t>
  </si>
  <si>
    <t>IP видеокамера Dahua DH-IPC-HDBW2241RP-ZS-27135</t>
  </si>
  <si>
    <t>IP видеокамера, Dahua, DH-IPC-HDBW2241RP-ZS-27135, 2 Мп, Вариофокальная, купольная, 2,7-13,5 мм, 1/2,8-дюймовый CMOS, WizSense</t>
  </si>
  <si>
    <t>DH-IPC-HDBW2241R-ZS</t>
  </si>
  <si>
    <t>IP видеокамера Dahua DH-IPC-HDBW2241R-ZS</t>
  </si>
  <si>
    <t>IP видеокамера, Dahua, DH-IPC-HDBW2241R-ZS, 2-мегапиксельная ИК-вариофокальная купольная сетевая камера WizSense</t>
  </si>
  <si>
    <t>DH-IPC-HDW1230T1P-0280B</t>
  </si>
  <si>
    <t>IP видеокамера Dahua DH-IPC-HDW1230T1P-0280B</t>
  </si>
  <si>
    <t>IP видеокамера, Dahua, DH-IPC-HDW1230T1P-0280B, CMOS-матрица 1/2,7" progressive, Механический ИК-фильтр, ИК-подсветка - до 30 м, Функция день/ночь, 2.0 мега., 0 лк/F=2.0, Объектив: f=2,8 мм, WDR, Скор. записи: 1080P (1 ~ 25/30 кадров в секунду), 12VDC, PoE</t>
  </si>
  <si>
    <t>DH-IPC-HDW2249TP-S-IL-0280B</t>
  </si>
  <si>
    <t>IP видеокамера Dahua DH-IPC-HDW2249TP-S-IL-0280B</t>
  </si>
  <si>
    <t>IP видеокамера, Dahua, DH-IPC-HDW2249TP-S-IL-0280B, 2-мегапиксельная, цилиндрическая, интеллектуальная двойная подсветка Фиксированная WizSense</t>
  </si>
  <si>
    <t>4 мегапиксельные IP видеокамеры</t>
  </si>
  <si>
    <t>Купольная видеокамера Dahua DH-IPC-HDW1431T1P-A-0280B</t>
  </si>
  <si>
    <t>DH-IPC-HDBW5441FP-AS-E2-0280B</t>
  </si>
  <si>
    <t>IP видеокамера Dahua DH-IPC-HDBW5441FP-AS-E2-0280B</t>
  </si>
  <si>
    <t>IP видеокамера, Dahua, DH-IPC-HDBW5441FP-AS-E2-0280B, 4-мегапиксельный 1/2.8" CMOS-датчик, низкая яркость и изображение высокой четкости</t>
  </si>
  <si>
    <t>DH-IPC-HDBW2441RP-ZAS-27135</t>
  </si>
  <si>
    <t>IP видеокамера Dahua DH-IPC-HDBW2441RP-ZAS-27135</t>
  </si>
  <si>
    <t>IP видеокамера, Dahua, DH-IPC-HDBW2441RP-ZAS-27135, 4-мегапиксельная ИК-вариофокальная купольная сетевая камера WizSense</t>
  </si>
  <si>
    <t>DH-IPC-HDW1431T1P-0280B</t>
  </si>
  <si>
    <t>Купольная видеокамера Dahua DH-IPC-HDW1431T1P-0280B</t>
  </si>
  <si>
    <t>Wi-Fi видеокамера Imou Turret SE 4MP</t>
  </si>
  <si>
    <t>DH-IPC-HDBW5442H-Z4HE</t>
  </si>
  <si>
    <t>IP видеокамера Dahua DH-IPC-HDBW5442H-Z4HE</t>
  </si>
  <si>
    <t>IP видеокамера, Dahua, DH-IPC-HDBW5442H-Z4HE, купольная, 4 Мп, варифокальная, сетевая, WizMind</t>
  </si>
  <si>
    <t>DH-IPC-HDPW1431R1P-0280B</t>
  </si>
  <si>
    <t>Купольная видеокамера Dahua DH-IPC-HDPW1431R1P-0280B</t>
  </si>
  <si>
    <t>Купольная видеокамера, Dahua, DH-IPC-HDPW1431R1P-0280B, Матрица 1/3” 4 Мп progressive CMOS, Разрешение 2688 (Г) 1520 (В), ROM 128 Мб / RAM 128 Мб, Объектив c фиксированным фокусным расстоянием, Фокусное расстояние 2,8 мм</t>
  </si>
  <si>
    <t>DH-IPC-HDBW5442HP-ZHE</t>
  </si>
  <si>
    <t>IP видеокамера Dahua DH-IPC-HDBW5442HP-ZHE</t>
  </si>
  <si>
    <t>IP видеокамера, Dahua, DH-IPC-HDBW5442HP-ZHE, купольная, 4Мп, варифокальная, сетевая, WizMind</t>
  </si>
  <si>
    <t>DH-IPC-HDW1431T1P-ZS-2812</t>
  </si>
  <si>
    <t>IP видеокамера Dahua DH-IPC-HDW1431T1P-ZS-2812</t>
  </si>
  <si>
    <t>DH-IPC-HDW2449TP-S-IL-0280B</t>
  </si>
  <si>
    <t>IP видеокамера Dahua DH-IPC-HDW2449TP-S-IL-0280B</t>
  </si>
  <si>
    <t>IP видеокамера, Dahua, DH-IPC-HDW2449TP-S-IL-0280B, Eyeball, 4-мегапиксельная интеллектуальная двойная подсветка, WizSense</t>
  </si>
  <si>
    <t>DH-IPC-HDBW2441EP-S-0280B</t>
  </si>
  <si>
    <t>IP видеокамера Dahua DH-IPC-HDBW2441EP-S-0280B</t>
  </si>
  <si>
    <t>IP видеокамера, Dahua, DH-IPC-HDBW2441EP-S-0280B, 4-мегапиксельная ИК-фиксированная купольная сетевая камера WizSense</t>
  </si>
  <si>
    <t>DH-IPC-HDBW1431RP-ZS-2812</t>
  </si>
  <si>
    <t>IP видеокамера Dahua DH-IPC-HDBW1431RP-ZS-2812</t>
  </si>
  <si>
    <t>IP видеокамера, Dahua, DH-IPC-HDBW1431RP-ZS-2812, купольная 4-мегапиксельная ИК-фиксированная купольная сетевая камера</t>
  </si>
  <si>
    <t>DH-IPC-HDBW5442HP-ZE</t>
  </si>
  <si>
    <t>Купольная видеокамера Dahua DH-IPC-HDBW5442HP-ZE</t>
  </si>
  <si>
    <t>Купольная видеокамера, Dahua, DH-IPC-HDBW5442HP-ZE, Матрица 1/1.8” 4Мп progressive scan CMOS, Сжатие H.265+, H.265, H.264+, H.264, H.264B, H.264H</t>
  </si>
  <si>
    <t>DH-IPC-HDBW2441RP-ZS-27135</t>
  </si>
  <si>
    <t>IP видеокамера Dahua DH-IPC-HDBW2441RP-ZS-27135</t>
  </si>
  <si>
    <t>IP видеокамера, Dahua, DH-IPC-HDBW2441RP-ZS-27135, 4-мегапиксельная ИК-вариофокальная купольная сетевая камера WizSense</t>
  </si>
  <si>
    <t>DH-IPC-HDW2441TP-ZS-27135</t>
  </si>
  <si>
    <t>IP видеокамера Dahua DH-IPC-HDW2441TP-ZS-27135</t>
  </si>
  <si>
    <t>IP видеокамера, Dahua, DH-IPC-HDW2441TP-ZS-27135, купольная, 4-мегапиксельная ИК-вариофокальная сетевая камера WizSense</t>
  </si>
  <si>
    <t>5 мегапиксельные IP видеокамеры</t>
  </si>
  <si>
    <t>DH-IPC-EW5541P-AS</t>
  </si>
  <si>
    <t>IP видеокамера Dahua DH-IPC-EW5541P-AS</t>
  </si>
  <si>
    <t>IP видеокамера, Dahua, DH-IPC-EW5541P-AS, fisheye, CMOS-матрица 1/2,7" progressive, Механический ИК-фильтр, ИК-подсветка - до 10 м, Функция день/ночь, 5.0 мега., 0.1 лк/F=2.0, Объектив: f=1.4 мм, WDR, Скор. записи: до 30 к/c (2688x1520), PoE, 12VDC</t>
  </si>
  <si>
    <t>DH-IPC-HDBW2541RP-ZAS-27135</t>
  </si>
  <si>
    <t>IP видеокамера Dahua DH-IPC-HDBW2541RP-ZAS-27135</t>
  </si>
  <si>
    <t>IP видеокамера, Dahua, DH-IPC-HDBW2541RP-ZAS-27135, 5 Мп, Вариофокальная, купольная, 2,7-13,5 мм, 1/2,8-дюймовый CMOS, WizSense</t>
  </si>
  <si>
    <t>DH-IPC-HDBW2541RP-ZS-27135</t>
  </si>
  <si>
    <t>IP видеокамера Dahua DH-IPC-HDBW2541RP-ZS-27135</t>
  </si>
  <si>
    <t>IP видеокамера, Dahua, DH-IPC-HDBW2541RP-ZS-27135, 5 Мп, Вариофокальная, купольная, 2,7-13,5 мм, 1/2,8-дюймовый CMOS, WizSense</t>
  </si>
  <si>
    <t>DH-IPC-HDW2541TP-ZS-27135</t>
  </si>
  <si>
    <t>IP видеокамера Dahua DH-IPC-HDW2541TP-ZS-27135</t>
  </si>
  <si>
    <t>IP видеокамера, Dahua, DH-IPC-HDW2541TP-ZS-27135, 5 Мп, Вариофокальная, купольная, 2,7-13,5 мм, 1/2,8-дюймовый CMOS, WizSense</t>
  </si>
  <si>
    <t>DH-IPC-HDW2549TP-S-IL-0280B</t>
  </si>
  <si>
    <t>IP видеокамера Dahua DH-IPC-HDW2549TP-S-IL-0280B</t>
  </si>
  <si>
    <t>IP видеокамера, Dahua, DH-IPC-HDW2549TP-S-IL-0280B, 5 Мп, Фиксированная, купольная, 2,8 мм, 1/2,8-дюймовый CMOS, WizSense, двойная подсветка</t>
  </si>
  <si>
    <t>8 мегапиксельные IP видеокамеры</t>
  </si>
  <si>
    <t>DH-IPC-HDBW3841EP-S-0280B</t>
  </si>
  <si>
    <t>IP видеокамера Dahua DH-IPC-HDBW3841EP-S-0280B</t>
  </si>
  <si>
    <t>IP видеокамера, Dahua, DH-IPC-HDBW3841EP-S-0280B, CMOS-матрица 1/2,8" progressive, Механический ИК-фильтр, ИК-подсветка - до 60 м, Функция день/ночь, 8.0 мега., Объектив: 2.8 мм, WDR, Скор. записи: до 30 к/c, 12VDC, PoE</t>
  </si>
  <si>
    <t>DH-IPC-HDW2841TP-ZS-27135</t>
  </si>
  <si>
    <t>IP видеокамера Dahua DH-IPC-HDW2841TP-ZS-27135</t>
  </si>
  <si>
    <t>IP видеокамера, Dahua, DH-IPC-HDW2841TP-ZS-27135, 8-мегапиксельная ИК-вариофокальная сетевая камера WizSense</t>
  </si>
  <si>
    <t>DH-IPC-HDBW2841RP-ZS-27135</t>
  </si>
  <si>
    <t>IP видеокамера Dahua DH-IPC-HDBW2841RP-ZS-27135</t>
  </si>
  <si>
    <t>IP видеокамера, Dahua, DH-IPC-HDBW2841RP-ZS-27135, 8-мегапиксельная ИК-вариофокальная купольная сетевая камера WizSense</t>
  </si>
  <si>
    <t>DH-IPC-HDBW2841EP-S-0280B</t>
  </si>
  <si>
    <t>IP видеокамера Dahua DH-IPC-HDBW2841EP-S-0280B</t>
  </si>
  <si>
    <t>IP видеокамера, Dahua, DH-IPC-HDBW2841EP-S-0280B, 8-мегапиксельная ИК-фиксированная купольная сетевая камера WizSense</t>
  </si>
  <si>
    <t>DH-IPC-HDW2849TP-S-IL-0280B</t>
  </si>
  <si>
    <t>IP видеокамера Dahua DH-IPC-HDW2849TP-S-IL-0280B</t>
  </si>
  <si>
    <t>IP видеокамера, Dahua, DH-IPC-HDW2849TP-S-IL-0280B, Eyeball, 8-мегапиксельная, интеллектуальная двойная подсветка, WizSense</t>
  </si>
  <si>
    <t>DH-IPC-HDBW2841RP-ZAS-27135</t>
  </si>
  <si>
    <t>IP видеокамера Dahua DH-IPC-HDBW2841RP-ZAS-27135</t>
  </si>
  <si>
    <t>IP видеокамера, Dahua, DH-IPC-HDBW2841RP-ZAS-27135, 8 Мп, Вариофокальная, купольная, 2,7-13,5 мм, 1/2,8-дюймовый CMOS, WizSense</t>
  </si>
  <si>
    <t>DH-IPC-HFW1230S1P-0280B</t>
  </si>
  <si>
    <t>Цилиндрическая видеокамера Dahua DH-IPC-HFW1230S1P-0280B</t>
  </si>
  <si>
    <t>DH-IPC-HFW5241TP-SE-0280B</t>
  </si>
  <si>
    <t>IP видеокамера Dahua DH-IPC-HFW5241TP-SE-0280B</t>
  </si>
  <si>
    <t>IP видеокамера, Dahua, DH-IPC-HFW5241TP-SE-0280B, цилиндрическая, CMOS-матрица 1/2,8" progressive, Механический ИК-фильтр, ИК-подсветка - до 80 м, Функция день/ночь, 2.0 мега., 0.1 лк/F=2.0, Объектив: f=2.7-12 мм, WDR, Скор. записи: до 30 к/c (2688x1520), 12VDC,</t>
  </si>
  <si>
    <t>Wi-Fi видеокамера Imou Cell Pro</t>
  </si>
  <si>
    <t>DH-IPC-HFW1230T1P-ZS-2812</t>
  </si>
  <si>
    <t>IP видеокамера Dahua DH-IPC-HFW1230T1P-ZS-2812</t>
  </si>
  <si>
    <t>IP видеокамера, Dahua, DH-IPC-HFW1230T1P-ZS-2812, цилиндрическая 2-мегапиксельная ИК-вари-фокальная сетевая камера</t>
  </si>
  <si>
    <t>DH-IPC-HFW2241T-ZAS</t>
  </si>
  <si>
    <t>IP видеокамера Dahua DH-IPC-HFW2241T-ZAS</t>
  </si>
  <si>
    <t>IP видеокамера, Dahua, DH-IPC-HFW2241T-ZAS, цилиндрическая, 2-мегапиксельная ИК-вариофокальная WizSense</t>
  </si>
  <si>
    <t>DH-IPC-HFW2241TP-ZAS-27135</t>
  </si>
  <si>
    <t>IP видеокамера Dahua DH-IPC-HFW2241TP-ZAS-27135</t>
  </si>
  <si>
    <t>IP видеокамера, Dahua, DH-IPC-HFW2241TP-ZAS-27135, 2 Мп, Вариофокальная, цилиндрическая, 2,7-13,5 мм, 1/2,8-дюймовый CMOS, WizSense</t>
  </si>
  <si>
    <t>DH-IPC-HFW5241E-Z5E</t>
  </si>
  <si>
    <t>IP видеокамера Dahua DH-IPC-HFW5241E-Z5E</t>
  </si>
  <si>
    <t>IP видеокамера, Dahua, DH-IPC-HFW5241E-Z5E, 2Мп цилиндрическая сетевая видеокамера WDR с ИК-подсветкой и искусственным интеллектом</t>
  </si>
  <si>
    <t>DH-IPC-HFW5241EP-ZE</t>
  </si>
  <si>
    <t>IP видеокамера Dahua DH-IPC-HFW5241EP-ZE</t>
  </si>
  <si>
    <t>IP видеокамера, Dahua, DH-IPC-HFW5241EP-ZE, 2Мп цилиндрическая сетевая видеокамера WDR с ИК-подсветкой и искусственным интеллектом</t>
  </si>
  <si>
    <t>DH-IPC-HFW2249SP-S-IL-0280B</t>
  </si>
  <si>
    <t>IP видеокамера Dahua DH-IPC-HFW2249SP-S-IL-0280B</t>
  </si>
  <si>
    <t>IP видеокамера, Dahua, DH-IPC-HFW2249SP-S-IL-0280B, цилиндрическая, 2-мегапиксельная, интеллектуальная двойная подсветка, WizSense</t>
  </si>
  <si>
    <t>DH-IPC-HFW2241T-ZS</t>
  </si>
  <si>
    <t>IP видеокамера Dahua DH-IPC-HFW2241T-ZS</t>
  </si>
  <si>
    <t>IP видеокамера, Dahua, DH-IPC-HFW2241T-ZS, цилиндрическая, 2-мегапиксельная ИК-вариофокальная WizSense</t>
  </si>
  <si>
    <t>IP видеокамера Dahua DH-IPC-HFW1431S1P-A-0280B</t>
  </si>
  <si>
    <t>DH-IPC-HFW2441TP-ZAS-27135</t>
  </si>
  <si>
    <t>IP видеокамера Dahua DH-IPC-HFW2441TP-ZAS-27135</t>
  </si>
  <si>
    <t>DHI-ITC413-PW4D-Z3</t>
  </si>
  <si>
    <t>IP видеокамера Dahua DHI-ITC413-PW4D-Z3</t>
  </si>
  <si>
    <t>IP видеокамера, Dahua, DHI-ITC413-PW4D-Z3, ANPR, мах. 120 км/ч, 1/1,8-дюймовая CMOS-матрица, 8-32 мм</t>
  </si>
  <si>
    <t>DH-IPC-HFW1431T1P-ZS-2812</t>
  </si>
  <si>
    <t>IP видеокамера Dahua DH-IPC-HFW1431T1P-ZS-2812</t>
  </si>
  <si>
    <t>IP видеокамера, Dahua, DH-IPC-HFW1431T1P-ZS-2812, цилиндрическая, CMOS-матрица 1/3", Механический ИК-фильтр, Функция день/ночь, 4.0 мега., 0.03 лк/F=1.7, Объектив: f = 2,8 мм – 12 мм, Скор. записи: до 25/30 к/c, DC 12В, PoE (802.3af)</t>
  </si>
  <si>
    <t>DH-IPC-HFW5442H-Z4HE</t>
  </si>
  <si>
    <t>IP видеокамера Dahua DH-IPC-HFW5442H-Z4HE</t>
  </si>
  <si>
    <t>IP видеокамера, Dahua, DH-IPC-HFW5442H-Z4HE, цилиндрическая, 4 Мп, варифокальная, сетевая, WizMind</t>
  </si>
  <si>
    <t>DHI-ITC413-PW4D-Z1</t>
  </si>
  <si>
    <t>IP видеокамера Dahua DHI-ITC413-PW4D-Z1</t>
  </si>
  <si>
    <t>IP видеокамера, Dahua, DHI-ITC413-PW4D-Z1, цилиндрическая, ANPR, мах. 80 км/ч, 1/1,8-дюймовая CMOS-матрица, 2,7–12 мм</t>
  </si>
  <si>
    <t>DH-IPC-HFW1431S1P-0280B</t>
  </si>
  <si>
    <t>Цилиндрическая видеокамера Dahua DH-IPC-HFW1431S1P-0280B</t>
  </si>
  <si>
    <t>Цилиндрическая видеокамера, Dahua, DH-IPC-HFW1431S1P-0280B, CMOS-матрица 1/3", Механический ИК-фильтр, ИК-подсветка - до 30 м, Функция день/ночь, 4.0 мега., 0 лк/F=2.0, Объектив: f=2,8 мм, WDR, PoE, 12VDC</t>
  </si>
  <si>
    <t>DH-IPC-HFW5442EP-ZHE</t>
  </si>
  <si>
    <t>IP видеокамера Dahua DH-IPC-HFW5442EP-ZHE</t>
  </si>
  <si>
    <t>IP видеокамера, Dahua, DH-IPC-HFW5442EP-ZHE, CMOS-матрица 1/8" progressive, Механический ИК-фильтр, ИК-подсветка - до 50 м, Функция день/ночь, 4.0 мега., 0.1 лк/F=2.0, Объектив: f=2,7 мм, 25/30 к/с</t>
  </si>
  <si>
    <t>DH-IPC-HFW7442HP-Z4-S2</t>
  </si>
  <si>
    <t>IP видеокамера Dahua DH-IPC-HFW7442HP-Z4-S2</t>
  </si>
  <si>
    <t>IP видеокамера, Dahua, DH-IPC-HFW7442HP-Z4-S2, 4 Mп. 1/1.8" 4Mп CMOS. моторизированный объектив: 8-32 мм. Дальность ИК-подсветки: 120м.</t>
  </si>
  <si>
    <t>DH-IPC-HFW5442HP-Z4E</t>
  </si>
  <si>
    <t>DH-IPC-HFW2449SP-S-IL-0280B</t>
  </si>
  <si>
    <t>IP видеокамера Dahua DH-IPC-HFW2449SP-S-IL-0280B</t>
  </si>
  <si>
    <t>IP видеокамера, Dahua, DH-IPC-HFW2449SP-S-IL-0280B, 4-мегапиксельная, цилиндрическая, интеллектуальная двойная подсветка Фиксированная WizSense</t>
  </si>
  <si>
    <t>DH-IPC-HFW2441TP-ZS-27135</t>
  </si>
  <si>
    <t>IP видеокамера Dahua DH-IPC-HFW2441TP-ZS-27135</t>
  </si>
  <si>
    <t>IP видеокамера, Dahua, DH-IPC-HFW2441TP-ZS-27135, цилиндрическая, 4-мегапиксельная, WizSense</t>
  </si>
  <si>
    <t>DH-IPC-HFW2549SP-S-IL-0280B</t>
  </si>
  <si>
    <t>IP видеокамера Dahua DH-IPC-HFW2549SP-S-IL-0280B</t>
  </si>
  <si>
    <t>IP видеокамера, Dahua, DH-IPC-HFW2549SP-S-IL-0280B, 5 Мп, Фиксированная, цилиндрическая, 2,8 мм, 1/2,8-дюймовый CMOS, WizSense, двойная подсветка</t>
  </si>
  <si>
    <t>DH-IPC-HFW2541T-ZS</t>
  </si>
  <si>
    <t>IP видеокамера Dahua DH-IPC-HFW2541T-ZS</t>
  </si>
  <si>
    <t>IP видеокамера, Dahua, DH-IPC-HFW2541T-ZS, 5 Мп, Вариофокальная, цилиндрическая, 2,7-13,5 мм, 1/2,8-дюймовый CMOS, WizSense</t>
  </si>
  <si>
    <t>DH-IPC-HFW2541T-ZAS</t>
  </si>
  <si>
    <t>IP видеокамера Dahua DH-IPC-HFW2541T-ZAS</t>
  </si>
  <si>
    <t>IP видеокамера, Dahua, DH-IPC-HFW2541T-ZAS, 5 Мп, Вариофокальная, цилиндрическая, 2,7-13,5 мм, 1/2,8-дюймовый CMOS, WizSense</t>
  </si>
  <si>
    <t>DH-IPC-HFW2841TP-ZAS-27135</t>
  </si>
  <si>
    <t>IP видеокамера Dahua DH-IPC-HFW2841TP-ZAS-27135</t>
  </si>
  <si>
    <t>IP видеокамера, Dahua, DH-IPC-HFW2841TP-ZAS-27135, Цилиндрическая, 8 Мп, КМОП-матрица 1/2.7", WizSence</t>
  </si>
  <si>
    <t>DH-IPC-HFW2849SP-S-IL-0280B</t>
  </si>
  <si>
    <t>IP видеокамера Dahua DH-IPC-HFW2849SP-S-IL-0280B</t>
  </si>
  <si>
    <t>IP видеокамера, Dahua, DH-IPC-HFW2849SP-S-IL-0280B, цилиндрическая, 8-мегапиксельная, интеллектуальная двойная подсветка, WizSense</t>
  </si>
  <si>
    <t>DH-IPC-HFW2841TP-ZS-27135</t>
  </si>
  <si>
    <t>IP видеокамера Dahua DH-IPC-HFW2841TP-ZS-27135</t>
  </si>
  <si>
    <t>IP видеокамера, Dahua, DH-IPC-HFW2841TP-ZS-27135, 8 Мп, Вариофокальная, цилиндрическая, 2,7-13,5 мм, 1/2,8-дюймовый CMOS, WizSense</t>
  </si>
  <si>
    <t>DH-SD49425GB-HNR</t>
  </si>
  <si>
    <t>Поворотная видеокамера Dahua DH-SD49425GB-HNR</t>
  </si>
  <si>
    <t>Поворотная видеокамера, Dahua, DH-SD49425GB-HNR, 1/2.8"" STARVIS™ CMOS, 25x кратное оптическое увеличение, Видеоаналитика: SMD Plus (Умный детектор движения)/защита периметра/Автотркинг/видео метаданные</t>
  </si>
  <si>
    <t>Wi-Fi видеокамера Imou Cruiser 2 5MP</t>
  </si>
  <si>
    <t>Wi-Fi видеокамера Imou Cruiser 4MP</t>
  </si>
  <si>
    <t>DH-SD49225-HC-LA</t>
  </si>
  <si>
    <t>Поворотная видеокамера Dahua DH-SD49225-HC-LA</t>
  </si>
  <si>
    <t>Поворотная видеокамера, Dahua, DH-SD49225-HC-LA</t>
  </si>
  <si>
    <t>DH-SD5A232GB-HNR</t>
  </si>
  <si>
    <t>Поворотная видеокамера Dahua DH-SD5A232GB-HNR</t>
  </si>
  <si>
    <t>Поворотная видеокамера, Dahua, DH-SD5A232GB-HNR, 2MP 32x Starlight ИК-сетевая PTZ-камера</t>
  </si>
  <si>
    <t>DH-SD5A432GB-HNR</t>
  </si>
  <si>
    <t>Поворотная видеокамера Dahua DH-SD5A432GB-HNR</t>
  </si>
  <si>
    <t>Поворотная видеокамера, Dahua, DH-SD5A432GB-HNR, 4MP 32x Starlight ИК WizSense Сетевая PTZ-камера</t>
  </si>
  <si>
    <t>DH-SD2A500HB-GN-A-PV</t>
  </si>
  <si>
    <t>Поворотная видеокамера Dahua DH-SD2A500HB-GN-A-PV</t>
  </si>
  <si>
    <t>Поворотная видеокамера, Dahua, DH-SD2A500HB-GN-A-PV, 5-мегапиксельная ИК-камера с белым светом и полноцветная сетевая PT-камера</t>
  </si>
  <si>
    <t>DH-SD49225XA-HNR</t>
  </si>
  <si>
    <t>Поворотная видеокамера Dahua DH-SD49225XA-HNR</t>
  </si>
  <si>
    <t>Поворотная видеокамера, Dahua, DH-SD49225XA-HNR, 1/2.8"" STARVIS™ CMOS. 25x кратное оптическое увеличение, Сжатие: H.265+/H.265/H.264+/H.264, WDR 120 дБ</t>
  </si>
  <si>
    <t>DH-SD2A200-GN-A-PV</t>
  </si>
  <si>
    <t>Поворотная видеокамера Dahua DH-SD2A200-GN-A-PV</t>
  </si>
  <si>
    <t>Поворотная видеокамера, Dahua, DH-SD2A200-GN-A-PV, 2-мегапиксельная ИК-камера с белым светом и полноцветная сетевая PT-камера</t>
  </si>
  <si>
    <t>IVS-2120</t>
  </si>
  <si>
    <t>Видео сервер Planet IVS-2120</t>
  </si>
  <si>
    <t>Видео сервер, Planet, IVS-2120, 1 порт 10/100 Мбит/с RJ-45+1 порт 100Base-FX SFP + 1 порт BNC</t>
  </si>
  <si>
    <t>DHI-NVD0905DH-4I-4K</t>
  </si>
  <si>
    <t>Видеодекодер Dahua DHI-NVD0905DH-4I-4K</t>
  </si>
  <si>
    <t>Видеодекодер, Dahua, DHI-NVD0905DH-4I-4K, Видеовыход: 9 (HDMI)Видеовход: 2xHDMI. 2хDVI-IСетевой интерфейс: 2х10/100/1000 Мбит/с Режимы мульткартинки: 1/4/9/16 на 1 видеовыходУправление видеостеной: увеличение/перемещение/наложение/перемещениеДекодирование: 9кн@12Мп (15 к/с)/ 12кн*4K/ 48кн*1080P/ 108кн*720P/ 144кн*D1Тревожные входы/выходы: 4/4(реле: 30В пост тока 1A. 125 В перем тока 0.5A)Особенности: декодирование 4K. поддержка H.265, H.265+, Развертка изображений с камер типа "Fisheye"</t>
  </si>
  <si>
    <t xml:space="preserve">DHI-NVD0605DH-4I-4K </t>
  </si>
  <si>
    <t>Видеодекодер Dahua DHI-NVD0605DH-4I-4K</t>
  </si>
  <si>
    <t>Видеодекодер, Dahua, DHI-NVD0605DH-4I-4K, Поддерживаемые разрешения:	9каналов @ 4000 x 3000px - 12Mpx, 9каналов @ 3840 x 2160px -4K, 36каналов @ 1920 x 1080 -1080p, 81каналов @ 1280 x 720 -720p, 144Каналы @ 704 x 576 -D1</t>
  </si>
  <si>
    <t>4 канальные видеорегистраторы</t>
  </si>
  <si>
    <t>DHI-NVR1104HS-P-S3/H</t>
  </si>
  <si>
    <t>Сетевой видеорегистратор Dahua DHI-NVR1104HS-P-S3/H</t>
  </si>
  <si>
    <t>Сетевой видеорегистратор, Dahua, DHI-NVR1104HS-P-S3/H, 4 канала, Разрешение записи: до 12MP, Выходы видео: 1 x VGA, 1 x HDMI, Хранение информации: 1 SATA HDD, Поддержка мобильных платформ: IOS, Android, 4 PoE порта</t>
  </si>
  <si>
    <t>DHI-NVR1104HS-S3/H</t>
  </si>
  <si>
    <t>Сетевой видеорегистратор Dahua DHI-NVR1104HS-S3/H</t>
  </si>
  <si>
    <t>Сетевой видеорегистратор, Dahua, DHI-NVR1104HS-S3/H, 4 канала, Разрешение записи: до 12MP, Выходы видео: 1 x VGA, 1 x HDMI, Хранение информации: 1 SATA HDD, Поддержка мобильных платформ: IOS, Android и пр</t>
  </si>
  <si>
    <t>Сетевой видеорегистратор Imou 4-CH Wireless Recorder</t>
  </si>
  <si>
    <t>8 канальные видеорегистраторы</t>
  </si>
  <si>
    <t>DHI-NVR1108HS-8P-S3/H</t>
  </si>
  <si>
    <t>Сетевой видеорегистратор Dahua DHI-NVR1108HS-8P-S3/H</t>
  </si>
  <si>
    <t>DHI-NVR1108HS-S3/H</t>
  </si>
  <si>
    <t>Сетевой видеорегистратор Dahua DHI-NVR1108HS-S3/H</t>
  </si>
  <si>
    <t>Сетевой видеорегистратор, Dahua, DHI-NVR1108HS-S3/H, 8 каналов, макс. разрешение до 8 Мп (1 канал 8Мп 30к/сек или 4 канала 1080P 30к/сек), Выходы видео: 1 разъем HDMI, 1 разъем VGA, 2 USB2.0, 1 SATA до 8Tb, DC 12V/1,5A</t>
  </si>
  <si>
    <t>Сетевой видеорегистратор Dahua DHI-NVR5208-EI</t>
  </si>
  <si>
    <t>16 канальные видеорегистраторы</t>
  </si>
  <si>
    <t>DHI-NVR5216-EI</t>
  </si>
  <si>
    <t>Сетевой видеорегистратор Dahua DHI-NVR5216-EI</t>
  </si>
  <si>
    <t>Сетевой видеорегистратор, Dahua, DHI-NVR5216-EI, 16 каналов, 1U, 2HDD, WizSense</t>
  </si>
  <si>
    <t>32 канальные видеорегистраторы</t>
  </si>
  <si>
    <t>Сетевой видеорегистратор Dahua DHI-NVR5232-EI</t>
  </si>
  <si>
    <t>DHI-NVR5832-EI</t>
  </si>
  <si>
    <t>Сетевой видеорегистратор Dahua DHI-NVR5832-EI</t>
  </si>
  <si>
    <t>Сетевой видеорегистратор, Dahua, DHI-NVR5832-EI, 32 канала, 2U, 8HDD, WizSense</t>
  </si>
  <si>
    <t>Многоканальные видеорегистраторы</t>
  </si>
  <si>
    <t>DHI-NVR5864-EI</t>
  </si>
  <si>
    <t>Сетевой видеорегистратор Dahua DHI-NVR5864-EI</t>
  </si>
  <si>
    <t>Сетевой видеорегистратор, Dahua, DHI-NVR5864-EI, 64 канала, 2U, 8HDD, WizSense</t>
  </si>
  <si>
    <t>Сетевой видеорегистратор Dahua DHI-NVR5464-EI</t>
  </si>
  <si>
    <t>DHI-NVR608RH-128-XI</t>
  </si>
  <si>
    <t>Сетевой видеорегистратор Dahua DHI-NVR608RH-128-XI</t>
  </si>
  <si>
    <t>DHI-EVS5136S</t>
  </si>
  <si>
    <t>Консоль для системы хранения данных Dahua DHI-EVS5136S</t>
  </si>
  <si>
    <t>Консоль для системы хранения данных, Dahua, DHI-EVS5136S, Встроенное видеохранилище с 36 отсеками</t>
  </si>
  <si>
    <t>DHI-EVS5124S</t>
  </si>
  <si>
    <t>Консоль для системы хранения данных Dahua DHI-EVS5124S</t>
  </si>
  <si>
    <t>Консоль для системы хранения данных, Dahua, DHI-EVS5124S, Встроенное видеохранилище с 24 отсеками</t>
  </si>
  <si>
    <t>2 мегапиксельные HD видеокамеры</t>
  </si>
  <si>
    <t>DH-HAC-D3A21P-VF-2712</t>
  </si>
  <si>
    <t>Купольная видеокамера Dahua DH-HAC-D3A21P-VF-2712</t>
  </si>
  <si>
    <t>Купольная видеокамера, Dahua, DH-HAC-D3A21P-VF-2712, Матрица 1/2.7" CMOS. 2Мп. разрешение 19201080 (25/30к/с - 1080Р. 25/30/50/60к/с - 720P). вариофокальный объектив 2.7~12мм. угол обзора 106°~33°. класс защиты IP67. питание 12V ± 30%. потребл.мощность 4.6W</t>
  </si>
  <si>
    <t>DH-HAC-T3A21P-VF</t>
  </si>
  <si>
    <t>Купольная видеокамера Dahua DH-HAC-T3A21P-VF</t>
  </si>
  <si>
    <t>Купольная видеокамера, Dahua, DH-HAC-T3A21P-VF, CMOS-матрица 1/2.7" progressive, Механический ИК-фильтр, ИК-подсветка - до 40 м, Функция день/ночь, 2.0 мега., 0.1 лк/F=2.0, Объектив: f=2.7-12 мм, WDR, Скор. записи: до 30 к/c (2688x1520), 12VDC,</t>
  </si>
  <si>
    <t>DH-HAC-T1A21P-0280B</t>
  </si>
  <si>
    <t>HDCVI видеокамера Dahua DH-HAC-T1A21P-0280B</t>
  </si>
  <si>
    <t>HDCVI видеокамера, Dahua, DH-HAC-T1A21P-0280B, купольная, CMOS-матрица 1/2,7", Механический ИК-фильтр, ИК-подсветка - до 20 м, Функция день/ночь, 2.0 мега., 0 лк/F=2.0, Объектив: f=2,8 мм, WDR, Скор. записи: 25/30 кадров в секунду при 1080P, 25/30/50/60 кадров в секунду при 720P, 12VDC</t>
  </si>
  <si>
    <t>DH-HAC-D1A21P-0280B</t>
  </si>
  <si>
    <t>Купольная видеокамера Dahua DH-HAC-D1A21P-0280B</t>
  </si>
  <si>
    <t>Купольная видеокамера Dahua DH-HAC-D1A21P-0280B, CMOS-матрица 1/2.7", Механический ИК-фильтр, ИК-подсветка - до 20 м, Функция день/ночь, 2.0 мега., Объектив: f=2,8 мм, Разрешения видеосигнала: 1920x1080, DC 12В</t>
  </si>
  <si>
    <t>DH-HAC-HDW1209CLQP-LED-0280B</t>
  </si>
  <si>
    <t>HDCVI видеокамера Dahua DH-HAC-HDW1209CLQP-LED-0280B</t>
  </si>
  <si>
    <t>HDCVI видеокамера, Dahua, DH-HAC-HDW1209CLQP-LED-0280B, 2,8-дюймовый CMOS, Тип линзы	Фиксированный фокус, Расстояние освещения до 20 м</t>
  </si>
  <si>
    <t>DH-HAC-T1A51P-0280B</t>
  </si>
  <si>
    <t>Купольная видеокамера Dahua DH-HAC-T1A51P-0280B</t>
  </si>
  <si>
    <t>Купольная видеокамера, Dahua, DH-HAC-T1A51P-0280B, 5MP, 1/2.7" CMOS, 20 м</t>
  </si>
  <si>
    <t>DH-HAC-HDW1500TRQP-A-0280B</t>
  </si>
  <si>
    <t>HDCVI видеокамера Dahua DH-HAC-HDW1500TRQP-A-0280B</t>
  </si>
  <si>
    <t>HDCVI видеокамера, Dahua, DH-HAC-HDW1500TRQP-A-0280B, купольная, Матрица 1/2.7” КМОП, 5 Мп&lt;/p&gt;</t>
  </si>
  <si>
    <t>DH-HAC-B1A21P-0280B</t>
  </si>
  <si>
    <t>Цилиндрическая видеокамера Dahua DH-HAC-B1A21P-0280B</t>
  </si>
  <si>
    <t>Цилиндрическая видеокамера, Dahua, DH-HAC-B1A21P-0280B, Датчик изображения	1/2.7" CMOS, Система сканирования	Прогрессивная, Фокусное расстояние	2.8мм</t>
  </si>
  <si>
    <t>DH-HAC-B4A21P-VF-2712</t>
  </si>
  <si>
    <t>Цилиндрическая видеокамера Dahua DH-HAC-B4A21P-VF-2712</t>
  </si>
  <si>
    <t>Цилиндрическая видеокамера, Dahua, DH-HAC-B4A21P-VF-2712, CMOS-матрица 1/2.7", Механический ИК-фильтр, ИК-подсветка - до 40 м, Функция день/ночь, 2.0 мега., Объектив: f= 2.7-12 мм, Разрешения видеосигнала: 1080P (1920  1080), 12VDC</t>
  </si>
  <si>
    <t>DH-HAC-HFW1200TP-0280B</t>
  </si>
  <si>
    <t>HDCVI видеокамера Dahua DH-HAC-HFW1200TP-0280B</t>
  </si>
  <si>
    <t>HDCVI видеокамера, Dahua, DH-HAC-HFW1200TP-0280B, цилиндрическая, 2 Мп, ИК-подсветка до 20 м, IP67</t>
  </si>
  <si>
    <t>DH-HAC-HFW1231CP-A-0280B</t>
  </si>
  <si>
    <t>HDCVI видеокамера Dahua DH-HAC-HFW1231CP-A-0280B</t>
  </si>
  <si>
    <t>HDCVI видеокамера, Dahua, DH-HAC-HFW1231CP-A-0280B, цилиндрическая, 2.8 мм, 2 Мп, 1/2.8 CMOS, WDR 130 дБ, IP67</t>
  </si>
  <si>
    <t>DH-HAC-HFW1200TLMP-IL-A-0280B</t>
  </si>
  <si>
    <t>HDCVI видеокамера Dahua DH-HAC-HFW1200TLMP-IL-A-0280B</t>
  </si>
  <si>
    <t>HDCVI видеокамера, Dahua, DH-HAC-HFW1200TLMP-IL-A-0280B, цилиндрическая, 1/2.7" CMOS. Система сканирования : Progressive. Ик-подсветка : до 80 метров. Тип линзы : Фиксированный объектив / фиксированная диафрагма. Размеры (ШГВ) : 80.2x76.2x198.9 мм. Вес : 270 г</t>
  </si>
  <si>
    <t>DH-HAC-HFW1200RP-0280B</t>
  </si>
  <si>
    <t>Цилиндрическая видеокамера Dahua DH-HAC-HFW1200RP-0280B</t>
  </si>
  <si>
    <t>Цилиндрическая видеокамера, Dahua, DH-HAC-HFW1200RP-0280B, CMOS-матрица 1/2.7", Механический ИК-фильтр, ИК-подсветка - до 20 м, Функция день/ночь, 2.0 мега., Объектив: f=2.8 мм, 12VDC</t>
  </si>
  <si>
    <t>DH-HAC-HFW1200TLP-A-0280B</t>
  </si>
  <si>
    <t>HDCVI видеокамера Dahua DH-HAC-HFW1200TLP-A-0280B</t>
  </si>
  <si>
    <t>HDCVI видеокамера, Dahua, DH-HAC-HFW1200TLP-A-0280B, цилиндрическая, 1/2.7" CMOS. Система сканирования : Progressive. Ик-подсветка : до 80 метров. Тип линзы : Фиксированный объектив / фиксированная диафрагма. Размеры (ШГВ) : 80.2x76.2x198.9 мм. Вес : 270 г</t>
  </si>
  <si>
    <t>DH-HAC-B1A51P-0280B</t>
  </si>
  <si>
    <t>4 канальные HD видеорегистраторы</t>
  </si>
  <si>
    <t>DH-XVR1B04H-I</t>
  </si>
  <si>
    <t>Гибридный видеорегистратор Dahua DH-XVR1B04H-I</t>
  </si>
  <si>
    <t>Гибридный видеорегистратор, Dahua, DH-XVR1B04H-I, 4 канала, Аналог, HDCVI, TVI, AHD, IP, Квадруплекс, Разрешение записи: 4K, 6Мп, 5Мп, 4Мп, 3Мп, 4M-N, 1080P, 720P, 960H, D1, CIF, Выходы видео: 1 HDMI, 1 VGA, Хранение информации: 1 SATA до 6Тб, Поддержка мобильных платформ: IOS, Android</t>
  </si>
  <si>
    <t>DH-XVR1B04-I</t>
  </si>
  <si>
    <t>Гибридный видеорегистратор Dahua DH-XVR1B04-I</t>
  </si>
  <si>
    <t>DH-XVR5104HS-I3</t>
  </si>
  <si>
    <t>Гибридный видеорегистратор Dahua DH-XVR5104HS-I3</t>
  </si>
  <si>
    <t>Гибридный видеорегистратор, Dahua, DH-XVR5104HS-I3, Двухпотоковое сжатие видео H.265 + / H.265, Поддерживает видеовходы HDCVI / AHD / TVI / CVBS / IP, Макс.6 каналов входов IP-камеры, каждый канал до 6MP</t>
  </si>
  <si>
    <t>DH-XVR5104H-4KL-I3</t>
  </si>
  <si>
    <t>Гибридный видеорегистратор Dahua DH-XVR5104H-4KL-I3</t>
  </si>
  <si>
    <t>Гибридный видеорегистратор, Dahua, DH-XVR5104H-4KL-I3, 4 канала, Аналог, HDCVI, TVI, AHD, CVBS, IP, Квадруплекс, Разрешение записи: 4K, 6MP, 5MP, 4K-N, 4MP, 3MP, 4M-N, 1080P, 720P, 960H, D1, CIF, Выходы видео: 1 x VGA, 1 x HDMI, Хранение информации: 1 SATA HDD 10 ТБ, Поддержка мобильных платформ: IOS, Android и пр</t>
  </si>
  <si>
    <t>8 канальные HD видеорегистраторы</t>
  </si>
  <si>
    <t>DH-XVR1B08H-I</t>
  </si>
  <si>
    <t>Гибридный видеорегистратор Dahua DH-XVR1B08H-I</t>
  </si>
  <si>
    <t>Гибридный видеорегистратор, Dahua, DH-XVR1B08H-I, 8 каналов, Аналог, HDCVI, TVI, AHD, IP, Квадруплекс, Разрешение записи: 4K, 6Мп, 5Мп, 4Мп, 3Мп, 4M-N, 1080P, 720P, 960H, D1, CIF, Выходы видео: 1 HDMI, 1 VGA, Хранение информации: 1 SATA до 6Тб, Поддержка мобильных платформ: IOS, Android и пр</t>
  </si>
  <si>
    <t>DH-XVR1B08-I</t>
  </si>
  <si>
    <t>Гибридный видеорегистратор Dahua DH-XVR1B08-I</t>
  </si>
  <si>
    <t>Гибридный видеорегистратор, Dahua, DH-XVR1B08-I, 8-канальный Penta-brid 1080N/720p Cooper 1U 1HDD WizSense</t>
  </si>
  <si>
    <t>DH-XVR5108HS-I3</t>
  </si>
  <si>
    <t>Гибридный видеорегистратор Dahua DH-XVR5108HS-I3</t>
  </si>
  <si>
    <t>Гибридный видеорегистратор, Dahua, DH-XVR5108HS-I3, Подключение IP-видеокамеры	8+4 канала с разрешением до 6Мп на каждом канале, Wi-Fi, 3G/4G, Внутренний жесткий диск	1 порт SATA, до 10 ТБ</t>
  </si>
  <si>
    <t>DH-XVR5108HS-4KL-I3</t>
  </si>
  <si>
    <t>16 канальные HD видеорегистраторы</t>
  </si>
  <si>
    <t>Гибридный видеорегистратор Dahua DH-XVR1B16-I</t>
  </si>
  <si>
    <t>DH-XVR5116HS-I3</t>
  </si>
  <si>
    <t>Гибридный видеорегистратор Dahua DH-XVR5116HS-I3</t>
  </si>
  <si>
    <t>Гибридный видеорегистратор, Dahua, DH-XVR5116HS-I3, 16 каналов, HDCVI, TVI, AHD, CVBS, IP, Квадруплекс, Разрешение записи: 5M-N, 4M-N, 1080P, 1080N, 720P, 960H, D1, CIF, Выходы видео: 1 разъем HDMI, 1 разъем VGA, 1 SATA до 10Tb, DC 12V/2A</t>
  </si>
  <si>
    <t>DH-XVR1B16H-I</t>
  </si>
  <si>
    <t>Гибридный видеорегистратор Dahua DH-XVR1B16H-I</t>
  </si>
  <si>
    <t>DH-XVR5116H-4KL-I3</t>
  </si>
  <si>
    <t>Цифровой видеорегистартор Dahua DH-XVR5116H-4KL-I3</t>
  </si>
  <si>
    <t>DH-XVR4216AN-I</t>
  </si>
  <si>
    <t>Гибридный видеорегистратор Dahua DH-XVR4216AN-I</t>
  </si>
  <si>
    <t>Гибридный видеорегистратор, Dahua, DH-XVR4216AN-I, 16 каналов, HDCVI, TVI, AHD,TVI, CVBS, IP, Квадруплекс, Разрешение записи: 1080N. 720p. 960H. D1. CIF, Выходы видео: 1 разъем HDMI, 1 разъем VGA, 2 SATA до 10Tb, DC 12V/4A</t>
  </si>
  <si>
    <t>DH-XVR5216AN-I3</t>
  </si>
  <si>
    <t>Гибридный видеорегистратор Dahua DH-XVR5216AN-I3</t>
  </si>
  <si>
    <t>32 канальные HD видеорегистраторы</t>
  </si>
  <si>
    <t>DH-XVR5232AN-I3</t>
  </si>
  <si>
    <t>Гибридный видеорегистратор Dahua DH-XVR5232AN-I3</t>
  </si>
  <si>
    <t>Гибридный видеорегистратор, Dahua, DH-XVR5232AN-I3, 32 канала, HDCVI, TVI, AHD, CVBS, IP, Квадруплекс, Разрешение записи: 1080N, 720P, 960H, D1, CIF, Выходы видео: 1 разъем HDMI, 1 разъем VGA</t>
  </si>
  <si>
    <t>DH-XVR4232AN-I</t>
  </si>
  <si>
    <t>Гибридный видеорегистратор Dahua DH-XVR4232AN-I</t>
  </si>
  <si>
    <t>Гибридный видеорегистратор, Dahua, DH-XVR4232AN-I, 32 канала Penta-brid 1080N/720P 1U 2HDD WizSense</t>
  </si>
  <si>
    <t>DH-PFM320D-015</t>
  </si>
  <si>
    <t>Адаптер питания Dahua DH-PFM320D-015</t>
  </si>
  <si>
    <t>Адаптер питания, Dahua, DH-PFM320D-015, ход: AC90-264В. Выход: DC12В 1.5A</t>
  </si>
  <si>
    <t>DH-PFM321-EN</t>
  </si>
  <si>
    <t>Адаптер питания Dahua DH-PFM321-EN</t>
  </si>
  <si>
    <t>DH-PFM320D-EN</t>
  </si>
  <si>
    <t>Адаптер питания Dahua DH-PFM320D-EN</t>
  </si>
  <si>
    <t>Адаптер питания, Dahua, DH-PFM320D-EN, Вход. напряжения: AC100-240В, Выход. напряжение: DC12В/2A</t>
  </si>
  <si>
    <t>DH-PFM300</t>
  </si>
  <si>
    <t>Адаптер питания Dahua DH-PFM300</t>
  </si>
  <si>
    <t>Адаптер питания, Dahua, DH-PFM300, Входное напряжение: AC 180  264 В, 50/60 Гц, 2 A Выходное напряжение: 12 В (±5%)</t>
  </si>
  <si>
    <t>DH-PFM321D-EN</t>
  </si>
  <si>
    <t>Адаптер питания Dahua DH-PFM321D-EN</t>
  </si>
  <si>
    <t>Адаптер питания, Dahua, DH-PFM321D-EN, Источник питания DC12В -1А макс. Европейский тип вилки</t>
  </si>
  <si>
    <t>ИК прожекторы</t>
  </si>
  <si>
    <t>DH-PFM522P-D1-IR</t>
  </si>
  <si>
    <t>ИК прожектор Dahua DH-PFM522P-D1-IR</t>
  </si>
  <si>
    <t>ИК прожектор, Dahua, DH-PFM522P-D1-IR, инфракрасный осветитель</t>
  </si>
  <si>
    <t>Кабельно-проводниковая продукция</t>
  </si>
  <si>
    <t>MC-AF6-RJ45FAF6</t>
  </si>
  <si>
    <t>Кабель питания Dahua MC-AF6-RJ45FAF6</t>
  </si>
  <si>
    <t>Кабель питания, Dahua, MC-AF6-RJ45FAF6,</t>
  </si>
  <si>
    <t>DHI-NKB1000-E (100В)</t>
  </si>
  <si>
    <t>Контрольная сетевая клавиатура Dahua DHI-NKB1000-E (100В)</t>
  </si>
  <si>
    <t>Контрольная сетевая клавиатура, Dahua, DHI-NKB1000-E (100В), Джойстик 3-осевой джойстик</t>
  </si>
  <si>
    <t>DHI-NKB5000</t>
  </si>
  <si>
    <t>Контрольная сетевая клавиатура, Dahua, DHI-NKB5000, IP-клавиатура управления</t>
  </si>
  <si>
    <t>Коннектор BNC M-FT-F SHIP BNCFF</t>
  </si>
  <si>
    <t>Коннектор, SHIP, BNCFF, BNC, Под F разъём, Металлический</t>
  </si>
  <si>
    <t>DH-PFM800B-4K</t>
  </si>
  <si>
    <t>Приемопередатчик Dahua DH-PFM800B-4K</t>
  </si>
  <si>
    <t>Приемопередатчик, Dahua, DH-PFM800B-4K, Передача в реальном времени по кабелю UTP CAT5E / 6</t>
  </si>
  <si>
    <t>DH-PFM800-E</t>
  </si>
  <si>
    <t>Приемопередатчик Dahua DH-PFM800-E</t>
  </si>
  <si>
    <t>Приемопередатчик, Dahua, DH-PFM800-E, 1-канальный пассивный приемопередатчик HDCVI видеосигнала по витой паре UTP CAT 5E/6, расстояние: 720P до 400м, 1080P до 250м, AHD/TVI/CVBS</t>
  </si>
  <si>
    <t>Кабель соединительный Surveon ZCABLEEXT1</t>
  </si>
  <si>
    <t>DH-PFA151</t>
  </si>
  <si>
    <t>Крепление для видеокамеры Dahua DH-PFA151</t>
  </si>
  <si>
    <t>Крепление для видеокамеры, Dahua, DH-PFA151, Угловой кронштейн для крепления PTZ видеокамер серий SD60/6AE/6AL, SD59/50/40, SD6C, SD42, SD29.</t>
  </si>
  <si>
    <t>RQW026-00</t>
  </si>
  <si>
    <t>Крепление к треноге Dahua RQW026-00</t>
  </si>
  <si>
    <t>Крепление к треноге, Dahua, RQW026-00, Алюминий.</t>
  </si>
  <si>
    <t>DH-PFA121</t>
  </si>
  <si>
    <t>Монтажная коробка Dahua DH-PFA121</t>
  </si>
  <si>
    <t>Монтажная коробка, Dahua, DH-PFA121, IP66, Алюминий, для камер в цилиндрическом корпусе, крепление камеры: 4 винта</t>
  </si>
  <si>
    <t>PFA138</t>
  </si>
  <si>
    <t>Монтажная коробка Dahua PFA138</t>
  </si>
  <si>
    <t>Монтажная коробка, Dahua, PFA138, Алюминий</t>
  </si>
  <si>
    <t>ASF172YV3-T0</t>
  </si>
  <si>
    <t>Напольная стойка для контроллера доступа Dahua ASF172YV3-T0</t>
  </si>
  <si>
    <t>Напольная стойка для контроллера доступа, Dahua, ASF172YV3-T0,</t>
  </si>
  <si>
    <t>DH-PFA123</t>
  </si>
  <si>
    <t>Монтажная коробка Dahua DH-PFA123</t>
  </si>
  <si>
    <t>DH-PFB110W</t>
  </si>
  <si>
    <t>Кронштейн крепления видеокамеры алюминиевый Dahua DH-PFB110W</t>
  </si>
  <si>
    <t>Кронштейн крепления видеокамеры алюминиевый, Dahua, DH-PFB110W, Максимальная нагрузка: до 1 кг.</t>
  </si>
  <si>
    <t>DH-PFA134</t>
  </si>
  <si>
    <t>Монтажная коробка для видеокамер Dahua DH-PFA134</t>
  </si>
  <si>
    <t>Монтажная коробка для видеокамер, Dahua, DH-PFA134, Для уличных видеокамер серии HFWxxS. Размеры 90 х 35 мм. Вес 220 грамм</t>
  </si>
  <si>
    <t>DH-PFA13G</t>
  </si>
  <si>
    <t>Монтажная коробка для видеокамер Dahua DH-PFA13G</t>
  </si>
  <si>
    <t>DH-PFB203W</t>
  </si>
  <si>
    <t>Кронштейн Dahua DH-PFB203W</t>
  </si>
  <si>
    <t>Кронштейн, Dahua, DH-PFB203W, Водонепроницаемый, Алюминий,</t>
  </si>
  <si>
    <t>DH-PFA130-E</t>
  </si>
  <si>
    <t>Монтажная коробка Dahua DH-PFA130-E</t>
  </si>
  <si>
    <t>Монтажная коробка, Dahua, DH-PFA130-E, Максимальная нагрузка - 3 кг, IP66.</t>
  </si>
  <si>
    <t>DH-PFA135</t>
  </si>
  <si>
    <t>Монтажная коробка для видеокамер (алюминий) Dahua DH-PFA135</t>
  </si>
  <si>
    <t>Монтажная коробка для видеокамер (алюминий), Dahua, DH-PFA135, нагрузка 1 кг, белая</t>
  </si>
  <si>
    <t>DH-PFA136</t>
  </si>
  <si>
    <t>Монтажная коробка для видеокамер Dahua DH-PFA136</t>
  </si>
  <si>
    <t>Монтажная коробка для видеокамер, Dahua, DH-PFA136, Для уличных видеокамер серии HFWxxS. Размеры 90 х 35 мм. Вес 220 грамм</t>
  </si>
  <si>
    <t>DH-PFA154</t>
  </si>
  <si>
    <t>Крепление для видеокамеры Dahua DH-PFA154</t>
  </si>
  <si>
    <t>Крепление для видеокамеры, Dahua, DH-PFA154, Крепление для столба. Максимальная масса устройства 3-10 кг</t>
  </si>
  <si>
    <t>VTM121</t>
  </si>
  <si>
    <t>Монтажная коробка Dahua VTM121</t>
  </si>
  <si>
    <t>DH-PFA137</t>
  </si>
  <si>
    <t>Монтажная коробка для видеокамер Dahua DH-PFA137</t>
  </si>
  <si>
    <t>Монтажная коробка для видеокамер, Dahua, DH-PFA137, алюминий, нагрузка 1 кг</t>
  </si>
  <si>
    <t>VTM130</t>
  </si>
  <si>
    <t>Монтажная коробка Dahua VTM130</t>
  </si>
  <si>
    <t>DH-PFA12A</t>
  </si>
  <si>
    <t>Монтажная коробка из пластика Dahua DH-PFA12A</t>
  </si>
  <si>
    <t>Монтажная коробка из пластика, Dahua, DH-PFA12A, Полипропилен, Настенное крепление</t>
  </si>
  <si>
    <t>DH-PFA150</t>
  </si>
  <si>
    <t>DH-PFB211W</t>
  </si>
  <si>
    <t>Кронштейн Dahua DH-PFB211W</t>
  </si>
  <si>
    <t>Кронштейн, Dahua, DH-PFB211W, Водонепроницаемый, Алюминий,</t>
  </si>
  <si>
    <t>DH-PFA152-E</t>
  </si>
  <si>
    <t>Крепление для видеокамеры Dahua DH-PFA152-E</t>
  </si>
  <si>
    <t>Крепление для видеокамеры, Dahua, DH-PFA152-E, Максимальная нагрузка: 3 кг.</t>
  </si>
  <si>
    <t>DH-PFA120</t>
  </si>
  <si>
    <t>Монтажная коробка для видеокамер Dahua DH-PFA120</t>
  </si>
  <si>
    <t>Монтажная коробка для видеокамер, Dahua, DH-PFA120, Влагозащита. Применение: Для PTZ камер</t>
  </si>
  <si>
    <t>GSM сигнализаторы</t>
  </si>
  <si>
    <t>Movement Sensor PST-IR401</t>
  </si>
  <si>
    <t>C V-care (Премиум)</t>
  </si>
  <si>
    <t>Беспроводной комплект системы безопасности Patrol Hawk C V-care (Премиум)</t>
  </si>
  <si>
    <t>Беспроводной комплект системы безопасности, Patrol Hawk, C V-care (Премиум), Wi-Fi, GSM, 1x цент. панель, 1x дат. движения, 1x дат. размыкания, 2x пульт управления, 1x IP камера, 1x кнопка вызова, 1x дат. дыма, 1x дат. газа, 1x дат. воды, IOS и Andro</t>
  </si>
  <si>
    <t>B V-care (Эксперт)</t>
  </si>
  <si>
    <t>Беспроводной комплект системы безопасности Patrol Hawk B V-care (Эксперт)</t>
  </si>
  <si>
    <t>Беспроводной комплект системы безопасности, Patrol Hawk, B V-care (Эксперт), Wi-Fi, GSM, 1x панель сигнализации, 1x датчик движения, 1x датчик размыкания, 2x пульт управления, 1x IP камера, 1x кнопка вызова, IOS и Android</t>
  </si>
  <si>
    <t>A V-care (Стандарт)</t>
  </si>
  <si>
    <t>Беспроводной комплект системы безопасности Patrol Hawk A V-care (Стандарт)</t>
  </si>
  <si>
    <t>Беспроводной комплект системы безопасности, Patrol Hawk, A V-care (Стандарт), Wi-Fi, GSM, 1x панель сигнализации, 1x датчик движения, 1x датчик размыкания, 2x пульт управления, 1x кнопка вызова, 1x датчик температуры и влажности, IOS и Android</t>
  </si>
  <si>
    <t>Приемно-контрольные приборы</t>
  </si>
  <si>
    <t>Извещатели пожарные</t>
  </si>
  <si>
    <t>Извещатели охранные</t>
  </si>
  <si>
    <t>Считыватели</t>
  </si>
  <si>
    <t>Оповещатели свето-звуковые</t>
  </si>
  <si>
    <t>ASF102S</t>
  </si>
  <si>
    <t>Доводчик Dahua ASF102S</t>
  </si>
  <si>
    <t>Доводчик, Dahua, ASF102S, Доводчик дверной. Подходит для любых дверей с дверными рамами и углом открытия до 180°</t>
  </si>
  <si>
    <t>DH12R</t>
  </si>
  <si>
    <t>DHI-DEE1010B-S2</t>
  </si>
  <si>
    <t>Оборудование видеодомофонии Dahua DHI-DEE1010B-S2</t>
  </si>
  <si>
    <t>SAC562DN-CK</t>
  </si>
  <si>
    <t>Вызывная панель Competition SAC562DN-CK</t>
  </si>
  <si>
    <t>Вызывная панель, Competition, SAC562DN-CK, Антивандальная, 1 абонент, Инфракрасная подсветка 0,05 Лк, Камера 1/3", 420 ТВЛ, Настенное врезной</t>
  </si>
  <si>
    <t>DH-VTO1201G-P</t>
  </si>
  <si>
    <t>DHI-VTO2211G-WP</t>
  </si>
  <si>
    <t>Вызывная панель Dahua DHI-VTO2211G-WP</t>
  </si>
  <si>
    <t>DHI-VTO1000J</t>
  </si>
  <si>
    <t>Вызывная панель Dahua DHI-VTO1000J</t>
  </si>
  <si>
    <t>Вызывная панель, Dahua, DHI-VTO1000J, функция видеодомофона: разблокировка, голосовой вызов, видеозвонок и громкость, класс защиты IK07 / IP66</t>
  </si>
  <si>
    <t>DHI-VTO1000JM</t>
  </si>
  <si>
    <t>Вызывная панель Dahua DHI-VTO1000JM</t>
  </si>
  <si>
    <t>Вызывная панель, Dahua, DHI-VTO1000JM, функция видеодомофона: разблокировка, голосовой вызов, видеозвонок и громкость, класс защиты IK07 / IP66</t>
  </si>
  <si>
    <t>DHI-VTNC130AC</t>
  </si>
  <si>
    <t>Оборудование видеодомофонии Dahua DHI-VTNC130AC</t>
  </si>
  <si>
    <t>DHI-VTO6221E-P</t>
  </si>
  <si>
    <t>Вызывная панель Dahua DHI-VTO6221E-P</t>
  </si>
  <si>
    <t>Вызывная панель, Dahua, DHI-VTO6221E-P, Алюминиевый сплав, IP55, IK08, 2-мегапиксельная CMOS камера</t>
  </si>
  <si>
    <t>DHI-KTA02</t>
  </si>
  <si>
    <t>Домофонная система, Dahua, DHI-KTA02 состоит из DHI-VTH1020J и DHI-VTO1000J, Комплект видеодомофона состоит из вызывной панели и монитора и предназначен для организации контроля доступа и двусторонней аудио и видео связи с посетителем. Применяется в системах контроля доступа для обеспечения общественной безопасности, на объектах промышленности, коммерческого строительства, объектов торговли</t>
  </si>
  <si>
    <t>DHI-KTA02M</t>
  </si>
  <si>
    <t>Домофонная система, Dahua, DHI-KTA02M, Видеодомофон-комплект. Экран TFT 7". Функции видеодомофонии: разблокировка, голосовой звонок, видеозвонок, регулировка громкости, видеонаблюдение перед дверью. Количество видеоинтеркомов: 2 дверные станции + 3 монитора. Различные звуки звонка. Поддержка цифрового широкого динамического диапазона (DWDR</t>
  </si>
  <si>
    <t>DHI-KTA04</t>
  </si>
  <si>
    <t>Домофонная система, Dahua, DHI-KTA04 состоит из DHI-VTH1010J и DHI-VTO1000J, Комплект видеодомофона состоит из вызывной панели и монитора и предназначен для организации контроля доступа и двусторонней аудио и видео связи с посетителем. Применяется в системах контроля доступа для обеспечения общественной безопасности, на объектах промышленности, коммерческого строительства, объектов торговли</t>
  </si>
  <si>
    <t>DHI-ASR1200E-D</t>
  </si>
  <si>
    <t>Считыватель Dahua DHI-ASR1200E-D</t>
  </si>
  <si>
    <t>DHI-ASR1200E</t>
  </si>
  <si>
    <t>Считыватель Dahua DHI-ASR1200E</t>
  </si>
  <si>
    <t>Считыватель, Dahua, DHI-ASR1200E, IP67, 13.56 МГц,</t>
  </si>
  <si>
    <t>DHI-ASC2204B-S</t>
  </si>
  <si>
    <t>DHI-ASI6213S-PW</t>
  </si>
  <si>
    <t>DHI-ASI1201E</t>
  </si>
  <si>
    <t>Контроллер доступа Dahua DHI-ASI1201E</t>
  </si>
  <si>
    <t>DHI-ASM100-D</t>
  </si>
  <si>
    <t>Контрольный считыватель Dahua DHI-ASM100-D</t>
  </si>
  <si>
    <t>Контрольный считыватель, Dahua, DHI-ASM100-D, программатор карт, 125 кГц</t>
  </si>
  <si>
    <t>DHI-ASC2202B-S</t>
  </si>
  <si>
    <t>DHI-ASM100</t>
  </si>
  <si>
    <t>Контрольный считыватель Dahua DHI-ASM100</t>
  </si>
  <si>
    <t>Контрольный считыватель, Dahua, DHI-ASM100, программатор карт, 13,56 МГц</t>
  </si>
  <si>
    <t>DHI-ASI3213A-W</t>
  </si>
  <si>
    <t>DHI-ASC2204C-D (230В)</t>
  </si>
  <si>
    <t>Контроллер доступа Dahua DHI-ASC2204C-D (230В)</t>
  </si>
  <si>
    <t>Контроллер доступа, Dahua, DHI-ASC2204C-D (230В), Автономный считыватель</t>
  </si>
  <si>
    <t>DHI-ASC2202B-D (12В)</t>
  </si>
  <si>
    <t>Сетевой контроллер Dahua DHI-ASC2202B-D (12В)</t>
  </si>
  <si>
    <t>Сетевой контроллер, Dahua, DHI-ASC2202B-D (12В), Контроллер доступа для 2 дверей и 2 направлений</t>
  </si>
  <si>
    <t>Пульт программирования для считывателей Competition DH12R</t>
  </si>
  <si>
    <t>Пульт программирования, Competition, DH12R, 115х55х15 мм, Черный, Пластик</t>
  </si>
  <si>
    <t>ASF921</t>
  </si>
  <si>
    <t>Аварийная кнопка Dahua ASF921</t>
  </si>
  <si>
    <t>Аварийная кнопка, Dahua, ASF921, основана на микросхеме с микропроцессорным управлением, предназначена для аварийного открытия замков в нештатных ситуациях, требующих эвакуации.</t>
  </si>
  <si>
    <t>Идентификаторы</t>
  </si>
  <si>
    <t>KVM переключатели</t>
  </si>
  <si>
    <t>AI-7116ULS</t>
  </si>
  <si>
    <t>KVM консоль SHIP AI-7116ULS</t>
  </si>
  <si>
    <t>KVM консоль, SHIP, AI-7116ULS, Стоечная, 16-портовая, 17" экран, Коннекторы VGA, Поддержка IP функции, Чёрный</t>
  </si>
  <si>
    <t>AS-7116ULS</t>
  </si>
  <si>
    <t>KVM консоль SHIP AS-7116ULS</t>
  </si>
  <si>
    <t>KVM консоль, SHIP, AS-7116ULS, Стоечная, 16-портовая ,17" экран, Коннекторы VGA, Чёрный</t>
  </si>
  <si>
    <t>AS-7108ULS</t>
  </si>
  <si>
    <t>KVM консоль SHIP AS-7108ULS</t>
  </si>
  <si>
    <t>KVM консоль, SHIP, AS-7108ULS, Стоечная, 8-портовая ,17" экран, Коннекторы VGA, Чёрный</t>
  </si>
  <si>
    <t>AI-7108ULS</t>
  </si>
  <si>
    <t>KVM консоль SHIP AI-7108ULS</t>
  </si>
  <si>
    <t>KVM консоль, SHIP, AI-7108ULS, Стоечная, 8-портовая, 17" экран, Коннекторы VGA, Поддержка IP функции, Чёрный</t>
  </si>
  <si>
    <t>AS-9116ULS</t>
  </si>
  <si>
    <t>KVM консоль SHIP AS-9116ULS</t>
  </si>
  <si>
    <t>KVM консоль, SHIP, AS-9116ULS, Стоечная, 16-портовая, 19" экран, Коннекторы VGA, Чёрный</t>
  </si>
  <si>
    <t>AS-9108ULS</t>
  </si>
  <si>
    <t>KVM консоль SHIP AS-9108ULS</t>
  </si>
  <si>
    <t>KVM консоль, SHIP, AS-9108ULS, Стоечная, 8-портовая ,19" экран, Коннекторы VGA, Чёрный</t>
  </si>
  <si>
    <t>AI-9108ULS</t>
  </si>
  <si>
    <t>KVM консоль SHIP AI-9108ULS</t>
  </si>
  <si>
    <t>KVM консоль, SHIP, AI-9108ULS, Стоечная, 8 портов VGA, 19" экран, Поддержка IP функции, Чёрный</t>
  </si>
  <si>
    <t>AI-9116ULS</t>
  </si>
  <si>
    <t>KVM консоль SHIP AI-9116ULS</t>
  </si>
  <si>
    <t>KVM консоль, SHIP, AI-9116ULS, Стоечная, 16-портовая, 19" экран, Коннекторы VGA, Поддержка IP функции, Чёрный</t>
  </si>
  <si>
    <t>AS-7108TLS</t>
  </si>
  <si>
    <t>KVM консоль SHIP AS-7108TLS</t>
  </si>
  <si>
    <t>KVM консоль, SHIP, AS-7108TLS, Стоечная, 8-портовая ,17" экран, Коннекторы CAT5, Чёрный</t>
  </si>
  <si>
    <t>AI-7108TLS</t>
  </si>
  <si>
    <t>KVM консоль SHIP AI-7108TLS</t>
  </si>
  <si>
    <t>KVM консоль, SHIP, AI-7108TLS, Стоечная, 8 портов CAT5, 17" экран, Поддержка IP функции, Чёрный</t>
  </si>
  <si>
    <t>AI-7116TLS</t>
  </si>
  <si>
    <t>KVM консоль SHIP AI-7116TLS</t>
  </si>
  <si>
    <t>KVM консоль, SHIP, AI-7116TLS, Стоечная, 16-портовая, 17" экран, Коннекторы CAT5, Поддержка IP функции, Чёрный</t>
  </si>
  <si>
    <t>AS-7116TLS</t>
  </si>
  <si>
    <t>KVM консоль SHIP AS-7116TLS</t>
  </si>
  <si>
    <t>KVM консоль, SHIP, AS-7116TLS, Стоечная, 16- портовая, 17" экран, Коннекторы CAT5, Чёрный</t>
  </si>
  <si>
    <t>AS-9108TLS</t>
  </si>
  <si>
    <t>KVM консоль SHIP AS-9108TLS</t>
  </si>
  <si>
    <t>KVM консоль, SHIP, AS-9108TLS, Стоечная, 8-портовая, 19" экран, Коннекторы CAT5, Чёрный</t>
  </si>
  <si>
    <t>AS-9116TLS</t>
  </si>
  <si>
    <t>KVM консоль SHIP AS-9116TLS</t>
  </si>
  <si>
    <t>KVM консоль, SHIP, AS-9116TLS, Стоечная, 16-портовая, 19" экран, Коннекторы CAT5, Чёрный</t>
  </si>
  <si>
    <t>AI-9116TLS</t>
  </si>
  <si>
    <t>KVM консоль SHIP AI-9116TLS</t>
  </si>
  <si>
    <t>KVM консоль, SHIP, AI-9116TLS, Стоечная, 16-портовая, 19" экран, Коннекторы CAT5, Поддержка IP функции, Чёрный</t>
  </si>
  <si>
    <t>AI-9108TLS</t>
  </si>
  <si>
    <t>KVM консоль SHIP AI-9108TLS</t>
  </si>
  <si>
    <t>KVM консоль, SHIP, AI-9108TLS, Стоечная, 8 портов CAT5, 19" экран, Поддержка IP функции, Чёрный</t>
  </si>
  <si>
    <t>KI-3101</t>
  </si>
  <si>
    <t>IP модуль SHIP KI-3101</t>
  </si>
  <si>
    <t>IP модуль, SHIP, KI-3101, Чёрный</t>
  </si>
  <si>
    <t>KI-3101S</t>
  </si>
  <si>
    <t>IP модуль SHIP KI-3101S</t>
  </si>
  <si>
    <t>IP модуль, SHIP, KI-3101S, Для внешней установки, Чёрный</t>
  </si>
  <si>
    <t>KL-150</t>
  </si>
  <si>
    <t>KVM удлинитель SHIP KL-150</t>
  </si>
  <si>
    <t>KVM удлинитель, SHIP, KL-150</t>
  </si>
  <si>
    <t>Dongle</t>
  </si>
  <si>
    <t>KVM кабель-преобразователь SHIP</t>
  </si>
  <si>
    <t>KVM кабель-преобразователь, SHIP, Dongle, 0.3 м, Чёрный</t>
  </si>
  <si>
    <t>SOHO коммутаторы</t>
  </si>
  <si>
    <t>S1008C</t>
  </si>
  <si>
    <t>Коммутатор BDCOM S1008C</t>
  </si>
  <si>
    <t>Коммутатор, BDCOM, S1008C, Неуправляемый, 8 портов 10/100M RJ45, настольный, металический корпус, AC220V внешний адаптер питания,</t>
  </si>
  <si>
    <t>S1508D</t>
  </si>
  <si>
    <t>Коммутатор BDCOM S1508D</t>
  </si>
  <si>
    <t>Коммутатор, BDCOM, S1508D, Неуправляемый, 8 портов 10/100/1000M RJ45, Без вентилятора, Металлический корпус, Настольный</t>
  </si>
  <si>
    <t>Коммутатор D-Link DES-1008C/B1A</t>
  </si>
  <si>
    <t>DGS-1005A/F1A</t>
  </si>
  <si>
    <t>Коммутатор D-Link DGS-1005A/F1A</t>
  </si>
  <si>
    <t>Коммутатор, D-Link, DGS-1005A/F1A, Неуправляемый коммутатор, 5 портов 10/100/1000Base-T</t>
  </si>
  <si>
    <t>DGS-1008A/F1A</t>
  </si>
  <si>
    <t>Коммутатор D-Link DGS-1008A/F1A</t>
  </si>
  <si>
    <t>DGS-1008D/K2A</t>
  </si>
  <si>
    <t>Коммутатор D-Link DGS-1008D/K2A</t>
  </si>
  <si>
    <t>Коммутатор D-Link DGS-1100-06/ME/A1B</t>
  </si>
  <si>
    <t>LS1005</t>
  </si>
  <si>
    <t>Коммутатор TP-Link LS1005</t>
  </si>
  <si>
    <t>TL-SF1005D</t>
  </si>
  <si>
    <t>Коммутатор TP-Link TL-SF1005D</t>
  </si>
  <si>
    <t>LS1008</t>
  </si>
  <si>
    <t>Коммутатор TP-Link LS1008</t>
  </si>
  <si>
    <t>TL-SF1008D</t>
  </si>
  <si>
    <t>Коммутатор TP-Link TL-SF1008D</t>
  </si>
  <si>
    <t>LS1005G</t>
  </si>
  <si>
    <t>Коммутатор TP-Link LS1005G</t>
  </si>
  <si>
    <t>TL-SG1005D</t>
  </si>
  <si>
    <t>Коммутатор TP-Link TL-SG1005D</t>
  </si>
  <si>
    <t>TL-SG105</t>
  </si>
  <si>
    <t>Коммутатор TP-Link TL-SG105</t>
  </si>
  <si>
    <t>Коммутатор, TP-Link, TL-SG105, Настольный, 5 портов 10/100/1000 Мбит/с, Неуправляемый, Корпус металл</t>
  </si>
  <si>
    <t>LS105G</t>
  </si>
  <si>
    <t>Коммутатор TP-Link LS105G</t>
  </si>
  <si>
    <t>TL-SG105S</t>
  </si>
  <si>
    <t>Коммутатор TP-Link TL-SG105S</t>
  </si>
  <si>
    <t>LS1008G</t>
  </si>
  <si>
    <t>Коммутатор TP-Link LS1008G</t>
  </si>
  <si>
    <t>TL-SG1008D</t>
  </si>
  <si>
    <t>Коммутатор TP-Link TL-SG1008D</t>
  </si>
  <si>
    <t>TL-SG105E</t>
  </si>
  <si>
    <t>Коммутатор TP-LINK TL-SG105E</t>
  </si>
  <si>
    <t>Коммутатор, TP-LINK, TL-SG105E, Easy Smart, 5 гигабитных портов</t>
  </si>
  <si>
    <t>LS108G</t>
  </si>
  <si>
    <t>Коммутатор TP-Link LS108G</t>
  </si>
  <si>
    <t>TL-SG108</t>
  </si>
  <si>
    <t>Коммутатор TP-Link TL-SG108</t>
  </si>
  <si>
    <t>TL-SF1016D</t>
  </si>
  <si>
    <t>Коммутатор TP-Link TL-SF1016D</t>
  </si>
  <si>
    <t>TL-SG108E</t>
  </si>
  <si>
    <t>Коммутатор TP-Link TL-SG108E</t>
  </si>
  <si>
    <t>Коммутатор, TP-Link, TL-SG108E, Настольный, 8 портов 10/100/1000M, Управляемый (Easy Smart), Корпус металл</t>
  </si>
  <si>
    <t>TL-SF1024M</t>
  </si>
  <si>
    <t>Коммутатор TP-Link TL-SF1024M</t>
  </si>
  <si>
    <t>Коммутатор, TP-Link, TL-SF1024M, Настольный, 24 порта 10/100M, Неуправляемый, Корпус пластик</t>
  </si>
  <si>
    <t>TL-SG1008</t>
  </si>
  <si>
    <t>Коммутатор TP-Link TL-SG1008</t>
  </si>
  <si>
    <t>Коммутатор TP-Link TL-SG2008</t>
  </si>
  <si>
    <t>MS105</t>
  </si>
  <si>
    <t>Коммутатор Mercusys MS105</t>
  </si>
  <si>
    <t>Коммутатор, Mercusys, MS105, Миниатюрный, 5 портов 10/100M RJ45, Auto-MDI/MDIX</t>
  </si>
  <si>
    <t>MS108</t>
  </si>
  <si>
    <t>Коммутатор Mercusys MS108</t>
  </si>
  <si>
    <t>Коммутатор, Mercusys, MS108, Миниатюрный, 8 портов 10/100M RJ45, Auto-MDI/MDIX</t>
  </si>
  <si>
    <t>MS105G</t>
  </si>
  <si>
    <t>Коммутатор Mercusys MS105G</t>
  </si>
  <si>
    <t>Коммутатор, Mercusys, MS105G, 5-портовый 10/100/1000 Мбит/с настольный коммутатор</t>
  </si>
  <si>
    <t>MS108G</t>
  </si>
  <si>
    <t>Коммутатор Mercusys MS108G</t>
  </si>
  <si>
    <t>DH-PFS3005-5ET-L</t>
  </si>
  <si>
    <t>Коммутатор Dahua DH-PFS3005-5ET-L</t>
  </si>
  <si>
    <t>Коммутатор, Dahua, DH-PFS3005-5ET-L, 5-портовый коммутатор, Порты: 5x RJ45 (100M). Пропускная способность: до 1Гбит, буферная память: 448 Кбит/с, скорость пересылки пакетов: 0.744 Mpps. Layer 2. Питание: DC 5В/1А. -20...+70</t>
  </si>
  <si>
    <t>DH-PFS3005-5GT-L</t>
  </si>
  <si>
    <t>Коммутатор Dahua DH-PFS3005-5GT-L</t>
  </si>
  <si>
    <t>Коммутатор, Dahua, DH-PFS3005-5GT-L, •	Не управляемы коммутатор. Порт Ethernet 5. скорость Порта Ethernet 1 Гбит / с. источник питания 5V/1A DC. Коммутационная способность 10 Гбит / с. Размеры 125 мм  65 мм  22 мм. вес нетто 0.09 кг</t>
  </si>
  <si>
    <t>Стоечные коммутаторы</t>
  </si>
  <si>
    <t>LS-5560S-28P-SI-GL</t>
  </si>
  <si>
    <t>Коммутатор H3C LS-5560S-28P-SI-GL</t>
  </si>
  <si>
    <t>Коммутатор, H3C, LS-5560S-28P-SI-GL, Управляемый L3, 24 порта 10/100/1000M, 4 порта 1000M SFP, AC 100~240 В, -10°C ~ +55°C</t>
  </si>
  <si>
    <t>LS-5120V2-28P-LI-GL</t>
  </si>
  <si>
    <t>Коммутатор H3C LS-5120V2-28P-LI-GL</t>
  </si>
  <si>
    <t>Коммутатор, H3C, LS-5120V2-28P-LI-GL, Управляемый L2+, 24 порта 10/100/1000M , 4 порта 1000M SFP, AC 100~240 В, -10°C ~ +55°C</t>
  </si>
  <si>
    <t>LS-5130S-28TP-EI-GL</t>
  </si>
  <si>
    <t>Коммутатор H3C LS-5130S-28TP-EI-GL</t>
  </si>
  <si>
    <t>Коммутатор, H3C, LS-5130S-28TP-EI-GL, Управляемый L2+, 24 порта 10/100/1000M, 2 комбо порта 1000M SFP/RJ45, 2 порта 1000M SFP, AC 100~240 В, -10°C ~ +55°C</t>
  </si>
  <si>
    <t>LS-5016PV3-EI-GL</t>
  </si>
  <si>
    <t>Коммутатор H3C LS-5016PV3-EI-GL</t>
  </si>
  <si>
    <t>Коммутатор, H3C, LS-5016PV3-EI-GL, Управляемый L2, 16 портов 10/100/1000M , 4 порта 1000M SFP, AC 100~240 В, -10°C ~ +55°C</t>
  </si>
  <si>
    <t>Коммутатор H3C SMB-S1850-28P-GL</t>
  </si>
  <si>
    <t>LS-5170-28S-EI-GL</t>
  </si>
  <si>
    <t>Коммутатор H3C LS-5170-28S-EI-GL</t>
  </si>
  <si>
    <t>Коммутатор, H3C, LS-5170-28S-EI-GL, Управляемый L3, 24 порта 10/100/1000M, 4 порта 10G SFP+, AC 100~240 В, -10°C ~ +55°C</t>
  </si>
  <si>
    <t>LS-5560S-52S-SI-GL</t>
  </si>
  <si>
    <t>Коммутатор H3C LS-5560S-52S-SI-GL</t>
  </si>
  <si>
    <t>Коммутатор, H3C, LS-5560S-52S-SI-GL, Управляемый L3, 48 портов 10/100/1000M, 4 порта 10G SFP+, AC 100~240 В, -10°C ~ +55°C</t>
  </si>
  <si>
    <t>S2510-C</t>
  </si>
  <si>
    <t>Коммутатор BDCOM S2510-C</t>
  </si>
  <si>
    <t>Коммутатор, BDCOM, S2510-C, Управляемый L2, 8 портов 10/100/1000M RJ45, 2 порта 1000М SFP, Без вентилятора, Настольный/стоечный</t>
  </si>
  <si>
    <t>S2228-B</t>
  </si>
  <si>
    <t>Коммутатор BDCOM S2228-B</t>
  </si>
  <si>
    <t>Коммутатор, BDCOM, S2228-B, Управляемый L2+, 24 порта 10/100M RJ45, 2 порта 10/100/1000M RJ45, 2 порта 100/1000М SFP, Стоечный 1U,</t>
  </si>
  <si>
    <t>S2528-C</t>
  </si>
  <si>
    <t>Коммутатор BDCOM S2528-C</t>
  </si>
  <si>
    <t>Коммутатор, BDCOM, S2528-C, Управляемый L2+, 24 порта 10/100/1000M RJ45, 4 порта 100/1000М SFP, Стоечный 1U</t>
  </si>
  <si>
    <t>S2900-24S8C4X</t>
  </si>
  <si>
    <t>Коммутатор BDCOM S2900-24S8C4X</t>
  </si>
  <si>
    <t>Коммутатор, BDCOM, S2900-24S8C4X, Управляемый L2+, 16 портов 1000M SFP, 8 комбо-портов 1000М SFP/RJ45, 4 порта 10G SFP+, Стоечный</t>
  </si>
  <si>
    <t>S2900-48T6X</t>
  </si>
  <si>
    <t>Коммутатор BDCOM S2900-48T6X</t>
  </si>
  <si>
    <t>Коммутатор, BDCOM, S2900-48T6X, Управляемый L2+, 48 портов 10/100/1000M RJ45, 6 портов 10G SFP+, Стоечный</t>
  </si>
  <si>
    <t>S1210C</t>
  </si>
  <si>
    <t>Коммутатор BDCOM S1210C</t>
  </si>
  <si>
    <t>Коммутатор, BDCOM, S1210C, Неуправляемый, 8 портов 10/100M RJ45, 1 порт 10/100/1000М RJ45, 1 порт 1000М SFP, Стоечный 1U, грозозащита,</t>
  </si>
  <si>
    <t>Коммутатор BDCOM S1024C</t>
  </si>
  <si>
    <t>Коммутатор BDCOM S1516</t>
  </si>
  <si>
    <t>S1226L</t>
  </si>
  <si>
    <t>Коммутатор BDCOM S1226L</t>
  </si>
  <si>
    <t>Коммутатор, BDCOM, S1226L, Неуправляемый, 24 порта 10/100M RJ45, 2 комбо-порта 1000М SFP/RJ45, Настольный</t>
  </si>
  <si>
    <t>DES-1016D/H1A</t>
  </si>
  <si>
    <t>Коммутатор D-Link DES-1016D/H1A</t>
  </si>
  <si>
    <t>DGS-1210-12TS/ME/B1A</t>
  </si>
  <si>
    <t>Коммутатор D-Link DGS-1210-12TS/ME/B1A</t>
  </si>
  <si>
    <t>Коммутатор D-Link DGS-1210-28/ME/A2B</t>
  </si>
  <si>
    <t>Коммутатор D-Link DES-1050G/C1A</t>
  </si>
  <si>
    <t>Коммутатор D-Link DES-1024D/G1A</t>
  </si>
  <si>
    <t>TL-SF1016DS</t>
  </si>
  <si>
    <t>Коммутатор TP-Link TL-SF1016DS</t>
  </si>
  <si>
    <t>TL-SF1016</t>
  </si>
  <si>
    <t>Коммутатор TP-Link TL-SF1016</t>
  </si>
  <si>
    <t>TL-SF1024D</t>
  </si>
  <si>
    <t>Коммутатор TP-Link TL-SF1024D</t>
  </si>
  <si>
    <t>TL-SF1024</t>
  </si>
  <si>
    <t>Коммутатор TP-Link TL-SF1024</t>
  </si>
  <si>
    <t>TL-SF1048</t>
  </si>
  <si>
    <t>Коммутатор TP-Link TL-SF1048</t>
  </si>
  <si>
    <t>TL-SG1016D</t>
  </si>
  <si>
    <t>Коммутатор TP-Link TL-SG1016D</t>
  </si>
  <si>
    <t>TL-SG1016</t>
  </si>
  <si>
    <t>Коммутатор TP-Link TL-SG1016</t>
  </si>
  <si>
    <t>Коммутатор TP-Link TL-SG1016DE</t>
  </si>
  <si>
    <t>TL-SG1024D</t>
  </si>
  <si>
    <t>Коммутатор TP-Link TL-SG1024D</t>
  </si>
  <si>
    <t>TL-SG1024</t>
  </si>
  <si>
    <t>Коммутатор TP-Link TL-SG1024</t>
  </si>
  <si>
    <t>TL-SG1048</t>
  </si>
  <si>
    <t>Коммутатор TP-Link TL-SG1048</t>
  </si>
  <si>
    <t>Коммутатор TP-Link TL-SG2218</t>
  </si>
  <si>
    <t>S2900-24T4X</t>
  </si>
  <si>
    <t>Коммутатор BDCOM S2900-24T4X</t>
  </si>
  <si>
    <t>Коммутатор, BDCOM, S2900-24T4X, Управляемый L2+, 24 порта 10/100/1000M RJ45, 4 порта 10G SFP+, Без вентилятора, Стоечный</t>
  </si>
  <si>
    <t>PoE коммутаторы</t>
  </si>
  <si>
    <t>S1218-16P</t>
  </si>
  <si>
    <t>Коммутатор BDCOM S1218-16P</t>
  </si>
  <si>
    <t>Коммутатор, BDCOM, S1218-16P, Неуправляемый, 16 портов PoE 10/100M RJ45, 2 комбо порта 1000M RJ45/SFP, Бюджет PoE 250W, supports standard/VLAN/CCTVmode, Стоечный 1U</t>
  </si>
  <si>
    <t>S1226-24P</t>
  </si>
  <si>
    <t>Коммутатор BDCOM S1226-24P</t>
  </si>
  <si>
    <t>Коммутатор, BDCOM, S1226-24P, Неуправляемый, 24 порта PoE 10/100M RJ45, 2 комбо порта 1000M RJ45/SFP, Бюджет PoE 370W, supports standard/VLAN/CCTVmode, Стоечный 1U</t>
  </si>
  <si>
    <t>S2510-P</t>
  </si>
  <si>
    <t>Коммутатор BDCOM S2510-P</t>
  </si>
  <si>
    <t>Коммутатор, BDCOM, S2510-P, Управляемый L2, 8 портов PoE (130W) 10/100/1000M RJ45, 2 порта 100/1000М SFP, Настольный</t>
  </si>
  <si>
    <t>S2520-P</t>
  </si>
  <si>
    <t>Коммутатор BDCOM S2520-P</t>
  </si>
  <si>
    <t>Коммутатор, BDCOM, S2520-P, Управляемый L2, 16 портов PoE (250W) 10/100/1000M RJ45, 2 комбо-порта 1000М SFP/RJ45, 2 порта 100/1000М SFP, Стоечный</t>
  </si>
  <si>
    <t>S2528-P</t>
  </si>
  <si>
    <t>Коммутатор BDCOM S2528-P</t>
  </si>
  <si>
    <t>Коммутатор, BDCOM, S2528-P, Управляемый L2+, 24 порта PoE 10/100/1000M RJ45, 4 комбо-порта 1000M SFP, Бюджет PoE 370W, Стоечный 1U,</t>
  </si>
  <si>
    <t>S2900-48P6X</t>
  </si>
  <si>
    <t>Коммутатор BDCOM S2900-48P6X</t>
  </si>
  <si>
    <t>Коммутатор, BDCOM, S2900-48P6X, Управляемый L2+, 48 портов PoE (370W) 10/100/1000M RJ45, 6 портов 10G SFP+, Стоечный</t>
  </si>
  <si>
    <t>DSS-100E-6P/A1A</t>
  </si>
  <si>
    <t>Коммутатор D-Link DSS-100E-6P/A1A</t>
  </si>
  <si>
    <t>Коммутатор, D-Link, DSS-100E-6P/A1A, Неуправляемый, 6 портов 10/100Base-TX (4 порта PoE 802.3af/at, PoEбюджет 55 Вт, дальность до 250 м)</t>
  </si>
  <si>
    <t>DGS-1008MP/B1A</t>
  </si>
  <si>
    <t>Коммутатор D-Link DGS-1008MP/B1A</t>
  </si>
  <si>
    <t>Коммутатор , D-Link, DGS-1008MP/B1A, Неуправляемый, 8 портов 10/100/1000Base-T с поддержкой PoE 802.3af/at (PoEбюджет 125 Вт)</t>
  </si>
  <si>
    <t>DGS-1210-28P/ME/B2A</t>
  </si>
  <si>
    <t>Коммутатор D-Link DGS-1210-28P/ME/B2A</t>
  </si>
  <si>
    <t>Коммутатор, D-Link, DGS-1210-28P/ME/B2A, Управляемый L2, 24 порта 10/100/1000Base-T, 4 порта 1000Base-X SFP, PoE 802.3af/at, PoEбюджет 193 Вт</t>
  </si>
  <si>
    <t>DGS-1210-52P/ME/B1A</t>
  </si>
  <si>
    <t>Коммутатор D-Link DGS-1210-52P/ME/B1A</t>
  </si>
  <si>
    <t>Коммутатор, D-Link, DGS-1210-52P/ME/B1A, 19 дюймовый стоечный, 48 портов 10/100/1000M RJ45+4 порта SFP (порты 1-8 PoE 802.3af/at, порты 9-24 PoE 802.3af, PoEбюджет 193 Вт), Управляемый, Корпус металл, 1U</t>
  </si>
  <si>
    <t>TL-SF1005LP</t>
  </si>
  <si>
    <t>Коммутатор TP-Link TL-SF1005LP</t>
  </si>
  <si>
    <t>TL-SF1008LP</t>
  </si>
  <si>
    <t>Коммутатор TP-Link TL-SF1008LP</t>
  </si>
  <si>
    <t>TL-SF1006P</t>
  </si>
  <si>
    <t>Коммутатор TP-Link TL-SF1006P</t>
  </si>
  <si>
    <t>TL-SF1008P</t>
  </si>
  <si>
    <t>Коммутатор TP-Link TL-SF1008P</t>
  </si>
  <si>
    <t>TL-SG1005LP</t>
  </si>
  <si>
    <t>Коммутатор TP-Link TL-SG1005LP</t>
  </si>
  <si>
    <t>TL-SL1218P</t>
  </si>
  <si>
    <t>Коммутатор TP-Link TL-SL1218P</t>
  </si>
  <si>
    <t>TL-SL1218MP</t>
  </si>
  <si>
    <t>Коммутатор TP-Link TL-SL1218MP</t>
  </si>
  <si>
    <t>TL-SL1226P</t>
  </si>
  <si>
    <t>Коммутатор TP-Link TL-SL1226P</t>
  </si>
  <si>
    <t>TL-SG1005P</t>
  </si>
  <si>
    <t>Коммутатор TP-Link TL-SG1005P</t>
  </si>
  <si>
    <t>TL-SG1008MP</t>
  </si>
  <si>
    <t>Коммутатор TP-Link TL-SG1008MP</t>
  </si>
  <si>
    <t>TL-SG108PE</t>
  </si>
  <si>
    <t>Коммутатор TP-Link TL-SG108PE</t>
  </si>
  <si>
    <t>Коммутатор, TP-Link, TL-SG108PE, Easy Smart гигабитный 8портовый коммутатор с 4 портами PoE+ 802.3af/at, Бюджет PoE: 64 Вт</t>
  </si>
  <si>
    <t>TL-SG1210P</t>
  </si>
  <si>
    <t>Коммутатор TP-Link TL-SG1210P</t>
  </si>
  <si>
    <t>TL-SG1016PE</t>
  </si>
  <si>
    <t>Коммутатор TP-Link TL-SG1016PE PoE+</t>
  </si>
  <si>
    <t>TL-SG1218MP</t>
  </si>
  <si>
    <t>Коммутатор TP-Link TL-SG1218MP</t>
  </si>
  <si>
    <t>DH-PFS3005-4ET-60</t>
  </si>
  <si>
    <t>Коммутатор Dahua DH-PFS3005-4ET-60</t>
  </si>
  <si>
    <t>Коммутатор, Dahua, DH-PFS3005-4ET-60, РоЕ 4-х портовый (неуправляемый). 4 порта x10/100M Base-T Питание PoE. 1 порта x10/100M Base-T. Мощность PoE портов: 1 60Вт, 2-4 30Вт, Всего: 60Вт</t>
  </si>
  <si>
    <t>DH-PFS3006-4ET-36</t>
  </si>
  <si>
    <t>Коммутатор Dahua DH-PFS3006-4ET-36</t>
  </si>
  <si>
    <t>Коммутатор, Dahua, DH-PFS3006-4ET-36, Настольный, 6 портов 10/100M, PoE (4 порта), Корпус металл</t>
  </si>
  <si>
    <t>DH-PFS3006-4ET-60</t>
  </si>
  <si>
    <t>Коммутатор Dahua DH-PFS3006-4ET-60</t>
  </si>
  <si>
    <t>Коммутатор, Dahua, DH-PFS3006-4ET-60, Настольный, 6 портов 10/100M, PoE (4 порта), Корпус металл</t>
  </si>
  <si>
    <t>DH-PFS3010-8ET-65</t>
  </si>
  <si>
    <t>Коммутатор Dahua DH-PFS3010-8ET-65</t>
  </si>
  <si>
    <t>DH-PFS3010-8ET-96</t>
  </si>
  <si>
    <t>Коммутатор Dahua DH-PFS3010-8ET-96</t>
  </si>
  <si>
    <t>Коммутатор, Dahua, DH-PFS3010-8ET-96, Настольный, 8 портов 10/100M RJ45 + 2 порта 10/100/1000М RJ45, PoE, Корпус металл</t>
  </si>
  <si>
    <t>DH-PFS3110-8ET1GT1GF-96</t>
  </si>
  <si>
    <t>Коммутатор Dahua DH-PFS3110-8ET1GT1GF-96</t>
  </si>
  <si>
    <t>Коммутатор, Dahua, DH-PFS3110-8ET1GT1GF-96, неуправляемый, 8 портов 10/100M (PoE 802.3af/at/bt, 96W), 1 порт 10/100/1000M, 1 слот SFP</t>
  </si>
  <si>
    <t>DH-PFS4218-16ET-240</t>
  </si>
  <si>
    <t>Коммутатор Dahua DH-PFS4218-16ET-240</t>
  </si>
  <si>
    <t>Коммутатор, Dahua, DH-PFS4218-16ET-240, 19-дюймовый стоечный, 16 портов 10/100M + 2 комбо порта SFP, Управляемый (L2), PoE, Корпус металл, 1U</t>
  </si>
  <si>
    <t>DH-LR2218-16ET-240</t>
  </si>
  <si>
    <t>Коммутатор Dahua DH-LR2218-16ET-240</t>
  </si>
  <si>
    <t>DH-PFS4226-24ET-360</t>
  </si>
  <si>
    <t>Коммутатор Dahua DH-PFS4226-24ET-360</t>
  </si>
  <si>
    <t>DH-LR2226-24ET-360</t>
  </si>
  <si>
    <t>Коммутатор Dahua DH-LR2226-24ET-360</t>
  </si>
  <si>
    <t>DH-PFS4218-16GT-240</t>
  </si>
  <si>
    <t>Коммутатор Dahua DH-PFS4218-16GT-240</t>
  </si>
  <si>
    <t>DH-PFS3220-16GT-240</t>
  </si>
  <si>
    <t>Коммутатор Dahua DH-PFS3220-16GT-240</t>
  </si>
  <si>
    <t>DH-PFS4218-16GT-190</t>
  </si>
  <si>
    <t>Коммутатор Dahua DH-PFS4218-16GT-190</t>
  </si>
  <si>
    <t>DH-PFS3228-24GT-240</t>
  </si>
  <si>
    <t>Коммутатор Dahua DH-PFS3228-24GT-240</t>
  </si>
  <si>
    <t>DH-PFS4226-24GT-240</t>
  </si>
  <si>
    <t>Коммутатор Dahua DH-PFS4226-24GT-240</t>
  </si>
  <si>
    <t>Индустриальные коммутаторы (в т.ч. РоЕ)</t>
  </si>
  <si>
    <t>IES200-V25-2S4T</t>
  </si>
  <si>
    <t>Индустриальный коммутатор BDCOM IES200-V25-2S4T</t>
  </si>
  <si>
    <t>IES200-V25-2S4P</t>
  </si>
  <si>
    <t>Индустриальный коммутатор BDCOM IES200-V25-2S4P</t>
  </si>
  <si>
    <t>IES200-V25-2S8P</t>
  </si>
  <si>
    <t>Индустриальный коммутатор BDCOM IES200-V25-2S8P</t>
  </si>
  <si>
    <t>DH-PFS3106-4T</t>
  </si>
  <si>
    <t>Коммутатор Dahua DH-PFS3106-4T</t>
  </si>
  <si>
    <t>DH-PFS3206-4P-96</t>
  </si>
  <si>
    <t>Коммутатор Dahua DH-PFS3206-4P-96</t>
  </si>
  <si>
    <t>DH-LR2110-8ET-120</t>
  </si>
  <si>
    <t>Коммутатор Dahua DH-LR2110-8ET-120</t>
  </si>
  <si>
    <t>DH-PFS3110-8ET-96</t>
  </si>
  <si>
    <t>Коммутатор Dahua DH-PFS3110-8ET-96</t>
  </si>
  <si>
    <t>DH-PFS3409-4GT-96</t>
  </si>
  <si>
    <t>Коммутатор Dahua DH-PFS3409-4GT-96</t>
  </si>
  <si>
    <t>DH-PFS3211-8GT-120</t>
  </si>
  <si>
    <t>Коммутатор Dahua DH-PFS3211-8GT-120</t>
  </si>
  <si>
    <t>DH-PFS3106-4ET-60</t>
  </si>
  <si>
    <t>Коммутатор Dahua DH-PFS3106-4ET-60</t>
  </si>
  <si>
    <t>DH-PFS3106-4ET-60-V2</t>
  </si>
  <si>
    <t>Коммутатор Dahua DH-PFS3106-4ET-60-V2</t>
  </si>
  <si>
    <t>GSFP-LX-20-D</t>
  </si>
  <si>
    <t>Трансивер BDCOM GSFP-LX-20-D</t>
  </si>
  <si>
    <t>Трансивер, BDCOM, GSFP-LX-20-D, SFP, single-mode, 1000Base-LX20, 1310nm, 20Кm, LC duplex</t>
  </si>
  <si>
    <t>GSFP-LX-SM1310-20-BIDI</t>
  </si>
  <si>
    <t>Трансивер BDCOM GSFP-LX-SM1310-20-BIDI</t>
  </si>
  <si>
    <t>Трансивер, BDCOM, GSFP-LX-SM1310-20-BIDI, SFP, single-mode, WDM, 1000M, TX1310/RX1550, 20Кm, LC simplex</t>
  </si>
  <si>
    <t>GSFP-LX-SM1550-20-BIDI</t>
  </si>
  <si>
    <t>Трансивер BDCOM GSFP-LX-SM1550-20-BIDI</t>
  </si>
  <si>
    <t>Трансивер, BDCOM, GSFP-LX-SM1550-20-BIDI, SFP, single-mode, WDM, 1000M, TX1550/RX1310, 20Кm, LC simplex</t>
  </si>
  <si>
    <t>GSFP-TX-B</t>
  </si>
  <si>
    <t>Трансивер BDCOM GSFP-TX-B</t>
  </si>
  <si>
    <t>Трансивер, BDCOM, GSFP-TX-B, SFP, 1000M, порт RJ45</t>
  </si>
  <si>
    <t>SFP+SX</t>
  </si>
  <si>
    <t>Трансивер BDCOM SFP+SX</t>
  </si>
  <si>
    <t>SFP+LX-10</t>
  </si>
  <si>
    <t>Трансивер BDCOM SFP+LX-10</t>
  </si>
  <si>
    <t>Трансивер, BDCOM, SFP+LX-10, SFP+, single-mode, 10GBASE-LR, 1310nm, 10Кm, LC duplex</t>
  </si>
  <si>
    <t>GSFP-1310R-20-SMF</t>
  </si>
  <si>
    <t>Трансивер Dahua GSFP-1310R-20-SMF</t>
  </si>
  <si>
    <t>GSFP-1310T-20-SMF</t>
  </si>
  <si>
    <t>Трансивер Dahua GSFP-1310T-20-SMF</t>
  </si>
  <si>
    <t>Медиаконвертеры</t>
  </si>
  <si>
    <t>MC220L</t>
  </si>
  <si>
    <t>Медиаконвертер TP-Link MC220L</t>
  </si>
  <si>
    <t>Медиаконвертер, TP-Link, MC220L, 1 порт SFP 10/100/1000 Мбит/с, 1 порт RJ45 10/100/1000 Мбит/с</t>
  </si>
  <si>
    <t>MC100CM</t>
  </si>
  <si>
    <t>Медиаконвертер TP-Link MC100CM</t>
  </si>
  <si>
    <t>Медиаконвертер, TP-Link, MC100CM, Многомодовый 2 км, 1310нм, 1 порт 100 Mбит/с SC/UPC, 1 порт 100M RJ45 порт (Auto MDI/MDIX)</t>
  </si>
  <si>
    <t>MC110CS</t>
  </si>
  <si>
    <t>Mедиаконвертер TP-Link MC110CS</t>
  </si>
  <si>
    <t>Mедиаконвертер, TP-Link, MC110CS, 10/100 Мбит/с RJ45 - 100 Мбит/с разъём SC (одномодовый оптоволоконный кабель), полнодуплексный, до 20км, переключающийся адаптер питания, возможность установки в шасси</t>
  </si>
  <si>
    <t>MC111CS</t>
  </si>
  <si>
    <t>Медиаконвертер TP-Link MC111CS</t>
  </si>
  <si>
    <t>Медиаконвертер, TP-Link, MC111CS, WDM, с 1 портом 10/100Base-TX и 1 портом 100Base-FX с разъемом SC (ТХ: 1550 нм. RX: 1310 нм) для одномодового оптического кабеля (до 20 км)</t>
  </si>
  <si>
    <t>MC112CS</t>
  </si>
  <si>
    <t>Медиаконвертер TP-Link MC112CS</t>
  </si>
  <si>
    <t>Медиаконвертер, TP-Link, MC112CS, WDM, с 1 портом 10/100Base-TX и 1 портом 100Base-FX с разъемом SC (ТХ: 1310 нм. RX: 1550 нм) для одномодового оптического кабеля (до 20 км)</t>
  </si>
  <si>
    <t>MC200CM</t>
  </si>
  <si>
    <t>Медиаконвертер TP-Link MC200CM</t>
  </si>
  <si>
    <t>Медиаконвертер, TP-Link, MC200CM, 1000 Мбит/с RJ45 - 1000 Мбит/с разъём SC (многомодовый оптоволоконный кабель), полнодуплексный, до 550м, переключающийся адаптер питания, возможность установки в шасси</t>
  </si>
  <si>
    <t>MC210CS</t>
  </si>
  <si>
    <t>Медиаконвертер TP-Link MC210CS</t>
  </si>
  <si>
    <t>Медиаконвертер, TP-Link, MC210CS, 1 порт 1000Base-T и 1 порт 1000Base-LX с разъемом SC для одномодового оптического кабеля (до 15 км)</t>
  </si>
  <si>
    <t>Модемы</t>
  </si>
  <si>
    <t>DSL-2640U/R1A</t>
  </si>
  <si>
    <t>Модем D-Link DSL-2640U/R1A</t>
  </si>
  <si>
    <t>Модем, D-Link, DSL-2640U/R1A, Беспроводной, ADSL, 802.11b/g/n, N150, Порт ADSL с разъемом RJ-11, 4 порта LAN 10/100BASE-TX</t>
  </si>
  <si>
    <t>TD-W8961N</t>
  </si>
  <si>
    <t>Модем TP-Link TD-W8961N</t>
  </si>
  <si>
    <t>Модем, TP-Link, TD-W8961N, ADSL, Беспроводной, 300M, ADSL2+router,4 порта 10/100 Мбит/с (разъём RJ45),1 порт RJ11</t>
  </si>
  <si>
    <t>TD-W9970</t>
  </si>
  <si>
    <t>Модем TP-Link TD-W9970</t>
  </si>
  <si>
    <t>Модем, TP-Link, TD-W9970, до 100 Мбит/с по VDSL2, Wi-Fi до 300 Мбит/с, 4 порта 10/100 Мбит/с RJ45, 1 порт RJ11, 1 порт USB 2.0</t>
  </si>
  <si>
    <t>Archer VR300</t>
  </si>
  <si>
    <t>Модем TP-Link Archer VR300</t>
  </si>
  <si>
    <t>Модем, TP-Link, Archer VR300, до 300 Мбит на 2.4 ГГц, до 867 Мбит/с на 5 ГГц, 3 порта 10/100 Мбит/с RJ45,,1 порт LAN/WAN 10/100 Мбит/с (RJ45),1 порт RJ11</t>
  </si>
  <si>
    <t>Archer VR400</t>
  </si>
  <si>
    <t>Модем TP-Link Archer VR400</t>
  </si>
  <si>
    <t>Модем, TP-Link, Archer VR400, 300 Мбит/с (2,4 ГГц) + до 867 Мбит/с (5 ГГц), 3xLAN 10/100/1000 Мбит/с RJ45, 1xLAN/WAN 10/100/1000 Мбит/с (RJ45), 1xRJ11, 1xUSB 2.0, 2 внешие антенны</t>
  </si>
  <si>
    <t>Archer VR600</t>
  </si>
  <si>
    <t>Модем TP-Link Archer VR600</t>
  </si>
  <si>
    <t>Модем, TP-Link, Archer VR600, до 300 Мбит/с (2.4 ГГц) + 1300 Мбит/с (5 ГГц), 3 10/100/1000Mbps RJ 45 WAN Ports,,1 10/100/1000Mbps RJ 45 LAN/WAN Port,1 RJ11 Port,,1 USB 2.0 Port</t>
  </si>
  <si>
    <t>EWP-WX1804H-PWR</t>
  </si>
  <si>
    <t>Контроллер беспроводного доступа H3C EWP-WX1804H-PWR</t>
  </si>
  <si>
    <t>Контроллер беспроводного доступа, H3C, EWP-WX1804H-PWR, 4 порта LAN 10/100/1000M, 1 порт WAN 10/100/1000M, Пропускная способность беспроводной сети 500 Мбит/с, управление 4 точками доступа, 802.3at PoE+, -10°C ~ +55°C</t>
  </si>
  <si>
    <t>EWP-WA530X-WW-FIT</t>
  </si>
  <si>
    <t>Беспроводная точка доступа (роутер) H3C EWP-WA530X-WW-FIT</t>
  </si>
  <si>
    <t>Беспроводная точка доступа (роутер), H3C, EWP-WA530X-WW-FIT, 802.11a/b/g/n/ac, AC1200, 2 порта 10/100/1000M, 1 порт 1000M SFP, 802.3at, PoE+, -10°C ~ +55°C</t>
  </si>
  <si>
    <t>EWP-WA5330-FIT</t>
  </si>
  <si>
    <t>Беспроводная точка доступа (роутер) H3C EWP-WA5330-FIT</t>
  </si>
  <si>
    <t>Беспроводная точка доступа (роутер), H3C, EWP-WA5330-FIT, 802.11a/b/g/n/ac, AC2000, 2 порта 10/100/1000M, Максимальное количество пользователей 256, 802.3at, PoE+, -10°C ~ +55°C</t>
  </si>
  <si>
    <t>GWN7605</t>
  </si>
  <si>
    <t>Точка доступа Grandstream GWN7605</t>
  </si>
  <si>
    <t>Точка доступа, Grandstream, GWN7605, 2x GbE POE, 802.11a/b/g/n/ac, AC1200, до 100 беспроводных клиентов, локальный контроллер на 50 точек доступа</t>
  </si>
  <si>
    <t>GWN7615</t>
  </si>
  <si>
    <t>Точка доступа Grandstream GWN7615</t>
  </si>
  <si>
    <t>Точка доступа, Grandstream, GWN7615, 2x GbE POE, 802.11a/b/g/n/ac, AC1200, до 200 беспроводных клиентов, локальный контроллер на 50 точек доступа</t>
  </si>
  <si>
    <t>GWN7605LR</t>
  </si>
  <si>
    <t>Точка доступа Grandstream GWN7605LR</t>
  </si>
  <si>
    <t>Точка доступа, Grandstream, GWN7605LR, 2x GbE POE, 802.11a/b/g/n/ac, AC1200, до 100 беспроводных клиентов, Уличная IP66, локальный контроллер на 50 точек доступа</t>
  </si>
  <si>
    <t>GWN7660</t>
  </si>
  <si>
    <t>Точка доступа Grandstream GWN7660</t>
  </si>
  <si>
    <t>Точка доступа, Grandstream, GWN7660, 2x GbE POE, 802.11a/b/g/n/ac/ax, AX1800, до 256 беспроводных клиентов, локальный контроллер на 50 точек доступа</t>
  </si>
  <si>
    <t>GWN7630</t>
  </si>
  <si>
    <t>Точка доступа Grandstream GWN7630</t>
  </si>
  <si>
    <t>Точка доступа, Grandstream, GWN7630, 2x GbE POE, 802.11a/b/g/n/ac, AC2300, до 200 беспроводных клиентов, локальный контроллер на 50 точек доступа</t>
  </si>
  <si>
    <t>Точка доступа Grandstream GWN7062</t>
  </si>
  <si>
    <t>GWN7630LR</t>
  </si>
  <si>
    <t>Точка доступа Grandstream GWN7630LR</t>
  </si>
  <si>
    <t>Точка доступа, Grandstream, GWN7630LR, 2x GbE POE, 802.11a/b/g/n/ac, AC2300, до 200 беспроводных клиентов, Уличная IP66, локальный контроллер на 50 точек доступа</t>
  </si>
  <si>
    <t>TL-WA854RE</t>
  </si>
  <si>
    <t>Усилитель Wi-Fi сигнала TP-Link TL-WA854RE</t>
  </si>
  <si>
    <t>Усилитель Wi-Fi сигнала, TP-Link, TL-WA854RE, 300 Мбит/с на 2,4 ГГц, 2 встроенные антенны</t>
  </si>
  <si>
    <t>TL-WA855RE</t>
  </si>
  <si>
    <t>Усилитель Wi-Fi сигнала TP-Link TL-WA855RE</t>
  </si>
  <si>
    <t>Усилитель Wi-Fi сигнала, TP-Link, TL-WA855RE, 300 Мбит/с, 1 порт Ethernet 10/100 Мбит/с (RJ-45)</t>
  </si>
  <si>
    <t>TL-WA850RE</t>
  </si>
  <si>
    <t>Усилитель Wi-Fi сигнала TP-Link TL-WA850RE</t>
  </si>
  <si>
    <t>Усилитель Wi-Fi сигнала, TP-Link, TL-WA850RE, 300 Мбит/с, 1 порт Ethernet 10/100 Мбит/с (RJ45)</t>
  </si>
  <si>
    <t>TL-WA801N</t>
  </si>
  <si>
    <t>Wi-Fi точка доступа TP-Link TL-WA801N</t>
  </si>
  <si>
    <t>TL-WA860RE</t>
  </si>
  <si>
    <t>Усилитель Wi-Fi сигнала TP-Link TL-WA860RE</t>
  </si>
  <si>
    <t>Усилитель Wi-Fi сигнала, TP-Link, TL-WA860RE, 300 Мбит/с, 1 порт Ethernet 10/100 Мбит/с (RJ45), 2 внешние антенны</t>
  </si>
  <si>
    <t>TL-WA1201</t>
  </si>
  <si>
    <t>Wi-Fi точка доступа TP-Link TL-WA1201</t>
  </si>
  <si>
    <t>Wi-Fi точка доступа, TP-Link, TL-WA1201, 802.11a/b/g/n/ac, AC1200, 1 порт Ethernet 10/100/1000T (с поддержкой Passive PoE), 4 фиксированные антенны</t>
  </si>
  <si>
    <t>RE200</t>
  </si>
  <si>
    <t>Усилитель Wi-Fi сигнала TP-Link RE200</t>
  </si>
  <si>
    <t>Усилитель Wi-Fi сигнала, TP-Link, RE200, 5 ГГц: до 433 Мбит/с, 2,4 ГГц: до 300 Мбит/с, 1 порт Ethernet 10/100 Мбит/с (RJ45)</t>
  </si>
  <si>
    <t>RE205</t>
  </si>
  <si>
    <t>Усилитель Wi-Fi сигнала TP-Link RE205</t>
  </si>
  <si>
    <t>Усилитель Wi-Fi сигнала, TP-Link, RE205, 5 ГГц: до 433 Мбит/с, 2,4 ГГц: до 300 Мбит/с, 1 порт Ethernet 10/100 Мбит/с (RJ45)</t>
  </si>
  <si>
    <t>RE305</t>
  </si>
  <si>
    <t>Усилитель Wi-Fi сигнала TP-Link RE305</t>
  </si>
  <si>
    <t>Усилитель Wi-Fi сигнала, TP-Link, RE305, 1 порт Ethernet 10/100 Мбит/с (RJ45), 5 ГГц: до 867 Мбит/с,2,4 ГГц: до 300 Мбит/с</t>
  </si>
  <si>
    <t>RE300</t>
  </si>
  <si>
    <t>Усилитель Wi-Fi сигнала TP-Link RE300</t>
  </si>
  <si>
    <t>RE450</t>
  </si>
  <si>
    <t>Усилитель Wi-Fi сигнала TP-Link RE450</t>
  </si>
  <si>
    <t>RE505X</t>
  </si>
  <si>
    <t>Усилитель Wi-Fi сигнала TP-Link RE505X</t>
  </si>
  <si>
    <t>Усилитель Wi-Fi сигнала, TP-Link, RE505X, 802.11a/b/g/n/ac/ax, AX1500, 2 внешние антенны, 1 порт 10/100/1000T</t>
  </si>
  <si>
    <t>RE605X</t>
  </si>
  <si>
    <t>Усилитель Wi-Fi сигнала TP-Link RE605X</t>
  </si>
  <si>
    <t>Усилитель Wi-Fi сигнала, TP-Link, RE605X, AX1800, IEEE 802.11a/b/g/n/ac/ax, 1 гигабитный порт Ethernet</t>
  </si>
  <si>
    <t>Tapo P110</t>
  </si>
  <si>
    <t>Умная мини Wi-Fi розетка TP-Link Tapo P110</t>
  </si>
  <si>
    <t>Умная мини Wi-Fi розетка, TP-Link, Tapo P110, IEEE 802.11b/g/n, 2,4 ГГц</t>
  </si>
  <si>
    <t>EAP115-Wall</t>
  </si>
  <si>
    <t>Wi-Fi точка доступа TP-Link EAP115-Wall</t>
  </si>
  <si>
    <t>Wi-Fi точка доступа, TP-Link, EAP115-Wall, Настенная, 802.11n/g/b, N300, 2 порта Ethernet 10/100 Мбит/с, PoE (IEEE 802.3af), 2 встроенные всенаправленные антенны</t>
  </si>
  <si>
    <t>EAP110</t>
  </si>
  <si>
    <t>Wi-Fi точка доступа TP-Link EAP110</t>
  </si>
  <si>
    <t>Wi-Fi точка доступа, TP-Link, EAP110, Потолочная, 2.4 Ггц, 300 Мбит/с 1 порт Fast Ethernet.</t>
  </si>
  <si>
    <t>EAP115</t>
  </si>
  <si>
    <t>Wi-Fi точка доступа TP-Link EAP115</t>
  </si>
  <si>
    <t>Wi-Fi точка доступа, TP-Link, EAP115, Потолочная, 2.4 Ггц, 300 Мбит/с 1 порт Fast Ethernet.</t>
  </si>
  <si>
    <t>EAP110-Outdoor</t>
  </si>
  <si>
    <t>Wi-Fi точка доступа TP-Link EAP110-Outdoor</t>
  </si>
  <si>
    <t>Wi-Fi точка доступа, TP-Link, EAP110-Outdoor, Наружная, 2,4 Ггц, 300 Мбит/с, 1 порт Ethernet 10/100 Мбит/с с PoE</t>
  </si>
  <si>
    <t>EAP230-WALL</t>
  </si>
  <si>
    <t>Wi-Fi точка доступа TP-Link EAP230-WALL</t>
  </si>
  <si>
    <t>Wi-Fi точка доступа, TP-Link, EAP230-WALL, Omada AC1200, Встраиваемая в стену, 802.11b/g/n/ac, MUMIMО, 2 порта 10/100/1000T, 802.3af/802.3at PoE, MU-MIMO</t>
  </si>
  <si>
    <t>EAP225-Outdoor</t>
  </si>
  <si>
    <t>Wi-Fi точка доступа TP-Link EAP225-Outdoor</t>
  </si>
  <si>
    <t>Wi-Fi точка доступа, TP-Link, EAP225-Outdoor, AC1200 Wave 2 Внутренняя/наружная гигабитная точка доступа MU-MIMO.</t>
  </si>
  <si>
    <t>EAP225</t>
  </si>
  <si>
    <t>Wi-Fi точка доступа TP-Link EAP225</t>
  </si>
  <si>
    <t>Wi-Fi точка доступа, TP-Link, EAP225, 2.4Ггц и 5 Ггц, AC1350, 802.11ac/n/g/b/a, 1 порт 10/100/1000 Мбит/с с PoE 802.3af, passiv PoE,</t>
  </si>
  <si>
    <t>EAP245</t>
  </si>
  <si>
    <t>Wi-Fi точка доступа TP-Link EAP245</t>
  </si>
  <si>
    <t>EAP610</t>
  </si>
  <si>
    <t>Wi-Fi точка доступа TP-Link EAP610</t>
  </si>
  <si>
    <t>Wi-Fi точка доступа, TP-Link, EAP610, IEEE 802.11a/b/g/n/ac/ax, AX1800, OFDMA, MU-MIMO, 1 порт 10/100/1000T (PoE IEEE802.3at)</t>
  </si>
  <si>
    <t>EAP265 HD</t>
  </si>
  <si>
    <t>Wi-Fi точка доступа TP-Link EAP265 HD</t>
  </si>
  <si>
    <t>EAP653</t>
  </si>
  <si>
    <t>Wi-Fi точка доступа TP-Link EAP653</t>
  </si>
  <si>
    <t>Wi-Fi точка доступа, TP-Link, EAP653, 802.11a/b/g/n/ac/ax, AX3000, 1 порт Ethernet 1 Гбит/с (с поддержкой PoE IEEE802.3at)</t>
  </si>
  <si>
    <t>EAP610-Outdoor</t>
  </si>
  <si>
    <t>Wi-Fi точка доступа TP-Link EAP610-Outdoor</t>
  </si>
  <si>
    <t>Wi-Fi точка доступа, TP-Link, EAP610-Outdoor, IEEE 802.11a/b/g/n/ac/ax, AX1800, OFDMA, MU-MIMO, 1 порт 10/100/1000T (PoE IEEE802.3at), уличная</t>
  </si>
  <si>
    <t>EAP620 HD</t>
  </si>
  <si>
    <t>Wi-Fi точка доступа TP-Link EAP620 HD</t>
  </si>
  <si>
    <t>Wi-Fi точка доступа, TP-Link, EAP620 HD, IEEE 802.11a/b/g/n/ac/ax, AX1800, OFDMA, MU-MIMO, 1 порт 10/100/1000T (PoE IEEE802.3at)</t>
  </si>
  <si>
    <t>EAP650</t>
  </si>
  <si>
    <t>Wi-Fi точка доступа TP-Link EAP650</t>
  </si>
  <si>
    <t>Wi-Fi точка доступа, TP-Link, EAP650, 802.11a/b/g/n/ac/ax, AX3000, 1 порт Ethernet 1 Гбит/с (с поддержкой PoE IEEE802.3at)</t>
  </si>
  <si>
    <t>EAP660 HD</t>
  </si>
  <si>
    <t>Wi-Fi точка доступа TP-Link EAP660 HD</t>
  </si>
  <si>
    <t>Wi-Fi точка доступа, TP-Link, EAP660 HD, 802.11a/b/g/n/ac/ax, AX3600, 1 порт Ethernet 2,5 Гбит/с (с поддержкой PoE IEEE802.3at)</t>
  </si>
  <si>
    <t>OC200</t>
  </si>
  <si>
    <t>Wi-Fi Облачный контроллер TP-Link Omada OC200</t>
  </si>
  <si>
    <t>Wi-Fi Облачный контроллер, TP-Link, Omada OC200, 2 порта Ethernet 10/100 Мбит/с, 1 порт USB 2.0, 1 порт Micro USB, IEEE 802.3af / 802.3at</t>
  </si>
  <si>
    <t>OC300</t>
  </si>
  <si>
    <t>Wi-Fi Облачный контроллер TP-Link Omada OC300</t>
  </si>
  <si>
    <t>Wi-Fi Облачный контроллер, TP-Link, Omada OC300, 2 порта Ethernet 10/100/1000 Мбит/с, 1 порт USB 3.0, До 500 точек доступа Omada, до 100 коммутаторов JetStream и до 100 роутеров Omada, До 15 тысяч клиентов</t>
  </si>
  <si>
    <t>Deco M4(1-pack)</t>
  </si>
  <si>
    <t>Маршрутизатор TP-Link Deco M4(1-pack)</t>
  </si>
  <si>
    <t>Deco M4(2-pack)</t>
  </si>
  <si>
    <t>Маршрутизатор TP-Link Deco M4(2-pack)</t>
  </si>
  <si>
    <t>Deco S7 (2-pack)</t>
  </si>
  <si>
    <t>Домашняя Mesh-система Wi-Fi 5 TP-Link Deco S7 (2-pack)</t>
  </si>
  <si>
    <t>Deco M5 (2-pack)</t>
  </si>
  <si>
    <t>Маршрутизатор TP-Link Deco M5 (2-pack)</t>
  </si>
  <si>
    <t>Deco M4(3-pack)</t>
  </si>
  <si>
    <t>Маршрутизатор TP-Link Deco M4(3-pack)</t>
  </si>
  <si>
    <t>Deco X20 (2-pack)</t>
  </si>
  <si>
    <t>Беспроводная MESH-система Wi-Fi TP-Link Deco X20 (2-pack)</t>
  </si>
  <si>
    <t>Deco X50(2-pack)</t>
  </si>
  <si>
    <t>Беспроводная MESH-система Wi-Fi TP-Link Deco X50(2-pack)</t>
  </si>
  <si>
    <t>Deco S7 (3-pack)</t>
  </si>
  <si>
    <t>Домашняя Mesh-система Wi-Fi 5 TP-Link Deco S7 (3-pack)</t>
  </si>
  <si>
    <t>Deco X50-PoE(2-pack)</t>
  </si>
  <si>
    <t>Беспроводная MESH-система Wi-Fi TP-Link Deco X50-PoE(2-pack)</t>
  </si>
  <si>
    <t>Deco M5 (3-pack)</t>
  </si>
  <si>
    <t>Маршрутизатор TP-Link Deco M5 (3-pack)</t>
  </si>
  <si>
    <t>Deco M9 Plus(2-pack)</t>
  </si>
  <si>
    <t>Маршрутизатор TP-Link Deco M9 Plus(2-pack)</t>
  </si>
  <si>
    <t>Deco X60(2-pack)</t>
  </si>
  <si>
    <t>Беспроводная MESH-система Wi-Fi TP-Link Deco X60(2-pack)</t>
  </si>
  <si>
    <t>CPE220</t>
  </si>
  <si>
    <t>Wi-Fi точка доступа TP-Link CPE220</t>
  </si>
  <si>
    <t>Wi-Fi точка доступа, TP-Link, CPE220, Наружная, 2.4Ггц, 300М, 1 порт 10/100 Мбит/с, поддержка PoE</t>
  </si>
  <si>
    <t>CPE210</t>
  </si>
  <si>
    <t>Wi-Fi точка доступа TP-Link CPE210</t>
  </si>
  <si>
    <t>Wi-Fi точка доступа, TP-Link, CPE210, Наружная, 2.4Ггц, 300М, 1 порт 10/100 Мбит/с с поддержкой PoE</t>
  </si>
  <si>
    <t>CPE605</t>
  </si>
  <si>
    <t>Wi-Fi точка доступа Wi-Fi TP-link CPE605</t>
  </si>
  <si>
    <t>Wi-Fi точка доступа, TP-link, CPE605, 5 ГГц 150 Мбит/с 23 дБи наружная точка доступа Wi-Fi</t>
  </si>
  <si>
    <t>CPE610</t>
  </si>
  <si>
    <t>Wi-Fi точка доступа TP-Link CPE610</t>
  </si>
  <si>
    <t>Wi-Fi точка доступа, TP-Link, CPE610, Наружняя, 5 ГГц, 300 Мбит/с, 1 порт LAN 10/100 Мбит/с с поддержкой PoE</t>
  </si>
  <si>
    <t>CPE510</t>
  </si>
  <si>
    <t>Wi-Fi точка доступа TP-Link CPE510</t>
  </si>
  <si>
    <t>Wi-Fi точка доступа, TP-Link, CPE510, Наружняя, 5 ГГц, 300 Мбит/с, 1 порт LAN 10/100 Мбит/с с поддежкой PoE</t>
  </si>
  <si>
    <t>CPE710</t>
  </si>
  <si>
    <t>Wi-Fi точка доступа TP-Link CPE710</t>
  </si>
  <si>
    <t>DAP-1610/ACR/A2A</t>
  </si>
  <si>
    <t>Wi-Fi беспроводной повторитель D-Link DAP-1610/ACR/A2A</t>
  </si>
  <si>
    <t>MW300RE</t>
  </si>
  <si>
    <t>Усилитель Wi-Fi сигнала Mercusys MW300RE</t>
  </si>
  <si>
    <t>Усилитель Wi-Fi сигнала, Mercusys, MW300RE, 300 мбит/с, 3 внешние антенны</t>
  </si>
  <si>
    <t>ME30</t>
  </si>
  <si>
    <t>Усилитель Wi-Fi сигнала Mercusys ME30</t>
  </si>
  <si>
    <t>Усилитель Wi-Fi сигнала, Mercusys, ME30, AC1200, 2 внешние антенны, IEEE 802.11a/b/g/n/ac, 2.4, 5 ГГц</t>
  </si>
  <si>
    <t>Halo H30G(2-pack)</t>
  </si>
  <si>
    <t>Маршрутизатор Mercusys Halo H30G(2-pack)</t>
  </si>
  <si>
    <t>Halo H50G(2-pack)</t>
  </si>
  <si>
    <t>Маршрутизатор Mercusys Halo H50G(2-pack)</t>
  </si>
  <si>
    <t>Halo H70X(2-pack)</t>
  </si>
  <si>
    <t>Маршрутизатор Mercusys Halo H70X(2-pack)</t>
  </si>
  <si>
    <t>Halo H80X(2-pack)</t>
  </si>
  <si>
    <t>Маршрутизатор Mercusys Halo H80X(2-pack)</t>
  </si>
  <si>
    <t>DVB4235GL</t>
  </si>
  <si>
    <t>Усилитель Wi-Fi сигнала Xiaomi Mi Wi-Fi Range Extender Pro</t>
  </si>
  <si>
    <t>Усилитель Wi-Fi сигнала, Xiaomi, Mi Wi-Fi Range Extender Pro, Ретранслятор Wi-Fi, 802.11b/g/n, 2 Внешних антенны 2х2 MIMO, скорость передачи до 300 Мбит/с</t>
  </si>
  <si>
    <t>RA82 (2-pack)</t>
  </si>
  <si>
    <t>Беспроводная система Wi-Fi Xiaomi Mesh роутер AX3000 (2-pack)</t>
  </si>
  <si>
    <t>WNAP-6308</t>
  </si>
  <si>
    <t>Wi-Fi точка доступа Planet WNAP-6308</t>
  </si>
  <si>
    <t>Wi-Fi точка доступа, Planet, WNAP-6308, 2.4GHz 150Mbps 802.11n, 23dBm, Внешняя антенна (нет в комплекте)</t>
  </si>
  <si>
    <t>Deco X50-Outdoor(1-pack)</t>
  </si>
  <si>
    <t>Беспроводная MESH-система Wi-Fi TP-Link Deco X50-Outdoor(1-pack)</t>
  </si>
  <si>
    <t>EAP650-Wall</t>
  </si>
  <si>
    <t>Wi-Fi точка доступа TP-Link EAP650-Wall</t>
  </si>
  <si>
    <t>Wi-Fi точка доступа, TP-Link, EAP650-Wall, 802.11a/b/g/n/ac/ax, AX3000, 1 порт Ethernet 1 Гбит/с (с поддержкой PoE IEEE802.3at), Встраиваемая в стену</t>
  </si>
  <si>
    <t>EAP615-Wall</t>
  </si>
  <si>
    <t>Wi-Fi точка доступа TP-Link EAP615-Wall</t>
  </si>
  <si>
    <t>Wi-Fi точка доступа, TP-Link, EAP615-Wall, IEEE 802.11a/b/g/n/ac/ax, AX1800, Uplink: 10/100/1000 Мбит/с Ethernet (1 шт.)• Downlink: 10/100/1000 Мбит/с Ethernet (3 шт.) (один из портов поддерживает PoE Out. Для работы PoE Out требуется подключение PoE+ 802.3at</t>
  </si>
  <si>
    <t>Deco X55(2-pack)</t>
  </si>
  <si>
    <t>Беспроводная MESH-система Wi-Fi TP-Link Deco X55(2-pack)</t>
  </si>
  <si>
    <t>Tapo P300</t>
  </si>
  <si>
    <t>Умный сетевой фильтр TP-Link Tapo P300</t>
  </si>
  <si>
    <t>Умный сетевой фильтр, TP-Link, Tapo P300, IEEE 802.11b/g/n, Bluetooth 4.2, 1xUSB-C, 2xUSB-A, 3xSchuko, 268  55  40 мм, шнур 1,5 м, 2300 Вт, 10 А</t>
  </si>
  <si>
    <t>Tapo P115</t>
  </si>
  <si>
    <t>Умная мини Wi-Fi розетка TP-Link Tapo P115</t>
  </si>
  <si>
    <t>Умная мини Wi-Fi розетка, TP-Link, Tapo P115, IEEE 802.11b/g/n, 2,4 ГГц, 3680 Вт, 16 А</t>
  </si>
  <si>
    <t>RT-AX53U</t>
  </si>
  <si>
    <t>Сетевой маршрутизатор со встроенной беспроводной точкой доступа ASUS RT-AX53U</t>
  </si>
  <si>
    <t>RT-AX58U</t>
  </si>
  <si>
    <t>Сетевой маршрутизатор со встроенной беспроводной точкой доступа ASUS RT-AX58U</t>
  </si>
  <si>
    <t>Сетевой маршрутизатор со встроенной беспроводной точкой доступа, ASUS, RT-AX58U, 802.11a/b/g/n/ac/ax, AX3000, External antenna x4, MU-MIMO, OFDMA, Beamforming, 1x10/100/1000T WAN, 4x10/100/1000T LAN, USB 3.1 Gen 1 x 1</t>
  </si>
  <si>
    <t>XD6 (W-1-PK)</t>
  </si>
  <si>
    <t>Сетевой маршрутизатор со встроенной беспроводной точкой доступа ASUS XD6 (W-1-PK)</t>
  </si>
  <si>
    <t>RT-AX86S</t>
  </si>
  <si>
    <t>Сетевой маршрутизатор со встроенной беспроводной точкой доступа ASUS RT-AX86S</t>
  </si>
  <si>
    <t>Сетевой маршрутизатор со встроенной беспроводной точкой доступа, ASUS, RT-AX86S, 802.11a/b/g/n/ac/ax, AX5700, 1 порт 10/100/1000M WAN, 4 порта 10/100/1000M LAN, 2 x USB (3.2 Gen1+ USB2.0)</t>
  </si>
  <si>
    <t>XD6 (W-2-PK)</t>
  </si>
  <si>
    <t>Сетевой маршрутизатор со встроенной беспроводной точкой доступа ASUS XD6 (W-2-PK)</t>
  </si>
  <si>
    <t>GT-AX6000</t>
  </si>
  <si>
    <t>Сетевой маршрутизатор со встроенной беспроводной точкой доступа ASUS GT-AX6000</t>
  </si>
  <si>
    <t>Сетевой маршрутизатор со встроенной беспроводной точкой доступа, ASUS, GT-AX6000, 802.11a/b/g/n/ac/ax, Wi-Fi6 AX6000, External antenna x 4, 1GE Порт WAN, 4x1GE портов LAN, 1x2.5GE LAN, 1x2.5GE LAN/WAN,1xUSB3.2 Gen1, 1xUSB2.0</t>
  </si>
  <si>
    <t>DIR-615S/RU/B1A</t>
  </si>
  <si>
    <t>Маршрутизатор D-Link DIR-615S/RU/B1A</t>
  </si>
  <si>
    <t>Маршрутизатор, D-Link, DIR-615S/RU/B1A, до 300 Мбит/с, 1 Порт WAN 10/100BASE-TX,4 порта LAN 10/100BASE-TX</t>
  </si>
  <si>
    <t>DIR-620S/RU/B1A</t>
  </si>
  <si>
    <t>Маршрутизатор D-Link DIR-620S/RU/B1A</t>
  </si>
  <si>
    <t>Маршрутизатор, D-Link, DIR-620S/RU/B1A, 300М, 1 WAN порт + 4 LAN порта + порт USB 2.0, поддержка 3G/LTE, принт-сервер</t>
  </si>
  <si>
    <t>Маршрутизатор D-Link DIR-806A/RU/B1A</t>
  </si>
  <si>
    <t>DIR-822/RU/E1A</t>
  </si>
  <si>
    <t>Маршрутизатор D-Link DIR-822/RU/E1A</t>
  </si>
  <si>
    <t>Маршрутизатор, D-Link, DIR-822/RU/E1A, 1200М, 1 WAN порт 10/100M + 4 LAN порта 10/100M</t>
  </si>
  <si>
    <t>DIR-841/RU/A1B</t>
  </si>
  <si>
    <t>Маршрутизатор D-Link DIR-841/RU/A1B</t>
  </si>
  <si>
    <t>Маршрутизатор, D-Link, DIR-841/RU/A1B, 802.11a/b/g/n/ac, AC1200, MU-MIMO, Beamforming, Порт WAN 10/100/1000BASE-T, 4 порта LAN 10/100BASE-TX</t>
  </si>
  <si>
    <t>DIR-853/URU/R3A</t>
  </si>
  <si>
    <t>Маршрутизатор D-Link DIR-853/URU/R3A</t>
  </si>
  <si>
    <t>DIR-1260/RU/R1A</t>
  </si>
  <si>
    <t>Маршрутизатор D-Link DIR-1260/RU/R1A</t>
  </si>
  <si>
    <t>DIR-X1530/RU/A1A</t>
  </si>
  <si>
    <t>Маршрутизатор D-Link DIR-X1530/RU/A1A</t>
  </si>
  <si>
    <t>Маршрутизатор, D-Link, DIR-X1530/RU/A1A, 802.11a/b/g/n/ac/ax, AX1500, 1 Порт WAN 10/100/1000BASE-T, 3 порта LAN 10/100/1000BASE-T</t>
  </si>
  <si>
    <t>DIR-X1860/RU/R1A</t>
  </si>
  <si>
    <t>Маршрутизатор D-Link DIR-X1860/RU/R1A</t>
  </si>
  <si>
    <t>Маршрутизатор, D-Link, DIR-X1860/RU/R1A, 802.11a/b/g/n/ac/ax, AX1800, 1 Порт WAN 10/100/1000BASE-T, 3 порта LAN 10/100/1000BASE-T</t>
  </si>
  <si>
    <t>DWR-956/4HDB1E</t>
  </si>
  <si>
    <t>Маршрутизатор D-Link DWR-956/4HDB1E</t>
  </si>
  <si>
    <t>Маршрутизатор, D-Link, DWR-956/4HDB1E, Встроенный LTE-модем. Слот для SIM-карты (mini-SIM), Порт WAN 10/100/1000BASE-TПорт WAN 10/100/1000BASE-T, 4 порта LAN 10/100/1000BASE-T, Порт FXS</t>
  </si>
  <si>
    <t>RB02</t>
  </si>
  <si>
    <t>Маршрутизатор Xiaomi Router AC1200</t>
  </si>
  <si>
    <t>Маршрутизатор, Xiaomi, Router AC1200 (RB02), WI-FI5, 802.11 a/b/g/n/ac, 4 внешних антенны 22 MIMO 2.4GHz, 22 MIMO 5GHz, 1 WAN 10/100/1000, 2 LAN 10/100/1000</t>
  </si>
  <si>
    <t>TL-WR820N</t>
  </si>
  <si>
    <t>Маршрутизатор TP-Link TL-WR820N</t>
  </si>
  <si>
    <t>Маршрутизатор, TP-Link, TL-WR820N, 300 Мбит/с, 1 порт WAN 10/100 Мбит/с, 2 порта LAN 10/100 Мбит/с</t>
  </si>
  <si>
    <t>TL-WR844N</t>
  </si>
  <si>
    <t>Маршрутизатор TP-Link TL-WR844N</t>
  </si>
  <si>
    <t>TL-WR840N</t>
  </si>
  <si>
    <t>Маршрутизатор TP-Link TL-WR840N</t>
  </si>
  <si>
    <t>Маршрутизатор, TP-Link, TL-WR840N, 300М, 1 WAN порт 10/100М + 4 LAN порта 10/100М</t>
  </si>
  <si>
    <t>TL-WR841N</t>
  </si>
  <si>
    <t>Маршрутизатор TP-Link TL-WR841N</t>
  </si>
  <si>
    <t>Маршрутизатор, TP-Link, TL-WR841N, 300 Мбит/сб ,1 порт WAN 10/100 Мбит/с,4 порта LAN 10/100 Мбит/с</t>
  </si>
  <si>
    <t>TL-WR845N</t>
  </si>
  <si>
    <t>Маршрутизатор TP-Link TL-WR845N</t>
  </si>
  <si>
    <t>TL-WR842N</t>
  </si>
  <si>
    <t>Маршрутизатор TP-Link TL-WR842N</t>
  </si>
  <si>
    <t>Маршрутизатор, TP-Link, TL-WR842N, 300 Мбит/с, 4 порта LAN 10/100 Мбит/с, 1 порт WAN 10/100 Мбит/с, 1 порт USB 2.0</t>
  </si>
  <si>
    <t>Archer C24</t>
  </si>
  <si>
    <t>Маршрутизатор TP-Link Archer C24</t>
  </si>
  <si>
    <t>Archer C54</t>
  </si>
  <si>
    <t>Маршрутизатор TP-Link Archer C54</t>
  </si>
  <si>
    <t>Маршрутизатор, TP-Link, Archer C54, 802.11a/b/g/n/ac, AC1200М, 22 MU-MIMO, 1 WAN порт 10/100М + 4 LAN порта 10/100М</t>
  </si>
  <si>
    <t>Archer C20</t>
  </si>
  <si>
    <t>Маршрутизатор TP-Link Archer C20</t>
  </si>
  <si>
    <t>Маршрутизатор, TP-Link, Archer C20, 802.11a/b/g/n/AC. 2.4Ггц/5Ггц AC750, 1 WAN порт 10/100М + 4 LAN порта 10/100М</t>
  </si>
  <si>
    <t>Archer C50</t>
  </si>
  <si>
    <t>Маршрутизатор TP-Link Archer C50</t>
  </si>
  <si>
    <t>Маршрутизатор, TP-Link, Archer C50, 1200М, 1 WAN порт 10/100М + 4 LAN порта 10/100М</t>
  </si>
  <si>
    <t>Archer A5</t>
  </si>
  <si>
    <t>Маршрутизатор TP-Link Archer A5</t>
  </si>
  <si>
    <t>Маршрутизатор, TP-Link, Archer A5, до 1,2 Гбит/с, 1 порт WAN 10/100 Мбит/с, 4 порта LAN 10/100 Мбит/с</t>
  </si>
  <si>
    <t>Archer A64</t>
  </si>
  <si>
    <t>Маршрутизатор TP-Link Archer A64</t>
  </si>
  <si>
    <t>Маршрутизатор, TP-Link, Archer A64, 802.11a/b/g/n/ac Wave 2, AC1300, MU-MIMO, Beamforming, 4 фиксированные антенны, 1xWAN 10/100/1000T, 4xLAN 10/100/1000T</t>
  </si>
  <si>
    <t>Archer C64</t>
  </si>
  <si>
    <t>Маршрутизатор TP-Link Archer C64</t>
  </si>
  <si>
    <t>Маршрутизатор, TP-Link, Archer C64, 802.11a/b/g/n/ac, AC1200, 22 MU-MIMO, 1 WAN порт 10/100/1000М + 4 LAN порта 10/100/1000М, 4 фиксированные антенны</t>
  </si>
  <si>
    <t>Archer A6</t>
  </si>
  <si>
    <t>Маршрутизатор TP-Link Archer A6</t>
  </si>
  <si>
    <t>Маршрутизатор, TP-Link, Archer A6, до 1,2 Гбит/с, до 867 Мбит/с на 5 ГГц, до 450 Мбит/с на 2,4 ГГц,1 гигабитный порт WAN, 4 гигабитных порта LAN</t>
  </si>
  <si>
    <t>Archer C6</t>
  </si>
  <si>
    <t>Маршрутизатор TP-Link Archer C6</t>
  </si>
  <si>
    <t>Archer C6U</t>
  </si>
  <si>
    <t>Маршрутизатор TP-Link Archer C6U</t>
  </si>
  <si>
    <t>Маршрутизатор, TP-Link, Archer C6U, Wi-Fi 5, 802.11ac/n/a 5 ГГц, 802.11n/b/g 2,4 ГГц, 5 ГГц: 867 Мбит/с (802.11ac) 2,4 ГГц: 300 Мбит/с (802.11n), 4 фиксированные высокопроизводительные антенны + 1 встроенная, MU-MIMO, 1 GE порт WAN, 4 GE порта LAN, 1 порт USB 2.0 с возможностью подключения USB-модемов 3G/4G</t>
  </si>
  <si>
    <t>Archer C80</t>
  </si>
  <si>
    <t>Маршрутизатор TP-Link Archer C80</t>
  </si>
  <si>
    <t>Маршрутизатор, TP-Link, Archer C80, до 1300 Мбит/с на диапазоне 5 ГГц,, до 600 Мбит/с на 2,4 ГГц.,1 гигабитный порт WAN,, 4 гигабитных порта LAN</t>
  </si>
  <si>
    <t>Archer A8</t>
  </si>
  <si>
    <t>Маршрутизатор TP-Link Archer A8</t>
  </si>
  <si>
    <t>Archer AX10</t>
  </si>
  <si>
    <t>Маршрутизатор TP-Link Archer AX10</t>
  </si>
  <si>
    <t>Маршрутизатор, TP-Link, Archer AX10, Wi-Fi-6 до 1,5 Гбит/с — до 1201 Мбит/с на частоте 5 ГГц, до 300 Мбит/с на частоте 2,4 ГГц, 802.11a/b/g/n/ac/ax, 4 фиксированные антенны MU-MIMO, OFDMA, 1 гигабитный порт WAN, 4 гигабитных порта LAN</t>
  </si>
  <si>
    <t>Archer AX23</t>
  </si>
  <si>
    <t>Маршрутизатор TP-Link Archer AX23</t>
  </si>
  <si>
    <t>Маршрутизатор, TP-Link, Archer AX23, 802.11a/b/g/n/ac/ax, AX1800, 4 фиксированные антенны MU-MIMO, OFDMA, 1 гигабитный порт WAN, 4 гигабитных порта LAN</t>
  </si>
  <si>
    <t>Archer AX20</t>
  </si>
  <si>
    <t>Маршрутизатор TP-Link Archer AX20</t>
  </si>
  <si>
    <t>Маршрутизатор, TP-Link, Archer AX20, Wi-Fi-6 до 1,8 Гбит/с — до 1201 Мбит/с на частоте 5 ГГц, до 574 Мбит/с на частоте 2,4 ГГц, 802.11a/b/g/n/ac/ax, 4 фиксированные антенны MU-MIMO, OFDMA, 1 гигабитный порт WAN, 4 гигабитных порта LAN</t>
  </si>
  <si>
    <t>Archer AX53</t>
  </si>
  <si>
    <t>Маршрутизатор TP-Link Archer AX53</t>
  </si>
  <si>
    <t>Маршрутизатор, TP-Link, Archer AX53, 802.11a/b/g/n/ac/ax, AX3000, MU-MIMO, Beamforming, 4 фиксированные антенны, 1xWAN 10/100/1000T, 4xLAN 10/100/1000T</t>
  </si>
  <si>
    <t>Archer AX55</t>
  </si>
  <si>
    <t>Маршрутизатор TP-Link Archer AX55</t>
  </si>
  <si>
    <t>Маршрутизатор, TP-Link, Archer AX55, 802.11a/b/g/n/ac/ax, AX3000, 1  порт WAN 10/100/1000 Мбит/с, 4  порта LAN 10/100/1000 Мбит/с</t>
  </si>
  <si>
    <t>Archer MR200</t>
  </si>
  <si>
    <t>Маршрутизатор TP-Link Archer MR200</t>
  </si>
  <si>
    <t>Маршрутизатор, TP-Link, Archer MR200, до 150 Мбит/с, 3 порта LAN 10/100 Мбит/с, 1 порт LAN/WAN 10/100 Мбит/с, 1 слот для micro SIM-карты</t>
  </si>
  <si>
    <t>Archer MR400</t>
  </si>
  <si>
    <t>Маршрутизатор TP-Link Archer MR400</t>
  </si>
  <si>
    <t>Archer AX73</t>
  </si>
  <si>
    <t>Маршрутизатор TP-Link Archer AX73</t>
  </si>
  <si>
    <t>Archer MR600</t>
  </si>
  <si>
    <t>Маршрутизатор TP-Link Archer MR600</t>
  </si>
  <si>
    <t>Archer AX90</t>
  </si>
  <si>
    <t>Маршрутизатор TP-Link Archer AX90</t>
  </si>
  <si>
    <t>Archer AX6000</t>
  </si>
  <si>
    <t>Маршрутизатор TP-LINK Archer AX6000</t>
  </si>
  <si>
    <t>Маршрутизатор, TP-LINK, Archer AX6000, Wi-Fi 6, 802.11ax/ac/n/a 5 ГГц, 802.11ax/n/b/g 2,4 ГГц, 44 MU-MIMO. 1 порт WAN 2,5 Гбит/с. 8 гигабитных портов LAN</t>
  </si>
  <si>
    <t>ER605</t>
  </si>
  <si>
    <t>Маршрутизатор Multi-WAN VPN TP-Link ER605</t>
  </si>
  <si>
    <t>Маршрутизатор Multi-WAN VPN, TP-Link, ER605, 1 фиксированный гигабитный порт WAN, 1 фиксированный гигабитный порт LAN, 3 переключаемых гигабитных порта WAN/LAN</t>
  </si>
  <si>
    <t>ER7206</t>
  </si>
  <si>
    <t>Маршрутизатор VPN TP-Link ER7206</t>
  </si>
  <si>
    <t>ER7212PC</t>
  </si>
  <si>
    <t>Маршрутизатор VPN TP-Link ER7212PC</t>
  </si>
  <si>
    <t>Маршрутизатор VPN, TP-Link, ER7212PC, 2 порта SFP WAN/LAN, 1 порт 10/1000/1000T WAN, 1 порт 10/1000/1000T WAN/LAN, 8 портов 10/100/1000T LAN, контроллер Omada</t>
  </si>
  <si>
    <t>TL-R470T+</t>
  </si>
  <si>
    <t>Маршрутизатор TP-Link TL-R470T+</t>
  </si>
  <si>
    <t>TL-R480T+</t>
  </si>
  <si>
    <t>Маршрутизатор TP-Link TL-R480T+</t>
  </si>
  <si>
    <t>M7000</t>
  </si>
  <si>
    <t>Маршрутизатор 3G/4G Мобильный TP-Link M7000</t>
  </si>
  <si>
    <t>Маршрутизатор 3G/4G Мобильный , TP-Link, M7000, Слот для SIM-карты, 1 порт micro USB для зарядки. LED-дисплей, 2000 мАч, 802.11b/g/n</t>
  </si>
  <si>
    <t>M7200</t>
  </si>
  <si>
    <t>Маршрутизатор 3G/4G Мобильный TP-Link M7200</t>
  </si>
  <si>
    <t>Маршрутизатор 3G/4G Мобильный , TP-Link, M7200, Слот для SIM-карты, 1 порт micro USB для зарядки. LED-дисплей, 2000 мАч, 802.11b/g/n</t>
  </si>
  <si>
    <t>TL-MR100</t>
  </si>
  <si>
    <t>Маршрутизатор TP-Link TL-MR100</t>
  </si>
  <si>
    <t>Маршрутизатор, TP-Link, TL-MR100, до 150 Мбит/с, 1 порт LAN 10/100 Мбит/с, 1 порт LAN/WAN 10/100 Мбит/с,1 слот для карты Micro SIM</t>
  </si>
  <si>
    <t>TL-MR3020</t>
  </si>
  <si>
    <t>Маршрутизатор 3G/4G Портативный TP-Link TL-MR3020</t>
  </si>
  <si>
    <t>Маршрутизатор 3G/4G Портативный , TP-Link, TL-MR3020, 1 порт WAN/LAN 10/100 Мбит/с, 802.11b/g/n порт USB 2.0 для модемов 3G/4G, порт Mini-USB для блока питания</t>
  </si>
  <si>
    <t>TL-MR6400</t>
  </si>
  <si>
    <t>Маршрутизатор TP-Link TL-MR6400</t>
  </si>
  <si>
    <t>Маршрутизатор, TP-Link, TL-MR6400, 300М, 1 WAN порт 10/100М + 3 LAN порта 10/100М + 1 слот для SIM-карты</t>
  </si>
  <si>
    <t>MW301R</t>
  </si>
  <si>
    <t>Маршрутизатор Mercusys MW301R</t>
  </si>
  <si>
    <t>Маршрутизатор, Mercusys, MW301R, N300, 300 мбит/с, 2 порта LAN 10/100 Мбит/с, 1 порт WAN 10/100 Мбит/с</t>
  </si>
  <si>
    <t>MW305R</t>
  </si>
  <si>
    <t>Маршрутизатор Mercusys MW305R</t>
  </si>
  <si>
    <t>Маршрутизатор,Mercusys, MW305R, N300, 300 мбит/с, 3 порта LAN 10/100 Мбит/с, 1 порт WAN 10/100 Мбит/с</t>
  </si>
  <si>
    <t>MW325R</t>
  </si>
  <si>
    <t>Маршрутизатор Mercusys MW325R</t>
  </si>
  <si>
    <t>Маршрутизатор, Mercusys, MW325R, 300 Мбит/с, 3 порта LAN 10/100 Мбит/с, 1 порт WAN 10/100 Мбит/с,</t>
  </si>
  <si>
    <t>MW330HP</t>
  </si>
  <si>
    <t>Маршрутизатор Mercusys MW330HP</t>
  </si>
  <si>
    <t>Маршрутизаор, Mercusys, MW330HP, N300 Турбо Wi-Fi, до 300 Мбит/с, 3 порта LAN 10/100 Мбит/с, 1 порт WAN 10/100 Мбит/с</t>
  </si>
  <si>
    <t>MW300D</t>
  </si>
  <si>
    <t>Маршрутизатор Mercusys MW300D</t>
  </si>
  <si>
    <t>Маршрутизатор, Mercusys, MW300D, Wi-Fi роутер 802.11b/g/n с ADSL2+ модемом, 3 порта LAN 10/100 Мбит/с 1 порт RJ11</t>
  </si>
  <si>
    <t>AC10</t>
  </si>
  <si>
    <t>Маршрутизатор Mercusys AC10</t>
  </si>
  <si>
    <t>Маршрутизатор, Mercusys, AC10, до 1200Мбит/с, 1 порт WAN 10/100 Мбит/с, 2 порта LAN 10/100 Мбит/с</t>
  </si>
  <si>
    <t>AC12</t>
  </si>
  <si>
    <t>Маршрутизатор Mercusys AC12</t>
  </si>
  <si>
    <t>Маршрутизатор, Mercusys, AC12, 1200 мбит/с, 3 порта LAN 10/100 Мбит/с, 1 порт WAN 10/100 Мбит/с</t>
  </si>
  <si>
    <t>MR30G</t>
  </si>
  <si>
    <t>Маршрутизатор Mercusys MR30G</t>
  </si>
  <si>
    <t>Маршрутизатор, Mercusys, MR30G, 802.11a/b/g/n/ac, AC1200, 1 гигабитный порт WAN, 2 гигабитных порта LAN</t>
  </si>
  <si>
    <t>AC12G</t>
  </si>
  <si>
    <t>Маршрутизатор Mercusys AC12G</t>
  </si>
  <si>
    <t>Маршрутизатор, Mercusys, AC12G, AC1200, 1200 Мбит/с, 1 порт WAN 10/100/1000 мбит/с , 3 порт LAN 10/100/1000 мбит/с</t>
  </si>
  <si>
    <t>MR50G</t>
  </si>
  <si>
    <t>Маршрутизатор Mercusys MR50G</t>
  </si>
  <si>
    <t>MR70X</t>
  </si>
  <si>
    <t>Маршрутизатор Mercusys MR70X</t>
  </si>
  <si>
    <t>Маршрутизатор, Mercusys, MR70X, 802.11a/b/g/n/ac/ax, AX1800, 1 гигабитный порт WAN + 3 гигабитных порта LAN, 4 фиксированные антенны 5 дБи</t>
  </si>
  <si>
    <t>MR80X</t>
  </si>
  <si>
    <t>Маршрутизатор Mercusys MR80X</t>
  </si>
  <si>
    <t>Маршрутизатор, Mercusys, MR80X, 802.11a/b/g/n/ac/ax, AX3000, 1 гигабитный порт WAN + 3 гигабитных порта LAN, 4 фиксированные антенны 5 дБи</t>
  </si>
  <si>
    <t>GT-AX11000</t>
  </si>
  <si>
    <t>Трехдиапазонный игровой маршрутизатор ASUS GT-AX11000</t>
  </si>
  <si>
    <t>Трехдиапазонный игровой маршрутизатор , ASUS, GT-AX11000, до 11000 Мбит/с, Wi-Fi 6 (802.11ax), External antenna x 8, 1GE Порт WAN, 4x1GE портов LAN, Multi-Gig Ethernet port 2.5G/1G x1, USB 3.1 Gen1 x 2</t>
  </si>
  <si>
    <t>GS-AX5400</t>
  </si>
  <si>
    <t>Сетевой маршрутизатор со встроенной беспроводной точкой доступа ASUS GS-AX5400</t>
  </si>
  <si>
    <t>Сетевой маршрутизатор со встроенной беспроводной точкой доступа, ASUS, GS-AX5400, 802.11a/b/g/n/ac/ax, AX5400, 1 порт 10/100/1000M WAN, 4 порта 10/100/1000M LAN, 1 x USB (3.2 Gen1)</t>
  </si>
  <si>
    <t>Archer AX95</t>
  </si>
  <si>
    <t>Маршрутизатор TP-Link Archer AX95</t>
  </si>
  <si>
    <t>Маршрутизатор, TP-Link, Archer AX95, 802.11a/b/g/n/ac/ax, AX7800, 5 ГГц, 2,4 ГГц, 1 порт WAN/LAN 2,5 Гбит/с, 1 порт WAN/LAN 10/100/1000 Мбит/с, 3 порта LAN 10/100/1000 Мбит/с</t>
  </si>
  <si>
    <t>Archer C86</t>
  </si>
  <si>
    <t>Маршрутизатор TP-Link Archer C86</t>
  </si>
  <si>
    <t>Маршрутизатор, TP-Link, Archer C86, 802.11a/b/g/n/ac. AC1900, 1 порт 10/100/1000M WAN, 4 порта 10/100/1000M LAN</t>
  </si>
  <si>
    <t>DWA-192/RU/B1A</t>
  </si>
  <si>
    <t>USB адаптер D-Link DWA-192/RU/B1A</t>
  </si>
  <si>
    <t>USB адаптер, D-Link, DWA-192/RU/B1A, Беспроводной двухдиапазонный USB 3.0 адаптер 802.11a/b/g/n/ac с поддержкой MU-MIMO, 4 внутренние антенны с коэффициентом усиления 2 dBi</t>
  </si>
  <si>
    <t>DWA-X1850/A1A</t>
  </si>
  <si>
    <t>Беспроводной адаптер D-Link DWA-X1850/A1A</t>
  </si>
  <si>
    <t>Беспроводной адаптер, D-Link, DWA-X1850/A1A, IEEE 802.11a/b/g/n/ac/ax, Wi-Fi6, AX1800, USB 3.0</t>
  </si>
  <si>
    <t>TL-WN727N</t>
  </si>
  <si>
    <t>Сетевая карта TP-Link TL-WN727N</t>
  </si>
  <si>
    <t>Сетевая карта, TP-Link, TL-WN727N, Беспроводная, 150M, USB</t>
  </si>
  <si>
    <t>UB4A</t>
  </si>
  <si>
    <t>USB-адаптер TP-Link UB4A</t>
  </si>
  <si>
    <t>USB-адаптер, TP-Link, UB4A, Bluetooth 4.0 с низким энергопотреблением, USB 2.0</t>
  </si>
  <si>
    <t>UB400</t>
  </si>
  <si>
    <t>USB-адаптер TP-Link UB400</t>
  </si>
  <si>
    <t>USB-адаптер, TP-Link, UB400, USB 2.0, Bluetooth 4.0.</t>
  </si>
  <si>
    <t>UB500</t>
  </si>
  <si>
    <t>USB-адаптер TP-Link UB500</t>
  </si>
  <si>
    <t>USB-адаптер, TP-Link, UB500, USB 2.0, Bluetooth 5.0</t>
  </si>
  <si>
    <t>UB5A</t>
  </si>
  <si>
    <t>USB-адаптер TP-Link UB5A</t>
  </si>
  <si>
    <t>TL-WN725N</t>
  </si>
  <si>
    <t>USB адаптер TP-Link TL-WN725N</t>
  </si>
  <si>
    <t>USB адаптер, TP-Link, TL-WN725N, Беспроводной, 150M, USB</t>
  </si>
  <si>
    <t>TL-WN821N</t>
  </si>
  <si>
    <t>Сетевая карта TP-Link TL-WN821N</t>
  </si>
  <si>
    <t>Сетевая карта, TP-Link, TL-WN821N, Беспроводная, 300M, USB</t>
  </si>
  <si>
    <t>TL-WN823N</t>
  </si>
  <si>
    <t>USB-адаптер TP-Link TL-WN823N</t>
  </si>
  <si>
    <t>USB-адаптер, TP-Link, TL-WN823N, Беспроводной, 300M, USB</t>
  </si>
  <si>
    <t>TL-WN781ND</t>
  </si>
  <si>
    <t>Сетевая карта TP-Link TL-WN781ND</t>
  </si>
  <si>
    <t>Сетевая карта, TP-Link, TL-WN781ND, Беспроводная, 150M, PCI-E</t>
  </si>
  <si>
    <t>TG-3468</t>
  </si>
  <si>
    <t>Сетевая карта TP-Link TG-3468 PCIe</t>
  </si>
  <si>
    <t>Сетевая карта, TP-Link, TG-3468, 10/100/1000 Мбит/с адаптер PCIe (32 бита), Wake-on-LAN</t>
  </si>
  <si>
    <t>TL-WN722N</t>
  </si>
  <si>
    <t>USB-адаптер TP-Link TL-WN722N</t>
  </si>
  <si>
    <t>USB-адаптер, TP-Link, TL-WN722N, Беспроводной, 150M, USB</t>
  </si>
  <si>
    <t>Archer T2U Nano</t>
  </si>
  <si>
    <t>USB-адаптер TP-Link Archer T2U Nano</t>
  </si>
  <si>
    <t>USB-адаптер, TP-Link, Archer T2U Nano, 2.4/5 ГГц, 633M, USB 2.0</t>
  </si>
  <si>
    <t>TL-WN881ND</t>
  </si>
  <si>
    <t>Сетевая карта TP-Link TL-WN881ND</t>
  </si>
  <si>
    <t>Сетевая карта, TP-Link, TL-WN881ND, Беспроводная, 300M, PCIe</t>
  </si>
  <si>
    <t>UE200</t>
  </si>
  <si>
    <t>Сетевой адаптер USB TP-Link UE200</t>
  </si>
  <si>
    <t>Сетевой адаптер USB, TP-Link, UE200, Сетевой адаптер USB 2.0/Fast Ethernet.</t>
  </si>
  <si>
    <t>TL-WN822N</t>
  </si>
  <si>
    <t>USB-адаптер TP-Link TL-WN822N</t>
  </si>
  <si>
    <t>USB-адаптер, TP-Link, TL-WN822N, Беспроводная, 300M, USB</t>
  </si>
  <si>
    <t>Archer T2U</t>
  </si>
  <si>
    <t>USB-адаптер TP-Link Archer T2U</t>
  </si>
  <si>
    <t>Archer T2U Plus</t>
  </si>
  <si>
    <t>USB-адаптер TP-Link Archer T2U Plus</t>
  </si>
  <si>
    <t>USB-адаптер, TP-Link, Archer T2U Plus, AC600 Двухдиапазонный Wi-Fi USB-адаптер высокого усиления.</t>
  </si>
  <si>
    <t>Archer T3U</t>
  </si>
  <si>
    <t>USB-адаптер TP-Link Archer T3U</t>
  </si>
  <si>
    <t>USB-адаптер, TP-Link, Archer T3U, 802.11a/b/g/n/ac, AC1300, MU-MIMO, USB3.0</t>
  </si>
  <si>
    <t>UE300</t>
  </si>
  <si>
    <t>Сетевой адаптер TP-Link UE300</t>
  </si>
  <si>
    <t>Сетевой адаптер, TP-Link, UE300, USB 3.0 / Gigabit Ethernet</t>
  </si>
  <si>
    <t>UE300C</t>
  </si>
  <si>
    <t>Сетевой адаптер TP-Link UE300C</t>
  </si>
  <si>
    <t>Сетевой адаптер, TP-Link, UE300C, USB TypeC/RJ45 Gigabit Ethernet</t>
  </si>
  <si>
    <t>Archer T3U Plus</t>
  </si>
  <si>
    <t>USB-адаптер TP-Link Archer T3U Plus</t>
  </si>
  <si>
    <t>USB-адаптер, TP-Link, Archer T3U Plus, 802.11b/g/n 2,4 ГГц, 802.11a/n/ac 5 ГГц, 5 ГГц:11ac: до 867 Мбит/с, 2,4 ГГц: 11n: до 400 Мбит/с, USB 3.0, 1 внешняя антенна с высоким коэффициентом усиления</t>
  </si>
  <si>
    <t>Archer T4U</t>
  </si>
  <si>
    <t>USB-адаптер TP-Link Archer T4U</t>
  </si>
  <si>
    <t>Archer T4E</t>
  </si>
  <si>
    <t>Сетевая карта TP-Link Archer T4E</t>
  </si>
  <si>
    <t>Сетевая карта, TP-Link, Archer T4E, PCI-E, 802.11a/b/g/n/ac, AC1200, 2 съёмные двухдиапазонные антенны, Низкопрофильная планка PCI Express</t>
  </si>
  <si>
    <t>TL-PA4010KIT</t>
  </si>
  <si>
    <t>Комплект Powerline адаптеров TP-Link TL-PA4010KIT</t>
  </si>
  <si>
    <t>Комплект Powerline адаптеров, TP-Link, TL-PA4010KIT,высокая скорость передачи данных до 600 Мбит/с</t>
  </si>
  <si>
    <t>TL-PA7017 KIT</t>
  </si>
  <si>
    <t>Комплект Powerline адаптеров TP-Link TL-PA7017 KIT</t>
  </si>
  <si>
    <t>Archer TX20U Plus</t>
  </si>
  <si>
    <t>Сетевой USB адаптер TP-Link Archer TX20U Plus</t>
  </si>
  <si>
    <t>Сетевой USB адаптер, TP-Link, Archer TX20U Plus, 802.11a/b/g/n/ac/ax, AX1800, USB3.0</t>
  </si>
  <si>
    <t>TL-PA4010PKIT</t>
  </si>
  <si>
    <t>Комплект Powerline адаптеров TP-Link TL-PA4010PKIT</t>
  </si>
  <si>
    <t>Archer TX50E</t>
  </si>
  <si>
    <t>Сетевая карта TP-Link Archer TX50E</t>
  </si>
  <si>
    <t>Сетевая карта, TP-Link, Archer TX50E, AX3000 Wi-Fi 6 Bluetooth 5.0 адаптер PCI Express</t>
  </si>
  <si>
    <t>TX401</t>
  </si>
  <si>
    <t>Сетевая карта TP-Link TX401</t>
  </si>
  <si>
    <t>Сетевая карта, TP-Link, TX401, 10гигабитный адаптер PCI Express</t>
  </si>
  <si>
    <t>MW150US</t>
  </si>
  <si>
    <t>USB-адаптер WI-FI Mercusys MW150US</t>
  </si>
  <si>
    <t>MW300UM</t>
  </si>
  <si>
    <t>USB-адаптер Mercusys MW300UM</t>
  </si>
  <si>
    <t>USB-адаптер, Mercusys, MW300UM, Беспроводной, 300M, USB</t>
  </si>
  <si>
    <t>MW300UH</t>
  </si>
  <si>
    <t>USB-адаптер Mercusys MW300UH</t>
  </si>
  <si>
    <t>USB-адаптер, Mercusys, MW300UH, Wi-Fi USB адаптер высокого усиления</t>
  </si>
  <si>
    <t>MU6H</t>
  </si>
  <si>
    <t>USB-адаптер Mercusys MU6H</t>
  </si>
  <si>
    <t>USB-адаптер, Mercusys, MU6H, AC650 Двухдиапазонный Wi-Fi USB адаптер высокого усиления. 1 внешняя антенна 5 дБи, 802.11a/b/g/n/ac</t>
  </si>
  <si>
    <t>Антенны</t>
  </si>
  <si>
    <t>ANT24-ODU1M/F1A</t>
  </si>
  <si>
    <t>ANT24-ODU3M</t>
  </si>
  <si>
    <t>ANT-FP23A</t>
  </si>
  <si>
    <t>Антенна Planet ANT-FP23A</t>
  </si>
  <si>
    <t>Антенна, Planet, ANT-FP23A, N (мама)</t>
  </si>
  <si>
    <t>ANT-SE17A</t>
  </si>
  <si>
    <t>Антенна Planet ANT-SE17A</t>
  </si>
  <si>
    <t>Антенна, Planet, ANT-SE17A, N (мама)</t>
  </si>
  <si>
    <t>PoE адаптеры</t>
  </si>
  <si>
    <t>Оборудование xPON</t>
  </si>
  <si>
    <t>GP1702-1G</t>
  </si>
  <si>
    <t>Абонентский терминал ONU BDCOM GP1702-1G</t>
  </si>
  <si>
    <t>Абонентский терминал ONU, BDCOM, GP1702-1G, 1 xPON порт (SC/UPC), 1 GE порт, поддержка PPPoE, пластиковый корпус, AC220V внешний адаптер питания,</t>
  </si>
  <si>
    <t>GP3600-08B-2AC</t>
  </si>
  <si>
    <t>Станционный терминал OLT BDCOM GP3600-08B-2AC</t>
  </si>
  <si>
    <t>Станционный терминал OLT, BDCOM, GP3600-08B-2AC, 8 PON портов, 4 GE SFP портов, 4 GE SFP/RJ45 комбо порта, 4 10GE SFP+ портов, 2xAC 100-240V, 19-inch standard rack-mounted</t>
  </si>
  <si>
    <t>GP3600-16B-2AC</t>
  </si>
  <si>
    <t>Станционный терминал OLT BDCOM GP3600-16B-2AC</t>
  </si>
  <si>
    <t>Станционный терминал OLT, BDCOM, GP3600-16B-2AC, 16 PON портов, 4 GE SFP портов, 4 GE SFP/RJ45 комбо порта, 4 10GE SFP+ портов, 2xAC 100-240V, 19-inch standard rack-mounted</t>
  </si>
  <si>
    <t>OLT-GSFP-C++</t>
  </si>
  <si>
    <t>Трансивер BDCOM OLT-GSFP-C++</t>
  </si>
  <si>
    <t>Трансивер, BDCOM, OLT-GSFP-C++, GPON SFP модуль, SC, d2.5G/u1.25G, TX1490nm, RX1310nm, Class C++</t>
  </si>
  <si>
    <t>GXP1610</t>
  </si>
  <si>
    <t>IP телефон Grandstream GXP1610</t>
  </si>
  <si>
    <t>IP телефон, Grandstream, GXP1610, 2 SIP- аккаунта, 2 линии, 2 порта Ethernet 10/100 без PoE, 3-х сторонняя конференц-связь, ЖК-дисплей 132x48 (2.95 дюйма), блок питания 5 В/0.6 А</t>
  </si>
  <si>
    <t>GXP1620</t>
  </si>
  <si>
    <t>IP телефон Grandstream GXP1620</t>
  </si>
  <si>
    <t>IP телефон, Grandstream, GXP1620, 2 SIP- аккаунта, 2 линии, 2 порта Ethernet 10/100 без PoE, 3-х сторонняя конференц-связь, ЖК-дисплей 132x48 (2.95 дюйма) с подсветкой, блок питания 5 В/0.6 А</t>
  </si>
  <si>
    <t>GXP1615</t>
  </si>
  <si>
    <t>IP телефон Grandstream GXP1615</t>
  </si>
  <si>
    <t>IP телефон, Grandstream, GXP1615, 2 SIP- аккаунта, 2 линии, 2 порта Ethernet 10/100 PoE, 3-х сторонняя конференц-связь, ЖК-дисплей 132x48 (2.95 дюйма), блок питания 5 В/0.6 А</t>
  </si>
  <si>
    <t>GXP1625</t>
  </si>
  <si>
    <t>IP телефон Grandstream GXP1625</t>
  </si>
  <si>
    <t>IP телефон, Grandstream, GXP1625, 2 SIP- аккаунта, 2 линии, 2 порта Ethernet 10/100 PoE, 3-х сторонняя конференц-связь, ЖК-дисплей 132x48 (2.95") с подсветкой, блок питания 5 В/0.6 А</t>
  </si>
  <si>
    <t>GXP2170</t>
  </si>
  <si>
    <t>IP телефон Grandstream GXP2170</t>
  </si>
  <si>
    <t>IP телефон, Grandstream, GXP2170, 6 SIP-аккаунтов, 12 линий, 48 виртуальных клавиш BLF, 2x GbE PoE, цветной ЖК-дисплей 480x272 (4.3 дюйма), 48 виртуальных клавиш BLF, поддержка GXP2200EXT, блок питания 12 В/1 А</t>
  </si>
  <si>
    <t>GXV3450</t>
  </si>
  <si>
    <t>IP-видеотелефон Grandstream GXV3450</t>
  </si>
  <si>
    <t>IP-видеотелефон, Grandstream, GXV3450, 16 SIP-аккаунтов, 16 линий, 2x GbE PoE, Wi-Fi, цветной сенсорный ЖК-экран 1280x720 (5.0"), камера 2 Мп, поддержка GBX20, Android 11, блок питания 12 В/1.5 А</t>
  </si>
  <si>
    <t>GXV3470</t>
  </si>
  <si>
    <t>IP-видеотелефон Grandstream GXV3470</t>
  </si>
  <si>
    <t>IP-видеотелефон, Grandstream, GXV3470, 16 SIP-аккаунтов, 16 линий, 2x GbE PoE, Wi-Fi, цветной сенсорный ЖК-экран 1280x800 (7.0"), камера 2 Мп</t>
  </si>
  <si>
    <t>GXV3480</t>
  </si>
  <si>
    <t>IP-видеотелефон Grandstream GXV3480</t>
  </si>
  <si>
    <t>IP-видеотелефон, Grandstream, GXV3480, 16 SIP-аккаунтов, 16 линий, 2x GbE PoE, Wi-Fi, цветной сенсорный ЖК-экран 1280x800 (8.0"), камера 2 Мп, Android, блок питания 12 В / 1.5 А</t>
  </si>
  <si>
    <t>UCM6300A</t>
  </si>
  <si>
    <t>IP-АТС Grandstream UCM6300A</t>
  </si>
  <si>
    <t>IP-АТС, Grandstream, UCM6300A, 2x GbE PoE LAN/WAN, 1 порт горячего резервирования, 250 пользователей SIP, 50 одновременных вызовов, UCM RC, блок питания 12 В/1.5 А</t>
  </si>
  <si>
    <t>UCM6301</t>
  </si>
  <si>
    <t>IP-АТС Grandstream UCM6301</t>
  </si>
  <si>
    <t>IP-АТС, Grandstream, UCM6301, 1 порт RJ11 FXS, 1 порт RJ11 FXO, 2 порта GbE PoE LAN/WAN, 1 порт горячего резервирования, 500 пользователей SIP, 75 одновременных вызовов, UCM RC, VideoServer, блок питания 12 В/1.5 А</t>
  </si>
  <si>
    <t>UCM6302A</t>
  </si>
  <si>
    <t>IP-АТС Grandstream UCM6302A</t>
  </si>
  <si>
    <t>IP-АТС, Grandstream, UCM6302A, 2 порта RJ11 FXS, 2 порта RJ11 FXO, 2 порта GbE PoE LAN/WAN, 1 порт горячего резервирования, 500 пользователей SIP, 75 одновременных вызовов, UCM RC, блок питания 12 В/1.5 А</t>
  </si>
  <si>
    <t>UCM6302</t>
  </si>
  <si>
    <t>IP-АТС Grandstream UCM6302</t>
  </si>
  <si>
    <t>IP-АТС, Grandstream, UCM6302, 2 RJ11 FXS, 2 RJ11 FXO, 2x GbE PoE LAN/WAN, 1 порт горячего резервирования, 1000 пользователей SIP, 100 одновременных вызовов, UCM RC, VideoServer, блок питания 12 В/1.5 А</t>
  </si>
  <si>
    <t>UCM6304</t>
  </si>
  <si>
    <t>IP-АТС Grandstream UCM6304</t>
  </si>
  <si>
    <t>IP-АТС, Grandstream, UCM6304, 4 RJ11 FXS, 4 RJ11 FXO, 2x GbE PoE LAN/WAN, 1 порт горячего резервирования, 2000 пользователей SIP, 200 одновременных вызовов, UCM RC, VideoServer, блок питания 12 В/2 А</t>
  </si>
  <si>
    <t>Источники питания</t>
  </si>
  <si>
    <t>Кабели витая пара</t>
  </si>
  <si>
    <t>APC030502CCA</t>
  </si>
  <si>
    <t>Кабель сетевой A&amp;P APC030502CCA UTP PVC</t>
  </si>
  <si>
    <t>Кабель сетевой, A&amp;P, APC030502CCA, UTP, 4x2х1/0.48 CCA мм, PVC, 305 м/б (Омеднённый алюминий)</t>
  </si>
  <si>
    <t>APC030501CU/CCS</t>
  </si>
  <si>
    <t>Кабель сетевой A&amp;P APC030501CU/CCS</t>
  </si>
  <si>
    <t>Кабель сетевой, A&amp;P, APC030501CU/CCS, UTP, 4x2x1/0.40 CU мм, PVC, 305 м/б (Информационные жилы из чистой меди)</t>
  </si>
  <si>
    <t>DH-PFM920I-5EUN</t>
  </si>
  <si>
    <t>Кабель сетевой Dahua DH-PFM920I-5EUN</t>
  </si>
  <si>
    <t>Кабель сетевой, Dahua, DH-PFM920I-5EUN, Cat.5e, UTP, 4x2x1/0.45мм, PVC, 305 м/б</t>
  </si>
  <si>
    <t>D135-2</t>
  </si>
  <si>
    <t>Кабель сетевой SHIP D135-2 Cat.5е UTP 30В PVC</t>
  </si>
  <si>
    <t>Кабель сетевой, SHIP, D135-2, Cat.5е, UTP, 30В, 2x2x1/0.51мм, PVC, 305 м/б</t>
  </si>
  <si>
    <t>D135-VS</t>
  </si>
  <si>
    <t>Кабель сетевой SHIP D135-VS Cat.5e UTP 30В PVC</t>
  </si>
  <si>
    <t>Кабель сетевой, SHIP, D135-VS, Cat.5e, UTP, 30В, 4x2x1/0.455 мм, PVC, 305 м/б</t>
  </si>
  <si>
    <t>D135-P</t>
  </si>
  <si>
    <t>Кабель сетевой SHIP D135-P Cat.5e UTP 30В PVC</t>
  </si>
  <si>
    <t>Кабель сетевой, SHIP, D135-P, Cat.5e, UTP, 30В, 4x2x1/0.51мм, PVC, 305 м/б</t>
  </si>
  <si>
    <t>032751</t>
  </si>
  <si>
    <t>Кабель сетевой Legrand Cat.5e U/UTP PVC</t>
  </si>
  <si>
    <t>Кабель сетевой, Legrand, 032751, Cat.5e, U/UTP, 4x2x1/0.5мм, PVC, 305 м/б</t>
  </si>
  <si>
    <t>&gt;305</t>
  </si>
  <si>
    <t>D135S-P</t>
  </si>
  <si>
    <t>Кабель сетевой SHIP D135S-P Cat.5e UTP 30В PVC</t>
  </si>
  <si>
    <t>Кабель сетевой, SHIP, D135S-P, Cat.5e, UTP, 30В, 4x2x7/0.2мм, PVC, 305 м/б (Многожильный)</t>
  </si>
  <si>
    <t>D108</t>
  </si>
  <si>
    <t>Кабель сетевой SHIP D108 Cat.5e UTP 30В LSZH</t>
  </si>
  <si>
    <t>032750</t>
  </si>
  <si>
    <t>Кабель сетевой Legrand Cat.5e U/UTP LSZH</t>
  </si>
  <si>
    <t>Кабель сетевой, Legrand, 032750, Cat.5e, U/UTP, 4x2x1/0.5мм, LSZH, 305 м/б (Огнеупорный, Отличается низким дымовыделением, Не содержит галогенов)</t>
  </si>
  <si>
    <t>D106-VS</t>
  </si>
  <si>
    <t>Кабель сетевой SHIP D106-VS Cat.5e UTP 30В PE</t>
  </si>
  <si>
    <t>Кабель сетевой, SHIP, D106-VS, Cat.5e, UTP, 30В, 4x2x1/0.455мм, PE, 305 м/б (Влагостойкий, Для наружных работ)</t>
  </si>
  <si>
    <t>D106</t>
  </si>
  <si>
    <t>Кабель сетевой SHIP D106 Cat.5e UTP 30В PE</t>
  </si>
  <si>
    <t>D225-P</t>
  </si>
  <si>
    <t>Кабель сетевой SHIP D225-P Cat.5e UTP 30В РЕ</t>
  </si>
  <si>
    <t>Кабель сетевой самонесущий, SHIP, D225-P, Cat.5e, UTP, 30В, 4x2x1/0.51мм, РЕ, 305 м в катушке, (Для внешней прокладки со стальной проволокой)</t>
  </si>
  <si>
    <t>032753</t>
  </si>
  <si>
    <t>Кабель сетевой Legrand Cat.5e F/UTP PVC</t>
  </si>
  <si>
    <t>Кабель сетевой, Legrand, 032753, Cat.5e, F/UTP, 4x2x1/0.51мм, PVC, 305 м/б (Экранированный)</t>
  </si>
  <si>
    <t>D145-P</t>
  </si>
  <si>
    <t>Кабель сетевой SHIP D145-P Cat.5e FTP 30В PVC</t>
  </si>
  <si>
    <t>Кабель сетевой, SHIP, D145-P, Cat.5e, FTP, 30В 4x2x1/0.51мм, PVC, 305 м/б (Экранированный)</t>
  </si>
  <si>
    <t>D145S-P</t>
  </si>
  <si>
    <t>Кабель сетевой SHIP D145S-P Cat.5e FTP 30В PVC</t>
  </si>
  <si>
    <t>Кабель сетевой, SHIP, D145S-P, Cat.5e, FTP, 30В, 4x2x7/0.16мм, PVC, 305 м/б (Экранированный, Многожильный)</t>
  </si>
  <si>
    <t>D146-P</t>
  </si>
  <si>
    <t>Кабель сетевой SHIP D146-P Cat.5e FTP 30В РЕ</t>
  </si>
  <si>
    <t>Кабель сетевой, SHIP, D146-P, Cat.5e, FTP, 30В, 4x2x1/0.51мм, РЕ, 305 м/б (Для внешней прокладки)</t>
  </si>
  <si>
    <t>D147-P</t>
  </si>
  <si>
    <t>Кабель сетевой SHIP D147-P Cat.5e FTP 30В LSZH</t>
  </si>
  <si>
    <t>Кабель сетевой, SHIP, D147-P, Cat.5e, FTP, 30В, 4x2x1/0.51мм, LSZH, 305 м/б (Огнеупорный, Отличается низким дымовыделением, Не содержит галогенов)</t>
  </si>
  <si>
    <t>D226-P</t>
  </si>
  <si>
    <t>Кабель сетевой SHIP D226-P Cat.5e FTP 30В РЕ</t>
  </si>
  <si>
    <t>Кабель сетевой самонесущий, SHIP, D226-P, Cat.5e, FTP, 30В, 4x2x1/0.50мм, РЕ, 305 м в катушке, (Для внешней прокладки со стальной проволокой)</t>
  </si>
  <si>
    <t>D155-P</t>
  </si>
  <si>
    <t>Кабель сетевой SHIP D155-P Cat.5e SF/UTP 30В PVC</t>
  </si>
  <si>
    <t>Кабель сетевой, SHIP, D155-P, Cat.5e, SF/UTP, 30В, 4x2x1/0.50мм, PVC, 305 м/б (Двойной внешний экран)</t>
  </si>
  <si>
    <t>032755</t>
  </si>
  <si>
    <t>Кабель сетевой Legrand Cat.6 U/UTP PVC</t>
  </si>
  <si>
    <t>Кабель сетевой, Legrand, 032755, Cat.6, U/UTP, 4x2x1/0.56мм, PVC, 305 м/б</t>
  </si>
  <si>
    <t>D165-P</t>
  </si>
  <si>
    <t>Кабель сетевой SHIP D165-P Cat.6 UTP 30В PVC</t>
  </si>
  <si>
    <t>Кабель сетевой, SHIP, D165-P, Cat.6, UTP, 30В, 4x2x1/0.574мм, PVC, 305 м/б</t>
  </si>
  <si>
    <t>D165S-P</t>
  </si>
  <si>
    <t>Кабель сетевой SHIP D165S-P Cat.6 UTP 30В PVC</t>
  </si>
  <si>
    <t>Кабель сетевой, SHIP, D165S-P, Cat.6, UTP, 30В, 4x2x7/0.195мм, PVC, 305 м/б (Многожильный)</t>
  </si>
  <si>
    <t>D165A-C</t>
  </si>
  <si>
    <t>Кабель сетевой SHIP D165A-C Cat.6 UTP 30В PE</t>
  </si>
  <si>
    <t>Кабель сетевой, SHIP, D165A-C, Cat.6, UTP, 30В, 4x2x1/0.574мм, PE, 305 м/б (Влагостойкий, Для наружных работ)</t>
  </si>
  <si>
    <t>D165A-L</t>
  </si>
  <si>
    <t>Кабель сетевой SHIP D165A-L Cat.6 UTP 30В LSZH</t>
  </si>
  <si>
    <t>Кабель сетевой, SHIP, D165A-L, Cat.6, UTP, 30В, 4x2x1/0.574мм, LSZH, 305 м/б (Огнеупорный, Отличается низким дымовыделением, Не содержит галогенов)</t>
  </si>
  <si>
    <t>032754</t>
  </si>
  <si>
    <t>Кабель сетевой Legrand Cat.6 U/UTP LSZH</t>
  </si>
  <si>
    <t>Кабель сетевой, Legrand, 032754, Cat.6, U/UTP, 4x2x1/0.56мм, LSZH, 305 м/б (Огнеупорный, Отличается низким дымовыделением, Не содержит галогенов)</t>
  </si>
  <si>
    <t>D175S-P</t>
  </si>
  <si>
    <t>Кабель сетевой SHIP D175S-P Cat.6 FTP 30В PVC</t>
  </si>
  <si>
    <t>Кабель сетевой, SHIP, D175S-P, Cat.6, FTP, 30В, 4x2x7/0.16мм, PVC, 305 м в катушке (Экранированный, Многожильный)</t>
  </si>
  <si>
    <t>D175-P</t>
  </si>
  <si>
    <t>Кабель сетевой SHIP D175-P Cat.6 FTP 30В PVC</t>
  </si>
  <si>
    <t>Кабель сетевой, SHIP, D175-P, Cat.6, FTP, 30В, 4x2x1/0.574мм, PVC, 305 м в катушке (Экранированный)</t>
  </si>
  <si>
    <t>D186-P</t>
  </si>
  <si>
    <t>Кабель сетевой SHIP D186-P Cat.6 FTP 30В PE</t>
  </si>
  <si>
    <t>Кабель сетевой, SHIP, D186-P, Cat.6, FTP, 30В, 4x2x1/0.574мм, PE, 305 м в катушке (Экранированный, Для наружных работ)</t>
  </si>
  <si>
    <t>D175A-P</t>
  </si>
  <si>
    <t>Кабель сетевой SHIP D175A-P Cat.6A S-FTP 30В PVC</t>
  </si>
  <si>
    <t>Кабель сетевой, SHIP, D175A-P, Cat.6A, S-FTP, 30В, 4x2x1/0.596мм, PVC, 305 м в катушке (Двойной экран)</t>
  </si>
  <si>
    <t>D176A-P</t>
  </si>
  <si>
    <t>Кабель сетевой SHIP D176A-P Cat.6A S-FTP 30В PE</t>
  </si>
  <si>
    <t>Кабель сетевой, SHIP, D176A-P, Cat.6A, S-FTP, 30В, 4x2x1/0.596мм, PE, 305 м в катушке (Двойной экран, Для наружных работ)</t>
  </si>
  <si>
    <t>D177A-P</t>
  </si>
  <si>
    <t>Кабель сетевой SHIP D177A-P Cat.6A S-FTP 30В LSZH</t>
  </si>
  <si>
    <t>Кабель сетевой, SHIP, D177A-P, Cat.6A, S-FTP, 30В, 4x2x1/0.56мм, LSZH, 305 м в катушке, (Огнеупорный, Отличается низким дымовыделением, Не содержит галогенов)</t>
  </si>
  <si>
    <t>D195-P</t>
  </si>
  <si>
    <t>Кабель сетевой SHIP D195-P Cat.7 S-FTP 30В PVC</t>
  </si>
  <si>
    <t>Кабель сетевой, SHIP, D195-P, Cat.7, S-FTP, 30В, 4x2x1/0.56мм, PVC, 305 м в катушке (Двойной экран)</t>
  </si>
  <si>
    <t>Сетевые патч корды</t>
  </si>
  <si>
    <t>S3025BL0030-P</t>
  </si>
  <si>
    <t>Патч Корд SHIP Cat.5e UTP LSZH RJ-45 0.3 м S3025BL0030-P</t>
  </si>
  <si>
    <t>Патч Корд, SHIP, S3025BL0030-P, Cat.5e, UTP, LSZH, RJ-45, 0.3 м, Синий, Пол. пакет</t>
  </si>
  <si>
    <t>S3025RD0030-P</t>
  </si>
  <si>
    <t>Патч Корд SHIP Cat.5e UTP LSZH RJ-45 0.3 м S3025RD0030-P</t>
  </si>
  <si>
    <t>Патч Корд, SHIP, S3025RD0030-P, Cat.5e, UTP, LSZH, RJ-45, 0.3 м, Красный, Пол. пакет</t>
  </si>
  <si>
    <t>S3025YL0030-P</t>
  </si>
  <si>
    <t>Патч Корд SHIP Cat.5e UTP LSZH RJ-45 0.3 м S3025YL0030-P</t>
  </si>
  <si>
    <t>Патч Корд, SHIP, S3025YL0030-P, Cat.5e, UTP, LSZH, RJ-45, 0.3 м, Жёлтый, Пол. пакет</t>
  </si>
  <si>
    <t>S3025BL0050-P</t>
  </si>
  <si>
    <t>Патч Корд SHIP Cat.5e UTP LSZH RJ-45 0.5 м S3025BL0050-P</t>
  </si>
  <si>
    <t>Патч Корд, SHIP, S3025BL0050-P, Cat.5e, UTP, LSZH, RJ-45, 0.5 м, Синий, Пол. пакет</t>
  </si>
  <si>
    <t>S3025RD0050-P</t>
  </si>
  <si>
    <t>Патч Корд SHIP Cat.5e UTP LSZH RJ-45 0.5 м S3025RD0050-P</t>
  </si>
  <si>
    <t>Патч Корд, SHIP, S3025RD0050-P, Cat.5e, LSZH, UTP, RJ-45, 0.5 м, Красный, Пол. пакет</t>
  </si>
  <si>
    <t>S3025YL0050-P</t>
  </si>
  <si>
    <t>Патч Корд SHIP Cat.5e UTP LSZH RJ-45 0.5 м S3025YL0050-P</t>
  </si>
  <si>
    <t>Патч Корд, SHIP, S3025YL0050-P, Cat.5e, UTP, LSZH, RJ-45, 0.5 м, Жёлтый, Пол. пакет</t>
  </si>
  <si>
    <t>S3025BK0050-P</t>
  </si>
  <si>
    <t>Патч Корд SHIP Cat.5e UTP LSZH RJ-45 0.5 м S3025BK0050-P</t>
  </si>
  <si>
    <t>Патч Корд, SHIP, S3025BK0050-P, Cat.5e, UTP, LSZH, RJ-45, 0.5 м, Чёрный, Пол. пакет</t>
  </si>
  <si>
    <t>F3025WH0050-P</t>
  </si>
  <si>
    <t>Патч Корд SHIP Cat.5e UTP RJ-45 0.5 м F3025WH0050-P</t>
  </si>
  <si>
    <t>Патч Корд, SHIP, F3025WH0050-P, Cat.5e, UTP, RJ-45, 0.5 м, Белый, Пол. пакет</t>
  </si>
  <si>
    <t>S4025BL0050-P</t>
  </si>
  <si>
    <t>Патч Корд SHIP Cat.5e FTP LSZH RJ-45 0.5 м S4025BL0050-P</t>
  </si>
  <si>
    <t>Патч Корд, SHIP, S4025BL0050-P, Cat.5e, FTP, LSZH, RJ-45, 0.5 м, Синий, Экранированный, Пол. пакет</t>
  </si>
  <si>
    <t>S4025RD0050-P</t>
  </si>
  <si>
    <t>Патч Корд SHIP Cat.5e FTP LSZH RJ-45 0.5 м S4025RD0050-P</t>
  </si>
  <si>
    <t>Патч Корд, SHIP, S4025RD0050-P, Cat.5e, FTP, LSZH, RJ-45, 0.5 м, Красный, Экранированный, Пол. пакет</t>
  </si>
  <si>
    <t>S4025YL0050-P</t>
  </si>
  <si>
    <t>Патч Корд SHIP Cat.5e FTP LSZH RJ-45 0.5 м S4025YL0050-P</t>
  </si>
  <si>
    <t>Патч Корд, SHIP, S4025YL0050-P, Cat.5e, FTP, LSZH, RJ-45, 0.5 м, Жёлтый, Пол. пакет</t>
  </si>
  <si>
    <t>S4025BK0050-P</t>
  </si>
  <si>
    <t>Патч Корд SHIP Cat.5e FTP LSZH RJ-45 0.5 м S4025BK0050-P</t>
  </si>
  <si>
    <t>Патч Корд, SHIP, S4025BK0050-P, Cat.5e, FTP, LSZH, RJ-45, 0.5 м, Чёрный, Пол. пакет</t>
  </si>
  <si>
    <t>APP001RD1</t>
  </si>
  <si>
    <t>Патч Корд A&amp;P Cat.5 UTP RJ-45 1 м APP001RD1</t>
  </si>
  <si>
    <t>Патч Корд, A&amp;P, APP001RD1, Cat.5, UTP, RJ-45, 1 м, Красный, Пол. пакет</t>
  </si>
  <si>
    <t>APP001BK1</t>
  </si>
  <si>
    <t>Патч Корд A&amp;P Cat.5 UTP RJ-45 1 м APP001BK1</t>
  </si>
  <si>
    <t>Патч Корд, A&amp;P, APP001BK1, Cat.5, UTP, RJ-45, 1 м, Чёрный, Пол. пакет</t>
  </si>
  <si>
    <t>051636</t>
  </si>
  <si>
    <t>Патч Корд Legrand Cat.5e UTP PVC RJ-45 1 м</t>
  </si>
  <si>
    <t>Патч Корд, Legrand, 051636, Cat. 5e, UTP, PVC, RJ-45, 1 м, серый, Пол. пакет</t>
  </si>
  <si>
    <t>S3025BL0100-P</t>
  </si>
  <si>
    <t>Патч Корд SHIP Cat.5e UTP LSZH RJ-45 1 м S3025BL0100-P</t>
  </si>
  <si>
    <t>Патч Корд, SHIP, S3025BL0100-P, Cat.5e, UTP, LSZH, RJ-45, 1 м, Синий, Пол. пакет</t>
  </si>
  <si>
    <t>S3025RD0100-P</t>
  </si>
  <si>
    <t>Патч Корд SHIP Cat.5e UTP LSZH RJ-45 1 м S3025RD0100-P</t>
  </si>
  <si>
    <t>Патч Корд, SHIP, S3025RD0100-P, Cat.5e, UTP, LSZH, RJ-45, 1 м, Красный, Пол. пакет</t>
  </si>
  <si>
    <t>S3025YL0100-P</t>
  </si>
  <si>
    <t>Патч Корд SHIP Cat.5e UTP LSZH RJ-45 1 м S3025YL0100-P</t>
  </si>
  <si>
    <t>Патч Корд, SHIP, S3025YL0100-P, Cat.5e, UTP,LSZH, RJ-45, 1 м, Жёлтый, Пол. пакет</t>
  </si>
  <si>
    <t>S3025BK0100-P</t>
  </si>
  <si>
    <t>Патч Корд SHIP Cat.5e UTP LSZH RJ-45 1 м S3025BK0100-P</t>
  </si>
  <si>
    <t>Патч Корд, SHIP, S3025BK0100-P, Cat.5e, UTP, LSZH, RJ-45, 1 м, Чёрный, Пол. пакет</t>
  </si>
  <si>
    <t>F3025WH0100-P</t>
  </si>
  <si>
    <t>Патч Корд SHIP Cat.5e UTP RJ-45 1 м F3025WH0100-P</t>
  </si>
  <si>
    <t>Патч Корд, SHIP, F3025WH0100-P, Cat.5e, UTP, RJ-45, 1 м, Белый, Пол. пакет</t>
  </si>
  <si>
    <t>S4025BL0100-P</t>
  </si>
  <si>
    <t>Патч Корд SHIP Cat.5e FTP LSZH RJ-45 1 м S4025BL0100-P</t>
  </si>
  <si>
    <t>Патч Корд, SHIP, S4025BL0100-P, Cat.5e, FTP, LSZH, RJ-45, 1 м, Синий, Экранированный, Пол. пакет</t>
  </si>
  <si>
    <t>S4025RD0100-P</t>
  </si>
  <si>
    <t>Патч Корд SHIP Cat.5e FTP LSZH RJ-45 1 м S4025RD0100-P</t>
  </si>
  <si>
    <t>Патч Корд, SHIP, S4025RD0100-P, Cat.5e, FTP, LSZH, RJ-45, 1 м, Красный, Экранированный, Пол. пакет</t>
  </si>
  <si>
    <t>S4025YL0100-P</t>
  </si>
  <si>
    <t>Патч Корд SHIP Cat.5e FTP LSZH RJ-45 1 м S4025YL0100-P</t>
  </si>
  <si>
    <t>Патч Корд, SHIP, S4025YL0100-P, Cat.5e, FTP, LSZH, RJ-45, 1 м, Жёлтый, Пол. пакет</t>
  </si>
  <si>
    <t>S4025BK0100-P</t>
  </si>
  <si>
    <t>Патч Корд SHIP Cat.5e FTP LSZH RJ-45 1 м S4025BK0100-P</t>
  </si>
  <si>
    <t>Патч Корд, SHIP, S4025BK0100-P, Cat.5e, FTP, LSZH, RJ-45, 1 м, Чёрный, Пол. пакет</t>
  </si>
  <si>
    <t>S6025BK0100-P</t>
  </si>
  <si>
    <t>Патч Корд SHIP Cat.6 UTP LSZH RJ-45 1 м S6025BK0100-P</t>
  </si>
  <si>
    <t>Патч Корд, SHIP, S6025BK0100-P, Cat.6, UTP, LSZH, RJ-45, 1 м, Чёрный, Пол. пакет</t>
  </si>
  <si>
    <t>S6025BL0100-P</t>
  </si>
  <si>
    <t>Патч Корд SHIP Cat.6 UTP LSZH RJ-45 1 м S6025BL0100-P</t>
  </si>
  <si>
    <t>Патч Корд, SHIP, S6025BL0100-P, Cat.6, UTP, LSZH, RJ-45, 1 м, Синий, Пол. пакет</t>
  </si>
  <si>
    <t>S6025RD0100-P</t>
  </si>
  <si>
    <t>Патч Корд SHIP Cat.6 UTP LSZH RJ-45 1 м S6025RD0100-P</t>
  </si>
  <si>
    <t>Патч Корд, SHIP, S6025RD0100-P, Cat.6, UTP, LSZH, RJ-45, 1 м, Красный, Пол. пакет</t>
  </si>
  <si>
    <t>S6025YL0100-P</t>
  </si>
  <si>
    <t>Патч Корд SHIP Cat.6 UTP LSZH RJ-45 1 м S6025YL0100-P</t>
  </si>
  <si>
    <t>Патч Корд, SHIP, S6025YL0100-P, Cat.6, UTP, LSZH, RJ-45, 1 м, Жёлтый, Пол. пакет</t>
  </si>
  <si>
    <t>S7025BK0100-P</t>
  </si>
  <si>
    <t>Патч Корд SHIP Cat.6 FTP LSZH RJ-45 1 м S7025BK0100-P</t>
  </si>
  <si>
    <t>Патч Корд, SHIP, S7025BK0100-P, Cat.6, FTP, LSZH, RJ-45, 1 м, Чёрный, Экранированный, Пол. пакет</t>
  </si>
  <si>
    <t>S7025BL0100-P</t>
  </si>
  <si>
    <t>Патч Корд SHIP Cat.6 FTP LSZH RJ-45 1 м S7025BL0100-P</t>
  </si>
  <si>
    <t>Патч Корд, SHIP, S7025BL0100-P, Cat.6, FTP, LSZH, RJ-45, 1 м, Синий, Экранированный, Пол. пакет</t>
  </si>
  <si>
    <t>S7025RD0100-P</t>
  </si>
  <si>
    <t>Патч Корд SHIP Cat.6 FTP LSZH RJ-45 1 м S7025RD0100-P</t>
  </si>
  <si>
    <t>Патч Корд, SHIP, S7025RD0100-P, Cat.6, FTP, LSZH, RJ-45, 1 м, Красный, Экранированный, Пол. пакет</t>
  </si>
  <si>
    <t>S7025YL0100-P</t>
  </si>
  <si>
    <t>Патч Корд SHIP Cat.6 FTP LSZH RJ-45 1 м S7025YL0100-P</t>
  </si>
  <si>
    <t>Патч Корд, SHIP, S7025YL0100-P, Cat.6, FTP, LSZH, RJ-45, 1 м, Жёлтый, Экранированный, Пол. пакет</t>
  </si>
  <si>
    <t>S8025BL0100-P</t>
  </si>
  <si>
    <t>Патч Корд SHIP Cat 6A SFTP LSZH RJ-45 1 м S8025BL0100-P</t>
  </si>
  <si>
    <t>Патч Корд, SHIP, S8025BL0100-P, Cat.6A, SFTP, LSZH, RJ-45, 1 м, Синий, Пол. пакет</t>
  </si>
  <si>
    <t>S4025BL0150-P</t>
  </si>
  <si>
    <t>Патч Корд SHIP Cat.5e FTP LSZH RJ-45 1.5 м S4025BL0150-P</t>
  </si>
  <si>
    <t>Патч Корд, SHIP, S4025BL0150-P, Cat.5e, FTP, LSZH, RJ-45, 1.5 м, Синий, Экранированный, Пол. пакет</t>
  </si>
  <si>
    <t>S4025RD0150-P</t>
  </si>
  <si>
    <t>Патч Корд SHIP Cat.5e FTP LSZH RJ-45 1.5 м S4025RD0150-P</t>
  </si>
  <si>
    <t>Патч Корд, SHIP, S4025RD0150-P, Cat.5e, FTP, LSZH, RJ-45, 1.5 м, Красный, Экранированный, Пол. пакет</t>
  </si>
  <si>
    <t>S4025YL0150-P</t>
  </si>
  <si>
    <t>Патч Корд SHIP Cat.5e FTP LSZH RJ-45 1.5 м S4025YL0150-P</t>
  </si>
  <si>
    <t>Патч Корд, SHIP, S4025YL0150-P, Cat.5e, FTP, LSZH, RJ-45, 1.5 м, Жёлтый, Экранированный, Пол. пакет</t>
  </si>
  <si>
    <t>APP001RD2</t>
  </si>
  <si>
    <t>Патч Корд A&amp;P Cat.5 UTP RJ-45 2 м APP001RD2</t>
  </si>
  <si>
    <t>Патч Корд, A&amp;P, APP001RD2, Cat.5, UTP, RJ-45, 2 м, Красный, Пол. пакет</t>
  </si>
  <si>
    <t>APP001BK2</t>
  </si>
  <si>
    <t>Патч Корд A&amp;P Cat.5 UTP RJ-45 2 м APP001BK2</t>
  </si>
  <si>
    <t>Патч Корд, A&amp;P, APP001BK2, Cat.5, UTP, RJ-45, 2 м, Чёрный, Пол. пакет</t>
  </si>
  <si>
    <t>051637</t>
  </si>
  <si>
    <t>Патч Корд Legrand Cat.5e UTP PVC RJ-45 2 м</t>
  </si>
  <si>
    <t>Патч Корд, Legrand, 051637, Cat. 5e, UTP, PVC, RJ-45, 2 м, серый, Пол. пакет</t>
  </si>
  <si>
    <t>S3025BL0200-P</t>
  </si>
  <si>
    <t>Патч Корд SHIP Cat.5e UTP LSZH RJ-45 2 м S3025BL0200-P</t>
  </si>
  <si>
    <t>Патч Корд, SHIP, S3025BL0200-P, Cat.5e, UTP, LSZH, RJ-45, 2 м, Синий, Пол. пакет</t>
  </si>
  <si>
    <t>S3025RD0200-P</t>
  </si>
  <si>
    <t>Патч Корд SHIP Cat.5e UTP LSZH RJ-45 2 м S3025RD0200-P</t>
  </si>
  <si>
    <t>Патч Корд, SHIP, S3025RD0200-P, Cat.5e, UTP, LSZH, RJ-45, 2 м, Красный, Пол. пакет</t>
  </si>
  <si>
    <t>S3025YL0200-P</t>
  </si>
  <si>
    <t>Патч Корд SHIP Cat.5e UTP LSZH RJ-45 2 м S3025YL0200-P</t>
  </si>
  <si>
    <t>Патч Корд, SHIP, S3025YL0200-P, Cat.5e, UTP, LSZH, RJ-45, 2 м, Жёлтый, Пол. пакет</t>
  </si>
  <si>
    <t>S3025BK0200-P</t>
  </si>
  <si>
    <t>Патч Корд SHIP Cat.5e UTP LSZH RJ-45 2 м S3025BK0200-P Пол. пакет</t>
  </si>
  <si>
    <t>Патч Корд, SHIP, S3025BK0200-P, Cat.5e, UTP, LSZH, RJ-45, 2 м, Чёрный, Пол. пакет</t>
  </si>
  <si>
    <t>S4025BK0200-P</t>
  </si>
  <si>
    <t>Патч Корд SHIP Cat.5e FTP LSZH RJ-45 2 м S4025BK0200-P</t>
  </si>
  <si>
    <t>Патч Корд, SHIP, S4025BK0200-P, Cat.5e, FTP, LSZH, RJ-45, 2 м, Чёрный, Экранированный, Пол. пакет</t>
  </si>
  <si>
    <t>S4025BL0200-P</t>
  </si>
  <si>
    <t>Патч Корд SHIP Cat.5e FTP LSZH RJ-45 2 м S4025BL0200-P</t>
  </si>
  <si>
    <t>Патч Корд, SHIP, S4025BL0200-P, Cat.5e, FTP, LSZH, RJ-45, 2 м, Синий, Экранированный, Пол. пакет</t>
  </si>
  <si>
    <t>S4025RD0200-P</t>
  </si>
  <si>
    <t>Патч Корд SHIP Cat.5e FTP LSZH RJ-45 2 м S4025RD0200-P</t>
  </si>
  <si>
    <t>Патч Корд, SHIP, S4025RD0200-P, Cat.5e, FTP, LSZH, RJ-45, 2 м, Красный, Экранированный, Пол. пакет</t>
  </si>
  <si>
    <t>S4025YL0200-P</t>
  </si>
  <si>
    <t>Патч Корд SHIP Cat.5e FTP LSZH RJ-45 2 м S4025YL0200-P</t>
  </si>
  <si>
    <t>Патч Корд, SHIP, S4025YL0200-P, Cat.5e, FTP, LSZH, RJ-45, 2 м, Жёлтый, Экранированный, Пол. пакет</t>
  </si>
  <si>
    <t>S6025BK0200-P</t>
  </si>
  <si>
    <t>Патч Корд SHIP Cat.6 UTP LSZH RJ-45 2 м S6025BK0200-P</t>
  </si>
  <si>
    <t>Патч Корд, SHIP, S6025BK0200-P, Cat.6, UTP, LSZH, RJ-45, 2 м, Чёрный, Пол. пакет</t>
  </si>
  <si>
    <t>S6025BL0200-P</t>
  </si>
  <si>
    <t>Патч Корд SHIP Cat.6 UTP LSZH RJ-45 2 м S6025BL0200-P</t>
  </si>
  <si>
    <t>Патч Корд, SHIP, S6025BL0200-P, Cat.6, UTP, LSZH, RJ-45, 2 м, Синий, Пол. пакет</t>
  </si>
  <si>
    <t>S6025RD0200-P</t>
  </si>
  <si>
    <t>Патч Корд SHIP Cat.6 UTP LSZH RJ-45 2 м S6025RD0200-P</t>
  </si>
  <si>
    <t>Патч Корд, SHIP, S6025RD0200-P, Cat.6, UTP, LSZH, RJ-45, 2 м, Красный, Пол. пакет</t>
  </si>
  <si>
    <t>S6025YL0200-P</t>
  </si>
  <si>
    <t>Патч Корд SHIP Cat.6 UTP LSZH RJ-45 2 м S6025YL0200-P</t>
  </si>
  <si>
    <t>Патч Корд, SHIP, S6025YL0200-P, Cat.6, UTP, LSZH, RJ-45, 2 м, Жёлтый, Пол. пакет</t>
  </si>
  <si>
    <t>S7025BK0200-P</t>
  </si>
  <si>
    <t>Патч Корд SHIP Cat.6 FTP LSZH RJ-45 2 м S7025BK0200-P</t>
  </si>
  <si>
    <t>Патч Корд, SHIP, S7025BK0200-P, Cat.6, FTP, LSZH, RJ-45, 2 м, Чёрный, Экранированный, Пол. пакет</t>
  </si>
  <si>
    <t>S7025BL0200-P</t>
  </si>
  <si>
    <t>Патч Корд SHIP Cat.6 FTP LSZH RJ-45 2 м S7025BL0200-P</t>
  </si>
  <si>
    <t>Патч Корд, SHIP, S7025BL0200-P, Cat.6, FTP, LSZH, RJ-45, 2 м, Синий, Экранированный, Пол. пакет</t>
  </si>
  <si>
    <t>S7025RD0200-P</t>
  </si>
  <si>
    <t>Патч Корд SHIP Cat.6 FTP LSZH RJ-45 2 м S7025RD0200-P</t>
  </si>
  <si>
    <t>Патч Корд, SHIP, S7025RD0200-P, Cat.6, FTP, LSZH, RJ-45, 2 м, Красный, Экранированный, Пол. пакет</t>
  </si>
  <si>
    <t>S7025YL0200-P</t>
  </si>
  <si>
    <t>S8025BL0200-P</t>
  </si>
  <si>
    <t>Патч Корд SHIP Cat.6A SFTP LSZH RJ-45 2 м S8025BL0200-P</t>
  </si>
  <si>
    <t>Патч Корд, SHIP, S8025BL0200-P, Cat.6A, SFTP, LSZH, RJ-45, 2 м, Синий, Экранированный, Пол. пакет</t>
  </si>
  <si>
    <t>APP001RD3</t>
  </si>
  <si>
    <t>Патч Корд A&amp;P Cat.5 UTP RJ-45 3 м APP001RD3</t>
  </si>
  <si>
    <t>Патч Корд, A&amp;P, APP001RD3, Cat.5, UTP, RJ-45, 3 м, Красный, Пол. пакет</t>
  </si>
  <si>
    <t>APP001BK3</t>
  </si>
  <si>
    <t>Патч Корд A&amp;P Cat.5 UTP RJ-45 3 м APP001BK3</t>
  </si>
  <si>
    <t>Патч Корд, A&amp;P, APP001BK3, Cat.5, UTP, RJ-45, 3 м, Чёрный, Пол. пакет</t>
  </si>
  <si>
    <t>051638</t>
  </si>
  <si>
    <t>Патч Корд Legrand Cat.5e UTP PVC RJ-45 3 м</t>
  </si>
  <si>
    <t>Патч Корд, Legrand, 051638, Cat. 5e, UTP, PVC, RJ-45, 3 м, серый, Пол. пакет</t>
  </si>
  <si>
    <t>S3025BL0300-P</t>
  </si>
  <si>
    <t>Патч Корд SHIP Cat.5e UTP LSZH RJ-45 3 м S3025BL0300-P</t>
  </si>
  <si>
    <t>Патч Корд, SHIP, S3025BL0300-P, Cat.5e, UTP, LSZH, RJ-45, 3 м, Синий, Пол. пакет</t>
  </si>
  <si>
    <t>S3025RD0300-P</t>
  </si>
  <si>
    <t>Патч Корд SHIP Cat.5e UTP LSZH RJ-45 3 м S3025RD0300-P</t>
  </si>
  <si>
    <t>Патч Корд, SHIP, S3025RD0300-P, Cat.5e, UTP, LSZH, RJ-45, 3 м, Красный, Пол. пакет</t>
  </si>
  <si>
    <t>S3025YL0300-P</t>
  </si>
  <si>
    <t>Патч Корд SHIP Cat.5e UTP LSZH RJ-45 3 м S3025YL0300-P</t>
  </si>
  <si>
    <t>Патч Корд, SHIP, S3025YL0300-P, Cat.5e, UTP, LSZH, RJ-45, 3 м, Жёлтый, Пол. пакет</t>
  </si>
  <si>
    <t>S3025BK0300-P</t>
  </si>
  <si>
    <t>Патч Корд SHIP Cat.5e UTP LSZH RJ-45 3 м S3025BK0300-P Пол. пакет</t>
  </si>
  <si>
    <t>Патч Корд, SHIP, S3025BK0300-P, Cat.5e, UTP, LSZH, RJ-45, 3 м, Чёрный, Пол. пакет</t>
  </si>
  <si>
    <t>S4025BK0300-P</t>
  </si>
  <si>
    <t>Патч Корд SHIP Cat.5e FTP LSZH RJ-45 3 м S4025BK0300-P</t>
  </si>
  <si>
    <t>Патч Корд, SHIP, S4025BK0300-P, Cat.5e, FTP, LSZH, RJ-45, 3 м, Чёрный, Экранированный, Пол. пакет</t>
  </si>
  <si>
    <t>S4025BL0300-P</t>
  </si>
  <si>
    <t>Патч Корд SHIP Cat.5e FTP LSZH RJ-45 3 м S4025BL0300-P</t>
  </si>
  <si>
    <t>Патч Корд, SHIP, S4025BL0300-P, Cat.5e, FTP, LSZH, RJ-45, 3 м, Синий, Экранированный, Пол. пакет</t>
  </si>
  <si>
    <t>S4025RD0300-P</t>
  </si>
  <si>
    <t>Патч Корд SHIP Cat.5e FTP LSZH RJ-45 3 м S4025RD0300-P</t>
  </si>
  <si>
    <t>Патч Корд, SHIP, S4025RD0300-P, Cat.5e, FTP, LSZH, RJ-45, 3 м, Красный, Экранированный, Пол. пакет</t>
  </si>
  <si>
    <t>S4025YL0300-P</t>
  </si>
  <si>
    <t>Патч Корд SHIP Cat.5e FTP LSZH RJ-45 3 м S4025YL0300-P</t>
  </si>
  <si>
    <t>Патч Корд, SHIP, S4025YL0300-P, Cat.5e, FTP, LSZH, RJ-45, 3 м, Жёлтый, Экранированный, Пол. пакет</t>
  </si>
  <si>
    <t>S6025BK0300-P</t>
  </si>
  <si>
    <t>Патч Корд SHIP Cat.6 UTP LSZH RJ-45 3 м S6025BK0300-P</t>
  </si>
  <si>
    <t>Патч Корд, SHIP, S6025BK0300-P, Cat.6, UTP, LSZH, RJ-45, 3 м, Чёрный, Пол. пакет</t>
  </si>
  <si>
    <t>S6025BL0300-P</t>
  </si>
  <si>
    <t>Патч Корд SHIP Cat.6 UTP LSZH RJ-45 3 м S6025BL0300-P</t>
  </si>
  <si>
    <t>Патч Корд, SHIP, S6025BL0300-P, Cat.6, UTP, LSZH, RJ-45, 3 м, Синий, Пол. пакет</t>
  </si>
  <si>
    <t>S6025RD0300-P</t>
  </si>
  <si>
    <t>Патч Корд SHIP Cat.6 UTP RJ-45 3 м S6025RD0300-P</t>
  </si>
  <si>
    <t>Патч Корд, SHIP, S6025RD0300-P, Cat.6, UTP, RJ-45, 3 м, Красный, Пол. пакет</t>
  </si>
  <si>
    <t>S6025YL0300-P</t>
  </si>
  <si>
    <t>Патч Корд SHIP Cat.6 UTP RJ-45 3 м S6025YL0300-P</t>
  </si>
  <si>
    <t>Патч Корд, SHIP, S6025YL0300-P, Cat.6, UTP, RJ-45, 3 м, Жёлтый, Пол. пакет</t>
  </si>
  <si>
    <t>051774</t>
  </si>
  <si>
    <t>Патч Корд Legrand Cat.6 UTP PVC RJ-45 3 м</t>
  </si>
  <si>
    <t>Патч Корд, Legrand, 051774, Cat. 6, UTP, PVC, RJ-45, 3 м, синий, Пол. пакет</t>
  </si>
  <si>
    <t>S7025BK0300-P</t>
  </si>
  <si>
    <t>Патч Корд SHIP Cat.6 FTP LSZH RJ-45 3 м S7025BK0300-P</t>
  </si>
  <si>
    <t>Патч Корд, SHIP, S7025BK0300-P, Cat.6, FTP, LSZH, RJ-45, 3 м, Чёрный, Экранированный, Пол. пакет</t>
  </si>
  <si>
    <t>S7025BL0300-P</t>
  </si>
  <si>
    <t>Патч Корд SHIP Cat.6 FTP LSZH RJ-45 3 м S7025BL0300-P</t>
  </si>
  <si>
    <t>Патч Корд, SHIP, S7025BL0300-P, Cat.6, FTP, LSZH, RJ-45, 3 м, Синий, Экранированный, Пол. пакет</t>
  </si>
  <si>
    <t>S7025RD0300-P</t>
  </si>
  <si>
    <t>Патч Корд SHIP Cat.6 FTP RJ-45 3 м S7025RD0300-P</t>
  </si>
  <si>
    <t>Патч Корд, SHIP, S7025RD0300-P, Cat.6, FTP, RJ-45, 3 м, Красный, Экранированный, Пол. пакет</t>
  </si>
  <si>
    <t>S7025YL0300-P</t>
  </si>
  <si>
    <t>Патч Корд SHIP Cat.6 FTP LSZH RJ-45 3 м S7025YL0300-P</t>
  </si>
  <si>
    <t>Патч Корд, SHIP, S7025YL0300-P, Cat.6, FTP, LSZH, RJ-45, 3 м, Жёлтый, Экранированный, Пол. пакет</t>
  </si>
  <si>
    <t>S8025BL0300-P</t>
  </si>
  <si>
    <t>Патч Корд SHIP Cat.6A SFTP LSZH RJ-45 3 м S8025BL0300-P</t>
  </si>
  <si>
    <t>Патч Корд, SHIP, S8025BL0300-P, Cat.6A, SFTP, LSZH, RJ-45, 3 м, Синий, Экранированный, Пол. пакет</t>
  </si>
  <si>
    <t>S3025BL0500-P</t>
  </si>
  <si>
    <t>Патч Корд SHIP Cat.5e UTP LSZH RJ-45 5 м S3025BL0500-P</t>
  </si>
  <si>
    <t>Патч Корд, SHIP, S3025BL0500-P, Cat.5e, UTP, LSZH, RJ-45, 5 м, Синий, Пол. пакет</t>
  </si>
  <si>
    <t>S3025RD0500-P</t>
  </si>
  <si>
    <t>Патч Корд SHIP Cat.5e UTP LSZH RJ-45 5 м S3025RD0500-P</t>
  </si>
  <si>
    <t>Патч Корд, SHIP, S3025RD0500-P, Cat.5e, UTP, LSZH, RJ-45, 5 м, Красный, Пол. пакет</t>
  </si>
  <si>
    <t>S3025YL0500-P</t>
  </si>
  <si>
    <t>Патч Корд SHIP Cat.5e UTP LSZH RJ-45 5 м S3025YL0500-P</t>
  </si>
  <si>
    <t>Патч Корд, SHIP, S3025YL0500-P, Cat.5e, UTP, LSZH, RJ-45, 5 м, Жёлтый, Пол. пакет</t>
  </si>
  <si>
    <t>S3025BK0500-P</t>
  </si>
  <si>
    <t>Патч Корд SHIP Cat.5e UTP LSZH RJ-45 5 м S3025BK0500-P Пол. пакет</t>
  </si>
  <si>
    <t>Патч Корд, SHIP, S3025BK0500-P, Cat.5e, UTP, LSZH, RJ-45, 5 м, Чёрный, Пол. пакет</t>
  </si>
  <si>
    <t>S4025BK0500-P</t>
  </si>
  <si>
    <t>Патч Корд SHIP Cat.5e FTP LSZH RJ-45 5 м S4025BK0500-P</t>
  </si>
  <si>
    <t>Патч Корд, SHIP, S4025BK0500-P, Cat.5e, FTP, LSZH, RJ-45, 5 м, Чёрный, Экранированный, Пол. пакет</t>
  </si>
  <si>
    <t>S4025BL0500-P</t>
  </si>
  <si>
    <t>Патч Корд SHIP Cat.5e FTP LSZH RJ-45 5 м S4025BL0500-P</t>
  </si>
  <si>
    <t>Патч Корд, SHIP, S4025BL0500-P, Cat.5e, FTP, LSZH, RJ-45, 5 м, Синий, Экранированный, Пол. пакет</t>
  </si>
  <si>
    <t>S4025RD0500-P</t>
  </si>
  <si>
    <t>Патч Корд SHIP Cat.5e FTP RJ-45 5 м S4025RD0500-P</t>
  </si>
  <si>
    <t>Патч Корд, SHIP, S4025RD0500-P, Cat.5e, FTP, LSZH, RJ-45, 5 м, Красный, Экранированный, Пол. пакет</t>
  </si>
  <si>
    <t>S4025YL0500-P</t>
  </si>
  <si>
    <t>Патч Корд SHIP Cat.5e FTP LSZH RJ-45 5 м S4025YL0500-P</t>
  </si>
  <si>
    <t>Патч Корд, SHIP, S4025YL0500-P, Cat.5e, FTP, LSZH, RJ-45, 5 м, Жёлтый, Экранированный, Пол. пакет</t>
  </si>
  <si>
    <t>S6025BK0500-P</t>
  </si>
  <si>
    <t>Патч Корд SHIP Cat.6 UTP LSZH RJ-45 5 м S6025BK0500-P</t>
  </si>
  <si>
    <t>Патч Корд, SHIP, S6025BK0500-P, Cat.6, UTP, LSZH, RJ-45, 5 м, Чёрный, Пол. пакет</t>
  </si>
  <si>
    <t>S6025BL0500-P</t>
  </si>
  <si>
    <t>Патч Корд SHIP Cat.6 UTP LSZH RJ-45 5 м S6025BL0500-P</t>
  </si>
  <si>
    <t>Патч Корд, SHIP, S6025BL0500-P, Cat.6, UTP, LSZH, RJ-45, 5 м, Синий, Пол. пакет</t>
  </si>
  <si>
    <t>S6025RD0500-P</t>
  </si>
  <si>
    <t>Патч Корд SHIP Cat.6 UTP LSZH RJ-45 5 м S6025RD0500-P</t>
  </si>
  <si>
    <t>Патч Корд, SHIP, S6025RD0500-P, Cat.6, UTP, LSZH, RJ-45, 5 м, Красный, Пол. пакет</t>
  </si>
  <si>
    <t>S6025YL0500-P</t>
  </si>
  <si>
    <t>Патч Корд SHIP Cat.6 UTP LSZH RJ-45 5 м S6025YL0500-P</t>
  </si>
  <si>
    <t>Патч Корд, SHIP, S6025YL0500-P, Cat.6, UTP, LSZH, RJ-45, 5 м, Жёлтый, Пол. пакет</t>
  </si>
  <si>
    <t>S7025BK0500-P</t>
  </si>
  <si>
    <t>Патч Корд SHIP Cat.6 FTP LSZH RJ-45 5 м S7025BK0500-P</t>
  </si>
  <si>
    <t>Патч Корд, SHIP, S7025BK0500-P, Cat.6, FTP, LSZH, RJ-45, 5 м, Чёрный, Экранированный, Пол. пакет</t>
  </si>
  <si>
    <t>S3025BL0750-P</t>
  </si>
  <si>
    <t>Патч Корд SHIP Cat.5e UTP LSZH RJ-45 7.5 м S3025BL0750-P</t>
  </si>
  <si>
    <t>Патч Корд, SHIP, S3025BL0750-P, Cat.5e, UTP, LSZH, RJ-45, 7.5 м, Синий, Пол. пакет</t>
  </si>
  <si>
    <t>S3025RD0750-P</t>
  </si>
  <si>
    <t>Патч Корд SHIP Cat.5e UTP LSZH RJ-45 7.5 м S3025RD0750-P</t>
  </si>
  <si>
    <t>Патч Корд, SHIP, S3025RD0750-P, Cat.5e, UTP, LSZH, RJ-45, 7.5 м, Красный, Пол. пакет</t>
  </si>
  <si>
    <t>S3025YL0750-P</t>
  </si>
  <si>
    <t>Патч Корд SHIP Cat.5e UTP LSZH RJ-45 7.5 м S3025YL0750-P</t>
  </si>
  <si>
    <t>Патч Корд, SHIP, S3025YL0750-P, Cat.5e, UTP, LSZH, RJ-45, 7.5 м, Жёлтый, Пол. пакет</t>
  </si>
  <si>
    <t>S3025BK0750-P</t>
  </si>
  <si>
    <t>Патч Корд SHIP Cat.5e UTP LSZH RJ-45 7.5 м S3025BK0750-P</t>
  </si>
  <si>
    <t>Патч Корд, SHIP, S3025BK0750-P, Cat.5e, UTP, LSZH, RJ-45, 7.5 м, Чёрный, Пол. пакет</t>
  </si>
  <si>
    <t>S4025BK0750-P</t>
  </si>
  <si>
    <t>Патч Корд SHIP Cat.5e FTP RJ-45 7.5 м S4025BK0750-P</t>
  </si>
  <si>
    <t>Патч Корд, SHIP, S4025BK0750-P, Cat.5e, FTP, RJ-45, 7.5 м, Чёрный, Экранированный, Пол. пакет</t>
  </si>
  <si>
    <t>S4025BL0750-P</t>
  </si>
  <si>
    <t>Патч Корд SHIP Cat.5e FTP LSZH RJ-45 7.5 м S4025BL0750-P</t>
  </si>
  <si>
    <t>Патч Корд, SHIP, S4025BL0750-P, Cat.5e, FTP, LSZH, RJ-45, 7.5 м, Синий, Экранированный, Пол. пакет</t>
  </si>
  <si>
    <t>S4025RD0750-P</t>
  </si>
  <si>
    <t>Патч Корд SHIP Cat.5e FTP RJ-45 7.5 м S4025RD0750-P</t>
  </si>
  <si>
    <t>Патч Корд, SHIP, S4025RD0750-P, Cat.5e, FTP, LSZH, RJ-45, 7.5 м, Красный, Экранированный, Пол. пакет</t>
  </si>
  <si>
    <t>S4025YL0750-P</t>
  </si>
  <si>
    <t>Патч Корд SHIP Cat.5e FTP LSZH RJ-45 7.5 м S4025YL0750-P</t>
  </si>
  <si>
    <t>Патч Корд, SHIP, S4025YL0750-P, Cat.5e, FTP, LSZH, RJ-45, 7.5 м, Жёлтый, Экранированный, Пол. пакет</t>
  </si>
  <si>
    <t>S6025BK0750-P</t>
  </si>
  <si>
    <t>Патч Корд SHIP Cat.6 UTP LSZH RJ-45 7.5 м S6025BK0750-P</t>
  </si>
  <si>
    <t>Патч Корд, SHIP, S6025BK0750-P, Cat.6, UTP, LSZH, RJ-45, 7.5 м, Чёрный, Пол. пакет</t>
  </si>
  <si>
    <t>S6025BL0750-P</t>
  </si>
  <si>
    <t>Патч Корд SHIP Cat.6 UTP LSZH RJ-45 7.5 м S6025BL0750-P</t>
  </si>
  <si>
    <t>Патч Корд, SHIP, S6025BL0750-P, Cat.6, UTP, LSZH, RJ-45, 7.5 м, Синий, Пол. пакет</t>
  </si>
  <si>
    <t>S6025RD0750-P</t>
  </si>
  <si>
    <t>Патч Корд SHIP Cat.6 UTP LSZH RJ-45 7.5 м S6025RD0750-P</t>
  </si>
  <si>
    <t>Патч Корд, SHIP, S6025RD0750-P, Cat.6, UTP, LSZH, RJ-45, 7.5 м, Красный, Пол. пакет</t>
  </si>
  <si>
    <t>S6025YL0750-P</t>
  </si>
  <si>
    <t>Патч Корд SHIP Cat.6 UTP LSZH RJ-45 7.5 м S6025YL0750-P</t>
  </si>
  <si>
    <t>Патч Корд, SHIP, S6025YL0750-P, Cat.6, UTP, LSZH, RJ-45, 7.5 м, Жёлтый, Пол. пакет</t>
  </si>
  <si>
    <t>S7025BK0750-P</t>
  </si>
  <si>
    <t>Патч Корд SHIP Cat.6 FTP LSZH RJ-45 7.5 м S7025BK0750-P</t>
  </si>
  <si>
    <t>Патч Корд, SHIP, S7025BK0750-P, Cat.6, FTP, LSZH, RJ-45, 7.5 м, Чёрный, Экранированный, Пол. пакет</t>
  </si>
  <si>
    <t>S3025BL1000-P</t>
  </si>
  <si>
    <t>Патч Корд SHIP Cat.5e UTP LSZH RJ-45 10 м S3025BL1000-P</t>
  </si>
  <si>
    <t>Патч Корд, SHIP, S3025BL1000-P, Cat.5e, UTP, LSZH, RJ-45, 10 м, Синий, Пол. пакет</t>
  </si>
  <si>
    <t>S3025RD1000-P</t>
  </si>
  <si>
    <t>Патч Корд SHIP Cat.5e UTP LSZH RJ-45 10 м S3025RD1000-P</t>
  </si>
  <si>
    <t>Патч Корд, SHIP, S3025RD1000-P, Cat.5e, UTP, LSZH, RJ-45, 10 м, Красный, Пол. пакет</t>
  </si>
  <si>
    <t>S3025YL1000-P</t>
  </si>
  <si>
    <t>Патч Корд SHIP Cat.5e UTP LSZH RJ-45 10 м S3025YL1000-P</t>
  </si>
  <si>
    <t>Патч Корд, SHIP, S3025YL1000-P, Cat.5e, UTP, LSZH, RJ-45, 10 м, Жёлтый, Пол. пакет</t>
  </si>
  <si>
    <t>S3025BK1000-P</t>
  </si>
  <si>
    <t>Патч Корд SHIP Cat.5e UTP LSZH RJ-45 10 м S3025BK1000-P</t>
  </si>
  <si>
    <t>Патч Корд, SHIP, S3025BK1000-P, Cat.5e, UTP, LSZH, RJ-45, 10 м, Чёрный, Пол. пакет</t>
  </si>
  <si>
    <t>S4025BK1000-P</t>
  </si>
  <si>
    <t>Патч Корд SHIP Cat.5e FTP LSZH RJ-45 10 м S4025BK1000-P</t>
  </si>
  <si>
    <t>Патч Корд, SHIP, S4025BK1000-P, Cat.5e, FTP, LSZH, RJ-45, 10 м, Чёрный, Экранированный, Пол. пакет</t>
  </si>
  <si>
    <t>S4025BL1000-P</t>
  </si>
  <si>
    <t>Патч Корд SHIP Cat.5e FTP LSZH RJ-45 10 м S4025BL1000-P</t>
  </si>
  <si>
    <t>Патч Корд, SHIP, S4025BL1000-P, Cat.5e, FTP, LSZH, RJ-45, 10 м, Синий, Экранированный, Пол. пакет</t>
  </si>
  <si>
    <t>S4025RD1000-P</t>
  </si>
  <si>
    <t>Патч Корд SHIP Cat.5e FTP LSZH RJ-45 10 м S4025RD1000-P</t>
  </si>
  <si>
    <t>Патч Корд, SHIP, S4025RD1000-P, Cat.5e, FTP, LSZH, RJ-45, 10 м, Красный, Экранированный, Пол. пакет</t>
  </si>
  <si>
    <t>S4025YL1000-P</t>
  </si>
  <si>
    <t>Патч Корд SHIP Cat.5e FTP LSZH RJ-45 10 м S4025YL1000-P</t>
  </si>
  <si>
    <t>Патч Корд, SHIP, S4025YL1000-P, Cat.5e, FTP, LSZH, RJ-45, 10 м, Жёлтый, Экранированный, Пол. пакет</t>
  </si>
  <si>
    <t>S6025BK1000-P</t>
  </si>
  <si>
    <t>Патч Корд SHIP Cat.6 UTP LSZH RJ-45 10 м S6025BK1000-P</t>
  </si>
  <si>
    <t>Патч Корд, SHIP, S6025BK1000-P, Cat.6, UTP, LSZH, RJ-45,10 м, Чёрный, Пол. пакет</t>
  </si>
  <si>
    <t>S6025BL1000-P</t>
  </si>
  <si>
    <t>Патч Корд SHIP Cat.6 UTP LSZH RJ-45 10 м S6025BL1000-P</t>
  </si>
  <si>
    <t>Патч Корд, SHIP, S6025BL1000-P, Cat.6, UTP, LSZH, RJ-45, 10 м, Синий, Пол. пакет</t>
  </si>
  <si>
    <t>S3025BK1500-P</t>
  </si>
  <si>
    <t>Патч Корд SHIP Cat.5e UTP LSZH RJ-45 15 м S3025BK1500-P</t>
  </si>
  <si>
    <t>Патч Корд, SHIP, S3025BK1500-P, Cat.5e, UTP, LSZH, RJ-45, 15 м, Чёрный, Пол. пакет</t>
  </si>
  <si>
    <t>S4025BK1500-P</t>
  </si>
  <si>
    <t>Патч Корд SHIP Cat.5e FTP LSZH RJ-45 15 м S4025BK1500-P</t>
  </si>
  <si>
    <t>Патч Корд, SHIP, S4025BK1500-P, Cat.5e, FTP, LSZH, RJ-45, 15 м, Чёрный, Экранированный, Пол. пакет</t>
  </si>
  <si>
    <t>S4025BL1500-P</t>
  </si>
  <si>
    <t>Патч Корд SHIP Cat.5e FTP LSZH RJ-45 15 м S4025BL1500-P</t>
  </si>
  <si>
    <t>Патч Корд, SHIP, S4025BL1500-P, Cat.5e, FTP, LSZH, RJ-45, 15 м, Синий, Экранированный, Пол. пакет</t>
  </si>
  <si>
    <t>S4025RD1500-P</t>
  </si>
  <si>
    <t>Патч Корд SHIP Cat.5e FTP LSZH RJ-45 15 м S4025RD1500-P</t>
  </si>
  <si>
    <t>Патч Корд, SHIP, S4025RD1500-P, Cat.5e, FTP, LSZH, RJ-45, 15 м, Красный, Экранированный, Пол. пакет</t>
  </si>
  <si>
    <t>S4025YL1500-P</t>
  </si>
  <si>
    <t>Патч Корд SHIP Cat.5e FTP LSZH RJ-45 15 м S4025YL1500-P</t>
  </si>
  <si>
    <t>Патч Корд, SHIP, S4025YL1500-P, Cat.5e, FTP, LSZH, RJ-45, 15 м, Жёлтый, Экранированный, Пол. пакет</t>
  </si>
  <si>
    <t>S6025BK1500-P</t>
  </si>
  <si>
    <t>Патч Корд SHIP Cat.6 UTP LSZH RJ-45 15 м S6025BK1500-P</t>
  </si>
  <si>
    <t>Патч Корд, SHIP, S6025BK1500-P, Cat.6, UTP, LSZH, RJ-45,15 м, Чёрный, Пол. пакет</t>
  </si>
  <si>
    <t>S6025BL1500-P</t>
  </si>
  <si>
    <t>Патч Корд SHIP Cat.6 UTP LSZH RJ-45 15 м S6025BL1500-P</t>
  </si>
  <si>
    <t>Патч Корд, SHIP, S6025BL1500-P, Cat.6, UTP, LSZH, RJ-45, 15 м, Синий, Пол. пакет</t>
  </si>
  <si>
    <t>S3025BK2000-P</t>
  </si>
  <si>
    <t>Патч Корд SHIP Cat.5e UTP LSZH RJ-45 20 м S3025BK2000-P</t>
  </si>
  <si>
    <t>Патч Корд, SHIP, S3025BK2000-P, Cat.5e, UTP, LSZH, RJ-45, 20 м, Чёрный, Пол. пакет</t>
  </si>
  <si>
    <t>S6025BK2000-P</t>
  </si>
  <si>
    <t>Патч Корд SHIP Cat.6 UTP LSZH RJ-45 20 м S6025BK2000-P</t>
  </si>
  <si>
    <t>Патч Корд, SHIP, S6025BK2000-P, Cat.6, UTP, LSZH, RJ-45, 20 м, Чёрный, Пол. пакет</t>
  </si>
  <si>
    <t>S6025BL2000-P</t>
  </si>
  <si>
    <t>Патч Корд SHIP Cat.6 UTP LSZH RJ-45 20 м S6025BL2000-P</t>
  </si>
  <si>
    <t>Патч Корд, SHIP, S6025BL2000-P, Cat.6, UTP, LSZH, RJ-45, 20 м, Синий, Пол. пакет</t>
  </si>
  <si>
    <t>051772</t>
  </si>
  <si>
    <t>Патч Корд Legrand Cat.6 UTP PVC RJ-45 1 м</t>
  </si>
  <si>
    <t>Патч Корд, Legrand, 051772, Cat. 6, UTP, PVC, RJ-45, 1 м, синий, Пол. пакет</t>
  </si>
  <si>
    <t>051773</t>
  </si>
  <si>
    <t>Патч Корд Legrand Cat.6 UTP PVC RJ-45 2 м</t>
  </si>
  <si>
    <t>Патч Корд, Legrand, 051773, Cat. 6, UTP, PVC, RJ-45, 2 м, синий, Пол. пакет</t>
  </si>
  <si>
    <t>Коннекторы</t>
  </si>
  <si>
    <t>UTP RJ-45</t>
  </si>
  <si>
    <t>Коннектор RJ-45 телекоммуникационный</t>
  </si>
  <si>
    <t>Коннектор, RJ-45, UTP RJ-45, Cat.5e, Телекоммуникационный, 1000 шт/уп, Пакет</t>
  </si>
  <si>
    <t>S901C</t>
  </si>
  <si>
    <t>Коннектор телекоммуникационный RJ 11 SHIP S901C</t>
  </si>
  <si>
    <t>Коннектор телекоммуникационный, SHIP, S901C, RJ 11, (100 штук в пакете)</t>
  </si>
  <si>
    <t>S901A</t>
  </si>
  <si>
    <t>Коннектор телекоммуникационный RJ 45 SHIP S901A</t>
  </si>
  <si>
    <t>Коннектор телекоммуникационный, SHIP, S901A, RJ 45, Cat.5e, UTP, (100 штук в пакете)</t>
  </si>
  <si>
    <t>&gt;5000</t>
  </si>
  <si>
    <t>S901B</t>
  </si>
  <si>
    <t>Коннектор телекоммуникационный RJ 45 SHIP S901B</t>
  </si>
  <si>
    <t>Коннектор телекоммуникационный, SHIP, S901B, RJ 45, Cat.5e, FTP, (100 штук в пакете)</t>
  </si>
  <si>
    <t>S901D</t>
  </si>
  <si>
    <t>Коннектор телекоммуникационный RJ 45 SHIP S901D</t>
  </si>
  <si>
    <t>Коннектор телекоммуникационный, SHIP, S901D, RJ 45, Cat.6, UTP, (100 штук в пакете)</t>
  </si>
  <si>
    <t>S901E</t>
  </si>
  <si>
    <t>Коннектор телекоммуникационный RJ 45 SHIP S901E</t>
  </si>
  <si>
    <t>Коннектор телекоммуникационный, SHIP, S901E, RJ 45, Cat.6, FTP, Экранированный, (100 штук в пакете)</t>
  </si>
  <si>
    <t>S901G</t>
  </si>
  <si>
    <t>Коннектор телекоммуникационный RJ 45 SHIP S901G</t>
  </si>
  <si>
    <t>Коннектор телекоммуникационный, SHIP, S901G, RJ 45, Cat.6A, S-FTP, (100 штук в пакете)</t>
  </si>
  <si>
    <t>UTP RJ-9</t>
  </si>
  <si>
    <t>Коннектор RJ-9 телекоммуникационный</t>
  </si>
  <si>
    <t>Коннектор, RJ-9, UTP RJ-9, 4 pin, Телекоммуникационный, 1000шт/уп, Пакет</t>
  </si>
  <si>
    <t>Колпачки (буты)</t>
  </si>
  <si>
    <t>S902-Red</t>
  </si>
  <si>
    <t>Бут (Колпачок) для защиты кабеля SHIP S902-Red</t>
  </si>
  <si>
    <t>Бут (Колпачок) для защиты кабеля, SHIP, S902-Red, Cat. 5е, UTP, Красный</t>
  </si>
  <si>
    <t>S902-Blue</t>
  </si>
  <si>
    <t>Бут (Колпачок) для защиты кабеля SHIP S902-Blue</t>
  </si>
  <si>
    <t>Бут (Колпачок) для защиты кабеля, SHIP, S902-Blue, Cat. 5е, UTP, Синий</t>
  </si>
  <si>
    <t>S902-Yellow</t>
  </si>
  <si>
    <t>Бут (Колпачок) для защиты кабеля SHIP S902-Yellow</t>
  </si>
  <si>
    <t>Бут (Колпачок) для защиты кабеля, SHIP, S902-Yellow, Cat. 5е, UTP, Жёлтый</t>
  </si>
  <si>
    <t>S905-Blue</t>
  </si>
  <si>
    <t>Бут (Колпачок) для защиты кабеля SHIP S905-Blue</t>
  </si>
  <si>
    <t>Бут (Колпачок) для защиты кабеля, SHIP, S905-Blue, Cat. 5е, FTP, Синий</t>
  </si>
  <si>
    <t>S903-Blue</t>
  </si>
  <si>
    <t>Бут (Колпачок) для защиты кабеля SHIP S903-Blue</t>
  </si>
  <si>
    <t>Бут (Колпачок) для защиты кабеля, SHIP, S903-Blue, Cat. 6, UTP, Синий</t>
  </si>
  <si>
    <t>S904-Yellow</t>
  </si>
  <si>
    <t>Бут (Колпачок) для защиты кабеля SHIP S904-Yellow</t>
  </si>
  <si>
    <t>Бут (Колпачок) для защиты кабеля, SHIP, S904-Yellow, Cat. 6a, UTP, Жёлтый</t>
  </si>
  <si>
    <t>Модули</t>
  </si>
  <si>
    <t>M256-1</t>
  </si>
  <si>
    <t>Модуль для информационной розетки SHIP M256-1 Cat.3 RJ-11 UTP</t>
  </si>
  <si>
    <t>Модуль для информационной розетки, SHIP, M256-1, Cat.3, RJ-11, UTP, Телефонный, Белый</t>
  </si>
  <si>
    <t>M245</t>
  </si>
  <si>
    <t>Модуль для информационной розетки SHIP M245 Cat.5e RJ-45 UTP</t>
  </si>
  <si>
    <t>Модуль для информационной розетки, SHIP, M245, Cat.5e, RJ-45, UTP, Белый</t>
  </si>
  <si>
    <t>M245-3</t>
  </si>
  <si>
    <t>Модуль для информационной розетки SHIP M245-3 Cat.5e RJ-45 UTP</t>
  </si>
  <si>
    <t>Модуль для информационной розетки, SHIP, M245-3, Cat.5e, RJ-45, UTP, Синий</t>
  </si>
  <si>
    <t>M245-4</t>
  </si>
  <si>
    <t>Модуль для информационной розетки SHIP M245-4 Cat.5e RJ-45 UTP</t>
  </si>
  <si>
    <t>Модуль для информационной розетки, SHIP, M245-4, Cat.5e, RJ-45, UTP, Красный</t>
  </si>
  <si>
    <t>M247</t>
  </si>
  <si>
    <t>Модуль для информационной розетки SHIP M247 Cat.5e RJ-45 FTP</t>
  </si>
  <si>
    <t>Модуль для информационной розетки, SHIP, M247, Cat.5e, RJ-45,FTP, Серый</t>
  </si>
  <si>
    <t>M255-1</t>
  </si>
  <si>
    <t>Модуль для информационной розетки SHIP M255-1 Cat.6 RJ-45 UTP</t>
  </si>
  <si>
    <t>Модуль для информационной розетки, SHIP, M255-1, Cat.6, RJ-45, UTP, Чёрный</t>
  </si>
  <si>
    <t>M257</t>
  </si>
  <si>
    <t>Модуль для информационной розетки SHIP M257 Cat.6 RJ-45 FTP</t>
  </si>
  <si>
    <t>Модуль для информационной розетки, SHIP, M257, Cat.6, RJ-45, FTP (Экранированный), Серый</t>
  </si>
  <si>
    <t>M264</t>
  </si>
  <si>
    <t>Модуль для информационной розетки SHIP M264 Cat.6a RJ-45 FTP</t>
  </si>
  <si>
    <t>Модуль для информационной розетки, SHIP, M264, Cat.6a, RJ-45, FTP, Серый</t>
  </si>
  <si>
    <t>Модуль для 110 кросса на 4 пары SHIP T346-4</t>
  </si>
  <si>
    <t>Розетки настенные</t>
  </si>
  <si>
    <t>A166-1B</t>
  </si>
  <si>
    <t>Розетка Настенная телекоммуникационная Под 1 Модуль SHIP A166-1B Белая</t>
  </si>
  <si>
    <t>Розетка Настенная телекоммуникационная, SHIP, A166-1B, Под 1 Модуль, Белая, (Без модулей)</t>
  </si>
  <si>
    <t>A166-2B</t>
  </si>
  <si>
    <t>Розетка Настенная телекоммуникационная Под 2 Модуля SHIP A166-2B Белая</t>
  </si>
  <si>
    <t>Розетка Настенная телекоммуникационная, SHIP, A166-2B, Под 2 Модуля, Белая, (Без модулей)</t>
  </si>
  <si>
    <t>A111</t>
  </si>
  <si>
    <t>Розетка Настенная телекоммуникационная 1 Модуль SHIP A111</t>
  </si>
  <si>
    <t>Розетка Настенная телекоммуникационная, SHIP, A111, 1 Модуль, Модуль RJ-11, Белая</t>
  </si>
  <si>
    <t>A167</t>
  </si>
  <si>
    <t>Розетка Настенная телекоммуникационная 1 Модуль SHIP A167</t>
  </si>
  <si>
    <t>Розетка Настенная телекоммуникационная, SHIP, A167, 1 Модуль, Модуль: Cat.5e, RJ-45, UTP, Белая</t>
  </si>
  <si>
    <t>A168</t>
  </si>
  <si>
    <t>Розетка Настенная телекоммуникационная 2 Модуля SHIP A168</t>
  </si>
  <si>
    <t>Розетка Настенная телекоммуникационная, SHIP, A168, 2 Модуля, Модуль: Cat.5e, RJ-45, UTP, Белая</t>
  </si>
  <si>
    <t>A169</t>
  </si>
  <si>
    <t>Розетка Настенная телекоммуникационная 1 Модуль SHIP A169</t>
  </si>
  <si>
    <t>Розетка Настенная телекоммуникационная, SHIP, A169, 1 Модуль, Модуль: Cat.5e, RJ-45, FTP, Белая</t>
  </si>
  <si>
    <t>A170</t>
  </si>
  <si>
    <t>Розетка Настенная телекоммуникационная 2 Модуля SHIP A170</t>
  </si>
  <si>
    <t>Розетка Настенная телекоммуникационная, SHIP, A170, 2 Модуля, Модуль: Cat.5e, RJ-45, FTP, Белая</t>
  </si>
  <si>
    <t>A184-1</t>
  </si>
  <si>
    <t>Розетка Настенная телекоммуникационная 1 Модуль SHIP A184-1</t>
  </si>
  <si>
    <t>Розетка Настенная телекоммуникационная, SHIP, A184-1, 1 Модуль, Модуль: Cat.6, RJ-45, UTP, Белая</t>
  </si>
  <si>
    <t>A184-2</t>
  </si>
  <si>
    <t>Розетка Настенная телекоммуникационная 2 Модуля SHIP A184-2</t>
  </si>
  <si>
    <t>Розетка Настенная телекоммуникационная, SHIP, A184-2, 2 Модуля, Модули: Cat.6, RJ-45, UTP, Белая</t>
  </si>
  <si>
    <t>A185-1</t>
  </si>
  <si>
    <t>Розетка Настенная телекоммуникационная 1 Модуль SHIP A185-1</t>
  </si>
  <si>
    <t>Розетка Настенная телекоммуникационная, SHIP, A185-1, 1 Модуль, Модуль: Cat.6, RJ-45, FTP, Белая</t>
  </si>
  <si>
    <t>A185-2</t>
  </si>
  <si>
    <t>Розетка Настенная телекоммуникационная 2 Модуля SHIP A185-2</t>
  </si>
  <si>
    <t>Розетка Настенная телекоммуникационная, SHIP, A185-2, 2 Модуля, Модули: Cat.6, RJ-45, FTP, Белая</t>
  </si>
  <si>
    <t>A181A</t>
  </si>
  <si>
    <t>Розетка Настенная телекоммуникационная 2 Модуля SHIP A181A</t>
  </si>
  <si>
    <t>Розетка Настенная телекоммуникационная, SHIP, A181A, 2 Модуля, Модули: RJ-11, RJ-45, Cat.5e, UTP, Белая</t>
  </si>
  <si>
    <t>Лицевые панели</t>
  </si>
  <si>
    <t>A160-1</t>
  </si>
  <si>
    <t>Лицевая панель телекоммуникационная Под 1 модуль SHIP A160-1</t>
  </si>
  <si>
    <t>Лицевая панель телекоммуникационная, SHIP, A160-1, Под 1 модуль, С пылезащитными шторками, 86x86 мм, (Без модулей)</t>
  </si>
  <si>
    <t>A160-2</t>
  </si>
  <si>
    <t>Лицевая панель телекоммуникационная Под 2 модуля SHIP A160-2</t>
  </si>
  <si>
    <t>Лицевая панель телекоммуникационная, SHIP, A160-2, Под 2 модуля, С пылезащитными шторками, 86x86 мм, (Без модулей)</t>
  </si>
  <si>
    <t>A160-2А</t>
  </si>
  <si>
    <t>Лицевая панель телекоммуникационная Под 2 модуля SHIP A160-2А</t>
  </si>
  <si>
    <t>Лицевая панель телекоммуникационная, SHIP, A160-2А, Под 2 модуля, С пылезащитными шторками, 86x86 мм, (Без модулей)</t>
  </si>
  <si>
    <t>Соединительные панели и муфты</t>
  </si>
  <si>
    <t>М225</t>
  </si>
  <si>
    <t>Соединительная муфта RJ45-RJ45 SHIP M225</t>
  </si>
  <si>
    <t>Соединительная муфта RJ45-RJ45, SHIP, M225, Cat.5e, UTP, Чёрный</t>
  </si>
  <si>
    <t>Шкафы напольные, серверные</t>
  </si>
  <si>
    <t>601S.6615.03.100</t>
  </si>
  <si>
    <t>Шкаф коммуникационный SHIP 601S.6615.03.100 15U 600*600*800 мм</t>
  </si>
  <si>
    <t>Шкаф коммуникационный, SHIP, 601S.6615.03.100, 103 серия, 19'' 15U, 600*600*800 мм, Ш*Г*В, Передняя дверь закалённое стекло, Задняя дверь глухая металлическая, IP20, Чёрный</t>
  </si>
  <si>
    <t>601S.6815.03.100</t>
  </si>
  <si>
    <t>Шкаф коммуникационный SHIP 601S.6815.03.100 15U 600*800*800 мм</t>
  </si>
  <si>
    <t>Шкаф коммуникационный, SHIP, 601S.6815.03.100, 103 серия, 19'' 15U, 600*800*800 мм, Ш*Г*В, Передняя дверь закалённое стекло, Задняя дверь глухая металлическая, Передняя дверь закалённое стекло, Задняя дверь глухая металлическая, IP20, Чёрный</t>
  </si>
  <si>
    <t>601S.6620.03.100</t>
  </si>
  <si>
    <t>Шкаф коммуникационный SHIP 601S.6620.03.100 20U 600*600*1000 мм</t>
  </si>
  <si>
    <t>Шкаф коммуникационный, SHIP, 601S.6620.03.100, 103 серия, 19'' 20U, 600*600*1000 мм, Ш*Г*В, Передняя дверь закалённое стекло, Задняя дверь глухая металлическая, IP20, Чёрный</t>
  </si>
  <si>
    <t>601S.6820.03.100</t>
  </si>
  <si>
    <t>Шкаф коммуникационный SHIP 601S.6820.03.100 20U 600*800*1000 мм</t>
  </si>
  <si>
    <t>Шкаф коммуникационный, SHIP, 601S.6820.03.100, 103 серия, 19'' 20U, 600*800*1000 мм, Ш*Г*В, Передняя дверь закалённое стекло, Задняя дверь глухая металлическая, IP20, Чёрный</t>
  </si>
  <si>
    <t>601S.6624.03.100</t>
  </si>
  <si>
    <t>Шкаф коммуникационный SHIP 601S.6624.03.100 24U 600*600*1200 мм</t>
  </si>
  <si>
    <t>Шкаф коммуникационный, SHIP, 601S.6624.03.100, 103 серия, 19'' 24U, 600*600*1200 мм, Ш*Г*В, Передняя дверь закалённое стекло, Задняя дверь глухая металлическая, IP20, Чёрный</t>
  </si>
  <si>
    <t>601S.6824.03.100</t>
  </si>
  <si>
    <t>Шкаф коммуникационный SHIP 601S.6824.03.100 24U 600*800*1200 мм</t>
  </si>
  <si>
    <t>Шкаф коммуникационный, SHIP, 601S.6824.03.100, 103 серия, 19'' 24U, 600*800*1200 мм, Ш*Г*В, Передняя дверь закалённое стекло, Задняя дверь глухая металлическая, IP20, Чёрный</t>
  </si>
  <si>
    <t>601S.6024.03.100</t>
  </si>
  <si>
    <t>Шкаф коммуникационный SHIP 601S.6024.03.100 24U 600*1000*1200 мм</t>
  </si>
  <si>
    <t>601S.6027.03.100</t>
  </si>
  <si>
    <t>Шкаф коммуникационный SHIP 601S.6027.03.100 27U 600*1000*1400 мм</t>
  </si>
  <si>
    <t>601S.6633.03.100</t>
  </si>
  <si>
    <t>Шкаф коммуникационный SHIP 601S.6633.03.100 33U 600*600*1600 мм</t>
  </si>
  <si>
    <t>Шкаф коммуникационный, SHIP, 601S.6633.03.100, 103 серия, 19'' 33U, 600*600*1600 мм, Ш*Г*В, Передняя дверь закалённое стекло, Задняя дверь глухая металлическая, IP20, Чёрный</t>
  </si>
  <si>
    <t>601S.6642.03.100</t>
  </si>
  <si>
    <t>Шкаф коммуникационный SHIP 601S.6642.03.100 42U 600*600*2000 мм</t>
  </si>
  <si>
    <t>Шкаф коммуникационный, SHIP, 601S.6642.03.100, 103 серия, 19'' 42U, 600*600*2000 мм, Ш*Г*В, Передняя дверь закалённое стекло, Задняя дверь глухая металлическая, IP20, Чёрный</t>
  </si>
  <si>
    <t>601S.6842.03.100</t>
  </si>
  <si>
    <t>Шкаф коммуникационный SHIP 601S.6842.03.100 42U 600*800*2000 мм</t>
  </si>
  <si>
    <t>Шкаф коммуникационный, SHIP, 601S.6842.03.100, 103 серия, 19'' 42U, 600*800*2000 мм, Ш*Г*В, Передняя дверь закалённое стекло, Задняя дверь глухая металлическая, IP20, Чёрный</t>
  </si>
  <si>
    <t>601S.6042.03.100</t>
  </si>
  <si>
    <t>Шкаф коммуникационный SHIP 601S.6042.03.100 42U 600*1000*2000 мм</t>
  </si>
  <si>
    <t>601S.8842.03.100</t>
  </si>
  <si>
    <t>Шкаф коммуникационный SHIP 601S.8842.03.100 42U 800*800*2000 мм</t>
  </si>
  <si>
    <t>Шкаф коммуникационный, SHIP, 601S.8842.03.100, 103 серия, 19'' 42U, 800*800*2000 мм, Ш*Г*В, Передняя дверь закалённое стекло, Задняя дверь глухая металлическая, IP20, Чёрный</t>
  </si>
  <si>
    <t>601S.8042.03.100</t>
  </si>
  <si>
    <t>Шкаф коммуникационный SHIP 601S.8042.03.100 42U 800*1000*2000 мм</t>
  </si>
  <si>
    <t>Шкаф коммуникационный, SHIP, 601S.8042.03.100, 103 серия, 19'' 42U, 800*1000*2000 мм, Ш*Г*В, Передняя дверь закалённое стекло, Задняя дверь глухая металлическая, IP20, Чёрный</t>
  </si>
  <si>
    <t>601S.6615.24.100</t>
  </si>
  <si>
    <t>Шкаф коммуникационный SHIP 601S.6615.24.100 15U 600*600*800 мм</t>
  </si>
  <si>
    <t>Шкаф коммуникационный, SHIP, 601S.6615.24.100, 124 серия, 19'' 15U, 600*600*800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</si>
  <si>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601S.6815.24.100</t>
  </si>
  <si>
    <t>Шкаф коммуникационный SHIP 601S.6815.24.100 15U 600*800*800 мм</t>
  </si>
  <si>
    <t>Шкаф коммуникационный, SHIP, 601S.6815.24.100, 124 серия, 19'' 15U, 600*800*800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</si>
  <si>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601S.6624.24.100</t>
  </si>
  <si>
    <t>Шкаф коммуникационный SHIP 601S.6624.24.100 24U 600*600*1200 мм</t>
  </si>
  <si>
    <t>Шкаф коммуникационный, SHIP, 601S.6624.24.100, 124 серия, 19'' 24U, 600*600*1200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</si>
  <si>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601S.6024.24.100</t>
  </si>
  <si>
    <t>Шкаф коммуникационный SHIP 601S.6024.24.100 24U 600*1000*1200 мм</t>
  </si>
  <si>
    <t>601S.6824.24.100</t>
  </si>
  <si>
    <t>Шкаф коммуникационный SHIP 601S.6824.24.100 24U 600*800*1200 мм</t>
  </si>
  <si>
    <t>Шкаф коммуникационный, SHIP, 601S.6824.24.100, 124 серия, 19'' 24U, 600*800*1200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</si>
  <si>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601S.6027.24.100</t>
  </si>
  <si>
    <t>Шкаф коммуникационный SHIP 601S.6027.24.100 27U 600*1000*1400 мм</t>
  </si>
  <si>
    <t>601S.6833.24.100</t>
  </si>
  <si>
    <t>Шкаф коммуникационный SHIP 601S.6833.24.100 33U 600*800*1600 мм</t>
  </si>
  <si>
    <t>Шкаф коммуникационный, SHIP, 601S.6833.24.100, 124 серия, 19'' 33U, 600*800*1600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</si>
  <si>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601S.6838.24.100</t>
  </si>
  <si>
    <t>Шкаф коммуникационный SHIP 601S.6838.24.100 38U 600*800*1800 мм</t>
  </si>
  <si>
    <t>Шкаф коммуникационный, SHIP, 601S.6838.24.100, 124 серия, 19'' 38U, 600*800*1800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</si>
  <si>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601S.6642.24.100</t>
  </si>
  <si>
    <t>Шкаф коммуникационный SHIP 601S.6642.24.100 42U 600*600*2000 мм</t>
  </si>
  <si>
    <t>Шкаф коммуникационный, SHIP, 601S.6642.24.100, 124 серия, 19'' 42U, 600*600*2000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</si>
  <si>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601S.6842.24.100</t>
  </si>
  <si>
    <t>Шкаф коммуникационный SHIP 601S.6842.24.100 42U 600*800*2000 мм</t>
  </si>
  <si>
    <t>Шкаф коммуникационный, SHIP, 601S.6842.24.100, 124 серия, 19'' 42U, 600*800*2000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</si>
  <si>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601S.6042.24.100</t>
  </si>
  <si>
    <t>Шкаф коммуникационный SHIP 601S.6042.24.100 42U 600*1000*2000 мм</t>
  </si>
  <si>
    <t>601S.6242.24.100</t>
  </si>
  <si>
    <t>Шкаф коммуникационный SHIP 601S.6242.24.100 42U 600*1200*2000 мм</t>
  </si>
  <si>
    <t>601S.8842.24.100</t>
  </si>
  <si>
    <t>Шкаф коммуникационный SHIP 601S.8842.24.100 42U 800*800*2000 мм</t>
  </si>
  <si>
    <t>Шкаф коммуникационный, SHIP, 601S.8842.24.100, 124 серия, 19'' 42U, 800*800*2000 мм, Ш*Г*В, Передняя дверь закалённое стекло с перфорацией по бокам двери, Задняя дверь перфорированная стальная с шестиугольными отверстиям, IP20, Чёрный</t>
  </si>
  <si>
    <t>601S.8042.24.100</t>
  </si>
  <si>
    <t>Шкаф коммуникационный SHIP 601S.8042.24.100 42U 800*1000*2000 мм</t>
  </si>
  <si>
    <t>Шкаф коммуникационный, SHIP, 601S.8042.24.100, 124 серия, 19'' 42U, 800*1000*2000 мм, Ш*Г*В, IP20, Передняя дверь закалённое стекло с перфорацией по бокам двери, Задняя дверь перфорированная стальная с шестиугольными отверстиями, Чёрный</t>
  </si>
  <si>
    <t>601S.8242.24.100</t>
  </si>
  <si>
    <t>Шкаф коммуникационный SHIP 601S.8242.24.100 42U 800*1200*2000 мм</t>
  </si>
  <si>
    <t>601S.6847.24.100</t>
  </si>
  <si>
    <t>Шкаф коммуникационный SHIP 601S.6847.24.100 47U 600*800*2200 мм</t>
  </si>
  <si>
    <t>Шкаф коммуникационный, SHIP, 601S.6847.24.100, 124 серия, 19'' 47U, 600*800*2200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</si>
  <si>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601S.6047.24.100</t>
  </si>
  <si>
    <t>Шкаф коммуникационный SHIP 601S.6047.24.100 47U 600*1000*2200 мм</t>
  </si>
  <si>
    <t>601S.8047.24.100</t>
  </si>
  <si>
    <t>Шкаф коммуникационный SHIP 601S.8047.24.100 47U 800*1000*2200 мм</t>
  </si>
  <si>
    <t>Шкаф коммуникационный, SHIP, 601S.8047.24.100, 124 серия, 19'' 47U, 800*1000*2200 мм, Ш*Г*В, Передняя дверь закалённое стекло с перфорацией по бокам двери, Задняя дверь перфорированная стальная с шестиугольными отверстиями, IP20, Чёрный</t>
  </si>
  <si>
    <t>601S.6824.54.100</t>
  </si>
  <si>
    <t>Шкаф коммуникационный SHIP 601S.6824.54.100 24U 600*800*1200 мм</t>
  </si>
  <si>
    <t>Шкаф коммуникационный, SHIP, 601S.6824.54.100, 154 серия, 19'' 24U, 600*800*1200 мм, Ш*Г*В, Передняя дверь с перфорацией высокой плотности, Задняя дверь перфорированная стальная с шестиугольными отверстиями, IP20, Чёрный</t>
  </si>
  <si>
    <t>601S.6842.54.100</t>
  </si>
  <si>
    <t>Шкаф коммуникационный SHIP 601S.6842.54.100 42U 600*800*2000 мм</t>
  </si>
  <si>
    <t>Шкаф коммуникационный, SHIP, 601S.6842.54.100, 154 серия, 19'' 42U, 600*800*2000 мм, Ш*Г*В, Передняя дверь с перфорацией высокой плотности, Задняя дверь перфорированная стальная с шестиугольными отверстиями, IP20, Чёрный</t>
  </si>
  <si>
    <t>601S.8042.54.100</t>
  </si>
  <si>
    <t>Шкаф коммуникационный SHIP 601S.8042.54.100 42U 800*1000*2000 мм</t>
  </si>
  <si>
    <t>Шкаф коммуникационный, SHIP, 601S.8042.54.100, 154 серия, 19'' 42U, 800*1000*2000 мм, Ш*Г*В, Передняя дверь с перфорацией высокой плотности, Задняя дверь перфорированная стальная с шестиугольными отверстиями, IP20, Чёрный</t>
  </si>
  <si>
    <t>601S.6842.65.100</t>
  </si>
  <si>
    <t>Шкаф коммуникационный SHIP 601S.6842.65.100 42U 600*800*2000 мм</t>
  </si>
  <si>
    <t>Шкаф коммуникационный, SHIP, 601S.6842.65.100, 165 серия, 19'' 42U, 600*800*2000 мм, Ш*Г*В, Перфорированная двустворчатая передняя дверь, Задняя дверь с перфорацией высокой плотности, IP20, Чёрный</t>
  </si>
  <si>
    <t>VE.8042.56.100</t>
  </si>
  <si>
    <t>Шкаф коммуникационный Ship, VE.8042.56.100 19" 42U 800*1000*2000mm чёрный</t>
  </si>
  <si>
    <t>Шкафы навесные, настенные</t>
  </si>
  <si>
    <t>EW5406.100</t>
  </si>
  <si>
    <t>Шкаф коммуникационный настенный SHIP EW5406.100 6U 540*450*327 мм</t>
  </si>
  <si>
    <t>Шкаф коммуникационный настенный, SHIP, EW5406.100, EW серия, 19'' 6U, 540*450*327 мм, Ш*Г*В, IP20, Чёрный</t>
  </si>
  <si>
    <t>EW5409.100</t>
  </si>
  <si>
    <t>Шкаф коммуникационный настенный SHIP EW5409.100 9U 540*450*460 мм</t>
  </si>
  <si>
    <t>Шкаф коммуникационный настенный, SHIP, EW5409.100, EW серия, 19'' 9U, 540*450*460 мм, Ш*Г*В, IP20, Чёрный</t>
  </si>
  <si>
    <t>EW5412.100</t>
  </si>
  <si>
    <t>Шкаф коммуникационный настенный SHIP EW5412.100 12U 540*450*593 мм</t>
  </si>
  <si>
    <t>Шкаф коммуникационный настенный, SHIP, EW5412.100, EW серия, 19'' 12U, 540*450*593 мм, Ш*Г*В, IP20, Чёрный</t>
  </si>
  <si>
    <t>5406.01.100</t>
  </si>
  <si>
    <t>Шкаф коммуникационный настенный SHIP 5406.01.100 6U 570*450*380 мм</t>
  </si>
  <si>
    <t>Шкаф коммуникационный настенный, SHIP, 5406.01.100, SE серия, 19'' 6U, 570*450*380 мм, Ш*Г*В, IP20, Чёрный</t>
  </si>
  <si>
    <t>5606.01.100</t>
  </si>
  <si>
    <t>Шкаф коммуникационный настенный SHIP 5606.01.100 6U 570*600*380 мм</t>
  </si>
  <si>
    <t>Шкаф коммуникационный настенный, SHIP, 5606.01.100, SE серия, 19'' 6U, 570*600*380 мм, Ш*Г*В, IP20, Чёрный</t>
  </si>
  <si>
    <t>5409.01.100</t>
  </si>
  <si>
    <t>Шкаф коммуникационный настенный SHIP 5409.01.100 9U 570*450*500 мм</t>
  </si>
  <si>
    <t>Шкаф коммуникационный настенный, SHIP, 5409.01.100, SE серия, 19'' 9U, 570*450*500 мм, Ш*Г*В, IP20, Чёрный</t>
  </si>
  <si>
    <t>5609.01.100</t>
  </si>
  <si>
    <t>Шкаф коммуникационный настенный SHIP 5609.01.100 9U 570*600*500 мм</t>
  </si>
  <si>
    <t>Шкаф коммуникационный настенный, SHIP, 5609.01.100, SE серия, 19'' 9U, 570*600*500 мм, Ш*Г*В, IP20, Чёрный</t>
  </si>
  <si>
    <t>5612.01.100</t>
  </si>
  <si>
    <t>Шкаф коммуникационный настенный SHIP 5612.01.100 12U 570*600*635 мм</t>
  </si>
  <si>
    <t>Шкаф коммуникационный настенный, SHIP, 5612.01.100, SE серия, 19'' 12U, 570*600*635 мм, Ш*Г*В, IP20, Чёрный</t>
  </si>
  <si>
    <t>5412.01.100</t>
  </si>
  <si>
    <t>Шкаф коммуникационный настенный SHIP 5412.01.100 12U 570*450*635 мм</t>
  </si>
  <si>
    <t>Шкаф коммуникационный настенный, SHIP, 5412.01.100, SE серия, 19'' 12U, 570*450*635 мм, Ш*Г*В, IP20, Чёрный</t>
  </si>
  <si>
    <t>5415.01.100</t>
  </si>
  <si>
    <t>Шкаф коммуникационный настенный SHIP 5415.01.100 15U 570*450*770 мм</t>
  </si>
  <si>
    <t>Шкаф коммуникационный настенный, SHIP, 5415.01.100, SE серия, 19'' 15U, 570*450*770 мм, Ш*Г*В, IP20, Чёрный</t>
  </si>
  <si>
    <t>5615.01.100</t>
  </si>
  <si>
    <t>Шкаф коммуникационный настенный SHIP 5615.01.100 15U 570*600*770 мм</t>
  </si>
  <si>
    <t>Шкаф коммуникационный настенный, SHIP, 5615.01.100, SE серия, 19'' 15U, 570*600*770 мм, Ш*Г*В, IP20, Чёрный</t>
  </si>
  <si>
    <t>5618.01.100</t>
  </si>
  <si>
    <t>Шкаф коммуникационный настенный SHIP 5618.01.100 18U 570*600*900 мм</t>
  </si>
  <si>
    <t>Шкаф коммуникационный настенный, SHIP, 5618.01.100, SE серия, 19'' 18U, 570*600*900 мм, Ш*Г*В, IP20, Чёрный</t>
  </si>
  <si>
    <t>5622.01.100</t>
  </si>
  <si>
    <t>Шкаф коммуникационный настенный SHIP 5622.01.100 22U 570*600*1080 мм</t>
  </si>
  <si>
    <t>Шкаф коммуникационный настенный, SHIP, 5622.01.100, SE серия, 19'' 22U, 570*600*1080 мм, Ш*Г*В, IP20, Чёрный</t>
  </si>
  <si>
    <t>VP5406.100</t>
  </si>
  <si>
    <t>Шкаф коммуникационный настенный SHIP VP5406.100 6U 570*450*380 мм</t>
  </si>
  <si>
    <t>Шкаф коммуникационный настенный, SHIP, VP5406.100, VP серия, 19'' 6U, 570*450*380 мм, Ш*Г*В, IP20, Чёрный</t>
  </si>
  <si>
    <t>VP5409.100</t>
  </si>
  <si>
    <t>Шкаф коммуникационный настенный SHIP VP5409.100 9U 570*450*500 мм</t>
  </si>
  <si>
    <t>Шкаф коммуникационный настенный, SHIP, VP5409.100, VP серия, 19'' 9U, 570*450*500 мм, Ш*Г*В, IP20, Чёрный</t>
  </si>
  <si>
    <t>VP5412.100</t>
  </si>
  <si>
    <t>Шкаф коммуникационный настенный SHIP VP5412.100 12U 570*450*635 мм</t>
  </si>
  <si>
    <t>Шкаф коммуникационный настенный, SHIP, VP5412.100, VP серия, 19'' 12U, 570*450*635 мм, Ш*Г*В, IP20, Чёрный</t>
  </si>
  <si>
    <t>VA5406.01.100</t>
  </si>
  <si>
    <t>Шкаф коммуникационный настенный SHIP VA5406.01.100 6U 540*450*327 мм</t>
  </si>
  <si>
    <t>Шкаф коммуникационный настенный, SHIP, VA5406.01.100, VA серия, 19'' 6U, 540*450*327 мм, Ш*Г*В, IP20, Двухсекционный, Чёрный</t>
  </si>
  <si>
    <t>VA5409.01.100</t>
  </si>
  <si>
    <t>Шкаф коммуникационный настенный SHIP VA5409.01.100 9U 540*450*460 мм</t>
  </si>
  <si>
    <t>Шкаф коммуникационный настенный, SHIP, VA5409.01.100, VA серия, 19'' 9U, 540*450*460 мм, Ш*Г*В, IP20, Двухсекционный, Чёрный</t>
  </si>
  <si>
    <t>VA5412.01.100</t>
  </si>
  <si>
    <t>Шкаф коммуникационный настенный SHIP VA5412.01.100 12U 540*450*593 мм</t>
  </si>
  <si>
    <t>Шкаф коммуникационный настенный, SHIP, VA5412.01.100, VA серия, 19'' 12U, 540*450*593 мм, Ш*Г*В, IP20, Двухсекционный, Чёрный</t>
  </si>
  <si>
    <t>VA5415.01.100</t>
  </si>
  <si>
    <t>Шкаф коммуникационный настенный SHIP VA5415.01.100 15U 540*450*725 мм</t>
  </si>
  <si>
    <t>Шкаф коммуникационный настенный, SHIP, VA5415.01.100, VA серия, 19'' 15U, 540*450*725 мм, Ш*Г*В, IP20, Двухсекционный, Чёрный</t>
  </si>
  <si>
    <t>Щиты металлические</t>
  </si>
  <si>
    <t>Щит металлический iPower 300*200*150 IP54 (для электрооборудования)</t>
  </si>
  <si>
    <t>Щит металлический, iPower, ST 300*200*150 IP54</t>
  </si>
  <si>
    <t>Щит металлический iPower 400*300*200 IP54 (для электрооборудования)</t>
  </si>
  <si>
    <t>Щит металлический, iPower, ST 400*300*200 IP54</t>
  </si>
  <si>
    <t>Щит металлический iPower 500*400*250 IP54 (для электрооборудования)</t>
  </si>
  <si>
    <t>Щит металлический, iPower, ST 500*400*250 IP54</t>
  </si>
  <si>
    <t>Щит металлический iPower 600*400*250 IP54 (для электрооборудования)</t>
  </si>
  <si>
    <t>Щит металлический, iPower, ST 600*400*250 IP54</t>
  </si>
  <si>
    <t>Щит металлический iPower 700*500*250 IP54 (для электрооборудования)</t>
  </si>
  <si>
    <t>Щит металлический, iPower, ST 700*500*250 IP54</t>
  </si>
  <si>
    <t>Щит металлический iPower 800*600*300 IP54 (для электрооборудования)</t>
  </si>
  <si>
    <t>Щит металлический, iPower, ST 800*600*300 IP54</t>
  </si>
  <si>
    <t>Щит металлический iPower 1200*800*300 IP54 (для электрооборудования)</t>
  </si>
  <si>
    <t>Щит металлический, iPower, ST 1200*800*300 IP54</t>
  </si>
  <si>
    <t>Щит металлический iPower 300*200*150 IP66 (для электрооборудования)</t>
  </si>
  <si>
    <t>Щит металлический, iPower, ST 300*200*150 IP66</t>
  </si>
  <si>
    <t>Щит металлический iPower 400*300*200 IP66 (для электрооборудования)</t>
  </si>
  <si>
    <t>Щит металлический, iPower, ST 400*300*200 IP66</t>
  </si>
  <si>
    <t>Щит металлический iPower 600*400*250 IP66 (для электрооборудования)</t>
  </si>
  <si>
    <t>Щит металлический, iPower, ST 600*400*250 IP66</t>
  </si>
  <si>
    <t>Щит металлический iPower 700*500*250 IP66 (для электрооборудования)</t>
  </si>
  <si>
    <t>Щит металлический, iPower, ST 700*500*250 IP66</t>
  </si>
  <si>
    <t>Щит металлический iPower 500*400*250 IP66 (для электрооборудования)</t>
  </si>
  <si>
    <t>Щит металлический, iPower, ST 500*400*250 IP66</t>
  </si>
  <si>
    <t>Аксессуары для шкафов и стоек</t>
  </si>
  <si>
    <t>Вентиляторная панель SHIP 700402112</t>
  </si>
  <si>
    <t>Вентиляторная панель, SHIP, 700402112, 2 x 12 см, Питание 220V, Чёрный</t>
  </si>
  <si>
    <t>Вентиляторная панель SHIP 700404112</t>
  </si>
  <si>
    <t>Вентиляторная панель, SHIP, 700404112, 4 х 12 см, Питание 220V, Чёрный</t>
  </si>
  <si>
    <t>700402112Т</t>
  </si>
  <si>
    <t>Вентиляторная панель с термостатом SHIP 700402112Т</t>
  </si>
  <si>
    <t>Вентиляторная панель с термостатом, SHIP, 700402112Т, 2 x 12 см, Питание 220V, Чёрный</t>
  </si>
  <si>
    <t>700404112Т</t>
  </si>
  <si>
    <t>Вентиляторная панель с термостатом SHIP 700404112Т</t>
  </si>
  <si>
    <t>Вентиляторная панель с термостатом, SHIP, 700404112Т, 4 х 12 см, Питание 220V, Чёрный</t>
  </si>
  <si>
    <t>Вентиляторная полка для серверного шкафа SHIP 700404122</t>
  </si>
  <si>
    <t>Вентиляторная полка, SHIP, 700404122, 4 х 12 см, Для шкафов размера 19", 1U, Чёрная</t>
  </si>
  <si>
    <t>Вентиляторная панель для шкафов SE серии SHIP 701024002</t>
  </si>
  <si>
    <t>Вентиляторная панель для шкафов SE серии, SHIP, 701024002, 2 x 12 см, Питание 220V, Чёрный</t>
  </si>
  <si>
    <t>W483</t>
  </si>
  <si>
    <t>Панель освещения SHIP 700301100</t>
  </si>
  <si>
    <t>Панель освещения, SHIP, 700301100, Для шкафов и стоек размера 19", 230V, 50HZ</t>
  </si>
  <si>
    <t>Выдвижной ящик SHIP 702302100</t>
  </si>
  <si>
    <t>Выдвижной ящик, SHIP, 702302100, Для шкафов и стоек размера 19", (482mm*441mm*2U), Чёрный</t>
  </si>
  <si>
    <t>Вытяжной вентилятор 12 см SHIP 701022000</t>
  </si>
  <si>
    <t>Вытяжной вентилятор, SHIP, 701022000, 12 см, 220V, Чёрный</t>
  </si>
  <si>
    <t>Кабельный организатор для серверного шкафа SHIP 701402120</t>
  </si>
  <si>
    <t>Кабельный организатор для серверного шкафа, SHIP, 701402120, Тип 5 пластиковых колец, 1U, Чёрный</t>
  </si>
  <si>
    <t>J606-5V2H</t>
  </si>
  <si>
    <t>Кабельный организатор для серверного шкафа SHIP J606-5V2H</t>
  </si>
  <si>
    <t>Кабельный организатор для серверного шкафа, SHIP, J606-5V2H, Тип 7 металлических колец, 1U, Чёрный</t>
  </si>
  <si>
    <t>J606-2</t>
  </si>
  <si>
    <t>Кабельный организатор для серверного шкафа SHIP J606-2</t>
  </si>
  <si>
    <t>Кабельный организатор для серверного шкафа, SHIP, J606-2, Тип пенал, Металлический, 1U, Чёрный</t>
  </si>
  <si>
    <t>J606-4</t>
  </si>
  <si>
    <t>Кабельный организатор с щёточным вводом для серверного шкафа SHIP J606-4</t>
  </si>
  <si>
    <t>Кабельный организатор с щёточным вводом для серверного шкафа, SHIP, J606-4, Металлический, 1U, Чёрный</t>
  </si>
  <si>
    <t>Комплект крепежа SHIP 700906000 (винт M6 с квадратной накидной гайкой)</t>
  </si>
  <si>
    <t>Комплект крепежа, SHIP, 700906000, Винт M6 с квадратной накидной гайкой (25 штук в пакете)</t>
  </si>
  <si>
    <t>&gt;2000</t>
  </si>
  <si>
    <t>Комплект заземления (проводник и комплект крепежа.) SHIP 701603001</t>
  </si>
  <si>
    <t>Комплект заземления (проводник и комплект крепежа.), SHIP, 701603001</t>
  </si>
  <si>
    <t>Полка выдвижная для серверного шкафа SHIP 700235100</t>
  </si>
  <si>
    <t>Полка выдвижная для серверного шкафа, SHIP, 700235100, 440х350х44 мм, (Для 600-800 мм напольных шкафов), Чёрный</t>
  </si>
  <si>
    <t>Полка выдвижная для серверного шкафа SHIP 700255100</t>
  </si>
  <si>
    <t>Полка выдвижная для серверного шкафа, SHIP, 700255100, 440х550х44 мм, (Для 900-1200 мм напольных шкафов), Чёрный</t>
  </si>
  <si>
    <t>Полка стационарная для серверного шкафа SHIP 700145100</t>
  </si>
  <si>
    <t>Полка стационарная для серверного шкафа, SHIP, 700145100, Универсальная, (Для 450 мм настенных шкафов SE и SQ серии), Чёрный</t>
  </si>
  <si>
    <t>Полка стационарная для серверного шкафа SHIP 700160101</t>
  </si>
  <si>
    <t>Полка стационарная для серверного шкафа, SHIP, 700160101, Универсальная, (Для 600 мм настенных шкафов SE и SQ серии), Чёрный</t>
  </si>
  <si>
    <t>Полка стационарная для серверного шкафа SHIP 700160100</t>
  </si>
  <si>
    <t>Полка стационарная для серверного шкафа, SHIP, 700160100, Универсальная, 440*350*44 мм, (Для 600 мм напольных шкафов), Чёрный</t>
  </si>
  <si>
    <t>Полка стационарная для серверного шкафа SHIP 700180100</t>
  </si>
  <si>
    <t>Полка стационарная для серверного шкафа, SHIP, 700180100, Универсальная, 440х550х44 мм, (Для 800 мм напольных шкафов), Чёрный</t>
  </si>
  <si>
    <t>Полка стационарная для серверного шкафа SHIP 700110100</t>
  </si>
  <si>
    <t>Полка стационарная для серверного шкафа SHIP 700112100</t>
  </si>
  <si>
    <t>Полка стационарная для серверного шкафа, SHIP, 700112100, Универсальная, 440х950х44 мм, (Для 1200 мм напольных шкафов), Чёрный</t>
  </si>
  <si>
    <t>VE700110100</t>
  </si>
  <si>
    <t>Полка стационарная для серверного шкафа, SHIP VE700110100</t>
  </si>
  <si>
    <t>Полка одностороннего крепления для серверного шкафа SHIP 701401102</t>
  </si>
  <si>
    <t>Полка одностороннего крепления для серверного шкафа, SHIP, 701401102, Глубина 150 мм, 1U, Для нагрузки 5 кг, Для настенных шкафов, Чёрный</t>
  </si>
  <si>
    <t>Полка одностороннего крепления для серверного шкафа SHIP 701402108</t>
  </si>
  <si>
    <t>Полка одностороннего крепления для серверного шкафа, SHIP, 701402108, Глубина 400 мм, 2U, Для нагрузки 22 кг, Чёрный</t>
  </si>
  <si>
    <t>Полка одностороннего крепления для серверного шкафа SHIP 701403102</t>
  </si>
  <si>
    <t>Полка одностороннего крепления для серверного шкафа, SHIP, 701403102, Глубина 457 мм, 3U, Для нагрузки 36 кг, Чёрный</t>
  </si>
  <si>
    <t>033750</t>
  </si>
  <si>
    <t>Патч Панель укомплектованная Legrand LCS3 24RJ45 Категория 5e</t>
  </si>
  <si>
    <t>Патч Панель укомплектованная, Legrand, 033750, LCS3, 24RJ45, UTP, Категория 5e, 19" (1U), 24 Порта</t>
  </si>
  <si>
    <t>P197-24</t>
  </si>
  <si>
    <t>Патч Панель SHIP P197-24</t>
  </si>
  <si>
    <t>Патч Панель, SHIP, P197-24, UTP, Категория 5e, 19" (1U), 24 Порта</t>
  </si>
  <si>
    <t>P197-24M</t>
  </si>
  <si>
    <t>Патч Панель SHIP P197-24M</t>
  </si>
  <si>
    <t>Патч Панель, SHIP, P197-24M, FTP, Категория 5e, 19" (1U), 24 Порта</t>
  </si>
  <si>
    <t>P197-24C</t>
  </si>
  <si>
    <t>Патч Панель SHIP P197-24C</t>
  </si>
  <si>
    <t>Патч Панель, SHIP, P197-24C, Цветная, Категория 5e, 19" (1U), 24 Порта</t>
  </si>
  <si>
    <t>P197-24D</t>
  </si>
  <si>
    <t>Патч Панель SHIP P197-24D</t>
  </si>
  <si>
    <t>Патч Панель, SHIP, P197-24D, UTP, (Порты под 45 градусов), Категория 5e, 19" (1U), 24 Порта</t>
  </si>
  <si>
    <t>P197-24A</t>
  </si>
  <si>
    <t>Патч Панель SHIP P197-24A</t>
  </si>
  <si>
    <t>Патч Панель, SHIP, P197-24A, UTP, Категория 6, 19" (1U), 24 Порта</t>
  </si>
  <si>
    <t>033760</t>
  </si>
  <si>
    <t>Патч Панель укомплектованная Legrand LCS3 24RJ45 UTP Категория 6</t>
  </si>
  <si>
    <t>Патч Панель укомплектованная, Legrand, 033760, LCS3, 24RJ45, UTP, Категория 6, 19" (1U), 24 Порта</t>
  </si>
  <si>
    <t>P199-24</t>
  </si>
  <si>
    <t>Патч Панель SHIP P199-24</t>
  </si>
  <si>
    <t>Патч Панель, SHIP, P199-24, Категория 6, FTP (Экранированная), 19" (1U), 24 Порта</t>
  </si>
  <si>
    <t>P197-48</t>
  </si>
  <si>
    <t>Патч Панель SHIP P197-48</t>
  </si>
  <si>
    <t>Патч Панель, SHIP, P197-48, UTP, Категория 5e, 19" (2U), 48 Портов</t>
  </si>
  <si>
    <t>P197-24L5</t>
  </si>
  <si>
    <t>Патч панель SHIP P197-24L5</t>
  </si>
  <si>
    <t>Медная патч панель с 24 двусторонними разъёмами RJ-45, SHIP, P197-24L5, UTP, Категория 5e, 19" (1U), 24 Порта</t>
  </si>
  <si>
    <t>P197-48A</t>
  </si>
  <si>
    <t>Патч панель SHIP P197-48A</t>
  </si>
  <si>
    <t>Патч Панель, SHIP, P197-48A, UTP, Категория 6, 19" (2U), 48 Портов</t>
  </si>
  <si>
    <t>P200-24</t>
  </si>
  <si>
    <t>Патч панель SHIP P200-24</t>
  </si>
  <si>
    <t>Патч Панель, SHIP, P200-24, Категория 6A, S-FTP (Экранированная), 19" (1U), 24 Порта</t>
  </si>
  <si>
    <t>Блок распределения питания Legrand 8 розеток 2К+3 - немецкий стандарт 3м. 220 в.</t>
  </si>
  <si>
    <t>Блок распределения питания, Legrand, 646823, 8 розеток 2К+3 - немецкий стандарт, Для шкафов и стоек размера 19", 8 Розеток, 3 м, 220 в., Чёрный</t>
  </si>
  <si>
    <t>Сетевой фильтр SHIP 700506102 1,8 м. 220 в.</t>
  </si>
  <si>
    <t>Сетевой фильтр, SHIP, 700506102, Для шкафов и стоек размера 19", 6 Розеток, 1.8 м, 16A, 4000W, 220 в., Чёрный</t>
  </si>
  <si>
    <t>Сетевой фильтр SHIP 700508102 1,8 м. 220 в.</t>
  </si>
  <si>
    <t>Сетевой фильтр, SHIP, 700508102, Для шкафов и стоек размера 19", 8 Розеток, 1.8 м, 16A, 4000W, 220 в., Чёрный</t>
  </si>
  <si>
    <t>Сетевой фильтр SHIP 700509102 2 м. 220 в.</t>
  </si>
  <si>
    <t>Сетевой фильтр, SHIP, 700509102, Для шкафов и стоек размера 19", 9 Розеток, 2 м, 16A, 4000W, 220 в.,Чёрный</t>
  </si>
  <si>
    <t>Сетевой фильтр SHIP 700510102 2м. 220 в.</t>
  </si>
  <si>
    <t>Сетевой фильтр, SHIP, 700510102, Для шкафов и стоек размера 19", 5 Розеток C13 + 5 розеток типа Schuko, 2 м, 16A, 2500W, 220 в., Чёрный</t>
  </si>
  <si>
    <t>Сетевой фильтр SHIP 700512102 2м. 220 в.</t>
  </si>
  <si>
    <t>Трёхфазный распределитель питания SHIP 700530302</t>
  </si>
  <si>
    <t>Трёхфазный распределитель питания, SHIP, 700530302, 24 Розеток C13, 6 розеток С19, 3*16А, 3 м, 4000W, Чёрный</t>
  </si>
  <si>
    <t>Специализированный ключ SHIP 701901001</t>
  </si>
  <si>
    <t>Специализированный ключ, SHIP, 701901001, Для крепёжных элементов</t>
  </si>
  <si>
    <t>Уголок поддержки оборудования для крепления в шкаф SHIP 701360100</t>
  </si>
  <si>
    <t>Уголок поддержки оборудования для крепления в шкаф SHIP 701380100</t>
  </si>
  <si>
    <t>Уголок поддержки оборудования для крепления в шкаф SHIP 701310100</t>
  </si>
  <si>
    <t>Уголок поддержки оборудования для крепления в шкаф SHIP 701312100</t>
  </si>
  <si>
    <t>Фальш панель SHIP 700603100</t>
  </si>
  <si>
    <t>Фальш панель, SHIP, 700603100, 19'', 3U</t>
  </si>
  <si>
    <t>Фальш панель SHIP 700601100</t>
  </si>
  <si>
    <t>Фальш панель, SHIP, 700601100, 19'', 1U</t>
  </si>
  <si>
    <t>Цифровой температурный блок SHIP 701801102</t>
  </si>
  <si>
    <t>Цифровой температурный блок, SHIP, 701801102, Чёрный</t>
  </si>
  <si>
    <t>Замок SHIP 701101021</t>
  </si>
  <si>
    <t>Замок для шкафа, SHIP, 701101021, Для напольных шкафов, Серый</t>
  </si>
  <si>
    <t>Замок SHIP 701101020</t>
  </si>
  <si>
    <t>Замок для шкафа, SHIP, 701101020, Для настенных шкафов, Серый</t>
  </si>
  <si>
    <t>Ножки для шкафов и стоек SHIP 700712000</t>
  </si>
  <si>
    <t>Ножки, SHIP, 700712000, Для напольных шкафов и монтажных стоек, (4 штуки в пакете)</t>
  </si>
  <si>
    <t>Ручка SHIP 701102020</t>
  </si>
  <si>
    <t>Ручка для шкафа с замком, SHIP, 701102020, Чёрный</t>
  </si>
  <si>
    <t>Ручка SHIP 701102021</t>
  </si>
  <si>
    <t>Ручка для шкафа с кодовым замком, SHIP, 701102021, Чёрный</t>
  </si>
  <si>
    <t>Городские подвесные с вынесенным металлическим элементом</t>
  </si>
  <si>
    <t xml:space="preserve">ИК/Т-Т-А2-6.0 </t>
  </si>
  <si>
    <t>Кабель оптоволоконный ИК/Т-Т-А2-6.0 кН</t>
  </si>
  <si>
    <t>Кабель оптоволоконный, Интегра, ИК/Т-Т-А2-6.0 кН, подвесной с внешним несущим элементом (стальной трос) в центральной трубке</t>
  </si>
  <si>
    <t>&gt;4000</t>
  </si>
  <si>
    <t>ОКТ-4(G.652.D)-Т/СТ 6кН</t>
  </si>
  <si>
    <t>Кабель оптоволоконный ОКТ-4(G.652.D)-Т/СТ 6кН</t>
  </si>
  <si>
    <t>Кабель оптоволоконный, СКО, ОКТ-4(G.652.D)-Т/СТ 6кН, предназначен для подвески на опорах воздушных линий связи, столбах городского освещения и между зданиями</t>
  </si>
  <si>
    <t>ОКТ-4(G.652.D)-Т/СТ 9кН</t>
  </si>
  <si>
    <t>Кабель оптоволоконный ОКТ-4(G.652.D)-Т/СТ 9кН</t>
  </si>
  <si>
    <t>Кабель оптоволоконный, СКО, ОКТ-4(G.652.D)-Т/СТ 9кН, предназначен для подвески на опорах воздушных линий связи, столбах городского освещения и между зданиями.</t>
  </si>
  <si>
    <t>Кабель оптоволоконный ИК/Т-М4П-А8-8.0 кН</t>
  </si>
  <si>
    <t>Кабель оптоволоконный, Интегра, ИК/Т-М4П-А8-8.0 кН, подвесной с внешним несущим элементом (стальной трос) в модульной конструкции</t>
  </si>
  <si>
    <t>Кабель оптоволоконный ИК/Т-Т-А12-2,5 кН</t>
  </si>
  <si>
    <t>Кабель оптоволоконный, Интегра, ИК/Т-Т-А12-2,5 кН, подвесной с внешним несущим элементом (стальная проволока)</t>
  </si>
  <si>
    <t>Кабель оптоволоконный ИК/Т-Т-А12-6.0 кН</t>
  </si>
  <si>
    <t>Кабель оптоволоконный, Интегра, ИК/Т-Т-А12-6.0 кН, подвесной с внешним несущим элементом (стальной трос) в центральной трубке</t>
  </si>
  <si>
    <t>ОКТ-16(G.652.D)-Т/СТ 9кН</t>
  </si>
  <si>
    <t>Кабель оптоволоконный ОКТ-16(G.652.D)-Т/СТ 9кН</t>
  </si>
  <si>
    <t>Кабель оптоволоконный,СКО, ОКТ-16(G.652.D)-Т/СТ 9кН, предназначен для подвески на опорах воздушных линий связи, столбах городского освещения и между зданиями.</t>
  </si>
  <si>
    <t>Кабель оптоволоконный ИК/Т-Т-А16-6.0 кН</t>
  </si>
  <si>
    <t>Кабель оптоволоконный, Интегра, ИК/Т-Т-А16-6.0 кН, подвесной с внешним несущим элементом (стальной трос) в центральной трубке</t>
  </si>
  <si>
    <t>Кабель оптоволоконный ИК/Т-Т-А16-2,5 кН</t>
  </si>
  <si>
    <t>Кабель оптоволоконный, Интегра, ИК/Т-Т-А16-2,5 кН, подвесной с внешним несущим элементом (стальная проволока)</t>
  </si>
  <si>
    <t>Кабель оптоволоконный ИК/Т-М4П-А16-8.0 кН</t>
  </si>
  <si>
    <t>Кабель оптоволоконный, Интегра, ИК/Т-М4П-А16-8.0 кН, подвесной с внешним несущим элементом (стальной трос) в модульной конструкции</t>
  </si>
  <si>
    <t>ОКТ-24(G.652.D)-Т/СТ 9кН</t>
  </si>
  <si>
    <t>Кабель оптоволоконный ОКТ-24(G.652.D)-Т/СТ 9кН</t>
  </si>
  <si>
    <t>Кабель оптоволоконный,СКО, ОКТ-24(G.652.D)-Т/СТ 9кН, предназначен для подвески на опорах воздушных линий связи, столбах городского освещения и между зданиями.</t>
  </si>
  <si>
    <t>Кабель оптоволоконный ИК/Т-Т-А24-3.0 кН</t>
  </si>
  <si>
    <t>Кабель оптоволоконный, Интегра, ИК/Т-Т-А24-3.0 кН, подвесной с внешним несущим элементом (стальной трос) в центральной трубке</t>
  </si>
  <si>
    <t>Кабель оптоволоконный ИК/Т-Т-А24-6.0 кН</t>
  </si>
  <si>
    <t>Кабель оптоволоконный, Интегра, ИК/Т-Т-А24-6.0 кН, подвесной с внешним несущим элементом (стальной трос) в центральной трубке</t>
  </si>
  <si>
    <t>Кабель оптоволоконный ИК/Т-М4П-А48-8.0 кН</t>
  </si>
  <si>
    <t>Кабель оптоволоконный, Интегра, ИК/Т-М4П-А48-8.0 кН, подвесной с внешним несущим элементом (стальной трос) в модульной конструкции</t>
  </si>
  <si>
    <t>ОКТ-4(G.652.D)-Т/СТ 4кН</t>
  </si>
  <si>
    <t>Кабель оптоволоконный ОКТ-4(G.652.D)-Т/СТ 4кН</t>
  </si>
  <si>
    <t>Кабель оптоволоконный, СКО, ОКТ-4(G.652.D)-Т/СТ 4кН, предназначен для подвески на опорах воздушных линий связи, столбах городского освещения и между зданиями</t>
  </si>
  <si>
    <t>ОКТ-8(G.652.D)-Т/СТ 4кН</t>
  </si>
  <si>
    <t>Кабель оптоволоконный ОКТ-8(G.652.D)-Т/СТ 4кН</t>
  </si>
  <si>
    <t>Кабель оптоволоконный, СКО, ОКТ-8(G.652.D)-Т/СТ 4кН, предназначен для подвески на опорах воздушных линий связи, столбах городского освещения и между зданиями</t>
  </si>
  <si>
    <t>ОКТ-24(G.652.D)-Т/СТ 3кН</t>
  </si>
  <si>
    <t>Кабель оптоволоконный ОКТ-24(G.652.D)-Т/СТ 3кН</t>
  </si>
  <si>
    <t>Кабель оптоволоконный,СКО, ОКТ-24(G.652.D)-Т/СТ 3кН, предназначен для подвески на опорах воздушных линий связи, столбах городского освещения и между зданиями.</t>
  </si>
  <si>
    <t>ОКТ-16(G.652.D)-Т/СТ 3кН</t>
  </si>
  <si>
    <t>Кабель оптоволоконный ОКТ-16(G.652.D)-Т/СТ 3кН</t>
  </si>
  <si>
    <t>Кабель оптоволоконный,СКО, ОКТ-16(G.652.D)-Т/СТ 3кН, предназначен для подвески на опорах воздушных линий связи, столбах городского освещения и между зданиями.</t>
  </si>
  <si>
    <t>ОКТ-8(G.652.D)-Т/СТ 6кН</t>
  </si>
  <si>
    <t>Кабель оптоволоконный ОКТ-8(G.652.D)-Т/СТ 6кН</t>
  </si>
  <si>
    <t>Кабель оптоволоконный, СКО, ОКТ-8(G.652.D)-Т/СТ 6кН, предназначен для подвески на опорах воздушных линий связи, столбах городского освещения и между зданиями</t>
  </si>
  <si>
    <t>ОКТ-8(G.652.D)-Т/СТ 9кН</t>
  </si>
  <si>
    <t>Кабель оптоволоконный ОКТ-8(G.652.D)-Т/СТ 9кН</t>
  </si>
  <si>
    <t>Кабель оптоволоконный, СКО, ОКТ-8(G.652.D)-Т/СТ 9кН, предназначен для подвески на опорах воздушных линий связи, столбах городского освещения и между зданиями.</t>
  </si>
  <si>
    <t>В грунт</t>
  </si>
  <si>
    <t>Кабель оптоволоконный ИКБ-Т-А4-2.7 кН</t>
  </si>
  <si>
    <t>Кабель оптоволоконный, Интегра, ИКБ-Т-А4-2.7 кН, предназначен для прокладки в грунт на основе центральной трубки.</t>
  </si>
  <si>
    <t>Кабель оптоволоконный ИКБ-Т-А8-2.7 кН</t>
  </si>
  <si>
    <t>Кабель оптоволоконный, Интегра, ИКБ-Т-А8-2.7 кН, предназначен для прокладки в грунт на основе центральной трубки.</t>
  </si>
  <si>
    <t>ОКБ-0,22-8П-7кН</t>
  </si>
  <si>
    <t>Кабель оптоволоконный ОКБ-0,22-8П-7кН</t>
  </si>
  <si>
    <t>Кабель оптоволоконный, СКО, ОКБ-0.22-8П-7кН, предназначен для прокладки в грунт на основе модульной конструкции.</t>
  </si>
  <si>
    <t>Кабель оптоволоконный ИКБ-Т-А12-2.7 кН</t>
  </si>
  <si>
    <t>Кабель оптоволоконный, Интегра, ИКБ-Т-А12-2.7 кН, предназначен для прокладки в грунт на основе центральной трубки.</t>
  </si>
  <si>
    <t>Кабель оптоволоконный ИКБ-Т-А16-2.7 кН</t>
  </si>
  <si>
    <t>Кабель оптоволоконный, Интегра, ИКБ-Т-А16-2.7кН, предназначен для прокладки в грунт на основе центральной трубки.</t>
  </si>
  <si>
    <t>&gt;6000</t>
  </si>
  <si>
    <t>ОКБ-0,22-16П-7кН</t>
  </si>
  <si>
    <t>Кабель оптоволоконный ОКБ-0,22-16П-7кН</t>
  </si>
  <si>
    <t>Кабель оптоволоконный, СКО, ОКБ-0.22-16П-7кН, предназначен для прокладки в грунт на основе модульной конструкции.</t>
  </si>
  <si>
    <t>Кабель оптоволоконный ИКБ-М4П-А48-8,0 кН</t>
  </si>
  <si>
    <t>Кабель оптоволоконный, Интегра, ИКБ-М4П-А48-8,0 кН, предназначен для прокладки в грунт на основе модульной конструкции.</t>
  </si>
  <si>
    <t>В кабельную канализацию</t>
  </si>
  <si>
    <t>Кабель оптоволоконный ИКСЛ-Т-А8-2,7 кН</t>
  </si>
  <si>
    <t>Кабель оптоволоконный, Интегра, ИКСЛ-Т-А8-2.7 кН, в центральной трубке ,прокладки в грунтах 1-3 групп, в том числе, зараженных грызунами, а также в кабельной канализации, трубах, по мостам и эстакадам, а также для прокладки в асфальтовом или бетонном покрытии дорог</t>
  </si>
  <si>
    <t>Кабель оптоволоконный ИКСЛ-М4П-А8-2,7 кН</t>
  </si>
  <si>
    <t>Кабель оптоволоконный, Интегра, ИКСЛ-М4П-А8-2.7 кН, бронированный стальной гофрированной ламинированной лентой, для прокладки в кабельную канализацию в модульной конструкции</t>
  </si>
  <si>
    <t>Кабель оптоволоконный ОКЛм-0,22-8П-2,7 кН</t>
  </si>
  <si>
    <t>Кабель оптоволоконный, СКО, ОКЛм-0.22-8П-2.7 кН, броня из стальной гофрированной ленты для прокладки в кабельную канализацию в модульной констркуции.</t>
  </si>
  <si>
    <t>Кабель оптоволоконный ИКСЛ-Т-А12-2,7 кН</t>
  </si>
  <si>
    <t>Кабель оптоволоконный, Интегра, ИКСЛ-Т-А12-2.7 кН, в центральной трубке ,применяется для прокладки в грунтах 1-3 групп, в том числе, зараженных грызунами, а также в кабельной канализации, трубах, по мостам и эстакадам, а также для прокладки в асфальтовом или бетонном покрытии дорог</t>
  </si>
  <si>
    <t>Кабель оптоволоконный ИКСЛ-М4П-А12-2,7 кН</t>
  </si>
  <si>
    <t>Кабель оптоволоконный, Интегра, ИКСЛ-М4П-А12-2.7 кН, в модульной конструкции ,применяется для прокладки в грунтах 1-3 групп, в том числе, зараженных грызунами, а также в кабельной канализации, трубах, по мостам и эстакадам, а также для прокладки в асфальтовом или бетонном покрытии дорог</t>
  </si>
  <si>
    <t>ОКЛм-0,22-12П-2,7 кН</t>
  </si>
  <si>
    <t>Кабель оптоволоконный ОКЛм-0,22-12П-2,7 кН</t>
  </si>
  <si>
    <t>Кабель оптоволоконный, СКО, ОКЛм-0,22-12П-2.7 кН, броня из стальной гофрированной ленты для прокладки в кабельную канализацию в модульной констркуции.</t>
  </si>
  <si>
    <t>Кабель оптоволоконный ИКСЛ-Т-А16-2,7 кН</t>
  </si>
  <si>
    <t>Кабель оптоволоконный, Интегра, ИКСЛ-Т-А16-2.7 кН, в центральной трубке ,применяется для прокладки в грунтах 1-3 групп, в том числе, зараженных грызунами, а также в кабельной канализации, трубах, по мостам и эстакадам, а также для прокладки в асфальтовом или бетонном покрытии дорог</t>
  </si>
  <si>
    <t>ОКЛм-0,22-16П-2,7 кН</t>
  </si>
  <si>
    <t>Кабель оптоволоконный ОКЛм-0,22-16П-2,7 кН</t>
  </si>
  <si>
    <t>Кабель оптоволоконный, СКО, ОКЛм-0,22-16П-2.7 кН, броня из стальной гофрированной ленты для прокладки в кабельную канализацию в модульной констркуции.</t>
  </si>
  <si>
    <t>Кабель оптоволоконный ИКСЛ-М4П-А16-2,7 кН</t>
  </si>
  <si>
    <t>Кабель оптоволоконный, Интегра, ИКСЛ-М4П-А16-2.7 кН, бронированный стальной гофрированной ламинированной лентой, для прокладки в кабельную канализацию в модульной конструкции</t>
  </si>
  <si>
    <t>Кабель оптоволоконный ИКСЛ-Т-А24-2,7 кН</t>
  </si>
  <si>
    <t>Кабель оптоволоконный, Интегра, ИКСЛ-Т-А24-2.7 кН, в центральной трубке , применяется для прокладки в грунтах 1-3 групп, в том числе, зараженных грызунами, а также в кабельной канализации, трубах, по мостам и эстакадам, а также для прокладки в асфальтовом или бетонном покрытии дорог</t>
  </si>
  <si>
    <t>Кабель оптоволоконный ИКСЛ-М4П-А24-2,7 кН</t>
  </si>
  <si>
    <t>Кабель оптоволоконный, Интегра, ИКСЛ-М4П-А24-2.7 кН, бронированный стальной гофрированной ламинированной лентой, для прокладки в кабельную канализацию в модульной конструкции</t>
  </si>
  <si>
    <t>Кабель оптоволоконный ИКСЛ-М4П-А32-2,7 кН</t>
  </si>
  <si>
    <t>Кабель оптоволоконный, Интегра, ИКСЛ-М4П-А32-2.7 кН, в канализацию, бронированный стальной гофрированной ламинированной лентой в модульной конструкций</t>
  </si>
  <si>
    <t>ОКЛм-0,22-32П-2,7 кН</t>
  </si>
  <si>
    <t>Кабель оптоволоконный ОКЛм-0,22-32П-2,7 кН</t>
  </si>
  <si>
    <t>Кабель оптоволоконный, СКО, ОКЛм-0.22-32П-2.7 кН, броня из стальной гофрированной ленты для прокладки в кабельную канализацию в модульной констркуции.</t>
  </si>
  <si>
    <t>ОКЛм-0,22-36П-2,7 кН</t>
  </si>
  <si>
    <t>Кабель оптоволоконный ОКЛм-0,22-36П-2,7 кН</t>
  </si>
  <si>
    <t>Кабель оптоволоконный, СКО, ОКЛм-0.22-36П-2.7 кН, броня из стальной гофрированной ленты для прокладки в кабельную канализацию в модульной констркуции.</t>
  </si>
  <si>
    <t>Кабель оптоволоконный ИКСЛ-М4П-А36-2,7 кН</t>
  </si>
  <si>
    <t>Кабель оптоволоконный, Интегра, ИКСЛ-М4П-А36-2.7 кН, бронированный стальной гофрированной ламинированной лентой, для прокладки в кабельную канализацию в модульной конструкции</t>
  </si>
  <si>
    <t>ОКЛм-0,22-48П-2,7 кН</t>
  </si>
  <si>
    <t>Кабель оптоволоконный ОКЛм-0,22-48П-2,7 кН</t>
  </si>
  <si>
    <t>Кабель оптоволоконный, СКО, ОКЛм-0.22-48П-2.7 кН, броня из стальной гофрированной ленты для прокладки в кабельную канализацию в модульной констркуции.</t>
  </si>
  <si>
    <t>Кабель оптоволоконный ИКСЛ-М4П-А48П-2,7 кН</t>
  </si>
  <si>
    <t>Кабель оптоволоконный, Интегра, ИКСЛ-М4П-А48-2.7 кН, бронированный стальной гофрированной ламинированной лентой, для прокладки в кабельную канализацию в модульной конструкции</t>
  </si>
  <si>
    <t>ОКЛм-0,22-24П-2,7 кН</t>
  </si>
  <si>
    <t>Кабель оптоволоконный ОКЛм-0,22-24П-2,7 кН</t>
  </si>
  <si>
    <t>Кабель оптоволоконный, СКО, ОКЛм-0.22-24П-2.7 кН, броня из стальной гофрированной ленты для прокладки в кабельную канализацию в модульной констркуции.</t>
  </si>
  <si>
    <t>Подвесные самонесущие</t>
  </si>
  <si>
    <t>В трубы</t>
  </si>
  <si>
    <t>ОКГ-0,22-4П-2,7 кН</t>
  </si>
  <si>
    <t>Кабель оптоволоконный ОКГ-0,22-4П-2,7 кН</t>
  </si>
  <si>
    <t>Кабель оптоволоконный, СКО, ОКГ-0.22-4П-2.7 кН, предназначен для прокладки в защитных пластмассовых трубах на основе модульной конструкции.</t>
  </si>
  <si>
    <t>ОКГ-0,22-8П-2,7 кН</t>
  </si>
  <si>
    <t>Кабель оптоволоконный ОКГ-0,22-8П-2,7 кН</t>
  </si>
  <si>
    <t>Кабель оптоволоконный ИК-М5П-А12-2.7кН</t>
  </si>
  <si>
    <t>Кабель оптоволоконный, Интегра, ИК-М5П-А12-2.7кН, модульной конструкции, для прокладки в защитных пластмассовых трубах (ЗПТ), в том числе методом пневмопрокладки</t>
  </si>
  <si>
    <t>ОКГ-0,22-12П-2,7 кН</t>
  </si>
  <si>
    <t>Кабель оптоволоконный ОКГ-0,22-12П-2,7 кН</t>
  </si>
  <si>
    <t>Кабель оптоволоконный, СКО, ОКГ-0.22-12П-2.7 кН, предназначен для прокладки в защитных пластмассовых трубах на основе модульной конструкции.</t>
  </si>
  <si>
    <t>ОКГ-0,22-16П-2,7 кН</t>
  </si>
  <si>
    <t>Кабель оптоволоконный ОКГ-0,22-16П-2,7 кН</t>
  </si>
  <si>
    <t>ОКГ-0,22-24П-2,7 кН</t>
  </si>
  <si>
    <t>Кабель оптоволоконный ОКГ-0,22-24П-2,7 кН</t>
  </si>
  <si>
    <t>Кабель оптоволоконный ИК-М5П-А24-2.7кН</t>
  </si>
  <si>
    <t>Кабель оптоволоконный, Интегра, ИК-М5П-А24-2.7кН, модульной конструкции, для прокладки в защитных пластмассовых трубах (ЗПТ), в том числе методом пневмопрокладки</t>
  </si>
  <si>
    <t>ОКГ-0,22-32П-2,7 кН</t>
  </si>
  <si>
    <t>Кабель оптоволоконный ОКГ-0,22-32П-2,7 кН</t>
  </si>
  <si>
    <t>Кабель оптоволоконный, СКО, ОКГ-0.22-32П-2,7 кН, предназначен для прокладки в защитных пластмассовых трубах на основе модульной конструкции.</t>
  </si>
  <si>
    <t xml:space="preserve">ИК-М4П-А32-2.7 </t>
  </si>
  <si>
    <t>Кабель оптоволоконный ИК-М4П-А32-2.7кН</t>
  </si>
  <si>
    <t>Кабель оптоволоконный, Интегра, ИК-М4П-А32-2.7кН, модульной конструкции, для прокладки в защитных пластмассовых трубах (ЗПТ), в том числе методом пневмопрокладки</t>
  </si>
  <si>
    <t>ОКГ-0,22-36П-2,7 кН</t>
  </si>
  <si>
    <t>Кабель оптоволоконный ОКГ-0,22-36П-2,7 кН</t>
  </si>
  <si>
    <t xml:space="preserve">ИК-М4П-А36-2.7 </t>
  </si>
  <si>
    <t>Кабель оптоволоконный ИК-М4П-А36-2.7кН</t>
  </si>
  <si>
    <t>Кабель оптоволоконный, Интегра, ИК-М4П-А36-2.7кН, модульной конструкции, для прокладки в защитных пластмассовых трубах (ЗПТ), в том числе методом пневмопрокладки</t>
  </si>
  <si>
    <t>ИК-М4П-А48-2.7</t>
  </si>
  <si>
    <t>Кабель оптоволоконный ИК-М4П-А48-2.7кН</t>
  </si>
  <si>
    <t>Кабель оптоволоконный, Интегра, ИК-М4П-А48-2.7кН, модульной конструкции, для прокладки в защитных пластмассовых трубах (ЗПТ), в том числе методом пневмопрокладки</t>
  </si>
  <si>
    <t>ОКГ-0,22-48П-2,7 кН</t>
  </si>
  <si>
    <t>Кабель оптоволоконный ОКГ-0,22-48П-2,7 кН</t>
  </si>
  <si>
    <t>Кабель оптоволоконный ИК-М5П-А4-2.7кН</t>
  </si>
  <si>
    <t>Кабель оптоволоконный, Интегра, ИК-М5П-А4-2.7кН, модульной конструкции, для прокладки в защитных пластмассовых трубах (ЗПТ), в том числе методом пневмопрокладки</t>
  </si>
  <si>
    <t>ИК/Д2-Т-А16-1.9 кН (плоский)</t>
  </si>
  <si>
    <t>Кабель оптоволоконный ИК/Д2-Т-А16-1.9 кН (плоский)</t>
  </si>
  <si>
    <t>Кабель оптоволоконный,Интегра, ИК/Д2-Т-А16-1.9 кН (плоский), предназначены для подвеса на опорах линий связи, между зданиями и сооружениями.</t>
  </si>
  <si>
    <t>Кабель оптоволоконный ИК/Д2-Т-А24-1.4 кН (плоский)</t>
  </si>
  <si>
    <t>Кабель оптоволоконный, Интегра, ИК/Д2-Т-А24-1.4 кН (плоский), предназначены для подвеса на опорах линий связи, между зданиями и сооружениями.</t>
  </si>
  <si>
    <t>Кабель оптоволоконный ИК-Т-А2-1.0 кН( круглый)</t>
  </si>
  <si>
    <t>Кабель оптоволоконный, Интегра, ИК-Т-А2-1.0 кН, подвесной круглый с двумя периферийными силовыми элементами</t>
  </si>
  <si>
    <t>Кабель оптоволоконный ИК-Т-А4-1.0 кН (круглый)</t>
  </si>
  <si>
    <t>Кабель оптоволоконный, Интегра, ИК-Т-А4-1.0 кН, подвесной круглый с двумя периферийными силовыми элементами</t>
  </si>
  <si>
    <t>Кабель оптоволоконный ИК-Т-А8-1.0 кН (круглый)</t>
  </si>
  <si>
    <t>Кабель оптоволоконный, Интегра, ИК-Т-А8-1.0 кН, подвесной круглый с двумя периферийными силовыми элементами</t>
  </si>
  <si>
    <t>Кабель оптоволоконный ИК-Т-А12-1.0 кН (круглый)</t>
  </si>
  <si>
    <t>Кабель оптоволоконный, Интегра, ИК-Т-А12-1.0 кН, подвесной круглый с двумя периферийными силовыми элементами</t>
  </si>
  <si>
    <t>Кабель оптоволоконный ИК-Т-А16-1.0 кН (круглый)</t>
  </si>
  <si>
    <t>Кабель оптоволоконный, Интегра, ИК-Т-А16-1.0 кН, подвесной круглый с двумя периферийными силовыми элементами</t>
  </si>
  <si>
    <t>Локальные</t>
  </si>
  <si>
    <t xml:space="preserve">ИКнг(А)-HF-М4П-А2-0.4кН  </t>
  </si>
  <si>
    <t>Кабель оптоволоконный ИКнг(А)-HF-М4П-А2-0.4 кН</t>
  </si>
  <si>
    <t>Кабель оптоволоконный, Интегра,ИКнг(А)-HF-М4П-А2-0.4 кН, модульной конструкции, в негорючей оболочке применяется внутри помещений, зданий и сооружений, а также для прокладки внутри шахт</t>
  </si>
  <si>
    <t>Кабель оптоволоконный ИКнг(А)-HF-М4П-А4-0.4 кН</t>
  </si>
  <si>
    <t>Кабель оптоволоконный, Интегра,ИКнг(А)-HF-М4П-А4-0.4 кН, в негорючей оболочке применяется внутри помещений, зданий и сооружений, а также для прокладки внутри шахт</t>
  </si>
  <si>
    <t>Кабель оптоволоконный ИКнг(А)-HF-М4П-А8-0.4 кН</t>
  </si>
  <si>
    <t>Кабель оптоволоконный, Интегра,ИКнг(А)-HF-М4П-А8-0.4 кН, в негорючей оболочке применяется внутри помещений, зданий и сооружений, а также для прокладки внутри шахт</t>
  </si>
  <si>
    <t xml:space="preserve">ИКнг(А)-HF-М4П-А12-0.4кН </t>
  </si>
  <si>
    <t>Кабель оптоволоконный ИКнг(А)-HF-М4П-А12-0.4 кН</t>
  </si>
  <si>
    <t>Кабель оптоволоконный, Интегра,ИКнг(А)-HF-М4П-А12-0.4 кН, в негорючей оболочке применяется внутри помещений, зданий и сооружений, а также для прокладки внутри шахт</t>
  </si>
  <si>
    <t>Сварочные аппараты и рефлектометры для оптоволокна</t>
  </si>
  <si>
    <t xml:space="preserve"> INNO Instrument</t>
  </si>
  <si>
    <t>Аппарат для сварки оптических волокон INNO Instrument View6S</t>
  </si>
  <si>
    <t>Аппарат для сварки оптических волокон, INNO Instrument, View6S, выравнивание по сердцевине</t>
  </si>
  <si>
    <t>Рефлектометр оптический A870</t>
  </si>
  <si>
    <t>Рефлектометр оптический INNO Instrument A870</t>
  </si>
  <si>
    <t>IN-VFL-10</t>
  </si>
  <si>
    <t>Визуальный локатор повреждений IN-VFL-10 (новый)</t>
  </si>
  <si>
    <t>Визуальный локатор повреждений, INNO Instrument, IN-VFL-10, для измерений волоконно-оптических линий</t>
  </si>
  <si>
    <t>INNO INSTRUMENT Е-14</t>
  </si>
  <si>
    <t>Электроды сменные INNO Instrument Е-14</t>
  </si>
  <si>
    <t>Электроды сменные, INNO Instrument, Е-14, для Аппаратов для сварки оптических волокон</t>
  </si>
  <si>
    <t>INNO INSTRUMENT V7e</t>
  </si>
  <si>
    <t>Электроды сменные INNO Instrument Е-50</t>
  </si>
  <si>
    <t>Электроды сменные, INNO Instrument, Е-50, для Аппаратов для сварки оптических волокон View-6S, IFS-10/IFS-15S/H (совместимы с Fujikura ELCT2-20A)</t>
  </si>
  <si>
    <t>Лезвие скалывателя INNO Instrument B-27</t>
  </si>
  <si>
    <t>Лезвие скалывателя, INNO Instrument, B-27,(Обрезка оптического волокна)</t>
  </si>
  <si>
    <t>Оптоволоконные патч корды 2.0 Simplex Одномод</t>
  </si>
  <si>
    <t>Патч Корд Оптоволоконный LC/APC-ST/UPC SM 9/125 Simplex 2.0мм 1 м</t>
  </si>
  <si>
    <t>Патч корд оптоволоконный,, LC/APC-ST/UPC SM 9/125 Simplex 2.0мм 1 м, LSZH</t>
  </si>
  <si>
    <t>Патч Корд Оптоволоконный SС/UPC-FC/UPC SM 9/125 Simplex 2.0мм 1 м</t>
  </si>
  <si>
    <t>Патч корд оптоволоконный,, SC/UPC-FC/UPC SM 9/125 Simplex 2.0мм 1 м, LSZH</t>
  </si>
  <si>
    <t>Патч Корд Оптоволоконный SС/UPC-LC/UPC SM 9/125 Simplex 2.0мм 1 м</t>
  </si>
  <si>
    <t>Патч корд оптоволоконный,, SC/UPC-LC/UPC SM 9/125 Simplex 2.0мм 1 м, LSZH</t>
  </si>
  <si>
    <t>Патч Корд Оптоволоконный LC/UPC-LC/UPC SM 9/125 Simplex 2.0мм 1 м</t>
  </si>
  <si>
    <t>Патч корд оптоволоконный,, LC/UPC-LC/UPC SM 9/125 Simplex 2.0мм 1 м, LSZH</t>
  </si>
  <si>
    <t>Патч Корд Оптоволоконный ST/UPC-ST/UPC SM 9/125 Simplex 2.0мм 1 м</t>
  </si>
  <si>
    <t>Патч корд оптоволоконный,, ST/UPC-ST/UPC SM 9/125 Simplex 2.0мм 1 м, LSZH</t>
  </si>
  <si>
    <t>Патч Корд Оптоволоконный SC/UPC-ST/UPC SM 9/125 Simplex 2.0мм 1 м</t>
  </si>
  <si>
    <t>Патч корд оптоволоконный,, SC/UPC-ST/UPC SM 9/125 Simplex 2.0мм 1 м, LSZH</t>
  </si>
  <si>
    <t>Патч Корд Оптоволоконный SC/UPC-SC/APC SM 9/125 Simplex 2.0мм 1 м</t>
  </si>
  <si>
    <t>Патч корд оптоволоконный,, SC/UPC-SC/APC SM 9/125 Simplex 2.0мм 1 м, LSZH</t>
  </si>
  <si>
    <t>Патч Корд Оптоволоконный SC/APC-ST/UPC SM 9/125 Simplex 2.0мм 1 м</t>
  </si>
  <si>
    <t>Патч корд оптоволоконный,, SC/APC-ST/UPC SM 9/125 Simplex 2.0мм 1 м,LSZH</t>
  </si>
  <si>
    <t>Патч Корд Оптоволоконный SC/APC-LC/UPC SM 9/125 Simplex 2.0мм 1 м</t>
  </si>
  <si>
    <t>Патч корд оптоволоконный,, SC/APC-LC/UPC SM 9/125 Simplex 2.0мм 1 м, LSZH</t>
  </si>
  <si>
    <t>Патч Корд Оптоволоконный FC/APC-FC/APC SM 9/125 Simplex 2.0мм 1 м</t>
  </si>
  <si>
    <t>Патч корд оптоволоконный,, FC/APC-FC/APC SM 9/125 Simplex 2.0мм 1 м, LSZH</t>
  </si>
  <si>
    <t>Патч Корд Оптоволоконный SC/APC-FC/UPC SM 9/125 Simplex 2.0мм 1 м</t>
  </si>
  <si>
    <t>Патч корд оптоволоконный,, SC/APC-FC/UPC SM 9/125 Simplex 2.0мм 1 м, LSZH</t>
  </si>
  <si>
    <t>Патч Корд Оптоволоконный LС/UPC-ST/UPC SM 9/125 Simplex 2.0мм 1 м</t>
  </si>
  <si>
    <t>Патч корд оптоволоконный,, LС/UPC-ST/UPC SM 9/125 Simplex 2.0мм 1 м, LSZH</t>
  </si>
  <si>
    <t>Патч Корд Оптоволоконный SC/UPC-SC/UPC SM 9/125 Simplex 2.0мм 1 м</t>
  </si>
  <si>
    <t>Патч корд оптоволоконный,, SC/UPC-SC/UPC SM 9/125 Simplex 2.0мм 1 м, LSZH</t>
  </si>
  <si>
    <t>Патч Корд Оптоволоконный LC/APC-LC/UPC SM 9/125 Simplex 2.0мм 1 м</t>
  </si>
  <si>
    <t>Патч корд оптоволоконный,, LC/APC-LC/UPC SM 9/125 Simplex 2.0мм 1 м, LSZH</t>
  </si>
  <si>
    <t>Патч Корд Оптоволоконный FС/UPC-LC/UPC SM 9/125 Simplex 2.0мм 1 м</t>
  </si>
  <si>
    <t>Патч корд оптоволоконный,, FС/UPC-LC/UPC SM 9/125 Simplex 2.0мм 1 м, LSZH</t>
  </si>
  <si>
    <t>Патч Корд Оптоволоконный FС/UPC-LC/APC SM 9/125 Simplex 2.0мм 1 м</t>
  </si>
  <si>
    <t>Патч корд оптоволоконный,, FС/UPC-LC/APC SM 9/125 Simplex 2.0мм 1 м, LSZH</t>
  </si>
  <si>
    <t>Патч Корд Оптоволоконный FC/UPC-ST/UPC SM 9/125 Simplex 2.0мм 1 м</t>
  </si>
  <si>
    <t>Патч корд оптоволоконный,, FC/UPC-ST/UPC SM 9/125 Simplex 2.0мм 1 м, LSZH</t>
  </si>
  <si>
    <t>Патч Корд Оптоволоконный FC/UPC-FC/UPC SM 9/125 Simplex 2.0мм 1 м</t>
  </si>
  <si>
    <t>Патч корд оптоволоконный,, FC/UPC-FC/UPC SM 9/125 Simplex 2.0мм 1 м, LSZH</t>
  </si>
  <si>
    <t>Патч Корд Оптоволоконный FC/UPC-FC/APC SM 9/125 Simplex 2.0мм 1 м</t>
  </si>
  <si>
    <t>Патч корд оптоволоконный,, FC/UPC-FC/APC SM 9/125 Simplex 2.0мм 1 м, LSZH</t>
  </si>
  <si>
    <t>Патч Корд Оптоволоконный FC/APC-ST/UPC SM 9/125 Simplex 2.0мм 1 м</t>
  </si>
  <si>
    <t>Патч корд оптоволоконный,, FC/APC-ST/UPC SM 9/125 Simplex 2.0мм 1 м, LSZH</t>
  </si>
  <si>
    <t>Патч Корд Оптоволоконный FC/APC-SC/UPC SM 9/125 Simplex 2.0мм 1 м</t>
  </si>
  <si>
    <t>Патч корд оптоволоконный,, FC/APC-SC/UPC SM 9/125 Simplex 2.0мм 1 м, LSZH</t>
  </si>
  <si>
    <t>Патч Корд Оптоволоконный FC/APC-LC/UPC SM 9/125 Simplex 2.0мм 1 м</t>
  </si>
  <si>
    <t>Патч корд оптоволоконный,, FC/APC-LC/UPC SM 9/125 Simplex 2.0мм 1 м, LSZH</t>
  </si>
  <si>
    <t>Патч Корд Оптоволоконный FC/APC-LC/APC SM 9/125 Simplex 2.0мм 1 м</t>
  </si>
  <si>
    <t>Патч корд оптоволоконный,, FC/APC-LC/APC SM 9/125 Simplex 2.0мм 1 м, LSZH</t>
  </si>
  <si>
    <t>Патч Корд Оптоволоконный SC/APC-SC/APC SM 9/125 Simplex 2.0мм 1 м</t>
  </si>
  <si>
    <t>Патч корд оптоволоконный,, SC/APC-SC/APC SM 9/125 Simplex 2.0мм 1 м, LSZH</t>
  </si>
  <si>
    <t>Оптоволоконные патч корды 2.0 Duplex Одномод</t>
  </si>
  <si>
    <t>Патч Корд Оптоволоконный LC/UPC-LC/UPC SM 9/125 Duplex 2.0мм 1 м</t>
  </si>
  <si>
    <t>Патч корд оптоволоконный,, LC/UPC-LC/UPC SM 9/125 Duplex 2.0мм 1 м, LSZH</t>
  </si>
  <si>
    <t>Патч Корд Оптоволоконный ST/UPC-ST/UPC SM 9/125 Duplex 2.0мм 1 м</t>
  </si>
  <si>
    <t>Патч корд оптоволоконный,, ST/UPC-ST/UPC SM 9/125 Duplex 2.0мм 1 м, LSZH</t>
  </si>
  <si>
    <t>Патч Корд Оптоволоконный SC/UPC-SC/APC SM 9/125 Duplex 2.0мм 1 м</t>
  </si>
  <si>
    <t>Патч корд оптоволоконный,, SC/UPC-SC/APC SM 9/125 Duplex 2.0мм 1 м, LSZH</t>
  </si>
  <si>
    <t>Патч Корд Оптоволоконный SC/APC-ST/UPC SM 9/125 Duplex 2.0мм 1 м</t>
  </si>
  <si>
    <t>Патч корд оптоволоконный,, SC/APC-ST/UPC SM 9/125 Duplex 2.0мм 1 м, LSZH</t>
  </si>
  <si>
    <t>Патч Корд Оптоволоконный SC/APC-SC/APC SM 9/125 Duplex 2.0мм 1 м</t>
  </si>
  <si>
    <t>Патч корд оптоволоконный,, SC/APC-SC/APC SM 9/125 Duplex 2.0мм 1 м, LSZH</t>
  </si>
  <si>
    <t>Патч Корд Оптоволоконный SC/APC-LC/UPC SM 9/125 Duplex 2.0мм 1 м</t>
  </si>
  <si>
    <t>Патч корд оптоволоконный,, SC/APC-LC/UPC SM 9/125 Duplex 2.0мм 1 м, LSZH</t>
  </si>
  <si>
    <t>Патч Корд Оптоволоконный SC/APC-LC/APC SM 9/125 Duplex 2.0мм 1 м</t>
  </si>
  <si>
    <t>Патч корд оптоволоконный,, SC/APC-LC/APC SM 9/125 Duplex 2.0мм 1 м, LSZH</t>
  </si>
  <si>
    <t>Патч Корд Оптоволоконный SC/APC-FC/UPC SM 9/125 Duplex 2.0мм 1 м</t>
  </si>
  <si>
    <t>Патч корд оптоволоконный,, SC/APC-FC/UPC SM 9/125 Duplex 2.0мм 1 м, LSZH</t>
  </si>
  <si>
    <t>Патч Корд Оптоволоконный LC/APC-ST/UPC SM 9/125 Duplex 2.0мм 1 м</t>
  </si>
  <si>
    <t>Патч корд оптоволоконный,, LC/APC-ST/UPC SM 9/125 Duplex 2.0мм 1 м, LSZH</t>
  </si>
  <si>
    <t>Патч Корд Оптоволоконный LC/APC-LC/UPC SM 9/125 Duplex 2.0мм 1 м</t>
  </si>
  <si>
    <t>Патч корд оптоволоконный,, LC/APC-LC/UPC SM 9/125 Duplex 2.0мм 1 м, LSZH</t>
  </si>
  <si>
    <t>Патч Корд Оптоволоконный FС/UPC-LC/APC SM 9/125 Duplex 2.0мм 1 м</t>
  </si>
  <si>
    <t>Патч корд оптоволоконный,, FС/UPC-LC/APC SM 9/125 Duplex 2.0мм 1 м, LSZH</t>
  </si>
  <si>
    <t>Патч Корд Оптоволоконный FC/UPC-FC/UPC SM 9/125 Duplex 2.0мм 1 м</t>
  </si>
  <si>
    <t>Патч корд оптоволоконный,, FC/UPC-FC/UPC SM 9/125 Duplex 2.0мм 1 м, LSZH</t>
  </si>
  <si>
    <t>Патч Корд Оптоволоконный FC/APC-ST/UPC SM 9/125 Duplex 2.0мм 1 м</t>
  </si>
  <si>
    <t>Патч корд оптоволоконный,, FC/APC-ST/UPC SM 9/125 Duplex 2.0мм 1 м, LSZH</t>
  </si>
  <si>
    <t>Патч Корд Оптоволоконный FC/APC-LC/UPC SM 9/125 Duplex 2.0мм 1 м</t>
  </si>
  <si>
    <t>Патч корд оптоволоконный,, FC/APC-LC/UPC SM 9/125 Duplex 2.0мм 1 м, LSZH</t>
  </si>
  <si>
    <t>Патч Корд Оптоволоконный FC/APC-LC/APC SM 9/125 Duplex 2.0мм 1 м</t>
  </si>
  <si>
    <t>Патч корд оптоволоконный,, FC/APC-LC/APC SM 9/125 Duplex 2.0мм 1 м, LSZH</t>
  </si>
  <si>
    <t>Патч Корд Оптоволоконный FC/APC-FC/APC SM 9/125 Duplex 2.0мм 1 м</t>
  </si>
  <si>
    <t>Патч корд оптоволоконный,, FC/APC-FC/APC SM 9/125 Duplex 2.0мм 1 м, LSZH</t>
  </si>
  <si>
    <t>Патч Корд Оптоволоконный SC/UPC-SC/UPC SM 9/125 Duplex 2.0мм 1 м</t>
  </si>
  <si>
    <t>Патч корд оптоволоконный,, SC/UPC-SC/UPC SM 9/125 Duplex 2.0мм 1 м, LSZH</t>
  </si>
  <si>
    <t>Патч Корд Оптоволоконный LС/UPC-ST/UPC SM 9/125 Duplex 2.0мм 1 м</t>
  </si>
  <si>
    <t>Патч корд оптоволоконный,, LС/UPC-ST/UPC SM 9/125 Duplex 2.0мм 1 м, LSZH</t>
  </si>
  <si>
    <t>Патч Корд Оптоволоконный SC/UPC-ST/UPC SM 9/125 Duplex 2.0мм 1 м</t>
  </si>
  <si>
    <t>Патч корд оптоволоконный,, SC/UPC-ST/UPC SM 9/125 Duplex 2.0мм 1 м, LSZH</t>
  </si>
  <si>
    <t>Оптоволоконные патч корды 3.0 Simplex Одномод</t>
  </si>
  <si>
    <t>Патч Корд Оптоволоконный SC/UPC-ST/UPC SM 9/125 Simplex 3.0мм 1 м</t>
  </si>
  <si>
    <t>Патч корд оптоволоконный,, SC/UPC-ST/UPC SM 9/125 Simplex 3.0мм 1 м, LSZH</t>
  </si>
  <si>
    <t>Патч Корд Оптоволоконный SC/APC-FC/UPC SM 9/125 Simplex 3.0мм 1 м</t>
  </si>
  <si>
    <t>Патч корд оптоволоконный,, SC/APC-FC/UPC SM 9/125 Simplex 3.0мм 1 м, LSZH</t>
  </si>
  <si>
    <t>Патч Корд Оптоволоконный LC/APC-ST/UPC SM 9/125 Simplex 3.0мм 1 м</t>
  </si>
  <si>
    <t>Патч корд оптоволоконный,, LC/APC-ST/UPC SM 9/125 Simplex 3.0мм 1 м, LSZH</t>
  </si>
  <si>
    <t>Патч Корд Оптоволоконный LC/APC-LC/UPC SM 9/125 Simplex 3.0мм 1 м</t>
  </si>
  <si>
    <t>Патч корд оптоволоконный,, LC/APC-LC/UPC SM 9/125 Simplex 3.0мм 1 м, LSZH</t>
  </si>
  <si>
    <t>Патч Корд Оптоволоконный FС/UPC-LC/APC SM 9/125 Simplex 3.0мм 1 м</t>
  </si>
  <si>
    <t>Патч корд оптоволоконный,, FС/UPC-LC/APC SM 9/125 Simplex 3.0мм 1 м, LSZH</t>
  </si>
  <si>
    <t>Патч Корд Оптоволоконный FC/UPC-ST/UPC SM 9/125 Simplex 3.0мм 1 м</t>
  </si>
  <si>
    <t>Патч корд оптоволоконный,, FC/UPC-ST/UPC SM 9/125 Simplex 3.0мм 1 м, LSZH</t>
  </si>
  <si>
    <t>Патч Корд Оптоволоконный FC/UPC-FC/APC SM 9/125 Simplex 3.0мм 1 м</t>
  </si>
  <si>
    <t>Патч корд оптоволоконный,, FC/UPC-FC/APC SM 9/125 Simplex 3.0мм 1 м, LSZH</t>
  </si>
  <si>
    <t>Патч Корд Оптоволоконный FC/APC-ST/UPC SM 9/125 Simplex 3.0мм 1 м</t>
  </si>
  <si>
    <t>Патч корд оптоволоконный,, FC/APC-ST/UPC SM 9/125 Simplex 3.0мм 1 м, LSZH</t>
  </si>
  <si>
    <t>Патч Корд Оптоволоконный FC/APC-SC/UPC SM 9/125 Simplex 3.0мм 1 м</t>
  </si>
  <si>
    <t>Патч корд оптоволоконный,, FC/APC-SC/UPC SM 9/125 Simplex 3.0мм 1 м, LSZH</t>
  </si>
  <si>
    <t>Патч Корд Оптоволоконный FC/APC-LC/UPC SM 9/125 Simplex 3.0мм 1 м</t>
  </si>
  <si>
    <t>Патч корд оптоволоконный,, FC/APC-LC/UPC SM 9/125 Simplex 3.0мм 1 м, LSZH</t>
  </si>
  <si>
    <t>Патч Корд Оптоволоконный FC/APC-LC/APC SM 9/125 Simplex 3.0мм 1 м</t>
  </si>
  <si>
    <t>Патч корд оптоволоконный,, FC/APC-LC/APC SM 9/125 Simplex 3.0мм 1 м, LSZH</t>
  </si>
  <si>
    <t>Патч Корд Оптоволоконный FC/APC-FC/APC SM 9/125 Simplex 3.0мм 1 м</t>
  </si>
  <si>
    <t>Патч корд оптоволоконный,, FC/APC-FC/APC SM 9/125 Simplex 3.0мм 1 м, LSZH</t>
  </si>
  <si>
    <t>Патч Корд Оптоволоконный SС/UPC-LC/APC SM 9/125 Simplex 3.0мм 1 м</t>
  </si>
  <si>
    <t>Патч корд оптоволоконный,, SC/UPC-LC/APC SM 9/125 Simplex 3.0мм 1 м, LSZH</t>
  </si>
  <si>
    <t>Патч Корд Оптоволоконный LC/APC-LC/APC SM 9/125 Simplex 3.0мм 1 м</t>
  </si>
  <si>
    <t>Патч корд оптоволоконный,, LC/APC-LC/APC SM 9/125 Simplex 3.0мм 1 м, LSZH</t>
  </si>
  <si>
    <t>Патч Корд Оптоволоконный SС/UPC-LC/UPC SM 9/125 Simplex 3.0мм 1 м</t>
  </si>
  <si>
    <t>Патч корд оптоволоконный,, SC/UPC-LC/UPC SM 9/125 Simplex 3.0мм 1 м, LSZH</t>
  </si>
  <si>
    <t>Патч Корд Оптоволоконный ST/UPC-ST/UPC SM 9/125 Simplex 3.0мм 1 м</t>
  </si>
  <si>
    <t>Патч корд оптоволоконный,, ST/UPC-ST/UPC SM 9/125 Simplex 3.0мм 1 м, LSZH</t>
  </si>
  <si>
    <t>Патч Корд Оптоволоконный SC/APC-SC/APC SM 9/125 Simplex 3.0мм 1 м</t>
  </si>
  <si>
    <t>Патч корд оптоволоконный,, SC/APC-SC/APC SM 9/125 Simplex 3.0мм 1 м, LSZH</t>
  </si>
  <si>
    <t>Патч Корд Оптоволоконный LС/UPC-ST/UPC SM 9/125 Simplex 3.0мм 1 м</t>
  </si>
  <si>
    <t>Патч корд оптоволоконный,, LC/UPC-ST/UPC SM 9/125 Simplex 3.0мм 1 м, LSZH</t>
  </si>
  <si>
    <t>Патч Корд Оптоволоконный LC/UPC-LC/UPC SM 9/125 Simplex 3.0мм 1 м</t>
  </si>
  <si>
    <t>Патч корд оптоволоконный,, LC/UPC-LC/UPC SM 9/125 Simplex 3.0мм 1 м, LSZH</t>
  </si>
  <si>
    <t>Патч Корд Оптоволоконный FС/UPC-LC/UPC SM 9/125 Simplex 3.0мм 1 м</t>
  </si>
  <si>
    <t>Патч корд оптоволоконный,, FC/UPC-LC/UPC SM 9/125 Simplex 3.0мм 1 м, LSZH</t>
  </si>
  <si>
    <t>Патч Корд Оптоволоконный SС/UPC-FC/UPC SM 9/125 Simplex 3.0мм 1 м</t>
  </si>
  <si>
    <t>Патч корд оптоволоконный,, SC/UPC-FC/UPC SM 9/125 Simplex 3.0мм 1 м, LSZH</t>
  </si>
  <si>
    <t>Патч Корд Оптоволоконный SC/UPC-SC/UPC SM 9/125 Simplex 3.0мм 1 м</t>
  </si>
  <si>
    <t>Патч корд оптоволоконный,, SC/UPC-SC/UPC SM 9/125 Simplex 3.0мм 1 м, LSZH</t>
  </si>
  <si>
    <t>Патч Корд Оптоволоконный FC/UPC-FC/UPC SM 9/125 Simplex 3.0мм 1 м</t>
  </si>
  <si>
    <t>Патч корд оптоволоконный,, FC/UPC-FC/UPC SM 9/125 Simplex 3.0мм 1 м, LSZH</t>
  </si>
  <si>
    <t>Патч Корд Оптоволоконный SC/APC-LC/APC SM 9/125 Simplex 3.0мм 1 м</t>
  </si>
  <si>
    <t>Патч корд оптоволоконный,, SC/APC-LC/APC SM 9/125 Simplex 3.0мм 1 м, LSZH</t>
  </si>
  <si>
    <t>Патч Корд Оптоволоконный SC/UPC-SC/APC SM 9/125 Simplex 3.0мм 1 м</t>
  </si>
  <si>
    <t>Патч корд оптоволоконный,, SC/UPC-SC/APC SM 9/125 Simplex 3.0мм 1 м, LSZH</t>
  </si>
  <si>
    <t>Патч Корд Оптоволоконный SC/APC-ST/UPC SM 9/125 Simplex 3.0мм 1 м</t>
  </si>
  <si>
    <t>Патч корд оптоволоконный,, SC/APC-ST/UPC SM 9/125 Simplex 3.0мм 1 м, LSZH</t>
  </si>
  <si>
    <t>Оптоволоконные патч корды 3.0 Simplex Многомод</t>
  </si>
  <si>
    <t>Патч Корд Оптоволоконный ST/UPC-ST/UPC MM OM3 50/125 Simplex 3.0мм 1 м</t>
  </si>
  <si>
    <t>Патч корд оптоволоконный,, ST/UPC-ST/UPC MM OM3 50/125 Simplex 3.0мм 1 м, LSZH</t>
  </si>
  <si>
    <t>Патч Корд Оптоволоконный SC/UPC-ST/UPC MM OM2 50/125 Simplex 3.0мм 1 м</t>
  </si>
  <si>
    <t>Патч корд оптоволоконный,, SC/UPC-ST/UPC MM OM2 50/125 Simplex 3.0мм 1 м, LSZH</t>
  </si>
  <si>
    <t>Патч Корд Оптоволоконный ST/UPC-ST/UPC MM OM2 50/125 Simplex 3.0мм 1 м</t>
  </si>
  <si>
    <t>Патч корд оптоволоконный,, ST/UPC-ST/UPC MM OM2 50/125 Simplex 3.0мм 1 м, LSZH</t>
  </si>
  <si>
    <t>Патч Корд Оптоволоконный FC/UPC-FC/UPC MM OM3 50/125 Simplex 3.0мм 1 м</t>
  </si>
  <si>
    <t>Патч корд оптоволоконный,, FC/UPC-FC/UPC MM OM3 50/125 Simplex 3.0мм 1 м, LSZH</t>
  </si>
  <si>
    <t>Патч Корд Оптоволоконный FC/UPC-LC/UPC MM OM3 50/125 Simplex 3.0мм 1 м</t>
  </si>
  <si>
    <t>Патч корд оптоволоконный,, FC/UPC-LC/UPC MM OM3 50/125 Simplex 3.0мм 1 м, LSZH</t>
  </si>
  <si>
    <t>Патч Корд Оптоволоконный FC/UPC-SC/UPC MM OM3 50/125 Simplex 3.0мм 1 м</t>
  </si>
  <si>
    <t>Патч корд оптоволоконный,, FC/UPC-SC/UPC MM OM3 50/125 Simplex 3.0мм 1 м, LSZH</t>
  </si>
  <si>
    <t>Патч Корд Оптоволоконный FC/UPC-ST/UPC MM OM3 50/125 Simplex 3.0мм 1 м</t>
  </si>
  <si>
    <t>Патч корд оптоволоконный,, FC/UPC-ST/UPC MM OM3 50/125 Simplex 3.0мм 1 м, LSZH</t>
  </si>
  <si>
    <t>Патч Корд Оптоволоконный LC/UPC-LC/UPC MM OM3 50/125 Simplex 3.0мм 1 м</t>
  </si>
  <si>
    <t>Патч корд оптоволоконный,, LC/UPC-LC/UPC MM OM3 50/125 Simplex 3.0мм 1 м, LSZH</t>
  </si>
  <si>
    <t>Патч Корд Оптоволоконный LC/UPC-ST/UPC MM OM3 50/125 Simplex 3.0мм 1 м</t>
  </si>
  <si>
    <t>Патч корд оптоволоконный,, LC/UPC-ST/UPC MM OM3 50/125 Simplex 3.0мм 1 м, LSZH</t>
  </si>
  <si>
    <t>Патч Корд Оптоволоконный SC/UPC-ST/UPC MM OM3 50/125 Simplex 3.0мм 1 м</t>
  </si>
  <si>
    <t>Патч корд оптоволоконный,, SC/UPC-ST/UPC MM OM3 50/125 Simplex 3.0мм 1 м, LSZH</t>
  </si>
  <si>
    <t>Патч Корд Оптоволоконный LC/UPC-LC/UPC MM OM1 62.5/125 Simplex 3.0мм 1 м</t>
  </si>
  <si>
    <t>Патч корд оптоволоконный,, LC/UPC-LC/UPC MM OM1 62.5/125 Simplex 3.0мм 1 м, LSZH</t>
  </si>
  <si>
    <t>Патч Корд Оптоволоконный FC/UPC-FC/UPC MM OM4 50/125 Simplex 3.0мм 1 м</t>
  </si>
  <si>
    <t>Патч корд оптоволоконный,, FC/UPC-FC/UPC MM OM4 50/125 Simplex 3.0мм 1 м, LSZH</t>
  </si>
  <si>
    <t>Патч Корд Оптоволоконный FC/UPC-LC/UPC MM OM4 50/125 Simplex 3.0мм 1 м</t>
  </si>
  <si>
    <t>Патч корд оптоволоконный,, FC/UPC-LC/UPC MM OM4 50/125 Simplex 3.0мм 1 м, LSZH</t>
  </si>
  <si>
    <t>Патч Корд Оптоволоконный FC/UPC-SC/UPC MM OM4 50/125 Simplex 3.0мм 1 м</t>
  </si>
  <si>
    <t>Патч корд оптоволоконный,, FC/UPC-SC/UPC MM OM4 50/125 Simplex 3.0мм 1 м, LSZH</t>
  </si>
  <si>
    <t>Патч Корд Оптоволоконный FC/UPC-ST/UPC MM OM4 50/125 Simplex 3.0мм 1 м</t>
  </si>
  <si>
    <t>Патч корд оптоволоконный,, FC/UPC-ST/UPC MM OM4 50/125 Simplex 3.0мм 1 м, LSZH</t>
  </si>
  <si>
    <t>Патч Корд Оптоволоконный LC/UPC-ST/UPC MM OM4 50/125 Simplex 3.0мм 1 м</t>
  </si>
  <si>
    <t>Патч корд оптоволоконный,, LC/UPC-ST/UPC MM OM4 50/125 Simplex 3.0мм 1 м, LSZH</t>
  </si>
  <si>
    <t>Патч Корд Оптоволоконный SC/UPC-LC/UPC MM OM4 50/125 Simplex 3.0мм 1 м</t>
  </si>
  <si>
    <t>Патч корд оптоволоконный,, SC/UPC-LC/UPC MM OM4 50/125 Simplex 3.0мм 1 м, LSZH</t>
  </si>
  <si>
    <t>Патч Корд Оптоволоконный SC/UPC-SC/UPC MM OM4 50/125 Simplex 3.0мм 1 м</t>
  </si>
  <si>
    <t>Патч корд оптоволоконный,, SC/UPC-SC/UPC MM OM4 50/125 Simplex 3.0мм 1 м, LSZH</t>
  </si>
  <si>
    <t>Патч Корд Оптоволоконный SC/UPC-ST/UPC MM OM4 50/125 Simplex 3.0мм 1 м</t>
  </si>
  <si>
    <t>Патч корд оптоволоконный,, SC/UPC-ST/UPC MM OM4 50/125 Simplex 3.0мм 1 м, LSZH</t>
  </si>
  <si>
    <t>Патч Корд Оптоволоконный ST/UPC-ST/UPC MM OM4 50/125 Simplex 3.0мм 1 м</t>
  </si>
  <si>
    <t>Патч корд оптоволоконный,, ST/UPC-ST/UPC MM OM4 50/125 Simplex 3.0мм 1 м, LSZH</t>
  </si>
  <si>
    <t>Патч Корд Оптоволоконный SC/UPC-LC/UPC MM OM2 50/125 Simplex 3.0мм 1 м</t>
  </si>
  <si>
    <t>Патч корд оптоволоконный,, SC/UPC-LC/UPC MM OM2 50/125 Simplex 3.0мм 1 м, LSZH</t>
  </si>
  <si>
    <t>Патч Корд Оптоволоконный ST/UPC-ST/UPC MM OM1 62.5/125 Simplex 3.0мм 1 м</t>
  </si>
  <si>
    <t>Патч корд оптоволоконный,, ST/UPC-ST/UPC MM OM1 62.5/125 Simplex 3.0мм 1 м, LSZH</t>
  </si>
  <si>
    <t>Патч Корд Оптоволоконный LC/UPC-LC/UPC MM OM4 50/125 Simplex 3.0мм 1 м</t>
  </si>
  <si>
    <t>Патч корд оптоволоконный,, LC/UPC-LC/UPC MM OM4 50/125 Simplex 3.0мм 1 м, LSZH</t>
  </si>
  <si>
    <t>Патч Корд Оптоволоконный SC/UPC-SC/UPC MM OM3 50/125 Simplex 3.0мм 1 м</t>
  </si>
  <si>
    <t>Патч корд оптоволоконный,, SC/UPC-SC/UPC MM OM3 50/125 Simplex 3.0мм 1 м, LSZH</t>
  </si>
  <si>
    <t>Патч Корд Оптоволоконный SC/UPC-LC/UPC MM OM3 50/125 Simplex 3.0мм 1 м</t>
  </si>
  <si>
    <t>Патч корд оптоволоконный,, SC/UPC-LC/UPC MM OM3 50/125 Simplex 3.0мм 1 м, LSZH</t>
  </si>
  <si>
    <t>Патч Корд Оптоволоконный FC/UPC-FC/UPC MM OM1 62.5/125 Simplex 3.0мм 1 м</t>
  </si>
  <si>
    <t>Патч корд оптоволоконный,, FC/UPC-FC/UPC MM OM1 62.5/125 Simplex 3.0мм 1 м, LSZH</t>
  </si>
  <si>
    <t>Патч Корд Оптоволоконный FC/UPC-LC/UPC MM OM1 62.5/125 Simplex 3.0мм 1 м</t>
  </si>
  <si>
    <t>Патч корд оптоволоконный,, FC/UPC-LC/UPC MM OM1 62.5/125 Simplex 3.0мм 1 м, LSZH</t>
  </si>
  <si>
    <t>Патч Корд Оптоволоконный FC/UPC-SC/UPC MM OM1 62.5/125 Simplex 3.0мм 1 м</t>
  </si>
  <si>
    <t>Патч корд оптоволоконный,, FC/UPC-SC/UPC MM OM1 62.5/125 Simplex 3.0мм 1 м, LSZH</t>
  </si>
  <si>
    <t>Патч Корд Оптоволоконный FC/UPC-ST/UPC MM OM1 62.5/125 Simplex 3.0мм 1 м</t>
  </si>
  <si>
    <t>Патч корд оптоволоконный,, FC/UPC-ST/UPC MM OM1 62.5/125 Simplex 3.0мм 1 м, LSZH</t>
  </si>
  <si>
    <t>Патч Корд Оптоволоконный LC/UPC-SC/UPC MM OM1 62.5/125 Simplex 3.0мм 1 м</t>
  </si>
  <si>
    <t>Патч корд оптоволоконный,, LC/UPC-SC/UPC MM OM1 62.5/125 Simplex 3.0мм 1 м, LSZH</t>
  </si>
  <si>
    <t>Патч Корд Оптоволоконный LC/UPC-ST/UPC MM OM1 62.5/125 Simplex 3.0мм 1 м</t>
  </si>
  <si>
    <t>Патч корд оптоволоконный,, LC/UPC-ST/UPC MM OM1 62.5/125 Simplex 3.0мм 1 м, LSZH</t>
  </si>
  <si>
    <t>Патч Корд Оптоволоконный SC/UPC-SC/UPC MM OM1 62.5/125 Simplex 3.0мм 1 м</t>
  </si>
  <si>
    <t>Патч корд оптоволоконный,, SC/UPC-SC/UPC MM OM1 62.5/125 Simplex 3.0мм 1 м, LSZH</t>
  </si>
  <si>
    <t>Патч Корд Оптоволоконный SC/UPC-ST/UPC MM OM1 62.5/125 Simplex 3.0мм 1 м</t>
  </si>
  <si>
    <t>Патч корд оптоволоконный,, SC/UPC-ST/UPC MM OM1 62.5/125 Simplex 3.0мм 1 м, LSZH</t>
  </si>
  <si>
    <t>Патч Корд Оптоволоконный FC/UPC-FC/UPC MM OM2 50/125 Simplex 3.0мм 1 м</t>
  </si>
  <si>
    <t>Патч корд оптоволоконный,, FC/UPC-FC/UPC MM OM2 50/125 Simplex 3.0мм 1 м, LSZH</t>
  </si>
  <si>
    <t>Патч Корд Оптоволоконный FC/UPC-LC/UPC MM OM2 50/125 Simplex 3.0мм 1 м</t>
  </si>
  <si>
    <t>Патч корд оптоволоконный,, FC/UPC-LC/UPC MM OM2 50/125 Simplex 3.0мм 1 м, LSZH</t>
  </si>
  <si>
    <t>Патч Корд Оптоволоконный FC/UPC-SC/UPC MM OM2 50/125 Simplex 3.0мм 1 м</t>
  </si>
  <si>
    <t>Патч корд оптоволоконный,, FC/UPC-SC/UPC MM OM2 50/125 Simplex 3.0мм 1 м, LSZH</t>
  </si>
  <si>
    <t>Патч Корд Оптоволоконный FC/UPC-ST/UPC MM OM2 50/125 Simplex 3.0мм 1 м</t>
  </si>
  <si>
    <t>Патч корд оптоволоконный,, FC/UPC-ST/UPC MM OM2 50/125 Simplex 3.0мм 1 м, LSZH</t>
  </si>
  <si>
    <t>Патч Корд Оптоволоконный LC/UPC-LC/UPC MM OM2 50/125 Simplex 3.0мм 1 м</t>
  </si>
  <si>
    <t>Патч корд оптоволоконный,, LC/UPC-LC/UPC MM OM2 50/125 Simplex 3.0мм 1 м, LSZH</t>
  </si>
  <si>
    <t>Патч Корд Оптоволоконный LC/UPC-ST/UPC MM OM2 50/125 Simplex 3.0мм 1 м</t>
  </si>
  <si>
    <t>Патч корд оптоволоконный,, LC/UPC-ST/UPC MM OM2 50/125 Simplex 3.0мм 1 м, LSZH</t>
  </si>
  <si>
    <t>Патч Корд Оптоволоконный SC/UPC-SC/UPC MM OM2 50/125 Simplex 3.0мм 1 м</t>
  </si>
  <si>
    <t>Патч корд оптоволоконный,, SC/UPC-SC/UPC MM OM2 50/125 Simplex 3.0мм 1 м, LSZH</t>
  </si>
  <si>
    <t>Патч Корд Оптоволоконный FC/UPC-FC/UPC MM OM1 62.5/125 Simplex 3.0мм 2 м</t>
  </si>
  <si>
    <t>Патч корд оптоволоконный,, FC/UPC-FC/UPC MM OM1 62.5/125 Simplex 3.0мм 2 м, LSZH</t>
  </si>
  <si>
    <t>Оптоволоконные патч корды 3.0 Duplex Одномод</t>
  </si>
  <si>
    <t>Патч Корд Оптоволоконный LC/APC-ST/UPC SM 9/125 Duplex 3.0мм 1 м</t>
  </si>
  <si>
    <t>Патч корд оптоволоконный,, LC/APC-ST/UPC SM 9/125 Duplex 3.0мм 1 м, LSZH</t>
  </si>
  <si>
    <t>Патч Корд Оптоволоконный LC/APC-LC/UPC SM 9/125 Duplex 3.0мм 1 м</t>
  </si>
  <si>
    <t>Патч корд оптоволоконный,, LC/APC-LC/UPC SM 9/125 Duplex 3.0мм 1 м, LSZH</t>
  </si>
  <si>
    <t>Патч Корд Оптоволоконный FC/APC-ST/UPC SM 9/125 Duplex 3.0мм 1 м</t>
  </si>
  <si>
    <t>Патч корд оптоволоконный,, FC/APC-ST/UPC SM 9/125 Duplex 3.0мм 1 м, LSZH</t>
  </si>
  <si>
    <t>Патч Корд Оптоволоконный FC/APC-LC/UPC SM 9/125 Duplex 3.0мм 1 м</t>
  </si>
  <si>
    <t>Патч корд оптоволоконный,, FC/APC-LC/UPC SM 9/125 Duplex 3.0мм 1 м, LSZH</t>
  </si>
  <si>
    <t>Патч Корд Оптоволоконный FC/APC-FC/APC SM 9/125 Duplex 3.0мм 1 м</t>
  </si>
  <si>
    <t>Патч корд оптоволоконный,, FC/APC-FC/APC SM 9/125 Duplex 3.0мм 1 м, LSZH</t>
  </si>
  <si>
    <t>Патч Корд Оптоволоконный SC/UPC-LC/APC SM 9/125 Duplex 3.0мм 1 м</t>
  </si>
  <si>
    <t>Патч корд оптоволоконный,, SC/UPC-LC/APC SM 9/125 Duplex 3.0мм 1 м, LSZH</t>
  </si>
  <si>
    <t>Патч Корд Оптоволоконный SC/UPC-LC/UPC SM 9/125 Duplex 3.0мм 1 м</t>
  </si>
  <si>
    <t>Патч корд оптоволоконный,, SC/UPC-LC/UPC SM 9/125 Duplex 3.0мм 1 м, LSZH</t>
  </si>
  <si>
    <t>Патч Корд Оптоволоконный LC/UPC-ST/UPC SM 9/125 Duplex 3.0мм 1 м</t>
  </si>
  <si>
    <t>Патч корд оптоволоконный,, LC/UPC-ST/UPC SM 9/125 Duplex 3.0мм 1 м, LSZH</t>
  </si>
  <si>
    <t>Патч Корд Оптоволоконный LC/UPC-LC/UPC SM 9/125 Duplex 3.0мм 1 м</t>
  </si>
  <si>
    <t>Патч корд оптоволоконный,, LC/UPC-LC/UPC SM 9/125 Duplex 3.0мм 1 м, LSZH</t>
  </si>
  <si>
    <t>Патч Корд Оптоволоконный FC/UPC-ST/UPC SM 9/125 Duplex 3.0мм 1 м</t>
  </si>
  <si>
    <t>Патч корд оптоволоконный,, FC/UPC-ST/UPC SM 9/125 Duplex 3.0мм 1 м, LSZH</t>
  </si>
  <si>
    <t>Патч Корд Оптоволоконный FC/UPC-FC/UPC SM 9/125 Duplex 3.0мм 1м</t>
  </si>
  <si>
    <t>Патч корд оптоволоконный,, FC/UPC-FC/UPC SM 9/125 Duplex 3.0мм 1м, LSZH</t>
  </si>
  <si>
    <t>Патч Корд Оптоволоконный SC/APC-LC/UPC SM 9/125 Duplex 3.0мм 1 м</t>
  </si>
  <si>
    <t>Патч корд оптоволоконный,, SC/APC-LC/UPC SM 9/125 Duplex 3.0мм 1 м, LSZH</t>
  </si>
  <si>
    <t>Патч Корд Оптоволоконный SC/APC-FC/UPC SM 9/125 Duplex 3.0мм 1 м</t>
  </si>
  <si>
    <t>Патч корд оптоволоконный,, SC/APC-FC/UPC SM 9/125 Duplex 3.0мм 1 м, LSZH</t>
  </si>
  <si>
    <t>Патч Корд Оптоволоконный SC/APC-ST/UPC SM 9/125 Duplex 3.0мм 1 м</t>
  </si>
  <si>
    <t>Патч корд оптоволоконный,, SC/APC-ST/UPC SM 9/125 Duplex 3.0мм 1 м, LSZH</t>
  </si>
  <si>
    <t>Патч Корд Оптоволоконный SC/UPC-SC/UPC SM 9/125 Duplex 3.0мм 1 м</t>
  </si>
  <si>
    <t>Патч корд оптоволоконный,, SC/UPC-SC/UPC SM 9/125 Duplex 3.0мм 1 м, LSZH</t>
  </si>
  <si>
    <t>Патч Корд Оптоволоконный SС/UPC-FC/UPC SM 9/125 Duplex 3.0мм 1 м</t>
  </si>
  <si>
    <t>Патч корд оптоволоконный,, SC/UPC-FC/UPC SM 9/125 Duplex 3.0мм 1 м, LSZH</t>
  </si>
  <si>
    <t>Патч Корд Оптоволоконный ST/UPC-ST/UPC SM 9/125 Duplex 3.0мм 1 м</t>
  </si>
  <si>
    <t>Патч корд оптоволоконный,, ST/UPC-ST/UPC SM 9/125 Duplex 3.0мм 1 м, LSZH</t>
  </si>
  <si>
    <t>Патч Корд Оптоволоконный LC/APC-LC/APC SM 9/125 Duplex 3.0мм 1 м</t>
  </si>
  <si>
    <t>Патч корд оптоволоконный,, LC/APC-LC/APC SM 9/125 Duplex 3.0мм 1 м, LSZH</t>
  </si>
  <si>
    <t>Патч Корд Оптоволоконный SC/UPC-SC/APC SM 9/125 Duplex 3.0мм 1 м</t>
  </si>
  <si>
    <t>Патч корд оптоволоконный,, SC/UPC-SC/APC SM 9/125 Duplex 3.0мм 1 м, LSZH</t>
  </si>
  <si>
    <t>Патч Корд Оптоволоконный SC/UPC-ST/UPC SM 9/125 Duplex 3.0мм 1 м</t>
  </si>
  <si>
    <t>Патч корд оптоволоконный,, SC/UPC-ST/UPC SM 9/125 Duplex 3.0мм 1 м, LSZH</t>
  </si>
  <si>
    <t>Патч Корд Оптоволоконный FC/APC-LC/APC SM 9/125 Duplex 3.0мм 1 м</t>
  </si>
  <si>
    <t>Патч корд оптоволоконный,, FC/APC-LC/APC SM 9/125 Duplex 3.0мм 1 м, LSZH</t>
  </si>
  <si>
    <t>Патч Корд Оптоволоконный ST/UPC-ST/UPC SM 9/125 Duplex 3.0мм 2 м</t>
  </si>
  <si>
    <t>Патч корд оптоволоконный,, ST/UPC-ST/UPC SM 9/125 Duplex 3.0мм 2 м, LSZH</t>
  </si>
  <si>
    <t>Патч Корд Оптоволоконный ST/UPC-ST/UPC SM 9/125 Duplex 3.0мм 3 м</t>
  </si>
  <si>
    <t>Патч корд оптоволоконный,, ST/UPC-ST/UPC SM 9/125 Duplex 3.0мм 3 м, LSZH</t>
  </si>
  <si>
    <t>Оптоволоконные патч корды 3.0 Duplex Многомод</t>
  </si>
  <si>
    <t>Патч Корд Оптоволоконный ST/UPC-ST/UPC MM OM3 50/125 Duplex 3.0мм 1 м</t>
  </si>
  <si>
    <t>Патч корд оптоволоконный,, ST/UPC-ST/UPC MM OM3 50/125 Duplex 3.0мм 1 м, LSZH</t>
  </si>
  <si>
    <t>Патч Корд Оптоволоконный LC/UPC-ST/UPC MM OM2 50/125 Duplex 3.0мм 1 м</t>
  </si>
  <si>
    <t>Патч корд оптоволоконный,, LC/UPC-ST/UPC MM OM2 50/125 Duplex 3.0мм 1 м, LSZH</t>
  </si>
  <si>
    <t>Патч Корд Оптоволоконный SC/UPC-ST/UPC MM OM2 50/125 Duplex 3.0мм 1 м</t>
  </si>
  <si>
    <t>Патч корд оптоволоконный,, SC/UPC-ST/UPC MM OM2 50/125 Duplex 3.0мм 1 м, LSZH</t>
  </si>
  <si>
    <t>Патч Корд Оптоволоконный FC/UPC-FC/UPC MM OM3 50/125 Duplex 3.0мм 1 м</t>
  </si>
  <si>
    <t>Патч корд оптоволоконный,, FC/UPC-FC/UPC MM OM3 50/125 Duplex 3.0мм 1 м, LSZH</t>
  </si>
  <si>
    <t>Патч Корд Оптоволоконный FC/UPC-LC/UPC MM OM3 50/125 Duplex 3.0мм 1 м</t>
  </si>
  <si>
    <t>Патч корд оптоволоконный,, FC/UPC-LC/UPC MM OM3 50/125 Duplex 3.0мм 1 м, LSZH</t>
  </si>
  <si>
    <t>Патч Корд Оптоволоконный FC/UPC-ST/UPC MM OM3 50/125 Duplex 3.0мм 1 м</t>
  </si>
  <si>
    <t>Патч корд оптоволоконный,, FC/UPC-ST/UPC MM OM3 50/125 Duplex 3.0мм 1 м, LSZH</t>
  </si>
  <si>
    <t>Патч Корд Оптоволоконный LC/UPC-ST/UPC MM OM3 50/125 Duplex 3.0мм 1 м</t>
  </si>
  <si>
    <t>Патч корд оптоволоконный,, LC/UPC-ST/UPC MM OM3 50/125 Duplex 3.0мм 1 м, LSZH</t>
  </si>
  <si>
    <t>Патч Корд Оптоволоконный SC/UPC-FC/UPC MM OM3 50/125 Duplex 3.0мм 1 м</t>
  </si>
  <si>
    <t>Патч корд оптоволоконный,, SC/UPC-FC/UPC MM OM3 50/125 Duplex 3.0мм 1 м, LSZH</t>
  </si>
  <si>
    <t>Патч Корд Оптоволоконный SC/UPC-SC/UPC MM OM3 50/125 Duplex 3.0мм 1 м</t>
  </si>
  <si>
    <t>Патч корд оптоволоконный,, SC/UPC-SC/UPC MM OM3 50/125 Duplex 3.0мм 1 м, LSZH</t>
  </si>
  <si>
    <t>Патч Корд Оптоволоконный SC/UPC-ST/UPC MM OM3 50/125 Duplex 3.0мм 1 м</t>
  </si>
  <si>
    <t>Патч корд оптоволоконный,, SC/UPC-ST/UPC MM OM3 50/125 Duplex 3.0мм 1 м,LSZH</t>
  </si>
  <si>
    <t>Патч Корд Оптоволоконный FC/UPC-ST/UPC MM OM2 50/125 Duplex 3.0мм 1 м</t>
  </si>
  <si>
    <t>Патч корд оптоволоконный,, FC/UPC-ST/UPC MM OM2 50/125 Duplex 3.0мм 1 м, LSZH</t>
  </si>
  <si>
    <t>Патч Корд Оптоволоконный FC/UPC-FC/UPC MM OM4 50/125 Duplex 3.0мм 1 м</t>
  </si>
  <si>
    <t>Патч корд оптоволоконный,, FC/UPC-FC/UPC MM OM4 50/125 Duplex 3.0мм 1 м, LSZH</t>
  </si>
  <si>
    <t>Патч Корд Оптоволоконный FC/UPC-LC/UPC MM OM4 50/125 Duplex 3.0мм 1 м</t>
  </si>
  <si>
    <t>Патч корд оптоволоконный,, FC/UPC-LC/UPC MM OM4 50/125 Duplex 3.0мм 1 м, LSZH</t>
  </si>
  <si>
    <t>Патч Корд Оптоволоконный FC/UPC-ST/UPC MM OM4 50/125 Duplex 3.0мм 1 м</t>
  </si>
  <si>
    <t>Патч корд оптоволоконный,, FC/UPC-ST/UPC MM OM4 50/125 Duplex 3.0мм 1 м, LSZH</t>
  </si>
  <si>
    <t>Патч Корд Оптоволоконный LC/UPC-ST/UPC MM OM4 50/125 Duplex 3.0мм 1 м</t>
  </si>
  <si>
    <t>Патч корд оптоволоконный,, LC/UPC-ST/UPC MM OM4 50/125 Duplex 3.0мм 1 м, LSZH</t>
  </si>
  <si>
    <t>Патч Корд Оптоволоконный SC/UPC-FC/UPC MM OM4 50/125 Duplex 3.0мм 1 м</t>
  </si>
  <si>
    <t>Патч корд оптоволоконный,, SC/UPC-FC/UPC MM OM4 50/125 Duplex 3.0мм 1 м, LSZH</t>
  </si>
  <si>
    <t>Патч Корд Оптоволоконный SC/UPC-LC/UPC MM OM4 50/125 Duplex 3.0мм 1 м</t>
  </si>
  <si>
    <t>Патч корд оптоволоконный,, SC/UPC-LC/UPC MM OM4 50/125 Duplex 3.0мм 1 м, LSZH</t>
  </si>
  <si>
    <t>Патч Корд Оптоволоконный SC/UPC-SC/UPC MM OM4 50/125 Duplex 3.0мм 1 м</t>
  </si>
  <si>
    <t>Патч корд оптоволоконный,, SC/UPC-SC/UPC MM OM4 50/125 Duplex 3.0мм 1 м, LSZH</t>
  </si>
  <si>
    <t>Патч Корд Оптоволоконный SC/UPC-ST/UPC MM OM4 50/125 Duplex 3.0мм 1 м</t>
  </si>
  <si>
    <t>Патч корд оптоволоконный,, SC/UPC-ST/UPC MM OM4 50/125 Duplex 3.0мм 1 м, LSZH</t>
  </si>
  <si>
    <t>Патч Корд Оптоволоконный ST/UPC-ST/UPC MM OM4 50/125 Duplex 3.0мм 1 м</t>
  </si>
  <si>
    <t>Патч корд оптоволоконный,, ST/UPC-ST/UPC MM OM4 50/125 Duplex 3.0мм 1 м, LSZH</t>
  </si>
  <si>
    <t>Патч Корд Оптоволоконный SC/UPC-FC/UPC MM OM2 50/125 Duplex 3.0мм 1 м</t>
  </si>
  <si>
    <t>Патч корд оптоволоконный,, SC/UPC-FC/UPC MM OM2 50/125 Duplex 3.0мм 1 м, LSZH</t>
  </si>
  <si>
    <t>Патч Корд Оптоволоконный LC/UPC-LC/UPC MM OM1 62.5/125 Duplex 3.0мм 1 м</t>
  </si>
  <si>
    <t>Патч корд оптоволоконный,, LC/UPC-LC/UPC MM OM1 62.5/125 Duplex 3.0мм 1 м, LSZH</t>
  </si>
  <si>
    <t>Патч Корд Оптоволоконный SC/UPC-ST/UPC MM OM1 62.5/125 Duplex 3.0мм 1 м</t>
  </si>
  <si>
    <t>Патч Корд Оптоволоконный,, SC/UPC-ST/UPC MM OM1 62.5/125 Duplex 3.0мм 1 м, LSZH</t>
  </si>
  <si>
    <t>Патч Корд Оптоволоконный SC/UPC-SC/UPC MM OM2 50/125 Duplex 3.0мм 1 м</t>
  </si>
  <si>
    <t>Патч корд оптоволоконный,, SC/UPC-SC/UPC MM OM2 50/125 Duplex 3.0мм 1 м, LSZH</t>
  </si>
  <si>
    <t>Патч Корд Оптоволоконный LC/UPC-LC/UPC MM OM2 50/125 Duplex 3.0мм 1 м</t>
  </si>
  <si>
    <t>Патч корд оптоволоконный,, LC/UPC-LC/UPC MM OM2 50/125 Duplex 3.0мм 1 м, LSZH</t>
  </si>
  <si>
    <t>Патч Корд Оптоволоконный ST/UPC-ST/UPC MM OM2 50/125 Duplex 3.0мм 1 м</t>
  </si>
  <si>
    <t>Патч корд оптоволоконный,, ST/UPC-ST/UPC MM OM2 50/125 Duplex 3.0мм 1 м, LSZH</t>
  </si>
  <si>
    <t>Патч Корд Оптоволоконный LC/UPC-LC/UPC MM OM4 50/125 Duplex 3.0мм 1 м</t>
  </si>
  <si>
    <t>Патч корд оптоволоконный,, LC/UPC-LC/UPC MM OM4 50/125 Duplex 3.0мм 1 м, LSZH</t>
  </si>
  <si>
    <t>Патч Корд Оптоволоконный SC/UPC-FC/UPC MM OM1 62.5/125 Duplex 3.0мм 1 м</t>
  </si>
  <si>
    <t>Патч корд оптоволоконный,, SC/UPC-FC/UPC MM OM1 62.5/125 Duplex 3.0мм 1 м, LSZH</t>
  </si>
  <si>
    <t>Патч Корд Оптоволоконный SC/UPC-LC/UPC MM OM3 50/125 Duplex 3.0мм 1 м</t>
  </si>
  <si>
    <t>Патч корд оптоволоконный,, SC/UPC-LC/UPC MM OM3 50/125 Duplex 3.0мм 1 м, LSZH</t>
  </si>
  <si>
    <t>Патч Корд Оптоволоконный SC/UPC-LC/UPC MM OM2 50/125 Duplex 3.0мм 1 м</t>
  </si>
  <si>
    <t>Патч корд оптоволоконный,, SC/UPC-LC/UPC MM OM2 50/125 Duplex 3.0мм 1 м, LSZH</t>
  </si>
  <si>
    <t>Патч Корд Оптоволоконный LC/UPC-LC/UPC MM OM3 50/125 Duplex 3.0мм 1 м</t>
  </si>
  <si>
    <t>Патч корд оптоволоконный,, LC/UPC-LC/UPC MM OM3 50/125 Duplex 3.0мм 1 м, LSZH</t>
  </si>
  <si>
    <t>Патч Корд Оптоволоконный ST/UPC-ST/UPC MM OM1 62.5/125 Duplex 3.0мм 1 м</t>
  </si>
  <si>
    <t>Патч корд оптоволоконный,, ST/UPC-ST/UPC MM OM1 62.5/125 Duplex 3.0мм 1 м, LSZH</t>
  </si>
  <si>
    <t>Патч Корд Оптоволоконный SC/UPC-LC/UPC MM OM1 62.5/125 Duplex 3.0мм 1 м</t>
  </si>
  <si>
    <t>Патч корд оптоволоконный,, SC/UPC-LC/UPC MM OM1 62.5/125 Duplex 3.0мм 1 м, LSZH</t>
  </si>
  <si>
    <t>Патч Корд Оптоволоконный FC/UPC-FC/UPC MM OM1 62.5/125 Duplex 3.0мм 1 м</t>
  </si>
  <si>
    <t>Патч корд оптоволоконный,, FC/UPC-FC/UPC MM OM1 62.5/125 Duplex 3.0мм 1 м, LSZH</t>
  </si>
  <si>
    <t>Патч Корд Оптоволоконный FC/UPC-LC/UPC MM OM1 62.5/125 Duplex 3.0мм 1 м</t>
  </si>
  <si>
    <t>Патч корд оптоволоконный,, FC/UPC-LC/UPC MM OM1 62.5/125 Duplex 3.0мм 1 м, LSZH</t>
  </si>
  <si>
    <t>Патч Корд Оптоволоконный FC/UPC-ST/UPC MM OM1 62.5/125 Duplex 3.0мм 1 м</t>
  </si>
  <si>
    <t>Патч корд оптоволоконный,, FC/UPC-ST/UPC MM OM1 62.5/125 Duplex 3.0мм 1 м, LSZH</t>
  </si>
  <si>
    <t>Патч Корд Оптоволоконный LC/UPC-ST/UPC MM OM1 62.5/125 Duplex 3.0мм 1 м</t>
  </si>
  <si>
    <t>Патч корд оптоволоконный,, LC/UPC-ST/UPC MM OM1 62.5/125 Duplex 3.0мм 1 м, LSZH</t>
  </si>
  <si>
    <t>Патч Корд Оптоволоконный FC/UPC-FC/UPC MM OM2 50/125 Duplex 3.0мм 1 м</t>
  </si>
  <si>
    <t>Патч корд оптоволоконный,, FC/UPC-FC/UPC MM OM2 50/125 Duplex 3.0мм 1 м, LSZH</t>
  </si>
  <si>
    <t>Патч Корд Оптоволоконный FC/UPC-LC/UPC MM OM2 50/125 Duplex 3.0мм 1 м</t>
  </si>
  <si>
    <t>Патч корд оптоволоконный,, FC/UPC-LC/UPC MM OM2 50/125 Duplex 3.0мм 1 м, LSZH</t>
  </si>
  <si>
    <t>Патч Корд Оптоволоконный SC/UPC-SC/UPC MM OM1 62.5/125 Duplex 3.0мм 1 м</t>
  </si>
  <si>
    <t>Патч корд оптоволоконный,, SC/UPC-SC/UPC MM OM1 62.5/125 Duplex 3.0мм 1 м, LSZH</t>
  </si>
  <si>
    <t>Абонентские дроп патч корды (FTTH)</t>
  </si>
  <si>
    <t>Абонентский FTTH Патч Корд SС/UPC-SC/APC SM 1 м</t>
  </si>
  <si>
    <t>Абонентский FTTH Патч Корд,, SС/UPC-SC/APC SM 1 м, Для внутр. прокладки, Белый, LSZH</t>
  </si>
  <si>
    <t>Абонентский FTTH Патч Корд SС/APC-SC/APC SM 1 м</t>
  </si>
  <si>
    <t>Абонентский FTTH Патч Корд,, SС/APC-SC/APC SM 1 м, Для внутр. прокладки, Белый, LSZH</t>
  </si>
  <si>
    <t>Абонентский FTTH Патч Корд SС/UPC-SC/UPC SM 1 м Black</t>
  </si>
  <si>
    <t>Абонентский FTTH Патч Корд,, SС/UPC-SC/UPC SM 1 м, Для внешней прокладки, Чёрный, LSZH</t>
  </si>
  <si>
    <t>Абонентский FTTH Патч Корд SС/UPC-SC/APC SM 1 м Black</t>
  </si>
  <si>
    <t>Абонентский FTTH Патч Корд,, SС/UPC-SC/APC SM 1 м, Для внешней прокладки, Чёрный, LSZH</t>
  </si>
  <si>
    <t>Абонентский FTTH Патч Корд SС/APC-SC/APC SM 1 м Black</t>
  </si>
  <si>
    <t>Абонентский FTTH Патч Корд,, SС/APC-SC/APC SM 1 м, Для внешней прокладки, Чёрный, LSZH</t>
  </si>
  <si>
    <t>Абонентский FTTH Патч Корд SС/UPC-SC/UPC SM 1 м Black усил</t>
  </si>
  <si>
    <t>Абонентский FTTH Патч Корд,, SС/UPC-SC/UPC SM 1 м, Для внешней прокладки, Чёрный, Усиленный, LSZH</t>
  </si>
  <si>
    <t>Абонентский FTTH Патч Корд SС/UPC-SC/APC SM 1 м Black усил</t>
  </si>
  <si>
    <t>Абонентский FTTH Патч Корд,, SС/UPC-SC/APC SM 1 м, Для внешней прокладки, Чёрный, Усиленный, LSZH</t>
  </si>
  <si>
    <t>Абонентский FTTH Патч Корд SС/APC-SC/APC SM 1 м Black усил</t>
  </si>
  <si>
    <t>Абонентский FTTH Патч Корд,, SС/APC-SC/APC SM 1 м, Для внешней прокладки, Чёрный, Усиленный, LSZH</t>
  </si>
  <si>
    <t>Оптические полки и кроссы</t>
  </si>
  <si>
    <t>F-M1</t>
  </si>
  <si>
    <t>Оптический кросс SHIP F-M1</t>
  </si>
  <si>
    <t>Оптический кросс, SHIP, F-M1, 19" (1U), 24 Порта SC, Simplex, LC Duplex, Без адаптеров, Чёрный</t>
  </si>
  <si>
    <t>F-M2</t>
  </si>
  <si>
    <t>Оптический кросс SHIP F-M2</t>
  </si>
  <si>
    <t>Оптический кросс, SHIP, F-M2, 19" (1U), 24 Порта SC Duplex, Без адаптеров, Чёрный</t>
  </si>
  <si>
    <t>F-N1</t>
  </si>
  <si>
    <t>Оптический кросс SHIP F-N1</t>
  </si>
  <si>
    <t>Оптический кросс, SHIP, F-N1, 19" (1U), 24 Порта, FC/SC/ST Simplex LC Duplex, Универсальный, Без адаптеров, Чёрный</t>
  </si>
  <si>
    <t xml:space="preserve">АО-2403 19&amp;quot; (1U) FDF 24 </t>
  </si>
  <si>
    <t>Оптический кросс А-Оптик АО-2403</t>
  </si>
  <si>
    <t>Оптический кросс, А-Оптик, АО-2403 19" (1U) FDF 24 порта, SC Simplex, LC Duplex, Без адаптеров и пигтейлов, Белый</t>
  </si>
  <si>
    <t xml:space="preserve">АО-4803 19&amp;quot; (2U) FDF 48 </t>
  </si>
  <si>
    <t>Оптический кросс А-Оптик АО-4803</t>
  </si>
  <si>
    <t>Оптический кросс, А-Оптик, АО-4803 19" (2U) FDF 48 портов, SC Simplex, LC Duplex, Без адаптеров и пигтейлов, Белый</t>
  </si>
  <si>
    <t>АО-106</t>
  </si>
  <si>
    <t>Оптическая коробка распределительная этажная АО-КРЭ-16</t>
  </si>
  <si>
    <t>OWB24</t>
  </si>
  <si>
    <t>Оптический кросс SHIP OWB24</t>
  </si>
  <si>
    <t>S999</t>
  </si>
  <si>
    <t>Сплайс кассета SHIP S999</t>
  </si>
  <si>
    <t>Сплайс кассета, SHIP, S999, Чёрный</t>
  </si>
  <si>
    <t>Сплайс кассета, А-Оптик , АО-8022, Серый</t>
  </si>
  <si>
    <t>Оптоволоконные пигтейлы Одномод</t>
  </si>
  <si>
    <t>SC/APC SM 9/125 0.9 мм 1.5 м</t>
  </si>
  <si>
    <t>Пигтейл Оптический SC/APC SM 9/125 0.9 мм 1.5 м</t>
  </si>
  <si>
    <t>Пигтейл Оптический,, SC/APC SM 9/125 0.9 мм 1.5 м, Жёлтый, LSZH, Пол. Пакет</t>
  </si>
  <si>
    <t>FC/APC SM 9/125 0.9 мм 1.5 м</t>
  </si>
  <si>
    <t>Пигтейл Оптический FC/APC SM 9/125 0.9 мм 1.5 м</t>
  </si>
  <si>
    <t>Пигтейл Оптический,, FC/APC SM 9/125 0.9 мм 1.5 м, Жёлтый, LSZH, Пол. Пакет</t>
  </si>
  <si>
    <t>LC/UPC SM 9/125 0.9 мм 1.5 м</t>
  </si>
  <si>
    <t>Пигтейл Оптический LC/UPC SM 9/125 0.9 мм 1.5 м</t>
  </si>
  <si>
    <t>Пигтейл Оптический,, LC/UPC SM 9/125 0.9 мм 1.5 м, Жёлтый, LSZH, Пол. Пакет</t>
  </si>
  <si>
    <t>SC/UPC SM 9/125 0.9 мм 1.5 м</t>
  </si>
  <si>
    <t>Пигтейл Оптический SC/UPC SM 9/125 0.9 мм 1.5 м</t>
  </si>
  <si>
    <t>Пигтейл Оптический,, SC/UPC SM 9/125 0.9 мм 1.5 м, Жёлтый, LSZH, Пол. Пакет</t>
  </si>
  <si>
    <t xml:space="preserve"> FC/UPC SM 9/125 0.9 мм 1.5 м</t>
  </si>
  <si>
    <t>Пигтейл Оптический FC/UPC SM 9/125 0.9 мм 1.5 м</t>
  </si>
  <si>
    <t>Пигтейл Оптический,, FC/UPC SM 9/125 0.9 мм 1.5 м, Жёлтый, LSZH, Пол. Пакет</t>
  </si>
  <si>
    <t>ST/UPC SM 9/125 0.9 мм 1.5 м</t>
  </si>
  <si>
    <t>Пигтейл Оптический ST/UPC SM 9/125 0.9 мм 1.5 м</t>
  </si>
  <si>
    <t>Пигтейл Оптический,, ST/UPC SM 9/125 0.9 мм 1.5 м, Жёлтый, LSZH, Пол. Пакет</t>
  </si>
  <si>
    <t>Оптоволоконные пигтейлы Многомод</t>
  </si>
  <si>
    <t>Пигтейл Оптический LC/UPC MM OM1 62.5/125 0.9 мм 1.5 м</t>
  </si>
  <si>
    <t>Пигтейл Оптический,, LC/UPC MM OM1 62.5/125 0.9 мм 1.5 м, LSZH, Пол. Пакет</t>
  </si>
  <si>
    <t>Пигтейл Оптический LC/UPC MM OM2 50/125 0.9 мм 1.5 м</t>
  </si>
  <si>
    <t>Пигтейл Оптический,, LC/UPC MM OM2 50/125 0.9 мм 1.5 м, LSZH, Пол. Пакет</t>
  </si>
  <si>
    <t>Пигтейл Оптический ST/UPC MM OM4 50/125 0.9 мм 1.5 м</t>
  </si>
  <si>
    <t>Пигтейл Оптический,, ST/UPC MM OM4 50/125 0.9 мм 1.5 м, LSZH, Пол. Пакет</t>
  </si>
  <si>
    <t>Пигтейл Оптический FC/UPC MM OM4 50/125 0.9 мм 1.5 м</t>
  </si>
  <si>
    <t>Пигтейл Оптический,, FC/UPC MM OM4 50/125 0.9 мм 1.5 м, LSZH, Пол. Пакет</t>
  </si>
  <si>
    <t>Пигтейл Оптический ST/UPC MM OM3 50/125 0.9 мм 1.5 м</t>
  </si>
  <si>
    <t>Пигтейл Оптический,, ST/UPC MM OM3 50/125 0.9 мм 1.5 м, LSZH, Пол. Пакет</t>
  </si>
  <si>
    <t>Пигтейл Оптический FC/UPC MM OM3 50/125 0.9 мм 1.5 м</t>
  </si>
  <si>
    <t>Пигтейл Оптический,, FC/UPC MM OM3 50/125 0.9 мм 1.5 м, LSZH, Пол. Пакет</t>
  </si>
  <si>
    <t>Пигтейл Оптический FC/UPC MM OM2 50/125 0.9 мм 1.5 м</t>
  </si>
  <si>
    <t>Пигтейл Оптический,, FC/UPC MM OM2 50/125 0.9 мм 1.5 м, LSZH, Пол. Пакет</t>
  </si>
  <si>
    <t>Пигтейл Оптический ST/UPC MM OM2 50/125 0.9 мм 1.5 м</t>
  </si>
  <si>
    <t>Пигтейл Оптический,, ST/UPC MM OM2 50/125 0.9 мм 1.5 м, LSZH, Пол. Пакет</t>
  </si>
  <si>
    <t>Пигтейл Оптический FC/UPC MM OM1 62.5/125 0.9 мм 1.5 м</t>
  </si>
  <si>
    <t>Пигтейл Оптический,, FC/UPC MM OM1 62.5/125 0.9 мм 1.5 м, LSZH, Пол. Пакет</t>
  </si>
  <si>
    <t>Пигтейл Оптический ST/UPC MM OM1 62.5/125 0.9 мм 1.5 м</t>
  </si>
  <si>
    <t>Пигтейл Оптический,, ST/UPC MM OM1 62.5/125 0.9 мм 1.5 м, LSZH, Пол. Пакет</t>
  </si>
  <si>
    <t>Пигтейл Оптический LC/UPC MM OM4 50/125 0.9 мм 1.5 м</t>
  </si>
  <si>
    <t>Пигтейл Оптический,, LC/UPC MM OM4 50/125 0.9 мм 1.5 м, LSZH, Пол. Пакет</t>
  </si>
  <si>
    <t>Пигтейл Оптический SC/UPC MM OM2 50/125 0.9 мм 1.5 м</t>
  </si>
  <si>
    <t>Пигтейл Оптический,, SC/UPC MM OM2 50/125 0.9 мм 1.5 м, LSZH, Пол. Пакет</t>
  </si>
  <si>
    <t>Пигтейл Оптический SC/UPC MM OM3 50/125 0.9 мм 1.5 м</t>
  </si>
  <si>
    <t>Пигтейл Оптический,, SC/UPC MM OM3 50/125 0.9 мм 1.5 м, LSZH, Пол. Пакет</t>
  </si>
  <si>
    <t>Пигтейл Оптический LC/UPC MM OM3 50/125 0.9 мм 1.5 м</t>
  </si>
  <si>
    <t>Пигтейл Оптический,, LC/UPC MM OM3 50/125 0.9 мм 1.5 м, LSZH, Пол. Пакет</t>
  </si>
  <si>
    <t>Пигтейл Оптический SC/UPC MM OM1 62.5/125 0.9 мм 1.5 м</t>
  </si>
  <si>
    <t>Пигтейл Оптический,, SC/UPC MM OM1 62.5/125 0.9 мм 1.5 м, LSZH, Пол. Пакет</t>
  </si>
  <si>
    <t>Оптоволоконные адаптеры и розетки</t>
  </si>
  <si>
    <t>Оптическая розетка А-Оптик АО-1426</t>
  </si>
  <si>
    <t>Оптическая розетка, А-Оптик, АО-1426, Пустая</t>
  </si>
  <si>
    <t>АО-1902 UPC</t>
  </si>
  <si>
    <t>Быстрый коннектор SC А-Оптик AO-1902 UPC</t>
  </si>
  <si>
    <t>Быстрый коннектор SC, А-Оптик, AO-1902 UPC</t>
  </si>
  <si>
    <t>АО-1901 APC</t>
  </si>
  <si>
    <t>Быстрый коннектор SC А-Оптик AO-1901 APC</t>
  </si>
  <si>
    <t>Быстрый коннектор SC, А-Оптик, AO-1901 APC</t>
  </si>
  <si>
    <t>АО-7021</t>
  </si>
  <si>
    <t>Адаптер А-Оптик AO-7021 LC/UPC-LC/UPC SM Simplex</t>
  </si>
  <si>
    <t>Адаптер, А-Оптик, AO-7021, LC/UPC-LC/UPC, SM, Simplex</t>
  </si>
  <si>
    <t>АО-7011</t>
  </si>
  <si>
    <t>S904-5</t>
  </si>
  <si>
    <t>АО-7010</t>
  </si>
  <si>
    <t>АО-7023</t>
  </si>
  <si>
    <t>Адаптер А-Оптик AO-7023 LC/APC-LC/APC SM Simplex</t>
  </si>
  <si>
    <t>Адаптер, А-Оптик, AO-7023, LC/APC-LC/APC, SM, Simplex</t>
  </si>
  <si>
    <t>S905-1</t>
  </si>
  <si>
    <t>АО-7003</t>
  </si>
  <si>
    <t>Адаптер А-Оптик АО-7003 SC/UPC-SC/UPC MM Simplex</t>
  </si>
  <si>
    <t>Адаптер, А-Оптик, АО-7003, SC/UPC-SC/UPC, Многомодовый, Simplex</t>
  </si>
  <si>
    <t>Adapter ST/UPC SM/MM SX</t>
  </si>
  <si>
    <t>Адаптер А-Оптик ST/UPC-ST/UPC SM/MM Simplex</t>
  </si>
  <si>
    <t>Адаптер, А-Оптик, ST/UPC-ST/UPC, SM/MM, Simplex</t>
  </si>
  <si>
    <t>Адаптер А-Оптик AO-7017 LC/UPC-LC/UPC SM Duplex</t>
  </si>
  <si>
    <t>Адаптер, А-Оптик, AO-7017, LC/UPC-LC/UPC, SM, Duplex</t>
  </si>
  <si>
    <t>АО-7018</t>
  </si>
  <si>
    <t>Адаптер А-Оптик AO-7018 LC/APC-LC/APC SM Duplex</t>
  </si>
  <si>
    <t>Адаптер, А-Оптик, AO-7018, LC/APC-LC/APC, SM, Duplex</t>
  </si>
  <si>
    <t>Adapter SC/АPC SM DX</t>
  </si>
  <si>
    <t>Адаптер А-Оптик SC/APC-SC/APC SM Duplex</t>
  </si>
  <si>
    <t>Адаптер, А-Оптик, SC/APC-SC/APC, SM, Duplex</t>
  </si>
  <si>
    <t>Адаптер А-Оптик LC/UPC-LC/UPC MM Duplex</t>
  </si>
  <si>
    <t>Адаптер, А-Оптик, LC/UPC-LC/UPC, MM, Duplex</t>
  </si>
  <si>
    <t>Оптические муфты</t>
  </si>
  <si>
    <t>FOSC-D-T (GPJ-L-T) 48cores</t>
  </si>
  <si>
    <t>Муфта оптическая тупиковая, под термоусадку А-Оптик 48 волокон</t>
  </si>
  <si>
    <t>Муфта оптическая тупиковая, А-Оптик, FOSC-D-T, под термоусадку, 48 волокон, черная</t>
  </si>
  <si>
    <t>Оптоволоконные сплиттеры</t>
  </si>
  <si>
    <t>PLC 1х2 SC/APC 1,5m SM</t>
  </si>
  <si>
    <t>Сплиттер оптоволоконный PLC А-Оптик 1х2 SC/APC 1,5m SM</t>
  </si>
  <si>
    <t>Сплиттер оптоволоконный PLC, А-Оптик, 1х2 SC/APC-SC/APC 1.5м, SM 1260-1650, 0.9мм</t>
  </si>
  <si>
    <t>Сплиттер оптоволоконный PLC А-Оптик 1х4 SC/APC 1,5m SM</t>
  </si>
  <si>
    <t>Сплиттер оптоволоконный PLC, А-Оптик, 1х4 SC/APC-SC/APC 1.5м, SM 1260-1650, 0.9мм</t>
  </si>
  <si>
    <t>Сплиттер оптоволоконный PLC А-Оптик 1х8 SC/APC 1,5m SM</t>
  </si>
  <si>
    <t>Сплиттер оптоволоконный PLC А-Оптик 1х16 SC/APC 1,5m SM</t>
  </si>
  <si>
    <t>Делитель оптический планарный PLC-M-1x16 в корпусе</t>
  </si>
  <si>
    <t>Делитель оптический планарный, А-Оптик, PLC-M-1x16 разъемы SC/APC, в корпусе</t>
  </si>
  <si>
    <t>Арматура для оптоволоконной продукции</t>
  </si>
  <si>
    <t>Анкерный зажим натяжной А-Оптик, АО-ODWAC-22 (C201)</t>
  </si>
  <si>
    <t>Анкерный зажим натяжной А-Оптик, АО-ODWAC-23 (C201)</t>
  </si>
  <si>
    <t xml:space="preserve">ODWAC-23H-C201 </t>
  </si>
  <si>
    <t>Анкерный зажим натяжной А-Оптик, АО-ODWAC-23H</t>
  </si>
  <si>
    <t>Анкерный зажим натяжной, А-Оптик, АО-ODWAC-23H,универсальный для плоского и круглого кабеля типа FTTH</t>
  </si>
  <si>
    <t>ODWAC-22-PH</t>
  </si>
  <si>
    <t>Анкерный зажим натяжной А-Оптик, АО-ODWAC-PH</t>
  </si>
  <si>
    <t>Анкерный зажим натяжной , А-Оптик, АО-ODWAC-PH, пластиковый,для плоского кабеля типа FTTH (разрушающая нагрузка 0,5Кн)</t>
  </si>
  <si>
    <t xml:space="preserve">GD-19*0.7*50-C201-HONG </t>
  </si>
  <si>
    <t>Лента бандажная, А-Оптик, АО - С201</t>
  </si>
  <si>
    <t>KL-20-T-C201-1.2 mm- 20 mm-3/4</t>
  </si>
  <si>
    <t>Скрепа для ленты А-Оптик АО-HC-20T-C201-1.2</t>
  </si>
  <si>
    <t>GD-10*0.7-C201-50</t>
  </si>
  <si>
    <t>Лента бандажная, А-Оптик, АО - С201-50</t>
  </si>
  <si>
    <t>KL-10-T-C201</t>
  </si>
  <si>
    <t>Скрепа для ленты А-Оптик АО-KL-10-T-C201</t>
  </si>
  <si>
    <t>Натяжитель ремня, А-Оптик, АО-MBT-004</t>
  </si>
  <si>
    <t>Натяжитель ремня, А-Оптик, АО-MBT-004,для резки и натяжения крепежной ленты</t>
  </si>
  <si>
    <t>YK-02-DXIN</t>
  </si>
  <si>
    <t>Узел крепления (малый), А-Оптик, АО-УК-02</t>
  </si>
  <si>
    <t>Узел крепления (малый), А-Оптик, АО-УК-02, предназначен для поддерживающего крепления оптического кабеля на промежуточных опорах ВЛ</t>
  </si>
  <si>
    <t>HC-8-15-DXIN</t>
  </si>
  <si>
    <t>Зажим поддерживающий А-Оптик АО НC-8-15</t>
  </si>
  <si>
    <t>Зажим поддерживающий, А-Оптик, АО НC-8-15, для самонесущего кабеля</t>
  </si>
  <si>
    <t>АО-ZP-8-1</t>
  </si>
  <si>
    <t>Промежуточный зажим, А-Оптик, АО-ZP-8-1</t>
  </si>
  <si>
    <t>АО-SC</t>
  </si>
  <si>
    <t>Промежуточный зажим А-Оптик АО-SC</t>
  </si>
  <si>
    <t>АО-SSA</t>
  </si>
  <si>
    <t>Поддерживающий промежуточный зажим А-Оптик АО-SSA</t>
  </si>
  <si>
    <t>Устройство для затяжки (протяжки) кабеля на тележке</t>
  </si>
  <si>
    <t>АО-UPB</t>
  </si>
  <si>
    <t>Кронштейн универсальный А-Оптик, АО-UPB</t>
  </si>
  <si>
    <t>Кронштейн универсальный, А-Оптик, АО-UPB , для подвеса кабелей,литое изделие из аллюминиевого сплава</t>
  </si>
  <si>
    <t>АО-CA 1500</t>
  </si>
  <si>
    <t>Кронштейн А-Оптик АО-CA 1500</t>
  </si>
  <si>
    <t>Кронштейн, А-Оптик, АО-CA 1500, для поддержки кабеля</t>
  </si>
  <si>
    <t xml:space="preserve"> Connect Ring M10</t>
  </si>
  <si>
    <t>Карабин винтовой А-Оптик, М10</t>
  </si>
  <si>
    <t>Карабин винтовой А-Оптик, М10, для крепления зажима типа ODWAC для плоского кабеля ОКПК</t>
  </si>
  <si>
    <t>Инструмент для натяжки и резки стальной ленты А-Оптик АО-MBT-003</t>
  </si>
  <si>
    <t>Инструмент для натяжки и резки стальной ленты, А-Оптик, АО-MBT-003</t>
  </si>
  <si>
    <t>Аксессуары для оптоволокна</t>
  </si>
  <si>
    <t>Kimtech-kimwipes</t>
  </si>
  <si>
    <t>Салфетки безворсовые Kimtech-kimwipes для очистки волоконно-оптических коннекторов</t>
  </si>
  <si>
    <t>Салфетки безворсовые, Kimtech-kimwipes, для очистки волоконно-оптических коннекторов ( в упаковке 280шт)</t>
  </si>
  <si>
    <t>Лента сигнальная 5*80</t>
  </si>
  <si>
    <t>Лента сигнальная 5*80, А-Оптик, Осторожно не копать! Оптический кабель!, цвет оранжевый (500 м)</t>
  </si>
  <si>
    <t>Термоусаживаемая гильза А-Оптик 60 мм</t>
  </si>
  <si>
    <t>44.2 WS-G</t>
  </si>
  <si>
    <t>Датчик для обнаружения воды в муфте Wolf GmbH 44.2 WS-G одноразовый</t>
  </si>
  <si>
    <t>Датчик для обнаружения воды в муфте, Wolf GmbH,44.2 WS-G, одноразовый</t>
  </si>
  <si>
    <t>S908</t>
  </si>
  <si>
    <t>Механический соединитель оптических волокон SHIP S908</t>
  </si>
  <si>
    <t>Механический соединитель оптических волокон, SHIP, S908, Чёрный</t>
  </si>
  <si>
    <t>17006DEK</t>
  </si>
  <si>
    <t>Выключатель нагрузки DEKraft 17006DEK ВН-102 2Р 32А</t>
  </si>
  <si>
    <t>Выключатель нагрузки, DEKraft, 17006DEK, ВН-102 2Р 32А</t>
  </si>
  <si>
    <t>17024DEK</t>
  </si>
  <si>
    <t>Выключатель нагрузки DEKraft 17024DEK ВН-102 2Р 40А</t>
  </si>
  <si>
    <t>Выключатель нагрузки, DEKraft, 17024DEK, ВН-102 2Р 40А</t>
  </si>
  <si>
    <t>EZ9F34106</t>
  </si>
  <si>
    <t>Автоматический выключатель SE EZ9F34106 EASY 9 1П 6А С 4.5кА 230В</t>
  </si>
  <si>
    <t>Автоматический выключатель, SE, EZ9F34106 - 1P, EASY 9 1П 6А С 4.5кА 230В</t>
  </si>
  <si>
    <t>EZ9F34110</t>
  </si>
  <si>
    <t>Автоматический выключатель SE EZ9F34110 EASY 9 1П 10А С 4.5кА 230В</t>
  </si>
  <si>
    <t>EZ9F34116</t>
  </si>
  <si>
    <t>Автоматический выключатель SE EZ9F34116 EASY 9 1П 16А С 4.5кА 230В</t>
  </si>
  <si>
    <t>Автоматический выключатель, SE, EZ9F34116 - 1P, EASY 9 1П 16А С 4.5кА 230В</t>
  </si>
  <si>
    <t>EZ9F34120</t>
  </si>
  <si>
    <t>Автоматический выключатель SE EZ9F34120 EASY 9 1П 20А С 4.5кА 230В</t>
  </si>
  <si>
    <t>Автоматический выключатель, SE, EZ9F34120 - 1P, EASY 9 1П 20А С 4.5кА 230В</t>
  </si>
  <si>
    <t>EZ9F34125</t>
  </si>
  <si>
    <t>Автоматический выключатель SE EZ9F34125 EASY 9 1П 25А С 4.5кА 230В</t>
  </si>
  <si>
    <t>Автоматический выключатель, SE, EZ9F34125 - 1P, EASY 9 1П 25А С 4.5кА 230В</t>
  </si>
  <si>
    <t>EZ9F34132</t>
  </si>
  <si>
    <t>Автоматический выключатель SE EZ9F34132 EASY 9 1П 32А С 4.5кА 230В</t>
  </si>
  <si>
    <t>Автоматический выключатель, SE, EZ9F34132 - 1P, EASY 9 1П 32А С 4.5кА 230В</t>
  </si>
  <si>
    <t>EZ9F34140</t>
  </si>
  <si>
    <t>Автоматический выключатель SE EZ9F34140 EASY 9 1П 40А С 4.5кА 230В</t>
  </si>
  <si>
    <t>Автоматический выключатель, SE, EZ9F34140 - 1P, EASY 9 1П 40А С 4.5кА 230В</t>
  </si>
  <si>
    <t>EZ9F34150</t>
  </si>
  <si>
    <t>Автоматический выключатель SE EZ9F34150 EASY 9 1П 50А С 4.5кА 230В</t>
  </si>
  <si>
    <t>Автоматический выключатель, SE, EZ9F34150 - 1P, EASY 9 1П 50А С 4.5кА 230В</t>
  </si>
  <si>
    <t>EZ9F34163</t>
  </si>
  <si>
    <t>Автоматический выключатель SE EZ9F34163 EASY 9 1П 63А С 4.5кА 230В</t>
  </si>
  <si>
    <t>Автоматический выключатель, SE, EZ9F34163 - 1P, EASY 9 1П 63А С 4.5кА 230В</t>
  </si>
  <si>
    <t>EZ9F34206</t>
  </si>
  <si>
    <t>Автоматический выключатель SE EZ9F34206 EASY 9 2П 6А С 4.5кА 230В</t>
  </si>
  <si>
    <t>Автоматический выключатель, SE, EZ9F34206 - 2P, EASY 9 2П 6А С 4.5кА 230В</t>
  </si>
  <si>
    <t>EZ9F34210</t>
  </si>
  <si>
    <t>Автоматический выключатель SE EZ9F34210 EASY 9 2П 10А С 4.5кА 230В</t>
  </si>
  <si>
    <t>Автоматический выключатель, SE, EZ9F34210 - 2P, EASY 9 2П 10А С 4.5кА 230В</t>
  </si>
  <si>
    <t>EZ9F34216</t>
  </si>
  <si>
    <t>Автоматический выключатель SE EZ9F34216 EASY 9 2П 16А С 4.5кА 230В</t>
  </si>
  <si>
    <t>Автоматический выключатель, SE, EZ9F34216 - 2P, EASY 9 2П 16А С 4.5кА 230В</t>
  </si>
  <si>
    <t>EZ9F34220</t>
  </si>
  <si>
    <t>Автоматический выключатель SE EZ9F34220 EASY 9 2П 20А С 4.5кА 230</t>
  </si>
  <si>
    <t>Автоматический выключатель, SE, EZ9F34220 - 2P, EASY 9 2П 20А С 4.5кА 230</t>
  </si>
  <si>
    <t>EZ9F34225</t>
  </si>
  <si>
    <t>Автоматический выключатель SE EZ9F34225 EASY 9 2П 25А С 4.5кА 230В</t>
  </si>
  <si>
    <t>Автоматический выключатель, SE, EZ9F34225 - 2P, EASY 9 2П 25А С 4.5кА 230В</t>
  </si>
  <si>
    <t>EZ9F34232</t>
  </si>
  <si>
    <t>Автоматический выключатель SE EZ9F34232 EASY 9 2П 32А С 4.5кА 230В</t>
  </si>
  <si>
    <t>Автоматический выключатель, SE, EZ9F34232 - 2P, EASY 9 2П 32А С 4.5кА 230В</t>
  </si>
  <si>
    <t>EZ9F34240</t>
  </si>
  <si>
    <t>Автоматический выключатель SE EZ9F34240 EASY 9 2П 40А С 4.5кА 230В</t>
  </si>
  <si>
    <t>Автоматический выключатель, SE, EZ9F34240 - 2P, EASY 9 2П 40А С 4.5кА 230В</t>
  </si>
  <si>
    <t>EZ9F34250</t>
  </si>
  <si>
    <t>Автоматический выключатель SE EZ9F34250 EASY 9 2П 50А С 4.5кА 230В</t>
  </si>
  <si>
    <t>Автоматический выключатель, SE, EZ9F34250 - 2P, EASY 9 2П 50А С 4.5кА 230В</t>
  </si>
  <si>
    <t>EZ9F34263</t>
  </si>
  <si>
    <t>Автоматический выключатель SE EZ9F34263 EASY 9 2П 63А С 4.5кА 230В</t>
  </si>
  <si>
    <t>Автоматический выключатель, SE, EZ9F34263 - 2P, EASY 9 2П 63А С 4.5кА 230В</t>
  </si>
  <si>
    <t>EZ9F34306</t>
  </si>
  <si>
    <t>Автоматический выключатель SE EZ9F34306 EASY 9 3П 6А С 4.5кА 400В</t>
  </si>
  <si>
    <t>Автоматический выключатель, SE, EZ9F34306 - 3P, EASY 9 3П 6А С 4.5кА 400В</t>
  </si>
  <si>
    <t>EZ9F34310</t>
  </si>
  <si>
    <t>Автоматический выключатель SE EZ9F34310 EASY 9 3П 10А С 4.5кА 400В</t>
  </si>
  <si>
    <t>Автоматический выключатель, SE, EZ9F34310 - 3P, EASY 9 3П 10А С 4.5кА 400В</t>
  </si>
  <si>
    <t>EZ9F34316</t>
  </si>
  <si>
    <t>Автоматический выключатель SE EZ9F34316 EASY 9 3П 16А С 4.5кА 400В</t>
  </si>
  <si>
    <t>Автоматический выключатель, SE, EZ9F34316 - 3P, EASY 9 3П 16А С 4.5кА 400В</t>
  </si>
  <si>
    <t>EZ9F34320</t>
  </si>
  <si>
    <t>Автоматический выключатель SE EZ9F34320 EASY 9 3П 20А С 4.5кА 400В</t>
  </si>
  <si>
    <t>Автоматический выключатель, SE, EZ9F34320 - 3P, EASY 9 3П 20А С 4.5кА 400В</t>
  </si>
  <si>
    <t>EZ9F34325</t>
  </si>
  <si>
    <t>Автоматический выключатель SE EZ9F34325 EASY 9 3П 25А С 4.5кА 400В</t>
  </si>
  <si>
    <t>Автоматический выключатель, SE, EZ9F34325 - 3P, EASY 9 3П 25А С 4.5кА 400В</t>
  </si>
  <si>
    <t>EZ9F34332</t>
  </si>
  <si>
    <t>Автоматический выключатель SE EZ9F34332 EASY 9 3П 32А С 4.5кА 400В</t>
  </si>
  <si>
    <t>Автоматический выключатель, SE, EZ9F34332 - 3P, EASY 9 3П 32А С 4.5кА 400В</t>
  </si>
  <si>
    <t>EZ9F34340</t>
  </si>
  <si>
    <t>Автоматический выключатель SE EZ9F34340 EASY 9 3П 40А С 4.5кА 400В</t>
  </si>
  <si>
    <t>Автоматический выключатель, SE, EZ9F34340 - 3P, EASY 9 3П 40А С 4.5кА 400В</t>
  </si>
  <si>
    <t>EZ9F34350</t>
  </si>
  <si>
    <t>Автоматический выключатель SE EZ9F34350 EASY 9 3П 50А С 4.5кА 400В</t>
  </si>
  <si>
    <t>Автоматический выключатель, SE, EZ9F34350 - 3P, EASY 9 3П 50А С 4.5кА 400В</t>
  </si>
  <si>
    <t>EZ9F34363</t>
  </si>
  <si>
    <t>Автоматический выключатель SE EZ9F34363 EASY 9 3П 63А С 4.5кА 400В</t>
  </si>
  <si>
    <t>Автоматический выключатель, SE, EZ9F34363 - 3P, EASY 9 3П 63А С 4.5кА 400В</t>
  </si>
  <si>
    <t>EZ9F14106</t>
  </si>
  <si>
    <t>Автоматический выключатель SE EZ9F14106 EASY 9 1П 6А В 4.5кА 230В</t>
  </si>
  <si>
    <t>Автоматический выключатель, SE, EZ9F14106 - 1P, EASY 9 1П 6А В 4.5кА 230В</t>
  </si>
  <si>
    <t>EZ9F14140</t>
  </si>
  <si>
    <t>Автоматический выключатель SE EZ9F14140 EASY 9 1П 40А В 4.5кА 230В</t>
  </si>
  <si>
    <t>Автоматический выключатель, SE, EZ9F14140 - 1P, EASY 9 1П 40А В 4.5кА 230В</t>
  </si>
  <si>
    <t>EZ9F14150</t>
  </si>
  <si>
    <t>Автоматический выключатель SE EZ9F14150 EASY 9 1П 50А В 4.5кА 230В</t>
  </si>
  <si>
    <t>Автоматический выключатель, SE, EZ9F14150 - 1P, EASY 9 1П 50А В 4.5кА 230В</t>
  </si>
  <si>
    <t>EZ9F14163</t>
  </si>
  <si>
    <t>Автоматический выключатель SE EZ9F14163 EASY 9 1П 63А В 4.5кА 230В</t>
  </si>
  <si>
    <t>Автоматический выключатель, SE, EZ9F14163 - 1P, EASY 9 1П 63А В 4.5кА 230В</t>
  </si>
  <si>
    <t>EZ9F14210</t>
  </si>
  <si>
    <t>Автоматический выключатель SE EZ9F14210 EASY 9 2П 10А В 4.5кА 230В</t>
  </si>
  <si>
    <t>Автоматический выключатель, SE, EZ9F14210 - 2P, EASY 9 2П 10А В 4.5кА 230В</t>
  </si>
  <si>
    <t>EZ9F14220</t>
  </si>
  <si>
    <t>Автоматический выключатель SE EZ9F14220 EASY 9 2П 20A B 4.5кА 230В</t>
  </si>
  <si>
    <t>Автоматический выключатель, SE, EZ9F14220 - 2P, EASY 9 2П 20A B 4.5кА 230В</t>
  </si>
  <si>
    <t>EZ9F14250</t>
  </si>
  <si>
    <t>Автоматический выключатель SE EZ9F14250 EASY 9 2П 50A B 4.5кА 230В</t>
  </si>
  <si>
    <t>Автоматический выключатель, SE, EZ9F14250 - 2P, EASY 9 2П 50A B 4.5кА 230В</t>
  </si>
  <si>
    <t>EZ9F14263</t>
  </si>
  <si>
    <t>Автоматический выключатель SE EZ9F14263 EASY 9 2П 63A B 4.5кА 230В</t>
  </si>
  <si>
    <t>Автоматический выключатель, SE, EZ9F14263 - 2P, EASY 9 2П 63A B 4.5кА 230В</t>
  </si>
  <si>
    <t>EZ9F14306</t>
  </si>
  <si>
    <t>Автоматический выключатель SE EZ9F14306 EASY 9 3П 6A B 4.5кА 400В</t>
  </si>
  <si>
    <t>Автоматический выключатель, SE, EZ9F14306 - 3P, EASY 9 3П 6A B 4.5кА 400В</t>
  </si>
  <si>
    <t>EZ9F14310</t>
  </si>
  <si>
    <t>Автоматический выключатель SE EZ9F14310 EASY 9 3П 10A B 4.5кА 400В</t>
  </si>
  <si>
    <t>Автоматический выключатель, SE, EZ9F14310 - 3P, EASY 9 3П 10A B 4.5кА 400В</t>
  </si>
  <si>
    <t>EZ9F14320</t>
  </si>
  <si>
    <t>Автоматический выключатель SE EZ9F14320 EASY 9 3П 20A B 4.5кА 400В</t>
  </si>
  <si>
    <t>Автоматический выключатель, SE, EZ9F14320 - 3P, EASY 9 3П 20A B 4.5кА 400В</t>
  </si>
  <si>
    <t>A9K24106</t>
  </si>
  <si>
    <t>Автоматический выключатель SE A9K24106 Acti9 iK60 1P С 6А 6 kA</t>
  </si>
  <si>
    <t>Автоматический выключатель, SE, A9K24106 - 1P, Acti9 iK60 1P С 6А 6 kA</t>
  </si>
  <si>
    <t>R9F12106</t>
  </si>
  <si>
    <t>Автоматический выключатель SE R9F12106 (АВ) 1P С 6А 6 kA</t>
  </si>
  <si>
    <t>Автоматический выключатель, SE, R9F12106 - 1P, (АВ) 1P С 6А 6 kA</t>
  </si>
  <si>
    <t>A9K24110</t>
  </si>
  <si>
    <t>Автоматический выключатель SE A9K24110 Acti9 iK60 1P С 10А 6 kA</t>
  </si>
  <si>
    <t>Автоматический выключатель, SE, A9K24110 - 1P, Acti9 iK60 1P С 10А 6 kA</t>
  </si>
  <si>
    <t>R9F12120</t>
  </si>
  <si>
    <t>Автоматический выключатель SE R9F12120 (АВ) 1P С 20А 6 kA</t>
  </si>
  <si>
    <t>Автоматический выключатель, SE, R9F12120 - 1P, (АВ) 1P С 20А 6 kA</t>
  </si>
  <si>
    <t>R9F12125</t>
  </si>
  <si>
    <t>Автоматический выключатель SE R9F12125 (АВ) 1P С 25А 6 kA</t>
  </si>
  <si>
    <t>Автоматический выключатель, SE, R9F12125 - 1P, (АВ) 1P С 25А 6 kA</t>
  </si>
  <si>
    <t>A9K24125</t>
  </si>
  <si>
    <t>Автоматический выключатель SE A9K24125 Acti9 iK60 1P С 25А 6 kA</t>
  </si>
  <si>
    <t>Автоматический выключатель, SE, A9K24125 - 1P, Acti9 iK60 1P С 25А 6 kA</t>
  </si>
  <si>
    <t>R9F12132</t>
  </si>
  <si>
    <t>Автоматический выключатель SE R9F12132 (АВ) 1P С 32А 6 kA</t>
  </si>
  <si>
    <t>Автоматический выключатель, SE, R9F12132 - 1P, (АВ) 1P С 32А 6 kA</t>
  </si>
  <si>
    <t>R9F12140</t>
  </si>
  <si>
    <t>Автоматический выключатель SE R9F12140 (АВ) 1P С 40А 6 kA</t>
  </si>
  <si>
    <t>Автоматический выключатель, SE, R9F12140 - 1P, (АВ) 1P С 40А 6 kA</t>
  </si>
  <si>
    <t>R9F12150</t>
  </si>
  <si>
    <t>Автоматический выключатель SE R9F12150 (АВ) 1P С 50А 6 kA</t>
  </si>
  <si>
    <t>Автоматический выключатель, SE, R9F12150 - 1P, (АВ) 1P С 50А 6 kA</t>
  </si>
  <si>
    <t>R9F12163</t>
  </si>
  <si>
    <t>Автоматический выключатель SE R9F12163 (АВ) 1P С 63А 6 kA</t>
  </si>
  <si>
    <t>Автоматический выключатель, SE, R9F12163 - 1P, (АВ) 1P С 63А 6 kA</t>
  </si>
  <si>
    <t>R9F12206</t>
  </si>
  <si>
    <t>Автоматический выключатель SE R9F12206 (АВ) 2P С 6А 6 kA</t>
  </si>
  <si>
    <t>Автоматический выключатель, SE, R9F12206 - 2P, (АВ) 2P С 6А 6 kA</t>
  </si>
  <si>
    <t>A9K24206</t>
  </si>
  <si>
    <t>Автоматический выключатель SE A9K24206 Acti9 iK60 2P С 6А 6 kA</t>
  </si>
  <si>
    <t>Автоматический выключатель, SE, A9K24206 - 2P, Acti9 iK60 2P С 6А 6 kA</t>
  </si>
  <si>
    <t>R9F12210</t>
  </si>
  <si>
    <t>Автоматический выключатель SE R9F12210 (АВ) 2P С 10А 6 kA</t>
  </si>
  <si>
    <t>Автоматический выключатель, SE, R9F12210 - 2P, (АВ) 2P С 10А 6 kA</t>
  </si>
  <si>
    <t>R9F12216</t>
  </si>
  <si>
    <t>Автоматический выключатель SE R9F12216 (АВ) 2P С 16А 6 kA</t>
  </si>
  <si>
    <t>Автоматический выключатель, SE, R9F12216 - 2P, (АВ) 2P С 16А 6 kA</t>
  </si>
  <si>
    <t>R9F12220</t>
  </si>
  <si>
    <t>Автоматический выключатель SE R9F12220 (АВ) 2P С 20А 6 kA</t>
  </si>
  <si>
    <t>Автоматический выключатель, SE, R9F12220 - 2P, (АВ) 2P С 20А 6 kA</t>
  </si>
  <si>
    <t>R9F12225</t>
  </si>
  <si>
    <t>Автоматический выключатель SE R9F12225 (АВ) 2P С 25А 6 kA</t>
  </si>
  <si>
    <t>Автоматический выключатель, SE, R9F12225 - 2P, (АВ) 2P С 25А 6 kA</t>
  </si>
  <si>
    <t>R9F12232</t>
  </si>
  <si>
    <t>Автоматический выключатель SE R9F12232 (АВ) 2P С 32А 6 kA</t>
  </si>
  <si>
    <t>Автоматический выключатель, SE, R9F12232 - 2P, (АВ) 2P С 32А 6 kA</t>
  </si>
  <si>
    <t>R9F12240</t>
  </si>
  <si>
    <t>Автоматический выключатель SE R9F12240 (АВ) 2P С 40А 6 kA</t>
  </si>
  <si>
    <t>Автоматический выключатель, SE, R9F12240 - 2P, (АВ) 2P С 40А 6 kA</t>
  </si>
  <si>
    <t>R9F12250</t>
  </si>
  <si>
    <t>Автоматический выключатель SE R9F12250 (АВ) 2P С 50А 6 kA</t>
  </si>
  <si>
    <t>Автоматический выключатель, SE, R9F12250 - 2P, (АВ) 2P С 50А 6 kA</t>
  </si>
  <si>
    <t>R9F12263</t>
  </si>
  <si>
    <t>Автоматический выключатель SE R9F12263 (АВ) 2P С 63А 6 kA</t>
  </si>
  <si>
    <t>Автоматический выключатель, SE, R9F12263 - 2P, (АВ) 2P С 63А 6 kA</t>
  </si>
  <si>
    <t>R9F12306</t>
  </si>
  <si>
    <t>Автоматический выключатель SE R9F12306 (АВ) 3P С 6А 6 kA</t>
  </si>
  <si>
    <t>Автоматический выключатель, SE, R9F12306 - 3P, (АВ) 3P С 6А 6 kA</t>
  </si>
  <si>
    <t>R9F12310</t>
  </si>
  <si>
    <t>Автоматический выключатель SE R9F12310 (АВ) 3P С 10А 6 kA</t>
  </si>
  <si>
    <t>Автоматический выключатель, SE, R9F12310 - 3P, (АВ) 3P С 10А 6 kA</t>
  </si>
  <si>
    <t>R9F12320</t>
  </si>
  <si>
    <t>Автоматический выключатель SE R9F12320 (АВ) 3P С 20А 6 kA</t>
  </si>
  <si>
    <t>Автоматический выключатель, SE, R9F12320 - 3P, (АВ) 3P С 20А 6 kA</t>
  </si>
  <si>
    <t>A9F79332</t>
  </si>
  <si>
    <t>Автоматический выключатель SE A9F79332 Acti9 iC60N 3П 32А C 6кА</t>
  </si>
  <si>
    <t>Автоматический выключатель, SE, A9F79332, Acti9 iC60N 3П 32А C 6кА</t>
  </si>
  <si>
    <t>R9F12332</t>
  </si>
  <si>
    <t>Автоматический выключатель SE R9F12332 (АВ) 3P С 32А 6 kA</t>
  </si>
  <si>
    <t>Автоматический выключатель, SE, R9F12332 - 3P, (АВ) 3P С 32А 6 kA</t>
  </si>
  <si>
    <t>R9F12340</t>
  </si>
  <si>
    <t>Автоматический выключатель SE R9F12340 (АВ) 3P С 40А 6 kA</t>
  </si>
  <si>
    <t>Автоматический выключатель, SE, R9F12340 - 3P, (АВ) 3P С 40А 6 kA</t>
  </si>
  <si>
    <t>R9F12350</t>
  </si>
  <si>
    <t>Автоматический выключатель SE R9F12350 (АВ) 3P С 50А 6 kA</t>
  </si>
  <si>
    <t>Автоматический выключатель, SE, R9F12350 - 3P, (АВ) 3P С 50А 6 kA</t>
  </si>
  <si>
    <t>R9F12363</t>
  </si>
  <si>
    <t>Автоматический выключатель SE R9F12363 (АВ) 3P С 63А 6 kA</t>
  </si>
  <si>
    <t>Автоматический выключатель, SE, R9F12363 - 3P, (АВ) 3P С 63А 6 kA</t>
  </si>
  <si>
    <t>A9F79110</t>
  </si>
  <si>
    <t>R9F02132</t>
  </si>
  <si>
    <t>Автоматический выключатель SE R9F02132 (АВ) 1P B 32А 6 kA</t>
  </si>
  <si>
    <t>Автоматический выключатель, SE, R9F02132 - 1P, (АВ) 1P B 32А 6 kA</t>
  </si>
  <si>
    <t>R9F02140</t>
  </si>
  <si>
    <t>Автоматический выключатель SE R9F02140 (АВ) 1P B 40А 6 kA</t>
  </si>
  <si>
    <t>Автоматический выключатель, SE, R9F02140 - 1P, (АВ) 1P B 40А 6 kA</t>
  </si>
  <si>
    <t>R9F02150</t>
  </si>
  <si>
    <t>Автоматический выключатель SE R9F02150 (АВ) 1P B 50А 6 kA</t>
  </si>
  <si>
    <t>Автоматический выключатель, SE, R9F02150 - 1P, (АВ) 1P B 50А 6 kA</t>
  </si>
  <si>
    <t>R9F02163</t>
  </si>
  <si>
    <t>Автоматический выключатель SE R9F02163 (АВ) 1P B 63А 6 kA</t>
  </si>
  <si>
    <t>Автоматический выключатель, SE, R9F02163 - 1P, (АВ) 1P B 63А 6 kA</t>
  </si>
  <si>
    <t>R9F02206</t>
  </si>
  <si>
    <t>Автоматический выключатель SE R9F02206 (АВ) 2P B 6А 6 kA</t>
  </si>
  <si>
    <t>Автоматический выключатель, SE, R9F02206 - 2P, (АВ) 2P B 6А 6 kA</t>
  </si>
  <si>
    <t>R9F02220</t>
  </si>
  <si>
    <t>Автоматический выключатель SE R9F02220 (АВ) 2P B 20А 6 kA</t>
  </si>
  <si>
    <t>Автоматический выключатель, SE, R9F02220 - 2P, (АВ) 2P B 20А 6 kA</t>
  </si>
  <si>
    <t>R9F02225</t>
  </si>
  <si>
    <t>Автоматический выключатель SE R9F02225 (АВ) 2P B 25А 6 kA</t>
  </si>
  <si>
    <t>Автоматический выключатель, SE, R9F02225 - 2P, (АВ) 2P B 25А 6 kA</t>
  </si>
  <si>
    <t>R9F02240</t>
  </si>
  <si>
    <t>Автоматический выключатель SE R9F02240 (АВ) 2P B 40А 6 kA</t>
  </si>
  <si>
    <t>Автоматический выключатель, SE, R9F02240 - 2P, (АВ) 2P B 40А 6 kA</t>
  </si>
  <si>
    <t>R9F02250</t>
  </si>
  <si>
    <t>Автоматический выключатель SE R9F02250 (АВ) 2P B 50А 6 kA</t>
  </si>
  <si>
    <t>Автоматический выключатель, SE, R9F02250 - 2P, (АВ) 2P B 50А 6 kA</t>
  </si>
  <si>
    <t>R9F02263</t>
  </si>
  <si>
    <t>Автоматический выключатель SE R9F02263 (АВ) 2P B 63А 6 kA</t>
  </si>
  <si>
    <t>Автоматический выключатель, SE, R9F02263 - 2P, (АВ) 2P B 63А 6 kA</t>
  </si>
  <si>
    <t>R9F02306</t>
  </si>
  <si>
    <t>Автоматический выключатель SE R9F02306 (АВ) 3P B 6А 6 kA</t>
  </si>
  <si>
    <t>Автоматический выключатель, SE, R9F02306 - 3P, (АВ) 3P B 6А 6 kA</t>
  </si>
  <si>
    <t>R9F02310</t>
  </si>
  <si>
    <t>Автоматический выключатель SE R9F02310 (АВ) 3P B 10А 6 kA</t>
  </si>
  <si>
    <t>Автоматический выключатель, SE, R9F02310 - 3P, (АВ) 3P B 10А 6 kA</t>
  </si>
  <si>
    <t>R9F02320</t>
  </si>
  <si>
    <t>Автоматический выключатель SE R9F02320 (АВ) 3P B 20А 6 kA</t>
  </si>
  <si>
    <t>Автоматический выключатель, SE, R9F02320 - 3P, (АВ) 3P B 20А 6 kA</t>
  </si>
  <si>
    <t>R9F02340</t>
  </si>
  <si>
    <t>Автоматический выключатель SE R9F02340 (АВ) 3P B 40А 6 kA</t>
  </si>
  <si>
    <t>Автоматический выключатель, SE, R9F02340 - 3P, (АВ) 3P B 40А 6 kA</t>
  </si>
  <si>
    <t>R9F02350</t>
  </si>
  <si>
    <t>Автоматический выключатель SE R9F02350 (АВ) 3P B 50А 6 kA</t>
  </si>
  <si>
    <t>Автоматический выключатель, SE, R9F02350 - 3P, (АВ) 3P B 50А 6 kA</t>
  </si>
  <si>
    <t>R9F02363</t>
  </si>
  <si>
    <t>Автоматический выключатель SE R9F02363 (АВ) 3P B 63А 6 kA</t>
  </si>
  <si>
    <t>Автоматический выключатель, SE, R9F02363 - 3P, (АВ) 3P B 63А 6 kA</t>
  </si>
  <si>
    <t>11071DEK</t>
  </si>
  <si>
    <t>Автоматический выключатель DEKraft 11071DEK ВА101 2Р C 50A 4,5кА</t>
  </si>
  <si>
    <t>Автоматический выключатель, DEKraft, 11071DEK, ВА101 2Р C 50A 4,5кА</t>
  </si>
  <si>
    <t>11072DEK</t>
  </si>
  <si>
    <t>Автоматический выключатель DEKraft 11072DEK ВА101 2Р C 63A 4,5кА</t>
  </si>
  <si>
    <t>Автоматический выключатель, DEKraft, 11072DEK, ВА101 2Р C 63A 4,5кА</t>
  </si>
  <si>
    <t>11073DEK</t>
  </si>
  <si>
    <t>Автоматический выключатель DEKraft 11073DEK ВА101 3Р C 1A 4,5кА</t>
  </si>
  <si>
    <t>Автоматический выключатель, DEKraft, 11073DEK, ВА101 3Р C 1A 4,5кА</t>
  </si>
  <si>
    <t>11074DEK</t>
  </si>
  <si>
    <t>Автоматический выключатель DEKraft 11074DEK ВА101 3Р C 2A 4,5кА</t>
  </si>
  <si>
    <t>Автоматический выключатель, DEKraft, 11074DEK, ВА101 3Р C 2A 4,5кА</t>
  </si>
  <si>
    <t>11075DEK</t>
  </si>
  <si>
    <t>Автоматический выключатель DEKraft 11075DEK ВА101 3Р C 3A 4,5кА</t>
  </si>
  <si>
    <t>Автоматический выключатель, DEKraft, 11075DEK, ВА101 3Р C 3A 4,5кА</t>
  </si>
  <si>
    <t>11221DEK</t>
  </si>
  <si>
    <t>Автоматический выключатель DEKraft 11221DEK ВА101 3Р C 4A 4,5кА</t>
  </si>
  <si>
    <t>Автоматический выключатель, DEKraft, 11221DEK, ВА101 3Р C 4A 4,5кА</t>
  </si>
  <si>
    <t>15162DEK</t>
  </si>
  <si>
    <t>Дифференциальный автоматический выключатель DEKraft 15162DEK ДИФ-101 1+N C 50А 30мА AC AC</t>
  </si>
  <si>
    <t>Дифференциальный автоматический выключатель, DEKraft, 15162DEK, ДИФ-101 1+N C 50А 30мА AC AC</t>
  </si>
  <si>
    <t>EZ9D34610</t>
  </si>
  <si>
    <t>Дифференциальный автоматический выключатель SE EASY9 1P+N C 10А 30мА AC</t>
  </si>
  <si>
    <t>Дифференциальный автоматический выключатель, SE, EZ9D34610 - 2P, EASY9 1P+N C 10А 30мА AC</t>
  </si>
  <si>
    <t>EZ9D34616</t>
  </si>
  <si>
    <t>Дифференциальный автоматический выключатель SE EASY9 1P+N C 16А 30мА AC</t>
  </si>
  <si>
    <t>Дифференциальный автоматический выключатель, SE, EZ9D34616 - 2P, EASY9 1P+N C 16А 30мА AC</t>
  </si>
  <si>
    <t>EZ9D34620</t>
  </si>
  <si>
    <t>Дифференциальный автоматический выключатель SE EASY9 1P+N C 20А 30мА AC</t>
  </si>
  <si>
    <t>Дифференциальный автоматический выключатель, SE, EZ9D34620 - 2P, EASY9 1P+N C 20А 30мА AC</t>
  </si>
  <si>
    <t>EZ9D34625</t>
  </si>
  <si>
    <t>Дифференциальный автоматический выключатель SE EASY9 1P+N C 25А 30мА AC</t>
  </si>
  <si>
    <t>Дифференциальный автоматический выключатель, SE, EZ9D34625 - 2P, EASY9 1P+N C 25А 30мА AC</t>
  </si>
  <si>
    <t>EZ9D34632</t>
  </si>
  <si>
    <t>Дифференциальный автоматический выключатель SE EASY9 1P+N C 32А 30мА AC</t>
  </si>
  <si>
    <t>Дифференциальный автоматический выключатель, SE, EZ9D34632 - 2P, EASY9 1P+N C 32А 30мА AC</t>
  </si>
  <si>
    <t>Выключатель дифференциального тока SE EASY9 4P 25А 30мА</t>
  </si>
  <si>
    <t>Выключатель дифференциального тока SE EASY9 4P 40А 30мА</t>
  </si>
  <si>
    <t>R9D25616</t>
  </si>
  <si>
    <t>Дифференциальный автоматический выключатель SE АВДТ 1P+N С 16А 6 kA 30мА АС</t>
  </si>
  <si>
    <t>Дифференциальный автоматический выключатель, SE, R9D25616 - 2P, АВДТ 1P+N С 16А 6 kA 30мА АС</t>
  </si>
  <si>
    <t>R9D25625</t>
  </si>
  <si>
    <t>Дифференциальный автоматический выключатель SE АВДТ 1P+N С 25А 6 kA 30мА АС</t>
  </si>
  <si>
    <t>Дифференциальный автоматический выключатель, SE, R9D25625 - 2P, АВДТ 1P+N С 25А 6 kA 30мА АС</t>
  </si>
  <si>
    <t>R9D25632</t>
  </si>
  <si>
    <t>Дифференциальный автоматический выключатель SE АВДТ 1P+N С 32А 6 kA 30мА АС</t>
  </si>
  <si>
    <t>Дифференциальный автоматический выключатель, SE, R9D25632 - 2P, АВДТ 1P+N С 32А 6 kA 30мА АС</t>
  </si>
  <si>
    <t>Выключатель дифференциального тока SE RESI9 4P 40А 30мА</t>
  </si>
  <si>
    <t>Выключатель дифференциального тока SE RESI9 4P 25А 30мА</t>
  </si>
  <si>
    <t>A9D49610</t>
  </si>
  <si>
    <t>A9D49616</t>
  </si>
  <si>
    <t>A9D49625</t>
  </si>
  <si>
    <t>Автоматы защиты двигателя</t>
  </si>
  <si>
    <t>GV2-M06 (1-1.6A)</t>
  </si>
  <si>
    <t>Автомат защиты двигателя ANDELI GV2-M06 (1-1.6A)</t>
  </si>
  <si>
    <t>Автомат защиты двигателя, ANDELI, GV2-M06 (1-1.6A)</t>
  </si>
  <si>
    <t>GV2-M10 (4-6.3A)</t>
  </si>
  <si>
    <t>GV2-M16 (9-14A)-A</t>
  </si>
  <si>
    <t>GV2-M20 (13-18A)-A</t>
  </si>
  <si>
    <t xml:space="preserve">Автоматические выключатели установочные </t>
  </si>
  <si>
    <t>Автоматический выключатель ANDELI AM1-63L 3P 16A</t>
  </si>
  <si>
    <t>Автоматический выключатель, ANDELI, AM1-63L 3P 16A</t>
  </si>
  <si>
    <t>AM1-63L 3P 25A</t>
  </si>
  <si>
    <t>Автоматический выключатель ANDELI AM1-63L 3P 32A</t>
  </si>
  <si>
    <t>Автоматический выключатель, ANDELI, AM1-63L 3P 32A</t>
  </si>
  <si>
    <t>Автоматический выключатель ANDELI AM1-63L 3P 40A</t>
  </si>
  <si>
    <t>Автоматический выключатель, ANDELI, AM1-63L 3P 40A</t>
  </si>
  <si>
    <t>Автоматический выключатель ANDELI AM1-63L 3P 50A</t>
  </si>
  <si>
    <t>Автоматический выключатель, ANDELI, AM1-63L 3P 50A</t>
  </si>
  <si>
    <t>AM1-63L 3P 63A</t>
  </si>
  <si>
    <t>AM1-800M 3P 800A-A</t>
  </si>
  <si>
    <t>EZC250N3200</t>
  </si>
  <si>
    <t>Автоматический выключатель SE EZC250N3200 Easypact 3P 200A</t>
  </si>
  <si>
    <t>Автоматический выключатель, SE, EZC250N3200 - 3P, Easypact 3P 200A</t>
  </si>
  <si>
    <t>Автоматические выключатели  (воздушно-вакуумные)</t>
  </si>
  <si>
    <t>Вакуумный выключатель ANDELI VS1-12 1600А (12kV, 31,5KA, 220V DC, 5А) стационарный (12 000 В)</t>
  </si>
  <si>
    <t>Вакуумный выключатель, ANDELI, VS1-12 1600А (12kV. 31.5KA. 220V DC. 5А) , стационарный (12 000 В)</t>
  </si>
  <si>
    <t>Вакуумный выключатель ANDELI VS1-12 2000А (12kV, 31,5KA, 220V DC) стационарный</t>
  </si>
  <si>
    <t>Вакуумный выключатель, ANDELI, VS1-12 2000А, (12kV. 31.5KA. 220V DC) , стационарный</t>
  </si>
  <si>
    <t>Вакуумный выключатель ANDELI VS1-12 3150А (12kV, 31,5KA , 220V DC) стационарный</t>
  </si>
  <si>
    <t>Вакуумный выключатель, ANDELI, VS1-12 3150А (12kV. 31.5KA. 220V DC), стационарный</t>
  </si>
  <si>
    <t>Контакты дополнительные</t>
  </si>
  <si>
    <t>Расцепители независимые</t>
  </si>
  <si>
    <t>Контакторы модульные КМ</t>
  </si>
  <si>
    <t>Контактор модульный iPower КМ-25 1Р 25А</t>
  </si>
  <si>
    <t>Контактор модульный, iPower, КМ-25 1Р 25А, АС 220-240V</t>
  </si>
  <si>
    <t>Контактор модульный iPower КМ-63 4Р 25А</t>
  </si>
  <si>
    <t>Контактор модульный, iPower, КМ-63 4Р 25А, АС 220-240V</t>
  </si>
  <si>
    <t>Контактор модульный iPower КМ-63 4Р 63А</t>
  </si>
  <si>
    <t>Контактор модульный, iPower, КМ-63 4Р 63А, АС 220-240V</t>
  </si>
  <si>
    <t xml:space="preserve">Контакторы электромагнитные CJX2 </t>
  </si>
  <si>
    <t>CJX2-D09 AC 220V</t>
  </si>
  <si>
    <t>CJX2-D12 AC 220V</t>
  </si>
  <si>
    <t>CJX2-D18 AC 220V</t>
  </si>
  <si>
    <t>CJX2-D25 AC 220V</t>
  </si>
  <si>
    <t>CJX2-D32 AC 220V</t>
  </si>
  <si>
    <t>CJX2-D40 AC 220V</t>
  </si>
  <si>
    <t>CJX2-D50 AC 220V</t>
  </si>
  <si>
    <t>CJX2-D80 AC 220V</t>
  </si>
  <si>
    <t>Контактор iPower CJX2-D80 AC 220V</t>
  </si>
  <si>
    <t>Контактор, iPower, CJX2-D80 AC 220V, 1HO 1H3</t>
  </si>
  <si>
    <t>LC1E0910M5</t>
  </si>
  <si>
    <t>Контактор SE LC1E0910M5 9А 1НО 220В 50ГЦ</t>
  </si>
  <si>
    <t>Контактор, SE, LC1E0910M5, 9А 1НО 220В 50ГЦ</t>
  </si>
  <si>
    <t>LC1E0910Q5</t>
  </si>
  <si>
    <t>Контактор SE LC1E0910Q5 9А 1НО 380В 50ГЦ</t>
  </si>
  <si>
    <t>Контактор, SE, LC1E0910Q5, 9А 1НО 380В 50ГЦ</t>
  </si>
  <si>
    <t>LC1E1210M5</t>
  </si>
  <si>
    <t>Контактор SE LC1E1210M5 12А 1НО 220В 50ГЦ</t>
  </si>
  <si>
    <t>Контактор, SE, LC1E1210M5, 12А 1НО 220В 50ГЦ</t>
  </si>
  <si>
    <t>LC1E1210Q5</t>
  </si>
  <si>
    <t>Контактор SE LC1E1210Q5 12А 1НО 380В 50ГЦ</t>
  </si>
  <si>
    <t>Контактор, SE, LC1E1210Q5, 12А 1НО 380В 50ГЦ</t>
  </si>
  <si>
    <t>LC1E1810M5</t>
  </si>
  <si>
    <t>Контактор SE LC1E1810M5 18А 1НО 220В 50ГЦ</t>
  </si>
  <si>
    <t>Контактор, SE, LC1E1810M5, 18А 1НО 220В 50ГЦ</t>
  </si>
  <si>
    <t>LC1E1810Q5</t>
  </si>
  <si>
    <t>Контактор SE LC1E1810Q5 18А 1НО 380В 50ГЦ</t>
  </si>
  <si>
    <t>Контактор, SE, LC1E1810Q5, 18А 1НО 380В 50ГЦ</t>
  </si>
  <si>
    <t>LC1E2510M5</t>
  </si>
  <si>
    <t>Контактор SE LC1E2510M5 25А 1НО 220В 50ГЦ</t>
  </si>
  <si>
    <t>Контактор, SE, LC1E2510M5, 25А 1НО 220В 50ГЦ</t>
  </si>
  <si>
    <t>LC1E2510Q5</t>
  </si>
  <si>
    <t>Контактор SE LC1E2510Q5 25А 1НО 380В 50ГЦ</t>
  </si>
  <si>
    <t>Контактор, SE, LC1E2510Q5, 25А 1НО 380В 50ГЦ</t>
  </si>
  <si>
    <t>LC1E3210M5</t>
  </si>
  <si>
    <t>Контактор SE LC1E3210M5 32А 1НО 220В 50ГЦ</t>
  </si>
  <si>
    <t>Контактор, SE, LC1E3210M5, 32А 1НО 220В 50ГЦ</t>
  </si>
  <si>
    <t>LC1E50M5</t>
  </si>
  <si>
    <t>Контактор SE LC1E50M5 50А 1НО+1НЗ 220В 50ГЦ</t>
  </si>
  <si>
    <t>Контактор, SE, LC1E50M5, 50А 1НО+1НЗ 220В 50ГЦ</t>
  </si>
  <si>
    <t>LC1E50Q5</t>
  </si>
  <si>
    <t>Контактор SE LC1E50Q5 50А 1НО+1НЗ 380В 50ГЦ</t>
  </si>
  <si>
    <t>Контактор, SE, LC1E50Q5, 50А 1НО+1НЗ 380В 50ГЦ</t>
  </si>
  <si>
    <t>LC1E40M5</t>
  </si>
  <si>
    <t>Контактор SE LC1E40M5 40А 1НО+1НЗ 220В 50ГЦ</t>
  </si>
  <si>
    <t>Контактор, SE, LC1E40M5, 40А 1НО+1НЗ 220В 50ГЦ</t>
  </si>
  <si>
    <t>LC1E40Q5</t>
  </si>
  <si>
    <t>Контактор SE LC1E40Q5 40А 1НО+1НЗ 380В 50ГЦ</t>
  </si>
  <si>
    <t>Контактор, SE, LC1E40Q5, 40А 1НО+1НЗ 380В 50ГЦ</t>
  </si>
  <si>
    <t>LC1E65M5</t>
  </si>
  <si>
    <t>Контактор SE LC1E65M5 65А 1НО+1НЗ 220В 50ГЦ</t>
  </si>
  <si>
    <t>Контактор, SE, LC1E65M5, 65А 1НО+1НЗ 220В 50ГЦ</t>
  </si>
  <si>
    <t>LC1E65Q5</t>
  </si>
  <si>
    <t>Контактор SE LC1E65Q5 65А 1НО+1НЗ 380В 50ГЦ</t>
  </si>
  <si>
    <t>Контактор, SE, LC1E65Q5, 65А 1НО+1НЗ 380В 50ГЦ</t>
  </si>
  <si>
    <t>LC1E80M5</t>
  </si>
  <si>
    <t>Контактор SE LC1E80M5 80А 1НО+1НЗ 220В 50ГЦ</t>
  </si>
  <si>
    <t>Контактор, SE, LC1E80M5, 80А 1НО+1НЗ 220В 50ГЦ</t>
  </si>
  <si>
    <t>LC1E80Q5</t>
  </si>
  <si>
    <t>Контактор SE LC1E80Q5 80А 1НО+1НЗ 380В 50ГЦ</t>
  </si>
  <si>
    <t>Контактор, SE, LC1E80Q5, 80А 1НО+1НЗ 380В 50ГЦ</t>
  </si>
  <si>
    <t>LC1E95M5</t>
  </si>
  <si>
    <t>Контактор SE LC1E95M5 95А 1НО+1НЗ 220В 50ГЦ</t>
  </si>
  <si>
    <t>Контактор, SE, LC1E95M5, 95А 1НО+1НЗ 220В 50ГЦ</t>
  </si>
  <si>
    <t>LC1E95Q5</t>
  </si>
  <si>
    <t>Контактор SE LC1E95Q5 95А 1НО+1НЗ 380В 50ГЦ</t>
  </si>
  <si>
    <t>Контактор, SE, LC1E95Q5, 95А 1НО+1НЗ 380В 50ГЦ</t>
  </si>
  <si>
    <t>Контакторы электромагнитные CJ20 и CJX2-F</t>
  </si>
  <si>
    <t>CJX2-F 150A AC 380V</t>
  </si>
  <si>
    <t>CJX2-F 150A AC 220V</t>
  </si>
  <si>
    <t>Контактор iPower CJX2-F 185A AC 380V</t>
  </si>
  <si>
    <t>Контактор, iPower, CJX2-F 185A AC 380V, (аналог КТИ-5185)</t>
  </si>
  <si>
    <t>CJX2-F 265A AC 220V</t>
  </si>
  <si>
    <t>CJX2-F 800A AC 220V</t>
  </si>
  <si>
    <t>CJX2-F 800A AC 380V</t>
  </si>
  <si>
    <t>Контактор iPower CJX2-F 115A AC 380V</t>
  </si>
  <si>
    <t>Контактор, iPower, CJX2-F 115A AC 380V, (аналог КТИ-5115)</t>
  </si>
  <si>
    <t>Контактор iPower CJX2-F 265A AC 380V</t>
  </si>
  <si>
    <t>Контактор, iPower, CJX2-F 265A AC 380V</t>
  </si>
  <si>
    <t>Контактор iPower CJX2-F 225A AC 380V</t>
  </si>
  <si>
    <t>Контактор, iPower, CJX2-F 225A AC 380V</t>
  </si>
  <si>
    <t>Контактор iPower CJX2-F 225A AC 220V</t>
  </si>
  <si>
    <t>Контактор, iPower, CJX2-F 225A AC 220V</t>
  </si>
  <si>
    <t>Контактор iPower CJX2-F 400A AC 220V</t>
  </si>
  <si>
    <t>Контактор, iPower, CJX2-F 400A AC 220V</t>
  </si>
  <si>
    <t>Блоки доп. контактов</t>
  </si>
  <si>
    <t>F4-22 (LA1-DN22)</t>
  </si>
  <si>
    <t>LA3-DR2 (0.1-30s) OFF</t>
  </si>
  <si>
    <t>Блок доп. контактов с таймером ANDELI LA3-DR2 (0.1-30s) OFF</t>
  </si>
  <si>
    <t>Блок доп. контактов с таймером, ANDELI, LA3-DR2 (0.1-30s) OFF, задержка выключения</t>
  </si>
  <si>
    <t>Блок доп. контактов с таймером Deluxe LA3-DR2 (0.1-30s) OFF</t>
  </si>
  <si>
    <t>Блок доп. контактов с таймером, Deluxe, LA3-DR2 (0.1-30s) OFF, задержка выключения</t>
  </si>
  <si>
    <t>F4-11 (LA1-DN11)</t>
  </si>
  <si>
    <t>Блок доп.контактов ANDELI F4-11</t>
  </si>
  <si>
    <t>Блок доп.контактов, ANDELI, F4-11 (LA1-DN11), аналог ПКИ-11</t>
  </si>
  <si>
    <t>LA3-DR4 (10-180s) OFF</t>
  </si>
  <si>
    <t>Блок доп. контактов с таймером ANDELI LA3-DR4 (10-180s) OFF</t>
  </si>
  <si>
    <t>Блок доп. контактов с таймером, ANDELI, LA3-DR4 (10-180s) OFF, задержка выключения</t>
  </si>
  <si>
    <t>LA2-DT4 (10-180s) ON</t>
  </si>
  <si>
    <t>Блок доп. контактов с таймером Deluxe LA2-DT4 (10-180s) ON</t>
  </si>
  <si>
    <t>Блок доп. контактов с таймером, Deluxe, LA2-DT4 (10-180s) ON, задержка включения</t>
  </si>
  <si>
    <t>Реле тепловое</t>
  </si>
  <si>
    <t>Реле тепловое iPower JR28-25 D1304 (0,4-0,63А)</t>
  </si>
  <si>
    <t>Реле тепловое, iPower, JR28-25 D1304 (0.4-0.63А)</t>
  </si>
  <si>
    <t>JR28-25 D1305 (0.63-1А)</t>
  </si>
  <si>
    <t>JR28-25 D1306 (1-1.6А)</t>
  </si>
  <si>
    <t>Реле тепловое ANDELI JR28-25 D1306 (1-1,6А)</t>
  </si>
  <si>
    <t>Реле тепловое, ANDELI, JR28-25 D1306 (1-1.6А)</t>
  </si>
  <si>
    <t>JR28-25 D1307 (1.6-2.5А)</t>
  </si>
  <si>
    <t>Реле тепловое ANDELI JR28-25 D1307 (1,6-2,5А)</t>
  </si>
  <si>
    <t>Реле тепловое, ANDELI, JR28-25 D1307 (1.6-2.5А)</t>
  </si>
  <si>
    <t>JR28-25 D1308 (2.5-4А)</t>
  </si>
  <si>
    <t>JR28-25 D1314 (7-10А)</t>
  </si>
  <si>
    <t>Реле тепловое ANDELI JR28-25 D1314 (7-10А)</t>
  </si>
  <si>
    <t>Реле тепловое, ANDELI, JR28-25 D1314 (7-10А)</t>
  </si>
  <si>
    <t>JR28-25 D1321 (12-18А)</t>
  </si>
  <si>
    <t>JR28-25 D1322 (17-25А)</t>
  </si>
  <si>
    <t>JR28-93 D3359 (48-65А)</t>
  </si>
  <si>
    <t>JR28-25 D1316 (9-13А)</t>
  </si>
  <si>
    <t>JR28-25 D1312 (5.5-8А)</t>
  </si>
  <si>
    <t>Реле тепловое ANDELI JR28-25 D1312 (5,5-8А)</t>
  </si>
  <si>
    <t>Реле тепловое, ANDELI, JR28-25 D1312 (5.5-8А)</t>
  </si>
  <si>
    <t>JR28-93 D3365 (80-93А)</t>
  </si>
  <si>
    <t>Реле тепловое iPower JR28-93 D3365 (80-93А)</t>
  </si>
  <si>
    <t>Реле тепловое, iPower, JR28-93 D3365 (80-93А)</t>
  </si>
  <si>
    <t>JR28-36 D2353 (23-32А)</t>
  </si>
  <si>
    <t>Реле тепловое iPower JR28-36 D2353 (23-32А)</t>
  </si>
  <si>
    <t>Реле тепловое, iPower, JR28-36 D2353 (23-32А)</t>
  </si>
  <si>
    <t>Реле тепловое iPower JR28-93 D3359 (48-65А)</t>
  </si>
  <si>
    <t>Реле тепловое, iPower, JR28-93 D3359 (48-65А)</t>
  </si>
  <si>
    <t>Реле тепловое iPower JR28-25 D1310 (4-6А)</t>
  </si>
  <si>
    <t>Реле тепловое, iPower, JR28-25 D1310 (4-6А)</t>
  </si>
  <si>
    <t>JR28-93 D3355 (30-40А)</t>
  </si>
  <si>
    <t>Реле тепловое iPower JR28-93 D3355 (30-40А)</t>
  </si>
  <si>
    <t>Реле тепловое, iPower, JR28-93 D3355 (30-40А)</t>
  </si>
  <si>
    <t>Блокировки механические</t>
  </si>
  <si>
    <t>Блокировка механическая Deluxe (40-95А)</t>
  </si>
  <si>
    <t>Блокировка механическая, Deluxe, (40-95А)</t>
  </si>
  <si>
    <t>Трансформаторы тока</t>
  </si>
  <si>
    <t>MSQ-30 50/5 class 0.5</t>
  </si>
  <si>
    <t>Трансформатор тока ANDELI MSQ-30 50/5</t>
  </si>
  <si>
    <t>Трансформатор тока, ANDELI, MSQ-30 50/5</t>
  </si>
  <si>
    <t>MSQ-30 75/5</t>
  </si>
  <si>
    <t>Трансформатор тока ANDELI MSQ-30 75/5</t>
  </si>
  <si>
    <t>Трансформатор тока, ANDELI, MSQ-30 75/5</t>
  </si>
  <si>
    <t>MSQ-30 200/5 class 0.5</t>
  </si>
  <si>
    <t>MSQ-30 250/5 class 0.5</t>
  </si>
  <si>
    <t>MSQ-30 300/5 class 0.5</t>
  </si>
  <si>
    <t>MSQ-60 600/5 class 0.5</t>
  </si>
  <si>
    <t>MSQ-60 1000/5 class 0.5</t>
  </si>
  <si>
    <t>MSQ-100 2000/5 class 0.5</t>
  </si>
  <si>
    <t>Трансформатор тока ANDELI MSQ-100 2000/5</t>
  </si>
  <si>
    <t>Трансформатор тока, ANDELI, MSQ-100 2000/5</t>
  </si>
  <si>
    <t>MSQ-100 2500/5 class 0.5</t>
  </si>
  <si>
    <t>Трансформатор тока ANDELI MSQ-100 2500/5</t>
  </si>
  <si>
    <t>Трансформатор тока, ANDELI, MSQ-100 2500/5</t>
  </si>
  <si>
    <t>MSQ-100 3000/5 class 0.5</t>
  </si>
  <si>
    <t>Трансформатор тока ANDELI MSQ-100 3000/5</t>
  </si>
  <si>
    <t>Трансформатор тока, ANDELI, MSQ-100 3000/5</t>
  </si>
  <si>
    <t>MSQ-125 3000/5 class 0.5</t>
  </si>
  <si>
    <t>Трансформатор тока ANDELI MSQ-125 3000/5</t>
  </si>
  <si>
    <t>Трансформатор тока, ANDELI, MSQ-125 3000/5</t>
  </si>
  <si>
    <t>Трансформаторы понижающие</t>
  </si>
  <si>
    <t>JBK3-160 VA-A</t>
  </si>
  <si>
    <t>Трансформатор понижающий ANDELI JBK3-160 VA</t>
  </si>
  <si>
    <t>Трансформатор понижающий, ANDELI, JBK3-160 VA. (220V.110V. 36V. 24V. 12V. 6V)</t>
  </si>
  <si>
    <t>Предохранители высоковольтные</t>
  </si>
  <si>
    <t>Реле промежуточное</t>
  </si>
  <si>
    <t>LY4 250V AC</t>
  </si>
  <si>
    <t>Реле промежуточное Deluxe LY4 250V AC</t>
  </si>
  <si>
    <t>Реле промежуточное, Deluxe, LY4 250V AC, 10А</t>
  </si>
  <si>
    <t>Основание для промежуточного реле Deluxe PYF14A</t>
  </si>
  <si>
    <t>Основание для промежуточного реле, Deluxe, PYF14A (DYF14A), для реле MY4</t>
  </si>
  <si>
    <t>Реле времени</t>
  </si>
  <si>
    <t>PF083A</t>
  </si>
  <si>
    <t>ST3PR 30s/30min AC220V</t>
  </si>
  <si>
    <t>Реле контроля фаз</t>
  </si>
  <si>
    <t xml:space="preserve">Таймера </t>
  </si>
  <si>
    <t>SUL181H</t>
  </si>
  <si>
    <t>Таймер Deluxe SUL181H AC 230V 16A</t>
  </si>
  <si>
    <t>Таймер, Deluxe, SUL181H, AC 230V 16A, (аналог ТЭМ-181)</t>
  </si>
  <si>
    <t>THC15A AC 220V</t>
  </si>
  <si>
    <t>Лампочки светодиодные (арматура сигнальная)</t>
  </si>
  <si>
    <t>AD16-22D (yellow)</t>
  </si>
  <si>
    <t>Лампа светодиодная ANDELI AD16-22D (желтая)</t>
  </si>
  <si>
    <t>Лампа светодиодная, ANDELI, AD16-22D, (желтая), АС 230V</t>
  </si>
  <si>
    <t xml:space="preserve">AD16-22D 220V AC/DC </t>
  </si>
  <si>
    <t>Лампа светодиодная универсальная ANDELI AD16-22D 220V AC/DC (синия)</t>
  </si>
  <si>
    <t>Лампа светодиодная универсальная, ANDELI, AD16-22D 220V AC/DC, (синия)</t>
  </si>
  <si>
    <t>AD16-22D (green)</t>
  </si>
  <si>
    <t>AD16-22D (red)</t>
  </si>
  <si>
    <t>Лампа светодиодная ANDELI AD16-22D (красная)</t>
  </si>
  <si>
    <t>Лампа светодиодная, ANDELI, AD16-22D, (красная), АС 230V</t>
  </si>
  <si>
    <t>AD16-22D 220V AC/DC (yellow)</t>
  </si>
  <si>
    <t>Лампа светодиодная универсальная ANDELI AD16-22D 220V AC/DC (желтая)</t>
  </si>
  <si>
    <t>Лампа светодиодная универсальная, ANDELI, AD16-22D 220V AC/DC, (желтая)</t>
  </si>
  <si>
    <t>AD16-22D 220V AC/DC (green)</t>
  </si>
  <si>
    <t>Лампа светодиодная универсальная Deluxe AD16-22D 220V AC/DC (зелёная)</t>
  </si>
  <si>
    <t>Лампа светодиодная универсальная, Deluxe, AD16-22D 220V AC/DC, (зелёная)</t>
  </si>
  <si>
    <t>ZB-BE102 NC</t>
  </si>
  <si>
    <t>Блок доп. контактов для кнопок Deluxe ZB-BE102 NC</t>
  </si>
  <si>
    <t>Блок доп. контактов для кнопок, Deluxe, ZB-BE102 NC</t>
  </si>
  <si>
    <t>XB2-BW3571</t>
  </si>
  <si>
    <t>Кнопка открытая ANDELI XB2-BW3571 (жёлтая с подсветкой)</t>
  </si>
  <si>
    <t>Кнопка открытая, ANDELI, XB2-BW3571, (жёлтая с подсветкой)</t>
  </si>
  <si>
    <t>Переключатели</t>
  </si>
  <si>
    <t>XB2-BD25</t>
  </si>
  <si>
    <t>XB2-BD33</t>
  </si>
  <si>
    <t>LW8 10A</t>
  </si>
  <si>
    <t>Выключатели концевые</t>
  </si>
  <si>
    <t>Измерительные приборы</t>
  </si>
  <si>
    <t>Аксессуары для приборов</t>
  </si>
  <si>
    <t>100/5 96*96 (scale)</t>
  </si>
  <si>
    <t>Шкала для амперметра ANDELI 100/5</t>
  </si>
  <si>
    <t>Шкала для амперметра, ANDELI, 100/5 96*96 (scale)</t>
  </si>
  <si>
    <t>300/5 96*96 (scale)</t>
  </si>
  <si>
    <t>Шкала для амперметра ANDELI 300/5</t>
  </si>
  <si>
    <t>Шкала для амперметра, ANDELI, 300/5 96*96 (scale)</t>
  </si>
  <si>
    <t>400/5 96*96 (scale)</t>
  </si>
  <si>
    <t>1500/5 96*96 (scale)</t>
  </si>
  <si>
    <t>Шкала для амперметра ANDELI 1500/5</t>
  </si>
  <si>
    <t>Шкала для амперметра, ANDELI, 1500/5 96*96 (scale)</t>
  </si>
  <si>
    <t>2500/5 96*96 (scale)</t>
  </si>
  <si>
    <t>Шкала для амперметра ANDELI 2500/5</t>
  </si>
  <si>
    <t>Шкала для амперметра, ANDELI, 2500/5 96*96 (scale)</t>
  </si>
  <si>
    <t>4000/5 96*96 (scale)</t>
  </si>
  <si>
    <t>Шкала для амперметра ANDELI 4000/5</t>
  </si>
  <si>
    <t>Шкала для амперметра, ANDELI, 4000/5 96*96 (scale)</t>
  </si>
  <si>
    <t>Наконечники штырьковые</t>
  </si>
  <si>
    <t>Наконечник штырьковый изолированный Deluxe Е0510 (1000 штук в упаковке)</t>
  </si>
  <si>
    <t>Наконечник штырьковый изолированный, Deluxe, Е0510, (НШВИ) 0,5 мм2, длина штырька 10 мм, (1000 штук в упаковке)</t>
  </si>
  <si>
    <t>Наконечник штырьковый изолированный Deluxe Е7510 (1000 штук в упаковке)</t>
  </si>
  <si>
    <t>Наконечник штырьковый изолированный, Deluxe, Е7510, (НШВИ) 0,75 мм2, длина штырька 10 мм, (1000 штук в упаковке)</t>
  </si>
  <si>
    <t>Наконечник штырьковый изолированный Deluxe Е1010 (1000 штук в упаковке)</t>
  </si>
  <si>
    <t>Наконечник штырьковый изолированный, Deluxe, Е1010, (НШВИ) 1 мм2, длина штырька 10 мм, (1000 штук в упаковке)</t>
  </si>
  <si>
    <t>Е2510 (1000 pcs/bag)</t>
  </si>
  <si>
    <t>Наконечник штырьковый изолированный ANDELI Е2510 (1000 штук в упаковке)</t>
  </si>
  <si>
    <t>Наконечник штырьковый изолированный, ANDELI, Е2510, (НШВИ) 2,5 мм2, длина штырька 10 мм, (1000 штук в упаковке)</t>
  </si>
  <si>
    <t>Наконечник штырьковый изолированный Deluxe ТЕ7510 (1000 штук в упаковке)</t>
  </si>
  <si>
    <t>Наконечник штырьковый изолированный, Deluxe, ТЕ7510, (НШИ) 2х0,75 мм2, длина штырька 10 мм, (1000 штук в упаковке)</t>
  </si>
  <si>
    <t>Наконечник штырьковый изолированный Deluxe ТЕ1010 (1000 штук в упаковке)</t>
  </si>
  <si>
    <t>Наконечник штырьковый изолированный, Deluxe, ТЕ1010, (НШИ) 2х1 мм2, длина штырька 10 мм, (1000 штук в упаковке)</t>
  </si>
  <si>
    <t>Наконечники кольцевые</t>
  </si>
  <si>
    <t>Наконечник кольцевой изолированный Deluxe RV2-4 (500 штук в упаковке)</t>
  </si>
  <si>
    <t>Наконечник кольцевой изолированный, Deluxe, RV2-4, (НКИ) 1,5- 2,5 мм2. под болт М4, (500 штук в упаковке)</t>
  </si>
  <si>
    <t>Наконечник кольцевой изолированный Deluxe RV3.5-4 (500 штук в упаковке)</t>
  </si>
  <si>
    <t>Наконечник кольцевой изолированный, Deluxe, RV3.5-4, (НКИ) 2,5-4 мм2. под болт М4, (500 штук в упаковке)</t>
  </si>
  <si>
    <t>Наконечники луженные</t>
  </si>
  <si>
    <t>Наконечник кабельный луженный Deluxe SC 50-12 (100 штук в упаковке)</t>
  </si>
  <si>
    <t>Наконечник кабельный луженный, Deluxe, SC 50-12, (100 штук в упаковке)</t>
  </si>
  <si>
    <t>Наконечник кабельный луженный Deluxe SC 70-12 (100 штук в упаковке)</t>
  </si>
  <si>
    <t>Наконечник кабельный луженный, Deluxe, SC 70-12, (100 штук в упаковке)</t>
  </si>
  <si>
    <t>Наконечник кабельный луженный Deluxe SC 16-8 (200 штук в упаковке)</t>
  </si>
  <si>
    <t>Наконечник кабельный луженный, Deluxe, SC 16-8, (200 штук в упаковке)</t>
  </si>
  <si>
    <t>Наконечник кабельный луженный Deluxe SC 25-8 (200 штук в упаковке)</t>
  </si>
  <si>
    <t>Наконечник кабельный луженный, Deluxe, SC 25-8, (200 штук в упаковке)</t>
  </si>
  <si>
    <t>Клеммы и заглушки (JXB, URTK/S)</t>
  </si>
  <si>
    <t>Пластиковый стопор на DIN-рейку Deluxe EW-35</t>
  </si>
  <si>
    <t>Стопор на DIN-рейку, Deluxe, EW-35</t>
  </si>
  <si>
    <t>JXB-10-A</t>
  </si>
  <si>
    <t>Заглушка боковая ANDELI JXB-10</t>
  </si>
  <si>
    <t>Заглушка боковая, ANDELI, JXB-10, серая</t>
  </si>
  <si>
    <t>JXB-16-A</t>
  </si>
  <si>
    <t>Заглушка боковая ANDELI JXB-16</t>
  </si>
  <si>
    <t>Заглушка боковая, ANDELI, JXB-16, серая</t>
  </si>
  <si>
    <t>Клемма с размыкателем Deluxe URTK/S</t>
  </si>
  <si>
    <t>Клемма с размыкателем, Deluxe, URTK/S</t>
  </si>
  <si>
    <t>Клемма проходная Deluxe JXB 2,5/35</t>
  </si>
  <si>
    <t>Клемма проходная, Deluxe, JXB 2.5/35, 2,5 мм2, серая</t>
  </si>
  <si>
    <t>Клемма проходная Deluxe JXB 4/35</t>
  </si>
  <si>
    <t>Клемма проходная, Deluxe, JXB 4/35, 4 мм2, серая</t>
  </si>
  <si>
    <t>Клемма проходная Deluxe JXB 10/35</t>
  </si>
  <si>
    <t>Клемма проходная, Deluxe, JXB 10/35, 10 мм2, серая</t>
  </si>
  <si>
    <t>Клемма проходная Deluxe JXB 16/35</t>
  </si>
  <si>
    <t>Клемма проходная, Deluxe, JXB 16/35, 16 мм2, серая</t>
  </si>
  <si>
    <t>JXB 35/35</t>
  </si>
  <si>
    <t>Клемма заземления Deluxe ЕК 6/35</t>
  </si>
  <si>
    <t>Клемма заземления, Deluxe, ЕК 6/35, 6 мм2, жёлто-зелёная</t>
  </si>
  <si>
    <t>Клемма заземления Deluxe ЕК 16/35</t>
  </si>
  <si>
    <t>Клемма заземления, Deluxe, ЕК 16/35, 16 мм2, жёлто-зелёная</t>
  </si>
  <si>
    <t>Клемма заземления Deluxe ЕК 2,5/35</t>
  </si>
  <si>
    <t>Клемма заземления, Deluxe, ЕК 2.5/35, 2.5 мм2, жёлто-зелёная</t>
  </si>
  <si>
    <t>Изоляторы (SM, ИОР, ОПН)</t>
  </si>
  <si>
    <t>Изолятор Deluxe SM 25</t>
  </si>
  <si>
    <t>Изолятор, Deluxe, SM 25, с болтами</t>
  </si>
  <si>
    <t>SM 35</t>
  </si>
  <si>
    <t>SM 51</t>
  </si>
  <si>
    <t>Изолятор Deluxe SM 51</t>
  </si>
  <si>
    <t>Изолятор, Deluxe, SM 51, с болтами</t>
  </si>
  <si>
    <t>SM 76</t>
  </si>
  <si>
    <t>Изолятор опорный Deluxe ИОР-10-3,75</t>
  </si>
  <si>
    <t>Изолятор опорный, Deluxe, ИОР-10-3.75 (65*130 мм), 10 кВ полимерный</t>
  </si>
  <si>
    <t>Вентиляторы шкафные</t>
  </si>
  <si>
    <t>Вентилятор шкафной iPower ВШМ1 (120*120*38)</t>
  </si>
  <si>
    <t>Вентилятор шкафной, iPower, ВШМ1 (120*120*38), AC 220В, вытяжной</t>
  </si>
  <si>
    <t>Вентилятор шкафной iPower ВШМ3 (200*200*60)</t>
  </si>
  <si>
    <t>Вентилятор шкафной, iPower, ВШМ3 (200*200*60), AC 220В, вытяжной</t>
  </si>
  <si>
    <t>Обогреватели и термостаты</t>
  </si>
  <si>
    <t>Обогреватель шкафной iPower HG140 100W 110-250V AC/DC</t>
  </si>
  <si>
    <t>Обогреватель шкафной, iPower, HG140 100W 110-250V AC/DC, на дин-рейку</t>
  </si>
  <si>
    <t xml:space="preserve">ДИН рейка и аксессуары </t>
  </si>
  <si>
    <t>ADC-5</t>
  </si>
  <si>
    <t>Розетка на дин-рейку iPower</t>
  </si>
  <si>
    <t>Розетка на дин-рейку, iPower, ADC-5</t>
  </si>
  <si>
    <t>Хомуты, изолента</t>
  </si>
  <si>
    <t>tape  0,13 х 15 мм (black)</t>
  </si>
  <si>
    <t>Изолента Deluxe ПВХ 0,13 х 15 мм (чёрная)</t>
  </si>
  <si>
    <t>Изолента, Deluxe, ПВХ 0.13 х 15 мм (чёрная), длина 20 м</t>
  </si>
  <si>
    <t>tape  0,13 х 15 мм (blue)</t>
  </si>
  <si>
    <t>Изолента Deluxe ПВХ 0,13 х 15 мм (синяя)</t>
  </si>
  <si>
    <t>Изолента, Deluxe, ПВХ 0.13 х 15 мм (синяя), длина 20 м</t>
  </si>
  <si>
    <t>Изолента Deluxe ПВХ 0,13 х 15 мм (зелёная)</t>
  </si>
  <si>
    <t>Изолента, Deluxe, ПВХ 0.13 х 15 мм (зелёная), длина 20 м</t>
  </si>
  <si>
    <t>Хомут нейлоновый Deluxe СП 2.5*100 мм (Б) (100 штук в упаковке)</t>
  </si>
  <si>
    <t>Хомут нейлоновый, Deluxe, СП 2.5*100 мм (Б), белый (100 штук в упаковке)</t>
  </si>
  <si>
    <t>Хомут нейлоновый Deluxe СП 3.6*100 мм (Б) (100 штук в упаковке)</t>
  </si>
  <si>
    <t>Хомут нейлоновый, Deluxe, СП 3.6*100 мм (Б), белый (100 штук в упаковке)</t>
  </si>
  <si>
    <t>Хомут нейлоновый Deluxe СП 2.5*150 мм (Б) (100 штук в упаковке)</t>
  </si>
  <si>
    <t>Хомут нейлоновый, Deluxe, СП 2.5*150 мм (Б), белый (100 штук в упаковке)</t>
  </si>
  <si>
    <t>Хомут нейлоновый Deluxe СП 2.5*200 мм (Б) (100 штук в упаковке)</t>
  </si>
  <si>
    <t>Хомут нейлоновый, Deluxe, СП 2.5*200 мм (Б), белый (100 штук в упаковке)</t>
  </si>
  <si>
    <t>Хомут нейлоновый Deluxe СП 2.5*200 мм (Ч) (100 штук в упаковке)</t>
  </si>
  <si>
    <t>Хомут нейлоновый, Deluxe, СП 2.5*200 мм (Ч), чёрный (100 штук в упаковке)</t>
  </si>
  <si>
    <t>Хомут нейлоновый Deluxe СП 3.6*180 мм (Б) (100 штук в упаковке)</t>
  </si>
  <si>
    <t>Хомут нейлоновый, Deluxe, СП 3.6*180 мм (Б), белый (100 штук в упаковке)</t>
  </si>
  <si>
    <t>Хомут нейлоновый Deluxe СП 3.6*200 мм (Б) (100 штук в упаковке)</t>
  </si>
  <si>
    <t>Хомут нейлоновый, Deluxe, СП 3.6*200 мм (Б), белый (100 штук в упаковке)</t>
  </si>
  <si>
    <t>Хомут нейлоновый Deluxe СП 3.6*250 мм (Б) (100 штук в упаковке)</t>
  </si>
  <si>
    <t>Хомут нейлоновый, Deluxe, СП 3.6*250 мм (Б), белый (100 штук в упаковке)</t>
  </si>
  <si>
    <t>Хомут нейлоновый Deluxe СП 3.6*300 мм (Б) (100 штук в упаковке)</t>
  </si>
  <si>
    <t>Хомут нейлоновый, Deluxe, СП 3.6*300 мм (Б), белый (100 штук в упаковке)</t>
  </si>
  <si>
    <t>Хомут нейлоновый Deluxe СП 4.8*250 мм (Б) (100 штук в упаковке)</t>
  </si>
  <si>
    <t>Хомут нейлоновый, Deluxe, СП 4.8*250 мм (Б), белый (100 штук в упаковке)</t>
  </si>
  <si>
    <t>Хомут нейлоновый Deluxe СП 4.8*400 мм (Б) (100 штук в упаковке)</t>
  </si>
  <si>
    <t>Хомут нейлоновый, Deluxe, СП 4.8*400 мм (Б), белый (100 штук в упаковке)</t>
  </si>
  <si>
    <t>Хомут нейлоновый Deluxe СП 4.8*450 мм (Б) (100 штук в упаковке)</t>
  </si>
  <si>
    <t>Хомут нейлоновый, Deluxe, СП 4.8*450 мм (Б), белый (100 штук в упаковке)</t>
  </si>
  <si>
    <t>Хомут нейлоновый Deluxe СП 4.8*200 мм (Б) (100 штук в упаковке)</t>
  </si>
  <si>
    <t>Хомут нейлоновый, Deluxe, СП 4.8*200 мм (Б), белый (100 штук в упаковке)</t>
  </si>
  <si>
    <t>Хомут нейлоновый Deluxe СП 4.8*180 мм (Б) (100 штук в упаковке)</t>
  </si>
  <si>
    <t>Хомут нейлоновый, Deluxe, СП 4.8*180 мм (Б), белый (100 штук в упаковке)</t>
  </si>
  <si>
    <t>Хомут нейлоновый Deluxe СП 4.8*380 мм (Б) (100 штук в упаковке)</t>
  </si>
  <si>
    <t>Хомут нейлоновый, Deluxe, СП 4.8*380 мм (Б), белый (100 штук в упаковке)</t>
  </si>
  <si>
    <t>Маркер кабельный</t>
  </si>
  <si>
    <t>Колодки клеммные карболитовые (TB, ТС)</t>
  </si>
  <si>
    <t>Колодка клеммная карболитовая Deluxe TС - 1004 (100A 4P)</t>
  </si>
  <si>
    <t>Колодка клеммная карболитовая, Deluxe, TС - 1004 (100A 4P)</t>
  </si>
  <si>
    <t>TС - 1504 (150A 4P)</t>
  </si>
  <si>
    <t>TB - 1504 (15A 4P)</t>
  </si>
  <si>
    <t>TB - 1512 (15A 12P)</t>
  </si>
  <si>
    <t>TB - 2512 (25A 12P)</t>
  </si>
  <si>
    <t>TС - 4004 (400A 4P)</t>
  </si>
  <si>
    <t>TС - 604 (60A 4P)</t>
  </si>
  <si>
    <t>Колодки клеммные ПВХ</t>
  </si>
  <si>
    <t>Трубка термоусаживаемая</t>
  </si>
  <si>
    <t>Шины коммутационные</t>
  </si>
  <si>
    <t>Шина коммутационная Deluxe 3Р 63А</t>
  </si>
  <si>
    <t>Шина коммутационная, Deluxe, 3Р 63А, гребёнка, 1м</t>
  </si>
  <si>
    <t>Шины нулевые "N" (заземления)</t>
  </si>
  <si>
    <t>Шина нулевая Deluxe TS-0812А 8 групп</t>
  </si>
  <si>
    <t>Шина нулевая, Deluxe, TS-0812А 8 групп, 8х12 мм (голубая) на изоляторах</t>
  </si>
  <si>
    <t>Шина нулевая Deluxe TS-0812А 12 групп</t>
  </si>
  <si>
    <t>Шина нулевая, Deluxe, TS-0812А 12 групп, 8х12 мм (голубая) на изоляторах</t>
  </si>
  <si>
    <t>Шина нулевая Deluxe TS-0609F 7 групп</t>
  </si>
  <si>
    <t>Шина нулевая, Deluxe, TS-0609F 7 групп, 6х9 мм (голубая) на DIN-рейку</t>
  </si>
  <si>
    <t>Шина нулевая Deluxe TS-0609F 12 групп</t>
  </si>
  <si>
    <t>Шина нулевая, Deluxe, TS-0609F 12 групп, 6х9 мм (голубая) на DIN-рейку</t>
  </si>
  <si>
    <t>Шина нулевая Deluxe XP0812K 8 групп</t>
  </si>
  <si>
    <t>Шина нулевая, Deluxe, XP0812K 8 групп, 8х12 мм (голубая) изолированная</t>
  </si>
  <si>
    <t>Держатели шин</t>
  </si>
  <si>
    <t>Держатель шин Deluxe ШД-3/3 (10*120)</t>
  </si>
  <si>
    <t>Держатель шин, Deluxe, ШД-3/3 (10*120), 150 мм тройной</t>
  </si>
  <si>
    <t>Держатель шин Deluxe ШД-3/2 (10*100)</t>
  </si>
  <si>
    <t>Держатель шин, Deluxe, ШД-3/2 (10*100), 100 мм двойной</t>
  </si>
  <si>
    <t>Держатель шин Deluxe ШД-3/1 (8*80)</t>
  </si>
  <si>
    <t>Держатель шин, Deluxe, ШД-3/1 (8*80), 100 мм одинарный</t>
  </si>
  <si>
    <t>Клемма заземления Deluxe ЕК 10/35</t>
  </si>
  <si>
    <t>Клемма заземления, Deluxe, ЕК 10/35, 10 мм2, жёлто-зелёная</t>
  </si>
  <si>
    <t>Замки и навесы</t>
  </si>
  <si>
    <t>Навес для шкафов Deluxe JL 45-1</t>
  </si>
  <si>
    <t>Навес для шкафов, Deluxe, JL 45-1</t>
  </si>
  <si>
    <t>Замок металлический с ключом Deluxe MS403</t>
  </si>
  <si>
    <t>Замок металлический с ключом, Deluxe, MS403, 18*16 (замок+язычок+ключ)</t>
  </si>
  <si>
    <t>Замок металлический с ключом Deluxe MS100-2-1</t>
  </si>
  <si>
    <t>Замок металлический с ключом Deluxe MS701</t>
  </si>
  <si>
    <t>Замок металлический с ключом, Deluxe, MS701, (замок+язычок+ключ)</t>
  </si>
  <si>
    <t>Фитинги (сальники)</t>
  </si>
  <si>
    <t>PG 11 (5~10 мм)</t>
  </si>
  <si>
    <t>PG 13.5 (6~12 мм)</t>
  </si>
  <si>
    <t>PG 21 (13~18 мм)</t>
  </si>
  <si>
    <t>Фитинг для защиты проводов Deluxe PG 48 (37~44 мм)</t>
  </si>
  <si>
    <t>Фитинг, Deluxe, PG 48 (37~44 мм), IP54</t>
  </si>
  <si>
    <t>MG 25-A</t>
  </si>
  <si>
    <t>Фитинг для защиты проводов ANDELI MG 25 (10~16 мм)</t>
  </si>
  <si>
    <t>Фитинг, ANDELI, MG 25 (10~16 мм), IP68</t>
  </si>
  <si>
    <t>Фитинг для защиты проводов Deluxe PG 16 (10~14 мм)</t>
  </si>
  <si>
    <t>Фитинг, Deluxe, PG 16 (10~14 мм), IP54</t>
  </si>
  <si>
    <t>Фитинг для защиты проводов Deluxe PG 29 (18~25 мм)</t>
  </si>
  <si>
    <t>Фитинг, Deluxe, PG 29 (18~25 мм), IP54</t>
  </si>
  <si>
    <t>Фитинг для защиты проводов Deluxe PG 36 (20~32 мм)</t>
  </si>
  <si>
    <t>Фитинг, Deluxe, PG 36 (20~32 мм), IP54</t>
  </si>
  <si>
    <t>Фитинг для защиты проводов Deluxe PG 11 (5~10 мм)</t>
  </si>
  <si>
    <t>Фитинг, Deluxe, PG 11 (5~10 мм), IP54</t>
  </si>
  <si>
    <t>EPH0100121</t>
  </si>
  <si>
    <t>Выключатель одноклавишный SE EPH0100121 Asfora 10AX в сборе быстрозажим. клеммы белый</t>
  </si>
  <si>
    <t>Выключатель одноклавишный, SE, EPH0100121, Asfora 10AX в сборе быстрозажим. клеммы белый</t>
  </si>
  <si>
    <t>EPH0170121</t>
  </si>
  <si>
    <t>Выключатель одноклавишный SE EPH0170121 Asfora механизм быстрозажим. клеммы белый</t>
  </si>
  <si>
    <t>Выключатель одноклавишный, SE, EPH0170121, Asfora механизм быстрозажим. клеммы белый</t>
  </si>
  <si>
    <t>EPH1470121</t>
  </si>
  <si>
    <t>Выключатель одноклавшный SE EPH1470121 Asfora 10АХ механизм с подсветкой белый</t>
  </si>
  <si>
    <t>Выключатель одноклавшный, SE, EPH1470121, Asfora 10АХ механизм с подсветкой белый</t>
  </si>
  <si>
    <t>EPH1400121</t>
  </si>
  <si>
    <t>Выключатель одноклавишный SE EPH1400121 Asfora 10АХ в сборе с подсветкой белый</t>
  </si>
  <si>
    <t>Выключатель одноклавишный, SE, EPH1400121, Asfora 10АХ в сборе с подсветкой белый</t>
  </si>
  <si>
    <t>EPH0100221</t>
  </si>
  <si>
    <t>Выключатель одноклавишный SE EPH0100221 Asfora 10AX IP44 в сборе быстрозажим. клеммы белый</t>
  </si>
  <si>
    <t>Выключатель одноклавишный, SE, EPH0100221, Asfora 10AX IP44 в сборе быстрозажим. клеммы белый</t>
  </si>
  <si>
    <t>EPH0570121</t>
  </si>
  <si>
    <t>Выключатель одноклавишный SE EPH0570121 Asfora перекрестный механизм белый</t>
  </si>
  <si>
    <t>Выключатель одноклавишный , SE, EPH0570121, Asfora перекрестный механизм белый</t>
  </si>
  <si>
    <t>EPH0500121</t>
  </si>
  <si>
    <t>Выключатель одноклавишный SE EPH0500121 Asfora перекрестный в сборе белый</t>
  </si>
  <si>
    <t>Выключатель одноклавишный , SE, EPH0500121, Asfora перекрестный в сборе белый</t>
  </si>
  <si>
    <t>EPH0370121</t>
  </si>
  <si>
    <t>Выключатель двухклавишный SE EPH0370121 Asfora механизм быстрозажим. клеммы белый</t>
  </si>
  <si>
    <t>Выключатель двухклавишный, SE, EPH0370121, Asfora механизм быстрозажим. клеммы белый</t>
  </si>
  <si>
    <t>EPH0300121</t>
  </si>
  <si>
    <t>Выключатель двухклавишный SE EPH0300121 Asfora в сборе белый</t>
  </si>
  <si>
    <t>Выключатель двухклавишный, SE, EPH0300121, Asfora в сборе белый</t>
  </si>
  <si>
    <t>EPH2170121</t>
  </si>
  <si>
    <t>Выключатель трехклавишный SE EPH2170121 Asfora 10AX механизм винт. клеммы белый</t>
  </si>
  <si>
    <t>Выключатель трехклавишный, SE, EPH2170121, Asfora 10AX механизм винт. клеммы белый</t>
  </si>
  <si>
    <t>EPH0100171</t>
  </si>
  <si>
    <t>Выключатель одноклавишный SE EPH0100171 Asfora 10AX антрацит</t>
  </si>
  <si>
    <t>Выключатель одноклавишный, SE, EPH0100171, Asfora 10AX механизм, быстрозажимные клеммы антрацит</t>
  </si>
  <si>
    <t>EPH0100271</t>
  </si>
  <si>
    <t>Выключатель одноклавишный SE EPH0100271 Asfora 10AX IP44 в сборе антрацит</t>
  </si>
  <si>
    <t>Выключатель одноклавишный, SE, EPH0100271, Asfora 10AX IP44 в сборе, механизм, быстрозажимные клеммы антрацит</t>
  </si>
  <si>
    <t>EPH1400171</t>
  </si>
  <si>
    <t>Выключатель одноклавишный SE EPH1400171 Asfora с подсветкой антрацит</t>
  </si>
  <si>
    <t>Выключатель одноклавишный, SE, EPH1400171, Asfora 10AX механизм с подсветкой антрацит</t>
  </si>
  <si>
    <t>EPH0500171</t>
  </si>
  <si>
    <t>Выключатель одноклавишный перекрестный SE EPH0500171 Asfora антрацит</t>
  </si>
  <si>
    <t>Выключатель одноклавишный перекрестный, SE, EPH0500171, Asfora механизм антрацит</t>
  </si>
  <si>
    <t>EPH0300171</t>
  </si>
  <si>
    <t>Выключатель двухклавишный SE EPH0300171 Asfora 10AX антрацит</t>
  </si>
  <si>
    <t>Выключатель двухклавишный, SE, EPH0300171, Asfora 10AX, механизм, быстрозажимные клеммы антрацит</t>
  </si>
  <si>
    <t>EPH2100171</t>
  </si>
  <si>
    <t>Выключатель трехклавишный SE EPH2100171 Asfora 10AX механизм антрацит</t>
  </si>
  <si>
    <t>Выключатель трехклавишный, SE, EPH2100171, Asfora 10AX механизм винтовые зажимы антрацит</t>
  </si>
  <si>
    <t>NU520118</t>
  </si>
  <si>
    <t>Выключатель одноклавишный SE NU520118 Unica New белый</t>
  </si>
  <si>
    <t>Выключатель одноклавишный, SE, NU520118, Unica New белый</t>
  </si>
  <si>
    <t>NU521118</t>
  </si>
  <si>
    <t>Выключатель двухклавишный SE NU521118 Unica New белый</t>
  </si>
  <si>
    <t>Выключатель двухклавишный, SE, NU521118, Unica New белый</t>
  </si>
  <si>
    <t>Выключатель двухклавишный Legrand Etika 10 A 250 В белый</t>
  </si>
  <si>
    <t>Выключатель двухклавишный, Legrand, 672202, Etika 10 A 250 В белый</t>
  </si>
  <si>
    <t>Выключатель двухклавишный с подсветкой Legrand Etika 10 A 250 В белый</t>
  </si>
  <si>
    <t>Выключатель двухклавишный с подсветкой, Legrand, 672204, Etika 10 A 250 В белый</t>
  </si>
  <si>
    <t>Выключатель одноклавишный Legrand 672401 Etika 10 A 250 В алюминий</t>
  </si>
  <si>
    <t>Выключатель одноклавишный, Legrand, 672401, Etika 10 A 250 В алюминий</t>
  </si>
  <si>
    <t>Выключатель двухклавишный Legrand 672402 Etika 10 A 250 В алюминий</t>
  </si>
  <si>
    <t>Выключатель двухклавишный, Legrand, 672402, Etika 10 A 250 В алюминий</t>
  </si>
  <si>
    <t>EPH0400121</t>
  </si>
  <si>
    <t>Переключатель одноклавишный SE EPH0400121 Asfora в сборе белый</t>
  </si>
  <si>
    <t>Переключатель одноклавишный, SE, EPH0400121, Asfora в сборе белый</t>
  </si>
  <si>
    <t>EPH1570121</t>
  </si>
  <si>
    <t>Переключатель одноклавишный SE EPH1570121 Asfora 10AX механизм с подсветкой белый</t>
  </si>
  <si>
    <t>Переключатель одноклавишный, SE, EPH1570121, Asfora 10AX механизм с подсветкой белый</t>
  </si>
  <si>
    <t>EPH0470121</t>
  </si>
  <si>
    <t>Переключатель одноклавишный SE EPH0470121 Asfora механизм быстрозажим. клеммы белый</t>
  </si>
  <si>
    <t>Переключатель одноклавишный, SE, EPH0470121, Asfora механизм быстрозажим. клеммы белый</t>
  </si>
  <si>
    <t>EPH0400421</t>
  </si>
  <si>
    <t>Переключатель одноклавишный SE EPH0400421 Asfora 10AX IP44 сборе быстрозажим. клеммы белый</t>
  </si>
  <si>
    <t>Переключатель одноклавишный, SE, EPH0400421, Asfora 10AX IP44 сборе быстрозажим. клеммы белый</t>
  </si>
  <si>
    <t>EPH0400171</t>
  </si>
  <si>
    <t>Переключатель одноклавишный SE EPH0400171 Asfora антрацит</t>
  </si>
  <si>
    <t>Переключатель одноклавишный, SE, EPH0400171, Asfora механизм антрацит</t>
  </si>
  <si>
    <t>EPH0400471</t>
  </si>
  <si>
    <t>Переключатель одноклавишный SE EPH0400471 Asfora 10AX IP44 в сборе антрацит</t>
  </si>
  <si>
    <t>Переключатель одноклавишный, SE, EPH0400471, Asfora 10AX IP44 в сборе быстрозажимные клеммы антрацит</t>
  </si>
  <si>
    <t>EPH1500171</t>
  </si>
  <si>
    <t>Переключатель одноклавишный SE EPH1500171 Asfora 10AX механизм с подсветкой антрацит</t>
  </si>
  <si>
    <t>Переключатель одноклавишный, SE, EPH1500171, Asfora 10AX механизм с подсветкой антрацит</t>
  </si>
  <si>
    <t>EPH0600171</t>
  </si>
  <si>
    <t>Переключатель двухклавишный SE EPH0600171 Asfora механизм антрацит</t>
  </si>
  <si>
    <t>Переключатель двухклавишный, SE, EPH0600171, Asfora механизм быстрозажимные клеммы антрацит</t>
  </si>
  <si>
    <t>EPH0600121</t>
  </si>
  <si>
    <t>Переключатель двухклавишный SE EPH0600121 Asfora в сборе быстрозажим. клеммы белый</t>
  </si>
  <si>
    <t>Переключатель двухклавишный, SE, EPH0600121, Asfora в сборе быстрозажим. клеммы белый</t>
  </si>
  <si>
    <t>EPH0670121</t>
  </si>
  <si>
    <t>Переключатель двухклавишный SE EPH0670121 Asfora механизм быстрозажим. клеммы белый</t>
  </si>
  <si>
    <t>Переключатель двухклавишный, SE, EPH0670121, Asfora механизм быстрозажим. клеммы белый</t>
  </si>
  <si>
    <t>NU520318</t>
  </si>
  <si>
    <t>Переключатель одноклавишный SE NU520318 Unica New белый</t>
  </si>
  <si>
    <t>Переключатель одноклавишный, SE, NU520318, Unica New белый</t>
  </si>
  <si>
    <t>Переключатель одноклавшный SE NU520518 Unica New перекрестный белый</t>
  </si>
  <si>
    <t>Переключатель одноклавшный, SE, NU520518, Unica New перекрестный белый</t>
  </si>
  <si>
    <t>NU521318</t>
  </si>
  <si>
    <t>Переключатель двухклавишный SE NU521318 Unica New белый</t>
  </si>
  <si>
    <t>Переключатель двухклавишный, SE, NU521318, Unica New белый</t>
  </si>
  <si>
    <t>NU521518</t>
  </si>
  <si>
    <t>Переключатель двухклавишный SE NU521518 Unica New перекрестный белый</t>
  </si>
  <si>
    <t>Переключатель двухклавишный, SE, NU521518, Unica New перекрестный белый</t>
  </si>
  <si>
    <t>NU520354</t>
  </si>
  <si>
    <t>Переключатель одноклавишный SE NU520354 Unica New антрацит</t>
  </si>
  <si>
    <t>Переключатель одноклавишный, SE, NU520354, Unica New антрацит</t>
  </si>
  <si>
    <t>NU520554</t>
  </si>
  <si>
    <t>Переключатель одноклавишный SE NU520554 Unica New перекрестный антрацит</t>
  </si>
  <si>
    <t>Переключатель одноклавишный, SE, NU520554, Unica New перекрестный антрацит</t>
  </si>
  <si>
    <t>NU521354</t>
  </si>
  <si>
    <t>Переключатель двухклавишный SE NU521354 Unica New антрацит</t>
  </si>
  <si>
    <t>Переключатель двухклавишный, SE, NU521354, Unica New антрацит</t>
  </si>
  <si>
    <t>NU521554</t>
  </si>
  <si>
    <t>Переключатель двухклавишный SE NU521554 Unica New перекрестный антрацит</t>
  </si>
  <si>
    <t>Переключатель двухклавишный, SE, NU521554, Unica New перекрестный антрацит</t>
  </si>
  <si>
    <t>Переключатель промежуточный винтовые клеммы Legrand Etika 10 AX 250 В белый</t>
  </si>
  <si>
    <t>Переключатель промежуточный винтовые клеммы, Legrand, 672209, Etika 10 AX 250 В белый</t>
  </si>
  <si>
    <t>Выключатель/переключатель двухклавишный Legrand Etika 10 A 250 В белый</t>
  </si>
  <si>
    <t>Выключатель/переключатель двухклавишный, Legrand, 672212, Etika 10 A 250 В белый</t>
  </si>
  <si>
    <t>Переключатель двухклавишный Legrand 672612 Etika 10 A 250 В антрацит</t>
  </si>
  <si>
    <t>Переключатель двухклавишный, Legrand, 672612, Etika 10 A 250 В антрацит</t>
  </si>
  <si>
    <t>Переключатель двухклавишный Legrand 672412 Etika 10 A 250 В алюминий</t>
  </si>
  <si>
    <t>Переключатель двухклавишный, Legrand, 672412, Etika 10 A 250 В алюминий</t>
  </si>
  <si>
    <t>EPH3000121</t>
  </si>
  <si>
    <t>Розетка без заземления SE EPH3000121 Asfora 16А в сборе винт. клеммы белый</t>
  </si>
  <si>
    <t>Розетка без заземления, SE, EPH3000121, Asfora 16А в сборе винт. клеммы белый</t>
  </si>
  <si>
    <t>EPH2970121</t>
  </si>
  <si>
    <t>Розетка с заземлением SE EPH2970121 Asfora 16А механизм винт. клеммы белый</t>
  </si>
  <si>
    <t>Розетка с заземлением, SE, EPH2970121, Asfora 16А механизм винт. клеммы белый</t>
  </si>
  <si>
    <t>EPH2900121</t>
  </si>
  <si>
    <t>Розетка с заземлением SE EPH2900121 Asfora 16А в сборе винт. клеммы белый</t>
  </si>
  <si>
    <t>Розетка с заземлением, SE, EPH2900121 Asfora, 16А в сборе винт. клеммы белый</t>
  </si>
  <si>
    <t>EPH2900221</t>
  </si>
  <si>
    <t>Розетка с заземлением со шторками SE EPH2900221 Asfora 16А в сборе винт. клеммы белый</t>
  </si>
  <si>
    <t>Розетка с заземлением со шторками, SE, EPH2900221 Asfora, 16А в сборе винт. клеммы белый</t>
  </si>
  <si>
    <t>EPH2900521</t>
  </si>
  <si>
    <t>Розетка с заземлением со шторками SE EPH2900521 Asfora 16А в сборе винт. клеммы белый+красный</t>
  </si>
  <si>
    <t>Розетка с заземлением со шторками, SE, EPH2900521, Asfora 16А в сборе винт. клеммы белый+красный</t>
  </si>
  <si>
    <t>EPH2970221</t>
  </si>
  <si>
    <t>Розетка с заземлением со шторками SE EPH2970221 Asfora 16А механизм винт. Клеммы белый</t>
  </si>
  <si>
    <t>Розетка с заземлением со шторками, SE, EPH2970221, Asfora 16А механизм винт. Клеммы белый</t>
  </si>
  <si>
    <t>EPH3100121</t>
  </si>
  <si>
    <t>Розетка с заземлением SE EPH3100121 Asfora 16А с крышкой в сборе винт. клеммы белый</t>
  </si>
  <si>
    <t>Розетка с заземлением, SE, EPH3100121, Asfora 16А с крышкой в сборе винт. клеммы белый</t>
  </si>
  <si>
    <t>EPH3170121</t>
  </si>
  <si>
    <t>Розетка с заземлением SE EPH3170121 Asfora 16А с крышкой механизм винт. клеммы белый</t>
  </si>
  <si>
    <t>Розетка с заземлением, SE, EPH3170121, Asfora 16А с крышкой механизм винт. клеммы белый</t>
  </si>
  <si>
    <t>EPH3100321</t>
  </si>
  <si>
    <t>Розетка c заземлением SE EPH3100321 Asfora 16А IP44 в сборе винт. клеммы белый</t>
  </si>
  <si>
    <t>Розетка c заземлением, SE, EPH3100321, Asfora 16А IP44 в сборе винт. клеммы белый</t>
  </si>
  <si>
    <t>EPH2900171</t>
  </si>
  <si>
    <t>Розетка с заземлением SE EPH2900171 Asfora механизм антрацит</t>
  </si>
  <si>
    <t>Розетка с заземлением, SE, EPH2900171, Asfora 16 А механизм винтовые зажимы антрацит</t>
  </si>
  <si>
    <t>EPH2900271</t>
  </si>
  <si>
    <t>Розетка с заземлением SE EPH2900271 Asfora со шторками механизм антрацит</t>
  </si>
  <si>
    <t>Розетка с заземлением, SE, EPH2900271, Asfora 16 А со шторками механизм винтовые зажимы антрацит</t>
  </si>
  <si>
    <t>EPH3000171</t>
  </si>
  <si>
    <t>Розетка без заземления SE EPH3000171 Asfora механизм антрацит</t>
  </si>
  <si>
    <t>Розетка без заземления, SE, EPH3000171, Asfora 16 А механизм винтовые зажимы антрацит</t>
  </si>
  <si>
    <t>EPH3100171</t>
  </si>
  <si>
    <t>Розетка с заземлением SE EPH3100171 Asfora с крышкой механизм антрацит</t>
  </si>
  <si>
    <t>Розетка с заземлением, SE, EPH3100171, Asfora с крышкой механизм винтовые клеммы антрацит</t>
  </si>
  <si>
    <t>EPH3100371</t>
  </si>
  <si>
    <t>Розетка с заземлением SE EPH3100371 Asfora IP44 в сборе антрацит</t>
  </si>
  <si>
    <t>Розетка с заземлением, SE, EPH3100371, Asfora IP44 в сборе винтовые клеммы антрацит</t>
  </si>
  <si>
    <t>NU505618</t>
  </si>
  <si>
    <t>Розетка с заземлением SE NU505618 Unica New быстрозажимные клеммы белый</t>
  </si>
  <si>
    <t>Розетка с заземлением, SE, NU505618, Unica New быстрозажимные клеммы белый</t>
  </si>
  <si>
    <t>NU505718</t>
  </si>
  <si>
    <t>Розетка с заземлением SE NU505718 Unica New с з/к быстрозажимные клеммы белый</t>
  </si>
  <si>
    <t>Розетка с заземлением, SE, NU505718, Unica New с з/к быстрозажимные клеммы белый</t>
  </si>
  <si>
    <t>NU003718</t>
  </si>
  <si>
    <t>Розетка с заземлением SE NU003718 Unica New c з/к с/штор IP44 белый</t>
  </si>
  <si>
    <t>Розетка с заземлением, SE, NU003718, Unica New c з/к с/штор IP44 белый</t>
  </si>
  <si>
    <t>NU206718</t>
  </si>
  <si>
    <t>Розетка двойная с заземлением SE NU206718 Unica New со/штор винтавой зажим белый</t>
  </si>
  <si>
    <t>Розетка двойная с заземлением, SE, NU206718, Unica New со/штор винтавой зажим белый</t>
  </si>
  <si>
    <t>NU505654</t>
  </si>
  <si>
    <t>Розетка с заземлением SE NU505654 Unica New быстрозажимные клеммы антрацит</t>
  </si>
  <si>
    <t>Розетка с заземлением, SE, NU505654, Unica New быстрозажимные клеммы антрацит</t>
  </si>
  <si>
    <t>NU505754</t>
  </si>
  <si>
    <t>Розетка с заземлением SE NU505754 Unica New с/штор быстрозажимные клеммы антрацит</t>
  </si>
  <si>
    <t>Розетка с заземлением, SE, NU505754, Unica New с/штор быстрозажимные клеммы антрацит</t>
  </si>
  <si>
    <t>NU503754TA</t>
  </si>
  <si>
    <t>Розетка с заземлением SE NU503754TA Unica New с/штор с/кр IP40 антрацит</t>
  </si>
  <si>
    <t>Розетка с заземлением, SE, NU503754TA, Unica New с/штор с/кр IP40 антрацит</t>
  </si>
  <si>
    <t>Розетка 2К со шторками винтовые зажимы 16 А 250 В Legrand 672434 Etika алюминий</t>
  </si>
  <si>
    <t>Розетка, Legrand, 672434, Etika 2К со шторками винтовые зажимы 16 А 250 В алюминий</t>
  </si>
  <si>
    <t>EPH4300121</t>
  </si>
  <si>
    <t>Розетка компьютерная SE EPH4300121 Asfora RJ45 кат. 5e в сборе белый</t>
  </si>
  <si>
    <t>Розетка компьютерная , SE, EPH4300121, Asfora RJ45 кат. 5e в сборе белый</t>
  </si>
  <si>
    <t>EPH4370121</t>
  </si>
  <si>
    <t>Розетка компьютерная SE EPH4370121 Asfora RJ45 кат. 5е механизм белый</t>
  </si>
  <si>
    <t>Розетка компьютерная, SE, EPH4370121, Asfora RJ45 кат. 5е механизм белый</t>
  </si>
  <si>
    <t>EPH4400121</t>
  </si>
  <si>
    <t>Розетка двойная компьютерная SE EPH4400121 Asfora RJ45 в сборе белый</t>
  </si>
  <si>
    <t>Розетка двойная компьютерная, SE, EPH4400121, Asfora RJ45 в сборе белый</t>
  </si>
  <si>
    <t>EPH4470121</t>
  </si>
  <si>
    <t>Розетка двойная компьютерная SE EPH4470121 Asfora RJ45 механизм белый</t>
  </si>
  <si>
    <t>Розетка двойная компьютерная, SE, EPH4470121, Asfora RJ45 механизм белый</t>
  </si>
  <si>
    <t>EPH4700121</t>
  </si>
  <si>
    <t>Розетка компьютерная SE EPH4700121 Asfora RJ45 кат. 6 в сборе белый</t>
  </si>
  <si>
    <t>Розетка компьютерная, SE, EPH4700121, Asfora RJ45 кат. 6 в сборе белый</t>
  </si>
  <si>
    <t>EPH4770121</t>
  </si>
  <si>
    <t>Розетка компьютерная SE EPH4770121 Asfora RJ45 кат. 6 механизм белый</t>
  </si>
  <si>
    <t>Розетка компьютерная, SE, EPH4770121, Asfora RJ45 кат. 6 механизм белый</t>
  </si>
  <si>
    <t>EPH4800121</t>
  </si>
  <si>
    <t>Розетка двойная компьютерная SE EPH4800121 Asfora RJ45 кат. 6 в сборе белый</t>
  </si>
  <si>
    <t>Розетка двойная компьютерная, SE, EPH4800121, Asfora RJ45 кат. 6 в сборе белый</t>
  </si>
  <si>
    <t>EPH4870121</t>
  </si>
  <si>
    <t>Розетка двойная компьютерная SE EPH4870121 Asfora RJ45 кат. 6 механизм белый</t>
  </si>
  <si>
    <t>Розетка двойная компьютерная, SE, EPH4870121, Asfora RJ45 кат. 6 механизм белый</t>
  </si>
  <si>
    <t>EPH2700321</t>
  </si>
  <si>
    <t>Розетка USB SE EPH2700321 Asfora A+С 5 В/24 А (2 х 5В/12 А) в сборе белый</t>
  </si>
  <si>
    <t>Розетка USB, SE, EPH2700321, Asfora A+С 5 В/2,4 А (2 х 5В/1,2 А), в сборе белый</t>
  </si>
  <si>
    <t>EPH2700421</t>
  </si>
  <si>
    <t>Розетка USB SE EPH2700421 Asfora A+С 45 Вт (быстрая зарядка) в сборе белый</t>
  </si>
  <si>
    <t>Розетка USB, SE, EPH2700421, Asfora A+С 45 Вт (быстрая зарядка) в сборе белый</t>
  </si>
  <si>
    <t>EPH4300171</t>
  </si>
  <si>
    <t>Розетка компьютерная SE EPH4300171 Asfora RJ45 кат. 5е механизм антрацит</t>
  </si>
  <si>
    <t>Розетка компьютерная, SE, EPH4300171, Asfora RJ45 кат. 5е механизм антрацит</t>
  </si>
  <si>
    <t>EPH4700171</t>
  </si>
  <si>
    <t>Розетка компьютерная SE EPH4700171 Asfora RJ45 кат. 6 механизм антрацит</t>
  </si>
  <si>
    <t>Розетка компьютерная, SE, EPH4700171, Asfora RJ45 кат. 6 механизм антрацит</t>
  </si>
  <si>
    <t>EPH4800171</t>
  </si>
  <si>
    <t>Розетка компьютерная двойная SE EPH4800171 Asfora RJ45 кат. 6 механизм антрацит</t>
  </si>
  <si>
    <t>Розетка компьютерная двойная, SE, EPH4800171, Asfora RJ45 кат. 6 механизм антрацит</t>
  </si>
  <si>
    <t>EPH2700371</t>
  </si>
  <si>
    <t>Розетка USB SE EPH2700371 Asfora A+С механизм антрацит</t>
  </si>
  <si>
    <t>Розетка USB, SE, EPH2700371, A+С 5 В/2,4 А (2 х 5В/1,2 А) механизм антрацит</t>
  </si>
  <si>
    <t>EPH2700471</t>
  </si>
  <si>
    <t>Розетка USB SE EPH2700471 Asfora A+С механизм антрацит</t>
  </si>
  <si>
    <t>Розетка USB, SE, EPH2700471, A+С 45 Вт (быстрая зарядка) механизм антрацит</t>
  </si>
  <si>
    <t>NU541118</t>
  </si>
  <si>
    <t>Розетка RJ45 SE NU541118 Unica New одиночная категория 5е UTP белый</t>
  </si>
  <si>
    <t>Розетка RJ45, SE, NU541118, Unica New одиночная категория 5е UTP белый</t>
  </si>
  <si>
    <t>NU542018</t>
  </si>
  <si>
    <t>Розетка RJ45 SE NU542018 Unica New двойная категория 5е UTP белый</t>
  </si>
  <si>
    <t>Розетка RJ45, SE, NU542018, Unica New двойная категория 5е UTP белый</t>
  </si>
  <si>
    <t>NU541518</t>
  </si>
  <si>
    <t>Розетка RJ45 SE NU541518 Unica New одиночная категория 6 UTP белый</t>
  </si>
  <si>
    <t>Розетка RJ45, SE, NU541518, Unica New одиночная категория 6 UTP белый</t>
  </si>
  <si>
    <t>NU541818</t>
  </si>
  <si>
    <t>Розетка USB SE NU541818 Unica New 2-местная 2100 мА белый</t>
  </si>
  <si>
    <t>Розетка USB, SE, NU541818, Unica New 2-местная 2100 мА белый</t>
  </si>
  <si>
    <t>NU501818</t>
  </si>
  <si>
    <t>Розетка USB SE NU501818 Unica New 5В/2400 мА белый</t>
  </si>
  <si>
    <t>Розетка USB, SE, NU501818, Unica New 5В/2400 мА белый</t>
  </si>
  <si>
    <t>NU541154</t>
  </si>
  <si>
    <t>Розетка RJ45 SE NU541154 Unica New одиночная категория 5е UTP антрацит</t>
  </si>
  <si>
    <t>Розетка RJ45, SE, NU541154, Unica New одиночная категория 5е UTP антрацит</t>
  </si>
  <si>
    <t>NU501854</t>
  </si>
  <si>
    <t>Розетка USB SE NU501854 Unica New 5В/2400 мА антрацит</t>
  </si>
  <si>
    <t>Розетка USB, SE, NU501854, Unica New 5В/2400 мА антрацит</t>
  </si>
  <si>
    <t>Розетка TV «звезда» 2 дБ 02400 мГц Legrand Etika белый</t>
  </si>
  <si>
    <t>Розетка, Legrand, 672251, Etika TV «звезда» 2 дБ 02400 мГц белый</t>
  </si>
  <si>
    <t>Розетка TV/SAT двухкабельная Legrand Etika белый</t>
  </si>
  <si>
    <t>Розетка, Legrand, 672257, Etika TV/SAT двухкабельная белый</t>
  </si>
  <si>
    <t>Розетка TV проходная 14 дБ 5862 мГц Legrand Etika белый</t>
  </si>
  <si>
    <t>Розетка, Legrand, 672263, Etika TV проходная 14 дБ 5862 мГц белый</t>
  </si>
  <si>
    <t>EPH4400171</t>
  </si>
  <si>
    <t>Розетка компьютерная двойная SE EPH4400171 Asfora RJ45 кат. 5е механизм антрацит</t>
  </si>
  <si>
    <t>Розетка компьютерная двойная, SE, EPH4400171, Asfora RJ45 кат. 5е механизм антрацит</t>
  </si>
  <si>
    <t>EPH3270121</t>
  </si>
  <si>
    <t>Розетка TV SE EPH3270121 Asfora оконечная механизм белая</t>
  </si>
  <si>
    <t>Розетка TV, SE, EPH3270121, Asfora оконечная механизм белая</t>
  </si>
  <si>
    <t>EPH3200171</t>
  </si>
  <si>
    <t>Розетка TV SE EPH3200171 Asfora оконечная механизм антрацит</t>
  </si>
  <si>
    <t>Розетка TV, SE, EPH3200171, Asfora оконечная механизм антрацит</t>
  </si>
  <si>
    <t>EPH9900121</t>
  </si>
  <si>
    <t>Розетка двойная SE EPH9900121 Asfora с заземлением в сборе вин.клеммы белая</t>
  </si>
  <si>
    <t>Розетка двойная, SE, EPH9900121, Asfora с заземлением в сборе вин.клеммы белая</t>
  </si>
  <si>
    <t>EPH5800121</t>
  </si>
  <si>
    <t>Рамка SE EPH5800121 Asfora 1 постовая белый</t>
  </si>
  <si>
    <t>Рамка, SE, EPH5800121, Asfora 1 постовая белый</t>
  </si>
  <si>
    <t>277802L</t>
  </si>
  <si>
    <t>Mosaic рамка 2 модуля</t>
  </si>
  <si>
    <t>Mosaic рамка, Legrand, 277802L, 2 модуля, Белый</t>
  </si>
  <si>
    <t>EPH5800221</t>
  </si>
  <si>
    <t>Рамка горизонтальная SE EPH5800221 Asfora 2 постовая белый</t>
  </si>
  <si>
    <t>Рамка горизонтальная, SE, EPH5800221, Asfora 2 постовая белый</t>
  </si>
  <si>
    <t>EPH5800321</t>
  </si>
  <si>
    <t>Рамка горизонтальная SE EPH5800321 Asfora 3 постовая белый</t>
  </si>
  <si>
    <t>Рамка горизонтальная, SE, EPH5800321, Asfora 3 постовая белый</t>
  </si>
  <si>
    <t>EPH5800421</t>
  </si>
  <si>
    <t>Рамка горизонтальная SE EPH5800421 Asfora 4 постовая белый</t>
  </si>
  <si>
    <t>Рамка горизонтальная, SE, EPH5800421, Asfora 4 постовая белый</t>
  </si>
  <si>
    <t>EPH5800521</t>
  </si>
  <si>
    <t>Рамка горизонтальная SE EPH5800521 Asfora 5 постовая белый</t>
  </si>
  <si>
    <t>Рамка горизонтальная, SE, EPH5800521, Asfora 5 постовая белый</t>
  </si>
  <si>
    <t>EPH5800621</t>
  </si>
  <si>
    <t>Рамка горизонтальная SE EPH5800621 Asfora 6 постовая белый</t>
  </si>
  <si>
    <t>Рамка горизонтальная, SE, EPH5800621, Asfora 6 постовая белый</t>
  </si>
  <si>
    <t>EPH5805121</t>
  </si>
  <si>
    <t>Рамка SE EPH5805121 Asfora EM 1 постовая белый</t>
  </si>
  <si>
    <t>Рамка, SE, EPH5805121, Asfora EM 1 постовая белый</t>
  </si>
  <si>
    <t>EPH5805221</t>
  </si>
  <si>
    <t>Рамка горизонтальная SE EPH5805221 Asfora EM 2 постовая белый</t>
  </si>
  <si>
    <t>Рамка горизонтальная, SE, EPH5805221, Asfora EM 2 постовая белый</t>
  </si>
  <si>
    <t>EPH5805321</t>
  </si>
  <si>
    <t>Рамка горизонтальная SE EPH5805321 Asfora EM 3 постовая белый</t>
  </si>
  <si>
    <t>Рамка горизонтальная, SE, EPH5805321, Asfora EM 3 постовая белый</t>
  </si>
  <si>
    <t>EPH5805421</t>
  </si>
  <si>
    <t>Рамка горизонтальная SE EPH5805421 Asfora EM 4 постовая белый</t>
  </si>
  <si>
    <t>Рамка горизонтальная, SE, EPH5805421, Asfora EM 4 постовая белый</t>
  </si>
  <si>
    <t>EPH5805521</t>
  </si>
  <si>
    <t>Рамка горизонтальная SE EPH5805521 Asfora EM 5 постовая белый</t>
  </si>
  <si>
    <t>Рамка горизонтальная, SE, EPH5805521, Asfora EM 5 постовая белый</t>
  </si>
  <si>
    <t>EPH5810221</t>
  </si>
  <si>
    <t>Рамка вертикальная SE EPH5810221 Asfora 2 постовая белый</t>
  </si>
  <si>
    <t>Рамка вертикальная, SE, EPH5810221, Asfora 2 постовая белый</t>
  </si>
  <si>
    <t>EPH5810321</t>
  </si>
  <si>
    <t>Рамка вертикальная SE EPH5810321 Asfora 3 постовая белый</t>
  </si>
  <si>
    <t>Рамка вертикальная, SE, EPH5810321, Asfora 3 постовая белый</t>
  </si>
  <si>
    <t>EPH5815221</t>
  </si>
  <si>
    <t>Рамка вертикальная SE EPH5815221 Asfora EM 2 постовая белый</t>
  </si>
  <si>
    <t>Рамка вертикальная, SE, EPH5815221, Asfora EM 2 постовая белый</t>
  </si>
  <si>
    <t>EPH5815321</t>
  </si>
  <si>
    <t>Рамка вертикальная SE EPH5815321 Asfora EM 3 постовая белый</t>
  </si>
  <si>
    <t>Рамка вертикальная, SE, EPH5815321, Asfora EM 3 постовая белый</t>
  </si>
  <si>
    <t>EPH5800171</t>
  </si>
  <si>
    <t>Рамка SE EPH5800171 Asfora 1 постовая антрацит</t>
  </si>
  <si>
    <t>Рамка, SE, EPH5800171, Asfora 1 постовая антрацит</t>
  </si>
  <si>
    <t>EPH5800271</t>
  </si>
  <si>
    <t>Рамка горизонтальная SE EPH5800271 Asfora 2 постовая антрацит</t>
  </si>
  <si>
    <t>Рамка горизонтальная, SE, EPH5800271, Asfora 2 постовая антрацит</t>
  </si>
  <si>
    <t>EPH5800371</t>
  </si>
  <si>
    <t>Рамка горизонтальная SE EPH5800371 Asfora 3 постовая антрацит</t>
  </si>
  <si>
    <t>Рамка горизонтальная, SE, EPH5800371, Asfora 3 постовая антрацит</t>
  </si>
  <si>
    <t>EPH5800471</t>
  </si>
  <si>
    <t>Рамка горизонтальная SE EPH5800471 Asfora 4 постовая антрацит</t>
  </si>
  <si>
    <t>Рамка горизонтальная, SE, EPH5800471, Asfora 4 постовая антрацит</t>
  </si>
  <si>
    <t>EPH5800571</t>
  </si>
  <si>
    <t>Рамка горизонтальная SE EPH5800571 Asfora 5 постовая антрацит</t>
  </si>
  <si>
    <t>Рамка горизонтальная, SE, EPH5800571, Asfora 5 постовая антрацит</t>
  </si>
  <si>
    <t>EPH5805171</t>
  </si>
  <si>
    <t>Рамка SE EPH5805171 Asfora EM 1 постовая антрацит</t>
  </si>
  <si>
    <t>Рамка, SE, EPH5805171, EM 1 постовая антрацит</t>
  </si>
  <si>
    <t>EPH5805271</t>
  </si>
  <si>
    <t>Рамка горизонтальная SE EPH5805271 Asfora EM 2 постовая антрацит</t>
  </si>
  <si>
    <t>Рамка горизонтальная, SE, EPH5805271, Asfora EM 2 постовая антрацит</t>
  </si>
  <si>
    <t>EPH5805371</t>
  </si>
  <si>
    <t>Рамка горизонтальная SE EPH5805371 Asfora EM 3 постовая антрацит</t>
  </si>
  <si>
    <t>Рамка горизонтальная, SE, EPH5805371, Asfora EM 3 постовая антрацит</t>
  </si>
  <si>
    <t>EPH5805471</t>
  </si>
  <si>
    <t>Рамка горизонтальная SE EPH5805471 Asfora EM 4 постовая антрацит</t>
  </si>
  <si>
    <t>Рамка горизонтальная, SE, EPH5805471, Asfora EM 4 постовая антрацит</t>
  </si>
  <si>
    <t>EPH5805571</t>
  </si>
  <si>
    <t>Рамка горизонтальная SE EPH5805571 Asfora EM 5 постовая антрацит</t>
  </si>
  <si>
    <t>Рамка горизонтальная, SE, EPH5805571, Asfora EM 5 постовая антрацит</t>
  </si>
  <si>
    <t>EPH5810271</t>
  </si>
  <si>
    <t>Рамка вертикальная SE EPH5810271 Asfora 2 постовая антрацит</t>
  </si>
  <si>
    <t>Рамка вертикальная, SE, EPH5810271, Asfora 2 постовая антрацит</t>
  </si>
  <si>
    <t>EPH5810371</t>
  </si>
  <si>
    <t>Рамка вертикальная SE EPH5810371 Asfora 3 постовая антарцит</t>
  </si>
  <si>
    <t>Рамка вертикальная, SE, EPH5810371, Asfora 3 постовая антарцит</t>
  </si>
  <si>
    <t>EPH5815271</t>
  </si>
  <si>
    <t>Рамка вертикальная SE EPH5815271 Asfora EM 2 постовая антрацит</t>
  </si>
  <si>
    <t>Рамка вертикальная, SE, EPH5815271, Asfora EM 2 постовая антрацит</t>
  </si>
  <si>
    <t>NU200218</t>
  </si>
  <si>
    <t>NU200418</t>
  </si>
  <si>
    <t>NU200618</t>
  </si>
  <si>
    <t>NU200818</t>
  </si>
  <si>
    <t>NU201018</t>
  </si>
  <si>
    <t>NU200254</t>
  </si>
  <si>
    <t>Рамка SE NU200254 Unica New 1 постовая антрацит</t>
  </si>
  <si>
    <t>Рамка, SE, NU200254, Unica New 1 постовая антрацит</t>
  </si>
  <si>
    <t>NU200454</t>
  </si>
  <si>
    <t>Рамка SE NU200454 Unica New 2 постовая антрацит</t>
  </si>
  <si>
    <t>Рамка, SE, NU200454, Unica New 2 постовая антрацит</t>
  </si>
  <si>
    <t>NU200654</t>
  </si>
  <si>
    <t>Рамка SE NU200654 Unica New 3 постовая антрацит</t>
  </si>
  <si>
    <t>Рамка, SE, NU200654, Unica New 3 постовая антрацит</t>
  </si>
  <si>
    <t>NU200854</t>
  </si>
  <si>
    <t>Рамка SE NU200854 Unica New 4 постовая антрацит</t>
  </si>
  <si>
    <t>Рамка, SE, NU200854, Unica New 4 постовая антрацит</t>
  </si>
  <si>
    <t>NU201054</t>
  </si>
  <si>
    <t>Рамка SE NU201054 Unica New 5 постовая антрацит</t>
  </si>
  <si>
    <t>Рамка, SE, NU201054, Unica New 5 постовая антрацит</t>
  </si>
  <si>
    <t>080251</t>
  </si>
  <si>
    <t>Суппорт Legrand Mosaic/Celiane 2 модуля</t>
  </si>
  <si>
    <t>Суппорт Mosaic/Celiane, Legrand, 080251, 2 модуля, Белый</t>
  </si>
  <si>
    <t>080252</t>
  </si>
  <si>
    <t>Суппорт Legrand Batibox 4/5 модулей</t>
  </si>
  <si>
    <t>Суппорт Batibox, Legrand, 080252, 4/5 модулей, 2-местный, Белый</t>
  </si>
  <si>
    <t>Коробки для открытой проводки</t>
  </si>
  <si>
    <t>Коробка установочная ТYCO 65021</t>
  </si>
  <si>
    <t>Коробка установочная, ТYCO, 65021, для кабель-каналов 88х88х44мм</t>
  </si>
  <si>
    <t>65001Б</t>
  </si>
  <si>
    <t>Коробка распаячная TYCO 65001Б</t>
  </si>
  <si>
    <t>Коробка распаячная, TYCO, 65001Б, для о/п, D=62мм,H=24мм, 2 клемника, Белая</t>
  </si>
  <si>
    <t>Коробка распаячная TYCO 67020</t>
  </si>
  <si>
    <t>Коробка распаячная, TYCO, 67020, для о/п, D = 70 мм, Н = 50 мм, Для открытой проводки (4 универсальных ввода), Серая</t>
  </si>
  <si>
    <t>67030Б</t>
  </si>
  <si>
    <t>Коробка распаячная ТYCO 67030Б</t>
  </si>
  <si>
    <t>Коробка распаячная, ТYCO, 67030Б, для о/п, 70х70х40мм, Белый</t>
  </si>
  <si>
    <t>Коробка распаячная TYCO 65002</t>
  </si>
  <si>
    <t>Коробка распаячная, TYCO, 65002, для о/п, 55х55х32мм, 2 клемника, Белая</t>
  </si>
  <si>
    <t>65006Б</t>
  </si>
  <si>
    <t>Коробка распаячная TYCO 65006Б</t>
  </si>
  <si>
    <t>Коробка распаячная, TYCO, 65006Б, для о/п, 70х70х40мм, Белая</t>
  </si>
  <si>
    <t>Коробка распаячная ТYCO 67030</t>
  </si>
  <si>
    <t>Коробка распаячная, ТYCO, 67030, для о/п, 70х70х40мм, Светло-серый</t>
  </si>
  <si>
    <t>67040М</t>
  </si>
  <si>
    <t>Коробка распаячная TYCO 67040М</t>
  </si>
  <si>
    <t>Коробка распаячная, TYCO, 67040М, для о/п, 80х80х50мм, (откид.крышка)</t>
  </si>
  <si>
    <t>Коробка распаячная TYCO 67040</t>
  </si>
  <si>
    <t>Коробка распаячная, TYCO, 67040, для о/п, 85х85х40мм</t>
  </si>
  <si>
    <t>Коробка распаячная ТYCO 67048</t>
  </si>
  <si>
    <t>Коробка распаячная, ТYCO, 67048, Для о/п, 98х98х60мм, Без гермовводов</t>
  </si>
  <si>
    <t>Коробка распаячная TYCO 67095</t>
  </si>
  <si>
    <t>Коробка разветвительная, TYCO, 67095, Для о/п, 100х100х35мм</t>
  </si>
  <si>
    <t>Коробка распаячная ТYCO 67044</t>
  </si>
  <si>
    <t>Коробка распаячная, ТYCO, 67044, для о/п, 100х100х50мм, (с откр крышкой)</t>
  </si>
  <si>
    <t>Коробка распаячная ТYCO 67045</t>
  </si>
  <si>
    <t>Коробка распаячная, ТYCO, 67045, Для о/п, 100х100х50мм, (8 вводов)</t>
  </si>
  <si>
    <t>Коробка распаячная ТYCO 67049</t>
  </si>
  <si>
    <t>Коробка распаячная, ТYCO, 67049, Для о/п, 100х100х50мм, Без гермовводов</t>
  </si>
  <si>
    <t>Коробка распаячная ТYCO 67050</t>
  </si>
  <si>
    <t>Коробка распаячная, ТYCO, 67050, Для о/п, 100х100х50мм</t>
  </si>
  <si>
    <t>Коробка распаячная ТYCO 67058</t>
  </si>
  <si>
    <t>Коробка распаячная, ТYCO, 67058, Для о/п, 150х110х90мм, Без гермовводов</t>
  </si>
  <si>
    <t>Коробка распаячная ТYCO 67056</t>
  </si>
  <si>
    <t>Коробка распаячная, ТYCO, 67056, Для о/п, 200х140х75мм, Без гермовводов</t>
  </si>
  <si>
    <t>Коробка распаячная ТYCO 67066</t>
  </si>
  <si>
    <t>Коробка распаячная, ТYCO, 67066, Для о/п, 240х195х90мм, Без гермовводов</t>
  </si>
  <si>
    <t>Коробка распаячная ТYCO 67053</t>
  </si>
  <si>
    <t>Коробка распаячная, ТYCO, 67053, Для о/п, 150х110х70мм, Без гермовводов</t>
  </si>
  <si>
    <t>NU800418</t>
  </si>
  <si>
    <t>Коробка SE NU800418 Unica New для открытой установки двухпостовая белый</t>
  </si>
  <si>
    <t>Коробка, SE, NU800418, Unica New для открытой установки двухпостовая белый</t>
  </si>
  <si>
    <t>Коробки установочные для ГК и полых стен</t>
  </si>
  <si>
    <t>Аксессуар соединительный ТYCO 10175</t>
  </si>
  <si>
    <t>Аксессуар соединительный, ТYCO, 10175, для коробки ГСК арт.10176, (20 штук в пакете)</t>
  </si>
  <si>
    <t>10180C</t>
  </si>
  <si>
    <t>Коробка установочная для блоков ТYCO 10180C</t>
  </si>
  <si>
    <t>Коробка установочная, ТYCO, 10180C, для блоков уст. D=65мм, Н=40 мм</t>
  </si>
  <si>
    <t>Коробка ГСК ТYCO 10176</t>
  </si>
  <si>
    <t>Коробка установочная, ТYCO, 10176, ГСК для Гипсокартона и полых стен, уст. D=65мм, Н=45мм</t>
  </si>
  <si>
    <t>Коробка ГСК двухместная ТYCO 10142</t>
  </si>
  <si>
    <t>Коробка установочная, ТYCO, 10142, ГСК двухместная уст. 140х65x45 мм</t>
  </si>
  <si>
    <t>Коробка распаячная ГСК для скрытой проводки ТYCO 10161</t>
  </si>
  <si>
    <t>Коробка распаячная, ТYCO, 10161, ГСК для скрытой проводки, уст. 100x100x45 мм</t>
  </si>
  <si>
    <t>Коробка распаячная ГСК для скрытой проводки ТYCO 10177</t>
  </si>
  <si>
    <t>Коробка распаячная, ТYCO, 10177, ГСК для скрытой проводки, уст. 140x112x70 мм</t>
  </si>
  <si>
    <t>A164-A</t>
  </si>
  <si>
    <t>Стакан для монтажа сетевой розетки в стену SHIP A164-A</t>
  </si>
  <si>
    <t>Стакан для монтажа сетевой розетки в стену, SHIP, A164-A, 86x86x45 мм, Вмонтированные гайки для жёсткой фиксации</t>
  </si>
  <si>
    <t>080281</t>
  </si>
  <si>
    <t>Накладная монтажная коробка Mosaic 2 модуля</t>
  </si>
  <si>
    <t>Накладная монтажная коробка Mosaic, Legrand, 080281, 2 модуля, глубина 40мм, Белая</t>
  </si>
  <si>
    <t>080285</t>
  </si>
  <si>
    <t>Накладная монтажная коробка Mosaic 4/5 модулей</t>
  </si>
  <si>
    <t>Накладная монтажная коробка Mosaic, Legrand, 080285, 4/5 модулей, глубина 40мм, Белая</t>
  </si>
  <si>
    <t>277814L</t>
  </si>
  <si>
    <t>Mosaic рамка 4 модуля</t>
  </si>
  <si>
    <t>Mosaic рамка, Legrand, 277814L, 4 модуля, Белый</t>
  </si>
  <si>
    <t>Распределительные щитки</t>
  </si>
  <si>
    <t>68124М</t>
  </si>
  <si>
    <t>Щиток для с/п на 24 модуля с металлической дверцей TYCO 69124М/68124M</t>
  </si>
  <si>
    <t>Щиток, TYCO, 69124М/68124M, Для с/п на 24 модуля с металлической дверцей, 430х325х103 мм, IP 40</t>
  </si>
  <si>
    <t>Щиток о/п на 2 модуля Tусо 68022 127х53х60мм</t>
  </si>
  <si>
    <t>Щиток о/п на 2 модуля, Tусо, 68022, 127х53х60мм</t>
  </si>
  <si>
    <t>Трубы гофрированные из ПВХ электротехнические</t>
  </si>
  <si>
    <t>Труба гофрированная ПВХ РУВИНИЛ 11601 16мм</t>
  </si>
  <si>
    <t>Труба гофрированная, РУВИНИЛ, 11601, 16мм, ПВХ, с зондом легкая, Серый, 100 м/б</t>
  </si>
  <si>
    <t>Труба гофрированная ПВХ РУВИНИЛ 12001 20мм</t>
  </si>
  <si>
    <t>Труба гофрированная, РУВИНИЛ, 12001, 20мм, ПВХ, с зондом легкая, Серый, 100м/б</t>
  </si>
  <si>
    <t>Труба гофрированная ПВХ РУВИНИЛ 12501 25мм</t>
  </si>
  <si>
    <t>Труба гофрированная, РУВИНИЛ, 12501, 25мм, ПВХ, с зондом легкая, Серый, 50 м/б</t>
  </si>
  <si>
    <t>Труба гофрированная ПВХ РУВИНИЛ 13201 32мм</t>
  </si>
  <si>
    <t>Труба гофрированная, РУВИНИЛ, 13201, 32мм, ПВХ, с зондом легкая, Серый, 25 м/б</t>
  </si>
  <si>
    <t>Труба гофрированная ПВХ РУВИНИЛ 14001 40мм</t>
  </si>
  <si>
    <t>Труба гофрированная, РУВИНИЛ, 14001, 40мм, ПВХ, с зондом легкая, Серый, 15 м/б</t>
  </si>
  <si>
    <t>Трубы гофрированные из ПНД электротехнические</t>
  </si>
  <si>
    <t>Труба гофрированная ПНД РУВИНИЛ 21601 16мм безгалогенная</t>
  </si>
  <si>
    <t>Труба гофрированная, РУВИНИЛ, 21601, 16мм, ПНД, с зондом легкая, Безгалогенная, Чёрная, 100 м/б</t>
  </si>
  <si>
    <t>Труба гофрированная ПНД РУВИНИЛ 22001 20мм безгалогенная</t>
  </si>
  <si>
    <t>Труба гофрированная, РУВИНИЛ, 22001, 20мм, ПНД, с зондом легкая, Безгалогенная, Чёрная, 100 м/б</t>
  </si>
  <si>
    <t>Труба гофрированная ПНД РУВИНИЛ 22501 25мм безгалогенная</t>
  </si>
  <si>
    <t>Труба гофрированная, РУВИНИЛ, 22501, 25мм, ПНД, с зондом легкая, Безгалогенная, Чёрная, 50 м/б</t>
  </si>
  <si>
    <t>Труба гофрированная ПНД РУВИНИЛ 23201 32мм безгалогенная</t>
  </si>
  <si>
    <t>Труба гофрированная, РУВИНИЛ, 23201, 32мм, ПНД, с зондом легкая, Безгалогенная, Чёрная, 25 м/б</t>
  </si>
  <si>
    <t>Труба гофрированная ПНД РУВИНИЛ 24001 40мм безгалогенная</t>
  </si>
  <si>
    <t>Труба гофрированная, РУВИНИЛ, 24001, 40мм, ПНД, с зондом легкая, Безгалогенная, Чёрная, 15 м/б</t>
  </si>
  <si>
    <t>Труба гофрированная ПНД РУВИНИЛ 25001 50мм безгалогенная</t>
  </si>
  <si>
    <t>Труба гофрированная, РУВИНИЛ, 25001, 50мм, ПНД, с зондом легкая, Безгалогенная, Чёрная, 15 м/б</t>
  </si>
  <si>
    <t>Аксессуары для труб</t>
  </si>
  <si>
    <t>МВн-20/22</t>
  </si>
  <si>
    <t>Муфта РУВИНИЛ МВн-20/22</t>
  </si>
  <si>
    <t>Муфта вводная, РУВИНИЛ, МВн-20/22, С наружной резьбой на металлорукав типа Р3-Ц и Р3-Ц-ПВХ</t>
  </si>
  <si>
    <t>МВн-25</t>
  </si>
  <si>
    <t>Муфта РУВИНИЛ МВн-25</t>
  </si>
  <si>
    <t>Муфта вводная, РУВИНИЛ, МВн-25, С наружной резьбой на металлорукав</t>
  </si>
  <si>
    <t>МВв-25</t>
  </si>
  <si>
    <t>Муфта вводная, РУВИНИЛ, МВв-25, С внутренней резьбой на металлорукав (5 штук в пакете)</t>
  </si>
  <si>
    <t>Муфта вводная, РУВИНИЛ, МВв-25, С внутренней резьбой на металлорукав</t>
  </si>
  <si>
    <t>МВн-32</t>
  </si>
  <si>
    <t>Муфта РУВИНИЛ МВн-32</t>
  </si>
  <si>
    <t>Муфта вводная, РУВИНИЛ, МВн-32, С наружной резьбой на металлорукав типа Р3-Ц и Р3-Ц-ПВХ</t>
  </si>
  <si>
    <t>МС-20/22</t>
  </si>
  <si>
    <t>Муфта РУВИНИЛ МС-20/22</t>
  </si>
  <si>
    <t>Муфта соединительная, РУВИНИЛ, МС-20/22, С наружной резьбой на металлорукав типа Р3-Ц и Р3-Ц-ПВХ</t>
  </si>
  <si>
    <t>МС-25</t>
  </si>
  <si>
    <t>Муфта РУВИНИЛ МС-25</t>
  </si>
  <si>
    <t>Муфта соединительная, РУВИНИЛ, МС-25, С наружной резьбой на металлорукав типа Р3-Ц и Р3-Ц-ПВХ</t>
  </si>
  <si>
    <t>МС-32</t>
  </si>
  <si>
    <t>Муфта РУВИНИЛ МС-32</t>
  </si>
  <si>
    <t>Муфта соединительная, РУВИНИЛ, МС-32, С наружной резьбой на металлорукав типа Р3-Ц и Р3-Ц-ПВХ</t>
  </si>
  <si>
    <t>К01116</t>
  </si>
  <si>
    <t>Крепёж-клипса для трубы РУВИНИЛ К01116 16 мм</t>
  </si>
  <si>
    <t>Крепёж-клипса для трубы, РУВИНИЛ, К01116, 16 мм, (150 штук в пакете)</t>
  </si>
  <si>
    <t>К01120</t>
  </si>
  <si>
    <t>Крепёж-клипса для трубы РУВИНИЛ К01120 20 мм</t>
  </si>
  <si>
    <t>Крепёж-клипса для трубы, РУВИНИЛ, К01120, 20 мм, (120 штук в пакете)</t>
  </si>
  <si>
    <t>К01125</t>
  </si>
  <si>
    <t>Крепёж-клипса для трубы РУВИНИЛ К01125 25 мм</t>
  </si>
  <si>
    <t>Крепёж-клипса для трубы, РУВИНИЛ, К01125, 25 мм, (100 штук в пакете)</t>
  </si>
  <si>
    <t>К01132</t>
  </si>
  <si>
    <t>Крепёж-клипса для трубы РУВИНИЛ К01132 32 мм</t>
  </si>
  <si>
    <t>Крепёж-клипса для трубы, РУВИНИЛ, К01132, 32 мм, (80 штук в пакете)</t>
  </si>
  <si>
    <t>К01140</t>
  </si>
  <si>
    <t>Крепёж-клипса для трубы РУВИНИЛ К01140 40 мм</t>
  </si>
  <si>
    <t>Крепеж-клипса для трубы, РУВИНИЛ, К01140, 40 мм, (30 штук в пакете)</t>
  </si>
  <si>
    <t>&gt;660</t>
  </si>
  <si>
    <t>М01216</t>
  </si>
  <si>
    <t>Муфта соединительная для трубы РУВИНИЛ 16 мм</t>
  </si>
  <si>
    <t>Муфта соединительная, РУВИНИЛ, М01216, 16 мм, (60 штук в упаковке)</t>
  </si>
  <si>
    <t>М01220</t>
  </si>
  <si>
    <t>Муфта соединительная для трубы РУВИНИЛ 20 мм</t>
  </si>
  <si>
    <t>Муфта соединительная, РУВИНИЛ, М01220, 20 мм, (50 штук в упаковке)</t>
  </si>
  <si>
    <t>М01225</t>
  </si>
  <si>
    <t>Муфта соединительная для трубы РУВИНИЛ 25 мм</t>
  </si>
  <si>
    <t>Муфта соединительная, РУВИНИЛ, М01225, 25 мм, (30 штук в упаковке)</t>
  </si>
  <si>
    <t>М01232</t>
  </si>
  <si>
    <t>Муфта соединительная для трубы РУВИНИЛ 32 мм</t>
  </si>
  <si>
    <t>Муфта соединительная, РУВИНИЛ, М01232, 32 мм, (20 штук в упаковке)</t>
  </si>
  <si>
    <t>Т01216</t>
  </si>
  <si>
    <t>Тройник соединительный для трубы РУВИНИЛ 16 мм</t>
  </si>
  <si>
    <t>Тройник соединительный, РУВИНИЛ, Т01216, 16 мм, Разъёмный</t>
  </si>
  <si>
    <t>Т01220</t>
  </si>
  <si>
    <t>Тройник соединительный для трубы РУВИНИЛ 20 мм</t>
  </si>
  <si>
    <t>Тройник соединительный, РУВИНИЛ, Т01220, 20 мм, Разъёмный</t>
  </si>
  <si>
    <t>Т01225</t>
  </si>
  <si>
    <t>Тройник соединительный для трубы РУВИНИЛ 25 мм</t>
  </si>
  <si>
    <t>Тройник соединительный, РУВИНИЛ, Т01225, 25 мм, Разъёмный, (20 штук в упаковке)</t>
  </si>
  <si>
    <t>Т01232</t>
  </si>
  <si>
    <t>Тройник соединительный для трубы РУВИНИЛ 32 мм</t>
  </si>
  <si>
    <t>Тройник соединительный, РУВИНИЛ, Т01232, 32 мм, Разъёмный</t>
  </si>
  <si>
    <t>У01216</t>
  </si>
  <si>
    <t>Угол 90 град. соединительный для трубы РУВИНИЛ 16 мм</t>
  </si>
  <si>
    <t>Угол 90 град. соединительный, РУВИНИЛ, У01216, 16 мм, Разъёмный</t>
  </si>
  <si>
    <t>У01220</t>
  </si>
  <si>
    <t>Угол 90 град. соединительный для трубы РУВИНИЛ 20 мм</t>
  </si>
  <si>
    <t>Угол 90 град. соединительный, РУВИНИЛ, У01220, 20 мм, Разъёмный</t>
  </si>
  <si>
    <t>У01225</t>
  </si>
  <si>
    <t>Угол 90 град. соединительный для трубы РУВИНИЛ 25 мм</t>
  </si>
  <si>
    <t>Угол 90 град. соединительный, РУВИНИЛ, У01225, 25 мм, Разъёмный, (28 штук в упаковке)</t>
  </si>
  <si>
    <t>У01232</t>
  </si>
  <si>
    <t>Угол 90 град. соединительный для трубы РУВИНИЛ 32 мм</t>
  </si>
  <si>
    <t>Угол 90 град. соединительный, РУВИНИЛ, У01232, 32 мм, Разъёмный, (24 штук в упаковке)</t>
  </si>
  <si>
    <t>С21416</t>
  </si>
  <si>
    <t>Скоба двухлапковая РУВИНИЛ С21416 16 мм</t>
  </si>
  <si>
    <t>Скоба двухлапковая, РУВИНИЛ, С21416, 16 мм, Металл, (30 штук в упаковке)</t>
  </si>
  <si>
    <t>С21420</t>
  </si>
  <si>
    <t>Скоба двухлапковая РУВИНИЛ С21420 20 мм</t>
  </si>
  <si>
    <t>Скоба двухлапковая, РУВИНИЛ, С21420, 20 мм, Металл, (30 штук в упаковке)</t>
  </si>
  <si>
    <t>С21425</t>
  </si>
  <si>
    <t>Скоба двухлапковая РУВИНИЛ С21425 25 мм</t>
  </si>
  <si>
    <t>Скоба двухлапковая, РУВИНИЛ, С21425, 25 мм, Металл, (25 штук в упаковке)</t>
  </si>
  <si>
    <t>С21432</t>
  </si>
  <si>
    <t>Скоба двухлапковая РУВИНИЛ С21432 32 мм</t>
  </si>
  <si>
    <t>Скоба двухлапковая, РУВИНИЛ, С21432, 32 мм, Металл, (25 штук в упаковке)</t>
  </si>
  <si>
    <t>СД1616</t>
  </si>
  <si>
    <t>Скоба дистанционная РУВИНИЛ 16 мм</t>
  </si>
  <si>
    <t>Скоба дистанционная, РУВИНИЛ, СД1616, 16 мм, Металл, (20 штук в упаковке)</t>
  </si>
  <si>
    <t>СД1620</t>
  </si>
  <si>
    <t>Скоба дистанционная РУВИНИЛ 20 мм</t>
  </si>
  <si>
    <t>Скоба дистанционная, РУВИНИЛ, СД1620, 20 мм, Металл, (20 штук в упаковке)</t>
  </si>
  <si>
    <t>СД1625</t>
  </si>
  <si>
    <t>Скоба дистанционная РУВИНИЛ 25 мм</t>
  </si>
  <si>
    <t>Скоба дистанционная, РУВИНИЛ, СД1625, 25 мм, Металл, (20 штук в упаковке)</t>
  </si>
  <si>
    <t>СД1632</t>
  </si>
  <si>
    <t>Скоба дистанционная РУВИНИЛ 32 мм</t>
  </si>
  <si>
    <t>Скоба дистанционная, РУВИНИЛ, СД1632, 32 мм, Металл, (15 штук в упаковке)</t>
  </si>
  <si>
    <t>Металлорукав</t>
  </si>
  <si>
    <t>Р3-Ц-15</t>
  </si>
  <si>
    <t>Металлорукав РУВИНИЛ Р3-Ц-15</t>
  </si>
  <si>
    <t>Металлорукав, РУВИНИЛ, Р3-Ц-15, диаметр 15мм, 100 м/б, цвет серый</t>
  </si>
  <si>
    <t>Р3-Ц-20</t>
  </si>
  <si>
    <t>Металлорукав РУВИНИЛ Р3-Ц-20</t>
  </si>
  <si>
    <t>Металлорукав, РУВИНИЛ, Р3-Ц-20, диаметр 20 мм, 50 м/б, цвет серый</t>
  </si>
  <si>
    <t>Р3-Ц-25</t>
  </si>
  <si>
    <t>Металлорукав РУВИНИЛ Р3-Ц-25</t>
  </si>
  <si>
    <t>Металлорукав, РУВИНИЛ, Р3-Ц-25, диаметр 25 мм, 50 м/б, цвет серый</t>
  </si>
  <si>
    <t>Р3-Ц-32</t>
  </si>
  <si>
    <t>Металлорукав РУВИНИЛ Р3-Ц-32</t>
  </si>
  <si>
    <t>Металлорукав, РУВИНИЛ, Р3-Ц-32, диаметр 32 мм, 25 м/б, цвет серый</t>
  </si>
  <si>
    <t>Металлорукав в ПВХ изоляции</t>
  </si>
  <si>
    <t>Р3-Ц-ПВХ-15</t>
  </si>
  <si>
    <t>Металлорукав РУВИНИЛ Р3-Ц-ПВХ-15</t>
  </si>
  <si>
    <t>Металлорукав, РУВИНИЛ, Р3-Ц-ПВХ-15, в ПВХ изоляции, Диаметр 15 мм, 100 м/б, Цвет чёрный</t>
  </si>
  <si>
    <t>Р3-Ц-ПВХ-20</t>
  </si>
  <si>
    <t>Металлорукав РУВИНИЛ Р3-Ц-ПВХ-20</t>
  </si>
  <si>
    <t>Металлорукав, РУВИНИЛ, Р3-Ц-ПВХ-20, в ПВХ изоляции, Диаметр 20 мм, 50 м/б, Цвет чёрный</t>
  </si>
  <si>
    <t>Р3-Ц-ПВХ-25</t>
  </si>
  <si>
    <t>Металлорукав РУВИНИЛ Р3-Ц-ПВХ-25</t>
  </si>
  <si>
    <t>Металлорукав, РУВИНИЛ, Р3-Ц-ПВХ-25, в ПВХ изоляции, Диаметр 25 мм, 50 м/б, Цвет чёрный</t>
  </si>
  <si>
    <t>РЗ-Ц-ПВХ-32</t>
  </si>
  <si>
    <t>Металлорукав РУВИНИЛ РЗ-Ц-ПВХ-32</t>
  </si>
  <si>
    <t>Металлорукав, РУВИНИЛ, РЗ-Ц-ПВХ-32, в ПВХ изоляции, Диаметр 32 мм, 25 м/б, Цвет чёрный</t>
  </si>
  <si>
    <t>Кабельный канал</t>
  </si>
  <si>
    <t>РКК-15х10</t>
  </si>
  <si>
    <t>Кабельный канал РУВИНИЛ РКК-15х10</t>
  </si>
  <si>
    <t>Кабельный канал, РУВИНИЛ, РКК-15х10, 15х10х2000мм (ширина х высота), Белый, (120 метров в коробке)</t>
  </si>
  <si>
    <t>РКК-16х16</t>
  </si>
  <si>
    <t>Кабельный канал РУВИНИЛ РКК-16х16</t>
  </si>
  <si>
    <t>Кабельный канал, РУВИНИЛ, РКК-16х16, 16х16х2000мм (ширина х высота), Белый, (100 метров в коробке)</t>
  </si>
  <si>
    <t>РКК-20х10</t>
  </si>
  <si>
    <t>Кабельный канал РУВИНИЛ РКК-20х10</t>
  </si>
  <si>
    <t>Кабельный канал, РУВИНИЛ, РКК-20х10, 20х10х2000мм (ширина х высота), Белый, (150 метров в коробке)</t>
  </si>
  <si>
    <t>РКК-25х16</t>
  </si>
  <si>
    <t>Кабельный канал РУВИНИЛ РКК-25х16</t>
  </si>
  <si>
    <t>Кабельный канал, РУВИНИЛ, РКК-25х16, 25х16х2000мм (ширина х высота), Белый, (80 метров в коробке)</t>
  </si>
  <si>
    <t>РКК-32х16</t>
  </si>
  <si>
    <t>Кабельный канал РУВИНИЛ РКК-32х16</t>
  </si>
  <si>
    <t>Кабельный канал, РУВИНИЛ, РКК-32х16, 32х16х2000мм (ширина х высота), Белый, (50 метров в коробке)</t>
  </si>
  <si>
    <t>РКК-40х16</t>
  </si>
  <si>
    <t>Кабельный канал РУВИНИЛ РКК-40х16</t>
  </si>
  <si>
    <t>Кабельный канал, РУВИНИЛ, РКК-40х16, 40х16х2000мм (ширина х высота), Белый, (40 метров в коробке)</t>
  </si>
  <si>
    <t>РКК-40х25</t>
  </si>
  <si>
    <t>Кабельный канал РУВИНИЛ РКК-40х25</t>
  </si>
  <si>
    <t>Кабельный канал, РУВИНИЛ, РКК-40х25, 40х25х2000мм (ширина х высота), Белый, (50 метров в коробке)</t>
  </si>
  <si>
    <t>РКК-40х40</t>
  </si>
  <si>
    <t>Кабельный канал РУВИНИЛ РКК-40х40</t>
  </si>
  <si>
    <t>Кабельный канал, РУВИНИЛ, РКК-40х40, 40х40х2000мм (ширина х высота), Белый, (30 метров в коробке)</t>
  </si>
  <si>
    <t>РКК-60х40</t>
  </si>
  <si>
    <t>Кабельный канал РУВИНИЛ РКК-60х40</t>
  </si>
  <si>
    <t>Кабельный канал, РУВИНИЛ, РКК-60х40, 60х40х2000мм (ширина х высота), Белый, (20 метров в коробке)</t>
  </si>
  <si>
    <t>РКК-74х55</t>
  </si>
  <si>
    <t>Кабельный канал РУВИНИЛ РКК-74х55</t>
  </si>
  <si>
    <t>Кабельный канал, РУВИНИЛ, РКК-74х55, 74х55х2000мм (ширина х высота), Белый, (8 метров в коробке)</t>
  </si>
  <si>
    <t>РКК-80х40</t>
  </si>
  <si>
    <t>Кабельный канал РУВИНИЛ РКК-80х40</t>
  </si>
  <si>
    <t>Кабельный канал, РУВИНИЛ, РКК-80х40, 80х40х2000мм (ширина х высота), Белый, (36 метров в коробке)</t>
  </si>
  <si>
    <t>РКК-80х60</t>
  </si>
  <si>
    <t>Кабельный канал РУВИНИЛ РКК-80х60</t>
  </si>
  <si>
    <t>Кабельный канал, РУВИНИЛ, РКК-80х60, 80х60х2000мм (ширина х высота), Белый, (24 метра в коробке)</t>
  </si>
  <si>
    <t>РКК-100х40</t>
  </si>
  <si>
    <t>Кабельный канал РУВИНИЛ РКК-100х40</t>
  </si>
  <si>
    <t>Кабельный канал, РУВИНИЛ, РКК-100х40, 100х40х2000мм (ширина х высота), Белый, (30 метров в коробке)</t>
  </si>
  <si>
    <t>РКК-100х60</t>
  </si>
  <si>
    <t>Кабельный канал РУВИНИЛ РКК-100х60</t>
  </si>
  <si>
    <t>Кабельный канал, РУВИНИЛ, РКК-100х60, 100х60х2000мм (ширина х высота), Белый, (20 метров в коробке)</t>
  </si>
  <si>
    <t>010429</t>
  </si>
  <si>
    <t>Кабельный канал Legrand DLP 105х50</t>
  </si>
  <si>
    <t>Кабельный канал, Legrand, 010429, DLP 105х50, 105х50х2000мм (ширина х высота), Белый</t>
  </si>
  <si>
    <t>030092</t>
  </si>
  <si>
    <t>Кабельный канал перфорированный</t>
  </si>
  <si>
    <t>Кабельный канал пластиковый Deluxe 25х40 (ширина х высота)</t>
  </si>
  <si>
    <t>Кабельный канал пластиковый, Deluxe, 25х40х2000мм, (ширина х высота х длина) перфорированный</t>
  </si>
  <si>
    <t>Кабельный канал пластиковый Deluxe 40х40 (ширина х высота)</t>
  </si>
  <si>
    <t>Кабельный канал пластиковый, Deluxe, 40х40х2000мм, (ширина х высота х длина) перфорированный</t>
  </si>
  <si>
    <t>Кабельный канал пластиковый Deluxe 40х60 (ширина х высота)</t>
  </si>
  <si>
    <t>Кабельный канал пластиковый, Deluxe, 40х60х2000мм, (ширина х высота х длина) перфорированный</t>
  </si>
  <si>
    <t>Кабельный канал пластиковый Deluxe 60х60 (ширина х высота)</t>
  </si>
  <si>
    <t>Кабельный канал пластиковый, Deluxe, 60х60х2000мм, (ширина х высота х длина) перфорированный</t>
  </si>
  <si>
    <t>Кабельный канал пластиковый Deluxe 25х25 (ширина х высота)</t>
  </si>
  <si>
    <t>Кабельный канал пластиковый, Deluxe, 25х25х2000мм, (ширина х высота х длина) перфорированный</t>
  </si>
  <si>
    <t>Кабельный канал пластиковый Deluxe 60х40 (ширина х высота)</t>
  </si>
  <si>
    <t>Кабельный канал пластиковый, Deluxe, 60х40х2000мм, (ширина х высота х длина) перфорированный</t>
  </si>
  <si>
    <t>Кабельный канал пластиковый Deluxe 80х60 (ширина х высота)</t>
  </si>
  <si>
    <t>Кабельный канал пластиковый, Deluxe, 80х60х2000мм, (ширина х высота х длина) перфорированный</t>
  </si>
  <si>
    <t>Аксессуары для кабельного канала</t>
  </si>
  <si>
    <t>ЗГЛ-15х10</t>
  </si>
  <si>
    <t>Заглушка РУВИНИЛ ЗГЛ-15х10</t>
  </si>
  <si>
    <t>Заглушка, РУВИНИЛ, ЗГЛ-15х10, для РКК-15х10, Белая</t>
  </si>
  <si>
    <t>ЗГЛ-16х16</t>
  </si>
  <si>
    <t>Заглушка РУВИНИЛ ЗГЛ-16х16</t>
  </si>
  <si>
    <t>Заглушка, РУВИНИЛ, ЗГЛ-16х16, для РКК-16х16, Белый</t>
  </si>
  <si>
    <t>ЗГЛ-20х10</t>
  </si>
  <si>
    <t>Заглушка РУВИНИЛ ЗГЛ-20х10</t>
  </si>
  <si>
    <t>Заглушка, РУВИНИЛ, ЗГЛ-20х10, для РКК-20х10, Белый</t>
  </si>
  <si>
    <t>ЗГЛ-25х16</t>
  </si>
  <si>
    <t>Заглушка РУВИНИЛ ЗГЛ-25х16</t>
  </si>
  <si>
    <t>Заглушка, РУВИНИЛ, ЗГЛ-25х16, для РКК-25х16, Белый</t>
  </si>
  <si>
    <t>ЗГЛ-32х16</t>
  </si>
  <si>
    <t>Заглушка РУВИНИЛ ЗГЛ-32х16</t>
  </si>
  <si>
    <t>Заглушка, РУВИНИЛ, ЗГЛ-32х16, для РКК-32х16, Белый</t>
  </si>
  <si>
    <t>ЗГЛ-40х16</t>
  </si>
  <si>
    <t>Заглушка РУВИНИЛ ЗГЛ-40х16</t>
  </si>
  <si>
    <t>Заглушка, РУВИНИЛ, ЗГЛ-40х16, для РКК-40х16, Белый</t>
  </si>
  <si>
    <t>ЗГЛ-40х25</t>
  </si>
  <si>
    <t>Заглушка РУВИНИЛ ЗГЛ-40х25</t>
  </si>
  <si>
    <t>Заглушка, РУВИНИЛ, ЗГЛ-40х25, для РКК-40х25, Белый</t>
  </si>
  <si>
    <t>ЗГЛ-40х40</t>
  </si>
  <si>
    <t>Заглушка РУВИНИЛ ЗГЛ-40х40</t>
  </si>
  <si>
    <t>Заглушка, РУВИНИЛ, ЗГЛ-40х40, для РКК-40х40, Белый</t>
  </si>
  <si>
    <t>ЗГЛ-60х40</t>
  </si>
  <si>
    <t>Заглушка РУВИНИЛ ЗГЛ-60х40</t>
  </si>
  <si>
    <t>Заглушка, РУВИНИЛ, ЗГЛ-60х40, для РКК-60х40, Белый</t>
  </si>
  <si>
    <t>ЗГЛ-80х60</t>
  </si>
  <si>
    <t>Заглушка РУВИНИЛ ЗГЛ-80х60</t>
  </si>
  <si>
    <t>Заглушка, РУВИНИЛ, ЗГЛ-80х60, для РКК-80х60 и 80х40, Белый</t>
  </si>
  <si>
    <t>ЗГЛ-100х60</t>
  </si>
  <si>
    <t>Заглушка РУВИНИЛ ЗГЛ-100х40/60</t>
  </si>
  <si>
    <t>Заглушка, РУВИНИЛ, ЗГЛ-100х60, для РКК-100х60 и 100х40, Белый</t>
  </si>
  <si>
    <t>010700</t>
  </si>
  <si>
    <t>Заглушка Legrand DLP 105x50мм</t>
  </si>
  <si>
    <t>Заглушка, Legrand, 010700, для кабель-каналов DLP 50x105мм, Белый</t>
  </si>
  <si>
    <t>ПГР-100х40</t>
  </si>
  <si>
    <t>Перегородка РУВИНИЛ ПГР-100х40</t>
  </si>
  <si>
    <t>Перегородка, РУВИНИЛ, ПГР-100х40, для РКК-100х40, Белый</t>
  </si>
  <si>
    <t>ПГР-100х60</t>
  </si>
  <si>
    <t>Перегородка РУВИНИЛ ПГР-100х60</t>
  </si>
  <si>
    <t>Перегородка, РУВИНИЛ, ПГР-100х60, для РКК-100х60, Белый, (60 метров в пакете)</t>
  </si>
  <si>
    <t>010582</t>
  </si>
  <si>
    <t>Разделительная перегородка Legrand DLP 50/35мм</t>
  </si>
  <si>
    <t>Разделительная перегородка, Legrand, DLP 50х35 010582, для КК глубиной 50мм, Белый</t>
  </si>
  <si>
    <t>ПРС-15х10</t>
  </si>
  <si>
    <t>Переходник РУВИНИЛ ПРС-15х10</t>
  </si>
  <si>
    <t>Переходник, РУВИНИЛ, ПРС-15х10, для РКК-15х10, соединительный, Белый</t>
  </si>
  <si>
    <t>ПРС-16х16</t>
  </si>
  <si>
    <t>Переходник РУВИНИЛ ПРС-16х16</t>
  </si>
  <si>
    <t>Переходник, РУВИНИЛ, ПРС-16х16, для РКК-16х16, Соединительный, Белый</t>
  </si>
  <si>
    <t>ПРС-20х10</t>
  </si>
  <si>
    <t>Переходник РУВИНИЛ ПРС-20х10</t>
  </si>
  <si>
    <t>Переходник, РУВИНИЛ, ПРС-20х10, для РКК-20х10, Соединительный, Белый</t>
  </si>
  <si>
    <t>ПРС-25х16</t>
  </si>
  <si>
    <t>Переходник РУВИНИЛ ПРС-25х16</t>
  </si>
  <si>
    <t>Переходник, РУВИНИЛ, ПРС-25х16, для РКК-25х16, Соединительный, Белый</t>
  </si>
  <si>
    <t>ПРС-32х16</t>
  </si>
  <si>
    <t>Переходник РУВИНИЛ ПРС-32х16</t>
  </si>
  <si>
    <t>Переходник, РУВИНИЛ, ПРС-32х16, для РКК-32х16, Соединительный, Белый</t>
  </si>
  <si>
    <t>ПРС-40х16</t>
  </si>
  <si>
    <t>Переходник РУВИНИЛ ПРС-40х16</t>
  </si>
  <si>
    <t>Переходник, РУВИНИЛ, ПРС-40х16, для РКК-40х16, Соединительный, Белый</t>
  </si>
  <si>
    <t>ПРС-40х25</t>
  </si>
  <si>
    <t>Переходник РУВИНИЛ ПРС-40х25</t>
  </si>
  <si>
    <t>Переходник, РУВИНИЛ, ПРС-40х25, для РКК-40х25, Соединительный, Белый</t>
  </si>
  <si>
    <t>ПРС-40х40</t>
  </si>
  <si>
    <t>Переходник РУВИНИЛ ПРС-40х40</t>
  </si>
  <si>
    <t>Переходник, РУВИНИЛ, ПРС-40х40, для РКК-40х40, Соединительный, Белый</t>
  </si>
  <si>
    <t>ПРС-60х40</t>
  </si>
  <si>
    <t>Переходник РУВИНИЛ ПРС-60х40</t>
  </si>
  <si>
    <t>Переходник, РУВИНИЛ, ПРС-60х40, для РКК-60х40, Соединительный, Белый</t>
  </si>
  <si>
    <t>ПРС-80х60</t>
  </si>
  <si>
    <t>Переходник РУВИНИЛ ПРС-80х60</t>
  </si>
  <si>
    <t>Переходник, РУВИНИЛ, ПРС-80х60, для РКК-80х60 и 80х40, Соединительный, Белый</t>
  </si>
  <si>
    <t>ПРС-100х60</t>
  </si>
  <si>
    <t>Переходник РУВИНИЛ ПРС-100х40/60</t>
  </si>
  <si>
    <t>Переходник, РУВИНИЛ, ПРС-100х60, Для РКК-100х60 и 100х40, Соединительный, Белый</t>
  </si>
  <si>
    <t>010801</t>
  </si>
  <si>
    <t>Накладка на стык крышки Legrand DLP 65мм</t>
  </si>
  <si>
    <t>Накладка на стык крышки, Legrand, 010801, для кабель-каналов DLP с крышкой 65мм, Белый</t>
  </si>
  <si>
    <t>010696</t>
  </si>
  <si>
    <t>Накладка на стык профиля Legrand для кабель каналов DLP 50x105мм</t>
  </si>
  <si>
    <t>Накладка на стык профиля, Legrand, 010696, для кабель каналов DLP 50x105мм, Белый</t>
  </si>
  <si>
    <t>ПВР-15х10</t>
  </si>
  <si>
    <t>Поворот на 90 градусов РУВИНИЛ ПВР-15х10</t>
  </si>
  <si>
    <t>Поворот на 90 градусов, РУВИНИЛ, ПВР-15х10, для РКК-15х10, Белый</t>
  </si>
  <si>
    <t>ПВР-16х16</t>
  </si>
  <si>
    <t>Поворот на 90 градусов РУВИНИЛ ПВР-16х16</t>
  </si>
  <si>
    <t>Поворот на 90 градусов, РУВИНИЛ, ПВР-16х16, для РКК-16х16, Белый</t>
  </si>
  <si>
    <t>ПВР-20х10</t>
  </si>
  <si>
    <t>Поворот на 90 градусов РУВИНИЛ ПВР-20х10</t>
  </si>
  <si>
    <t>Поворот на 90 градусов, РУВИНИЛ, ПВР-20х10, для РКК-20х10, Белый</t>
  </si>
  <si>
    <t>ПВР-25х16</t>
  </si>
  <si>
    <t>Поворот на 90 градусов РУВИНИЛ ПВР-25х16</t>
  </si>
  <si>
    <t>Поворот на 90 градусов, РУВИНИЛ, ПВР-25х16, для РКК-25х16, Белый</t>
  </si>
  <si>
    <t>ПВР-32х16</t>
  </si>
  <si>
    <t>Поворот на 90 градусов РУВИНИЛ ПВР-32х16</t>
  </si>
  <si>
    <t>Поворот на 90 градусов, РУВИНИЛ, ПВР-32х16, для РКК-32х16, Белый</t>
  </si>
  <si>
    <t>ПВР-40х16</t>
  </si>
  <si>
    <t>Поворот на 90 градусов РУВИНИЛ ПВР-40х16</t>
  </si>
  <si>
    <t>Поворот на 90 градусов, РУВИНИЛ, ПВР-40х16, для РКК-40х16, Белый</t>
  </si>
  <si>
    <t>ПВР-40х25</t>
  </si>
  <si>
    <t>Поворот на 90 градусов РУВИНИЛ ПВР-40х25</t>
  </si>
  <si>
    <t>Поворот на 90 градусов, РУВИНИЛ, ПВР-40х25, для РКК-40х25, Белый</t>
  </si>
  <si>
    <t>ПВР-40х40</t>
  </si>
  <si>
    <t>Поворот на 90 градусов РУВИНИЛ ПВР-40х40</t>
  </si>
  <si>
    <t>Поворот на 90 градусов, РУВИНИЛ, ПВР-40х40, для РКК-40х40, Белый</t>
  </si>
  <si>
    <t>ПВР-60х40</t>
  </si>
  <si>
    <t>Поворот на 90 градусов РУВИНИЛ ПВР-60х40</t>
  </si>
  <si>
    <t>Поворот на 90 градусов, РУВИНИЛ, ПВР-60х40, для РКК-60х40, Белый</t>
  </si>
  <si>
    <t>ПВР-80х60</t>
  </si>
  <si>
    <t>Поворот на 90 градусов РУВИНИЛ ПВР-80х60</t>
  </si>
  <si>
    <t>Поворот на 90 градусов, РУВИНИЛ, ПВР-80х60, для РКК-80х60 и 80х40</t>
  </si>
  <si>
    <t>ПВР-100х60</t>
  </si>
  <si>
    <t>Поворот на 90 градусов РУВИНИЛ ПВР-100х40/60</t>
  </si>
  <si>
    <t>Поворот на 90 градусов, РУВИНИЛ, ПВР-100х60, для РКК-100х60 и 100х40, Белый</t>
  </si>
  <si>
    <t>010786</t>
  </si>
  <si>
    <t>Угол плоский 90 градусов Legrand DLP 50x105мм</t>
  </si>
  <si>
    <t>Угол плоский 90 градусов, Legrand, 010786, для кабель-каналов DLP 50x105мм, Белый</t>
  </si>
  <si>
    <t>СПР-100х60</t>
  </si>
  <si>
    <t>Суппорт установочный РУВИНИЛ СПР-100х60</t>
  </si>
  <si>
    <t>Суппорт установочный, РУВИНИЛ, СПР-100х60, для РКК-100х60 и 100х40, Белый</t>
  </si>
  <si>
    <t>СПР-2-М</t>
  </si>
  <si>
    <t>Рамка для встраиваемого оборудования РУВИНИЛ СПР-2-М</t>
  </si>
  <si>
    <t>Рамка для встраиваемого оборудования, РУВИНИЛ, СПР-2-М, 45х45х9мм, для РКК-100х60 и 100х40, Белый</t>
  </si>
  <si>
    <t>010954</t>
  </si>
  <si>
    <t>Суппорт Mosaic на 4 модуля для кабель-каналов DLP с шириной крышки 65 мм</t>
  </si>
  <si>
    <t>Суппорт Mosaic, Legrand, 010954, на 4 модуля для кабель-каналов DLP с шириной крышки 65 мм, Белый</t>
  </si>
  <si>
    <t>Розетка электрическая Рувинил типа Shuko 45x45 мм красная 70102</t>
  </si>
  <si>
    <t>Розетка электрическая, Рувинил, 70102, Типа Shuko, 45x45 мм, Красная, 250В, 16А</t>
  </si>
  <si>
    <t>077210</t>
  </si>
  <si>
    <t>Розетка электрическая Legrand Mosaic 2к+З белая</t>
  </si>
  <si>
    <t>Розетка электрическая, Legrand, 077210, Mosaic, 2к+З, 16А, 45x45, белая</t>
  </si>
  <si>
    <t>Розетка электрическая Рувинил типа Shuko 45x45 мм белая 70101</t>
  </si>
  <si>
    <t>Розетка электрическая, Рувинил, 70101, Типа Shuko, 45x45 мм, Белая, 250В, 16А</t>
  </si>
  <si>
    <t>077218</t>
  </si>
  <si>
    <t>Розетка электрическая Legrand Mosaic 2к+З красная</t>
  </si>
  <si>
    <t>Розетка электрическая, Legrand, 077218, Mosaic, 2к+З, 16А, 45x45, красная</t>
  </si>
  <si>
    <t>076551</t>
  </si>
  <si>
    <t>Розетка 1xRJ45 Cat.5 Legrand Mosaic</t>
  </si>
  <si>
    <t>Розетка Mosaic, Legrand, 076551, 1xRJ45 Cat.5, Белый</t>
  </si>
  <si>
    <t>LY-FP66</t>
  </si>
  <si>
    <t>Лицевая панель телекоммуникационная LY-FP66 45x45мм со шторкой на 2 модуля</t>
  </si>
  <si>
    <t>Лицевая панель телекоммуникационная,, LY-FP66, Со шторкой, 2 модуля, Белая, 45x45мм</t>
  </si>
  <si>
    <t>LY-FP65</t>
  </si>
  <si>
    <t>Лицевая панель телекоммуникационная LY-FP65 45x45мм со шторкой на 1 модуль</t>
  </si>
  <si>
    <t>Лицевая панель телекоммуникационная,, LY-FP65, 45x45 мм, Со шторкой, 1 модуль, Белая</t>
  </si>
  <si>
    <t>076554</t>
  </si>
  <si>
    <t>ТРН-15х10</t>
  </si>
  <si>
    <t>Тройник накладной 90 градусов РУВИНИЛ ТРН-15х10</t>
  </si>
  <si>
    <t>Тройник накладной 90 градусов, РУВИНИЛ, ТРН-15х10, для РКК-15х10, Белый</t>
  </si>
  <si>
    <t>ТРН-16х16</t>
  </si>
  <si>
    <t>Тройник накладной 90 градусов РУВИНИЛ ТРН-16х16</t>
  </si>
  <si>
    <t>Тройник накладной 90 градусов, РУВИНИЛ, ТРН-16х16, для РКК-16х16, Белый</t>
  </si>
  <si>
    <t>ТРН-20х10</t>
  </si>
  <si>
    <t>Тройник накладной 90 градусов РУВИНИЛ ТРН-20х10</t>
  </si>
  <si>
    <t>Тройник накладной 90 градусов, РУВИНИЛ, ТРН-20х10, для РКК-20х10, Белый</t>
  </si>
  <si>
    <t>ТРН-25х16</t>
  </si>
  <si>
    <t>Тройник накладной 90 градусов РУВИНИЛ ТРН-25х16</t>
  </si>
  <si>
    <t>Тройник накладной 90 градусов, РУВИНИЛ, ТРН-25х16, для РКК-25х16, Белый</t>
  </si>
  <si>
    <t>ТРН-32х16</t>
  </si>
  <si>
    <t>Тройник накладной 90 градусов РУВИНИЛ ТРН-32х16</t>
  </si>
  <si>
    <t>Тройник накладной 90 градусов, РУВИНИЛ, ТРН-32х16, для РКК-32х16, Белый</t>
  </si>
  <si>
    <t>ТРН-40х16</t>
  </si>
  <si>
    <t>Тройник накладной 90 градусов РУВИНИЛ ТРН-40х16</t>
  </si>
  <si>
    <t>Тройник накладной 90 градусов, РУВИНИЛ, ТРН-40х16, для РКК-40х16, Белый</t>
  </si>
  <si>
    <t>ПРХ-40х25</t>
  </si>
  <si>
    <t>Переходник/тройник РУВИНИЛ ПРХ-40х25</t>
  </si>
  <si>
    <t>Переходник/тройник, РУВИНИЛ, ПРХ-40х25, Для РКК-40х25, с возможностью отвода, Белый</t>
  </si>
  <si>
    <t>ТРН-40х40</t>
  </si>
  <si>
    <t>Тройник накладной 90 градусов РУВИНИЛ ТРН-40х40</t>
  </si>
  <si>
    <t>Тройник накладной 90 градусов, РУВИНИЛ, ТРН-40х40, для РКК-40х40, Белый</t>
  </si>
  <si>
    <t>ПРХ-60х40</t>
  </si>
  <si>
    <t>Переходник/тройник РУВИНИЛ ПРХ-60х40</t>
  </si>
  <si>
    <t>Переходник/тройник, РУВИНИЛ, ПРХ-60х40, для РКК-60х40, с возможностью отвода, Белый</t>
  </si>
  <si>
    <t>ТРН-80х60</t>
  </si>
  <si>
    <t>Тройник накладной 90 градусов РУВИНИЛ ТРН-80х60</t>
  </si>
  <si>
    <t>Тройник накладной 90 градусов, РУВИНИЛ, ТРН-80х60, для РКК-80х60 и 80х40, Белый</t>
  </si>
  <si>
    <t>ТРН-100х60</t>
  </si>
  <si>
    <t>Тройник накладной 90 градусов РУВИНИЛ ТРН-100х40/60</t>
  </si>
  <si>
    <t>Тройник накладной 90 градусов, РУВИНИЛ, ТРН-100х60, для РКК-100х60 и 100х40, Белый</t>
  </si>
  <si>
    <t>УВШ-15х10</t>
  </si>
  <si>
    <t>Угол внешний РУВИНИЛ УВШ-15х10</t>
  </si>
  <si>
    <t>Угол внешний, РУВИНИЛ, УВШ-15х10, для РКК-15х10, Белый</t>
  </si>
  <si>
    <t>УВШ-16х16</t>
  </si>
  <si>
    <t>Угол внешний РУВИНИЛ УВШ-16х16</t>
  </si>
  <si>
    <t>Угол внешний, РУВИНИЛ, УВШ-16х16, для РКК-16х16, Белый</t>
  </si>
  <si>
    <t>УВШ-20х10</t>
  </si>
  <si>
    <t>Угол внешний РУВИНИЛ УВШ-20х10</t>
  </si>
  <si>
    <t>Угол внешний, РУВИНИЛ, УВШ-20х10, для РКК-20х10, Белый</t>
  </si>
  <si>
    <t>УВШ-25х16</t>
  </si>
  <si>
    <t>Угол внешний РУВИНИЛ УВШ-25х16</t>
  </si>
  <si>
    <t>Угол внешний, РУВИНИЛ, УВШ-25х16, для РКК-25х16, Белый</t>
  </si>
  <si>
    <t>УВШ-32х16</t>
  </si>
  <si>
    <t>Угол внешний РУВИНИЛ УВШ-32х16</t>
  </si>
  <si>
    <t>Угол внешний, РУВИНИЛ, УВШ-32х16, для РКК-32х16, Белый</t>
  </si>
  <si>
    <t>УВШ-40х16</t>
  </si>
  <si>
    <t>Угол внешний РУВИНИЛ УВШ-40х16</t>
  </si>
  <si>
    <t>Угол внешний, РУВИНИЛ, УВШ-40х16, для РКК-40х16, Белый</t>
  </si>
  <si>
    <t>УВШ-40х25</t>
  </si>
  <si>
    <t>Угол внешний РУВИНИЛ УВШ-40х25</t>
  </si>
  <si>
    <t>Угол внешний, РУВИНИЛ, УВШ-40х25, для РКК-40х25, Белый</t>
  </si>
  <si>
    <t>УВШ-40х40</t>
  </si>
  <si>
    <t>Угол внешний РУВИНИЛ УВШ-40х40</t>
  </si>
  <si>
    <t>Угол внешний, РУВИНИЛ, УВШ-40х40, для РКК-40х40, Белый</t>
  </si>
  <si>
    <t>УВШ-60х40</t>
  </si>
  <si>
    <t>Угол внешний РУВИНИЛ УВШ-60х40</t>
  </si>
  <si>
    <t>Угол внешний, РУВИНИЛ, УВШ-60х40, для РКК-60х40, Белый</t>
  </si>
  <si>
    <t>УВШ-80х60</t>
  </si>
  <si>
    <t>Угол внешний РУВИНИЛ УВШ-80х60</t>
  </si>
  <si>
    <t>Угол внешний, РУВИНИЛ, УВШ-80х60, для РКК-80х60 и 80х40, Белый</t>
  </si>
  <si>
    <t>УВШ-100х60</t>
  </si>
  <si>
    <t>Угол внешний РУВИНИЛ УВШ-100х40/60</t>
  </si>
  <si>
    <t>Угол внешний, РУВИНИЛ, УВШ-100х60, для РКК-100х60 и 100х40, Разводной, Белый</t>
  </si>
  <si>
    <t>010619</t>
  </si>
  <si>
    <t>Угол внешний Legrand DLP 50x105мм</t>
  </si>
  <si>
    <t>Угол внешний, Legrand, 010619, для кабель-каналов DLP 50x105мм, Белый</t>
  </si>
  <si>
    <t>УВН-15х10</t>
  </si>
  <si>
    <t>Угол внутренний РУВИНИЛ УВН-15х10</t>
  </si>
  <si>
    <t>Угол внутренний, РУВИНИЛ, УВН-15х10, для РКК-15х10, Белый</t>
  </si>
  <si>
    <t>УВН-16х16</t>
  </si>
  <si>
    <t>Угол внутренний РУВИНИЛ УВН-16х16</t>
  </si>
  <si>
    <t>Угол внутренний, РУВИНИЛ, УВН-16х16, для РКК-16х16, Белый</t>
  </si>
  <si>
    <t>УВН-20х10</t>
  </si>
  <si>
    <t>Угол внутренний РУВИНИЛ УВН-20х10</t>
  </si>
  <si>
    <t>Угол внутренний, РУВИНИЛ, УВН-20х10, для РКК-20х10, Белый</t>
  </si>
  <si>
    <t>УВН-25х16</t>
  </si>
  <si>
    <t>Угол внутренний РУВИНИЛ УВН-25х16</t>
  </si>
  <si>
    <t>Угол внутренний, РУВИНИЛ, УВН-25х16, для РКК-25х16, Белый</t>
  </si>
  <si>
    <t>УВН-32х16</t>
  </si>
  <si>
    <t>Угол внутренний РУВИНИЛ УВН-32х16</t>
  </si>
  <si>
    <t>Угол внутренний, РУВИНИЛ, УВН-32х16, для РКК-32х16, Белый</t>
  </si>
  <si>
    <t>УВН-40х16</t>
  </si>
  <si>
    <t>Угол внутренний РУВИНИЛ УВН-40х16</t>
  </si>
  <si>
    <t>Угол внутренний, РУВИНИЛ, УВН-40х16, для РКК-40х16, Белый</t>
  </si>
  <si>
    <t>УВН-40х25</t>
  </si>
  <si>
    <t>Угол внутренний РУВИНИЛ УВН-40х25</t>
  </si>
  <si>
    <t>Угол внутренний, РУВИНИЛ, УВН-40х25, для РКК-40х25, Белый</t>
  </si>
  <si>
    <t>УВН-40х40</t>
  </si>
  <si>
    <t>Угол внутренний РУВИНИЛ УВН-40х40</t>
  </si>
  <si>
    <t>Угол внутренний, РУВИНИЛ, УВН-40х40, для РКК-40х40, Белый</t>
  </si>
  <si>
    <t>УВН-60х40</t>
  </si>
  <si>
    <t>Угол внутренний РУВИНИЛ УВН-60х40</t>
  </si>
  <si>
    <t>Угол внутренний, РУВИНИЛ, УВН-60х40, для РКК-60х40, Белый</t>
  </si>
  <si>
    <t>УВН-80х60</t>
  </si>
  <si>
    <t>Угол внутренний РУВИНИЛ УВН-80х60</t>
  </si>
  <si>
    <t>Угол внутренний, РУВИНИЛ, УВН-80х60, для РКК-80х60 и 80х40, Белый</t>
  </si>
  <si>
    <t>УВН-100х60</t>
  </si>
  <si>
    <t>Угол внутренний РУВИНИЛ УВН-100х40/60</t>
  </si>
  <si>
    <t>Угол внутренний, РУВИНИЛ, УВН-100х60, для РКК-100х60 и 100х40, Разводной, Белый</t>
  </si>
  <si>
    <t>010605</t>
  </si>
  <si>
    <t>Угол внутренний Legrand DLP 105x50мм</t>
  </si>
  <si>
    <t>Угол внутренний, Legrand, 010605, для кабель-каналов DLP 50x105мм, Белый</t>
  </si>
  <si>
    <t>010952</t>
  </si>
  <si>
    <t>Суппорт Mosaic на 2 модуля для кабель-каналов DLP с шириной крышки 65 мм</t>
  </si>
  <si>
    <t>077070</t>
  </si>
  <si>
    <t>Заглушка 1 модуль Legrand</t>
  </si>
  <si>
    <t>Заглушка 1 модуль, Legrand, 077070, белая</t>
  </si>
  <si>
    <t>АДЛ 13-904</t>
  </si>
  <si>
    <t>Выключатель одноклавишный Рувинил АДЛ 13-904 45х45 мм белый АДЛ 13-904</t>
  </si>
  <si>
    <t>Выключатель модульный одноклавишный, Рувинил, АДЛ 13-904, 45х45 мм, белый</t>
  </si>
  <si>
    <t>АДЛ 13-905</t>
  </si>
  <si>
    <t>Выключатель двуклавишный Рувинил АДЛ 13-905 45х45 мм Белый АДЛ 13-905</t>
  </si>
  <si>
    <t>Выключатель модульный двуклавишный, Рувинил, АДЛ 13-905, 45х45 мм, Белый</t>
  </si>
  <si>
    <t>076561</t>
  </si>
  <si>
    <t>Розетка 1xRJ45 Cat.6 Legrand Mosaic</t>
  </si>
  <si>
    <t>Розетка Mosaic, Legrand, 076561, 1xRJ45 Cat.6, Белый</t>
  </si>
  <si>
    <t>076564</t>
  </si>
  <si>
    <t>Лотки монтажные замковые</t>
  </si>
  <si>
    <t>Лоток монтажный замковый North Aurora ЛМЗ 400x80-0.8-3000-ОЦ</t>
  </si>
  <si>
    <t>Лоток монтажный замковый, North Aurora, ЛМЗ 400x80-0.8-3000-ОЦ, 401 086</t>
  </si>
  <si>
    <t>Лотки перфорированные с замком</t>
  </si>
  <si>
    <t>Лотки перфорированные монтажные</t>
  </si>
  <si>
    <t>Лоток перфорированный монтажный, North Aurora, ЛПМ 100х80-0.7-3000-ОЦ</t>
  </si>
  <si>
    <t>Лотки проволочные</t>
  </si>
  <si>
    <t>Фурнитура для проволочного лотка</t>
  </si>
  <si>
    <t>ОП 300</t>
  </si>
  <si>
    <t>Омега-профиль North Aurora ОП 300</t>
  </si>
  <si>
    <t>Омега-профиль, North Aurora, ОП 300, ОЦ, 550 226</t>
  </si>
  <si>
    <t>ОП 400</t>
  </si>
  <si>
    <t>Омега-профиль North Aurora ОП 400</t>
  </si>
  <si>
    <t>Омега-профиль, North Aurora, ОП 400, ОЦ, 550 227</t>
  </si>
  <si>
    <t>Крышки к лоткам замковым</t>
  </si>
  <si>
    <t>Крышка к лотку замковому North Aurora КЛЗ 400-0,7</t>
  </si>
  <si>
    <t>Крышка к лотку замковому, North Aurora, КЛЗ 400-0.7, 510 219</t>
  </si>
  <si>
    <t>Крышки лотка</t>
  </si>
  <si>
    <t>Крышка лотка North Aurora КЛ 100-0.55</t>
  </si>
  <si>
    <t>Крышка лотка, North Aurora, КЛ 100-0.55, 500 381</t>
  </si>
  <si>
    <t>Стойки и полки</t>
  </si>
  <si>
    <t>К1157</t>
  </si>
  <si>
    <t>Крепление стойки North Aurora К1157</t>
  </si>
  <si>
    <t>Крепление стойки, North Aurora, К1157, 771041</t>
  </si>
  <si>
    <t>Подвесы</t>
  </si>
  <si>
    <t>Опорные поверхности</t>
  </si>
  <si>
    <t>ОВ8</t>
  </si>
  <si>
    <t>Опорная поверхность North Aurora ОВ8</t>
  </si>
  <si>
    <t>Опорная поверхность, North Aurora, ОВ8, Вертикальная, ОЦ, 740 001</t>
  </si>
  <si>
    <t>КГ6-350</t>
  </si>
  <si>
    <t>Опорная поверхность North Aurora КГ6-350</t>
  </si>
  <si>
    <t>Опорная поверхность, North Aurora, КГ6-350, Горизонтальная, OЦ, 756 006</t>
  </si>
  <si>
    <t>КВ1-400</t>
  </si>
  <si>
    <t>Опорная поверхность North Aurora КВ1-400</t>
  </si>
  <si>
    <t>Опорная поверхность, North Aurora, КВ1-400, Вертикальная, ОЦ, 741 001</t>
  </si>
  <si>
    <t>ТМ-400</t>
  </si>
  <si>
    <t>Скоба стеновая North Aurora ТМ-400</t>
  </si>
  <si>
    <t>Скоба стеновая, North Aurora, ТМ-400, Универсальное крепление для лотков, (Потолок, Стена, Пол)</t>
  </si>
  <si>
    <t>ТМ-650</t>
  </si>
  <si>
    <t>Скоба стеновая North Aurora ТМ-650</t>
  </si>
  <si>
    <t>Скоба стеновая, North Aurora, ТМ-650, Универсальное крепление для лотков, (Потолок, Стена, Пол)</t>
  </si>
  <si>
    <t>Фасонные изделия</t>
  </si>
  <si>
    <t>УЗС монтажного лотка North Aurora ЛМЗУ 200*80-0 8-90-ОЦ</t>
  </si>
  <si>
    <t>Угловая замковая секция монтажного лотка, North Aurora, ЛМЗУ 200*80-0.8-90-ОЦ, 420 568, Без крышки</t>
  </si>
  <si>
    <t>УЗС монтажного лотка North Aurora ЛМЗУ 300*80-0.8-90-ОЦ</t>
  </si>
  <si>
    <t>Угловая замковая секция монтажного лотка, North Aurora, ЛМЗУ 300*80-0.8-90-ОЦ, 420 888, Без крышки</t>
  </si>
  <si>
    <t>УЗС монтажного лотка North Aurora ЛМЗУ 200*100-0.8-90-ОЦ</t>
  </si>
  <si>
    <t>Угловая замковая секция монтажного лотка, North Aurora, ЛМЗУ 200*100-0.8-90-ОЦ, 420 588, Без крышки</t>
  </si>
  <si>
    <t>СЗП монтажного лотка North Aurora ЛМЗП 100*50-0.7-90-ОЦ</t>
  </si>
  <si>
    <t>Секция замковая Подъём монтажного лотка, North Aurora, ЛМЗП 100*50-0.7-90-ОЦ, 460 164, Без крышки</t>
  </si>
  <si>
    <t>СЗП монтажного лотка North Aurora ЛМЗП 200*50-0.7-90-ОЦ</t>
  </si>
  <si>
    <t>Секция замковая Подъём монтажного лотка, North Aurora, ЛМЗП 200*50-0.7-90-ОЦ, 460 484, Без крышки</t>
  </si>
  <si>
    <t>СЗП монтажного лотка North Aurora ЛМЗП 300*50-0.7-90-ОЦ</t>
  </si>
  <si>
    <t>Секция замковая Подъём монтажного лотка, North Aurora, ЛМЗП 300*50-0.7-90-ОЦ, 460 804, Без крышки</t>
  </si>
  <si>
    <t>СЗП монтажного лотка North Aurora ЛМЗП 300*80-0 8-90-ОЦ</t>
  </si>
  <si>
    <t>Секция замковая Подъём монтажного лотка, North Aurora, ЛМЗП 300*80-0.8-90-ОЦ, 460 888, Без крышки</t>
  </si>
  <si>
    <t>СЗП монтажного лотка North Aurora ЛМЗП 100*100-0.8-90-ОЦ</t>
  </si>
  <si>
    <t>Секция замковая Подъём монтажного лотка, North Aurora, ЛМЗП 100*100-0.8-90-ОЦ, 460 268, Без крышки</t>
  </si>
  <si>
    <t>СЗП монтажного лотка North Aurora ЛМЗП 200*100-0.8-90-ОЦ</t>
  </si>
  <si>
    <t>Секция замковая Подъём монтажного лотка, North Aurora, ЛМЗП 200*100-0.8-90-ОЦ, 460 588, Без крышки</t>
  </si>
  <si>
    <t>СЗС монтажного лотка North Aurora ЛМЗС 100*80-0,8-90-ОЦ</t>
  </si>
  <si>
    <t>Секция замковая Спуск монтажного лотка, North Aurora, ЛМЗС 100*80-0.8-90-ОЦ, 470 248, Без крышки</t>
  </si>
  <si>
    <t>СЗС монтажного лотка North Aurora ЛМЗС 200*80-0,8-90-ОЦ</t>
  </si>
  <si>
    <t>Секция замковая Спуск монтажного лотка, North Aurora, ЛМЗС 200*80-0.8-90-ОЦ, 470 568, Без крышки</t>
  </si>
  <si>
    <t>Замковая Т-секция монтажного лотка North Aurora ЛМЗТ 300*50-0,8-ОЦ</t>
  </si>
  <si>
    <t>Замковая Т-секция монтажного лотка, North Aurora, ЛМЗТ 300*50-0.8-ОЦ, 430 808, Без крышки</t>
  </si>
  <si>
    <t>Замковая Т-секция монтажного лотка North Aurora ЛМЗТ 200*100-0,8-ОЦ</t>
  </si>
  <si>
    <t>Замковая Т-секция монтажного лотка, North Aurora, ЛМЗТ 200*100-0.8-ОЦ, 430 588, Без крышки</t>
  </si>
  <si>
    <t>Замковая Т-секция монтажного лотка North Aurora ЛМЗТ 300*100-0,8-ОЦ</t>
  </si>
  <si>
    <t>Замковая Т-секция монтажного лотка, North Aurora, ЛМЗТ 300*100-0.8-ОЦ, 430 908, Без крышки</t>
  </si>
  <si>
    <t>Замковая Х-секция монтажного лотка North Aurora ЛМЗХ 100*50-0,7-ОЦ</t>
  </si>
  <si>
    <t>Замковая Х-секция монтажного лотка, North Aurora, ЛМЗХ 100*50-0.7-ОЦ, 440 164, Без крышки</t>
  </si>
  <si>
    <t>Профили</t>
  </si>
  <si>
    <t>Соединители</t>
  </si>
  <si>
    <t>СО-100</t>
  </si>
  <si>
    <t>Соединитель универсальный опорный North Aurora СО-100</t>
  </si>
  <si>
    <t>Соединитель универсальный опорный, North Aurora, СО-100, ОЦ, 711 501</t>
  </si>
  <si>
    <t>СШ</t>
  </si>
  <si>
    <t>Соединитель шарнирный North Aurora СШ</t>
  </si>
  <si>
    <t>Соединитель шарнирный, North Aurora, СШ, Длина 200мм, Борт 50мм, Толщина 1,5мм, 711 401</t>
  </si>
  <si>
    <t>СУТ</t>
  </si>
  <si>
    <t>Соединитель универсальный тяжелый North Aurora СУТ</t>
  </si>
  <si>
    <t>Соединитель универсальный, North Aurora, СУТ, 711 201, Тяжелый</t>
  </si>
  <si>
    <t>СУТ 100</t>
  </si>
  <si>
    <t>Соединитель универсальный тяжелый North Aurora СУТ 100</t>
  </si>
  <si>
    <t>Соединитель универсальный, North Aurora, СУТ 100, 711 203, Тяжелый,</t>
  </si>
  <si>
    <t>СШв 60*32</t>
  </si>
  <si>
    <t>Соединитель перфошвеллера North Aurora СШв 60*32</t>
  </si>
  <si>
    <t>Соединитель перфошвеллера, North Aurora, СШв 60*32, 724 003</t>
  </si>
  <si>
    <t>Всасывающие шланги</t>
  </si>
  <si>
    <t>2.645-019.0</t>
  </si>
  <si>
    <t>Вращающийся разбрыгиватель KARCHER RS 130/3</t>
  </si>
  <si>
    <t>Вращающийся разбрыгиватель, KARCHER, RS 130/3 2.645-019.0, Зона орошения: при 2 барах диаметр полива 11 м, площадь полива 95 м. при 4 барах диаметр полива 13 м, площадь полива 133 м</t>
  </si>
  <si>
    <t>Газонокосилки</t>
  </si>
  <si>
    <t>Кусторезы и садовые ножницы</t>
  </si>
  <si>
    <t>Очистители высокого давления</t>
  </si>
  <si>
    <t>Пилы цепные</t>
  </si>
  <si>
    <t>Триммеры и электрокосы</t>
  </si>
  <si>
    <t>Дрели</t>
  </si>
  <si>
    <t>DCD800E2T-QW</t>
  </si>
  <si>
    <t>Дрель DeWALT DCD800E2T-QW</t>
  </si>
  <si>
    <t>Дрель, DeWALT, DCD800E2T-QW, 18.0 В Бесщёточная дрель-шуруповерт, 1.5-13 мм, 90/27 Нм, 2 Li-Ion батареи 1.7 Ач, 0-650 / 0-2000 об/мин, 1.8 кг, чемодан TSTAK</t>
  </si>
  <si>
    <t>DWD024S-QS</t>
  </si>
  <si>
    <t>Дрель DeWALT DWD024S-QS</t>
  </si>
  <si>
    <t>Дрель, DeWALT, DWD024S-QS, ударная, 701 Вт, 1.5-13 мм, 0-2800 об/мин, быстрозажимной патрон, вес - 1,82 кг</t>
  </si>
  <si>
    <t>Аккумуляторы и зарядные устройства</t>
  </si>
  <si>
    <t>630793-1</t>
  </si>
  <si>
    <t>Зарядное устройство Makita DC18RC</t>
  </si>
  <si>
    <t>Зарядное устройство, Makita, DC18RC, от 7,2 до 18 В</t>
  </si>
  <si>
    <t>Перфораторы</t>
  </si>
  <si>
    <t>D25133K-QS</t>
  </si>
  <si>
    <t>Перфоратор DeWALT D25133K-QS</t>
  </si>
  <si>
    <t>Перфоратор, DeWALT, D25133K-QS, SDS Plus, 26 мм, 800Вт, в чемодане TSTAK, 0-2.9 Дж, 3 режима</t>
  </si>
  <si>
    <t>D25134K-QS</t>
  </si>
  <si>
    <t>Перфоратор DeWALT D25134K-QS</t>
  </si>
  <si>
    <t>Перфоратор, DeWALT, D25134K-QS, SDS Plus, 26мм, 800Вт, в чемодане TSTAK, 0-2.9Дж, 3 режима + БЗП патрон</t>
  </si>
  <si>
    <t>DCH172NT-XJ</t>
  </si>
  <si>
    <t>Перфоратор DeWALT DCH172NT-XJ</t>
  </si>
  <si>
    <t>Перфоратор, DeWALT, DCH172NT-XJ, 18.0 В XR бесщеточный 2-кг перфоратор SDS-Plus, эн.удара 1.4 Дж, 2 режима, 16 мм, 1.8 кг, чемодан TSTAK, (тушка) без батарей и без зарядного устройства</t>
  </si>
  <si>
    <t>Пилы</t>
  </si>
  <si>
    <t>D28730-QS</t>
  </si>
  <si>
    <t>Пила монтажная DeWALT D28730-QS</t>
  </si>
  <si>
    <t>Пила монтажная, DeWALT, D28730-QS, мощность 2300 Вт, диаметр диска 355мм, диаметр посадочного отверстия 25,4мм</t>
  </si>
  <si>
    <t>DWE560-QS</t>
  </si>
  <si>
    <t>Пила дисковая DeWALT DWE560-QS</t>
  </si>
  <si>
    <t>Пила дисковая, DeWALT, DWE560-QS, 65 мм, 1350 Вт, 5500 об/мин, 184 мм, 16 мм</t>
  </si>
  <si>
    <t>Строительные пылесосы и фены</t>
  </si>
  <si>
    <t>Шлифовальные машины</t>
  </si>
  <si>
    <t>DWE4217-QS</t>
  </si>
  <si>
    <t>Углошлифовальная машина DeWALT DWE4217-QS</t>
  </si>
  <si>
    <t>Углошлифовальная машина, DeWALT, DWE4217-QS, 125 мм, 1200 Вт, 11000 об/мин</t>
  </si>
  <si>
    <t>DWP849X-QS</t>
  </si>
  <si>
    <t>Полировальная машина DeWALT DWP849X-QS</t>
  </si>
  <si>
    <t>Полировальная машина, DeWALT, DWP849X-QS, с регулировкой скорости 1250 Вт, 150, 180, 230 мм, 0-600/0-3500 об/мин, шпиндель М14</t>
  </si>
  <si>
    <t>Шуруповёрты</t>
  </si>
  <si>
    <t>DCF903P1-QW</t>
  </si>
  <si>
    <t>Гайковерт DeWALT DCF903P1-QW</t>
  </si>
  <si>
    <t>Гайковерт, DeWALT, DCF903P1-QW, 12 В XR бесщёточный импульсный гайковерт, 3/8'', кр.момент 339 Нм, предельный момент (на срыв) 500 Нм, 3250 уд/мин., 2850 об/мин., 1 батарея Li-Ion 5Ач, зарядное утройство, TSTAK, вес 1.0 кг.</t>
  </si>
  <si>
    <t>Наборы инструментов</t>
  </si>
  <si>
    <t>MJJLLSD002QW</t>
  </si>
  <si>
    <t>Отвертка Xiaomi Mi 16-in-1 Ratchet Screwdriver</t>
  </si>
  <si>
    <t>Отвертка, Xiaomi, Mi 16-in-1 Ratchet Screwdriver, BHR4779GL/MJJLLSD002QW, Многофункциональная, 8 бит (двухсторонние насадки), Легированная сталь S2, Крутящий момент 20N.m, BHR4779GL, Комплектация: отвертка, удлинитель, набор бит, Черный</t>
  </si>
  <si>
    <t>MJJXLSD002QW</t>
  </si>
  <si>
    <t>Набор точных отверток Xiaomi Mi Precision Screwdriver Kit Серый</t>
  </si>
  <si>
    <t>Набор точных отверток, Xiaomi, Mi Precision Screwdriver Kit, BHR4680GL/MJJXLSD002QW, Анодированный алюминиевый сплав, C4  28 мм, Количество бит: 24 шт, Серый</t>
  </si>
  <si>
    <t>MJDDLSD001QW</t>
  </si>
  <si>
    <t>Электроотвертка Xiaomi Mi Cordless Screwdriver (3.6V)</t>
  </si>
  <si>
    <t>Электроотвертка, Xiaomi, Mi Cordless Screwdriver (3.6V), MJDDLSD001QW/DZN4019TW, Встроенный аккумулятор, Li-Ion, 2000 мАч, 3.6 В, Подсветка, 200 об/мин, 5 Н·м, Шуруповерт/Шестигрванник, Черный</t>
  </si>
  <si>
    <t>MJDDLSD003QW</t>
  </si>
  <si>
    <t>Электрическая точная отвертка Xiaomi Electric Precision Screwdriver Серый</t>
  </si>
  <si>
    <t>Электрическая точная отвертка, Xiaomi, Electric Precision Screwdriver, BHR5474GL/MJDDLSD003QW, 24 в 1, Крутящий момент 0,05Hm-0.2Hm, Максимальный ручной крутящий момент 3Hm, 5 В0,14 А, 350 мАч, Время зарядки 160-200мин, Скорость холостого хода 170об/мин, сталь S2, Головка Phillips PH000/PH00/PH0/PH1, Пятиугольник P2/P5, Шестигранник H0.7/H0.9/H1.5/H2.0, W1.5, SL1.5/SL2.0, Y0.6/Y1, T2/T3/T4, TH5/T6H/T8H/T9H/T10H, Type-C, Зарядный кабель в комплекте, Серый</t>
  </si>
  <si>
    <t>MJWSZNJYDZ001QW</t>
  </si>
  <si>
    <t>Электродрель Xiaomi 12V Max Brushless Cordless Drill Черный</t>
  </si>
  <si>
    <t>Электродрель, Xiaomi, 12V Max Brushless Cordless Drill, MJWSZNJYDZ001QW/BHR5510GL, Крутящий момент: 30 Нм, Максимальная скорость 1400 об/мин., 870гр, Время зарядки 2-3 часа, Type-C, 12V, Черный</t>
  </si>
  <si>
    <t>97B</t>
  </si>
  <si>
    <t>Набор иструментов Poholy NO.97B для прокладки электрических или автомобильных сетей</t>
  </si>
  <si>
    <t>Набор, Poholy, NO.97B, 36 Инструментов для прокладки электрических или автомобильных сетей</t>
  </si>
  <si>
    <t>Сетевые инструменты</t>
  </si>
  <si>
    <t>G601</t>
  </si>
  <si>
    <t>Инструмент для снятия изоляции и расшивки сетевого кабеля Ship G601 Стриппер</t>
  </si>
  <si>
    <t>Инструмент, SHIP, G601, Для снятия изоляции и расшивки сетевого кабеля (Stripper)</t>
  </si>
  <si>
    <t>G602</t>
  </si>
  <si>
    <t>Инструмент, SHIP, G602, Устройство ударное для заделки витой пары</t>
  </si>
  <si>
    <t>G207</t>
  </si>
  <si>
    <t>Инструмент для обжима коннекторов RJ-45, RJ-11, RJ-12, RJ-9 Ship G207 Кримпер</t>
  </si>
  <si>
    <t>Инструмент, SHIP, G207, Для обжима коннекторов RJ-45, RJ-11, RJ-12, RJ-9</t>
  </si>
  <si>
    <t>Контрольно - измерительные приборы</t>
  </si>
  <si>
    <t>Измерительные провода VICTOR V-2</t>
  </si>
  <si>
    <t>Измерительные провода, VICTOR, V-2, Для замера температур, 0.75%, 40С-250С, Красный</t>
  </si>
  <si>
    <t>Переходник для теста диодов VICTOR V-3</t>
  </si>
  <si>
    <t>Измерительные провода, VICTOR, V-3, Переходник для теста диодов, Транзисторов, Синий</t>
  </si>
  <si>
    <t>G468</t>
  </si>
  <si>
    <t>Кабельный тестер Ship G468 Для тестирования RJ-11 RJ-45</t>
  </si>
  <si>
    <t>Кабельный тестер, SHIP, G468, Для тестирования RJ-11, RJ-45</t>
  </si>
  <si>
    <t>G246</t>
  </si>
  <si>
    <t>Кабельный тестер Ship G246 Для тестирования RJ-45 RJ-11</t>
  </si>
  <si>
    <t>Кабельный тестер, SHIP, G246, Для тестирования RJ-45, RJ-11</t>
  </si>
  <si>
    <t>G268</t>
  </si>
  <si>
    <t>Кабельный тестер Ship G268 Для тестирования BNC RJ-45 RJ-11 USB</t>
  </si>
  <si>
    <t>Кабельный тестер, SHIP, G268, Для тестирования BNC, RJ-45, RJ-11, USB</t>
  </si>
  <si>
    <t>G278</t>
  </si>
  <si>
    <t>Кабельный тестер Ship G278 Для тестирования BNC RJ-45 RJ-11 USB IEE 1394 Fire Wire</t>
  </si>
  <si>
    <t>Кабельный тестер, SHIP, G278, Для тестирования BNC, RJ-45, RJ-11, USB, IEE 1394 Fire Wire</t>
  </si>
  <si>
    <t>Электровелосипеды и самокаты</t>
  </si>
  <si>
    <t>MAX2</t>
  </si>
  <si>
    <t>Электросамокат Ninebot KickScooter MAX2 Серый</t>
  </si>
  <si>
    <t>Электросамокат, Ninebot, KickScooter MAX2, Теоретический запас хода до 75 км, Максимальная скорость 25 км/ч, Мощность 450 Вт, Вес 24.3 кг, Макс. уклон 22%, 10-дюймовая пневматическая шина c защитой от проколов, Передняя гидравлическая и задняя двойная рессорная подвеска, Звуковой сигнал-сигнализация, Серый</t>
  </si>
  <si>
    <t>F65U</t>
  </si>
  <si>
    <t>Электросамокат Ninebot KickScooter F65U Серый</t>
  </si>
  <si>
    <t>Электросамокат, Ninebot, KickScooter F65U, Складной дизайн, Запас хода до 65 км, Максимальная скорость 30 км/ч, Мощность двигателя 400 Вт, Преодоление макс. уклона 20%, Размер шин 10 дюймов, Влагозащита IPX5, Серый</t>
  </si>
  <si>
    <t>DDHBC13ZM</t>
  </si>
  <si>
    <t>Электросамокат Xiaomi Electric Scooter 4 EU</t>
  </si>
  <si>
    <t>Электросамокат, Xiaomi, Electric Scooter 4 EU, BHR7128EU/DDHBC13ZM, Размер 1144  480  1178мм, Вес 17,2кг, Мощность 300Вт, Емкость аккумулятора 7650мАч 275,4 Вт/ч, Нагрузка 25-110кг, Максимальная скорость 25км/ч, Запас хода 35км, Макс преод уклон 16%, Пригодная местность для езды Цементные или асфальтовые дороги с препятствиями высотой менее 1 см или трещинами менее 3 см, Рабочая температура -10 +40С, Температура хранения -20 +45С, Класс защиты IP54, Время зарядки около 5ч, Номинальное напряжение аккумулятора 36В, Максимальное напряжение зарядки 42В, Номинальное потребление энергии 275,4 Вт/ч, Защита от перегрева, короткого замыкания, сверхтока, переразряда и перезаряда, Входное напряжение (В пер. тока) 100-240, Передние и задние шины 10" 250  54, изготовленный из натурального каучука, синтетического каучука, технического углерода и нейлона, Черный</t>
  </si>
  <si>
    <t>F40</t>
  </si>
  <si>
    <t>Электросамокат Ninebot KickScooter F40 Серый</t>
  </si>
  <si>
    <t>Электросамокат, Ninebot, KickScooter F40, Запас хода 40 км, Складной дизайн, Максимальная скорость 30 км/ч, Мощность двигателя 350 Вт, Вес 15,8 кг, Градус подъема 20%, Размер шин 10 дюймов, Серый</t>
  </si>
  <si>
    <t>F20A</t>
  </si>
  <si>
    <t>Электросамокат Ninebot KickScooter F20A Серый</t>
  </si>
  <si>
    <t>Электросамокат, Ninebot, KickScooter F20A, Запас хода 20 км, Складной дизайн, Максимальная скорость 25 км/ч, Мощность двигателя 250 Вт, Вес 14,5 кг, Градус подъема 10%, Размер шин 10 дюймов, Серый</t>
  </si>
  <si>
    <t xml:space="preserve">DDHBC11NEB </t>
  </si>
  <si>
    <t>Электросамокат Xiaomi MiJia Smart Electric Scooter Pro 2</t>
  </si>
  <si>
    <t>Электросамокат, Xiaomi, MiJia Smart Electric Scooter Pro 2, DDHBC11NEB/FBC4025GL, Черный</t>
  </si>
  <si>
    <t>Гироскутеры</t>
  </si>
  <si>
    <t>N3M240</t>
  </si>
  <si>
    <t>Электрический двухколесный гироскутер Ninebot S Белый</t>
  </si>
  <si>
    <t>Электрический двухколесный гироскутер, Ninebot, S / N3M240, Макс. скорость до 16 км/ч, Запас хода 22 км, Угол подъема 15 градусов, Макс. нагрузка 100 кг, Белый</t>
  </si>
  <si>
    <t>3D ручки и аксессуары для 3D печати</t>
  </si>
  <si>
    <t>PLA-Silver-10</t>
  </si>
  <si>
    <t>Филамент (нить) для 3D ручки Серебристый PLA 10м.</t>
  </si>
  <si>
    <t>Пластик для 3D ручки (филамент-нить), X Game kids, PLA-Silver-10, PLA пластик, Диаметр 1,75 мм, Длина 10 метров, Серебристый, Пакет</t>
  </si>
  <si>
    <t>PLA-Skin-10</t>
  </si>
  <si>
    <t>Филамент (нить) для 3D ручки Телесный PLA 10м.</t>
  </si>
  <si>
    <t>Пластик для 3D ручки (филамент-нить), X Game kids, PLA-Skin-10, PLA пластик, Диаметр 1,75 мм, Длина 10 метров, Телесный, Пакет</t>
  </si>
  <si>
    <t>Металлические машинки</t>
  </si>
  <si>
    <t>XGCM5A</t>
  </si>
  <si>
    <t>Набор машинок X-Game XGCM5A (5 машинок в уп.)</t>
  </si>
  <si>
    <t>Набор металлических машинок, X-Game, XGCM5A, Серия "СПОРТКАРЫ", (5 шт. в блистере), Метал-Пластик</t>
  </si>
  <si>
    <t>XGCM5B</t>
  </si>
  <si>
    <t>Набор машинок X-Game XGCM5B (5 машинок в уп.)</t>
  </si>
  <si>
    <t>Набор металлических машинок, X-Game, XGCM5B, Серия "ПОЛИЦИЯ", (5 шт. в блистере), Метал-Пластик</t>
  </si>
  <si>
    <t>XGCM5C</t>
  </si>
  <si>
    <t>Набор машинок X-Game XGCM5C (5 машинок в уп.)</t>
  </si>
  <si>
    <t>Набор металлических машинок, X-Game, XGCM5C, Серия "ПОЖАРНЫЕ", (5 шт. в блистере), Метал-Пластик</t>
  </si>
  <si>
    <t>XGCM5D</t>
  </si>
  <si>
    <t>Набор машинок X-Game XGCM5D (5 машинок в уп.)</t>
  </si>
  <si>
    <t>Набор металлических машинок, X-Game, XGCM5D, Серия "ВОЕННЫЕ", (5 шт. в блистере), Метал-Пластик</t>
  </si>
  <si>
    <t>XGCM5E</t>
  </si>
  <si>
    <t>Набор машинок X-Game XGCM5E (5 машинок в уп.)</t>
  </si>
  <si>
    <t>Набор металлических машинок, X-Game, XGCM5E, Серия "ПОЖАРНЫЕ", (5 шт. в блистере), Метал-Пластик</t>
  </si>
  <si>
    <t>XGCM5F</t>
  </si>
  <si>
    <t>Набор машинок X-Game XGCM5F (5 машинок в уп.)</t>
  </si>
  <si>
    <t>Набор металлических машинок, X-Game, XGCM5F, Серия "ПОЛИЦИЯ", (5 шт. в блистере), Метал-Пластик</t>
  </si>
  <si>
    <t>XGCM5J</t>
  </si>
  <si>
    <t>Набор машинок X-Game XGCM5J (5 машинок в уп.)</t>
  </si>
  <si>
    <t>Набор металлических машинок, X-Game, XGCM5J, Серия "ВОЕННЫЕ", (5 шт. в блистере), Метал-Пластик</t>
  </si>
  <si>
    <t>XGCM5K</t>
  </si>
  <si>
    <t>Набор машинок X-Game XGCM5K (5 машинок в уп.)</t>
  </si>
  <si>
    <t>Набор металлических машинок, X-Game, XGCM5K, Серия "ГОРОД", (5 шт. в блистере), Метал-Пластик</t>
  </si>
  <si>
    <t>XGCM5L</t>
  </si>
  <si>
    <t>Набор машинок X-Game XGCM5L (5 машинок в уп.)</t>
  </si>
  <si>
    <t>Набор металлических машинок, X-Game, XGCM5L, Серия "СТРОИТЕЛИ", (5 шт. в блистере), Метал-Пластик</t>
  </si>
  <si>
    <t>XGCM5N</t>
  </si>
  <si>
    <t>Набор машинок X-Game XGCM5N (5 машинок в уп.)</t>
  </si>
  <si>
    <t>Набор металлических машинок, X-Game, XGCM5N, Серия "ПОЛИЦИЯ", (5 шт. в блистере), Метал-Пластик</t>
  </si>
  <si>
    <t>XGCM6A</t>
  </si>
  <si>
    <t>Набор машинок X-Game XGCM6A (6 машинок в уп.)</t>
  </si>
  <si>
    <t>Набор металлических машинок, X-Game, XGCM6A, Серия "СТРОИТЕЛИ", (6 шт. в коробке), Метал-Пластик, Цветная коробка</t>
  </si>
  <si>
    <t>XGCM6B</t>
  </si>
  <si>
    <t>Набор машинок X-Game XGCM6B (6 машинок в уп.)</t>
  </si>
  <si>
    <t>Набор металлических машинок, X-Game, XGCM6B, Серия "ПОЛИЦИЯ", (6 шт. в коробке), Метал-Пластик, Цветная коробка</t>
  </si>
  <si>
    <t>XGCM6C</t>
  </si>
  <si>
    <t>Набор машинок X-Game XGCM6C (6 машинок в уп.)</t>
  </si>
  <si>
    <t>Набор металлических машинок, X-Game, XGCM6C, Серия "ПОЛИЦИЯ", (6 шт. в коробке), Метал-Пластик, Цветная коробка</t>
  </si>
  <si>
    <t>XGCM6D</t>
  </si>
  <si>
    <t>Набор машинок X-Game XGCM6D (6 машинок в уп.)</t>
  </si>
  <si>
    <t>Набор металлических машинок, X-Game, XGCM6D, Серия "СПОРТКАРЫ", (6 шт. в коробке), Метал-Пластик, Цветная коробка</t>
  </si>
  <si>
    <t>XGCM6F</t>
  </si>
  <si>
    <t>Набор машинок X-Game XGCM6F (6 машинок в уп.)</t>
  </si>
  <si>
    <t>Набор металлических машинок, X-Game, XGCM6F, Серия "ВОЕННЫЕ", (6 шт. в коробке), Метал-Пластик, Цветная коробка</t>
  </si>
  <si>
    <t>XGCM6J</t>
  </si>
  <si>
    <t>Набор машинок X-Game XGCM6J (6 машинок в уп.)</t>
  </si>
  <si>
    <t>Набор металлических машинок, X-Game, XGCM6J, Серия "ГОРОД", (6 шт. в коробке), Метал-Пластик, Цветная коробка</t>
  </si>
  <si>
    <t>XGCM6K</t>
  </si>
  <si>
    <t>Набор машинок X-Game XGCM6K (6 машинок в уп.)</t>
  </si>
  <si>
    <t>Набор металлических машинок, X-Game, XGCM6K, Серия "911", (6 шт. в коробке), Метал-Пластик, Цветная коробка</t>
  </si>
  <si>
    <t>XGCM10A</t>
  </si>
  <si>
    <t>Набор машинок X-Game XGCM10A (10 машинок в уп.)</t>
  </si>
  <si>
    <t>Набор металлических машинок, X-Game, XGCM10A, Серия "ГОРОД", (10 шт. в коробке), Метал-Пластик, Цветная коробка</t>
  </si>
  <si>
    <t>XGCM10B</t>
  </si>
  <si>
    <t>Набор машинок X-Game XGCM10B (10 машинок в уп.)</t>
  </si>
  <si>
    <t>Набор металлических машинок, X-Game, XGCM10B, Серия "ГОРОД", (10 шт. в коробке), Метал-Пластик, Цветная коробка</t>
  </si>
  <si>
    <t>25300B</t>
  </si>
  <si>
    <t>Металлическая машинка X-GAME 25300B</t>
  </si>
  <si>
    <t>Металлическая машинка, X-Game Kids, 25300B, 1:32, Длина 12 см, Открывающиеся двери, Pull-back двигатель, Синяя, Цветная коробка</t>
  </si>
  <si>
    <t>26440LG</t>
  </si>
  <si>
    <t>Металлическая машинка X-GAME 26440LG</t>
  </si>
  <si>
    <t>Металлическая машинка, X-Game Kids, 26440LG, 1:32, Длина 12 см, Открывающиеся двери, Pull-back двигатель, Светлый хаки, Цветная коробка</t>
  </si>
  <si>
    <t>39600B</t>
  </si>
  <si>
    <t>Металлическая машинка X-GAME 39600B</t>
  </si>
  <si>
    <t>Металлическая машинка, X-Game Kids, 39600B, 1:32, Длина 12 см, Открывающиеся двери и багажник, Pull-back двигатель, Чёрная, Цветная коробка</t>
  </si>
  <si>
    <t>39605R</t>
  </si>
  <si>
    <t>Металлическая машинка X-GAME 39605R</t>
  </si>
  <si>
    <t>Металлическая машинка, X-Game Kids, 39605R, 1:32, Длина 12 см, Вертикально открывающиеся двери, Pull-back двигатель, Красная, Цветная коробка</t>
  </si>
  <si>
    <t>43500MG</t>
  </si>
  <si>
    <t>Металлическая машинка X-GAME 43500MG</t>
  </si>
  <si>
    <t>Металлическая машинка, X-Game Kids, 43500MG, 1:32, Длина 12.5 см, Открывающиеся двери, Pull-back двигатель, Зелёный металлик, Цветная коробка</t>
  </si>
  <si>
    <t>43500Y</t>
  </si>
  <si>
    <t>Металлическая машинка X-GAME 43500Y</t>
  </si>
  <si>
    <t>Металлическая машинка, X-Game Kids, 43500Y, 1:32, Длина 12.5 см, Открывающиеся двери, Pull-back двигатель, Жёлтая, Цветная коробка</t>
  </si>
  <si>
    <t>43700G</t>
  </si>
  <si>
    <t>Металлическая машинка X-GAME 43700G</t>
  </si>
  <si>
    <t>Металлическая машинка, X-Game Kids, 43700G, 1:32, Длина 12.1 см, Открывающиеся двери, Pull-back двигатель, Серый металлик, Цветная коробка</t>
  </si>
  <si>
    <t>43740B</t>
  </si>
  <si>
    <t>Металлическая машинка X-GAME 43740B</t>
  </si>
  <si>
    <t>Металлическая машинка, X-Game Kids, 43740B, 1:32,Длина 12.5 см, Открывающиеся двери, Pull-back двигатель, Чёрная, Цветная коробка</t>
  </si>
  <si>
    <t>43740R</t>
  </si>
  <si>
    <t>Металлическая машинка X-GAME 43740R</t>
  </si>
  <si>
    <t>Металлическая машинка, X-Game Kids, 43740R, 1:32, Длина 12.5 см, Открывающиеся двери, Pull-back двигатель, Красная, Цветная коробка</t>
  </si>
  <si>
    <t>44800MB</t>
  </si>
  <si>
    <t>Металлическая машинка X-GAME 44800MB</t>
  </si>
  <si>
    <t>Металлическая машинка, X-Game Kids, 44800MB, 1:32, Длина 12 см, Открывающиеся двери, Pull-back двигатель, Синий металлик, Цветная коробка</t>
  </si>
  <si>
    <t>51720B</t>
  </si>
  <si>
    <t>Металлическая машинка X-GAME 51720B</t>
  </si>
  <si>
    <t>Металлическая машинка, X-Game Kids, 51720B, 1:32, Длина 12.5 см, Открывающиеся двери, Pull-back двигатель, Синий металлик, Цветная коробка</t>
  </si>
  <si>
    <t>57000B</t>
  </si>
  <si>
    <t>Металлическая машинка X-GAME 57000B</t>
  </si>
  <si>
    <t>Металлическая машинка, X-Game Kids, 57000B, 1:32, Длина 12.1 см, Открывающиеся двери, Pull-back двигатель, Чёрная, Цветная коробка</t>
  </si>
  <si>
    <t>57000G</t>
  </si>
  <si>
    <t>Металлическая машинка X-GAME 57000G</t>
  </si>
  <si>
    <t>Металлическая машинка, X-Game Kids, 57000G, 1:32, Длина 12.1 см, Открывающиеся двери, Pull-back двигатель, Золотистая, Цветная коробка</t>
  </si>
  <si>
    <t>63000B</t>
  </si>
  <si>
    <t>Металлическая машинка X-GAME 63000B</t>
  </si>
  <si>
    <t>Металлическая машинка, X-Game Kids, 63000B, 1:32, Длина 12.1 см, Открывающиеся двери, Pull-back двигатель, Чёрная, Цветная коробка</t>
  </si>
  <si>
    <t>63000MR</t>
  </si>
  <si>
    <t>Металлическая машинка X-GAME 63000MR</t>
  </si>
  <si>
    <t>Металлическая машинка, X-Game Kids, 63000MR, 1:32, Длина 12.1 см, Открывающиеся двери, Pull-back двигатель, Красный металлик, Цветная коробка</t>
  </si>
  <si>
    <t>63700S</t>
  </si>
  <si>
    <t>Металлическая машинка X-GAME 63700S</t>
  </si>
  <si>
    <t>Металлическая машинка, X-Game Kids, 63700S, 1:32, Длина 12.1 см, Открывающиеся двери, Pull-back двигатель, Серебристый металлик, Цветная коробка</t>
  </si>
  <si>
    <t>64100MB</t>
  </si>
  <si>
    <t>Металлическая машинка X-GAME 64100MB</t>
  </si>
  <si>
    <t>Металлическая машинка, X-Game Kids, 64100MB, 1:32, Длина 12.5 см, Открывающиеся двери, Pull-back двигатель, Чёрная матовая, Цветная коробка</t>
  </si>
  <si>
    <t>64480B</t>
  </si>
  <si>
    <t>Металлическая машинка X-GAME 64480B</t>
  </si>
  <si>
    <t>Металлическая машинка, X-Game Kids, 64480B, 1:32, Длина 12.1 см, Открывающиеся двери и багажник, Pull-back двигатель, Коричневая, Цветная коробка</t>
  </si>
  <si>
    <t>64480Y</t>
  </si>
  <si>
    <t>Металлическая машинка X-GAME 64480Y</t>
  </si>
  <si>
    <t>Металлическая машинка, X-Game Kids, 64480Y, 1:32, Длина 12.1 см, Открывающиеся двери и багажник, Pull-back двигатель, Жёлтая, Цветная коробка</t>
  </si>
  <si>
    <t>68500B</t>
  </si>
  <si>
    <t>Металлическая машинка X-GAME 68500B</t>
  </si>
  <si>
    <t>Металлическая машинка, X-Game Kids, 68500B, 1:32, Длина 12 см, Открывающиеся двери и багажник, Pull-back двигатель, Синий металлик, Цветная коробка</t>
  </si>
  <si>
    <t>68510W</t>
  </si>
  <si>
    <t>Металлическая машинка X-GAME 68510W</t>
  </si>
  <si>
    <t>Металлическая машинка, X-Game Kids, 68510W, 1:32, Длина 12.2 см, Открывающиеся двери и багажник, Pull-back двигатель, Белая, Цветная коробка</t>
  </si>
  <si>
    <t>81130R</t>
  </si>
  <si>
    <t>Металлическая машинка X-GAME 81130R</t>
  </si>
  <si>
    <t>Металлическая машинка, X-Game Kids, 81130R, 1:32, Длина 12.1 см, Открывающиеся двери и багажник, Pull-back двигатель, Красно-чёрная, Цветная коробка</t>
  </si>
  <si>
    <t>82200W</t>
  </si>
  <si>
    <t>Металлическая машинка X-GAME 82200W</t>
  </si>
  <si>
    <t>Металлическая машинка, X-Game Kids, 82200W, 1:32, Длина 12.1 см, Открывающиеся двери, Pull-back двигатель, Белая, Цветная коробка</t>
  </si>
  <si>
    <t>85100B</t>
  </si>
  <si>
    <t>Металлическая машинка X-GAME 85100B</t>
  </si>
  <si>
    <t>Металлическая машинка, X-Game Kids, 85100B, 1:32, Длина 12 см, Открывающиеся двери и багажник, Pull-back двигатель, Чёрная, Цветная коробка</t>
  </si>
  <si>
    <t>85100MB</t>
  </si>
  <si>
    <t>Металлическая машинка X-GAME 85100MB</t>
  </si>
  <si>
    <t>Металлическая машинка, X-Game Kids, 85100MB, 1:32, Длина 12 см, Открывающиеся двери и багажник, Pull-back двигатель, Синий металлик, Цветная коробка</t>
  </si>
  <si>
    <t>89600Y</t>
  </si>
  <si>
    <t>Металлическая машинка X-GAME 89600Y</t>
  </si>
  <si>
    <t>Металлическая машинка, X-Game Kids, 89600Y, 1:32, Длина 12 см, Открывающиеся двери и багажник, Pull-back двигатель, Жёлтая, Цветная коробка</t>
  </si>
  <si>
    <t>91000W</t>
  </si>
  <si>
    <t>Металлическая машинка X-GAME 91000W</t>
  </si>
  <si>
    <t>Металлическая машинка, X-Game Kids, 91000W, 1:32, Длина 11.9 см, Открывающиеся двери, Pull-back двигатель, Белая, Цветная коробка</t>
  </si>
  <si>
    <t>91080B</t>
  </si>
  <si>
    <t>Металлическая машинка X-GAME 91080B</t>
  </si>
  <si>
    <t>Металлическая машинка, X-Game Kids, 91080B, 1:32, Длина 12 см, Открывающиеся двери и багажник, Pull-back двигатель, Чёрная, Цветная коробка</t>
  </si>
  <si>
    <t>91080W</t>
  </si>
  <si>
    <t>Металлическая машинка X-GAME 91080W</t>
  </si>
  <si>
    <t>Металлическая машинка, X-Game Kids, 91080W, 1:32, Длина 12 см, Открывающиеся двери и багажник, Pull-back двигатель, Белая, Цветная коробка</t>
  </si>
  <si>
    <t>Инерционные внедорожники</t>
  </si>
  <si>
    <t>X7656</t>
  </si>
  <si>
    <t>Инерционный внедорожник X Game kids X7656</t>
  </si>
  <si>
    <t>Инерционный внедорожник 12см, X Game kids, X7656, Серия OFF-ROAD, Открытая упаковка, Бежевый кузов, Цветная русифицированная коробка</t>
  </si>
  <si>
    <t>X7657</t>
  </si>
  <si>
    <t>Инерционный внедорожник X Game kids X7657</t>
  </si>
  <si>
    <t>Инерционный внедорожник 12см, X Game kids, X7657, Серия OFF-ROAD, Открытая упаковка, Зеленый кузов, Цветная русифицированная коробка</t>
  </si>
  <si>
    <t>X7661</t>
  </si>
  <si>
    <t>Инерционный внедорожник X Game kids X7661</t>
  </si>
  <si>
    <t>Инерционный внедорожник 12см, X Game kids, X7661, Серия OFF-ROAD, Открытая упаковка, Синий кузов, Цветная русифицированная коробка</t>
  </si>
  <si>
    <t>X7651</t>
  </si>
  <si>
    <t>Инерционный внедорожник X Game kids X7651</t>
  </si>
  <si>
    <t>Инерционный внедорожник 12см, X Game kids, X7651, Серия OFF-ROAD, Открытая упаковка, Красный кузов, Цветная русифицированная коробка</t>
  </si>
  <si>
    <t>Радиоуправляемые машинки</t>
  </si>
  <si>
    <t>55244G</t>
  </si>
  <si>
    <t>Радиоуправляемая машина X-Game 55244G</t>
  </si>
  <si>
    <t>Радиоуправляемая машина, X-Game, 55244G, 1:26, Model Car, Пластик, Длина 19 см, Оригинальный дизайн, 27MHz, Золотистая</t>
  </si>
  <si>
    <t>68600B</t>
  </si>
  <si>
    <t>Радиоуправляемая машина X-Game 68600B</t>
  </si>
  <si>
    <t>Радиоуправляемая машина, X-Game, 68600B, 1:24, Model Car, Пластик, Длина 21 см, Включающиеся фары, Оригинальный дизайн, 27MHz, Чёрная</t>
  </si>
  <si>
    <t>68600PW</t>
  </si>
  <si>
    <t>Радиоуправляемая машина X-Game 68600PW</t>
  </si>
  <si>
    <t>Радиоуправляемая машина, X-Game, 68600PW, 1:24, Model Car, Пластик, Длина 21 см, Включающиеся фары, Оригинальный дизайн, 27MHz, Белая</t>
  </si>
  <si>
    <t>65161С</t>
  </si>
  <si>
    <t>Радиоуправляемая машина X-Game 65161С</t>
  </si>
  <si>
    <t>Радиоуправляемая машина, X-Game, 65161С, 1:16, Fast Car, Пластик, 27MHz, Голубая</t>
  </si>
  <si>
    <t>65162R</t>
  </si>
  <si>
    <t>Радиоуправляемая машина X-Game 65162R</t>
  </si>
  <si>
    <t>Радиоуправляемая машина, X-Game, 65162R, 1:16, Fast Car, Пластик, 27MHz, Красная</t>
  </si>
  <si>
    <t>80700B</t>
  </si>
  <si>
    <t>Радиоуправляемая машина X-Game 80700B</t>
  </si>
  <si>
    <t>Радиоуправляемая машина, X-Game, 80700B, 1:16, Model Car, Пластик, Длина 28 см, Включающиеся фары, Оригинальный дизайн, 27MHz, Чёрная</t>
  </si>
  <si>
    <t>80700R</t>
  </si>
  <si>
    <t>Радиоуправляемая машина X-Game 80700R</t>
  </si>
  <si>
    <t>Радиоуправляемая машина, X-Game, 80700R, 1:16, Model Car, Пластик, Длина 28 см, Включающиеся фары, Оригинальный дизайн, 27MHz, Красная</t>
  </si>
  <si>
    <t>80700PW</t>
  </si>
  <si>
    <t>Радиоуправляемая машина X-Game 80700PW</t>
  </si>
  <si>
    <t>Радиоуправляемая машина, X-Game, 80700PW, 1:16, Model Car, Пластик, Длина 28 см, Включающиеся фары, Оригинальный дизайн, 27MHz, Белая</t>
  </si>
  <si>
    <t>55120G</t>
  </si>
  <si>
    <t>Радиоуправляемая машина X-Game 55120G</t>
  </si>
  <si>
    <t>Радиоуправляемая машина, X-Game, 55120G, 1:14, Model Car, Пластик, Длина 33.5 см, Включающиеся фары, Оригинальный дизайн, 27MHz, Золотистая</t>
  </si>
  <si>
    <t>46800W</t>
  </si>
  <si>
    <t>Радиоуправляемая машина RASTAR 46800W</t>
  </si>
  <si>
    <t>Радиоуправляемая машина, RASTAR, 46800W, 1:24, AUDI R8 LMS, Пластик, 2.4GHz, Белая</t>
  </si>
  <si>
    <t>48300W</t>
  </si>
  <si>
    <t>Радиоуправляемая машина RASTAR 48300W</t>
  </si>
  <si>
    <t>Радиоуправляемая машина, RASTAR, 48300W, 1:24, BMW M3 Sport version, Пластик, 2.4GHz, Белая</t>
  </si>
  <si>
    <t>31700R</t>
  </si>
  <si>
    <t>Радиоуправляемая машина RASTAR 31700R</t>
  </si>
  <si>
    <t>Радиоуправляемая машина, RASTAR, 31700R, 1:24, BMW X6, Пластик, 2.4GHz, Красная</t>
  </si>
  <si>
    <t>31700W</t>
  </si>
  <si>
    <t>Радиоуправляемая машина RASTAR 31700W</t>
  </si>
  <si>
    <t>Радиоуправляемая машина, RASTAR, 31700W, 1:24, BMW X6, Пластик, 2.4GHz, Белая</t>
  </si>
  <si>
    <t>48900R</t>
  </si>
  <si>
    <t>Радиоуправляемая машина RASTAR 48900R</t>
  </si>
  <si>
    <t>Радиоуправляемая машина, RASTAR, 48900R, 1:24, Ferrari LaFerrari, Пластик, 2.4GHz, Красная</t>
  </si>
  <si>
    <t>95800W</t>
  </si>
  <si>
    <t>Радиоуправляемая машина RASTAR 95800W</t>
  </si>
  <si>
    <t>Радиоуправляемая машина, RASTAR, 95800W, 1:24, Mercedes-Benz G63 Gelndewagen, Пластик, 2.4GHz, Белая</t>
  </si>
  <si>
    <t>95800B</t>
  </si>
  <si>
    <t>Радиоуправляемая машина RASTAR 95800B</t>
  </si>
  <si>
    <t>Радиоуправляемая машина, RASTAR, 95800B, 1:24, Mercedes-Benz G63 Gelndewagen, Пластик, 2.4GHz, Чёрная</t>
  </si>
  <si>
    <t>42600B</t>
  </si>
  <si>
    <t>Радиоуправляемая машина RASTAR 42600B</t>
  </si>
  <si>
    <t>Радиоуправляемая машина, RASTAR, 42600B, 1:14, BMW 6 Series, Пластик, 40 MHz, Черная</t>
  </si>
  <si>
    <t>42600W</t>
  </si>
  <si>
    <t>Радиоуправляемая машина RASTAR 42600W</t>
  </si>
  <si>
    <t>Радиоуправляемая машина, RASTAR, 42600W, 1:14, BMW 6 Series, Пластик, 27 MHz, Белая</t>
  </si>
  <si>
    <t>98300G</t>
  </si>
  <si>
    <t>Радиоуправляемая машина RASTAR 98300G</t>
  </si>
  <si>
    <t>Радиоуправляемая машина, RASTAR, 98300G, 1:14, BMW i4 Concept, Пластик, Открывающиеся двери, Подсветка салона, 2.4GHz, Золотистая</t>
  </si>
  <si>
    <t>99200W</t>
  </si>
  <si>
    <t>Радиоуправляемая машина RASTAR 99200W</t>
  </si>
  <si>
    <t>Радиоуправляемая машина, RASTAR, 99200W, 1:14, BMW X6 M, Пластик, 2.4GHz, Белая</t>
  </si>
  <si>
    <t>99200R</t>
  </si>
  <si>
    <t>Радиоуправляемая машина RASTAR 99200R</t>
  </si>
  <si>
    <t>Радиоуправляемая машина, RASTAR, 99200R, 1:14, BMW X6 M, Пластик, 2.4GHz, Красный</t>
  </si>
  <si>
    <t>78100NB</t>
  </si>
  <si>
    <t>Радиоуправляемая машина RASTAR 78100NB</t>
  </si>
  <si>
    <t>Радиоуправляемая машина, RASTAR, 78100NB, 1:14, Ford GT, Пластик, Открывающиеся двери, 2.4GHz, Синяя</t>
  </si>
  <si>
    <t>78400G</t>
  </si>
  <si>
    <t>Радиоуправляемая машина RASTAR 78400G</t>
  </si>
  <si>
    <t>Радиоуправляемая машина, RASTAR, 78400G, 1:14, Land Rover Defender, Пластик, Открывающиеся двери, 27 Mhz, Зелёная</t>
  </si>
  <si>
    <t>74100G</t>
  </si>
  <si>
    <t>Радиоуправляемая машина RASTAR 74100G</t>
  </si>
  <si>
    <t>Радиоуправляемая машина, RASTAR, 74100G, 1:14, Mercedes-AMG GT3 Perfomance, Пластик, 2.4GHz, Серая</t>
  </si>
  <si>
    <t>95700B</t>
  </si>
  <si>
    <t>Радиоуправляемая машина RASTAR 95700B</t>
  </si>
  <si>
    <t>Радиоуправляемая машина, RASTAR, 95700B, 1:14, Mercedes-Benz G63 Gelndewagen, Пластик, Открывающиеся двери, 2.4GHz, Чёрная</t>
  </si>
  <si>
    <t>95700W</t>
  </si>
  <si>
    <t>Радиоуправляемая машина RASTAR 95700W</t>
  </si>
  <si>
    <t>Радиоуправляемая машина, RASTAR, 95700W, 1:14, Mercedes-Benz G63 Gelndewagen, Пластик, Открывающиеся двери, 2.4GHz, Белая</t>
  </si>
  <si>
    <t>Роботы и трансформеры</t>
  </si>
  <si>
    <t>76900B</t>
  </si>
  <si>
    <t>Радиоуправляемый Робот RASTAR 76900B</t>
  </si>
  <si>
    <t>Радиоуправляемый Робот, RASTAR, 76900B, 1:14, RS Spaceman Robot, Свет, Звук, Музыка, Танцует, Стреляет, Двигает руками, Программируется, Черный</t>
  </si>
  <si>
    <t>76900W</t>
  </si>
  <si>
    <t>Радиоуправляемый Робот RASTAR 76900W</t>
  </si>
  <si>
    <t>Радиоуправляемый Робот, RASTAR, 76900W, 1:14, RS Spaceman Robot, Свет, Звук, Музыка, Танцует, Стреляет, Двигает руками, Программируется, Белый</t>
  </si>
  <si>
    <t>Куклы и мини-куклы</t>
  </si>
  <si>
    <t>Набор мини-кукол Lily 8228</t>
  </si>
  <si>
    <t>Набор мини-кукол 16см , X Game kids, 8228, Серия Лили - маленькая принцесса, В комплекте 2 миникуклы, Пластик, Цветная русифицированная коробка</t>
  </si>
  <si>
    <t>Набор мини-кукол Lily 8229</t>
  </si>
  <si>
    <t>Набор мини-кукол 16см , X Game kids, 8229, Серия Лили - маленькая принцесса, В комплекте 2 миникуклы, Пластик, Цветная русифицированная коробка</t>
  </si>
  <si>
    <t>Набор мини-кукол Lily 8231</t>
  </si>
  <si>
    <t>Набор мини-кукол 16см , X Game kids, 8231, Серия Лили - маленькая принцесса, В комплекте 2 миникуклы, Пластик, Цветная русифицированная коробка</t>
  </si>
  <si>
    <t>Кукла Emily 9310</t>
  </si>
  <si>
    <t>Кукла 29см, X Game kids, 9310, Серия Emily Сказочный бал, Подарочная упаковка, Розовое с белым платье, Пластик, Цветная русифицированная коробка</t>
  </si>
  <si>
    <t>Кукла Emily 9311</t>
  </si>
  <si>
    <t>Кукла 29см, X Game kids, 9311, Серия Emily Сказочный бал, Подарочная упаковка, Розовое платье, Пластик, Цветная русифицированная коробка</t>
  </si>
  <si>
    <t>Кукла Emily 9314</t>
  </si>
  <si>
    <t>Кукла 29см, X Game kids, 9314, Серия Emily Сказочный бал, Подарочная упаковка, Чёрное платье, Пластик, Цветная русифицированная коробка</t>
  </si>
  <si>
    <t>&gt;108</t>
  </si>
  <si>
    <t>Кукла Alice 5555</t>
  </si>
  <si>
    <t>Кукла 29см, X Game kids, 5555, Серия Alice Маленькая модница, В комплекте собачка, 10 точек артикуляции, Живые глаза, Жёлтый топ и синяя мини-юбка, Пластик, Цветная русифицированная коробка</t>
  </si>
  <si>
    <t>Конструкторы</t>
  </si>
  <si>
    <t>OBTK300CH</t>
  </si>
  <si>
    <t>Конструктор ONEBOT Building Block Off-Road Vehicle-Tank 300 580+ OBTK300CH</t>
  </si>
  <si>
    <t>Конструктор, ONEBOT, OBTK300CH, Building Block Off-Road Vehicle-Tank 300, 14+, 2500+ деталей, ABS, PC, Зелёный</t>
  </si>
  <si>
    <t>OBJEP92AIQI</t>
  </si>
  <si>
    <t>Конструктор ONEBOT Building Block Off-Road Vehicle- Explorer 1600+ OBJEP92AIQI</t>
  </si>
  <si>
    <t>Конструктор, ONEBOT, OBJEP92AIQI, Building Block Off-Road Vehicle- Explorer, 14+, 1600+ деталей, ABS, PC, Жёлтый</t>
  </si>
  <si>
    <t>SMSC01IQI</t>
  </si>
  <si>
    <t>Конструктор MI Desert car 490+ SMSC01IQI</t>
  </si>
  <si>
    <t>Конструктор, ONEBOT, SMSC01IQI, Desert car, 8+, 490+ деталей, ABS, PC, Белый</t>
  </si>
  <si>
    <t>OBQXTC95AIQI</t>
  </si>
  <si>
    <t>Конструктор ONEBOT Mini Engineering Bulldozer 339+ OBQXTC95AIQI</t>
  </si>
  <si>
    <t>Конструктор, ONEBOT, OBQXTC95AIQI, Mini Engineering Bulldozer, 8+, 339+ деталей, ABS, PC, Зелёный</t>
  </si>
  <si>
    <t>OBQXKK95AIQI</t>
  </si>
  <si>
    <t>Конструктор ONEBOT Mini Engineering Truck 255+ OBQXKK95AIQI</t>
  </si>
  <si>
    <t>Конструктор, ONEBOT, OBQXKK95AIQI, Mini Engineering Truck, 8+, 255 деталей, ABS, PC, Синий</t>
  </si>
  <si>
    <t>OBQXWJ95AIQI</t>
  </si>
  <si>
    <t>Конструктор ONEBOT Mini Engineering Excavator 294+ OBQXWJ95AIQI</t>
  </si>
  <si>
    <t>Конструктор, ONEBOT, OBQXWJ95AIQI, Mini Engineering Excavator, 8+, 294+ деталей, ABS, PC, Оранжевый</t>
  </si>
  <si>
    <t>OBQXCC95AIQI</t>
  </si>
  <si>
    <t>Конструктор ONEBOT Mini Engineering Forklift 261+ OBQXCC95AIQI</t>
  </si>
  <si>
    <t>Конструктор, ONEBOT, OBQXCC95AIQI, Mini Engineering Forklift, 8+, 261+ деталей, ABS, PC, Жёлтый</t>
  </si>
  <si>
    <t>QNSTX65AIQI</t>
  </si>
  <si>
    <t>Конструктор ONEBOT Double-Eave Pavilion 358+ QNSTX65AIQI</t>
  </si>
  <si>
    <t>Конструктор, ONEBOT, QNSTX65AIQI, Double-Eave Pavilion, 14+, 358+ деталей, ABS, PC, Мульти-колор</t>
  </si>
  <si>
    <t>OBQMLY15AIQI</t>
  </si>
  <si>
    <t>Конструктор ONEBOT Wonderland 113+ OBQMLY15AIQI</t>
  </si>
  <si>
    <t>Конструктор, ONEBOT, OBQMLY15AIQI, Wonderland, 18 month+, 113+ деталей, ABS, PC, Мульти-колор</t>
  </si>
  <si>
    <t>Игровой конструктор Keyixing 24201 МИР ЧУДЕС (59 деталей в наборе)</t>
  </si>
  <si>
    <t>Игровой конструктор, Keyixing, 24201, Мир Чудес, Волшебная карета, 1 минифигурка, 59 деталей, Цветная коробка</t>
  </si>
  <si>
    <t>Игровой конструктор Keyixing 24301 МИР ЧУДЕС (69 деталей в наборе)</t>
  </si>
  <si>
    <t>Игровой конструктор, Keyixing, 24301, Мир Чудес, Сказочная карета, 2 минифигурки, 69 деталей, Цветная коробка</t>
  </si>
  <si>
    <t>Игровой конструктор Keyixing 24401 МИР ЧУДЕС (134 детали в наборе)</t>
  </si>
  <si>
    <t>Игровой конструктор, Keyixing, 24401, Мир Чудес, Зимний домик, 2 минифигурки, 134 детали, Цветная коробка</t>
  </si>
  <si>
    <t>Игровой конструктор Keyixing 24415 МИР ЧУДЕС (150 деталей в наборе)</t>
  </si>
  <si>
    <t>Игровой конструктор, Keyixing, 24415, Мир Чудес, Веселая поездка, 1 минифигурка, 150 деталей, Цветная коробка</t>
  </si>
  <si>
    <t>Игровой конструктор Keyixing 24409 МИР ЧУДЕС (156 деталей в наборе)</t>
  </si>
  <si>
    <t>Игровой конструктор, Keyixing, 24409, Мир Чудес, Магазин сладостей, 2 минифигурки, 156 деталей, Цветная коробка</t>
  </si>
  <si>
    <t>Игровой конструктор Keyixing 24402 МИР ЧУДЕС (156 деталей в наборе)</t>
  </si>
  <si>
    <t>Игровой конструктор, Keyixing, 24402, Мир Чудес, Праздник в кафе, 4 минифигурки, 156 деталей, Цветная коробка</t>
  </si>
  <si>
    <t>Игровой конструктор Keyixing 24421 МИР ЧУДЕС (157 деталей в наборе)</t>
  </si>
  <si>
    <t>Игровой конструктор, Keyixing, 24421, Мир Чудес, Передвижное кафе-мороженое, 3 минифигурки, 157 деталей, Цветная коробка</t>
  </si>
  <si>
    <t>Игровой конструктор Keyixing 24418 МИР ЧУДЕС (172 детали в наборе)</t>
  </si>
  <si>
    <t>Игровой конструктор, Keyixing, 24418, Мир Чудес, Гидросамолет подружек, 2 минифигурки, 172 детали, Цветная коробка</t>
  </si>
  <si>
    <t>Игровой конструктор Keyixing 24422 МИР ЧУДЕС (190 деталей в наборе)</t>
  </si>
  <si>
    <t>Игровой конструктор, Keyixing, 24422, Мир Чудес, Стильная заправочная станция, 2 минифигурки, 190 деталей, Цветная коробка</t>
  </si>
  <si>
    <t>Игровой конструктор Keyixing 24511 МИР ЧУДЕС (233 деталей в наборе)</t>
  </si>
  <si>
    <t>Игровой конструктор, Keyixing, 24511, Мир Чудес, Замок фей, 1 минифигурка, 233 деталей, Цветная коробка</t>
  </si>
  <si>
    <t>Игровой конструктор Keyixing 24507 МИР ЧУДЕС (234 детали в наборе)</t>
  </si>
  <si>
    <t>Игровой конструктор, Keyixing, 24507, Мир Чудес, Карусель, 2 минифигурки, 234 детали, Цветная коробка</t>
  </si>
  <si>
    <t>Игровой конструктор Keyixing 24606 МИР ЧУДЕС (310 деталей в наборе)</t>
  </si>
  <si>
    <t>Игровой конструктор, Keyixing, 24606, Мир Чудес, Кондитерская, 2 минифигурки, 310 деталей, Цветная коробка</t>
  </si>
  <si>
    <t>Игровой конструктор Keyixing 24605 МИР ЧУДЕС (380 деталей в наборе)</t>
  </si>
  <si>
    <t>Игровой конструктор, Keyixing, 24605, Мир Чудес, Магазин модной косметики, 2 минифигурки, 380 деталей, Цветная коробка</t>
  </si>
  <si>
    <t>Игровой конструктор Keyixing 24609 МИР ЧУДЕС (335 деталей в наборе)</t>
  </si>
  <si>
    <t>Игровой конструктор, Keyixing, 24609, Мир Чудес, Салон модного стилиста, 2 минифигурки, 335 деталей, Цветная коробка</t>
  </si>
  <si>
    <t>Игровой конструктор Keyixing 24801 МИР ЧУДЕС (576 деталей в наборе)</t>
  </si>
  <si>
    <t>Игровой конструктор, Keyixing, 24801, Мир Чудес, Розовый домик, 4 минифигурки, 576 деталей, Цветная коробка</t>
  </si>
  <si>
    <t>Игровой конструктор Keyixing 24812 МИР ЧУДЕС (485 деталей в наборе)</t>
  </si>
  <si>
    <t>Игровой конструктор, Keyixing, 24812, Мир Чудес, Девчонки у бассейна, 3 минифигурки, 485 деталей, Цветная коробка</t>
  </si>
  <si>
    <t>Игровой конструктор Keyixing 24806 МИР ЧУДЕС (614 деталей в наборе)</t>
  </si>
  <si>
    <t>Игровой конструктор, Keyixing, 24806, Мир Чудес, Сказочный замок, 4 минифигурки, 614 деталей, Цветная коробка</t>
  </si>
  <si>
    <t>Игровой конструктор Keyixing 24903 МИР ЧУДЕС (747 деталей в наборе)</t>
  </si>
  <si>
    <t>Игровой конструктор, Keyixing, 24903, Мир Чудес, Большой двухэтажный дом, 3 минифигурки, 747 деталей, Цветная коробка</t>
  </si>
  <si>
    <t>Игровой конструктор Keyixing 22404 АРМИЯ (108 деталей в наборе)</t>
  </si>
  <si>
    <t>Игровой конструктор, Keyixing, 22404, Армия, Военный внедорожник, 2 минифигурки, 108 деталей, Цветная коробка</t>
  </si>
  <si>
    <t>Игровой конструктор Keyixing 22402 АРМИЯ (126 деталей в наборе)</t>
  </si>
  <si>
    <t>Игровой конструктор, Keyixing, 22402, Армия, Военный истребитель, 1 минифигурка, 126 деталей, Цветная коробка</t>
  </si>
  <si>
    <t>Игровой конструктор Keyixing 22408 АРМИЯ (203 детали в наборе)</t>
  </si>
  <si>
    <t>Игровой конструктор, Keyixing, 22408, Армия, Армейский бронетранспортер, 2 минифигурки, 203 детали, Цветная коробка</t>
  </si>
  <si>
    <t>Игровой конструктор Keyixing 22504 АРМИЯ (233 детали в наборе)</t>
  </si>
  <si>
    <t>Игровой конструктор, Keyixing, 22504, Армия, Средний танк ASN, 2 минифигурки, 233 детали, Цветная коробка</t>
  </si>
  <si>
    <t>Игровой конструктор Keyixing 22502 АРМИЯ (213 деталей в наборе)</t>
  </si>
  <si>
    <t>Игровой конструктор, Keyixing, 22502, Армия, Средний танк T-80-U-DR, 2 минифигурки, 213 деталей, Цветная коробка</t>
  </si>
  <si>
    <t>Игровой конструктор Keyixing 22508 АРМИЯ (303 детали в наборе)</t>
  </si>
  <si>
    <t>Игровой конструктор, Keyixing, 22508, Армия, Армейский джип, 2 минифигурки, 303 детали, Цветная коробка</t>
  </si>
  <si>
    <t>Игровой конструктор Keyixing 22708 АРМИЯ (486 деталей в наборе)</t>
  </si>
  <si>
    <t>Игровой конструктор, Keyixing, 22708, Армия, Военный ударный вертолет, 2 минифигурки, 486 деталей, Цветная коробка</t>
  </si>
  <si>
    <t>Игровой конструктор Keyixing 22704 АРМИЯ (832 детали в наборе)</t>
  </si>
  <si>
    <t>Игровой конструктор, Keyixing, 22704, Армия, Зенитная мобильная ракетная установка, 5 минифигурок, 832 детали, Цветная коробка</t>
  </si>
  <si>
    <t>Игровой конструктор Keyixing 25423 КАПИТАН (132 детали в наборе)</t>
  </si>
  <si>
    <t>Игровой конструктор, Keyixing, 25423, Роботы, Гоночный болид Формула-1, 132 детали, Цветная коробка</t>
  </si>
  <si>
    <t>Игровой конструктор Keyixing 25510 КАПИТАН (201 деталь в наборе)</t>
  </si>
  <si>
    <t>Игровой конструктор, Keyixing, 25510, Роботы, Фургон специалистов, 201 деталь, Цветная коробка</t>
  </si>
  <si>
    <t>Игровой конструктор Keyixing 25511 КАПИТАН (244 детали в наборе)</t>
  </si>
  <si>
    <t>Игровой конструктор, Keyixing, 25511, Роботы, Гоночный автомобиль, 244 детали, Цветная коробка</t>
  </si>
  <si>
    <t>Игровой конструктор Keyixing 25620 КАПИТАН (286 деталей в наборе)</t>
  </si>
  <si>
    <t>Игровой конструктор, Keyixing, 25620, Роботы, 3в1, 286 деталей, Цветная коробка</t>
  </si>
  <si>
    <t>Игровой конструктор Keyixing 25519 КАПИТАН (275 деталей в наборе)</t>
  </si>
  <si>
    <t>Игровой конструктор, Keyixing, 25519, Роботы, Гоночный автомобиль 3в1, 275 деталей, Цветная коробка</t>
  </si>
  <si>
    <t>Игровой конструктор Keyixing 25613 КАПИТАН (344 детали в наборе)</t>
  </si>
  <si>
    <t>Игровой конструктор, Keyixing, 25613, Роботы, Военный спортивный автомобиль, 344 детали, Цветная коробка</t>
  </si>
  <si>
    <t>Игровой конструктор Keyixing 25612 КАПИТАН (325 деталей в наборе)</t>
  </si>
  <si>
    <t>Игровой конструктор, Keyixing, 25612, Роботы, Военный грузовик, 325 деталей, Цветная коробка</t>
  </si>
  <si>
    <t>Игровой конструктор Keyixing 25711 КАПИТАН (429 деталей в наборе)</t>
  </si>
  <si>
    <t>Игровой конструктор, Keyixing, 25711, Роботы, Пожарная машина, 429 деталей, Цветная коробка</t>
  </si>
  <si>
    <t>Игровой конструктор Ausini 25711 КАПИТАН (429 деталей в наборе)</t>
  </si>
  <si>
    <t>Игровой конструктор, Ausini, 25711, Роботы, Пожарная машина, 429 деталей, Цветная коробка</t>
  </si>
  <si>
    <t>Игровой конструктор Keyixing 25814 КАПИТАН (607 деталей в наборе)</t>
  </si>
  <si>
    <t>Игровой конструктор, Keyixing, 25814, Роботы, Седельный тягач Peterbilt 379, 607 деталей, Цветная коробка</t>
  </si>
  <si>
    <t>Игровой конструктор Keyixing 21201 ПОЖАРНАЯ БРИГАДА (58 деталей в наборе)</t>
  </si>
  <si>
    <t>Игровой конструктор, Keyixing, 21201, Пожарная бригада, Внедорожник начальника пожарной охраны, 1 минифигурка, 58 деталей, Цветная коробка</t>
  </si>
  <si>
    <t>Игровой конструктор Keyixing 21503 ПОЖАРНАЯ БРИГАДА (196 деталей в наборе)</t>
  </si>
  <si>
    <t>Игровой конструктор, Keyixing, 21503, Пожарная бригада, Мобильный отряд пожарных, 2 минифигурки, 196 деталей, Цветная коробка</t>
  </si>
  <si>
    <t>Игровой конструктор Keyixing 21602 ПОЖАРНАЯ БРИГАДА (309 деталей в наборе)</t>
  </si>
  <si>
    <t>Игровой конструктор, Keyixing, 21602, Пожарная бригада, Пожарная часть, 4 минифигурки, 309 деталей, Цветная коробка</t>
  </si>
  <si>
    <t>Игровой конструктор Keyixing 21901 ПОЖАРНАЯ БРИГАДА (709 деталей в наборе)</t>
  </si>
  <si>
    <t>Игровой конструктор, Keyixing, 21901, Пожарная бригада, Штаб пожарной бригады, 6 минифигурок, 709 деталей, Цветная коробка</t>
  </si>
  <si>
    <t>Игровой конструктор Keyixing 23201 ПАТРУЛЬ (60 деталей в наборе)</t>
  </si>
  <si>
    <t>Игровой конструктор, Keyixing, 23201, Патруль, Полицейский фургон, 1 минифигурка, 60 деталей, Цветная коробка</t>
  </si>
  <si>
    <t>Игровой конструктор Keyixing 23406 ПАТРУЛЬ (114 деталей в наборе)</t>
  </si>
  <si>
    <t>Игровой конструктор, Keyixing, 23406, Патруль, Полицейский перехватчик, 1 минифигурка, 114 деталей, Цветная коробка</t>
  </si>
  <si>
    <t>Игровой конструктор Keyixing 23405 ПАТРУЛЬ (196 деталей в наборе)</t>
  </si>
  <si>
    <t>Игровой конструктор, Keyixing, 23405, Патруль, Большой полицейский фургон, 1 минифигурка, 196 деталей, Цветная коробка</t>
  </si>
  <si>
    <t>Игровой конструктор Keyixing 23512 ПОЛИЦИЯ (212 деталей в наборе)</t>
  </si>
  <si>
    <t>Игровой конструктор, Keyixing, 23512, Полиция, Особый отряд спецназа на джипе, 2 минифигурки, 212 деталей, Цветная коробка</t>
  </si>
  <si>
    <t>Игровой конструктор Keyixing 23509 ПОЛИЦИЯ (231 деталь в наборе)</t>
  </si>
  <si>
    <t>Игровой конструктор, Keyixing, 23509, Полиция, Полицейский участок, 3 минифигурки, 231 деталь, Цветная коробка</t>
  </si>
  <si>
    <t>Игровой конструктор Keyixing 23701 ПАТРУЛЬ (459 деталей в наборе)</t>
  </si>
  <si>
    <t>Игровой конструктор, Keyixing, 23701, Патруль, Штаб полиции, 5 фигурок, 459 деталей, Цветная коробка</t>
  </si>
  <si>
    <t>Игровой конструктор Keyixing 23604 ПАТРУЛЬ (607 деталей в наборе)</t>
  </si>
  <si>
    <t>Игровой конструктор, Keyixing, 23604, Патруль, Полицейский вертолет, 4 минифигурки, 607 деталей, Цветная коробка</t>
  </si>
  <si>
    <t>Игровой конструктор Keyixing 23001 ПАТРУЛЬ (779 деталей в наборе)</t>
  </si>
  <si>
    <t>Игровой конструктор, Keyixing, 23001, Патруль, Большой мобильный штаб полиции, 9 минифигурок, 779 деталей, Цветная коробка</t>
  </si>
  <si>
    <t>Игровой конструктор Keyixing 26412 ГОНКА (196 детали в наборе)</t>
  </si>
  <si>
    <t>Игровой конструктор, Keyixing, 26412, Гонки, Гоночный автомобиль KING8, 1 минифигурка, 196 деталей, Цветная коробка</t>
  </si>
  <si>
    <t>Игровой конструктор Keyixing 26409 ГОНКА (197 деталей в наборе)</t>
  </si>
  <si>
    <t>Игровой конструктор, Keyixing, 26409, Гонки, Гоночный болид Формула-1, 1 минифигурка, 197 деталей, Цветная коробка</t>
  </si>
  <si>
    <t>Игровой конструктор Keyixing 25503 ГОРОД (250 деталей в наборе)</t>
  </si>
  <si>
    <t>Игровой конструктор, Keyixing, 25503, Гонки, Команда Формула-1, 1 минифигурка, 250 деталей, Цветная коробка</t>
  </si>
  <si>
    <t>Игровой конструктор Keyixing 25621 ГОНКА (317 деталей в наборе)</t>
  </si>
  <si>
    <t>Игровой конструктор, Keyixing, 25621, Гонки, Гоночный автомобиль Cobra 3в1, 317 деталей, Цветная коробка</t>
  </si>
  <si>
    <t>Игровой конструктор Keyixing 20111 ГОНКА (185 деталей в наборе)</t>
  </si>
  <si>
    <t>Игровой конструктор, Keyixing, 20111, Гонка, Спортивный автомобиль на инфракрасном пульте управления, 185 деталей, Цветная коробка</t>
  </si>
  <si>
    <t>Игровой конструктор Keyixing 20203 ГОНКА (285 деталей в наборе)</t>
  </si>
  <si>
    <t>Игровой конструктор, Keyixing, 20203, Гонка, Полицейский внедорожник на инфракрасном пульте управления, 1 минифигурка, 285 деталей, Цветная коробка</t>
  </si>
  <si>
    <t>Игровой конструктор Keyixing 25462 КОСМОС (184 детали в наборе)</t>
  </si>
  <si>
    <t>Игровой конструктор, Keyixing, 25462, Космос, Космический шаттл, 2 минифигурки, 184 деталей, Цветная коробка</t>
  </si>
  <si>
    <t>Игровой конструктор Keyixing 27004 ПИРАТЫ (840 деталей в наборе)</t>
  </si>
  <si>
    <t>Игровой конструктор, Keyixing, 27004, Пираты, Пиратский галеон "Чёрная Жемчужина" , 6 минифигурок, 840 деталей, Цветная коробка</t>
  </si>
  <si>
    <t>Игровой конструктор Keyixing 29604 СТРОИТЕЛИ (339 деталей в наборе)</t>
  </si>
  <si>
    <t>Игровой конструктор, Keyixing, 29604, Строители, Большегрузный самосвал, 3 минифигурки, 339 деталей, Цветная коробка</t>
  </si>
  <si>
    <t>Товары для праздника (шары, свечи и т.д.)</t>
  </si>
  <si>
    <t>1502-4680</t>
  </si>
  <si>
    <t>Стакан праздничный 1502-4680 (8 шт. в пакете)</t>
  </si>
  <si>
    <t>Стакан праздничный, ВЕСЁЛАЯ ЗАТЕЯ, 1502-4680, Spider-Man, Объем 200 мл., (8 шт. в пакете), Бумажный, Розовый, Пакет</t>
  </si>
  <si>
    <t>1502-1288</t>
  </si>
  <si>
    <t>Скатерть праздничная 1502-1288</t>
  </si>
  <si>
    <t>Скатерть праздничная, ВЕСЁЛАЯ ЗАТЕЯ, 1502-1288, Маленький пират, 180 х 130 см., Полиэтилен, Многоцветная, Пакет</t>
  </si>
  <si>
    <t>1502-1247</t>
  </si>
  <si>
    <t>Свеча в форме цифры 1502-1247</t>
  </si>
  <si>
    <t>Свеча в форме цифры 0, ВЕСЁЛАЯ ЗАТЕЯ, 1502-1247, Цифра "0", Шарик, Высота 4.5см, На пике, Стеарин/Пластик, Синяя, Блистер</t>
  </si>
  <si>
    <t>1502-0135</t>
  </si>
  <si>
    <t>Свеча в форме цифры 1502-0135</t>
  </si>
  <si>
    <t>Свеча в форме цифры 0, ВЕСЁЛАЯ ЗАТЕЯ, 1502-0135, Цифра "0", Карнавал, Высота 7.6см, Стеарин, Белая, Блистер</t>
  </si>
  <si>
    <t>Игровые устройства</t>
  </si>
  <si>
    <t>RZ06-04190100-R3M1</t>
  </si>
  <si>
    <t>Геймпад Razer Kishi V2 for iPhone</t>
  </si>
  <si>
    <t>Геймпад, Razer, Kishi V2 for iPhone, RZ06-04190100-R3M1, Модульная конструкция, USB, Черный</t>
  </si>
  <si>
    <t>RZ06-03560100-R3M1</t>
  </si>
  <si>
    <t>Геймпад Razer Wolverine V2</t>
  </si>
  <si>
    <t>Геймпад, Razer, Wolverine V2, RZ06-03560100-R3M1, Работает с Xbox One, Xbox Series X | S или ПК (Windows® 10 и выше), 6 дополнительных многофункциональных кнопок, Аналоговый аудио разъем 3,5 мм, Чёрный</t>
  </si>
  <si>
    <t>RZ06-04010200-R3M1</t>
  </si>
  <si>
    <t>Геймпад Razer Wolverine V2 Chroma - White</t>
  </si>
  <si>
    <t>Геймпад, Razer, Wolverine V2 Chroma - White, RZ06-04010200-R3M1, Работает с Xbox One, Xbox Series X | S или ПК (Windows® 10 и выше), 6 дополнительных многофункциональных кнопок, Сменные насадки джойстиков, Аналоговый аудио разъем 3,5 мм, Белый</t>
  </si>
  <si>
    <t>Очки виртуальной реальности</t>
  </si>
  <si>
    <t>Детские игровые и спортивные центры, игрушки, бассейны</t>
  </si>
  <si>
    <t>Семейные надувные бассейны</t>
  </si>
  <si>
    <t>Каркасные бассейны Bestway</t>
  </si>
  <si>
    <t>Каркасные бассейны Intex</t>
  </si>
  <si>
    <t>Лестницы, тенты, подложки и др. аксессуары для бассейнов</t>
  </si>
  <si>
    <t>Аксессуары для ухода за бассейнами и водой</t>
  </si>
  <si>
    <t>Сервисные запчасти для бассейнов и их аксессуаров</t>
  </si>
  <si>
    <t>Щетка для робота-пылесоса Intex 13135</t>
  </si>
  <si>
    <t>Щётка для робота-пылесоса, Intex, 13135, Для модели 28005, Белая, Пакет</t>
  </si>
  <si>
    <t>Маски, очки и ласты для плавания</t>
  </si>
  <si>
    <t>Матрасы надувные, мебель надувная, кемпинг</t>
  </si>
  <si>
    <t>Спальные мешки</t>
  </si>
  <si>
    <t>Р/М (HVD)</t>
  </si>
  <si>
    <t>006R04380</t>
  </si>
  <si>
    <t>Тонер-картридж повышенной емкости Xerox 006R04380</t>
  </si>
  <si>
    <t>Тонер-картридж повышенной емкости, Xerox, 006R04380, Для Xerox B310/B305/B315, 8 000 страниц (А4)</t>
  </si>
  <si>
    <t>008R13325</t>
  </si>
  <si>
    <t>Емкость для отработанного тонера Xerox 008R13325</t>
  </si>
  <si>
    <t>108R01416</t>
  </si>
  <si>
    <t>Контейнер для отработанного тонера Xerox 108R01416</t>
  </si>
  <si>
    <t>Контейнер для отработанного тонера, Xerox, 108R01416, Для Xerox VersaLink C500/505, 30 000 страниц (А4)</t>
  </si>
  <si>
    <t>106R02778</t>
  </si>
  <si>
    <t>Тонер-картридж Xerox 106R02778</t>
  </si>
  <si>
    <t>Тонер-картридж, Xerox, 106R02778, Для Xerox Phaser 3052NI/3260DNI, WorkCentre 3225DNI/3215NI, 3 000 страниц (А4)</t>
  </si>
  <si>
    <t>108R01481</t>
  </si>
  <si>
    <t>Принт-картридж Xerox 108R01481 (голубой)</t>
  </si>
  <si>
    <t>Принт-картридж, Xerox, 108R01481 (голубой), Для Xerox VersaLink C500/505, 40000 страниц (А4)</t>
  </si>
  <si>
    <t>106R02782</t>
  </si>
  <si>
    <t>Тонер-картридж (двойная упаковка) Xerox 106R02782</t>
  </si>
  <si>
    <t>Тонер-картридж (двойная упаковка), Xerox, 106R02782, Для Xerox Phaser 3052NI/3260DNI, WorkCentre 3225DNI/3215NI, 6 000 страниц (А4)</t>
  </si>
  <si>
    <t>108R01482</t>
  </si>
  <si>
    <t>Принт-картридж Xerox 108R01482 (малиновый)</t>
  </si>
  <si>
    <t>Принт-картридж, Xerox, 108R01482 (малиновый), Для Xerox VersaLink C500/505, 40000 страниц (А4)</t>
  </si>
  <si>
    <t>101R00474</t>
  </si>
  <si>
    <t>Принт-картридж Xerox 101R00474</t>
  </si>
  <si>
    <t>Принт-картридж, Xerox, 101R00474, Для Xerox Phaser 3052NI/3260DNI, WorkCentre 3225DNI/3215NI, 10 000 страниц (А4)</t>
  </si>
  <si>
    <t>108R01483</t>
  </si>
  <si>
    <t>Принт-картридж Xerox 108R01483 (жёлтый)</t>
  </si>
  <si>
    <t>Принт-картридж, Xerox, 108R01483 (жёлтый), Для Xerox VersaLink C500/505, 40000 страниц (А4)</t>
  </si>
  <si>
    <t>108R01484</t>
  </si>
  <si>
    <t>Принт-картридж Xerox 108R01484 (чёрный)</t>
  </si>
  <si>
    <t>Принт-картридж, Xerox, 108R01484 (чёрный), Для Xerox VersaLink C500/505, 40000 страниц (А4)</t>
  </si>
  <si>
    <t>101R00664</t>
  </si>
  <si>
    <t>Принт-картридж Xerox 101R00664</t>
  </si>
  <si>
    <t>Принт-картридж, Xerox, 101R00664, Для Xerox B205DNI/B210NI/B215DNI, 10 000 страниц (А4)</t>
  </si>
  <si>
    <t>108R01485</t>
  </si>
  <si>
    <t>Принт-картридж Xerox 108R01485 (голубой)</t>
  </si>
  <si>
    <t>106R04348</t>
  </si>
  <si>
    <t>Тонер-картридж Xerox 106R04348</t>
  </si>
  <si>
    <t>Тонер-картридж, Xerox, 106R04348, Для Xerox B205DNI/B210NI/B215DNI, 3 000 страниц (А4)</t>
  </si>
  <si>
    <t>108R01486</t>
  </si>
  <si>
    <t>Принт-картридж Xerox 108R01486 (малиновый)</t>
  </si>
  <si>
    <t>106R04349</t>
  </si>
  <si>
    <t>Тонер-картридж (двойная упаковка) Xerox 106R04349</t>
  </si>
  <si>
    <t>Тонер-картридж (двойная упаковка), Xerox, 106R04349, Для Xerox B205DNI/B210NI/B215DNI, 6 000 страниц (А4)</t>
  </si>
  <si>
    <t>108R01487</t>
  </si>
  <si>
    <t>Принт-картридж Xerox 108R01487 (жёлтый)</t>
  </si>
  <si>
    <t>108R01488</t>
  </si>
  <si>
    <t>Принт-картридж Xerox 108R01488 (чёрный)</t>
  </si>
  <si>
    <t>013R00691</t>
  </si>
  <si>
    <t>Принт-картридж Xerox 013R00691</t>
  </si>
  <si>
    <t>Принт-картридж, Xerox, 013R00691, Для Xerox B230/B225/B235, 12 000 страниц (А4)</t>
  </si>
  <si>
    <t>006R04403</t>
  </si>
  <si>
    <t>Тонер-картридж повышенной емкости Xerox 006R04403</t>
  </si>
  <si>
    <t>Тонер-картридж повышенной емкости, Xerox, 006R04403, Для Xerox B230/B225/B235, 3 000 страниц (А4)</t>
  </si>
  <si>
    <t>006R04404</t>
  </si>
  <si>
    <t>Тонер-картридж экстра повышенной емкости Xerox 006R04404</t>
  </si>
  <si>
    <t>Тонер-картридж экстра повышенной емкости, Xerox, 006R04404, Для Xerox B230/B225/B235, 6 000 страниц (А4)</t>
  </si>
  <si>
    <t>106R03924</t>
  </si>
  <si>
    <t>Тонер-картридж экстра повышенной емкости Xerox 106R03924 (голубой)</t>
  </si>
  <si>
    <t>Тонер-картридж экстра повышенной емкости, Xerox, 106R03924 (голубой), Для Xerox VersaLink C600N/DN, 16800 страниц (А4)</t>
  </si>
  <si>
    <t>106R03925</t>
  </si>
  <si>
    <t>Тонер-картридж экстра повышенной емкости Xerox 106R03925 (малиновый)</t>
  </si>
  <si>
    <t>Тонер-картридж экстра повышенной емкости, Xerox, 106R03925 (малиновый), Для Xerox VersaLink C600N/DN, 16800 страниц (А4)</t>
  </si>
  <si>
    <t>106R03926</t>
  </si>
  <si>
    <t>Тонер-картридж экстра повышенной емкости Xerox 106R03926 (жёлтый)</t>
  </si>
  <si>
    <t>Тонер-картридж экстра повышенной емкости, Xerox, 106R03926 (жёлтый), Для Xerox VersaLink C600N/DN, 16800 страниц (А4)</t>
  </si>
  <si>
    <t>006R04379</t>
  </si>
  <si>
    <t>Тонер-картридж стандартной емкости Xerox 006R04379</t>
  </si>
  <si>
    <t>106R03927</t>
  </si>
  <si>
    <t>Тонер-картридж экстра повышенной емкости Xerox 106R03927 (чёрный)</t>
  </si>
  <si>
    <t>106R03936</t>
  </si>
  <si>
    <t>Тонер-картридж экстра повышенной емкости Xerox 106R03936 (голубой)</t>
  </si>
  <si>
    <t>Тонер-картридж экстра повышенной емкости, Xerox, 106R03936 (голубой), Для Xerox VersaLink C605X/C605XL, 16 800 страниц (А4)</t>
  </si>
  <si>
    <t>006R04381</t>
  </si>
  <si>
    <t>Тонер-картридж экстраповышенной емкости Xerox 006R04381</t>
  </si>
  <si>
    <t>106R03937</t>
  </si>
  <si>
    <t>Тонер-картридж экстра повышенной емкости Xerox 106R03937 (малиновый)</t>
  </si>
  <si>
    <t>Тонер-картридж экстра повышенной емкости, Xerox, 106R03937 (малиновый), Для Xerox VersaLink C605X/C605XL, 16 800 страниц (А4)</t>
  </si>
  <si>
    <t>013R00690</t>
  </si>
  <si>
    <t>Принт-картридж Xerox 013R00690</t>
  </si>
  <si>
    <t>106R03938</t>
  </si>
  <si>
    <t>Тонер-картридж экстра повышенной емкости Xerox 106R03938 (жёлтый)</t>
  </si>
  <si>
    <t>Тонер-картридж экстра повышенной емкости, Xerox, 106R03938 (жёлтый), Для Xerox VersaLink C605X/C605XL, 16 800 страниц (А4)</t>
  </si>
  <si>
    <t>106R03939</t>
  </si>
  <si>
    <t>Тонер-картридж экстра повышенной емкости Xerox 106R03939 (чёрный)</t>
  </si>
  <si>
    <t>Тонер-картридж экстра повышенной емкости, Xerox, 106R03939 (чёрный), Для Xerox VersaLink C605X/C605XL, 16 900 страниц (А4)</t>
  </si>
  <si>
    <t>106R03621</t>
  </si>
  <si>
    <t>Тонер-картридж стандартной емкости Xerox 106R03621</t>
  </si>
  <si>
    <t>Тонер-картридж стандартной емкости, Xerox, 106R03621, Для Xerox Phaser 3330DNI, WorkCentre 3335DNI/3345DNI, 8 500 страниц (А4)</t>
  </si>
  <si>
    <t>106R03623</t>
  </si>
  <si>
    <t>Тонер-картридж повышенной емкости Xerox 106R03623</t>
  </si>
  <si>
    <t>Тонер-картридж повышенной емкости, Xerox, 106R03623, Для Xerox Phaser 3330DNI, WorkCentre 3335DNI/3345DNI, 15 000 страниц (А4)</t>
  </si>
  <si>
    <t>106R04070</t>
  </si>
  <si>
    <t>Тонер-картридж стандартной емкости Xerox 106R04070 (голубой)</t>
  </si>
  <si>
    <t>Тонер-картридж стандартной емкости, Xerox, 106R04070 (голубой), Для Xerox VersaLink C9000, 12 300 страниц (A4)</t>
  </si>
  <si>
    <t>106R04071</t>
  </si>
  <si>
    <t>Тонер-картридж стандартной емкости Xerox 106R04071 (малиновый)</t>
  </si>
  <si>
    <t>Тонер-картридж стандартной емкости, Xerox, 106R04071 (малиновый), Для Xerox VersaLink C9000, 12 300 страниц (A4)</t>
  </si>
  <si>
    <t>101R00555</t>
  </si>
  <si>
    <t>Принт-картридж Xerox 101R00555</t>
  </si>
  <si>
    <t>Принт-картридж, Xerox, 101R00555, Для Xerox Phaser 3330DNI, WorkCentre 3335DNI/3345DNI, 30 000 страниц (А4)</t>
  </si>
  <si>
    <t>106R04072</t>
  </si>
  <si>
    <t>Тонер-картридж стандартной емкости Xerox 106R04072 (жёлтый)</t>
  </si>
  <si>
    <t>Тонер-картридж стандартной емкости, Xerox, 106R04072 (жёлтый), Для Xerox VersaLink C9000, 12 300 страниц (A4)</t>
  </si>
  <si>
    <t>106R04073</t>
  </si>
  <si>
    <t>Тонер-картридж стандартной емкости Xerox 106R04073 (чёрный)</t>
  </si>
  <si>
    <t>Тонер-картридж стандартной емкости, Xerox, 106R04073 (чёрный), Для Xerox VersaLink C9000, 18 900 страниц (A4)</t>
  </si>
  <si>
    <t>101R00554</t>
  </si>
  <si>
    <t>Принт-картридж Xerox 101R00554</t>
  </si>
  <si>
    <t>Принт-картридж, Xerox, 101R00554, Для Xerox VersaLink B400DN/B405DN, 65 000 страниц (А4)</t>
  </si>
  <si>
    <t>106R03581</t>
  </si>
  <si>
    <t>Тонер-картридж стандартный Xerox 106R03581</t>
  </si>
  <si>
    <t>Тонер-картридж стандартный, Xerox, 106R03581, Для Xerox VersaLink B400DN/B405DN, 5 900 страниц (А4)</t>
  </si>
  <si>
    <t>106R03583</t>
  </si>
  <si>
    <t>Тонер-картридж повышенной емкости Xerox 106R03583</t>
  </si>
  <si>
    <t>Тонер-картридж повышенной емкости, Xerox, 106R03583, Для Xerox VersaLink B400DN/B405DN, 13 900 страниц (А4)</t>
  </si>
  <si>
    <t>106R03585</t>
  </si>
  <si>
    <t>Тонер-картридж экстра повышенной емкости Xerox 106R03585</t>
  </si>
  <si>
    <t>Тонер-картридж экстра повышенной емкости, Xerox, 106R03585, Для Xerox VersaLink B400DN/B405DN, 24 600 страниц (А4)</t>
  </si>
  <si>
    <t>101R00582</t>
  </si>
  <si>
    <t>Принт-картридж Xerox 101R00582</t>
  </si>
  <si>
    <t>Принт-картридж, Xerox, 101R00582, Для Xerox VersaLink B600DN/B610DN/B605S/B605X/B605XL/B615X/B615X, 60 000 страниц (А4)</t>
  </si>
  <si>
    <t>106R03945</t>
  </si>
  <si>
    <t>Тонер-картридж экстра повышенной емкости Xerox 106R03945</t>
  </si>
  <si>
    <t>Тонер-картридж экстра повышенной емкости, Xerox, 106R03945, Для Xerox VersaLink B600DN/B610DN/B605S/B605X/B605XL/B615X/B615X, 46 700 страниц (А4)</t>
  </si>
  <si>
    <t>106R02721</t>
  </si>
  <si>
    <t>Тонер-картридж стандартный Xerox 106R02721</t>
  </si>
  <si>
    <t>Тонер-картридж стандартный, Xerox, 106R02721, Для Xerox Phaser 3610DN, WorkCentre 3615DN, 5 900 страниц (А4)</t>
  </si>
  <si>
    <t>006R01731</t>
  </si>
  <si>
    <t>Тонер-картридж Xerox 006R01731</t>
  </si>
  <si>
    <t>Тонер-картридж, Xerox, 006R01731, Для Xerox B1022DN/B1025DN/B1025DNA, 13 700 страниц (А4)</t>
  </si>
  <si>
    <t>106R02732</t>
  </si>
  <si>
    <t>Картридж повышенной емкости Xerox 106R02732</t>
  </si>
  <si>
    <t>Картридж повышенной емкости, Xerox, 106R02732, Для Xerox Phaser 3610, WorkCentre 3615DN, 25 300 страниц (А4)</t>
  </si>
  <si>
    <t>013R00679</t>
  </si>
  <si>
    <t>Принт-картридж Xerox 013R00679</t>
  </si>
  <si>
    <t>Принт-картридж, Xerox, 013R00679, Для Xerox B1022DN/B1025DN/B1025DNA, 80 000 страниц (А4)</t>
  </si>
  <si>
    <t>113R00773</t>
  </si>
  <si>
    <t>Принт-картридж Xerox 113R00773</t>
  </si>
  <si>
    <t>Принт-картридж, Xerox, 113R00773, Для Xerox Phaser 3610DN, WorkCentre 3615DN/3655X, 80 000 страниц (А4)</t>
  </si>
  <si>
    <t>006R04387</t>
  </si>
  <si>
    <t>Тонер-картридж стандартной емкости Xerox 006R04387 (чёрный)</t>
  </si>
  <si>
    <t>Тонер-картридж стандартной емкости, Xerox, 006R04387 (чёрный), Для Xerox C230/C235, 1 500 страниц (А4)</t>
  </si>
  <si>
    <t>006R04388</t>
  </si>
  <si>
    <t>Тонер-картридж стандартной емкости Xerox 006R04388 (голубой)</t>
  </si>
  <si>
    <t>Тонер-картридж стандартной емкости, Xerox, 006R04388 (голубой), Для Xerox C230/C235, 1 500 страниц (А4)</t>
  </si>
  <si>
    <t>006R04389</t>
  </si>
  <si>
    <t>Тонер-картридж стандартной емкости Xerox 006R04389 (малиновый)</t>
  </si>
  <si>
    <t>006R04390</t>
  </si>
  <si>
    <t>Тонер-картридж стандартной емкости Xerox 006R04390 (жёлтый)</t>
  </si>
  <si>
    <t>006R04395</t>
  </si>
  <si>
    <t>Тонер-картридж повышенной емкости Xerox 006R04395 (чёрный)</t>
  </si>
  <si>
    <t>Тонер-картридж повышенной емкости, Xerox, 006R04395 (чёрный), Для Xerox C230/C235, 3 000 страниц (A4)</t>
  </si>
  <si>
    <t>013R00670</t>
  </si>
  <si>
    <t>Принт-картридж Xerox 013R00670</t>
  </si>
  <si>
    <t>Принт-картридж, Xerox, 013R00670, Для Xerox WorkCentre 5019/5021/5022/5024, 80 000 страниц (А4)</t>
  </si>
  <si>
    <t>006R04396</t>
  </si>
  <si>
    <t>Тонер-картридж повышенной емкости Xerox 006R04396 (голубой)</t>
  </si>
  <si>
    <t>Тонер-картридж повышенной емкости, Xerox, 006R04396 (голубой), Для Xerox C230/C235, 2 500 страниц (A4)</t>
  </si>
  <si>
    <t>006R04397</t>
  </si>
  <si>
    <t>Тонер-картридж повышенной емкости Xerox 006R04397 (малиновый)</t>
  </si>
  <si>
    <t>Тонер-картридж повышенной емкости, Xerox, 006R04397 (малиновый), Для Xerox C230/C235, 2 500 страниц (A4)</t>
  </si>
  <si>
    <t>006R04398</t>
  </si>
  <si>
    <t>Тонер-картридж повышенной емкости Xerox 006R04398 (жёлтый)</t>
  </si>
  <si>
    <t>Тонер-картридж повышенной емкости, Xerox, 006R04398 (жёлтый), Для Xerox C230/C235, 2 500 страниц (A4)</t>
  </si>
  <si>
    <t>008R13326</t>
  </si>
  <si>
    <t>Контейнер для сбора отработанного тонера Xerox 008R13326</t>
  </si>
  <si>
    <t>Контейнер для сбора отработанного тонера, Xerox, 008R13326, Для Xerox C230/C235</t>
  </si>
  <si>
    <t>006R04360</t>
  </si>
  <si>
    <t>Тонер-картридж стандартной емкости Xerox 006R04360 (чёрный)</t>
  </si>
  <si>
    <t>Тонер-картридж стандартной емкости, Xerox, 006R04360 (чёрный), Для Xerox C310/C315, 3 000 страниц (А4)</t>
  </si>
  <si>
    <t>006R04361</t>
  </si>
  <si>
    <t>Тонер-картридж стандартной емкости Xerox 006R04361 (голубой)</t>
  </si>
  <si>
    <t>Тонер-картридж стандартной емкости, Xerox, 006R04361 (голубой), Для Xerox C310/C315, 2 000 страниц (А4)</t>
  </si>
  <si>
    <t>006R04362</t>
  </si>
  <si>
    <t>Тонер-картридж стандартной емкости Xerox 006R04362 (малиновый)</t>
  </si>
  <si>
    <t>Тонер-картридж стандартной емкости, Xerox, 006R04362 (малиновый), Для Xerox C310/C315, 2 000 страниц (А4)</t>
  </si>
  <si>
    <t>006R04363</t>
  </si>
  <si>
    <t>Тонер-картридж стандартной емкости Xerox 006R04363 (жёлтый)</t>
  </si>
  <si>
    <t>Тонер-картридж стандартной емкости, Xerox, 006R04363 (жёлтый), Для Xerox C310/C315, 2 000 страниц (А4)</t>
  </si>
  <si>
    <t>006R04368</t>
  </si>
  <si>
    <t>Тонер-картридж повышенной емкости Xerox 006R04368 (чёрный)</t>
  </si>
  <si>
    <t>006R04369</t>
  </si>
  <si>
    <t>Тонер-картридж повышенной емкости Xerox 006R04369 (голубой)</t>
  </si>
  <si>
    <t>006R04370</t>
  </si>
  <si>
    <t>Тонер-картридж повышенной емкости Xerox 006R04370 (малиновый)</t>
  </si>
  <si>
    <t>006R04371</t>
  </si>
  <si>
    <t>Тонер-картридж повышенной ёмкости Xerox 006R04371 (жёлтый)</t>
  </si>
  <si>
    <t>106R03481</t>
  </si>
  <si>
    <t>Тонер-картридж стандартный Xerox 106R03481 (голубой)</t>
  </si>
  <si>
    <t>Тонер-картридж стандартный, Xerox, 106R03481 (голубой), Для Xerox Phaser 6510N/6510DN, WorkCentre 6515N/6515DN/6515DNI, 1 000 страниц (А4)</t>
  </si>
  <si>
    <t>106R03482</t>
  </si>
  <si>
    <t>Тонер-картридж стандартный Xerox 106R03482 (малиновый)</t>
  </si>
  <si>
    <t>Тонер-картридж стандартный, Xerox, 106R03482 (малиновый), Для Xerox Phaser 6510N/6510DN, WorkCentre 6515N/6515DN/6515DNI, 1 000 страниц (А4)</t>
  </si>
  <si>
    <t>106R03483</t>
  </si>
  <si>
    <t>Тонер-картридж стандартный Xerox 106R03483 (жёлтый)</t>
  </si>
  <si>
    <t>Тонер-картридж стандартный, Xerox, 106R03483 (жёлтый), Для Xerox Phaser 6510N/6510DN, WorkCentre 6515N/6515DN/6515DNI, 1 000 страниц (А4)</t>
  </si>
  <si>
    <t>106R03484</t>
  </si>
  <si>
    <t>Тонер-картридж стандартный Xerox 106R03484 (чёрный)</t>
  </si>
  <si>
    <t>Тонер-картридж стандартный, Xerox, 106R03484 (чёрный), Для Xerox Phaser 6510N/6510DN, WorkCentre 6515N/6515DN/6515DNI, 2 500 страниц (А4)</t>
  </si>
  <si>
    <t>106R02760</t>
  </si>
  <si>
    <t>Тонер-картридж стандартной емкости Xerox 106R02760 (голубой)</t>
  </si>
  <si>
    <t>Тонер-картридж стандартной емкости, Xerox, 106R02760 (голубой), Для Xerox WorkCentre 6025/6027, Phaser 6020/6022, 1 000 страниц (А4)</t>
  </si>
  <si>
    <t>106R02761</t>
  </si>
  <si>
    <t>Тонер-картридж стандартной емкости Xerox 106R02761 (малиновый)</t>
  </si>
  <si>
    <t>Тонер-картридж стандартной емкости, Xerox, 106R02761 (малиновый), Для Xerox WorkCentre 6025/6027, Phaser 6020/6022, 1 000 страниц (А4)</t>
  </si>
  <si>
    <t>106R03486</t>
  </si>
  <si>
    <t>Тонер-картридж повышенной емкости Xerox 106R03486 (малиновый)</t>
  </si>
  <si>
    <t>Тонер-картридж повышенной емкости, Xerox, 106R03486 (малиновый), Для Xerox Phaser 6510N/6510DN, WorkCentre 6515N/6515DN/6515DNI, 2 400 страниц (А4)</t>
  </si>
  <si>
    <t>106R02762</t>
  </si>
  <si>
    <t>Тонер-картридж стандартной емкости Xerox 106R02762 (жёлтый)</t>
  </si>
  <si>
    <t>Тонер-картридж стандартной емкости, Xerox, 106R02762 (жёлтый), Для Xerox WorkCentre 6025/6027, Phaser 6020/6022, 1 000 страниц (А4)</t>
  </si>
  <si>
    <t>106R02763</t>
  </si>
  <si>
    <t>Тонер-картридж стандартной емкости, Xerox, 106R02763 (чёрный)</t>
  </si>
  <si>
    <t>Тонер-картридж стандартной емкости, Xerox, 106R02763 (чёрный), Для Xerox WorkCentre 6025/6027, Phaser 6020/6022, 2 000 страниц (А4)</t>
  </si>
  <si>
    <t>106R03488</t>
  </si>
  <si>
    <t>Тонер-картридж повышенной емкости Xerox 106R03488 (чёрный)</t>
  </si>
  <si>
    <t>Тонер-картридж повышенной емкости, Xerox, 106R03488 (чёрный), Для Xerox Phaser 6510N/6510DN, WorkCentre 6515N/6515DN/6515DNI, 5 500 страниц (А4)</t>
  </si>
  <si>
    <t>106R02233</t>
  </si>
  <si>
    <t>Тонер-картридж повышенной емкости Xerox 106R02233 (голубой)</t>
  </si>
  <si>
    <t>Тонер-картридж повышенной емкости, Xerox, 106R02233 (голубой), Для Xerox Phaser 6600N, WorkCentre 6605, 6 000 страниц (А4)</t>
  </si>
  <si>
    <t>106R03693</t>
  </si>
  <si>
    <t>Тонер-картридж экстра повышенной емкости Xerox 106R03693 (голубой)</t>
  </si>
  <si>
    <t>Тонер-картридж экстра повышенной емкости, Xerox, 106R03693 (голубой), Для Xerox Phaser 6510N/6510DN, WorkCentre 6515N/6515DN/6515DNI, 4 300 страниц (А4)</t>
  </si>
  <si>
    <t>106R02234</t>
  </si>
  <si>
    <t>Тонер-картридж повышенной емкости Xerox 106R02234 (малиновый)</t>
  </si>
  <si>
    <t>Тонер-картридж повышенной емкости, Xerox, 106R02234 (малиновый), Для Xerox Phaser 6600N, WorkCentre 6605, 6 000 страниц (А4)</t>
  </si>
  <si>
    <t>106R03694</t>
  </si>
  <si>
    <t>Тонер-картридж экстра повышенной емкости Xerox 106R03694 (малиновый)</t>
  </si>
  <si>
    <t>Тонер-картридж экстра повышенной емкости, Xerox, 106R03694 (малиновый), Для Xerox Phaser 6510N/6510DN, WorkCentre 6515N/6515DN/6515DNI, 4 300 страниц (А4)</t>
  </si>
  <si>
    <t>106R02235</t>
  </si>
  <si>
    <t>Тонер-картридж повышенной емкости Xerox 106R02235 (жёлтый)</t>
  </si>
  <si>
    <t>Тонер-картридж повышенной емкости, Xerox, 106R02235 (жёлтый), Для Xerox Phaser 6600N, WorkCentre 6605, 6 000 страниц (А4)</t>
  </si>
  <si>
    <t>106R03695</t>
  </si>
  <si>
    <t>Тонер-картридж экстра повышенной емкости Xerox 106R03695 (жёлтый)</t>
  </si>
  <si>
    <t>Тонер-картридж экстра повышенной емкости, Xerox, 106R03695 (жёлтый), Для Xerox Phaser 6510N/6510DN, WorkCentre 6515N/6515DN/6515DNI, 4 300 страниц (А4)</t>
  </si>
  <si>
    <t>106R02236</t>
  </si>
  <si>
    <t>Тонер-картридж повышенной емкости Xerox 106R02236 (чёрный)</t>
  </si>
  <si>
    <t>Тонер-картридж повышенной емкости, Xerox, 106R02236 (чёрный), Для Xerox Phaser 6600, WorkCentre 6605, 8 000 страниц (А4)</t>
  </si>
  <si>
    <t>108R01417</t>
  </si>
  <si>
    <t>Фотобарабан Xerox 108R01417 (голубой)</t>
  </si>
  <si>
    <t>Фотобарабан, Xerox, 108R01417 (голубой), Для Xerox Phaser 6510N/6510DN, WorkCentre 6515N/6515DN/6515DNI, 48 000 страниц (А4)</t>
  </si>
  <si>
    <t>106R02249</t>
  </si>
  <si>
    <t>Тонер-картридж Xerox 106R02249 (голубой)</t>
  </si>
  <si>
    <t>Тонер-картридж, Xerox, 106R02249 (голубой), Для Xerox Phaser 6600, WorkCentre 6605, 2 000 страниц (А4)</t>
  </si>
  <si>
    <t>108R01418</t>
  </si>
  <si>
    <t>Фотобарабан Xerox 108R01418 (малиновый)</t>
  </si>
  <si>
    <t>Фотобарабан, Xerox, 108R01418 (малиновый), Для Xerox Phaser 6510N/6510DN, WorkCentre 6515N/6515DN/6515DNI, 48 000 страниц (А4)</t>
  </si>
  <si>
    <t>106R02250</t>
  </si>
  <si>
    <t>Тонер-картридж Xerox 106R02250 (малиновый)</t>
  </si>
  <si>
    <t>Тонер-картридж, Xerox, 106R02250 (малиновый), Для Xerox Phaser 6600, WorkCentre 6605, 2 000 страниц (А4)</t>
  </si>
  <si>
    <t>108R01419</t>
  </si>
  <si>
    <t>Фотобарабан Xerox 108R01419 (жёлтый)</t>
  </si>
  <si>
    <t>Фотобарабан, Xerox, 108R01419 (жёлтый), Для Xerox Phaser 6510N/6510DN, WorkCentre 6515N/6515DN/6515DNI, 48 000 страниц (А4)</t>
  </si>
  <si>
    <t>106R02251</t>
  </si>
  <si>
    <t>Тонер-картридж Xerox 106R02251 (жёлтый)</t>
  </si>
  <si>
    <t>Тонер-картридж, Xerox, 106R02251 (жёлтый), Для Xerox Phaser 6600, WorkCentre 6605, 2 000 страниц (А4)</t>
  </si>
  <si>
    <t>108R01420</t>
  </si>
  <si>
    <t>Фотобарабан Xerox 108R01420 (чёрный)</t>
  </si>
  <si>
    <t>Фотобарабан, Xerox, 108R01420 (чёрный), Для Xerox Phaser 6510N/6510DN, WorkCentre 6515N/6515DN/6515DNI, 48 000 страниц (А4)</t>
  </si>
  <si>
    <t>106R02252</t>
  </si>
  <si>
    <t>Тонер-картридж Xerox 106R02252 (чёрный)</t>
  </si>
  <si>
    <t>Тонер-картридж, Xerox, 106R02252 (чёрный), Для Xerox Phaser 6600, WorkCentre 6605, 3 000 страниц (А4)</t>
  </si>
  <si>
    <t>106R02752</t>
  </si>
  <si>
    <t>Тонер-картридж Xerox 106R02752 (голубой)</t>
  </si>
  <si>
    <t>Тонер-картридж, Xerox, 106R02752 (голубой), Для Xerox WorkCentre 6655, 7 000 страниц (А4)</t>
  </si>
  <si>
    <t>106R02753</t>
  </si>
  <si>
    <t>Тонер-картридж Xerox 106R02753 (малиновый)</t>
  </si>
  <si>
    <t>Тонер-картридж, Xerox, 106R02753 (малиновый), Для Xerox WorkCentre 6655, 7 000 страниц (А4)</t>
  </si>
  <si>
    <t>106R03508</t>
  </si>
  <si>
    <t>Тонер-картридж стандартный Xerox 106R03508 (чёрный)</t>
  </si>
  <si>
    <t>Тонер-картридж стандартный, Xerox, 106R03508 (чёрный), Для Xerox VersaLink C400N/C400DN/C405N/C400DN, 2 500 страниц (А4)</t>
  </si>
  <si>
    <t>106R02754</t>
  </si>
  <si>
    <t>Тонер-картридж Xerox 106R02754 (жёлтый)</t>
  </si>
  <si>
    <t>Тонер-картридж, Xerox, 106R02754 (жёлтый), Для Xerox WorkCentre 6655, 7 000 страниц (А4)</t>
  </si>
  <si>
    <t>106R03509</t>
  </si>
  <si>
    <t>Тонер-картридж стандартный Xerox 106R03509 (жёлтый)</t>
  </si>
  <si>
    <t>Тонер-картридж стандартный, Xerox, 106R03509 (жёлтый), Для Xerox VersaLink C400N/C400DN/C405N/C400DN, 2 500 страниц (А4)</t>
  </si>
  <si>
    <t>106R03510</t>
  </si>
  <si>
    <t>Тонер-картридж стандартный Xerox 106R03510 (голубой)</t>
  </si>
  <si>
    <t>Тонер-картридж стандартный, Xerox, 106R03510 (голубой), Для Xerox VersaLink C400N/C400DN/C405N/C400DN, 2 500 страниц (А4)</t>
  </si>
  <si>
    <t>106R03511</t>
  </si>
  <si>
    <t>Тонер-картридж стандартный Xerox 106R03511 (малиновый)</t>
  </si>
  <si>
    <t>Тонер-картридж стандартный, Xerox, 106R03511 (малиновый), Для Xerox VersaLink C400N/C400DN/C405N/C400DN, 2 500 страниц (А4)</t>
  </si>
  <si>
    <t>106R03520</t>
  </si>
  <si>
    <t>Тонер-картридж повышенной емкости Xerox 106R03520 (чёрный)</t>
  </si>
  <si>
    <t>Тонер-картридж повышенной емкости, Xerox, 106R03520 (чёрный), Для Xerox VersaLink C400N/C400DN/C405N/C400DN, 5 000 страниц (А4)</t>
  </si>
  <si>
    <t>106R03521</t>
  </si>
  <si>
    <t>Тонер-картридж повышенной емкости Xerox 106R03521 (жёлтый)</t>
  </si>
  <si>
    <t>Тонер-картридж повышенной емкости, Xerox, 106R03521 (жёлтый), Для Xerox VersaLink C400N/C400DN/C405N/C400DN, 4 800 страниц (А4)</t>
  </si>
  <si>
    <t>106R03522</t>
  </si>
  <si>
    <t>Тонер-картридж повышенной емкости Xerox 106R03522 (голубой)</t>
  </si>
  <si>
    <t>Тонер-картридж повышенной емкости, Xerox, 106R03522 (голубой), Для Xerox VersaLink C400N/C400DN/C405N/C400DN, 4 800 страниц (А4)</t>
  </si>
  <si>
    <t>106R03523</t>
  </si>
  <si>
    <t>Тонер-картридж повышенной емкости Xerox 106R03523 (малиновый)</t>
  </si>
  <si>
    <t>Тонер-картридж повышенной емкости, Xerox, 106R03523 (малиновый), Для Xerox VersaLink C400N/C400DN/C405N/C400DN, 4 800 страниц (А4)</t>
  </si>
  <si>
    <t>106R03532</t>
  </si>
  <si>
    <t>Тонер-картридж экстра повышенной емкости Xerox 106R03532 (чёрный)</t>
  </si>
  <si>
    <t>Тонер-картридж экстра повышенной емкости, Xerox, 106R03532 (чёрный), Для Xerox VersaLink C400N/C400DN/C405N/C400DN, 10 500 страниц (А4)</t>
  </si>
  <si>
    <t>106R03533</t>
  </si>
  <si>
    <t>Тонер-картридж экстра повышенной емкости Xerox 106R03533 (жёлтый)</t>
  </si>
  <si>
    <t>Тонер-картридж экстра повышенной емкости, Xerox, 106R03533 (жёлтый), Для Xerox VersaLink C400N/C400DN/C405N/C400DN, 8 000 страниц (А4)</t>
  </si>
  <si>
    <t>106R03534</t>
  </si>
  <si>
    <t>Тонер-картридж экстра повышенной емкости Xerox 106R03534 (голубой)</t>
  </si>
  <si>
    <t>Тонер-картридж экстра повышенной емкости, Xerox, 106R03534 (голубой), Для Xerox VersaLink C400N/C400DN/C405N/C400DN, 8 000 страниц (А4)</t>
  </si>
  <si>
    <t>106R03535</t>
  </si>
  <si>
    <t>Тонер-картридж экстра повышенной емкости Xerox 106R03535 (малиновый)</t>
  </si>
  <si>
    <t>Тонер-картридж экстра повышенной емкости, Xerox, 106R03535 (малиновый), Для Xerox VersaLink C400N/C400DN/C405N/C400DN, 8 000 страниц (А4)</t>
  </si>
  <si>
    <t>108R01121</t>
  </si>
  <si>
    <t>Фотобарабан Xerox 108R01121 (по одному на каждый цвет)</t>
  </si>
  <si>
    <t>108R01124</t>
  </si>
  <si>
    <t>Контейнер для отработанного тонера Xerox 108R01124</t>
  </si>
  <si>
    <t>Контейнер для отработанного тонера, Xerox, 108R01124, Для Xerox VersaLink C400N/C400DN/C405N/C400DN, 30 000 страниц (А4)</t>
  </si>
  <si>
    <t>106R01534</t>
  </si>
  <si>
    <t>Тонер-картридж Xerox 106R01534 (чёрный)</t>
  </si>
  <si>
    <t>Тонер-картридж, Xerox, 106R01534 (чёрный), Для Xerox Phaser 4600N/4620DN</t>
  </si>
  <si>
    <t>106R01536</t>
  </si>
  <si>
    <t>Тонер-картридж повышенной емкости Xerox 106R01536</t>
  </si>
  <si>
    <t>Тонер-картридж повышенной емкости, Xerox, 106R01536 (чёрный), Для Xerox Phaser 4600N/4620DN, 30 000 страниц (А4)</t>
  </si>
  <si>
    <t>113R00762</t>
  </si>
  <si>
    <t>Принт-картридж Xerox 113R00762</t>
  </si>
  <si>
    <t>Принт-картридж, Xerox, 113R00762, Для Xerox Phaser 4600/4620/4622, 80 000 страниц (А4)</t>
  </si>
  <si>
    <t>106R01294</t>
  </si>
  <si>
    <t>Тонер-картридж Xerox 106R01294</t>
  </si>
  <si>
    <t>Тонер-картридж, Xerox, 106R01294, Для Xerox Phaser 5550, 35 000 страниц (А4)</t>
  </si>
  <si>
    <t>113R00670</t>
  </si>
  <si>
    <t>Принт-картридж Xerox 113R00670</t>
  </si>
  <si>
    <t>Принт-картридж, Xerox, 113R00670, Для Xerox Phaser 5500/5550 , 60 000 страниц (А4)</t>
  </si>
  <si>
    <t>106R03884</t>
  </si>
  <si>
    <t>Тонер-картридж экстра повышенной емкости Xerox 106R03884 (голубой)</t>
  </si>
  <si>
    <t>Тонер-картридж экстра повышенной емкости, Xerox, 106R03884 (голубой), Для Xerox VersaLink C500N/C500DN/C505S/C500X, 9 000 страниц (А4)</t>
  </si>
  <si>
    <t>106R03885</t>
  </si>
  <si>
    <t>Тонер-картридж экстра повышенной емкости Xerox 106R03885 (малиновый)</t>
  </si>
  <si>
    <t>Тонер-картридж экстра повышенной емкости, Xerox, 106R03885 (малиновый), Для Xerox VersaLink C500N/C500DN/C505S/C500X, 9 000 страниц (А4)</t>
  </si>
  <si>
    <t>106R03886</t>
  </si>
  <si>
    <t>Тонер-картридж экстра повышенной емкости Xerox 106R03886 (жёлтый)</t>
  </si>
  <si>
    <t>Тонер-картридж экстра повышенной емкости, Xerox, 106R03886 (жёлтый), Для Xerox VersaLink C500N/C500DN/C505S/C500X, 9 000 страниц (А4)</t>
  </si>
  <si>
    <t>106R03887</t>
  </si>
  <si>
    <t>Тонер-картридж экстра повышенной емкости Xerox 106R03887 (чёрный)</t>
  </si>
  <si>
    <t>Тонер-картридж экстра повышенной емкости, Xerox, 106R03887 (чёрный), Для Xerox VersaLink C500N/C500DN/C505S/C500X, 12 100 страниц (А4)</t>
  </si>
  <si>
    <t>106R03908</t>
  </si>
  <si>
    <t>Тонер-картридж стандартный Xerox 106R03908 (голубой)</t>
  </si>
  <si>
    <t>Тонер-картридж стандартный, Xerox, 106R03908 (голубой), Для Xerox VersaLink C600N/C600DN/C605X/C605XL, 6 000 страниц (А4)</t>
  </si>
  <si>
    <t>106R03910</t>
  </si>
  <si>
    <t>Тонер-картридж стандартный Xerox 106R03910 (жёлтый)</t>
  </si>
  <si>
    <t>Тонер-картридж стандартный, Xerox, 106R03910 (жёлтый), Для Xerox VersaLink C600N/C600DN/C605X/C605XL, 6 000 страниц (А4)</t>
  </si>
  <si>
    <t>106R03911</t>
  </si>
  <si>
    <t>Тонер-картридж стандартный Xerox 106R03911 (чёрный)</t>
  </si>
  <si>
    <t>Тонер-картридж стандартный, Xerox, 106R03911 (чёрный), Для Xerox VersaLink C600N/C600DN/C605X/C605XL, 6 000 страниц (А4)</t>
  </si>
  <si>
    <t>106R03770</t>
  </si>
  <si>
    <t>Тонер-картридж стандартный Xerox 106R03770 (жёлтый)</t>
  </si>
  <si>
    <t>Тонер-картридж стандартный, Xerox, 106R03770 (жёлтый), Для Xerox VersaLink C7000N/7000DN, 3 300 страниц (А4)</t>
  </si>
  <si>
    <t>106R03772</t>
  </si>
  <si>
    <t>Тонер-картридж стандартный Xerox 106R03772 (голубой)</t>
  </si>
  <si>
    <t>Тонер-картридж стандартный, Xerox, 106R03772 (голубой), Для Xerox VersaLink C7000N/7000DN, 3 300 страниц (А4)</t>
  </si>
  <si>
    <t>106R03765</t>
  </si>
  <si>
    <t>Тонер-картридж повышенной емкости Xerox 106R03765 (чёрный)</t>
  </si>
  <si>
    <t>106R03766</t>
  </si>
  <si>
    <t>Тонер-картридж повышенной емкости Xerox 106R03766 (жёлтый)</t>
  </si>
  <si>
    <t>106R03767</t>
  </si>
  <si>
    <t>Тонер-картридж повышенной емкости Xerox 106R03767 (малиновый)</t>
  </si>
  <si>
    <t>106R03768</t>
  </si>
  <si>
    <t>Тонер-картридж повышенной емкости Xerox 106R03768 (голубой)</t>
  </si>
  <si>
    <t>Тонер-картридж повышенной емкости, Xerox, 106R03768 (голубой), Для Xerox VersaLink C7000N/7000DN, 10 100 страниц (А4)</t>
  </si>
  <si>
    <t>113R00782</t>
  </si>
  <si>
    <t>Фотобарабан Xerox 113R00782 (по одному на каждый цвет)</t>
  </si>
  <si>
    <t>Фотобарабан, Xerox, 113R00782 (по одному на каждый цвет), Для Xerox VersaLink C7000N/7000DN, 82 200 страниц (А4)</t>
  </si>
  <si>
    <t>115R00129</t>
  </si>
  <si>
    <t>Контейнер для отработанного тонера Xerox 115R00129</t>
  </si>
  <si>
    <t>Контейнер для отработанного тонера, Xerox, 115R00129, Для Xerox VersaLink C7000N/7000DN, 21 200 страниц (А4)</t>
  </si>
  <si>
    <t>106R04054</t>
  </si>
  <si>
    <t>Тонер-картридж повышенной емкости Xerox 106R04054 (голубой)</t>
  </si>
  <si>
    <t>Тонер-картридж повышенной емкости, Xerox, 106R04054 (голубой), Для Xerox VersaLink C8000DT, 16 500 страниц (А4)</t>
  </si>
  <si>
    <t>106R04055</t>
  </si>
  <si>
    <t>Тонер-картридж повышенной емкости Xerox 106R04055 (малиновый)</t>
  </si>
  <si>
    <t>Тонер-картридж повышенной емкости, Xerox, 106R04055 (малиновый), Для Xerox VersaLink C8000DT, 16 500 страниц (А4)</t>
  </si>
  <si>
    <t>106R04056</t>
  </si>
  <si>
    <t>Тонер-картридж повышенной емкости Xerox 106R04056 (жёлтый)</t>
  </si>
  <si>
    <t>Тонер-картридж повышенной емкости, Xerox, 106R04056 (жёлтый), Для Xerox VersaLink C8000DT, 16 500 страниц (А4)</t>
  </si>
  <si>
    <t>106R04057</t>
  </si>
  <si>
    <t>Тонер-картридж повышенной емкости Xerox 106R04057 (чёрный)</t>
  </si>
  <si>
    <t>Тонер-картридж повышенной емкости, Xerox, 106R04057 (чёрный), Для Xerox VersaLink C8000DT, 20 900 страниц (А4)</t>
  </si>
  <si>
    <t>101R00602</t>
  </si>
  <si>
    <t>Фотобарабан Xerox 101R00602 (по одному на каждый цвет)</t>
  </si>
  <si>
    <t>Фотобарабан, Xerox, 101R00602 (по одному на каждый цвет), Для Xerox VersaLink C8000DT/C9000DT, 190 000 страниц (А4)</t>
  </si>
  <si>
    <t>108R01504</t>
  </si>
  <si>
    <t>Контейнер для отработанного тонера Xerox 108R01504</t>
  </si>
  <si>
    <t>Контейнер для отработанного тонера, Xerox, 108R01504, Для Xerox VersaLink C8000DT/C9000DT, 47 000 страниц (А4)</t>
  </si>
  <si>
    <t>106R04082</t>
  </si>
  <si>
    <t>Тонер-картридж повышенной емкости Xerox 106R04082 (голубой)</t>
  </si>
  <si>
    <t>Тонер-картридж повышенной емкости, Xerox, 106R04082 (голубой), Для Xerox VersaLink C9000DT, 26 500 страниц (А4)</t>
  </si>
  <si>
    <t>106R04083</t>
  </si>
  <si>
    <t>Тонер-картридж повышенной емкости Xerox 106R04083 (малиновый)</t>
  </si>
  <si>
    <t>Тонер-картридж повышенной емкости, Xerox, 106R04083 (малиновый), Для Xerox VersaLink C9000DT, 26 500 страниц (А4)</t>
  </si>
  <si>
    <t>106R04084</t>
  </si>
  <si>
    <t>Тонер-картридж повышенной емкости Xerox 106R04084 (жёлтый)</t>
  </si>
  <si>
    <t>Тонер-картридж повышенной емкости, Xerox, 106R04084 (жёлтый), Для Xerox VersaLink C9000DT, 26 500 страниц (А4)</t>
  </si>
  <si>
    <t>106R04085</t>
  </si>
  <si>
    <t>Тонер-картридж повышенной емкости Xerox 106R04085 (чёрный)</t>
  </si>
  <si>
    <t>Тонер-картридж повышенной емкости, Xerox, 106R04085 (чёрный), Для Xerox VersaLink C9000DT, 31 400 страниц (А4)</t>
  </si>
  <si>
    <t>108R00861</t>
  </si>
  <si>
    <t>Фотобарабан Xerox 108R00861</t>
  </si>
  <si>
    <t>Фотобарабан, Xerox, 108R00861, Для Xerox Phaser 7500, 80 000 страниц (А4)</t>
  </si>
  <si>
    <t>106R01440</t>
  </si>
  <si>
    <t>Тонер-картридж Xerox 106R01440 (голубой)</t>
  </si>
  <si>
    <t>Тонер-картридж, Xerox, 106R01440 (голубой), Для Xerox Phaser 7500, 9 600 страниц (А4)</t>
  </si>
  <si>
    <t>106R01441</t>
  </si>
  <si>
    <t>Тонер-картридж Xerox 106R01441 (малиновый)</t>
  </si>
  <si>
    <t>Тонер-картридж, Xerox, 106R01441 (малиновый), Для Xerox Phaser 7500, 9 600 страниц (А4)</t>
  </si>
  <si>
    <t>106R01442</t>
  </si>
  <si>
    <t>Тонер-картридж Xerox 106R01442 (жёлтый)</t>
  </si>
  <si>
    <t>Тонер-картридж, Xerox, 106R01442 (жёлтый), Для Xerox Phaser 7500, 9 600 страниц (А4)</t>
  </si>
  <si>
    <t>106R01443</t>
  </si>
  <si>
    <t>Тонер-картридж повышенной емкости Xerox 106R01443 (голубой)</t>
  </si>
  <si>
    <t>Тонер-картридж повышенной емкости, Xerox, 106R01443 (голубой), Для Xerox Phaser 7500, 17 800 страниц (А4)</t>
  </si>
  <si>
    <t>106R01446</t>
  </si>
  <si>
    <t>108R00982</t>
  </si>
  <si>
    <t>Контейнер для отработанного тонера Xerox 108R00982</t>
  </si>
  <si>
    <t>Контейнер для отработанного тонера, Xerox, 108R00982, Для Xerox Phaser 7800, 20 000 страниц (А4)</t>
  </si>
  <si>
    <t>006R01573</t>
  </si>
  <si>
    <t>Тонер-картридж Xerox 006R01573</t>
  </si>
  <si>
    <t>Тонер-картридж, Xerox, 006R01573, Для Xerox WorkCentre 5019/5021/5022/5024, 9 000 страниц (А4)</t>
  </si>
  <si>
    <t>106R02773</t>
  </si>
  <si>
    <t>Тонер-картридж Xerox 106R02773</t>
  </si>
  <si>
    <t>Тонер-картридж, Xerox, 106R02773, Для Xerox Phaser 3020BI, WorkCentre 3025BI/3025NI, 1 500 страниц (А4)</t>
  </si>
  <si>
    <t>106R03048</t>
  </si>
  <si>
    <t>Тонер-картридж (двойная упаковка) Xerox 106R03048</t>
  </si>
  <si>
    <t>Тонер-картридж (двойная упаковка), Xerox, 106R03048, Для Xerox Phaser 3020BI, WorkCentre 3025BI/3025NI, 3 000 страниц (А4)</t>
  </si>
  <si>
    <t>106R01487</t>
  </si>
  <si>
    <t>Тонер-картридж повышенной емкости Xerox 106R01487</t>
  </si>
  <si>
    <t>Тонер-картридж повышенной емкости, Xerox, 106R01487, Для Xerox WorkCentre 3210/3220, 4100 страниц (А4)</t>
  </si>
  <si>
    <t>106R01204</t>
  </si>
  <si>
    <t>Тонер-картридж Xerox 106R01204 (жёлтый)</t>
  </si>
  <si>
    <t>Тонер-картридж, Xerox, 106R01204 (жёлтый), Для Xerox Phaser 6110, 1 000 страниц (A4)</t>
  </si>
  <si>
    <t>106R02306</t>
  </si>
  <si>
    <t>Тонер-картридж повышенной емкости Xerox 106R02306</t>
  </si>
  <si>
    <t>Тонер-картридж, Xerox, 106R02306 (чёрный), Для Xerox Phaser 3320, 11 000 страниц (А4)</t>
  </si>
  <si>
    <t>106R02739</t>
  </si>
  <si>
    <t>Тонер-картридж повышенной емкости Xerox 106R02739</t>
  </si>
  <si>
    <t>Тонер-картридж повышенной емкости, Xerox, 106R02739 (чёрный), Для Xerox WorkCentre 3655X, 14 400 страниц (А4)</t>
  </si>
  <si>
    <t>108R00796</t>
  </si>
  <si>
    <t>Тонер-картридж повышенной емкости Xerox 108R00796</t>
  </si>
  <si>
    <t>Тонер-картридж повышенной емкости, Xerox, 108R00796, Для Xerox Phaser 3635, 10 000 страниц (А4)</t>
  </si>
  <si>
    <t>106R02310</t>
  </si>
  <si>
    <t>Тонер-картридж Xerox 106R02310</t>
  </si>
  <si>
    <t>Тонер-картридж, Xerox, 106R02310, Для Xerox WorkCentre 3315/3325, 5 000 страниц (А4)</t>
  </si>
  <si>
    <t>Р/М (GMO)</t>
  </si>
  <si>
    <t>008R13036</t>
  </si>
  <si>
    <t>Контейнер для отработанного тонера Xerox 008R13036 / 006R01613 / 006R01650</t>
  </si>
  <si>
    <t>Контейнер для отработанного тонера, Xerox, 008R13036 / 006R01613 / 006R01650, Для Xerox WorkCentre 4110/4112/4127/4595/D95/D110/D127/D136, 210 000 страниц (А4)</t>
  </si>
  <si>
    <t>006R01160</t>
  </si>
  <si>
    <t>Тонер-картридж Xerox 006R01160</t>
  </si>
  <si>
    <t>Тонер-картридж, Xerox, 006R01160, Для Xerox WorkCentre 5325/5330/5335, 30000 страниц (А4)</t>
  </si>
  <si>
    <t>013R00591</t>
  </si>
  <si>
    <t>Принт-картридж Xerox 013R00591</t>
  </si>
  <si>
    <t>Принт-картридж, Xerox, 013R00591, Для Xerox WorkCentre 5325/5330/5335, 90000 страниц (А4)</t>
  </si>
  <si>
    <t>013R00657</t>
  </si>
  <si>
    <t>Фотобарабан Xerox 013R00657 (чёрный)</t>
  </si>
  <si>
    <t>Фотобарабан, Xerox, 013R00657 (чёрный), Для Xerox WorkCentre 7120/7125/7220/7225, 67 000 страниц (А4)</t>
  </si>
  <si>
    <t>013R00658</t>
  </si>
  <si>
    <t>Фотобарабан Xerox 013R00658 (жёлтый)</t>
  </si>
  <si>
    <t>Фотобарабан, Xerox, 013R00658 (жёлтый), Для Xerox WorkCentre 7120/7125/7220/7225, 51 000 страниц (А4)</t>
  </si>
  <si>
    <t>013R00659</t>
  </si>
  <si>
    <t>Фотобарабан Xerox 013R00659 (малиновый)</t>
  </si>
  <si>
    <t>Фотобарабан, Xerox, 013R00659 (малиновый), Для Xerox WorkCentre 7120/7125/7220/7225, 51 000 страниц (А4)</t>
  </si>
  <si>
    <t>013R00660</t>
  </si>
  <si>
    <t>Фотобарабан Xerox 013R00660 (голубой)</t>
  </si>
  <si>
    <t>Фотобарабан, Xerox, 013R00660 (голубой), Для Xerox WorkCentre 7120/7125/7220/7225, 51 000 страниц (А4)</t>
  </si>
  <si>
    <t>006R01461</t>
  </si>
  <si>
    <t>Тонер-картридж Xerox 006R01461 (чёрный)</t>
  </si>
  <si>
    <t>Тонер-картридж, Xerox, 006R01461 (чёрный), Для Xerox WorkCentre 7120/7125/7220/7225, 22 000 страниц (А4)</t>
  </si>
  <si>
    <t>006R01462</t>
  </si>
  <si>
    <t>Тонер-картридж Xerox 006R01462 (жёлтый)</t>
  </si>
  <si>
    <t>Тонер-картридж, Xerox, 006R01462 (жёлтый), Для Xerox WorkCentre 7120/7125/7220/7225, 15 000 страниц (А4)</t>
  </si>
  <si>
    <t>006R01463</t>
  </si>
  <si>
    <t>Тонер-картридж Xerox 006R01463 (малиновый)</t>
  </si>
  <si>
    <t>Тонер-картридж, Xerox, 006R01463 (малиновый), Для Xerox WorkCentre 7120/7125/7220/7225, 15 000 страниц (А4)</t>
  </si>
  <si>
    <t>006R01464</t>
  </si>
  <si>
    <t>Тонер-картридж Xerox 006R01464 (голубой)</t>
  </si>
  <si>
    <t>Тонер-картридж, Xerox, 006R01464 (голубой), Для Xerox WorkCentre 7120/7125/7220/7225, 15 000 страниц (А4)</t>
  </si>
  <si>
    <t>008R13089</t>
  </si>
  <si>
    <t>Контейнер для отработанного тонера Xerox 008R13089</t>
  </si>
  <si>
    <t>Контейнер для отработанного тонера, Xerox, 008R13089, Для Xerox WorkCentre 7120/7125/7220/7225, 33 000 страниц (А4)</t>
  </si>
  <si>
    <t>006R01272</t>
  </si>
  <si>
    <t>Тонер-картридж Xerox 006R01272 (малиновый)</t>
  </si>
  <si>
    <t>Тонер-картридж, Xerox, 006R01272 (малиновый), Для Xerox WorkCentre 7132/7232/7242, 8 000 страниц (А4)</t>
  </si>
  <si>
    <t>006R01517</t>
  </si>
  <si>
    <t>Тонер-картридж Xerox 006R01517 (чёрный)</t>
  </si>
  <si>
    <t>Тонер-картридж, Xerox, 006R01517 (чёрный), Для Xerox WorkCentre 7525/7530/7535/7545/7556/7830/7835/7845/7855/7970, 26 000 страниц (А4)</t>
  </si>
  <si>
    <t>006R01518</t>
  </si>
  <si>
    <t>Тонер-картридж Xerox 006R01518 (жёлтый)</t>
  </si>
  <si>
    <t>Тонер-картридж, Xerox, 006R01518 (жёлтый), Для Xerox WorkCentre 7525/7530/7535/7545/7556/7830/7835/7845/7855/7970, 15 000 страниц (А4)</t>
  </si>
  <si>
    <t>006R01519</t>
  </si>
  <si>
    <t>Тонер-картридж Xerox 006R01519 (малиновый)</t>
  </si>
  <si>
    <t>Тонер-картридж, Xerox, 006R01519 (малиновый), Для Xerox WorkCentre 7525/7530/7535/7545/7556/7830/7835/7845/7855/7970, 15 000 страниц (А4)</t>
  </si>
  <si>
    <t>006R01520</t>
  </si>
  <si>
    <t>Тонер-картридж Xerox 006R01520 (голубой)</t>
  </si>
  <si>
    <t>Тонер-картридж, Xerox, 006R01520 (голубой), Для Xerox WorkCentre 7525/7530/7535/7545/7556/7830/7835/7845/7855/7970, 15 000 страниц (А4)</t>
  </si>
  <si>
    <t>675K85030</t>
  </si>
  <si>
    <t>Проявитель Xerox 675K85030 (чёрный)</t>
  </si>
  <si>
    <t>Проявитель, Xerox, 675K85030 (чёрный), Для Xerox Phaser 7800, WorkCentre 7525/7530/7535/7545/7556/7830/7835/7845/7855/7970, 120 000 страниц (А4)</t>
  </si>
  <si>
    <t>675K85040</t>
  </si>
  <si>
    <t>Проявитель Xerox 675K85040 (голубой)</t>
  </si>
  <si>
    <t>Проявитель, Xerox, 675K85040 (голубой), Для Xerox Phaser 7800, WorkCentre 7525/7530/7535/7545/7556/7830/7835/7845/7855/7970, 120 000 страниц (А4)</t>
  </si>
  <si>
    <t>675K85050</t>
  </si>
  <si>
    <t>Проявитель Xerox 675K85050 (малиновый)</t>
  </si>
  <si>
    <t>Проявитель, Xerox, 675K85050 (малиновый), Для Xerox Phaser 7800, WorkCentre 7525/7530/7535/7545/7556/7830/7835/7845/7855/7970, 120 000 страниц (А4)</t>
  </si>
  <si>
    <t>675K85060</t>
  </si>
  <si>
    <t>Проявитель Xerox 675K85060 (жёлтый)</t>
  </si>
  <si>
    <t>Проявитель, Xerox, 675K85060 (жёлтый), Для Xerox Phaser 7800, WorkCentre 7525/7530/7535/7545/7556/7830/7835/7845/7855/7970, 120 000 страниц (А4)</t>
  </si>
  <si>
    <t>013R00662</t>
  </si>
  <si>
    <t>Фотобарабан Xerox 013R00662 (по одному на каждый цвет)</t>
  </si>
  <si>
    <t>Фотобарабан, Xerox, 013R00662 (по одному на каждый цвет), Для Xerox AltaLink C8030/C8035/C8045/C8055/C8070, WorkCentre 7525/7530/7535/7545/7556/7830/7835/7840/7855/7970, 125 000 страниц (А4)</t>
  </si>
  <si>
    <t>006R01529</t>
  </si>
  <si>
    <t>Тонер-картридж Xerox 006R01529 (чёрный)</t>
  </si>
  <si>
    <t>Тонер-картридж, Xerox, 006R01529 (чёрный), Для Xerox Color 550/560/570, 30 000 страниц (А4)</t>
  </si>
  <si>
    <t>006R01530</t>
  </si>
  <si>
    <t>Тонер-картридж Xerox 006R01530 (жёлтый)</t>
  </si>
  <si>
    <t>Тонер-картридж, Xerox, 006R01530 (жёлтый), Для Xerox Color 550/560/570, 34 000 страниц (А4)</t>
  </si>
  <si>
    <t>006R01531</t>
  </si>
  <si>
    <t>Тонер-картридж Xerox 006R01531 (малиновый)</t>
  </si>
  <si>
    <t>Тонер-картридж, Xerox, 006R01531 (малиновый), Для Xerox Color 550/560/570, 34 000 страниц (А4)</t>
  </si>
  <si>
    <t>006R01532</t>
  </si>
  <si>
    <t>Тонер-картридж Xerox 006R01532 (голубой)</t>
  </si>
  <si>
    <t>Тонер-картридж, Xerox, 006R01532 (голубой), Для Xerox Color 550/560/570, 34 000 страниц (А4)</t>
  </si>
  <si>
    <t>008R12990</t>
  </si>
  <si>
    <t>Контейнер для отработанного тонера Xerox 008R12990</t>
  </si>
  <si>
    <t>005R00730</t>
  </si>
  <si>
    <t>Проявитель Xerox 505S00030 / 005R00730 (чёрный)</t>
  </si>
  <si>
    <t>Проявитель, Xerox, 505S00030 / 005R00730 (чёрный), Для Xerox 550/560/700/700i/770 Pro, C75/J75, 1 500 000 страниц (А4)</t>
  </si>
  <si>
    <t>005R00731</t>
  </si>
  <si>
    <t>Проявитель Xerox 505S00031 / 005R00731 (голубой)</t>
  </si>
  <si>
    <t>Проявитель, Xerox, 505S00031 / 005R00731 (голубой), Для Xerox 550/560/700/700i/770 Pro, C75/J75, 1 500 000 страниц (А4)</t>
  </si>
  <si>
    <t>005R00732</t>
  </si>
  <si>
    <t>Проявитель Xerox 505S00032 / 005R00732 (малиновый)</t>
  </si>
  <si>
    <t>Проявитель, Xerox, 505S00032 / 005R00732 (малиновый), Для Xerox 550/560/700/700i/770 Pro, C75/J75, 1 500 000 страниц (А4)</t>
  </si>
  <si>
    <t>005R00733</t>
  </si>
  <si>
    <t>Проявитель Xerox 505S00033 / 005R00733 (жёлтый)</t>
  </si>
  <si>
    <t>Проявитель, Xerox, 505S00033 / 005R00733 (жёлтый), Для Xerox 550/560/700/700i/770 Pro, C75/J75, 1 500 000 страниц (А4)</t>
  </si>
  <si>
    <t>006R01683</t>
  </si>
  <si>
    <t>Тонер-картридж (двойная упаковка) Xerox 006R01683</t>
  </si>
  <si>
    <t>Тонер-картридж (двойная упаковка), Xerox, 006R01683, Для Xerox AltaLink B8045/B8055/B8065/B8075/B8090, 100 000 страниц (А4)</t>
  </si>
  <si>
    <t>008R13061</t>
  </si>
  <si>
    <t>Контейнер для отработанного тонера Xerox 008R13061</t>
  </si>
  <si>
    <t>Контейнер для отработанного тонера, Xerox, 008R13061, Для Xerox AltaLink C8030/C8035/C8045/C8055/C8070, 44000 страниц (А4)</t>
  </si>
  <si>
    <t>013R00675</t>
  </si>
  <si>
    <t>Принт-картридж Xerox 013R00675</t>
  </si>
  <si>
    <t>108R00493</t>
  </si>
  <si>
    <t>Картридж скрепок Xerox 108R00493</t>
  </si>
  <si>
    <t>Картридж скрепок, Xerox, 108R00493, Совместимость: Буклетмейкер / Финишер для Xerox AltaLink B8045/B8055/B8065/B8075/B8090, Количество в упаковке: 3 штуки по 5 000 скрепок (15 000 страниц)</t>
  </si>
  <si>
    <t>006R01701</t>
  </si>
  <si>
    <t>Тонер-картридж повышенной емкости Xerox 006R01701 (чёрный)</t>
  </si>
  <si>
    <t>Тонер-картридж повышенной емкости, Xerox, 006R01701 (чёрный), Для Xerox AltaLink C8030/C8035/C8045/C8055/C8070, 26000 страниц (А4)</t>
  </si>
  <si>
    <t>006R01702</t>
  </si>
  <si>
    <t>Тонер-картридж повышенной емкости Xerox 006R01702 (голубой)</t>
  </si>
  <si>
    <t>Тонер-картридж повышенной емкости, Xerox, 006R01702 (голубой), Для Xerox AltaLink C8030/C8035/C8045/C8055/C8070, 15000 страниц (А4)</t>
  </si>
  <si>
    <t>006R01703</t>
  </si>
  <si>
    <t>Тонер-картридж повышенной емкости Xerox 006R01703 (малиновый)</t>
  </si>
  <si>
    <t>Тонер-картридж повышенной емкости, Xerox, 006R01703 (малиновый), Для Xerox AltaLink C8030/C8035/C8045/C8055/C8070, 15000 страниц (А4)</t>
  </si>
  <si>
    <t>006R01704</t>
  </si>
  <si>
    <t>Тонер-картридж повышенной емкости Xerox 006R01704 (жёлтый)</t>
  </si>
  <si>
    <t>Тонер-картридж повышенной емкости, Xerox, 006R01704 (жёлтый), Для Xerox AltaLink C8030/C8035/C8045/C8055/C8070, 15000 страниц (А4)</t>
  </si>
  <si>
    <t>006R01758</t>
  </si>
  <si>
    <t>Тонер-картридж повышенной емкости Xerox 006R01758 (чёрный)</t>
  </si>
  <si>
    <t>006R01759</t>
  </si>
  <si>
    <t>Тонер-картридж повышенной емкости Xerox 006R01759 (голубой)</t>
  </si>
  <si>
    <t>006R01760</t>
  </si>
  <si>
    <t>Тонер-картридж повышенной емкости Xerox 006R01760 (малиновый)</t>
  </si>
  <si>
    <t>006R01761</t>
  </si>
  <si>
    <t>Тонер-картридж повышенной емкости Xerox 006R01761 (жёлтый)</t>
  </si>
  <si>
    <t>008R12898</t>
  </si>
  <si>
    <t>Скрепки (refill) Xerox 008R12898</t>
  </si>
  <si>
    <t>Скрепки (refill), Xerox, 008R12898, Для степлирования до 100 листов, Совместимость: Высокопроизводительный финишер / Высокопроизводительный финишер-брошюровщик для Xerox AltaLink B8045/B8055/B8065/B8075/B8090, Количество в упаковке: 3 штуки по 5 000 скрепок (15 000 страниц)</t>
  </si>
  <si>
    <t>008R12897</t>
  </si>
  <si>
    <t>Картридж скрепок для буклетирования Xerox 008R12897</t>
  </si>
  <si>
    <t>Картридж скрепок для буклетирования, Xerox, 008R12897, Совместимость: Офисный финишер-буклетмейкер для VersaLink B7025/B7030/B7035/C8000DT/C9000DT/C7020/C7025/C7030, WorkCentre Pro 245/255, WorkCentre 5845/5855, WorkCentre Pro 165/175, ColorQube 9201/9202/9203, WorkCentre 5765/5775/5790, WorkCentre 5222, ColorQube 9301/9302/9303, WorkCentre Pro 232/238, CopyCentre C65 Digital Copier, CopyCentre 265/275, CopyCentre 232/238, WorkCentre 5735/5740/5745/5755, WorkCentre 5325/5330/5335, WorkCentre 7525/7530/7535/7545/7556, WorkCentre 5665/5675/5687, WorkCentre 5225/5230, WorkCentre Pro 265/275, WorkCentre 5645/5655, WorkCentre 5632/5638, WorkCentre 7220i/7225i, WorkCentre 7425/7428/7435, WorkCentre 7830/7835/7845/7855, CopyCentre C90 Digital Copier, WorkCentre M165/M175, WorkCentre Pro 65, WorkCentre 265/275, WorkCentre 245/255, WorkCentre 232/238, Phaser 7800, WorkCentre Pro 90, WorkCentre 5865i/5875i/5890i, CopyCentre C165/C175, WorkCentre Pro 75, WorkCentre 5865/5875/5890, WorkCentre 7120/7125, CopyCentre 245/25</t>
  </si>
  <si>
    <t>008R12941</t>
  </si>
  <si>
    <t>Скрепки для финишера Xerox 008R12941</t>
  </si>
  <si>
    <t>Скрепки для финишера, Xerox, 008R12941, Для степлирования до 50 листов, Совместимость: Интегрируемый офисный финишер / Офисный финишер / Офисный финишер-буклетмейкер / Полуавтоматический степлер для VersaLink B7025/B7030/B7035/C7000N/7000DN/C8000DT/C9000DT/C7020/C7025/C7030, AltaLink C8030/C8035/C8045/C8055/C8070, Количество в упаковке: 3 шт по 5 000 скрепок (15 000 страниц)</t>
  </si>
  <si>
    <t>008R12964</t>
  </si>
  <si>
    <t>Картридж скрепок Xerox 008R12964</t>
  </si>
  <si>
    <t>Картридж скрепок, Xerox, 008R12964, Для степлирования, Совместимость: Интегрируемый офисный финишер / Офисный финишер LX / Улучшенный офисный финишер / Профессиональный финишер / Полуавтоматический степлер для VersaLink B7025/B7030/B7035/C7000N/7000DN/C8000DT/C9000DT/C7020/C7025/C7030, AltaLink C8030/C8035/C8045/C8055/C8070, Количество в упаковке: 5 000 скрепок (5 000 страниц)</t>
  </si>
  <si>
    <t>106R03396</t>
  </si>
  <si>
    <t>Тонер-картридж повышенной емкости Xerox 106R03396</t>
  </si>
  <si>
    <t>Тонер-картридж повышенной емкости, Xerox, 106R03396, Для Xerox VersaLink B7025/B7030/B7035, 31 000 страниц (А4)</t>
  </si>
  <si>
    <t>113R00779</t>
  </si>
  <si>
    <t>Принт-картридж Xerox 113R00779</t>
  </si>
  <si>
    <t>Принт-картридж, Xerox, 113R00779, Для Xerox VersaLink B7025/B7030/B7035, 80 000 страниц (А4)</t>
  </si>
  <si>
    <t>006R01819</t>
  </si>
  <si>
    <t>Тонер-картридж Xerox 006R01819</t>
  </si>
  <si>
    <t>013R00687</t>
  </si>
  <si>
    <t>Картридж фоторецептора Xerox 013R00687</t>
  </si>
  <si>
    <t>006R01772</t>
  </si>
  <si>
    <t>Тонер-картридж Xerox 006R01772</t>
  </si>
  <si>
    <t>Тонер-картридж, Xerox, 006R01772, Для Xerox AltaLink B8145/B8155</t>
  </si>
  <si>
    <t>008R08101</t>
  </si>
  <si>
    <t>Контейнер для отработанного тонера Xerox 008R08101</t>
  </si>
  <si>
    <t>013R00686</t>
  </si>
  <si>
    <t>Принт-картридж Xerox 013R00686</t>
  </si>
  <si>
    <t>008R13177</t>
  </si>
  <si>
    <t>Картридж скрепок Xerox 008R13177</t>
  </si>
  <si>
    <t>Картридж скрепок, Xerox, 008R13177, Совместимость: Буклетмейкер BR Finisher для Xerox VersaLink C8000DT/C9000DT, AltaLink C8030/C8035/C8045/C8055/C8070, Количество в упаковке: 4 штуки по 5 000 скрепок (20 000 страниц)</t>
  </si>
  <si>
    <t>006R01693</t>
  </si>
  <si>
    <t>Тонер-картридж Xerox 006R01693 (чёрный)</t>
  </si>
  <si>
    <t>Тонер-картридж, Xerox, 006R01693 (чёрный), Для Xerox DocuCentre SC2020, 9 000 страниц (А4)</t>
  </si>
  <si>
    <t>006R01694</t>
  </si>
  <si>
    <t>Тонер-картридж Xerox 006R01694 (голубой)</t>
  </si>
  <si>
    <t>Тонер-картридж, Xerox, 006R01694 (голубой), Для Xerox DocuCentre SC2020, 3 000 страниц (А4)</t>
  </si>
  <si>
    <t>006R01695</t>
  </si>
  <si>
    <t>Тонер-картридж Xerox 006R01695 (малиновый)</t>
  </si>
  <si>
    <t>Тонер-картридж, Xerox, 006R01695 (малиновый), Для Xerox DocuCentre SC2020, 3 000 страниц (А4)</t>
  </si>
  <si>
    <t>006R01696</t>
  </si>
  <si>
    <t>Тонер-картридж Xerox 006R01696 (жёлтый)</t>
  </si>
  <si>
    <t>Тонер-картридж, Xerox, 006R01696 (жёлтый), Для Xerox DocuCentre SC2020, 3 000 страниц (А4)</t>
  </si>
  <si>
    <t>008R13215</t>
  </si>
  <si>
    <t>Контейнер для отработанного тонера Xerox 008R13215</t>
  </si>
  <si>
    <t>Контейнер для отработанного тонера, Xerox, 008R13215, Для Xerox DocuCentre SC2020, 15 000 страниц (А4)</t>
  </si>
  <si>
    <t>013R00677</t>
  </si>
  <si>
    <t>Фотобарабан Xerox 013R00677 (по одному на каждый цвет)</t>
  </si>
  <si>
    <t>Фотобарабан, Xerox, 013R00677 (по одному на каждый цвет), Для Xerox DocuCentre SC2020, 76000 страниц (А4)</t>
  </si>
  <si>
    <t>676K35980</t>
  </si>
  <si>
    <t>Проявитель Xerox 676K35980 (чёрный)</t>
  </si>
  <si>
    <t>Проявитель, Xerox, 676K35980 (чёрный), Для Xerox DocuCentre SC2020, 40 000 страниц (А4)</t>
  </si>
  <si>
    <t>676K35990</t>
  </si>
  <si>
    <t>Проявитель Xerox 676K35990 (голубой)</t>
  </si>
  <si>
    <t>Проявитель, Xerox, 676K35990 (голубой), Для Xerox DocuCentre SC2020, 38 000 страниц (А4)</t>
  </si>
  <si>
    <t>676K36000</t>
  </si>
  <si>
    <t>Проявитель Xerox 676K36000 (малиновый)</t>
  </si>
  <si>
    <t>Проявитель, Xerox, 676K36000 (малиновый), Для Xerox DocuCentre SC2020, 38 000 страниц (А4)</t>
  </si>
  <si>
    <t>676K36010</t>
  </si>
  <si>
    <t>Проявитель Xerox 676K36010 (жёлтый)</t>
  </si>
  <si>
    <t>Проявитель, Xerox, 676K36010 (жёлтый), Для Xerox DocuCentre SC2020, 38 000 страниц (А4)</t>
  </si>
  <si>
    <t>106R03745</t>
  </si>
  <si>
    <t>Тонер-картридж повышенной емкости Xerox 106R03745 (чёрный)</t>
  </si>
  <si>
    <t>Тонер-картридж повышенной емкости, Xerox, 106R03745 (чёрный), Для Xerox VersaLink C7020/C7025/C7030, 23 600 страниц (А4)</t>
  </si>
  <si>
    <t>106R03746</t>
  </si>
  <si>
    <t>Тонер-картридж повышенной емкости Xerox 106R03746 (жёлтый)</t>
  </si>
  <si>
    <t>Тонер-картридж повышенной емкости, Xerox, 106R03746 (жёлтый), Для Xerox VersaLink C7020/C7025/C7030, 16 500 страниц (А4)</t>
  </si>
  <si>
    <t>106R03747</t>
  </si>
  <si>
    <t>Тонер-картридж повышенной емкости Xerox 106R03747 (малиновый)</t>
  </si>
  <si>
    <t>Тонер-картридж повышенной емкости, Xerox, 106R03747 (малиновый), Для Xerox VersaLink C7020/C7025/C7030, 16 500 страниц (А4)</t>
  </si>
  <si>
    <t>106R03748</t>
  </si>
  <si>
    <t>Тонер-картридж повышенной емкости Xerox 106R03748 (голубой)</t>
  </si>
  <si>
    <t>Тонер-картридж повышенной емкости, Xerox, 106R03748 (голубой), Для Xerox VersaLink C7020/C7025/C7030, 16 500 страниц (А4)</t>
  </si>
  <si>
    <t>113R00780</t>
  </si>
  <si>
    <t>Фотобарабан Xerox 113R00780 (по одному на каждый цвет)</t>
  </si>
  <si>
    <t>115R00128</t>
  </si>
  <si>
    <t>Контейнер для отработанного тонера Xerox 115R00128</t>
  </si>
  <si>
    <t>Контейнер для отработанного тонера, Xerox, 115R00128, Для Xerox VersaLink C7020/C7025/C7030, C7120/C7125/C7130, 30 000 страниц (А4)</t>
  </si>
  <si>
    <t>Комплект проявки (узел + проявитель) Xerox 607K07260 (жёлтый)</t>
  </si>
  <si>
    <t>Комплект проявки (узел + проявитель), Xerox, 607K07260 / 607K07261 (жёлтый), Для Xerox VersaLink C7020/C7025/C7030</t>
  </si>
  <si>
    <t>Комплект проявки (узел + проявитель) Xerox 607K07270 (малиновый)</t>
  </si>
  <si>
    <t>Комплект проявки (узел + проявитель), Xerox, 607K07270 / 607K07271 (малиновый), Для Xerox VersaLink C7020/C7025/C7030</t>
  </si>
  <si>
    <t>Комплект проявки (узел + проявитель) Xerox 607K07280 (голубой)</t>
  </si>
  <si>
    <t>Комплект проявки (узел + проявитель), Xerox, 607K07281 / 607K07280 (голубой), Для Xerox VersaLink C7020/C7025/C7030</t>
  </si>
  <si>
    <t>Комплект проявки (узел + проявитель) Xerox 607K07290 (чёрный)</t>
  </si>
  <si>
    <t>Комплект проявки (узел + проявитель), Xerox, 607K07290 / 607K07291 (чёрный), Для Xerox VersaLink C7020/C7025/C7030</t>
  </si>
  <si>
    <t>006R01828</t>
  </si>
  <si>
    <t>006R01829</t>
  </si>
  <si>
    <t>006R01830</t>
  </si>
  <si>
    <t>006R01831</t>
  </si>
  <si>
    <t>013R00688</t>
  </si>
  <si>
    <t>Фотобарабан Xerox 013R00688</t>
  </si>
  <si>
    <t>006R01754</t>
  </si>
  <si>
    <t>Тонер-картридж стандартной емкости Xerox 006R01754 (чёрный)</t>
  </si>
  <si>
    <t>006R01755</t>
  </si>
  <si>
    <t>Тонер-картридж стандартной емкости Xerox 006R01755 (голубой)</t>
  </si>
  <si>
    <t>006R01756</t>
  </si>
  <si>
    <t>Тонер-картридж стандартной емкости Xerox 006R01756 (малиновый)</t>
  </si>
  <si>
    <t>006R01757</t>
  </si>
  <si>
    <t>Тонер-картридж стандартной емкости Xerox 006R01757 (жёлтый)</t>
  </si>
  <si>
    <t>013R00681</t>
  </si>
  <si>
    <t>Фотобарабан Xerox 013R00681 (по одному на каждый цвет)</t>
  </si>
  <si>
    <t>006R01606</t>
  </si>
  <si>
    <t>Тонер-картридж (двойная упаковка) Xerox 006R01606 / 006R01605</t>
  </si>
  <si>
    <t>Тонер-картридж (двойная упаковка), Xerox, 006R01606 / 006R01605, Для Xerox WorkCentre 5945 / 5955, 62 000 страниц (А4)</t>
  </si>
  <si>
    <t>006R01146</t>
  </si>
  <si>
    <t>Тонер-туба Xerox 006R01146</t>
  </si>
  <si>
    <t>Тонер-туба, Xerox, 006R01146, Для Xerox WorkCentre 165/175/265/275/5665/5675/5687/5765/5775/5790, 108 000 страниц (А4)</t>
  </si>
  <si>
    <t>006R90357</t>
  </si>
  <si>
    <t>Тонер-картридж Xerox 006R90357</t>
  </si>
  <si>
    <t>Тонер-картридж, Xerox, 006R90357, Для Xerox Nuvera 100EA/120EA/144EA/157EA/200EA</t>
  </si>
  <si>
    <t>006R01773</t>
  </si>
  <si>
    <t>Тонер-картридж Xerox 006R01773</t>
  </si>
  <si>
    <t>Тонер-картридж, Xerox, 006R01773, Для Xerox AltaLink B8170, 52 000 страниц (А4)</t>
  </si>
  <si>
    <t>506P80001</t>
  </si>
  <si>
    <t>506P80010</t>
  </si>
  <si>
    <t>Проявитель ROWE (BT0000/07/00/030)</t>
  </si>
  <si>
    <t>Проявитель, ROWE, (BT0000/07/00/030), Для Xerox ROWE Ecoprint i4/i6/i8/i10, RCS 4000/6000/8000/9000, 50 000 метров погонных</t>
  </si>
  <si>
    <t>676K51551</t>
  </si>
  <si>
    <t>Проявитель Xerox 676K51551 / 607K12411 / 676K51550 / 607K12410 (малиновый)</t>
  </si>
  <si>
    <t>008R08102</t>
  </si>
  <si>
    <t>Контейнер для отработанного тонера Xerox 008R08102</t>
  </si>
  <si>
    <t>Р/М (PSG)</t>
  </si>
  <si>
    <t>006R01766</t>
  </si>
  <si>
    <t>Тонер-картридж Xerox 006R01766</t>
  </si>
  <si>
    <t>Тонер-картридж, Xerox, 006R01766, Для Xerox PrimeLink B9100/B9110/B9125/B9136, 71 500 страниц (А4)</t>
  </si>
  <si>
    <t>013R00684</t>
  </si>
  <si>
    <t>Принт-картридж Xerox 013R00684</t>
  </si>
  <si>
    <t>Принт-картридж, Xerox, 013R00684, Для Xerox PrimeLink B9100/B9110/B9125/B9136, 800 000 страниц (А4)</t>
  </si>
  <si>
    <t>006R90349</t>
  </si>
  <si>
    <t>Тонер-картридж Xerox 006R90349 (жёлтый)</t>
  </si>
  <si>
    <t>Тонер-картридж, Xerox, 006R90349 (жёлтый), Для Xerox DocuColor 7000/8000, 87 750 страниц (А4)</t>
  </si>
  <si>
    <t>006R90347</t>
  </si>
  <si>
    <t>Тонер-картридж Xerox 006R90347 (голубой)</t>
  </si>
  <si>
    <t>Тонер-картридж, Xerox, 006R90347 (голубой), Для Xerox DC 7000/8000, 6 000 страниц</t>
  </si>
  <si>
    <t>006R01668</t>
  </si>
  <si>
    <t>Тонер-картридж Xerox 006R01668</t>
  </si>
  <si>
    <t>Тонер-картридж, Xerox, 006R01668, Для Xerox D136, 65 000 страниц (А4)</t>
  </si>
  <si>
    <t>505S00040</t>
  </si>
  <si>
    <t>Проявитель Xerox 505S00040 (жёлтый)</t>
  </si>
  <si>
    <t>Проявитель, Xerox, 505S00040 (жёлтый), Для Xerox Versant 80/180/2100/3100, 55 000 страниц (А4)</t>
  </si>
  <si>
    <t>505S00039</t>
  </si>
  <si>
    <t>Проявитель Xerox 505S00039 (малиновый)</t>
  </si>
  <si>
    <t>Проявитель, Xerox, 505S00039 (малиновый), Для Xerox Versant 80/180/2100/3100, 55 000 страниц (А4)</t>
  </si>
  <si>
    <t>505S00038</t>
  </si>
  <si>
    <t>Проявитель Xerox 505S00038 (голубой)</t>
  </si>
  <si>
    <t>Проявитель, Xerox, 505S00038 (голубой), Для Xerox Versant 80/180/2100/3100, 55 000 страниц (А4)</t>
  </si>
  <si>
    <t>505S00037</t>
  </si>
  <si>
    <t>Проявитель Xerox 505S00037 (чёрный)</t>
  </si>
  <si>
    <t>Проявитель, Xerox, 505S00037 (чёрный), Для Xerox Versant 80/180/2100/3100, 55 000 страниц (А4)</t>
  </si>
  <si>
    <t>006R90348</t>
  </si>
  <si>
    <t>Тонер-картридж Xerox 006R90348 (малиновый)</t>
  </si>
  <si>
    <t>Тонер-картридж, Xerox, 006R90348 (малиновый), Для Xerox DocuColor 7000/8000</t>
  </si>
  <si>
    <t>008R12925</t>
  </si>
  <si>
    <t>Картридж скрепок Xerox 008R12925 / 029K92040</t>
  </si>
  <si>
    <t>Картридж скрепок, Xerox, 008R12925 / 029K92040, Для Xerox Phaser 7800/7760, DocuColor 240/242/250, Versant 80 press</t>
  </si>
  <si>
    <t>3320 (106R02304)</t>
  </si>
  <si>
    <t>Картридж Europrint EPC-106R02773 (P3020)</t>
  </si>
  <si>
    <t>Драм-картридж Europrint EPC-101R00474 (WC3225)</t>
  </si>
  <si>
    <t>Картридж Europrint EPC-106R03623 (WC3345)</t>
  </si>
  <si>
    <t>Драм-картридж, Europrint, EPC-101R00554, Для принтеров Xerox VersaLink B400/B405, 65 000 страниц (А4)</t>
  </si>
  <si>
    <t>Картридж Europrint EPC-106R03941 (B600/605)</t>
  </si>
  <si>
    <t>Картридж Europrint EPC-106R01529 (WC3550)</t>
  </si>
  <si>
    <t>Тонер-картридж, Europrint, EPC-106R01305, Для принтеров Xerox WorkCentre 5225/5230, 30000 страниц.</t>
  </si>
  <si>
    <t>EPC-006R01573 (WC5019)</t>
  </si>
  <si>
    <t>Тонер-картридж Europrint EPC-006R01573 (WC5019)</t>
  </si>
  <si>
    <t>Тонер-картридж Europrint WC M118/M118i</t>
  </si>
  <si>
    <t>Тонер-картридж, Europrint, EPC-M118 (006R01179), Для принтеров Xerox WC M118/M118i, 11000 страниц.</t>
  </si>
  <si>
    <t>Картридж Europrint EPC-106R03485 (6510/6515)</t>
  </si>
  <si>
    <t>Картридж Europrint EPC-106R03486 (6510/6515)</t>
  </si>
  <si>
    <t>Картридж Europrint EPC-106R03487 (6510/6515)</t>
  </si>
  <si>
    <t>Картридж Europrint EPC-106R03488 (6510/6515)</t>
  </si>
  <si>
    <t>Лазерные HP</t>
  </si>
  <si>
    <t>Картридж Europrint EPC-W1103A</t>
  </si>
  <si>
    <t>Картридж, Europrint, EPC-W1103A, Для принтеров HP Neverstop Laser 1000/1200, 2500 страниц.</t>
  </si>
  <si>
    <t>Картридж Europrint EPC-CF214A</t>
  </si>
  <si>
    <t>Картридж, Europrint, EPC-CF214A, Для принтеров HP LaserJet Pro 700 M712/M715/M725, Canon LBP8710/8720/8730/8750/8780, 10000 страниц.</t>
  </si>
  <si>
    <t>Картридж Europrint EPC-CF214X</t>
  </si>
  <si>
    <t>Картридж, Europrint, EPC-CF214X, Для принтеров HP LaserJet Pro 700 M712/M715/M725, Canon LBP8710/8720/8730/8750/8780, 17500 страниц.</t>
  </si>
  <si>
    <t>Картридж Europrint EPC-CF219A</t>
  </si>
  <si>
    <t>Картридж, Europrint, EPC-CF219A, Для принтеров HP LaserJet Pro M102/M104/MFP M130/M132, 12000 страниц.</t>
  </si>
  <si>
    <t>Картридж Europrint EPC-CF226X</t>
  </si>
  <si>
    <t>Картридж, Europrint, EPC-CF226X, Для принтеров HP LaserJet Pro M402/MFP M426, 10500 страниц.</t>
  </si>
  <si>
    <t>Картридж Europrint EPC-CF230A</t>
  </si>
  <si>
    <t>Картридж, Europrint, EPC-CF230A, Для принтеров HP LaserJet Pro M203/MFP M227, 1600 страниц.</t>
  </si>
  <si>
    <t>Картридж Europrint EPC-CF234A</t>
  </si>
  <si>
    <t>Картридж, Europrint, EPC-CF234A, Для принтеров HP LaserJet Ultra M106/MFP M134a, 9200 страниц.</t>
  </si>
  <si>
    <t>Картридж Europrint EPC-CF237A</t>
  </si>
  <si>
    <t>Картридж, Europrint, EPC-CF237A, Для принтеров HP LaserJet Enterprise M607/M608/M609/M631/M632, 11000 страниц.</t>
  </si>
  <si>
    <t>EPC-CF244A</t>
  </si>
  <si>
    <t>Картридж Europrint EPC-CF244A</t>
  </si>
  <si>
    <t>Картридж, Europrint, EPC-CF244A, Для принтеров HP LaserJet Pro M15/MFP M28, 1000 страниц.</t>
  </si>
  <si>
    <t>Картридж Europrint EPC-CE255X</t>
  </si>
  <si>
    <t>Картридж Europrint EPC-CF280A</t>
  </si>
  <si>
    <t>Картридж, Europrint, EPC-CF280A, Для принтеров HP LaserJet Pro 400 M401/MFP M425, 2700 страниц.</t>
  </si>
  <si>
    <t>Картридж Europrint EPC-CF280X</t>
  </si>
  <si>
    <t>Картридж, Europrint, EPC-CF280X, Для принтеров HP LaserJet Pro 400 M401/MFP M425, 6900 страниц.</t>
  </si>
  <si>
    <t>Картридж Europrint EPC-CF283X</t>
  </si>
  <si>
    <t>Картридж, Europrint, EPC-CF283X, Для принтеров HP LaserJet Pro M201/M202/M225/M226, 2500 страниц.</t>
  </si>
  <si>
    <t>Картридж Europrint EPC-CE285A</t>
  </si>
  <si>
    <t>Картридж, Europrint, EPC-CE285A, Для принтеров HP LaserJet P1102/M1132/M1212, 1600 страниц.</t>
  </si>
  <si>
    <t>Картридж Europrint EPC-CE505X</t>
  </si>
  <si>
    <t>Картридж, Europrint, EPC-CE505X, Для принтеров HP LaserJet P2055, 6500 страниц.</t>
  </si>
  <si>
    <t>CF541A/054C</t>
  </si>
  <si>
    <t>CF543A/054M</t>
  </si>
  <si>
    <t>CLF-CE401A</t>
  </si>
  <si>
    <t>Картридж Colorfix CLF-CE401A</t>
  </si>
  <si>
    <t>Картридж, Colorfix, CLF-CE401A, Синий, Для принтеров HP Color LaserJet Enterprise M551n/M551dn/M551xh/M575f/M575dn//M570dw/500 M570dn, 6000 страниц.</t>
  </si>
  <si>
    <t>CLF-CE403A</t>
  </si>
  <si>
    <t>Картридж Colorfix CLF-CE403A</t>
  </si>
  <si>
    <t>Картридж, Colorfix, CLF-CE403A, Пурпурный, Для принтеров HP Color LaserJet Enterprise M551n/M551dn/M551xh/M575f/M575dn//M570dw/500 M570dn, 6000 страниц.</t>
  </si>
  <si>
    <t>Картридж Europrint EPC-W2070A</t>
  </si>
  <si>
    <t>Картридж Europrint EPC-W2071A</t>
  </si>
  <si>
    <t>Картридж Europrint EPC-W2072A</t>
  </si>
  <si>
    <t>Картридж Europrint EPC-W2073A</t>
  </si>
  <si>
    <t>Картридж Europrint EPC-CE251A</t>
  </si>
  <si>
    <t>Картридж, Europrint, EPC-CE251A, Синий, Для принтеров HP Color LaserJet CP3525/CM3530, 7000 страниц.</t>
  </si>
  <si>
    <t>Картридж Europrint EPC-CE253A</t>
  </si>
  <si>
    <t>Картридж, Europrint, EPC-CE253A, Пурпурный, Для принтеров HP Color LaserJet CP3525/CM3530, 7000 страниц.</t>
  </si>
  <si>
    <t>Картридж Europrint EPC-CE271A</t>
  </si>
  <si>
    <t>Картридж, Europrint, EPC-CE271A, Синий, Для принтеров HP Color LaserJet Enterprise CP5520/5525, 15000 страниц, (восстановленный).</t>
  </si>
  <si>
    <t>Картридж Europrint EPC-CF302A</t>
  </si>
  <si>
    <t>Картридж, Europrint, EPC-CF302A, Жёлтый, Для принтеров HP Color LaserJet Enterprise flow M880, 32000 страниц.</t>
  </si>
  <si>
    <t>EPC-314A</t>
  </si>
  <si>
    <t>Картридж Europrint EPC-CE320A</t>
  </si>
  <si>
    <t>Картридж, Europrint, EPC-CE320A, Чёрный, Для принтеров HP Color LaserJet Pro CP1525/CM1415, 2000 страниц.</t>
  </si>
  <si>
    <t>Картридж Europrint EPC-CE321A</t>
  </si>
  <si>
    <t>Картридж, Europrint, EPC-CE321A, Синий, Для принтеров HP Color LaserJet Pro CP1525/CM1415, 1300 страниц.</t>
  </si>
  <si>
    <t>Картридж Europrint EPC-CE322A</t>
  </si>
  <si>
    <t>Картридж, Europrint, EPC-CE322A, Жёлтый, Для принтеров HP Color LaserJet Pro CP1525/CM1415, 1300 страниц.</t>
  </si>
  <si>
    <t>Картридж Europrint EPC-CE323A</t>
  </si>
  <si>
    <t>Картридж, Europrint, EPC-CE323A, Пурпурный, Для принтеров HP Color LaserJet Pro CP1525/CM1415, 1300 страниц.</t>
  </si>
  <si>
    <t>Картридж Europrint EPC-CF321A</t>
  </si>
  <si>
    <t>Картридж, Europrint, EPC-CF321A, Синий, Для принтеров HP Color LaserJet Enterprise M651/M680, 16500 страниц.</t>
  </si>
  <si>
    <t>Картридж Europrint EPC-CF322A</t>
  </si>
  <si>
    <t>Картридж, Europrint, EPC-CF322A, Жёлтый, Для принтеров HP Color LaserJet Enterprise M651/M680, 16500 страниц.</t>
  </si>
  <si>
    <t>Картридж Europrint EPC-CF323A</t>
  </si>
  <si>
    <t>Картридж, Europrint, EPC-CF323A, Пурпурный, Для принтеров HP Color LaserJet Enterprise M651/M680, 16500 страниц.</t>
  </si>
  <si>
    <t>Картридж Europrint EPC-CF330X</t>
  </si>
  <si>
    <t>Картридж, Europrint, EPC-CF330X, Чёрный, Для принтеров HP Color LaserJet M651dn/n, 20500 страниц.</t>
  </si>
  <si>
    <t>Картридж Europrint EPC-CF331A</t>
  </si>
  <si>
    <t>Картридж, Europrint, EPC-CF331A, Синий, Для принтеров HP Color LaserJet M651dn/n, 15000 страниц.</t>
  </si>
  <si>
    <t>Картридж Europrint EPC-CF332A</t>
  </si>
  <si>
    <t>Картридж, Europrint, EPC-CF332A, Жёлтый, Для принтеров HP Color LaserJet M651dn/n, 15000 страниц.</t>
  </si>
  <si>
    <t>Картридж Europrint EPC-CF333A</t>
  </si>
  <si>
    <t>Картридж, Europrint, EPC-CF333A, Пурпурный, Для принтеров HP Color LaserJet M651dn/n, 15000 страниц.</t>
  </si>
  <si>
    <t>EPC-CF353A</t>
  </si>
  <si>
    <t>Картридж Europrint EPC-CF353A</t>
  </si>
  <si>
    <t>Картридж, Europrint, EPC-CF353A, Пурпурный, Для принтеров HP Color LaserJet Pro MFP M176/M177, 1000 страниц.</t>
  </si>
  <si>
    <t>EPC-CF360A</t>
  </si>
  <si>
    <t>Картридж Europrint EPC-CF360A</t>
  </si>
  <si>
    <t>Картридж, Europrint, EPC-CF360A, Чёрный, Для принтеров HP Color LaserJet Enterprise M552dn/M553dn/M553n/M553x, 6000 страниц.</t>
  </si>
  <si>
    <t>EPC-CF361A</t>
  </si>
  <si>
    <t>Картридж Europrint EPC-CF361A</t>
  </si>
  <si>
    <t>Картридж, Europrint, EPC-CF361A, Синий, Для принтеров HP Color LaserJet Enterprise M552dn/M553dn/M553n/M553x, 5000 страниц.</t>
  </si>
  <si>
    <t>EPC-CF362A</t>
  </si>
  <si>
    <t>Картридж Europrint EPC-CF362A</t>
  </si>
  <si>
    <t>Картридж, Europrint, EPC-CF362A, Жёлтый, Для принтеров HP Color LaserJet Enterprise M552dn/M553dn/M553n/M553x, 5000 страниц.</t>
  </si>
  <si>
    <t>EPC-CF363A</t>
  </si>
  <si>
    <t>Картридж Europrint EPC-CF363A</t>
  </si>
  <si>
    <t>Картридж, Europrint, EPC-CF363A, Пурпурный, Для принтеров HP Color LaserJet Enterprise M552dn/M553dn/M553n/M553x, 5000 страниц.</t>
  </si>
  <si>
    <t>Картридж Europrint EPC-CF401A</t>
  </si>
  <si>
    <t>Картридж, Europrint, EPC-CF401A, Синий, Для принтеров HP Color LaserJet Pro M252/MFP M274/M277, 1400 страниц.</t>
  </si>
  <si>
    <t>Картридж Europrint EPC-CF402A</t>
  </si>
  <si>
    <t>Картридж, Europrint, EPC-CF402A, Жёлтый, Для принтеров HP Color LaserJet Pro M252/MFP M274/M277, 1400 страниц.</t>
  </si>
  <si>
    <t>EPC-CF403A</t>
  </si>
  <si>
    <t>Картридж Europrint EPC-CF403A</t>
  </si>
  <si>
    <t>Картридж, Europrint, EPC-CF403A, Пурпурный, Для принтеров HP Color LaserJet Pro M252/MFP M274/M277, 1400 страниц.</t>
  </si>
  <si>
    <t>Картридж Europrint EPC-CE410A</t>
  </si>
  <si>
    <t>Картридж, Europrint, EPC-CE410A, Чёрный, Для принтеров HP Color LaserJet Pro 300 M351/M375/Pro 400 M451/M475, 2200 страниц.</t>
  </si>
  <si>
    <t>Картридж Europrint EPC-CE411A</t>
  </si>
  <si>
    <t>Картридж, Europrint, EPC-CE411A, Синий, Для принтеров HP Color LaserJet Pro 300 M351/M375/Pro 400 M451/M475, 2600 страниц.</t>
  </si>
  <si>
    <t>Картридж Europrint EPC-CE412A</t>
  </si>
  <si>
    <t>Картридж, Europrint, EPC-CE412A, Жёлтый, Для принтеров HP Color LaserJet Pro 300 M351/M375/Pro 400 M451/M475, 2600 страниц.</t>
  </si>
  <si>
    <t>Картридж Europrint EPC-CE413A</t>
  </si>
  <si>
    <t>Картридж, Europrint, EPC-CE413A, Пурпурный, Для принтеров HP Color LaserJet Pro 300 M351/M375/Pro 400 M451/M475, 2600 страниц.</t>
  </si>
  <si>
    <t>Картридж Europrint EPC-CF410A</t>
  </si>
  <si>
    <t>Картридж, Europrint, EPC-CF410A, Чёрный, Для принтеров HP LaserJet Pro M377/M452/M477, 2300 страниц.</t>
  </si>
  <si>
    <t>Картридж Europrint EPC-CF411A</t>
  </si>
  <si>
    <t>Картридж, Europrint, EPC-CF411A, Синий, Для принтеров HP LaserJet Pro M377/M452/M477, 2300 страниц.</t>
  </si>
  <si>
    <t>Картридж Europrint EPC-CF412A</t>
  </si>
  <si>
    <t>Картридж, Europrint, EPC-CF412A, Жёлтый, Для принтеров HP LaserJet Pro M377/M452/M477, 2300 страниц.</t>
  </si>
  <si>
    <t>Картридж Europrint EPC-CF413A</t>
  </si>
  <si>
    <t>Картридж, Europrint, EPC-CF413A, Пурпурный, Для принтеров HP LaserJet Pro M377/M452/M477, 2300 страниц.</t>
  </si>
  <si>
    <t>Картридж Europrint EPC-CF450A</t>
  </si>
  <si>
    <t>Картридж, Europrint, EPC-CF450A, Чёрный, Для принтеров HP Color LaserJet M652/653/M681/682, 12500 страниц.</t>
  </si>
  <si>
    <t>Картридж Europrint EPC-CF451A</t>
  </si>
  <si>
    <t>Картридж, Europrint, EPC-CF451A, Синий, Для принтеров HP Color LaserJet M652/653/M681/682, 10500 страниц.</t>
  </si>
  <si>
    <t>Картридж Europrint EPC-CF452A</t>
  </si>
  <si>
    <t>Картридж, Europrint, EPC-CF452A, Жёлтый, Для принтеров HP Color LaserJet M652/653/M681/682, 10500 страниц.</t>
  </si>
  <si>
    <t>Картридж Europrint EPC-CF453A</t>
  </si>
  <si>
    <t>Картридж, Europrint, EPC-CF453A, Пурпурный, Для принтеров HP Color LaserJet M652/653/M681/682, 10500 страниц.</t>
  </si>
  <si>
    <t>EPC-530A (CC530A)</t>
  </si>
  <si>
    <t>Картридж Europrint EPC-CF530A</t>
  </si>
  <si>
    <t>Картридж, Europrint, EPC-CF530A, Чёрный, Для принтеров HP Color LaserJet Pro M154/M180/M181, 1100 страниц.</t>
  </si>
  <si>
    <t>Картридж Europrint EPC-CF531A</t>
  </si>
  <si>
    <t>Картридж, Europrint, EPC-CF531A, Синий, Для принтеров HP Color LaserJet Pro M154/M180/M181, 900 страниц.</t>
  </si>
  <si>
    <t>Картридж Europrint EPC-CF532A</t>
  </si>
  <si>
    <t>Картридж, Europrint, EPC-CF532A, Жёлтый, Для принтеров HP Color LaserJet Pro M154/M180/M181, 900 страниц.</t>
  </si>
  <si>
    <t>Картридж Europrint EPC-CF533A</t>
  </si>
  <si>
    <t>Картридж, Europrint, EPC-CF533A, Пурпурный, Для принтеров HP Color LaserJet Pro M154/M180/M181, 900 страниц.</t>
  </si>
  <si>
    <t>Картридж Europrint EPC-CF543A</t>
  </si>
  <si>
    <t>Картридж, Europrint, EPC-CF543A, Пурпурный, Для принтеров HP Сolor LaserJet Pro M254/M280/M281, 1300 страниц.</t>
  </si>
  <si>
    <t>Картридж Europrint EPC-CE740A</t>
  </si>
  <si>
    <t>Картридж Europrint EPC-CE741A</t>
  </si>
  <si>
    <t>Картридж Europrint EPC-CE742A</t>
  </si>
  <si>
    <t>Картридж Europrint EPC-CE743A</t>
  </si>
  <si>
    <t>Картридж Europrint EPC-Q2612A</t>
  </si>
  <si>
    <t>Картридж, Europrint, EPC-Q2612A, Для принтеров HP LaserJet 1010/1012/1015/1020/3015/3020/3030/ 3050/3052/3055/M1005/1018/1022, 2000 страниц.</t>
  </si>
  <si>
    <t>Картридж Europrint EPC-CZ192A</t>
  </si>
  <si>
    <t>Картридж, Europrint, EPC-CZ192A, Для принтеров HP LaserJet Pro M435/M701/M706, 12000 страниц.</t>
  </si>
  <si>
    <t>Картридж Europrint EPC-W1106A</t>
  </si>
  <si>
    <t>Картридж Europrint EPC-CF540X</t>
  </si>
  <si>
    <t>Картридж Europrint EPC-CF541X</t>
  </si>
  <si>
    <t>Картридж Europrint EPC-CF542X</t>
  </si>
  <si>
    <t>Картридж Europrint EPC-CF543X</t>
  </si>
  <si>
    <t>Картридж Europrint EPC-CF232A</t>
  </si>
  <si>
    <t>Картридж Europrint EPC-CF237X</t>
  </si>
  <si>
    <t>EPC-CF411X</t>
  </si>
  <si>
    <t>Картридж Europrint EPC-CF411X</t>
  </si>
  <si>
    <t>Картридж, Europrint, EPC-CF411X, Голубой, Для HP LaserJet Pro M477fdn/M477fdw/M477fnw/M452dn/M452nw, 5 000 страниц (А4)</t>
  </si>
  <si>
    <t>EPC-CF413X</t>
  </si>
  <si>
    <t>Картридж Europrint EPC-CF413X</t>
  </si>
  <si>
    <t>Картридж, Europrint, EPC-CF413X, Пурпурный, Для HP LaserJet Pro M477fdn/M477fdw/M477fnw/M452dn/M452nw, 5 000 страниц (А4)</t>
  </si>
  <si>
    <t>Картридж Europrint EPC-W1360A</t>
  </si>
  <si>
    <t>Картридж Europrint EPC-W1360X</t>
  </si>
  <si>
    <t>Картридж Europrint EPC-CE255A</t>
  </si>
  <si>
    <t>Картридж Europrint EPC-CF210A</t>
  </si>
  <si>
    <t>Картридж, Europrint, EPC-CF210A, Чёрный, Для принтеров HP LaserJet Pro 200 color M251/MFP M276, 1600 страниц.</t>
  </si>
  <si>
    <t>CE253A/CE403A</t>
  </si>
  <si>
    <t>Картридж Colorfix CE253A/CE403A</t>
  </si>
  <si>
    <t>Картридж Europrint EPC-W2210A</t>
  </si>
  <si>
    <t>Картридж Europrint EPC-W2211A</t>
  </si>
  <si>
    <t>Картридж Europrint EPC-W2212A</t>
  </si>
  <si>
    <t>Картридж Europrint EPC-W2213A</t>
  </si>
  <si>
    <t>Картридж Europrint EPC-W1500A</t>
  </si>
  <si>
    <t>EPC-039</t>
  </si>
  <si>
    <t>Картридж Europrint EPC-039</t>
  </si>
  <si>
    <t>Картридж, Europrint, EPC-039, Для принтеров Canon imageCLASS LBP351/352dn/LBP351x/352x, 11000 страниц.</t>
  </si>
  <si>
    <t>Картридж Europrint EPC-047</t>
  </si>
  <si>
    <t>Картридж, Europrint, EPC-047, Для принтеров Canon MF-112/MF-113W/LBP-112/LBP-113W, 1600 страниц.</t>
  </si>
  <si>
    <t>Картридж Europrint EPC-051</t>
  </si>
  <si>
    <t>Картридж, Europrint, EPC-051, Для принтеров Canon MF-264DW, MF-267DW, MF-269DW, LBP-113W, LBP-162DW, 1700 страниц.</t>
  </si>
  <si>
    <t>Картридж Europrint EPC-052H</t>
  </si>
  <si>
    <t>Картридж, Europrint, EPC-052H, Для принтеров Canon LBP212/214/215/MF421/426/428/429, 9200 страниц.</t>
  </si>
  <si>
    <t>Картридж Europrint EPC-725</t>
  </si>
  <si>
    <t>Картридж, Europrint, EPC-725, Для принтеров Canon i-SENSYS LBP-6000/6000B/6020/6030, MF3010, 1600 страниц.</t>
  </si>
  <si>
    <t>Картридж Europrint EPC-728</t>
  </si>
  <si>
    <t>Картридж, Europrint, EPC-728, Для принтеров Canon i-SENSYS MF4410/4420/4430/4450/4550/4570/ 4580/4730/4870, 2100 страниц.</t>
  </si>
  <si>
    <t>Картридж Europrint EPC-737</t>
  </si>
  <si>
    <t>Картридж, Europrint, EPC-737, Для принтеров Canon i-SENSYS MF211/212/216/217/226/229/231, 2400 страниц.</t>
  </si>
  <si>
    <t>Картридж Europrint EPC-045K</t>
  </si>
  <si>
    <t>Картридж, Europrint, EPC-045K, Чёрный, Для принтеров Canon Color imageCLASS MF634/MF632/LBP612, i-SENSYS MF631/633/635/LBP611/613, Satera MF634/MF632, 1400 страниц.</t>
  </si>
  <si>
    <t>Картридж Europrint EPC-045C</t>
  </si>
  <si>
    <t>Картридж Europrint EPC-045M</t>
  </si>
  <si>
    <t>Картридж, Europrint, EPC-045M, Пурпурный, Для принтеров Canon Color imageCLASS MF634/MF632/LBP612, i-SENSYS MF631/633/635/LBP611/613, Satera MF634/MF632, 1300 страниц.</t>
  </si>
  <si>
    <t>Картридж Europrint EPC-045Y</t>
  </si>
  <si>
    <t>Картридж, Europrint, EPC-045Y, Жёлтый, Для принтеров Canon Color imageCLASS MF634/MF632/LBP612, i-SENSYS MF631/633/635/LBP611/613, Satera MF634/MF632, 1300 страниц.</t>
  </si>
  <si>
    <t>Картридж Europrint EPC-046K</t>
  </si>
  <si>
    <t>Картридж, Europrint, EPC-046K, Чёрный, Для принтеров Canon Color imageCLASS LBP654/MF735Cdw/MF731Cdw/MF733Cdw/MF732Cdw/734Cdw/MF735CX, i-SENSYS LBP654Cx/653Cdw, Satera MF735Cdw/MF733Cdw/MF731Cdw/LBP654Cdw/LBP652C/LBP651CL, 2200 страниц.</t>
  </si>
  <si>
    <t>Картридж Europrint EPC-046C</t>
  </si>
  <si>
    <t>Картридж, Europrint, EPC-046C, Синий, Для принтеров Canon Color imageCLASS LBP654/MF735Cdw/MF731Cdw/MF733Cdw/MF732Cdw/734Cdw/MF735CX, i-SENSYS LBP654Cx/653Cdw, Satera MF735Cdw/MF733Cdw/MF731Cdw/LBP654Cdw/LBP652C/LBP651CL, 2300 страниц.</t>
  </si>
  <si>
    <t>Картридж Europrint EPC-046M</t>
  </si>
  <si>
    <t>Картридж, Europrint, EPC-046M, Пурпурный, Для принтеров Canon Color imageCLASS LBP654/MF735Cdw/MF731Cdw/MF733Cdw/MF732Cdw/734Cdw/MF735CX, i-SENSYS LBP654Cx/653Cdw, Satera MF735Cdw/MF733Cdw/MF731Cdw/LBP654Cdw/LBP652C/LBP651CL, 2300 страниц.</t>
  </si>
  <si>
    <t>Картридж Europrint EPC-046Y</t>
  </si>
  <si>
    <t>Картридж, Europrint, EPC-046Y, Жёлтый, Для принтеров Canon Color imageCLASS LBP654/MF735Cdw/MF731Cdw/MF733Cdw/MF732Cdw/734Cdw/MF735CX, i-SENSYS LBP654Cx/653Cdw, Satera MF735Cdw/MF733Cdw/MF731Cdw/LBP654Cdw/LBP652C/LBP651CL, 2300 страниц.</t>
  </si>
  <si>
    <t>Картридж Europrint EPC-054K</t>
  </si>
  <si>
    <t>Картридж, Europrint, EPC-054K, Чёрный, Для принтеров Canon imageCLASS MF640c/MF641CW/MF642CDW/MF643CDW/MF644CDW/MF645CX/LBP621CW/LBP622CDW/LBP623CDW, 1500 страниц.</t>
  </si>
  <si>
    <t>Картридж Europrint EPC-054C</t>
  </si>
  <si>
    <t>Картридж, Europrint, EPC-054C, Синий, Для принтеров Canon imageCLASS MF640c/MF641CW/MF642CDW/MF643CDW/MF644CDW/MF645CX/LBP621CW/LBP622CDW/LBP623CDW, 1200 страниц.</t>
  </si>
  <si>
    <t>Картридж Europrint EPC-054M</t>
  </si>
  <si>
    <t>Картридж, Europrint, EPC-054M, Пурпурный, Для принтеров Canon imageCLASS MF640c/MF641CW/MF642CDW/MF643CDW/MF644CDW/MF645CX/LBP621CW/LBP622CDW/LBP623CDW, 1200 страниц.</t>
  </si>
  <si>
    <t>Картридж Europrint EPC-054Y</t>
  </si>
  <si>
    <t>Картридж, Europrint, EPC-054Y, Жёлтый, Для принтеров Canon imageCLASS MF640c/MF641CW/MF642CDW/MF643CDW/MF644CDW/MF645CX/LBP621CW/LBP622CDW/LBP623CDW, 1200 страниц.</t>
  </si>
  <si>
    <t>Тонер-картридж Europrint NPG-28/C-EXV-14</t>
  </si>
  <si>
    <t>Тонер-картридж, Europrint, NPG-28/C-EXV-14, Для копиров Canon iR-2016/2018/2020/2022/2025/2030/2318/2320/2420/2422, 8300 страниц.</t>
  </si>
  <si>
    <t>Тонер-картридж Europrint NPG-51/C-EXV-33</t>
  </si>
  <si>
    <t>Тонер-картридж, Europrint, NPG-51/C-EXV-33, Для копиров Canon iR-2520/2525/2530, 21000 страниц.</t>
  </si>
  <si>
    <t>NPG-59/C-EXV42</t>
  </si>
  <si>
    <t>Тонер-картридж Europrint NPG-59/C-EXV42</t>
  </si>
  <si>
    <t>Картридж Europrint EPC-EP27</t>
  </si>
  <si>
    <t>Картридж, Europrint, EPC-EP27, Для принтеров Canon MF3110/3220/3228/3240/5530/5550/5630/5650/ 5730/5750/5770, LBP-3200, 2500 страниц.</t>
  </si>
  <si>
    <t>Картридж Europrint EPC-055BK</t>
  </si>
  <si>
    <t>EPC-055C</t>
  </si>
  <si>
    <t>Картридж Europrint EPC-055C</t>
  </si>
  <si>
    <t>EPC-055M</t>
  </si>
  <si>
    <t>Картридж Europrint EPC-055M</t>
  </si>
  <si>
    <t>Картридж Europrint EPC-055Y</t>
  </si>
  <si>
    <t>Лазерные Samsung</t>
  </si>
  <si>
    <t>MLT-D1043S</t>
  </si>
  <si>
    <t>Картридж Europrint EPC-MLT-D101S</t>
  </si>
  <si>
    <t>Картридж, Europrint, EPC-MLT-D101S, Для принтеров Samsung ML-2160/2161/2162/2163/2165/2166/2168, SCX-3400/3401/3405/3406, 1500 страниц.</t>
  </si>
  <si>
    <t>Картридж Europrint EPC-MLT-D104S</t>
  </si>
  <si>
    <t>Картридж, Europrint, EPC-MLT-D104S, Для принтеров Samsung ML-1666/1661/1665/1860/1865, SCX-3200/ 3205/3217, 1500 страниц.</t>
  </si>
  <si>
    <t>Картридж Europrint EPC-MLT-D111S</t>
  </si>
  <si>
    <t>Картридж, Europrint, EPC-MLT-D111S, Для принтеров Samsung SL-M2020/2022/2070, 1500 страниц.</t>
  </si>
  <si>
    <t>Картридж Katun CLT-C409S</t>
  </si>
  <si>
    <t>Картридж, Katun, CLT-C409S, Синий, Для принтеров Samsung CLP-310/315, CLX-3170/3175, 1000 страниц.</t>
  </si>
  <si>
    <t>Картридж Europrint EPC-SCX4200</t>
  </si>
  <si>
    <t>Картридж, Europrint, EPC-SCX4200, Для принтеров Samsung SCX-4200/4220, 3000 страниц.</t>
  </si>
  <si>
    <t>Лазерные Ricoh</t>
  </si>
  <si>
    <t>MPC2503 (Чёрный)</t>
  </si>
  <si>
    <t>Тонер-картридж Europrint MPC2503 (Чёрный)</t>
  </si>
  <si>
    <t>MPC2503 (Синий)</t>
  </si>
  <si>
    <t>Тонер-картридж Europrint MPC2503 (Синий)</t>
  </si>
  <si>
    <t>MPC2503 (Пурпурный)</t>
  </si>
  <si>
    <t>Тонер-картридж Europrint MPC2503 (Пурпурный)</t>
  </si>
  <si>
    <t>MPC2503 (Жёлтый)</t>
  </si>
  <si>
    <t>Тонер-картридж Europrint MPC2503 (Жёлтый)</t>
  </si>
  <si>
    <t>Лазерные Lexmark</t>
  </si>
  <si>
    <t>Лазерные Kyocera</t>
  </si>
  <si>
    <t>Тонер-картридж Europrint EPC-TK1130</t>
  </si>
  <si>
    <t>Тонер-картридж, Europrint, EPC-TK1130, Для принтеров Kyocera FS-1030/FS-1030MFP/DP/FS-1130MFP, ECOSYS M2030DN/2530DN, 3000 страниц.</t>
  </si>
  <si>
    <t>Лазерные Toshiba</t>
  </si>
  <si>
    <t>T-1640E</t>
  </si>
  <si>
    <t>Тонер-туба Europrint Toshiba T-1640E</t>
  </si>
  <si>
    <t>Тонер-туба, Europrint, T-1640E, Для копиров Toshiba E-Studio 163/203/165/205/166/167/207/237, 24000 страниц.</t>
  </si>
  <si>
    <t>Струйные Canon</t>
  </si>
  <si>
    <t>Тонер</t>
  </si>
  <si>
    <t>Тонер Europrint Canon FC/PC</t>
  </si>
  <si>
    <t>Тонер, Europrint, FC/PC (140 гр.), Для картриджей Canon FC/PC-100/120/108/128/200/204/206/208/210/220/224/226/ 228/230/310/330/336/530</t>
  </si>
  <si>
    <t>Тонер Europrint HP CLJ 1215/1025 Синий (10 кг)</t>
  </si>
  <si>
    <t>Тонер Europrint HP CLJ 1215/1025 Пурпурный (10 кг)</t>
  </si>
  <si>
    <t>Тонер Europrint HP CLJ 1215/1025 Жёлтый (10 кг)</t>
  </si>
  <si>
    <t>ЗИП (HVD)</t>
  </si>
  <si>
    <t>013R00692</t>
  </si>
  <si>
    <t>Комплект блока формирования изображений Xerox 013R00692</t>
  </si>
  <si>
    <t>Блок формирования изображения Xerox 013R00692</t>
  </si>
  <si>
    <t>130N01757</t>
  </si>
  <si>
    <t>130N01760</t>
  </si>
  <si>
    <t>ЗИП (GMO)</t>
  </si>
  <si>
    <t>116R00003</t>
  </si>
  <si>
    <t>ЗИП (PSG)</t>
  </si>
  <si>
    <t>Фотобарабаны HP</t>
  </si>
  <si>
    <t>M607 (OPC)</t>
  </si>
  <si>
    <t>M15 (OPC)</t>
  </si>
  <si>
    <t>MLT-D104</t>
  </si>
  <si>
    <t>Магнитные валы и валы проявки HP</t>
  </si>
  <si>
    <t>P1005 (MR)</t>
  </si>
  <si>
    <t>Магнитный вал Europrint P1005 (для картриджа CB435A)</t>
  </si>
  <si>
    <t>Магнитный вал, Europrint, P1005 (MR), В сборе, Для картриджей HP CF283A/CB435A/CB436A/CE278A/CE285A, Canon 712/713/725/726/728/737</t>
  </si>
  <si>
    <t>Магнитный вал Europrint 1200 (для картриджа C7115A)</t>
  </si>
  <si>
    <t>Магнитный вал (MR), Europrint, 1200, В сборе, Для картриджей HP С4092А/C7115A/C7115X/C3906A, Canon EP-22/EP-25/EP-27</t>
  </si>
  <si>
    <t>M402 (MR)</t>
  </si>
  <si>
    <t>Магнитный вал Europrint M402 (для картриджа Europrint EPC-226A/X)</t>
  </si>
  <si>
    <t>Магнитный вал, Europrint, M402 (MR), В сборе, Для картриджей Europrint EPC-226A/EPC-226X/EPC-228A/EPC-228X, Europrint EPC-052/052H</t>
  </si>
  <si>
    <t>Магнитный вал Europrint M607 (MR) (для картриджа EPC-237A)</t>
  </si>
  <si>
    <t>Магнитный вал, Europrint, M607 (MR), для картриджей EPC-237A</t>
  </si>
  <si>
    <t>Магнитный вал Europrint M15 (MR) (для картриджа EPC-244A)</t>
  </si>
  <si>
    <t>Магнитный вал, Europrint, M15 (MR), Для картриджей EPC-244A</t>
  </si>
  <si>
    <t>Валы проявки и подачи тонера Samsung</t>
  </si>
  <si>
    <t>Вал подачи тонера Europrint MLT-D104 (для картриджа MLT-D104S)</t>
  </si>
  <si>
    <t>Вал подачи тонера (SR), Europrint, MLT-D104, Для картриджей Samsung MLT-D104S/MLT-D104X/MLT-D1043S</t>
  </si>
  <si>
    <t>EPC-MLT-D101 (MR)</t>
  </si>
  <si>
    <t>Вал проявки Europrint EPC-MLT-D101 (MR)</t>
  </si>
  <si>
    <t>Вал проявки, Europrint, EPC-MLT101S (MR), Алюминиевый, Для картриджей EPC-MLT111/EPC-MLT101S, EPC-106R02773 (P3020)</t>
  </si>
  <si>
    <t>Валы заряда HP</t>
  </si>
  <si>
    <t>Вал заряда Europrint 1010 (для картриджа Q2612A)</t>
  </si>
  <si>
    <t>P1005 (PCR)</t>
  </si>
  <si>
    <t>Вал заряда Europrint P1005 (для картриджа CB435A)</t>
  </si>
  <si>
    <t>Валы заряда Samsung</t>
  </si>
  <si>
    <t>MLT-D101 (PCR)</t>
  </si>
  <si>
    <t>Вал заряда Europrint MLT-D101 (для картриджа MLT-D101S)</t>
  </si>
  <si>
    <t>Вал заряда, Europrint, MLT-D101 (PCR), Для картриджей Samsung MLT-D101S/MLT-D111S, Xerox 106R02773</t>
  </si>
  <si>
    <t>Дозирующие лезвия HP</t>
  </si>
  <si>
    <t>DB Used for CB435A</t>
  </si>
  <si>
    <t>Дозирующее лезвие Europrint P1005 (для картриджа CB435A)</t>
  </si>
  <si>
    <t>Дозирующее лезвие (DB), Europrint, P1005, Для картриджей HP CB435A/CB436A/CE278A/CE285A/CF283A/CF279A, Canon 712/713/725/726/728/737</t>
  </si>
  <si>
    <t>M130 (DB)</t>
  </si>
  <si>
    <t>Дозирующее лезвие Europrint M130 (DB) (для картриджей EPC-217A/EPC-218A)</t>
  </si>
  <si>
    <t>Дозирующее лезвие, Europrint, M130 (DB), Для картриджей EPC-217A/EPC-218A</t>
  </si>
  <si>
    <t>M15 (DB)</t>
  </si>
  <si>
    <t>Дозирующее лезвие Europrint M15 (DB) (для картриджа EPC-244A)</t>
  </si>
  <si>
    <t>Дозирующее лезвие, Europrint, M15 (DB), Для картриджей EPC-244A</t>
  </si>
  <si>
    <t>M607 (DB)</t>
  </si>
  <si>
    <t>Дозирующее лезвие Europrint M607 (DB) (для ОЕМ картриджа EPC-237A)</t>
  </si>
  <si>
    <t>Дозирующее лезвие, Europrint, M607 (DB), Для картриджей EPC-237A</t>
  </si>
  <si>
    <t>Дозирующие лезвия Samsung</t>
  </si>
  <si>
    <t>MLT-D101 (DB)</t>
  </si>
  <si>
    <t>Дозирующее лезвие Europrint MLT-D101 (для картриджа MLT-D101S)</t>
  </si>
  <si>
    <t>Дозирующее лезвие, Europrint, MLT-D101 (DB), Для картриджей Samsung MLT-D101S/MLT-D111S/MLT-D111L, Xerox 106R02773, HP SU812A/SU698A</t>
  </si>
  <si>
    <t>Дозирующее лезвие Europrint MLT-D104 (для картриджа MLT-D1043S)</t>
  </si>
  <si>
    <t>Дозирующее лезвие (DB), Europrint, MLT-D104, Для картриджей Samsung MLT-D1043S/MLT-D104S/MLT-D104X</t>
  </si>
  <si>
    <t>Ракельные ножи HP</t>
  </si>
  <si>
    <t>M402 (VB)</t>
  </si>
  <si>
    <t>Ракельный нож Europrint M402 (для картриджа EPC-226A)</t>
  </si>
  <si>
    <t>Ракельный нож (WB), Europrint, M402, Для картриджей Europrint EPC-CF226A</t>
  </si>
  <si>
    <t>Ракельные ножи Samsung</t>
  </si>
  <si>
    <t>WB Used for MLT-101</t>
  </si>
  <si>
    <t>Ракельный нож Europrint MLT-D101 (для картриджей MLT-D101S)</t>
  </si>
  <si>
    <t>Ракельный нож (WB), Europrint, MLT-D101, Для картриджей Samsung MLT-D101S/MLT-D111S, Xerox 106R02773</t>
  </si>
  <si>
    <t>Чипы Canon</t>
  </si>
  <si>
    <t>034K</t>
  </si>
  <si>
    <t>Чип Europrint Canon 034K</t>
  </si>
  <si>
    <t>Чип, Europrint, 034K, Для картриджей Canon imageRUNNER C1225iF/1225, iC MF810Cdn, 12000 страниц.</t>
  </si>
  <si>
    <t>034C</t>
  </si>
  <si>
    <t>Чип Europrint Canon 034C</t>
  </si>
  <si>
    <t>Чип, Europrint, 034C, Для картриджей Canon imageRUNNER C1225iF/1225, iC MF810Cdn, 7300 страниц.</t>
  </si>
  <si>
    <t>034M</t>
  </si>
  <si>
    <t>Чип Europrint Canon 034M</t>
  </si>
  <si>
    <t>Чип, Europrint, 034M, Для картриджей Canon imageRUNNER C1225iF/1225, iC MF810Cdn, 7300 страниц.</t>
  </si>
  <si>
    <t>034Y</t>
  </si>
  <si>
    <t>Чип Europrint Canon 034Y</t>
  </si>
  <si>
    <t>Чип, Europrint, 034Y, Для картриджей Canon imageRUNNER C1225iF/1225, iC MF810Cdn, 7300 страниц.</t>
  </si>
  <si>
    <t>046K</t>
  </si>
  <si>
    <t>Чип Europrint Canon 046K</t>
  </si>
  <si>
    <t>Чип, Europrint, 046K, Для картриджей Canon Color imageCLASS LBP654Cdw/MF735Cdw/MF731Cdw/MF733Cdw/i-SENSYS MF732Cdw/734Cdw/735Cx/LBP654Cx/653Cdw/Satera MF731Cdw/LBP654C/LBP652C/LBP651C/MF735Cdw/MF733Cdw, 2200 страниц.</t>
  </si>
  <si>
    <t>046C</t>
  </si>
  <si>
    <t>Чип Europrint Canon 046C</t>
  </si>
  <si>
    <t>Чип, Europrint, 046C, Для картриджей Canon Color imageCLASS LBP654Cdw/MF735Cdw/MF731Cdw/MF733Cdw/i-SENSYS MF732Cdw/734Cdw/735Cx/LBP654Cx/653Cdw/Satera MF731Cdw/LBP654C/LBP652C/LBP651C/MF735Cdw/MF733Cdw, 2300 страниц.</t>
  </si>
  <si>
    <t>046M</t>
  </si>
  <si>
    <t>Чип Europrint Canon 046M</t>
  </si>
  <si>
    <t>Чип, Europrint, 046M, Для картриджей Canon Color imageCLASS LBP654Cdw/MF735Cdw/MF731Cdw/MF733Cdw/i-SENSYS MF732Cdw/734Cdw/735Cx/LBP654Cx/653Cdw/Satera MF731Cdw/LBP654C/LBP652C/LBP651C/MF735Cdw/MF733Cdw, 2300 страниц.</t>
  </si>
  <si>
    <t>046Y</t>
  </si>
  <si>
    <t>Чип Europrint Canon 046Y</t>
  </si>
  <si>
    <t>Чип, Europrint, 046Y, Для картриджей Canon Color imageCLASS LBP654Cdw/MF735Cdw/MF731Cdw/MF733Cdw/i-SENSYS MF732Cdw/734Cdw/735Cx/LBP654Cx/653Cdw/Satera MF731Cdw/LBP654C/LBP652C/LBP651C/MF735Cdw/MF733Cdw, 2300 страниц.</t>
  </si>
  <si>
    <t>041</t>
  </si>
  <si>
    <t>Чип Europrint Canon 041</t>
  </si>
  <si>
    <t>Чип, Europrint, 041, Для картриджей Canon imageCLASS LBP312x/LBP312dn/ i-SENSYS LBP312x, 10000 страниц.</t>
  </si>
  <si>
    <t>041H</t>
  </si>
  <si>
    <t>Чип Europrint Canon 041H</t>
  </si>
  <si>
    <t>Чип, Europrint, 041H, Для картриджей Canon imageCLASS LBP312x/LBP312dn/ i-SENSYS LBP312x, 20000 страниц.</t>
  </si>
  <si>
    <t>047</t>
  </si>
  <si>
    <t>Чип Europrint Canon 047</t>
  </si>
  <si>
    <t>Чип, Europrint, 047, Для картриджей Canon imageCLASS LBP113w/112/ MF113w/112, 1600 страниц.</t>
  </si>
  <si>
    <t>049 Drum</t>
  </si>
  <si>
    <t>Чип Europrint Canon 049 Drum</t>
  </si>
  <si>
    <t>Чип, Europrint, 049 Drum, Для картриджей Canon imageCLASS LBP113w/112/ MF113w/112, 12000 страниц.</t>
  </si>
  <si>
    <t>Чипы HP</t>
  </si>
  <si>
    <t>CF210A</t>
  </si>
  <si>
    <t>CE250A</t>
  </si>
  <si>
    <t>Чип Europrint HP CE250A</t>
  </si>
  <si>
    <t>Чип, Europrint, CE250A, Для картриджей HP CLJ CP3525/CM3530, 5000 страниц.</t>
  </si>
  <si>
    <t>CE251A</t>
  </si>
  <si>
    <t>Чип Europrint HP CE251A</t>
  </si>
  <si>
    <t>Чип, Europrint, CE251A, Для картриджей HP CLJ CP3525/CM3530, 7000 страниц.</t>
  </si>
  <si>
    <t>CE252A</t>
  </si>
  <si>
    <t>Чип Europrint HP CE252A</t>
  </si>
  <si>
    <t>Чип, Europrint, CE252A, Для картриджей HP CLJ CP3525/CM3530, 7000 страниц.</t>
  </si>
  <si>
    <t>CE253A</t>
  </si>
  <si>
    <t>Чип Europrint HP CE253A</t>
  </si>
  <si>
    <t>Чип, Europrint, CE253A, Для картриджей HP CLJ CP3525/CM3530, 7000 страниц.</t>
  </si>
  <si>
    <t>CE270A</t>
  </si>
  <si>
    <t>Чип Europrint HP CE270A</t>
  </si>
  <si>
    <t>Чип, Europrint, CE270A, Для картриджей HP CLJ CP5525, 13500 страниц.</t>
  </si>
  <si>
    <t>CE271A</t>
  </si>
  <si>
    <t>Чип Europrint HP CE271A</t>
  </si>
  <si>
    <t>Чип, Europrint, CE271A, Для картриджей HP CLJ CP5525, 15000 страниц.</t>
  </si>
  <si>
    <t>CE272A</t>
  </si>
  <si>
    <t>Чип Europrint HP CE272A</t>
  </si>
  <si>
    <t>Чип, Europrint, CE272A, Для картриджей HP CLJ CP5525, 15000 страниц.</t>
  </si>
  <si>
    <t>CE273A</t>
  </si>
  <si>
    <t>Чип Europrint HP CE273A</t>
  </si>
  <si>
    <t>Чип, Europrint, CE273A, Для картриджей HP CLJ CP5525, 15000 страниц.</t>
  </si>
  <si>
    <t>CE321A</t>
  </si>
  <si>
    <t>Чип Europrint HP CE321A</t>
  </si>
  <si>
    <t>Чип, Europrint, CE321A, Для картриджей HP CLJ CM1415/CP1525, 1300 страниц.</t>
  </si>
  <si>
    <t>CE322A</t>
  </si>
  <si>
    <t>Чип Europrint HP CE322A</t>
  </si>
  <si>
    <t>Чип, Europrint, CE322A, Для картриджей HP CLJ CM1415/CP1525, 1300 страниц.</t>
  </si>
  <si>
    <t>CF330X</t>
  </si>
  <si>
    <t>Чип Europrint HP CF330X</t>
  </si>
  <si>
    <t>Чип, Europrint, CF330X, Для картриджей HP Color LaserJet M651 (654A), 20500 страниц.</t>
  </si>
  <si>
    <t>CF331A</t>
  </si>
  <si>
    <t>Чип Europrint HP CF331A</t>
  </si>
  <si>
    <t>Чип, Europrint, CF331A, Для картриджей HP Color LaserJet M651 (654A), 15000 страниц.</t>
  </si>
  <si>
    <t>CF332A</t>
  </si>
  <si>
    <t>Чип Europrint HP CF332A</t>
  </si>
  <si>
    <t>Чип, Europrint, CF332A, Для картриджей HP Color LaserJet M651 (654A), 15000 страниц.</t>
  </si>
  <si>
    <t>CF333A</t>
  </si>
  <si>
    <t>Чип Europrint HP CF333A</t>
  </si>
  <si>
    <t>Чип, Europrint, CF333A, Для картриджей HP Color LaserJet M651 (654A), 15000 страниц.</t>
  </si>
  <si>
    <t>CE341A</t>
  </si>
  <si>
    <t>Чип Europrint HP CE341A</t>
  </si>
  <si>
    <t>Чип, Europrint, CE341A, Для картриджей HP LaserJet Enterprise 700 Color M775dn, 16000 страниц.</t>
  </si>
  <si>
    <t>CE342A</t>
  </si>
  <si>
    <t>Чип Europrint HP CE342A</t>
  </si>
  <si>
    <t>Чип, Europrint, CE342A, Для картриджей HP LaserJet Enterprise 700 Color M775dn, 16000 страниц.</t>
  </si>
  <si>
    <t>CE343A</t>
  </si>
  <si>
    <t>Чип Europrint HP CE343A</t>
  </si>
  <si>
    <t>Чип, Europrint, CE343A, Для картриджей HP LaserJet Enterprise 700 Color M775dn, 16000 страниц.</t>
  </si>
  <si>
    <t>CF352A</t>
  </si>
  <si>
    <t>Чип Europrint HP CF352A</t>
  </si>
  <si>
    <t>Чип, Europrint, CF352A, Для картриджей HP CLJ Pro MFP M176/M177, 1000 страниц.</t>
  </si>
  <si>
    <t>CF353A</t>
  </si>
  <si>
    <t>Чип Europrint HP CF353A</t>
  </si>
  <si>
    <t>Чип, Europrint, CF353A, Для картриджей HP CLJ Pro MFP M176/M177, 1000 страниц.</t>
  </si>
  <si>
    <t>CB380A</t>
  </si>
  <si>
    <t>Чип Europrint HP CB380A</t>
  </si>
  <si>
    <t>Чип, Europrint, CB380A, Для картриджей HP CLJ CP6012/6015/CM6030/6040, 16500 страниц.</t>
  </si>
  <si>
    <t>CB381A</t>
  </si>
  <si>
    <t>Чип Europrint HP CB381A</t>
  </si>
  <si>
    <t>Чип, Europrint, CB381A, Для картриджей HP CLJ CP6012/6015/CM6030/6040, 21000 страниц.</t>
  </si>
  <si>
    <t>CB382A</t>
  </si>
  <si>
    <t>Чип Europrint HP CB382A</t>
  </si>
  <si>
    <t>Чип, Europrint, CB382A, Для картриджей HP CLJ CP6012/6015/CM6030/6040, 21000 страниц.</t>
  </si>
  <si>
    <t>CB383A</t>
  </si>
  <si>
    <t>Чип Europrint HP CB383A</t>
  </si>
  <si>
    <t>Чип, Europrint, CB383A, Для картриджей HP CLJ CP6012/6015/CM6030/6040, 21000 страниц.</t>
  </si>
  <si>
    <t>CE400A</t>
  </si>
  <si>
    <t>Чип Europrint HP CE400A</t>
  </si>
  <si>
    <t>Чип, Europrint, CE400A, Для картриджей HP LaserJet Enterprise 500 Color M551, 5500 страниц.</t>
  </si>
  <si>
    <t>CE401A</t>
  </si>
  <si>
    <t>Чип Europrint HP CE401A</t>
  </si>
  <si>
    <t>Чип, Europrint, CE401A, Для картриджей HP LaserJet Enterprise 500 Color M551, 6000 страниц.</t>
  </si>
  <si>
    <t>CE402A</t>
  </si>
  <si>
    <t>Чип Europrint HP CE402A</t>
  </si>
  <si>
    <t>Чип, Europrint, CE402A, Для картриджей HP LaserJet Enterprise 500 Color M551, 6000 страниц.</t>
  </si>
  <si>
    <t>CE403A</t>
  </si>
  <si>
    <t>Чип Europrint HP CE403A</t>
  </si>
  <si>
    <t>Чип, Europrint, CE403A, Для картриджей HP LaserJet Enterprise 500 Color M551, 6000 страниц.</t>
  </si>
  <si>
    <t>CF401A</t>
  </si>
  <si>
    <t>Чип Europrint HP CF401A</t>
  </si>
  <si>
    <t>Чип, Europrint, CF401A, Синий, Для картриджей HP LaserJet Pro M252/M277, 1400 страниц.</t>
  </si>
  <si>
    <t>CF402A</t>
  </si>
  <si>
    <t>Чип Europrint HP CF402A</t>
  </si>
  <si>
    <t>Чип, Europrint, CF402A, Жёлтый, Для картриджей HP LaserJet Pro M252/M277, 1400 страниц.</t>
  </si>
  <si>
    <t>CF403A</t>
  </si>
  <si>
    <t>Чип Europrint HP CF403A</t>
  </si>
  <si>
    <t>Чип, Europrint, CF403A, Пурпурный, Для картриджей HP LaserJet Pro M252/M277, 1400 страниц.</t>
  </si>
  <si>
    <t>CE410A</t>
  </si>
  <si>
    <t>Чип Europrint HP CE410A</t>
  </si>
  <si>
    <t>Чип, Europrint, CE410A, Для картриджей HP LaserJet Enterprise Color M351/M375/M451/M475, 2200 страниц.</t>
  </si>
  <si>
    <t>CE411A</t>
  </si>
  <si>
    <t>Чип Europrint HP CE411A</t>
  </si>
  <si>
    <t>Чип, Europrint, CE411A, Для картриджей HP LaserJet Enterprise Color M351/M375/M451/M475, 2600 страниц.</t>
  </si>
  <si>
    <t>CE412A</t>
  </si>
  <si>
    <t>Чип Europrint HP CE412A</t>
  </si>
  <si>
    <t>Чип, Europrint, CE412A, Для картриджей HP LaserJet Enterprise Color M351/M375/M451/M475, 2600 страниц.</t>
  </si>
  <si>
    <t>CE413A</t>
  </si>
  <si>
    <t>Чип Europrint HP CE413A</t>
  </si>
  <si>
    <t>Чип, Europrint, CE413A, Для картриджей HP LaserJet Enterprise Color M351/M375/M451/M475, 2600 страниц.</t>
  </si>
  <si>
    <t>CF410A</t>
  </si>
  <si>
    <t>CF411A</t>
  </si>
  <si>
    <t>CF412A</t>
  </si>
  <si>
    <t>CF413A</t>
  </si>
  <si>
    <t>CF450A</t>
  </si>
  <si>
    <t>Чип Europrint HP CF450A</t>
  </si>
  <si>
    <t>Чип, Europrint, CF450A, Для картриджей HP Color LaserJet Enterprise M652n/M652dn/M653dn/M653x/653dh/MFP M681f/M681dh/M681z/Flow MFP M681f/682z (655A), 12500 страниц.</t>
  </si>
  <si>
    <t>CF451A</t>
  </si>
  <si>
    <t>Чип Europrint HP CF451A</t>
  </si>
  <si>
    <t>Чип, Europrint, CF451A, Для картриджей HP Color LaserJet Enterprise M652n/M652dn/M653dn/M653x/653dh/MFP M681f/M681dh/M681z/Flow MFP M681f/682z (655A), 10500 страниц.</t>
  </si>
  <si>
    <t>CF452A</t>
  </si>
  <si>
    <t>Чип Europrint HP CF452A</t>
  </si>
  <si>
    <t>Чип, Europrint, CF452A, Для картриджей HP Color LaserJet Enterprise M652n/M652dn/M653dn/M653x/653dh/MFP M681f/M681dh/M681z/Flow MFP M681f/682z (655A), 10500 страниц.</t>
  </si>
  <si>
    <t>CF453A</t>
  </si>
  <si>
    <t>Чип Europrint HP CF453A</t>
  </si>
  <si>
    <t>Чип, Europrint, CF453A, Для картриджей HP Color LaserJet Enterprise M652n/M652dn/M653dn/M653x/653dh/MFP M681f/M681dh/M681z/Flow MFP M681f/682z (655A), 10500 страниц.</t>
  </si>
  <si>
    <t>CF530A</t>
  </si>
  <si>
    <t>Чип Europrint HP CF530A</t>
  </si>
  <si>
    <t>Чип, Europrint, CF530A, Для картриджей HP Color LaserJet Pro MFP M181fw/M180n (205A), 1100 страниц.</t>
  </si>
  <si>
    <t>CF510A</t>
  </si>
  <si>
    <t>Чип Europrint HP CF510A</t>
  </si>
  <si>
    <t>Чип, Europrint, CF510A, Для картриджей HP LaserJet Pro M154nw/154a/ M180nw/180n/M181fw (204A), 1100 страниц.</t>
  </si>
  <si>
    <t>CF531A</t>
  </si>
  <si>
    <t>Чип Europrint HP CF531A</t>
  </si>
  <si>
    <t>Чип, Europrint, CF531A, Для картриджей HP Color LaserJet Pro MFP M181fw/M180n (205A), 900 страниц.</t>
  </si>
  <si>
    <t>CF511A</t>
  </si>
  <si>
    <t>Чип Europrint HP CF511A</t>
  </si>
  <si>
    <t>Чип, Europrint, CF511A, Для картриджей HP LaserJet Pro M154nw/154a/ M180nw/180n/M181fw (204A), 900 страниц.</t>
  </si>
  <si>
    <t>CF512A</t>
  </si>
  <si>
    <t>Чип Europrint HP CF512A</t>
  </si>
  <si>
    <t>Чип, Europrint, CF512A, Для картриджей HP LaserJet Pro M154nw/154a/ M180nw/180n/M181fw (204A), 900 страниц.</t>
  </si>
  <si>
    <t>CF532A</t>
  </si>
  <si>
    <t>Чип Europrint HP CF532A</t>
  </si>
  <si>
    <t>Чип, Europrint, CF532A, Для картриджей HP Color LaserJet Pro MFP M181fw/M180n (205A), 900 страниц.</t>
  </si>
  <si>
    <t>CF513A</t>
  </si>
  <si>
    <t>Чип Europrint HP CF513A</t>
  </si>
  <si>
    <t>Чип, Europrint, CF513A, Для картриджей HP LaserJet Pro M154nw/154a/ M180nw/180n/M181fw (204A), 900 страниц.</t>
  </si>
  <si>
    <t>CF533A</t>
  </si>
  <si>
    <t>Чип Europrint HP CF533A</t>
  </si>
  <si>
    <t>Чип, Europrint, CF533A, Для картриджей HP Color LaserJet Pro MFP M181fw/M180n (205A), 900 страниц.</t>
  </si>
  <si>
    <t>CC530A</t>
  </si>
  <si>
    <t>Чип Europrint HP CC530A</t>
  </si>
  <si>
    <t>CC531A</t>
  </si>
  <si>
    <t>Чип Europrint HP CC531A</t>
  </si>
  <si>
    <t>CC532A</t>
  </si>
  <si>
    <t>Чип Europrint HP CC532A</t>
  </si>
  <si>
    <t>CC533A</t>
  </si>
  <si>
    <t>Чип Europrint HP CC533A</t>
  </si>
  <si>
    <t>Чип, Europrint, CC533A, Пурпурный, Для картриджей HP CLJ CP2025/CM2320, 2800 страниц.</t>
  </si>
  <si>
    <t>CB541A</t>
  </si>
  <si>
    <t>Чип Europrint HP CB541A</t>
  </si>
  <si>
    <t>Чип, Europrint, CB541A, Для картриджей HP CLJ CM1312/CP1215/CP1515n, 1400 страниц.</t>
  </si>
  <si>
    <t>CE505X</t>
  </si>
  <si>
    <t>Чипы Xerox</t>
  </si>
  <si>
    <t>WC3210/3220 (106R01486)</t>
  </si>
  <si>
    <t>Чип Europrint Xerox WC3210/3220 (106R01486)</t>
  </si>
  <si>
    <t>Чип, Europrint, WC3210/3220 (106R01486), Для картриджей Xerox WorkCentre 3210/3220, 4100 страниц</t>
  </si>
  <si>
    <t>Чипы Epson</t>
  </si>
  <si>
    <t>Чип Europrint Epson M1200</t>
  </si>
  <si>
    <t>Чип, Europrint, Для картриджей Epson M1200, 3200 страниц.</t>
  </si>
  <si>
    <t>Термоблоки</t>
  </si>
  <si>
    <t>Термоблок Europrint RM1-4008-000 для принтера P1005</t>
  </si>
  <si>
    <t>Термоблок, Europrint, RM1-4008-000, Для принтеров HP LJ P1005/P1006, Восстановленный.</t>
  </si>
  <si>
    <t>Термоблок Europrint RM1-2337-000 для принтера 1320</t>
  </si>
  <si>
    <t>Термоблок, Europrint, RM1-2337-000, Для принтеров HP LJ 1320/1160/3390/3392, Восстановленный.</t>
  </si>
  <si>
    <t>RM2-2107-000CN</t>
  </si>
  <si>
    <t>Термоблок Europrint RM2-2107-000CN для принтера M15</t>
  </si>
  <si>
    <t>Термоблок, Europrint, RM2-2107-000CN, Для принтеров HP LJ M15/M17/M28/M30</t>
  </si>
  <si>
    <t>Термоэлементы</t>
  </si>
  <si>
    <t>Термоэлемент Europrint RM1-1531-Heat (для принтеров с термоблоком типа 2400)</t>
  </si>
  <si>
    <t>Термоэлемент, Europrint, RM1-1531-Heat, Для принтеров HP LJ 2400/2410/2420/2430/P3005/M3027/M3035</t>
  </si>
  <si>
    <t>Термоплёнки</t>
  </si>
  <si>
    <t>RM1-6405-Film</t>
  </si>
  <si>
    <t>Термоплёнка Europrint RM1-6405-Film (для принтеров с термоблоком типа M15) - в коробке</t>
  </si>
  <si>
    <t>Термоплёнка, Europrint, RM1-6405-Film (для принтеров с термоблоком типа M15) - в коробке, Для HP LaserJet Pro M15a/15w/16a/16w/17a/17w/M28a/29a</t>
  </si>
  <si>
    <t>Резиновые валы HP</t>
  </si>
  <si>
    <t>RM1-0660-000</t>
  </si>
  <si>
    <t>Резиновый вал Europrint RM1-0660-000 (для принтеров с термоблоком типа 1010)</t>
  </si>
  <si>
    <t>Резиновый вал, Europrint, RM1-0660-000, Для принтеров LJ 1010/1012/1015/1018/1020/3015/3020/3030, Canon LBP-2900/3000</t>
  </si>
  <si>
    <t>LPR-1022</t>
  </si>
  <si>
    <t>Резиновый вал Europrint LPR-1022 (для принтеров с термоблоком типа 1022)</t>
  </si>
  <si>
    <t>Резиновый вал, Europrint, LPR-1022, Для принтеров НР LJ 1022/3050/3052/3055, Canon MF4018/4118/4150/ 4140/4120</t>
  </si>
  <si>
    <t>LPR- M130</t>
  </si>
  <si>
    <t>Резиновый вал Europrint LPR- M130 (для принтеров с термоблоком типа m130)</t>
  </si>
  <si>
    <t>Резиновый вал, Europrint, LPR- M130, Для принтеров LJ Pro M102/M104/M106/ M130/M132/M134/ M227/M203</t>
  </si>
  <si>
    <t>LPR-P2035</t>
  </si>
  <si>
    <t>Резиновый вал Europrint LPR-P2035 (для принтеров с термоблоком типа P2035)</t>
  </si>
  <si>
    <t>Резиновый вал, Europrint, LPR-P2035, Для принтеров LJ P2035/P2030/P2050/P2055/Pro 400, Canon IR-1133</t>
  </si>
  <si>
    <t>Резиновый вал Europrint RM2-6941 (для принтеров с термоблоком типа m130)</t>
  </si>
  <si>
    <t>Резиновый вал, Europrint, RM2-6941 (для принтеров с термоблоком типа m130), Для HP LJ M101/M102/M103/M104/M105/M106/M118/M129/M130/M131/M132/M133/M134/M148/M149/M203/M227/M206/M230Pro M15/M16 /M17/M28/M29/M30</t>
  </si>
  <si>
    <t>Ролики захвата HP</t>
  </si>
  <si>
    <t>RL2-0656-000</t>
  </si>
  <si>
    <t>Ролик захвата бумаги Europrint RL2-0656-000 (для принтеров с механизмом подачи типа M402)</t>
  </si>
  <si>
    <t>Ролик захвата бумаги Europrint RM1-0036-000 (для принтеров с механизмом подачи типа M600)</t>
  </si>
  <si>
    <t>Ролик захвата бумаги, Europrint, RM1-0036-000, Для принтеров HP LJ 4250/4350/4200/4300/4700/ 4730/5200/P4014/P4015/M5035</t>
  </si>
  <si>
    <t>RM1-6414-000</t>
  </si>
  <si>
    <t>Ролик захвата бумаги Europrint RM1-6414-000 (для принтеров с механизмом подачи типа P2035)</t>
  </si>
  <si>
    <t>Ролик захвата бумаги, Europrint, RM1-6414-000, Для принтеров HP LJ P2035/P2030/P2050/P2055</t>
  </si>
  <si>
    <t>EPC pick-up roller for HP</t>
  </si>
  <si>
    <t>EPC RM2-1179</t>
  </si>
  <si>
    <t>Узел подачи/захвата в сборе Europrint 130N01760 (для принтеров с механизмом подачи типа B210)</t>
  </si>
  <si>
    <t>Узел подачи/захвата в сборе, Europrint, 130N01760, Для Xerox B210/205/215, Phaser 3052/3260, WorkCentre 3215/3225, Samsung ML-2955, SCX-4727</t>
  </si>
  <si>
    <t>Сепараторы HP</t>
  </si>
  <si>
    <t>RC1-2038-000</t>
  </si>
  <si>
    <t>Сепаратор Europrint RC1-2038-000 (для принтеров с механизмом подачи типа 1010)</t>
  </si>
  <si>
    <t>Сепаратор, Europrint, RC1-2038-000, Для принтеров LJ 1010/1012/1015/1018/1020/1022/3015/3020/ 3030/3050/3052/3055/M1005/M1319, Canon LBP-2900/3000/MF4150/4140/4122/4120</t>
  </si>
  <si>
    <t>Сепаратор Europrint RC2-1426-000 (для принтеров с механизмом подачи типа P1505)</t>
  </si>
  <si>
    <t>Сепаратор, Europrint, RC2-1426-000, Для принтеров HP LJ P1505/M1522/M1536/P1566/M1120</t>
  </si>
  <si>
    <t>Сепаратор Europrint RM1-6397-000 (для принтеров с механизмом подачи типа P2035)</t>
  </si>
  <si>
    <t>Сепаратор, Europrint, RM1-6397-000, Для принтеров HP LJ P2035/2030/2050/2055</t>
  </si>
  <si>
    <t>RL2-0657-000CN</t>
  </si>
  <si>
    <t>Сепаратор, Europrint, RL2-0657-000CN, Для принтеров HP LJ Pro M402/M403/M426/M427/M404/M507/M528, Canon LBP-3120</t>
  </si>
  <si>
    <t>Бушинги резинового вала Europrint HP 1100</t>
  </si>
  <si>
    <t>Бушинги резинового вала, Europrint, RB2-3956-000, Для принтеров HP LJ 1100/3200, Canon LBP-800/810/1120</t>
  </si>
  <si>
    <t>Бушинги резинового вала Europrint HP 1200</t>
  </si>
  <si>
    <t>Бушинги резинового вала, Europrint, RAO-1094-000, Для принтеров HP LJ 1200/1220/1000/1150/1300</t>
  </si>
  <si>
    <t>Бушинги резинового вала Europrint HP 2400</t>
  </si>
  <si>
    <t>Бушинги резинового вала, Europrint, RC1-3610-000, Для принтеров HP LJ 2400/2410/2420/2430/M2727/P3005/ M3027/M3035, Canon LBP-3310/3370</t>
  </si>
  <si>
    <t>Шестерня редуктора Europrint Samsung ML-1610</t>
  </si>
  <si>
    <t>Шестерня двигателя 53/26T, Europrint, FG-SM1510, Для принтеров Samsung ML-1610/1710/1510/2010/2015, SCX-4216/4200/4300, Xerox P3115/3117/3120/3121/3122/3130/PE16/PE220</t>
  </si>
  <si>
    <t>Средства для обслуживания КМА</t>
  </si>
  <si>
    <t>67422 (497AB)</t>
  </si>
  <si>
    <t>Пылесос для оргтехники SCS 67422 (497AB)</t>
  </si>
  <si>
    <t>Пылесос для оргтехники, SCS, 67422 (497AB), Для очистки офисной техники и тонер-картриджей.</t>
  </si>
  <si>
    <t>SV-MPF2 (Type 2)</t>
  </si>
  <si>
    <t>Фильтр для пылесоса SCS SV-MPF2 (Type 2)</t>
  </si>
  <si>
    <t>Фильтр для пылесоса, SCS, SV-MPF2 (Type 2), Для сбора пыли, цветного и чёрного тонера</t>
  </si>
  <si>
    <t>043P00048</t>
  </si>
  <si>
    <t>Очиститель универсальный (Formula A Cleaner) Xerox 043P00048</t>
  </si>
  <si>
    <t>Очиститель универсальный (Formula A Cleaner), Xerox, 043P00048, Для резиновых и пластиковых поверхностей, 236 мл</t>
  </si>
  <si>
    <t>603T80282</t>
  </si>
  <si>
    <t>Салфетки чистящие Xerox 603T80282</t>
  </si>
  <si>
    <t>SV-SPF1 (Type 1)</t>
  </si>
  <si>
    <t>Фильтр для пылесоса SCS SV-SPF1 (Type 1)</t>
  </si>
  <si>
    <t>Фильтр для пылесоса, SCS, SV-SPF1 (Type 1), Для сбора пыли, для чистки цветных лазерных принтеров, цветных копиров и другого высокочувствительного оборудования, в котором применяется тонер с очень малым размером частиц</t>
  </si>
  <si>
    <t>Пылесос для оргтехники SCS-67424 (497ABF)</t>
  </si>
  <si>
    <t>Пылесос для оргтехники, SCS-67424, (497ABF), Пылесос для электроники предназначен для эффективной чистки большинства офисного оборудования</t>
  </si>
  <si>
    <t>Чернила</t>
  </si>
  <si>
    <t>Антикражное оборудование</t>
  </si>
  <si>
    <t>A3081W</t>
  </si>
  <si>
    <t>Контроллер Eagle A3081W (5,7B)</t>
  </si>
  <si>
    <t>Контроллер, Eagle, A3081W, 8 портов micro USB, управление через пульт, белый</t>
  </si>
  <si>
    <t>S3123W</t>
  </si>
  <si>
    <t>Контроллер Eagle S3123W (5,7B)</t>
  </si>
  <si>
    <t>Контроллер, Eagle, S3123W, 12 портов RJ, управление через пульт, белый</t>
  </si>
  <si>
    <t>S3243W</t>
  </si>
  <si>
    <t>Контроллер Eagle S3243W (5,7B)</t>
  </si>
  <si>
    <t>Контроллер, Eagle, S3243W, 24 порта RJ, управление через пульт, белый</t>
  </si>
  <si>
    <t>A6754W</t>
  </si>
  <si>
    <t>Противокражный кабель Eagle A6754W (Wing - Micro USB)</t>
  </si>
  <si>
    <t>Противокражный кабель, Eagle, A6754W, wing, функция защиты, длина кабеля 50 см, управление через контроллер, подключение к контроллеру micro USB, белый</t>
  </si>
  <si>
    <t>B5242AW</t>
  </si>
  <si>
    <t>Дополнительный противокражный кабель Eagle B5242AW (Micro USB)</t>
  </si>
  <si>
    <t>Дополнительный противокражный кабель, Eagle, B5242AW, micro USB, функция защиты, длина кабеля 200 мм, белый</t>
  </si>
  <si>
    <t>B5242CW</t>
  </si>
  <si>
    <t>Дополнительный противокражный кабель Eagle B5242CW (Type-C)</t>
  </si>
  <si>
    <t>Дополнительный противокражный кабель, Eagle, B5242CW, Type-C, функция защиты, длина кабеля 200 мм, белый</t>
  </si>
  <si>
    <t>B5701</t>
  </si>
  <si>
    <t>Акриловая подставка для мобильных телефонов Eagle B5701</t>
  </si>
  <si>
    <t>Акриловая подставка для мобильных телефонов, Eagle, B5701, 89*45*45 мм, прозрачный</t>
  </si>
  <si>
    <t>A6150AW</t>
  </si>
  <si>
    <t>Противокражный кабель Eagle A6150AW (Micro USB - Micro USB)</t>
  </si>
  <si>
    <t>Противокражный кабель, Eagle, A6150AW, micro USB, функция защиты, функция подзарядки, длина кабеля 1.5 метра, управление через контроллер, подключение к контроллеру micro USB, белый</t>
  </si>
  <si>
    <t>A6150DW</t>
  </si>
  <si>
    <t>Противокражный кабель Eagle A6150DW (Lightning - Micro USB)</t>
  </si>
  <si>
    <t>Противокражный кабель, Eagle, A6150DW, lightning, функция защиты, функция подзарядки, длина кабеля 1.5 метра, управление через контроллер, подключение к контроллеру micro USB, белый</t>
  </si>
  <si>
    <t>A6150CW</t>
  </si>
  <si>
    <t>Противокражный кабель Eagle A6150CW (Type-C - Micro USB)</t>
  </si>
  <si>
    <t>Противокражный кабель, Eagle, A6150CW, Type-C, функция защиты, функция подзарядки, длина кабеля 1.5 метра, управление через контроллер, подключение к контроллеру micro USB, белый</t>
  </si>
  <si>
    <t>A6450W</t>
  </si>
  <si>
    <t>Противокражный кабель Eagle A6450W (USB - Micro USB)</t>
  </si>
  <si>
    <t>Противокражный кабель, Eagle, A6450W, USB, функция защиты, функция подзарядки, длина кабеля 1.5 метра, управление через контроллер, подключение к контроллеру micro USB, белый</t>
  </si>
  <si>
    <t>B5723</t>
  </si>
  <si>
    <t>Акриловая подставка для мобильных телефонов Eagle B5723</t>
  </si>
  <si>
    <t>Акриловая подставка для мобильных телефонов, Eagle, B5723, прозрачный</t>
  </si>
  <si>
    <t>B5226W</t>
  </si>
  <si>
    <t>Дополнительный противокражный кабель для часов Eagle B5226W (Round)</t>
  </si>
  <si>
    <t>Дополнительный противокражный кабель для часов, Eagle, B5226W, round, функция защиты, длина кабеля 60 мм, белый</t>
  </si>
  <si>
    <t>B5227W</t>
  </si>
  <si>
    <t>Дополнительный противокражный кабель для браслетов Eagle B5227W (Braclet)</t>
  </si>
  <si>
    <t>Дополнительный противокражный кабель для браслетов, Eagle, B5227W, braclet, функция защиты, длина кабеля 60 мм, белый</t>
  </si>
  <si>
    <t>B5228W</t>
  </si>
  <si>
    <t>Дополнительный противокражный кабель для часов Eagle B5228W (Rectangle)</t>
  </si>
  <si>
    <t>Дополнительный противокражный кабель для часов, Eagle, B5228W, rectangle, функция защиты, длина кабеля 60 мм, белый</t>
  </si>
  <si>
    <t>A6150BW</t>
  </si>
  <si>
    <t>Противокражный кабель Eagle A6150BW (Reverse Micro USB - Micro USB)</t>
  </si>
  <si>
    <t>Противокражный кабель, Eagle, A6150BW, reverse-micro USB, функция защиты, функция подзарядки, длина кабеля 1.5 метра, управление через контроллер, подключение к контроллеру micro USB, белый</t>
  </si>
  <si>
    <t>B5722</t>
  </si>
  <si>
    <t>Акриловая подставка для смарт часов Eagle B5722</t>
  </si>
  <si>
    <t>Акриловая подставка для смарт часов, Eagle, B5722, прозрачный</t>
  </si>
  <si>
    <t>B5702</t>
  </si>
  <si>
    <t>Акриловая подставка для планшетов Eagle B5702</t>
  </si>
  <si>
    <t>Акриловая подставка для планшетов, Eagle, B5702, 100*80*75 мм, прозрачный</t>
  </si>
  <si>
    <t>B5142</t>
  </si>
  <si>
    <t>Пульт дистанционного управления Eagle B5142</t>
  </si>
  <si>
    <t>Пульт дистанционного управления, Eagle, B5142, управление контроллерами и моно системами, 2.4 ггц, серый</t>
  </si>
  <si>
    <t>A6725B-001WRJ</t>
  </si>
  <si>
    <t>Противокражный кабель Eagle A6725B-001WRJ (Reverse Micro USB - RJ)</t>
  </si>
  <si>
    <t>Противокражный кабель, Eagle, A6725B-001WRJ, reverse micro USB, функция защиты, функция подзарядки, длина кабеля 1.5 метра, управление через контроллер, подключение к контроллеру RJ, белый</t>
  </si>
  <si>
    <t>A101-CW</t>
  </si>
  <si>
    <t>Противокражная подставка-зарядка для мобильных телефонов Eagle A101-CW</t>
  </si>
  <si>
    <t>Противокражная подставка-зарядка для мобильных телефонов, Eagle, A101-CW, моносистема, функция защиты, функция зарядки, управление через пульт, белый</t>
  </si>
  <si>
    <t>A301W</t>
  </si>
  <si>
    <t>Противокражная подставка-зарядка для смарт часов Eagle A301W</t>
  </si>
  <si>
    <t>Противокражная подставка-зарядка для для смарт часов, Eagle, A301W, моносистема, функция защиты, функция зарядки, управление через пульт, белый</t>
  </si>
  <si>
    <t>B5911B</t>
  </si>
  <si>
    <t>Гриппер Eagle B5911B</t>
  </si>
  <si>
    <t>Гриппер, Eagle, B5911B, закрепление устройства к подставке, ширина 54-90 мм, черный</t>
  </si>
  <si>
    <t>B5924B</t>
  </si>
  <si>
    <t>Гриппер Eagle B5924B</t>
  </si>
  <si>
    <t>Гриппер, Eagle, B5924B, закрепление устройства к подставке, ширина 54-170 мм, черный</t>
  </si>
  <si>
    <t>B5914B</t>
  </si>
  <si>
    <t>Гриппер Eagle B5914B</t>
  </si>
  <si>
    <t>Гриппер, Eagle, B5914B, закрепление устройства к подставке, ширина 60-95 мм, черный</t>
  </si>
  <si>
    <t>B5915B</t>
  </si>
  <si>
    <t>Гриппер Eagle B5915B</t>
  </si>
  <si>
    <t>Гриппер, Eagle, B5915B, закрепление устройства к подставке, ширина 160-195 мм, черный</t>
  </si>
  <si>
    <t>B5917B</t>
  </si>
  <si>
    <t>Гриппер Eagle B5917B</t>
  </si>
  <si>
    <t>Гриппер, Eagle, B5917B, закрепление устройства к подставке, ширина 120-160 мм, черный</t>
  </si>
  <si>
    <t>A6725A-001WRJ</t>
  </si>
  <si>
    <t>Противокражный кабель Eagle A6725A-001WRJ (Micro USB - RJ)</t>
  </si>
  <si>
    <t>Противокражный кабель, Eagle, A6725A-001WRJ, micro USB, функция защиты, функция подзарядки, длина кабеля 1.5 метра, управление через контроллер, подключение к контроллеру RJ, белый</t>
  </si>
  <si>
    <t>B5241W</t>
  </si>
  <si>
    <t>Дополнительный противокражный кабель Eagle B5241W (Wing)</t>
  </si>
  <si>
    <t>Дополнительный противокражный кабель, Eagle, B5241W, wing, функция защиты, длина кабеля 200 мм, белый</t>
  </si>
  <si>
    <t>A6725D-001WRJ</t>
  </si>
  <si>
    <t>Противокражный кабель Eagle A6725D-001WRJ (Lightning - RJ)</t>
  </si>
  <si>
    <t>Противокражный кабель, Eagle, A6725D-001WRJ, lightning, функция защиты, функция подзарядки, длина кабеля 1.5 метра, управление через контроллер, подключение к контроллеру RJ, белый</t>
  </si>
  <si>
    <t>B5243AW</t>
  </si>
  <si>
    <t>Кабель для зарядки Eagle B5243AW (Micro USB)</t>
  </si>
  <si>
    <t>Кабель для зарядки, Eagle, B5243AW, micro USB, функция подзарядки, длина кабеля 0.2 метра, подключение к моно системам, белый</t>
  </si>
  <si>
    <t>B5243СW</t>
  </si>
  <si>
    <t>Кабель для зарядки Eagle B5243СW (Type-C)</t>
  </si>
  <si>
    <t>Кабель для зарядки, Eagle, B5243СW, Type-C, функция подзарядки, длина кабеля 0.2 метра, подключение к моно системам, белый</t>
  </si>
  <si>
    <t>B5243DW</t>
  </si>
  <si>
    <t>Кабель для зарядки Eagle B5243DW (Lightning)</t>
  </si>
  <si>
    <t>Кабель для зарядки, Eagle, B5243DW, lightning, функция подзарядки, длина кабеля 0.2 метра, подключение к моно системам, белый</t>
  </si>
  <si>
    <t>A4350W</t>
  </si>
  <si>
    <t>Противокражный кабель для смарт часов Eagle A4350W</t>
  </si>
  <si>
    <t>Противокражный кабель для смарт часов, Eagle, A4350W, функция защиты, длина кабеля 1.5 метра, управление через контроллер, подключение к контроллеру micro USB, белый</t>
  </si>
  <si>
    <t>A4332-006WRJ</t>
  </si>
  <si>
    <t>Противокражный кабель для смарт часов Eagle A4332-006WRJ</t>
  </si>
  <si>
    <t>Противокражный кабель для смарт часов, Eagle, A4332-006WRJ, функция защиты, длина кабеля 1.5 метра, управление через контроллер, подключение к контроллеру RJ, белый</t>
  </si>
  <si>
    <t>A6722-009WRJ</t>
  </si>
  <si>
    <t>Противокражный кабель Eagle A6722-009WRJ (Wing - RJ)</t>
  </si>
  <si>
    <t>Противокражный кабель, Eagle, A6722-009WRJ, wing, функция защиты, длина кабеля 50 см, управление через контроллер, подключение к контроллеру RJ, белый</t>
  </si>
  <si>
    <t xml:space="preserve">    EPH5800323 \Рамка 3-постовая\, КРЕМОВЫЙ (SE Asfora)</t>
  </si>
  <si>
    <t>10000018845</t>
  </si>
  <si>
    <t>10000015923</t>
  </si>
  <si>
    <t xml:space="preserve">DS-T270(B) HiWatch Цилиндрическая уличная камера </t>
  </si>
  <si>
    <t>Светильник, Yeelight, Single Spotlight C2201, 1-000003355/YLDDL-0083, 220-240V, 50/60Hz, 50W, 1050Лм, Белый</t>
  </si>
  <si>
    <t>Светильник, Yeelight, Double Spotlight C2201, 60 Вт, 700 Лм, 2700-6500К, RGB - 16 млн. цветов, 1206 гр, 260 x 70 x 20 мм, IP20, WI-FI 2,4 ГГц, Белый</t>
  </si>
  <si>
    <t>Светильник, Yeelight, Triple Spotlight C2201, YLDDL-0085, 60 Вт, 1050 Лм, 2700K-6500K, RGB - 16 млн. цветов, 1742 гр, 390 x 70 x 20 мм, WI-FI 2,4 ГГц, Белый</t>
  </si>
  <si>
    <t>EPH5800323 \Рамка 3-постовая\, КРЕМОВЫЙ (SE Asfora)</t>
  </si>
  <si>
    <t>10000015324</t>
  </si>
  <si>
    <t xml:space="preserve">DS-T273(B) HiWatch Купольная уличная камера </t>
  </si>
  <si>
    <t>10000015372</t>
  </si>
  <si>
    <t xml:space="preserve">DS-T283(B) HiWatch Купольная уличная камера </t>
  </si>
  <si>
    <t>10000010574</t>
  </si>
  <si>
    <t>SF-FHD329J Safer уличная 2Mp HD-FHD камера объектив 3,6 мм, Starlight, Color Night</t>
  </si>
  <si>
    <t>10000010573</t>
  </si>
  <si>
    <t>SF-FHD62A Safer купольная 2Mp HD-FHD камера объектив 3,6 мм, Starlight, Color Night</t>
  </si>
  <si>
    <t>10000010863</t>
  </si>
  <si>
    <t>SF-FHD62B-ICR-S4 Safer купольная 2Mp HD-FHD Starlight,low камера объектив 2.8-12 мм, с ИК подсветкой</t>
  </si>
  <si>
    <t>10000018180</t>
  </si>
  <si>
    <t>КМА блок питания ББП-20/5 1 шт, металл</t>
  </si>
  <si>
    <t xml:space="preserve">    SF-FHD329J Safer уличная 2Mp HD-FHD камера объектив 3,6 мм, Starlight, Color Night</t>
  </si>
  <si>
    <t xml:space="preserve">    SF-FHD62A Safer купольная 2Mp HD-FHD камера объектив 3,6 мм, Starlight, Color Night</t>
  </si>
  <si>
    <t xml:space="preserve">    SF-FHD62B-ICR-S4 Safer купольная 2Mp HD-FHD Starlight,low камера объектив 2.8-12 мм, с ИК подсветкой</t>
  </si>
  <si>
    <t xml:space="preserve">    ББП-20/5 (SZHE-115A)</t>
  </si>
  <si>
    <t>IPCB2-S0(C) (2.8mm) HiWatch IP Камера, цилиндрическая</t>
  </si>
  <si>
    <t>LH85WMBWLGCXCI</t>
  </si>
  <si>
    <t>Интерактивный дисплей Samsung Flip Pro 85"</t>
  </si>
  <si>
    <t>Интерактивный дисплей, Samsung, WM85B, Flip Pro 85", LH85WMBWLGCXCI, 4K, 350 кд/м2, 4.000:1, белый</t>
  </si>
  <si>
    <t xml:space="preserve"> A-B</t>
  </si>
  <si>
    <t>Интерфейсный кабель, HP Original, A-B 1.8 м., Hi-Speed USB 2.0, Ферритовые кольца защиты, Работают со всеми принтерами и устройствами, всех производителей, Пол. Пакет, Фиолетовый</t>
  </si>
  <si>
    <t>A-B 3 м. 5 в.</t>
  </si>
  <si>
    <t>Интерфейсный кабель, HP Original, A-B 3 м., Hi-Speed USB 2.0, Ферритовые кольца защиты, Работают со всеми принтерами и устройствами, всех производителей, Пол. Пакет, Фиолетовый</t>
  </si>
  <si>
    <t>DH-IPC-HFW5541EP-ZE</t>
  </si>
  <si>
    <t>USB-адаптер, TP-Link, UB5A, Bluetooth 5.0, USB 2.0</t>
  </si>
  <si>
    <t>Полка стационарная для серверного шкафа, SHIP, 700110100, Универсальная, 440х720х44 мм, (Для 1000 мм напольных шкафов), Чёрный</t>
  </si>
  <si>
    <t>Узел крепления, А-Оптик, АО-УК-01</t>
  </si>
  <si>
    <t>Узел крепления, А-Оптик, АО-УК-01, для подвеса на опорах натяжных и промежуточных зажимов.</t>
  </si>
  <si>
    <t>10000019533</t>
  </si>
  <si>
    <t>Mini PC MF20</t>
  </si>
  <si>
    <t>XG Darknet X 240HZ</t>
  </si>
  <si>
    <t>Монитор 27'' XG Darknet X 240HZ</t>
  </si>
  <si>
    <t>Crimson X 165HZ</t>
  </si>
  <si>
    <t>Монитор 27'' XG Crimson X 165HZ</t>
  </si>
  <si>
    <t>B20</t>
  </si>
  <si>
    <t>Компьютерная мышь Rapoo B20 Чёрный</t>
  </si>
  <si>
    <t>Компьютерная мышь, Rapoo, B20, 3D, Оптическая, 1000dpi, Беспроводной 2.4 ГГц, Нано-ресивер, Эффективная дистанция 10 м., Батарейки в комплекте, До 9 месяцев работы на одном заряде, Чёрный</t>
  </si>
  <si>
    <t>M50 Plus Silent Black</t>
  </si>
  <si>
    <t>Компьютерная мышь Rapoo M50 Plus Silent Black</t>
  </si>
  <si>
    <t>Компьютерная мышь, Rapoo, M50 Plus Silent, 3D, Оптическая, 1000dpi, Беспроводной 2.4 ГГц, Нано-ресивер, Эффективная дистанция 10 м., Батарейки в комплекте, До 9 месяцев работы на одном заряде, Чёрный</t>
  </si>
  <si>
    <t>M500 Silent Black</t>
  </si>
  <si>
    <t>Компьютерная мышь Rapoo M500 Silent Black</t>
  </si>
  <si>
    <t>Компьютерная мышь, Rapoo, M500 Silent, 3D, Оптическая, 1000dpi, Беспроводной 2.4 ГГц, Нано-ресивер, Эффективная дистанция 10 м., Батарейки в комплекте, Черный</t>
  </si>
  <si>
    <t>A36A002A9A3A06A003</t>
  </si>
  <si>
    <t>Клавиатура Varmilo Lovebirds-I VEM108 Varmilo EC V2 Sakura</t>
  </si>
  <si>
    <t>A01A037A8A4A06A031</t>
  </si>
  <si>
    <t>Клавиатура Varmilo Crane VEM108 Varmilo EC V2 Daisy</t>
  </si>
  <si>
    <t>A01A037A9A4A06A031</t>
  </si>
  <si>
    <t>Клавиатура Varmilo Crane VEM108 Varmilo EC V2 Sakura</t>
  </si>
  <si>
    <t>A33A030A9A3A06A028</t>
  </si>
  <si>
    <t>Клавиатура Varmilo Dreams on Board VEM87 EC Sakura V2 Switch</t>
  </si>
  <si>
    <t>A23A030D3A3A06A028</t>
  </si>
  <si>
    <t>Клавиатура Varmilo Dreams on Board VEA87 Cherry MX Brown</t>
  </si>
  <si>
    <t>A36A030B0A3A06A028</t>
  </si>
  <si>
    <t>Клавиатура Varmilo Dreams on Board VEM108 Varmilo EC V2 Rose</t>
  </si>
  <si>
    <t>A26A060D3A3A06A048</t>
  </si>
  <si>
    <t>Клавиатура Varmilo Aurora VEA108 Cherry MX Brown</t>
  </si>
  <si>
    <t>A36A060A9A3A06A048</t>
  </si>
  <si>
    <t>Клавиатура Varmilo Aurora VEM108 Varmilo EC V2 Sakura</t>
  </si>
  <si>
    <t>A26A060D4A3A06A048</t>
  </si>
  <si>
    <t>Клавиатура Varmilo Aurora VEA108 Cherry MX Red</t>
  </si>
  <si>
    <t>Светильник Yeelight Triple Spotlight C2201 Черный</t>
  </si>
  <si>
    <t>Светильник, Yeelight, Triple Spotlight C2201, YLDDL-0085-B, 60 Вт, 1050 Лм, 2700K-6500K, RGB - 16 млн. цветов, 1742 гр, 390 x 70 x 20 мм, WI-FI 2,4 ГГц,Черный</t>
  </si>
  <si>
    <t>Светильник Yeelight Single Spotlight C2201 Черный</t>
  </si>
  <si>
    <t>Светильник, Yeelight, Single Spotlight C2201, 1-000003356/YLDDL-0083-B, 220-240V, 50/60Hz, 1Max.5W, Smart/wifi, Черный</t>
  </si>
  <si>
    <t>Светильник Yeelight Double Spotlight C2201 Черный</t>
  </si>
  <si>
    <t>Светильник, Yeelight, Double Spotlight C2201, 1-000003358/YLDDL-0084-B, 60 Вт, 700 Лм, 2700-6500К, RGB - 16 млн. цветов, 1206 гр, 260 x 70 x 20 мм, IP20, WI-FI 2,4 ГГц, Черный</t>
  </si>
  <si>
    <t>DES-1005C/B1A</t>
  </si>
  <si>
    <t>Коммутатор D-Link DES-1005C/B1A</t>
  </si>
  <si>
    <t>Коммутатор D-Link DGS-1016D/I1A</t>
  </si>
  <si>
    <t>DGS-1210-28P/F5A</t>
  </si>
  <si>
    <t>Коммутатор D-Link DGS-1210-28P/F5A</t>
  </si>
  <si>
    <t>Коммутатор, D-Link, DGS-1210-28P/F5A, 19-дюймовый стоечный, 24 порта 10/100/1000M RJ45+4 порта SFP, Управляемый, Корпус металл, 1U, PoE (802.3af/802.3at), PoE бюджет 193 Вт</t>
  </si>
  <si>
    <t>DGS-1100-24PV2/A3A</t>
  </si>
  <si>
    <t>Коммутатор D-Link DGS-1100-24PV2/A3A</t>
  </si>
  <si>
    <t>Коммутатор, D-Link, DGS-1100-24PV2/A3A, Настраиваемый L2, 24 порта 10/100/1000Base-T (12 портов РоЕ 802.3af/at, PoE-бюджет 100 Вт), Стоечный</t>
  </si>
  <si>
    <t>DGS-1210-28MP/F4A</t>
  </si>
  <si>
    <t>Коммутатор D-Link DGS-1210-28MP/F4A</t>
  </si>
  <si>
    <t>Коммутатор, D-Link, DGS-1210-28MP/F4A, Управляемый L2, 24 порта 10/100/1000Base-T, PoE 802.3af/at, PoE-бюджет 370 Вт, 4 комбо-порта 100/1000Base-T/SFP, Стоечный</t>
  </si>
  <si>
    <t>DSL-30CF/RS</t>
  </si>
  <si>
    <t>ADSL Сплиттер D-Link DSL-30CF/RS</t>
  </si>
  <si>
    <t>ADSL Сплиттер, D-Link, DSL-30CF/RS, 1 разъем RJ-11 для подключения к телефонной линии,, 1 разъем RJ-11 для подключения телефона (или мини-АТС), 1 разъем RJ-11 для подключения ADSL-модема</t>
  </si>
  <si>
    <t>10000018141</t>
  </si>
  <si>
    <t>10000018142</t>
  </si>
  <si>
    <t>10000018144</t>
  </si>
  <si>
    <t>10000018146</t>
  </si>
  <si>
    <t>10000018949</t>
  </si>
  <si>
    <t>10000018951</t>
  </si>
  <si>
    <t>10000018952</t>
  </si>
  <si>
    <t>10000018953</t>
  </si>
  <si>
    <t>10000018954</t>
  </si>
  <si>
    <t>10000018957</t>
  </si>
  <si>
    <t>10000019542</t>
  </si>
  <si>
    <t>10000019543</t>
  </si>
  <si>
    <t>10000019544</t>
  </si>
  <si>
    <t>10000011698</t>
  </si>
  <si>
    <t>10000011699</t>
  </si>
  <si>
    <t>10000011700</t>
  </si>
  <si>
    <t>Сетевой фильтр, Tripp-lite, GR16-1379T, 6 розеток, 5 м., 220-240V, 13A, Чёрный</t>
  </si>
  <si>
    <t>vender</t>
  </si>
  <si>
    <t>GP-AWATERFORCEX280</t>
  </si>
  <si>
    <t>Кулер для процессора Gigabyte AORUS WATERFORCE X 280</t>
  </si>
  <si>
    <t>Кулер для процессора, Gigabyte, GP-AORUS WATERFORCE X 280 (4719331552138), Intel 2066, 2011, 1366, 115x, 1200, 1700, AMD sTRX4, TR4, AM5, AM4, 2*140мм ARGB вентилятора, 800~2500 об/мин ±10%, Воздушный поток 25,09~89,18 фут/мин, TDP 280 Вт, Чёрный</t>
  </si>
  <si>
    <t>G24F 2</t>
  </si>
  <si>
    <t>Монитор 23.8" Gigabyte G24F 2</t>
  </si>
  <si>
    <t>22LA</t>
  </si>
  <si>
    <t>Кулер для воды напольный Aqua 22LA</t>
  </si>
  <si>
    <t>Кулер для воды, Aqua, 22LA, напольный, электрический, погрузка бутыля сверху, напряжение 220В-240В, нагрев 85-95, охлаждение 10-15, белый</t>
  </si>
  <si>
    <t xml:space="preserve">    Удлинитель, SVC, XP3S-50M, 3 розетки, 5 метров, 220-240В, 16A, Белый</t>
  </si>
  <si>
    <t xml:space="preserve">    Сетевой фильтр, Tripp-lite, GR16-1379T, 6 розеток, 1.5 м., 220-240V, 13A, Чёрный</t>
  </si>
  <si>
    <t xml:space="preserve">    Сетевой фильтр, Tripp-lite, GR16-1379T, 6 розеток, 3 м., 220-240V, 13A, Чёрный</t>
  </si>
  <si>
    <t xml:space="preserve">    Сетевой фильтр, Tripp-lite, GR16-1379T, 6 розеток, 5 м., 220-240V, 13A, Чёрный</t>
  </si>
  <si>
    <t xml:space="preserve">    Удлинитель на катушке, SVC, GS-22M, 4 розетки, 22 метров, 3500W, 240В, 16A, 3x1.5mm², Защита от дете</t>
  </si>
  <si>
    <t xml:space="preserve">    Удлинитель на катушке, SVC, GS-30M, 4 розетки, 30 метров, 3500W, 240В, 16A, 3x1.5mm², Защита от дете</t>
  </si>
  <si>
    <t xml:space="preserve">    Удлинитель на катушке, SVC, GS-50M, 4 розетки, 50 метров, 3500W, 240В, 16A, 3x1.5mm², Защита от дете</t>
  </si>
  <si>
    <t>Смарт часы 70Mai Maimo Черный</t>
  </si>
  <si>
    <t>Смарт часы, 70Mai, Maimo WT2105, Сенсорный экран 1,69" TFT-LCD, Вес 24 гр., Водонепроницаемость 5 АТМ, Алюминиевый Сплав, Силиконовый ремешок, G-датчик, Датчик частоты сердечных сокращений PPG, BT5.0 BLE, Батарея 300 мАч, Магнитный способ зарядки, Время работы 10 дней (стандартное использование), 21 день (базовый режим), Android 6.0+, iOS 9.0+, Совместимо с Maimo App, Черный</t>
  </si>
  <si>
    <t>Смарт часы 70Mai Maimo Зеленый</t>
  </si>
  <si>
    <t>Смарт часы, 70Mai, Maimo WT2105, Сенсорный экран 1,69" TFT-LCD, Вес 24 гр., Водонепроницаемость 5 АТМ, Алюминиевый Сплав, Силиконовый ремешок, G-датчик, Датчик частоты сердечных сокращений PPG, BT5.0 BLE, Батарея 300 мАч, Магнитный способ зарядки, Время работы 10 дней (стандартное использование), 21 день (базовый режим), Android 6.0+, iOS 9.0+, Совместимо с Maimo App, Зеленый (+Белый силиконовый ремешок)</t>
  </si>
  <si>
    <t>Источник бесперебойного питания, SVC, RTL-2K-LCD, Мощность 2000ВА/1400Вт, Стоечный 19'' 2U, RTL-серия, USB-SMART, Диапазон работы AVR: 145-275В, Бат.: 12В/9Aч*4шт., Вентилятор: 8cм*1шт., 2 вых., Чёрный</t>
  </si>
  <si>
    <t>MM113</t>
  </si>
  <si>
    <t>Настенный переходник Ugreen MM113</t>
  </si>
  <si>
    <t>DH-IPC-HDBW5442E-ZHE</t>
  </si>
  <si>
    <t>IP видеокамера Dahua DH-IPC-HDBW5442E-ZHE</t>
  </si>
  <si>
    <t>IP видеокамера, Dahua, DH-IPC-HDBW5442E-ZHE, купольная, матрица 1/1.8”, 4 Мп, CMOS</t>
  </si>
  <si>
    <t>DH-IPC-HDBW5442RP-ASE-0280B</t>
  </si>
  <si>
    <t>IP видеокамера Dahua DH-IPC-HDBW5442RP-ASE-0280B</t>
  </si>
  <si>
    <t>IP видеокамера, Dahua, DH-IPC-HDBW5442RP-ASE-0280B, купольная, 4 Мп, 1/1.8", CMOS, ИК-подсветка 50 м</t>
  </si>
  <si>
    <t>DH-IPC-HFW5442TP-ASE-0280B</t>
  </si>
  <si>
    <t>IP видеокамера Dahua DH-IPC-HFW5442TP-ASE-0280B</t>
  </si>
  <si>
    <t>IP видеокамера, Dahua, DH-IPC-HFW5442TP-ASE-0280B, цилиндрическая, 1/1.8” 4 Мп, 2.8 мм, WDR с ИК-подсветкой и искусственным интеллектом</t>
  </si>
  <si>
    <t>DH-HAC-HDW1200CLQP-IL-A-0280B</t>
  </si>
  <si>
    <t>HDCVI видеокамера Dahua DH-HAC-HDW1200CLQP-IL-A-0280B</t>
  </si>
  <si>
    <t>HDCVI видеокамера, Dahua, DH-HAC-HDW1200CLQP-IL-A-0280B, купольная, 2 Мп, интеллектуальная камера с двойным светом</t>
  </si>
  <si>
    <t>DH-HAC-T3A51-Z</t>
  </si>
  <si>
    <t>HDCVI видеокамера Dahua DH-HAC-T3A51-Z</t>
  </si>
  <si>
    <t>HDCVI видеокамера, Dahua, DH-HAC-T3A51-Z, купольная, 5 Мп, 2,7–12 мм, 1/2,7 дюйма CMOS</t>
  </si>
  <si>
    <t>DH-HAC-HFW1200CLP-IL-A-0280B</t>
  </si>
  <si>
    <t>HDCVI видеокамера Dahua DH-HAC-HFW1200CLP-IL-A-0280B</t>
  </si>
  <si>
    <t>HDCVI видеокамера, Dahua, DH-HAC-HFW1200CLP-IL-A-0280B, цилиндрическая, 2 Мп, смарт-камера с двойным светом</t>
  </si>
  <si>
    <t>DH-HAC-B3A51P-Z-2712</t>
  </si>
  <si>
    <t>HDCVI видеокамера Dahua DH-HAC-B3A51P-Z-2712</t>
  </si>
  <si>
    <t>HDCVI видеокамера, Dahua, DH-HAC-B3A51P-Z-2712, цилиндрическая, CMOS-матрица 1/2.7", ИК-подсветка - до 40 м, 5 Мп, 2.7-12 мм</t>
  </si>
  <si>
    <t>ASF053-ZJ</t>
  </si>
  <si>
    <t>Кронштейн Dahua ASF053-ZJ</t>
  </si>
  <si>
    <t>Кронштейн, Dahua, ASF053-ZJ, высокопрочный металл, для ASI62 и ASI72</t>
  </si>
  <si>
    <t>DHI-ASGG120T</t>
  </si>
  <si>
    <t>Турникет Dahua DHI-ASGG120T</t>
  </si>
  <si>
    <t>DHI-VTO2101E-P-S2</t>
  </si>
  <si>
    <t>Вызывная панель Dahua DHI-VTO2101E-P-S2</t>
  </si>
  <si>
    <t>Вызывная панель, Dahua, DHI-VTO2101E-P-S2, Встроенная ОС LINUX, датчик изображения 1/2.7”, 2MP CMOS, 2,8 мм</t>
  </si>
  <si>
    <t>GWN7700</t>
  </si>
  <si>
    <t>Коммутатор Grandstream GWN7700</t>
  </si>
  <si>
    <t>Коммутатор, Grandstream, GWN7700, Неуправляемый, 5x GbE RJ45, пластиковый корпус</t>
  </si>
  <si>
    <t>GWN7701</t>
  </si>
  <si>
    <t>Коммутатор Grandstream GWN7701</t>
  </si>
  <si>
    <t>GWN7803</t>
  </si>
  <si>
    <t>Коммутатор Grandstream GWN7803</t>
  </si>
  <si>
    <t>Коммутатор, Grandstream, GWN7803, Управляемый L2+, 24x GbE RJ45, 4x SFP, стоечный</t>
  </si>
  <si>
    <t>GWN7802</t>
  </si>
  <si>
    <t>Коммутатор Grandstream GWN7802</t>
  </si>
  <si>
    <t>Коммутатор, Grandstream, GWN7802, Управляемый L2+, 16x GbE RJ45, 4x SFP, стоечный</t>
  </si>
  <si>
    <t>GWN7803P</t>
  </si>
  <si>
    <t>Коммутатор Grandstream GWN7803P</t>
  </si>
  <si>
    <t>Коммутатор, Grandstream, GWN7803P, Управляемый L2+, 24x GbE RJ45 PoE 802.3 af/at, 360W, 4x SFP, стоечный</t>
  </si>
  <si>
    <t>GWN7802P</t>
  </si>
  <si>
    <t>Коммутатор Grandstream GWN7802P</t>
  </si>
  <si>
    <t>Коммутатор, Grandstream, GWN7802P, Управляемый L2+, 16x GbE RJ45 PoE 802.3 af/at, 240W, 4x SFP, стоечный</t>
  </si>
  <si>
    <t>GWN7801P</t>
  </si>
  <si>
    <t>Коммутатор Grandstream GWN7801P</t>
  </si>
  <si>
    <t>Коммутатор, Grandstream, GWN7801P, Управляемый L2+, 8x GbE RJ45 PoE 802.3 af/at, 120W, 2x SFP, стоечный</t>
  </si>
  <si>
    <t>GWN7701P</t>
  </si>
  <si>
    <t>Коммутатор Grandstream GWN7701P</t>
  </si>
  <si>
    <t>Коммутатор, Grandstream, GWN7701P, Неуправляемый, 8x GbE RJ45, 4x PoE 802.3 af/at, 60W</t>
  </si>
  <si>
    <t>GWN7700P</t>
  </si>
  <si>
    <t>Коммутатор Grandstream GWN7700P</t>
  </si>
  <si>
    <t>Коммутатор, Grandstream, GWN7700P, Неуправляемый, 5x GbE RJ45, 4x PoE 802.3 af/at, 60W, металлический корпус</t>
  </si>
  <si>
    <t>Deco X50(3-pack)</t>
  </si>
  <si>
    <t>Беспроводная MESH-система Wi-Fi TP-Link Deco X50(3-pack)</t>
  </si>
  <si>
    <t>UCM6308</t>
  </si>
  <si>
    <t>IP-АТС Grandstream UCM6308</t>
  </si>
  <si>
    <t>IP-АТС, Grandstream, UCM6308, 8 RJ11 FXS, 8 RJ11 FXO, 2x GbE PoE LAN/WAN, 1 порт горячего резервирования, 3000 пользователей SIP, 300 одновременных вызовов, UCM RC, VideoServer, блок питания 12 В/2 А</t>
  </si>
  <si>
    <t>GRP2602G</t>
  </si>
  <si>
    <t>IP телефон Grandstream GRP2602G</t>
  </si>
  <si>
    <t>GRP2602P</t>
  </si>
  <si>
    <t>IP телефон Grandstream GRP2602P</t>
  </si>
  <si>
    <t>GRP2601P</t>
  </si>
  <si>
    <t>IP телефон Grandstream GRP2601P</t>
  </si>
  <si>
    <t>IP телефон, Grandstream, GRP2601P, 2 SIP-аккаунта, 2 линии, 2 порта Ethernet 10/100 PoE, ЖК-дисплей 132x48 (2.41 дюйма), без блока питания</t>
  </si>
  <si>
    <t>GRP2601</t>
  </si>
  <si>
    <t>IP телефон Grandstream GRP2601</t>
  </si>
  <si>
    <t>IP телефон, Grandstream, GRP2601, 2 SIP-аккаунта, 2 линии, 2 порта Ethernet 10/100 без PoE, ЖК-дисплей 132x48 (2.41 дюйма), блок питания 5 В/0.6 А</t>
  </si>
  <si>
    <t>Рамка Ugreen для настенной панели HDMI</t>
  </si>
  <si>
    <t>1159-0139-EDU</t>
  </si>
  <si>
    <t>Гарнитура Jabra Biz 1100 EDU</t>
  </si>
  <si>
    <t>Гарнитура, Jabra, 1159-0139-EDU, Jabra Biz 1100 EDU, 3,5 мм разъем, Однонаправленное шумоподавление, Эко-кожа, Широкополосный</t>
  </si>
  <si>
    <t>1519-0154</t>
  </si>
  <si>
    <t>2303-820-104</t>
  </si>
  <si>
    <t>Гарнитура Jabra BIZ 2300 Mono QD</t>
  </si>
  <si>
    <t>Гарнитура, Jabra, 2303-820-104, Jabra BIZ 2300 Mono QD, NC, Проводная, Защита PeakStop, накладные, Односторонняя гарнитура, Подключение QD</t>
  </si>
  <si>
    <t>23189-999-979</t>
  </si>
  <si>
    <t>Гарнитура Jabra Evolve2 30 SE</t>
  </si>
  <si>
    <t>2383-820-109</t>
  </si>
  <si>
    <t>Гарнитура Jabra BIZ 2300 QD</t>
  </si>
  <si>
    <t>Гарнитура, Jabra, 2383-820-109, Jabra BIZ 2300 QD, Wideband, Mono, Проводная, Шумоподавление, Разъем QD, -10°C to + 50°C</t>
  </si>
  <si>
    <t>24189-889-999</t>
  </si>
  <si>
    <t>Гарнитура Jabra Evolve2 40 SE UC Mono</t>
  </si>
  <si>
    <t>2409-820-204</t>
  </si>
  <si>
    <t>Гарнитура Jabra BIZ 2400 II Duo QD</t>
  </si>
  <si>
    <t>Гарнитура, Jabra, 2409-820-204, Jabra BIZ 2400 II Duo QD, Проводная, Шумоподавление, два динамика, накладные, Искусственная кожа</t>
  </si>
  <si>
    <t>24189-999-999</t>
  </si>
  <si>
    <t>Гарнитура Jabra Evolve2 40 SE MS Stereo</t>
  </si>
  <si>
    <t>Гарнитура, Jabra, 24189-999-999, Jabra Evolve2 40 SE, USB-A, MS Stereo, Проводная, Шумоподавление, USB A, Складной Микрофон, индикатор вызова</t>
  </si>
  <si>
    <t>2496-823-309</t>
  </si>
  <si>
    <t>Гарнитура Jabra BIZ 2400 II Mono</t>
  </si>
  <si>
    <t>Гарнитура, Jabra, 2496-823-309, Jabra BIZ 2400 II Mono USB 3-1, Проводная, Односторонняя гарнитура, мягкий кожзаменитель, -10°C to + 50°C, накладные</t>
  </si>
  <si>
    <t>4093-410-279</t>
  </si>
  <si>
    <t>Гарнитура Jabra Engage 40 - USB-A UC Mono</t>
  </si>
  <si>
    <t>Гарнитура, Jabra, 4093-410-279, Jabra Engage 40 - USB-A UC Mono, Проводная, 2 x MEMS, Шумоподавление, -10°C to + 50°C, Шумоизоляционная посадка</t>
  </si>
  <si>
    <t>4093-413-279</t>
  </si>
  <si>
    <t>Гарнитура Jabra Engage 40 - (Inline Link) USB-A MS Mono</t>
  </si>
  <si>
    <t>Гарнитура, Jabra, 4093-413-279, Jabra Engage 40 - (Inline Link) USB-A MS Mono, Проводная, Шумоподавление, 2 x MEMS, -10°C to + 50°C</t>
  </si>
  <si>
    <t>4099-410-279</t>
  </si>
  <si>
    <t>Гарнитура Jabra Engage 40 - USB-A UC Stereo</t>
  </si>
  <si>
    <t>Гарнитура, Jabra, 4099-410-279, Jabra Engage 40 - USB-A UC Stereo, Проводная, Шумоподавление, Размер динамика: 20 мм, -10°C to + 50°C, 2 x MEMS</t>
  </si>
  <si>
    <t>4099-410-299</t>
  </si>
  <si>
    <t>Гарнитура Jabra Engage 40 - USB-C UC Stereo</t>
  </si>
  <si>
    <t>Гарнитура, Jabra, 4099-410-299, Jabra Engage 40 - USB-C UC Stereo, Проводная, Шумоподавление, 2 x MEMS, -10°C to + 50°C, Размер динамика: 20 мм</t>
  </si>
  <si>
    <t>4099-413-279</t>
  </si>
  <si>
    <t>Гарнитура Jabra Engage 40 - (Inline Link) USB-A MS Stereo</t>
  </si>
  <si>
    <t>Гарнитура, Jabra, 4099-413-279, Jabra Engage 40 - (Inline Link) USB-A MS Stereo, Проводная, Защита слуха PeakStop, Размер динамика: 20 мм, -10°C to + 50°C, 2 x MEMS</t>
  </si>
  <si>
    <t>4099-413-299</t>
  </si>
  <si>
    <t>Гарнитура Jabra Engage 40 - (Inline Link) USB-C UC Stereo</t>
  </si>
  <si>
    <t>Гарнитура, Jabra, 4099-413-299, Jabra Engage 40 - (Inline Link) USB-C UC Stereo, Проводная, Шумоподавление, защита органов слуха : Jabra SafeTone™ 2.0, PeakStop 105, -10°C to + 50°C, 2 x MEMS</t>
  </si>
  <si>
    <t>4099-419-299</t>
  </si>
  <si>
    <t>Гарнитура Jabra Engage 40 - (Inline Link) USB-C MS Stereo</t>
  </si>
  <si>
    <t>Гарнитура, Jabra, 4099-419-299, Jabra Engage 40 - (Inline Link) USB-C MS Stereo, Проводная, Шумоподавление, 2 x MEMS, -10°C to + 50°C, защита органов слуха : Jabra SafeTone™ 2.0, PeakStop 105</t>
  </si>
  <si>
    <t>4999-823-309</t>
  </si>
  <si>
    <t>Гарнитура Jabra EVOLVE 20 SE Stereo MS</t>
  </si>
  <si>
    <t>5399-823-309</t>
  </si>
  <si>
    <t>Гарнитура Jabra EVOLVE 30 II MS</t>
  </si>
  <si>
    <t>4993-823-109</t>
  </si>
  <si>
    <t>Гарнитура Jabra EVOLVE 20 MS Mono</t>
  </si>
  <si>
    <t>Гарнитура, Jabra, 4993-823-109, Jabra EVOLVE 20 MS Mono, Проводная, Electret Condenser Microphone, накладные, -10°C to + 50°C</t>
  </si>
  <si>
    <t>25599-999-989</t>
  </si>
  <si>
    <t>Гарнитура Jabra Evolve2 55, Link380a MS Stereo Stand</t>
  </si>
  <si>
    <t>25599-999-999</t>
  </si>
  <si>
    <t>Гарнитура Jabra Evolve2 55 Link380a MS Stereo</t>
  </si>
  <si>
    <t>Гарнитура, Jabra, 25599-999-999, Jabra Evolve2 55, Link380a MS Stereo, Беспроводная, Bluetooth 5.2, защита органов слуха : Jabra SafeTone™ 2.0, PeakStop 105, -5°C to + 45°C, Спящий режим</t>
  </si>
  <si>
    <t>26599-999-999</t>
  </si>
  <si>
    <t>Гарнитура Jabra Evolve2 65, Link380a MS Stereo</t>
  </si>
  <si>
    <t>Гарнитура, Jabra, 26599-999-999, Jabra Evolve2 65, Link380a MS Stereo Black, Беспроводная, Шумоподавление, Стерео, USB-A, Время работы от аккумулятора: 37 часов</t>
  </si>
  <si>
    <t>28599-989-999</t>
  </si>
  <si>
    <t>Гарнитура Jabra Evolve2 85 Link380a UC Stereo Black</t>
  </si>
  <si>
    <t>Гарнитура, Jabra, 28599-989-999, Jabra Evolve2 85, Link380a UC Stereo Black, Беспроводная, Шумоподавление, Стерео, USB-A, 40 мм динамик и AAC кодек</t>
  </si>
  <si>
    <t>28599-999-999</t>
  </si>
  <si>
    <t>Гарнитура Jabra Evolve2 85 Link380a MS Stereo Black</t>
  </si>
  <si>
    <t>Гарнитура, Jabra, 28599-999-999, Jabra Evolve2 85, Link380a MS Stereo Black, Беспроводная, Шумоподавление, Cтерео, USB-A, -10°C to + 50°C</t>
  </si>
  <si>
    <t>7599-842-109</t>
  </si>
  <si>
    <t>Гарнитура Jabra Evolve 75 SE Link380a MS Stereo</t>
  </si>
  <si>
    <t>Гарнитура, Jabra, 7599-842-109, Jabra Evolve 75 SE, Link380a MS Stereo, Беспроводная, Bluetooth 4.2, Шумоподавление, USB A, накладные</t>
  </si>
  <si>
    <t>9559-430-111</t>
  </si>
  <si>
    <t>Гарнитура Jabra Engage 55 UC Stereo USB-C EMEA</t>
  </si>
  <si>
    <t>Гарнитура, Jabra, 9559-430-111, Jabra Engage 55 UC Stereo USB-C, EMEA, Беспроводная, Шумоподавление, защита органов слуха : Jabra SafeTone™ 2.0, PeakStop 106, -10°C to + 50°C</t>
  </si>
  <si>
    <t>9559-450-111</t>
  </si>
  <si>
    <t>Гарнитура Jabra Engage 55 MS Stereo USB-A EMEA</t>
  </si>
  <si>
    <t>Гарнитура, Jabra, 9559-450-111, Jabra Engage 55 MS Stereo USB-A, EMEA, радиус действия Беспроводная связи 150 м, защита слуха Safetone 2.0, Микрофон с шумоподавлением, Уровень безопасности DECT C</t>
  </si>
  <si>
    <t>9559-583-111</t>
  </si>
  <si>
    <t>Гарнитура Jabra Engage 75 Stereo EMEA</t>
  </si>
  <si>
    <t>Гарнитура, Jabra, 9559-583-111, Jabra Engage 75 Stereo, EMEA, Беспроводная, Защита слуха PeakStop, мягкая экокожа, -10°C to + 50°C, Накладные</t>
  </si>
  <si>
    <t>20797-999-999</t>
  </si>
  <si>
    <t>Гарнитура Jabra Evolve2 Buds MS</t>
  </si>
  <si>
    <t>2775-319</t>
  </si>
  <si>
    <t>Спикерфон Jabra Speak2 75 MS Teams Link 380a</t>
  </si>
  <si>
    <t>Спикерфон, Jabra, 2775-319, Jabra Speak2 75, MS Teams, Link 380a, USB А/С, Bluetooth 5.2, Цифровой MEMS, Сверхширокополосный звук, Полнодуплексный звук</t>
  </si>
  <si>
    <t>14207-75</t>
  </si>
  <si>
    <t>Подставка настольная Jabra Jabra PanaCast 50 Table Stand</t>
  </si>
  <si>
    <t>Подставка настольная, Jabra, 14207-75, Jabra PanaCast 50 Table Stand, Grey, Цвет — серый, вес 1 кг, для видеобара</t>
  </si>
  <si>
    <t>14207-56</t>
  </si>
  <si>
    <t>Подставка настольная Jabra Jabra PanaCast Table Stand</t>
  </si>
  <si>
    <t>Подставка настольная, Jabra, 14207-56, Jabra PanaCast Table Stand, Цвет — черный, настольное крепление для веб-камеры</t>
  </si>
  <si>
    <t>14207-57</t>
  </si>
  <si>
    <t>Крепление настенное Jabra PanaCast Wall Mount</t>
  </si>
  <si>
    <t>Крепление настенное, Jabra, 14207-57, Jabra PanaCast Wall Mount, настенное, Цвет — черный</t>
  </si>
  <si>
    <t>8220-209</t>
  </si>
  <si>
    <t>Пульт дистанционного управления Jabra PanaCast 50</t>
  </si>
  <si>
    <t>Пульт дистанционного управления, Jabra, PanaCast 50 Remote, 8220-209, Black, Удалённое управление для PanaCast 50, Чёрный, Пластик</t>
  </si>
  <si>
    <t>7810-209</t>
  </si>
  <si>
    <t>Спикерфон Jabra SPEAK 810 UC</t>
  </si>
  <si>
    <t>Спикерфон, Jabra, 7810-209, Jabra SPEAK 810 UC, Беспроводная, Широкополосное аудио, Bluetooth A2DP, Светодиодные индикаторы, разъем 3,5 мм</t>
  </si>
  <si>
    <t>7510-109</t>
  </si>
  <si>
    <t>Спикерфон Jabra SPEAK 510 MS</t>
  </si>
  <si>
    <t>Спикерфон, Jabra, 7510-109, Jabra SPEAK 510 MS, USB 2.0 &amp; Bluetooth, Omnidirectional microphone, USB cord ~90cm, -10°C to + 50°C</t>
  </si>
  <si>
    <t>8100-119</t>
  </si>
  <si>
    <t>Web камера Jabra PanaCast</t>
  </si>
  <si>
    <t>Web камера, Jabra, 8100-119, Jabra PanaCast, USB-подключение, 4K, 3 камеры, Intelligent Zoom, Plug-and-Play</t>
  </si>
  <si>
    <t>2775-209</t>
  </si>
  <si>
    <t>Спикерфон Jabra Speak2 75 UC</t>
  </si>
  <si>
    <t>Спикерфон, Jabra, 2775-209, Jabra Speak2 75, UC, USB А/С, Bluetooth 5.2, Цифровой MEMS, Шумоподавление , 4700 мАч</t>
  </si>
  <si>
    <t>2775-109</t>
  </si>
  <si>
    <t>Спикерфон Jabra Speak2 75</t>
  </si>
  <si>
    <t>2755-109</t>
  </si>
  <si>
    <t>Спикерфон Jabra Speak2 55</t>
  </si>
  <si>
    <t>Спикерфон, Jabra, 2755-109, Jabra Speak2 55, MS Teams, Беспроводная, Конференц-микрофон, динамик USB, Bluetooth 5.1, Настольный</t>
  </si>
  <si>
    <t>2740-109</t>
  </si>
  <si>
    <t>Спикерфон Jabra Speak2 40</t>
  </si>
  <si>
    <t>Спикерфон, Jabra, 2740-109, Jabra Speak2 40, MS Teams, Беспроводная, USB А/С, 50-мм динамик, Степень защиты IP64</t>
  </si>
  <si>
    <t>8201-231</t>
  </si>
  <si>
    <t>Видеокамера для конференций Jabra PanaCast 50</t>
  </si>
  <si>
    <t>Видеокамера для конференций, Jabra, 8201-231, Jabra PanaCast 50, EMEA, Grey, 3840 x 1080 при частоте 30 кадров/с, Wi-Fi, USB-A, USB-C, Ethernet (RJ45), Intelligent Zoom, 13 мегапикселей</t>
  </si>
  <si>
    <t>Рамка для настенной панели HDMI, Ugreen, 20316 (6957303823161), Белый</t>
  </si>
  <si>
    <t>Компьютерная мышь, HyperX, 6N0A8AA, Pulsefire Haste 2, Игровая, Оптическая 32000dpi, 650 IPS, 6 кнопок, Проводная, USB, Белая</t>
  </si>
  <si>
    <t>Daker DK Plus 3 кВА (310172)</t>
  </si>
  <si>
    <t>Источник бесперебойного питания Legrand Daker DK Plus 3 кВА</t>
  </si>
  <si>
    <t>CL1B-5-E27</t>
  </si>
  <si>
    <t>Лампочка Imou CL1B-5-E27</t>
  </si>
  <si>
    <t>Лампочка, Imou, CL1B-5-E27, E27, 806 lm, 9 Вт</t>
  </si>
  <si>
    <t>Контрольная сетевая клавиатура Dahua DHI-NKB5000 (12В)</t>
  </si>
  <si>
    <t>Контроллер доступа Dahua DHI-ASC2204B-S (12В)</t>
  </si>
  <si>
    <t>Контроллер доступа, Dahua, DHI-ASC2204B-S, Автономный считыватель, стандартное PoE и 12 В</t>
  </si>
  <si>
    <t>Контроллер доступа Dahua DHI-ASC2202B-S (12В)</t>
  </si>
  <si>
    <t>Контроллер доступа, Dahua, DHI-ASC2202B-S, для 2 дверей и 1 направления, RS-485 и Wiegand, стандартный POE и 12 В</t>
  </si>
  <si>
    <t>Автоматический выключатель CHINT NXB-63S 1P 6A C 4,5kA</t>
  </si>
  <si>
    <t>Автоматический выключатель CHINT NXB-63S 1P 10A C 4,5kA</t>
  </si>
  <si>
    <t>Автоматический выключатель CHINT NXB-63S 1P 16A C 4,5kA</t>
  </si>
  <si>
    <t>Автоматический выключатель CHINT NXB-63S 1P 20A C 4,5kA</t>
  </si>
  <si>
    <t>Автоматический выключатель CHINT NXB-63S 1P 25A C 4,5kA</t>
  </si>
  <si>
    <t>Автоматический выключатель CHINT NXB-63S 1P 32A C 4,5kA</t>
  </si>
  <si>
    <t>Автоматический выключатель CHINT NXB-63S 1P 40A C 4,5kA</t>
  </si>
  <si>
    <t>Автоматический выключатель CHINT NXB-63S 1P 50A C 4,5kA</t>
  </si>
  <si>
    <t>Автоматический выключатель CHINT NXB-63S 1P 63A C 4,5kA</t>
  </si>
  <si>
    <t>Автоматический выключатель CHINT NXB-63S 2P 10A C 4,5kA</t>
  </si>
  <si>
    <t>Автоматический выключатель CHINT NXB-63S 2P 16A C 4,5kA</t>
  </si>
  <si>
    <t>Автоматический выключатель CHINT NXB-63S 2P 20A C 4,5kA</t>
  </si>
  <si>
    <t>Автоматический выключатель CHINT NXB-63S 2P 25A C 4,5kA</t>
  </si>
  <si>
    <t>Автоматический выключатель CHINT NXB-63S 2P 32A C 4,5kA</t>
  </si>
  <si>
    <t>Автоматический выключатель CHINT NXB-63S 2P 40A C 4,5kA</t>
  </si>
  <si>
    <t>Автоматический выключатель CHINT NXB-63S 2P 50A C 4,5kA</t>
  </si>
  <si>
    <t>Автоматический выключатель CHINT NXB-63S 2P 63A C 4,5kA</t>
  </si>
  <si>
    <t>Автоматический выключатель CHINT NXB-63S 3P 6A C 4,5kA</t>
  </si>
  <si>
    <t>Автоматический выключатель CHINT NXB-63S 3P 10A C 4,5kA</t>
  </si>
  <si>
    <t>Автоматический выключатель CHINT NXB-63S 3P 16A C 4,5kA</t>
  </si>
  <si>
    <t>Автоматический выключатель CHINT NXB-63S 3P 20A C 4,5kA</t>
  </si>
  <si>
    <t>Автоматический выключатель CHINT NXB-63S 3P 25A C 4,5kA</t>
  </si>
  <si>
    <t>Автоматический выключатель CHINT NXB-63S 3P 32A C 4,5kA</t>
  </si>
  <si>
    <t>Автоматический выключатель CHINT NXB-63S 3P 40A C 4,5kA</t>
  </si>
  <si>
    <t>Автоматический выключатель CHINT NXB-63S 3P 50A C 4,5kA</t>
  </si>
  <si>
    <t>Автоматический выключатель CHINT NXB-63S 3P 63A C 4,5kA</t>
  </si>
  <si>
    <t>Автоматический выключатель CHINT NXB-63 1P 2A C 6kA</t>
  </si>
  <si>
    <t>Автоматический выключатель CHINT NXB-63 1P 3A C 6kA</t>
  </si>
  <si>
    <t>Автоматический выключатель CHINT NXB-63 1P 4A C 6kA</t>
  </si>
  <si>
    <t>Автоматический выключатель CHINT NXB-63 1P 6A C 6kA</t>
  </si>
  <si>
    <t>Автоматический выключатель CHINT NXB-63 1P 10A C 6kA</t>
  </si>
  <si>
    <t>Автоматический выключатель CHINT NXB-63 1P 16A C 6kA</t>
  </si>
  <si>
    <t>Автоматический выключатель CHINT NXB-63 1P 20A C 6kA</t>
  </si>
  <si>
    <t>Автоматический выключатель CHINT NXB-63 1P 25A C 6kA</t>
  </si>
  <si>
    <t>Автоматический выключатель CHINT NXB-63 1P 32A C 6kA</t>
  </si>
  <si>
    <t>Автоматический выключатель CHINT NXB-63 1P 40A C 6kA</t>
  </si>
  <si>
    <t>Автоматический выключатель CHINT NXB-63 1P 50A C 6kA</t>
  </si>
  <si>
    <t>Автоматический выключатель CHINT NXB-63 1P 63A C 6kA</t>
  </si>
  <si>
    <t>Автоматический выключатель CHINT NXB-63 2P 1A C 6kA</t>
  </si>
  <si>
    <t>Автоматический выключатель CHINT NXB-63 2P 2A C 6kA</t>
  </si>
  <si>
    <t>Автоматический выключатель CHINT NXB-63 2P 4A C 6kA</t>
  </si>
  <si>
    <t>Автоматический выключатель CHINT NXB-63 2P 6A C 6kA</t>
  </si>
  <si>
    <t>Автоматический выключатель CHINT NXB-63 2P 10A C 6kA</t>
  </si>
  <si>
    <t>Автоматический выключатель CHINT NXB-63 2P 16A C 6kA</t>
  </si>
  <si>
    <t>Автоматический выключатель CHINT NXB-63 2P 20A C 6kA</t>
  </si>
  <si>
    <t>Автоматический выключатель CHINT NXB-63 2P 25A C 6kA</t>
  </si>
  <si>
    <t>Автоматический выключатель CHINT NXB-63 2P 32A C 6kA</t>
  </si>
  <si>
    <t>Автоматический выключатель CHINT NXB-63 2P 40A C 6kA</t>
  </si>
  <si>
    <t>Автоматический выключатель CHINT NXB-63 2P 50A C 6kA</t>
  </si>
  <si>
    <t>Автоматический выключатель CHINT NXB-63 2P 63A C 6kA</t>
  </si>
  <si>
    <t>Автоматический выключатель CHINT NXB-63 3P 2A C 6kA</t>
  </si>
  <si>
    <t>Автоматический выключатель CHINT NXB-63 3P 3A C 6kA</t>
  </si>
  <si>
    <t>Автоматический выключатель CHINT NXB-63 3P 4A C 6kA</t>
  </si>
  <si>
    <t>Автоматический выключатель CHINT NXB-63 3P 6A C 6kA</t>
  </si>
  <si>
    <t>Автоматический выключатель CHINT NXB-63 3P 10A C 6kA</t>
  </si>
  <si>
    <t>Автоматический выключатель CHINT NXB-63 3P 16A C 6kA</t>
  </si>
  <si>
    <t>Автоматический выключатель CHINT NXB-63 3P 20A C 6kA</t>
  </si>
  <si>
    <t>Автоматический выключатель CHINT NXB-63 3P 25A C 6kA</t>
  </si>
  <si>
    <t>Автоматический выключатель CHINT NXB-63 3P 32A C 6kA</t>
  </si>
  <si>
    <t>Автоматический выключатель CHINT NXB-63 3P 40A C 6kA</t>
  </si>
  <si>
    <t>Автоматический выключатель CHINT NXB-63 3P 50A C 6kA</t>
  </si>
  <si>
    <t>Автоматический выключатель CHINT NXB-63 3P 63A C 6kA</t>
  </si>
  <si>
    <t>Автоматический выключатель CHINT NXB-63 4P 10A C 6kA</t>
  </si>
  <si>
    <t>Автоматический выключатель CHINT NXB-63 4P 16A C 6kA</t>
  </si>
  <si>
    <t>Автоматический выключатель CHINT NXB-63 4P 20A C 6kA</t>
  </si>
  <si>
    <t>Автоматический выключатель CHINT NXB-63 4P 25A C 6kA</t>
  </si>
  <si>
    <t>Автоматический выключатель CHINT NXB-63 4P 32A C 6kA</t>
  </si>
  <si>
    <t>Автоматический выключатель CHINT NXB-63 4P 40A C 6kA</t>
  </si>
  <si>
    <t>Автоматический выключатель CHINT NXB-63 4P 50A C 6kA</t>
  </si>
  <si>
    <t>Автоматический выключатель CHINT NXB-63 4P 63A C 6kA</t>
  </si>
  <si>
    <t>Выключатель нагрузки CHINT NXHB-125 1P 40A</t>
  </si>
  <si>
    <t>Выключатель нагрузки CHINT NXHB-125 3P 40A</t>
  </si>
  <si>
    <t>Выключатель нагрузки CHINT NXHB-125 3P 63A</t>
  </si>
  <si>
    <t>Дифференциальный автомат CHINT NXBLE-63Y 1P+N 10А C 30mA AC 4,5kA</t>
  </si>
  <si>
    <t>Дифференциальный автомат CHINT NXBLE-63Y 1P+N 16А C 30mA AC 4,5kA</t>
  </si>
  <si>
    <t>Дифференциальный автомат CHINT NXBLE-63Y 1P+N 20А C 30mA AC 4,5kA</t>
  </si>
  <si>
    <t>Дифференциальный автомат CHINT NXBLE-63Y 1P+N 25А C 30mA AC 4,5kA</t>
  </si>
  <si>
    <t>Дифференциальный автомат CHINT NXBLE-63Y 1P+N 32А C 30mA AC 4,5kA</t>
  </si>
  <si>
    <t>Дифференциальный автомат CHINT NXBLE-63Y 1P+N 40А C 30mA AC 4,5kA</t>
  </si>
  <si>
    <t>Пускатель CHINT NS2-80B 56A-80A</t>
  </si>
  <si>
    <t>Пускатель CHINT NS2-80B 40A-63A</t>
  </si>
  <si>
    <t>Пускатель CHINT NS2-80B 25A-40A</t>
  </si>
  <si>
    <t>Пускатель CHINT NS2-80B 16A-25A</t>
  </si>
  <si>
    <t>Пускатель CHINT NS2-32 24-32A</t>
  </si>
  <si>
    <t>Пускатель CHINT NS2-25 20-25A</t>
  </si>
  <si>
    <t>Пускатель CHINT NS2-25 17-23A</t>
  </si>
  <si>
    <t>Пускатель CHINT NS2-25 13-18A</t>
  </si>
  <si>
    <t>Пускатель CHINT NS2-25 9-14A</t>
  </si>
  <si>
    <t>Пускатель CHINT NS2-25 6-10A</t>
  </si>
  <si>
    <t>Пускатель CHINT NS2-25 4-6.3A</t>
  </si>
  <si>
    <t>Пускатель CHINT NS2-25 2.5-4A</t>
  </si>
  <si>
    <t>Пускатель CHINT NS2-25 1.6-2.5A</t>
  </si>
  <si>
    <t>Пускатель CHINT NS2-25 1-1.6A</t>
  </si>
  <si>
    <t>Пускатель CHINT NS2-25 0.63-1A</t>
  </si>
  <si>
    <t>Пускатель CHINT NS2-25 0.4-0.63A</t>
  </si>
  <si>
    <t>Автоматический выключатель CHINT NM1-250S/3Р 125A 25кА</t>
  </si>
  <si>
    <t>Автоматический выключатель CHINT NM1-250S/3Р 100A 25кА</t>
  </si>
  <si>
    <t>Автоматический выключатель CHINT NM1-125S/3Р 125A 25кА</t>
  </si>
  <si>
    <t>Автоматический выключатель CHINT NM1-125S/3Р 100A 25кА</t>
  </si>
  <si>
    <t>Автоматический выключатель CHINT NM1-125S/3Р 80A 25кА</t>
  </si>
  <si>
    <t>Автоматический выключатель CHINT NM1-125S/3Р 63A 25кА</t>
  </si>
  <si>
    <t>Автоматический выключатель CHINT NM1-125S/3Р 50A 25кА</t>
  </si>
  <si>
    <t>Автоматический выключатель CHINT NM1-125S/3Р 40A 25кА</t>
  </si>
  <si>
    <t>Автоматический выключатель CHINT NM1-125S/3Р 32A 25кА</t>
  </si>
  <si>
    <t>Автоматический выключатель CHINT NM1-125S/3Р 25A 25кА</t>
  </si>
  <si>
    <t>Автоматический выключатель CHINT NM1-63S/3Р 63A 15кА</t>
  </si>
  <si>
    <t>Автоматический выключатель CHINT NM1-63S/3Р 50A 15кА</t>
  </si>
  <si>
    <t>Автоматический выключатель CHINT NM1-63S/3Р 40A 15кА</t>
  </si>
  <si>
    <t>Автоматический выключатель CHINT NM1-63S/3Р 32A 15кА</t>
  </si>
  <si>
    <t>Автоматический выключатель CHINT NM1-63S/3Р 25A 15кА</t>
  </si>
  <si>
    <t>Автоматический выключатель CHINT NM1-400S/3Р 400A 35кА</t>
  </si>
  <si>
    <t>Автоматический выключатель CHINT NM1-63S/3Р 20A 15кА</t>
  </si>
  <si>
    <t>Автоматический выключатель CHINT NM1-250S/3Р 200A 25кА</t>
  </si>
  <si>
    <t>Автоматический выключатель CHINT NM1-250S/3Р 250A 25кА</t>
  </si>
  <si>
    <t>Автоматический выключатель CHINT NM1-400S/3Р 315A 35кА</t>
  </si>
  <si>
    <t>Автоматический выключатель CHINT NM1-630S/3Р 400A 35кА</t>
  </si>
  <si>
    <t>Автоматический выключатель CHINT NM1-630S/3Р 630A 35кА</t>
  </si>
  <si>
    <t>Автоматический выключатель CHINT NM1-800H/3Р 800A 60кА</t>
  </si>
  <si>
    <t>Автоматический выключатель CHINT NM1-1250H/3Р 1000A 65кА</t>
  </si>
  <si>
    <t>Автоматический выключатель CHINT NM1-1250H/3Р 1250A 65кА</t>
  </si>
  <si>
    <t>Устройство автоматического ввода резерва CHINT NXZM-125S/3B 100A</t>
  </si>
  <si>
    <t>Устройство автоматического ввода резерва CHINT NXZM-125S/3B 125A</t>
  </si>
  <si>
    <t>Устройство автоматического ввода резерва CHINT NXZM-160S/3B 160A</t>
  </si>
  <si>
    <t>Устройство автоматического ввода резерва CHINT NXZM-250S/3B 250A</t>
  </si>
  <si>
    <t>Устройство автоматического ввода резерва CHINT NXZM-400S/3B 400A</t>
  </si>
  <si>
    <t>Устройство автоматического ввода резерва CHINT NXZM-630S/3B 630A</t>
  </si>
  <si>
    <t>Автоматический выключатель CHINT NXM-125S/3Р 32A 25кА</t>
  </si>
  <si>
    <t>Автоматический выключатель CHINT NXM-125S/3Р 125A 25кА</t>
  </si>
  <si>
    <t>Автоматический выключатель CHINT NXM-125S/3Р 100A 25кА</t>
  </si>
  <si>
    <t>Автоматический выключатель CHINT NXM-125S/3Р 80A 25кА</t>
  </si>
  <si>
    <t>Автоматический выключатель CHINT NXM-125S/3Р 63A 25кА</t>
  </si>
  <si>
    <t>Автоматический выключатель CHINT NXM-125S/3Р 50A 25кА</t>
  </si>
  <si>
    <t>Автоматический выключатель CHINT NXM-125S/3Р 40A 25кА</t>
  </si>
  <si>
    <t>Автоматический выключатель CHINT NXM-125S/3Р 25A 25кА</t>
  </si>
  <si>
    <t>Автоматический выключатель CHINT NXM-63S/3P 50A 25кА</t>
  </si>
  <si>
    <t>Автоматический выключатель CHINT NXM-63S/3P 40A 25кА</t>
  </si>
  <si>
    <t>Автоматический выключатель CHINT NXM-63S/3P 32A 25кА</t>
  </si>
  <si>
    <t>Автоматический выключатель CHINT NXM-63S/3P 25A 25кА</t>
  </si>
  <si>
    <t>Автоматический выключатель CHINT NXM-63S/3P 20A 25кА</t>
  </si>
  <si>
    <t>Автоматический выключатель CHINT NXM-1000S/3Р 800A 50кА</t>
  </si>
  <si>
    <t>Автоматический выключатель CHINT NM1-63S/3Р 10A 15кА</t>
  </si>
  <si>
    <t>Автоматический выключатель CHINT NXMS-1000H/3Р 1000A 70кА с электронным расцепителем</t>
  </si>
  <si>
    <t>Автоматический выключатель CHINT NXM-1600S/3Р 1600A 50кА регулир</t>
  </si>
  <si>
    <t>Автоматический выключатель CHINT NXM-1000S/3Р 1000A 50кА</t>
  </si>
  <si>
    <t>Автоматический выключатель CHINT NM1-63S/3Р 16A 15кА</t>
  </si>
  <si>
    <t>Автоматический выключатель CHINT NXM-800S/3Р 800A 50кА</t>
  </si>
  <si>
    <t>Автоматический выключатель CHINT NXM-630S/3Р 630A 50кА</t>
  </si>
  <si>
    <t>Автоматический выключатель CHINT NXM-630S/3Р 500A 50кА</t>
  </si>
  <si>
    <t>Автоматический выключатель CHINT NXM-400S/3Р 400A 50кА</t>
  </si>
  <si>
    <t>Автоматический выключатель CHINT NXM-400S/3Р 315A 50кА</t>
  </si>
  <si>
    <t>Воздушный автоматический выключатель CHINT NA1-1000-1000M/3P 1000A 42kA AC220B тип М выкатной</t>
  </si>
  <si>
    <t>Воздушный автоматический выключатель CHINT NA1-2000-1600M/3P 1600A 80kA AC220B тип М выкатной</t>
  </si>
  <si>
    <t>Воздушный автоматический выключатель CHINT NA1-2000-2000M/3P 2000A 80kA AC220B тип М выкатной</t>
  </si>
  <si>
    <t>Внешние выводы для переднего присоединения CHINT NXM(LE)-125 (прямой)</t>
  </si>
  <si>
    <t>Внешние выводы для переднего присоединения CHINT NXM-1000 (боковой)</t>
  </si>
  <si>
    <t>Вспомогательный и сигнальный контакт CHINT AX/AL-M5 R для NXM-800 (правый)</t>
  </si>
  <si>
    <t>Вспомогательный и сигнальный контакт CHINT AX/AL-M2 L для NXM(LE)-160 (левый)</t>
  </si>
  <si>
    <t>Вспомогательный и сигнальный контакт CHINT AX/AL-M2 R для NXM(LE)-160/2P/3P/4P (правый)</t>
  </si>
  <si>
    <t>Вспомогательный и сигнальный контакт CHINT AX/AL-M5 L для NXM-800 (левый)</t>
  </si>
  <si>
    <t>Независимый расцепитель CHINT SHT-M7 A1 L для NXM-1600 AC220V (левый)</t>
  </si>
  <si>
    <t>Контактор CHINT NXC-85 85A 380В/АС3 1НО+1НЗ 50Гц</t>
  </si>
  <si>
    <t>Контактор CHINT NXC-85 85A 220В/АС3 1НО+1НЗ 50Гц</t>
  </si>
  <si>
    <t>Контактор CHINT NXC-65 65A 380В/АС3 1НО+1НЗ 50Гц</t>
  </si>
  <si>
    <t>Контактор CHINT NXC-65 65A 220В/АС3 1НО+1НЗ 50Гц</t>
  </si>
  <si>
    <t>Контактор CHINT NXC-50 50A 380В/АС3 1НО+1НЗ 50Гц</t>
  </si>
  <si>
    <t>Контактор CHINT NXC-50 50A 220В/АС3 1НО+1НЗ 50Гц</t>
  </si>
  <si>
    <t>Контактор CHINT NXC-40 40A 380В/АС3 1НО+1НЗ 50Гц</t>
  </si>
  <si>
    <t>Контактор CHINT NXC-40 40A 220В/АС3 1НО+1НЗ 50Гц</t>
  </si>
  <si>
    <t>Контактор CHINT NXC-32 32A 380B/AC3 1HO+1H3 50Гц</t>
  </si>
  <si>
    <t>Контактор CHINT NXC-32 32A 220В/АС3 1НО+1НЗ 50Гц</t>
  </si>
  <si>
    <t>Контактор CHINT NXC-25 25A 380B/AC3 1HO+1H3 50Гц</t>
  </si>
  <si>
    <t>Контактор CHINT NXC-25 25A 220В/АС3 1НО+1НЗ 50Гц</t>
  </si>
  <si>
    <t>Контактор CHINT NXC-18 18A 380B/AC3 1HO+1H3 50 Гц</t>
  </si>
  <si>
    <t>Контактор CHINT NXC-18 18A 220В/АС3 1НО+1НЗ 50Гц</t>
  </si>
  <si>
    <t>Контактор CHINT NXC-12 12A 380B/AC3 1HO+1H3 50Гц</t>
  </si>
  <si>
    <t>Контактор CHINT NXC-12 12A 220В/АС3 1НО+1НЗ 50Гц</t>
  </si>
  <si>
    <t>Контактор CHINT NXC-09 9A 380В/АС3 1НО+1НЗ 50Гц</t>
  </si>
  <si>
    <t>Контактор CHINT NXC-09 9A 220В/АС3 1НО+1НЗ 50Гц</t>
  </si>
  <si>
    <t>Контактор CHINT NXC-330 330A 220В/АС3 2НО+2НЗ 50Гц</t>
  </si>
  <si>
    <t>Контактор CHINT NXC-265 265A 220В/АС3 2НО+2НЗ 50Гц</t>
  </si>
  <si>
    <t>Контактор CHINT NXC-225 225A 220В/АС3 2НО+2НЗ 50Гц</t>
  </si>
  <si>
    <t>Контактор CHINT NXC-160 160A 380В/АС3 2НО+2НЗ 50Гц</t>
  </si>
  <si>
    <t>Контактор CHINT NXC-160 160A 220В/АС3 2НО+2НЗ 50Гц</t>
  </si>
  <si>
    <t>Контактор CHINT NXC-120 120A 380В/АС3 2НО+2НЗ 50Гц</t>
  </si>
  <si>
    <t>Контактор CHINT NXC-120 120A 220В/АС3 2НО+2НЗ 50Гц</t>
  </si>
  <si>
    <t>Контактор CHINT NXC-100 100A 380В/АС3 1НО+1НЗ 50Гц</t>
  </si>
  <si>
    <t>Контактор CHINT NXC-100 100A 220В/АС3 1НО+1НЗ 50Гц</t>
  </si>
  <si>
    <t>Приставка выдержка времени CHINT F5-T2 к Контактору NC1 NC2 и NXC</t>
  </si>
  <si>
    <t>Приставка доп.контакты CHINT AX-3X/22 к Контактору NXC-06~630</t>
  </si>
  <si>
    <t>Приставка доп.контакты CHINT AX-3X/11 к Контактору NXC-06~630</t>
  </si>
  <si>
    <t>Тепловое реле CHINT NXR-25 4-6A</t>
  </si>
  <si>
    <t>Тепловое реле CHINT NXR-200 100A-200A</t>
  </si>
  <si>
    <t>Тепловое реле CHINT NXR-25 5.5-8A</t>
  </si>
  <si>
    <t>Тепловое реле CHINT NXR-25 7-10A</t>
  </si>
  <si>
    <t>Тепловое реле CHINT NXR-25 9-13A</t>
  </si>
  <si>
    <t>Тепловое реле CHINT NXR-25 2.5-4A</t>
  </si>
  <si>
    <t>Тепловое реле CHINT NXR-25 12-18A</t>
  </si>
  <si>
    <t>Тепловое реле CHINT NXR-25 17-25A</t>
  </si>
  <si>
    <t>Тепловое реле CHINT NXR-38 23A-32A</t>
  </si>
  <si>
    <t>Тепловое реле CHINT NXR-100 30A-40A</t>
  </si>
  <si>
    <t>Тепловое реле CHINT NXR-100 37A-50A</t>
  </si>
  <si>
    <t>Тепловое реле CHINT NXR-100 48A-65A</t>
  </si>
  <si>
    <t>Тепловое реле CHINT NXR-100 55A-70A</t>
  </si>
  <si>
    <t>Тепловое реле CHINT NXR-100 63A-80A</t>
  </si>
  <si>
    <t>Тепловое реле CHINT NXR-100 80A-100A</t>
  </si>
  <si>
    <t>Тепловое реле CHINT NXR-200 80A-160A</t>
  </si>
  <si>
    <t>Тепловое реле CHINT NXR-25 1.6-2.5A</t>
  </si>
  <si>
    <t>Тепловое реле CHINT NXR-25 1-1.6A</t>
  </si>
  <si>
    <t>Тепловое реле CHINT NXR-25 0.63-1A</t>
  </si>
  <si>
    <t>Тепловое реле CHINT NXR-25 0.4-0.63A</t>
  </si>
  <si>
    <t>Тепловое реле CHINT NXR-25 0.25-0.4A</t>
  </si>
  <si>
    <t>Механическая блокировка CHINT MI-6 для NC1-40-65 NXC-40-65</t>
  </si>
  <si>
    <t>Механическая блокировка CHINT MI-7 для NC1-80-95 NXC-75-100</t>
  </si>
  <si>
    <t>Розетка CHINT CZY14B для NJDC-17/4ZS JZX-22F/(D) и JSZ6. 4 конт</t>
  </si>
  <si>
    <t>Реле времени CHINT NTE8-M2 (7 устанавл. функц.) АС230B</t>
  </si>
  <si>
    <t>Таймер электронный CHINT NKG3 AC220В</t>
  </si>
  <si>
    <t>Индикатор CHINT ND16-22DS/2 желтый АС/DC24В</t>
  </si>
  <si>
    <t>Индикатор CHINT ND16-22DS/2 красный АС/DC24В</t>
  </si>
  <si>
    <t>Индикатор CHINT ND16-22DS/2 белый АС/DC24В</t>
  </si>
  <si>
    <t>Индикатор CHINT ND16-22DS/2 зеленый АС/DC24В</t>
  </si>
  <si>
    <t>Индикатор CHINT ND16-22D/2 зеленый AC/DC230В</t>
  </si>
  <si>
    <t>Индикатор CHINT ND16-22D/2 желтый AC/DC230В</t>
  </si>
  <si>
    <t>Индикатор CHINT ND16-22D/2 красный AC/DC230В</t>
  </si>
  <si>
    <t>Индикатор CHINT ND16-22D/2 белый AC/DC230В</t>
  </si>
  <si>
    <t>Двойная кнопка CHINT NP8-11SD 1НО+1НЗ красная AC110В-220В(LED) IP65</t>
  </si>
  <si>
    <t>Шильдик для кнопок CHINT NP2 30мм*45мм NP2-BZ31</t>
  </si>
  <si>
    <t>Блоки контактные CHINT NP2-BE102 1НЗ</t>
  </si>
  <si>
    <t>Блоки контактные CHINT NP2-BE101 1НО</t>
  </si>
  <si>
    <t>Кнопка управления CHINT NP2-EA42 без подсветки красная 1НЗ IP40</t>
  </si>
  <si>
    <t>Кнопка управления CHINT NP2-EA41 без подсветки красная 1НО IP40</t>
  </si>
  <si>
    <t>Кнопка управления CHINT NP2-EA31 без подсветки зеленая 1НО IP40</t>
  </si>
  <si>
    <t>Кнопка управления CHINT NP2-EA21 без подсветки черная 1НО IP40</t>
  </si>
  <si>
    <t>Двойная кнопка CHINT NP2-BW8465 1НО+1НЗ AC230В (LED) IP40</t>
  </si>
  <si>
    <t>Кнопка управления CHINT NP2-BA35 без подсветки зеленая 1НЗ +1НО IP40</t>
  </si>
  <si>
    <t>Кнопка управления CHINT NP2-BA42 без подсветки красная 1НЗ IP40</t>
  </si>
  <si>
    <t>Кнопка управления CHINT NP2-BA31 без подсветки зеленая 1НО IP40</t>
  </si>
  <si>
    <t>Кнопка управления CHINT NP2-BA21 без подсветки черная 1НО IP40</t>
  </si>
  <si>
    <t>Доп.контакты CHINT NS2-AU11 для NS2-80B</t>
  </si>
  <si>
    <t>Доп.контакты CHINT NS2-AU11 для NS2-25</t>
  </si>
  <si>
    <t>Доп.контакты поперечный CHINT NS2-AE11</t>
  </si>
  <si>
    <t>Переключатель CHINT NP2-BD21 2 положения с фиксацией 1НО IP40</t>
  </si>
  <si>
    <t>Переключатель CHINT NP2-BD33 3 положения с фиксацией 2НО IP40</t>
  </si>
  <si>
    <t>Переключатель CHINT NP2-BD53 3 положения с возвратом 2НО IP40</t>
  </si>
  <si>
    <t>Переключатель CHINT NP2-BJ25 2 положения с фиксацией 1НЗ +1НО IP40</t>
  </si>
  <si>
    <t>Переключатель CHINT NP2-BJ33 3 положения с фиксацией 2НО IP40</t>
  </si>
  <si>
    <t>106R02741</t>
  </si>
  <si>
    <t>Тонер-картридж Xerox 106R02741 (чёрный)</t>
  </si>
  <si>
    <t>Тонер-картридж, Xerox, 106R02741 (чёрный), Для Xerox WorkCentre 3655</t>
  </si>
  <si>
    <t>106R01624</t>
  </si>
  <si>
    <t>Тонер-картридж Xerox 106R01624 (голубой)</t>
  </si>
  <si>
    <t>Тонер-картридж, Xerox, 106R01624 (голубой), Для Xerox Phaser 7800, 6 000 страниц (А4)</t>
  </si>
  <si>
    <t>MJCQB06QW</t>
  </si>
  <si>
    <t>Автомобильный компрессор Xiaomi Portable Electric Air Compressor 2</t>
  </si>
  <si>
    <t>Автомобильный компрессор, Xiaomi, Portable Electric Air Compressor 2, BHR7112GL/MJCQB06QW, Литий-ионный аккумулятор 2000 мАч (14,4 Втч), Уровень шума во время работы &lt;80 дБ (А) на расстоянии 1 м, Размеры 123  75,5  45,8, Длина воздушного шланга 200 мм (включая адаптер клапана, исключая конец резьбы), 0,2–10,3 бар / 3–150 фунтов на квадратный дюйм, Номинальное напряжение зарядки 5V  2A, Размер воздушного клапана (внутренний диаметр): Порт клапана Schrader  6,9 мм, Адаптер клапана Presta  6 мм, Адаптер клапана быстрого подключения  6,9 мм, Черный</t>
  </si>
  <si>
    <t>MJSDT001QW</t>
  </si>
  <si>
    <t>Многофункциональный фонарик Xiaomi Multi-function Flashlight</t>
  </si>
  <si>
    <t>Фонарь, Xiaomi, Multi-function Flashlight, BHR7004GL/MJSDT001QW, 188  40,5  36 мм, Вес оаоло 240 г, Уровень водонепроницаемости IPX4, Входные параметры 5 В /1,5А, Тип батареи Литий-ионный аккумулятор, 3100mAh, Номинальное напряжение 3,6 В, Время зарядки прибл. 180 минут, Рабочая температура -15° C–45 С,</t>
  </si>
  <si>
    <t>IP видеокамера Dahua DH-IPC-HFW5541EP-ZE</t>
  </si>
  <si>
    <t>IP видеокамера, Dahua, DH-IPC-HFW5541EP-ZE, цилиндрическая, CMOS-матрица 1/2,7" progressive, Механический ИК-фильтр, ИК-подсветка - до 120 м, Функция день/ночь, 5.0 мега., 0.1 лк/F=2.0, Объектив: f=7-35 мм, WDR, Скор. записи: до 60 к/c (1920  1080), PoE, 12VDC</t>
  </si>
  <si>
    <t xml:space="preserve">Подвесные диэлектрические  </t>
  </si>
  <si>
    <t>Подвесные FTTH</t>
  </si>
  <si>
    <t>EPH5800671</t>
  </si>
  <si>
    <t>Рамка горизонтальная SE EPH5800671 Asfora 6 постовая антрацит</t>
  </si>
  <si>
    <t>Рамка горизонтальная, SE, EPH5800671, Asfora 6 постовая антрацит</t>
  </si>
  <si>
    <t>10000019585</t>
  </si>
  <si>
    <t>Компьютерная мышь, Genius, DX-110, Оптическая, 1000dpi, USB, Длина кабеля 1,5 метра, Черная</t>
  </si>
  <si>
    <t>Внешний жёсткий диск ADATA 1TB 2.5" HV620 Slim Синий</t>
  </si>
  <si>
    <t>Внешний жёсткий диск ADATA 1TB 2.5" HV300 Черный</t>
  </si>
  <si>
    <t>Внешний жёсткий диск ADATA 1TB 2.5" HD650 Черный</t>
  </si>
  <si>
    <t>DH-SD6CE232GB-HNR</t>
  </si>
  <si>
    <t>Поворотная видеокамера Dahua DH-SD6CE232GB-HNR</t>
  </si>
  <si>
    <t>Поворотная видеокамера, Dahua, DH-SD6CE232GB-HNR, PTZ IP-видеокамера, 2 Мп, КМОП-матрица STARVIS 1/2.8", 32х зум</t>
  </si>
  <si>
    <t>Автоматический выключатель CHINT NXB-63S 1P 10A B 4,5kA</t>
  </si>
  <si>
    <t>Автоматический выключатель CHINT NXB-63S 1P 16A B 4,5kA</t>
  </si>
  <si>
    <t>Устройство защитного отключения CHINT NXL-63 6kA 3P+N 40A 30mA AC</t>
  </si>
  <si>
    <t>Устройство защитного отключения CHINT NXL-63 6kA 3P+N 25A 30mA AC</t>
  </si>
  <si>
    <t>Устройство защитного отключения CHINT NXL-63 6kA 1P+N 40A 30mA AC</t>
  </si>
  <si>
    <t>Устройство защитного отключения CHINT NXL-63 6kA 1P+N 25A 30mA AC</t>
  </si>
  <si>
    <t>Автоматический выключатель CHINT NXM-63S/3P 10A 25кА</t>
  </si>
  <si>
    <t>Автоматический выключатель CHINT NXM-630S/3Р 400A 50кА</t>
  </si>
  <si>
    <t>DS-H108EGA(512GB) HiWatch TVI Видеорегистратор</t>
  </si>
  <si>
    <t>4P4F6AX#ACB</t>
  </si>
  <si>
    <t>Клавиатура HyperX Alloy Origins Mechanical Gaming Keyboard Russian layout 4P4F6AX#ACB</t>
  </si>
  <si>
    <t>Клавиатура, HyperX, 4P4F6AX#ACB, HX-KB6RDX-RU, Alloy Origins, Игровая, Механическая, HyperX Red switch, USB, Подсветка RGB, Размер: 175,31*443,2*35,68 мм., Анг/Рус, Чёрный</t>
  </si>
  <si>
    <t>727A6AA</t>
  </si>
  <si>
    <t>Гарнитура HyperX Cirro Buds Pro Blue 727A6AA</t>
  </si>
  <si>
    <t>Гарнитура, HyperX, Cirro Buds Pro, 727A6AA, Микрофон встроенный, Динамики 8 мм, 20 Гц–20 кГц, 16 Ом±15% при 1 кГц, ANC Hybrid, 112±3 дБ УЗД 1 мВт при 1 кГц, USB для зарядки, Bluetooth 5.2, Синий-Чёрный</t>
  </si>
  <si>
    <t>727A5AA</t>
  </si>
  <si>
    <t>Гарнитура HyperX Cirro Buds Pro Black 727A5AA</t>
  </si>
  <si>
    <t>Гарнитура, HyperX, Cirro Buds Pro, 727A5AA, Микрофон встроенный, Динамики 8 мм, 20 Гц–20 кГц, 16 Ом±15% при 1 кГц, ANC Hybrid, 112±3 дБ УЗД 1 мВт при 1 кГц, USB для зарядки, Bluetooth 5.2, Чёрный</t>
  </si>
  <si>
    <t>Умная зубная электрощетка, Soocas, Spark (MT1), 600 мАч, IPX8, Время работы аккумулятора до 40 дней, Время заряда аккумулятора 2 ч, 30000 об/мин, 55 дБ</t>
  </si>
  <si>
    <t>Автоматический выключатель, CHINT, NXB-63S, 1P 10A B 4,5kA 296696</t>
  </si>
  <si>
    <t>Автоматический выключатель, CHINT, NXB-63S, 1P 16A B 4,5kA 296697</t>
  </si>
  <si>
    <t>Автоматический выключатель, CHINT, NXB-63S, 1P 6A C 4,5kA 296708</t>
  </si>
  <si>
    <t>Автоматический выключатель, CHINT, NXB-63S, 1P 10A C 4,5kA 296709</t>
  </si>
  <si>
    <t>Автоматический выключатель, CHINT, NXB-63S, 1P 16A C 4,5kA 296710</t>
  </si>
  <si>
    <t>Автоматический выключатель, CHINT, NXB-63S, 1P 20A C 4,5kA 296711</t>
  </si>
  <si>
    <t>Автоматический выключатель, CHINT, NXB-63S, 1P 25A C 4,5kA 296712</t>
  </si>
  <si>
    <t>Автоматический выключатель, CHINT, NXB-63S, 1P 32A C 4,5kA 296713</t>
  </si>
  <si>
    <t>Автоматический выключатель, CHINT, NXB-63S, 1P 40A C 4,5kA 296714</t>
  </si>
  <si>
    <t>Автоматический выключатель, CHINT, NXB-63S, 1P 50A C 4,5kA 296715</t>
  </si>
  <si>
    <t>Автоматический выключатель, CHINT, NXB-63S, 1P 63A C 4,5kA 296716</t>
  </si>
  <si>
    <t>Автоматический выключатель, CHINT, NXB-63S, 2P 10A C 4,5kA 296787</t>
  </si>
  <si>
    <t>Автоматический выключатель, CHINT, NXB-63S, 2P 16A C 4,5kA 296788</t>
  </si>
  <si>
    <t>Автоматический выключатель, CHINT, NXB-63S, 2P 20A C 4,5kA 296789</t>
  </si>
  <si>
    <t>Автоматический выключатель, CHINT, NXB-63S, 2P 25A C 4,5kA 296790</t>
  </si>
  <si>
    <t>Автоматический выключатель, CHINT, NXB-63S, 2P 32A C 4,5kA 296791</t>
  </si>
  <si>
    <t>Автоматический выключатель, CHINT, NXB-63S, 2P 40A C 4,5kA 296792</t>
  </si>
  <si>
    <t>Автоматический выключатель, CHINT, NXB-63S, 2P 50A C 4,5kA 296793</t>
  </si>
  <si>
    <t>Автоматический выключатель, CHINT, NXB-63S, 2P 63A C 4,5kA 296794</t>
  </si>
  <si>
    <t>Автоматический выключатель, CHINT, NXB-63S, 3P 6A C 4,5kA 296825</t>
  </si>
  <si>
    <t>Автоматический выключатель, CHINT, NXB-63S, 3P 10A C 4,5kA 296826</t>
  </si>
  <si>
    <t>Автоматический выключатель, CHINT, NXB-63S, 3P 16A C 4,5kA 296827</t>
  </si>
  <si>
    <t>Автоматический выключатель, CHINT, NXB-63S, 3P 20A C 4,5kA 296828</t>
  </si>
  <si>
    <t>Автоматический выключатель, CHINT, NXB-63S, 3P 25A C 4,5kA 296829</t>
  </si>
  <si>
    <t>Автоматический выключатель, CHINT, NXB-63S, 3P 32A C 4,5kA 296830</t>
  </si>
  <si>
    <t>Автоматический выключатель, CHINT, NXB-63S, 3P 40A C 4,5kA 296831</t>
  </si>
  <si>
    <t>Автоматический выключатель, CHINT, NXB-63S, 3P 50A C 4,5kA 296832</t>
  </si>
  <si>
    <t>Автоматический выключатель, CHINT, NXB-63S, 3P 63A C 4,5kA 296833</t>
  </si>
  <si>
    <t>Автоматический выключатель, CHINT, NXB-63, 1P 2A C 6kA 814009</t>
  </si>
  <si>
    <t>Автоматический выключатель, CHINT, NXB-63, 1P 3A C 6kA 814010</t>
  </si>
  <si>
    <t>Автоматический выключатель, CHINT, NXB-63, 1P 4A C 6kA 814011</t>
  </si>
  <si>
    <t>Автоматический выключатель, CHINT, NXB-63, 1P 6A C 6kA 814012</t>
  </si>
  <si>
    <t>Автоматический выключатель, CHINT, NXB-63, 1P 10A C 6kA 814013</t>
  </si>
  <si>
    <t>Автоматический выключатель, CHINT, NXB-63, 1P 16A C 6kA 814014</t>
  </si>
  <si>
    <t>Автоматический выключатель, CHINT, NXB-63, 1P 20A C 6kA 814015</t>
  </si>
  <si>
    <t>Автоматический выключатель, CHINT, NXB-63, 1P 25A C 6kA 814016</t>
  </si>
  <si>
    <t>Автоматический выключатель, CHINT, NXB-63, 1P 32A C 6kA 814017</t>
  </si>
  <si>
    <t>Автоматический выключатель, CHINT, NXB-63, 1P 40A C 6kA 814018</t>
  </si>
  <si>
    <t>Автоматический выключатель, CHINT, NXB-63, 1P 50A C 6kA 814019</t>
  </si>
  <si>
    <t>Автоматический выключатель, CHINT, NXB-63, 1P 63A C 6kA 814020</t>
  </si>
  <si>
    <t>Автоматический выключатель, CHINT, NXB-63, 2P 1A C 6kA 814086</t>
  </si>
  <si>
    <t>Автоматический выключатель, CHINT, NXB-63, 2P 4A C 6kA 814089</t>
  </si>
  <si>
    <t>Автоматический выключатель, CHINT, NXB-63, 2P 6A C 6kA 814090</t>
  </si>
  <si>
    <t>Автоматический выключатель, CHINT, NXB-63, 2P 10A C 6kA 814091</t>
  </si>
  <si>
    <t>Автоматический выключатель, CHINT, NXB-63, 2P 16A C 6kA 814092</t>
  </si>
  <si>
    <t>Автоматический выключатель, CHINT, NXB-63, 2P 20A C 6kA 814093</t>
  </si>
  <si>
    <t>Автоматический выключатель, CHINT, NXB-63, 2P 25A C 6kA 814094</t>
  </si>
  <si>
    <t>Автоматический выключатель, CHINT, NXB-63, 2P 32A C 6kA 814095</t>
  </si>
  <si>
    <t>Автоматический выключатель, CHINT, NXB-63, 2P 40A C 6kA 814096</t>
  </si>
  <si>
    <t>Автоматический выключатель, CHINT, NXB-63, 2P 50A C 6kA 814097</t>
  </si>
  <si>
    <t>Автоматический выключатель, CHINT, NXB-63, 2P 63A C 6kA 814098</t>
  </si>
  <si>
    <t>Автоматический выключатель, CHINT, NXB-63, 3P 2A C 6kA 814165</t>
  </si>
  <si>
    <t>Автоматический выключатель, CHINT, NXB-63, 3P 3A C 6kA 814166</t>
  </si>
  <si>
    <t>Автоматический выключатель, CHINT, NXB-63, 3P 4A C 6kA 814167</t>
  </si>
  <si>
    <t>Автоматический выключатель, CHINT, NXB-63, 3P 6A C 6kA 814168</t>
  </si>
  <si>
    <t>Автоматический выключатель, CHINT, NXB-63, 3P 10A C 6kA 814169</t>
  </si>
  <si>
    <t>Автоматический выключатель, CHINT, NXB-63, 3P 16A C 6kA 814170</t>
  </si>
  <si>
    <t>Автоматический выключатель, CHINT, NXB-63, 3P 20A C 6kA 814171</t>
  </si>
  <si>
    <t>Автоматический выключатель, CHINT, NXB-63, 3P 25A C 6kA 814172</t>
  </si>
  <si>
    <t>Автоматический выключатель, CHINT, NXB-63, 3P 32A C 6kA 814173</t>
  </si>
  <si>
    <t>Автоматический выключатель, CHINT, NXB-63, 3P 40A C 6kA 814174</t>
  </si>
  <si>
    <t>Автоматический выключатель, CHINT, NXB-63, 3P 50A C 6kA 814175</t>
  </si>
  <si>
    <t>Автоматический выключатель, CHINT, NXB-63, 3P 63A C 6kA 814176</t>
  </si>
  <si>
    <t>Автоматический выключатель, CHINT, NXB-63, 4P 10A C 6kA 814247</t>
  </si>
  <si>
    <t>Автоматический выключатель, CHINT, NXB-63, 4P 16A C 6kA 814248</t>
  </si>
  <si>
    <t>Автоматический выключатель, CHINT, NXB-63, 4P 20A C 6kA 814249</t>
  </si>
  <si>
    <t>Автоматический выключатель, CHINT, NXB-63, 4P 25A C 6kA 814250</t>
  </si>
  <si>
    <t>Автоматический выключатель, CHINT, NXB-63, 4P 40A C 6kA 814252</t>
  </si>
  <si>
    <t>Автоматический выключатель, CHINT, NXB-63, 4P 50A C 6kA 814253</t>
  </si>
  <si>
    <t>Автоматический выключатель, CHINT, NXB-63, 4P 63A C 6kA 814254</t>
  </si>
  <si>
    <t>Выключатель нагрузки, CHINT, NXHB-125, 1P 40A 193168</t>
  </si>
  <si>
    <t>Выключатель нагрузки, CHINT, NXHB-125, 3P 40A 193182</t>
  </si>
  <si>
    <t>Выключатель нагрузки, CHINT, NXHB-125, 3P 63A 193183</t>
  </si>
  <si>
    <t>Устройство защитного отключения, CHINT, NXL-63, 6kA 3P+N 40A 30mA AC 280791</t>
  </si>
  <si>
    <t>Устройство защитного отключения, CHINT, NXL-63, 6kA 3P+N 25A 30mA AC 280789</t>
  </si>
  <si>
    <t>Устройство защитного отключения, CHINT, NXL-63, 6kA 1P+N 40A 30mA AC 280723</t>
  </si>
  <si>
    <t>Устройство защитного отключения, CHINT, NXL-63, 6kA 1P+N 25A 30mA AC 280721</t>
  </si>
  <si>
    <t>Дифференциальный автомат, CHINT, NXBLE-63Y, 1P+N 40А C 30mA AC 4,5kA 105546</t>
  </si>
  <si>
    <t>Дифференциальный автомат, CHINT, NXBLE-63Y, 1P+N 32А C 30mA AC 4,5kA 105545</t>
  </si>
  <si>
    <t>Дифференциальный автомат, CHINT, NXBLE-63Y, 1P+N 25А C 30mA AC 4,5kA 105544</t>
  </si>
  <si>
    <t>Дифференциальный автомат, CHINT, NXBLE-63Y, 1P+N 20А C 30mA AC 4,5kA 105543</t>
  </si>
  <si>
    <t>Дифференциальный автомат, CHINT, NXBLE-63Y, 1P+N 16А C 30mA AC 4,5kA 105542</t>
  </si>
  <si>
    <t>Дифференциальный автомат, CHINT, NXBLE-63Y, 1P+N 10А C 30mA AC 4,5kA 105541</t>
  </si>
  <si>
    <t>Пускатель CHINT, NS2-80B, 56A-80A 495089</t>
  </si>
  <si>
    <t>Пускатель CHINT, NS2-80B, 40A-63A 495088</t>
  </si>
  <si>
    <t>Пускатель, CHINT, NS2-80B, 25A-40A 495087</t>
  </si>
  <si>
    <t>Пускатель, CHINT, NS2-80B, 16A-25A 495086</t>
  </si>
  <si>
    <t>Пускатель, CHINT, NS2-32, 24-32A 146475</t>
  </si>
  <si>
    <t>Пускатель, CHINT, NS2-25, 20-25A 495085</t>
  </si>
  <si>
    <t>Пускатель, CHINT, NS2-25, 17-23A 495084</t>
  </si>
  <si>
    <t>Пускатель, CHINT, NS2-25, 13-18A 495083</t>
  </si>
  <si>
    <t>Пускатель, CHINT, NS2-25, 9-14A 495082</t>
  </si>
  <si>
    <t>Пускатель, CHINT, NS2-25, 6-10A 495081</t>
  </si>
  <si>
    <t>Пускатель, CHINT, NS2-25, 4-6.3A 495080</t>
  </si>
  <si>
    <t>Пускатель, CHINT, NS2-25, 2.5-4A 495079</t>
  </si>
  <si>
    <t>Пускатель, CHINT, NS2-25, 1.6-2.5A 495078</t>
  </si>
  <si>
    <t>Пускатель, CHINT, NS2-25, 1-1.6A 495077</t>
  </si>
  <si>
    <t>Пускатель, CHINT, NS2-25, 0.63-1A 495076</t>
  </si>
  <si>
    <t>Пускатель, CHINT, NS2-25, 0.4-0.63A 495075</t>
  </si>
  <si>
    <t>Автоматический выключатель, CHINT, NM1-250S/3Р, 125A 25кА 126583</t>
  </si>
  <si>
    <t>Автоматический выключатель, CHINT, NM1-250S/3Р, 100A 25кА 126582</t>
  </si>
  <si>
    <t>Автоматический выключатель, CHINT, NM1-125S/3Р, 125A 25кА 126382</t>
  </si>
  <si>
    <t>Автоматический выключатель, CHINT, NM1-125S/3Р, 100A 25кА 126511</t>
  </si>
  <si>
    <t>Автоматический выключатель, CHINT, NM1-125S/3Р, 80A 25кА 126510</t>
  </si>
  <si>
    <t>Автоматический выключатель, CHINT, NM1-125S/3Р, 63A 25кА 126509</t>
  </si>
  <si>
    <t>Автоматический выключатель, CHINT, NM1-125S/3Р, 50A 25кА 126508</t>
  </si>
  <si>
    <t>Автоматический выключатель, CHINT, NM1-125S/3Р, 40A 25кА 126507</t>
  </si>
  <si>
    <t>Автоматический выключатель, CHINT, NM1-125S/3Р, 32A 25кА 126506</t>
  </si>
  <si>
    <t>Автоматический выключатель, CHINT, NM1-125S/3Р, 25A 25кА 126505</t>
  </si>
  <si>
    <t>Автоматический выключатель, CHINT, NM1-63S/3Р, 63A 15кА 126683</t>
  </si>
  <si>
    <t>Автоматический выключатель, CHINT, NM1-63S/3Р, 50A 15кА 126682</t>
  </si>
  <si>
    <t>Автоматический выключатель, CHINT, NM1-63S/3Р, 40A 15кА 126681</t>
  </si>
  <si>
    <t>Автоматический выключатель, CHINT, NM1-63S/3Р, 32A 15кА 126680</t>
  </si>
  <si>
    <t>Автоматический выключатель, CHINT, NM1-63S/3Р, 25A 15кА 126679</t>
  </si>
  <si>
    <t>Автоматический выключатель, CHINT, NM1-63S/3Р, 20A 15кА 126678</t>
  </si>
  <si>
    <t>Автоматический выключатель, CHINT, NM1-400S/3Р, 400A 35кА 126644</t>
  </si>
  <si>
    <t>Автоматический выключатель, CHINT, NM1-63S/3Р, 16A 15кА 126677</t>
  </si>
  <si>
    <t>Автоматический выключатель, CHINT, NM1-800H/3Р, 800A 60кА 126743</t>
  </si>
  <si>
    <t>Устройство автоматического ввода резерва, CHINT, NXZM-630S/3B, 630A 256823</t>
  </si>
  <si>
    <t>Устройство автоматического ввода резерва, CHINT, NXZM-400S/3B, 400A 256811</t>
  </si>
  <si>
    <t>Устройство автоматического ввода резерва, CHINT, NXZM-250S/3B, 250A 256796</t>
  </si>
  <si>
    <t>Устройство автоматического ввода резерва, CHINT, NXZM-160S/3B, 160A 256790</t>
  </si>
  <si>
    <t>Устройство автоматического ввода резерва, CHINT, NXZM-125S/3B, 125A 256780</t>
  </si>
  <si>
    <t>Устройство автоматического ввода резерва, CHINT, NXZM-125S/3B, 100A 256781</t>
  </si>
  <si>
    <t>Автоматический выключатель, CHINT, NM1-1250H/3Р, 1250A 65кА 126637</t>
  </si>
  <si>
    <t>Автоматический выключатель, CHINT, NM1-1250H/3Р, 1000A 65кА 126636</t>
  </si>
  <si>
    <t>Автоматический выключатель, CHINT, NM1-630S/3Р, 400A 35кА 126721</t>
  </si>
  <si>
    <t>Автоматический выключатель, CHINT, NM1-400S/3Р, 315A 35кА 126642</t>
  </si>
  <si>
    <t>Автоматический выключатель, CHINT, NM1-250S/3Р, 250A 25кА 126307</t>
  </si>
  <si>
    <t>Автоматический выключатель, CHINT, NM1-250S/3Р, 200A 25кА 126586</t>
  </si>
  <si>
    <t>Автоматический выключатель, CHINT, NXM-125S/3Р, 25A 25кА 844299</t>
  </si>
  <si>
    <t>Автоматический выключатель, CHINT, NXM-125S/3Р, 125A 25кА 131363</t>
  </si>
  <si>
    <t>Автоматический выключатель, CHINT, NXM-125S/3Р, 100A 25кА 131362</t>
  </si>
  <si>
    <t>Автоматический выключатель, CHINT, NXM-125S/3Р, 80A 25кА 131361</t>
  </si>
  <si>
    <t>Автоматический выключатель, CHINT, NXM-125S/3Р, 63A 25кА 131360</t>
  </si>
  <si>
    <t>Автоматический выключатель, CHINT, NXM-125S/3Р, 50A 25кА 844302</t>
  </si>
  <si>
    <t>Автоматический выключатель, CHINT, NXM-125S/3Р, 40A 25кА 844301</t>
  </si>
  <si>
    <t>Автоматический выключатель, CHINT, NXM-125S/3Р, 32A 25кА 844300</t>
  </si>
  <si>
    <t>Автоматический выключатель, CHINT, NXM-63S/3P, 40A 25кА 205887</t>
  </si>
  <si>
    <t>Автоматический выключатель, CHINT, NXM-63S/3P, 32A 25кА 205886</t>
  </si>
  <si>
    <t>Автоматический выключатель, CHINT, NXM-63S/3P, 25A 25кА 205885</t>
  </si>
  <si>
    <t>Автоматический выключатель, CHINT, NXM-63S/3P, 20A 25кА 205884</t>
  </si>
  <si>
    <t>Автоматический выключатель, CHINT, NXM-63S/3P, 10A 25кА 205882</t>
  </si>
  <si>
    <t>Автоматический выключатель, CHINT, NXMS-1000H/3Р, 1000A 70кА с электронным расцепителем 845708</t>
  </si>
  <si>
    <t>Автоматический выключатель, CHINT, NXM-1600S/3Р, 1600A 50кА регулир 131378</t>
  </si>
  <si>
    <t>Автоматический выключатель, CHINT, NXM-1000S/3Р, 1000A 50кА 131377</t>
  </si>
  <si>
    <t>Автоматический выключатель, CHINT, NXM-1000S/3Р, 800A 50кА 844280</t>
  </si>
  <si>
    <t>Автоматический выключатель, CHINT, NM1-63S/3Р, 10A 15кА 126676</t>
  </si>
  <si>
    <t>Автоматический выключатель, CHINT, NXM-630S/3Р, 500A 50кА 131374</t>
  </si>
  <si>
    <t>Автоматический выключатель, CHINT, NXM-630S/3Р, 400A 50кА 844374</t>
  </si>
  <si>
    <t>Автоматический выключатель, CHINT, NXM-400S/3Р, 400A 50кА 131373</t>
  </si>
  <si>
    <t>Автоматический выключатель, CHINT, NXM-400S/3Р, 315A 50кА 131371</t>
  </si>
  <si>
    <t>Воздушный автоматический выключатель, CHINT, NA1-1000-1000M/3P, 1000A 42kA AC220B тип М выкатной 101267</t>
  </si>
  <si>
    <t>Воздушный автоматический выключатель, CHINT, NA1-2000-1600M/3P, 1600A 80kA AC220B тип М выкатной 101098</t>
  </si>
  <si>
    <t>Воздушный автоматический выключатель, CHINT, NA1-2000-2000M/3P, 2000A 80kA AC220B тип М выкатной 101100</t>
  </si>
  <si>
    <t>Внешние выводы для переднего присоединения, CHINT, NXM(LE)-125 (прямой) 844968</t>
  </si>
  <si>
    <t>Внешние выводы для переднего присоединения, CHINT, NXM-1000 (боковой) 844976</t>
  </si>
  <si>
    <t>Вспомогательный и сигнальный контакт, CHINT, AX/AL-M5 R, для NXM-800 (правый) 946933</t>
  </si>
  <si>
    <t>Вспомогательный и сигнальный контакт, CHINT, AX/AL-M2 L, для NXM(LE)-160 (левый) 946945</t>
  </si>
  <si>
    <t>Вспомогательный и сигнальный контакт, CHINT, AX/AL-M2 R, для NXM(LE)-160/2P/3P/4P (правый) 946948</t>
  </si>
  <si>
    <t>Вспомогательный и сигнальный контакт, CHINT, AX/AL-M5 L, для NXM-800 (левый) 946936</t>
  </si>
  <si>
    <t>Независимый расцепитель, CHINT, SHT-M7 A1 L, для NXM-1600 AC220V (левый) 946961</t>
  </si>
  <si>
    <t>Контактор, CHINT, NXC-32, 32A 220В/АС3 1НО+1НЗ 50Гц 836852</t>
  </si>
  <si>
    <t>Контактор, CHINT, NXC-85, 85A 380В/АС3 1НО+1НЗ 50Гц 836817</t>
  </si>
  <si>
    <t>Контактор, CHINT, NXC-85, 85A 220В/АС3 1НО+1НЗ 50Гц 836816</t>
  </si>
  <si>
    <t>Контактор, CHINT, NXC-65, 65A 380В/АС3 1НО+1НЗ 50Гц 836795</t>
  </si>
  <si>
    <t>Контактор, CHINT, NXC-65, 65A 220В/АС3 1НО+1НЗ 50Гц 836796</t>
  </si>
  <si>
    <t>Контактор, CHINT, NXC-50, 50A 380В/АС3 1НО+1НЗ 50Гц 836787</t>
  </si>
  <si>
    <t>Контактор, CHINT, NXC-50, 50A 220В/АС3 1НО+1НЗ 50Гц 836788</t>
  </si>
  <si>
    <t>Контактор, CHINT, NXC-40, 40A 380В/АС3 1НО+1НЗ 50Гц 836779</t>
  </si>
  <si>
    <t>Контактор, CHINT, NXC-40, 40A 220В/АС3 1НО+1НЗ 50Гц 836780</t>
  </si>
  <si>
    <t>Контактор, CHINT, NXC-32, 32A 380B/AC3 1HO+1H3 50Гц 836858</t>
  </si>
  <si>
    <t>Контактор, CHINT, NXC-25, 25A 380B/AC3 1HO+1H3 50Гц 836857</t>
  </si>
  <si>
    <t>Контактор, CHINT, NXC-25, 25A 220В/АС3 1НО+1НЗ 50Гц 836851</t>
  </si>
  <si>
    <t>Контактор, CHINT, NXC-18, 18A 380B/AC3 1HO+1H3 50 Гц 836905</t>
  </si>
  <si>
    <t>Контактор, CHINT, NXC-18, 18A 220В/АС3 1НО+1НЗ 50Гц 836904</t>
  </si>
  <si>
    <t>Контактор, CHINT, NXC-12, 12A 380B/AC3 1HO+1H3 50Гц 836713</t>
  </si>
  <si>
    <t>Контактор, CHINT, NXC-12, 12A 220В/АС3 1НО+1НЗ 50Гц 836712</t>
  </si>
  <si>
    <t>Контактор, CHINT, NXC-09, 9A 380В/АС3 1НО+1НЗ 50Гц 836705</t>
  </si>
  <si>
    <t>Контактор, CHINT, NXC-09, 9A 220В/АС3 1НО+1НЗ 50Гц 836704</t>
  </si>
  <si>
    <t>Контактор, CHINT, NXC-330, 330A 220В/АС3 2НО+2НЗ 50Гц 836545</t>
  </si>
  <si>
    <t>Контактор, CHINT, NXC-265, 265A 220В/АС3 2НО+2НЗ 50Гц 836542</t>
  </si>
  <si>
    <t>Контактор, CHINT, NXC-225, 225A 220В/АС3 2НО+2НЗ 50Гц 836523</t>
  </si>
  <si>
    <t>Контактор, CHINT, NXC-160, 160A 220В/АС3 2НО+2НЗ 50Гц 836515</t>
  </si>
  <si>
    <t>Контактор, CHINT, NXC-120, 120A 380В/АС3 2НО+2НЗ 50Гц 836512</t>
  </si>
  <si>
    <t>Контактор, CHINT, NXC-120, 120A 220В/АС3 2НО+2НЗ 50Гц 836511</t>
  </si>
  <si>
    <t>Контактор, CHINT, NXC-100, 100A 380В/АС3 1НО+1НЗ 50Гц 836825</t>
  </si>
  <si>
    <t>Контактор, CHINT, NXC-100, 100A 220В/АС3 1НО+1НЗ 50Гц 836824</t>
  </si>
  <si>
    <t>Приставка выдержка времени, CHINT, F5-T2, к контактору NC1 NC2 и NXC 258022</t>
  </si>
  <si>
    <t>Приставка доп.контакты, CHINT, AX-3X/22, к контактору NXC-06~630 938251</t>
  </si>
  <si>
    <t>Приставка доп.контакты, CHINT, AX-3X/11, к контактору NXC-06~630 938256</t>
  </si>
  <si>
    <t>Тепловое реле, CHINT, NXR-25, 4-6A 837114</t>
  </si>
  <si>
    <t>Тепловое реле, CHINT, NXR-200, 100A-200A 837131</t>
  </si>
  <si>
    <t>Тепловое реле, CHINT, NXR-25, 5.5-8A 837115</t>
  </si>
  <si>
    <t>Тепловое реле, CHINT, NXR-25, 7-10A 837116</t>
  </si>
  <si>
    <t>Тепловое реле, CHINT, NXR-25, 9-13A 837117</t>
  </si>
  <si>
    <t>Тепловое реле, CHINT, NXR-25, 2.5-4A 837113</t>
  </si>
  <si>
    <t>Тепловое реле, CHINT, NXR-25, 12-18A 837118</t>
  </si>
  <si>
    <t>Тепловое реле, CHINT, NXR-25, 17-25A 837119</t>
  </si>
  <si>
    <t>Тепловое реле, CHINT, NXR-38, 23A-32A 837120</t>
  </si>
  <si>
    <t>Тепловое реле, CHINT, NXR-100, 30A-40A 837123</t>
  </si>
  <si>
    <t>Тепловое реле, CHINT, NXR-100, 37A-50A 837124</t>
  </si>
  <si>
    <t>Тепловое реле, CHINT, NXR-100, 48A-65A 837125</t>
  </si>
  <si>
    <t>Тепловое реле, CHINT, NXR-100, 55A-70A 837126</t>
  </si>
  <si>
    <t>Тепловое реле, CHINT, NXR-100, 63A-80A 837127</t>
  </si>
  <si>
    <t>Тепловое реле, CHINT, NXR-100, 80A-100A 837129</t>
  </si>
  <si>
    <t>Тепловое реле, CHINT, NXR-200, 80A-160A 837130</t>
  </si>
  <si>
    <t>Тепловое реле, CHINT, NXR-25, 1.6-2.5A 837112</t>
  </si>
  <si>
    <t>Тепловое реле, CHINT, NXR-25, 1-1.6A 837110</t>
  </si>
  <si>
    <t>Тепловое реле, CHINT, NXR-25, 0.63-1A 837109</t>
  </si>
  <si>
    <t>Тепловое реле, CHINT, NXR-25, 0.4-0.63A 837108</t>
  </si>
  <si>
    <t>Тепловое реле, CHINT, NXR-25, 0.25-0.4A 837107</t>
  </si>
  <si>
    <t>Механическая блокировка, CHINT, MI-6, для NC1-40-65 NXC-40-65 777989</t>
  </si>
  <si>
    <t>Механическая блокировка, CHINT, MI-7, для NC1-80-95 NXC-75-100 777988</t>
  </si>
  <si>
    <t>Таймер электронный, CHINT, NKG3, AC220В 310024</t>
  </si>
  <si>
    <t>Индикатор, CHINT, ND16-22DS/2, желтый АС/DC24В 592939</t>
  </si>
  <si>
    <t>Индикатор, CHINT, ND16-22DS/2, белый АС/DC24В 592936</t>
  </si>
  <si>
    <t>Индикатор, CHINT, ND16-22D/2, зеленый AC/DC230В 593077</t>
  </si>
  <si>
    <t>Индикатор, CHINT, ND16-22D/2, красный AC/DC230В 593075</t>
  </si>
  <si>
    <t>Кнопка управления, CHINT, "Грибок", 40мм с фиксацией NP8-11ZS/14 красная 1НО+1НЗ IP65 667129</t>
  </si>
  <si>
    <t>Кнопка управления, CHINT, NP2-EA42, без подсветки красная 1НЗ IP40 574817</t>
  </si>
  <si>
    <t>Кнопка управления, CHINT, NP2-EA21, без подсветки черная 1НО IP40 574814</t>
  </si>
  <si>
    <t>Двойная кнопка, CHINT, NP2-BW8465, 1НО+1НЗ AC230В (LED) IP40 573829</t>
  </si>
  <si>
    <t>Кнопка управления, CHINT, NP2-BA35, без подсветки зеленая 1НЗ +1НО IP40 573763</t>
  </si>
  <si>
    <t>Кнопка управления, CHINT, NP2-BA42, без подсветки красная 1НЗ IP40 574843</t>
  </si>
  <si>
    <t>Кнопка управления, CHINT, NP2-BA21, без подсветки черная 1НО IP40 573787</t>
  </si>
  <si>
    <t>Доп.контакты, CHINT, NS2-AU11, для NS2-25 495996</t>
  </si>
  <si>
    <t>Доп.контакты поперечный, CHINT, NS2-AE11 495968</t>
  </si>
  <si>
    <t>Переключатель, CHINT, NP2-BD33, 3 положения с фиксацией 2НО IP40 574849</t>
  </si>
  <si>
    <t>Переключатель, CHINT, NP2-BJ25, 2 положения с фиксацией 1НЗ +1НО IP40 574857</t>
  </si>
  <si>
    <t>10000019611</t>
  </si>
  <si>
    <t>UKP-12G устройство квартирное переговорное</t>
  </si>
  <si>
    <t>10000019496</t>
  </si>
  <si>
    <t>KF552C40BBK2-16</t>
  </si>
  <si>
    <t>Комплект модулей памяти Kingston FURY Beast KF552C40BBK2-16 DDR5 16GB (Kit 2x8GB) 5200MHz</t>
  </si>
  <si>
    <t>DTKN/64GB</t>
  </si>
  <si>
    <t>USB-накопитель Kingston DTKN/64GB 64GB Серебристый</t>
  </si>
  <si>
    <t>USB-накопитель, Kingston, DTKN/64GB, 64GB, USB 3.2, Серебристый</t>
  </si>
  <si>
    <t>DHI-NVR616-128-4KS2</t>
  </si>
  <si>
    <t>Сетевой видеорегистратор Dahua DHI-NVR616-128-4KS2</t>
  </si>
  <si>
    <t>DH-PFS4226-24GT-360</t>
  </si>
  <si>
    <t>Коммутатор Dahua DH-PFS4226-24GT-360</t>
  </si>
  <si>
    <t>Скрепа для ленты, А-Оптик, АО-KL-10-T-C201(10мм)</t>
  </si>
  <si>
    <t xml:space="preserve">    UKP-12G устройство квартирное переговорное</t>
  </si>
  <si>
    <t xml:space="preserve">    Брелок на чипе EM-Marine по макету</t>
  </si>
  <si>
    <t>10000019643</t>
  </si>
  <si>
    <t xml:space="preserve">BM1 (CS-BM1-R100-2D2WF-BE) EZVIZ Видеоняня на батарейках </t>
  </si>
  <si>
    <t>A2319</t>
  </si>
  <si>
    <t>A2318</t>
  </si>
  <si>
    <t>Смарт часы Amazfit Pop 3R A2319 Metallic Silver</t>
  </si>
  <si>
    <t>Смарт часы, Amazfit, Pop 3R A2319, Дисплей 1.43" AMOLED HD, Разрешение 466х466, Водонепроницаемые (5 АТМ), Батарея 320 мАч, Вес 55 гр, Серебристый</t>
  </si>
  <si>
    <t>Смарт часы Amazfit Pop 3S A2318 Metallic Silver</t>
  </si>
  <si>
    <t>Смарт часы, Amazfit, Pop 3S A2318, Дисплей 1.96" AMOLED HD, Разрешение 410х502, Водонепроницаемые (5 АТМ), Батарея 300 мАч, Вес 54 гр, Серебристый</t>
  </si>
  <si>
    <t>LS-1850V2-28P-EI-GL</t>
  </si>
  <si>
    <t>Коммутатор H3C LS-1850V2-28P-EI-GL</t>
  </si>
  <si>
    <t>Коммутатор, H3C, LS-1850V2-28P-EI-GL, Управляемый L2, 24 порта 10/100/1000M , 4 порта 1000M SFP, AC 100~240 В, -5°C ~ +50°C, стоечный</t>
  </si>
  <si>
    <t>LS5120V3-28S-LI-GL Switch</t>
  </si>
  <si>
    <t>Коммутатор H3C LS5120V3-28S-LI-GL Switch</t>
  </si>
  <si>
    <t>Коммутатор, H3C, LS5120V3-28S-LI-GL Switch, Управляемый L3, 24 порта 10/100/1000M, 4 порта SFP+ 10G, AC 100~240 В, -5°C ~ +50°C, стоечный</t>
  </si>
  <si>
    <t>LS5120V3-52P-LI-GL Switch</t>
  </si>
  <si>
    <t>Коммутатор H3C LS5120V3-52P-LI-GL Switch</t>
  </si>
  <si>
    <t>Коммутатор, H3C, LS5120V3-52P-LI-GL Switch, Управляемый L3, 48 портов 10/100/1000M, 4 порта 1000M SFP, AC 100~240 В, -5°C ~ +50°C, стоечный</t>
  </si>
  <si>
    <t>LS5120V3-20P-LI-GL Switch</t>
  </si>
  <si>
    <t>Коммутатор H3C LS5120V3-20P-LI-GL Switch</t>
  </si>
  <si>
    <t>Коммутатор, H3C, LS5120V3-20P-LI-GL Switch, Управляемый L3, 16 порта 10/100/1000M, 4 порта 1000M SFP, AC 100~240 В, -5°C ~ +50°C, стоечный</t>
  </si>
  <si>
    <t>LS5120V3-10P-LI-GL Switch</t>
  </si>
  <si>
    <t>Коммутатор H3C LS5120V3-10P-LI-GL Switch</t>
  </si>
  <si>
    <t>Коммутатор, H3C, LS5120V3-10P-LI-GL Switch, Управляемый L3, 8 портов 10/100/1000M, 2 порта 1000M SFP, AC 100~240 В, -5°C ~ +50°C, стоечный</t>
  </si>
  <si>
    <t>LS-5120V3-52S-LI-GL Switch</t>
  </si>
  <si>
    <t>Коммутатор H3C LS5120V3-52S-LI-GL Switch</t>
  </si>
  <si>
    <t>Коммутатор, H3C, LS5120V3-52S-LI-GL Switch, Управляемый L3, 48 портов 10/100/1000M, 4 порта SFP+ 10G, AC 100~240 В, -5°C ~ +50°C, стоечный</t>
  </si>
  <si>
    <t>LS5120V3-28P-LI-GL Switch</t>
  </si>
  <si>
    <t>Коммутатор H3C LS5120V3-28P-LI-GL Switch</t>
  </si>
  <si>
    <t>Коммутатор, H3C, LS5120V3-28P-LI-GL Switch, Управляемый L3, 24 порта 10/100/1000M, 4 порта 1000M SFP, AC 100~240 В, -5°C ~ +50°C, стоечный</t>
  </si>
  <si>
    <t>LS-1850V2-10P-EI-GL</t>
  </si>
  <si>
    <t>Коммутатор H3C LS-1850V2-10P-EI-GL</t>
  </si>
  <si>
    <t>Коммутатор, H3C, LS-1850V2-10P-EI-GL, Управляемый L2, 8 портов 10/100/1000M, 2 порта 1000M SFP, AC 100~240 В, -5°C ~ +50°C, стоечный</t>
  </si>
  <si>
    <t>LS-1850V2-52P-EI-GL</t>
  </si>
  <si>
    <t>Коммутатор H3C LS-1850V2-52P-EI-GL</t>
  </si>
  <si>
    <t>Коммутатор, H3C, LS-1850V2-52P-EI-GL, Управляемый L2, 48 портов 10/100/1000M , 4 порта 1000M SFP, AC 100~240 В, -5°C ~ +50°C</t>
  </si>
  <si>
    <t>LS5560S-52P-SI-GL Switch</t>
  </si>
  <si>
    <t>Коммутатор H3C LS5560S-52P-SI-GL Switch</t>
  </si>
  <si>
    <t>Коммутатор, H3C, LS5560S-52P-SI-GL Switch, Управляемый L3, 48 портов 10/100/1000M , 4 порта 1000M SFP, AC 100~240 В, 0°C ~ +45°C, стоечный</t>
  </si>
  <si>
    <t>LS5120V3-28S-PWR-LI-GL Switch</t>
  </si>
  <si>
    <t>Коммутатор H3C LS5120V3-28S-PWR-LI-GL Switch</t>
  </si>
  <si>
    <t>Коммутатор, H3C, LS5120V3-28S-PWR-LI-GL Switch, Управляемый L3, 24 порта 10/100/1000M (PoE 240Вт, 802.3af/at), 4 порта SFP+ 10G, AC 100~240 В, -5°C ~ +50°C, стоечный</t>
  </si>
  <si>
    <t>LS5120V3-28P-HPWR-LI-GL Switch</t>
  </si>
  <si>
    <t>Коммутатор H3C LS5120V3-28P-HPWR-LI-GL Switch</t>
  </si>
  <si>
    <t>Коммутатор, H3C, LS5120V3-28P-HPWR-LI-GL Switch, Управляемый L3, 24 порта 10/100/1000M (PoE 370Вт, 802.3af/at), 4 порта combo SFP/RJ45 1000M, AC 100~240 В, -5°C ~ +50°C, стоечный</t>
  </si>
  <si>
    <t>LS5120V3-52P-PWR-LI-GL Switch</t>
  </si>
  <si>
    <t>Коммутатор H3C LS5120V3-52P-PWR-LI-GL Switch</t>
  </si>
  <si>
    <t>Коммутатор, H3C, LS5120V3-52P-PWR-LI-GL Switch, Управляемый L3, 48 портов 10/100/1000M (PoE 370Вт, 802.3af/at), 4 порта 1000M SFP, AC 100~240 В, -5°C ~ +50°C, стоечный</t>
  </si>
  <si>
    <t>LS-1850V2-28P-HPWR-EI-GL</t>
  </si>
  <si>
    <t>Коммутатор H3C LS-1850V2-28P-HPWR-EI-GL</t>
  </si>
  <si>
    <t>Коммутатор, H3C, LS-1850V2-28P-HPWR-EI-GL, Управляемый L2, 24 порта 10/100/1000M (PoE 370Вт, 802.3af/at), 4 порта 1000M SFP, AC 100~240 В, -5°C ~ +50°C, стоечный</t>
  </si>
  <si>
    <t>LS5120V3-28P-PWR-LI-GL Switch</t>
  </si>
  <si>
    <t>Коммутатор H3C LS5120V3-28P-PWR-LI-GL Switch</t>
  </si>
  <si>
    <t>Коммутатор, H3C, LS5120V3-28P-PWR-LI-GL Switch, Управляемый L3, 24 порта 10/100/1000M (PoE 240Вт, 802.3af/at), 4 порта 1000M SFP, AC 100~240 В, -5°C ~ +50°C, стоечный</t>
  </si>
  <si>
    <t>LS5120V3-28S-HPWR-LI-GL Switch</t>
  </si>
  <si>
    <t>Коммутатор H3C LS5120V3-28S-HPWR-LI-GL Switch</t>
  </si>
  <si>
    <t>Коммутатор, H3C, LS5120V3-28S-HPWR-LI-GL Switch, Управляемый L3, 24 порта 10/100/1000M (PoE 370Вт, 802.3af/at), 4 порта combo SFP/RJ45 1000M, 4 порта SFP+ 10G, AC 100~240 В, -5°C ~ +50°C, стоечный</t>
  </si>
  <si>
    <t>LS5120V3-10P-PWR-LI-GL Switch</t>
  </si>
  <si>
    <t>Коммутатор H3C LS5120V3-10P-PWR-LI-GL Switch</t>
  </si>
  <si>
    <t>EWP-WA6120X</t>
  </si>
  <si>
    <t>Беспроводная точка доступа (роутер) H3C EWP-WA6120X</t>
  </si>
  <si>
    <t>Беспроводная точка доступа (роутер), H3C, EWP-WA6120X, IEEE802.11a/b/g/n/ac/ax, AX1800, 2 порта 10/100/1000M , 802.3af/at, -10°C ~ +55°C, IP67</t>
  </si>
  <si>
    <t>EWP-WSG1840X</t>
  </si>
  <si>
    <t>Контроллер беспроводного доступа H3C EWP-WSG1840X</t>
  </si>
  <si>
    <t>Контроллер беспроводного доступа, H3C, EWP-WSG1840X, 4 порта LAN 10/100/1000M,1 порт SFP+ 10G, 2 порта WAN 10/100/1000M, Пропускная способность беспроводной сети 4 Гбит/с, AC 100~240 В, '0°C ~ +45°C</t>
  </si>
  <si>
    <t>RT-MSR610</t>
  </si>
  <si>
    <t>Маршрутизатор H3C RT-MSR610</t>
  </si>
  <si>
    <t>Маршрутизатор, H3C, RT-MSR610, 4 порта 10/100/1000М, 1 порт 10/100/1000М, 1 порт 1000M SFP, AC 100~240 В, 0°C до 40°C</t>
  </si>
  <si>
    <t>Кабель оптоволоконный ИК/Д-М4П-А4-4.0 кН</t>
  </si>
  <si>
    <t>Кабель оптоволоконный, Интегра, ИК/Д-М4П-А4-4.0 кН, подвесной кабель с внешним несущим элементом (стеклопластиковый пруток)</t>
  </si>
  <si>
    <t>Кабель оптоволоконный ИК/Д-М4П-А8-4.0 кН</t>
  </si>
  <si>
    <t>Кабель оптоволоконный, Интегра, ИК/Д-М4П-А8-4.0 кН, подвесной кабель с внешним несущим элементом (стеклопластиковый пруток)</t>
  </si>
  <si>
    <t>Кабель оптоволоконный ИК/Д-М4П-А12-4.0 кН</t>
  </si>
  <si>
    <t>Кабель оптоволоконный, Интегра, ИК/Д-М4П-А12-4.0 кН, подвесной кабель с внешним несущим элементом (стеклопластиковый пруток)</t>
  </si>
  <si>
    <t>Кабель оптоволоконный ИК/Д-М4П-А16-4.0 кН</t>
  </si>
  <si>
    <t>Кабель оптоволоконный, Интегра, ИК/Д-М4П-А16-4.0 кН, подвесной кабель с внешним несущим элементом (стеклопластиковый пруток)</t>
  </si>
  <si>
    <t>Кабель оптоволоконный ИК/Д-М4П-А24-4.0 кН</t>
  </si>
  <si>
    <t>Кабель оптоволоконный, Интегра, ИК/Д-М4П-А24-4.0 кН, подвесной кабель с внешним несущим элементом (стеклопластиковый пруток)</t>
  </si>
  <si>
    <t>Кабель оптоволоконный ИК/Д-М4П-А32-4.0 кН</t>
  </si>
  <si>
    <t>Кабель оптоволоконный, Интегра, ИК/Д-М4П-А32-4.0 кН, подвесной кабель с внешним несущим элементом (стеклопластиковый пруток)</t>
  </si>
  <si>
    <t>Кабель оптоволоконный ИК/Д-М4П-А48-4.0 кН</t>
  </si>
  <si>
    <t>Кабель оптоволоконный, Интегра, ИК/Д-М4П-А48-4.0 кН, подвесной кабель с внешним несущим элементом (стеклопластиковый пруток)</t>
  </si>
  <si>
    <t xml:space="preserve">    Дверной звонок, Imou, DB60 kit, 5 Мп, ИК-подсветка 5 м, Micro SD (до 256 ГБ), Micro USB, обнаружение</t>
  </si>
  <si>
    <t>10000019658</t>
  </si>
  <si>
    <t>B112</t>
  </si>
  <si>
    <t>Удлинитель, SVC, XP3S-30M, 3 розетки, 3 метра, 220-240В, 16A, Полиэтиленовая упаковка, Белый</t>
  </si>
  <si>
    <t>Удлинитель, SVC, XP3S-50M, 3 розетки, 5 метров, 220-240В, 16A, Полиэтиленовая упаковка, Белый</t>
  </si>
  <si>
    <t>Deco X60(3-pack)</t>
  </si>
  <si>
    <t>Беспроводная MESH-система Wi-Fi TP-Link Deco X60(3-pack)</t>
  </si>
  <si>
    <t>EAP613</t>
  </si>
  <si>
    <t>Wi-Fi точка доступа TP-Link EAP613</t>
  </si>
  <si>
    <t>Wi-Fi точка доступа, TP-Link, EAP613, IEEE 802.11a/b/g/n/ac/ax, AX1800, OFDMA, MU-MIMO, 1 порт 10/100/1000T (PoE IEEE802.3at, Passive PoE)</t>
  </si>
  <si>
    <t>Тонер-картридж стандартной емкости, Xerox, 006R04389 (малиновый), Для Xerox C230/C235, 1 500 страниц (А4)</t>
  </si>
  <si>
    <t>Тонер-картридж стандартной емкости, Xerox, 006R04390 (жёлтый), Для Xerox C230/C235, 1 500 страниц (А4)</t>
  </si>
  <si>
    <t>код 1С</t>
  </si>
  <si>
    <t>наша цена на каспи</t>
  </si>
  <si>
    <t>у конкурентов</t>
  </si>
  <si>
    <t>поставщик</t>
  </si>
  <si>
    <t>barlau</t>
  </si>
  <si>
    <t>CT-2315 BLACK</t>
  </si>
  <si>
    <t>Утюг, Centek, CT-2315, 2600Вт, Керамическая подошва, 320мл, Самоочистка, Паровой удар, Черный</t>
  </si>
  <si>
    <t>CT-1327 BLACK</t>
  </si>
  <si>
    <t>CT-1455</t>
  </si>
  <si>
    <t>Блинница погружная Centek CT-1455</t>
  </si>
  <si>
    <t xml:space="preserve">CT-1427 </t>
  </si>
  <si>
    <t>Тостер Centek CT-1427</t>
  </si>
  <si>
    <t>Тостер, Centek, CT-1427, 800 Вт, 6 уровней мощности, 2 тоста, Функции разморозка, Отмена, Повтор, Белый</t>
  </si>
  <si>
    <t>CT-1141 Black</t>
  </si>
  <si>
    <t>LDT12-C024N</t>
  </si>
  <si>
    <t>Настольный кронштейн Brateck LDT12-C024N для 2-х мониторов (13"-32")</t>
  </si>
  <si>
    <t>Настольный кронштейн для мониторов, Brateck, LDT12-C024N, 13"-32", Нагрузка 2х8 кг., Наклон +/- 45°, Поворот +/- 90°, Вращение монитора +/- 180°, VESA 75x75,100x100</t>
  </si>
  <si>
    <t>Источник бесперебойного питания, SVC, PT-1K-LCD, Мощность 1000ВА/1000Вт, PT-серия, On-Line, LСD\USB\RS-232, SMART, Диапазон работы AVR: 115-300В, Бат.: 12В/7Ah*2шт., Вентилятор: 8см*1шт., 2 вых., Чёрный</t>
  </si>
  <si>
    <t>Источник бесперебойного питания, SVC, PT-2K-LCD, Мощность 2000ВА/2000Вт, PT-cерия, On-Line, LCD\USB\RS-232, SMART, Диапазон работы AVR: 115-300В, Бат.: 12В/7.5Aч*6шт., Вентилятор: 8см*2шт., 4 вых., Чёрный</t>
  </si>
  <si>
    <t>Батарея, SVC, AV12-6/S, Свинцово-кислотная 6В 12Ач, Вес нетто: 1,7 кг, Размер в мм.: 151*50*100</t>
  </si>
  <si>
    <t>Батарея, SVC, AV3.2-6/S, Свинцово-кислотная 6В 3.2Ач, Вес нетто: 0,62 кг, Размер в мм.: 134*34*67</t>
  </si>
  <si>
    <t>Батарея, SVC, AV4.5-6/S, Свинцово-кислотная 6В 4.5Ач, Вес нетто: 0,76 кг, Размер в мм.: 70*48*106</t>
  </si>
  <si>
    <t>Батарея, SVC, VP12-12/S, Свинцово-кислотная 12В 12 Ач, Вес нетто: 3,4 кг, Размер в мм.: 151*98*100</t>
  </si>
  <si>
    <t>Батарея, SVC, VP1217/S, Свинцово-кислотная 12В 17 Ач, Вес нетто: 5,0 кг, Размер в мм.: 181*77*167</t>
  </si>
  <si>
    <t>Батарея, SVC, VP1220/S, Свинцово-кислотная 12В 20 Ач, Вес нетто: 5,5 кг, Размер в мм.: 180*77*167</t>
  </si>
  <si>
    <t>Батарея, SVC, VP1226/S, Свинцово-кислотная 12В 26 Ач, Вес нетто: 7,9 кг, Размер в мм.: 165*175*125</t>
  </si>
  <si>
    <t>Батарея, SVC, VP1233/S, Свинцово-кислотная 12В 33 Ач, Вес нетто: 10 кг, Размер в мм.: 195*130*167</t>
  </si>
  <si>
    <t>Батарея, SVC, VP1238/S, Свинцово-кислотная 12В 38 Ач, Вес нетто: 11,8 кг, Размер в мм.: 195*165*170</t>
  </si>
  <si>
    <t>Батарея, SVC, VP1245/S, Свинцово-кислотная 12В 45 Ач, Вес нетто: 13,8 кг, Размер в мм.: 195*165*170</t>
  </si>
  <si>
    <t>Батарея, SVC, VP1255/S, Свинцово-кислотная 12В 55 Ач, Вес нетто: 17,3 кг, Размер в мм.: 230*138*215</t>
  </si>
  <si>
    <t>Батарея, SVC, VP1265/S, Свинцово-кислотная 12В 65 Ач, Вес нетто: 19,3 кг, Размер в мм.: 350*166*178</t>
  </si>
  <si>
    <t>Батарея, SVC, VP1275/S, Свинцово-кислотная 12В 75 Ач, Вес нетто: 23,5 кг, Размер в мм.: 260*169*215</t>
  </si>
  <si>
    <t>Батарея, SVC, VP1290/S, Свинцово-кислотная 12В 90 Ач, Вес нетто: 28,5 кг, Размер в мм.: 306*169*215</t>
  </si>
  <si>
    <t>Батарея, SVC, VP12100/N, Свинцово-кислотная 12В 100 Ач, Вес нетто: 29,5 кг, Размер в мм.: 330*171*220</t>
  </si>
  <si>
    <t>Батарея, SVC, VP12120/S, Свинцово-кислотная 12В 120 Ач, Вес нетто: 32,6 кг, Размер в мм.: 407*174*233</t>
  </si>
  <si>
    <t>Батарея, SVC, VP12150/S, Свинцово-кислотная 12В 150 Ач, Вес нетто: 44 кг, Размер в мм.: 485*172*240</t>
  </si>
  <si>
    <t>Батарея, SVC, VP12200/S, Свинцово-кислотная 12В 200 Ач, Вес нетто: 57,5 кг, Размер в мм.: 522*238*222</t>
  </si>
  <si>
    <t>DHI-EVS7124S</t>
  </si>
  <si>
    <t>Консоль для системы хранения данных Dahua DHI-EVS7124S</t>
  </si>
  <si>
    <t>Консоль для системы хранения данных, Dahua, DHI-EVS7124S</t>
  </si>
  <si>
    <t>EWP-WSG1812X-PWR</t>
  </si>
  <si>
    <t>NS-SecPath F100-C-A2-I</t>
  </si>
  <si>
    <t>Межсетевой экран H3C NS-SecPath F100-C-A2-I</t>
  </si>
  <si>
    <t>NS-SecPath F100-C-A1-I</t>
  </si>
  <si>
    <t>Межсетевой экран H3C NS-SecPath F100-C-A1-I</t>
  </si>
  <si>
    <t>Автоматический выключатель CHINT NXM-1600S/3Р 1250A 50кА регулир.</t>
  </si>
  <si>
    <t>EPH9700121</t>
  </si>
  <si>
    <t>Розетка двойная SE EPH9700121 Asfora без заземления в сборе вин.клеммы белая</t>
  </si>
  <si>
    <t>Розетка двойная, SE, EPH9700121, Asfora без заземления в сборе вин.клеммы белая</t>
  </si>
  <si>
    <t>41600SB</t>
  </si>
  <si>
    <t>Радиоуправляемая машина X-GAME 41600SB</t>
  </si>
  <si>
    <t>Радиоуправляемая машина, X-Game, 41600SB, 1:16, ROVER OFF-ROAD, Металл/Пластик, 4WD, 2.4Ghz, Синяя</t>
  </si>
  <si>
    <t>815K16880</t>
  </si>
  <si>
    <t>Проявитель Xerox 815K16880 (жёлтый)</t>
  </si>
  <si>
    <t>Проявитель, Xerox, 815K16880 (жёлтый), Для Xerox AltaLink C8170</t>
  </si>
  <si>
    <t>815K16890</t>
  </si>
  <si>
    <t>Проявитель Xerox 815K16890 (малиновый)</t>
  </si>
  <si>
    <t>Проявитель, Xerox, 815K16890 (малиновый), Для Xerox AltaLink C8170</t>
  </si>
  <si>
    <t>815K16900</t>
  </si>
  <si>
    <t>Проявитель Xerox 815K16900 (голубой)</t>
  </si>
  <si>
    <t>Проявитель, Xerox, 815K16900 (голубой), Для Xerox AltaLink C8170</t>
  </si>
  <si>
    <t>SEDC600M/480G</t>
  </si>
  <si>
    <t>Твердотельный накопитель SSD Kingston SEDC600M/480G SATA 7мм</t>
  </si>
  <si>
    <t>SEDC600M/960G</t>
  </si>
  <si>
    <t>Твердотельный накопитель SSD Kingston SEDC600M/960G SATA 7мм</t>
  </si>
  <si>
    <t>SEDC600M/1920G</t>
  </si>
  <si>
    <t>Твердотельный накопитель SSD Kingston SEDC600M/1920G SATA 7мм</t>
  </si>
  <si>
    <t>SEDC600M/3840G</t>
  </si>
  <si>
    <t>Твердотельный накопитель SSD Kingston SEDC600M/3840G SATA 7мм</t>
  </si>
  <si>
    <t>KF572C38RW-16</t>
  </si>
  <si>
    <t>KF556C40BBAK2-32</t>
  </si>
  <si>
    <t>Комплект модулей памяти Kingston FURY Beast RGB KF556C40BBAK2-32 DDR5 32GB (Kit 2x16GB) 5600MHz</t>
  </si>
  <si>
    <t>RI-C292</t>
  </si>
  <si>
    <t>RMC-M4516</t>
  </si>
  <si>
    <t>RMC-M52</t>
  </si>
  <si>
    <t>RMB-M619/5</t>
  </si>
  <si>
    <t>RK-M1571</t>
  </si>
  <si>
    <t>Кран водонагреватель проточной воды AQUA BEF-008B</t>
  </si>
  <si>
    <t>Бытовой кран с подогревом воды, AQUA, BEF-008B, 220В, Температура нагрева до +60 С, Длина кабеля 1.5м, Серебристый</t>
  </si>
  <si>
    <t>BEF-009C</t>
  </si>
  <si>
    <t>Кран водонагреватель проточной воды AQUA BEF-009C</t>
  </si>
  <si>
    <t>Бытовой кран с подогревом воды, AQUA, BEF-009C, 220В, Температура нагрева до +60 С, Длина кабеля 1.5м, Серебристый</t>
  </si>
  <si>
    <t>FODB-8H</t>
  </si>
  <si>
    <t>Муфта оптическая А-Оптик FODB-8H</t>
  </si>
  <si>
    <t>ZP-8-2</t>
  </si>
  <si>
    <t>Промежуточный зажим А-Оптик АО-ZP-8-2</t>
  </si>
  <si>
    <t>YK-SX (200-450)</t>
  </si>
  <si>
    <t>Устройство для подвеса муфт и кабелей YK-SX (200-450)</t>
  </si>
  <si>
    <t>607K07261</t>
  </si>
  <si>
    <t>607K07271</t>
  </si>
  <si>
    <t>607K07281</t>
  </si>
  <si>
    <t>607K07291</t>
  </si>
  <si>
    <t>A810</t>
  </si>
  <si>
    <t>Видеорегистратор 70mai 4K A810</t>
  </si>
  <si>
    <t>ST 300*200*150 IP54</t>
  </si>
  <si>
    <t>ST 600*400*250 IP54</t>
  </si>
  <si>
    <t>ST 1200*800*300 IP54</t>
  </si>
  <si>
    <t>ST 300*200*150 IP66</t>
  </si>
  <si>
    <t>ST 400*300*200 IP66</t>
  </si>
  <si>
    <t>ST 700*500*250 IP66</t>
  </si>
  <si>
    <t>ST 500*400*250 IP66</t>
  </si>
  <si>
    <t>Автоматический выключатель, CHINT, NM1-630S/3Р, 630A 35кА 126723</t>
  </si>
  <si>
    <t>Mechanical interlock (40-95A)</t>
  </si>
  <si>
    <t>RV2-4</t>
  </si>
  <si>
    <t>RV3.5-4</t>
  </si>
  <si>
    <t xml:space="preserve"> SC 50-12</t>
  </si>
  <si>
    <t xml:space="preserve"> SC 70-12 </t>
  </si>
  <si>
    <t>SC 25-8</t>
  </si>
  <si>
    <t>ИОР-10-3.75 (65*130 мм)</t>
  </si>
  <si>
    <t>СП 3.6*100 white</t>
  </si>
  <si>
    <t>СП 2.5*150 white</t>
  </si>
  <si>
    <t>MS403</t>
  </si>
  <si>
    <t>MS701</t>
  </si>
  <si>
    <t>PG 36 (20~32 мм)</t>
  </si>
  <si>
    <t>К01116Ч</t>
  </si>
  <si>
    <t>Крепёж-клипса для трубы РУВИНИЛ К01116Ч 16 мм</t>
  </si>
  <si>
    <t>Крепёж-клипса для трубы, РУВИНИЛ, К01116Ч, 16 мм, (150 штук в пакете)</t>
  </si>
  <si>
    <t>К01120Ч</t>
  </si>
  <si>
    <t>Крепёж-клипса для трубы РУВИНИЛ К01120Ч 20 мм</t>
  </si>
  <si>
    <t>Крепёж-клипса для трубы, РУВИНИЛ, К01120Ч, 20 мм, (120 штук в пакете)</t>
  </si>
  <si>
    <t>К01125Ч</t>
  </si>
  <si>
    <t>Крепёж-клипса для трубы РУВИНИЛ К01125Ч 25 мм</t>
  </si>
  <si>
    <t>Крепёж-клипса для трубы, РУВИНИЛ, К01125Ч, 25 мм, (100 штук в пакете)</t>
  </si>
  <si>
    <t>К01132Ч</t>
  </si>
  <si>
    <t>Крепёж-клипса для трубы РУВИНИЛ К01132Ч 32 мм</t>
  </si>
  <si>
    <t>Крепёж-клипса для трубы, РУВИНИЛ, К01132Ч, 32 мм, (80 штук в пакете)</t>
  </si>
  <si>
    <t>RT1250</t>
  </si>
  <si>
    <t>Аккумуляторная батарея Ritar RT1250 12В 5 Ач</t>
  </si>
  <si>
    <t>Батарея, Ritar, RT1250, Свинцово-кислотная 12В 5 Ач, Вес нетто: 1,35 кг, Размер в мм.: 90*70*101</t>
  </si>
  <si>
    <t>RT12120</t>
  </si>
  <si>
    <t>Аккумуляторная батарея Ritar RT12120 12В 12 Ач</t>
  </si>
  <si>
    <t>Батарея, Ritar, RT12120, Свинцово-кислотная 12В 12 Ач, Вес нетто: 3,4 кг, Размер в мм.: 151*98*101</t>
  </si>
  <si>
    <t>DEM-MQ600</t>
  </si>
  <si>
    <t>DEM-MQ813W</t>
  </si>
  <si>
    <t>DEM-HX10W</t>
  </si>
  <si>
    <t>DEM-ZQ610</t>
  </si>
  <si>
    <t>DEM-HS007</t>
  </si>
  <si>
    <t>DEM-NU05</t>
  </si>
  <si>
    <t>DEM-JS100</t>
  </si>
  <si>
    <t>DEM-F500</t>
  </si>
  <si>
    <t>DEM-F628W</t>
  </si>
  <si>
    <t>DEM-F600</t>
  </si>
  <si>
    <t>DEM-F325</t>
  </si>
  <si>
    <t>DEM-LD220</t>
  </si>
  <si>
    <t>DEM-F628S</t>
  </si>
  <si>
    <t>DEM-ST635W</t>
  </si>
  <si>
    <t>DEM-ST636W</t>
  </si>
  <si>
    <t>Проявитель, Xerox, 676K51551 / 607K12411 / 676K51550 / 607K12410 (малиновый), Для Xerox AltaLink C8130/C8145, Versalink C8000/C9000</t>
  </si>
  <si>
    <t>Источник бесперебойного питания, Legrand, Daker DK Plus 3кВА 310172, Мощность 3000ВА/2700Вт, Онлайн, Стоечный 2U, ЖК/USB, Диапазон работы AVR:180-300В, Бат.: 12В/9Ач.*6 шт., Вых: 6 x IEC C13, 1 х IEC C19, Чёрный</t>
  </si>
  <si>
    <t>Tapo C225</t>
  </si>
  <si>
    <t>IP-камера TP-Link Tapo C225</t>
  </si>
  <si>
    <t>IP-камера, TP-Link, Tapo C225, 2560x1440, 4MP, ИК подсветка, поворотная, 802.11 b/g/n, microSD</t>
  </si>
  <si>
    <t>Tapo C500</t>
  </si>
  <si>
    <t>IP-камера TP-Link Tapo C500</t>
  </si>
  <si>
    <t>Archer AX12</t>
  </si>
  <si>
    <t>Маршрутизатор TP-Link Archer AX12</t>
  </si>
  <si>
    <t>Маршрутизатор, TP-Link, Archer AX12, 802.11a/b/g/n/ac/ax, AX1500, 1x10/100/1000 WAN, 3x10/100/1000 LAN</t>
  </si>
  <si>
    <t>10000018825</t>
  </si>
  <si>
    <t>Выключатель трехклавишный Asfora кремовый EPH2170123</t>
  </si>
  <si>
    <t>BEF-008B</t>
  </si>
  <si>
    <t xml:space="preserve">    EPH2170123  \3-кл ВЫКЛЮЧАТЕЛЬ, \10АХ, КРЕМОВЫЙ (SE Asfora)</t>
  </si>
  <si>
    <t>10000019674</t>
  </si>
  <si>
    <t>C6W (CS-C6W-A0-3H4WF) EZVIZ поворотная видеокамера</t>
  </si>
  <si>
    <t>10000018843</t>
  </si>
  <si>
    <t>EPH5800123 \Рамка 1-постовая\, КРЕМОВЫЙ (SE Asfora)</t>
  </si>
  <si>
    <t xml:space="preserve">Видеоглазок Ezviz DP2C (CS-DP2C-A0-6E2WPFBS) </t>
  </si>
  <si>
    <t xml:space="preserve">    EPH5800123 \Рамка 1-постовая\, КРЕМОВЫЙ (SE Asfora)</t>
  </si>
  <si>
    <t>XG-HS175</t>
  </si>
  <si>
    <t>RK-M172</t>
  </si>
  <si>
    <t>RF-539</t>
  </si>
  <si>
    <t>5 и более мегапиксельные HD видеокамеры</t>
  </si>
  <si>
    <t>DH-HAC-HDW1801TLQP-0280B</t>
  </si>
  <si>
    <t>HDCVI видеокамера Dahua DH-HAC-HDW1801TLQP-0280B</t>
  </si>
  <si>
    <t>HDCVI видеокамера, Dahua, DH-HAC-HDW1801TLQP-0280B, купольная, 4K Eyeball с ИК-подсветкой</t>
  </si>
  <si>
    <t>DH-HAC-HFW1500CLP-IL-A-0280B</t>
  </si>
  <si>
    <t>HDCVI видеокамера Dahua DH-HAC-HFW1500CLP-IL-A-0280B</t>
  </si>
  <si>
    <t>HDCVI видеокамера, Dahua, DH-HAC-HFW1500CLP-IL-A-0280B, Уличная цилиндрическая HDCVI-видеокамера Starlight. 5Мп. 1/2.7” CMOS</t>
  </si>
  <si>
    <t>DH-HAC-HDW1500CLQP-IL-A-0280B</t>
  </si>
  <si>
    <t>HDCVI видеокамера Dahua DH-HAC-HDW1500CLQP-IL-A-0280B</t>
  </si>
  <si>
    <t>HDCVI видеокамера, Dahua, DH-HAC-HDW1500CLQP-IL-A-0280B, Купольная HDCVI-видеокамера Starlight. 5Мп. 1/2.7” CMOS</t>
  </si>
  <si>
    <t>DH-HAC-HFW1801CP-0280B</t>
  </si>
  <si>
    <t>HDCVI видеокамера Dahua DH-HAC-HFW1801CP-0280B</t>
  </si>
  <si>
    <t>HDCVI видеокамера, Dahua, DH-HAC-HFW1801CP-0280B, цилиндрическая, 4K с ИК-подсветкой</t>
  </si>
  <si>
    <t>HS-M910BT</t>
  </si>
  <si>
    <t>Наушники Genius HS-M910BT</t>
  </si>
  <si>
    <t>iPiAB2</t>
  </si>
  <si>
    <t>Интерфейсный кабель iPower A-B 2 метра 5 в.</t>
  </si>
  <si>
    <t>Интерфейсный кабель, iPower, iPiAB2, A-B 2 м., USB 2.0, Ферритовые кольца защиты, Работают со всеми принтерами и устройствами, всех производителей, Пол. Пакет, Чёрный</t>
  </si>
  <si>
    <t>DiVGAB</t>
  </si>
  <si>
    <t>Переходник iPower Displayport на VGA</t>
  </si>
  <si>
    <t>Переходник, iPower, DiVGAB, Displayport на VGA, Чёрный</t>
  </si>
  <si>
    <t>MCP-220-82619-0N</t>
  </si>
  <si>
    <t>Дисковая корзина Supermicro MCP-220-82619-0N</t>
  </si>
  <si>
    <t>CBL-SAST-1268-85</t>
  </si>
  <si>
    <t>Кабель интерфейсный Slim SAS NVMe Supermicro CBL-SAST-1268-85</t>
  </si>
  <si>
    <t>Кабель интерфейсный Slim SAS NVMe, Supermicro, CBL-SAST-1268-85, Slimline x8 (LE) to Slimline x8 (STR), 68cm, 85 OHM, RoHS</t>
  </si>
  <si>
    <t>CBL-SAST-1250F-85</t>
  </si>
  <si>
    <t>Кабель интерфейсный Slim SAS NVMe Supermicro CBL-SAST-1250F-85</t>
  </si>
  <si>
    <t>Кабель интерфейсный Slim SAS NVMe, Supermicro, CBL-SAST-1250F-85, Slimline x8 (STR) to 2x Slimline x4 (STR), FFC, 50cm, 85 O</t>
  </si>
  <si>
    <t>CBL-SAST-1258-85</t>
  </si>
  <si>
    <t>Кабель интерфейсный Slim SAS NVMe Supermicro CBL-SAST-1258-85</t>
  </si>
  <si>
    <t>Кабель интерфейсный Slim SAS NVMe, Supermicro, CBL-SAST-1258-85, Slimline x8 (RE) to Slimline x8 (LE), 58cm, 85 OHM, RoHS</t>
  </si>
  <si>
    <t>CBL-SAST-1230F-85</t>
  </si>
  <si>
    <t>Кабель интерфейсный Slim SAS NVMe Supermicro CBL-SAST-1230F-85</t>
  </si>
  <si>
    <t>Кабель интерфейсный Slim SAS NVMe, Supermicro, CBL-SAST-1230F-85, Slimline x8 (STR) to 2x Slimline x4 (STR), FFC, 30cm, 85 O</t>
  </si>
  <si>
    <t>CBL-SAST-1275-100</t>
  </si>
  <si>
    <t>Кабель интерфейсный Slim SAS/SATA Supermicro CBL-SAST-1275-100</t>
  </si>
  <si>
    <t>Кабель интерфейсный Slim SAS/SATA, Supermicro, CBL-SAST-1275-100, HD x4 (STR) to Slimline x4 (LE), INT, 75cm, 100 OH</t>
  </si>
  <si>
    <t>CBL-SAST-0508-02</t>
  </si>
  <si>
    <t>Кабель интерфейсный Mini-SAS to Mini-SAS HD Supermicro CBL-SAST-0508-02</t>
  </si>
  <si>
    <t>Кабель интерфейсный Mini-SAS to Mini-SAS HD, Supermicro, CBL-SAST-0508-02, 10cm</t>
  </si>
  <si>
    <t>X260S Black</t>
  </si>
  <si>
    <t>Комплект Клавиатура + Мышь Rapoo X260S</t>
  </si>
  <si>
    <t>Комплект Клавиатура + Мышь, Rapoo, X260S, Беспроводная 2.4G, 1300DPI, Нано-ресивер, Кол-во стандартных клавиш 104, Рус/Англ/Каз, Пластик, Чёрный</t>
  </si>
  <si>
    <t>VH500C</t>
  </si>
  <si>
    <t>Гарнитура Rapoo VH500CЧерный</t>
  </si>
  <si>
    <t>Гарнитура, Rapoo, VH500C, Тип крепления: Дуговые, Микрофон, USB, Длина кабеля 2 м, RGB, Игровые, 165 x 105 x 235 мм, Черный</t>
  </si>
  <si>
    <t>A9K24210</t>
  </si>
  <si>
    <t>Автоматический выключатель SE A9K24210 Acti9 iK60 2P С 10А 6 kA</t>
  </si>
  <si>
    <t>Автоматический выключатель, SE, A9K24210 - 2P, Acti9 iK60 2P С 10А 6 kA</t>
  </si>
  <si>
    <t>Компьютерный корпус, XG, XC-370-2, ATX/Micro ATX, USB 3.0x2, USB 2.0x1, HD-Audio, Высота процессорного кулера 145мм, Длина VGA до 290мм, 1*5.25"/2*3.5"/2*2.5", Толщина 0.4мм, 410x195x355мм, Без Б/П, Черный</t>
  </si>
  <si>
    <t>Компьютерный корпус, XG, XC-370PS-2, ATX/Micro ATX, USB 3.0x2, USB 2.0x1,HD-Audio+Mic, Высота процессорного кулера 145мм, Длина VGA до 290мм, 1*5.25"/2*3.5"/2*2.5", Толщина 0.4мм, 400x190x370мм, Б/П, 400W, Черный</t>
  </si>
  <si>
    <t>Daker DK Plus 10 кВА (310177)</t>
  </si>
  <si>
    <t>Источник бесперебойного питания Legrand Daker DK Plus 10 кВА (без батарей)</t>
  </si>
  <si>
    <t>Источник бесперебойного питания, Legrand, Daker DK Plus 10кВА 310177, Мощность 10000ВА/10000Вт, Без батарей, Онлайн, Стоечный 3U, ЖК/USB/RS-232, Диапазон работы AVR:170-288В, Вых: клеммные колодки, Чёрный</t>
  </si>
  <si>
    <t>MES608</t>
  </si>
  <si>
    <t>Умная зубная электрощетка Xiaomi Electric Toothbrush T302 Серебристо-серый</t>
  </si>
  <si>
    <t>Умная зубная электрощетка, Xiaomi, T302, MES608 (BHR7595GL), 1050 мАч, IPX8, Время зарядки 4 ч, Серебристо-серый</t>
  </si>
  <si>
    <t>Умная зубная электрощетка Xiaomi Electric Toothbrush T302 Темно-синий</t>
  </si>
  <si>
    <t>Умная зубная электрощетка, Xiaomi, T302, MES608 (BHR7647GL), 1050 мАч, IPX8, Время зарядки 4 ч, Темно-синий</t>
  </si>
  <si>
    <t>S101</t>
  </si>
  <si>
    <t>Электробритва Xiaomi Electric Shaver S101 Синий</t>
  </si>
  <si>
    <t>Электробритва, Xiaomi, S101 (BHR7465GL), роторная, IPX7, 5 Вт, автономная работа до 60 дней, Синий</t>
  </si>
  <si>
    <t>Wi-Fi видеокамера Imou Ranger RC 5MP</t>
  </si>
  <si>
    <t>Умный замок Imou K1S-H(S)-W</t>
  </si>
  <si>
    <t>R-ASN4-BKNNMT-G</t>
  </si>
  <si>
    <t>Кулер для процессора Deepcool ASSASSIN IV</t>
  </si>
  <si>
    <t>Кулер для процессора, Deepcool, ASSASSIN IV R-ASN4-BKNNMT-G, Intel 20хх/1700/1200/15хх и AMD AM5/AM4, 280W, 1*140мм/1*120мм, 500- 1350±10% об/м, 29,3 дБА, 4pin, Габариты 144х147х164мм, Чёрный</t>
  </si>
  <si>
    <t>Наушники, Genius, HS-M910BT, Bluetooth, Без крепления, Внутриканальные, RGB, Микрофон, Черный</t>
  </si>
  <si>
    <t>FunCam F1 Rabbit</t>
  </si>
  <si>
    <t>Экшн-камера SJCAM FunCam F1 Rabbit</t>
  </si>
  <si>
    <t>Экшн-камера, SJCAM, FunCam F1 Rabbit, 1080p, 30fps, MicroSD до 32 Гб, Процессор GPCV1247, Фото 5 МП, Wifi , Bluetooth, 650mAh, Розовый</t>
  </si>
  <si>
    <t>FunCam F1 Cloud</t>
  </si>
  <si>
    <t>Экшн-камера SJCAM FunCam F1 Cloud</t>
  </si>
  <si>
    <t>Экшн-камера, SJCAM, FunCam F1 Cloud, 1080p, 30fps, MicroSD до 32 Гб, Процессор GPCV1247, Фото 5 МП, Wifi , Bluetooth, 650mAh, Белый</t>
  </si>
  <si>
    <t>C100 Green</t>
  </si>
  <si>
    <t>Экшн-камера SJCAM C100 Green</t>
  </si>
  <si>
    <t>Экшн-камера, SJCAM, C100 Green, 1080p, 2K/30fps, MicroSD до 128 Гб, Процессор NT96672, Фото 15 МП, Wifi , Bluetooth, 730mAh, Зеленый</t>
  </si>
  <si>
    <t>C100 White</t>
  </si>
  <si>
    <t>Экшн-камера SJCAM C100 White</t>
  </si>
  <si>
    <t>Экшн-камера, SJCAM, C100 White, 1080p, 2K/30fps, MicroSD до 128 Гб, Процессор NT96672, Фото 15 МП, Wifi , Bluetooth, 730mAh, Белый</t>
  </si>
  <si>
    <t>DH-IPC-HDBW5241E-ZE</t>
  </si>
  <si>
    <t>IP видеокамера Dahua DH-IPC-HDBW5241E-ZE</t>
  </si>
  <si>
    <t>IP видеокамера, Dahua, DH-IPC-HDBW5241E-ZE, купольная, CMOS-матрица 1/2.8" progressive, ИК-подсветка - до 40 м, Объектив: f=2,7–13,5 мм, Acupick, WizMind</t>
  </si>
  <si>
    <t>Адаптер, D-Link, DUB-1325/A2A, 2 порта USB 3.0, 1 порт USB Type-C, слот для карт SD/microSD и разъем USB 3.0, скорость передачи данных до 5 Гбит/с</t>
  </si>
  <si>
    <t>Аксессуары для игровых мышей</t>
  </si>
  <si>
    <t>Аксессуары для игровых клавиатур</t>
  </si>
  <si>
    <t>Умная розетка Imou CE1P</t>
  </si>
  <si>
    <t>SC-BS33E109</t>
  </si>
  <si>
    <t>SC-HC63050</t>
  </si>
  <si>
    <t>SC-HB42F65</t>
  </si>
  <si>
    <t>SC-SI30P11</t>
  </si>
  <si>
    <t>SC-074</t>
  </si>
  <si>
    <t>Фен Scarlett SC-074</t>
  </si>
  <si>
    <t>SC-HD70I54</t>
  </si>
  <si>
    <t>Фен Scarlett SC-HD70I54</t>
  </si>
  <si>
    <t>Фен, Scarlett, SC-HD70I54, Мощность 2400 Вт, 2 скоростных режима, 3 температурных режима, Противоскользящее покрытие, Темно-серый</t>
  </si>
  <si>
    <t>SC-AH986M17</t>
  </si>
  <si>
    <t>Увлажнитель Scarlett SC-AH986M17</t>
  </si>
  <si>
    <t>Увлажнитель, Scarlett, SC-AH986M17, Объем 2.3 л, Управление механическое, Площадь 30 м, Расход воды максимальный 300 мл/ч, Автоматическое отключение, Белый</t>
  </si>
  <si>
    <t>FL1L2AA-2R6P</t>
  </si>
  <si>
    <t>Светодиодный фонарь Camelion FL1L2AA-2R6P</t>
  </si>
  <si>
    <t>Светодиодный фонарь, Camelion, FL1L2AA-2R6P, 0,5Вт, Источник питания: 2 батарейки типа AA в комплекте, Пластик, Чёрный</t>
  </si>
  <si>
    <t>022N02877</t>
  </si>
  <si>
    <t>Ролик подачи 1 и 2 лотка Xerox 022N02877</t>
  </si>
  <si>
    <t>Ролик подачи 1 и 2 лотка, Xerox, 022N02877, Для Xerox VersaLink B1022/1025</t>
  </si>
  <si>
    <t>130N01673</t>
  </si>
  <si>
    <t>Ролик подачи Xerox 130N01673</t>
  </si>
  <si>
    <t>Ролик подачи, Xerox, 130N01673, Для Xerox WorkCentre 3325DNI</t>
  </si>
  <si>
    <t>130N01677</t>
  </si>
  <si>
    <t>Ролик захвата в сборе Xerox 130N01677</t>
  </si>
  <si>
    <t>Ролик захвата в сборе, Xerox, 130N01677, Для Xerox Phaser 3320, WorkCentre 3315/3325</t>
  </si>
  <si>
    <t>022N02905</t>
  </si>
  <si>
    <t>Резинка ролика подачи бумаги Xerox 022N02905</t>
  </si>
  <si>
    <t>Резинка ролика подачи бумаги, Xerox, 022N02905</t>
  </si>
  <si>
    <t>140N63867</t>
  </si>
  <si>
    <t>Плата управления Xerox 140N63867</t>
  </si>
  <si>
    <t>Плата управления, Xerox, 140N63867, Для Xerox Phaser 3330, WorkCentre 3335/3345</t>
  </si>
  <si>
    <t>130N01672</t>
  </si>
  <si>
    <t>Ролик захвата в сборе Xerox 130N01672</t>
  </si>
  <si>
    <t>Ролик захвата в сборе, Xerox, 130N01672, Для Xerox WorkCentre 3325/3315/3320</t>
  </si>
  <si>
    <t>115R00143</t>
  </si>
  <si>
    <t>Фьюзерный модуль Xerox 115R00143</t>
  </si>
  <si>
    <t>Фьюзерный модуль, Xerox, 115R00143, Для Xerox VersaLink C8000DT/C9000DT, 500 000 страниц (А4)</t>
  </si>
  <si>
    <t>126N00440</t>
  </si>
  <si>
    <t>Фьюзерный модуль Xerox 126N00440</t>
  </si>
  <si>
    <t>Фьюзерный модуль, Xerox, 126N00440, Для Xerox B1022/B1025, 100 000 страниц (А4)</t>
  </si>
  <si>
    <t>022N02871</t>
  </si>
  <si>
    <t>Вал переноса заряда Xerox 022N02871</t>
  </si>
  <si>
    <t>Вал переноса заряда, Xerox, 022N02871, Для Xerox B1022/B1025</t>
  </si>
  <si>
    <t>152N11933</t>
  </si>
  <si>
    <t>Шлейф сканера Xerox 152N11933</t>
  </si>
  <si>
    <t>Шлейф сканера, Xerox, 152N11933, Для Xerox B1022</t>
  </si>
  <si>
    <t>001N00547</t>
  </si>
  <si>
    <t>Площадка отделения в сборе Xerox 001N00547 Для WC3220</t>
  </si>
  <si>
    <t>Площадка отделения в сборе, Xerox, 001N00547, Для Xerox WorkCentre 3220</t>
  </si>
  <si>
    <t>130N01855</t>
  </si>
  <si>
    <t>Узел подачи DADF Xerox 130N01855</t>
  </si>
  <si>
    <t>Узел подачи DADF, Xerox, 130N01855, Для Xerox WorkCentre 3345</t>
  </si>
  <si>
    <t>019N01133</t>
  </si>
  <si>
    <t>Тормозная площадка автоподатчика Xerox 019N01133</t>
  </si>
  <si>
    <t>Тормозная площадка автоподатчика, Xerox, 019N01133, Для Xerox B1022/B1025</t>
  </si>
  <si>
    <t>019N01130</t>
  </si>
  <si>
    <t>Тормозная площадка обходного лотка Xerox 019N01130</t>
  </si>
  <si>
    <t>Тормозная площадка обходного лотка, Xerox, 019N01130, Для Xerox B1022/B1025</t>
  </si>
  <si>
    <t>022N02802</t>
  </si>
  <si>
    <t>Ролик подачи в сборе Xerox 022N02802</t>
  </si>
  <si>
    <t>Ролик подачи в сборе, Xerox, 022N02802, Для Xerox WorkCentre 3220/3225/3215</t>
  </si>
  <si>
    <t>109R00790</t>
  </si>
  <si>
    <t>Комплект роликов подачи бумаги для 2-3-4-5 лотка Xerox 109R00790</t>
  </si>
  <si>
    <t>108R01471</t>
  </si>
  <si>
    <t>Ролик подачи бумаги Xerox 108R01471</t>
  </si>
  <si>
    <t>Ролик подачи бумаги, Xerox, 108R01471, Для Xerox WorkCentre 3345DN, 50 000 страниц (А4)</t>
  </si>
  <si>
    <t>607K00936</t>
  </si>
  <si>
    <t>Ремень переноса изображения Xerox 607K00935 / 607K00932 / 607K00933 / 607K00934 / 607K00936 / 607K00</t>
  </si>
  <si>
    <t>Ремень переноса изображения, Xerox, 607K00936, / 607K00935 / 607K00932 / 607K00933 / 607K00934 / 607K00930, Для Xerox WorkCentre 6515</t>
  </si>
  <si>
    <t>140N63722</t>
  </si>
  <si>
    <t>Плата управления Xerox 140N63722</t>
  </si>
  <si>
    <t>Плата управления, Xerox, 140N63722, Для Xerox Phaser 3052/3260, WorkCentre 3215/3225</t>
  </si>
  <si>
    <t>022N02874</t>
  </si>
  <si>
    <t>Ролик подачи автоподатчика Xerox 022N02874</t>
  </si>
  <si>
    <t>Ролик подачи автоподатчика, Xerox, 022N02874, Для Xerox B1022/1025</t>
  </si>
  <si>
    <t>604K74442</t>
  </si>
  <si>
    <t>Комплект роликов подачи Xerox 604K74442 / 604K74441 / 604K74440</t>
  </si>
  <si>
    <t>Комплект роликов подачи, Xerox, 604K74442 / 604K74441 / 604K74440, Для Xerox Phaser 6600N</t>
  </si>
  <si>
    <t>059K71760</t>
  </si>
  <si>
    <t>Узел регистрации Xerox 059K71760 / 859K24520</t>
  </si>
  <si>
    <t>Узел регистрации, Xerox, 059K71760 / 859K24520, Для Xerox WorkCentre 6605</t>
  </si>
  <si>
    <t>019N01134</t>
  </si>
  <si>
    <t>Тормозная площадка (лоток 1-2) Xerox 019N01134</t>
  </si>
  <si>
    <t>Тормозная площадка (лоток 1-2), Xerox, 019N01134, Для Xerox B1022/1025</t>
  </si>
  <si>
    <t>022N02677</t>
  </si>
  <si>
    <t>Ролик в сборе Xerox 022N02677</t>
  </si>
  <si>
    <t>Ролик в сборе, Xerox, 022N02677, Для Xerox WorkCentre 3335/3345/3325DNI</t>
  </si>
  <si>
    <t>675K47673</t>
  </si>
  <si>
    <t>Комплект роликов подачи Xerox 675K47673 / 604K55370 / 675K47670 / 675K47671</t>
  </si>
  <si>
    <t>Комплект роликов подачи, Xerox, 675K47673 / 604K55370 / 675K47670 / 675K47671, Для Xerox Phaser 6180/6280, Versalink C400/C405, 100 000 страниц (А4)</t>
  </si>
  <si>
    <t>Узел захвата бумаги Xerox 130N01760</t>
  </si>
  <si>
    <t>Узел захвата бумаги, Xerox, 130N01760, Для Xerox WorkCentre 3220/3215/3225, Phaser 3052/3260</t>
  </si>
  <si>
    <t>115R00140</t>
  </si>
  <si>
    <t>Фьюзерный модуль Xerox 115R00140</t>
  </si>
  <si>
    <t>Фьюзерный модуль, Xerox, 115R00140, Для Xerox Versalink B600/B605/B610/B615, 100 000 страниц (А4)</t>
  </si>
  <si>
    <t>126K36852</t>
  </si>
  <si>
    <t>Фьюзерный модуль Xerox 126K36852 / 126K36850 / 126K36851</t>
  </si>
  <si>
    <t>Фьюзерный модуль, Xerox, 126K36852 / 126K36850 / 126K36851, Для Xerox VersaLink B400/B405DN, 200 000 страниц (А4)</t>
  </si>
  <si>
    <t>059K55640</t>
  </si>
  <si>
    <t>Узел подачи/захвата бумаги ADF/DADF в сборе Xerox 059K55640</t>
  </si>
  <si>
    <t>Узел подачи/захвата бумаги ADF/DADF в сборе, Xerox, 059K55640, Для Xerox WorkCentre 5016/5020</t>
  </si>
  <si>
    <t>108R01037</t>
  </si>
  <si>
    <t>Фильтр всасывающий Xerox 108R01037</t>
  </si>
  <si>
    <t>Фильтр всасывающий, Xerox, 108R01037, Для Xerox Phaser 7800</t>
  </si>
  <si>
    <t>003N01117</t>
  </si>
  <si>
    <t>Шарнир крышки ADF (правый или левый) Xerox 003N01117</t>
  </si>
  <si>
    <t>Шарнир крышки ADF (правый или левый), Xerox, 003N01117, Для Xerox WorkCentre 3025/3225/3315/3325/3335/3345</t>
  </si>
  <si>
    <t>Узел роликов подачи бумаги в сборе с держателем Xerox 130N01757</t>
  </si>
  <si>
    <t>Узел роликов подачи бумаги в сборе с держателем, Xerox, 130N01757, Для Xerox Phaser 3020, WorkCentre 3025</t>
  </si>
  <si>
    <t>022N02800</t>
  </si>
  <si>
    <t>Пальцы отделения в сборе Xerox 022N02800 Для WC3215Ni</t>
  </si>
  <si>
    <t>Пальцы отделения в сборе, Xerox, 022N02800, Для Xerox WC3215Ni</t>
  </si>
  <si>
    <t>130N01670</t>
  </si>
  <si>
    <t>Основание ролика захвата из кассеты Xerox 130N01670</t>
  </si>
  <si>
    <t>Основание ролика захвата из кассеты, Xerox, 130N01670, Для Xerox Phaser 3320DNI, WorkCentre 3315/3325</t>
  </si>
  <si>
    <t>115R00089</t>
  </si>
  <si>
    <t>Фьюзерный модуль Xerox 115R00089</t>
  </si>
  <si>
    <t>Фьюзерный модуль, Xerox, 115R00089, Для Xerox VersaLink C400N/C400DN/C405N/C400DN, 100 000 страниц (А4)</t>
  </si>
  <si>
    <t>022N02801</t>
  </si>
  <si>
    <t>Пальцы отделения в сборе Xerox 022N02801 Для WC3215NI</t>
  </si>
  <si>
    <t>Пальцы отделения в сборе, Xerox, 022N02801, Для Xerox WC3215NI</t>
  </si>
  <si>
    <t>607K00051</t>
  </si>
  <si>
    <t>Узел роликов подачи и отделения Xerox 607K00050</t>
  </si>
  <si>
    <t>Узел роликов подачи и отделения, Xerox, 607K00051 / 607K00050, Для Xerox WorkСentre 6515DN</t>
  </si>
  <si>
    <t>126N00433</t>
  </si>
  <si>
    <t>Фьюзерный модуль Xerox 126N00433</t>
  </si>
  <si>
    <t>Фьюзерный модуль, Xerox, 126N00433, Для Xerox Phaser 3020, WorkCentre 3025, 30 000 страниц (А4)</t>
  </si>
  <si>
    <t>050N00683</t>
  </si>
  <si>
    <t>Ролик отделения в сборе Xerox 050N00683</t>
  </si>
  <si>
    <t>Ролик отделения в сборе, Xerox, 050N00683, Для Xerox Phaser 3052/3260, WorkCentre 3215/3225, 50 000 страниц (А4)</t>
  </si>
  <si>
    <t>130N01533</t>
  </si>
  <si>
    <t>Узел захвата бумаги Xerox 130N01533</t>
  </si>
  <si>
    <t>Узел захвата бумаги, Xerox, 130N01533, Для Xerox WorkCentre 3550/3315/3325</t>
  </si>
  <si>
    <t>115R00120</t>
  </si>
  <si>
    <t>Комплект обслуживания Xerox 115R00120</t>
  </si>
  <si>
    <t>Комплект обслуживания, Xerox, 115R00120, Для Xerox VersaLink B400DN/B405DN, фьюзер и ролик переноса, 220В, 200 000 страниц (А4)</t>
  </si>
  <si>
    <t>108R01473</t>
  </si>
  <si>
    <t>Площадка отделени бумаги Xerox 108R01473</t>
  </si>
  <si>
    <t>Площадка отделения бумаги, Xerox, 108R01473, Для Xerox WorkCentre 3345DN</t>
  </si>
  <si>
    <t>126N00453</t>
  </si>
  <si>
    <t>Фьюзерный модуль Xerox 126N00453</t>
  </si>
  <si>
    <t>108R01472</t>
  </si>
  <si>
    <t>Площадка тормозная автоподатчика Xerox 108R01472</t>
  </si>
  <si>
    <t>Площадка тормозная автоподатчика, Xerox, 108R01472, Для Xerox WorkCentre 3335</t>
  </si>
  <si>
    <t>607K21651</t>
  </si>
  <si>
    <t>Ремень переноса изображения Xerox 607K21651 / 607K21650 / 607K21652</t>
  </si>
  <si>
    <t>848K68731</t>
  </si>
  <si>
    <t>Тормозная площадка автоподатчика Xerox 848K68731 / 848K68730</t>
  </si>
  <si>
    <t>Тормозная площадка автоподатчика, Xerox, 848K68731 / 848K68730, Для Xerox DocuCentre SC2020, WorkCentre 5019/5021/5022/5024</t>
  </si>
  <si>
    <t>413W29357</t>
  </si>
  <si>
    <t>Подшипник Xerox 413W29357 / 413W75959</t>
  </si>
  <si>
    <t>Подшипник, Xerox, 413W29357 / 413W75959, Для Xerox 5080, Versant 80</t>
  </si>
  <si>
    <t>641S01191</t>
  </si>
  <si>
    <t>Плата управления Xerox 641S01191 / 961K01351 / 961K01352 / 961K01353 / 607K27941</t>
  </si>
  <si>
    <t>Плата управления, Xerox, 607K27943 / 641S01191 / 961K01351 / 961K01352 / 961K01353 / 607K27941, Для Xerox AltaLink B8075/8055/8090/8045</t>
  </si>
  <si>
    <t>607K27850</t>
  </si>
  <si>
    <t>Комплект роликов податчика Xerox 607K27850 / 604K55480 / 059K70060</t>
  </si>
  <si>
    <t>Комплект роликов податчика, Xerox, 607K27850 / 604K55480 / 059K70060, Для Xerox ColorQube 9203/9303/9103, WorkCentre 5745/5740/5865/5735</t>
  </si>
  <si>
    <t>607K15371</t>
  </si>
  <si>
    <t>Комплект роликов подачи Xerox 607K15371 / 607K15370 / 624S00165</t>
  </si>
  <si>
    <t>Комплект роликов подачи, Xerox, 607K15371 / 607K15370 / 624S00165, Для Xerox AltaLink B8045/B8055/B8065/B8075/B8090, WorkCentre 5945/5955</t>
  </si>
  <si>
    <t>207E22200</t>
  </si>
  <si>
    <t>Батарейка литиевая Xerox 207E22200 / 733W06559</t>
  </si>
  <si>
    <t>Батарейка литиевая, Xerox, 207E22200 / 733W06559, Для Xerox Alchemy 32</t>
  </si>
  <si>
    <t>064K94660</t>
  </si>
  <si>
    <t>Ремень переноса Xerox 064K94660</t>
  </si>
  <si>
    <t>Ремень переноса, Xerox, 064K94660, Для Xerox AltaLink B8145</t>
  </si>
  <si>
    <t>032K06532</t>
  </si>
  <si>
    <t>Направляющая редуктор/блок проявки Xerox 032K06532 / 032K06530 / 032K06531</t>
  </si>
  <si>
    <t>Направляющая редуктор/блок проявки, Xerox, 032K06532 / 032K06530 / 032K06531, Для Xerox WorkCentre 7120</t>
  </si>
  <si>
    <t>007K16703</t>
  </si>
  <si>
    <t>Привод барабанов и ремня переноса Xerox 007K16703 / 007K16700 / 007K16701 / 007K16702 / 642S02037</t>
  </si>
  <si>
    <t>Привод барабанов и ремня переноса, Xerox, 007K16703 / 007K16700 / 007K16701 / 007K16702 / 642S02037, Для Xerox WorkCentre 7120</t>
  </si>
  <si>
    <t>117K39122</t>
  </si>
  <si>
    <t>Кабель межблочный Xerox 117K39122 / 117K39121</t>
  </si>
  <si>
    <t>Кабель межблочный, Xerox, 117K39122 / 117K39121, Для Xerox WorkCentre 7120</t>
  </si>
  <si>
    <t>059K48900</t>
  </si>
  <si>
    <t>Узел подачи Xerox 059K48900 / 642S00986</t>
  </si>
  <si>
    <t>Узел подачи, Xerox, 059K48900 / 642S00986, Для Xerox WorkCentre Pro 5230/7132/7425/7328/7228</t>
  </si>
  <si>
    <t>848K13706</t>
  </si>
  <si>
    <t>Блок проявки Xerox 848K13706 / 641S00997</t>
  </si>
  <si>
    <t>Блок проявки, Xerox, 848K13706 / 641S00997, Для Xerox WorkCentre Pro 4110</t>
  </si>
  <si>
    <t>960K99382</t>
  </si>
  <si>
    <t>Плата управления Xerox 960K99382 / 960K99381</t>
  </si>
  <si>
    <t>Плата управления, Xerox, 960K99382 / 960K99381, Для Xerox MFP Color C60/C70</t>
  </si>
  <si>
    <t>109R00849</t>
  </si>
  <si>
    <t>Фьюзерный модуль Xerox 109R00849</t>
  </si>
  <si>
    <t>Фьюзерный модуль, Xerox, 109R00849, Для Xerox AltaLink B8065/B8075/B8090, 350 000 страниц (А4)</t>
  </si>
  <si>
    <t>607K12430</t>
  </si>
  <si>
    <t>Комплект роликов подачи бумаги для 1 лотка Xerox 604K66430 / 607K12430</t>
  </si>
  <si>
    <t>Комплект роликов подачи бумаги для 1 лотка, Xerox, 604K66430 / 607K12430 / 676K12691, Для Xerox Phaser 6510/7500/7800, WorkCentre 6515/7525/7530/7535/7545/7556/7830/7835/7845/7855/7970, 100 000 страниц (А4)</t>
  </si>
  <si>
    <t>109R00772</t>
  </si>
  <si>
    <t>Фьюзерный модуль Xerox 109R00772</t>
  </si>
  <si>
    <t>Фьюзерный модуль, Xerox, 109R00772, Для Xerox WorkCentre 5665/5675/5687/5765/5775/5790/5865/5875/5890, 400 000 страниц (А4)</t>
  </si>
  <si>
    <t>094K93870</t>
  </si>
  <si>
    <t>Дозатор жёлтого и малинового тонера Xerox 094K93870 / 094K94810</t>
  </si>
  <si>
    <t>Узел дозатора жёлтого и малинового тонера, Xerox, 094K93870 / 094K94810, Для Xerox DocuCentre SC2020</t>
  </si>
  <si>
    <t>094K05507</t>
  </si>
  <si>
    <t>Узел распределения тонера Xerox 094K05506 / 094K05507</t>
  </si>
  <si>
    <t>Узел распределения тонера, Xerox, 094K05506 / 094K05507, Для Xerox AltaLink B8045, WorkCentre 5345</t>
  </si>
  <si>
    <t>064K93513</t>
  </si>
  <si>
    <t>Ремень переноса Xerox 064K93513 / 064K93512 / 064K93511</t>
  </si>
  <si>
    <t>Ремень переноса, Xerox, 064K93513 / 064K93512 / 064K93511, Для Xerox DC 2260/2263/2265, WorkCentre 7120/7125/7225</t>
  </si>
  <si>
    <t>064K96302</t>
  </si>
  <si>
    <t>Ремень переноса изображения Xerox 064K96302 / 064K96301 / 064K96300</t>
  </si>
  <si>
    <t>Ремень переноса изображения, Xerox, 064K96302 / 064K96301 / 064K96300, Для Xerox PrimeLink B9100</t>
  </si>
  <si>
    <t>054K44176</t>
  </si>
  <si>
    <t>Направляющая Xerox 054K44174 / 054K41032 / 054K44170 / 054K41031</t>
  </si>
  <si>
    <t>Направляющая, Xerox, 054K44176 / 054K44174 / 054K41032 / 054K44170 / 054K41031, Для Xerox WorkCentre 7120</t>
  </si>
  <si>
    <t>020K11711</t>
  </si>
  <si>
    <t>Шкив в сборе Xerox 020K11711 / 020K11710</t>
  </si>
  <si>
    <t>Шкив в сборе, Xerox, 020K11711 / 020K11710, Для Xerox Nuvera 100</t>
  </si>
  <si>
    <t>005K06960</t>
  </si>
  <si>
    <t>Муфта механическая Xerox 005K06960</t>
  </si>
  <si>
    <t>Муфта механическая, Xerox, 005K06960, Для Xerox WorkCentre 4110</t>
  </si>
  <si>
    <t>019E57831</t>
  </si>
  <si>
    <t>Палец отделения Xerox 019E57831 / 019E57830</t>
  </si>
  <si>
    <t>Палец отделения, Xerox, 019E57831 / 019E57830, Для Xerox D95/D110/D125, WorkCentre 4110/4112/4595</t>
  </si>
  <si>
    <t>023E27010</t>
  </si>
  <si>
    <t>Ремень зубчатый приводной Xerox 023E27010</t>
  </si>
  <si>
    <t>Ремень зубчатый приводной, Xerox, 023E27010, Для Xerox Versant 80 press, DocuColor 7000</t>
  </si>
  <si>
    <t>960K60398</t>
  </si>
  <si>
    <t>Плата управления Xerox 960K60398</t>
  </si>
  <si>
    <t>Плата управления, Xerox, 960K60398 / 960K60394 / 960K60395 / 640S01784, Для Xerox WorkCentre 7845/7855</t>
  </si>
  <si>
    <t>130K87712</t>
  </si>
  <si>
    <t>Датчик инвертора с активатором Xerox 130K87712 / 130K87710 / 130K87711 / 130K87713</t>
  </si>
  <si>
    <t>Датчик инвертора с активатором, Xerox, 130K87712 / 130K87710 / 130K87711 / 130K87713, Для Xerox DocuColor 250</t>
  </si>
  <si>
    <t>117E30983</t>
  </si>
  <si>
    <t>Шлейф светодиодной лампы сканера Xerox 117E30981 / 117E30983</t>
  </si>
  <si>
    <t>Шлейф светодиодной лампы сканера, Xerox, 117E30981 / 117E30983, Для Xerox AltaLink C8030/8035/C8045/C8055/C8070</t>
  </si>
  <si>
    <t>604K58855</t>
  </si>
  <si>
    <t>Блок формирования изображения Xerox 604K58855 / 604K58853 / 604K58840 / 604K58852</t>
  </si>
  <si>
    <t>Блок формирования изображения, Xerox, 604K58855 / 604K58853 / 604K58840 / 604K58852, Для Xerox WorkCentre 7120/7125</t>
  </si>
  <si>
    <t>604K81850</t>
  </si>
  <si>
    <t>Комплект роликов подачи Xerox 604K81850</t>
  </si>
  <si>
    <t>Комплект роликов подачи, Xerox, 604K81850, Для Xerox J75 Press</t>
  </si>
  <si>
    <t>952K43480</t>
  </si>
  <si>
    <t>Шлейф светодиодной лампы сканера Xerox 952K43480</t>
  </si>
  <si>
    <t>Шлейф светодиодной лампы сканера, Xerox, 952K43480, Для Xerox AltaLink C8170</t>
  </si>
  <si>
    <t>054K46760</t>
  </si>
  <si>
    <t>Узел подачи дуплекса Xerox 054K46760</t>
  </si>
  <si>
    <t>Узел подачи дуплекса, Xerox, 054K46760, Для Xerox D110 EPS</t>
  </si>
  <si>
    <t>130E20820</t>
  </si>
  <si>
    <t>Датчик оптический Xerox 130E20820 / 130E14680 / 130E14681 / 130K88770 / 130E82530</t>
  </si>
  <si>
    <t>Датчик оптический, Xerox, 130E21470 / 130E20820 / 130E14680 / 130E14681 / 130K88770 / 130E82530, Для Xerox DocuColor 250</t>
  </si>
  <si>
    <t>960K87438</t>
  </si>
  <si>
    <t>Плата управления Xerox 960K75890 / 960K87430 / 960K87435 / 960K87438</t>
  </si>
  <si>
    <t>Плата управления, Xerox, 960K75890 / 960K87430 / 960K87435 / 960K87438, Для Xerox DocuCentre SC2020</t>
  </si>
  <si>
    <t>640S02283</t>
  </si>
  <si>
    <t>Узел светодиодной линейки Xerox 640S02283 / 930K03053 / 930K03051 / 930K03050</t>
  </si>
  <si>
    <t>Узел светодиодной линейки, Xerox, 640S02283 / 930K03053 / 930K03052 / 930K03051 / 930K03050, Для Xerox Versalink C7020/7025/7030</t>
  </si>
  <si>
    <t>059K68397</t>
  </si>
  <si>
    <t>Узел второго переноса Xerox 059K68397 / 544P24975 / 641S01021 / 059K68396</t>
  </si>
  <si>
    <t>038E26771</t>
  </si>
  <si>
    <t>Направляющая Xerox 038E26771</t>
  </si>
  <si>
    <t>Направляющая, Xerox, 038E26771, Для Xerox DC240/242/250/252/260, WC 7655/7675/7755/7765/7775, C550/560/570, C60/C70, WC4110/4112/4127, Versant 80/180/280</t>
  </si>
  <si>
    <t>008R90176</t>
  </si>
  <si>
    <t>Растворитель для очистки поверхности узлов печатных машин Xerox 008R90176</t>
  </si>
  <si>
    <t>Растворитель для очистки поверхности узлов печатных машин, Xerox, 008R90176</t>
  </si>
  <si>
    <t>859K26810</t>
  </si>
  <si>
    <t>Комплект роликов подачи Xerox 859K26810 / 059K69800 / 059K69801 / 059K69802</t>
  </si>
  <si>
    <t>Комплект роликов подачи, Xerox, 859K26810 / 059K69800 / 059K69801 / 059K69802, Для Xerox WorkCentre 5845/5855/5865/5875/5890/5735/5740/5745/5755/5765/5775/5790/5632/5638/5645/5655/5665/5675/5687/255/245/238/232/165/175/265/275, AltaLink B8045/B8055/B8065/B8075/B8090</t>
  </si>
  <si>
    <t>008R13088</t>
  </si>
  <si>
    <t>Фьюзерный модуль Xerox 008R13088 / 641S00797</t>
  </si>
  <si>
    <t>Фьюзерный модуль, Xerox, 641S00797 / 008R13088, Для Xerox WorkCentre 7120/7125/7220/7225, 100 000 страниц (А4)</t>
  </si>
  <si>
    <t>008R13178</t>
  </si>
  <si>
    <t>Ролик переноса Xerox 008R13178</t>
  </si>
  <si>
    <t>Ролик переноса, Xerox, 008R13178, Для Xerox AltaLink B8045/B8055/B8065/B8075/B8090, 500 000 страниц (А4)</t>
  </si>
  <si>
    <t>008R13086</t>
  </si>
  <si>
    <t>Узел второго переноса Xerox 008R13086</t>
  </si>
  <si>
    <t>Узел второго переноса, Xerox, 008R13086, Для Xerox WorkCentre 7120/7125/7220/7225, 200 000 страниц (А4)</t>
  </si>
  <si>
    <t>008R08103</t>
  </si>
  <si>
    <t>Узел второго переноса Xerox 008R08103</t>
  </si>
  <si>
    <t>Узел второго переноса, Xerox, 008R08103, Для Xerox AltaLink C8130/C8135, 200 000 страниц (А4)</t>
  </si>
  <si>
    <t>115R00126</t>
  </si>
  <si>
    <t>Узел второго переноса Xerox 115R00126</t>
  </si>
  <si>
    <t>Узел второго переноса, Xerox, 115R00126, Для Xerox VersaLink C7020/C7025/C7030, C7120/C7125/C7130, 200 000 страниц (А4)</t>
  </si>
  <si>
    <t>115R00127</t>
  </si>
  <si>
    <t>Узел ремня переноса Xerox 115R00127</t>
  </si>
  <si>
    <t>Узел ремня переноса, Xerox, 115R00127, Для Xerox VersaLink C7020/C7025/C7030, C7120/C7125/C7130, 200 000 страниц (А4)</t>
  </si>
  <si>
    <t>115R00116</t>
  </si>
  <si>
    <t>Ролик переноса Xerox 115R00116</t>
  </si>
  <si>
    <t>Ролик переноса, Xerox, 115R00116, Для Xerox VersaLink B7025/B7030/B7035, 200 000 страниц (А4)</t>
  </si>
  <si>
    <t>001R00623</t>
  </si>
  <si>
    <t>Узел очистки ремня переноса Xerox 001R00623</t>
  </si>
  <si>
    <t>Узел очистки ремня переноса, Xerox, 001R00623, Для Xerox AltaLink C8130/C8135, 160 000 страниц (А4)</t>
  </si>
  <si>
    <t>604K91150</t>
  </si>
  <si>
    <t>Узел проявки Xerox 604K91150 (малиновый)</t>
  </si>
  <si>
    <t>604K97930</t>
  </si>
  <si>
    <t>Комплект роликов автоподатчика (DADF) Xerox 604K97930</t>
  </si>
  <si>
    <t>Комплект роликов автоподатчика (DADF), Xerox, 604K97930, Для Xerox VersaLink B7025/7030/7035, B7125/7130/7135</t>
  </si>
  <si>
    <t>008R13064</t>
  </si>
  <si>
    <t>Узел ролика 2-го переноса Xerox 008R13064</t>
  </si>
  <si>
    <t>Узел ролика 2-го переноса, Xerox, 008R13064, Для Xerox AltaLink C8030/C8035/C8045/C8055/C8070, 200 000 страниц (А4)</t>
  </si>
  <si>
    <t>001R00613</t>
  </si>
  <si>
    <t>Узел очистки ремня в сборе Xerox 001R00613</t>
  </si>
  <si>
    <t>Узел очистки ремня в сборе, Xerox, 001R00613, Для Xerox AltaLink C8030/C8035/C8045/C8055/C8070, 160 000 страниц (А4)</t>
  </si>
  <si>
    <t>Комплект роликов подачи Xerox 116R00003</t>
  </si>
  <si>
    <t>Комплект роликов подачи, Xerox, 116R00003, Для Xerox Phaser 3610, WorkCentre 3615/3655, VersaLink B400/B405, 100 000 страниц (А4)</t>
  </si>
  <si>
    <t>607K31220</t>
  </si>
  <si>
    <t>Узел ремня переноса Xerox 607K31220</t>
  </si>
  <si>
    <t>676K65020</t>
  </si>
  <si>
    <t>Комплект роликов подачи Xerox 676K65020 / 604K56080 / 607K12020</t>
  </si>
  <si>
    <t>Комплект роликов подачи, Xerox, 676K65020 / 607K12020 / 604K56080, Для Xerox VersaLink B7120/7130/7135, AltaLink C8130/8135/8145/8155/8170, Phaser 7500/7800, WorkCentre 7120/7125/7220/7225/7132/7232/7242/7228/7235/7245/7328/7335/7345/C2128/C2636/C3545, WC 7425/7428/7435/7525/7530/7535/7545/7556/7830/7835/7845/7855/7970</t>
  </si>
  <si>
    <t>607K27860</t>
  </si>
  <si>
    <t>Комплект роликов подачи бумаги для 3-4 лотков Xerox 607K27860</t>
  </si>
  <si>
    <t>Комплект роликов подачи бумаги для 3-4 лотков, Xerox, 641S01094 / 604K83640 / 607K27860 / 604K83641, Для Xerox WorkCentre 5632/5638/5645/5655/5665/5675/5687/5735/5740/238/245</t>
  </si>
  <si>
    <t>001R00610</t>
  </si>
  <si>
    <t>Узел ремня переноса Xerox 001R00610 / 641S00782</t>
  </si>
  <si>
    <t>Узел ремня переноса, Xerox, 641S00782 / 001R00610, Для Xerox WorkCentre 7120/7125/7220/7225, 200 000 страниц (А4)</t>
  </si>
  <si>
    <t>604K77810</t>
  </si>
  <si>
    <t>Комплект роликов подачи бумаги DADF Xerox 604K77810 / 059K61280 / 604K58410</t>
  </si>
  <si>
    <t>Комплект роликов подачи бумаги DADF, Xerox, 604K58410, / 604K77810 / 059K61280, Для Xerox WorkCentre 7120/7125/7425/7428/7435/7525/7530/7535/7545/7556/5325/5330/5335, 200 000 страниц (А4)</t>
  </si>
  <si>
    <t>115R00115</t>
  </si>
  <si>
    <t>Фьюзерный модуль Xerox 115R00115</t>
  </si>
  <si>
    <t>022K70621</t>
  </si>
  <si>
    <t>Вал подачи бумаги Xerox 022K70621 / 022K70620</t>
  </si>
  <si>
    <t>Вал подачи бумаги, Xerox, 022K70621 / 022K70620, Для Xerox Wide Format 6204</t>
  </si>
  <si>
    <t>641S01116</t>
  </si>
  <si>
    <t>Узел инвертора Xerox 641S01116 / 859K07903 / 059K68315 / 059K68314 / 059K68316</t>
  </si>
  <si>
    <t>Узел инвертора, Xerox, 641S01116 / 859K07903 / 059K68315 / 059K68314 / 059K68316, Для Xerox WorkCentre 7556</t>
  </si>
  <si>
    <t>604K91180</t>
  </si>
  <si>
    <t>Узел проявки Xerox 604K91180</t>
  </si>
  <si>
    <t>641S01144</t>
  </si>
  <si>
    <t>Модуль формирования изображения Xerox 641S01144 / 062K24733 / 622S02027</t>
  </si>
  <si>
    <t>Модуль формирования изображения, Xerox, 641S01144 / 062K24733 / 622S02027, Для Xerox WorkCentre 7120</t>
  </si>
  <si>
    <t>948K38750</t>
  </si>
  <si>
    <t>Узел очистки ремня переноса Xerox 802K99859</t>
  </si>
  <si>
    <t>Узел очистки ремня переноса, Xerox, 802K99859, Для Xerox WorkCentre 4110</t>
  </si>
  <si>
    <t>008R08104</t>
  </si>
  <si>
    <t>Пылевой фильтр Xerox 008R08104</t>
  </si>
  <si>
    <t>Пылевой фильтр, Xerox, 008R08104, Для Xerox AltaLink C8170, 500 000 страниц (А4)</t>
  </si>
  <si>
    <t>094K93148</t>
  </si>
  <si>
    <t>Узел подачи тонера Xerox 094K93140 / 094K93141 / 094K93148</t>
  </si>
  <si>
    <t>054K25205</t>
  </si>
  <si>
    <t>Узел отвода тонера Xerox 054K25203 / 054K25205</t>
  </si>
  <si>
    <t>Узел отвода тонера, Xerox, 054K25203 / 054K25205, Для Xerox WorkCentre 4110/4112/4127/4595, D95/D110/D127/D136</t>
  </si>
  <si>
    <t>607K10830</t>
  </si>
  <si>
    <t>Узел проявления Xerox 607K10830 / 848K34922 / 604K63570</t>
  </si>
  <si>
    <t>Узел проявления, Xerox, 607K10830 / 848K34922 / 604K63570, Для Xerox WorkCentre 7525/7556/7830/7855/7970, Phaser 7800 , 480 000 страниц (А4)</t>
  </si>
  <si>
    <t>859K26820</t>
  </si>
  <si>
    <t>Узел подачи бумаги Xerox 622S02133 / 859K26820 / 859K04213 / 859K04214</t>
  </si>
  <si>
    <t>Узел подачи бумаги, Xerox, 641S01230, / 622S02133 / 859K26820 / 859K04213 / 859K04214, Для Xerox WorkCentre 5945/5955, AltaLink B8045/B8055/B8065/B8075/B8090</t>
  </si>
  <si>
    <t>053K91910</t>
  </si>
  <si>
    <t>Фильтр озоновый Xerox 053K91910 / 053K91911</t>
  </si>
  <si>
    <t>Фильтр озоновый, Xerox, 053K91910 / 053K91911, Для Xerox WorkCentre Pro 4110/4112/4127/4595</t>
  </si>
  <si>
    <t>607K25441</t>
  </si>
  <si>
    <t>Ремкомплект автоподатчика Xerox 607K25440 / 607K25441</t>
  </si>
  <si>
    <t>Ремкомплект автоподатчика, Xerox, 607K25440 / 607K25441, Для Xerox AltaLink B8045/B8055/B8065/B8075/B8090</t>
  </si>
  <si>
    <t>013R00650</t>
  </si>
  <si>
    <t>121K56550</t>
  </si>
  <si>
    <t>Муфта механическая Xerox 121K56550</t>
  </si>
  <si>
    <t>Муфта механическая, Xerox, 121K56550, Для Xerox Versalink B7025/B7030/B7035</t>
  </si>
  <si>
    <t>806E53400</t>
  </si>
  <si>
    <t>Ролик узла регистрации Xerox 806E53400</t>
  </si>
  <si>
    <t>Ролик узла регистрации, Xerox, 806E53400, Для Xerox WorkCentre 5945, AltaLink B8045/B8055/B8065/B8075/B8090</t>
  </si>
  <si>
    <t>604K23660</t>
  </si>
  <si>
    <t>Комплект роликов подачи 5-го (обходного) лотка Xerox 604K23660</t>
  </si>
  <si>
    <t>059K85121</t>
  </si>
  <si>
    <t>Комплект роликов автоподатчика (DADF) Xerox 059K85121 / 059K85120</t>
  </si>
  <si>
    <t>Комплект роликов автоподатчика (DADF), Xerox, 059K85121 / 059K85120, Для Xerox WorkCentre 5845/5855/5865/5875/5890, 140 000 страниц (А4)</t>
  </si>
  <si>
    <t>007K98681</t>
  </si>
  <si>
    <t>Зубчатая передача Xerox 007K98681 / 007K98680 / 641S01162 / 007K98690</t>
  </si>
  <si>
    <t>008R13303</t>
  </si>
  <si>
    <t>Картридж очистки фьюзера Xerox 008R13253 / 641S01242</t>
  </si>
  <si>
    <t>Картридж очистки фьюзера, Xerox, 008R13303 / 008R13253 / 641S01242, Для Xerox PrimeLink B9100/B9110/B9125/B9136</t>
  </si>
  <si>
    <t>604K86363</t>
  </si>
  <si>
    <t>Узел проявки Xerox 604K86363 / 604K86360 / 604K50043 / 641S00734 (чёрный)</t>
  </si>
  <si>
    <t>Узел проявки, Xerox, 604K86363 / 604K86360 / 604K50043 / 604K50041 / 641S00734 (чёрный), Для Xerox Color C75/J75, Colour 550/560/570/C60/C70, DCP 700/700i/770</t>
  </si>
  <si>
    <t>822E27071</t>
  </si>
  <si>
    <t>Муфта привода опорного вала Xerox 822E27071 / 822E27070</t>
  </si>
  <si>
    <t>Муфта привода опорного вала, Xerox, 822E27071 / 822E27070, Для Xerox Versant 80 press</t>
  </si>
  <si>
    <t>059K79201</t>
  </si>
  <si>
    <t>Ролик первого переноса изображения Xerox 059K79201 / 059K79200</t>
  </si>
  <si>
    <t>Ролик первого переноса изображения, Xerox, 059K79201 / 059K79200, Для Xerox J75 Press</t>
  </si>
  <si>
    <t>059K72463</t>
  </si>
  <si>
    <t>Узел направляющих печати Xerox 059K72463</t>
  </si>
  <si>
    <t>Узел направляющих печати, Xerox, 059K72463, Для Xerox D136</t>
  </si>
  <si>
    <t>059K83040</t>
  </si>
  <si>
    <t>Ролик верхнего привода Xerox 059K83040</t>
  </si>
  <si>
    <t>Ролик верхнего привода, Xerox, 059K83040, Для Xerox Versant 2100</t>
  </si>
  <si>
    <t>059K83050</t>
  </si>
  <si>
    <t>Ролик прижимной привода Xerox 059K83050</t>
  </si>
  <si>
    <t>Ролик прижимной привода, Xerox, 059K83050, Для Xerox Versant 2100</t>
  </si>
  <si>
    <t>059K48298</t>
  </si>
  <si>
    <t>Узел подачи второго лотка Xerox 059K48298 / 059K48296 / 059K48297 / 622S00241</t>
  </si>
  <si>
    <t>125K04460</t>
  </si>
  <si>
    <t>Узел коротрона Xerox 125K04460 / 125K03021 / 622S00119 / 125K03020</t>
  </si>
  <si>
    <t>Узел коротрона, Xerox, 125K04460 / 125K03021 / 622S00119 / 125K03020, Для Xerox Nuvera 100/100(EA)/120/120(EA)/144/157/288/314</t>
  </si>
  <si>
    <t>125K04432</t>
  </si>
  <si>
    <t>Коротрон Xerox 125K04432 / 641S00685 / 125K04431 / 622S00118</t>
  </si>
  <si>
    <t>Коротрон, Xerox, 125K04432 / 641S00685 / 125K04431 / 622S00118, Для Xerox Nuvera 120, Tigris DT100 CP</t>
  </si>
  <si>
    <t>059K80881</t>
  </si>
  <si>
    <t>Вал переноса Xerox 059K80881</t>
  </si>
  <si>
    <t>Вал переноса, Xerox, 059K80881 / 059K80882, Для Xerox Versant Press 80/180/2100/3100, 300 000 страниц (А4)</t>
  </si>
  <si>
    <t>607K27781</t>
  </si>
  <si>
    <t>Шестерня Xerox 607K27780 / 624S00166 / 655N00612 / 607K27781</t>
  </si>
  <si>
    <t>Шестерня, Xerox, 607K27780 / 607K27781 / 624S00166 / 655N00612, Для Xerox Nuvera 288, AltaLink B8045/B8055/B8065/B8075/B8090</t>
  </si>
  <si>
    <t>859K07317</t>
  </si>
  <si>
    <t>Узел второго переноса Xerox 859K07317</t>
  </si>
  <si>
    <t>604K80750</t>
  </si>
  <si>
    <t>Комплект роликов автоподатчика (DADF) Xerox 604K80750</t>
  </si>
  <si>
    <t>Комплект роликов автоподатчика (DADF), Xerox, 604K80750, Для Xerox DocuCentre SC2020, WorkCentre 5019/5021/5022/5024, 200 000 страниц (А4)</t>
  </si>
  <si>
    <t>059K26591</t>
  </si>
  <si>
    <t>Тормозной ролик Xerox 059K26591</t>
  </si>
  <si>
    <t>Тормозной ролик, Xerox, 059K26591, Для Xerox DC 240/250, WorkCentre 4110/4112/4595, Phaser 5550</t>
  </si>
  <si>
    <t>053K91981</t>
  </si>
  <si>
    <t>Фильтр пылевой зарядного коротрона Xerox 053K91981 / 053K91980</t>
  </si>
  <si>
    <t>Фильтр пылевой зарядного коротрона, Xerox, 053K91981 / 053K91980, Для Xerox Color 700/770/C75/J75, Versant 2100 Press, DocuColor 240/242/250/252/260, Colour 550/560/570, Xerox Colour C60/C70, Ресурс 142 000 страниц</t>
  </si>
  <si>
    <t>019K12820</t>
  </si>
  <si>
    <t>Тормозная площадка обходного лотка Xerox 019K12820</t>
  </si>
  <si>
    <t>Тормозная площадка обходного лотка, Xerox, 019K12820, Для Xerox VersaLink C7020/C7025/C7030, WorkCentre 5019/5021/5022/5024, 100 000 страниц (А4)</t>
  </si>
  <si>
    <t>604K75211</t>
  </si>
  <si>
    <t>Подталкивающий ролик Xerox 604K75211 / 604K75210 / 059K29510</t>
  </si>
  <si>
    <t>Подталкивающий ролик, Xerox, 059K29510 / 604K75211 / 604K75210, Для Xerox D95/D110/D125, DocuCentre 240/250/242/252/260, Versant 80, WorkCentre 4110/4112/4595</t>
  </si>
  <si>
    <t>604K75221</t>
  </si>
  <si>
    <t>Ролик автоподатчика (ADF) Xerox 604K75220 / 059K29520 / 604K75221</t>
  </si>
  <si>
    <t>Ролик автоподатчика (ADF), Xerox, 059K29520 / 604K75220 / 604K75221, Для Xerox WorkCentre Pro 4110/4112/4127/4595/4590, D95/D110/D125/D127/D136, DocuColor 240/242/250/252/260, WorkCentre 7655/7665/7675/7755/7765/7775, Digital Color Press 700/700i/770, Versant 80/180, 500 000 страниц (А4)</t>
  </si>
  <si>
    <t>607K04293</t>
  </si>
  <si>
    <t>Узел второго переноса Xerox 607K04293 / 859K04033 / 859K04035 / 607K04292</t>
  </si>
  <si>
    <t>Узел второго переноса, Xerox, 607K04293 / 859K04033 / 859K04035 / 607K04292, Для Xerox Versant 80/180/2100/3100, 300 000 страниц (А4)</t>
  </si>
  <si>
    <t>059K26480</t>
  </si>
  <si>
    <t>Вал вывода бумаги Xerox 059K26480 / 859K16670 / 059K26480</t>
  </si>
  <si>
    <t>Вал вывода бумаги, Xerox, 059K26480 / 859K16670 / 059K26480, Для Xerox Versant 80/180, WorkCentre 4110/4112/4127/4590/4595, 1 500 000 отпечатков</t>
  </si>
  <si>
    <t>848K49330</t>
  </si>
  <si>
    <t>Подталкивающий ролик DADF Xerox 848K49330 / 802K57201</t>
  </si>
  <si>
    <t>Подталкивающий ролик DADF, Xerox, 848K49330 / 802K57201, Для Xerox DocuColor 240/242/250/252/260, Versant 80 press, D95/D110/D125</t>
  </si>
  <si>
    <t>121K41750</t>
  </si>
  <si>
    <t>Муфта механическая Xerox 121K41750</t>
  </si>
  <si>
    <t>Муфта механическая, Xerox, 121K41750, Для Xerox Versant 80/2100, Color 700/770/C75/J75</t>
  </si>
  <si>
    <t>059K50681</t>
  </si>
  <si>
    <t>Прижимной ролик узла регистрации Xerox 059K50681 / 059K50680</t>
  </si>
  <si>
    <t>Прижимной ролик узла регистрации, Xerox, 059K50681 / 059K50680, Для Xerox Versant 80 press</t>
  </si>
  <si>
    <t>948K16843</t>
  </si>
  <si>
    <t>Узел проявления Xerox 948K16843 / 641S01170 / 948K03111 / 948K16840</t>
  </si>
  <si>
    <t>Узел проявления, Xerox, 948K16843 / 641S01170 / 948K03111 / 948K16840, Для Xerox Versant 80/180/2100/3100, 600 000 страниц (А4)</t>
  </si>
  <si>
    <t>008R13175</t>
  </si>
  <si>
    <t>Пылевой фильтр XEROX 008R13175</t>
  </si>
  <si>
    <t>Пылевой фильтр, Xerox, 008R13175, Для Xerox Versant 80/180 Press</t>
  </si>
  <si>
    <t>655N00656</t>
  </si>
  <si>
    <t>Направляющая бумаги Xerox 655N00611 / 655N00590</t>
  </si>
  <si>
    <t>423W06555</t>
  </si>
  <si>
    <t>Ремень выходного транспортного модуля (двусторонняя печать) Xerox 423W06555</t>
  </si>
  <si>
    <t>Ремень выходного транспортного модуля (двусторонняя печать), Xerox, 423W06555, Для Xerox WorkCentre 5016/5020</t>
  </si>
  <si>
    <t>859K12291</t>
  </si>
  <si>
    <t>Ролик подачи Xerox 859K12291 / 655N00634 / 022K74870</t>
  </si>
  <si>
    <t>Ролик подачи, Xerox, 859K12291 / 655N00634 / 022K74870, Для Xerox WorkCentre 7425/7428/2270/3370/4470/5570/5065/6550/7500, Nuvera 288 EA</t>
  </si>
  <si>
    <t>10000019595</t>
  </si>
  <si>
    <t>DS-D5024FN Hikvision Специализированный монитор систем видеонаблюдения | Серия: Surveillance 24/7</t>
  </si>
  <si>
    <t>10000018173</t>
  </si>
  <si>
    <t>DS-D5022FN-C Hikvision Специализированный монитор систем видеонаблюдения | Серия: Surveillance 24/7</t>
  </si>
  <si>
    <t>10000017267</t>
  </si>
  <si>
    <t>DS-D5032QE Hikvision Специализированный монитор систем видеонаблюдения, Серия: Surveillance 24/7</t>
  </si>
  <si>
    <t>10000017739</t>
  </si>
  <si>
    <t>DS-D5043QE Hikvision Специализированный монитор систем видеонаблюдения | Серия: Surveillance 24/7</t>
  </si>
  <si>
    <t>TC-02</t>
  </si>
  <si>
    <t>Чехол для телефона NILLKIN для Xiaomi 12 Pro TC-02 Textured Case Чёрный</t>
  </si>
  <si>
    <t>Чехол для телефона, NILLKIN, для Xiaomi 12 Pro, TC-02, Textured Case, Чёрный</t>
  </si>
  <si>
    <t>M2239B1</t>
  </si>
  <si>
    <t>Фитнес браслет, Xiaomi, Mi Smart Band 8, M2239B1 / BHR7166GL, 1.62" AMOLED, Разрешение экрана 192 x 490, Аккумулятор 190 мАч, Водонепроницаемость 5 АТМ, Золотистый</t>
  </si>
  <si>
    <t>6Y2G8AA</t>
  </si>
  <si>
    <t>Гарнитура HyperX Cloud II Core - Gaming Headset (Black) 6Y2G8AA</t>
  </si>
  <si>
    <t>Гарнитура, HyperX, 6Y2G8AA, Cloud II Core Wireless, Микрофон съёмный гибкий, Динамики 53 мм, 150 мВт, 15-21000 гц, Беспроводные, Чёрный</t>
  </si>
  <si>
    <t>B305GL</t>
  </si>
  <si>
    <t>Беспроводной вертикальный пылесос Xiaomi Truclean W10 Ultra Wet Dry Vacuum Белый (с заряд.B305GL-JZ)</t>
  </si>
  <si>
    <t>Беспроводной вертикальный пылесос, Xiaomi, Truclean W10 Ultra Wet Dry Vacuum (B305GL/ BHR6256EU), с заряд. док-станцией B305GL-JZ, IPX 4, Функции уборки 3-в-1, Номинальная мощность 220 Вт, Ёмкость аккумулятора 3680 мАч, Автономная работа 35 м, LED дисплей, Станция самоочистки, Белый</t>
  </si>
  <si>
    <t>DH-IPC-HDW8441X-3D</t>
  </si>
  <si>
    <t>IP видеокамера Dahua DH-IPC-HDW8441X-3D</t>
  </si>
  <si>
    <t>IP видеокамера, Dahua, DH-IPC-HDW8441X-3D, 4-мегапиксельная сетевая камера WizMind с двумя объективами, подсчет людей</t>
  </si>
  <si>
    <t>Оборудование видеодомофонии, Dahua, DHI-DEE1010B-S2, модуль расширения контроля доступа, RJ485 конвертер DC12В макс.10Вт.</t>
  </si>
  <si>
    <t>Выключатель двухклавишный Legrand Inspiria 673620 10 AX 250 В белый</t>
  </si>
  <si>
    <t>Выключатель двухклавишный, Legrand, 673620, Inspiria 10 AX 250 В белый</t>
  </si>
  <si>
    <t>Выключатель одноклавишный с подсветкой/индикацией Legrand 673611 Inspiria с/у 10 А ~250В безвинтовы</t>
  </si>
  <si>
    <t>Выключатель одноклавишный с подсветкой/индикацией, Legrand, 673611, Inspiria с/у 10 А ~250В безвинтовые зажимы слоновая кость</t>
  </si>
  <si>
    <t>Выключатель двухклавишный с подсветкой Legrand 673631 Inspiria с/у слоновая кость</t>
  </si>
  <si>
    <t>Выключатель двухклавишный с подсветкой/индикацией, Legrand, 673631, Inspiria с/у 10 А ~250В безвинтовые зажимы слоновая кость</t>
  </si>
  <si>
    <t>Выключатель трехклавишный Legrand 673641 Inspiria с/у 20 А ~250В винтовые зажимы слоновая кость</t>
  </si>
  <si>
    <t>Выключатель трехклавишный, Legrand, 673641, Inspiria с/у 20 А ~250В винтовые зажимы слоновая кость</t>
  </si>
  <si>
    <t>Переключатель промежуточный винтовые клеммы Legrand Inspiria 673680 10 AX 250 В белый</t>
  </si>
  <si>
    <t>Переключатель промежуточный винтовые клеммы, Legrand, 673680, Inspiria 10 AX 250 В белый</t>
  </si>
  <si>
    <t>Переключатель одноклавишный Legrand Inspiria 673653 10 AX 250 В антрацит</t>
  </si>
  <si>
    <t>Переключатель одноклавишный, Legrand, 673653, Inspiria 10 AX 250 В антрацит</t>
  </si>
  <si>
    <t>Переключатель промежуточный винтовые клеммы Legrand Inspiria 673683 10 AX 250 В антрацит</t>
  </si>
  <si>
    <t>Переключатель промежуточный винтовые клеммы, Legrand, 673683, Inspiria 10 AX 250 В антрацит</t>
  </si>
  <si>
    <t>Переключатель одноклавишный Legrand 673651 Inspiria с/у слоновая кость</t>
  </si>
  <si>
    <t>Переключатель одноклавишный, Legrand, 673651, Inspiria с/у 10 А ~250В безвинтовые зажимы слоновая кость</t>
  </si>
  <si>
    <t>Переключатель одноклавишный Legrand 673652 Inspiria с/у алюминий</t>
  </si>
  <si>
    <t>Переключатель одноклавишный, Legrand, 673652, Inspiria с/у 10 А ~250В безвинтовые зажимы алюминий</t>
  </si>
  <si>
    <t>Переключатель одноклавишный с подсветкой Legrand 673661 Inspiria с/у слоновая кость</t>
  </si>
  <si>
    <t>Переключатель одноклавишный с подсветкой/индикацией, Legrand, 673661, Inspiria с/у 10 А ~250В безвинтовые зажимы слоновая кость</t>
  </si>
  <si>
    <t>Переключатель перекрёстный одноклавишный Legrand 673681 Inspiria с/у слоновая кость</t>
  </si>
  <si>
    <t>Переключатель перекрёстный одноклавишный, Legrand, 673681, Inspiria с/у 10 А ~250В винтовые зажимы слоновая кость</t>
  </si>
  <si>
    <t>Переключатель перекрёстный одноклавишный Legrand 673682 Inspiria с/у алюминий</t>
  </si>
  <si>
    <t>Переключатель перекрёстный одноклавишный, Legrand, 673682, Inspiria с/у 10 А ~250В винтовые зажимы алюминий</t>
  </si>
  <si>
    <t>Переключатель одноклавишный Legrand Inspiria 673650 10 AX 250 В белый</t>
  </si>
  <si>
    <t>Переключатель одноклавишный, Legrand, 673650, Inspiria 10 AX 250 В белый</t>
  </si>
  <si>
    <t>Розетка 2К+З IP 44 с откидной крышкой и шторками 16 А 250 В Legrand Inspiria 673740 белый</t>
  </si>
  <si>
    <t>Розетка, Legrand, 673740, Inspiria 2К+З IP 44 с откидной крышкой и шторками 16 А 250 В~ белый</t>
  </si>
  <si>
    <t>Розетка 2 x 2К+З 16 А 250 В Legrand Inspiria 673753 антрацит</t>
  </si>
  <si>
    <t>Розетка, Legrand, 673753, Inspiria 2 x 2К+З 16 А 250 В антрацит</t>
  </si>
  <si>
    <t>Розетка TV/SAT "звезда" Legrand Inspiria 673883 антрацит</t>
  </si>
  <si>
    <t>Розетка, Legrand, 673883, Inspiria TV/SAT "звезда" антрацит</t>
  </si>
  <si>
    <t>Рамка 5 постов Legrand Inspiria 673973 антрацит</t>
  </si>
  <si>
    <t>Рамка, Legrand, 673973, Inspiria 5 постов антрацит</t>
  </si>
  <si>
    <t>Рамка 5 постов Legrand Inspiria 673970 белый</t>
  </si>
  <si>
    <t>Рамка, Legrand, 673970, Inspiria 5 постов белый</t>
  </si>
  <si>
    <t>Рамка декоративная универсальная Legrand 673972 Inspiria 5 постов алюминий</t>
  </si>
  <si>
    <t>Рамка декоративная универсальная, Legrand, 673972, Inspiria 5 постов для горизонтальной или вертикальной установки алюминий</t>
  </si>
  <si>
    <t>Рамка декоративная универсальная Legrand 673971 Inspiria 5 постов слоновая кость</t>
  </si>
  <si>
    <t>Рамка декоративная универсальная, Legrand, 673971, Inspiria 5 постов для горизонтальной или вертикальной установки слоновая кость</t>
  </si>
  <si>
    <t>Рамка декоративная универсальная Legrand 673961 Inspiria 4 поста слоновая кость</t>
  </si>
  <si>
    <t>Рамка декоративная универсальная, Legrand, 673961, Inspiria 4 поста для горизонтальной или вертикальной установки слоновая кость</t>
  </si>
  <si>
    <t>Рамка декоративная универсальная Legrand 673952 Inspiria 3 поста алюминий</t>
  </si>
  <si>
    <t>Рамка декоративная универсальная, Legrand, 673952, Inspiria 3 поста для горизонтальной или вертикальной установки алюминий</t>
  </si>
  <si>
    <t xml:space="preserve">    DS-D5022FN-C Hikvision Специализированный монитор систем видеонаблюдения | Серия: Surveillance 24/7</t>
  </si>
  <si>
    <t xml:space="preserve">    DS-D5024FN Hikvision Специализированный монитор систем видеонаблюдения | Серия: Surveillance 24/7</t>
  </si>
  <si>
    <t xml:space="preserve">    DS-D5032QE Hikvision Специализированный монитор систем видеонаблюдения, Серия: Surveillance 24/7 </t>
  </si>
  <si>
    <t xml:space="preserve">    DS-D5043QE Hikvision Специализированный монитор систем видеонаблюдения | Серия: Surveillance 24/7</t>
  </si>
  <si>
    <t>Antminer-S19J Pro+</t>
  </si>
  <si>
    <t>Сервер Bitmain Antminer-S19J Pro+</t>
  </si>
  <si>
    <t>Сервер, Bitmain, Antminer-S19J Pro+, 27.5J/T, 3355Вт, белый</t>
  </si>
  <si>
    <t>S19 Pro+ Hyd.</t>
  </si>
  <si>
    <t>Сервер Bitmain S19 Pro+ Hyd.</t>
  </si>
  <si>
    <t>Сервер, Bitmain, S19 Pro+ Hyd., 27.5J/T, 5253Вт, белый</t>
  </si>
  <si>
    <t>1701236_104721</t>
  </si>
  <si>
    <t>Индустриальный коммутатор, BDCOM, IES200-V25-2S4T, Управляемый L2, 4x 10/100/1000M порта, 2x 1000M SFP слота, DC 12~55V резервный двойной вход питания, -40~85°C, защита 6KV, DIN-rail, без блока питания</t>
  </si>
  <si>
    <t>Индустриальный коммутатор, BDCOM, IES200-V25-2S4P, Управляемый L2, 4x 10/100/1000M порта, PoE (802.3af/at) 120W, 2x 1000M SFP слота, DC 48~55V резервный двойной вход питания, -40~75°C, DIN-rail, без блока питания</t>
  </si>
  <si>
    <t>Индустриальный коммутатор, BDCOM, IES200-V25-2S8P, Управляемый L2, 8x 10/100/1000M портов, PoE (802.3af/at) 240W, 2x 1000M SFP слота, DC 48~55V резервный двойной вход питания, -40~75°C, DIN-rail, без блока питания</t>
  </si>
  <si>
    <t>GSFP-1310-20-SMF</t>
  </si>
  <si>
    <t>Трансивер Dahua GSFP-1310-20-SMF</t>
  </si>
  <si>
    <t>Угол внутренний Legrand METRA 100x50мм</t>
  </si>
  <si>
    <t>Угол внутренний, Legrand, 638031, для кабель-каналов METRA 100x50мм, Белый</t>
  </si>
  <si>
    <t>Т-образный отвод Legrand METRA 85x50мм</t>
  </si>
  <si>
    <t>Т-образный отвод, Legrand, 638024, для кабель-каналов METRA 85x50мм, Белый</t>
  </si>
  <si>
    <t>100084372_977258</t>
  </si>
  <si>
    <t>100056088_646257</t>
  </si>
  <si>
    <t>100056113_363578</t>
  </si>
  <si>
    <t>100056102_890542</t>
  </si>
  <si>
    <t>100056143_414162</t>
  </si>
  <si>
    <t>22500369_589186</t>
  </si>
  <si>
    <t>22500305_945971</t>
  </si>
  <si>
    <t>22500265_481085</t>
  </si>
  <si>
    <t>22500259_826617</t>
  </si>
  <si>
    <t>22500009_803180</t>
  </si>
  <si>
    <t>102374394_549205</t>
  </si>
  <si>
    <t>22500260_659038</t>
  </si>
  <si>
    <t>22500008_278589</t>
  </si>
  <si>
    <t>22500013_374531</t>
  </si>
  <si>
    <t>22500261_236963</t>
  </si>
  <si>
    <t>22500230_923875</t>
  </si>
  <si>
    <t>101247202_561797</t>
  </si>
  <si>
    <t>22500029_247422</t>
  </si>
  <si>
    <t>22500227_491976</t>
  </si>
  <si>
    <t>22500020_984388</t>
  </si>
  <si>
    <t>22500016_530140</t>
  </si>
  <si>
    <t>22500021_173594</t>
  </si>
  <si>
    <t>22500040_828615</t>
  </si>
  <si>
    <t>22500026_701235</t>
  </si>
  <si>
    <t>22500028_479452</t>
  </si>
  <si>
    <t>22500155_129442</t>
  </si>
  <si>
    <t>22500023_358197</t>
  </si>
  <si>
    <t>22500027_776669</t>
  </si>
  <si>
    <t>112706218_608141</t>
  </si>
  <si>
    <t>Лампа Philips Ecohome LED Bulb 11W 950lm E27 865 RCA</t>
  </si>
  <si>
    <t>Лампа Philips Ecohome LED Bulb 15W 1350lm E27 830 RCA</t>
  </si>
  <si>
    <t>Лампа Philips Ecohome LED Bulb 11W 950lm E27 840 RCA</t>
  </si>
  <si>
    <t>Лампа Philips Ecohome LED Bulb 11W 900lm E27 830 RCA</t>
  </si>
  <si>
    <t>Лампа Philips Ecohome LED Bulb 13W 1250lm E27 865 RCA</t>
  </si>
  <si>
    <t>Лампа Philips Ecohome LED Bulb 9W 680lm E27 830 RCA</t>
  </si>
  <si>
    <t>Лампа Philips Ecohome LED Bulb 13W 1250lm E27 840 RCA</t>
  </si>
  <si>
    <t>Лампа Philips Ecohome LED Bulb 9W 720lm E27 840 RCA</t>
  </si>
  <si>
    <t>Лампа Philips Ecohome LED Bulb 9W 720lm E27 865 RCA</t>
  </si>
  <si>
    <t>Лампа Philips Ecohome LED Bulb 7W 540lm E27 865 RCA</t>
  </si>
  <si>
    <t>Лампа Philips Ecohome LED Bulb 7W 500lm E27 830 RCA</t>
  </si>
  <si>
    <t>Лампа Philips Ecofit LEDtube 1200mm 16W 865 T8 I RCA</t>
  </si>
  <si>
    <t>Лампа Philips Ecofit LEDtube 600mm 8W 865 T8 I RCA</t>
  </si>
  <si>
    <t>DH-IPC-HDBW5541E-ZE</t>
  </si>
  <si>
    <t>IP видеокамера Dahua DH-IPC-HDBW5541E-ZE</t>
  </si>
  <si>
    <t>IP видеокамера, Dahua, DH-IPC-HDBW5541E-ZE, купольная, 5Мп видеокамера WDR с ИК-подсветкой и искусственным интеллектом</t>
  </si>
  <si>
    <t>7600371_414688</t>
  </si>
  <si>
    <t>101163617_424532</t>
  </si>
  <si>
    <t>101751921_205532</t>
  </si>
  <si>
    <t>&gt;25</t>
  </si>
  <si>
    <t>112301562_576737</t>
  </si>
  <si>
    <t>108606837_377118</t>
  </si>
  <si>
    <t>2300300_203735</t>
  </si>
  <si>
    <t>108606834_968987</t>
  </si>
  <si>
    <t>2300238_951830</t>
  </si>
  <si>
    <t>109192898_355982</t>
  </si>
  <si>
    <t>2300241_388772</t>
  </si>
  <si>
    <t>2300161_253392</t>
  </si>
  <si>
    <t>MCX512A-ACAT</t>
  </si>
  <si>
    <t>Сетевой адаптер Mellanox ConnectX-5 EN MCX512A-ACAT</t>
  </si>
  <si>
    <t>Сетевой адаптер, Mellanox, ConnectX-5 EN MCX512A-ACAT, 10/25GbE Dual-Port SFP28, PCIe 3.0 x 8, Tall&amp;Short Bracket</t>
  </si>
  <si>
    <t>TT</t>
  </si>
  <si>
    <t>Проектор портативный Wanbo TT</t>
  </si>
  <si>
    <t>Проектор портативный, Wanbo, TT, LCD, 1920x1080, 650 ANSI lm, 3000:1, Linux, Auto Focus, 20000 часов, Wi-Fi, Bluetooth, HDMI*1, USB*1, 3.5mm, DC*1, 3W*2, чёрный</t>
  </si>
  <si>
    <t>New T2 Max</t>
  </si>
  <si>
    <t>Проектор портативный Wanbo NEW T2 Max, Blue</t>
  </si>
  <si>
    <t>Проектор портативный, Wanbo, NEW T2 Max, LCD, 1920x1080, 450 ANSI lm, 2000:1, Android 9.0, Auto Focus, 1+16G, 20000 часов, Wi-Fi, Bluetooth, HDMI*1, USB*1, 3.5mm, DC*1, 3W*2, синий</t>
  </si>
  <si>
    <t>Проектор портативный Wanbo NEW T2 Max</t>
  </si>
  <si>
    <t>Проектор портативный, Wanbo, NEW T2 Max, LCD, 1920x1080, 450 ANSI lm, 2000:1, Android 9.0, Auto Focus, 1+16G, 20000 часов, Wi-Fi, Bluetooth, HDMI*1, USB*1, 3.5mm, DC*1, 3W*2, белый</t>
  </si>
  <si>
    <t>GWN7801</t>
  </si>
  <si>
    <t>Коммутатор Grandstream GWN7801</t>
  </si>
  <si>
    <t>Коммутатор, Grandstream, GWN7801, Управляемый L2+, 8x GbE RJ45, 2x SFP, стоечный</t>
  </si>
  <si>
    <t>GWN7602</t>
  </si>
  <si>
    <t>Точка доступа Grandstream GWN7602</t>
  </si>
  <si>
    <t>Точка доступа, Grandstream, GWN7602, 1x GbE PoE, 2x Ethernet 10/100M с PSE, 1x Ethernet 10/100M, 802.11a/b/g/n/ac, AC1200, до 80 беспроводных клиентов</t>
  </si>
  <si>
    <t>GWN7624</t>
  </si>
  <si>
    <t>Точка доступа Grandstream GWN7624</t>
  </si>
  <si>
    <t>Точка доступа, Grandstream, GWN7624, 1x GbE PoE, 2x GbE с PSE, 1x GbE, до 200 беспроводных клиентов, 802.11a/b/g/n/ac, AC1200, локальный контроллер на 30 точек доступа</t>
  </si>
  <si>
    <t>GWN7660LR</t>
  </si>
  <si>
    <t>Точка доступа Grandstream GWN7660LR</t>
  </si>
  <si>
    <t>Точка доступа, Grandstream, GWN7660LR, 2x GbE POE, 802.11a/b/g/n/ac/ax, AX1800, до 256 беспроводных клиентов, Уличная IP66, локальный контроллер на 50 точек доступа</t>
  </si>
  <si>
    <t>GWN7664LR</t>
  </si>
  <si>
    <t>Точка доступа Grandstream GWN7664LR</t>
  </si>
  <si>
    <t>Точка доступа, Grandstream, GWN7664LR, 1x GbE, 1x 2,5G POE, 802.11a/b/g/n/ac/ax, AX3500, до 750 беспроводных клиентов, локальный контроллер на 50 точек доступа, Уличная IP66</t>
  </si>
  <si>
    <t>GWN7002</t>
  </si>
  <si>
    <t>Маршрутизатор Grandstream GWN7002</t>
  </si>
  <si>
    <t>Маршрутизатор, Grandstream, GWN7002, 2x SFP, 4x GbE WAN/LAN, 1x PoE-In, 2x PoE-Out, VPN (530 Мбит/с), DPI, SDN, USB , встроенный локальный мастер GWN</t>
  </si>
  <si>
    <t>GWN7003</t>
  </si>
  <si>
    <t>Маршрутизатор Grandstream GWN7003</t>
  </si>
  <si>
    <t>Маршрутизатор, Grandstream, GWN7003, 2x SFP, 9x GbE WAN/LAN, 1x PoE-In, 2x PoE-Out, VPN (530 Мбит/с), DPI, SDN, USB , встроенный локальный мастер GWN</t>
  </si>
  <si>
    <t>GWN7001</t>
  </si>
  <si>
    <t>Маршрутизатор Grandstream GWN7001</t>
  </si>
  <si>
    <t>Маршрутизатор, Grandstream, GWN7001, 6x GbE WAN/LAN, VPN (530 Мбит/с), DPI, SDN, USB , встроенный локальный мастер GWN</t>
  </si>
  <si>
    <t>5V/600mA PSU</t>
  </si>
  <si>
    <t>Блок питания Grandstream 5V/600mA PSU</t>
  </si>
  <si>
    <t>Блок питания, Grandstream, 5V/600mA PSU</t>
  </si>
  <si>
    <t>GBX20</t>
  </si>
  <si>
    <t>Модуль расширения Grandstream GBX20</t>
  </si>
  <si>
    <t>Модуль расширения, Grandstream, GBX20, для GRP2615, GRP2624, GRP2650, GRP2670, GXV3350 и GXV3450. Цветной ЖК-дисплей 480x272, 20 двухцветных кнопок, 2 страницы, последовательное подключение до 4 модулей</t>
  </si>
  <si>
    <t>GXP2200EXT</t>
  </si>
  <si>
    <t>Модуль расширения клавиатуры Grandstream GXP2200EXT</t>
  </si>
  <si>
    <t>Модуль расширения клавиатуры, Grandstream, GXP2200EXT, ЖК-дисплей 128x384 с подсветкой, 20 двухцветных кнопок, 2 страницы, последовательное подключение до 4 модулей</t>
  </si>
  <si>
    <t>GRP2602</t>
  </si>
  <si>
    <t>IP телефон Grandstream GRP2602</t>
  </si>
  <si>
    <t>GRP2602W</t>
  </si>
  <si>
    <t>IP телефон Grandstream GRP2602W</t>
  </si>
  <si>
    <t>GRP2603</t>
  </si>
  <si>
    <t>IP телефон Grandstream GRP2603</t>
  </si>
  <si>
    <t>IP телефон, Grandstream, GRP2603, 6 SIP-аккаунтов, 3 линии, 2 порта GbE без PoE, ЖК-дисплей 132x64 (2.7 дюйма) с подсветкой, блок питания 5 В/0.6 А</t>
  </si>
  <si>
    <t>GRP2603P</t>
  </si>
  <si>
    <t>IP телефон Grandstream GRP2603P</t>
  </si>
  <si>
    <t>IP телефон, Grandstream, GRP2603P, 6 SIP-аккаунтов, 3 линии, 2 порта GbE PoE, ЖК-дисплей 132x64 (2.7") с подсветкой, без блока питания</t>
  </si>
  <si>
    <t>GRP2612</t>
  </si>
  <si>
    <t>IP телефон Grandstream GRP2612</t>
  </si>
  <si>
    <t>GRP2612P</t>
  </si>
  <si>
    <t>IP телефон Grandstream GRP2612P</t>
  </si>
  <si>
    <t>WP822</t>
  </si>
  <si>
    <t>WI-FI IP телефон Grandstream WP822</t>
  </si>
  <si>
    <t>WI-FI IP телефон, Grandstream, WP822, 2 учетные записи SIP, 2 линии, ЖК-дисплей 240x320 (2.4 дюйма), литий-ионный аккумулятор 2000 мАч, блок питания Micro-USB 5 В/1 А</t>
  </si>
  <si>
    <t>WP810</t>
  </si>
  <si>
    <t>WI-FI IP телефон Grandstream WP810</t>
  </si>
  <si>
    <t>WI-FI IP телефон, Grandstream, WP810, 2 учетные записи SIP, 2 линии, ЖК-дисплей 128x160 (1.8 дюйма), литий-ионный аккумулятор 1500 мАч, блок питания Micro-USB 5 В/1 А</t>
  </si>
  <si>
    <t>DP760</t>
  </si>
  <si>
    <t>DECT повторитель Grandstream DP760</t>
  </si>
  <si>
    <t>DECT повторитель, Grandstream, DP760, до 5 повторителей в звезде, до 2 одновременных вызовов, 1x Ethernet 10/100 PoE, блок питания Micro-USB 5 В/1 А</t>
  </si>
  <si>
    <t>DP752</t>
  </si>
  <si>
    <t>DECT IP базовая станция Grandstream DP752</t>
  </si>
  <si>
    <t>DECT IP базовая станция, Grandstream, DP752, 10 SIP-аккаунтов, 10 линий, 1x Ethernet 10/100 PoE, блок питания Micro-USB 5 В/1 А</t>
  </si>
  <si>
    <t>DP730</t>
  </si>
  <si>
    <t>DECT IP телефон Grandstream DP730</t>
  </si>
  <si>
    <t>DECT IP телефон, Grandstream, DP730, 10 SIP-аккаунтов, 10 линий, ЖК-дисплей 240x320 (2.4 дюйма), литий-ионный аккумулятор емкостью 1500 мАч, блок питания Micro-USB 5 В/1 А</t>
  </si>
  <si>
    <t>DP722</t>
  </si>
  <si>
    <t>DECT IP телефон Grandstream DP722</t>
  </si>
  <si>
    <t>DECT IP телефон, Grandstream, DP722, 10 SIP-аккаунтов, 10 линий, ЖК-дисплей 128x160 (1.8 дюйма), 800 мАч Ni-MH AAA, блок питания Micro-USB 5 В/1 А</t>
  </si>
  <si>
    <t>DP750</t>
  </si>
  <si>
    <t>DECT IP базовая станция Grandstream DP750</t>
  </si>
  <si>
    <t>DECT IP базовая станция, Grandstream, DP750, 10 SIP-аккаунтов, 10 линий, 1x Ethernet 10/100 PoE, блок питания Micro-USB 5 В/1 А</t>
  </si>
  <si>
    <t>DP720</t>
  </si>
  <si>
    <t>DECT IP телефон Grandstream DP720</t>
  </si>
  <si>
    <t>DECT IP телефон, Grandstream, DP720, 10 SIP-аккаунтов, 10 линий, ЖК-дисплей 128x160 (1.8 дюйма), 800 мАч Ni-MH AAA, блок питания Micro-USB 5 В/1 А</t>
  </si>
  <si>
    <t>GRP2615</t>
  </si>
  <si>
    <t>IP телефон Grandstream GRP2615</t>
  </si>
  <si>
    <t>IP телефон, Grandstream, GRP2615, 5 SIP-аккаунтов, 10 линий, 40 виртуальных клавиш BLF, поддержка GBX20, 2x GbE PoE, Wi-Fi, цветной ЖК-дисплей 480x272 (4.3 дюйма), блок питания 12 В/1 А</t>
  </si>
  <si>
    <t>GRP2612G</t>
  </si>
  <si>
    <t>IP телефон Grandstream GRP2612G</t>
  </si>
  <si>
    <t>EPH9900171</t>
  </si>
  <si>
    <t>Розетка двойная SE EPH9900171 Asfora с заземлением в сборе вин.клеммы антрацит</t>
  </si>
  <si>
    <t>Розетка двойная, SE, EPH9900171, Asfora с заземлением в сборе вин.клеммы антрацит</t>
  </si>
  <si>
    <t>Лампа, Philips, LED Bulb 11W-950lm-E27-865-RCA, Ecohome, Мощность 11Вт, Световой поток 950Лм, Цоколь E27, Индекс цветопередачи 80CRI, Температура 6500К, Холодный</t>
  </si>
  <si>
    <t>Лампа, Philips, LED Bulb 15W-1350lm-E27-830-RCA, Ecohome, Мощность 15Вт, Световой поток 1350Лм, Цоколь E27, Индекс цветопередачи 80CRI, Температура 3000к, Теплый</t>
  </si>
  <si>
    <t>Лампа, Philips, LED Bulb 11W-950lm-E27-840-RCA, Ecohome, Мощность 11Вт, Световой поток 950Лм, Цоколь E27, Индекс цветопередачи 80CRI, Температура 4000К, Нейтральный</t>
  </si>
  <si>
    <t>Лампа, Philips, LED Bulb 11W-900lm-E27-830-RCA, Ecohome, Мощность 11Вт, Световой поток 900Лм, Цоколь E27, Индекс цветопередачи 80CRI, Температура 3000К, Теплый</t>
  </si>
  <si>
    <t>Лампа, Philips, LED Bulb 13W-1250lm-E27-865-RCA, Ecohome, Мощность13Вт, Световой поток 1250Лм, Цоколь E27, Индекс цветопередачи 80CRI, Температура 6500К, Холодный</t>
  </si>
  <si>
    <t>Лампа, Philips, LED Bulb 9W-680lm-E27-830-RCA, Ecohome, Мощность 9Вт, Световой поток 680Лм, Цоколь E27, Индекс цветопередачи 80CRI, Температура 3000К, Теплый</t>
  </si>
  <si>
    <t>Лампа, Philips, LED Bulb 13W-1250lm-E27-840-RCA, Ecohome, Мощность 13Вт, Световой поток 1250Лм, Цоколь E27, Индекс цветопередачи 80CRI, Температура 4000К, Нейтральный</t>
  </si>
  <si>
    <t>Лампа, Philips, LED Bulb 9W-720lm-E27-840-RCA, Ecohome, Мощность 9Вт, Световой поток 720Лм, Цоколь E27, Индекс цветопередачи 80CRI, Температура 4000К, Нейтральный</t>
  </si>
  <si>
    <t>Лампа, Philips, LED Bulb 9W-720lm-E27-865-RCA, Ecohome, Мощность 9Вт, Световой поток 720Лм, Цоколь E27, Индекс цветопередачи 80CRI, Температура 6500К, Холодный</t>
  </si>
  <si>
    <t>Лампа, Philips, LED Bulb 7W-540lm-E27-865-RCA, Ecohome, Мощность 7Вт, Световой поток 540Лм, Цоколь E27, Индекс цветопередачи 80CRI, Температура 6500К, Холодный</t>
  </si>
  <si>
    <t>Лампа, Philips, LED Bulb 7W-500lm-E27-830-RCA, Ecohome, Мощность 7Вт, Световой поток 500Лм, Цоколь E27, Индекс цветопередачи 80CRI, Температура 3000К, Теплый</t>
  </si>
  <si>
    <t>Лампа, Philips, LEDtube 1200mm-G13-16W-1600lm-865-T8-RCA, Ecofit, Длина лампы 1200мм, Цоколь G13, Мощность 16Вт, Световой поток 1600Лм, Индекс цветопередачи 80CRI, Температура 6500К, Холодный, Тип лампы T8</t>
  </si>
  <si>
    <t>Лампа, Philips, LEDtube 600mm-G13-8W-800lm-865-T8-RCA, Ecofit, Длина лампы 600мм, Цоколь G13, Мощность 8Вт, Световой поток 800Лм, Индекс цветопередачи 80CRI, Температура 6500К, Холодный, Тип лампы T8</t>
  </si>
  <si>
    <t>101385213_559544</t>
  </si>
  <si>
    <t>101150048_441619</t>
  </si>
  <si>
    <t>101147198_150718</t>
  </si>
  <si>
    <t>105906694_540599</t>
  </si>
  <si>
    <t>105907440_373345</t>
  </si>
  <si>
    <t>108142398_269242</t>
  </si>
  <si>
    <t>105906845_232447</t>
  </si>
  <si>
    <t>104441039_212053</t>
  </si>
  <si>
    <t>105889809_290973</t>
  </si>
  <si>
    <t>105889766_874662</t>
  </si>
  <si>
    <t>105875269_192816</t>
  </si>
  <si>
    <t>105889753_177836</t>
  </si>
  <si>
    <t>ST 800*600*300 IP66</t>
  </si>
  <si>
    <t>Щит металлический iPower 800*600*300 IP66 (для электрооборудования)</t>
  </si>
  <si>
    <t>Щит металлический, iPower, ST 800*600*300 IP66</t>
  </si>
  <si>
    <t>Замок металлический с ключом Deluxe MS705</t>
  </si>
  <si>
    <t>Замок металлический с ключом, Deluxe, MS705, (замок+язычок+ключ)</t>
  </si>
  <si>
    <t>MS712</t>
  </si>
  <si>
    <t>Замок металлический с ключом Deluxe MS712</t>
  </si>
  <si>
    <t>Замок металлический с ключом, Deluxe, MS712, (замок+язычок+ключ)</t>
  </si>
  <si>
    <t>Угол внешний Legrand METRA 50x85мм</t>
  </si>
  <si>
    <t>Угол внешний, Legrand, 638022, для кабель-каналов METRA 50x85мм, Белый</t>
  </si>
  <si>
    <t>109521072_746336</t>
  </si>
  <si>
    <t>106043059_844671</t>
  </si>
  <si>
    <t>110315086_823872</t>
  </si>
  <si>
    <t>110348724_848717</t>
  </si>
  <si>
    <t>106043079_466482</t>
  </si>
  <si>
    <t>RK-M158</t>
  </si>
  <si>
    <t>RMG-1245</t>
  </si>
  <si>
    <t>RMS-4305</t>
  </si>
  <si>
    <t>RK-G193</t>
  </si>
  <si>
    <t>RK-M155</t>
  </si>
  <si>
    <t>RK-M1561</t>
  </si>
  <si>
    <t>CH-2000-3</t>
  </si>
  <si>
    <t>Конвекторный обогреватель SVC CH-2000-3</t>
  </si>
  <si>
    <t>Конвекторный обогреватель, SVC, CH-2000-3, Мощность: 750Вт/1250Вт/2000Вт, 3 режима работы, Белый</t>
  </si>
  <si>
    <t>Соединительный изолирующий зажим Deluxe СИЗ-2 (1.0-4.5) мм2 (100 штук в упаковке)</t>
  </si>
  <si>
    <t>Соединительный изолирующий зажим, Deluxe, СИЗ-2 (1.0-4.5) мм2, (100 штук в упаковке)</t>
  </si>
  <si>
    <t>Соединительный изолирующий зажим Deluxe СИЗ-4 (1.5-9.5) мм2 (100 штук в упаковке)</t>
  </si>
  <si>
    <t>Соединительный изолирующий зажим, Deluxe, СИЗ-4 (1.5-9.5) мм2, (100 штук в упаковке)</t>
  </si>
  <si>
    <t>112730924_853085</t>
  </si>
  <si>
    <t>112730941_589122</t>
  </si>
  <si>
    <t>108590266_955597</t>
  </si>
  <si>
    <t>107504906_751667</t>
  </si>
  <si>
    <t>101136475_204668</t>
  </si>
  <si>
    <t>101128962_303776</t>
  </si>
  <si>
    <t>108435531_297816</t>
  </si>
  <si>
    <t>106190372_300272</t>
  </si>
  <si>
    <t>100706518_348406</t>
  </si>
  <si>
    <t>100637617_680808</t>
  </si>
  <si>
    <t>100474231_998354</t>
  </si>
  <si>
    <t>100571902_331173</t>
  </si>
  <si>
    <t>100634533_462368</t>
  </si>
  <si>
    <t>GLO-MS-OW-BL-FORGE</t>
  </si>
  <si>
    <t>Компьютерная мышь Glorious Model O Pro Blue Lynx (GLO-MS-OW-BL-FORGE)</t>
  </si>
  <si>
    <t>Компьютерная мышь, Glorious, Model O Pro, GLO-MS-OW-BL-FORGE, Игровая, Оптическая, Беспроводная, Glorious BAMF Sensor, 19000 DPI, 400 IPS, 50G, 1000 Hz, 6 кнопок, Длина провода 2м, Синий/белый</t>
  </si>
  <si>
    <t>GLO-MS-OV2-MW</t>
  </si>
  <si>
    <t>Компьютерная мышь Glorious Model O 2 Matte White (GLO-MS-OV2-MW)</t>
  </si>
  <si>
    <t>Компьютерная мышь, Glorious, Model O 2, GLO-MS-OV2-MW, Игровая, Оптическая, Проводная, Glorious BAMF 2.0 Sensor, 26000 DPI, 650 IPS, 50G, 1000 Hz, RGB, 6 кнопок, Длина провода 2м, Матовый белый</t>
  </si>
  <si>
    <t>GLO-MS-OWV2-MB</t>
  </si>
  <si>
    <t>Компьютерная мышь Glorious Model O 2 Matte Black (GLO-MS-OWV2-MB)</t>
  </si>
  <si>
    <t>Компьютерная мышь, Glorious, Model O 2 Wireless, GLO-MS-OWV2-MB, Игровая, Оптическая, Беспроводная, 2.4 Ghz, Bluetooth 5.2 LE, Glorious BAMF 2.0 Sensor, 26000 DPI, 650 IPS, 50G, 1000 Hz, RGB, 6 кнопок, Длина провода 2м, Матовый черный</t>
  </si>
  <si>
    <t>G-MB-BLACK</t>
  </si>
  <si>
    <t>Держатель провода мыши Glorious Mouse Bungee Black (G-MB-BLACK)</t>
  </si>
  <si>
    <t>Держатель провода мыши, Glorious, Mouse Bungee, G-MB-BLACK, Пластик, Резина, Металл, Нескользящие ножки, Черный</t>
  </si>
  <si>
    <t>G-MB-WHITE</t>
  </si>
  <si>
    <t>Держатель провода мыши Glorious Mouse Bungee White (G-MB-WHITE)</t>
  </si>
  <si>
    <t>Держатель провода мыши, Glorious, Mouse Bungee, G-MB-WHITE, Пластик, Резина, Металл, Нескользящие ножки, Белый</t>
  </si>
  <si>
    <t>GLO-GMMK-NP-FOX-W</t>
  </si>
  <si>
    <t>Клавиатура Glorious GMMK Numpad Pre-Built Fox Linear Switch White (GLO-GMMK-NP-FOX-W)</t>
  </si>
  <si>
    <t>Клавиатура, Glorious, GMMK Numpad Wireless Pre-Built (Fox Linear Switch), GLO-GMMK-NP-FOX-W, Механические клавиши, Подсветка RGB, Bluetooth, Размер 113,5 x 120 x 40 мм, Белый</t>
  </si>
  <si>
    <t>GLO-GMMK2-65-FOX-B</t>
  </si>
  <si>
    <t>Клавиатура Glorious GMMK2 Compact Black (GLO-GMMK2-65-FOX-B)</t>
  </si>
  <si>
    <t>Клавиатура, Glorious, GMMK2 Compact, GLO-GMMK2-65-FOX-B, Игровая, Механические переключатели, Glorious Fox Linear Switches, RGB подсветка, Черный</t>
  </si>
  <si>
    <t>GLO-GMMK2-96-FOX-B</t>
  </si>
  <si>
    <t>Клавиатура Glorious GMMK2 Full Size Black (GLO-GMMK2-96-FOX-B)</t>
  </si>
  <si>
    <t>Клавиатура, Glorious, GMMK2 Full Size, GLO-GMMK2-96-FOX-B, Игровая, Механические переключатели, Glorious Fox Linear Switches, RGB подсветка, Черный</t>
  </si>
  <si>
    <t>GLO-GMMK2-65-FOX-P</t>
  </si>
  <si>
    <t>Клавиатура Glorious GMMK2 Compact Pink (GLO-GMMK2-65-FOX-P)</t>
  </si>
  <si>
    <t>Клавиатура, Glorious, GMMK2 Compact, GLO-GMMK2-65-FOX-P, Игровая, Механические переключатели, Glorious Fox Linear Switches, RGB подсветка, Розовый</t>
  </si>
  <si>
    <t>GLO-GMMK2-96-FOX-P</t>
  </si>
  <si>
    <t>Клавиатура Glorious GMMK2 Full Size Pink (GLO-GMMK2-96-FOX-P)</t>
  </si>
  <si>
    <t>Клавиатура, Glorious, GMMK2 Full Size, GLO-GMMK2-96-FOX-P, Игровая, Механические переключатели, Glorious Fox Linear Switches, RGB подсветка, Розовый</t>
  </si>
  <si>
    <t>GLO-SWT-HPANDA</t>
  </si>
  <si>
    <t>Переключатель Glorious Mechanical Switches Panda GLO-SWT-HPANDA</t>
  </si>
  <si>
    <t>Переключатель, Glorious, Mechanical Switches Panda, GLO-SWT-HPANDA, 36 переключателей для клавиатуры</t>
  </si>
  <si>
    <t>GLO-SWT-LYNX</t>
  </si>
  <si>
    <t>Переключатель Glorious Mechanical Switches - Lynx GLO-SWT-LYNX</t>
  </si>
  <si>
    <t>Переключатель, Glorious, Mechanical Switches - Lynx, GLO-SWT-LYNX, 36 переключателей для клавиатуры</t>
  </si>
  <si>
    <t>GLO-SWT-LYNX-LUBED</t>
  </si>
  <si>
    <t>Переключатель Glorious Mechanical Switches - Lynx GLO-SWT-LYNX-LUBED</t>
  </si>
  <si>
    <t>Переключатель, Glorious, Mechanical Switches - Lynx, GLO-SWT-LYNX-LUBED, 36 переключателей для клавиатуры</t>
  </si>
  <si>
    <t>GAT-RED</t>
  </si>
  <si>
    <t>Переключатель Glorious Gateron Red (GAT-RED)</t>
  </si>
  <si>
    <t>Переключатель, Glorious, Gateron Red, GAT-RED, 120±1 переключателей для клавиатуры</t>
  </si>
  <si>
    <t>GAT-BLACK</t>
  </si>
  <si>
    <t>Переключатель Glorious Gateron Black (GAT-BLACK)</t>
  </si>
  <si>
    <t>Переключатель, Glorious, Gateron Black, GAT-BLACK, 120±1 переключателей для клавиатуры</t>
  </si>
  <si>
    <t>Источник бесперебойного питания, SVC, PTX-3KL-LCD, Мощность 3000ВА/2700Вт, PTX-серия, On-Line, LCD\Tel.line\USB\RS-232 технология SMART, Диапазон работы AVR: 110-288В, Батареи: 8 шт., не поставляются в комплекте, внешнее подключение, 4 вых. Sсhuko CEE7 , Чёрный</t>
  </si>
  <si>
    <t>LED Модули</t>
  </si>
  <si>
    <t>Tapo RV30</t>
  </si>
  <si>
    <t>Робот-пылесос TP-Link Tapo RV30 с влажной уборкой и датчиком LiDAR</t>
  </si>
  <si>
    <t>Робот-пылесос, TP-Link, Tapo RV30, Объём пылесборника 400 мл, Влажная уборка, Резервуар для воды 300 мл, Ёмкость аккумулятора 5000 мАч, Датчик LiDAR и гироскоп, Максимальная мощность всасывания 4200 Па</t>
  </si>
  <si>
    <t>SC 95-12</t>
  </si>
  <si>
    <t>комиссия каспи 12%</t>
  </si>
  <si>
    <t>CA-1S4-00M1WN-00</t>
  </si>
  <si>
    <t>Компьютерный корпус Thermaltake Divider 370 TG ARGB без Б/П</t>
  </si>
  <si>
    <t>CA-1X3-00M6WN-00</t>
  </si>
  <si>
    <t>Компьютерный корпус Thermaltake View 200 TG Snow ARGB без Б/П</t>
  </si>
  <si>
    <t>CA-1T4-00M1WN-02</t>
  </si>
  <si>
    <t>Компьютерный корпус Thermaltake Divider 500 TG Air без Б/П</t>
  </si>
  <si>
    <t>CA-1Y2-00M1WN-00</t>
  </si>
  <si>
    <t>Компьютерный корпус Thermaltake Ceres 300 TG ARGB без Б/П</t>
  </si>
  <si>
    <t>CA-1Y2-00M6WN-00</t>
  </si>
  <si>
    <t>Компьютерный корпус Thermaltake Ceres 300 TG ARGB Snow без Б/П</t>
  </si>
  <si>
    <t>CA-1X7-00F1WN-01</t>
  </si>
  <si>
    <t>Компьютерный корпус Thermaltake CTE C700 TG ARGB без Б/П</t>
  </si>
  <si>
    <t>PS-SPR-0600NHSAWE-1</t>
  </si>
  <si>
    <t>Блок питания Thermaltake Smart RGB 600W</t>
  </si>
  <si>
    <t>CL-W374-PL14BL-A</t>
  </si>
  <si>
    <t>Кулер с водяным охлаждением Thermaltake TOUGHLIQUID Ultra 280 All-In-One Liquid Cooler</t>
  </si>
  <si>
    <t>CL-F071-PL12SW-A</t>
  </si>
  <si>
    <t>Кулер для компьютерного корпуса Thermaltake Riing 12 RGB Sync Edition (3-Fan Pack)</t>
  </si>
  <si>
    <t>CL-F157-PL14BL-A</t>
  </si>
  <si>
    <t>Кулер для компьютерного корпуса Thermaltake SWAFAN GT14 PC Cooling Fan TT Premium Edition</t>
  </si>
  <si>
    <t>CL-F160-PL14BL-A</t>
  </si>
  <si>
    <t>Кулер для компьютерного корпуса Thermaltake TOUGHFAN 14 Pro PC Cooling Fan</t>
  </si>
  <si>
    <t>DH-VCS-MCA450</t>
  </si>
  <si>
    <t>Портативная колонка Dahua DH-VCS-MCA450</t>
  </si>
  <si>
    <t>Портативная колонка (спикерфон), Dahua, DH-VCS-MCA450, радиус 5м, батарея 2200mAh, чёрный</t>
  </si>
  <si>
    <t>DHI-PKC-MS1B</t>
  </si>
  <si>
    <t>Мобильная подставка для интерактивной доски Dahua DHI-PKC-MS1B</t>
  </si>
  <si>
    <t>Мобильная подставка для интерактивной доски, Dahua, DHI-PKC-MS1B, подъемный кронштейн со стандартной модульной конструкцией для LPH86-MT440-C</t>
  </si>
  <si>
    <t>TERMINATOR</t>
  </si>
  <si>
    <t>Игровое компьютерное кресло Cougar TERMINATOR</t>
  </si>
  <si>
    <t>Игровое компьютерное кресло, Cougar, TERMINATOR, Hyper-Dura экокожа, (Ш)79*(Г)66.7*(В)129.5 (137.5) см, Чёрный</t>
  </si>
  <si>
    <t>GGC-ARG-BBLFDL-01</t>
  </si>
  <si>
    <t>Игровое компьютерное кресло Thermaltake ARGENT E700 Storm Black</t>
  </si>
  <si>
    <t>Игровое компьютерное кресло, Thermaltake, ARGENT E700 Storm Black, GGC-ARG-BBLFDL-01, Максимальная нагрузка 150 кг, Натуральная кожа, Основание алюминий и металл, Чёрный</t>
  </si>
  <si>
    <t>GGC-ARG-BLLFDL-01</t>
  </si>
  <si>
    <t>Игровое компьютерное кресло Thermaltake ARGENT E700 Ocean Blue</t>
  </si>
  <si>
    <t>Игровое компьютерное кресло, Thermaltake, ARGENT E700 Ocean Blue, GGC-ARG-BLLFDL-01, Максимальная нагрузка 150 кг, Натуральная кожа, Основание алюминий и металл, Синий</t>
  </si>
  <si>
    <t>GGC-ARG-BGLFDL-01</t>
  </si>
  <si>
    <t>Игровое компьютерное кресло Thermaltake ARGENT E700 Racing Green</t>
  </si>
  <si>
    <t>Игровое компьютерное кресло, Thermaltake, ARGENT E700 Racing Green, GGC-ARG-BGLFDL-01, Максимальная нагрузка 150 кг, Натуральная кожа, Основание алюминий и металл, Зелёный</t>
  </si>
  <si>
    <t>Интерфейсный кабель A-B 1.8 м.</t>
  </si>
  <si>
    <t>Интерфейсный кабель A-B 3 м.</t>
  </si>
  <si>
    <t>Интерфейсный кабель A-B 5 м.</t>
  </si>
  <si>
    <t>DH-IPC-HFW5241E-ASE</t>
  </si>
  <si>
    <t>IP видеокамера Dahua DH-IPC-HFW5241E-ASE</t>
  </si>
  <si>
    <t>GRP2604P</t>
  </si>
  <si>
    <t>IP телефон Grandstream GRP2604P</t>
  </si>
  <si>
    <t>IP телефон, Grandstream, GRP2604P, 6 SIP-аккаунтов, 3 линии, 2x GbE PoE, ЖК-дисплей 132x64 (2.7") с подсветкой, 8 клавиш BLF, без блока питания</t>
  </si>
  <si>
    <t>GRP2613</t>
  </si>
  <si>
    <t>IP телефон Grandstream GRP2613</t>
  </si>
  <si>
    <t>IP телефон, Grandstream, GRP2613, 3 SIP-аккаунта, 6 линий, 2x GbE PoE, цветной ЖК-дисплей 320x240 (2.8"), 24 виртуальных клавиши BLF, блок питания 5 В / 0.6 А</t>
  </si>
  <si>
    <t>GXV3380</t>
  </si>
  <si>
    <t>IP-видеотелефон Grandstream GXV3380</t>
  </si>
  <si>
    <t>IP-видеотелефон, Grandstream, GXV3380, 16 SIP-аккаунтов, 16 линий, 2x GbE PoE, Wi-Fi, цветной сенсорный ЖК-экран 1280x800 (8.0"), камера 2 Мп, Android 7, блок питания 12 В/1.5 А</t>
  </si>
  <si>
    <t>HT813</t>
  </si>
  <si>
    <t>Телефонный адаптер Grandstream HT813</t>
  </si>
  <si>
    <t>Телефонный адаптер, Grandstream, HT813, 1xFXS, 1xFXO, 1xLAN 10/100M, 1xWAN 10/100M, 3-х сторонняя конференц-связь, 1 SIP- профиль, Lifeline</t>
  </si>
  <si>
    <t>HT812</t>
  </si>
  <si>
    <t>Телефонный адаптер Grandstream HT812</t>
  </si>
  <si>
    <t>GXW4248</t>
  </si>
  <si>
    <t>VoIP Шлюз Grandstream GXW4248</t>
  </si>
  <si>
    <t>VoIP Шлюз, Grandstream, GXW4248, 48 FXS, 2 50-контактных разъема Telco, 1x GbE, блок питания 24 В/6.25A</t>
  </si>
  <si>
    <t>A9F79210</t>
  </si>
  <si>
    <t>Автоматический выключатель SE A9F79210 Acti9 iC60N 2P С 10А 6 kA</t>
  </si>
  <si>
    <t>Автоматический выключатель, SE, A9F79210 - 2P, Acti9 iC60N 2P С 10А 6 kA</t>
  </si>
  <si>
    <t>A9F79216</t>
  </si>
  <si>
    <t>Автоматический выключатель SE A9F79216 Acti9 iC60N 2P С 16А 6 kA</t>
  </si>
  <si>
    <t>Автоматический выключатель, SE, A9F79216 - 2P, Acti9 iC60N 2P С 16А 6 kA</t>
  </si>
  <si>
    <t>A9F75216</t>
  </si>
  <si>
    <t>Автоматический выключатель SE A9F75216 Acti9 iC60N 2P D 16А 6 kA</t>
  </si>
  <si>
    <t>Автоматический выключатель, SE, A9F75216 - 2P, Acti9 iC60N 2P D 16А 6 kA</t>
  </si>
  <si>
    <t>JXB-35-A</t>
  </si>
  <si>
    <t>Хомут нейлоновый Deluxe СП 2.5*100 мм (Ч) (100 штук в упаковке)</t>
  </si>
  <si>
    <t>Хомут нейлоновый, Deluxe, СП 2.5*100 мм (Ч), чёрный (100 штук в упаковке)</t>
  </si>
  <si>
    <t>5400509_309340</t>
  </si>
  <si>
    <t>5400853_650505</t>
  </si>
  <si>
    <t>BATTLECRUISER-BKCWW</t>
  </si>
  <si>
    <t>Компьютерный корпус XPG Battlecruiser Black Без Б/П</t>
  </si>
  <si>
    <t>INVADER-BKCWW</t>
  </si>
  <si>
    <t>Компьютерный корпус XPG Invader Black Без Б/П</t>
  </si>
  <si>
    <t>INVADER-WHCWW</t>
  </si>
  <si>
    <t>Компьютерный корпус XPG Invader White Без Б/П</t>
  </si>
  <si>
    <t>CRUISERST-BKCWW</t>
  </si>
  <si>
    <t>Компьютерный корпус XPG Cruiser Black Без Б/П</t>
  </si>
  <si>
    <t>Компьютерная мышь, HyperX, 6N0A9AA, Pulsefire Haste 2 Wireless, Игровая, Оптическая 26000dpi, 650 IPS, 6 кнопок, Беспроводная, USB, Белый</t>
  </si>
  <si>
    <t>Компьютерная мышь, HyperX, 6N0B0AA, Pulsefire Haste 2 Wireless, Игровая, Оптическая 26000dpi, 650 IPS, 6 кнопок, Беспроводная, USB, Чёрная</t>
  </si>
  <si>
    <t>GAT-BROWN</t>
  </si>
  <si>
    <t>Переключатель Glorious Gateron Brown (GAT-BROWN)</t>
  </si>
  <si>
    <t>Переключатель, Glorious, Gateron Brown, GAT-BROWN, 120±1 переключателей для клавиатуры</t>
  </si>
  <si>
    <t>GLO-MP-ELEM-ICE</t>
  </si>
  <si>
    <t>Коврик для компьютерной мыши Glorious Element Ice (GLO-MP-ELEM-ICE)</t>
  </si>
  <si>
    <t>Коврик для компьютерной мыши, Glorious, Element Ice, GLO-MP-ELEM-ICE, 430x380x3, Резиновая основа, Тканевая поверхность, Черный</t>
  </si>
  <si>
    <t>GLO-MP-ELEM-FIRE</t>
  </si>
  <si>
    <t>Коврик для компьютерной мыши Glorious Element Fire (GLO-MP-ELEM-FIRE)</t>
  </si>
  <si>
    <t>Коврик для компьютерной мыши, Glorious, Element Fire, GLO-MP-ELEM-FIRE, 430x380x3, Резиновая основа, Тканевая поверхность, Черный</t>
  </si>
  <si>
    <t>Внешний жёсткий диск ADATA 1TB 2.5" HV300 Белый</t>
  </si>
  <si>
    <t>Внешний жёсткий диск ADATA 1TB 2.5" HV620 Slim Белый</t>
  </si>
  <si>
    <t>Внешний жёсткий диск ADATA 2TB 2.5" HV620 Slim Белый</t>
  </si>
  <si>
    <t>S81USP</t>
  </si>
  <si>
    <t>Робот-пылесос Roborock S8 Pro Ultra с Док-станцией (EWFD07HRR/EWFD08HRR) Белый</t>
  </si>
  <si>
    <t>Wi-Fi видеокамера Imou Cell PT Kit</t>
  </si>
  <si>
    <t>Wi-Fi видеокамера Imou Ranger RC 3MP</t>
  </si>
  <si>
    <t xml:space="preserve">    UPS, SVC, V-800-L-LCD, Мощность 800ВА/480Вт, Диапазон работы AVR: 165-275В, Бат.: 12В/9 Ач*1шт</t>
  </si>
  <si>
    <t>10000017072</t>
  </si>
  <si>
    <t xml:space="preserve">    UTC850E Интерактивный ИБП, CyberPower UTC850E, выходная мощность 850VA/480W</t>
  </si>
  <si>
    <t>10000011588</t>
  </si>
  <si>
    <t>Источник бесперебойного питания, SVC, PT-3K-LCD, Мощность 3000ВА/3000Вт, PT-серия, On-Line, LCD\USB\RS-232, SMART, Диапазон работы AVR: 115-300В, Бат.: 12В/9Ач*6шт., Вентилятор: 8см*2шт., 3 вых Shuko CEE7+клеммная колодка., Чёрный</t>
  </si>
  <si>
    <t>1.2.50.10.12967-000</t>
  </si>
  <si>
    <t>Интерфейсный кабель RJ-45 Dahua 1.2.50.10.12967-000</t>
  </si>
  <si>
    <t>Интерфейсный кабель RJ-45, Dahua, 1.2.50.10.12967-000, удлинитель для ASI, RJ45F, черный - 850 мм</t>
  </si>
  <si>
    <t>A2215</t>
  </si>
  <si>
    <t>Смарт часы Amazfit Bip 5 A2215 Cream White</t>
  </si>
  <si>
    <t>Смарт часы, Amazfit, Bip 5 A2215, Дисплей 1.91" TFT, Разрешение 320х380, Водонепроницаемые (IP68), GPS, GLONASS, Galileo, BDS, Батарея 300 мАч, Вес 26 гр, Кремово-Белый</t>
  </si>
  <si>
    <t>Смарт часы Amazfit Bip 5 A2215 Pastel Pink</t>
  </si>
  <si>
    <t>Смарт часы, Amazfit, Bip 5 A2215, Дисплей 1.91" TFT, Разрешение 320х380, Водонепроницаемые (IP68), GPS, GLONASS, Galileo, BDS, Батарея 300 мАч, Вес 26 гр, Пастельно-Розовый</t>
  </si>
  <si>
    <t>Keor SPE TOWER 1000ВА (311061)</t>
  </si>
  <si>
    <t>Источник бесперебойного питания Legrand Keor SPE TOWER 1000 ВА</t>
  </si>
  <si>
    <t>Источник бесперебойного питания, Legrand, Keor SPE TOWER 1000ВА 311061, Мощность 1000ВА/800Вт, Линейно-интерактивный, Напольный, ЖК/USB/RS-23, Диапазон работы AVR:175-288В, Бат.: 12В/9Ач.*2 шт., Вых: 2 х 4*IEC C13 , Чёрный</t>
  </si>
  <si>
    <t>Источник бесперебойного питания Legrand Keor SPE TOWER 3000 ВА</t>
  </si>
  <si>
    <t>Источник бесперебойного питания, Legrand, Keor SPE TOWER 3000ВА 311064, Мощность 3000ВА/2400Вт, Линейно-интерактивный, Напольный,ЖК/USB/RS-232, Диапазон работы AVR:175-288В, Бат.: 12В/9Ач.*4 шт., Вых: 2 х 4*IEC C13 + 1* IEC С19 , Чёрный</t>
  </si>
  <si>
    <t>CGR-ARP</t>
  </si>
  <si>
    <t>Игровое компьютерное кресло Cougar NxSys Aero</t>
  </si>
  <si>
    <t>CT-2350 BLUE</t>
  </si>
  <si>
    <t>Утюг, Centek, CT-2350, 2600Вт, Керамическая подошва, Высокая мощность, 300 мл, Синий</t>
  </si>
  <si>
    <t>CT-1394</t>
  </si>
  <si>
    <t>RI-C293</t>
  </si>
  <si>
    <t>RK-G185</t>
  </si>
  <si>
    <t>RK-M1552</t>
  </si>
  <si>
    <t>CT-1360 White</t>
  </si>
  <si>
    <t>Кофемолка, Centek, CT-1360, 250Вт, 45 г, 5 чашек ароматного кофе, Прозрачная крышка, Белый</t>
  </si>
  <si>
    <t>КТ-1915-1</t>
  </si>
  <si>
    <t>Сушилка для овощей и фруктов Kitfort КТ-1915-1 Белая</t>
  </si>
  <si>
    <t>Сушилка для овощей и фруктов, Kitfort, КТ-1915-1, Мощность 340 Вт, Горизонтальный обдув, Максимальная температура 70 °C, Минимальная температура 35 °C, Длина шнура 1м, Дисплей , Таймер, Защита от перегрева, 6 поддонов, Белый</t>
  </si>
  <si>
    <t>КТ-6105</t>
  </si>
  <si>
    <t>КТ-1609</t>
  </si>
  <si>
    <t>КТ-1911</t>
  </si>
  <si>
    <t>Сушилка для овощей и фруктов Kitfort КТ-1911</t>
  </si>
  <si>
    <t>Сушилка для овощей и фруктов, Kitfort, КТ-1911, Мощность 650 Вт, Горизонтальный обдув, Максимальная температура 75 °C, Минимальная температура 35 °C, Длина шнура 0.9м, Дисплей , Таймер, Защита от перегрева, 12 поддонов, 6 сеток, Серебристый</t>
  </si>
  <si>
    <t>КТ-929-3</t>
  </si>
  <si>
    <t>Отпариватель ручной Kitfort КТ-929-3 Cиний 2 в 1</t>
  </si>
  <si>
    <t>Отпариватель ручной, Kitfort, КТ-929-3, Cиний, 2 в 1, Мощность 1400–1600 Вт, Объем резервуара для воды 240 мл, Паровой удар до 20 г/мин, Время нагрева 45 сек, Длина шнура 1.9м, Автовыключение без воды, Защита от перегрева, Насадка для деликатных тканей, Синий</t>
  </si>
  <si>
    <t>CT-1145</t>
  </si>
  <si>
    <t>CMJ04LXEU</t>
  </si>
  <si>
    <t>Фен Xiaomi Compact Hair Dryer H101 Белый</t>
  </si>
  <si>
    <t>Фен, Xiaomi, CMJ04LXEU (BHR7475EU), Compact Hair Dryer, 2 температурных режима, 2 скоростных режима, 1600 Вт, Ионизация, Белый</t>
  </si>
  <si>
    <t>Фен Xiaomi Compact Hair Dryer H101 Розовый</t>
  </si>
  <si>
    <t>Фен, Xiaomi, CMJ04LXEU (BHR7474EU), Compact Hair Dryer, 2 температурных режима, 2 скоростных режима, 1600 Вт, Ионизация, Розовый</t>
  </si>
  <si>
    <t>CT-2258</t>
  </si>
  <si>
    <t>Фен Centek CT-2258</t>
  </si>
  <si>
    <t>Фен, Centek, CT-2258, 850Вт, Складная ручка, 2 режима мощности, 2 режима температуры</t>
  </si>
  <si>
    <t>XD5 (W-2-PK)</t>
  </si>
  <si>
    <t>RT-N12E</t>
  </si>
  <si>
    <t>Маршрутизатор с беспроводной точкой доступа ASUS RT-N12E</t>
  </si>
  <si>
    <t>Маршрутизатор с беспроводной точкой доступа, ASUS, RT-N12E, 2,4 ГГц, 300 Мбит/с, 2х внешние антенны (5dBi)</t>
  </si>
  <si>
    <t>TUF-AX3000</t>
  </si>
  <si>
    <t>Сетевой маршрутизатор со встроенной беспроводной точкой доступа ASUS TUF-AX3000</t>
  </si>
  <si>
    <t>Сетевой маршрутизатор со встроенной беспроводной точкой доступа, ASUS, TUF-AX3000, 802.11a/b/g/n/ac/ax, AX3000, 1 порт 10/100/1000M WAN, 4 порта 10/100/1000M LAN, 1 x USB (3.2 Gen1)</t>
  </si>
  <si>
    <t>GS-AX3000</t>
  </si>
  <si>
    <t>Сетевой маршрутизатор со встроенной беспроводной точкой доступа ASUS GS-AX3000</t>
  </si>
  <si>
    <t>Сетевой маршрутизатор со встроенной беспроводной точкой доступа, ASUS, GS-AX3000, 802.11/n/ac/ax, AX3000, 1 порт 10/100/1000M WAN , 4 порта 10/100/1000M LAN, 1 порт USB3.2</t>
  </si>
  <si>
    <t>RT-AX59U</t>
  </si>
  <si>
    <t>Сетевой маршрутизатор со встроенной беспроводной точкой доступа ASUS RT-AX59U</t>
  </si>
  <si>
    <t>Сетевой маршрутизатор со встроенной беспроводной точкой доступа, ASUS, RT-AX59U, 802.11/n/ac/ax, AX4200, 1 порт 10/100/1000M WAN, 4 порта 10/100/1000M LAN</t>
  </si>
  <si>
    <t>TUF-AX4200</t>
  </si>
  <si>
    <t>Сетевой маршрутизатор со встроенной беспроводной точкой доступа ASUS TUF-AX4200</t>
  </si>
  <si>
    <t>TUF-AX6000</t>
  </si>
  <si>
    <t>PCE-AXE59BT</t>
  </si>
  <si>
    <t>Беспроводной сетевой адаптер ASUS PCE-AXE59BT</t>
  </si>
  <si>
    <t>USB-AX56</t>
  </si>
  <si>
    <t>Беспроводной сетевой адаптер ASUS USB-AX56</t>
  </si>
  <si>
    <t>Беспроводной сетевой адаптер, ASUS, USB-AX56, 802.11/n/ac/ax, AX1800 , 1 порт USB3.2</t>
  </si>
  <si>
    <t>если меньше 50000 = 12%; если больше 50000=7%</t>
  </si>
  <si>
    <t>X130PRO</t>
  </si>
  <si>
    <t>Комплект Клавиатура + Мышь Rapoo X130PRO</t>
  </si>
  <si>
    <t>Комплект Клавиатура + Мышь, Rapoo, X130PRO, Оптическая мышь, 1000DPI, USB, Анг/Рус/Каз, Длина кабеля 1,5 метра, Кол-во стандартных клавиш 104, Защита от пролива воды/кофе, Чёрный</t>
  </si>
  <si>
    <t>X130PRO White</t>
  </si>
  <si>
    <t>Комплект Клавиатура + Мышь Rapoo X130PRO White</t>
  </si>
  <si>
    <t>Комплект Клавиатура + Мышь, Rapoo, X130PRO, Оптическая мышь, 1000DPI, USB, Анг/Рус/Каз, Длина кабеля 1,5 метра, Кол-во стандартных клавиш 104, Защита от пролива воды/кофе, Белый</t>
  </si>
  <si>
    <t>RZ01-03730600-R3M1</t>
  </si>
  <si>
    <t>Компьютерная мышь Razer Orochi V2 - Roblox Edition</t>
  </si>
  <si>
    <t>RZ04-02890200-R3M1</t>
  </si>
  <si>
    <t>Гарнитура Razer Kraken X for Console</t>
  </si>
  <si>
    <t>Гарнитура, Razer, Kraken X for Console, RZ04-02890200-R3M1, Игровая гарнитура, Микрофон поворотный гибкий, Динамики 50 мм, 7.1 Surround Sound, Диапазон частот: 12 Гц – 28 кГц , Чувствительность при 1 кГц: 109±3 дБ, 3,5 мм (mini jack), Черный</t>
  </si>
  <si>
    <t>RZ04-04530200-R3M1</t>
  </si>
  <si>
    <t>Гарнитура Razer Blackshark V2 Pro (2023)- White Edition</t>
  </si>
  <si>
    <t>Гарнитура, Razer, Blackshark V2 Pro, RZ04-04530200-R3M1, Игровая гарнитура, Беспроводные, 7.1 Surround Sound, 12 - 28000 Гц, 100 дБ, 32 Ом, 50 мм, Микрофон однонаправленный подвижный, 100 Гц – 10000 Гц, - 42 дБ, Проводные, 3,5 мм (mini jack), Белый</t>
  </si>
  <si>
    <t>RZ04-04530100-R3M1</t>
  </si>
  <si>
    <t>Гарнитура Razer Blackshark V2 Pro (2023)</t>
  </si>
  <si>
    <t>Гарнитура, Razer, Blackshark V2 Pro, RZ04-04530100-R3M1, Игровая гарнитура, Беспроводные, 7.1 Surround Sound, 12 - 28000 Гц, 100 дБ, 32 Ом, 50 мм, Микрофон однонаправленный подвижный, 100 Гц – 10000 Гц, - 42 дБ, Проводные, 3,5 мм (mini jack), Черный</t>
  </si>
  <si>
    <t>RZ04-03980200-R3G1</t>
  </si>
  <si>
    <t>Гарнитура Razer Kaira Hyperspeed for PlayStation 5 - White</t>
  </si>
  <si>
    <t>Гарнитура, Razer, Kaira for PlayStation, RZ04-03980200-R3G1, Игровая гарнитура, Микрофон поворотный гибкий, Динамики 50 мм, Диапазон частот: 20 Гц – 20 кГц , Чувствительность микрофона при 1 кГц: –42дБ·В/Па, 1кГц, беспроводные, Белый</t>
  </si>
  <si>
    <t>RZ04-04030200-R3G1</t>
  </si>
  <si>
    <t>Гарнитура Razer Kaira Pro Hyperspeed for PlayStation 5 - White</t>
  </si>
  <si>
    <t>Гарнитура, Razer, Kaira for PlayStation, RZ04-04030200-R3G1, Игровая гарнитура, Микрофон поворотный гибкий, Динамики 50 мм, Диапазон частот: 20 Гц – 20 кГц , Чувствительность микрофона при 1 кГц: –42дБ·В/Па, 1кГц, беспроводные, Белый</t>
  </si>
  <si>
    <t>RZ04-04430400-R3M1</t>
  </si>
  <si>
    <t>Гарнитура Razer Barracuda X 2022 Roblox Edition</t>
  </si>
  <si>
    <t>Гарнитура, Razer, Barracuda X 2022 Roblox Edition,RZ04-04430400-R3M1, Беспроводные, 20 – 20 000 Гц, 32 Ом при 1 кГц, Пассивное шумоподавление, Микрофон съемный, Динамики 40 мм, USB-C, Черный</t>
  </si>
  <si>
    <t>X2 White</t>
  </si>
  <si>
    <t>Наушники Edifier X2 White</t>
  </si>
  <si>
    <t>Наушники, Edifier, X2, Bluetooth 5.1, Встроенный микрофон, Диаметр динамика 13 мм, USB-TypeC, Радиус действия 10 м, Белый</t>
  </si>
  <si>
    <t>CGR-EVO</t>
  </si>
  <si>
    <t>Игровое компьютерное кресло Cougar ARMOR EVO</t>
  </si>
  <si>
    <t>Игровое компьютерное кресло, Cougar, ARMOR EVO, Искусственная кожа PU AIR, (Ш)59*(Г)58*(В)132 (139) см, Чёрно-Оранжевый</t>
  </si>
  <si>
    <t>КТ-616</t>
  </si>
  <si>
    <t>КТ-2050-3</t>
  </si>
  <si>
    <t>Тостер Kitfort КТ-2050-3 бирюзовый</t>
  </si>
  <si>
    <t>Тостер, Kitfort, КТ-2050-3, Мощность 850W, пластик, 2 слота для тостов,7 степеней поджаривания тостов, Автоотключение, Функция размораживания, Функция подогрева, Бирюзовый</t>
  </si>
  <si>
    <t>КТ-537-2</t>
  </si>
  <si>
    <t>Ручной автомобильный пылесос Kitfort КТ-537-2 черно-красный</t>
  </si>
  <si>
    <t>Ручной автомобильный пылесос, Kitfort, КТ-537-2, Мощность 75W, Электропитание от прикуривателя, Пластик,Длина шнура 4.5.м, Черно-красный,</t>
  </si>
  <si>
    <t>IP видеокамера, Dahua, DH-IPC-HDW1431T1P-ZS-2812, Купольная, CMOS-матрица 1/3", Механический ИК-фильтр, Функция день/ночь, 4.0 мега., 0.03 лк/F=1.6, Объектив: f = 2,8 мм – 12 мм, Скор. записи: 2560  1440 до 25/30 к/c, DC 12В, PoE (802.3af)</t>
  </si>
  <si>
    <t>Коммутатор, D-Link, DES-1005C/B1A, Настольный, неуправляемый, 5 портов 10/100M RJ45, Корпус пластик</t>
  </si>
  <si>
    <t>Коммутатор, D-Link, DGS-1008D/K2A, Настольный, неуправляемый, 8 портов 10/100/1000М, Корпус металл</t>
  </si>
  <si>
    <t>Коммутатор, TP-Link, LS1005, Неуправляемый, 5-портовый 10/100 Мбит/с настольный коммутатор.</t>
  </si>
  <si>
    <t>Коммутатор, TP-Link, TL-SF1005D, Миниатюрный, неуправляемый, 5 портов 10/100M RJ45, Корпус пластик</t>
  </si>
  <si>
    <t>Коммутатор , TP-Link, LS1008, Неуправляемый, 8 портов 10/100 Мбит/с RJ45 с автосогласованием и Auto-MDI/MDIX</t>
  </si>
  <si>
    <t>Коммутатор, TP-Link, TL-SF1008D, Миниатюрный, неуправляемый, 8 портов 10/100M RJ45, Корпус пластик</t>
  </si>
  <si>
    <t>Коммутатор, TP-Link, LS1005G, настольный, неуправляемый, 5 портов 10/100/1000M RJ-45, корпус пластик</t>
  </si>
  <si>
    <t>Коммутатор, TP-Link, TL-SG1005D, Настольный, неуправляемый, 5 портов 10/100/1000M RJ45, Корпус пластик</t>
  </si>
  <si>
    <t>Коммутатор, TP-Link, LS105G, Неуправляемый, настольный, 5-портовый 10/100/1000 Мбит/с с автосогласованием,авто-MDI/MDIX</t>
  </si>
  <si>
    <t>Коммутатор, TP-Link, TL-SG105S, Настольный, неуправляемый, 5 портов 10/100/1000M RJ45, Auto-MDI/MDIX</t>
  </si>
  <si>
    <t>Коммутатор, TP-Link, LS1008G, Неуправляемый 8-портовый 10/100/1000 Мбит/с настольный коммутатор.</t>
  </si>
  <si>
    <t>Коммутатор, TP-Link, TL-SG1008D, Настольный, неуправляемый, 8 портов 10/100/1000М, Корпус пластик</t>
  </si>
  <si>
    <t>Коммутатор, TP-Link, LS108G, Неуправляемый, 8-портовый 10/100/1000 Мбит/с настольный коммутатор</t>
  </si>
  <si>
    <t>Коммутатор, TP-Link, TL-SG108, Настольный, неуправляемый, 8 портов 10/100/1000М, Корпус металл</t>
  </si>
  <si>
    <t>Коммутатор, TP-Link, TL-SF1016D, Настольный, неуправляемый, 16 портов 10/100M RJ45, Корпус пластик</t>
  </si>
  <si>
    <t>Коммутатор, TP-Link, TL-SG1008, 19-дюймовый стоечный, неуправляемый, 8 портов 10/100/1000М, Корпус металл, 1U</t>
  </si>
  <si>
    <t>QSTC-8849</t>
  </si>
  <si>
    <t>Кабель оптоволоконный ИК/Д2-Т-А6-1.2 кН</t>
  </si>
  <si>
    <t>Кабель оптоволоконный, Интегра,ИК/Д2-Т-А6-1.2 кН, плоский, пруток 1,7 мм, предназначены для подвеса на опорах линий связи, между зданиями и сооружениями.</t>
  </si>
  <si>
    <t>Кабель оптоволоконный ИК/Д2-Т-А2-1.2 кН</t>
  </si>
  <si>
    <t>Кабель оптоволоконный, Интегра,ИК/Д2-Т-А2-1.2 кН ,плоский, пруток 1,7 мм, предназначены для подвеса на опорах линий связи, между зданиями и сооружениями.</t>
  </si>
  <si>
    <t>QSTC-8850</t>
  </si>
  <si>
    <t>Кабель оптоволоконный ИК/Д2-Т-А8-1.2 кН</t>
  </si>
  <si>
    <t>Кабель оптоволоконный, Интегра,ИК/Д2-Т-А8-1.2 кН ,плоский, пруток 1,7 мм, предназначены для подвеса на опорах линий связи, между зданиями и сооружениями.</t>
  </si>
  <si>
    <t>QSTC-8851</t>
  </si>
  <si>
    <t>Кабель оптоволоконный ИК/Д2-Т-А12-1.2 кН</t>
  </si>
  <si>
    <t>Кабель оптоволоконный,Интегра, ИК/Д2-Т-А12-1.2 кН ,плоский, пруток 1,7 мм, предназначены для подвеса на опорах линий связи, между зданиями и сооружениями.</t>
  </si>
  <si>
    <t>Автоматический выключатель CHINT NXB-63 2P 3A C 6kA</t>
  </si>
  <si>
    <t>Автоматический выключатель, CHINT, NXB-63, 2P 3A C 6kA 814088</t>
  </si>
  <si>
    <t>Воздушный автоматический выключатель CHINT NA1-4000-4000M/3P 4000A 80kA AC220B тип М выкатной</t>
  </si>
  <si>
    <t>Воздушный автоматический выключатель, CHINT, NA1-4000-4000M/3P, 4000A 80kA AC220B тип М выкатной 101102</t>
  </si>
  <si>
    <t>103450557_864847</t>
  </si>
  <si>
    <t>101910852_674715</t>
  </si>
  <si>
    <t>108843865_463760</t>
  </si>
  <si>
    <t>104692925_812198</t>
  </si>
  <si>
    <t>112209403_713398</t>
  </si>
  <si>
    <t>109188928_924248</t>
  </si>
  <si>
    <t>112549922_302048</t>
  </si>
  <si>
    <t>100090223_524131</t>
  </si>
  <si>
    <t>107849573_692105</t>
  </si>
  <si>
    <t>107849502_395961</t>
  </si>
  <si>
    <t>107849542_906923</t>
  </si>
  <si>
    <t>106365913_263852</t>
  </si>
  <si>
    <t>107918836_196491</t>
  </si>
  <si>
    <t>105664680_531898</t>
  </si>
  <si>
    <t>106788911_699627</t>
  </si>
  <si>
    <t>106788494_445761</t>
  </si>
  <si>
    <t>102034316_895102</t>
  </si>
  <si>
    <t>101752642_352877</t>
  </si>
  <si>
    <t>104972163_347346</t>
  </si>
  <si>
    <t>100050515_359224</t>
  </si>
  <si>
    <t>100056052_233025</t>
  </si>
  <si>
    <t>105318406_493565</t>
  </si>
  <si>
    <t>100167374_495860</t>
  </si>
  <si>
    <t>7300299_411340</t>
  </si>
  <si>
    <t>101568922_919162</t>
  </si>
  <si>
    <t>105541966_196862</t>
  </si>
  <si>
    <t>Переходник SVC Schuko на 4хС13</t>
  </si>
  <si>
    <t>Wi-Fi видеокамера Imou Bulb Cam 5MP</t>
  </si>
  <si>
    <t>Монтажная коробка, Dahua, DH-PFA123, алюминий, водонеприницаемая</t>
  </si>
  <si>
    <t>Патч Корд Оптоволоконный LC/APC-LC/APC SM 9/125 Simplex 2.0мм 1 м</t>
  </si>
  <si>
    <t>Патч корд оптоволоконный,, LC/APC-LC/APC SM 9/125 Simplex 2.0мм 1 м, LSZH</t>
  </si>
  <si>
    <t>Патч Корд Оптоволоконный SC/APC-LC/APC SM 9/125 Simplex 2.0мм 1 м</t>
  </si>
  <si>
    <t>Патч корд оптоволоконный,, SC/APC-LC/APC SM 9/125 Simplex 2.0мм 1 м, LSZH</t>
  </si>
  <si>
    <t>B0520SB0-DE</t>
  </si>
  <si>
    <t>Сетевой Фильтр CyberPower B0520SB0-DE</t>
  </si>
  <si>
    <t>Сетевой Фильтр, CyberPower, B0520SB0-DE, 1,8м, 5 розеток, 10А, 350Дж, черный цвет</t>
  </si>
  <si>
    <t>B0520SUC0-DE</t>
  </si>
  <si>
    <t>Сетевой Фильтр CyberPower B0520SUC0-DE</t>
  </si>
  <si>
    <t>Сетевой Фильтр, CyberPower, B0520SUC0-DE NEW 1,8м, 5 розеток, 10А, 350Дж, 2 USB 2,4A, черный цвет</t>
  </si>
  <si>
    <t>B0620SB0-DE</t>
  </si>
  <si>
    <t>Сетевой Фильтр CyberPower B0620SB0-DE</t>
  </si>
  <si>
    <t>Сетевой Фильтр, CyberPower, B0620SB0-DE, 1,8м, 6 розеток, 10А, 350Дж, черный цвет</t>
  </si>
  <si>
    <t>P0420SUC0-DE</t>
  </si>
  <si>
    <t>Сетевой Фильтр CyberPower P0420SUC0-DE</t>
  </si>
  <si>
    <t>Сетевой Фильтр, CyberPower, P0420SUC0-DE, Длина кабеля:1,8м, Выходные разъемы: 4 розетки, 10А, 350Дж, 2 USB 2,4A, черный цвет</t>
  </si>
  <si>
    <t>RC81-03630101-0000</t>
  </si>
  <si>
    <t>Рюкзак для геймера Razer Rogue 13 Backpack V3 - Black</t>
  </si>
  <si>
    <t>Рюкзак для геймера, Razer, Rogue 13 Backpack V3 - Black, RC81-03630101-0000, износостойкий и водостойкий, Мягкий TPU материал с защитой от царапин, Специальное отделение для ноутбука, Застежки на молнии с водонепроницаемой лентой, для ноутбуков с диагональю до 13,3 дюйма, 410 мм x 260 мм x 143 мм, черный</t>
  </si>
  <si>
    <t>8501-231</t>
  </si>
  <si>
    <t>Видеокамера для конференций Jabra PanaCast 50 VBS</t>
  </si>
  <si>
    <t>Видеокамера для конференций, Jabra, 8501-231, Jabra PanaCast 50 VBS, EMEA, Panoramic-4K, 180°, Intelligent Zoom, 2x RJ45, 1x HDMI, USB-C, USB-A</t>
  </si>
  <si>
    <t xml:space="preserve">    DH-IPC-HDW1230T1P-0280B Dahua купольная 2M IP камера объектив 2,8 мм, с ИК подсветкой (до 30м)</t>
  </si>
  <si>
    <t>10000016463</t>
  </si>
  <si>
    <t xml:space="preserve">    DH-IPC-HDW1431T1P-A-0280B, Dahua, Купольная видеокамера, встроенный микрофон, CMOS-матрица 1/2.7"</t>
  </si>
  <si>
    <t>10000017514</t>
  </si>
  <si>
    <t xml:space="preserve">    DH-IPC-HDW2449TP-S-IL-0280B Dahua купольная 4M IP камера, объектив 2.8 мм, с ИК подсветкой (до 30м)</t>
  </si>
  <si>
    <t>10000019043</t>
  </si>
  <si>
    <t>10000019248</t>
  </si>
  <si>
    <t>MR60X</t>
  </si>
  <si>
    <t>Маршрутизатор Mercusys MR60X</t>
  </si>
  <si>
    <t>Маршрутизатор, Mercusys, MR60X, 802.11a/b/g/n/ac/ax, AX1500, 1 гигабитный порт WAN + 2 гигабитных порта LAN</t>
  </si>
  <si>
    <t>T215</t>
  </si>
  <si>
    <t>Монитор 21.5'' X-game T215</t>
  </si>
  <si>
    <t>Источник бесперебойного питания, SVC, V-650-F, Мощность 650ВА/390Вт, Диапазон работы AVR: 165-275В, Бат.: 12В/9 Ач*1шт., 3 вых.: 2 Shuko CEE7+1 IEC C13 (Bypass), Чёрный</t>
  </si>
  <si>
    <t>DLS-ERC300x180W</t>
  </si>
  <si>
    <t>Экран моторизированный (с пультом Д/У) Deluxe DLS-ERC300x180W (118"х70"), Ø - 137", 16:9</t>
  </si>
  <si>
    <t>Экран моторизированный (с пультом Д/У), Deluxe, DLS-ERC300x180W, Настенный/потолочный, Рабочая поверхность 292x172 см., 16:9, Matt white, Белый</t>
  </si>
  <si>
    <t>Cветильник Philips WT045C LED12/NW PSU CFW L1054</t>
  </si>
  <si>
    <t>Cветильник Philips WT045C LED12/NW PSU CFW L1065</t>
  </si>
  <si>
    <t xml:space="preserve">    DH-IPC-HDBW2441EP-S-0280B Купольная видеокамера, Dahua, 4.0 мега., Объектив: f=2.8мм</t>
  </si>
  <si>
    <t xml:space="preserve">    Инвертор, SVC, DI-600-F-LCD (360W)</t>
  </si>
  <si>
    <t>10000006297</t>
  </si>
  <si>
    <t xml:space="preserve">    Инвертор, SVC, DI-800-F-LCD (640W)</t>
  </si>
  <si>
    <t>10000006298</t>
  </si>
  <si>
    <t xml:space="preserve">    Инвертор, SVC, DIL-1000 (800W)</t>
  </si>
  <si>
    <t>10000006591</t>
  </si>
  <si>
    <t xml:space="preserve">    Инвертор, SVC, DIL-1200 (1000W)</t>
  </si>
  <si>
    <t>10000006592</t>
  </si>
  <si>
    <t xml:space="preserve">    Инвертор, SVC, DIL-600 (360W)</t>
  </si>
  <si>
    <t>10000006589</t>
  </si>
  <si>
    <t>Шредер HSM SECURIO B24 (1.9x 15mm)</t>
  </si>
  <si>
    <t>Шредер HSM Shredstar X10 (4,5x 30mm)</t>
  </si>
  <si>
    <t>Шредер HSM SECURIO C18 (3.9x 30mm)</t>
  </si>
  <si>
    <t>108489437_988913</t>
  </si>
  <si>
    <t>103465357_604390</t>
  </si>
  <si>
    <t>100803831_670440</t>
  </si>
  <si>
    <t>106198921_310625</t>
  </si>
  <si>
    <t>106628630_176887</t>
  </si>
  <si>
    <t>106628633_194381</t>
  </si>
  <si>
    <t>Источник бесперебойного питания, Legrand, Keor SPX 1000 ВА 310302, Мощность 1000ВА/600Вт, Линейно-интерактивный, Напольный, LED индикаторы/USB, Диапазон работы AVR:160-290В, Бат.: 12В/7Ач.*2 шт., Вых: 4 x Мультистандартные, Чёрный</t>
  </si>
  <si>
    <t>S301</t>
  </si>
  <si>
    <t>Электробритва Xiaomi Electric Shaver S301 Черный</t>
  </si>
  <si>
    <t>Электробритва, Xiaomi, S301 (BHR7461GL), Electric Shaver, роторная, 90 дней автономной работы, 2 режима скорости, IPX7, Черный</t>
  </si>
  <si>
    <t>Сетевой фильтр SHIP 700573102 2м. 220 в.</t>
  </si>
  <si>
    <t>Сетевой фильтр, SHIP, 700573102, Для шкафов и стоек размера 19", 7 Розеток C13 + 3 розетки типа C19, 2 м, 16A, 4000W, 220 в.,Чёрный</t>
  </si>
  <si>
    <t>&gt;54</t>
  </si>
  <si>
    <t>&gt;10</t>
  </si>
  <si>
    <t>104031</t>
  </si>
  <si>
    <t>Шредер, HSM, Pure 220 (4x 25mm) 2323111, фрагмент 4x 25мм, P-4, режущая способность 6-7л, Ёмкость корзины 25л, Уничтожение кредитные карты/Скрепы, ножи из твёрдой стали, белый</t>
  </si>
  <si>
    <t>Шредер, HSM, SECURIO AF100 (4x 25mm) 2063111, фрагмент 4x 25мм, P-4, автоподача 100л, режущая способность 5-6л, Ёмкость корзины 25л, Уничтожение кредитные карты/Скрепы, ножи из твёрдой стали, белый</t>
  </si>
  <si>
    <t>Шредер, HSM, Shredstar S10 (6mm) 1042121, фрагмент 6мм, P-2, режущая способность 10л, Ёмкость корзины 18л, продольная резка, Уничтожение CD/кредитные карты/Скрепы, белый</t>
  </si>
  <si>
    <t>Шредер, HSM, Shredstar X6 pro (2x 15mm) 1046111, фрагмент 2x 15мм, P-5, режущая способность 6л, Ёмкость корзины 20л, Уничтожение CD/кредитные карты/Скрепы, белый</t>
  </si>
  <si>
    <t>Шредер, HSM, SECURIO B24 (1.9x 15mm) 1782111, фрагмент 1.9x 15мм, P-5, режущая способность 9-11л, Ёмкость корзины 35л, Уничтожение кредитные карты/Скрепы, ножи из твёрдой стали, белый</t>
  </si>
  <si>
    <t>Шредер, HSM, Shredstar X10 1045111, фрагмент 4,5x 30мм, P-4, режущая способность 10л, Ёмкость корзины 20л, Уничтожение CD/кредитные карты/Скрепы, белый</t>
  </si>
  <si>
    <t>Шредер, HSM, SECURIO C18 (3.9x 30mm) 1913121, фрагмент 3.9x 30мм, P-4, режущая способность 8-9л, Ёмкость корзины 25л, Уничтожение кредитные карты/Скрепы, ножи из твёрдой стали, белый</t>
  </si>
  <si>
    <t>CST-28RB</t>
  </si>
  <si>
    <t>Сменное лезвие для CST-28 Jonard Tools CST-28RB</t>
  </si>
  <si>
    <t>Сменное лезвие для CST-28, Jonard Tools, CST-28RB</t>
  </si>
  <si>
    <t>KN-7</t>
  </si>
  <si>
    <t>Эргономичный нож для разделки кабеля Jonard Tools KN-7</t>
  </si>
  <si>
    <t>Эргономичный нож для разделки кабеля, Jonard Tools, KN-7</t>
  </si>
  <si>
    <t>TK-19</t>
  </si>
  <si>
    <t>Набор инструментов для ремонта смартфонов и планшетов Jonard Tools TK-19</t>
  </si>
  <si>
    <t>Набор инструментов для ремонта смартфонов и планшетов, Jonard Tools,TK-19</t>
  </si>
  <si>
    <t>UC-4569</t>
  </si>
  <si>
    <t>Кримпер для обжима сквозных коннекторов Jonard Tools UC-4569</t>
  </si>
  <si>
    <t>Кримпер для обжима сквозных коннекторов, Jonard Tools, UC-4569, RJ45, RJ11/12, RJ 22</t>
  </si>
  <si>
    <t>FCT-200</t>
  </si>
  <si>
    <t>Инструмент для установки/извлечения коннекторов LC Jonard Tools FCT-200</t>
  </si>
  <si>
    <t>Инструмент для установки/извлечения коннекторов LC, Jonard Tools, FCT-200</t>
  </si>
  <si>
    <t>FOD-2000</t>
  </si>
  <si>
    <t>Стриппер для разделки плоского кабеля Jonard Tools FOD-2000</t>
  </si>
  <si>
    <t>Стриппер для разделки плоского кабеля, Jonard Tools, FOD-2000, шириной 7.7 - 8.9 мм и высотой 3.9 - 4.7 мм</t>
  </si>
  <si>
    <t>JIC-1626</t>
  </si>
  <si>
    <t>Инструмент для снятия изоляции с проводов (стриппер) Jonard Tools JIC-1626</t>
  </si>
  <si>
    <t>Инструмент для снятия изоляции с проводов (стриппер), Jonard Tools, JIC-1626, 0,4-1,3 мм</t>
  </si>
  <si>
    <t>SDK-8</t>
  </si>
  <si>
    <t>Набор отвёрток Jonard Tools SDK-8</t>
  </si>
  <si>
    <t>Набор отвёрток, Jonard Tools, SDK-8, 8 штук</t>
  </si>
  <si>
    <t>WS-5</t>
  </si>
  <si>
    <t>Стриппер регулируемый для провода Jonard Tools WS-5</t>
  </si>
  <si>
    <t>Стриппер регулируемый для провода, Jonard Tools, WS-5, 0.25 - 2.6 мм</t>
  </si>
  <si>
    <t>ES-1964</t>
  </si>
  <si>
    <t>Ножницы с зазубренным лезвием и V-канавками для зачистки проводов Jonard Tools ES-1964</t>
  </si>
  <si>
    <t>Ножницы с зазубренным лезвием и V-канавками для зачистки проводов, Jonard Tools, ES-1964, 0,5-1 мм</t>
  </si>
  <si>
    <t>WSA-1430</t>
  </si>
  <si>
    <t>Инструмент для снятия изоляции (стриппер) Jonard Tools WSA-1430</t>
  </si>
  <si>
    <t>Инструмент для снятия изоляции (стриппер), Jonard Tools, WSA-1430, самонастраивающийся, 0,05 - 2,5 мм2</t>
  </si>
  <si>
    <t>WRC-14</t>
  </si>
  <si>
    <t>Тросорез кованый для перекусывания стальных тросов и проволоки Jonard Tools WRC-14</t>
  </si>
  <si>
    <t>Тросорез кованый для перекусывания стальных тросов и проволоки, Jonard Tools, WRC-14, до 6 мм</t>
  </si>
  <si>
    <t>CST-1900</t>
  </si>
  <si>
    <t>Инструмент для снятия изоляции с кабеля Jonard Tools CST-1900</t>
  </si>
  <si>
    <t>Инструмент для снятия изоляции с кабеля, Jonard Tools, CST-1900, для 4,5 - 29 мм</t>
  </si>
  <si>
    <t>JIC-375</t>
  </si>
  <si>
    <t>Стриппер для оптоволокна Jonard Tools JIC-375</t>
  </si>
  <si>
    <t>Стриппер для оптоволокна, Jonard Tools, JIC-375, для 125, 250, 900 мкм,1.6-3 мм.</t>
  </si>
  <si>
    <t>JIC-186</t>
  </si>
  <si>
    <t>Ножницы из высокоуглеродистой стали для резки кевларовых нитей Jonard Tools JIC-186</t>
  </si>
  <si>
    <t>Ножницы из высокоуглеродистой стали для резки кевларовых нитей, Jonard Tools, JIC-186</t>
  </si>
  <si>
    <t>FDS-312</t>
  </si>
  <si>
    <t>Стриппер для плоского оптического FTTH Drop кабеля Jonard Tools FDS-312</t>
  </si>
  <si>
    <t>Стриппер для плоского оптического FTTH Drop кабеля, Jonard Tools, FDS-312, 3.1 x 2.0 мм</t>
  </si>
  <si>
    <t>CST-28</t>
  </si>
  <si>
    <t>Прецизионный стриппер для кабеля Jonard Tools CST-28</t>
  </si>
  <si>
    <t>Прецизионный стриппер для кабеля, Jonard Tools, CST-28, Для снятия оболочки кабеля (Stripper)</t>
  </si>
  <si>
    <t>MCT-468</t>
  </si>
  <si>
    <t>Кабельный тестер, Jonard Tools, MCT-468, Для тестирования RJ-11 RJ-12 RJ-45</t>
  </si>
  <si>
    <t>10000018143</t>
  </si>
  <si>
    <t>10000018145</t>
  </si>
  <si>
    <t xml:space="preserve">    CP900EPFCLCD Источник бесперебойного питания, CyberPower, Мощность 900ВА/540В</t>
  </si>
  <si>
    <t>10000018641</t>
  </si>
  <si>
    <t xml:space="preserve">    UPS, SVC, V-1200-L, Мощность 1200ВА/720Вт, Диапазон работы AVR: 165-275В, Бат.: 12В/7 Ач*2шт., 3 вых</t>
  </si>
  <si>
    <t>10000015207</t>
  </si>
  <si>
    <t xml:space="preserve">    UT1500E, Источник бесперебойного питания, CyberPower, Мощность 1500ВА/900Вт</t>
  </si>
  <si>
    <t>10000018990</t>
  </si>
  <si>
    <t xml:space="preserve">    UT850E Интерактивный ИБП, CyberPower UT850E, выходная мощность 850VA/480W</t>
  </si>
  <si>
    <t>10000011087</t>
  </si>
  <si>
    <t xml:space="preserve">    Источник бесперебойного питания, Legrand, Keor SP 800 ВА 310184, Мощность 800ВА/480Вт, Линейно-интер</t>
  </si>
  <si>
    <t>10000019730</t>
  </si>
  <si>
    <t>MZ-77E2T0BW</t>
  </si>
  <si>
    <t>Твердотельный накопитель SSD Samsung 870 EVO 2000 ГБ SATA 2.5"</t>
  </si>
  <si>
    <t>Твердотельный накопитель SSD, Samsung, 870 EVO, 2000 ГБ, SATA 2.5", 560/530 Мб/с</t>
  </si>
  <si>
    <t>E1009</t>
  </si>
  <si>
    <t>Наушники 1MORE Piston Fit In-Ear Headphones E1009 Серый</t>
  </si>
  <si>
    <t>Наушники,1MORE, Piston Fit In-Ear Headphones E1009, Серый</t>
  </si>
  <si>
    <t>EO007</t>
  </si>
  <si>
    <t>Наушники 1MORE Neo EO007 Сиреневый</t>
  </si>
  <si>
    <t>Наушники,1MORE, Neo, EO007, Внутриканальные, Беспроводные, 2,400 ГГц – 2,4835 ГГц, 32 Oм, Мощность 5мВт, Размер 29 x 16.3 x 19 мм( наушник)/60 x 42 x 22.5 мм( кейс), Емкость аккумулятора 40 мАч(наушник)/410 мАч (кейс), Время заряда 70 минут( наушник)/100 минут( кейс), Время работы 11ч, Bluetooth® 5.2, HFP A2DP /AVRCP, Вес 39,7гр, Сиреневый</t>
  </si>
  <si>
    <t>ES602</t>
  </si>
  <si>
    <t>Наушники 1MORE Colorbuds 2 ES602 Золотой</t>
  </si>
  <si>
    <t>Наушники,1MORE, Colorbuds 2 ES602, Внутриканальные, Беспроводные, 2,400 ГГц – 2,4835 ГГц, 32 Oм, Мощность 5мВт, Размер 272120 мм( наушник)/603038 мм( кейс), Емкость аккумулятора 55 мАч(наушник)/410 мАч (кейс), Время заряда 70 минут( наушник)/85 минут( кейс), Время работы 24ч, Bluetooth® 5.2, HFP A2DP /AVRCP, Вес 36.5 г, Золотой</t>
  </si>
  <si>
    <t>ES903</t>
  </si>
  <si>
    <t>Наушники 1MORE AERO ES903 Черный</t>
  </si>
  <si>
    <t>Наушники,1MORE, AERO ES903, Внутриканальные, Беспроводные, Пространственный звук 2,400 ГГц – 2,4835 ГГц, 32 Oм, Мощность 5мВт, Размер 39,42  20,33  24,36 мм( наушник)/61,99  58,40  25,5 мм( кейс), Емкость аккумулятора 40 мАч(наушник)/450 мАч (кейс), Время заряда 1ч( наушник)/ 2ч( кейс), Время работы 7ч (наушник)/28ч (кейс), Bluetooth® 5.2, HFP A2DP /AVRCP, Вес 55,1 г, Черный</t>
  </si>
  <si>
    <t>Наушники 1MORE AERO ES903 Белый</t>
  </si>
  <si>
    <t>Наушники,1MORE, AERO ES903, Внутриканальные, Беспроводные, Пространственный звук 2,400 ГГц – 2,4835 ГГц, 32 Oм, Мощность 5мВт, Размер 39,42  20,33  24,36 мм( наушник)/61,99  58,40  25,5 мм( кейс), Емкость аккумулятора 40 мАч(наушник)/450 мАч (кейс), Время заряда 1ч( наушник)/ 2ч( кейс), Время работы 7ч (наушник)/28ч (кейс), Bluetooth® 5.2, HFP A2DP /AVRCP, Вес 55,1 г, Белый</t>
  </si>
  <si>
    <t>EF606</t>
  </si>
  <si>
    <t>Наушники 1MORE Sport S30 EF606 Белый</t>
  </si>
  <si>
    <t>Наушники,1MORE,Sport S30 EF606 , Внутриканальные, Беспроводные, 2,400 ГГц – 2,4835 ГГц, 16 Oм, Размер 44,92  47,11  22,64 мм( наушник)/104,8  54,6  30,0 мм( кейс), Емкость аккумулятора 85 мАч(наушник)/600 мАч (кейс), Время заряда 90 минут( наушник)/120 минут( кейс), Время работы 30ч, Bluetooth® 5.3, HFP A2DP /AVRCP, Вес 79.5, Белый</t>
  </si>
  <si>
    <t>EO009</t>
  </si>
  <si>
    <t>Наушники 1MORE AirFree Buds EO009 Белый</t>
  </si>
  <si>
    <t>Наушники,1MORE, AirFree Buds EO009 , Внутриканальные, Беспроводные, 2,400 ГГц – 2,4835 ГГц, 16 Oм, Размер 50,68  38,27  20,26 мм( наушник)/ 866529,8 мм( кейс), Емкость аккумулятора 60 мАч(наушник)/500 мАч (кейс), Время заряда 80 минут( наушник)/90 минут( кейс), Время работы 40ч, Bluetooth® 5.3, Вес 82,5 г(без шнурка), Белый</t>
  </si>
  <si>
    <t>Наушники 1MORE AirFree Buds EO009 Черный</t>
  </si>
  <si>
    <t>Наушники,1MORE, AirFree Buds EO009 , Внутриканальные, Беспроводные, 2,400 ГГц – 2,4835 ГГц, 16 Oм, Размер 50,68  38,27  20,26 мм( наушник)/ 866529,8 мм( кейс), Емкость аккумулятора 60 мАч(наушник)/500 мАч (кейс), Время заряда 80 минут( наушник)/90 минут( кейс), Время работы 40ч, Bluetooth® 5.3, Вес 82,5 г(без шнурка), Черный</t>
  </si>
  <si>
    <t>CT-2385</t>
  </si>
  <si>
    <t>CT-2101</t>
  </si>
  <si>
    <t>CT-2359</t>
  </si>
  <si>
    <t>Утюг, Centek, CT-2359, 3000W, Керамическ подошва, 320мл, Паровой удар, Самоочистка, Защ протекания, Red</t>
  </si>
  <si>
    <t>CT-1658</t>
  </si>
  <si>
    <t>CT-1432 BLACK</t>
  </si>
  <si>
    <t>Тостер, Centek, СТ-1432, 850Вт, 7 уровней прожарки, 2 тоста, Поддон, Стоп, Подогрев, Разморозка, Черный</t>
  </si>
  <si>
    <t>CT-1432 WHITE</t>
  </si>
  <si>
    <t>Тостер, Centek, СТ-1432, 850W, 7 уровней прожарки, 2 тоста, Поддон, Стоп, Подогрев, Разморозка, Белый</t>
  </si>
  <si>
    <t>CT-1422 GRAY</t>
  </si>
  <si>
    <t>Тостер, Centek, CT-1422, 850W, 7 уровней прожарки, 2 тоста, Поддон, стоп, Подогрев, Разморозка, Серый</t>
  </si>
  <si>
    <t>CT-1422 WHITE</t>
  </si>
  <si>
    <t>CT-1474</t>
  </si>
  <si>
    <t>CT-1840-60 SS</t>
  </si>
  <si>
    <t>Вытяжка Centek СТ-1840-60 SS (сталь)</t>
  </si>
  <si>
    <t>Вытяжка, Centek, СТ-1840-60 SS, Ширина 60см, Слайдер, 600 м3/час, 67W, Диаметр 150мм, Сталь</t>
  </si>
  <si>
    <t>CT-2150</t>
  </si>
  <si>
    <t>CT-1005 Black</t>
  </si>
  <si>
    <t>CT-1005 White</t>
  </si>
  <si>
    <t>CT-5104</t>
  </si>
  <si>
    <t>Ультразвуковой увлажнитель воздуха Centek СТ-5104</t>
  </si>
  <si>
    <t>Ультразвуковой увлажнитель воздуха, Centek, СТ-5104, 200мл*ч, 2,8л, 38дБ, LCD-сенсор, Верх. Залив, Подсветка</t>
  </si>
  <si>
    <t>CT-2198</t>
  </si>
  <si>
    <t>CT-2430 3D</t>
  </si>
  <si>
    <t>CT-2027</t>
  </si>
  <si>
    <t>CT-2240</t>
  </si>
  <si>
    <t>Фен, Centek, CT-2240, 1950W, Диффузор, 2 скорости, 3 режима, Холодный обдув, Soft Touch, Черный, Золотой</t>
  </si>
  <si>
    <t>CT-2109</t>
  </si>
  <si>
    <t>CT-1098 BL</t>
  </si>
  <si>
    <t>Электрическая турка, Centek, CT-1098, 500мл, 480W, Нерж.сталь, Съемная мягкая ручка, Черный</t>
  </si>
  <si>
    <t>CT-1166</t>
  </si>
  <si>
    <t>CT-0092 B</t>
  </si>
  <si>
    <t>Самовар Centek CT-0092 B (черн/рисунок/золото)</t>
  </si>
  <si>
    <t>Самовар, Centek, CT-0092 B, 4.0л, 2100W, поддерж.t, + LED индикатор, Керам зав, Рисунок, Золото, Черный</t>
  </si>
  <si>
    <t>CT-0092 A</t>
  </si>
  <si>
    <t>Самовар Centek CT-0092 A (белый/рисунок/золото)</t>
  </si>
  <si>
    <t>Самовар, Centek, CT-0092 A, 4.0л, 2100W, поддерж.t, + LED индикатор, Керам зав., Рисунок, Золото, Белый</t>
  </si>
  <si>
    <t>CT-1180</t>
  </si>
  <si>
    <t>Электрический вспениватель молока CT-1180</t>
  </si>
  <si>
    <t>CT-0080 White</t>
  </si>
  <si>
    <t>Термопот, Centek, CT-0080, 3л, 850W, 3 способа подачи воды, Корпус из нержавеющей стали, Белый</t>
  </si>
  <si>
    <t>CT-0062</t>
  </si>
  <si>
    <t>CT-0058</t>
  </si>
  <si>
    <t>CT-0012</t>
  </si>
  <si>
    <t>CT-1341 Black</t>
  </si>
  <si>
    <t>CT-1338</t>
  </si>
  <si>
    <t>CT-1623</t>
  </si>
  <si>
    <t>Мясорубка Centek CT-1623</t>
  </si>
  <si>
    <t>Мясорубка, Centek, CT-1623, 2000W, 2 кг*мин, Реверс, Стальной коннектор, 2 диска, 2 насадки</t>
  </si>
  <si>
    <t>CT-1609 Black</t>
  </si>
  <si>
    <t>CT-1609 White</t>
  </si>
  <si>
    <t>CT-1359</t>
  </si>
  <si>
    <t>DHI-ASR2101H</t>
  </si>
  <si>
    <t>Считыватель Dahua DHI-ASR2101H</t>
  </si>
  <si>
    <t>Считыватель, Dahua, DHI-ASR2101H, Mifare, IC/ID-карта, 12В 0.5A DC, IP66</t>
  </si>
  <si>
    <t>DHI-ASR2101H-D</t>
  </si>
  <si>
    <t>Считыватель Dahua DHI-ASR2101H-D</t>
  </si>
  <si>
    <t>Считыватель, Dahua, DHI-ASR2101H-D, EM-Marine, IC/ID-карта, 12В 0.5A DC, IP66</t>
  </si>
  <si>
    <t>Контроллер доступа, Dahua, DHI-ASI1201E, Mifare водонепроницаемый автономный RFID</t>
  </si>
  <si>
    <t>DHI-ASI1201E-D</t>
  </si>
  <si>
    <t>Розетка CHINT AC30-111 с ЗК на DIN-рейку</t>
  </si>
  <si>
    <t>Розетка, CHINT, AC30-111, с ЗК на DIN-рейку 775001</t>
  </si>
  <si>
    <t>5400524_810116</t>
  </si>
  <si>
    <t>5400522_199388</t>
  </si>
  <si>
    <t>5400480_327212</t>
  </si>
  <si>
    <t>5400437_297441</t>
  </si>
  <si>
    <t>5400855_682837</t>
  </si>
  <si>
    <t>preOrder="0"</t>
  </si>
  <si>
    <t>/&gt;&lt;/availabilities&gt;&lt;price&gt;</t>
  </si>
  <si>
    <t xml:space="preserve">&lt;/model&gt;&lt;availabilities&gt;&lt;availability storeId="PP1" </t>
  </si>
  <si>
    <t xml:space="preserve">available="yes" </t>
  </si>
  <si>
    <t xml:space="preserve">available="no" </t>
  </si>
  <si>
    <t>112364843_256399</t>
  </si>
  <si>
    <t>4993-823-189</t>
  </si>
  <si>
    <t>Гарнитура Jabra EVOLVE 20 Mono MS USB-C Проводная</t>
  </si>
  <si>
    <t>Гарнитура, Jabra, 4993-823-189, Jabra EVOLVE 20 Mono MS, USB-C, Проводная, USB-С, накладные, Регулировка громкости, -10°C to + 50°C</t>
  </si>
  <si>
    <t>Внешний SSD диск Kingston 1TB XS1000 Черный</t>
  </si>
  <si>
    <t>Вспомогательный контакт CHINT XF9 для NB1</t>
  </si>
  <si>
    <t>Вспомогательный контакт, CHINT, XF9 для NB1 184994</t>
  </si>
  <si>
    <t>Розетка CHINT CZY14A для JZX-22F(D) 4 контакта</t>
  </si>
  <si>
    <t>Розетка, CHINT, CZY14A 285976, для JZX-22F(D) 4 контакта</t>
  </si>
  <si>
    <t>112364808_811182</t>
  </si>
  <si>
    <t>112364815_333640</t>
  </si>
  <si>
    <t>105631686_861563</t>
  </si>
  <si>
    <t>106339039_253563</t>
  </si>
  <si>
    <t>5400649_665644</t>
  </si>
  <si>
    <t>SJX14ZM</t>
  </si>
  <si>
    <t>Интерфейсный кабель, Xiaomi, Mi USB-C Cable 100см, BHR4422GL/CTL01ZMC/SJX14ZM, Белый</t>
  </si>
  <si>
    <t>Наушники 1MORE Piston Fit In-Ear Headphones E1009 Серебристый</t>
  </si>
  <si>
    <t>Наушники,1MORE, Piston Fit In-Ear Headphones E1009, Внутриканальные, Штекер 3,5мм,100дБ, 20~20,000 Гц, 32 Oм, Длина шнура 1,25м, Мощность 5мВт, Вес 14гр, Серебристый</t>
  </si>
  <si>
    <t>Контактор, CHINT, NXC-160 836516, 160A 380В/АС3 2НО+2НЗ 50Гц</t>
  </si>
  <si>
    <t>Индикатор, CHINT, ND16-22D/2 593073, белый AC/DC230В</t>
  </si>
  <si>
    <t>Индикатор, CHINT, ND16-22D/2 593076, желтый AC/DC230В</t>
  </si>
  <si>
    <t>Индикатор, CHINT, ND16-22DS/2 592938, красный АС/DC24В</t>
  </si>
  <si>
    <t>Блоки контактные, CHINT, NP2-BE102 576726, 1НЗ</t>
  </si>
  <si>
    <t>Шильдик для кнопок, CHINT, NP2 576794, 30мм*45мм NP2-BZ31</t>
  </si>
  <si>
    <t>Узел ремня переноса, Xerox, 607K31220 / 604K57389 / 641S00838 / 604K57382 / 604K57380 / 064K94433 / 604K57381, Для Xerox Phaser 7800, WorkCentre 7525,7530/7535/7545/7556/7830/7835/7845/7855, 200 000 страниц (А4)</t>
  </si>
  <si>
    <t>B0000000037</t>
  </si>
  <si>
    <t>100711015_868796</t>
  </si>
  <si>
    <t>100638200_431789</t>
  </si>
  <si>
    <t>100638011_226706</t>
  </si>
  <si>
    <t>100569490_745502</t>
  </si>
  <si>
    <t>103115038_153689</t>
  </si>
  <si>
    <t>FP1-140 PWM ARGB WH</t>
  </si>
  <si>
    <t>Кулер для компьютерного корпуса AeroCool APNX FP1-140 WH</t>
  </si>
  <si>
    <t>Кулер для компьютерного корпуса, AeroCool, APNX FP1-140 WH, 140мм ARGB, 500-1300об.мин, 86.9CFM, 15.9-32.9dBA, 4pin/5V3PIN, 140х140х30мм, Белый</t>
  </si>
  <si>
    <t>FP2-120 PWM ARGB WH</t>
  </si>
  <si>
    <t>Кулер для компьютерного корпуса AeroCool APNX FP2-120 WH</t>
  </si>
  <si>
    <t>Кулер для компьютерного корпуса, AeroCool, APNX FP2-120 WH, 120мм ARGB, 500-1800об.мин, 83.87CFM, 15,3-34.8dBA, 4pin/5V3PIN, 120х120х30мм, Черно-белый</t>
  </si>
  <si>
    <t>Аппарат для приготовления попкорна Russell Hobbs 24630-56</t>
  </si>
  <si>
    <t>Аппарат для приготовления попкорна, Russell Hobbs, 24630-56, Мощность1200W, Настольный тип установки, Электрические нагревательные элементы, Пластик, Белый</t>
  </si>
  <si>
    <t>Утюг Russell Hobbs 26483-56</t>
  </si>
  <si>
    <t>Утюг, Russell Hobbs, 26483-56, Мощность 2600W, Паровой удар 115 г/мин, Постоянная подача пара 35 г/мин, Керамическая подошва, Функция защиты от накипи, Система "Капля-Стоп", Синий</t>
  </si>
  <si>
    <t>Утюг Russell Hobbs 23971-56</t>
  </si>
  <si>
    <t>Утюг, Russell Hobbs, 23971-56, Мощность 2600W, Керамическая подошва, Паровой удар 145 г/мин, Постоянная подача пара 40 г/мин, Вертикальное отпаривание, Самоочистка от накипи, Синий</t>
  </si>
  <si>
    <t>Утюг Russell Hobbs 20630-56</t>
  </si>
  <si>
    <t>Утюг, Russell Hobbs, 20630-56, Мощность 3100W, Паровой удар 210 г/мин, Постоянная подача пара 45 г/мин, Объем резервуара для воды 350ml, Автоотключение, Вертикальное отпаривание, Самоочистка от накипи, Черный</t>
  </si>
  <si>
    <t>Парогенератор Russell Hobbs 24460-56</t>
  </si>
  <si>
    <t>Парогенератор, Russell Hobbs, 24460-56, Мощность 2750W, Постоянная подача пара 315 г/мин, Керамическая подошва, Автоотключение, Вертикальное отпаривание, Оповещение о низком уровне воды, Красный</t>
  </si>
  <si>
    <t>Аэрогриль Russell Hobbs 26510-56</t>
  </si>
  <si>
    <t>Аэрогриль, Russell Hobbs, 26510-56, Мощность 1650W, Объем чаши 5L, Сенсорный тип управления, Пластик, Алюминий, 7 программ, Черный</t>
  </si>
  <si>
    <t>Погружной блендер Russell Hobbs 24700-56</t>
  </si>
  <si>
    <t>Погружной блендер Russell Hobbs 24702-56</t>
  </si>
  <si>
    <t>Погружной блендер, Russell Hobbs, 24702-56, Погружной, Мощность 500W, 3 скорости, Пластик, 12000 об/мин, Емкость стакана 500ml, Венчик для взбивания, Мини-измельчитель, Черный</t>
  </si>
  <si>
    <t>Мультимейкер, Russell Hobbs, 24620-56, Мощность 900W, Алюминиевые пластины, Антипригарное покрытие, 3 сменных пластины,</t>
  </si>
  <si>
    <t>Мультимейкер Russell Hobbs 24540-56</t>
  </si>
  <si>
    <t>Мультимейкер, Russell Hobbs, 24540-56, Мощность 750W, Алюминиевые пластины, 3 сменные пластины, Материал корпуса нержавеющая сталь, Черный</t>
  </si>
  <si>
    <t>Гриль Panini Russell Hobbs 17888-56</t>
  </si>
  <si>
    <t>Гриль Panini, Russell Hobbs, 17888-56, Мощность 1800W, 1 температурный режим, Температура нагрева 200 °С, Антипригарное покрытие, Механический тип управления, ТЭН, Черный</t>
  </si>
  <si>
    <t>Тостер Russell Hobbs 24371-56</t>
  </si>
  <si>
    <t>Тостер, Russell Hobbs, 24371-56, Мощность 1050W, 2 отделения, 6 режимов обжаривания, Пластик, Подогрев, Размораживание, «Пауза» во время приготовления, Черный</t>
  </si>
  <si>
    <t>Тостер Russell Hobbs 26060-56</t>
  </si>
  <si>
    <t>Тостер, Russell Hobbs, 26060-56, Мощность 850W, 2 отделения, 6 режимов обжаривания, Пластик, Подогрев, Размораживание, «Пауза» и «Отмена» во время приготовления, Белый</t>
  </si>
  <si>
    <t>Тостер Russell Hobbs 26210-56</t>
  </si>
  <si>
    <t>Тостер, Russell Hobbs, 26210-56, Мощность 1640W, 2 отделения, 6 режимов обжаривания, Нержавеющая сталь, Подогрев, Размораживание, «Пауза» во время приготовления, Автоцентрирование, Подъем маленьких тостов, Таймер, Стальной</t>
  </si>
  <si>
    <t>Тостер Russell Hobbs 26430-56</t>
  </si>
  <si>
    <t>Тостер, Russell Hobbs, 26430-56, Мощность 1670W, 2 отделения, 6 режимов обжаривания, Нержавеющая сталь, Подогрев, Размораживание, «Пауза» во время приготовления, Подъем маленьких тостов, Черный</t>
  </si>
  <si>
    <t>Тостер Russell Hobbs 26432-56</t>
  </si>
  <si>
    <t>Тостер, Russell Hobbs, 26432-56, Мощность 1670W, 2 отделения, 6 режимов обжаривания, Нержавеющая сталь, Подогрев, Размораживание, «Пауза» во время приготовления, Подъем маленьких тостов, Titanium</t>
  </si>
  <si>
    <t>Кофеварка рожковая Russell Hobbs 26450-56</t>
  </si>
  <si>
    <t>Кофеварка рожковая, Russell Hobbs, 26450-56, Рожковая, Объем 1.1л, Нержавеющая сталь, Пластик, Давление 15бар, Мощность 1350W, Автоотключение, Индикация готовности к работе, Подача горячей воды для чая, Подогрев чашек, Черный</t>
  </si>
  <si>
    <t>Кофеварка капельная Russell Hobbs 24390-56</t>
  </si>
  <si>
    <t>Кофеварка капельная, Russell Hobbs, 24390-56, Капельная, Мощность 1100W, Объем 1.2л, Нержавеющая сталь, Пластик, Дисплей, Индикатор уровня воды, Противокапельная система, Белый</t>
  </si>
  <si>
    <t>Потолочный светильник Philips RC091V LED36S/840 PSU W60L60 RU</t>
  </si>
  <si>
    <t>Маршрутизатор, D-Link, DIR-853/URU/R3A, 802.11a/b/g/n/ac, 1300М, 1 порт WAN 10/100/1000Мбит/с + 4 порта LAN 10/100/1000Мбит/с + 1 порт USB 3.0., 2 x 2 MU-MIMO</t>
  </si>
  <si>
    <t xml:space="preserve">    Коммутатор , TP-Link, LS1008, 8 портов 10/100 Мбит/с RJ45 с автосогласованием и Auto-MDI/MDIX</t>
  </si>
  <si>
    <t>10000016123</t>
  </si>
  <si>
    <t xml:space="preserve">    Коммутатор GbE 48-портовый Tp-Link TL-SG1048 &lt;48-port Gigabit Switch, 1U 19-дюймов, стоечный, метали</t>
  </si>
  <si>
    <t>10000010806</t>
  </si>
  <si>
    <t xml:space="preserve">    Коммутатор TP-Link LS1005G, 10 Гбит/с, 5 портов 10/100/1000 Мбит/с с автосогласованием, с разьёмами </t>
  </si>
  <si>
    <t>10000015362</t>
  </si>
  <si>
    <t xml:space="preserve">    Коммутатор, BDCOM, S2528-C, Управляемый L2+, 24 порта 10/100/1000M RJ45, 4 порта 100/1000М SFP, Стое</t>
  </si>
  <si>
    <t>10000018989</t>
  </si>
  <si>
    <t xml:space="preserve">    Коммутатор, D-Link, DES-1016D/H1A, 19-дюймовый стоечный, 16 портов 10/100M RJ45, Корпус металл, 1U</t>
  </si>
  <si>
    <t>10000014014</t>
  </si>
  <si>
    <t xml:space="preserve">    Коммутатор, D-Link, DES-1050G/C1A, 19-дюймовый стоечный, 48 портов 10/100М RJ45+2 порта SFP, Корпус </t>
  </si>
  <si>
    <t>10000012344</t>
  </si>
  <si>
    <t xml:space="preserve">    Коммутатор, D-Link, DGS-1016D/I1A, 19-дюймовый стоечный, 16 портов 10/100/1000M RJ45, Корпус металл,</t>
  </si>
  <si>
    <t>10000016193</t>
  </si>
  <si>
    <t xml:space="preserve">    Коммутатор, D-Link, DGS-1210-28/ME/A2B, 19-дюймовый стоечный, 24 порта 10/100/1000M RJ45 + 4 порта 1</t>
  </si>
  <si>
    <t>10000018413</t>
  </si>
  <si>
    <t xml:space="preserve">    Коммутатор, H3C, LS-5120V2-28P-LI-GL, Управляемый L2+, 24 порта 10/100/1000M , 4 порта 1000M SFP, AC</t>
  </si>
  <si>
    <t>10000019603</t>
  </si>
  <si>
    <t xml:space="preserve">    Коммутатор, TP-Link, LS1005, 5-портовый 10/100 Мбит/с настольный коммутатор.</t>
  </si>
  <si>
    <t>10000015360</t>
  </si>
  <si>
    <t xml:space="preserve">    Коммутатор, TP-Link, TL-SF1008D, 8 port, настольный, 10/100 M. Без PoE.</t>
  </si>
  <si>
    <t>10000004888</t>
  </si>
  <si>
    <t xml:space="preserve">    Коммутатор, TP-Link, TL-SF1016D, 16 port, 10/100M, RJ45. Без PoE.</t>
  </si>
  <si>
    <t>10000004901</t>
  </si>
  <si>
    <t xml:space="preserve">    Коммутатор, TP-Link, TL-SG1005D, 5 port Gigabit Switch, настольный, 10/100 M/1000M. Без PoE.</t>
  </si>
  <si>
    <t>10000004944</t>
  </si>
  <si>
    <t xml:space="preserve">    Коммутатор, TP-Link, TL-SG1008D, 8 port Gigabit Switch, настольный, 10/100M/1000M. Без PoE.</t>
  </si>
  <si>
    <t>10000005059</t>
  </si>
  <si>
    <t xml:space="preserve">    Коммутатор, TP-Link, TL-SG1016D, 16 port Gigabit Switch, 10/100M/1000M, RJ45. Без PoE.</t>
  </si>
  <si>
    <t>10000005060</t>
  </si>
  <si>
    <t xml:space="preserve">    Коммутатор, TP-Link, TL-SG1016DE, 19-дюймовый стоечный, 16 портов 10/100/1000M RJ45, Настраиваемый(E</t>
  </si>
  <si>
    <t>10000018381</t>
  </si>
  <si>
    <t xml:space="preserve">    Коммутатор, TP-Link, TL-SG105, Настольный, 5 портов 10/100/1000 Мбит/с, Неуправляемый, Корпус металл</t>
  </si>
  <si>
    <t>10000017494</t>
  </si>
  <si>
    <t xml:space="preserve">    Коммутатор, TP-Link, TL-SF1005D, Миниатюрный, 5 портов 10/100M RJ45, Корпус пластик</t>
  </si>
  <si>
    <t>109521011_410832</t>
  </si>
  <si>
    <t>113551412_255439</t>
  </si>
  <si>
    <t>113163464_637394</t>
  </si>
  <si>
    <t>112800920_940652</t>
  </si>
  <si>
    <t>107504839_391695</t>
  </si>
  <si>
    <t>107504984_842536</t>
  </si>
  <si>
    <t>106190351_357652</t>
  </si>
  <si>
    <t>107463405_609869</t>
  </si>
  <si>
    <t>10000019946</t>
  </si>
  <si>
    <t>Монтажная коробка, Dahua, VTM121, врезная, размер 373 мм  143 мм  67,5 мм</t>
  </si>
  <si>
    <t>100686289_960835</t>
  </si>
  <si>
    <t>100707049_735236</t>
  </si>
  <si>
    <t>101691101_567767</t>
  </si>
  <si>
    <t>GLO-MS-IWV2-MB</t>
  </si>
  <si>
    <t>Компьютерная мышь Glorious Model I 2 Matte Black (GLO-MS-IWV2-MB)</t>
  </si>
  <si>
    <t>Компьютерная мышь, Glorious, Model I 2 Wireless, GLO-MS-IWV2-MB, Игровая, Оптическая, Беспроводная, 2.4 Ghz, Bluetooth 5.2 LE, Glorious BAMF 2.0 Sensor, 26000 DPI, 650 IPS, 50G, 1000 Hz, RGB, 9 кнопок, Длина провода 2м, Матовый черный</t>
  </si>
  <si>
    <t>GLO-MS-IWV2-MW</t>
  </si>
  <si>
    <t>Компьютерная мышь Glorious Model I 2 Matte White (GLO-MS-IWV2-MW)</t>
  </si>
  <si>
    <t>Компьютерная мышь, Glorious, Model I 2 Wireless, GLO-MS-IWV2-MW, Игровая, Оптическая, Беспроводная, 2.4 Ghz, Bluetooth 5.2 LE, Glorious BAMF 2.0 Sensor, 26000 DPI, 650 IPS, 50G, 1000 Hz, RGB, 9 кнопок, Длина провода 2м, Матовый белый</t>
  </si>
  <si>
    <t>GLO-MS-PDW-FLA-FORGE</t>
  </si>
  <si>
    <t>Компьютерная мышь Glorious Model D PRO Flamingo (GLO-MS-PDW-FLA-FORGE)</t>
  </si>
  <si>
    <t>Компьютерная мышь, Glorious, Model D PRO, GLO-MS-PDW-FLA-FORGE, Игровая, Оптическая, Беспроводная, Glorious BAMF Sensor, 19000 DPI, 400 IPS, 50G, 1000 Hz, 6 кнопок, Длина провода 2м, Forge Розовый</t>
  </si>
  <si>
    <t>GLO-MS-PDWV2-1K-B</t>
  </si>
  <si>
    <t>Компьютерная мышь Glorious Model D 2 Pro Black (GLO-MS-PDWV2-1K-B)</t>
  </si>
  <si>
    <t>Компьютерная мышь, Glorious, Model D 2 PRO, GLO-MS-PDWV2-1K-B, Игровая, Оптическая, Беспроводная, Glorious BAMF 2.0 Sensor, 26000 DPI, 650 IPS, 50G, 1000 Hz, 6 кнопок, Длина провода 2м, Черный</t>
  </si>
  <si>
    <t>GLO-GMMK-NP-FOX-B</t>
  </si>
  <si>
    <t>Клавиатура Glorious GMMK Numpad Pre-Built Fox Linear Switch Black (GLO-GMMK-NP-FOX-B)</t>
  </si>
  <si>
    <t>Клавиатура, Glorious, GMMK Numpad Wireless Pre-Built (Fox Linear Switch), GLO-GMMK-NP-FOX-B, Механические клавиши, Подсветка RGB, Bluetooth, Размер 113,5 x 120 x 40 мм, Черный</t>
  </si>
  <si>
    <t>GWR-87-STEALTH</t>
  </si>
  <si>
    <t>Подставка эргономическая под запястья Glorious Wrist Pad TKL Stealth Black (GWR-87-STEALTH)</t>
  </si>
  <si>
    <t>Подставка эргономическая под запястья, Glorious, Wrist Pad TKL, GWR-87-STEALTH, 360x100x25, Тканевая поверхность, Резиновая основа, Черный</t>
  </si>
  <si>
    <t>GLO-SWT-RAPTOR-LUBED</t>
  </si>
  <si>
    <t>Переключатель Glorious Raptor (GLO-SWT-RAPTOR-LUBED)</t>
  </si>
  <si>
    <t>Переключатель, Glorious, Raptor, GLO-SWT-RAPTOR-LUBED, 36 переключателей для клавиатуры</t>
  </si>
  <si>
    <t>GWR-87</t>
  </si>
  <si>
    <t>Подставка эргономическая под запястья Glorious Wrist Pad TKL Black (GWR-87)</t>
  </si>
  <si>
    <t>Подставка эргономическая под запястья, Glorious, Wrist Pad TKL, GWR-87, 360x100x25, Тканевая поверхность, Резиновая основа, Черный</t>
  </si>
  <si>
    <t>GV-100-DARK</t>
  </si>
  <si>
    <t>Подставка эргономическая под запястья Glorious Wrist Rest Full Size Dark (GV-100-DARK)</t>
  </si>
  <si>
    <t>Подставка эргономическая под запястья, Glorious, Wrist Rest Full Size, GV-100-DARK, 430x100x19, Дерево, Резиновая основа, Черный</t>
  </si>
  <si>
    <t>GV-87-DARK</t>
  </si>
  <si>
    <t>Подставка эргономическая под запястья Glorious Wrist Rest TKL Dark (GV-87-DARK)</t>
  </si>
  <si>
    <t>Подставка эргономическая под запястья, Glorious, Wrist Rest TKL, GV-87-DARK, 360x100x19, Дерево, Резиновая основа, Черный</t>
  </si>
  <si>
    <t>GV-100-BROWN</t>
  </si>
  <si>
    <t>Подставка эргономическая под запястья Glorious Wrist Rest Full Size Brown (GV-100-BROWN)</t>
  </si>
  <si>
    <t>Подставка эргономическая под запястья, Glorious, Wrist Rest Full Size, GV-100-BROWN, 430x100x19, Дерево, Резиновая основа, Коричневый</t>
  </si>
  <si>
    <t>GWR-100-STEALTH</t>
  </si>
  <si>
    <t>Подставка эргономическая под запястья Glorious Wrist Pad Full Size Stealth Black (GWR-100-STEALTH)</t>
  </si>
  <si>
    <t>Подставка эргономическая под запястья, Glorious, Wrist Pad Full Size, GWR-100-STEALTH, 440x100x25, Тканевая поверхность, Резиновая основа, Черный</t>
  </si>
  <si>
    <t>GAT-BLUE</t>
  </si>
  <si>
    <t>Переключатель Glorious Gateron Blue (GAT-BLUE)</t>
  </si>
  <si>
    <t>Переключатель, Glorious, Gateron Blue, GAT-BLUE, 120±1 переключателей для клавиатуры</t>
  </si>
  <si>
    <t>Вытяжки</t>
  </si>
  <si>
    <t>&gt;2500</t>
  </si>
  <si>
    <t>Автоматический выключатель, CHINT, NXM-1600S/3Р 844318, 1250A 50кА регулир.</t>
  </si>
  <si>
    <t>Розетка, CHINT, CZY14B 285981, для NJDC-17/4ZS JZX-22F/(D) и JSZ6. 4 конт</t>
  </si>
  <si>
    <t>M2302B1</t>
  </si>
  <si>
    <t>SFYRSK/1000G</t>
  </si>
  <si>
    <t>Твердотельный накопитель SSD Kingston FURY Renegade SFYRSK/1000G M.2 NVMe PCIe 4.0 HeatSink</t>
  </si>
  <si>
    <t>Твердотельный накопитель SSD, Kingston, FURY Renegade SFYRSK/1000G, 1000 GB, M.2 NVMe PCIe 4.0, 7300/6000 Мб/с HeatSink</t>
  </si>
  <si>
    <t>SFYRDK/2000G</t>
  </si>
  <si>
    <t>Твердотельный накопитель SSD Kingston FURY Renegade SFYRDK/2000G M.2 NVMe PCIe 4.0 HeatSink</t>
  </si>
  <si>
    <t>Твердотельный накопитель SSD, Kingston, FURY Renegade SFYRDK/2000G, 2000 GB, M.2 NVMe PCIe 4.0, 7300/7000 Мб/с HeatSink</t>
  </si>
  <si>
    <t>Коммутатор, D-Link, DES-1016D/H1A, 19-дюймовый стоечный, 16 портов 10/100M RJ45, Корпус металл, 1U, Неуправляемый</t>
  </si>
  <si>
    <t>Коммутатор, D-Link, DGS-1210-12TS/ME/B1A, 10 портов 1000Base-X SFP + 2 порта 10/100/1000М RJ-45, Управляемый L2, Корпус металл, 1U</t>
  </si>
  <si>
    <t>Коммутатор, TP-Link, TL-SF1016DS, Настольный, 16 портов 10/100M RJ45, Корпус металл, Неуправляемый</t>
  </si>
  <si>
    <t>Коммутатор, TP-Link, TL-SF1016, 19-дюймовый стоечный, 16 портов 10/100M RJ45, Корпус металл , 1U, Неуправляемый</t>
  </si>
  <si>
    <t>Коммутатор, TP-Link, TL-SF1024D, Настольный/19-дюймовый стоечный, 24 порта 10/100M RJ45, Корпус металл, 1U, Неуправляемый</t>
  </si>
  <si>
    <t>Коммутатор, TP-Link, TL-SF1024, 19-дюймовый стоечный, 24 порта 10/100M RJ45, Корпус металл, 1U, Неуправляемый</t>
  </si>
  <si>
    <t>Коммутатор, TP-Link, TL-SF1048, 19 дюймовый стоечный, 48 портов 10/100M RJ45, Корпус металл, 1U, Неуправляемый</t>
  </si>
  <si>
    <t>Коммутатор, TP-Link, TL-SG1016D, Настольный, 16 портов 10/100/1000M RJ45, Корпус металл, Неуправляемый</t>
  </si>
  <si>
    <t>Коммутатор, TP-Link, TL-SG1016, 19-дюймовый стоечный, 16 портов 10/100/1000M RJ45, Корпус металл, 1U, Неуправляемый</t>
  </si>
  <si>
    <t>DH-PFM920-5EU</t>
  </si>
  <si>
    <t>Кабель сетевой Dahua DH-PFM920-5EU</t>
  </si>
  <si>
    <t>Кабель сетевой, Dahua, DH-PFM920-5EU, Cat.5e, UTP, 4x2x1/0.5мм, PE, 305 м/б</t>
  </si>
  <si>
    <t>cable channel 25х25х2000мм</t>
  </si>
  <si>
    <t>cable channel 25х40х2000мм</t>
  </si>
  <si>
    <t>cable channel 40х40х2000мм</t>
  </si>
  <si>
    <t>cable channel 40х60х2000мм</t>
  </si>
  <si>
    <t>cable channel 60х60х2000мм</t>
  </si>
  <si>
    <t>C7000V_DN</t>
  </si>
  <si>
    <t>Цветной принтер Xerox VersaLink C7000DN</t>
  </si>
  <si>
    <t>Лампа Philips Ecohome LED Candle 5W 500lm E14 827B35NDFR</t>
  </si>
  <si>
    <t>Лампа, Philips, LED Candle 5W-500lm-E14-827B35NDFR, Ecohome, Мощность 5Вт, Световой поток 500Лм, Цоколь E14, Индекс цветопередачи 80CRI, Температура 2700К, Форма лампы B35, Матовая колба, Теплый</t>
  </si>
  <si>
    <t>Лампа Philips Ecohome LED Lustre 5W 500lm E14 827P45NDFR</t>
  </si>
  <si>
    <t>Лампа, Philips, LED Lustre 5W-500lm-E14-827P45NDFR, Ecohome, Мощность 5Вт, Световой поток 500Лм, Цоколь E14, Индекс цветопередачи 80CRI, Температура 2700К, Форма лампы P45, Матовая колба, Теплый</t>
  </si>
  <si>
    <t>Светильник линейный Philips BN068C LED9/NW L900 SW</t>
  </si>
  <si>
    <t>Светильник, Philips, BN068C-LED9/NW-L900-SW, Линейный, Мощность 11Вт, Световой поток 900Лм, Цветовая температура 4000К, Длина 900мм, Комплект подвесов</t>
  </si>
  <si>
    <t>Светильник линейный Philips BN068C LED6/NW L600 SW</t>
  </si>
  <si>
    <t>Светильник, Philips, BN068C-LED6/NW-L600-SW, Линейный, Мощность 7Вт, Световой поток 600Лм, Цветовая температура 4000К, Длина 600мм,Комплект подвесов</t>
  </si>
  <si>
    <t>Светильник линейный Philips BN068C LED12/NW L1200 SW</t>
  </si>
  <si>
    <t>Светильник, Philips, BN068C-LED12/NW-L1200-SW, Линейный, Мощность 14Вт, Световой поток 1200Лм, Цветовая температура 4000К, Длина 1200мм, Комплект подвесов</t>
  </si>
  <si>
    <t>Однофазный прожектор, Philips, ST033T-LED25/840-30W-220-240V I WB-BK-GM, Световой поток 2500Лм, Цветовая температура 4000К, Мощность 30Вт, Индекс цветопередачи 80CRI, Широкий пучок, Цвет черный</t>
  </si>
  <si>
    <t>Однофазный прожектор Philips ST033T LED25/830 30W 220-240V I WB BK GM</t>
  </si>
  <si>
    <t>Однофазный прожектор, Philips, ST033T-LED25/830-30W-220-240V-WB-BK-GM, Световой поток 2400Лм, Цветовая температура 3000К, Мощность 30Вт, Индекс цветопередачи 80CRI, Широкий пучок, Цвет черный</t>
  </si>
  <si>
    <t>Прожектор Philips BVP150 LED27/CW PSU 30W SWB G2 GM</t>
  </si>
  <si>
    <t>Прожектор, Philips, BVP150-LED27/CW-PSU-30W-SWB-G2-GM, Световой поток 2850Лм, Цветовая температура 6500К, Мощность 30Вт, Интегрированный нерегулируемый драйвер, Симметричный широкий пучок, 2 поколение</t>
  </si>
  <si>
    <t>Прожектор Philips BVP150 LED18/CW PSU 20W SWB G2 GM</t>
  </si>
  <si>
    <t>Прожектор, Philips, BVP150-LED18/CW-PSU-20W-SWB-G2-GM, Световой поток 1900Лм, Цветовая температура 6500К, Мощность 20Вт, Интегрированный нерегулируемый драйвер, Симметричный широкий пучок, 2 поколение</t>
  </si>
  <si>
    <t>Аксессуар-Крепление Philips RC095V L1000 suspending accessory standard</t>
  </si>
  <si>
    <t>Соединитель L-образный Philips ZCS033 LCP BK</t>
  </si>
  <si>
    <t>Соединитель, Philips, ZCS033-LCP-BK, L-образный, Угловой, Черный</t>
  </si>
  <si>
    <t>ST 400*300*200 IP54</t>
  </si>
  <si>
    <t>ST 500*400*250 IP54</t>
  </si>
  <si>
    <t>ST 700*500*250 IP54</t>
  </si>
  <si>
    <t>ST 600*400*250 IP66</t>
  </si>
  <si>
    <t>PYF14A</t>
  </si>
  <si>
    <t>Промежуточное реле с кнопкой тестирования CHINT NJDC-17/4ZS 4 конт. 3А AC230В</t>
  </si>
  <si>
    <t>Промежуточное реле с кнопкой тестирования, CHINT, NJDC-17/4ZS 651158, 4 конт. 3А AC230В</t>
  </si>
  <si>
    <t>Реле контроля фаз CHINT NJYB3-8 AC380V</t>
  </si>
  <si>
    <t>SM 25</t>
  </si>
  <si>
    <t>СП 2.5*100 мм (Б) white</t>
  </si>
  <si>
    <t>СП 2.5*200 мм (Б) white</t>
  </si>
  <si>
    <t>СП 3.6*200 мм (Б) white</t>
  </si>
  <si>
    <t>СП 3.6*250 мм (Б) white</t>
  </si>
  <si>
    <t>СП 3.6*300 мм (Б) white</t>
  </si>
  <si>
    <t>СП 4.8*250 мм (Б) white</t>
  </si>
  <si>
    <t>СП 4.8*400 мм (Б) white</t>
  </si>
  <si>
    <t>СП 4.8*200 мм (Б) white</t>
  </si>
  <si>
    <t>TS-0609F 12 групп</t>
  </si>
  <si>
    <t>TS-0812А 8 групп</t>
  </si>
  <si>
    <t>TS-0812А 12 групп</t>
  </si>
  <si>
    <t>holder ШД-3/1 (8*80)</t>
  </si>
  <si>
    <t>holder ШД-3/2 (10*100)</t>
  </si>
  <si>
    <t>holder ШД-3/3 (10*120)</t>
  </si>
  <si>
    <t>JL 45-1</t>
  </si>
  <si>
    <t>gland PG 48 (37~44 мм)</t>
  </si>
  <si>
    <t>gland PG 29 (18~25 мм)</t>
  </si>
  <si>
    <t>Картридж Europrint EPC-CF287X</t>
  </si>
  <si>
    <t>Картридж Europrint EPC-MLT-D109S</t>
  </si>
  <si>
    <t>Картридж, Europrint, EPC-MLT-D109S, Для принтеров Samsung SCX-4300, 2000 страниц.</t>
  </si>
  <si>
    <t>113551598_108502</t>
  </si>
  <si>
    <t>106043088_224083</t>
  </si>
  <si>
    <t>100908587_517943</t>
  </si>
  <si>
    <t>7600053_388622</t>
  </si>
  <si>
    <t>7600048_100088</t>
  </si>
  <si>
    <t>M2251AS1</t>
  </si>
  <si>
    <t>Сменный клетчатый браслет для Xiaomi Smart Band 8 Green</t>
  </si>
  <si>
    <t>Сменный клетчатый браслет, Xiaomi, Smart Band 8, BHR7308GL, Кожаный, Зелёный</t>
  </si>
  <si>
    <t>M2252AS1</t>
  </si>
  <si>
    <t>Сменный плетёный браслет для Xiaomi Smart Band 8 Yellow</t>
  </si>
  <si>
    <t>Сменный плетёный браслет, Xiaomi, Smart Band 8, BHR7305GL, Жёлтый</t>
  </si>
  <si>
    <t>Сменный плетёный браслет для Xiaomi Smart Band 8 Green</t>
  </si>
  <si>
    <t>Сменный плетёный браслет, Xiaomi, Smart Band 8, BHR7306GL, Зелёный</t>
  </si>
  <si>
    <t>M2255AM1</t>
  </si>
  <si>
    <t>Клипса для бега для Xiaomi Smart Band 8</t>
  </si>
  <si>
    <t>Клипса для бега, Xiaomi, Smart Band 8, BHR7309GL, Зелёный</t>
  </si>
  <si>
    <t>M2256AM1</t>
  </si>
  <si>
    <t>Кулон-подвеска для Xiaomi Smart Band 8</t>
  </si>
  <si>
    <t>Кулон-подвеска, Xiaomi, Smart Band 8, BHR7304GL</t>
  </si>
  <si>
    <t>i7-14700K</t>
  </si>
  <si>
    <t>Процессор (CPU) Intel Core i7 Processor 14700K 1700</t>
  </si>
  <si>
    <t>Процессор, Intel, i7-14700K LGA1700, оем, 33 MB Intel® Smart Cache, 2.5/3.40 GHz, 20(8+12)/28 Core Raptor Lake, 125 (253) Вт, UHD Graphics 770</t>
  </si>
  <si>
    <t>S905-7</t>
  </si>
  <si>
    <t>Адаптер SHIP S905-7 LC/UPC-LC/UPC SM Simplex</t>
  </si>
  <si>
    <t>Адаптер, SHIP, S905-7, LC/UPC-LC/UPC, SM, Одномодовый, Simplex</t>
  </si>
  <si>
    <t>КТ-1232</t>
  </si>
  <si>
    <t>Термокружка Kitfort КТ-1232</t>
  </si>
  <si>
    <t>Термокружка, Kitfort, КТ-1232, Объём 500мл, Нержавеющая сталь, Сохранение температуры 10-12 ч, Черный</t>
  </si>
  <si>
    <t>Робот-пылесос, Roborock, S8 Pro Ultra (S81USP/S8PU02-02), с Док-станцией (EWFD07HRR/EWFD08HRR) для автовыгрузки мусора мойки и наполнения, LDS навигация, 6000 Па, Обслуживаемая площадь: сухая (300 кв.м) влажная (300 кв.м), Автономная работа 3 ч, Аккумулятор 5200 мАч, Время зарядки до 6 ч, Уровень шума 68.5 дБ, Голосовое управление, Белый</t>
  </si>
  <si>
    <t>КТ-1004-2</t>
  </si>
  <si>
    <t>Паровая швабра Kitfort КТ-1004-2 зеленый</t>
  </si>
  <si>
    <t>Паровая швабра, Kitfort, КТ-1004-2, зеленый, Мощность 1500Вт, Ёмкость резервуара 350мл, Пластик, Подача пара 8-35г/мин, Длина шнура 5м, Зеленый</t>
  </si>
  <si>
    <t>КТ-2014-3</t>
  </si>
  <si>
    <t>Тостер Kitfort КТ-2014-3 красный</t>
  </si>
  <si>
    <t>Тостер, Kitfort, КТ-2014-3, красный, Мощность 720-850Вт, 2 слота для тостов, 7 степеней поджаривания тостов, Металл, Механический тип управления, Подогрев, Размораживание, Красный</t>
  </si>
  <si>
    <t>КТ-670-3</t>
  </si>
  <si>
    <t>10000018872</t>
  </si>
  <si>
    <t>Извещатель пожарный дымовой ИП 212-189 "Шмель"</t>
  </si>
  <si>
    <t>10000018873</t>
  </si>
  <si>
    <t>Извещатель автономный пожарный дымовой ИП 212-189А "Сверчок"</t>
  </si>
  <si>
    <t>10000018874</t>
  </si>
  <si>
    <t>Извещатель автономный пожарный дымовой ИП 212-189АМ "Цикада"</t>
  </si>
  <si>
    <t>6N0A7AA</t>
  </si>
  <si>
    <t>Компьютерная мышь HyperX Pulsefire Haste 2 (Black) 6N0A7AA</t>
  </si>
  <si>
    <t>Компьютерная мышь, HyperX, 6N0A7AA, Pulsefire Haste 2, Игровая, Оптическая 32000dpi, 650 IPS, 6 кнопок, Проводная, USB, Чёрный</t>
  </si>
  <si>
    <t>Adapter SC/UPC Duplex (Black)</t>
  </si>
  <si>
    <t>Адаптер А-Оптик SC/UPC-SC/UPC Duplex</t>
  </si>
  <si>
    <t>Адаптер, А-Оптик, SC/UPC-SC/UPC, Duplex, черного цвета</t>
  </si>
  <si>
    <t>DEM-HS200</t>
  </si>
  <si>
    <t>Отпариватель ручной Deerma DEM-HS200 Portable garment steamer</t>
  </si>
  <si>
    <t>Отпариватель ручной, Deerma, DEM-HS200, Portable garment steamer, 110 мл, Разогрев за 25 секунд, 1000 Вт, Белый</t>
  </si>
  <si>
    <t>Погружной блендер, Russell Hobbs, 24700-56, Погружной, Мощность 500W, 2 скорости, Пластик, 12000 об/мин, Венчик для взбивания, Мини-измельчитель, Красный</t>
  </si>
  <si>
    <t>CF50 (pink)</t>
  </si>
  <si>
    <t>Фен для волос Deerma DEM-CF50 Розовый</t>
  </si>
  <si>
    <t>Фен для волос, Deerma, DEM-CF50, Ионизация, Контроль температуры, 1500 Вт, Бесщеточный двигатель, 120 000 об/мин, Магнитная насадка, Розовый</t>
  </si>
  <si>
    <t>CF50 (white)</t>
  </si>
  <si>
    <t>Фен для волос Deerma DEM-CF50 Белый</t>
  </si>
  <si>
    <t>Фен для волос, Deerma, DEM-CF50, Ионизация, Контроль температуры, 1500 Вт, Бесщеточный двигатель, 120 000 об/мин, Магнитная насадка, Белый</t>
  </si>
  <si>
    <t xml:space="preserve">    ИП 212-189</t>
  </si>
  <si>
    <t xml:space="preserve">    ИП 212-189А автономный</t>
  </si>
  <si>
    <t xml:space="preserve">    ИП 212-189АМ автономный</t>
  </si>
  <si>
    <t>IPCT2-S0(C) (2.8mm) HiWatch IP Камера, купольная</t>
  </si>
  <si>
    <t>DS-I225(D) PTZ IP HiWatch Видеокамера позиционная</t>
  </si>
  <si>
    <t>M2250AS1</t>
  </si>
  <si>
    <t>Сменный браслет для Xiaomi Smart Band 8 Aqua Blue</t>
  </si>
  <si>
    <t>Сменный браслет, Xiaomi, Smart Band 8, BHR7314GL, Голубой</t>
  </si>
  <si>
    <t>Сменный браслет для Xiaomi Smart Band 8 Sunrise Orange</t>
  </si>
  <si>
    <t>Сменный браслет, Xiaomi, Smart Band 8, BHR7312GL, Оранжевый</t>
  </si>
  <si>
    <t>P27FBA-RAGL</t>
  </si>
  <si>
    <t>Монитор Xiaomi A27i P27FBA-RAGL 27"</t>
  </si>
  <si>
    <t>Гарнитура, Jabra, 23189-999-979, Jabra Evolve2 30 SE, USB-A, MS Stereo, Проводная, Jabra Sound+, -10°C to + 50°C, 1 Analog MEME and 1 Analog ECM</t>
  </si>
  <si>
    <t>Гарнитура, Jabra, 24189-889-999, Jabra Evolve2 40 SE, USB-A, UC Mono, Проводная, Шумоподавление , Jabra Direct, Блокирующая шум конструкция</t>
  </si>
  <si>
    <t>Гарнитура, Jabra, 25599-999-989, Jabra Evolve2 55, Link380a MS Stereo Stand, Беспроводная, Активное шумоподавление, В комплекте с заряжающей подставкой, Поддерживаемые аудиокодеки: AAC, SBC, Длина USB -кабеля:1,2 м, Размер динамика: 28 мм</t>
  </si>
  <si>
    <t>AV8-6/S</t>
  </si>
  <si>
    <t>Аккумуляторная батарея SVC AV8-6/S 6В 8 Ач</t>
  </si>
  <si>
    <t>Батарея, SVC, AV8-6/S, Свинцово-кислотная 6В 8Ач, Вес: 1,28 кг, Размер в мм.: 151*34*100</t>
  </si>
  <si>
    <t>AV2.3-12/S</t>
  </si>
  <si>
    <t>Аккумуляторная батарея SVC AV2.3-12/S 12В 2.3 Ач</t>
  </si>
  <si>
    <t>Батарея, SVC, AV2.3-12/S, Свинцово-кислотная 12В 2.3 Ач, Вес: 0,9 кг, Размер в мм.: 178*34*66</t>
  </si>
  <si>
    <t>Deco X20(3-pack)</t>
  </si>
  <si>
    <t>Беспроводная MESH-система Wi-Fi TP-Link Deco X20(3-pack)</t>
  </si>
  <si>
    <t>MB110-4G</t>
  </si>
  <si>
    <t>Tapo C220</t>
  </si>
  <si>
    <t>IP-камера TP-Link Tapo C220</t>
  </si>
  <si>
    <t>IP-камера, TP-Link, Tapo C220, 2560x1440, 4MP 30fps, ИК подсветка, поворотная, 802.11 b/g/n, microSD</t>
  </si>
  <si>
    <t>доступность</t>
  </si>
  <si>
    <t>IPCT2-S0(C) (2.8mm)</t>
  </si>
  <si>
    <t>DS-I214(B) (2.8mm)</t>
  </si>
  <si>
    <t>DS-I214W(C) (2.8mm)</t>
  </si>
  <si>
    <t>DS-I203-L (2.8mm)</t>
  </si>
  <si>
    <t>DS-I253L(B) (2.8mm)</t>
  </si>
  <si>
    <t>DS-I259M(C) (2.8mm)</t>
  </si>
  <si>
    <t>DS-I402(B) (2.8mm)</t>
  </si>
  <si>
    <t>DS-I452(C) (2.8mm)</t>
  </si>
  <si>
    <t>DS-I453L(B) (2.8mm)</t>
  </si>
  <si>
    <t>DS-I250L(C) (2.8mm)</t>
  </si>
  <si>
    <t>DS-I250M(B) (2.8mm)</t>
  </si>
  <si>
    <t>IPCB2-S0(C) (2.8mm)</t>
  </si>
  <si>
    <t>DS-I225(D)</t>
  </si>
  <si>
    <t>DS-N316(D)</t>
  </si>
  <si>
    <t>DS-N204(C)</t>
  </si>
  <si>
    <t>DS-N204P(C)</t>
  </si>
  <si>
    <t>DS-N208(C)</t>
  </si>
  <si>
    <t>DS-N208P(C)</t>
  </si>
  <si>
    <t>DS-N308(D)</t>
  </si>
  <si>
    <t>DS-N316/2(D)</t>
  </si>
  <si>
    <t xml:space="preserve">DS-N316/2P(D) </t>
  </si>
  <si>
    <t>DS-N332/4</t>
  </si>
  <si>
    <t>DS-T273(B) (2.8mm)</t>
  </si>
  <si>
    <t>DS-T283(B) (2.8mm)</t>
  </si>
  <si>
    <t>DS-T200A (2.8mm)</t>
  </si>
  <si>
    <t>DS-T270(B) (2.8mm)</t>
  </si>
  <si>
    <t>DS-T280(B) (2.8mm)</t>
  </si>
  <si>
    <t>DS-T500(C) (2.8mm)</t>
  </si>
  <si>
    <t>DS-H108EGA</t>
  </si>
  <si>
    <t>DS-H108GA</t>
  </si>
  <si>
    <t>DS-H204QA(B)</t>
  </si>
  <si>
    <t>DS-I425(B)</t>
  </si>
  <si>
    <t>Маршрутизатор Mercusys MB110-4G</t>
  </si>
  <si>
    <t>Маршрутизатор, Mercusys, MB110-4G, 802.11b/g/n, N300, 1  LAN/WAN 10/100 Мбит/с, 1  порт LAN 10/100 Мбит/с, 2 порта для подключения внешней антенны 4G/3G, 1  слот для установки Nano SIM-карты</t>
  </si>
  <si>
    <t>DH-SD49225GB-HNR</t>
  </si>
  <si>
    <t>Поворотная видеокамера Dahua DH-SD49225GB-HNR</t>
  </si>
  <si>
    <t>Поворотная видеокамера, Dahua, DH-SD49225GB-HNR, 2 Мп, 1/2.8"" STARVIS™ CMOS. 25x кратное оптическое увеличение, Сжатие: H.265+/H.265/H.264+/H.264, WDR 120 дБ</t>
  </si>
  <si>
    <t>Фотобарабан (по одному на каждый цвет внутри 4 штуки), Xerox, 108R01121, Для Xerox VersaLink C400N/C400DN/C405N/C400DN, 60 000 страниц (А4)</t>
  </si>
  <si>
    <t>639N5AA#ABA</t>
  </si>
  <si>
    <t>Клавиатура HyperX Alloy Origins PBT HX Aqua (US) 639N5AA#ABA</t>
  </si>
  <si>
    <t>Клавиатура, HyperX, 639N5AA#ABA, Alloy Origins PBT HX Aqua, Игровая, Механическая, HyperX Aqua-Tactile switch, USB, кабель 1.8м, Подсветка RGB, Анг/Рус, Чёрный</t>
  </si>
  <si>
    <t>639N7AA#ABA</t>
  </si>
  <si>
    <t>Клавиатура HyperX Alloy Origins Core PBT HX Red TKL (US) 639N7AA#ABA</t>
  </si>
  <si>
    <t>Клавиатура, HyperX, 639N7AA#ABA, Alloy Origins Core PBT HX Red TKL, Игровая, Механическая, HyperX Red-Linear switch, USB, Подсветка RGB, Размер: 360*132,5*34,5 мм., Анг/Рус, Чёрный</t>
  </si>
  <si>
    <t>Узел подачи тонера, Xerox, 641S01103 / 094K93140 / 094K93141 / 094K93148, Для Xerox D95/D110/D125</t>
  </si>
  <si>
    <t>GP-GSTFS31100TNTD</t>
  </si>
  <si>
    <t>Твердотельный накопитель внутренний Gigabyte GP-GSTFS31100TNTD</t>
  </si>
  <si>
    <t>4P5D6AX#ACB</t>
  </si>
  <si>
    <t>Клавиатура HyperX Alloy Origins 65 4P5D6AX#ACB</t>
  </si>
  <si>
    <t>Клавиатура, HyperX, 4P5D6AX#ACB, Alloy Origins 65, Игровая, Механическая, HyperX Red switch, USB, Подсветка RGB, Размер: 315*106*37 мм., Анг/Рус, Черный</t>
  </si>
  <si>
    <t>639N9AA#ABA</t>
  </si>
  <si>
    <t>Клавиатура HyperX Alloy Origins Core PBT HX Aqua TKL (US) 639N9AA#ABA</t>
  </si>
  <si>
    <t>Клавиатура, HyperX, 639N9AA#ABA, Alloy Origins Core PBT HX Aqua TKL, Игровая, Механическая, HyperX Aqua-Tactile switch, USB, Подсветка RGB, Размер: 360*132,5*34,5 мм., Анг/Рус, Чёрный</t>
  </si>
  <si>
    <t>7D6H2AA</t>
  </si>
  <si>
    <t>Геймпад HyperX Clutch Gladiate RGB 7D6H2AA</t>
  </si>
  <si>
    <t>Муфта оптическая, А-Оптик, FOSC-2D.5-64 волокон</t>
  </si>
  <si>
    <t>Электрический вспениватель молока, Centek, CT-1180, 530W,300мл, Высокая пенка, Низкая пенка, Подогрев, Хол.взбивание</t>
  </si>
  <si>
    <t>Турникет, Dahua, DHI-ASGG120T, антипаника, скорость прохождения 20–30 чел/мин, нержавеющая сталь</t>
  </si>
  <si>
    <t>EPC-106R03941 (B600/605)</t>
  </si>
  <si>
    <t>Гарнитура, Edifier, K800USB, Микрофон, Тип крепления: Дуговые, USB, Длина кабеля 2 м, 20 кГц, Чёрный</t>
  </si>
  <si>
    <t>Патч Корд Оптоволоконный SC/UPC-LC/UPC SM 9/125 Duplex 2.0мм 1 м</t>
  </si>
  <si>
    <t>Патч корд оптоволоконный,, SC/UPC-LC/UPC SM 9/125 Duplex 2.0мм 1 м, LSZH</t>
  </si>
  <si>
    <t>Патч Корд Оптоволоконный FC/UPC-FC/APC SM 9/125 Duplex 2.0мм 1 м</t>
  </si>
  <si>
    <t>Патч корд оптоволоконный,, FC/UPC-FC/APC SM 9/125 Duplex 2.0мм 1 м, LSZH</t>
  </si>
  <si>
    <t>Патч Корд Оптоволоконный FC/UPC-ST/UPC SM 9/125 Duplex 2.0мм 1 м</t>
  </si>
  <si>
    <t>Патч корд оптоволоконный,, FC/UPC-ST/UPC SM 9/125 Duplex 2.0мм 1 м, LSZH</t>
  </si>
  <si>
    <t>Патч Корд Оптоволоконный FС/UPC-LC/UPC SM 9/125 Duplex 2.0мм 1 м</t>
  </si>
  <si>
    <t>Патч корд оптоволоконный,, FС/UPC-LC/UPC SM 9/125 Duplex 2.0мм 1 м, LSZH</t>
  </si>
  <si>
    <t>Патч Корд Оптоволоконный LC/APC-LC/APC SM 9/125 Duplex 2.0мм 1 м</t>
  </si>
  <si>
    <t>Патч корд оптоволоконный,, LC/APC-LC/APC SM 9/125 Duplex 2.0мм 1 м, LSZH</t>
  </si>
  <si>
    <t>Пигтейл Оптический SC/UPC MM OM4 50/125 0.9 мм 1.5 м</t>
  </si>
  <si>
    <t>Пигтейл Оптический,, SC/UPC MM OM4 50/125 0.9 мм 1.5 м, LSZH, Пол. Пакет</t>
  </si>
  <si>
    <t>КТ-5105-1</t>
  </si>
  <si>
    <t>B112-ZS</t>
  </si>
  <si>
    <t>Основная щётка для робота-пылесоса Xiaomi Robot Vacuum E10</t>
  </si>
  <si>
    <t>Основная щётка для робота-пылесоса, Xiaomi, B112-ZS (BHR6916GL), ), для модели Robot Vacuum E10, Оранжевый</t>
  </si>
  <si>
    <t>Digital Set Clean</t>
  </si>
  <si>
    <t>Чистящий набор Delux Digital Set Clean</t>
  </si>
  <si>
    <t>Чистящий набор, Delux, Digital Set Clean, Для ухода за цифровой техникой, Спрей 250 мл с салфеткой из микрофибры 25*25 см, Удаление пыли и загрязнений, Дезинфицирует поверхность</t>
  </si>
  <si>
    <t>Digital Clean</t>
  </si>
  <si>
    <t>Чистящий набор Delux Digital Clean</t>
  </si>
  <si>
    <t>Чистящий набор, Delux, Digital Clean, Для ухода за цифровыми и мобильными устройствами, Спрей 100 мл с салфеткой из микрофибры 25*25 см, Удаление пыли и загрязнений, Дезинфицирует поверхность</t>
  </si>
  <si>
    <t>10000020029</t>
  </si>
  <si>
    <t>10000020057</t>
  </si>
  <si>
    <t>10000020061</t>
  </si>
  <si>
    <t>10000020018</t>
  </si>
  <si>
    <t xml:space="preserve">    Сетевой Фильтр, CyberPower, P0820SUE0-DE, 1,8м, 8 розеток, 10А, 1050Дж, 2 USB 2,4A, черный цвет</t>
  </si>
  <si>
    <t>Сетевой фильтр, Tripp-lite, GR16-1379T, 6 розеток, 1.5 м., 220-240V, 13A, Чёрный</t>
  </si>
  <si>
    <t>Сетевой фильтр, LDNIO, Defender SE6403, 6 универсальные розетки, 4*USB Портов, 5V/3.4A, Провод 2м, К</t>
  </si>
  <si>
    <t>Сетевой фильтр, Tripp-lite, GR16-1379T, 6 розеток, 3 м., 220-240V, 13A, Чёрный</t>
  </si>
  <si>
    <t>Удлинитель, SVC, XP3S-50M, 3 розетки, 5 метров, 220-240В, 16A, Белый</t>
  </si>
  <si>
    <t>Сетевой фильтр, LDNIO, Universal SE4432, 4 розетки, 4*USB Порта, 5V/3.4A, Провод 2 м, Контроль питан</t>
  </si>
  <si>
    <t>Сетевой фильтр, SVC, ZC6S-30M-USB, 6 розеток, 3 метра, два USB-порта, 220-250В, 10A, картонная короб</t>
  </si>
  <si>
    <t>Сетевой фильтр, SVC, ZC6S-50M-USB, 6 розеток, 5 метров, два USB-порта, 220-250В, 10A, картонная коро</t>
  </si>
  <si>
    <t>Удлинитель, SVC, XP3S-30M, 3 розетки, 3 метра, 220-240В, 16A, Белый</t>
  </si>
  <si>
    <t>Удлинитель на катушке, SVC, GS-22M, 4 розетки, 22 метров, 3500W, 240В, 16A, 3x1.5mm², Защита от дете</t>
  </si>
  <si>
    <t>Удлинитель на катушке, SVC, GS-30M, 4 розетки, 30 метров, 3500W, 240В, 16A, 3x1.5mm², Защита от дете</t>
  </si>
  <si>
    <t>Удлинитель на катушке, SVC, GS-50M, 4 розетки, 50 метров, 3500W, 240В, 16A, 3x1.5mm², Защита от дете</t>
  </si>
  <si>
    <t>код</t>
  </si>
  <si>
    <t>номенклатура</t>
  </si>
  <si>
    <t>ост</t>
  </si>
  <si>
    <t>10000020059</t>
  </si>
  <si>
    <t>10000020060</t>
  </si>
  <si>
    <t>10000020062</t>
  </si>
  <si>
    <t>сет фильтры наличие себес</t>
  </si>
  <si>
    <t>639N3AA#ABA</t>
  </si>
  <si>
    <t>Клавиатура HyperX Alloy Origins PBT HX Red (US) 639N3AA#ABA</t>
  </si>
  <si>
    <t>Клавиатура, HyperX, 639N3AA#ABA, Alloy Origins PBT HX Red, Игровая, Механическая, HyperX Red switch, USB, Подсветка RGB, Размер: 175,31*443,2*35,68 мм., Анг/Рус, Чёрный</t>
  </si>
  <si>
    <t>Термоусаживаемая гильза AO-40</t>
  </si>
  <si>
    <t>B106GL-TB</t>
  </si>
  <si>
    <t>Насадка для влажной уборки робота-пылесоса Xiaomi Robot Vacuum S10 (2 шт в комплекте)</t>
  </si>
  <si>
    <t>Насадка для влажной уборки робота-пылесоса, Xiaomi, B106GL-TB (BHR5328TY), для модели Robot Vacuum S10, 2 шт в комплекте, Серый</t>
  </si>
  <si>
    <t>B106GL-BX</t>
  </si>
  <si>
    <t>Боковая щётка для робота-пылесоса Xiaomi Robot Vacuum S10 (2 шт в комплекте)</t>
  </si>
  <si>
    <t>Боковая щётка для робота-пылесоса, Xiaomi, B106GL-BX (BHR6473GL), для модели Robot Vacuum S10, 2 шт в комплекте, Серый</t>
  </si>
  <si>
    <t>B112-TB</t>
  </si>
  <si>
    <t>Насадка для влажной уборки робота-пылесоса Xiaomi Robot Vacuum E10 (2 шт в комплекте)</t>
  </si>
  <si>
    <t>RBM-1908</t>
  </si>
  <si>
    <t>RMG-1223-6</t>
  </si>
  <si>
    <t>RMG-1215</t>
  </si>
  <si>
    <t>DH-IPC-HDW1239V-A-IL</t>
  </si>
  <si>
    <t>IP видеокамера Dahua DH-IPC-HDW1239V-A-IL</t>
  </si>
  <si>
    <t>IP видеокамера, Dahua, DH-IPC-HDW1239V-A-IL, купольная, 2 Мп, КМОП-матрица 1/2.8", высокая чувствительность, высокое разрешение</t>
  </si>
  <si>
    <t>DH-IPC-HDW1439V-A-IL</t>
  </si>
  <si>
    <t>IP видеокамера Dahua DH-IPC-HDW1439V-A-IL</t>
  </si>
  <si>
    <t>DH-IPC-HFW1239TL1-A-IL</t>
  </si>
  <si>
    <t>IP видеокамера Dahua DH-IPC-HFW1239TL1-A-IL</t>
  </si>
  <si>
    <t>IP видеокамера, Dahua, DH-IPC-HFW1239TL1-A-IL, 2-мегапиксельная интеллектуальная цилиндрическая камера с двумя осветителями</t>
  </si>
  <si>
    <t>DH-IPC-HFW1439TL1-A-IL</t>
  </si>
  <si>
    <t>IP видеокамера Dahua DH-IPC-HFW1439TL1-A-IL</t>
  </si>
  <si>
    <t>IP видеокамера, Dahua, DH-IPC-HFW1439TL1-A-IL, 4-мегапиксельная интеллектуальная цилиндрическая камера с двумя осветителями</t>
  </si>
  <si>
    <t>DH-SD4E225GB-HNR-A-PV1</t>
  </si>
  <si>
    <t>Поворотная видеокамера Dahua DH-SD4E225GB-HNR-A-PV1</t>
  </si>
  <si>
    <t>Поворотная видеокамера, Dahua, DH-SD4E225GB-HNR-A-PV1, 2-мегапиксельная сетевая PTZ-камера, WizSense с 25-кратным зумом, TiOC WizSense</t>
  </si>
  <si>
    <t>DHI-NVR4216-EI</t>
  </si>
  <si>
    <t>Сетевой видеорегистратор Dahua DHI-NVR4216-EI</t>
  </si>
  <si>
    <t>Сетевой видеорегистратор, Dahua, DHI-NVR4216-EI, 16-канальный 1U 2HDD Сетевой видеорегистратор WizSense</t>
  </si>
  <si>
    <t>DH-HAC-PT1509AP-A-LED</t>
  </si>
  <si>
    <t>HDCVI видеокамера Dahua DH-HAC-PT1509AP-A-LED</t>
  </si>
  <si>
    <t>DH-PFM791</t>
  </si>
  <si>
    <t>Адаптер BNC Dahua DH-PFM791</t>
  </si>
  <si>
    <t>Адаптер BNC, Dahua, DH-PFM791, изолятор HD-видео высокой четкости для эффективного устранения помех изображения HDCVI, вызванных контурами заземления</t>
  </si>
  <si>
    <t>АH3-2 (0-60 min) AC 220V</t>
  </si>
  <si>
    <t>Реле времени ANDELI АH3-2 (0-60 min) AC 220V</t>
  </si>
  <si>
    <t>Реле времени, ANDELI, АH3-2 (0-60 min) AC 220V</t>
  </si>
  <si>
    <t>T4-BK-4F2C3</t>
  </si>
  <si>
    <t>Компьютерный корпус 1STPLAYER TRILOBITE T4-BK без Б/П</t>
  </si>
  <si>
    <t>CC 240 BLACK</t>
  </si>
  <si>
    <t>Кулер с водяным охлаждением 1STPLAYER CC 240 BLACK</t>
  </si>
  <si>
    <t>CC 360 BLACK</t>
  </si>
  <si>
    <t>Кулер с водяным охлаждением 1STPLAYER CC 360 BLACK</t>
  </si>
  <si>
    <t>MT360 BLACK</t>
  </si>
  <si>
    <t>Кулер с водяным охлаждением 1STPLAYER MOTHRA MT360 BLACK</t>
  </si>
  <si>
    <t>CC COMBO</t>
  </si>
  <si>
    <t>Комплект кулеров для компьютерного корпуса 1STPLAYER CC COMBO 3в1</t>
  </si>
  <si>
    <t>M1 COMBO</t>
  </si>
  <si>
    <t>Комплект кулеров для компьютерного корпуса 1STPLAYER FIREMOON M1 COMBO 3в1</t>
  </si>
  <si>
    <t>G3 COMBO</t>
  </si>
  <si>
    <t>Комплект кулеров для компьютерного корпуса 1STPLAYER FIREBASE G-3 COMBO 3в1</t>
  </si>
  <si>
    <t>L17A</t>
  </si>
  <si>
    <t>Колонка Xiaomi Sound Pro</t>
  </si>
  <si>
    <t>Колонка, Xiaomi, Sound Pro, QBH4249CN/L17A, Harman Kardon, Низкочастотный 4-х дюймовый динамик мощностью 40Вт, 1,5 дюймовый полнодиапазонный динамик мощностью 5Вт*3, Колонка с сабвуфером и шестью динамиками, Динамическая подсветка, Bluetooth 5.1, Wi-Fi, 3.5mm AUX, 140*140*204,7мм, CN версия, Черный</t>
  </si>
  <si>
    <t>DH-ASF01S</t>
  </si>
  <si>
    <t>Пульт дистанционного управления Dahua DH-ASF01S</t>
  </si>
  <si>
    <t>Пульт дистанционного управления, Dahua, DH-ASF01S, для турникета, 4 кнопки</t>
  </si>
  <si>
    <t>DH-ASF01R</t>
  </si>
  <si>
    <t>Приемник для пульта дистанционного управления Dahua DH-ASF01R</t>
  </si>
  <si>
    <t>Приемник для пульта дистанционного управления, Dahua, DH-ASF01R, для турникета, приемник поддерживает коды «один к одному» и «один ко многим»</t>
  </si>
  <si>
    <t>КТ-2040</t>
  </si>
  <si>
    <t>Очиститель катышков Kitfort КТ-2040</t>
  </si>
  <si>
    <t>КТ-2039</t>
  </si>
  <si>
    <t>КТ-4012</t>
  </si>
  <si>
    <t>КТ-4013</t>
  </si>
  <si>
    <t>КТ-557</t>
  </si>
  <si>
    <t>Ручной пылесос Kitfort КТ-557</t>
  </si>
  <si>
    <t>КТ-525-3</t>
  </si>
  <si>
    <t>КТ-5122</t>
  </si>
  <si>
    <t>КТ-5118-2</t>
  </si>
  <si>
    <t>КТ-598</t>
  </si>
  <si>
    <t>КТ-976</t>
  </si>
  <si>
    <t>Пароочиститель Kitfort КТ-976</t>
  </si>
  <si>
    <t>КТ-1004-1</t>
  </si>
  <si>
    <t>Паровая швабра Kitfort КТ-1004-1 голубой</t>
  </si>
  <si>
    <t>КТ-916-1</t>
  </si>
  <si>
    <t>КТ-1378</t>
  </si>
  <si>
    <t>Измельчитель Kitfort КТ-1378</t>
  </si>
  <si>
    <t>КТ-3041-2</t>
  </si>
  <si>
    <t>КТ-3137</t>
  </si>
  <si>
    <t>Косметическое зеркало Kitfort КТ-3137</t>
  </si>
  <si>
    <t>КТ-1505-2</t>
  </si>
  <si>
    <t>Вакууматор Kitfort КТ-1505-2 (белый)</t>
  </si>
  <si>
    <t>Вакууматор, Kitfort, КТ-1505-2, (белый), Кнопочное управление, Мощность 85 Вт, 2 режима работы, Ширина рулона / пакета 29 см, Белый</t>
  </si>
  <si>
    <t>КТ-3113</t>
  </si>
  <si>
    <t>Аппарат для ультразвуковой чистки лица Kitfort КТ-3113</t>
  </si>
  <si>
    <t>Аппарат для ультразвуковой чистки лица, Kitfort, КТ-3113, 5 режимов работы, Очищение, Ионофорез, Микромассаж, Время работы от аккумулятора до 40 мин, Белый, Розовый</t>
  </si>
  <si>
    <t>КТ-1506</t>
  </si>
  <si>
    <t>Вакууматор Kitfort КТ-1506</t>
  </si>
  <si>
    <t>КТ-1641</t>
  </si>
  <si>
    <t>Вафельница для бельгийских вафель Kitfort КТ-1641</t>
  </si>
  <si>
    <t>Вафельница для бельгийских вафель, Kitfort, КТ-1641, Мощность 460 Вт, Пластик, Металл, Антипригарное покрытие, Защита от перегрева, Белый</t>
  </si>
  <si>
    <t>КТ-1666</t>
  </si>
  <si>
    <t>Вафельница для тонких вафель Kitfort КТ-1666</t>
  </si>
  <si>
    <t>КТ-1314</t>
  </si>
  <si>
    <t>Кофемолка Kitfort КТ-1314</t>
  </si>
  <si>
    <t>КТ-108</t>
  </si>
  <si>
    <t>Индукционная плитка Kitfort КТ-108</t>
  </si>
  <si>
    <t>Индукционная плитка, Kitfort, КТ-108, Мощность 2000 Вт, Кнопочное управление + Регулятор, 1 конфорка, Диаметр конфорки 17 см, 4 программы, 10 режимов работы, Длина шнура 1.3м, Черный, Серебристый</t>
  </si>
  <si>
    <t>КТ-101</t>
  </si>
  <si>
    <t>Индукционная плитка Kitfort КТ-101</t>
  </si>
  <si>
    <t>Индукционная плитка, Kitfort, КТ-101, Мощность 2000 Вт, Кнопочное управление, 1 конфорка, Диаметр конфорок 17 см, 6 программ, 10 режимов работы, Черный, Белый</t>
  </si>
  <si>
    <t>КТ-1910</t>
  </si>
  <si>
    <t>Сушилка для овощей и фруктов Kitfort КТ-1910 (Professional Series)</t>
  </si>
  <si>
    <t>КТ-1339-3</t>
  </si>
  <si>
    <t>Планетарный миксер Kitfort КТ-1339-3 черный</t>
  </si>
  <si>
    <t>КТ-1370</t>
  </si>
  <si>
    <t>Планетарный миксер Kitfort КТ-1370 (5 в 1)</t>
  </si>
  <si>
    <t>КТ-1324-1</t>
  </si>
  <si>
    <t>Планетарный миксер Kitfort КТ-1324-1 (красный)</t>
  </si>
  <si>
    <t>КТ-1350</t>
  </si>
  <si>
    <t>КТ-2049</t>
  </si>
  <si>
    <t>Тостер Kitfort КТ-2049</t>
  </si>
  <si>
    <t>КТ-2038-3</t>
  </si>
  <si>
    <t>Тостер Kitfort КТ-2038-3 (серый)</t>
  </si>
  <si>
    <t>КТ-2011</t>
  </si>
  <si>
    <t>Фритюрница Kitfort КТ-2011</t>
  </si>
  <si>
    <t>КТ-2024</t>
  </si>
  <si>
    <t>Фритюрница Kitfort КТ-2024</t>
  </si>
  <si>
    <t>КТ-1119</t>
  </si>
  <si>
    <t>КТ-642-4</t>
  </si>
  <si>
    <t>КТ-2502</t>
  </si>
  <si>
    <t>Термопот Kitfort КТ-2502</t>
  </si>
  <si>
    <t>КТ-728</t>
  </si>
  <si>
    <t>КТ-710</t>
  </si>
  <si>
    <t>Капучинатор Kitfort КТ-710</t>
  </si>
  <si>
    <t>Капучинатор, Kitfort, КТ-710, Мощность 600 Вт, Ёмкость 730 мл, Пластиковый корпус, Горячее вспенивание, Холодное вспенивание, Подогрев, Черный</t>
  </si>
  <si>
    <t>КТ-2832</t>
  </si>
  <si>
    <t>Увлажнитель воздуха Kitfort КТ-2832</t>
  </si>
  <si>
    <t>1502-2143</t>
  </si>
  <si>
    <t>Свеча в форме цифры 1502-2143</t>
  </si>
  <si>
    <t>Свеча в форме цифры 0, ВЕСЁЛАЯ ЗАТЕЯ, 1502-2143, Цифра "0", Блестящая, Высота 7.6см, Стеарин, Красный металлик, Блистер</t>
  </si>
  <si>
    <t>1502-2842</t>
  </si>
  <si>
    <t>Свеча в форме цифры 1502-2842</t>
  </si>
  <si>
    <t>Свеча в форме цифры 9, ВЕСЁЛАЯ ЗАТЕЯ, 1502-2842, Цифра "9", Золото, Высота 8см, Стеарин, Золотая, Блистер</t>
  </si>
  <si>
    <t>1502-2156</t>
  </si>
  <si>
    <t>Свеча в форме цифры 1502-2156</t>
  </si>
  <si>
    <t>Свеча в форме цифры 9 ВЕСЁЛАЯ ЗАТЕЯ, 1502-2156, Цифра "9", Блестящая, Высота 7.6см, Стеарин, Красный металлик, Блистер</t>
  </si>
  <si>
    <t>Интерактивные мониторы</t>
  </si>
  <si>
    <t>КТ-656</t>
  </si>
  <si>
    <t>КТ-642-3</t>
  </si>
  <si>
    <t>КТ-625-1</t>
  </si>
  <si>
    <t>Однофазный шинопровод Philips RCS033 1C L1000 BK</t>
  </si>
  <si>
    <t>Однофазный шинопровод, Philips, RCS033-1C-L1000-BK, Однофазный шинопровод, Длина корпуса 1000мм, Цвет черный</t>
  </si>
  <si>
    <t>Автоматический выключатель, CHINT, 814087 NXB-63, 2P 2A C 6kA</t>
  </si>
  <si>
    <t>Автоматический выключатель, CHINT, 814251 NXB-63, 4P 32A C 6kA</t>
  </si>
  <si>
    <t>Автоматический выключатель, CHINT, 131375 NXM-630S/3Р, 630A 50кА</t>
  </si>
  <si>
    <t>Индикатор, CHINT, 592940 ND16-22DS/2, зеленый АС/DC24В</t>
  </si>
  <si>
    <t>Кнопка управления, CHINT, 574816 NP2-EA31, без подсветки зеленая 1НО IP40</t>
  </si>
  <si>
    <t>Кнопка управления, CHINT, 573774 NP2-EA41, без подсветки красная 1НО IP40</t>
  </si>
  <si>
    <t>Блоки контактные, CHINT, 576728 NP2-BE101, 1НО</t>
  </si>
  <si>
    <t>Переключатель, CHINT, 574858 NP2-BJ33, 3 положения с фиксацией 2НО IP40</t>
  </si>
  <si>
    <t>Сплиттер оптоволоконный PLC, А-Оптик, 1х8 SC/APC 1.5м, SM 1260-1650, 0.9мм</t>
  </si>
  <si>
    <t>Сплиттер оптоволоконный PLC, А-Оптик, 1х16 SC/APC 1.5м, SM 1260-1650, 0.9мм,</t>
  </si>
  <si>
    <t>ODWAC-22S (201)</t>
  </si>
  <si>
    <t>Анкерный зажим натяжной А-Оптик, АО-ODWAC-22S</t>
  </si>
  <si>
    <t>Скрепа для ленты, А-Оптик, АО-HC-20T-C201-1.2 (20мм), нержавеющая сталь</t>
  </si>
  <si>
    <t>Термоусаживаемая гильза КДЗС, А-Оптик, AO-40 мм, 100 штук в пачке</t>
  </si>
  <si>
    <t>Термоусаживаемая гильза КДЗС, А-Оптик, АО-60 мм, 100 штук в пачке</t>
  </si>
  <si>
    <t>DHI-VTO3211D-P4-S2</t>
  </si>
  <si>
    <t>Вызывная панель Dahua DHI-VTO3211D-P4-S2</t>
  </si>
  <si>
    <t>Вызывная панель, Dahua, DHI-VTO3211D-P4-S2, 4-кнопочная IP-панель, 2 Мп, IP65 &amp; IK08</t>
  </si>
  <si>
    <t>Однофазный шинопровод Philips RCS033 1C L2000 BK</t>
  </si>
  <si>
    <t>Однофазный шинопровод, Philips, RCS033-1C-L2000-BK, Однофазный шинопровод, Длина корпуса 2000мм, Цвет черный</t>
  </si>
  <si>
    <t>RC12</t>
  </si>
  <si>
    <t>Камера заднего вида 70Mai RC12 Rear Camera</t>
  </si>
  <si>
    <t>Камера заднего вида, 70Mai, RC12 Rear Camera, HDR, Совместимо с видеорегистраторами: A400/A500S/A800S/A810, 1920*1080, F2.0/2G2P, 130°, Черный</t>
  </si>
  <si>
    <t>Вакууматор, Kitfort, КТ-1506, Кнопочный тип управления, Максимальная ширина пакета 28 см, Белый</t>
  </si>
  <si>
    <t>TTV12-46TW</t>
  </si>
  <si>
    <t>Стойка мобильная Brateck TTV12-46TW</t>
  </si>
  <si>
    <t>Стойка мобильная, Brateck, TTV12-46TW, 37"-70", Макс. нагрузка - 70 кг, 1250-1600 мм, Угол наклона +5°~-12°, белый</t>
  </si>
  <si>
    <t>TTV12E-46TW</t>
  </si>
  <si>
    <t>Стойка мобильная Brateck TTV12E-46TW</t>
  </si>
  <si>
    <t>Стойка мобильная, Brateck, TTV12E-46TW, 37"-70", Макс. нагрузка - 70 кг, 1250-1600 мм, Угол наклона +5°~-12°, черный</t>
  </si>
  <si>
    <t>TTL03H-610TW</t>
  </si>
  <si>
    <t>Стойка мобильная Brateck TTL03H-610TW</t>
  </si>
  <si>
    <t>Стойка мобильная, Brateck, TTL03H-610TW, 60"-100",</t>
  </si>
  <si>
    <t>TTL12-610TW</t>
  </si>
  <si>
    <t>Стойка мобильная Brateck TTL12-610TW</t>
  </si>
  <si>
    <t>Стойка мобильная, Brateck, TTL12-610TW, 70"-120"</t>
  </si>
  <si>
    <t>Насадка для влажной уборки робота-пылесоса, Xiaomi, B112-TB (BHR6914GL/BHR5328T), для модели Robot Vacuum E10, 2 шт в комплекте, Серый</t>
  </si>
  <si>
    <t>A2211</t>
  </si>
  <si>
    <t>Смарт часы Amazfit Active A2211 Midnight Black</t>
  </si>
  <si>
    <t>Смарт часы, Amazfit, Active A2211, Дисплей 1.75" AMOLED HD, Разрешение 341 PPI, Водонепроницаемость (5 АТМ), Пятиспутниковое позиционирование, Батарея 300 мАч, Чёрный</t>
  </si>
  <si>
    <t>Смарт часы Amazfit Active A2211 Petal Pink</t>
  </si>
  <si>
    <t>Смарт часы, Amazfit, Active A2211, Дисплей 1.75" AMOLED HD, Разрешение 341 PPI, Водонепроницаемость (5 АТМ), Пятиспутниковое позиционирование, Батарея 300 мАч, Розовый</t>
  </si>
  <si>
    <t>A2287</t>
  </si>
  <si>
    <t>Смарт часы Amazfit Balance A2287 Midnight</t>
  </si>
  <si>
    <t>Смарт часы, Amazfit, Balance A2287, Дисплей 1.5" AMOLED HD, Разрешение 323 PPI, Водонепроницаемость (5 АТМ), Шестиспутниковое позиционирование, Батарея 475 мАч, Чёрный</t>
  </si>
  <si>
    <t>Смарт часы Amazfit Balance A2287 Sunset Grey</t>
  </si>
  <si>
    <t>Смарт часы, Amazfit, Balance A2287, Дисплей 1.5" AMOLED HD, Разрешение 323 PPI, Водонепроницаемость (5 АТМ), Шестиспутниковое позиционирование, Батарея 475 мАч, Серый</t>
  </si>
  <si>
    <t>LR6/АА Longlife Power 4</t>
  </si>
  <si>
    <t>Батарейка VARTA Longlife Power Mignon 1.5V - LR6/AA 4 шт в блистере</t>
  </si>
  <si>
    <t>Батарейка, VARTA, LR6 Longlife Power Mignon, AA, 1.5V, 4 шт., Блистер</t>
  </si>
  <si>
    <t>LR6/АА Longlife 2</t>
  </si>
  <si>
    <t>Батарейка VARTA Longlife Mignon 1.5V - LR6/ AA 2 шт в блистере</t>
  </si>
  <si>
    <t>Батарейка, VARTA, LR6 Longlife Mignon, AA, 1.5 V, 2 шт., Блистер</t>
  </si>
  <si>
    <t>4122 6LP3146</t>
  </si>
  <si>
    <t>Батарейка VARTA Longlife 9V - 4122 6LP3146 (1шт)</t>
  </si>
  <si>
    <t>Батарейка, VARTA, 4122- 6LP3146, Longlife, 9V,1 ш., Блистер</t>
  </si>
  <si>
    <t>DGS-1210-10MP/F3A</t>
  </si>
  <si>
    <t>Коммутатор D-Link DGS-1210-10MP/F3A</t>
  </si>
  <si>
    <t>Коммутатор, D-Link, DGS-1210-10MP/F3A, L2 коммутатор с 8 портами 10/100/1000Base-T и 2 портами 1000Base-X SFP (8 портов PoE 802.3af/at, PoE-бюджет 130 Вт)</t>
  </si>
  <si>
    <t>ОКБ-0,22-4П 8кН</t>
  </si>
  <si>
    <t>Кабель оптоволоконный ОКБ-0,22-4П-8кН</t>
  </si>
  <si>
    <t>V30W</t>
  </si>
  <si>
    <t>Компьютерная мышь Rapoo V30W</t>
  </si>
  <si>
    <t>DC GB/T - 120кВт</t>
  </si>
  <si>
    <t>Автомобильная зарядная станция SVC DC GB/T - 120кВт</t>
  </si>
  <si>
    <t>DC GB/T - 160кВт</t>
  </si>
  <si>
    <t>Автомобильная зарядная станция SVC DC GB/T - 160кВт</t>
  </si>
  <si>
    <t>Батарея, Ritar, RT1280, Свинцово-кислотная 12В 8 Ач, Вес нетто: 2,2 кг, Размер в мм.: 151*65*100</t>
  </si>
  <si>
    <t>Батарея, Ritar, RT1290, Свинцово-кислотная 12В 9 Ач, Вес нетто: 2,55 кг, Размер в мм.: 151*65*100</t>
  </si>
  <si>
    <t>Вспомогательный контакт CHINT AX-X1 для NXB-63</t>
  </si>
  <si>
    <t>Вспомогательный контакт, CHINT, 814991, AX-X1 для NXB-63</t>
  </si>
  <si>
    <t>Сигнализатор звуковой, CHINT, ND16-22FS 593399, 22 мм красный LED АС220В</t>
  </si>
  <si>
    <t>EPH0100169</t>
  </si>
  <si>
    <t>EPH0100162</t>
  </si>
  <si>
    <t>EPH0300169</t>
  </si>
  <si>
    <t>EPH0300162</t>
  </si>
  <si>
    <t>EPH2100169</t>
  </si>
  <si>
    <t>EPH2100162</t>
  </si>
  <si>
    <t>EPH0400169</t>
  </si>
  <si>
    <t>EPH0500169</t>
  </si>
  <si>
    <t>EPH0400162</t>
  </si>
  <si>
    <t>EPH0500162</t>
  </si>
  <si>
    <t>EPH0600162</t>
  </si>
  <si>
    <t>EPH6800162</t>
  </si>
  <si>
    <t>EPH6800169</t>
  </si>
  <si>
    <t>EPH6800171</t>
  </si>
  <si>
    <t>Диммер SE EPH6800171 Asfora LED RC-370Вт антрацит</t>
  </si>
  <si>
    <t>Диммер, SE, EPH6800171, Asfora LED RC-370Вт антрацит</t>
  </si>
  <si>
    <t>EPH6800121</t>
  </si>
  <si>
    <t>Диммер SE EPH6800121 Asfora LED RC-370Вт в сборе белый</t>
  </si>
  <si>
    <t>Диммер, SE, EPH6800121, Asfora LED RC-370Вт в сборе белый</t>
  </si>
  <si>
    <t>EPH2900169</t>
  </si>
  <si>
    <t>EPH2900162</t>
  </si>
  <si>
    <t>EPH3000169</t>
  </si>
  <si>
    <t>EPH3000162</t>
  </si>
  <si>
    <t>EPH9900169</t>
  </si>
  <si>
    <t>EPH5500171</t>
  </si>
  <si>
    <t>Вывод кабеля SE EPH5500171 Asfora механизм антрацит</t>
  </si>
  <si>
    <t>Вывод кабеля, SE, EPH5500171, Asfora механизм антрацит</t>
  </si>
  <si>
    <t>EPH4800162</t>
  </si>
  <si>
    <t>EPH4400162</t>
  </si>
  <si>
    <t>EPH4800169</t>
  </si>
  <si>
    <t>EPH4400169</t>
  </si>
  <si>
    <t>EPH2700369</t>
  </si>
  <si>
    <t>EPH2700362</t>
  </si>
  <si>
    <t>EPH4700162</t>
  </si>
  <si>
    <t>EPH4700169</t>
  </si>
  <si>
    <t>EPH4300169</t>
  </si>
  <si>
    <t>EPH4300162</t>
  </si>
  <si>
    <t>EPH3200162</t>
  </si>
  <si>
    <t>EPH3200169</t>
  </si>
  <si>
    <t>EPH5800169</t>
  </si>
  <si>
    <t>EPH5800269</t>
  </si>
  <si>
    <t>EPH5800469</t>
  </si>
  <si>
    <t>EPH5800569</t>
  </si>
  <si>
    <t>EPH5800162</t>
  </si>
  <si>
    <t>EPH5800262</t>
  </si>
  <si>
    <t>EPH5800362</t>
  </si>
  <si>
    <t>EPH5800462</t>
  </si>
  <si>
    <t>EPH5800562</t>
  </si>
  <si>
    <t>Гарнитура, Jabra, 4999-823-309, Jabra EVOLVE 20 SE, Stereo, MS, Проводная, USB-A, шумоподавление, -10°C to + 50°C, регулятор громкости</t>
  </si>
  <si>
    <t>Муфта оптическая, А-Оптик, АО- FOSC-2D.5-64, универсальная тупиковая до 64 волокон, черная, IP 68</t>
  </si>
  <si>
    <t>Видеокамера Imou Cruiser 4G</t>
  </si>
  <si>
    <t>RK-G211S</t>
  </si>
  <si>
    <t>Автоматический выключатель, CHINT, 205888 NXM-63S/3P, 50A 25кА</t>
  </si>
  <si>
    <t>Автоматический выключатель, CHINT, 131376 NXM-800S/3Р, 800A 50кА</t>
  </si>
  <si>
    <t>Реле времени, CHINT, 258312 NTE8-M2, (7 устанавл. функц.) АС230B</t>
  </si>
  <si>
    <t>Реле контроля фаз, CHINT, 697027 NJYB3-8, AC380V</t>
  </si>
  <si>
    <t>Доп.контакты, CHINT, 495972 NS2-AU11, для NS2-80B</t>
  </si>
  <si>
    <t>Двойная кнопка, CHINT, 667174 NP8-11SD, 1НО+1НЗ красная AC110В-220В(LED) IP65</t>
  </si>
  <si>
    <t>NH-AAA1100ARBP2</t>
  </si>
  <si>
    <t>Аккумулятор CAMELION AlwaysReady Ni-MH Rechargeable NH-AAA1100ARBP2 2 шт. в блистере</t>
  </si>
  <si>
    <t>Аккумулятор, CAMELION, NH-AAA1100ARBP2, AlwaysReady Ni-MH Rechargeable, AAA, 1.2V, 1100 mAh, 2 шт., Блистер</t>
  </si>
  <si>
    <t>ODWAC-22 (C201)</t>
  </si>
  <si>
    <t>ODWAC-23 (C201)</t>
  </si>
  <si>
    <t>Анкерный зажим натяжной , А-Оптик, АО-ODWAC-22S (201) металлический, быстросъемный, для плоского кабеля типа FTTH (разрушающая нагрузка 0.5Кн)</t>
  </si>
  <si>
    <t xml:space="preserve">MBT-003-RU </t>
  </si>
  <si>
    <t>RGS-TM-40 (100pcs)</t>
  </si>
  <si>
    <t>ADS-110DL-19-1 240072E</t>
  </si>
  <si>
    <t>Адаптер питания Dahua ADS-110DL-19-1 240072E</t>
  </si>
  <si>
    <t>Адаптер питания, Dahua, ADS-110DL-19-1 240072E, Адаптер питания 24 В постоянного тока, 3 А</t>
  </si>
  <si>
    <t>R86B</t>
  </si>
  <si>
    <t>КТ-758</t>
  </si>
  <si>
    <t>Капучинатор Kitfort КТ-758</t>
  </si>
  <si>
    <t>Капучинатор, Kitfort, КТ-758, Мощность 500 Вт, Ёмкость 300 мл, Нержавеющая сталь, Горячее вспенивание, Холодное вспенивание, Стальной</t>
  </si>
  <si>
    <t>A9K24325</t>
  </si>
  <si>
    <t>Автоматический выключатель SE A9K24325 Acti9 iK60 3P С 25А 6 kA</t>
  </si>
  <si>
    <t>Автоматический выключатель, SE, A9K24325, Acti9 iK60 3P С 25А 6 kA</t>
  </si>
  <si>
    <t>Фитнес браслет Xiaomi Smart Band 8 Gold</t>
  </si>
  <si>
    <t>D600</t>
  </si>
  <si>
    <t>Кабель коаксиальный SHIP RG59 D600</t>
  </si>
  <si>
    <t>Кабель коаксиальный, SHIP, D600, RG59 (1/0.37BC+2.2/LDPE+80/0.10BC/80%+3.5/PE+2C*(16/0.195BC+1.6/PVC)+4.2mm/PE + 2*0.5 CU жилы питания, 100 м/б</t>
  </si>
  <si>
    <t>Робот-пылесос Imou RV1C Белый</t>
  </si>
  <si>
    <t>Робот-пылесос Imou L11 Черный</t>
  </si>
  <si>
    <t>Автомат защиты двигателя iPower GV2-M22 (20-25A)</t>
  </si>
  <si>
    <t>Автомат защиты двигателя, iPower, GV2-M22 (20-25A)</t>
  </si>
  <si>
    <t>Автомат защиты двигателя iPower GV2-M21 (17-23A)</t>
  </si>
  <si>
    <t>Автомат защиты двигателя, iPower, GV2-M21 (17-23A)</t>
  </si>
  <si>
    <t>Автомат защиты двигателя iPower GV2-M14 (6-10A)</t>
  </si>
  <si>
    <t>Автомат защиты двигателя, iPower, GV2-M14 (6-10A)</t>
  </si>
  <si>
    <t>Автоматический выключатель iPower ВА57-630 3P 500A</t>
  </si>
  <si>
    <t>Автоматический выключатель, iPower, ВА57-630 3P 500A</t>
  </si>
  <si>
    <t>Автоматический выключатель iPower ВА55-100 3Р 100А</t>
  </si>
  <si>
    <t>Автоматический выключатель, iPower, ВА55-100 3Р 100А</t>
  </si>
  <si>
    <t>Автоматический выключатель iPower ВА57-225 3P 125A</t>
  </si>
  <si>
    <t>Автоматический выключатель, iPower, ВА57-225 3P 125A</t>
  </si>
  <si>
    <t>Автоматический выключатель iPower ВА57-225 3P 200A</t>
  </si>
  <si>
    <t>Автоматический выключатель, iPower, ВА57-225 3P 200A</t>
  </si>
  <si>
    <t>Автоматический выключатель iPower ВА57-400 3P 400A</t>
  </si>
  <si>
    <t>Автоматический выключатель, iPower, ВА57-400 3P 400A</t>
  </si>
  <si>
    <t>Автоматический выключатель iPower ВА57-800 3P 800A</t>
  </si>
  <si>
    <t>Автоматический выключатель, iPower, ВА57-800 3P 800A</t>
  </si>
  <si>
    <t>AM1-1250M 3P 1000A-A</t>
  </si>
  <si>
    <t>Автоматический выключатель iPower ВА59-1250 3P 1000A</t>
  </si>
  <si>
    <t>Автоматический выключатель, iPower, ВА59-1250 3P 1000A</t>
  </si>
  <si>
    <t>AM1-1600M 3P 1600A</t>
  </si>
  <si>
    <t>Автоматический выключатель iPower ВА59-1600 3P 1600A</t>
  </si>
  <si>
    <t>Автоматический выключатель, iPower, ВА59-1600 3P 1600A</t>
  </si>
  <si>
    <t>Автоматический выключатель iPower ВА57-250 3P 200A</t>
  </si>
  <si>
    <t>Автоматический выключатель, iPower, ВА57-250 3P 200A</t>
  </si>
  <si>
    <t>Автоматический выключатель iPower ВА57-250 3P 160A</t>
  </si>
  <si>
    <t>Автоматический выключатель, iPower, ВА57-250 3P 160A</t>
  </si>
  <si>
    <t>КМ-63 4Р 40А</t>
  </si>
  <si>
    <t>Контактор модульный iPower КМ-63 4Р 40А</t>
  </si>
  <si>
    <t>Контактор модульный, iPower, КМ-63 4Р 40А, АС 220-240V</t>
  </si>
  <si>
    <t>Контактор iPower CJX2-D50 AC 220V</t>
  </si>
  <si>
    <t>Контактор, iPower, CJX2-D50 AC 220V, 1HO 1H3</t>
  </si>
  <si>
    <t>CJX2-D95 AC 220V</t>
  </si>
  <si>
    <t>Контактор iPower CJX2-D95 AC 220V</t>
  </si>
  <si>
    <t>Контактор, iPower, CJX2-D95 AC 220V, 1HO 1H3</t>
  </si>
  <si>
    <t>Контактор iPower CJ20-100 AC 220V</t>
  </si>
  <si>
    <t>Контактор, iPower, CJ20-100, AC 220V</t>
  </si>
  <si>
    <t>Контактор iPower CJX2-F 400A AC 380V</t>
  </si>
  <si>
    <t>Контактор, iPower, CJX2-F 400A AC 380V, (аналог КТИ-6400)</t>
  </si>
  <si>
    <t>LA2-DT2 (0.1-30s) ON</t>
  </si>
  <si>
    <t>Блок доп. контактов с таймером Deluxe LA2-DT2 (0.1-30s) ON</t>
  </si>
  <si>
    <t>Блок доп. контактов с таймером, Deluxe, LA2-DT2 (0.1-30s) ON, задержка включения</t>
  </si>
  <si>
    <t>PPN-33 (25A)00</t>
  </si>
  <si>
    <t>Предохранитель плавкий iPower ППН-33 25А габарит 00</t>
  </si>
  <si>
    <t>Предохранитель плавкий, iPower, ППН-33 25А, габарит 00</t>
  </si>
  <si>
    <t>PPN-33 (32A)00</t>
  </si>
  <si>
    <t>Предохранитель плавкий iPower ППН-33 32А габарит 00</t>
  </si>
  <si>
    <t>Предохранитель плавкий, iPower, ППН-33 32А, габарит 00</t>
  </si>
  <si>
    <t>PPN-33 (40A)00</t>
  </si>
  <si>
    <t>Предохранитель плавкий iPower ППН-33 40А габарит 00</t>
  </si>
  <si>
    <t>Предохранитель плавкий, iPower, ППН-33 40А, габарит 00</t>
  </si>
  <si>
    <t>PPN-33 (50A)00</t>
  </si>
  <si>
    <t>Предохранитель плавкий iPower ППН-33 50А габарит 00</t>
  </si>
  <si>
    <t>Предохранитель плавкий, iPower, ППН-33 50А, габарит 00</t>
  </si>
  <si>
    <t>PPN-33 (63A)00</t>
  </si>
  <si>
    <t>Предохранитель плавкий iPower ППН-33 63А габарит 00</t>
  </si>
  <si>
    <t>Предохранитель плавкий, iPower, ППН-33 63А, габарит 00</t>
  </si>
  <si>
    <t>PPN-33 (80A)00</t>
  </si>
  <si>
    <t>Предохранитель плавкий iPower ППН-33 80А габарит 00</t>
  </si>
  <si>
    <t>Предохранитель плавкий, iPower, ППН-33 80А, габарит 00</t>
  </si>
  <si>
    <t>PPN-33 (160A)00</t>
  </si>
  <si>
    <t>Предохранитель плавкий iPower ППН-33 160А габарит 00</t>
  </si>
  <si>
    <t>Предохранитель плавкий, iPower, ППН-33 160А, габарит 00</t>
  </si>
  <si>
    <t>PPN-35 (100A)1</t>
  </si>
  <si>
    <t>Предохранитель плавкий iPower ППН-35 100А габарит 1</t>
  </si>
  <si>
    <t>Предохранитель плавкий, iPower, ППН-35 100А, габарит 1</t>
  </si>
  <si>
    <t>PPN-35 (125A)1</t>
  </si>
  <si>
    <t>Предохранитель плавкий iPower ППН-35 125А габарит 1</t>
  </si>
  <si>
    <t>Предохранитель плавкий, iPower, ПН-35 125А, габарит 1</t>
  </si>
  <si>
    <t>PPN-35 (160A)1</t>
  </si>
  <si>
    <t>Предохранитель плавкий iPower ППН-35 160А габарит 1</t>
  </si>
  <si>
    <t>Предохранитель плавкий, iPower, ППН-35 160А, габарит 1</t>
  </si>
  <si>
    <t>PPN-35 (200A)1</t>
  </si>
  <si>
    <t>Предохранитель плавкий iPower ППН-35 200А габарит 1</t>
  </si>
  <si>
    <t>Предохранитель плавкий, iPower, ППН-35 200А, габарит 1</t>
  </si>
  <si>
    <t>Base contact. PPN-33 D00</t>
  </si>
  <si>
    <t>Основание iPower ППН-33</t>
  </si>
  <si>
    <t>Основание, iPower, ППН-33</t>
  </si>
  <si>
    <t>Base contact. PPN-35 D1</t>
  </si>
  <si>
    <t>Основание iPower ППН-35</t>
  </si>
  <si>
    <t>Основание, iPower, ППН-35</t>
  </si>
  <si>
    <t>XB2-BW3371 green</t>
  </si>
  <si>
    <t>Кнопка открытая Deluxe XB2-BW3371 (зелёная с подсветкой)</t>
  </si>
  <si>
    <t>Кнопка открытая, Deluxe, XB2-BW3371, (зелёная с подсветкой)</t>
  </si>
  <si>
    <t>HJ9-1 (yellow)</t>
  </si>
  <si>
    <t>Кожух (корпус) пластиковый для кнопок Deluxe HJ9-1 (жёлтый)</t>
  </si>
  <si>
    <t>Кожух пластиковый для кнопок, Deluxe, HJ9-1, (жёлтый)</t>
  </si>
  <si>
    <t>ХВ2-ВА21 (black)</t>
  </si>
  <si>
    <t>Кнопка открытая Deluxe ХВ2-ВА21 (чёрная)</t>
  </si>
  <si>
    <t>Кнопка открытая, Deluxe, ХВ2-ВА21, (чёрная)</t>
  </si>
  <si>
    <t>XB2-BJ53</t>
  </si>
  <si>
    <t>Переключатель Deluxe XB2-BJ53</t>
  </si>
  <si>
    <t>Переключатель, Deluxe, XB2-BJ53, 3-позиционный с возвратом</t>
  </si>
  <si>
    <t>МЕ-8122</t>
  </si>
  <si>
    <t>Выключатель концевой Deluxe МЕ-8122</t>
  </si>
  <si>
    <t>Выключатель концевой, Deluxe, МЕ-8122</t>
  </si>
  <si>
    <t>МЕ-9101</t>
  </si>
  <si>
    <t>Выключатель концевой Deluxe МЕ-9101</t>
  </si>
  <si>
    <t>Выключатель концевой, Deluxe, МЕ-9101</t>
  </si>
  <si>
    <t xml:space="preserve">Е4012 </t>
  </si>
  <si>
    <t>Наконечник штырьковый изолированный Deluxe Е4012 (1000 штук в упаковке)</t>
  </si>
  <si>
    <t>Наконечник штырьковый изолированный, Deluxe, Е4012, (НШВИ) 4 мм2, длина штырька 12 мм, (1000 штук в упаковке)</t>
  </si>
  <si>
    <t>ТЕ1510</t>
  </si>
  <si>
    <t>Наконечник штырьковый изолированный Deluxe ТЕ1510 (1000 штук в упаковке)</t>
  </si>
  <si>
    <t>Наконечник штырьковый изолированный, Deluxe, ТЕ1510, (НШИ) 2х1,5 мм2, длина штырька 10 мм, (1000 штук в упаковке)</t>
  </si>
  <si>
    <t>ТЕ2510</t>
  </si>
  <si>
    <t>Наконечник штырьковый изолированный Deluxe ТЕ2510 (1000 штук в упаковке)</t>
  </si>
  <si>
    <t>Наконечник штырьковый изолированный, Deluxe, ТЕ2510, (НШИ) 2х2,5 мм2, длина штырька 10 мм, (1000 штук в упаковке)</t>
  </si>
  <si>
    <t>Е1510</t>
  </si>
  <si>
    <t>Наконечник штырьковый изолированный Deluxe Е1510 (1000 штук в упаковке)</t>
  </si>
  <si>
    <t>Наконечник штырьковый изолированный, Deluxe, Е1510, (НШВИ) 1,5 мм2, длина штырька 10 мм, (1000 штук в упаковке)</t>
  </si>
  <si>
    <t>Е2510</t>
  </si>
  <si>
    <t>Наконечник штырьковый изолированный Deluxe Е2510 (1000 штук в упаковке)</t>
  </si>
  <si>
    <t>Наконечник штырьковый изолированный, Deluxe, Е2510, (НШВИ) 2,5 мм2, длина штырька 10 мм, (1000 штук в упаковке)</t>
  </si>
  <si>
    <t xml:space="preserve">RV5.5-8 </t>
  </si>
  <si>
    <t>Наконечник кольцевой изолированный Deluxe RV5.5-8 (500 штук в упаковке)</t>
  </si>
  <si>
    <t>Наконечник кольцевой изолированный, Deluxe, RV5.5-8, (НКИ) 4-6 мм2. под болт М8, (500 штук в упаковке)</t>
  </si>
  <si>
    <t>RV2-6</t>
  </si>
  <si>
    <t>Наконечник кольцевой изолированный Deluxe RV2-6 (500 штук в упаковке)</t>
  </si>
  <si>
    <t>Наконечник кольцевой изолированный, Deluxe, RV2-6, (НКИ) 1,5-2,5 мм2. под болт М6, (500 штук в упаковке)</t>
  </si>
  <si>
    <t xml:space="preserve">RV3.5-6 </t>
  </si>
  <si>
    <t>Наконечник кольцевой изолированный Deluxe RV3.5-6 (500 штук в упаковке)</t>
  </si>
  <si>
    <t>Наконечник кольцевой изолированный, Deluxe, RV3.5-6, (НКИ) 2,5-4 мм2. под болт М6, (500 штук в упаковке)</t>
  </si>
  <si>
    <t xml:space="preserve">RV5.5-6 </t>
  </si>
  <si>
    <t>Наконечник кольцевой изолированный Deluxe RV5.5-6 (500 штук в упаковке)</t>
  </si>
  <si>
    <t>Наконечник кольцевой изолированный, Deluxe, RV5.5-6, (НКИ) 4-6 мм2. под болт М6, (500 штук в упаковке)</t>
  </si>
  <si>
    <t xml:space="preserve">RV5.5-10 </t>
  </si>
  <si>
    <t>Наконечник кольцевой изолированный Deluxe RV5.5-10 (500 штук в упаковке)</t>
  </si>
  <si>
    <t>Наконечник кольцевой изолированный, Deluxe, RV5.5-10, (НКИ) 4-6 мм2. под болт М10, (500 штук в упаковке)</t>
  </si>
  <si>
    <t xml:space="preserve">SC 10-8 </t>
  </si>
  <si>
    <t>Наконечник кабельный луженный Deluxe SC 10-8 (200 штук в упаковке)</t>
  </si>
  <si>
    <t>Наконечник кабельный луженный, Deluxe, SC 10-8, (200 штук в упаковке)</t>
  </si>
  <si>
    <t>JXB-16</t>
  </si>
  <si>
    <t>Заглушка боковая Deluxe JXB-16</t>
  </si>
  <si>
    <t>Заглушка боковая, Deluxe, JXB-16, серая</t>
  </si>
  <si>
    <t>222-412</t>
  </si>
  <si>
    <t>222-415</t>
  </si>
  <si>
    <t>222-418</t>
  </si>
  <si>
    <t>Клемма Deluxe 222-418 (0,08-2,5мм 32А) (50 штук в упаковке)</t>
  </si>
  <si>
    <t>Клемма, Deluxe, 222-418, (0,08-2,5мм 32А), (50 штук в упаковке)</t>
  </si>
  <si>
    <t>Ограничитель перенапряжения Deluxe HY5WS-10/30 6000 В</t>
  </si>
  <si>
    <t>Ограничитель перенапряжения, Deluxe, HY5WS-10/30, 6000 В</t>
  </si>
  <si>
    <t>YH1,5W-0,5/2,6 400 В</t>
  </si>
  <si>
    <t>Ограничитель перенапряжения Deluxe YH1,5W-0,5/2,6 400 В</t>
  </si>
  <si>
    <t>Ограничитель перенапряжения, Deluxe, YH1.5W-0.5/2.6, 400 В</t>
  </si>
  <si>
    <t>Изолятор Deluxe SM 35</t>
  </si>
  <si>
    <t>Изолятор, Deluxe, SM 35, с болтами</t>
  </si>
  <si>
    <t>SM 40</t>
  </si>
  <si>
    <t>Изолятор Deluxe SM 40</t>
  </si>
  <si>
    <t>Изолятор, Deluxe, SM 40, с болтами</t>
  </si>
  <si>
    <t>GSM 2 (150*150*50 )</t>
  </si>
  <si>
    <t>Вентилятор шкафной iPower ВШМ2 (150*150*50)</t>
  </si>
  <si>
    <t>Вентилятор шкафной, iPower, ВШМ2 (150*150*50), AC 220В, вытяжной</t>
  </si>
  <si>
    <t>HG140 60W</t>
  </si>
  <si>
    <t>Обогреватель шкафной iPower HG140 60W 110-250V AC/DC</t>
  </si>
  <si>
    <t>Обогреватель шкафной, iPower , HG140 60W 110-250V AC/DC, на дин-рейку</t>
  </si>
  <si>
    <t>HG140 75W</t>
  </si>
  <si>
    <t>Обогреватель шкафной iPower HG140 75W 110-250V AC/DC</t>
  </si>
  <si>
    <t>Обогреватель шкафной, iPower, HG140 75W 110-250V AC/DC, на дин-рейку</t>
  </si>
  <si>
    <t>KT0 011 (NC) 250V AC 10A 0-60C</t>
  </si>
  <si>
    <t>Термостат iPower KT0 011 (NC) 250V AC 10A 0-60C</t>
  </si>
  <si>
    <t>Термостат, iPower, KT0 011 (NC) 250V AC 10A 0-60C, красный (Offner)</t>
  </si>
  <si>
    <t>Дюбель-Хомут Deluxe СП 5-8 мм (Б) (100 штук в упаковке)</t>
  </si>
  <si>
    <t>Дюбель-Хомут, Deluxe, 5-8 мм (белый), (100 штук в упаковке)</t>
  </si>
  <si>
    <t>Дюбель-Хомут Deluxe СП 19-25 мм (Б) (100 штук в упаковке)</t>
  </si>
  <si>
    <t>Дюбель-Хомут, Deluxe, 19-25 мм (белый), (100 штук в упаковке)</t>
  </si>
  <si>
    <t>Колодка клеммная карболитовая Deluxe TB - 1512 (15A 12P)</t>
  </si>
  <si>
    <t>Колодка клеммная карболитовая, DeluxeI, TB - 1512 (15A 12P)</t>
  </si>
  <si>
    <t>Колодка клеммная карболитовая Deluxe TС - 1504 (150A 4P)</t>
  </si>
  <si>
    <t>Колодка клеммная карболитовая, Deluxe, TС - 1504 (150A 4P)</t>
  </si>
  <si>
    <t>TС - 2004 (200A 4P)</t>
  </si>
  <si>
    <t>Колодка клеммная карболитовая Deluxe TС - 2004 (200A 4P)</t>
  </si>
  <si>
    <t>Колодка клеммная карболитовая, Deluxe, TС - 2004 (200A 4P)</t>
  </si>
  <si>
    <t>ZVI 3 PVC</t>
  </si>
  <si>
    <t>Зажим винтовой Deluxe 3 ПВХ 12 пар</t>
  </si>
  <si>
    <t>Зажим винтовой, Deluxe, 3 ПВХ, 12 пар</t>
  </si>
  <si>
    <t>ZVI 5 PVC</t>
  </si>
  <si>
    <t>Зажим винтовой Deluxe 5 ПВХ 12 пар</t>
  </si>
  <si>
    <t>Зажим винтовой, Deluxe, 5 ПВХ, 12 пар</t>
  </si>
  <si>
    <t>ZVI 10 PVC</t>
  </si>
  <si>
    <t>Зажим винтовой Deluxe 10 ПВХ 12 пар</t>
  </si>
  <si>
    <t>Зажим винтовой, Deluxe, 10 ПВХ, 12 пар</t>
  </si>
  <si>
    <t>ZVI 15 PVC</t>
  </si>
  <si>
    <t>Зажим винтовой Deluxe 15 ПВХ 12 пар</t>
  </si>
  <si>
    <t>Зажим винтовой, Deluxe, 15 ПВХ, 12 пар</t>
  </si>
  <si>
    <t>ZVI 20 PVC</t>
  </si>
  <si>
    <t>Зажим винтовой Deluxe 20 ПВХ 12 пар</t>
  </si>
  <si>
    <t>Зажим винтовой, Deluxe, 20 ПВХ, 12 пар</t>
  </si>
  <si>
    <t>ZVI 30 PVC</t>
  </si>
  <si>
    <t>Зажим винтовой Deluxe 30 ПВХ 12 пар</t>
  </si>
  <si>
    <t>Зажим винтовой, Deluxe, 30 ПВХ, 12 пар</t>
  </si>
  <si>
    <t>Площадка самоклеющаяся Deluxe ПС-30 (30х30) мм (50 штук в упаковке)</t>
  </si>
  <si>
    <t>Площадка самоклеющаяся, Deluxe, ПС-30, (30х30) мм, (50 штук в упаковке)</t>
  </si>
  <si>
    <t>Площадка самоклеющаяся Deluxe ПС-40 (40х40) мм (50 штук в упаковке)</t>
  </si>
  <si>
    <t>Площадка самоклеющаяся, Deluxe, ПС-40, (40х40) мм, (50 штук в упаковке)</t>
  </si>
  <si>
    <t>Площадка под винт Deluxe ПМ 22х16х4мм белая (100 штук в упаковке)</t>
  </si>
  <si>
    <t>Площадка под винт, Deluxe, ПМ 22х16х4мм, белая, (100 штук в упаковке)</t>
  </si>
  <si>
    <t>Площадка под винт Deluxe ПМ 22х16х6мм белая (100 штук в упаковке)</t>
  </si>
  <si>
    <t>Площадка под винт, Deluxe, ПМ 22х16х6мм, белая, (100 штук в упаковке)</t>
  </si>
  <si>
    <t>30/15-g</t>
  </si>
  <si>
    <t>Трубка термоусаживаемая Deluxe 30/15 зелёная (25 м в упаковке)</t>
  </si>
  <si>
    <t>Трубка термоусаживаемая, Deluxe, 30/15, зелёная, (25 м в упаковке)</t>
  </si>
  <si>
    <t>50/25-b</t>
  </si>
  <si>
    <t>Трубка термоусаживаемая Deluxe 50/25 чёрная (25 м в упаковке)</t>
  </si>
  <si>
    <t>Трубка термоусаживаемая, Deluxe, ТУТ 50/25, чёрная, (25 м в упаковке)</t>
  </si>
  <si>
    <t>12/6-b</t>
  </si>
  <si>
    <t>Трубка термоусаживаемая Deluxe 12/6 чёрная (100 м в упаковке)</t>
  </si>
  <si>
    <t>Трубка термоусаживаемая, Deluxe, ТУТ 12/6, чёрная, (100 м в упаковке)</t>
  </si>
  <si>
    <t>12/6-r</t>
  </si>
  <si>
    <t>Трубка термоусаживаемая Deluxe 12/6 красная (100 м в упаковке)</t>
  </si>
  <si>
    <t>Трубка термоусаживаемая, Deluxe, ТУТ 12/6, красная, (100 м в упаковке)</t>
  </si>
  <si>
    <t>12/6-g</t>
  </si>
  <si>
    <t>Трубка термоусаживаемая Deluxe 12/6 зелёная (100 м в упаковке)</t>
  </si>
  <si>
    <t>Трубка термоусаживаемая, Deluxe, ТУТ 12/6, зелёная, (100 м в упаковке)</t>
  </si>
  <si>
    <t>12/6-y</t>
  </si>
  <si>
    <t>Трубка термоусаживаемая Deluxe 12/6 жёлтая (100 м в упаковке)</t>
  </si>
  <si>
    <t>Трубка термоусаживаемая, Deluxe, ТУТ 12/6, жёлтая, (100 м в упаковке)</t>
  </si>
  <si>
    <t>40/20-b</t>
  </si>
  <si>
    <t>Трубка термоусаживаемая Deluxe 40/20 чёрная (25 м в упаковке)</t>
  </si>
  <si>
    <t>Трубка термоусаживаемая, Deluxe, 40/20, чёрная, (25 м в упаковке)</t>
  </si>
  <si>
    <t>20/10-g</t>
  </si>
  <si>
    <t>Трубка термоусаживаемая Deluxe 20/10 зелёная (100 м в упаковке)</t>
  </si>
  <si>
    <t>Трубка термоусаживаемая, Deluxe, 20/10, зелёная, (100 м в упаковке)</t>
  </si>
  <si>
    <t>16/8-r</t>
  </si>
  <si>
    <t>Трубка термоусаживаемая Deluxe 16/8 красная (100 м в упаковке)</t>
  </si>
  <si>
    <t>Трубка термоусаживаемая, Deluxe, 16/8, красная, (100 м в упаковке)</t>
  </si>
  <si>
    <t>8/4-g</t>
  </si>
  <si>
    <t>Трубка термоусаживаемая Deluxe 8/4 зелёная (100 м в упаковке)</t>
  </si>
  <si>
    <t>Трубка термоусаживаемая, Deluxe, 8/4, зелёная, (100 м в упаковке)</t>
  </si>
  <si>
    <t>40/20-r</t>
  </si>
  <si>
    <t>Трубка термоусаживаемая Deluxe 40/20 красная (25 м в упаковке)</t>
  </si>
  <si>
    <t>Трубка термоусаживаемая, Deluxe, 40/20, красная, (25 м в упаковке)</t>
  </si>
  <si>
    <t>40/20-g</t>
  </si>
  <si>
    <t>Трубка термоусаживаемая Deluxe 40/20 зелёная (25 м в упаковке)</t>
  </si>
  <si>
    <t>Трубка термоусаживаемая, Deluxe, 40/20, зелёная, (25 м в упаковке)</t>
  </si>
  <si>
    <t>40/20-y</t>
  </si>
  <si>
    <t>Трубка термоусаживаемая Deluxe 40/20 желтая (25 м в упаковке)</t>
  </si>
  <si>
    <t>Трубка термоусаживаемая, Deluxe, 40/20, желтая, (25 м в упаковке)</t>
  </si>
  <si>
    <t>30/15-b</t>
  </si>
  <si>
    <t>Трубка термоусаживаемая Deluxe 30/15 чёрная (25 м в упаковке)</t>
  </si>
  <si>
    <t>Трубка термоусаживаемая, Deluxe, 30/15, чёрная, (25 м в упаковке)</t>
  </si>
  <si>
    <t>30/15-r</t>
  </si>
  <si>
    <t>Трубка термоусаживаемая Deluxe 30/15 красная (25 м в упаковке)</t>
  </si>
  <si>
    <t>Трубка термоусаживаемая, Deluxe, 30/15, красная, (25 м в упаковке)</t>
  </si>
  <si>
    <t>4/2-b</t>
  </si>
  <si>
    <t>Трубка термоусаживаемая Deluxe 4/2 чёрная (100 м в упаковке)</t>
  </si>
  <si>
    <t>Трубка термоусаживаемая, Deluxe, 4/2, чёрная, (100 м в упаковке)</t>
  </si>
  <si>
    <t>30/15-y</t>
  </si>
  <si>
    <t>Трубка термоусаживаемая Deluxe 30/15 желтая (25 м в упаковке)</t>
  </si>
  <si>
    <t>Трубка термоусаживаемая, Deluxe, 30/15, желтая, (25 м в упаковке)</t>
  </si>
  <si>
    <t>20/10-b</t>
  </si>
  <si>
    <t>Трубка термоусаживаемая Deluxe 20/10 чёрная (100 м в упаковке)</t>
  </si>
  <si>
    <t>Трубка термоусаживаемая, Deluxe, 20/10, чёрная, (100 м в упаковке)</t>
  </si>
  <si>
    <t>20/10-r</t>
  </si>
  <si>
    <t>Трубка термоусаживаемая Deluxe 20/10 красная (100 м в упаковке)</t>
  </si>
  <si>
    <t>Трубка термоусаживаемая, Deluxe, 20/10, красная, (100 м в упаковке)</t>
  </si>
  <si>
    <t>20/10-y</t>
  </si>
  <si>
    <t>Трубка термоусаживаемая Deluxe 20/10 желтая (100 м в упаковке)</t>
  </si>
  <si>
    <t>Трубка термоусаживаемая, Deluxe, 20/10, желтая, (100 м в упаковке)</t>
  </si>
  <si>
    <t>16/8-b</t>
  </si>
  <si>
    <t>Трубка термоусаживаемая Deluxe 16/8 чёрная (100 м в упаковке)</t>
  </si>
  <si>
    <t>Трубка термоусаживаемая, Deluxe, 16/8, чёрная, (100 м в упаковке)</t>
  </si>
  <si>
    <t>16/8-g</t>
  </si>
  <si>
    <t>Трубка термоусаживаемая Deluxe 16/8 зелёная (100 м в упаковке)</t>
  </si>
  <si>
    <t>Трубка термоусаживаемая, Deluxe, 16/8, зелёная, (100 м в упаковке)</t>
  </si>
  <si>
    <t>16/8-y</t>
  </si>
  <si>
    <t>Трубка термоусаживаемая Deluxe 16/8 желтая (100 м в упаковке)</t>
  </si>
  <si>
    <t>Трубка термоусаживаемая, Deluxe, 16/8, желтая, (100 м в упаковке)</t>
  </si>
  <si>
    <t>8/4-b</t>
  </si>
  <si>
    <t>Трубка термоусаживаемая Deluxe 8/4 чёрная (100 м в упаковке)</t>
  </si>
  <si>
    <t>Трубка термоусаживаемая, Deluxe, 8/4, чёрная, (100 м в упаковке)</t>
  </si>
  <si>
    <t>8/4-r</t>
  </si>
  <si>
    <t>Трубка термоусаживаемая Deluxe 8/4 красная (100 м в упаковке)</t>
  </si>
  <si>
    <t>Трубка термоусаживаемая, Deluxe, 8/4, красная, (100 м в упаковке)</t>
  </si>
  <si>
    <t>8/4-y</t>
  </si>
  <si>
    <t>Трубка термоусаживаемая Deluxe 8/4 желтая (100 м в упаковке)</t>
  </si>
  <si>
    <t>Трубка термоусаживаемая, Deluxe, 8/4, желтая, (100 м в упаковке)</t>
  </si>
  <si>
    <t>6/3-b</t>
  </si>
  <si>
    <t>Трубка термоусаживаемая Deluxe 6/3 чёрная (100 м в упаковке)</t>
  </si>
  <si>
    <t>Трубка термоусаживаемая, Deluxe, 6/3, чёрная, (100 м в упаковке)</t>
  </si>
  <si>
    <t>6/3-r</t>
  </si>
  <si>
    <t>Трубка термоусаживаемая Deluxe 6/3 красная (100 м в упаковке)</t>
  </si>
  <si>
    <t>Трубка термоусаживаемая, Deluxe, 6/3, красная, (100 м в упаковке)</t>
  </si>
  <si>
    <t>6/3-g</t>
  </si>
  <si>
    <t>Трубка термоусаживаемая Deluxe 6/3 зелёная (100 м в упаковке)</t>
  </si>
  <si>
    <t>Трубка термоусаживаемая, Deluxe, 6/3, зелёная, (100 м в упаковке)</t>
  </si>
  <si>
    <t>6/3-y</t>
  </si>
  <si>
    <t>Трубка термоусаживаемая Deluxe 6/3 желтая (100 м в упаковке)</t>
  </si>
  <si>
    <t>Трубка термоусаживаемая, Deluxe, 6/3, желтая, (100 м в упаковке)</t>
  </si>
  <si>
    <t>Площадка самоклеющаяся Deluxe ПС-20 (20х20) мм (100 штук в упаковке)</t>
  </si>
  <si>
    <t>Площадка самоклеющаяся, Deluxe, ПС-20 (20х20) мм, (100 штук в упаковке)</t>
  </si>
  <si>
    <t>Площадка самоклеющаяся Deluxe ПС-25 (25х25) мм (100 штук в упаковке)</t>
  </si>
  <si>
    <t>Площадка самоклеющаяся, Deluxe, ПС-25 (25х25) мм, (100 штук в упаковке)</t>
  </si>
  <si>
    <t>Switching bus 3Р 100А</t>
  </si>
  <si>
    <t>Шина коммутационная Deluxe 3Р 100А</t>
  </si>
  <si>
    <t>Шина коммутационная, Deluxe, 3Р 100А, гребёнка, 1м</t>
  </si>
  <si>
    <t>TS-0609F 10 groups</t>
  </si>
  <si>
    <t>Шина нулевая Deluxe TS-0609F 10 групп</t>
  </si>
  <si>
    <t>Шина нулевая, Deluxe, TS-0609F 10 групп, 6х9 мм (голубая) на DIN-рейку</t>
  </si>
  <si>
    <t>TS-0812А 10 groups</t>
  </si>
  <si>
    <t>Шина нулевая Deluxe TS-0812А 10 групп</t>
  </si>
  <si>
    <t>Шина нулевая, Deluxe, TS-0812А 10 групп, 8х12 мм (голубая) на изоляторах</t>
  </si>
  <si>
    <t>6х9мм 8/1</t>
  </si>
  <si>
    <t>Шина нулевая Deluxe 6х9мм 8/1 крепеж по центру</t>
  </si>
  <si>
    <t>Шина нулевая, Deluxe, 6х9мм, 8/1 крепеж по центру</t>
  </si>
  <si>
    <t>6х9мм 8/2</t>
  </si>
  <si>
    <t>Шина нулевая Deluxe 6х9мм 8/2 крепеж по краям</t>
  </si>
  <si>
    <t>Шина нулевая, Deluxe, 6х9мм, 8/2 крепеж по краям</t>
  </si>
  <si>
    <t>6х9мм 14/1</t>
  </si>
  <si>
    <t>Шина нулевая Deluxe 6х9мм 14/1 крепеж по центру</t>
  </si>
  <si>
    <t>Шина нулевая, Deluxe, 6х9мм, 14/1 крепеж по центру</t>
  </si>
  <si>
    <t>6х9мм 14/2</t>
  </si>
  <si>
    <t>Шина нулевая Deluxe 6х9мм 14/2 крепеж по краям</t>
  </si>
  <si>
    <t>Шина нулевая, Deluxe, 6х9мм, 14/2 крепеж по краям</t>
  </si>
  <si>
    <t>8х12мм 14/1</t>
  </si>
  <si>
    <t>Шина нулевая Deluxe 8х12мм 14/1 крепеж по центру</t>
  </si>
  <si>
    <t>Шина нулевая, Deluxe, 8х12мм, 14/1 крепеж по центру</t>
  </si>
  <si>
    <t>8х12мм 14/2</t>
  </si>
  <si>
    <t>Шина нулевая Deluxe 8х12мм 14/2 крепеж по краям</t>
  </si>
  <si>
    <t>Шина нулевая, Deluxe, 8х12мм, 14/2 крепеж по краям</t>
  </si>
  <si>
    <t>EPH9900162</t>
  </si>
  <si>
    <t>10000020136</t>
  </si>
  <si>
    <t>DP-MCH2-IEMV2</t>
  </si>
  <si>
    <t>Беспроводной сетевой адаптер, ASUS, PCE-AXE59BT, 802.11/n/ac/ax, AX 3000, Bluetooth® 5.2, 2,4 ГГц / 5 ГГц / 6 ГГц</t>
  </si>
  <si>
    <t>USB-адаптер, TP-Link, Archer T4U, 802.11a/ac/b/g/n, AC 1300, 5 ГГц/2.4 ГГц, USB 3.0</t>
  </si>
  <si>
    <t>VTM117</t>
  </si>
  <si>
    <t>Монтажная коробка Dahua VTM117</t>
  </si>
  <si>
    <t>SD30</t>
  </si>
  <si>
    <t>Фотобумага Xiaomi Instant Photo Paper 3" (40 Sheets)</t>
  </si>
  <si>
    <t>Фотобумага, Xiaomi, Instant Photo Paper 3" (40 Sheets), BHR6756GL/SD30, Для фотопринтера Xiaomi Instant Photoprinter 1S, Размер 3", 40 листов, Картридж в комплекте, Глянцева</t>
  </si>
  <si>
    <t>1Р 63А</t>
  </si>
  <si>
    <t>Шина комутационная Deluxe 1Р 63А</t>
  </si>
  <si>
    <t>Шина комутационная, Deluxe, 1Р 63А</t>
  </si>
  <si>
    <t>Твердотельный накопитель SSD, Intel, D3-S4520 SSDSC2KB480GZ01, 2.5" 480GB SATA 3D TLC 1DWPD</t>
  </si>
  <si>
    <t>497K23470</t>
  </si>
  <si>
    <t>Часть к МФУ Модуль для беспроводного подключ. Xerox 497K23470 Для VersaLink B7125/30/35 C7120/25/30</t>
  </si>
  <si>
    <t>Часть к МФУ Модуль для беспроводного подключения, Xerox, 497K23470, Для Xerox VersaLink B7125/30/35, C7120/25/30</t>
  </si>
  <si>
    <t>Сетевой фильтр Trip-lite GR16-1379T 5 м. 220 в.</t>
  </si>
  <si>
    <t>Сетевой фильтр, Trip-lite, GR16-1379T, 6 розеток, 5 метров, 220-240В, 13A, картонная коробка, чёрный</t>
  </si>
  <si>
    <t>10000011647</t>
  </si>
  <si>
    <t>KCV-544SD+KC-MC20(W) Kocom к-т видеодо</t>
  </si>
  <si>
    <t>10000019913</t>
  </si>
  <si>
    <t>Комплект Kocom KCV-464 (D1) монитор домофона + KC-S81M(D1)блок вызова</t>
  </si>
  <si>
    <t xml:space="preserve">    KCV-544SD+KC-MC20(W) Kocom к-т видеодо</t>
  </si>
  <si>
    <t>X260 White</t>
  </si>
  <si>
    <t>Комплект Клавиатура + Мышь Rapoo X260S White</t>
  </si>
  <si>
    <t>2399-823-109</t>
  </si>
  <si>
    <t>Гарнитура Jabra BIZ 2300 USB Duo MS</t>
  </si>
  <si>
    <t>Гарнитура, Jabra, 2399-823-109, BIZ 2300 USB Duo MS, стерео, накладные, Регулятор громкости, Шумоподавление микрофона</t>
  </si>
  <si>
    <t>25089-999-999</t>
  </si>
  <si>
    <t>Гарнитура Jabra Evolve2 50 USB-A MS Stereo</t>
  </si>
  <si>
    <t>Гарнитура, Jabra, 25089-999-999, Jabra Evolve2 50 USB-A MS Stereo, Активное шумоподавление</t>
  </si>
  <si>
    <t>DH-SD5A425GB-HNR</t>
  </si>
  <si>
    <t>Поворотная видеокамера Dahua DH-SD5A425GB-HNR</t>
  </si>
  <si>
    <t>Поворотная видеокамера, Dahua, DH-SD5A425GB-HNR, 4Мп сетевая PTZ-видеокамера 25x Starlight DH-SD5A425GB-HNR</t>
  </si>
  <si>
    <t>DHI-LCS-M2H</t>
  </si>
  <si>
    <t>Мультимедийный проигрыватель Dahua DHI-LCS-M2H</t>
  </si>
  <si>
    <t>DHI-LCS-M4</t>
  </si>
  <si>
    <t>Мультимедийный проигрыватель Dahua DHI-LCS-M4</t>
  </si>
  <si>
    <t>Мультимедийный проигрыватель, Dahua, DHI-LCS-M4</t>
  </si>
  <si>
    <t>F9099B-CO60</t>
  </si>
  <si>
    <t>Ламинатор COMIX F9099B А4</t>
  </si>
  <si>
    <t>Ламинатор, COMIX, F9099B, A4, 2 вала, 75-125 мкм, 30 см/мин., Чёрный</t>
  </si>
  <si>
    <t>CGR-ARX</t>
  </si>
  <si>
    <t>Игровое компьютерное кресло Cougar Hotrod</t>
  </si>
  <si>
    <t>Игровое компьютерное кресло, Cougar, Hotrod, Искусственная кожа премиум-класса Hyper-Dura, (Ш)44*(Г)49*(В)131(139) см, Чёрно-Оранжевый</t>
  </si>
  <si>
    <t>DEM-NU06</t>
  </si>
  <si>
    <t>Блендер Deerma DEM-NU06 Juice Blender Синий</t>
  </si>
  <si>
    <t>Блендер, Deerma, DEM-NU06, Juice Blender, 400 мл, 3 часа до полной зарядки, Синий</t>
  </si>
  <si>
    <t>Йогуртницы и мороженицы</t>
  </si>
  <si>
    <t>Прочая кухонная техника</t>
  </si>
  <si>
    <t>Холодильное оборудование</t>
  </si>
  <si>
    <t>SC-BS33E085</t>
  </si>
  <si>
    <t>Уход за телом и лицом</t>
  </si>
  <si>
    <t>Наконечник кабельный луженный Deluxe SC 35-10 (200 штук в упаковке)</t>
  </si>
  <si>
    <t>Наконечник кабельный луженный, Deluxe, SC 35-10, (200 штук в упаковке)</t>
  </si>
  <si>
    <t>Узел проявки, Xerox, 600N03576 / 604K91180, Для Xerox DocuCentre SC2020</t>
  </si>
  <si>
    <t>M912DB</t>
  </si>
  <si>
    <t>Компьютерная мышь Delux M912DB Черный</t>
  </si>
  <si>
    <t>Компьютерная мышь, Delux, M912DB, 2.4G, Bluetooth 5.0, 800/1200/1600/2400/4000 dpi, 1000 Mah литиевая батарея, Type-C, Черный</t>
  </si>
  <si>
    <t>Компьютерная мышь Delux M800DC Игровая</t>
  </si>
  <si>
    <t>Компьютерная мышь, Delux, M800DC, Игровая, Оптическая, 2.4G, Bluetooth 5.0, 26000 dpi, Литиевая батарея 500 mAh, RGB, Черный</t>
  </si>
  <si>
    <t>КТ-635</t>
  </si>
  <si>
    <t>Чайный набор Kitfort KT-635</t>
  </si>
  <si>
    <t>Триммер Remington PG180</t>
  </si>
  <si>
    <t>Фен Remington AC5700</t>
  </si>
  <si>
    <t>Настенный переходник, Ugreen, MM113/20318, HDMI Female на HDMI Female, Маленький пластиковый адаптер, Г-образный, Пол. пакет, Белый</t>
  </si>
  <si>
    <t>Автоматический выключатель Legrand 419661 1П C 6A RX3 4,5kA</t>
  </si>
  <si>
    <t>Автоматический выключатель, Legrand, 419661, 1П C 6A RX3 4,5kA</t>
  </si>
  <si>
    <t>Автоматический выключатель Legrand 419662 1П C 10A RX3 4,5kA</t>
  </si>
  <si>
    <t>Автоматический выключатель, Legrand, 419662, 1П C 10A RX3 4,5kA</t>
  </si>
  <si>
    <t>Автоматический выключатель Legrand 419664 1П C 16A RX3 4,5kA</t>
  </si>
  <si>
    <t>Автоматический выключатель, Legrand, 419664, 1П C 16A RX3 4,5kA</t>
  </si>
  <si>
    <t>Автоматический выключатель Legrand 419665 1П C 20A RX3 4,5kA</t>
  </si>
  <si>
    <t>Автоматический выключатель, Legrand, 419665, 1П C 20A RX3 4,5kA</t>
  </si>
  <si>
    <t>Автоматический выключатель Legrand 419666 1П C 25A RX3 4,5kA</t>
  </si>
  <si>
    <t>Автоматический выключатель, Legrand, 419666, 1П C 25A RX3 4,5kA</t>
  </si>
  <si>
    <t>Автоматический выключатель Legrand 419667 1П C 32A RX3 4,5kA</t>
  </si>
  <si>
    <t>Автоматический выключатель, Legrand, 419667, 1П C 32A RX3 4,5kA</t>
  </si>
  <si>
    <t>Автоматический выключатель Legrand 419668 1П C 40A RX3 4,5kA</t>
  </si>
  <si>
    <t>Автоматический выключатель, Legrand, 419668, 1П C 40A RX3 4,5kA</t>
  </si>
  <si>
    <t>Автоматический выключатель Legrand 419669 1П C 50A RX3 4,5kA</t>
  </si>
  <si>
    <t>Автоматический выключатель, Legrand, 419669, 1П C 50A RX3 4,5kA</t>
  </si>
  <si>
    <t>Автоматический выключатель Legrand 419670 1П C 63A RX3 4,5kA</t>
  </si>
  <si>
    <t>Автоматический выключатель, Legrand, 419670, 1П C 63A RX3 4,5kA</t>
  </si>
  <si>
    <t>Автоматический выключатель Legrand 419694 2П C 6A RX3 4,5kA</t>
  </si>
  <si>
    <t>Автоматический выключатель, Legrand, 419694, 2П C 6A RX3 4,5kA</t>
  </si>
  <si>
    <t>Автоматический выключатель Legrand 419695 2П C 10A RX3 4,5kA</t>
  </si>
  <si>
    <t>Автоматический выключатель, Legrand, 419695, 2П C 10A RX3 4,5kA</t>
  </si>
  <si>
    <t>Автоматический выключатель Legrand 419697 2П C 16A RX3 4,5kA</t>
  </si>
  <si>
    <t>Автоматический выключатель, Legrand, 419697, 2П C 16A RX3 4,5kA</t>
  </si>
  <si>
    <t>Автоматический выключатель Legrand 419698 2П C 20A RX3 4,5kA</t>
  </si>
  <si>
    <t>Автоматический выключатель, Legrand, 419698, 2П C 20A RX3 4,5kA</t>
  </si>
  <si>
    <t>Автоматический выключатель Legrand 419699 2П C 25A RX3 4,5kA</t>
  </si>
  <si>
    <t>Автоматический выключатель, Legrand, 419699, 2П C 25A RX3 4,5kA</t>
  </si>
  <si>
    <t>Автоматический выключатель Legrand 419700 2П C 32A RX3 4,5kA</t>
  </si>
  <si>
    <t>Автоматический выключатель, Legrand, 419700, 2П C 32A RX3 4,5kA</t>
  </si>
  <si>
    <t>Автоматический выключатель Legrand 419701 2П C 40A RX3 4,5kA</t>
  </si>
  <si>
    <t>Автоматический выключатель, Legrand, 419701, 2П C 40A RX3 4,5kA</t>
  </si>
  <si>
    <t>Автоматический выключатель Legrand 419702 2П C 50A RX3 4,5kA</t>
  </si>
  <si>
    <t>Автоматический выключатель, Legrand, 419702, 2П C 50A RX3 4,5kA</t>
  </si>
  <si>
    <t>Автоматический выключатель Legrand 419703 2П C 63A RX3 4,5kA</t>
  </si>
  <si>
    <t>Автоматический выключатель, Legrand, 419703, 2П C 63A RX3 4,5kA</t>
  </si>
  <si>
    <t>Автоматический выключатель Legrand 419705 3П C 6А RX3 4,5kA</t>
  </si>
  <si>
    <t>Автоматический выключатель, Legrand, 419705, 3П C 6A RX3 4,5kA</t>
  </si>
  <si>
    <t>Автоматический выключатель Legrand 419706 3П C 10А RX3 4,5kA</t>
  </si>
  <si>
    <t>Автоматический выключатель, Legrand, 419706, 3П C 10A RX3 4,5kA</t>
  </si>
  <si>
    <t>Автоматический выключатель Legrand 419708 3П C 16А RX3 4,5kA</t>
  </si>
  <si>
    <t>Автоматический выключатель, Legrand, 419708, 3П C 16A RX3 4,5kA</t>
  </si>
  <si>
    <t>Автоматический выключатель Legrand 419709 3П C 20А RX3 4,5kA</t>
  </si>
  <si>
    <t>Автоматический выключатель, Legrand, 419709, 3П C 20A RX3 4,5kA</t>
  </si>
  <si>
    <t>Автоматический выключатель Legrand 419710 3П C 25А RX3 4,5kA</t>
  </si>
  <si>
    <t>Автоматический выключатель, Legrand, 419710, 3П C 25A RX3 4,5kA</t>
  </si>
  <si>
    <t>Автоматический выключатель Legrand 419711 3П C 32А RX3 4,5kA</t>
  </si>
  <si>
    <t>Автоматический выключатель, Legrand, 419711, 3П C 32A RX3 4,5kA</t>
  </si>
  <si>
    <t>Автоматический выключатель Legrand 419712 3П C 40А RX3 4,5kA</t>
  </si>
  <si>
    <t>Автоматический выключатель, Legrand, 419712, 3П C 40A RX3 4,5kA</t>
  </si>
  <si>
    <t>Автоматический выключатель Legrand 419713 3П C 50А RX3 4,5kA</t>
  </si>
  <si>
    <t>Автоматический выключатель, Legrand, 419713, 3П C 50A RX3 4,5kA</t>
  </si>
  <si>
    <t>Автоматический выключатель Legrand 419714 3П C 63А RX3 4,5kA</t>
  </si>
  <si>
    <t>Автоматический выключатель, Legrand, 419714, 3П C 63A RX3 4,5kA</t>
  </si>
  <si>
    <t>АВДТ Legrand 419397 1П+Н 10А АC RX3 30мA</t>
  </si>
  <si>
    <t>АВДТ, Legrand, 419397, 1П+Н 10А АC RX3 30мA</t>
  </si>
  <si>
    <t>АВДТ Legrand 419399 1П+Н 16А АC RX3 30мA</t>
  </si>
  <si>
    <t>АВДТ, Legrand, 419399, 1П+Н 16А АC RX3 30мA</t>
  </si>
  <si>
    <t>АВДТ Legrand 419400 1П+Н 20А АC RX3 30мA</t>
  </si>
  <si>
    <t>АВДТ, Legrand, 419400, 1П+Н 20А АC RX3 30мA</t>
  </si>
  <si>
    <t>АВДТ Legrand 419401 1П+Н 25А АC RX3 30мA</t>
  </si>
  <si>
    <t>АВДТ, Legrand, 419401, 1П+Н 25А АC RX3 30мA</t>
  </si>
  <si>
    <t>АВДТ Legrand 419402 1П+Н 32А АC RX3 30мA</t>
  </si>
  <si>
    <t>АВДТ, Legrand, 419402, 1П+Н 32А АC RX3 30мA</t>
  </si>
  <si>
    <t>ВДТ Legrand 402062 4П 25А АC RX3 30мA</t>
  </si>
  <si>
    <t>ВДТ, Legrand, 402062, 4П 25А АC RX3 30мA</t>
  </si>
  <si>
    <t>ВДТ Legrand 402063 4П 40А АC RX3 30мA</t>
  </si>
  <si>
    <t>ВДТ, Legrand, 402063, 4П 40А АC RX3 30мA</t>
  </si>
  <si>
    <t>ВДТ Legrand 402064 4П 63А АC RX3 30мA</t>
  </si>
  <si>
    <t>ВДТ, Legrand, 402064, 4П 63А АC RX3 30мA</t>
  </si>
  <si>
    <t>Выключатель одноклавишный SE EPH0100169 Asfora 10AX механизм быстрозажимной бронза</t>
  </si>
  <si>
    <t>Выключатель одноклавишный, SE, EPH0100169, Asfora 10AX механизм быстрозажимной бронза</t>
  </si>
  <si>
    <t>Выключатель одноклавишный SE EPH0100162 Asfora 10AX мех.быстрозажимной сталь</t>
  </si>
  <si>
    <t>Выключатель одноклавишный, SE, EPH0100162, Asfora 10AX мех.быстрозажимной сталь</t>
  </si>
  <si>
    <t>Выключатель двухклавишный SE EPH0300169 Asfora 10AX мех.быстрозажимной бронза</t>
  </si>
  <si>
    <t>Выключатель двухклавишный, SE, EPH0300169, Asfora 10AX мех.быстрозажимной бронза</t>
  </si>
  <si>
    <t>Выключатель двухклавишный SE EPH0300162 Asfora 10AX мех.быстрозажимной сталь</t>
  </si>
  <si>
    <t>Выключатель двухклавишный, SE, EPH0300162, Asfora 10AX мех.быстрозажимной сталь</t>
  </si>
  <si>
    <t>Выключатель трехклавишный SE EPH2100169 Asfora 10AX мех.винтовой бронза</t>
  </si>
  <si>
    <t>Выключатель трехклавишный, SE, EPH2100169, Asfora 10AX мех.винтовой бронза</t>
  </si>
  <si>
    <t>Выключатель трехклавишный SE EPH2100162 Asfora 10AX мех.винтовой сталь</t>
  </si>
  <si>
    <t>Выключатель трехклавишный, SE, EPH2100162, Asfora 10AX мех.винтовой сталь</t>
  </si>
  <si>
    <t>Выключатель 1 клавишный SE EPH0400169 Asfora проходной механизм бронза</t>
  </si>
  <si>
    <t>Выключатель 1 клавишный, SE, EPH0400169, Asfora проходной механизм бронза</t>
  </si>
  <si>
    <t>Выключатель 1 клавишный SE EPH0400162 Asfora проходной механизм сталь</t>
  </si>
  <si>
    <t>Выключатель 1 клавишный, SE, EPH0400162, Asfora проходной механизм сталь</t>
  </si>
  <si>
    <t>Выключатель 1 клавишный SE EPH0500169 Asfora перекрестный механизм бронза</t>
  </si>
  <si>
    <t>Выключатель 1 клавишный, SE, EPH0500169, Asfora перекрестный механизм бронза</t>
  </si>
  <si>
    <t>Выключатель 1 клавишный SE EPH0500162 Asfora перекрестный механизм сталь</t>
  </si>
  <si>
    <t>Выключатель 1 клавишный, SE, EPH0500162, Asfora перекрестный механизм сталь</t>
  </si>
  <si>
    <t>Выключатель 2х клавишный SE EPH0600162 Asfora проходной механизм сталь</t>
  </si>
  <si>
    <t>Выключатель 2х клавишный, SE, EPH0600162, Asfora проходной механизм сталь</t>
  </si>
  <si>
    <t>Диммер SE EPH6800162 Asfora LED RC-370Вт сталь</t>
  </si>
  <si>
    <t>Диммер, SE, EPH6800162, Asfora LED RC-370Вт сталь</t>
  </si>
  <si>
    <t>Диммер SE EPH6800169 Asfora LED RC-370Вт бронза</t>
  </si>
  <si>
    <t>Диммер, SE, EPH6800169, Asfora LED RC-370Вт бронза</t>
  </si>
  <si>
    <t>Розетка SE EPH2900169 Asfora с заземлением 16А механизм винтовой бронза</t>
  </si>
  <si>
    <t>Розетка, SE, EPH2900169, Asfora с заземлением 16А механизм винтовой бронза</t>
  </si>
  <si>
    <t>Розетка SE EPH2900162 Asfora с заземлением 16А механизм винтовой сталь</t>
  </si>
  <si>
    <t>Розетка, SE, EPH2900162, Asfora с заземлением 16А механизм винтовой сталь</t>
  </si>
  <si>
    <t>Розетка SE EPH3000169 Asfora без заземления 16А механизм винтовой бронза</t>
  </si>
  <si>
    <t>Розетка, SE, EPH3000169, Asfora без заземления 16А механизм винтовой бронза</t>
  </si>
  <si>
    <t>Розетка SE EPH3000162 Asfora без заземления 16А механизм винтовой сталь</t>
  </si>
  <si>
    <t>Розетка, SE, EPH3000162, Asfora без заземления 16А механизм винтовой сталь</t>
  </si>
  <si>
    <t>Розетка двойная SE EPH9900169 Asfora с заземлением в сборе винтовой бронза</t>
  </si>
  <si>
    <t>Розетка двойная, SE, EPH9900169, Asfora с заземлением в сборе винтовой бронза</t>
  </si>
  <si>
    <t>Розетка двойная SE EPH9900162 Asfora с заземлением в сборе винтовой сталь</t>
  </si>
  <si>
    <t>Розетка двойная, SE, EPH9900162, Asfora с заземлением в сборе винтовой сталь</t>
  </si>
  <si>
    <t>Розетка USB SE EPH2700369 Asfora A+С 2,4А механизм бронза</t>
  </si>
  <si>
    <t>Розетка USB, SE, EPH2700369, Asfora A+С 2,4А механизм бронза</t>
  </si>
  <si>
    <t>Розетка USB SE EPH2700362 Asfora A+С 2,4А механизм сталь</t>
  </si>
  <si>
    <t>Розетка USB, SE, EPH2700362, Asfora A+С 2,4А механизм сталь</t>
  </si>
  <si>
    <t>Розетка TV SE EPH3200162 Asfora оконечная механизм сталь</t>
  </si>
  <si>
    <t>Розетка TV, SE, EPH3200162, Asfora оконечная механизм сталь</t>
  </si>
  <si>
    <t>Розетка TV SE EPH3200169 Asfora оконечная механизм бронза</t>
  </si>
  <si>
    <t>Розетка TV, SE, EPH3200169, Asfora оконечная механизм бронза</t>
  </si>
  <si>
    <t>Розетка компьютерная SE EPH4300169 Asfora RJ45 кат.5e механизм бронза</t>
  </si>
  <si>
    <t>Розетка компьютерная, SE, EPH4300169, Asfora RJ45 кат.5e механизм бронза</t>
  </si>
  <si>
    <t>Розетка компьютерная SE EPH4300162 Asfora RJ45 кат.5e механизм сталь</t>
  </si>
  <si>
    <t>Розетка компьютерная, SE, EPH4300162, Asfora RJ45 кат.5e механизм сталь</t>
  </si>
  <si>
    <t>Розетка компьютерная двойная SE EPH4400162 Asfora RJ45 кат.5e механизм сталь</t>
  </si>
  <si>
    <t>Розетка компьютерная двойная, SE, EPH4400162, Asfora RJ45 кат.5e механизм сталь</t>
  </si>
  <si>
    <t>Розетка компьютерная двойная SE EPH4400169 Asfora RJ45 кат.5e механизм бронза</t>
  </si>
  <si>
    <t>Розетка компьютерная двойная, SE, EPH4400169, Asfora RJ45 кат.5e механизм бронза</t>
  </si>
  <si>
    <t>Розетка компьютерная SE EPH4700162 Asfora RJ45 кат.6e механизм сталь</t>
  </si>
  <si>
    <t>Розетка компьютерная, SE, EPH4700162, Asfora RJ45 кат.6e механизм сталь</t>
  </si>
  <si>
    <t>Розетка компьютерная SE EPH4700169 Asfora RJ45 кат.6e механизм бронза</t>
  </si>
  <si>
    <t>Розетка компьютерная, SE, EPH4700169, Asfora RJ45 кат.6e механизм бронза</t>
  </si>
  <si>
    <t>Розетка компьютерная двойная SE EPH4800162 Asfora RJ45 кат.6e механизм сталь</t>
  </si>
  <si>
    <t>Розетка компьютерная двойная, SE, EPH4800162, Asfora RJ45 кат.6e механизм сталь</t>
  </si>
  <si>
    <t>Розетка компьютерная двойная SE EPH4800169 Asfora RJ45 кат.6e механизм бронза</t>
  </si>
  <si>
    <t>Розетка компьютерная двойная, SE, EPH4800169, Asfora RJ45 кат.6e механизм бронза</t>
  </si>
  <si>
    <t>Рамка SE EPH5800169 Asfora 1 постовая бронза</t>
  </si>
  <si>
    <t>Рамка, SE, EPH5800169, Asfora 1 постовая бронза</t>
  </si>
  <si>
    <t>Рамка горизонтальная SE EPH5800269 Asfora 2 постовая бронза</t>
  </si>
  <si>
    <t>Рамка горизонтальная, SE, EPH5800269, Asfora 2 постовая бронза</t>
  </si>
  <si>
    <t>Рамка горизонтальная SE EPH5800469 Asfora 4 постовая бронза</t>
  </si>
  <si>
    <t>Рамка горизонтальная, SE, EPH5800469, Asfora 4 постовая бронза</t>
  </si>
  <si>
    <t>Рамка горизонтальная SE EPH5800569 Asfora 5 постовая бронза</t>
  </si>
  <si>
    <t>Рамка горизонтальная, SE, EPH5800569, Asfora 5 постовая бронза</t>
  </si>
  <si>
    <t>Рамка SE EPH5800162 Asfora 1 постовая сталь</t>
  </si>
  <si>
    <t>Рамка, SE, EPH5800162, Asfora 1 постовая сталь</t>
  </si>
  <si>
    <t>Рамка горизонтальная SE EPH5800262 Asfora 2 постовая сталь</t>
  </si>
  <si>
    <t>Рамка горизонтальная, SE, EPH5800262, Asfora 2 постовая сталь</t>
  </si>
  <si>
    <t>Рамка горизонтальная SE EPH5800362 Asfora 3 постовая сталь</t>
  </si>
  <si>
    <t>Рамка горизонтальная, SE, EPH5800362, Asfora 3 постовая сталь</t>
  </si>
  <si>
    <t>Рамка горизонтальная SE EPH5800462 Asfora 4 постовая сталь</t>
  </si>
  <si>
    <t>Рамка горизонтальная, SE, EPH5800462, Asfora 4 постовая сталь</t>
  </si>
  <si>
    <t>Рамка горизонтальная SE EPH5800562 Asfora 5 постовая сталь</t>
  </si>
  <si>
    <t>Рамка горизонтальная, SE, EPH5800562, Asfora 5 постовая сталь</t>
  </si>
  <si>
    <t>600N03560</t>
  </si>
  <si>
    <t>Фьюзерный модуль Xerox 607K09009 / 641S01215 / 607K09000 / 126K37000</t>
  </si>
  <si>
    <t>Фьюзерный модуль, Xerox, 600N03560 / 607K09009 / 641S01215 / 607K09000 / 126K37000, Для Xerox AltaLink C8045/C8055, 360 000 страниц (А4)</t>
  </si>
  <si>
    <t xml:space="preserve">    KCV-464 (D1) Kocom монитор домофона</t>
  </si>
  <si>
    <t>Компьютерная мышь, Rapoo, V30W, Игровая, Оптическая, Беспроводная, 16000 dpi, RGB подсветка, Чёрный</t>
  </si>
  <si>
    <t>Компьютерная мышь, Rapoo, VT9S, Игровая, Оптическая, Беспроводная, 16000 dpi, RGB, Чёрный</t>
  </si>
  <si>
    <t>TL-SL1311MP</t>
  </si>
  <si>
    <t>Коммутатор TP-Link TL-SL1311MP</t>
  </si>
  <si>
    <t>EAP650-Outdoor</t>
  </si>
  <si>
    <t>Wi-Fi точка доступа TP-Link EAP650-Outdoor</t>
  </si>
  <si>
    <t>Wi-Fi точка доступа, TP-Link, EAP650-Outdoor, IEEE 802.11a/b/g/n/ac/ax, AX3000, 1 гигабитный порт Ethernet RJ45 (с поддержкой PoE 802.3at и Passive PoE 48В адаптер PoE идёт в комплекте)</t>
  </si>
  <si>
    <t>Deco X10(3-pack)</t>
  </si>
  <si>
    <t>Беспроводная MESH-система Wi-Fi TP-Link Deco X10(3-pack)</t>
  </si>
  <si>
    <t>ME20</t>
  </si>
  <si>
    <t>Усилитель Wi-Fi сигнала Mercusys ME20</t>
  </si>
  <si>
    <t>Усилитель Wi-Fi сигнала, Mercusys, ME20, 802.11a/b/g/n/ac, AC750, Порт RJ45 10/100 Мбит/с</t>
  </si>
  <si>
    <t>Halo H30(2-pack)</t>
  </si>
  <si>
    <t>Маршрутизатор Mercusys Halo H30(2-pack)</t>
  </si>
  <si>
    <t>Archer Air R5</t>
  </si>
  <si>
    <t>Маршрутизатор TP-Link Archer Air R5</t>
  </si>
  <si>
    <t>Маршрутизатор, TP-Link, Archer Air R5, IEEE 802.11a/b/g/n/ac/ax, AX3000, Гигабитный порт WAN, Гигабитный порт LAN</t>
  </si>
  <si>
    <t>Archer AX80</t>
  </si>
  <si>
    <t>Маршрутизатор TP-Link Archer AX80</t>
  </si>
  <si>
    <t>Маршрутизатор, TP-Link, Archer AX80, IEEE 802.11a/b/g/n/ac/ax, AX6000, порт WAN/LAN 2,5 Гбит/с, гигабитный порт WAN/LAN, три гигабитных порта LAN и порт USB 3.0</t>
  </si>
  <si>
    <t>TX201</t>
  </si>
  <si>
    <t>Сетевая карта TP-Link TX201</t>
  </si>
  <si>
    <t>Сетевая карта, TP-Link, TX201, PCI Express 100BASE-TX/1000BASE-T/2.5GBASE-T</t>
  </si>
  <si>
    <t>CT-2302</t>
  </si>
  <si>
    <t>Парогенератор Centek CT-2302</t>
  </si>
  <si>
    <t>Парогенератор, Centek, CT-2302, 2400Вт, 7Бар, 120г/мин, 1.2л, Керамическая подошва, Помпа, Белый</t>
  </si>
  <si>
    <t>CT-2303</t>
  </si>
  <si>
    <t>Парогенератор Centek CT-2303</t>
  </si>
  <si>
    <t>Парогенератор, Centek, CT-2303, 3000Вт, 8Бар, 560/160 г/мин, Алюм бойлер, Автовыкл, Керамика, Самоочистка, Синий</t>
  </si>
  <si>
    <t>CT-1124</t>
  </si>
  <si>
    <t>CT-1430</t>
  </si>
  <si>
    <t>Фритюрница Centek CT-1430</t>
  </si>
  <si>
    <t>Фритюрница, Centek, CT-1430, 900 Вт, Объём 1,5л, Чаша - антипригарная, Стальной корпус, Окно</t>
  </si>
  <si>
    <t>R9R51425</t>
  </si>
  <si>
    <t>Выключатель дифференциального тока, SE, R9R51425, RESI9, 4P 25А 30мА</t>
  </si>
  <si>
    <t>Вакуумный выключатели (высоковольтные)</t>
  </si>
  <si>
    <t>EPH0600169</t>
  </si>
  <si>
    <t>Выключатель 2х клавишный SE EPH0600169 Asfora проходной механизм бронза</t>
  </si>
  <si>
    <t>Выключатель 2х клавишный, SE, EPH0600169, Asfora проходной механизм бронза</t>
  </si>
  <si>
    <t>M2234W1</t>
  </si>
  <si>
    <t>Смарт часы Xiaomi Watch 2 Pro-Bluetooth Silver Case with Brown Leather Strap</t>
  </si>
  <si>
    <t>Смарт часы, Xiaomi, Watch 2 Pro, M2234W1 / BHR7216GL, Дисплей 1.43" AMOLED HD, Разрешение 466 x 466, Водонепроницаемые (5 АТМ), GPS+GLONASS, Galileo, BDS, QZSS, Батарея 495 мАч, Совместимость только с Android, Серебристый</t>
  </si>
  <si>
    <t>Смарт часы Xiaomi Watch 2 Pro-Bluetooth Black Case with Black Fluororubber Strap</t>
  </si>
  <si>
    <t>Смарт часы, Xiaomi, Watch 2 Pro, M2234W1 / BHR7211GL, Дисплей 1.43" AMOLED HD, Разрешение 466 x 466, Водонепроницаемые (5 АТМ), GPS+GLONASS, Galileo, BDS, QZSS, Батарея 495 мАч, Совместимость только с Android, Чёрный</t>
  </si>
  <si>
    <t>GP-AORUS WATERFORCE 240</t>
  </si>
  <si>
    <t>Кулер для процессора Gigabyte AORUS WATERFORCE 240</t>
  </si>
  <si>
    <t>Кулер для процессора, Gigabyte, GP-AORUS WATERFORCE 240 (4719331552374), Intel 2066, 2011, 1366, 115x, 1200, 1700, AMD TR4, AM5, AM4, sTRX4, 2*120мм ARGB вентилятора, 950~2150 об/мин +/-10%, Воздушный поток 27,63~56,47 фут/мин, TDP 240 Вт, Чёрный</t>
  </si>
  <si>
    <t>1T238IPS</t>
  </si>
  <si>
    <t>Монитор 23.8'' X-game 1T238IPS</t>
  </si>
  <si>
    <t>GLO-GMMK2-65-RGB-B</t>
  </si>
  <si>
    <t>Основа клавиатуры Glorious GMMK2 Compact Black (GLO-GMMK2-65-RGB-B)</t>
  </si>
  <si>
    <t>Основа клавиатуры, Glorious, GMMK2 Compact, GLO-GMMK2-65-RGB-B, Черный</t>
  </si>
  <si>
    <t>GLO-ACC-P75-RK-G</t>
  </si>
  <si>
    <t>Поворотная ручка Glorious GMMK Pro Rotary Knob Gold (GLO-ACC-P75-RK-G)</t>
  </si>
  <si>
    <t>Поворотная ручка, Glorious, GMMK Pro Rotary Knob, GLO-ACC-P75-RK-G, алюминий, золотой</t>
  </si>
  <si>
    <t>GLO-ACC-P75-TF-NB</t>
  </si>
  <si>
    <t>Запчасть к клавиатуре верхняя панель Glorious GMMK Pro Top Frame Navy Blue (GLO-ACC-P75-TF-NB)</t>
  </si>
  <si>
    <t>Запчасть к клавиатуре верхняя панель, Glorious, GMMK Pro Top Frame, GLO-ACC-P75-TF-NB, алюминий, синий</t>
  </si>
  <si>
    <t>GLO-ACC-P75-TF-EW</t>
  </si>
  <si>
    <t>Запчасть к клавиатуре верхняя панель Glorious GMMK Pro Top Frame E-White (GLO-ACC-P75-TF-EW)</t>
  </si>
  <si>
    <t>Запчасть к клавиатуре верхняя панель, Glorious, GMMK Pro Top Frame, GLO-ACC-P75-TF-EW, алюминий, белый</t>
  </si>
  <si>
    <t>GLO-ACC-P75-RK-P</t>
  </si>
  <si>
    <t>Поворотная ручка Glorious GMMK Pro Rotary Knob Prism Pink (GLO-ACC-P75-RK-P)</t>
  </si>
  <si>
    <t>Поворотная ручка, Glorious, GMMK Pro Rotary Knob, GLO-ACC-P75-RK-P, алюминий, розовый</t>
  </si>
  <si>
    <t>GLO-ACC-P75-RK-EW</t>
  </si>
  <si>
    <t>Поворотная ручка Glorious GMMK Pro Rotary Knob E-White (GLO-ACC-P75-RK-EW)</t>
  </si>
  <si>
    <t>Поворотная ручка, Glorious, GMMK Pro Rotary Knob, GLO-ACC-P75-RK-EW, алюминий, белый</t>
  </si>
  <si>
    <t>GLO-ACC-P75-RK-B</t>
  </si>
  <si>
    <t>Поворотная ручка Glorious GMMK Pro Rotary Knob Black (GLO-ACC-P75-RK-B)</t>
  </si>
  <si>
    <t>Поворотная ручка, Glorious, GMMK Pro Rotary Knob, GLO-ACC-P75-RK-B, алюминий, черный</t>
  </si>
  <si>
    <t>GLO-GMMK2-65-RGB-W</t>
  </si>
  <si>
    <t>Основа клавиатуры Glorious GMMK2 Compact White (GLO-GMMK2-65-RGB-W)</t>
  </si>
  <si>
    <t>Основа клавиатуры, Glorious, GMMK2 Compact, GLO-GMMK2-65-RGB-W, Белый</t>
  </si>
  <si>
    <t>GLO-KC-GPBT-RF</t>
  </si>
  <si>
    <t>Набор кнопок на клавиатуру Glorious GPBT Keycaps Rain Forest (GLO-KC-GPBT-RF)</t>
  </si>
  <si>
    <t>Набор кнопок на клавиатуру, Glorious, GPBT Keycaps Rain Forest, GLO-KC-GPBT-RF, 115 кнопок, PBT пластик, Темно-зеленый/Зеленый</t>
  </si>
  <si>
    <t>GLO-KC-GPBT-PG</t>
  </si>
  <si>
    <t>Набор кнопок на клавиатуру Glorious GPBT Keycaps Grapefruit (GLO-KC-GPBT-PG)</t>
  </si>
  <si>
    <t>Набор кнопок на клавиатуру, Glorious, GPBT Keycaps Grapefruit, GLO-KC-GPBT-PG, 143 кнопки, PBT пластикластик, Розовый</t>
  </si>
  <si>
    <t>GLO-KC-GPBT-N</t>
  </si>
  <si>
    <t>Набор кнопок на клавиатуру Glorious GPBT Keycaps Nebula (GLO-KC-GPBT-N)</t>
  </si>
  <si>
    <t>Набор кнопок на клавиатуру, Glorious, GPBT Keycaps Nebula, GLO-KC-GPBT-N, 115 кнопок, PBT пластик, Фиолетовый/розовый</t>
  </si>
  <si>
    <t>GLO-KC-GPBT-CO</t>
  </si>
  <si>
    <t>Набор кнопок на клавиатуру Glorious GPBT Keycaps Carribean Ocean (GLO-KC-GPBT-CO)</t>
  </si>
  <si>
    <t>Набор кнопок на клавиатуру, Glorious, GPBT Keycaps Carribean Ocean, GLO-KC-GPBT-CO, 115 кнопок, PBT пластик, Синий/голубой</t>
  </si>
  <si>
    <t>GLO-GMMK2-96-RGB-W</t>
  </si>
  <si>
    <t>Основа клавиатуры Glorious GMMK2 Full Size White (GLO-GMMK2-96-RGB-W)</t>
  </si>
  <si>
    <t>Основа клавиатуры, Glorious, GMMK2 Full Size, GLO-GMMK2-96-RGB-W, Белый</t>
  </si>
  <si>
    <t>GLO-GMMK2-96-RGB-B</t>
  </si>
  <si>
    <t>Основа клавиатуры Glorious GMMK2 Full Size Black (GLO-GMMK2-96-RGB-B)</t>
  </si>
  <si>
    <t>Основа клавиатуры, Glorious, GMMK2 Full Size, GLO-GMMK2-96-RGB-B, Черный</t>
  </si>
  <si>
    <t>Р3-Ц-ПВХ-18</t>
  </si>
  <si>
    <t>Металлорукав РУВИНИЛ Р3-Ц-ПВХ-18</t>
  </si>
  <si>
    <t>RKA-PM2</t>
  </si>
  <si>
    <t>VH1311</t>
  </si>
  <si>
    <t>RI-C287</t>
  </si>
  <si>
    <t>RI-C255S</t>
  </si>
  <si>
    <t>BH400</t>
  </si>
  <si>
    <t>BH401</t>
  </si>
  <si>
    <t>BH402</t>
  </si>
  <si>
    <t>RAM-VR01</t>
  </si>
  <si>
    <t>RVS-M021</t>
  </si>
  <si>
    <t>RS-736</t>
  </si>
  <si>
    <t>MC4</t>
  </si>
  <si>
    <t>MC5</t>
  </si>
  <si>
    <t>КТ-748</t>
  </si>
  <si>
    <t>Кофемолка Kitfort КТ-748</t>
  </si>
  <si>
    <t>MC103</t>
  </si>
  <si>
    <t>RAM-BP1</t>
  </si>
  <si>
    <t>RO-5706S</t>
  </si>
  <si>
    <t>CM700</t>
  </si>
  <si>
    <t>CM703</t>
  </si>
  <si>
    <t>RCM-CBM1514</t>
  </si>
  <si>
    <t>HS1713</t>
  </si>
  <si>
    <t>HD1701</t>
  </si>
  <si>
    <t>&gt;105</t>
  </si>
  <si>
    <t>Комплект роликов подачи бумаги для 2-3-4-5 лотка, Xerox, 676K12690 / 109R00790, Для Xerox Phaser 7800, 300 000 страниц (А4)</t>
  </si>
  <si>
    <t>Ezviz H3C 2MP (CS-H3C-R100-1K2WF) WiFi Камера</t>
  </si>
  <si>
    <t>Ezviz H3C 2MP (CS-H3C-R100-1K2WFL) Color WiFi Камера</t>
  </si>
  <si>
    <t>Ezviz H3C 4MP (CS-H3C-R100-1J4WKFL) WiFi Камера</t>
  </si>
  <si>
    <t>Ezviz H3C 3MP (CS-H3C-R100-1K3WKFL) WiFi Камера</t>
  </si>
  <si>
    <t>Ezviz H8C 4MP (CS-H8C-R100-1J4WKFL) WiFi Камера</t>
  </si>
  <si>
    <t>Ezviz H8C (CS-H8C-R100-1K2WKFL) WiFi Камера</t>
  </si>
  <si>
    <t>Ezviz EB8 4G (CS-EB8-R100-1K3FL4GA) WiFi Камера</t>
  </si>
  <si>
    <t>10000020152</t>
  </si>
  <si>
    <t>10000020151</t>
  </si>
  <si>
    <t>10000020150</t>
  </si>
  <si>
    <t>10000018677</t>
  </si>
  <si>
    <t>цена 1С-10 kzt</t>
  </si>
  <si>
    <t>CBL-PWEX-1040</t>
  </si>
  <si>
    <t>Кабель питания PCI-E Supermicro CBL-PWEX-1040</t>
  </si>
  <si>
    <t>Кабель питания PCI-E, Supermicro, CBL-PWEX-1040, PWYCB,GPU,2x4M/CPU to two (2x3F+2x1F)/PCIe,P4.2, 5CM</t>
  </si>
  <si>
    <t>MCP-310-82613-0N</t>
  </si>
  <si>
    <t>Воздушный кожух для сервера Supermicro MCP-310-82613-0N</t>
  </si>
  <si>
    <t>Воздушный кожух для сервера, Supermicro, MCP-310-82613-0N, Plastic air shroud X12DDW for SCLA26-AW (GPU)</t>
  </si>
  <si>
    <t>Металлорукав, РУВИНИЛ, Р3-Ц-ПВХ-18, в ПВХ изоляции, Диаметр 18 мм, 50 м/б, Цвет чёрный</t>
  </si>
  <si>
    <t>Цилиндрическая видеокамера, Dahua, DH-IPC-HFW1230S1P-0280B, CMOS-матрица 1/2.7", Механический ИК-фильтр, ИК-подсветка - до 40 м, Функция день/ночь, 2.0 мега., Объектив: f=2.8 мм, 12VDC</t>
  </si>
  <si>
    <t>Гибридный видеорегистратор, Dahua, DH-XVR1B04-I, 4 канала, Аналог, HDCVI, TVI, AHD, IP, Квадруплекс, Хранение информации: 1 SATA до 6Тб, Поддержка мобильных платформ: IOS, Android</t>
  </si>
  <si>
    <t>ASF045L</t>
  </si>
  <si>
    <t>Доводчик Dahua ASF045L</t>
  </si>
  <si>
    <t>Доводчик, Dahua, ASF045L, 45 кг, дверной. Подходит для дверей с дверными рамами и углом открытия до 180°</t>
  </si>
  <si>
    <t>ASF065L</t>
  </si>
  <si>
    <t>Доводчик Dahua ASF065L</t>
  </si>
  <si>
    <t>Доводчик, Dahua, ASF065L, 65 кг, дверной. Подходит для дверей с дверными рамами и углом открытия до 180°</t>
  </si>
  <si>
    <t>ASF085L</t>
  </si>
  <si>
    <t>Доводчик Dahua ASF085L</t>
  </si>
  <si>
    <t>Доводчик, Dahua, ASF085L, 85 кг, дверной. Подходит для дверей с дверными рамами и углом открытия до 180°</t>
  </si>
  <si>
    <t>Фен, Remington, AC5700, 2 скорости, 3 температурных режимов, AC мотор, Ионизация, Подача холодного воздуха, Длина кабеля 3м, Мощность 2200 Вт, Черный</t>
  </si>
  <si>
    <t>GXC3S-30M</t>
  </si>
  <si>
    <t>Удлинитель SVC GXC3S-30M 3 м. 220 в.</t>
  </si>
  <si>
    <t>Удлинитель, SVC, GXC3S-30M, 3 розетки, 3 метра, 220-250В, 10A, Картонная коробка, Чёрный</t>
  </si>
  <si>
    <t>GXC3S-50M</t>
  </si>
  <si>
    <t>Удлинитель SVC GXC3S-50M 5 м. 220 в.</t>
  </si>
  <si>
    <t>Удлинитель, SVC, GXC3S-50M, 3 розетки, 5 метров, 220-250В, 10A, Картонная коробка, Чёрный</t>
  </si>
  <si>
    <t>MS105GS</t>
  </si>
  <si>
    <t>Коммутатор Mercusys MS105GS</t>
  </si>
  <si>
    <t>Коммутатор, Mercusys, MS105GS, 5-портовый 10/100/1000 Мбит/с настольный коммутатор, метал. корпус</t>
  </si>
  <si>
    <t>MS108GP</t>
  </si>
  <si>
    <t>Коммутатор Mercusys MS108GP</t>
  </si>
  <si>
    <t>Коммутатор, Mercusys, MS108GP, Миниатюрный, 8 портов 10/100/1000M RJ45 (7 портов PoE+ 802/3af/at 65W, 250м), Auto-MDI/MDIX</t>
  </si>
  <si>
    <t>MS105GP</t>
  </si>
  <si>
    <t>Коммутатор Mercusys MS105GP</t>
  </si>
  <si>
    <t>Коммутатор, Mercusys, MS105GP, Миниатюрный, 5 портов 10/100/1000M RJ45 (4 портов PoE+ 802/3af/at 65W, 250м), Auto-MDI/MDIX</t>
  </si>
  <si>
    <t>MS110P</t>
  </si>
  <si>
    <t>Коммутатор Mercusys MS110P</t>
  </si>
  <si>
    <t>Коммутатор, Mercusys, MS110P, Миниатюрный, 10 портов 10/100M RJ45 (8 портов PoE+ 802/3af/at 65W, 250м), Auto-MDI/MDIX</t>
  </si>
  <si>
    <t>MS106LP</t>
  </si>
  <si>
    <t>Коммутатор Mercusys MS106LP</t>
  </si>
  <si>
    <t>Коммутатор, Mercusys, MS106LP, Миниатюрный, 6 портов 10/100M RJ45 (4 порта PoE+ 802.3af/at 40W, 250м), Auto-MDI/MDIX</t>
  </si>
  <si>
    <t>Deco X10(2-pack)</t>
  </si>
  <si>
    <t>Беспроводная MESH-система Wi-Fi TP-Link Deco X10(2-pack)</t>
  </si>
  <si>
    <t>RE700X</t>
  </si>
  <si>
    <t>Усилитель Wi-Fi сигнала TP-Link RE700X</t>
  </si>
  <si>
    <t>Усилитель Wi-Fi сигнала, TP-Link, RE700X, AX3000, 802.11a/b/g/n/ac/ax, 1 гигабитный порт Ethernet</t>
  </si>
  <si>
    <t>ME70X</t>
  </si>
  <si>
    <t>Усилитель Wi-Fi сигнала Mercusys ME70X</t>
  </si>
  <si>
    <t>Усилитель Wi-Fi сигнала, Mercusys, ME70X, 802.11a/b/g/n/ac/ax, AX1800, Гигабитный порт Ethernet</t>
  </si>
  <si>
    <t>EAP223</t>
  </si>
  <si>
    <t>Wi-Fi точка доступа TP-Link EAP223</t>
  </si>
  <si>
    <t>Wi-Fi точка доступа, TP-Link, EAP223, 802.11a/b/g/n/ac, AC1350 Гигабитный порт Ethernet (RJ45) с поддержкой PoE IEEE802.3af и Passive PoE, Без адаптера PoE</t>
  </si>
  <si>
    <t>B106GL-ZX</t>
  </si>
  <si>
    <t>Основная щётка для робота-пылесоса Xiaomi Robot Vacuum S10</t>
  </si>
  <si>
    <t>Основная щётка для робота-пылесоса, Xiaomi, B106GL-ZX (BHR6528GL), для модели Robot Vacuum S10, Оранжевый</t>
  </si>
  <si>
    <t>B101GL-ZS</t>
  </si>
  <si>
    <t>Основная щётка для робота-пылесоса Xiaomi Robot Vacuum X10+/S10+</t>
  </si>
  <si>
    <t>Основная щётка для робота-пылесоса, Xiaomi, B101GL-ZS (BHR6557GL), для модели Robot Vacuum X10+/S10+, Оранжевый</t>
  </si>
  <si>
    <t>B105GL-TB</t>
  </si>
  <si>
    <t>Насадка для влажной уборки робота-пылесоса Xiaomi Robot Vacuum S10+ (2 шт в комплекте)</t>
  </si>
  <si>
    <t>Насадка для влажной уборки робота-пылесоса, Xiaomi, B105GL-TB (BHR6762GL), для модели Robot Vacuum S10+, 2 шт в комплекте, Серый</t>
  </si>
  <si>
    <t>B112-CH</t>
  </si>
  <si>
    <t>Фильтр для робота-пылесоса Xiaomi Robot Vacuum E10 (2 шт в комплекте)</t>
  </si>
  <si>
    <t>Фильтр для робота-пылесоса, Xiaomi, B112-CH (BHR6945GL), для модели Robot Vacuum E10, 2 шт в комплекте, Серый</t>
  </si>
  <si>
    <t>B106GL-LW</t>
  </si>
  <si>
    <t>Фильтр для робота-пылесоса Xiaomi Robot Vacuum S10 (2 шт в комплекте)</t>
  </si>
  <si>
    <t>Фильтр для робота-пылесоса, Xiaomi, B106GL-LW (BHR6464GL), для модели Robot Vacuum S10, 2 шт в комплекте, Серый</t>
  </si>
  <si>
    <t>Фритюрница, Kitfort, КТ-2011, Механическое управление, Объем масла 1.5л, Диапозон температур 130-190 °C, Плавная регулировка температуры, Нержавеющая сталь, Черный, Стальной</t>
  </si>
  <si>
    <t>Фен, Scarlett, SC-074, Дорожный, Механическое управление, Ионизация, Складная ручка, Петля для подвешивания, Мощность 1400 Вт, Длина сетевого шнура 1.7 м, Серый</t>
  </si>
  <si>
    <t>Автоматический выключатель CHINT NXB-125 3P 125A C 10kA</t>
  </si>
  <si>
    <t>Автоматический выключатель, CHINT, 816143 NXB-125, 3P 125A C 10kA</t>
  </si>
  <si>
    <t>DHI-LCS-K6</t>
  </si>
  <si>
    <t>Контроллер для видеостены Dahua DHI-LCS-K6 (240В)</t>
  </si>
  <si>
    <t>Контроллер для видеостены, Dahua, DHI-LCS-K6</t>
  </si>
  <si>
    <t>DHI-LCS-R7512S</t>
  </si>
  <si>
    <t>Приемная карта Dahua DHI-LCS-R7512S</t>
  </si>
  <si>
    <t>Приемная карта, Dahua, DHI-LCS-R7512S</t>
  </si>
  <si>
    <t>IFS-CIA2S-C</t>
  </si>
  <si>
    <t>Модуль светодиодного дисплея Dahua IFS-CIA2S-C</t>
  </si>
  <si>
    <t>Модуль светодиодного дисплея, Dahua, IFS-CIA2S-C, шаг пикселя 2мм, 3000:1</t>
  </si>
  <si>
    <t>IFS-CIA3Z-D</t>
  </si>
  <si>
    <t>Модуль светодиодного дисплея Dahua IFS-CIA3Z-D</t>
  </si>
  <si>
    <t>&gt;680</t>
  </si>
  <si>
    <t>DHI-NB-001-PLUS</t>
  </si>
  <si>
    <t>Вакуумный съёмник для LED дисплеев DAHUA DHI-NB-001-PLUS</t>
  </si>
  <si>
    <t>Вакуумный съёмник для LED дисплеев, DAHUA, DHI-NB-001-PLUS</t>
  </si>
  <si>
    <t>Соединительный изолирующий зажим Deluxe СИЗ-3 (1.5-6.0) мм2 (100 штук в упаковке)</t>
  </si>
  <si>
    <t>Соединительный изолирующий зажим, Deluxe, СИЗ-3 (1.5-6.0) мм2, (100 штук в упаковке)</t>
  </si>
  <si>
    <t>Соединительный изолирующий зажим Deluxe СИЗ-5 (4.0-13.5) мм2 (100 штук в упаковке)</t>
  </si>
  <si>
    <t>Соединительный изолирующий зажим, Deluxe, СИЗ-5 (4.0-13.5) мм2, (100 штук в упаковке)</t>
  </si>
  <si>
    <t>SP7-EV-BK</t>
  </si>
  <si>
    <t>Компьютерный корпус 1STPLAYER STEAMPUNK SP7 EMOTION VIEW Black без Б/П</t>
  </si>
  <si>
    <t>NGDP HA-1300BA3-WH</t>
  </si>
  <si>
    <t>Блок питания 1STPLAYER NGDP 1300W White Platinum</t>
  </si>
  <si>
    <t>M1-D COMBO</t>
  </si>
  <si>
    <t>Комплект кулеров для компьютерного корпуса 1STPLAYER FIREMOON M1-D COMBO 3в1</t>
  </si>
  <si>
    <t>M1-PLUS COMBO</t>
  </si>
  <si>
    <t>Комплект кулеров для компьютерного корпуса 1STPLAYER FIREMOON M1-PLUS COMBO 3в1</t>
  </si>
  <si>
    <t>M1-D-W COMBO</t>
  </si>
  <si>
    <t>Комплект кулеров для компьютерного корпуса 1STPLAYER FIREMOON M1-D-W COMBO 3в1</t>
  </si>
  <si>
    <t>RZ01-04660100-R3G1</t>
  </si>
  <si>
    <t>Компьютерная мышь Razer Cobra Pro</t>
  </si>
  <si>
    <t>Компьютерная мышь, Razer ,Cobra Pro, RZ01-04660100-R3G1, Игровая, Оптическая, до 20 000dpi, 8 кнопок, Razer Chroma™ RGB подсветка с реальными 16,8 млн настраиваемыми цветами, беспроводная, USB, 82 г Чёрная</t>
  </si>
  <si>
    <t>RZ03-04702500-R3R1</t>
  </si>
  <si>
    <t>Клавиатура Razer BlackWidow V4 X (Yellow Switch) Russian Layout</t>
  </si>
  <si>
    <t>Клавиатура, Razer, BlackWidow V4 X, RZ03-04702500-R3R1, Игровая, Механические переключатели Razer Yellow Mechanical Switch, Подсветка: Razer Chroma™ RGB, 6специализированных клавиш макросов, Звукопоглощающая пена в нижней панели и между печатной платой и верхней панелью, Подключение: Проводное, Рус, Чёрный</t>
  </si>
  <si>
    <t>Геймпад, HyperX, Clutch Gladiate RGB, 7D6H2AA, Проводной, Официальная лицензия Xbox, Двойные вибрирующие моторчики, RGB, Прозрачный/Черный</t>
  </si>
  <si>
    <t>RZ06-04710200-R3G1</t>
  </si>
  <si>
    <t>Геймпад Razer Wolverine V2 Pro - Wireless PlayStation 5 &amp; PC Gaming Controller - White</t>
  </si>
  <si>
    <t>Геймпад, Razer, Wolverine V2 Pro, RZ06-04710200-R3G1, Работает с PlayStation 5 &amp; PC Gaming Controller, 6 дополнительных многофункциональных кнопок, Аналоговый аудио разъем 3,5 мм, Белый</t>
  </si>
  <si>
    <t>SJCAM SJ10</t>
  </si>
  <si>
    <t>Водонепроницаемый кейс для Экшн-камеры SJCAM SJ10</t>
  </si>
  <si>
    <t>Водонепроницаемый кейс, SJCAM, для экшн-камеры SJCAM SJ10, Погружение до 30м, Прозрачный</t>
  </si>
  <si>
    <t>DHI-LCS-K10</t>
  </si>
  <si>
    <t>Контроллер для видеостены Dahua DHI-LCS-K10 (240В)</t>
  </si>
  <si>
    <t>Контроллер для видеостены, Dahua, DHI-LCS-K10</t>
  </si>
  <si>
    <t>Утюг Russell Hobbs 26481-56</t>
  </si>
  <si>
    <t>Утюг, Russell Hobbs, 26481-56, Мощность 2400Вт, Керамическая подошва, Паровой удар 115г/мин, Постоянная подача пара 35г/мин, Функция защиты от капель, Функция защиты от накипи, Объем резервуара для воды 240 мл, Длина шнура 2м, Красный</t>
  </si>
  <si>
    <t>Утюг Russell Hobbs 23986-56</t>
  </si>
  <si>
    <t>Утюг, Russell Hobbs, 23986-56, Мощность 2600Вт, Керамическая подошва, Паровой удар 145г/мин, Постоянная подача пара 40г/мин, Вертикальное отпаривание, Функция защиты от капель, Функция защиты от накипи, Функция самоочистки, Объем резервуара для воды 315 мл, Длина шнура 2м, Черно-медный</t>
  </si>
  <si>
    <t>Рисоварка Russell Hobbs 27030-56</t>
  </si>
  <si>
    <t>Рисоварка, Russell Hobbs, 27030-56, Мощность 300Вт, Объём 1.4л, Кнопочное управление, 1 программа, Антипригарное покрытие, Индикатор готовности, Мерная чашка, Белая</t>
  </si>
  <si>
    <t>Тостер Russell Hobbs 26391-56</t>
  </si>
  <si>
    <t>Тостер, Russell Hobbs, 26391-56, Мощность 850Вт, 2 отделения, 6 режимов, Функция "Размораживание", Функция "Отмена", Функция «Пауза» во время приготовления, Пластик, Белый</t>
  </si>
  <si>
    <t>Тостер Russell Hobbs 28090-56</t>
  </si>
  <si>
    <t>Тостер, Russell Hobbs, 28090-56, Мощность 1050Вт, 2 отделения, 5 режимов, Функция "Размораживание", Функция "Отмена", Функция «Пауза» во время приготовления, Автоматическая центровка ломтиков, Подсветка кнопок, Белый</t>
  </si>
  <si>
    <t>Тостер Russell Hobbs 26970-56</t>
  </si>
  <si>
    <t>Тостер, Russell Hobbs, 26970-56, Мощность 1550Вт, 2 отделения, Функция "Размораживание", Функция "Отмена", Функция «Пауза» во время приготовления, Автоматическая центровка ломтиков, Нержавеющая сталь, Бежевый</t>
  </si>
  <si>
    <t>Тостер Russell Hobbs 26150-56</t>
  </si>
  <si>
    <t>Тостер, Russell Hobbs, 26150-56, Мощность 1550Вт, 6 режимов обжаривания, 2 отделения, Таймер, Функция "Размораживание", Функция "Отмена", Функция «подогрева» во время приготовления, Черный</t>
  </si>
  <si>
    <t>Тостер Russell Hobbs 28091-56</t>
  </si>
  <si>
    <t>Тостер, Russell Hobbs, 28091-56, Мощность 1050Вт, 5 режимов обжаривания, 2 отделения, Таймер, Функция "Размораживание", Функция "Отмена", Функция «подогрева» во время приготовления, Черный</t>
  </si>
  <si>
    <t>Тостер Russell Hobbs 21680-56</t>
  </si>
  <si>
    <t>Тостер, Russell Hobbs, 21680-56, Мощность 1100Вт, 6 режимов обжаривания, 2 отделения, Таймер, Функция "Размораживание", Функция "Отмена", Функция «Пауза» во время приготовления, Красный</t>
  </si>
  <si>
    <t>Триммер Remington HG3000</t>
  </si>
  <si>
    <t>Триммер, Remington, HG3000, Питание от аккумулятора, Длинна стрижки 0.15-5мм, 6 насадок, Моющаяся, Время автономной работы 40 мин, USB зарядка, Дорожная сумка, Черно-белый</t>
  </si>
  <si>
    <t>Триммер Remington HG2000</t>
  </si>
  <si>
    <t>Триммер, Remington, HG2000, Питание от аккумулятора, Длинна стрижки 0.15-5мм, 6 насадок, Моющаяся, Время автономной работы 40 мин, USB зарядка, Дорожная сумка, Черно-белый</t>
  </si>
  <si>
    <t>Триммер Remington MB4128</t>
  </si>
  <si>
    <t>Триммер, Remington, MB4128, Питание от аккумулятора, Длинна стрижки 1.5-18мм, 9 настроек длины стрижки, 1 насадка, Моющаяся, Время автономной работы 40 мин, LED индикация, Красный</t>
  </si>
  <si>
    <t>Триммер Remington MB7000</t>
  </si>
  <si>
    <t>Триммер, Remington, MB7000, Питание от аккумулятора, Длинна стрижки телескопической насадки 1.5-5мм, Длинная стрижки 6 насадок 1.5-15мм, 9 насадок, Моющаяся, Самозатачивающиеся ножи, Время автономной работы 60 мин, Черный</t>
  </si>
  <si>
    <t>Триммер Remington HG4000</t>
  </si>
  <si>
    <t>Триммер, Remington, HG4000, Питание от аккумулятора и от сети, Длинна стрижки 0.5-5мм, 3 насадки, Моющаяся, Время автономной работы 60 мин, USB зарядка, Дорожная сумка, Серый</t>
  </si>
  <si>
    <t>Фен Remington D5305</t>
  </si>
  <si>
    <t>Фен, Remington, D5305, Мощность 2000Вт, DC мотор, 2 скорости, 3 температурных режима, Быстросохнущий концентратор, Диффузор, Шнур 3м, Черно-розовый</t>
  </si>
  <si>
    <t>Фен Remington D7779</t>
  </si>
  <si>
    <t>Фен, Remington, D7779, Мощность 1800Вт, DC мотор, 2 скорости, 3 температурных режима, Тонкий концентратор толщиной 7 мм, Быстросохнущий концентратор, Диффузор, Противоскользящий коврик, Чемодан для хранения, Шнур 3м</t>
  </si>
  <si>
    <t>CJXJSQ05ZM</t>
  </si>
  <si>
    <t>Увлажнитель воздуха Smartmi Evaporative Humidifier 3 Белый</t>
  </si>
  <si>
    <t>Увлажнитель воздуха, Smartmi, Evaporative Humidifier 3 (CJXJSQ05ZM), Трехслойная очистка, 5 л, Датчик качества воздуха, Дисплей, 50 дБ(А), Белый</t>
  </si>
  <si>
    <t>AFEP7TFX19</t>
  </si>
  <si>
    <t>Фильтр для умного очистителя воздуха Xiaomi Smart Air Purifier Elite</t>
  </si>
  <si>
    <t>Фильтр для умного очистителя воздуха, Xiaomi, AFEP7TFX19/BHR6358GL, для модели Smart Air Purifier Elite</t>
  </si>
  <si>
    <t>Клемма Deluxe 222-412 (0,08-2,5мм 32А) (50 штук в упаковке)</t>
  </si>
  <si>
    <t>Клемма, Deluxe, 222-412, (0,08-2,5мм 32А), (50 штук в упаковке)</t>
  </si>
  <si>
    <t>222-413</t>
  </si>
  <si>
    <t>Клемма Deluxe 222-413 (0,08-2,5мм 32А) (50 штук в упаковке)</t>
  </si>
  <si>
    <t>Клемма, Deluxe, 222-413, (0,08-2,5мм 32А), (50 штук в упаковке)</t>
  </si>
  <si>
    <t>Клемма Deluxe 222-415 (0,08-2,5мм 32А) (50 штук в упаковке)</t>
  </si>
  <si>
    <t>Клемма, Deluxe, 222-415, (0,08-2,5мм 32А), (50 штук в упаковке)</t>
  </si>
  <si>
    <t>604K85850</t>
  </si>
  <si>
    <t>Комплект роликов автоподатчика (DADF) в сборе Xerox 604K85850</t>
  </si>
  <si>
    <t>Комплект роликов автоподатчика (DADF) в сборе, Xerox, 604K85850, Для Xerox WorkCentre 3615/3655/6655, Versalink B405</t>
  </si>
  <si>
    <t>859K03701</t>
  </si>
  <si>
    <t>Узел 2-го переноса Xerox 859K03700</t>
  </si>
  <si>
    <t>Узел 2-го переноса, Xerox, 859K03700 / 859K03701 / 604K90840, Для Xerox DocuCentre SC2020</t>
  </si>
  <si>
    <t>Приставка телевизионная Xiaomi TV Box S 2nd Gen MDZ-28-AA</t>
  </si>
  <si>
    <t>Приставка телевизионная, Xiaomi, TV Box S 2nd Gen, MDZ-28-AA/PFJ4167RU, Разрешение 4К, CPU Quad-core Cortex, up to 2.0GHz, GPU ARM Mali-G31 MP2, RAM 2Gb, Storage 8Gb, Operating system Google TV, 2.4GHz/5GHz, Bluetooth, Video decoder Up to 4K 60fcp, Dolbi Atmos and DTS-HD Supports, Dolby Vision and HDR10+, Global version, Ports: HDMI 2.1*1, USB 2.0, Power interface*1, Audio out*1, Черный</t>
  </si>
  <si>
    <t>ОКБ-0,22-12П 8кН</t>
  </si>
  <si>
    <t>Кабель оптоволоконный ОКБ-0,22-12П-8кН</t>
  </si>
  <si>
    <t>Кабель оптоволоконный, СКО, ОКБ-0,22-12П-8кН, предназначен для прокладки в грунт на основе модульной конструкции.</t>
  </si>
  <si>
    <t>ОКБ-0,22-16П 8кН</t>
  </si>
  <si>
    <t>Кабель оптоволоконный ОКБ-0,22-16П-8кН</t>
  </si>
  <si>
    <t>ОКБ-0,22-24П 8кН</t>
  </si>
  <si>
    <t>Кабель оптоволоконный ОКБ-0,22-24П-8кН</t>
  </si>
  <si>
    <t>Кабель оптоволоконный, СКО, ОКБ-0,22-24П-8кН, предназначен для прокладки в грунт на основе модульной конструкции.</t>
  </si>
  <si>
    <t>ОКБ-0,22-32П 8кН</t>
  </si>
  <si>
    <t>Кабель оптоволоконный ОКБ-0,22-32П-8кН</t>
  </si>
  <si>
    <t>Кабель оптоволоконный, СКО, ОКБ-0,22-32П-8кН, предназначен для прокладки в грунт на основе модульной конструкции.</t>
  </si>
  <si>
    <t>ОКБ-0,22-48П 8кН</t>
  </si>
  <si>
    <t>Кабель оптоволоконный ОКБ-0,22-48П-8кН</t>
  </si>
  <si>
    <t>Кабель оптоволоконный, СКО, ОКБ-0,22-48П-8кН, предназначен для прокладки в грунт на основе модульной конструкции.</t>
  </si>
  <si>
    <t>SC-JE50S46</t>
  </si>
  <si>
    <t>SC-EK21S76</t>
  </si>
  <si>
    <t>SC-HS60015</t>
  </si>
  <si>
    <t>Выпрямитель для волос Scarlett SC-HS60015</t>
  </si>
  <si>
    <t>Картридж Europrint EPC-W1510A</t>
  </si>
  <si>
    <t>Картридж Europrint EPC-PC211EV</t>
  </si>
  <si>
    <t>DX115C</t>
  </si>
  <si>
    <t>Аккумуляторный пылесос Premium KARCHER VC 4 Cordless myHome</t>
  </si>
  <si>
    <t>1.198-673.0</t>
  </si>
  <si>
    <t>Аккумуляторный пылесос Premium KARCHER VC 6 Cordless our Family Pet</t>
  </si>
  <si>
    <t>Аккумуляторный пылесос, KARCHER, VC 6 Cordless our Family Pet 1.198-673.0, 25,2 В, время работы 50 мин, объём контейнера 800 мл</t>
  </si>
  <si>
    <t>1.512-489.0</t>
  </si>
  <si>
    <t>Пароочиститель с утюгом KARCHER SC 4 EasyFix Premium Iron (white)</t>
  </si>
  <si>
    <t>Пароочиститель с утюгом, KARCHER, SC 4 EasyFix Premium Iron (white) 1.512-489.0, объём заливаемой воды 0,8 л., мощность нагревателя 2000 Вт</t>
  </si>
  <si>
    <t>PT1</t>
  </si>
  <si>
    <t>Электрическая зубная щетка Soocas PT1 Белый</t>
  </si>
  <si>
    <t>Электрическая зубная щетка, Soocas, PT1, 2000 мАч, 55 дБ, IPX8, Время работы до 365 дней, 5 режимов, Индикация смены насадки, Белый</t>
  </si>
  <si>
    <t>R-CH560-WHAPE4-G-1</t>
  </si>
  <si>
    <t>Компьютерный корпус Deepcool CH560 WH без Б/П</t>
  </si>
  <si>
    <t>Компьютерный корпус, Deepcool, CH560 WH R-CH560-WHAPE4-G-1, E-ATX/ATX/Micro ATX/Mini-ITX, USB 3.1*1/3.0*1, HD-Audio+Mic, Кулер 3*140см/120 ARGB, Высота процессорного кулера до 175мм, Длина VGA до 380мм, 2*3.5"/2+1*2.5", Сталь 0,6, 458х230х471мм, Без Б/П, Белый</t>
  </si>
  <si>
    <t>R-CH780-BKADE41-G-1</t>
  </si>
  <si>
    <t>Компьютерный корпус Deepcool CH780 без Б/П</t>
  </si>
  <si>
    <t>Компьютерный корпус, Deepcool, CH780 R-CH780-BKADE41-G-1, E-ATX/ATX/Micro ATX/Mini-ITX, USB 3.1*1/3.0*4, HD-Audio+Mic, Кулер 1*420см ARGB, Высота процессорного кулера до 132мм, Длина VGA до 480мм, 2*3.5"/2+1*2.5", Сталь 0,6, 528х250х551мм, Без Б/П,Чёрный</t>
  </si>
  <si>
    <t>А3</t>
  </si>
  <si>
    <t>Аппарат для сварки оптических волокон INNO Instrument А3</t>
  </si>
  <si>
    <t>Аппарат для сварки оптических волокон, INNO Instrument, А3, выравнивание обшивки (4 двигателя)</t>
  </si>
  <si>
    <t>Лента бандажная, А-Оптик, АО- С201, 20 мм*0,7 мм (50М) нержавеющая сталь</t>
  </si>
  <si>
    <t>Лента бандажная, А-Оптик, АО - С201, 10мм*0,7мм (50М) нержавеющая сталь</t>
  </si>
  <si>
    <t>101LA</t>
  </si>
  <si>
    <t>Кулер для воды напольный Aqua 101LA</t>
  </si>
  <si>
    <t>Кулер для воды, Aqua, 101LA, напольный, электрический, погрузка бутыля сверху, напряжение 220В-240В, нагрев 85-95, охлаждение 10-15, белый</t>
  </si>
  <si>
    <t>R-MORPHEUS-BKAPA1-G-1</t>
  </si>
  <si>
    <t>Компьютерный корпус Deepcool MORPHEUS без Б/П</t>
  </si>
  <si>
    <t>Компьютерный корпус, Deepcool, MORPHEUS R-MORPHEUS-BKAPA1-G-1, E-ATX/ATX/Micro ATX/Mini-ITX, USB 3.1*1/3.0*4, HD-Audio+Mic, Кулер 1*420см ARGB, Высота процессорного кулера до 132/195мм, Длина VGA до 480мм, 2*3.5"/2+1*2.5", Сталь 0,6, 528х250х551мм, Без Б/П,Чёрный</t>
  </si>
  <si>
    <t>5315Y</t>
  </si>
  <si>
    <t>Центральный процессор (CPU) Intel Xeon Gold Processor 5315Y</t>
  </si>
  <si>
    <t>Центральный процессор (CPU), Intel, Xeon Gold Processor 5315Y, OEM, 3.2 GHz, 8-core, 10240 KB: 8x 1.25 MB+12 MB, 140 W, 11.2 GT/s (UPI), Socket LGA4189-4, Ice Lake</t>
  </si>
  <si>
    <t>Центральный процессор (CPU) Intel Xeon Gold Processor 6348</t>
  </si>
  <si>
    <t>ST 800*600*300 IP54</t>
  </si>
  <si>
    <t>Adapter LC/UPC SM Duplex</t>
  </si>
  <si>
    <t>GFLQ-C2-1*16-PLC-G657A1-SC/APC</t>
  </si>
  <si>
    <t>cable channel 80х60х2000мм</t>
  </si>
  <si>
    <t>КМ-25 1Р 25А</t>
  </si>
  <si>
    <t>SC 16-8</t>
  </si>
  <si>
    <t>SC 35-10</t>
  </si>
  <si>
    <t>URTK/S</t>
  </si>
  <si>
    <t>GSM 1 (120*120*38 )</t>
  </si>
  <si>
    <t>СП 2.5*100 мм (Ч) black</t>
  </si>
  <si>
    <t>СП 3.6*180 white</t>
  </si>
  <si>
    <t>СП 4.8*380 мм (Б) white</t>
  </si>
  <si>
    <t>TC - 1004 (100A 4P)</t>
  </si>
  <si>
    <t>Switching bus 3Р 63А</t>
  </si>
  <si>
    <t>TS-0609F 7 groups</t>
  </si>
  <si>
    <t>MS705</t>
  </si>
  <si>
    <t>MS100-2-1</t>
  </si>
  <si>
    <t>Принт-картридж, Xerox, 013R00690 (чёрный), Для Xerox B305/B310/B315, 40 000 страниц (А4)</t>
  </si>
  <si>
    <t>604K91140</t>
  </si>
  <si>
    <t>Узел проявки Xerox 604K91140 (жёлтый)</t>
  </si>
  <si>
    <t>604K91170</t>
  </si>
  <si>
    <t>Узел проявки Xerox 604K91170 (чёрный)</t>
  </si>
  <si>
    <t>Узел проявки, Xerox, 600N03575 / 604K91170 / 604K91171 (чёрный), Для Xerox DocuCentre SC2020</t>
  </si>
  <si>
    <t>109R00848</t>
  </si>
  <si>
    <t>Фьюзерный модуль Xerox 109R00848</t>
  </si>
  <si>
    <t>SD20</t>
  </si>
  <si>
    <t>Фотобумага Xiaomi Instant Photo Paper 6" (40 Sheets)</t>
  </si>
  <si>
    <t>Фотобумага, Xiaomi, Instant Photo Paper 6" (40 Sheets), BHR6757GL/SD20, Для фотопринтера Xiaomi Instant Photoprinter 1S, Размер 6", 40 листов, Картридж в комплекте, Глянцева</t>
  </si>
  <si>
    <t>Сепаратор Europrint RM1-4006-000 (для принтеров с механизмом подачи типа P1005)</t>
  </si>
  <si>
    <t>Сепаратор, Europrint, RM1-4006-000, Для принтеров HP LJ P1005/P1006/P1008/P1102/M1132/M1212/ M1213/M1214/M1216/M1217</t>
  </si>
  <si>
    <t>G300-Grease</t>
  </si>
  <si>
    <t>Термосмазка G300-Grease</t>
  </si>
  <si>
    <t>Термосмазка, G300-Grease, Для термоплёнок, Перфторполиэфирная, 50 гр.</t>
  </si>
  <si>
    <t>G6405</t>
  </si>
  <si>
    <t>Процессор (CPU) Intel Pentium Processor G6405 1200</t>
  </si>
  <si>
    <t>Процессор, Intel, Pentium G6405 LGA1200, оем, 4M, 4.1 GHz, 2/4 Core CometLakе, 58 Вт, HD610</t>
  </si>
  <si>
    <t>Наушники Huawei FreeBuds 5i T0014 Ceramic White</t>
  </si>
  <si>
    <t>Беспроводные наушники, Huawei, FreeBuds 5i T0014, 10 Гц - 40 кГц, каждый наушник около 4,9 г, 55 мАч (один наушник), 410 мАч (кейс), Bluetooth 5.2, Type-C, (Ceramic White) Белый</t>
  </si>
  <si>
    <t>Наушники Huawei FreeBuds 5i T0014 Isle Blue</t>
  </si>
  <si>
    <t>Беспроводные наушники, Huawei, FreeBuds 5i T0014, 10 Гц - 40 кГц, каждый наушник около 4,9 г, 55 мАч (один наушник), 410 мАч (кейс), Bluetooth 5.2, Type-C, (Isle Blue) Голубой</t>
  </si>
  <si>
    <t>Центральный процессор (CPU), Intel, Xeon Gold Processor 6348, OEM, LGA-4189, Ice Lake, 28/56 Core/thread, 2.60 GHz, 42 MB, 165W</t>
  </si>
  <si>
    <t>R-CH560-BKAPE4D-G-1</t>
  </si>
  <si>
    <t>Компьютерный корпус Deepcool CH560 DIGITAL без Б/П</t>
  </si>
  <si>
    <t>Компьютерный корпус, Deepcool, CH560 DIGITAL R-CH560-BKAPE4D-G-1, E-ATX/ATX/Micro ATX/Mini-ITX, USB 3.1*1/3.0*1, HD-Audio+Mic, Кулер 3*140см/120 ARGB, Высота процессорного кулера до 175мм, Длина VGA до 380мм, 2*3.5"/2+1*2.5", Сталь 0,6, 458х230х471мм, Без Б/П,Чёрный</t>
  </si>
  <si>
    <t>519T5AA#ACB</t>
  </si>
  <si>
    <t>Набор кнопок на клавиатуру HyperX PBT Keycaps Full Key Set (White) 519T5AA#ACB</t>
  </si>
  <si>
    <t>Набор кнопок на клавиатуру, HyperX, 519T5AA#ACB, PBT Keycaps Full Key Set, Белый</t>
  </si>
  <si>
    <t>LSWM2STK</t>
  </si>
  <si>
    <t>Пассивный кабель H3C LSWM2STK</t>
  </si>
  <si>
    <t>Пассивный кабель, H3C, LSWM2STK</t>
  </si>
  <si>
    <t>LSWM1STK</t>
  </si>
  <si>
    <t>Пассивный кабель H3C LSWM1STK</t>
  </si>
  <si>
    <t>SFP-XG-SX-MM850-E</t>
  </si>
  <si>
    <t>Трансивер H3C SFP-XG-SX-MM850-E</t>
  </si>
  <si>
    <t>SFP-GE-SX-MM850-A</t>
  </si>
  <si>
    <t>Трансивер H3C SFP-GE-SX-MM850-A</t>
  </si>
  <si>
    <t>SFP-GE-LX-SM1310-A</t>
  </si>
  <si>
    <t>Трансивер H3C SFP-GE-LX-SM1310-A</t>
  </si>
  <si>
    <t>SFP-GE-T</t>
  </si>
  <si>
    <t>Трансивер H3C SFP-GE-T</t>
  </si>
  <si>
    <t>SFP-XG-LX-SM1310</t>
  </si>
  <si>
    <t>Трансивер H3C SFP-XG-LX-SM1310</t>
  </si>
  <si>
    <t>LS-1850V2-10P-HPWR-EI-GL</t>
  </si>
  <si>
    <t>Коммутатор H3C LS-1850V2-10P-HPWR-EI-GL</t>
  </si>
  <si>
    <t>Коммутатор, H3C, LS-1850V2-10P-HPWR-EI-GL, Управляемый L2, 8 портов 10/100/1000M (PoE 125Вт, 802.3af/at), 2 порта 1000M SFP, AC 100~240 В, -10°C ~ +55°C</t>
  </si>
  <si>
    <t>LS-1850V2-28X-GL</t>
  </si>
  <si>
    <t>Коммутатор H3C LS-1850V2-28X-GL</t>
  </si>
  <si>
    <t>Коммутатор, H3C, LS-1850V2-28X-GL, Управляемый L2, 24 порта 10/100/1000M , 4 порта 1000M SFP+, AC 100~240 В, -10°C ~ +55°C</t>
  </si>
  <si>
    <t>LS-1850V2-28X-HPWR-GL</t>
  </si>
  <si>
    <t>Коммутатор H3C LS-1850V2-28X-HPWR-GL</t>
  </si>
  <si>
    <t>Коммутатор, H3C, LS-1850V2-28X-HPWR-GL, Управляемый L2, 24 порта 10/100/1000M (PoE 370Вт, 802.3af/at), 4 порта 1000M SFP+, AC 100~240 В, -10°C ~ +55°C</t>
  </si>
  <si>
    <t>LS-1850V2-52X-GL</t>
  </si>
  <si>
    <t>Коммутатор H3C LS-1850V2-52X-GL</t>
  </si>
  <si>
    <t>Коммутатор, H3C, LS-1850V2-52X-GL, Управляемый L2, 48 портов 10/100/1000M , 4 порта 1000M SFP+, AC 100~240 В, -10°C ~ +55°C</t>
  </si>
  <si>
    <t>LS-1850V2-52X-PWR-GL</t>
  </si>
  <si>
    <t>Коммутатор H3C LS-1850V2-52X-PWR-GL</t>
  </si>
  <si>
    <t>Коммутатор, H3C, LS-1850V2-52X-PWR-GL, Управляемый L2, 48 портов 10/100/1000M (PoE 370Вт, 802.3af/at), 4 порта 1000M SFP+, AC 100~240 В, -10°C ~ +55°C</t>
  </si>
  <si>
    <t>LS-5120V3-28F-LI-GL</t>
  </si>
  <si>
    <t>Коммутатор H3C LS-5120V3-28F-LI-GL</t>
  </si>
  <si>
    <t>Коммутатор, H3C, LS-5120V3-28F-LI-GL, Управляемый L3, 24 порта 1000M SFP, 2 порта combo SFP/RJ45 1000M, 2 порта 1000M SFP+, AC 100~240 В, -10°C ~ +55°C</t>
  </si>
  <si>
    <t>LS-5120V3-52S-PWR-LI-GL</t>
  </si>
  <si>
    <t>Коммутатор H3C LS-5120V3-52S-PWR-LI-GL</t>
  </si>
  <si>
    <t>Коммутатор, H3C, LS-5120V3-52S-PWR-LI-GL, Управляемый L3, 48 портов 10/100/1000M (PoE 370Вт, 802.3af/at), 4 порта 1000M SFP+, AC 100~240 В, -10°C ~ +55°C</t>
  </si>
  <si>
    <t>TE7514MIS-B1AG</t>
  </si>
  <si>
    <t>Интерактивная панель iiyama TE7514MIS-B1AG</t>
  </si>
  <si>
    <t>Интерактивная панель, iiyama, TE7514MIS-B1AG, 75", 4K, Android 13, V100, Quad core A76+A55, ОЗУ 8гб, ПЗУ 64гб, чёрный</t>
  </si>
  <si>
    <t>TE8614MIS-B1AG</t>
  </si>
  <si>
    <t>Интерактивная панель iiyama TE8614MIS-B1AG</t>
  </si>
  <si>
    <t>TE10518UWI-B1AG</t>
  </si>
  <si>
    <t>Интерактивная панель iiyama TE10518UWI-B1AG</t>
  </si>
  <si>
    <t>Интерактивная панель, iiyama, TE10518UWI-B1AG, 105", 5K, Android 13, V100, A311D2 Quad core A76+A55, ОЗУ 8гб, ПЗУ 64гб, чёрный</t>
  </si>
  <si>
    <t>WP D002C</t>
  </si>
  <si>
    <t>Модуль связи iiyama WP D002C</t>
  </si>
  <si>
    <t>Модуль беспроводной связи, iiyama, WP D002C, входное разрешение 1080p</t>
  </si>
  <si>
    <t>UC-CAM10PRO-MA1</t>
  </si>
  <si>
    <t>Веб-Камера iiyama UC-CAM10PRO-MA1</t>
  </si>
  <si>
    <t>Веб-Камера, iiyama, UC-CAM10PRO-MA1, USB 3.0, 2160p / 30fps, 8,46 Mpx, Микрофон, Крепление: зажим, Чёрный</t>
  </si>
  <si>
    <t>UC CAM120ULB-1</t>
  </si>
  <si>
    <t>Веб-Камера iiyama UC CAM120ULB-1</t>
  </si>
  <si>
    <t>Веб-Камера, iiyama, UC CAM120ULB-1, USB 2.0, 2160p / 30fps, 12Mpx, Микрофон, Крепление: настенное, Чёрный</t>
  </si>
  <si>
    <t>UC CAM180UM-1</t>
  </si>
  <si>
    <t>Веб-Камера iiyama UC CAM180UM-1</t>
  </si>
  <si>
    <t>Веб-Камера, iiyama, UC CAM180UM-1, USB 2.0, 2160p / 24fps, 12 Mpx, Микрофон, Крепление: настенное, Чёрный</t>
  </si>
  <si>
    <t>Твердотельный накопитель SSD Gigabyte G325E1TB 1000GB M.2 2280 PCIe 3.0x4</t>
  </si>
  <si>
    <t>R2 Black</t>
  </si>
  <si>
    <t>Компьютерный корпус Zalman R2 Black без Б/П</t>
  </si>
  <si>
    <t>Игровые наушники и гарнитуры</t>
  </si>
  <si>
    <t>Офисные наушники и гарнитуры</t>
  </si>
  <si>
    <t>TWS наушники</t>
  </si>
  <si>
    <t>Чемодан NINETYGO Elbe Luggage 20” Розовый</t>
  </si>
  <si>
    <t>Чемодан, NINETYGO, Elbe Luggage 20”, 6941413270465/6971732585322, 40л, 3,2 кг, Поликарбонат Makrolon, Замком TSA, Розовый</t>
  </si>
  <si>
    <t>SDZSZ02RR</t>
  </si>
  <si>
    <t>Крышка для отсека основной щетки робота-пылесоса Roborock Черный</t>
  </si>
  <si>
    <t>Крышка для отсека основной щетки робота-пылесоса, Roborock, SDZSZ02RR, Черный</t>
  </si>
  <si>
    <t>Игровой конструктор Keyixing 22601 АРМИЯ (301 деталь в наборе)</t>
  </si>
  <si>
    <t>Игровой конструктор, Keyixing, 22601, Армия, Тяжелый танк, 2 минифигурки, 301 деталь, Цветная коробка</t>
  </si>
  <si>
    <t>KF548S38IB-16</t>
  </si>
  <si>
    <t>9H.N0XFQ.A2E</t>
  </si>
  <si>
    <t>Коврик для компьютерной мыши ZOWIE P-SR</t>
  </si>
  <si>
    <t>Коврик для компьютерной мыши, ZOWIE, P-SR, 9H.N0XFQ.A2E, 345x305x3,5 мм (S), Резиновая основа, Поверхность нетканый материал, Чёрный</t>
  </si>
  <si>
    <t>6599-623-109</t>
  </si>
  <si>
    <t>Гарнитура Jabra Evolve 65e MS Link 370</t>
  </si>
  <si>
    <t>Гарнитура, Jabra, 6599-623-109, Evolve 65e MS Link 370, шумоподавление, Динамик 12 мм</t>
  </si>
  <si>
    <t>Чемодан NINETYGO Rhine Luggage 28" Pink+Red</t>
  </si>
  <si>
    <t>Чемодан, NINETYGO, Rhine Luggage 28" Pink+Red, 6941413222129, 80.5*52.5*31 см, 6 кг, Поликарбонат, Розово-красный</t>
  </si>
  <si>
    <t>КТ-586-2</t>
  </si>
  <si>
    <t>КТ-1005-1</t>
  </si>
  <si>
    <t>Паровая швабра Kitfort КТ-1005-1 голубая</t>
  </si>
  <si>
    <t>Паровая швабра, Kitfort, КТ-1005-1, Мощность 1500W, Ёмкость резервуара 350мл, Пластиковый корпус, Подача пара 35г/мин Голубая,</t>
  </si>
  <si>
    <t>КТ-929-2</t>
  </si>
  <si>
    <t>КТ-6180</t>
  </si>
  <si>
    <t>Чайный набор Kitfort КТ-6180</t>
  </si>
  <si>
    <t>КТ-6179</t>
  </si>
  <si>
    <t>Чайный набор Kitfort КТ-6179</t>
  </si>
  <si>
    <t>КТ-6178</t>
  </si>
  <si>
    <t>Чайный набор Kitfort КТ-6178</t>
  </si>
  <si>
    <t>Кофемолка, Kitfort, КТ-748, Ножевая, 5 степеней помола, Ёмкость резервуара 0,25 л, Скорость вращения ножей 23000 об/мин ±15%, Регулировка степени помола, Импульсный режим, Мощность 200 Вт, Стальной</t>
  </si>
  <si>
    <t>LC1E3210Q5</t>
  </si>
  <si>
    <t>Контактор SE LC1E3210Q5 32А 1НО 380В 50ГЦ</t>
  </si>
  <si>
    <t>Контактор, SE, LC1E3210Q5, 32А 1НО 380В 50ГЦ</t>
  </si>
  <si>
    <t>106R02308</t>
  </si>
  <si>
    <t>Тонер-картридж Xerox 106R02308</t>
  </si>
  <si>
    <t>Тонер-картридж, Xerox, 106R02308, Для Xerox WorkCentre 3315/3325, 2 300 страниц (А4)</t>
  </si>
  <si>
    <t>Переходник, SVC, Schuko на 4хС13 , C Schuko на 4 разъёма IEC C13, Кабель 3Gх1,5мм, Длина кабеля 20 cм, Вилка: 16А, Чёрный</t>
  </si>
  <si>
    <t>51P68AA</t>
  </si>
  <si>
    <t>Зарядное устройство HyperX ChargePlay Duo PS5 51P68AA</t>
  </si>
  <si>
    <t>Зарядное устройство, HyperX, 51P68AA, ChargePlay Duo PS5, Белый</t>
  </si>
  <si>
    <t>Трансивер, H3C, SFP-XG-LX-SM1310, single-mode, 10GBASE-LR SFP+, 1310nm, 10km, LC duplex, 0°C ~ +70°C</t>
  </si>
  <si>
    <t>RI-C265S</t>
  </si>
  <si>
    <t>RAC-3708</t>
  </si>
  <si>
    <t>Очиститель воздуха Redmond RAC-3708 Белый</t>
  </si>
  <si>
    <t>RFM-5301</t>
  </si>
  <si>
    <t>Планетарный миксер Redmond RFM-5301 Белый/Хром</t>
  </si>
  <si>
    <t>RTP-806</t>
  </si>
  <si>
    <t>Термопот Redmond RTP-806 Черный</t>
  </si>
  <si>
    <t>RT-M404</t>
  </si>
  <si>
    <t>Тостер Redmond RT-M404</t>
  </si>
  <si>
    <t>RHF-3316</t>
  </si>
  <si>
    <t>Увлажнитель воздуха Redmond RHF-3316 Черный</t>
  </si>
  <si>
    <t>RHF-3328</t>
  </si>
  <si>
    <t>Увлажнитель воздуха Redmond RHF-3328 Черный/Бежевый</t>
  </si>
  <si>
    <t>HD1700</t>
  </si>
  <si>
    <t>Фен Redmond HD1700 Красный</t>
  </si>
  <si>
    <t>Фен Redmond HD1700 Серый</t>
  </si>
  <si>
    <t>RCG-M1607</t>
  </si>
  <si>
    <t>Кофемолка Redmond RCG-M1607 Металл</t>
  </si>
  <si>
    <t>RAG-246</t>
  </si>
  <si>
    <t>Аэрогриль Redmond RAG-246 Черный</t>
  </si>
  <si>
    <t>RCG-CBM1604</t>
  </si>
  <si>
    <t>Кофемолка Redmond RCG-CBM1604</t>
  </si>
  <si>
    <t>RMG-1239</t>
  </si>
  <si>
    <t>Мясорубка Redmond RMG-1239 Черный</t>
  </si>
  <si>
    <t>RAMB-12</t>
  </si>
  <si>
    <t>RMG-1239-6</t>
  </si>
  <si>
    <t>RCI-2332</t>
  </si>
  <si>
    <t>Коммутатор, Mercusys, MS108G, 8 портов 10/100/1000 Мбит/с (RJ45) Auto MDI/MDIX, Неуправляемый</t>
  </si>
  <si>
    <t>EVS5148S</t>
  </si>
  <si>
    <t>Консоль для системы хранения данных EVS5148S</t>
  </si>
  <si>
    <t>Консоль для системы хранения данных,, EVS5148S, Встроенное видеохранилище с 48 отсеками</t>
  </si>
  <si>
    <t>СТ-5101 BLACK</t>
  </si>
  <si>
    <t>Ультразвуковой увлажнитель воздуха Centek СТ-5101 BLACK</t>
  </si>
  <si>
    <t>Ультразвуковой увлажнитель воздуха, Centek, СТ-5101, &lt;300мл/ч&gt;, 8.5ч работы, 2,5л, 30м2, Черный</t>
  </si>
  <si>
    <t>106R02755</t>
  </si>
  <si>
    <t>Тонер-картридж Xerox 106R02755 (чёрный) Для Xerox WC6655X</t>
  </si>
  <si>
    <t>Тонер-картридж, Xerox, 106R02755 (чёрный), Для Xerox WorkCentre 6655, 12 000 страниц (А4)</t>
  </si>
  <si>
    <t>126N00431</t>
  </si>
  <si>
    <t>Фьюзерный модуль Xerox 126N00431</t>
  </si>
  <si>
    <t>Фьюзерный модуль, Xerox, 126N00431, Для Xerox Phaser 3052/3260, WorkCentre 3215/3225, 100 000 страниц (А4)</t>
  </si>
  <si>
    <t>604K91160</t>
  </si>
  <si>
    <t>Узел проявки Xerox 604K91160 (голубой)</t>
  </si>
  <si>
    <t>диллерская эл</t>
  </si>
  <si>
    <t>Дилерская_электрика</t>
  </si>
  <si>
    <t>OLS6KERT5U</t>
  </si>
  <si>
    <t>Источник бесперебойного питания CyberPower OLS6KERT5U</t>
  </si>
  <si>
    <t>OLS10KERT5U</t>
  </si>
  <si>
    <t>Источник бесперебойного питания CyberPower OLS10KERT5U</t>
  </si>
  <si>
    <t>OL8KERTHD</t>
  </si>
  <si>
    <t>Источник бесперебойного питания CyberPower OL8KERTHD</t>
  </si>
  <si>
    <t>OL10KERTHD</t>
  </si>
  <si>
    <t>Источник бесперебойного питания CyberPower OL10KERTHD</t>
  </si>
  <si>
    <t>BPE192VL2U01</t>
  </si>
  <si>
    <t>Батарейный блок CyberPower BPE192VL2U01</t>
  </si>
  <si>
    <t>Батарейный блок, CyberPower, BPE192VL2U01, Стоечный 19" 2U, 12В*6 Ач 16 шт, Чёрный</t>
  </si>
  <si>
    <t>BPS240V9ART3U</t>
  </si>
  <si>
    <t>Батарейный блок CyberPower BPS240V9ART3U</t>
  </si>
  <si>
    <t>Батарейный блок, CyberPower, BPS240V9ART3U, Стоечный 19" 3U, 12В*9 Ач 20 шт, Чёрный</t>
  </si>
  <si>
    <t>Автоматические выключатели 4,5кА</t>
  </si>
  <si>
    <t>Автоматические выключатели 6кА</t>
  </si>
  <si>
    <t>126K29404</t>
  </si>
  <si>
    <t>Фьюзерный модуль Xerox 126K29404 / 126K29401 / 126K29402 / 126K29403</t>
  </si>
  <si>
    <t>CGR-5AD1W-RGB</t>
  </si>
  <si>
    <t>Компьютерный корпус Cougar Duoface Pro RGB (White) без Б/П</t>
  </si>
  <si>
    <t>Компьютерный корпус, Cougar, Duoface Pro RGB (White) CGR-5AD1W-RGB, CEB/ATX/Micro ATX/Mini ITX, USB 1*Type C/2*3.0/1*2.0, HD-Audio+Mic, Кулер 3*12см ARGB/1*13см ARGB, Высота процессорного кулера до 190 мм, Длина VGA до 390мм, 2*3.5"/2*2.5", Толщина 0,6мм, 496x240x465мм, Без Б/П, Белый</t>
  </si>
  <si>
    <t>Накладка на стык профиля кабель-канала Legrand METRA 100x50мм</t>
  </si>
  <si>
    <t>DSS8PRATT</t>
  </si>
  <si>
    <t>HR0150BL-B</t>
  </si>
  <si>
    <t>Интерфейсный кабель HDMI-HDMI SVC HR0150BL-B, 30В, Синий, Блистер, 1.5 м</t>
  </si>
  <si>
    <t>Интерфейсный кабель, SVC, HR0150BL-B, HDMI-HDMI, 30В, Синий, Блистер, 1.5 м</t>
  </si>
  <si>
    <t>Автоматические выключатели 10кА</t>
  </si>
  <si>
    <t>Автоматические выключатели DC</t>
  </si>
  <si>
    <t>Выключатели нагрузки</t>
  </si>
  <si>
    <t>АВДТ, АД</t>
  </si>
  <si>
    <t>ВДТ, ВД, УЗО, УЗИП</t>
  </si>
  <si>
    <t>Выключатель Legrand Forix 10A 250В IP44 накладной белый</t>
  </si>
  <si>
    <t>Выключатель, Legrand, 782360, Forix 10A 250В IP44 накладной белый</t>
  </si>
  <si>
    <t>Выключатель двухклавишный Legrand Forix 10A 250В IP44 накладной белый</t>
  </si>
  <si>
    <t>Выключатель двухклавишный, Legrand, 782362, Forix 10A 250В IP44 накладной белый</t>
  </si>
  <si>
    <t>Выключатель без фиксации (кнопка) Legrand Forix 6A 250В IP44 накладной белый</t>
  </si>
  <si>
    <t>Выключатель без фиксации (кнопка), Legrand, 782364, Forix 6A 250В IP44 накладной белый</t>
  </si>
  <si>
    <t>Выключатель с крышкой + Розетка Legrand Forix 16A 250В IP44 накладной белый</t>
  </si>
  <si>
    <t>Выключатель с крышкой + Розетка с ЗК, Legrand, 782371, Forix 16A 250В IP44 накладной белый</t>
  </si>
  <si>
    <t>Выключатель Legrand Forix 10A 250В IP20 накладной белый</t>
  </si>
  <si>
    <t>Выключатель, Legrand, 782400, Forix 10A 250В IP20 накладной белый</t>
  </si>
  <si>
    <t>Выключатель двухклавишный Legrand Forix 10A 250В IP20 накладной белый</t>
  </si>
  <si>
    <t>Выключатель двухклавишный, Legrand, 782402, Forix 10A 250В IP20 накладной белый</t>
  </si>
  <si>
    <t>Выключатель без фиксации (кнопка) Legrand Forix 6A 250В IP20 накладной белый</t>
  </si>
  <si>
    <t>Выключатель без фиксации (кнопка), Legrand, 782405, Forix 6A 250В IP20 накладной белый</t>
  </si>
  <si>
    <t>Переключатель на 2 направления Legrand Forix 10A 250В IP44 накладной белый</t>
  </si>
  <si>
    <t>Переключатель на 2 направления, Legrand, 782363, Forix 10A 250В IP44 накладной белый</t>
  </si>
  <si>
    <t>Переключатель на 2 направления Legrand Forix 10A 250В IP20 накладной белый</t>
  </si>
  <si>
    <t>Переключатель на 2 направления, Legrand, 782404, Forix 10A 250В IP20 накладной белый</t>
  </si>
  <si>
    <t>Розетка с крышкой Legrand Forix 16A 250В IP44 накладная белый</t>
  </si>
  <si>
    <t>Розетка с крышкой, Legrand, 782373, Forix 16A 250В IP44 накладная белый</t>
  </si>
  <si>
    <t>Розетка двойная с крышками Legrand Forix 16A 250В IP44 накладная белый</t>
  </si>
  <si>
    <t>Розетка двойная с крышками, Legrand, 782374, Forix 16A 250В IP44 накладная белый</t>
  </si>
  <si>
    <t>Розетка без зк Legrand Forix 16A 250В IP20 накладная белый</t>
  </si>
  <si>
    <t>Розетка без зк, Legrand, 782410, Forix 16A 250В IP20 накладная белый</t>
  </si>
  <si>
    <t>Розетка с зк Legrand Forix 16A 250В IP20 накладная белый</t>
  </si>
  <si>
    <t>Розетка с зк, Legrand, 782411, Forix 16A 250В IP20 накладная белый</t>
  </si>
  <si>
    <t>Розетка двойная без зк Legrand Forix 16A 250В IP20 накладная белый</t>
  </si>
  <si>
    <t>Розетка двойная без зк, Legrand, 782412, Forix 16A 250В IP20 накладная белый</t>
  </si>
  <si>
    <t>Розетка двойная с зк Legrand Forix 16A 250В IP20 накладная белый</t>
  </si>
  <si>
    <t>Розетка двойная с зк, Legrand, 782413, Forix 16A 250В IP20 накладная белый</t>
  </si>
  <si>
    <t>Розетка с зк с зш Legrand Forix 16A 250В IP20 накладная белый</t>
  </si>
  <si>
    <t>Розетка с зк с зш, Legrand, 782420, Forix 16A 250В IP20 накладная белый</t>
  </si>
  <si>
    <t>Розетка двойная с зк с зш Legrand Forix 16A 250В IP20 накладная белый</t>
  </si>
  <si>
    <t>Розетка двойная с зк с зш, Legrand, 782423, Forix 16A 250В IP20 накладная белый</t>
  </si>
  <si>
    <t>Розетка тройная с зк с зш Legrand Forix 16A 250В IP20 накладная белый</t>
  </si>
  <si>
    <t>Розетка тройная с зк с зш, Legrand, 782418, Forix 16A 250В IP20 накладная белый</t>
  </si>
  <si>
    <t>064E92090</t>
  </si>
  <si>
    <t>Ремень переноса Xerox 064E92090 / 064E02364 / 064E02363</t>
  </si>
  <si>
    <t>Ремень переноса, Xerox, 064E92090 / 064E02364 / 064E02363, Для Xerox WorkCentre 4110/4112/4595, 600 000 страниц (А4)</t>
  </si>
  <si>
    <t>064K93623</t>
  </si>
  <si>
    <t>Ремень переноса Xerox 064K93623</t>
  </si>
  <si>
    <t>Ремень переноса, Xerox, 064K93623, 064K93621 / 064K93622, Для Xerox Phaser 7800, WorkCentre 7525/7530/7535/7545/7556/7830/7835/7845/7855/7970, 80 000 страниц (А4)</t>
  </si>
  <si>
    <t>604K87532</t>
  </si>
  <si>
    <t>Узел ремня переноса Xerox 604K87532 / 604K87531 / 642S02118 / 624S00017</t>
  </si>
  <si>
    <t>Узел ремня переноса, Xerox, 604K87532 / 604K87531 / 642S02118 / 624S00017 / 604K87530 / 641S01203 / 604K87533, Для Xerox AltaLink C8030/8035/8045/8070, WorkCentre 7970</t>
  </si>
  <si>
    <t>064K94311</t>
  </si>
  <si>
    <t>Ремень переноса Xerox 064K94732</t>
  </si>
  <si>
    <t>180MX-01Y</t>
  </si>
  <si>
    <t>Гибкая самовосстанавливающаяся HD пленка 1S Rock Space 180MX-01Y</t>
  </si>
  <si>
    <t>180-01Y</t>
  </si>
  <si>
    <t>Противоударная HD пленка Rock Space 180-01Y</t>
  </si>
  <si>
    <t>195-01Y</t>
  </si>
  <si>
    <t>Противоударная HD пленка Rock Space 195-01Y</t>
  </si>
  <si>
    <t>290-01Y</t>
  </si>
  <si>
    <t>Противоударная HD пленка Rock Space 290-01Y</t>
  </si>
  <si>
    <t>410-01Y</t>
  </si>
  <si>
    <t>Противоударная HD пленка Rock Space 410-01Y</t>
  </si>
  <si>
    <t>195MS-01Y</t>
  </si>
  <si>
    <t>Игровая матовая пленка Rock Space 195MS-01Y</t>
  </si>
  <si>
    <t>180MS-01Y</t>
  </si>
  <si>
    <t>Игровая матовая пленка Rock Space 180MS-01Y</t>
  </si>
  <si>
    <t>180L-01Y</t>
  </si>
  <si>
    <t>Пленка с защитой от синего света Rock Space 180L-01Y</t>
  </si>
  <si>
    <t>180F-01Y</t>
  </si>
  <si>
    <t>Матовая пленка для защиты информации на экране Rock Space 180F-01Y</t>
  </si>
  <si>
    <t>IS6-BK-3F2C3</t>
  </si>
  <si>
    <t>Компьютерный корпус 1STPLAYER INFINITE SPACE IS6 Black без Б/П</t>
  </si>
  <si>
    <t>Наушники Xiaomi Buds 4 Pro Черный</t>
  </si>
  <si>
    <t>Наушники, Xiaomi, Buds 4 Pro, M2126E1/BHR6154GL, L71, Type-C, SBC/AAC/LDAC, Bluetooth5.3, 53mAh (наушники), 565mAh (кейс для зарядки), Время работы 9ч, общее время работы с кейсом для зарядки 38ч, Черный</t>
  </si>
  <si>
    <t>Чемодан NINETYGO Ripple Luggage 22'' Black</t>
  </si>
  <si>
    <t>Чемодан, NINETYGO, Ripple Luggage 22'' Black, 6941413222198, 62.5*38.5*36 см, 3,90 кг, Поликарбонат, Черный</t>
  </si>
  <si>
    <t>Чемодан NINETYGO Ripple Luggage 22'' Mint Green</t>
  </si>
  <si>
    <t>Чемодан, NINETYGO, Ripple Luggage 22'' Mint Green, 6941413222228, 62.5*38.5*36 см, 3,90 кг, Поликарбонат, Ментоловый</t>
  </si>
  <si>
    <t>ZC1-A</t>
  </si>
  <si>
    <t>Смарт-плоттер для нарезки защитной пленки Rock Space ZC1-A</t>
  </si>
  <si>
    <t>Смарт-плоттер для нарезки защитной пленки, Rock Space, ZC1-A, Максимальная ширина подачи 370 мм, Максимальная ширина резки 280 мм, Точность резки 0.1 мм, Скорость резки 33 мм/с, 5.5 дюймовый емкостный цветной ЖК-экран, Подключение к сети: беспроводная локальная сеть 802.11n, Белый</t>
  </si>
  <si>
    <t>Набор расходных материалов Rock Space 71225 для принтера наклеек</t>
  </si>
  <si>
    <t>AFP-620/CF-25</t>
  </si>
  <si>
    <t>AFD-925/CF-30</t>
  </si>
  <si>
    <t>AFN-1640/FS40</t>
  </si>
  <si>
    <t>HR0150RD-B</t>
  </si>
  <si>
    <t>Интерфейсный кабель HDMI-HDMI SVC HR0150RD-B, 30В, Красный, Блистер, 1.5 м</t>
  </si>
  <si>
    <t>Интерфейсный кабель, SVC, HR0150RD-B, HDMI-HDMI, 30В, Красный, Блистер, 1.5 м</t>
  </si>
  <si>
    <t>HR0150LB-B</t>
  </si>
  <si>
    <t>Интерфейсный кабель HDMI-HDMI SVC HR0150LB-B, 30В, Голубой, Блистер, 1.5 м</t>
  </si>
  <si>
    <t>Интерфейсный кабель, SVC, HR0150LB-B, HDMI-HDMI, 30В, Голубой, Блистер, 1.5 м</t>
  </si>
  <si>
    <t>HR0300LB-B</t>
  </si>
  <si>
    <t>Интерфейсный кабель HDMI-HDMI SVC HR0300LB-B, 30В, Голубой, Блистер, 3 м</t>
  </si>
  <si>
    <t>Интерфейсный кабель, SVC, HR0300LB-B, HDMI-HDMI, 30В, Голубой, Блистер, 3 м</t>
  </si>
  <si>
    <t>HR0300BL-B</t>
  </si>
  <si>
    <t>Интерфейсный кабель HDMI-HDMI SVC HR0300BL-B, 30В, Синий, Блистер, 3 м</t>
  </si>
  <si>
    <t>Интерфейсный кабель, SVC, HR0300BL-B, HDMI-HDMI, 30В, Синий, Блистер, 3 м</t>
  </si>
  <si>
    <t>HR0300RD-B</t>
  </si>
  <si>
    <t>Интерфейсный кабель HDMI-HDMI SVC HR0300RD-B, 30В, Красный, Блистер, 3 м</t>
  </si>
  <si>
    <t>Интерфейсный кабель, SVC, HR0300RD-B, HDMI-HDMI, 30В, Красный, Блистер, 3 м</t>
  </si>
  <si>
    <t>HR0500BL-B</t>
  </si>
  <si>
    <t>Интерфейсный кабель HDMI-HDMI SVC HR0500BL-B, 30В, Синий, Блистер, 5 м</t>
  </si>
  <si>
    <t>Интерфейсный кабель, SVC, HR0500BL-B, HDMI-HDMI, 30В, Синий, Блистер, 5 м</t>
  </si>
  <si>
    <t>HR0500RD-B</t>
  </si>
  <si>
    <t>Интерфейсный кабель HDMI-HDMI SVC HR0500RD-B, 30В, Красный, Блистер, 5 м</t>
  </si>
  <si>
    <t>Интерфейсный кабель, SVC, HR0500RD-B, HDMI-HDMI, 30В, Красный, Блистер, 5 м</t>
  </si>
  <si>
    <t>HR0500LB-B</t>
  </si>
  <si>
    <t>Интерфейсный кабель HDMI-HDMI SVC HR0500LB-B, 30В, Голубой, Блистер, 5 м</t>
  </si>
  <si>
    <t>Интерфейсный кабель, SVC, HR0500LB-B, HDMI-HDMI, 30В, Голубой, Блистер, 5 м</t>
  </si>
  <si>
    <t>Набор инструментов Poholy NO.2006 для прокладки информационных сетей</t>
  </si>
  <si>
    <t>Набор, Poholy, NO.2006, 59 Инструментов для прокладки информационных сетей</t>
  </si>
  <si>
    <t>042K92611</t>
  </si>
  <si>
    <t>Чистящая щетка ремня переноса Xerox 042K92611 / 042K92610</t>
  </si>
  <si>
    <t>Чистящая щетка ремня переноса, Xerox, 042K92611 / 042K92610, Для Xerox D95/110/125, WorkCentre Pro 4590/4595/4110/4112/4127, 300 000 страниц (А4)</t>
  </si>
  <si>
    <t>042K94474</t>
  </si>
  <si>
    <t>Узел очистки ремня переноса Xerox 042K94474</t>
  </si>
  <si>
    <t>Узел очистки ремня переноса, Xerox, 042K94474, Для Xerox WorkCentre 7830/7835/7845/7855, 7525/7530/7535/7545/7556, 160 000 страниц (А4)</t>
  </si>
  <si>
    <t>042K95951</t>
  </si>
  <si>
    <t>Узел очистки ремня переноса Xerox 042K95950/ 042K95951</t>
  </si>
  <si>
    <t>Узел очистки ремня переноса, Xerox, 042K95950 / 042K95951, Для Xerox Versalink C7020/7025/7030</t>
  </si>
  <si>
    <t>121K59541</t>
  </si>
  <si>
    <t>Муфта электромагнитная Xerox 121K59541 / 121K42230</t>
  </si>
  <si>
    <t>Муфта электромагнитная, Xerox, 121K59541 / 121K42230, Для Xerox DC 7000</t>
  </si>
  <si>
    <t>059K80024</t>
  </si>
  <si>
    <t>Автоподатчик (DADF) в сборе Xerox 059K80024</t>
  </si>
  <si>
    <t>Автоподатчик (DADF) в сборе, Xerox, 059K80024, 641S01041 / 640S01861 / 059K65136, Для Xerox WorkCentre 7556</t>
  </si>
  <si>
    <t>T 25-8-7</t>
  </si>
  <si>
    <t>Наконечник медный T 25-8-7</t>
  </si>
  <si>
    <t>Наконечник медный, T 25-8-7</t>
  </si>
  <si>
    <t>4509Y</t>
  </si>
  <si>
    <t>Центральный процессор (CPU) Intel Xeon Silver Processor 4509Y</t>
  </si>
  <si>
    <t>Кабель оптоволоконный ИКнг(А)-HF-М4П-А24-0.4 кН</t>
  </si>
  <si>
    <t>Кабель оптоволоконный, Интегра,ИКнг(А)-HF-М4П-А24-0.4 кН, в негорючей оболочке применяется внутри помещений, зданий и сооружений, а также для прокладки внутри шахт</t>
  </si>
  <si>
    <t>T4</t>
  </si>
  <si>
    <t>M2315W1</t>
  </si>
  <si>
    <t>Смарт часы Redmi Watch 4 Obsidian Black</t>
  </si>
  <si>
    <t>Смарт часы, Xiaomi, Redmi Watch 4, M2315W1 / BHR7854GL, Дисплей 1.97" AMOLED, Разрешение 390 x 450, Водонепроницаемые (5 АТМ), GPS+GLONASS, Galileo, BDS, QZSS, Батарея 470 мАч, Чёрный</t>
  </si>
  <si>
    <t>Смарт часы Redmi Watch 4 Silver Gray</t>
  </si>
  <si>
    <t>Смарт часы, Xiaomi, Redmi Watch 4, M2315W1 / BHR7848GL, Дисплей 1.97" AMOLED, Разрешение 390 x 450, Водонепроницаемые (5 АТМ), GPS+GLONASS, Galileo, BDS, QZSS, Батарея 470 мАч, Серебристо-серый</t>
  </si>
  <si>
    <t>R-CH560-BKAPE4-G-1</t>
  </si>
  <si>
    <t>Компьютерный корпус Deepcool CH560 без Б/П</t>
  </si>
  <si>
    <t>Компьютерный корпус, Deepcool, CH560 R-CH560-BKAPE4-G-1, E-ATX/ATX/Micro ATX/Mini-ITX, USB 3.1*1/3.0*1, HD-Audio+Mic, Кулер 3*140см/120 ARGB, Высота процессорного кулера до 175мм, Длина VGA до 380мм, 2*3.5"/2+1*2.5", Сталь 0,6, 458х230х471мм, Без Б/П,Чёрный</t>
  </si>
  <si>
    <t>R-ASN4-WHNNMT-G</t>
  </si>
  <si>
    <t>Кулер для процессора Deepcool ASSASSIN IV WH</t>
  </si>
  <si>
    <t>Кулер для процессора, Deepcool, ASSASSIN IV WH R-ASN4-WHNNMT-G, Intel 20хх/1700/1200/15хх и AMD AM5/AM4, 280W, 1*140мм/1*120мм, 500-1350±10% об/м, 79,1 CFM, 29,3 дБА, 4pin, Габариты 144х147х164мм, Белый</t>
  </si>
  <si>
    <t>RC30-02550200-R3M1</t>
  </si>
  <si>
    <t>Противоскользящие наклейки для компьютерной мыши Razer Mouse Grip Tape Viper/Viper Ultimate</t>
  </si>
  <si>
    <t>Противоскользящие наклейки для компьютерной мыши, Razer ,Viper/Viper Ultimate, RC30-02550200-R3M1, черный</t>
  </si>
  <si>
    <t>RZ03-04500800-R3R1</t>
  </si>
  <si>
    <t>Клавиатура Razer DeathStalker V2 (Linear Red Switch) - Russian Layout</t>
  </si>
  <si>
    <t>Клавиатура, Razer, Razer DeathStalker V2 (Linear Red Switch) - Russian Layout, RZ03-04500800-R3R1, Игровая, проводная, Оптико-механические переключатели Razer, Программируемые клавиши, Подсветка Chroma 16.8 млн цветов с эффектами, Рус, Чёрный</t>
  </si>
  <si>
    <t>LR6-BP2UT</t>
  </si>
  <si>
    <t>Батарейка CAMELION Ultra Alkaline LR6-BP2UT 2 шт. в блистере</t>
  </si>
  <si>
    <t>Батарейка, CAMELION, LR6-BP2UT, Ultra Alkaline, AA, 1.5V, 2700 mAh, 2 шт. в блистере</t>
  </si>
  <si>
    <t>LR6-BP4UT</t>
  </si>
  <si>
    <t>Батарейка CAMELION Ultra Alkaline LR6-BP4UT 4 шт. в блистере</t>
  </si>
  <si>
    <t>Батарейка, CAMELION, LR6-BP4UT, Ultra Alkaline, AA, 1.5V, 2700 mAh, 4 шт. в блистере</t>
  </si>
  <si>
    <t>LR6-SP10+2</t>
  </si>
  <si>
    <t>Батарейка CAMELION Plus Alkaline LR6-SP10+2 12 шт. в плёнке</t>
  </si>
  <si>
    <t>Батарейка, CAMELION, LR6-SP10+2, Plus Alkaline, AA, 1.5V, 2700 mAh, 12 шт., в плёнке</t>
  </si>
  <si>
    <t>20LR6+20LR03-SP4-CB</t>
  </si>
  <si>
    <t>Батарейка CAMELION Plus Alkaline 20LR6+20LR03-SP4-CB 40 шт. в упак.</t>
  </si>
  <si>
    <t>Батарейка, CAMELION, 20LR6+20LR03-CB, 10 плёнок по 4 штуки, Plus Alkaline, AA, 1.5V, 2700 mAh, AAA, 1.5V, 1150 mAh, 40 шт. в картонной коробке</t>
  </si>
  <si>
    <t>LR03-BP2UT</t>
  </si>
  <si>
    <t>Батарейка CAMELION Ultra Alkaline LR03-BP2UT 2 шт. в блистере</t>
  </si>
  <si>
    <t>Батарейка, CAMELION, LR03-BP2UT, Ultra Alkaline, AAA, 1.5V, 1150 mAh, 2 шт в блистере</t>
  </si>
  <si>
    <t>LR03-BP4UT</t>
  </si>
  <si>
    <t>Батарейка CAMELION Ultra Alkaline LR03-BP4UT 4 шт. в блистере</t>
  </si>
  <si>
    <t>Батарейка, CAMELION, LR03-BP4UT, Ultra Alkaline, AAA, 1.5V, 1150 mAh, 4 шт в блистере</t>
  </si>
  <si>
    <t>CR3032-BP1</t>
  </si>
  <si>
    <t>Батарейка CAMELION Lithium CR3032-BP1</t>
  </si>
  <si>
    <t>Батарейка, CAMELION, CR3032-BP1, Lithium Battery, CR3032, 3V, 580 mAh, 1 шт.</t>
  </si>
  <si>
    <t>&gt;1440</t>
  </si>
  <si>
    <t>Диск CD-R Verbatim (43347) 700MB 1штук Незаписанный</t>
  </si>
  <si>
    <t>Диск CD-R, Verbatim, (43347) 700MB, 52х, 1шт в упаковке, Незаписанный</t>
  </si>
  <si>
    <t>Центральный процессор (CPU), Intel, Xeon Silver Processor 4509Y, 2.6GHz, 8-core, 125W</t>
  </si>
  <si>
    <t>Коммутатор, H3C, LS5120V3-10P-PWR-LI-GL Switch, Управляемый L3, 8 портов 10/100/1000M, 2 порта 1000M SFP, AC 100~240 В, -5°C ~ +50°C, стоечный,(125 Вт РоЕ)</t>
  </si>
  <si>
    <t>Коммутатор, TP-Link, TL-SF1006P, 6-портовый 10/100 Мбит/с настольный коммутатор с 4 портами PoE+ (67 Вт)</t>
  </si>
  <si>
    <t>Коммутатор, TP-Link, TL-SF1008P, 8 портов 10/100M RJ45, 4 порта PoE 66 Вт</t>
  </si>
  <si>
    <t>Коммутатор, TP-Link, TL-SG1005LP, 5-портовый гигабитный настольный коммутатор с 4 портами PoE+ (40 Вт)</t>
  </si>
  <si>
    <t>Коммутатор, TP-Link, TL-SL1218P, 16 портов RJ45 10/100 Мбит/с PoE+, 2 гигабитных порта RJ45 и 1 гигабитный комбо SFP-слот, РоЕ (150Вт), Неуправляемый</t>
  </si>
  <si>
    <t>Коммутатор, TP-Link, TL-SL1311MP, Неуправляемый, 8 портов PoE+ 10/100 Мбит/с 802.3af/at, 2 гигабитных порта RJ45, 1 гигабитный SFP-порт, общ РоЕ (124 Вт)</t>
  </si>
  <si>
    <t>Коммутатор, TP-Link, TL-SG1005P, 5-портовый гигабитный настольный коммутатор с 4 портами PoE (65 Вт)</t>
  </si>
  <si>
    <t>Коммутатор, TP-Link, TL-SG1008MP, настольный/стоеечный, 8 портов PoE (153 Вт), неуправляемый</t>
  </si>
  <si>
    <t>Коммутатор, TP-Link, TL-SG1016PE PoE+,16 портов 10/100/1000 Мбит/с с автосогласованием, авто-MDI/MDIX (разьёмы RJ45), РоЕ 150 Вт, Управляемый</t>
  </si>
  <si>
    <t>Коммутатор, Dahua, DH-PFS4218-16GT-240,управляемый, 16 x 10/100/1000Мбит/с (PoE/PoE+/Hi-PoE/IEEE802.3bt до 240Вт), 2 порта SFP, питание: 100-240В(AC)</t>
  </si>
  <si>
    <t>Коммутатор, Dahua, DH-PFS3220-16GT-240, 16  RJ45 10/100/1000M (PoE), управляемый, 16 x 10/100/1000Мбит/с (PoE/PoE+/Hi-PoE/IEEE802.3bt до 240Вт), 2 порта SFP,2 uplink порта x 10/100/1000Мбит/с, питание: 100-240В(AC)</t>
  </si>
  <si>
    <t>Коммутатор, Dahua, DH-PFS4218-16GT-190, Порты LAN:• 16 x RJ45 ( 14 PoE (802.3af/at) + 2 Hi-PoE/PoE (802.3af/at),10/100/1000 Base-T )•2 x Uplink (порт SFP-1000 Base-X ),Управляемый</t>
  </si>
  <si>
    <t>Коммутатор, Dahua, DH-PFS4226-24GT-240, Управляемый, 24*10/100/1000 Base-T (PoE power supply), 2*100/1000 Base-X</t>
  </si>
  <si>
    <t>Кабель оптоволоконный ОКТ-8(G.652.D)-Т/С 2,5кН</t>
  </si>
  <si>
    <t>Кабель оптоволоконный, СКО, ОКТ-8(G.652.D)-Т/С 2,5кН, предназначен для подвески на опорах воздушных линий связи, столбах городского освещения и между зданиями</t>
  </si>
  <si>
    <t>1.198-350.0</t>
  </si>
  <si>
    <t>Аккумуляторный ручной пылесос KARCHER CVH 3 Plus *EU</t>
  </si>
  <si>
    <t>Аккумуляторный ручной пылесос, KARCHER, CVH 3 Plus *EU 1.198-350.0, 70 Вт, время работы 20 мин</t>
  </si>
  <si>
    <t>RT301-TB</t>
  </si>
  <si>
    <t>Перезаряжаемый фонарик Camelion RT301-TB</t>
  </si>
  <si>
    <t>Перезаряжаемый фонарик, Camelion, RT301-CBH, 1x34 Вт светодиод, литий-ионный аккумулятор, 2000 Лм, чёрный</t>
  </si>
  <si>
    <t>Автомат защиты двигателя iPower GV2-M07 (1.6-2.5A)</t>
  </si>
  <si>
    <t>Автомат защиты двигателя, iPower, GV2-M07 (1.6-2.5A)</t>
  </si>
  <si>
    <t>Автомат защиты двигателя iPower GV2-M10 (4-6.3A)</t>
  </si>
  <si>
    <t>Автомат защиты двигателя, iPower, GV2-M10 (4-6.3A)</t>
  </si>
  <si>
    <t>Автомат защиты двигателя iPower GV2-M16 (9-14A)</t>
  </si>
  <si>
    <t>Автомат защиты двигателя, iPower, GV2-M16 (9-14A)</t>
  </si>
  <si>
    <t>Автомат защиты двигателя iPower GV2-M20 (13-18A)</t>
  </si>
  <si>
    <t>Автомат защиты двигателя, iPower, GV2-M20 (13-18A)</t>
  </si>
  <si>
    <t>Автоматический выключатель iPower ВА55-63 3P 16A</t>
  </si>
  <si>
    <t>Автоматический выключатель, iPower, ВА55-63 3P 16A</t>
  </si>
  <si>
    <t>Автоматический выключатель iPower ВА55-63 3P 25A</t>
  </si>
  <si>
    <t>Автоматический выключатель, iPower, ВА55-63 3P 25A</t>
  </si>
  <si>
    <t>Автоматический выключатель iPower ВА55-63 3P 32A</t>
  </si>
  <si>
    <t>Автоматический выключатель, iPower, ВА55-63 3P 32A</t>
  </si>
  <si>
    <t>Автоматический выключатель iPower ВА55-63 3P 40A</t>
  </si>
  <si>
    <t>Автоматический выключатель, iPower, ВА55-63 3P 40A</t>
  </si>
  <si>
    <t>Автоматический выключатель iPower ВА55-63 3P 50A</t>
  </si>
  <si>
    <t>Автоматический выключатель, iPower, ВА55-63 3P 50A</t>
  </si>
  <si>
    <t>Автоматический выключатель iPower ВА55-63 3P 63A</t>
  </si>
  <si>
    <t>Автоматический выключатель, iPower, ВА55-63 3P 63A</t>
  </si>
  <si>
    <t>AM1-100L 3P 80A</t>
  </si>
  <si>
    <t>Автоматический выключатель iPower ВА55-100 3P 80A</t>
  </si>
  <si>
    <t>Автоматический выключатель, iPower, ВА55-100 3P 80A</t>
  </si>
  <si>
    <t>Автоматический выключатель iPower ВА57-250 3P 250A</t>
  </si>
  <si>
    <t>Автоматический выключатель, iPower, ВА57-250 3P 250A</t>
  </si>
  <si>
    <t>Автоматический выключатель iPower ВА57-400 3P 250A</t>
  </si>
  <si>
    <t>Автоматический выключатель, iPower, ВА57-400 3P 250A</t>
  </si>
  <si>
    <t>Автоматический выключатель iPower ВА57-400 3P 315A</t>
  </si>
  <si>
    <t>Автоматический выключатель, iPower, ВА57-400 3P 315A</t>
  </si>
  <si>
    <t>Автоматический выключатель iPower ВА59-1250 3P 1250A</t>
  </si>
  <si>
    <t>Автоматический выключатель, iPower, ВА59-1250 3P 1250A</t>
  </si>
  <si>
    <t>A9A26924</t>
  </si>
  <si>
    <t>Контакт состояния SE A9A26924 Acti9 iOF</t>
  </si>
  <si>
    <t>Контакт состояния, SE, A9A26924, Acti9 iOF</t>
  </si>
  <si>
    <t>Контактор iPower CJX2-D09 AC 220V</t>
  </si>
  <si>
    <t>Контактор, iPower, CJX2-D09 AC 220V, 1HO</t>
  </si>
  <si>
    <t>Контактор iPower CJX2-D12 AC 220V</t>
  </si>
  <si>
    <t>Контактор, iPower, CJX2-D12 AC 220V, 1HO</t>
  </si>
  <si>
    <t>Контактор iPower CJX2-D18 AC 220V</t>
  </si>
  <si>
    <t>Контактор, iPower, CJX2-D18 AC 220V, 1HO</t>
  </si>
  <si>
    <t>Контактор iPower CJX2-D25 AC 220V</t>
  </si>
  <si>
    <t>Контактор, iPower, CJX2-D25 AC 220V, 1HO</t>
  </si>
  <si>
    <t>Контактор iPower CJX2-D32 AC 220V</t>
  </si>
  <si>
    <t>Контактор, iPower, CJX2-D32 AC 220V, 1HO</t>
  </si>
  <si>
    <t>Контактор iPower CJX2-D40 AC 220V</t>
  </si>
  <si>
    <t>Контактор, iPower, CJX2-D40 AC 220V, 1HO 1H3</t>
  </si>
  <si>
    <t>CJX2-D65 AC 220V</t>
  </si>
  <si>
    <t>Контактор iPower CJX2-D65 AC 220V</t>
  </si>
  <si>
    <t>Контактор, iPower, CJX2-D65 AC 220V, 1HO 1H3</t>
  </si>
  <si>
    <t>CJ20-160 AC 220V</t>
  </si>
  <si>
    <t>Контактор iPower CJ20-160 AC 220V</t>
  </si>
  <si>
    <t>Контактор, iPower, CJ20-160, AC 220V</t>
  </si>
  <si>
    <t>CJ20-250 AC 220V</t>
  </si>
  <si>
    <t>Контактор iPower CJ20-250 AC 220V</t>
  </si>
  <si>
    <t>Контактор, iPower, CJ20-250, AC 220V</t>
  </si>
  <si>
    <t>Контактор iPower CJX2-F 150A AC 220V</t>
  </si>
  <si>
    <t>Контактор, iPower, CJX2-F 150A AC 220V</t>
  </si>
  <si>
    <t>Контактор iPower CJX2-F 150A AC 380V</t>
  </si>
  <si>
    <t>Контактор, iPower, CJX2-F 150A AC 380V, (аналог КТИ-5150)</t>
  </si>
  <si>
    <t>CJX2-F 185A AC 220V</t>
  </si>
  <si>
    <t>Контактор iPower CJX2-F 185A AC 220V</t>
  </si>
  <si>
    <t>Контактор, iPower, CJX2-F 185A AC 220V</t>
  </si>
  <si>
    <t>Контактор iPower CJX2-F 265A AC 220V</t>
  </si>
  <si>
    <t>Контактор, iPower, CJX2-F 265A AC 220V</t>
  </si>
  <si>
    <t>Контактор iPower CJX2-F 800A AC 220V</t>
  </si>
  <si>
    <t>Контактор, iPower, CJX2-F 800A AC 220V</t>
  </si>
  <si>
    <t>Контактор iPower CJX2-F 800A AC 380V</t>
  </si>
  <si>
    <t>Контактор, iPower, CJX2-F 800A AC 380V</t>
  </si>
  <si>
    <t>Блок доп.контактов iPower F4-22</t>
  </si>
  <si>
    <t>Блок доп.контактов, iPower, F4-22 (LA1-DN22), аналог ПКИ-22</t>
  </si>
  <si>
    <t>Реле тепловое iPower JR28-25 D1305 (0,63-1А)</t>
  </si>
  <si>
    <t>Реле тепловое, iPower, JR28-25 D1305 (0,63-1А)</t>
  </si>
  <si>
    <t>Реле тепловое iPower JR28-25 D1306 (1-1,6А)</t>
  </si>
  <si>
    <t>Реле тепловое, iPower, JR28-25 D1306 (1-1,6А)</t>
  </si>
  <si>
    <t>Реле тепловое iPower JR28-25 D1307 (1,6-2,5А)</t>
  </si>
  <si>
    <t>Реле тепловое, iPower, JR28-25 D1307 (1,6-2,5А)</t>
  </si>
  <si>
    <t>Реле тепловое iPower JR28-25 D1308 (2,5-4А)</t>
  </si>
  <si>
    <t>Реле тепловое, iPower, JR28-25 D1308 (2,5-4А)</t>
  </si>
  <si>
    <t>Реле тепловое iPower JR28-25 D1312 (5,5-8А)</t>
  </si>
  <si>
    <t>Реле тепловое, iPower, JR28-25 D1312 (5,5-8А)</t>
  </si>
  <si>
    <t>Реле тепловое iPower JR28-25 D1314 (7-10А)</t>
  </si>
  <si>
    <t>Реле тепловое, iPower, JR28-25 D1314 (7-10А)</t>
  </si>
  <si>
    <t>Реле тепловое iPower JR28-25 D1316 (9-13А)</t>
  </si>
  <si>
    <t>Реле тепловое, iPower, JR28-25 D1316 (9-13А)</t>
  </si>
  <si>
    <t>Реле тепловое iPower JR28-25 D1321 (12-18А)</t>
  </si>
  <si>
    <t>Реле тепловое, iPower, JR28-25 D1321 (12-18А)</t>
  </si>
  <si>
    <t>Реле тепловое iPower JR28-25 D1322 (17-25А)</t>
  </si>
  <si>
    <t>Реле тепловое, iPower, JR28-25 D1322 (17-25А)</t>
  </si>
  <si>
    <t>MY4 24V AC</t>
  </si>
  <si>
    <t>Реле промежуточное Deluxe MY4 24V AC</t>
  </si>
  <si>
    <t>Реле промежуточное, Deluxe, MY4 24V AC</t>
  </si>
  <si>
    <t>Реле времени iPower ST3PR 30s/30min AC220V</t>
  </si>
  <si>
    <t>Реле времени, iPower, ST3PR 30s/30min AC220V</t>
  </si>
  <si>
    <t>Реле времени iPower АH3-2 (0-60 min) AC 220V</t>
  </si>
  <si>
    <t>Реле времени, iPower, АH3-2 (0-60 min) AC 220V</t>
  </si>
  <si>
    <t>Основание для реле времени iPower PF083A</t>
  </si>
  <si>
    <t>Основание для реле времени, iPower, PF083A, универсальное</t>
  </si>
  <si>
    <t>XJ11</t>
  </si>
  <si>
    <t>Реле контроля фаз и напряжения iPower XJ11</t>
  </si>
  <si>
    <t>Реле контроля фаз напряжения, iPower, XJ11, 380V, (аналог РКФ-11, ЕЛ-11М)</t>
  </si>
  <si>
    <t>Таймер цифровой Deluxe THC15A AC 220V</t>
  </si>
  <si>
    <t>Таймер цифровой, Deluxe, THC15A AC 220V, недельный, (аналог ТЭ-15)</t>
  </si>
  <si>
    <t>AD16-22D 220V AC/DC red</t>
  </si>
  <si>
    <t>Лампа светодиодная универсальная Deluxe AD16-22D 220V AC/DC (красная)</t>
  </si>
  <si>
    <t>Лампа светодиодная универсальная, Deluxe, AD16-22D 220V AC/DC, (красная)</t>
  </si>
  <si>
    <t>XB2-BS142</t>
  </si>
  <si>
    <t>Кнопка стоповая Deluxe XB2-BS142 ("Грибок" с ключом)</t>
  </si>
  <si>
    <t>Кнопка стоповая, Deluxe, XB2-BS142, "Грибок" с ключом</t>
  </si>
  <si>
    <t>Переключатель Deluxe XB2-BD25</t>
  </si>
  <si>
    <t>Переключатель, Deluxe, XB2-BD25, 2-позиционный</t>
  </si>
  <si>
    <t>Переключатель Deluxe XB2-BD33</t>
  </si>
  <si>
    <t>Переключатель, Deluxe, XB2-BD33, 3-позиционный</t>
  </si>
  <si>
    <t>Переключатель Deluxe LW8 10A</t>
  </si>
  <si>
    <t>Переключатель, Deluxe, LW8 10A, (3-х позиционный, 3 группы)</t>
  </si>
  <si>
    <t>Наконечник кабельный луженный Deluxe SC 95-12 (50 штук в упаковке)</t>
  </si>
  <si>
    <t>Наконечник кабельный луженный, Deluxe, SC 95-12, (50 штук в упаковке)</t>
  </si>
  <si>
    <t>Заглушка боковая Deluxe JXB-10</t>
  </si>
  <si>
    <t>Заглушка боковая, Deluxe, JXB-10, серая</t>
  </si>
  <si>
    <t>Заглушка боковая Deluxe JXB-35</t>
  </si>
  <si>
    <t>Заглушка боковая, Deluxe, JXB-35, серая</t>
  </si>
  <si>
    <t>SM 30</t>
  </si>
  <si>
    <t>Изолятор Deluxe SM 30</t>
  </si>
  <si>
    <t>Изолятор, Deluxe, SM 30, с болтами</t>
  </si>
  <si>
    <t>Изолятор Deluxe SM 76</t>
  </si>
  <si>
    <t>Изолятор, Deluxe, SM 76, с болтами</t>
  </si>
  <si>
    <t>Изолятор ступенчатый Deluxe ИС 4-40 (М8)</t>
  </si>
  <si>
    <t>Изолятор ступенчатый, Deluxe, ИС 4-40 (М8)</t>
  </si>
  <si>
    <t>Изолятор ступенчатый Deluxe ИС 4-50 (М10)</t>
  </si>
  <si>
    <t>Изолятор ступенчатый, Deluxe, ИС 4-50 (М10)</t>
  </si>
  <si>
    <t>Ограничитель перенапряжения Deluxe HY5WS-17/50 10000 В</t>
  </si>
  <si>
    <t>Ограничитель перенапряжения, Deluxe, HY5WS-17/50, 10000 В</t>
  </si>
  <si>
    <t>DR101</t>
  </si>
  <si>
    <t>ДИН рейка металлическая перфорированная Deluxe DR101</t>
  </si>
  <si>
    <t>ДИН рейка металлическая, Deluxe, DR101, перфорированная, 1м.</t>
  </si>
  <si>
    <t>Колодка клеммная карболитовая Deluxe TB - 1504 (15A 4P)</t>
  </si>
  <si>
    <t>Колодка клеммная карболитовая, Deluxe, TВ - 1504 (15A 4P)</t>
  </si>
  <si>
    <t>TB - 1506 (15A 6P)</t>
  </si>
  <si>
    <t>Колодка клеммная карболитовая Deluxe TB - 1506 (15A 6P)</t>
  </si>
  <si>
    <t>Колодка клеммная карболитовая, Deluxe, TB - 1506 (15A 6P)</t>
  </si>
  <si>
    <t>Колодка клеммная карболитовая Deluxe TB - 2512 (25A 12P)</t>
  </si>
  <si>
    <t>Колодка клеммная карболитовая, Deluxe, TB - 2512 (25A 12P)</t>
  </si>
  <si>
    <t>Lock402 (18*16)</t>
  </si>
  <si>
    <t>gland PG 25 (16~21 мм)</t>
  </si>
  <si>
    <t>Фитинг для защиты проводов Deluxe PG 25 (16~21 мм)</t>
  </si>
  <si>
    <t>Фитинг, Deluxe, PG 25 (16~21 мм), IP54</t>
  </si>
  <si>
    <t>Фитинг для защиты проводов Deluxe PG 21 (13~18 мм)</t>
  </si>
  <si>
    <t>Фитинг, Deluxe, PG 21 (13~18 мм), IP54</t>
  </si>
  <si>
    <t>gland PG 19 (11~17 мм)</t>
  </si>
  <si>
    <t>Фитинг для защиты проводов Deluxe PG 19 (11~17 мм)</t>
  </si>
  <si>
    <t>Фитинг, Deluxe, PG 19 (11~17 мм), IP54</t>
  </si>
  <si>
    <t>859K18221</t>
  </si>
  <si>
    <t>Комплект роликов подачи бумаги Xerox 859K18221 / 859K18220</t>
  </si>
  <si>
    <t>Комплект роликов подачи бумаги, Xerox, 859K18221 / 859K18220, Для Xerox AltaLink B8045/B8055/B8065/B8075/B8090, 300 000 страниц (А4)</t>
  </si>
  <si>
    <t>859K23620</t>
  </si>
  <si>
    <t>Ролик обходного лотка Xerox 022K78481 / 859K23620</t>
  </si>
  <si>
    <t>Ролик обходного лотка, Xerox, 859K23620 / 022K78481, Для Xerox VersaLink B7025/B7030/B7035/C7000/C7020/C7025/C7030, 50 000 страниц (А4)</t>
  </si>
  <si>
    <t>022K77450</t>
  </si>
  <si>
    <t>Ролик подачи обходного лотка Xerox 022K77450</t>
  </si>
  <si>
    <t>Ролик подачи обходного лотка, Xerox, 022K77450, Для Xerox WorkCentre 5019/5021</t>
  </si>
  <si>
    <t>65W ac-222</t>
  </si>
  <si>
    <t>Зарядное устройство Power Strip Desktop Charger SVC 65W ac-222</t>
  </si>
  <si>
    <t>Зарядное устройство, SVC, 65W ac-222, Вход 240В, 2*USB, 2*Type-C, 2*AC 2500W, 65W, Белый</t>
  </si>
  <si>
    <t>MS108GS</t>
  </si>
  <si>
    <t>Коммутатор Mercusys MS108GS</t>
  </si>
  <si>
    <t>Коммутатор, Mercusys, MS108GS, 8 портов 10/100/1000 Мбит/с (RJ45), металл. корпус</t>
  </si>
  <si>
    <t>КТ-1016</t>
  </si>
  <si>
    <t>КТ-2880</t>
  </si>
  <si>
    <t>Увлажнитель воздуха Kitfort КТ-2880</t>
  </si>
  <si>
    <t>КТ-2882</t>
  </si>
  <si>
    <t>Увлажнитель воздуха Kitfort КТ-2882</t>
  </si>
  <si>
    <t>КТ-703</t>
  </si>
  <si>
    <t>Кофеварка рожковая Kitfort КТ-703</t>
  </si>
  <si>
    <t>C14 на Schuko</t>
  </si>
  <si>
    <t>Переходник SVC C14 на Schuko</t>
  </si>
  <si>
    <t>Переходник, SVC, C14 на Schuko, С 1хEC-320-C14 на разъём 1хShuko, 15 см, Чёрный</t>
  </si>
  <si>
    <t>DS-D100P Домофон, вызывная панель</t>
  </si>
  <si>
    <t>DS-D100IKWF(B) IP Домофон, комплект</t>
  </si>
  <si>
    <t>VDP-H3212WB IP Домофон, монитор</t>
  </si>
  <si>
    <t>DS-D100KF Домофон, комплект</t>
  </si>
  <si>
    <t>i5-14400F</t>
  </si>
  <si>
    <t>Процессор (CPU) Intel Core i5 Processor 14400F 1700</t>
  </si>
  <si>
    <t>Процессор, Intel, i5-14400F LGA1700, оем, 20M, 1.80/2.50 GHz, 10(6+4)/16 Core Raptor Lake, 65 (148) Вт, без встроенного видео</t>
  </si>
  <si>
    <t>DH-PFS3210-8ET2GF-96</t>
  </si>
  <si>
    <t>Коммутатор Dahua DH-PFS3210-8ET2GF-96</t>
  </si>
  <si>
    <t>Коммутатор, Dahua, DH-PFS3210-8ET2GF-96, Неуправляемый, 8 портов x10/100 Base-T (PoE 90W). 2 порта combo 10/100/1000Base-T/1000-X SFP</t>
  </si>
  <si>
    <t>DH-PFT1300</t>
  </si>
  <si>
    <t>Cетевой конвертер Dahua DH-PFT1300</t>
  </si>
  <si>
    <t>Cетевой конвертер, Dahua, DH-PFT1300, POE удлинитель пассивный</t>
  </si>
  <si>
    <t>DH-PFM976-530-PT</t>
  </si>
  <si>
    <t>Коннектор телекоммуникационный сквозной RJ 45 Dahua DH-PFM976-530-PT</t>
  </si>
  <si>
    <t>Коннектор телекоммуникационный сквозной, Dahua, DH-PFM976-530-PT, RJ 45, Cat.5e, UTP, (100 штук в упаковке)</t>
  </si>
  <si>
    <t>DHI-LS550UDM-EF</t>
  </si>
  <si>
    <t>Видеостенный дисплей Dahua DHI-LS550UDM-EF 55"</t>
  </si>
  <si>
    <t>Видеостенный дисплей, Dahua, DHI-LS550UDM-EF, 55"</t>
  </si>
  <si>
    <t>DHI-LS550UCM-BF</t>
  </si>
  <si>
    <t>Видеостенный дисплей Dahua DHI-LS550UCM-BF 55"</t>
  </si>
  <si>
    <t>Видеостенный дисплей, Dahua, DHI-LS550UCM-BF, 55"</t>
  </si>
  <si>
    <t>4P5D4AA</t>
  </si>
  <si>
    <t>Гарнитура HyperX Cloud Alpha Wireless 4P5D4AA</t>
  </si>
  <si>
    <t>Гарнитура, HyperX, 4P5D4AA, Cloud Alpha Wireless, Микрофон поворотный гибкий, Динамики 50 мм, 30-500 мВт, 50-18000гц, 3.5 Mini Jack, Чёрный, Цветная коробка</t>
  </si>
  <si>
    <t>Микропроцессор серверного класса AMD Epyc 7413 100-000000323</t>
  </si>
  <si>
    <t>Микропроцессор серверного класса, AMD, Epyc 7413, 100-000000323, 2.65 ГГц, 24-ядерный, Milan, 180 Вт</t>
  </si>
  <si>
    <t>Коммутатор, Dahua, DH-LR2110-8ET-120, Индустриальный, Неуправляемый, 8  RJ-45, 10/100 Мбит/с, 1  RJ-45, 10/100/1000 Мбит/с, 1  SFP, 1000 Мбит/с,IEEE 802.3af. IEEE 802.3at. Hi-PoE. IEEE 802.3bt</t>
  </si>
  <si>
    <t>Анкерный зажим натяжной , А-Оптик, АО-ODWAC-22, металлический,для плоского кабеля типа FTTH (разрушающая нагрузка 2,2 Кн)</t>
  </si>
  <si>
    <t>Анкерный зажим натяжной, А-Оптик, АО-ODWAC-23, металлический,для круглого кабеля типа FTTH (разрушающая нагрузка 2,2Кн)</t>
  </si>
  <si>
    <t>DHI-VTH5321GW-W</t>
  </si>
  <si>
    <t>Домофонная система DHI-VTH5321GW-W</t>
  </si>
  <si>
    <t>DHI-VTH5341G-W</t>
  </si>
  <si>
    <t>Автомат защиты двигателя iPower GV2-M06 (1-1.6A)</t>
  </si>
  <si>
    <t>Автомат защиты двигателя, iPower, GV2-M06 (1-1.6A)</t>
  </si>
  <si>
    <t>Автомат защиты двигателя iPower GV2-M08 (2.5-4A)</t>
  </si>
  <si>
    <t>Автомат защиты двигателя, iPower, GV2-M08 (2.5-4A)</t>
  </si>
  <si>
    <t>СП 2.5*200 мм (Ч) bleak</t>
  </si>
  <si>
    <t>playground 25*25?по 100 Pieces</t>
  </si>
  <si>
    <t>playground 30*30?по 50 Pieces</t>
  </si>
  <si>
    <t>playground 40*40?по 50 Pieces</t>
  </si>
  <si>
    <t>126K39593</t>
  </si>
  <si>
    <t>Фьюзерный модуль Xerox 126K34679 / 126K39590 / 126K34673 / 126K34675</t>
  </si>
  <si>
    <t>Полка стационарная для серверного шкафа, SHIP, VE700110100, 440х750х44 мм, (Для 1000 мм напольных VE шкафов), Чёрный</t>
  </si>
  <si>
    <t>5160C006AA</t>
  </si>
  <si>
    <t>5942C001AA</t>
  </si>
  <si>
    <t>5941C002AA</t>
  </si>
  <si>
    <t>5975C005AA</t>
  </si>
  <si>
    <t>5962C005AA</t>
  </si>
  <si>
    <t xml:space="preserve">MWB010-1A </t>
  </si>
  <si>
    <t>Микроволновая печь Xiaomi Microwave Oven Белый</t>
  </si>
  <si>
    <t>Микроволновая печь, Xiaomi, MWB010-1A (BHR7405RU), Microwave Oven, 700 Вт, 20 л, 3D нагрев, Белый</t>
  </si>
  <si>
    <t>Кофеварка рожковая, Kitfort, КТ-703, Капучино, Латте, Эспрессо, Используемый кофе молотый, Автоматический капучинатор, Регулировка порции горячей воды, Подогрев чашек, Противокапельная система, Объем резервуара для воды 1.2л, Стальной/Черный</t>
  </si>
  <si>
    <t>GV2-M07 (1.6-2.5A)</t>
  </si>
  <si>
    <t>GV2-M14</t>
  </si>
  <si>
    <t>GV2-M21</t>
  </si>
  <si>
    <t>GV2-M22</t>
  </si>
  <si>
    <t>AM1-63L 3P 16A-A</t>
  </si>
  <si>
    <t>AM1-63L 3P 32A</t>
  </si>
  <si>
    <t>AM1-63L 3P 40A</t>
  </si>
  <si>
    <t>AM1-63L 3P 50A-A</t>
  </si>
  <si>
    <t>AM1-100L/125L 3Р 100А</t>
  </si>
  <si>
    <t>AM1-225L 3P 125A</t>
  </si>
  <si>
    <t>AM1-225L 3P 200A</t>
  </si>
  <si>
    <t>AM1-250L 3P 160A</t>
  </si>
  <si>
    <t>AM1-250L 3P 200A</t>
  </si>
  <si>
    <t>AM1-250L 3P 250A-A</t>
  </si>
  <si>
    <t>AM1-400M 3P 250A-A</t>
  </si>
  <si>
    <t>AM1-400L 3P 315A</t>
  </si>
  <si>
    <t>AM1-400L 3P 400A</t>
  </si>
  <si>
    <t>AM1-630L 3P 500A</t>
  </si>
  <si>
    <t>AM1-630L 3P 630A</t>
  </si>
  <si>
    <t>AM1-1250M 3P 1250A</t>
  </si>
  <si>
    <t>CJ20-100 AC 220V</t>
  </si>
  <si>
    <t>CJX2-F 115A AC 380V</t>
  </si>
  <si>
    <t>CJX2-F 185A AC 380V</t>
  </si>
  <si>
    <t>CJX2-F 225A AC 220V</t>
  </si>
  <si>
    <t>CJX2-F 225A AC 380V</t>
  </si>
  <si>
    <t>CJX2-F 265A AC 380V</t>
  </si>
  <si>
    <t>CJX2-F 400A AC 220V</t>
  </si>
  <si>
    <t>CJX2-F 400A AC 380V</t>
  </si>
  <si>
    <t>JR28-25 D1304 (0.4-0.63А)</t>
  </si>
  <si>
    <t>JR28-25 D1310 (4-6А)</t>
  </si>
  <si>
    <t>ХВ2-ВА31 green</t>
  </si>
  <si>
    <t>Кнопка открытая Deluxe ХВ2-ВА31 (зелёная)</t>
  </si>
  <si>
    <t>Кнопка открытая, Deluxe, ХВ2-ВА31, (зелёная)</t>
  </si>
  <si>
    <t>ХВ2-ВА42 red</t>
  </si>
  <si>
    <t>Кнопка открытая Deluxe ХВ2-ВА42 (красная)</t>
  </si>
  <si>
    <t>Кнопка открытая, Deluxe, ХВ2-ВА42, (красная)</t>
  </si>
  <si>
    <t>МЕ-8111</t>
  </si>
  <si>
    <t>Выключатель концевой Deluxe МЕ-8111</t>
  </si>
  <si>
    <t>Выключатель концевой, Deluxe, МЕ-8111</t>
  </si>
  <si>
    <t>МЕ-8108</t>
  </si>
  <si>
    <t>Выключатель концевой Deluxe МЕ-8108</t>
  </si>
  <si>
    <t>Выключатель концевой, Deluxe, МЕ-8108</t>
  </si>
  <si>
    <t>Клемма проходная Deluxe JXB 35/35</t>
  </si>
  <si>
    <t>Клемма проходная, Deluxe, JXB 35/35, 35 мм2, серая</t>
  </si>
  <si>
    <t>СТ4-40</t>
  </si>
  <si>
    <t>СТ4-50</t>
  </si>
  <si>
    <t>Insulating tape XB 80 gr</t>
  </si>
  <si>
    <t>Изолента Deluxe ХБ 80 гр 19 мм x 0,5 мм длина 15м чёрная</t>
  </si>
  <si>
    <t>Изолента, Deluxe, ХБ 80 гр 19 мм x 0,5 мм длина 15 м чёрная</t>
  </si>
  <si>
    <t>SIZ2(1.0-4.5) мм2</t>
  </si>
  <si>
    <t>SIZ3(1.5-6.0) мм2</t>
  </si>
  <si>
    <t>SIZ4(1.5-9.5) мм2</t>
  </si>
  <si>
    <t>SIZ5(4.0-13.5) мм2</t>
  </si>
  <si>
    <t>TB - 2506 (25A 6P)</t>
  </si>
  <si>
    <t>Колодка клеммная карболитовая Deluxe TB - 2506 (25A 6P)</t>
  </si>
  <si>
    <t>Колодка клеммная карболитовая, Deluxe, TB - 2506 (25A 6P)</t>
  </si>
  <si>
    <t>3488C001AA</t>
  </si>
  <si>
    <t>3489C001AA</t>
  </si>
  <si>
    <t>3490C001AA</t>
  </si>
  <si>
    <t>3492C001AA</t>
  </si>
  <si>
    <t>5698C001AA</t>
  </si>
  <si>
    <t>5699C001AA</t>
  </si>
  <si>
    <t>5700C001AA</t>
  </si>
  <si>
    <t>5701C001AA</t>
  </si>
  <si>
    <t>6267C001AA</t>
  </si>
  <si>
    <t>CA-1X5-00M1WN-00</t>
  </si>
  <si>
    <t>Компьютерный корпус Thermaltake Ceres 500 TG ARGB без Б/П</t>
  </si>
  <si>
    <t>CA-1X7-00F6WN-00</t>
  </si>
  <si>
    <t>Компьютерный корпус Thermaltake CTE C700 Air Snow без Б/П</t>
  </si>
  <si>
    <t>CA-1Y2-00M6WN-01</t>
  </si>
  <si>
    <t>Компьютерный корпус Thermaltake Ceres 330 TG ARGB Snow без Б/П</t>
  </si>
  <si>
    <t>CL-W150-PL14RE-A</t>
  </si>
  <si>
    <t>Кулер с водяным охлаждением Thermaltake Water 3.0 Riing Red 140</t>
  </si>
  <si>
    <t>CL-W107-PL12SW-A</t>
  </si>
  <si>
    <t>Кулер с водяным охлаждением Thermaltake Water 3.0 Riing RGB 240</t>
  </si>
  <si>
    <t>CL-F053-PL12SW-A</t>
  </si>
  <si>
    <t>Кулер для компьютерного корпуса Thermaltake Riing Plus 12 RGB TT Premium Edition (3-Fan Pack)</t>
  </si>
  <si>
    <t>AC-062-OO6NAN-A1</t>
  </si>
  <si>
    <t>Панель LCD Thermaltake The Tower 500 Series Snow</t>
  </si>
  <si>
    <t>Панель LCD, Thermaltake, The Tower 500 Series Snow, AC-062-OO6NAN-A1, 3.9", 128 x 480 (RGB), Белый</t>
  </si>
  <si>
    <t>Микропроцессор серверного класса AMD Epyc 7313 100-000000329</t>
  </si>
  <si>
    <t>Микропроцессор серверного класса, AMD, Epyc 7313, 100-000000329, 3.0 ГГц, 16-ядерный, 155 Вт</t>
  </si>
  <si>
    <t>Микропроцессор серверного класса AMD Epyc 7443 100-000000340</t>
  </si>
  <si>
    <t>Микропроцессор серверного класса, AMD, Epyc 7443, 100-000000340, 2.85 ГГц, 24-ядерный, Milan, 200 Вт</t>
  </si>
  <si>
    <t>Коммутатор, Dahua, DH-PFS4226-24GT-360, Управляемый L2, 24 порта RJ-45 (10/100/1000 Мбит/с, PoE), 2 порта SFP (100/1000 Мбит/с, uplink), 1 порт RJ-45 (RS-232, 115.2 Кбит/с, консольный)</t>
  </si>
  <si>
    <t>Мультимейкер Russell Hobbs 26810-56</t>
  </si>
  <si>
    <t>Мультипечь Russell Hobbs 26520-56</t>
  </si>
  <si>
    <t>Тостер Russell Hobbs 26061-56</t>
  </si>
  <si>
    <t>Тостер Russell Hobbs 24370-56</t>
  </si>
  <si>
    <t>Тостер Russell Hobbs 26550-56</t>
  </si>
  <si>
    <t>Триммер, Remington, PG180, 6 установок длины стрижки, 4 насадки, Длина стрижки 0.5-5 мм, Ползунковое управление, Самозатачивающиеся ножи, Влажная очистка, Лезвия не требуют смазки, Батарейки в комплекте, Черный</t>
  </si>
  <si>
    <t>Качели детские Intex 44113</t>
  </si>
  <si>
    <t>56138NP</t>
  </si>
  <si>
    <t>Надувной бассейн детский Intex 56138NP</t>
  </si>
  <si>
    <t>Детский надувной игровой бассейн Friendly Octopus 234 х 201 см, INTEX, 56138NP, Винил, 229л., 2+, Разбрызгиватель, Горка, Надувные кольца, Розово-голубой, Цветная коробка</t>
  </si>
  <si>
    <t>58487NP</t>
  </si>
  <si>
    <t>Надувной бассейн детский Intex 58487NP</t>
  </si>
  <si>
    <t>Семейный надувной бассейн Swim Center Family 305 х 183 х 56 см, INTEX, 58487NP, Винил, 1050л., 6+, Розовый, Цветная коробка</t>
  </si>
  <si>
    <t>28122NP</t>
  </si>
  <si>
    <t>Надувной бассейн Intex 28122NP</t>
  </si>
  <si>
    <t>Семейный надувной бассейн Easy Set 305 x 76 см, INTEX, 28122NP, Винил, 3853 л., Ф-насос 28602 (1250л/ч), Голубой, Цветная коробка</t>
  </si>
  <si>
    <t>561FT</t>
  </si>
  <si>
    <t>Каркасный бассейн Bestway 561FT</t>
  </si>
  <si>
    <t>Каркасный бассейн Steel Pro 366 х 201 х 66 см, BESTWAY, 561FT, Винил, 4000 л., Стальной каркас, Серый принт, Цветная коробка</t>
  </si>
  <si>
    <t>Палатка туристическая Bestway 68097</t>
  </si>
  <si>
    <t>Палатка туристическая Pavillo Cool Quick 2 220 х 120 х 90 см, BESTWAY, 68097, Верх - винил PE180T с покрытием PU1500mm. Пол - винил PE 110 г/м, 2х-местная, Вес -1.42 кг., Зеленая, Сумка для переноски</t>
  </si>
  <si>
    <t>108R01470</t>
  </si>
  <si>
    <t>Комплект роликов подачи Xerox 108R01470</t>
  </si>
  <si>
    <t>Комплект роликов подачи, Xerox, 108R01470, Для Xerox Phaser 3330, WorkCentre 3335/3345</t>
  </si>
  <si>
    <t>126N00411</t>
  </si>
  <si>
    <t>Фьюзерный модуль Xerox 126N00411</t>
  </si>
  <si>
    <t>Фьюзерный модуль, Xerox, 126N00411, Для Xerox WorkCentre 3315/3325/3335/3345, Phaser 3320/3330, 90 000 страниц (А4)</t>
  </si>
  <si>
    <t>SNK-P0062P</t>
  </si>
  <si>
    <t>Зап. часть радиатор для кулера CPU Supermicro SNK-P0062P</t>
  </si>
  <si>
    <t>SNK-P0063P</t>
  </si>
  <si>
    <t>Зап. часть радиатор для кулера CPU Supermicro SNK-P0063P</t>
  </si>
  <si>
    <t>SNK-P0068PS</t>
  </si>
  <si>
    <t>Зап. часть радиатор для кулера CPU Supermicro SNK-P0068PS</t>
  </si>
  <si>
    <t>Зап. часть радиатор для кулера CPU, Supermicro, SNK-P0068PS</t>
  </si>
  <si>
    <t>SNK-P2082PV</t>
  </si>
  <si>
    <t>Зап. часть радиатор для кулера CPU Supermicro SNK-P2082PV</t>
  </si>
  <si>
    <t>Зап. часть радиатор для кулера CPU, Supermicro, SNK-P2082PV</t>
  </si>
  <si>
    <t>SNK-P2083P</t>
  </si>
  <si>
    <t>Зап. часть радиатор для кулера CPU Supermicro SNK-P2083P</t>
  </si>
  <si>
    <t>Зап. часть радиатор для кулера CPU, Supermicro, SNK-P2083P</t>
  </si>
  <si>
    <t>DH-PFS3008-8GT-L</t>
  </si>
  <si>
    <t>Коммутатор Dahua DH-PFS3008-8GT-L</t>
  </si>
  <si>
    <t>Коммутатор, Dahua, DH-PFS3228-24GT-240, Неуправляемый, Порт 1-24: 24  RJ45 10/100/1000 M (PoE) Порт 25–26: 2  RJ45 10/100/1000 (восходящий канал) Порт 27–28: 2  SFP 1000 M (восходящий канал)</t>
  </si>
  <si>
    <t>XD6S (W-2-PK)</t>
  </si>
  <si>
    <t>Сетевой маршрутизатор со встроенной беспроводной точкой доступа ASUS XD6S (W-2-PK)</t>
  </si>
  <si>
    <t>DSL-AC88U</t>
  </si>
  <si>
    <t>Сетевой маршрутизатор со встроенной беспроводной точкой доступа ASUS DSL-AC88U</t>
  </si>
  <si>
    <t>Сетевой маршрутизатор со встроенной беспроводной точкой доступа, ASUS, DSL-AC88U, 802.11/n/ac, AX3100, 1 порт 10/100/1000M WAN , 4 порта 10/100/1000M LAN, 1 порт RJ11 (xDSL)</t>
  </si>
  <si>
    <t>DSL-AX82U</t>
  </si>
  <si>
    <t>Сетевой маршрутизатор со встроенной беспроводной точкой доступа ASUS DSL-AX82U</t>
  </si>
  <si>
    <t>Сетевой маршрутизатор со встроенной беспроводной точкой доступа, ASUS, DSL-AX82U, 802.11/n/ac/ax, AX5400, 1 порт 10/100/1000M WAN , 4 порта 10/100/1000M LAN, 1 порт RJ11 (xDSL), 1 порт USB3.2</t>
  </si>
  <si>
    <t>RT-AC1200</t>
  </si>
  <si>
    <t>Маршрутизатор с беспроводной точкой доступа ASUS RT-AC1200</t>
  </si>
  <si>
    <t>4G-N16</t>
  </si>
  <si>
    <t>Сетевой маршрутизатор со встроенной беспроводной точкой доступа ASUS 4G-N16</t>
  </si>
  <si>
    <t>Сетевой маршрутизатор со встроенной беспроводной точкой доступа, ASUS, 4G-N16, 802.11n , AX300, 1 порт 10/100М LAN, 1 порт Micro SIM</t>
  </si>
  <si>
    <t>GT-AXE11000</t>
  </si>
  <si>
    <t>Сетевой маршрутизатор со встроенной беспроводной точкой доступа ASUS GT-AXE11000</t>
  </si>
  <si>
    <t>Сетевой маршрутизатор со встроенной беспроводной точкой доступа, ASUS, GT-AXE11000, 802.11ax, AX11000, 1 порт 10/100/1000M WAN , 4 портов 10/100/1000M LAN, 1 порт 25G WAN/LAN, 1 порт USB3.2</t>
  </si>
  <si>
    <t>GT-AXE16000</t>
  </si>
  <si>
    <t>Сетевой маршрутизатор со встроенной беспроводной точкой доступа ASUS GT-AXE16000</t>
  </si>
  <si>
    <t>Сетевой маршрутизатор со встроенной беспроводной точкой доступа, ASUS, GT-AXE16000, 802.11ax, AX16000, 1 порт 25G WAN, 4 портов 10/100/1000M LAN, 2 порта 10000М WAN/LAN , 1 порт USB3.2 1 порт USB2.0</t>
  </si>
  <si>
    <t>RT-AX88U PRO</t>
  </si>
  <si>
    <t>RT-AX5400</t>
  </si>
  <si>
    <t>ОКЛ-4(G.652.D)-Т/С 2,7 кН</t>
  </si>
  <si>
    <t>Wi-Fi видеокамера Imou Cruiser Dual 6MP</t>
  </si>
  <si>
    <t>Wi-Fi видеокамера Imou Ranger Dual 6MP</t>
  </si>
  <si>
    <t>5644C008AA</t>
  </si>
  <si>
    <t>Монохромный лазерный принтер Canon I-S LBP361DW</t>
  </si>
  <si>
    <t>4276V939</t>
  </si>
  <si>
    <t>Широкоформатный Сканер Canon SCANNER LM36</t>
  </si>
  <si>
    <t>Широкоформатный Сканер, Canon, SCANNER LM36, 4276V939, A0, SingleSensor, 36" / 914,4 мм, USB2, 128 ГБ, файловая система FAT32. Дисплей с сенсорным экраном 3",</t>
  </si>
  <si>
    <t>Очиститель катышков, Kitfort, КТ-2040, Пластик, Питание от аккумулятора, Ёмкость контейнера 50 мл, LED-индикатор работы, Время зарядки 8 часов, Черный</t>
  </si>
  <si>
    <t>КТ-984-3</t>
  </si>
  <si>
    <t>КТ-929-1</t>
  </si>
  <si>
    <t>Отпариватель ручной Kitfort КТ-929-1 бело-коричневый</t>
  </si>
  <si>
    <t>Отпариватель ручной, Kitfort, КТ-929-1, Ёмкость резервуара для воды 240мл, Подача пара до 20 г/мин, Время разогрева 45с, Длина шнура 1.9м, Мощность 1600Вт, Бело-коричневый</t>
  </si>
  <si>
    <t>Кофемолка, Kitfort, КТ-1314, Мощность 150 Вт, Ёмкость резервуара 60 г , Тип ножевая, Напряжение 220 - 240 В, 50/60 Гц, Длина шнура 0,97 м</t>
  </si>
  <si>
    <t>Тостер, Kitfort, КТ-2049, Мощность 800-950 Вт,Количество слотов для тостов 2, Количество степеней поджаривания тостов 7, Длина шнура 0,75 м</t>
  </si>
  <si>
    <t>Тостер, Redmond, RT-M404,Тип управления электронно-механический,Мощность	800 Вт, Напряжение 220-240 В, 50 Гц, Защита от поражения электрическим током, класс I, Материал корпуса нержавеющая сталь</t>
  </si>
  <si>
    <t>Фритюрница, Kitfort, КТ-2024,Мощность 1450–1600 Вт, Ёмкость чаши 5,3 л , Съёмная чаша нет</t>
  </si>
  <si>
    <t>КТ-670-1</t>
  </si>
  <si>
    <t>Термопот, Kitfort, КТ-2502, Мощность, Вт 2600, Высота, см 30.6, Объём, л 2.2, Управление Электронное, Материал корпуса Сталь</t>
  </si>
  <si>
    <t>КТ-721</t>
  </si>
  <si>
    <t>Венчик для взбивания Kitfort KT-721</t>
  </si>
  <si>
    <t>Фен, Redmond, HD1700, Серый,Мощность	1500 Вт , Напряжение	220-240 В, 50/60 Гц , Тип мотора BLDC , Материал пластик,Количество скоростей 3, Количество температурных режимов 3, Максимальная температура нагрева 120 °C</t>
  </si>
  <si>
    <t>Пробка завинчивающаяся для бассейна Intex 10649</t>
  </si>
  <si>
    <t>Крышка завинчивающаяся для слива бассейна, Intex, 10649, С прокладкой, Малые бассейны, Белая, Пакет</t>
  </si>
  <si>
    <t>Сетка фильтрующая для робота-пылесоса Intex 13122</t>
  </si>
  <si>
    <t>Сетка фильтрующая для робота-пылесоса, Intex, 13122, Для модели 28007, Жёлтая, Пакет</t>
  </si>
  <si>
    <t>604K23670</t>
  </si>
  <si>
    <t>Комплект роликов ручной подачи Xerox 604K23670 / 059K26570</t>
  </si>
  <si>
    <t>Комплект роликов подачи, Xerox, 604K23670 / 059K26570, Для Xerox D95/D110/D125, WorkCentre 4110/4112/4595, 300 000 страниц (А4)</t>
  </si>
  <si>
    <t>1156C005AA</t>
  </si>
  <si>
    <t>1156C002AA</t>
  </si>
  <si>
    <t>A2177</t>
  </si>
  <si>
    <t>Смарт часы Amazfit Band 7 Black</t>
  </si>
  <si>
    <t>Смарт часы, Amazfit, Band 7 A2177, 1.47" AMOLED, Разрешение экрана 198 x 368, Аккумулятор 232 мАч, Водонепроницаемость 5 ATM, Чёрный</t>
  </si>
  <si>
    <t>Наушники Razer Hammerhead True (2021)</t>
  </si>
  <si>
    <t>Наушники, Razer, Hammerhead True Wireless (2021), RZ12-03820100-R3G1, TWS, 20 Гц – 20 000 Гц, 32 Ом, динамики 10 мм, чёрный</t>
  </si>
  <si>
    <t>Наушники Razer Hammerhead True Wireless Pro</t>
  </si>
  <si>
    <t>Наушники, Razer, Hammerhead True Wireless Pro, RZ12-03440100-R3G1, TWS, 20 Гц – 20 000 Гц, 16 Ом, Динамики 10 мм, Bluetooth 5.1, Чёрный</t>
  </si>
  <si>
    <t>SOLO26</t>
  </si>
  <si>
    <t>Акустическая система Microlab SOLO26</t>
  </si>
  <si>
    <t>Акустическая система , Microlab, SOLO26, 2.0, 66Вт, Optical, Coaxial, AUX вход 380 mV, Беспроводной пульт ДУ, Возможность подключения к двум источникам звука одновременно, Чёрный</t>
  </si>
  <si>
    <t>X2 Max</t>
  </si>
  <si>
    <t>Проектор портативный Wanbo X2 Max</t>
  </si>
  <si>
    <t>Проектор портативный, Wanbo, X2 Max, LCD, 1080p, 450 ANSI lm, 2000:1, Android 9.0, 1G+8G, 20000 часов, Wi-Fi, Bluetooth 5.0, HDMI*2, USB*1, 3.5mm*1, DC*1, 5W*2, белый</t>
  </si>
  <si>
    <t>Mozart 1</t>
  </si>
  <si>
    <t>Проектор портативный Wanbo Mozart 1</t>
  </si>
  <si>
    <t>Проектор портативный, Wanbo, Mozart 1, LCD, 1080p, 900 ANSI lm, 3000:1, Android 9.0, Auto Focus, 20000 часов, 2+32G, Wi-Fi 6, Bluetooth 5.0, HDMI*1, USB*2, 3.5mm, DC*1, 8W*2, белый</t>
  </si>
  <si>
    <t>mini Pro</t>
  </si>
  <si>
    <t>Проектор портативный Wanbo mini Pro</t>
  </si>
  <si>
    <t>Проектор портативный, Wanbo, mini Pro, LCD, 720p, 250 ANSI lm, 1500:1, Android 9.0, Keystone correction, 1+8G, 20000 часов, Wi-Fi 2.4G, HDMI*1, USB*1, 3.5mm, AV*1, 3W*1, белый</t>
  </si>
  <si>
    <t>Монохромные лазерные принтеры А4</t>
  </si>
  <si>
    <t>Цветные лазерные принтеры А3</t>
  </si>
  <si>
    <t>Цветные лазерные принтеры А4</t>
  </si>
  <si>
    <t>Монохромные лазерные МФУ А3</t>
  </si>
  <si>
    <t>Монохромные лазерные МФУ А4</t>
  </si>
  <si>
    <t>Цветные лазерные МФУ А3</t>
  </si>
  <si>
    <t>Цветные лазерные МФУ А4</t>
  </si>
  <si>
    <t>Цветные струйные принтеры А4</t>
  </si>
  <si>
    <t>Цветные струйные МФУ А4</t>
  </si>
  <si>
    <t>Опции для печатной техники</t>
  </si>
  <si>
    <t>Программное обеспечение для печатной техники</t>
  </si>
  <si>
    <t>Плоттеры</t>
  </si>
  <si>
    <t>Широкоформатные сканеры</t>
  </si>
  <si>
    <t>Ручной пылесос, Kitfort, КТ-557,Мощность 110 Вт , Время работы до 30 минут ,Время зарядки 4-5 часов ,Уровень шума 80 дБ ,Ёмкость пылесборника при сухой уборке 400 мл. при сборе жидкостей 150 мл</t>
  </si>
  <si>
    <t>Пароочиститель, Kitfort, КТ-976, Мощность 1000–1200 Вт ,Ёмкость бойлера 0,3 л ,Время нагрева 3–4 минуты ,Напряжение 220–240 В, 50/60 Гц ,Рабочее давление пара 2,2–2,6 бара</t>
  </si>
  <si>
    <t>Измельчитель, Kitfort, КТ-1378, Мощность 600 Вт ,Ёмкость чаши 0,6 л ,Размер устройства ,141 х 141 х 270 мм ,Материал чаши пищевой пластик</t>
  </si>
  <si>
    <t>Кофемолка, Redmond, RCG-CBM1604,Максимальная мощность 280 Вт ,Система помола ротационный нож ,Регулировка степени помола нет ,Количество степеней помола 1 шт ,Максимальная доза для помола 50 г</t>
  </si>
  <si>
    <t>Тостер, Russell Hobbs, 26550-56,Количество режимов обжаривания 6, Кол-во отделений 2 ,Цвет Черный ,Материал корпуса ,Металл ,Функции тостера ,Размораживание ,Мощность, Вт 1600</t>
  </si>
  <si>
    <t>Тостер, Russell Hobbs, 26061-56 Мощность 850 Вт ,Кол-во отделений тостера 2 ,Кол-во изделий 2,Степеней обжаривания 6</t>
  </si>
  <si>
    <t>Тостер, Russell Hobbs, 24370-56,Количество режимов обжаривания 6 ,Кол-во отделений 2, Цвет ,Белый ,Материал корпуса ,Пластик ,Функции тостера ,Подогрев ,Размораживание ,Особенности конструкции ,Подставка для подогревания ,Съемный поддон для крошек,Мощность, Вт 1050</t>
  </si>
  <si>
    <t>Чайный набор, Kitfort, КТ-6178, Объем 2 л ,Мощность 1500 Вт ,Количество стенок 1 ,Материал корпуса стекло\пластик ,Материал колбы стекло ,Тип нагревательного элемента скрытый нагревательный элемент</t>
  </si>
  <si>
    <t>Чайный набор, Kitfort, КТ-6179 ,Основные характеристики Объем 2 л ,Мощность 1500 Вт ,Материал корпуса стекло\пластик ,Материал колбы стекло ,Тип нагревательного элемента скрытый нагревательный элемент, Покрытие нагревательного элемента нержавеющая сталь</t>
  </si>
  <si>
    <t>Чайный набор, Kitfort, КТ-6180, Объем 2 л ,Мощность 1500 Вт ,Количество стенок 1 ,Материал корпуса стекло\пластик ,Материал колбы стекло ,Цельнометаллическая колба нет ,Тип нагревательного элемента скрытый нагревательный элемент</t>
  </si>
  <si>
    <t>Термопот, Redmond, RTP-806, Черный,Объем -2.7 л ,Мощность -2600 Вт ,Подача воды -электронасос ,Тип нагревательного элемента -закрытый ,Материал колбы -пластик,Материал корпуса -нержавеющая сталь, пластик ,Фильтр -нет</t>
  </si>
  <si>
    <t>Фен, Redmond, HD1700, Красный,Мощность 1500 Вт, Количество температурных режимов -4 ,Количество скоростей воздушного потока -3 ,Источник питания-от сети ,Напряжение питания - 220-240 В / 50-60 Гц ,Тип мотора -EC (BLDC) ,Уровень шума -74 дБ ,Съемный фильтр -есть</t>
  </si>
  <si>
    <t>REA-NX9</t>
  </si>
  <si>
    <t>Смартфон HONOR 90 REA-NX9 8GB RAM 256GB ROM Peacock Blue</t>
  </si>
  <si>
    <t>Смартфон, HONOR, 90 REA-NX9, 8GB RAM 256GB, 6.7", Android 13, Qualcomm Snapdragon 7 Gen 1 AE, Камера 200 Мп, 2664x1200, Bluetooth 5.3, 5000 мАч, (Peacock Blue) Голубой</t>
  </si>
  <si>
    <t>YFT2098EU</t>
  </si>
  <si>
    <t>Смарт часы Kieslect Lady Watch Lora 2 Gold</t>
  </si>
  <si>
    <t>Смарт часы, Kieslect, Lady Watch Lora 2, YFT2098EU, Дисплей 1.3" AMOLED, Разрешение 360 x 360, Водонепроницаемость (IP68), Батарея 210 мАч, Золотистый</t>
  </si>
  <si>
    <t>Смарт часы Kieslect Lady Watch Lora 2 Pink</t>
  </si>
  <si>
    <t>YFT2050EU</t>
  </si>
  <si>
    <t>Смарт часы Kieslect Lady Watch Lora 2 Purple</t>
  </si>
  <si>
    <t>Смарт часы, Kieslect, Lady Watch Lora 2, YFT2050EU, Дисплей 1.3" AMOLED, Разрешение 360 x 360, Водонепроницаемость (IP68), Батарея 210 мАч, Фиолетовый</t>
  </si>
  <si>
    <t>YFT2070EU</t>
  </si>
  <si>
    <t>Смарт часы Kieslect Calling Watch Kr2 Black</t>
  </si>
  <si>
    <t>Смарт часы, Kieslect, Calling Watch Kr2, YFT2070EU, Дисплей 1.43" AMOLED FHD, Разрешение 466 x 466, Водонепроницаемость (IP68), Батарея 360 мАч, Чёрный</t>
  </si>
  <si>
    <t>YFT2071EU</t>
  </si>
  <si>
    <t>Смарт часы Kieslect Calling Watch Kr2 Stainless Steel</t>
  </si>
  <si>
    <t>Смарт часы, Kieslect, Calling Watch Kr2, YFT2071EU, Дисплей 1.43" AMOLED FHD, Разрешение 466 x 466, Водонепроницаемость (IP68), Батарея 360 мАч, Нержавеющая сталь</t>
  </si>
  <si>
    <t>YFT2068EU</t>
  </si>
  <si>
    <t>Смарт часы Kieslect Calling Watch Ks2 Space Gray</t>
  </si>
  <si>
    <t>Смарт часы, Kieslect, Calling Watch Ks2, YFT2068EU, Дисплей 2.01" AMOLED FHD, Разрешение 410 x 502, Водонепроницаемость (3 ATM), Батарея 300 мАч, Серый</t>
  </si>
  <si>
    <t>YFT2059EU</t>
  </si>
  <si>
    <t>Смарт часы Kieslect Calling Watch Ks2 Midnight Blue</t>
  </si>
  <si>
    <t>Смарт часы, Kieslect, Calling Watch Ks2, YFT2059EU, Дисплей 2.01" AMOLED FHD, Разрешение 410 x 502, Водонепроницаемость (3 ATM), Батарея 300 мАч, Синий</t>
  </si>
  <si>
    <t>i5-14500</t>
  </si>
  <si>
    <t>Процессор (CPU) Intel Core i5 Processor 14500 1700</t>
  </si>
  <si>
    <t>Процессор, Intel, i5-14500 LGA1700, оем, 24M, 1.90/2.60 GHz, 14(8+6)/20 Core Raptor Lake, 65 (154) Вт, UHD770</t>
  </si>
  <si>
    <t>SFYRDK/4000G</t>
  </si>
  <si>
    <t>Компьютерный корпус Gamemax Abyss TR без Б/П</t>
  </si>
  <si>
    <t>Компьютерный корпус, Zalman, R2 Black, Mid-Tower, E-ATX / ATX / mATX / Mini-ITX, USB 3.0*1/2.0*2, HD Audio/Mic, Кулер 1*12см RGB LED, Высота процессорного кулера 162мм, Длина VGA 350мм, Количество отсеков 2*3.5"/2*2.5", 420*207*457мм, Без Б/П, Черный</t>
  </si>
  <si>
    <t>R-AG620-BKNDMN-G-1</t>
  </si>
  <si>
    <t>Кулер для процессора Deepcool AG620 DIGITAL</t>
  </si>
  <si>
    <t>Кулер для процессора, Deepcool, AG620 DIGITAL R-AG620-BKNDMN-G-1, Intel 1700/1200/115х и AMD AM5/AM4, 260W, 2*120мм ARGB, 300-1550±10%/об/м, 67.88CFM, 29.4 dB(A), 4pin, 129х136х161мм, Чёрный</t>
  </si>
  <si>
    <t>OFLED27</t>
  </si>
  <si>
    <t>Микропроцессор серверного класса AMD Epyc 7453 100-000000319</t>
  </si>
  <si>
    <t>Микропроцессор серверного класса, AMD, Epyc 7453, 100-000000319, 2.75 ГГц, 28-ядерный, Milan, 225 Вт</t>
  </si>
  <si>
    <t>ST14000NM004J</t>
  </si>
  <si>
    <t>Жесткий диск Seagate Exos X18 ST14000NM004J 14TB SAS</t>
  </si>
  <si>
    <t>ST12000NM004J</t>
  </si>
  <si>
    <t>Жесткий диск Seagate Exos X18 ST12000NM004J 12TB SAS</t>
  </si>
  <si>
    <t>Жесткий диск, Seagate, Exos X18, ST12000NM004J, 12TB, SAS 12Gb/s, 3.5", 7200RPM</t>
  </si>
  <si>
    <t>SG2218P</t>
  </si>
  <si>
    <t>Коммутатор TP-Link SG2218P</t>
  </si>
  <si>
    <t>Коммутатор, TP-Link, SG2218P, Управляемый Smart, 16 портов 10/100/1000T, 802.3af/at 150Вт, 2 SFP, 1U</t>
  </si>
  <si>
    <t>DH-S4228-24GT-240</t>
  </si>
  <si>
    <t>Коммутатор Dahua DH-S4228-24GT-240</t>
  </si>
  <si>
    <t>Коммутатор, Dahua, DH-S4228-24GT-240, Управляемый L2, 24  RJ45 10/100/1000 Mbps (802.3af/at, 802.3bt 1-2 порт, 240W), 2  RJ45 10/100/1000 Mbps, 2  SFP 1000 Mbps, стоечный</t>
  </si>
  <si>
    <t>SM321A</t>
  </si>
  <si>
    <t>Трансивер TP-Link SM321A</t>
  </si>
  <si>
    <t>SM321A-2</t>
  </si>
  <si>
    <t>Трансивер TP-Link SM321A-2</t>
  </si>
  <si>
    <t>Трансивер, TP-Link, SM321A-2, LC коннектор, WDM, TX: 1550 нм, RX: 1310 нм, Simplex, Одномодовый, 2км</t>
  </si>
  <si>
    <t>SM321B-2</t>
  </si>
  <si>
    <t>Трансивер TP-Link SM321B-2</t>
  </si>
  <si>
    <t>Трансивер, TP-Link, SM321B-2, LC коннектор, WDM, TX: 1310 нм, RX: 1550 нм, Simplex, Одномодовый, 2км</t>
  </si>
  <si>
    <t>Трансивер, H3C, SFP-GE-LX-SM1310-A, single-mode, 1000BASE-LX, 1310nm, 10km, LC duplex,</t>
  </si>
  <si>
    <t>DH-WB2-60N-I</t>
  </si>
  <si>
    <t>Беспроводной мост Wi-Fi DAHUA DH-WB2-60N-I</t>
  </si>
  <si>
    <t>Беспроводной мост Wi-Fi, DAHUA,DH-WB2-60N-I, 802.11b/g/n, N300, 1LAN port 10/100M (RJ-45), 1WAN port 10/100 (RJ-45), –40 °C to +70 °C, IP65</t>
  </si>
  <si>
    <t>MR20</t>
  </si>
  <si>
    <t>Маршрутизатор Mercusys MR20</t>
  </si>
  <si>
    <t>Маршрутизатор, Mercusys, MR20, 802.11a/b/g/n/ac, AC750, 1 порт WAN 10/100 Мбит/с, 2 порта LAN 10/100 Мбит/с</t>
  </si>
  <si>
    <t>Защитный кейс для экшн-камеры, SJCAM, Small, малый, твердый пластик, 10*7*5 см, черный</t>
  </si>
  <si>
    <t>Middle bag</t>
  </si>
  <si>
    <t>Защитный кейс для экшн-камеры SJCAM Medium</t>
  </si>
  <si>
    <t>Защитный кейс для экшн-камеры, SJCAM, Medium, средний, твердый пластик, 16*12*8 см, черный</t>
  </si>
  <si>
    <t>5952C006AA</t>
  </si>
  <si>
    <t>Монохромный лазерный принтер Canon I-S LBP246dw</t>
  </si>
  <si>
    <t>5952C013AA</t>
  </si>
  <si>
    <t>Монохромный лазерный принтер Canon I-S LBP243dw</t>
  </si>
  <si>
    <t>5951C007AA</t>
  </si>
  <si>
    <t>Монохромное лазерное МФУ Canon I-S MF465dw</t>
  </si>
  <si>
    <t>5160C011AA</t>
  </si>
  <si>
    <t>Монохромное лазерное МФУ Canon I-S MF552dw</t>
  </si>
  <si>
    <t>5455C012AA</t>
  </si>
  <si>
    <t>Цветное лазерное МФУ Canon I-S MF752CDW</t>
  </si>
  <si>
    <t>5455C023AA</t>
  </si>
  <si>
    <t>Цветное лазерное МФУ Canon I-S MF754CDW</t>
  </si>
  <si>
    <t>Паровая швабра, Kitfort, КТ-1004-1, голубой,Мощность 1500 Вт,Ёмкость резервуара 350 мл, Длина шнура 5 м</t>
  </si>
  <si>
    <t>Вафельница для тонких вафель, Kitfort, КТ-1666,Мощность 800-1000 Вт,Длина шнура 0,8 м,диаметр 195 мм</t>
  </si>
  <si>
    <t>Планетарный миксер, Kitfort, КТ-1324-1, (красный),Мощность 1000 Вт,Ёмкость чаши 5 л,Материал чаши металл</t>
  </si>
  <si>
    <t>Планетарный миксер, Kitfort, КТ-1339-3, черный Мощность 1400 Вт,Ёмкость чаши 6,5 л,Материал чаши нержавеющая сталь,Ёмкость чаши блендера 1,5 л</t>
  </si>
  <si>
    <t>Планетарный миксер, Kitfort, КТ-1370, (5, в, 1),Мощность 1200 Вт,Ёмкость чаши 5,6 л,Материал чаши нержавеющая сталь,Ёмкость чаши блендера 1,5 л</t>
  </si>
  <si>
    <t>Планетарный миксер, Redmond, RFM-5301, Белый/Хром, Максимальная мощность 1000 Вт,Количество скоростей работы 8,Импульсный режим	есть,Тип управления	электромеханический,Номинальная мощность 700 Вт,Напряжение 220-240 В, 50 Гц</t>
  </si>
  <si>
    <t>Тостер, Kitfort, КТ-2038-3, (серый), Мощность 685–815 Вт ,Ёмкость 2 тоста одновременно , Длина шнура 0,75 м</t>
  </si>
  <si>
    <t>Мясорубка, Redmond, RMG-1239, Черный,Номинальная мощность 350 Вт, Максимальная мощность 1340 Вт</t>
  </si>
  <si>
    <t>Венчик для взбивания, Kitfort, KT-721, 1 режим, Металический, Работа от батареек, 2 х ААА, 20 x 204 мм, Серебристый</t>
  </si>
  <si>
    <t>Выпрямитель для волос, Scarlett, SC-HS60015,Дисплей нет , Количество режимов 1 шт ,Регулировка температуры нет , Минимальная температура нагрева 190 °C , Максимальная температура нагрева 190 °C ,Плавающие пластины есть ,Время нагрева 30 сек</t>
  </si>
  <si>
    <t>Очиститель воздуха, Redmond, RAC-3708, Белый,Установка	настольная напольная,Тип управления сенсорный Мощность	55 Вт, Напряжение	220-240 В, 50 Гц</t>
  </si>
  <si>
    <t>13JL-E</t>
  </si>
  <si>
    <t>Кулер для воды Aqua 13JL-E</t>
  </si>
  <si>
    <t>Кулер для воды, Aqua, 13JL-E, напольный, электрический, погрузка бутыля сверху, напряжение 220В-240В, нагрев 85-95, охлаждение 8-15, белый</t>
  </si>
  <si>
    <t>Цоколь E14</t>
  </si>
  <si>
    <t>Цоколь E27</t>
  </si>
  <si>
    <t>Цоколь GU5.3</t>
  </si>
  <si>
    <t>Споты</t>
  </si>
  <si>
    <t xml:space="preserve">Подвесные линейные светильники </t>
  </si>
  <si>
    <t>Накладные линейные светильники</t>
  </si>
  <si>
    <t>Прожекторы и световые кольца</t>
  </si>
  <si>
    <t>Автоматический выключатель CHINT NB1-63DC 2P 25A DC500B 6kA</t>
  </si>
  <si>
    <t>Автоматический выключатель, CHINT, NB1-63DC 182722, 2P 25A DC500B 6kA</t>
  </si>
  <si>
    <t>Автоматический выключатель CHINT NB1-63DC 2P 40A DC500B 6kA</t>
  </si>
  <si>
    <t>Автоматический выключатель, CHINT, NB1-63DC 182724, 2P 40A DC500B 6kA</t>
  </si>
  <si>
    <t>EPH5800369</t>
  </si>
  <si>
    <t>Рамка горизонтальная SE EPH5800369 Asfora 3 постовая бронза</t>
  </si>
  <si>
    <t>Рамка горизонтальная, SE, EPH5800369, Asfora 3 постовая бронза</t>
  </si>
  <si>
    <t>6265C001AA</t>
  </si>
  <si>
    <t>6269C001AA</t>
  </si>
  <si>
    <t>Картридж для сбора отработанных чернил Canon MAINTENANCE CARTRIDGE MC-30 (1156C002AA)</t>
  </si>
  <si>
    <t>Картридж для сбора отработанных чернил, Canon, MC-30, MAINTENANCE CARTRIDGE, (1156C002AA)</t>
  </si>
  <si>
    <t>Картридж для сбора отработанных чернил Canon MAINTENANCE CARTRIDGE MC-31 (1156C005AA)</t>
  </si>
  <si>
    <t>Картридж для сбора отработанных чернил, Canon, MC-31, MAINTENANCE CARTRIDGE, (1156C005AA)</t>
  </si>
  <si>
    <t xml:space="preserve">    Инвертор, SVC, SI-500, Мощность 500ВА/500Вт,</t>
  </si>
  <si>
    <t>10000020020</t>
  </si>
  <si>
    <t xml:space="preserve">Комплект IP домофона Kocom монитор KCV-S701IP2W(W)+KC-S81MIP блок вызова </t>
  </si>
  <si>
    <t>10000019914</t>
  </si>
  <si>
    <t>10000013178</t>
  </si>
  <si>
    <t>KIP-601P Косом</t>
  </si>
  <si>
    <t>KIP-605PG Косом</t>
  </si>
  <si>
    <t>00000001939</t>
  </si>
  <si>
    <t>10000012985</t>
  </si>
  <si>
    <t>00000001940</t>
  </si>
  <si>
    <t>KIP-611PG Косом</t>
  </si>
  <si>
    <t>KIP-612ML Косом</t>
  </si>
  <si>
    <t>00000002483</t>
  </si>
  <si>
    <t>KDP-601A Kocom трубка аудио</t>
  </si>
  <si>
    <t>10000015124</t>
  </si>
  <si>
    <t>KC-Q81P(D1) Kocom блок вызова</t>
  </si>
  <si>
    <t>10000004856</t>
  </si>
  <si>
    <t>KCV-504 (W) Mirror Kocom монитор домофона</t>
  </si>
  <si>
    <t>DS-KH6110-WE1 IP Hikvision Домофон</t>
  </si>
  <si>
    <t>DS-KH6000-E1 IP Hikvision Домофон</t>
  </si>
  <si>
    <t>DS-KH6350-TE1 IP Hikvision Домофон, монитор</t>
  </si>
  <si>
    <t xml:space="preserve">    DS-KH6000-E1 IP Hikvision Домофон</t>
  </si>
  <si>
    <t>10000020316</t>
  </si>
  <si>
    <t xml:space="preserve">    DS-KH6110-WE1 IP Hikvision Домофон</t>
  </si>
  <si>
    <t>10000020317</t>
  </si>
  <si>
    <t xml:space="preserve">    KC-Q81P(D1) Kocom блок вызова</t>
  </si>
  <si>
    <t xml:space="preserve">    KCV-504 (W) Mirror Kocom монитор домофона</t>
  </si>
  <si>
    <t xml:space="preserve">    KDP-601A Kocom трубка аудио</t>
  </si>
  <si>
    <t xml:space="preserve">    KIP-601P Косом</t>
  </si>
  <si>
    <t xml:space="preserve">    KIP-605PG Косом</t>
  </si>
  <si>
    <t xml:space="preserve">    KIP-611PG Косом</t>
  </si>
  <si>
    <t xml:space="preserve">    KIP-612ML Косом</t>
  </si>
  <si>
    <t>10000020028</t>
  </si>
  <si>
    <t>DS-I200(E) HiWatch Цилиндрическая уличная камера</t>
  </si>
  <si>
    <t>Компьютерный корпус, Thermaltake, S300 TG, CA-1P5-00M1WN-00, Mid-tower, Mini-ITX/M-ATX/ATX, USB 2.0*2/USB 3.0*1, HD Audio,1*120мм вентилятор, Высота процессорного куллера до 170 мм, Длина VGA до 360 мм, 2*3.5"/ 2*2.5", Сталь, 4мм Закаленное стекло*1, 493*230*508мм, Без Б/П, Черный</t>
  </si>
  <si>
    <t>Компьютерный корпус, Thermaltake, Divider 500 TG ARGB, CA-1T4-00M1WN-01, Mid-tower, ATX/M-ATX/Mini-ITX, USB 3.2 (Gen 2) Type-C*1, USB 3.0*2, HD Audio, 3*120мм ARGB fan/1*120мм fan, Максимальная высота процессорного кулера 170мм, Длина VGA 390мм, 2*3,5"/7*2,5", Сталь, 2*Закаленное стекло 3мм, Без Б/П, Черный</t>
  </si>
  <si>
    <t>Компьютерный корпус, Thermaltake, CTE C700 TG ARGB, CA-1X7-00F1WN-01, Mid Tower, Mini-ITX/M-ATX/ATX/E-ATX, USB 3.2 (Gen 2) Type-C*1, USB 3.0*2, HD Audio, Кулер 3*140 мм CT140 white fan, Высота процессорного кулера до 190мм, Длина VGA до 410мм, 7*3,5"/ 6*2,5", Сталь/Пластик, ЗАкаленное стекло, 566.5*327.6*505.5мм, Без Б/П, Черный</t>
  </si>
  <si>
    <t>Компьютерный корпус, Thermaltake, Ceres 300 TG ARGB Snow, CA-1Y2-00M6WN-00, Mid Tower, Mini-ITX/M-ATX/ATX/E-ATX, USB 3.0*2/Type C*1, HD-Audio+Mic, 2*140 мм CT140 ARGB fan/1*140мм CT140, Высота процессорного кулера до 185мм, Длина VGA до 370 мм, 1*3.5"/2*2.5", Сталь, Закаленное стекло 4мм, 475*245*463мм, Без Б/П, Белый</t>
  </si>
  <si>
    <t>Компьютерный корпус, Thermaltake, Divider 370 TG ARGB, CA-1S4-00M1WN-00, Mid Tower, ATX/M-ATX/Mini-ITX/E-ATX, USB 3.0*2, HD Audio*1, 3*120мм ARGB PWM fan, Высота процессорного куллера до 170 мм, Длина VGA до 400 мм, 2*3.5"/ 4*2.5", 491*220,3*469,1мм, Сталь, 3мм Закаленное стекло, Без Б/П, Чёрный</t>
  </si>
  <si>
    <t>Компьютерный корпус, Thermaltake, Divider 500 TG Air, CA-1T4-00M1WN-02, Mid-tower, ATX/M-ATX/Mini-ITX, USB 3.2 (Gen 2) Type-C*1, USB 3.0*2, HD Audio, 2*120мм, 2*3,5"/7*2,5", Сталь, 2*Закаленное стекло 3мм, 530*230*466мм, Без Б/П, Черный</t>
  </si>
  <si>
    <t>Компьютерный корпус, Thermaltake, Ceres 300 TG ARGB, CA-1Y2-00M1WN-00, Mid Tower, Mini-ITX/M-ATX/ATX/E-ATX, USB 3.0*2/Type C*1, HD-Audio+Mic, 2*140 мм CT140 ARGB fan /1*140мм CT140, Высота процессорного кулера до 185мм, Длина VGA до 370 мм, 1*3.5"/2*2.5", Сталь, Закаленное стекло 4мм, 475*245*463мм, Без Б/П, Черный</t>
  </si>
  <si>
    <t>Компьютерный корпус, Thermaltake, View 200 TG ARGB, CA-1X3-00M6WN-00, Mid Tower, ATX/M-ATX/Mini ATX, USB3.0*2, HD-Audio, 3*120мм ARGB Lite fan, Высота кулерного процессора 166мм, Длина VGA до 300мм, 2*3,5"/3*2,5", Сталь, 3мм Закаленное стекло*1, Без Б/П, 460*210*395,3мм, Белый</t>
  </si>
  <si>
    <t>Компьютерный корпус, Thermaltake, Ceres 330 TG ARGB Snow, CA-1Y2-00M6WN-01, Mid-tower, Mini-ITX/M-ATX/ATX/E-ATX, USB 3.0*2, USB 3.2 (Gen 2) Type-C*1, HD Audio/Mic, 2*140мм CT140 ARGB white fan/1*140мм CT140 white fan, Высота процессорного куллера 185мм, Длина VGA до 370мм, 1*3,5"/3*2,5", Сталь, 4мм Закаленное стекло, 475*245*463 мм, Без Б/П, Белый</t>
  </si>
  <si>
    <t>Компьютерный корпус, XPG, Invader White, INVADER-WHCWW, Mid Tower, ATX/ m-ATX/ Mini-ITX, USB 3.0*2/ HD-Audio+Mic, Кулер 2*12см, Высота процессорного кулера до 170мм, Длина VGA до 430мм, Количество внутренних отсеков 2*3,5"/2*2,5", Сталь/Закаленное стекло, 470x206x482мм, без Б/П, Белый</t>
  </si>
  <si>
    <t>Компьютерный корпус, XPG, Cruiser Black, CRUISERST-BKCWW, Mid Tower, E-ATX/ATX/ m-ATX/ Mini-ITX, USB 3.0*2/ Type C*1/ HD-Audio+Mic, Кулер 3*12см ARGB, Высота процессорного кулера до 170мм, Длина VGA до 380мм, Количество внутренних отсеков 2*3,5"/2*2,5", Сталь/Закаленное стекло, 493x234x466 мм, без Б/П, Черный</t>
  </si>
  <si>
    <t>Компьютерный корпус, XPG, Invader Black, INVADER-BKCWW, Mid Tower, ATX/ m-ATX/ Mini-ITX, USB 3.0*2/ HD-Audio+Mic, Кулер 2*12см, Высота процессорного кулера до 170мм, Длина VGA до 430мм, Количество внутренних отсеков 2*3,5"/2*2,5", Сталь/Закаленное стекло, 470x206x482мм, без Б/П, Черный</t>
  </si>
  <si>
    <t>Кулер для процессора, Thermaltake, Riing Silent 12 RGB Sync, CL-P052-AL12SW-A, CPU Socket и Intel LGA 2066/2011-3/2011/1366/1200/1156/115x/775 и AMD AM4/FM2/FM1/AM3+/AM3/AM2+/AM2, TDP 150W, RGB 120мм вентилятор, 500-1500 об/м, 53 CFM, 22 dB(A), 4pin, 159х140х74мм, Серебристый</t>
  </si>
  <si>
    <t>Кулер для процессора,Thermaltake, Toughair 310 CPU, CL-P074-AL12BL-A, Intel LGA 1700/1200/1156/115x и AMD AM4/AM3+/AM3/AM2+/AM2/FM2/FM1, TDP 170W, 120мм вентилятор, 500-2000 об.мин, 4pin, 58.35 CFM, 23.6 dB(A), 123.6x71.7x159.5мм, Серебристый</t>
  </si>
  <si>
    <t>Кулер для процессора, Thermaltake, UX210 ARGB Sync, CL-P079-CA12SW-A, Intel 2066/2011/1366/1156/115x/775 и AMD AM4/FM2/FM1/AM3+/AM3/AM2+/AM2, TDP 150W, 120мм вентилятор, 500-1400 об/м, 72.3 CFM, 12-19 dB(A), 4pin, 160x140x102мм, Чёрный</t>
  </si>
  <si>
    <t>Кулер для компьютерного корпуса,Thermaltake, Pure A14 LED, CL-F110-PL14GR-A, LED Green 140мм вентилятор, 500-1500 об.мин, 93.15 CFM, 32 dB(A), 4pin PWM, 140х140х25мм, Чёрный</t>
  </si>
  <si>
    <t>Кулер для компьютерного корпуса,Thermaltake, Pure A14 LED, CL-F110-PL14RE-A, LED Red 140мм вентилятор, 500-1500 об.мин, 93.15 CFM, 32 dB(A), 4pin PWM, 140х140х25мм, Чёрный</t>
  </si>
  <si>
    <t>Кулер для компьютерного корпуса,Thermaltake, Riing Quad 12 RGB, CL-F088-PL12SW-C, RGB 120мм вентилятор, 500-1500 об.мин, 40.9 CFM, 25 dB(A), 9 Pin, 120х120х25мм, Чёрный</t>
  </si>
  <si>
    <t>Кулер для компьютерного корпуса,Thermaltake, Riing Quad 14 RGB, CL-F101-PL14SW-C, RGB 140мм вентилятор, 500-1400 об.мин, 40.9 CFM, 25 dB(A), 9 Pin, 140х140х25мм, Белый</t>
  </si>
  <si>
    <t>Кулер для компьютерного корпуса,Thermaltake, Pure Duo 12 ARGB Sync Radiator Fan (2-Fan Pack), CL-F115-PL12SW-A, ARGB 120мм вентилятор, 500-1000 об.мин, 56.51 CFM, 28 dB(A), 4pin, 120x120x25мм, Черный</t>
  </si>
  <si>
    <t>Кулер для компьютерного корпуса,Thermaltake, Pure Duo 14 ARGB Sync Radiator Fan (2-Fan Pack), CL-F098-PL14SW-A, ARGB140мм вентилятор, 1500 об.мин, 56.51 CFM, 28 dB(A), 4pin, 140x140x25мм, Белый</t>
  </si>
  <si>
    <t>Кулер для компьютерного корпуса,Thermaltake, Pure Plus 14 RGB TT Premium Edition 3-Fan Pack, CL-F064-PL14SW-A, RGB 140мм вентилятор, 600-1500 об.мин, 56.45 CFM, 25.8 dB(A), 9 Pin, 140х140х25мм, LED Software Control, Чёрный</t>
  </si>
  <si>
    <t>Кулер для компьютерного корпуса,Thermaltake, Riing Plus 14 RGB Radiator Fan TT Premium Edition 3-Fan Pack, CL-F056-PL14SW-A, RGB 140мм вентилятор, 800-1400 об.мин, 9 Pin, 63.19 CFM, 27.2 dB(A), 140х140х25мм, Чёрный</t>
  </si>
  <si>
    <t>Кулер для компьютерного корпуса, Thermaltake, TOUGHFAN 12 (3-Fan pack), CL-F135-PL12SW-A, RGB 120мм вентилятор, 500-2000об.мин, 4pin PWM, 53.75 CFM, 21.2 dB(A), 120x120x25мм, Чёрный</t>
  </si>
  <si>
    <t>Кулер для компьютерного корпуса,Thermaltake, TOUGHFAN 14 (3-Fan pack), CL-F136-PL14SW-A, RGB 140мм вентилятор, 500-2000об.мин, 4pin, 30.7 dB(A), 107 CFM, 140x140x25мм, Чёрный</t>
  </si>
  <si>
    <t>Кулер для компьютерного корпуса, Thermaltake, Riing Quad 12 RGB 3-Fan Pack, CL-F100-PL12SW-A, ARGB 120мм вентилятор, 500-1500 об.мин, 25dB(A), 40.9 CFM, 9 Pin, 120х120х25мм, Белый</t>
  </si>
  <si>
    <t>Кулер для компьютерного корпуса, Thermaltake, TOUGHFAN 14 Pro PC Cooling Fan, 2 Fan Pack, CL-F160-PL14BL-A, 140мм вентилятор, 4 pin, 500-2000 об.мин, 87.6CFM, 31,6 dB(A), 140х140х25мм, Чёрный</t>
  </si>
  <si>
    <t>Кулер для компьютерного корпуса,Thermaltake, Riing 12 RGB Sync Edition 3-Fan Pack , CL-F071-PL12SW-A, 120мм вентилятор, 800-1500 об.мин, 18.5-26.4 dB(A), 4Pin, 2510 - 4Pin, 22.14-40.6 CFM, 120х120х25мм, Чёрный</t>
  </si>
  <si>
    <t>Кулер для компьютерного корпуса, Thermaltake, SWAFAN GT14 PC Cooling Fan TT Premium Edition, Single Fan Pack, CL-F157-PL14BL-A, 140мм вентилятор, 2510-4pin, 500-2000 об.мин, 62.23CFM, 29.8 dB(A), 140х140х25мм, Чёрный</t>
  </si>
  <si>
    <t>Кулер для компьютерного корпуса, Thermaltake, SWAFAN EX14 RGB PC Cooling Fan White, CL-F162-PL14SW-A, RGB 140мм вентилятор, 500-2000 об.мин, USB 2.0 (9 Pin), 81.6CFM, 38.8 dB(A), 140х140х25мм, Белый</t>
  </si>
  <si>
    <t>Кулер для компьютерного корпуса, Thermaltake, CT140 PC Cooling Fan, CL-F148-PL14BL-A, 140мм вентилятор, 500-1500 об.мин, 4pin PWM, 77.37 CFM, 30.5 dB(A), 140x140x25мм, Черный</t>
  </si>
  <si>
    <t>Кулер для компьютерного корпуса,Thermaltake, Pure Plus 12 RGB TT Premium Edition 3-Fan Pack, CL-F063-PL12SW-A, RGB 120мм вентилятор, 500-1500 об.мин, 56.45 CFM, 25.8 dB(A), 9 Pin, 120х120х25мм, LED Software Control, Чёрный</t>
  </si>
  <si>
    <t>Кулер для компьютерного корпуса, Thermaltake, CT120 PC Cooling Fan White, CL-F151-PL12WT-A, 120мм вентилятор, 500-2000об.мин, 4pin PWM, 57.05CFM, 25.8 dB(A), 120x120x25мм, Белый</t>
  </si>
  <si>
    <t>Кулер для компьютерного корпуса,Thermaltake, Riing Plus 12 RGB TT Premium Edition 3-Fan Pack, CL-F053-PL12SW-A, RGB 120мм вентилятор, 500-1500 об.мин, 48.34 CFM, 24.7 dB(A), 9pin, 120х120х25мм, Чёрный</t>
  </si>
  <si>
    <t>Жесткий диск, Seagate, Exos X18, ST14000NM004J, 14TB, SAS , 3.5", 7200RPM</t>
  </si>
  <si>
    <t>S1500-16T</t>
  </si>
  <si>
    <t>Коммутатор BDCOM S1500-16T</t>
  </si>
  <si>
    <t>S1500-24T2S</t>
  </si>
  <si>
    <t>Коммутатор BDCOM S1500-24T2S</t>
  </si>
  <si>
    <t>Коммутатор, BDCOM, S1500-24T2S, Неуправляемый, 24 порта 10/100/1000M RJ45, 2 порта 1000М SFP, Стоечный</t>
  </si>
  <si>
    <t>S1500-24T</t>
  </si>
  <si>
    <t>Коммутатор BDCOM S1500-24T</t>
  </si>
  <si>
    <t>Коммутатор, BDCOM, S1500-24T, Неуправляемый, 24 порта 10/100/1000M RJ45, Без вентилятора, Грозозащита, Стоечный</t>
  </si>
  <si>
    <t>S3900-24T6X</t>
  </si>
  <si>
    <t>Коммутатор BDCOM S3900-24T6X</t>
  </si>
  <si>
    <t>Коммутатор, BDCOM, S3900-24T6X, Управляемый L3, 24 порта 10/100/1000M RJ45, 6 портов 10G SFP+, Поддержка 2-х блоков питания, Стоечный</t>
  </si>
  <si>
    <t>S1500-24P2S-370</t>
  </si>
  <si>
    <t>Коммутатор BDCOM S1500-24P2S-370</t>
  </si>
  <si>
    <t>Коммутатор, BDCOM, S1500-24P2S-370, Неуправляемый, 24 порта PoE (370W) 10/100/1000M RJ45, 2 порта SFP, Стоечный</t>
  </si>
  <si>
    <t>Сетевой видеорегистратор, Dahua, DHI-NVR1108HS-8P-S3/H, каналов, Квадруплекс, Макс. разрешение до 8Мп (1 канал 8Мп 30к/сек или 4 канала 1080P 30к/сек), Выходы видео: 1 разъем HDMI, 1 разъем VGA, 2 USB2.0, 1 SATA до 8Tb, PoE, DC 48/53V, 2/1,8A</t>
  </si>
  <si>
    <t>DHI-PHMIA135-AC</t>
  </si>
  <si>
    <t>Монитор Dahua DHI-PHMIA135-AC</t>
  </si>
  <si>
    <t>Монитор, Dahua, DHI-PHMIA135-AC, 135", 1920х1080б 600nit, ОЗУ 8ГБ, ПЗУ 64ГБ, шаг пикселя 1.56, серый</t>
  </si>
  <si>
    <t>Оборудование для видеоконференций</t>
  </si>
  <si>
    <t>X1</t>
  </si>
  <si>
    <t>Сушилка для обуви 8H HS</t>
  </si>
  <si>
    <t>Домашний текстиль</t>
  </si>
  <si>
    <t>M1 Air</t>
  </si>
  <si>
    <t>Латексный матрас 8H M1 Air</t>
  </si>
  <si>
    <t>КТ-5159</t>
  </si>
  <si>
    <t>Ручной пылесос Kitfort КТ-5159</t>
  </si>
  <si>
    <t>КТ-1049</t>
  </si>
  <si>
    <t>Паровая швабра Kitfort КТ-1049</t>
  </si>
  <si>
    <t>КТ-9142</t>
  </si>
  <si>
    <t>Парогенератор Kitfort КТ-9142</t>
  </si>
  <si>
    <t>КТ-9143</t>
  </si>
  <si>
    <t>Отпариватель ручной Kitfort КТ-9143</t>
  </si>
  <si>
    <t>КТ-7139</t>
  </si>
  <si>
    <t>Кофеварка рожковая Kitfort КТ-7139</t>
  </si>
  <si>
    <t>КТ-7190</t>
  </si>
  <si>
    <t>Кофеварка капельная Kitfort КТ-7190</t>
  </si>
  <si>
    <t>КТ-2878</t>
  </si>
  <si>
    <t>Увлажнитель воздуха Kitfort КТ-2878</t>
  </si>
  <si>
    <t>КТ-2893-1</t>
  </si>
  <si>
    <t>Увлажнитель-ароматизатор воздуха Kitfort КТ-2893-1 белый</t>
  </si>
  <si>
    <t>КТ-2893-2</t>
  </si>
  <si>
    <t>Увлажнитель-ароматизатор воздуха Kitfort КТ-2893-2 черный</t>
  </si>
  <si>
    <t>Панели</t>
  </si>
  <si>
    <t>Трековые системы</t>
  </si>
  <si>
    <t xml:space="preserve">Светильники настенные </t>
  </si>
  <si>
    <t>Светодиодные ленты</t>
  </si>
  <si>
    <t>Умное освещение</t>
  </si>
  <si>
    <t>Батуты, горки, качели и игровые комплексы</t>
  </si>
  <si>
    <t>676K51531</t>
  </si>
  <si>
    <t>Проявитель Xerox 676K51531 (чёрный)</t>
  </si>
  <si>
    <t>Проявитель, Xerox, 676K51531 (чёрный), Для Xerox AltaLink B8145/B8155/B8170, C8130\C8135\C8145\C8155\C8170</t>
  </si>
  <si>
    <t>022N02413</t>
  </si>
  <si>
    <t>Ролик захвата в сборе Xerox 022N02413 / 022N02345 / 022N02345</t>
  </si>
  <si>
    <t>Ролик захвата в сборе, Xerox, 022N02413 / 022N02345 / 022N02345, Для P3635MFP_X</t>
  </si>
  <si>
    <t>109N00872 </t>
  </si>
  <si>
    <t>Плата управления Xerox 109N00872</t>
  </si>
  <si>
    <t>140N63718</t>
  </si>
  <si>
    <t>Плата управления Xerox 140N63718</t>
  </si>
  <si>
    <t>Плата управления, Xerox, 140N63718, Для Xerox WorkCentre 3025BI</t>
  </si>
  <si>
    <t>050K71212</t>
  </si>
  <si>
    <t>Лоток 1 в сборе Xerox 050K71211 / 050K71212</t>
  </si>
  <si>
    <t>Лоток 1 в сборе, Xerox, 050K71211 / 050K71212, Для Xerox WorkCentre 3160, B400/B405</t>
  </si>
  <si>
    <t>003N01146</t>
  </si>
  <si>
    <t>Петля левая автоподатчика Xerox 003N01146</t>
  </si>
  <si>
    <t>Петля левая автоподатчика, Xerox, 003N01146, Для Xerox WorkCentre 3345DN</t>
  </si>
  <si>
    <t>108R01469</t>
  </si>
  <si>
    <t>Ролик переноса Xerox 108R01469</t>
  </si>
  <si>
    <t>Ролик переноса, Xerox, 108R01469, Для Xerox WorkCentre 3330/3335/3345</t>
  </si>
  <si>
    <t>121K41201</t>
  </si>
  <si>
    <t>Муфта электромагнитная Xerox 121K41201 / 121K41200</t>
  </si>
  <si>
    <t>Муфта электромагнитная, Xerox, 121K41201 / 121K41200, Для Xerox P7500DN</t>
  </si>
  <si>
    <t>003N01145</t>
  </si>
  <si>
    <t>Петля правая автоподатчика Xerox 003N01145</t>
  </si>
  <si>
    <t>Петля правая автоподатчика, Xerox, 003N01145, Для Xerox WorkCentre 3345DN</t>
  </si>
  <si>
    <t>126N00341</t>
  </si>
  <si>
    <t>Фьюзерный модуль Xerox 126N00341 / 126N00302 / 126N00290</t>
  </si>
  <si>
    <t>Фьюзерный модуль, Xerox, 126N00341 / 126N00302 / 126N00290, Для Xerox Phaser 3435/3635, WorkCentre 3550, 100 000 страниц (A4)</t>
  </si>
  <si>
    <t>019N01135</t>
  </si>
  <si>
    <t>Держатель площадки тормозной Xerox 019N01135</t>
  </si>
  <si>
    <t>Держатель площадки тормозной, Xerox, 019N01135, Для Xerox B1022</t>
  </si>
  <si>
    <t>115R00138</t>
  </si>
  <si>
    <t>Фьюзерный модуль Xerox 115R00138</t>
  </si>
  <si>
    <t>Фьюзерный модуль, Xerox, 115R00138, Для Xerox VersaLink C7000N/7000DN, 100 000 страниц (А4)</t>
  </si>
  <si>
    <t>676K51561</t>
  </si>
  <si>
    <t>Девелопер Xerox 676K51561 (желтый)</t>
  </si>
  <si>
    <t>Девелопер, Xerox, 676K51561 (желтый), Для Xerox AltaLink C8130/C8145, VersaLink C8000/C9000, 120 000 страниц</t>
  </si>
  <si>
    <t>655N00595 </t>
  </si>
  <si>
    <t>Петля стальная шарнирная Xerox 655N00595 / 655N00681</t>
  </si>
  <si>
    <t>Петля стальная шарнирная, Xerox, 655N00595 / 655N00681, Для Xerox AltaLink B8045 / B8055 / B8065 / B8075 / B8090</t>
  </si>
  <si>
    <t>054K54872</t>
  </si>
  <si>
    <t>Направляющая ADF с тормозной площадкой Xerox 054K54871 / 054K54872</t>
  </si>
  <si>
    <t>059K86570</t>
  </si>
  <si>
    <t>Ролик в сборе Xerox 059K86570</t>
  </si>
  <si>
    <t>Ролик в сборе, Xerox, 059K86570, Для Xerox DocuCentre SC2020</t>
  </si>
  <si>
    <t>961K12172</t>
  </si>
  <si>
    <t>Плата управления Xerox 961K12171 / 961K12172 / 961K12173 / 140N63946</t>
  </si>
  <si>
    <t>Плата управления, Xerox, 961K12172, / 961K12171 / 961K12173 / 140N63946, Для Xerox VersaLink C7120</t>
  </si>
  <si>
    <t>042K03680</t>
  </si>
  <si>
    <t>Узел очистки ремня переноса Xerox 042K94684 / 042K94680 / 042K94683</t>
  </si>
  <si>
    <t>Узел очистки ремня переноса, Xerox, 042K03680 / 042K94684 / 042K94680 / 042K94683, Для Xerox SC2020</t>
  </si>
  <si>
    <t>676K51541</t>
  </si>
  <si>
    <t>Девелопер Xerox 676K51541 (голубой)</t>
  </si>
  <si>
    <t>Девелопер, Xerox, 676K51541 (голубой), Для Xerox AltaLink C8130/C8145, VersaLink C8000/C9000, 120 000 страниц</t>
  </si>
  <si>
    <t>859K23440</t>
  </si>
  <si>
    <t>Ролик подачи DADF Xerox 859K23440</t>
  </si>
  <si>
    <t>Ролик подачи DADF, Xerox, 859K23440, Для Xerox AltaLink B8145/8155, C8130/8135/8145/8155</t>
  </si>
  <si>
    <t>948K48140</t>
  </si>
  <si>
    <t>Узел проявки изображения Xerox 848K85591 / 848K85592 / 848K85593 / 848K85594</t>
  </si>
  <si>
    <t>Узел проявки изображения, Xerox, 948K48140 / 848K85591 / 848K85592 / 848K85593 / 848K85594, Для Xerox AltaLink C8030/C8035/C8045/C8055/C8070</t>
  </si>
  <si>
    <t>052K13870</t>
  </si>
  <si>
    <t>Узел подачи отработанного тонера Xerox 052K13870</t>
  </si>
  <si>
    <t>Узел подачи отработанного тонера, Xerox, 052K13870, Для Xerox Versalink B7025/B7030/B7035</t>
  </si>
  <si>
    <t>604K62231</t>
  </si>
  <si>
    <t>Фьюзерный модуль Xerox 641S00810 / 604K62230 / 604K62231</t>
  </si>
  <si>
    <t>Фьюзерный модуль, Xerox, 604K62232 / 641S00810 / 604K62230 / 604K62231, Для Xerox WorkCentre 7545/7556/7845/7855 , 125 000 страниц (А4)</t>
  </si>
  <si>
    <t>121K33942</t>
  </si>
  <si>
    <t>Муфта электромагнитная Xerox 121K33942 / 121K33941</t>
  </si>
  <si>
    <t>Муфта электромагнитная, Xerox, 121K33942 / 121K33941, Для WC 7655 / 7665 / 7675</t>
  </si>
  <si>
    <t>002N03693</t>
  </si>
  <si>
    <t>Консоль Xerox 002N03693</t>
  </si>
  <si>
    <t>121E27552</t>
  </si>
  <si>
    <t>Муфта электромагнитная Xerox 121E27552</t>
  </si>
  <si>
    <t>Муфта электромагнитная, Xerox, 121E27552, Для Xerox WorkCentre 5855</t>
  </si>
  <si>
    <t>859K04964</t>
  </si>
  <si>
    <t>Узел выхода Xerox 859K04964 / 859K04960 / 859K04961 / 859K04962 / 859K04963</t>
  </si>
  <si>
    <t>607K22324</t>
  </si>
  <si>
    <t>Фьюзерный модуль Xerox 607K22320 / 126K39311</t>
  </si>
  <si>
    <t>Термоплёнка Europrint RG5-4589-Film (для принтеров с термоблоком типа 2100)</t>
  </si>
  <si>
    <t>Термоплёнка, Europrint, RG5-4589-Film, Для принтеров HP LJ 2100/5L/6L/4000</t>
  </si>
  <si>
    <t xml:space="preserve">    KCV-S701IP2W(W)+KC-S81MIP White Kocom комплект IP домофона</t>
  </si>
  <si>
    <t>116502351_741022302</t>
  </si>
  <si>
    <t>116502338_910388251</t>
  </si>
  <si>
    <t>112331583_603863037</t>
  </si>
  <si>
    <t>BL079</t>
  </si>
  <si>
    <t>Вентилятор для компьютерного корпуса Bequiet! Light Wings 140mm PWM high-speed ARGB Triple-Pack</t>
  </si>
  <si>
    <t>Вентилятор для компьютерного корпуса, Bequiet!, Light Wings, BL079, 3*140мм Light Wings White PWM high-speed, ARGB LED, 2200 об.мин, 71.7/121.82 CFM, 31 dB(A), 4-pin PWM/3-pin ARGB, 140 x 140 x 25мм, Чёрный</t>
  </si>
  <si>
    <t>BL083</t>
  </si>
  <si>
    <t>Вентилятор для компьютерного корпуса Bequiet! Pure Wings 2 140mm PWM high-speed</t>
  </si>
  <si>
    <t>Вентилятор для компьютерного корпуса, Bequiet!, Pure Wings 2 high-speed, BL083, 140мм PWM, 1600 об.мин, 94,7 CFM, 37,1 dB(A), 4-pin PWM, 140 x 140 x 25мм, Чёрный</t>
  </si>
  <si>
    <t>4P5N0AA#ACB</t>
  </si>
  <si>
    <t>Клавиатура HyperX Alloy Origins 60 4P5N0AA#ACB</t>
  </si>
  <si>
    <t>Клавиатура, HyperX, 4P5N0AA#ACB, HKBO1S-RB-RU/G, Alloy Origins 60, Игровая, Механическая, HyperX Red switch, USB, Подсветка RGB, Размер: 337*235*306 мм., Анг/Рус, Чёрный</t>
  </si>
  <si>
    <t>Центральный процессор (CPU) Intel Xeon Gold Processor 5320</t>
  </si>
  <si>
    <t>Центральный процессор (CPU), Intel, Xeon Gold Processor 5320, OEM, 2.2 ГГц, 26-ядерный, 33280 Кб: 26x 1.25 Мб+39 Мб, 185 Вт, 11.2 GT / s (UPI), Socket LGA4189-4, Ice Lake</t>
  </si>
  <si>
    <t>Телефонный адаптер, Grandstream, HT812, 2xFXS, 1xLAN 10/100/1000M, 1xWAN 10/100/1000M, 3-х сторонняя конференц-связь, 2 SIP- профиля</t>
  </si>
  <si>
    <t>IP видеокамера, Dahua, DH-IPC-HDW1439V-A-IL, купольная, 4 Мп, КМОП-матрица 1/2.8", высокая чувствительность, высокое разрешение</t>
  </si>
  <si>
    <t>Видеорегистратор, 70mai, 4K A810, 36,3*59,8*88 мм, Дисплей 3.0"IPS, Разрешение экрана дисплея 640x360P, Разрешение видео 3840x2160P, Датчик изображения Sony Starvis 2 IMX678, Частота кадров: 60 кадров в секунду/30 кадров в секунду / 25 кадров в секунду, Поле зрения объектива 150°, Батарея 500 мАч, Встроенный модуль GPS, Камера заднего вида не включена в комплектацию и приобретается отдельно, Для всех функций наблюдения на парковке требуется комплект подключения 70mai UP03, который продается отдельно, Черный</t>
  </si>
  <si>
    <t>5951C020AA</t>
  </si>
  <si>
    <t>Монохромное лазерное МФУ Canon I-S MF461dw</t>
  </si>
  <si>
    <t>Сушилка для обуви , 8H, HS, 37x27x24cm, Пластик, Белый</t>
  </si>
  <si>
    <t>Латексный матрас , 8H, M1 Air , 1.8x2m , Композитное волокно, 72% полиэстер, 28% тенсель, Латекс, Белый</t>
  </si>
  <si>
    <t>EPH0100161</t>
  </si>
  <si>
    <t>Выключатель одноклавишный SE EPH0100161 Asfora 10AX механизм быстрозажимной алюминий</t>
  </si>
  <si>
    <t>Выключатель одноклавишный, SE, EPH0100161, Asfora 10AX механизм быстрозажимной алюминий</t>
  </si>
  <si>
    <t>0481C002AA</t>
  </si>
  <si>
    <t>Тонер-картридж Canon C-EXV 51 Black для IR ADVANCE C55xx 0481C002AA</t>
  </si>
  <si>
    <t>0487C002AA</t>
  </si>
  <si>
    <t>Тонер-картридж Canon C-EXV 51L YELLOW для IR ADVANCE C55xx 0487C002AA</t>
  </si>
  <si>
    <t>0486C002AA</t>
  </si>
  <si>
    <t>Тонер-картридж Canon C-EXV 51L MAGENTA для IR ADVANCE C55xx 0486C002AA</t>
  </si>
  <si>
    <t>0485C002AA</t>
  </si>
  <si>
    <t>Тонер-картридж Canon C-EXV 51L CYAN для IR ADVANCE C55xx 0485C002AA</t>
  </si>
  <si>
    <t>2785B002AA</t>
  </si>
  <si>
    <t>Тонер-картридж Canon C-EXV 33 Black для IR 25xx 2785B002AA</t>
  </si>
  <si>
    <t>4311C001AA</t>
  </si>
  <si>
    <t>Тонер-картридж Canon C-EXV 60 Black для IR 2425 4311C001AA</t>
  </si>
  <si>
    <t>5745C002AA</t>
  </si>
  <si>
    <t>Тонер-картридж Canon C-EXV 66 Black для IR ADVANCE DX 49xx 5745C002AA</t>
  </si>
  <si>
    <t>5746C002AA</t>
  </si>
  <si>
    <t>Тонер-картридж Canon C-EXV 67 Black для IR 29xx 5746C002AA</t>
  </si>
  <si>
    <t>3760C002AA</t>
  </si>
  <si>
    <t>Тонер-картридж Canon C-EXV 59 Black для IR 26xx 3760C002AA</t>
  </si>
  <si>
    <t>1397C002AA</t>
  </si>
  <si>
    <t>Тонер-картридж Canon C-EXV 54 YELLOW для IR C3025 C3125 1397C002AA</t>
  </si>
  <si>
    <t>1396C002AA</t>
  </si>
  <si>
    <t>Тонер-картридж Canon C-EXV 54 MAGENTA для IR C3025 C3125 1396C002AA</t>
  </si>
  <si>
    <t>1395C002AA</t>
  </si>
  <si>
    <t>Тонер-картридж Canon C-EXV 54 CYAN для IR C3025 C3125 1395C002AA</t>
  </si>
  <si>
    <t>8527B002AA</t>
  </si>
  <si>
    <t>Тонер-картридж Canon C-EXV 49 YELLOW для IR ADVANCE C33xx C35xx 8527B002AA</t>
  </si>
  <si>
    <t>8526B002AA</t>
  </si>
  <si>
    <t>Тонер-картридж Canon C-EXV 49 MAGENTA для IR ADVANCE C33xx C35xx 8526B002AA</t>
  </si>
  <si>
    <t>8525B002AA</t>
  </si>
  <si>
    <t>Тонер-картридж Canon C-EXV 49 CYAN для IR ADVANCE C33xx C35xx 8525B002AA</t>
  </si>
  <si>
    <t>8524B002AA</t>
  </si>
  <si>
    <t>Тонер-картридж Canon C-EXV 49 Black для IR ADVANCE C33xx C35xx 8524B002AA</t>
  </si>
  <si>
    <t>5756C002AA</t>
  </si>
  <si>
    <t>Тонер-картридж Canon C-EXV 64 YELLOW для IR ADVANCE DX C39xx 5756C002AA</t>
  </si>
  <si>
    <t>5755C002AA</t>
  </si>
  <si>
    <t>Тонер-картридж Canon C-EXV 64 MAGENTA для IR ADVANCE DX C39xx 5755C002AA</t>
  </si>
  <si>
    <t>5754C002AA</t>
  </si>
  <si>
    <t>Тонер-картридж Canon C-EXV 64 CYAN для IR ADVANCE DX C39xx 5754C002AA</t>
  </si>
  <si>
    <t>5753C002AA</t>
  </si>
  <si>
    <t>Тонер-картридж Canon C-EXV 64 Black для IR ADVANCE DX C39xx 5753C002</t>
  </si>
  <si>
    <t xml:space="preserve">    DH-IPC-HDW1439V-A-IL Dahua уличная 4M IP камера, объектив 2.8 мм, с ИК+LED подсветкой</t>
  </si>
  <si>
    <t>10000020349</t>
  </si>
  <si>
    <t xml:space="preserve">    DH-IPC-HFW1239TL1-A-IL Dahua уличная 2M IP камера, объектив 2.8 мм, с ИК+LED подсветкой (до 10м)</t>
  </si>
  <si>
    <t>10000020347</t>
  </si>
  <si>
    <t xml:space="preserve">    DH-IPC-HFW1439TL1-A-IL Dahua уличная 4M IP камера, объектив 2.8 мм, с ИК+LED подсветкой</t>
  </si>
  <si>
    <t>10000020348</t>
  </si>
  <si>
    <t xml:space="preserve">    DH-XVR1B04-I, 4 канала, HDCVI, TVI, AHD, IP</t>
  </si>
  <si>
    <t>10000017569</t>
  </si>
  <si>
    <t xml:space="preserve">    DH-XVR1B04H-I, 4 канала, HDCVI, TVI, AHD, IP</t>
  </si>
  <si>
    <t>10000018036</t>
  </si>
  <si>
    <t xml:space="preserve">    DH-XVR1B08H-I, 8 каналов, Аналог, HDCVI, TVI, AHD, IP</t>
  </si>
  <si>
    <t>10000017717</t>
  </si>
  <si>
    <t xml:space="preserve">    DHI-NVR5232-EI Dahua 32-кан. сетевой видеорегистратор</t>
  </si>
  <si>
    <t>10000019522</t>
  </si>
  <si>
    <t>10000018122</t>
  </si>
  <si>
    <t>10000017141</t>
  </si>
  <si>
    <t>10000019158</t>
  </si>
  <si>
    <t>10000019435</t>
  </si>
  <si>
    <t>10000015742</t>
  </si>
  <si>
    <t>10000017010</t>
  </si>
  <si>
    <t>10000018102</t>
  </si>
  <si>
    <t>10000018713</t>
  </si>
  <si>
    <t xml:space="preserve">    DH-IPC-HFW1230S1P-0280B Dahua уличная 2M IP камера, объектив 2.8 мм, с ИК подсветкой (до 30м)</t>
  </si>
  <si>
    <t xml:space="preserve">    DH-XVR1B08-I, 8 каналов, Аналог, HDCVI, TVI, AHD, IP</t>
  </si>
  <si>
    <t xml:space="preserve">    DHI-LM24-C200 Dahua Специализированный монитор систем видеонаблюдения</t>
  </si>
  <si>
    <t xml:space="preserve">    DHI-LM27-C200 Dahua Специализированный монитор систем видеонаблюдения</t>
  </si>
  <si>
    <t xml:space="preserve">    DHI-NVR1104HS-P-S3/H, Dahua, Сетевой видеорегистратор, 4 канала, Разрешение записи: до 12MP, Выходы </t>
  </si>
  <si>
    <t xml:space="preserve">    DHI-NVR5208-EI сетевой видеорегистратор Dahua </t>
  </si>
  <si>
    <t xml:space="preserve">    DHI-NVR5216-EI сетевой видеорегистратор Dahua </t>
  </si>
  <si>
    <t>Игровые кресла</t>
  </si>
  <si>
    <t>Игровые столы</t>
  </si>
  <si>
    <t>Силовой модуль, SVC, PM30X, 30кВА, Высота 3U</t>
  </si>
  <si>
    <t>Батарея, SVC, AV7.5-12/S, Свинцово-кислотная 12В 7.5 Ач, Вес нетто: 2,25 кг, Размер в мм.: 151*65*100</t>
  </si>
  <si>
    <t>Коммутатор, BDCOM, S1500-16T, Неуправляемый, 16 портов 10/100/1000M RJ45, Встроенный источник питания AC220V, Стоечный</t>
  </si>
  <si>
    <t>Аэрогриль, Redmond, RAG-246, Объем 3 л, Механическое управление, Температура приготовления 80-200 °С, Таймер 30 мин, Длина шнура1 м, Мощность 1500 Вт, Черный</t>
  </si>
  <si>
    <t>HS1716</t>
  </si>
  <si>
    <t>Выпрямитель для волос Redmond HS1716 Белый</t>
  </si>
  <si>
    <t>Выпрямитель для волос, Redmond, HS1716, 10 температурных режимов, Температура нагрева 140-230 °C, Керамико-турмалиновое покрытие, Плавающие пластины, Led-дисплей, Генератор ионов, Автоотключение, Длинна шнура 1.8м, Мощность 55 Вт, Белый</t>
  </si>
  <si>
    <t>10000020350</t>
  </si>
  <si>
    <t>10000020346</t>
  </si>
  <si>
    <t>116502320_601897090</t>
  </si>
  <si>
    <t>10000019137</t>
  </si>
  <si>
    <t>10000020175</t>
  </si>
  <si>
    <t>10000017028</t>
  </si>
  <si>
    <t>10000016218</t>
  </si>
  <si>
    <t>10000017731</t>
  </si>
  <si>
    <t xml:space="preserve">    DH-IPC-HDW1239V-A-IL Купольная видеокамера, Dahua, 2.0 мега., Объектив: f=2.8 мм</t>
  </si>
  <si>
    <t xml:space="preserve">    DH-IPC-HFW1230T1P-ZS Dahua уличная 2M IP камера, объектив 2,8 мм – 12 мм, с ИК подсветкой (до 50м)</t>
  </si>
  <si>
    <t xml:space="preserve">    DH-IPC-HFW1431T1P-ZS Dahua уличная 4M IP камера, объектив 2,8 мм – 12 мм</t>
  </si>
  <si>
    <t xml:space="preserve">    DH-XVR1B16H-I, 16 каналов, HDCVI, TVI, AHD, CVBS, IP</t>
  </si>
  <si>
    <t>10000015562</t>
  </si>
  <si>
    <t xml:space="preserve">    DHI-NVR1108HS-8P-S3/H8, Dahua, Сетевой видеорегистратор, 8 каналов, Разрешение записи: до 8MP</t>
  </si>
  <si>
    <t>10000018075</t>
  </si>
  <si>
    <t xml:space="preserve">    DHI-NVR2104-I2, Сетевой видеорегистратор, Dahua, 4 каналов, Квадруплекс</t>
  </si>
  <si>
    <t>10000020154</t>
  </si>
  <si>
    <t xml:space="preserve">    DHI-NVR2108-I2, Сетевой видеорегистратор, Dahua, 8 каналов, Квадруплекс</t>
  </si>
  <si>
    <t>10000019813</t>
  </si>
  <si>
    <t xml:space="preserve">    DHI-NVR2116-S3, Сетевой видеорегистратор, Dahua, 16 каналов, Квадруплекс</t>
  </si>
  <si>
    <t>10000019695</t>
  </si>
  <si>
    <t xml:space="preserve">    DHI-NVR4104-4KS2/L сетевой видеорегистратор Dahua </t>
  </si>
  <si>
    <t>10000016513</t>
  </si>
  <si>
    <t xml:space="preserve">    DHI-NVR4116-4KS2/L сетевой видеорегистратор Dahua </t>
  </si>
  <si>
    <t>10000019179</t>
  </si>
  <si>
    <t xml:space="preserve">    DHI-NVR4216-4KS2/L Dahua 16-кан. сетевой видеорегистратор</t>
  </si>
  <si>
    <t>10000018310</t>
  </si>
  <si>
    <t xml:space="preserve">    DHI-NVR4216-EI Dahua 16-кан. сетевой видеорегистратор</t>
  </si>
  <si>
    <t xml:space="preserve">    DHI-NVR5416-EI сетевой видеорегистратор Dahua </t>
  </si>
  <si>
    <t>10000020161</t>
  </si>
  <si>
    <t xml:space="preserve">    DHI-NVR5464-EI Dahua 64-кан. сетевой видеорегистратор</t>
  </si>
  <si>
    <t>RC04</t>
  </si>
  <si>
    <t>Ретранслятор Xiaomi Mi WiFi Range Extender AC1200 EU RC04</t>
  </si>
  <si>
    <t>Ретранслятор, Xiaomi, Mi WiFi Range Extender AC1200 EU, RC04, 802.11a/b/g/n/ac, Режим усилителя сигнала, режим точки доступа, 2 Внешних антенны, скорость передачи 5 ГГц: 867 Мбит/с, 2,4 ГГц: 300 Мбит/с, 1 порт Ethernet 10/100 Мбит/с</t>
  </si>
  <si>
    <t>ZZRJ45(POE)</t>
  </si>
  <si>
    <t>Грозозащита Dahua ZZRJ45(POE) 6(В)</t>
  </si>
  <si>
    <t>DH-SD29204DB-GNY</t>
  </si>
  <si>
    <t>Поворотная видеокамера Dahua DH-SD29204DB-GNY</t>
  </si>
  <si>
    <t>Поворотная видеокамера, Dahua, DH-SD29204DB-GNY, 2-мегапиксельная, 4-кратная, PTZ-камера, WizSense</t>
  </si>
  <si>
    <t>DH-SD29204DB-GNY-W</t>
  </si>
  <si>
    <t>Поворотная видеокамера Dahua DH-SD29204DB-GNY-W</t>
  </si>
  <si>
    <t>DH-SD4E825GB-HNR-A-PV1</t>
  </si>
  <si>
    <t>Поворотная видеокамера Dahua DH-SD4E825GB-HNR-A-PV1</t>
  </si>
  <si>
    <t>Поворотная видеокамера, Dahua, DH-SD4E825GB-HNR-A-PV1, 8-мегапиксельная сетевая PTZ-камера WizSense 25X TiOC WizSense</t>
  </si>
  <si>
    <t>DHI-NVR4108-4KS3</t>
  </si>
  <si>
    <t>Сетевой видеорегистратор Dahua DHI-NVR4108-4KS3</t>
  </si>
  <si>
    <t>Сетевой видеорегистратор, Dahua, DHI-NVR4108-4KS3, 8-канальный интеллектуальный сетевой видеорегистратор 1U 1HDD Lite</t>
  </si>
  <si>
    <t>DHI-VTH1020J</t>
  </si>
  <si>
    <t>Монитор Dahua DHI-VTH1020J 7,0"</t>
  </si>
  <si>
    <t>Монитор, Dahua, DHI-VTH1020J 7,0", 7 дюймовый TFT резистивный сенсорный экран, Интеграция сигнализации</t>
  </si>
  <si>
    <t>DHI-ASR1102A-D(V3)</t>
  </si>
  <si>
    <t>RFID считыватель Dahua DHI-ASR1102A-D(V3)</t>
  </si>
  <si>
    <t>RFID считыватель, Dahua, DHI-ASR1102A-D(V3), EM-marine внутренний считыватель идентификационных карт по отпечаткам пальцев</t>
  </si>
  <si>
    <t>DHI-ASR1102A(V3)</t>
  </si>
  <si>
    <t>RFID считыватель Dahua DHI-ASR1102A(V3)</t>
  </si>
  <si>
    <t>RFID считыватель, Dahua, DHI-ASR1102A(V3), Mifare внутренний считыватель идентификационных карт по отпечаткам пальцев</t>
  </si>
  <si>
    <t>DHI-ASI1202M-D</t>
  </si>
  <si>
    <t>Контроллер доступа Dahua DHI-ASI1202M-D</t>
  </si>
  <si>
    <t>Монохромное лазерное МФУ Canon imageRUNNER 2224</t>
  </si>
  <si>
    <t>Монохромное лазерное МФУ Canon imageRUNNER 2224N</t>
  </si>
  <si>
    <t>Монохромное лазерное МФУ Canon imageRUNNER 2930i</t>
  </si>
  <si>
    <t>Монохромное лазерное МФУ Canon imageRUNNER 1643IF II</t>
  </si>
  <si>
    <t>Цветное лазерное МФУ Canon IR ADVANCE DX C3930i</t>
  </si>
  <si>
    <t>Цифровая видеокамера Xiaomi Outdoor Camera CW400 EU BHR7624GL</t>
  </si>
  <si>
    <t>EPH0300161</t>
  </si>
  <si>
    <t>Выключатель двухклавишный SE EPH0300161 Asfora 10AX мех.быстрозажимной алюминий</t>
  </si>
  <si>
    <t>Выключатель двухклавишный, SE, EPH0300161, Asfora 10AX мех.быстрозажимной алюминий</t>
  </si>
  <si>
    <t>EPH2100161</t>
  </si>
  <si>
    <t>Выключатель трехклавишный SE EPH2100161 Asfora 10AX мех.винтовой алюминий</t>
  </si>
  <si>
    <t>Выключатель трехклавишный, SE, EPH2100161, Asfora 10AX мех.винтовой алюминий</t>
  </si>
  <si>
    <t>EPH2900161</t>
  </si>
  <si>
    <t>Розетка SE EPH2900161 Asfora с заземлением 16А механизм винтовой алюминий</t>
  </si>
  <si>
    <t>Розетка, SE, EPH2900161, Asfora с заземлением 16А механизм винтовой алюминий</t>
  </si>
  <si>
    <t>EPH3000161</t>
  </si>
  <si>
    <t>Розетка SE EPH3000161 Asfora без заземления 16А механизм винтовой алюминий</t>
  </si>
  <si>
    <t>Розетка, SE, EPH3000161, Asfora без заземления 16А механизм винтовой алюминий</t>
  </si>
  <si>
    <t>EPH9900161</t>
  </si>
  <si>
    <t>Розетка двойная SE EPH9900161 Asfora с заземлением в сборе винтовой алюминий</t>
  </si>
  <si>
    <t>Розетка двойная, SE, EPH9900161, Asfora с заземлением в сборе винтовой алюминий</t>
  </si>
  <si>
    <t>EPH3200161</t>
  </si>
  <si>
    <t>Розетка TV SE EPH3200161 Asfora оконечная механизм алюминий</t>
  </si>
  <si>
    <t>Розетка TV, SE, EPH3200161, Asfora оконечная механизм алюминий</t>
  </si>
  <si>
    <t>EPH4300161</t>
  </si>
  <si>
    <t>Розетка компьютерная SE EPH4300161 Asfora RJ45 кат.5e механизм алюминий</t>
  </si>
  <si>
    <t>Розетка компьютерная, SE, EPH4300161, Asfora RJ45 кат.5e механизм алюминий</t>
  </si>
  <si>
    <t>EPH4700161</t>
  </si>
  <si>
    <t>Розетка компьютерная SE EPH4700161 Asfora RJ45 кат.6e механизм алюминий</t>
  </si>
  <si>
    <t>Розетка компьютерная, SE, EPH4700161, Asfora RJ45 кат.6e механизм алюминий</t>
  </si>
  <si>
    <t>BW010</t>
  </si>
  <si>
    <t>Кулер с водяным охлаждением Bequiet! Silent Loop 2 240mm</t>
  </si>
  <si>
    <t>Кулер с водяным охлаждением, Bequiet!, Silent Loop 2 240mm, BW010, Intel:1700/1200/2066/1150/1151/1155/2011(-3) Square ILM и AMD:AM5/AM4/sTRX4,TR4(optional, mounting-kit (BZ008)), 2*Silent Wings 3 120mm PWM high-speed, 2200 RPM, 17.8 / 29.9 / 36.5 dB(A), 73.4 / 124.6 CFM, 4-pin PWM/3-pin, 274 x 120 x 52мм, Чёрный</t>
  </si>
  <si>
    <t>Smart KM-8200 Dual Color</t>
  </si>
  <si>
    <t>Компьютерная мышь, Rapoo, N100, Оптическая, 1000dpi, USB, Длина кабеля 1,5 метра, Чёрный</t>
  </si>
  <si>
    <t>DH-HS4412-8ET-96</t>
  </si>
  <si>
    <t>Коммутатор Dahua DH-HS4412-8ET-96</t>
  </si>
  <si>
    <t>Коммутатор, Dahua, DH-HS4412-8ET-96, Управляемый L2, 8  10/100 Mbps PoE портов (port1-2&lt;=90W,port3-8&lt;=30W,total&lt;=96W), 4  SFP 1000 Mbps, индустриальный, –30 °C to +65 °C</t>
  </si>
  <si>
    <t>Кабель оптоволоконный, СКО, ОКЛ-4(G.652.D)-Т/С 2,7 кН, броня из стальной гофрированной ленты, без промежуточной оболочки для прокладки в кабельную канализацию в центральной трубке</t>
  </si>
  <si>
    <t>DHI-NVR5216-16P-EI</t>
  </si>
  <si>
    <t>Сетевой видеорегистратор Dahua DHI-NVR5216-16P-EI</t>
  </si>
  <si>
    <t>Сетевой видеорегистратор, Dahua, DHI-NVR5216-16P-EI, 16 каналов, 16 PoE, 1U, 2HDD, WizSense</t>
  </si>
  <si>
    <t>DH-PFM941I-RG59N/21-100</t>
  </si>
  <si>
    <t>Кабель коаксиальный Dahua DH-PFM941I-RG59N/21-100</t>
  </si>
  <si>
    <t>DHI-ASI1202M</t>
  </si>
  <si>
    <t>Контроллер доступа Dahua DHI-ASI1202M</t>
  </si>
  <si>
    <t>Контроллер доступа, Dahua, DHI-ASI1202M, Mifare считыватель с отпечатком пальцев. Поддержка разблокировки по отпечатку пальца. карте и комбинации Частота чтения 13.56МГц. дистанция 1-3см Поддержка RS-485 и Wiegand База на 3000 отпечатков пальца. 30000 пользователей. 30000 карт. 150 000 записей Защита от взлома IP65</t>
  </si>
  <si>
    <t>КТ-4036</t>
  </si>
  <si>
    <t>Автоматический штопор Kitfort КТ-4036 чёрный</t>
  </si>
  <si>
    <t>EPH0400123</t>
  </si>
  <si>
    <t>Переключатель одноклавишный SE EPH0400123 Asfora в сборе кремовый</t>
  </si>
  <si>
    <t>Переключатель одноклавишный, SE, EPH0400123, Asfora в сборе кремовый</t>
  </si>
  <si>
    <t>EPH0470123</t>
  </si>
  <si>
    <t>Переключатель одноклавишный SE EPH0470123 Asfora механизм быстрозажим. клеммы кремовый</t>
  </si>
  <si>
    <t>Переключатель одноклавишный, SE, EPH0470123, Asfora механизм быстрозажим. клеммы кремовый</t>
  </si>
  <si>
    <t>EPH0600123</t>
  </si>
  <si>
    <t>Переключатель двухклавишный SE EPH0600123 Asfora в сборе быстрозажим. клеммы кремовый</t>
  </si>
  <si>
    <t>Переключатель двухклавишный, SE, EPH0600123, Asfora в сборе быстрозажим. клеммы кремовый</t>
  </si>
  <si>
    <t>EPH0670123</t>
  </si>
  <si>
    <t>Переключатель двухклавишный SE EPH0670123 Asfora механизм быстрозажим. клеммы кремовый</t>
  </si>
  <si>
    <t>Переключатель двухклавишный, SE, EPH0670123, Asfora механизм быстрозажим. клеммы кремовый</t>
  </si>
  <si>
    <t>EPH0170123</t>
  </si>
  <si>
    <t>Выключатель одноклавишный SE EPH0170123 Asfora механизм быстрозажим. клеммы кремовый</t>
  </si>
  <si>
    <t>Выключатель одноклавишный, SE, EPH0170123, Asfora механизм быстрозажим. клеммы кремовый</t>
  </si>
  <si>
    <t>EPH0100123</t>
  </si>
  <si>
    <t>Выключатель одноклавишный SE EPH0100123 Asfora 10AX в сборе быстрозажим. клеммы кремовый</t>
  </si>
  <si>
    <t>Выключатель одноклавишный, SE, EPH0100123, Asfora 10AX в сборе быстрозажим. клеммы кремовый</t>
  </si>
  <si>
    <t>EPH0400161</t>
  </si>
  <si>
    <t>Выключатель 1 клавишный SE EPH0400161 Asfora проходной механизм алюминий</t>
  </si>
  <si>
    <t>Выключатель 1 клавишный, SE, EPH0400161, Asfora проходной механизм алюминий</t>
  </si>
  <si>
    <t>EPH0370123</t>
  </si>
  <si>
    <t>Выключатель двухклавишный SE EPH0370123 Asfora механизм быстрозажим. клеммы кремовый</t>
  </si>
  <si>
    <t>Выключатель двухклавишный, SE, EPH0370123, Asfora механизм быстрозажим. клеммы кремовый</t>
  </si>
  <si>
    <t>EPH0300123</t>
  </si>
  <si>
    <t>Выключатель двухклавишный SE EPH0300123 Asfora в сборе кремовый</t>
  </si>
  <si>
    <t>Выключатель двухклавишный, SE, EPH0300123, Asfora в сборе кремовый</t>
  </si>
  <si>
    <t>EPH0500161</t>
  </si>
  <si>
    <t>Выключатель 1 клавишный SE EPH0500161 Asfora перекрестный механизм алюминий</t>
  </si>
  <si>
    <t>Выключатель 1 клавишный, SE, EPH0500161, Asfora перекрестный механизм алюминий</t>
  </si>
  <si>
    <t>EPH0570123</t>
  </si>
  <si>
    <t>Выключатель одноклавишный SE EPH0570123 Asfora перекрестный механизм кремовый</t>
  </si>
  <si>
    <t>Выключатель одноклавишный, SE, EPH0570123, Asfora перекрестный механизм кремовый</t>
  </si>
  <si>
    <t>EPH0600161</t>
  </si>
  <si>
    <t>Выключатель 2х клавишный SE EPH0600161 Asfora проходной механизм алюминий</t>
  </si>
  <si>
    <t>Выключатель 2х клавишный, SE, EPH0600161, Asfora проходной механизм алюминий</t>
  </si>
  <si>
    <t>EPH0500123</t>
  </si>
  <si>
    <t>Выключатель одноклавишный SE EPH0500123 Asfora перекрестный в сборе кремовый</t>
  </si>
  <si>
    <t>Выключатель одноклавишный, SE, EPH0500123, Asfora перекрестный в сборе кремовый</t>
  </si>
  <si>
    <t>EPH6800123</t>
  </si>
  <si>
    <t>Диммер SE EPH6800123 Asfora LED RC-370Вт в сборе кремовый</t>
  </si>
  <si>
    <t>Диммер, SE, EPH6800123, Asfora LED RC-370Вт в сборе кремовый</t>
  </si>
  <si>
    <t>EPH6800161</t>
  </si>
  <si>
    <t>Диммер SE EPH6800161 Asfora LED RC-370Вт алюминий</t>
  </si>
  <si>
    <t>Диммер, SE, EPH6800161, Asfora LED RC-370Вт алюминий</t>
  </si>
  <si>
    <t>EPH2970123</t>
  </si>
  <si>
    <t>Розетка с заземлением SE EPH2970123 Asfora 16А механизм винт. клеммы кремовый</t>
  </si>
  <si>
    <t>Розетка с заземлением, SE, EPH2970123, Asfora 16А механизм винт. клеммы кремовый</t>
  </si>
  <si>
    <t>EPH2900123</t>
  </si>
  <si>
    <t>Розетка с заземлением SE EPH2900123 Asfora 16А в сборе винт. клеммы кремовый</t>
  </si>
  <si>
    <t>Розетка с заземлением, SE, EPH2900123, Asfora 16А в сборе винт. клеммы кремовый</t>
  </si>
  <si>
    <t>EPH2900223</t>
  </si>
  <si>
    <t>Розетка с заземлением со шторками SE EPH2900223 Asfora 16А в сборе винт. клеммы кремовый</t>
  </si>
  <si>
    <t>Розетка с заземлением со шторками, SE, EPH2900223, Asfora 16А в сборе винт. клеммы кремовый</t>
  </si>
  <si>
    <t>EPH2970223</t>
  </si>
  <si>
    <t>Розетка с заземлением со шторками SE EPH2970223 Asfora 16А механизм винт. Клеммы кремовый</t>
  </si>
  <si>
    <t>Розетка с заземлением со шторками, SE, EPH2970223, Asfora 16А механизм винт. Клеммы кремовый</t>
  </si>
  <si>
    <t>EPH3000123</t>
  </si>
  <si>
    <t>Розетка без заземления SE EPH3000123 Asfora 16А в сборе винт. клеммы кремовый</t>
  </si>
  <si>
    <t>Розетка без заземления, SE, EPH3000123, Asfora 16А в сборе винт. клеммы кремовый</t>
  </si>
  <si>
    <t>EPH3100123</t>
  </si>
  <si>
    <t>Розетка с заземлением SE EPH3100123 Asfora 16А с крышкой в сборе винт. клеммы кремовый</t>
  </si>
  <si>
    <t>Розетка с заземлением, SE, EPH3100123, Asfora 16А с крышкой в сборе винт. клеммы кремовый</t>
  </si>
  <si>
    <t>EPH3170123</t>
  </si>
  <si>
    <t>Розетка с заземлением SE EPH3170123 Asfora 16А с крышкой механизм винт. клеммы кремовый</t>
  </si>
  <si>
    <t>Розетка с заземлением, SE, EPH3170123, Asfora 16А с крышкой механизм винт. клеммы кремовый</t>
  </si>
  <si>
    <t>EPH2700361</t>
  </si>
  <si>
    <t>Розетка USB SE EPH2700361 Asfora A+С 2,4А механизм алюминий</t>
  </si>
  <si>
    <t>Розетка USB, SE, EPH2700361, Asfora A+С 2,4А механизм алюминий</t>
  </si>
  <si>
    <t>EPH3270123</t>
  </si>
  <si>
    <t>Розетка TV SE EPH3270123 Asfora оконечная механизм кремовый</t>
  </si>
  <si>
    <t>Розетка TV, SE, EPH3270123, Asfora оконечная механизм кремовый</t>
  </si>
  <si>
    <t>EPH4300123</t>
  </si>
  <si>
    <t>Розетка компьютерная SE EPH4300123 Asfora RJ45 кат. 5e в сборе кремовый</t>
  </si>
  <si>
    <t>Розетка компьютерная, SE, EPH4300123, Asfora RJ45 кат. 5e в сборе кремовый</t>
  </si>
  <si>
    <t>EPH4400123</t>
  </si>
  <si>
    <t>Розетка двойная компьютерная SE EPH4400123 Asfora RJ45 в сборе кремовый</t>
  </si>
  <si>
    <t>Розетка двойная компьютерная, SE, EPH4400123, Asfora RJ45 в сборе кремовый</t>
  </si>
  <si>
    <t>EPH4400161</t>
  </si>
  <si>
    <t>Розетка компьютерная двойная SE EPH4400161 Asfora RJ45 кат.5e механизм алюминий</t>
  </si>
  <si>
    <t>Розетка компьютерная двойная, SE, EPH4400161, Asfora RJ45 кат.5e механизм алюминий</t>
  </si>
  <si>
    <t>EPH4700123</t>
  </si>
  <si>
    <t>Розетка компьютерная SE EPH4700123 Asfora RJ45 кат. 6 в сборе кремовый</t>
  </si>
  <si>
    <t>Розетка компьютерная, SE, EPH4700123, Asfora RJ45 кат. 6 в сборе кремовый</t>
  </si>
  <si>
    <t>EPH4770123</t>
  </si>
  <si>
    <t>Розетка компьютерная SE EPH4770123 Asfora RJ45 кат. 6 механизм кремовый</t>
  </si>
  <si>
    <t>Розетка компьютерная, SE, EPH4770123, Asfora RJ45 кат. 6 механизм кремовый</t>
  </si>
  <si>
    <t>EPH4800123</t>
  </si>
  <si>
    <t>Розетка двойная компьютерная SE EPH4800123 Asfora RJ45 кат. 6 в сборе кремовый</t>
  </si>
  <si>
    <t>Розетка двойная компьютерная, SE, EPH4800123, Asfora RJ45 кат. 6 в сборе кремовый</t>
  </si>
  <si>
    <t>EPH4800161</t>
  </si>
  <si>
    <t>Розетка компьютерная двойная SE EPH4800161 Asfora RJ45 кат.6e механизм алюминий</t>
  </si>
  <si>
    <t>Розетка компьютерная двойная, SE, EPH4800161, Asfora RJ45 кат.6e механизм алюминий</t>
  </si>
  <si>
    <t>EPH5500121</t>
  </si>
  <si>
    <t>Вывод кабеля SE EPH5500121 Asfora в сборе белый</t>
  </si>
  <si>
    <t>Вывод кабеля, SE, EPH5500121, Asfora в сборе белый</t>
  </si>
  <si>
    <t>EPH5800123</t>
  </si>
  <si>
    <t>Рамка SE EPH5800123 Asfora 1 постовая кремовый</t>
  </si>
  <si>
    <t>Рамка, SE, EPH5800123, Asfora 1 постовая кремовый</t>
  </si>
  <si>
    <t>EPH5800223</t>
  </si>
  <si>
    <t>Рамка горизонтальная SE EPH5800223 Asfora 2 постовая кремовый</t>
  </si>
  <si>
    <t>Рамка горизонтальная, SE, EPH5800223, Asfora 2 постовая кремовый</t>
  </si>
  <si>
    <t>EPH5800323</t>
  </si>
  <si>
    <t>Рамка горизонтальная SE EPH5800323 Asfora 3 постовая кремовый</t>
  </si>
  <si>
    <t>Рамка горизонтальная, SE, EPH5800323, Asfora 3 постовая кремовый</t>
  </si>
  <si>
    <t>EPH5800423</t>
  </si>
  <si>
    <t>Рамка горизонтальная SE EPH5800423 Asfora 4 постовая кремовый</t>
  </si>
  <si>
    <t>Рамка горизонтальная, SE, EPH5800423, Asfora 4 постовая кремовый</t>
  </si>
  <si>
    <t>EPH5800523</t>
  </si>
  <si>
    <t>Рамка горизонтальная SE EPH5800523 Asfora 5 постовая кремовый</t>
  </si>
  <si>
    <t>Рамка горизонтальная, SE, EPH5800523, Asfora 5 постовая кремовый</t>
  </si>
  <si>
    <t>EPH5800623</t>
  </si>
  <si>
    <t>Рамка горизонтальная SE EPH5800623 Asfora 6 постовая кремовый</t>
  </si>
  <si>
    <t>Рамка горизонтальная, SE, EPH5800623, Asfora 6 постовая кремовый</t>
  </si>
  <si>
    <t>EPH5800161</t>
  </si>
  <si>
    <t>Рамка SE EPH5800161 Asfora 1 постовая алюминий</t>
  </si>
  <si>
    <t>Рамка, SE, EPH5800161, Asfora 1 постовая алюминий</t>
  </si>
  <si>
    <t>EPH5800261</t>
  </si>
  <si>
    <t>Рамка горизонтальная SE EPH5800261 Asfora 2 постовая алюминий</t>
  </si>
  <si>
    <t>Рамка горизонтальная, SE, EPH5800261, Asfora 2 постовая алюминий</t>
  </si>
  <si>
    <t>EPH5800361</t>
  </si>
  <si>
    <t>Рамка горизонтальная SE EPH5800361 Asfora 3 постовая алюминий</t>
  </si>
  <si>
    <t>Рамка горизонтальная, SE, EPH5800361, Asfora 3 постовая алюминий</t>
  </si>
  <si>
    <t>EPH5800461</t>
  </si>
  <si>
    <t>Рамка горизонтальная SE EPH5800461 Asfora 4 постовая алюминий</t>
  </si>
  <si>
    <t>Рамка горизонтальная, SE, EPH5800461, Asfora 4 постовая алюминий</t>
  </si>
  <si>
    <t>EPH5800561</t>
  </si>
  <si>
    <t>Рамка горизонтальная SE EPH5800561 Asfora 5 постовая алюминий</t>
  </si>
  <si>
    <t>Рамка горизонтальная, SE, EPH5800561, Asfora 5 постовая алюминий</t>
  </si>
  <si>
    <t>3764B002AA</t>
  </si>
  <si>
    <t>Тонер-картридж Canon C-EXV 35 Black для imageRUNNER ADVANCE DX 82xx 85xx 87xx 89xx Series</t>
  </si>
  <si>
    <t>0436B002AA</t>
  </si>
  <si>
    <t>Тонер-картридж Canon C-EXV20 TONER BLACK для imagePRESS C6000 0436B002AA</t>
  </si>
  <si>
    <t>0437B002AA</t>
  </si>
  <si>
    <t>Тонер-картридж Canon C-EXV20 TONER CYAN для imagePRESS C6000 0437B002AA</t>
  </si>
  <si>
    <t>0439B002AA</t>
  </si>
  <si>
    <t>Тонер-картридж Canon C-EXV20 TONER YELLOW для imagePRESS C6000</t>
  </si>
  <si>
    <t>1394C002AA</t>
  </si>
  <si>
    <t>Тонер-картридж Canon C-EXV 54 Black для IR C3025 C3125 1394C002AA</t>
  </si>
  <si>
    <t>1284C001AA</t>
  </si>
  <si>
    <t>Тонер-картридж Canon PLOTWAVE 345/365 TONER 1284C001AA</t>
  </si>
  <si>
    <t>FB1-8581-000</t>
  </si>
  <si>
    <t>Ролик захвата бумаги Canon Pickup Roller, FB1-8581-000 (для принтеров типа IR2016)</t>
  </si>
  <si>
    <t>Ролик захвата бумаги, Canon, Pickup Roller, FB1-8581-000,</t>
  </si>
  <si>
    <t>4716C001AA</t>
  </si>
  <si>
    <t>Чернила Canon GI-43 Red (4716C001AA)</t>
  </si>
  <si>
    <t>4707C001AA</t>
  </si>
  <si>
    <t>Чернила Canon GI-43 Grey (4707C001AA)</t>
  </si>
  <si>
    <t>4698C001AA</t>
  </si>
  <si>
    <t>Чернила Canon GI-43 Black (4698C001AA)</t>
  </si>
  <si>
    <t>Чернила Canon GI-43 Yellow (4689C001AA)</t>
  </si>
  <si>
    <t>4680C001AA</t>
  </si>
  <si>
    <t>Чернила Canon GI-43 Magenta (4680C001AA)</t>
  </si>
  <si>
    <t>4672C001AA</t>
  </si>
  <si>
    <t>Чернила Canon GI-43 Cyan (4672C001AA)</t>
  </si>
  <si>
    <t>4429C001AA</t>
  </si>
  <si>
    <t>4411C001AA</t>
  </si>
  <si>
    <t>4428C001AA</t>
  </si>
  <si>
    <t>4427C001AA</t>
  </si>
  <si>
    <t>10000017154</t>
  </si>
  <si>
    <t>DHI-NVR1104HS-S3H, Dahua, Сетевой видеорегистратор, 4 канала, Разрешение записи: до 12MP</t>
  </si>
  <si>
    <t>DHI-NVR1108HS-8P-S3/H8, Dahua, Сетевой видеорегистратор, 8 каналов, Разрешение записи: до 8MP</t>
  </si>
  <si>
    <t>DHI-NVR2104-I2, Сетевой видеорегистратор, Dahua, 4 каналов, Квадруплекс</t>
  </si>
  <si>
    <t>DHI-NVR2108-I2, Сетевой видеорегистратор, Dahua, 8 каналов, Квадруплекс</t>
  </si>
  <si>
    <t>DHI-NVR2116-S3, Сетевой видеорегистратор, Dahua, 16 каналов, Квадруплекс</t>
  </si>
  <si>
    <t xml:space="preserve">DHI-NVR4104-4KS2/L сетевой видеорегистратор Dahua </t>
  </si>
  <si>
    <t xml:space="preserve">DHI-NVR4116-4KS2/L сетевой видеорегистратор Dahua </t>
  </si>
  <si>
    <t>DHI-NVR4216-4KS2/L Dahua 16-кан. сетевой видеорегистратор</t>
  </si>
  <si>
    <t>ADD</t>
  </si>
  <si>
    <t xml:space="preserve">    DH-XVR1B16-I, 16 каналов, HDCVI, TVI, AHD, CVBS, IP</t>
  </si>
  <si>
    <t>HMAG68EXNEA</t>
  </si>
  <si>
    <t>Модуль памяти Hynix HMAG68EXNEA DDR4-3200 1Rx8 ECC UDIMM 8GB 3200MHz</t>
  </si>
  <si>
    <t>Модуль памяти, Hynix, HMAG68EXNEA, DDR4-3200 8GB 3200MHz 1Rx8 ECC UDIMM</t>
  </si>
  <si>
    <t>AOM-TPM-9671V-O</t>
  </si>
  <si>
    <t>Модуль шифрования Supermicro AOM-TPM-9671V-O</t>
  </si>
  <si>
    <t>Модуль шифрования, Supermicro, AOM-TPM-9671V-O, SPI Capable, Vertical, TPM 1.2, Module (Retail Pack)</t>
  </si>
  <si>
    <t>Wi-Fi точка доступа, TP-Link, TL-WA801N, 300 Мбит/с,1 порт Ethernet 10/100 Мбит/с (RJ45), Поддержка пассивного PoE, 2,4 ГГц</t>
  </si>
  <si>
    <t>DH-IPC-HDW2241TP-ZS</t>
  </si>
  <si>
    <t>IP видеокамера Dahua DH-IPC-HDW2241TP-ZS</t>
  </si>
  <si>
    <t>IP видеокамера, Dahua, DH-IPC-HDW2241TP-ZS, Купольная 2-мегапиксельная ИК-вариофокальная сетевая камера WizSense</t>
  </si>
  <si>
    <t>DUB-2325/A2A</t>
  </si>
  <si>
    <t>Сетевой адаптер D-Link DUB-2325/A2A</t>
  </si>
  <si>
    <t>Концентратор USB, D-Link, DUB-2325/A2A, 2 порта USB 3.0, 1 порт USB Type-C, слоты для карт SD и microSD и разъемом USB Type-C</t>
  </si>
  <si>
    <t>Очки виртуальной реальности Meta Quest 3 128 GB</t>
  </si>
  <si>
    <t>Очки виртуальной реальности, Meta, Quest 3, 8990059101, 128 GB, Частота обновления: 72 Гц , 80 Гц, 90 Гц,120 Гц, Разрешение дисплея: 2064х2208, Угол обзора: 110 градусов, Оперативная память: 8 Гб, Цвет: белый</t>
  </si>
  <si>
    <t>DGS-1010MP/A1A</t>
  </si>
  <si>
    <t>Коммутатор D-Link DGS-1010MP/A1A</t>
  </si>
  <si>
    <t>Коммутатор , D-Link, DGS-1010MP/A1A, Неуправляемый, 8 портов PoE 802.3af/at 10/100/1000Base-T, 1 порт 1000Base-X SFP,1 порт 10/100/1000Base-T, PoEбюджет 125 Вт</t>
  </si>
  <si>
    <t>DIR-615/Z1A</t>
  </si>
  <si>
    <t>Маршрутизатор D-Link DIR-615/Z1A</t>
  </si>
  <si>
    <t>Маршрутизатор, D-Link, DIR-615/Z1A, 300М, 1 WAN порт 10/100М + 4 LAN порта 10/100М</t>
  </si>
  <si>
    <t>Кабель оптоволоконный ИК/Т-Т-А8-2.5 кН</t>
  </si>
  <si>
    <t>Кабель оптоволоконный, Интегра, ИК/Т-Т-А8-2.5 кН, подвесной с внешним несущим элементом (стальная проволока)</t>
  </si>
  <si>
    <t>10000020360</t>
  </si>
  <si>
    <t>10000020359</t>
  </si>
  <si>
    <t>CB1 (CS-CB1) EZVIZ видеокамера</t>
  </si>
  <si>
    <t xml:space="preserve">Ezviz R5C (CS-R5C-R100-8F) WiFi Видеорегистратор </t>
  </si>
  <si>
    <t>10000020389</t>
  </si>
  <si>
    <t>10000020363</t>
  </si>
  <si>
    <t>10000019181</t>
  </si>
  <si>
    <t>10000020361</t>
  </si>
  <si>
    <t>10000019525</t>
  </si>
  <si>
    <t xml:space="preserve">C8W 3MP (CS-C8W-A0-1H3WKFL) видеокамера EZVIZ  </t>
  </si>
  <si>
    <t xml:space="preserve">TY1 2MP (CS-TY1-R101-1G2WF) WiFi Камера EZVIZ </t>
  </si>
  <si>
    <t xml:space="preserve">H1C (CS-H1С) EZVIZ </t>
  </si>
  <si>
    <t>Твердотельный накопитель SSD Kingston FURY Renegade SFYRDK/4000G M.2 NVMe PCIe 4.0 HeatSink</t>
  </si>
  <si>
    <t>Твердотельный накопитель SSD, Kingston, FURY Renegade SFYRDK/4000G, 4000 GB, M.2 NVMe PCIe 4.0, 7300/7000 Мб/с HeatSink</t>
  </si>
  <si>
    <t>ШК-6U</t>
  </si>
  <si>
    <t>Климатический шкаф SHIP ШК-6U (настенный)</t>
  </si>
  <si>
    <t>Климатический шкаф, SHIP, ШК-6U (настенный)</t>
  </si>
  <si>
    <t>ШК-9U</t>
  </si>
  <si>
    <t>Климатический шкаф SHIP ШК-9U (настенный)</t>
  </si>
  <si>
    <t>Климатический шкаф, SHIP, ШК-9U (настенный)</t>
  </si>
  <si>
    <t>ШК-12U</t>
  </si>
  <si>
    <t>Климатический шкаф SHIP ШК-12U (настенный)</t>
  </si>
  <si>
    <t>Климатический шкаф, SHIP, ШК-12U (настенный)</t>
  </si>
  <si>
    <t>ОКТ-8(G.652.D)-Т/С 2, 5кН</t>
  </si>
  <si>
    <t>Автоматический штопор, Kitfort, КТ-4036, Уровень шума до 75 дБ, Питание 4 батарейки АА х 1.5В (не входит в комплект), Мощность 25 Вт, Черный</t>
  </si>
  <si>
    <t>Увлажнитель воздуха, Redmond, RHF-3328, Ультразвуковой, Резервуар для воды 4,5 л, Площадь обслуживания 40 м, Сеннсорное управление, Расход воды 260 мл/ч, Мощность 23 Вт, Черный/Бежевый</t>
  </si>
  <si>
    <t>Увлажнитель воздуха, Redmond, RHF-3316, Ультразвуковой, Рекомендуемая площадь 35 м, Резервуар для воды 5л, Расход воды 400 мл/ч, Сенсорное управление, Длина шнура 1.5 м, Мощность 105 Вт, Черный</t>
  </si>
  <si>
    <t>SR2E121FU</t>
  </si>
  <si>
    <t>ZELIO LOGIC Реле SE SR2E121FU 12Вх/Вых 240В</t>
  </si>
  <si>
    <t>ZELIO LOGIC Реле, SE, SR2E121FU 12Вх/Вых 240В</t>
  </si>
  <si>
    <t>Тонер-картридж экстраповышенной емкости, Xerox, 006R04381 (чёрный), Для Xerox B310/B305/B315, 20 000 страниц (А4)</t>
  </si>
  <si>
    <t>Тонер-картридж стандартной емкости, Xerox, 006R04379 (чёрный), Для Xerox B310/B305/B315, 3 000 страниц (А4)</t>
  </si>
  <si>
    <t>10000021124</t>
  </si>
  <si>
    <t>10000021123</t>
  </si>
  <si>
    <t>Жидкость D-Gel</t>
  </si>
  <si>
    <t>Жидкость D-Gel 1 л</t>
  </si>
  <si>
    <t>Жидкость,, D-Gel, для удаления гидрофобного заполнителя, 1 л</t>
  </si>
  <si>
    <t>SC-GS130S07</t>
  </si>
  <si>
    <t>Отпариватель Scarlett SC-GS130S07</t>
  </si>
  <si>
    <t>Отпариватель, Scarlett, SC-GS130S07, Вертикальный, Регулируемый пар 40 г/мин, Резервуар для воды 2100 мл, Стальная подошва, Готовность к работе 30 сек, Регулировка степени отпаривания, Длина электрошнура 1.4 м, Черный</t>
  </si>
  <si>
    <t>SC-EK21S25</t>
  </si>
  <si>
    <t>SC-AH986E05</t>
  </si>
  <si>
    <t>Увлажнитель воздуха Scarlett SC-AH986E05</t>
  </si>
  <si>
    <t>Увлажнитель воздуха, Scarlett, SC-AH986E05, Ультразвуковой, Объем 2.3л, Площадь помещения 30 м2, Расход воды максимальный 300 мл/ч, Таймер, Ароматизатор, Ночной режим, LED-дисплей, Длина шнура 1м, Белый</t>
  </si>
  <si>
    <t>GP-AORUS WATERFORCE X II 240</t>
  </si>
  <si>
    <t>Кулер для процессора Gigabyte AORUS WATERFORCE X II 240</t>
  </si>
  <si>
    <t>Кулер для процессора, Gigabyte, GP-AORUS WATERFORCE X II 240 (4719331553944), Intel 115x, 1200, 1700, AMD TR4, AM5, AM4, sTR5, 2*120мм ARGB вентилятора, 800~2400 об/мин +/-10%, Воздушный поток 72 фут/мин, TDP 240 Вт, Чёрный</t>
  </si>
  <si>
    <t>Компьютерный корпус, Thermaltake, Level 20 MT ARGB, CA-1M7-00M1WN-00, Mid-tower, ATX/M-ATX/Mini-ITX, USB 3.0*2, HD-Audio, 1*120 мм / 3*120 мм Addressable RGB, Высота процессорного куллера до 170 мм, Длина VGA до 366 мм, 2*3.5"/2*2.5", 455*204*471 мм, Сталь, 4мм Закаленное стекло*2, Без Б/П, Чёрный</t>
  </si>
  <si>
    <t>Кулер с водяным охлаждением, Thermaltake, Water 3.0 Riing RGB 240, CL-W107-PL12SW-A, Intel LGA 2066/2011-3/2011/1366/1156/1155/1151/1150 и AMD TR4/AM4/FM2/FM1/AM3+/AM3/AM2+/AM2, TDP 280W, Riing Red 2*120мм вентилятор, 400-1500 об/мин, 26.4 dB(A), 40.6 CFM, 4pin, Подсветка красная, 270x120x27мм, Чёрный</t>
  </si>
  <si>
    <t>Кулер с водяным охлаждением, Thermaltake, TOUGHLIQUID Ultra 280 All-In-One Liquid Cooler, CL-W374-PL14BL-A, Intel :LGA 2066/20113/2011/1700/1200/1156/1155/1151/1150 и AMD :AM5/AM4/AM3+/AM3/AM2+/AM2/FM2/FM1, TDP 300W, 2*140мм ARGB вентилятора, 500-2000 R.P.M, 33,2 dB(A), 119,1 CFM, 4pin, 314x140x27 мм, Чёрный</t>
  </si>
  <si>
    <t>75TR3DK-B</t>
  </si>
  <si>
    <t>Интерактивный дисплей LG 75TR3DK-B</t>
  </si>
  <si>
    <t>43UH5N-E</t>
  </si>
  <si>
    <t>Профессиональный дисплей LG 43UH5N-E</t>
  </si>
  <si>
    <t>Профессиональный дисплей, LG, 43UH5N-E, 43", 43UH5N-E, 4K, 350 кд/м, 4.000:1, чёрный</t>
  </si>
  <si>
    <t>49VL5G-M</t>
  </si>
  <si>
    <t>Видеостенный дисплей LG 49VL5G-M</t>
  </si>
  <si>
    <t>Видеостенный дисплей, LG, 49VL5G-M, 49", 49VL5G-M, 1920 x 1080, 700 кд, 1100:1, чёрный</t>
  </si>
  <si>
    <t>55VL5PJ-A</t>
  </si>
  <si>
    <t>Видеостенный дисплей LG 55VL5PJ-A</t>
  </si>
  <si>
    <t>Видеостенный дисплей, LG, 55VL5PJ-A, 55", 55VL5PJ-A, 1920 x 1080, 700 кд, 1100:1, чёрный</t>
  </si>
  <si>
    <t>55VSH7J-H</t>
  </si>
  <si>
    <t>Видеостенный дисплей LG 55VSH7J-H</t>
  </si>
  <si>
    <t>Видеостенный дисплей, LG, 55VSH7J-H, 55", 55VSH7J-H, 1920 x 1080, 700 кд, 1100:1, чёрный</t>
  </si>
  <si>
    <t>Аэрогриль Russell Hobbs 26500-56</t>
  </si>
  <si>
    <t>Аэрогриль, Russell Hobbs, 26500-56, Мощность 1100W, Объем чаши 1.8L, Сенсорный тип управления, Пластик, Алюминий, 7 программ, Черный</t>
  </si>
  <si>
    <t>Фен Remington D3195GP</t>
  </si>
  <si>
    <t>Фен, Remington, D3195GP, DC мотор, 6 аксессуаров в комплекте, 2 скорости, 3 температурных режима, Ионизация, Петля для подвешивания, Съемная решетка, Защита от перегрева, Длина шнура электропитания 1.8м, Мощность 2200 Вт, Черный</t>
  </si>
  <si>
    <t>Фен Remington D6940GP</t>
  </si>
  <si>
    <t>Фен, Remington, D6940GP, DC мотор, 2 скорости, 3 температурных режима, Ионизация, Петля для подвешивания, Решетка съемная, Вращающийся шнур, Уровень шума 78 дБ, Длина шнура электропитания 1.8м, Мощность 2100 Вт, Черный/золотой</t>
  </si>
  <si>
    <t>Фен Remington D3171GP</t>
  </si>
  <si>
    <t>Фен, Remington, D3171GP, DC мотор, 2 скорости, 3 температурных режима, Турмалиновая ионизация, Петля для подвешивания, Съемная решетка, Защита от перегрева, Длина шнура электропитания 1.8м, Уровень шума 78 дБ, Мощность 2200 Вт, Черный</t>
  </si>
  <si>
    <t>032752</t>
  </si>
  <si>
    <t>Кабель сетевой Legrand Cat.5e F/UTP LSZH</t>
  </si>
  <si>
    <t>Кабель сетевой, Legrand, 032752, Cat.5e, F/UTP, 4x2x1/0.51мм, LSZH, 305 м/б (Экранированный)</t>
  </si>
  <si>
    <t>032758</t>
  </si>
  <si>
    <t>Кабель сетевой Legrand Cat.6 F/UTP PVC</t>
  </si>
  <si>
    <t>Кабель сетевой, Legrand, 032758, Cat.6, F/UTP, 4x2x1/0.56мм, PVC, 500 м/б (Экранированный)</t>
  </si>
  <si>
    <t>032756</t>
  </si>
  <si>
    <t>Кабель сетевой Legrand Cat.6 F/UTP LSZH</t>
  </si>
  <si>
    <t>Кабель сетевой, Legrand, 032756, Cat.6, F/UTP, 4x2x1/0.56мм, LSZH, 500 м/б (Экранированный)</t>
  </si>
  <si>
    <t>Угол внешний Legrand METRA 50x100мм</t>
  </si>
  <si>
    <t>Угол внешний, Legrand, 638032, для кабель-каналов METRA 50x100мм, Белый</t>
  </si>
  <si>
    <t>A200</t>
  </si>
  <si>
    <t>Видеорегистратор 70mai Dash Cam A200</t>
  </si>
  <si>
    <t>Видеорегистратор, 70mai, Dash Cam A200, A200, 1920*1080P, 60 кадров в секунду, Угол обзора 130°, Дисплей 2", Диафрагма F2.0, 500mAh, Micro SD 16Gb ~ 128Gb (не включена в комплект), Наблюдение за парковкой (Совместим с Hardwire Kit UP02, приобретается отдельно), Замедленная запись, Управление через фирменное приложение, Черный</t>
  </si>
  <si>
    <t>10000015559</t>
  </si>
  <si>
    <t xml:space="preserve">    Кронштейн для ТВ и мониторов, Deluxe, DLKL21G-44F, Макс. нагрузка - 40 кг, Диагональ экрана от 32" д</t>
  </si>
  <si>
    <t xml:space="preserve">SJV4082TY </t>
  </si>
  <si>
    <t>Интерфейсный кабель Xiaomi 100cm MICRO USB and Type-C Белый</t>
  </si>
  <si>
    <t>Интерфейсный кабель, Xiaomi, Micro USB and Type-C SJV4076CN/SJV4082TY 100 cm, Белый</t>
  </si>
  <si>
    <t>SJX01ZM</t>
  </si>
  <si>
    <t>Интерфейсный кабель Xiaomi 30cm MICRO USB and Type-C Белый</t>
  </si>
  <si>
    <t>Интерфейсный кабель, Xiaomi, Micro USB and Type-C SJV4083TY 30cm, Белый</t>
  </si>
  <si>
    <t>Гарнитура Jabra BIZ 1500 Duo Duo QD EMEA</t>
  </si>
  <si>
    <t>Гарнитура, Jabra, 1519-0154, Гарнитура Jabra BIZ 1500 Duo Duo QD EMEA, Проводная, Микрофон с шумоподавлением NC, Защита PeakStop, накладные</t>
  </si>
  <si>
    <t>SG2210MP</t>
  </si>
  <si>
    <t>Коммутатор TP-Link SG2210MP</t>
  </si>
  <si>
    <t>Коммутатор, TP-Link, SG2210MP, 8 портов 10/100/1000 Мбит/с (RJ45) с поддержкой PoE+ , 2 гигабитных слота SFP (150 Вт), Управляемый</t>
  </si>
  <si>
    <t>Уголок поддержки тяжёлого оборудования для крепления в шкаф, SHIP, 701360100, Для шкафов глубиной 600 мм, 2 ШТ упаковке</t>
  </si>
  <si>
    <t>Уголок поддержки тяжёлого оборудования для крепления в шкаф, SHIP, 701380100, Для шкафов глубиной 800 мм, (2 ШТ в упаковке)</t>
  </si>
  <si>
    <t>Уголок поддержки тяжёлого оборудования для крепления в шкаф, SHIP, 701310100, Для шкафов глубиной 1000 мм, (2 ШТ в упаковке)</t>
  </si>
  <si>
    <t>Уголок поддержки тяжёлого оборудования для крепления в шкаф, SHIP, 701312100, Для шкафов глубиной 1200 мм, (2 ШТ в упаковке)</t>
  </si>
  <si>
    <t>ОКПК-0,22-2(G.652D) 1,2кН</t>
  </si>
  <si>
    <t>Кабель оптоволоконный ОКПК-0,22-2(G.652D) 1,2кН</t>
  </si>
  <si>
    <t>Кабель оптоволоконный, СКО, ОКПК-0,22-2(G.652D) 1,2кН,(flat drop) предназначены для подвеса на опорах линий связи, между зданиями и сооружениями.</t>
  </si>
  <si>
    <t>Midrive A200-1</t>
  </si>
  <si>
    <t>Видеорегистратор 70mai Dash Cam A200 Set</t>
  </si>
  <si>
    <t>M200</t>
  </si>
  <si>
    <t>Видеорегистратор 70mai Dashcam 3</t>
  </si>
  <si>
    <t>Видеорегистратор, 70mai, Dashcam 3, M200, 1920*1080P, 30FPS, Starvis 2, Датчик изображениея IMX662, F1.8, Угол обзора 130°, Аккумулятор 300mAh, Голосовое управление, 24 часове наблюдение за парковкой (комплект проводов приобретается отдельно), Совместимо с фирменным приложением, Черный</t>
  </si>
  <si>
    <t>Спикерфон, Jabra, 2775-109, Jabra Speak2 75, MS Teams, Беспроводная, USB А/С, Bluetooth 5.2, Цифровой MEMS, 4700 мАч, bluetooth адаптер Link 380a отсутствует</t>
  </si>
  <si>
    <t>PMDYJ02HT</t>
  </si>
  <si>
    <t>МФУ струйное Xiaomi Wireless All-in-One Inkjet Printer</t>
  </si>
  <si>
    <t>КТ-2227</t>
  </si>
  <si>
    <t>Аэрогриль Kitfort КТ-2227</t>
  </si>
  <si>
    <t>Аэрогриль, Kitfort, КТ-2227, Сенсорное управление, 3.5л, 8 программ, Температура нагрева 70-200°C, Таймер 60 мин, Съемная крышка, Длина шнура 0.9м, Мощность 1500 Вт, Чёрный</t>
  </si>
  <si>
    <t>КТ-2407</t>
  </si>
  <si>
    <t>Винный шкаф Kitfort КТ-2407</t>
  </si>
  <si>
    <t>Винный шкаф, Kitfort, КТ-2407, Термоэлектрический, Полезный объем 60л, 2 климатические зоны, 7 полок, максимальная вмещаемость 21 бутылка, Металлические полки, Черный</t>
  </si>
  <si>
    <t>Карта доступа КМА EM-Marine толстая с прорезью комплект 5 шт</t>
  </si>
  <si>
    <t>Карта доступа КМА EM-Marine толстая с прорезью комплект 10 шт</t>
  </si>
  <si>
    <t>Карта доступа КМА EM-Marine толстая с прорезью комплект 50 шт</t>
  </si>
  <si>
    <t>Карта Proximity Mifare 1K, толстая с прорезью комплект 5 шт</t>
  </si>
  <si>
    <t>Карта Proximity Mifare 1K, толстая с прорезью комплект 10 шт</t>
  </si>
  <si>
    <t>Карта Proximity Mifare 1K, толстая с прорезью комплект 50 шт</t>
  </si>
  <si>
    <t>M2323W1</t>
  </si>
  <si>
    <t>Смарт часы Xiaomi Watch S3 Black</t>
  </si>
  <si>
    <t>Смарт часы, Xiaomi, Watch S3, M2323W1 / BHR7874GL, Дисплей 1.43" AMOLED, Разрешение 466 x 466, Водонепроницаемые (5 АТМ), GPS+GLONASS, Galileo, BDS, QZSS, Батарея 486 мАч, Черный</t>
  </si>
  <si>
    <t>M2320W1</t>
  </si>
  <si>
    <t>Смарт часы Xiaomi Watch 2 Black Case With Black TPU Strap</t>
  </si>
  <si>
    <t>Смарт часы, Xiaomi, Watch 2, M2320W1 / BHR8035GL, Дисплей 1.43" AMOLED, Разрешение 466 x 466, Водонепроницаемые (5 АТМ), GPS+GLONASS, Galileo, BDS, QZSS, Батарея 495 мАч, Совместимость только с Android, Чёрный</t>
  </si>
  <si>
    <t>Смарт часы Xiaomi Watch 2 Silver Case With Gray TPU Strap</t>
  </si>
  <si>
    <t>Смарт часы, Xiaomi, Watch 2, M2320W1 / BHR8034GL, Дисплей 1.43" AMOLED, Разрешение 466 x 466, Водонепроницаемые (5 АТМ), GPS+GLONASS, Galileo, BDS, QZSS, Батарея 495 мАч, Совместимость только с Android, Серебристый</t>
  </si>
  <si>
    <t>M2333B1</t>
  </si>
  <si>
    <t>Фитнес браслет Xiaomi Smart Band 8 Pro Black</t>
  </si>
  <si>
    <t>Фитнес браслет, Xiaomi, Smart Band 8 Pro, M2333B1 / BHR8017GL, 1.74" AMOLED, Разрешение экрана 336 x 480, Аккумулятор 289 мАч, Водонепроницаемость 5 АТМ, Черный</t>
  </si>
  <si>
    <t>DPP68_GSH_SUNR_ANSI_UA</t>
  </si>
  <si>
    <t>Клавиатура Dark Project DPP 68 Sunrise</t>
  </si>
  <si>
    <t>Клавиатура, Dark Project, DPP 68 Sunrise, DPP68_GSH_SUNR_ANSI_UA, TKL, Switches G3MS Mechanical Sapphire, Игровая, Механическая, Подсветка RGB, Раскладка ENG/RU/UA, Фиолетовый</t>
  </si>
  <si>
    <t>&gt;25000</t>
  </si>
  <si>
    <t>010722</t>
  </si>
  <si>
    <t>RC11</t>
  </si>
  <si>
    <t>Камера заднего вида 70Mai Rear Camera RC11</t>
  </si>
  <si>
    <t>Камера заднего вида, 70Mai, Rear Camera RC11, Совместим с Dash Cam 4K A810, A200, Изображение в формате 1080P HD, 130 ° FOV, Диафрагма F2.0, Черный</t>
  </si>
  <si>
    <t>Беззеркальные</t>
  </si>
  <si>
    <t>Экшн-камеры</t>
  </si>
  <si>
    <t>Аксессуары для экшн-камер</t>
  </si>
  <si>
    <t>Фотопринтеры и бумага</t>
  </si>
  <si>
    <t>5620C001AA</t>
  </si>
  <si>
    <t>5159C014AA</t>
  </si>
  <si>
    <t>Цветной лазерный принтер Canon I-S LBP631CW</t>
  </si>
  <si>
    <t>5976C005AA</t>
  </si>
  <si>
    <t>Монохромное лазерное МФУ Canon imageRUNNER 2925i 5976C005AA</t>
  </si>
  <si>
    <t>4293C004AA</t>
  </si>
  <si>
    <t>Монохромное лазерное МФУ Canon imageRUNNER 2425i 4293C004AA</t>
  </si>
  <si>
    <t>4293C003AA</t>
  </si>
  <si>
    <t>Монохромное лазерное МФУ Canon imageRUNNER 2425 4293C003AA</t>
  </si>
  <si>
    <t>5963C005AA</t>
  </si>
  <si>
    <t>Цветное лазерное МФУ Canon IR ADVANCE DX C3926I</t>
  </si>
  <si>
    <t>5545C001AA</t>
  </si>
  <si>
    <t>6238C003AA</t>
  </si>
  <si>
    <t>Широкоформатный принтер Canon imagePROGRAF TM-255</t>
  </si>
  <si>
    <t>Широкоформатный принтер, Canon, imagePROGRAF TM-255, 6238C003AA, A1, MBK/BK/C/M/Y, ёмкость лотка - один рулон, 2 ГБ, 100–240 В, 50/60 Гц, HP-GL/2, HP RTL, JPEG, CALS G4, USB 2.0, Wi-Fi, Ethernet, белый</t>
  </si>
  <si>
    <t>Машинка для удаления катышков с одежды Scarlett SC-920</t>
  </si>
  <si>
    <t>Машинка для удаления катышков с одежды, Scarlett, SC-920, Защитная сетка, Тип питания 2хАА 1,5В, Съемный полупрозрачный резервуар, Щеточка для чистки лезвий, Белый/голубой</t>
  </si>
  <si>
    <t>Машинка для удаления катышков с одежды Kitfort КТ-2039</t>
  </si>
  <si>
    <t>Машинка для удаления катышков с одежды, Kitfort, КТ-2039, Пластик, LED-индикатор работы, Время зарядки 8 часов, Ёмкость контейнера 50 мл, Розовый</t>
  </si>
  <si>
    <t>Машинка для удаления катышков с одежды Kitfort КТ-4012</t>
  </si>
  <si>
    <t>Машинка для удаления катышков с одежды, Kitfort, КТ-4012, Пластик, Питание от аккумулятора, Время работы 60 минут, Мощность 1.5 Вт, Скорость вращения лезвий 6800 об./мин, Уровень шума 75 дБ, Белый</t>
  </si>
  <si>
    <t>Машинка для удаления катышков с одежды Kitfort КТ-4013</t>
  </si>
  <si>
    <t>Машинка для удаления катышков с одежды, Kitfort, КТ-4013, Пластик, Питание от аккумулятора, Время зарядки 2.5 часа, Ёмкость контейнера 50 мл, Мощность 4 Вт, Белый</t>
  </si>
  <si>
    <t>Шумовка Tefal Inicia 2744574</t>
  </si>
  <si>
    <t>Шумовка, Tefal, Inicia 2744574, Пластик, Макс темп 220°</t>
  </si>
  <si>
    <t>Шумовка Tefal Bienvenue 2744512</t>
  </si>
  <si>
    <t>Шумовка, Tefal, Bienvenue 2744512, Макс темп 220°, Пластик</t>
  </si>
  <si>
    <t>Лопатка Tefal Bienvenue 2745112</t>
  </si>
  <si>
    <t>Лопатка, Tefal, Bienvenue 2745112, Пластик, Максимальная температура использования 220°, Черный</t>
  </si>
  <si>
    <t>Угловая лопатка Tefal Bienvenue 2743712</t>
  </si>
  <si>
    <t>Угловая лопатка, Tefal, Bienvenue 2743712, Макс темп 220°</t>
  </si>
  <si>
    <t>Ложка Tefal Bienvenue 2743912</t>
  </si>
  <si>
    <t>Ложка, Tefal, Bienvenue 2743912, Макс темп 220°, Пластик, Черный</t>
  </si>
  <si>
    <t>Ложка Tefal Enjoy K0060112</t>
  </si>
  <si>
    <t>Ложка, Tefal, Enjoy K0060112, Пластик, Макс темп 220°, Бежевый</t>
  </si>
  <si>
    <t>Половник Tefal Enjoy K0060212</t>
  </si>
  <si>
    <t>Половник, Tefal, Enjoy K0060212, Макс темп 220°, Пластик, Бежевый</t>
  </si>
  <si>
    <t>Угловая лопатка Tefal Enjoy K0060312</t>
  </si>
  <si>
    <t>Угловая лопатка, Tefal, Enjoy K0060312, Пластик, Макс темп 220°</t>
  </si>
  <si>
    <t>Лопатка для блинов Tefal Enjoy K0060412</t>
  </si>
  <si>
    <t>Лопатка для блинов, Tefal, Enjoy K0060412, Пластик, Макс темп 220°, Бежевый</t>
  </si>
  <si>
    <t>Длинная лопатка Tefal Enjoy K0060512</t>
  </si>
  <si>
    <t>Длинная лопатка, Tefal, Enjoy K0060512, Макс темп 220°, Пластик, Бежевый</t>
  </si>
  <si>
    <t>Щипцы для салата Tefal Enjoy K0260614</t>
  </si>
  <si>
    <t>Щипцы для салата, Tefal, Enjoy K0260614, Пластик, Макс темп 220°</t>
  </si>
  <si>
    <t>Электрическая мельница Redmond RKA-PM2 Черный</t>
  </si>
  <si>
    <t>Электрическая мельница, Redmond, RKA-PM2, Объем резервуара 50мл, Электромеханическое управление, Регулируемая степень помола, Подсветка при использовании, Питание от батареек 4*АА, Батарейки не входят в комплект, Черный</t>
  </si>
  <si>
    <t>Набор электрических мельниц Russell Hobbs 28010-56</t>
  </si>
  <si>
    <t>Набор электрических мельниц, Russell Hobbs, 28010-56, 2 предмета в наборе, Работа от батареек типа АА, Нержавеющая сталь, Регулировка помола, Подсветка рабочей зоны, Черный</t>
  </si>
  <si>
    <t>Нож для нарезки Tefal Ice Force K2320714 20см</t>
  </si>
  <si>
    <t>Нож для нарезки, Tefal, Ice Force K2320714, 20см, Немецкая нержавеющая сталь, АБС-пластик, Черный</t>
  </si>
  <si>
    <t>Нож Tefal Ultimate K1701274 20 см</t>
  </si>
  <si>
    <t>Нож, Tefal, Ultimate K1701274, 20см, Поварской, Нержавеющая сталь</t>
  </si>
  <si>
    <t>Нож-шеф Tefal Ice Force K2320214 20см</t>
  </si>
  <si>
    <t>Нож-шеф, Tefal, Ice Force K2320214, 20см, АБС-пластик, Немецкая нержавеющая сталь</t>
  </si>
  <si>
    <t>Нож поварской Tefal Ultimate K1700274 20 см</t>
  </si>
  <si>
    <t>Нож поварской, Tefal, Ultimate K1700274, 20см, Нержавеющая сталь</t>
  </si>
  <si>
    <t>Крышка Tefal Cocoon 4197726 26см</t>
  </si>
  <si>
    <t>Крышка, Tefal, Cocoon, 4197726, 26см, Жаропрочное стекло, Клапан для выпуска пара</t>
  </si>
  <si>
    <t>Крышка Tefal Cocoon 4197728 28см</t>
  </si>
  <si>
    <t>Крышка, Tefal, Cocoon, 4197728, 28см, Жаропрочное стекло, Клапан для выпуска пара</t>
  </si>
  <si>
    <t>Крышка Tefal Glass lids 4090122 22см</t>
  </si>
  <si>
    <t>Крышка, Tefal, Glass lids 4090122, 22см, Жаропрочное стекло, Бакелитовая ручка</t>
  </si>
  <si>
    <t>Набор сковородок Tefal Ingenio 4175810 22-26см</t>
  </si>
  <si>
    <t>Набор сковородок, Tefal, Ingenio 4175810, 22-26см, 2 Сковороды, 1 съемная ручка, Покрытие антипригарное</t>
  </si>
  <si>
    <t>Набор сковородок Tefal Ingenio 4175820 24-28см</t>
  </si>
  <si>
    <t>Набор сковородок, Tefal, Ingenio 4175820, 24-28см, 2 Сковороды, 1 съемная ручка, Покрытие антипригарное, Красный</t>
  </si>
  <si>
    <t>Набор посуды Tefal Primary E308S474 4 предмета</t>
  </si>
  <si>
    <t>Набор посуды, Tefal, Primary E308S474, 4 предмета, Ковш 16 см, Кастрюля 20 см, Стеклянные крышки, Покрытие Нержавеющая сталь с зеркальной полировкой, Все типы плит</t>
  </si>
  <si>
    <t>Набор посуды Tefal Comfort + C973S474 4 предмета</t>
  </si>
  <si>
    <t>Набор посуды, Tefal, Comfort + C973S474, 4 предмета, Ковш 16 см, Кастрюля 24 см, 2 крышки</t>
  </si>
  <si>
    <t>Сковорода блинная Tefal Power 4221522 22см</t>
  </si>
  <si>
    <t>Сковорода блинная, Tefal, Power 4221522, 22см, Алюминий, Антипригарное Titanium, Для газовых/керамических/электрических плит, Фиксированная ручка, Черный</t>
  </si>
  <si>
    <t>Сковорода блинная Tefal Intense 4219522 22см</t>
  </si>
  <si>
    <t>Сковорода блинная, Tefal, Intense 4219522, 22см, Алюминий, Антипригарное Titanium non-stick 2X, Для газовых/керамических/электрических плит, Фиксированная ручка, Черный</t>
  </si>
  <si>
    <t>Сковорода Tefal Power 4221124 24см</t>
  </si>
  <si>
    <t>Сковорода, Tefal, Power 4221124, 24см, Алюминий, Антипригарное Titanium, Для газовых/керамических/электрических плит, Фиксированная ручка, Черный</t>
  </si>
  <si>
    <t>Сковорода Tefal Power 4221126 26см</t>
  </si>
  <si>
    <t>Сковорода, Tefal, Power 4221126, 26см, Диаметр 26 см, Фиксированная ручка, Антипригарное покрытие Titanium, Черный</t>
  </si>
  <si>
    <t>Сковорода Tefal Intense 4219124 24см</t>
  </si>
  <si>
    <t>Сковорода, Tefal, Intense 4219124, 24см, Алюминий, Антипригарное Titanium non-stick 2X, Для газовых/керамических/электрических плит, Фиксированная ручка, Черный</t>
  </si>
  <si>
    <t>Сковорода Tefal Power 4221128 28см</t>
  </si>
  <si>
    <t>Сковорода, Tefal, Power 4221128, 28см, Диаметр 28 см, Фиксированная ручка, Антипригарное покрытие Titanium, Черная</t>
  </si>
  <si>
    <t>Сковорода Tefal Intense 4219126 26см</t>
  </si>
  <si>
    <t>Сковорода, Tefal, Intense 4219126, 26см, Диаметр 26 см, Фиксированная ручка, Антипригарное покрытие Titanium non-stick 2X Longer, Thermo-Signal, Черный</t>
  </si>
  <si>
    <t>Сковорода блинная Tefal Cook&amp;clean 04233522 22см</t>
  </si>
  <si>
    <t>Сковорода блинная, Tefal, Cook&amp;clean 04233522, 22см, Диаметр 22 см, Материал штампованный алюминий</t>
  </si>
  <si>
    <t>Сковорода-вок Tefal Power 4221628 28см</t>
  </si>
  <si>
    <t>Сковорода-вок, Tefal, Power 4221628, 28см, Диаметр 28 см, Фиксированная ручка, Антипригарное покрытие Titanium, Черный</t>
  </si>
  <si>
    <t>Сковорода блинная Tefal Force 4218522 22см</t>
  </si>
  <si>
    <t>Сковорода блинная, Tefal, Force 4218522, 22см, Диаметр 22 см, Фиксированная ручка, Антипригарное покрытие, Thermo-Signal</t>
  </si>
  <si>
    <t>Сковорода-вок Tefal Intense 4219628 28см</t>
  </si>
  <si>
    <t>Сковорода-вок, Tefal, Intense 4219628, 28см, Диаметр 28 см, Фиксированная ручка, Антипригарное покрытие Titanium non-stick 2X Longer, Черный</t>
  </si>
  <si>
    <t>Сковорода блинная Tefal Day by Day 4216522 22см</t>
  </si>
  <si>
    <t>Сковорода блинная, Tefal, Day by Day 4216522, 22см, Антипригарное покрытие</t>
  </si>
  <si>
    <t>Сковорода Tefal Day by Day 4216122 22см</t>
  </si>
  <si>
    <t>Сковорода, Tefal, Day by Day 4216122, 22см, Алюминий, Антипригарное покрытие, Индикатор нагрева Thermo-Signal</t>
  </si>
  <si>
    <t>Сковорода Tefal Force 4218022 22см</t>
  </si>
  <si>
    <t>Сковорода, Tefal, Force 4218022, 22см, Диаметр 22 см, Фиксированная ручка, Антипригарное покрытие, Thermo-Signal, Черный</t>
  </si>
  <si>
    <t>Сковорода-вок Tefal Performa 4190628 28см</t>
  </si>
  <si>
    <t>Сковорода-вок, Tefal, Performa 4190628, 28см, Алюминий, Антипригарное покрытие, Индукция</t>
  </si>
  <si>
    <t>Сковорода Tefal Force 4218026 26см</t>
  </si>
  <si>
    <t>Сковорода, Tefal, Force 4218026, 26см, Диаметр 26 см, Фиксированная ручка, Антипригарное покрытие, Thermo-Signal, Черный</t>
  </si>
  <si>
    <t>Сковорода Tefal Day by Day 4216124 24см</t>
  </si>
  <si>
    <t>Сковорода, Tefal, Day by Day 4216124, 24см, Алюминий, Антипригарное покрытие, Индикатор нагрева Thermo-Signal</t>
  </si>
  <si>
    <t>Сковорода Tefal Force 4218024 24см</t>
  </si>
  <si>
    <t>Сковорода, Tefal, Force 4218024, 24см, Диаметр 24 см, Фиксированная ручка, Антипригарное покрытие, Thermo-Signal, Черный</t>
  </si>
  <si>
    <t>Сковорода Tefal Day by Day 4216126 26см</t>
  </si>
  <si>
    <t>Сковорода, Tefal, Day by Day 4216126, 26см, Алюминий, Антипригарное покрытие, Индикатор нагрева Thermo-Signal</t>
  </si>
  <si>
    <t>Сковорода Tefal Force 4218028 28см</t>
  </si>
  <si>
    <t>Сковорода, Tefal, Force 4218028, 28см, Диаметр 28 см, Фиксированная ручка, Антипригарное покрытие, Thermo-Signal, Черный</t>
  </si>
  <si>
    <t>Сковорода Tefal Force 4218924 24см</t>
  </si>
  <si>
    <t>Сковорода, Tefal, Force 4218924, 24см, Диаметр 24 см, С крышкой, Фиксированная ручка, Антипригарное покрытие, Thermo-Signal, Черный</t>
  </si>
  <si>
    <t>Сковорода Tefal Day by Day 4216128 28см</t>
  </si>
  <si>
    <t>Сковорода, Tefal, Day by Day 4216128, 28см, Алюминий, Антипригарное покрытие, Индикатор нагрева Thermo-Signal</t>
  </si>
  <si>
    <t>Сковорода c крышкой Tefal Easy plus 4206924 24см</t>
  </si>
  <si>
    <t>Сковорода с крышкой Tefal Day by Day 4216924 24см</t>
  </si>
  <si>
    <t>Сковорода c крышкой, Tefal, Day by Day 4216924, 24см, Алюминий, Антипригарное покрытие, Индикатор нагрева Thermo-Signal</t>
  </si>
  <si>
    <t>Сковорода-вок Tefal Day by Day 4216628 28см</t>
  </si>
  <si>
    <t>Сковорода-вок, Tefal, Day by Day 4216628, 28см, Алюминий, Антипригарное покрытие, Индикатор нагрева Thermo-Signal</t>
  </si>
  <si>
    <t>Сковорода c крышкой Tefal Day by Day 4216926 26см</t>
  </si>
  <si>
    <t>Сковорода c крышкой, Tefal, Day by Day 4216926, 26см, Алюминий, Антипригарное покрытие, Индикатор нагрева Thermo-Signal</t>
  </si>
  <si>
    <t>Сковорода Tefal Delicio E2320474 24см</t>
  </si>
  <si>
    <t>Сковорода, Tefal, Delicio E2320474, 24см, Литой алюминий, Антипригарное покрытие Titanium Pro 2x, индикатор температуры Thermo-Signal</t>
  </si>
  <si>
    <t>Сковорода-вок Tefal Force 4218628 28см</t>
  </si>
  <si>
    <t>Сковорода-вок, Tefal, Force 4218628, 28см, Диаметр 28 см, Фиксированная ручка, Антипригарное покрытие, Thermo-Signal, Черный</t>
  </si>
  <si>
    <t>Сковорода Tefal Easy Chef G2700572 26см</t>
  </si>
  <si>
    <t>Сковорода, Tefal, Easy Chef G2700572, 26см, Антипригарное покрытие Titanium 2X, Индикатор Thermo-Signal, Индукция</t>
  </si>
  <si>
    <t>Сковорода Tefal Maxima 4222122 22см</t>
  </si>
  <si>
    <t>Сковорода, Tefal, Maxima 4222122, 22см, , Диаметр 22 см, Фиксированная ручка, Без крышки, Совместима со всеми типами плит, Антипригарное покрытие, Thermo-Signal, Бронзовый</t>
  </si>
  <si>
    <t>Сковорода Tefal Delicio E2320574 26см</t>
  </si>
  <si>
    <t>Сковорода, Tefal, Delicio E2320574, 26см, Литой алюминий, Антипригарное покрытие Titanium Pro 2x, индикатор температуры Thermo-Signal</t>
  </si>
  <si>
    <t>Сковорода блинная Tefal Maxima 4222525 25см</t>
  </si>
  <si>
    <t>Сковорода блинная, Tefal, Maxima 4222525, 25см, Алюминий, Антипригарное покрытие Titanium, Для всех типов плит, Фиксированная ручка, Бронзовый</t>
  </si>
  <si>
    <t>Сковорода Tefal Maxima 4222124 24см</t>
  </si>
  <si>
    <t>Сковорода, Tefal, Maxima 4222124, 24см, Алюминий, Антипригарное покрытие Titanium, Для всех типов плит, Фиксированная ручка, Бронзовый</t>
  </si>
  <si>
    <t>Сковорода Tefal Ultra+ 4223124 24см</t>
  </si>
  <si>
    <t>Сковорода, Tefal, Ultra+ 4223124, 24см, Диаметр 24 см, Совместимость с плитами все включая индукцию, Антипригарное покрытие</t>
  </si>
  <si>
    <t>Сотейник Tefal Just 4215224 24см</t>
  </si>
  <si>
    <t>Сотейник, Tefal, Just 4215224, 24см, Сотейник, Диаметр 24 см, Фиксированная ручка, Крышка в комплекте, Черный</t>
  </si>
  <si>
    <t>Сковорда-гриль Tefal Delicio E2324074 26см</t>
  </si>
  <si>
    <t>Сковорда-гриль, Tefal, Delicio E2324074, 26см, , Антипригарное покрытие Titanium, индикатор температуры Thermo-Signal, Индукция</t>
  </si>
  <si>
    <t>Сковорода Tefal Delicio E2320674 28см</t>
  </si>
  <si>
    <t>Сковорода, Tefal, Delicio E2320674, 28см, Диаметр 28 см, Антипригарное покрытие, Подходит для мытья в посудомоечной машине, Черный</t>
  </si>
  <si>
    <t>Сковорода Tefal Maxima 4222126 26см</t>
  </si>
  <si>
    <t>Сковорода, Tefal, Maxima 4222126, 26см, Алюминий, Антипригарное покрытие Titanium, Для всех типов плит, Фиксированная ручка, Бронзовый</t>
  </si>
  <si>
    <t>Сковорода Tefal Simplissima 4191126 26см</t>
  </si>
  <si>
    <t>Сковорода, Tefal, Simplissima 4191126, 26см, Алюминий, Антипригарное покрытие, Индикатором температуры Thermo-Spot®</t>
  </si>
  <si>
    <t>Сковорода Tefal Maxima 4222128 28см</t>
  </si>
  <si>
    <t>Сковорода, Tefal, Maxima 4222128, 28см, Алюминий, Антипригарное покрытие Titanium, Для всех типов плит, Фиксированная ручка, Бронзовый</t>
  </si>
  <si>
    <t>Сковорода-вок Tefal Ultra+ 4223628 28см</t>
  </si>
  <si>
    <t>Сковорода-вок, Tefal, Ultra+ 4223628, 28см, Диаметр 28 см, Совместимость с плитами все включая индукцию, Антипригарное покрытие</t>
  </si>
  <si>
    <t>Сковорода-вок Tefal Maxima 4222628 28см</t>
  </si>
  <si>
    <t>Сковорода-вок, Tefal, Maxima 4222628, 28см, Алюминий, Антипригарное покрытие Titanium, Для всех типов плит, Фиксированная ручка, Бронзовый</t>
  </si>
  <si>
    <t>Сотейник Tefal Maxima 4222224 24см</t>
  </si>
  <si>
    <t>Форма для выпечки Tefal Easy Grip J1629614 23см</t>
  </si>
  <si>
    <t>Форма для выпечки, Tefal, Easy Grip J1629614, 23см, Углеродистая сталь с антипригарным покрытием.</t>
  </si>
  <si>
    <t>Форма для кекса Tefal Delibake J1640174 30см</t>
  </si>
  <si>
    <t>Форма для кекса, Tefal, Delibake J1640174, 30см, Углеродная сталь, Красный</t>
  </si>
  <si>
    <t>Противень Tefal Easy Grip J1627114 26х36см</t>
  </si>
  <si>
    <t>Противень, Tefal, Easy Grip J1627114, 26х36см, Углеродная сталь, Антипригарное покрытие, Черный</t>
  </si>
  <si>
    <t>Форма для запекания Tefal Easy Grip J1627414 25х42см</t>
  </si>
  <si>
    <t>Форма для запекания, Tefal, Easy Grip J1627414, 25х42см, Углеродная сталь, Серый металлический</t>
  </si>
  <si>
    <t>Форма для запекания Tefal Success J1600502 19х25см</t>
  </si>
  <si>
    <t>Форма для запекания, Tefal, Success J1600502, 19х25см, Алюминий, Антипригарное покрытие, Коричневый</t>
  </si>
  <si>
    <t>Форма для запекания Tefal Easy Grip J1627314 24х35см</t>
  </si>
  <si>
    <t>Форма для запекания, Tefal, Easy Grip J1627314, 24х35см, Углеродная сталь, Серый металлический</t>
  </si>
  <si>
    <t>Проводной вертикальный пылесос Kitfort КТ-5118-2 бело-салатовый</t>
  </si>
  <si>
    <t>Проводной вертикальный пылесос Kitfort КТ-525-3 зеленый</t>
  </si>
  <si>
    <t>Проводной вертикальный пылесос Kitfort КТ-586-2 Голубой</t>
  </si>
  <si>
    <t>Проводной вертикальный пылесос, Kitfort, КТ-586-2, Сухой тип уборки, Контейнер, Емкость пылесборника 1.2 л, Насадки 3шт (для пола и ковров, щелевая, щетка), Потребляемая мощность 600 Вт, Мощность всасывания 400 Вт, Длина шнура 5м, Голубой</t>
  </si>
  <si>
    <t>Проводной вертикальный пылесос Scarlett SC-VC80H23</t>
  </si>
  <si>
    <t>Проводной вертикальный пылесос, Scarlett, SC-VC80H23, Мощность 600 Вт, Емкость пылесборника 0.5 л, Вертикальное хранение, Белый</t>
  </si>
  <si>
    <t>Проводной вертикальный пылесос Kitfort КТ-5105-1 бело-фиолетовый</t>
  </si>
  <si>
    <t>Проводной вертикальный пылесос, Kitfort, КТ-5105-1, Сухой тип уборки, Емкость пылесборника 0.9л, 3 насадки, Потребляемая мощность 600 Вт, Длина шнура 5м, Бело-фиолетовый</t>
  </si>
  <si>
    <t>Беспроводной вертикальный пылесос Kitfort КТ-5122</t>
  </si>
  <si>
    <t>Беспроводной вертикальный пылесос, Kitfort, КТ-5122, Сухая уборка, Контейнер, Пылесборник 0.5л, Емкость аккумулятора 2200 мА*ч, Уровень шума 72 дБ, Время работы от аккумулятора 40 мин, Мощность 250 Вт, Черный</t>
  </si>
  <si>
    <t>Беспроводной вертикальный пылесос Redmond VH1311</t>
  </si>
  <si>
    <t>Беспроводной вертикальный пылесос, Redmond, VH1311, Емкость пылесборника 0.6л, Сухая уборка, Сила всасывания 26000 Па, Питание от аккумулятора, Уровень шума 78 дБ, Емкость аккумулятора 2000 мА*ч, Потребляемая мощность 350 Вт, Серый</t>
  </si>
  <si>
    <t>Беспроводной вертикальный пылесос Kitfort КТ-598</t>
  </si>
  <si>
    <t>Беспроводной вертикальный пылесос, Kitfort, КТ-598, Влажная и сухая уборка, Контейнер, Пылесборник 0.35л, Емкость аккумулятора 2500 мА*ч, Уровень шума 84 дБ, Время работы от аккумулятора 25 мин, Мощность 215 Вт, Черный/фиолетовый</t>
  </si>
  <si>
    <t>Беспроводной вертикальный пылесос Tefal TY9639WO</t>
  </si>
  <si>
    <t>Беспроводной вертикальный пылесос, Tefal, TY9639WO, Время работы 35 мин , Батарея 22.2 В , Вес 2.7 кг, Гибкий корпус , Фильтрация 99.9 %, Фиолетовый</t>
  </si>
  <si>
    <t>Робот-пылесос Tefal RG8227WH</t>
  </si>
  <si>
    <t>Робот-пылесос, Tefal, RG8227WH, Автономная работа 150 мин, Время зарядки 6 часов, Емкость контейнера для пыли 0,44л, Уровень шума 70 дБ, Белый</t>
  </si>
  <si>
    <t>Робот-пылесос Tefal RG8275WH</t>
  </si>
  <si>
    <t>Робот-пылесос, Tefal, RG8275WH, Сухая и влажная уборка, Мощная центральная турбощетка, Автономная работа 150 мин, Время зарядки 6 часов, Емкость контейнера для пыли 0,44л, Уровень шума 70 дБ, Черный</t>
  </si>
  <si>
    <t>Робот-пылесос Redmond RV-R290 Черный</t>
  </si>
  <si>
    <t>Робот-пылесос, Redmond, RV-R290, Мощность всасывания 13 Вт, Емкость аккумулятора 800 mAh, Объем пылесборника 0,25 л, 3 режима работы, 5 датчиков, Черный</t>
  </si>
  <si>
    <t>Робот-пылесос Redmond RV-R640S Белый</t>
  </si>
  <si>
    <t>Робот-пылесос, Redmond, RV-R640S, Влажная сухая уборка, Мощность всасывания 20 Вт, WI-fi, Емкость аккумулятора 2600 mAh, 16 датчиков, Белый</t>
  </si>
  <si>
    <t>Робот-пылесос Tefal RG7365WH</t>
  </si>
  <si>
    <t>Робот-пылесос, Tefal, RG7365WH, Мощность всасывания 1300 ПА, Время работы до 150 мин, 3 режима работы, Контейнер для пыли 0,25 л, Wi-Fi, Набор для влажной уборки с2-мя тряпками , Гироскоп + карта, Черный</t>
  </si>
  <si>
    <t>Робот-пылесос Tefal RG7687WH</t>
  </si>
  <si>
    <t>Робот-пылесос, Tefal, RG7687WH, Мощность всасвания 2700 ПА, Время работы до 2 часов 30 м, 3 режима работы, Контейнер для пыли 0,4 л, Выбор и ограничение зоны уборки, Wi-Fi, Набор для влажной уборки с 2-мя тряпками, Интеллектуальная навигация, Совместим с Алиса, Белый</t>
  </si>
  <si>
    <t>Паровая швабра Kitfort КТ-1016</t>
  </si>
  <si>
    <t>Паровая швабра, Kitfort, КТ-1016, Мощность 1300 Вт, Ёмкость резервуара 380 мл, Время нагрева 17 с, Белый</t>
  </si>
  <si>
    <t>Утюг Scarlett SC-SI30P11</t>
  </si>
  <si>
    <t>Утюг, Scarlett, SC-SI30P11, Мощность 2000 Вт, Паровой удар 120 г/мин, Антипригарное покрытие, Противокапельная система, Вертикальное отпаривание, Длина сетевого шнура 160 см, Мятный</t>
  </si>
  <si>
    <t>Утюг Scarlett SC-SI30K25</t>
  </si>
  <si>
    <t>Утюг, Scarlett, SC-SI30K25, Мощность 2200 Вт, Паровой удар 120 г/мин, Керамическая подошва KeramoPro, Система защиты от накипи, Розовый</t>
  </si>
  <si>
    <t>Утюг Centek CT-2315 Черный</t>
  </si>
  <si>
    <t>Утюг Centek CT-2350 Синий</t>
  </si>
  <si>
    <t>Утюг Centek CT-2359 Красный</t>
  </si>
  <si>
    <t>Утюг Redmond RI-C292 Черный</t>
  </si>
  <si>
    <t>Утюг, Redmond, RI-C292, 2200 Вт, Автоотключение, Покрытие подошвы керамика, Объем резервуара для воды 240 мл, Паровой удар 140 г/мин, Постоянная подача пара 40 г/мин, Черный</t>
  </si>
  <si>
    <t>Утюг Redmond RI-C293</t>
  </si>
  <si>
    <t>Утюг, Redmond, RI-C293, Механический, 220W, Керамическая подошва, Паровой удар 140 г/мин, Длина шнура 190 см, Черный и серебро</t>
  </si>
  <si>
    <t>Утюг Redmond RI-C287</t>
  </si>
  <si>
    <t>Утюг, Redmond, RI-C287, 2300 Вт, Покрытие подошвы керамика, Объем резервуара для воды 300 мл, Паровой удар 150 г/мин, Постоянная подача пара 40 г/мин, Черный/голубой</t>
  </si>
  <si>
    <t>Утюг Tefal FV2838E0</t>
  </si>
  <si>
    <t>Утюг, Tefal, FV2838E0, 2400 Вт, Паровой удар 180 г/мин, Уровень подачи пара (от 10 до 35 г/мин)</t>
  </si>
  <si>
    <t>Утюг Redmond SkyIron RI-C265S Серый</t>
  </si>
  <si>
    <t>Утюг, Redmond, SkyIron RI-C265S, Мощность 2500 Вт, Автоотключение, Управление со смартфона, Покрытие подошвы керамика, Объем резервуара для воды 300 мл, Паровой удар 150 г/мин, Постоянная подача пара 50 г/мин, Серый</t>
  </si>
  <si>
    <t>Утюг Redmond SkyIron RI-C255S Голубой</t>
  </si>
  <si>
    <t>Утюг, Redmond, SkyIron RI-C255S, Дистанционный или механический тип управления, Объем резервуара для воды 300 мл, Постоянная подача пара 50 г/мин, Керамика, Вертикальное отпаривание, Автоотключение, Функция самоочистки, Мощность 2500 Вт, Длина шнура электропитания 3м, Голубой</t>
  </si>
  <si>
    <t>Утюг Tefal FV5697E1</t>
  </si>
  <si>
    <t>Утюг, Tefal, FV5697E1, Мощность 3000 Вт, Паровой удар 270 г/мин, Подача пара 50 г/мин, Материал подошвы Durilium Airglide Autoclean, Автоотключение, Противокапельная система</t>
  </si>
  <si>
    <t>Утюг Tefal FV9835E0</t>
  </si>
  <si>
    <t>Утюг, Tefal, FV9835E0, 3000 Вт, Паровой удар 240 г/мин, Уровень подачи пара 55 г/мин</t>
  </si>
  <si>
    <t>Парогенератор Tefal SV6110E0</t>
  </si>
  <si>
    <t>Парогенератор, Tefal, SV6110E0, Мощность 2200 Вт, Давление 5 бар, Время нагрева 120 сек, Паровой удар 260 г/мин, Подача пара 110 г/мин, Белый-бордовый</t>
  </si>
  <si>
    <t>Парогенератор Tefal GV9221E0</t>
  </si>
  <si>
    <t>Парогенератор, Tefal, GV9221E0, 2600 Вт, Паровой удар 550 г/мин, Уровень подачи пара 140 г/мин, Время нагрева 2 мин, Белый-синий</t>
  </si>
  <si>
    <t>Парогенератор Rowenta DG9266F0</t>
  </si>
  <si>
    <t>Парогенератор, Rowenta, DG9266F0, 2800 Вт, Паровой удар 600 г/мин, Уровень подачи пара 150 г/мин, Время нагрева 2 мин, 5 авто программ, Черный-зеленый</t>
  </si>
  <si>
    <t>Отпариватель ручной Scarlett SC-GS135S04</t>
  </si>
  <si>
    <t>Отпариватель ручной, Scarlett, SC-GS135S04, Мощность 1400 Вт, Резервуар для воды, 200 мл, Регулируемый пар до 50 г/мин, Готовность к работе, 25 сек, Длина электрошнура, 1.6 м, Покрытие подошвы пластик, Синий</t>
  </si>
  <si>
    <t>Отпариватель ручной Scarlett SC-GS135S11</t>
  </si>
  <si>
    <t>Отпариватель ручной, Scarlett, SC-GS135S11, Мощность 1400 Вт, Резервуар для воды, 60 мл, Регулируемый пар до 40 г/мин, Готовность к работе, 30 сек, Длина электрошнура, 1.6 м, Покрытие подошвы пластик, Фиолетовый</t>
  </si>
  <si>
    <t>Отпариватель ручной Kitfort КТ-916-1 голубой</t>
  </si>
  <si>
    <t>Отпариватель ручной, Kitfort, КТ-916-1, Объем 260 мл, 2 режима, Подача пара 15 г/мин, Время нагрева 40 сек, Длина шнура 1.7м, Мощность 1000 Вт, Голубой</t>
  </si>
  <si>
    <t>Отпариватель ручной Kitfort КТ-984-3 бирюзовый</t>
  </si>
  <si>
    <t>Отпариватель ручной Kitfort КТ-929-2 черно-коричневый</t>
  </si>
  <si>
    <t>Отпариватель ручной, Kitfort, КТ-929-2, Объем 240 мл, 1 режим, Подача пара 20 г/мин, Время нагрева 45 сек, Длина шнура 1.9м, Мощность 1600 Вт, Черно-коричневый</t>
  </si>
  <si>
    <t>Отпариватель ручной Tefal DV9001E0</t>
  </si>
  <si>
    <t>Отпариватель ручной, Tefal, DV9001E0, Мощность 950 Вт, Время работы 10 мин, Резервуар для воды 50 мл, Серый-черный</t>
  </si>
  <si>
    <t>Отпариватель ручной Tefal DT6130E0</t>
  </si>
  <si>
    <t>Отпариватель ручной, Tefal, DT6130E0, 1300 Вт, Уровень подачи пара до 20 г/мин, 1 режим отпаривания, Время нагрева 30 сек, Объем бака 0.07л, Белый-синий</t>
  </si>
  <si>
    <t>Отпариватель ручной Tefal DT2024E0</t>
  </si>
  <si>
    <t>Отпариватель ручной, Tefal, DT2024E0, Мощность 1300 Вт, Подача пара 20 г/мин, Резервуар для воды 70 мл, Двусторонняя магнитная насадка, Зеленый</t>
  </si>
  <si>
    <t>Отпариватель ручной Tefal DT7005E0</t>
  </si>
  <si>
    <t>Отпариватель ручной, Tefal, DT7005E0, Мощность 1100 Вт, Подача пара 17 г/мин, Резервуар для воды 150 мл, Время работы 8 мин, Белый-бордовый</t>
  </si>
  <si>
    <t>Отпариватель Centek CT-2385 Фиолетовый</t>
  </si>
  <si>
    <t>Отпариватель, Centek, CT-2385, 2200 Вт, Объем 2.5л, Большой бак, Давление 2бар, 2 штанги, 10 режимов, Фиолетовый</t>
  </si>
  <si>
    <t>Отпариватель ручной Russell Hobbs 28040-56</t>
  </si>
  <si>
    <t>Отпариватель ручной, Russell Hobbs, 28040-56, Мощность 1800W, Постоянная подача пара 32 г/мин, Керамическая подошва, Скорость нагрева 45с, Автоотключение, Коричневый</t>
  </si>
  <si>
    <t>Отпариватель Tefal IT2460E0</t>
  </si>
  <si>
    <t>Отпариватель, Tefal, IT2460E0, Мощность 1800 Вт, Подача пара 37 г/мин, Резервуар для воды 1.5л, Вертикальное отпаривание, Белый-Бирюзовый</t>
  </si>
  <si>
    <t>Погружной блендер Centek CT-1341 Черный</t>
  </si>
  <si>
    <t>Погружной блендер, Centek, CT-1341, 600W, Турбо режим, Специальная заточка лезвий, Черный</t>
  </si>
  <si>
    <t>Погружной блендер Scarlett SC-HB42F65</t>
  </si>
  <si>
    <t>Погружной блендер, Scarlett, SC-HB42F65, Тип погружной, Мощность 700W, Количество скоростных режимов 1,Скорость работы 15000об/мин, Длина электрошнура 1.2м, Белый</t>
  </si>
  <si>
    <t>Погружной блендер Kitfort КТ-3041-2 черно-салатовый</t>
  </si>
  <si>
    <t>Погружной блендер, Kitfort, КТ-3041-2, Мощность 350 Вт, 2 скорости, 3 насадки, Мерный стакан 700 мл, Черный-Салатовый</t>
  </si>
  <si>
    <t>Погружной блендер Scarlett SC-HB42M33</t>
  </si>
  <si>
    <t>Погружной блендер, Scarlett, SC-HB42M33, Мощность 700 Вт, 2 скоростных режима, Емкость измельчителя 0,6 л, Мерный стакан 0.6л, Венчик, Белый</t>
  </si>
  <si>
    <t>Погружной блендер Scarlett SC-HB42F39</t>
  </si>
  <si>
    <t>Погружной блендер, Scarlett, SC-HB42F39, Мощность 750 Вт, 2 режима, Режим TURBO, Емкость мини-измельчителя 0.6 л, Венчик для взбивания, Черный</t>
  </si>
  <si>
    <t>Погружной блендер Scarlett SC-HB42F56</t>
  </si>
  <si>
    <t>Погружной блендер, Scarlett, SC-HB42F56, Мощность 700 Вт, 20 скоростных режимов, Емкость измельчителя 0.6 л, Мерный стакан 0.6 л, Венчик, Черный</t>
  </si>
  <si>
    <t>Измельчитель Centek CT-1394</t>
  </si>
  <si>
    <t>Измельчитель, Centek, CT-1394, 600Вт, 2 скорости, Стеклянная чаша, 1.5л, Разборные ножи, Сталь</t>
  </si>
  <si>
    <t>Погружной блендер Centek CT-1338 Черный Стальной</t>
  </si>
  <si>
    <t>Погружной блендер, Centek, CT-1338, 1300W, DC мотор, Регулятор Мощности, с LED, Стакан, Чоппер, Венчик, Черный/Стальной</t>
  </si>
  <si>
    <t>Стационарный блендер Centek CT-1327 Черный</t>
  </si>
  <si>
    <t>Стационарный блендер, Centek, CT-1327, 1000 Вт, 3 скор.+импульс, Стекл стакан 1,5л, Тройное лезвие, Черный</t>
  </si>
  <si>
    <t>Погружной блендер Redmond BH400</t>
  </si>
  <si>
    <t>Погружной блендер, Redmond, BH400, Погружной, Электромеханическое управление, Плавная регулировка скорости, Скорость работы 7250-15300 об/мин, Серый</t>
  </si>
  <si>
    <t>Погружной блендер Redmond BH401</t>
  </si>
  <si>
    <t>Погружной блендер, Redmond, BH401, Погружной, Электромеханичесое управление, 6 скоростей, Скорость работы 12000–15000 об/мин, Режим турбо, Плавная регулировка скорости, Серый</t>
  </si>
  <si>
    <t>Погружной блендер Moulinex DD65CD32</t>
  </si>
  <si>
    <t>Погружной блендер, Moulinex, DD65CD32, Мощность 800 Вт, 20 скоростей, Турбо-режим, Измельчитель 0,5 л, Металлический корпус, Подсветка скоростей, Серый</t>
  </si>
  <si>
    <t>Погружной блендер Redmond BH402</t>
  </si>
  <si>
    <t>Погружной блендер, Redmond, BH402, Погружной, Электромеханическое управление, 6 скоростей, Режим турбо, Плавная регулировка скорости, Скорость работы - 12000–15000 об/мин, Синий</t>
  </si>
  <si>
    <t>Блинница настольная Russell Hobbs 20920-56</t>
  </si>
  <si>
    <t>Блинница настольная, Russell Hobbs, 20920-56, Мощность 1200W, Металл, Пластик, Диаметр 30см, Световая индикация нагрева, Регулятор температуры, Антипригарное покрытие, Черный</t>
  </si>
  <si>
    <t>Блинница настольная Tefal PY559312</t>
  </si>
  <si>
    <t>Блинница настольная, Tefal, PY559312, Мощность 1000Вт, 6 мини-блинчиков, 1 половник, Желтый/черный</t>
  </si>
  <si>
    <t>Пакеты вакуумные Redmond RAM-VR01</t>
  </si>
  <si>
    <t>Пакеты вакуумные, Redmond, RAM-VR01, Рулон, Ширина 22 см, Длина 6м, Рабочий диапазон температур от -20°C до +100°C, Бесцветный</t>
  </si>
  <si>
    <t>Вакууматор Redmond RVS-M020 серый металлик</t>
  </si>
  <si>
    <t>Вакууматор, Redmond, RVS-M020, Мощность 250W, Скорость всасывания 12 л/мин, Длина термоленты 30см, Тип управления электронный, Материал корпуса нержавеющая сталь, Пластик, Серый металлик</t>
  </si>
  <si>
    <t>Вакууматор Redmond RVS-M021 серый металлик</t>
  </si>
  <si>
    <t>Вакууматор, Redmond, RVS-M021, Электронное управление, 2 уровня откачки воздуха, Скорость всасывания 12 л/мин, Пластик, Нержавеющая сталь, Длина шнура электропитания 1.2 м, Серый металлик</t>
  </si>
  <si>
    <t>Весы кухонные Redmond RS-736 Специи</t>
  </si>
  <si>
    <t>Весы кухонные, Redmond, RS-736, Электронный тип управления, Дисплей, Питание от батарей, Тип батарей CR2032, Автоотключение, Автообнуление, Индикация перегрузки, Рисунок специи</t>
  </si>
  <si>
    <t>Весы кухонные Scarlett SC-KS57P63</t>
  </si>
  <si>
    <t>Весы кухонные, Scarlett, SC-KS57P63, Материал стекло, Макс вес 8 кг, Деления 1 г, LCD-дисплей, 1 батарейка типа CR2032 (в комплекте), Черный</t>
  </si>
  <si>
    <t>Антипригарное Мультипокрытие Redmond Ecoglass MC5 Черный</t>
  </si>
  <si>
    <t>Антипригарное Мультипокрытие, Redmond, Ecoglass MC5, Стекловолокно, Толщина 0.1 мм, Габариты 500  330 мм, Черный</t>
  </si>
  <si>
    <t>Антипригарное Мультипокрытие Redmond Ecoglass MC4 Черный</t>
  </si>
  <si>
    <t>Антипригарное Мультипокрытие, Redmond, Ecoglass MC4, Стекловолокно, Толщина 0.1 мм, Габариты 600  330 мм, Черный</t>
  </si>
  <si>
    <t>Сэндвичница Russell Hobbs 24530-56</t>
  </si>
  <si>
    <t>Сэндвичница, Russell Hobbs, 24530-56, Мощность 700W, Антипригарное покрытие пластин, Алюминиевые пластины, Нержавеющая сталь, Пластик, Термостойкие ручки, Черный</t>
  </si>
  <si>
    <t>Гриль Redmond SteakMaster RGM-M814 Серебро</t>
  </si>
  <si>
    <t>Гриль, Redmond, SteakMaster RGM-M814, 1950 Вт, Материал корпуса металл/пластик, Тип покрытия панелей антипригарное, Диапазон температур нагрева до 230°С, Угол открытия крышки 180°, Съемные панели, Серебро</t>
  </si>
  <si>
    <t>Гриль Centek CT-1464</t>
  </si>
  <si>
    <t>Гриль, Centek, CT-1464, 2000 Вт, 1 жаровня, 297х235мм, Антипригар, Нерж отделка, Макс 240°С, Черный/стальной</t>
  </si>
  <si>
    <t>Гриль Tefal GC242832</t>
  </si>
  <si>
    <t>Гриль, Tefal, GC242832, Мощность 1600 Вт, 3 программы, Механическое управление, Черный</t>
  </si>
  <si>
    <t>Гриль Centek CT-1474</t>
  </si>
  <si>
    <t>Гриль, Centek, CT-1474, 2100W, 297х230мм, 2 сменные пластины, Антипригарное покрытие, Черный/стальной</t>
  </si>
  <si>
    <t>Гриль Redmond SteakMaster RGM-M822 Черный/сталь</t>
  </si>
  <si>
    <t>Гриль, Redmond, SteakMaster RGM-M822, Мощность 1950 Вт, Съемные панели, Диапазон температур нагрева 0-230°С, Черный/сталь</t>
  </si>
  <si>
    <t>Гриль Redmond SteakMaster RGM-M817D Черный/сталь</t>
  </si>
  <si>
    <t>Гриль, Redmond, SteakMaster RGM-M817D, Мощность 2000 Вт, ЖК дисплей, Съемные панели, Диапазон температур 90-230°С, Угол открытия крышки 180°, Черный/сталь</t>
  </si>
  <si>
    <t>Гриль Tefal GC740B30</t>
  </si>
  <si>
    <t>Гриль, Tefal, GC740B30, Мощность 2000Вт, 3 автоматические программы, Ручной режим, Размер рабочей поверхности 30x20 см, Регулируемый термостат 120 °C-270 °C, Стальной</t>
  </si>
  <si>
    <t>Гриль Tefal Health Grill Comfort GC306012</t>
  </si>
  <si>
    <t>Гриль, Tefal, Health Grill Comfort GC306012, Мощность 2000Вт, Съемные панели + поддон для жира, Использование в положении барбекю, Съемные панели, Стальной</t>
  </si>
  <si>
    <t>Гриль Tefal GC706D34</t>
  </si>
  <si>
    <t>Гриль, Tefal, GC706D34, Мощность 2000 Вт, 6 автоматических программ, Съемные панели, Ручной режим, 5 уровней температуры, Черный/сталь</t>
  </si>
  <si>
    <t>Гриль Tefal GC712834</t>
  </si>
  <si>
    <t>Гриль, Tefal, GC712834, Мощность 2000 Вт, 6 автоматических программ, Съемные панели + поддон, Индикатор степени прожарки, Размеры пластины 30x20 см, Черный</t>
  </si>
  <si>
    <t>Гриль Redmond SteakMaster RGM-G850P Черный</t>
  </si>
  <si>
    <t>Гриль, Redmond, SteakMaster RGM-G850P, Мощность 2000 Вт, Материал корпуса металл/пластик, Тип покрытия панелей антипригарное, Дисплей с ЖК подсветкой, 7 авто прог, Диапазон температур нагрева 80-230°С, Угол открытия крышки 180°, Черный</t>
  </si>
  <si>
    <t>Кофемолка Centek CT-1360 Белый</t>
  </si>
  <si>
    <t>Кофемолка Centek CT-1358 Черный</t>
  </si>
  <si>
    <t>Кофемолка, Centek, CT-1358, Мощность 200Вт, 60 г, 6 чашек ароматного кофе, Прозрачная крышка, Черный</t>
  </si>
  <si>
    <t>Кофемолка Centek CT-1359 Стальной</t>
  </si>
  <si>
    <t>Кофемолка, Centek, CT-1359, Мощность 250 Вт, 70г, 7 чашек, Уникальная Форма, Прозрачная крышка, Сталь</t>
  </si>
  <si>
    <t>Кофемолка Krups F2034232</t>
  </si>
  <si>
    <t>Кофемолка, Krups, F2034232, Мощность 200Вт, Вместимость 75г, Ножи из нержавеющей стали, Черный</t>
  </si>
  <si>
    <t>Кухонная машина Moulinex FP244110</t>
  </si>
  <si>
    <t>Кухонная машина, Moulinex, FP244110, Мощност 700 Вт, Общий объем чаш 2.4 л, Насадка для теста, Грубое измельчение, Терка, Белый</t>
  </si>
  <si>
    <t>Микроволновая печь Centek CT-1575 Черный</t>
  </si>
  <si>
    <t>Микроволновая печь, Centek, CT-1575, 20л, Мощность 700т, Мех управление, Подсветка, Таймер, 6 режимов, Тарелка 245мм, Черный</t>
  </si>
  <si>
    <t>Микроволновая печь Centek CT-1559 Черный</t>
  </si>
  <si>
    <t>Микроволновая печь, Centek, CT-1559, Мощность 700 Вт, 20л, 6 уровней мощности, Таймер, Подсветка, Открыван дверцы ручкой, Черный</t>
  </si>
  <si>
    <t>Мультиварка, Redmond, MC103, Объем чаши 3л, 11 автоматических программ, Антипригарное покрытие, Мощность 500 Вт, Автоподогрев, Таймер, Пастеризация, Стерилизация, Длина шнура 1.2м, Черный/стальной</t>
  </si>
  <si>
    <t>Мультиварка Redmond RMC-M52 Черный</t>
  </si>
  <si>
    <t>Мультиварка, Redmond, RMC-M52, 700 Вт, Автоматических программ 17, Покрытие чаши антипригарное DAIKIN® (Япония), Объем чаши 5 л, Дисплей LED, Сталь-Черный</t>
  </si>
  <si>
    <t>Мультиварка Redmond RMC-M4516 Черный</t>
  </si>
  <si>
    <t>Мультиварка, Redmond, RMC-M4516, 860 Вт, Автоматических программ 14, Покрытие чаши антипригарное DAIKIN, Объем чаши 5 л, Полезный объем чаши 3,5 л, Дисплей LED, Черный</t>
  </si>
  <si>
    <t>Мультиварка Moulinex MK611832</t>
  </si>
  <si>
    <t>Мультиварка, Moulinex, MK611832, Мощность 750 Вт, 10 программ приготовления, Емкость чаши 4 л, Антипригарное покрытие, Черный</t>
  </si>
  <si>
    <t>Мультиварка Moulinex CE5A0F32</t>
  </si>
  <si>
    <t>Мультиварка, Moulinex, CE5A0F32, Объем 5л, Кнопочное управление, 21 программа, Поддержание температуры, Отложенный старт, Теновый нагрев, Мощность 1000 Вт, Бронзовый/черный</t>
  </si>
  <si>
    <t>Газовая плита Centek CT-1522 Белый</t>
  </si>
  <si>
    <t>Газовая плита, Centek, CT-1522, 3 конфорки, БЕЗ сменных форсунок, Белый</t>
  </si>
  <si>
    <t>Индукционная плита Redmond RIC-4601</t>
  </si>
  <si>
    <t>Индукционная плита, Redmond, RIC-4601, Мощность 1600 Вт, 6 автоматических программ, 8 уровней мощности, Автоотключение при снятии посуды, Черный</t>
  </si>
  <si>
    <t>Сушилка для овощей и фруктов Centek CT-1658 Черный</t>
  </si>
  <si>
    <t>Сушилка для овощей и фруктов, Centek, CT-1658, Объем 4л, 270W, 5 поддонов, Механическое управление, Черный</t>
  </si>
  <si>
    <t>Планетарный миксер Centek CT-1124 Черный Стальной</t>
  </si>
  <si>
    <t>Планетарный миксер, Centek, CT-1124, Мощность 600 Вт, 5 скоростей +турбо, Чаша 3.0л, Черный/Стальной</t>
  </si>
  <si>
    <t>Планетарный миксер Centek CT-1139 Бежевый</t>
  </si>
  <si>
    <t>Планетарный миксер, Centek, CT-1139, Мощность 1300Вт, Чаша 5.1л, 3 насадки, 6 скоростей, Бежевый/хром</t>
  </si>
  <si>
    <t>Планетарный миксер Kitfort КТ-1350</t>
  </si>
  <si>
    <t>Планетарный миксер, Kitfort, КТ-1350, Максимальная мощность 1300 Вт, Стальная чаша, Объем чаши 6л, Импульсный режим, 6 скоростей, Стальной</t>
  </si>
  <si>
    <t>Панель для мультипекаря Redmond RAMB-01 Сэндвич</t>
  </si>
  <si>
    <t>Панель для мультипекаря, Redmond, RAMB-01, Сэндвич, Антипригарное покрытие, Габаритные размеры 134  236 мм, Черный</t>
  </si>
  <si>
    <t>Панель для мультипекаря Redmond RAMB-09 Палочки</t>
  </si>
  <si>
    <t>Панель для мультипекаря, Redmond, RAMB-09, Палочки, Антипригарное покрытие, Габаритные размеры 134  236 мм, Черный</t>
  </si>
  <si>
    <t>Панель для мультипекаря Redmond RAMB-12 Голландские вафли</t>
  </si>
  <si>
    <t>Панель для мультипекаря, Redmond, RAMB-12, Голландские вафли, Антипригарное покрытие, Габаритные размеры 134  236 мм, Черный</t>
  </si>
  <si>
    <t>Сэндвичница Kitfort КТ-1609</t>
  </si>
  <si>
    <t>Сэндвичница, Kitfort, КТ-1609, Мощность 640 Вт, Металл, Пластик, Антипригарное покрытие, Нагрев двусторонний, Тип управления механический, Красный</t>
  </si>
  <si>
    <t>Мультипекарь Redmond RMB-M614/1</t>
  </si>
  <si>
    <t>Мультипекарь, Redmond, RMB-M614/1, Мощность 700 Вт, Количество комплектов съемных панелей 1, Съемный поддон для сбора масла/жира, Черный</t>
  </si>
  <si>
    <t>Мультипекарь Redmond RMB-616/3 Черный</t>
  </si>
  <si>
    <t>Мультипекарь, Redmond, RMB-616/3, Мощность 700 Вт, Количество комплектов съемных панелей 3, Съемный поддон для сбора масла/жира, Покрытие панелей - антипригарное, Черный</t>
  </si>
  <si>
    <t>Мультипекарь Redmond RMB-M619/5 Черный</t>
  </si>
  <si>
    <t>Мультипекарь, Redmond, RMB-M619/5, Мощность 700 Вт, Количество комплектов съемных панелей 5, Съемный поддон для сбора масла/жира, Покрытие панелей - антипригарное, Черный</t>
  </si>
  <si>
    <t>Тостер Centek СТ-1432 Черный</t>
  </si>
  <si>
    <t>Тостер Centek СТ-1432 Белый</t>
  </si>
  <si>
    <t>Тостер Centek CT-1422 Серый</t>
  </si>
  <si>
    <t>Тостер Centek CT-1422 Белый</t>
  </si>
  <si>
    <t>Тостер, Centek, CT-1422, 50W, 7 уровней прожарки, 2 тоста, Поддон, Стоп, Подогрев, Разморозка, Белый</t>
  </si>
  <si>
    <t>Тостер Tefal TT420D30</t>
  </si>
  <si>
    <t>Тостер, Tefal, TT420D30, Мощность 900 Вт, Поддон для крошек, 7 уровней поджаривания, Подогрев, Разморозка</t>
  </si>
  <si>
    <t>Хлебопечь Redmond RBM-1908 Черный</t>
  </si>
  <si>
    <t>Хлебопечь, Redmond, RBM-1908, 450 Вт, Количество программ 19, Таймер, Смотровое окно, Размер выпечки 500/750гр, Выбор корочки, Черный</t>
  </si>
  <si>
    <t>Хлебопечь Russell Hobbs 18036-56</t>
  </si>
  <si>
    <t>Хлебопечь, Russell Hobbs, 18036-56, Мощность 660Вт, 12 программ, Таймер отсрочки выпечки на 13 часов, Комбинации программ, Автоматическое поддержание тепла в течение 1 ч, ЖК-дисплей. Размеры буханки 450гр-1кг, Белый</t>
  </si>
  <si>
    <t>Противень Redmond RAM-BP1 Серый</t>
  </si>
  <si>
    <t>Противень, Redmond, RAM-BP1, Антипригарное покрытие, Углеродная сталь, 230  220  45 мм, &gt;Можно мыть в посудомоечной машине, Серый</t>
  </si>
  <si>
    <t>Электрическая печь Redmond SkyOven RO-5706S</t>
  </si>
  <si>
    <t>Электрическая печь, Redmond, SkyOven RO-5706S, Объем камеры 35л, 16 программ, Температура приготовления 40–230°C, Гриль, Конвекция, Дистанционное управление, Длина электрошнура 1м, Стальной</t>
  </si>
  <si>
    <t>Мясорубка Redmond RMG-1245 Серый</t>
  </si>
  <si>
    <t>Мясорубка, Redmond, RMG-1245, 1340W, Нержавеющая сталь, Реверс, Защита от перегрева, Производительность до 1,6 кг/мин, Серый</t>
  </si>
  <si>
    <t>Мясорубка Centek CT-1609 Белый</t>
  </si>
  <si>
    <t>Мясорубка, Centek, CT-1609, 1550Вт, Реверс, 2 диска, Стальной нож и узлы, Белый</t>
  </si>
  <si>
    <t>Мясорубка Centek CT-1609 Черный</t>
  </si>
  <si>
    <t>Мясорубка, Centek, CT-1609, 1550Вт, Реверс, 2 диска, Стальной нож и узлы, Черный</t>
  </si>
  <si>
    <t>Мясорубка Redmond RMG-1246 Черный</t>
  </si>
  <si>
    <t>Мясорубка, Redmond, RMG-1246, Мощность 1340 Вт, Производительность 1.6 кг/мин, Количество дисков для фарша 2, Диаметр отверстий диска 5 мм/7 мм, Насадки для кеббе и колбасок, Черный</t>
  </si>
  <si>
    <t>Мясорубка Redmond RMG-1223-6 Черный</t>
  </si>
  <si>
    <t>Мясорубка, Redmond, RMG-1223-6, 1340 Вт, Производительность 1,5 кг/мин, Количество дисков для фарша 2, Насадки для кеббе и колбасок, Шинковка, Крупная мелкая терка, Черный</t>
  </si>
  <si>
    <t>Мясорубка Redmond RMG-1239-6 Черный</t>
  </si>
  <si>
    <t>Мясорубка, Redmond, RMG-1239-6, 1340 Вт, Производительность 1,6 кг/мин, Количество дисков для фарша 2, Насадки для кеббе и колбасок, Шинковка, Крупная мелкая терка, Черный</t>
  </si>
  <si>
    <t>Мясорубка Redmond RMG-1215</t>
  </si>
  <si>
    <t>Мясорубка, Redmond, RMG-1215, 1800 Вт, Производительность 2 кг/мин, Количество дисков для фарша 3, Диаметр отверстий диска 3 мм/4,5 мм/8 мм, Насадки для кеббе и колбасок, Черный</t>
  </si>
  <si>
    <t>Мясорубка Moulinex ME461132</t>
  </si>
  <si>
    <t>Мясорубка, Moulinex, ME461132, Мощность 1600 Вт, Скорость обработки мяса - 2 кг/мин, 2 решетки в комплекте, Насадки для колбасок и кеббе, Пластиковый лоток, Белый</t>
  </si>
  <si>
    <t>Мясорубка, Moulinex, ME208139, Мощность 1400 Вт, Производительность 1,7 кг/мин, 2 решетки, Белый</t>
  </si>
  <si>
    <t>Мясорубка Moulinex ME622832</t>
  </si>
  <si>
    <t>Мясорубка, Moulinex, ME622832, Мощность 2000 Вт, Производительность 2,6 кг/мин, Насадка для кеббе, Отсек для хранения аксессуаров, Черный</t>
  </si>
  <si>
    <t>Соковыжималка цитрусовая Kitfort КТ-1119</t>
  </si>
  <si>
    <t>Соковыжималка центробежная Moulinex JU420D10</t>
  </si>
  <si>
    <t>Соковыжималка центробежная, Moulinex, JU420D10, Мощность 400 Вт, 2 скорости + режим Pulse, Объем сборника мякоти 0,95л</t>
  </si>
  <si>
    <t>Соковыжималка шнековая Scarlett SC-JE50S46</t>
  </si>
  <si>
    <t>Соковыжималка шнековая, Scarlett, SC-JE50S46, Мощность 150 Вт, Диаметр горловины 43*27 мм, Резервуар для сока 700 мл, Резервуар для мякоти 550 мл, Черный</t>
  </si>
  <si>
    <t>Чайник электрический Scarlett SC-EK21S25</t>
  </si>
  <si>
    <t>Чайник электрический, Scarlett, SC-EK21S25, Мощность 1350 Вт, Объем 1.5 л, Материал корпуса: Металл, Индикатор уровня воды</t>
  </si>
  <si>
    <t>Чайник электрический Kitfort КТ-625-1 голубой</t>
  </si>
  <si>
    <t>Чайник электрический, Kitfort, КТ-625-1, Объем 1.7 л, Скрытый нагревательный элемент, Фильтр, Материал корпуса стекло\пластик, Длина шнура 0.6м, Мощность 2200 Вт, Голубой</t>
  </si>
  <si>
    <t>Чайник электрический Centek CT-0026 Синий</t>
  </si>
  <si>
    <t>Чайник электрический, Centek, CT-0026, 1.7л, 2200Вт, LED, Матовый корпус, Защита от включения без воды, Синий</t>
  </si>
  <si>
    <t>Чайник электрический Scarlett SC-EK21S76</t>
  </si>
  <si>
    <t>Чайник электрический, Scarlett, SC-EK21S76, Объем 2л, Скрытый нагревательный элемент, Металлический корпус, Длина шнура 0.6м, Мощность 1800 Вт, Красный</t>
  </si>
  <si>
    <t>Чайник электрический Centek CT-0058</t>
  </si>
  <si>
    <t>Чайник электрический, Centek, CT-0058, Стекло, 1.7л, 2200W, LED-подсветка, Отделка нерж.</t>
  </si>
  <si>
    <t>Чайник электрический Redmond RK-M1561 Белый</t>
  </si>
  <si>
    <t>Чайник электрический, Redmond, RK-M1561, Механический, Мощность 1500W, Объем 1,5л, Автоотключение, Белый</t>
  </si>
  <si>
    <t>Чайник электрический Redmond RK-M1552 Розовый</t>
  </si>
  <si>
    <t>Чайник электрический, Redmond, RK-M1552, Механический, Нержавеющая сталь, Мощность 1850-2200W, Объем 1,7л, Розовый</t>
  </si>
  <si>
    <t>Чайник электрический Kitfort КТ-6105</t>
  </si>
  <si>
    <t>Чайник электрический, Kitfort, КТ-6105, Мощность 2200 Вт, Ёмкость 1.7л, Режим нагрева 100 °С, Стеклянная колба, Длина шнура 0.65м, Блокировка включения без воды, Цветовая индикация температурного режима, Стальной</t>
  </si>
  <si>
    <t>Чайник электрический Kitfort КТ-642-4 лиловый</t>
  </si>
  <si>
    <t>Чайник электрический, Kitfort, КТ-642-4, Режимы нагрева 100°С ,Ёмкость 1,7 л ,Мощность 2200 Вт, Лиловый</t>
  </si>
  <si>
    <t>Чайник электрический Kitfort КТ-642-3 белый</t>
  </si>
  <si>
    <t>Чайник электрический, Kitfort, КТ-642-3, Режимы нагрева 100°С ,Ёмкость 1,7 л ,Мощность 2200 Вт, Белый</t>
  </si>
  <si>
    <t>Чайник электрический Kitfort КТ-656</t>
  </si>
  <si>
    <t>Чайник электрический, Kitfort, КТ-656, Режимы нагрева 40-100°С ,Ёмкость ,1,5 л ,Мощность 2200 Вт</t>
  </si>
  <si>
    <t>Чайник электрический Centek CT-0017</t>
  </si>
  <si>
    <t>Чайник электрический, Centek, CT-0017, Стекло, 2.0л, 2200Вт, Регулир. темп. 7-цвет. Внутр.подсветка, Фильтр, Черный</t>
  </si>
  <si>
    <t>Чайник электрический Centek CT-0012 Стекло</t>
  </si>
  <si>
    <t>Чайник электрический, Centek, CT-0012, Стекло, 1.7л, 2200W, Двойные стенки, LED, Защита от перегрева, Фильтр от накипи</t>
  </si>
  <si>
    <t>Чайник электрический Redmond RK-M158 Черный</t>
  </si>
  <si>
    <t>Чайник электрический, Redmond, RK-M158, Мощность 1500-1800W, Механический, Нержавеющая сталь, Двойные стенки, Объем 1.7л, Черный</t>
  </si>
  <si>
    <t>Чайник электрический Redmond RK-M172</t>
  </si>
  <si>
    <t>Чайник электрический, Redmond, RK-M172, Объем 1.7 л, Мехпническое управление, Автоотключение, Отсек для шнура электропитания, Мощность 2100 Вт, Серебристый</t>
  </si>
  <si>
    <t>Чайник электрический Kitfort КТ-670-3 бежевый</t>
  </si>
  <si>
    <t>Чайник электрический, Kitfort, КТ-670-3, Мощность 2200Вт, Объем 1.7л, Температура нагрева 100 °С, Нержавеющая сталь, Пластик, Длина шнура 0.6м, Автоматическое отключение, Бежевый</t>
  </si>
  <si>
    <t>Чайник электрический Kitfort КТ-670-1 графит</t>
  </si>
  <si>
    <t>Чайник электрический, Kitfort, КТ-670-1, Мощность 2200Вт, Объем 1.7л, Температура нагрева 100 °С, Нержавеющая сталь, Пластик, Длина шнура 0.6м, Автоматическое отключение, Графит</t>
  </si>
  <si>
    <t>Чайник электрический Redmond RK-G185 Темно-серый</t>
  </si>
  <si>
    <t>Чайник электрический, Redmond, RK-G185, Механический, Мощность 1850-2200W, Объем 1.7л, Термостойкое стекло, Темно-серый</t>
  </si>
  <si>
    <t>Чайник электрический Centek CT-0062</t>
  </si>
  <si>
    <t>Чайник электрический, Centek, CT-0062, 2.0л, 2000W, Супербелая керамика, Рельефный корпус, Белый</t>
  </si>
  <si>
    <t>Чайник электрический Redmond RK-M1571 Белый</t>
  </si>
  <si>
    <t>Чайник электрический, Redmond, RK-M1571, 1000 Вт, Объем 1 л, Двойные стенки, Тип стали 304, Контактная группа STRIX, Белый</t>
  </si>
  <si>
    <t>Чайник электрический Redmond RK-G193 Черный</t>
  </si>
  <si>
    <t>Чайник электрический, Redmond, RK-G193, Механический, Объем 1.7л, Мощность 1850-2200W, Жаропрочное стекло, Пластик, Автоотключение, Черный</t>
  </si>
  <si>
    <t>Чайник электрический Scarlett SC-EK21S77</t>
  </si>
  <si>
    <t>Чайник электрический, Scarlett, SC-EK21S77, Цифровое управление, Мощность 2200 Вт, Объем 1.7 л, Материал корпуса: Металл, Индикатор уровня воды, Внутренняя подсветка, Фильтр, Красный</t>
  </si>
  <si>
    <t>Чайник электрический Russell Hobbs 26051-70</t>
  </si>
  <si>
    <t>Чайник электрический, Russell Hobbs, 26051-70, Объем 1.7л, Пластик, Защита от перегрева, Выключение при снятии с базы, Мощность 2400W, Черный</t>
  </si>
  <si>
    <t>Чайник электрический Russell Hobbs 20412-70</t>
  </si>
  <si>
    <t>Чайник электрический, Russell Hobbs, 20412-70, Объем 1.7л, Нержавеющая сталь, Пластик, Защита от перегрева, Выключение при снятии с базы, Мощность 2400W, Красный</t>
  </si>
  <si>
    <t>Чайник электрический Kitfort КТ-616</t>
  </si>
  <si>
    <t>Чайник электрический, Kitfort, КТ-616, Мощность 2200W, Ёмкость 1.5л, Режимы нагрева 40-100 °С, Серый</t>
  </si>
  <si>
    <t>Чайник электрический Centek CT-1005 Белый</t>
  </si>
  <si>
    <t>Чайник электрический, Centek, CT-1005, 1л, 1100W, регулировка t° на базе, Поддержание t°, Функция Barista, Белый</t>
  </si>
  <si>
    <t>Чайник электрический Centek CT-1005 Черный</t>
  </si>
  <si>
    <t>Чайник электрический, Centek, CT-1005, Черный, 1л, 1100W, Регулировка t° на базе, Поддержание t°, Функция Barista, Черный</t>
  </si>
  <si>
    <t>Чайник электрический Redmond SkyKettle RK-G211S Белый</t>
  </si>
  <si>
    <t>Чайник электрический, Redmond, SkyKettle RK-G211S, 2200 Вт, Объем 1,7 л, Управление со смартфона, Нагрев воды 40/55/70/85/100°C, Контактная группа STRIX, Белый</t>
  </si>
  <si>
    <t>Чайник электрический Tefal KI772138</t>
  </si>
  <si>
    <t>Чайник электрический, Tefal, KI772138, Мощность 2400 Вт, Объем 1.7 л, Материал корпуса стекло, Фильтр против накипи</t>
  </si>
  <si>
    <t>Чайник электрический Tefal KO450132</t>
  </si>
  <si>
    <t>Чайник электрический, Tefal, KO450132, Мощность 2200 Вт, Объем 1.7 л, Материал корпуса: Стекло, Фильтр против накипи, Подсветка, Белый</t>
  </si>
  <si>
    <t>Чайник электрический Redmond RK-M155 Сталь</t>
  </si>
  <si>
    <t>Чайник электрический, Redmond, RK-M155, Механический, Нержавеющая сталь, Мощность 1850-2200W, Объем 1,7л, Сталь</t>
  </si>
  <si>
    <t>Чайник электрический Russell Hobbs 21150-70</t>
  </si>
  <si>
    <t>Чайник электрический, Russell Hobbs, 21150-70, Объем 1.7л, Пластик, Установка температуры нагрева 40-100°C, Защита от перегрева, Выключение при снятии с базы, Мощность 2200W, Белый</t>
  </si>
  <si>
    <t>Чайник электрический Tefal BI520D10</t>
  </si>
  <si>
    <t>Чайник электрический, Tefal, BI520D10, Объем 1.7л, Мощность 2200 Вт, Материал корпус металл\пластик, Температура нагрева воды 100 °C</t>
  </si>
  <si>
    <t>Чайник электрический Russell Hobbs 26382-70</t>
  </si>
  <si>
    <t>Чайник электрический, Russell Hobbs, 26382-70, Мощность 2400Вт, Объем 1.7л, Нержавеющая сталь, Внутренняя подсветка, Автоотключение: при закипании, при отсутствии воды, при снятии с подставки, Серый</t>
  </si>
  <si>
    <t>Чайник электрический Russell Hobbs 24361-70</t>
  </si>
  <si>
    <t>Чайник электрический, Russell Hobbs, 24361-70, Объем 1.7л, Пластик, Защита от перегрева, Выключение при снятии с базы, Мощность 2400W, Черный</t>
  </si>
  <si>
    <t>Чайный набор, Kitfort, KT-635, Режимы нагрева 70-90 °С ,Ёмкость 1.7 л, Мощность 2200 Вт</t>
  </si>
  <si>
    <t>Чайник электрический Russell Hobbs 28081-70</t>
  </si>
  <si>
    <t>Чайник электрический, Russell Hobbs, 28081-70, Мощность 2400Вт, Объем 1.7л, Пластик, Внутренняя подсветка, Автоотключение: при закипании, при отсутствии воды, при снятии с подставки, Съемная крышка, Черный</t>
  </si>
  <si>
    <t>Чайник электрический Russell Hobbs 26140-70</t>
  </si>
  <si>
    <t>Чайник электрический, Russell Hobbs, 26140-70, Мощность 2400Вт, Объем 1.7л, Нержавеющая сталь, Внутренняя подсветка, Автоотключение: при закипании, при отсутствии воды, при снятии с подставки, Черный</t>
  </si>
  <si>
    <t>Чайник электрический Russell Hobbs 26960-70</t>
  </si>
  <si>
    <t>Чайник электрический, Russell Hobbs, 26960-70, Мощность 2400Вт, Объем 1.7л, Нержавеющая сталь, Внутренняя подсветка, Автоотключение: при закипании, при отсутствии воды, при снятии с подставки, Бежевый</t>
  </si>
  <si>
    <t>Чайник электрический Russell Hobbs 26420-70</t>
  </si>
  <si>
    <t>Чайник электрический, Russell Hobbs, 26420-70, Объем 1.5л, Нержавеющая сталь, Установка температуры нагрева 100°C, Защита от перегрева, Выключение при снятии с базы, Мощность 2400W, Серебристый</t>
  </si>
  <si>
    <t>Чайник электрический Russell Hobbs 25240-70</t>
  </si>
  <si>
    <t>Чайник электрический, Russell Hobbs, 25240-70, Мощность 2400Вт, Объем 1.7л, Нержавеющая сталь, Внутренняя подсветка, Автоотключение: при закипании, при отсутствии воды, при снятии с подставки, Серый</t>
  </si>
  <si>
    <t>Чайник электрический Russell Hobbs 26200-70</t>
  </si>
  <si>
    <t>Чайник электрический, Russell Hobbs, 26200-70, Объем 1.7л, Нержавеющая сталь, Стекло, Установка температуры нагрева 40-100°C, Защита от перегрева, Выключение при снятии с базы, Функция поддержания температуры, Мощность 2400W, Серебристый</t>
  </si>
  <si>
    <t>Термопот Centek CT-0080 Белый</t>
  </si>
  <si>
    <t>Кофеварка капельная Centek CT-1141 Черный</t>
  </si>
  <si>
    <t>Кофеварка капельная, Centek, CT-1141, Мощность 680Вт, 1200мл, Капля стоп, Съёмный фильтр, Подогрев, Черный</t>
  </si>
  <si>
    <t>Электрическая турка Centek CT-1098 Черный</t>
  </si>
  <si>
    <t>Кофеварка капельная Centek CT-1147</t>
  </si>
  <si>
    <t>Кофеварка капельная, Centek, CT-1147, Мощность 900Вт, 1800мл, Капля стоп, Подогрев, Съемный фильтр, Стальной</t>
  </si>
  <si>
    <t>Кофеварка капельная Kitfort КТ-728</t>
  </si>
  <si>
    <t>Кофеварка капельная, Kitfort, КТ-728, Мощность 900Вт, Электронное управление, Объем резервуара для воды 1.5л, Длина шнура питания 0.7м, Черный/стальной</t>
  </si>
  <si>
    <t>Кофеварка капельная Moulinex FG121811</t>
  </si>
  <si>
    <t>Кофеварка капельная, Moulinex, FG121811, Колба стекло, Подсветка, Максимальное количество кофе 1.25 л, Противокапельная система, Черный</t>
  </si>
  <si>
    <t>Кофеварка капельная Redmond CM700 Черный</t>
  </si>
  <si>
    <t>Кофеварка капельная, Redmond, CM700, Электромеханическое управление, Тип используемого кофе молотый, Объем кувшина 1,2л, Автоподогрев, Подогрев кувшина, Функция «Анти-капля», Черный</t>
  </si>
  <si>
    <t>Кофеварка капельная Tefal CM361E38</t>
  </si>
  <si>
    <t>Кофеварка капельная, Tefal, CM361E38, Колба стекло, Максимальное количество кофе 1.25л, Красный/черный</t>
  </si>
  <si>
    <t>Кофеварка капельная Centek CT-1145</t>
  </si>
  <si>
    <t>Кофеварка капельная, Centek, CT-1145, Мощность 900Вт, 1500мл, 3 ур. крепости, LED, Капля стоп, Подогрев, Стальной</t>
  </si>
  <si>
    <t>Кофеварка капельная Redmond CM703 Черный</t>
  </si>
  <si>
    <t>Кофеварка капельная, Redmond, CM703, Проточный нагреватель, Сенсорное управление, Объем кувшина 0,8 л, Встроенная кофемолка, Таймер, Функция «Анти-капля», Автоотключение, Черный</t>
  </si>
  <si>
    <t>Кофеварка рожковая Centek CT-1166</t>
  </si>
  <si>
    <t>Кофеварка рожковая, Centek, CT-1166, Эспрессо, 20Бар, Капучино, Латте, 1600мл, 850W, Cенсор, Стальной</t>
  </si>
  <si>
    <t>Кофеварка рожковая Centek CT-1164</t>
  </si>
  <si>
    <t>Кофеварка рожковая, Centek, CT-1164, Эспрессо, 15 Бар, Капучинатор, Латте, 1500 мл, 1050Вт, Сенсор, LED, Нержавеющая сталь</t>
  </si>
  <si>
    <t>Кофеварка рожковая Redmond RCM-CBM1514 Хром / бронза</t>
  </si>
  <si>
    <t>Кофеварка рожковая, Redmond, RCM-CBM1514, Тип нагревателя бойлер, Давление 15 бар, Объем резервуара для воды 1.5 л, Горячее вспенивание, Автоотключение, Хром, Бронза</t>
  </si>
  <si>
    <t>Кофеварка капельная Russell Hobbs 26990-56</t>
  </si>
  <si>
    <t>Кофеварка капельная, Russell Hobbs, 26990-56, Мощность 1000Вт, Молотое кофе, Объем 1.5л, Кнопочное управление, Синий ЖК-дисплей, Съемный моющийся держатель фильтра, Автоматическое сохранение тепла, Серебрянный</t>
  </si>
  <si>
    <t>Кофеварка рожковая Redmond RCM-1511 Черный / хром</t>
  </si>
  <si>
    <t>Кофеварка рожковая, Redmond, RCM-1511, Мощность 1450 Вт, Давление 15 Бар, Электронное управление, Капучинатор, Подставка для чашек с подогревом, Функция самоочиски, Черный / хром</t>
  </si>
  <si>
    <t>Кофеварка рожковая Russell Hobbs 28250-56</t>
  </si>
  <si>
    <t>Кофеварка рожковая, Russell Hobbs, 28250-56, Мощность 1300Вт, Молотый тип используемого кофе, Объем 1.1л, Механическое управление, Давление 15 бар, Заваривание, Приготовление на пару, Предварительный нагрев, Красный</t>
  </si>
  <si>
    <t>Весы Scarlett SC-BS33E085</t>
  </si>
  <si>
    <t>Весы, Scarlett, SC-BS33E085, Электронные, Материал корпуса стекло, Максимальный вес 180 кг, Автоматическое включение/выключение, Тип батарейки CR2032</t>
  </si>
  <si>
    <t>Весы Centek CT-2430</t>
  </si>
  <si>
    <t>Весы, Centek, CT-2430, 3D, Электронные, 180кг, 0,1кг, LCD 75x30, Размер 30х30см, Рисунок</t>
  </si>
  <si>
    <t>Весы Scarlett SC-BS33E109</t>
  </si>
  <si>
    <t>Весы, Scarlett, SC-BS33E109, Электронные, Максимальный вес 180кг, Материал корпуса стекло, Лазурный</t>
  </si>
  <si>
    <t>Весы Scarlett SC-BS33E020</t>
  </si>
  <si>
    <t>Весы, Scarlett, SC-BS33E020, Электронные, Материал корпуса стекло, Максимальный вес 180 кг, Автоматическое включение/выключение, Тип батарейки CR2032, Белый</t>
  </si>
  <si>
    <t>Весы Scarlett SC-BS33E051</t>
  </si>
  <si>
    <t>Весы, Scarlett, SC-BS33E051, Электронные, Материал корпуса стекло, Максимальный вес 180 кг, Автоматическое включение/выключение, Тип батарейки CR2032, Черный</t>
  </si>
  <si>
    <t>Весы Tefal PP1330V0</t>
  </si>
  <si>
    <t>Весы, Tefal, PP1330V0, Максимальный вес 150 кг, Закаленное стекло, Тип батареи AAA</t>
  </si>
  <si>
    <t>Весы Tefal PP1403V0</t>
  </si>
  <si>
    <t>Весы, Tefal, PP1403V0, Стекло, Максимальный вес 150 кг, Шаг 100г, Розовый</t>
  </si>
  <si>
    <t>Выпрямитель для волос Centek CT-2027</t>
  </si>
  <si>
    <t>Выпрямитель для волос, Centek, CT-2027, 46W, Гофре, Керамическое покрытие, Пластина 89х31мм, LED, Черный-красный</t>
  </si>
  <si>
    <t>Выпрямитель для волос Redmond RCI-2314</t>
  </si>
  <si>
    <t>Выпрямитель для волос, Redmond, RCI-2314, Мощность 60 Вт, Температура нагрева 140-200 °C, Количество температурных режимов 4, Покрытие пластин турмалиновое, Дисплей, Белый</t>
  </si>
  <si>
    <t>Выпрямитель для волос Rowenta SF1627F0</t>
  </si>
  <si>
    <t>Выпрямитель для волос, Rowenta, SF1627F0, Мощность 130 вт, Керамическое покрытие, Плавающие пластины, Ширина пластин 2.5 см, Черный</t>
  </si>
  <si>
    <t>Выпрямитель для волос Redmond RCI-2332 Серый/золото хром</t>
  </si>
  <si>
    <t>Выпрямитель для волос, Redmond, RCI-2332, Хром, 50Вт, Температура нагрева 120-220 °C, Диаметр 30 мм, Покрытие пластин керамическое, Серый/золото хром</t>
  </si>
  <si>
    <t>Выпрямитель для волос Redmond RCI-2337</t>
  </si>
  <si>
    <t>Выпрямитель для волос, Redmond, RCI-2337, 35 Вт, Температура нагрева 150-230 °C, 5 температурных режимов, Диаметр 26 мм, Ионизация, Золотистый</t>
  </si>
  <si>
    <t>Выпрямитель для волос Redmond HS1713 Черный/серебро</t>
  </si>
  <si>
    <t>Выпрямитель для волос, Redmond, HS1713, Электронный тип управления, Плавающие пластины, 5 температурных режимов, Температура нагрева 150-230 °C, Керамическое покрытие, Дисплей, Петля для подвешивания, Вращающийся шнур, Черный/ Серебро</t>
  </si>
  <si>
    <t>Выпрямитель для волос Remington S1450</t>
  </si>
  <si>
    <t>Выпрямитель для волос, Remington, S1450, Мощность 30W, 1 режим нагрева, Автоотключение, Керамическое покрытие пластин, Черный</t>
  </si>
  <si>
    <t>Выпрямитель для волос Remington S5305</t>
  </si>
  <si>
    <t>Выпрямитель для волос, Remington, S5305, 5 температурных режимов, Максимальная температура нагрева 230 °C, Керамическое покрытие рабочей поверхности, Быстрый нагрев за 15 секунд, Автоотключение через 60 минут, Сумка для хранения, Черно-розовый</t>
  </si>
  <si>
    <t>Выпрямитель для волос Remington S3700</t>
  </si>
  <si>
    <t>Выпрямитель для волос, Remington, S3700, Мощность 48W, 8 режимов нагрева, Керамическое покрытие рабочей поверхности, Автоотключение, Черный</t>
  </si>
  <si>
    <t>Выпрямитель для волос Rowenta SF321LF0</t>
  </si>
  <si>
    <t>Выпрямитель для волос, Rowenta, SF321LF0, Температура нагрева 230 °C, Покрытие пластин турмалиновое кератиновое, Черный</t>
  </si>
  <si>
    <t>Выпрямитель для волос Rowenta SF1920F0</t>
  </si>
  <si>
    <t>Выпрямитель для волос, Rowenta, SF1920F0, Температура нагрева 210 °С, 2 температурных режима, Покрытие турмалин, Черный</t>
  </si>
  <si>
    <t>Выпрямитель для волос Remington S3500</t>
  </si>
  <si>
    <t>Выпрямитель для волос, Remington, S3500, Длинна пластин 11 см, 7 температурных режимов, Температура нагрева 150-230 °С, Время нагрева 15 сек, Термоизолированный наконечник, Длина шнура 1.8м, Мощность 300 Вт, Черный</t>
  </si>
  <si>
    <t>Выпрямитель для волос Rowenta SF466LF0</t>
  </si>
  <si>
    <t>Выпрямитель для волос, Rowenta, SF466LF0, Макс. температура нагрева 210°С, 8 температурных режимов, Кератин, Черный</t>
  </si>
  <si>
    <t>Выпрямитель для волос Rowenta SF411LF0</t>
  </si>
  <si>
    <t>Выпрямитель для волос, Rowenta, SF411LF0, Макс температура нагрева 230°С, 6 температурных режимов, Керамика, Турмалин, Черный</t>
  </si>
  <si>
    <t>Выпрямитель для волос Remington S6500</t>
  </si>
  <si>
    <t>Выпрямитель для волос, Remington, S6500, Электронное управление, Температура нагрева 150-230 °С, Время нагрева 15 сек, Размеры пластин 110 х 20 см, Керамическое покрытие, Автоотключение, Термоизолированный наконечник, Плавающая пластина, Длина шнура 1.8м, Мощность 300 Вт, Черный/Золотистый</t>
  </si>
  <si>
    <t>Щетка Rowenta CF5820F0</t>
  </si>
  <si>
    <t>Щетка, Rowenta, CF5820F0, Мощность 2300 Вт, 3 режима температуры, 2 режима скорости, Ионизация, Черный</t>
  </si>
  <si>
    <t>Выпрямитель для волос Rowenta SF6220D0</t>
  </si>
  <si>
    <t>Выпрямитель для волос, Rowenta, SF6220D0, Мощность 30 Вт, Максимальная температура 230 °С, Керамическое покрытие, Дисплей, Ионизация, Длина шнура 1,8 м, Черный</t>
  </si>
  <si>
    <t>Выпрямитель для волос Remington S7300</t>
  </si>
  <si>
    <t>Выпрямитель для волос, Remington, S7300, Мощность 47W, 10 режимов нагрева, Автоотключение, Керамическое покрытие рабочей поверхности, Бирюзовый</t>
  </si>
  <si>
    <t>Выпрямитель для волос Remington S6606</t>
  </si>
  <si>
    <t>Выпрямитель для волос, Remington, S6606, Длинна пластик 10 см, 5 температурных режимов, Время нагрева 30 сек, Температура нагрева 150-230 °С, Длина шнура 1.8м, Мощность 47 Вт, Черный/розовый</t>
  </si>
  <si>
    <t>Выпрямитель для волос Remington S6700</t>
  </si>
  <si>
    <t>Выпрямитель для волос, Remington, S6700, Мощность 45W, 9 режимов нагрева, Керамическое покрытие рабочей поверхности, Автоотключение, Сиреневый</t>
  </si>
  <si>
    <t>Выпрямитель для волос Remington S9100B</t>
  </si>
  <si>
    <t>Выпрямитель для волос, Remington, S9100B, Мощность 52W, 10 режимов нагрева, Керамическое покрытие рабочей поверхности, Автоотключение, Черный</t>
  </si>
  <si>
    <t>Выпрямитель для волос Remington S8901</t>
  </si>
  <si>
    <t>Выпрямитель для волос, Remington, S8901, Мощность 55W, 9 режимов нагрева, Керамическое покрытие рабочей поверхности, Автоотключение, Защита от перегрева, Ионизация, Серый</t>
  </si>
  <si>
    <t>Выпрямитель для волос Remington S8598</t>
  </si>
  <si>
    <t>Выпрямитель для волос, Remington, S8598, Мощность 55W, 5 режимов нагрева, Автоотключение, Керамическое покрытие рабочей поверхности, Серебристый</t>
  </si>
  <si>
    <t>Выпрямитель для волос Remington S9880</t>
  </si>
  <si>
    <t>Машинка для стрижки Scarlett SC-HC63055</t>
  </si>
  <si>
    <t>Машинка для стрижки, Scarlett, SC-HC63055, Время работы от аккумулятора 40 мин, Длина стрижки: 2—8 мм, Материал лезвия: Нержавеющая сталь, Черный</t>
  </si>
  <si>
    <t>Машинка для стрижки Centek CT-2109 Серый</t>
  </si>
  <si>
    <t>Машинка для стрижки, Centek, CT-2109, Высококач. сталь, Насадки, Эргономичный дизайн, Серый/Хром</t>
  </si>
  <si>
    <t>Машинка для стрижки Scarlett SC-HC63050</t>
  </si>
  <si>
    <t>Машинка для стрижки, Scarlett, SC-HC63050, мощность 2W, питание аккумулятор, тип аккумулятора 1x600 mAh Ni-Cd, длина электрошнура 0.8м, Черный/оранжевый</t>
  </si>
  <si>
    <t>Машинка для стрижки Centek CT-2101 Черный</t>
  </si>
  <si>
    <t>Машинка для стрижки, Centek, CT-2101, Мощность 3W, LED, Li-Ion1200 до 3 часов, USB зарядка, 6 насадок, Черный</t>
  </si>
  <si>
    <t>Машинка для стрижки Rowenta TN1700D8</t>
  </si>
  <si>
    <t>Машинка для стрижки, Rowenta, TN1700D8, Нержавеющая сталь, 4 съёмные насадки, Черный</t>
  </si>
  <si>
    <t>Машинка для стрижки Rowenta TN1400F1</t>
  </si>
  <si>
    <t>Машинка для стрижки, Rowenta, TN1400F1, Материал лезвия нержавеющая сталь, Время автономной работы 40 мин, Установка длины стрижки 1-30мм, Белый/черный</t>
  </si>
  <si>
    <t>Машинка для стрижки Remington PG6030</t>
  </si>
  <si>
    <t>Машинка для стрижки, Remington, PG6030, Длина стрижки 1.5-16мм, Ширина лезвия 30мм, 13 настроек, 10 насадок, Время работы от аккумулятора до 40 мин, Влажная очистка, Самозатачивающиеся ножи, Черный</t>
  </si>
  <si>
    <t>Машинка для стрижки Remington PG2000</t>
  </si>
  <si>
    <t>Машинка для стрижки, Remington, PG2000, 5 насадок, Питание от аккумулятора, Материал лезвий нержавеющая сталь, Черный</t>
  </si>
  <si>
    <t>Машинка для стрижки Remington HC5155</t>
  </si>
  <si>
    <t>Машинка для стрижки, Remington, HC5155, Работа от сети/аккумулятора, Длина стрижки 1-42 мм, 15 настроек, 3 насадки, Встроенный аккумулятор, Время работы от аккумулятора 30мин, Лезвия из нержавеющей стали, Самозатачивающиеся лезвия, LED индикация, Синий</t>
  </si>
  <si>
    <t>Машинка для стрижки Remington PG6130</t>
  </si>
  <si>
    <t>Машинка для стрижки, Remington, PG6130, 5 насадок, Материал лезвий нержавеющая сталь, Питание от аккумулятора, Черный</t>
  </si>
  <si>
    <t>Машинка для стрижки Rowenta TN4500F4</t>
  </si>
  <si>
    <t>Машинка для стрижки, Rowenta, TN4500F4, Длина стрижки от 0,5 мм до 30 мм, 2 насадки в комплекте, Число установок длины 44, Синий/черный</t>
  </si>
  <si>
    <t>Машинка для стрижки Remington HC363C</t>
  </si>
  <si>
    <t>Машинка для стрижки, Remington, HC363C, Материал лезвий титан, Время работы от аккумулятора до 40 мин, 8 насадок-гребней для стрижки длиной от 3 до 25 мм, Черный/стальной</t>
  </si>
  <si>
    <t>Машинка для стрижки Remington PG4000</t>
  </si>
  <si>
    <t>Машинка для стрижки, Remington, PG4000, 7 насадок, Чехол для путешествий, Материал лезвий нержавеющая сталь, Питание от аккумулятора и от сети, Черный/Белый</t>
  </si>
  <si>
    <t>Машинка для стрижки Remington HC4000</t>
  </si>
  <si>
    <t>Машинка для стрижки, Remington, HC4000, 3 насадки, Пластик, Материал лезвий нержавеющая сталь, Длина сетевого кабеля 0,8м, Голубой/Серебристый/Черный</t>
  </si>
  <si>
    <t>Машинка для стрижки Remington PG5000</t>
  </si>
  <si>
    <t>Машинка для стрижки, Remington, PG5000, 9 насадок, материал лезвий нержавеющая сталь, Питание от аккумулятора, Чехол для путешествий, Белый/Черный</t>
  </si>
  <si>
    <t>Машинка для стрижки Remington HC450</t>
  </si>
  <si>
    <t>Машинка для стрижки, Remington, HC450, Работа от сети/аккумулятора, Длина стрижки 3-25 мм, 8 насадок, Встроенный аккумулятор, Время работы от аккумулятора 30мин, Лезвия из нержавеющей стали, Самозатачивающиеся лезвия, Индикация заряда, Кейс для хранения, Серебрянный</t>
  </si>
  <si>
    <t>Машинка для стрижки Remington HC6000</t>
  </si>
  <si>
    <t>Машинка для стрижки, Remington, HC6000, Материал лезвий нержавеющая сталь, Питание от аккумулятора и от сети, Материал корпуса пластик, Серый</t>
  </si>
  <si>
    <t>Машинка для стрижки Remington HC5000</t>
  </si>
  <si>
    <t>Машинка для стрижки, Remington, HC5000, Работа от сети/аккумулятора, Длина стрижки 3-35 мм, 72 настройки, 3 насадки, Встроенный аккумулятор, Время работы от аккумулятора 75мин, Лезвия из нержавеющей стали, Самозатачивающиеся лезвия, LED индикация, Бирюзово-черный</t>
  </si>
  <si>
    <t>Массажёр для тела Centek CT-2198 Бежевый</t>
  </si>
  <si>
    <t>Массажёр для тела, Centek, CT-2198, Мощность 35Вт, Длинные ручки, Прогрев и 3D массаж, Питание 220*12W, Бежевый</t>
  </si>
  <si>
    <t>Щипцы Scarlett SC-HS60010</t>
  </si>
  <si>
    <t>Щипцы, Scarlett, SC-HS60010, Мощность 40 Вт, Максимальная температура 190 t°C, Ширина пластины 19 мм, Длина пластин 180 мм, Материал рабочей поверхности Керамико-турмалиновое, Черный</t>
  </si>
  <si>
    <t>Щипцы Scarlett SC-HS60011</t>
  </si>
  <si>
    <t>Щипцы, Scarlett, SC-HS60011, Мощность 60 Вт, Максимальная температура 190 t°C,1 насадка, Ширина пластины 25 мм, Длина пластин 180 мм, Материал рабочей поверхности: Керамико-турмалиновое, Черный</t>
  </si>
  <si>
    <t>Плойка Remington CI5519</t>
  </si>
  <si>
    <t>Плойка, Remington, CI5519, Диаметр щипцов 19 мм, Температурп нагрева 140-210 °С, 8 режимов, Время нагрева 30 сек, Керамическое покрытие, Автоотключение, Длина шнура 1.8м, Мощность 32 Вт, Черный</t>
  </si>
  <si>
    <t>Щипцы Rowenta CF3227F0</t>
  </si>
  <si>
    <t>Щипцы, Rowenta, CF3227F0, Макс. температура нагрева 200°С, Покрытие рабочей поверхности Кератин, Турмалин</t>
  </si>
  <si>
    <t>Щипцы Rowenta CF311LF0</t>
  </si>
  <si>
    <t>Щипцы, Rowenta, CF311LF0, Диаметр 10 мм, Температура нагрева 180°С, Время нагрева 30 сек, Черный</t>
  </si>
  <si>
    <t>Плойка конусная Remington CI5901</t>
  </si>
  <si>
    <t>Плойка Remington CI6X10</t>
  </si>
  <si>
    <t>Плойка, Remington, CI6X10, Мощность 25W, 10 температурных режимов, Автоотключение, Защита от перегрева, Ионизация, Материал покрытия керамика и турмалин, Серый-черный</t>
  </si>
  <si>
    <t>Плойка Remington CI6525</t>
  </si>
  <si>
    <t>Плойка, Remington, CI6525, 46W, Диаметр щипцов 25мм, 9 температурных режимов, Диапазон температуры нагрева 130 - 220 °С, Материал покрытия керамика, Длина шнура 180 см, Черный</t>
  </si>
  <si>
    <t>Щипцы Remington S3580</t>
  </si>
  <si>
    <t>Щипцы, Remington, S3580, Размер пластин 11х3.7 см, Температура нагрева 150-220 °С, Время нагрева 30 сек, Автоотключение, Колесико настройки температуры, Длина шнура 1.8м, Мощность 54 Вт, Черный</t>
  </si>
  <si>
    <t>Плойка конусная Remington CI91W1B</t>
  </si>
  <si>
    <t>Плойка конусная, Remington, CI91W1B, 37W, Диаметр щипцов 13-25 мм, Количество температурных режимов 10, Диапазон температуры нагрева 120-210 °С, Материал покрытия керамика, Длина шнура 300см, Черный</t>
  </si>
  <si>
    <t>Плойка конусная Remington CI83V6</t>
  </si>
  <si>
    <t>Плойка конусная, Remington, CI83V6, 48W, Диаметр щипцов 19-28мм, Время нагрева 30 сек, Диапазон температуры нагрева 150-210 °С, Материал покрытия керамика, Серебристый</t>
  </si>
  <si>
    <t>Плойка конусная Remington CI91X1</t>
  </si>
  <si>
    <t>Плойка конусная, Remington, CI91X1, 54W, Диаметр щипцов 25-38мм, Количество температурных режимов 11, Диапазон температуры нагрева 120-210 °С, Длина шнура 300 см, Бронзовый</t>
  </si>
  <si>
    <t>Плойка Remington CI9132</t>
  </si>
  <si>
    <t>Плойка, Remington, CI9132, 54W, Диаметр щипцов 32мм, Диапазон температуры нагрева 120-210 °С, Количество температурных режимов 11, Материал покрытия керамика, Длина шнура 300 см, Розовое золото</t>
  </si>
  <si>
    <t>Плойка конусная Remington CI96W1</t>
  </si>
  <si>
    <t>Плойка конусная, Remington, CI96W1, Диапазон температуры нагрева 120-220 °С, Керамика, Длина шнура - 300 см, Черный-Красный</t>
  </si>
  <si>
    <t>Щипцы Rowenta CF471LF0</t>
  </si>
  <si>
    <t>Щипцы, Rowenta, CF471LF0, Керамическое покрытие, Температурные режимы 120-210°C, Регулируемая температура, Черный</t>
  </si>
  <si>
    <t>Мультистайлер Remington S8670</t>
  </si>
  <si>
    <t>Мультистайлер, Remington, S8670, 25W, Диаметр щипцов 19мм, Диапазон температуры нагрева 110-190 °С, Насадки 5 шт, Длина шнура 180 см, Черный</t>
  </si>
  <si>
    <t>Щипцы Remington CI91AW</t>
  </si>
  <si>
    <t>Щипцы, Remington, CI91AW, Электронное управление, Диапазон температуры нагрева 150-210 °С, Диаметр щипцов 15.6мм, 5 температурных режимов, Время нагрева 30сек, Термоизолированный наконечник, Автоматическое отключение, Поворотный шнур, Белый/Черный</t>
  </si>
  <si>
    <t>Плойка конусная Remington CI98X8</t>
  </si>
  <si>
    <t>Плойка конусная, Remington, CI98X8, Мощность 56W, 9 режимов нагрева, Температура нагрева 130- 210°C, Автоотключение, Серебристый</t>
  </si>
  <si>
    <t>Триммер Remington MB3000</t>
  </si>
  <si>
    <t>Триммер, Remington, MB3000, Пластик, Материал лезвий нержавеющая сталь, Количество насадок в комплекте 1, Питание от батарей, Тип используемых батарей - AAA, Черный</t>
  </si>
  <si>
    <t>Триммер Remington MB320C</t>
  </si>
  <si>
    <t>Триммер, Remington, MB320C, Материал лезвий керамика, Питание от аккумулятора и от сети, Черный-Серебристый</t>
  </si>
  <si>
    <t>Триммер Rowenta TN9155F1</t>
  </si>
  <si>
    <t>Триммер, Rowenta, TN9155F1, 8 в комплекте, 6500 об/мин, 10 установок длины, Материал лезвий титановое покрытие</t>
  </si>
  <si>
    <t>Триммер Rowenta TN3841F4</t>
  </si>
  <si>
    <t>Триммер, Rowenta, TN3841F4, 2 Насадки, Время работы от аккумулятора 180 мин, Материал лезвий нержавеющая сталь титановое покрытие, Черный</t>
  </si>
  <si>
    <t>Триммер Remington BHT250</t>
  </si>
  <si>
    <t>Триммер, Remington, BHT250, Материал лезвий нержавеющая сталь, 3 насадки, Питание от аккумулятора, Черный-Синий</t>
  </si>
  <si>
    <t>Триммер Remington PG6045</t>
  </si>
  <si>
    <t>Триммер, Remington, PG6045, Длинна стрижки 0.2-20 мм, 8 установок длины, Ползунковое управление, 40 мин автономной работы, Питание аккумулятор/сеть, Влажная очистка, Самозатачивающиеся ножи, Синий</t>
  </si>
  <si>
    <t>Фен Rowenta CV1803F0</t>
  </si>
  <si>
    <t>Фен, Rowenta, CV1803F0, Мощность 1600 Вт, ип мотора DC, 2 температурные режимы, 2 Настройки скорости, Ультра-холодный воздух, Черный</t>
  </si>
  <si>
    <t>Фен Centek CT-2240 Черный Золотой</t>
  </si>
  <si>
    <t>Фен Rowenta CV1811F0</t>
  </si>
  <si>
    <t>Фен, Rowenta, CV1811F0, Мощность 1600 Вт, DC мотор, Система ионизации, 2 температурных режима, 2 настройки скорости, Черный</t>
  </si>
  <si>
    <t>Фен Remington D1500</t>
  </si>
  <si>
    <t>Фен Remington D5000</t>
  </si>
  <si>
    <t>Фен Redmond RF-539</t>
  </si>
  <si>
    <t>Фен, Redmond, RF-539, DC мотор, Механическое управление,Максимальная температура нагрева 140 °C, Ионизация, Мощность 2200 Вт, Белый, Серебристый</t>
  </si>
  <si>
    <t>Фен-щетка Remington AS800</t>
  </si>
  <si>
    <t>Фен-щетка, Remington, AS800, 2 температурных режима, 2 скорости, Диаметр щипцов 21/38 мм, Диаметр щётки 21 мм, Керамическое покрытие, Ионизация, Термоизолированный наконечник, Длина шнура 1.8м, Мощность 800 Вт, Фиолетовый/черный</t>
  </si>
  <si>
    <t>Фен Remington D3190S</t>
  </si>
  <si>
    <t>Фен, Remington, D3190S,DC мотор, 2 скорости, 3 температурных режима, Турмалиновая ионизация, Петля для подвешивания, 2 насадки в комплекте, Защита от перегрева, Длина шнура электропитания 1.8м, Мощность 2200 Вт, Черный/серый</t>
  </si>
  <si>
    <t>Фен-щетка Remington AS7300</t>
  </si>
  <si>
    <t>Фен-щетка, Remington, AS7300, Диаметр щёток 25-38 мм, 2 температурных режима, 2 скорости, Керамическое покрытие, Ионизация, Термоизолированный наконечник, Петля для подвешивания, Длинна шнура 1.8м, Мощность 800 Вт, Черный/золотой</t>
  </si>
  <si>
    <t>Фен-стайлер Redmond RMS-4305 Черный</t>
  </si>
  <si>
    <t>Фен-стайлер, Redmond, RMS-4305, Мощность фена 1600W, Мощность щипцов 45W, Мощность выпрямителя 25W, Защита от перегрева, Черный</t>
  </si>
  <si>
    <t>Фен Remington D5710</t>
  </si>
  <si>
    <t>Фен, Remington, D5710, Мощность 2000W, 2 скоростных режима, 3 температурных режима, AC мотор, Длина шнура электропитания 180см, Черный</t>
  </si>
  <si>
    <t>Фен Remington D5219</t>
  </si>
  <si>
    <t>Фен Remington D5720</t>
  </si>
  <si>
    <t>Фен, Remington, D5720, Мощность 2200W, 2 скоростных режима, 3 температурных режима, AC мотор, Длина шнура электропитания 180см, Белый</t>
  </si>
  <si>
    <t>Расческа-выпрямитель Remington CB7480</t>
  </si>
  <si>
    <t>Расческа-выпрямитель, Remington, CB7480, 66W, Количество температурных режимов 3, Диапазон температуры нагрева 150-230 °С, Материал покрытия керамика, Длина шнура 300 см, Серый</t>
  </si>
  <si>
    <t>Фен Rowenta CV6130F0</t>
  </si>
  <si>
    <t>Фен, Rowenta, CV6130F0, Мощность 2400 Вт, 3 температурных режима, 2 скорости, Диффузор, Концентратор, Ионизация</t>
  </si>
  <si>
    <t>Фен-щетка Rowenta CF6135F0</t>
  </si>
  <si>
    <t>Фен-щетка, Rowenta, CF6135F0, Мощность 800 Вт, 2 температурных режима, Ионизация, Белый</t>
  </si>
  <si>
    <t>Фен Rowenta CV5831F0</t>
  </si>
  <si>
    <t>Фен, Rowenta, CV5831F0, 3 температурных режима, 2 скорости, 2 насадки, Концентратор, Диффузор</t>
  </si>
  <si>
    <t>Фен Remington AC8901</t>
  </si>
  <si>
    <t>Фен, Remington, AC8901, Мощность 2300W, 2 скоростных режима, 3 температурных режима, AC мотор, Длина шнура электропитания 180см, Белый</t>
  </si>
  <si>
    <t>Фен Redmond HD1701 Серый</t>
  </si>
  <si>
    <t>Фен, Redmond, HD1701, 3 скорости, 3 температурных режима, Температура нагрева 100-110 °C, Ионизация, Длина шнура 1.7м, Мощность 1600 Вт, Серый</t>
  </si>
  <si>
    <t>Фен Redmond HD1701 Розовый</t>
  </si>
  <si>
    <t>Фен, Redmond, HD1701, Мощность 1600 Вт, Напряжение 220-240 В, 50/60 Гц, Тип мотора BLDC, Материал пластик, Количество скоростей 3,Количество температурных режимов 3, Максимальная температура нагрева 100-110 °C, Розовый</t>
  </si>
  <si>
    <t>Фен Remington AC9140</t>
  </si>
  <si>
    <t>Фен, Remington, AC9140, Мощность 2400W, 2 скоростных режима, 3 температурных режима, AC мотор, Длина шнура электропитания 300см, Розовое золото</t>
  </si>
  <si>
    <t>Фен-щетка Remington AS5860</t>
  </si>
  <si>
    <t>Фен-щетка, Remington, AS5860, Механическое управление, 2 температурных режимов, 2 скоростных режимов, Керамика, Ионизация, Длина шнура 3м, Мятный, Черный</t>
  </si>
  <si>
    <t>Фен Remington AC8820</t>
  </si>
  <si>
    <t>Фен, Remington, AC8820, Мощность 2200W, 2 скоростных режима, 3 температурных режима, AC мотор, Длина шнура электропитания 300см, Серебристый</t>
  </si>
  <si>
    <t>Фен Remington AC9140B</t>
  </si>
  <si>
    <t>Фен, Remington, AC9140B, Мощность 2400W, 2 скоростных режима, 3 температурных режима, AC мотор, Длина шнура электропитания 300см, Черный</t>
  </si>
  <si>
    <t>Фен Rowenta CV888LF0</t>
  </si>
  <si>
    <t>Фен, Rowenta, CV888LF0, Мощность 2200 Вт, AC мотор, Система ионизации, 3 температурных режима, 2 скороси, Ультра-холодный воздух, Черный</t>
  </si>
  <si>
    <t>Фен-щетка Rowenta CF9530F0</t>
  </si>
  <si>
    <t>Фен-щетка, Rowenta, CF9530F0, Мощность 1000 Вт, 2 температурных режима, 2 скорости, Ионизации, холодный воздух, Керамическое покрытие</t>
  </si>
  <si>
    <t>Фен-щетка Remington AS8606</t>
  </si>
  <si>
    <t>Фен-щетка, Remington, AS8606, Механическое управление, Мощность 800W, Материал покрытия керамика и турмалин, Защита от перегрева, Ионизация,Холодный обдув, Серый</t>
  </si>
  <si>
    <t>Фен-щетка Remington CB9800</t>
  </si>
  <si>
    <t>Фен-щетка, Remington, CB9800, Мощность 62W, 3 режима нагрева, Автоотключение, Серый</t>
  </si>
  <si>
    <t>Фен Remington AC9800</t>
  </si>
  <si>
    <t>Фен, Remington, AC9800, Мощность 2400W, 3 скоростных режима, 3 температурных режима, AC мотор, Длина шнура электропитания 300см, Серый</t>
  </si>
  <si>
    <t>Электробритва Centek CT-2150 Серебро</t>
  </si>
  <si>
    <t>Электробритва, Centek, CT-2150, Ротор 3D, Влажное бритьё, 3 плав.голов, USB-С, Зарядка 90 мин, 700мAч, Серебро</t>
  </si>
  <si>
    <t>Электробритва Remington XF8505</t>
  </si>
  <si>
    <t>Электробритва, Remington, XF8505, Беспроводная, Время работы от аккумулятора до 50 мин, Количество бритвенных головок 3</t>
  </si>
  <si>
    <t>Белый</t>
  </si>
  <si>
    <t>KA4803KW</t>
  </si>
  <si>
    <t>Рамка декоративная Bticino KA4803KW Living Now 3 модуля белый</t>
  </si>
  <si>
    <t>Рамка декоративная, Bticino, KA4803KW, Living Now 3 модуля белый</t>
  </si>
  <si>
    <t>KW11C</t>
  </si>
  <si>
    <t>Лицевая панель Bticino KW11C Living Now для зарядных устройств USB 1 модуль белый</t>
  </si>
  <si>
    <t>Лицевая панель, Bticino, KW11C, Living Now для зарядных устройств USB 1 модуль белый</t>
  </si>
  <si>
    <t>KW51</t>
  </si>
  <si>
    <t>Лицевая панель Bticino KW51 Living Now для умного шлюза Wi-Fi белый</t>
  </si>
  <si>
    <t>Лицевая панель, Bticino, KW51, Living Now для умного шлюза Wi-Fi белый</t>
  </si>
  <si>
    <t>KW03</t>
  </si>
  <si>
    <t>Лицевая панель Bticino KW03 Living Now для розеток 2К+З нем/итал.стандарта 2 модуля белый</t>
  </si>
  <si>
    <t>Лицевая панель, Bticino, KW03, Living Now для розеток 2К+З нем/итал.стандарта 2 модуля белый</t>
  </si>
  <si>
    <t>KW07</t>
  </si>
  <si>
    <t>Лицевая панель Bticino KW07 Living Now для телефонных и компьютерных розеток 1 модуль белый</t>
  </si>
  <si>
    <t>Лицевая панель, Bticino, KW07, Living Now для телефонных и компьютерных розеток 1 модуль белый</t>
  </si>
  <si>
    <t>KW19</t>
  </si>
  <si>
    <t>Лицевая панель Bticino KW19 Living Now для кнопочного светорегулятора 2 модуля белый</t>
  </si>
  <si>
    <t>Лицевая панель, Bticino, KW19, Living Now для кнопочного светорегулятора 2 модуля белый</t>
  </si>
  <si>
    <t>KW12C</t>
  </si>
  <si>
    <t>Лицевая панель Bticino KW12C Living Now для заряд.уст-в USB 2 модуль белый</t>
  </si>
  <si>
    <t>Лицевая панель, Bticino, KW12C, Living Now для заряд.уст-в USB 2 модуль белый</t>
  </si>
  <si>
    <t>KW00M2</t>
  </si>
  <si>
    <t>Лицевая панель Bticino KW00М2 Living Now для заглушек 2 модуля белый</t>
  </si>
  <si>
    <t>Лицевая панель, Bticino, KW00М2, Living Now для заглушек 2 модуля белый</t>
  </si>
  <si>
    <t>KW00</t>
  </si>
  <si>
    <t>Лицевая панель Bticino KW00 Living Now для заглушек 1 модуль белый</t>
  </si>
  <si>
    <t>Лицевая панель, Bticino, KW00, Living Now для заглушек 1 модуль белый</t>
  </si>
  <si>
    <t>KW07K</t>
  </si>
  <si>
    <t>Лицевая панель Bticino KW07K Living Now для адаптеров Keystone RJ45 1 модуль белый</t>
  </si>
  <si>
    <t>Лицевая панель, Bticino, KW07K, Living Now для адаптеров Keystone RJ45 1 модуль белый</t>
  </si>
  <si>
    <t>KW08M2</t>
  </si>
  <si>
    <t>Лицевая панель Bticino KW08М2 Living Now для TV розеток и каб. выводов с 1 отверстием 2 модуля белый</t>
  </si>
  <si>
    <t>Лицевая панель, Bticino, KW08М2, Living Now для TV розеток и каб. выводов с 1 отверстием 2 модуля белый</t>
  </si>
  <si>
    <t>KW08</t>
  </si>
  <si>
    <t>Лицевая панель Bticino KW08 Living Now для TV розеток и каб. выводов с 1 отверстием 1 модуль белый</t>
  </si>
  <si>
    <t>Лицевая панель, Bticino, KW08, Living Now для TV розеток и каб. выводов с 1 отверстием 1 модуль белый</t>
  </si>
  <si>
    <t>KA4802M4KW</t>
  </si>
  <si>
    <t>Рамка декоративная Bticino KA4802M4KW Living Now 4 поста (2+2+2+2) белый</t>
  </si>
  <si>
    <t>Рамка декоративная, Bticino, KA4802M4KW, Living Now 4 поста (2+2+2+2) белый</t>
  </si>
  <si>
    <t>KA4804KW</t>
  </si>
  <si>
    <t>Рамка декоративная Bticino KA4804KW Living Now 4 модуля белый</t>
  </si>
  <si>
    <t>Рамка декоративная, Bticino, KA4804KW, Living Now 4 модуля белый</t>
  </si>
  <si>
    <t>KA4802M3KW</t>
  </si>
  <si>
    <t>Рамка декоративная Bticino KA4802M3KW Living Now 3 поста (2+2+2) белый</t>
  </si>
  <si>
    <t>Рамка декоративная, Bticino, KA4802M3KW, Living Now 3 поста (2+2+2) белый</t>
  </si>
  <si>
    <t>KW04P</t>
  </si>
  <si>
    <t>Лицевая панель Bticino KW04P Living Now с крышкой для розеток 2К+З 2 модуля белый</t>
  </si>
  <si>
    <t>Лицевая панель, Bticino, KW04P, Living Now с крышкой для розеток 2К+З 2 модуля белый</t>
  </si>
  <si>
    <t>KA4802M2KW</t>
  </si>
  <si>
    <t>Рамка декоративная Bticino KA4802M2KW Living Now 2 поста (2+2) белый</t>
  </si>
  <si>
    <t>Рамка декоративная, Bticino, KA4802M2KW, Living Now 2 поста (2+2) белый</t>
  </si>
  <si>
    <t>KA4802KW</t>
  </si>
  <si>
    <t>Рамка декоративная Bticino KA4802KW Living Now 2 модуля белый</t>
  </si>
  <si>
    <t>Рамка декоративная, Bticino, KA4802KW, Living Now 2 модуля белый</t>
  </si>
  <si>
    <t>KW4180</t>
  </si>
  <si>
    <t>Лицевая панель Bticino KW4180 Living Now розетка итал.стандарта 2К и 2К+З 10/16А 1 модуль белый</t>
  </si>
  <si>
    <t>Лицевая панель, Bticino, KW4180, Living Now розетка итал.стандарта 2К и 2К+З 10/16А 1 модуль белый</t>
  </si>
  <si>
    <t>KW4141</t>
  </si>
  <si>
    <t>KW07M2</t>
  </si>
  <si>
    <t>Лицевая панель Bticino KW07M2 Living Now для тел. и комп. розеток 2 модуля белый</t>
  </si>
  <si>
    <t>Лицевая панель, Bticino, KW07M2, Living Now для тел. и комп. розеток 2 модуля белый</t>
  </si>
  <si>
    <t>KW05M2</t>
  </si>
  <si>
    <t>Лицевая панель Bticino KW05M2 Living Now для выкл.рольставней 2 модуля белый</t>
  </si>
  <si>
    <t>Лицевая панель, Bticino, KW05M2, Living Now для выкл.рольставней 2 модуля белый</t>
  </si>
  <si>
    <t>KW02</t>
  </si>
  <si>
    <t>Лицевая панель Bticino KW02 Living Now для розеток италианского стандарта 1 модуль белый</t>
  </si>
  <si>
    <t>Лицевая панель, Bticino, KW02, Living Now для розеток италианского стандарта 1 модуль белый</t>
  </si>
  <si>
    <t>KW01M2</t>
  </si>
  <si>
    <t>Лицевая панель Bticino KW01M2 Living Now для выкл и перекл 2 модуля белый</t>
  </si>
  <si>
    <t>Лицевая панель, Bticino, KW01M2, Living Now для выкл и перекл 2 модуля белый</t>
  </si>
  <si>
    <t>KW01</t>
  </si>
  <si>
    <t>Лицевая панель Bticino KW01 Living Now для выкл и перекл 1 модуль белый</t>
  </si>
  <si>
    <t>Лицевая панель, Bticino, KW01, Living Now для выкл и перекл 1 модуль белый</t>
  </si>
  <si>
    <t>KA4806KW</t>
  </si>
  <si>
    <t>Рамка декоративная Bticino KA4806KW Living Now 6 модулей белый</t>
  </si>
  <si>
    <t>Рамка декоративная, Bticino, KA4806KW, Living Now 6 модулей белый</t>
  </si>
  <si>
    <t>KW04</t>
  </si>
  <si>
    <t>Лицевая панель Bticino KW04 Living Now для розеток 2К+З 2 модуля белый</t>
  </si>
  <si>
    <t>Лицевая панель, Bticino, KW04, Living Now для розеток 2К+З 2 модуля белый</t>
  </si>
  <si>
    <t>Песок</t>
  </si>
  <si>
    <t>KM01</t>
  </si>
  <si>
    <t>Лицевая панель Bticino KM01 Living Now для выкл. и перекл. 1 модуль песочный</t>
  </si>
  <si>
    <t>Лицевая панель, Bticino, KM01, Living Now для выкл. и перекл. 1 модуль песочный</t>
  </si>
  <si>
    <t>KM02</t>
  </si>
  <si>
    <t>Лицевая панель Bticino KM02 Living Now розетки итал.ст. 1 модуль Песочный</t>
  </si>
  <si>
    <t>Лицевая панель, Bticino, KM02, Living Now розетки итал.ст. 1 модуль Песочный</t>
  </si>
  <si>
    <t>KM11C</t>
  </si>
  <si>
    <t>Лицевая панель Bticino KM11C Living Now для заряд.уст-в USB 1 модуль песочный</t>
  </si>
  <si>
    <t>Лицевая панель, Bticino, KM11C, Living Now для заряд.уст-в USB 1 модуль песочный</t>
  </si>
  <si>
    <t>KM03</t>
  </si>
  <si>
    <t>Лицевая панель Bticino KМ03 Living Now для розеток 2К+З нем/итал.стандарта 2 модуля песочный</t>
  </si>
  <si>
    <t>Лицевая панель, Bticino, KM03, Living Now для розеток 2К+З нем/итал.стандарта 2 модуля песочный</t>
  </si>
  <si>
    <t>KM04P</t>
  </si>
  <si>
    <t>Лицевая панель Bticino KМ04Р Living Now с крышкой для розеток 2К+З нем. стандарта 2 модуля песочный</t>
  </si>
  <si>
    <t>Лицевая панель, Bticino, KМ04Р, Living Now с крышкой для розеток 2К+З нем. стандарта 2 модуля песочный</t>
  </si>
  <si>
    <t>KM07M2</t>
  </si>
  <si>
    <t>Лицевая панель Bticino KМ07М2 Living Now для телефонных и компьютерных розеток 2 модуля песочный</t>
  </si>
  <si>
    <t>Лицевая панель, Bticino, KМ07М2, Living Now для телефонных и компьютерных розеток 2 модуля песочный</t>
  </si>
  <si>
    <t>KM07</t>
  </si>
  <si>
    <t>Лицевая панель Bticino KМ07 Living Now для телефонных и компьютерных розеток 1 модуль песочный</t>
  </si>
  <si>
    <t>Лицевая панель, Bticino, KМ07, Living Now для телефонных и компьютерных розеток 1 модуль песочный</t>
  </si>
  <si>
    <t>KM19</t>
  </si>
  <si>
    <t>Лицевая панель Bticino KМ19 Living Now для кнопочного светорегулятора 2 модуля песочный</t>
  </si>
  <si>
    <t>Лицевая панель, Bticino, KМ19, Living Now для кнопочного светорегулятора 2 модуля песочный</t>
  </si>
  <si>
    <t>KM12C</t>
  </si>
  <si>
    <t>Лицевая панель Bticino KМ12C Living Now для заряд.уст-в USB 2 модуль песочный</t>
  </si>
  <si>
    <t>Лицевая панель, Bticino, KМ12C, Living Now для заряд.уст-в USB 2 модуль песочный</t>
  </si>
  <si>
    <t>KM10C</t>
  </si>
  <si>
    <t>Лицевая панель Bticino KM10C Living Now для заряд.уст-в USB 1 модуль песочный</t>
  </si>
  <si>
    <t>Лицевая панель, Bticino, KM10C, Living Now для заряд.уст-в USB 1 модуль песочный</t>
  </si>
  <si>
    <t>KM00M2</t>
  </si>
  <si>
    <t>Лицевая панель Bticino KМ00М2 Living Now для заглушек 2 модуля песочный</t>
  </si>
  <si>
    <t>Лицевая панель, Bticino, KМ00М2, Living Now для заглушек 2 модуля песочный</t>
  </si>
  <si>
    <t>KM00</t>
  </si>
  <si>
    <t>Лицевая панель Bticino KМ00 Living Now для заглушек 1 модуль песочный</t>
  </si>
  <si>
    <t>Лицевая панель, Bticino, KМ00, Living Now для заглушек 1 модуль песочный</t>
  </si>
  <si>
    <t>KM01M2</t>
  </si>
  <si>
    <t>Лицевая панель Bticino KM01М2 Living Now для выкл. и перекл. 2 модуля песочный</t>
  </si>
  <si>
    <t>Лицевая панель, Bticino, KM01М2, Living Now для выкл. и перекл. 2 модуля песочный</t>
  </si>
  <si>
    <t>KA4802M2KM</t>
  </si>
  <si>
    <t>Рамка декоративная Bticino KA4802M2KM Living Now 2 поста песочный</t>
  </si>
  <si>
    <t>Рамка декоративная, Bticino, KA4802M2KM, Living Now 2 поста песочный</t>
  </si>
  <si>
    <t>KG07K</t>
  </si>
  <si>
    <t>KM07K</t>
  </si>
  <si>
    <t>Лицевая панель Bticino KМ07K Living Now для адаптеров Keystone RJ45 1 модуль песочный</t>
  </si>
  <si>
    <t>Лицевая панель, Bticino, KМ07K, Living Now для адаптеров Keystone RJ45 1 модуль песочный</t>
  </si>
  <si>
    <t>KM08M2</t>
  </si>
  <si>
    <t>Лицевая панель Bticino KM08М2 Living Now для TV розеток и каб. выводов с 1 отверстием 2 модуля песоч</t>
  </si>
  <si>
    <t>Лицевая панель, Bticino, KM08M2, Living Now для TV розеток и каб. выводов с 1 отверстием 2 модуля песочный</t>
  </si>
  <si>
    <t>KM08</t>
  </si>
  <si>
    <t>Лицевая панель Bticino KМ08 Living Now для TV розеток и каб. выводов с 1 отверстием 1 модуль песочны</t>
  </si>
  <si>
    <t>Лицевая панель, Bticino, KM08, Living Now для TV розеток и каб. выводов с 1 отверстием 1 модуль песочный</t>
  </si>
  <si>
    <t>KA4806KM</t>
  </si>
  <si>
    <t>Рамка декоративная Bticino KA4806KM Living Now 6 модулей песочный</t>
  </si>
  <si>
    <t>Рамка декоративная, Bticino, KA4806KM, Living Now 6 модулей песочный</t>
  </si>
  <si>
    <t>KA4804KM</t>
  </si>
  <si>
    <t>Рамка декоративная Bticino KA4804KМ Living Now 4 модуля песочный</t>
  </si>
  <si>
    <t>Рамка декоративная, Bticino, KA4804KМ, Living Now 4 модуля песочный</t>
  </si>
  <si>
    <t>KA4802M3KM</t>
  </si>
  <si>
    <t>Рамка декоративная Bticino KA4802M3KM Living Now 3 поста (2+2+2) песочный</t>
  </si>
  <si>
    <t>Рамка декоративная, Bticino, KA4802M3KM, Living Now 3 поста (2+2+2) песочный</t>
  </si>
  <si>
    <t>KA4803KM</t>
  </si>
  <si>
    <t>Рамка декоративная Bticino KA4803KM Living Now 3 модуля песочный</t>
  </si>
  <si>
    <t>Рамка декоративная, Bticino, KA4803KM, Living Now 3 модуля песочный</t>
  </si>
  <si>
    <t>KA4802KM</t>
  </si>
  <si>
    <t>KM05</t>
  </si>
  <si>
    <t>Лицевая панель Bticino KM05 Living Now выключателей рольставень/жалюзи 1 модуль песок</t>
  </si>
  <si>
    <t>Лицевая панель, Bticino, KM05, Living Now выключателей рольставень/жалюзи 1 модуль песок</t>
  </si>
  <si>
    <t>KA4802M4KM</t>
  </si>
  <si>
    <t>Рамка декоративная Bticino KA4802M4KM Living Now 4 поста песочный</t>
  </si>
  <si>
    <t>Рамка декоративная, Bticino, KA4802M4KM, Living Now 4 поста песочный</t>
  </si>
  <si>
    <t>KM51</t>
  </si>
  <si>
    <t>Лицевая панель Bticino KM51 Living Now для умного шлюза Wi-Fi в стартовом пакете 2 модуля песочный</t>
  </si>
  <si>
    <t>Лицевая панель, Bticino, KM51, Living Now для умного шлюза Wi-Fi в стартовом пакете 2 модуля песочный</t>
  </si>
  <si>
    <t>Черный</t>
  </si>
  <si>
    <t>KG11C</t>
  </si>
  <si>
    <t>Лицевая панель Bticino KG11C Living Now USB зарядки 1 модуль черный</t>
  </si>
  <si>
    <t>Лицевая панель, Bticino, KG11C, Living Now USB зарядки 1 модуль черный</t>
  </si>
  <si>
    <t>KA4802M2KG</t>
  </si>
  <si>
    <t>Рамка декоративная Bticino KA4802M2KG Living Now 2 поста (2+2 модуля) черный</t>
  </si>
  <si>
    <t>Рамка декоративная, Bticino, KA4802M2KG, Living Now 2 поста (2+2 модуля) черный</t>
  </si>
  <si>
    <t>KG08</t>
  </si>
  <si>
    <t>Лицевая панель Bticino KG08 Living Now для TV розеток и каб. выводов 1 модуль черный</t>
  </si>
  <si>
    <t>Лицевая панель, Bticino, KG08, Living Now для TV розеток и каб. выводов с 1отв. 1 модуль черный</t>
  </si>
  <si>
    <t>KA4803KG</t>
  </si>
  <si>
    <t>Рамка декоративная Bticino KA4803KG Living Now 3 модуля черный</t>
  </si>
  <si>
    <t>Рамка декоративная, Bticino, KA4803KG, Living Now 3 модуля черный</t>
  </si>
  <si>
    <t>KG10C</t>
  </si>
  <si>
    <t>Лицевая панель Bticino KG10C Living Now USB зарядки 1 модуль черный</t>
  </si>
  <si>
    <t>Лицевая панель, Bticino, KG10C, Living Now USB зарядки 1 модуль черный</t>
  </si>
  <si>
    <t>KG00</t>
  </si>
  <si>
    <t>Лицевая панель Bticino KG00 Living Now для заглушек 1 модуль черный</t>
  </si>
  <si>
    <t>Лицевая панель, Bticino, KG00, Living Now для заглушек 1 модуль черный</t>
  </si>
  <si>
    <t>KG00M2</t>
  </si>
  <si>
    <t>Лицевая панель Bticino KG00М2 Living Now для заглушек 2 модуля черный</t>
  </si>
  <si>
    <t>Лицевая панель, Bticino, KG00М2, Living Now для заглушек 2 модуля черный</t>
  </si>
  <si>
    <t>KG19</t>
  </si>
  <si>
    <t>Лицевая панель Bticino KG19 Living Now для кнопочного светорегулятора 2 модуля черный</t>
  </si>
  <si>
    <t>Лицевая панель, Bticino, KG19, Living Now для кнопочного светорегулятора 2 модуля черный</t>
  </si>
  <si>
    <t>KG03</t>
  </si>
  <si>
    <t>Лицевая панель Bticino KG03 Living Now для розеток 2К+З нем/итал.стандарта 2 модуля черный</t>
  </si>
  <si>
    <t>Лицевая панель, Bticino, KG03, Living Now для розеток 2К+З нем/итал.стандарта 2 модуля черный</t>
  </si>
  <si>
    <t>KG05M2</t>
  </si>
  <si>
    <t>Лицевая панель Bticino KG05M2 Living Now для выключения рольставней 2 модуля черный</t>
  </si>
  <si>
    <t>Лицевая панель, Bticino, KG05M2, Living Now для выключения рольставней 2 модуля черный</t>
  </si>
  <si>
    <t>KG14</t>
  </si>
  <si>
    <t>Лицевая панель Bticino KG14 Living Now для розетки HDMI 1 модуль черный</t>
  </si>
  <si>
    <t>Лицевая панель, Bticino, KG14, Living Now для розетки HDMI 1 модуль черный</t>
  </si>
  <si>
    <t>KG05M2V</t>
  </si>
  <si>
    <t>Лицевая панель Bticino KG05M2V Living Now выключателей рольст/жалюзи верт. разм. 2 модуля Черный</t>
  </si>
  <si>
    <t>Лицевая панель, Bticino, KG05M2V, Living Now выключателей рольст/жалюзи верт. разм. 2 модуля Черный</t>
  </si>
  <si>
    <t>KG07</t>
  </si>
  <si>
    <t>Лицевая панель Bticino KG07 Living Now для компьютерных и телефонных розеток 1 модуль черный</t>
  </si>
  <si>
    <t>Лицевая панель, Bticino, KG07, Living Now для компьютерных и телефонных розеток 1 модуль черный</t>
  </si>
  <si>
    <t>KA4802M4KG</t>
  </si>
  <si>
    <t>Рамка декоративная Bticino KA4802M4KG Living Now 4 поста черный</t>
  </si>
  <si>
    <t>Рамка декоративная, Bticino, KA4802M4KG, Living Now 4 поста черный</t>
  </si>
  <si>
    <t>KG01</t>
  </si>
  <si>
    <t>Лицевая панель Bticino KG01 Living Now для выключателей и переключателей 1 модуль черный</t>
  </si>
  <si>
    <t>Лицевая панель, Bticino, KG01, Living Now для выключателей и переключателей 1 модуль черный</t>
  </si>
  <si>
    <t>KG01M2</t>
  </si>
  <si>
    <t>Лицевая панель Bticino KG01M2 Living Now для выключателей и переключателей 2 модуля черный</t>
  </si>
  <si>
    <t>Лицевая панель, Bticino, KG01M2, Living Now для выключателей и переключателей 2 модуля черный</t>
  </si>
  <si>
    <t>KG51</t>
  </si>
  <si>
    <t>Лицевая панель Bticino KG51 Living Now для умного шлюза Wi-Fi в стартовом пакете 2 модуля черный</t>
  </si>
  <si>
    <t>Лицевая панель, Bticino, KG51, Living Now для умного шлюза Wi-Fi в стартовом пакете 2 модуля черный</t>
  </si>
  <si>
    <t>KG04P</t>
  </si>
  <si>
    <t>Лицевая панель Bticino KG04P Living Now с крышкой для розеток 2К+З 2 модуля черный</t>
  </si>
  <si>
    <t>Лицевая панель, Bticino, KG04P, Living Now с крышкой для розеток 2К+З 2 модуля черный</t>
  </si>
  <si>
    <t>KG07M2</t>
  </si>
  <si>
    <t>KG05</t>
  </si>
  <si>
    <t>Лицевая панель Bticino KG05 Living Now для выключателей рольставень 1 модуль черный</t>
  </si>
  <si>
    <t>Лицевая панель, Bticino, KG05, Living Now для выключателей рольставень 1 модуль черный</t>
  </si>
  <si>
    <t>KG08M2</t>
  </si>
  <si>
    <t>Лицевая панель Bticino KG08M2 Living Now для TV розеток и кабельных выводов 2 модуля черный</t>
  </si>
  <si>
    <t>Лицевая панель, Bticino, KG08M2, Living Now для TV розеток и кабельных выводов 2 модуля черный</t>
  </si>
  <si>
    <t>KA4802M3KG</t>
  </si>
  <si>
    <t>Рамка декоративная Bticino KA4802M3KG Living Now 3 поста черный</t>
  </si>
  <si>
    <t>Рамка декоративная, Bticino, KA4802M3KG, Living Now 3 поста черный</t>
  </si>
  <si>
    <t>KA4802KG</t>
  </si>
  <si>
    <t>Рамка декоративная Bticino KA4802KG Living Now 2 поста черный</t>
  </si>
  <si>
    <t>Рамка декоративная, Bticino, KA4802KG, Living Now 2 поста черный</t>
  </si>
  <si>
    <t>KA4804KG</t>
  </si>
  <si>
    <t>Рамка декоративная Bticino KA4804KG Living Now 4 поста черный</t>
  </si>
  <si>
    <t>Рамка декоративная, Bticino, KA4804KG, Living Now 4 поста черный</t>
  </si>
  <si>
    <t>KA4806KG</t>
  </si>
  <si>
    <t>Рамка декоративная Bticino KA4806KG Living Now 6 постов черный</t>
  </si>
  <si>
    <t>Рамка декоративная, Bticino, KA4806KG, Living Now 6 постов черный</t>
  </si>
  <si>
    <t>KG02</t>
  </si>
  <si>
    <t>Лицевая панель Bticino KG02 Living Now для розеток итальянского стандарта 1 модуль черный</t>
  </si>
  <si>
    <t>Лицевая панель, Bticino, KG02, Living Now для розеток итальянского стандарта 1 модуль черный</t>
  </si>
  <si>
    <t>KG04</t>
  </si>
  <si>
    <t>Лицевая панель Bticino KG04 Living Now для розеток 2К+З нем. ст. 2 модуля черный</t>
  </si>
  <si>
    <t>Лицевая панель, Bticino, KG04, Living Now для розеток 2К+З нем.ст 2 модуля черный</t>
  </si>
  <si>
    <t>KG12C</t>
  </si>
  <si>
    <t>Лицевая панель Bticino KG12C Living Now USB зарядки 2 модуля черный</t>
  </si>
  <si>
    <t>Лицевая панель, Bticino, KG12C, Living Now USB зарядки 2 модуля черный</t>
  </si>
  <si>
    <t>KG63</t>
  </si>
  <si>
    <t>Лицевая панель Bticino KG63 Living Now с USB 2К+З/USB 2 модуля черный</t>
  </si>
  <si>
    <t>Лицевая панель, Bticino, KG63, Living Now с USB 2К+З/USB 2 модуля черный</t>
  </si>
  <si>
    <t>Механизмы</t>
  </si>
  <si>
    <t>KM4279C6</t>
  </si>
  <si>
    <t>Розетка компьютерная Bticino KM4279C6 Living Now RJ45 cat6 UTP 1 модуль песочный</t>
  </si>
  <si>
    <t>Розетка компьютерная, Bticino, KM4279C6, Living Now RJ45 cat6 UTP 1 модуль песочный</t>
  </si>
  <si>
    <t>K4953</t>
  </si>
  <si>
    <t>Вывод кабеля Bticino K4953 Living Now 1 выход диаметром 9мм 1 модуль</t>
  </si>
  <si>
    <t>Вывод кабеля, Bticino, K4953, Living Now 1 выход диаметром 9мм 1 модуль</t>
  </si>
  <si>
    <t>K4950</t>
  </si>
  <si>
    <t>Заглушка Bticino K4950 Living Now 1 модуль черный</t>
  </si>
  <si>
    <t>Заглушка, Bticino, K4950, Living Now 1 модуль черный</t>
  </si>
  <si>
    <t>K4005A</t>
  </si>
  <si>
    <t>Кнопочный выключатель Bticino K4005А Living Now 10А авт.клеммы 1 модуль</t>
  </si>
  <si>
    <t>Кнопочный выключатель, Bticino, K4005А, Living Now 10А авт.клеммы 1 модуль</t>
  </si>
  <si>
    <t>KW4141USB</t>
  </si>
  <si>
    <t>Розетка Bticino KW4141USB Living Now нем. стандарта 2R+З с USB C 250В 16А/=5В 1.5А 2 модуля белый</t>
  </si>
  <si>
    <t>Розетка, Bticino, KW4141USB, Living Now нем. стандарта 2R+З с USB 250В 16А/=5В 1.5А 2 модуля белый</t>
  </si>
  <si>
    <t>KM4141USB</t>
  </si>
  <si>
    <t>Розетка Bticino KМ4141USB Living Now нем. стандарта 2R+З с USB C 250В 16А/=5В 1.5А 2 модуля песочный</t>
  </si>
  <si>
    <t>Розетка, Bticino, KМ4141USB, Living Now нем. стандарта 2R+З с USB C 250В 16А/=5В 1.5А 2 модуля песочный</t>
  </si>
  <si>
    <t>KG4141USB</t>
  </si>
  <si>
    <t>Розетка Bticino KG4141USB Living Now нем. стандарта 2R+З с USB C 250В 16А/5В 1.5А 2 модуля черный</t>
  </si>
  <si>
    <t>Розетка, Bticino, KG4141USB, Living Now нем. стандарта 2R+З с USB C 250В 16А/5В 1.5А 2 модуля черный</t>
  </si>
  <si>
    <t>KM4279C5E</t>
  </si>
  <si>
    <t>Розетка компьютерная Bticino KM4279C5E Living Now RJ45 cat5e UTP 1 модуль песочный.</t>
  </si>
  <si>
    <t>Розетка компьютерная, Bticino, KM4279C5E, Living Now RJ45 cat5e UTP 1 модуль песочный.</t>
  </si>
  <si>
    <t>K4192C</t>
  </si>
  <si>
    <t>Зарядное устройство Bticino K4192C Living Now USB Стандарт С 3000мА 1 модуль черный</t>
  </si>
  <si>
    <t>Зарядное устройство, Bticino, K4192C, Living Now USB Стандарт С 3000мА 1 модуль черный</t>
  </si>
  <si>
    <t>KW4141A</t>
  </si>
  <si>
    <t>Розетка Bticino KW4141A Living Now нем.стандарта 2К+З 16А авт.клеммы 2 модуля белый</t>
  </si>
  <si>
    <t>Розетка, Bticino, KW4141A, Living Now нем. стандарта 2К+З 16А авт.клеммы 2 модуля белый.</t>
  </si>
  <si>
    <t>KM4141A</t>
  </si>
  <si>
    <t>Розетка Bticino KМ4141A Living Now нем.стандарта 2К+З 16А авт.клеммы 2 модуля песочный</t>
  </si>
  <si>
    <t>Розетка, Bticino, KМ4141A, Living Now нем. стандарта 2К+З 16А авт.клеммы 2 модуля песочный</t>
  </si>
  <si>
    <t>KW4140A16F</t>
  </si>
  <si>
    <t>Розетка Bticino KW4140A16F Living Now нем/итал.стандарта с плоской лицевой панелью 10/16А 2 модуля б</t>
  </si>
  <si>
    <t>Розетка, Bticino, KW4140A16F, Living Now нем/итал.стандарта с плоской лицевой панелью 10/16А 2 модуля белый</t>
  </si>
  <si>
    <t>KM4140A16F</t>
  </si>
  <si>
    <t>Розетка Bticino KМ4140A16F Living Now нем/итал.стандарта с плоской лицевой панелью 10/16А 2 модуля п</t>
  </si>
  <si>
    <t>Розетка, Bticino, KM4140A16F, Living Now нем/итал.стандарта с плоской лицевой панелью 10/16А 2 модуля песочный</t>
  </si>
  <si>
    <t>KG4140A16F</t>
  </si>
  <si>
    <t>Розетка Bticino KG4140A16F Living Now нем/итал.стандарта с плоской лицевой панелью 10/16А 2 модуля ч</t>
  </si>
  <si>
    <t>Розетка, Bticino, KG4140A16F, Living Now нем/итал.стандарта с плоской лицевой панелью 10/16А 2 модуля черный</t>
  </si>
  <si>
    <t>KW4441</t>
  </si>
  <si>
    <t>Термостат Bticino KW4441 Living Now цифровой с дисплеем для воздуха 230В 5(2)А 2 модуля белый.</t>
  </si>
  <si>
    <t>Термостат, Bticino, KW4441, Living Now цифровой с дисплеем для воздуха 230В 5(2)А 2 модуля белый.</t>
  </si>
  <si>
    <t>KM4441</t>
  </si>
  <si>
    <t>Термостат Bticino KМ4441 Living Now цифровой с дисплеем для воздуха 230В 5(2)А 2 модуля песочный</t>
  </si>
  <si>
    <t>Термостат, Bticino, KМ4441, Living Now цифровой с дисплеем для воздуха 230В 5(2)А 2 модуля песочный</t>
  </si>
  <si>
    <t>KG4441</t>
  </si>
  <si>
    <t>Термостат Bticino KG4441 Living Now цифровой с дисплеем для воздуха 230В 5(2)А 2 модуля черный</t>
  </si>
  <si>
    <t>Термостат, Bticino, KG4441, Living Now цифровой с дисплеем для воздуха 230В 5(2)А 2 модуля черный</t>
  </si>
  <si>
    <t>K4191A</t>
  </si>
  <si>
    <t>Зарядное устройство Bticino K4191A Living Now USB 15 Вт 3000мА 1 модуль черный</t>
  </si>
  <si>
    <t>Зарядное устройство, Bticino, K4191A, Living Now USB 15 Вт 3000мА 1 модуль черный</t>
  </si>
  <si>
    <t>K4037N</t>
  </si>
  <si>
    <t>Выключатель для жалюзи Bticino K4037N Living Now 1 модуль без фиксации</t>
  </si>
  <si>
    <t>Выключатель для жалюзи, Bticino, K4037N, Living Now 1 модуль без фиксации</t>
  </si>
  <si>
    <t>K4027</t>
  </si>
  <si>
    <t>Кнопка для жалюзи Bticino K4027 Living Now с фиксацией</t>
  </si>
  <si>
    <t>Кнопка для жалюзи, Bticino, K4027, Living Now с фиксацией</t>
  </si>
  <si>
    <t>KG4180</t>
  </si>
  <si>
    <t>Розетка механизм Bticino KG4180 Living Now 2К+З 10/16А 1 модуль черный</t>
  </si>
  <si>
    <t>Розетка механизм, Bticino, KG4180, Living Now 2К+З 10/16А 1 модуль черный</t>
  </si>
  <si>
    <t>K4004</t>
  </si>
  <si>
    <t>Переключатель промежуточный Bticino K4004 Living Now 10А 1 модуль</t>
  </si>
  <si>
    <t>Переключатель промежуточный, Bticino, K4004, Living Now 10А 1 модуль</t>
  </si>
  <si>
    <t>KG4279C5E</t>
  </si>
  <si>
    <t>Розетка компьютерная Bticino KG4279C5E Living Now RJ45 cat.5e UTP 1 модуль черный</t>
  </si>
  <si>
    <t>Розетка компьютерная, Bticino, KG4279C5E, Living Now RJ45 cat.5e UTP 1 модуль черный</t>
  </si>
  <si>
    <t>K4001</t>
  </si>
  <si>
    <t>Выключатель Bticino K4001 Living Now 1 модуль винтовые клеммы</t>
  </si>
  <si>
    <t>Выключатель, Bticino, K4001, Living Now 1 модуль винтовые клеммы</t>
  </si>
  <si>
    <t>K4003</t>
  </si>
  <si>
    <t>KM4141</t>
  </si>
  <si>
    <t>Розетка 2К+З Bticino KM4141 Living Now 2 модуля 16А винтовые клеммы песочный</t>
  </si>
  <si>
    <t>Розетка 2К+З, Bticino, KM4141, Living Now 2 модуля 16А винтовые клеммы песочный</t>
  </si>
  <si>
    <t>K4003M2A</t>
  </si>
  <si>
    <t>Переключатель Bticino K4003M2A Living Now 10А 2 модуля автоматические клеммы</t>
  </si>
  <si>
    <t>Переключатель, Bticino, K4003M2A, Living Now 10А 2 модуля автоматические клеммы</t>
  </si>
  <si>
    <t>K4005</t>
  </si>
  <si>
    <t>Выключатель кнопочный Bticino K4005 Living Now 10А 1 модуль винтовые клеммы</t>
  </si>
  <si>
    <t>Выключатель кнопочный, Bticino, K4005, Living Now 10А 1 модуль винтовые клеммы</t>
  </si>
  <si>
    <t>KW4279C5E</t>
  </si>
  <si>
    <t>Розетка компьютерная Bticino KW4279C5E Living Now RJ45 cat.5e UTP 1 модуль белый</t>
  </si>
  <si>
    <t>Розетка компьютерная, Bticino, KW4279C5E, Living Now RJ45 cat.5e UTP 1 модуль белый</t>
  </si>
  <si>
    <t>KW4279C6</t>
  </si>
  <si>
    <t>Розетка компьютерная Bticino KW4279C6 Living Now RJ45 cat6 UTP 1 модуль белая</t>
  </si>
  <si>
    <t>Розетка компьютерная, Bticino, KW4279C6, Living Now RJ45 cat6 UTP 1 модуль белая</t>
  </si>
  <si>
    <t>KG4141A</t>
  </si>
  <si>
    <t>Розетка механизм Bticino KG4141A Living Now 2К+З 16А авт.кл. 2 модуля черный</t>
  </si>
  <si>
    <t>Розетка механизм, Bticino, KG4141A, Living Now 2К+З 16А автом.клеммы 2 модуля черный</t>
  </si>
  <si>
    <t>K4003A</t>
  </si>
  <si>
    <t>Переключатель Bticino K4003A Living Now 10А автоматические клеммы 1 модуль</t>
  </si>
  <si>
    <t>Переключатель, Bticino, K4003A, Living Now 10А автоматические клеммы 1 модуль</t>
  </si>
  <si>
    <t>KG4279C6</t>
  </si>
  <si>
    <t>Розетка компьютерная механизм Bticino KG4279C6 Living Now RJ45 cat.6e UTP 1 модуль черный</t>
  </si>
  <si>
    <t>Розетка компьютерная механизм, Bticino, KG4279C6, Living Now RJ45 cat.6e UTP 1 модуль черный</t>
  </si>
  <si>
    <t>KM63</t>
  </si>
  <si>
    <t>Лицевая панель Bticino KM63 Living Now с USB 2К+З/USB 2 модуля песочный</t>
  </si>
  <si>
    <t>Лицевая панель, Bticino, KM63, Living Now с USB 2К+З/USB 2 модуля песочный</t>
  </si>
  <si>
    <t>K4411</t>
  </si>
  <si>
    <t>Светорегулятор механизм Bticino K4411 Living Now 2 модуля черный</t>
  </si>
  <si>
    <t>Светорегулятор механизм, Bticino, K4411, Living Now 2 модуля черный</t>
  </si>
  <si>
    <t>K4001M2A</t>
  </si>
  <si>
    <t>Выключатель Bticino K4001M2A Living Now 10А 2 модуля винтовые клеммы</t>
  </si>
  <si>
    <t>Выключатель, Bticino, K4001M2A, Living Now 10А 2 модуля винтовые клеммы</t>
  </si>
  <si>
    <t>K4949</t>
  </si>
  <si>
    <t>Заглушка Bticino K4949 Living Now 0,5 модуля черный</t>
  </si>
  <si>
    <t>Заглушка, Bticino, K4949, Living Now 0,5 модуля черный</t>
  </si>
  <si>
    <t>KG4294</t>
  </si>
  <si>
    <t>Розетка Bticino KG4294 Living Now для аудиоколонок 1 модуль черный</t>
  </si>
  <si>
    <t>Розетка, Bticino, KG4294 Living Now для аудиоколонок стерео 1 модуль черный</t>
  </si>
  <si>
    <t>K4202D</t>
  </si>
  <si>
    <t>Розетка TV Bticino K4202D Living Now звезда1 модуль черный</t>
  </si>
  <si>
    <t>Розетка TV, Bticino, K4202D, Living Now звезда1 модуль черный</t>
  </si>
  <si>
    <t>KG4141</t>
  </si>
  <si>
    <t>Розетка механизм Bticino KG4141 Living Now 2К+З 16А винт.кл. 2 модуля черный</t>
  </si>
  <si>
    <t>Розетка механизм, Bticino, KG4141, Living Now 2К+З 16А винт.кл. 2 модуля черный</t>
  </si>
  <si>
    <t>K4001A</t>
  </si>
  <si>
    <t>Выключатель Bticino K4001A Living Now 10А авт.клеммы 1 модуль</t>
  </si>
  <si>
    <t>Выключатель, Bticino, K4001A, Living Now 10А авт.клеммы 1 модуль</t>
  </si>
  <si>
    <t>K4005M2A</t>
  </si>
  <si>
    <t>Кнопочный выключатель Bticino K4005M2A Living Now 10А авт.клеммы 2 модуля</t>
  </si>
  <si>
    <t>Кнопочный выключатель, Bticino, K4005M2A, Living Now 10А авт.клеммы 2 модуля</t>
  </si>
  <si>
    <t>Декоративные рамки</t>
  </si>
  <si>
    <t>KA4802NW</t>
  </si>
  <si>
    <t>Рамка декоративная Bticino KA4802NW Living Now 2 модуля Луна</t>
  </si>
  <si>
    <t>Рамка декоративная, Bticino, KA4802NW, Living Now 2 модуля Луна</t>
  </si>
  <si>
    <t>KA4802M3DA</t>
  </si>
  <si>
    <t>Рамка декоративная Bticino KA4802M3DA Living Now 3 поста 6 модулей Небо</t>
  </si>
  <si>
    <t>Рамка декоративная, Bticino, KA4802M3DA, Living Now 3 поста 6 модулей Небо</t>
  </si>
  <si>
    <t>KA4802M3ZM</t>
  </si>
  <si>
    <t>Рамка декоративная Bticino KA4802M3ZM Living Now 3 поста 6 модулей Медь</t>
  </si>
  <si>
    <t>Рамка декоративная, Bticino, KA4802M3ZM, Living Now 3 поста 6 модулей Медь</t>
  </si>
  <si>
    <t>KA4802M3ZW</t>
  </si>
  <si>
    <t>Рамка декоративная Bticino KA4802M3ZW Living Now 3 поста 6 модулей Золото</t>
  </si>
  <si>
    <t>Рамка декоративная, Bticino, KA4802M3ZW, Living Now 3 поста 6 модулей Золото</t>
  </si>
  <si>
    <t>KA4802M3DM</t>
  </si>
  <si>
    <t>Рамка декоративная Bticino KA4802M3DM Living Now 3 поста 6 модулей Аура</t>
  </si>
  <si>
    <t>Рамка декоративная, Bticino, KA4802M3DM, Living Now 3 поста 6 модулей Аура</t>
  </si>
  <si>
    <t>KA4802M2DA</t>
  </si>
  <si>
    <t>Рамка декоративная Bticino KA4802M2DA Living Now 2 поста 4 модуля Небо</t>
  </si>
  <si>
    <t>Рамка декоративная, Bticino, KA4802M2DA, Living Now 2 поста 4 модуля Небо</t>
  </si>
  <si>
    <t>KA4802MM</t>
  </si>
  <si>
    <t>Рамка декоративная Bticino KA4802MM Living Now 1 пост 2 модуля Оптик</t>
  </si>
  <si>
    <t>Рамка декоративная, Bticino, KA4802MM, Living Now 1 пост 2 модуля Оптик</t>
  </si>
  <si>
    <t>KA4802NG</t>
  </si>
  <si>
    <t>Рамка декоративная Bticino KA4802NG Living Now 1 пост космос</t>
  </si>
  <si>
    <t>Рамка декоративная, Bticino, KA4802NG, Living Now 1 пост космос</t>
  </si>
  <si>
    <t>KA4802M4DW</t>
  </si>
  <si>
    <t>Рамка декоративная Bticino KA4802M4DW Living Now 4 поста (2+2+2+2 модуля) "Лёд"</t>
  </si>
  <si>
    <t>Рамка декоративная, Bticino, KA4802M4DW, Living Now 4 поста (2+2+2+2 модуля) "Лёд"</t>
  </si>
  <si>
    <t>KA4802M3DW</t>
  </si>
  <si>
    <t>Рамка декоративная Bticino KA4802M3DW Living Now 3 поста (2+2+2 модуля) "Лёд"</t>
  </si>
  <si>
    <t>Рамка декоративная, Bticino, KA4802M3DW, Living Now 3 поста (2+2+2 модуля) "Лёд"</t>
  </si>
  <si>
    <t>KA4802DW</t>
  </si>
  <si>
    <t>Рамка декоративная Bticino KA4802DW Living Now 2 модуля "Лед"</t>
  </si>
  <si>
    <t>Рамка декоративная, Bticino, KA4802DW, Living Now 2 модуля "Лед"</t>
  </si>
  <si>
    <t>KA4802M3MW</t>
  </si>
  <si>
    <t>Рамка декоративная Bticino KA4802M3MW Living Now 3 поста "пиксель"</t>
  </si>
  <si>
    <t>Рамка декоративная, Bticino, KA4802M3MW, Living Now 3 поста "пиксель"</t>
  </si>
  <si>
    <t>KA4804NG</t>
  </si>
  <si>
    <t>Рамка декоративная Bticino KA4804NG Living Now 4 модуля "Космос"</t>
  </si>
  <si>
    <t>Рамка декоративная, Bticino, KA4804NG, Living Now 4 модуля "Космос"</t>
  </si>
  <si>
    <t>KA4806NG</t>
  </si>
  <si>
    <t>Рамка декоративная Bticino KA4806NG Living Now 6 модулей "Космос"</t>
  </si>
  <si>
    <t>Рамка декоративная, Bticino, KA4806NG, Living Now 6 модулей "Космос"</t>
  </si>
  <si>
    <t>KA4802M2LG</t>
  </si>
  <si>
    <t>Рамка декоративная Bticino KA4802M2LG Living Now 2 поста (2+2 модуля) "Орех"</t>
  </si>
  <si>
    <t>Рамка декоративная, Bticino, KA4802M2LG, Living Now 2 поста (2+2 модуля) "Орех"</t>
  </si>
  <si>
    <t>KA4802M2NG</t>
  </si>
  <si>
    <t>Рамка декоративная Bticino KA4802M2NG Living Now 2 поста (2+2модуля) "Космос"</t>
  </si>
  <si>
    <t>Рамка декоративная, Bticino, KA4802M2NG, Living Now 2 поста (2+2модуля) "Космос"</t>
  </si>
  <si>
    <t>KA4803LG</t>
  </si>
  <si>
    <t>Рамка декоративная Bticino KA4803LG Living Now 3 модуля "Орех"</t>
  </si>
  <si>
    <t>Рамка декоративная, Bticino, KA4803LG, Living Now 3 модуля "Орех"</t>
  </si>
  <si>
    <t>KA4802LG</t>
  </si>
  <si>
    <t>Рамка декоративная Bticino KA4802LG Living Now 2 модуля "Орех"</t>
  </si>
  <si>
    <t>Рамка декоративная, Bticino, KA4802LG, Living Now 2 модуля "Орех"</t>
  </si>
  <si>
    <t>KA4802DG</t>
  </si>
  <si>
    <t>Рамка декоративная Bticino KA4802DG Living Now 2 модуля "Ночь"</t>
  </si>
  <si>
    <t>Рамка декоративная, Bticino, KA4802DG, Living Now 2 модуля "Ночь"</t>
  </si>
  <si>
    <t>KA4802MW</t>
  </si>
  <si>
    <t>Рамка декоративная Bticino KA4802MW Living Now 2 модуля "пиксель"</t>
  </si>
  <si>
    <t>Рамка декоративная, Bticino, KA4802MW, Living Now 2 модуля "пиксель"</t>
  </si>
  <si>
    <t>KA4802M3NG</t>
  </si>
  <si>
    <t>Рамка декоративная Bticino KA4802M3NG Living Now 3 поста "космос"</t>
  </si>
  <si>
    <t>Рамка декоративная, Bticino, KA4802M3NG, Living Now 3 поста "космос"</t>
  </si>
  <si>
    <t>Подрозетники и суппорта</t>
  </si>
  <si>
    <t>504E</t>
  </si>
  <si>
    <t>Коробка Bticino 504E для твердых стен</t>
  </si>
  <si>
    <t>Коробка, Bticino, 504E, для твердых стен (130х71х52)</t>
  </si>
  <si>
    <t>506L</t>
  </si>
  <si>
    <t>Коробка Bticino 506L для твердых стен</t>
  </si>
  <si>
    <t>Коробка, Bticino, 506L, для твердых стен (186х76х52)</t>
  </si>
  <si>
    <t>K4702</t>
  </si>
  <si>
    <t>Суппорт Bticino K4702 Living Now 2 модуля</t>
  </si>
  <si>
    <t>Суппорт, Bticino, K4702, Living Now 2 модуля</t>
  </si>
  <si>
    <t>K4703</t>
  </si>
  <si>
    <t>Суппорт Bticino K4703 Living Now 3 модуля</t>
  </si>
  <si>
    <t>Суппорт, Bticino, K4703, Living Now 3 модуля</t>
  </si>
  <si>
    <t>K4704</t>
  </si>
  <si>
    <t>Суппорт Bticino K4704 Living Now 4 модуля</t>
  </si>
  <si>
    <t>Суппорт, Bticino, K4704, Living Now 4 модуля</t>
  </si>
  <si>
    <t>K4706</t>
  </si>
  <si>
    <t>Суппорт Bticino K4706 Living Now 6 модулей</t>
  </si>
  <si>
    <t>Суппорт, Bticino, K4706, Living Now 6 модулей</t>
  </si>
  <si>
    <t>PB503N</t>
  </si>
  <si>
    <t>Коробка Bticino PB503N для гипсокартона 3М</t>
  </si>
  <si>
    <t>Коробка, Bticino, PB503N, для гипсокартона 3М</t>
  </si>
  <si>
    <t>503E</t>
  </si>
  <si>
    <t>Коробка Bticino 503E для твердых стен (107х73х50)</t>
  </si>
  <si>
    <t>Коробка, Bticino, 503E, для твердых стен (107х73х50)</t>
  </si>
  <si>
    <t>502E</t>
  </si>
  <si>
    <t>Коробка Bticino 502E для твердых стен (70х70х50)</t>
  </si>
  <si>
    <t>Коробка, Bticino, 502E, для твердых стен (70х70х50)</t>
  </si>
  <si>
    <t>PB502N</t>
  </si>
  <si>
    <t>Коробка Bticino PB502N для гипсокартона 2М</t>
  </si>
  <si>
    <t>Коробка, Bticino, PB502N, для гипсокартона 2М</t>
  </si>
  <si>
    <t>Антрацит</t>
  </si>
  <si>
    <t>IP 20</t>
  </si>
  <si>
    <t>IP 44</t>
  </si>
  <si>
    <t xml:space="preserve">Кремовый </t>
  </si>
  <si>
    <t>Бронза</t>
  </si>
  <si>
    <t>Алюминий</t>
  </si>
  <si>
    <t>Сталь</t>
  </si>
  <si>
    <t>Etika Inspiria</t>
  </si>
  <si>
    <t>Карта Proximity Mifare 1K, Тонкая без номера комплект 5 шт</t>
  </si>
  <si>
    <t>Карта Proximity Mifare 1K, Тонкая без номера комплект 10 шт</t>
  </si>
  <si>
    <t>Карта Proximity Mifare 1K, Тонкая без номера комплект 50 шт</t>
  </si>
  <si>
    <t>100000180605</t>
  </si>
  <si>
    <t>1000001806010</t>
  </si>
  <si>
    <t>1000001806050</t>
  </si>
  <si>
    <t>Карта Proximity Mifare 1K, Тонкая, Цвет белый с номером 5 шт</t>
  </si>
  <si>
    <t>Карта Proximity Mifare 1K, Тонкая, Цвет белый с номером  10 шт</t>
  </si>
  <si>
    <t>Карта Proximity Mifare 1K, Тонкая, Цвет белый с номером  50 шт</t>
  </si>
  <si>
    <t>100000151325</t>
  </si>
  <si>
    <t>1000001513210</t>
  </si>
  <si>
    <t>1000001513250</t>
  </si>
  <si>
    <t>Зеркальные</t>
  </si>
  <si>
    <t>Профессиональные видеокамеры</t>
  </si>
  <si>
    <t>Объективы для фото и видеокамер</t>
  </si>
  <si>
    <t>Прочие аксессуары</t>
  </si>
  <si>
    <t>KM04</t>
  </si>
  <si>
    <t>Лицевая панель Bticino KМ04 Living Now для розеток 2К+З нем.стандарта 2 модуля песочный</t>
  </si>
  <si>
    <t>Лицевая панель, Bticino, KM04, Living Now для розеток 2К+З нем.стандарта 2 модуля песочный</t>
  </si>
  <si>
    <t>Лицевая панель Bticino KG07M2 Living Now для телефонных и компьютерных розеток 2 модуля черный</t>
  </si>
  <si>
    <t>Лицевая панель, Bticino, KG07M2, Living Now для телефонных и компьютерных розеток 2 модуля черный</t>
  </si>
  <si>
    <t>Розетка Bticino KW4141 Living Now нем.стандарта 2К+З 16А винт. 2 модуля белый</t>
  </si>
  <si>
    <t>Розетка, Bticino, KW4141, Living Now нем.стандарта 2К+З 16А винт. 2 модуля белый</t>
  </si>
  <si>
    <t>Карта доступа КМА EM-Marine тонкая комплект 5 шт</t>
  </si>
  <si>
    <t>Карта доступа КМА EM-Marine тонкая комплект 10 шт</t>
  </si>
  <si>
    <t>Карта доступа КМА EM-Marine тонкая комплект 50 шт</t>
  </si>
  <si>
    <t>100000151295</t>
  </si>
  <si>
    <t>1000001512910</t>
  </si>
  <si>
    <t>1000001512950</t>
  </si>
  <si>
    <t>100000151285</t>
  </si>
  <si>
    <t>1000001512810</t>
  </si>
  <si>
    <t>1000001512850</t>
  </si>
  <si>
    <t>100000151305</t>
  </si>
  <si>
    <t>1000001513010</t>
  </si>
  <si>
    <t>1000001513050</t>
  </si>
  <si>
    <t>Смарт часы Amazfit GTS 3 A2035 Graphite Black</t>
  </si>
  <si>
    <t>Смарт часы, Amazfit, GTS 3 A2035, Дисплей 1.75" AMOLED Ultra HD, Разрешение 341 PPI, Водонепроницаемость (5 АТМ), GPS, Батарея 250 мАч, Чёрный графит</t>
  </si>
  <si>
    <t>R-CH360-BKAPE3-G-1</t>
  </si>
  <si>
    <t>Компьютерный корпус Deepcool CH360 без Б/П</t>
  </si>
  <si>
    <t>Компьютерный корпус, Deepcool, CH360 R-CH360-BKAPE3-G-1, Micro ATX/Mini-ITX, Type-C*1/3.0*1, HD-Audio+Mic, Кулер 2*140/1*120мм ARGB, Высота процессорного кулера до 165мм, Длина VGA до 320мм, 2*3.5"/2+1*2.5", Сталь 0,6, 428x215x431мм, Без Б/П, Чёрный</t>
  </si>
  <si>
    <t>Блок питания Deepcool PL650D</t>
  </si>
  <si>
    <t>2728C007AA</t>
  </si>
  <si>
    <t>3454C007AA</t>
  </si>
  <si>
    <t>3458C003AA</t>
  </si>
  <si>
    <t>5811C033</t>
  </si>
  <si>
    <t>Цифровой фотоаппарат CANON EOS R50 + RF-S 18-45 mm IS STM Black</t>
  </si>
  <si>
    <t>Цифровой фотоаппарат, CANON, EOS R50, + RF-S 18-45 mm IS STM, Black, 5811C033</t>
  </si>
  <si>
    <t>5331C048AA</t>
  </si>
  <si>
    <t>Цифровой фотоаппарат CANON EOS R10 + RF-S 18-150 mm IS STM</t>
  </si>
  <si>
    <t>10000020321</t>
  </si>
  <si>
    <t>M800DC</t>
  </si>
  <si>
    <t>Батарейка VARTA Superlife (Super Heavy Duty) Micro 1.5V - R03P/AAA 8 шт. в блистере</t>
  </si>
  <si>
    <t>Батарейка, VARTA, R03P Superlife (Super Heavy Duty) , AAA, 1.5 V, 8 шт., в блистере</t>
  </si>
  <si>
    <t>Батарейка VARTA Lithium CR2016 3V 2 шт. в блистере</t>
  </si>
  <si>
    <t>Аккумуляторы, зарядные устройства</t>
  </si>
  <si>
    <t>МФУ струйное, Xiaomi, Wireless All-in-One Inkjet Printer, PMDYJ02HT/BHR7410RU, Струйный, Цветная печать, Максимальный формат А4, Печать фотографий, копирование, сканирование, Уровень шума 48 дБ, Струйная печать, Разрешение сканера 600*300dpi, Рабочая частота 2.400-2.4835 ГГц, Выходная мощность ВЧ: &lt;20 дБм, Номинальное напряжение: 220-240 В ~, Вес нетто: около 4,6 кг, Размеры товара: 450 306  160 мм, Белый</t>
  </si>
  <si>
    <t>КТ-1406</t>
  </si>
  <si>
    <t>Шашлычница электрическая Kitfort КТ-1406</t>
  </si>
  <si>
    <t>КТ-310</t>
  </si>
  <si>
    <t>Хлебопечь Kitfort КТ-310</t>
  </si>
  <si>
    <t>КТ-2877-1</t>
  </si>
  <si>
    <t>Увлажнитель воздуха Kitfort КТ-2877-1 черный</t>
  </si>
  <si>
    <t>Увлажнитель воздуха, Kitfort, КТ-2877-1, Тип увлажнителя ультразвуковой, Рекомендуемая площадь 30 м, Установка настольная, Максимальное время непрерывной работы 15 ч, Уровень шума 50 дБ, Цвет Черный</t>
  </si>
  <si>
    <t>Рамка декоративная Bticino KA4802KM Living Now 2 модуля песочный</t>
  </si>
  <si>
    <t>Рамка декоративная, Bticino, KA4802KM, Living Now 2 модуля песочный</t>
  </si>
  <si>
    <t>006R01561</t>
  </si>
  <si>
    <t>Тонер-картридж Xerox 006R01561</t>
  </si>
  <si>
    <t>Тонер-картридж, Xerox, 006R01561, А3, Для Xerox D95/D110/D125, 65000 страниц (А4)</t>
  </si>
  <si>
    <t>10000012602</t>
  </si>
  <si>
    <t>CKK-40D-RSZB2-K01-K IEK РКС-20-30-П-К \Розетка с з/к 2к (на 2 модуля)\ ПРАЙМЕР белая</t>
  </si>
  <si>
    <t>10000014484</t>
  </si>
  <si>
    <t>10000015728</t>
  </si>
  <si>
    <t>CS6-11M  ITK Вставка 45х22,5мм для 1 мод. Keystone Jack с маркером (белый)</t>
  </si>
  <si>
    <t>CS1-1C5EU-11  ITK Модуль Keystone Jack кат. 5E UTP 110 IDC 90 град.</t>
  </si>
  <si>
    <t>Чехол для телефона XG XG-HS175 для Redmi note 12 Pro + Силиконовый Чёрный</t>
  </si>
  <si>
    <t>Чехол для телефона, XG, XG-HS175, для Redmi note 12 Pro +, Силиконовый, Чёрный, Пол. пакет</t>
  </si>
  <si>
    <t>Чехол для телефона XG XG-TR07 для Redmi Note 10S Прозрачный с Бортами</t>
  </si>
  <si>
    <t>Чехол для телефона, XG, XG-TR07, для Redmi Note 10S, Прозрачный, Борты, пол. пакет</t>
  </si>
  <si>
    <t>X2S White</t>
  </si>
  <si>
    <t>Наушники Edifier X2S White</t>
  </si>
  <si>
    <t>Наушники, Edifier, X2S, Bluetooth 5.1, Встроенный микрофон, Диаметр динамика 13 мм, USB-TypeC, Радиус действия 10 м, Белый</t>
  </si>
  <si>
    <t>Роутер H3C EWP-WSG1812X-PWR</t>
  </si>
  <si>
    <t>Роутер, H3C, EWP-WSG1812X-PWR, LAN 2 порта SFP+ 10G, 12 портов 10/100/1000M (PoE+), 2 порта WAN 10/100/1000M, Пропускная способность беспроводной сети 4 Гбит/с, AC 100~240 В, '0°C ~ +45°C</t>
  </si>
  <si>
    <t>Кабель оптоволоконный ИК/Т-М4П-А16-6.0 кН</t>
  </si>
  <si>
    <t>Кабель оптоволоконный, Интегра, ИК/Т-М4П-А16-6.0 кН, подвесной с внешним несущим элементом (стальной трос) в модульной конструкции</t>
  </si>
  <si>
    <t>Кабель оптоволоконный ИК/Т-М4П-А24-6.0 кН</t>
  </si>
  <si>
    <t>Кабель оптоволоконный, Интегра, ИК/Т-М4П-А24-6.0 кН, подвесной с внешним несущим элементом (стальной трос) в модульной конструкции</t>
  </si>
  <si>
    <t>Кабель оптоволоконный ИК/Т-М4П-А32-6.0 кН</t>
  </si>
  <si>
    <t>Кабель оптоволоконный, Интегра, ИК/Т-М4П-А32-6.0 кН, подвесной с внешним несущим элементом (стальной трос) в модульной конструкции</t>
  </si>
  <si>
    <t>Кабель оптоволоконный ИК/Т-М4П-А48-6.0 кН</t>
  </si>
  <si>
    <t>Кабель оптоволоконный, Интегра, ИК/Т-М4П-А48-6.0 кН, подвесной с внешним несущим элементом (стальной трос) в модульной конструкции</t>
  </si>
  <si>
    <t>ИКД2Тнг(A)-HF-О-А2-1.0</t>
  </si>
  <si>
    <t>Ручной пылесос, Kitfort, КТ-5159, Беспроводной да, Тип уборки сухая, Сбор жидкости нет, Тип пылесборника контейнер, Фильтр тонкой очистки есть, Емкость пылесборника 0.15 л, Потребляемая мощность 70 Вт, Тип питания от аккумулятора, Напряжение аккумулятора 7.2 В, Тип аккумулятора Li-Ion, Емкость аккумулятора 2000 мА*ч, Цвет белый</t>
  </si>
  <si>
    <t>Паровая швабра, Kitfort, КТ-1049, Мощность 1300 Вт, Напряжение питания 230 В / 50 Гц, Модель потребления от сети, Объем бака для воды 420 мл, Регулятор мощности есть, Готовность15 сек, Время непрерывной работы 25 мин, Поток пара 26 г/мин, Цвет белый</t>
  </si>
  <si>
    <t>Парогенератор, Kitfort, КТ-9142, Мощность 2200 Вт, Материал подошвы керамика, Объем резервуара для воды 1800 мл, Постоянная подача пара 100 г/мин,Паровой удар нет, Давление пара 3 Бар, Время нагрева120 сек, Цвет черный</t>
  </si>
  <si>
    <t>Отпариватель ручной, Kitfort, КТ-9143, Мощность 600 Вт, Интенсивность подачи пара 15 г/мин, Регулятор интенсивности подачи пара нет, Количество режимов отпаривания 1, Время нагрева 60 сек, Цвет белый</t>
  </si>
  <si>
    <t>Увлажнитель-ароматизатор воздуха, Kitfort, КТ-2893-2,Тип ультразвуковой Установка настольная, Максимальное время непрерывной работы 6 ч,Уровень шума 36 дБ, Расход воды 35 мл/ч,Емкость резервуара для воды 0.15 л, Цвет черный</t>
  </si>
  <si>
    <t>Увлажнитель-ароматизатор воздуха, Kitfort, КТ-2893-1, Тип увлажнителя ультразвуковой, Установка настольная, Максимальное время непрерывной работы 6 ч,Уровень шума 36 дБ,Расход воды 35 мл/ч, Емкость резервуара для воды 0.15 л, Цвет белый</t>
  </si>
  <si>
    <t>Увлажнитель воздуха, Kitfort, КТ-2878, Тип увлажнителя ультразвуковой,Рекомендуемая площадь 30 м, Установка настольная, Максимальное время непрерывной работы 16 ч,Уровень шума 50 дБ, Цвет белый,черный</t>
  </si>
  <si>
    <t>HS7601</t>
  </si>
  <si>
    <t>Пила дисковая Makita HS7601</t>
  </si>
  <si>
    <t>Пила дисковая, Makita, HS7601, 1200Вт, 5200об\м, диск-ф190х30мм, рез-66мм, Синий</t>
  </si>
  <si>
    <t>Узел проявки, Xerox, 600N03572 / 604K91140 (жёлтый), Для Xerox DocuCentre SC2020</t>
  </si>
  <si>
    <t>Узел проявки, Xerox, 600N03574 / 604K91160 (голубой), Для Xerox DocuCentre SC2020</t>
  </si>
  <si>
    <t>Комплект Клавиатура + Мышь, Rapoo, 9500M, Беспроводная 2.4G, Bluetooth 3.0, 4.0, 3200DPI, Нано-ресивер, Кол-во стандартных клавиш 104, Англ/Рус, Алюминий, Чёрный</t>
  </si>
  <si>
    <t>Комплект Клавиатура + Мышь, Rapoo, 9900M, Беспроводная 2.4G, Bluetooth 3.0, 4.0, 3200DPI, Нано-ресивер, Кол-во стандартных клавиш 104, Рус/Англ, Алюминий, Чёрный,</t>
  </si>
  <si>
    <t>BC-I5-13400-10304G-16256</t>
  </si>
  <si>
    <t>Встраиваемый компьютер OPS XG BC-I5-13400-10304G-16256</t>
  </si>
  <si>
    <t>Встраиваемый компьютер OPS, XG, BC-I5-13400-10304G-16256</t>
  </si>
  <si>
    <t>Проектор портативный Wanbo X2 Max, Blue</t>
  </si>
  <si>
    <t>Проектор портативный, Wanbo, X2 Max, LCD, 1080p, 450 ANSI lm, 2000:1, Android 9.0, 1G+8G, 20000 часов, Wi-Fi, Bluetooth 5.0, HDMI*2, USB*1, 3.5mm*1, DC*1, 5W*2, синий</t>
  </si>
  <si>
    <t>Floor Stand</t>
  </si>
  <si>
    <t>Стойка для проектора Wanbo Floor Stand</t>
  </si>
  <si>
    <t>Стойка для проектора, Wanbo, Floor stand, белый</t>
  </si>
  <si>
    <t>B415V_DN</t>
  </si>
  <si>
    <t>Монохромное МФУ Xerox VersaLink B415DN</t>
  </si>
  <si>
    <t>Кофеварка капельная, Kitfort, КТ-7190, Мощность 680 Вт, Тип нагревателя бойлер, Объем резервуара для воды 480 мл, Съемный контейнер для воды есть, Объем резервуара для кофе 400 мл, Цвет бежевый</t>
  </si>
  <si>
    <t>Кофеварка рожковая, Kitfort, КТ-7139, Объем резервуара для воды 1.5 л, Мощность 1050 Вт, Тип нагревателя бойлер, Давление 15 Бар, Цвет белый</t>
  </si>
  <si>
    <t>Моечный аппарат Annovi Reverberi ARXP BOX3 150LHT</t>
  </si>
  <si>
    <t>Моечный аппарат, Annovi Reverberi ARXP, BOX3 150LHT, Нержавеющая сталь</t>
  </si>
  <si>
    <t>Моечный аппарат Annovi Reverberi ARXP BOX5 160DTS</t>
  </si>
  <si>
    <t>Моечный аппарат, Annovi Reverberi ARXP, BOX5 160DTS, Нержавеющая сталь</t>
  </si>
  <si>
    <t>006R04728</t>
  </si>
  <si>
    <t>Тонер-картридж стандартной емкости Xerox 006R04728 (чёрный)</t>
  </si>
  <si>
    <t>Тонер-картридж стандартной емкости, Xerox, 006R04728 (чёрный), Для Xerox B415/B410, 6 000 страниц (A4)</t>
  </si>
  <si>
    <t>006R04729</t>
  </si>
  <si>
    <t>Тонер-картридж повышенной емкости Xerox 006R04729 (чёрный)</t>
  </si>
  <si>
    <t>Тонер-картридж повышенной емкости, Xerox, 006R04729 (чёрный), Для Xerox B415/B410, 14 000 страниц (A4)</t>
  </si>
  <si>
    <t>006R04730</t>
  </si>
  <si>
    <t>Тонер-картридж экстра повышенной емкости Xerox 006R04730 (чёрный)</t>
  </si>
  <si>
    <t>Тонер-картридж экстра повышенной емкости, Xerox, 006R04730 (чёрный), Для Xerox B415/B410, 25 000 страниц (A4)</t>
  </si>
  <si>
    <t>Блок питания Deepcool PL550D</t>
  </si>
  <si>
    <t>Блок питания, Deepcool, PL550D R-PL550D-FC0B-EU, 550W, ATX 3.0, Bronze, 20+4 pin, 4+4pin, 6*Sata, 2*Molex, 3*PCI-E 6+2 pin, 1*(16Pin)12VHPWR, Вентилятор 12 см, Кабель питания, Чёрный</t>
  </si>
  <si>
    <t>Блок питания Deepcool PL750D</t>
  </si>
  <si>
    <t>B410V_DN</t>
  </si>
  <si>
    <t>Монохромный принтер Xerox B410DN</t>
  </si>
  <si>
    <t>C415V_DN</t>
  </si>
  <si>
    <t>Цветное МФУ Xerox VersaLink C415DN</t>
  </si>
  <si>
    <t>C625V_DN</t>
  </si>
  <si>
    <t>Цветное МФУ Xerox VersaLink C625DN</t>
  </si>
  <si>
    <t>097N02469</t>
  </si>
  <si>
    <t>Дополнительный лоток Xerox 097N02469</t>
  </si>
  <si>
    <t>Дополнительный лоток, Xerox, 097N02469, Для Xerox B415/B410, 550 листов</t>
  </si>
  <si>
    <t>097N02470</t>
  </si>
  <si>
    <t>Модуль для беспроводного подключения Xerox 097N02470</t>
  </si>
  <si>
    <t>Модуль для беспроводного подключения Xerox, 097N02470, Для Xerox B415/B410, C415/C410, C625/C620</t>
  </si>
  <si>
    <t>097S05244</t>
  </si>
  <si>
    <t>Стенд Xerox 097S05244</t>
  </si>
  <si>
    <t>097N02465</t>
  </si>
  <si>
    <t>Дополнительный лоток Xerox 097N02465</t>
  </si>
  <si>
    <t>Дополнительный лоток, Xerox, 097N02465, Для Xerox C415/C410, 550 листов</t>
  </si>
  <si>
    <t>097N02466</t>
  </si>
  <si>
    <t>Жесткий диск Xerox 097N02466 500 ГБ</t>
  </si>
  <si>
    <t>097N02468</t>
  </si>
  <si>
    <t>Дополнительный лоток Xerox 097N02468</t>
  </si>
  <si>
    <t>097N02463</t>
  </si>
  <si>
    <t>Полуавтоматический степлер Xerox 097N02463</t>
  </si>
  <si>
    <t>Полуавтоматический степлер, Xerox, 097N02463, Для Xerox B415, C415, C625</t>
  </si>
  <si>
    <t>097N02443</t>
  </si>
  <si>
    <t>Жесткий диск Xerox 097N02443 500 ГБ</t>
  </si>
  <si>
    <t>Блинница погружная, Centek, CT-1455, 800Вт, Диаметр 20 см, Антипригарное покрытие, Максимальная температура нагрева 200°С, Черный</t>
  </si>
  <si>
    <t>Шашлычница электрическая, Kitfort, КТ-1406, Мощность 900 Вт, Шампуры 5 шт, Нагрев инфракрасный, Длина шнура 1.2м, Черный</t>
  </si>
  <si>
    <t>Лицевая панель Bticino KG07K Living Now для адаптеров Keystone RJ45 1 модуль черный</t>
  </si>
  <si>
    <t>013R00702</t>
  </si>
  <si>
    <t>Принт-картридж Xerox 013R00702</t>
  </si>
  <si>
    <t>Принт-картридж, Xerox, 013R00702, Для Xerox B415/B410, 75 000 страниц (A4)</t>
  </si>
  <si>
    <t>006R04677</t>
  </si>
  <si>
    <t>Тонер-картридж стандартной емкости Xerox 006R04677 (чёрный)</t>
  </si>
  <si>
    <t>Тонер-картридж стандартной емкости, Xerox, 006R04677 (чёрный), Для Xerox C415/C410, 2 400 страниц (A4)</t>
  </si>
  <si>
    <t>006R04678</t>
  </si>
  <si>
    <t>Тонер-картридж стандартной емкости Xerox 006R04678 (голубой)</t>
  </si>
  <si>
    <t>Тонер-картридж стандартной емкости, Xerox, 006R04678 (голубой), Для Xerox C415/C410, 2 000 страниц (A4)</t>
  </si>
  <si>
    <t>006R04679</t>
  </si>
  <si>
    <t>Тонер-картридж стандартной емкости Xerox 006R04679 (малиновый)</t>
  </si>
  <si>
    <t>Тонер-картридж стандартной емкости, Xerox, 006R04679 (малиновый), Для Xerox C415/C410, 2 000 страниц (A4)</t>
  </si>
  <si>
    <t>006R04680</t>
  </si>
  <si>
    <t>Тонер-картридж стандартной емкости Xerox 006R04680 (жёлтый)</t>
  </si>
  <si>
    <t>Тонер-картридж стандартной емкости, Xerox, 006R04680 (жёлтый), Для Xerox C415/C410, 2 000 страниц (A4)</t>
  </si>
  <si>
    <t>006R04764</t>
  </si>
  <si>
    <t>Тонер-картридж повышенной емкости Xerox 006R04764 (чёрный)</t>
  </si>
  <si>
    <t>Тонер-картридж повышенной емкости, Xerox, 006R04764 (чёрный), Для Xerox C415/C410, 10 500 страниц (A4)</t>
  </si>
  <si>
    <t>006R04765</t>
  </si>
  <si>
    <t>Тонер-картридж повышенной емкости Xerox 006R04765 (голубой)</t>
  </si>
  <si>
    <t>Тонер-картридж повышенной емкости, Xerox, 006R04765 (голубой), Для Xerox C415/C410, 7 000 страниц (A4)</t>
  </si>
  <si>
    <t>006R04766</t>
  </si>
  <si>
    <t>Тонер-картридж повышенной емкости Xerox 006R04766 (малиновый)</t>
  </si>
  <si>
    <t>Тонер-картридж повышенной емкости, Xerox, 006R04766 (малиновый), Для Xerox C415/C410, 7 000 страниц (A4)</t>
  </si>
  <si>
    <t>006R04767</t>
  </si>
  <si>
    <t>Тонер-картридж повышенной емкости Xerox 006R04767 (жёлтый)</t>
  </si>
  <si>
    <t>Тонер-картридж повышенной емкости, Xerox, 006R04767 (жёлтый), Для Xerox C415/C410, 7 000 страниц (A4)</t>
  </si>
  <si>
    <t>013R00700</t>
  </si>
  <si>
    <t>Принт-картридж Xerox 013R00700 (чёрный)</t>
  </si>
  <si>
    <t>013R00701</t>
  </si>
  <si>
    <t>Принт-картридж Xerox 013R00701 (цветной)</t>
  </si>
  <si>
    <t>006R04620</t>
  </si>
  <si>
    <t>Тонер-картридж стандартной емкости Xerox 006R04620 (чёрный)</t>
  </si>
  <si>
    <t>Тонер-картридж стандартной емкости, Xerox, 006R04620 (чёрный), Для Xerox C625/C620, 8 000 страниц (A4)</t>
  </si>
  <si>
    <t>006R04621</t>
  </si>
  <si>
    <t>Тонер-картридж стандартной емкости Xerox 006R04621 (голубой)</t>
  </si>
  <si>
    <t>Тонер-картридж стандартной емкости, Xerox, 006R04621 (голубой), Для Xerox C625/C620, 6 000 страниц (A4)</t>
  </si>
  <si>
    <t>006R04622</t>
  </si>
  <si>
    <t>Тонер-картридж стандартной емкости Xerox 006R04622 (малиновый)</t>
  </si>
  <si>
    <t>Тонер-картридж стандартной емкости, Xerox, 006R04622 (малиновый), Для Xerox C625/C620, 6 000 страниц (A4)</t>
  </si>
  <si>
    <t>006R04623</t>
  </si>
  <si>
    <t>Тонер-картридж стандартной емкости Xerox 006R04623 (жёлтый)</t>
  </si>
  <si>
    <t>Тонер-картридж стандартной емкости, Xerox, 006R04623 (жёлтый), Для Xerox C625/C620, 6 000 страниц (A4)</t>
  </si>
  <si>
    <t>006R04644</t>
  </si>
  <si>
    <t>Тонер-картридж повышенной емкости Xerox 006R04644 (чёрный)</t>
  </si>
  <si>
    <t>Тонер-картридж повышенной емкости, Xerox, 006R04644 (чёрный), Для Xerox C625, 25 000 страниц (A4)</t>
  </si>
  <si>
    <t>006R04645</t>
  </si>
  <si>
    <t>Тонер-картридж повышенной емкости Xerox 006R04645 (голубой)</t>
  </si>
  <si>
    <t>Тонер-картридж повышенной емкости, Xerox, 006R04645 (голубой), Для Xerox C625, 16 000 страниц (A4)</t>
  </si>
  <si>
    <t>006R04646</t>
  </si>
  <si>
    <t>Тонер-картридж повышенной емкости Xerox 006R04646 (малиновый)</t>
  </si>
  <si>
    <t>Тонер-картридж повышенной емкости, Xerox, 006R04646 (малиновый), Для Xerox C625, 16 000 страниц (A4)</t>
  </si>
  <si>
    <t>006R04647</t>
  </si>
  <si>
    <t>Тонер-картридж повышенной емкости Xerox 006R04647 (жёлтый)</t>
  </si>
  <si>
    <t>Тонер-картридж повышенной емкости, Xerox, 006R04647 (жёлтый), Для Xerox C625, 16 000 страниц (A4)</t>
  </si>
  <si>
    <t>008R13334</t>
  </si>
  <si>
    <t>Контейнер для отработанного тонера Xerox 008R13334</t>
  </si>
  <si>
    <t>013R00697</t>
  </si>
  <si>
    <t>Принт-картридж Xerox 013R00697 (чёрный)</t>
  </si>
  <si>
    <t>Принт-картридж, Xerox, 013R00697 (чёрный), Для Xerox C620/C625, 150 000 страниц (A4)</t>
  </si>
  <si>
    <t>013R00698</t>
  </si>
  <si>
    <t>Принт-картридж Xerox 013R00698 (цветной)</t>
  </si>
  <si>
    <t>010956</t>
  </si>
  <si>
    <t>Суппорт/рамка на 6 модулей Legrand 010956 крышка 65 мм DLP</t>
  </si>
  <si>
    <t>Суппорт/рамка на 6 модулей, Legrand, 010956, крышка 65 мм, DLP</t>
  </si>
  <si>
    <t>Гибридный видеорегистратор, Dahua, DH-XVR1B16H-I, 16 каналов, Аналог, HDCVI, TVI, AHD, IP, Квадруплекс, Разрешение записи: 4K, 6Мп, 5Мп, 4Мп, 3Мп, 4M-N, 1080P, 720P, 960H, D1, CIF, Выходы видео: 1 HDMI, 1 VGA, Хранение информации: 1 SATA до 6Тб, Поддержка мобильных платформ: IOS, Android и пр</t>
  </si>
  <si>
    <t>C410V_DN</t>
  </si>
  <si>
    <t>Цветной принтер Xerox C410DN</t>
  </si>
  <si>
    <t>C620V_DN</t>
  </si>
  <si>
    <t>Цветной принтер Xerox VersaLink C620DN</t>
  </si>
  <si>
    <t>5160C007AA</t>
  </si>
  <si>
    <t>Монохромное лазерное МФУ Canon imageRUNNER1643I II</t>
  </si>
  <si>
    <t>5964C005AA</t>
  </si>
  <si>
    <t>Цветное лазерное МФУ Canon IR ADVANCE DX C3922I</t>
  </si>
  <si>
    <t>2314C009AB</t>
  </si>
  <si>
    <t>Принтер Canon Pixma G1410</t>
  </si>
  <si>
    <t>Жесткий диск, Xerox, 097N02443, Для Xerox B415, B620, C625/C620, HDD 500GB</t>
  </si>
  <si>
    <t>Жесткий диск, Xerox, 097N02466, Для Xerox C415, HDD 500GB</t>
  </si>
  <si>
    <t>097N02441</t>
  </si>
  <si>
    <t>Дополнительный лоток Xerox 097N02441</t>
  </si>
  <si>
    <t>Дополнительный лоток, Xerox, 097N02441, Для Xerox C625/C620, 550 листов</t>
  </si>
  <si>
    <t>2995C010AB</t>
  </si>
  <si>
    <t>Сканер Canon CANOSCAN LIDE 300</t>
  </si>
  <si>
    <t>Сканер, Canon, CANOSCAN LIDE 300, 2995C010AB, Планшетный, 2400 x 2400 DPI, USB2.0 Mini-B, 4 кнопки, Питание через USB-порт</t>
  </si>
  <si>
    <t>2996C010AA</t>
  </si>
  <si>
    <t>Сканер Canon CANOSCAN LIDE 400</t>
  </si>
  <si>
    <t>Сканер, Canon, CANOSCAN LIDE 400, 2996C010AA, Планшетный, 2400 x 2400 DPI, USB2.0 Mini-B, 4 кнопки, Питание через USB-порт</t>
  </si>
  <si>
    <t>8657B005AA</t>
  </si>
  <si>
    <t>Матовая фотобумага Canon PM-101 A4 20SH</t>
  </si>
  <si>
    <t>Матовая фотобумага, Canon, PM-101 A4 20SH, 8657B005AA</t>
  </si>
  <si>
    <t>1686B072AA</t>
  </si>
  <si>
    <t>Полуглянцевая фотобумага Canon SG-201 4x6 5SH</t>
  </si>
  <si>
    <t>Полуглянцевая фотобумага, Canon, SG-201 4x6 5SH, 1686B072AA</t>
  </si>
  <si>
    <t>1686B015AA</t>
  </si>
  <si>
    <t>Полуглянцевая фотобумага Canon SG-201 4x6inch 50SH</t>
  </si>
  <si>
    <t>Полуглянцевая фотобумага, Canon, SG-201 4x6inch 50SH, 1686B015AA</t>
  </si>
  <si>
    <t>1686B021AA</t>
  </si>
  <si>
    <t>Полуглянцевая фотобумага Canon SG-201 A4 20SH</t>
  </si>
  <si>
    <t>Полуглянцевая фотобумага, Canon, SG-201 A4 20SH, 1686B021AA</t>
  </si>
  <si>
    <t>1686B026AA</t>
  </si>
  <si>
    <t>Полуглянцевая фотобумага Canon SG-201 A3 20SH</t>
  </si>
  <si>
    <t>Полуглянцевая фотобумага, Canon, SG-201 A3 20SH, 1686B026AA</t>
  </si>
  <si>
    <t>Q50ULE</t>
  </si>
  <si>
    <t>Робот-пылесос Roborock Q5 Pro с зарядной базой (CDZ12RR/CDZ20RR) Черный</t>
  </si>
  <si>
    <t>Робот-пылесос, Roborock, Q5 Pro (Q50ULE/Q5PR52-02), с зарядной базой (CDZ12RR/CDZ20RR), Вес 3.4 кг, LDS навигация, 5500 Па, Обслуживаемая площадь: сухая (350 кв.м) влажная (110 кв.м), Автономная работа 3 ч, Аккумулятор 5200 мАч, Время зарядки до 6 ч, Уровень шума 67 дБ, Голосовой помощник, Черный</t>
  </si>
  <si>
    <t>C102</t>
  </si>
  <si>
    <t>Робот-пылесос Xiaomi Robot Vacuum X20+ Белый (в комплекте с зарядной станцией JZ2302)</t>
  </si>
  <si>
    <t>Робот-пылесос, Xiaomi, Robot Vacuum X20+/C102 (BHR8124EU), в комплекте с зарядной станцией JZ2302 - автоматическая самоочистка самоопорожнение самосушка и наполнение водой, LDS навигация, Функция влажной уборки, Аккумулятор 5200 мАч, 6000 Па, Белый</t>
  </si>
  <si>
    <t>КТ-1006</t>
  </si>
  <si>
    <t>Паровая швабра Kitfort KT-1006</t>
  </si>
  <si>
    <t>КТ-2504</t>
  </si>
  <si>
    <t>Термопот Kitfort КТ-2504</t>
  </si>
  <si>
    <t>КТ-807</t>
  </si>
  <si>
    <t>Весы Kitfort КТ-807 чёрный</t>
  </si>
  <si>
    <t>КТ-2930</t>
  </si>
  <si>
    <t>Массажёр для тела Kitfort KT-2930 чёрный</t>
  </si>
  <si>
    <t>A1</t>
  </si>
  <si>
    <t>Фен для волос Soocas A1 Hair Dryer Белый</t>
  </si>
  <si>
    <t>Фен для волос, Soocas, A1, Hair Dryer, 4 режима температуры, 2 режима потока воздуха, Световой индикатор температуры, скорость воздушного потока 62 м/с, 1600 Вт, Бесщеточный двигатель, Технология ионизации, 58 дБ, в комплекте (концентратор, диффузор, настенное крепление), Съемный фильтр, Белый</t>
  </si>
  <si>
    <t>BB01</t>
  </si>
  <si>
    <t>Кейс для зубных электрощеток Oclean Travel Case BB01 White Grey</t>
  </si>
  <si>
    <t>Кейс для зубных электрощеток, Oclean, Travel Case BB01, Совместимо с X Pro/ X Pro Elite/ X Pro Digital/ F1/ Z1/ X, Светло-серый</t>
  </si>
  <si>
    <t>P1C9</t>
  </si>
  <si>
    <t>Сменные зубные щетки Oclean Plaque Control-Brush Head (2-pk) Silver</t>
  </si>
  <si>
    <t>Сменные зубные щетки, Oclean, Plaque Control-Brush Head (2-pk), Для чувствительных десен, Универсальные, 2 шт в упаковке, Серебристый</t>
  </si>
  <si>
    <t>P1C8</t>
  </si>
  <si>
    <t>Сменные зубные щетки Oclean Plaque Control-Brush Head (2-pk) Golden</t>
  </si>
  <si>
    <t>Сменные зубные щетки, Oclean, Plaque Control-Brush Head (2-pk), Для сувствительных десен, Универсальные, 2 шт в упаковке, Золотистый</t>
  </si>
  <si>
    <t>P1C5 B06</t>
  </si>
  <si>
    <t>Сменные зубные щетки Oclean Plaque Control Brush Head (6-pk) Black</t>
  </si>
  <si>
    <t>Сменные зубные щетки, Oclean, Plaque Control Brush Head (6-pk), P1C1 W06, Для чувствительных десен, Универсальные, 6 шт в упаковке, Черный</t>
  </si>
  <si>
    <t>P1C1 W06</t>
  </si>
  <si>
    <t>Сменные зубные щетки Oclean Plaque Control Brush Head (6-pk) White</t>
  </si>
  <si>
    <t>Сменные зубные щетки, Oclean, Plaque Control Brush Head (6-pk), P1C1 W06, Для чувствительных десен, Универсальные, 6 шт в упаковке, Белый</t>
  </si>
  <si>
    <t>N10</t>
  </si>
  <si>
    <t>Сменные насадки для ирригатора Oclean N10 Pink</t>
  </si>
  <si>
    <t>Сменные насадки для ирригатора, Oclean, N10, Совместимость ирригатор Oclean W10, Пластик, 2 шт в упаковке, Розовый</t>
  </si>
  <si>
    <t>Сменные насадки для ирригатора Oclean N10 Green</t>
  </si>
  <si>
    <t>Сменные насадки для ирригатора, Oclean, N10, Совместимость ирригатор Oclean W10, Пластик, 2 шт в упаковке, Зеленый</t>
  </si>
  <si>
    <t>Сменные зубные щетки Oclean Professional Clean Brush Head (2-pk) White</t>
  </si>
  <si>
    <t>Сменные зубные щетки, Oclean, Professional Clean Brush Head (2-pk), P1C1, Профессиональная чистка, Универсальные, 2 шт в упаковке, Белый</t>
  </si>
  <si>
    <t>P2S5 B02</t>
  </si>
  <si>
    <t>Сменные зубные щетки Oclean Standard Clean Brush Head (2-pk)</t>
  </si>
  <si>
    <t>Сменные зубные щетки, Oclean, Standard Clean Brush Head (2-pk), P2S5 B02, Стандартная чистка, Универсальные, 2 шт в комплекте, Черный</t>
  </si>
  <si>
    <t>C01000308</t>
  </si>
  <si>
    <t>Зубная электрощетка Oclean Flow Blue</t>
  </si>
  <si>
    <t>Зубная электрощетка, Oclean, Flow Blue, C01000307/F5002/C01000308, 38000 об/мин, 180 дней в режиме ожидания, 5 режимов чистки на ваш выбор, 2-минутный таймер и 30-секундное напоминание, до 180 дней на одном заряде, Аккумулятор 2500мАч, Вес 200гр, IPX7, USB Type-C, Синий</t>
  </si>
  <si>
    <t>C01000383</t>
  </si>
  <si>
    <t>Зубная электрощетка Oclean X Pro digital Silver</t>
  </si>
  <si>
    <t>Зубная электрощетка Oclean X Pro digital Gold</t>
  </si>
  <si>
    <t>080041</t>
  </si>
  <si>
    <t>Коробка одноместная Legrand 080041 Batibox для сух.пер. 1-местная</t>
  </si>
  <si>
    <t>Коробка одноместная, Legrand, 080041, Batibox, для сух.пер. 1-местная</t>
  </si>
  <si>
    <t>Контейнер для отработанного тонера, Xerox, 008R13334, Для Xerox C625/C620, 170 000 страниц (А4)</t>
  </si>
  <si>
    <t>8528B003AA</t>
  </si>
  <si>
    <t>Блок барабана Canon DRUM UNIT C-EXV 49 8528B003AA</t>
  </si>
  <si>
    <t>2251B001AA</t>
  </si>
  <si>
    <t>0861C001AA</t>
  </si>
  <si>
    <t>2885C001AA</t>
  </si>
  <si>
    <t>2891C001AA</t>
  </si>
  <si>
    <t>2358C001AA</t>
  </si>
  <si>
    <t>2359C001AA</t>
  </si>
  <si>
    <t>2360C001AA</t>
  </si>
  <si>
    <t>2893C001AA</t>
  </si>
  <si>
    <t>2889C001AA</t>
  </si>
  <si>
    <t>2892C001AA</t>
  </si>
  <si>
    <t>2361C001AA</t>
  </si>
  <si>
    <t>2890C001AA</t>
  </si>
  <si>
    <t>2888C001AA</t>
  </si>
  <si>
    <t>2884C001AA</t>
  </si>
  <si>
    <t>2887C001AA</t>
  </si>
  <si>
    <t>2886C001AA</t>
  </si>
  <si>
    <t>2362C001AA</t>
  </si>
  <si>
    <t>Батарейка, VARTA, CR2016-BP2, Lithium Battery, CR2016, 3V, 2 шт., в блистере</t>
  </si>
  <si>
    <t>Паровая швабра, Kitfort, KT-1006, Объем бака для воды 450 мл, Регулятор мощности есть, Готовность 30 сек, Время непрерывной работы 55 мин, Питание и производительность, Мощность 1500 Вт, Цвет белый</t>
  </si>
  <si>
    <t>КТ-2410</t>
  </si>
  <si>
    <t>Винный шкаф Kitfort KT-2410</t>
  </si>
  <si>
    <t>Весы, Kitfort, КТ-807, Единица шкалы измерения 0,1 кг, Минимальный вес 6 кг, Максимальный вес 180 кг,Цвет Чёрный</t>
  </si>
  <si>
    <t>Массажёр для тела, Kitfort, KT-2930, Мощность 24 Вт, Размер устройства, Назначение для тела, для шеи, Виды массажа роликовый, Кол-во режимов 2, Цвет Чёрный</t>
  </si>
  <si>
    <t>Зап. часть Печатающая головка Canon PRINTHEAD PF-10 (0861C001AA)</t>
  </si>
  <si>
    <t>Зап. часть Печатающая головка, Canon, PRINTHEAD PF-10, (0861C001AA)</t>
  </si>
  <si>
    <t>КТ-2043</t>
  </si>
  <si>
    <t>Сенсорный диспенсер для мыла-пены Kitfort KT-2043 белый</t>
  </si>
  <si>
    <t>Сенсорный диспенсер для мыла-пены, Kitfort, KT-2043, Вид управления сенсорный, Основные характеристики, Макс. длина обнаружения сенсором 70 мм, Мин. длина обнаружения сенсора 10 мм, Цвет Белый</t>
  </si>
  <si>
    <t>КТ-1351</t>
  </si>
  <si>
    <t>Тёрка электрическая Kitfort КТ-1351</t>
  </si>
  <si>
    <t>Тёрка электрическая, Kitfort, КТ-1351, Мощность 200 Вт, Количество насадок 4 шт, Время непрерывной работы 10 мин,Цвет черный</t>
  </si>
  <si>
    <t>КТ-9110-1</t>
  </si>
  <si>
    <t>Отпариватель Kitfort КТ-9110-1 бело-фиолетовый</t>
  </si>
  <si>
    <t>Отпариватель, Kitfort, КТ-9110-1, Мощность 2180 Вт, Интенсивность подачи пара 45 г/мин, Количество режимов отпаривания 5, Максимальная температура нагрева 160 °C, Цвет Бело-фиолетовый</t>
  </si>
  <si>
    <t>Хлебопечь, Kitfort, КТ-310, Мощность 550 Вт, 12 автомтических программ, Вес выпечки 0.9кг, Время отсрочки 13 ч, Бежевый</t>
  </si>
  <si>
    <t>КТ-621</t>
  </si>
  <si>
    <t>Чайник электрический Kitfort KT-621 стальной</t>
  </si>
  <si>
    <t>Чайник электрический, Kitfort, KT-621, Объем1.7 л, Мощность 2000 Вт,Стальной</t>
  </si>
  <si>
    <t>Принт-картридж, Xerox, 013R00698 (цветной), Для Xerox C620/C625, 150 000 страниц (A4), 1 модуль на 3 цвета</t>
  </si>
  <si>
    <t>5639C002AA</t>
  </si>
  <si>
    <t>Картридж Canon LBP CARTRIDGE 070</t>
  </si>
  <si>
    <t>006R04632</t>
  </si>
  <si>
    <t>Тонер-картридж повышенной емкости Xerox 006R04632 (черный)</t>
  </si>
  <si>
    <t>Тонер-картридж повышенной емкости, Xerox, 006R04632 (черный), Для Xerox C620, 20 000 страниц (А4)</t>
  </si>
  <si>
    <t xml:space="preserve">006R04633   </t>
  </si>
  <si>
    <t>Тонер-картридж повышенной емкости Xerox 006R04633 (голубой)</t>
  </si>
  <si>
    <t>Тонер-картридж повышенной емкости, Xerox, 006R04633 (голубой), Для Xerox C620, 12 000 страниц (А4)</t>
  </si>
  <si>
    <t xml:space="preserve">006R04634    </t>
  </si>
  <si>
    <t>Тонер-картридж повышенной емкости Xerox 006R04634 (малиновый)</t>
  </si>
  <si>
    <t>Тонер-картридж повышенной емкости, Xerox, 006R04634 (малиновый), Для Xerox C620, 12 000 страниц (А4)</t>
  </si>
  <si>
    <t xml:space="preserve">006R04635    </t>
  </si>
  <si>
    <t>Тонер-картридж повышенной емкости Xerox 006R04635 (желтый)</t>
  </si>
  <si>
    <t>Тонер-картридж повышенной емкости, Xerox, 006R04635 (желтый), Для Xerox C620, 12 000 страниц (А4)</t>
  </si>
  <si>
    <t>Цифровой зеркальный фотоаппарат CANON EOS 250D EF-S 18-55 mm IS STM Black</t>
  </si>
  <si>
    <t>Цифровой зеркальный фотоаппарат, CANON, EOS 250D, EF-S, 18-55 mm, IS STM, Black, 3454C007AA</t>
  </si>
  <si>
    <t>Цифровой зеркальный фотоаппарат CANON EOS 250D EF-S 18-55 mm IS STM White</t>
  </si>
  <si>
    <t>Цифровой зеркальный фотоаппарат, CANON, EOS 250D, EF-S, 18-55 mm, IS STM, White, 3458C003AA</t>
  </si>
  <si>
    <t>Цифровой зеркальный фотоаппарат Canon EOS 2000D kit EF-S 18-55 DC III Black (2728C007AA)</t>
  </si>
  <si>
    <t>Цифровой зеркальный фотоаппарат, Canon, EOS 2000D, kit EF-S 18-55 DC III Black, (2728C007AA)</t>
  </si>
  <si>
    <t>Термопот, Kitfort, КТ-2504, Объем 2.5 л, Мощность 2600 Вт, Подача воды электронасос, Тип нагревательного элемента закрытый, Цвет черный</t>
  </si>
  <si>
    <t>Плойка конусная, Remington, CI5901, Материал покрытия керамика с кокосовым маслом, Питание от сети, Форма (только для плоек) конусная, Размер нагревательного элемента13-25 мм, Количество режимов 8</t>
  </si>
  <si>
    <t>Фен, Remington, D1500, Мощность 2000Вт, Тип двигателя DC мотор, 2 скорости, 2 температурных режима, 2 насадки, Длина шнура электропитания 1.8м, Складная ручка, Петля для подвешивания, Черный/Зеленый</t>
  </si>
  <si>
    <t>Фен, Remington, D5000, Дорожный, Мощность 1800W, Тип мотора DC мотор, 2 скорости, 3 температурных режима, Защита от перегрева, Кабель 180см, Черный</t>
  </si>
  <si>
    <t>Фен, Remington, D5219, Полноразмерный, Мощность 2300W, Тип двигателя DC мотор, 2 скоростных режима, 3 температурных режима, Скорость подачи воздуха 85 км/ч, Длина шнура электропитания 180см, 3 насадки, Фиолетовый</t>
  </si>
  <si>
    <t>Электроплита "ТеплЭко" , Тип обогревателя кварцевый, Максимальная мощность энергопотребления (Вт) 400 Вт, Цвет черный</t>
  </si>
  <si>
    <t>Увлажнитель воздуха, Kitfort, КТ-2832,Мощность при обычной работе 25 Вт, Тип увлажнителя ультразвуковой, Ёмкость резервуара 4,5 л, Уровень шума 32 дБ</t>
  </si>
  <si>
    <t>Кнопка управления, CHINT, 574842 NP2-BA31, без подсветки зеленая 1НО IP40</t>
  </si>
  <si>
    <t>116R00009</t>
  </si>
  <si>
    <t>Ролик переноса Xerox 116R00009</t>
  </si>
  <si>
    <t>Ролик переноса, Xerox, 116R00009, Для Xerox VersaLink B605/615, 200 000 страниц (А4)</t>
  </si>
  <si>
    <t>116R00010</t>
  </si>
  <si>
    <t>Комплект роликов подачи Xerox 116R00010</t>
  </si>
  <si>
    <t>Комплект роликов подачи, Xerox, 116R00010, Для Xerox VersaLink C500</t>
  </si>
  <si>
    <t>FM0-3207-030</t>
  </si>
  <si>
    <t>Правый узел захвата бумаги Canon PAPER PICK-UP ASS'Y, RIGHT, FM0-3207-030</t>
  </si>
  <si>
    <t>Правый узел захвата бумаги, Canon, PAPER PICK-UP ASS'Y, RIGHT, для imageRUNNER ADVANCE 82x, FM0-3207-030</t>
  </si>
  <si>
    <t>Салфетки чистящие, Xerox, 603T80282, 50 салфеток</t>
  </si>
  <si>
    <t>Зап. часть Печатающая головка Canon PRINTHEAD PF-03 (2251B001AA)</t>
  </si>
  <si>
    <t>Зап. часть Печатающая головка, Canon, PRINTHEAD PF-03, (2251B001AA)</t>
  </si>
  <si>
    <t>10000021353</t>
  </si>
  <si>
    <t>5811C034</t>
  </si>
  <si>
    <t>Цифровой фотоаппарат CANON EOS R50 + RF-S 18-45 mm IS STM + RF-S 55-210 mm IS STM Black</t>
  </si>
  <si>
    <t>Цифровой фотоаппарат, CANON, EOS R50, + RF-S 18-45 mm IS STM, + RF-S 55-210 mm IS STM, Black, 5811C034</t>
  </si>
  <si>
    <t>3380C193</t>
  </si>
  <si>
    <t>Беззеркальная полнокадровая камера CANON EOS RP BODY</t>
  </si>
  <si>
    <t>Беззеркальная полнокадровая камера, CANON, EOS RP BODY, 3380C193</t>
  </si>
  <si>
    <t>3380C154AA</t>
  </si>
  <si>
    <t>Беззеркальная полнокадровая камера CANON EOS RP + RF 24-105 IS STM (3380C154)</t>
  </si>
  <si>
    <t>Беззеркальная полнокадровая камера, CANON, EOS RP + RF 24-105 IS STM (3380C154)</t>
  </si>
  <si>
    <t>4515C005AA</t>
  </si>
  <si>
    <t>3214C002AA</t>
  </si>
  <si>
    <t>Фотобумага Canon ZINK PAPER ZP-2030 20 SHEETS EXP HB</t>
  </si>
  <si>
    <t>3215C002AA</t>
  </si>
  <si>
    <t>Фотобумага Canon ZINK PAPER ZP-2030 50 SHEETS EXP HB</t>
  </si>
  <si>
    <t>4119C002AA</t>
  </si>
  <si>
    <t>Картридж сублимационный Canon PRINT MEDIA COLOR INK/LABEL SET XS-20L</t>
  </si>
  <si>
    <t>7737A001AA</t>
  </si>
  <si>
    <t>Картридж сублимационный Canon KP-36IP</t>
  </si>
  <si>
    <t>7739A001AA</t>
  </si>
  <si>
    <t>Картридж сублимационный Canon KC-36IP</t>
  </si>
  <si>
    <t>7740A001AH</t>
  </si>
  <si>
    <t>Картридж сублимационный Canon KC-18IL</t>
  </si>
  <si>
    <t>KM05L</t>
  </si>
  <si>
    <t>Лицевая панель Bticino KM05L Living Now клавиша для двойной кнопки песок</t>
  </si>
  <si>
    <t>Лицевая панель, Bticino, KM05L, Living Now клавиша для двойной кнопки песок</t>
  </si>
  <si>
    <t>KA4803DW</t>
  </si>
  <si>
    <t>Рамка декоративная Bticino KA4803DW Living Now 3 модуля "Лед"</t>
  </si>
  <si>
    <t>Рамка декоративная, Bticino, KA4803DW, Living Now 3 модуля "Лед"</t>
  </si>
  <si>
    <t>KA4802DA</t>
  </si>
  <si>
    <t>Рамка декоративная Bticino KA4802DA Living Now 2 модуля Небо</t>
  </si>
  <si>
    <t>Рамка декоративная, Bticino, KA4802DA Living Now 2 модуля Небо</t>
  </si>
  <si>
    <t>KA4802DM</t>
  </si>
  <si>
    <t>Рамка декоративная Bticino KA4802DM Living Now 2 модуля Аура</t>
  </si>
  <si>
    <t>Рамка декоративная, Bticino, KA4802DM, Living Now 2 модуля Аура</t>
  </si>
  <si>
    <t>KA4802ZW</t>
  </si>
  <si>
    <t>Рамка декоративная Bticino KA4802ZW Living Now 2 модуля Золото</t>
  </si>
  <si>
    <t>Рамка декоративная, Bticino, KA4802ZW, Living Now 2 модуля Золото</t>
  </si>
  <si>
    <t>KA4802ZM</t>
  </si>
  <si>
    <t>Рамка декоративная Bticino KA4802ZM Living Now 2 модуля Медь</t>
  </si>
  <si>
    <t>Рамка декоративная, Bticino, KA4802ZM, Living Now 2 модуля Медь</t>
  </si>
  <si>
    <t>KA4802ZG</t>
  </si>
  <si>
    <t>Рамка декоративная Bticino KA4802ZG Living Now 2 модуля Сталь</t>
  </si>
  <si>
    <t>Рамка декоративная, Bticino, KA4802ZG, Living Now 2 модуля Сталь</t>
  </si>
  <si>
    <t>KA4802LM</t>
  </si>
  <si>
    <t>Рамка декоративная Bticino KA4802LM Living Now 2 модуля Дуб</t>
  </si>
  <si>
    <t>Рамка декоративная, Bticino, KA4802LM, Living Now 2 модуля Дуб</t>
  </si>
  <si>
    <t>4544C001AA</t>
  </si>
  <si>
    <t>4543C001AA</t>
  </si>
  <si>
    <t>4528C001AA</t>
  </si>
  <si>
    <t>0663C001AA</t>
  </si>
  <si>
    <t>4589C001AA</t>
  </si>
  <si>
    <t>Картридж для сбора отработанных чернил Canon MAINTENANCE CARTRIDGE MC-G02 (4589C001AA)</t>
  </si>
  <si>
    <t>КТ-525-1</t>
  </si>
  <si>
    <t>Проводной вертикальный пылесос Kitfort КТ-525-1 оранжевый</t>
  </si>
  <si>
    <t>BH404</t>
  </si>
  <si>
    <t>Погружной блендер Redmond BH404 Бронзовый</t>
  </si>
  <si>
    <t>Погружной блендер, Redmond, BH404, Тип погружной блендер, Максимальная мощность 1500 Вт, Номинальная мощность 1000 Вт, Материал корпуса металл, пластик, Цвет Бронзовый</t>
  </si>
  <si>
    <t>RGM-M800</t>
  </si>
  <si>
    <t>Гриль Redmond SteakMaster RGM-M800 Черный/сталь</t>
  </si>
  <si>
    <t>Гриль, Redmond, SteakMaster RGM-M800, Мощность 1800 Вт, Ручной режим, Механическое управление, Антипригарное покрытие, Черный/сталь</t>
  </si>
  <si>
    <t>Щипцы Rowenta CF2133F0</t>
  </si>
  <si>
    <t>Щипцы, Rowenta, CF2133F0, Покрытие пластин керамика, Диаметр щипцов для завивки 16, Подставка для безопасности, Холодный наконечник, Черный</t>
  </si>
  <si>
    <t>R9F12110</t>
  </si>
  <si>
    <t>Автоматический выключатель SE R9F12110 (АВ) 1P С 10А 6 kA</t>
  </si>
  <si>
    <t>Автоматический выключатель, SE, R9F12110, (АВ) 1P С 10А 6 kA</t>
  </si>
  <si>
    <t>R9F12325</t>
  </si>
  <si>
    <t>Автоматический выключатель SE R9F12325 (АВ) 3P С 25А 6 kA</t>
  </si>
  <si>
    <t>Автоматический выключатель, SE, R9F12325, (АВ) 3P С 25А 6 kA</t>
  </si>
  <si>
    <t>Автоматический выключатель SE A9F79110 Acti9 iC60N 1P 10А C 6кА</t>
  </si>
  <si>
    <t>Автоматический выключатель, SE, A9F79110, Acti9 iC60N 1P 10А C 6кА</t>
  </si>
  <si>
    <t>A9F79116</t>
  </si>
  <si>
    <t>Автоматический выключатель SE A9F79116 Acti9 iC60N 1P 16А C 6кА</t>
  </si>
  <si>
    <t>Автоматический выключатель, SE, A9F79116, Acti9 iC60N 1P 16А C 6кА</t>
  </si>
  <si>
    <t>A9F79120</t>
  </si>
  <si>
    <t>Автоматический выключатель SE A9F79120 Acti9 iC60N 1П 20А C 6кА</t>
  </si>
  <si>
    <t>Автоматический выключатель, SE, A9F79120, Acti9 iC60N 1П 20А C 6кА</t>
  </si>
  <si>
    <t>A9F79132</t>
  </si>
  <si>
    <t>Автоматический выключатель SE A9F79132 Acti9 iC60N 1П 32А C 6кА</t>
  </si>
  <si>
    <t>Автоматический выключатель, SE, A9F79132, Acti9 iC60N 1П 32А C 6кА</t>
  </si>
  <si>
    <t>A9F79140</t>
  </si>
  <si>
    <t>Автоматический выключатель SE A9F79140 Acti9 iC60N 1П 40А C 6кА</t>
  </si>
  <si>
    <t>Автоматический выключатель, SE, A9F79140, Acti9 iC60N 1П 40А C 6кА</t>
  </si>
  <si>
    <t>A9F79150</t>
  </si>
  <si>
    <t>Автоматический выключатель SE A9F79150 Acti9 iC60N 1П 50А C 6кА</t>
  </si>
  <si>
    <t>Автоматический выключатель, SE, A9F79150, Acti9 iC60N 1П 50А C 6кА</t>
  </si>
  <si>
    <t>A9F79163</t>
  </si>
  <si>
    <t>Автоматический выключатель SE A9F79163 Acti9 iC60N 1П 63А C 6кА</t>
  </si>
  <si>
    <t>Автоматический выключатель, SE, A9F79163, Acti9 iC60N 1П 63А C 6кА</t>
  </si>
  <si>
    <t>A9F79240</t>
  </si>
  <si>
    <t>Автоматический выключатель SE A9F79240 Acti9 iC60N 2P С 40А 6 kA</t>
  </si>
  <si>
    <t>Автоматический выключатель, SE, A9F79240, Acti9 iC60N 2P С 40А 6 kA</t>
  </si>
  <si>
    <t>A9F79250</t>
  </si>
  <si>
    <t>Автоматический выключатель SE A9F79250 Acti9 iC60N 2P С 50А 6 kA</t>
  </si>
  <si>
    <t>Автоматический выключатель, SE, A9F79250, Acti9 iC60N 2P С 50А 6 kA</t>
  </si>
  <si>
    <t>A9F79263</t>
  </si>
  <si>
    <t>Автоматический выключатель SE A9F79263 Acti9 iC60N 2P С 63А 6 kA</t>
  </si>
  <si>
    <t>Автоматический выключатель, SE, A9F79263, Acti9 iC60N 2P С 63А 6 kA</t>
  </si>
  <si>
    <t>A9F79306</t>
  </si>
  <si>
    <t>Автоматический выключатель SE A9F79306 Acti9 iC60N 3П 6А C 6кА</t>
  </si>
  <si>
    <t>Автоматический выключатель, SE, A9F79306, Acti9 iC60N 3П 6А C 6кА</t>
  </si>
  <si>
    <t>A9F79320</t>
  </si>
  <si>
    <t>Автоматический выключатель SE A9F79320 Acti9 iC60N 3П 20А C 6кА</t>
  </si>
  <si>
    <t>Автоматический выключатель, SE, A9F79320, Acti9 iC60N 3П 20А C 6кА</t>
  </si>
  <si>
    <t>A9F79325</t>
  </si>
  <si>
    <t>Автоматический выключатель SE A9F79325 Acti9 iC60N 3P 25А C 6кА</t>
  </si>
  <si>
    <t>Автоматический выключатель, SE, A9F79325, Acti9 iC60N 3P 25А C 6кА</t>
  </si>
  <si>
    <t>A9F79350</t>
  </si>
  <si>
    <t>Автоматический выключатель SE A9F79350 Acti9 iC60N 3П 50А C 6кА</t>
  </si>
  <si>
    <t>Автоматический выключатель, SE, A9F79350, Acti9 iC60N 3П 50А C 6кА</t>
  </si>
  <si>
    <t>A9F79363</t>
  </si>
  <si>
    <t>Автоматический выключатель SE A9F79363 Acti9 iC60N 3P 63А C 6кА</t>
  </si>
  <si>
    <t>Автоматический выключатель, SE, A9F79363, Acti9 iC60N 3P 63А C 6кА</t>
  </si>
  <si>
    <t>Переключатель, CHINT, 574847 NP2-BD21, 2 положения с фиксацией 1НО IP40</t>
  </si>
  <si>
    <t>Переключатель, CHINT, 574852 NP2-BD53, 3 положения с возвратом 2НО IP40</t>
  </si>
  <si>
    <t>3765B002AA</t>
  </si>
  <si>
    <t>Фотобарабан Canon DRUM C-EXV 35/36 BLACK 3765B002AA</t>
  </si>
  <si>
    <t>Смартфон HONOR Magic V2 VER-N49 16GB RAM 512GB ROM Midnight Black</t>
  </si>
  <si>
    <t>Смартфон, HONOR, Magic V2 VER-N49, 16GB 512GB, 7.92", Android 13, Qualcomm Snapdragon 8 Gen 2, Камера 50+50+20 Мп, 2376х1060, Bluetooth 5.3, 5000 мАч, (Midnight Black) Чёрный</t>
  </si>
  <si>
    <t>BGW39</t>
  </si>
  <si>
    <t>Компьютерный корпус Bequiet! Silent Base 802 Window Black Без Б/П</t>
  </si>
  <si>
    <t>Компьютерный корпус, Bequiet!, Silent Base 802, BGW39, Mid Tower, E-ATX/ATX/M-ATX/Mini-ITX, USB 3.2 Type-C*1, USB 3.2 Type-A*2, Hd Audio/Mic, 3*140 мм Pure Wings 2, Высота процессорного куллера до 185 мм, Длина VGA до 432 мм, 3*3.5"/7*2.5", Сталь/Пластик, Закаленное стекло, 539*281*553 мм, Без Б/П, Черный</t>
  </si>
  <si>
    <t>PS-700FK</t>
  </si>
  <si>
    <t>Блок питания 1STPLAYER PS 700W</t>
  </si>
  <si>
    <t>BV650I-GR</t>
  </si>
  <si>
    <t>Источник бесперебойного питания APC Easy UPS BV650I-GR</t>
  </si>
  <si>
    <t>Источник бесперебойного питания, APC, Easy UPS BV650I-GR, Линейно-интерактивный, Мощность 650ВА/375Вт, Напольный, 230В, Вых: 4x Schuko, APCRBCV210, Чёрный</t>
  </si>
  <si>
    <t>BV800I-GR</t>
  </si>
  <si>
    <t>Источник бесперебойного питания APC Easy UPS BV800I-GR</t>
  </si>
  <si>
    <t>Источник бесперебойного питания, APC, Easy UPS BV800I-GR, Линейно-интерактивный, Мощность 800ВА/450Вт, Напольный, 230В, Вых: 4x Schuko, APCRBC110, Чёрный</t>
  </si>
  <si>
    <t>BV1000I-GR</t>
  </si>
  <si>
    <t>Источник бесперебойного питания APC Easy UPS BV1000I-GR</t>
  </si>
  <si>
    <t>Источник бесперебойного питания, APC, Easy UPS BV1000I-GR, Линейно-интерактивный, Мощность 1000ВА/600Вт, Напольный, 230В, Вых: 4x Schuko, 12В/9Ач, Чёрный</t>
  </si>
  <si>
    <t>BVX700LI-GR</t>
  </si>
  <si>
    <t>Источник бесперебойного питания APC Easy UPS BVX700LI-GR</t>
  </si>
  <si>
    <t>Источник бесперебойного питания, APC, Easy UPS BVX700LI-GR, Линейно-интерактивный, Мощность 700ВА/360Вт, Напольный, 230В, Вых: 2x Schuko, APCRBC110, Чёрный</t>
  </si>
  <si>
    <t>BVX1600LI-GR</t>
  </si>
  <si>
    <t>Источник бесперебойного питания APC Easy UPS BVX1600LI-GR</t>
  </si>
  <si>
    <t>Источник бесперебойного питания, APC, Easy UPS BVX1600LI-GR, Линейно-интерактивный, Мощность 1600ВА/900Вт, Напольный, 230В, Вых: 4x Schuko, APCRBC176, Чёрный</t>
  </si>
  <si>
    <t>BVX2200LI-GR</t>
  </si>
  <si>
    <t>Источник бесперебойного питания APC Easy UPS BVX2200LI-GR</t>
  </si>
  <si>
    <t>Источник бесперебойного питания, APC, Easy UPS BVX2200LI-GR, Линейно-интерактивный, Мощность 2200ВА/1200Вт, Напольный, 230В, Вых: 4x Schuko, APCRBC177, Чёрный</t>
  </si>
  <si>
    <t>BX750MI-GR</t>
  </si>
  <si>
    <t>Источник бесперебойного питания APC Back-UPS BX750MI-GR</t>
  </si>
  <si>
    <t>Источник бесперебойного питания, APC, Back-UPS BX750MI-GR, Линейно-интерактивный, Мощность 750ВА/410Вт, Напольный, 230В, Вых: 4x Schuko, 12В/9Ач, Чёрный</t>
  </si>
  <si>
    <t>BX950MI-GR</t>
  </si>
  <si>
    <t>Источник бесперебойного питания APC Back-UPS BX950MI-GR</t>
  </si>
  <si>
    <t>Источник бесперебойного питания, APC, Back-UPS BX950MI-GR, Линейно-интерактивный, Мощность 950ВА/520Вт, Напольный, 230В, 12В/9Ач, Вых: 4x Schuko, Чёрный</t>
  </si>
  <si>
    <t>BX1600MI-GR</t>
  </si>
  <si>
    <t>Источник бесперебойного питания APC Back-UPS BX1600MI-GR</t>
  </si>
  <si>
    <t>Источник бесперебойного питания, APC, Back-UPS BX1600MI-GR, Линейно-интерактивный, Мощность 1600ВА/900Вт, Напольный, 230В, Вых: 4x Schuko, APCRBC176, Чёрный</t>
  </si>
  <si>
    <t>BE650G2-GR</t>
  </si>
  <si>
    <t>Источник бесперебойного питания APC Back-UPS BE650G2-GR</t>
  </si>
  <si>
    <t>Источник бесперебойного питания, APC, Back-UPS BE650G2-GR, Линейно-интерактивный, Мощность 650ВА/400Вт, Напольный, 230В, Вых: 8x Schuko, APCRBC110, Чёрный</t>
  </si>
  <si>
    <t>SRV1KI</t>
  </si>
  <si>
    <t>Источник бесперебойного питания APC Easy UPS SRV1KI</t>
  </si>
  <si>
    <t>Источник бесперебойного питания, APC, Easy UPS SRV1KI, Онлайн, Мощность 1000ВА/800Вт, Напольный, 230В, Вых: 3x IEC C13, Intelligent Card Slot, LCD, APCRBCV203, Чёрный</t>
  </si>
  <si>
    <t>SRV2KI</t>
  </si>
  <si>
    <t>Источник бесперебойного питания APC Easy UPS SRV2KI</t>
  </si>
  <si>
    <t>Источник бесперебойного питания, APC, Easy UPS SRV2KI, Онлайн, Мощность 2000ВА/1600Вт, Напольный, 230В, Вых: 4x IEC C13, Intelligent Card Slot, LCD, APCRBCV204, Чёрный</t>
  </si>
  <si>
    <t>SRV3KI</t>
  </si>
  <si>
    <t>Источник бесперебойного питания APC Easy UPS SRV3KI</t>
  </si>
  <si>
    <t>Источник бесперебойного питания, APC, Easy UPS SRV3KI, Онлайн, Мощность 3000ВА/2400Вт, Напольный, 230В, Вых: 6x IEC C13, 1x IEC C19, Intelligent Card Slot, LCD, APCRBCV205, Чёрный</t>
  </si>
  <si>
    <t>SRV6KI</t>
  </si>
  <si>
    <t>Источник бесперебойного питания APC Easy UPS SRV6KI</t>
  </si>
  <si>
    <t>Источник бесперебойного питания, APC, Easy UPS SRV6KI, Онлайн, Мощность 6000ВА/6000Вт, Напольный, 230В, Вых: клеммная колодка, Intelligent Card Slot, LCD, 16шт * 7Ач, Чёрный</t>
  </si>
  <si>
    <t>SRV10KI</t>
  </si>
  <si>
    <t>Источник бесперебойного питания APC Easy UPS SRV10KI</t>
  </si>
  <si>
    <t>Источник бесперебойного питания, APC, Easy UPS SRV10KI, Онлайн, Мощность 10000ВА/10000Вт, Напольный, 230В, Вых: клеммная колодка, Intelligent Card Slot, LCD, 16шт * 9Ач, Чёрный</t>
  </si>
  <si>
    <t>Источник бесперебойного питания APC Easy UPS SRV1KIL</t>
  </si>
  <si>
    <t>Источник бесперебойного питания APC Easy UPS SRV2KIL</t>
  </si>
  <si>
    <t>Источник бесперебойного питания APC Easy UPS SRV3KIL</t>
  </si>
  <si>
    <t>SMT1000IC</t>
  </si>
  <si>
    <t>Источник бесперебойного питания APC Smart-UPS SMT1000IC</t>
  </si>
  <si>
    <t>Источник бесперебойного питания, APC, Smart-UPS SMT1000IC, Линейно-интерактивный, Напольный, Мощность 1000ВА/700Вт, 230В, Вых: 8 x IEC C13, RBC6, SmartConnect Port+SmartSlot, AVR, LCD, Чёрный</t>
  </si>
  <si>
    <t>SMT2200IC</t>
  </si>
  <si>
    <t>Источник бесперебойного питания APC Smart-UPS SMT2200IC</t>
  </si>
  <si>
    <t>Источник бесперебойного питания, APC, Smart-UPS SMT2200IC, Линейно-интерактивный, Мощность 2200ВА/1980Вт, Напольный, 230В, Вых: 8 x IEC C13, 1 x IEC C19, RBC55, SmartConnect Port+SmartSlot, AVR, LCD, Чёрный</t>
  </si>
  <si>
    <t>Источник бесперебойного питания APC Easy UPS SRV1KRIRK</t>
  </si>
  <si>
    <t>Источник бесперебойного питания APC Easy UPS SRV2KRIRK</t>
  </si>
  <si>
    <t>Источник бесперебойного питания APC Easy UPS SRV3KRIRK</t>
  </si>
  <si>
    <t>Источник бесперебойного питания APC Easy UPS SRV6KRIRK</t>
  </si>
  <si>
    <t>Источник бесперебойного питания APC Easy UPS SRV10KRIRK</t>
  </si>
  <si>
    <t>Источник бесперебойного питания APC Easy UPS SRV3KRILRK</t>
  </si>
  <si>
    <t>Источник бесперебойного питания APC Easy UPS SRV6KRILRK</t>
  </si>
  <si>
    <t>Источник бесперебойного питания, APC, Easy UPS SRV6KRILRK, Комплект: SRVPM6KRIL-1шт, SRVRK1-1шт, SRV240RLBP-9A-1шт, SRVRK2-1шт, Онлайн, Мощность 6000ВА/6000Вт, Стоечный 5U, 230В, Вых: клеммная колодка, Intelligent Card Slot, LCD, Extended Runtime, W/ Rail Kit, Чёрный</t>
  </si>
  <si>
    <t>SRT2200RMXLI</t>
  </si>
  <si>
    <t>Источник бесперебойного питания APC Smart-UPS SRT2200RMXLI</t>
  </si>
  <si>
    <t>Источник бесперебойного питания, APC, Smart-UPS SRT2200RMXLI, Онлайн, Мощность 2200ВА/1980Вт, Стоечный 2U, 230В, Вых: 8x C13+2x C19 IEC, APCRBC141, Чёрный</t>
  </si>
  <si>
    <t>SRT3000RMXLI</t>
  </si>
  <si>
    <t>Источник бесперебойного питания APC Smart-UPS SRT3000RMXLI</t>
  </si>
  <si>
    <t>Источник бесперебойного питания, APC, Smart-UPS SRT3000RMXLI, Онлайн, Мощность 3000ВА/2700Вт, Стоечный 2U, 230В, Вых: 8x C13+2x C19 IEC, APCRBC152, Чёрный</t>
  </si>
  <si>
    <t>SRT6KRMXLI</t>
  </si>
  <si>
    <t>Источник бесперебойного питания APC Smart-UPS SRT6KRMXLI</t>
  </si>
  <si>
    <t>Источник бесперебойного питания, APC, Smart-UPS SRT6KRMXLI, Онлайн, Мощность 6000ВА/6000Вт, Стоечный 4U, 230В, Вых: 6x C13+4x C19 IEC, APCRBC140, Network Card+SmartSlot, Extended runtime, W/ rail kit, Чёрный</t>
  </si>
  <si>
    <t>SRT8KRMXLI</t>
  </si>
  <si>
    <t>Источник бесперебойного питания APC Smart-UPS SRT8KRMXLI</t>
  </si>
  <si>
    <t>Источник бесперебойного питания, APC, Smart-UPS SRT8KRMXLI, Онлайн, Мощность 8000ВА/8000Вт, Стоечный 6U, 230В, Вых:6x C13+4x C19 IEC, APCRBC140, Network Card+SmartSlot, Extended runtime, W/ rail kit, Чёрный</t>
  </si>
  <si>
    <t>SRT10KRMXLI</t>
  </si>
  <si>
    <t>Источник бесперебойного питания APC Smart-UPS SRT10KRMXLI</t>
  </si>
  <si>
    <t>Источник бесперебойного питания, APC, Smart-UPS SRT10KRMXLI, Онлайн, Мощность 10000ВА/10000Вт, Стоечный 6U, 230V/400V, Вых:6x C13+4x C19 IEC, APCRBC140, Network Card+SmartSlot, Extended runtime, W/ rail kit, Чёрный</t>
  </si>
  <si>
    <t>SMT1000RMI2UC</t>
  </si>
  <si>
    <t>Источник бесперебойного питания APC Smart-UPS SMT1000RMI2UC</t>
  </si>
  <si>
    <t>SMT1500RMI2UC</t>
  </si>
  <si>
    <t>Источник бесперебойного питания APC Smart-UPS SMT1500RMI2UC</t>
  </si>
  <si>
    <t>Источник бесперебойного питания, APC, Smart-UPS SMT1500RMI2UC, Линейно-интерактивный, Мощность 1500ВА/1000Вт, Стоечный 2U, 230В, Вых: 4 x IEC C13, APCRBC159, SmartConnect Port+SmartSlot, AVR, LCD, Чёрный</t>
  </si>
  <si>
    <t>SMT2200RMI2UC</t>
  </si>
  <si>
    <t>Источник бесперебойного питания APC Smart-UPS SMT2200RMI2UC</t>
  </si>
  <si>
    <t>Источник бесперебойного питания, APC, Smart-UPS SMT2200RMI2UC, Линейно-интерактивный, Мощность 2200ВА/1980Вт, Стоечный 2U, 230В, Вых: 8 x IEC C13, 1 x IEC C19, RBC43, SmartConnect Port+SmartSlot, AVR, LCD, Чёрный</t>
  </si>
  <si>
    <t>SRTG6KXLI</t>
  </si>
  <si>
    <t>Источник бесперебойного питания APC Smart-UPS SRTG6KXLI</t>
  </si>
  <si>
    <t>Источник бесперебойного питания, APC, Smart-UPS SRTG6KXLI, Онлайн, Мощность 6000ВА/6000Вт, Стоечный 4U, 230В, Вых: 2x IEC C13+1x IEC C19+клеммная колодка, APCRBC170, Network Card, W/O rail kit, Чёрный</t>
  </si>
  <si>
    <t>SRTG10KXLI</t>
  </si>
  <si>
    <t>Источник бесперебойного питания APC Smart-UPS SRTG10KXLI</t>
  </si>
  <si>
    <t>QSTC-8831</t>
  </si>
  <si>
    <t>QSTC-8834</t>
  </si>
  <si>
    <t>QS-9989</t>
  </si>
  <si>
    <t>QS-9990</t>
  </si>
  <si>
    <t>3461C003AA</t>
  </si>
  <si>
    <t>Цифровой зеркальный фотоаппарат CANON EOS 250D EF-S 18-55 mm IS STM Silver</t>
  </si>
  <si>
    <t>Цифровой зеркальный фотоаппарат, CANON, EOS 250D, EF-S, 18-55 mm, IS STM, Silver, 3461C003AA</t>
  </si>
  <si>
    <t>5137C041AA</t>
  </si>
  <si>
    <t>Цифровой фотоаппарат CANON EOS R7 BODY</t>
  </si>
  <si>
    <t>Цифровой фотоаппарат, CANON, EOS R7, BODY, 5137C041AA</t>
  </si>
  <si>
    <t>2972C005AA</t>
  </si>
  <si>
    <t>Адаптер Canon CONTROL RING MOUNT ADAPTER EF-EOS R (2972C005AA)</t>
  </si>
  <si>
    <t>Адаптер, Canon, CONTROL RING MOUNT ADAPTER, EF-EOS R, 2972C005AA</t>
  </si>
  <si>
    <t>КТ-761-1</t>
  </si>
  <si>
    <t>Электрическая турка Kitfort КТ-761-1 черная</t>
  </si>
  <si>
    <t>Электрическая турка, Kitfort, КТ-761-1, Мощность 480W, Объем 250мл, Пластик, Время приготовления 3.5мин, Автоотключение, Черная</t>
  </si>
  <si>
    <t>КТ-2885</t>
  </si>
  <si>
    <t>Увлажнитель воздуха Kitfort КТ-2885</t>
  </si>
  <si>
    <t>Увлажнитель воздуха, Kitfort, КТ-2885,Мощность при обычной работе-25 Вт, Мощность при включенной функции «Тёплый туман»-150 Вт, Емкость резервуара-5 л, Уровень шума-45 дБ</t>
  </si>
  <si>
    <t>Переключатель Bticino K4003 Living Now 1 модуль винтовые клеммы</t>
  </si>
  <si>
    <t>Переключатель, Bticino, K4003, Living Now 1 модуль винтовые клеммы</t>
  </si>
  <si>
    <t>KA4802M2DM</t>
  </si>
  <si>
    <t>Рамка декоративная Bticino KA4802M2DM Living Now 2 поста (2+2 модуля) Аура</t>
  </si>
  <si>
    <t>Рамка декоративная, Bticino, KA4802M2DM, Living Now 2 поста (2+2 модуля) Аура</t>
  </si>
  <si>
    <t>5094C002AA</t>
  </si>
  <si>
    <t>Картридж Canon CARTRIDGE 069 Black</t>
  </si>
  <si>
    <t>5093C002AA</t>
  </si>
  <si>
    <t>Картридж Canon CARTRIDGE 069 Cyan</t>
  </si>
  <si>
    <t>5091C002AA</t>
  </si>
  <si>
    <t>Картридж Canon CARTRIDGE 069 Yellow</t>
  </si>
  <si>
    <t>5092C002AA</t>
  </si>
  <si>
    <t>Картридж Canon CARTRIDGE 069 Magenta</t>
  </si>
  <si>
    <t>6908B002AA</t>
  </si>
  <si>
    <t>Тонер-картридж Canon C-EXV 42 Black для IR 22xx 6908B002AA</t>
  </si>
  <si>
    <t>3785B002</t>
  </si>
  <si>
    <t>Тонер-картридж Canon C-EXV 34 Yellow для IRA 20xx 3785B002</t>
  </si>
  <si>
    <t>3784B002</t>
  </si>
  <si>
    <t>Тонер-картридж Canon C-EXV 34 Magenta для IRA 20xx 3784B002</t>
  </si>
  <si>
    <t>3783B002</t>
  </si>
  <si>
    <t>Тонер-картридж Canon C-EXV 34 Cyan для IRA 20xx 3783B002</t>
  </si>
  <si>
    <t>3782B002</t>
  </si>
  <si>
    <t>Тонер-картридж Canon C-EXV 34 Black для IRA 20xx 3782B002</t>
  </si>
  <si>
    <t>3016C002AA</t>
  </si>
  <si>
    <t>Картридж Canon CARTRIDGE 055 Black</t>
  </si>
  <si>
    <t>3015C002AA</t>
  </si>
  <si>
    <t>Картридж Canon CARTRIDGE 055 Cyan</t>
  </si>
  <si>
    <t>3014C002AA</t>
  </si>
  <si>
    <t>Картридж Canon CARTRIDGE 055 Magenta</t>
  </si>
  <si>
    <t>3013C002AA</t>
  </si>
  <si>
    <t>Картридж Canon CARTRIDGE 055 Yellow</t>
  </si>
  <si>
    <t>0438B002AA</t>
  </si>
  <si>
    <t>Тонер-картридж Canon C-EXV20 TONER MAGENTA для imagePRESS C6000 0438B002AA</t>
  </si>
  <si>
    <t>0473C002AA</t>
  </si>
  <si>
    <t>Тонер-картридж Canon C-EXV 53 Black для IR ADVANCE 45xx, DX 47xx. 0473C002AA</t>
  </si>
  <si>
    <t>6705B001AA</t>
  </si>
  <si>
    <t>6706B001AA</t>
  </si>
  <si>
    <t>6707B001AA</t>
  </si>
  <si>
    <t>6704B001AA</t>
  </si>
  <si>
    <t>6708B001AA</t>
  </si>
  <si>
    <t>3630B001AA</t>
  </si>
  <si>
    <t>Зап. часть Печатающая головка Canon PRINTHEAD PF-04 (3630B001AA)</t>
  </si>
  <si>
    <t>Зап. часть Печатающая головка, Canon, PRINTHEAD PF-04, (3630B001AA)</t>
  </si>
  <si>
    <t>4545C001AA</t>
  </si>
  <si>
    <t>10000021384</t>
  </si>
  <si>
    <t>Компьютерная мышь, Genius, Scorpion M705, RGB, Игровая, Оптическая 800-7200dpi, Проводная 1,8м, USB, Черная</t>
  </si>
  <si>
    <t>Оптический кросс, SHIP, OWB24, 24 порта SC/LC Duplex, Настенный, Металл, Серый</t>
  </si>
  <si>
    <t>5159C015AA</t>
  </si>
  <si>
    <t>Цветной лазерный принтер Canon I-S LBP633CDW</t>
  </si>
  <si>
    <t>Набор аксессуаров Tefal Fresh Kitchen K210S514</t>
  </si>
  <si>
    <t>Набор аксессуаров, Tefal, Fresh Kitchen K210S514, 5 приборов, Пластик, Макс темп 220°, Бежевый</t>
  </si>
  <si>
    <t>Потолочный светильник Philips RC065B G5 34S/840 PSU W60L60 NOC CFW CL</t>
  </si>
  <si>
    <t>Потолочный светильник, Philips, RC065B-G5-34S/840-PSU-W60L60-NOC-CFW-CL, Мощность 28Вт, Световой поток 3400Лм, Выносной нерегулируемый драйвер, Цветовая температура 4000К нейтральный, Индекс цветопередачи 80CRI, Без пульсаций, Угол светового пучка 120°</t>
  </si>
  <si>
    <t>A9F79225</t>
  </si>
  <si>
    <t>Автоматический выключатель SE A9F79225 Acti9 iC60N 2P 25А 6 kA</t>
  </si>
  <si>
    <t>Автоматический выключатель, SE, A9F79225 - 2P, Acti9 iC60N 2P 25А 6 kA</t>
  </si>
  <si>
    <t>A9F79310</t>
  </si>
  <si>
    <t>Автоматический выключатель SE A9F79310 Acti9 iC60N 3П 10А C 6кА</t>
  </si>
  <si>
    <t>Автоматический выключатель, SE, A9F79310, Acti9 iC60N 3П 10А C 6кА</t>
  </si>
  <si>
    <t>A9F79316</t>
  </si>
  <si>
    <t>Автоматический выключатель SE A9F79316 Acti9 iC60N 3П 16А C 6кА</t>
  </si>
  <si>
    <t>Автоматический выключатель, SE, A9F79316, Acti9 iC60N 3П 16А C 6кА</t>
  </si>
  <si>
    <t>EPH5600121</t>
  </si>
  <si>
    <t>Заглушка SE EPH5600121 Asfora 1 постовая в сборе белый</t>
  </si>
  <si>
    <t>Заглушка, SE, EPH5600121, Asfora 1 постовая в сборе белый</t>
  </si>
  <si>
    <t>H6 5MP (CS-H6-R100-1J5WF) EZVIZ видеокамера</t>
  </si>
  <si>
    <t xml:space="preserve">C8C 5MP (CS-C8C-R100-1J5WKFL) WiFi Камера </t>
  </si>
  <si>
    <t>Ezviz BC1C 4MP (CS-BC1C-A0-2C4WPBDL) WiFi Камера</t>
  </si>
  <si>
    <t>C3X (CS-CV310-C0-6B22WFR) EZVIZ видеокамера (Wi-Fi)</t>
  </si>
  <si>
    <t>Ezviz EB3 3MP (CS-EB3-R100-2C3WFL) WiFi Камера</t>
  </si>
  <si>
    <t>Ezviz CB3 (CS-CB3-R100-2D2WFL) WiFi Камера</t>
  </si>
  <si>
    <t>DS-T503A(B) (2.8mm) TVI Камера, купольная HiWatch</t>
  </si>
  <si>
    <t>10000019918</t>
  </si>
  <si>
    <t>SKJ-45-6-B Розеточный модуль 6 UTP 1xRJ45 Keystone jack 90о (чёрный) Shelbi</t>
  </si>
  <si>
    <t>10000019099</t>
  </si>
  <si>
    <t>Shelbi  S-FP1M-B Лицевая панель с прозрачной шторкой 45х22.5mm 1 порт чёрная</t>
  </si>
  <si>
    <t>&gt;1500</t>
  </si>
  <si>
    <t>QSTC-8848</t>
  </si>
  <si>
    <t>5812C030</t>
  </si>
  <si>
    <t>Цифровой фотоаппарат CANON EOS R50 + RF-S 18-45 mm IS STM White</t>
  </si>
  <si>
    <t>Цифровой фотоаппарат, CANON, EOS R50, + RF-S 18-45 mm IS STM, White, 5812C030</t>
  </si>
  <si>
    <t>6052C034</t>
  </si>
  <si>
    <t>Цифровой фотоаппарат CANON EOS R100 + RF-S 18-45 mm IS STM</t>
  </si>
  <si>
    <t>Цифровой фотоаппарат, CANON, EOS R100, + RF-S 18-45 mm IS STM, 6052C034</t>
  </si>
  <si>
    <t>6052C036</t>
  </si>
  <si>
    <t>Цифровой фотоаппарат CANON EOS R100 + RF-S 18-45 mm IS STM + RF-S 55-210 mm IS STM</t>
  </si>
  <si>
    <t>Цифровой фотоаппарат, CANON, EOS R100, + RF-S 18-45 mm IS STM, + RF-S 55-210 mm IS STM, Black, 6052C036</t>
  </si>
  <si>
    <t>4757C001AA</t>
  </si>
  <si>
    <t>АДАПТЕР КРЕПЛЕНИЯ Canon EF-EOS R 0,71x</t>
  </si>
  <si>
    <t>АДАПТЕР КРЕПЛЕНИЯ, Canon, EF-EOS R 0,71x, 4757C001AA</t>
  </si>
  <si>
    <t>4109C009AA</t>
  </si>
  <si>
    <t>Фотопринтер Canon SELPHY SQUARE QX10 Pink (4109C009AA)</t>
  </si>
  <si>
    <t>5965C005AA</t>
  </si>
  <si>
    <t>Цветное лазерное МФУ Canon imageRUNNER C3326I</t>
  </si>
  <si>
    <t>5158C004AA</t>
  </si>
  <si>
    <t>Цветное лазерное МФУ Canon I-S MF655CDW</t>
  </si>
  <si>
    <t>BSMJ0.45-40-3</t>
  </si>
  <si>
    <t>Конденсатор трехфазный iPower BSMJ0,45-40-3 АС 450В 40кВАр</t>
  </si>
  <si>
    <t>Конденсатор трехфазный, iPower, BSMJ0,45-40-3, АС 450В 40кВАр</t>
  </si>
  <si>
    <t>BSMJ0.45-50-3</t>
  </si>
  <si>
    <t>Конденсатор трехфазный iPower BSMJ0,45-50-3 АС 450В 50кВАр</t>
  </si>
  <si>
    <t>Конденсатор трехфазный, iPower, BSMJ0,45-50-3, АС 450В 50кВАр</t>
  </si>
  <si>
    <t>JKW12</t>
  </si>
  <si>
    <t>Регулятор реактивной мощности iPower JKW12 с 12-тью контурами</t>
  </si>
  <si>
    <t>Регулятор реактивной мощности, iPower, JKW12, с 12-тью контурами</t>
  </si>
  <si>
    <t>EPH5805123</t>
  </si>
  <si>
    <t>Рамка SE EPH5805123 Asfora EM 1 постовая кремовый</t>
  </si>
  <si>
    <t>Рамка, SE, EPH5805123, Asfora EM 1 постовая кремовый</t>
  </si>
  <si>
    <t>EPH5805423</t>
  </si>
  <si>
    <t>Рамка горизонтальная SE EPH5805423 Asfora EM 4 постовая кремовый</t>
  </si>
  <si>
    <t>Рамка горизонтальная, SE, EPH5805423, Asfora EM 4 постовая кремовый</t>
  </si>
  <si>
    <t>EPH5805523</t>
  </si>
  <si>
    <t>Рамка горизонтальная SE EPH5805523 Asfora EM 5 постовая кремовый</t>
  </si>
  <si>
    <t>Рамка горизонтальная, SE, EPH5805523, Asfora EM 5 постовая кремовый</t>
  </si>
  <si>
    <t>EPH5810223</t>
  </si>
  <si>
    <t>Рамка вертикальная SE EPH5810223 Asfora 2 постовая кремовый</t>
  </si>
  <si>
    <t>Рамка вертикальная, SE, EPH5810223, Asfora 2 постовая кремовый</t>
  </si>
  <si>
    <t>EPH5810323</t>
  </si>
  <si>
    <t>Рамка вертикальная SE EPH5810323 Asfora 3 постовая кремовый</t>
  </si>
  <si>
    <t>Рамка вертикальная, SE, EPH5810323, Asfora 3 постовая кремовый</t>
  </si>
  <si>
    <t>EPH5815223</t>
  </si>
  <si>
    <t>Рамка вертикальная SE EPH5815223 Asfora EM 2 постовая кремовый</t>
  </si>
  <si>
    <t>Рамка вертикальная, SE, EPH5815223, Asfora EM 2 постовая кремовый</t>
  </si>
  <si>
    <t>EPH5815323</t>
  </si>
  <si>
    <t>Рамка вертикальная SE EPH5815323 Asfora EM 3 постовая кремовый</t>
  </si>
  <si>
    <t>Рамка вертикальная, SE, EPH5815323, Asfora EM 3 постовая кремовый</t>
  </si>
  <si>
    <t>EPH5805169</t>
  </si>
  <si>
    <t>Рамка SE EPH5805169 Asfora EM 1 постовая бронза</t>
  </si>
  <si>
    <t>Рамка, SE, EPH5805169, Asfora EM 1 постовая бронза</t>
  </si>
  <si>
    <t>EPH5805269</t>
  </si>
  <si>
    <t>Рамка горизонтальная SE EPH5805269 Asfora EM 2 постовая бронза</t>
  </si>
  <si>
    <t>Рамка горизонтальная, SE, EPH5805269, Asfora EM 2 постовая бронза</t>
  </si>
  <si>
    <t>EPH5805369</t>
  </si>
  <si>
    <t>Рамка горизонтальная SE EPH5805369 Asfora EM 3 постовая бронза</t>
  </si>
  <si>
    <t>Рамка горизонтальная, SE, EPH5805369, Asfora EM 3 постовая бронза</t>
  </si>
  <si>
    <t>EPH5805469</t>
  </si>
  <si>
    <t>Рамка горизонтальная SE EPH5805469 Asfora EM 4 постовая бронза</t>
  </si>
  <si>
    <t>Рамка горизонтальная, SE, EPH5805469, Asfora EM 4 постовая бронза</t>
  </si>
  <si>
    <t>EPH5805569</t>
  </si>
  <si>
    <t>Рамка горизонтальная SE EPH5805569 Asfora EM 5 постовая бронза</t>
  </si>
  <si>
    <t>Рамка горизонтальная, SE, EPH5805569, Asfora EM 5 постовая бронза</t>
  </si>
  <si>
    <t>EPH5810269</t>
  </si>
  <si>
    <t>Рамка вертикальная SE EPH5810269 Asfora 2 постовая бронза</t>
  </si>
  <si>
    <t>Рамка вертикальная, SE, EPH5810269, Asfora 2 постовая бронза</t>
  </si>
  <si>
    <t>EPH5810369</t>
  </si>
  <si>
    <t>Рамка вертикальная SE EPH5810369 Asfora 3 постовая бронза</t>
  </si>
  <si>
    <t>Рамка вертикальная, SE, EPH5810369, Asfora 3 постовая бронза</t>
  </si>
  <si>
    <t>EPH5815269</t>
  </si>
  <si>
    <t>Рамка вертикальная SE EPH5815269 Asfora EM 2 постовая бронза</t>
  </si>
  <si>
    <t>Рамка вертикальная, SE, EPH5815269, Asfora EM 2 постовая бронза</t>
  </si>
  <si>
    <t>EPH5815369</t>
  </si>
  <si>
    <t>Рамка вертикальная SE EPH5815369 Asfora EM 3 постовая бронза</t>
  </si>
  <si>
    <t>Рамка вертикальная, SE, EPH5815369, Asfora EM 3 постовая бронза</t>
  </si>
  <si>
    <t>EPH5805161</t>
  </si>
  <si>
    <t>Рамка SE EPH5805161 Asfora EM 1 постовая алюминий</t>
  </si>
  <si>
    <t>Рамка, SE, EPH5805161, Asfora EM 1 постовая алюминий</t>
  </si>
  <si>
    <t>EPH5805261</t>
  </si>
  <si>
    <t>Рамка горизонтальная SE EPH5805261 Asfora EM 2 постовая алюминий</t>
  </si>
  <si>
    <t>Рамка горизонтальная, SE, EPH5805261, Asfora EM 2 постовая алюминий</t>
  </si>
  <si>
    <t>EPH5805361</t>
  </si>
  <si>
    <t>Рамка горизонтальная SE EPH5805361 Asfora EM 3 постовая алюминий</t>
  </si>
  <si>
    <t>Рамка горизонтальная, SE, EPH5805361, Asfora EM 3 постовая алюминий</t>
  </si>
  <si>
    <t>EPH5805461</t>
  </si>
  <si>
    <t>Рамка горизонтальная SE EPH5805461 Asfora EM 4 постовая алюминий</t>
  </si>
  <si>
    <t>Рамка горизонтальная, SE, EPH5805461, Asfora EM 4 постовая алюминий</t>
  </si>
  <si>
    <t>EPH5805561</t>
  </si>
  <si>
    <t>Рамка горизонтальная SE EPH5805561 Asfora EM 5 постовая алюминий</t>
  </si>
  <si>
    <t>Рамка горизонтальная, SE, EPH5805561, Asfora EM 5 постовая алюминий</t>
  </si>
  <si>
    <t>EPH5810261</t>
  </si>
  <si>
    <t>Рамка вертикальная SE EPH5810261 Asfora 2 постовая алюминий</t>
  </si>
  <si>
    <t>Рамка вертикальная, SE, EPH5810261, Asfora 2 постовая алюминий</t>
  </si>
  <si>
    <t>EPH5810361</t>
  </si>
  <si>
    <t>Рамка вертикальная SE EPH5810361 Asfora 3 постовая алюминий</t>
  </si>
  <si>
    <t>Рамка вертикальная, SE, EPH5810361, Asfora 3 постовая алюминий</t>
  </si>
  <si>
    <t>EPH5815261</t>
  </si>
  <si>
    <t>Рамка вертикальная SE EPH5815261 Asfora EM 2 постовая алюминий</t>
  </si>
  <si>
    <t>Рамка вертикальная, SE, EPH5815261, Asfora EM 2 постовая алюминий</t>
  </si>
  <si>
    <t>EPH5815361</t>
  </si>
  <si>
    <t>Рамка вертикальная SE EPH5815361 Asfora EM 3 постовая алюминий</t>
  </si>
  <si>
    <t>Рамка вертикальная, SE, EPH5815361, Asfora EM 3 постовая алюминий</t>
  </si>
  <si>
    <t>EPH5805162</t>
  </si>
  <si>
    <t>Рамка SE EPH5805162 Asfora EM 1 постовая сталь</t>
  </si>
  <si>
    <t>Рамка, SE, EPH5805162, Asfora EM 1 постовая сталь</t>
  </si>
  <si>
    <t>EPH5805262</t>
  </si>
  <si>
    <t>Рамка горизонтальная SE EPH5805262 Asfora EM 2 постовая сталь</t>
  </si>
  <si>
    <t>Рамка горизонтальная, SE, EPH5805262, Asfora EM 2 постовая сталь</t>
  </si>
  <si>
    <t>EPH5805362</t>
  </si>
  <si>
    <t>Рамка горизонтальная SE EPH5805362 Asfora EM 3 постовая сталь</t>
  </si>
  <si>
    <t>Рамка горизонтальная, SE, EPH5805362, Asfora EM 3 постовая сталь</t>
  </si>
  <si>
    <t>EPH5805462</t>
  </si>
  <si>
    <t>Рамка горизонтальная SE EPH5805462 Asfora EM 4 постовая сталь</t>
  </si>
  <si>
    <t>Рамка горизонтальная, SE, EPH5805462, Asfora EM 4 постовая сталь</t>
  </si>
  <si>
    <t>EPH5805562</t>
  </si>
  <si>
    <t>Рамка горизонтальная SE EPH5805562 Asfora EM 5 постовая сталь</t>
  </si>
  <si>
    <t>Рамка горизонтальная, SE, EPH5805562, Asfora EM 5 постовая сталь</t>
  </si>
  <si>
    <t>EPH5810262</t>
  </si>
  <si>
    <t>Рамка вертикальная SE EPH5810262 Asfora 2 постовая сталь</t>
  </si>
  <si>
    <t>Рамка вертикальная, SE, EPH5810262, Asfora 2 постовая сталь</t>
  </si>
  <si>
    <t>EPH5810362</t>
  </si>
  <si>
    <t>Рамка вертикальная SE EPH5810362 Asfora 3 постовая сталь</t>
  </si>
  <si>
    <t>Рамка вертикальная, SE, EPH5810362, Asfora 3 постовая сталь</t>
  </si>
  <si>
    <t>EPH5815262</t>
  </si>
  <si>
    <t>Рамка вертикальная SE EPH5815262 Asfora EM 2 постовая сталь</t>
  </si>
  <si>
    <t>Рамка вертикальная, SE, EPH5815262, Asfora EM 2 постовая сталь</t>
  </si>
  <si>
    <t>EPH5815362</t>
  </si>
  <si>
    <t>Рамка вертикальная SE EPH5815362 Asfora EM 3 постовая сталь</t>
  </si>
  <si>
    <t>Рамка вертикальная, SE, EPH5815362, Asfora EM 3 постовая сталь</t>
  </si>
  <si>
    <t>2772B003BA</t>
  </si>
  <si>
    <t>Блок барабана Canon DRUM UNIT C-EXV 32 2772B003BA</t>
  </si>
  <si>
    <t>5144C002AA</t>
  </si>
  <si>
    <t>Блок барабана Canon DRUM UNIT C-EXV 63 5144C002AA</t>
  </si>
  <si>
    <t xml:space="preserve">    SKJ-45-6-B Розеточный модуль 6 UTP 1xRJ45 Keystone jack 90о (чёрный) Shelbi </t>
  </si>
  <si>
    <t>10000017069</t>
  </si>
  <si>
    <t>IPC-T22A  Imou, Сетевая видеокамера.</t>
  </si>
  <si>
    <t>Источник бесперебойного питания, APC, Smart-UPS SMT1000RMI2UC, линейно-интерактивный, Мощность 1000ВА/700Вт, Стоечный 2U, 230В, Вых: 4 x IEC C13, APCRBC157, SmartConnect Port+SmartSlot, AVR, LCD, Чёрный</t>
  </si>
  <si>
    <t>0870C002AA</t>
  </si>
  <si>
    <t>Аккумулятор Canon BATTERY BP-A60 (OTH)</t>
  </si>
  <si>
    <t>0868C002AA</t>
  </si>
  <si>
    <t>Аккумулятор Canon BATTERY BP-A30 (OTH)</t>
  </si>
  <si>
    <t>Аккумулятор, Canon, BATTERY BP-A30 (OTH), 0868C002AA</t>
  </si>
  <si>
    <t>Монохромный лазерный принтер Canon I-S LBP122DW</t>
  </si>
  <si>
    <t>КТ-5162-1</t>
  </si>
  <si>
    <t>Моющий пылесос Kitfort КТ-5162-1 черно-малиновый</t>
  </si>
  <si>
    <t>Моющий пылесос, Kitfort, КТ-5162-1, Мощность насоса 120 Вт, Длина сетевого кабеля 1.5 м, Тип аккумулятора Li-lon, Уровень шума 82 дБ, Материал корпуса пластик, Материал бака пластик, Цвет черно-малиновый</t>
  </si>
  <si>
    <t>КТ-640-5</t>
  </si>
  <si>
    <t>Чайник электрический Kitfort КТ-640-5 фиолетовый</t>
  </si>
  <si>
    <t>Чайник электрический, Kitfort, КТ-640-5, Объем 1.7 л, Мощность 2200 Вт, Количество стенок 1, Материал корпуса стекло\пластик, Материал колбы стекло, Цвет фиолетовый</t>
  </si>
  <si>
    <t>A9F79125</t>
  </si>
  <si>
    <t>Автоматический выключатель SE A9F79125 Acti9 iC60N 1P 25А C 6кА</t>
  </si>
  <si>
    <t>Автоматический выключатель, SE, A9F79125, Acti9 iC60N 1P 25А C 6кА</t>
  </si>
  <si>
    <t>A9A26946</t>
  </si>
  <si>
    <t>iMX+OF Расцепитель SE A9A26946 Acti9 100-415В АС</t>
  </si>
  <si>
    <t>iMX+OF Расцепитель, SE, A9A26946, Acti9 100-415В АС</t>
  </si>
  <si>
    <t>BSMJ0.45-1-3</t>
  </si>
  <si>
    <t>Конденсатор трехфазный iPower BSMJ0,45-1-3 АС 450В 1кВАр</t>
  </si>
  <si>
    <t>Конденсатор трехфазный, iPower, BSMJ0,45-1-3, АС 450В 1кВАр</t>
  </si>
  <si>
    <t>BSMJ0.45-3-3</t>
  </si>
  <si>
    <t>Конденсатор трехфазный iPower BSMJ0,45-3-3 АС 450В 3кВАр</t>
  </si>
  <si>
    <t>Конденсатор трехфазный, iPower, BSMJ0,45-3-3, АС 450В 3кВАр</t>
  </si>
  <si>
    <t>BSMJ0.45-5-3</t>
  </si>
  <si>
    <t>Конденсатор трехфазный iPower BSMJ0,45-5-3 АС 450В 5кВАр</t>
  </si>
  <si>
    <t>Конденсатор трехфазный, iPower, BSMJ0,45-5-3, АС 450В 5кВАр</t>
  </si>
  <si>
    <t>BSMJ0.45-10-3</t>
  </si>
  <si>
    <t>Конденсатор трехфазный iPower BSMJ0,45-10-3 АС 450В 10кВАр</t>
  </si>
  <si>
    <t>Конденсатор трехфазный, iPower, BSMJ0,45-10-3, АС 450В 10кВАр</t>
  </si>
  <si>
    <t>BSMJ0.45-15-3</t>
  </si>
  <si>
    <t>Конденсатор трехфазный iPower BSMJ0,45-15-3 АС 450В 15кВАр</t>
  </si>
  <si>
    <t>Конденсатор трехфазный, iPower, BSMJ0,45-15-3, АС 450В 15кВАр</t>
  </si>
  <si>
    <t>BSMJ0.45-20-3</t>
  </si>
  <si>
    <t>Конденсатор трехфазный iPower BSMJ0,45-20-3 АС 450В 20кВАр</t>
  </si>
  <si>
    <t>Конденсатор трехфазный, iPower, BSMJ0,45-20-3, АС 450В 20кВАр</t>
  </si>
  <si>
    <t>BSMJ0.45-30-3</t>
  </si>
  <si>
    <t>Конденсатор трехфазный iPower BSMJ0,45-30-3 АС 450В 30кВАр</t>
  </si>
  <si>
    <t>Конденсатор трехфазный, iPower, BSMJ0,45-30-3, АС 450В 30кВАр</t>
  </si>
  <si>
    <t>Щит встраиваемый Legrand Practibox S 1х4 IP40 Дымчатая дверь</t>
  </si>
  <si>
    <t>Щит встраиваемый, Legrand, 134554 Practibox S, 1х4 IP40 Дымчатая дверь</t>
  </si>
  <si>
    <t>Щит встраиваемый Legrand Practibox S 1х6 IP40 Дымчатая дверь</t>
  </si>
  <si>
    <t>Щит встраиваемый, Legrand, 134556 Practibox S, 1х6 IP40 Дымчатая дверь</t>
  </si>
  <si>
    <t>Щит встраиваемый Legrand Practibox S 1х8 IP40 Дымчатая дверь</t>
  </si>
  <si>
    <t>Щит встраиваемый, Legrand, 134558 Practibox S, 1х8 IP40 Дымчатая дверь</t>
  </si>
  <si>
    <t>Щит встраиваемый Legrand Practibox S 1х12 IP40 Дымчатая дверь</t>
  </si>
  <si>
    <t>Щит встраиваемый, Legrand, 135551 Practibox S, 1х12 IP40 Дымчатая дверь</t>
  </si>
  <si>
    <t>Щит встраиваемый Legrand Practibox S 2х12 IP40 Дымчатая дверь</t>
  </si>
  <si>
    <t>Щит встраиваемый, Legrand, 135552 Practibox S, 2х12 IP40 Дымчатая дверь</t>
  </si>
  <si>
    <t>Щит встраиваемый Legrand Practibox S 3х12 IP40 Дымчатая дверь</t>
  </si>
  <si>
    <t>Щит встраиваемый, Legrand, 135553 Practibox S, 3х12 IP40 Дымчатая дверь</t>
  </si>
  <si>
    <t>Щит встраиваемый Legrand Practibox S 4х12 IP40 Дымчатая дверь</t>
  </si>
  <si>
    <t>Щит встраиваемый, Legrand, 135554 Practibox S, 4х12 IP40 Дымчатая дверь</t>
  </si>
  <si>
    <t>Щит встраиваемый Legrand Practibox S 1х18 IP40 Дымчатая дверь</t>
  </si>
  <si>
    <t>Щит встраиваемый, Legrand, 137556 Practibox S, 1х18 IP40 Дымчатая дверь</t>
  </si>
  <si>
    <t>Щит встраиваемый Legrand Practibox S 2х18 IP40 Дымчатая дверь</t>
  </si>
  <si>
    <t>Щит встраиваемый, Legrand, 137557 Practibox S, 2х18 IP40 Дымчатая дверь</t>
  </si>
  <si>
    <t>Щит встраиваемый Legrand Practibox S 3х18 IP40 Дымчатая дверь</t>
  </si>
  <si>
    <t>Щит встраиваемый, Legrand, 137558 Practibox S, 3х18 IP40 Дымчатая дверь</t>
  </si>
  <si>
    <t>Щит встраиваемый Legrand Practibox S 4х18 IP40 Дымчатая дверь</t>
  </si>
  <si>
    <t>Щит встраиваемый, Legrand, 137559 Practibox S, 4х18 IP40 Дымчатая дверь</t>
  </si>
  <si>
    <t>Щит навесной Legrand Practibox S 1х4 IP40 Дымчатая дверь</t>
  </si>
  <si>
    <t>Щит навесной, Legrand, 134614 Practibox S, 1х4 IP40 Дымчатая дверь</t>
  </si>
  <si>
    <t>Щит навесной Legrand Practibox S 1х8 IP40 Дымчатая дверь</t>
  </si>
  <si>
    <t>Щит навесной, Legrand, 134618 Practibox S, 1х8 IP40 Дымчатая дверь</t>
  </si>
  <si>
    <t>Щит навесной Legrand Practibox S 1х12 IP40 Дымчатая дверь</t>
  </si>
  <si>
    <t>Щит навесной, Legrand, 135611 Practibox S, 1х12 IP40 Дымчатая дверь</t>
  </si>
  <si>
    <t>Щит навесной Legrand Practibox S 2х12 IP40 Дымчатая дверь</t>
  </si>
  <si>
    <t>Щит навесной, Legrand, 135612 Practibox S, 2х12 IP40 Дымчатая дверь</t>
  </si>
  <si>
    <t>Щит навесной Legrand Practibox S 3х12 IP40 Дымчатая дверь</t>
  </si>
  <si>
    <t>Щит навесной, Legrand, 135613 Practibox S, 3х12 IP40 Дымчатая дверь</t>
  </si>
  <si>
    <t>Щит навесной Legrand Practibox S 4х12 IP40 Дымчатая дверь</t>
  </si>
  <si>
    <t>Щит навесной, Legrand, 135614 Practibox S, 4х12 IP40 Дымчатая дверь</t>
  </si>
  <si>
    <t>Щит навесной Legrand Practibox S 1х18 IP40 Дымчатая дверь</t>
  </si>
  <si>
    <t>Щит навесной, Legrand, 137616 Practibox S, 1х18 IP40 Дымчатая дверь</t>
  </si>
  <si>
    <t>Щит навесной Legrand Practibox S 2х18 IP40 Дымчатая дверь</t>
  </si>
  <si>
    <t>Щит навесной, Legrand, 137617 Practibox S, 2х18 IP40 Дымчатая дверь</t>
  </si>
  <si>
    <t>Щит навесной Legrand Practibox S 3х18 IP40 Дымчатая дверь</t>
  </si>
  <si>
    <t>Щит навесной, Legrand, 137618 Practibox S, 3х18 IP40 Дымчатая дверь</t>
  </si>
  <si>
    <t>Щит навесной Legrand Practibox S 4х18 IP40 Дымчатая дверь</t>
  </si>
  <si>
    <t>Щит навесной, Legrand, 137619 Practibox S, 4х18 IP40 Дымчатая дверь</t>
  </si>
  <si>
    <t>Палатка туристическая Bestway 68093</t>
  </si>
  <si>
    <t>Палатка туристическая Pavillo Family Ground 4 (150+160+150) х 220 х 185 см, BESTWAY, 68093, Двухслойная, Верх - винил PE190T с покрытием PU2000mm./низ - винил PE190T, Пол - винил PE 120 г/м, 4х-местная, Вес -8.91 кг., Сетчатый тентованный вход, Зеленая, Сумка для переноски</t>
  </si>
  <si>
    <t xml:space="preserve">    Shelbi  S-FP1M-B Лицевая панель с прозрачной шторкой 45х22.5mm 1 порт чёрная </t>
  </si>
  <si>
    <t>P220S1TB25</t>
  </si>
  <si>
    <t>Твердотельный накопитель SSD Patriot P220 1TB SATA III</t>
  </si>
  <si>
    <t>Твердотельный накопитель SSD, Patriot, P220 P220S1TB25, 1TB, SATA III, 550/500 Мб/с</t>
  </si>
  <si>
    <t>BGW37</t>
  </si>
  <si>
    <t>Компьютерный корпус Bequiet! Pure Base 500DX Black Без Б/П</t>
  </si>
  <si>
    <t>Компьютерный корпус, Bequiet!, Pure Base 500DX, BGW37, Midi Tower, ATX/ Micro ATX/ Mini-ITX, USB 3.2 Gen.1*1/ USB 3.2 Gen.2 Type C*1, Mic+Audio, 3*140 мм Pure Wings 2 вентилятор, Высота процессорного куллера до 190 мм, Длина VGA до 369 мм, 2*3.5"/5*2.5", Пластик/Сталь/Закаленное стекло, 450*232*443 мм, Без Б/П, ARGB LED подсветка, Черный</t>
  </si>
  <si>
    <t>Кабель оптоволоконный ИК/Д2-Т-А8-1.2 кН (плоский)</t>
  </si>
  <si>
    <t>Кабель оптоволоконный, Интегра,ИК/Д2-Т-А8-1.2 кН (плоский), предназначены для подвеса на опорах линий связи, между зданиями и сооружениями.</t>
  </si>
  <si>
    <t>Интерактивный дисплей, LG, 75TR3DK-B, 75", 75TR3DK-B, 4K, 350 кд/м2, 4.000:1, чёрный</t>
  </si>
  <si>
    <t>Зубная электрощетка, Oclean, X Pro digital Gold, C01000383, Цветной сенсорный дисплей, Оповещение о пропущенных зонах, Бесщеточный двигатель – 84 000 об/мин., Настройка автозапуска дополнительной чистки, 3 режима работы, 32 уровня интенсивности, Индивидуальный план чистки, До 30 дней автономной работы, Золотистый</t>
  </si>
  <si>
    <t>Зубная электрощетка, Oclean, X Pro digital Silver, C01000382, Цветной сенсорный дисплей., Оповещение о пропущенных зонах, Бесщеточный двигатель – 84 000 об/мин., Настройка автозапуска дополнительной чистки, 3 режима работы, 32 уровня интенсивности, Индивидуальный план чистки, До 30 дней автономной работы, Серебристый</t>
  </si>
  <si>
    <t>P1C1 W02</t>
  </si>
  <si>
    <t>ВВГпнг(А)2х1.5</t>
  </si>
  <si>
    <t>Кабель ВВГпнг(А) 2х1.5 0,66 кВ ГОСТ</t>
  </si>
  <si>
    <t>Кабель,,ВВГпнг(А) 2х1.5 0,66 кВ, ГОСТ</t>
  </si>
  <si>
    <t>ВВГпнг(А) 3х1.5</t>
  </si>
  <si>
    <t>Кабель ВВГпнг(А) 3х1.5 0,66 кВ ГОСТ</t>
  </si>
  <si>
    <t>Кабель,,ВВГпнг(А), 3х1.5 0,66 кВ, ГОСТ</t>
  </si>
  <si>
    <t>ВВГпнг(А) 3х2.5</t>
  </si>
  <si>
    <t>Кабель ВВГпнг(А) 3х2.5 0,66 кВ ГОСТ</t>
  </si>
  <si>
    <t>Кабель,,ВВГпнг(А), 3х2.5 0,66 кВ, ГОСТ</t>
  </si>
  <si>
    <t>R9F12116</t>
  </si>
  <si>
    <t>Автоматический выключатель SE R9F12116 (АВ) 1P С 16А 6 kA</t>
  </si>
  <si>
    <t>Автоматический выключатель, SE, R9F12116 - 1P, (АВ) 1P С 16А 6 kA</t>
  </si>
  <si>
    <t>A9F79106</t>
  </si>
  <si>
    <t>Автоматический выключатель SE A9F79106 Acti9 iC60N 1П 6А C 6кА</t>
  </si>
  <si>
    <t>Автоматический выключатель, SE, A9F79106, Acti9 iC60N 1П 6А C 6кА</t>
  </si>
  <si>
    <t>A9F79206</t>
  </si>
  <si>
    <t>Автоматический выключатель SE A9F79206 Acti9 iC60N 2P С 6А 6 kA</t>
  </si>
  <si>
    <t>Автоматический выключатель, SE, A9F79206 - 2P, Acti9 iC60N 2P С 6А 6 kA</t>
  </si>
  <si>
    <t>A9F79220</t>
  </si>
  <si>
    <t>Автоматический выключатель SE A9F79220 Acti9 iC60N 2P С 20А 6 kA</t>
  </si>
  <si>
    <t>Автоматический выключатель, SE, A9F79220 - 2P, Acti9 iC60N 2P С 20А 6 kA</t>
  </si>
  <si>
    <t>A9F79232</t>
  </si>
  <si>
    <t>Автоматический выключатель SE A9F79232 Acti9 iC60N 2P С 32А 6 kA</t>
  </si>
  <si>
    <t>Автоматический выключатель, SE, A9F79232, Acti9 iC60N 2P С 32А 6 kA</t>
  </si>
  <si>
    <t>A9F79340</t>
  </si>
  <si>
    <t>Автоматический выключатель SE A9F79340 Acti9 iC60N 3П 40А C 6кА</t>
  </si>
  <si>
    <t>Автоматический выключатель, SE, A9F79340, Acti9 iC60N 3П 40А C 6кА</t>
  </si>
  <si>
    <t>Комплект модулей памяти, Kingston, FURY Beast KF552C40BBK2-32 (Kit 2x16GB), DDR5, 32GB, DIMM &lt;PC5-41600/5200MHz&gt;, Чёрный</t>
  </si>
  <si>
    <t>Комплект модулей памяти, Kingston, FURY Beast KF552C40BBK2-16 (Kit 2x8GB), DDR5, 16GB, DIMM &lt;PC5-41600/5200MHz&gt;, Чёрный</t>
  </si>
  <si>
    <t>Комплект модулей памяти, Kingston, FURY Beast KF556C40BBAK2-64 (Kit 2x32GB), DDR5, 64GB, DIMM &lt;PC5-44800/5600MHz&gt;, Чёрный</t>
  </si>
  <si>
    <t>Комплект модулей памяти, Kingston, FURY Beast RGB KF556C40BBAK2-32 (Kit 2x16GB), DDR5, 32GB, DIMM &lt;PC5-44800/5600MHz&gt;, Чёрный</t>
  </si>
  <si>
    <t>727A9AA</t>
  </si>
  <si>
    <t>Гарнитура HyperX Cloud III - Gaming Headset (Red) 727A9AA</t>
  </si>
  <si>
    <t>Гарнитура, HyperX, 727A9AA, Cloud III - Gaming Headset (Red), Микрофон съёмный гибкий, Динамики 53 мм, 150 мВт, 15-25000 гц, Блок управления звуком USB удлинитель, Чёрный-Красный</t>
  </si>
  <si>
    <t>SM321B</t>
  </si>
  <si>
    <t>Трансивер TP-Link SM321B</t>
  </si>
  <si>
    <t>1.198-051.0</t>
  </si>
  <si>
    <t>Пылесос KARCHER VC 3</t>
  </si>
  <si>
    <t>Пылесос, KARCHER, VC 3, 1.198-051.0, 700 Вт, объём контейнера 900 мл</t>
  </si>
  <si>
    <t>6.296-053.0</t>
  </si>
  <si>
    <t>Моющее средство KARCHER CA 50 C Eco (1 л)</t>
  </si>
  <si>
    <t>Моющее средство, KARCHER, CA 50 C Eco (1 л) 6.296-053.0, 1000мл, Ph8,1 (концентрат), цвет зелёный</t>
  </si>
  <si>
    <t>6.295-681.0</t>
  </si>
  <si>
    <t>Cредство для очистки поверхностей KARCHER CA 30 C (1 л)</t>
  </si>
  <si>
    <t>Cредство для очистки поверхностей, KARCHER, CA 30 C (1 л) 6.295-681.0, 1000мл, Ph11,2 (концентрат), цвет синий</t>
  </si>
  <si>
    <t>KM05M2</t>
  </si>
  <si>
    <t>Лицевая панель Bticino KM05M2 Living Now выключателей рольставень 2 модуля песок</t>
  </si>
  <si>
    <t>Лицевая панель, Bticino, KM05M2, Living Now выключателей рольставень 2 модуля песок</t>
  </si>
  <si>
    <t>NU520154</t>
  </si>
  <si>
    <t>Выключатель одноклавишный SE NU520154 Unica New антрацит</t>
  </si>
  <si>
    <t>Выключатель одноклавишный, SE, NU520154, Unica New антрацит</t>
  </si>
  <si>
    <t>NU521154</t>
  </si>
  <si>
    <t>Выключатель двухклавишный SE NU521154 Unica New антрацит</t>
  </si>
  <si>
    <t>Выключатель двухклавишный, SE, NU521154, Unica New антрацит</t>
  </si>
  <si>
    <t>XG-HS184</t>
  </si>
  <si>
    <t>Чехол для телефона XG XG-HS184 для Redmi 13C/POCO C65 ТПУ Светло-белый</t>
  </si>
  <si>
    <t>Чехол для телефона, XG, XG-HS184, для Redmi 13C/POCO C65, ТПУ, Светло-белый, Пол. пакет</t>
  </si>
  <si>
    <t>XG-HS185</t>
  </si>
  <si>
    <t>Чехол для телефона XG XG-HS185 для Redmi 13C/POCO C65 ТПУ Светло-черный</t>
  </si>
  <si>
    <t>Чехол для телефона, XG, XG-HS185, для Redmi 13C/POCO C65, ТПУ, Светло-черный, Пол. пакет</t>
  </si>
  <si>
    <t>XG-HS186</t>
  </si>
  <si>
    <t>Чехол для телефона XG XG-HS186 для Redmi 13C/POCO C65 ТПУ Розовый</t>
  </si>
  <si>
    <t>Чехол для телефона, XG, XG-HS186, для Redmi 13C/POCO C65, ТПУ, Розовый, Пол. пакет</t>
  </si>
  <si>
    <t>XG-HS187</t>
  </si>
  <si>
    <t>Чехол для телефона XG XG-HS187 для Redmi 13C/POCO C65 ТПУ Зеленый</t>
  </si>
  <si>
    <t>Чехол для телефона, XG, XG-HS187, для Redmi 13C/POCO C65, ТПУ, Зеленый, Пол. пакет</t>
  </si>
  <si>
    <t>XG-HS188</t>
  </si>
  <si>
    <t>Чехол для телефона XG XG-HS188 для Redmi 13C/POCO C65 ТПУ Фиолетовый</t>
  </si>
  <si>
    <t>Чехол для телефона, XG, XG-HS188, для Redmi 13C/POCO C65, ТПУ, Фиолетовый, Пол. пакет</t>
  </si>
  <si>
    <t>XG-HS189</t>
  </si>
  <si>
    <t>Чехол для телефона XG XG-HS189 для Redmi 13C/POCO C65 ТПУ Синий</t>
  </si>
  <si>
    <t>Чехол для телефона, XG, XG-HS189, для Redmi 13C/POCO C65, ТПУ, Синий, Пол. пакет</t>
  </si>
  <si>
    <t>XG-HS190</t>
  </si>
  <si>
    <t>Чехол для телефона XG XG-HS190 для Redmi 13C/POCO C65 ТПУ Черный</t>
  </si>
  <si>
    <t>Чехол для телефона, XG, XG-HS190, для Redmi 13C/POCO C65, ТПУ, Черный, Пол. пакет</t>
  </si>
  <si>
    <t>Комплект Клавиатура + Мышь, Rapoo, X260S, Беспроводная 2.4G, 1300DPI, Нано-ресивер, Кол-во стандартных клавиш 104, Рус/Англ, Пластик, Белый</t>
  </si>
  <si>
    <t>Батарейка VARTA Lithium CR2032 3V (2 шт)</t>
  </si>
  <si>
    <t>Батарейка, VARTA, CR2032-BP1, Lithium Battery, CR2032, 3V, 2 шт.</t>
  </si>
  <si>
    <t>2CR5-BP1</t>
  </si>
  <si>
    <t>Батарейка CAMELION Lithium 2CR5-BP1</t>
  </si>
  <si>
    <t>Батарейка, CAMELION, 2CR5-BP1, Lithium,6 V, 1 шт., Блистер</t>
  </si>
  <si>
    <t>Трансивер, Dahua, GSFP-1310-20-SMF, Индустриальный, single-mode, 1310nm, LC DUPLEX, 20 км, –40 °C до +85 °C</t>
  </si>
  <si>
    <t>Трансивер, Dahua, GSFP-1310R-20-SMF, Индустриальный, single-mode, TX-1550 нм, RX-1310 нм, 20 км, –40 °C до +85 °C</t>
  </si>
  <si>
    <t>Трансивер, Dahua, GSFP-1310T-20-SMF, Индустриальный, single-mode, TX-1310 нм, RX-1550 нм, 20 км, –40 °C до +85 °C</t>
  </si>
  <si>
    <t>Трансивер, H3C, SFP-GE-T, RJ45, 1000Mbps, 100m, 0 to 70°C</t>
  </si>
  <si>
    <t>Вызывная панель, Dahua, DHI-VTO2211G-WP, Вызывная панель IP-видеодомофона, 1/2.8'' КМОП, 2 Мп</t>
  </si>
  <si>
    <t>Автоматический выключатель CHINT NXB-63S 2P 2A C 4,5kA</t>
  </si>
  <si>
    <t>Автоматический выключатель, CHINT, NXB-63S 296783, 2P 2A C 4,5kA</t>
  </si>
  <si>
    <t>АВДТ Legrand 419403 1П+Н 40А АC RX3 30мA</t>
  </si>
  <si>
    <t>АВДТ, Legrand, 419403, 1П+Н 40А АC RX3 30мA</t>
  </si>
  <si>
    <t>Mana Black</t>
  </si>
  <si>
    <t>Компьютерный корпус Formula V Mana Black без Б/П</t>
  </si>
  <si>
    <t>Компьютерный корпус, Formula V, Mana Black, ATX /Micro ATX/Mini-ITX, USB Type C/3.0/2.0, HD-Audio+Mic, Кулер 4*120мм RGB, Высота процессорного кулера до 160мм, Длина VGA до 300мм, 2*3.5"/1*2.5", Толщина 0,5мм, 350x180x425мм, Без Б/П, Чёрный</t>
  </si>
  <si>
    <t>Блок питания Formula V AP-550MM</t>
  </si>
  <si>
    <t>Блок питания, Formula V, AP-550MM, 550W, ATX, APFC, 20+4 pin, 4+4pin, 6*Sata, 2*Molex, 1*PCI-E 6+2 pin, Вентилятор 12см, Кабель питания, Чёрный</t>
  </si>
  <si>
    <t>Блок питания Formula V AP-650MM</t>
  </si>
  <si>
    <t>Блок питания, Formula V, AP-650MM, 650W, ATX, APFC, 20+4 pin, 4+4pin, 6*Sata, 2*Molex, 2*PCI-E 6+2 pin, Вентилятор 12см, Кабель питания, Чёрный</t>
  </si>
  <si>
    <t>Блок питания Formula V AP-750MM</t>
  </si>
  <si>
    <t>Блок питания, Formula V, AP-750MM, 750W, ATX, APFC, 20+4 pin, 4+4pin, 6*Sata, 2*Molex, 2*PCI-E 6+2 pin, Вентилятор 12см, Кабель питания, Чёрный</t>
  </si>
  <si>
    <t>4P5P4AX#ACB</t>
  </si>
  <si>
    <t>Набор кнопок на клавиатуру HyperX Pudding Keycaps Full Key Set (Black) 4P5P4AX#ACB</t>
  </si>
  <si>
    <t>Набор кнопок на клавиатуру, HyperX, 4P5P4AX#ACB, HKCPXA-BK-RU/G, Pudding Keycaps Full Key Set, Черный</t>
  </si>
  <si>
    <t>Игровое компьютерное кресло, Cougar, NxSys Aero, ПВХ премиум-класса/эластичная сетка, 1*20 см ARGB (Ш)50*(Г)52,5.*(В)133 (139) см, Чёрно-Оранжевый</t>
  </si>
  <si>
    <t>BVS650I-GR</t>
  </si>
  <si>
    <t>Источник бесперебойного питания Schneider Electric Easy UPS BVS650I-GR</t>
  </si>
  <si>
    <t>Источник бесперебойного питания, Schneider Electric, Easy UPS BVS650I-GR, Линейно-интерактивный, Мощность 650ВА/375Вт, Напольный, 230В, Вых: 4x Schuko, 1шт*7 Ач, Чёрный</t>
  </si>
  <si>
    <t>BVS1000I-GR</t>
  </si>
  <si>
    <t>Источник бесперебойного питания Schneider Electric Easy UPS BVS1000I-GR</t>
  </si>
  <si>
    <t>SRVS10KI</t>
  </si>
  <si>
    <t>Источник бесперебойного питания Schneider Electric Easy UPS SRVS10KI</t>
  </si>
  <si>
    <t>Источник бесперебойного питания, Schneider Electric, Easy UPS SRVS10KI, Онлайн, Мощность 10000ВА/10000Вт, Напольный, 230В, Вых: клеммная колодка, Intelligent Card Slot, LCD, 16шт * 9Ач, Чёрный</t>
  </si>
  <si>
    <t>Источник бесперебойного питания Schneider Electric Easy UPS SRVS1KIL</t>
  </si>
  <si>
    <t>Источник бесперебойного питания, Schneider Electric, Easy UPS SRVS1KIL, Комплект:SRVSPM1KIL-1шт, SRVS36BP-9A-1шт, Онлайн, Мощность 1000ВА/800Вт, Напольный, 230В, Вых: 3x IEC C13, Intelligent Card Slot, LCD, Extended Runtime, Чёрный</t>
  </si>
  <si>
    <t>Источник бесперебойного питания Schneider Electric Easy UPS SRVS2KIL</t>
  </si>
  <si>
    <t>Источник бесперебойного питания Schneider Electric Easy UPS SRVS3KIL</t>
  </si>
  <si>
    <t>Источник бесперебойного питания, Schneider Electric, Easy UPS SRVS3KIL, Комплект: SRVSPM3KIL- 1шт, SRVS72BP-9A-1шт, Онлайн, Мощность 3000ВА/2400Вт, Напольный, 230В, Вых: 6x IEC C13, 1 x IEC C19, Intelligent Card Slot, LCD, Extended Runtime, Чёрный</t>
  </si>
  <si>
    <t>Источник бесперебойного питания Schneider Electric Easy UPS SRVS6KIL</t>
  </si>
  <si>
    <t>Источник бесперебойного питания, Schneider Electric, Easy UPS SRVS6KIL, Комплект: SRVSPM6KIL-1шт, SRVS240BP-9A-1шт, Онлайн, Мощность 6000ВА/6000Вт, Напольный, 230В, Вых: клеммная колодка, Intelligent Card Slot, LCD, Extended Runtime, Чёрный</t>
  </si>
  <si>
    <t>Источник бесперебойного питания Schneider Electric Easy UPS SRVS10KIL</t>
  </si>
  <si>
    <t>Источник бесперебойного питания, Schneider Electric, Easy UPS SRVS10KIL, Комплект: SRVSPM10KIL-1шт, SRVS240BP-9A-1шт, Онлайн, Мощность 10000ВА/10000Вт, Напольный, 230В, Вых: клеммная колодка, Intelligent Card Slot, LCD, Extended Runtime, Чёрный</t>
  </si>
  <si>
    <t>SRT5KRMXLI</t>
  </si>
  <si>
    <t>Источник бесперебойного питания APC Smart-UPS SRT5KRMXLI</t>
  </si>
  <si>
    <t>Источник бесперебойного питания, APC, Smart-UPS SRT5KRMXLI, Онлайн, Мощность 5000ВА/4500Вт, Стоечный 3U, 230В, Вых: 6x C13+4x C19 IEC, APCRBC140, Network Card+SmartSlot, Extended runtime, W/ rail kit, Чёрный</t>
  </si>
  <si>
    <t>Источник бесперебойного питания Schneider Electric Easy UPS SRVS2KRIRK</t>
  </si>
  <si>
    <t>Источник бесперебойного питания, Schneider Electric, Easy UPS SRVS2KRIRK, Комплект: SRVS2KRI-1шт, SRVSRK1-1шт, Онлайн, Мощность 2000ВА/1600Вт, Стоечный 2U, 230В, Вых: 4x IEC C13, Intelligent Card Slot, LCD, W/ Rail Kit, APCRBCV201, Чёрный</t>
  </si>
  <si>
    <t>Источник бесперебойного питания Schneider Electric Easy UPS SRVS3KRILRK</t>
  </si>
  <si>
    <t>Источник бесперебойного питания, Schneider Electric, Easy UPS SRVS3KRILRK, Комплект: SRVSPM3KRIL-1шт, SRVS72RLBP-9A-1шт, SRVSRK1- 2шт, Онлайн, Мощность 3000ВА/2400Вт, Стоечный 4U, 230В, Вых: 6x IEC C13, 1 x IEC C19, Intelligent Card Slot, LCD, Extended Runtime, W/ Rail Kit, Чёрный</t>
  </si>
  <si>
    <t>Накладка на стык профиля кабель-канала, Legrand, 638036, для кабель каналов METRA, 100x50мм, белая</t>
  </si>
  <si>
    <t>DH-SD29404DB-GNY</t>
  </si>
  <si>
    <t>Поворотная видеокамера Dahua DH-SD29404DB-GNY</t>
  </si>
  <si>
    <t>Поворотная видеокамера, Dahua, DH-SD29204DB-GNY-W, Wi-Fi, 2-мегапиксельная, 4-кратная, PTZ-камера, WizSense, блок питания отдельно - DH-PFM320D-EN</t>
  </si>
  <si>
    <t>DHI-NVR2108-4KS3</t>
  </si>
  <si>
    <t>Сетевой видеорегистратор Dahua DHI-NVR2108-4KS3</t>
  </si>
  <si>
    <t>DHI-NVR2108-8P-4KS3</t>
  </si>
  <si>
    <t>Сетевой видеорегистратор Dahua DHI-NVR2108-8P-4KS3</t>
  </si>
  <si>
    <t>DHI-NVR2116-4KS3</t>
  </si>
  <si>
    <t>Сетевой видеорегистратор Dahua DHI-NVR2116-4KS3</t>
  </si>
  <si>
    <t>DHI-NVR4216-16P-EI</t>
  </si>
  <si>
    <t>Сетевой видеорегистратор Dahua DHI-NVR4216-16P-EI</t>
  </si>
  <si>
    <t>DHI-NVR4232-EI</t>
  </si>
  <si>
    <t>Сетевой видеорегистратор Dahua DHI-NVR4232-EI</t>
  </si>
  <si>
    <t>Сетевой видеорегистратор, Dahua, DHI-NVR4232-EI, Канал доступа 32, видео Смарт H.265+, H.265, Смарт H.264+, H.264, MJPEG, 2 HDD</t>
  </si>
  <si>
    <t>DHI-NVR4432-EI</t>
  </si>
  <si>
    <t>Сетевой видеорегистратор Dahua DHI-NVR4432-EI</t>
  </si>
  <si>
    <t>Сетевой видеорегистратор, Dahua, DHI-NVR4432-EI, Канал доступа 32, видео Смарт H.265+, H.265, Смарт H.264+, H.264, MJPEG, 4 HDD</t>
  </si>
  <si>
    <t>DHI-NVR4832-EI</t>
  </si>
  <si>
    <t>Сетевой видеорегистратор Dahua DHI-NVR4832-EI</t>
  </si>
  <si>
    <t>DHI-IVSS7112-4I</t>
  </si>
  <si>
    <t>DHI-IVSS7116-8I</t>
  </si>
  <si>
    <t>EM-1</t>
  </si>
  <si>
    <t>Карта доступа iPower EM-1</t>
  </si>
  <si>
    <t>MF-1</t>
  </si>
  <si>
    <t>Карта доступа iPower MF-1</t>
  </si>
  <si>
    <t>EMKey-1</t>
  </si>
  <si>
    <t>Радиометка iPower EMKey-1</t>
  </si>
  <si>
    <t>Радиометка, iPower, EMKey-1, пластиковый брелок EM-Marine,125 кГц, синий</t>
  </si>
  <si>
    <t>MFKey-1</t>
  </si>
  <si>
    <t>Радиометка iPower MFKey-1</t>
  </si>
  <si>
    <t>Радиометка, iPower, MFKey-1, пластиковый брелок Mifare Classic, 13,56 МГц, красный</t>
  </si>
  <si>
    <t>Объектив Canon RF 50 mm F1.8 STM</t>
  </si>
  <si>
    <t>Объектив, Canon, RF 50 mm F1.8 STM, 4515C005AA</t>
  </si>
  <si>
    <t>CT-1769</t>
  </si>
  <si>
    <t>Морозильный ларь Centek CT-1769</t>
  </si>
  <si>
    <t>Морозильный ларь, Centek, CT-1769, Объем 142л, 1 корзина, 632х550х850 мм (ДхШхВ), Класс А+, LED, Хладагент R600А, Белый</t>
  </si>
  <si>
    <t>Умная зубная электрощетка Soocas Spark Черный</t>
  </si>
  <si>
    <t>Умная зубная электрощетка, Soocas, Spark (MT1), 600 мАч, IPX8, Время работы аккумулятора до 40 дней, Время заряда аккумулятора 2 ч, 30000 об/мин, 55 дБ, Черный</t>
  </si>
  <si>
    <t>KW05</t>
  </si>
  <si>
    <t>Лицевая панель Bticino KW05 Living Now для выкл.рольставней 1 модуль белый</t>
  </si>
  <si>
    <t>Лицевая панель, Bticino, KW05, Living Now для выкл.рольставней 1 модуль белый</t>
  </si>
  <si>
    <t>4999-823-109</t>
  </si>
  <si>
    <t>Гарнитура Jabra EVOLVE 20 Stereo MS</t>
  </si>
  <si>
    <t>Гарнитура, Jabra, 4999-823-109, Jabra EVOLVE 20, Stereo, MS, Проводная, USB-A, шумоподавление, -10°C to + 50°C, регулятор громкости</t>
  </si>
  <si>
    <t>6599-833-309</t>
  </si>
  <si>
    <t>Гарнитура Jabra Evolve 65 SE Link380a MS Stereo</t>
  </si>
  <si>
    <t>Гарнитура, Jabra, 6599-833-309, Evolve 65 SE, Link380a MS Stereo</t>
  </si>
  <si>
    <t>Кабель сетевой, SHIP, D108, Cat.5e, UTP, 30В, 4x2x1/0.5мм, LSZH, 305 м/б (Огнеупорный, Отличается низким дымовыделением, Не содержит галогенов)</t>
  </si>
  <si>
    <t>Кабель сетевой, SHIP, D106, Cat.5e, UTP, 30В, 4x2x1/0.5мм, PE, 305 м/б (Влагостойкий, Для наружных работ)</t>
  </si>
  <si>
    <t>DH-H2C</t>
  </si>
  <si>
    <t>Wi-Fi видеокамера Dahua DH-H2C</t>
  </si>
  <si>
    <t>Wi-Fi видеокамера, Dahua, DH-H2C, CMOS-матрица 1/2,8", 2 Мп, Смарт H.265+, H.265, H.264+, H.264, MJPEG</t>
  </si>
  <si>
    <t>Wi-Fi видеокамера Dahua DH-H4C</t>
  </si>
  <si>
    <t>DH-C3A</t>
  </si>
  <si>
    <t>Wi-Fi видеокамера Dahua DH-C3A</t>
  </si>
  <si>
    <t>Wi-Fi видеокамера, Dahua, DH-C3A, 3 Мп, 5V 1A, Ночной режим, Белый</t>
  </si>
  <si>
    <t>DH-H3A</t>
  </si>
  <si>
    <t>Wi-Fi видеокамера Dahua DH-H3A</t>
  </si>
  <si>
    <t>Wi-Fi видеокамера, Dahua, DH-H3A, 3 Мп, 5V 1A, Ночной режим, H.265, Белый</t>
  </si>
  <si>
    <t>DH-C5A</t>
  </si>
  <si>
    <t>Wi-Fi видеокамера Dahua DH-C5A</t>
  </si>
  <si>
    <t>Wi-Fi видеокамера, Dahua, DH-C5A, 5 Мп, 5V 1A, Ночной режим, Белый</t>
  </si>
  <si>
    <t>DH-H5A</t>
  </si>
  <si>
    <t>Wi-Fi видеокамера Dahua DH-H5A</t>
  </si>
  <si>
    <t>Wi-Fi видеокамера, Dahua, DH-H5A, 5 Мп, 5V 1A, Ночной режим, H.265, Белый</t>
  </si>
  <si>
    <t>DH-H5B</t>
  </si>
  <si>
    <t>Wi-Fi видеокамера Dahua DH-H5B</t>
  </si>
  <si>
    <t>Wi-Fi видеокамера, Dahua, DH-H5B, CMOS-матрица 1/3", 5 Мп, H.265, WDR, DWDR, 5V 1A</t>
  </si>
  <si>
    <t>DH-F2C-PV</t>
  </si>
  <si>
    <t>Поворотная видеокамера, Dahua, DH-SD29404DB-GNY, 4-мегапиксельная, 4-кратная, PTZ-камера, IR, WizSense</t>
  </si>
  <si>
    <t>DH-SD3E205DB-GNY-A-PV1</t>
  </si>
  <si>
    <t>Поворотная видеокамера Dahua DH-SD3E205DB-GNY-A-PV1</t>
  </si>
  <si>
    <t>Поворотная видеокамера, Dahua, DH-SD3E205DB-GNY-A-PV1, 2-мегапиксельная, 5-кратная, PTZ-камера, TiOC, WizSense</t>
  </si>
  <si>
    <t>DH-SD3C405DB-GNY-A-PV</t>
  </si>
  <si>
    <t>Поворотная видеокамера Dahua DH-SD3C405DB-GNY-A-PV</t>
  </si>
  <si>
    <t>Поворотная видеокамера, Dahua, DH-SD3C405DB-GNY-A-PV, 4-мегапиксельная, 5-кратная, PTZ-камера, Двойное освещение, WizSense</t>
  </si>
  <si>
    <t>DH-SD4E425GB-HNR-A-PV1</t>
  </si>
  <si>
    <t>Поворотная видеокамера Dahua DH-SD4E425GB-HNR-A-PV1</t>
  </si>
  <si>
    <t>Поворотная видеокамера, Dahua, DH-SD4E425GB-HNR-A-PV1, 4-мегапиксельная, 25-кратная, PTZ-камера, Starlight, IR, WizSense</t>
  </si>
  <si>
    <t>DH-SDT4E425-4F-GB-A-PV1</t>
  </si>
  <si>
    <t>Поворотная видеокамера Dahua DH-SDT4E425-4F-GB-A-PV1</t>
  </si>
  <si>
    <t>Поворотная видеокамера, Dahua, DH-SDT4E425-4F-GB-A-PV1, 4-мегапиксельная, 25-кратная, PTZ-камера, TiOC, WizSense</t>
  </si>
  <si>
    <t>DH-H3B</t>
  </si>
  <si>
    <t>Wi-Fi видеокамера Dahua DH-H3B</t>
  </si>
  <si>
    <t>Wi-Fi видеокамера, Dahua, DH-H3B, CMOS-матрица 1/3,2", 3 Мп, H.265, WDR, DWDR, 5V 1A</t>
  </si>
  <si>
    <t>DH-P3AE-PV</t>
  </si>
  <si>
    <t>Поворотная видеокамера Dahua DH-P3AE-PV</t>
  </si>
  <si>
    <t>Поворотная видеокамера, Dahua, DH-P3AE-PV, CMOS-Матрица, 1/2,8", 3 Мп, PTZ-камера,H.265+, H.265, H.264+, H.264, MJPEG</t>
  </si>
  <si>
    <t>Сетевой видеорегистратор, Dahua, DHI-NVR2108-4KS3, 8-канальный, 1U, 1HDD, Смарт, H.265+, H.265, H.264+, H.264, MJPEG</t>
  </si>
  <si>
    <t>Сетевой видеорегистратор, Dahua, DHI-NVR2108-8P-4KS3, 8-канальный, 1U, 1HDD, Смарт, H.265+, H.265, H.264+, H.264, MJPEG</t>
  </si>
  <si>
    <t>Сетевой видеорегистратор, Dahua, DHI-NVR2116-4KS3, 16-канальный, 1U, 1HDD, Смарт, H.265+, H.265, H.264+, H.264, MJPEG</t>
  </si>
  <si>
    <t>Сетевой видеорегистратор, Dahua, DHI-NVR4216-16P-EI, 16-канальный 1U, 16PoE, 2HDD, сетевой видеорегистратор WizSense</t>
  </si>
  <si>
    <t>DHI-VTH2621GW-WP (7&amp;quot;)</t>
  </si>
  <si>
    <t>Монитор Dahua DHI-VTH2621GW-WP (7")</t>
  </si>
  <si>
    <t>Монитор, Dahua, DHI-VTH2621GW-WP (7"), монитор видеодомофона IP 7 дюймовый, ёмкостной сенсорный экран.</t>
  </si>
  <si>
    <t>Цифровая видеокамера, Xiaomi, Outdoor Camera СW400, BHR7624GL, Разрешение 2304x1296, 3MP, Поле зрения объектива 101,7°, 802.11b/g/n 2,4 ГГц, Карта памяти Micro SD, От -30 °C до 60 °C, IP66</t>
  </si>
  <si>
    <t>Сетевой фильтр Legrand Премиум 5x2К+З 1,5м.</t>
  </si>
  <si>
    <t>Сетевой фильтр, Legrand, 694531, Премиум 5x2К+З 1,5м., 5 розеток, 220В, 16А, 1,5м, Черный-белый</t>
  </si>
  <si>
    <t>Сетевой фильтр Legrand Премиум 5x2К+З 3м.</t>
  </si>
  <si>
    <t>Сетевой фильтр, Legrand, 694538, Премиум 5x2К+З 3м., 694538, 5 розеток, 220В, 16А, 3м, Черный-белый</t>
  </si>
  <si>
    <t>Зарядное устройство с двумя USBразьемами AC 240В/5В3000мА Legrand Inspiria 673763 антрацит</t>
  </si>
  <si>
    <t>Зарядное устройство, Legrand, 673763, Inspiria с двумя USB разьемами AC 240В/5В3000мА антрацит</t>
  </si>
  <si>
    <t>AG4732TB</t>
  </si>
  <si>
    <t>Твердотельный накопитель SSD Gigabyte 2TB M.2 NVMe PCIe 4.0x4</t>
  </si>
  <si>
    <t>IP видеокамера Dahua DH-F2C-PV</t>
  </si>
  <si>
    <t>DH-IPC-PFW3849S-A180-AS-PV</t>
  </si>
  <si>
    <t>IP видеокамера Dahua DH-IPC-PFW3849S-A180-AS-PV</t>
  </si>
  <si>
    <t>DH-IPC-PDW3849-A180-AS-PV</t>
  </si>
  <si>
    <t>IP видеокамера Dahua DH-IPC-PDW3849-A180-AS-PV</t>
  </si>
  <si>
    <t>DH-PFA126</t>
  </si>
  <si>
    <t>Монтажная коробка Dahua DH-PFA126</t>
  </si>
  <si>
    <t>Монтажная коробка, Dahua, DH-PFA126, алюминий, водонеприницаемая</t>
  </si>
  <si>
    <t>DHI-VTO2111D-P-S3</t>
  </si>
  <si>
    <t>Вызывная панель Dahua DHI-VTO2111D-P-S3</t>
  </si>
  <si>
    <t>Вызывная панель, Dahua, DHI-VTO2111D-P-S3, 1/2,8”, 2MP, CMOS-матрица, IP65, H.264, H.265</t>
  </si>
  <si>
    <t>DHI-VTO6222E-P</t>
  </si>
  <si>
    <t>Вызывная панель Dahua DHI-VTO6222E-P</t>
  </si>
  <si>
    <t>Вызывная панель, Dahua, DHI-VTO6222E-P, 2,3-дюймовый OLED-экран, H.264, H.265, WDR</t>
  </si>
  <si>
    <t>VTM134</t>
  </si>
  <si>
    <t>Монтажная коробка Dahua VTM134</t>
  </si>
  <si>
    <t>Монтажная коробка, Dahua, VTM134, накладная, 190 mm  120 mm  38.5 mm</t>
  </si>
  <si>
    <t>LH43QBBEBGCXCI</t>
  </si>
  <si>
    <t>Профессиональный дисплей Samsung QB43B-E 43"</t>
  </si>
  <si>
    <t>Профессиональный дисплей, Samsung, QB43B-E, 43", LH43QBBEBGCXCI, 4K, 350 кд/м, 4.000:1, чёрный</t>
  </si>
  <si>
    <t>5621C001AA</t>
  </si>
  <si>
    <t>Монохромное лазерное МФУ Canon MF275dw</t>
  </si>
  <si>
    <t>Смартфон HONOR Magic6 Pro BVL-N49 12GB RAM 512GB ROM Epi Green</t>
  </si>
  <si>
    <t>Смартфон, HONOR, Magic6 Pro BVL-N49, 12GB 512GB, 6.7", Android 13, Qualcomm Snapdragon 8 Gen 3, Камера 180+50+50 Мп/50 Мп, 2800x1280, Bluetooth 5.3, 5600 мАч, (Epi Green) Зелёный</t>
  </si>
  <si>
    <t>XG100</t>
  </si>
  <si>
    <t>Персональный компьютер, XG Basic XG100, G5905, H410, RAM 4GB, SSD 120GB, 400W Windows PRO 11</t>
  </si>
  <si>
    <t>Модуль памяти для ноутбука Kingston FURY Beast KF548S38IB-16 DDR5 16GB 4800MHz</t>
  </si>
  <si>
    <t>CA-1R9-00M1WN-00</t>
  </si>
  <si>
    <t>Компьютерный корпус Thermaltake H350 TG RGB без Б/П</t>
  </si>
  <si>
    <t>Компьютерный корпус, Thermaltake, H350 TG RGB, CA-1R9-00M1WN-00, Mid tower, ATX/M-ATX/Mini-ITX, USB 3.0*1/2.0*2, HD-Audio, 1*120 мм, Высота процессорного куллера до 150 мм, Длина VGA до 300 мм, 2*3.5"/2*2.5", 442*210*480 мм, Сталь, 4мм Закаленное стекло*1, 442*210*480мм, Без Б/П, Чёрный</t>
  </si>
  <si>
    <t>CA-1T9-00M1WN-01</t>
  </si>
  <si>
    <t>Компьютерный корпус Thermaltake H570 TG ARGB Black без Б/П</t>
  </si>
  <si>
    <t>Компьютерный корпус, Thermaltake, H570 TG ARGB Black, CA-1T9-00M1WN-01, Mid-tower, ATX/EATX/M-ATX/Mini-ITX, USB 3.2 (Gen 1) Type-C*2, HD Audio*1, 3*120мм ARGB Lite fan, Высота процессорного куллера до 160 мм, Длина VGA 375мм, 2*3,5/4*2,5, Сталь, 4мм Закаленное стекло*1, 487*216*463,6мм, Без Б/П, Черный</t>
  </si>
  <si>
    <t>CA-1T9-00M6WN-01</t>
  </si>
  <si>
    <t>Компьютерный корпус Thermaltake H570 TG ARGB Snow без Б/П</t>
  </si>
  <si>
    <t>Компьютерный корпус, Thermaltake, H570 TG ARGB Snow, CA-1T9-00M6WN-01, Mid-tower, ATX/EATX/M-ATX/Mini-ITX, USB 3.2 (Gen 1) Type-C*2, HD Audio, 3*120мм ARGB Lite fan, Высота процессорного куллера до 160 мм, Длина VGA 375мм, 2*3,5/4*2,5, Сталь, 4мм Закаленное стекло*1, 487*216*463,6мм, Без Б/П, Белый</t>
  </si>
  <si>
    <t>CA-1R3-00SBWN-00</t>
  </si>
  <si>
    <t>Компьютерный корпус Thermaltake The Tower 100 Turquoise без Б/П</t>
  </si>
  <si>
    <t>Компьютерный корпус, Thermaltake, The Tower 100 Turquoise, CA-1R3-00SBWN-00, Mini Tower, Mini-ITX, USB 3.2 (Gen 2) Type-C*1, USB 3.0*2, 2*120 мм, 2*2,5"/2*3,5", Максимальная длина видеокарты 330мм, Максимальная высота процессорного кулера 190мм, Сталь, Закаленное стекло*3, 462.8*266*266мм, Без Б/П, Бирюзовый</t>
  </si>
  <si>
    <t>CA-1X9-00SCWN-00</t>
  </si>
  <si>
    <t>Компьютерный корпус Thermaltake The Tower 200 Racing Green без Б/П</t>
  </si>
  <si>
    <t>CA-1X9-00SBWN-00</t>
  </si>
  <si>
    <t>Компьютерный корпус Thermaltake The Tower 200 Turquoise Mini Chassis без Б/П</t>
  </si>
  <si>
    <t>CA-1X9-00S1WN-00</t>
  </si>
  <si>
    <t>Компьютерный корпус Thermaltake The Tower 200 без Б/П</t>
  </si>
  <si>
    <t>PS-TPD-0600NHFAGE-1</t>
  </si>
  <si>
    <t>Блок питания Thermaltake Toughpower GX1 RGB 600W (Gold)</t>
  </si>
  <si>
    <t>PS-TPG-0650FPCGEU-S</t>
  </si>
  <si>
    <t>Блок питания Thermaltake Toughpower Grand RGB Sync Edition 650W (Gold)</t>
  </si>
  <si>
    <t>PS-STP-0750FNFAGE-1</t>
  </si>
  <si>
    <t>Блок питания Thermaltake Toughpower SFX 750W (Gold)</t>
  </si>
  <si>
    <t>AC-067-OO4NAN-A1</t>
  </si>
  <si>
    <t>Панель LCD Thermaltake The Tower 200 Bumblebee</t>
  </si>
  <si>
    <t>Панель LCD, Thermaltake, The Tower 200 Bumblebee, AC-067-OO4NAN-A1, 3.9", 128 x 480 (RGB), Желтый</t>
  </si>
  <si>
    <t>CL-W007-PL12BL-A</t>
  </si>
  <si>
    <t>Кулер с водяным охлаждением Thermaltake Water 3.0 Ultimate</t>
  </si>
  <si>
    <t>NK1900</t>
  </si>
  <si>
    <t>Клавиатура Rapoo NK1900</t>
  </si>
  <si>
    <t>Клавиатура, Rapoo, NK1900, USB, Кол-во стандартных клавиш 104, Длина кабеля 1,5 метра, Анг/Рус/Каз, Чёрный</t>
  </si>
  <si>
    <t>MDZ-37-DB</t>
  </si>
  <si>
    <t>Портативная колонка Xiaomi Xiaomi Sound Pocket 5W</t>
  </si>
  <si>
    <t>Портативная колонка, Xiaomi, Xiaomi Sound Pocket 5W, S28D, QBH4269GL/MDZ-37-DB, Bluetooth Version: 5.4, Мощность 5W, Диапазон частот: 100 Гц-20 кГц, Продолжительность воспроизведения: прибл. 10 часов (при 40% громкости), Батарея: литий-ионная. 1000 мАч, Время зарядки: 3 часа, Номинальная мощность: 5 В, 1 А, Дальность передачи: 25 м, Вес нетто: 200 г, Размер изделия:74.4*42.6*90.8 мм, Влагоустойчивость IP67, Черный</t>
  </si>
  <si>
    <t>MDZ-38-DB</t>
  </si>
  <si>
    <t>Портативная колонка Xiaomi Sound Outdoor 30W Black</t>
  </si>
  <si>
    <t>Портативная колонка, Xiaomi, Sound Outdoor 30W Black, S29D, QBH4261GL/MDZ-38-DB, Версия Bluetooth: 5.4, Номинальная выходная мощность: 30 Вт, Диапазон частот: 60 Гц-20 кГц, Продолжительность воспроизведения: прибл. 12 часов (при 50% громкости), Батарея: литий-ионная. 2600 мАч, Время зарядки: 2,5 часа, Номинальная мощность: 5 В, 3 А, Дальность передачи: 25 м, Вес нетто: 597 г, Размер изделия:68*66*196.6 мм, Черный</t>
  </si>
  <si>
    <t>Портативная колонка Xiaomi Sound Outdoor 30W Red</t>
  </si>
  <si>
    <t>Портативная колонка, Xiaomi, Sound Outdoor 30W Red, S29D, QBH4263GL/MDZ-38-DB, Версия Bluetooth: 5.4, Номинальная выходная мощность: 30 Вт, Диапазон частот: 60 Гц-20 кГц, Продолжительность воспроизведения: прибл. 12 часов (при 50% громкости), Батарея: литий-ионная. 2600 мАч, Время зарядки: 2,5 часа, Номинальная мощность: 5 В, 3 А, Дальность передачи: 25 м, Вес нетто: 597 г, Размер изделия:68*66*196.6 мм, Красный</t>
  </si>
  <si>
    <t>Портативная колонка Xiaomi Sound Outdoor 30W Blue</t>
  </si>
  <si>
    <t>Портативная колонка, Xiaomi, Sound Outdoor 30W Blue, S29D, QBH4265GL/MDZ-38-DB, Версия Bluetooth: 5.4, Номинальная выходная мощность: 30 Вт, Диапазон частот: 60 Гц-20 кГц, Продолжительность воспроизведения: прибл. 12 часов (при 50% громкости), Батарея: литий-ионная. 2600 мАч, Время зарядки: 2,5 часа, Номинальная мощность: 5 В, 3 А, Дальность передачи: 25 м, Вес нетто: 597 г, Размер изделия:68*66*196.6 мм, Синий</t>
  </si>
  <si>
    <t>Источник бесперебойного питания, APC, Easy UPS SRV1KIL, Комплект: SRVPM1KIL-1шт, SRV36BP-9A-1шт, Онлайн, Мощность 1000ВА/800Вт, Напольный, 230В, Вых: 3x IEC C13, Intelligent Card Slot, LCD, Extended runtime, Чёрный</t>
  </si>
  <si>
    <t>Источник бесперебойного питания, APC, Easy UPS SRV3KIL, Комплект: SRVPM3KIL-1шт, SRV72BP-9A-1шт, Онлайн, Мощность 3000ВА/2400Вт, Напольный, 230В, Вых: 6x IEC C13 + 1x IEC C19, Intelligent Card Slot, LCD, Extended runtime, Чёрный</t>
  </si>
  <si>
    <t>Источник бесперебойного питания, APC, Easy UPS SRV1KRIRK, Комплект: SRV1KRI-1шт, SRVRK1-1шт, Онлайн, Мощность 1000ВА/800Вт, Стоечный 2U, 230В, Вых: 3x IEC C13, Intelligent Card Slot, LCD, W/ Rail Kit, APCRBCV200, Чёрный</t>
  </si>
  <si>
    <t>Источник бесперебойного питания, APC, Easy UPS SRV2KRIRK, Комплект: SRV2KRI-1шт, SRVRK1-1шт, Онлайн, Мощность 2000ВА/1600Вт, Стоечный 2U, 230В, Вых: 4x IEC C13, Intelligent Card Slot, LCD, W/ Rail Kit, APCRBCV201, Чёрный</t>
  </si>
  <si>
    <t>Источник бесперебойного питания, APC, Easy UPS SRV3KRIRK, Комплект: SRV3KRI-1шт, SRVRK1-1шт, Онлайн, Мощность 3000ВА/2400Вт, Стоечный 2U, 230В, Вых: 6x IEC C13 + 1x IEC C19, Intelligent Card Slot, LCD, W/ Rail Kit, APCRBCV202, Чёрный</t>
  </si>
  <si>
    <t>Источник бесперебойного питания, APC, Easy UPS SRV6KRIRK, Комплект: SRVPM6KRI-1шт, SRVRK1-1шт, SRV192RBP-7A-1шт, SRVRK2 -1шт, Онлайн, Мощность 6000ВА/6000Вт, Стоечный 4U, 230В, Вых:клеммная колодка, Intelligent Card Slot, LCD, W/ Rail Kit, Чёрный</t>
  </si>
  <si>
    <t>Источник бесперебойного питания, APC, Easy UPS SRV10KRIRK, Комплект: SRVPM10KRI- 1шт, SRVRK1-1шт, SRV192RBP-9A- 1шт, SRVRK2- 1шт, Онлайн, Мощность 10000ВА/10000Вт, Стоечный 4U, 230В, Вых:клеммная колодка, Intelligent Card Slot, LCD, W/ Rail Kit, Чёрный</t>
  </si>
  <si>
    <t>Источник бесперебойного питания, APC, Easy UPS SRV3KRILRK, Комплект: SRVPM3KRIL- 1шт, SRV72RLBP-9A-1шт, SRVRK1-2 шт, Онлайн, Мощность 3000ВА/2400Вт, Стоечный 4U, 230В, Вых:6x IEC C13 + 1x IEC C19, Intelligent Card Slot, LCD, Extended Runtime, W/ rail kit, Чёрный</t>
  </si>
  <si>
    <t>FL-2000</t>
  </si>
  <si>
    <t>Стабилизатор SVC FL-2000</t>
  </si>
  <si>
    <t>Стабилизатор (AVR), SVC, FL-2000, 2000ВА/2000Вт, Диапазон работы AVR: 140-260В, Выходное напряжение: 220В +/-7%, Задержка включения, выход 2 шт Schuko, LCD-дисплей, Защита: от перегрузки, короткого замыкания, повышенной температуры, Белый</t>
  </si>
  <si>
    <t>FL-5000</t>
  </si>
  <si>
    <t>Стабилизатор SVC FL-5000</t>
  </si>
  <si>
    <t>Стабилизатор (AVR), SVC, FL-5000, 5000ВА/5000Вт, Диапазон работы AVR: 140-260В, Выходное напряжение: 220В +/-7%, Задержка включения, Клеммная колодка, LCD-дисплей, Защита: от перегрузки, короткого замыкания, повышенной температуры, Белый</t>
  </si>
  <si>
    <t>WL-500</t>
  </si>
  <si>
    <t>Стабилизатор SVC WL-500</t>
  </si>
  <si>
    <t>Стабилизатор (AVR), SVC, WL-500, Мощность 500ВА/500Вт, LED-дисплей, Диапазон работы AVR: 140-260В, Вых.: 220В+/-7%, 1 х Schuko, Кабель питания: 1,35м, Белый</t>
  </si>
  <si>
    <t>WL-1000</t>
  </si>
  <si>
    <t>Стабилизатор SVC WL-1000</t>
  </si>
  <si>
    <t>Стабилизатор (AVR), SVC, WL-1000, Мощность 1000ВА/1000Вт, LED-дисплей, Диапазон работы AVR: 140-260В, Вых.: 220В+/-7%, 1 х Schuko, Кабель питания: 1,35м, Белый</t>
  </si>
  <si>
    <t>WL-2000</t>
  </si>
  <si>
    <t>Стабилизатор SVC WL-2000</t>
  </si>
  <si>
    <t>Стабилизатор (AVR), SVC, WL-2000, Мощность 2000ВА/2000Вт, LED-дисплей, Диапазон работы AVR: 140-260В, Вых.: 220В+/-7%, 2 х Schuko, Кабель питания: 1,35м, Белый</t>
  </si>
  <si>
    <t>WL-5000</t>
  </si>
  <si>
    <t>Стабилизатор SVC WL-5000</t>
  </si>
  <si>
    <t>Стабилизатор (AVR), SVC, WL-5000, Мощность 5000ВА/5000Вт, LED-дисплей, Диапазон работы AVR: 140-260В, Вых.: 220В+/-7%, Клеммная колодка, Белый</t>
  </si>
  <si>
    <t>AV1.2-12</t>
  </si>
  <si>
    <t>Аккумуляторная батарея SVC AV1.2-12 12В 1.2 Ач</t>
  </si>
  <si>
    <t>Батарея, SVC, AV1.2-12, Свинцово-кислотная 12В 1.2 Ач, Размер в мм.: 97*43*52</t>
  </si>
  <si>
    <t>Маршрутизатор, TP-Link, TL-WR844N, Беспроводной маршрутизатор серии N, 300М, 1 WAN порт 10/100М + 4 LAN порта 10/100М</t>
  </si>
  <si>
    <t>Маршрутизатор, TP-Link, TL-WR845N, Беспроводной маршрутизатор серии N, 300М, 1 WAN порт 10/100М + 4 LAN порта 10/100М</t>
  </si>
  <si>
    <t>Кабель оптоволоконный ИК/Д2-Т-А4-1.1 кН (плоский)</t>
  </si>
  <si>
    <t>Кабель оптоволоконный, Интегра, ИК/Д2-Т-А4-1.1 кН (плоский), предназначены для подвеса на опорах линий связи, между зданиями и сооружениями.</t>
  </si>
  <si>
    <t>Кабель оптоволоконный ИК/Д2-Т-А12-1.9 кН (плоский)</t>
  </si>
  <si>
    <t>Кабель оптоволоконный,Интегра, ИК/Д2-Т-А12-1.9 кН (плоский), предназначены для подвеса на опорах линий связи, между зданиями и сооружениями.</t>
  </si>
  <si>
    <t>Wi-Fi видеокамера Imou Ranger 2 3MP</t>
  </si>
  <si>
    <t>DHI-IVSS7108-2I</t>
  </si>
  <si>
    <t>ES-1073</t>
  </si>
  <si>
    <t>Электромеханический замок iPower ES-1073</t>
  </si>
  <si>
    <t>Электромеханический замок, iPower, ES-1073, нормально-закрытый, накладной, цилиндр снаружи</t>
  </si>
  <si>
    <t>DHI-ASF180A</t>
  </si>
  <si>
    <t>Замок электромагнитный Dahua DHI-ASF180A</t>
  </si>
  <si>
    <t>DHI-ASF180L</t>
  </si>
  <si>
    <t>Уголок для магнитного замка Dahua DHI-ASF180L</t>
  </si>
  <si>
    <t>DHI-VTA2501G</t>
  </si>
  <si>
    <t>DHI-LPH98-MC470-P</t>
  </si>
  <si>
    <t>Интерактивная доска (панель) Dahua 98" DHI-LPH98-MC470-P 98"</t>
  </si>
  <si>
    <t>Интерактивная панель, Dahua, DHI-LPH98-MC470-P, 98", Android11, ОЗУ 12гб, ПЗУ 64гб, DLED, яркость 400кд, чёрно-серый</t>
  </si>
  <si>
    <t>8468B042AA</t>
  </si>
  <si>
    <t>Монохромный лазерный принтер Canon I-S LBP6030B BUNDLE</t>
  </si>
  <si>
    <t>Сковорода c крышкой, Tefal, Easy plus 4206924, 24см</t>
  </si>
  <si>
    <t>Сотейник, Tefal, Maxima 4222224, 24см, Материал - Алюминий, Совместимость с плитами все, включая индукцию</t>
  </si>
  <si>
    <t>Проводной вертикальный пылесос, Kitfort, КТ-5118-2, Тип уборки сухая, Тип пылесборника контейнер, Фильтр тонкой очистки есть, Емкость пылесборника 0.6 л, Цвет бело-салатовый</t>
  </si>
  <si>
    <t>Проводной вертикальный пылесос, Kitfort, КТ-525-3, Потребляемая мощность 600 Вт, Тип уборки сухая, Цвет зеленый</t>
  </si>
  <si>
    <t>Проводной вертикальный пылесос, Kitfort, КТ-525-1, Потребляемая мощность 600 Вт, Уровень шума 72 дБ, Положение парковки Да, Цвет оранжевый</t>
  </si>
  <si>
    <t>Отпариватель ручной, Kitfort, КТ-984-3, Мощность 1600 Вт, Ёмкость 0,25 л, Цвет бирюзовый</t>
  </si>
  <si>
    <t>Кофемолка, Redmond, RCG-M1607, Мощность 280 Вт, Система помола ротационная, управление механическое, Цвет Металл</t>
  </si>
  <si>
    <t>Сушилка для овощей и фруктов, Kitfort, КТ-1910, (Professional, Series), Количество поддонов 10, Мощность 1000 Вт, Обдув Горизонтальный, Цвет серый</t>
  </si>
  <si>
    <t>Мультимейкер, Russell Hobbs, 26810-56, Мощность 750 Вт, Сменные пластины Есть, Пластины для приготовления Гриля, Сендвичей, Толстых вафель, Цвет черный</t>
  </si>
  <si>
    <t>Соковыжималка цитрусовая, Kitfort, КТ-1119, Максимальная мощность 1000 Вт, Система капля-стоп, Длина электрошнура 1.2 м, Цвет Серый</t>
  </si>
  <si>
    <t>Косметическое зеркало, Kitfort, КТ-3137, Мощность 5 Вт, Длина шнура USB Type-C 0,8 м, Время работы при максимальной яркости подсветки 4 ч, Цвет белый</t>
  </si>
  <si>
    <t>Увлажнитель воздуха, Kitfort, КТ-2880, Мощность 25 Вт, Ёмкость резервуара для воды 12 л, Цвет белый</t>
  </si>
  <si>
    <t>Увлажнитель воздуха, Kitfort, КТ-2882, Тип Ультразвуковой, Мощность 100 Вт, Ёмкость резервуара для воды17 л, Цвет белый</t>
  </si>
  <si>
    <t>PME5B-GR</t>
  </si>
  <si>
    <t>Сетевой фильтр APC PME5B-GR</t>
  </si>
  <si>
    <t>Сетевой фильтр, APC, PME5B-GR, Длина кабеля:1,52м, Выходные разъемы: 5 розеток, 10А, 680Дж, 10A, черный цвет</t>
  </si>
  <si>
    <t>FL4-0762-000</t>
  </si>
  <si>
    <t>Ролик подачи бумаги Canon ROLLER, PAPER PICK FL4-0762-000</t>
  </si>
  <si>
    <t>Ролик подачи бумаги, Canon, ROLLER, PAPER PICK, FL4-0762-000</t>
  </si>
  <si>
    <t xml:space="preserve">&gt;25 imou </t>
  </si>
  <si>
    <t>10000016561</t>
  </si>
  <si>
    <t xml:space="preserve">DS-T203L HiWatch Купольная уличная камера </t>
  </si>
  <si>
    <t>DS-T203L HiWatch Купольная уличная камера</t>
  </si>
  <si>
    <t>USB7012A</t>
  </si>
  <si>
    <t>Интерфейсный кабель Duracell USB7012A USB-A to Lightning Черный</t>
  </si>
  <si>
    <t>Интерфейсный кабель, Duracell, USB7012A, USB-A на Lightning, MFI, Кевлар, 3A/5V, Скорость передачи данных 480 Мбит/с, 1 м, Чёрный</t>
  </si>
  <si>
    <t>USB6061A</t>
  </si>
  <si>
    <t>Интерфейсный кабель Duracell USB6061A USB-A to USB-C Черный</t>
  </si>
  <si>
    <t>Интерфейсный кабель, Duracell, USB6061A, USB-A на USB-C, Кевлар, 3A/5V, Скорость передачи данных 480 Мбит/с, 1 м, Чёрный</t>
  </si>
  <si>
    <t>USB9012A</t>
  </si>
  <si>
    <t>Интерфейсный кабель Duracell USB9012A USB-C to Lightning Черный</t>
  </si>
  <si>
    <t>Интерфейсный кабель, Duracell, USB9012A, USB-C на Lightning, MFI, Кевлар, 3A/21.5V, Скорость передачи данных 480 Мбит/с, 1 м, Чёрный</t>
  </si>
  <si>
    <t>A-1748</t>
  </si>
  <si>
    <t>Ralemo Pre 5 White</t>
  </si>
  <si>
    <t>Клавиатура Rapoo Ralemo Pre 5 White</t>
  </si>
  <si>
    <t>Клавиатура, Rapoo, Ralemo Pre 5, 2.4 Гц, Bluetooth 5.0, 79 клавиш, USB, Перезаряжаемая литиевая батарея, Англ/Рус, Белый</t>
  </si>
  <si>
    <t>Ralemo Pre 5 Purple</t>
  </si>
  <si>
    <t>Клавиатура Rapoo Ralemo Pre 5 Purple</t>
  </si>
  <si>
    <t>Клавиатура, Rapoo, Ralemo Pre 5, 2.4 Гц, Bluetooth 5.0, 79 клавиш, USB, Перезаряжаемая литиевая батарея, Англ/Рус, Сиреневый</t>
  </si>
  <si>
    <t>RA12-65</t>
  </si>
  <si>
    <t>Аккумуляторная батарея Ritar RA12-65 12В 65 Ач</t>
  </si>
  <si>
    <t>Батарея, Ritar, RA12-65, Свинцово-кислотная 12В 65 Ач, Вес нетто: 17,5 кг, Размер в мм.: 350*167*180</t>
  </si>
  <si>
    <t>RA12-80</t>
  </si>
  <si>
    <t>Аккумуляторная батарея Ritar RA12-80 12В 80 Ач</t>
  </si>
  <si>
    <t>Батарея, Ritar, RA12-80, Свинцово-кислотная 12В 80 Ач, Вес нетто: 21,5 кг, Размер в мм.: 350*167*180</t>
  </si>
  <si>
    <t>FT12-150</t>
  </si>
  <si>
    <t>Аккумуляторная батарея Ritar FT12-150 12В 150 Ач</t>
  </si>
  <si>
    <t>Батарея, Ritar, FT12-150, Свинцово-кислотная 12В 150 Ач, Вес нетто: 43,5 кг, Размер в мм.: 565*110*288</t>
  </si>
  <si>
    <t>Карта памяти, ST2-64-S1, Imou, вместимость 64 Gb</t>
  </si>
  <si>
    <t>Карта памяти, ST2-128-S1, Imou, вместимость 128 Gb</t>
  </si>
  <si>
    <t>Карта памяти, ST2-256-S1, Imou, вместимость 256 Gb</t>
  </si>
  <si>
    <t>LS-6520X-16XT-SI</t>
  </si>
  <si>
    <t>Коммутатор H3C LS-6520X-16XT-SI</t>
  </si>
  <si>
    <t>Коммутатор, H3C, LS-6520X-16XT-SI, Управляемый L3, 14 мультигигабитных портов 1G/2.5G/5G/10G Base-T + 2 порта SFP+ 1/10G</t>
  </si>
  <si>
    <t>LS-6520X-16ST-SI-GL</t>
  </si>
  <si>
    <t>Коммутатор H3C LS-6520X-16ST-SI-GL</t>
  </si>
  <si>
    <t>Коммутатор, TP-Link, TL-SG1048, 19 дюймовый стоечный, 48 портов 10/100/1000M RJ45, Корпус металл, 1U, Неуправляемый</t>
  </si>
  <si>
    <t>S1000-4P2F</t>
  </si>
  <si>
    <t>Коммутатор BDCOM S1000-4P2F</t>
  </si>
  <si>
    <t>Коммутатор, BDCOM, S1000-4P2F, Неуправляемый, 4 порта PoE+ (60W) 10/100M RJ45, 2 порта 10/100M RJ45, Настольный</t>
  </si>
  <si>
    <t>S1000-8P2F</t>
  </si>
  <si>
    <t>Коммутатор BDCOM S1000-8P2F</t>
  </si>
  <si>
    <t>Коммутатор, BDCOM, S1000-8P2F, Неуправляемый, 8 портов PoE+ (90W) 10/100M RJ45, 2 порта 10/100M RJ45, Настольный</t>
  </si>
  <si>
    <t>SFP+AOC-1M</t>
  </si>
  <si>
    <t>Пассивный кабель BDCOM SFP+AOC-1M</t>
  </si>
  <si>
    <t>Пассивный кабель, BDCOM, SFP+AOC-1M, SFP+/SFP+, 10GE, 1 метр</t>
  </si>
  <si>
    <t>Межсетевой экран, H3C, NS-SecPath F100-C-A1-I, 5 портов GE + 2 порта SFP, VPN (L2TP VPN,IPsec VPN,GRE VPN,SSL VPN)</t>
  </si>
  <si>
    <t>Межсетевой экран, H3C, NS-SecPath F100-C-A2-I, 10 портов GE + 2 порта SFP, VPN (L2TP VPN,IPsec VPN,GRE VPN,SSL VPN)</t>
  </si>
  <si>
    <t>Сетевой маршрутизатор со встроенной беспроводной точкой доступа, ASUS, TUF-AX4200, 802.11/n/ac/ax, AX4200, 1 порт 2,5G WAN, 4 порта 10/100/1000M LAN, 1 порт USB3.2</t>
  </si>
  <si>
    <t>Маршрутизатор с беспроводной точкой доступа, ASUS, RT-AC1200, 2.4/5 ГГц, 1200 Мбит/с, MIMO, 4x внешние антенны, 1х USB 2.0, 1xWAN порт 10/100M, 4xLAN порта 10/100M</t>
  </si>
  <si>
    <t>Маршрутизатор, TP-Link, Archer C24, 5 ГГц: 433 Мбит/с (802.11ac), 2.4 ГГц: 300 Мбит/с (802.11n), AC750, 1 WAN порт 10/100М + 4 LAN порта 10/100М</t>
  </si>
  <si>
    <t>Маршрутизатор, TP-Link, Archer A8, IEEE 802.11a/b/g/n/ac, 2,4 ГГц, 5 ГГц, 33 MU-MIMO, 1 гигабитный порт WAN, 4 гигабитных порта LAN, АС1900</t>
  </si>
  <si>
    <t>Маршрутизатор, TP-Link, Archer AX73, IEEE 802.11a/b/g/n/ac/ax, 5 ГГц, 2,4 ГГц, 6 антенн, 44 MU-MIMO, OFDMA, Wi-Fi 6, 1 порт WAN/LAN 2,5 Гбит/с, 1 гигабитный порт WAN/LAN, 4 гигабитных порта LAN, 1 порт USB 3.0, АХ5400</t>
  </si>
  <si>
    <t>Маршрутизатор, TP-Link, Archer AX90, IEEE 802.11a/b/g/n/ac/ax, 5 ГГц, 2,4 ГГц, 8 съёмных антенн, 44 MU-MIMO, Wi-Fi 6, 1 порт WAN/LAN 2,5 Гбит/с, 1 гигабитный порт WAN/LAN, 3 гигабитных порта LAN, АХ6600</t>
  </si>
  <si>
    <t>Маршрутизатор, TP-Link, Archer MR400, 3 порта LAN 10/100 Мбит/с, 1 порт LAN/WAN 10/100 Мбит/с, 1 слот для Micro SIM-карты, АС1200</t>
  </si>
  <si>
    <t>Маршрутизатор, TP-Link, Archer MR600, 3 порта LAN 10/100/1000 Мбит/с,1 порт LAN/WAN 10/100/1000 Мбит/с,1 слот для Micro SIM-карты, АС1200</t>
  </si>
  <si>
    <t>ES-300</t>
  </si>
  <si>
    <t>Кнопка выхода накладная iPower ES-300</t>
  </si>
  <si>
    <t>Кнопка выхода накладная, iPower, ES-300, пластмасовая,</t>
  </si>
  <si>
    <t>КТ-586-1</t>
  </si>
  <si>
    <t>Проводной вертикальный пылесос Kitfort КТ-586-1 белый</t>
  </si>
  <si>
    <t>Пылесос для удаления пылевого клеща Deerma CM800 Белый</t>
  </si>
  <si>
    <t>Пылесос для удаления пылевого клеща, Deerma, CM800, Мощность всасывания 13 000 Па, 450 Вт, Белый</t>
  </si>
  <si>
    <t>КТ-9110-3</t>
  </si>
  <si>
    <t>Отпариватель ручной Kitfort КТ-9110-3 бело-бирюзовый</t>
  </si>
  <si>
    <t>Отпариватель ручной, Kitfort, КТ-9110-3, Мощность 2180 Вт, Интенсивность подачи пара 45 г/мин, Объем бака для воды 600 мл, Цвет Бело-бирюзовый</t>
  </si>
  <si>
    <t>DEM-HS300</t>
  </si>
  <si>
    <t>Отпариватель ручной Deerma DEM-HS300 Multifunctional Handheld Garment Steamer Синий</t>
  </si>
  <si>
    <t>Отпариватель ручной, Deerma, DEM-HS300, Multifunctional Handheld Garment Steamer, 160 мл, Разогрев за 35 секунд, 1000 Вт, Белый</t>
  </si>
  <si>
    <t>КТ-107</t>
  </si>
  <si>
    <t>Индукционная плитка Kitfort КТ-107 черный</t>
  </si>
  <si>
    <t>КТ-1951</t>
  </si>
  <si>
    <t>Сушилка для овощей и фруктов Kitfort КТ-1951</t>
  </si>
  <si>
    <t>КТ-2048</t>
  </si>
  <si>
    <t>Тостер Kitfort КТ-2048</t>
  </si>
  <si>
    <t>Тостер, Kitfort, КТ-2048, Мощность 850 Вт, Количество тостов 2, оличество слотов 2 шт, Функционал и управление, Автоматическое центрирование тостов есть, цвет серебристый</t>
  </si>
  <si>
    <t>DEM-KZ120W</t>
  </si>
  <si>
    <t>Аэрофритюрница Deerma Air Fryer DEM-KZ120W Черный</t>
  </si>
  <si>
    <t>Аэрофритюрница, Deerma, Air Fryer DEM-KZ120W, Объем чаши 7.5 л, Мощность 1700 Вт, Таймер, Черный</t>
  </si>
  <si>
    <t>КТ-6181</t>
  </si>
  <si>
    <t>Чайный набор Kitfort КТ-6181</t>
  </si>
  <si>
    <t>Чайный набор, Kitfort, КТ-6181,Объем 2 л, Мощность 1500 Вт, Количество стенок 1, Материал корпуса стекло пластик, Материал колбы стекло, Цвет черный</t>
  </si>
  <si>
    <t>КТ-2813</t>
  </si>
  <si>
    <t>Очиститель воздуха Kitfort КТ-2813</t>
  </si>
  <si>
    <t>Очиститель воздуха, Kitfort, КТ-2813, Обслуживаемая площадь 25 м, Мощность 20 Вт</t>
  </si>
  <si>
    <t>DEM-F327W</t>
  </si>
  <si>
    <t>Увлажнитель воздуха Deerma DEM-F327W Черный</t>
  </si>
  <si>
    <t>Увлажнитель воздуха, Deerma, DEM-F327W, Номинальная мощность 25 Вт, Объем 5 л, Стерилизация УФ-облучением, Скорость испарения 300 мл/ч, Черный</t>
  </si>
  <si>
    <t>QWXCJ001</t>
  </si>
  <si>
    <t>Мойка высокого давления HOTO 20V Cordless High Pressure Washer</t>
  </si>
  <si>
    <t>Мойка высокого давления, HOTO, 20V Cordless High Pressure Washer QWXCJ001, 75х220х245мм, Напряжение аккумулятора: 20В, Мощность: 150 Вт, Максимальное давление: 24 Бар, Длина шланга: 6м, Защита от перегрева, Вес: 1,2кг, Насадка 6 в1, Серый</t>
  </si>
  <si>
    <t>QWXCJ002</t>
  </si>
  <si>
    <t>Мойка высокого давления HOTO 20V Pressure Washer Pro</t>
  </si>
  <si>
    <t>Мойка высокого давления, HOTO, 20V Pressure Washer Pro QWXCJ002, Максимальное давление: 20 Бар, Напряжение аккумулятора: 18 В, 84х244х545мм, Вес: 1,5 кг, Насадка 6 в 1, Черный</t>
  </si>
  <si>
    <t>Цепи</t>
  </si>
  <si>
    <t>2199C002AA</t>
  </si>
  <si>
    <t>Картридж Canon CARTRIDGE 052</t>
  </si>
  <si>
    <t>3024C002AA</t>
  </si>
  <si>
    <t>Картридж Canon CARTRIDGE 054 Black</t>
  </si>
  <si>
    <t>3023C002AA</t>
  </si>
  <si>
    <t>Картридж Canon CARTRIDGE 054 Cyan</t>
  </si>
  <si>
    <t>3022C002AA</t>
  </si>
  <si>
    <t>Картридж Canon CARTRIDGE 054 Magenta</t>
  </si>
  <si>
    <t>3021C002AA</t>
  </si>
  <si>
    <t>Картридж Canon CARTRIDGE 054 Yellow</t>
  </si>
  <si>
    <t>Узел второго переноса, Xerox, 859K07317 / 641S01221 / 859K07316 / 859K07314 / 859K07315 / 859K07312, Для Xerox Versant 80/180/3100</t>
  </si>
  <si>
    <t>DS-I453M(C) HiWatch  Купольная внутренняя камера</t>
  </si>
  <si>
    <t>10000020266</t>
  </si>
  <si>
    <t>Гибкая самовосстанавливающаяся HD пленка 1S, Rock Space, 180MX-01Y (6941402773137), Толщина 0.15 мм, Прозрачная, В упаковке 20 шт,Размер S (до 7 дюймов)</t>
  </si>
  <si>
    <t>Противоударная HD пленка, Rock Space, 180-01Y (6941402708733), Толщина 0.14 мм, Прозрачная, Самовосстановление, В упаковке 50 шт, Размер S (до 7 дюймов)</t>
  </si>
  <si>
    <t>Противоударная HD пленка, Rock Space, 195-01Y (6941402737269), Толщина 0.14 мм, Прозрачная, Самовосстановление, В упаковке 20 шт, Размер M (до 9 дюймов)</t>
  </si>
  <si>
    <t>Противоударная HD пленка, Rock Space, 290-01Y (6941402738150), Толщина 0.14 мм, Прозрачная, Самовосстановление, В упаковке 10 шт, Размер L (до 11 дюймов)</t>
  </si>
  <si>
    <t>Противоударная HD пленка, Rock Space, 410-01Y (6941402762735), Толщина 0.14 мм, Прозрачная, Самовосстановление, В упаковке 3 шт, Размер XL (до 16 дюймов)</t>
  </si>
  <si>
    <t>Игровая матовая пленка, Rock Space, 195MS-01Y (6941402767747), Толщина 0.14 мм, Матовая, Самовосстановление, В упаковке 20 шт, Размер M (до 9 дюймов)</t>
  </si>
  <si>
    <t>Игровая матовая пленка, Rock Space, 180MS-01Y (6941402767730), Толщина 0.14 мм, Матовая, Самовосстановление, В упаковке 20 шт, Размер S (до 7 дюймов)</t>
  </si>
  <si>
    <t>Пленка с защитой от синего света, Rock Space, 180L-01Y (6941402736651), Толщина 0.14 мм, Прозрачная, Самовосстановление, В упаковке 20 шт, Размер S (до 7 дюймов)</t>
  </si>
  <si>
    <t>Матовая пленка для защиты информации на экране, Rock Space, 180F-01Y (6941402754020), Толщина 0.188 мм, Матовая, Самовосстановление, В упаковке 10 шт, Размер S (до 7 дюймов)</t>
  </si>
  <si>
    <t>A-1854</t>
  </si>
  <si>
    <t>cable channel 60х40х2000мм</t>
  </si>
  <si>
    <t>ES-150</t>
  </si>
  <si>
    <t>Электромеханическая защелка iPower ES-150</t>
  </si>
  <si>
    <t>Электромеханическая защелка, iPower, ES-150, нормально закрытая</t>
  </si>
  <si>
    <t>EML-180</t>
  </si>
  <si>
    <t>Замок электромагнитный iPower EML-180</t>
  </si>
  <si>
    <t>Замок электромагнитный, iPower, EML-180, электромагнитный замок 180 кг, использовать уголок iPower LS-180 (арт. 58504)</t>
  </si>
  <si>
    <t>LS-180</t>
  </si>
  <si>
    <t>Уголок для магнитного замка iPower LS-180</t>
  </si>
  <si>
    <t>Уголок для магнитного замка, iPower, LS-180, L адаптер для крепления замка на дверную раму</t>
  </si>
  <si>
    <t>EML-280</t>
  </si>
  <si>
    <t>Замок электромагнитный iPower EML-280</t>
  </si>
  <si>
    <t>Замок электромагнитный, iPower, EML-280, электромагнитный замок 280 кг, использовать уголок iPower LS-280 (арт. 58505)</t>
  </si>
  <si>
    <t>LS-280</t>
  </si>
  <si>
    <t>Уголок для магнитного замка iPower LS-280</t>
  </si>
  <si>
    <t>Уголок для магнитного замка, iPower, LS-280, L адаптер для крепления замка на дверную раму</t>
  </si>
  <si>
    <t>ES-304</t>
  </si>
  <si>
    <t>Кнопка выхода iPower ES-304</t>
  </si>
  <si>
    <t>Кнопка выхода, iPower, ES-304, металлическая, врезная</t>
  </si>
  <si>
    <t>ES-312</t>
  </si>
  <si>
    <t>Кнопка выхода iPower ES-312</t>
  </si>
  <si>
    <t>Кнопка выхода, iPower, ES-312, металлическая, накладная</t>
  </si>
  <si>
    <t>ES-402</t>
  </si>
  <si>
    <t>ES-403</t>
  </si>
  <si>
    <t>Гибкий переходник iPower ES-403</t>
  </si>
  <si>
    <t>Гибкий переходник, iPower, ES-403, металлические наконечники</t>
  </si>
  <si>
    <t>ES-404</t>
  </si>
  <si>
    <t>Гибкий переходник iPower ES-404</t>
  </si>
  <si>
    <t>Гибкий переходник, iPower, ES-404, пластиковые наконечники</t>
  </si>
  <si>
    <t>Набор расходных материалов для принтера наклеек, Rock Space, 71225 (6941402771225), В состав входит: ленточный картридж – 1 шт., лист бумаги – 36 шт., пленка для ламинации – 36 шт., коврик для резки – 1 шт</t>
  </si>
  <si>
    <t>MJTZC01YM</t>
  </si>
  <si>
    <t>Умные весы Xiaomi Body Composition Scale S400 Белый</t>
  </si>
  <si>
    <t>MES607</t>
  </si>
  <si>
    <t>Умная зубная электрощетка Xiaomi Smart Electric Toothbrush T501 Белый</t>
  </si>
  <si>
    <t>Умная зубная электрощетка, Xiaomi, T501 (MES607/BHR7791GL), 1050 мАч, IPX8, Время зарядки 6.5 ч, 150 дней автономной работы, 30 индивидуальных решений чистки, Белый</t>
  </si>
  <si>
    <t>Умная зубная электрощетка Xiaomi Smart Electric Toothbrush T501 Темно-серый</t>
  </si>
  <si>
    <t>Умная зубная электрощетка, Xiaomi, T501 (MES607/BHR7792GL), 1050 мАч, IPX8, Время зарядки 6.5 ч, 150 дней автономной работы, 30 индивидуальных решений чистки, Темно-серый</t>
  </si>
  <si>
    <t>Устройство автоматического ввода резерва CHINT NXZM-250S/3B 200A</t>
  </si>
  <si>
    <t>Устройство автоматического ввода резерва, CHINT, 256798 NXZM-25S/3B, 200A</t>
  </si>
  <si>
    <t>Е1010</t>
  </si>
  <si>
    <t>ТЕ1010</t>
  </si>
  <si>
    <t>ЕК 10/35</t>
  </si>
  <si>
    <t>ЕК 16/35</t>
  </si>
  <si>
    <t>СП 4.8*180 мм (Б) white</t>
  </si>
  <si>
    <t>СП 4.8*450 мм (Б) white</t>
  </si>
  <si>
    <t>10000021469</t>
  </si>
  <si>
    <t>10000021470</t>
  </si>
  <si>
    <t>10000021467</t>
  </si>
  <si>
    <t>10000021468</t>
  </si>
  <si>
    <t xml:space="preserve">    Карта памяти, ST2-128-S1, Imou, вместимость 128 Gb</t>
  </si>
  <si>
    <t xml:space="preserve">    Карта памяти, ST2-256-S1, Imou, вместимость 256 Gb</t>
  </si>
  <si>
    <t xml:space="preserve">    Карта памяти, ST2-32-S1, Imou, вместимость 32 Gb</t>
  </si>
  <si>
    <t xml:space="preserve">    Карта памяти, ST2-64-S1, Imou, вместимость 64 Gb</t>
  </si>
  <si>
    <t>SKC600/2048G</t>
  </si>
  <si>
    <t>Блок распределения питания CyberPower PDU31414 (240)</t>
  </si>
  <si>
    <t>Блок распределения питания, CyberPower, PDU31414 (240), Входной разъем: IEC 60309 16A x 1, Выходной разъем IEC C19 x 2/IEC C13 x 18, Длина кабеля 3,05 м, Высота: 0U</t>
  </si>
  <si>
    <t>C203</t>
  </si>
  <si>
    <t>Проводной вертикальный пылесос, Deerma, DX115С, Объём пылесборника: 1.2 литров, Напряжение: 220V~50HZ, Давление: 15 кПа., Уровень шума: 75 дБ, Мощность: 400W, Черный</t>
  </si>
  <si>
    <t>Проводной вертикальный пылесос, Deerma, DX700, Давление: 15 kРа., Объём пылесборника: 0.8 литров, Длина кабеля 4.5м, Потребляемая мощность: 600W, Уровень шума: 75 дБ, Вес: 2.2кг, Белый</t>
  </si>
  <si>
    <t>КТ-594</t>
  </si>
  <si>
    <t>Беспроводной вертикальный пылесос Kitfort КТ-594</t>
  </si>
  <si>
    <t>Беспроводной вертикальный пылесос, Kitfort, КТ-594, Беспроводной, Сухой и влажный тип уборки, Емкость пылесборника 0.6л, Мощность 90Вт, 3 насадки, Черный</t>
  </si>
  <si>
    <t>КТ-575-1</t>
  </si>
  <si>
    <t>Паровой проводной вертикальный пылесос Kitfort КТ-575-1</t>
  </si>
  <si>
    <t>Паровой проводной вертикальный пылесос, Kitfort, КТ-575-1,Тип паровой пылесос, Вид вертикальный, Потребляемая мощность 600 Вт, Тип питания от сети, Напряжение питания 220-240 В / 50-60 Гц, цвет черный</t>
  </si>
  <si>
    <t>КТ-928-3</t>
  </si>
  <si>
    <t>Отпариватель ручной Kitfort KT-928-3 бирюзовый</t>
  </si>
  <si>
    <t>Отпариватель ручной, Kitfort, KT-928-3, Объем 100 мл, 1 режим, Подача пара 15 г/мин, Температура нагрева 90 °C, Автовыключение без воды, Длина шнура 1.7м, Мощность 600 Вт, Бирюзовый</t>
  </si>
  <si>
    <t>КТ-2225</t>
  </si>
  <si>
    <t>Аэрогриль Kitfort КТ-2225</t>
  </si>
  <si>
    <t>CT-65A24</t>
  </si>
  <si>
    <t>Сплит-система Centek CT-65A24</t>
  </si>
  <si>
    <t>CT-65SDC18</t>
  </si>
  <si>
    <t>Сплит-система Centek CT-65SDC18</t>
  </si>
  <si>
    <t>Автоматический выключатель CHINT NB1-63DC 2P C2A DC500В 6kA</t>
  </si>
  <si>
    <t>Автоматический выключатель, CHINT, NB1-63DC 182714, 2P C2A DC500В 6kA</t>
  </si>
  <si>
    <t>Автоматический выключатель CHINT NB1-63DC 2P C3A DC500В 6kA</t>
  </si>
  <si>
    <t>Автоматический выключатель, CHINT, NB1-63DC 182715, 2P C3A DC500В 6kA</t>
  </si>
  <si>
    <t>Автоматический выключатель CHINT NB1-63DC 2P 6A DC500B 6kA</t>
  </si>
  <si>
    <t>Автоматический выключатель, CHINT, NB1-63DC 182717, 2P 6A DC500B 6kA</t>
  </si>
  <si>
    <t>Автоматический выключатель CHINT NB1-63DC 2P 10A DC 500B 6kA</t>
  </si>
  <si>
    <t>Автоматический выключатель, CHINT, NB1-63DC 182718, 2P 10A DC 500B 6kA</t>
  </si>
  <si>
    <t>Автоматический выключатель CHINT NB1-63DC 2P 16A DC500B 6kA</t>
  </si>
  <si>
    <t>Автоматический выключатель, CHINT, NB1-63DC 182720, 2P 16A DC500B 6kA</t>
  </si>
  <si>
    <t>Автоматический выключатель CHINT NB1-63DC 2P 63A DC500B 6kA</t>
  </si>
  <si>
    <t>Автоматический выключатель, CHINT, NB1-63DC 182726, 2P 63A DC500B 6kA</t>
  </si>
  <si>
    <t>Автоматический выключатель CHINT NXM-63S/3P 16A 25кА</t>
  </si>
  <si>
    <t>Автоматический выключатель, CHINT, 205883 NXM-63S/3P, 16A 25кА</t>
  </si>
  <si>
    <t>Автоматический выключатель CHINT NXM-63S/3P 63A 25кА</t>
  </si>
  <si>
    <t>Автоматический выключатель, CHINT, 205889 NXM-63S/3P, 63A 25кА</t>
  </si>
  <si>
    <t>Устройство автоматического ввода резерва CHINT NXZM-800S/3B 800A</t>
  </si>
  <si>
    <t>Устройство автоматического ввода резерва, CHINT, 256832 NXZM-800S/3B, 800A</t>
  </si>
  <si>
    <t>Устройство автоматического ввода резерва, CHINT, 25A D25 (R)</t>
  </si>
  <si>
    <t>Устройство автоматического ввода резерва, CHINT,171629 NXZB-63H/4C, 25A D25 (R)</t>
  </si>
  <si>
    <t>Устройство автоматического ввода резерва, CHINT, 32A D32 (R)</t>
  </si>
  <si>
    <t>Устройство автоматического ввода резерва, CHINT,171630 NXZB-63H/4C, 32A D32 (R)</t>
  </si>
  <si>
    <t>Устройство автоматического ввода резерва, CHINT, 40A D40 (R)</t>
  </si>
  <si>
    <t>Устройство автоматического ввода резерва, CHINT,171631 NXZB-63H/4C, 40A D40 (R)</t>
  </si>
  <si>
    <t>Устройство автоматического ввода резерва, CHINT, 50A D50 (R)</t>
  </si>
  <si>
    <t>Устройство автоматического ввода резерва, CHINT,171632 NXZB-63H/4C, 50A D50 (R)</t>
  </si>
  <si>
    <t>Устройство автоматического ввода резерва, CHINT, 63A D63 (R)</t>
  </si>
  <si>
    <t>Устройство автоматического ввода резерва, CHINT,171633 NXZB-63H/4C, 63A D63 (R)</t>
  </si>
  <si>
    <t>Воздушный автоматический выключатель CHINT NA1-2000-1250M/3P 1250A 80kA AC220B тип М выкатной</t>
  </si>
  <si>
    <t>Воздушный автоматический выключатель, CHINT, 101096 NA1-2000-1250M/3P, 1250A 80kA AC220B тип М выкатной</t>
  </si>
  <si>
    <t>Воздушный автоматический выключатель CHINT NA1-3200-2500M/3P 2500A 80kA AC220B тип М выдвижной</t>
  </si>
  <si>
    <t>Воздушный автоматический выключатель, CHINT, NA1-3200-2500M/3P 101333, 2500A 80kA AC220B тип М выдвижной</t>
  </si>
  <si>
    <t>Воздушный автоматический выключатель CHINT NA1-3200-3200M/3P 3200A 80kA AC220B тип М выкатной</t>
  </si>
  <si>
    <t>Воздушный автоматический выключатель, CHINT, 101335 NA1-3200-3200M/3P, 3200A 80kA AC220B тип М выкатной</t>
  </si>
  <si>
    <t>КМ-63 4Р 63А</t>
  </si>
  <si>
    <t>Картридж, Europrint, EPC-106R03941, Для принтеров Xerox VersaLink B600/B605/B610/B615, 10 300 страниц (А4)</t>
  </si>
  <si>
    <t>Тонер-картридж, Europrint, EPC-006R01573, Для принтеров Xerox WorkCentre 5019/5021/5022/5024, 9000 страниц.</t>
  </si>
  <si>
    <t>Картридж, Europrint, EPC-106R03886, Жёлтый, Для принтеров Xerox VersaLink C500/C505, 9 000 страниц (А4)</t>
  </si>
  <si>
    <t>Картридж, Europrint, EPC-106R03887, Чёрный, Для принтеров Xerox VersaLink C500/C505, 12 100 страниц (А4)</t>
  </si>
  <si>
    <t>Тонер-картридж, Europrint, EPC-106R01446, Чёрный, Для принтеров Xerox Phaser 7500, 22000 страниц.</t>
  </si>
  <si>
    <t>Тонер-картридж, Europrint, EPC-106R01602, Пурпурный, Для принтеров Xerox WC 6500/6505, 2500 страниц.</t>
  </si>
  <si>
    <t>Картридж, Europrint, EPC-CF540X, Чёрный, Для принтеров HP Color LaserJet Pro M254nw/M254dw/M281fdn/M281fdw, 3 200 страниц (А4)</t>
  </si>
  <si>
    <t>Картридж, Colorfix, CE253A/CE403A, Пурпурный, Для принтеров HP Color LaserJet CP3525/3525n/3525dn/CM3530/3530fs/HP LaserJet Enterprise 500 Color M551n/M551dn/M551xh. 7 000 страниц (А4)</t>
  </si>
  <si>
    <t>Картридж, Europrint, EPC-W2070A, Чёрный, Для принтеров HP Color Laser150a/150nw, MFP 178nw/179fnw, 1 000 страниц (А4)</t>
  </si>
  <si>
    <t>Картридж, Europrint, EPC-W2071A, Синий, Для принтеров HP Color Laser150a/150nw, MFP 178nw/179fnw, 700 страниц (А4)</t>
  </si>
  <si>
    <t>Картридж, Europrint, EPC-W2072A, Жёлтый, Для принтеров HP Color Laser150a/150nw, MFP 178nw/179fnw, 700 страниц (А4)</t>
  </si>
  <si>
    <t>Картридж, Europrint, EPC-W2073A, Пурпурный, Для принтеров HP Color Laser150a/150nw, MFP 178nw/179fnw, 700 страниц (А4)</t>
  </si>
  <si>
    <t>Картридж, Europrint, EPC-055BK, Чёрный, Для принтеров Canon MF742/MF744/MF746/LBP663/LBP664, 2 300 страниц (А4)</t>
  </si>
  <si>
    <t>Картридж, Europrint, EPC-055M, Пурпурный, Для принтеров Canon MF742/MF744/MF746/LBP663/LBP664, 2 300 страниц (А4)</t>
  </si>
  <si>
    <t>Тонер-картридж, Europrint, MPC2503, Чёрный, Для копиров Aficio MPC2003SP/2503SP, 15000 страниц.</t>
  </si>
  <si>
    <t>Тонер-картридж, Europrint, MPC2503, Синий, Для копиров Aficio MPC2003SP/2503SP, 9500 страниц.</t>
  </si>
  <si>
    <t>Тонер-картридж, Europrint, MPC2503, Жёлтый, Для копиров Aficio MPC2003SP/2503SP, 9500 страниц.</t>
  </si>
  <si>
    <t>Тонер-картридж, Europrint, MPC2503, Пурпурный, Для копиров Aficio MPC2003SP/2503SP, 9500 страниц.</t>
  </si>
  <si>
    <t>Блок питания Deepcool PF600</t>
  </si>
  <si>
    <t>CAB-MiniSAS HD-0.9m-W18E</t>
  </si>
  <si>
    <t>Кабель интерфейсный Mini SAS H3C CAB-MiniSAS HD-0.9m-W18E</t>
  </si>
  <si>
    <t>Кабель интерфейсный Mini SAS, H3C,CAB-MiniSAS HD-0.9m-W18E, SAS Cable, 0.9m, MiniSAS HD 72PST, SAS 3.0, MiniSAS HD 72PDA</t>
  </si>
  <si>
    <t>2943V526</t>
  </si>
  <si>
    <t>Калибровочная бумага Canon IJM614 POLYMVINYLGLOSSPERM 80MU 1370x50</t>
  </si>
  <si>
    <t>Калибровочная бумага, Canon, IJM614 POLYMVINYLGLOSSPERM, 80MU, 1370x50, 97004357</t>
  </si>
  <si>
    <t>Машинка для стрижки Remington HC3000</t>
  </si>
  <si>
    <t>Машинка для стрижки, Remington, HC3000, 23 настройки длины стрижки, Работа от сети/аккумулятора, Самозатачивающиеся лезвия, Влажная очистка, 2 насадки, Время работы 45 мин, Мощность 4.8 Вт, Черный</t>
  </si>
  <si>
    <t>Фен Remington D5215</t>
  </si>
  <si>
    <t>Фен, Remington, D5215, DC мотор, 2 скорости, 3 температурных режима, 2 насадки в комплекте, Турмалиновая ионизация, Петля для подвешивания, Съемная решетка, Длина шнура электропитания 1.8м, Мощность 2300 Вт, Черный</t>
  </si>
  <si>
    <t>Сплит-система, Centek, CT-65A24, 7000/7100W, скрытый LED дисплей, EER-3.01, компрессор HIGHLY, состоит из внешнего и внутреннего блока, белый.</t>
  </si>
  <si>
    <t>Сплит-система, Centek, CT-65SDC18, инвертор, 5500/5600W, EER-6.5, компрессор, PANASONIC/SANYO, состоит из внешнего и внутреннего блока, белый.</t>
  </si>
  <si>
    <t>R-CH160-WHNGI0-G-1</t>
  </si>
  <si>
    <t>Компьютерный корпус Deepcool CH160 WH без Б/П</t>
  </si>
  <si>
    <t>R-CH160-BKNGI0-G-1</t>
  </si>
  <si>
    <t>Компьютерный корпус Deepcool CH160 без Б/П</t>
  </si>
  <si>
    <t>Компьютерный корпус, Deepcool, CH160 R-CH160-BKNGI0-G-1, Mini-ITX, Type-C*1/3.0*2, HD-Audio, Высота процессорного кулера до 172мм, Длина VGA до 305мм, 1*3.5" или 1*2.5", Сталь 0,6, 336x200x283,5мм, Без Б/П, Черный</t>
  </si>
  <si>
    <t>R-MATREXX55-BKADA4-G-4</t>
  </si>
  <si>
    <t>Компьютерный корпус Deepcool MATREXX 55 V4 без Б/П</t>
  </si>
  <si>
    <t>Компьютерный корпус, Deepcool, MATREXX 55 V4 R-MATREXX55-BKADA4-G-4, ATX/Micro ATX, USB 3.0*2, HD-Audio+Mic, Кулер 120мм/3*140мм ARGB, Высота процессорного кулера до 165мм, Длина VGA до 370мм, 2*3.5"/2+1*2.5", Сталь 0,6, 421x215x483мм, Без Б/П, Чёрный</t>
  </si>
  <si>
    <t>GC/LGN23LTC/N</t>
  </si>
  <si>
    <t>0651C003</t>
  </si>
  <si>
    <t>Протяжный Сканер Canon imageFORMULA DR-C240</t>
  </si>
  <si>
    <t>Протяжный сканер, Canon, imageFORMULA DR-C240, 0651C003, 600 x 600 DPI, USB2.0, 60 листов, 45 стр/мин, 40-209 г/кв.м, длина 3000 мм, Вес:2,8 кг, до 6 000 сканирований в день</t>
  </si>
  <si>
    <t>2646C003</t>
  </si>
  <si>
    <t>Протяжный Сканер Canon imageFORMULA DR-C230</t>
  </si>
  <si>
    <t>Протяжный сканер, Canon, imageFORMULA DR-C230, 2646C003, 600 x 600 DPI, USB2.0, 60 листов, 30 стр./мин / 60 изобр./мин, 40-209 г/кв.м, длина 3000 мм, Вес:2,8 кг, до 4 500 сканирований в день</t>
  </si>
  <si>
    <t>9704B003</t>
  </si>
  <si>
    <t>Протяжный Сканер Canon imageFORMULA P-208 II</t>
  </si>
  <si>
    <t>Протяжный сканер, Canon, imageFORMULA P-208 II, 9704B003, 600 x 600 DPI, USB 2.0, 10 листов, 8 стр/мин, 52–209 г/кв.м, длина 356 мм, Вес: 0,6 кг</t>
  </si>
  <si>
    <t>Сковорода Tefal Healthy Chef G1500472 24см</t>
  </si>
  <si>
    <t>Сковорода, Tefal, Healthy Chef G1500472, 24см, Алюминий, Антипригарное покрытие Titanium Mineralia, Индукция, Индикатор нагрева Thermo-Signal</t>
  </si>
  <si>
    <t>Кофемашина Krups Essential EA810870</t>
  </si>
  <si>
    <t>Кофемашина, Krups, Essential EA810870, Мощность 1450Вт, Давление 15 Бар, Объем резервуара для воды 1,7л, Объем контейнера для зерен 260 гр, Черный</t>
  </si>
  <si>
    <t>Драм-картридж Europrint EPC-101R00664 (B210/215)</t>
  </si>
  <si>
    <t>Драм-картридж, Europrint, EPC-101R00474, Для принтеров Xerox Phaser 3052NI/3260DNI, WorkCentre 3225DNI/3215NI, 10 000 страниц (А4)</t>
  </si>
  <si>
    <t>Драм-картридж Europrint EPC-101R00555 (WC3335/3345)</t>
  </si>
  <si>
    <t>Драм-картридж, Europrint, EPC-101R00555 (WC3335/3345), Для принтеров Xerox Phaser 3330, WorkCentre 3335/3345, 30000 страниц</t>
  </si>
  <si>
    <t>Картридж, Europrint, EPC-106R03532 (C400/405), Чёрный, Для принтеров Xerox Versalink C400/C405, 10 500 страниц (А4)</t>
  </si>
  <si>
    <t>Картридж, Europrint, EPC-106R03533 (C400/405), Жёлтый, Для принтеров Xerox Versalink C400/C405, 8 000 страниц (А4)</t>
  </si>
  <si>
    <t>Картридж, Europrint, EPC-106R03534 (C400/405), Голубой, Для принтеров Xerox Versalink C400/C405, 8 000 страниц (А4)</t>
  </si>
  <si>
    <t>117E50580</t>
  </si>
  <si>
    <t>Шлейф D каретки сканера Xerox 117E50580</t>
  </si>
  <si>
    <t>Шлейф D каретки сканера, Xerox, 117E50580, Для Xerox AltaLink B8045/B8055/ B8065/B8075/B8090</t>
  </si>
  <si>
    <t>Компьютерный корпус, Deepcool, CH160 WH R-CH160-WHNGI0-G-1, Mini-ITX, Type-C*1/3.0*2, HD-Audio, Высота процессорного кулера до 172мм, Длина VGA до 230мм (ATX)/305мм (SFX), 1*3.5" или 1*2.5", Сталь 0,6, 336x200x283,5мм, Без Б/П, Белый</t>
  </si>
  <si>
    <t>ACPN-VS45NEY.11</t>
  </si>
  <si>
    <t>ACPN-VS50NEY.11</t>
  </si>
  <si>
    <t>ACPB-KP50AEC.11</t>
  </si>
  <si>
    <t>BK003</t>
  </si>
  <si>
    <t>Кулер для процессора Bequiet! Shadow Rock TF2</t>
  </si>
  <si>
    <t>BK002</t>
  </si>
  <si>
    <t>Кулер для процессора Bequiet! Shadow Rock LP</t>
  </si>
  <si>
    <t>Keor SPX 1500 ВА (310303)</t>
  </si>
  <si>
    <t>Источник бесперебойного питания, Legrand, Keor SPX 1500 ВА 310303, Мощность 1500ВА/900Вт, Линейно-интерактивный, Напольный, LED индикаторы/USB, Диапазон работы AVR:160-290В, Бат.: 12В/9Ач.*2 шт., Вых: 4xМультистандартные, Чёрный</t>
  </si>
  <si>
    <t>SMT750IC</t>
  </si>
  <si>
    <t>Источник бесперебойного питания APC Smart-UPS SMT750IC</t>
  </si>
  <si>
    <t>Источник бесперебойного питания, APC, Smart-UPS SMT750IC, Линейно-интерактивный, Напольный, Мощность 750ВА/500Вт, 230В, Вых: 6 x IEC C13, RBC48, SmartConnect Port+SmartSlot, AVR, LCD, Чёрный</t>
  </si>
  <si>
    <t>Источник бесперебойного питания APC Easy UPS SRV10KRILRK</t>
  </si>
  <si>
    <t>Источник бесперебойного питания, APC, Easy UPS SRV10KRILRK, Комплект: SRVPM10KRIL-1шт, SRVRK1-1шт, SRV240RLBP9A-1шт, SRVRK2-1шт, Онлайн, Мощность 10000ВА/10000Вт, Стоечный 5U, 230В, Вых: клеммная колодка, Intelligent Card Slot, LCD, Extended Runtime, W/ Rail Kit, Чёрный</t>
  </si>
  <si>
    <t>FL-600</t>
  </si>
  <si>
    <t>Стабилизатор SVC FL-600</t>
  </si>
  <si>
    <t>Стабилизатор (AVR), SVC, FL-600, 600ВА/500Вт, Диапазон работы AVR: 140-260В, Выходное напряжение: 220В +/-7%, Задержка включения, выход 2 шт Sсhuko, LCD-дисплей, Защита: от перегрузки, короткого замыкания, повышенной температуры, Белый</t>
  </si>
  <si>
    <t>FC311A-2</t>
  </si>
  <si>
    <t>Медиаконвертер TP-Link FC311A-2</t>
  </si>
  <si>
    <t>Медиаконвертер, TP-Link, FC311A-2, WDM, с 1 портом 10/100/1000Base-T и 1 портом 1000Base-BX с разъемом SC (ТХ: 1550 нм. RX: 1310 нм) для одномодового оптического кабеля (до 2км)</t>
  </si>
  <si>
    <t>POE10R</t>
  </si>
  <si>
    <t>PoE-сплиттер TP-Link POE10R</t>
  </si>
  <si>
    <t>DSS8EXV</t>
  </si>
  <si>
    <t>Программное обеспечение-лицензия Dahua DSS8EXV</t>
  </si>
  <si>
    <t>DH-XVR1B16-I-D1</t>
  </si>
  <si>
    <t>Гибридный видеорегистратор Dahua DH-XVR1B16-I-D1</t>
  </si>
  <si>
    <t>Гибридный видеорегистратор, Dahua, DH-XVR1B16-I-D1, предустановлен SSD 1 ТБ, 16 каналов, HDCVI, TVI, AHD, CVBS, IP, Квадруплекс, Разрешение записи: 1080N. 720p. 960H. D1. HD1. BCIF. CIF. QCIF, Выходы видео: 1 разъем HDMI, 1 разъем VGA, 16 BNC, 1 SATA до 6Tb, DC 12V/2A</t>
  </si>
  <si>
    <t>Беспроводной вертикальный пылесос Xiaomi Cordless Vacuum Cleaner G20 Lite Белый</t>
  </si>
  <si>
    <t>Беспроводной вертикальный пылесос, Xiaomi, Cordless Vacuum Cleaner G20 Lite (C203/BHR8195GL), Сила всасывания 18 000 Па, Аккумулятор 6*2200 мАч, Автономная работы (стандартный – 45 мин, турборежим – 15 мин), Емкость пылесборника 500 мл, Белый</t>
  </si>
  <si>
    <t>Винный шкаф, Kitfort, KT-2410, Объем 70 л, 6 деревянных полок, Температура 2 +18°C, Уровень шума 41 дБ, Энергопотребление 161 кВтч/год, Количество отсеков 1 шт, Черный</t>
  </si>
  <si>
    <t>Настенные кондиционеры</t>
  </si>
  <si>
    <t>Настенные кондиционеры Inverter</t>
  </si>
  <si>
    <t>Напольные вентиляторы</t>
  </si>
  <si>
    <t>Настольные вентиляторы</t>
  </si>
  <si>
    <t>Конвекторные обогреватели</t>
  </si>
  <si>
    <t>106R02778-upgraded</t>
  </si>
  <si>
    <t>Картридж Europrint EPC-106R02778 (WC3225/3260)</t>
  </si>
  <si>
    <t>N-XR-006R01461</t>
  </si>
  <si>
    <t>Тонер-картридж, Europrint, EPC-006R01461, Чёрный, Для принтеров Xerox WC 7120/7125/7220/7225, 22000 страниц.</t>
  </si>
  <si>
    <t>N-XR-006R01462</t>
  </si>
  <si>
    <t>Тонер-картридж, Europrint, EPC-006R01462, Жёлтый, Для принтеров Xerox WC 7120/7125/7220/7225, 15000 страниц.</t>
  </si>
  <si>
    <t>N-XR-006R01463</t>
  </si>
  <si>
    <t>N-XR-006R01464</t>
  </si>
  <si>
    <t>W1103A</t>
  </si>
  <si>
    <t>CF214A</t>
  </si>
  <si>
    <t>CF217A</t>
  </si>
  <si>
    <t>W2211A</t>
  </si>
  <si>
    <t>W2212A</t>
  </si>
  <si>
    <t>Картридж, Europrint, EPC-W2212A, Жёлтый, Для принтеров HP Color LaserJet Pro MFP M255dw/M255nw/M282nw/283fdn/283fdw, 1 250 страниц (А4)</t>
  </si>
  <si>
    <t>W2213A</t>
  </si>
  <si>
    <t>Картридж, Europrint, EPC-W2213A, Пурпурный, Для принтеров HP Color LaserJet Pro MFP M255dw/M255nw/M282nw/283fdn/283fdw, 1 250 страниц (А4)</t>
  </si>
  <si>
    <t>CF219A</t>
  </si>
  <si>
    <t>W2210A</t>
  </si>
  <si>
    <t>Картридж, Europrint, EPC-W2210A, Черный, Для принтеров HP Color LaserJet Pro MFP M255dw/M255nw/M282nw/283fdn/283fdw, 1 350 страниц (А4)</t>
  </si>
  <si>
    <t>CE390A</t>
  </si>
  <si>
    <t>Картридж Europrint EPC-CE390A</t>
  </si>
  <si>
    <t>Картридж, Europrint, EPC-CE390A, Для принтеров HP LaserJet 600 M601/M602/M603/M4555, 10000 страниц.</t>
  </si>
  <si>
    <t>CF543A</t>
  </si>
  <si>
    <t>W1510A</t>
  </si>
  <si>
    <t>Картридж, Europrint, EPC-W1510A, Для принтеров HP LaserJet Pro 4003/4103, 3050 страниц (А4)</t>
  </si>
  <si>
    <t>EP27</t>
  </si>
  <si>
    <t>CRG-051</t>
  </si>
  <si>
    <t>CRG-052H</t>
  </si>
  <si>
    <t>CRG-128/328/728</t>
  </si>
  <si>
    <t>Toner-054K</t>
  </si>
  <si>
    <t>CN-NPG-28/GPR-18/C-EXV14</t>
  </si>
  <si>
    <t>NPG-51/GPR-35/C-EXV-33</t>
  </si>
  <si>
    <t>Z-MLT-D101S-</t>
  </si>
  <si>
    <t>Z-MLT-D111S-upgraded</t>
  </si>
  <si>
    <t>117E50590</t>
  </si>
  <si>
    <t>Шлейф P каретки сканера Xerox 117E50590</t>
  </si>
  <si>
    <t>Шлейф P каретки сканера, Xerox, 117E50590, Для Xerox AltaLink B8045/B8055/B8065/B8075/B8090</t>
  </si>
  <si>
    <t>Вал заряда (PCR), Europrint, 1010, Для картриджей HP Q2612A/CE505A/C4092A/Q2624A/C7115A/Q7553A/Q5949A/C3906A/C3903A, Canon FX-3/FX-4/FX-10/103/303/703/703/708/708H/715/715H/EP27/EP25/EP22</t>
  </si>
  <si>
    <t>Вал заряда (PCR), Europrint, P1005, Для картриджей HP CF279A/CB435A/CB436A/CE278A/CE285A/CF283A/CF283X, Canon 712/713/725/726/728/737</t>
  </si>
  <si>
    <t>SG3452P</t>
  </si>
  <si>
    <t>Коммутатор TP-Link SG3452P</t>
  </si>
  <si>
    <t>Коммутатор, TP-Link, SG3452P, JetStream коммутатор уровня 2+, 48 портов PoE+ (384W), 4 гигабитных SFP-слота</t>
  </si>
  <si>
    <t>Сервер Dahua DHI-IVSS7112-4I</t>
  </si>
  <si>
    <t>Сервер, Dahua, DHI-IVSS7112-4I, 12 слотов, SATA3.0, Смарт, H.265 +, H.265, H.264+, H.264</t>
  </si>
  <si>
    <t>Сервер Dahua DHI-IVSS7116-8I</t>
  </si>
  <si>
    <t>Сервер, Dahua, DHI-IVSS7116-8I, 16 слотов, SATA3.0, Смарт, H.265+, H.265, H.264+, H.264</t>
  </si>
  <si>
    <t>Сервер Dahua DHI-IVSS7108-2I</t>
  </si>
  <si>
    <t>Сервер, Dahua, DHI-IVSS7108-2I, 8 слотов, SATA3.0, Смарт, H.265+, H.265, H.264+, H.264</t>
  </si>
  <si>
    <t>MJXCJ001QW</t>
  </si>
  <si>
    <t>Мойка высокого давления Xiaomi Cordless Pressure Washer</t>
  </si>
  <si>
    <t>Мойка высокого давления, Xiaomi, Cordless Pressure Washer, MJXCJ001QW/BHR7532GL, Беспроводная, 20V, 2000 мАч, IPX6, Полная зарядка за 1,3 часа, Type C, 5 режимов, Самовсасывающий насос с сильным давлением воды 2,4 МПа, Производительностью воды до 180 л/ч, Вес: 1,3 кг, Номинальная выходная мощность: 5 V 10 W 9 V 13.5 W/12 V 18 W/15. V 22.5 W/ 20 V 40 W, Максимальное входное давление воды: 0.7 MPa, Режим высокого давления: Давление 2,2 - 2,4 МПа, расход 100-15 л/ч, Номинальное давление и расход: 0 градусов/20 градусов/40 градусов, Режим подачи воды: Давление 1,8 0,3 МПа, расход 110 20 л/ч, Режим пены: Давление 0,3 - 0,2 МПа, расход 140-30 л/ч, Белый</t>
  </si>
  <si>
    <t>4895C014AA</t>
  </si>
  <si>
    <t>Цифровой фотоаппарат CANON EOS R3 BODY</t>
  </si>
  <si>
    <t>Цифровой фотоаппарат, CANON, EOS R3, BODY, 4895C014AA</t>
  </si>
  <si>
    <t>DHI-LS550UEM-UG</t>
  </si>
  <si>
    <t>Видеостенный дисплей Dahua DHI-LS550UEM-UG 55"</t>
  </si>
  <si>
    <t>Видеостенный дисплей, Dahua, DHI-LS550UEM-UG, 55"</t>
  </si>
  <si>
    <t>DHI-LS550UDM-UF</t>
  </si>
  <si>
    <t>Видеостенный дисплей Dahua DHI-LS550UDM-UF 55"</t>
  </si>
  <si>
    <t>Видеостенный дисплей, Dahua, DHI-LS550UDM-UF, 55"</t>
  </si>
  <si>
    <t>DHI-LS550UCM-EF</t>
  </si>
  <si>
    <t>Видеостенный дисплей Dahua DHI-LS550UCM-EF 55"</t>
  </si>
  <si>
    <t>Видеостенный дисплей, Dahua, DHI-LS550UCM-EF, 55"</t>
  </si>
  <si>
    <t>Канальные кондиционеры Inverter</t>
  </si>
  <si>
    <t>Кассетные кондиционеры Inverter</t>
  </si>
  <si>
    <t>Напольно-потолочные кондиционеры Inverter</t>
  </si>
  <si>
    <t>Тонер-картридж Xerox 006R01828 (чёрный)</t>
  </si>
  <si>
    <t>Тонер-картридж, Xerox, 006R01828 (чёрный), Для Xerox VersaLink C7120/25/30, 31 300 страниц (А4)</t>
  </si>
  <si>
    <t>Тонер-картридж Xerox 006R01829 (голубой)</t>
  </si>
  <si>
    <t>Тонер-картридж, Xerox, 006R01829 (голубой), Для Xerox VersaLink C7120/25/30, 18 500 страниц (А4)</t>
  </si>
  <si>
    <t>Тонер-картридж Xerox 006R01830 (пурпурный)</t>
  </si>
  <si>
    <t>Тонер-картридж, Xerox, 006R01830 (пурпурный), Для Xerox VersaLink C7120/25/30, 18 500 страниц (А4)</t>
  </si>
  <si>
    <t>Тонер-картридж Xerox 006R01831 (жёлтый)</t>
  </si>
  <si>
    <t>Тонер-картридж, Xerox, 006R01831 (жёлтый), Для Xerox VersaLink C7120/25/30, 18 500 страниц (А4)</t>
  </si>
  <si>
    <t>Картридж Europrint EPC-CF217A</t>
  </si>
  <si>
    <t>Картридж, Europrint, EPC-CF217A, Для принтеров HP LaserJet Pro M102/MFP M130, 1600 страниц.</t>
  </si>
  <si>
    <t>Картридж Europrint EPC-CF233A</t>
  </si>
  <si>
    <t>Картридж, Europrint, EPC-CF233A, Для принтеров HP LaserJet Ultra M106/MFP M134a, 2300 страниц.</t>
  </si>
  <si>
    <t>Картридж Europrint EPC-CF287A</t>
  </si>
  <si>
    <t>080254</t>
  </si>
  <si>
    <t>Суппорт Legrand Batibox 10 модулей</t>
  </si>
  <si>
    <t>Суппорт Batibox, Legrand, 080254, 10 модулей, 4-местный, Белый</t>
  </si>
  <si>
    <t>277804L</t>
  </si>
  <si>
    <t>Mosaic рамка 2 поста 4 модуля</t>
  </si>
  <si>
    <t>Mosaic рамка, Legrand, 277804L, 4 модуля, Белый</t>
  </si>
  <si>
    <t>078806</t>
  </si>
  <si>
    <t>Mosaic рамка 3 поста 6 модулей</t>
  </si>
  <si>
    <t>Mosaic рамка, Legrand, 078806, 6 модулей, Белый</t>
  </si>
  <si>
    <t>CY-PBRK200XEN</t>
  </si>
  <si>
    <t>Крепление для OPS модуля Samsung CY-PBRK200XEN</t>
  </si>
  <si>
    <t>Крепление для OPS модуля, Samsung, CY-PBRK200XEN</t>
  </si>
  <si>
    <t>9705B003</t>
  </si>
  <si>
    <t>Протяжный Сканер Canon imageFORMULA P-215 II</t>
  </si>
  <si>
    <t>Протяжный сканер, Canon, imageFORMULA P-215 II, 9705B003, 600 x 600 DPI, USB 2.0, 20 листов, 15 стр/мин, 52-128 г/кв.м, длина 1000 мм, Вес: 1 кг</t>
  </si>
  <si>
    <t>080042</t>
  </si>
  <si>
    <t>Коробка двухместная Legrand 080042 Batibox для сух.пер. 2-местная</t>
  </si>
  <si>
    <t>Коробка двухместная, Legrand, 080042, Batibox, для сух.пер. 2-местная</t>
  </si>
  <si>
    <t>080044</t>
  </si>
  <si>
    <t>Коробка четырёхместная Legrand 080044 Batibox для сух.пер. 4-местная</t>
  </si>
  <si>
    <t>Коробка четырёхместная, Legrand, 080044, Batibox, для сух.пер. 4-местная</t>
  </si>
  <si>
    <t>Тонер, Europrint, CLJ 1215/1025, Синий, Для картриджей HP СLJ CP1215/1210/1510/1515/2025/CM1300/1312/2320/CP1025/M176/M177, 10 кг.</t>
  </si>
  <si>
    <t>Тонер, Europrint, CLJ 1215/1025, Пурпурный, Для картриджей HP СLJ CP1215/1210/1510/1515/2025/CM1300/1312/2320/CP1025/M176/M177, 10 кг.</t>
  </si>
  <si>
    <t>Тонер, Europrint, CLJ 1215/1025, Жёлтый, Для картриджей HP СLJ CP1215/1210/1510/1515/2025/CM1300/1312/2320/CP1025/M176/M177, 10 кг.</t>
  </si>
  <si>
    <t>Узел проявки, Xerox, 600N03573 / 604K91150 (малиновый), Для Xerox DocuCentre SC2020</t>
  </si>
  <si>
    <t>Ремень переноса, Xerox, 064K94734 / 064K94732 / 064K94311 / 064K94731, Для Xerox Versalink C7020/7025/7030, 200 000 страниц (А4)</t>
  </si>
  <si>
    <t>Чип, Europrint, CC530A, Чёрный, Для картриджей HP CLJ CP2025/CM2320, 3500 страниц.</t>
  </si>
  <si>
    <t>Чип, Europrint, CC531A, Синий, Для картриджей HP CLJ CP2025/CM2320, 2800 страниц.</t>
  </si>
  <si>
    <t>Чип, Europrint, CC532A, Жёлтый, Для картриджей HP CLJ CP2025/CM2320, 2800 страниц.</t>
  </si>
  <si>
    <t>NGDP HA-1000BA3-WH</t>
  </si>
  <si>
    <t>Блок питания 1STPLAYER NGDP 1000W White Platinum</t>
  </si>
  <si>
    <t>L32M8-A2RU</t>
  </si>
  <si>
    <t>Смарт телевизор Xiaomi A 2025 32" (L32M8-A2RU)</t>
  </si>
  <si>
    <t>Смарт телевизор, Xiaomi, A 2025 32", L32M8-A2RU, HD (1366*768), 60 Гц, Android, Quad A55, Mali G31 MP2, 1.5GB/8GB, 178/178, динамики 2x5 В, Bluetooth, Wi-Fi, HDMIx2, USB, AV, LAN,VESA 100*100, металическая рамка, черный</t>
  </si>
  <si>
    <t>RM300/50X</t>
  </si>
  <si>
    <t>Источник бесперебойного питания SVC RM300/50X</t>
  </si>
  <si>
    <t>Источник бесперебойного питания, SVC, MRX33-300/50X, 300кВа/270кВт.,Тип: модульный, Высота 2м, Подключение до 6 модулей 50кВа (PM50X), Холодный старт, Горячая замена модулей, 3 фазы на вход/3 фазы на выход, Коэффициент мощности 0.9</t>
  </si>
  <si>
    <t>LS-6520X-10XT-SI</t>
  </si>
  <si>
    <t>Коммутатор H3C LS-6520X-10XT-SI</t>
  </si>
  <si>
    <t>Коммутатор, H3C, LS-6520X-10XT-SI, Управляемый L3, 8 мультигигабитных портов 1G/2.5G/5G/10G Base-T + 2 порта SFP+ 1/10G, Рабочая температура 0°C .. 45°C</t>
  </si>
  <si>
    <t>LS-6520X-24ST-SI-GL</t>
  </si>
  <si>
    <t>Коммутатор H3C LS-6520X-24ST-SI-GL</t>
  </si>
  <si>
    <t>EWP-WA6020</t>
  </si>
  <si>
    <t>Беспроводная точка доступа (роутер) H3C EWP-WA6020</t>
  </si>
  <si>
    <t>Беспроводная точка доступа (роутер), H3C, EWP-WA6020, IEEE802.11a/b/g/n/ac/ax, AX1500, 1 порт 10/100/1000М, 802.3af, DC 54V, -10°C ~ +55°C</t>
  </si>
  <si>
    <t>EWP-WA6022H</t>
  </si>
  <si>
    <t>Беспроводная точка доступа (роутер) H3C EWP-WA6022H</t>
  </si>
  <si>
    <t>Беспроводная точка доступа (роутер), H3C, EWP-WA6022H, IEEE802.11a/b/g/n/ac/ax, AX1500, 1 порт uplink 10/100/1000М, 1 порт LAN 10/100/1000М802.3af, DC 54V, -10°C ~ +55°C</t>
  </si>
  <si>
    <t>EWP-WSG1808X-PWR</t>
  </si>
  <si>
    <t>Контроллер для беспроводных точек доступа H3C EWP-WSG1808X-PWR</t>
  </si>
  <si>
    <t>Контроллер для беспроводных точек доступа, H3C, EWP-WSG1808X-PWR, WAN 2X1000M, LAN 7X1000M (PoE+), 1XSFP+, AC 100~240 В, '0°C ~ +45°C</t>
  </si>
  <si>
    <t>POE160S</t>
  </si>
  <si>
    <t>PoE-инжектор TP-Link POE160S</t>
  </si>
  <si>
    <t>PoE-инжектор, TP-Link, POE160S, 2 порта 10/100/1000 Мбит/с, 802.3af/at, мощность до 30 Вт</t>
  </si>
  <si>
    <t>DHI-ASF280A</t>
  </si>
  <si>
    <t>Замок электромагнитный Dahua DHI-ASF280A</t>
  </si>
  <si>
    <t>Замок электромагнитный, Dahua, DHI-ASF280A, лектромагнитный замок для одностворчатых дверей (стеклянных, металлических, деревянных, противопожарных).</t>
  </si>
  <si>
    <t>DHI-ASF280L</t>
  </si>
  <si>
    <t>Уголок для магнитного замка Dahua DHI-ASF280L</t>
  </si>
  <si>
    <t>Уголок для магнитного замка, Dahua, DHI-ASF280L, L адаптер для крепления замка на дверную раму</t>
  </si>
  <si>
    <t>DHI-ASF500A</t>
  </si>
  <si>
    <t>Замок электромагнитный Dahua DHI-ASF500A</t>
  </si>
  <si>
    <t>ASF500L</t>
  </si>
  <si>
    <t>Уголок для магнитного замка Dahua ASF500L</t>
  </si>
  <si>
    <t>6242C003AA</t>
  </si>
  <si>
    <t>Широкоформатный принтер Canon imagePROGRAF TM-240</t>
  </si>
  <si>
    <t>Широкоформатный принтер, Canon, imagePROGRAF TM-240, 6242C003AA, A1, MBK/BK/C/M/Y, ёмкость лотка - один рулон, 2 ГБ, 100–240 В, 50/60 Гц, HP-GL/2, HP RTL, JPEG, CALS G4, USB 2.0, Wi-Fi, Ethernet, белый</t>
  </si>
  <si>
    <t>6248C003AA</t>
  </si>
  <si>
    <t>Широкоформатный принтер Canon imagePROGRAF TM-340</t>
  </si>
  <si>
    <t>Широкоформатный принтер, Canon, imagePROGRAF TM-340, 6248C003AA, A0, MBK/BK/C/M/Y, ёмкость лотка - один рулон, 2 ГБ, 100–240 В, 50/60 Гц, HP-GL/2, HP RTL, JPEG, CALS G4, USB 2.0, Wi-Fi, Ethernet, белый</t>
  </si>
  <si>
    <t>6246C003AA</t>
  </si>
  <si>
    <t>Широкоформатный принтер Canon imagePROGRAF TM-350</t>
  </si>
  <si>
    <t>Широкоформатный принтер, Canon, imagePROGRAF TM-350, 6246C003AA, A0, MBK/BK/C/M/Y, ёмкость лотка - один рулон, 2 ГБ, 100–240 В, 50/60 Гц, HP-GL/2, HP RTL, JPEG, CALS G4, USB 2.0, Wi-Fi, Ethernet, белый</t>
  </si>
  <si>
    <t>1.258-050.0</t>
  </si>
  <si>
    <t>Электрический веник KARCHER KB 5 Белый</t>
  </si>
  <si>
    <t>Электрический веник, KARCHER, KB 5 Белый 1.258-050.0, Рабочая ширина 210 мм, объем мусоросборника 0,37 л</t>
  </si>
  <si>
    <t>R9F12316</t>
  </si>
  <si>
    <t>Автоматический выключатель SE R9F12316 (АВ) 3P С 16А 6 kA</t>
  </si>
  <si>
    <t>Автоматический выключатель, SE, R9F12316 - 3P, (АВ) 3P С 16А 6 kA</t>
  </si>
  <si>
    <t>Картридж Colorfix P3320 (106R02304)</t>
  </si>
  <si>
    <t>Картридж, Colorfix, P3320 (106R02304), Для принтеров Xerox Phaser 3320MFP, 5000 страниц.</t>
  </si>
  <si>
    <t>DLC-MU415</t>
  </si>
  <si>
    <t>Компьютерный корпус с салазками Delux DLC-MU415 без Б/П</t>
  </si>
  <si>
    <t>AP-550MM</t>
  </si>
  <si>
    <t>AP-650MM</t>
  </si>
  <si>
    <t>AP-750MM</t>
  </si>
  <si>
    <t>DHI-LM43-F400</t>
  </si>
  <si>
    <t>Монитор 43" Dahua DHI-LM43-F400</t>
  </si>
  <si>
    <t>DHI-LM55-F400</t>
  </si>
  <si>
    <t>Монитор 55" Dahua DHI-LM55-F400</t>
  </si>
  <si>
    <t>GC/LGN23LTC/NR</t>
  </si>
  <si>
    <t>AP9544</t>
  </si>
  <si>
    <t>Сетевая карта управления ИБП APC AP9544</t>
  </si>
  <si>
    <t>4XG7A63425</t>
  </si>
  <si>
    <t>Центральный процессор (CPU) Lenovo ThinkSystem SR630 V2 Intel Xeon Silver 4310 (kit)</t>
  </si>
  <si>
    <t>4TC7A88638</t>
  </si>
  <si>
    <t>Оптический трансивер Lenovo ThinkSystem Finisar Dual Rate 10G/25G SR SFP28 Transceiver 4TC7A88638</t>
  </si>
  <si>
    <t>Оптический трансивер, Lenovo, ThinkSystem Finisar Dual Rate 10G-25G SR SFP28 Transceiver, 4TC7A88638</t>
  </si>
  <si>
    <t>4X97A81455</t>
  </si>
  <si>
    <t>Комплект интерфейсных кабелей ThinkSystem SR250 Series 3.5"/2.5" RAID Cable Kit 4X97A81455</t>
  </si>
  <si>
    <t>Комплект интерфейсных кабелей, Lenovo, ThinkSystem SR250 Series RAID Cable Kit, 4X97A81455</t>
  </si>
  <si>
    <t>DH-PFS4428-24GT-370</t>
  </si>
  <si>
    <t>Коммутатор Dahua DH-PFS4428-24GT-370</t>
  </si>
  <si>
    <t>SM311LS</t>
  </si>
  <si>
    <t>Трансивер TP-Link SM311LS</t>
  </si>
  <si>
    <t>Трансивер, TP-Link, SM311LS, 1000Base-LX, LC коннектор, Duplex, Одномодовый, 10 км</t>
  </si>
  <si>
    <t>010419</t>
  </si>
  <si>
    <t>Кабельный канал Legrand DLP 80х50</t>
  </si>
  <si>
    <t>Кабельный канал, Legrand, 010419, DLP 80х50, 80х50х2000мм (ширина х высота), Белый</t>
  </si>
  <si>
    <t>Заглушка Legrand DLP 80x50мм</t>
  </si>
  <si>
    <t>DH-XVR1B16-I</t>
  </si>
  <si>
    <t>Гибридный видеорегистратор, Dahua, DH-XVR1B16-I, 16 каналов, HDCVI, TVI, AHD, CVBS, IP, Квадруплекс, Разрешение записи: 1080N. 720p. 960H. D1. HD1. BCIF. CIF. QCIF, Выходы видео: 1 разъем HDMI, 1 разъем VGA, 16 BNC, 1 SATA до 6Tb, DC 12V/2A</t>
  </si>
  <si>
    <t>DH-XVR5232AN-4KL-I3</t>
  </si>
  <si>
    <t>Гибридный видеорегистратор Dahua DH-XVR5232AN-4KL-I3</t>
  </si>
  <si>
    <t>Гибридный видеорегистратор, Dahua, DH-XVR5232AN-4KL-I3, 32 канала, HDCVI, TVI, AHD, CVBS, IP, Квадруплекс, Разрешение записи: 4K, 960H, D1, CIF, Выходы видео: 1 разъем HDMI, 1 разъем VGA</t>
  </si>
  <si>
    <t>S042-1A120300HE</t>
  </si>
  <si>
    <t>Блок питания Dahua S042-1A120300HE</t>
  </si>
  <si>
    <t>Блок питания, Dahua, S042-1A120300HE, импульсный блок питания с параметрами, которые соответствуют всемирным стандартам безопасности и совместимости, применяется в системах видеонаблюдения для энергоснабжения видеокамер</t>
  </si>
  <si>
    <t>VTM116-01</t>
  </si>
  <si>
    <t>Монтажная коробка Dahua VTM116-01</t>
  </si>
  <si>
    <t>5811C036</t>
  </si>
  <si>
    <t>Цифровой фотоаппарат CANON EOS R50 + RF-S 18-45 mm IS STM Creator Kit Black</t>
  </si>
  <si>
    <t>Цифровой фотоаппарат, CANON, EOS R50 + RF-S 18-45 mm IS STM Creator Kit, Black, 5811C036</t>
  </si>
  <si>
    <t>Аккумулятор, Canon, BATTERY BP-A60 (OTH), 0870C002AA,</t>
  </si>
  <si>
    <t>5539C008AA</t>
  </si>
  <si>
    <t>Компактный фотопринтер Canon SELPHY CP1500 Black (5539C008AA)</t>
  </si>
  <si>
    <t>5540C010AA</t>
  </si>
  <si>
    <t>Компактный фотопринтер Canon SELPHY CP1500 White (5540C010AA)</t>
  </si>
  <si>
    <t>4967C003</t>
  </si>
  <si>
    <t>Фотобумага Canon ZINK CIRCLE PAPER 20 SHEET</t>
  </si>
  <si>
    <t>8568B001AA</t>
  </si>
  <si>
    <t>Картридж сублимационный Canon Postcard Size Color Ink/Paper Set RP-108</t>
  </si>
  <si>
    <t>DaVinci 1 Pro</t>
  </si>
  <si>
    <t>Проектор портативный Wanbo DaVinci 1 Pro</t>
  </si>
  <si>
    <t>Проектор портативный, Wanbo, DaVinci 1 Pro WPC24, LCD, 1080p, 600 ANSI lm, 3000:1, Android 11.0, 1+8 GB, Белый</t>
  </si>
  <si>
    <t>Робот-пылесос Xiaomi Robot Vacuum E12 Белый (в комплекте c зарядной станцией CDZB112)</t>
  </si>
  <si>
    <t>Робот-пылесос, Xiaomi, Robot Vacuum E12/B112 (BHR7331EU), (в комплекте c зарядной станцией CDZB112, Гироскоп навигация, Функция влажной уборки, Аккумулятор 2600 мАч, 4000 Па, Белый</t>
  </si>
  <si>
    <t>040Y</t>
  </si>
  <si>
    <t>Чип Europrint Canon 040Y</t>
  </si>
  <si>
    <t>Чип, Europrint, 040Y, Для картриджей Canon Satera LBP712Ci/ i-SENSYS LBP710Cx /712Cx/Color imageCLASS LBP712Cdn, 5400 страниц.</t>
  </si>
  <si>
    <t>Ролик захвата бумаги Europrint RM2-5576/RM2-5577/RM2-5581 для HP M452</t>
  </si>
  <si>
    <t>Ролик захвата бумаги, Europrint, RM2-5576/RM2-5577/RM2-5581, Для принтеров HP LJ M252/M274/M277/M377/M452/M477.</t>
  </si>
  <si>
    <t>Чернила Canon INK GI-41 Black</t>
  </si>
  <si>
    <t>Чернила Canon INK GI-41 Cyan</t>
  </si>
  <si>
    <t>Чернила Canon INK GI-41 Magenta</t>
  </si>
  <si>
    <t>Чернила Canon INK GI-41 Yellow</t>
  </si>
  <si>
    <t>Чернила Canon INK GI-46 Pigment Black</t>
  </si>
  <si>
    <t>Чернила Canon INK GI-46 Cyan</t>
  </si>
  <si>
    <t>Чернила Canon INK GI-46 Magenta</t>
  </si>
  <si>
    <t>Чернила Canon INK GI-46 Yellow</t>
  </si>
  <si>
    <t>Чернила Canon INK GI-490 Black</t>
  </si>
  <si>
    <t>Чернила Canon INK GI-490 Cyan</t>
  </si>
  <si>
    <t>Чернила Canon INK GI-490 Magenta</t>
  </si>
  <si>
    <t>Чернила Canon INK GI-490 Yellow</t>
  </si>
  <si>
    <t>нет</t>
  </si>
  <si>
    <t>SolarPanel (CS-CMT-Solar Panel-C) Micro USB Солнечная панель</t>
  </si>
  <si>
    <t>10000021517</t>
  </si>
  <si>
    <t>10000021424</t>
  </si>
  <si>
    <t>CB2 (CS-CB2) EZVIZ Видеокамера с аккумуляторной батареей, белая</t>
  </si>
  <si>
    <t>ACCS-PC19013.11</t>
  </si>
  <si>
    <t>Компьютерный корпус Aerocool CS-111 без Б/П</t>
  </si>
  <si>
    <t>Компьютерный корпус, Aerocool, CS-111-G-BK-v1, Micro ATX/mini-ITX, USB 3.0/2*2.0, HD-Audio+Mic, Кулер 120мм, Высота процессорного кулера 160 мм, Длина VGA до 305мм, 2*3.5"/2*2.5", 387x212x320мм, Без Б/П, Чёрный</t>
  </si>
  <si>
    <t>ACCM-ES06023.11</t>
  </si>
  <si>
    <t>Компьютерный корпус Aerocool Player без Б/П</t>
  </si>
  <si>
    <t>Компьютерный корпус, Aerocool, Player-G-BK-v1, ATX/Micro ATX, USB 1*3.0/2*2.0, HD-Audio+Mic, Кулер 2*12смFRGB, Высота процессорного кулера до 158мм, Длина VGA до 345мм (без переднего радиатора), 2*3.5"/4*2.5", Толщина 0,5мм, 448.5x200x415мм, Без Б/П, Чёрный</t>
  </si>
  <si>
    <t>Комплект Клавиатура + Мышь, Genius, KM-170, USB, Длина кабеля 150см, Рус/Англ/Каз, Чёрный</t>
  </si>
  <si>
    <t>SG2008P</t>
  </si>
  <si>
    <t>Коммутатор TP-Link SG2008P</t>
  </si>
  <si>
    <t>Коммутатор, TP-Link, SG2008P, JetStream 8-портовый гигабитный Smart коммутатор с 4 портами PoE+ (62 Вт), Управляемый</t>
  </si>
  <si>
    <t>DH-PFM320S-50</t>
  </si>
  <si>
    <t>Адаптер питания Dahua DH-PFM320S-50</t>
  </si>
  <si>
    <t>Адаптер питания, Dahua, DH-PFM320S-50, Импульсный источник питания DC12V 50 Вт</t>
  </si>
  <si>
    <t>DHI-ASM101A</t>
  </si>
  <si>
    <t>Считыватель Dahua DHI-ASM101A</t>
  </si>
  <si>
    <t>Считыватель, Dahua, DHI-ASM101A, частота чтения карт 13,56 МГц/125 кГц, 5В 0.5A DC</t>
  </si>
  <si>
    <t>DHI-ASR2100A-ME</t>
  </si>
  <si>
    <t>Считыватель Dahua DHI-ASR2100A-ME</t>
  </si>
  <si>
    <t>Считыватель, Dahua, DHI-ASR2100A-ME, IC/ID-карта, 12В 0.5A DC, IP66</t>
  </si>
  <si>
    <t>5951C008AA</t>
  </si>
  <si>
    <t>Монохромное лазерное МФУ Canon I-S MF463dw</t>
  </si>
  <si>
    <t>КТ-1348-3</t>
  </si>
  <si>
    <t>Планетарный миксер Kitfort КТ-1348-3 черный</t>
  </si>
  <si>
    <t>Планетарный миксер, Kitfort, КТ-1348-3, Мощность 1200W, Объем 7л, Нержавеющая сталь, 8 скоростей, Импульсный режим, 3 насадки, Черный</t>
  </si>
  <si>
    <t>КТ-2402</t>
  </si>
  <si>
    <t>Винный шкаф Kitfort KT-2402</t>
  </si>
  <si>
    <t>Фьюзерный модуль, Xerox, 115R00115, Для Xerox VersaLink B7025/B7030/B7035, C7020/C7025/C7030, B7125/B7130/B7135, C7120/C7125/C7130, 175 000 страниц (А4)</t>
  </si>
  <si>
    <t>10000015552</t>
  </si>
  <si>
    <t>BX1200MI-GR</t>
  </si>
  <si>
    <t>Источник бесперебойного питания APC Back-UPS BX1200MI-GR</t>
  </si>
  <si>
    <t>Источник бесперебойного питания, APC, Back-UPS BX1200MI-GR, Линейно-интерактивный, Мощность 1200ВА/650Вт, Напольный, 230В, APCRBC175, Вых: 4x Schuko, Чёрный</t>
  </si>
  <si>
    <t>BE850G2-GR</t>
  </si>
  <si>
    <t>Источник бесперебойного питания APC Back-UPS BE850G2-GR</t>
  </si>
  <si>
    <t>Источник бесперебойного питания, APC, Back-UPS BE850G2-GR, Линейно-интерактивный, Мощность 850ВА/520Вт, Напольный, 230В, Вых: 8x Schuko, USB Type A+C, RBC17, Чёрный</t>
  </si>
  <si>
    <t>Источник бесперебойного питания, APC, Easy UPS SRV2KIL, Комплект: SRVPM2KIL-1шт, SRV72BP-9A-1шт, Онлайн, Мощность 2000ВА/1600Вт, Напольный, 230В, Вых: 4x IEC C13, Intelligent Card Slot, LCD, Extended runtime, Бат.блок: SRV72BP-9A, Чёрный</t>
  </si>
  <si>
    <t>SMT3000RMI2UC</t>
  </si>
  <si>
    <t>Источник бесперебойного питания APC Smart-UPS SMT3000RMI2UC</t>
  </si>
  <si>
    <t>Источник бесперебойного питания, APC, Smart-UPS SMT3000RMI2UC, Линейно-интерактивный, Мощность 3000ВА/2700Вт, Стоечный 2U, 230В, Вых: 8 x IEC C13, 1 x IEC C19, RBC43, SmartConnect Port+SmartSlot, AVR, LCD, Чёрный</t>
  </si>
  <si>
    <t>AP9640</t>
  </si>
  <si>
    <t>Сетевая карта управления ИБП APC AP9640</t>
  </si>
  <si>
    <t>Сетевая карта управления ИБП, APC, AP9640, Внутренняя установка, Поддержка шифрования: HTTPS, SSL, SSH (шифрование до 2048 бит) , SNMPv3, Поддержка IPv6</t>
  </si>
  <si>
    <t>AP9641</t>
  </si>
  <si>
    <t>Сетевая карта управления ИБП APC AP9641 с функцией контроля состояния окружающей среды</t>
  </si>
  <si>
    <t>Сетевая карта управления ИБП, APC, AP9641, Внутренняя установка, Поддержка шифрования: HTTPS, SSL, SSH (шифрование до 2048 бит) , SNMPv3, Поддержка IPv6, функция мониторинга параметров окружающей среды</t>
  </si>
  <si>
    <t>RBC43</t>
  </si>
  <si>
    <t>Аккумуляторная батарея APC RBC43</t>
  </si>
  <si>
    <t>Батарея, APC, RBC43, Свинцово-кислотная 12Вх5Ач *8шт, Вес нетто: 19,09 кг, Размер в см.: 21,6*53,3*7,6</t>
  </si>
  <si>
    <t>APCRBC140</t>
  </si>
  <si>
    <t>Аккумуляторная батарея APC APCRBC140</t>
  </si>
  <si>
    <t>Батарея, APC, APCRBC140, Свинцово-кислотная 12Вх5Ач *16шт, Закрытый аккумуляторный блок, Вес нетто: 34,55 кг, Размер в см.: 19,7*59,7*12,2</t>
  </si>
  <si>
    <t>APCRBC152</t>
  </si>
  <si>
    <t>Аккумуляторная батарея APC APCRBC152</t>
  </si>
  <si>
    <t>Батарея, APC, APCRBC152, Свинцово-кислотная 12Вх5Ач *8шт, Закрытый аккумуляторный блок, Вес нетто: 15,29 кг, Размер в см.: 21*76,2*7,6</t>
  </si>
  <si>
    <t>3258C003</t>
  </si>
  <si>
    <t>Протяжный Сканер Canon imageFORMULA DR-C225 II</t>
  </si>
  <si>
    <t>Протяжный сканер, Canon, imageFORMULA DR-C225 II, 3258C003, 600 x 600 DPI, USB2.0, 45 листов, 25 стр/мин, 40-209 г/кв.м, длина 3000 мм, Вес:2,8 кг</t>
  </si>
  <si>
    <t>Шина для высотореза/сучкореза Greenworks 25 см</t>
  </si>
  <si>
    <t>Шина для высотореза, Greenworks, 2953907, 25 см</t>
  </si>
  <si>
    <t>Шина 20 см (8") для высотореза/сучкореза Greenworks</t>
  </si>
  <si>
    <t>Шина 20 см (8") для высотореза, Greenworks, 29497, для сучкореза</t>
  </si>
  <si>
    <t>Шина для пил Greenworks 24V/40V 30см</t>
  </si>
  <si>
    <t>Шина для пил, Greenworks, 2947007, 24V/40V, 30см.</t>
  </si>
  <si>
    <t>Садовые ножницы аккумуляторные Greenworks 3,6 V со встроенным аккумулятором 2 Aч</t>
  </si>
  <si>
    <t>Садовые ножницы аккумуляторные, Greenworks, G36HS(2903307RU), 3,6 V со встроенным аккумулятором 2 Aч., Преимущества модели Легкий вес – 0,7 кг, Лезвие с алмазной заточкой для стрижки кустов длиною 16 см и шагом среза 10 мм, Лезвие для стрижки травы шириной 8 см, Чехлы для хранения лезвий, Время автономной работы до 30 мин, Встроенный аккумулятор 3.6V, емкостью 2 Ач., Черный/зелёный</t>
  </si>
  <si>
    <t>Садовые ножницы аккумуляторные Greenworks 3,6V со встроенным аккумулятором 2Aч и телескоп. ручкой</t>
  </si>
  <si>
    <t>Садовые ножницы аккумуляторные, Greenworks, G36GS(1600207RU), 3,6V со встроенным аккумулятором 2 Aч и телескопической ручкой, Преимущества модели, Легкий вес - 0,7 кг, Лезвие с алмазной заточкой для стрижки кустов длиною 16 см и шагом среза 10 мм, Лезвие для стрижки травы шириной 8 см, Чехлы для хранения лезвий, Время автономной работы до 30 мин, Встроенный аккумулятор 3.6V, емкостью 2 Ач., Черный/зелёный</t>
  </si>
  <si>
    <t>Садовые ножницы аккумуляторные Greenworks 7,2V со встроенным аккумулятором 2 Aч и телескоп. ручкой</t>
  </si>
  <si>
    <t>Садовые ножницы аккумуляторные, Greenworks, G72GS(1600807RU), 7,2V со встроенным аккумулятором 2 Aч и телескопической ручкой, Преимущества модели Легкий вес – 0,7 кг., Лезвие с алмазной заточкой для стрижки кустов длиною 16 см и шагом среза 10 мм, Лезвие для стрижки травы шириной 8 см, Чехлы для хранения лезвий, Время автономной работы до 30 мин, Встроенный аккумулятор 7.2V, емкостью 2 Ач., Черный/зелёный</t>
  </si>
  <si>
    <t>2007707UB</t>
  </si>
  <si>
    <t>Цепная пила аккумуляторная Greenworks G24CS25K4 24V 25см c АКБ 4Ач и ЗУ</t>
  </si>
  <si>
    <t>Цепная пила аккумуляторная, Greenworks, G24CS25K4(2007707UBRU), 24V, Длина шины 25см, С АКБ 4Ач и ЗУ, Емкость аккумулятора 4 А*ч, Щёточный двигатель, 40 звеньев, Макс. скорость движения цепи 4.2 м/c, Автоматическая смазка цепи, Объём масляного бака 200 мл, Фиксатор выключателя, Чёрный/зелёный</t>
  </si>
  <si>
    <t>2007807UB</t>
  </si>
  <si>
    <t>Цепная пила аккумуляторная Greenworks 40V 30 смс 1x АКБ 4Ач и ЗУ</t>
  </si>
  <si>
    <t>Цепная пила аккумуляторная, Greenworks, G40CS30IIK4(2007807UBRU), 40V, 30 см, с 1x АКБ 4Ач и ЗУ, Платформа Greenworks 40V, Мощный щеточный двигатель, Пильная шина 305 мм , Паз пильной шины 1,1 мм , Шаг цепи 9,5 мм , Число звеньев 45, Макс. скорость движения цепи 4,2 м/с, Черный/зелёный</t>
  </si>
  <si>
    <t>2107207SA</t>
  </si>
  <si>
    <t>Триммер аккумуляторный Greenworks GD24CS30 24V 25см с 1хАКБ 2Ач и ЗУ</t>
  </si>
  <si>
    <t>Триммер аккумуляторный, Greenworks, G24LT25K2(2107207SARU), 24V, 25см, с 1хАКБ 2Ач и ЗУ, Щеточный двигатель, Нижнее расположение двигателя, Обороты без нагрузки 7500 об/мин., Ширина скашивания 25,4 cм , Диаметр лески 1.65 мм, Автоматическая подача лески, Односторонний выход лески, D-образная ручка c регулировкой угла наклона, Защитный кожух режущей части, Время автономной работы от 4 Ач до 40 минут, Чёрный/зелёный</t>
  </si>
  <si>
    <t>Цепь для высотореза/сучкореза Greenworks 25 см</t>
  </si>
  <si>
    <t>Цепь для высотореза, Greenworks, 2954007, 25 см</t>
  </si>
  <si>
    <t>Зарядное устройство Greenworks G24UC2 24V 2А</t>
  </si>
  <si>
    <t>Зарядное устройство, Greenworks, G24UC2(2946207RU), 24 V, 2А, Входное напряжение 220-240В, 50/60 Гц., Напряжение заряда АКБ 24 V, Макс. ток заряда 2 А, Индикатор состояния процесс заряда / заряд окончен / перегрев / неисправность батареи, Автоматический режим ожидания после окончания заряда АКБ, Масса без упаковки 0,22 кг, Время заряда , - АКБ ёмкостью 2.0 Ач 60 мин, - АКБ ёмкостью 4.0 Ач 120 мин, Черный/зелёный</t>
  </si>
  <si>
    <t>Зарядное устройство Greenworks 40V 2A</t>
  </si>
  <si>
    <t>Зарядное устройство, Greenworks, G40UCM2M(2946507RU), 40V, 2.0 А., Вход 220 – 240 В, 50-60 Гц, Выход 40 В, 2.0 А, Масса без упаковки 0,32 кг, Время заряда , - АКБ 2.0 Ач 60 мин , - АКБ 4 Ач 120 мин , - АКБ 5 Ач 150 мин , - АКБ 8 Ач 240 мин.,Черный/зелёный</t>
  </si>
  <si>
    <t>Быстрое зарядное устройство Greenworks 40V 5А</t>
  </si>
  <si>
    <t>Быстрое зарядное устройство, Greenworks, G40UC5(2945107RU), 40V, 5.0 А, Вход 220-240 В, 50-60 Гц, 1.5 А макс., Выход 40 В, 5.0 А, Масса без упаковки 0,68 кг, Время заряда , - АКБ 2.0 Ач 24 мин , - АКБ 4 Ач 48 мин , - АКБ 5 Ач 60 мин, - АКБ 8 Ач 96 мин.,Черный/зелёный</t>
  </si>
  <si>
    <t>Аккумулятор с USB разъемом Greenworks G24USB2 24V 2 Ач</t>
  </si>
  <si>
    <t>Аккумулятор с USB разъёмом, Greenworks, G24USB2(2939207RU), 24 V, 2 Ач, Напряжение 100% заряда 24 V, Ёмкость 2 Ач, Номинальная мощность 630 Вт, Энергоёмкость 43,2 Вт*ч, USB-A 5V – 1 A, Масса без упаковки 0,44 кг, Время заряда , - от ЗУ ток 2 А 60 мин, - от ЗУ ток 4 А 30 мин.,Черный/зелёный</t>
  </si>
  <si>
    <t>Аккумулятор Greenworks G24B4II 24V 4 Ач.</t>
  </si>
  <si>
    <t>Аккумулятор, Greenworks, G24B4II(2938407RU), 24 V, 4 Ач, Напряжение 100% заряда 24 V, Ёмкость аккумуляторного блока 4 Ач, Номинальная мощность 1000 Вт, Энергоёмкость 86,4 Вт*ч, Масса без упаковки 0,77 кг, Время заряда , - от ЗУ ток 2 А 120 мин, - от ЗУ ток 4 А 60 мин.,Черный/зелёный</t>
  </si>
  <si>
    <t>Аккумулятор с USB разъемом Greenworks G24USB4 24V 4 Ач</t>
  </si>
  <si>
    <t>Аккумулятор с USB разъёмом, Greenworks, G24USB4(2939307RU), 24 V, 4 Ач, Напряжение 100% заряда 24 V, Ёмкость 4 Ач, Номинальная мощность 860 Вт, Энергоёмкость 86,4 Вт*ч, USB-A 5V – 1 A, Масса без упаковки 0,75 кг, Время заряда , - от ЗУ ток 2 А 120 мин, - от ЗУ ток 4 А 60 мин., Черный/зелёный</t>
  </si>
  <si>
    <t>Аккумулятор с USB разъемом Greenworks 40V 2 Ач</t>
  </si>
  <si>
    <t>Аккумулятор с USB-разъемом, Greenworks, G40USB2(2939407RU), 40V, 2.0 Ач., Напряжение 100% заряда 40 В , Ёмкость аккумуляторной батареи 2.0 Ач , Энергоемкость 72 Вт*ч, Номинальная мощность 1260 Вт, USB-A 5V – 1 A, Масса без упаковки 0,82 кг, Время заряда , - от ЗУ ток 2.0 А 60 мин , - от ЗУ ток 5.0 А 24 мин., Черный/зелёный</t>
  </si>
  <si>
    <t>Мойка высокого давления электрическая Greenworks 2000 Вт 140 бар</t>
  </si>
  <si>
    <t>Мойка высокого давления электрическая, Greenworks, GPWG5II(5106607RU), 2000 Вт, 140 бар, Щеточный двигатель, Мощность 2000 Вт, Алюминиевая помпа, стальные плунжеры, Максимальное давление 140 бар, Рабочее давление 105 бар, Максимальный расход воды 420 л/ч, Бачок для моющего средства, Шланг высокого давления 7,6 м, Электрический кабель 5,8 м, Черный/зелёный</t>
  </si>
  <si>
    <t>3803107UA</t>
  </si>
  <si>
    <t>Перфоратор аккумуляторный бесщеточный Greenworks GD24SDS1K2 24V c 1хАКБ 2Ач и ЗУ в сумке</t>
  </si>
  <si>
    <t>Перфоратор аккумуляторный, Greenworks, GD24SDS1K2(3803107UARU), 24 V, Бесщеточный, c АКБ 1x2 Ач и ЗУ в сумке, Платформа POWERALL 24 V, Тип двигателя бесщёточный DigiPro, Тип патрона SDS-Plus, Тип удара пневматический, Частота вращения 0-1440 об/мин, Макс. частота ударов 4800 уд/мин, Макс. энергия единичного удара 1.2 Дж, Число режимов работы 2 , Макс. диаметр сверления, - в бетоне 12 мм, - в древесине 25 мм, - в стали 13 мм, Оптимальный диаметр сверления в бетоне 5-8 мм, Черный/зелёный</t>
  </si>
  <si>
    <t>3803007UB</t>
  </si>
  <si>
    <t>Перфоратор аккумуляторный бесщеточный Greenworks GD24SDS2K4 24V c 1хАКБ 4 Ач и ЗУ в сумке</t>
  </si>
  <si>
    <t>Перфоратор аккумуляторный Бесщеточный, Greenworks, GD24SDS2K4(3803007UBRU), 2 Дж, 24V, с АКБ 1x4 Ач и ЗУ в сумке, Платформа POWERALL 24 V, Тип двигателя бесщёточный DigiPro, Тип патрона SDS-Plus, Тип удара пневматический, Частота вращения 0-1000 об/мин, Макс. частота ударов 4500 уд/мин, Макс. энергия единичного удара 2 Дж, Число режимов работы 3 , Макс. диаметр сверления, - в бетоне 24 мм, - в древесине 32 мм, - в стали 13 мм, Черный/зелёный</t>
  </si>
  <si>
    <t>Плоскошлифовальная машина аккумуляторная Greenworks G24SS14 24 V без АКБ и ЗУ</t>
  </si>
  <si>
    <t>Плоскошлифовальная машина аккумуляторная, Greenworks, G24SS14(3100507RU), 24 V, без АКБ и ЗУ, Платформа POWERALL 24 V, Тип двигателя щёточный, Частота вращения без нагрузки 5500 об/мин, Частота колебаний 11000 /мин, Колебательный контур 1,6 мм, Размер шлифовальная подошвы 115 x 140 мм, Крепление абразивного листа зажим-фиксатор, Мешок-пылесборник в комплекте, Черный/зелёный</t>
  </si>
  <si>
    <t>Ленточная шлифовальная машина бесщеточная аккумуляторная Greenworks G24BS 24 V без АКБ и ЗУ</t>
  </si>
  <si>
    <t>Ленточная шлифовальная машина Бесщеточная аккумуляторная, Greenworks, G24BS(3100607RU), 24 V, без АКБ и ЗУ, Платформа POWERALL 24 V, Тип двигателя бесщёточный DigiPro, Длина шлифовальной ленты 457 мм, Ширина шлифовальной ленты 76 мм, Площадь рабочей поверхности 105 см2, Скорость движения ленты 259 м/мин, Черный/зелёный</t>
  </si>
  <si>
    <t>Источник бесперебойного питания, Schneider Electric, Easy UPS SRVS2KIL, Комплект: SRVSPM2KIL-1шт, SRVS72BP-9A-1шт, Онлайн, Мощность 2000ВА/1600Вт, Напольный, 230В, Вых: 4x IEC C13, Intelligent Card Slot, LCD, Extended Runtime, Бат.блок: SRVS72BP-9A, Чёрный</t>
  </si>
  <si>
    <t>Сетевая карта управления ИБП, APC, AP9544, Внутренняя установка, для Easy UPS 1-Phase, Поддержка Modbus TCP/IP</t>
  </si>
  <si>
    <t>ОКЛ-8(G.652.D)-Т/С 2,7 кН</t>
  </si>
  <si>
    <t>Кабель оптоволоконный ОКЛ-8(G.652.D)-Т/С 2,7 кН</t>
  </si>
  <si>
    <t xml:space="preserve">ОКГ-0,22-4П 3,1 кН </t>
  </si>
  <si>
    <t>Кабель оптоволоконный ОКГ-0,22-4П 3,1 кН</t>
  </si>
  <si>
    <t xml:space="preserve">ОКГ-0,22-8П 3,1 кН </t>
  </si>
  <si>
    <t>Кабель оптоволоконный ОКГ-0,22-8П 3,1 кН</t>
  </si>
  <si>
    <t xml:space="preserve">ОКГ-0,22-16П 3,1 кН </t>
  </si>
  <si>
    <t>Кабель оптоволоконный ОКГ-0,22-16П 3,1 кН</t>
  </si>
  <si>
    <t xml:space="preserve">ОКГ-0,22-24П 3,1 кН </t>
  </si>
  <si>
    <t>Кабель оптоволоконный ОКГ-0,22-24П 3,1 кН</t>
  </si>
  <si>
    <t xml:space="preserve">ОКГ-0,22-32П 3,1 кН </t>
  </si>
  <si>
    <t>Кабель оптоволоконный ОКГ-0,22-32П 3,1 кН</t>
  </si>
  <si>
    <t xml:space="preserve">ОКГ-0,22-48П 3,1 кН </t>
  </si>
  <si>
    <t>Кабель оптоволоконный ОКГ-0,22-48П 3,1 кН</t>
  </si>
  <si>
    <t>Кабель оптоволоконный, СКО, ОКГ-0,22-48П 3,1 кН , предназначен для прокладки в защитных пластмассовых трубах на основе модульной конструкции.</t>
  </si>
  <si>
    <t>LH50QMCEBGCXCI</t>
  </si>
  <si>
    <t>Профессиональный дисплей Samsung QM50C 50"</t>
  </si>
  <si>
    <t>Профессиональный дисплей, Samsung, QM50C, 50", LH50QMCEBGCXCI, 4K, 500 нит, 4.000:1, чёрный</t>
  </si>
  <si>
    <t>LH55QMCEBGCXCI</t>
  </si>
  <si>
    <t>Профессиональный дисплей Samsung QM55C 55"</t>
  </si>
  <si>
    <t>Профессиональный дисплей, Samsung, QM55C, 55", LH55QMCEBGCXCI, 4K, 500 нит, 4.000:1, чёрный</t>
  </si>
  <si>
    <t>LH75QMCEBGCXCI</t>
  </si>
  <si>
    <t>Профессиональный дисплей Samsung QM75C 75"</t>
  </si>
  <si>
    <t>Профессиональный дисплей, Samsung, QM75C, 75", LH75QMCEBGCXCI, 4K, 500 кд/м, 4.000:1, чёрный</t>
  </si>
  <si>
    <t>EZVIZ видеоглазок HP4 (CS-HP4-2WPFBS) черный</t>
  </si>
  <si>
    <t>L2 (CS-L2-11FCP-A0) Ezviz Замок, биометрический</t>
  </si>
  <si>
    <t>Ezviz LC3 (CS-LC3-A0-8B4WDL) WiFi Камера</t>
  </si>
  <si>
    <t>Ezviz RH1 (CS-RH1-MBK3) Пылесос</t>
  </si>
  <si>
    <t>Ezviz CS-EB350A Фильтр воздуха</t>
  </si>
  <si>
    <t>Ezviz CS-EB250A Фильтр воздуха</t>
  </si>
  <si>
    <t>XG Cube</t>
  </si>
  <si>
    <t>Компьютерный корпус XG Cube без Б/П</t>
  </si>
  <si>
    <t>Компьютерный корпус, XG, Cube, Mini-ITX, Micro-ATX , USB 2.0x1, USB 3.0x1, Высота процессорного кулера 157мм, Длина VGA до 320мм, 2*3.5"/2*2.5", Толщина 0.4мм, Без Б/П, Стекло,Черный</t>
  </si>
  <si>
    <t>Ergo 8100S</t>
  </si>
  <si>
    <t>Компьютерная мышь Genius Ergo 8100S Iron Grey</t>
  </si>
  <si>
    <t>Компьютерная мышь, Genius, Ergo 8100S, 3D, Оптическая, 1600dpi, Беcпроводная 2.4ГГц, Батарейка АА*1, Радиус действия до 10 м, Серый</t>
  </si>
  <si>
    <t>Ergo 8300S</t>
  </si>
  <si>
    <t>Компьютерная мышь Genius Ergo 8300S Iron Grey</t>
  </si>
  <si>
    <t>Ergo 8300S Black</t>
  </si>
  <si>
    <t>Компьютерная мышь Genius Ergo 8300S Black</t>
  </si>
  <si>
    <t>Компьютерная мышь, Genius, Ergo 8300S, 3D, Оптическая, 1600dpi, Беcпроводная 2.4ГГц, Встроенный аккумулятор, Черный</t>
  </si>
  <si>
    <t>Scorpion M300</t>
  </si>
  <si>
    <t>Компьютерная мышь Genius Scorpion M300</t>
  </si>
  <si>
    <t>Компьютерная мышь, Genius, Scorpion M300, RGB, Игровая, Оптическая 800-1200dpi, Проводная 1,8м, USB, Черная</t>
  </si>
  <si>
    <t>KB-7200</t>
  </si>
  <si>
    <t>Клавиатура Genius KB-7200</t>
  </si>
  <si>
    <t>Клавиатура, Genius, KB-7200, Беспроводная 2.4ГГц, Кол-во стандартных клавиш 104, Батарейки в комплекте, Размер: 435,7*140,2*23,3 мм., Анг/Рус, Защита от случайного пролива воды/кофе, Чёрный</t>
  </si>
  <si>
    <t>A68A089F9A8A06A063</t>
  </si>
  <si>
    <t>Клавиатура Varmilo Sword 68 Ariel VTP68 Varmilo MX Daisy L Switch</t>
  </si>
  <si>
    <t>DPP83_GSH_NAVY_ANSI_UA</t>
  </si>
  <si>
    <t>Клавиатура Dark Project KD83A Navy Blue</t>
  </si>
  <si>
    <t>Клавиатура, Dark Project, KD83A Navy Blue, DPP83_GSH_NAVY_ANSI_UA, TKL, Switch G3MS Sapphire, Игровая, Механическая, Подсветка RGB, Раскладка ENG/RU/UA, Синий</t>
  </si>
  <si>
    <t>FL-1000</t>
  </si>
  <si>
    <t>Стабилизатор SVC FL-1000</t>
  </si>
  <si>
    <t>Стабилизатор (AVR), SVC, FL-1000, 1000ВА/1000Вт, Диапазон работы AVR: 140-260В, Выходное напряжение: 220В +/-7%, Задержка включения, выход 2 шт Schuko, LCD-дисплей, Защита: от перегрузки, короткого замыкания, повышенной температуры, Белый</t>
  </si>
  <si>
    <t>Кабель оптоволоконный ОК-FTTx-Fr8-1,0FRP- 2х0,5FRP 9/125 1хG657A1 LSZH</t>
  </si>
  <si>
    <t>Кабель оптоволоконный, А-Оптик, АО-ОК-FTTx-Fr8-1.0FRP- 2х0.5FRP 9/125 1хG657A1 LSZH, с дополнительным несущим элементом на 1 волокно</t>
  </si>
  <si>
    <t>Чемодан NINETYGO Danube Luggage 24'' (New version) Красный</t>
  </si>
  <si>
    <t>Чемодан, NINETYGO, Danube Luggage 24'' (New version), 6941413216944, 4.2 кг, 65л, 6645.525.5 см, Красный</t>
  </si>
  <si>
    <t>Чемодан NINETYGO Kids Luggage 17'' Синий</t>
  </si>
  <si>
    <t>Чемодан, NINETYGO, Kids Luggage 17'', 6941413214643, Синий</t>
  </si>
  <si>
    <t>6413C003AA</t>
  </si>
  <si>
    <t>Широкоформатный принтер Canon imagePROGRAF GP-4600S 6413C003AA</t>
  </si>
  <si>
    <t>Широкоформатный принтер, Canon, GP-4600S, 6413C003AA, 44" 7 цветов (1118 мм, A0+), MBK/C/M/Y/O/PBK/GY, 3 ГБ, 500 ГБ HDD, Диаметр втулки: 2" (50,8 мм). 3" (76,2 мм), HP-GL/2, HP RTL, JPEG, CALS G4, USB, Wi-Fi, Ethernet, вес 122 кг</t>
  </si>
  <si>
    <t>Проводной вертикальный пылесос, Deerma, DX600, Давление 15 кПа., Объём пылесборника: 0.8 литров, Вес: 2,2 кг, Уровень шума: 75 дБ, Потребляемая мощность: 600W, Длина шнура: 4,5 м, Черный</t>
  </si>
  <si>
    <t xml:space="preserve">DX700 Pro </t>
  </si>
  <si>
    <t>Проводной вертикальный пылесос Deerma DX700 Pro Черный</t>
  </si>
  <si>
    <t>Проводной вертикальный пылесос, Deerma, DX700 Pro, Сила всасывания 15 000 Па, Объем пылесборника 0.8 мл, Длина кабеля 5 м, Потребляемая мощность 650 Вт, Уровень шума 85 дБ, Вес 2.2 кг, Черный</t>
  </si>
  <si>
    <t>XB4BL73415</t>
  </si>
  <si>
    <t>Кнопка двойная SE XB4BL73415 22мм с маркировкой</t>
  </si>
  <si>
    <t>Кнопка двойная, SE, XB4BL73415, 22мм с маркировкой</t>
  </si>
  <si>
    <t>XB4BG33</t>
  </si>
  <si>
    <t>Переключатель с ключом SE XB4BG33 2 НО 3 позиции с фиксацией</t>
  </si>
  <si>
    <t>Переключатель с ключом, SE, XB4BG33, 2 НО 3 позиции с фиксацией металл черный диаметр 22</t>
  </si>
  <si>
    <t>Розетка двойная Legrand Forix RJ 45 кат.5е IP20 накладная белый</t>
  </si>
  <si>
    <t>Розетка двойная, Legrand, 782428, Forix RJ 45 кат.5е IP20 накладная белый</t>
  </si>
  <si>
    <t>Картридж, Europrint, EPC-W1106A, Для принтеров HP Laser 107r/107a/107w/135a/135r/135w/137fnw, 1 000 страниц (А4)</t>
  </si>
  <si>
    <t>Тонер-картридж, Europrint, NPG-59/C-EXV42, Для копиров Canon iR-2002/2202, 9000 страниц.</t>
  </si>
  <si>
    <t>10000021550</t>
  </si>
  <si>
    <t>10000020137</t>
  </si>
  <si>
    <t>LB1 (CS-HAL-LB1-LWAW) Ezviz WiFi Лампа</t>
  </si>
  <si>
    <t xml:space="preserve">    HP4 (CS-HP4-2WPFBS) Ezviz WiFi Домофон</t>
  </si>
  <si>
    <t>L50MA-ARU</t>
  </si>
  <si>
    <t>Смарт телевизор Xiaomi A 2025 50" (L50MA-ARU)</t>
  </si>
  <si>
    <t>Смарт телевизор, Xiaomi, A 2025 50", L50MA-ARU, UHD (3840x2160), 60 Гц, Android, Quad A55, Mali G52 MC1, 2GB/8GB, 178/178, динамики 2x10 В, Bluetooth, Wi-Fi, HDMIx3, USB, AV, LAN, VESA 200*200, металическая рамка, черный</t>
  </si>
  <si>
    <t>L43MA-SRU</t>
  </si>
  <si>
    <t>Смарт телевизор Xiaomi A Pro 2025 43" (L43MA-SRU)</t>
  </si>
  <si>
    <t>Смарт телевизор, Xiaomi, A Pro 2025 43", L43MA-SRU, QLED, UHD (3840x2160), 60 Гц, Android, Quad A55, Mali G52 MC1, 2GB/8GB, 178/178, динамики 2x8 В, Bluetooth, Wi-Fi, HDMIx3, USB, AV, LAN, VESA 100*200, металическая рамка, черный</t>
  </si>
  <si>
    <t>Центральный процессор (CPU), Lenovo, ThinkSystem SR630 V2 Intel Xeon Silver 4310 Processor Option Kit w/o Fan, 12C, 120W, 2.1GHz, 4XG7A63425</t>
  </si>
  <si>
    <t>Адаптер А-Оптик АО-7011 FC/APC-FC/APC,SM/MM, Simplex</t>
  </si>
  <si>
    <t>Адаптер, А-Оптик, АО-7011, FC/APC-FC/APC, SM/MM, Simplex</t>
  </si>
  <si>
    <t>Адаптер SHIP S904-5 FC/APC-FC/APC SM/MM Simplex</t>
  </si>
  <si>
    <t>Адаптер, SHIP, S904-5, FC/APC-FC/APC, SM/MM, Simplex</t>
  </si>
  <si>
    <t>Адаптер А-Оптик АО-7010 FC/UPC-FC/UPC SM/MM Simplex</t>
  </si>
  <si>
    <t>Адаптер, А-Оптик, АО-7010, FC/UPC-FC/UPC SM/MM, Simplex</t>
  </si>
  <si>
    <t>Адаптер SHIP S905-1 ST/UPC-ST/UPC SM/MM Simplex</t>
  </si>
  <si>
    <t>Адаптер, SHIP, S905-1, ST/UPC-ST/UPC, SM/MM, Simplex</t>
  </si>
  <si>
    <t>DX888</t>
  </si>
  <si>
    <t>Проводной вертикальный пылесос Deerma DX888 Белый</t>
  </si>
  <si>
    <t>Проводной вертикальный пылесос, Deerma, DX888, 15000 Па, Потребляемая мощность 600 Вт, Пылесборник 0.45 л, 85 дБ, Белый</t>
  </si>
  <si>
    <t>TJ200W</t>
  </si>
  <si>
    <t>Пылесос моющий Deerma Vacuum Cleaner TJ200W Белый</t>
  </si>
  <si>
    <t>Пылесос моющий, Deerma, Vacuum Cleaner TJ200W, Сухая и влажная уборка, Резервуар для воды 6 л, Мощность всасывания 18000 Па, Уровень шума 90 дБ, Длина шнура 5 м, Телескопическая трубка, Вес 5 кг, Режим фена, Влагозащита IPX4, Белый</t>
  </si>
  <si>
    <t>КТ-2025</t>
  </si>
  <si>
    <t>Фритюрница Kitfort КТ-2025</t>
  </si>
  <si>
    <t>Фритюрница, Kitfort, КТ-2025, 3 корзины, Объем чаши 10 л, Объем корзин 2/4.7л, Длина шнура 0.93 м, Мощность 3270 Вт, Стальной</t>
  </si>
  <si>
    <t>КТ-1348-1</t>
  </si>
  <si>
    <t>Планетарный миксер Kitfort КТ-1348-1 (красный)</t>
  </si>
  <si>
    <t>Планетарный миксер, Kitfort, КТ-1348-1, (красный),Мощность 1200 Вт, Ёмкость чаши 7 л</t>
  </si>
  <si>
    <t>DEM-FD200</t>
  </si>
  <si>
    <t>Вентилятор напольный Deerma DEM-FD200 Белый</t>
  </si>
  <si>
    <t>Вентилятор напольный, Deerma, DEM-FD200, Номинальная мощность 35 Вт, Макс. скорость воздушного потока 340 м/мин, Уровень шума 30-60 дБ, Дистанционное управление, 3 скорости, Белый</t>
  </si>
  <si>
    <t>2354C001AA</t>
  </si>
  <si>
    <t>2357C001AA</t>
  </si>
  <si>
    <t>2355C001AA</t>
  </si>
  <si>
    <t>2356C001AA</t>
  </si>
  <si>
    <t>2353C001AA</t>
  </si>
  <si>
    <t>4777C001</t>
  </si>
  <si>
    <t>4776C001</t>
  </si>
  <si>
    <t>4774C001</t>
  </si>
  <si>
    <t>4773C001</t>
  </si>
  <si>
    <t>2788B002AA</t>
  </si>
  <si>
    <t>Тонер-картридж Canon C-EXV 43 Black 2788B002AA</t>
  </si>
  <si>
    <t>FL4-0150-000</t>
  </si>
  <si>
    <t>Ролик отделения Canon ROLLER, SEPARATION FL4-0150-000</t>
  </si>
  <si>
    <t>Ролик отделения, Canon, ROLLER, SEPARATION, FL4-0150-000</t>
  </si>
  <si>
    <t>3872B001AA</t>
  </si>
  <si>
    <t>Зап. часть Печатающая головка Canon PRINTHEAD PF-05 (3872B001AA)</t>
  </si>
  <si>
    <t>Зап. часть Печатающая головка, Canon, PRINTHEAD PF-05, (3872B001AA)</t>
  </si>
  <si>
    <t>5706C001AA</t>
  </si>
  <si>
    <t>Зап. часть Печатающая головка Canon PRINTHEAD PF-08 (5706C001AA)</t>
  </si>
  <si>
    <t>Зап. часть Печатающая головка, Canon, PRINTHEAD PF-08, (5706C001AA)</t>
  </si>
  <si>
    <t>FL.16G2A.PTH</t>
  </si>
  <si>
    <t>Модуль памяти, Apacer, FL.16G2A.PTH, DDR5, 16GB, DIMM &lt;PC5-38400/4800MHz&gt;</t>
  </si>
  <si>
    <t>AH5U16G52C5227BAA-1</t>
  </si>
  <si>
    <t>Модуль памяти Apacer Panther AH5U16G52C5227BAA-1 DDR5 16GB</t>
  </si>
  <si>
    <t>Модуль памяти, Apacer, Panther AH5U16G52C5227BAA-1, DDR5, 16GB, DIMM, &lt;PC5-41600/5200MHz&gt;</t>
  </si>
  <si>
    <t>AH5U32G52C5227BAA-1</t>
  </si>
  <si>
    <t>Модуль памяти Apacer Panther AH5U32G52C5227BAA-1 DDR5 32GB</t>
  </si>
  <si>
    <t>Модуль памяти, Apacer, Panther AH5U32G52C5227BAA-1, DDR5, 32GB, DIMM, &lt;PC5-41600/5200MHz&gt;</t>
  </si>
  <si>
    <t>AH5U16G56C5229BAA-1</t>
  </si>
  <si>
    <t>Модуль памяти Apacer Panther RGB AH5U16G56C5229BAA-1 DDR5 16GB</t>
  </si>
  <si>
    <t>Модуль памяти, Apacer, Panther RGB AH5U16G56C5229BAA-1, DDR5, 16GB, DIMM, &lt;PC5-44800/5600MHz&gt;</t>
  </si>
  <si>
    <t>AH5U32G52C5229BAA-1</t>
  </si>
  <si>
    <t>Модуль памяти Apacer Panther RGB AH5U32G52C5229BAA-1 DDR5 32GB</t>
  </si>
  <si>
    <t>Модуль памяти, Apacer, Panther RGB AH5U32G52C5229BAA-1, DDR5, 32GB, DIMM, &lt;PC5-41600/5200MHz&gt;</t>
  </si>
  <si>
    <t>AP1TBAS2280Q4U-1</t>
  </si>
  <si>
    <t>Твердотельный накопитель SSD Apacer AS2280Q4U 1TB</t>
  </si>
  <si>
    <t>AP2TBAS2280Q4U-1</t>
  </si>
  <si>
    <t>Твердотельный накопитель SSD Apacer AS2280Q4U 2TB</t>
  </si>
  <si>
    <t>AP1TBAS2280F4-1</t>
  </si>
  <si>
    <t>Твердотельный накопитель SSD Apacer AS2280F4 1TB</t>
  </si>
  <si>
    <t>AP2TBAS2280F4-1</t>
  </si>
  <si>
    <t>Твердотельный накопитель SSD Apacer AS2280F4 2TB</t>
  </si>
  <si>
    <t>Твердотельный накопитель SSD, Apacer, AS2280F4 AP2TBAS2280F4-1, 2TB, M.2 PCIe Gen5 x4, 12000/11800 Мб/с</t>
  </si>
  <si>
    <t>DEFENDER-WHCWW</t>
  </si>
  <si>
    <t>Компьютерный корпус XPG Defender White Без Б/П</t>
  </si>
  <si>
    <t>9H.N4ABE.A2E</t>
  </si>
  <si>
    <t>Компьютерная мышь ZOWIE EC3-CW</t>
  </si>
  <si>
    <t>Компьютерная мышь, ZOWIE, EC3-CW Wireless, 9H.N4ABE.A2E, DPI 400 / 800 / 1600 / 3200, USB 2.0 / 3.0 Plug &amp; Play, 5 кнопок,76 гр, 125 / 500 / 1000 Гц Частота отчетов, Размер Небольшая (S), Ассиметричный Эргономичный Дизайн, Беспроводная, Колесо прокрутки 24-ступенчатое, Чёрный</t>
  </si>
  <si>
    <t>L55MA-SRU</t>
  </si>
  <si>
    <t>Смарт телевизор Xiaomi A Pro 2025 55" (L55MA-SRU)</t>
  </si>
  <si>
    <t>Смарт телевизор, Xiaomi, A Pro 2025 55", L55MA-SRU, QLED, UHD (3840x2160), 60 Гц, Android, Quad A55, Mali G52 MC1, 2GB/8GB, 178/178, динамики 2x10 В, Bluetooth, Wi-Fi, HDMIx3, USB, AV, LAN, VESA 200*200, металическая рамка, черный</t>
  </si>
  <si>
    <t>L65MA-SRU</t>
  </si>
  <si>
    <t>Смарт телевизор Xiaomi A Pro 2025 65" (L65MA-SRU)</t>
  </si>
  <si>
    <t>Смарт телевизор, Xiaomi, A Pro 2025 65", L65MA-SRU, QLED, UHD (3840x2160), 60 Гц, Android, Quad A55, Mali G52 MC1, 2GB/8GB, 178/178, динамики 2x10 В, Bluetooth, Wi-Fi, HDMIx3, USBx2, AV, LAN, VESA 400*300, металическая рамка, черный</t>
  </si>
  <si>
    <t>AP64GMCSX10U8-R</t>
  </si>
  <si>
    <t>Карта памяти Apacer AP64GMCSX10U8-R 64GB с адаптером SD</t>
  </si>
  <si>
    <t>Карта памяти, Apacer, AP64GMCSX10U8-R, MicroSDXC 64GB, с адаптером SD</t>
  </si>
  <si>
    <t>AP128GMCSX10U8-R</t>
  </si>
  <si>
    <t>Карта памяти Apacer AP128GMCSX10U8-R 128GB с адаптером SD</t>
  </si>
  <si>
    <t>Карта памяти, Apacer, AP128GMCSX10U8-R, MicroSDXC 128GB, с адаптером SD</t>
  </si>
  <si>
    <t>AP256GMCSX10U8-R</t>
  </si>
  <si>
    <t>Карта памяти Apacer AP256GMCSX10U8-R 256GB с адаптером SD</t>
  </si>
  <si>
    <t>Карта памяти, Apacer, AP256GMCSX10U8-R, MicroSDXC 256GB, с адаптером SD</t>
  </si>
  <si>
    <t>AP512GMCSX10U8-R</t>
  </si>
  <si>
    <t>Карта памяти Apacer AP512GMCSX10U8-R 512GB с адаптером SD</t>
  </si>
  <si>
    <t>Карта памяти, Apacer, AP512GMCSX10U8-R, MicroSDXC 512GB, с адаптером SD</t>
  </si>
  <si>
    <t>AP64GMCSX10U7-RAGC</t>
  </si>
  <si>
    <t>Карта памяти Apacer AP64GMCSX10U7-RAGC 64GB</t>
  </si>
  <si>
    <t>Карта памяти, Apacer, AP64GMCSX10U7-RAGC, MicroSDXC 64GB</t>
  </si>
  <si>
    <t>AP128GMCSX10U7-RAGC</t>
  </si>
  <si>
    <t>Карта памяти Apacer AP128GMCSX10U7-RAGC 128GB</t>
  </si>
  <si>
    <t>Карта памяти, Apacer, AP128GMCSX10U7-RAGC, MicroSDXC 128GB</t>
  </si>
  <si>
    <t>AP256GMCSX10U7-RAGC</t>
  </si>
  <si>
    <t>Карта памяти Apacer AP256GMCSX10U7-RAGC 256GB</t>
  </si>
  <si>
    <t>Карта памяти, Apacer, AP256GMCSX10U7-RAGC, MicroSDXC 256GB</t>
  </si>
  <si>
    <t>AP512GMCSX10U7-RAGC</t>
  </si>
  <si>
    <t>Карта памяти Apacer AP512GMCSX10U7-RAGC 512GB</t>
  </si>
  <si>
    <t>Карта памяти, Apacer, AP512GMCSX10U7-RAGC, MicroSDXC 512GB</t>
  </si>
  <si>
    <t>AP32GEDM0D05-R</t>
  </si>
  <si>
    <t>Карта памяти Apacer AP32GEDM0D05-R 32GB с адаптером SD</t>
  </si>
  <si>
    <t>Карта памяти, Apacer, AP32GEDM0D05-R, MicroSDHC 32GB, с адаптером SD</t>
  </si>
  <si>
    <t>AP64GEDM1D05-R</t>
  </si>
  <si>
    <t>Карта памяти Apacer AP64GEDM1D05-R 64GB с адаптером SD</t>
  </si>
  <si>
    <t>Карта памяти, Apacer, AP64GEDM1D05-R, MicroSDXC 64GB, с адаптером SD</t>
  </si>
  <si>
    <t>AP128GEDM1D05-R</t>
  </si>
  <si>
    <t>Карта памяти Apacer AP128GEDM1D05-R 128GB с адаптером SD</t>
  </si>
  <si>
    <t>Карта памяти, Apacer, AP128GEDM1D05-R, MicroSDXC 128GB, с адаптером SD</t>
  </si>
  <si>
    <t>AP256GEDM1D05-R</t>
  </si>
  <si>
    <t>Карта памяти Apacer AP256GEDM1D05-R 256GB с адаптером SD</t>
  </si>
  <si>
    <t>Карта памяти, Apacer, AP256GEDM1D05-R, MicroSDXC 256GB, с адаптером SD</t>
  </si>
  <si>
    <t>AP500GAS721B-1</t>
  </si>
  <si>
    <t>Внешний SSD диск Apacer 500GB AS721 Черный</t>
  </si>
  <si>
    <t>Внешний SSD диск, Apacer, AS721, AP500GAS721B-1, 500GB, Type-C, Черный</t>
  </si>
  <si>
    <t>AP1TBAS721B-1</t>
  </si>
  <si>
    <t>Внешний SSD диск Apacer 1TB AS721 Черный</t>
  </si>
  <si>
    <t>Внешний SSD диск, Apacer, AS721, AP1TBAS721B-1, 1TB, USB-C, Черный</t>
  </si>
  <si>
    <t>AP512GAS722B-1</t>
  </si>
  <si>
    <t>Внешний SSD диск Apacer 512GB AS722 Черный</t>
  </si>
  <si>
    <t>Внешний SSD диск, Apacer, AS722, AP512GAS722B-1, 512GB, Type-C, Черный</t>
  </si>
  <si>
    <t>AP1TBAS722B-1</t>
  </si>
  <si>
    <t>Внешний SSD диск Apacer 1TB AS722 Черный</t>
  </si>
  <si>
    <t>Внешний SSD диск, Apacer, AS722, AP1TBAS722B-1, 1TB, Type-C, Черный</t>
  </si>
  <si>
    <t>AP1TBAC237B-1</t>
  </si>
  <si>
    <t>Внешний жёсткий диск Apacer 1TB 2.5" AC237 Чёрный</t>
  </si>
  <si>
    <t>Внешний жёсткий диск, Apacer, AC237, AP1TBAC237B-1, 1TB, 2.5", USB 3.2, Чёрный</t>
  </si>
  <si>
    <t>AP1TBAC237U-1</t>
  </si>
  <si>
    <t>Внешний жёсткий диск Apacer 1TB 2.5" AC237 Синий</t>
  </si>
  <si>
    <t>Внешний жёсткий диск, Apacer, AC237, AP1TBAC237U-1, 1TB, 2.5", USB 3.2, Синий</t>
  </si>
  <si>
    <t>AP1TBAC237R-1</t>
  </si>
  <si>
    <t>Внешний жёсткий диск Apacer 1TB 2.5" AC237 Красный</t>
  </si>
  <si>
    <t>Внешний жёсткий диск, Apacer, AC237, AP1TBAC237R-1, 1TB, 2.5", USB 3.2, Красный</t>
  </si>
  <si>
    <t>AP2TBAC237B-1</t>
  </si>
  <si>
    <t>Внешний жёсткий диск Apacer 2TB 2.5" AC237 Чёрный</t>
  </si>
  <si>
    <t>Внешний жёсткий диск, Apacer, AC237, AP2TBAC237B-1, 2TB, 2.5", USB 3.2, Черный</t>
  </si>
  <si>
    <t>AP2TBAC237U-1</t>
  </si>
  <si>
    <t>Внешний жёсткий диск Apacer 2TB 2.5"AC237 Синий</t>
  </si>
  <si>
    <t>Внешний жёсткий диск, Apacer, AC237, AP2TBAC237U-1, 2TB, 2.5", USB 3.2, Синий</t>
  </si>
  <si>
    <t>AP2TBAC237R-1</t>
  </si>
  <si>
    <t>Внешний жёсткий диск Apacer 2TB 2.5" AC237 Красный</t>
  </si>
  <si>
    <t>Внешний жёсткий диск, Apacer, AC237, AP2TBAC237R-1, 2TB, 2.5", USB 3.2, Красный</t>
  </si>
  <si>
    <t>AP4TBAC237B-1</t>
  </si>
  <si>
    <t>Внешний жёсткий диск Apacer 4TB 2.5" AC237 Чёрный</t>
  </si>
  <si>
    <t>Внешний жёсткий диск, Apacer, AC237, AP4TBAC237B-1, 4TB, 2.5", USB 3.2, Черный</t>
  </si>
  <si>
    <t>AP5TBAC237B-1</t>
  </si>
  <si>
    <t>Внешний жёсткий диск Apacer 5TB 2.5" AC237 Чёрный</t>
  </si>
  <si>
    <t>Внешний жёсткий диск, Apacer, AC237, AP5TBAC237B-1, 5TB, 2.5", USB 3.2, Черный</t>
  </si>
  <si>
    <t>AP1TBAC533B-1</t>
  </si>
  <si>
    <t>Внешний жёсткий диск Apacer 1TB 2.5" AC533 Чёрный</t>
  </si>
  <si>
    <t>Внешний жёсткий диск, Apacer, AC533, AP1TBAC533B-1, 1TB, 2.5", USB 3.2, Черный</t>
  </si>
  <si>
    <t>AP1TBAC533R-1</t>
  </si>
  <si>
    <t>Внешний жёсткий диск Apacer 1TB 2.5 AC533 Красный</t>
  </si>
  <si>
    <t>Внешний жёсткий диск, Apacer, AC533, AP1TBAC533R-1, 1TB, 2.5", USB 3.2, Красный</t>
  </si>
  <si>
    <t>AP1TBAC533U-1</t>
  </si>
  <si>
    <t>Внешний жёсткий диск Apacer 1TB 2.5" AC533 Синий</t>
  </si>
  <si>
    <t>Внешний жёсткий диск, Apacer, AC533, AP1TBAC533U-1, 1TB, 2.5", USB 3.2, Синий</t>
  </si>
  <si>
    <t>AP2TBAC533B-1</t>
  </si>
  <si>
    <t>Внешний жёсткий диск Apacer 2TB 2.5" AC533 Чёрный</t>
  </si>
  <si>
    <t>Внешний жёсткий диск, Apacer, AC533, AP2TBAC533B-1, 2TB, 2.5", USB 3.2, Черный</t>
  </si>
  <si>
    <t>AP2TBAC533R-1</t>
  </si>
  <si>
    <t>Внешний жёсткий диск Apacer 2TB 2.5" AC533 Красный</t>
  </si>
  <si>
    <t>Внешний жёсткий диск, Apacer, AC533, AP2TBAC533R-1, 2TB, 2.5", USB 3.2, Красный</t>
  </si>
  <si>
    <t>AP2TBAC533U-1</t>
  </si>
  <si>
    <t>Внешний жёсткий диск Apacer 2TB 2.5" AC533 Синий</t>
  </si>
  <si>
    <t>Внешний жёсткий диск, Apacer, AC533, AP2TBAC533U-1, 2TB, 2.5", USB 3.2, Синий</t>
  </si>
  <si>
    <t>AP4TBAC533B-1</t>
  </si>
  <si>
    <t>Внешний жёсткий диск Apacer 4TB 2.5" AC533 Чёрный</t>
  </si>
  <si>
    <t>Внешний жёсткий диск, Apacer, AC533, AP4TBAC533B-1, 4TB, 2.5", USB 3.2, Черный</t>
  </si>
  <si>
    <t>AP5TBAC533B-1</t>
  </si>
  <si>
    <t>Внешний жёсткий диск Apacer 5TB 2.5" AC533 Чёрный</t>
  </si>
  <si>
    <t>Внешний жёсткий диск, Apacer, AC533, AP5TBAC533B-1, 5TB, 2.5", USB 3.2, Черный</t>
  </si>
  <si>
    <t>4X77A77495</t>
  </si>
  <si>
    <t>Модуль памяти Lenovo ThinkSystem 16GB TruDDR4 3200MHz (2Rx8, 1.2V) ECC UDIMM 4X77A77495</t>
  </si>
  <si>
    <t>Модуль памяти, Lenovo, ThinkSystem 16GB, TruDDR4, 3200MHz (2Rx8, 1.2V), ECC UDIMM, 4X77A77495</t>
  </si>
  <si>
    <t>4XB7A74951</t>
  </si>
  <si>
    <t>Блок распределения питания Legrand 9 розеток 2К+З - немецкий стандарт 3м.220 в.</t>
  </si>
  <si>
    <t>Блок распределения питания, Legrand, 646812, 9 розеток 2К+З - немецкий стандарт 3м.220 в.</t>
  </si>
  <si>
    <t>Фотопринтер, Canon, SELPHY SQUARE QX10, Pink, 4109C009AA, 287x287 dpi, термическая сублимация, Wi-Fi, USB-B/A, розовый</t>
  </si>
  <si>
    <t>Компактный фотопринтер, Canon SELPHY CP1500 Black, 5539C008AA, 300x300 dpi, термическая сублимация, USB/Wi-Fi, чёрный</t>
  </si>
  <si>
    <t>Компактный фотопринтер, Canon SELPHY CP1500 White, 5540C010AA, 300x300 dpi, термическая сублимация, USB/Wi-Fi, белый</t>
  </si>
  <si>
    <t>Весы Tefal PP1300V0</t>
  </si>
  <si>
    <t>Весы, Tefal, PP1300V0, Закаленное стекло, ЖК дисплей 60 х 30 мм, Ультра-тонкая платформа 22 мм, Устойчивая платформа 280 х 280 мм, Максимальный вес 150 кг, Шаг измерений 100 г, Литиевая батарейка 3 В, Чёрный</t>
  </si>
  <si>
    <t>Весы Tefal PP1501V0</t>
  </si>
  <si>
    <t>Весы, Tefal, PP1501V0, Дисплей с подсветкой, Предел взвешивания 160 кг, Шаг измерений 100 г, Ультратонкий дизайн, Автоматическое включение, Платформа из закаленного стекла, Батарейки в комплекте, Размер 31 x 31 см, Белый</t>
  </si>
  <si>
    <t>Чёрный</t>
  </si>
  <si>
    <t>Ezviz T30 (CS-T30-10B-EU) WiFi Розетка</t>
  </si>
  <si>
    <t>AORUS CO49DQ EK</t>
  </si>
  <si>
    <t>Монитор 49" Gigabyte AORUS CO49DQ EK</t>
  </si>
  <si>
    <t>L65MA-ARU</t>
  </si>
  <si>
    <t>Смарт телевизор Xiaomi A 2025 65" (L65MA-ARU)</t>
  </si>
  <si>
    <t>Смарт телевизор, Xiaomi, A 2025 65", L65MA-ARU, UHD (3840x2160), 60 Гц, Android, Quad A55, Mali G52 MC1, 2GB/8GB, 178/178, динамики 2x10 В, Bluetooth, Wi-Fi, HDMIx3, USBx2, AV, LAN, VESA 400*300, металическая рамка, черный</t>
  </si>
  <si>
    <t>LR03 Superlife</t>
  </si>
  <si>
    <t>Батарейка VARTA Superlife (Super Heavy Duty) Micro 1.5V - LR03/AAA 4 шт. в плёнке</t>
  </si>
  <si>
    <t>Батарейка, VARTA, LR03 Superlife (Super Heavy Duty) , AAA, 1.5 V, 4 шт., в плёнке</t>
  </si>
  <si>
    <t>SG3428XF</t>
  </si>
  <si>
    <t>Коммутатор TP-Link SG3428XF</t>
  </si>
  <si>
    <t>Коммутатор, TP-Link, SG3428XF, JetStream управляемый коммутатор уровня 2+ на 20 гигабитных портов SFP, 4 порта SFP+ 10 Гбит/с и 4 комбинированных порта SFP/RJ45</t>
  </si>
  <si>
    <t>SG3452</t>
  </si>
  <si>
    <t>Коммутатор TP-Link SG3452</t>
  </si>
  <si>
    <t>Коммутатор, TP-Link, SG3452, 19-дюймовый стоечный, 48 портов 10/100/1000M RJ-45 + 4 порта SFP, Управляемый L2+, Корпус металл, 1U</t>
  </si>
  <si>
    <t>SG3452X</t>
  </si>
  <si>
    <t>Коммутатор TP-Link SG3452X</t>
  </si>
  <si>
    <t>Коммутатор, TP-Link, SG3452X, Управляемый L2+, 48 портов 10/100/1000M RJ-45 + 4 порта SFP+, 1U</t>
  </si>
  <si>
    <t>SX3016F</t>
  </si>
  <si>
    <t>Коммутатор TP-Link SX3016F</t>
  </si>
  <si>
    <t>Коммутатор, TP-Link, SX3016F, JetStream, управляемый L2+, 16 портов SFP+ 10GE</t>
  </si>
  <si>
    <t>SG3428X</t>
  </si>
  <si>
    <t>Коммутатор TP-Link SG3428X</t>
  </si>
  <si>
    <t>Коммутатор, TP-Link, SG3428X, JetStream 24портовый гигабитный управляемый уровня 2+ с 4 SFP+ слотами 10GE</t>
  </si>
  <si>
    <t>SG2428P</t>
  </si>
  <si>
    <t>Коммутатор TP-Link SG2428P</t>
  </si>
  <si>
    <t>Коммутатор, TP-Link, SG2428P, JetStream гигабитный Smart коммутатор на 24 порта PoE+ и 4 SFPслота, Управляемый, РоЕ 250W</t>
  </si>
  <si>
    <t>SG2210P</t>
  </si>
  <si>
    <t>Коммутатор TP-Link SG2210P</t>
  </si>
  <si>
    <t>Коммутатор, TP-Link, SG2210P, JetStream гигабитный 8-портовый Smart коммутатор PoE (61 Вт) с 2 SFP-слотами. Управляемый</t>
  </si>
  <si>
    <t>SG3428MP</t>
  </si>
  <si>
    <t>Коммутатор TP-Link SG3428MP</t>
  </si>
  <si>
    <t>SG3428XMP</t>
  </si>
  <si>
    <t>Коммутатор TP-Link SG3428XMP</t>
  </si>
  <si>
    <t>Коммутатор, TP-Link, SG3428XMP, JetStream, управляемый L2+, 24 порта 10/100/1000T, 4 SFP+ слота 10GE, PoE+ бюджет 384Вт</t>
  </si>
  <si>
    <t>DH-IS4210-8GT-120</t>
  </si>
  <si>
    <t>Коммутатор Dahua DH-IS4210-8GT-120</t>
  </si>
  <si>
    <t>SM5110-SR</t>
  </si>
  <si>
    <t>Трансивер TP-Link SM5110-SR</t>
  </si>
  <si>
    <t>SM5110-LR</t>
  </si>
  <si>
    <t>Трансивер TP-Link SM5110-LR</t>
  </si>
  <si>
    <t>Трансивер, TP-Link, SM5110-LR, 10GBase-LR SFP+ LC, 10 км, SM</t>
  </si>
  <si>
    <t>POE150S</t>
  </si>
  <si>
    <t>PoE-инжектор TP-Link POE150S</t>
  </si>
  <si>
    <t>POE170S</t>
  </si>
  <si>
    <t>PoE-инжектор TP-Link POE170S</t>
  </si>
  <si>
    <t>PoE-инжектор, TP-Link, POE170S, 2 порта 10/100/1000 Мбит/с, 802.3af/at/bt, мощность до 60 Вт</t>
  </si>
  <si>
    <t>Проводной вертикальный пылесос, Kitfort, КТ-586-1, Сухая уборка, Тип пылесборника контейнер, Фильтр тонкой очистки, Объем пылесборника 1.2 л, Мощность 600 Вт, Уровень шума 75 дБ, Длина шнура 5м, Белый/Бирюзовый</t>
  </si>
  <si>
    <t>Робот-пылесос, Xiaomi, Robot Vacuum E10/B112 (BHR6783EU), в комплекте блок питания и зарядная станция CDZB112, Гироскоп навигация, Функция влажной уборки, Аккумулятор 2600 мАч, 4000 Па, Не для уборки коврового покрытия, Белый</t>
  </si>
  <si>
    <t>Аэрогриль, Kitfort, КТ-2225, Мощность 1000 Вт, Объем чаши 1.9л, 6 автоматических программ, Температура нагрева 80-200 °C, Длина шнура 0.7м, Сенсорное управление, Таймер 60 мин, Дисплей, Черный</t>
  </si>
  <si>
    <t>Сушилка для овощей и фруктов, Kitfort, КТ-1951, Мощность 1000 Вт, 12 поддонов, Температура сушки 30-90°C, Длина шнура 1м, Сенсорное управление, Таймер, Стальной</t>
  </si>
  <si>
    <t>Выключатель одноклавишный Niloe Step 10А авт.клеммы Белый</t>
  </si>
  <si>
    <t>Выключатель одноклавишный, Legrand Niloe Step, 863101, 10А авт.кл. Белый</t>
  </si>
  <si>
    <t>Выключатель трехклавишный Niloe Step 20А винт.клеммы Белый</t>
  </si>
  <si>
    <t>Выключатель трехклавишный, Legrand Niloe Step, 863103, 20А винт.кл. Белый</t>
  </si>
  <si>
    <t>Выключатель двухклавишный Niloe Step 10А авт.клеммы Белый</t>
  </si>
  <si>
    <t>Выключатель двухклавишный, Legrand Niloe Step, 863105, 10А авт.кл. Белый</t>
  </si>
  <si>
    <t>Переключатель одноклавишный Niloe Step 10А авт.клеммы Белый</t>
  </si>
  <si>
    <t>Переключатель одноклавишный, Legrand Niloe Step, 863106, 10А авт.кл. Белый</t>
  </si>
  <si>
    <t>Переключатель одноклавишный крестовой Niloe Step 10А винт.клеммы Белый</t>
  </si>
  <si>
    <t>Переключатель одноклавишный крестовой, Legrand Niloe Step, 863107, 10А винт.кл. Белый</t>
  </si>
  <si>
    <t>Розетка 2К+З Niloe Step 16А 250 В винт. клеммы Белый</t>
  </si>
  <si>
    <t>Розетка 2К+З, Legrand Niloe Step, 863121, 16А 250 В винт. Кл. Белый</t>
  </si>
  <si>
    <t>Розетка 2К+З Niloe Step 16А 250 В с з/ш с крышкой IP44 авт. клеммы Белый</t>
  </si>
  <si>
    <t>Розетка 2К+З, Legrand Niloe Step, 863123, 16А 250 В с з/ш с крышкой IP44 авт. клеммы Белый</t>
  </si>
  <si>
    <t>Розетка TV "звезда" Niloe Step Белый</t>
  </si>
  <si>
    <t>Розетка TV "звезда", Legrand Niloe Step, 863174, Белый</t>
  </si>
  <si>
    <t>Рамка 1-постовая Niloe Step Белый</t>
  </si>
  <si>
    <t>Рамка 1-постовая, Legrand Niloe Step, 863191, Белый</t>
  </si>
  <si>
    <t>Рамка 2-постовая Niloe Step Белый</t>
  </si>
  <si>
    <t>Рамка 2-постовая, Legrand Niloe Step, 863192, Белый</t>
  </si>
  <si>
    <t>Рамка 3-постовая Niloe Step Белый</t>
  </si>
  <si>
    <t>Рамка 3-постовая, Legrand Niloe Step, 863193, Белый</t>
  </si>
  <si>
    <t>Рамка 4-постовая Niloe Step Белый</t>
  </si>
  <si>
    <t>Рамка 4-постовая, Legrand Niloe Step, 863194, Белый</t>
  </si>
  <si>
    <t>Рамка 5-постовая Niloe Step Белый</t>
  </si>
  <si>
    <t>Рамка 5-постовая, Legrand Niloe Step, 863195, Белый</t>
  </si>
  <si>
    <t>Выключатель одноклавишный Niloe Step 10А авт.клеммы Чёрный</t>
  </si>
  <si>
    <t>Выключатель одноклавишный, Legrand Niloe Step, 863501, 10А авт.кл. Чёрный</t>
  </si>
  <si>
    <t>Выключатель двухклавишный Niloe Step 10А авт.клеммы Чёрный</t>
  </si>
  <si>
    <t>Выключатель двухклавишный, Legrand Niloe Step, 863505, 10А авт.кл. Чёрный</t>
  </si>
  <si>
    <t>Переключатель одноклавишный Niloe Step 10А авт.клеммы Чёрный</t>
  </si>
  <si>
    <t>Переключатель одноклавишный, Legrand Niloe Step, 863506, 10А авт.кл. Чёрный</t>
  </si>
  <si>
    <t>Переключатель одноклавишный крестовой Niloe Step 10А винт.клеммы Чёрный</t>
  </si>
  <si>
    <t>Переключатель одноклавишный крестовой, Legrand Niloe Step, 863507, 10А винт.кл. Чёрный</t>
  </si>
  <si>
    <t>Переключатель двухклавишный крестовой Niloe Step 10А авт.клеммы Чёрный</t>
  </si>
  <si>
    <t>Переключатель двухклавишный крестовой, Legrand Niloe Step, 863508, 10А авт.кл. Чёрный</t>
  </si>
  <si>
    <t>Розетка 2К+З Niloe Step 16А 250 В винт. клеммы Чёрный</t>
  </si>
  <si>
    <t>Розетка 2К+З, Legrand Niloe Step, 863521, 16А 250В винт. кл. Чёрный</t>
  </si>
  <si>
    <t>Информационная розетка одинарная Niloe Step RJ45 Кат.5e UTP Чёрный</t>
  </si>
  <si>
    <t>Информационная розетка одинарная, Legrand Niloe Step, 863559, RJ45 Кат.5e UTP Чёрный</t>
  </si>
  <si>
    <t>Розетка TV "звезда" Niloe Step Чёрный</t>
  </si>
  <si>
    <t>Розетка TV "звезда", Legrand Niloe Step, 863574, Чёрный</t>
  </si>
  <si>
    <t>Рамка 1-постовая Niloe Step Чёрный</t>
  </si>
  <si>
    <t>Рамка 1-постовая, Legrand Niloe Step, 863591, Чёрный</t>
  </si>
  <si>
    <t>Рамка 2-постовая Niloe Step Чёрный</t>
  </si>
  <si>
    <t>Рамка 2-постовая, Legrand Niloe Step, 863592, Чёрный</t>
  </si>
  <si>
    <t>Рамка 3-постовая Niloe Step Чёрный</t>
  </si>
  <si>
    <t>Рамка 3-постовая, Legrand Niloe Step, 863593, Чёрный</t>
  </si>
  <si>
    <t>Рамка 4-постовая Niloe Step Чёрный</t>
  </si>
  <si>
    <t>Рамка 4-постовая, Legrand Niloe Step, 863594, Чёрный</t>
  </si>
  <si>
    <t>Рамка 5-постовая Niloe Step Чёрный</t>
  </si>
  <si>
    <t>Рамка 5-постовая, Legrand Niloe Step, 863595, Чёрный</t>
  </si>
  <si>
    <t>Выключатель одноклавишный Suno 10А 250В безвинт.зажим Белый</t>
  </si>
  <si>
    <t>Выключатель одноклавишный, Legrand Suno, 721101, 10А 250В безвинт.зажим Белый</t>
  </si>
  <si>
    <t>Переключатель Suno 10А 250В безвинт.зажим Белый</t>
  </si>
  <si>
    <t>Переключатель, Legrand Suno, 721106, 10А 250В безвинт.зажим Белый</t>
  </si>
  <si>
    <t>Розетка 2К+З Suno 16А 250В винт.зажим Белый</t>
  </si>
  <si>
    <t>Розетка 2К+З, Legrand Suno, 721125, 16А 250В винт.зажим Белый</t>
  </si>
  <si>
    <t>Розетка 2К+З Suno 16А 250В с з/ш с крышкой IP21 безвинт.зажим Белый</t>
  </si>
  <si>
    <t>Розетка 2К+З, Legrand Suno, 721127, 16А 250В с з/ш с крышкой IP21 безвинт.зажим Белый</t>
  </si>
  <si>
    <t>Розетка TV оконечная Suno 10дБ 0-862 МГц Белый</t>
  </si>
  <si>
    <t>Розетка TV оконечная, Legrand Suno, 721166, 10дБ 0-862 МГц Белый</t>
  </si>
  <si>
    <t>Информационная розетка одинарная Suno RJ45 Кат.5e UTP Белый</t>
  </si>
  <si>
    <t>Информационная розетка одинарная, Legrand Suno, 721150, RJ45 Кат.5e UTP Белый</t>
  </si>
  <si>
    <t>Информационная розетка двойная Suno RJ45 Кат.5e UTP Белый</t>
  </si>
  <si>
    <t>Информационная розетка двойная, Legrand Suno, 721151, RJ45 Кат.5e UTP Белый</t>
  </si>
  <si>
    <t>Рамка декор. универсальная 1-постовая Suno Белый</t>
  </si>
  <si>
    <t>Рамка декор. универсальная 1-постовая, Legrand Suno, 721501, Белый</t>
  </si>
  <si>
    <t>Рамка декор. универсальная 2-постовая Suno Белый</t>
  </si>
  <si>
    <t>Рамка декор. универсальная 2-постовая, Legrand Suno, 721502, Белый</t>
  </si>
  <si>
    <t>Рамка декор. универсальная 3-постовая Suno Белый</t>
  </si>
  <si>
    <t>Рамка декор. универсальная 3-постовая, Legrand Suno, 721503, Белый</t>
  </si>
  <si>
    <t>Рамка декор. универсальная 4-постовая Suno Белый</t>
  </si>
  <si>
    <t>Рамка декор. универсальная 4-постовая, Legrand Suno, 721504, Белый</t>
  </si>
  <si>
    <t>Рамка декор. универсальная 5-постовая Suno Белый</t>
  </si>
  <si>
    <t>Рамка декор. универсальная 5-постовая, Legrand Suno, 721505, Белый</t>
  </si>
  <si>
    <t>Выключатель одноклавишный Suno 10А 250В безвинт.зажим Антрацит</t>
  </si>
  <si>
    <t>Выключатель одноклавишный, Legrand Suno, 721401, 10А 250В безвинт.зажим Антрацит</t>
  </si>
  <si>
    <t>Переключатель Suno 10А 250В безвинт.зажим Антрацит</t>
  </si>
  <si>
    <t>Переключатель, Legrand Suno, 721406, 10А 250В безвинт.зажим Антрацит</t>
  </si>
  <si>
    <t>Переключатель двухклавишный Suno 10А 250В безвинт.зажим Антрацит</t>
  </si>
  <si>
    <t>Переключатель двухклавишный, Legrand Suno, 721408, 10А 250В безвинт.зажим Антрацит</t>
  </si>
  <si>
    <t>Розетка 2К+З Suno 16А 250В винт.зажим Антрацит</t>
  </si>
  <si>
    <t>Розетка 2К+З, Legrand Suno, 721425, 16А 250В винт.зажим Антрацит</t>
  </si>
  <si>
    <t>Розетка 2К+З Suno 16А 250В с з/ш с крышкой IP21 безвинт.зажим Антрацит</t>
  </si>
  <si>
    <t>Розетка 2К+З, Legrand Suno, 721427, 16А 250В с з/ш с крышкой IP21 безвинт.зажим Антрацит</t>
  </si>
  <si>
    <t>Розетка TV оконечная Suno 10дБ 0-862 МГц Антрацит</t>
  </si>
  <si>
    <t>Розетка TV оконечная, Legrand Suno, 721466, 10дБ 0-862 МГц Антрацит</t>
  </si>
  <si>
    <t>Информационная розетка одинарная Suno RJ45 Кат.5e UTP Антрацит</t>
  </si>
  <si>
    <t>Информационная розетка одинарная, Legrand Suno, 721450, RJ45 Кат.5e UTP Антрацит</t>
  </si>
  <si>
    <t>Информационная розетка двойная Suno RJ45 Кат.5e UTP Антрацит</t>
  </si>
  <si>
    <t>Информационная розетка двойная, Legrand Suno, 721451, RJ45 Кат.5e UTP Антрацит</t>
  </si>
  <si>
    <t>Рамка декор. универсальная 1-постовая Suno Антрацит</t>
  </si>
  <si>
    <t>Рамка декор. универсальная 1-постовая, Legrand Suno, 721521, Антрацит</t>
  </si>
  <si>
    <t>Рамка декор. универсальная 2-постовая Suno Антрацит</t>
  </si>
  <si>
    <t>Рамка декор. универсальная 2-постовая, Legrand Suno, 721522, Антрацит</t>
  </si>
  <si>
    <t>Рамка декор. универсальная 4-постовая Suno Антрацит</t>
  </si>
  <si>
    <t>Рамка декор. универсальная 4-постовая, Legrand Suno, 721524, Антрацит</t>
  </si>
  <si>
    <t>Рамка декор. универсальная 5-постовая Suno Антрацит</t>
  </si>
  <si>
    <t>Рамка декор. универсальная 5-постовая, Legrand Suno, 721525, Антрацит</t>
  </si>
  <si>
    <t>Кабель оптоволоконный, СКО, ОКГ-0.22-8П-2.7 кН, предназначен для прокладки в защитных пластмассовых трубах на основе модульной конструкции.</t>
  </si>
  <si>
    <t>Кабель оптоволоконный, СКО, ОКГ-0.22-8П 3.1 кН, предназначен для прокладки в защитных пластмассовых трубах на основе модульной конструкции.</t>
  </si>
  <si>
    <t>Кабель оптоволоконный, СКО, ОКГ-0.22-16П-2.7 кН, предназначен для прокладки в защитных пластмассовых трубах на основе модульной конструкции.</t>
  </si>
  <si>
    <t>Кабель оптоволоконный, СКО, ОКГ-0.22-16П 3.1 кН, предназначен для прокладки в защитных пластмассовых трубах на основе модульной конструкции.</t>
  </si>
  <si>
    <t>Кабель оптоволоконный, СКО, ОКГ-0.22-24П-2.7 кН, предназначен для прокладки в защитных пластмассовых трубах на основе модульной конструкции.</t>
  </si>
  <si>
    <t>Кабель оптоволоконный, СКО, ОКГ-0.22-24П-3.1 кН , предназначен для прокладки в защитных пластмассовых трубах на основе модульной конструкции.</t>
  </si>
  <si>
    <t>Кабель оптоволоконный, СКО, ОКГ-0.22-32П 3.1 кН , предназначен для прокладки в защитных пластмассовых трубах на основе модульной конструкции.</t>
  </si>
  <si>
    <t>Кабель оптоволоконный, СКО, ОКГ-0.22-36П-2.7 кН, предназначен для прокладки в защитных пластмассовых трубах на основе модульной конструкции.</t>
  </si>
  <si>
    <t>Кабель оптоволоконный, СКО, ОКГ-0.22-48П-2.7 кН, предназначен для прокладки в защитных пластмассовых трубах на основе модульной конструкции.</t>
  </si>
  <si>
    <t>КТ-819</t>
  </si>
  <si>
    <t>Весы Kitfort КТ-819</t>
  </si>
  <si>
    <t>EZ9D33616</t>
  </si>
  <si>
    <t>EZ9D33620</t>
  </si>
  <si>
    <t>EZ9D33625</t>
  </si>
  <si>
    <t>EZ9D33632</t>
  </si>
  <si>
    <t>EZ9R34425</t>
  </si>
  <si>
    <t>Выключатель дифференциального тока, SE, EZ9R34425, EASY9, 4P 25А 30мА</t>
  </si>
  <si>
    <t>EZ9R34440</t>
  </si>
  <si>
    <t>Выключатель дифференциального тока, SE, EZ9R34440, EASY9, 4P 40А 30мА</t>
  </si>
  <si>
    <t>R9R51440</t>
  </si>
  <si>
    <t>Выключатель дифференциального тока, SE, R9R51440, RESI9, 4P 40А 30мА</t>
  </si>
  <si>
    <t>Сетевой фильтр Legrand Премиум 694535 3x2К+З 3м</t>
  </si>
  <si>
    <t>Выключатель одноклавишный Niloe Step 10А с подстветкой авт.клеммы Белый</t>
  </si>
  <si>
    <t>Выключатель одноклавишный, Legrand Niloe Step, 863111, 10А с подстветкой авт.кл. Белый</t>
  </si>
  <si>
    <t>Выключатель двухклавишный Niloe Step 10А с подстветкой авт.клеммы Белый</t>
  </si>
  <si>
    <t>Выключатель двухклавишный, Legrand Niloe Step, 863115, 10А с подстветкой авт.кл. Белый</t>
  </si>
  <si>
    <t>Светорегулятор Niloe Step поворотный 300 Вт Белый</t>
  </si>
  <si>
    <t>Светорегулятор, Legrand Niloe Step,863152, поворотный 300 Вт Белый</t>
  </si>
  <si>
    <t>Розетка 2К Niloe Step 16А 250 В с з/ш винт. клеммы Белый</t>
  </si>
  <si>
    <t>Розетка 2К+З, Legrand Niloe Step, 863119, 16А 250 В с з/ш винт. кл. Белый</t>
  </si>
  <si>
    <t>Розетка двойная 2х2К+З Niloe Step 16А 250 В с з/ш авт. клеммы Белый</t>
  </si>
  <si>
    <t>Розетка двойная 2х2К+З, Legrand Niloe Step, 863122, 16А 250 В с з/ш авт. клеммы Белый</t>
  </si>
  <si>
    <t>Информационная розетка двойная Niloe Step 2хRJ45 Кат.5e UTP Белый</t>
  </si>
  <si>
    <t>Информационная розетка двойная, Legrand Niloe Step, 863160, 2хRJ45 Кат.5e UTP Белый</t>
  </si>
  <si>
    <t>Информационная розетка одинарная Niloe Step RJ45 Кат.6e UTP Белый</t>
  </si>
  <si>
    <t>Информационная розетка одинарная, Legrand Niloe Step, 863163, RJ45 Кат.6e UTP Белый</t>
  </si>
  <si>
    <t>Розетка USB Niloe Step Тип А+C 12Вт+15Вт 5В Белый</t>
  </si>
  <si>
    <t>Розетка USB, Legrand Niloe Step, 863140, Тип А+C 12Вт+15Вт 5В Белый</t>
  </si>
  <si>
    <t>Вывод кабеля Niloe Step с фиксатором IP21 Белый</t>
  </si>
  <si>
    <t>Вывод кабеля , Legrand Niloe Step, 863129, с фиксатором IP21 Белый</t>
  </si>
  <si>
    <t>Выключатель трехклавишный Niloe Step 10А авт.клеммы Чёрный</t>
  </si>
  <si>
    <t>Выключатель трехклавишный, Legrand Niloe Step, 863503, 20А винт.кл. Чёрный</t>
  </si>
  <si>
    <t>Выключатель одноклавишный Niloe Step 10А с подстветкой авт.клеммы Чёрный</t>
  </si>
  <si>
    <t>Выключатель двухклавишный Niloe Step 10А с подстветкой авт.клеммы Чёрный</t>
  </si>
  <si>
    <t>Розетка 2К Niloe Step 16А 250 В с з/ш винт. клеммы Чёрный</t>
  </si>
  <si>
    <t>Розетка 2К, Legrand Niloe Step, 863519, 16А 250В с з/ш винт. кл. Чёрный</t>
  </si>
  <si>
    <t>Розетка двойная 2х2К+З Niloe Step 16А 250 В с з/ш авт. клеммы Чёрный</t>
  </si>
  <si>
    <t>Розетка двойная 2х2К+З, Legrand Niloe Step, 863522, 16А 250 В с з/ш авт. кл. Чёрный</t>
  </si>
  <si>
    <t>Розетка 2К+З Niloe Step 16А 250 В с з/ш с крышкой IP44 авт. клеммы Чёрный</t>
  </si>
  <si>
    <t>Розетка 2К+З, Legrand Niloe Step, 863523, 16А 250 В с з/ш с крышкой IP44 авт. кл. Чёрный</t>
  </si>
  <si>
    <t>Светорегулятор Niloe Step поворотный 300 Вт Чёрный</t>
  </si>
  <si>
    <t>Светорегулятор, Legrand Niloe Step,863552, поворотный 300 Вт Чёрный</t>
  </si>
  <si>
    <t>Информационная розетка двойная Niloe Step 2хRJ45 Кат.5e UTP Чёрный</t>
  </si>
  <si>
    <t>Информационная розетка двойная, Legrand Niloe Step, 863560, 2хRJ45 Кат.5e UTP Чёрный</t>
  </si>
  <si>
    <t>Информационная розетка одинарная Niloe Step RJ45 Кат.6e UTP Чёрный</t>
  </si>
  <si>
    <t>Информационная розетка одинарная, Legrand Niloe Step, 863563, RJ45 Кат.6e UTP Чёрный</t>
  </si>
  <si>
    <t>Розетка USB Niloe Step Тип А+C 12Вт+15Вт 5В Чёрный</t>
  </si>
  <si>
    <t>Розетка USB, Legrand Niloe Step, 863540, Тип А+C 12Вт+15Вт 5В Чёрный</t>
  </si>
  <si>
    <t>Вывод кабеля Niloe Step с фиксатором IP21 Чёрный</t>
  </si>
  <si>
    <t>Выключатель одноклавишный Niloe Step 10А авт.клеммы Алюминий</t>
  </si>
  <si>
    <t>Выключатель одноклавишный, Legrand Niloe Step, 863301, 10А авт.кл. Алюминий</t>
  </si>
  <si>
    <t>Выключатель двухклавишный Niloe Step 10А авт.клеммы Алюминий</t>
  </si>
  <si>
    <t>Выключатель двухклавишный, Legrand Niloe Step, 863305, 10А авт.кл. Алюминий</t>
  </si>
  <si>
    <t>Выключатель одноклавишный Niloe Step 10А с подстветкой авт.клеммы Алюминий</t>
  </si>
  <si>
    <t>Выключатель одноклавишный, Legrand Niloe Step, 863311, 10А с подстветкой авт.кл. Алюминий</t>
  </si>
  <si>
    <t>Выключатель двухклавишный Niloe Step 10А с подстветкой авт.клеммы Алюминий</t>
  </si>
  <si>
    <t>Выключатель двухклавишный, Legrand Niloe Step, 863315, 10А с подстветкой авт.кл. Алюминий</t>
  </si>
  <si>
    <t>Переключатель одноклавишный Niloe Step 10А авт.клеммы Алюминий</t>
  </si>
  <si>
    <t>Переключатель одноклавишный, Legrand Niloe Step, 863306, 10А авт.кл. Алюминий</t>
  </si>
  <si>
    <t>Переключатель одноклавишный крестовой Niloe Step 10А винт.клеммы Алюминий</t>
  </si>
  <si>
    <t>Переключатель одноклавишный крестовой, Legrand Niloe Step, 863307, 10А винт.кл. Алюминий</t>
  </si>
  <si>
    <t>Переключатель двухклавишный крестовой Niloe Step 10А авт.клеммы Алюминий</t>
  </si>
  <si>
    <t>Переключатель двухклавишный крестовой, Legrand Niloe Step, 863308, 10А авт.кл. Алюминий</t>
  </si>
  <si>
    <t>Светорегулятор Niloe Step поворотный 300 Вт Алюминий</t>
  </si>
  <si>
    <t>Светорегулятор, Legrand Niloe Step,863352, поворотный 300 Вт Алюминий</t>
  </si>
  <si>
    <t>Розетка 2К Niloe Step 16А 250 В с з/ш винт. клеммы Алюминий</t>
  </si>
  <si>
    <t>Розетка 2К+З, Legrand Niloe Step, 863319, 16А 250 В с з/ш винт. кл. Алюминий</t>
  </si>
  <si>
    <t>Розетка 2К+З Niloe Step 16А 250 В винт. клеммы Алюминий</t>
  </si>
  <si>
    <t>Розетка 2К+З, Legrand Niloe Step, 863321, 16А 250 В винт. Кл. Алюминий</t>
  </si>
  <si>
    <t>Розетка двойная 2х2К+З Niloe Step 16А 250 В с з/ш авт. клеммы Алюминий</t>
  </si>
  <si>
    <t>Розетка двойная 2х2К+З, Legrand Niloe Step, 863322, 16А 250 В с з/ш авт. клеммы Алюминий</t>
  </si>
  <si>
    <t>Информационная розетка одинарная Niloe Step RJ45 Кат.5e UTP Алюминий</t>
  </si>
  <si>
    <t>Информационная розетка одинарная, Legrand Niloe Step, 863359, RJ45 Кат.5e UTP Алюминий</t>
  </si>
  <si>
    <t>Информационная розетка двойная Niloe Step 2хRJ45 Кат.5e UTP Алюминий</t>
  </si>
  <si>
    <t>Информационная розетка двойная, Legrand Niloe Step, 863360, 2хRJ45 Кат.5e UTP Алюминий</t>
  </si>
  <si>
    <t>Информационная розетка одинарная Niloe Step RJ45 Кат.6e UTP Алюминий</t>
  </si>
  <si>
    <t>Информационная розетка одинарная, Legrand Niloe Step, 863363, RJ45 Кат.6e UTP Алюминий</t>
  </si>
  <si>
    <t>Розетка USB Niloe Step Тип А+C 12Вт+15Вт 5В Алюминий</t>
  </si>
  <si>
    <t>Розетка USB, Legrand Niloe Step, 863340, Тип А+C 12Вт+15Вт 5В Алюминий</t>
  </si>
  <si>
    <t>Вывод кабеля Niloe Step с фиксатором IP21 Алюминий</t>
  </si>
  <si>
    <t>Вывод кабеля , Legrand Niloe Step, 863329, с фиксатором IP21 Алюминий</t>
  </si>
  <si>
    <t>Розетка TV "звезда" Niloe Step Алюминий</t>
  </si>
  <si>
    <t>Розетка TV "звезда", Legrand Niloe Step, 863374, Алюминий</t>
  </si>
  <si>
    <t>Рамка 1-постовая Niloe Step Алюминий</t>
  </si>
  <si>
    <t>Рамка 1-постовая, Legrand Niloe Step, 863391, Алюминий</t>
  </si>
  <si>
    <t>Рамка 2-постовая Niloe Step Алюминий</t>
  </si>
  <si>
    <t>Рамка 2-постовая, Legrand Niloe Step, 863392, Алюминий</t>
  </si>
  <si>
    <t>Рамка 3-постовая Niloe Step Алюминий</t>
  </si>
  <si>
    <t>Рамка 3-постовая, Legrand Niloe Step, 863393, Алюминий</t>
  </si>
  <si>
    <t>Рамка 4-постовая Niloe Step Алюминий</t>
  </si>
  <si>
    <t>Рамка 4-постовая, Legrand Niloe Step, 863394, Алюминий</t>
  </si>
  <si>
    <t>Рамка 5-постовая Niloe Step Алюминий</t>
  </si>
  <si>
    <t>Рамка 5-постовая, Legrand Niloe Step, 863395, Алюминий</t>
  </si>
  <si>
    <t>Выключатель одноклавишный Niloe Step 10А авт.клеммы Сталь</t>
  </si>
  <si>
    <t>Выключатель одноклавишный, Legrand Niloe Step, 863401, 10А авт.кл. Сталь</t>
  </si>
  <si>
    <t>Выключатель двухклавишный Niloe Step 10А авт.клеммы Сталь</t>
  </si>
  <si>
    <t>Выключатель двухклавишный, Legrand Niloe Step, 863405, 10А авт.кл. Сталь</t>
  </si>
  <si>
    <t>Выключатель одноклавишный Niloe Step 10А с подстветкой авт.клеммы Сталь</t>
  </si>
  <si>
    <t>Выключатель одноклавишный, Legrand Niloe Step, 863411, 10А с подстветкой авт.кл. Сталь</t>
  </si>
  <si>
    <t>Выключатель двухклавишный Niloe Step 10А с подстветкой авт.клеммы Сталь</t>
  </si>
  <si>
    <t>Выключатель двухклавишный, Legrand Niloe Step, 863415, 10А с подстветкой авт.кл. Сталь</t>
  </si>
  <si>
    <t>Переключатель одноклавишный Niloe Step 10А авт.клеммы Сталь</t>
  </si>
  <si>
    <t>Переключатель одноклавишный, Legrand Niloe Step, 863406, 10А авт.кл. Сталь</t>
  </si>
  <si>
    <t>Переключатель одноклавишный крестовой Niloe Step 10А винт.клеммы Сталь</t>
  </si>
  <si>
    <t>Переключатель одноклавишный крестовой, Legrand Niloe Step, 863407, 10А винт.кл. Сталь</t>
  </si>
  <si>
    <t>Переключатель двухклавишный крестовой Niloe Step 10А авт.клеммы Сталь</t>
  </si>
  <si>
    <t>Переключатель двухклавишный крестовой, Legrand Niloe Step, 863408, 10А авт.кл. Сталь</t>
  </si>
  <si>
    <t>Розетка 2К Niloe Step 16А 250 В с з/ш винт. клеммы Сталь</t>
  </si>
  <si>
    <t>Розетка 2К+З, Legrand Niloe Step, 863419, 16А 250 В с з/ш винт. кл. Сталь</t>
  </si>
  <si>
    <t>Розетка 2К+З Niloe Step 16А 250 В винт. клеммы Сталь</t>
  </si>
  <si>
    <t>Розетка 2К+З, Legrand Niloe Step, 863421, 16А 250 В винт. Кл. Сталь</t>
  </si>
  <si>
    <t>Розетка 2К+З Niloe Step 16А 250 В с з/ш авт. клеммы Сталь</t>
  </si>
  <si>
    <t>Розетка 2К+З, Legrand Niloe Step, 863420, 16А 250 В с з/ш авт. клеммы Сталь</t>
  </si>
  <si>
    <t>Светорегулятор Niloe Step поворотный 300 Вт Сталь</t>
  </si>
  <si>
    <t>Светорегулятор, Legrand Niloe Step,863452, поворотный 300 Вт Сталь</t>
  </si>
  <si>
    <t>Информационная розетка одинарная Niloe Step RJ45 Кат.5e UTP Сталь</t>
  </si>
  <si>
    <t>Информационная розетка одинарная, Legrand Niloe Step, 863459, RJ45 Кат.5e UTP Сталь</t>
  </si>
  <si>
    <t>Информационная розетка двойная Niloe Step 2хRJ45 Кат.5e UTP Сталь</t>
  </si>
  <si>
    <t>Информационная розетка двойная, Legrand Niloe Step, 863460, 2хRJ45 Кат.5e UTP Сталь</t>
  </si>
  <si>
    <t>Информационная розетка одинарная Niloe Step RJ45 Кат.6e UTP Сталь</t>
  </si>
  <si>
    <t>Информационная розетка одинарная, Legrand Niloe Step, 863463, RJ45 Кат.6e UTP Сталь</t>
  </si>
  <si>
    <t>Розетка USB Niloe Step Тип А+C 12Вт+15Вт 5В Сталь</t>
  </si>
  <si>
    <t>Розетка USB, Legrand Niloe Step, 863440, Тип А+C 12Вт+15Вт 5В Сталь</t>
  </si>
  <si>
    <t>Вывод кабеля Niloe Step с фиксатором IP21 Сталь</t>
  </si>
  <si>
    <t>Вывод кабеля , Legrand Niloe Step, 863429, с фиксатором IP21 Сталь</t>
  </si>
  <si>
    <t>Розетка TV "звезда" Niloe Step Сталь</t>
  </si>
  <si>
    <t>Розетка TV "звезда", Legrand Niloe Step, 863474, Сталь</t>
  </si>
  <si>
    <t>Рамка 1-постовая Niloe Step Сталь</t>
  </si>
  <si>
    <t>Рамка 1-постовая, Legrand Niloe Step, 863491, Сталь</t>
  </si>
  <si>
    <t>Рамка 2-постовая Niloe Step Сталь</t>
  </si>
  <si>
    <t>Рамка 2-постовая, Legrand Niloe Step, 863492, Сталь</t>
  </si>
  <si>
    <t>Рамка 3-постовая Niloe Step Сталь</t>
  </si>
  <si>
    <t>Рамка 3-постовая, Legrand Niloe Step, 863493, Сталь</t>
  </si>
  <si>
    <t>Рамка 4-постовая Niloe Step Сталь</t>
  </si>
  <si>
    <t>Рамка 4-постовая, Legrand Niloe Step, 863494, Сталь</t>
  </si>
  <si>
    <t>Рамка 5-постовая Niloe Step Сталь</t>
  </si>
  <si>
    <t>Рамка 5-постовая, Legrand Niloe Step, 863495, Сталь</t>
  </si>
  <si>
    <t>Выключатель двухклавишный Suno 10А 250В безвинт.зажим Белый</t>
  </si>
  <si>
    <t>Выключатель двухклавишный, Legrand Suno, 721105, 10А 250В безвинт.зажим Белый</t>
  </si>
  <si>
    <t>Переключатель промежуточный Suno 10А 250В винт.зажим Белый</t>
  </si>
  <si>
    <t>Переключатель промежуточный, Legrand Suno, 721107, 10А 250В винт.зажим Белый</t>
  </si>
  <si>
    <t>Переключатель двухклавишный Suno 10А 250В безвинт.зажим Белый</t>
  </si>
  <si>
    <t>Переключатель двухклавишный, Legrand Suno, 721108, 10А 250В безвинт.зажим Белый</t>
  </si>
  <si>
    <t>Розетка двойная 2х2К+З Suno 16А 250В с з/ш безвинт.зажим Белый</t>
  </si>
  <si>
    <t>Розетка двойная 2х2К+З, Legrand Suno, 721126, 16А 250В с з/ш безвинт.зажим Белый</t>
  </si>
  <si>
    <t>Выключатель двухклавишный Suno 10А 250В безвинт.зажим Антрацит</t>
  </si>
  <si>
    <t>Выключатель двухклавишный, Legrand Suno, 721405, 10А 250В безвинт.зажим Антрацит</t>
  </si>
  <si>
    <t>Переключатель промежуточный Suno 10А 250В винт.зажим Антрацит</t>
  </si>
  <si>
    <t>Переключатель промежуточный, Legrand Suno, 721407, 10А 250В винт.зажим Антрацит</t>
  </si>
  <si>
    <t>Розетка двойная 2х2К+З Suno 16А 250В с з/ш безвинт.зажим Антрацит</t>
  </si>
  <si>
    <t>Розетка двойная 2х2К+З, Legrand Suno, 721426, 16А 250В с з/ш безвинт.зажим Антрацит</t>
  </si>
  <si>
    <t>Рамка декор. универсальная 3-постовая Suno Антрацит</t>
  </si>
  <si>
    <t>Рамка декор. универсальная 3-постовая, Legrand Suno, 721523, Антрацит</t>
  </si>
  <si>
    <t>Картридж Europrint EPC-106R04348 (B210/215)</t>
  </si>
  <si>
    <t>Лазерные Pantum</t>
  </si>
  <si>
    <t>Картридж, Europrint, EPC-PC211EV, Для принтеров Pantum P2200/P2207/P2507/P2500W/M6500/M6550/M6607, 1600 страниц (А4)</t>
  </si>
  <si>
    <t>Mozart 1 Pro</t>
  </si>
  <si>
    <t>Проектор портативный Wanbo Mozart 1 Pro</t>
  </si>
  <si>
    <t>Проектор портативный, Wanbo, Mozart 1 Pro, LCD, 1080p, 900 ANSI lm, 3000:1, Android 11.0, Auto Focus, 20000 часов, 2+16G, Wi-Fi 6, Bluetooth 5.0, HDMI*1, USB*2, 3.5mm, DC*1, 8W*2, синий</t>
  </si>
  <si>
    <t>Crystal Z1 Black</t>
  </si>
  <si>
    <t>Компьютерный корпус Formula V Crystal Z1 Black без Б/П</t>
  </si>
  <si>
    <t>Компьютерный корпус, Formula V, Crystal Z1 Black, ATX/Micro ATX/Mini-ITX, USB 3.0/2.0*2, HD-Audio+Mic, Высота процессорного кулера до 165мм, Длина VGA до 300мм, 1*3.5"/2*2.5", Толщина 0,5мм, 346x212x487мм, Без Б/П, Чёрный</t>
  </si>
  <si>
    <t>Crystal Z1+ Black</t>
  </si>
  <si>
    <t>Компьютерный корпус Formula V Crystal Z1+ Black без Б/П</t>
  </si>
  <si>
    <t>FD3-BK-1F5M-3F5S</t>
  </si>
  <si>
    <t>Компьютерный корпус 1STPLAYER FD3-BK-1F5M-3F5S Black без Б/П</t>
  </si>
  <si>
    <t>T5-BK-4F2C3</t>
  </si>
  <si>
    <t>Компьютерный корпус 1STPLAYER TRILOBITE T5-BK без Б/П</t>
  </si>
  <si>
    <t>DK-3-BK-1F5M-2F5S</t>
  </si>
  <si>
    <t>Компьютерный корпус 1STPLAYER DK-3-BK Без Б/П</t>
  </si>
  <si>
    <t>DK PREMIUM PS-600AX</t>
  </si>
  <si>
    <t>Блок питания 1STPLAYER DK PREMIUM 600W Bronze</t>
  </si>
  <si>
    <t>Гарнитура, Jabra, 20797-999-999, Evolve2 Buds MS, Cradle USB-A MS, Link 380 BT adapter USB-A MS, 30 cm USB-C to USB-A cable, внутриканальные, Bluetooth ®: 5.2, стерео,IP57</t>
  </si>
  <si>
    <t>7XB7A00045</t>
  </si>
  <si>
    <t>Жесткий диск Lenovo ThinkSystem 3.5" 8TB 7.2K SAS 12Gb Hot Swap 512e HDD 7XB7A00045</t>
  </si>
  <si>
    <t>Жесткий диск, Lenovo, ThinkSystem Hot Swap HDD, 3.5", 8TB, 7.2K, SAS, 12Gb, 512e, 7XB7A00045</t>
  </si>
  <si>
    <t>7Z57A03558</t>
  </si>
  <si>
    <t>Кабель Lenovo 3m Passive 25G SFP28 DAC Cable 7Z57A03558</t>
  </si>
  <si>
    <t>Кабель, Lenovo, Passive DAC Cable, 3m, 25G, SFP28, 7Z57A03558</t>
  </si>
  <si>
    <t>4Y37A09739</t>
  </si>
  <si>
    <t>Контроллер дисков Lenovo ThinkSystem SR630/650v2 M.2 SATA 2-Bay</t>
  </si>
  <si>
    <t>Контроллер дисков, Lenovo, ThinkSystem SR630/650v2 M.2, SATA, 2-Bay</t>
  </si>
  <si>
    <t>4XC7A08276</t>
  </si>
  <si>
    <t>Сетевой адаптер Lenovo ThinkSystem QLogic QLE2772 32Gb 2-Port PCIe Fibre Channel Adapter 4XC7A08276</t>
  </si>
  <si>
    <t>Сетевой адаптер, Lenovo, ThinkSystem QLogic QLE2772, 32Gb, 2-Port, PCIe, 4XC7A08276</t>
  </si>
  <si>
    <t>4M17A61230</t>
  </si>
  <si>
    <t>Крепление батареи аварийного питания кэш-памяти Lenovo ThinkSystem 2U Supercap Holder Kit 4M17A61230</t>
  </si>
  <si>
    <t>Комплект держателей, Lenovo, ThinkSystem 2U Supercap Holder Kit, 4M17A61230</t>
  </si>
  <si>
    <t>4M17A13527</t>
  </si>
  <si>
    <t>Оптический трансивер Lenovo 10Gb iSCSI/16Gb FC Universal SFP+ Module 4M17A13527</t>
  </si>
  <si>
    <t>Оптический трансивер, Lenovo, 10Gb iSCSI/16Gb FC Universal SFP+ Module, 4M17A13527</t>
  </si>
  <si>
    <t>4L67A08366</t>
  </si>
  <si>
    <t>Кабель питания Lenovo 2.8m 10A/100-250V C13 to IEC 320-C14 Rack Power Cable 4L67A08366</t>
  </si>
  <si>
    <t>Кабель питания, Lenovo, Rack Power Cable, 2.8m, 10A, 100-250V, C13 to C14, 4L67A08366</t>
  </si>
  <si>
    <t>4F17A14488</t>
  </si>
  <si>
    <t>Вентилятор (Кулер) для корпуса Lenovo ThinkSystem V3 1U 4F17A14488</t>
  </si>
  <si>
    <t>Вентилятор (Кулер) для корпуса, Lenovo, ThinkSystem V3 1U Standard Fan Option Kit v2, 4F17A14488</t>
  </si>
  <si>
    <t>4C57A14366</t>
  </si>
  <si>
    <t>Трансивер, BDCOM, SFP+SX, SFP+, multi-mode, 10GBASE-SR, 850nm, 0,3Km, LC duplex</t>
  </si>
  <si>
    <t>Трансивер, H3C, SFP-XG-SX-MM850-E, SFP+, multi-mode, 10GBASE-SR, 850nm, 0,3Km, LC duplex</t>
  </si>
  <si>
    <t>MAF14</t>
  </si>
  <si>
    <t>Аэрогриль Xiaomi Smart Air Fryer 4.5L Белый</t>
  </si>
  <si>
    <t>Аэрогриль, Xiaomi, Smart Air Fryer 4.5L (MAF14/BHR8234EU), Объем чаши 4.5 л, Мощность 1500 Вт, Диапазон температуры 40°-220°, Конвекционный нагрев на 360, OLED дисплей, Поддержание температуры, Управление через приложение, Таймер до 24 ч, Белый</t>
  </si>
  <si>
    <t>MAF15</t>
  </si>
  <si>
    <t>Аэрогриль Xiaomi Smart Air Fryer 5.5L Белый</t>
  </si>
  <si>
    <t>Аэрогриль, Xiaomi, Smart Air Fryer 5.5L (MAF15/ BHR8238EU), Объем чаши 5.5 л, Мощность 1600 Вт, Диапазон температуры 40°-220°, Конвекционный нагрев на 360, OLED дисплей, Поддержание температуры, Управление через приложение, Таймер до 24 ч, Белый</t>
  </si>
  <si>
    <t>КТ-3239</t>
  </si>
  <si>
    <t>Фен Kitfort КТ-3239</t>
  </si>
  <si>
    <t>Фен, Kitfort, КТ-3239, 4 температурных режима, 3 скоростных режима, Генератор ионов, Длина шнура 1.6м, Мощность 2000 Вт, Чёрный</t>
  </si>
  <si>
    <t>Вывод кабеля, Legrand Niloe Step, 863529, с фиксатором IP21 Чёрный</t>
  </si>
  <si>
    <t>4X97A59826</t>
  </si>
  <si>
    <t>Комплект кабелей ThinkSystem SR630 V2 M.2 Cable Kit 4X97A59826</t>
  </si>
  <si>
    <t>Комплект кабелей, Lenovo, ThinkSystem SR630 V2 M.2 Cable Kit, 4X97A59826</t>
  </si>
  <si>
    <t>Весы, Kitfort, КТ-819, Стекло, Точность измерения (шаг деления) 100 г, Максимальная нагрузка 180 кг, Управление со смартфона, Розовый</t>
  </si>
  <si>
    <t>Твердотельный накопитель SSD Kingston SKC600MS/512G mSATA</t>
  </si>
  <si>
    <t>Твердотельный накопитель SSD, Kingston, SKC600MS/512G, 512 GB, mSATA, 550/520 Мб/с</t>
  </si>
  <si>
    <t>Mi6-EV-BK</t>
  </si>
  <si>
    <t>Компьютерный корпус 1STPLAYER MIKU Mi6-EV без Б/П</t>
  </si>
  <si>
    <t>B7-BK-4M3C4</t>
  </si>
  <si>
    <t>Компьютерный корпус 1STPLAYER BLACK.SIR B7-BK без Б/П</t>
  </si>
  <si>
    <t>Блок питания 1STPLAYER SFX 850W Gold</t>
  </si>
  <si>
    <t>Intel</t>
  </si>
  <si>
    <t>AMD</t>
  </si>
  <si>
    <t>ECC RDIMM</t>
  </si>
  <si>
    <t>ECC UDIMM</t>
  </si>
  <si>
    <t>2.5” (SFF)</t>
  </si>
  <si>
    <t>M.2</t>
  </si>
  <si>
    <t>SAS</t>
  </si>
  <si>
    <t>Сетевые адаптеры</t>
  </si>
  <si>
    <t>Storage-адаптеры</t>
  </si>
  <si>
    <t>Охлаждение</t>
  </si>
  <si>
    <t>Riser-карты, TPM, прочее</t>
  </si>
  <si>
    <t>Автоматический выключатель Legrand 27039 3П 63A DRX125 10kA термомагнитный</t>
  </si>
  <si>
    <t>Автоматический выключатель, Legrand, 27039, 3П 63A DRX125 10kA термомагнитный</t>
  </si>
  <si>
    <t>Автоматический выключатель Legrand 27008 3П 100A DRX125 10kA термомагнитный</t>
  </si>
  <si>
    <t>Автоматический выключатель, Legrand, 27008, 3П 100A DRX125 10kA термомагнитный</t>
  </si>
  <si>
    <t>Автоматический выключатель Legrand 27220 3П 63A DRX125 20kA термомагнитный</t>
  </si>
  <si>
    <t>Автоматический выключатель, Legrand, 27220, 3П 63A DRX125 20kA термомагнитный</t>
  </si>
  <si>
    <t>Автоматический выключатель Legrand 27257 3П 80A DRX125 20kA термомагнитный</t>
  </si>
  <si>
    <t>Автоматический выключатель, Legrand, 27257, 3П 80A DRX125 20kA термомагнитный</t>
  </si>
  <si>
    <t>Автоматический выключатель Legrand 27028 3П 100A DRX125 20kA термомагнитный</t>
  </si>
  <si>
    <t>Автоматический выключатель, Legrand, 27028, 3П 100A DRX125 20kA термомагнитный</t>
  </si>
  <si>
    <t>Автоматический выключатель Legrand 27221 3П 125A DRX125 20kA термомагнитный</t>
  </si>
  <si>
    <t>Автоматический выключатель, Legrand, 27221, 3П 125A DRX125 20kA термомагнитный</t>
  </si>
  <si>
    <t>Автоматический выключатель Legrand 27100 3П 125A DRX250 18kA термомагнитный</t>
  </si>
  <si>
    <t>Автоматический выключатель, Legrand, 27100, 3П 125A DRX250 18kA термомагнитный</t>
  </si>
  <si>
    <t>Автоматический выключатель Legrand 27228 3П 160A DRX250 18kA термомагнитный</t>
  </si>
  <si>
    <t>Автоматический выключатель, Legrand, 27228, 3П 160A DRX250 18kA термомагнитный</t>
  </si>
  <si>
    <t>Автоматический выключатель Legrand 27103 3П 200A DRX250 18kA термомагнитный</t>
  </si>
  <si>
    <t>Автоматический выключатель, Legrand, 27103, 3П 200A DRX250 18kA термомагнитный</t>
  </si>
  <si>
    <t>Автоматический выключатель Legrand 27105 3П 250A DRX250 18kA термомагнитный</t>
  </si>
  <si>
    <t>Автоматический выключатель, Legrand, 27105, 3П 250A DRX250 18kA термомагнитный</t>
  </si>
  <si>
    <t>Автоматический выключатель Legrand 27234 3П 320A DRX630 36kA термомагнитный</t>
  </si>
  <si>
    <t>Автоматический выключатель, Legrand, 27234, 3П 320A DRX630 36kA термомагнитный</t>
  </si>
  <si>
    <t>Автоматический выключатель Legrand 27235 3П 400A DRX630 36kA термомагнитный</t>
  </si>
  <si>
    <t>Автоматический выключатель, Legrand, 27235, 3П 400A DRX630 36kA термомагнитный</t>
  </si>
  <si>
    <t>Автоматический выключатель Legrand 27236 3П 500A DRX630 36kA термомагнитный</t>
  </si>
  <si>
    <t>Автоматический выключатель, Legrand, 27236, 3П 500A DRX630 36kA термомагнитный</t>
  </si>
  <si>
    <t>Автоматический выключатель Legrand 27237 3П 630A DRX630 36kA термомагнитный</t>
  </si>
  <si>
    <t>Автоматический выключатель, Legrand, 27237, 3П 630A DRX630 36kA термомагнитный</t>
  </si>
  <si>
    <t>Вспомогательный + сигнальный контакт Legrand 27142 DRX125/250</t>
  </si>
  <si>
    <t>Вспомогательный + сигнальный контакт, Legrand, 27142, DRX125/250</t>
  </si>
  <si>
    <t>Независимый расцепитель Legrand 27154 DRX125/250 200/227 В</t>
  </si>
  <si>
    <t>Независимый расцепитель, Legrand, 27154, DRX125/250 200/227 В</t>
  </si>
  <si>
    <t>Удлинитель Legrand стандарт 694560 3x2К+З 3м</t>
  </si>
  <si>
    <t>Сетевой фильтр Legrand 694539 6x2К+З 3м</t>
  </si>
  <si>
    <t>Сетевой фильтр Legrand комфорт 694525 4x2К+З 1,5м</t>
  </si>
  <si>
    <t>Удлинитель Legrand стандарт 694563 5x2К+З 3м</t>
  </si>
  <si>
    <t>KP-N1-BLACK</t>
  </si>
  <si>
    <t>Смарт часы Elari Watch Lite черный</t>
  </si>
  <si>
    <t>Смарт часы, Elari, Watch Lite, IPS дисплей 1.83 дюйма, Разрешение 240 х 280, Водонепроницаемые (IP68), Аккумулятор 240 мАч, Время работы до 7 дней, Черный</t>
  </si>
  <si>
    <t>KP-4GR-M-RED</t>
  </si>
  <si>
    <t>Смарт часы Elari 4GR M Red</t>
  </si>
  <si>
    <t>Смарт часы, Elari, 4GR M, IPS дисплей 1.3 дюйма, Разрешение 240 х 240, Водонепроницаемые (IP67), Аккумулятор 605 мАч, Время работы до 7 дней, Красный</t>
  </si>
  <si>
    <t>4G-W-PUR</t>
  </si>
  <si>
    <t>Смарт часы Elari 4G Wink Purple</t>
  </si>
  <si>
    <t>Смарт часы, Elari, 4G Wink, IPS дисплей 1.3 дюйма, Разрешение 240 х 240, Водонепроницаемые (IP67), Аккумулятор 605 мАч, Время работы до 7 дней, Лиловый</t>
  </si>
  <si>
    <t>KP-MB-BLK</t>
  </si>
  <si>
    <t>Смарт часы Elari KidPhone Masha and the Bear Black</t>
  </si>
  <si>
    <t>Смарт часы, Elari, KidPhone Masha and the Bear, IPS дисплей 1.7 дюйма, Разрешение 320 х 380, Водонепроницаемые (IP67), Аккумулятор 620 мАч, Время работы до 7 дней, Черный</t>
  </si>
  <si>
    <t>KP-MB-ORG</t>
  </si>
  <si>
    <t>Смарт часы Elari KidPhone Masha and the Bear Orange</t>
  </si>
  <si>
    <t>Смарт часы, Elari, KidPhone Masha and the Bear, IPS дисплей 1.7 дюйма, Разрешение 320 х 380, Водонепроницаемые (IP67), Аккумулятор 620 мАч, Время работы до 7 дней, Оранжевый</t>
  </si>
  <si>
    <t>FT-F-GREEN</t>
  </si>
  <si>
    <t>Смарт часы Elari FixiTime Fun Green</t>
  </si>
  <si>
    <t>Смарт часы, Elari, FixiTime Fun, TFT дисплей 1.44 дюйма, Разрешение 128 х 128, Водонепроницаемые (IP67), Аккумулятор 450 мАч, Время работы до 7 дней, Зеленый</t>
  </si>
  <si>
    <t>KP-N2-BLACK</t>
  </si>
  <si>
    <t>Смарт часы Elari Chrono Pro черный</t>
  </si>
  <si>
    <t>Смарт часы, Elari, Chrono Pro, AMOLED дисплей 1.43 дюйма, Разрешение 466 х 466, Водонепроницаемые (IP68), Аккумулятор 240 мАч, Время работы до 7 дней, Черный</t>
  </si>
  <si>
    <t>Сетевые</t>
  </si>
  <si>
    <t>Storage-кабели</t>
  </si>
  <si>
    <t>Питания и прочие</t>
  </si>
  <si>
    <t>КТ-5117</t>
  </si>
  <si>
    <t>Беспроводной вертикальный пылесос Kitfort КТ-5117</t>
  </si>
  <si>
    <t>Беспроводной вертикальный пылесос, Kitfort, КТ-5117, Объем пылесборника 0.5л, 2 скорости работы, Турбощетка с подсветкой, Время работы до 34 мин, Врмя зарядки 4-5ч, НЕРА-фильтр Н13, Длина шнура 1.5м, Мощность 150 Вт, Белый</t>
  </si>
  <si>
    <t>КТ-1067</t>
  </si>
  <si>
    <t>Паровая швабра Kitfort КТ-1067</t>
  </si>
  <si>
    <t>Паровая швабра, Kitfort, КТ-1067, Время нагрева 30 сек, Подача пара 26 г/мин, Объем резервуара 300 мл, Время работы 8-10 мин, Длина шнура 4.7м, Мощность 1300 Вт, Черный/Желтый</t>
  </si>
  <si>
    <t>КТ-1643</t>
  </si>
  <si>
    <t>Вафельница для бельгийских вафель Kitfort КТ-1643</t>
  </si>
  <si>
    <t>Вафельница для бельгийских вафель, Kitfort, КТ-1643, Мощность 700 Вт, Металл, Пластик, Антипригарное покрытие, Тип управления механический, Белый</t>
  </si>
  <si>
    <t>КТ-2305</t>
  </si>
  <si>
    <t>Блендер-пароварка Kitfort КТ-2305</t>
  </si>
  <si>
    <t>Блендер-пароварка, Kitfort, КТ-2305, Мощность 400 Вт, Ёмкость чаши 0,4 л, Ёмкость резервуара 0,23 л, Цвет зеленый</t>
  </si>
  <si>
    <t>КТ-6240</t>
  </si>
  <si>
    <t>Фритюрница Kitfort КТ-6240</t>
  </si>
  <si>
    <t>Фритюрница, Kitfort, КТ-6240, Объем чаши 6л, Рабочий объем чаши min 3л/ max 4 л, Объем большой корзины 4.8 л, Объем малой корзины 2.2 л, Температура 130-190°C, Длина шнура 0.9 м, Мощность 2000 Вт, Черный/Стальной</t>
  </si>
  <si>
    <t>L75MA-SRU</t>
  </si>
  <si>
    <t>Смарт телевизор Xiaomi A Pro 2025 75" (L75MA-SRU)</t>
  </si>
  <si>
    <t>Смарт телевизор, Xiaomi, A Pro 2025 75", L75MA-SRU, QLED, UHD (3840x2160), 60 Гц, Android, Quad A55, Mali G52 MC1, 2GB/8GB, 178/178, динамики 2x10 В, Bluetooth, Wi-Fi, HDMIx3, USBx2, AV, LAN, VESA 400*400, металическая рамка, черный</t>
  </si>
  <si>
    <t>CRS112-8P-4S-IN</t>
  </si>
  <si>
    <t>Коммутатор MikroTik CRS112-8P-4S-IN</t>
  </si>
  <si>
    <t>Коммутатор, MikroTik, CRS112-8P-4S-IN, Cloud Router Switch, 8 портов 10/100/1000M, Ether1-Ether8 PoE 802.3af/at, 4 порта SFP, RouterOS (5), -20°C to 60°C, desktop case</t>
  </si>
  <si>
    <t>CSS610-8G-2S+IN</t>
  </si>
  <si>
    <t>Коммутатор MikroTik CSS610-8G-2S+IN</t>
  </si>
  <si>
    <t>Коммутатор, MikroTik, CSS610-8G-2S+IN, Cloud Smart Switch, 8 портов 10/100/1000M, 2 порта SFP+, Passive PoE in, SwitchOS Lite, -40°C to 60°C, desktop case</t>
  </si>
  <si>
    <t>CRS106-1C-5S</t>
  </si>
  <si>
    <t>Коммутатор MikroTik CRS106-1C-5S</t>
  </si>
  <si>
    <t>Коммутатор, MikroTik, CRS106-1C-5S, Cloud Router Switch, 5 портов SFP, 1 порт комбо, Passive PoE in, RouterOS (5), -20°C to 70°C, plastic case</t>
  </si>
  <si>
    <t>CSS106-1G-4P-1S</t>
  </si>
  <si>
    <t>Коммутатор MikroTik CSS106-1G-4P-1S</t>
  </si>
  <si>
    <t>Коммутатор, MikroTik, CSS106-1G-4P-1S, RB260GSP, 5 портов 10/100/1000M, 2-5 Passive PoE 2A,, 1 порт SFP, Passive PoE in, SwOS, -20°C to 70°C, plastic case</t>
  </si>
  <si>
    <t>CSS106-5G-1S</t>
  </si>
  <si>
    <t>Коммутатор MikroTik CSS106-5G-1S</t>
  </si>
  <si>
    <t>Коммутатор, MikroTik, CSS106-5G-1S, RB260GS, 5 портов 10/100/1000M, 1 порт SFP, Passive PoE in, SwOS, -20°C to 70°C, plastic case</t>
  </si>
  <si>
    <t>CRS328-24P-4S+RM</t>
  </si>
  <si>
    <t>Коммутатор MikroTik CRS328-24P-4S+RM</t>
  </si>
  <si>
    <t>CRS354-48G-4S+2Q+RM</t>
  </si>
  <si>
    <t>Коммутатор MikroTik CRS354-48G-4S+2Q+RM</t>
  </si>
  <si>
    <t>Коммутатор, MikroTik, CRS354-48G-4S+2Q+RM, Cloud Router Switch , 48 портов 10/100/1000M, 4 порта SFP+, 2 порта 40G QSFP+, RouterOS (5) / SwitchOS, -20°C to 60°C, стоечный 1U</t>
  </si>
  <si>
    <t>CRS326-24G-2S+RM</t>
  </si>
  <si>
    <t>Коммутатор MikroTik CRS326-24G-2S+RM</t>
  </si>
  <si>
    <t>CRS317-1G-16S+RM</t>
  </si>
  <si>
    <t>Коммутатор MikroTik CRS317-1G-16S+RM</t>
  </si>
  <si>
    <t>Коммутатор, MikroTik, CRS317-1G-16S+RM, 16xSFP+ cages, RouterOS/SwitchOS (dual boot), Dual redundant PSU, 1U rackmount, -20°C to 60°C</t>
  </si>
  <si>
    <t>CRS326-24S+2Q+RM</t>
  </si>
  <si>
    <t>Коммутатор MikroTik CRS326-24S+2Q+RM</t>
  </si>
  <si>
    <t>Коммутатор, MikroTik, CRS326-24S+2Q+RM, 2 x 40G QSFP+ cages, 24 10G SFP+ cages, 1x LAN port for management, RouterOS/SwitchOS (dual boot), 1U rackmount enclosure, Dual redundant PSU, -20°C to 60°C</t>
  </si>
  <si>
    <t>XS+DA0003</t>
  </si>
  <si>
    <t>Кабель прямого подключения MikroTik XS+DA0003</t>
  </si>
  <si>
    <t>Кабель прямого подключения, MikroTik, XS+DA0003, SFP / SFP+ / SFP28, 1G / 10G / 25G, 3 метра</t>
  </si>
  <si>
    <t>XS+DA0001</t>
  </si>
  <si>
    <t>Кабель прямого подключения MikroTik XS+DA0001</t>
  </si>
  <si>
    <t>Кабель прямого подключения, MikroTik, XS+DA0001, SFP / SFP+ / SFP28, 1G / 10G / 25G, 1 метр</t>
  </si>
  <si>
    <t>S+AO0005</t>
  </si>
  <si>
    <t>Кабель прямого подключения MikroTik S+AO0005</t>
  </si>
  <si>
    <t>Кабель прямого подключения, MikroTik, S+AO0005, SFP+/SFP+, 10G, 5м</t>
  </si>
  <si>
    <t>RBSXTsqG-5acD</t>
  </si>
  <si>
    <t>Точка доступа MikroTik RBSXTsqG-5acD</t>
  </si>
  <si>
    <t>RBSXTG-5HPacD-SA</t>
  </si>
  <si>
    <t>Точка доступа MikroTik RBSXTG-5HPacD-SA</t>
  </si>
  <si>
    <t>Точка доступа, MikroTik, RBSXTG-5HPacD-SA, SXT SA5 ac, 802.11a/n/ac, 5GHz, 14dBi, 1 порт 10/100/1000M, Passive PoE in, RouterOS (4), -40°C to 70°C, IP54</t>
  </si>
  <si>
    <t>RBOmniTikG-5HacD</t>
  </si>
  <si>
    <t>Точка доступа MikroTik RBOmniTikG-5HacD</t>
  </si>
  <si>
    <t>Точка доступа, MikroTik, RBOmniTikG-5HacD, OmniTIK 5 ac, 802.11a/n/ac, 5GHz, 7,5dBi omni, 5 портов 10/100/1000M, Ether1 Passive PoE in, USB, RouterOS (4), -40°C to 70°C, IP54</t>
  </si>
  <si>
    <t>RBSXTsq5nD</t>
  </si>
  <si>
    <t>Точка доступа MikroTik RBSXTsq5nD</t>
  </si>
  <si>
    <t>cAPGi-5HaxD2HaxD</t>
  </si>
  <si>
    <t>Точка доступа MikroTik cAPGi-5HaxD2HaxD</t>
  </si>
  <si>
    <t>Точка доступа, MikroTik, cAPGi-5HaxD2HaxD, cAP ax, 802.11a/b/g/n/ac/ax, AX1800, 2 порта 10/100/1000M, PoE-out порт Ether2, PoE in 802.3af/at, RouterOS, -40°C to 70°C</t>
  </si>
  <si>
    <t>RB941-2nD</t>
  </si>
  <si>
    <t>Беспроводной маршрутизатор MikroTik RB941-2nD</t>
  </si>
  <si>
    <t>Беспроводной маршрутизатор, MikroTik, RB941-2nD, hAP lite, 4xLAN, 802.11b/g/n, N300, 2.4 GHz, RouterOS, desktop case, -20°C to 60°C</t>
  </si>
  <si>
    <t>RB941-2nD-TC</t>
  </si>
  <si>
    <t>Беспроводной маршрутизатор MikroTik RB941-2nD-TC</t>
  </si>
  <si>
    <t>Беспроводной маршрутизатор, MikroTik, RB941-2nD-TC, hAP lite, 4xLAN, 802.11b/g/n, N300, 2.4 GHz, RouterOS, tower case, -20°C to 60°C</t>
  </si>
  <si>
    <t>Беспроводной маршрутизатор MikroTik RB951series RB951Ui-2HnD</t>
  </si>
  <si>
    <t>Беспроводной маршрутизатор, MikroTik, RB951series RB951Ui-2HnD, RouterBOARD, 5xLAN, 2 PoE-IN Passive PoE, Ether5 PoE-out Passive PoE, 802.11b/g/n, N300, 2.4 GHz, RouterOS, desktop case, -20°C to 60°C</t>
  </si>
  <si>
    <t>RBcAP2nD</t>
  </si>
  <si>
    <t>Беспроводной маршрутизатор MikroTik RBcAP2nD</t>
  </si>
  <si>
    <t>Беспроводной маршрутизатор, MikroTik, RBcAP2nD, cAP, 1xLAN, PoE-IN 802.3af/at, 802.11b/g/n, N300, 2.4 GHz, RouterOS, -40°C to 70°C</t>
  </si>
  <si>
    <t>RBcAPGi-5acD2nD</t>
  </si>
  <si>
    <t>Беспроводной маршрутизатор MikroTik RBcAPGi-5acD2nD</t>
  </si>
  <si>
    <t>Беспроводной маршрутизатор, MikroTik, RBcAPGi-5acD2nD, cAP ac, 2xGigabit LAN, PoE-IN 802.3af/at, PoE-out Ether2 Passive PoE, 802.11a/b/g/n/ac, AС1200, RouterOS, -40°C to 50°C</t>
  </si>
  <si>
    <t>RBcAPGi-5acD2nD-XL</t>
  </si>
  <si>
    <t>Беспроводной маршрутизатор MikroTik RBcAPGi-5acD2nD-XL</t>
  </si>
  <si>
    <t>Беспроводной маршрутизатор, MikroTik, RBcAPGi-5acD2nD-XL, cAP XL ac, 2xGigabit LAN, PoE-IN 802.3af/at, PoE-out Ether2 Passive PoE, 802.11a/b/g/n/ac, AС1200, RouterOS, -40°C to 70°C</t>
  </si>
  <si>
    <t>RBcAPL-2nD</t>
  </si>
  <si>
    <t>Беспроводной маршрутизатор MikroTik RBcAPL-2nD</t>
  </si>
  <si>
    <t>Беспроводной маршрутизатор, MikroTik, RBcAPL-2nD, cAP lite, 1xLAN, PoE-IN 802.3af/at, 802.11b/g/n, N300, 2.4 GHz, RouterOS, -40°C to 70°C</t>
  </si>
  <si>
    <t>RBLHGG-60ad</t>
  </si>
  <si>
    <t>Беспроводной маршрутизатор MikroTik RBLHGG-60ad</t>
  </si>
  <si>
    <t>Беспроводной маршрутизатор, MikroTik, RBLHGG-60ad, LHG 60G, 1xGbit LAN, PoE-IN 802.3af/at, 60GHz Base Stations 2 Gbps P-to-P, RouterOS, -40°C to 70°C</t>
  </si>
  <si>
    <t>RBOmniTikPG-5HacD</t>
  </si>
  <si>
    <t>Беспроводной маршрутизатор MikroTik RBOmniTikPG-5HacD</t>
  </si>
  <si>
    <t>Беспроводной маршрутизатор, MikroTik, RBOmniTikPG-5HacD, OmniTIK 5 PoE ac, 5x Gbit LAN, 1 PoE-IN Passive PoE, Ether2-5 PoE-out 802.3af/at, USB type A, 802.11a/n/aс, 5 GHz, AC900, RouterOS, -40°C to 70°C</t>
  </si>
  <si>
    <t>RBwAPG-60ad</t>
  </si>
  <si>
    <t>Беспроводной маршрутизатор MikroTik RBwAPG-60ad</t>
  </si>
  <si>
    <t>Беспроводной маршрутизатор, MikroTik, RBwAPG-60ad, wAP 60G, 1xGbit LAN, PoE-IN 802.3af/at, 60GHz P-to-P, RouterOS, -40°C to 70°C</t>
  </si>
  <si>
    <t>RB760iGS</t>
  </si>
  <si>
    <t>Маршрутизатор MikroTik RB760iGS</t>
  </si>
  <si>
    <t>Маршрутизатор, MikroTik, RB760iGS, 5  10/100/1000 Ethernet port, 1  SFP,1  USB (тип А), 1  MicroSD</t>
  </si>
  <si>
    <t>RB750r2</t>
  </si>
  <si>
    <t>Маршрутизатор MikroTik RB750r2</t>
  </si>
  <si>
    <t>Маршрутизатор, MikroTik, RB750r2, hEX lite, 5 портов 10/100M, Passive PoE in, RouterOS (4), -40°C to 70°C, plastic case</t>
  </si>
  <si>
    <t>RB750UPr2</t>
  </si>
  <si>
    <t>Маршрутизатор MikroTik RB750UPr2</t>
  </si>
  <si>
    <t>Маршрутизатор, MikroTik, RB750UPr2, hEX PoE lite, 5 портов 10/100M, (Ether2-Ether5 Passive PoE, 2А), Passive PoE in, RouterOS (4), -40°C to 70°C, plastic case</t>
  </si>
  <si>
    <t>RB750Gr3</t>
  </si>
  <si>
    <t>Маршрутизатор индустриальный MikroTik RB750Gr3</t>
  </si>
  <si>
    <t>Маршрутизатор индустриальный, MikroTik, RB750Gr3, hEX, 5 портов 10/100/1000M, Passive PoE in, RouterOS (4), -40°C to 70°C, plastic case</t>
  </si>
  <si>
    <t>RB750P-PBr2</t>
  </si>
  <si>
    <t>Маршрутизатор MikroTik RB750P-PBr2</t>
  </si>
  <si>
    <t>Маршрутизатор, MikroTik, RB750P-PBr2, PowerBOX, 5 портов 10/100M, (Ether2-Ether5 Passive PoE, 2А), Passive PoE in, RouterOS (4), -40°C to 70°C, outdoor case</t>
  </si>
  <si>
    <t>RB960PGS</t>
  </si>
  <si>
    <t>Маршрутизатор MikroTik RB960PGS</t>
  </si>
  <si>
    <t>Маршрутизатор, MikroTik, RB960PGS, 5 портов 10/100/1000M, (Ether2-Ether5 Passive PoE, 2А), Passive PoE in, RouterOS (4), -40°C to 70°C, outdoor case</t>
  </si>
  <si>
    <t>RB4011iGS+RM</t>
  </si>
  <si>
    <t>Маршрутизатор MikroTik RB4011iGS+RM</t>
  </si>
  <si>
    <t>Маршрутизатор, MikroTik, RB4011iGS+RM, RouterBOARD, 10 портов 10/100/1000M, 1 порт SFP+, (Ether10 Passive PoE, 0,6А), Passive PoE in, RouterOS (5), -40°C to 70°C, стоечный 1U</t>
  </si>
  <si>
    <t>RB951Ui-2nD</t>
  </si>
  <si>
    <t>Маршрутизатор MikroTik RB951Ui-2nD</t>
  </si>
  <si>
    <t>Маршрутизатор, MikroTik, RB951Ui-2nD, hAP, 5 портов 10/100M (Ether5 Passive PoE), USB, Passive PoE in, 802.11b/g/n, N300, RouterOS (4), -30°C to 70°C, desktop case</t>
  </si>
  <si>
    <t>RBD53iG-5HacD2HnD</t>
  </si>
  <si>
    <t>Маршрутизатор MikroTik RBD53iG-5HacD2HnD</t>
  </si>
  <si>
    <t>CCR2004-1G-2XS-PCIe</t>
  </si>
  <si>
    <t>Маршрутизатор MikroTik CCR2004-1G-2XS-PCIe</t>
  </si>
  <si>
    <t>Маршрутизатор, MikroTik, CCR2004-1G-2XS-PCIe, 2x25G SFP28 cages, 1xGbit LAN, RouterOS, PCIe network interface, -20°C to 60°C</t>
  </si>
  <si>
    <t>КТ-2404</t>
  </si>
  <si>
    <t>Винный шкаф Kitfort KT-2404</t>
  </si>
  <si>
    <t>Винный шкаф, Kitfort, KT-2404, Вместимость 12 бутылок, 4 деревянных полки, 2 климатические зоны, Объем 33л, Уровень шума 41 дБ, Температура 7-18 °С, Климатический класс SN/N, Черный/стальной</t>
  </si>
  <si>
    <t>Картридж, Europrint, EPC-W1500A, Для принтеров HP LaserJet M111/MFP M141, 975 страниц (А4)</t>
  </si>
  <si>
    <t>ZDB020-01</t>
  </si>
  <si>
    <t>Коврик для компьютерной мыши Varmilo Black XL ZDB020-01</t>
  </si>
  <si>
    <t>Коврик для компьютерной мыши, Varmilo, Black, ZDB020-01, 900х400х3 мм, Каучук, Ткань</t>
  </si>
  <si>
    <t>ZDB029-01</t>
  </si>
  <si>
    <t>Коврик для компьютерной мыши Varmilo Summit XL ZDB029-01</t>
  </si>
  <si>
    <t>Коврик для компьютерной мыши, Varmilo, Summit, ZDB029-01, 900х400х3 мм, Каучук, Ткань, Серый</t>
  </si>
  <si>
    <t>ZDB011-01</t>
  </si>
  <si>
    <t>Коврик для компьютерной мыши Varmilo Overshadow the Flowers XL ZDB011-01</t>
  </si>
  <si>
    <t>Коврик для компьютерной мыши, Varmilo, Overshadow the Flowers, ZDB011-01, 900х400х3 мм, Каучук, Ткань</t>
  </si>
  <si>
    <t>ZDB053-01</t>
  </si>
  <si>
    <t>Коврик для компьютерной мыши Varmilo Aurora XL ZDB053-01</t>
  </si>
  <si>
    <t>Коврик для компьютерной мыши, Varmilo, Aurora, ZDB053-01, 900х400х3 мм, Каучук, Ткань, Черный</t>
  </si>
  <si>
    <t>SFP-10/25GSR-85</t>
  </si>
  <si>
    <t>Трансивер оптический FS SFP-10/25GSR-85</t>
  </si>
  <si>
    <t>S28-PC01</t>
  </si>
  <si>
    <t>Пассивный кабель FS S28-PC01 25G SFP28 1m</t>
  </si>
  <si>
    <t>Пассивный кабель, FS, S28-PC01, 25G SFP28 1m</t>
  </si>
  <si>
    <t>S28-PC02</t>
  </si>
  <si>
    <t>Пассивный кабель FS S28-PC02 25G SFP28 2m</t>
  </si>
  <si>
    <t>Пассивный кабель, FS, S28-PC02, 25G SFP28 2m</t>
  </si>
  <si>
    <t>S28-PC03</t>
  </si>
  <si>
    <t>Пассивный кабель FS S28-PC03 25G SFP28 3m</t>
  </si>
  <si>
    <t>Пассивный кабель, FS, S28-PC03, 25G SFP28 3m</t>
  </si>
  <si>
    <t>Системы хранения данных</t>
  </si>
  <si>
    <t>HDD и SSD</t>
  </si>
  <si>
    <t>PL8664UH</t>
  </si>
  <si>
    <t>Монитор iiyama PROLITE LH8664UHS-B1AG 86"</t>
  </si>
  <si>
    <t>Монитор, iiyama, LH8664UHS-B1AG, PROLITE, 86"</t>
  </si>
  <si>
    <t>LH4341UHS-B2</t>
  </si>
  <si>
    <t>Монитор iiyama PROLITE LH4341UHS-B2 43"</t>
  </si>
  <si>
    <t>Монитор, iiyama, LH4341UHS-B2, PROLITE, 43"</t>
  </si>
  <si>
    <t>PL6560U</t>
  </si>
  <si>
    <t>Монитор iiyama PROLITE LH6560UHS-B1AG 65"</t>
  </si>
  <si>
    <t>Монитор, iiyama, LH6560UHS-B1AG, PROLITE, 65"</t>
  </si>
  <si>
    <t>PL7575U</t>
  </si>
  <si>
    <t>Монитор iiyama PROLITE LH7575UHS-B1AG 75"</t>
  </si>
  <si>
    <t>Монитор, iiyama, LH7575UHS-B1AG, PROLITE, 75"</t>
  </si>
  <si>
    <t>Детская коляска Qborn MITU Folding Baby Stroller Rice Gray</t>
  </si>
  <si>
    <t>Детская коляска, Qborn, MITU, Folding Baby Stroller, Прогулочная, Складная конструкция, Защита от солнца UPF50+, Максимальная нагрузка 15кг, Бежевый</t>
  </si>
  <si>
    <t>Детская коляска Qborn MITU Folding Baby Stroller Pink</t>
  </si>
  <si>
    <t>Детская коляска, Qborn, MITU, Folding Baby Stroller, Прогулочная, Складная конструкция, Защита от солнца UPF50+, Максимальная нагрузка 15кг, Розовый</t>
  </si>
  <si>
    <t>Детская коляска Qborn Kunpeng Two-way lightweight high landscape stroller Technology gray</t>
  </si>
  <si>
    <t>Детская коляска, Qborn, Kunpeng, Two-way lightweight high landscape stroller, Прогулочная, Складная конструкция, Регулировка высоты ручки, Максимальная нагрузка 22 кг, Серый</t>
  </si>
  <si>
    <t>Светодиодный фонарь VARTA Day Light Key Chain Light</t>
  </si>
  <si>
    <t>Светодиодный фонарь, VARTA, Day Light Key Chain Light, 0,5Вт, Источник питания: 1 батарейка типа АAA в комплекте, Пластик, Чёрный</t>
  </si>
  <si>
    <t>Светодиодный фонарь VARTA LED Lipstick Light Blue</t>
  </si>
  <si>
    <t>Светодиодный фонарь, VARTA, LED Lipstick Light, Blue, 0,5Вт, Источник питания: 1 батарейка типа АAA в комплекте, Пластик, Голубой</t>
  </si>
  <si>
    <t>Светодиодный фонарь VARTA LED Lipstick Light Pink</t>
  </si>
  <si>
    <t>Светодиодный фонарь, VARTA, LED Lipstick Light, Pink, 0,5Вт, Источник питания: 1 батарейка типа АAA в комплекте, Пластик, Розовый</t>
  </si>
  <si>
    <t>Выключатель одноклавишный, Legrand Niloe Step, 863511, 10А с подстветкой авт.кл. Чёрный</t>
  </si>
  <si>
    <t>Выключатель двухклавишный, Legrand Niloe Step, 863515, 10А с подстветкой авт.кл. Чёрный</t>
  </si>
  <si>
    <t>BX2200MI-GR</t>
  </si>
  <si>
    <t>Источник бесперебойного питания APC Back-UPS BX2200MI-GR</t>
  </si>
  <si>
    <t>Источник бесперебойного питания, APC, Back-UPS BX2200MI-GR, Линейно-интерактивный, Мощность 2200ВА/1200Вт, Напольный, 230В, Вых: 4x Schuko, APCRBC177, Чёрный</t>
  </si>
  <si>
    <t>Автомобильная зарядная станция, SVC, DC GB/T - 80кВт, Мощность: 80 кВт, Вход: AC 323В-437В/Выход: DC 50В-1000В, Тип разъема для зарядки: GB/T кабель, Длина кабеля: 5 м, 8' сенсорный экран, Защита от перегрева, перегрузки, короткого замыкания, Напольное размещение, Комплект: станция - 1 шт., модули -2 шт.</t>
  </si>
  <si>
    <t>Автомобильная зарядная станция, SVC, DC GB/T - 120кВт, Мощность: 120 кВт, Вход: AC 323В-437В/Выход: DC 50В-1000В, Тип разъема для зарядки: GB/T кабель, Длина кабеля: 5 м, 8' сенсорный экран, Защита от перегрева, перегрузки, короткого замыкания, Напольное размещение, Комплект: станция - 1 шт., модули -3 шт.</t>
  </si>
  <si>
    <t>Трансивер оптический, FS, SFP-10/25GSR-85, Dual-rate 850nm 100m DOM Duplex LC/UPC MMF</t>
  </si>
  <si>
    <t>Аксессуары для шасси/дисков</t>
  </si>
  <si>
    <t>5938C008AA</t>
  </si>
  <si>
    <t>Монохромное лазерное МФУ Canon I-S MF267DW II</t>
  </si>
  <si>
    <t>5984C001</t>
  </si>
  <si>
    <t>Сетевой интерфейс Canon LAN Board-F1 5984C001</t>
  </si>
  <si>
    <t>Сетевой интерфейс, Canon, Wireless LAN Board-F1, 5984C001</t>
  </si>
  <si>
    <t>YZZ4012CN</t>
  </si>
  <si>
    <t>Детская коляска Qborn MITU Folding Baby Stroller Blue</t>
  </si>
  <si>
    <t>Детская коляска, Qborn, MITU, Folding Baby Stroller, Прогулочная, Складная конструкция, Защита от солнца UPF50+, Максимальная нагрузка 15кг, Синий</t>
  </si>
  <si>
    <t>YZZ4010CN</t>
  </si>
  <si>
    <t>YZZ4011CN</t>
  </si>
  <si>
    <t>TQ09OS</t>
  </si>
  <si>
    <t>CT-1212</t>
  </si>
  <si>
    <t>Соковыжималка центробежная Centek CT-1212</t>
  </si>
  <si>
    <t>Соковыжималка центробежная, Centek, CT-1212, 1200Вт, 2 скор., Стакан 1100 мл, Горловина 75мм, Черный/сталь</t>
  </si>
  <si>
    <t>Автоматический выключатель CHINT NXB-63S 1P 25A B 4,5kA</t>
  </si>
  <si>
    <t>Автоматический выключатель, CHINT, 296699 NXB-63S, 1P 25A B 4,5kA</t>
  </si>
  <si>
    <t>Автоматический выключатель CHINT NXB-125 3P 80A C 10kA</t>
  </si>
  <si>
    <t>Автоматический выключатель, CHINT, 816139 NXB-125, 3P 80A C 10kA</t>
  </si>
  <si>
    <t>EZ9R34463</t>
  </si>
  <si>
    <t>Плавкая вставка предохранителя CHINT 100A габарит 0</t>
  </si>
  <si>
    <t>Плавкая вставкапредохранителя, CHINT, 521232 RT36-0-160, 100A габарит 0</t>
  </si>
  <si>
    <t>Держатель плавкой вставки CHINT 160A габарит 0</t>
  </si>
  <si>
    <t>Держатель плавкой вставки, CHINT, 521366 RT36-0-160, 160A габарит 0</t>
  </si>
  <si>
    <t>KW05M2V</t>
  </si>
  <si>
    <t>Лицевая панель Bticino KW05M2V Living Now выключателей рольст/жалюзи верт. разм. 2 модуля Белый</t>
  </si>
  <si>
    <t>Лицевая панель, Bticino, KW05M2V, Living Now выключателей рольст/жалюзи верт. разм. 2 модуля Белый</t>
  </si>
  <si>
    <t>Z-106R02773-upgraded</t>
  </si>
  <si>
    <t>CF226X</t>
  </si>
  <si>
    <t>CF232A</t>
  </si>
  <si>
    <t>CF237A</t>
  </si>
  <si>
    <t>W1106A</t>
  </si>
  <si>
    <t>CE255A</t>
  </si>
  <si>
    <t>CE285A</t>
  </si>
  <si>
    <t>CF287A</t>
  </si>
  <si>
    <t>цена розница барлау 24/06</t>
  </si>
  <si>
    <t>Компьютерный корпус, 1STPLAYER, T4-BK-4F2C3, TRILOBITE T4-BK-4F2C3, Mini-Tower, M-ATX, USB3.0*2, USB2.0*1, HD AUDIO/Mic, 4*120мм F2 RGB вентилятор, Высота процессорного кулера 155мм, Длина VGA до 290мм, 2*3,5/1*2,5, Сталь/Пластик/Закаленное стекло, 365x210x423мм, Без Б/П, Черный</t>
  </si>
  <si>
    <t>Компьютерный корпус, 1STPLAYER, SP7-EV-BK, STEAMPUNK SP7 EMOTION VIEW, Mid-Tower, ATX/M-ATX, USB3.0*2, Type C*1, HD AUDIO/Mic, Высота процессорного кулера до 185мм, Длина VGA до 400мм, 2*3,5/2*2,5, Сталь/Закаленное стекло, 380x190x435мм, Без Б/П, Черный</t>
  </si>
  <si>
    <t>Компьютерный корпус, 1STPLAYER, FD3-BK-1F5M-3F5S, Mid-Tower, ATX/M-ATX, USB3.0*1, USB2.0*2, HD AUDIO/MIC, 4*120мм F5 RGB вентилятор, Высота процессорного кулера до 155мм, Длина VGA до 290мм, 1*3,5/1*2,5, Сталь/Пластик/Закаленное стекло, 338x192x447мм, Без Б/П, Черный</t>
  </si>
  <si>
    <t>Компьютерный корпус, 1STPLAYER, T5-BK-4F2C3, TRILOBITE T5-BK-4F2C3, Mini-Tower, M-ATX, USB3.0*2, USB2.0*1, HD AUDIO/Mic, 4*120мм F2 RGB вентилятор, Высота процессорного кулера 155мм, Длина VGA до 315мм, 2*3,5/1*2,5, Сталь/Пластик/Закаленное стекло, 377 x 210 x 422мм, Без Б/П, Черный</t>
  </si>
  <si>
    <t>Компьютерный корпус, 1STPLAYER, DK-3-BK-1F5M-2F5S, Mid-Tower, ATX/M-ATX/M-ITX, USB3.0*1, USB2.0*2, HD AUDIO, 3*120мм F5 RGB вентилятор, Высота процессорного кулера до 155мм, Длина VGA до 290мм, 1*3,5/1*2,5 или 2*3,5, Сталь/Пластик/Закаленное стекло, 380x190x435мм, Без Б/П, Черный</t>
  </si>
  <si>
    <t>Компьютерный корпус, 1STPLAYER, Mi6-EV-BK, Mini-Tower, M-ATX/M-ITX, USB3.0*1, Type C*1, HD AUDIO/Mic, Высота процессорного кулера до 165мм, Длина VGA до 320мм, 1*3,5/1*2,5, Сталь/Пластик/Закаленное стекло, 440x205x352мм, Без Б/П, Черный</t>
  </si>
  <si>
    <t>Компьютерный корпус, 1STPLAYER, B7-BK-4M3C4, BLACK.SIR B7-BK-4M3C4, Mid-Tower, ATX/M-ATX/M-ITX, USB3.0*1, USB2.0*2, HD AUDIO+Mic, 4*120мм M3 ARGB вентилятор, Высота процессорного кулера до 165мм, Длина VGA до 315мм, 2*3,5/2*2,5, Сталь/Пластик/Закаленное стекло, 365x210x452мм, Без Б/П, Черный</t>
  </si>
  <si>
    <t>106R01305</t>
  </si>
  <si>
    <t>Картридж Europrint EPC-W2030A</t>
  </si>
  <si>
    <t>Картридж Europrint EPC-W2032A</t>
  </si>
  <si>
    <t>Картридж Europrint EPC-W2033A</t>
  </si>
  <si>
    <t>Картридж Europrint EPC-W2030X</t>
  </si>
  <si>
    <t>Картридж Europrint EPC-W2031X</t>
  </si>
  <si>
    <t>Картридж Europrint EPC-W2032X</t>
  </si>
  <si>
    <t>W2033X</t>
  </si>
  <si>
    <t>Картридж Europrint EPC-W2033X</t>
  </si>
  <si>
    <t>Картридж Europrint EPC-W2031A</t>
  </si>
  <si>
    <t>Картридж Europrint EPC-CF259A</t>
  </si>
  <si>
    <t>Картридж Europrint EPC-CF259X</t>
  </si>
  <si>
    <t>2183C002AA</t>
  </si>
  <si>
    <t>Тонер-картридж Canon C-EXV 55 Cyan для IR ADVANCE C256 C356 2183C002AA</t>
  </si>
  <si>
    <t>2184C002AA</t>
  </si>
  <si>
    <t>Тонер-картридж Canon C-EXV 55 Magenta для IR ADVANCE C256 C356 2184C002AA</t>
  </si>
  <si>
    <t>2185C002AA</t>
  </si>
  <si>
    <t>Тонер-картридж Canon C-EXV 55 Yellow для IR ADVANCE C256 C356 2185C002AA</t>
  </si>
  <si>
    <t>2168C002AA</t>
  </si>
  <si>
    <t>Картридж Canon LBP CARTRIDGE 051</t>
  </si>
  <si>
    <t>5102C002AA</t>
  </si>
  <si>
    <t>Картридж Canon CARTRIDGE 067 Black</t>
  </si>
  <si>
    <t>5101C002AA</t>
  </si>
  <si>
    <t>Картридж Canon CARTRIDGE 067 Cyan</t>
  </si>
  <si>
    <t>5100C002AA</t>
  </si>
  <si>
    <t>Картридж Canon CARTRIDGE 067 Magenta</t>
  </si>
  <si>
    <t>5099C002AA</t>
  </si>
  <si>
    <t>Картридж Canon CARTRIDGE 067 Yellow</t>
  </si>
  <si>
    <t>9454B001AA</t>
  </si>
  <si>
    <t>Тонер-картридж Canon Toner 034 Black 9454B001AA</t>
  </si>
  <si>
    <t>9453B001AA</t>
  </si>
  <si>
    <t>Тонер-картридж Canon Toner 034 Cyan 9453B001AA</t>
  </si>
  <si>
    <t>9452B001AA</t>
  </si>
  <si>
    <t>Тонер-картридж Canon Toner 034 Magenta 9452B001AA</t>
  </si>
  <si>
    <t>9451B001AA</t>
  </si>
  <si>
    <t>Тонер-картридж Canon Toner 034 Yellow 9451B001AA</t>
  </si>
  <si>
    <t>CRG-125/325/725/925</t>
  </si>
  <si>
    <t>N-PC-211EV</t>
  </si>
  <si>
    <t>Чернила Canon PFI-050 Black</t>
  </si>
  <si>
    <t>Чернила Canon PFI-050 Cyan</t>
  </si>
  <si>
    <t>Чернила Canon PFI-050 Magenta</t>
  </si>
  <si>
    <t>Чернила Canon PFI-050 Yellow</t>
  </si>
  <si>
    <t>Чернила Canon Ink Tank PFI-107 Black</t>
  </si>
  <si>
    <t>Чернила Canon Ink Tank PFI-120 Matte Black</t>
  </si>
  <si>
    <t>Чернила Canon Ink Tank PFI-120 Black</t>
  </si>
  <si>
    <t>Чернила Canon Ink Tank PFI-120 Cyan</t>
  </si>
  <si>
    <t>Чернила Canon Ink Tank PFI-120 Magenta</t>
  </si>
  <si>
    <t>Чернила Canon Ink Tank PFI-120 Yellow</t>
  </si>
  <si>
    <t>Чернила Canon Ink Tank PFI-320 Yellow</t>
  </si>
  <si>
    <t>1320B010AA</t>
  </si>
  <si>
    <t>Картридж для сбора отработанных чернил Canon MAINTENANCE CARTRIDGE MC-16 (1320B010AA)</t>
  </si>
  <si>
    <t>Картридж для сбора отработанных чернил, Canon, MC-16, MAINTENANCE CARTRIDGE, (1320B010AA)</t>
  </si>
  <si>
    <t>Твердотельный накопитель SSD, Apacer, AS2280P4 AP256GAS2280P4-1, 256 GB, M.2 NVMe PCIe 3.0x4, 2100/1300 Мб/с</t>
  </si>
  <si>
    <t>Твердотельный накопитель SSD, Apacer, AS2280P4 AP512GAS2280P4-1, 512 GB, M.2 NVMe PCIe 3.0x4, 2100/1500 Мб/с</t>
  </si>
  <si>
    <t>Твердотельный накопитель SSD Kingston SKC600MS/256G mSATA</t>
  </si>
  <si>
    <t>7G7A3AA#ACB</t>
  </si>
  <si>
    <t>Клавиатура HyperX Alloy Rise (RU) 7G7A3AA#ACB</t>
  </si>
  <si>
    <t>Клавиатура, HyperX, 7G7A3AA#ACB, Alloy Rise, Игровая, Механическая, HyperX Red switch, USB, Подсветка RGB, Размер: 455*142*49 мм., Анг/Рус, Чёрный</t>
  </si>
  <si>
    <t>7G7A4AA#ACB</t>
  </si>
  <si>
    <t>Клавиатура HyperX Alloy Rise 75 (RU) 7G7A4AA#ACB</t>
  </si>
  <si>
    <t>Клавиатура, HyperX, 7G7A4AA#ACB, Alloy Rise 75, Игровая, Механическая, HyperX Red switch, USB, Подсветка RGB, Размер: 311*142*49 мм., Анг/Рус, Черный</t>
  </si>
  <si>
    <t>GLO-GMMK-P75-RGB-B</t>
  </si>
  <si>
    <t>Основа клавиатуры Glorious GMMK Pro Barebones Black (GLO-GMMK-P75-RGB-B)</t>
  </si>
  <si>
    <t>Основа клавиатуры, Glorious, GMMK Pro Barebones, GLO-GMMK-P75-RGB-B, Черный</t>
  </si>
  <si>
    <t>Крепежи и аксессуары</t>
  </si>
  <si>
    <t>Мультимейкер Russell Hobbs 24620-56</t>
  </si>
  <si>
    <t>CF230A</t>
  </si>
  <si>
    <t>Чернильный картридж Canon PFI-121 Magenta</t>
  </si>
  <si>
    <t>Чернильный картридж Canon PFI-310 Matte Black</t>
  </si>
  <si>
    <t>Чернильный картридж Canon PFI-310 Black</t>
  </si>
  <si>
    <t>Чернильный картридж Canon PFI-310 Cyan</t>
  </si>
  <si>
    <t>Чернильный картридж Canon PFI-310 Magenta</t>
  </si>
  <si>
    <t>Чернильный картридж Canon PFI-310 Yellow</t>
  </si>
  <si>
    <t>Чернильный картридж Canon PFI-321 Magenta</t>
  </si>
  <si>
    <t>Чернильный картридж Canon PFI-710 MBK</t>
  </si>
  <si>
    <t>Чернильный картридж Canon PFI-710 BK</t>
  </si>
  <si>
    <t>Чернильный картридж Canon PFI-710 C</t>
  </si>
  <si>
    <t>Чернильный картридж Canon PFI-710 M</t>
  </si>
  <si>
    <t>Чернильный картридж Canon PFI-710 Y</t>
  </si>
  <si>
    <t>10000022203</t>
  </si>
  <si>
    <t>10000021818</t>
  </si>
  <si>
    <t>PLT1000ELCDRT2U</t>
  </si>
  <si>
    <t>Источник бесперебойного питания CyberPower PLT1000ELCDRT2U</t>
  </si>
  <si>
    <t>PLT3000ELCDRT2U</t>
  </si>
  <si>
    <t>Источник бесперебойного питания CyberPower PLT3000ELCDRT2U</t>
  </si>
  <si>
    <t>Wi-Fi видеокамера Imou Cell 3C All in One</t>
  </si>
  <si>
    <t>Wi-Fi видеокамера Imou Bulb Cam 3MP</t>
  </si>
  <si>
    <t>Wi-Fi видеокамера Imou Cruiser SC 3MP</t>
  </si>
  <si>
    <t>Wi-Fi видеокамера Imou Cruiser SC 5MP</t>
  </si>
  <si>
    <t>DHI-ASI6214S-PW</t>
  </si>
  <si>
    <t>Контроллер доступа Dahua DHI-ASI6214S-PW</t>
  </si>
  <si>
    <t>Контроллер доступа, Dahua, DHI-ASI6214S-PW, 4,3-дюймовый стеклянный сенсорный экран с разрешением 272  480</t>
  </si>
  <si>
    <t>5160C023AA</t>
  </si>
  <si>
    <t>Монохромное лазерное МФУ Canon I-S MF553dw</t>
  </si>
  <si>
    <t>4775C001</t>
  </si>
  <si>
    <t>Комплект кулеров для кейса, 1STPLAYER, CC COMBO, 3х120мм, 1200 об/мин, 26CFM, 23,5dB(A), 5-pin ARGB/4-pin LED, 120*120*25 мм, Черный</t>
  </si>
  <si>
    <t>Комплект кулеров для кейса, 1STPLAYER, FIREBASE G-3 COMBO, 3х120мм, 1500 об/мин, 34.15CFM, 30.54dB(A), 5-pin, 120*120*25 мм, Черный</t>
  </si>
  <si>
    <t>Комплект кулеров для кейса, 1STPLAYER, FIREMOON M1 COMBO, 3х120мм RGB, 1500 об/мин, 30.54CFM, 19dB(A), 5-pin, 120*120*25 мм, Черный</t>
  </si>
  <si>
    <t>Комплект кулеров для кейса, 1STPLAYER, FIREMOON M1-D-W COMBO, 3х120мм RGB, 27.8 dB(A), RGB , 1200 об/мин, 48.3 CFM, 6-pin, 120*120*25 мм, Белый</t>
  </si>
  <si>
    <t>Комплект кулеров для кейса, 1STPLAYER, FIREMOON M1-PLUS COMBO, 3х140мм ARGB, 1100 об/мин, 56.45CFM, 20.2 dB(A), 3-pin, 140*140*25 мм, Черный</t>
  </si>
  <si>
    <t>RS2821RP+</t>
  </si>
  <si>
    <t>Система хранения данных (сервер) Synology RS2821RP+</t>
  </si>
  <si>
    <t>Система хранения данных (сервер), Synology, RS2821RP+, 3U, 16-bay, Ryzen V1500B, 4GB RAM, 4x RJ-45 1GbE, 2x550W</t>
  </si>
  <si>
    <t>DS124</t>
  </si>
  <si>
    <t>Система хранения данных Synology DS124</t>
  </si>
  <si>
    <t>Система хранения данных, Synology, DS124, Realtek RTD1619B, 1GB, RJ-45 1GbE</t>
  </si>
  <si>
    <t>RS2423RP+</t>
  </si>
  <si>
    <t>Система хранения данных (сервер) Synology RS2423RP+</t>
  </si>
  <si>
    <t>Система хранения данных (сервер), Synology, RS2423RP+, Ryzen V1780B, 2U, 8GB, RJ-45 1GbE</t>
  </si>
  <si>
    <t>RS3621xs+</t>
  </si>
  <si>
    <t>Система хранения данных (сервер) Synology RS3621xs+</t>
  </si>
  <si>
    <t>Система хранения данных (сервер), Synology, RS3621xs+, Intel Xeon D-1541, 2U, 8GB, RJ-45 1GbE</t>
  </si>
  <si>
    <t>RS3618xs</t>
  </si>
  <si>
    <t>Система хранения данных (сервер) Synology RS3618xs</t>
  </si>
  <si>
    <t>Система хранения данных (сервер), Synology, RS3618xs, Intel Xeon D-1521, 2U, 8GB, RJ-45 1GbE</t>
  </si>
  <si>
    <t>RS1221RP+</t>
  </si>
  <si>
    <t>Система хранения данных (сервер) Synology RS1221RP+</t>
  </si>
  <si>
    <t>Система хранения данных (сервер), Synology, RS1221RP+, Ryzen V1500B, 2U, 4GB, RJ-45 1GbE</t>
  </si>
  <si>
    <t>RS822+</t>
  </si>
  <si>
    <t>Система хранения данных (сервер) Synology RS822+</t>
  </si>
  <si>
    <t>Система хранения данных (сервер), Synology, RS822+, Ryzen V1500B, 1U, 2GB, RJ-45 1GbE</t>
  </si>
  <si>
    <t>RS422+</t>
  </si>
  <si>
    <t>Система хранения данных (сервер) Synology RS422+</t>
  </si>
  <si>
    <t>Система хранения данных (сервер), Synology, RS422+, Ryzen R1600, 1U, 2GB, RJ-45 1GbE</t>
  </si>
  <si>
    <t>LH43QMCEPGCXCI</t>
  </si>
  <si>
    <t>Профессиональный дисплей Samsung QM43C 43"</t>
  </si>
  <si>
    <t>Профессиональный дисплей, Samsung, QM43C, 43", LH43QMCEPGCXCI, 4K, 500 нит, 1200:1, чёрный</t>
  </si>
  <si>
    <t>LH75QBCEBGCXCI</t>
  </si>
  <si>
    <t>Профессиональный дисплей Samsung QB75C 75"</t>
  </si>
  <si>
    <t>Профессиональный дисплей, Samsung, QB75C, 75", LH75QBCEBGCXCI, 4K, 500 кд/м, 4.000:1, чёрный</t>
  </si>
  <si>
    <t>Сетевой фильтр, Legrand, 694539, 6x2К+З 3м</t>
  </si>
  <si>
    <t>Сетевой фильтр, Legrand, комфорт 694525, 4x2К+З 1,5м</t>
  </si>
  <si>
    <t>NU7892</t>
  </si>
  <si>
    <t>Монтажные лапки SE NU7892 Unica New</t>
  </si>
  <si>
    <t>Монтажные лапки, SE, NU7892, Unica New</t>
  </si>
  <si>
    <t>CF259A-G2</t>
  </si>
  <si>
    <t>Чернила Canon Ink Tank PFI-320 Matte Black</t>
  </si>
  <si>
    <t>Чернила Canon Ink Tank PFI-320 Black</t>
  </si>
  <si>
    <t>Чернила Canon Ink Tank PFI-320 Cyan</t>
  </si>
  <si>
    <t>Чернила Canon Ink Tank PFI-320 Magenta</t>
  </si>
  <si>
    <t>КТ-555</t>
  </si>
  <si>
    <t>Проводной вертикальный пылесос Kitfort КТ-555</t>
  </si>
  <si>
    <t>Проводной вертикальный пылесос, Kitfort, КТ-555, Мощность всасывания 600W, Мощность 1800W, Пылесборник 0.75л, Пластиковый корпус, 5 насадок, Черный-Синий</t>
  </si>
  <si>
    <t>Выключатель нагрузки CHINT NH2-125 3P 32A</t>
  </si>
  <si>
    <t>Выключатель нагрузки, CHINT, 401054 NH2-125, 3P 32A</t>
  </si>
  <si>
    <t>CF280A-G2</t>
  </si>
  <si>
    <t>CF280X-G2</t>
  </si>
  <si>
    <t>Чернила Canon Ink Tank PFI-030 Matte Black</t>
  </si>
  <si>
    <t>Чернила Canon Ink Tank PFI-030 Black</t>
  </si>
  <si>
    <t>Чернила Canon Ink Tank PFI-030 Cyan</t>
  </si>
  <si>
    <t>Чернила Canon Ink Tank PFI-031 Magenta</t>
  </si>
  <si>
    <t>Чернила Canon Ink Tank PFI-030 Yellow</t>
  </si>
  <si>
    <t>Чернильный картридж Canon PFI-340 Matte Black</t>
  </si>
  <si>
    <t>Чернильный картридж Canon PFI-340 Black</t>
  </si>
  <si>
    <t>Чернильный картридж Canon PFI-340 Magenta</t>
  </si>
  <si>
    <t>Чернильный картридж Canon PFI-340 Yellow</t>
  </si>
  <si>
    <t>Чернильный картридж Canon PFI-340 Cyan</t>
  </si>
  <si>
    <t>Зубчатая передача, Xerox, 007K98681 / 007K98682 / 641S01162, Для Xerox Versant 80 press</t>
  </si>
  <si>
    <t>10000021538</t>
  </si>
  <si>
    <t>10000021539</t>
  </si>
  <si>
    <t>10000022196</t>
  </si>
  <si>
    <t>DK PREMIUM PS-700AX</t>
  </si>
  <si>
    <t>Блок питания 1STPLAYER DK PREMIUM 700W Bronze</t>
  </si>
  <si>
    <t>TS2 240 BLACK</t>
  </si>
  <si>
    <t>Кулер с водяным охлаждением 1STPLAYER TS2 240 BLACK</t>
  </si>
  <si>
    <t>TS2 360 BLACK</t>
  </si>
  <si>
    <t>Кулер с водяным охлаждением 1STPLAYER TS2 360 BLACK</t>
  </si>
  <si>
    <t>TS2 360 WHITE</t>
  </si>
  <si>
    <t>Кулер с водяным охлаждением 1STPLAYER TS2 360 WHITE</t>
  </si>
  <si>
    <t>FIS-W COMBO</t>
  </si>
  <si>
    <t>Комплект кулеров для компьютерного корпуса 1STPLAYER FIS-W COMBO 3в1</t>
  </si>
  <si>
    <t>Комплект кулеров для кейса, 1STPLAYER, FIS-W COMBO, 3х120мм ARGB, 1100 об/мин, 21,39CFM, 21.6dB(A), 3-pin, 120*120*25 мм, Белый</t>
  </si>
  <si>
    <t>M3 COMBO</t>
  </si>
  <si>
    <t>Комплект кулеров для компьютерного корпуса 1STPLAYER FIREMOON M3 COMBO 3в1</t>
  </si>
  <si>
    <t>Комплект кулеров для кейса, 1STPLAYER, FIREMOON M3 COMBO, M3 COMBO, 3х120мм PWM, 1200 об/мин, 36,5 CFM, 22.7 dB(A), 3-pin, 120*120*25 мм, Черный</t>
  </si>
  <si>
    <t>M3-W COMBO</t>
  </si>
  <si>
    <t>Комплект кулеров для компьютерного корпуса 1STPLAYER FIREMOON M3-W COMBO 3в1</t>
  </si>
  <si>
    <t>Комплект кулеров для кейса, 1STPLAYER, FIREMOON M3-W COMBO, M3-W COMBO PWM, 3х120мм, 1200 об/мин, 36.5CFM, 22.7 dB(A), 3-pin, 120*120*25 мм, Белый</t>
  </si>
  <si>
    <t>FIS COMBO</t>
  </si>
  <si>
    <t>Комплект кулеров для компьютерного корпуса 1STPLAYER FIS COMBO 3в1</t>
  </si>
  <si>
    <t>Комплект кулеров для кейса, 1STPLAYER, FIS COMBO, 3х120мм ARGB, 1100 об/мин, 21,39CFM, 21.6dB(A), 3-pin, 120*120*25 мм, Черный</t>
  </si>
  <si>
    <t>Crimson X White 180HZ</t>
  </si>
  <si>
    <t>Монитор 27'' XG Crimson X White 180HZ</t>
  </si>
  <si>
    <t>Darknet Pro 360HZ</t>
  </si>
  <si>
    <t>Монитор 27'' XG Darknet Pro 360HZ</t>
  </si>
  <si>
    <t>1159-0159-EDU</t>
  </si>
  <si>
    <t>Гарнитура Jabra Biz 1100 USB-A EDU stereo</t>
  </si>
  <si>
    <t>Гарнитура, Jabra, 1159-0159-EDU, Biz 1100 USB-A EDU stereo</t>
  </si>
  <si>
    <t>1559-0159</t>
  </si>
  <si>
    <t>Гарнитура Jabra BIZ 1500 USB-A Duo</t>
  </si>
  <si>
    <t>Гарнитура, Jabra, 1559-0159, BIZ 1500 USB-A Duo</t>
  </si>
  <si>
    <t>1553-0159</t>
  </si>
  <si>
    <t>Гарнитура Jabra BIZ 1500 USB-A Mono</t>
  </si>
  <si>
    <t>Гарнитура, Jabra, 1553-0159, BIZ 1500 USB-A Mono</t>
  </si>
  <si>
    <t>5099-299-2159</t>
  </si>
  <si>
    <t>Гарнитура Jabra Engage 50 II USB-С MS Stereo</t>
  </si>
  <si>
    <t>Гарнитура, Jabra, 5099-299-2159, Engage 50 II USB-С MS Stereo</t>
  </si>
  <si>
    <t>25599-999-899</t>
  </si>
  <si>
    <t>Гарнитура Jabra Evolve2 55 Link380с MS Stereo</t>
  </si>
  <si>
    <t>Гарнитура, Jabra, 25599-999-899, Jabra Evolve2 55, Link380с MS Stereo, Беспроводная, Bluetooth 5.2, защита органов слуха : Jabra SafeTone™ 2.0, PeakStop 105, -5°C to + 45°C, Спящий режим</t>
  </si>
  <si>
    <t>26699-999-999</t>
  </si>
  <si>
    <t>Гарнитура Jabra Evolve2 65 Flex Link380a MS Stereo</t>
  </si>
  <si>
    <t>Гарнитура, Jabra, 26699-999-999, Evolve2 65 Flex Link380a MS Stereo</t>
  </si>
  <si>
    <t>26699-999-989</t>
  </si>
  <si>
    <t>Гарнитура Jabra Evolve2 65 Flex Link380a MS Stereo WLC</t>
  </si>
  <si>
    <t>Гарнитура, Jabra, 26699-999-989, Evolve2 65 Flex Link380a MS Stereo WLC</t>
  </si>
  <si>
    <t>26699-999-899</t>
  </si>
  <si>
    <t>Гарнитура Jabra Evolve2 65 Flex Link380c MS Stereo</t>
  </si>
  <si>
    <t>Гарнитура, Jabra, 26699-999-899, Evolve2 65 Flex Link380c MS Stereo</t>
  </si>
  <si>
    <t>26699-999-889</t>
  </si>
  <si>
    <t>Гарнитура Jabra Evolve2 65 Flex Link380c MS Stereo WLC</t>
  </si>
  <si>
    <t>Гарнитура, Jabra, 26699-999-889, Evolve2 65 Flex Link380c MS Stereo WLC</t>
  </si>
  <si>
    <t>26599-999-989</t>
  </si>
  <si>
    <t>Гарнитура Jabra Evolve2 65 Link380a MS Stereo Stand Black</t>
  </si>
  <si>
    <t>Гарнитура, Jabra, 26599-999-989, Evolve2 65 Link380a MS Stereo Stand Black</t>
  </si>
  <si>
    <t>26599-999-899</t>
  </si>
  <si>
    <t>Гарнитура Jabra Evolve2 65 Link380c MS Stereo Black</t>
  </si>
  <si>
    <t>27599-999-998</t>
  </si>
  <si>
    <t>Гарнитура Jabra Evolve2 75 Link380a MS Stereo Beige USB-A</t>
  </si>
  <si>
    <t>Гарнитура, Jabra, 27599-999-998, Evolve2 75 Link380a MS Stereo Beige USB-A</t>
  </si>
  <si>
    <t>27599-999-899</t>
  </si>
  <si>
    <t>Гарнитура Jabra Evolve2 75 Link380c MS Stereo Black USB-C</t>
  </si>
  <si>
    <t>Гарнитура, Jabra, 27599-999-899, Evolve2 75 Link380c MS Stereo Black USB-C</t>
  </si>
  <si>
    <t>27599-999-889</t>
  </si>
  <si>
    <t>Гарнитура Jabra Evolve2 75 Link380c MS Stereo Stand Black USB-C</t>
  </si>
  <si>
    <t>Гарнитура, Jabra, 27599-999-889, Evolve2 75 Link380c MS Stereo Stand Black USB-C</t>
  </si>
  <si>
    <t>28599-999-899</t>
  </si>
  <si>
    <t>Гарнитура Jabra Evolve2 85 Link380c MS Stereo Black</t>
  </si>
  <si>
    <t>Гарнитура, Jabra, 28599-999-899, Evolve2 85 Link380c MS Stereo Black</t>
  </si>
  <si>
    <t>14207-65</t>
  </si>
  <si>
    <t>Зарядное устройство Jabra Evolve2 85 Deskstand, USB-A, Black</t>
  </si>
  <si>
    <t>Зарядное устройство, Jabra, 14207-65, Evolve2 85 Deskstand, USB-A, Black</t>
  </si>
  <si>
    <t>L43MA-AURU</t>
  </si>
  <si>
    <t>Смарт телевизор Xiaomi A 2025 43" (L43MA-AURU)</t>
  </si>
  <si>
    <t>Смарт телевизор, Xiaomi, A 2025 43", L43MA-AURU, UHD (3840x2160), 60 Гц, Android, Quad A55, Mali G52 MC1, 2GB/8GB, 178/178, динамики 2x8 В, Bluetooth, Wi-Fi, HDMIx3, USB, AV, LAN, VESA 200*100, металическая рамка, черный</t>
  </si>
  <si>
    <t>RBC55</t>
  </si>
  <si>
    <t>Аккумуляторная батарея APC RBC55</t>
  </si>
  <si>
    <t>Батарея, APC, RBC55, Свинцово-кислотная 12Вх17Ач *4шт, Вес нетто: 24,27 кг, Размер в см.: 14,2*18,3*17,3</t>
  </si>
  <si>
    <t>Кабель оптоволоконный, СКО, ОКБ-0.22-4П-8кН, предназначен для прокладки в грунт на основе модульной конструкции.</t>
  </si>
  <si>
    <t>Кабель оптоволоконный, СКО, ОКБ-0.22-16П-8кН, предназначен для прокладки в грунт на основе модульной конструкции.</t>
  </si>
  <si>
    <t>Кабель оптоволоконный, СКО, ОКГ-0.22-4П 3,1 кН , предназначен для прокладки в защитных пластмассовых трубах на основе модульной конструкции.</t>
  </si>
  <si>
    <t>Сетевой видеорегистратор, Dahua, DHI-NVR616-128-4KS2, 128 каналов, Квадруплекс, Разрешение записи: до 12Мп, Выходы видео: 1 x VGA, 2 x HDMI, Хранение информации: 16 SATA3 до 8Тб, Поддержка мобильных платформ: IOS, Android и пр, Пропускная способность сети 400 Мбит/с на доступ</t>
  </si>
  <si>
    <t>4929C025AA</t>
  </si>
  <si>
    <t>Цветной лазерный принтер Canon I-S LBP722CDW</t>
  </si>
  <si>
    <t>5621C013AA</t>
  </si>
  <si>
    <t>Монохромное лазерное МФУ Canon MF272dw</t>
  </si>
  <si>
    <t>TCC-60D2HRA/DV7(02)</t>
  </si>
  <si>
    <t>Кондиционер канальный TCL Inverter TCC-60D2HRA/DV7(02) без соединительной инсталляции Белый</t>
  </si>
  <si>
    <t>Автоматический выключатель Legrand 27009 3П 125A DRX125 10kA термомагнитный</t>
  </si>
  <si>
    <t>Автоматический выключатель, Legrand, 27009, 3П 125A DRX125 10kA термомагнитный</t>
  </si>
  <si>
    <t>126K37883</t>
  </si>
  <si>
    <t>Фьюзерный модуль Xerox 126K37882 / 126K30559 / 126K30558 / 126K30557 / 126K37883</t>
  </si>
  <si>
    <t>Фьюзерный модуль, Xerox, 126K37882 / 126K30559 / 126K30558 / 126K30557 / 126K37883, Для Xerox WorkCentre 5019/5021</t>
  </si>
  <si>
    <t>Тонер-картридж Europrint EPC-006R01731 (B1025)</t>
  </si>
  <si>
    <t>Тонер-картридж, Europrint, EPC-006R01731, Для принтеров Xerox B1022/B1025, 13 700 страниц (А4)</t>
  </si>
  <si>
    <t>Тонер-картридж Europrint EPC-106R01305 (WC5225/5230)</t>
  </si>
  <si>
    <t>2182C002AA</t>
  </si>
  <si>
    <t>Тонер-картридж Canon C-EXV 55 Black для IR ADVANCE C256 C356 2182C002AA</t>
  </si>
  <si>
    <t>Чернила Canon Ink Tank PFI-107 Cyan</t>
  </si>
  <si>
    <t>Чернила Canon Ink Tank PFI-107 Magenta</t>
  </si>
  <si>
    <t>Чернила Canon Ink Tank PFI-107 Yellow</t>
  </si>
  <si>
    <t>FM1-C758-000</t>
  </si>
  <si>
    <t>Ролик захвата бумаги Canon Pickup Roller Assembly FM1-C758-000</t>
  </si>
  <si>
    <t>Ролик захвата бумаги, Canon, Pickup Roller Assembly, FM1-C758-000</t>
  </si>
  <si>
    <t>10000022255</t>
  </si>
  <si>
    <t>RC30-03050200-R3M1</t>
  </si>
  <si>
    <t>Док-станция для зарядки мыши с настраиваемой RGB-подсветкой Razer Mouse Dock Chroma</t>
  </si>
  <si>
    <t>Док-станция для беспроводной зарядки мыши с настраиваемой RGB-подсветкой, Razer, Mouse Dock Chroma, RC30-03050200-R3M1, Порт USB-A для адаптера мыши, 51 г, Razer Chroma ™ RGB с 16,8 миллионами цветовых оттенков, Противоскользящая основа, Порт USB 2.0 Micro-B - обеспечивает подключение к ПК для донгла и зарядки, 70,4 мм (длина)x 45,9 мм (ширина) x 38,9 мм (высота), Чёрная</t>
  </si>
  <si>
    <t>CGR-E-STAR120</t>
  </si>
  <si>
    <t>Компьютерный стол Cougar E-Star 120</t>
  </si>
  <si>
    <t>Компьютерный стол, Cougar, E-Star 120 , Поверхность - ДСП, Основание - сталь, 120*60*72(117) см, Панель управления высотой, 2 программируемые настройки памяти, Чёрный</t>
  </si>
  <si>
    <t>CGR-E-STAR140</t>
  </si>
  <si>
    <t>Компьютерный стол Cougar E-Star 140</t>
  </si>
  <si>
    <t>Компьютерный стол, Cougar, E-Star 140 , Поверхность - ДСП, Основание - сталь, 140*60*72(117) см, Панель управления высотой, 2 программируемые настройки памяти, Чёрный</t>
  </si>
  <si>
    <t>Оптоволоконный дроп-кабель ИКД2Тнг(А)-HF-O-А2-1.0 кН (FTTH)</t>
  </si>
  <si>
    <t>Оптоволоконный дроп-кабель, Интегра,ИКД2Тнг(А)-HF-O-А2-1.0 кН (FTTH) , кабель со стальной проволокой в качестве несущего силового элемента и усиливающими элементами из стеклопластиковых прутков</t>
  </si>
  <si>
    <t>080253</t>
  </si>
  <si>
    <t>Суппорт Legrand Batibox 6/8 модулей</t>
  </si>
  <si>
    <t>Суппорт Batibox, Legrand, 080253, 6/8 модулей, 3-местный, Белый</t>
  </si>
  <si>
    <t>088000</t>
  </si>
  <si>
    <t>4108C026AA</t>
  </si>
  <si>
    <t>Фотопринтер Canon SELPHY SQUARE QX10 Craft Kit White (4108C026AA)</t>
  </si>
  <si>
    <t>Фотопринтер, Canon, SELPHY SQUARE QX10 Craft Kit, White, 4108C026AA, 287x287 dpi, термическая сублимация, Wi-Fi, USB-B/A, белый</t>
  </si>
  <si>
    <t>SC-TM11013</t>
  </si>
  <si>
    <t>Тостер Scarlett SC-TM11013</t>
  </si>
  <si>
    <t>Тостер, Scarlett, SC-TM11013, Мощность 650 Вт, Количество ломтиков 2, 6 степеней поджарки, Съемный поддон для крошек, Длина шнура 0.8 м, Белый</t>
  </si>
  <si>
    <t>Мультиварка Redmond MC103</t>
  </si>
  <si>
    <t>Автоматический выключатель Legrand 27255 3П 80A DRX125 10kA термомагнитный</t>
  </si>
  <si>
    <t>Автоматический выключатель, Legrand, 27255, 3П 80A DRX125 10kA термомагнитный</t>
  </si>
  <si>
    <t>080043</t>
  </si>
  <si>
    <t>Коробка трёхместная Legrand 080043 Batibox для сух.пер. 3-местная</t>
  </si>
  <si>
    <t>Коробка трёхместная, Legrand, 080043, Batibox, для сух.пер. 3-местная</t>
  </si>
  <si>
    <t>600N03559</t>
  </si>
  <si>
    <t>Фьюзерный модуль Xerox 600N03559</t>
  </si>
  <si>
    <t>Фьюзерный модуль, Xerox, 600N03559, / 641S01214 / 607K08992 / 607K08994 / 607K08996 / 607K08999, Для Xerox AltaLink C8030/35, 360 000 страниц (А4)</t>
  </si>
  <si>
    <t>1156C009AA</t>
  </si>
  <si>
    <t>Картридж для сбора отработанных чернил Canon MAINTENANCE CARTRIDGE MC-32 (1156C009AA)</t>
  </si>
  <si>
    <t>Картридж для сбора отработанных чернил, Canon, MC-32, MAINTENANCE CARTRIDGE, (1156C009AA)</t>
  </si>
  <si>
    <t>0434B002AA</t>
  </si>
  <si>
    <t>Набор роликов захвата Canon EXCHANGE ROLLER KIT FOR DR-5010C/6030C</t>
  </si>
  <si>
    <t>Набор роликов захвата, Canon, EXCHANGE ROLLER KIT FOR DR-5010C/6030C, для серии imageFORMULA DR-5010C/6030C, 0434B002AA</t>
  </si>
  <si>
    <t>00000007363</t>
  </si>
  <si>
    <t>11214 Domovoy BA63 SE \1N-пол,20A, C\ (распродажа)</t>
  </si>
  <si>
    <t>00000007370</t>
  </si>
  <si>
    <t>11222 Domovoy BA63 SE \3-пол,10A, C,\ (распродажа)</t>
  </si>
  <si>
    <t>10000021810</t>
  </si>
  <si>
    <t>STC 600</t>
  </si>
  <si>
    <t>GEX650</t>
  </si>
  <si>
    <t>Крышка Tefal Butterfly 4199722 22см</t>
  </si>
  <si>
    <t>Крышка, Tefal, Butterfly 4199722, 22см, Отверстие для выпуска пара, Складные ручки</t>
  </si>
  <si>
    <t>Набор посуды Tefal Opti'space G720S604 6 предметов</t>
  </si>
  <si>
    <t>Набор посуды, Tefal, Opti'space G720S604, 6 предметов, 2 Кастрюли с крышками, Сковорода, Сотейник, Все типы плит, Можно мыть в посудомоечной машине</t>
  </si>
  <si>
    <t xml:space="preserve">TCC-24D2HRA/DV(02) </t>
  </si>
  <si>
    <t>Кондиционер канальный TCL Inverter TCC-24D2HRA/DV(02) без соединительной инсталляции Белый</t>
  </si>
  <si>
    <t>TCC-36D2HRA/DV(02)</t>
  </si>
  <si>
    <t>Кондиционер канальный TCL Inverter TCC-36D2HRA/DV(02) без соединительной инсталляции Белый</t>
  </si>
  <si>
    <t>TCC-24CHRA/DV(02)</t>
  </si>
  <si>
    <t>Кондиционер кассетный TCL Inverter TCC-24CHRA/DV(02) без соединительной инсталляции Белый</t>
  </si>
  <si>
    <t xml:space="preserve">    Радиометка, iPower, MFKey-1, пластиковый брелок Mifare Classic, 13,56 МГц, красный</t>
  </si>
  <si>
    <t>Гарнитура, Jabra, 5399-823-309, Evolve 30 II MS Stereo, USB-A, Удаленный контроль вызовов, Jack 3,5мм, Hi-Fi стереозвук, Защита от шумов PeakStop™, Шумоподавление</t>
  </si>
  <si>
    <t>XD4 PLUS (W-2-PK)</t>
  </si>
  <si>
    <t>Сетевой маршрутизатор со встроенной беспроводной точкой доступа ASUS XD4 PLUS (W-2-PK)</t>
  </si>
  <si>
    <t>XD4 PLUS (B-2-PK)</t>
  </si>
  <si>
    <t>Сетевой маршрутизатор со встроенной беспроводной точкой доступа ASUS XD4 PLUS (B-2-PK)</t>
  </si>
  <si>
    <t>RT-AX86U Pro</t>
  </si>
  <si>
    <t>Маршрутизатор с беспроводной точкой доступа ASUS RT-AX86U Pro</t>
  </si>
  <si>
    <t>Маршрутизатор с беспроводной точкой доступа, ASUS, RT-AX86U Pro, 802.11a/b/g/n/ac/ax, AX5700, 2.5G/1Gbps multi-Gig port (configurable), 1 порт 10/100/1000M WAN, 4 порта 10/100/1000M LAN, 2 x USB 3.2Gen1</t>
  </si>
  <si>
    <t>RT-AX57</t>
  </si>
  <si>
    <t>Сетевой маршрутизатор со встроенной беспроводной точкой доступа ASUS RT-AX57</t>
  </si>
  <si>
    <t>Сетевой маршрутизатор со встроенной беспроводной точкой доступа, ASUS, RT-AX57, 802.11/n/ac/ax, AX3000, 1 порт 10/100/1000M WAN, 4 порта 10/100/1000M LAN</t>
  </si>
  <si>
    <t>RT-AX52</t>
  </si>
  <si>
    <t>Маршрутизатор с беспроводной точкой доступа ASUS RT-AX52</t>
  </si>
  <si>
    <t>USB-BT500</t>
  </si>
  <si>
    <t>Сетевой адаптер ASUS USB-BT500</t>
  </si>
  <si>
    <t>USB-адаптер беспроводного интерфейса Bluetooth, ASUS, USB-BT500, 2.4 ГГц, 3 Мбит/с, Bluetooth 5.0, USB 2.0</t>
  </si>
  <si>
    <t>PCE-AX58BT</t>
  </si>
  <si>
    <t>Беспроводной сетевой адаптер ASUS PCE-AX58BT</t>
  </si>
  <si>
    <t>Беспроводной сетевой адаптер, ASUS, PCE-AX58BT, 802.11ax, AX 3000, Bluetooth® 5.0, 2.4 GHz / 5 GHz</t>
  </si>
  <si>
    <t>PCE-AXE5400</t>
  </si>
  <si>
    <t>Беспроводной сетевой адаптер ASUS PCE-AXE5400</t>
  </si>
  <si>
    <t>Беспроводной сетевой адаптер, ASUS, PCE-AXE5400, 802.11/n/ac/ax, AX5400, Bluetooth® 5.2, 24 ГГц / 5 ГГц / 6 ГГц</t>
  </si>
  <si>
    <t>Персональный компьютер XG Basic XG100 Win Pro 11</t>
  </si>
  <si>
    <t>R-PF500D-HA0B-EU</t>
  </si>
  <si>
    <t>Блок питания Deepcool PF500</t>
  </si>
  <si>
    <t>Блок питания Deepcool PF700</t>
  </si>
  <si>
    <t>R-ASN4S-BKGPMN-G</t>
  </si>
  <si>
    <t>Кулер для процессора Deepcool ASSASSIN 4S</t>
  </si>
  <si>
    <t>R-ASN4S-WHGPMN-G</t>
  </si>
  <si>
    <t>Кулер для процессора Deepcool ASSASSIN 4S WH</t>
  </si>
  <si>
    <t>P27QBA-RGPGL</t>
  </si>
  <si>
    <t>Монитор Xiaomi G Pro 27i P27QBA-RGPGL 27"</t>
  </si>
  <si>
    <t>DH-CS4006-4ET-60</t>
  </si>
  <si>
    <t>Коммутатор Dahua DH-CS4006-4ET-60</t>
  </si>
  <si>
    <t>Коммутатор, Dahua, DH-CS4006-4ET-60, Управляемый, 4 порта 10/100M (PoE 802.3af/at/Hi-PoE,60W), 2 порта 10/100/1000M,</t>
  </si>
  <si>
    <t>DH-CS4010-8ET-110</t>
  </si>
  <si>
    <t>Коммутатор Dahua DH-CS4010-8ET-110</t>
  </si>
  <si>
    <t>Коммутатор, Dahua, DH-CS4010-8ET-110, Управляемый, 8 портов 10/100M (PoE 802.3af/at/Hi-PoE,110W), 2 порта 10/100/1000M,</t>
  </si>
  <si>
    <t>DH-CS4218-16ET-135</t>
  </si>
  <si>
    <t>Коммутатор Dahua DH-CS4218-16ET-135</t>
  </si>
  <si>
    <t>Коммутатор, Dahua, DH-CS4218-16ET-135, Управляемый, 16 портов 10/100M (PoE 802.3af/at/Hi-PoE,110W), 2 порта 10/100/1000M RJ-45/SFP (combo)</t>
  </si>
  <si>
    <t>DH-CS4220-16GT-190</t>
  </si>
  <si>
    <t>Коммутатор Dahua DH-CS4220-16GT-190</t>
  </si>
  <si>
    <t>Коммутатор, Dahua, DH-CS4220-16GT-190, Управляемый, 16 портов 10/100/1000M (PoE 802.3af/at/Hi-PoE,190W), 2 порта 10/100/1000M RJ-45,2 порта 10/100/1000M SFP</t>
  </si>
  <si>
    <t>DH-CS4226-24ET-240</t>
  </si>
  <si>
    <t>Коммутатор Dahua DH-CS4226-24ET-240</t>
  </si>
  <si>
    <t>Коммутатор, Dahua, DH-CS4226-24ET-240, Управляемый, 24 порта 10/100M (PoE 802.3af/at/Hi-PoE,240W), 2 порта 10/100/1000M RJ-45/SFP (combo)</t>
  </si>
  <si>
    <t>DH-CS4220-16GT-240</t>
  </si>
  <si>
    <t>Коммутатор Dahua DH-CS4220-16GT-240</t>
  </si>
  <si>
    <t>S7</t>
  </si>
  <si>
    <t>3S850D</t>
  </si>
  <si>
    <t>Источник бесперебойного питания Eaton 3S850D</t>
  </si>
  <si>
    <t>Источник бесперебойного питания, Eaton, 3S850D, Мощность 850ВА/510Вт, Диапазон работы AVR: 184-264В (с возможностью регулировки до 161-284В), Бат.: 12В/9 Ач*1шт., 8 вых.: 8 розеток Schuko (из них с питанием от батареи - 4), 2 USB порта с током до 2A, RJ-11/RJ-45, Smart, USB-B, LED, Цвет Чёрно-Белый</t>
  </si>
  <si>
    <t>3SM36</t>
  </si>
  <si>
    <t>Источник бесперебойного питания Eaton 3SM36</t>
  </si>
  <si>
    <t>Источник бесперебойного питания, Eaton, 3SM36, Мощность 36Вт, Диапазон работы AVR: 100-240В, Бат.: Li-Ion 3,7 V/2200 mAhx2, 1 вых.: один кабель с 4 переходниками в комплекте: 9V(3A), 12V(3A), 15V(2.4A), 19V(1.89A), Цвет Чёрно-Белый</t>
  </si>
  <si>
    <t>5E700UD</t>
  </si>
  <si>
    <t>Источник бесперебойного питания Eaton 5E700UD</t>
  </si>
  <si>
    <t>Источник бесперебойного питания, Eaton, 5E700UD, Мощность 700ВА/360Вт, Диапазон работы AVR: 140-300В, Бат.: 12В/7 Ач*1шт., Аппроксимированная синусоида, 2 вых.: 2 розетки Schuko, 1 USB порт, Цвет Чёрный</t>
  </si>
  <si>
    <t>5E900UD</t>
  </si>
  <si>
    <t>Источник бесперебойного питания Eaton 5E900UD</t>
  </si>
  <si>
    <t>Источник бесперебойного питания, Eaton, 5E900UD, Мощность 900ВА/480Вт, Диапазон работы AVR: 140-300В, Бат.: 12В/9 Ач*1шт., Аппроксимированная синусоида, 2 вых.: 2 розетки Schuko, 1 USB порт, Цвет Чёрный</t>
  </si>
  <si>
    <t>3S700D</t>
  </si>
  <si>
    <t>Источник бесперебойного питания Eaton 3S700D</t>
  </si>
  <si>
    <t>Источник бесперебойного питания, Eaton, 3S700D, Мощность 700ВА/420Вт, Диапазон работы AVR: 184-264В (с возможностью регулировки до 161-284В), Бат.: 12В/7 Ач*1шт., 8 вых.: 8 розеток Schuko (из них с питанием от батареи - 4), 2 USB порта с током до 2A, RJ-11/RJ-45, Smart, USB-B, LED, Цвет Чёрно-Белый</t>
  </si>
  <si>
    <t>5E1200UD</t>
  </si>
  <si>
    <t>Источник бесперебойного питания Eaton 5E1200UD</t>
  </si>
  <si>
    <t>Источник бесперебойного питания, Eaton, 5E1200UD, Мощность 1200ВА/660Вт, Диапазон работы AVR: 140-300В, Бат.: 12В/7 Ач*2шт., Аппроксимированная синусоида, 4 вых.: 4 розетки Schuko, 1 USB порт, Цвет Чёрный</t>
  </si>
  <si>
    <t>5E1600UD</t>
  </si>
  <si>
    <t>Источник бесперебойного питания Eaton 5E1600UD</t>
  </si>
  <si>
    <t>Источник бесперебойного питания, Eaton, 5E1600UD, Мощность 1600ВА/900Вт, Диапазон работы AVR: 140-300В, Бат.: 12В/7 Ач*2шт., Аппроксимированная синусоида, 4 вых.: 4 розетки Schuko, 1 USB порт, Цвет Чёрный</t>
  </si>
  <si>
    <t>5SC1000i</t>
  </si>
  <si>
    <t>Источник бесперебойного питания Eaton 5SC1000i</t>
  </si>
  <si>
    <t>Источник бесперебойного питания, Eaton, 5SC1000i, Напольный, Мощность 1000ВА/700Вт, Диапазон работы AVR: 184-276В, Бат.: 12В/9 Ач*2шт., Чистая синусойда, 8 вых.: 8 IEC C13 (10A), Smart, USB-B, RS232, SNMP слот, LCD, ABM, Цвет Чёрный</t>
  </si>
  <si>
    <t>5SC1500i</t>
  </si>
  <si>
    <t>Источник бесперебойного питания Eaton 5SC1500i</t>
  </si>
  <si>
    <t>Источник бесперебойного питания, Eaton, 5SC1500i, Напольный, Мощность 1500ВА/1050Вт, Диапазон работы AVR: 184-276В, Бат.: 12В/9 Ач*3шт., Чистая синусойда, 8 вых.: 8 IEC C13 (10A), Smart, USB-B, RS232, SNMP слот, LCD, ABM, Цвет Чёрный</t>
  </si>
  <si>
    <t>9SX1000I</t>
  </si>
  <si>
    <t>Источник бесперебойного питания Eaton 9SX1000I</t>
  </si>
  <si>
    <t>Источник бесперебойного питания, Eaton, 9SX1000I, Онлайн, Напольный, Мощность 1000ВА/900Вт, Диапазон работы AVR: 190-276В (с возможностью регулировки до 120-276В), Бат.: 12В/9 Ач*3шт., Чистая синусойда, 6 вых.: 6 IEC C13 (10А), Smart, USB-B, RS232, SNMP слот, LCD, ABM, Цвет Чёрный</t>
  </si>
  <si>
    <t>9SX1500I</t>
  </si>
  <si>
    <t>Источник бесперебойного питания Eaton 9SX1500I</t>
  </si>
  <si>
    <t>Источник бесперебойного питания, Eaton, 9SX1500I, Онлайн, Напольный, Мощность 1500ВА/1350Вт, Диапазон работы AVR: 190-276В (с возможностью регулировки до 120-276В), Бат.: 12В/9 Ач*4шт., Чистая синусойда, 6 вых.: 6 IEC C13 (10А), Smart, USB-B, RS232, SNMP слот, LCD, ABM, Цвет Чёрный</t>
  </si>
  <si>
    <t>9SX3000I</t>
  </si>
  <si>
    <t>Источник бесперебойного питания Eaton 9SX3000I</t>
  </si>
  <si>
    <t>Источник бесперебойного питания, Eaton, 9SX3000I, Онлайн, Напольный, Мощность 3000ВА/2700Вт, Диапазон работы AVR: 200-276В (с возможностью регулировки до 140-276В), Бат.: 12В/9 Ач*8шт., Чистая синусойда, 9 вых.: 8 IEC C13 (10А) и 1 IEC C19 (16А), Smart, USB-B, RS232, SNMP слот, LCD, ABM, Цвет Чёрный</t>
  </si>
  <si>
    <t>9E3000I</t>
  </si>
  <si>
    <t>Источник бесперебойного питания Eaton 9E3000I</t>
  </si>
  <si>
    <t>Источник бесперебойного питания, Eaton, 9E3000I, Онлайн, Напольный, Мощность 3000ВА/2400Вт, Диапазон работы AVR: 176-300В (с возможностью регулировки до 100-300В), Бат.: 12В/9 Ач*6шт., Чистая синусойда, 7 вых.: 6 IEC C13 (10А) и 1 IEC C19 (16А), Smart, USB-B, RS232, SNMP слот, LCD, ABM, Цвет Чёрный</t>
  </si>
  <si>
    <t>9E10Ki</t>
  </si>
  <si>
    <t>Источник бесперебойного питания Eaton 9E10Ki</t>
  </si>
  <si>
    <t>Источник бесперебойного питания, Eaton, 9E10Ki, Онлайн, Напольный, Фазы: 1:1 / 3:1, Мощность 10000ВА/8000Вт, Диапазон работы AVR: 176-276В (с возможностью регулировки до 100-276В), Бат.: 12В/9 Ач*20шт., Чистая синусойда, Клемная колодка, Smart, USB-B, RS232, SNMP слот, LCD, ABM, Цвет Чёрный</t>
  </si>
  <si>
    <t>9E20Ki</t>
  </si>
  <si>
    <t>Источник бесперебойного питания Eaton 9E20Ki</t>
  </si>
  <si>
    <t>Источник бесперебойного питания, Eaton, 9E20Ki, Онлайн, Напольный, Фазы: 1:1 / 3:1, Мощность 20000ВА/16000Вт, Диапазон работы AVR: 176-276В (с возможностью регулировки до 100-276В), Бат.: 12В/9 Ач*40шт., Чистая синусойда, Клемная колодка, Smart, USB-B, RS232, SNMP слот, LCD, ABM, Цвет Чёрный</t>
  </si>
  <si>
    <t>5SC1000IR</t>
  </si>
  <si>
    <t>Источник бесперебойного питания Eaton 5SC1000IR</t>
  </si>
  <si>
    <t>Источник бесперебойного питания, Eaton, 5SC1000iR, Стоечный 19" 2U, Мощность 1000ВА/700Вт, Диапазон работы AVR: 184-276В, Бат.: 12В/9 Ач*2шт., Чистая синусойда, 8 вых.: 8 IEC C13 (10A), Smart, USB-B, RS232, SNMP слот, LCD, ABM, Цвет Чёрный</t>
  </si>
  <si>
    <t>5SC1500IR</t>
  </si>
  <si>
    <t>Источник бесперебойного питания Eaton 5SC1500IR</t>
  </si>
  <si>
    <t>Источник бесперебойного питания, Eaton, 5SC1500iR, Стоечный 19" 2U, Мощность 1500ВА/1050Вт, Диапазон работы AVR: 184-276В, Бат.: 12В/9 Ач*3шт., Чистая синусойда, 8 вых.: 8 IEC C13 (10A), Smart, USB-B, RS232, SNMP слот, LCD, ABM, Цвет Чёрный</t>
  </si>
  <si>
    <t>5SC2200IRT</t>
  </si>
  <si>
    <t>Источник бесперебойного питания Eaton 5SC2200IRT</t>
  </si>
  <si>
    <t>Источник бесперебойного питания, Eaton, 5SC2200IRT, Стоечный 19" 2U, Мощность 2200ВА/1980Вт, Диапазон работы AVR: 184-276В, Бат.: 12В/9 Ач*4шт., Чистая синусойда, 9 вых.: 8 IEC C13 (10A), 1 IEC C19 (16A), Smart, USB-B, RS232, SNMP слот, LCD, ABM, Цвет Чёрный</t>
  </si>
  <si>
    <t>5PX2200IRT3UG2</t>
  </si>
  <si>
    <t>Источник бесперебойного питания Eaton 5PX2200IRT3UG2</t>
  </si>
  <si>
    <t>Источник бесперебойного питания, Eaton, 5PX2200IRT3UG2, Стоечный 19" 3U, Мощность 2200ВА/2200Вт, Диапазон работы AVR: 160-294В (с возможностью регулировки до 150-294В), Чистая синусойда, Бат.: 12В/7 Ач*6шт., 10 вых.: 8 IEC C13 (10A), 2 IEC C19 (16A), Smart, USB-B, RS232, SNMP слот, LCD, ABM, Цвет Чёрный</t>
  </si>
  <si>
    <t>9SX2000IR</t>
  </si>
  <si>
    <t>Источник бесперебойного питания Eaton 9SX2000IR</t>
  </si>
  <si>
    <t>Источник бесперебойного питания, Eaton, 9SX2000IR, Онлайн, Стоечный 19" 2U, Мощность 2000ВА/1800Вт, Диапазон работы AVR: 200-276В (с возможностью регулировки до 140-276В), Бат.: 12В/7 Ач*6шт., Чистая синусойда, 8 вых.: 8 IEC C13 (10А), Smart, USB-B, RS232, SNMP слот, LCD, ABM, Цвет Чёрный</t>
  </si>
  <si>
    <t>5PX3000IRT3UG2</t>
  </si>
  <si>
    <t>Источник бесперебойного питания Eaton 5PX3000IRT3UG2</t>
  </si>
  <si>
    <t>Источник бесперебойного питания, Eaton, 5PX3000IRT3UG2, Стоечный 19" 3U, Мощность 3000ВА/3000Вт, Диапазон работы AVR: 160-294В (с возможностью регулировки до 150-294В), Чистая синусойда, Бат.: 12В/9 Ач*6шт., 10 вых.: 8 IEC C13 (10A), 2 IEC C19 (16A), Smart, USB-B, RS232, SNMP слот, LCD, ABM, Цвет Чёрный</t>
  </si>
  <si>
    <t>5SC3000IRT</t>
  </si>
  <si>
    <t>Источник бесперебойного питания Eaton 5SC3000IRT</t>
  </si>
  <si>
    <t>9SX3000IR</t>
  </si>
  <si>
    <t>Источник бесперебойного питания Eaton 9SX3000IR</t>
  </si>
  <si>
    <t>Источник бесперебойного питания, Eaton, 9SX3000IR, Онлайн, Стоечный 19" 2U, Мощность 3000ВА/2700Вт, Диапазон работы AVR: 200-276В (с возможностью регулировки до 140-276В), Бат.: 12В/9 Ач*6шт., Чистая синусойда, 9 вых.: 8 IEC C13 (10А) и 1 IEC C19 (16А), Smart, USB-B, RS232, SNMP слот, LCD, ABM, Цвет Чёрный</t>
  </si>
  <si>
    <t>5PXEBM72RT3UG2</t>
  </si>
  <si>
    <t>Батарейный блок Eaton 5PXEBM72RT3UG2</t>
  </si>
  <si>
    <t>9SXEBM72R</t>
  </si>
  <si>
    <t>Батарейный блок Eaton 9SXEBM72R</t>
  </si>
  <si>
    <t>9EEBM72</t>
  </si>
  <si>
    <t>Батарейный блок Eaton 9EEBM72</t>
  </si>
  <si>
    <t>9EEBM240</t>
  </si>
  <si>
    <t>Батарейный блок Eaton 9EEBM240</t>
  </si>
  <si>
    <t>9EEBM480</t>
  </si>
  <si>
    <t>Батарейный блок Eaton 9EEBM480</t>
  </si>
  <si>
    <t>Network-M3</t>
  </si>
  <si>
    <t>Внутренняя SNMP карта Eaton Network-M3</t>
  </si>
  <si>
    <t>SNMP-карта, Eaton, Network-M3, Внутренняя установка, Разъём RJ-45 10/100/1000M, Поддержка шифрования: HTTPS1.1, MQTTS, TLS1.2, SNMPv1/v2c/v3, NTP, SMTPS, BOOTP/DHCP, CLI, SSH, ARP and Syslog, Аутентификация: IPv4/v6, TLSv1.2, HTTP(S)v1.1, NTP, SMTP(S), BOOTP/DHCP, SSH, SysLog(S), LDAP, AD, RADIUS Многоязычный пользовательский интерфейс</t>
  </si>
  <si>
    <t>SG3428</t>
  </si>
  <si>
    <t>Коммутатор TP-Link SG3428</t>
  </si>
  <si>
    <t>Коммутатор, TP-Link, SG3428, JetStream 24 порта 10/100/1000M + 4 SFP, Управляемый L2, Корпус металл, 1U</t>
  </si>
  <si>
    <t>TL-SF1005P</t>
  </si>
  <si>
    <t>Коммутатор TP-Link TL-SF1005P</t>
  </si>
  <si>
    <t>SL2428P</t>
  </si>
  <si>
    <t>Коммутатор TP-Link SL2428P</t>
  </si>
  <si>
    <t>Коммутатор, TP-Link, SL2428P, JetStream 24 порта RJ45 10/100 Мбит/с с 4 гигабитными портами и 2 гигабитных комбо SFP-слота, Управляемый, РоЕ 250 Вт</t>
  </si>
  <si>
    <t>SG3452XP</t>
  </si>
  <si>
    <t>Коммутатор TP-Link SG3452XP</t>
  </si>
  <si>
    <t>SM331T</t>
  </si>
  <si>
    <t>Трансивер TP-Link SM331T</t>
  </si>
  <si>
    <t>Трансивер, TP-Link, SM331T, SFPмодуль 1000BASE-T RJ45</t>
  </si>
  <si>
    <t>FC311B-2</t>
  </si>
  <si>
    <t>Медиаконвертер TP-Link FC311B-2</t>
  </si>
  <si>
    <t>Медиаконвертер, TP-Link, FC311B-2, WDM, с 1 портом 10/100/1000Base-T и 1 портом 1000Base-BX с разъемом SC (ТХ: 1310 нм. RX: 1550 нм) для одномодового оптического кабеля (до 2км)</t>
  </si>
  <si>
    <t>EAP670</t>
  </si>
  <si>
    <t>Wi-Fi точка доступа TP-Link EAP670</t>
  </si>
  <si>
    <t>Wi-Fi точка доступа, TP-Link, EAP670, 802.11a/b/g/n/ac/ax, AX5400, 1 Порт Ethernet RJ-45 2,5 Гбит/с с поддержкой PoE IEEE802.3at</t>
  </si>
  <si>
    <t>DVB4429GL</t>
  </si>
  <si>
    <t>Маршрутизатор Xiaomi Mi Router 4A (White) RU</t>
  </si>
  <si>
    <t>Маршрутизатор, Xiaomi, Mi Router 4A (White) RU, Global version, 802.11a/b/g/n/ac, 2 х 10/100TX LAN, 1 х 10/100TX WAN порт,АС300М, Белый</t>
  </si>
  <si>
    <t>WB-R02D</t>
  </si>
  <si>
    <t>Беспроводная кнопка Aqara Wireless Mini Switch T1</t>
  </si>
  <si>
    <t>Беспроводная кнопка, Aqara Wireless Mini Switch T1, WB-R02D, 45 х 45 х 12 мм, Zigbee, Батарея: CR2032, Беспроводная работа с центром умного дома Aqara Hub по протоколу Zigbee, Легко настроить в приложении Aqara для iOS, Android, Стикер для наклеивания — в комплекте, До двух лет на одной батарее (таблетка C2032), Белый</t>
  </si>
  <si>
    <t>СП 2.5*150 black</t>
  </si>
  <si>
    <t>Хомут нейлоновый Deluxe СП 2.5*150 мм (Ч) (100 штук в упаковке)</t>
  </si>
  <si>
    <t>Хомут нейлоновый, Deluxe, СП 2.5*150 мм (Ч), чёрный (100 штук в упаковке)</t>
  </si>
  <si>
    <t>604K62222</t>
  </si>
  <si>
    <t>Фьюзерный модуль Xerox 604K62222</t>
  </si>
  <si>
    <t>Фьюзерный модуль, Xerox, 604K62222, / 641S00956 / 604K62220 / 604K62221 / 641S00809, Для Xerox WorkCentre 7525/7530/7535/7830/7835, 160 000 страниц (А4)</t>
  </si>
  <si>
    <t>Компьютерный корпус, Thermaltake, AH T200 Turquoise, CA-1R4-00SBWN-00, Micro-Tower, M-ATX/ Mini-ITX, USB 3.1 Type C*1/ 3.0*2/ 2.0*2, HD-Audio, Высота процессорного куллера до 150 мм, Длина VGA до 320 мм, 2*3.5"/3*2.5", Сталь, 2*Закаленное стекло, 444.2*282*551.5 мм, Без Б/П, Бирюзовый</t>
  </si>
  <si>
    <t>16861BS02</t>
  </si>
  <si>
    <t>Чехол для чемодана Travelsky Toucan S</t>
  </si>
  <si>
    <t>Чехол для чемодана, Travelsky, Toucan S, для чемоданов размером 20"~22", Полиэстер, Мультиколор</t>
  </si>
  <si>
    <t>Перезаряжаемый мини-вентилятор CAMELION REF-001-CB (24S25086)</t>
  </si>
  <si>
    <t>Перезаряжаемый мини-вентилятор, CAMELION, REF-001-CB (24S25086), номинальная мощность 5 Вт, Номинальное напряжение 5 В, 3 уровня скорости, белый</t>
  </si>
  <si>
    <t>RT393-TB</t>
  </si>
  <si>
    <t>Алюминиевый перезаряжаемый фонарик Camelion RT393-TB</t>
  </si>
  <si>
    <t>Алюминиевый перезаряжаемый фонарик, Camelion, RT393-TB, 1x20 Вт светодиод, литий-ионный аккумулятор, 1200 Лм, чёрный</t>
  </si>
  <si>
    <t>RT302-TB</t>
  </si>
  <si>
    <t>Перезаряжаемый фонарик Camelion RT302-TB</t>
  </si>
  <si>
    <t>Перезаряжаемый фонарик, Camelion, RT302-TB, 1x34 Вт светодиод, литий-ионный аккумулятор, чёрный</t>
  </si>
  <si>
    <t>S87</t>
  </si>
  <si>
    <t>Фонарик Camelion S87 Black</t>
  </si>
  <si>
    <t>Фонарик, Camelion, S87, 100 люменов, в блистере, чёрный</t>
  </si>
  <si>
    <t>Удлинитель Legrand стандарт 694571 5x2К+З 5м</t>
  </si>
  <si>
    <t>Удлинитель, Legrand, стандарт 694571, 5x2К+З 5м</t>
  </si>
  <si>
    <t>5645C002</t>
  </si>
  <si>
    <t>Картридж Canon LBP CARTRIDGE 071</t>
  </si>
  <si>
    <t>3009C002</t>
  </si>
  <si>
    <t>Картридж Canon LBP CARTRIDGE 057</t>
  </si>
  <si>
    <t>FL4-0763-000</t>
  </si>
  <si>
    <t>Ролик подачи бумаги Canon ROLLER, PAPER PICK-UP FL4-0763-000</t>
  </si>
  <si>
    <t>Ролик подачи бумаги, Canon, ROLLER, PAPER PICK-UP, FL4-0763-000</t>
  </si>
  <si>
    <t>DEM-T30W Station</t>
  </si>
  <si>
    <t>Беспроводной вертикальный пылесос со станцией Deerma DEM-T30W Station Черный</t>
  </si>
  <si>
    <t>Беспроводной вертикальный пылесос со станцией, Deerma, DEM-T30W Station, Сила всасывания 19 000 Па, Аккумулятор 2500 мАч, Автономная работа 45 мин, Объём пылесборника 560 мл (станция – 1.8 л), Зеленый свет, Черный</t>
  </si>
  <si>
    <t>Картридж Europrint EPC-CE314A</t>
  </si>
  <si>
    <t>Картридж, Europrint, EPC-CE314А, Для принтеров HP Color LaserJet 1025/Pro100 M175A, Canon i-SENSYS LBP7010C/LBP7018C, 7000 страниц.</t>
  </si>
  <si>
    <t>Картридж Europrint EPC-CF380A</t>
  </si>
  <si>
    <t>Картридж, Europrint, EPC-CF380A, Чёрный, Для принтеров HP Color LaserJet Pro MFP M476, 2400 страниц.</t>
  </si>
  <si>
    <t>Картридж Europrint EPC-CF381A</t>
  </si>
  <si>
    <t>Картридж, Europrint, EPC-CF381A, Синий, Для принтеров HP Color LaserJet Pro MFP M476, 2700 страниц.</t>
  </si>
  <si>
    <t>Картридж Europrint EPC-CF382A</t>
  </si>
  <si>
    <t>Картридж, Europrint, EPC-CF382A, Жёлтый, Для принтеров HP Color LaserJet Pro MFP M476, 2700 страниц.</t>
  </si>
  <si>
    <t>CGR-58M6B</t>
  </si>
  <si>
    <t>Компьютерный корпус Cougar FV270 без Б/П</t>
  </si>
  <si>
    <t>Компьютерный корпус, Cougar, FV270, E-ATX/CEB/ATX/Micro ATX, USB 1*Type C/2*3.0, 4 Pole Headset Audio, Кулер 1*12см ARGB, Высота процессорного кулера до 180 мм, Длина VGA до 420 гор/450мм верт, 2*3.5"/2+2*2.5", Слот 7, Толщина 0,6мм, 530x268x512мм, Без Б/П, Чёрный</t>
  </si>
  <si>
    <t>CGR-5C78W-RGB</t>
  </si>
  <si>
    <t>Компьютерный корпус Cougar Uniface RGB (White) без Б/П</t>
  </si>
  <si>
    <t>CGR-55C9W-RGB</t>
  </si>
  <si>
    <t>Компьютерный корпус Cougar Uniface Mini RGB (White) без Б/П</t>
  </si>
  <si>
    <t>Компьютерный корпус, Cougar, Uniface Mini RGB (White) CGR-55C9W-RGB, Micro ATX/Mini ITX, USB 2*3.0/1*2.0, HD-Audio+Mic, Кулер 2*14см ARGB/1*12см ARGB, Высота процессорного кулера до 160 мм, Длина VGA до 340мм, 2*3.5"/2+2*2.5", Толщина 0,6мм, 422x210x390мм, Без Б/П, Белый</t>
  </si>
  <si>
    <t>M2344E1</t>
  </si>
  <si>
    <t>Наушники Redmi Buds 6 Active Black</t>
  </si>
  <si>
    <t>Наушники Redmi Buds 6 Active White</t>
  </si>
  <si>
    <t>Наушники Redmi Buds 6 Active Pink</t>
  </si>
  <si>
    <t>Наушники Redmi Buds 6 Active Blue</t>
  </si>
  <si>
    <t>SSDPF2KE016T1N1</t>
  </si>
  <si>
    <t>Твердотельный накопитель SSD Intel P5620 1.6 TB PCIe 4.0 x4 NVME</t>
  </si>
  <si>
    <t>Твердотельный накопитель SSD, Intel, P5620 1.6 TB SSDPF2KE016T1N1, 2.5" 1.6TB PCIe 4.0 x4, 3D4, TLC</t>
  </si>
  <si>
    <t>ИКД3-0А1-1.0</t>
  </si>
  <si>
    <t>Оптоволоконный дроп-кабель ИКД2Тнг(А)-HF-O-А2-1.0 кН</t>
  </si>
  <si>
    <t>Оптоволоконный дроп-кабель, Интегра, ИКД2Тнг(А)-HF-O-А2-1.0 кН (FTTH)</t>
  </si>
  <si>
    <t>КТ-2202</t>
  </si>
  <si>
    <t>Аэрогриль Kitfort КТ-2202</t>
  </si>
  <si>
    <t>Аэрогриль, Kitfort, КТ-2202, Мощность 1500 Вт, 8 автоматических программ, Электронное управление, Таймер 30 мин, Пластик, Черный</t>
  </si>
  <si>
    <t>Автоматический выключатель CHINT NXB-125 3P 100A C 10kA</t>
  </si>
  <si>
    <t>Автоматический выключатель, CHINT, 816141 NXB-125, 3P 100A C 10kA</t>
  </si>
  <si>
    <t>Автоматический выключатель CHINT NB1-63DC 2P 32A DC500B 6kA</t>
  </si>
  <si>
    <t>Автоматический выключатель, CHINT, 182723 NB1-63DC, 2P 32A DC500B 6kA</t>
  </si>
  <si>
    <t>Умные колонки</t>
  </si>
  <si>
    <t>-2.0-</t>
  </si>
  <si>
    <t>DHI-VTH8641KMS-WP</t>
  </si>
  <si>
    <t>DHI-VTO9541D</t>
  </si>
  <si>
    <t>Вызывная панель Dahua DHI-VTO9541D</t>
  </si>
  <si>
    <t>Автоматический выключатель CHINT NXB-63S 1P 1A C 4,5kA</t>
  </si>
  <si>
    <t>Автоматический выключатель, CHINT, 296704 NXB-63S, 1P 1A C 4,5kA</t>
  </si>
  <si>
    <t>Автоматический выключатель CHINT NXB-63S 3P 4A C 4,5kA</t>
  </si>
  <si>
    <t>Автоматический выключатель, CHINT, NXB-63S 296824, 3P 4A C 4,5kA</t>
  </si>
  <si>
    <t>Контактор модульный CHINT NCH8-20/20 20A 2НО AC220/230В 50Гц</t>
  </si>
  <si>
    <t>Контактор модульный, CHINT, 256054 NCH8-20/20, 20A 2НО AC220/230В 50Гц</t>
  </si>
  <si>
    <t>DIN рейка CHINT TH35-7.5 оцинкованная 100cm</t>
  </si>
  <si>
    <t>DIN рейка, CHINT, TH35-7.5 570003, оцинкованная 100cm</t>
  </si>
  <si>
    <t>ЗИП Canon</t>
  </si>
  <si>
    <t>CQ-01B-U3-OP</t>
  </si>
  <si>
    <t>Компьютерный корпус Chieftec Mesh CQ-01B-U3-OP Black без Б/П</t>
  </si>
  <si>
    <t>Компьютерный корпус, Chieftec, Mesh, CQ-01B-U3-OP, Mid-Tower, ATX/mATX/Mini-ITX, USB3.0*2,+HD AUDIO, Высота процессорного куллера до 120 мм, Длина VGA до 250 мм, 2*5,25/2*lx3,5 и 3*3,5, Пластик/Сталь, 428*160*410мм, Без Б/П, Черный</t>
  </si>
  <si>
    <t>BDF-400S</t>
  </si>
  <si>
    <t>Блок питания Chieftec Proton BDF-400S Bronze</t>
  </si>
  <si>
    <t>CTG-550C</t>
  </si>
  <si>
    <t>Блок питания Chieftec A-80 CTG-550C</t>
  </si>
  <si>
    <t>CTG-650C</t>
  </si>
  <si>
    <t>Блок питания Chieftec A-80 CTG-650C</t>
  </si>
  <si>
    <t>CPS-450S</t>
  </si>
  <si>
    <t>Блок питания Chieftec Force CPS-450S</t>
  </si>
  <si>
    <t>CPS-500S</t>
  </si>
  <si>
    <t>Блок питания Chieftec Force CPS-500S</t>
  </si>
  <si>
    <t>SLC-750C</t>
  </si>
  <si>
    <t>Блок питания Chieftec Silicon SLC-750C Bronze</t>
  </si>
  <si>
    <t>SLC-850C</t>
  </si>
  <si>
    <t>Блок питания Chieftec Silicon SLC-850C Bronze</t>
  </si>
  <si>
    <t>GPX-750FC</t>
  </si>
  <si>
    <t>Блок питания Chieftec PowerUp GPX-750FC Gold</t>
  </si>
  <si>
    <t>BDK-750FC</t>
  </si>
  <si>
    <t>Блок питания Chieftec SteelPower BDK-750FC Bronze</t>
  </si>
  <si>
    <t>CTG-750C-RGB</t>
  </si>
  <si>
    <t>Блок питания Chieftec Photon CTG-750C-RGB</t>
  </si>
  <si>
    <t>GC/LHE23LTA/N</t>
  </si>
  <si>
    <t>GC/LHE23LTA/NR</t>
  </si>
  <si>
    <t>GC/LHE23LTA/NY</t>
  </si>
  <si>
    <t>Daker DK Plus 2 кВА (310171)</t>
  </si>
  <si>
    <t>Источник бесперебойного питания Legrand Daker DK Plus 2 кВА</t>
  </si>
  <si>
    <t>Источник бесперебойного питания, Legrand, Daker DK Plus 2кВА 310171, Мощность 2000ВА/1800Вт, Онлайн, Стоечный 2U, ЖК/USB, Диапазон работы AVR:180-300В, Бат.: 12В/7,2Ач.*6 шт., Вых: 6 x IEC C13, Чёрный</t>
  </si>
  <si>
    <t>RKM114</t>
  </si>
  <si>
    <t>Рельсы серверные Synology RKM114</t>
  </si>
  <si>
    <t>Рельсы серверные, Synology, RKM114</t>
  </si>
  <si>
    <t>RKS-02</t>
  </si>
  <si>
    <t>Рельсы серверные Synology RKS-02</t>
  </si>
  <si>
    <t>Рельсы серверные, Synology, RKS-02</t>
  </si>
  <si>
    <t>051817</t>
  </si>
  <si>
    <t>Патч Корд Legrand Cat.5e UTP PVC RJ-45 0,5 м</t>
  </si>
  <si>
    <t>Патч Корд, Legrand, 051817, Cat. 5e, UTP, PVC, RJ-45, 0,5 м, серый, Пол. пакет</t>
  </si>
  <si>
    <t>Труба ПВХ гибкая гофрированная DKC 91916 16мм</t>
  </si>
  <si>
    <t>Труба ПВХ гибкая гофр., DKC, 91916, д.16мм, лёгкая с протяжкой, 100м, цвет серый</t>
  </si>
  <si>
    <t>Труба ПВХ гибкая гофрированная DKC 91920 20мм</t>
  </si>
  <si>
    <t>Труба ПВХ гибкая гофр., DKC, 91920, д.20мм, лёгкая с протяжкой, 100м, цвет серый</t>
  </si>
  <si>
    <t>Труба ПВХ гибкая гофрированная DKC 91925 25мм</t>
  </si>
  <si>
    <t>Труба ПВХ гибкая гофр., DKC, 91925, д.25мм, лёгкая с протяжкой, 50м, цвет серый</t>
  </si>
  <si>
    <t>Труба ПНД гибкая гофрированная DKC 71716 16мм</t>
  </si>
  <si>
    <t>Труба ПНД гибкая гофр., DKC, 71716, д.16мм, лёгкая с протяжкой, 100м, цвет чёрный</t>
  </si>
  <si>
    <t>Труба ПНД гибкая гофрированная DKC 71720 20мм</t>
  </si>
  <si>
    <t>Труба ПНД гибкая гофр., DKC, 71720, д.20мм, лёгкая с протяжкой, 100м, цвет чёрный</t>
  </si>
  <si>
    <t>Труба ПНД гибкая гофрированная DKC 71725 25мм</t>
  </si>
  <si>
    <t>Труба ПНД гибкая гофр., DKC, 71725, д.25мм, лёгкая с протяжкой, 50м, цвет чёрный</t>
  </si>
  <si>
    <t>Муфта для труб гофрированных DKC 50816 IP40 д.16мм</t>
  </si>
  <si>
    <t>Муфта для труб гофрированных, DKC, 50816, IP40, д.16мм</t>
  </si>
  <si>
    <t>Муфта для труб гофрированных DKC 50820 IP40 д.20мм</t>
  </si>
  <si>
    <t>Муфта для труб гофрированных, DKC, 50820, IP40, д.20мм</t>
  </si>
  <si>
    <t>Муфта для труб гофрированных DKC 50825 IP40 д.25мм</t>
  </si>
  <si>
    <t>Муфта для труб гофрированных, DKC, 50825, IP40, д.25мм</t>
  </si>
  <si>
    <t>51016M</t>
  </si>
  <si>
    <t>Держатель-клипса для монтажного пистолета DKC 51016M д.16мм</t>
  </si>
  <si>
    <t>Держатель-клипса для монтажного пистолета, DKC, 51016M, д.16мм</t>
  </si>
  <si>
    <t>Держатель с защелкой DKC 51025 д.25мм</t>
  </si>
  <si>
    <t>Держатель с защелкой, DKC, 51025, д.25мм</t>
  </si>
  <si>
    <t>51020M</t>
  </si>
  <si>
    <t>Держатель-клипса для монтажного пистолета DKC 51020M д.20мм</t>
  </si>
  <si>
    <t>Держатель-клипса для монтажного пистолета, DKC, 51020M, д.20мм</t>
  </si>
  <si>
    <t>00304</t>
  </si>
  <si>
    <t>00313</t>
  </si>
  <si>
    <t>00351</t>
  </si>
  <si>
    <t>01032</t>
  </si>
  <si>
    <t>Напольный канал DKC 01032 50х12 мм CSP-F, серый</t>
  </si>
  <si>
    <t>01332</t>
  </si>
  <si>
    <t>Напольный канал DKC 01332 75x17 мм CSP-F, серый</t>
  </si>
  <si>
    <t>010692</t>
  </si>
  <si>
    <t>Накладка на стык профиля Legrand самоклеющаяся для кабель каналов DLP 80x35мм</t>
  </si>
  <si>
    <t>Накладка на стык профиля, Legrand, 010692, самоклеющаяся для кабель каналов DLP 80x35мм, Белый</t>
  </si>
  <si>
    <t>00391</t>
  </si>
  <si>
    <t>Угол внутренний AIM, DKC, 00391, 25x17</t>
  </si>
  <si>
    <t>00395</t>
  </si>
  <si>
    <t>Угол внутренний AIM, DKC, 00395, 40x17</t>
  </si>
  <si>
    <t>00404</t>
  </si>
  <si>
    <t>Угол внешний AEM, DKC, 00404, 25x17</t>
  </si>
  <si>
    <t>00406</t>
  </si>
  <si>
    <t>Угол внешний AEM, DKC, 00406, 40x17</t>
  </si>
  <si>
    <t>00415</t>
  </si>
  <si>
    <t>Угол плоский APM, DKC, 00415, 25x17</t>
  </si>
  <si>
    <t>00425</t>
  </si>
  <si>
    <t>Угол плоский APM, DKC, 00425, 40x17</t>
  </si>
  <si>
    <t>00513</t>
  </si>
  <si>
    <t>Рамка-суппорт под 2 модуля PDA-45N 80, DKC, 00513, 45x45 мм</t>
  </si>
  <si>
    <t>00514</t>
  </si>
  <si>
    <t>00536</t>
  </si>
  <si>
    <t>Тройник IM, DKC, 00536, 25x17</t>
  </si>
  <si>
    <t>00541</t>
  </si>
  <si>
    <t>Тройник IM, DKC, 00541, 40x17</t>
  </si>
  <si>
    <t>00563</t>
  </si>
  <si>
    <t>Рамка-суппорт под 6 модулей PDA3-45N 80, DKC, 00563, 45х45 мм</t>
  </si>
  <si>
    <t>00564</t>
  </si>
  <si>
    <t>Рамка-суппорт под 6 модулей PDA3-45N 100, DKC, 00564, 45х45 мм</t>
  </si>
  <si>
    <t>00578</t>
  </si>
  <si>
    <t>Заглушка LM, DKC, 00578, 25x17</t>
  </si>
  <si>
    <t>00579</t>
  </si>
  <si>
    <t>Заглушка LM, DKC, 00579, 40x17</t>
  </si>
  <si>
    <t>00591</t>
  </si>
  <si>
    <t>Соединение на стык GM, DKC, 00591, 25x17</t>
  </si>
  <si>
    <t>00597</t>
  </si>
  <si>
    <t>Соединение на стык GM, DKC, 00597, 40x17</t>
  </si>
  <si>
    <t>00651</t>
  </si>
  <si>
    <t>Заглушка LM, DKC, 00651, 50x20</t>
  </si>
  <si>
    <t>00652</t>
  </si>
  <si>
    <t>Тройник IM, DKC, 00652, 50x20</t>
  </si>
  <si>
    <t>00653</t>
  </si>
  <si>
    <t>Соединение на стык GM, DKC, 00653, 50x20</t>
  </si>
  <si>
    <t>00654</t>
  </si>
  <si>
    <t>Угол плоский APM, DKC, 00654, 50x20</t>
  </si>
  <si>
    <t>00655</t>
  </si>
  <si>
    <t>Угол внутренний AIM, DKC, 00655, 50x20</t>
  </si>
  <si>
    <t>00656</t>
  </si>
  <si>
    <t>Угол внешний AEM, DKC, 00656, 50x20</t>
  </si>
  <si>
    <t>00823</t>
  </si>
  <si>
    <t>Накладка на стык профиля SGAN 40, DKC, 00823</t>
  </si>
  <si>
    <t>00833</t>
  </si>
  <si>
    <t>Накладка на стык профиля SGAN 60, DKC, 00833</t>
  </si>
  <si>
    <t>00871</t>
  </si>
  <si>
    <t>Заглушка LAN, DKC, 00871, 80x40</t>
  </si>
  <si>
    <t>00874</t>
  </si>
  <si>
    <t>Заглушка LAN, DKC, 00874, 100x60</t>
  </si>
  <si>
    <t>00886</t>
  </si>
  <si>
    <t>Накладка на стык крышки GAN 80, DKC, 00886</t>
  </si>
  <si>
    <t>00887</t>
  </si>
  <si>
    <t>Накладка на стык крышки GAN 100, DKC, 00887</t>
  </si>
  <si>
    <t>01708</t>
  </si>
  <si>
    <t>Угол внешний изменяемый NEAV, DKC, 01708, 80x40, (70-120°)</t>
  </si>
  <si>
    <t>01713</t>
  </si>
  <si>
    <t>Угол внешний изменяемый NEAV, DKC, 01713, 100x60, (70-120°)</t>
  </si>
  <si>
    <t>01724</t>
  </si>
  <si>
    <t>Угол внутренний изменяемый NIAV, DKC, 01724, 80x40, (70-120°)</t>
  </si>
  <si>
    <t>01729</t>
  </si>
  <si>
    <t>Угол внутренний изменяемый NIAV, DKC, 01729, 100x60, (70-120°)</t>
  </si>
  <si>
    <t>01740</t>
  </si>
  <si>
    <t>Угол плоский NPAN, DKC, 01740, 80x40</t>
  </si>
  <si>
    <t>01745</t>
  </si>
  <si>
    <t>Угол плоский NPAN, DKC, 01745, 100x60</t>
  </si>
  <si>
    <t>01756</t>
  </si>
  <si>
    <t>Тройник/отвод NTAN, DKC, 01756, 80x40</t>
  </si>
  <si>
    <t>01761</t>
  </si>
  <si>
    <t>Тройник/отвод NTAN, DKC, 01761, 100x60</t>
  </si>
  <si>
    <t>01781</t>
  </si>
  <si>
    <t>01786</t>
  </si>
  <si>
    <t>09050</t>
  </si>
  <si>
    <t>Напольная башенка BUS DKC 09050 12 модулей, белая</t>
  </si>
  <si>
    <t>Напольная башенка BUS, DKC, 09050, 12 модулей, белая</t>
  </si>
  <si>
    <t>09090</t>
  </si>
  <si>
    <t>Напольная башенка BUS DKC 09090 12 модулей, черная</t>
  </si>
  <si>
    <t>Напольная башенка BUS, DKC, 09090, 12 модулей, черная</t>
  </si>
  <si>
    <t>PDM Коробка монтажная DKC 10013 под 2 модуля 45X45 мм</t>
  </si>
  <si>
    <t>PDM Коробка монтажная, DKC, 10013, под 2 модуля, 45X45 мм</t>
  </si>
  <si>
    <t>PDB Коробка монтажная DKC 10034 под 2 модуля BRAVA</t>
  </si>
  <si>
    <t>PDB Коробка монтажная, DKC, 10034, под 2 модуля BRAVA</t>
  </si>
  <si>
    <t>PDA-BN 80 Рамка-суппорт DKC 10443 под 2 модуля BRAVA</t>
  </si>
  <si>
    <t>PDA-BN 80 Рамка-суппорт, DKC, 10443, под 2 модуля BRAVA</t>
  </si>
  <si>
    <t>PDA-BN 100 Рамка-суппорт DKC 10453 под 2 модуля "BRAVA"</t>
  </si>
  <si>
    <t>PDA-3BN 80 Рамка-суппорт DKC 10643 под 6 модулей BRAVA</t>
  </si>
  <si>
    <t>PDA-3BN 80 Рамка-суппорт, DKC, 10643, под 6 модулей BRAVA</t>
  </si>
  <si>
    <t>PDA-3BN 100 Рамка-суппорт DKC 10653 под 6 модулей BRAVA</t>
  </si>
  <si>
    <t>PDA-3BN 100 Рамка-суппорт, DKC, 10653, под 6 модулей BRAVA</t>
  </si>
  <si>
    <t>76002B</t>
  </si>
  <si>
    <t>Выключатель DKC 76002B белый 2мод.</t>
  </si>
  <si>
    <t>Выключатель, DKC, 76002B, белый, 2мод.</t>
  </si>
  <si>
    <t>76607B</t>
  </si>
  <si>
    <t>Адаптер для информационных разъемов Keystone DKC 76607B белый 1мод.</t>
  </si>
  <si>
    <t>Адаптер для информационных разъемов Keystone, DKC, 76607B, белый, 1мод.</t>
  </si>
  <si>
    <t>76616B</t>
  </si>
  <si>
    <t>Заглушка DKC 76616B белая 1мод.</t>
  </si>
  <si>
    <t>Заглушка, DKC, 76616B, белая, 1мод.</t>
  </si>
  <si>
    <t>76654B</t>
  </si>
  <si>
    <t>F0000L</t>
  </si>
  <si>
    <t>Каркас под 2 модуля DKC F0000L 45х45, белый</t>
  </si>
  <si>
    <t>Каркас под 2 модуля, DKC, F0000L, 45х45, белый</t>
  </si>
  <si>
    <t>F0000M</t>
  </si>
  <si>
    <t>Каркас под 2 модуля Brava DKC F0000M для In-liner Front и ОРМ, белый</t>
  </si>
  <si>
    <t>Каркас под 2 модуля Brava, DKC, F0000M, для In-liner Front и ОРМ, белый</t>
  </si>
  <si>
    <t>F0000MB</t>
  </si>
  <si>
    <t>Каркас под 2 модуля Brava DKC F0000MB для In-liner Front и ОРМ, чёрный</t>
  </si>
  <si>
    <t>Каркас под 2 модуля Brava, DKC, F0000MB, для In-liner Front и ОРМ, чёрный</t>
  </si>
  <si>
    <t>76482B</t>
  </si>
  <si>
    <t>Электрическая розетка с заземлением DKC 76482B со шторками белая, 2мод.</t>
  </si>
  <si>
    <t>Электрическая розетка с заземлением, DKC, 76482B, со шторками, белая, 2мод.</t>
  </si>
  <si>
    <t>77482N</t>
  </si>
  <si>
    <t>Электрическая розетка с заземлением DKC 77482N со шторками чёрная, 2мод.</t>
  </si>
  <si>
    <t>Электрическая розетка с заземлением, DKC, 77482N, со шторками, чёрная, 2мод.</t>
  </si>
  <si>
    <t>76482R</t>
  </si>
  <si>
    <t>Электрическая розетка с заземлением DKC 76482R со шторками красная, 2мод.</t>
  </si>
  <si>
    <t>Электрическая розетка с заземлением, DKC, 76482R, со шторками, красная, 2мод.</t>
  </si>
  <si>
    <t>277806L</t>
  </si>
  <si>
    <t>Mosaic рамка 6 модулей</t>
  </si>
  <si>
    <t>Mosaic рамка, Legrand, 277806L, 6 модулей, Белый</t>
  </si>
  <si>
    <t>Лоток перфорированный DKC 35260 50х50 L3000</t>
  </si>
  <si>
    <t>Лоток перфорированный, DKC, 35260 , 50х50, L3000</t>
  </si>
  <si>
    <t>Лоток перфорированный DKC 35262 100х50 L3000</t>
  </si>
  <si>
    <t>Лоток перфорированный, DKC, 35262, 100х50, L3000</t>
  </si>
  <si>
    <t>Лоток перфорированный DKC 35264 200х50 L3000</t>
  </si>
  <si>
    <t>Лоток перфорированный, DKC, 35264, 200х50, L3000</t>
  </si>
  <si>
    <t>Лоток перфорированный DKC 35265 300х50 L3000</t>
  </si>
  <si>
    <t>Лоток перфорированный, DKC, 35265, 300х50, L3000</t>
  </si>
  <si>
    <t>FC5005</t>
  </si>
  <si>
    <t>Проволочный лоток 50х50 DKC FC5005 L3000</t>
  </si>
  <si>
    <t>Проволочный лоток 50х50, DKC, FC5005, L3000</t>
  </si>
  <si>
    <t>FC5010</t>
  </si>
  <si>
    <t>Проволочный лоток 50х100 DKC FC5010 L3000</t>
  </si>
  <si>
    <t>Проволочный лоток 50х100, DKC, FC5010, L3000</t>
  </si>
  <si>
    <t>FC5020</t>
  </si>
  <si>
    <t>Проволочный лоток 50х200 DKC FC5020 L3000</t>
  </si>
  <si>
    <t>Проволочный лоток 50х200, DKC, FC5020, L3000</t>
  </si>
  <si>
    <t>FC5030</t>
  </si>
  <si>
    <t>Проволочный лоток 50х300 DKC FC5030 L3000</t>
  </si>
  <si>
    <t>Проволочный лоток 50х300, DKC, FC5030, L3000</t>
  </si>
  <si>
    <t>Крышка с заземлением на лоток DKC 35520 осн.50 L3000</t>
  </si>
  <si>
    <t>Крышка с заземлением на лоток, DKC, 35520, осн.50, L3000</t>
  </si>
  <si>
    <t>Крышка с заземлением на лоток DKC 35522 осн.100 L3000</t>
  </si>
  <si>
    <t>Крышка с заземлением на лоток, DKC, 35522, осн.100, L3000</t>
  </si>
  <si>
    <t>38361K</t>
  </si>
  <si>
    <t>Крышка на ответвитель DL осн.50 DKC 38361K</t>
  </si>
  <si>
    <t>Крышка на ответвитель DL осн.50, DKC, 38361K, в комплекте с метизами и пластинами PTCE</t>
  </si>
  <si>
    <t>38365K</t>
  </si>
  <si>
    <t>Крышка на ответвитель DL осн.200 DKC 38365K</t>
  </si>
  <si>
    <t>Крышка на ответвитель DL осн.200, DKC, 38365K, в комплекте с метизами и пластинами PTCE</t>
  </si>
  <si>
    <t>38366K</t>
  </si>
  <si>
    <t>Крышка на ответвитель DL осн.300 DKC 38366K</t>
  </si>
  <si>
    <t>Крышка на ответвитель DL осн.300, DKC, 38366K, в комплекте с метизами и пластинами PTCE</t>
  </si>
  <si>
    <t>Крышка с заземлением на лоток DKC 35525 осн.300 L3000</t>
  </si>
  <si>
    <t>Крышка с заземлением на лоток, DKC, 35525, осн.300, L3000</t>
  </si>
  <si>
    <t>30013K</t>
  </si>
  <si>
    <t>Пластина крепежная DKC 30013K GSV H50 (4 шт.) в комплекте с метизами, необходимыми для монтажа</t>
  </si>
  <si>
    <t>Пластина крепежная, DKC, 30013K, GSV H50 (4 шт.) в комплекте с метизами, необходимыми для монтажа</t>
  </si>
  <si>
    <t>BBL3010</t>
  </si>
  <si>
    <t>Консоль легкая DKC BBL3010 осн.100 мм</t>
  </si>
  <si>
    <t>Консоль легкая, DKC, BBL3010, осн.100 мм</t>
  </si>
  <si>
    <t>BBL3020</t>
  </si>
  <si>
    <t>Консоль легкая DKC BBL3020 осн.200 мм</t>
  </si>
  <si>
    <t>Консоль легкая, DKC, BBL3020, осн.200 мм</t>
  </si>
  <si>
    <t>BBL3030</t>
  </si>
  <si>
    <t>Консоль легкая DKC BBL3030 осн.300 мм</t>
  </si>
  <si>
    <t>Консоль легкая, DKC, BBL3030, осн.300 мм</t>
  </si>
  <si>
    <t>BBL5010</t>
  </si>
  <si>
    <t>Консоль с опорой ML DKC BBL5010 осн. 100 мм</t>
  </si>
  <si>
    <t>Консоль с опорой ML, DKC, BBL5010, осн. 100 мм</t>
  </si>
  <si>
    <t>BBL5020</t>
  </si>
  <si>
    <t>Консоль с опорой ML DKC BBL5020 осн. 200 мм</t>
  </si>
  <si>
    <t>Консоль с опорой ML, DKC, BBL5020, осн. 200 мм</t>
  </si>
  <si>
    <t>BBL5030</t>
  </si>
  <si>
    <t>Консоль с опорой ML DKC BBL5030 осн. 300 мм</t>
  </si>
  <si>
    <t>Консоль с опорой ML, DKC, BBL5030, осн. 300 мм</t>
  </si>
  <si>
    <t>BBM5010</t>
  </si>
  <si>
    <t>Консоль ВМ DKC BBM5010 осн.100 мм</t>
  </si>
  <si>
    <t>Консоль ВМ, DKC, BBM5010, осн.100 мм</t>
  </si>
  <si>
    <t>BBM5020</t>
  </si>
  <si>
    <t>Консоль ВМ DKC BBM5020 осн. 200 мм</t>
  </si>
  <si>
    <t>BBM5030</t>
  </si>
  <si>
    <t>Консоль ВМ DKC BBM5030 осн. 300 мм</t>
  </si>
  <si>
    <t>Консоль ВМ, DKC, BBM5030, осн. 300 мм</t>
  </si>
  <si>
    <t>FC34105</t>
  </si>
  <si>
    <t>Консоль с опорой ML облегченная DKC FC34105 осн. 100</t>
  </si>
  <si>
    <t>Консоль с опорой ML облегченная, DKC, FC34105, осн. 100</t>
  </si>
  <si>
    <t>FC34107</t>
  </si>
  <si>
    <t>Консоль с опорой ML облегченная DKC FC34107 осн. 200</t>
  </si>
  <si>
    <t>FC34108</t>
  </si>
  <si>
    <t>Консоль с опорой ML облегченная DKC FC34108 осн. 300</t>
  </si>
  <si>
    <t>Консоль с опорой ML облегченная, DKC, FC34108, осн. 300</t>
  </si>
  <si>
    <t>BSF2901</t>
  </si>
  <si>
    <t>Крепление к потолку SSM DKC BSF2901</t>
  </si>
  <si>
    <t>Крепление к потолку SSM, DKC, BSF2901</t>
  </si>
  <si>
    <t>BSV2901</t>
  </si>
  <si>
    <t>Крепление к потолку SML DKC BSV2901</t>
  </si>
  <si>
    <t>Крепление к потолку SML, DKC, BSV2901</t>
  </si>
  <si>
    <t>BMM1010</t>
  </si>
  <si>
    <t>Крепление ТМ к стене для вертикального монтажа DKC BMM1010 осн.100 мм</t>
  </si>
  <si>
    <t>Крепление ТМ к стене для вертикального монтажа, DKC, BMM1010, осн.100 мм</t>
  </si>
  <si>
    <t>BMM1020</t>
  </si>
  <si>
    <t>Крепление ТМ к стене для вертикального монтажа DKC BMM1020 осн.200 мм</t>
  </si>
  <si>
    <t>Крепление ТМ к стене для вертикального монтажа, DKC, BMM1020, осн.200 мм</t>
  </si>
  <si>
    <t>BMM1030</t>
  </si>
  <si>
    <t>Крепление ТМ к стене для вертикального монтажа DKC BMM1030 осн.300 мм</t>
  </si>
  <si>
    <t>Крепление ТМ к стене для вертикального монтажа, DKC, BMM1030, осн.300 мм</t>
  </si>
  <si>
    <t>BMT1010</t>
  </si>
  <si>
    <t>Скоба SPC под лоток DKC BMT1010 осн.100 мм</t>
  </si>
  <si>
    <t>Скоба SPC под лоток, DKC, BMT1010, осн.100 мм</t>
  </si>
  <si>
    <t>FC37311R</t>
  </si>
  <si>
    <t>Пластина для подвеса проволочного лотка на шпильке DKC FC37311R</t>
  </si>
  <si>
    <t>Пластина для подвеса проволочного лотка на шпильке, DKC, FC37311R</t>
  </si>
  <si>
    <t>38363K</t>
  </si>
  <si>
    <t>38005K</t>
  </si>
  <si>
    <t>38004K</t>
  </si>
  <si>
    <t>38002K</t>
  </si>
  <si>
    <t>38000K</t>
  </si>
  <si>
    <t>37501R</t>
  </si>
  <si>
    <t>Никелированная пластина для заземления DKC 37501R PTCE</t>
  </si>
  <si>
    <t>Никелированная пластина для заземления, DKC, 37501R, PTCE</t>
  </si>
  <si>
    <t>Перегородка SEP DKC 36480 L3000 Н50</t>
  </si>
  <si>
    <t>36238K</t>
  </si>
  <si>
    <t>Ответвитель DL, DKC, 36238K, 300х50, в комплекте с крепежными элементами и соединительными пластинами, необходимыми для монтажа</t>
  </si>
  <si>
    <t>36237K</t>
  </si>
  <si>
    <t>36235K</t>
  </si>
  <si>
    <t>36233K</t>
  </si>
  <si>
    <t>36005K</t>
  </si>
  <si>
    <t>Угол CPO 90 горизонтальный 90°, DKC, 36005K, 300х50, в комплекте с крепежными элементами и соединительными пластинами, необходимыми для монтажа</t>
  </si>
  <si>
    <t>36004K</t>
  </si>
  <si>
    <t>Угол CPO 90 горизонтальный 90°, DKC, 36004K, 200х50, в комплекте с крепежными элементами и соединительными пластинами, необходимыми для монтажа</t>
  </si>
  <si>
    <t>36002K</t>
  </si>
  <si>
    <t>Угол CPO 90 горизонтальный 90°, DKC, 36002K, 100х50, в комплекте с крепежными элементами и соединительными пластинами, необходимыми для монтажа</t>
  </si>
  <si>
    <t>36000K</t>
  </si>
  <si>
    <t>Угол CPO 90 горизонтальный 90°, DKC, 36000K, 50х50 в комплекте с крепежными элементами и соединительными пластинами, необходимыми для монтажа</t>
  </si>
  <si>
    <t>BPL2930</t>
  </si>
  <si>
    <t>П-образный профиль PSL, DKC, BPL2930, L3000, толщ.1,5 мм</t>
  </si>
  <si>
    <t>BPM2930</t>
  </si>
  <si>
    <t>П-образный профиль PSM DKC BPM2930 L3000, толщ.2,5 мм</t>
  </si>
  <si>
    <t>П-образный профиль PSM, DKC, BPM2930, L3000, толщ.2,5 мм</t>
  </si>
  <si>
    <t>37301R</t>
  </si>
  <si>
    <t>Пластина соединительная GTO DKC 37301R H50</t>
  </si>
  <si>
    <t>Пластина соединительная GTO, DKC, 37301R, H50</t>
  </si>
  <si>
    <t>FC34247</t>
  </si>
  <si>
    <t>Соединитель с семью отверстиями DKC FC34247</t>
  </si>
  <si>
    <t>Соединитель с семью отверстиями, DKC, FC34247</t>
  </si>
  <si>
    <t>CM010610</t>
  </si>
  <si>
    <t>Винт с крестообразным шлицем М6х10 DKC CM010610</t>
  </si>
  <si>
    <t>Винт с крестообразным шлицем М6х10, DKC, CM010610</t>
  </si>
  <si>
    <t>CM010620</t>
  </si>
  <si>
    <t>Винт с гладкой головкой и квадратным подголовником М6х20 DKC CM010620</t>
  </si>
  <si>
    <t>Винт с гладкой головкой и квадратным подголовником М6х20, DKC, CM010620</t>
  </si>
  <si>
    <t>CM020870</t>
  </si>
  <si>
    <t>Болт с шестигранной головкой и неполной резьбой М8х70 DKC CM020870</t>
  </si>
  <si>
    <t>Болт с шестигранной головкой и неполной резьбой М8х70, DKC, CM020870</t>
  </si>
  <si>
    <t>CM030508</t>
  </si>
  <si>
    <t>Винт для электрического соединения М5х8 DKC CM030508</t>
  </si>
  <si>
    <t>Винт для электрического соединения М5х8, DKC, CM030508</t>
  </si>
  <si>
    <t>CM080830</t>
  </si>
  <si>
    <t>Болт с шестигранной головкой М8х30 DKC CM080830</t>
  </si>
  <si>
    <t>Болт с шестигранной головкой М8х30, DKC, CM080830</t>
  </si>
  <si>
    <t>CM100600</t>
  </si>
  <si>
    <t>Гайка с насечкой, препятствующей откручиванию М6 DKC CM100600</t>
  </si>
  <si>
    <t>Гайка с насечкой препятствующей откручиванию М6, DKC, CM100600</t>
  </si>
  <si>
    <t>CM100800</t>
  </si>
  <si>
    <t>Гайка с насечкой, препятствующей откручиванию М8 DKC CM100800</t>
  </si>
  <si>
    <t>Гайка с насечкой препятствующей откручиванию М8, DKC, CM100800</t>
  </si>
  <si>
    <t>CM200802</t>
  </si>
  <si>
    <t>Шпилька М8х2000 DKC CM200802</t>
  </si>
  <si>
    <t>Шпилька М8х2000, DKC, CM200802</t>
  </si>
  <si>
    <t>FC37302</t>
  </si>
  <si>
    <t>Клемма заземления для проволочного лотка DKC FC37302</t>
  </si>
  <si>
    <t>Клемма заземления для проволочного лотка, DKC, FC37302</t>
  </si>
  <si>
    <t>CM350001</t>
  </si>
  <si>
    <t>Крепежный комплект №1 DKC CM350001 для монтажа пров.лотка</t>
  </si>
  <si>
    <t>Крепежный комплект №1, DKC, CM350001, для монтажа пров.лотка</t>
  </si>
  <si>
    <t>KG01F</t>
  </si>
  <si>
    <t>Лицевая панель Bticino KG01F Living Now с символом "ключ" для выкл. и перекл. 1 модуль Черный</t>
  </si>
  <si>
    <t>Лицевая панель, Bticino, KG01F, Living Now с символом "ключ" для выкл. и перекл. 1 модуль Черный</t>
  </si>
  <si>
    <t>Коробка ответвительная с 8+2 кабельными вводами д.25/20 мм, IP55, 100х100х50 мм</t>
  </si>
  <si>
    <t>Коробка ответвительная с 8+2 кабельными вводами, DKC, 53800, д.25/20 мм, IP55, 100х100х50 мм</t>
  </si>
  <si>
    <t>53810R</t>
  </si>
  <si>
    <t>Коробка ответвит. с гладкими стенками DKC 53810R IP56 100х100х50мм</t>
  </si>
  <si>
    <t>Коробка ответвит. с гладкими стенками, DKC, 53810R, IP56, 100х100х50мм</t>
  </si>
  <si>
    <t>M2345B1</t>
  </si>
  <si>
    <t>Фитнес браслет Xiaomi Smart Band 9 Midnight Black</t>
  </si>
  <si>
    <t>Фитнес браслет, Xiaomi, Mi Smart Band 9, M2345B1 / BHR8337GL, 1.62" AMOLED, Разрешение экрана 192 x 490, Аккумулятор 233 мАч, Водонепроницаемость 5 АТМ, Черный</t>
  </si>
  <si>
    <t>P24FCA-RGGL</t>
  </si>
  <si>
    <t>Монитор Xiaomi Gaming Monitor G24i 24"</t>
  </si>
  <si>
    <t>RBGPOE-CON-HP</t>
  </si>
  <si>
    <t>Преобразователь PoE MikroTik RBGPOE-CON-HP</t>
  </si>
  <si>
    <t>CRS305-1G-4S+IN</t>
  </si>
  <si>
    <t>Коммутатор MikroTik CRS305-1G-4S+IN</t>
  </si>
  <si>
    <t>Коммутатор, MikroTik, CRS305-1G-4S+IN, 1xGigabit LAN, 4 x SFP+ cages, RouterOS/SwitchOS (dual boot), metallic desktop case, PSU, PoE-IN 802.3af/at, -40°C to 70°C</t>
  </si>
  <si>
    <t>CSS326-24G-2S+RM</t>
  </si>
  <si>
    <t>Коммутатор MikroTik CSS326-24G-2S+RM</t>
  </si>
  <si>
    <t>Коммутатор, MikroTik, CSS326-24G-2S+RM, Cloud Smart Switch , 24 порта 10/100/1000M, 2 порта SFP+, Passive PoE in, SwOS, -20°C to 70°C, стоечный 1U</t>
  </si>
  <si>
    <t>CRS328-4C-20S-4S+RM</t>
  </si>
  <si>
    <t>Коммутатор MikroTik CRS328-4C-20S-4S+RM</t>
  </si>
  <si>
    <t>Коммутатор, MikroTik, CRS328-4C-20S-4S+RM, Cloud Router Switch , 20 портов SFP, 4 порта SFP+, 2 порта комбо, RouterOS (5) / SwitchOS, -20°C to 60°C, стоечный 1U</t>
  </si>
  <si>
    <t>CSS610-8P-2S+IN</t>
  </si>
  <si>
    <t>Коммутатор MikroTik CSS610-8P-2S+IN</t>
  </si>
  <si>
    <t>Коммутатор, MikroTik, CSS610-8P-2S+IN, 8 x Gigabit 802.3af/at PoE-out ports, 2 x SFP+, SwOS, desktop case, -40°C to 70°C</t>
  </si>
  <si>
    <t>CRS318-1Fi-15Fr-2S-OUT</t>
  </si>
  <si>
    <t>Коммутатор MikroTik CRS318-1Fi-15Fr-2S-OUT</t>
  </si>
  <si>
    <t>Коммутатор, MikroTik, CRS318-1Fi-15Fr-2S-OUT, netPower 15FR, 16 портов 10/100M (Ether8 Passive PoE 0,75A), Ether1-15 Passive PoE in (Reverse), 2 порта SFP+, RouterOS (5) / SwitchOS, -40°C to 70°C, outdoor case</t>
  </si>
  <si>
    <t>S+RJ10</t>
  </si>
  <si>
    <t>Трансивер MikroTik S+RJ10</t>
  </si>
  <si>
    <t>Трансивер, MikroTik, S+RJ10, SFP / SFP+, RJ45, 10/100/1000M/2.5G/5G/10G</t>
  </si>
  <si>
    <t>S-85DLC05D</t>
  </si>
  <si>
    <t>Трансивер MikroTik S-85DLC05D</t>
  </si>
  <si>
    <t>Трансивер, MikroTik, S-85DLC05D, SFP, 1.25G, MM, 850nm, 550m, Dual LC-connector</t>
  </si>
  <si>
    <t>S-31DLC20D</t>
  </si>
  <si>
    <t>Трансивер MikroTik S-31DLC20D</t>
  </si>
  <si>
    <t>Трансивер, MikroTik, S-31DLC20D, SFP, 1.25G, SM, 1310nm, 20km, Dual LC-connector</t>
  </si>
  <si>
    <t>S-3553LC20D</t>
  </si>
  <si>
    <t>Комплект трансиверов MikroTik S-3553LC20D</t>
  </si>
  <si>
    <t>Комплект трансиверов, MikroTik, S-3553LC20D, SFP, 1.25G, SM, T1550nm/R1310nm, 20km, Single LC-connector</t>
  </si>
  <si>
    <t>S+85DLC03D</t>
  </si>
  <si>
    <t>Трансивер MikroTik S+85DLC03D</t>
  </si>
  <si>
    <t>Трансивер, MikroTik, S+85DLC03D, SFP+, 10G, MM, 850nm, 300m</t>
  </si>
  <si>
    <t>XS+31LC10D</t>
  </si>
  <si>
    <t>Трансивер MikroTik XS+31LC10D</t>
  </si>
  <si>
    <t>Трансивер, MikroTik, XS+31LC10D, SFP / SFP+ / SFP28, 1G / 10G / 25G, SM, Dual LC</t>
  </si>
  <si>
    <t>XS+2733LC15D</t>
  </si>
  <si>
    <t>Трансивер MikroTik XS+2733LC15D</t>
  </si>
  <si>
    <t>Трансивер, MikroTik, XS+2733LC15D, Пара SFP / SFP+ / SFP28, 1G / 10G / 25G, SM, 1270nm / 1330nm, Single LC</t>
  </si>
  <si>
    <t>S-RJ01</t>
  </si>
  <si>
    <t>Трансивер MikroTik S-RJ01</t>
  </si>
  <si>
    <t>Трансивер, MikroTik, S-RJ01, SFP, 1000M, порт RJ45</t>
  </si>
  <si>
    <t>RBFTC11</t>
  </si>
  <si>
    <t>Медиаконвертер MikroTik RBFTC11</t>
  </si>
  <si>
    <t>Медиаконвертер, MikroTik, RBFTC11, 1xGbit LAN, PoE-IN 802.3af/at, 1 SFP, -40°C to 70°C</t>
  </si>
  <si>
    <t>RBSXTsq2nD</t>
  </si>
  <si>
    <t>Точка доступа MikroTik RBSXTsq2nD</t>
  </si>
  <si>
    <t>Точка доступа, MikroTik, RBSXTsq2nD, SXTsq Lite2, 802.11b/g/n, 2.4GHz, 10dBi, 1 порт 10/100M, Passive PoE in, RouterOS (3), -40°C to 70°C, IP54</t>
  </si>
  <si>
    <t>RB911G-2HPnD-12S</t>
  </si>
  <si>
    <t>Точка доступа MikroTik RB911G-2HPnD-12S</t>
  </si>
  <si>
    <t>Точка доступа, MikroTik,RB911G-2HPnD-12S, mANTBox 2 12s, 802.11b/g/n, N300, 2.4GHz, 12dBi, 1 порт 10/100/1000M, Passive PoE in, RouterOS (4), -40°C to 70°C, IP54</t>
  </si>
  <si>
    <t>CubeG-5ac60ay</t>
  </si>
  <si>
    <t>Беспроводной маршрутизатор MikroTik CubeG-5ac60ay</t>
  </si>
  <si>
    <t>Беспроводной маршрутизатор, MikroTik, CubeG-5ac60ay, 802.11a/n/ac/ay, 10/100/1000 Ethernet ports, PoE in 802.3af/at, От -40 ° C до 70 ° C</t>
  </si>
  <si>
    <t>C53UiG+5HPaxD2HPaxD</t>
  </si>
  <si>
    <t>Беспроводной маршрутизатор MikroTik C53UiG+5HPaxD2HPaxD</t>
  </si>
  <si>
    <t>RB4011iGS+5HacQ2HnD-IN</t>
  </si>
  <si>
    <t>Беспроводная точка доступа MikroTik RB4011iGS+5HacQ2HnD-IN</t>
  </si>
  <si>
    <t>Беспроводная точка доступа, MikroTik, RB4011iGS+5HacQ2HnD-IN, RouterBOARD, 10xGbit LAN, PoE-IN Passive PoE, PoE-out Ether10 Passive PoE, 1xSFP+ port, RouterOS, 802.11a/b/g/n/ac, AС2000, desktop case</t>
  </si>
  <si>
    <t>RB912UAG-5HPnD-OUT</t>
  </si>
  <si>
    <t>Беспроводной маршрутизатор MikroTik RB912UAG-5HPnD-OUT</t>
  </si>
  <si>
    <t>Беспроводной маршрутизатор, MikroTik, RB912UAG-5HPnD-OUT, BaseBox 5, 1 x Gbit LAN PoE-IN Passive PoE, 1xminiPCI-e, USB type A, 802.11a/n, N300, 5 GHz, RouterOS, 1 Mini SIM, -40°C to 70°C</t>
  </si>
  <si>
    <t>RB952Ui-5ac2nD</t>
  </si>
  <si>
    <t>Беспроводной маршрутизатор MikroTik RB952Ui-5ac2nD</t>
  </si>
  <si>
    <t>Беспроводной маршрутизатор, MikroTik, RB952Ui-5ac2nD, hAP ac lite, 5xLAN, 2 PoE-IN Passive PoE, Ether5 PoE-out Passive PoE, 802.11a/b/g/n/ac, AС750, RouterOS, desktop case, -30°C to 70°C</t>
  </si>
  <si>
    <t>RBD52G-5HacD2HnD-TC</t>
  </si>
  <si>
    <t>Беспроводной маршрутизатор MikroTik RBD52G-5HacD2HnD-TC</t>
  </si>
  <si>
    <t>RBLHGG-5acD-XL4pack</t>
  </si>
  <si>
    <t>Точка доступа MikroTik RBLHGG-5acD-XL4pack</t>
  </si>
  <si>
    <t>Точка доступа, MikroTik, RBLHGG-5acD-XL4pack, LHG XL 5 ac, 802.11a/n/ac, 5GHz, 27dBi, 1 порт 10/100/1000M, Passive PoE in, RouterOS, -40°C to 70°C, IP54 (упаковка 4 штуки)</t>
  </si>
  <si>
    <t>CubeG-5ac60aypair</t>
  </si>
  <si>
    <t>Беспроводной маршрутизатор Mikrotik CubeG-5ac60aypair</t>
  </si>
  <si>
    <t>Беспроводной маршрутизатор, MikroTik, CubeG-5ac60aypair, 802.11a/n/ac/ay, 10/100/1000 Ethernet ports, PoE in 802.3af/at, От -40 ° C до 70 ° C (2шт в комплекте)</t>
  </si>
  <si>
    <t>RB5009UG+S+IN</t>
  </si>
  <si>
    <t>Маршрутизатор MikroTik RB5009UG+S+IN</t>
  </si>
  <si>
    <t>Маршрутизатор, MikroTik, RB5009UG+S+IN, RouterBOARD, 7 портов 10/100/1000M, 1 порт 2.5G, 1 порт SFP+, 1*USB 3.0 type A, 802.3af/at PoE in, RouterOS (5), -40°C to 60°C, metal desktop case</t>
  </si>
  <si>
    <t>CCR2004-16G-2S+PC</t>
  </si>
  <si>
    <t>Маршрутизатор MikroTik CCR2004-16G-2S+PC</t>
  </si>
  <si>
    <t>Маршрутизатор, MikroTik, CCR2004-16G-2S+PC, Cloud Core Router, 16 портов 10/100/1000M, 2 порта SFP+, RouterOS (6), -20°C to 60°C, стоечный 1U</t>
  </si>
  <si>
    <t>C52iG-5HaxD2HaxD-TC</t>
  </si>
  <si>
    <t>Маршрутизатор MikroTik C52iG-5HaxD2HaxD-TC</t>
  </si>
  <si>
    <t>RB962UiGS-5HacT2HnT</t>
  </si>
  <si>
    <t>Маршрутизатор MikroTik RB962UiGS-5HacT2HnT</t>
  </si>
  <si>
    <t>Маршрутизатор, MikroTik, RB962UiGS-5HacT2HnT, hAP ac, 5 портов 10/100/1000M (Ether1 Passive PoE 0.7A), Passive PoE in, 802.11a/b/g/n/ac, AC1750, RouterOS (4), -40°C to 70°C, desktop case</t>
  </si>
  <si>
    <t>RB952Ui-5ac2nD-TC</t>
  </si>
  <si>
    <t>Маршрутизатор MikroTik RB952Ui-5ac2nD-TC</t>
  </si>
  <si>
    <t>Маршрутизатор, MikroTik, RB952Ui-5ac2nD-TC, hAP ac lite, 5 портов 10/100M (Ether5 Passive PoE 0.5A), Passive PoE in, 802.11a/b/g/n/ac, AC750, RouterOS (4), -30°C to 70°C, desktop/tower case</t>
  </si>
  <si>
    <t>L41G-2axD</t>
  </si>
  <si>
    <t>Маршрутизатор MikroTik L41G-2axD</t>
  </si>
  <si>
    <t>Маршрутизатор, MikroTik, L41G-2axD, hAP ax lite, 4 x Gbit LAN, RouterOS, 802.11b/g/n/ax, AX600, 2.4Ghz, -40°C to 70°C</t>
  </si>
  <si>
    <t>RB5009UPr+S+IN</t>
  </si>
  <si>
    <t>Маршрутизатор MikroTik RB5009UPr+S+IN</t>
  </si>
  <si>
    <t>Маршрутизатор, MikroTik, RB5009UPr+S+IN, RouterBORD, 1x 2.5Gbit LAN (802.3af/at PoE-out and POE-in), 7x 1Gbit LAN (802.3af/at PoE-out and POE-in), 1x SFP+ port, RouterOS, metal desktop case, -40°C to 60°C</t>
  </si>
  <si>
    <t>RBPOE</t>
  </si>
  <si>
    <t>Адаптер-инжектор питания Passive POE MikroTik RBPOE</t>
  </si>
  <si>
    <t>Адаптер-инжектор питания Passive POE, MikroTik, RBPOE, DATA+Power, Скорость 10/100M, Passive PoE 4,5+.7,8-</t>
  </si>
  <si>
    <t>GESP+POE-IN</t>
  </si>
  <si>
    <t>Инжектор Passive POE MikroTik GESP+POE-IN</t>
  </si>
  <si>
    <t>Инжектор Passive POE, MikroTik, GESP+POE-IN, Скорость 10/1000M, Passive PoE 4,5+.7,8-, со встроенной грозозащитой</t>
  </si>
  <si>
    <t>GESP</t>
  </si>
  <si>
    <t>18POW</t>
  </si>
  <si>
    <t>Блок питания MikroTik 18POW</t>
  </si>
  <si>
    <t>Блок питания, MikroTik, 18POW, 24V 0.8A Power adapter</t>
  </si>
  <si>
    <t>24HPOW</t>
  </si>
  <si>
    <t>Блок питания MikroTik 24HPOW</t>
  </si>
  <si>
    <t>FOSC-400A4-24F</t>
  </si>
  <si>
    <t>Муфта оптическая А-Оптик FOSC-400A4-24F</t>
  </si>
  <si>
    <t>Муфта оптическая, А-Оптик, АО-FOSC-400A4-24F, до 24 волокон, тупиковая</t>
  </si>
  <si>
    <t>FOSC-400A4-48F</t>
  </si>
  <si>
    <t>Муфта оптическая А-Оптик FOSC-400A4-48F</t>
  </si>
  <si>
    <t>Муфта оптическая, А-Оптик, АО-FOSC-400A4-48F, до 48 волокон, тупиковая</t>
  </si>
  <si>
    <t>FOSC-400A4-96F</t>
  </si>
  <si>
    <t>Муфта оптическая А-Оптик FOSC-400A4-96F</t>
  </si>
  <si>
    <t>Консоль с опорой ML облегченная, DKC, FC34107, осн. 200</t>
  </si>
  <si>
    <t>Распределители сигнала</t>
  </si>
  <si>
    <t>PS-850SFX-BK</t>
  </si>
  <si>
    <t>GC/LGN23LTC/NI</t>
  </si>
  <si>
    <t>GC/XXLTK23LTA/N</t>
  </si>
  <si>
    <t>DA807</t>
  </si>
  <si>
    <t>Внутренняя SNMP карта DA807</t>
  </si>
  <si>
    <t>Внутренняя, SNMP карта, DA807, Разъём 10M/100M, RJ-45, UTP, Поддержка шифрования: HTTPS, SSL, SSH, SNMPv3, Многоязычный пользовательский интерфейс</t>
  </si>
  <si>
    <t>SSDPF2KX019T1M1</t>
  </si>
  <si>
    <t>Твердотельный накопитель SSD Intel D7-P5520 1.92TB NVMe</t>
  </si>
  <si>
    <t>Твердотельный накопитель SSD, Intel, D7-P5520 SSDPF2KX019T1M1, 2.5" 1.92TB NVMe 3D4 TLC</t>
  </si>
  <si>
    <t>ST1800MM0129</t>
  </si>
  <si>
    <t>Жесткий диск Seagate Exos 10E2400 ST1800MM0129 1.8TB SAS</t>
  </si>
  <si>
    <t>Жесткий диск, Seagate, Exos 10E2400, ST1800MM0129, 1.8TB, SAS, 12Gb/s, 2.5", 10000RPM</t>
  </si>
  <si>
    <t>ER6202FP1</t>
  </si>
  <si>
    <t>Стойка коммуникационная APC ER6202FP1 600/42U/1000</t>
  </si>
  <si>
    <t>Стойка коммуникационная, APC, ER6202FP1, 19'' 42U, 600*1000*2000 мм, Ш*Г*В, Передняя дверь перфорированная, Задняя дверь перфорированная, IP20, Чёрный</t>
  </si>
  <si>
    <t>EPDU1116B-SCH</t>
  </si>
  <si>
    <t>Вертикальный стоечный распределитель питания APC EPDU1116B-SCH 3 м. 220 в.</t>
  </si>
  <si>
    <t>Вертикальный стоечный распределитель питания, APC, EPDU1116B-SCH, Для шкафов и стоек размера 19", 14 Розеток Schukko, 3 м, 3680VA, 10A, 220 в., Чёрный</t>
  </si>
  <si>
    <t>EPDU1116B</t>
  </si>
  <si>
    <t>Вертикальный стоечный распределитель питания APC EPDU1116B 3 м. 220 в.</t>
  </si>
  <si>
    <t>Вертикальный стоечный распределитель питания, APC, EPDU1116B, Для шкафов и стоек размера 19", 20 C13+4C19, 3 м, 3680VA, 10A, 220 в., Чёрный</t>
  </si>
  <si>
    <t xml:space="preserve">EPDU1010B-SCH </t>
  </si>
  <si>
    <t>Стоечный распределитель питания APC EPDU1010B-SCH 2,5 м. 220 в.</t>
  </si>
  <si>
    <t>Стоечный распределитель питания, APC, EPDU1010B-SCH, Для шкафов и стоек размера 19", 6 Розеток Schukko + 1 C13, 2.5 м, 2300VA, 10A, 220 в., Чёрный</t>
  </si>
  <si>
    <t>ER7PDUBRKT</t>
  </si>
  <si>
    <t>Монтажный кронштейн для серверного шкафа APC ER7PDUBRKT</t>
  </si>
  <si>
    <t>Монтажный кронштейн для серверного шкафа, APC, ER7PDUBRKT, Металлический, Чёрный, 2 пары в комплекте</t>
  </si>
  <si>
    <t>ER7SHELFS</t>
  </si>
  <si>
    <t>Полка стационарная для серверного шкафа APC ER7SHELFS</t>
  </si>
  <si>
    <t>Полка стационарная для серверного шкафа, APC, ER7SHELFS, Универсальная, 440х580х44 мм, (Для 1000 мм напольных шкафов), Чёрный</t>
  </si>
  <si>
    <t>ER7DCM</t>
  </si>
  <si>
    <t>Кабельный организатор для серверного шкафа APC ER7DCM</t>
  </si>
  <si>
    <t>Кабельный организатор для серверного шкафа, APC, ER7DCM, Тип продольный, Металлический, 1U, Чёрный</t>
  </si>
  <si>
    <t>ER7HCM</t>
  </si>
  <si>
    <t>Кабельный организатор для серверного шкафа APC ER7HCM</t>
  </si>
  <si>
    <t>Кабельный организатор для серверного шкафа, APC, ER7HCM , Тип пенал, Металлический, 1U, Чёрный</t>
  </si>
  <si>
    <t>ER7RCC42</t>
  </si>
  <si>
    <t>Вертикальный кабельный организатор для серверного шкафа APC ER7RCC42</t>
  </si>
  <si>
    <t>Вертикальный кабельный организатор для серверного шкафа, APC, ER7RCC42, 42U, Чёрный, 2 шт в комплекте</t>
  </si>
  <si>
    <t>032778</t>
  </si>
  <si>
    <t>Кабель сетевой Legrand Cat.6A F/UTP LSZH</t>
  </si>
  <si>
    <t>Кабель сетевой, Legrand, 032778, Cat.6A, F/UTP, 4x2x1/0.56мм, LSZH, 500 м/б (Экранированный)</t>
  </si>
  <si>
    <t>2971C005AA</t>
  </si>
  <si>
    <t>Адаптер Canon MT ADAPTER EF-EOS R</t>
  </si>
  <si>
    <t>Адаптер, Canon, MT ADAPTER, EF-EOS R, 2971C005AA</t>
  </si>
  <si>
    <t>Удлинители интерфейса</t>
  </si>
  <si>
    <t>Контроллеры и медиаплееры</t>
  </si>
  <si>
    <t>Кабелистика для проф AV</t>
  </si>
  <si>
    <t>5252B034AA</t>
  </si>
  <si>
    <t>Монохромное лазерное МФУ Canon MF3010 BUNDLE</t>
  </si>
  <si>
    <t>КТ-1340-1</t>
  </si>
  <si>
    <t>Стационарный блендер Kitfort КТ-1340-1 белый</t>
  </si>
  <si>
    <t>Стационарный блендер, Kitfort, КТ-1340-1, Беспроводной нет, Максимальная мощность 350 Вт, Градуированная шкала есть, Цвет Белый</t>
  </si>
  <si>
    <t>КТ-1301</t>
  </si>
  <si>
    <t>Блендер стационарный Kitfort КТ-1301</t>
  </si>
  <si>
    <t>Блендер стационарный, Kitfort, КТ-1301, Мощность 1000 Вт, Количество скоростей 6, Тип Стационарный, Турборежим Да, Цвет бронзовый</t>
  </si>
  <si>
    <t>КТ-1636</t>
  </si>
  <si>
    <t>Гриль Kitfort КТ-1636</t>
  </si>
  <si>
    <t>Гриль, Kitfort, КТ-1636, Мощность 1800 Вт, Макс. температура нагрева 230°C, Регулировка t, Размер панелей 27 х 24 см, Индикация нагрева, Индикация включения, Съёмные панели, Стальной</t>
  </si>
  <si>
    <t>КТ-1652</t>
  </si>
  <si>
    <t>Гриль Kitfort КТ-1652</t>
  </si>
  <si>
    <t>Гриль, Kitfort, КТ-1652, Таймер до 30 мин, Антипригарное покрытие, Температура нагрева 90-230°C, Автоматическое отключение, Открытие на 180°, Длина шнура 0.94м, Мощность 2100 Вт, Черный/стальной</t>
  </si>
  <si>
    <t>КТ-798</t>
  </si>
  <si>
    <t>Кофемолка Kitfort КТ-798</t>
  </si>
  <si>
    <t>Кофемолка, Kitfort, КТ-798, Мощность 180 Вт, Максимальное количество ингредиентов 50г, Длина шнура 1 м, Черный</t>
  </si>
  <si>
    <t>BHR7919EU</t>
  </si>
  <si>
    <t>Рисоварка Xiaomi Smart Multifunctional Rice Cooker</t>
  </si>
  <si>
    <t>Рисоварка, Xiaomi, Smart Multifunctional Rice Cooker, (BHR7919EU)</t>
  </si>
  <si>
    <t>КТ-2038-1</t>
  </si>
  <si>
    <t>Тостер Kitfort КТ-2038-1 (черный)</t>
  </si>
  <si>
    <t>Тостер, Kitfort, КТ-2038-1, (черный),Мощность 685–815 Вт ,Ёмкость 2 тоста одновременно ,Длина шнура 0,75 м</t>
  </si>
  <si>
    <t>КТ-2018</t>
  </si>
  <si>
    <t>Фритюрница Kitfort КТ-2018</t>
  </si>
  <si>
    <t>КТ-640-4</t>
  </si>
  <si>
    <t>Чайник электрический Kitfort КТ-640-4 Изумрудный</t>
  </si>
  <si>
    <t>Чайник электрический, Kitfort, КТ-640-4, Мощность 2200 Вт, Ёмкость 1.7л, Режимы нагрева 40-100 °С, Стекло, Длина шнура 0.64м, Автоотключение, Цветовая индикация, Изумрудный</t>
  </si>
  <si>
    <t>CF228A</t>
  </si>
  <si>
    <t>Картридж Europrint EPC-CF228A</t>
  </si>
  <si>
    <t>Картридж, Europrint, EPC-CF228A, Для принтеров HP LaserJet Pro M403, MFP M427, 3000 страниц.</t>
  </si>
  <si>
    <t>CF228X</t>
  </si>
  <si>
    <t>Картридж Europrint EPC-CF228X</t>
  </si>
  <si>
    <t>Картридж, Europrint, EPC-CF228X, Для принтеров HP LaserJet Pro M403, MFP M427, 9200 страниц.</t>
  </si>
  <si>
    <t>Картридж, Europrint, EPC-CE255X, Для принтеров HP LaserJet P3015/ Pro MFP M521/ Enterprise 500 MFP M525, 12500 страниц.</t>
  </si>
  <si>
    <t>Картридж, Europrint, EPC-CE255A, Для принтеров HP LaserJet P3015/ Pro MFP M521/ Enterprise 500 MFP M525, 6000 страниц.</t>
  </si>
  <si>
    <t>Картридж, Europrint, EPC-CF287A, Для принтеров HP LaserJet Enterprise M501/M507/M527, 9000 страниц.</t>
  </si>
  <si>
    <t>Картридж, Europrint, EPC-CF287X, Для принтеров HP LaserJet Enterprise M501/M507/M527, 18000 страниц.</t>
  </si>
  <si>
    <t>FM1-Z225-010</t>
  </si>
  <si>
    <t>Верхний узел ремня термофиксатора Canon UPPER BELT ASSEMBLY, FM1-Z225-010</t>
  </si>
  <si>
    <t>Верхний узел ремня термофиксатора, Canon, UPPER BELT ASSEMBLY, FM1-Z225-010</t>
  </si>
  <si>
    <t>FC8-2281-000</t>
  </si>
  <si>
    <t>Чистящее лезвие Canon BLADE, C, BLACK FC8-2281-000</t>
  </si>
  <si>
    <t>Чистящее лезвие, Canon, BLADE, C, BLACK, FC8-2281-000</t>
  </si>
  <si>
    <t>FE8-0387-000</t>
  </si>
  <si>
    <t>Ролик переноса второй Canon ROLLER, 2ND TRNSFR. OUTER FE8-0387-000</t>
  </si>
  <si>
    <t>Ролик переноса второй, Canon, ROLLER, 2ND TRNSFR. OUTER, FE8-0387-000</t>
  </si>
  <si>
    <t>Фитнес браслет Xiaomi Smart Band 9 Glacier Silver</t>
  </si>
  <si>
    <t>Фитнес браслет, Xiaomi, Mi Smart Band 9, M2345B1 / BHR8340GL, 1.62" AMOLED, Разрешение экрана 192 x 490, Аккумулятор 233 мАч, Водонепроницаемость 5 АТМ, Серебристый</t>
  </si>
  <si>
    <t>Фитнес браслет Xiaomi Smart Band 9 Mystic Rose</t>
  </si>
  <si>
    <t>Фитнес браслет, Xiaomi, Mi Smart Band 9, M2345B1 / BHR8345GL, 1.62" AMOLED, Разрешение экрана 192 x 490, Аккумулятор 233 мАч, Водонепроницаемость 5 АТМ, Розовый</t>
  </si>
  <si>
    <t>Фитнес браслет Xiaomi Smart Band 9 Arctic Blue</t>
  </si>
  <si>
    <t>Фитнес браслет, Xiaomi, Mi Smart Band 9, M2345B1 / BHR8346GL, 1.62" AMOLED, Разрешение экрана 192 x 490, Аккумулятор 233 мАч, Водонепроницаемость 5 АТМ, Голубой</t>
  </si>
  <si>
    <t>Компьютерный корпус, Huntkey, GX660T, ATX/Micro ATX, USB 1*3.0/2*2.0, HD-Audio+Mic, Кулер 3*12см ARGB, Высота процессорного кулера до 160 мм, Длина VGA до 330мм, 2*3.5"/3*2.5", Слот 7, Толщина 0,5мм, 395x210x486мм, Без Б/П, Чёрный</t>
  </si>
  <si>
    <t>010740</t>
  </si>
  <si>
    <t>010958</t>
  </si>
  <si>
    <t>Суппорт Mosaic на 8 модулей для кабель-каналов DLP с шириной крышки 65 мм</t>
  </si>
  <si>
    <t>Суппорт Mosaic, Legrand, 010958, на 8 модулей для кабель-каналов DLP с шириной крышки 65 мм</t>
  </si>
  <si>
    <t>Фритюрница, Kitfort, КТ-2018, Объем чаши 2.5 л, 3 температурных режима, Длина шнура 0.69 м, Мощность 1800 Вт, Черный</t>
  </si>
  <si>
    <t>10000022325</t>
  </si>
  <si>
    <t>KCV-S701EBC White Kocom монитор домофона</t>
  </si>
  <si>
    <t>10000022326</t>
  </si>
  <si>
    <t>KCV-S701EBC + KC-S81MU Kocom к-т видеодомофона</t>
  </si>
  <si>
    <t>25599-999-889</t>
  </si>
  <si>
    <t>Гарнитура Jabra Evolve2 55 Link380c MS Stereo Stand</t>
  </si>
  <si>
    <t>Гарнитура, Jabra, 25599-999-889, Evolve2 55 Link380c MS Stereo Stand</t>
  </si>
  <si>
    <t>24189-999-899</t>
  </si>
  <si>
    <t>Гарнитура Jabra Evolve2 40 SE USB-C MS Stereo</t>
  </si>
  <si>
    <t>Гарнитура, Jabra, 24189-999-899, Evolve2 40 SE USB-C MS Stereo</t>
  </si>
  <si>
    <t>6399-823-189</t>
  </si>
  <si>
    <t>Гарнитура Jabra EVOLVE 40 MS Stereo USB-C</t>
  </si>
  <si>
    <t>Гарнитура, Jabra, 6399-823-189, EVOLVE 40 MS Stereo USB-C</t>
  </si>
  <si>
    <t>4993-823-309</t>
  </si>
  <si>
    <t>Гарнитура Jabra EVOLVE 20 MS Mono USB Special Edition</t>
  </si>
  <si>
    <t>Гарнитура, Jabra, 4993-823-309, EVOLVE 20 MS Mono USB Special Edition</t>
  </si>
  <si>
    <t>5099-299-2119</t>
  </si>
  <si>
    <t>Гарнитура Jabra Engage 50 II USB-A MS Stereo</t>
  </si>
  <si>
    <t>Гарнитура, Jabra, 5099-299-2119, Engage 50 II USB-A MS Stereo</t>
  </si>
  <si>
    <t>RT1270</t>
  </si>
  <si>
    <t>Аккумуляторная батарея Ritar RT1270 12В 7 Ач</t>
  </si>
  <si>
    <t>Батарея, Ritar, RT1270, Свинцово-кислотная 12В 7 Ач, Вес нетто: 1,95 кг, Размер в мм.: 151*65*100</t>
  </si>
  <si>
    <t>RA12-33</t>
  </si>
  <si>
    <t>Аккумуляторная батарея Ritar RA12-33 12В 33 Ач</t>
  </si>
  <si>
    <t>Батарея, Ritar, RA12-33, Свинцово-кислотная 12В 33 Ач, Вес нетто: 9,6 кг, Размер в мм.: 195*130*167</t>
  </si>
  <si>
    <t>RA12-55</t>
  </si>
  <si>
    <t>Аккумуляторная батарея Ritar RA12-55 12В 55 Ач</t>
  </si>
  <si>
    <t>Батарея, Ritar, RA12-55, Свинцово-кислотная 12В 55 Ач, Вес нетто: 16.5 кг, Размер в мм.: 229*138*216</t>
  </si>
  <si>
    <t>HR12-380SW</t>
  </si>
  <si>
    <t>Аккумуляторная батарея Ritar HR12-380SW 12В 100Ач</t>
  </si>
  <si>
    <t>Батарея, Ritar, HR12-380SW, Свинцово-кислотная 12В 100 Ач, Вес нетто: 30 кг, Размер в мм.: 307*169*215</t>
  </si>
  <si>
    <t>RA12-120</t>
  </si>
  <si>
    <t>Аккумуляторная батарея Ritar RA12-120 12В 120 Ач</t>
  </si>
  <si>
    <t>Батарея, Ritar, RA12-120, Свинцово-кислотная 12В 120 Ач, Вес нетто: 33.5 кг, Размер в мм.: 407*177*225</t>
  </si>
  <si>
    <t>DHI-LPH75-ST470-P</t>
  </si>
  <si>
    <t>Интерактивная доска (панель) Dahua 75" DHI-LPH75-ST470-P</t>
  </si>
  <si>
    <t>Интерактивная панель, Dahua, DHI-LPH75-ST470-P, 75", 4K (3840  2160), ОЗУ 8гб, ПЗУ 64гб, яркость 400cd/m, Android 11, чёрно - серый</t>
  </si>
  <si>
    <t>LH65QBCEBGCXCI</t>
  </si>
  <si>
    <t>Профессиональный дисплей Samsung QB65C 65"</t>
  </si>
  <si>
    <t>Профессиональный дисплей, Samsung, QB65C, 65", LH65QBCEBGCXCI, 4K, 500 кд/м, 4.000:1, чёрный</t>
  </si>
  <si>
    <t>LH32QMCEBGCXCI</t>
  </si>
  <si>
    <t>Профессиональный дисплей Samsung QM32C 32"</t>
  </si>
  <si>
    <t>Профессиональный дисплей, Samsung, QM32C, 32", LH32QMCEBGCXCI, 4K, 500 кд/м, 4.000:1, чёрный</t>
  </si>
  <si>
    <t>LKV676Cascade</t>
  </si>
  <si>
    <t>Удлинитель HDMI, Lenkeng, LKV676Cascade</t>
  </si>
  <si>
    <t>LKV372Pro-4.0</t>
  </si>
  <si>
    <t>УдлинительHDMI, Lenkeng, LKV372Pro-4.0</t>
  </si>
  <si>
    <t>LKV488Mini</t>
  </si>
  <si>
    <t>Беспроводной удлинитель HDMI, Lenkeng, LKV488Mini</t>
  </si>
  <si>
    <t>LKV562</t>
  </si>
  <si>
    <t>LKV100USB</t>
  </si>
  <si>
    <t>Удлинитель USB, Lenkeng, LKV100USB</t>
  </si>
  <si>
    <t>LKV683PoE-4.0</t>
  </si>
  <si>
    <t>Удлинитель HDMI, Lenkeng, LKV683PoE-4.0</t>
  </si>
  <si>
    <t>LKV109VW-V2.0</t>
  </si>
  <si>
    <t>Контроллер видеостены Lenkeng LKV109VW-V2.0 (3x3)</t>
  </si>
  <si>
    <t>Контроллер видеостены, Lenkeng, LKV109VW-V2.0 (3x3)</t>
  </si>
  <si>
    <t>LKV424</t>
  </si>
  <si>
    <t>Матричный коммутатор, Lenkeng, LKV424</t>
  </si>
  <si>
    <t>LKV375-100</t>
  </si>
  <si>
    <t>Комплект передачи HDMI, Lenkeng, LKV375-100</t>
  </si>
  <si>
    <t>LKV822P-I</t>
  </si>
  <si>
    <t>Сплиттер, Lenkeng, LKV822P-I, 1x2 4K@60H</t>
  </si>
  <si>
    <t>Сплиттер, Lenkeng, LKV824P-I, 1x4 4K@60Hz</t>
  </si>
  <si>
    <t>LKV312EDID-V3.0</t>
  </si>
  <si>
    <t>Сплиттер Lenkeng LKV312EDID-V3.0 1x2 4K×2K@60Hz</t>
  </si>
  <si>
    <t>Сплиттер, Lenkeng, LKV312EDID-V3.0, 1x2 4K2K@60Hz</t>
  </si>
  <si>
    <t>LKV314EDID-V3.0</t>
  </si>
  <si>
    <t>Сплиттер Lenkeng LKV314EDID-V3.0 1x4 4K×2K@60Hz</t>
  </si>
  <si>
    <t>Сплиттер, Lenkeng, LKV314EDID-V3.0, 1x4 4K2K@60Hz</t>
  </si>
  <si>
    <t>LKV441</t>
  </si>
  <si>
    <t>Переключатель HDMI KVM, LENKENG, LKV441</t>
  </si>
  <si>
    <t>BHR7624GL</t>
  </si>
  <si>
    <t>BHR6766GL</t>
  </si>
  <si>
    <t>KW17SL</t>
  </si>
  <si>
    <t>Лицевая панель Bticino KW17SL Living Now для датчика движения 2 модуля белый</t>
  </si>
  <si>
    <t>Лицевая панель, Bticino, KW17SL, Living Now для датчика движения 2 модуля белый</t>
  </si>
  <si>
    <t>Струйный картридж Canon PG-460XL</t>
  </si>
  <si>
    <t>6288C001AA</t>
  </si>
  <si>
    <t>Чернила Canon INK GI-45 Black</t>
  </si>
  <si>
    <t xml:space="preserve">    KCV-S701EBC + KC-S81MU Kocom к-т видеодомофона</t>
  </si>
  <si>
    <t xml:space="preserve">    KCV-S701EBC White Kocom монитор домофона</t>
  </si>
  <si>
    <t>H410M H V2</t>
  </si>
  <si>
    <t>Материнская плата Gigabyte H410M H V2</t>
  </si>
  <si>
    <t>Материнская плата, Gigabyte, H410M H V2 (4719331815387), LGA1200, iH470, 2xDDR4 2666MHz, 1хM.2 (PCI-E 3.0x2 или SATA), 4xSATA3, 1xD-Sub, 1xHDMI, 1xPCI-Ex16, 2xPCI-Ex1, mATX</t>
  </si>
  <si>
    <t>LPA57-686A</t>
  </si>
  <si>
    <t>Кронштейн Brateck LPA57-686A для ТВ и мониторов, 60"-100"</t>
  </si>
  <si>
    <t>Кронштейн для ТВ, Brateck, LPA57-686A, 43"-100", Макс. нагрузка - 70 кг, Угол поворота до +/-90°, Диапазон наклона +2°/-15°</t>
  </si>
  <si>
    <t>D165-VS</t>
  </si>
  <si>
    <t>Кабель сетевой SHIP D165-VS Cat.6 UTP 30В PVC</t>
  </si>
  <si>
    <t>Кабель сетевой, SHIP, D165-VS, Cat.6, UTP, 30В, 4x2x1/0.515мм, PVC, 305 м/б</t>
  </si>
  <si>
    <t>D176-P</t>
  </si>
  <si>
    <t>Кабель сетевой SHIP D176-P Cat.6 FTP 30В LSZH</t>
  </si>
  <si>
    <t>Кабель сетевой, SHIP, D176-P, Cat.6, FTP, 30В, 4x2x1/0.56мм, LSZH, 305 м в катушке (Экранированный)</t>
  </si>
  <si>
    <t>Мини-канал TMC DKC 25x17</t>
  </si>
  <si>
    <t>Мини-канал TMC DKC 40x17</t>
  </si>
  <si>
    <t>Короб с крышкой с направляющими для установки разделителей TA-GN DKC 01781 80x40</t>
  </si>
  <si>
    <t>Короб с крышкой с направляющими для установки разделителей TA-GN DKC 01786 100x60</t>
  </si>
  <si>
    <t>cable channel 60х80х2000мм</t>
  </si>
  <si>
    <t>Кабельный канал пластиковый Deluxe 60х80 (ширина х высота)</t>
  </si>
  <si>
    <t>Кабельный канал пластиковый, Deluxe, 60х80х2000мм, (ширина х высота х длина) перфорированный</t>
  </si>
  <si>
    <t>Угол внутренний AIM DKC 00391 25x17</t>
  </si>
  <si>
    <t>Угол внутренний AIM DKC 00395 40x17</t>
  </si>
  <si>
    <t>Угол внешний AEM DKC 00404 25x17</t>
  </si>
  <si>
    <t>Угол внешний AEM DKC 00406 40x17</t>
  </si>
  <si>
    <t>Угол плоский APM DKC 00415 25x17</t>
  </si>
  <si>
    <t>Угол плоский APM DKC 00425 40x17</t>
  </si>
  <si>
    <t>Рамка-суппорт под 2 модуля PDA-45N 80 DKC 00513 45x45 мм</t>
  </si>
  <si>
    <t>Рамка-суппорт под 2 модуля PDA-45N 100 45x45 мм</t>
  </si>
  <si>
    <t>Рамка-суппорт под 2 модуля PDA-45N 100, DKC, 00514, 45x45 мм</t>
  </si>
  <si>
    <t>Тройник IM DKC 00541 40x17</t>
  </si>
  <si>
    <t>Рамка-суппорт под 6 модулей PDA3-45N 80 DKC 00563 45х45 мм</t>
  </si>
  <si>
    <t>Рамка-суппорт под 6 модулей PDA3-45N 100 DKC 00564 45х45 мм</t>
  </si>
  <si>
    <t>Заглушка LM DKC 00578 25x17</t>
  </si>
  <si>
    <t>Заглушка LM DKC 00579 40x17</t>
  </si>
  <si>
    <t>Соединение на стык GM DKC 00591 25x17</t>
  </si>
  <si>
    <t>Соединение на стык GM DKC 00597 40x17</t>
  </si>
  <si>
    <t>Заглушка LM DKC 00651 50x20</t>
  </si>
  <si>
    <t>Тройник IM DKC 00652 50x20</t>
  </si>
  <si>
    <t>Соединение на стык GM DKC 00653 50x20</t>
  </si>
  <si>
    <t>Угол плоский APM DKC 00654 50x20</t>
  </si>
  <si>
    <t>Угол внутренний AIM DKC 00655 50x20</t>
  </si>
  <si>
    <t>Угол внешний AEM DKC 00656 50x20</t>
  </si>
  <si>
    <t>Удлинитель HDMI Lenkeng LKV676Cascade (4K, 70m, каскадирование)</t>
  </si>
  <si>
    <t>Удлинитель HDMI Lenkeng LKV372Pro-4.0 (FHD, 50m)</t>
  </si>
  <si>
    <t>Беспроводной удлинитель HDMI Lenkeng LKV488Mini (4K, 20m)</t>
  </si>
  <si>
    <t>Удлинитель USB Lenkeng LKV100USB (150m)</t>
  </si>
  <si>
    <t>Удлинитель HDMI Lenkeng LKV683PoE-4.0 (4К, 120m)</t>
  </si>
  <si>
    <t>Матричный коммутатор Lenkeng LKV424 (4K, 4x4)</t>
  </si>
  <si>
    <t>Комплект передачи HDMI Lenkeng LKV375-100 (4K, 100m)</t>
  </si>
  <si>
    <t>Сплиттер Lenkeng LKV822P-I 1x2 (4K@60H, 70m)</t>
  </si>
  <si>
    <t>Сплиттер Lenkeng LKV824P-I 1x4 (4K@60Hz, 70m)</t>
  </si>
  <si>
    <t>Переключатель HDMI KVM LENKENG LKV441 (4K, 4x1)</t>
  </si>
  <si>
    <t>LVS02-946FW</t>
  </si>
  <si>
    <t>Стойка мобильная Brateck LVS02-946FW для видеостен</t>
  </si>
  <si>
    <t>Стойка мобильная для видеостен, Brateck,LVS02-946FW, 45"-50", Макс. нагрузка - 50 кг (каждая), Высота 2735 мм., Угол наклона до +/-2°, Матовый черный</t>
  </si>
  <si>
    <t>TTF09H-90FW</t>
  </si>
  <si>
    <t>097S05197</t>
  </si>
  <si>
    <t>Комплект инициализации Xerox VersaLink C7130 (097S05197)</t>
  </si>
  <si>
    <t>Комплект инициализации, Xerox, VersaLink C7130 (097S05197)</t>
  </si>
  <si>
    <t>KA4802M4ZW</t>
  </si>
  <si>
    <t>Рамка декоративная Bticino KA4802M4ZW Living Now 4 поста 8 модулей Золото</t>
  </si>
  <si>
    <t>Рамка декоративная, Bticino, KA4802M4ZW, Living Now 4 поста 8 модулей Золото</t>
  </si>
  <si>
    <t>FL4-3743-000</t>
  </si>
  <si>
    <t>Ролик отделения Canon ROLLER, SEPARATION FL4-3743-000</t>
  </si>
  <si>
    <t>Ролик отделения, Canon, ROLLER, SEPARATION, FL4-3743-000</t>
  </si>
  <si>
    <t>GB-C301GW V2</t>
  </si>
  <si>
    <t>Компьютерный корпус Gigabyte GB-C301GW V2 без Б/П</t>
  </si>
  <si>
    <t>Компьютерный корпус, Gigabyte, C301 GLASS WHITE V2 (GB-C301GW V2) 4719331553456, E-ATX/ATX/Micro ATX, 2*USB3.0, 1*USB3.1 Gen2 Type-C, HD-Audio+Mic, LED Switch, 4*Кулер 12см (ARGB &amp; PWM), H486*W220*D473 мм, Без Б/П, Белый</t>
  </si>
  <si>
    <t>GB-AC400G</t>
  </si>
  <si>
    <t>Компьютерный корпус Gigabyte GB-AC400G без Б/П</t>
  </si>
  <si>
    <t>Компьютерный корпус, Gigabyte, AORUS C400 GLASS (GB-AC400G) 4719331554934, ATX/Micro ATX, 2*USB3.0, 1*USB3.2 Gen2 Type-C, HD-Audio+Mic, 1*HDMI, 4*Кулер 12см (ARGB &amp; PWM), H435*W210*D469 мм, Без Б/П, Чёрный</t>
  </si>
  <si>
    <t>25089-999-899</t>
  </si>
  <si>
    <t>Гарнитура Jabra Evolve2 50 USB-C MS Stereo</t>
  </si>
  <si>
    <t>Гарнитура, Jabra, 25089-999-899, Jabra Evolve2 50 USB-C MS Stereo, Активное шумоподавление</t>
  </si>
  <si>
    <t>23189-999-879</t>
  </si>
  <si>
    <t>Гарнитура Jabra Evolve2 30 SE USB-C MS Stereo</t>
  </si>
  <si>
    <t>Гарнитура, Jabra, 23189-999-879, Evolve2 30 SE USB-C MS Stereo</t>
  </si>
  <si>
    <t>26599-999-889</t>
  </si>
  <si>
    <t>Гарнитура Jabra Evolve2 65 Link380c MS Stereo Stand Black</t>
  </si>
  <si>
    <t>Гарнитура, Jabra, 26599-999-889, Evolve2 65 Link380c MS Stereo Stand Black</t>
  </si>
  <si>
    <t>28599-999-989</t>
  </si>
  <si>
    <t>Гарнитура Jabra Evolve2 85 Link380a MS Stereo Stand Black</t>
  </si>
  <si>
    <t>Гарнитура, Jabra, 28599-999-989, Evolve2 85 Link380a MS Stereo Stand Black</t>
  </si>
  <si>
    <t>Коммутатор, Dahua, DH-CS4220-16GT-240, Управляемый, 16 портов 10/100/1000M (PoE 802.3af/at/Hi-PoE,240W), 2 порта 10/100/1000M RJ-45, 2 порта 10/100/1000M SFP</t>
  </si>
  <si>
    <t>Коммутатор, Dahua, DH-LR2226-24ET-360, 19-дюймовый стоечный, 24 порта 10/100 Base-T + 2 комбо порта 1000М SFP, Управляемый (L2), ePoE, Корпус металл, 1U.</t>
  </si>
  <si>
    <t>Накладка на стык профиля SGAN 40 DKC 00823</t>
  </si>
  <si>
    <t>Накладка на стык профиля SGAN 60 DKC 00833</t>
  </si>
  <si>
    <t>Заглушка LAN DKC 00871 80x40</t>
  </si>
  <si>
    <t>Заглушка LAN DKC 00874 100x60</t>
  </si>
  <si>
    <t>Накладка на стык крышки GAN 80 DKC 00886</t>
  </si>
  <si>
    <t>Накладка на стык крышки GAN 100 DKC 00887</t>
  </si>
  <si>
    <t>Угол внешний изменяемый NEAV DKC 01708 80x40 (70-120°)</t>
  </si>
  <si>
    <t>Угол внешний изменяемый NEAV DKC 01713 100x60 (70-120°)</t>
  </si>
  <si>
    <t>Угол внутренний изменяемый NIAV DKC 01724 80x40 (70-120°)</t>
  </si>
  <si>
    <t>Угол внутренний изменяемый NIAV DKC 01729 100x60 (70-120°)</t>
  </si>
  <si>
    <t>Угол плоский NPAN DKC 01740 80x40</t>
  </si>
  <si>
    <t>KA4802M2ZW</t>
  </si>
  <si>
    <t>Рамка декоративная Bticino KA4802M2ZW Living Now 2 поста 4 модуля Золото</t>
  </si>
  <si>
    <t>Рамка декоративная, Bticino, KA4802M2ZW, Living Now 2 поста 4 модуля Золото</t>
  </si>
  <si>
    <t>4216C001AA</t>
  </si>
  <si>
    <t>Чернильный картридж Canon CLI-65 Cyan</t>
  </si>
  <si>
    <t>4217C001AA</t>
  </si>
  <si>
    <t>Чернильный картридж Canon CLI-65 Magenta</t>
  </si>
  <si>
    <t>4218C001AA</t>
  </si>
  <si>
    <t>Чернильный картридж Canon CLI-65 Yellow</t>
  </si>
  <si>
    <t>4219C001AA</t>
  </si>
  <si>
    <t>Чернильный картридж Canon CLI-65 Grey</t>
  </si>
  <si>
    <t>4220C001AA</t>
  </si>
  <si>
    <t>Чернильный картридж Canon CLI-65 Photo Cyan</t>
  </si>
  <si>
    <t>4221C001AA</t>
  </si>
  <si>
    <t>Чернильный картридж Canon CLI-65 Photo Magenta</t>
  </si>
  <si>
    <t>GM-AORUS M5</t>
  </si>
  <si>
    <t>Компьютерная мышь Gigabyte GM-AORUS M5</t>
  </si>
  <si>
    <t>Компьютерная мышь, Gigabyte, GM-AORUS M5, Игровая, Оптическая 16000 dpi, Прорезиненные боковые вставки, Подсветка 16.8 млн. цветов, Проводная, USB, 1.8 м, Чёрная</t>
  </si>
  <si>
    <t>Угол плоский NPAN DKC 01745 100x60</t>
  </si>
  <si>
    <t>Тройник/отвод NTAN DKC 01756 80x40</t>
  </si>
  <si>
    <t>Интерфейсный кабель HDMI, Dahua, DH-W-HDMI10M-V1, 10 метров</t>
  </si>
  <si>
    <t>T11</t>
  </si>
  <si>
    <t>Настольный очиститель воды Dreame Counter Top Water Purifier T11</t>
  </si>
  <si>
    <t>Настольный очиститель воды, Dreame, Counter top water purifier T11</t>
  </si>
  <si>
    <t>4772C001</t>
  </si>
  <si>
    <t>Чернильный картридж Canon PFI-740 Yellow</t>
  </si>
  <si>
    <t>4771C001</t>
  </si>
  <si>
    <t>Чернильный картридж Canon PFI-740 Magenta</t>
  </si>
  <si>
    <t>4770C001</t>
  </si>
  <si>
    <t>Чернильный картридж Canon PFI-740 Cyan</t>
  </si>
  <si>
    <t>4769C001</t>
  </si>
  <si>
    <t>Чернильный картридж Canon PFI-740 Black</t>
  </si>
  <si>
    <t>4768C001</t>
  </si>
  <si>
    <t>Чернильный картридж Canon PFI-740 Matte Black</t>
  </si>
  <si>
    <t>10000001057</t>
  </si>
  <si>
    <t>KIP-620ML Косом</t>
  </si>
  <si>
    <t>10000001060</t>
  </si>
  <si>
    <t>KIP-300 Косом</t>
  </si>
  <si>
    <t xml:space="preserve">    KIP-620ML Косом</t>
  </si>
  <si>
    <t>SX3008F</t>
  </si>
  <si>
    <t>Коммутатор TP-Link SX3008F</t>
  </si>
  <si>
    <t>Коммутатор, TP-Link, SX3008F, JetStream управляемый коммутатор уровня 2+ на 8 портов SFP+ 10GE</t>
  </si>
  <si>
    <t>BHR5255GL</t>
  </si>
  <si>
    <t>Цифровая камера видеонаблюдения, Xiaomi, Mi Camera 2K (Magnetic Mount) BHR5255GL, Разрешение: 23041296, 20 к/с, Угол обзора: 125°, ИК-подсветка, магнитное крепление</t>
  </si>
  <si>
    <t>K4191CC</t>
  </si>
  <si>
    <t>Зарядное устройство Bticino K4191CC Living Now USB 2 разъёма C/C 15 Вт 3000мА 1 модуль черный</t>
  </si>
  <si>
    <t>Зарядное устройство, Bticino, K4191CC, Living Now 2 разъёма C/C 15 Вт 3000мА 1 модуль черный</t>
  </si>
  <si>
    <t>W2410A</t>
  </si>
  <si>
    <t>Картридж Europrint EPC-W2410A</t>
  </si>
  <si>
    <t>W2411A</t>
  </si>
  <si>
    <t>Картридж Europrint EPC-W2411A</t>
  </si>
  <si>
    <t>W2412A</t>
  </si>
  <si>
    <t>Картридж Europrint EPC-W2412A</t>
  </si>
  <si>
    <t>W2413A</t>
  </si>
  <si>
    <t>Картридж Europrint EPC-W2413A</t>
  </si>
  <si>
    <t>10000022323</t>
  </si>
  <si>
    <t>KC-W81U Kocom блок вызова</t>
  </si>
  <si>
    <t>10000022324</t>
  </si>
  <si>
    <t>KC-S81MU Kocom блок вызова</t>
  </si>
  <si>
    <t xml:space="preserve">    KC-S81MU Kocom блок вызова</t>
  </si>
  <si>
    <t xml:space="preserve">    KC-W81U Kocom блок вызова</t>
  </si>
  <si>
    <t xml:space="preserve">    KIP-300 Косом</t>
  </si>
  <si>
    <t>DH-IPC-EBW8842-AS</t>
  </si>
  <si>
    <t>IP видеокамера Dahua DH-IPC-EBW8842-AS</t>
  </si>
  <si>
    <t>IP видеокамера Dahua, DH-IPC-EBW8842-AS, Купольная IP-видеокамера с объективом "рыбий глаз"</t>
  </si>
  <si>
    <t>H_4xHDMI input card</t>
  </si>
  <si>
    <t>Карта ввода NovaStar H_4xHDMI input card</t>
  </si>
  <si>
    <t>Карта ввода, NovaStar, H_4xHDMI input card, 2x HDMI 1.4, 2x HDMI 1.3, макс разрешение 20481152@60Гц</t>
  </si>
  <si>
    <t>H_4xHDMl output card</t>
  </si>
  <si>
    <t>Карта вывода NovaStar H_4xHDMl output card</t>
  </si>
  <si>
    <t>Карта вывода, NovaStar, H_4xHDMl output card, 4x HDMI 1.4, макс разрешение 20481152@60Гц</t>
  </si>
  <si>
    <t>Выпрямитель для волос Remington S8590</t>
  </si>
  <si>
    <t>Выпрямитель для волос, Remington, S8590, 9 режимов нагрева, Керамическое покрытие, Автоотключение, Бронза</t>
  </si>
  <si>
    <t>ост 1с</t>
  </si>
  <si>
    <t>SUA500PDRI</t>
  </si>
  <si>
    <t>Источник бесперебойного питания APC SUA500PDRI</t>
  </si>
  <si>
    <t>Источник бесперебойного питания на DIN-рейку, APC, SUA500PDRI, Линейно-интерактивный, Мощность 500ВА/325Вт, 230В, Вых: Неразъемное трехпроводное (H N + E) 1, Без встреоенных АКБ, Чёрный</t>
  </si>
  <si>
    <t>BVS480XDPDR</t>
  </si>
  <si>
    <t>Источник бесперебойного питания Schneider Electric BVS480XDPDR</t>
  </si>
  <si>
    <t>Источник бесперебойного питания на DIN-рейку, Schneider Electric, BVS480XDPDR, Мощность 480Вт, 24В постоянный ток, Максимальный входной ток: 20А, Серый металлический</t>
  </si>
  <si>
    <t>SRT192RMBP</t>
  </si>
  <si>
    <t>Аккумуляторный батарейный модуль APC SRT192RMBP</t>
  </si>
  <si>
    <t>APCRBC135</t>
  </si>
  <si>
    <t>Аккумуляторная батарея APC APCRBC135</t>
  </si>
  <si>
    <t>Батарея, APC, APCRBC135, Свинцово-кислотная 12Вх5Ач *2шт, Вес нетто: 4,68 кг, Размер в см.: 10,7*14,4*10,7</t>
  </si>
  <si>
    <t>DGS-1100-26MPPV2/A3A</t>
  </si>
  <si>
    <t>Коммутатор D-Link DGS-1100-26MPPV2/A3A</t>
  </si>
  <si>
    <t>Коммутатор, D-Link, DGS-1100-26MPPV2/A3A, Настраиваемый L2 коммутатор с 24 портами 10/100/1000Base-T и 2 комбо-портами 1000Base-T/SFP (порты 1-24 PoE 802.3af/at, порты 21-24 PoE 802.3bt, PoE-бюджет 525 Вт)</t>
  </si>
  <si>
    <t>DIR-815/SRU/S1A</t>
  </si>
  <si>
    <t>Маршрутизатор D-Link DIR-815/SRU/S1A</t>
  </si>
  <si>
    <t>Маршрутизатор, D-Link, DIR-815/SRU/S1A, 802.11a/b/g/n/ac AC1200М, 1WAN порт 10/100M, 4LAN порта 10/100M, порт USB 2.0</t>
  </si>
  <si>
    <t>WP820</t>
  </si>
  <si>
    <t>WI-FI IP телефон Grandstream WP820</t>
  </si>
  <si>
    <t>WI-FI IP телефон, Grandstream, WP820, 2 SIP-аккаунта, 2 линии, ЖК-дисплей 240x320 (2.4 дюйма), Android, литий-ионный аккумулятор 1500 мАч, блок питания Micro-USB 5 В / 1 А</t>
  </si>
  <si>
    <t>DHI-BDC-UZ48</t>
  </si>
  <si>
    <t>Веб-Камера Dahua DHI-BDC-UZ48</t>
  </si>
  <si>
    <t>Веб-Камера, Dahua, DHI-BDC-UZ48, для ST470-P, 48 MP, 3840  2160@30 fps, серый</t>
  </si>
  <si>
    <t>VI0801HH-DC3000</t>
  </si>
  <si>
    <t>Плата расширения Dahua VI0801HH-DC3000</t>
  </si>
  <si>
    <t>Плата расширения, Dahua, VI0801HH-DC3000, входная плата, чёрный</t>
  </si>
  <si>
    <t>DHI-DSCON3000-4U</t>
  </si>
  <si>
    <t>Контроллер для видеостены, Dahua, DHI-DSCON3000-4U</t>
  </si>
  <si>
    <t>H_16xRJ45+2xFiber sending card</t>
  </si>
  <si>
    <t>Карта вывода NovaStar H_16xRJ45+2xFiber sending card</t>
  </si>
  <si>
    <t>Карта вывода, NovaStar, H_16xRJ45+2xFiber sending card, 20 выходов RJ45 Gigabit Ethernet, для серии контроллеров H</t>
  </si>
  <si>
    <t>H</t>
  </si>
  <si>
    <t>Карта ввода Novastar H</t>
  </si>
  <si>
    <t>Карта ввода, Novastar, H, для контроллеров серии H</t>
  </si>
  <si>
    <t>LCB2K</t>
  </si>
  <si>
    <t>Контроллер NovaStar LCB2K</t>
  </si>
  <si>
    <t>TU20</t>
  </si>
  <si>
    <t>Контроллер NovaStar TU20 Pro</t>
  </si>
  <si>
    <t>Контроллер, NovaStar, TU20 Pro, 4+32GB, 2x hdmi 1.3, 3x usb 2.0, 6x led out(RJ45), 2x audio output, 1x hdmi</t>
  </si>
  <si>
    <t>TU15 Pro</t>
  </si>
  <si>
    <t>Контроллер NovaStar TU15 Pro</t>
  </si>
  <si>
    <t>Контроллер, NovaStar, TU15 Pro, 4+32GB, 2x hdmi 1.3, 3x usb 2.0, 4x led out(RJ45), 2x audio out</t>
  </si>
  <si>
    <t>TB60</t>
  </si>
  <si>
    <t>Контроллер NovaStar TB60</t>
  </si>
  <si>
    <t>Контроллер, NovaStar, TB60, 1+16Gb, 2x 4K</t>
  </si>
  <si>
    <t>TB50</t>
  </si>
  <si>
    <t>Контроллер NovaStar TB50</t>
  </si>
  <si>
    <t>Контроллер, NovaStar, TB50, 1+16GB, 2x 4K</t>
  </si>
  <si>
    <t>TB30</t>
  </si>
  <si>
    <t>Контроллер NovaStar TB30</t>
  </si>
  <si>
    <t>Контроллер, NovaStar, TB30, 1+16GB, 18W</t>
  </si>
  <si>
    <t>H9</t>
  </si>
  <si>
    <t>Контроллер NovaStar H9</t>
  </si>
  <si>
    <t>Контроллер, NovaStar, H9, входные платы х15, входные каналы х60</t>
  </si>
  <si>
    <t>H2</t>
  </si>
  <si>
    <t>Контроллер NovaStar H2</t>
  </si>
  <si>
    <t>Контроллер, NovaStar, H2, входные платы х4, входные каналы х16, выходные платы х2</t>
  </si>
  <si>
    <t>Карта предпросмотра NovaStar H_2xRJ45+1xHDMI1.3 monitor card</t>
  </si>
  <si>
    <t>Карта предпросмотра, NovaStar, H_2xRJ45+1xHDMI1.3, monitor card, Двойные порты RJ45, Вход HDMI 1.3</t>
  </si>
  <si>
    <t>H_20xRJ45 output card</t>
  </si>
  <si>
    <t>Карта вывода NovaStar H_20xRJ45 output card</t>
  </si>
  <si>
    <t>Карта вывода, NovaStar, H_20xRJ45, для контроллеров серии H</t>
  </si>
  <si>
    <t>H_2Audio +2 Audio output card</t>
  </si>
  <si>
    <t>Карта вывода NovaStar H_2×Audio +2 ×Audio output card</t>
  </si>
  <si>
    <t>Карта вывода, NovaStar, H_2Audio +2 Audio, для контроллеров серии H</t>
  </si>
  <si>
    <t>H_2x IP</t>
  </si>
  <si>
    <t>Карта ввода Novastar H_2x IP</t>
  </si>
  <si>
    <t>Карта ввода, Novastar, H_2x IP, 4K, для контроллеров серии H</t>
  </si>
  <si>
    <t>H_2xHDMI2.0 input card</t>
  </si>
  <si>
    <t>Карта ввода NovaStar H_2xHDMI2.0 input card</t>
  </si>
  <si>
    <t>Карта ввода, NovaStar, H_2xHDMI2.0 input card, 4K при 60Гц, для контроллеров серии H</t>
  </si>
  <si>
    <t>H_ 1xHDMI2.0 input card</t>
  </si>
  <si>
    <t>Карта ввода NovaStar H_ 1xHDMI2.0 input card</t>
  </si>
  <si>
    <t>Карта ввода, NovaStar, H_ 1xHDMI2.0 input card, 120481152 при 60 Гц</t>
  </si>
  <si>
    <t>VX16s</t>
  </si>
  <si>
    <t>Контроллер NovaStar VX16s</t>
  </si>
  <si>
    <t>Контроллер, NovaStar, VX16s,1x 4K2K, 3g-sdi x2 (IN), dvi x4 (IN), hdmi 2.0 x1 (IN), ethernet x16 (OUT), monitor x1, ethernet x1, usb x2 (typr</t>
  </si>
  <si>
    <t>NovaPro UHD Jr</t>
  </si>
  <si>
    <t>Контроллер NovaStar NovaPro UHD Jr</t>
  </si>
  <si>
    <t>Контроллер, NovaStar, NovaPro UHDJr, dvi x4 IN, 12g-sdi IN, dp 1.2 IN, dp1.2 x1 IN, hdmi 2.0 x1, ethernet x16, opt 1-4 x4, hdmi 2.0 loop x1, 12g-sdi loop x1,</t>
  </si>
  <si>
    <t>VX1000</t>
  </si>
  <si>
    <t>Контроллер NovaStar VX1000</t>
  </si>
  <si>
    <t>Контроллер, NovaStar, VX1000, 3x4K1K,6.5мил пик, 1x hdmi 1.4( in, loop), 1x hdmi1.4, 1x dvi (in, loop), 1x dvi, 1x 3g-sdi (in, loop), 1x 10G OPT1, 10x gigabit ethernet ports, 2x fiber out (OPT1 , OPT2), 1x hdmi 1.3</t>
  </si>
  <si>
    <t>VX600</t>
  </si>
  <si>
    <t>Контроллер NovaStar VX600</t>
  </si>
  <si>
    <t>Контроллер, NovaStar, VX600, 3x2K1K,3.9 мил пик, 1x hdmi in 1.3, 1x dvi (in, loop), 1x 10G OPT, 6x gigabit ethernet ports, 2x Fiber out (OPT1, OPT2), 1x hdmi out</t>
  </si>
  <si>
    <t>VX400</t>
  </si>
  <si>
    <t>Контроллер NovaStar VX400</t>
  </si>
  <si>
    <t>Контроллер, NovaStar, VX400, 2x2K1K, 2.6мил пикс, 4x led-out, 1x hdmi 1.3 out, 1x hdmi 1.3 loop, 2x OPT-out, 2x hdmi in, 1x dvi in, 1x 3g-sdi</t>
  </si>
  <si>
    <t>Контроллер NovaStar H5</t>
  </si>
  <si>
    <t>Контроллер, NovaStar, H5, входные платы x10, выходные платы x3, входные каналы х40, выходные каналы х12</t>
  </si>
  <si>
    <t>NS060-10A</t>
  </si>
  <si>
    <t>Датчик яркости светодиодного экрана NovaStar NS060-10A</t>
  </si>
  <si>
    <t>Датчик яркости светодиодного экрана, NovaStar, NS060-10A, 0 - 65635 Lux, 10м</t>
  </si>
  <si>
    <t>NS060-30A</t>
  </si>
  <si>
    <t>Датчик яркости светодиодного экрана NovaStar NS060-30A</t>
  </si>
  <si>
    <t>Датчик яркости светодиодного экрана, NovaStar, NS060-30A, 0 - 65635 Lux, 30м</t>
  </si>
  <si>
    <t>EG25-G</t>
  </si>
  <si>
    <t>Модуль 4G Quectel EG25-G</t>
  </si>
  <si>
    <t>Модуль 4G, Quectel, EG25-G, novastar, PCIe Mini Card, GPS, GLONASS, BeiDou, Galileo, QZSS</t>
  </si>
  <si>
    <t>U1A-D10800-DRB</t>
  </si>
  <si>
    <t>Блок питания ASPower U1A-D10800-DRB</t>
  </si>
  <si>
    <t>Блок питания, ASPower, U1A-D10800-DRB, NovaStar H_800W</t>
  </si>
  <si>
    <t>VC03S</t>
  </si>
  <si>
    <t>Беспроводной вертикальный пылесос Deerma VC03S Черный</t>
  </si>
  <si>
    <t>Беспроводной вертикальный пылесос, Deerma, VC03S, Номинальная мощность 120 Вт, Вес 1.48 кг, Уровень шума 78 дБ, Объём пылесборника 600 мл, Ёмкость аккумулятора 4000 мАч, Время заряда 7 ч, Черный</t>
  </si>
  <si>
    <t>RMC-PM504</t>
  </si>
  <si>
    <t>Мультиварка Redmond RMC-PM504</t>
  </si>
  <si>
    <t>Мультиварка, Redmond, RMC-PM504, 900 Вт, Автоматических программ 15, Приготовление под давлением, 4 Уровня защиты, Покрытие чаши антипригарное DAIKIN, Объем чаши 5 л, Дисплей LED, Сталь-Черный</t>
  </si>
  <si>
    <t>RMG-1223</t>
  </si>
  <si>
    <t>Мясорубка Redmond RMG-1223 Черный</t>
  </si>
  <si>
    <t>Мясорубка, Redmond, RMG-1223, Мощность 1340 Вт, Материал корпуса пластик, Производительность 1,5 кг/мин, Материал ножа нержавеющая сталь, Черный</t>
  </si>
  <si>
    <t>ZLBPKQXHS02ZM</t>
  </si>
  <si>
    <t>Вентилятор напольный беспроводной Smartmi Smart Circulating Fan Белый</t>
  </si>
  <si>
    <t>Вентилятор напольный беспроводной, Smartmi, Smart Circulating Fan (ZLBPKQXHS02ZM/PNP6008EU), Номинальная мощность 36 Вт, 57.7 Wh, Автономная работа (на максимум 2 часа, на минимум 24 часа), Управление через приложение или пульт, LED Дисплей, Встроенный датчик температуры, 3D циркуляция, Белый</t>
  </si>
  <si>
    <t>ТЕ7510</t>
  </si>
  <si>
    <t>ЕК 6/35</t>
  </si>
  <si>
    <t>KG17SL</t>
  </si>
  <si>
    <t>Лицевая панель Bticino KG17SL Living Now для датчика движения 2 модуля черный</t>
  </si>
  <si>
    <t>Лицевая панель, Bticino, KG17SL, Living Now для датчика движения 2 модуля черный</t>
  </si>
  <si>
    <t>Картридж Europrint EPC-CF256A</t>
  </si>
  <si>
    <t>Картридж, Europrint, EPC-CF256A, Для принтеров HP LaserJet Pro M433/M436, 7400 страниц.</t>
  </si>
  <si>
    <t>Картридж, Europrint, EPC-W1360X, Для принтеров HP LaserJet M211d/M211dw/M236d/M236dw/M236sdn/M236sdw, 2600 страниц.</t>
  </si>
  <si>
    <t>Картридж, Europrint, EPC-CF259A, Для принтеров HP LaserJet Pro M404n/M404dn/M404dw/MFP M428dw/M428fdn/M428fdw, 3 000 страниц (А4)</t>
  </si>
  <si>
    <t>Картридж, Europrint, EPC-CF259X, Для принтеров HP LaserJet Pro M404n/M404dn/M404dw/MFP M428dw/M428fdn/M428fdw, 10 000 страниц</t>
  </si>
  <si>
    <t>CGR-AO2</t>
  </si>
  <si>
    <t>Игровое компьютерное кресло Cougar ARMOR One V2</t>
  </si>
  <si>
    <t>Игровое компьютерное кресло, Cougar, ARMOR One V2, Искусственная кожа PU AIR, (Ш)57*(Г)52*(В)126 (134) см, Чёрно-Оранжевый</t>
  </si>
  <si>
    <t>CGR-A2F</t>
  </si>
  <si>
    <t>Игровое компьютерное кресло Cougar ARMOR One V2 F</t>
  </si>
  <si>
    <t>Игровое компьютерное кресло, Cougar, ARMOR One V2 F, Тканное покрытие, (Ш)57*(Г)52*(В)126 (134) см, Чёрно-Оранжевый</t>
  </si>
  <si>
    <t>CGR-EVS</t>
  </si>
  <si>
    <t>Игровое компьютерное кресло Cougar Armor Evo S</t>
  </si>
  <si>
    <t>Игровое компьютерное кресло, Cougar, Armor Evo S, Искусственная кожа PU AIR, (Ш)54*(Г)48*(В)128(134.5) см, Чёрно-Оранжевый</t>
  </si>
  <si>
    <t>Чернильный картридж, Canon, PFI-310 Matte Black, 2358C001AA, для Canon imagePROGRAF iPF TX-2000/TX-3000/TX-4000, 330 мл</t>
  </si>
  <si>
    <t>Чернильный картридж, Canon, PFI-310 Black, 2359C001AA, для Canon imagePROGRAF iPF TX-2000/TX-3000/TX-4000, 330 мл</t>
  </si>
  <si>
    <t>Чернильный картридж, Canon, PFI-310 Cyan, 2360C001AA, для Canon imagePROGRAF iPF TX-2000/TX-3000/TX-4000, 330 мл</t>
  </si>
  <si>
    <t>Чернильный картридж, Canon, PFI-310 Yellow, 2362C001AA, для Canon imagePROGRAF iPF TX-2000/TX-3000/TX-4000, 330 мл</t>
  </si>
  <si>
    <t>Чернила, Canon, Ink Tank PFI-320 Matte Black, 2889C001AA, для Canon imagePROGRAF TМ-200/ТМ-300/ТМ-305, 300 мл</t>
  </si>
  <si>
    <t>Чернила, Canon, Ink Tank PFI-320 Black, 2890C001AA, для Canon imagePROGRAF TМ-200/ТМ-300/ТМ-305 , 300 мл</t>
  </si>
  <si>
    <t>Чернила, Canon, Ink Tank PFI-320 Cyan, 2891C001AA, для Canon imagePROGRAF TМ-200/ТМ-300/ТМ-305, 300 мл</t>
  </si>
  <si>
    <t>Чернила, Canon, Ink Tank PFI-320 Magenta, 2892C001AA, для Canon imagePROGRAF TМ-200/ТМ-300/ТМ-305, 300 мл</t>
  </si>
  <si>
    <t>Чернильный картридж, Canon, PFI-710 MBK, 2353C001AA, для Canon imagePROGRAF iPF TX-2000/TX-3000/TX-4000, 700 мл</t>
  </si>
  <si>
    <t>Чернильный картридж, Canon, PFI-710 BK, 2354C001AA, для Canon imagePROGRAF iPF TX-2000/TX-3000/TX-4000, 700 мл</t>
  </si>
  <si>
    <t>Чернильный картридж, Canon, PFI-710 C, 2355C001AA, для Canon imagePROGRAF iPF TX-2000/TX-3000/TX-4000, 700 мл</t>
  </si>
  <si>
    <t>Чернильный картридж, Canon, PFI-710 M, 2356C001AA, для Canon imagePROGRAF iPF TX-2000/TX-3000/TX-4000, 700 мл</t>
  </si>
  <si>
    <t>Сетевой Фильтр, CyberPower, P0420SUC0-DE, Длина кабеля:1,8м, Выходные разъемы: 4 розетки, 10А, 350Дж</t>
  </si>
  <si>
    <t>Сетевой фильтр, HuntKey, SZM307, 3 универсальные розетки / 2 USB 2.1 A, 1,5 м, Автоматическое отключ</t>
  </si>
  <si>
    <t>Сетевой фильтр, LDNIO, Universal SC3301, 3 универсальные розетки, 3*USB Портов, 5V/3.4A, Провод 1,6м</t>
  </si>
  <si>
    <t>OR1000ERM1U-RU</t>
  </si>
  <si>
    <t>Источник бесперебойного питания CyberPower OR1000ERM1U-RU</t>
  </si>
  <si>
    <t>OR1500ERM1U-RU</t>
  </si>
  <si>
    <t>Источник бесперебойного питания CyberPower OR1500ERM1U-RU</t>
  </si>
  <si>
    <t>Розетка 1xRJ45 Cat.5 Legrand Mosaic 2 поста</t>
  </si>
  <si>
    <t>Розетка Mosaic, Legrand, 076554, 1xRJ45 Cat.5, 2 поста, Белый</t>
  </si>
  <si>
    <t>Однофазный шинопровод Philips RCS033 1C L2000 WH</t>
  </si>
  <si>
    <t>Однофазный шинопровод Philips RCS033 1C L2000 WH, Длина 2000 мм, Цвет белый</t>
  </si>
  <si>
    <t>Однофазный шинопровод Philips RCS033 1C L1000 WH</t>
  </si>
  <si>
    <t>Однофазный шинопровод Philips RCS033 1C L1000 WH, Длина 1000 мм, Цвет белый</t>
  </si>
  <si>
    <t>Соединитель Philips ZCS033 LCP WH</t>
  </si>
  <si>
    <t>Соединитель Philips ZCS033 LCP WH, L-образный, Угловой, Цвет белый</t>
  </si>
  <si>
    <t>Однофазный прожектор Philips ST033T LED17/830 20W 220-240V I WB WH GM</t>
  </si>
  <si>
    <t>Однофазный прожектор Philips ST033T LED17/830 20W 220-240V I WB WH GM, Мощность 20 Вт, Световой поток 1600 Лм, Цветовая температура 3000К теплый, Защита IP20, Индекс цветопередачи 80CRI, Цвет белый, Узкий пучок</t>
  </si>
  <si>
    <t>Однофазный прожектор Philips ST033T LED17/830 20W 220-240V I WB BK GM</t>
  </si>
  <si>
    <t>Однофазный прожектор Philips ST033T LED17/830 20W 220-240V I WB BK GM, Мощность 20 Вт, Световой поток 1600 Лм, Цветовая температура 3000К теплый, Защита IP20, Индекс цветопередачи 80CRI, Цвет черный, Узкий пучок</t>
  </si>
  <si>
    <t>Однофазный прожектор Philips ST033T LED17/840 20W 220-240V I WB BK GM</t>
  </si>
  <si>
    <t>Однофазный прожектор Philips ST033T LED17/840 20W 220-240V I WB BK GM, Мощность 20 Вт, Световой поток 1700 Лм, Цветовая температура 4000К нейтральный, Защита IP20, Индекс цветопередачи 80CRI, Цвет черный, Узкий пучок</t>
  </si>
  <si>
    <t>5142C002AA</t>
  </si>
  <si>
    <t>Тонер-картридж Canon C-EXV 63 Black для IR 27xx 5142C002AA</t>
  </si>
  <si>
    <t>8284B001AA</t>
  </si>
  <si>
    <t>Струйный картридж Canon CL-446XL</t>
  </si>
  <si>
    <t>Струйный картридж Canon CL-441XL</t>
  </si>
  <si>
    <t>9059B001AA</t>
  </si>
  <si>
    <t>Струйный картридж Canon PG-46</t>
  </si>
  <si>
    <t>9064B001AA</t>
  </si>
  <si>
    <t>Струйный картридж Canon CL-56</t>
  </si>
  <si>
    <t>8283B001AA</t>
  </si>
  <si>
    <t>Струйный картридж Canon PG-445</t>
  </si>
  <si>
    <t>NGDP HA-750BA4</t>
  </si>
  <si>
    <t>Блок питания 1STPLAYER NGDP 750W Gold</t>
  </si>
  <si>
    <t>Wi-Fi видеокамера Imou Ranger 2 5MP</t>
  </si>
  <si>
    <t>XB4BA31</t>
  </si>
  <si>
    <t>Кнопка SE XB4BA31 22мм с возвратом зелёная</t>
  </si>
  <si>
    <t>Кнопка, SE, XB4BA31, 22мм с возвратом зелёная</t>
  </si>
  <si>
    <t>Коробка накладного монтажа 1-постовая Niloe Step Алюминий</t>
  </si>
  <si>
    <t>Коробка накладного монтажа 1-постовая, Legrand Niloe Step, 863397, Алюминий</t>
  </si>
  <si>
    <t>Коробка накладного монтажа 1-постовая Niloe Step Сталь</t>
  </si>
  <si>
    <t>Коробка накладного монтажа 1-постовая, Legrand Niloe Step, 863497, Сталь</t>
  </si>
  <si>
    <t>Интерактивная панель, iiyama, TE8614MIS-B1AG, 86", 4K, Android 13, 3588, Quad core A76+A55, ОЗУ 8гб, ПЗУ 64гб, чёрный</t>
  </si>
  <si>
    <t>DHI-PKP-WP1B</t>
  </si>
  <si>
    <t>Модуль беспроводной связи Dahua DHI-PKP-WP1B</t>
  </si>
  <si>
    <t>Модуль беспроводной связи, Dahua, DHI-PKP-WP1B, type-c, поддержка, до 60 кадров в секунду</t>
  </si>
  <si>
    <t>VI0201UH-DC3000</t>
  </si>
  <si>
    <t>Плата расширения Dahua VI0201UH-DC3000</t>
  </si>
  <si>
    <t>Плата расширения, Dahua, VI0201UH-DC3000, входная плата, чёрный</t>
  </si>
  <si>
    <t>DHI-NVD0200FX-A01</t>
  </si>
  <si>
    <t>Видеодекодер Dahua DHI-NVD0200FX-A01</t>
  </si>
  <si>
    <t>Видеодекодер, Dahua, DHI-NVD0200FX-A01</t>
  </si>
  <si>
    <t>DHI-NVD0105DH-4K</t>
  </si>
  <si>
    <t>Видеодекодер Dahua DHI-NVD0105DH-4K</t>
  </si>
  <si>
    <t>Видеодекодер, Dahua, DHI-NVD0105DH-4K, видеовход x1(HDMI, VGA)</t>
  </si>
  <si>
    <t>DHI-NVD0405DU-2I-8K</t>
  </si>
  <si>
    <t>Видеодекодер Dahua DHI-NVD0405DU-2I-8K</t>
  </si>
  <si>
    <t>Видеодекодер, Dahua, DHI-NVD0405DU-2I-8K, поддержка до 4 дисплеев, вход HDMI 1.4 x2, выход HDMI 2.0 x2</t>
  </si>
  <si>
    <t>DHI-NVD1205DU-4I-8K</t>
  </si>
  <si>
    <t>Видеодекодер Dahua DHI-NVD1205DU-4I-8K</t>
  </si>
  <si>
    <t>Видеодекодер, Dahua, DHI-NVD1205DU-4I-8K</t>
  </si>
  <si>
    <t>DHI-NVD2005DU-4I-8K-4H</t>
  </si>
  <si>
    <t>Видеодекодер Dahua DHI-NVD2005DU-4I-8K-4H</t>
  </si>
  <si>
    <t>Видеодекодер, Dahua, DHI-NVD2005DU-4I-8K-4H, Разрешение декодирования:	12Мп/8Мп/6Мп/5Мп/4Мп/3Мп/1080P/720P/960H/D1/HD1/2CIF/CIF/QCIF, AC 100-127В, 200-240В, 47Гц-63Гц</t>
  </si>
  <si>
    <t>DHI-NVD1605DU-4I-8K-2U2H</t>
  </si>
  <si>
    <t>Видеодекодер Dahua DHI-NVD1605DU-4I-8K-2U2H</t>
  </si>
  <si>
    <t>Видеодекодер, Dahua, DHI-NVD1605DU-4I-8K-2U2H</t>
  </si>
  <si>
    <t>VO0801HH-DC3000</t>
  </si>
  <si>
    <t>Плата расширения Dahua VO0801HH-DC3000</t>
  </si>
  <si>
    <t>Плата расширения, Dahua, VO0801HH-DC3000, выходная плата, чёрный</t>
  </si>
  <si>
    <t>VI0401HD-DC3000</t>
  </si>
  <si>
    <t>Плата расширения Dahua VI0401HD-DC3000</t>
  </si>
  <si>
    <t>Плата расширения, Dahua, VI0401HD-DC3000, выходная плата, чёрный</t>
  </si>
  <si>
    <t>VI3201FB-DC3000</t>
  </si>
  <si>
    <t>Плата расширения Dahua VI3201FB-DC3000</t>
  </si>
  <si>
    <t>Плата расширения, Dahua, VI3201FB-DC3000, выходная плата, чёрный</t>
  </si>
  <si>
    <t>DHI-W-HDMI3-4K@60</t>
  </si>
  <si>
    <t>Интерфейсный кабель HDMI Dahua DHI-W-HDMI3-4K@60</t>
  </si>
  <si>
    <t>Интерфейсный кабель HDMI, Dahua, DHI-W-HDMI3-4K@60б 3 метра, поддержка 4К</t>
  </si>
  <si>
    <t>DHI-W-HDMI5-4K@60</t>
  </si>
  <si>
    <t>Интерфейсный кабель HDMI Dahua DHI-W-HDMI5-4K@60</t>
  </si>
  <si>
    <t>Интерфейсный кабель HDMI, Dahua, DHI-W-HDMI5-4K@60, 5 метров, поддержка 4К</t>
  </si>
  <si>
    <t>DHI-W-HDMI10-4K@60</t>
  </si>
  <si>
    <t>Интерфейсный кабель HDMI Dahua DHI-W-HDMI10-4K@60</t>
  </si>
  <si>
    <t>Интерфейсный кабель HDMI, Dahua, DHI-W-HDMI10-4K@60, 10 метров, поддержка 4К</t>
  </si>
  <si>
    <t>Дополнительный лоток, Xerox, 097N02468, Для Xerox C415/C410, C320/C325, 550 + 100 листов</t>
  </si>
  <si>
    <t>Стенд, Xerox, 097S05244, Для Xerox B415/B410, C415/C410, B625/B620, C625/C620, C320/C325</t>
  </si>
  <si>
    <t>T03</t>
  </si>
  <si>
    <t>Электрическая зубная щетка с ирригатором Soocas Neos Белый</t>
  </si>
  <si>
    <t>Электрическая зубная щетка с ирригатором, Soocas, Neos (T03), 2600 мАч, IPX8, Время работы аккумулятора до 30 дней, 2 режима, 3 скорости, Время заряда аккумулятора 4-6 ч, 100 мл, 55 дБ, Беспроводная зарядка, Белый</t>
  </si>
  <si>
    <t>C01</t>
  </si>
  <si>
    <t>Сменные зубные щетки с ирригатором для Soocas Neos (2шт в комплекте) Белый</t>
  </si>
  <si>
    <t>Сменные зубные щетки с ирригатором, Soocas, C01, для модели Neos (T03), 2шт в комплекте, Белый</t>
  </si>
  <si>
    <t>DH-W-HDMI20M</t>
  </si>
  <si>
    <t>Интерфейсный кабель HDMI Dahua DH-W-HDMI20M</t>
  </si>
  <si>
    <t>KA4802M2ZG</t>
  </si>
  <si>
    <t>Рамка декоративная Bticino KA4802M2ZG Living Now 2 поста (2+2 модуля) Сталь</t>
  </si>
  <si>
    <t>Рамка декоративная, Bticino, KA4802M2ZG, Living Now 2 поста (2+2 модуля) Сталь</t>
  </si>
  <si>
    <t>KA4802M3ZG</t>
  </si>
  <si>
    <t>Рамка декоративная Bticino KA4802M3ZG Living Now 3 поста (2+2+2 модуля) Сталь</t>
  </si>
  <si>
    <t>Рамка декоративная, Bticino, KA4802M3ZG, Living Now 3 поста (2+2+2 модуля) Сталь</t>
  </si>
  <si>
    <t>KA4802M4ZG</t>
  </si>
  <si>
    <t>Рамка декоративная Bticino KA4802M4ZG Living Now 4 поста (2+2+2+2 модуля) Сталь</t>
  </si>
  <si>
    <t>Рамка декоративная, Bticino, KA4802M4ZG, Living Now 4 поста (2+2+2+2 модуля) Сталь</t>
  </si>
  <si>
    <t>Емкость для отработанного тонера, Xerox, 008R13325, Для Xerox C310/C315, 25 000 стр. (А4), Для C410/C415, C320/C325, 30 000 стр. (А4)</t>
  </si>
  <si>
    <t>Принт-картридж, Xerox, 013R00700 (чёрный), Для Xerox C415/C410, C320/C325, 125 000 страниц (A4)</t>
  </si>
  <si>
    <t>Принт-картридж, Xerox, 013R00701 (цветной), Для Xerox C415/C410, C320/C325, 125 000 страниц (A4), 1 модуль на 4 цвета</t>
  </si>
  <si>
    <t>Сетевой адаптер Lenovo ThinkSystem DE4000 HIC 16G FC/10GbE 4-ports 4C57A14366</t>
  </si>
  <si>
    <t>Сетевой адаптер, Lenovo, ThinkSystem DE4000 HIC, 16G FC, 10GbE, 4-ports, 4C57A14366</t>
  </si>
  <si>
    <t>IP АТС и шлюзы</t>
  </si>
  <si>
    <t>YM-2681HBR</t>
  </si>
  <si>
    <t>Блок питания Dahua YM-2681HBR</t>
  </si>
  <si>
    <t>Блок питания, Dahua, YM-2681HBR, Резервный блок питания для DSCON3000, 750В</t>
  </si>
  <si>
    <t>КТ-922</t>
  </si>
  <si>
    <t>Паровая станция Kitfort КТ-922</t>
  </si>
  <si>
    <t>Паровая станция, Kitfort, КТ-922, Керамическая подошва, Объем резервуара для воды 2000 мл, Время нагрева 40 сек, Длина шланга для подачи пара 1.5м, Вертикальное отпаривание, Паровой удар, Система защиты от накипи, Мощность 2400 Вт, Синий/Черный</t>
  </si>
  <si>
    <t>КТ-2022</t>
  </si>
  <si>
    <t>Фритюрница Kitfort КТ-2022</t>
  </si>
  <si>
    <t>Фритюрница, Kitfort, КТ-2022,Мощность 2180 Вт, Объем масла 3.3 л, Материал корпуса нержавеющая сталь, цвет серебристый</t>
  </si>
  <si>
    <t>DH-W-HDMI15M</t>
  </si>
  <si>
    <t>Интерфейсный кабель HDMI Dahua DH-W-HDMI15M</t>
  </si>
  <si>
    <t>Интерфейсный кабель HDMI, Dahua, DH-W-HDMI15M, 15 метров</t>
  </si>
  <si>
    <t>Интерфейсный кабель HDMI Dahua DH-W-HDMI20M, 20 метров</t>
  </si>
  <si>
    <t>&gt;125</t>
  </si>
  <si>
    <t>KA4802M2LM</t>
  </si>
  <si>
    <t>Рамка декоративная Bticino KA4802M2LM Living Now 2 поста (2+2 модуля) Дуб</t>
  </si>
  <si>
    <t>Рамка декоративная, Bticino, KA4802M2LM, Living Now 2 поста (2+2 модуля) Дуб</t>
  </si>
  <si>
    <t>KA4802M3LM</t>
  </si>
  <si>
    <t>Рамка декоративная Bticino KA4802M3LM Living Now 3 поста (2+2+2 модуля) Дуб</t>
  </si>
  <si>
    <t>Рамка декоративная, Bticino, KA4802M3LM, Living Now 3 поста (2+2+2 модуля) Дуб</t>
  </si>
  <si>
    <t>Z-CF214X</t>
  </si>
  <si>
    <t>W1500A</t>
  </si>
  <si>
    <t>Z-CZ192A</t>
  </si>
  <si>
    <t>Z-CF287X</t>
  </si>
  <si>
    <t>Z-CF259X</t>
  </si>
  <si>
    <t>Z-CE320A</t>
  </si>
  <si>
    <t>Z-CE321A</t>
  </si>
  <si>
    <t>Z-CE322A</t>
  </si>
  <si>
    <t>Z-CE323A</t>
  </si>
  <si>
    <t>Z-CRG-047</t>
  </si>
  <si>
    <t xml:space="preserve">1000015815 </t>
  </si>
  <si>
    <t xml:space="preserve">1000015811 </t>
  </si>
  <si>
    <t xml:space="preserve">1000015814 </t>
  </si>
  <si>
    <t xml:space="preserve">1000015812 </t>
  </si>
  <si>
    <t xml:space="preserve">1000015817 </t>
  </si>
  <si>
    <t xml:space="preserve">1000015816 </t>
  </si>
  <si>
    <t xml:space="preserve">1000015813 </t>
  </si>
  <si>
    <t xml:space="preserve">1000015818 </t>
  </si>
  <si>
    <t xml:space="preserve">    DH-C3A Dahua Wi-Fi видеокамера 3 Мп, 5V 1A, Ночной режим, Белый</t>
  </si>
  <si>
    <t xml:space="preserve">    DH-C5A Dahua Wi-Fi видеокамера 5 Мп, 5V 1A, Ночной режим, Белый</t>
  </si>
  <si>
    <t xml:space="preserve">    DH-H2C Dahua Wi-Fi видеокамера CMOS-матрица 1/2,8", 2 Мп, Смарт H.265+, H.265, H.264+, H.264, MJPEG</t>
  </si>
  <si>
    <t xml:space="preserve">    DH-H3A Dahua Wi-Fi видеокамера 3 Мп, 5V 1A, Ночной режим, H.265, Белый</t>
  </si>
  <si>
    <t xml:space="preserve">    DH-H3B Dahua Wi-Fi видеокамера CMOS-матрица 1/3,2", 3 Мп, H.265, WDR, DWDR, 5V 1A</t>
  </si>
  <si>
    <t xml:space="preserve">    DH-H4C Dahua Wi-Fi видеокамера CMOS-матрица 1/2,8", 4 Мп, Смарт H.265+, H.265, H.264+, H.264, MJPEG</t>
  </si>
  <si>
    <t xml:space="preserve">    DH-H5A Dahua Wi-Fi видеокамера 5 Мп, 5V 1A, Ночной режим, H.265, Белый</t>
  </si>
  <si>
    <t xml:space="preserve">    DH-H5B Dahua Wi-Fi видеокамера CMOS-матрица 1/3", 5 Мп, H.265, WDR, DWDR, 5V 1A</t>
  </si>
  <si>
    <t>YFT2097EU</t>
  </si>
  <si>
    <t>Смарт часы, Kieslect, Lady Watch Lora 2, YFT2051EU / YFT2097EU, Дисплей 1.3" AMOLED, Разрешение 360 x 360, Водонепроницаемость (IP68), Батарея 210 мАч, Розовый</t>
  </si>
  <si>
    <t>LS24DG302EIXCI</t>
  </si>
  <si>
    <t>Монитор Samsung 24″ Odyssey G3 LS24DG302EIXCI</t>
  </si>
  <si>
    <t>LS27DG302EIXCI</t>
  </si>
  <si>
    <t>Монитор Samsung 27″ Odyssey G3 LS27DG302EIXCI</t>
  </si>
  <si>
    <t>R20P Superlife Mono</t>
  </si>
  <si>
    <t>Батарейка VARTA Superlife Mono 1.5V - R20P/D 2 шт. в блистере</t>
  </si>
  <si>
    <t>Батарейка, VARTA, R20P Superlife Mono, D, 1.5 V, 2 шт., в блистере</t>
  </si>
  <si>
    <t>Корпоративный Wi-Fi</t>
  </si>
  <si>
    <t>Репитеры/усилители Wi-Fi</t>
  </si>
  <si>
    <t>SOHO маршрутизаторы</t>
  </si>
  <si>
    <t>Корпоративные маршрутизаторы</t>
  </si>
  <si>
    <t>USB</t>
  </si>
  <si>
    <t>PCI express</t>
  </si>
  <si>
    <t>IP Телефоны</t>
  </si>
  <si>
    <t>R5ST0331</t>
  </si>
  <si>
    <t>Корпус навесной ST c м/п DKC 300x300х150 мм IP66</t>
  </si>
  <si>
    <t>Корпус навесной ST c м/п, DKC, R5ST0331, 300x300х150 мм IP66 RAL7035</t>
  </si>
  <si>
    <t>R5ST0442</t>
  </si>
  <si>
    <t>Корпус навесной ST c м/п DKC 400x400х200 мм IP66</t>
  </si>
  <si>
    <t>Корпус навесной ST c м/п, DKC, R5ST0442, 400x400х200 мм IP66 RAL7035</t>
  </si>
  <si>
    <t>R5ST0542</t>
  </si>
  <si>
    <t>Корпус навесной ST c м/п DKC 500x400х200 мм IP66</t>
  </si>
  <si>
    <t>Корпус навесной ST c м/п, DKC, R5ST0542, 500x400х200 мм IP66 RAL7035</t>
  </si>
  <si>
    <t>R5ST0642</t>
  </si>
  <si>
    <t>Корпус навесной ST c м/п DKC 600x400х200 мм IP66</t>
  </si>
  <si>
    <t>Корпус навесной ST c м/п, DKC, R5ST0642, 600x400х200 мм IP66 RAL7035</t>
  </si>
  <si>
    <t>9967B002</t>
  </si>
  <si>
    <t>Аккумулятор Canon BATTERY PACK LP-E17</t>
  </si>
  <si>
    <t>Аккумулятор, Canon, BATTERY PACK LP-E17, 9967B002, для EOS R8/R10/R50/R100</t>
  </si>
  <si>
    <t>4132C002AA</t>
  </si>
  <si>
    <t>Аккумулятор Canon BATTERY PACK LP-E6NH</t>
  </si>
  <si>
    <t>Аккумулятор, Canon, BATTERY PACK LP-E6NH, для EOS R5/R6, 4132C002AA</t>
  </si>
  <si>
    <t>LH55QBCEBGCXCI</t>
  </si>
  <si>
    <t>Профессиональный дисплей Samsung QB55C 55"</t>
  </si>
  <si>
    <t>Профессиональный дисплей, Samsung, QB55C, 55", LH55QBCEBGCXCI, 4K, 350 нит, 4.000:1, чёрный</t>
  </si>
  <si>
    <t>LH55QMBTBGCXCI</t>
  </si>
  <si>
    <t>Интерактивный дисплей Samsung QM55B-T 55"</t>
  </si>
  <si>
    <t>Профессиональный дисплей, Samsung, QM55B-T, LH55QMBTBGCXCI, 55", 4K, 400 кд/м, чёрный</t>
  </si>
  <si>
    <t>UC CABLE-A01</t>
  </si>
  <si>
    <t>Кабель iiyama UC CABLE-A01</t>
  </si>
  <si>
    <t>Кабель, iiyama, UC CABLE-A01</t>
  </si>
  <si>
    <t>DHI-NVD2105DH-4I-4K</t>
  </si>
  <si>
    <t>Видеодекодер Dahua DHI-NVD2105DH-4I-4K</t>
  </si>
  <si>
    <t>Видеодекодер, Dahua, DHI-NVD2105DH-4I-4K, Стандартный 2.5U корпус, Конструкция со сменными платами, H.265/H.264/MJPEG/MPEG4/MPEG2 декодирование видеосигнала</t>
  </si>
  <si>
    <t>DHI-DSCON3000-7U</t>
  </si>
  <si>
    <t>Контроллер для видеостены Dahua DHI-DSCON3000-7U</t>
  </si>
  <si>
    <t>Контроллер для видеостены, Dahua, DHI-DSCON3000-7U, 22 слота</t>
  </si>
  <si>
    <t>VI0401HH-DC3000</t>
  </si>
  <si>
    <t>Плата расширения Dahua VI0401HH-DC3000 4CH HDMI input</t>
  </si>
  <si>
    <t>Плата расширения, Dahua, VI0401HH-DC3000, 4CH HDMI input</t>
  </si>
  <si>
    <t>DHI-PKC-MS0B</t>
  </si>
  <si>
    <t>Мобильная подставка для интерактивной доски Dahua DHI-PKC-MS0B</t>
  </si>
  <si>
    <t>Мобильная подставка для интерактивной доски, Dahua, DHI-PKC-MS0B, подъемный кронштейн со стандартной модульной конструкцией для LPH65/75-MT440-C</t>
  </si>
  <si>
    <t>Провод ШВВП 2х0.75</t>
  </si>
  <si>
    <t>Компьютерный корпус Gamemax SPARK PRO BLACK без Б/П</t>
  </si>
  <si>
    <t>Компьютерный корпус, Gamemax, SPARK PRO BLACK, 12920100015, Mid Tower, ATX/m-ATX/Mini-ITX, USB3.0*1/ Type C*1/ HD-Audio, Высота процессорного кулера до 168мм, Длина VGA до 355мм, Количество отсеков 1*3,5" / 3*2,5", Сталь, 401x204x386мм, Без Б/П, Черный</t>
  </si>
  <si>
    <t>Блок питания Gamemax VP 800W (Bronze)</t>
  </si>
  <si>
    <t>M2420E1</t>
  </si>
  <si>
    <t>Наушники Redmi Buds 6 Play Black</t>
  </si>
  <si>
    <t>Наушники Redmi Buds 6 Play White</t>
  </si>
  <si>
    <t>M2349E1</t>
  </si>
  <si>
    <t>Наушники Redmi Buds 6 Lite Black</t>
  </si>
  <si>
    <t>Наушники Redmi Buds 6 Lite White</t>
  </si>
  <si>
    <t>Наушники, Redmi, Buds 6 Lite White, M2349E1, 45 mAh (Наушники), 480 mAh (зарядный кейс), Время работы 7 ч (активное шумоподавление откл.), 38 ч (активное шумоподавление откл.), 37*21,4*23,45 мм (наушники), 57*55,95,26,85 мм (зарядный кейс), Type-C, Время зарядки 2 ч, Bluetooth 5.3, Вес 4,2гр (наушники), 38,5 гр (общий), 57*55,95*26,85мм (кейс), Дальность беспроводного соединения 10м, Белый</t>
  </si>
  <si>
    <t>Наушники Redmi Buds 6 Lite Blue</t>
  </si>
  <si>
    <t>Наушники, Redmi, Buds 6 Lite Blue, M2349E1, 45 mAh (Наушники), 480 mAh (зарядный кейс), Время работы 7 ч (активное шумоподавление откл.), 38 ч (активное шумоподавление откл.), 37*21,4*23,45 мм (наушники), 57*55,95,26,85 мм (зарядный кейс), Type-C, Время зарядки 2 ч, Bluetooth 5.3, Вес 4,2гр (наушники), 38,5 гр (общий), 57*55,95*26,85мм (кейс), Дальность беспроводного соединения 10м, Голубой</t>
  </si>
  <si>
    <t>SRT1000XLI</t>
  </si>
  <si>
    <t>Источник бесперебойного питания APC Smart-UPS SRT1000XLI</t>
  </si>
  <si>
    <t>Источник бесперебойного питания, APC, Smart-UPS SRT1000XLI, Онлайн, Мощность 1000ВА/1000Вт, Напольный, 230В, Вых: 6x C13, APCRBC155, Чёрный</t>
  </si>
  <si>
    <t>SRT1500XLI</t>
  </si>
  <si>
    <t>Источник бесперебойного питания APC Smart-UPS SRT1500XLI</t>
  </si>
  <si>
    <t>Источник бесперебойного питания, APC, Smart-UPS SRT1500XLI, Онлайн, Мощность 1500ВА/1500Вт, Напольный, 230В, Вых: 6x C13, APCRBC155, Чёрный</t>
  </si>
  <si>
    <t>SRTRK4</t>
  </si>
  <si>
    <t>Комплект направляющих для ИБП APC SRTRK4</t>
  </si>
  <si>
    <t>Комплект направляющих для ИБП, APC, SRTRK4, для ИБП Smart-UPS SRT 1/1.5/2.2/3кВА</t>
  </si>
  <si>
    <t>AOC-S3008L-L8I</t>
  </si>
  <si>
    <t>RAID контроллер Supermicro AOC-S3008L-L8I</t>
  </si>
  <si>
    <t>RAID контроллер, Supermicro, AOC-S3008L-L8I, 12Gb/s, Eight-Port, SAS Internal RAID Adapter</t>
  </si>
  <si>
    <t xml:space="preserve">CBL-SAST-1276F-100 </t>
  </si>
  <si>
    <t>Кабель интерфейсный SFF-8654 (x8) 2xSFF-8654 Supermicro CBL-SAST-1276F-100</t>
  </si>
  <si>
    <t>SNK-P0051AP4</t>
  </si>
  <si>
    <t>Кулер CPU Supermicro SNK-P0051AP4</t>
  </si>
  <si>
    <t>310GT/A1A</t>
  </si>
  <si>
    <t>Трансивер D-Link 310GT/A1A</t>
  </si>
  <si>
    <t>Трансивер, D-Link, 310GT/A1A, 1 порт 1000Base-LX, LC коннектор, Duplex, Одномодовый, 10 км</t>
  </si>
  <si>
    <t>LC/APC SM 9/125 0.9 мм 1.5 м</t>
  </si>
  <si>
    <t>Пигтейл Оптический LC/APC SM 9/125 0.9 мм 1.5 м</t>
  </si>
  <si>
    <t>Пигтейл Оптический,, LC/APC SM 9/125 0.9 мм 1.5 м, Жёлтый, LSZH, Пол. Пакет</t>
  </si>
  <si>
    <t>&gt;277</t>
  </si>
  <si>
    <t>09501</t>
  </si>
  <si>
    <t>010602</t>
  </si>
  <si>
    <t>Угол внутренний Legrand DLP 80x50мм</t>
  </si>
  <si>
    <t>Угол внутренний, Legrand, 010602, для кабель-каналов DLP 50x80мм, Белый</t>
  </si>
  <si>
    <t>010622</t>
  </si>
  <si>
    <t>Угол внешний Legrand DLP 50x80мм</t>
  </si>
  <si>
    <t>Угол внешний, Legrand, 010622, для кабель-каналов DLP 50x80мм, Белый</t>
  </si>
  <si>
    <t>F00011</t>
  </si>
  <si>
    <t>Рамка универсальная на 2 модуля DKC F00011 белая</t>
  </si>
  <si>
    <t>Рамка универсальная на 2 модуля, DKC, F00011, белая</t>
  </si>
  <si>
    <t>DHI-DSCON3000-M</t>
  </si>
  <si>
    <t>Контроллер для видеостены, Dahua, DHI-DSCON3000-M, Linux, 5 слотов, чёрный</t>
  </si>
  <si>
    <t>КТ-5162-2</t>
  </si>
  <si>
    <t>Моющий пылесос Kitfort КТ-5162-2 черно-зеленый</t>
  </si>
  <si>
    <t>Моющий пылесос, Kitfort, КТ-5162-2, Вид моющий, Емкость пылесборника 0.5 л, Тип пылесборника контейнер,Тип уборки влажная,Потребляемая мощность -400 Вт,Тип питания -от сети, Цвет черно-зеленый</t>
  </si>
  <si>
    <t>КТ-2215</t>
  </si>
  <si>
    <t>Аэрогриль Kitfort КТ-2215</t>
  </si>
  <si>
    <t>Аэрогриль, Kitfort, КТ-2215, Объем 4.5л, 5 программ, Температура 80-200 °C, Сенсорное управление, Таймер, Мощность 1500 Вт, Черный</t>
  </si>
  <si>
    <t>КТ-1816</t>
  </si>
  <si>
    <t>Льдогенератор Kitfort KT-1816</t>
  </si>
  <si>
    <t>Льдогенератор, Kitfort, KT-1816, Мощность 120 Вт, Ёмкость резервуара 1.5 л, Количество хладагента 20 г, Уровень шума 50 дБ, Белый</t>
  </si>
  <si>
    <t>Фен Remington AC7200</t>
  </si>
  <si>
    <t>Фен, Remington, AC7200, Мощность 2200W, 2 скоростных режима, 3 температурных режима, AC мотор, Длина шнура электропитания 300см, Черный</t>
  </si>
  <si>
    <t>Индикатор CHINT ND16-22D/2 синий AC/DC230В</t>
  </si>
  <si>
    <t>Индикатор, CHINT, 593074 ND16-22D/2, синий AC/DC230В</t>
  </si>
  <si>
    <t>A2212</t>
  </si>
  <si>
    <t>Смарт часы Amazfit Active Edge A2212 Mint Green</t>
  </si>
  <si>
    <t>Смарт часы, Amazfit, Active Edge A2212, Дисплей 1.32" TFT, Разрешение 360*360 pixel, GPS, GLONASS, Beidou, Galileo, QZSS, Водонепроницаемые (10 ATM), Аккумулятор 370 мАч, Время работы до 24 дней, Мятно-зеленый</t>
  </si>
  <si>
    <t>GX750A</t>
  </si>
  <si>
    <t>Компьютерный корпус Huntkey GX750A без Б/П</t>
  </si>
  <si>
    <t>Компьютерный корпус, Huntkey, GX750A, ATX/Micro ATX, USB 1*3.0/2*2.0, HD-Audio, Кулер 3*12см RGB, Высота процессорного кулера до 165 мм, Длина VGA до 415мм, 2*3.5"/2.5", Слот 7, Толщина 0,6мм, 465x218x461мм, Без Б/П, Чёрный</t>
  </si>
  <si>
    <t>Rapoo 9320M White</t>
  </si>
  <si>
    <t>Комплект Клавиатура + Мышь Rapoo 9320M White</t>
  </si>
  <si>
    <t>M200 Silent</t>
  </si>
  <si>
    <t>Компьютерная мышь Rapoo M200 Silent</t>
  </si>
  <si>
    <t>Компьютерная мышь, Rapoo, M200 Silent, Оптическая, 1300dpi, Беспроводной, 2.4 Ггц., Bluetooth 3.0/4.0, Эффективная дистанция 10 м., 1*АА, Батарейки в комплекте, Черный</t>
  </si>
  <si>
    <t>V20S</t>
  </si>
  <si>
    <t>Компьютерная мышь Rapoo V20S</t>
  </si>
  <si>
    <t>Компьютерная мышь, Rapoo, V20S, Игровая, Оптическая, Проводная, 3000 dpi, Длина кабеля 1,8 метра, LED подсветка, Чёрный</t>
  </si>
  <si>
    <t>E9310M</t>
  </si>
  <si>
    <t>Клавиатура Rapoo E9310М Dark Grey</t>
  </si>
  <si>
    <t>Клавиатура Rapoo E9310М White</t>
  </si>
  <si>
    <t>Клавиатура, Varmilo, Sword 68 Ariel, VTP68, Varmilo MX Daisy L Switch, A68A089F9A8A06A063, 68 клавиш, Механическая, Подсветка - RGB, Hot-Swap - Да, Проводная/Bluetooth/2.4G, Type-C , Англ/Рус, 420*195*190мм, Голубой</t>
  </si>
  <si>
    <t>Клавиатура, Varmilo, Dreams on Board VEA87, A23A030D3A3A06A028, Cherry MX Brown, 87 клавиш, Механическая, Подсветка - Белая, Hot-Swap - Нет, Проводная, Type-C, 416*206*58,5мм, Англ/Рус, Розовый</t>
  </si>
  <si>
    <t>Клавиатура, Varmilo, Dreams on Board VEM87, A33A030A9A3A06A028, EC Sakura V2 Switch, 87 клавиш, Механическая, Подсветка - Белая, Hot-Swap - Нет, Проводная, Type-C, 416*206*58,5мм, Англ/Рус, Розовый</t>
  </si>
  <si>
    <t>Клавиатура, Varmilo, Dreams on Board VEM108, A36A030B0A3A06A028, Varmilo EC V2 Rose, 108 клавиш, Механическая, Подсветка - Белая, Hot-Swap - Нет, Проводная, Type-C, 503*209*63мм, Англ/Рус, Розовый</t>
  </si>
  <si>
    <t>Клавиатура, Varmilo, Aurora VEA108, A26A060D3A3A06A048, Cherry MX Brown, 108 клавиш, Механическая, Подсветка - Белая, Hot Swap - Нет, Проводная, Type C, 358*134*35мм, Англ/Рус, Черный</t>
  </si>
  <si>
    <t>Клавиатура, Varmilo, Aurora VEA108, A26A060D4A3A06A048, Cherry MX Red, 108 клавиш, Механическая, Подсветка - Белая, Hot Swap - Нет, Проводная, Type-C, 505*215*65мм, Англ/Рус, Черный</t>
  </si>
  <si>
    <t>Клавиатура, Varmilo, Summit R1, VEA108, Cherry MX Red, A26A050D4A3A06A007, 108 клавиш, Механическая, Подсветка - Белая, Hot-Swap - Нет, Проводная, Type-C, 503*209*63мм, Англ/Рус, Черный</t>
  </si>
  <si>
    <t>Клавиатура, Varmilo, Summit R1 VEM108, A36A050B1A3A06A007, Varmilo Rose V2 Switch, 108 клавиш, Механическая, Подсветка - RGB, Hot-Swap - Нет, Проводная, Type-C, 503*209*63мм, Англ/Рус, Черный</t>
  </si>
  <si>
    <t>Клавиатура, Varmilo, Aurora VEM108, A36A060A9A3A06A048, Varmilo EC V2 Sakura, 108 клавиш, Механическая, Подсветка - Белая, Hot Swap - Нет, Проводная, Type-C, 505*215*65мм, Англ/Рус, Черный</t>
  </si>
  <si>
    <t>Клавиатура, Varmilo, Lovebirds-I VEA108, A26A002D3A0A06A003, Cherry MX Brown, 108 клавиш, Механическая, Подсветка - Белая, Hot-Swap - Нет, Проводная, Type-C, 505*215*65 мм, Англ/Рус, Голубой</t>
  </si>
  <si>
    <t>Клавиатура, Varmilo, Lovebirds-I VEM108, A36A002A9A3A06A003, Varmilo EC V2 Sakura, 108 клавиш, Механическая, Подсветка - Белая, Hot-Swap - Нет, Проводная, Type-C, 503*209*63мм, Англ/Рус, Голубой</t>
  </si>
  <si>
    <t>Клавиатура, Varmilo, Crane VEM108, A01A037A9A4A06A031, Varmilo EC V2 Sakura, 108 клавиш, Механическая, Подсветка - Белая, Hot swap - Нет, Проводная, Type-C, 503*209*63мм, Англ/Рус, Зелёный</t>
  </si>
  <si>
    <t>Клавиатура, Varmilo, Crane VEM108, A01A037A8A4A06A031, Varmilo EC V2 Daisy, 108 клавиш, Механическая, Подсветка - Белая, Hot swap - Нет, Проводная, Type-C, 503*209*63мм, Англ/Рус, Зелёный</t>
  </si>
  <si>
    <t>Клавиатура, Varmilo, Lovebirds-I, VEM108, A36A002B0A3A06A003, Varmilo EC V2 Rose Switch, 108 клавиш, Механическая, Подсветка - Белая, Hot-Swap - Нет, Проводная, Type-C, 505*215*65 мм, Англ/ Рус, Голубой</t>
  </si>
  <si>
    <t>PSR75-12A-GL</t>
  </si>
  <si>
    <t>Блок питания H3C PSR75-12A-GL</t>
  </si>
  <si>
    <t>Блок питания, H3C, PSR75-12A-GL</t>
  </si>
  <si>
    <t>HAT3310-8T</t>
  </si>
  <si>
    <t>Жесткий диск Synology HAT3310-8T</t>
  </si>
  <si>
    <t>Жесткий диск, Synology, HAT3310-8T, 8 TB, HDD 3.5", SATA 6 Gb/s</t>
  </si>
  <si>
    <t>HAT3310-12T</t>
  </si>
  <si>
    <t>Жесткий диск Synology HAT3310-12T</t>
  </si>
  <si>
    <t>Жесткий диск, Synology, HAT3310-12T, 12 TB, HDD 3.5", SATA 6 Gb/s</t>
  </si>
  <si>
    <t>HAT3310-16T</t>
  </si>
  <si>
    <t>Жесткий диск Synology HAT3310-16T</t>
  </si>
  <si>
    <t>Жесткий диск, Synology, HAT3310-16T, 16 TB, HDD 3.5", SATA 6 Gb/s</t>
  </si>
  <si>
    <t>CRS326-24G-2S+IN</t>
  </si>
  <si>
    <t>Коммутатор MikroTik CRS326-24G-2S+IN</t>
  </si>
  <si>
    <t>Коммутатор, MikroTik, CRS326-24G-2S+IN, 24xGigabit LAN, 2xSFP+, PoE in -Passive PoE, RouterOS/SwitchOS (dual boot), desktop case, -40°C to 60°C</t>
  </si>
  <si>
    <t>CRS354-48P-4S+2Q+RM</t>
  </si>
  <si>
    <t>Коммутатор MikroTik CRS354-48P-4S+2Q+RM</t>
  </si>
  <si>
    <t>SG3210</t>
  </si>
  <si>
    <t>Коммутатор TP-Link SG3210</t>
  </si>
  <si>
    <t>Коммутатор, TP-Link, SG3210, JetStream 8 гигабитных портов RJ45 и 2 гигабитных SFPслота, L2+, стоечный 1U</t>
  </si>
  <si>
    <t>SG3210XHP-M2</t>
  </si>
  <si>
    <t>Коммутатор TP-Link SG3210XHP-M2</t>
  </si>
  <si>
    <t>Коммутатор, TP-Link, SG3210XHP-M2, JetStream, уровня 2+, 8 PoE+ портов (240 Вт) 2.5GBASE-T, 2 SFP+ порта 10GE, стоечный 1U</t>
  </si>
  <si>
    <t>CRS310-1G-5S-4S+OUT</t>
  </si>
  <si>
    <t>Коммутатор MikroTik CRS310-1G-5S-4S+OUT</t>
  </si>
  <si>
    <t>Коммутатор, MikroTik, CRS310-1G-5S-4S+OUT, netFiber 9, 4 x 10G SFP+ ports, 5 x 1G SFP ports, 1 x Gigabit Ethernet port (PoE-In 802.3af/at),RouterOS/ SwitchOS, PoE injector, -40°C to 70°C</t>
  </si>
  <si>
    <t>CRS318-16P-2S+OUT</t>
  </si>
  <si>
    <t>Коммутатор MikroTik CRS318-16P-2S+OUT</t>
  </si>
  <si>
    <t>Коммутатор, MikroTik, CRS318-16P-2S+OUT, netPower 16P, 16 портов 10/100/1000M, Ether1-Ether16 PoE 802.3af/at, 2 порта SFP+, RouterOS (5) / SwitchOS, -40°C to 70°C, outdoor case</t>
  </si>
  <si>
    <t>CSS610-1Gi-7R-2S+OUT</t>
  </si>
  <si>
    <t>Коммутатор MikroTik CSS610-1Gi-7R-2S+OUT</t>
  </si>
  <si>
    <t>Коммутатор, MikroTik, CSS610-1Gi-7R-2S+OUT, netPower Lite 7R, 8 портов 10/100/1000M (Ether8 Passive PoE 0,6A), Ether1-7 Passive PoE in (Reverse), 2 порта SFP+, SwitchOS Lite, -40°C to 70°C, outdoor case</t>
  </si>
  <si>
    <t>wAPR-2nD&amp;EC200A-EU</t>
  </si>
  <si>
    <t>Точка доступа MikroTik wAPR-2nD&amp;EC200A-EU</t>
  </si>
  <si>
    <t>Точка доступа, MikroTik, wAPR-2nD&amp;EC200A-EU, wAP LTE kit, 1xLAN, PoE-IN Passive PoE, 802.11b/g/n, N300, 2.4 GHz, 1 Micro SIM, LTE cat4, RouterOS, PoE injector, -40°C to 60°C</t>
  </si>
  <si>
    <t>L22UGS-5HaxD2HaxD-15S</t>
  </si>
  <si>
    <t>Точка доступа MikroTik L22UGS-5HaxD2HaxD-15S</t>
  </si>
  <si>
    <t>Точка доступа, MikroTik, L22UGS-5HaxD2HaxD-15S, mANTBox ax 15s, 1x2.5Gigabit SFP port, 1xGigabit LAN PoE in Passive PoE, USB type A, USB, RouterOS, Gigabit PoE injector, 802.11a/b/g/n/ac/ax, AX3000, -40°C to 70°C</t>
  </si>
  <si>
    <t>EAP623-Outdoor HD</t>
  </si>
  <si>
    <t>Wi-Fi точка доступа TP-Link EAP623-Outdoor HD</t>
  </si>
  <si>
    <t>EAP655-Wall</t>
  </si>
  <si>
    <t>Wi-Fi точка доступа TP-Link EAP655-Wall</t>
  </si>
  <si>
    <t>Wi-Fi точка доступа, TP-Link, EAP655-Wall, 802.11a/b/g/n/ac/ax, AX3000, 1 порт Ethernet 1 Гбит/с (с поддержкой PoE IEEE802.3at/af), Встраиваемая в стену</t>
  </si>
  <si>
    <t>EAP673</t>
  </si>
  <si>
    <t>Wi-Fi точка доступа TP-Link EAP673</t>
  </si>
  <si>
    <t>Wi-Fi точка доступа, TP-Link, EAP673, 802.11a/b/g/n/ac/ax, AX5400, 1 Порт Ethernet RJ-45 2,5 Гбит/с с поддержкой PoE IEEE802.3af/at</t>
  </si>
  <si>
    <t>L11UG-5HaxD-NB</t>
  </si>
  <si>
    <t>Маршрутизатор MikroTik L11UG-5HaxD-NB</t>
  </si>
  <si>
    <t>Маршрутизатор, MikroTik, L11UG-5HaxD-NB, NetBox 5 ax, 1xGigabit LAN, PoE-IN Passive PoE, 802.11a/n/ac/ax , AX2400, RouterOS, -40°C to 70°C</t>
  </si>
  <si>
    <t>CCR2116-12G-4S+</t>
  </si>
  <si>
    <t>Маршрутизатор MikroTik CCR2116-12G-4S+</t>
  </si>
  <si>
    <t>Маршрутизатор, MikroTik, CCR2116-12G-4S+, 4xSFP+, 13xGbit LAN, M.2 PCIe slot, RouterOS, 1U rackmount case, Dual PSU, -20°C to 60°C</t>
  </si>
  <si>
    <t>CCR2004-1G-12S+2XS</t>
  </si>
  <si>
    <t>Маршрутизатор MikroTik CCR2004-1G-12S+2XS</t>
  </si>
  <si>
    <t>Маршрутизатор, MikroTik, CCR2004-1G-12S+2XS, 1x Gigabit RJ45 port, 12x 10G SFP+, 2 x 25G SFP28, RouterOS, 1U rackmount case, Dual PSU, -20°C to 60°C</t>
  </si>
  <si>
    <t>L009UiGS-RM</t>
  </si>
  <si>
    <t>Маршрутизатор MikroTik L009UiGS-RM</t>
  </si>
  <si>
    <t>Маршрутизатор, MikroTik, L009UiGS-RM, 8 x Gbit LAN, 1 x 2.5 Gbit SFP port, USB, PoE in 802.3af/at, PoE-out Ether8 Passive PoE, RouterOS, desktop/1U rackmount case, -40°C to 70°C</t>
  </si>
  <si>
    <t>ER8411</t>
  </si>
  <si>
    <t>Маршрутизатор VPN TP-Link ER8411</t>
  </si>
  <si>
    <t>48V2A96W</t>
  </si>
  <si>
    <t>Блок питания MikroTik 48V2A96W</t>
  </si>
  <si>
    <t>Блок питания, MikroTik, 48V2A96W, 48В 2A 96 Вт</t>
  </si>
  <si>
    <t>Адаптер питания, Dahua, DH-PFM321-EN, Выходной ток 1А, диапазон входного напряжения 90~264 В переменного тока</t>
  </si>
  <si>
    <t>VTOB119</t>
  </si>
  <si>
    <t>Монтажная коробка Dahua VTOB119</t>
  </si>
  <si>
    <t>Контроллер(мультимедийный проигрыватель), NovaStar, LCB2K, 1+32GB, 1x usb 3.0, 1x usb c, 1x ethernet</t>
  </si>
  <si>
    <t>5972C005AA</t>
  </si>
  <si>
    <t>Монохромное лазерное МФУ Canon imageRUNNER ADVANCE DX 4925i</t>
  </si>
  <si>
    <t>Форма разъемная Tefal Delibake J1641274 23 см</t>
  </si>
  <si>
    <t>Форма разъемная, Tefal, Delibake J1641274, 23см, Материал Углеродистая сталь,</t>
  </si>
  <si>
    <t>CT-2008</t>
  </si>
  <si>
    <t>Выпрямитель для волос Centek CT-2008</t>
  </si>
  <si>
    <t>Выпрямитель для волос, Centek, CT-2008, 40W, Керамические пластины 90х26мм, Ультрагладкая керамика, LED индикатор, Черный/красный</t>
  </si>
  <si>
    <t>Фьюзерный модуль, Xerox, 126K39592 / 126K39591 / 126K39590 / 126K34679 / 126K39593 / 126K34673 / 126K34675 / 126K34670, Для Xerox DocuCentre SC2020, 100 000 страниц (А4)</t>
  </si>
  <si>
    <t>M2409AM1</t>
  </si>
  <si>
    <t>Кулон-подвеска для Xiaomi Smart Band 9</t>
  </si>
  <si>
    <t>Кулон-подвеска, Xiaomi, Smart Band 9, BHR8718GL</t>
  </si>
  <si>
    <t>M2408AM1</t>
  </si>
  <si>
    <t>Клипса для бега для Xiaomi Smart Band 9</t>
  </si>
  <si>
    <t>Клипса для бега, Xiaomi, Smart Band 9, BHR8725GL, Оранжевая</t>
  </si>
  <si>
    <t>M2254AS1</t>
  </si>
  <si>
    <t>Сменный цепной браслет для Xiaomi Smart Band 9 Mystic Rose</t>
  </si>
  <si>
    <t>Сменный цепной браслет, Xiaomi, Smart Band 9, BHR8729GL, Розовый</t>
  </si>
  <si>
    <t>Сменный кожаный браслет для Xiaomi Smart Band 9 Ceramic White</t>
  </si>
  <si>
    <t>Сменный кожаный браслет, Xiaomi, Smart Band 9, BHR8735GL, Кожаный, Белый</t>
  </si>
  <si>
    <t>64V61AA#ABB</t>
  </si>
  <si>
    <t>Монитор, HyperX, Armada 25 FHD Gaming Monitor, 64V61AA#ABB, 24.5", Full HD, 1920х1080, IPS матрица, 240 Гц, 2*HDMI 2.0, DisplayPort, LED, 400 nits, 1000:1, 1 мс, угол обзора 178/178, 1*DisplayPort 1.4 кабель/1*HDMI 2.0 кабель/1*Кабель питания в комплекте, Чёрный</t>
  </si>
  <si>
    <t>P27QCA-RGGL</t>
  </si>
  <si>
    <t>Монитор Xiaomi 2K Gaming Monitor G27Qi 27"</t>
  </si>
  <si>
    <t>9H.N4KBE.A2E</t>
  </si>
  <si>
    <t>Компьютерная мышь ZOWIE U2</t>
  </si>
  <si>
    <t>Компьютерная мышь, ZOWIE, U2 Wireless, 9H.N4KBE.A2E, DPI 400 / 800 / 1600 / 3200, USB 2.0 / 3.0 Plug &amp; Play, 5 кнопок, 79 грамм, 125 / 500 / 1000 Гц Частота отчетов, Размер Небольшая (S), Ассиметричный Эргономичный Дизайн, Беспроводная, Колесо прокрутки 24-ступенчатое, Чёрный</t>
  </si>
  <si>
    <t>Клавиатура, Rapoo, E9310M, Ультра-тонкая, Беспроводная 2.4ГГц, Bluetooth3.0, Bluetooth 4.0, Кол-во стандартных клавиш 104, Батарейки в комплекте, Анг/Рус, Алюминий, Серый</t>
  </si>
  <si>
    <t>4Z7X4AA</t>
  </si>
  <si>
    <t>Коврик для компьютерной мыши HyperX Pulsefire Mat (Large) 4Z7X4AA</t>
  </si>
  <si>
    <t>Коврик для компьютерной мыши, HyperX, 4Z7X4AA, HyperX Pulsefire Mat (Large), 450x400x3 мм, Резиновая основа, Тканевая поверхность, Склеивание, Гладкая поверхность, Чёрный</t>
  </si>
  <si>
    <t>516L8AA</t>
  </si>
  <si>
    <t>Геймпад HyperX Clutch Mobile PC 516L8AA</t>
  </si>
  <si>
    <t>Геймпад, HyperX, Clutch Wireless Mobile PC, 516L8AA, Беспроводной, Регулируемое крепление для смартфона, Высокопроизводительные аналоговые мини-джойстики ALPS, Bluetooth Wireless, Черный</t>
  </si>
  <si>
    <t>5399-823-389</t>
  </si>
  <si>
    <t>Гарнитура Jabra EVOLVE 30 II Stereo</t>
  </si>
  <si>
    <t>Гарнитура, Jabra, 5399-823-389, Evolve 30 II MS Stereo, USB-C</t>
  </si>
  <si>
    <t>M2CAM</t>
  </si>
  <si>
    <t>Петличный микрофон Hollyland Lark M2 Camera Черный</t>
  </si>
  <si>
    <t>M2USBC</t>
  </si>
  <si>
    <t>Петличный микрофон Hollyland Lark M2 USB-C Черный</t>
  </si>
  <si>
    <t>Петличный микрофон, Hollyland, Lark M2 USB-C, Размер кнопки, 48 кГц/24 бит Hi-Fi звук, Подавление окружающего шума, Универсальная совместимость, Черный</t>
  </si>
  <si>
    <t>SM5310-T</t>
  </si>
  <si>
    <t>Трансивер TP-Link SM5310-T</t>
  </si>
  <si>
    <t>Трансивер, TP-Link, SM5310-T, 10GBase-T SFP+ RJ45</t>
  </si>
  <si>
    <t>Бинокли и монокуляры</t>
  </si>
  <si>
    <t>CM800</t>
  </si>
  <si>
    <t>2725C001</t>
  </si>
  <si>
    <t>Тонер-картридж Canon TONER T03 BLACK 2725C001</t>
  </si>
  <si>
    <t>4215C001AA</t>
  </si>
  <si>
    <t>Чернильный картридж Canon CLI-65 Black</t>
  </si>
  <si>
    <t>6286C001AA</t>
  </si>
  <si>
    <t>Чернила Canon INK GI-45 Cyan</t>
  </si>
  <si>
    <t>6285C001AA</t>
  </si>
  <si>
    <t>Чернила Canon INK GI-45 Magenta</t>
  </si>
  <si>
    <t>6287C001AA</t>
  </si>
  <si>
    <t>Чернила Canon INK GI-45 Yellow</t>
  </si>
  <si>
    <t>Клавиатура, Rapoo, E9310M, Ультра-тонкая, Беспроводная 2.4ГГц, Bluetooth3.0, Bluetooth 4.0, Кол-во стандартных клавиш 104, Батарейки в комплекте, Анг/Рус, Алюминий, Белый</t>
  </si>
  <si>
    <t>Игровое компьютерное кресло DX Racer Gladiator GC/GN23/N</t>
  </si>
  <si>
    <t>Игровое компьютерное кресло, DX Racer, GC/LGN23LTC/N, Gladiator series, Рекомендуемый рост: до 190 см, Рекомендуемый вес: до 115 кг, Эко-кожа и винил PU,PVC, Вид наполнителя: губчатая пена высокой плотности (54 кг/м), Металлическая основа кресла, Механизм качания: топ-ган, Крестовина из нейлона, Черный</t>
  </si>
  <si>
    <t>Игровое компьютерное кресло DX Racer Gladiator GC/GN23/NI</t>
  </si>
  <si>
    <t>Игровое компьютерное кресло, DX Racer, GC/LGN23LTC/NI, Gladiator series, Грузоподъемность до 115 кг, Рекомендуемый рост: до 190 см, Эко-кожа и винил PU,PVC, Вид наполнителя: губчатая пена высокой плотности (54 кг/м), Металлическая основа кресла, Механизм качания: топ-ган, Крестовина из нейлона, Черно-синий</t>
  </si>
  <si>
    <t>Игровое компьютерное кресло DX Racer Gladiator GC/GN23/NR</t>
  </si>
  <si>
    <t>Игровое компьютерное кресло, DX Racer, GC/LGN23LTC/NR, Gladiator series, Рекомендуемый рост: до 190 см, Рекомендуемый вес: до 115 кг, Эко-кожа и винил PU,PVC, Вид наполнителя: губчатая пена высокой плотности (54 кг/м), Металлическая основа кресла, Механизм качания: топ-ган, Крестовина из нейлона, Черно-Красный</t>
  </si>
  <si>
    <t>Игровое компьютерное кресло DX Racer Gladiator GC/GN23/RW</t>
  </si>
  <si>
    <t>M2413E1</t>
  </si>
  <si>
    <t>Наушники Xiaomi Type-C Earphones Black</t>
  </si>
  <si>
    <t>Наушники Xiaomi Type-C Earphones White</t>
  </si>
  <si>
    <t>DH-CS4010-8ET-60</t>
  </si>
  <si>
    <t>Коммутатор Dahua DH-CS4010-8ET-60</t>
  </si>
  <si>
    <t>Коммутатор, Dahua, DH-CS4010-8ET-60, Управляемый, 8 портов 10/100M (PoE 802.3af/at/Hi-PoE,60W), 2 порта 10/100/1000M,</t>
  </si>
  <si>
    <t>PDA-BN 100 Рамка-суппорт, DKC, 10453, под 2 модуля "BRAVA", 2 части рамка+суппорт</t>
  </si>
  <si>
    <t>DH-C4K-P</t>
  </si>
  <si>
    <t>Wi-Fi видеокамера Dahua DH-C4K-P</t>
  </si>
  <si>
    <t>DHI-VTS8A40B-CG</t>
  </si>
  <si>
    <t>Мастер-станция Dahua DHI-VTS8A40B-CG</t>
  </si>
  <si>
    <t>Мастер-станция, Dahua, DHI-VTS8A40B-CG, Встроенная ОС Андроид 11, Сетевые протоколы IPv4.SIP. RTSP. RTP. TCP. UDP, Кодирование аудиосигнала G.711a. G.711u. PCM, Питание DC 12В/2A</t>
  </si>
  <si>
    <t>5108B002AA</t>
  </si>
  <si>
    <t>Аккумулятор Canon CAMERA BATTERY LP-E10</t>
  </si>
  <si>
    <t>Аккумулятор, Canon, CAMERA BATTERY LP-E10, для EOS 1100D/1200D/1300D/2000D/4000D, 5108B002AA</t>
  </si>
  <si>
    <t>6760B002AA</t>
  </si>
  <si>
    <t>Аккумулятор Canon CAMERA BATTERY LP-E12</t>
  </si>
  <si>
    <t>Аккумулятор, Canon, CAMERA BATTERY LP-E12, для EOS 100D / M, 6760B002AA</t>
  </si>
  <si>
    <t>CJ-EKPQ04</t>
  </si>
  <si>
    <t>Автоматический штопор Circle Joy Mini Electric Wine Opener Черный</t>
  </si>
  <si>
    <t>Автоматический штопор, Circle Joy, Mini Electric Wine Opener, CJ-EKPQ04, Высота 18.3 см, Диаметр 4,8см, Сталь, Ёмкость аккумулятора 500 мАч, В комплекте: кабель Micro USB для зарядки, нож для удаления фольги. тип зарядки: USB. совместимость: с горлышком бутылок диаметром 35 мм. параметры входа: 220 В~50 Гц, Уровень шума: до 75 дБ, Черный</t>
  </si>
  <si>
    <t>D205</t>
  </si>
  <si>
    <t>Беспроводной вертикальный пылесос Xiaomi Vacuum Cleaner G20</t>
  </si>
  <si>
    <t>Вентиляционная решетка iPower ВР1 (151*151)</t>
  </si>
  <si>
    <t>Вентиляционная решетка, iPower, ВР1 (151*151), с фильтром для вентилятора ВШМ1</t>
  </si>
  <si>
    <t>Вентиляционная решетка iPower ВР2 (204*204)</t>
  </si>
  <si>
    <t>Вентиляционная решетка, iPower, ВР2 (204*204), с фильтром для вентилятора ВШМ2</t>
  </si>
  <si>
    <t>Каркасный бассейн Bestway 56442</t>
  </si>
  <si>
    <t>Чернила, Canon, Ink Tank PFI-120 Matte Black, 2884C001AA, для Canon imagePROGRAF TM-200/TM-205/TM-300/TM-305/TM-350, 130 мл</t>
  </si>
  <si>
    <t>Чернила, Canon, Ink Tank PFI-120 Black, 2885C001AA, для Canon imagePROGRAF TM-200/TM-205/TM-300/TM-305/TM-350, 130 мл</t>
  </si>
  <si>
    <t>Чернила, Canon, Ink Tank PFI-120 Cyan, 2886C001AA, для Canon imagePROGRAF TM-200/TM-205/TM-300/TM-305/TM-350, 130 мл</t>
  </si>
  <si>
    <t>Чернила, Canon, Ink Tank PFI-120 Yellow, 2888C001AA, для Canon imagePROGRAF TM-200/TM-205/TM-300/TM-305/TM-350, 130 мл</t>
  </si>
  <si>
    <t>10000020427</t>
  </si>
  <si>
    <t>DS-I203(E) HiWatch  Купольная внутренняя камера</t>
  </si>
  <si>
    <t>MZ-V9P1T0BW</t>
  </si>
  <si>
    <t>ZH1140BN91R0-01</t>
  </si>
  <si>
    <t>Блок питания Formula V FX-500</t>
  </si>
  <si>
    <t>PZH1150BN91R0-01</t>
  </si>
  <si>
    <t>Блок питания Formula V FX-600</t>
  </si>
  <si>
    <t>Блок питания, Formula V, FX-600, 600W, ATX, APFC, 20+4 pin, 4+4pin, 5*Sata, 4*Molex, 2*PCI-E 6+2 pin, Вентилятор 12см, Кабель питания, Чёрный</t>
  </si>
  <si>
    <t>ZHZ60BCA132B0-01</t>
  </si>
  <si>
    <t>Блок питания Formula V FX-700</t>
  </si>
  <si>
    <t>Блок питания, Formula V, FX-700, 700W, ATX, APFC, 20+4 pin, 4+4pin, 7*Sata, 3*Molex, 2*PCI-E 6+2 pin, Вентилятор 12см, Кабель питания, Чёрный</t>
  </si>
  <si>
    <t>ICE BURG PLUS ARPW 4P</t>
  </si>
  <si>
    <t>AIR BRIDGE PLUS BK</t>
  </si>
  <si>
    <t>Комплект кулеров для компьютерного корпуса Formula V AIR BRIDGE PLUS BK - 3 в1</t>
  </si>
  <si>
    <t>Комплект кулеров для кейса, Formula V, AIR BRIDGE PLUS BK, 3х120мм ARGB, 300-1300±10%об.мин, 39.6CFM, 27.2dB(A), 4pin, Чёрный</t>
  </si>
  <si>
    <t>AIR BRIDGE PLUS WH</t>
  </si>
  <si>
    <t>Комплект кулеров для компьютерного корпуса Formula V AIR BRIDGE PLUS WH - 3 в1</t>
  </si>
  <si>
    <t>Комплект кулеров для кейса, Formula V, AIR BRIDGE PLUS WH, 3х120мм ARGB, 300-1300±10%об.мин, 39.6CFM, 27.2dB(A), 4pin, Белый</t>
  </si>
  <si>
    <t>GLO-MS-POWV2-1K-B</t>
  </si>
  <si>
    <t>Компьютерная мышь Glorious Model O 2 Pro Black (GLO-MS-POWV2-1K-B)</t>
  </si>
  <si>
    <t>Компьютерная мышь, Glorious, Model O 2 PRO, GLO-MS-POWV2-1K-B, Игровая, Оптическая, Беспроводная, Glorious BAMF 2.0 Sensor, 26000 DPI, 650 IPS, 50G, 1000 Hz, 6 кнопок, Длина провода 2м, Черный</t>
  </si>
  <si>
    <t>GLO-MS-POWV2-4K8K-B</t>
  </si>
  <si>
    <t>Компьютерная мышь Glorious Model O 2 Pro 4K/8K Edition Black (GLO-MS-POWV2-4K8K-B)</t>
  </si>
  <si>
    <t>Компьютерная мышь, Glorious, Model O 2 PRO, GLO-MS-POWV2-4K8K-B, Игровая, Оптическая, Беспроводная, Glorious BAMF 2.0 Sensor, 26000 DPI, 650 IPS, 50G, 8000 Hz, 6 кнопок, Длина провода 2м, Черный</t>
  </si>
  <si>
    <t>GLO-MS-PDWV2-4K8K-B</t>
  </si>
  <si>
    <t>Компьютерная мышь Glorious Model D 2 Pro 4K/8K Edition Black (GLO-MS-PDWV2-4K8K-B)</t>
  </si>
  <si>
    <t>Компьютерная мышь, Glorious, Model D 2 PRO, GLO-MS-PDWV2-4K8K-B, Игровая, Оптическая, Беспроводная, Glorious BAMF 2.0 Sensor, 26000 DPI, 650 IPS, 50G, 8000 Hz, 6 кнопок, Длина провода 2м, Черный</t>
  </si>
  <si>
    <t>Игровое компьютерное кресло DX Racer Prince GC/LPF24LTC/SITBETTERGAMELONGER</t>
  </si>
  <si>
    <t>Игровое компьютерное кресло, DX Racer, GC/LPF24LTC/SITBETTERGAMELONGER, Prince series,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Черный</t>
  </si>
  <si>
    <t>Игровое компьютерное кресло DX Racer Hammer GC/LHE23LTA/N</t>
  </si>
  <si>
    <t>Игровое компьютерное кресло DX Racer Hammer GC/LHE23LTA/NR</t>
  </si>
  <si>
    <t>Игровое компьютерное кресло DX Racer Hammer GC/LHE23LTA/NY</t>
  </si>
  <si>
    <t>Игровое компьютерное кресло DX Racer Hammer GC/LHE23LTA/SITBETTERGAMELONGER</t>
  </si>
  <si>
    <t>Петличный микрофон, Hollyland, Lark M2 Camera (Duo Shine Charcoal), Размер кнопки, 48 кГц/24 бит Hi-Fi звук, Подавление окружающего шума, Универсальная совместимость, Черный</t>
  </si>
  <si>
    <t>MDZ-27-EU</t>
  </si>
  <si>
    <t>Приставка телевизионная Xiaomi Smart TV Stick 4K EU MDZ-27-EU</t>
  </si>
  <si>
    <t>Приставка телевизионная, Xiaomi, Smart TV Stick 4K EU, PFJ4175EU/MDZ-27-EU, Разрешение 4К, Четырехъядерный процессор Cortex-A35, Графический процессор Mali-G31 MP2, ОЗУ 2 ГБ, Хранение данных 8 Гб, Операционная система Android TV ™ 11, Предустановлены Netflix, Amazon Prime Video и Youtube, 106,8*29,4*15,4 мм, вес 42,8гр, Черный</t>
  </si>
  <si>
    <t>PR3000ERTXL2U</t>
  </si>
  <si>
    <t>5331C047</t>
  </si>
  <si>
    <t>Цифровой фотоаппарат CANON EOS R10 + RF-S 18-45 mm IS STM Black</t>
  </si>
  <si>
    <t>Цифровой фотоаппарат, CANON, EOS R10 + RF-S 18-45 mm, IS STM, Black, 5331C047</t>
  </si>
  <si>
    <t>C100 Black</t>
  </si>
  <si>
    <t>Экшн-камера SJCAM C100 Black</t>
  </si>
  <si>
    <t>Экшн-камера, SJCAM, C100 Black, 1080p, 2K/30fps, MicroSD до 128 Гб, Процессор NT96672, Фото 15 МП, Wifi , Bluetooth, 730mAh, Черный</t>
  </si>
  <si>
    <t>SJ11 Active</t>
  </si>
  <si>
    <t>Экшн-камера, SJCAM, SJ11 Active, 4K/60fps, Sony IMX377 12 МП 170°, Wifi 10 м/2,4 &amp; 5 Hz, Slow motion, Чипсет Ambarella H22S85, 1300mAh, 2.33" сенсорный дисплей, Чёрный</t>
  </si>
  <si>
    <t>75TLSM148128</t>
  </si>
  <si>
    <t>Интерактивная панель XG 75TLSM148128</t>
  </si>
  <si>
    <t>Интерактивная панель, XG, 75TLSM148128, Android 14, ОЗУ 8гб, ПЗУ 128гб</t>
  </si>
  <si>
    <t>75TDFMAX148128</t>
  </si>
  <si>
    <t>Интерактивная панель XG 75TDFMAX148128</t>
  </si>
  <si>
    <t>Интерактивная панель, XG, 75TDFMAX148128, Android 14, ОЗУ 8гб, ПЗУ 128гб</t>
  </si>
  <si>
    <t>DHI-LPH65-MC480-U</t>
  </si>
  <si>
    <t>Интерактивная доска (панель) Dahua 65" DHI-LPH65-MC480-U</t>
  </si>
  <si>
    <t>Интерактивная доска (панель), Dahua, DHI-LPH65-MC480-U, 65", 4K (3840  2160), Android 13.0, 8+128GB</t>
  </si>
  <si>
    <t>DHI-LPH75-MC480-U</t>
  </si>
  <si>
    <t>Интерактивная доска (панель) Dahua 75" DHI-LPH75-MC480-U</t>
  </si>
  <si>
    <t>Интерактивная доска (панель), Dahua, DHI-LPH75-MC480-U, 75", 4K, Android 13.0, 8+128GB</t>
  </si>
  <si>
    <t>DHI-LPH86-MC480-U</t>
  </si>
  <si>
    <t>Интерактивная доска (панель) Dahua 86" DHI-LPH86-MC480-U</t>
  </si>
  <si>
    <t>Интерактивная доска (панель), Dahua, DHI-LPH86-MC480-U, 86", 4K, Android 13.0, 8+128GB</t>
  </si>
  <si>
    <t>Беспроводной вертикальный пылесос, Xiaomi, Cordless Vacuum Cleaner G20 (D205/BHR8831EU), Сила всасывания 11 000 Па, Аккумулятор 3125 мАч, Автономная работы (стандартный – 60 мин, турборежим – 5 мин), Емкость пылесборника 400 мл Белый</t>
  </si>
  <si>
    <t>MJCMY02EU</t>
  </si>
  <si>
    <t>Ручной пылесос Xiaomi Dust Mite Vacuum Cleaner 2</t>
  </si>
  <si>
    <t>MAF13</t>
  </si>
  <si>
    <t>Аккумулятор Milwaukee M18 B4</t>
  </si>
  <si>
    <t>Аккумулятор, Milwaukee, M18 B4(4932430063), Аккумулятор Напряжение 18 В. ёмкость 4Ач. Li-Ion REDLITHIUM. блистер</t>
  </si>
  <si>
    <t>Аккумулятор Milwaukee M18 B5 5.0 АЧ</t>
  </si>
  <si>
    <t>Аккумулятор, Milwaukee, M18 B5(4932430483), 5.0 АЧ, напряжение 18 В. ёмкость 5Ач. Li-Ion REDLITHIUM. блистер</t>
  </si>
  <si>
    <t>Зарядное устройство Milwaukee М12-18С</t>
  </si>
  <si>
    <t>Зарядное устройство, Milwaukee, М12-18С(4932352959), Система М12/М14/М18. картон</t>
  </si>
  <si>
    <t>Пистолет горячего воздуха Milwaukee M18 BHG-0</t>
  </si>
  <si>
    <t>Пистолет горячего воздуха, Milwaukee, M18 BHG(4933459771), 0,18 В, фен, максимальная температура 470°C. объем воздуха 170 л/мин. картон, (тушка) без батарей и без зарядного устройства</t>
  </si>
  <si>
    <t>Прямошлифовальная машина Milwaukee M12 C12 RT-0</t>
  </si>
  <si>
    <t>Прямошлифовальная машина, Milwaukee, M12 C12 RT-0(4933427183), 12 В, 5000-32000 об/мин. цанга 0,8-3,2 мм. вес 0,6. картон, (тушка) без батарей и без зарядного устройства</t>
  </si>
  <si>
    <t>Отрезная машина Milwaukee M12 FCOT-0 FUEL</t>
  </si>
  <si>
    <t>Отрезная машина, Milwaukee, M12 FCOT-0 FUEL(4933464618), 12 В, Бесщеточная отрезная машина. диск 76х10 мм, 20000 об/мин. глубина реза 16,3 мм. Вес 0,7. (тушка) без батарей и без зарядного устройства, картон</t>
  </si>
  <si>
    <t>Углошлифовальная машина Milwaukee M18 FSAG125X-0X FUEL</t>
  </si>
  <si>
    <t>Углошлифовальная машина, Milwaukee, M18 FSAG125X-0X FUEL(4933478428), 18 В, Бесщеточная УШМ. 125 мм, 8500 об/мин. (тушка) без батарей и без зарядного устройства, HD кейс</t>
  </si>
  <si>
    <t>Гайковерт Milwaukee M18 ONEFHIWF34-502X ONE-KEY FUEL 3/4"</t>
  </si>
  <si>
    <t>Гайковерт, Milwaukee, M18 ONEFHIWF34-502X ONE-KEY FUEL 3/4"(4933459730),18 В, Бесщеточный гайковерт. ONE-KEY. хвостовик SQ 3/4"(кольцо). 1627 Нм. крутящий момент на срыв 2034Нм. 2 Li-Ion аккумулятора 5 Ач. турбо з/у M12-18 FC. вес 3,5. HD кейс</t>
  </si>
  <si>
    <t>Тонер-картридж стандартной емкости, Xerox, 006R01754 (чёрный), Для Xerox AltaLink C8130/C8135/C8230/C8235, 59 000 страниц (А4)</t>
  </si>
  <si>
    <t>Тонер-картридж стандартной емкости, Xerox, 006R01755 (голубой), Для Xerox AltaLink C8130/C8135/C8230/C8235, 28 000 страниц (А4)</t>
  </si>
  <si>
    <t>Тонер-картридж стандартной емкости, Xerox, 006R01756 (малиновый), Для Xerox AltaLink C8130/C8135/C8230/C8235, 28 000 страниц (А4)</t>
  </si>
  <si>
    <t>Тонер-картридж стандартной емкости, Xerox, 006R01757 (жёлтый), Для Xerox AltaLink C8130/C8135/C8230/C8235, 28 000 страниц (А4)</t>
  </si>
  <si>
    <t>Фотобарабан, Xerox, 013R00681 (по одному на каждый цвет), Для AltaLink C8130/C8135/C8145/C8155/C8170/C8230/C8235/C8245/C8255/C8270, 180 000 страниц (А4)</t>
  </si>
  <si>
    <t>Тонер-картридж повышенной емкости, Xerox, 006R01760 (малиновый), Для Xerox AltaLink C8145/C8155/C8170/C8245/C8255/C8270, 28 000 страниц (А4)</t>
  </si>
  <si>
    <t>Тонер-картридж повышенной емкости, Xerox, 006R01761 (жёлтый), Для Xerox AltaLink C8145/C8155/C8170/C8245/C8255/C8270, 28 000 страниц (А4)</t>
  </si>
  <si>
    <t>Принт-картридж, Xerox, 013R00686, Для Xerox AltaLink B8145/B8155/B8170/B8245/B8255/B8270, 200 000 страниц (А4)</t>
  </si>
  <si>
    <t>Контейнер для отработанного тонера, Xerox, 008R08102, Для Xerox AltaLink B8170/B8270/C8170/C8270, 69 000 стр. (A4)</t>
  </si>
  <si>
    <t>Контейнер для отработанного тонера, Xerox, 008R12990, Для Xerox Color 550/560/570/C60/70, Color C75/J75, DC 240/250/242/252/260, Versant 2100, WC 7655/7665/7675/7755/7765/7775, PrimeLink C9060/C9070, 50 000 страниц (А4)</t>
  </si>
  <si>
    <t>Картридж, Europrint, EPC-CF502A/CF542A/Toner 054Y, Жёлтый, Для принтеров HP Color LaserJet Pro M254/M280/M281, Canon imageCLASS MF640/MF641/MF642/MF643/MF644/MF645/LBP621/LBP622/LBP623, 1300 страниц.</t>
  </si>
  <si>
    <t>Картридж Europrint EPC-CF503A/CF543A/Toner 054M</t>
  </si>
  <si>
    <t>Картридж, Europrint, EPC-CF503A/CF543A/Toner 054M, Пурпурный, Для принтеров HP Color LaserJet Pro M254/M280/M281, Canon imageCLASS MF640/MF641/MF642/MF643/MF644/MF645/LBP621/LBP622/LBP623, 1300 страниц.</t>
  </si>
  <si>
    <t>10000021802</t>
  </si>
  <si>
    <t>10000021803</t>
  </si>
  <si>
    <t>FV150</t>
  </si>
  <si>
    <t>Компьютерный корпус Cougar FV150 RGB без Б/П</t>
  </si>
  <si>
    <t>Компьютерный корпус, Cougar, FV150 RGB, ATX/Micro ATX/Mini ITX, USB 1*Type C/2*3.0, 4 Pole Headset Audio, Кулер 4*12см ARGB, Высота процессорного кулера до 180 мм, Длина VGA до 400мм, 2*3.5"/1+1*2.5", Слот 7+3, Толщина 0,6мм, 400x300x420мм, Без Б/П, Чёрный</t>
  </si>
  <si>
    <t>FV150 RGB White</t>
  </si>
  <si>
    <t>Компьютерный корпус Cougar FV150 RGB White без Б/П</t>
  </si>
  <si>
    <t>Компьютерный корпус, Cougar, FV150 RGB White, ATX/Micro ATX/Mini ITX, USB 1*Type C/2*3.0, 4 Pole Headset Audio, Кулер 4*12см ARGB, Высота процессорного кулера до 180 мм, Длина VGA до 400мм, 2*3.5"/1+1*2.5", Слот 7+3, Толщина 0,6мм, 400x300x420мм, Без Б/П, Белый</t>
  </si>
  <si>
    <t>AB-RH175-B1</t>
  </si>
  <si>
    <t>Комплект вертикального крепления GPU Mounting Kit NZXT AB-RH175-B1 Black</t>
  </si>
  <si>
    <t>Комплект вертикального крепления GPU Mounting Kit, NZXT, AB-RH175-B1, PCIe Gen 4 x16, 7 слотов для монтажа, видеокарта - ширина до 3 слотов, 186,8*144,7*150,4 мм, Черный</t>
  </si>
  <si>
    <t>AB-RH175-W1</t>
  </si>
  <si>
    <t>Комплект вертикального крепления GPU Mounting Kit NZXT AB-RH175-W1 White</t>
  </si>
  <si>
    <t>Комплект вертикального крепления GPU Mounting Kit, NZXT, AB-RH175-W1, PCIe Gen 4 x16, 7 слотов для монтажа, видеокарта - ширина до 3 слотов, 186,8*144,7*150,4 мм, Белый</t>
  </si>
  <si>
    <t>AC-CRFR0-B1</t>
  </si>
  <si>
    <t>Контроллер RGB и кулера NZXT AC-CRFR0-B1 Black</t>
  </si>
  <si>
    <t>Контроллер RGB и кулера, NZXT, AC-CRFR0-B1, USB 2.0*1, SATA*1, Разветвитель*3, 100*70*16мм, Черный</t>
  </si>
  <si>
    <t>RF-C12SF-B1</t>
  </si>
  <si>
    <t>Кулер для компьютерного корпуса NZXT F120 RGB Core RF-C12SF-B1 Black</t>
  </si>
  <si>
    <t>Кулер для компьютерного корпуса, NZXT, F120 RGB Core, RF-C12SF-B1, RGB LED, 500-1800 об/мин, 78.86 CFM, 33.88 dB(A), 4-pin PWM, 120 x 120 x 26мм, Черный</t>
  </si>
  <si>
    <t>Батарейка, CAMELION, LR6-BP4DG, Digi Alkaline, AA, 1.5V, 2700mAh, 4 шт., в блистере</t>
  </si>
  <si>
    <t>Удлинитель HDMI Lenkeng LKV562 (FHD, 150m)</t>
  </si>
  <si>
    <t>Удлинитель HDMI, Lenkeng, LKV562, (FHD, 150m)</t>
  </si>
  <si>
    <t>B8201V_F</t>
  </si>
  <si>
    <t>Базовый модуль МФУ Xerox AltaLink B8245/B8255 (B8201V_F)</t>
  </si>
  <si>
    <t>097S05250</t>
  </si>
  <si>
    <t>Комплект инициализации Xerox AltaLink B8245 (097S05250)</t>
  </si>
  <si>
    <t>Комплект инициализации, Xerox, 097S05250, Для Xerox AltaLink B8245</t>
  </si>
  <si>
    <t>097S05251</t>
  </si>
  <si>
    <t>Комплект инициализации Xerox AltaLink B8255 (097S05251)</t>
  </si>
  <si>
    <t>Комплект инициализации, Xerox, 097S05251, Для Xerox AltaLink B8255</t>
  </si>
  <si>
    <t>B8202V_F</t>
  </si>
  <si>
    <t>Базовый модуль МФУ Xerox AltaLink B8270 (B8202V_F)</t>
  </si>
  <si>
    <t>097S05252</t>
  </si>
  <si>
    <t>Комплект инициализации Xerox AltaLink B8270 (097S05252)</t>
  </si>
  <si>
    <t>Комплект инициализации, Xerox, 097S05252, Для Xerox AltaLink B8270</t>
  </si>
  <si>
    <t>C8201V_T</t>
  </si>
  <si>
    <t>Базовый модуль МФУ Xerox AltaLink C8230/C8235 (C8201V_T)</t>
  </si>
  <si>
    <t>C8201V_F</t>
  </si>
  <si>
    <t>Базовый модуль МФУ Xerox AltaLink C8230/C8235 (C8201V_F)</t>
  </si>
  <si>
    <t>097S05246</t>
  </si>
  <si>
    <t>Комплект инициализации Xerox AltaLink C8235 (097S05246)</t>
  </si>
  <si>
    <t>Комплект инициализации, Xerox, 097S05246, Для Xerox AltaLink C8235</t>
  </si>
  <si>
    <t>C8202V_F</t>
  </si>
  <si>
    <t>Базовый модуль МФУ Xerox AltaLink C8245/C8255 (C8202V_F)</t>
  </si>
  <si>
    <t>097S05248</t>
  </si>
  <si>
    <t>Комплект инициализации Xerox AltaLink C8245 (097S05248)</t>
  </si>
  <si>
    <t>Комплект инициализации, Xerox, 097S05248, Для Xerox AltaLink C8245</t>
  </si>
  <si>
    <t>097S05247</t>
  </si>
  <si>
    <t>Комплект инициализации Xerox AltaLink C8255 (097S05247)</t>
  </si>
  <si>
    <t>Комплект инициализации, Xerox, 097S05247, Для Xerox AltaLink C8255</t>
  </si>
  <si>
    <t>C8203V_F</t>
  </si>
  <si>
    <t>Базовый модуль МФУ Xerox AltaLink C8270 (C8203V_F)</t>
  </si>
  <si>
    <t>097S05249</t>
  </si>
  <si>
    <t>Комплект инициализации Xerox AltaLink C8270 (097S05249)</t>
  </si>
  <si>
    <t>Комплект инициализации, Xerox, 097S05249, Для Xerox AltaLink C8270</t>
  </si>
  <si>
    <t>CT-1087 Black</t>
  </si>
  <si>
    <t>Электрическая турка Centek CT-1087 Черный</t>
  </si>
  <si>
    <t>Электрическая турка, Centek, CT-1087, 300мл, 950W, Черный</t>
  </si>
  <si>
    <t>CJSJSQ02XYUE</t>
  </si>
  <si>
    <t>Увлажнитель воздуха Xiaomi Smart Evaporative Humidifier</t>
  </si>
  <si>
    <t>Узел второго переноса, Xerox, 059K68398 / 859K12661 / 059K68397 / 544P24975 / 641S01021 / 059K68396, Для Xerox Color 550/560/570/C60/С70, 300 000 страниц (А4)</t>
  </si>
  <si>
    <t>SNV3S/500G</t>
  </si>
  <si>
    <t>Твердотельный накопитель SSD Kingston NV3 SNV3S/500G M.2 NVMe PCIe 4.0x4</t>
  </si>
  <si>
    <t>Твердотельный накопитель SSD, Kingston, NV3 SNV3S/500G, 500GB, M.2 NVMe PCIe 4.0x4, 5000/3000Мб/с</t>
  </si>
  <si>
    <t>SNV3S/1000G</t>
  </si>
  <si>
    <t>Твердотельный накопитель SSD Kingston NV3 SNV3S/1000G M.2 NVMe PCIe 4.0x4</t>
  </si>
  <si>
    <t>Твердотельный накопитель SSD, Kingston, NV3 SNV3S/1000G, 1000GB, M.2 NVMe PCIe 4.0x4, 6000/4000Мб/с</t>
  </si>
  <si>
    <t>SNV3S/2000G</t>
  </si>
  <si>
    <t>Твердотельный накопитель SSD Kingston NV3 SNV3S/2000G M.2 NVMe PCIe 4.0x4</t>
  </si>
  <si>
    <t>Твердотельный накопитель SSD, Kingston, NV3 SNV3S/2000G, 2000GB, M.2 NVMe PCIe 4.0x4, 6000/5000Мб/с</t>
  </si>
  <si>
    <t>MOTO-C-1260-18-BK</t>
  </si>
  <si>
    <t>Компьютерный стол 1STPLAYER MOTO-C 1260-18/ BK</t>
  </si>
  <si>
    <t>SEDC2000BM8/480G</t>
  </si>
  <si>
    <t>Твердотельный накопитель SSD Kingston DC2000B SEDC2000BM8/480G M.2 NVMe PCIe 4.0x4</t>
  </si>
  <si>
    <t>Твердотельный накопитель SSD, Kingston, DC2000B SEDC2000BM8/480G, 480GB, M.2 NVMe PCIe 4.0x4, 7000/800Мб/с</t>
  </si>
  <si>
    <t>SEDC2000BM8/960G</t>
  </si>
  <si>
    <t>Твердотельный накопитель SSD Kingston DC2000B SEDC2000BM8/960G M.2 NVMe PCIe 4.0x4</t>
  </si>
  <si>
    <t>Твердотельный накопитель SSD, Kingston, DC2000B SEDC2000BM8/960G, 960GB, M.2 NVMe PCIe 4.0x4, 7000/1300Мб/с</t>
  </si>
  <si>
    <t>SG2218</t>
  </si>
  <si>
    <t>Коммутатор TP-Link SG2218</t>
  </si>
  <si>
    <t>Коммутатор, TP-Link, SG3452XP, JetStream коммутатор уровня 2+, 48 портов PoE+ (500W), 4 SFP+ слота</t>
  </si>
  <si>
    <t>FC111B-20</t>
  </si>
  <si>
    <t>Медиаконвертер TP-Link FC111B-20</t>
  </si>
  <si>
    <t>Медиаконвертер, TP-Link, FC111B-20, WDM, с 1 портом 10/100Base-TX и 1 портом 100Base-FX с разъемом SC (ТХ: 1310 нм. RX: 1550 нм) для одномодового оптического кабеля (до 20 км)</t>
  </si>
  <si>
    <t>Сетевой маршрутизатор со встроенной беспроводной точкой доступа, ASUS, XD6 (W-1-PK), Wi-Fi 6, 2,4 ГГц/5 ГГц, 802.11a/b/g/n/ac/ax, AX5400, 1 порт 10/100/1000M WAN, 3 порта 10/100/1000M LAN, MESH, 1 модуль в комплекте</t>
  </si>
  <si>
    <t>Сетевой маршрутизатор со встроенной беспроводной точкой доступа, ASUS, XD4 PLUS (B-2-PK), Wi-Fi 6, 2,4 ГГц/5 ГГц, 802.11a/b/g/n/ac/ax, AX1800, 2 внутренние антенны, 1x10/100/1000М LAN/WAN, 1x10/100/1000М LAN, AiMesh, черный, 2 модуля в комплекте</t>
  </si>
  <si>
    <t>Сетевой маршрутизатор со встроенной беспроводной точкой доступа, ASUS, XD4 PLUS (W-2-PK), Wi-Fi 6, 2,4 ГГц/5 ГГц, 802.11a/b/g/n/ac/ax, AX1800, 1x10/100/1000М LAN/WAN, 1x10/100/1000М LAN, AiMesh, белый, 2 модуля в комплекте</t>
  </si>
  <si>
    <t>Сетевой маршрутизатор со встроенной беспроводной точкой доступа, ASUS, XD6S (W-2-PK), Wi-Fi 6, 802.11/n/ac/ax, AX5400 , 1 порт 10/100/1000M WAN, 1 порт 10/100/1000M LAN, 2 модуля в комплекте</t>
  </si>
  <si>
    <t>Сетевой маршрутизатор со встроенной беспроводной точкой доступа, ASUS, XD6 (W-2-PK), Wi-Fi 6, 802.11a/b/g/n/ac/ax, AX5400, 1 порт 10/100/1000M WAN, 3 порта 10/100/1000M LAN, MESH, 2 модуля в комплекте</t>
  </si>
  <si>
    <t>Беспроводная система Wi-Fi, Xiaomi, RA82 (2-pack), Wi-Fi 6, 2,4 ГГц/5 ГГц, 802.11a/b/g/n/ac/ax, Mesh роутер AX3000, 1x 10/100/1000М WAN, 3x10/100/1000М LAN, 2 модуля в комплекте</t>
  </si>
  <si>
    <t>Маршрутизатор, TP-Link, Deco M4(1-pack), Wi-Fi 5, 802.11a/b/g/n/ac, 2,4 ГГц/5 ГГц, AC1200, 2 порта 10/100/1000M WAN/LAN, 1 модуль в комплекте</t>
  </si>
  <si>
    <t>Маршрутизатор, TP-Link, Deco M4(2-pack), Wi-Fi 5, 802.11a/b/g/n/ac, 2,4 ГГц/5 ГГц, AC1200, 2 порта 10/100/1000M WAN/LAN, 2 модуля в комплекте</t>
  </si>
  <si>
    <t>Маршрутизатор, TP-Link, Deco M4(3-pack), Wi-Fi 5, 802.11a/b/g/n/ac, 2,4 ГГц/5 ГГц, AC1200, 2 порта 10/100/1000M WAN/LAN, 3 модуля в комплекте</t>
  </si>
  <si>
    <t>Маршрутизатор, TP-Link, Deco M5 (2-pack), Wi-Fi 5, 802.11a/b/g/n/ac, 2,4 ГГц/5 ГГц, AC1300, 2 порта 10/100/1000M WAN/LAN, 2 модуля в комплекте</t>
  </si>
  <si>
    <t>Маршрутизатор, TP-Link, Deco M5 (3-pack), Wi-Fi 5, 802.11a/b/g/n/ac, 2,4 ГГц/5 ГГц, AC1300, 2 порта 10/100/1000M WAN/LAN, 3 модуля в комплекте</t>
  </si>
  <si>
    <t>Маршрутизатор, TP-Link, Deco M9 Plus(2-pack), Wi-Fi 5, 2,4 ГГц/5 ГГц, 2 порта 10/100/1000M WAN/LAN, AC2200 Mesh Wi-Fi система для умного дома, IEEE 802.11a/b/g/n/ac, 44 MU-MIMO, 2 модуля</t>
  </si>
  <si>
    <t>Домашняя Mesh-система Wi-Fi 5, TP-Link, Deco S7 (2-pack), Wi-Fi 5, 2,4 ГГц/5 ГГц, 802.11a/b/g/n/ac, AC1900, 3 гигабитных порта WAN/LAN, 2 модуля в комплекте</t>
  </si>
  <si>
    <t>Домашняя Mesh-система Wi-Fi 5, TP-Link, Deco S7(3-pack), Wi-Fi 5, 2,4 ГГц/5 ГГц, 802.11a/b/g/n/ac, AC1900, 3 гигабитных порта WAN/LAN, 3 модуля в комплекте</t>
  </si>
  <si>
    <t>Беспроводная MESH-система Wi-Fi, TP-Link, Deco X10(2-pack), Wi-Fi 6, 2,4 ГГц/5 ГГц, 802.11a/b/g/n/ac/ax, AX1500, 2 гигабитных порта WAN или LAN (на каждом устройстве), 2 модуля</t>
  </si>
  <si>
    <t>Беспроводная MESH-система Wi-Fi, TP-Link, Deco X10(3-pack), Wi-Fi 6, 802.11a/b/g/n/ac/ax, 2,4 ГГц/5 ГГц, AX1500, 2 гигабитных порта WAN или LAN (на каждом устройстве), 3 модуля</t>
  </si>
  <si>
    <t>Беспроводная MESH-система Wi-Fi, TP-Link, Deco X20 (2-pack), AX1800, Wi-Fi 6, 802.11a/b/g/n/ac/ax, 2,4 ГГц/5 ГГц, 2 порта 10/100/1000M WAN/LAN, 2 модуля в комплекте</t>
  </si>
  <si>
    <t>Беспроводная MESH-система Wi-Fi, TP-Link, Deco X20(3-pack), AX1800, Wi-Fi 6, 2,4 ГГц/5 ГГц, 802.11a/b/g/n/ac/ax, 2 порта 10/100/1000M WAN/LAN, 3 модуля в комплекте</t>
  </si>
  <si>
    <t>Беспроводная MESH-система Wi-Fi, TP-Link, Deco X50(2-pack), AX3000, Wi-Fi 6, 2,4 ГГц/5 ГГц, 802.11a/b/g/n/ac/ax, 3 порта 10/100/1000M WAN/LAN, 2 модуля в комплекте</t>
  </si>
  <si>
    <t>Беспроводная MESH-система Wi-Fi, TP-Link, Deco X50-PoE(2-pack), AX3000, Wi-Fi 6, 2,4 ГГц/5 ГГц, 802.11a/b/g/n/ac/ax, 2 порта 2,5 гбит/с WAN/LAN, PoE 802.3at, 2 модуля в комплекте</t>
  </si>
  <si>
    <t>Беспроводная MESH-система Wi-Fi, TP-Link, Deco X50-Outdoor(1-pack), Wi-Fi 6, 802.11a/b/g/n/ac/ax, AX3000, 2,4 ГГц/5 ГГц, 2 гигабитных порта WAN/LAN, PoE 802.3at, –30...+60 °C, уличное исполнение</t>
  </si>
  <si>
    <t>Беспроводная MESH-система Wi-Fi, TP-Link, Deco X55(2-pack), 2,4 ГГц/5 ГГц, 802.11a/b/g/n/ac/ax, AX3000, WI-FI 6, 3 порта 10/100/1000M WAN/LAN, 2 модуля в комплекте</t>
  </si>
  <si>
    <t>Беспроводная MESH-система Wi-Fi, TP-Link, Deco X60(2-pack), AX5400, Wi-Fi 6, 2,4 ГГц/5 ГГц, 802.11a/b/g/n/ac/ax, 2 порта 10/100/1000M WAN/LAN, 2 модуля в комплекте</t>
  </si>
  <si>
    <t>Беспроводная MESH-система Wi-Fi, TP-Link, Deco X60(3-pack), AX5400, Wi-Fi 6, 2,4 ГГц/5 ГГц, 802.11a/b/g/n/ac/ax,2 порта 10/100/1000M WAN/LAN 3 модуля в комплекте</t>
  </si>
  <si>
    <t>Маршрутизатор, Mercusys, Halo H30(2-pack), WI-FI 5, 802.11a/b/g/n/ac, AC1200, 2 порта 10/100M WAN/LAN, Домашняя Mesh Wi-Fi система (2 модуля в комплекте)</t>
  </si>
  <si>
    <t>Маршрутизатор, Mercusys, Halo H30G(2-pack), Wi-Fi 5, 802.11a/b/g/n/ac, 2,4 ГГц/5 ГГц, AC1300, 2 порта 10/100/1000M WAN/LAN, Домашняя Mesh Wi-Fi система (2 модуля в комплекте)</t>
  </si>
  <si>
    <t>Маршрутизатор, Mercusys, Halo H50G(2-pack), Wi-Fi 5, 2,4 ГГц/5 ГГц, 802.11a/b/g/n/ac, AC1900, 3 порта 10/100/1000M WAN/LAN, Домашняя Mesh Wi-Fi система (2 модуля в комплекте)</t>
  </si>
  <si>
    <t>Маршрутизатор, Mercusys, Halo H70X(2-pack), Wi-Fi 6, 802.11a/b/g/n/ac/ax, AX1800, 2,4 ГГц/5 ГГц, 3 порта 10/100/1000M WAN/LAN, Домашняя Mesh Wi-Fi система (2 модуля)</t>
  </si>
  <si>
    <t>Маршрутизатор, Mercusys, Halo H80X(2-pack), Wi-Fi 6, 802.11a/b/g/n/ac/ax, 2,4 ГГц/5 ГГц, AX3000, 3 порта 10/100/1000M WAN/LAN, Домашняя Mesh Wi-Fi система (2 модуля)</t>
  </si>
  <si>
    <t>Беспроводной маршрутизатор, MikroTik, C53UiG+5HPaxD2HPaxD, hAP ax, 802.11a/b/g/n/ac/ax, AX1800, 4 порта 10/100/1000M, 1 порт 2.5G Ethernet, 1xUSB 3.0, PoE-out порт Ether1 Passive PoE, PoE in Passive PoE, RouterOS, -40°C to 70°C</t>
  </si>
  <si>
    <t>Точка доступа, MikroTik, RBSXTsq5nD, SXTsq Lite5, АС300, 802.11a/n, 5GHz, 16dBi, 1 порт 10/100M, Passive PoE in, RouterOS (3), -40°C to 70°C, IP54</t>
  </si>
  <si>
    <t>Точка доступа, MikroTik, RBSXTsqG-5acD, SXTsq 5 ac,АС867, 802.11a/n/ac, 5GHz, 16dBi, 1 порт 10/100/1000M, Passive PoE in, RouterOS (3), -40°C to 70°C, IP54</t>
  </si>
  <si>
    <t>Wi-Fi точка доступа, TP-Link, EAP265 HD, 802.11a/b/g/n/ac, 2,4 ГГц/5 ГГц, AC1750, 2 порта 10/100/1000М, MU-MIMO, PoE 802.3af/at и Passive PoE</t>
  </si>
  <si>
    <t>Маршрутизатор с беспроводной точкой доступа, ASUS, RT-AX52, 2.4GHz/5GHz, 802.11a/b/g/n/ac/ax, AX1800, 1 порт 10/100/1000M WAN, 3 порта 10/100/1000M LAN</t>
  </si>
  <si>
    <t>Сетевой маршрутизатор со встроенной беспроводной точкой доступа, ASUS, RT-AX53U, 2.4G Hz/5 GHz, 802.11a/b/g/n/ac/ax, AX1800, 1 порт 10/100/1000M WAN, 3 порта 10/100/1000M LAN, 1 x USB</t>
  </si>
  <si>
    <t>Домофонная система, Dahua, DHI-VTA2501G, камера 4 МП, CMOS-матрица, H.264, H.265, 12V 3A, требуется VTM134</t>
  </si>
  <si>
    <t>Монтажная коробка, Dahua, VTM116-01, Алюминий, для DHI-VTO6222E-P</t>
  </si>
  <si>
    <t>Монтажная коробка, Dahua, VTM117, накладная панель для монтажа вызывной панели для DHI-VTO6222E-P</t>
  </si>
  <si>
    <t>Dali 1</t>
  </si>
  <si>
    <t>Проектор портативный Wanbo Dali 1</t>
  </si>
  <si>
    <t>Проектор портативный, Wanbo, Dali 1,Android 9.0, 1+8G, белый</t>
  </si>
  <si>
    <t>Mini Desktop</t>
  </si>
  <si>
    <t>Мини-настольная подставка Wanbo Mini Desktop</t>
  </si>
  <si>
    <t>Мини-настольная подставка, Wanbo, Mini Desktop,Mini/New, T2 Max, Dali 1, T4, белый</t>
  </si>
  <si>
    <t>Desktop Stand</t>
  </si>
  <si>
    <t>Настольная подставка Wanbo Desktop Stand</t>
  </si>
  <si>
    <t>Настольная подставка, Wanbo, Desktop Stand, TT, T6 Max, X 2Max</t>
  </si>
  <si>
    <t>Форма разъемная Tefal Delibake J1641174 19см</t>
  </si>
  <si>
    <t>Форма разъемная, Tefal, Delibake J1641174, 19см, 19 см, Углеродная сталь, Красный</t>
  </si>
  <si>
    <t>КТ-994</t>
  </si>
  <si>
    <t>Отпариватель ручной Kitfort КТ-994</t>
  </si>
  <si>
    <t>Отпариватель ручной, Kitfort, КТ-994, Объем 110 мл, Подача пара 13±4 г/мин, Время нагрева 35 сек, Время непрерывной работы до 11 мин, Длина шнура 1.9 м, Мощность 1190 Вт, Серый/Розовый</t>
  </si>
  <si>
    <t>КТ-3519</t>
  </si>
  <si>
    <t>Измельчитель Kitfort КТ-3519</t>
  </si>
  <si>
    <t>Измельчитель, Kitfort, КТ-3519, Объем чаши 1.8л, Стеклянная чаша, Скорость вращения ножей 3100 об/мин, Уровень шума ?78 дБ, Длина шнура 1.1м, Мощность 300 Вт, Белый</t>
  </si>
  <si>
    <t>КТ-5213</t>
  </si>
  <si>
    <t>Моющий пылесос Kitfort КТ-5213</t>
  </si>
  <si>
    <t>Моющий пылесос, Kitfort, КТ-5213, Объем бака для чистой воды 1.3л, Объем бака для грязной воды 0.7л, Длина шланга 1.4м, Уровень шума 83 дБ, Длина шнура 4.5м, Мощность 450 Вт, Черный/Фиолетовый</t>
  </si>
  <si>
    <t>КТ-2434</t>
  </si>
  <si>
    <t>Автомобильный холодильник Kitfort КТ-2434</t>
  </si>
  <si>
    <t>Автомобильный холодильник, Kitfort, КТ-2434, Режимы охлаждение/нагрев, 33 литра, Мощность 55 Вт, Питание от сети/прикуривателя, Температура 3-65°С, Уровень шума до 35 дБ, Климатический класс SN/N, Черный/синий</t>
  </si>
  <si>
    <t>КТ-7130-2</t>
  </si>
  <si>
    <t>Электрическая турка Kitfort КТ-7130-2 черно-оранжевый</t>
  </si>
  <si>
    <t>Электрическая турка, Kitfort, КТ-7130-2, Мощность 600W, Объем 600мл, Пластик, Металл, Длина шнура 500см, Черно-оранжевый,</t>
  </si>
  <si>
    <t>Трансформатор тока iPower MSQ-30 300/5</t>
  </si>
  <si>
    <t>Трансформатор тока, iPower, MSQ-30 300/5</t>
  </si>
  <si>
    <t>Трансформатор тока iPower MSQ-60 600/5</t>
  </si>
  <si>
    <t>Трансформатор тока, iPower, MSQ-60 600/5</t>
  </si>
  <si>
    <t>Трансформатор тока iPower MSQ-60 1000/5</t>
  </si>
  <si>
    <t>Трансформатор тока, iPower, MSQ-60 1000/5</t>
  </si>
  <si>
    <t>Трансформатор тока iPower MSQ-125 3000/5</t>
  </si>
  <si>
    <t>Трансформатор тока, iPower, MSQ-125 3000/5</t>
  </si>
  <si>
    <t>MY4 220/240V</t>
  </si>
  <si>
    <t>Реле промежуточное Deluxe MY4 220/240V AC (250V)</t>
  </si>
  <si>
    <t>Реле промежуточное, Deluxe, MY4 220/240V AC (250V), 5А</t>
  </si>
  <si>
    <t>AD16-22D (white)</t>
  </si>
  <si>
    <t>Лампа светодиодная Deluxe AD16-22D (белая)</t>
  </si>
  <si>
    <t>Лампа светодиодная, Deluxe, AD16-22D, (белая), АС 230V</t>
  </si>
  <si>
    <t>Лампа светодиодная Deluxe AD16-22D (зелёная)</t>
  </si>
  <si>
    <t>Лампа светодиодная, Deluxe, AD16-22D, (зелёная), АС 230V</t>
  </si>
  <si>
    <t>Лампа светодиодная Deluxe AD16-22D (красная)</t>
  </si>
  <si>
    <t>Лампа светодиодная, Deluxe, AD16-22D, (красная), АС 230V</t>
  </si>
  <si>
    <t>Лампа светодиодная универсальная Deluxe AD16-22D 220V AC/DC (желтая)</t>
  </si>
  <si>
    <t>Лампа светодиодная универсальная, Deluxe, AD16-22D 220V AC/DC, (желтая)</t>
  </si>
  <si>
    <t>AM-96 AC 200/5A</t>
  </si>
  <si>
    <t>Амперметр iPower AM-96 AC 200/5A</t>
  </si>
  <si>
    <t>Амперметр, iPower, AM-96 AC 200/5A, (96*96)</t>
  </si>
  <si>
    <t>AM-96 AC 0-500V</t>
  </si>
  <si>
    <t>Вольтметр iPower AM-96 AC 0-500V</t>
  </si>
  <si>
    <t>Вольтметр, iPower, AM-96 AC 0-500V, (96*96)</t>
  </si>
  <si>
    <t>Шкала для амперметра iPower 400/5</t>
  </si>
  <si>
    <t>Шкала для амперметра, iPower, 400/5 96*96 (scale)</t>
  </si>
  <si>
    <t>600/5 96*96 (scale)</t>
  </si>
  <si>
    <t>Шкала для амперметра iPower 600/5</t>
  </si>
  <si>
    <t>Шкала для амперметра, iPower, 600/5 96*96 (scale)</t>
  </si>
  <si>
    <t>KTS 011 (NO) 250V AC 10A 0-60C</t>
  </si>
  <si>
    <t>Термостат iPower KTS 011 (NO) 250V AC 10A 0-60C</t>
  </si>
  <si>
    <t>Термостат, iPower, KTS 011 (NO) 250V AC 10A 0-60C, синий</t>
  </si>
  <si>
    <t xml:space="preserve">1000015944 </t>
  </si>
  <si>
    <t>M2351W1</t>
  </si>
  <si>
    <t>Смарт часы Redmi Watch 5 Active Midnight Black</t>
  </si>
  <si>
    <t>Смарт часы, Xiaomi, Redmi Watch 5 Active, M2351W1 / BHR8784GL, Дисплей 2" LCD, Разрешение 320 x 385, Водонепроницаемые (5 АТМ), Батарея 289 мАч, Вес 37 гр, Черный</t>
  </si>
  <si>
    <t>Смарт часы Redmi Watch 5 Active Matte Silver</t>
  </si>
  <si>
    <t>Смарт часы, Xiaomi, Redmi Watch 5 Active, M2351W1 / BHR8790GL, Дисплей 2" LCD, Разрешение 320 x 385, Водонепроницаемые (5 АТМ), Батарея 289 мАч, Вес 37 гр, Серебристый</t>
  </si>
  <si>
    <t>M2352W1</t>
  </si>
  <si>
    <t>Смарт часы Redmi Watch 5 Lite Black</t>
  </si>
  <si>
    <t>Смарт часы, Xiaomi, Redmi Watch 5 Lite, M2352W1 / BHR8789GL, Дисплей 1.96" AMOLED, Разрешение 410 x 502, Водонепроницаемые (5 АТМ), Батарея 289 мАч, Вес 37 гр, Черный</t>
  </si>
  <si>
    <t>F5-6000J3038F16GX2-TZ5NR</t>
  </si>
  <si>
    <t>Комплект модулей памяти G.SKILL F5-6000J3038F16GX2-TZ5NR 32GB (Kit 2x16GB) 6000MHz</t>
  </si>
  <si>
    <t>Компьютерная мышь, Genius, Ergo 8300S, 3D, Оптическая, 1600dpi, Беcпроводная 2.4ГГц, Встроенный аккумулятор, Серый</t>
  </si>
  <si>
    <t>A53A024A9A3A06A007</t>
  </si>
  <si>
    <t>Клавиатура Varmilo CMYK VPM108 Varmilo EC V2 Sakura</t>
  </si>
  <si>
    <t>Клавиатура, Varmilo, CMYK VPM108, A53A024A9A3A06A007, Varmilo EC V2 Sakura, 108 клавиш, Механическая, Подсветка - Белая, Hot-Swap - нет, Проводная, Type-C, 502*215*65мм, Анг/Рус, Черный</t>
  </si>
  <si>
    <t>A53A024B0A3A06A007</t>
  </si>
  <si>
    <t>Клавиатура Varmilo CMYK VPM108 Varmilo EC V2 Rose</t>
  </si>
  <si>
    <t>Клавиатура, Varmilo, CMYK VPM108, A53A024B0A3A06A007, Varmilo EC V2 Rose, 108 клавиш, Механическая, Подсветка - Белая, Hot-Swap - нет, Проводная, Type-C, 502*215*65мм, Анг/Рус, Черный</t>
  </si>
  <si>
    <t>A53A024B1A3A06A007</t>
  </si>
  <si>
    <t>Клавиатура Varmilo CMYK VPM108 Varmilo EC V2 Ivy</t>
  </si>
  <si>
    <t>Клавиатура, Varmilo, CMYK VPM108, A53A024B1A3A06A007, Varmilo EC V2 Ivy, 108 клавиш, Механическая, Подсветка - Белая, Hot-Swap - нет, Проводная, Type-C, 502*215*65мм, Анг/Рус, Черный</t>
  </si>
  <si>
    <t>A53A024A8A3A06A007</t>
  </si>
  <si>
    <t>Клавиатура Varmilo CMYK VPM108 Varmilo EC V2 Daisy</t>
  </si>
  <si>
    <t>Клавиатура, Varmilo, CMYK VPM108, A53A024A8A3A06A007, Varmilo EC V2 Daisy, 108 клавиш, Механическая, Подсветка - Белая, Hot-Swap - нет, Проводная, Type-C, 502*215*65мм, Анг/Рус, Черный</t>
  </si>
  <si>
    <t>A53A023A9A3A06A007</t>
  </si>
  <si>
    <t>Клавиатура Varmilo Moonlight VPM108 Varmilo EC V2 Sakura</t>
  </si>
  <si>
    <t>Клавиатура, Varmilo, Moonlight VPM108, A53A023A9A3A06A007, Varmilo EC V2 Sakura, 108 клавиш, Механическая, Подсветка - Белая, Hot-Swap - нет, Проводная, Type-C, 505*215*65мм, Англ/Рус, Черный</t>
  </si>
  <si>
    <t>A53A028A9A3A06A025</t>
  </si>
  <si>
    <t>Клавиатура Varmilo Beijing Opera VPM108 Varmilo EC V2 Sakura</t>
  </si>
  <si>
    <t>Клавиатура, Varmilo, Beijing Opera VPM108, A53A028A9A3A06A025, Varmilo EC V2 Sakura, 108 клавиш, Механическая, Подсветка - RGB, Hot-Swap - нет, Проводная, Type-C, 505*215*65мм, Анг/Рус, Черный</t>
  </si>
  <si>
    <t>A53A028B0A3A06A025</t>
  </si>
  <si>
    <t>Клавиатура Varmilo Beijing Opera VPM108 Varmilo EC V2 Rose</t>
  </si>
  <si>
    <t>Клавиатура, Varmilo, Beijing Opera VPM108, A53A028B0A3A06A025, Varmilo EC V2 Rose, 108 клавиш, Механическая, Подсветка - белая, Hot-Swap - нет, Проводная, Type-C, 505*215*65мм, Анг/Рус, Черный</t>
  </si>
  <si>
    <t>A61A028D3A5A06A025</t>
  </si>
  <si>
    <t>Клавиатура Varmilo Beijing Opera VPG108 Cherry Mx Brown</t>
  </si>
  <si>
    <t>Клавиатура, Varmilo, Beijing Opera VPG108, A61A028D3A5A06A025, Cherry Mx Brown, 108 клавиш, Механическая, Подсветка - RGB, Hot-Swap - Да, Проводная, Type-C, 505*215*65мм, Анг/Рус, Черная</t>
  </si>
  <si>
    <t>A61A028D5A5A06A025</t>
  </si>
  <si>
    <t>Клавиатура Varmilo Beijing Opera VPG108 Cherry Mx Silent Red</t>
  </si>
  <si>
    <t>Клавиатура, Varmilo, Beijing Opera VPG108, A61A028D5A5A06A025, Cherry Mx Silent Red, 108 клавиш, Механическая, Подсветка - RGB, Hot-Swap - Да, Проводная, Type-C, 505*215*65мм, Анг/Рус, Черный</t>
  </si>
  <si>
    <t>A78A038D3A5A06A033</t>
  </si>
  <si>
    <t>Клавиатура Varmilo Sea Melody VPG87 Cherry Mx Brown</t>
  </si>
  <si>
    <t>Клавиатура, Varmilo, Sea Melody VPG87, A78A038D3A5A06A033, Cherry Mx Brown, 87 клавиш, Механическая, Подсветка - Белая, Hot-Swap - Да, Проводная, Type-C, 420*206*63мм, Англ/Рус, Голубой</t>
  </si>
  <si>
    <t>A61A050D4A5A06A007</t>
  </si>
  <si>
    <t>Клавиатура Varmilo Summit R1 VPG108 Cherry Mx Red</t>
  </si>
  <si>
    <t>Клавиатура, Varmilo, Summit R1 VPG108, A61A050D4A5A06A007, Cherry Mx Red, 108 клавиш, Механическая, Подсветка - RGB, Hot-Swap - Да, Проводная, Type-C, 505*215*65мм, Англ/Рус, Черный</t>
  </si>
  <si>
    <t>A70A029D4A5A06A007</t>
  </si>
  <si>
    <t>Клавиатура Varmilo Panda R2 VPT108 Cherry Mx Red</t>
  </si>
  <si>
    <t>Клавиатура, Varmilo, Panda R2 VPT108, A70A029D4A5A06A007, Cherry Mx Red, 108 клавиш, Механическая, Подсветка - RGB, Hot-Swap - Да, Проводная/Bluetooth/2.4G, Type-C, 505*215*65мм, Англ/Рус, Черный</t>
  </si>
  <si>
    <t>DK1-BKRE</t>
  </si>
  <si>
    <t>Игровое компьютерное кресло 1STPLAYER DK1/BKRE</t>
  </si>
  <si>
    <t>Игровое компьютерное кресло, 1STPLAYER, DK1-BKRE, Рекомендуемый рост: до 180 см, Рекомендуемый вес: до 160 кг, Материал PU, Угол наклона 90°-170°, Металлическая основа кресла, Механизм качания: топ-ган, Черно-красный</t>
  </si>
  <si>
    <t>WIN 101-BKGE</t>
  </si>
  <si>
    <t>Игровое компьютерное кресло 1STPLAYER WIN 101/ BKGE</t>
  </si>
  <si>
    <t>Speed Master X2</t>
  </si>
  <si>
    <t>Игровой руль Genius Speed Master X2 Черный</t>
  </si>
  <si>
    <t>Игровой руль, Genius, Speed Master X2, USB, Степень вращения руля 270/900/1080 градусов, Виброотдача, Переключатель скорости, Поддержка игр для ПК с Windows, PS3 / 4 /5,Xbox Series X/Xbox One/Xbox 360, Черный</t>
  </si>
  <si>
    <t>S2900-48S6X</t>
  </si>
  <si>
    <t>Коммутатор BDCOM S2900-48S6X</t>
  </si>
  <si>
    <t>Коммутатор, BDCOM, S2900-48S6X, Управляемый L3, 48 портов SFP, 6 портов 10G SFP+, один блок питания AC-220V, с вентилятором охлаждения, 1U,, Стоечный</t>
  </si>
  <si>
    <t>S1200-24P2G1S</t>
  </si>
  <si>
    <t>Коммутатор BDCOM S1200-24P2G1S</t>
  </si>
  <si>
    <t>Коммутатор, BDCOM, S1200-24P2G1S, Неуправляемый, 24 порта PoE+ (280W) 10/100M RJ45, 2 порта 10/100/1000M RJ45, 1 порт SFP, Стоечный</t>
  </si>
  <si>
    <t>S1200-24P2G1S-370</t>
  </si>
  <si>
    <t>Коммутатор BDCOM S1200-24P2G1S-370</t>
  </si>
  <si>
    <t>Коммутатор, BDCOM, S1200-24P2G1S-370, Неуправляемый, 24 порта PoE+ (370W) 10/100M RJ45, 2 порта 10/100/1000M RJ45, 1 порт SFP, Стоечный</t>
  </si>
  <si>
    <t>S1500-8P2G</t>
  </si>
  <si>
    <t>Коммутатор BDCOM S1500-8P2G</t>
  </si>
  <si>
    <t>S2900-48P6X-760</t>
  </si>
  <si>
    <t>Коммутатор BDCOM S2900-48P6X-760</t>
  </si>
  <si>
    <t>SFP+LX-SM-1270-20</t>
  </si>
  <si>
    <t>Трансивер BDCOM SFP+LX-SM-1270-20</t>
  </si>
  <si>
    <t>Трансивер, BDCOM, SFP+LX-SM-1270-20, SFP+, single-mode, WDM, 10GE, TX1270/RX1330, 20Кm, LC simplex</t>
  </si>
  <si>
    <t>SFP+LX-SM-1330-20</t>
  </si>
  <si>
    <t>Трансивер BDCOM SFP+LX-SM-1330-20</t>
  </si>
  <si>
    <t>Трансивер, BDCOM, SFP+LX-SM-1330-20, SFP+, single-mode, WDM, 10GE, TX1330/RX1270, 20Кm, LC simplex</t>
  </si>
  <si>
    <t>BSR2900-20C</t>
  </si>
  <si>
    <t>Маршрутизатор BDCOM BSR2900-20C</t>
  </si>
  <si>
    <t>Маршрутизатор, BDCOM, BSR2900-20C, 1-Port Console(RJ45), 1-Port USB2.0, 2-Port Gigabit Rj45, · 2-Port Gigabit RJ45/SFP combo</t>
  </si>
  <si>
    <t>USB-адаптер, TP-Link, Archer T2U, Wi-Fi 5, 802.11a/b/g/n/ac, 2,4/5ГГЦ, AC600, USB 2.0</t>
  </si>
  <si>
    <t>GP1705-2G</t>
  </si>
  <si>
    <t>Абонентский терминал ONU BDCOM GP1705-2G</t>
  </si>
  <si>
    <t>OLT-GSFP-C+++</t>
  </si>
  <si>
    <t>Трансивер BDCOM OLT-GSFP-C+++</t>
  </si>
  <si>
    <t>Трансивер, BDCOM, OLT-GSFP-C+++, GPON SFP модуль, SC, d2.5G/u1.25G, TX1490nm, RX1310nm, Class C+++</t>
  </si>
  <si>
    <t>ER7SHELF</t>
  </si>
  <si>
    <t>Полка стационарная для серверного шкафа APC ER7SHELF</t>
  </si>
  <si>
    <t>Полка стационарная для серверного шкафа, APC, ER7SHELF, Универсальная, 440х580х44 мм, (Для 1000 мм напольных шкафов), Чёрный</t>
  </si>
  <si>
    <t>ER7BP1U</t>
  </si>
  <si>
    <t>Заглушка для серверного шкафа APC ER7BP1U 1U Металлическая</t>
  </si>
  <si>
    <t>Заглушка для серверного шкафа, APC, ER7BP1U, Металлическая, 1U, Чёрный</t>
  </si>
  <si>
    <t>DH-H3D-3F</t>
  </si>
  <si>
    <t>Wi-Fi видеокамера Dahua DH-H3D-3F</t>
  </si>
  <si>
    <t>Wi-Fi видеокамера, Dahua, DH-H3D-3F, CMOS-матрица 1/3,2", Dual 3+3 Мп, H.265, WDR, DWDR, 5V 1A</t>
  </si>
  <si>
    <t>DH-P3D-3F-PV</t>
  </si>
  <si>
    <t>Поворотная видеокамера Dahua DH-P3D-3F-PV</t>
  </si>
  <si>
    <t>Поворотная видеокамера, Dahua, DH-P3D-3F-PV, CMOS-Матрица, 1/2,8", Dual 3+3 Мп, PTZ-камера,H.265+, H.265, H.264+, H.264, MJPEG</t>
  </si>
  <si>
    <t>DH-P5D-5F-PV</t>
  </si>
  <si>
    <t>Поворотная видеокамера Dahua DH-P5D-5F-PV</t>
  </si>
  <si>
    <t>Поворотная видеокамера, Dahua, DH-P5D-5F-PV, CMOS-Матрица, 1/3", Dual 5+5 Мп, PTZ-камера,H.265+, H.265, H.264+, H.264, MJPEG</t>
  </si>
  <si>
    <t>Розетка в сборе КК для извещателей (в упаковке) Рубеж</t>
  </si>
  <si>
    <t>Розетка в сборе КК для извещателей (в упаковке), Рубеж, для датчиков 212-141, 212-141м, 212-41, 212-41м, 212-145, 212-145м</t>
  </si>
  <si>
    <t>Монитор Dahua DHI-VTH5341G-W (10")</t>
  </si>
  <si>
    <t>Монитор, Dahua, DHI-VTH5341G-W (10"), Android 10-дюймовый цифровой внутренний монитор</t>
  </si>
  <si>
    <t>ID-EM</t>
  </si>
  <si>
    <t>Карта EM-Marine Dahua ID-EM</t>
  </si>
  <si>
    <t>Карта EM-Marine, Dahua, ID-EM, белая, 125кГц, Размеры: 86 x 54</t>
  </si>
  <si>
    <t>IC-M1</t>
  </si>
  <si>
    <t>Карта доступа Dahua IC-M1</t>
  </si>
  <si>
    <t>Карта доступа, Dahua, IC-M1, белая, Mifare 13,56МГц, Размеры: 86 x 54</t>
  </si>
  <si>
    <t>LH75WADWLGCXCI</t>
  </si>
  <si>
    <t>Интерактивная панель Samsung WA75D 75"</t>
  </si>
  <si>
    <t>Интерактивная панель, Samsung, WA75D, LH75WADWLGCXCI, 75"</t>
  </si>
  <si>
    <t>LH50QBCEBGCXCI</t>
  </si>
  <si>
    <t>Профессиональный дисплей Samsung QB50C 50"</t>
  </si>
  <si>
    <t>Профессиональный дисплей, Samsung, QB50C, 50", LH50QBCEBGCXCI, 4K, 350 нит, 4.000:1, чёрный</t>
  </si>
  <si>
    <t>LH43QMCEBGCXCI</t>
  </si>
  <si>
    <t>Профессиональный дисплей Samsung QM43C 43" (V)</t>
  </si>
  <si>
    <t>Профессиональный дисплей, Samsung, QM43C, 43", LH43QMCEBGCXCI, матрица VA, 4K, 500 нит, 1200:1, чёрный</t>
  </si>
  <si>
    <t>URTM028</t>
  </si>
  <si>
    <t>D206-DS</t>
  </si>
  <si>
    <t>Беспроводной вертикальный пылесос Xiaomi Vacuum Cleaner G20 Max</t>
  </si>
  <si>
    <t>Беспроводной вертикальный пылесос, Xiaomi, Cordless Vacuum Cleaner G20 Max (D206/BHR8828EU), Сила всасывания 11 000 Па, Аккумулятор 3000 мАч, Автономная работы (стандартный – 60 мин, турборежим – 5 мин), Емкость пылесборника 400 мл</t>
  </si>
  <si>
    <t>MAF10</t>
  </si>
  <si>
    <t>Аэрогриль Xiaomi Smart Air Fryer 6.5L Белый</t>
  </si>
  <si>
    <t>Аэрогриль Xiaomi Smart Air Fryer 6.5L Черный</t>
  </si>
  <si>
    <t>Cветильник, Philips, WT045C-LED12NW-PSU-CFW-L1054, Мощность 12Вт, Световой поток 960Лм,Температура 4000K, Нейтральный, Без пульсации, Интегрированный нерегулируемый драйвер, Степень защиты IP54</t>
  </si>
  <si>
    <t>Cветильник, Philips, WT045C LED12NW-PSU-CFW-L1065, Мощность 12Вт, Световой поток 960Лм,Температура 4000K, Нейтральный, Без пульсации, Интегрированный нерегулируемый драйвер, Степень защиты IP65</t>
  </si>
  <si>
    <t>AB0150-P</t>
  </si>
  <si>
    <t>Интерфейсный кабель A-B SVC AB0150-P</t>
  </si>
  <si>
    <t>Интерфейсный кабель, SVC, AB0150-P, A-B, Hi-Speed USB 2.0, 30В, Чёрный, Пол. пакет, 1.5 м.</t>
  </si>
  <si>
    <t>AB0300-P</t>
  </si>
  <si>
    <t>Интерфейсный кабель A-B SVC AB0300-P</t>
  </si>
  <si>
    <t>Интерфейсный кабель, SVC, AB0300-P, A-B, Hi-Speed USB 2.0, 30В, Чёрный, Пол. пакет, 3 м.</t>
  </si>
  <si>
    <t>AB0500-P</t>
  </si>
  <si>
    <t>Интерфейсный кабель A-B SVC AB0500-P</t>
  </si>
  <si>
    <t>Интерфейсный кабель, SVC, AB0500-P, A-B, Hi-Speed USB 2.0, 30В, Чёрный, Пол. пакет, 5 м.</t>
  </si>
  <si>
    <t>HF0300-P</t>
  </si>
  <si>
    <t>Интерфейсный кабель HDMI-HDMI плоский SVC HF0300-P</t>
  </si>
  <si>
    <t>Интерфейсный кабель, SVC, HF0300-P, HDMI-HDMI, плоский, 30В, Чёрный, Пол. пакет, 3 м.</t>
  </si>
  <si>
    <t>Автоматический выключатель iPower ВА57-630 3P 630A</t>
  </si>
  <si>
    <t>Автоматический выключатель, iPower, ВА57-630 3P 630A</t>
  </si>
  <si>
    <t>MSQ-30 150/5 class 0.5</t>
  </si>
  <si>
    <t>Трансформатор тока iPower MSQ-30 150/5</t>
  </si>
  <si>
    <t>Трансформатор тока, iPower, MSQ-30 150/5</t>
  </si>
  <si>
    <t>Трансформатор тока iPower MSQ-30 200/5</t>
  </si>
  <si>
    <t>Трансформатор тока, iPower, MSQ-30 200/5</t>
  </si>
  <si>
    <t>MSQ-60 400/5 class 0.5</t>
  </si>
  <si>
    <t>Трансформатор тока iPower MSQ-60 400/5</t>
  </si>
  <si>
    <t>Трансформатор тока, iPower, MSQ-60 400/5</t>
  </si>
  <si>
    <t>Contact K-01   D55</t>
  </si>
  <si>
    <t>Контакт iPower К-01</t>
  </si>
  <si>
    <t>Контакт, iPower, К-01, для предохранителей ПТ1 d.55</t>
  </si>
  <si>
    <t>Contact K-03   D72</t>
  </si>
  <si>
    <t>Контакт iPower К-03</t>
  </si>
  <si>
    <t>Контакт, iPower, К-03, для предохранителей ПТ1 d.72</t>
  </si>
  <si>
    <t>PT1.1-6-10A, 55х312, 6 кВ</t>
  </si>
  <si>
    <t>Предохранитель высоковольтный iPower ПT1.1-6-10A</t>
  </si>
  <si>
    <t>Предохранитель высоковольтный, iPower, ПT1.1-6-10A, 55х312 мм, 6 кВ одинарный</t>
  </si>
  <si>
    <t>PT 1.1-10-10A 55х412 мм 10кВ</t>
  </si>
  <si>
    <t>Предохранитель высоковольтный iPower ПT1.1-10-10A</t>
  </si>
  <si>
    <t>Предохранитель высоковольтный, iPower, ПT1.1-10-10A, 55х412 мм, 10 кВ одинарный</t>
  </si>
  <si>
    <t>PT 1.1-10-16A 55х412 мм 10кВ</t>
  </si>
  <si>
    <t>Предохранитель высоковольтный iPower ПT1.1-10-16A</t>
  </si>
  <si>
    <t>Предохранитель высоковольтный, iPower, ПT1.1-10-16A, 55х412 мм, 10 кВ одинарный</t>
  </si>
  <si>
    <t>PT1.1-6-20A, 55х312, 6 кВ</t>
  </si>
  <si>
    <t>Предохранитель высоковольтный iPower ПT1.1-6-20A</t>
  </si>
  <si>
    <t>Предохранитель высоковольтный, iPower, ПT1.1-6-20A, 55х312 мм, 6 кВ одинарный</t>
  </si>
  <si>
    <t>PT 1.1-10-20A 55х412 мм 10кВ</t>
  </si>
  <si>
    <t>Предохранитель высоковольтный iPower ПT1.1-10-20A</t>
  </si>
  <si>
    <t>Предохранитель высоковольтный, iPower, ПT1.1-10-20A, 55х412 мм, 10 кВ одинарный</t>
  </si>
  <si>
    <t>PT1.1-6-31.5A, 55х312 мм, 6 кВ</t>
  </si>
  <si>
    <t>Предохранитель высоковольтный iPower ПT1.1-6-31.5A</t>
  </si>
  <si>
    <t>Предохранитель высоковольтный, iPower, ПT1.1-6-31.5A, 55х312 мм, 6 кВ одинарный</t>
  </si>
  <si>
    <t>PT 1.1-10-31.5A 55х412 мм 10кВ</t>
  </si>
  <si>
    <t>Предохранитель высоковольтный iPower ПT1.1-10-31.5A</t>
  </si>
  <si>
    <t>Предохранитель высоковольтный, iPower, ПT1.1-10-31.5A, 55х412 мм, 10 кВ одинарный</t>
  </si>
  <si>
    <t>PT 1.2-6-40А 72х364 мм, 6 кВ</t>
  </si>
  <si>
    <t>Предохранитель высоковольтный iPower ПT1.2-6-40A</t>
  </si>
  <si>
    <t>Предохранитель высоковольтный, iPower, ПT1.2-6-40A, 72х364 мм, 6 кВ одинарный</t>
  </si>
  <si>
    <t>PT 1.2-10-40А72х464 мм, 10 кВ</t>
  </si>
  <si>
    <t>Предохранитель высоковольтный iPower ПT1.2-10-40A</t>
  </si>
  <si>
    <t>Предохранитель высоковольтный, iPower, ПT1.2-10-40A, 72х464 мм, 10 кВ одинарный</t>
  </si>
  <si>
    <t>PT1.2-6-50A, 72х364, 6 кВ</t>
  </si>
  <si>
    <t>Предохранитель высоковольтный iPower ПT1.2-6-50A</t>
  </si>
  <si>
    <t>Предохранитель высоковольтный, iPower, ПT1.2-6-50A, 72х364 мм, 6 кВ одинарный</t>
  </si>
  <si>
    <t>PT 1.2-10-50А72х464 мм, 10 кВ</t>
  </si>
  <si>
    <t>Предохранитель высоковольтный iPower ПT1.2-10-50A</t>
  </si>
  <si>
    <t>Предохранитель высоковольтный, iPower, ПT1.2-10-50A, 72х464 мм, 10 кВ одинарный</t>
  </si>
  <si>
    <t>PT 1.3-6-80А72х364 мм, 6 кВ</t>
  </si>
  <si>
    <t>Предохранитель высоковольтный iPower ПT1.3-6-80A</t>
  </si>
  <si>
    <t>Предохранитель высоковольтный, iPower, ПT1.3-6-80A, 72х364 мм, 6 кВ одинарный</t>
  </si>
  <si>
    <t>PT 1.3-10-80А72х464 мм, 10 кВ</t>
  </si>
  <si>
    <t>Предохранитель высоковольтный iPower ПT1.3-10-80A</t>
  </si>
  <si>
    <t>Предохранитель высоковольтный, iPopwer, ПT1.3-10-80A, 72х464 мм, 10 кВ одинарный</t>
  </si>
  <si>
    <t>PT 1.3-6-100А72х364 мм, 6 кВ</t>
  </si>
  <si>
    <t>Предохранитель высоковольтный iPower ПT1.3-6-100A</t>
  </si>
  <si>
    <t>Предохранитель высоковольтный, iPower, ПT1.3-6-100A, 72х364 мм, 6 кВ одинарный</t>
  </si>
  <si>
    <t>Предохранитель высоковольтный iPower ПT1.3-10-100A</t>
  </si>
  <si>
    <t>Предохранитель высоковольтный, iPower, ПT1.3-10-100A, 72х464 мм, 10 кВ одинарный</t>
  </si>
  <si>
    <t>PT 1.3-6-160А 72х364 мм, 6 кВ</t>
  </si>
  <si>
    <t>Предохранитель высоковольтный iPower ПT1.3-6-160A</t>
  </si>
  <si>
    <t>Предохранитель высоковольтный, iPower, ПT1.3-6-160A, 72х364 мм, 6 кВ одинарный</t>
  </si>
  <si>
    <t>Предохранитель высоковольтный iPower ПT1.3-10-160A</t>
  </si>
  <si>
    <t>Предохранитель высоковольтный, iPower, ПT1.3-10-160A, 72х464 мм, 10 кВ одинарный</t>
  </si>
  <si>
    <t>PN-T24</t>
  </si>
  <si>
    <t>Клемма Deluxe 222-424 (0,08-4,0мм 32А) 2 конт.группы 1 ввод 2 вывода</t>
  </si>
  <si>
    <t>Клемма, Deluxe, 222-424, (0,08-4,0мм 32А) 2 конт.группы 1 ввод 2 вывода</t>
  </si>
  <si>
    <t>PN-T26</t>
  </si>
  <si>
    <t>Клемма Deluxe 222-426 (0,08-4,0мм 32А) 2 конт.группы 1 ввод 3 вывода</t>
  </si>
  <si>
    <t>Клемма, Deluxe, 222-426, (0,08-4,0мм 32А) 2 конт.группы 1 ввод 3 вывода</t>
  </si>
  <si>
    <t>PN-T36</t>
  </si>
  <si>
    <t>Клемма Deluxe 222-436 (0,08-4,0мм 32А) 3 конт.группы 1 ввод 2 вывода</t>
  </si>
  <si>
    <t>Клемма, Deluxe, 222-436, (0,08-4,0мм 32А) 3 конт.группы 1 ввод 2 вывода</t>
  </si>
  <si>
    <t>PN-T39</t>
  </si>
  <si>
    <t>Клемма Deluxe 222-439 (0,08-4,0мм 32А) 3 конт.группы 1 ввод 3 вывода</t>
  </si>
  <si>
    <t>Клемма, Deluxe, 222-439, (0,08-4,0мм 32А) 3 конт.группы 1 ввод 3 вывода</t>
  </si>
  <si>
    <t>PN-F12</t>
  </si>
  <si>
    <t>Клемма Deluxe F12 (0,08-4,0мм 32А) 1 ввод 2 вывода</t>
  </si>
  <si>
    <t>Клемма, Deluxe, F12, (0,08-4,0мм 32А) 1 ввод 2 вывода</t>
  </si>
  <si>
    <t>PN-F13</t>
  </si>
  <si>
    <t>Клемма Deluxe F13 (0,08-4,0мм 32А) 1 ввод 3 вывода</t>
  </si>
  <si>
    <t>Клемма, Deluxe, F13, (0,08-4,0мм 32А) 1 ввод 3 вывода</t>
  </si>
  <si>
    <t>PN-F14</t>
  </si>
  <si>
    <t>Клемма Deluxe F14 (0,08-4,0мм 32А) 1 ввод 4 вывода</t>
  </si>
  <si>
    <t>Клемма, Deluxe, F14, (0,08-4,0мм 32А) 1 ввод 4 вывода</t>
  </si>
  <si>
    <t>PN-F15</t>
  </si>
  <si>
    <t>Клемма Deluxe F15 (0,08-4,0мм 32А) 1 ввод 5 выводов</t>
  </si>
  <si>
    <t>Клемма, Deluxe, F15, (0,08-4,0мм 32А) 1 ввод 5 выводов</t>
  </si>
  <si>
    <t>JXB 6/35</t>
  </si>
  <si>
    <t>Клемма проходная Deluxe JXB 6/35</t>
  </si>
  <si>
    <t>Клемма проходная, Deluxe, JXB 6/35, 6 мм2, серая</t>
  </si>
  <si>
    <t>Шкаф для аккумуляторов, SVC, C-4, Габариты: 420*450*600 мм., Вместимость: 17Ач/20шт., 24Ач/12шт., 38Ач/8шт., 65Ач/4шт., 100Ач/4шт., Комплектация: Кабеля для батарей(5 шт. перемычки 6мм.кв, клеммы М8), Автомат защиты(1P65A)</t>
  </si>
  <si>
    <t>Шкаф для аккумуляторов, SVC, С-6, Габариты: 585*450*600 мм., Вместимость: 17Ач/28шт., 24Ач/16шт., 38Ач/12шт., 65Ач/6шт., 100Ач/6шт., Комплектация: Кабеля для батарей(7 шт. перемычки 6мм.кв, клеммы М8), Автомат защиты(1P65А)</t>
  </si>
  <si>
    <t>Шкаф для аккумуляторов, SVC, С-8, Габариты: 780*450*600 мм., Вместимость: 17Ач/44шт., 24Ач/28шт., 38Ач/20шт., 65Ач/8шт., 100Ач/8шт., Комплектация: Кабеля для батарей (9шт. перемычки 6 мм.кв, клеммы М8), Автомат защиты.(1P65А)</t>
  </si>
  <si>
    <t>Шкаф для аккумуляторов, SVC, С-16, Габариты: 780*455*1190 мм., Вместимость: 24Ач/32шт., 38Ач/32шт., 65Ач/16шт., 100Ач/16шт., Комплектация: Кабеля для батарей(17 шт. перемычки 6 мм.кв, клеммы М8), Автомат защиты(1P65A)</t>
  </si>
  <si>
    <t>Шкаф для аккумуляторов, SVC, С-32, Габариты: 780*880*1190 мм., Вместимость: 65Ач/32шт., 100Ач/32шт., Комплектация: Кабеля для батарей(33 шт. перемычки 6 мм.кв, клеммы М8), Автомат защиты(1P65А)</t>
  </si>
  <si>
    <t>Шкаф для аккумуляторов, SVC, C-40, Габариты: 950*880*1190 мм., Вместимость: 65Ач/40шт., 100Ач/40шт., Комплектация: Кабеля для батарей(41шт. перемычки 6 мм.кв, клеммы М8), Автомат защиты(1P65А)</t>
  </si>
  <si>
    <t>ВВГ 3х2,5 0,66 кВ</t>
  </si>
  <si>
    <t>Кабель ВВГ 3х2,5 0,66 кВ</t>
  </si>
  <si>
    <t>10000019478</t>
  </si>
  <si>
    <t>DS-KV6113-WPE1(С) Hikvision 2Мп IP вызывная панель на одного абонента с ИК-подсветкой и Wi-Fi</t>
  </si>
  <si>
    <t>10000021432</t>
  </si>
  <si>
    <t>XVR 4S Н265 Линия 4-х канальный мультиформатный видеорегистратор</t>
  </si>
  <si>
    <t>R-LT360-BKAMNC-G-1</t>
  </si>
  <si>
    <t>Кулер с водяным охлаждением Deepcool LT360 ARGB</t>
  </si>
  <si>
    <t>Кулер с водяным охлаждением, Deepcool, LT360 ARGB R-LT360-BKAMNC-G-1, Intel 1700/1200/115х и AMD AM5/AM4/, TDP 300W, 3*120мм FD12 ARGB, 600-2400RPM±10%, 85,85CFM, 38,71 dB(A), Чёрный</t>
  </si>
  <si>
    <t>R-LD360-WHDMMN-G-1</t>
  </si>
  <si>
    <t>Кулер с водяным охлаждением Deepcool LD360 WH</t>
  </si>
  <si>
    <t>Кулер с водяным охлаждением, Deepcool, LD360 WH R-LD360-WHDMMN-G-1, Intel 1700/1200/115х и AMD AM5/AM4/, TDP 300W, 3*120мм FD12 ARGB, 600-2400 RPM±10%, 72,04CFM, 38,71 dB(A), Белый</t>
  </si>
  <si>
    <t>R-AN400-BKWNMN-G</t>
  </si>
  <si>
    <t>Кулер для процессора Deepcool AN400</t>
  </si>
  <si>
    <t>Кулер для процессора Deepcool AN400 BK</t>
  </si>
  <si>
    <t>Компьютерная мышь Rapoo M300 Silent Dark Grey</t>
  </si>
  <si>
    <t>Компьютерная мышь, Rapoo, M300 Silent, 1600dpi, 2.4G, Bluetooth 3.0/4.0, Multi-mode, Беспроводной 2.4 ГГц, Эффективная дистанция 10 м., Батарейки в комплекте, До 12 месяцев на одном заряде батареек, Темно-серый</t>
  </si>
  <si>
    <t>D4EC-2666-16G</t>
  </si>
  <si>
    <t>Модуль памяти Synology D4EC-2666-16G 16GB DDR4-2666 ECC UDIMM</t>
  </si>
  <si>
    <t>Модуль памяти, Synology, D4EC-2666-16G, 16GB DDR4-2666 ECC UDIMM</t>
  </si>
  <si>
    <t>RS2423+</t>
  </si>
  <si>
    <t>HAT5310-8T</t>
  </si>
  <si>
    <t>Жесткий диск Synology HAT5310-8T</t>
  </si>
  <si>
    <t>Жесткий диск, Synology, HAT5310-8T, 3.5", 8 TB, SATA 6 Gb/s</t>
  </si>
  <si>
    <t>HAT5300-12T</t>
  </si>
  <si>
    <t>Жесткий диск Synology HAT5300-12T</t>
  </si>
  <si>
    <t>Жесткий диск, Synology, HAT5300-12T, 3.5", 12 TB, SATA 6 Gb/s</t>
  </si>
  <si>
    <t>HAT5300-16T</t>
  </si>
  <si>
    <t>Жесткий диск Synology HAT5300-16T</t>
  </si>
  <si>
    <t>Жесткий диск, Synology, HAT5300-16T, 3.5", 16 TB, SATA 6 Gb/s</t>
  </si>
  <si>
    <t>E25G30-F2</t>
  </si>
  <si>
    <t>Сетевой адаптер Synology E25G30-F2 25GbE SFP28 2-port PCI-e</t>
  </si>
  <si>
    <t>Сетевой адаптер, Synology, E25G30-F2, 25GbE SFP28 2-port PCI-e</t>
  </si>
  <si>
    <t>5051C005AA</t>
  </si>
  <si>
    <t>Объектив Canon RF 16 mm F2.8 STM</t>
  </si>
  <si>
    <t>Объектив, Canon, RF 16 mm F2.8 STM, 5051C005AA</t>
  </si>
  <si>
    <t>6254C002BA</t>
  </si>
  <si>
    <t>Цифровой лазерный дальномер Canon PowerShot GOLF</t>
  </si>
  <si>
    <t>Цифровой лазерный дальномер, Canon, PowerShot GOLF, 6254C002BA</t>
  </si>
  <si>
    <t>Чайник электрический Xiaomi Smart Kettle 2 Pro</t>
  </si>
  <si>
    <t>5646C002</t>
  </si>
  <si>
    <t>Картридж Canon LBP CARTRIDGE 071H</t>
  </si>
  <si>
    <t>0774C001</t>
  </si>
  <si>
    <t>Чернильный картридж Canon PFI-1700 Matte Black</t>
  </si>
  <si>
    <t xml:space="preserve">    DS-KV6113-WPE1(С) Hikvision 2Мп IP вызывная панель на одного абонента с ИК-подсветкой и Wi-Fi</t>
  </si>
  <si>
    <t xml:space="preserve">    XVR 4S Н265 Линия 4-х канальный мультиформатный видеорегистратор</t>
  </si>
  <si>
    <t>Кулер для процессора Formula V ICE BURG PLUS ARPW 4P</t>
  </si>
  <si>
    <t>Кулер для процессора, Formula V, ICE BURG PLUS ARPW 4P, Intel 20х/1700/1200/115х и AMD AM5/AM4, 200W, 120мм, 800- 1600±10% об/м, 75,89CFM,  34dB(A), 4pin, 120х73х158мм, Чёрный</t>
  </si>
  <si>
    <t>LPE31002-AP</t>
  </si>
  <si>
    <t>Сетевой адаптер Broadcom Emulex LPE31002-AP</t>
  </si>
  <si>
    <t>Сетевой адаптер Broadcom Emulex LPE31002-AP, 2-port, 16Gb/s, PCIe Gen3 x8, LC MMF 100m</t>
  </si>
  <si>
    <t>LPE32002-M2</t>
  </si>
  <si>
    <t>Сетевой адаптер Broadcom Emulex LPE32002-M2</t>
  </si>
  <si>
    <t>Сетевой адаптер Broadcom Emulex LPE32002-M2,2-port, 32Gb/s, PCIe Gen3 x8, LC MMF 100m</t>
  </si>
  <si>
    <t>CVPM02</t>
  </si>
  <si>
    <t>Батарея аварийного питания кэш-памяти CVPM02</t>
  </si>
  <si>
    <t>CVPM05</t>
  </si>
  <si>
    <t>Батарея аварийного питания кэш-памяти CVPM05</t>
  </si>
  <si>
    <t>Коммутатор, MikroTik, CRS326-24G-2S+RM, Cloud Router Switch, 24 порта 10/100/1000M, 2 порта SFP+, 1 консольный порт RJ-45,-40°C to 60°C, стоечный 1U</t>
  </si>
  <si>
    <t>DH-S3226-24ET-240</t>
  </si>
  <si>
    <t>Коммутатор Dahua DH-S3226-24ET-240</t>
  </si>
  <si>
    <t>Коммутатор, Dahua, DH-S3226-24ET-240, Неуправляемый, 24 порта 10/100M, 2 комбо порта SFP/RJ-45(1000 Мбит/с), PoE Стандарт IEEE802.3af/at/bt, Hi-PoE, PoE бюджет  240 Вт</t>
  </si>
  <si>
    <t>DH-IPC-HFW5442H-ZHE</t>
  </si>
  <si>
    <t>IP видеокамера Dahua DH-IPC-HFW5442H-ZHE</t>
  </si>
  <si>
    <t>IP видеокамера, Dahua, DH-IPC-HFW5442H-ZHE, Цилиндрическая, 1/1.8”4 Мегапиксельная прогрессивная CMOS, ROM 128 Гб, RAM 1 Гб</t>
  </si>
  <si>
    <t>MJST1SHW</t>
  </si>
  <si>
    <t>Робот-пылесос Mi Robot Vacuum Mop 2 Pro Черный (в комплекте с зарядной док-станцией CDZ1SHW)</t>
  </si>
  <si>
    <t>Робот-пылесос, Xiaomi, Mi Robot Vacuum Mop 2 Pro, MJST1SHW / BHR5204EU, в комплекте с зарядной док-станцией CDZ1SHW, Функция влажной уборки, Объем пылесборника 550 мл, LDS Навигация, Точный контроль воды, Мощность всасывания 3000 Па, Площадь уборки до 150 м, Черный</t>
  </si>
  <si>
    <t>Аэрогриль Xiaomi Air Fryer Essential 6L Белый</t>
  </si>
  <si>
    <t>Однофазный прожектор Philips ST033T LED25/840 30W 220-240V I WB BK GM</t>
  </si>
  <si>
    <t>Картридж Europrint EPC-106R03396 (B7025/B7030)</t>
  </si>
  <si>
    <t>Картридж, Europrint, EPC-106R03396, Для принтеров Xerox VersaLink B7025/B7030/B7035, 31000 страниц.</t>
  </si>
  <si>
    <t>CF289A</t>
  </si>
  <si>
    <t>Картридж Europrint EPC-CF289A</t>
  </si>
  <si>
    <t>Картридж, Europrint, EPC-CF289A, Для принтеров HP LaserJet Enterprise MFP M528f/M528dn/528c/528z/M507n/M507dn/M507x/M507dng, 5 000 страниц (А4)</t>
  </si>
  <si>
    <t>CF289X</t>
  </si>
  <si>
    <t>Картридж Europrint EPC-CF289X</t>
  </si>
  <si>
    <t>Картридж, Europrint, EPC-CF289X, Для принтеров HP LaserJet Enterprise MFP M528f/M528dn/528c/528z/M507n/M507dn/M507x/M507dng, 10 000 страниц (А4)</t>
  </si>
  <si>
    <t>W1335A</t>
  </si>
  <si>
    <t>Картридж Europrint EPC-W1335A</t>
  </si>
  <si>
    <t>Картридж, Europrint, EPC-W1335A, Для принтеров HP LaserJet MFP M438n/M438dn/M438nda/M440n/M400nda/M442dn/M443nda, 7400 страниц</t>
  </si>
  <si>
    <t>W1335X</t>
  </si>
  <si>
    <t>Картридж Europrint EPC-W1335X</t>
  </si>
  <si>
    <t>Картридж, Europrint, EPC-W1335X, Для принтеров HP LaserJet MFP M438n/M438dn/M438nda/M440n/M400nda/M442dn/M443nda, 13700 страниц</t>
  </si>
  <si>
    <t>N-W1450A-G</t>
  </si>
  <si>
    <t>Картридж Europrint EPC-W1450A</t>
  </si>
  <si>
    <t>Картридж, Europrint, EPC-W1450A, Для принтеров HP LaserJet Pro 3003/MFP 3103, 1700 страниц</t>
  </si>
  <si>
    <t>N-W1450X</t>
  </si>
  <si>
    <t>Картридж Europrint EPC-W1450X</t>
  </si>
  <si>
    <t>Картридж, Europrint, EPC-W1450X, Для принтеров HP LaserJet Pro 3003/MFP 3103, 3800 страниц</t>
  </si>
  <si>
    <t>Z-W1500X-G</t>
  </si>
  <si>
    <t>Картридж Europrint EPC-W1500X</t>
  </si>
  <si>
    <t>Картридж, Europrint, EPC-W1500X, Для принтеров HP LaserJet M111/MFP M141, 2000 страниц (А4)</t>
  </si>
  <si>
    <t>N-W1540A</t>
  </si>
  <si>
    <t>Картридж Europrint EPC-W1540A</t>
  </si>
  <si>
    <t>Картридж, Europrint, EPC-W1540A, Для принтеров HP Laser Tank 1502/2502/250DW, MFP 1602/2602, 2500 страниц (А4)</t>
  </si>
  <si>
    <t>Z-W1510X-G-G2</t>
  </si>
  <si>
    <t>Картридж Europrint EPC-W1510X</t>
  </si>
  <si>
    <t>Картридж, Europrint, EPC-W1510X, Для принтеров HP LaserJet Pro 4003/4103, 9700 страниц (А4)</t>
  </si>
  <si>
    <t>CRG-070</t>
  </si>
  <si>
    <t>Картридж Europrint EPC-070</t>
  </si>
  <si>
    <t>Картридж, Europrint, EPC-070, Для принтеров Canon i-SENSYS LBP243/LBP246/MF465/MF463/MF461, 3000 страниц.</t>
  </si>
  <si>
    <t>CRG-070H</t>
  </si>
  <si>
    <t>Картридж Europrint EPC-070H</t>
  </si>
  <si>
    <t>CRG-071</t>
  </si>
  <si>
    <t>Картридж Europrint EPC-071</t>
  </si>
  <si>
    <t>CRG-071H</t>
  </si>
  <si>
    <t>Картридж Europrint EPC-071H</t>
  </si>
  <si>
    <t>CRG-056</t>
  </si>
  <si>
    <t>Картридж Europrint EPC-056</t>
  </si>
  <si>
    <t>CRG-056H</t>
  </si>
  <si>
    <t>Картридж Europrint EPC-056H</t>
  </si>
  <si>
    <t>CRG-057</t>
  </si>
  <si>
    <t>Картридж Europrint EPC-057</t>
  </si>
  <si>
    <t>CRG-057H</t>
  </si>
  <si>
    <t>Картридж Europrint EPC-057H</t>
  </si>
  <si>
    <t>Картридж, Europrint, EPC-057H, Для принтеров Canon i-SENSYS LBP223/226/228, MF443/446/449, 10000 страниц.</t>
  </si>
  <si>
    <t>N-CRG-067C</t>
  </si>
  <si>
    <t>Картридж Europrint EPC-067C</t>
  </si>
  <si>
    <t>Картридж, Europrint, EPC-067C, Синий, Для принтеров Canon MF654/MF656, i-Sensys MF651/MF657/MF655/LBP631/LBP633, imageCLASS MF653/LBP632/LBP633/MF652, 1250 страниц.</t>
  </si>
  <si>
    <t>N-CRG-067K</t>
  </si>
  <si>
    <t>Картридж Europrint EPC-067K</t>
  </si>
  <si>
    <t>Картридж, Europrint, EPC-067K, Чёрный, Для принтеров Canon MF654/MF656, i-Sensys MF651/MF657/MF655/LBP631/LBP633, imageCLASS MF653/LBP632/LBP633/MF652, 1350 страниц.</t>
  </si>
  <si>
    <t>N-CRG-067M</t>
  </si>
  <si>
    <t>Картридж Europrint EPC-067M</t>
  </si>
  <si>
    <t>Картридж, Europrint, EPC-067M, Пурпурный, Для принтеров Canon MF654/MF656, i-Sensys MF651/MF657/MF655/LBP631/LBP633, imageCLASS MF653/LBP632/LBP633/MF652, 1250 страниц.</t>
  </si>
  <si>
    <t>N-CRG-067Y</t>
  </si>
  <si>
    <t>Картридж Europrint EPC-067Y</t>
  </si>
  <si>
    <t>Картридж, Europrint, EPC-067Y, Жёлтый, Для принтеров Canon MF654/MF656, i-Sensys MF651/MF657/MF655/LBP631/LBP633, imageCLASS MF653/LBP632/LBP633/MF652, 1250 страниц.</t>
  </si>
  <si>
    <t>N-CRG-069C</t>
  </si>
  <si>
    <t>Картридж Europrint EPC-069C</t>
  </si>
  <si>
    <t>N-CRG-069K</t>
  </si>
  <si>
    <t>Картридж Europrint EPC-069K</t>
  </si>
  <si>
    <t>N-CRG-069M</t>
  </si>
  <si>
    <t>Картридж Europrint EPC-069M</t>
  </si>
  <si>
    <t>N-CRG-069Y</t>
  </si>
  <si>
    <t>Картридж Europrint EPC-069Y</t>
  </si>
  <si>
    <t>Toner T06</t>
  </si>
  <si>
    <t>Картридж Europrint EPC-T06</t>
  </si>
  <si>
    <t>Картридж, Europrint, EPC-T06, Для копиров Canon imageRUNNER 1643, 15000 страниц.</t>
  </si>
  <si>
    <t>N-DL-420</t>
  </si>
  <si>
    <t>Драм-картридж Europrint EPC-DL420</t>
  </si>
  <si>
    <t>Драм-картридж, Europrint, EPC-DL420, Для принтеров Pantum P3010/P3300/M6700/M7100/M6800/M7200/M7300, 12000 страниц (А4)</t>
  </si>
  <si>
    <t>N-TL-420H</t>
  </si>
  <si>
    <t>Картридж Europrint EPC-TL420H</t>
  </si>
  <si>
    <t>Картридж, Europrint, EPC-TL420H, Для принтеров Pantum P3010/P3300/M6700/M7100/M6800/M7200/M7300, 3000 страниц (А4)</t>
  </si>
  <si>
    <t>Смарт часы Xiaomi Watch 2 Titan Gray Case With White Leather Strap</t>
  </si>
  <si>
    <t>Смарт часы, Xiaomi, Watch 2, M2320W1 / BHR9306GL, Дисплей 1.43" AMOLED, Разрешение 466 x 466, Водонепроницаемые (5 АТМ), GPS+GLONASS, Galileo, BDS, QZSS, Батарея 495 мАч, Совместимость только с Android, Титаново-серый</t>
  </si>
  <si>
    <t>Внешний SSD диск Kingston 1TB XS1000 Красный</t>
  </si>
  <si>
    <t>Внешний SSD диск Kingston 2TB XS1000 Красный</t>
  </si>
  <si>
    <t>Блок питания, Formula V, FX-500, 500W, ATX, APFC, 20+4 pin, 4+4pin, 4*Sata, 3*Molex, 1*PCI-E 6+2 pin, Вентилятор 12см, Кабель питания, Чёрный</t>
  </si>
  <si>
    <t>Кулер с водяным охлаждением, 1STPLAYER, CC 240 BLACK, Intel: 115X/1366/2011/1700 и AMD: AM5/AM4/AM3/AM2/FM1/FM2/FM3, TDP 250W, 2*120мм, 800-2000 об/мин, 30dB(A), 71.18 CFM, 3-pin ARGB/4-pin ARGB, 27711927 мм, Чёрный</t>
  </si>
  <si>
    <t>Кулер с водяным охлаждением, 1STPLAYER, CC 360 BLACK, Intel: 115X/1366/2011/1700 и AMD: AM5/AM4/AM3/AM2/FM1/FM2/FM3, TDP 300W, 3*120мм, 800-2000 об/мин, 32.8dB(A), 71.1 CFM, 3-pin ARGB/4-pin ARGB, 27711927 мм, Чёрный</t>
  </si>
  <si>
    <t>Кулер с водяным охлаждением, 1STPLAYER, MOTHRA MT360 BLACK, Intel LGA: 775/115x/1200/1366/2011/2066 и AMD: AM4/AM3/AM2/FM1/FM2/FM3, TDP300W, 3*120мм, 800-2500 об/мин, 38.09дБ, 95.34 CFM, 3-pin ARGB/4-pin ARGB, 397 х 120 х 27 мм, Черный</t>
  </si>
  <si>
    <t>Кулер с водяным охлаждением, 1STPLAYER, TS2 360 BLACK, Intel: LGA1700/115x/1366/2011 и AMD: AM5/AM4/AM3/AM2/FM3/FM2/FM1, TDP 300W, 2*120мм, 800-1800 об/мин, 36.5дБ, 75.61 CFM, 3-pin ARGB/4-pin ARGB, 397*120*27 мм, Чёрный</t>
  </si>
  <si>
    <t>GLO-GMMK2-96-FOX-W</t>
  </si>
  <si>
    <t>Клавиатура Glorious GMMK2 Full Size White (GLO-GMMK2-96-FOX-W)</t>
  </si>
  <si>
    <t>Клавиатура, Glorious, GMMK2 Full Size, GLO-GMMK2-96-FOX-W, Игровая, Механические переключатели, Glorious Fox Linear Switches, RGB подсветка, Белый</t>
  </si>
  <si>
    <t>GLO-GMMK2-65-FOX-W</t>
  </si>
  <si>
    <t>Клавиатура Glorious GMMK2 Compact White (GLO-GMMK2-65-FOX-W)</t>
  </si>
  <si>
    <t>Клавиатура, Glorious, GMMK2 Compact, GLO-GMMK2-65-FOX-W, Игровая, Механические переключатели, Glorious Fox Linear Switches, RGB подсветка, Белый</t>
  </si>
  <si>
    <t>Наушники, Xiaomi, Type-C Earphones Black, M2413E1/BHR8930GL, 12.4 мм драйвер, Type-C, Длина кабеля 1250 мм, Громкость и многофункциональная клавиша, Черный</t>
  </si>
  <si>
    <t>Наушники, Xiaomi, Type-C Earphones White, M2413E1/BHR8931GL, 12.4 мм драйвер, Type-C, Длина кабеля 1250 мм, Громкость и многофункциональная клавиша, Белый</t>
  </si>
  <si>
    <t>Наушники, Redmi, Buds 6 Play, M2420E1/BHR8776GL, 57 mAh(наушники), 600 mAh(зарядный кейс), Время работы с одного заряда около 7,5 часов, Время работы с зарядным боксом 36 часов, 29,5*21,4*23,5мм (размер наушников), Зарядный порт Type-C, Время зарядки около 2 часов, Bluetooth 5.4, Вес 5,4 гр (наушники), 42гр (кейс и наушники), 61*50*24,6мм (зарядный кейс), Дальность беспроводного соединения 10м, Черный</t>
  </si>
  <si>
    <t>Наушники, Redmi, Buds 6 Play, M2420E1/BHR8773GL, 57 mAh(наушники), 600 mAh(зарядный кейс), Время работы с одного заряда около 7,5 часов, Время работы с зарядным боксом 36 часов, 29,5*21,4*23,5мм (размер наушников), Зарядный порт Type-C, Время зарядки около 2 часов, Bluetooth 5.4, Вес 5,4 гр (наушники), 42гр (кейс и наушники), 61*50*24,6мм (зарядный кейс), Дальность беспроводного соединения 10м, Белый</t>
  </si>
  <si>
    <t>Наушники, Redmi, Buds 6 Active Black, M2344E1/BHR8396GL, Bluetooth 5.4, 14,2-миллиметровый драйвер, Активное шумоподавление, 30 часов автономной работы, 6 часов на одном заряде, 37мАч (наушники), 475 мАч (зарядный кейс), Размер наушников 32*17,8*18,5мм, Type-C, Время зарядки 2 часа, Вес 4 гр (наушник)/35гр (общий вес), Размер зарядного кейса 49*48,6*23мм, Дальность действия соединения 10м, Черный</t>
  </si>
  <si>
    <t>Наушники, Redmi, Buds 6 Active White, M2344E1/BHR8391GL, Bluetooth 5.4, 14,2-миллиметровый драйвер, Активное шумоподавление, 30 часов автономной работы, 6 часов на одном заряде, 37мАч (наушники), 475 мАч (зарядный кейс), Размер наушников 32*17,8*18,5мм, Type-C, Время зарядки 2 часа, Вес 4 гр (наушник)/35гр (общий вес), Размер зарядного кейса 49*48,6*23мм, Дальность действия соединения 10м, Белый</t>
  </si>
  <si>
    <t>Наушники, Redmi, Buds 6 Active Pink, M2344E1/BHR8395GL, Bluetooth 5.4, 14,2-миллиметровый драйвер, Активное шумоподавление, 30 часов автономной работы, 6 часов на одном заряде, 37мАч (наушники), 475 мАч (зарядный кейс), Размер наушников 32*17,8*18,5мм, Type-C, Время зарядки 2 часа, Вес 4 гр (наушник)/35гр (общий вес), Размер зарядного кейса 49*48,6*23мм, Дальность действия соединения 10м, Розовый</t>
  </si>
  <si>
    <t>Наушники, Redmi, Buds 6 Active Blue, M2344E1/BHR8394GL, Bluetooth 5.4, 14,2-миллиметровый драйвер, Активное шумоподавление, 30 часов автономной работы, 6 часов на одном заряде, 37мАч (наушники), 475 мАч (зарядный кейс), Размер наушников 32*17,8*18,5мм, Type-C, Время зарядки 2 часа, Вес 4 гр (наушник)/35гр (общий вес), Размер зарядного кейса 49*48,6*23мм, Дальность действия соединения 10м, Голубой</t>
  </si>
  <si>
    <t>UB-AA2200-PBH2</t>
  </si>
  <si>
    <t>Аккумулятор CAMELION Lithium UB-AA2200-PBH2 2шт (перезаряжаемые от USB)</t>
  </si>
  <si>
    <t>Аккумулятор, CAMELION, UB-AA2200-PBH2, Lithium, 2шт (перезаряжаемые от USB), AA, 1,5V, 2200 мАч, в пластиковом кейсе</t>
  </si>
  <si>
    <t>UB-AAA650-PBH2</t>
  </si>
  <si>
    <t>Аккумулятор CAMELION Lithium UB-AAA650-PBH2 2шт (перезаряжаемые от USB)</t>
  </si>
  <si>
    <t>Аккумулятор, CAMELION, UB-AAA650-PBH2, Lithium, 2шт (перезаряжаемые от USB), AAA, 1,5V, 650 мАч, в пластиковом кейсе</t>
  </si>
  <si>
    <t>&gt;208</t>
  </si>
  <si>
    <t>Замок электромагнитный, Dahua, DHI-ASF180A, 140mm x 33mm x 13mm, 12 VDC, используется с уголком DHI-ASF180L</t>
  </si>
  <si>
    <t>Уголок для магнитного замка, Dahua, DHI-ASF180L, L адаптер для крепления замка на дверную раму, для замка DHI-ASF180A</t>
  </si>
  <si>
    <t>Замок электромагнитный, Dahua, DHI-ASF500A, Сила удержания — 500 кг, используется с уголком ASF500L</t>
  </si>
  <si>
    <t>Уголок для магнитного замка, Dahua, ASF500L, L адаптер для крепления замка на дверную раму для DHI-ASF500A</t>
  </si>
  <si>
    <t>Рюкзак Xiaomi Roll Top Casual Backpack GL</t>
  </si>
  <si>
    <t>Рюкзак, Xiaomi, Roll Top Casual Backpack GL, Полиуретан + Полиэстер, 290  170  430 мм, Вес около 840г, Объем около 23л, Вмещает ноутбук 15,6 дюймов, Серый</t>
  </si>
  <si>
    <t>BHR9177GL</t>
  </si>
  <si>
    <t>Рюкзак Xiaomi Business Backpack GL</t>
  </si>
  <si>
    <t>Рюкзак, Xiaomi, Business Backpack GL, BHR9177GL, Полиэстер, 500*335*180мм, Ориентировочный вес 1100гр, Объем 30л, Черный</t>
  </si>
  <si>
    <t>Чемодан Xiaomi Luggage Classic Pro 28" Grey</t>
  </si>
  <si>
    <t>Чемодан Xiaomi Luggage Classic Pro 26" Black</t>
  </si>
  <si>
    <t>Чемодан Xiaomi Luggage Classic Pro 24" Grey</t>
  </si>
  <si>
    <t>Чемодан Xiaomi Luggage Classic Pro 24" Black</t>
  </si>
  <si>
    <t>BHR8603GL</t>
  </si>
  <si>
    <t>Чемодан Xiaomi Front Pocket Carry-on Luggage 20"</t>
  </si>
  <si>
    <t>Чемодан, Xiaomi, Front Pocket Carry-on Luggage 20", BHR8767GL, Поликарбонат, 364*255*565мм, Вес 3,5кг, Объем 38 литров, Черный</t>
  </si>
  <si>
    <t>BHR9079GL</t>
  </si>
  <si>
    <t>Чемодан Xiaomi Aluminum Frame Luggage 26"</t>
  </si>
  <si>
    <t>Чемодан, Xiaomi, Aluminum Frame Luggage 26", BHR9079GL, Поликарбонат, 660*445*290мм, 5,5 кг, Серебристый</t>
  </si>
  <si>
    <t>BHR9078GL</t>
  </si>
  <si>
    <t>Чемодан Xiaomi Aluminum Frame Luggage 24"</t>
  </si>
  <si>
    <t>Чемодан, Xiaomi, Aluminum Frame Luggage 24", BHR9078GL, Поликарбонат, 615*415*260 мм, 4,8 кг, Серебристый</t>
  </si>
  <si>
    <t>Чемодан Xiaomi Aluminum Frame Luggage 20"</t>
  </si>
  <si>
    <t>MFB05M0-1</t>
  </si>
  <si>
    <t>Рисоварка Xiaomi Multifunctional Rice Cooker 1.5L</t>
  </si>
  <si>
    <t>Рисоварка, Xiaomi, Smart Multifunctional Rice Cooker, (BHR9016EU)</t>
  </si>
  <si>
    <t>F5002/C01000534</t>
  </si>
  <si>
    <t>Зубная электрощетка, Oclean, Flow, C01000307/F5002/C01000534, 38000 об/мин, 180 дней в режиме ожидания, 5 режимов чистки на ваш выбор, 2-минутный таймер и 30-секундное напоминание, до 180 дней на одном заряде, Аккумулятор 2500мАч, Вес 200гр, IPX7, USB Type-C, Белый</t>
  </si>
  <si>
    <t>ZMNFJ01YMEU</t>
  </si>
  <si>
    <t>Настольный обогреватель Xiaomi Desktop Heater Белый</t>
  </si>
  <si>
    <t>Настольный обогреватель, Xiaomi, Desktop Heater / ZMNFJ01YMEU / BHR8940EU, 600 Вт, Угол поворота 45 градусов, Белый</t>
  </si>
  <si>
    <t>LSNFJ03ZMEU</t>
  </si>
  <si>
    <t>Обогреватель Xiaomi Fan Heater Белый</t>
  </si>
  <si>
    <t>Обогреватель, Xiaomi, Fan Heater / LSNFJ03ZMEU / BHR8228EU, 2000 Вт, Угол поворота 70 градусов, Белый</t>
  </si>
  <si>
    <t>RS915</t>
  </si>
  <si>
    <t>Cветодиодная лента CAMELION RS915-CBH</t>
  </si>
  <si>
    <t>Cветодиодная лента, CAMELION, RS915-CBH</t>
  </si>
  <si>
    <t>RS916</t>
  </si>
  <si>
    <t>Cветодиодная лента CAMELION RS916-CBH</t>
  </si>
  <si>
    <t>Cветодиодная лента, CAMELION, RS916-CBH</t>
  </si>
  <si>
    <t>Провод ШВВП 2х0.75 ГОСТ (100)</t>
  </si>
  <si>
    <t>Провод, ШВВП, 2х0.75, ГОСТ (100)</t>
  </si>
  <si>
    <t>&gt;800</t>
  </si>
  <si>
    <t>E-Bike-X</t>
  </si>
  <si>
    <t>Электровелосипед Joieem E-Bike-X 27.5 Matte Black</t>
  </si>
  <si>
    <t>Электровелосипед, Joieem, E-Bike-X, 27.5 Matt Matte Black, 250 Вт, макс. скорость 25 км/ч., макс. нагрузка 150 кг, шины 700*40С, влагозащита IPX5, мотор 250 Вт, Черный</t>
  </si>
  <si>
    <t>Струйный картридж Canon PG-445XL</t>
  </si>
  <si>
    <t>Игровое компьютерное кресло, DX Racer, GC/LHE23LTA/N, Hammer series, Грузоподъемность рек: 115 кг, Рекомендуемый рост: 190 см. Эко-кожа PU, Металлическая основа кресла, Механизм качания: топ-ган, Нейлоновые колеса,Черный</t>
  </si>
  <si>
    <t>Игровое компьютерное кресло, DX Racer, GC/LHE23LTA/NR, Hammer series, Грузоподъемность рек: 115 кг, Рекомендуемый рост: 190 см. Эко-кожа PU, Металлическая основа кресла, Механизм качания: топ-ган, Нейлоновые колеса,Черно-красный</t>
  </si>
  <si>
    <t>Игровое компьютерное кресло, DX Racer, GC/LHE23LTA/NY, Hammer series, Грузоподъемность рек: 115 кг, Рекомендуемый рост: 190 см. Эко-кожа PU, Металлическая основа кресла, Механизм качания: Топ-ган, Нейлоновые колеса,Черно-желтый</t>
  </si>
  <si>
    <t>Игровое компьютерное кресло, DX Racer, GC/LHE23LTA/SITBETTERGAMELONGER, Hammer series, Грузоподъемность рек: 115 кг, Рекомендуемый рост: 190 см. Эко-кожа PU, Металлическая основа кресла, Механизм качания: топ-ган, Нейлоновые колеса,Черно-белый</t>
  </si>
  <si>
    <t>M2341E1</t>
  </si>
  <si>
    <t>Наушники Xiaomi Buds 5 Graphite Black</t>
  </si>
  <si>
    <t>Наушники, Xiaomi, Buds 5 Graphite Black, BHR8118GL, M2341E1, 35mAh(наушники), 480mAh(зарядный кейс), Время работы наушников с одного заряда до 6 часов, Время работы с кейсом до 30 часов, Type-C, Время заряда 2 часа, Bluetooth 5.4, Вес 4,2 гр, Дальность дествия 10м, Черный</t>
  </si>
  <si>
    <t>Наушники Xiaomi Buds 5 Ceramic White</t>
  </si>
  <si>
    <t>Наушники, Xiaomi, Buds 5 Ceramic White, BHR8117GL, M2341E1, 35mAh(наушники), 480mAh(зарядный кейс), Время работы наушников с одного заряда до 6 часов, Время работы с кейсом до 30 часов, Type-C, Время заряда 2 часа, Bluetooth 5.4, Вес 4,2 гр, Дальность дествия 10м, Белый</t>
  </si>
  <si>
    <t>RTP-700</t>
  </si>
  <si>
    <t>Графический планшет Huion RTP-700</t>
  </si>
  <si>
    <t>Графический планшет, Huion, RTP-700, Цифровая ручка:PW400,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Rate:300PPS, Точность:±0.3mm, Клавиш:6, Черный</t>
  </si>
  <si>
    <t>H420X</t>
  </si>
  <si>
    <t>Графический планшет Huion H420X</t>
  </si>
  <si>
    <t>Графический планшет, Huion, H420X, Цифровая ручка:PW100, Технология пера:Пассивный электромагнитный резонанс (перо без батареи), Разрешение пера:5080 LPI, Чувствительность к давлению:8192уровня, Поддержка наклона:-, Чувствительная высота:10mm, Report Rate:300PPS, Точность:±0.3mm, черный</t>
  </si>
  <si>
    <t>GS1333</t>
  </si>
  <si>
    <t>Графический планшет Huion Kamvas 13 Gen 3 (GS1333)</t>
  </si>
  <si>
    <t>Графический планшет, Huion, Kamvas 13 Gen 3 (GS1333), Цифровая ручка:PW517,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Rate:266PPS, Точность:±0.5mmCenter ±3mmCorner, Клавиши:8 , черный</t>
  </si>
  <si>
    <t>GT2701</t>
  </si>
  <si>
    <t>Графический планшет Huion Kamvas Pro 27 (GT2701)</t>
  </si>
  <si>
    <t>Графический планшет/монитор, Huion, Kamvas Pro 27 (GT2701), Цифровая ручка:PW600/PW600S, Технология пера:PenTech 4.0, Разрешение пера:5080LPI, Чувствительность к давлению:16384 уровня, Поддержка наклона:±60°, Чувствительная высота:8 ммцентр, Report Rate:260PPS, Точность:±0.3 ммЦентр ±1ммугол, черный</t>
  </si>
  <si>
    <t>GT1902</t>
  </si>
  <si>
    <t>Графический планшет Huion Kamvas Pro 19 (GT1902)</t>
  </si>
  <si>
    <t>Графический планшет/монитор, Huion, Kamvas Pro 19 (GT1902), Цифровая ручка:PW600/PW600S, Технология пера:PenTech 4.0, Разрешение пера:5080 LPI, Чувствительность к давлению:16384уровня, Поддержка наклона:±60°, Чувствительная высота:10mm, Report Rate:260PPS, Точность:±0.3mmЦентр ±1mmУгол, серый</t>
  </si>
  <si>
    <t>GT-116</t>
  </si>
  <si>
    <t>Графический планшет Huion Kamvas Pro 12 (GT-116)</t>
  </si>
  <si>
    <t>Графический планшет/монитор, Huion, Kamvas Pro 12 (GT-116), Цифровая ручка:PW507, Технология пера:Пассивный электромагнитный резонанс (перо без батареи), Разрешение пера:5080 LPI, Чувствительность к давлению:8192 уровня, Поддержка наклона:±60°, Чувствительная высота:10mm, Report Rate:266PPS, Точность:±0.5mmЦентр ±3mmУгол, Клавиши:4, черный</t>
  </si>
  <si>
    <t>H951P</t>
  </si>
  <si>
    <t>Графический планшет Huion Inspiroy 2 M (H951P)</t>
  </si>
  <si>
    <t>Графический планшет, Huion, H951P, Цифровая ручка:PW110, Технология пера:EMR без батареек, Разрешение пера:5080 LPI, Чувствительность к давлению:8192 уровней, Поддержка наклона:±60°, Чувствительная высота:10 мм, Report Rate:&gt;260PPS, Точность:±0,3 мм, Клавиш:8, чёрный</t>
  </si>
  <si>
    <t>H641P-K</t>
  </si>
  <si>
    <t>Графический планшет Huion Inspiroy 2 S BLACK (H641P-K)</t>
  </si>
  <si>
    <t>Графический планшет Huion Inspiroy 2 S BLACK (H641P-K), Перо: PW110, Технология: Электромагнитный резонанс, Разрешение: 5080 LPI, Нажим: 8192 уровня, Наклон пера: -, Максимальная высота работы пера: 10 мм, Скорость отклика:260PPS, Точность: ±0.3mm, Экспресс клавиши: 6, черный</t>
  </si>
  <si>
    <t>H641P-P</t>
  </si>
  <si>
    <t>Графический планшет Huion Inspiroy 2 S PINK (H641P-P)</t>
  </si>
  <si>
    <t>Графический планшет, Huion, H641P-P, Перо: PW110, Технология: Электромагнитный резонанс, Разрешение: 5080 LPI, Нажим: 8192 уровня, Наклон пера: -, Максимальная высота работы пера: 10 мм, Скорость отклика:260PPS, Точность: ±0.3mm, Экспресс клавиши: 6, розовый</t>
  </si>
  <si>
    <t>Q630M</t>
  </si>
  <si>
    <t>Графический планшет Huion Q630M</t>
  </si>
  <si>
    <t>Графический планшет, Huion, Q630M</t>
  </si>
  <si>
    <t>G930L</t>
  </si>
  <si>
    <t>Графический планшет Huion G930L</t>
  </si>
  <si>
    <t>Графический планшет, Huion, G930L, Цифровая ручка:PW517, Технология пера:Пассивный электромагнитный резонанс, Разрешение пера:5080 LPI, Чувствительность к давлению:8192уровня, Поддержка наклона:±60°, Чувствительная высота:10mm, Report Rate:&gt;300PPS,Точность:±0.3mm, Клавиш:6, Емкость батареи:2500mAh, Черный</t>
  </si>
  <si>
    <t>Deco Fun L BK</t>
  </si>
  <si>
    <t>Графический планшет XP-Pen Deco Fun L BK</t>
  </si>
  <si>
    <t>Графический планшет, XP-Pen, Deco Fun L BK, Разрешение 5080 lpi, Чувствительность к нажатию 8192, Интерфейс USB-C, Рабочая область 10"х6.27", Чёрный</t>
  </si>
  <si>
    <t>RTM-500</t>
  </si>
  <si>
    <t>Графический планшет Huion RTM-500</t>
  </si>
  <si>
    <t>Графический планшет, Huion, RTM-500, Цифровая ручка:PW400,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Rate:300PPS, Точность:±0.3mm, Клавиш:4, Черный</t>
  </si>
  <si>
    <t>RTS-300</t>
  </si>
  <si>
    <t>Графический планшет Huion RTS-300</t>
  </si>
  <si>
    <t>Графический планшет, Huion, RTS-300, Цифровая ручка:PW400,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Rate:300PPS, Точность:±0.3mm, Клавиш:6, Черный</t>
  </si>
  <si>
    <t>RTE-100</t>
  </si>
  <si>
    <t>Графический планшет Huion RTE-100</t>
  </si>
  <si>
    <t>Графический планшет, Huion, RTE-100, Цифровая ручка:PW400, Технология пера:Пассивный электромагнитный резонанс (перо без батареи), Разрешение пера:5080 LPI, Чувствительность к давлению:8192уровня, Поддержка наклона:-, Чувствительная высота:10mm, Report Rate:300PPS, Точность:±0.3mm, Клавиш:4, Черный</t>
  </si>
  <si>
    <t>H610X</t>
  </si>
  <si>
    <t>Графический планшет Huion H610X</t>
  </si>
  <si>
    <t>Графический планшет, Huion, H610X, Цифровая ручка:PW100,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Rate:220PPS, Точность:±0.3mm, Клавиш:8, Черный</t>
  </si>
  <si>
    <t>H580X</t>
  </si>
  <si>
    <t>Графический планшет Huion H580X</t>
  </si>
  <si>
    <t>Графический планшет, Huion, H580X, Цифровая ручка:PW100,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Rate:220PPS, Точность:±0.3mm, Клавиш:8, Черный</t>
  </si>
  <si>
    <t>KD200</t>
  </si>
  <si>
    <t>Графический планшет Huion KD200</t>
  </si>
  <si>
    <t>Графический планшет, Huion, KD200, Перо: PW517, Технология: Электромагнитный резонанс, Нажим: 8192 уровня, Разрешение: 5080 LPI, Наклон пера: ±60°, Максимальная высота работы пера: 10 мм, Скорость отклика: 220PPS, Точность: ±0,3 м, Клавиш: 28, Серый металлик</t>
  </si>
  <si>
    <t>WH1409 V2</t>
  </si>
  <si>
    <t>Графический планшет Huion WH1409 V2</t>
  </si>
  <si>
    <t>Графический планшет, Huion, WH1409 V2, Разрешение 5080 lpi, Чувствительность к нажатию 8192, Интерфейс беспроводной, Рабочая область 350*238 мм. (13.8"х8.6"), Чёрный</t>
  </si>
  <si>
    <t>Star G960S PLUS</t>
  </si>
  <si>
    <t>Графический планшет XP-Pen Star G960S PLUS</t>
  </si>
  <si>
    <t>Графический планшет, XP-Pen, Star G960S PLUS, Разрешение 5080 lpi, Чувствительность к нажатию 8192, Интерфейс USB, Рабочая область 9"х6" (228,8 x 152,6 мм), Перо Безбатарейный стилус PH2 (с цифровым ластиком), Чёрный</t>
  </si>
  <si>
    <t>Батарея аварийного питания кэш-памяти, LSI, CVPM02</t>
  </si>
  <si>
    <t>Батарея аварийного питания кэш-памяти, LSI, CVPM05</t>
  </si>
  <si>
    <t>Коммутатор, BDCOM, S1500-8P2G, Неуправляемый, 8 портов PoE+ 10/100/1000M 802.3af/at, 2 порта 10/100/1000M, общ РоЕ (110 Вт), Настольный</t>
  </si>
  <si>
    <t>Розетка 1xRJ45 Cat.6 Legrand Mosaic 2 поста</t>
  </si>
  <si>
    <t>Розетка Mosaic, Legrand, 076564, 1xRJ45 Cat.6, 2 поста, Белый</t>
  </si>
  <si>
    <t>Модуль управления кондиционером Competition R86B</t>
  </si>
  <si>
    <t>Модуль управления кондиционером, Competition, R86B</t>
  </si>
  <si>
    <t>Детская коляска Bebehoo ST201 Gray</t>
  </si>
  <si>
    <t>Детская коляска, Bebehoo, ST201, Прогулочная, Складная конструкция, Система поглощения ударов, Максимальная нагрузка 15 кг, Серый</t>
  </si>
  <si>
    <t>Детская коляска Bebehoo ST201 Green</t>
  </si>
  <si>
    <t>Детская коляска, Bebehoo, ST201, Прогулочная, Складная конструкция, Система поглощения ударов, Максимальная нагрузка 15 кг, Зеленый</t>
  </si>
  <si>
    <t>КТ-105</t>
  </si>
  <si>
    <t>Индукционная плитка Kitfort КТ-105</t>
  </si>
  <si>
    <t>Индукционная плитка, Kitfort, КТ-105, 2 конфорки, 7 автоматических программ, Сенсорное управление, Стеклокерамика, Диаметр дна посуды 12-26 см, Таймер 24ч, Мощность 2000 Вт, Черный</t>
  </si>
  <si>
    <t>КТ-1102-1</t>
  </si>
  <si>
    <t>Соковыжималка шнековая Kitfort КТ-1102-1 оранжевая</t>
  </si>
  <si>
    <t>C01000665</t>
  </si>
  <si>
    <t>Зубная электрощетка Oclean Х Lite Синий</t>
  </si>
  <si>
    <t>Зубная электрощетка, Oclean, X Lite, C01000665, Синий</t>
  </si>
  <si>
    <t>C01000664</t>
  </si>
  <si>
    <t>Зубная электрощетка Oclean Х Lite Серый</t>
  </si>
  <si>
    <t>Зубная электрощетка, Oclean, X Lite, C01000664, Серый</t>
  </si>
  <si>
    <t>C02000059</t>
  </si>
  <si>
    <t>Ирригатор Oclean Oral Irrigator А10 Зеленый</t>
  </si>
  <si>
    <t>Ирригатор, Oclean, Oral Irrigator А10, C02000059, Зеленый</t>
  </si>
  <si>
    <t>C02000058</t>
  </si>
  <si>
    <t>Ирригатор Oclean Oral Irrigator А10 Белый</t>
  </si>
  <si>
    <t>Ирригатор, Oclean, Oral Irrigator А10, C02000058, Белый/Серый</t>
  </si>
  <si>
    <t>С05000011</t>
  </si>
  <si>
    <t>Сменные насадки для ирригатора Oclean N20 Прозрачный</t>
  </si>
  <si>
    <t>Сменные насадки для ирригатора, Oclean, N20, С05000011, Совместимость ирригатор Oclean А10, Пластик, Прозрачный</t>
  </si>
  <si>
    <t>C04000356</t>
  </si>
  <si>
    <t>Сменные зубные щетки Oclean P1K1 (2-pk) Синий</t>
  </si>
  <si>
    <t>Сменные зубные щетки, Oclean, P1K1 (2-pk), C04000356, Для Oclean Ease, Синий</t>
  </si>
  <si>
    <t>С04000251</t>
  </si>
  <si>
    <t>Сменные зубные щетки Oclean Ultra Clean Brush Head UC01 (2-pk) Зеленый</t>
  </si>
  <si>
    <t>Сменные зубные щетки, Oclean, Ultra Clean Brush Head (2-pk) , С04000251, UC01, 2 шт в упаковке, Зеленый</t>
  </si>
  <si>
    <t>С04000254</t>
  </si>
  <si>
    <t>Сменные зубные щетки Oclean Ultra Clean Brush Head UC02 (2-pk) Черный</t>
  </si>
  <si>
    <t>Сменные зубные щетки, Oclean, Ultra Clean Brush Head (2-pk) , С04000254, UC02, 2 шт в упаковке, Черный</t>
  </si>
  <si>
    <t>С04000252</t>
  </si>
  <si>
    <t>Сменные зубные щетки Oclean Ultra White Brush Head UW01 (2-pk) Зеленый</t>
  </si>
  <si>
    <t>Сменные зубные щетки, Oclean, Ultral White Brush Head (2-pk) , С04000252, UW01, 2 шт в упаковке, Зеленый</t>
  </si>
  <si>
    <t>С04000255</t>
  </si>
  <si>
    <t>Сменные зубные щетки Oclean Ultra White Brush Head UW02 (2-pk) Черный</t>
  </si>
  <si>
    <t>Сменные зубные щетки, Oclean, Ultral White Brush Head (2-pk) , С04000255, UW02, 2 шт в упаковке, Черный</t>
  </si>
  <si>
    <t>С04000253</t>
  </si>
  <si>
    <t>Сменные зубные щетки Oclean Ultra Gum Care Brush Head UG01 (2-pk) Зеленый</t>
  </si>
  <si>
    <t>Сменные зубные щетки, Oclean, Ultra Gum Care Brush Head (2-pk) , С04000253, UG01, 2 шт в упаковке, Зеленый</t>
  </si>
  <si>
    <t>С04000256</t>
  </si>
  <si>
    <t>Сменные зубные щетки Oclean Ultra Gum Care Brush Head UG02 (2-pk) Черный</t>
  </si>
  <si>
    <t>Сменные зубные щетки, Oclean, Ultra Gum Care Brush Head (2-pk) , С04000256, UG02, 2 шт в упаковке, Черный</t>
  </si>
  <si>
    <t>Картридж Europrint EPC-106R03585 (B400/405)</t>
  </si>
  <si>
    <t>R-XR-101R00554</t>
  </si>
  <si>
    <t>Драм-картридж Europrint EPC-101R00554 (B400/405)</t>
  </si>
  <si>
    <t>W2030A</t>
  </si>
  <si>
    <t>W2032A</t>
  </si>
  <si>
    <t>W2033A</t>
  </si>
  <si>
    <t>W1360A-D</t>
  </si>
  <si>
    <t>CF256A</t>
  </si>
  <si>
    <t>W2031A</t>
  </si>
  <si>
    <t>N-CE740A</t>
  </si>
  <si>
    <t>Картридж, Europrint, EPC-CE740A, Чёрный, Для принтеров HP Color LaserJet CP5220/CP5225, 7000 страниц.</t>
  </si>
  <si>
    <t>N-CE741A</t>
  </si>
  <si>
    <t>Картридж, Europrint, EPC-CE741A, Синий, Для принтеров HP Color LaserJet CP5220/CP5225, 7300 страниц.</t>
  </si>
  <si>
    <t>N-CE742A</t>
  </si>
  <si>
    <t>Картридж, Europrint, EPC-CE742A, Жёлтый, Для принтеров HP Color LaserJet CP5220/CP5225, 7300 страниц.</t>
  </si>
  <si>
    <t>N-CE743A</t>
  </si>
  <si>
    <t>Картридж, Europrint, EPC-CE743A, Пурпурный, Для принтеров HP Color LaserJet CP5220/CP5225, 7300 страниц.</t>
  </si>
  <si>
    <t>SCX-4200D3</t>
  </si>
  <si>
    <t>Смарт часы Redmi Watch 5 Lite Light Gold</t>
  </si>
  <si>
    <t>Смарт часы, Xiaomi, Redmi Watch 5 Lite, M2352W1 / BHR8791GL, Дисплей 1.96" AMOLED, Разрешение 410 x 502, Водонепроницаемые (5 АТМ), Батарея 289 мАч, Вес 37 гр, Золотистый</t>
  </si>
  <si>
    <t>F5-5600J3036D16GX2-FX5</t>
  </si>
  <si>
    <t>Комплект модулей памяти G.SKILL Flare X5 F5-5600J3036D16GX2-FX5 DDR5 32GB (Kit 2x16GB) 5600MHz</t>
  </si>
  <si>
    <t>Компьютерный корпус, Deepcool, WAVE 2 DP-MATX-DPWAVE2, Mini-ITX/Micro ATX, USB 3.0/2.0, HD-Audio+Mic, Высота процессорного кулера до 140мм, Длина VGA до 340мм, 1*5.25"/ 2*3.5"/3*2.5", Толщина 0,5мм, 387x175x353,5мм, Без Б/П, Чёрный</t>
  </si>
  <si>
    <t>Компьютерный корпус, Cougar, Duoface Pro RGB CGR-5AD1B-RGB, CEB/ATX/Micro ATX/Mini ITX, USB 1*Type C/2*3.0/1*2.0, HD-Audio+Mic, Кулер 3*12см ARGB/1*12см ARGB, Высота процессорного кулера до 190 мм, Длина VGA до 390мм, 2*3.5"/2*2.5", Толщина 0,6мм, 496x240x465мм, Без Б/П, Чёрный</t>
  </si>
  <si>
    <t>Наушники Xiaomi Buds 5 Titan Gray</t>
  </si>
  <si>
    <t>Наушники, Xiaomi, Buds 5 Titan Gray, BHR8116GL, M2341E1, 35mAh(наушники), 480mAh(зарядный кейс), Время работы наушников с одного заряда до 6 часов, Время работы с кейсом до 30 часов, Type-C, Время заряда 2 часа, Bluetooth 5.4, Вес 4,2 гр, Дальность дествия 10м, Серый</t>
  </si>
  <si>
    <t>Беспроводной повторитель, D-Link, DAP-1610/ACR/A2A, IEEE 802.11a/b/g/n/ac, AC1200, 5 ГГц: до 867 Мбит/с,2,4 ГГц: до 300 Мбит/с, WPS, Порт LAN 10/100BASE-TX</t>
  </si>
  <si>
    <t>Ретранслятор Xiaomi WiFi Range Extender N300 RU RD10M</t>
  </si>
  <si>
    <t>Ретранслятор, Xiaomi, WiFi Range Extender N300 RU, RD10M, 802.11b/g/n, Режим усилителя сигнала, режим точки доступа, 2 Внешних антенны, скорость передачи 2,4 ГГц: 300 Мбит/с</t>
  </si>
  <si>
    <t>Усилитель Wi-Fi сигнала, TP-Link, RE300, 5 ГГц: до 867 Мбит/с,2,4 ГГц: до 300 Мбит/с,AC1200 Mesh усилитель Wi-Fi сигнала</t>
  </si>
  <si>
    <t>Усилитель Wi-Fi сигнала, TP-Link, RE450, АС1750 Мбит/с, 1 порт Ethernet 10/100/1000 Мбит/с (RJ45), 5 ГГц: До 1300 Мбит/, 2,4 ГГц: До 450 Мбит/с</t>
  </si>
  <si>
    <t>Муфта оптическая, А-Оптик, АО-FOSC-400A4-96F, до 96 волокон, тупиковая</t>
  </si>
  <si>
    <t>DHI-DSSPro8-Retail-Module-Lice</t>
  </si>
  <si>
    <t>Программное обеспечение-лицензия DHI-DSSPro8-Retail-Module-License</t>
  </si>
  <si>
    <t>Программное обеспечение-лицензия, Dahua, DHI-DSSPro8-Retail-Module-License, Управление устройством, Воспроизведение видео в реальном времени</t>
  </si>
  <si>
    <t>Чемодан Xiaomi Luggage Classic Pro 20" Grey</t>
  </si>
  <si>
    <t>Чемодан Xiaomi Luggage Classic Pro 26" Grey</t>
  </si>
  <si>
    <t>Чемодан Xiaomi Luggage Classic Pro 28" Black</t>
  </si>
  <si>
    <t>Чемодан Xiaomi Luggage Classic Pro 20" Black</t>
  </si>
  <si>
    <t>LH65QMCEBGCXCI</t>
  </si>
  <si>
    <t>Профессиональный дисплей Samsung QM65C 65"</t>
  </si>
  <si>
    <t>Профессиональный дисплей, Samsung, QM65C, 65", LH65QMCEBGCXCI, 4K, 500 кд/м, 4.000:1, чёрный</t>
  </si>
  <si>
    <t>LVS02-446FW</t>
  </si>
  <si>
    <t>Стойка мобильная Brateck LVS02-446FW для видеостен</t>
  </si>
  <si>
    <t>Стойка мобильная для видеостен, Brateck, LVS02-446FW, 45"-55", Макс. нагрузка - 50 кг (каждая), Высота 2135 мм., Угол поворота до +/-2°, Серебристый</t>
  </si>
  <si>
    <t>5456C020AA</t>
  </si>
  <si>
    <t>Цветной лазерный принтер Canon I-S LBP673CDW</t>
  </si>
  <si>
    <t>2455C003AA</t>
  </si>
  <si>
    <t>Зап. часть Рулонный блок Canon Roll Unit RU-42 (2455C003AA)</t>
  </si>
  <si>
    <t>Зап. часть Рулонный блок, Canon, Roll Unit RU-42, 2455C003AA, для моделей imagePROGRAF TX-4000, TX-4100</t>
  </si>
  <si>
    <t>IP-камера, TP-Link, Tapo C500, 1920x1080,WI-FI, ИК подсветка 30м, поворотная, уличная, IP65, 802.11 b/g/n, microSD</t>
  </si>
  <si>
    <t>B402HW</t>
  </si>
  <si>
    <t>1.198-620.0/1.198-630.0</t>
  </si>
  <si>
    <t>Аккумуляторный пылесос, KARCHER, VC 4 Cordless myHome 1.198-620.0/1.198-630.0, 21,6 В, время работы 30 мин, объём контейнера 650 мл</t>
  </si>
  <si>
    <t>D102GL</t>
  </si>
  <si>
    <t>Робот-пылесос Xiaomi Robot Vacuum X20 Pro Белый (в комплекте с зарядной станцией D102-JZEU)</t>
  </si>
  <si>
    <t>Робот-пылесос, Xiaomi, Robot Vacuum X20 Pro/C102 (BHR8859EU), в комплекте с зарядной станцией D102-JZEU - автоматическая самоочистка самоопорожнение самосушка и наполнение водой, LDS навигация, Функция влажной уборки, Аккумулятор 5200 мАч, 6000 Па, Белый</t>
  </si>
  <si>
    <t>C108</t>
  </si>
  <si>
    <t>Робот-пылесос Xiaomi Robot Vacuum E5 Белый</t>
  </si>
  <si>
    <t>Робот-пылесос, Xiaomi, Robot Vacuum E5/C108 (BHR7969EU), Гироскоп навигация, Функция влажной уборки, Аккумулятор 2600 мАч, 2000 Па, Белый</t>
  </si>
  <si>
    <t>Аэрогриль, Xiaomi, Smart Air Fryer 6.5L (MAF10 /BHR7358EU), Объем чаши 6.5 л, Мощность 1800 Вт, Диапазон температуры 40°-220°, Конвекционный нагрев на 360, OLED дисплей, Поддержание температуры, Управление через приложение, Белый</t>
  </si>
  <si>
    <t>Аэрогриль, Xiaomi, Smart Air Fryer 6.5L (MAF10 /BHR7357EU), Объем чаши 6.5 л, Мощность 1800 Вт, Диапазон температуры 40°-220°, Конвекционный нагрев на 360, OLED дисплей, Поддержание температуры, Управление через приложение, Черный</t>
  </si>
  <si>
    <t>MJJYSH01-A</t>
  </si>
  <si>
    <t>Чайник электрический, Xiaomi, Electric Kettle 2 / MJJYSH01-A / BHR9107EU, Удобный замок крышки, Белый</t>
  </si>
  <si>
    <t>Лампа Philips Ecohome LED Bulb 15W 1450lm E27 865 RCA</t>
  </si>
  <si>
    <t>Лампа, Philips, LED Bulb 15W-1450lm-E27-865-RCA, Ecohome, Мощность 15Вт, Светолой поток 1450Лм, Цоколь E27, Индекс цветопередачи 80CRI, Температура 6500К, Холодный</t>
  </si>
  <si>
    <t>Светильник Xiaomi Night Light 3 GL</t>
  </si>
  <si>
    <t>MJTD06YL</t>
  </si>
  <si>
    <t>Настольная лампа Xiaomi LED Desk Lamp 2</t>
  </si>
  <si>
    <t>MJTD05YL</t>
  </si>
  <si>
    <t>Настольная лампа Xiaomi Flexible Rechargeable Lamp GL</t>
  </si>
  <si>
    <t>Настольная лампа, Xiaomi, Flexible Rechargeable Lamp GL, BHR8959GL/MJTD05YL, Рабочая влажность 0%–85%RH, Рабочая температура 0 °C–40 °C, Номинальный вход 5V0.7A, Номинальная мощность 3,5 Вт, Литий-ионный полимерный аккумулятор, Емкость аккумулятора 2000 мАч, Номинальное время работы 3,5 ч (100лм), 7 ч (60лм), 40 ч (10лм), Световой поток 100лм (4000 К, 5000 К), 60лм (3200 К), 10лм (2700 К), Белый</t>
  </si>
  <si>
    <t>Настольная лампа Xiaomi Desk Lamp Lite EU</t>
  </si>
  <si>
    <t>Настольная лампа, Xiaomi, Desk Lamp Lite EU, BHR8955EU/9290041693, Рабочая температура от -10 ° C до +35 ° C, Цветовая температура 3900K *, Номинальный вход от 220 В до 240 В, Номинальная мощность 7,5 Вт, Коэффициент мощности 0,5, CRI 90, Вес около 0,56 кг, 400 x 413 x 125 мм, Белый</t>
  </si>
  <si>
    <t>KW06</t>
  </si>
  <si>
    <t>Лицевая панель Bticino KW06 Living Now для выкл. 1-0-2 1 модуль белый</t>
  </si>
  <si>
    <t>Лицевая панель, Bticino, KW06, Living Now для выкл. 1-0-2 1 модуль белый</t>
  </si>
  <si>
    <t>KW59</t>
  </si>
  <si>
    <t>Лицевая панель Bticino KW59 Living Now для розеток "мультистандарт" 2 модуля белый</t>
  </si>
  <si>
    <t>Лицевая панель, Bticino, KW59, Living Now для розеток "мультистандарт" 2 модуля белый</t>
  </si>
  <si>
    <t>KG06</t>
  </si>
  <si>
    <t>Лицевая панель Bticino KG06 Living Now для выкл. 1-0-2 1 модуль черный</t>
  </si>
  <si>
    <t>Лицевая панель, Bticino, KG06, Living Now для выкл. 1-0-2 1 модуль черный</t>
  </si>
  <si>
    <t>KG13C</t>
  </si>
  <si>
    <t>Лицевая панель Bticino KG13C Living Now USB зарядки 1 модуль черный</t>
  </si>
  <si>
    <t>Лицевая панель, Bticino, KG13C, Living Now USB зарядки 1 модуль черный</t>
  </si>
  <si>
    <t>K4139</t>
  </si>
  <si>
    <t>Розетка Bticino K4139 Living Now "мультистандарт" 2 модуля чёрный</t>
  </si>
  <si>
    <t>Розетка, Bticino, K4139, Living Now "мультистандарт" 2 модуля чёрный</t>
  </si>
  <si>
    <t>Картридж, Europrint, EPC-106R02773, Для принтеров Xerox Phaser 3020BI, WorkCentre 3025BI/3025NI, 1500 страниц (А4)</t>
  </si>
  <si>
    <t>Картридж, Europrint, EPC-106R03623, Для принтеров Xerox Phaser 3330, WorkCentre 3335/3345, 15000 страниц.</t>
  </si>
  <si>
    <t>Картридж, Europrint, EPC-106R04348, Для принтеров Xerox B210/B205/B215, 3 000 страниц (А4)</t>
  </si>
  <si>
    <t>Картридж, Europrint, EPC-106R03585, Для принтеров Xerox VersaLink B400/B405, 24600 страниц.</t>
  </si>
  <si>
    <t>Картридж, Europrint, EPC-106R01529, Для принтеров Xerox WorkCentre 3550, 5000 страниц.</t>
  </si>
  <si>
    <t>106R03485</t>
  </si>
  <si>
    <t>106R03487</t>
  </si>
  <si>
    <t>Картридж, Europrint, EPC-106R03487, Жёлтый, Для принтеров Xerox Phaser 6510, WorkCentre 6515, 2 400 страниц (А4)</t>
  </si>
  <si>
    <t>Картридж, Europrint, EPC-106R03488, Чёрный, Для принтеров Xerox Phaser 6510, WorkCentre 6515, 5 500 страниц (А4)</t>
  </si>
  <si>
    <t>Картридж Europrint EPC-106R03885 (C500/505)</t>
  </si>
  <si>
    <t>Картридж Europrint EPC-106R03886 (C500/505)</t>
  </si>
  <si>
    <t>Картридж Europrint EPC-106R03887 (C500/505)</t>
  </si>
  <si>
    <t>106R03912</t>
  </si>
  <si>
    <t>Картридж Europrint EPC-106R03912 (C600/605)</t>
  </si>
  <si>
    <t>106R03913</t>
  </si>
  <si>
    <t>Картридж Europrint EPC-106R03913 (C600/605)</t>
  </si>
  <si>
    <t>Картридж Europrint EPC-106R03914 (C600/605)</t>
  </si>
  <si>
    <t>Картридж, Europrint, EPC-106R03914, Жёлтый, Для принтеров Xerox VersaLink C600/C605, 10 100 страниц (А4)</t>
  </si>
  <si>
    <t>106R03915</t>
  </si>
  <si>
    <t>Картридж Europrint EPC-106R03915 (C600/605)</t>
  </si>
  <si>
    <t>Картридж, Europrint, EPC-106R03915, Чёрный, Для принтеров Xerox VersaLink C600/C605, 12 200 страниц (А4)</t>
  </si>
  <si>
    <t>Тонер-картридж Europrint EPC-106R01602 (WC 6500)</t>
  </si>
  <si>
    <t>6696C001AA</t>
  </si>
  <si>
    <t>Тонер-картридж Canon UNIVERSAL PLOTWAVE TONER PCR 2X500 GR</t>
  </si>
  <si>
    <t>imou</t>
  </si>
  <si>
    <t>Комплект модулей памяти, Kingston, FURY Renegade RGB XMP KF564C32RSAK2-32 (Kit 2x16GB), DDR5, 32GB, CL32, DIMM &lt;PC5-51200/6400MHz&gt;, Серебро</t>
  </si>
  <si>
    <t>Источник бесперебойного питания, SVC, RM060/10X, 60кВА/60кВт., Тип: модульный, Высота 1.1м., Укомплектован 3 модулями 10кВт PM10x, Холодный старт, Горячая замена модулей, 3 фазы на вход/3 фазы на выход, Коэффициент мощности 1, карта параллельной работы + кабель параллельной работы, Датчик температуры, Сухие контакты, Технический байпас, Габариты:(ШхГхВ)485х751х1033</t>
  </si>
  <si>
    <t>RD13</t>
  </si>
  <si>
    <t>Беспроводная система Wi-Fi Xiaomi Mesh роутер AC1200 RU (3-pack) RD13</t>
  </si>
  <si>
    <t>Беспроводная система Wi-Fi, Xiaomi, Mesh роутер AC1200 RU (3-pack), RD13</t>
  </si>
  <si>
    <t>86TLS148128</t>
  </si>
  <si>
    <t>Интерактивная панель XG 86TLS148128</t>
  </si>
  <si>
    <t>Интерактивная панель, XG, 86TLS148128, Android 14, ОЗУ 8гб, ПЗУ 128гб</t>
  </si>
  <si>
    <t>86TDFMAX148128</t>
  </si>
  <si>
    <t>Интерактивная панель XG 86TDFMAX148128</t>
  </si>
  <si>
    <t>Интерактивная панель, XG, 86TDFMAX148128, Android 14, ОЗУ 8гб, ПЗУ 128гб</t>
  </si>
  <si>
    <t>65TLS148128</t>
  </si>
  <si>
    <t>Интерактивная панель XG 65TLS148128</t>
  </si>
  <si>
    <t>Интерактивная панель, XG, 65TLS148128, Android 14, ОЗУ 8гб, ПЗУ 128гб</t>
  </si>
  <si>
    <t>FD1100</t>
  </si>
  <si>
    <t>Сушилка для овощей и фруктов Redmond FD1100</t>
  </si>
  <si>
    <t>Сушилка для овощей и фруктов, Redmond, FD1100, Конвективная, 500W, 5 съемных поддонов, Пластик, Таймер, Регулировка температуры 35–70°C, Длина шнура электропитания 1м, Черный</t>
  </si>
  <si>
    <t>Светильник, Xiaomi, Night Light 3 GL, 9290041697/BHR8978GL, Для использования в помещении, Световая температура 2700К, Мощность 2,5Вт, Аккумулятор 600мАч, Размер  95x41 мм, Вес 117гр, Белый</t>
  </si>
  <si>
    <t>Настольная лампа, Xiaomi, LED Desk Lamp 2, BHR9186GL/MJTD06YL, Влажность при эксплуатации от 0% до 85%, Рабочая иемпература 0°C–35°C, Входные параметры 12 В  1,0 А, Мощность 10 Вт (112 x 0,2 Вт/светодиодный модуль), Цветопередача Ra95, 3900К, Номинальный вход 100-240 В ~ 50/60 Гц 0,5 А, Диапазон цветовой температуры от 2700К до 5100К, Белый</t>
  </si>
  <si>
    <t>A2323</t>
  </si>
  <si>
    <t>Смарт часы Amazfit T-Rex 3 A2323 Onyx</t>
  </si>
  <si>
    <t>Смарт часы, Amazfit, T-Rex 3 A2323, HD-дисплей AMOLED 1.5 дюйма, Разрешение 480*480 pixel, GPS, GLONASS, Beidou, Galileo, QZSS, Водонепроницаемые (10 ATM), Аккумулятор 700 мАч, Время работы до 25 дней, Черный</t>
  </si>
  <si>
    <t>NX2000</t>
  </si>
  <si>
    <t>Комплект Клавиатура + Мышь Rapoo NX2000</t>
  </si>
  <si>
    <t>Комплект Клавиатура + Мышь, Rapoo, NX2000, USB, Кол-во стандартных клавиш 104, 1600 dpi, Длина кабеля 1,5 метра, Анг/Рус/Каз, Чёрный</t>
  </si>
  <si>
    <t>MT760L Black</t>
  </si>
  <si>
    <t>Компьютерная мышь Rapoo MT760L Чёрный</t>
  </si>
  <si>
    <t>Компьютерная мышь, Rapoo, MT760L, Оптическая, колесо прокрутки, 4000dpi, Bluetooth 4.0/5.0, USB Type-A, Беспроводной 2.4 ГГц, Эффективная дистанция 10 м.,Литиевая батарейка, До 30 дней на одном заряде батареек, Чёрный</t>
  </si>
  <si>
    <t>Компьютерная мышь Steelseries Prime Wireless</t>
  </si>
  <si>
    <t>Компьютерная мышь, Steelseries, Prime Wireless, 62593, Игровая, Съемное соединение, Оптическая True Move Air, 18000 CPI, 400 IPS, 40 G, 5 кнопок, RGB, Беспроводная, Чёрная</t>
  </si>
  <si>
    <t>Компьютерная мышь Steelseries Rival 5</t>
  </si>
  <si>
    <t>Компьютерная мышь, Steelseries, Rival 5, 62551, Игровая, Оптическая True Move Air, 18000 CPI, 400 IPS, 40 G, 9 кнопок, Проводная, RGB, Чёрная</t>
  </si>
  <si>
    <t>Компьютерная мышь Steelseries Aerox 3 (2022) Snow</t>
  </si>
  <si>
    <t>Компьютерная мышь, Steelseries, Aerox 3 (2022) Snow, 62603, Игровая, Оптическая, 8500 CPI, 6 кнопок, Подсветка RGB, Проводная 1.8 м, USB, Белая</t>
  </si>
  <si>
    <t>Компьютерная мышь Steelseries Aerox 3 (2022) Onyx</t>
  </si>
  <si>
    <t>Компьютерная мышь, Steelseries, Aerox 3 (2022) Onyx, 62611, Игровая, Оптическая, 8500 CPI, 6 кнопок, Подсветка RGB, Проводная 1.8 м, USB, Чёрная</t>
  </si>
  <si>
    <t>Компьютерная мышь Steelseries Aerox 5 Wireless</t>
  </si>
  <si>
    <t>Компьютерная мышь, Steelseries, Aerox 5 Wireless, 62406, Игровая, Оптическая, 18000 CPI, 6 кнопок, Подсветка RGB, Беcпроводная, 2.4 ГГц / Bluetooth 5,0, Чёрная</t>
  </si>
  <si>
    <t>A70A054D5A5A06A043</t>
  </si>
  <si>
    <t>Клавиатура Varmilo Chang'e VPT108 Cherry MX Silent Red</t>
  </si>
  <si>
    <t>Клавиатура, Varmilo, Chang'e, VPT108, A70A054D5A5A06A043, Cherry MX Silent Red, 108 клавиш, Механическая, Подсветка - RGB, Hot swap - Да, Проводная/Bluetooth/2.4G, Type-C, 502*215*65мм, Англ/Рус, Голубой</t>
  </si>
  <si>
    <t>Клавиатура Steelseries Apex 7 (Brown Switch) US</t>
  </si>
  <si>
    <t>Клавиатура, Steelseries, Apex 7 (Brown Switch) US, 64786, Игровая, Механические клавиши QX2, USB, Подсветка RGB, Размер: 160*370*35 мм., Анг/Рус, Чёрный</t>
  </si>
  <si>
    <t>Клавиатура Steelseries Apex 7 (Blue Switch) US</t>
  </si>
  <si>
    <t>Клавиатура, Steelseries, Apex 7 (Blue Switch) US, 64774 Игровая, Механические клавиши QX2, USB, Подсветка RGB, Размер: 160*370*35 мм., Анг/Рус, Чёрный</t>
  </si>
  <si>
    <t>A71A050D5A5A06A007</t>
  </si>
  <si>
    <t>Клавиатура Varmilo Summit R1 VPT87 Cherry Mx Silent Red</t>
  </si>
  <si>
    <t>Клавиатура, Varmilo, Summit R1 VPT87, A71A050D5A5A06A007, Cherry Mx Silent Red, 87 клавиш, Механическая, Подсветка - RGB, Hot-Swap - Да, Проводная/Bluetooth/2.4G, Type-C, 420*206*63мм, Англ/Рус, Черный</t>
  </si>
  <si>
    <t>A70A050D3A5A06A007</t>
  </si>
  <si>
    <t>Клавиатура Varmilo Summit R1 VPT108 Cherry Mx Brown</t>
  </si>
  <si>
    <t>Клавиатура, Varmilo, Summit R1 VPT108, A70A050D3A5A06A007, Cherry Mx Brown, 108 клавиш, Механическая, Подсветка - RGB, Hot-Swap - Да, Проводная/Bluetooth/2.4G, Type-C, 505*215*65мм, Англ/Рус, Черный</t>
  </si>
  <si>
    <t>A70A024D4A5A06A007</t>
  </si>
  <si>
    <t>Клавиатура Varmilo CMYK VPT108 Cherry Mx Red</t>
  </si>
  <si>
    <t>Клавиатура, Varmilo, CMYK VPT108, A70A024D4A5A06A007, Cherry Mx Red, 108 клавиш, Механическая, Подсветка - RGB, Hot-Swap - Да, Проводная/Bluetooth/2.4G, Type-C, 505*215*65мм, Анг/Рус, Черный</t>
  </si>
  <si>
    <t>A61A023D4A5A06A007</t>
  </si>
  <si>
    <t>Клавиатура Varmilo Moonlight VPG108 Cherry Mx Red</t>
  </si>
  <si>
    <t>Клавиатура, Varmilo, Moonlight VPG108, A61A023D4A5A06A007, Cherry Mx Red, 108 клавиш, Механическая, Подсветка - RGB, Hot-Swap - Да, Проводная, Type-C, 505*215*65мм, Англ/Рус, Черный</t>
  </si>
  <si>
    <t>A52A029B1A3A06A007</t>
  </si>
  <si>
    <t>Клавиатура Varmilo Panda R2 VPM87 Varmilo EC V2 Ivy</t>
  </si>
  <si>
    <t>Клавиатура, Varmilo, Panda R2 VPM87, A52A029B1A3A06A007, Varmilo EC V2 Ivy, 87 клавиш, Механическая, Подсветка - Белый, Hot-Swap - нет, Проводная, Type-C, 420*206*63мм, Англ/Рус, Черный</t>
  </si>
  <si>
    <t>A78A038D4A5A06A033</t>
  </si>
  <si>
    <t>Клавиатура Varmilo Sea Melody VPG87 Cherry Mx Red</t>
  </si>
  <si>
    <t>Клавиатура, Varmilo, Sea Melody VPG87, A78A038D4A5A06A033, Cherry Mx Red, 87 клавиш, Механическая, Подсветка - RGB, Hot-Swap - Да, Проводная, Type-C, 420*206*63мм, Англ/Рус, Голубой</t>
  </si>
  <si>
    <t>A70A028D3A5A06A025</t>
  </si>
  <si>
    <t>Клавиатура Varmilo Beijing Opera VPT108 Cherry Mx Brown</t>
  </si>
  <si>
    <t>Клавиатура, Varmilo, Beijing Opera VPT108, A70A028D3A5A06A025, Cherry Mx Brown, 108 клавиш, Механическая, Подсветка - RGB, Hot-Swap - Да, Проводная/Bluetooth/2.4G, Type-C, 505*215*65мм, Анг/Рус, Черный</t>
  </si>
  <si>
    <t>Клавиатура VGN N75RGB 30263 Jelly Orange Linear</t>
  </si>
  <si>
    <t>Клавиатура, VGN, N75RGB, 30263, Switch Dynamic Silver Linear, HOT Swap, Игровая, Механическая, Подсветка RGB, Проводная, Раскладка ENG/RU, Оранжевый</t>
  </si>
  <si>
    <t>Клавиатура VGN V98Pro V2 31192 Black Currant Steam Wave Pro</t>
  </si>
  <si>
    <t>Клавиатура, VGN, V98Pro V2, 31192, Switch Steam Wave Pro Linear, Игровая, Механическая, Подсветка RGB, Раскладка ENG/RU, Фиолетовый</t>
  </si>
  <si>
    <t>Клавиатура VGN V98Pro V2 31208 Sea Salt</t>
  </si>
  <si>
    <t>Клавиатура, VGN, V98Pro V2, 31208, Switch Steam Wave Pro Linear, Игровая, Механическая, Подсветка RGB, Раскладка ENG/RU, Голубой</t>
  </si>
  <si>
    <t>Клавиатура VGN V98Pro V2 31239 Numbani Genji</t>
  </si>
  <si>
    <t>Клавиатура, VGN, V98Pro V2, 31239, Switch Box Ice Cream Pro Linear, Игровая, Механическая, Подсветка RGB, Раскладка ENG/RU, Зеленый</t>
  </si>
  <si>
    <t>Клавиатура VGN V98Pro V2 31246 Arctic Fox</t>
  </si>
  <si>
    <t>Клавиатура, VGN, V98Pro V2, 31246, Switch Arctic Fox Clicky, Игровая, Механическая, Подсветка RGB, Раскладка ENG/RU, Голубой</t>
  </si>
  <si>
    <t>Клавиатура VGN V98Pro V2 31901 Maple Sugar</t>
  </si>
  <si>
    <t>Клавиатура, VGN, V98Pro V2, 31901, Switch Box Ice Cream Pro Linear, Игровая, Механическая, Подсветка RGB, Раскладка ENG/RU, Розовый</t>
  </si>
  <si>
    <t>Клавиатура VGN V98Pro V2 31338 Black Currant Crystal Wine</t>
  </si>
  <si>
    <t>Клавиатура, VGN, V98Pro V2, 31338, Switch Crystal Wine Linear, Игровая, Механическая, Подсветка RGB, Раскладка ENG/RU, Фиолетовый</t>
  </si>
  <si>
    <t>Клавиатура VGN V98Pro V2 31918 Twilight</t>
  </si>
  <si>
    <t>Клавиатура, VGN, V98Pro V2, 31918, Twilight, Switch Berry Ice Cream Linear, Игровая, Механическая, Подсветка RGB, Раскладка ENG/RU, Оранжевый</t>
  </si>
  <si>
    <t>Клавиатура VGN V98Pro V2 31925 Forest</t>
  </si>
  <si>
    <t>Клавиатура, VGN, V98Pro V2, 31925, Switch Berry Ice Cream Linear, Игровая, Механическая, Подсветка RGB, Раскладка ENG/RU, Зеленый</t>
  </si>
  <si>
    <t>A61A029D4A5A06A007</t>
  </si>
  <si>
    <t>Клавиатура Varmilo Panda R2 VPG108 Cherry MX Red</t>
  </si>
  <si>
    <t>Клавиатура, Varmilo, Panda R2, VPG108, A61A029D4A5A06A007, Cherry MX Red, 108 клавиш, Механическая, Hotswap - Да, Подсветка - RGB, Проводная, Type-C, 505*215*65мм, Англ/Рус, Черный</t>
  </si>
  <si>
    <t>Набор кнопок на клавиатуру Steelseries PrismCAPS Black- US (Black)</t>
  </si>
  <si>
    <t>Набор кнопок на клавиатуру, Steelseries, 60200, PrismCAPS Black- US, Черный</t>
  </si>
  <si>
    <t>Коврик для компьютерной мыши Steelseries QCK Prism Cloth - 3XL</t>
  </si>
  <si>
    <t>Коврик для компьютерной мыши, Steelseries, QCK Prism Cloth - QCK Prism Cloth - 3XL, 63511, Подсветка RGB, 1220x590x4 мм, Резиновая основа, Тканевая поверхность, Склеивание, Гладкая поверхность, Чёрный</t>
  </si>
  <si>
    <t>Коврик для компьютерной мыши Steelseries QCK 3XL ETAIL</t>
  </si>
  <si>
    <t>Коврик для компьютерной мыши, Steelseries, QCK 3XL ETAIL, 63843, Резиновая основа, Тканевая поверхность, 1220*590*3 мм, Чёрный</t>
  </si>
  <si>
    <t>Коврик для компьютерной мыши Steelseries QCK Heavy - L</t>
  </si>
  <si>
    <t>Коврик для компьютерной мыши, Steelseries, QCK Heavy - L, 63008, 450x400x6 мм, Резиновая основа, Тканевая поверхность, Склеивание, Гладкая поверхность, Чёрный</t>
  </si>
  <si>
    <t>Коврик для компьютерной мыши Steelseries QCK Heavy - M 2020 Edition</t>
  </si>
  <si>
    <t>Коврик для компьютерной мыши, Steelseries, QCK Heavy - Medium 2020 edition, 63836, 270x320x6 мм, Резиновая основа, Тканевая поверхность, Склеивание, Гладкая поверхность, Чёрный</t>
  </si>
  <si>
    <t>Гарнитура Steelseries Arctis Prime</t>
  </si>
  <si>
    <t>Гарнитура, Steelseries, Arctis Prime 61487, Микрофон выдвижной гибкий, Динамики 40 мм, 40000 Гц, 32 Ohm, Чёрный</t>
  </si>
  <si>
    <t>Гарнитура Steelseries Arctis Nova 1 Black</t>
  </si>
  <si>
    <t>Гарнитура, Steelseries, Arctis Nova 1, 61606, Игровая гарнитура, Микрофон выдвижной гибкий, Динамики 40 мм, 36 Ом, 20–22 000 Гц, 3.5 Mini Jack, Чёрный</t>
  </si>
  <si>
    <t>Гарнитура Steelseries Arctis Nova 3</t>
  </si>
  <si>
    <t>Гарнитура, Steelseries, Arctis Nova 3, 61631, Игровая гарнитура, Микрофон выдвижной гибкий, Динамики 40 мм, 36 Ом, 20–22 000 Гц, 3.5 Mini Jack, Чёрный</t>
  </si>
  <si>
    <t>Гарнитура Steelseries Arctis Nova 1X</t>
  </si>
  <si>
    <t>Гарнитура, Steelseries, Arctis Nova 1X, 61616, Игровая гарнитура, Микрофон выдвижной гибкий, Динамики 40 мм, 36 Ом, 20–22 000 Гц, 3.5 Mini Jack, Чёрный</t>
  </si>
  <si>
    <t>Гарнитура Steelseries Arctis Nova 5</t>
  </si>
  <si>
    <t>Микрофон Q9 Золотой</t>
  </si>
  <si>
    <t>Микрофон, SoundWave, Q9, Золотой, Цветная коробка</t>
  </si>
  <si>
    <t>WD3D3A</t>
  </si>
  <si>
    <t>Беспроводной вертикальный пылесос Roborock Flexi Lite с функцией влажной уборки Черно-белый</t>
  </si>
  <si>
    <t>Беспроводной вертикальный пылесос, Roborock, Flexi Lite (WD3D3A/WD3D3A01-07), с функцией влажной уборки, Ёмкость аккумулятора 2500 мАч, Автономная работа 40 мин, Время зарядки 3 ч, Уровень шума 72 дБ, LED дисплей, Функция самоочистки и самосушки под 50°, Черно-белый</t>
  </si>
  <si>
    <t>WD3D1A</t>
  </si>
  <si>
    <t>Беспроводной вертикальный пылесос Roborock Flexi Pro с функцией влажной уборки Черно-белый</t>
  </si>
  <si>
    <t>Беспроводной вертикальный пылесос, Roborock, Flexi Pro (WD3D1A/WD3D1A01-07), с функцией влажной уборки, Ёмкость аккумулятора 4000 мАч, Автономная работа 50 мин, Время зарядки 4 ч, Уровень шума 78 дБ, LED дисплей, Функция самоочистки и самосушки под 70°, Черно-белый</t>
  </si>
  <si>
    <t>S82USV</t>
  </si>
  <si>
    <t>Робот-пылесос Roborock S8 MaxV Ultra с Док-станцией (EWFD13HRR) Белый</t>
  </si>
  <si>
    <t>Робот-пылесос, Roborock, S8 MaxV Ultra (S82USV/S8MVU02-02), с Док-станцией (EWFD13HRR) для автовыгрузки мусора мойки и наполнения, LDS навигация + 3D структурированный свет + RGB камера, 10000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 Белый</t>
  </si>
  <si>
    <t>Робот-пылесос Roborock S8 MaxV Ultra с Док-станцией (EWFD13HRR) Черный</t>
  </si>
  <si>
    <t>Робот-пылесос, Roborock, S8 MaxV Ultra (S82USV/S8MVU52-02), с Док-станцией (EWFD13HRR) для автовыгрузки мусора мойки и наполнения, LDS навигация + 3D структурированный свет + RGB камера, 10000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 Черный</t>
  </si>
  <si>
    <t>QR0PEP</t>
  </si>
  <si>
    <t>Робот-пылесос Roborock Q Revo MaxV с Док-станцией (EWFD16HRR) Белый</t>
  </si>
  <si>
    <t>Робот-пылесос, Roborock, Q Revo MaxV (QR0PEP/QRMV02-02), с Док-станцией для автовыгрузки мусора мойки и наполнения, LDS навигация + Реактивный AI, 7000 Па, Обслуживаемая площадь: сухая (300 кв.м) влажная (200 кв.м), Автономная работа 3 ч, Аккумулятор 5200 мАч, Время зарядки до 4 ч, Уровень шума 63 дБ, Голосовое управление, Белый</t>
  </si>
  <si>
    <t xml:space="preserve">КСС-0239 </t>
  </si>
  <si>
    <t>Портативный картинг с функцией влажной уборки Kids Clean Car</t>
  </si>
  <si>
    <t>Портативный картинг с функцией влажной уборки, Kids Clean Car, КСС-0239, Возраст: 3+, ABS, 66 Д x 33 Ш x 35 В, 12V, 6,8 кг, Серый</t>
  </si>
  <si>
    <t>Набор для чистки бассейна Intex 28002</t>
  </si>
  <si>
    <t>Набор для чистки бассейна Pool Maintenance Kit, INTEX, 28002, Пластик/Алюминий, Насадка-сачок, Насадка-мусоросборник, Телескопическая ручка 239 см., Сине-Белый, Цветная коробка</t>
  </si>
  <si>
    <t>3526C002AA</t>
  </si>
  <si>
    <t>Тонер-картридж Canon TONER T06 BLACK 3526C002AA</t>
  </si>
  <si>
    <t>3642C001AA</t>
  </si>
  <si>
    <t>Тонер-картридж Canon TONER T07 CYAN 3642C001AA</t>
  </si>
  <si>
    <t>3641C001AA</t>
  </si>
  <si>
    <t>Тонер-картридж Canon TONER T07 BLACK 3641C001AA</t>
  </si>
  <si>
    <t>3644C001AA</t>
  </si>
  <si>
    <t>Тонер-картридж Canon TONER T07 YELLOW 3644C001AA</t>
  </si>
  <si>
    <t>3643C001AA</t>
  </si>
  <si>
    <t>Тонер-картридж Canon TONER T07 MAGENTA 3643C001AA</t>
  </si>
  <si>
    <t>Картридж, Europrint, EPC-071, Для принтеров Canon imageCLASS LBP122dw/MF272dw/MF275, 1200 страниц.</t>
  </si>
  <si>
    <t>Картридж, Europrint, EPC-071H, Для принтеров Canon imageCLASS LBP122dw/MF272dw/MF275, 2500 страниц.</t>
  </si>
  <si>
    <t>DH-C4K-P Dahua Wi-Fi видеокамера 4.0 мега., Объектив: 2,8 мм, DC 12VDC</t>
  </si>
  <si>
    <t>dahua</t>
  </si>
  <si>
    <t>10000021807</t>
  </si>
  <si>
    <t>10000021808</t>
  </si>
  <si>
    <t xml:space="preserve">1000016039 </t>
  </si>
  <si>
    <t xml:space="preserve">    DH-C4K-P Dahua Wi-Fi видеокамера 4.0 мега., Объектив: 2,8 мм, DC 12VDC</t>
  </si>
  <si>
    <t xml:space="preserve">1000016037 </t>
  </si>
  <si>
    <t>Наушники Redmi Buds 6 Play Pink</t>
  </si>
  <si>
    <t>Наушники Redmi Buds 6 Play Blue</t>
  </si>
  <si>
    <t>Тройник IM DKC 00536 25x17</t>
  </si>
  <si>
    <t>Wi-Fi видеокамера, Dahua, DH-C4K-P, CMOS-матрица 1/3", адаптер питания в комплекте, ИК-подсветка - до 10 м, Функция день/ночь, 4.0 мега., Объектив: 2,8 мм, DC 12VDC</t>
  </si>
  <si>
    <t>Выпрямитель для волос, Remington, S9880, Мощность 52W, 9 режимов нагрева, Алмазное, керамическое покрытие рабочей поверхности, Автоматический сенсорный контроль, Автоотключение, Защита от перегрева, Ионизация, Цвет серый</t>
  </si>
  <si>
    <t>I9-14900KF</t>
  </si>
  <si>
    <t>Процессор (CPU) Intel Core i9 Processor 14900KF</t>
  </si>
  <si>
    <t>Процессор, Intel, i9-14900KF LGA1700, оем, 36 MB Intel® Smart Cache, 2.40/3.20 GHz, 24(8+16)/32 Core Raptor Lake, 125 (253) Вт, без встроенного видео</t>
  </si>
  <si>
    <t>Внутренняя SNMP карта Istars IDA-ST200P</t>
  </si>
  <si>
    <t>Внутренняя SNMP- карта, SVC, IStars IDA-ST200P</t>
  </si>
  <si>
    <t>Твердотельный накопитель SSD Lenovo ThinkSystem DE Series 1.92TB 1DWD 2.5"</t>
  </si>
  <si>
    <t>Твердотельный накопитель SSD, Lenovo, ThinkSystem DE Series 2U24 1.92TB, 4XB7A74951</t>
  </si>
  <si>
    <t>Маршрутизатор VPN, TP-Link, ER8411, SafeStream Гигабитный VPN-маршрутизатор с 2 портами SFP+ 10 Гбит/с, 1 гигабитный SFP-порт WAN/LAN, 8 гигабитных портов RJ45 WAN/LAN, 1 консольный порт RJ45, 2 USB-порта для создания резервного подключения WAN через USB-модем 3G/4G</t>
  </si>
  <si>
    <t>DSS8PRDB</t>
  </si>
  <si>
    <t>DSS8PRVB</t>
  </si>
  <si>
    <t>Программное обеспечение-лицензия, Dahua, DSS8EXV, добавление 1 видеоканала в DSSExpress8</t>
  </si>
  <si>
    <t>Чемодан NINETYGO Elbe Luggage 24” Розовый</t>
  </si>
  <si>
    <t>Чемодан NINETYGO Elbe Luggage 24” Желтый</t>
  </si>
  <si>
    <t>Чемодан NINETYGO Lightweight Luggage 20'' Черный</t>
  </si>
  <si>
    <t>Чемодан, NINETYGO, Lightweight Luggage 20'', 6941413216326, 2,4кг, 39л, 563921 см, Черный</t>
  </si>
  <si>
    <t>Чемодан NINETYGO Elbe Luggage 24” Синий</t>
  </si>
  <si>
    <t>Чемодан, NINETYGO, Elbe Luggage 24”, 6941413270564, 65л, Синий</t>
  </si>
  <si>
    <t>Чемодан NINETYGO Seine Luggage NEW VERSION 20'' Синий</t>
  </si>
  <si>
    <t>Чемодан, NINETYGO, Seine Luggage NEW VERSION 20'', 6941413217927, 38*24.2*58.2, 3,40, Синий</t>
  </si>
  <si>
    <t>5452C003AA</t>
  </si>
  <si>
    <t>Компактный фотопринтер Canon Zoemini 2 Rose Gold (5452C003AA)</t>
  </si>
  <si>
    <t>Компактный фотопринтер, Canon, Zoemini 2 Rose Gold, (5452C003AA)</t>
  </si>
  <si>
    <t>5452C004AA</t>
  </si>
  <si>
    <t>Компактный фотопринтер Canon Zoemini 2 Pearl White (5452C004AA)</t>
  </si>
  <si>
    <t>5452C005AA</t>
  </si>
  <si>
    <t>Компактный фотопринтер Canon Zoemini 2 Navy Blue (5452C005AA)</t>
  </si>
  <si>
    <t>Компактный фотопринтер, Canon, Zoemini 2 Navy Blue, (5452C005AA)</t>
  </si>
  <si>
    <t>5850C005AA</t>
  </si>
  <si>
    <t>Монохромное лазерное МФУ Canon imageRUNNER ADVANCE DX 719i</t>
  </si>
  <si>
    <t>Нож сантоку Tefal Ultimate K1700674 18см</t>
  </si>
  <si>
    <t>Нож сантоку, Tefal, Ultimate K1700674, 18см, Нержавеющая сталь</t>
  </si>
  <si>
    <t>Сковорода Tefal Ultra+ 04238122 22см</t>
  </si>
  <si>
    <t>Сковорода, Tefal, Ultra+ 04238122, 22см, Штампованный алюминий, Классические сковороды, Фиксированная ручка, Цвет черный</t>
  </si>
  <si>
    <t>Сковорода Tefal Force 4218922 22см</t>
  </si>
  <si>
    <t>Сковорода, Tefal, Force 4218922, 22см, Диаметр 22 см, Фиксированная ручка, Антипригарное покрытие, Thermo-Signal, Черный</t>
  </si>
  <si>
    <t>Сковорода Tefal Ultra+ 04238124 24см</t>
  </si>
  <si>
    <t>Сковорода, Tefal, Ultra+ 04238124, 24см, Штампованный алюминий, Материал	алюминий, Диаметр 24 см, Количество порций 3 порции , Цвет черный</t>
  </si>
  <si>
    <t>Сковорода Tefal Ultra+ 04238128 28см</t>
  </si>
  <si>
    <t>Сковорода, Tefal, Ultra+ 04238128, 28см, Штампованный алюминий, Диаметр	27 см, Количество порций	5 порций, Тип ручки фиксированная , Цвет черный</t>
  </si>
  <si>
    <t>RI-C291</t>
  </si>
  <si>
    <t>Утюг Redmond RI-C291 Черный</t>
  </si>
  <si>
    <t>Утюг, Redmond, RI-C291, 2200 Вт, Покрытие подошвы керамика, Объем резервуара для воды 350 мл, Паровой удар 140 г/мин, Постоянная подача пара 40 г/мин, Черный</t>
  </si>
  <si>
    <t>RI-C262</t>
  </si>
  <si>
    <t>Утюг Redmond RI-C262</t>
  </si>
  <si>
    <t>Утюг, Redmond, RI-C262, Паровой удар 130 г/мин, Постоянная подача пара 30 г/мин, Объем резервуара для воды 360 мл, Автоотключение, Вертикальное отпаривание, Керамическая подошва, Мощность 2400 Вт, Длина шнура 1.8 м, Фиолетовый/Белый</t>
  </si>
  <si>
    <t>RI-C260</t>
  </si>
  <si>
    <t>Утюг Redmond RI-C260 Фиолетовый</t>
  </si>
  <si>
    <t>Утюг, Redmond, RI-C260, Фиолетовый,Мощность 2500 Вт, Материал	пластик, Покрытие ручки	прорезиненное, Объем резервуара для воды	350 мл, Регулировка подачи пара	да, Паровой удар 190 г/мин</t>
  </si>
  <si>
    <t>RI-C283</t>
  </si>
  <si>
    <t>Утюг Redmond RI-C283 Красный</t>
  </si>
  <si>
    <t>Утюг, Redmond, RI-C283, Паровой удар 170 г/мин, Постоянная подача пара 45 г/мин, Объем резервуара для воды 340 мл, Автоотключение, Вертикальное отпаривание, Керамическая подошва, Мощность 2400 Вт, Длина шнура 3м, Красный</t>
  </si>
  <si>
    <t>RI-C254S</t>
  </si>
  <si>
    <t>Утюг Redmond RI-C254S</t>
  </si>
  <si>
    <t>Утюг, Redmond, RI-C254S, Мощность 2500 Вт, Напряжение 220–240 В, 50 Гц,Материал	пластик, Покрытие подошвы керамика, Покрытие ручки прорезиненное</t>
  </si>
  <si>
    <t>RFP-3909</t>
  </si>
  <si>
    <t>Кухонный комбайн Redmond RFP-3909</t>
  </si>
  <si>
    <t>Кухонный комбайн, Redmond, RFP-3909, Мощность 1500 Вт, 2 скорости, Объем чаши 1,2 л, Объем кувшина 1,8 л, Мультисистема 8 в 1, Черный</t>
  </si>
  <si>
    <t>BH409</t>
  </si>
  <si>
    <t>Погружной блендер Redmond BH409</t>
  </si>
  <si>
    <t>Погружной блендер, Redmond, BH409, 3 в 1, Скорость работы 14300 об/мин, 5 скоростей, Турборежим, Плавная регулировка скорости, Мощность 1300 Вт, Длина шнура 1м, Черный</t>
  </si>
  <si>
    <t>BS410</t>
  </si>
  <si>
    <t>Стационарный блендер Redmond BS410</t>
  </si>
  <si>
    <t>Стационарный блендер, Redmond, BS410, 3 скорости, Скорость работы 19500 об/мин, Объем кувшина 1.8л, Импульсный режим, Плавная регулировка скорости, Самоочистка, Мощность 2100 Вт, Длина шнура 0.9м, Черный</t>
  </si>
  <si>
    <t>RGM-M816P</t>
  </si>
  <si>
    <t>Гриль Redmond RGM-M816P</t>
  </si>
  <si>
    <t>Гриль, Redmond, RGM-M816P, Электронное управление, 7 автоматических программ, Диапазон температур нагрева 70-230°С, Максимальный угол открытия крышки 180°, Антипригарное покрытие, Контактный гриль, Таймер, Автоматическое определение времени приготовления, Мощность 2100 Вт, Серебристый</t>
  </si>
  <si>
    <t>RGM-M819D</t>
  </si>
  <si>
    <t>Гриль Redmond SteakMaster RGM-M819D Серебро</t>
  </si>
  <si>
    <t>Гриль, Redmond, SteakMaster RGM-M819D, Мощность 2000 Вт, Материал корпуса металл/пластик, Тип покрытия панелей антипригарное, Светодиодный дисплей, Регулировка времени приготовления, Диапазон температур нагрева 80-230°С, Угол открытия крышки 180°, Серебро</t>
  </si>
  <si>
    <t>GM300</t>
  </si>
  <si>
    <t>Гриль Redmond SteakMaster GM300 Серый/металл</t>
  </si>
  <si>
    <t>Гриль, Redmond, SteakMaster GM300, 7 программ, Температура нагрева 230 °C, Открытие на 180°, Антипригарное покрытие, Размер рабочей поверхности 31.3 х 24.4 см, Сенсорное управление, Съемные пластины, Таймер, Серый/металл</t>
  </si>
  <si>
    <t>GM301</t>
  </si>
  <si>
    <t>Гриль Redmond SteakMaster GM301 Серый/металл</t>
  </si>
  <si>
    <t>Гриль, Redmond, SteakMaster GM301, 7 программ, Температура нагрева 70-230 °C, Открытие на 180°, Антипригарное покрытие, Размер рабочей поверхности 31.3 х 24.4 см, Электронное управление, Съемные пластины, Серый/металл</t>
  </si>
  <si>
    <t>RKM-4045</t>
  </si>
  <si>
    <t>Кухонная машина Redmond RKM-4045 Черный</t>
  </si>
  <si>
    <t>Кухонная машина, Redmond, RKM-4045, Черный,Максимальная мощность 1200 Вт,Количество скоростей работы 6 , Номинальная мощность 800 Вт,Съемный блок мясорубки	да,Напряжение 220-240 В, 50 Гц</t>
  </si>
  <si>
    <t>FM615</t>
  </si>
  <si>
    <t>Кухонная машина Redmond FM615</t>
  </si>
  <si>
    <t>Кухонная машина, Redmond, FM615, 7 скоростей, Объем чаши 5л, 12 насадок, Сенсорное управление, Таймер, Мощность 1800 Вт, Длина шнура 1м, Черный</t>
  </si>
  <si>
    <t>RMK-CB391S</t>
  </si>
  <si>
    <t>Мультиварка Redmond RMK-CB391S</t>
  </si>
  <si>
    <t>Мультиварка, Redmond, RMK-CB391S, Мощность 1000 Вт, Объем чаши 5 л, 21 автоматическая программа, Подъемный ТЭН, Сковорода в комплекте, Черный</t>
  </si>
  <si>
    <t>FD1105</t>
  </si>
  <si>
    <t>T903</t>
  </si>
  <si>
    <t>Тостер Redmond T903 Серый/металл</t>
  </si>
  <si>
    <t>Тостер, Redmond, T903, 2 отделения длс тостов, 9 степеней обжаривания, Плавная регулировка температуры, Функция разморозки и подогрева, Автоматическое центрирование тостов, Автоматический выброс тостов, Функция отмены, Мощность 900 Вт, Длина шнура 0.7м, Серый/металл</t>
  </si>
  <si>
    <t>RMG-1236</t>
  </si>
  <si>
    <t>Мясорубка Redmond RMG-1236 Черный</t>
  </si>
  <si>
    <t>Мясорубка, Redmond, RMG-1236, 1340 Вт, Производительность 1,6 кг/мин, Количество дисков для фарша 2, Диаметр отверстий диска 5 мм/7 мм, Черный</t>
  </si>
  <si>
    <t>RMG-1238</t>
  </si>
  <si>
    <t>Мясорубка Redmond RMG-1238 бел/серый</t>
  </si>
  <si>
    <t>Мясорубка, Redmond, RMG-1238, 3 в 1, Производительность 1.6 кг/мин, Максимальная высота посуды 120 мм, 2 перфорированных диска, Реверс, Сенсорное управление, Мощность 1500 Вт, Длина шнура 1м, Бел/серый</t>
  </si>
  <si>
    <t>J1400</t>
  </si>
  <si>
    <t>Соковыжималка шнековая Redmond J1400 серый</t>
  </si>
  <si>
    <t>Соковыжималка шнековая, Redmond, J1400, 1 скорость, Скорость работы 70 об/мин, Диаметр загрузочного отверстия 40 мм, Уровень шума &lt; 69 дБ, Мощность 350 Вт, Длина шнура 0.8м, Серый</t>
  </si>
  <si>
    <t>J1402</t>
  </si>
  <si>
    <t>Соковыжималка центробежная Redmond J1402 серый</t>
  </si>
  <si>
    <t>Соковыжималка центробежная, Redmond, J1402, Скорость работы 16000 об/мин, Диаметр загрузочного отверстия 84 мм, Уровень шума 82 дБ, Импульсный режим, Мощность 1040 Вт, Длина шнура 1м, Серый</t>
  </si>
  <si>
    <t>KG222</t>
  </si>
  <si>
    <t>Чайник электрический Redmond KG222 Стекло/Сталь</t>
  </si>
  <si>
    <t>Чайник электрический, Redmond, KG222, Стекло/Нержавеющая сталь, Объем 1.5л, 5 температурных режимов, Температура нагрева 45-85°C, Автоотключение, Мощность 2200 Вт, Длина шнура 0.75м, Стальной</t>
  </si>
  <si>
    <t>RCI-2329</t>
  </si>
  <si>
    <t>Выпрямитель для волос Redmond RCI-2329 Черный / хром</t>
  </si>
  <si>
    <t>Выпрямитель для волос, Redmond, RCI-2329, 6 режимов, Температура нагрева 120-220 °C, Время нагрева 60 сек, Керамические пластины, Длина пластин 86 мм, Ионизация, Автоотключение, Мощность 40 Вт, Длина шнура 1.7м, Черный / хром</t>
  </si>
  <si>
    <t>JXTD-8</t>
  </si>
  <si>
    <t>Кулер для воды настольный Aqua JXTD-8</t>
  </si>
  <si>
    <t>Кулер для воды настольный, Aqua, JXTD-8, Электрический тип охлаждения, Нагрев: 85-95 5л/ч, Охлаждение: 8-15, 0.7л/ч, белый</t>
  </si>
  <si>
    <t>10000021847</t>
  </si>
  <si>
    <t>10000021848</t>
  </si>
  <si>
    <t>10000021849</t>
  </si>
  <si>
    <t>10000021850</t>
  </si>
  <si>
    <t>10000021851</t>
  </si>
  <si>
    <t>10000021854</t>
  </si>
  <si>
    <t>10000021863</t>
  </si>
  <si>
    <t>10000021865</t>
  </si>
  <si>
    <t>10000021866</t>
  </si>
  <si>
    <t>10000021868</t>
  </si>
  <si>
    <t>10000021869</t>
  </si>
  <si>
    <t>10000021870</t>
  </si>
  <si>
    <t>10000021872</t>
  </si>
  <si>
    <t>10000021875</t>
  </si>
  <si>
    <t>10000021877</t>
  </si>
  <si>
    <t>10000022028</t>
  </si>
  <si>
    <t>10000022029</t>
  </si>
  <si>
    <t>10000022030</t>
  </si>
  <si>
    <t>10000022031</t>
  </si>
  <si>
    <t>10000022032</t>
  </si>
  <si>
    <t>10000022035</t>
  </si>
  <si>
    <t>10000022044</t>
  </si>
  <si>
    <t>10000022047</t>
  </si>
  <si>
    <t>10000022049</t>
  </si>
  <si>
    <t>10000022050</t>
  </si>
  <si>
    <t>10000022051</t>
  </si>
  <si>
    <t>10000022054</t>
  </si>
  <si>
    <t>10000022056</t>
  </si>
  <si>
    <t>10000022058</t>
  </si>
  <si>
    <t>GAL000101 Рамка 1-м ArtGallery бел.</t>
  </si>
  <si>
    <t>GAL000102 Рамка 2-м ArtGallery универс. бел.</t>
  </si>
  <si>
    <t>GAL000103 Рамка 3-м ArtGallery универс. бел.</t>
  </si>
  <si>
    <t>GAL000104 Рамка 4-м ArtGallery универс. бел.</t>
  </si>
  <si>
    <t>GAL000105 Рамка 5-м ArtGallery универс. бел.</t>
  </si>
  <si>
    <t>GAL000111 Выключатель 1-кл. ArtGallery (сх. 1) 10AX бел.</t>
  </si>
  <si>
    <t>GAL000143 Розетка ArtGallery 16А с заземл. механизм бел.</t>
  </si>
  <si>
    <t>GAL000146 Розетка ArtGallery 16А IP20 с заземл. защ. шторки с крышкой механизм бел.</t>
  </si>
  <si>
    <t>GAL000151 Выключатель 2-кл. ArtGallery (сх. 5) 10AX механизм бел.</t>
  </si>
  <si>
    <t>GAL000161 Переключатель 1-кл. ArtGallery (сх. 6) 10AX механизм бел.</t>
  </si>
  <si>
    <t>GAL000165 Переключатель 2-кл. ArtGallery (сх. 6/2) 10AX механизм бел.</t>
  </si>
  <si>
    <t>GAL000171 Переключатель перекрестный ArtGallery (сх. 7) 10AX бел.</t>
  </si>
  <si>
    <t>GAL000186 Розетка компьютерная ArtGallery RJ45 кат.6A механизм бел.</t>
  </si>
  <si>
    <t>GAL000191 Розетка телевизионная оконечная TV ArtGallery 1дБ механизм бел.</t>
  </si>
  <si>
    <t>GAL000199 Вывод кабеля ArtGallery механизм бел.</t>
  </si>
  <si>
    <t>GAL001001 Рамка 1-м ArtGallery карбон</t>
  </si>
  <si>
    <t>GAL001002 Рамка 2-м ArtGallery универс. карбон</t>
  </si>
  <si>
    <t>GAL001003 Рамка 3-м ArtGallery универс. карбон</t>
  </si>
  <si>
    <t>GAL001004 Рамка 4-м ArtGallery универс. карбон</t>
  </si>
  <si>
    <t>GAL001005 Рамка 5-м ArtGallery универс. карбон</t>
  </si>
  <si>
    <t>GAL001011 Выключатель 1-кл. ArtGallery (сх. 1) 10AX карбон</t>
  </si>
  <si>
    <t>GAL001043 Розетка ArtGallery 16А с заземл. механизм карбон</t>
  </si>
  <si>
    <t>GAL001051 Выключатель 2-кл. ArtGallery (сх. 5) 10AX механизм карбон</t>
  </si>
  <si>
    <t>GAL001061 Переключатель 1-кл. ArtGallery (сх. 6) 10AX механизм карбон</t>
  </si>
  <si>
    <t>GAL001065 Переключатель 2-кл. ArtGallery (сх. 6/2) 10AX механизм карбон</t>
  </si>
  <si>
    <t>GAL001071 Переключатель перекрестный ArtGallery (сх. 7) 10AX карбон</t>
  </si>
  <si>
    <t>GAL001091 Розетка телевизионная оконечная TV ArtGallery 1дБ механизм карбон</t>
  </si>
  <si>
    <t>GAL001099 Вывод кабеля ArtGallery механизм карбон</t>
  </si>
  <si>
    <t xml:space="preserve">    GAL000101 Рамка 1-м ArtGallery бел. </t>
  </si>
  <si>
    <t xml:space="preserve">    GAL000102 Рамка 2-м ArtGallery универс. бел. </t>
  </si>
  <si>
    <t xml:space="preserve">    GAL000103 Рамка 3-м ArtGallery универс. бел. </t>
  </si>
  <si>
    <t xml:space="preserve">    GAL000104 Рамка 4-м ArtGallery универс. бел. </t>
  </si>
  <si>
    <t xml:space="preserve">    GAL000105 Рамка 5-м ArtGallery универс. бел. </t>
  </si>
  <si>
    <t xml:space="preserve">    GAL000111 Выключатель 1-кл. ArtGallery (сх. 1) 10AX бел. </t>
  </si>
  <si>
    <t xml:space="preserve">    GAL000143 Розетка ArtGallery 16А с заземл. механизм бел. </t>
  </si>
  <si>
    <t xml:space="preserve">    GAL000146 Розетка ArtGallery 16А IP20 с заземл. защ. шторки с крышкой механизм бел. </t>
  </si>
  <si>
    <t xml:space="preserve">    GAL000151 Выключатель 2-кл. ArtGallery (сх. 5) 10AX механизм бел. </t>
  </si>
  <si>
    <t xml:space="preserve">    GAL000161 Переключатель 1-кл. ArtGallery (сх. 6) 10AX механизм бел. </t>
  </si>
  <si>
    <t xml:space="preserve">    GAL000165 Переключатель 2-кл. ArtGallery (сх. 6/2) 10AX механизм бел. </t>
  </si>
  <si>
    <t xml:space="preserve">    GAL000171 Переключатель перекрестный ArtGallery (сх. 7) 10AX бел. </t>
  </si>
  <si>
    <t xml:space="preserve">    GAL000186 Розетка компьютерная ArtGallery RJ45 кат.6A механизм бел. </t>
  </si>
  <si>
    <t xml:space="preserve">    GAL000191 Розетка телевизионная оконечная TV ArtGallery 1дБ механизм бел. </t>
  </si>
  <si>
    <t xml:space="preserve">    GAL000199 Вывод кабеля ArtGallery механизм бел. </t>
  </si>
  <si>
    <t xml:space="preserve">    GAL001001 Рамка 1-м ArtGallery карбон </t>
  </si>
  <si>
    <t xml:space="preserve">    GAL001002 Рамка 2-м ArtGallery универс. карбон </t>
  </si>
  <si>
    <t xml:space="preserve">    GAL001003 Рамка 3-м ArtGallery универс. карбон </t>
  </si>
  <si>
    <t xml:space="preserve">    GAL001004 Рамка 4-м ArtGallery универс. карбон </t>
  </si>
  <si>
    <t xml:space="preserve">    GAL001005 Рамка 5-м ArtGallery универс. карбон </t>
  </si>
  <si>
    <t xml:space="preserve">    GAL001011 Выключатель 1-кл. ArtGallery (сх. 1) 10AX карбон </t>
  </si>
  <si>
    <t xml:space="preserve">    GAL001043 Розетка ArtGallery 16А с заземл. механизм карбон </t>
  </si>
  <si>
    <t xml:space="preserve">    GAL001051 Выключатель 2-кл. ArtGallery (сх. 5) 10AX механизм карбон </t>
  </si>
  <si>
    <t xml:space="preserve">    GAL001061 Переключатель 1-кл. ArtGallery (сх. 6) 10AX механизм карбон </t>
  </si>
  <si>
    <t xml:space="preserve">    GAL001065 Переключатель 2-кл. ArtGallery (сх. 6/2) 10AX механизм карбон </t>
  </si>
  <si>
    <t xml:space="preserve">    GAL001071 Переключатель перекрестный ArtGallery (сх. 7) 10AX карбон </t>
  </si>
  <si>
    <t xml:space="preserve">    GAL001088 Розетка компьютерная 2-м ArtGallery 2хRJ45 кат.6A механизм карбон </t>
  </si>
  <si>
    <t xml:space="preserve">    GAL001091 Розетка телевизионная оконечная TV ArtGallery 1дБ механизм карбон </t>
  </si>
  <si>
    <t xml:space="preserve">    GAL001099 Вывод кабеля ArtGallery механизм карбон </t>
  </si>
  <si>
    <t>Блок питания Deepcool PL800D</t>
  </si>
  <si>
    <t>R-FT9SLIM-BKWPN1-G</t>
  </si>
  <si>
    <t>Кулер для компьютерного корпуса Deepcool FT9 SLIM</t>
  </si>
  <si>
    <t>Кулер для компьютерного корпуса, Deepcool, FT9 SLIM R-FT9SLIM-BKWPN1-G, 92мм, 500±200-2950±10% об.мин, 31,18CFM, 23.2dB(A), 4pin, 929215мм, Чёрный</t>
  </si>
  <si>
    <t>GC/LGN23LTCLTA/NW</t>
  </si>
  <si>
    <t>Игровое компьютерное кресло DX Racer Gladiator GC/LGN23LTCLTA/NW</t>
  </si>
  <si>
    <t>Игровое компьютерное кресло, DX Racer, GC/LGN23LTCLTA/NW, Gladiator series, Рекомендуемый рост: до 190 см, Рекомендуемый вес: до 115 кг, Эко-кожа и винил PU,PVC, Вид наполнителя: губчатая пена высокой плотности (54 кг/м), Металлическая основа кресла, Механизм качания: топ-ган, Крестовина из нейлона, Черно-Белый</t>
  </si>
  <si>
    <t>GC/LHE23LTA/NO</t>
  </si>
  <si>
    <t>Игровое компьютерное кресло DX Racer Hammer GC/LHE23LTA/NO</t>
  </si>
  <si>
    <t>Игровое компьютерное кресло, DX Racer, GC/LHE23LTA/NO, Hammer series, Грузоподъемность рек: 115 кг, Рекомендуемый рост: 190 см. Эко-кожа PU, Металлическая основа кресла, Механизм качания: топ-ган, Нейлоновые колеса,Черно- оранжевый</t>
  </si>
  <si>
    <t>GC/LPF24LTC/NG</t>
  </si>
  <si>
    <t>Игровое компьютерное кресло DX Racer Prince GC/LPF24LTC/NG</t>
  </si>
  <si>
    <t>Игровое компьютерное кресло, DX Racer, GC/LPF24LTC/NG, Prince series, Грузоподъемность 90 кг,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Черно-серый</t>
  </si>
  <si>
    <t>Daker DK Plus 5 кВА (310173)</t>
  </si>
  <si>
    <t>Источник бесперебойного питания Legrand Daker DK Plus 5 кВА</t>
  </si>
  <si>
    <t>RS700-E11-RS4U</t>
  </si>
  <si>
    <t>Серверная платформа Asus RS700-E11-RS4U</t>
  </si>
  <si>
    <t>Серверная платформа, Asus, RS700-E11-RS4U, WOCPU, WOM, GWOG, Z</t>
  </si>
  <si>
    <t>DH-PFT1200</t>
  </si>
  <si>
    <t>Клавиатуры управления и приборы</t>
  </si>
  <si>
    <t>Коннекторы и переходники</t>
  </si>
  <si>
    <t>Удлинитель, SVC, GXC3S-50M, 3 розетки, 5 метров, 220-250В, 10A, Чёрный</t>
  </si>
  <si>
    <t>Сетевой фильтр, LDNIO, Universal SC2311, 2 розетки, 2*USB быстрой зарядки, PD20W/QC18W, 1*Type-C 20W</t>
  </si>
  <si>
    <t>Сетевой фильтр, HuntKey, SZM304, 3 универсальные розетки, 1,5 м, Защита от перегрузок, Автоматическо</t>
  </si>
  <si>
    <t>10000018960</t>
  </si>
  <si>
    <t>10000018959</t>
  </si>
  <si>
    <t>10000020216</t>
  </si>
  <si>
    <t>Удлинитель SVC GXC3S-50M 5 м. 220 в. </t>
  </si>
  <si>
    <t>Смарт часы Redmi Watch 2 Lite Black</t>
  </si>
  <si>
    <t>Смарт часы, Xiaomi, Redmi Watch 2 Lite, M2109W1 / BHR5436GL, Дисплей 1.55" TFT LCD, Разрешение 320 x 360, Водонепроницаемые (5 АТМ), GPS+GLONASS, Galileo, BDS, Батарея 262 мАч, Вес 35 гр, Черный</t>
  </si>
  <si>
    <t>P11-700120000R</t>
  </si>
  <si>
    <t>Блок питания Huntkey WD650K</t>
  </si>
  <si>
    <t>Блок питания, Huntkey, WD650K, 650W, ATX, Gold, APFC, 20+4 pin, 2*4+4pin, 4*Sata, 2*Molex, 2*PCI-E 6+2 pin, Вентилятор 12см, Кабель питания, Чёрный</t>
  </si>
  <si>
    <t>P11-600310000</t>
  </si>
  <si>
    <t>Блок питания Huntkey ECO650</t>
  </si>
  <si>
    <t>Блок питания, Huntkey, ECO650, 650W, ATX, APFC, 20+4 pin, 2*4+4pin, 3*Sata, 3*Molex, 2*PCI-E 6+2 pin, Вентилятор 12см, Кабель питания, Чёрный</t>
  </si>
  <si>
    <t>P28-700130000R</t>
  </si>
  <si>
    <t>Блок питания Huntkey ECO750</t>
  </si>
  <si>
    <t>Блок питания, Huntkey, ECO750, 750W, ATX, APFC, 20+4 pin, 2*4+4pin, 3*Sata, 3*Molex, 2*PCI-E 6+2 pin, Вентилятор 12см, Кабель питания, Чёрный</t>
  </si>
  <si>
    <t>ICE BURG EX ARPW 6P</t>
  </si>
  <si>
    <t>Кулер для процессора Formula V ICE BURG EX ARPW 6P</t>
  </si>
  <si>
    <t>Кулер для процессора, Formula V, ICE BURG EX ARPW 6P, Intel 20х/1700/1200/115х и AMD AM5/AM4, 220W, 120мм, 800- 1600±10% об/м, 75,89CFM,  34dB(A), 4pin, 125х88х155мм, Чёрный</t>
  </si>
  <si>
    <t>4g</t>
  </si>
  <si>
    <t>Термопаста X-Game в шприце 4 г</t>
  </si>
  <si>
    <t>Термопаста, X-Game, 4g, в шприце, 2.6 г/см, от -55°С до 220°С</t>
  </si>
  <si>
    <t>Зап. часть радиатор для кулера CPU, Supermicro, SNK-P0062P, 1U SP3</t>
  </si>
  <si>
    <t>Зап. часть радиатор для кулера CPU, Supermicro, SNK-P0063P, 2U SP3</t>
  </si>
  <si>
    <t>Комплекты</t>
  </si>
  <si>
    <t>Мониторы видеодомофонии</t>
  </si>
  <si>
    <t>Замки и доводчики</t>
  </si>
  <si>
    <t>Кнопки выхода и гибкие переходы</t>
  </si>
  <si>
    <t>Резервируемые блоки питания</t>
  </si>
  <si>
    <t>Нерезервируемые блоки питания</t>
  </si>
  <si>
    <t>B625V_DN</t>
  </si>
  <si>
    <t>Монохромное МФУ Xerox VersaLink B625DN</t>
  </si>
  <si>
    <t xml:space="preserve">097N02446    </t>
  </si>
  <si>
    <t>Лоток большой емкости Xerox 097N02446</t>
  </si>
  <si>
    <t>Лоток большой емкости, Xerox, 097N02446, Для Xerox B625/B620</t>
  </si>
  <si>
    <t xml:space="preserve">097N02445    </t>
  </si>
  <si>
    <t>Дополнительный лоток Xerox 097N02445</t>
  </si>
  <si>
    <t>Дополнительный лоток, Xerox, 097N02445, Для Xerox B625/B620, 550 листов</t>
  </si>
  <si>
    <t>SC-VC80C377</t>
  </si>
  <si>
    <t>Пылесос Scarlett SC-VC80C377</t>
  </si>
  <si>
    <t>Пылесос, Scarlett, SC-VC80C377, Мощность 2200 Вт, Контейнер циклонного типа, Мощность всасывания 450 Вт, Емкость пылесборника 3 л, Регулятор мощности на корпусе</t>
  </si>
  <si>
    <t>SC-GS130S09</t>
  </si>
  <si>
    <t>Отпариватель Scarlett SC-GS130S09</t>
  </si>
  <si>
    <t>Отпариватель, Scarlett, SC-GS130S09, Мощность 1950 Вт, Регулируемый пар до 45 г/мин, Резервуар для воды 2000 мл, Покрытие подошвы Сталь, Вешалка для одежды, Готовность к работе 45 сек, 11 режимов, Длина электрошнура 1.3 м, Съемная доска , Использование в горизонтальном и вертикальном положении, Фиолетовый</t>
  </si>
  <si>
    <t>SC-HB42F96</t>
  </si>
  <si>
    <t>Погружной блендер Scarlett SC-HB42F96</t>
  </si>
  <si>
    <t>Погружной блендер, Scarlett, SC-HB42F96, Мощность 1500 Вт, 12 скоростных режимов, Емкость измельчителя 0.6 л, Мерный стакан 0.6 л, Венчик, Черный</t>
  </si>
  <si>
    <t>SC-HB42F61</t>
  </si>
  <si>
    <t>Погружной блендер Scarlett SC-HB42F61</t>
  </si>
  <si>
    <t>Погружной блендер, Scarlett, SC-HB42F61, Мощность 1100 Вт, 25 скоростных режимов, Емкость измельчителя 0.6л, Мерный стакан 0.6л, Венчик, Черный</t>
  </si>
  <si>
    <t>SC-SI30K23</t>
  </si>
  <si>
    <t>Утюг Scarlett SC-SI30K23</t>
  </si>
  <si>
    <t>Утюг, Scarlett, SC-SI30K23, Паровой удар до 120 г/мин, Регулируемый пар до 60 г/мин, Резервуар для воды 250мл, Вертикальное отпаривание, Керамическая подошва KeramoPro, Самоочистка, Система защиты от накипи ANTI-CALC, Мощность 2200 Вт, Длина шнура 1.5м, Синий/Белый</t>
  </si>
  <si>
    <t>SC-JE50S59</t>
  </si>
  <si>
    <t>Соковыжималка шнековая Scarlett SC-JE50S59</t>
  </si>
  <si>
    <t>Соковыжималка шнековая, Scarlett, SC-JE50S59, 1 скоростной режим, Скорость вращения вала 55 об/мин, Объем 600мл, Антикапля, Реверс, Мощность 130 Вт, Длина шнура 1.05м, Белый/Черный</t>
  </si>
  <si>
    <t>SC-JE50C10</t>
  </si>
  <si>
    <t>Соковыжималка цитрусовая Scarlett SC-JE50C10</t>
  </si>
  <si>
    <t>Соковыжималка цитрусовая, Scarlett, SC-JE50C10, 1 скоростной режим, Объем 250мл, Диаметр загрузочной горловины 105мм, Антикапля, Мощность 200 Вт, Длина шнура 0.94 м, Черный/Оранжевый</t>
  </si>
  <si>
    <t>SC-HB42M49</t>
  </si>
  <si>
    <t>Погружной блендер Scarlett SC-HB42M49</t>
  </si>
  <si>
    <t>Погружной блендер, Scarlett, SC-HB42M49, 14 скоростных режимов, Объем стакана 0.6л, Скорость работы 15000 об/мин, Мощность 800 Вт, Длина шнура 1.1м, Черный/Стальной</t>
  </si>
  <si>
    <t>SC-HB42F44</t>
  </si>
  <si>
    <t>Погружной блендер Scarlett SC-HB42F44</t>
  </si>
  <si>
    <t>Погружной блендер, Scarlett, SC-HB42F44, 12 скоростных режимов, Объем стакана 0.6л, Турбо режим, Скорость работы 16000 об/мин, Мощность 1500 Вт, Черный/Красный</t>
  </si>
  <si>
    <t>SC-HB42F52</t>
  </si>
  <si>
    <t>Погружной блендер Scarlett SC-HB42F52</t>
  </si>
  <si>
    <t>Погружной блендер, Scarlett, SC-HB42F52, 3 в 1, 2 скоростных режима, Объем стакана/измельчителя 0.6л, Турбо режим, Скорость работы 15000 об/мин, Мощность 750 Вт, Черный</t>
  </si>
  <si>
    <t>SC-HM40S03</t>
  </si>
  <si>
    <t>Миксер Scarlett SC-HM40S03</t>
  </si>
  <si>
    <t>Миксер, Scarlett, SC-HM40S03, 7 скоростей, 4 насадки, Кнопка отсоединения насадок, Мощность 200 Вт, Длина шнура 1м, Белый</t>
  </si>
  <si>
    <t>SC-KS57P68</t>
  </si>
  <si>
    <t>Весы кухонные Scarlett SC-KS57P68</t>
  </si>
  <si>
    <t>Весы кухонные, Scarlett, SC-KS57P68, Материал стекло, Макс вес 10 кг, Деления 1 г, LCD-дисплей, 2 батарейки типа AAA (в комплекте), Рисунок</t>
  </si>
  <si>
    <t>SC-TM11012</t>
  </si>
  <si>
    <t>Тостер Scarlett SC-TM11012</t>
  </si>
  <si>
    <t>Тостер, Scarlett, SC-TM11012, Мощность 650 Вт, Количество ломтиков 2, Количество позиций таймера 6, Съемный поддон для крошек</t>
  </si>
  <si>
    <t>SC-AH986M22</t>
  </si>
  <si>
    <t>Увлажнитель Scarlett SC-AH986M22</t>
  </si>
  <si>
    <t>Увлажнитель, Scarlett, SC-AH986M22, Объем 3.8 л, Площадь 30 м, Расход воды максимальный 300 мл/ч, Автоматическое отключение, Белый</t>
  </si>
  <si>
    <t>Предохранитель высоковольтный ПT1.2-6-40A</t>
  </si>
  <si>
    <t>Предохранитель высоковольтный, ПT1.2-6-40A, 72х364 мм, 6 кВ одинарный</t>
  </si>
  <si>
    <t>Предохранитель высоковольтный ПT1.2-6-50A</t>
  </si>
  <si>
    <t>Предохранитель высоковольтный, ПT1.2-6-50A, 72х364 мм, 6 кВ одинарный</t>
  </si>
  <si>
    <t>Предохранитель высоковольтный ПT1.3-6-80A</t>
  </si>
  <si>
    <t>Предохранитель высоковольтный, ПT1.3-6-80A, 72х364 мм, 6 кВ одинарный</t>
  </si>
  <si>
    <t>PG 16 (10~14 мм)</t>
  </si>
  <si>
    <t>GC/XXLTK23LTA/NW</t>
  </si>
  <si>
    <t>Игровое компьютерное кресло DX Racer Tank GC/XXLTK23LTA/NW</t>
  </si>
  <si>
    <t>GC/XXLTK23LTA/NR</t>
  </si>
  <si>
    <t>Игровое компьютерное кресло DX Racer Tank GC/XXLTK23LTA/NR</t>
  </si>
  <si>
    <t>GC/XXLTK23LTA/NG</t>
  </si>
  <si>
    <t>Игровое компьютерное кресло DX Racer Tank GC/XXLTK23LTA/NG</t>
  </si>
  <si>
    <t>GC/XXLTK23FBE/N</t>
  </si>
  <si>
    <t>Игровое компьютерное кресло DX Racer Tank GC/XXLTK23FBE/N</t>
  </si>
  <si>
    <t>GC/LPF24LTC/N</t>
  </si>
  <si>
    <t>Игровое компьютерное кресло DX Racer Prince GC/LPF24LTC/N</t>
  </si>
  <si>
    <t>Игровое компьютерное кресло, DX Racer, GC/LPF24LTC/N, Prince series, Грузоподъемность 90 кг,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Черный</t>
  </si>
  <si>
    <t>GC/LPF24LTC/NR</t>
  </si>
  <si>
    <t>Игровое компьютерное кресло DX Racer Prince GC/LPF24LTC/NR</t>
  </si>
  <si>
    <t>Игровое компьютерное кресло, DX Racer, GC/LPF24LTC/NR, Prince series,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Черно-Красный</t>
  </si>
  <si>
    <t>GC/LPF24LTC/NW</t>
  </si>
  <si>
    <t>Игровое компьютерное кресло DX Racer Prince GC/LPF24LTC/NW</t>
  </si>
  <si>
    <t>Игровое компьютерное кресло, DX Racer, 	GC/LPF24LTC/NW, Prince series, Грузоподъемность 90 кг,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Черно-белый</t>
  </si>
  <si>
    <t>GC/LPF24LTC/PW</t>
  </si>
  <si>
    <t>Игровое компьютерное кресло DX Racer Prince GC/LPF24LTC/PW</t>
  </si>
  <si>
    <t>Игровое компьютерное кресло, DX Racer, GC/LPF24LTC/PW, Prince series. грузоподъемность 90 кг,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Розовый</t>
  </si>
  <si>
    <t>Keor S 3 kВA 8' (310121)</t>
  </si>
  <si>
    <t>Источник бесперебойного питания Legrand Keor S 3 kВA 8'</t>
  </si>
  <si>
    <t>Источник бесперебойного питания, Legrand, Keor S, Мощность 3000ВА/2400Вт, Онлайн, Напольный, ЖК/USB/RS-232/SNMP, Диапазон работы AVR:165-280В, Бат.: 12В/12Ач.*18 шт., Чёрный</t>
  </si>
  <si>
    <t>RMCARD400</t>
  </si>
  <si>
    <t>SNMP-карта, CyberPower, RMCARD400, Внутренняя установка ,Разъём: RJ45 , RJ45, Протоколы: IPv4/v6, SNMPv1/v3, HTTP/HTTPs, TCP/IP, UDP, DHCP, NTP, DNS, SMTP, SSH, SSL, TLS, Telnet, FTP и Syslog, Аутентификация: RADIUS, LDAP, LDAPS, Windows AD</t>
  </si>
  <si>
    <t>Сетевой маршрутизатор со встроенной беспроводной точкой доступа ASUS XD5 (W-2-PK)</t>
  </si>
  <si>
    <t>Сетевой маршрутизатор со встроенной беспроводной точкой доступа, ASUS, XD5 (W-2-PK), Wi-Fi 6, 2,4 ГГц/5 ГГц, 802.11/n/ac/ax, AX3000, 1 порт 10/100/1000M WAN/LAN, 1 порт 10/100/1000M LAN, 2 модуля в комплекте</t>
  </si>
  <si>
    <t>Сетевой маршрутизатор со встроенной беспроводной точкой доступа ASUS RT-AX5400</t>
  </si>
  <si>
    <t>Сетевой маршрутизатор со встроенной беспроводной точкой доступа, ASUS, RT-AX5400, 802.11/n/ac/ax, AX5400, 1 порт 10/100/1000M WAN, 4 порта 10/100/1000M LAN, 1 порт USB3.2</t>
  </si>
  <si>
    <t>Сетевой маршрутизатор со встроенной беспроводной точкой доступа ASUS TUF-AX6000</t>
  </si>
  <si>
    <t>Сетевой маршрутизатор со встроенной беспроводной точкой доступа, ASUS, TUF-AX6000, 802.11/n/ac/ax, AX6000, 1 порт 2,5G WAN, 4 порта 10/100/1000M LAN 1 порт 2,5G LAN, 1 порт USB3.2</t>
  </si>
  <si>
    <t>Сетевой маршрутизатор со встроенной беспроводной точкой доступа ASUS RT-AX88U PRO</t>
  </si>
  <si>
    <t>Сетевой маршрутизатор со встроенной беспроводной точкой доступа, ASUS, RT-AX88U PRO, 802.11ax, AX6000, 1 порт 2,5G WAN, 1 порт 2,5G LAN 4 порта 1000M LAN</t>
  </si>
  <si>
    <t>IP видеокамера, Dahua, DH-IPC-PDW3849-A180-AS-PV, купольная, 24MP, полноцветный duo, сращивание WizMind</t>
  </si>
  <si>
    <t>Видеокамеры специального назначения</t>
  </si>
  <si>
    <t>Серверы</t>
  </si>
  <si>
    <t>ПО и лицензии</t>
  </si>
  <si>
    <t>8 мегапиксельные HD видеокамеры</t>
  </si>
  <si>
    <t>2 мекапиксельные HD видеокамеры</t>
  </si>
  <si>
    <t>Вызывные панели</t>
  </si>
  <si>
    <t>Многоабонентные панели</t>
  </si>
  <si>
    <t>Контроллеры со считывателем</t>
  </si>
  <si>
    <t>Контроллеры без считывателя</t>
  </si>
  <si>
    <t>Монтажные коробки для видеонаблюдения</t>
  </si>
  <si>
    <t>PFM801-4MP</t>
  </si>
  <si>
    <t>Приемопередатчик Dahua PFM801-4MP</t>
  </si>
  <si>
    <t>Приемопередатчик, Dahua, PFM801-4MP, Коаксиальный видеоразъем : Разъем BNC-M, Видеоразъем «витая пара» : RJ45, Совместимые форматы : HDCVI/TVI/AHD/CVBS</t>
  </si>
  <si>
    <t xml:space="preserve">097N02444    </t>
  </si>
  <si>
    <t>Модуль для беспроводного подключения Xerox 097N02444</t>
  </si>
  <si>
    <t>Модуль для беспроводного подключения, Xerox, 097N02444, Для Xerox B625</t>
  </si>
  <si>
    <t>C100</t>
  </si>
  <si>
    <t>Пылесос для ухода за домашними животными Redkey Pet grooming vacuum cleaner</t>
  </si>
  <si>
    <t>Пылесос для ухода за домашними животными, Redkey, Pet grooming vacuum cleaner, C100</t>
  </si>
  <si>
    <t>DEM-VX20W</t>
  </si>
  <si>
    <t>Пылесос моющий Deerma Water-suction Sweeper DEM-VX20W</t>
  </si>
  <si>
    <t>Пылесос моющий, Deerma, Water-suction Sweeper DEM-VX20W, Сухая и влажная уборка, Мощность всасывания 150 Вт, Потребляемая мощность 420 Вт, Питание от сети, Резервуар для чистой воды 500 мл, Резервуар для отработанной воды 600мл, Управление мощностью на рукоятке, регулятор мощности на корпусе, функция самоочистки, Сетевой шнур 5м, Белый</t>
  </si>
  <si>
    <t>KA4803NW</t>
  </si>
  <si>
    <t>KA4804NW</t>
  </si>
  <si>
    <t>Рамка декоративная Bticino KA4804NW Living Now 4 модуля Луна</t>
  </si>
  <si>
    <t>Рамка декоративная, Bticino, KA4804NW, Living Now 4 модуля Луна</t>
  </si>
  <si>
    <t>EPH0700171</t>
  </si>
  <si>
    <t>Выключатель одноклавишный SE EPH0700171 Asfora самовозвратный 10A антрацит</t>
  </si>
  <si>
    <t>Выключатель одноклавишный, SE, EPH0700171, Asfora самовозвратный 10A механизм, самозажимной антрацит</t>
  </si>
  <si>
    <t>2602607UB</t>
  </si>
  <si>
    <t>Снегоуборщик аккумуляторный Greenworks 2602607UB, 60V, 30 см, бесщеточный, с 1хАКБ 4 Ач и ЗУ</t>
  </si>
  <si>
    <t>Снегоуборщик аккумуляторный, Greenworks, 2602607UB, 60V, 30 см, бесщеточный, с 1хАКБ 4 Ач и ЗУ</t>
  </si>
  <si>
    <t>3200207UB</t>
  </si>
  <si>
    <t>Угловая шлифовальная машина, аккумуляторная Greenworks 3200207UB, 24V, бесщеточная, c 1хАКБ 4Ач и ЗУ</t>
  </si>
  <si>
    <t>Принт-картридж Xerox 013R00699</t>
  </si>
  <si>
    <t>Принт-картридж, Xerox, 013R00699, Для Xerox B625/B620, 150 000 страниц (А4)</t>
  </si>
  <si>
    <t>Тонер-картридж экстра повышенной емкости Xerox 006R04673 (черный)</t>
  </si>
  <si>
    <t>Тонер-картридж экстра повышенной емкости, Xerox, 006R04673 (черный), Для Xerox B625/B620, 42 000 страниц (А4)</t>
  </si>
  <si>
    <t xml:space="preserve">006R04672    </t>
  </si>
  <si>
    <t>Тонер-картридж повышенной емкости Xerox 006R04672 (черный)</t>
  </si>
  <si>
    <t>Тонер-картридж повышенной емкости, Xerox, 006R04672 (черный), Для Xerox B625/B620, 25 000 страниц (А4)</t>
  </si>
  <si>
    <t>FM2-G092-000</t>
  </si>
  <si>
    <t>Зап. часть Блок проявки Canon DEVELOPING ASSEMBLY Black FM2-G092-000</t>
  </si>
  <si>
    <t>Зап. часть Блок проявки, Canon, DEVELOPING ASSEMBLY Black, FM2-G092-000</t>
  </si>
  <si>
    <t>FM2-G091-000</t>
  </si>
  <si>
    <t>Зап. часть Блок проявки Canon DEVELOPING ASSEMBLY Cyan FM2-G091-000</t>
  </si>
  <si>
    <t>Зап. часть Блок проявки, Canon, DEVELOPING ASSEMBLY Cyan, FM2-G091-000</t>
  </si>
  <si>
    <t>FM2-G089-000</t>
  </si>
  <si>
    <t>Зап. часть Блок проявки Canon DEVELOPING ASSEMBLY Yellow FM2-G089-000</t>
  </si>
  <si>
    <t>Зап. часть Блок проявки, Canon, DEVELOPING ASSEMBLY, Yellow, FM2-G089-000</t>
  </si>
  <si>
    <t>C1110M (CT201120)</t>
  </si>
  <si>
    <t>Чип Europrint Xerox C1110M (CT201120)</t>
  </si>
  <si>
    <t>Чип, Europrint, C1110M (CT201120), Для картриджей Xerox DocuPrint C1110/1110B, Пурпурный, 2000 страниц</t>
  </si>
  <si>
    <t>RS822RP+</t>
  </si>
  <si>
    <t>Система хранения данных (сервер) Synology RS822RP+</t>
  </si>
  <si>
    <t>Система хранения данных (сервер), Synology, RS822RP+, Ryzen V1500B, 1U, 2GB, RJ-45 1GbE</t>
  </si>
  <si>
    <t>Кронштейны</t>
  </si>
  <si>
    <t>Видеостенный дисплей LG 55VM5J-H</t>
  </si>
  <si>
    <t>Видеостенный дисплей, LG, 55VM5J-H, 500 кд/м, 1920 x 1080 (FHD), IPS, 24/7</t>
  </si>
  <si>
    <t>КТ-2315</t>
  </si>
  <si>
    <t>Стерилизатор для бутылочек Kitfort KT-2315</t>
  </si>
  <si>
    <t>Стерилизатор для бутылочек, Kitfort, KT-2315, Мощность 500 Вт,Цвет зеленый</t>
  </si>
  <si>
    <t>КТ-3516</t>
  </si>
  <si>
    <t>Блендер стационарный Kitfort КТ-3516</t>
  </si>
  <si>
    <t>Блендер стационарный, Kitfortt, КТ-3516, 5 скоростей, Объем 1.5л, Скорость вращения 22100 об/мин, Уровень шума до 85 дБ, Стеклянная чаша, Мощность 1250 Вт, Длина шнура 0.8м, Стальной/Черный</t>
  </si>
  <si>
    <t>Индукционная плитка, Kitfort, КТ-107, 1 конфорка, Кнопочное управление, Стеклокерамика, Диаметр конформки 170 мм, 1 программа, 8 режимов работы, Мощность 1800 Вт, Длина шнура 1.3м, Черный</t>
  </si>
  <si>
    <t>Винный шкаф, Kitfort, KT-2402, Термоэлектрическое охлаждение, Внутренний объем 35 л, Вместимость 12 бутылок, 4 полки, Уровень шума 25 дБ, Мощность 70 Вт, Черный</t>
  </si>
  <si>
    <t>КТ-2403</t>
  </si>
  <si>
    <t>Винный шкаф Kitfort KT-2403</t>
  </si>
  <si>
    <t>Винный шкаф, Kitfort, KT-2403, Вместимость 8 бутылок, Климатические зоны 1, Количество полок 2, Материал полок металл, Цвет церный</t>
  </si>
  <si>
    <t>КТ-2520</t>
  </si>
  <si>
    <t>Термопот Kitfort КТ-2520</t>
  </si>
  <si>
    <t>Термопот, Kitfort, КТ-2520, Объем 5 л, Мощность 1600 Вт, Подача воды электронасос, Тип нагревательного элемента закрытый, Цвет белый</t>
  </si>
  <si>
    <t>КТ-3136</t>
  </si>
  <si>
    <t>Косметическое зеркало Kitfort КТ-3136</t>
  </si>
  <si>
    <t>Косметическое зеркало, Kitfort, КТ-3136, Мощность 4 Вт, Цветовая температура подсветки 4250±250 К, Индекс цветопередачи 80, Белый</t>
  </si>
  <si>
    <t>КТ-2810</t>
  </si>
  <si>
    <t>Увлажнитель воздуха Kitfort КТ-2810</t>
  </si>
  <si>
    <t>Увлажнитель воздуха, Kitfortt, КТ-2810, Ультразвуковой, Обслуживаемая площадь до 30м?, Объем 4л, Уровень шума &lt; 35 дБ, Максимальное испарение 300 мл/ч, Время работы 13ч, Таймер 10 ч, Ароматизация, Мощность 25 Вт, Белый</t>
  </si>
  <si>
    <t>KA4803LM</t>
  </si>
  <si>
    <t>Рамка декоративная Bticino KA4803LM Living Now 3 модуля Дуб</t>
  </si>
  <si>
    <t>Рамка декоративная, Bticino, KA4803LM, Living Now 3 модуля Дуб</t>
  </si>
  <si>
    <t>P15ZM</t>
  </si>
  <si>
    <t>Портативный внешний аккумулятор Xiaomi Power Bank 10000mAh (Integrated Cable) Tan GL</t>
  </si>
  <si>
    <t>Портативный внешний аккумулятор Xiaomi Power Bank 10000mAh (Integrated Cable) Ice Blue GL</t>
  </si>
  <si>
    <t>Портативный внешний аккумулятор, Xiaomi, Power Bank 10000mAh (Integrated Cable) Ice Blue GL, P15ZM/BHR9073GL, 105,2 x 26,9 x 65,2 мм, Мощность аккумулятора 37 Втч 3,7 В 10000 мАч, Вход USB-C /USB-C кабель, Выход USB-A / USB-C /USB-C кабель, Голубой</t>
  </si>
  <si>
    <t>PB2030MI</t>
  </si>
  <si>
    <t>Портативный внешний аккумулятор Xiaomi 33W Power Bank 20000mAh (Integrated Cable) Blue GL</t>
  </si>
  <si>
    <t>Портативный внешний аккумулятор Xiaomi 33W Power Bank 20000mAh (Integrated Cable) Tan GL</t>
  </si>
  <si>
    <t>Охлаждающая подставка для ноутбука Deepcool N8 17"</t>
  </si>
  <si>
    <t>Блок питания Gamemax GX-750 PRO BK PCIE 5.0 ATX 3.0</t>
  </si>
  <si>
    <t>Блок питания Gamemax GX-1050 BK PCIE 5.0 ATX 3.0</t>
  </si>
  <si>
    <t>RD23</t>
  </si>
  <si>
    <t>Беспроводная система Wi-Fi Xiaomi Mesh роутер AX3000T RU RD23</t>
  </si>
  <si>
    <t>Беспроводная система Wi-Fi, Xiaomi, Mesh роутер AX3000T RU, RD23, 802.11 a/b/g/n/ac/ax, Wi-Fi 6, 1000 мбит/с</t>
  </si>
  <si>
    <t>Беспроводная система Wi-Fi Xiaomi Mesh роутер AC1200 RU (2-pack) RD13</t>
  </si>
  <si>
    <t>Беспроводная система Wi-Fi, Xiaomi, Mesh роутер AC1200 RU (2-pack), RD13</t>
  </si>
  <si>
    <t>051818</t>
  </si>
  <si>
    <t>Патч Корд Legrand Cat.6 UTP PVC RJ-45 0,5 м</t>
  </si>
  <si>
    <t>Патч Корд, Legrand, 051818, Cat. 6, UTP, PVC, RJ-45, 0,5 м, синий, Пол. пакет</t>
  </si>
  <si>
    <t>088002</t>
  </si>
  <si>
    <t>Крышка для нап.кор.пласт Legrand 088002 16/24М</t>
  </si>
  <si>
    <t>Крышка для нап.кор.пласт, Legrand, 088002, 16/24М</t>
  </si>
  <si>
    <t>КТ-9114</t>
  </si>
  <si>
    <t>Отпариватель ручной Kitfort КТ-9114</t>
  </si>
  <si>
    <t>Отпариватель ручной, Kitfort, КТ-9114, Объем 110 мл, 1 режим, Подача пара 20 г/мин, Температура нагрева 120 °C, Время нагрева 15 сек, Длина шнура 1.9м, Мощность 1500 Вт, Черный</t>
  </si>
  <si>
    <t>КТ-681</t>
  </si>
  <si>
    <t>Чайник электрический Kitfort КТ-681</t>
  </si>
  <si>
    <t>Чайник электрический, Kitfort, КТ-681, Объем 1.7л, Температура нагрева 100 °С, Отсек для хранения шнура, Световая индикация, Автоматическое отключение, Мощность 2200 Вт, Длина шнура 0.7м, Белый</t>
  </si>
  <si>
    <t>КТ-705</t>
  </si>
  <si>
    <t>Кофемашина Kitfort КТ-705</t>
  </si>
  <si>
    <t>Кофемашина, Kitfort, КТ-705, Капельная, Объем 1.5л, Встроенная кофемолка, Регулятор помола, Отложенный старт, Противокапельная система, Мощность 1000 Вт, Длина шнура 0.98м, Стальной/Чёрный</t>
  </si>
  <si>
    <t>ПВС 2х2.5 (100 м)</t>
  </si>
  <si>
    <t>Провод ПВС 2х2.5 (100 м)</t>
  </si>
  <si>
    <t>Провод соединительный ПВС, 2х2.5 мм, Напряжение до 380/660В, Температуры эксплуатации: от -40 до +70°С, (100 м)</t>
  </si>
  <si>
    <t>Провод ШВВП 2х0.75 ГОСТ (250)</t>
  </si>
  <si>
    <t xml:space="preserve">1000015970 </t>
  </si>
  <si>
    <t xml:space="preserve">IPCB2-S2 (2.8mm) HiWatch IP Камера, цилиндрическая </t>
  </si>
  <si>
    <t>10000022331</t>
  </si>
  <si>
    <t>IPC-B040 HiWatch (2,8 мм) 4МП ИК сетевая видеокамера</t>
  </si>
  <si>
    <t>10000019783</t>
  </si>
  <si>
    <t>DS-I253M(C) IP HiWatch Видеокамера купольная</t>
  </si>
  <si>
    <t>Компьютерный корпус, XPG, Defender White, DEFENDER-WHCWW, Mid Tower, E-ATX/ATX/ m-ATX/ Mini-ITX/CEB/EEB, USB 3.0*2/ HD Audio+Mic, Кулер 3*12см, Высота процессорного кулера до 170мм, Длина VGA до 400мм, Количество внутренних отсеков 2*3,5"/4*2,5" , Сталь/Закаленное стекло, 492x220x441 мм, без Б/П, Белый</t>
  </si>
  <si>
    <t>Компьютерный корпус, XPG, Battlecruiser Black, BATTLECRUISER-BKCWW, Mid Tower, E-ATX/ATX/ m-ATX/ Mini-ITX, USB 3.0*2/ Type C*1/ HD Audio/Mic, Кулер 4*12см ARGB, Высота процессорного кулера до 170мм, Длина VGA до 400мм, Количество внутренних отсеков 3*3,5"/6*2,5", Сталь/Закаленное стекло, 485x225x506 мм, без Б/П, Черный</t>
  </si>
  <si>
    <t>Компьютерный корпус, Gamemax, Abyss TR, 12990800039, Mid Tower, E-ATX/ATX/m-ATX/Mini-ITX, USB3.0*2/ USB2.0*2/ HD-Audio, Кулер 1*12см ARGB, Высота процессорного кулера 170мм, Длина VGA 455мм, Количество отсеков 2*3,5" / 4*2,5", Сталь, 465x526x597мм, Без Б/П, Чёрный</t>
  </si>
  <si>
    <t>Аккумуляторный батарейный модуль, APC, SRT192RMBP, 192В, 3U, для ИБП APC Smart-UPS SRT 5кВА, 6кВА. APCRBC140</t>
  </si>
  <si>
    <t>NT03U352N-064G-30PN</t>
  </si>
  <si>
    <t>Коммутатор, Dahua, DH-PFS3106-4ET-60, Индустриальный, 4 порта 10/100M + 1 комбо порт 10/100/1000Base-T/Base-X , Неуправляемый, PoE, Корпус металл</t>
  </si>
  <si>
    <t>Коммутатор, Dahua, DH-PFS3106-4ET-60-V2, Индустриальный, 4 порта 10/100M + 1 комбо порт 10/100/1000Base-T/Base-X , Неуправляемый, PoE, Корпус металл</t>
  </si>
  <si>
    <t>Коммутатор, Dahua, DH-PFS3206-4P-96, Индустриальный, Интерфейсы 2 порта 1000 Base-X 1 порт 10/100/1000 Base-T(Hi-PoE/PoE+/PoE) 3 порта 10/100 Base-T (PoE+/PoE)</t>
  </si>
  <si>
    <t>Коммутатор, Dahua, DH-IS4210-8GT-120, Индустриальный, Управляемый L2, 8 портов 10/100/1000T PoE (802.3af/at/bt 120W), 2 порта SFP 1000M</t>
  </si>
  <si>
    <t>Беспроводная система Wi-Fi Xiaomi Mesh роутер AC1200 RU (1-pack) RD13</t>
  </si>
  <si>
    <t>Беспроводная система Wi-Fi, Xiaomi, Mesh роутер AC1200 RU (1-pack), RD13</t>
  </si>
  <si>
    <t>Беспроводная система Wi-Fi Xiaomi Mesh роутер AX3000 NE (1-pack)</t>
  </si>
  <si>
    <t>Беспроводная система Wi-Fi, Xiaomi, Mesh роутер AX3000 NE (1-pack), 4x 10/100/1000Mbps WAN/LAN adaptive port</t>
  </si>
  <si>
    <t>RD28</t>
  </si>
  <si>
    <t>Беспроводная система Wi-Fi Xiaomi Mesh роутер AX3000 NE (3-pack) RD28</t>
  </si>
  <si>
    <t>Беспроводная система Wi-Fi, Xiaomi, Mesh роутер AX3000 NE (3-pack), RD28</t>
  </si>
  <si>
    <t>&gt;350</t>
  </si>
  <si>
    <t>IP видеокамера, Dahua, DH-F2C-PV, Wi-Fi, Цилиндрическая, CMOS-матрица 1/3", 2 Мп, IR LED 30м, Смарт H.265+, H.264+, H.265, H.264, 12 VDC</t>
  </si>
  <si>
    <t>Одноабонентные панели</t>
  </si>
  <si>
    <t>D603</t>
  </si>
  <si>
    <t>Кабель коаксиальный SHIP RG59 D603</t>
  </si>
  <si>
    <t>Кабель коаксиальный, SHIP, D603, RG 59, (1/0.37BC+2.2/LDPE+80/0.10BC/80%+3.5/PE+2C*(16/0.2CCA+1.6/PVC)+4.2mm/PE + 2*0.5 CU жилы питания, 200 м/б</t>
  </si>
  <si>
    <t>VS-I72H-8256</t>
  </si>
  <si>
    <t>Встраиваемый компьютер OPS XG VS-I72H-8256</t>
  </si>
  <si>
    <t>Встраиваемый компьютер OPS, XG, VS-I72H-8256, Intel SOC, I7-12650H, 8G RAM, 256G SSD</t>
  </si>
  <si>
    <t>VS-I53H-8256</t>
  </si>
  <si>
    <t>Встраиваемый компьютер OPS XG VS-I53H-8256</t>
  </si>
  <si>
    <t>Встраиваемый компьютер OPS, XG, VS-I53H-8256, Intel SOC, I5-13420H, 8G RAM, 256G SSD</t>
  </si>
  <si>
    <t>VS-I5G17-8256</t>
  </si>
  <si>
    <t>Встраиваемый компьютер OPS XG VS-I5G17-8256</t>
  </si>
  <si>
    <t>Встраиваемый компьютер OPS, XG, VS-I5G17-8256, Intel SOC, I5-1140G7, 8G RAM 256G SSD</t>
  </si>
  <si>
    <t>VS-I73H-8256</t>
  </si>
  <si>
    <t>Встраиваемый компьютер OPS XG VS-I73H-8256</t>
  </si>
  <si>
    <t>Встраиваемый компьютер OPS, XG, VS-I73H-8256, Intel SOC, I7-13620H, RAM 8Gb, SSD 256Gb</t>
  </si>
  <si>
    <t>VS-I5G07-8256</t>
  </si>
  <si>
    <t>Встраиваемый компьютер OPS XG VS-I5G07-8256</t>
  </si>
  <si>
    <t>Встраиваемый компьютер OPS, XG, VS-I5G07-8256, Intel SOC, I5-1030NG7, 8G RAM 256G SSD</t>
  </si>
  <si>
    <t>VS-I52H-16256</t>
  </si>
  <si>
    <t>Встраиваемый компьютер OPS XG VS-I52H-16256</t>
  </si>
  <si>
    <t>Встраиваемый компьютер OPS, XG, VS-I52H-16256, Intel SOC, I5-12450H, 16G RAM 256G SSD</t>
  </si>
  <si>
    <t>LKV677KVM</t>
  </si>
  <si>
    <t>Беспроводной удлинитель HDMI + KVM Lenkeng LKV677KVM (4K, 50m)</t>
  </si>
  <si>
    <t>Беспроводной удлинитель HDMI + KVM, Lenkeng, LKV677KVM, (4K, 50m)</t>
  </si>
  <si>
    <t>LKV565KVM-P</t>
  </si>
  <si>
    <t>Удлинитель HDMI + KVM (POC) Lenkeng LKV565KVM-P (4K, 60m)</t>
  </si>
  <si>
    <t>Удлинитель HDMI + KVM (POC), Lenkeng, LKV565KVM-P, (4K, 60m)</t>
  </si>
  <si>
    <t>LKV223KVM</t>
  </si>
  <si>
    <t>Удлинитель HDMI Lenkeng LKV223KVM (4K, 40m)</t>
  </si>
  <si>
    <t>Удлинитель HDMI, Lenkeng, LKV223KVM, (4K, 40m)</t>
  </si>
  <si>
    <t>LKV483</t>
  </si>
  <si>
    <t>Удлинитель HDMI Lenkeng LKV483 (4K, 120)</t>
  </si>
  <si>
    <t>Удлинитель HDMI, Lenkeng, LKV483, (4K, 120), 1x HDMI IN, 1x RJ45 IN, 1x RJ45 OUT, 1x HDMI OUT</t>
  </si>
  <si>
    <t>LKV3061</t>
  </si>
  <si>
    <t>Видеоконвертер + деэмбеддер Lenkeng LKV3061 (4K@60Hz)</t>
  </si>
  <si>
    <t>Видеоконвертер + деэмбеддер, Lenkeng, LKV3061, (4K@60Hz)</t>
  </si>
  <si>
    <t>LKV104VW</t>
  </si>
  <si>
    <t>Контролер видеостены Lenkeng LKV104VW (FHD, 2x2)</t>
  </si>
  <si>
    <t>Каскадируемый видеоконтроллер, Lenkeng, LKV104VW, (FHD, 2x2), 1*HDMI IN, 4*HDMI OUT</t>
  </si>
  <si>
    <t>LKV818</t>
  </si>
  <si>
    <t>Матричный коммутатор Lenkeng LKV818 (4K@30Hz 8x8)</t>
  </si>
  <si>
    <t>Матричный коммутатор, Lenkeng, LKV818, 4K@30Hz 8x8</t>
  </si>
  <si>
    <t>LKV844</t>
  </si>
  <si>
    <t>Матричный коммутатор-удлинитель Lenkeng LKV844 (4K 4x4)</t>
  </si>
  <si>
    <t>Матричный коммутатор-удлинитель, Lenkeng, LKV844 (4K 4x4)</t>
  </si>
  <si>
    <t>DH-W-HDMI10M-4K</t>
  </si>
  <si>
    <t>Интерфейсный кабель HDMI Dahua DH-W-HDMI10M-4K</t>
  </si>
  <si>
    <t>D109GL</t>
  </si>
  <si>
    <t>Робот-пылесос Xiaomi Robot Vacuum X20 Max Черный (в комплекте с зарядной станцией D109-JZEU)</t>
  </si>
  <si>
    <t>Робот-пылесос, Xiaomi, Robot Vacuum X20 Max/D109GL (BHR9220EU), в комплекте с зарядной станцией D109-JZEU - автоматическая самоочистка самоопорожнение самосушка и наполнение водой, LDS навигация, Функция влажной уборки, Аккумулятор 5200 мАч, 6000 Па, Черный</t>
  </si>
  <si>
    <t>КТ-9206</t>
  </si>
  <si>
    <t>Отпариватель ручной Kitfort КТ-9206</t>
  </si>
  <si>
    <t>КТ-2419</t>
  </si>
  <si>
    <t>Винный шкаф Kitfort КТ-2419</t>
  </si>
  <si>
    <t>Винный шкаф, Kitfort, КТ-2419, Вместимость 8 бутылок, 3 металлические полки, 1 зона охлаждения, Температура 8-18 °С, Климатический класс N, Общий внутренний объём 23 л, Уровень шума ? 38 дБ, 252 х 515 х 455 мм, Мощность 70 Вт, Черный</t>
  </si>
  <si>
    <t>КТ-5324</t>
  </si>
  <si>
    <t>Моющий пылесос Kitfort КТ-5324</t>
  </si>
  <si>
    <t>Моющий пылесос, Kitfort, КТ-5324, Объем резервуара для воды 1.25 л, Длина шланга 1.7м, Два резервуара, Уровень шума 78 дБ, Мощность 350 Вт, Длина шнура 5 м, Бежевый</t>
  </si>
  <si>
    <t>КТ-796</t>
  </si>
  <si>
    <t>Кофемашина Kitfort КТ-796</t>
  </si>
  <si>
    <t>Кофемашина, Kitfort, КТ-796, Встроенная кофемолка, Температура нагрева 80-90 °С, Используемы кофе зерновой/молотый, Объем 420 мл, Мощность 800 Вт, Длина шнура 0.6м, Чёрный</t>
  </si>
  <si>
    <t>КТ-2935</t>
  </si>
  <si>
    <t>Массажёр для ног Kitfort KT-2935 чёрный</t>
  </si>
  <si>
    <t>Массажёр для ног, Kitfort, KT-2935, 6 программ, 3 скорости, Длина шнура 1.4, Мощность 18 Вт, Чёрный</t>
  </si>
  <si>
    <t>Компьютерный корпус, Thermaltake, CTE C700 Air Snow, CA-1X7-00F6WN-00, Mid Tower, Mini-ITX/M-ATX/ATX/E-ATX, USB 3.2 (Gen 2) Type-C*1, USB 3.0*2, HD Audio, Кулер 3*140 мм CT140 fan, Высота процессорного кулера до 190мм, Длина VGA до 410мм, 6*3,5"/7*2,5", Сталь / термопластик, 4мм Закаленное стекло, 566.5*327.6*505.5мм, Без Б/П, Белый</t>
  </si>
  <si>
    <t>STARKER-WHCWW</t>
  </si>
  <si>
    <t>Компьютерный корпус XPG Starker White Без Б/П</t>
  </si>
  <si>
    <t>Компьютерный корпус, XPG, Starker White, STARKER-WHCWW, Mid Tower, ATX/ m-ATX/ Mini-ITX, USB 3.0*2/ HD-Audio+Mic, Кулер 2*12см ARGB, Высота процессорного кулера до 165мм, Длина VGA до 350мм, Количество внутренних отсеков 3*3,5"/3*2,5", Сталь/Закаленное стекло, 465x215x400 мм, без Б/П, Белый</t>
  </si>
  <si>
    <t>VALORAIRMT-WHCWW</t>
  </si>
  <si>
    <t>Компьютерный корпус XPG Valor Air White Без Б/П</t>
  </si>
  <si>
    <t>Компьютерный корпус, XPG, Valor Air White, VALORAIRMT-WHCWW, Mid Tower, ATX/ m-ATX/ Mini-ITX, USB 3.2*2/ HD-Audio+Mic, Кулер 4*12см, Высота процессорного кулера до 166мм, Длина VGA до 335мм, Количество внутренних отсеков 2*3,5"/3*2,5", Сталь/Закаленное стекло, 460x210x371 мм, без Б/П, Белый</t>
  </si>
  <si>
    <t>LEVANTEX240-BKCWW</t>
  </si>
  <si>
    <t>Кулер с водяным охлаждением XPG LEVANTEX 240</t>
  </si>
  <si>
    <t>DEM-T30W</t>
  </si>
  <si>
    <t>Беспроводной вертикальный пылесос Deerma DEM-T30W</t>
  </si>
  <si>
    <t>Беспроводной вертикальный пылесос, Deerma, DEM-T30W, Сухая уборка, 240 Вт, 23000 Па, Батарея 2500 мАч, Время работы от аккумуляторы 45 мин., Время заряда аккумулятора 330 мин, Пылесборник 0,56л, Фильтр тонкой очистки, Черный</t>
  </si>
  <si>
    <t>DEM-NU08</t>
  </si>
  <si>
    <t>Блендер Deerma DEM-NU08 Juice Blender</t>
  </si>
  <si>
    <t>Блендер, Deerma, DEM-NU08 Juice Blender,</t>
  </si>
  <si>
    <t>GV2-M08 (2.5-4A)</t>
  </si>
  <si>
    <t>HG140 100W</t>
  </si>
  <si>
    <t>Преобразователи частоты</t>
  </si>
  <si>
    <t>Устройства плавного пуска</t>
  </si>
  <si>
    <t>Реле контроля уровня жидкости</t>
  </si>
  <si>
    <t>FC9-9380-000</t>
  </si>
  <si>
    <t>Ограничительная муфта ролика подачи бумаги Canon FC9-9380-000</t>
  </si>
  <si>
    <t>Ограничительная муфта ролика подачи бумаги, Canon, LIMITTER TORQUE, FC9-9380-000</t>
  </si>
  <si>
    <t>KF556C40BBA-32</t>
  </si>
  <si>
    <t>Модуль памяти Kingston FURY Beast RGB XMP KF556C40BBA-32 DDR5 32GB 5600MHz</t>
  </si>
  <si>
    <t>KF556C36BBEK2-64</t>
  </si>
  <si>
    <t>Комплект модулей памяти Kingston FURY Beast Black EXPO KF556C36BBEK2-64 DDR5 64GB (Kit 2x32GB) 5600M</t>
  </si>
  <si>
    <t>Комплект модулей памяти, Kingston, FURY Beast Black EXPO KF556C36BBEK2-64, DDR5, 64GB (Kit 2x32GB), DIMM &lt;PC5-44800/5600MHz&gt;</t>
  </si>
  <si>
    <t>KF556C36BBEAK2-64</t>
  </si>
  <si>
    <t>Комплект модулей памяти Kingston FURY Beast RGB EXPO KF556C36BBEAK2-64 DDR5 64GB (Kit 2x32GB) 5600MH</t>
  </si>
  <si>
    <t>Комплект модулей памяти, Kingston, FURY Beast RGB EXPO KF556C36BBEAK2-64, DDR5, 64GB (Kit 2x32GB), DIMM &lt;PC5-44800/5600MHz&gt;</t>
  </si>
  <si>
    <t>KF556C40BBAK4-128</t>
  </si>
  <si>
    <t>Комплект модулей памяти Kingston FURY Beast RGB XMP KF556C40BBAK4-128 DDR5 128GB (Kit 4x32GB) 5600MH</t>
  </si>
  <si>
    <t>Комплект модулей памяти, Kingston, FURY Beast RGB XMP KF556C40BBAK4-128, DDR5, 128GB (Kit 4x32GB), DIMM &lt;PC5-44800/5600MHz&gt;</t>
  </si>
  <si>
    <t>KF560C32RS-48</t>
  </si>
  <si>
    <t>Модуль памяти Kingston FURY Renegade Silver XMP KF560C32RS-48 DDR5 48GB 6000MHz</t>
  </si>
  <si>
    <t>KF560C32RSA-48</t>
  </si>
  <si>
    <t>Модуль памяти Kingston FURY Renegade RGB XMP KF560C32RSA-48 DDR5 48GB 6000MHz</t>
  </si>
  <si>
    <t>KF560C32RSAK2-96</t>
  </si>
  <si>
    <t>Комплект модулей памяти Kingston FURY Renegade RGB XMP KF560C32RSAK2-96 DDR5 96GB (Kit 2x48GB) 6000M</t>
  </si>
  <si>
    <t>Комплект модулей памяти, Kingston, FURY Renegade RGB XMP KF560C32RSAK2-96, DDR5, 96GB (Kit 2x48GB), DIMM &lt;PC5-48000/6000MHz&gt;</t>
  </si>
  <si>
    <t>KF552C40BB-8</t>
  </si>
  <si>
    <t>Модуль памяти Kingston FURY Beast KF552C40BB-8 DDR5 8GB 5200MHz</t>
  </si>
  <si>
    <t>KF556C40BWA-32</t>
  </si>
  <si>
    <t>Модуль памяти Kingston Fury Beast KF556C40BWA-32 DDR5 32GB 5600MHz</t>
  </si>
  <si>
    <t>Модуль памяти, Kingston, Fury Beast KF556C40BWA-32, DDR5, 32GB, CL36, DIMM &lt;PC5-44800/5600MHz&gt;</t>
  </si>
  <si>
    <t>KF556C40BBK4-128</t>
  </si>
  <si>
    <t>Комплект модулей памяти Kingston FURY Beast KF556C40BBK4-128 DDR5 128GB (Kit 4x32GB) 5600MHz</t>
  </si>
  <si>
    <t>Комплект модулей памяти, Kingston, FURY Beast KF556C40BBK4-128 (Kit 4x32GB), DDR5, 128GB, CL40, DIMM &lt;PC5-44800/5600MHz&gt;</t>
  </si>
  <si>
    <t>WS200/15158</t>
  </si>
  <si>
    <t>Наушники Ugreen WS200/15158 HiTune T6 с активным шумоподавлением белый</t>
  </si>
  <si>
    <t>Беспроводные наушники, Ugreen, WS200/15158, HiTune T6, С активным шумоподавлением, Емкость аккумулятора наушников 40 мAч, Емкость аккумулятора кейса 400 мAч, Bluetooth 5.3, IPX5, Белый</t>
  </si>
  <si>
    <t>WS201/15612</t>
  </si>
  <si>
    <t>Наушники Ugreen WS201/15612 HiTune H5 Белый</t>
  </si>
  <si>
    <t>Беспроводные наушники,Ugreen, WS201/15612 HiTune H5, вес 39 г, 35 мАч (один наушник), 400 мАч (кейс), IPX5, Bluetooth 5.3, Multipoint, Type-C, Белый</t>
  </si>
  <si>
    <t>CBL-SAST-1295-100</t>
  </si>
  <si>
    <t>Кабель интерфейсный Slimline SAS x4 to Mini SAS HD Supermicro CBL-SAST-1295-100 95cm 100Ohm</t>
  </si>
  <si>
    <t>Кабель интерфейсный, Slimline SAS x4 to Mini SAS HD, Supermicro, CBL-SAST-1295-100, 95cm, 100Ohm</t>
  </si>
  <si>
    <t>Выключатель нагрузки CHINT NXHB-125 3P 20A</t>
  </si>
  <si>
    <t>Выключатель нагрузки, CHINT, 193180 NXHB-125, 3P 20A</t>
  </si>
  <si>
    <t xml:space="preserve">    102 Доводчик дверной НОРА-М (до 30кг) (серебро)</t>
  </si>
  <si>
    <t xml:space="preserve">    410 ISPARUS Доводчик НОРА-М (от 15 до 60кг) (коричневый) морозостойкий</t>
  </si>
  <si>
    <t xml:space="preserve">    410 ISPARUS Доводчик НОРА-М (от 15 до 60кг) (серебро) морозостойкий</t>
  </si>
  <si>
    <t xml:space="preserve">    410 ISPARUS Доводчик НОРА-М (от 15 до 60кг) (черный) морозостойкий</t>
  </si>
  <si>
    <t xml:space="preserve">    4ST Доводчик НОРА-М (25-120 кг) (серебро) морозостойкий</t>
  </si>
  <si>
    <t xml:space="preserve">    4ST Доводчик НОРА-М (25-120 кг) (черный) морозостойкий</t>
  </si>
  <si>
    <t xml:space="preserve">    830 Slider Доводчик НОРА-М (от 25 до 80 кг) (серебро) морозостойкий со скользящей тягой</t>
  </si>
  <si>
    <t xml:space="preserve">    BC1C (CS-BC1C-B0-2C2WPBDL) EZVIZ Видеокамера с аккумуляторной батареей</t>
  </si>
  <si>
    <t xml:space="preserve">    BC2 (CS-BC2-A0-2C2WPFB) EZVIZ Видеокамера с аккумуляторной батареей</t>
  </si>
  <si>
    <t xml:space="preserve">    BM1 (CS-BM1-R100-2D2WF-BE) EZVIZ Видеоняня на батарейках </t>
  </si>
  <si>
    <t xml:space="preserve">    BM1 (CS-BM1-R100-2D2WF-Ra) EZVIZ Видеоняня на батарейках </t>
  </si>
  <si>
    <t xml:space="preserve">    Bulb Cam 5MP, Imou, Лампа-камера, Цоколь Е27, CMOS-матрица 1/2.8", Механический ИК-фильтр, ИК-подсве</t>
  </si>
  <si>
    <t xml:space="preserve">    Bullet 2C 4MP, Imou, Wi-Fi видеокамера</t>
  </si>
  <si>
    <t xml:space="preserve">    Bullet 2C-0280B, Imou, Wi-Fi видеокамера</t>
  </si>
  <si>
    <t xml:space="preserve">    Bullet 2E 4MP-0280B, Imou, Wi-Fi видеокамера</t>
  </si>
  <si>
    <t xml:space="preserve">    Bullet 2E-0280B, Imou, Wi-Fi видеокамера</t>
  </si>
  <si>
    <t xml:space="preserve">    C1C-B(CS-C1C-E0-1E2WF) EZVIZ Видеокамера</t>
  </si>
  <si>
    <t xml:space="preserve">    C1T (CS-C1T-A0-1D2WF) EZVIZ Видеокамера</t>
  </si>
  <si>
    <t>10000016420</t>
  </si>
  <si>
    <t xml:space="preserve">    C3N (CS-C3N-A0-3G2WFL1) EZVIZ уличная камера</t>
  </si>
  <si>
    <t>10000018013</t>
  </si>
  <si>
    <t xml:space="preserve">    C3TN (CS-C3TN-A0-1H2WF) Ezviz</t>
  </si>
  <si>
    <t xml:space="preserve">    C3TN 3MP (CS-C3TN-A0-1H3WKFL-B) Ezviz</t>
  </si>
  <si>
    <t>10000019206</t>
  </si>
  <si>
    <t xml:space="preserve">    C3X (CS-CV310-C0-6B22WFR) EZVIZ видеокамера (Wi-Fi)</t>
  </si>
  <si>
    <t xml:space="preserve">    C6W (CS-C6W-A0-3H4WF) EZVIZ поворотная видеокамера</t>
  </si>
  <si>
    <t xml:space="preserve">    C8PF (CS-C8PF-A0-6E22WFR) EZVIZ видеокамера</t>
  </si>
  <si>
    <t xml:space="preserve">    C8W 3MP (CS-C8W-A0-1H3WKFL) EZVIZ видеокамера</t>
  </si>
  <si>
    <t xml:space="preserve">    CB1 (CS-CB1) EZVIZ видеокамера</t>
  </si>
  <si>
    <t xml:space="preserve">    CB2 (CS-CB2) EZVIZ Видеокамера с аккумуляторной батареей, белая</t>
  </si>
  <si>
    <t xml:space="preserve">    CE1P, Imou, Умная розетка, AC 220~240V, 50/60Hz, мобильное приложение, белая</t>
  </si>
  <si>
    <t xml:space="preserve">    Cell 3C All in One , Wi-Fi видеокамера, Imou, Беспроводная уличная поворотная IP видеокамера, 1/2.8"</t>
  </si>
  <si>
    <t xml:space="preserve">    Cell Pro, Wi-Fi видеокамера, Imou, CMOS-матрица 1/2.7", Механический ИК-фильтр, ИК-подсветка - до 10</t>
  </si>
  <si>
    <t xml:space="preserve">    Cruiser 2 5MP, Imou, Wi-Fi видеокамера, CMOS-матрица 1/2.8", Механический ИК-фильтр, ИК-подсветка</t>
  </si>
  <si>
    <t xml:space="preserve">    Cruiser 4G,, Imou, CMOS-матрица 1/2.8", ИК-подсветка - до 30 м, Функция день/ночь, 2.0 мега., Объект</t>
  </si>
  <si>
    <t xml:space="preserve">    Cruiser 4MP, Imou, Wi-Fi видеокамера, CMOS-матрица 1/2.8", Механический ИК-фильтр, ИК-подсветка</t>
  </si>
  <si>
    <t xml:space="preserve">    Cruiser Dual 6MP, Imou, Wi-Fi видеокамера, CMOS-матрица 1/2.8", Механический ИК-фильтр, ИК-подсветка</t>
  </si>
  <si>
    <t xml:space="preserve">    Cruiser SC 3MP, Imou, Wi-Fi видеокамера, CMOS-матрица 1/2.8", Механический ИК-фильтр, ИК-подсветка</t>
  </si>
  <si>
    <t xml:space="preserve">    Cruiser SC 5MP, Imou, Wi-Fi видеокамера, CMOS-матрица 1/2.8", Механический ИК-фильтр, ИК-подсветка</t>
  </si>
  <si>
    <t xml:space="preserve">    Cube 2MP Wi-Fi видеокамера Imou, CMOS-матрица 1/2.7", Механический ИК-фильтр, ИК-подсветка - до 10м.</t>
  </si>
  <si>
    <t xml:space="preserve">    Cube 4MP Wi-Fi видеокамера Imou, CMOS-матрица 1/2.7", Механический ИК-фильтр, ИК-подсветка - до 10м.</t>
  </si>
  <si>
    <t xml:space="preserve">    Cue 2 Black Wi-Fi видеокамера Imou, CMOS-матрица 1/2.7", Механический ИК-фильтр, ИК-подсветка</t>
  </si>
  <si>
    <t xml:space="preserve">    Cue 2 Wi-Fi видеокамера Imou, CMOS-матрица 1/2.7", Механический ИК-фильтр, ИК-подсветка</t>
  </si>
  <si>
    <t xml:space="preserve">    Dome Pro 3MP, Imou, Wi-Fi видеокамера, CMOS-матрица 1/2.7", Механический ИК-фильтр, ИК-подсветка - д</t>
  </si>
  <si>
    <t>10000019479</t>
  </si>
  <si>
    <t xml:space="preserve">    DS-H108EGA(512GB) HiWatch TVI Видеорегистратор</t>
  </si>
  <si>
    <t xml:space="preserve">    DS-H108GA HD-TVI HiWatch видеорегистратор</t>
  </si>
  <si>
    <t xml:space="preserve">    DS-H204QA(B) HiWatch Регистратор</t>
  </si>
  <si>
    <t xml:space="preserve">    DS-I200(E) HiWatch Цилиндрическая уличная камера</t>
  </si>
  <si>
    <t xml:space="preserve">    DS-I203-L HiWatch  Купольная внутренняя камера </t>
  </si>
  <si>
    <t xml:space="preserve">    DS-I203(E) HiWatch  Купольная внутренняя камера </t>
  </si>
  <si>
    <t xml:space="preserve">    DS-I214(B) IP HiWatch Видеокамера кубическая стандартная</t>
  </si>
  <si>
    <t xml:space="preserve">    DS-I214W(C) HiWatch Кубическая внутренняя камера </t>
  </si>
  <si>
    <t xml:space="preserve">    DS-I225(D) PTZ IP HiWatch Видеокамера позиционная</t>
  </si>
  <si>
    <t xml:space="preserve">    DS-I250L HiWatch  Видеокамера цилиндрическая</t>
  </si>
  <si>
    <t xml:space="preserve">    DS-I250L(B) HiWatch  Видеокамера цилиндрическая</t>
  </si>
  <si>
    <t xml:space="preserve">    DS-I250M(B) HiWatch  Видеокамера цилиндрическая</t>
  </si>
  <si>
    <t xml:space="preserve">    DS-I253L(B) HiWatch  Купольная внутренняя камера </t>
  </si>
  <si>
    <t xml:space="preserve">    DS-I253M(C) IP HiWatch Видеокамера купольная</t>
  </si>
  <si>
    <t xml:space="preserve">    DS-I259M(C) IP HiWatch Видеокамера</t>
  </si>
  <si>
    <t xml:space="preserve">    DS-I402(B) HiWatch Купольная камера</t>
  </si>
  <si>
    <t xml:space="preserve">    DS-I425(B) PTZ IP HiWatch Видеокамера поворотная</t>
  </si>
  <si>
    <t xml:space="preserve">    DS-I450L(B) (2.8mm) HiWatch Цилиндрическая уличная камера</t>
  </si>
  <si>
    <t xml:space="preserve">    DS-I452(C) HiWatch Купольная камера</t>
  </si>
  <si>
    <t xml:space="preserve">    DS-I453L(B) HiWatch  Купольная внутренняя камера </t>
  </si>
  <si>
    <t xml:space="preserve">    DS-I453M(C) HiWatch  Купольная внутренняя камера </t>
  </si>
  <si>
    <t xml:space="preserve">    DS-N204(C) HiWatch Регистратор</t>
  </si>
  <si>
    <t xml:space="preserve">    DS-N208(C) HiWatch Регистратор</t>
  </si>
  <si>
    <t xml:space="preserve">    DS-N208P(C) HiWatch Регистратор</t>
  </si>
  <si>
    <t xml:space="preserve">    DS-N308(D) HiWatch Регистратор</t>
  </si>
  <si>
    <t xml:space="preserve">    DS-N316(D) HiWatch Регистратор</t>
  </si>
  <si>
    <t xml:space="preserve">    DS-N316/2(D) HiWatch Видеорегистратор сетевой 16 каналов</t>
  </si>
  <si>
    <t xml:space="preserve">    DS-N316/2P(D) HiWatch Регистратор сетевой 16 каналов</t>
  </si>
  <si>
    <t xml:space="preserve">    DS-N332/4 HiWatch Регистратор</t>
  </si>
  <si>
    <t xml:space="preserve">    DS-T200A HiWatch Цилиндрическая уличная камера </t>
  </si>
  <si>
    <t xml:space="preserve">    DS-T203L HiWatch Купольная уличная камера </t>
  </si>
  <si>
    <t xml:space="preserve">    DS-T270(B) HiWatch Цилиндрическая уличная камера </t>
  </si>
  <si>
    <t xml:space="preserve">    DS-T273(B) HiWatch Купольная уличная камера </t>
  </si>
  <si>
    <t xml:space="preserve">    DS-T280(B) HiWatch Цилиндрическая уличная камера </t>
  </si>
  <si>
    <t xml:space="preserve">    DS-T283(B) HiWatch Купольная уличная камера </t>
  </si>
  <si>
    <t xml:space="preserve">    DS-T500(C) HiWatch  Цилиндрическая уличная камера</t>
  </si>
  <si>
    <t xml:space="preserve">    EB8 4G (CS-EB8-R100-1K3FL4GA) EZVIZ  WiFi Камера</t>
  </si>
  <si>
    <t xml:space="preserve">    H1C (CS-H1С) EZVIZ видеокамера (WiFi)</t>
  </si>
  <si>
    <t xml:space="preserve">    H3C 2MP (CS-H3C-R100-1K2WF) EZVIZ  WiFi Камера</t>
  </si>
  <si>
    <t xml:space="preserve">    H3C 2MP (CS-H3C-R100-1K2WFL) Color EZVIZ  WiFi Камера</t>
  </si>
  <si>
    <t xml:space="preserve">    H3C 3MP (CS-H3C-R100-1K3WKFL) EZVIZ  WiFi Камера</t>
  </si>
  <si>
    <t xml:space="preserve">    H3C 4MP (CS-H3C-R100-1J4WKFL) EZVIZ  WiFi Камера</t>
  </si>
  <si>
    <t xml:space="preserve">    H6 5MP (CS-H6-R100-1J5WF) EZVIZ видеокамера</t>
  </si>
  <si>
    <t xml:space="preserve">    H8C (CS-H8C-R100-1K2WKFL), EZVIZ поворотная видеокамера</t>
  </si>
  <si>
    <t xml:space="preserve">    HB8 4MP (CS-HB8-R100-2C4WDL) EZVIZ видеокамера с аккумуляторной батареей</t>
  </si>
  <si>
    <t xml:space="preserve">    Husky Air FHD C3W (CS-CV310-A0-1B2WFR) EZVIZ видеокамера (Wi-Fi)</t>
  </si>
  <si>
    <t>10000014744</t>
  </si>
  <si>
    <t xml:space="preserve">    IPC-B040 HiWatch (2,8 мм) 4МП ИК сетевая видеокамера</t>
  </si>
  <si>
    <t xml:space="preserve">    IPC-T22A  Imou, Сетевая видеокамера.</t>
  </si>
  <si>
    <t xml:space="preserve">    IPCB2-S0(C) (2.8mm) HiWatch IP Камера, цилиндрическая</t>
  </si>
  <si>
    <t xml:space="preserve">    IPCB2-S2 (2.8mm) HiWatch IP Камера, цилиндрическая </t>
  </si>
  <si>
    <t xml:space="preserve">    IPCT2-S0(C) (2.8mm) HiWatch IP Камера, купольная</t>
  </si>
  <si>
    <t xml:space="preserve">    L2 (CS-L2-11FCP-A0) Ezviz Замок, биометрический</t>
  </si>
  <si>
    <t>10000019183</t>
  </si>
  <si>
    <t xml:space="preserve">    LB1 (CS-HAL-LB1-LWAW) Ezviz WiFi Лампа</t>
  </si>
  <si>
    <t xml:space="preserve">    №2S F фиксация  Доводчик НОРА-М (до 50кг) (серебро) морозостойкий</t>
  </si>
  <si>
    <t xml:space="preserve">    R5C (CS-R5C-R100-8F) Ezviz WiFi Видеорегистратор</t>
  </si>
  <si>
    <t xml:space="preserve">    Ranger 2 3Mp, Imou, Wi-Fi видеокамера, CMOS-матрица 1/2.7", Механический ИК-фильтр, ИК-подсветка</t>
  </si>
  <si>
    <t xml:space="preserve">    Ranger 2 5Mp, Imou, Wi-Fi видеокамера, CMOS-матрица 1/2.7", Механический ИК-фильтр, ИК-подсветка</t>
  </si>
  <si>
    <t xml:space="preserve">    Ranger 2 Black, Imou, Wi-Fi видеокамера, CMOS-матрица 1/2.7", Механический ИК-фильтр, ИК-подсветка</t>
  </si>
  <si>
    <t xml:space="preserve">    Ranger 2 Gray, Imou, Wi-Fi видеокамера, CMOS-матрица 1/2.7", Механический ИК-фильтр, ИК-подсветка</t>
  </si>
  <si>
    <t xml:space="preserve">    Ranger 2, Imou, Wi-Fi видеокамера, CMOS-матрица 1/2.7", Механический ИК-фильтр, ИК-подсветка - до 10</t>
  </si>
  <si>
    <t xml:space="preserve">    Ranger Dual 6MP, Imou, Wi-Fi видеокамера, CMOS-матрица 1/2.7", Механический ИК-фильтр, ИК-подсветка</t>
  </si>
  <si>
    <t xml:space="preserve">    Ranger Pro, Imou, Wi-Fi видеокамера, CMOS-матрица 1/2.7", Механический ИК-фильтр</t>
  </si>
  <si>
    <t xml:space="preserve">    Ranger RC 5MP, Imou, Wi-Fi видеокамера</t>
  </si>
  <si>
    <t xml:space="preserve">    Ranger SE, Imou, Wi-Fi видеокамера</t>
  </si>
  <si>
    <t xml:space="preserve">    Rex 4MP, Imou, Wi-Fi видеокамера</t>
  </si>
  <si>
    <t>10000018308</t>
  </si>
  <si>
    <t xml:space="preserve">    SolarPanel (CS-CMT-Solar Panel-C) Micro USB Солнечная панель</t>
  </si>
  <si>
    <t xml:space="preserve">    T1 (CS-T1-C/12M) PIR Detector, извещатель движения EZVIZ</t>
  </si>
  <si>
    <t>10000011369</t>
  </si>
  <si>
    <t xml:space="preserve">    T30 (CS-T30-10B-EU) EZVIZ Умная розетка</t>
  </si>
  <si>
    <t xml:space="preserve">    T6 (CS-T6-A) Извещатель открытия Detector EZVIZ</t>
  </si>
  <si>
    <t>10000011366</t>
  </si>
  <si>
    <t xml:space="preserve">    Turret SE 4MP,  Imou, Wi-Fi видеокамера, 2.8 мм, Wi-Fi, 4 Мп, ИК-подсветка 30 м</t>
  </si>
  <si>
    <t xml:space="preserve">    Turret, Imou, Wi-Fi видеокамера, CMOS-матрица 1/2.7", Механический ИК-фильтр, ИК-подсветка - до 30 м</t>
  </si>
  <si>
    <t xml:space="preserve">    TY1 (CS-TY1-B0-1G2WF) EZVIZ поворотная видеокамера</t>
  </si>
  <si>
    <t xml:space="preserve">    TY1 2MP (CS-TY1-R101-1G2WF) EZVIZ видеокамера</t>
  </si>
  <si>
    <t xml:space="preserve">    UPS, SVC, LRT-3KL-LCD, Мощность 3000ВА/2700Вт, Стоечный 19'' 2U, LRT-серия, On-Line, LCD\Tel.line\RS</t>
  </si>
  <si>
    <t>10000014912</t>
  </si>
  <si>
    <t>10000017049</t>
  </si>
  <si>
    <t xml:space="preserve">    UPS, SVC, PTL-3K-LCD, 3000VA (2100W), PTL-серия, LCD/Tel.line/USB(Smart), Диапазон работы AVR: 145-2</t>
  </si>
  <si>
    <t>10000009184</t>
  </si>
  <si>
    <t xml:space="preserve">    UPS, SVC, PTL-5K-LCD, Мощность 5000ВА/4000Вт, PTL-серия, LCD\Tel.line\US</t>
  </si>
  <si>
    <t>10000015498</t>
  </si>
  <si>
    <t xml:space="preserve">    UPS, SVC, PTS-10KL-LCD, Мощность 10кВА/10кВт, PTS-серия, On-Line, LCD\RS-232, SMART</t>
  </si>
  <si>
    <t>10000017047</t>
  </si>
  <si>
    <t xml:space="preserve">    UPS, SVC, PTS-3KL-LCD, Мощность 3000ВА/2700Вт, PTS-серия, On-Line, LCD\Tel.line\RS-232, SMART</t>
  </si>
  <si>
    <t>10000013545</t>
  </si>
  <si>
    <t xml:space="preserve">    UPS, SVC, U-1000, Smart, USB, Диапазон работы AVR: 165-275В, Бат.: 12В/9 Ач., 8 вых.: Shuko CEE7(4 с</t>
  </si>
  <si>
    <t>10000009178</t>
  </si>
  <si>
    <t xml:space="preserve">    UPS, SVC, U-650-L, Smart, USB, Диапазон работы AVR: 145-290В, Бат.: 12В/7 Ач., 6 вых.: Shuko CEE7</t>
  </si>
  <si>
    <t>10000017045</t>
  </si>
  <si>
    <t xml:space="preserve">    UPS, SVC, V-1500-L-LCD, Мощность 1500ВА/900Вт, Диапазон работы AVR: 165-275В, Бат.: 12В/9 Ач*2шт.</t>
  </si>
  <si>
    <t>10000016535</t>
  </si>
  <si>
    <t xml:space="preserve">    UPS, SVC, V-2000-L, Диапазон работы AVR: 165-275В, AVR в режиме Booster: 138-292В, Бат.: 12В/9 Ач</t>
  </si>
  <si>
    <t>10000012634</t>
  </si>
  <si>
    <t xml:space="preserve">    UPS, SVC, V-650-F-LCD, Smart, USB, Диапазон работы AVR: 165-275В, Бат.: 12В/9 Ач*1шт., 3 вых.: 2 Shu</t>
  </si>
  <si>
    <t>10000009172</t>
  </si>
  <si>
    <t xml:space="preserve">    UPS, SVC, V-650-L, Диапазон работы AVR: 165-275В, AVR в режиме Booster: 138-292В, Бат.: 12В/7.5 Ач*1</t>
  </si>
  <si>
    <t>10000009161</t>
  </si>
  <si>
    <t xml:space="preserve">    UPS, SVC, V-800-F-LCD, Smart, USB, Диапазон работы AVR: 165-275В, Бат.: 12В/9 Ач*1шт., 3 вых.: 2 Shu</t>
  </si>
  <si>
    <t>10000009173</t>
  </si>
  <si>
    <t xml:space="preserve">    UPS, SVC, V-800-F, Диапазон работы AVR: 165-275В, Бат.: 12В/9 Ач*1шт., 3 вых.: 2 Shuko CEE7+1 IEC C1</t>
  </si>
  <si>
    <t>10000009166</t>
  </si>
  <si>
    <t xml:space="preserve">    Versa, Imou, Wi-Fi видеокамера</t>
  </si>
  <si>
    <t xml:space="preserve">    Батарея, SVC, AL7-12/L, свинцово-кислотная 12В 7 Ач, Размер в мм.: 95*151*65 (слаботочка)</t>
  </si>
  <si>
    <t xml:space="preserve">    ИБП CyberPower PLT1000ELCDRT2U, Line-Interactive, 1000VA/900W, 2U Rack/Tower, LCD, AVR, EPO, USB, RS</t>
  </si>
  <si>
    <t xml:space="preserve">    Комплект AHD №1</t>
  </si>
  <si>
    <t>компл</t>
  </si>
  <si>
    <t xml:space="preserve">    Сетевой Фильтр, CyberPower, B0520SB0-DE, 1,8м, 5 розеток, 10А, 350Дж, черный цвет</t>
  </si>
  <si>
    <t xml:space="preserve">    Сетевой Фильтр, CyberPower, B0520SUC0-DE NEW 1,8м, 5 розеток, 10А, 350Дж, 2 USB 2,4A, черный цвет</t>
  </si>
  <si>
    <t xml:space="preserve">    Сетевой Фильтр, CyberPower, B0620SB0-DE, 1,8м, 6 розеток, 10А, 350Дж, черный цвет</t>
  </si>
  <si>
    <t xml:space="preserve">    Сетевой Фильтр, CyberPower, P0420SUC0-DE, Длина кабеля:1,8м, Выходные разъемы: 4 розетки, 10А, 350Дж</t>
  </si>
  <si>
    <t xml:space="preserve">    Сетевой фильтр, HuntKey, SZM304, 3 универсальные розетки, 1,5 м, Защита от перегрузок, Автоматическо</t>
  </si>
  <si>
    <t xml:space="preserve">    Сетевой фильтр, HuntKey, SZM307, 3 универсальные розетки / 2 USB 2.1 A, 1,5 м, Автоматическое отключ</t>
  </si>
  <si>
    <t xml:space="preserve">    Сетевой фильтр, HuntKey, SZN607, 5 универсальных розеток/2 USB 2.4A, 3 м, Защита от перегрузок, Авто</t>
  </si>
  <si>
    <t xml:space="preserve">    Сетевой фильтр, LDNIO, Defender SE6403, 6 универсальные розетки, 4*USB Портов, 5V/3.4A, Провод 2м, К</t>
  </si>
  <si>
    <t xml:space="preserve">    Сетевой фильтр, LDNIO, Universal SC2311, 2 розетки, 2*USB быстрой зарядки, PD20W/QC18W, 1*Type-C 20W</t>
  </si>
  <si>
    <t xml:space="preserve">    Сетевой фильтр, LDNIO, Universal SC3301, 3 универсальные розетки, 3*USB Портов, 5V/3.4A, Провод 1,6м</t>
  </si>
  <si>
    <t xml:space="preserve">    Сетевой фильтр, LDNIO, Universal SE4432, 4 розетки, 4*USB Порта, 5V/3.4A, Провод 2 м, Контроль питан</t>
  </si>
  <si>
    <t xml:space="preserve">    Сетевой фильтр, SVC, ZC5S-18M, 5 розеток, 1.8 метров, 220-250В, 10A, картонная коробка, чёрный</t>
  </si>
  <si>
    <t xml:space="preserve">    Сетевой фильтр, SVC, ZC6S-30M-USB, 6 розеток, 3 метра, два USB-порта, 220-250В, 10A, картонная короб</t>
  </si>
  <si>
    <t xml:space="preserve">    Сетевой фильтр, SVC, ZC6S-30M, 6 розеток, 3 метра, 220-250В, 10A, картонная коробка, чёрный</t>
  </si>
  <si>
    <t xml:space="preserve">    Сетевой фильтр, SVC, ZC6S-50M-USB, 6 розеток, 5 метров, два USB-порта, 220-250В, 10A, картонная коро</t>
  </si>
  <si>
    <t xml:space="preserve">    Сетевой фильтр, SVC, ZC6S-50M, 6 розеток, 5 метров, 220-250В, 10A, картонная коробка, чёрный</t>
  </si>
  <si>
    <t xml:space="preserve">    Сетевой фильтр, SVC, ZP4S-18M, 4 розетки, 1,8 метров, 220-250В, 10A, Полиэтиленовая упаковка, Белый</t>
  </si>
  <si>
    <t xml:space="preserve">    Сетевой фильтр, SVC, ZP4S-30M, 4 розетки, 3 метра, 220-250В, 10A, полиэтиленовая упаковка, белый</t>
  </si>
  <si>
    <t xml:space="preserve">    Сетевой фильтр, SVC, ZP4S-50M, 4 розетки, 5 метров, 220-250В, 10A, полиэтиленовая упаковка, белый</t>
  </si>
  <si>
    <t xml:space="preserve">    Удлинитель, SVC, GXC3S-30M, 3 розетки, 3 метра, 220-250В, 10A, Чёрный</t>
  </si>
  <si>
    <t xml:space="preserve">    Удлинитель, SVC, GXC3S-50M, 3 розетки, 5 метров, 220-250В, 10A, Чёрный</t>
  </si>
  <si>
    <t xml:space="preserve">    Удлинитель, SVC, XP3S-30M, 3 розетки, 3 метра, 220-240В, 16A, Белый</t>
  </si>
  <si>
    <t>Z890M GAMING X</t>
  </si>
  <si>
    <t>Материнская плата Gigabyte Z890M GAMING X</t>
  </si>
  <si>
    <t>Материнская плата, Gigabyte, Z890M GAMING X (4719331865160), LGA1851, iZ890, 4xDDR5 9200(OC)/6400/6200/6000/5800/5600, 4xSATA3, 3xM.2 (1*PCI-E 5.0x4/x2, 2*PCI-E 4.0x4/x2), Raid, 2*DP, HDMI, 2xPCI-Ex16, mATX</t>
  </si>
  <si>
    <t>ZDB077-01</t>
  </si>
  <si>
    <t>Коврик для компьютерной мыши Varmilo Goddess LuoShen ZDB077-01</t>
  </si>
  <si>
    <t>Коврик для компьютерной мыши, Varmilo, Goddess LuoShen, ZDB077-01, 900х400х3 мм, Каучук, Ткань, Серый</t>
  </si>
  <si>
    <t>Игровое компьютерное кресло, DX Racer, GC/XXLTK23LTA/N, Tank series, Грузоподъемность рек/макс: 160 кг, PU экокожа, Вид наполнителя: губчатая пена высокой плотности (54 кг/м), Металлическая основа кресла, Механизм качания: топ-ган, Прорезиненные колеса, Чёрный</t>
  </si>
  <si>
    <t>Игровое компьютерное кресло, DX Racer, GC/XXLTK23FBE/N, Tank series, Грузоподъемность рек/макс: 160 кг, Ткань, Вид наполнителя: губчатая пена высокой плотности (54 кг/м), Металлическая основа кресла, Механизм качания: Топ-ган, Прорезиненные колеса, Чёрный</t>
  </si>
  <si>
    <t>Игровое компьютерное кресло, DX Racer, GC/XXLTK23LTA/NG, Tank series, Грузоподъемность рек/макс: 160 кг, PU экокожа, Вид наполнителя: губчатая пена высокой плотности (54 кг/м), Металлическая основа кресла, Механизм качания: Топ-ган, Прорезиненные колеса, Чёрно-серый</t>
  </si>
  <si>
    <t>Игровое компьютерное кресло, DX Racer, GC/XXLTK23LTA/NW, Tank series, Грузоподъемность рек/макс: 160 кг, PU экокожа, Вид наполнителя: губчатая пена высокой плотности (54 кг/м), Металлическая основа кресла, Механизм качания: Топ-ган, Прорезиненные колеса, Чёрно-белый</t>
  </si>
  <si>
    <t>Игровое компьютерное кресло, DX Racer, GC/XXLTK23LTA/NR, Tank series, Грузоподъемность рек/макс: 160 кг, PU экокожа, Вид наполнителя: губчатая пена высокой плотности (54 кг/м), Металлическая основа кресла, Механизм качания: Топ-ган, Прорезиненные колеса, Чёрно-красный</t>
  </si>
  <si>
    <t>(X 1) / SYNOLOGY V3.0</t>
  </si>
  <si>
    <t>Лицензия Synology (X1) V3.0</t>
  </si>
  <si>
    <t>(X 4) / SYNOLOGY V3.0</t>
  </si>
  <si>
    <t>Лицензия Synology (X4) V3.0</t>
  </si>
  <si>
    <t>(X 8) / SYNOLOGY V3.0</t>
  </si>
  <si>
    <t>Лицензия Synology (X8) V3.0</t>
  </si>
  <si>
    <t>Беспроводная система Wi-Fi Xiaomi Mesh роутер AX3000 NE (2-pack)</t>
  </si>
  <si>
    <t>Беспроводная система Wi-Fi, Xiaomi, Mesh роутер AX3000 NE (2-pack), 4x 10/100/1000Mbps WAN/LAN adaptive port</t>
  </si>
  <si>
    <t>RD12</t>
  </si>
  <si>
    <t>Маршрутизатор Xiaomi Router AX1500 RU</t>
  </si>
  <si>
    <t>Чайник электрический Xiaomi Electric Kettle 2 Lite</t>
  </si>
  <si>
    <t>Выключатель дифференциального тока SE EASY9 4P 63А 30мА</t>
  </si>
  <si>
    <t>Выключатель дифференциального тока, SE, EZ9R34463, 4P 63А 30мА</t>
  </si>
  <si>
    <t>Z890 UD WIFI6E</t>
  </si>
  <si>
    <t>Материнская плата Gigabyte Z890 UD WIFI6E</t>
  </si>
  <si>
    <t>Компьютерный корпус, Thermaltake, Versa T25 TG, CA-1R5-00M1WN-00, Mid-Tower, M-ATX/Mini-ITX/ATX, USB 3.0*1, USB 2.0*2, HD-Audio, 1*120мм вентилятор, Максимальная длина видеокарты 300мм, Максимальная высота процессорного кулера 150мм, 2*3,5"/4*2,5", Сталь, 4мм Закаленное стекло*2, 416*210*477мм, Без Б/П, Чёрный</t>
  </si>
  <si>
    <t>Компьютерный корпус, Thermaltake, V350 TG ARGB Air Snow, CA-1S3-00M6WN-03, Mid Tower, ATX/M-ATX/Mini-ITX, USB 3.2 (Gen 2) Type-C*1/USB 3.0*2, HD Audio, 3*120мм ARGB fan /1*120мм Turbo fan, Высота процессорного куллера до 160 мм, Длина VGA до 390 мм, 2*3.5"/ 5*2.5", Сталь, Закаленное стекло*1, 475*220*461мм, Без Б/П, Белый</t>
  </si>
  <si>
    <t>Компьютерный корпус, Thermaltake, The Tower 200, CA-1X9-00S1WN-00, Mini Tower, Mini-ITX, USB 3.0*2/Type C*1, HD-Audio+Mic, Кулер 2*140 мм, Высота процессорного кулера до 200 мм, Длина VGA до 380 мм, 2*3,5"/2*2,5", Сталь, 3мм Закаленное стекло*1, 280*300*537мм, Без Б/П, Чёрный</t>
  </si>
  <si>
    <t>Компьютерный корпус, Thermaltake, The Tower 200, CA-1X9-00SBWN-00, Mini Tower, Mini-ITX, USB 3.0*2/Type C*1, HD-Audio+Mic, Кулер 2*140 мм, Высота процессорного кулера до 200 мм, Длина VGA до 380 мм, 2*3,5"/2*2,5", Сталь, 3мм Закаленное стекло*1, 280*300*537мм, Без Б/П, Бирюзовый</t>
  </si>
  <si>
    <t>Компьютерный корпус, Thermaltake, The Tower 200 Racing Green, CA-1X9-00SCWN-00, Mini Tower, Mini-ITX, USB 3.0*2/Type C*1, HD-Audio+Mic, Кулер 2*140 мм, Высота процессорного кулера до 200 мм, Длина VGA до 380 мм, 2*3,5"/2*2,5", Сталь, 3мм Закаленное стекло*1, 280*300*537мм, Без Б/П, Зеленый</t>
  </si>
  <si>
    <t>D4-WH-1F5MW-3F5SW</t>
  </si>
  <si>
    <t>Компьютерный корпус 1STPLAYER D4 White без Б/П</t>
  </si>
  <si>
    <t>Компьютерный корпус, 1STPLAYER, D4-WH-1F5MW-3F5SW, Mid-Tower, ATX/M-ATX/ M-ITX, USB3.0*1, USB2.0*2, HD AUDIO, 4*120мм F5 RGB вентилятор, Высота процессорного кулера до 155мм, 1*3,5/1*2,5 или 2*3,5, Длина VGA до 290мм, Алюминий/Пластик/Закаленное стекло, 380x190x435мм, Без Б/П, Белый</t>
  </si>
  <si>
    <t>HAT3300-6T</t>
  </si>
  <si>
    <t>Жесткий диск Synology HAT3300-6T</t>
  </si>
  <si>
    <t>Жесткий диск, Synology, HAT3300-6T, 3.5", 6 TB, SATA 6 Gb/s</t>
  </si>
  <si>
    <t>HAT5310-18T</t>
  </si>
  <si>
    <t>Жесткий диск Synology HAT5310-18T</t>
  </si>
  <si>
    <t>Жесткий диск, Synology, HAT5310-18T, 3.5", 18 TB, SATA 6 Gb/s</t>
  </si>
  <si>
    <t>HAT5310-20T</t>
  </si>
  <si>
    <t>Жесткий диск Synology HAT5310-20T</t>
  </si>
  <si>
    <t>Жесткий диск, Synology, HAT5310-20T, 3.5", 20 TB, SATA 6 Gb/s</t>
  </si>
  <si>
    <t>CRS326-4C+20G+2Q+RM</t>
  </si>
  <si>
    <t>Коммутатор MikroTik CRS326-4C+20G+2Q+RM</t>
  </si>
  <si>
    <t>Коммутатор, MikroTik, CRS326-4C+20G+2Q+RM, Cloud Router Switch , 20 портов 2,5G, 1 порт 100М, 4 комбо- порта 2.5G ETH/10G SFP+, 2 порта 40G QSFP+, RouterOS (7), -20°C to 60°C, стоечный</t>
  </si>
  <si>
    <t>CRS510-8XS-2XQ-IN</t>
  </si>
  <si>
    <t>Коммутатор MikroTik CRS510-8XS-2XQ-IN</t>
  </si>
  <si>
    <t>Коммутатор, MikroTik, CRS510-8XS-2XQ-IN, Cloud Router Switch ,1 порт 100М, 8 портов 25G SFP28, 2 порта 100G QSFP28, RouterOS (7), -20°C to 60°C</t>
  </si>
  <si>
    <t>CRS504-4XQ-IN</t>
  </si>
  <si>
    <t>Коммутатор MikroTik CRS504-4XQ-IN</t>
  </si>
  <si>
    <t>Коммутатор, MikroTik, CRS504-4XQ-IN, 1 порт 10/100 Ethernet, 4 порта 100G QSFP28, 2 блока питания AC, DC входы -3 (2-pin terminal, DC jack, PoE-IN). RouterOS, -40°C to 70°C</t>
  </si>
  <si>
    <t>S1200-16P2G1S</t>
  </si>
  <si>
    <t>Коммутатор BDCOM S1200-16P2G1S</t>
  </si>
  <si>
    <t>Коммутатор, BDCOM, S1200-16P2G1S, Неуправляемый, 16 портов PoE (180W) 10/100M RJ45, 2 порта 10/100/1000M RJ45, 1 порт SFP, Стоечный</t>
  </si>
  <si>
    <t>RBGrooveGA-52HPacn</t>
  </si>
  <si>
    <t>Беспроводной маршрутизатор MikroTik RBGrooveGA-52HPacn</t>
  </si>
  <si>
    <t>Беспроводной маршрутизатор, MikroTik, RBGrooveGA-52HPacn, GrooveA 52 ac, 1xGbit LAN, PoE-IN Passive PoE, 802.11a/b/g/n/ac, RouterOS, -40°C to 70°C</t>
  </si>
  <si>
    <t>RBMetalG-52SHPacn</t>
  </si>
  <si>
    <t>Беспроводной маршрутизатор MikroTik RBMetalG-52SHPacn</t>
  </si>
  <si>
    <t>Беспроводной маршрутизатор, MikroTik, RBMetalG-52SHPacn, Metal 52 ac, 1xGbit LAN, PoE-IN Passive PoE, 802.11a/b/g/n/ac, RouterOS, -40°C to 70°C</t>
  </si>
  <si>
    <t>RB922UAGS-5HPacD-NM</t>
  </si>
  <si>
    <t>Беспроводной маршрутизатор MikroTik RB922UAGS-5HPacD-NM</t>
  </si>
  <si>
    <t>Беспроводной маршрутизатор, MikroTik, RB922UAGS-5HPacD-NM, NetMetal 5, 1xGigabit LAN PoE-IN Passive PoE, 1xSFP cage, 1xUSB, 1xminiPCI-e, 802.11a/n/ac, 5 GHz, AC900, RouterOS, 1 Mini SIM, -40°C to 70°C</t>
  </si>
  <si>
    <t>RBwAPG-60ad-A</t>
  </si>
  <si>
    <t>Беспроводной маршрутизатор MikroTik RBwAPG-60ad-A</t>
  </si>
  <si>
    <t>Беспроводной маршрутизатор, MikroTik, RBwAPG-60ad-A, wAP 60G AP, 802.11 a/b/g/n/ac, RouterOS, 1  Ethernet 10/100/1000 Мбит/сек</t>
  </si>
  <si>
    <t>LHGGM&amp;EG18-EA</t>
  </si>
  <si>
    <t>Беспроводная точка доступа Mikrotik RouterBOARD LHGGM&amp;EG18-EA</t>
  </si>
  <si>
    <t>Беспроводная точка доступа, Mikrotik, RouterBOARD LHGGM&amp;EG18-EA, LHG LTE18 kit, 1 порт 10/100/1000M PoE in 802.3af/at, RouterOS, 1 Modem (Micro SIM)</t>
  </si>
  <si>
    <t>RB912R-2nD-LTm&amp;EC200A-EU</t>
  </si>
  <si>
    <t>Точка доступа MikroTik RB912R-2nD-LTm&amp;EC200A-EU</t>
  </si>
  <si>
    <t>Точка доступа, MikroTik, RB912R-2nD-LTm&amp;EC200A-EU, Комплект LtAP mini LTE, RouterOS v7, 802.3af/at, 802.11b/g/n, 2,4 ГГц Максим. скорость передачи данных 300 Мбит/с, 2 модема (Mini SIM), 1 слот miniPCI-e, -40°C to 60°C</t>
  </si>
  <si>
    <t>wAPGR-5HacD2HnD&amp;EC200A-EU</t>
  </si>
  <si>
    <t>Точка доступа MikroTik wAPGR-5HacD2HnD&amp;EC200A-EU</t>
  </si>
  <si>
    <t>Точка доступа, MikroTik, wAPGR-5HacD2HnD&amp;EC200A-EU, Комплект wAP ac LTE, RouterOS v7, 802.3af/at, 2,4 ГГц - 802.11b/g/n, 5 GHz - 802.11a/n/ac, 1 модем (Micro SIM), 1 слот miniPCI-e, -40°C to 60°C</t>
  </si>
  <si>
    <t>D53G-5HacD2HnD-TC&amp;FG621-EA</t>
  </si>
  <si>
    <t>Маршрутизатор MikroTik D53G-5HacD2HnD-TC&amp;FG621-EA</t>
  </si>
  <si>
    <t>Маршрутизатор, MikroTik, D53G-5HacD2HnD-TC&amp;FG621-EA, 802.11a/b/g/n/ac, AC1200, 5x10/100/1000T, 1 Modem (Micro SIM),</t>
  </si>
  <si>
    <t>CCR2004-16G-2S+</t>
  </si>
  <si>
    <t>Маршрутизатор MikroTik CCR2004-16G-2S+</t>
  </si>
  <si>
    <t>Маршрутизатор, MikroTik, CCR2004-16G-2S+, Cloud Core Router, 16 портов 10/100/1000M, 2 порта SFP+, 1*USB 3.0 type A, RouterOS (6), -20°C to 60°C, стоечный 1U</t>
  </si>
  <si>
    <t>L009UiGS-2HaxD-IN</t>
  </si>
  <si>
    <t>Маршрутизатор MikroTik L009UiGS-2HaxD-IN</t>
  </si>
  <si>
    <t>Маршрутизатор, MikroTik, L009UiGS-2HaxD-IN, 8 x Gbit LAN, 1 x 2.5 Gbit SFP port, 802.11b/g/n/ax, AX600, USB, PoE-out Ether8 Passive PoE, RouterOS, desktop/1U rackmount case, -40°C to 70°C</t>
  </si>
  <si>
    <t>48POW</t>
  </si>
  <si>
    <t>Блок питания MikroTik 48POW</t>
  </si>
  <si>
    <t>Блок питания, MikroTik, 48POW, 48V 1.46A 70W Power adapter</t>
  </si>
  <si>
    <t>G1040A-60WF</t>
  </si>
  <si>
    <t>Блок питания MikroTik G1040A-60WF</t>
  </si>
  <si>
    <t>Блок питания, MikroTik, G1040A-60WF, 12V, 60W, горячая замена</t>
  </si>
  <si>
    <t>Вызывная панель, Dahua, DHI-VTO9541D, IP уличная панель, 10-дюймовый дисплей высокой четкости. емкостный сенсорный экран. разрешение: 800 (Г)1280 (В), совместно с VTOB119</t>
  </si>
  <si>
    <t>Монтажная коробка, Dahua, VTOB119, SPCC (малоуглеродистая сталь), совместно с VTO9541D</t>
  </si>
  <si>
    <t>DHI-LS-HW</t>
  </si>
  <si>
    <t>Ретранслятор ИК сигнала Dahua DHI-LS-HW</t>
  </si>
  <si>
    <t>Ретранслятор ИК сигнала, Dahua, DHI-LS-HW</t>
  </si>
  <si>
    <t>106R01529</t>
  </si>
  <si>
    <t>Toner-054C</t>
  </si>
  <si>
    <t>Toner-054M</t>
  </si>
  <si>
    <t>Toner-054Y</t>
  </si>
  <si>
    <t>MLT-109S</t>
  </si>
  <si>
    <t>Картридж Europrint EPC-60F5H00</t>
  </si>
  <si>
    <t>Чернильный картридж, Canon, PFI-710 Y, 2357C001AA, для Canon imagePROGRAF iPF TX-2000/TX-3000/TX-4000, 700 мл</t>
  </si>
  <si>
    <t>Компьютерный корпус, Thermaltake, Ceres 500 TG ARGB, CA-1X5-00M1WN-00, Mid Tower, Mini-ITX/M-ATX/ATX/E-ATX, USB3.2 Type-C*1, USB3.0*2, HD-Audio, 4*140мм CT140 ARGB fan, Высота процессорного куллера до 185 мм, Длина VGA до 425 мм, 2*3,5"/5*2,5", Сталь, Закаленное стекло 3мм, 424*245*507.7мм, Без Б/П, Чёрный</t>
  </si>
  <si>
    <t>CA-1Z3-00M4WN-00</t>
  </si>
  <si>
    <t>Компьютерный корпус Thermaltake Ceres 350 MX Bumblebee без Б/П</t>
  </si>
  <si>
    <t>Компьютерный корпус, Thermaltake, Ceres 350 MX Bumblebee, CA-1Z3-00M4WN-00, Mid Tower, ATX/M-ATX/M-ITX/E-ATX, USB 3.2 Type-C*1, USB 3.0*2, HD Audio+Mic, 2*140мм CT140 ARGB вентилятор, 1*140мм CT140 вентилятор, Высота процессорного куллера до 185 мм, Длина VGA до 360 мм, 3*2,5"/1*3,5", Сталь/Закаленное стекло, 475х245х463мм, Без Б/П, Желтый</t>
  </si>
  <si>
    <t>CA-1Z3-00MFWN-00</t>
  </si>
  <si>
    <t>Компьютерный корпус Thermaltake Ceres 350 MX Hydrangea Blue без Б/П</t>
  </si>
  <si>
    <t>Компьютерный корпус, Thermaltake, Ceres 350 MX Hydrangea Blue, CA-1Z3-00MFWN-00, Mid Tower, ATX/M-ATX/M-ITX/E-ATX, USB 3.2 Type-C*1, USB 3.0*2, HD Audio+Mic, 2*140мм CT140 ARGB вентилятор, 1*140мм CT140 вентилятор, Высота процессорного куллера до 185 мм, Длина VGA до 360 мм, 3*2,5"/1*3,5", Сталь/Закаленное стекло, 475х245х463мм, Без Б/П, Голубой</t>
  </si>
  <si>
    <t>CA-1Z3-00MEWN-00</t>
  </si>
  <si>
    <t>Компьютерный корпус Thermaltake Ceres 350 MX Matcha Green без Б/П</t>
  </si>
  <si>
    <t>Компьютерный корпус, Thermaltake, Ceres 350 MX Matcha Green, CA-1Z3-00MEWN-00, Mid Tower, ATX/M-ATX/M-ITX/E-ATX, USB 3.2 Type-C*1, USB 3.0*2, HD Audio+Mic, 2*140мм CT140 ARGB вентилятор, 1*140мм CT140 вентилятор, Высота процессорного куллера до 185 мм, Длина VGA до 360 мм, 3*2,5"/1*3,5", Сталь/Закаленное стекло, 475х245х463мм, Без Б/П, Зеленый</t>
  </si>
  <si>
    <t>CA-1Z3-00M6WN-00</t>
  </si>
  <si>
    <t>Компьютерный корпус Thermaltake Ceres 350 MX Snow без Б/П</t>
  </si>
  <si>
    <t>Компьютерный корпус, Thermaltake, Ceres 350 MX, CA-1Z3-00M6WN-00, Mid Tower, ATX/M-ATX/M-ITX/E-ATX, USB 3.2 Type-C*1, USB 3.0*2, HD Audio+Mic, 2*140мм CT140 ARGB вентилятор, 1*140мм CT140 вентилятор, Высота процессорного куллера до 185 мм, Длина VGA до 360 мм, 3*2,5"/1*3,5", Сталь/Закаленное стекло, 475х245х463мм, Без Б/П, Белый</t>
  </si>
  <si>
    <t>CA-1Z3-00M1WN-00</t>
  </si>
  <si>
    <t>Компьютерный корпус Thermaltake Ceres 350 MX без Б/П</t>
  </si>
  <si>
    <t>Компьютерный корпус, Thermaltake, Ceres 350 MX, CA-1Z3-00M1WN-00, Mid Tower, ATX/M-ATX/M-ITX/E-ATX, USB 3.2 Type-C*1, USB 3.0*2, HD Audio+Mic, 2*140мм CT140 ARGB вентилятор, 1*140мм CT140 вентилятор, Высота процессорного куллера до 185 мм, Длина VGA до 360 мм, 3*2,5"/1*3,5", Сталь/Закаленное стекло, 475х245х463мм, Без Б/П, Черный</t>
  </si>
  <si>
    <t>CA-1X9-00S6WN-00</t>
  </si>
  <si>
    <t>Компьютерный корпус Thermaltake The Tower 200 Snow без Б/П</t>
  </si>
  <si>
    <t>Компьютерный корпус, Thermaltake, The Tower 200 Snow, CA-1X9-00S6WN-00, Mini Tower, Mini-ITX, USB 3.0*2/Type C*1, HD-Audio+Mic, Кулер 2*140 мм, Высота процессорного кулера до 200 мм, Длина VGA до 380 мм, 2*3,5"/2*2,5", Сталь, 3мм Закаленное стекло*1, 280*300*537мм, Без Б/П, Белый</t>
  </si>
  <si>
    <t>CA-1P5-00M6WN-00</t>
  </si>
  <si>
    <t>Компьютерный корпус Thermaltake S300 TG White без Б/П</t>
  </si>
  <si>
    <t>Компьютерный корпус, Thermaltake, S300 TG, CA-1P5-00M6WN-00, Mid-tower, Mini-ITX/M-ATX/ATX, USB 2.0*2/USB 3.0*1, HD Audio,1*120мм вентилятор, Высота процессорного куллера до 170 мм, Длина VGA до 360 мм, 2*3.5"/ 2*2.5", Сталь, 4мм Закаленное стекло*1, 493*230*508мм, Без Б/П, Белый</t>
  </si>
  <si>
    <t>CA-1X1-00M6WN-00</t>
  </si>
  <si>
    <t>Компьютерный корпус Thermaltake The Tower 500 Snow без Б/П</t>
  </si>
  <si>
    <t>PS-LTP-0650NHSANE-1</t>
  </si>
  <si>
    <t>Блок питания Thermaltake Litepower RGB 650W</t>
  </si>
  <si>
    <t>PS-TPD-0650FNFAGE-1</t>
  </si>
  <si>
    <t>Блок питания Thermaltake Toughpower GF1 650W (Gold)</t>
  </si>
  <si>
    <t>Кулер для процессора, Deepcool, ASSASSIN 4S R-ASN4S-BKGPMN-G, Intel 20хх/1700/1200/15хх и AMD AM5/AM4, 250W, 1*140мм, 500- 1450±10% об/м, 29,3 дБА, 4pin, Габариты 116х147х164мм, Чёрный</t>
  </si>
  <si>
    <t>Гарнитура, Steelseries, Arctis Nova 5, 61670, Игровая гарнитура, Микрофон выдвижной гибкий, Динамики 40 мм, 36 Ом, 20–22 000 Гц, USB-C, Wireless, Чёрный</t>
  </si>
  <si>
    <t>AOC-AG-I2M-O</t>
  </si>
  <si>
    <t>Сетевая карта Supermicro AOC-AG-I2M-O</t>
  </si>
  <si>
    <t>Сетевая карта, Supermicro, AOC-AG-I2M-O, 2-Port, 1 Gigabit (1GbE), OCP 3.0, i350-AM2</t>
  </si>
  <si>
    <t>AOC-SGP-I2</t>
  </si>
  <si>
    <t>Сетевая карта Supermicro AOC-SGP-I2</t>
  </si>
  <si>
    <t>Сетевая карта, Supermicro, AOC-SGP-I2, 2-Port, 1 Gigabit (1GbE), PCI-E 3.0 Ethernet Card</t>
  </si>
  <si>
    <t>Патч Корд Оптоволоконный Huawei SN2F02FCPC DLC/PC DLC/PC MM 2.2мм 10 м OM3</t>
  </si>
  <si>
    <t>Патч Корд Оптоволоконный, Huawei, SN2F02FCPC, DLC/PC, DLC/PC, MM, 2.2мм, 10 м, OM3</t>
  </si>
  <si>
    <t>Патч Корд Оптоволоконный Huawei SN2F01FCPC DLC/PC DLC/PC MM 2.2мм 3м OM3</t>
  </si>
  <si>
    <t>Патч Корд Оптоволоконный, Huawei, SN2F01FCPC, DLC/PC, DLC/PC, MM, 2.2мм, 3м, OM3</t>
  </si>
  <si>
    <t>Патч Корд Оптоволоконный Huawei SN2F11FCPC DLC/PC DLC/PC MM 2.2мм 30м OM3</t>
  </si>
  <si>
    <t>Патч Корд Оптоволоконный, Huawei, SN2F11FCPC, DLC/PC, DLC/PC, MM, 2.2мм, 30м, OM3</t>
  </si>
  <si>
    <t>Патч Корд Оптоволоконный Huawei SN2F04FCPC DLC/PC DLC/PC MM 2.2мм 40м OM3</t>
  </si>
  <si>
    <t>Патч Корд Оптоволоконный, Huawei, SN2F04FCPC, DLC/PC, DLC/PC, MM, 2.2мм, 40м, OM3</t>
  </si>
  <si>
    <t>Патч Корд Оптоволоконный Huawei FC-OM3-50m DLC/PC DLC/PC MM 2.2мм 50м OM3</t>
  </si>
  <si>
    <t>Патч Корд Оптоволоконный, Huawei, FC-OM3-50m, DLC/PC, DLC/PC, MM, 2.2мм, 50м, OM3</t>
  </si>
  <si>
    <t>CBL-SAST-0573</t>
  </si>
  <si>
    <t>Кабель интерфейсный Supermicro Mini SAS HD External CBL-SAST-0573</t>
  </si>
  <si>
    <t>Кабель интерфейсный, Supermicro, Mini SAS HD External, CBL-SAST-0573, 1M</t>
  </si>
  <si>
    <t>CBL-SAST-0677</t>
  </si>
  <si>
    <t>Кабель интерфейсный Mini SAS HD External CBL-SAST-0677</t>
  </si>
  <si>
    <t>Кабель интерфейсный, Mini SAS HD External, CBL-SAST-0677, 3M</t>
  </si>
  <si>
    <t>02356FRT</t>
  </si>
  <si>
    <t>02356FRU</t>
  </si>
  <si>
    <t>Система хранения данных (не укомплектована дисками) Huawei 5120-S-L-64G-AC 2408-001 OceanStor 5120</t>
  </si>
  <si>
    <t>Система хранения данных (не укомплектована дисками) Huawei 5120-S-S-64G-AC 2408-001 OceanStor 5120</t>
  </si>
  <si>
    <t>02354CDM</t>
  </si>
  <si>
    <t>Дисковая полка для СХД Huawei DAE62435U4EV5 SAS Disk Enclosure 4U</t>
  </si>
  <si>
    <t>Дисковая полка для СХД, Huawei, DAE62435U4EV5, SAS Disk Enclosure, 4U, 3.5", 24 дисковых слотов без дисков</t>
  </si>
  <si>
    <t>02355STX</t>
  </si>
  <si>
    <t>Жесткий диск Huawei L1-NLSAS8T-W 8TB 7.2K RPM NL-SAS 3.5"</t>
  </si>
  <si>
    <t>Жесткий диск, Huawei, L1-NLSAS8T-W, 8TB, 7.2K RPM, NL-SAS, 3.5"</t>
  </si>
  <si>
    <t>02355SUA</t>
  </si>
  <si>
    <t>Жесткий диск Huawei L1-NLSAS14T-W 14TB 7.2K RPM NL-SAS 3.5"</t>
  </si>
  <si>
    <t>Жесткий диск, Huawei, L1-NLSAS14T-W, 14TB, 7.2K RPM, NL-SAS, 3.5"</t>
  </si>
  <si>
    <t>02355UUF</t>
  </si>
  <si>
    <t>Жесткий диск Huawei L1-NLSAS20T-W 20TB 7.2K RPM NL-SAS 3.5"</t>
  </si>
  <si>
    <t>Жесткий диск, Huawei, L1-NLSAS20T-W, 20TB, 7.2K RPM, NL-SAS, 3.5"</t>
  </si>
  <si>
    <t>02356ASC</t>
  </si>
  <si>
    <t>Твердотельный накопитель SSD Huawei L1-25-SSD1.92T-V22Y 1,92TB SAS 2.5"</t>
  </si>
  <si>
    <t>Твердотельный накопитель SSD, Huawei, L1-25-SSD1.92T-V22Y, 1,92TB, SAS, 2.5"</t>
  </si>
  <si>
    <t>02355STW</t>
  </si>
  <si>
    <t>Твердотельный накопитель SSD Huawei L1-25-SSD3840G-V22H 3,84TB SAS 2.5"</t>
  </si>
  <si>
    <t>Твердотельный накопитель SSD, Huawei, L1-25-SSD3840G-V22H, 3,84TB, SAS, 2.5"</t>
  </si>
  <si>
    <t>03050JPF</t>
  </si>
  <si>
    <t>Сетевой адаптер Huawei ODK-SIO4*32FC-ML 32G FC 4-ports SFP28</t>
  </si>
  <si>
    <t>Сетевой адаптер, Huawei, ODK-SIO4*32FC-ML, 32G FC, 4-ports, SFP28</t>
  </si>
  <si>
    <t>03050LQE</t>
  </si>
  <si>
    <t>Сетевой адаптер Huawei SMARTIO4*10E-LL ETH 10G 4-ports SFP+</t>
  </si>
  <si>
    <t>Сетевой адаптер, Huawei, SMARTIO4*10E-LL, ETH, 10G, 4-ports, SFP+</t>
  </si>
  <si>
    <t>03050LQF</t>
  </si>
  <si>
    <t>Сетевой адаптер Huawei SMARTIO4*25E-LL ETH 25G 4-ports SFP28</t>
  </si>
  <si>
    <t>Сетевой адаптер, Huawei, SMARTIO4*25E-LL, ETH, 25G, 4-ports, SFP28</t>
  </si>
  <si>
    <t>03050LQH</t>
  </si>
  <si>
    <t>Сетевой адаптер Huawei 4*1ETH-LL ETH 1G 4-ports RJ-45</t>
  </si>
  <si>
    <t>Сетевой адаптер, Huawei, 4*1ETH-LL, ETH, 1G, 4-ports, RJ-45</t>
  </si>
  <si>
    <t>03050LQG</t>
  </si>
  <si>
    <t>Сетевой адаптер Huawei 4*10ETH-LL ETH 10G 4-ports RJ-45</t>
  </si>
  <si>
    <t>Сетевой адаптер, Huawei, 4*10ETH-LL, ETH, 10G, 4-ports, RJ-45</t>
  </si>
  <si>
    <t>03050JPG</t>
  </si>
  <si>
    <t>Сетевой адаптер Huawei ODK-SIO4*16FC-ML 16G FC 4-ports SFP+</t>
  </si>
  <si>
    <t>Сетевой адаптер, Huawei, ODK-SIO4*16FC-ML, 16G FC, 4-ports, SFP+</t>
  </si>
  <si>
    <t>04052249</t>
  </si>
  <si>
    <t>Кабель интерфейсный Mini SAS HD External Huawei HS-SAS-2-02</t>
  </si>
  <si>
    <t>Кабель интерфейсный Mini SAS HD External, Huawei, HS-SAS-2-02, 2M, 28AWG, 12Gb/s</t>
  </si>
  <si>
    <t>S110-24LP2SR</t>
  </si>
  <si>
    <t>Коммутатор Huawei S110-24LP2SR</t>
  </si>
  <si>
    <t>S220-24T4X</t>
  </si>
  <si>
    <t>Коммутатор Huawei S220-24T4X</t>
  </si>
  <si>
    <t>S220-24P4X</t>
  </si>
  <si>
    <t>Коммутатор Huawei S220-24P4X</t>
  </si>
  <si>
    <t>S220-48T4X</t>
  </si>
  <si>
    <t>Коммутатор Huawei S220-48T4X</t>
  </si>
  <si>
    <t>S220-48T4S</t>
  </si>
  <si>
    <t>Коммутатор Huawei S220-48T4S</t>
  </si>
  <si>
    <t>S220-48P4X</t>
  </si>
  <si>
    <t>Коммутатор Huawei S220-48P4X</t>
  </si>
  <si>
    <t>S220-48P4S</t>
  </si>
  <si>
    <t>Коммутатор Huawei S220-48P4S</t>
  </si>
  <si>
    <t>S110-8P2ST</t>
  </si>
  <si>
    <t>Коммутатор Huawei S110-8P2ST</t>
  </si>
  <si>
    <t>S110-16LP2SR</t>
  </si>
  <si>
    <t>Коммутатор Huawei S110-16LP2SR</t>
  </si>
  <si>
    <t>S310-48P4S</t>
  </si>
  <si>
    <t>Коммутатор Huawei S310-48P4S</t>
  </si>
  <si>
    <t>S110-24T2SR</t>
  </si>
  <si>
    <t>Коммутатор Huawei S110-24T2SR</t>
  </si>
  <si>
    <t>SFP-GE-LX-SM1310</t>
  </si>
  <si>
    <t>Трансивер Huawei SFP-GE-LX-SM1310</t>
  </si>
  <si>
    <t>Трансивер, Huawei, SFP-GE-LX-SM1310, Расстояние передачи 10km, eSFP,GE,Single-mode Module, Рабочая длина волны 1310nm, Тип разъема LC</t>
  </si>
  <si>
    <t>eSFP-GE-SX-MM850</t>
  </si>
  <si>
    <t>Трансивер Huawei eSFP-GE-SX-MM850</t>
  </si>
  <si>
    <t>Трансивер, Huawei, eSFP-GE-SX-MM850, Расстояние передачи 0,55km, eSFP,GE,Multi-mode Module, Рабочая длина волны 850nm, Тип разъема LC</t>
  </si>
  <si>
    <t>SFP-1000BaseT</t>
  </si>
  <si>
    <t>Трансивер Huawei SFP-1000BaseT</t>
  </si>
  <si>
    <t>Трансивер, Huawei, SFP-1000BaseT, Расстояние передачи 100m, CR0M3GP4U,Electrical Transceiver, SFP,GE,Electrical Interface Module, Тип разъема RJ45</t>
  </si>
  <si>
    <t>SFP-10G-CU1M</t>
  </si>
  <si>
    <t>Пассивный кабель Huawei SFP-10G-CU1M</t>
  </si>
  <si>
    <t>Пассивный кабель, Huawei, SFP-10G-CU1M, Длина кабеля 1m, SFP+ 10G</t>
  </si>
  <si>
    <t>AP661</t>
  </si>
  <si>
    <t>Точка доступа Huawei еKitЕnginе AP661</t>
  </si>
  <si>
    <t>Точка доступа, Huawei, еKitЕnginе AP661, Dual Radio(2.4G/5GHz), 2*2/2*2 MU-MIMO, AX6600, 1 порт 2.5GE/PoE_IN, 1 порт 10/100/1000M, внутренние интеллектуальные антенны, BLE5.2, -10 °C ~ +50 °C</t>
  </si>
  <si>
    <t>AP761</t>
  </si>
  <si>
    <t>Точка доступа Huawei еKitЕnginе AP761</t>
  </si>
  <si>
    <t>Точка доступа, Huawei, еKitЕnginе AP761, Dual Radio(2.4G/5GHz), OUTDOOR, AX1800, 1 порт SFP, 1 порт 10/100/1000M,, BLE5.2, –40°C to +65°C, IP68</t>
  </si>
  <si>
    <t>AP160</t>
  </si>
  <si>
    <t>Точка доступа Huawei еKitЕnginе AP160</t>
  </si>
  <si>
    <t>Точка доступа, Huawei, еKitЕnginе AP160, 11ax indoor,2+2 dual bands, интеллектульная антенна, AX1800, 2 порта 10/100/1000M, Uplink: 1 x GE RJ-45. downlink: 1 x GE RJ-45, 2,4 ГГц (2x2) и 5 ГГц (2x2)</t>
  </si>
  <si>
    <t>S310-48P4X</t>
  </si>
  <si>
    <t>Коммутатор Huawei S310-48P4X</t>
  </si>
  <si>
    <t>S310-48T4X</t>
  </si>
  <si>
    <t>Коммутатор Huawei S310-48T4X</t>
  </si>
  <si>
    <t>S310-24P4X</t>
  </si>
  <si>
    <t>Коммутатор Huawei S310-24P4X</t>
  </si>
  <si>
    <t>S310-24T4X</t>
  </si>
  <si>
    <t>Коммутатор Huawei S310-24T4X</t>
  </si>
  <si>
    <t>S310-48T4S</t>
  </si>
  <si>
    <t>Коммутатор Huawei S310-48T4S</t>
  </si>
  <si>
    <t>S310-24T4S</t>
  </si>
  <si>
    <t>Коммутатор Huawei S310-24T4S</t>
  </si>
  <si>
    <t>S310-24P4S</t>
  </si>
  <si>
    <t>Коммутатор Huawei S310-24P4S</t>
  </si>
  <si>
    <t>S380-S8T2T</t>
  </si>
  <si>
    <t>Маршрутизатор Huawei S380-S8T2T</t>
  </si>
  <si>
    <t>Маршрутизатор, Huawei, S380-S8T2T, 2 порта WAN 10/100/1000M RJ-45, 8 портов LAN 10/100/1000M RJ-45, поддержка до 250 пользователей, производительность пересылки 2 Гбит/с, вес 1,6 кг</t>
  </si>
  <si>
    <t>S380-L4T1T</t>
  </si>
  <si>
    <t>Маршрутизатор Huawei S380-L4T1T</t>
  </si>
  <si>
    <t>Маршрутизатор, Huawei, S380-L4T1T, 1 порт WAN 10/100/1000M RJ-45, 4 порта LAN 10/100/1000M RJ-45, поддержка до 150 пользователей, производительность пересылки 2 Гбит/с</t>
  </si>
  <si>
    <t>AR720</t>
  </si>
  <si>
    <t>Маршрутизатор Huawei AR720</t>
  </si>
  <si>
    <t>Маршрутизатор, Huawei, AR720, консольный порт RJ-45, порт USB 2.0 Type A, 2*SIC, FLASH 1GB, 2 комбо-порта WAN RJ-45/SFP, 8 портов 1000М LAN</t>
  </si>
  <si>
    <t>AR730</t>
  </si>
  <si>
    <t>Маршрутизатор Huawei AR730</t>
  </si>
  <si>
    <t>Маршрутизатор, Huawei, AR730, Процессор:1,4 ГГц, 4 ядра, FLASH 1GB, 2 комбо-порта WAN RJ-45/SFP, 1 комбо-порт LAN RJ-45/SFP, 8 портов 1000М LAN, 2*USB 2.0, 2*SIC</t>
  </si>
  <si>
    <t>AC650-128AP</t>
  </si>
  <si>
    <t>Контроллер точек доступа Huawei AC650-128AP</t>
  </si>
  <si>
    <t>Контроллер точек доступа, Huawei, AC650-128AP, Поддержка до 128 точек доступа, консольный порт RJ-45, порт USB 2.0 Type A, 10 портов 10/100/1000M RJ-45, 2 порта SFP+, FLASH 1GB</t>
  </si>
  <si>
    <t>AP361</t>
  </si>
  <si>
    <t>Точка доступа Huawei еKitЕnginе AP361</t>
  </si>
  <si>
    <t>Точка доступа, Huawei, еKitЕnginе AP361, indoor,2+2 dual bands,интеллектульная антенна, 802.3af, AX1800, 2 порта 10/100/1000M, NAT, Beamforming, CLI (Telnet), -10 °C ~ +50 °C</t>
  </si>
  <si>
    <t>AP263</t>
  </si>
  <si>
    <t>Точка доступа Huawei еKitЕnginе AP263</t>
  </si>
  <si>
    <t>Точка доступа, Huawei, еKitЕnginе AP263, Dual Radio(2.4G/5GHz), 2*2/2*2 MU-MIMO, 802.3at/af, AX3000, 2 порта 10/100/1000M, USB, BLE,внутренние интеллектуальные антенны, рабочая температура от 0°C до 40°C, температура хранения –40°C до +70°C</t>
  </si>
  <si>
    <t>ОКТ-0,22-32П/С 9кН</t>
  </si>
  <si>
    <t>Кабель оптоволоконный ОКТ-0,22-32П/С 9кН</t>
  </si>
  <si>
    <t>Кабель оптоволоконный, СКО, ОКТ-0,22-32П/С 9кН, модульной конструкций предназначен для подвески на опорах воздушных линий связи, столбах городского освещения и между зданиями</t>
  </si>
  <si>
    <t>ОКТ-0,22-48П/С 9кН</t>
  </si>
  <si>
    <t>Кабель оптоволоконный ОКТ-0,22-48П/С 9кН</t>
  </si>
  <si>
    <t>Кабель оптоволоконный, СКО, ОКТ-0,22-48П/С 9кН, модульной конструкций предназначен для подвески на опорах воздушных линий связи, столбах городского освещения и между зданиями</t>
  </si>
  <si>
    <t>ОКТ-2(G.652.D)-Т/С- 2.5кН</t>
  </si>
  <si>
    <t>Кабель оптоволоконный ОКТ-2(G.652.D)-Т/С- 2.5кН</t>
  </si>
  <si>
    <t>Кабель оптоволоконный, СКО, ОКТ-2(G.652.D)-Т/С- 2.5 кН, предназначен для подвески на опорах воздушных линий связи, столбах городского освещения и между зданиями</t>
  </si>
  <si>
    <t>Труба ПВХ гибкая гофрированная DKC 91940 40мм</t>
  </si>
  <si>
    <t>Труба ПВХ гибкая гофр., DKC, 91940, д.40мм, лёгкая с протяжкой, 20м, цвет серый</t>
  </si>
  <si>
    <t>Труба ПНД гибкая гофрированная DKC 71732 32мм</t>
  </si>
  <si>
    <t>Труба ПНД гибкая гофр., DKC, 71732, д.32мм, лёгкая с протяжкой, 25м, цвет чёрный</t>
  </si>
  <si>
    <t>Труба ПНД гибкая гофрированная DKC 71740 40мм</t>
  </si>
  <si>
    <t>Труба ПНД гибкая гофр., DKC, 71740, д.40мм, лёгкая с протяжкой, 20м, цвет чёрный</t>
  </si>
  <si>
    <t>Кабельный канал Legrand DLP-S 85х50</t>
  </si>
  <si>
    <t>Кабельный канал Legrand DLP-S 100х50</t>
  </si>
  <si>
    <t>Накладка на стык профиля кабель-канала Legrand DLP-S 85x50мм</t>
  </si>
  <si>
    <t>Накладка на стык профиля кабель-канала, Legrand, DLP-S 638026 85x50мм, белая</t>
  </si>
  <si>
    <t>Накладка на стык профиля кабель-канала Legrand DLP-S 100x50мм</t>
  </si>
  <si>
    <t>Накладка на стык профиля кабель-канала, Legrand, 638036, для кабель каналов DLP-S, 100x50мм, белая</t>
  </si>
  <si>
    <t>Накладка на стык крышки кабель-канала Legrand DLP-S 75 мм</t>
  </si>
  <si>
    <t>Заглушка Legrand DLP-S 85x50мм</t>
  </si>
  <si>
    <t>Заглушка, Legrand, 638025, для кабель-каналов DLP-S 85x50мм, Белый</t>
  </si>
  <si>
    <t>Заглушка Legrand DLP-S 100x50мм</t>
  </si>
  <si>
    <t>Угол внутренний Legrand DLP-S 85x50мм</t>
  </si>
  <si>
    <t>Угол внутренний, Legrand, 638021, для кабель-каналов DLP-S 85x50мм, Белый</t>
  </si>
  <si>
    <t>Угол внешний Legrand DLP-S 50x85мм</t>
  </si>
  <si>
    <t>Угол внешний, Legrand, 638022, для кабель-каналов DLP-S 50x85мм, Белый</t>
  </si>
  <si>
    <t>Угол внутренний Legrand DLP-S 100x50мм</t>
  </si>
  <si>
    <t>Угол внутренний, Legrand, 638031, для кабель-каналов DLP-S 100x50мм, Белый</t>
  </si>
  <si>
    <t>Угол внешний Legrand DLP-S 50x100мм</t>
  </si>
  <si>
    <t>Угол внешний, Legrand, 638032, для кабель-каналов DLP-S 50x100мм, Белый</t>
  </si>
  <si>
    <t>Т-образный отвод Legrand DLP-S 85x50мм</t>
  </si>
  <si>
    <t>Т-образный отвод, Legrand, 638024, для кабель-каналов DLP-S 85x50мм, Белый</t>
  </si>
  <si>
    <t>Т-образный отвод Legrand DLP-S 100x50мм</t>
  </si>
  <si>
    <t>Т-образный отвод, Legrand, 638034, для кабель-каналов DLP-S 100x50мм, Белый</t>
  </si>
  <si>
    <t>Разделительная перегородка Legrand DLP-S 2м</t>
  </si>
  <si>
    <t>Разделительная перегородка, Legrand, DLP-S 638008, Белый</t>
  </si>
  <si>
    <t>Угол плоский 90 градусов Legrand DLP-S 100x50мм</t>
  </si>
  <si>
    <t>Суппорт Mosaic на 4 модуля для кабель-каналов DLP-S</t>
  </si>
  <si>
    <t>Суппорт Mosaic, Legrand, 638072, для кабель каналов DLP-S 85х50, 100х50, 130х50 638072, Белый</t>
  </si>
  <si>
    <t>Суппорт универсальный DLP-S на 2 позиции для кабель-каналов DLP-S</t>
  </si>
  <si>
    <t>Суппорт универсальный DLP-S, Legrand, 638071, на 2 модуля для кабель-каналов DLP-S 85х50, 100х50 и 130х50, белый</t>
  </si>
  <si>
    <t>Суппорт универсальный DLP-S на 1 позицию для кабель-каналов DLP-S</t>
  </si>
  <si>
    <t>Суппорт универсальный DLP-S, Legrand, 611788, на 1 позицию для кабель-каналов DLP-S 85х50, 100х50 и 130х50, белый</t>
  </si>
  <si>
    <t>Суппорт универсальный DLP-S на 6 позиций для кабель-каналов DLP-S</t>
  </si>
  <si>
    <t>Суппорт универсальный DLP-S, Legrand, 638073, на 6 модулей для кабель-каналов DLP-S 85х50, 100х50 и 130х50, белый</t>
  </si>
  <si>
    <t>DH-IPC-HDPW1431R1P-ZS</t>
  </si>
  <si>
    <t>IP видеокамера Dahua DH-IPC-HDPW1431R1P-ZS</t>
  </si>
  <si>
    <t>IP видеокамера, Dahua, DH-IPC-HDPW1431R1P-ZS, купольная, CMOS-матрица 1/3", Механический ИК-фильтр, Функция день/ночь, 4.0 мега., 0.03 лк/F=1.7, Объектив: f = 2,8 мм – 12 мм, Скор. записи: до 25/30 к/c, DC 12В, PoE (802.3af)</t>
  </si>
  <si>
    <t>DSS8PRV</t>
  </si>
  <si>
    <t>Снегоуборочная техника</t>
  </si>
  <si>
    <t>006R04845</t>
  </si>
  <si>
    <t>Тонер-картридж Xerox 006R04845</t>
  </si>
  <si>
    <t>Тонер-картридж, Xerox, 006R04845, Для Xerox AltaLink B8245/B8255, 52 000 страниц (А4)</t>
  </si>
  <si>
    <t>CF233A</t>
  </si>
  <si>
    <t>DTK2260K0A</t>
  </si>
  <si>
    <t>Графический планшет Wacom Cintiq 22 (DTK2260K0A) Чёрный</t>
  </si>
  <si>
    <t>Графический планшет, Wacom, Cintiq 22 (DTK2260K0A), Разрешение 1920*1080, Размер рабочей области 476*268 мм, USB, HDMI, Размер 570*359*40 мм, Чёрный</t>
  </si>
  <si>
    <t>DTK1660K0B</t>
  </si>
  <si>
    <t>Графический планшет Wacom Cintiq 16 (DTK1660K0B) Чёрный</t>
  </si>
  <si>
    <t>Графический планшет, Wacom, Cintiq 16 (DTK1660K0B), Разрешение 5080 линий на дюйм, Размер рабочей области 293,8*165,2 мм, USB, HDMI, Размер 375*248*14 мм, Чёрный</t>
  </si>
  <si>
    <t>DTH134W0B</t>
  </si>
  <si>
    <t>Графический планшет Wacom One 13 Touch pen display (DTH134W0B) Чёрный</t>
  </si>
  <si>
    <t>Графический планшет, Wacom, One 13 Touch pen display (DTH134W0B), Разрешение 1920 x 1080, Чувствительность к нажатию 4096, Интерфейс USB-С, Размер 310*200*8,5 мм, Чёрный</t>
  </si>
  <si>
    <t>DTH-2420</t>
  </si>
  <si>
    <t>Графический планшет Wacom Cintiq Pro 24 touch (DTH-2420) Чёрный</t>
  </si>
  <si>
    <t>Графический планшет, Wacom, Cintiq Pro 24 touch (DTH-2420), Разрешение 3840 x 2160 (4K UHD), Чувствительность к нажатию 8192, Интерфейс USB-С и HDMI, Размер 677*394*47 мм, Чёрный</t>
  </si>
  <si>
    <t>CTC4110WLW1B</t>
  </si>
  <si>
    <t>Графический планшет Wacom One pen tablet small - N (CTC4110WLW1B) Чёрный</t>
  </si>
  <si>
    <t>Графический планшет, Wacom, One pen tablet small - N (CTC4110WLW1B), Разрешение 2540 lpi, Чувствительность к нажатию 2048, Интерфейс USB, Размер 210*146*7,5 мм, Чёрный</t>
  </si>
  <si>
    <t>CTC6110WLW1B</t>
  </si>
  <si>
    <t>Графический планшет Wacom One pen tablet medium - N (CTC6110WLW1B) Чёрный</t>
  </si>
  <si>
    <t>Графический планшет, Wacom, One pen tablet medium - N (CTC6110WLW1B), Разрешение 2540 lpi, Чувствительность к нажатию 2048, Интерфейс USB, Размер 210*146*7,5 мм, Чёрный</t>
  </si>
  <si>
    <t>CTL-472-S</t>
  </si>
  <si>
    <t>Графический планшет Wacom One by Wacom (CTL-472-S) Чёрный</t>
  </si>
  <si>
    <t>Графический планшет, Wacom, One by Wacom (CTL-472-S), Разрешение 2540 lpi, Чувствительность к нажатию 1024, Интерфейс USB, Размер 210*146*7,5 мм, Чёрный</t>
  </si>
  <si>
    <t>DTK-2420</t>
  </si>
  <si>
    <t>Графический планшет Wacom Cintiq Pro 24 (DTK-2420) Чёрный</t>
  </si>
  <si>
    <t>Графический планшет, Wacom, Cintiq Pro 24 (DTK-2420), Разрешение 3840 x 2160 (4K UHD), Чувствительность к нажатию 8192, Интерфейс USB-С и HDMI, Размер 677*394*47 мм, Чёрный</t>
  </si>
  <si>
    <t>DTC121W0B</t>
  </si>
  <si>
    <t>Графический планшет Wacom One 12 pen display (DTC121W0B) Чёрный</t>
  </si>
  <si>
    <t>Графический планшет, Wacom, One 12 pen display (DTC121W0B), Разрешение 1920 x 1080, Чувствительность к нажатию 4096, Интерфейс USB-С, Размер 210*146*7,5 мм, Чёрный</t>
  </si>
  <si>
    <t>CTL-672-S</t>
  </si>
  <si>
    <t>Графический планшет Wacom One Medium (CTL-672-S) Чёрный</t>
  </si>
  <si>
    <t>Графический планшет, Wacom, One Medium (CTL-672-S), Разрешение 2540 lpi, Чувствительность к нажатию 2048, Интерфейс USB, Размер 277*189*8,7 мм, Чёрный</t>
  </si>
  <si>
    <t>M2D20</t>
  </si>
  <si>
    <t>Плата адаптера Synology M2D20</t>
  </si>
  <si>
    <t>Плата адаптера, Synology, M2D20, PCIe 3.0 x8</t>
  </si>
  <si>
    <t>Труба ПВХ гибкая гофрированная DKC 91932 32мм</t>
  </si>
  <si>
    <t>Труба ПВХ гибкая гофр., DKC, 91932, д.32мм, лёгкая с протяжкой, 25м, цвет серый</t>
  </si>
  <si>
    <t>Преобразователь частоты CHINT NVF2G-1.5/PS4 1.5кВт 380В 3Ф перегрузка 120%</t>
  </si>
  <si>
    <t>Преобразователь частоты, CHINT, 639012 NVF2G-1.5/PS4, 1.5кВт 380В 3Ф перегрузка 120%</t>
  </si>
  <si>
    <t>Преобразователь частоты CHINT NVF2G-2.2/PS4 2.2кВт 380В 3Ф перегрузка 120%</t>
  </si>
  <si>
    <t>Преобразователь частоты, CHINT, 639028 NVF2G-2.2/PS4, 2.2кВт 380В 3Ф перегрузка 120%</t>
  </si>
  <si>
    <t>Преобразователь частоты CHINT NVF2G-11/TS4 11кВт 380В 3Ф перегрузка 150%</t>
  </si>
  <si>
    <t>Преобразователь частоты, CHINT, 639015 NVF2G-11/TS4, 11кВт 380В 3Ф перегрузка 150%</t>
  </si>
  <si>
    <t>Преобразователь частоты CHINT NVF2G-18.5/TS4 18.5кВт 380В 3Ф перегрузка 150%</t>
  </si>
  <si>
    <t>Преобразователь частоты, CHINT, 639025 NVF2G-18.5/TS4, 18.5кВт 380В 3Ф перегрузка 150%</t>
  </si>
  <si>
    <t>Преобразователь частоты CHINT NVF2G-22/PS4 22кВт 380В 3Ф перегрузка 150%</t>
  </si>
  <si>
    <t>Преобразователь частоты, CHINT, 639033 NVF2G-22/PS4, 22кВт 380В 3Ф перегрузка 150%</t>
  </si>
  <si>
    <t>Преобразователь частоты CHINT NVF2G-37/TS4 37кВт 380В 3Ф перегрузка 150%</t>
  </si>
  <si>
    <t>Преобразователь частоты, CHINT, 639047 NVF2G-37/TS4, 37кВт 380В 3Ф перегрузка 150%</t>
  </si>
  <si>
    <t>Преобразователь частоты CHINT NVF2G-45/PS4 45кВт 380В 3Ф перегрузка 120%</t>
  </si>
  <si>
    <t>Преобразователь частоты, CHINT, 639048 NVF2G-45/PS4, 45кВт 380В 3Ф перегрузка 120%</t>
  </si>
  <si>
    <t>Преобразователь частоты CHINT NVF2G-55/TS4 55кВт 380В 3Ф перегрузка 150%</t>
  </si>
  <si>
    <t>Преобразователь частоты, CHINT, 639053 NVF2G-55/TS4, 55кВт 380В 3Ф перегрузка 150%</t>
  </si>
  <si>
    <t>Устройство плавного пуска CHINT NJR2-7.5D 15А 7.5кВт</t>
  </si>
  <si>
    <t>Устройство плавного пуска, CHINT, 489019 NJR2-7.5D, 15А 7.5кВт</t>
  </si>
  <si>
    <t>Устройство плавного пуска CHINT NJR2-18.5D 36А 18.5кВт</t>
  </si>
  <si>
    <t>Устройство плавного пуска, CHINT, 489022 NJR2-18.5D, 36А 18.5кВт</t>
  </si>
  <si>
    <t>Устройство плавного пуска CHINT NJR2-75D 140А 75кВт</t>
  </si>
  <si>
    <t>Устройство плавного пуска, CHINT, 489028 NJR2-75D, 140А 75кВт</t>
  </si>
  <si>
    <t>Реле времени CHINT NTE8-480B 0.5-8мин 1НО AC 230В</t>
  </si>
  <si>
    <t>Реле времени, CHINT, 258091 NTE8-480B, 0.5-8мин 1НО AC 230В</t>
  </si>
  <si>
    <t>Реле времени CHINT JSZ3A-E 5-60s/10/60min/6h AC 220V</t>
  </si>
  <si>
    <t>Реле времени, CHINT, 294324 JSZ3A-E, 5-60s/10/60min/6h AC 220V</t>
  </si>
  <si>
    <t>Реле контроля фаз CHINT XJ3-D AC 380V</t>
  </si>
  <si>
    <t>Реле контроля фаз, CHINT, 284003 XJ3-D, AC 380V</t>
  </si>
  <si>
    <t>Реле контроля уровня жидкости CHINT NJYW1--NL1 AC 230В/380В</t>
  </si>
  <si>
    <t>Реле контроля уровня жидкости, CHINT, 311016 NJYW1--NL1, AC 230В/380В</t>
  </si>
  <si>
    <t>Реле контроля уровня жидкости CHINT NJYW1-BL1 AC 230В</t>
  </si>
  <si>
    <t>Реле контроля уровня жидкости, CHINT, 311022 NJYW1-BL1, AC 230В</t>
  </si>
  <si>
    <t>Картридж Europrint EPC-Q6511A</t>
  </si>
  <si>
    <t>Картридж, Europrint, EPC-Q6511A, Для принтеров HP LaserJet 2410/2420/2430, 6000 страниц.</t>
  </si>
  <si>
    <t>M2435B1</t>
  </si>
  <si>
    <t>Фитнес браслет Xiaomi Smart Band 9 Active Black</t>
  </si>
  <si>
    <t>Фитнес браслет, Xiaomi, Mi Smart Band 9 Active, M2435B1 / BHR9444GL, 1.47" TFT, Разрешение экрана 172 x 320, Аккумулятор 300 мАч, Водонепроницаемость 5 АТМ, Чёрный</t>
  </si>
  <si>
    <t>M2402B1</t>
  </si>
  <si>
    <t>Фитнес браслет Xiaomi Smart Band 9 Pro Rose Gold</t>
  </si>
  <si>
    <t>Фитнес браслет, Xiaomi, Smart Band 9 Pro, M2402B1 / BHR8714GL, 1.74" AMOLED, Разрешение экрана 360 x 480, Аккумулятор 350 мАч, Водонепроницаемость 5 АТМ, Розовое Золото</t>
  </si>
  <si>
    <t>Фитнес браслет Xiaomi Smart Band 9 Pro Moonlight Silver</t>
  </si>
  <si>
    <t>Фитнес браслет, Xiaomi, Smart Band 9 Pro, M2402B1 / BHR8715GL, 1.74" AMOLED, Разрешение экрана 360 x 480, Аккумулятор 350 мАч, Водонепроницаемость 5 АТМ, Серебристый</t>
  </si>
  <si>
    <t>Блок питания, Thermaltake, Litepower RGB 650W, PS-LTP-0650NHSANE-1, 650W, ATX, APFC, 20+4 pin, 4+4pin, 5*Sata, 6*Molex, 2*PCI-E 6+2-pin, FDD, Non-modular, Вентилятор RGB 12 см, 150х86х140мм, Чёрный</t>
  </si>
  <si>
    <t>Блок питания, Thermaltake, Smart RGB 600W, PS-SPR-0600NHSAWE-1, 600W, ATX, Standard, APFC, 20+4 pin, 4+4pin, 6*Sata, 4*Molex, 2*PCI-E 6+2 pin, FDD, Non-modular, Вентилятор 12 см, 150х86х140мм, Чёрный</t>
  </si>
  <si>
    <t>Блок питания, Thermaltake, Toughpower GX1 RGB 600W, PS-TPD-0600NHFAGE-1, 600W, ATX, Gold, APFC, 20+4 pin, 4+4pin, 8*Sata, 4*Molex, 4*PCI-E 6+2 pin, FDD, non-modular, Вентилятор RGB 12 см, 150х86х140мм, Чёрный</t>
  </si>
  <si>
    <t>Блок питания, Thermaltake, Toughpower GF1 650W, PS-TPD-0650FNFAGE-1, 650W, ATX, Gold, APFC, 20+4 pin, 4+4pin, 9*Sata, 4*Molex, 4*PCI-E 6+2 pin, FDD, Modular, Вентилятор 14 см, 150х86х160мм, Чёрный</t>
  </si>
  <si>
    <t>Блок питания, Thermaltake, Toughpower GF1 ARGB 650W, PS-TPD-0650F3FAGE-1, 650W, ATX, Gold, APFC, 20+4 pin, 4+4pin, 8pin, 9*Sata, 4*Molex, 4*PCI-E 6+2 pin, FDD, Modular, Вентилятор ARGB 14 см, 150х86х160мм, Чёрный</t>
  </si>
  <si>
    <t>Блок питания, Thermaltake, Toughpower iRGB 750W, PS-TPI-0750F3FDGE-1, 750W, ATX, Gold, APFC, 20+4 pin, 4+4pin, 9*Sata, 4*Molex, 4*PCI-E 6+2 pin, FDD, Modular, Вентилятор RGB 14 см, 150х86х160мм, Чёрный</t>
  </si>
  <si>
    <t>Блок питания, Thermaltake, Toughpower PF1 ARGB 850W, PS-TPD-0850F3FAPE-1, 850W, ATX, Platinum, APFC, 20+4 pin, 2*4+4pin, 12*Sata, 4*Molex, 6*PCI-E 6+2 pin, FDD, Modular, Вентилятор 14 см, 150х86х180мм, Чёрный</t>
  </si>
  <si>
    <t>Комплект Клавиатура + Мышь, Rapoo, 9320M, Беспроводная 2.4G, Bluetooth 4.0, 5.0, 800/1000/1200/1600/2400 DPI, Нано-ресивер, 12 мультимедийных клавиш, Англ/Рус/Каз, Slim, Алюминий, Белый</t>
  </si>
  <si>
    <t>Клавиатура Steelseries Apex 5 US</t>
  </si>
  <si>
    <t>Клавиатура, Steelseries, Apex 5, 64532 Игровая, Механические клавиши QX2, USB, Подсветка RGB, Размер: 160*370*35 мм., Анг/Рус, Чёрный</t>
  </si>
  <si>
    <t>SRT72BP</t>
  </si>
  <si>
    <t>Аккумуляторный батарейный модуль APC SRT72BP</t>
  </si>
  <si>
    <t>Аккумуляторный батарейный модуль, APC, SRT72BP, 72В, для ИБП APC Smart-UPS SRT 2,2 кВА</t>
  </si>
  <si>
    <t>SRT96BP</t>
  </si>
  <si>
    <t>Аккумуляторный батарейный модуль APC SRT96BP</t>
  </si>
  <si>
    <t>Аккумуляторный батарейный модуль, APC, SRT96BP, 96В, для ИБП APC Smart-UPS SRT 3 кВА</t>
  </si>
  <si>
    <t>SRT192BP</t>
  </si>
  <si>
    <t>Аккумуляторный батарейный модуль APC SRT192BP</t>
  </si>
  <si>
    <t>Аккумуляторный батарейный модуль, APC, SRT192BP, 192В, для ИБП APC Smart-UPS SRT 5кВА, 6кВА</t>
  </si>
  <si>
    <t>Сковорода c крышкой Tefal Easy plus 04237926 26см</t>
  </si>
  <si>
    <t>Набор ножей Tefal Colourfood K273S304 3 шт</t>
  </si>
  <si>
    <t>Набор ножей Tefal Colourfood K2733S04 3 шт</t>
  </si>
  <si>
    <t>Сковорода Tefal Easy Chef G2700423 24см</t>
  </si>
  <si>
    <t>EZ9F34463</t>
  </si>
  <si>
    <t>Автоматический выключатель SE EZ9F34463 EASY 9 4П 63А С 4.5кА 400В</t>
  </si>
  <si>
    <t>Автоматический выключатель, SE, EZ9F34463, EASY 9 4П 63А С 4.5кА 400В</t>
  </si>
  <si>
    <t>EZ9F34450</t>
  </si>
  <si>
    <t>Автоматический выключатель SE EZ9F34450 EASY 9 4П 50А С 4.5кА 400В</t>
  </si>
  <si>
    <t>Автоматический выключатель, SE, EZ9F34450, EASY 9 4П 50А С 4.5кА 400В</t>
  </si>
  <si>
    <t>R9F12425</t>
  </si>
  <si>
    <t>Автоматический выключатель SE R9F12425 (АВ) 4P С 25А 6 kA</t>
  </si>
  <si>
    <t>Автоматический выключатель, SE, R9F12425 - 4P, (АВ) 4P С 25А 6 kA</t>
  </si>
  <si>
    <t>R9F12432</t>
  </si>
  <si>
    <t>Автоматический выключатель SE R9F12432 (АВ) 4P С 32А 6 kA</t>
  </si>
  <si>
    <t>Автоматический выключатель, SE, R9F12432 - 4P, (АВ) 1P С 32А 6 kA</t>
  </si>
  <si>
    <t>R9F12450</t>
  </si>
  <si>
    <t>Автоматический выключатель SE R9F12450 (АВ) 4P С 50А 6 kA</t>
  </si>
  <si>
    <t>Автоматический выключатель, SE, R9F12450 - 4P, (АВ) 4P С 50А 6 kA</t>
  </si>
  <si>
    <t>R9F12463</t>
  </si>
  <si>
    <t>Автоматический выключатель SE R9F12463 (АВ) 4P С 63А 6 kA</t>
  </si>
  <si>
    <t>Автоматический выключатель, SE, R9F12463 - 4P, (АВ) 4P С 63А 6 kA</t>
  </si>
  <si>
    <t>R9F12420</t>
  </si>
  <si>
    <t>Автоматический выключатель SE R9F12420 (АВ) 4P С 20А 6 kA</t>
  </si>
  <si>
    <t>Автоматический выключатель, SE, R9F12420, (АВ) 4P С 20А 6 kA</t>
  </si>
  <si>
    <t>R9F12416</t>
  </si>
  <si>
    <t>Автоматический выключатель SE R9F12416 (АВ) 4P С 16А 6 kA</t>
  </si>
  <si>
    <t>Автоматический выключатель, SE, R9F12416, (АВ) 4P С 16А 6 kA</t>
  </si>
  <si>
    <t>R9F12410</t>
  </si>
  <si>
    <t>Автоматический выключатель SE R9F12410 (АВ) 4P С 10А 6 kA</t>
  </si>
  <si>
    <t>Автоматический выключатель, SE, R9F12410, (АВ) 4P С 10А 6 kA</t>
  </si>
  <si>
    <t>Тонер-картридж повышенной емкости, Xerox, 006R01758 (чёрный), Для Xerox AltaLink C8145/C8155/C8170/C8245/C8255/C8270, 59 000 страниц (А4)</t>
  </si>
  <si>
    <t>Тонер-картридж повышенной емкости, Xerox, 006R01759 (голубой), Для Xerox AltaLink C8145/C8155/C8170/C8245/C8255/C8270, 28 000 страниц (А4)</t>
  </si>
  <si>
    <t>CA-1S4-00M6WN-00</t>
  </si>
  <si>
    <t>Компьютерный корпус Thermaltake Divider 370 TG ARGB Snow без Б/П</t>
  </si>
  <si>
    <t>Компьютерный корпус, Thermaltake, Divider 370 TG ARGB Snow, CA-1S4-00M6WN-00, Mid Tower, ATX/M-ATX/Mini-ITX/E-ATX, USB 3.0*2, HD Audio*1, 3*120мм ARGB PWM fan, Высота процессорного куллера до 170 мм, Длина VGA до 400 мм, 2*3.5"/ 4*2.5", 491*220,3*469,1мм, Сталь, 3мм Закаленное стекло, Без Б/П, Белый</t>
  </si>
  <si>
    <t>Блок питания, Chieftec, Proton BDF-400S, 400W, ATX, APFC, Bronze, non-Modular, 20+4pin, 4+4pin, 3*Sata, 3*Molex, PCI-E 6+2 pin, Вентилятор 12см, Черный</t>
  </si>
  <si>
    <t>Блок питания, Chieftec, A-80 CTG-550C, 550W, ATX, APFC, Semi Modular, 20+4pin, 4+4pin, 6*Sata, 4*Molex, 2*PCIe 6+2-pin, Вентилятор 12см, Черный</t>
  </si>
  <si>
    <t>Блок питания, Chieftec, A-80 CTG-650C, 650W, ATX, APFC, Semi Modular, 20+4pin, 4+4pin, 6*Sata, 4*Molex, 2*PCIe 6+2-pin, Вентилятор 12см, Черный</t>
  </si>
  <si>
    <t>Блок питания, Chieftec, Force CPS-450S, 450W, ATX, APFC, Bronze, non-Modular, 20+4pin, 4+4pin, 4*Sata, 2*Molex, Вентилятор 12см, Черный</t>
  </si>
  <si>
    <t>Блок питания, Chieftec, Force CPS-500S, 500W, ATX, APFC, Bronze, non-Modular, 20+4pin, 4+4pin, 4*Sata, 2*Molex, 2*PCIe 6+2-pin, Вентилятор 12см, Черный</t>
  </si>
  <si>
    <t>Блок питания, Chieftec, Silicon SLC-750C, 750W, ATX, APFC, Bronze, Modular, 20+4pin, 4+4pin, 6*Sata, 3*Molex, 4*PCI-E 6+2-pin, Вентилятор 14см, Черный</t>
  </si>
  <si>
    <t>Блок питания, Chieftec, Silicon SLC-850C, 850W, ATX, APFC, Bronze, Modular, 20+4pin, 4+4pin, 9*Sata, 3*Molex, 6*PCI-E 6+2-pin, Вентилятор 14см, Черный</t>
  </si>
  <si>
    <t>Блок питания, Chieftec, PowerUp GPX-750FC, 750W, ATX, APFC, Gold, Modular, 20+4pin, 2*4+4pin, 9*Sata, 3*Molex, 4*PCI-E 6+2-pin, Вентилятор 12см, Черный</t>
  </si>
  <si>
    <t>Блок питания, Chieftec, SteelPower BDK-750FC, 750W, ATX, APFC, Bronze, Modular, 20+4pin, 2*4+4pin, 4*PCI-E 6+2-pin, 6*Sata, 3*Molex, Вентилятор 12см, Черный</t>
  </si>
  <si>
    <t>Блок питания, Chieftec, Photon CTG-750C-RGB, 750W, ATX, APFC, Semi Modular, 20+4pin, 4+4pin, 6*Sata, 4*Molex, 4*PCIe 6+2-pin, Вентилятор 12см RGB, Черный</t>
  </si>
  <si>
    <t>Система хранения данных (не укомплектована дисками), Huawei, 5120-S-S-64G-AC 2408-001, OceanStor 5120, 2U, Dual Controllers, SAS, AC\240V HVDC, 64GB Cache, 8*1Gb ETH, 4*10Gb ETH (Including Multi-Mode SFP+), 4*SAS3.0 port, 25*2.5 Inch SAS, LIC-5120V6-BP</t>
  </si>
  <si>
    <t>Система хранения данных (не укомплектована дисками), Huawei, 5120-S-L-64G-AC 2408-001, OceanStor 5120, 2U, Dual Controllers, SAS, AC\240V HVDC, 64GB Cache, 8*1Gb ETH, 4*10Gb ETH (Including Multi-Mode SFP+), 4*SAS3.0 port,12*3.5 Inch SAS, LIC-5120V6-BP</t>
  </si>
  <si>
    <t>HAS5300-12T</t>
  </si>
  <si>
    <t>Жесткий диск Synology HAS5300-12T</t>
  </si>
  <si>
    <t>Жесткий диск, Synology, HAS5300-12T, 3.5", 12 TB, SAS 12 Gb/s</t>
  </si>
  <si>
    <t>GPeR</t>
  </si>
  <si>
    <t>Ретранслятор Ethernet MikroTik GPeR</t>
  </si>
  <si>
    <t>Ретранслятор Ethernet, MikroTik, GPeR, 2 порта 10/100/1000М, 802.3af/at, 24-57 В, -40°С до 70°С</t>
  </si>
  <si>
    <t>Труба ПНД гибкая двустенная, DKC, 151950, д.50мм, 100м, цвет чёрный</t>
  </si>
  <si>
    <t>077000L</t>
  </si>
  <si>
    <t>Выключатель 10 AX Legrand</t>
  </si>
  <si>
    <t>Выключатель 10 AX, Legrand, 077000L, 1M, белый</t>
  </si>
  <si>
    <t>010691</t>
  </si>
  <si>
    <t>Накладка на стык профиля Legrand для кабель каналов DLP 50x80мм</t>
  </si>
  <si>
    <t>010767</t>
  </si>
  <si>
    <t>Угол плоский 90 градусов Legrand DLP 50x80мм</t>
  </si>
  <si>
    <t>Угол плоский 90 градусов, Legrand, 010767, для кабель-каналов DLP 50x80мм, Белый</t>
  </si>
  <si>
    <t>36165K</t>
  </si>
  <si>
    <t>36164K</t>
  </si>
  <si>
    <t>36161K</t>
  </si>
  <si>
    <t>Перегородка SEP DKC 36510 L3000 Н100</t>
  </si>
  <si>
    <t>36163K</t>
  </si>
  <si>
    <t>36823K</t>
  </si>
  <si>
    <t>Угол CD 90 вертикальный внешний 90°, DKC, 36823K, 200х100, в комплекте с крепежными элементами и соединительными пластинами, необходимыми для монтажа</t>
  </si>
  <si>
    <t>36824K</t>
  </si>
  <si>
    <t>Угол CD 90 вертикальный внешний 90°, DKC, 36824K, 300х100, в комплекте с крепежными элементами и соединительными пластинами, необходимыми для монтажа</t>
  </si>
  <si>
    <t>36825K</t>
  </si>
  <si>
    <t>Угол CD 90 вертикальный внешний 90°, DKC, 36825K, 400х100, в комплекте с крепежными элементами и соединительными пластинами, необходимыми для монтажа</t>
  </si>
  <si>
    <t>36701K</t>
  </si>
  <si>
    <t>Угол CS 90 вертикальный внутренний 90°, DKC, 36701K, 100х100, в комплекте с крепежными элементами и соединительными пластинами, необходимыми для монтажа</t>
  </si>
  <si>
    <t>36703K</t>
  </si>
  <si>
    <t>Угол CS 90 вертикальный внутренний 90°, DKC, 36703K, 200х100, в комплекте с крепежными элементами и соединительными пластинами, необходимыми для монтажа</t>
  </si>
  <si>
    <t>36704K</t>
  </si>
  <si>
    <t>Угол CS 90 вертикальный внутренний 90°, DKC, 36704K, 300х100, в комплекте с крепежными элементами и соединительными пластинами, необходимыми для монтажа</t>
  </si>
  <si>
    <t>36821K</t>
  </si>
  <si>
    <t>Угол CD 90 вертикальный внешний 90°, DKC, 36821K, 100х100, в комплекте с крепежными элементами и соединительными пластинами, необходимыми для монтажа</t>
  </si>
  <si>
    <t>36045K</t>
  </si>
  <si>
    <t>Угол CPO 90 горизонтальный 90°, DKC, 36045K, 400х100, в комплекте с крепежными элементами и соединительными пластинами, необходимыми для монтажа</t>
  </si>
  <si>
    <t>36044K</t>
  </si>
  <si>
    <t>Угол CPO 90 горизонтальный 90°, DKC, 36044K, 300х100, в комплекте с крепежными элементами и соединительными пластинами, необходимыми для монтажа</t>
  </si>
  <si>
    <t>36043K</t>
  </si>
  <si>
    <t>Угол CPO 90 горизонтальный 90°, DKC, 36043K, 200х100, в комплекте с крепежными элементами и соединительными пластинами, необходимыми для монтажа</t>
  </si>
  <si>
    <t>36041K</t>
  </si>
  <si>
    <t>Угол CPO 90 горизонтальный 90°, DKC, 36041K, 100х100, в комплекте с крепежными элементами и соединительными пластинами, необходимыми для монтажа</t>
  </si>
  <si>
    <t>BPL4130</t>
  </si>
  <si>
    <t>С-образный профиль DKC BPL4130 L3000, толщ.1,5 мм</t>
  </si>
  <si>
    <t>LR1100</t>
  </si>
  <si>
    <t>Упрощенная редукция DKC 100х100</t>
  </si>
  <si>
    <t>Упрощенная редукция 100х100, DKC, LR1100</t>
  </si>
  <si>
    <t>CM201002</t>
  </si>
  <si>
    <t>Шпилька М10х2000 DKC CM201002</t>
  </si>
  <si>
    <t>Шпилька М10х2000, DKC, CM201002</t>
  </si>
  <si>
    <t>Сетевой видеорегистратор, Dahua, DHI-NVR608RH-128-XI, Процессор	4-х ядерный процессор, HDD 8 SATA III портов до 20TB каждый, Поддержка горячей замены HDD</t>
  </si>
  <si>
    <t>1008B001AB</t>
  </si>
  <si>
    <t>Скрепки для степлирования Canon STAPLE-P1 1008B001AB</t>
  </si>
  <si>
    <t>Скрепки для степлирования, Canon, STAPLE-P1, для буклетного финишера X1 и W1, 1008B001AB</t>
  </si>
  <si>
    <t>RHF8</t>
  </si>
  <si>
    <t>Фильтр для робота-пылесоса Dreame Robot Vacuum RHF8</t>
  </si>
  <si>
    <t>Фильтр для робота-пылесоса, Dreame, RHF8, для моделей L20 Ultra/L30 Ultra</t>
  </si>
  <si>
    <t>RAK7</t>
  </si>
  <si>
    <t>Набор аксессуаров для робота - пылесоса Dreame RAK7</t>
  </si>
  <si>
    <t>Набор аксессуаров для робота пылесоса, Dreame, RAK7, для модели D10 Plus</t>
  </si>
  <si>
    <t>HHP1</t>
  </si>
  <si>
    <t>Фильтр для робота пылесоса Dreame HHP1</t>
  </si>
  <si>
    <t>Фильтр для робота пылесоса, Dreame, HHP1, для моделей M12/H12 Pro/H12 Dual/H12 S/H12S AE/H13 Pro</t>
  </si>
  <si>
    <t>BHS375/00</t>
  </si>
  <si>
    <t>Выпрямитель для волос Philips Essential BHS375/00</t>
  </si>
  <si>
    <t>Выпрямитель для волос, Philips, Essential BHS375/00, Керамические пластины с кератиновым покрытием, Петелька для подвешивания , Длина шнура 1,8 м, Время нагрева 60 с, Цвет черный/розовый</t>
  </si>
  <si>
    <t>BHS376/00</t>
  </si>
  <si>
    <t>Выпрямитель для волос Philips Essential BHS376/00</t>
  </si>
  <si>
    <t>Выпрямитель для волос, Philips, Essential BHS376/00, Количество режимов 6 шт, Вращение шнура , Скругленные пластины, Покрытие пластин керамико-кератиновое, Регулировка температуры механическая, Минимальная температура нагрева 160 °C, Максимальная температура нагрева 230 °C, Время нагрева 30 сек, Цвет черный/розовый</t>
  </si>
  <si>
    <t>HC5610/15</t>
  </si>
  <si>
    <t>Машинка для стрижки волос Philips Серии 5000 HC5610/15</t>
  </si>
  <si>
    <t>Машинка для стрижки волос, Philips, Серии 5000 HC5610/15, Съемные насадки, 3 насадки, Питание от сети и от аккумулятора ,Лезвия из нержавеющей стали, Количество установок длины 28, Цвет белый</t>
  </si>
  <si>
    <t>BHB862/00</t>
  </si>
  <si>
    <t>Щипцы для завивки Philips StyleCare BHB862/00</t>
  </si>
  <si>
    <t>Щипцы для завивки, Philips, StyleCare BHB862/00, Длина волос средняя, длинные, Напряжение 110-240 В, Время нагрева 60 с, Количество настроек температуры 1, Длина кабеля 1,8 м, Температурный диапазон 200 °C, Шнур на шарнире, Диаметр корпуса 16 миллиметра , Цвет черный</t>
  </si>
  <si>
    <t xml:space="preserve">BHB868/00 </t>
  </si>
  <si>
    <t>Щипцы для завивки волос Philips Sublime Ends BHB868/00</t>
  </si>
  <si>
    <t>Щипцы для завивки волос, Philips, Sublime Ends BHB868/00, Время нагрева 60 сек., Покрытие корпуса керамико-кератиновое покрытие, Диаметр щипцов 32 мм, Количество настроек температуры 8, Температурный диапазон 130 °C – 200 °C, Подставка, Цвет розовый</t>
  </si>
  <si>
    <t>NT1650/16</t>
  </si>
  <si>
    <t>Триммер универсальный Philips Серии 1000 NT1650/16 для волос в носу и ушах</t>
  </si>
  <si>
    <t>Триммер универсальный, Philips, Серии 1000 NT1650/16, Для волос в носу и ушах, Влажная очистка, Питание батарейки, Материал лезвий нержавеющая сталь , Цвет черный</t>
  </si>
  <si>
    <t>MG3720/15</t>
  </si>
  <si>
    <t>Триммер универсальный Philips Серии 3000 MG3720/15 "7 в 1" для бороды, волос, носа и ушей</t>
  </si>
  <si>
    <t>Триммер универсальный, Philips, Серии 3000 MG3720/15, "7 в 1", Для бороды волос носа и ушей, Зона использования: для бороды и усов, головы, носа, окантовки, Ширина ножа 32, Мощность 5.4Вт, Питание аккумулятор, Особенности самозатачивающиеся ножи, Материал лезвий сталь ,Цвет черный</t>
  </si>
  <si>
    <t>MG3740/15</t>
  </si>
  <si>
    <t>Триммер универсальный Philips Серии 3000 MG3740/15 "9 в 1" для бороды, волос, носа и ушей</t>
  </si>
  <si>
    <t>Триммер универсальный, Philips, Серии 3000 MG3740/15, "9 в 1", Для бороды волос носа и ушей, Тип мотора роторный, Быстросъемные ножи, Способ регулировки длины смена насадок и регулировка, Материал лезвий нержавеющая сталь, Самозатачивающиеся ножи , Цвет черный, серебристый</t>
  </si>
  <si>
    <t>GSHGL01LX</t>
  </si>
  <si>
    <t>Фен для волос Xiaomi High-speed Iconic Hair Dryer Белый</t>
  </si>
  <si>
    <t>Фен для волос, Xiaomi, Xiaomi High-speed Iconic Hair Dryer, GSHGL01LX / BHR9114EU, 3 температурных режима, 2 режима мощности потока, 1800 Вт, Ионизация, Крючок для подвешивания, Белый</t>
  </si>
  <si>
    <t>BHD351/10</t>
  </si>
  <si>
    <t>Фен Philips Серии 3000 BHD351/10</t>
  </si>
  <si>
    <t>Фен, Philips, Серии 3000 BHD351/10, Режимы температуры/скорости 6, Количество скоростей 2, Режим холодного обдува, Технологии бережного ухода, Ионизация для бережной сушки , Цвет черный/серый</t>
  </si>
  <si>
    <t>BHD302/30</t>
  </si>
  <si>
    <t>Фен Philips Серии 3000 BHD302/30</t>
  </si>
  <si>
    <t>Фен, Philips, Серии 3000 BHD302/30, Защита от перегрева, Подача холодного воздуха, Мощность 1600 Вт, Особенности петля для подвешивания, Тип мотора DC, Количество скоростей 3, Кол-во температурных режимов 3, Насадки ThermoProtect, диффузор, Цвет черный</t>
  </si>
  <si>
    <t>BHA301/00</t>
  </si>
  <si>
    <t>Фен-щётка Philips Серии 3000 BHA301/00</t>
  </si>
  <si>
    <t>Фен-щётка, Philips, Серии 3000 BHA301/00, Мощность 800 Вт, 3 насадки, Количество настроек температуры 3 режима нагрева и 2 скорости , Шарнирный шнур, Цвет черный</t>
  </si>
  <si>
    <t>BHD501/00</t>
  </si>
  <si>
    <t>Фен Philips Серии 5000 BHD501/00</t>
  </si>
  <si>
    <t>Фен, Philips, Серии 5000 BHD501/00, Аксессуары насадка-концентратор 14 мм, Ионизация, Длина шнура 1,8 м, Мощность в ваттах 2100 Вт , Напряжение 220—240 В, DC мотор , Цвет белый/металлик</t>
  </si>
  <si>
    <t>BHD272/00</t>
  </si>
  <si>
    <t>Фен Philips DryCare Pro BHD272/00</t>
  </si>
  <si>
    <t>Фен, Philips, DryCare Pro BHD272/00, Мощность 2100 Вт, Тип мотора AC, Количество скоростей воздушного потока 2, Количество температурных режимов 4, Цвет черный/голубой</t>
  </si>
  <si>
    <t>BHA710/00</t>
  </si>
  <si>
    <t>Вращающаяся фен-щётка Philips Серии 7000 BHA710/00</t>
  </si>
  <si>
    <t>Вращающаяся фен-щётка, Philips, Серии 7000 BHA710/00, Мощность 1000 Вт, 2 скорости вращения, 3 режима нагрева, Турмалиновое керамическое покрытие , Цвет серый</t>
  </si>
  <si>
    <t>BHD538/30</t>
  </si>
  <si>
    <t>Фен Philips Серии 5000 BHD538/30</t>
  </si>
  <si>
    <t>Фен, Philips, Серии 5000 BHD538/30, Длина шнура 1,8 м, Напряжение 220 В, Ионизация, Режимы температуры/скорости 6, Холодный обдув, Мощность в ваттах 2300 Вт, DC мотор , Цвет черный</t>
  </si>
  <si>
    <t xml:space="preserve">HX3671/14 </t>
  </si>
  <si>
    <t>Электрическая зубная щетка Philips Sonicare 3100 HX3671/14</t>
  </si>
  <si>
    <t>Электрическая зубная щетка, Philips, Sonicare 3100 HX3671/14, Система чистящих насадок , Таймер, Время зарядки 14 дней, Индикация, Цвет черный</t>
  </si>
  <si>
    <t>HX9054/17</t>
  </si>
  <si>
    <t>Стандартные насадки для звуковой зубной щетки Philips Sonicare Premium Plaque Defense HX9054/17 4шт</t>
  </si>
  <si>
    <t>Стандартные насадки для звуковой зубной щетки, Philips, Sonicare Premium Plaque Defense HX9054/17, 4шт, Размер стандартный , Мягкие, гибкие резиновые края, Щетинки-индикаторы , Цвет белый/голубой</t>
  </si>
  <si>
    <t>HX9044/33</t>
  </si>
  <si>
    <t>Стандартные насадки для звуковой зубной щетки Philips Sonicare Premium Plaque Defense HX9044/33 4шт</t>
  </si>
  <si>
    <t>Стандартные насадки для звуковой зубной щетки, Philips, Sonicare Premium Plaque Defense HX9044/33, 4шт, Индикаторные щетинки , Средней жесткости , Удаление налета , Цвет черный</t>
  </si>
  <si>
    <t>HX9054/33</t>
  </si>
  <si>
    <t>Стандартные насадки для звуковой зубной щетки Philips Sonicare Premium Plaque Defense HX9054/33 4шт</t>
  </si>
  <si>
    <t>Стандартные насадки для звуковой зубной щетки, Philips, Sonicare Premium Plaque Defense HX9054/33, 4шт, Для имплантов, Для массажа десен, Функция подключения BrushSync, Отбеливание и полировка, Цвет черный</t>
  </si>
  <si>
    <t>HX6068/12</t>
  </si>
  <si>
    <t>Стандартные насадки для звуковой зубной щетки Philips Sonicare Optimal White HX6068/12 8шт</t>
  </si>
  <si>
    <t>Стандартные насадки для звуковой зубной щетки, Philips, Sonicare Optimal White HX6068/12, 8шт, Щетинки-индикаторы, Удаление налета, Отбеливание, Цвет голубой</t>
  </si>
  <si>
    <t>HX3673/11</t>
  </si>
  <si>
    <t>Электрическая зубная щетка Philips Sonicare 3100 HX3673/11</t>
  </si>
  <si>
    <t>Электрическая зубная щетка, Philips, Sonicare 3100 HX3673/11, Звуковая технология, Таймер, Датчик давления, Функции QuadPacer и SmarTimer, Изящный эргономичный дизайн, Цвет розовый/белый</t>
  </si>
  <si>
    <t xml:space="preserve">HX3675/13 </t>
  </si>
  <si>
    <t>Электрическая зубная щетка Philips Sonicare 3100 HX3675/13</t>
  </si>
  <si>
    <t>Электрическая зубная щетка, Philips, Sonicare 3100 HX3675/13, Таймер, Датчик давления , Индикатор батареи, Система чистящих насадок, Цвет белый</t>
  </si>
  <si>
    <t>HX3826/33</t>
  </si>
  <si>
    <t>Портативный ирригатор Philips Sonicare HX3826/33</t>
  </si>
  <si>
    <t>Портативный ирригатор, Philips, Sonicare HX3826/33, Насадки легко фиксируются и снимаются, Высокое качество, Очищение полости рта за 60–90 секунд , Цвет черный</t>
  </si>
  <si>
    <t>QP420/50</t>
  </si>
  <si>
    <t>Сменные лезвия 360 Philips для OneBlade QP420/50 2 шт</t>
  </si>
  <si>
    <t>Сменные лезвия 360, Philips, для OneBlade QP420/50, 2 шт, Для триммера, Количество изделий в комплекте 2 шт, Лезвие 360°, Цвет зеленый</t>
  </si>
  <si>
    <t>QP225/50</t>
  </si>
  <si>
    <t>Сменные антифрикционные лезвия Philips для OneBlade QP225/50 2 шт</t>
  </si>
  <si>
    <t>Сменные антифрикционные лезвия, Philips, для OneBlade QP225/50, 2 шт, Нержавеющая сталь, Технология копирования контура, Цвет зеленый/голубой</t>
  </si>
  <si>
    <t>S3143/00</t>
  </si>
  <si>
    <t>Электробритва Philips Серии 3000 S3143/00 для влажного и сухого бритья</t>
  </si>
  <si>
    <t>Электробритва, Philips, Серии 3000 S3143/00, Для влажного и сухого бритья, Время зарядки аккумулятора, мин 60, Время работы от аккумулятора, мин 60, Тип аккумулятора Li-Ion, Система питания от аккумулятора, Тип бритвы Роторная, Количество бритвенных головок 3, Способ бритья сухое и влажное, Цвет черный, серебристый</t>
  </si>
  <si>
    <t>S3243/12</t>
  </si>
  <si>
    <t>Электробритва Philips Серии 3000 S3243/12 для влажного и сухого бритья</t>
  </si>
  <si>
    <t>Электробритва, Philips, Серии 3000 S3243/12, Для влажного и сухого бритья, Система бритья роторная, Источник питания от аккумулятора, от сети , Быстрая зарядка, Плавающие головки , Цвет черный/голубой</t>
  </si>
  <si>
    <t>S3244/12</t>
  </si>
  <si>
    <t>Электробритва Philips Серии 3000 S3244/12 для влажного и сухого бритья</t>
  </si>
  <si>
    <t>Электробритва, Philips, Серии 3000 S3244/12, Для влажного и сухого бритья, Питание от аккумулятора, Мощность 9 Вт, Время зарядки аккумулятора 1 ч, Тип аккумулятора Li-ion, Триммер откидной, Индикатор уровня зарядки , Цвет черный</t>
  </si>
  <si>
    <t>S3343/13</t>
  </si>
  <si>
    <t>Электробритва Philips Серии 3000 S3343/13 для влажного и сухого бритья</t>
  </si>
  <si>
    <t>Электробритва, Philips, Серии 3000 S3343/13, Для влажного и сухого бритья, Влагозащита IPX7, Антикоррозийная бритвенная система, Быстрая зарядка за 5 минут, Нескользящая прорезиненная ручка, Сменные головки, Поворотные гибкие головки 5D, Цвет черый</t>
  </si>
  <si>
    <t>S5885/35</t>
  </si>
  <si>
    <t>Электробритва Philips Серии 5000 S5885/35 для влажного и сухого бритья</t>
  </si>
  <si>
    <t>Электробритва, Philips, Серии 5000 S5885/35, Для влажного и сухого бритья, Подвижные головки 360-D , Максимальное энергопотребление 9 Вт, Дорожная блокировка , LED дисплей полночный синий/черный</t>
  </si>
  <si>
    <t>BRE740/10</t>
  </si>
  <si>
    <t>Эпилятор Philips серии 8000 BRE740/10 для влажного и сухого бритья</t>
  </si>
  <si>
    <t>S7886/55</t>
  </si>
  <si>
    <t>Электробритва Philips Серии 7000 S7886/55 для влажного и сухого бритья для чувствительной кожи</t>
  </si>
  <si>
    <t>Электробритва, Philips, Серии 7000 S7886/55, Для влажного и сухого бритья для чувствительной кожи, Нескользящая вставка на рукоятке, Мощность 5 Вт, Время автономной работы 60 мин, Время зарядки аккумулятора 60 мин, Быстрая зарядка, Триммер, Цвет черный/синий</t>
  </si>
  <si>
    <t>S9974/35</t>
  </si>
  <si>
    <t>Электробритва Philips Серии 9000 S9974/35 для влажного и сухого бритья</t>
  </si>
  <si>
    <t>Электробритва, Philips, Серии 9000 S9974/35, Для влажного и сухого бритья, Роторная, 3 бритвенных головки, 1 скорость, 150000 срезов/мин,Время работы 60 мин, Питание от аккумулятора, Серый</t>
  </si>
  <si>
    <t>EZ9F34410</t>
  </si>
  <si>
    <t>Автоматический выключатель SE EZ9F34410 EASY 9 4П 10А С 4.5кА 400В</t>
  </si>
  <si>
    <t>Автоматический выключатель, SE, EZ9F34410, EASY 9 4П 10А С 4.5кА 400В</t>
  </si>
  <si>
    <t>EZ9F34416</t>
  </si>
  <si>
    <t>Автоматический выключатель SE EZ9F34416 EASY 9 4П 16А С 4.5кА 400В</t>
  </si>
  <si>
    <t>Автоматический выключатель, SE, EZ9F34416, EASY 9 4П 16А С 4.5кА 400В</t>
  </si>
  <si>
    <t>EZ9F34420</t>
  </si>
  <si>
    <t>Автоматический выключатель SE EZ9F34420 EASY 9 4П 20А С 4.5кА 400В</t>
  </si>
  <si>
    <t>Автоматический выключатель, SE, EZ9F34420, EASY 9 4П 20А С 4.5кА 400В</t>
  </si>
  <si>
    <t>EZ9F34425</t>
  </si>
  <si>
    <t>Автоматический выключатель SE EZ9F34425 EASY 9 4П 25А С 4.5кА 400В</t>
  </si>
  <si>
    <t>Автоматический выключатель, SE, EZ9F34425, EASY 9 4П 25А С 4.5кА 400В</t>
  </si>
  <si>
    <t>EZ9F34432</t>
  </si>
  <si>
    <t>Автоматический выключатель SE EZ9F34432 EASY 9 4П 32А С 4.5кА 400В</t>
  </si>
  <si>
    <t>Автоматический выключатель, SE, EZ9F34432, EASY 9 4П 32А С 4.5кА 400В</t>
  </si>
  <si>
    <t>EZ9F34440</t>
  </si>
  <si>
    <t>Автоматический выключатель SE EZ9F34440 EASY 9 4П 40А С 4.5кА 400В</t>
  </si>
  <si>
    <t>Автоматический выключатель, SE, EZ9F34440, EASY 9 4П 40А С 4.5кА 400В</t>
  </si>
  <si>
    <t>R9F12440</t>
  </si>
  <si>
    <t>Автоматический выключатель SE R9F12440 (АВ) 4P С 40А 6 kA</t>
  </si>
  <si>
    <t>Автоматический выключатель, SE, R9F12440, (АВ) 4P С 40А 6 kA</t>
  </si>
  <si>
    <t>Тонер-картридж ROWE (BT0000/07/00/022)</t>
  </si>
  <si>
    <t>Тонер-картридж, ROWE, (BT0000/07/00/022), Для ROWE Ecoprint i4/i6/i8/i10/RCS 4000/6000/8000/9000, упаковочная коробка является емкостью для отработанного тонера, 2 шт х 300 гр. / 1,6 км (1 600K)</t>
  </si>
  <si>
    <t>006R04846</t>
  </si>
  <si>
    <t>Тонер-картридж Xerox 006R04846</t>
  </si>
  <si>
    <t>Тонер-картридж, Xerox, 006R04846, Для Xerox AltaLink B8270, 52 000 страниц (А4)</t>
  </si>
  <si>
    <t>Фитнес браслет Xiaomi Smart Band 9 Active Beige White</t>
  </si>
  <si>
    <t>Фитнес браслет, Xiaomi, Mi Smart Band 9 Active, M2435B1 / BHR9441GL, 1.47" TFT, Разрешение экрана 172 x 320, Аккумулятор 300 мАч, Водонепроницаемость 5 АТМ, Бежево-Белый</t>
  </si>
  <si>
    <t>Фитнес браслет Xiaomi Smart Band 9 Active Pink</t>
  </si>
  <si>
    <t>Фитнес браслет, Xiaomi, Mi Smart Band 9 Active, M2435B1 / BHR9917GL, 1.47" TFT, Разрешение экрана 172 x 320, Аккумулятор 300 мАч, Водонепроницаемость 5 АТМ, Розовый</t>
  </si>
  <si>
    <t>Фитнес браслет Xiaomi Smart Band 9 Pro Obsidian Black</t>
  </si>
  <si>
    <t>Фитнес браслет, Xiaomi, Smart Band 9 Pro, M2402B1 / BHR8710GL, 1.74" AMOLED, Разрешение экрана 360 x 480, Аккумулятор 350 мАч, Водонепроницаемость 5 АТМ, Черный</t>
  </si>
  <si>
    <t>Труба ПНД гибкая двустенная для кабельной канализации, DKC, 121950, д.50мм, 100м, цвет красный</t>
  </si>
  <si>
    <t>Лоток перфорированный, DKC, 35341, 100х100, L3000</t>
  </si>
  <si>
    <t>Лоток перфорированный, DKC, 35343, 200х100, L3000</t>
  </si>
  <si>
    <t>Лоток перфорированный, DKC, 35344, 300х100, L3000</t>
  </si>
  <si>
    <t>Лоток перфорированный, DKC, 35345, 400х100, L3000</t>
  </si>
  <si>
    <t>FC1020</t>
  </si>
  <si>
    <t>Проволочный лоток 100х200 DKC FC1020 L3000</t>
  </si>
  <si>
    <t>Проволочный лоток 100х200, DKC, FC1020, L3000</t>
  </si>
  <si>
    <t>FC1040</t>
  </si>
  <si>
    <t>Проволочный лоток 100х400 DKC FC1040 L3000</t>
  </si>
  <si>
    <t>Проволочный лоток 100х400, DKC, FC1040, L3000</t>
  </si>
  <si>
    <t>FC1010</t>
  </si>
  <si>
    <t>Проволочный лоток 100х100 DKC FC1010 L3000</t>
  </si>
  <si>
    <t>Проволочный лоток 100х100, DKC, FC1010, L3000</t>
  </si>
  <si>
    <t>Крышка с заземлением на лоток, DKC, 35524, осн.200, L3000</t>
  </si>
  <si>
    <t>Крышка с заземлением на лоток, DKC, 35526, осн.400, L3000</t>
  </si>
  <si>
    <t>36705K</t>
  </si>
  <si>
    <t>Угол CS 90 вертикальный внутренний 90°, DKC, 36705K, 400х100, в комплекте с крепежными элементами и соединительными пластинами, необходимыми для монтажа</t>
  </si>
  <si>
    <t>LG1000</t>
  </si>
  <si>
    <t>Соединитель усиленный горизонтальный GTO 100L DKC</t>
  </si>
  <si>
    <t>Соединитель усиленный горизонтальный GTO 100L, DKC, LG1000</t>
  </si>
  <si>
    <t>Направляющая бумаги, Xerox, 655N00656 / 655N00611 / 655N00590, Для Xerox Versant 80/180</t>
  </si>
  <si>
    <t>23.8&amp;quot; XG Zeus GL40</t>
  </si>
  <si>
    <t>Моноблок 23.8" XG Zeus GL40</t>
  </si>
  <si>
    <t>Моноблок 27" XG Atlas GL70</t>
  </si>
  <si>
    <t>Моноблок, XG, Atlas GL70, 27", Barebone, Asus H610T2, IPS 1920*1080 Full HD, Веб-камера 5 МП, Встроенный DVD, Bluetooth 5.2, HDMI*1, Type-C*1, Audio Out*1, Mic*1, DP*1, RJ45x1, DC_INx1, USB2.0 Type-A x1, USB3.0 Type-A*1, 19V6A. Barebone, WIFI 802.11b/g/n/ac/ax, Встроенный микрофон, Регулируемая по высоте ножка, Темно серый</t>
  </si>
  <si>
    <t>Z890 STEEL LEGEND WIFI</t>
  </si>
  <si>
    <t>Материнская плата ASRock Z890 STEEL LEGEND WIFI</t>
  </si>
  <si>
    <t>Материнская плата, ASRock, Z890 STEEL LEGEND WIFI (4710483947520), LGA1851, iZ890, 4xDDR5 4400/4800/5600/9466+(OC), 4xSATA3, 4xM.2 (1*PCI-E 5.0x4, 2*PCI-E 4.0x4, 1*PCI-E 4.0x4 &amp; SATA), Raid, 1xHDMI, 2xIntel® Thunderbolt™ 4, 2xPCI-Ex16, 1xPCI-Ex1, WiFi, ATX</t>
  </si>
  <si>
    <t>Z890 LIGHTNING WIFI</t>
  </si>
  <si>
    <t>Материнская плата ASRock Z890 LIGHTNING WIFI</t>
  </si>
  <si>
    <t>Материнская плата, ASRock, Z890 LIGHTNING WIFI (4710483947513), LGA1851, iZ890, 4xDDR5 4400/4800/5600/9466+(OC), 4xSATA3, 4xM.2 (1*PCI-E 5.0x4, 2*PCI-E 4.0x4, 1*PCI-E 4.0x4 &amp; SATA), Raid, 1xHDMI, 2xIntel® Thunderbolt™ 4, 2xPCI-Ex16, 1xPCI-Ex1, WiFi, ATX</t>
  </si>
  <si>
    <t>Z890 RIPTIDE WIFI</t>
  </si>
  <si>
    <t>Материнская плата ASRock Z890 RIPTIDE WIFI</t>
  </si>
  <si>
    <t>Материнская плата, ASRock, Z890 RIPTIDE WIFI (4710483949647), LGA1851, iZ890, 4xDDR5 4400/4800/5600/9466+(OC), 4xSATA3, 5xM.2 (1*PCI-E 5.0x4, 3*PCI-E 4.0x4, 1*PCI-E 4.0x4 &amp; SATA), Raid, 1xHDMI, 2xThunderbolt™ 4 Type-C Ports, 2xPCI-Ex16, 1xPCI-Ex1, WiFi, ATX</t>
  </si>
  <si>
    <t>Модуль памяти, Kingston, FURY Beast KF552C40BB-8, DDR5, 8GB, DIMM &lt;PC5-41600/5200MHz&gt;, Чёрный</t>
  </si>
  <si>
    <t>Компьютерный корпус, Thermaltake, View 51 TG ARGB, CA-1Q6-00M1WN-00, Full Tower, Mini-ITX/M-ATX/ATX/E-ATX, USB 3.1*1/2.0*2/3.0*3, HD-Audio, 2*200мм ARGB Fan/120mm ARGB Fan, Высота процессорного куллера до 175 мм, Длина VGA до 440 мм, 4*2.5"/2*3.5", Сталь, 4мм Закаленное стекло*3, 550*315*525 мм, Без Б/П, Чёрный</t>
  </si>
  <si>
    <t>Rapoo 9320M Dark Grey</t>
  </si>
  <si>
    <t>Комплект Клавиатура + Мышь Rapoo 9320M Dark Grey</t>
  </si>
  <si>
    <t>Комплект Клавиатура + Мышь, Rapoo, 9320M, Беспроводная 2.4G, Bluetooth 4.0, 5.0, 1600 DPI, Нано-ресивер, 12 мультимедийных клавиш, Англ/Рус, Slim, Темно серый</t>
  </si>
  <si>
    <t>XM-221OGB</t>
  </si>
  <si>
    <t>Компьютерная мышь XG XM-221OGB</t>
  </si>
  <si>
    <t>Компьютерная мышь, XG, XM-221OGB, Оптическая, 800-1200-1600DPI , 2*AAA, Беспроводная, Чёрный</t>
  </si>
  <si>
    <t>MT760L White</t>
  </si>
  <si>
    <t>Компьютерная мышь Rapoo MT760L Белый</t>
  </si>
  <si>
    <t>Компьютерная мышь, Rapoo, MT760L, Оптическая, колесо прокрутки, 4000dpi, Bluetooth 3.0/4.0, Беспроводной 2.4 ГГц, Эффективная дистанция 10 м.,Литиевая батарейка, До 30 дней на одном заряде батареек, Белый</t>
  </si>
  <si>
    <t>V28S</t>
  </si>
  <si>
    <t>Компьютерная мышь Rapoo V28S</t>
  </si>
  <si>
    <t>Компьютерная мышь, Rapoo, V28S, Игровая, Оптическая, Проводная, 7000 dpi, RGB, Длина кабеля 1,8 метра, Чёрный</t>
  </si>
  <si>
    <t>SM311LM</t>
  </si>
  <si>
    <t>Трансивер TP-Link SM311LM</t>
  </si>
  <si>
    <t>Трансивер, TP-Link, SM311LM(UN), 1000Base-SX, LC коннектор, Duplex, Многомодовый, 550 м</t>
  </si>
  <si>
    <t>RE500X</t>
  </si>
  <si>
    <t>Усилитель Wi-Fi сигнала TP-Link RE500X</t>
  </si>
  <si>
    <t>Усилитель Wi-Fi сигнала, TP-Link, RE500X, 802.11a/b/g/n/ac/ax, AX1500, 2 встроенные антенны, 1 порт 10/100/1000T</t>
  </si>
  <si>
    <t>Archer AX72</t>
  </si>
  <si>
    <t>Маршрутизатор TP-Link Archer AX72</t>
  </si>
  <si>
    <t>Маршрутизатор, TP-Link, Archer AX72, IEEE 802.11a/b/g/n/ac/ax, 5 ГГц, 2,4 ГГц, 6 антенн, 44 MU-MIMO, OFDMA, Wi-Fi 6, 1 порт WAN/LAN 2,5 Гбит/с, 1 гигабитный порт WAN/LAN, 4 гигабитных порта LAN, 1 порт USB 3.0, AX5400</t>
  </si>
  <si>
    <t>Archer AX17</t>
  </si>
  <si>
    <t>Маршрутизатор TP-Link Archer AX17</t>
  </si>
  <si>
    <t>Маршрутизатор, TP-Link, Archer AX17, 802.11a/b/g/n/ac/ax, AX1500</t>
  </si>
  <si>
    <t>TX20E</t>
  </si>
  <si>
    <t>Сетевой адаптер TP-Link Archer TX20E</t>
  </si>
  <si>
    <t>Сетевой USB адаптер, TP-Link, Archer TX20E, 802.11a/b/g/n/ac/ax, AX1800, USB3.0</t>
  </si>
  <si>
    <t>EPDU1016B</t>
  </si>
  <si>
    <t>Стоечный распределитель питания APC EPDU1016B 2 м. 220 в.</t>
  </si>
  <si>
    <t>Стоечный распределитель питания, APC, EPDU1016B, Для шкафов и стоек размера 19", 8 Розеток C13, 3 м, 3680VA, 16A, 220 в., Чёрный</t>
  </si>
  <si>
    <t>DSS8PRAL</t>
  </si>
  <si>
    <t>DSS8PRES</t>
  </si>
  <si>
    <t>Базовая лицензия на интеграцию со сторонним источником, Dahua, DSS8PRES, 1 лицензия</t>
  </si>
  <si>
    <t>Мультимедийный проигрыватель (контроллер), Dahua, DHI-LCS-M2H, TB50</t>
  </si>
  <si>
    <t>8300-119</t>
  </si>
  <si>
    <t>Web камера Jabra PanaCast 20</t>
  </si>
  <si>
    <t>Web камера, Jabra, 8300-119, Jabra PanaCast 20, для компьютера, 13 Мегапикселей, USB А/С, Вес — 136 г</t>
  </si>
  <si>
    <t>5849C005AA</t>
  </si>
  <si>
    <t>Монохромное лазерное МФУ Canon imageRUNNER ADVANCE DX 619i</t>
  </si>
  <si>
    <t>Tapo D230S1</t>
  </si>
  <si>
    <t>Умный дверной звонок TP-Link Tapo D230S1</t>
  </si>
  <si>
    <t>Умный дверной звонок, TP-Link, Tapo D230S1, WI-FI, 802.11 b/g/n, microSD</t>
  </si>
  <si>
    <t>Tapo C410</t>
  </si>
  <si>
    <t>IP-камера TP-Link Tapo C410</t>
  </si>
  <si>
    <t>IP-камера, TP-Link, Tapo C410, WI-FI, поворотная, уличная, IP65, 802.11 b/g/n, microSD</t>
  </si>
  <si>
    <t xml:space="preserve">Кабель ВВГ-пнг(А)-LS 3х1.5 </t>
  </si>
  <si>
    <t>Кабель Камкабель ВВГ-пнг(А)-LS 3х1.5</t>
  </si>
  <si>
    <t>Кабель, Камкабель, ВВГ-пнг(А)-LS, 3х1.5, для передачи и распределения электрической энергии в стационарных установках на номинальное переменное напряжение 0.66 и 1кВ номинальной частоты 50Гц</t>
  </si>
  <si>
    <t xml:space="preserve">Кабель ВВГ-пнг(А)-LS 3х2.5 </t>
  </si>
  <si>
    <t>Кабель Камкабель ВВГ-пнг(А)-LS 3х2.5</t>
  </si>
  <si>
    <t>Кабель, Камкабель, ВВГ-пнг(А)-LS, 3х2.5, для передачи и распределения электрической энергии в стационарных установках на номинальное переменное напряжение 0.66 и 1кВ номинальной частоты 50Гц</t>
  </si>
  <si>
    <t>Провод Камкабель ШВВП 2х0.75 ГОСТ (100)</t>
  </si>
  <si>
    <t>Провод, Камкабель, ШВВП, 2х0.75, ГОСТ (100)</t>
  </si>
  <si>
    <t>Устройство автоматического ввода резерва CHINT NXZM-630S/3B 500A</t>
  </si>
  <si>
    <t>Устройство автоматического ввода резерва, CHINT, 256824 NXZM-630S/3B, 500A</t>
  </si>
  <si>
    <t>Картридж, Europrint, EPC-106R03485, Синий, Для принтеров Xerox Phaser 6510, WorkCentre 6515, 2 400 страниц (А4)</t>
  </si>
  <si>
    <t>Картридж, Europrint, EPC-106R03486, Пурпурный, Для принтеров Xerox Phaser 6510, WorkCentre 6515, 2 400 страниц (А4)</t>
  </si>
  <si>
    <t>Картридж, Europrint, EPC-106R03535 (C400/405), Пурпурный, Для принтеров Xerox Versalink C400/C405, 8 000 страниц (А4)</t>
  </si>
  <si>
    <t>Картридж, Europrint, EPC-106R03885, Пурпурный, Для принтеров Xerox VersaLink C500/C505, 9 000 страниц (А4)</t>
  </si>
  <si>
    <t>Картридж, Europrint, EPC-106R03912, Синий, Для принтеров Xerox VersaLink C600/C605, 10 100 страниц (А4)</t>
  </si>
  <si>
    <t>Картридж, Europrint, EPC-106R03913, Пурпурный, Для принтеров Xerox VersaLink C600/C605, 10 100 страниц (А4)</t>
  </si>
  <si>
    <t>106R03914</t>
  </si>
  <si>
    <t>Тонер-картридж Europrint EPC-006R01462 (WC7120)</t>
  </si>
  <si>
    <t>Тонер-картридж Europrint EPC-006R01463 (WC7120)</t>
  </si>
  <si>
    <t>Тонер-картридж, Europrint, EPC-006R01463, Пурпурный, Для принтеров Xerox WC 7120/7125/7220/7225, 15000 страниц.</t>
  </si>
  <si>
    <t>Тонер-картридж Europrint EPC-006R01464 (WC7120)</t>
  </si>
  <si>
    <t>Тонер-картридж, Europrint, EPC-006R01464, Синий, Для принтеров Xerox WC 7120/7125/7220/7225, 15000 страниц.</t>
  </si>
  <si>
    <t>Тонер-картридж Europrint EPC-106R01446 (P7500)</t>
  </si>
  <si>
    <t>CF218X</t>
  </si>
  <si>
    <t>Картридж Europrint EPC-CF218X</t>
  </si>
  <si>
    <t>Картридж, Europrint, EPC-CF218X, Для принтеров HP LaserJet Pro M104/MFP M132, 5000 страниц.</t>
  </si>
  <si>
    <t>CF231A</t>
  </si>
  <si>
    <t>Картридж Europrint EPC-CF231A</t>
  </si>
  <si>
    <t>Картридж, Europrint, EPC-CF231A, Для принтеров HP LaserJet Pro M206/MFP M230, 5000 страниц.</t>
  </si>
  <si>
    <t>CF542X</t>
  </si>
  <si>
    <t>Картридж, Europrint, EPC-CF542X, Жёлтый, Для принтеров HP Color LaserJet Pro M254nw/M254dw/M281fdn/M281fdw, 2 500 страниц (А4)</t>
  </si>
  <si>
    <t>CF543X</t>
  </si>
  <si>
    <t>Картридж, Europrint, EPC-CF543X, Пурпурный, Для принтеров HP Color LaserJet Pro M254nw/M254dw/M281fdn/M281fdw, 2 500 страниц (А4)</t>
  </si>
  <si>
    <t>CF234A</t>
  </si>
  <si>
    <t>CF541X</t>
  </si>
  <si>
    <t>Картридж, Europrint, EPC-CF541X, Синий, Для принтеров HP Color LaserJet Pro M254nw/M254dw/M281fdn/M281fdw, 2 500 страниц (А4)</t>
  </si>
  <si>
    <t>Картридж Europrint EPC-C4129X</t>
  </si>
  <si>
    <t>Картридж, Europrint, EPC-C4129X, Для принтеров HP LaserJet 5000/5100, 10000 страниц.</t>
  </si>
  <si>
    <t>Картридж Europrint EPC-C7115X</t>
  </si>
  <si>
    <t>Картридж, Europrint, EPC-C7115X, Для принтеров HP LaserJet 1000/1200/1220/3380, 4000 страниц.</t>
  </si>
  <si>
    <t>Картридж, Europrint, EPC-055C, Синий, Для принтеров Canon MF742/MF744/MF746/LBP663/LBP664, 2 300 страниц (А4)</t>
  </si>
  <si>
    <t>Картридж, Europrint, EPC-055Y, Жёлтый, Для принтеров Canon MF742/MF744/MF746/LBP663/LBP664, 2 300 страниц (А4)</t>
  </si>
  <si>
    <t>MLT-D108S</t>
  </si>
  <si>
    <t>GC/LHE23LTALTD/QZQ.E</t>
  </si>
  <si>
    <t>Игровое компьютерное кресло DX Racer Hammer Steppe edition GC/LHE23LTALTD/QZQ.E</t>
  </si>
  <si>
    <t>Игровое компьютерное кресло, DX Racer, GC/LHE23LTALTD/QZQ.E, Hammer series, Steppe edition, Грузоподъемность рек: 115 кг, Рекомендуемый рост: 190 см. Эко-кожа PU, Металлическая основа кресла, Механизм качания: топ-ган, Нейлоновые колеса, Зеленый</t>
  </si>
  <si>
    <t>GC/LHE23LTA/QZQ.NR</t>
  </si>
  <si>
    <t>Игровое компьютерное кресло DX Racer Hammer Steppe edition GC/LHE23LTA/QZQ.NR</t>
  </si>
  <si>
    <t>Игровое компьютерное кресло, DX Racer, GC/LHE23LTA/QZQ.NR, Hammer series, Steppe edition, Грузоподъемность рек: 115 кг, Рекомендуемый рост: 190 см. Эко-кожа PU, Металлическая основа кресла, Механизм качания: топ-ган, Нейлоновые колеса, Черно-красный</t>
  </si>
  <si>
    <t>GC/LHE23LTA/QZQ.N</t>
  </si>
  <si>
    <t>Игровое компьютерное кресло DX Racer Hammer Steppe edition GC/LHE23LTA/QZQ.N</t>
  </si>
  <si>
    <t>Игровое компьютерное кресло, DX Racer, GC/LHE23LTA/QZQ.N, Hammer series, Steppe edition, Грузоподъемность рек: 115 кг, Рекомендуемый рост: 190 см. Эко-кожа PU, Металлическая основа кресла, Механизм качания: топ-ган, Нейлоновые колеса, Черно-серый</t>
  </si>
  <si>
    <t>DGS-1210-52MPP/E2A</t>
  </si>
  <si>
    <t>Коммутатор D-Link DGS-1210-52MPP/E2A</t>
  </si>
  <si>
    <t>Коммутатор, D-Link, DGS-1210-52MPP/E2A, Управляемый L2, 48 портов 10/100/1000Base-T, 4 порта 1000Base-X SFP (порты 1-8 PoE 802.3af/at, порты 9-48 PoE 802.3af, PoEбюджет 370 Вт)</t>
  </si>
  <si>
    <t>DGS-1100-10MPPV2/A3A</t>
  </si>
  <si>
    <t>Коммутатор D-Link DGS-1100-10MPPV2/A3A</t>
  </si>
  <si>
    <t>Коммутатор, D-Link, DGS-1100-10MPPV2/A3A, Настраиваемый L2 коммутатор с 8 портами 10/100/1000Base-T и 2 портами 1000Base-X SFP (порты 1–8 PoE 802.3af/at, порты 7–8 PoE 802.3bt, PoE-бюджет 242 Вт).</t>
  </si>
  <si>
    <t>DPE-302GE/A1A</t>
  </si>
  <si>
    <t>PoE-повторитель D-Link DPE-302GE/A1A</t>
  </si>
  <si>
    <t>051775</t>
  </si>
  <si>
    <t>Патч Корд Legrand Cat.6 UTP PVC RJ-45 5 м</t>
  </si>
  <si>
    <t>Патч Корд, Legrand, 051775, Cat. 6, UTP, PVC, RJ-45, 5 м, синий, Пол. пакет</t>
  </si>
  <si>
    <t>033753</t>
  </si>
  <si>
    <t>Коннектор телекоммуникационный высокой плотности RJ 45 Legrand 033753 cat 5e.</t>
  </si>
  <si>
    <t>Коннектор телекоммуникационный высокой плотности RJ 45, Legrand, 033753, cat 5e.(6 шт в уп.).</t>
  </si>
  <si>
    <t>Труба ПНД гибкая гофрированная DKC 71525 25мм</t>
  </si>
  <si>
    <t>Труба ПНД гибкая гофр., DKC, 71525, д.25мм, тяжёлая с протяжкой, 50м, цвет оранжевый</t>
  </si>
  <si>
    <t>Гладкие жёсткие трубы из ПВХ электротехнические</t>
  </si>
  <si>
    <t>Труба гладкая жёсткая ПВХ DKC 63920 20 мм</t>
  </si>
  <si>
    <t>Труба гладкая жёсткая ПВХ, DKC, 63920, 20 мм, цвет серый</t>
  </si>
  <si>
    <t>Труба гладкая жёсткая ПВХ DKC 63925 25 мм</t>
  </si>
  <si>
    <t>Труба гладкая жёсткая ПВХ, DKC, 63925, 25 мм, цвет серый</t>
  </si>
  <si>
    <t>Труба гладкая жёсткая ПВХ DKC 63932 32 мм</t>
  </si>
  <si>
    <t>Труба гладкая жёсткая ПВХ, DKC, 63932, 32 мм, цвет серый</t>
  </si>
  <si>
    <t>Муфта труба-труба DKC 50132 IP67 д.32мм</t>
  </si>
  <si>
    <t>Муфта труба-труба, DKC, 50132, IP67, д.32мм</t>
  </si>
  <si>
    <t>Колено открывающееся 90 град DKC 50532 IP40 д.32мм</t>
  </si>
  <si>
    <t>Колено открывающееся 90 град, DKC, 50532, IP40, д.32мм</t>
  </si>
  <si>
    <t>Колено открывающееся 90 град DKC 50516 IP40 д.16мм</t>
  </si>
  <si>
    <t>Колено открывающееся 90 град, DKC, 50516, IP40, д.16мм</t>
  </si>
  <si>
    <t>Колено открывающееся 90 град DKC 50520 IP40 д.20мм</t>
  </si>
  <si>
    <t>Колено открывающееся 90 град, DKC, 50520, IP40, д.20мм</t>
  </si>
  <si>
    <t>Колено открывающееся 90 град DKC 50525 IP40 д.25мм</t>
  </si>
  <si>
    <t>Колено открывающееся 90 град, DKC, 50525, IP40, д.25мм</t>
  </si>
  <si>
    <t>Держатель оцинкованный односторонний DKC 53330 д.13мм</t>
  </si>
  <si>
    <t>Держатель оцинкованный односторонний, DKC, 53330, д.13мм</t>
  </si>
  <si>
    <t>Держатель оцинкованный односторонний DKC 53343 д.22мм</t>
  </si>
  <si>
    <t>Держатель оцинкованный односторонний, DKC, 53343, д.22мм</t>
  </si>
  <si>
    <t>Держатель с защелкой DKC 51016 д.16мм</t>
  </si>
  <si>
    <t>Держатель с защелкой, DKC, 51016, д.16мм</t>
  </si>
  <si>
    <t>Держатель с защелкой DKC 51020 д.20мм</t>
  </si>
  <si>
    <t>Держатель с защелкой, DKC, 51020, д.20мм</t>
  </si>
  <si>
    <t>Держатель с защелкой DKC 51032 д.32мм</t>
  </si>
  <si>
    <t>Держатель с защелкой, DKC, 51032, д.32мм</t>
  </si>
  <si>
    <t>Муфта труба-коробка DKC 50216 IP67 д.16мм</t>
  </si>
  <si>
    <t>Муфта труба-коробка, DKC, 50216, IP67, М16х1.5, д.16мм</t>
  </si>
  <si>
    <t>Муфта труба-коробка DKC 50220 IP67 д.20мм</t>
  </si>
  <si>
    <t>Муфта труба-коробка, DKC, 50220, IP67, М20х1.5, д.20мм</t>
  </si>
  <si>
    <t>Муфта труба-коробка DKC 50225 IP67 д.25мм</t>
  </si>
  <si>
    <t>Муфта труба-коробка, DKC, 50225, IP67, М25х1.5, д.25мм</t>
  </si>
  <si>
    <t>Муфта труба-коробка DKC 50232 IP67 д.32мм</t>
  </si>
  <si>
    <t>Муфта труба-коробка, DKC, 50232, IP67, М32х1.5, д.32мм</t>
  </si>
  <si>
    <t>Муфта труба-труба DKC 50116 IP67 д.16мм</t>
  </si>
  <si>
    <t>Муфта труба-труба, DKC, 50116, IP67, д.16мм</t>
  </si>
  <si>
    <t>Муфта труба-труба DKC 50120 IP67 д.20мм</t>
  </si>
  <si>
    <t>Муфта труба-труба, DKC, 50120, IP67, д.20мм</t>
  </si>
  <si>
    <t>Муфта труба-труба DKC 50125 IP67 д.25мм</t>
  </si>
  <si>
    <t>Муфта труба-труба, DKC, 50125, IP67, д.25мм</t>
  </si>
  <si>
    <t>Накладка на стык крышки кабель-канала, Legrand, DLP-S 638001 75мм, белая</t>
  </si>
  <si>
    <t>IP видеокамера, Dahua, DH-IPC-PFW3849S-A180-AS-PV, цилиндрическая, 2 объектива  4MP, полноцветный duo, сращивание WizMind</t>
  </si>
  <si>
    <t>Видеодомофон Dahua DHI-VTH8641KMS-WP (10")</t>
  </si>
  <si>
    <t>Видеодомофон, Dahua, DHI-VTH8641KMS-WP (10"), 10-дюймовый TFT LCD, Linux, 1024  600</t>
  </si>
  <si>
    <t>BCB</t>
  </si>
  <si>
    <t>Модуль трансляции XG BCB</t>
  </si>
  <si>
    <t>Модуль беспроводной трансляции, XG, BCB, входное разрешение - 1920  1200</t>
  </si>
  <si>
    <t>КТ-6392</t>
  </si>
  <si>
    <t>Машинка для удаления катышков с одежды Kitfort КТ-6392</t>
  </si>
  <si>
    <t>КТ-1009</t>
  </si>
  <si>
    <t>Паровая швабра Kitfort КТ-1009</t>
  </si>
  <si>
    <t>КТ-1015</t>
  </si>
  <si>
    <t>Паровая швабра Kitfort КТ-1015</t>
  </si>
  <si>
    <t>КТ-1519</t>
  </si>
  <si>
    <t>Вакууматор Kitfort КТ-1519</t>
  </si>
  <si>
    <t>Вакууматор, Kitfort, КТ-1519, Производительность 9 л/мин, Давление сжатия 0.95 Бар, Ширина шва 3 мм, Cеребристый</t>
  </si>
  <si>
    <t>Дифференциальный автоматический выключатель SE EASY9 1P+N C 16А 1 модуль 18 мм 30мА AC</t>
  </si>
  <si>
    <t>Дифференциальный автоматический выключатель, SE, EZ9D33616, EASY9 1P+N C 16А 1 модуль 18 мм 30мА AC</t>
  </si>
  <si>
    <t>Дифференциальный автоматический выключатель SE EASY9 1P+N C 20А 1 модуль 18 мм 30мА AC</t>
  </si>
  <si>
    <t>Дифференциальный автоматический выключатель, SE, EZ9D33620, EASY9 1P+N C 20А 1 модуль 18 мм 30мА AC</t>
  </si>
  <si>
    <t>Дифференциальный автоматический выключатель SE EASY9 1P+N C 25А 1 модуль 18 мм 30мА AC</t>
  </si>
  <si>
    <t>Дифференциальный автоматический выключатель, SE, EZ9D33625, EASY9 1P+N C 25А 1 модуль 18 мм 30мА AC</t>
  </si>
  <si>
    <t>Дифференциальный автоматический выключатель SE EASY9 1P+N C 32А 1 модуль18 мм 30мА AC</t>
  </si>
  <si>
    <t>Дифференциальный автоматический выключатель, SE, EZ9D33632, EASY9 1P+N C 32А 1 модуль 18 мм 30мА AC</t>
  </si>
  <si>
    <t>Дифференциальный автомат SE A9D49610 Acti9 1P+N 10А 1 модуль 18мм C 30 мА тип A 6 кА</t>
  </si>
  <si>
    <t>Дифференциальный автомат, SE, A9D49610, Acti9 1P+N 10А модуль 18мм C 30 мА тип A 6 кА</t>
  </si>
  <si>
    <t>Дифференциальный автомат SE A9D49616, Acti9 1P+N 16А 1 модуль 18мм C 30 мА тип A 6 кА</t>
  </si>
  <si>
    <t>Дифференциальный автомат, SE, A9D49616, Acti9 1P+N 16А 1 модуль 18ммC 30 мА тип A 6 кА</t>
  </si>
  <si>
    <t>Дифференциальный автомат SE A9D49625 Acti9 1P+N 25А 1 модуль 18мм C 30мА тип A 6кА</t>
  </si>
  <si>
    <t>Дифференциальный автомат, SE, A9D49625, Acti9 1P+N 25А 1 модуль 18мм C 30мА тип A 6кА</t>
  </si>
  <si>
    <t>Коробка ответвительная с 6 кабельными вводами DKC 53801 д.25мм IP55, 100х100х50 мм</t>
  </si>
  <si>
    <t>Коробка ответвительная с 6 кабельными вводами, DKC, 53801, д.25мм, IP55, 100х100х50 мм</t>
  </si>
  <si>
    <t>Коробка ответвительная с 10 кабельными вводами DKC 54100.32мм IP55, 190х140х70 мм</t>
  </si>
  <si>
    <t>Коробка ответвительная с 10 кабельными вводами, DKC, 54100, д.32мм, IP55, 190х140х70 мм</t>
  </si>
  <si>
    <t>DD010</t>
  </si>
  <si>
    <t>Защитное стекло DD10 для Xiaomi POCO M3 Pro 9D Full</t>
  </si>
  <si>
    <t>Защитное стекло, DD10, для Xiaomi, POCO M3 Pro, 9D, Full</t>
  </si>
  <si>
    <t>GC/LHE23LTA/NM</t>
  </si>
  <si>
    <t>Игровое компьютерное кресло DX Racer Hammer GC/LHE23LTA/NM</t>
  </si>
  <si>
    <t>Игровое компьютерное кресло, DX Racer, GC/LHE23LTA/NM, Hammer series, Грузоподъемность рек: 115 кг, Рекомендуемый рост: 190 см. Эко-кожа PU, Металлическая основа кресла, Механизм качания: топ-ган, Нейлоновые колеса,Черно-зеленый</t>
  </si>
  <si>
    <t>Коммутатор, BDCOM, S2900-48P6X-760, Управляемый L3, 48 портов PoE (760W) 10/100/1000M RJ45, 6 портов SFP+, Стоечный</t>
  </si>
  <si>
    <t>PoE-повторитель, D-Link, DPE-302GE/A1A, Гигабитный с 2 портами PoE на выходе (выходное напряжение 57 В DC)</t>
  </si>
  <si>
    <t>016125</t>
  </si>
  <si>
    <t>Кольцо резиновое уплотнительное для двустенной трубы DKC 016125 д.125мм</t>
  </si>
  <si>
    <t>Кольцо резиновое уплотнительное для двустенной трубы, DKC, 016125 д.,125мм</t>
  </si>
  <si>
    <t>01785</t>
  </si>
  <si>
    <t>Короб с крышкой с направляющими для установки разделителей TA-GN DKC 01785 80x60</t>
  </si>
  <si>
    <t>Рюкзак для ноутбука, Deluxe, A-1854 15.6", Внешнее отделение на молнии, 1 внутреннее отделение, Полиэстер, Встроенный USB шнур, Чёрно-Серый</t>
  </si>
  <si>
    <t>Рюкзак для ноутбука, Deluxe, A-1748 15.6", Внешнее отделение на молнии, 1 внутреннее отделение, Полиэстер, Чёрно-Серый</t>
  </si>
  <si>
    <t>Чемодан, NINETYGO, Elbe Luggage 24”, 6941413270526/6971732585384, 65л, Розовый</t>
  </si>
  <si>
    <t>Машинка для удаления катышков с одежды, Kitfort, КТ-6392, Мощность 5 Вт, Скорость вращения ножей 6000 об/мин, Время зарядки 2 ч , Цвет серый, оранжевый</t>
  </si>
  <si>
    <t>Набор ножей, Tefal, Colourfood K2733S04, 3 шт, Назначение для нарезки овощей и фруктов, универсальный, Материал лезвия нержавеющая сталь</t>
  </si>
  <si>
    <t>Набор ножей, Tefal, Colourfood K273S304, 3 шт, Тип без подставки, Материал лезвия нержавеющая сталь, Материал рукояток пластик, Эргономичная форма рукояти</t>
  </si>
  <si>
    <t>Сковорода, Tefal, Easy Chef G2700423, 24см, Материал изделия алюминий, Подходит для электрических плит, газовых плит, индукционных плит, стеклокерамических плит</t>
  </si>
  <si>
    <t>Паровая швабра, Kitfort, КТ-1009, Тип вертикальный, Мощность 1300 Вт, Количество режимов отпаривания 1, Объем бака для воды	0.35 л, Комплектация насадка для влажной чистки, Цвет белый</t>
  </si>
  <si>
    <t>Паровая швабра, Kitfort, КТ-1015, Вид вертикальный, Мощность 1300 Вт, Объем бака для воды 330 мл, Регулятор мощности, Готовность 30 сек ,Цвет белый</t>
  </si>
  <si>
    <t>HS4005N</t>
  </si>
  <si>
    <t>Кнопка AXL Legrand HS4005N 10А 1м антрацит</t>
  </si>
  <si>
    <t>Кнопка AXL, Legrand, HS4005N, 10А 1м антрацит</t>
  </si>
  <si>
    <t>10000020192</t>
  </si>
  <si>
    <t xml:space="preserve">    Батарея, SVC, AV7-12/S, Свинцово-кислотная 12В 7 Ач, Вес нетто: 2,1 кг, Размер в мм.: 151*65*100</t>
  </si>
  <si>
    <t>Ultra 5 245KF</t>
  </si>
  <si>
    <t>Процессор (CPU) Intel Core Ultra 5 Processor 245KF 1851</t>
  </si>
  <si>
    <t>Процессор, Intel, Core Ultra 5 245KF LGA1851, оем, 24M, 3.60/4.20 GHz, 14(6+8)/14 Core Arrow Lake, 125 (159) Вт, без встроенного видео</t>
  </si>
  <si>
    <t>NE63050018JE-1072F</t>
  </si>
  <si>
    <t>Видеокарта PALIT RTX3050 STORMX V1 6G (NE63050018JE-1072F)</t>
  </si>
  <si>
    <t>Видеокарта, PALIT, RTX3050 STORMX V1 6G (4710562244625), (NE63050018JE-1072F), GDDR6, 96bit, DP, DVI, HDMI, 162*117*40 мм, Цветная коробка</t>
  </si>
  <si>
    <t>NE63050S18JE-1072F</t>
  </si>
  <si>
    <t>Видеокарта PALIT RTX3050 STORMX OC V1 6G (NE63050S18JE-1072F)</t>
  </si>
  <si>
    <t>Видеокарта, PALIT, RTX3050 STORMX OC V1 6G (4710562244618), (NE63050S18JE-1072F), GDDR6, 96bit, DP, DVI, HDMI, 162*117*40 мм, Цветная коробка</t>
  </si>
  <si>
    <t>M-50</t>
  </si>
  <si>
    <t>Солнечная панель SVC M-50</t>
  </si>
  <si>
    <t>Солнечная панель, SVC, M-50, Мощность: 50Вт, Напряжение: 12В, Тип: монокристалическая, Класс: 1 класс, Рабочая температура: -40С+85С, Защита: IP67, Выходные кабеля 2,5мм.кв 900мм, Габариты: 565x453x25 мм.</t>
  </si>
  <si>
    <t>M-100</t>
  </si>
  <si>
    <t>Солнечная панель SVC M-100</t>
  </si>
  <si>
    <t>Солнечная панель, SVC, M-100, Мощность: 100Вт, Напряжение: 12В, Тип: монокристалическая, Класс: 1 класс, Рабочая температура: -40С+85С, Защита: IP67. Выходные кабеля: 4мм.кв 900 мм. Габариты: 910x670x30 мм.</t>
  </si>
  <si>
    <t>M-170</t>
  </si>
  <si>
    <t>Солнечная панель SVC M-170</t>
  </si>
  <si>
    <t>Солнечная панель, SVC, M-170, Мощность: 170Вт, Напряжение: 12В, Тип: монокристалическая, Класс: 1 класс, Рабочая температура: -40С+85С, Защита: IP67. Выходные кабеля: 4мм.кв 900 мм, Габариты: 1230х670х30 мм.</t>
  </si>
  <si>
    <t>Аккумулятор CAMELION Rechargeable Ni-MH NH-9V200BP1 в блистере</t>
  </si>
  <si>
    <t>Аккумулятор, CAMELION, NH-9V200BP1, Rechargeable, 6F22(крона), 9V, 200 mAh, 1 шт., Блистер</t>
  </si>
  <si>
    <t>PTH-660-N</t>
  </si>
  <si>
    <t>Графический планшет Wacom Intuos Pro Medium N (PTH-660-N) Чёрный</t>
  </si>
  <si>
    <t>Графический планшет, Wacom, Intuos Pro Medium N, (PTH-660-N), Разрешение 5080 lpi, Чувствительность к нажатию 2048, 6 программируемых клавиш, Размер 338x219x8 мм, Чёрный</t>
  </si>
  <si>
    <t>DTH167K0B</t>
  </si>
  <si>
    <t>Графический планшет Wacom Cintiq Pro 16 (2021) (DTH167K0B) Чёрный</t>
  </si>
  <si>
    <t>Графический планшет, Wacom, Cintiq Pro 16 (2021) (DTH167K0B), Разрешение 3840 x 2160, Чувствительность к нажатию 8192, Интерфейс USB-С и HDMI, Размер 410*266*22 мм, Чёрный</t>
  </si>
  <si>
    <t>DTH172K0B</t>
  </si>
  <si>
    <t>Графический планшет Wacom Cintiq Pro 17 (DTH172K0B) Чёрный</t>
  </si>
  <si>
    <t>Графический планшет, Wacom, Cintiq Pro 17 (DTH172K0B), Разрешение 3840 x 2160 (4K UHD), Чувствительность к нажатию 8192, Интерфейс USB-С и HDMI, Размер 410*266*22 мм, Чёрный</t>
  </si>
  <si>
    <t>DTH227K0B-ST</t>
  </si>
  <si>
    <t>Графический планшет Wacom Cintiq Pro 22 with Stand (DTH227K0B-ST) Чёрный</t>
  </si>
  <si>
    <t>Графический планшет, Wacom, Cintiq Pro 22 with Stand (DTH227K0B-ST), Разрешение 3840 x 2160 (4K UHD), Чувствительность к нажатию 8192, Интерфейс USB-С и HDMI, Размер 610*366*22 мм, Чёрный</t>
  </si>
  <si>
    <t>Коммутатор, H3C, LS-6520X-16ST-SI-GL, Управляемый L3, 16 портов SFP+ 1/10G (2 совмещенных мультигигабитных порта 1G/2.5G/5G/10G Base-T), БЕЗ БЛОКОВ ПИТАНИЯ</t>
  </si>
  <si>
    <t>Коммутатор, H3C, LS-6520X-24ST-SI-GL, Управляемый L3, 24 порта SFP+ 1/10G (2 совмещенных мультигигабитных порта 1G/2.5G/5G/10G Base-T) Рабочая температура 0°C .. 45°C, БЕЗ БЛОКА ПИТАНИЯ</t>
  </si>
  <si>
    <t>VIEW600 M4 (OS, PM, PMC1, LS3)</t>
  </si>
  <si>
    <t>Рефлектометр модульный VIEW600 с модулем M4</t>
  </si>
  <si>
    <t>TS-02B</t>
  </si>
  <si>
    <t>Кронштейн для громкоговорителя ITC TS-02B</t>
  </si>
  <si>
    <t>Кронштейн для громкоговорителя, ITC, TS-02B, подходит для громкоговорителей &lt;10", черный</t>
  </si>
  <si>
    <t>TC-2350B</t>
  </si>
  <si>
    <t>2х канальный усилитель ITC TC-2350B</t>
  </si>
  <si>
    <t>2х канальный усилитель, ITC, TC-2350B, стерео при 8 Ом: 350 Вт  2. стерео при 4 Ом: 600 Вт  2</t>
  </si>
  <si>
    <t>TC-2200B</t>
  </si>
  <si>
    <t>2х канальный усилитель ITC TC-2200B</t>
  </si>
  <si>
    <t>2х канальный усилитель, ITC, TC-2200B, стерео при 8 Ом: 200 Вт  2, стерео при 4 Ом: 400 Вт  2</t>
  </si>
  <si>
    <t>KP-606A</t>
  </si>
  <si>
    <t>Громкоговоритель ITC KP-606A</t>
  </si>
  <si>
    <t>Громкоговоритель, ITC, KP-606A, 8", 100 Вт при 8 Ом, 90 Гц-20 кГц, черный</t>
  </si>
  <si>
    <t>TS-02A</t>
  </si>
  <si>
    <t>Кронштейн для громкоговорителя ITC TS-02A</t>
  </si>
  <si>
    <t>Кронштейн для громкоговорителя, ITC, TS-02A, подходит для громкоговорителей 10", черный</t>
  </si>
  <si>
    <t>TS-603C</t>
  </si>
  <si>
    <t>Громкоговоритель колонного типа ITC TS-603C</t>
  </si>
  <si>
    <t>Громкоговоритель колонного типа, ITC, TS-603C, 200W @6, чёрный</t>
  </si>
  <si>
    <t>TS-DP440</t>
  </si>
  <si>
    <t>Аудиопроцессор ITC TS-DP440</t>
  </si>
  <si>
    <t>Аудиопроцессор, ITC, TS-DP440, 4-канальный цифровой аудиопроцессор, 4 входа</t>
  </si>
  <si>
    <t>TS-16PFX-4</t>
  </si>
  <si>
    <t>Микшер ITC TS-16PFX-4</t>
  </si>
  <si>
    <t>Микшер, ITC, TS-16PFX-4, 16-канальный микшер, 4 групповых выхода, встроенный MP3-плеер и 24-битный DSP</t>
  </si>
  <si>
    <t>TS-14PFX-4</t>
  </si>
  <si>
    <t>Микшер ITC TS-14PFX-4</t>
  </si>
  <si>
    <t>Микшер, ITC, TS-14PFX-4, 14-канальный микшер, 4 групповых выхода, с MP3-плеером и 24-битным DSP</t>
  </si>
  <si>
    <t>T-592UH</t>
  </si>
  <si>
    <t>Микрофонная система ITC T-592UH</t>
  </si>
  <si>
    <t>Беспроводная микрофонная система, ITC, T-592UH, Беспроводной микрофон UHF, два ручных микрофона</t>
  </si>
  <si>
    <t>TV-6124HK</t>
  </si>
  <si>
    <t>Камера для видеоконференций ITC TV-6124HK</t>
  </si>
  <si>
    <t>Камера для видеоконференций, ITC, TV-6124HK, 4K</t>
  </si>
  <si>
    <t>TV-620XM</t>
  </si>
  <si>
    <t>Камера для видеоконференций ITC TV-620XM</t>
  </si>
  <si>
    <t>Камера для видеоконференций, ITC, TV-620XM, 20-кратный оптический зум, 16-кратный цифровой зум, изображение Full HD</t>
  </si>
  <si>
    <t>MT04</t>
  </si>
  <si>
    <t>Видеоконференц-терминал с камерой ITC NT90MT-MT04</t>
  </si>
  <si>
    <t>Видеоконференц-терминал с камерой, ITC, NT90MT-MT04, без MCU, с модулем WIFI, встроенным массивом микрофонов, поддержкой H.265, поддержкой 4K</t>
  </si>
  <si>
    <t>MT01</t>
  </si>
  <si>
    <t>Видеоконференц-терминал с камерой ITC NT90MT-MT01</t>
  </si>
  <si>
    <t>Видеоконференц-терминал с камерой, ITC, NT90MT-MT01, Linux, без MCU, с модулем WIFI, чёрно-белый</t>
  </si>
  <si>
    <t>MB02M4</t>
  </si>
  <si>
    <t>Видеоконференц-терминал ITC NT90MB - MB02M4</t>
  </si>
  <si>
    <t>Видеоконференц-терминал, ITC, NT90MB - MB02M4, Linux, встроенный MCU для 4 пользователей, с интерфейсом HDMI и модулем WIFI, чёрно-серый</t>
  </si>
  <si>
    <t>X5 Pro</t>
  </si>
  <si>
    <t>Проектор портативный Wanbo X5 Pro</t>
  </si>
  <si>
    <t>X5 Air</t>
  </si>
  <si>
    <t>Проектор портативный Wanbo X5 Air</t>
  </si>
  <si>
    <t>Проектор портативный, Wanbo, X5 Air, LCD, 1080p, 1100 ANSI lm, 3000:1, Android 9.0, 2G+32G, 20000 часов, Wi-Fi, Bluetooth 5.0, HDMI*1, USB*2, 3.5mm*1, AV*1, DC*1, 5W*2, белый</t>
  </si>
  <si>
    <t>Робот-пылесос Xiaomi Robot Vacuum E5 Черный</t>
  </si>
  <si>
    <t>Робот-пылесос, Xiaomi, Robot Vacuum E5/C108 (BHR8298EU), Гироскоп навигация, Функция влажной уборки, Аккумулятор 2600 мАч, 2000 Па,Черный</t>
  </si>
  <si>
    <t>Картридж, Europrint, EPC-069K, Чёрный, Для принтеров Canon LBP673/MF752/MF754, 2100 страниц.</t>
  </si>
  <si>
    <t>Картридж, Europrint, EPC-069M, Пурпурный, Для принтеров Canon LBP673/MF752/MF754, 1900 страниц.</t>
  </si>
  <si>
    <t>Картридж, Europrint, EPC-069Y, Жёлтый, Для принтеров Canon LBP673/MF752/MF754, 1900 страниц.</t>
  </si>
  <si>
    <t>Твердотельный накопитель SSD Dahua C900 256GB M.2 NVMe PCIe 3.0x4</t>
  </si>
  <si>
    <t>Твердотельный накопитель SSD, Patriot, P300 P300P256GM28, 256 GB, M.2 NVMe PCIe 3.0x4, 1700/1100 Мб/с</t>
  </si>
  <si>
    <t>Твердотельный накопитель SSD, Gigabyte, GP-GSTFS31480GNTD (4719331804787), 480GB, 2.5", Sata 6Gb/s, 550/480 Мб/с</t>
  </si>
  <si>
    <t>Твердотельный накопитель SSD, Gigabyte, GP-GSTFS31100TNTD, 1TB, 2.5", Sata 6Gb/s, 550/500 Мб/с</t>
  </si>
  <si>
    <t>Твердотельный накопитель SSD, Gigabyte, G325E1TB, 1000GB, M.2 2280 PCIe 3.0x4, 2400/1800 Мб/с</t>
  </si>
  <si>
    <t>Твердотельный накопитель SSD, Gigabyte, AG4732TB, 2TB, M.2 NVMe PCIe 4.0x4, 7300/6850 Мб/с</t>
  </si>
  <si>
    <t>Твердотельный накопитель SSD, Kingston, SKC600MS/256G, 256 GB, mSATA, 550/520 Мб/с</t>
  </si>
  <si>
    <t>Внешний жёсткий диск, Apacer, AC236, AP2TBAC236B-1, 2TB, 2.5", USB 3.1, Чёрный</t>
  </si>
  <si>
    <t>Внешний жёсткий диск, Apacer, AC630, AP1TBAC630T-1, 1TB, 2.5", USB 3.1, Оранжевый</t>
  </si>
  <si>
    <t>Внешний жёсткий диск, Apacer, AC630, AP2TBAC630T-1, 2TB, 2.5", USB 3.1, Оранжевый</t>
  </si>
  <si>
    <t>Внешний жёсткий диск, Apacer, AC631, AP1TBAC631U-1, 1TB, 2.5", USB 3.1, Синий</t>
  </si>
  <si>
    <t>CGR-5GC9B-RGB</t>
  </si>
  <si>
    <t>Компьютерный корпус Cougar MX600 Mini RGB без Б/П</t>
  </si>
  <si>
    <t>Компьютерный корпус, Cougar, MX600 Mini RGB, Micro ATX/Mini ITX, USB 1*Type C/2*3.0, 4 Pole Headset Audio Jack &amp; RGB Button, Кулер 2*16см ARGB/1*12см ARGB, Высота процессорного кулера до 175 мм, Длина VGA до 380мм, 2*3.5"/2+1*2.5", Толщина 0,6мм, 445x232x456мм, Без Б/П, Чёрный</t>
  </si>
  <si>
    <t>R-AN400-SRWNMN-G</t>
  </si>
  <si>
    <t>LS24D364GAIXCI</t>
  </si>
  <si>
    <t>Монитор Samsung 24" S3 LS24D364GAIXCI</t>
  </si>
  <si>
    <t>LS27D804UAIXCI</t>
  </si>
  <si>
    <t>Монитор Samsung 27" ViewFinity S8 LS27D804UAIXCI</t>
  </si>
  <si>
    <t>DWS10-T02</t>
  </si>
  <si>
    <t>Настольный кронштейн Brateck DWS10-T02 для 2-х мониторов (13"-32")</t>
  </si>
  <si>
    <t>Настольный кронштейн для мониторов, Brateck, DWS10-T02, 13"-32", Нагрузка 2х8 кг., Наклон +/- 45°, Поворот +/- 90°, Вращение монитора +/- 180°, VESA 75x75,100x100</t>
  </si>
  <si>
    <t>V13GA - LR44</t>
  </si>
  <si>
    <t>Батарейка VARTA Electronics V13GA - LR44 1.5V (1 шт)</t>
  </si>
  <si>
    <t>CR2450</t>
  </si>
  <si>
    <t>Батарейка VARTA Professional Electronics CR2450 3V 1 шт в блистере</t>
  </si>
  <si>
    <t>Батарейка, VARTA, CR2450, 3V, 560 мАч, Professional Electronics, 1 шт. блистер</t>
  </si>
  <si>
    <t>DTDUO3CG3/128GB</t>
  </si>
  <si>
    <t>USB-накопитель Kingston DTDUO3CG3/128GB 128GB Фиолетовый</t>
  </si>
  <si>
    <t>USB-накопитель, Kingston, DTDUO3CG3/128GB, 128GB, USB 3.2, Фиолетовый</t>
  </si>
  <si>
    <t>DTDUO3CG3/256GB</t>
  </si>
  <si>
    <t>USB-накопитель Kingston DTDUO3CG3/256GB 256GB Фиолетовый</t>
  </si>
  <si>
    <t>USB-накопитель, Kingston, DTDUO3CG3/256GB, 256GB, USB 3.2, Фиолетовый</t>
  </si>
  <si>
    <t>Твердотельный накопитель SSD, Kingston, SEDC600M/480G, 480 GB, Sata 6Gb/s, 560/470 Мб/с</t>
  </si>
  <si>
    <t>Твердотельный накопитель SSD, Kingston, SEDC600M/960G, 960 GB, Sata 6Gb/s, 560/530 Мб/с</t>
  </si>
  <si>
    <t>Твердотельный накопитель SSD, Kingston, SEDC600M/1920G, 1920 GB, Sata 6Gb/s, 560/530 Мб/с</t>
  </si>
  <si>
    <t>Твердотельный накопитель SSD, Kingston, SEDC600M/3840G, 3840 GB, Sata 6Gb/s, 560/530 Мб/с</t>
  </si>
  <si>
    <t>701024002T</t>
  </si>
  <si>
    <t>Вентиляторная панель для шкафов SE серии с термостатом SHIP 701024002T</t>
  </si>
  <si>
    <t>Вентиляторная панель для шкафов SE серии с термостатом, SHIP, 701024002T, 2 x 12 см, Питание 220V, Чёрный</t>
  </si>
  <si>
    <t>JIC-125</t>
  </si>
  <si>
    <t>Стриппер для оптоволокна JIC-125</t>
  </si>
  <si>
    <t>Стриппер для оптоволокна , Jonard Tools, JIC-125</t>
  </si>
  <si>
    <t>Стриппер для оптоволокна JIC-375</t>
  </si>
  <si>
    <t>Стриппер для оптоволокна , Jonard Tools, JIC-375, три отверстия</t>
  </si>
  <si>
    <t>FDS-216</t>
  </si>
  <si>
    <t>Стриппер для оптоволокна FDS-216</t>
  </si>
  <si>
    <t>Стриппер для оптоволокна , Jonard Tools, FDS-216, для зачистки кабелей FTTH drop размером 1,6 мм на 2,1 мм</t>
  </si>
  <si>
    <t>FCF-3</t>
  </si>
  <si>
    <t>Негорючая жидкость для очистки волокон FCF-3</t>
  </si>
  <si>
    <t>Негорючая жидкость для очистки волокон, Jonard Tools, FCF-3</t>
  </si>
  <si>
    <t>FW-50</t>
  </si>
  <si>
    <t>Влажные салфетки Fiber Wipes FW-50</t>
  </si>
  <si>
    <t>Влажные салфетки Fiber Wipes , Jonard Tools, FW-50 , в упаковке 50 шт.</t>
  </si>
  <si>
    <t xml:space="preserve">DW-90 </t>
  </si>
  <si>
    <t>Сухие салфетки для очистки волокон DW-90</t>
  </si>
  <si>
    <t>Сухие салфетки для очистки волокон, Jonard Tools, DW-90 , в упаковке 90 шт.</t>
  </si>
  <si>
    <t>TK-120</t>
  </si>
  <si>
    <t>Набор инструментов для подготовки волокон TK-120</t>
  </si>
  <si>
    <t>Набор инструментов для подготовки волокон, Jonard Tools, TK-120</t>
  </si>
  <si>
    <t>TK-182</t>
  </si>
  <si>
    <t>Комплект для чистки оптоволоконных разъемов TK-182</t>
  </si>
  <si>
    <t>Комплект для чистки оптоволоконных разъемов, Jonard Tools, TK-182</t>
  </si>
  <si>
    <t>CG-100</t>
  </si>
  <si>
    <t>Инструмент для захвата кабеля CG-100</t>
  </si>
  <si>
    <t>Инструмент для захвата кабеля , Jonard Tools, CG-100</t>
  </si>
  <si>
    <t>Купольная видеокамера, Dahua, DH-IPC-HDW1431T1P-0280B, 4 Мп, CMOS-матрица 1/2.7", ИК-подсветка - до 30 м, Функция день/ночь, Объектив: f=2.8 мм, 12VDC</t>
  </si>
  <si>
    <t>2 мегапиксельные Wi-Fi видеокамеры</t>
  </si>
  <si>
    <t>3 мегапиксельные Wi-Fi видеокамеры</t>
  </si>
  <si>
    <t>4 мегапиксельные Wi-Fi видеокамеры</t>
  </si>
  <si>
    <t>5 мегапиксельные Wi-Fi видеокамеры</t>
  </si>
  <si>
    <t>86TR3DK-B</t>
  </si>
  <si>
    <t>Интерактивный дисплей LG 86TR3DK-B</t>
  </si>
  <si>
    <t>Интерактивный дисплей, LG, 86TR3DK-B, 86", 4K, 440 кд/м2, 1200:1, Android 13, чёрный</t>
  </si>
  <si>
    <t>65UH5N-E</t>
  </si>
  <si>
    <t>Профессиональный дисплей LG 65UH5N-E 65"</t>
  </si>
  <si>
    <t>Профессиональный дисплей, LG, 65UH5N-E, 65", 4K, 500 кд/м, 1100:1, чёрный</t>
  </si>
  <si>
    <t xml:space="preserve">1BC Camera </t>
  </si>
  <si>
    <t>Веб-Камера XG 1BC Camera</t>
  </si>
  <si>
    <t>MT04M8</t>
  </si>
  <si>
    <t>Видеоконференц-терминал с камерой ITC NT90MT-MT04M8</t>
  </si>
  <si>
    <t>Видеоконференц-терминал с камерой, ITC, NT90MT-MT04M8, встроенный MCU для 8 пользователей с модулем WIFI, встроенный массив микрофонов, поддержка H.265, поддержка 4K</t>
  </si>
  <si>
    <t>Проектор портативный, Wanbo, X5 Pro, LCD, 1080p, 1100 ANSI lm, 3000:1, Android 11, 2G+16G, 20000 часов, Wi-Fi, Bluetooth 5.0, HDMI*1, USB*2, 3.5mm*1, AV*1, DC*1, 5W*2, черный-темно синий</t>
  </si>
  <si>
    <t>КТ-7303</t>
  </si>
  <si>
    <t>Кофеварка капельная Kitfort КТ-7303</t>
  </si>
  <si>
    <t>Кофеварка капельная, Kitfort, КТ-7303, Мощность 800 Вт, Тип нагревателя бойлер, Объем резервуара для воды 840 мл, Объем резервуара для кофе 450 мл, Материал колбы нержавеющая сталь, Используемый кофе молотый , Цвет бежевый/черный</t>
  </si>
  <si>
    <t>КТ-7192</t>
  </si>
  <si>
    <t>Кофеварка Kitfort КТ-7192 "3 в 1"</t>
  </si>
  <si>
    <t>Кофеварка, Kitfort, КТ-7192, "3 в 1" Мощность 1450 Вт, Объем резервуара для воды 600 мл, Съемный контейнер для воды, Используемый кофе молотый, чалды, Фильтр металлический , Цвет черный/серебристый</t>
  </si>
  <si>
    <t>G20B3A100</t>
  </si>
  <si>
    <t>Автоматический выключатель SE G20B3A100 GoPacT 3P 100A 25kA</t>
  </si>
  <si>
    <t>Автоматический выключатель, SE, G20B3A100, GoPacT 3P 100A 25kA</t>
  </si>
  <si>
    <t>G20B3A125</t>
  </si>
  <si>
    <t>Автоматический выключатель SE G20B3A125 GoPacT 3P 125A 25kA</t>
  </si>
  <si>
    <t>Автоматический выключатель, SE, G20B3A125, GoPacT 3P 125A 25kA</t>
  </si>
  <si>
    <t>G20B3A160</t>
  </si>
  <si>
    <t>Автоматический выключатель SE G20B3A160 GoPacT 3P 160A 25kA</t>
  </si>
  <si>
    <t>Автоматический выключатель, SE, G20B3A160, GoPacT 3P 160A 25kA</t>
  </si>
  <si>
    <t>G20B3A200</t>
  </si>
  <si>
    <t>Автоматический выключатель SE G20B3A200 GoPacT 3P 200A 25кА</t>
  </si>
  <si>
    <t>Автоматический выключатель, SE, G20B3A200, GoPacT 3P 200A 25кА</t>
  </si>
  <si>
    <t>G25B3A250</t>
  </si>
  <si>
    <t>Автоматический выключатель SE G25B3A250 GoPacT 3P 250A 25кА</t>
  </si>
  <si>
    <t>Автоматический выключатель, SE, G25B3A250, GoPacT 3P 250A 25кА</t>
  </si>
  <si>
    <t>G40F3A320</t>
  </si>
  <si>
    <t>Автоматический выключатель SE G40F3A320 GoPacT 3P 320A 36кА</t>
  </si>
  <si>
    <t>Автоматический выключатель, SE, G40F3A320, GoPacT 3P 320A 36кА</t>
  </si>
  <si>
    <t>G40F3A400</t>
  </si>
  <si>
    <t>Автоматический выключатель SE G40F3A400 GoPacT 3P 400A 36кА</t>
  </si>
  <si>
    <t>Автоматический выключатель, SE, G40F3A400, GoPacT 3P 400A 36кА</t>
  </si>
  <si>
    <t>G80N3TM630</t>
  </si>
  <si>
    <t>Автоматический выключатель SE G80N3TM630 GoPacT 3P 630A 50кА</t>
  </si>
  <si>
    <t>Автоматический выключатель, SE, G80N3TM630, GoPacT 3P 630A 50кА</t>
  </si>
  <si>
    <t>Качели детские, INTEX, 44113, Сталь/винил, 2 вида сидений в наборе, 1.5-10 лет, 170x235x200см, , Зелёная, Цветная коробка</t>
  </si>
  <si>
    <t>Картридж, Europrint, EPC-CF237X, Для принтеров HP LaserJet Enterprise M608//M609/M631/M632/Flow M632z, 25 000 страниц (А4)</t>
  </si>
  <si>
    <t>Комплект модулей памяти, G.SKILL, F5-6000J3038F16GX2-TZ5NR (Kit 2x16GB), DDR5, 32GB, DIMM &lt;PC5-48000/6000MHz&gt;</t>
  </si>
  <si>
    <t>Комплект модулей памяти, G.Skill, Flare X5, F5-5600J3036D16GX2-FX5 (Kit 2x16GB), DDR5, 32GB, DIMM &lt;PC5-44800/5600MHz&gt;</t>
  </si>
  <si>
    <t>Модуль памяти, Kingston, FURY Beast RGB XMP KF556C40BBA-32, DDR5, 32GB, DIMM &lt;PC5-44800/5600MHz&gt;</t>
  </si>
  <si>
    <t>Модуль памяти, Kingston, FURY Renegade Silver XMP KF560C32RS-48, DDR5, 48GB, DIMM &lt;PC5-48000/6000MHz&gt;</t>
  </si>
  <si>
    <t>Модуль памяти, Kingston, FURY Renegade RGB XMP KF560C32RSA-48, DDR5, 48GB, DIMM &lt;PC5-48000/6000MHz&gt;</t>
  </si>
  <si>
    <t>Модуль памяти Kingston Fury Renegade KF572C38RW-16 DDR5 16GB 7200MHz</t>
  </si>
  <si>
    <t>Модуль памяти, Kingston, Fury Renegade KF572C38RW-16, DDR5, 16GB, CL38, DIMM &lt;PC5-57600/7200MHz&gt;</t>
  </si>
  <si>
    <t>FV270 WH</t>
  </si>
  <si>
    <t>Компьютерный корпус Cougar FV270 WH без Б/П</t>
  </si>
  <si>
    <t>Компьютерный корпус, Cougar, FV270 WH, E-ATX/CEB/ATX/Micro ATX, USB 1*Type C/2*3.0, 4 Pole Headset Audio, Кулер 1*12см ARGB, Высота процессорного кулера до 180 мм, Длина VGA до 420 гор/450мм верт, 2*3.5"/2+2*2.5", Слот 7, Толщина 0,6мм, 530x268x512мм, Без Б/П, Белый</t>
  </si>
  <si>
    <t>Блок питания, Thermaltake, Toughpower Grand RGB Sync Edition 650W, PS-TPG-0650FPCGEU-S, 650W, ATX, Gold, APFC, 20+4 pin, 4+4pin, 12*Sata, 4*Molex, 6*PCI-E 6+2 pin, FDD, RGB sync cable, Modular, Вентилятор RGB 14 см, 150х86х160мм, Чёрный</t>
  </si>
  <si>
    <t>Кулер с водяным охлаждением, XPG, Levantex 240, LEVANTEX240-BKCWW, TDP 250W, Intel: LGA 1700, 1200, 115x и AMD: AM5, AM4, 2*120 ARGB, 600-2000 RPM ± 10%, 61.5 CFM, 18.17 dB(A), 4pin PWM, 272x121x27мм, Чёрный</t>
  </si>
  <si>
    <t>UN-RAID-P460-B2</t>
  </si>
  <si>
    <t>RAID-контроллер H3C UN-RAID-P460-B2</t>
  </si>
  <si>
    <t>UN-BAT-PMC-G3</t>
  </si>
  <si>
    <t>Батарея аварийного питания кэш-памяти H3C UN-BAT-PMC-G3</t>
  </si>
  <si>
    <t>DPS-850W-12A</t>
  </si>
  <si>
    <t>Блок питания H3C DPS-850W-12A</t>
  </si>
  <si>
    <t>Блок питания, H3C, DPS-850W-12A, 850W AC &amp; 240V HVDC Power Supply(DT-R1-Platinum)</t>
  </si>
  <si>
    <t>Патч Корд SHIP Cat.6 FTP LSZH RJ-45 2 м S7025YL0200-P</t>
  </si>
  <si>
    <t>Патч Корд, SHIP, S7025YL0200-P, Cat.6, FTP, LSZH, RJ-45, 2 м, Жёлтый, Экранированный, Пол. пакет</t>
  </si>
  <si>
    <t>3M 1401-XR</t>
  </si>
  <si>
    <t>Пассивные шаровые маркеры 3M 1401-XR</t>
  </si>
  <si>
    <t>Пассивные шаровые маркеры, 3М, 1401-XR, оранжевая, для облегчения последующего поиска точек с помощью маркероискателя</t>
  </si>
  <si>
    <t>Интеллектуальные шаровые маркеры 3M 1421-XR/iD</t>
  </si>
  <si>
    <t>Интеллектуальные шаровые маркеры, 3М, 1421-XR/iD, оранжевая, для облегчения последующего поиска точек с помощью маркероискателя</t>
  </si>
  <si>
    <t>Угол внутренний Legrand METRA 85x50мм</t>
  </si>
  <si>
    <t>Угол внутренний, Legrand, 638021, для кабель-каналов METRA 85x50мм, Белый</t>
  </si>
  <si>
    <t>X2S Pro 4G</t>
  </si>
  <si>
    <t>Видеорегистратор DDPai Dash Cam X2S Pro + 4G</t>
  </si>
  <si>
    <t>Видеорегистратор, DDPai, Dash Cam X2S Pro + 4G, Передняя камера 1440P, Задняя камера 1080P, Встроенный 3-осевой гиросенсор, Черный</t>
  </si>
  <si>
    <t>DDPai Ranger</t>
  </si>
  <si>
    <t>Камера для езды на мотоцикле/велосипеде DDPai Ridecam Ranger</t>
  </si>
  <si>
    <t>Камера для езды на мотоцикле/велосипеде, DDPai, Ridecam Ranger, Камера 4K, Аккумулятор 1600 мАч, чёрный</t>
  </si>
  <si>
    <t>5056C005AA</t>
  </si>
  <si>
    <t>Объектив Canon RF 1200 mm F8 L IS USM</t>
  </si>
  <si>
    <t>Объектив, Canon, LENS, RF 1200 mm F8 L IS USM, 5056C005AA</t>
  </si>
  <si>
    <t>LH13QBRTBGCXCI</t>
  </si>
  <si>
    <t>Профессиональный дисплей Samsung QB13R-T 13"</t>
  </si>
  <si>
    <t>Профессиональный дисплей, Samsung, QB13R-T, 13", LH13QBRTBGCXCI, 1,920 x 1,080, 250 нит, 800:1, чёрный</t>
  </si>
  <si>
    <t>AFTR-1640/FS40A</t>
  </si>
  <si>
    <t>Фитинг для защиты проводов Deluxe PG 13.5 (6~12 мм)</t>
  </si>
  <si>
    <t>Фитинг, Deluxe, PG 13.5 (6~12 мм), IP54</t>
  </si>
  <si>
    <t>PG 42 (32~38 мм)</t>
  </si>
  <si>
    <t>Фитинг для защиты проводов Deluxe PG 42 (32~38 мм)</t>
  </si>
  <si>
    <t>Фитинг, Deluxe, PG 42 (32~38 мм), IP54</t>
  </si>
  <si>
    <t>Кабельный тестер Jonard Tools MCT-468</t>
  </si>
  <si>
    <t>3008C002AA</t>
  </si>
  <si>
    <t>Картридж Canon LBP CARTRIDGE 056H</t>
  </si>
  <si>
    <t>Картридж Europrint EPC-MLT-D108S</t>
  </si>
  <si>
    <t>604832 LegrandАвтоматический выключатель 3-пол, 6A, Тип C (6048-32)</t>
  </si>
  <si>
    <t>EPH2700421  в сборе, \РОЗЕТКА USB A+C, 45Вт (быстрая зарядка), \ БЕЛЫЙ (SE Asfora)</t>
  </si>
  <si>
    <t>100-000000597</t>
  </si>
  <si>
    <t>Процессор (CPU) AMD Ryzen 5 7500F 65W AM5</t>
  </si>
  <si>
    <t>Процессор, AMD, AM5 Ryzen 5 7500F, oem, 6M L2 + 32M L3, 3.7 GHz, 6/12 Core, 65 Вт, без встроенного видео</t>
  </si>
  <si>
    <t xml:space="preserve"> Z890 GAMING X WIFI7</t>
  </si>
  <si>
    <t>Материнская плата Gigabyte Z890 GAMING X WIFI7</t>
  </si>
  <si>
    <t>Z890 A ELITE WF7 ICE</t>
  </si>
  <si>
    <t>Материнская плата Gigabyte Z890 A ELITE WF7 ICE</t>
  </si>
  <si>
    <t>Z890 AORUS PRO ICE</t>
  </si>
  <si>
    <t>Материнская плата Gigabyte Z890 AORUS PRO ICE</t>
  </si>
  <si>
    <t>Z890 AORUS MASTER</t>
  </si>
  <si>
    <t>Материнская плата Gigabyte Z890 AORUS MASTER</t>
  </si>
  <si>
    <t>Кулер с водяным охлаждением, Thermaltake, Water 3.0 Riing Red 140, CL-W150-PL14RE-A, Intel LGA 2066/2011-3/2011/1366/1156/1155/1151/1150 и AMD AM4/FM2/FM1/AM3+/AM3/AM2+/AM2, TDP 150W, 140мм вентилятор, 400-1500R.P.M, 40.6 CFM, 26.3 dB(A), 4pin, 172x140x27 мм, Чёрный</t>
  </si>
  <si>
    <t>Кулер с водяным охлаждением, Thermaltake, Water 3.0 Ultimate , CL-W007-PL12BL-A, Intel LGA 2066/2011-3/2011/1366/1200/1156/115x AMD TR4/AM4/FM2/FM1/AM3+/AM3/AM2+/AM2, TDP 350W, 3*120мм вентилятор, 1000-2000 об/мин, 20 dB(A), 99 CFM, 4pin, 393*120*27мм, Чёрный</t>
  </si>
  <si>
    <t>RAID-контроллер, H3C, UN-RAID-P460-B2, 12Gb 2 Ports SAS RAID Controller (2GB Cache, 8 SAS Ports, PCIe)</t>
  </si>
  <si>
    <t>Батарея аварийного питания кэш-памяти, H3C, UN-BAT-PMC-G3, PMC G3 Supercapacitor Module</t>
  </si>
  <si>
    <t>6752C002AA</t>
  </si>
  <si>
    <t>Фотопринтер Canon SELPHY QX20 SEE KIT Grey</t>
  </si>
  <si>
    <t>Фотопринтер, Canon, SELPHY QX20 SEE KIT Grey, 6752C002AA</t>
  </si>
  <si>
    <t>6754C002AA</t>
  </si>
  <si>
    <t>Фотопринтер Canon SELPHY QX20 SEE KIT Red</t>
  </si>
  <si>
    <t>Фотопринтер, Canon, SELPHY QX20 SEE KIT Red, 6754C002AA</t>
  </si>
  <si>
    <t>6753C002AA</t>
  </si>
  <si>
    <t>Фотопринтер Canon SELPHY QX20 SEE KIT White</t>
  </si>
  <si>
    <t>Фотопринтер, Canon, SELPHY QX20 SEE KIT White, 6753C002AA</t>
  </si>
  <si>
    <t>6755C002AA</t>
  </si>
  <si>
    <t>Картридж сублимационный Canon COLOUR INK/LABEL SET XC-20L</t>
  </si>
  <si>
    <t>6756C001AA</t>
  </si>
  <si>
    <t>Картридж сублимационный Canon COLOUR INK/LABEL SET XC-60L</t>
  </si>
  <si>
    <t>Рамка декоративная Bticino KA4803NW Living Now 3 модуля Луна</t>
  </si>
  <si>
    <t>Рамка декоративная, Bticino, KA4803NW, Living Now 3 модуля Луна</t>
  </si>
  <si>
    <t>Принт-картридж, Xerox, 108R01485 (голубой), Для Xerox VersaLink C600N/C600DN, 40000 страниц (А4)</t>
  </si>
  <si>
    <t>Принт-картридж, Xerox, 108R01486 (малиновый), Для Xerox VersaLink C600N/C600DN, 40000 страниц (А4)</t>
  </si>
  <si>
    <t>Принт-картридж, Xerox, 108R01487 (жёлтый), Для Xerox VersaLink C600N/C600DN, 40000 страниц (А4)</t>
  </si>
  <si>
    <t>Принт-картридж, Xerox, 108R01488 (чёрный), Для Xerox VersaLink C600N/C600DN, 40000 страниц (А4)</t>
  </si>
  <si>
    <t>Тонер-картридж экстра повышенной емкости, Xerox, 106R03927 (чёрный), Для Xerox VersaLink C600N/C600DN, 16800 страниц (А4)</t>
  </si>
  <si>
    <t>Принт-картридж, Xerox, 013R00675 / 013R00669, Для Xerox 5945/5955, AltaLink B8045/B8055/B8065/B8075/B8090, 200 000 страниц (А4) (Включает ксерографический барабан, модуль проявителя, двойное кольцо шнека, дозатор тонера, датчик концентрации тонера, вал проявителя, регулировочный стержень и материал для проявителя),</t>
  </si>
  <si>
    <t>Картридж, Europrint, EPC-CF232A, Для принтеров HP LaserJet Pro M203/MFP M227/Ultra M206/MFP M230, 23000 страниц.</t>
  </si>
  <si>
    <t>FE2-0170-010</t>
  </si>
  <si>
    <t>Ролик переноса Canon ROLLER, TRANSFER, 1 FE2-0170-010</t>
  </si>
  <si>
    <t>Ролик переноса, Canon, ROLLER, TRANSFER, 1, FE2-0170-010</t>
  </si>
  <si>
    <t>Ремень переноса изображения, Xerox, 607K21651 / 607K21650 / 607K21652 / 064K02536 / 607K08607, Для Xerox AltaLink C8130\C8135\C8145\55\C8170</t>
  </si>
  <si>
    <t>Направляющая ADF с тормозной площадкой, Xerox, 054K54871 / 054K54872, Для Xerox VersaLink C7020/C7025/C7030, B7025/B7030/B7035</t>
  </si>
  <si>
    <t>TL-SG1016DE</t>
  </si>
  <si>
    <t>Коммутатор, TP-Link, TL-SG1016DE, 19-дюймовый стоечный, 16 портов 10/100/1000M RJ45, Настраиваемый(Easy Smart), Корпус металл, 1U</t>
  </si>
  <si>
    <t>TL-SG1008P</t>
  </si>
  <si>
    <t>Коммутатор TP-Link TL-SG1008P</t>
  </si>
  <si>
    <t>FC111A-20</t>
  </si>
  <si>
    <t>Медиаконвертер TP-Link FC111A-20</t>
  </si>
  <si>
    <t>Медиаконвертер, TP-Link, FC111A-20, WDM, с 1 портом 10/100Base-TX и 1 портом 100Base-FX с разъемом SC (ТХ: 1550 нм. RX: 1310 нм) для одномодового оптического кабеля (до 20 км)</t>
  </si>
  <si>
    <t>TL-WR850N</t>
  </si>
  <si>
    <t>Маршрутизатор TP-Link TL-WR850N</t>
  </si>
  <si>
    <t>Маршрутизатор, TP-Link, TL-WR850N, Беспроводной маршрутизатор серии N, 300М, 1 WAN порт 10/100М + 4 LAN порта 10/100М</t>
  </si>
  <si>
    <t>FJ1-120H</t>
  </si>
  <si>
    <t>Экран Deluxe FJ1-120H (pvc светоотражающий) 265x 149</t>
  </si>
  <si>
    <t>Экран светоотражающий, Deluxe, FJ1-120H, в узкой раме, настенный, рабочая поверхность 265х 149, 120"16:9, чёрный</t>
  </si>
  <si>
    <t>FJ1-120H 4K</t>
  </si>
  <si>
    <t>Экран Deluxe FJ1-120H (4K silver) 265x 149</t>
  </si>
  <si>
    <t>Экран, Deluxe, FJ1-120H 4K, в узкой раме, 4K silver screen, настенный, рабочая поверхность 265х 149, 120"16:9, чёрный</t>
  </si>
  <si>
    <t>FJ2-TT120H 4K</t>
  </si>
  <si>
    <t>Экран моторизированный Deluxe FJ2-TT120H 4K 265х 149</t>
  </si>
  <si>
    <t>Экран моторизированный, Deluxe, FJ2-TT120H 4K, 4K silver screen, потолочный, с пультом Д/У, рабочая поверхность 265х 149, 120"16:9, чёрный</t>
  </si>
  <si>
    <t>5593C003AA</t>
  </si>
  <si>
    <t>Финишер степлер Canon STAPLE FINISHER-AG1 (5593C003AA)</t>
  </si>
  <si>
    <t>Финишер степлер, Canon, STAPLE FINISHER-AG1, (5593C003AA), сшивания до 65 листов на 3 выходных лотка, экосшивание, SRA3</t>
  </si>
  <si>
    <t>4049V259</t>
  </si>
  <si>
    <t>Широкоформатный Сканер Canon SCANNER Z36-TOUCHSCREEN FOR TX</t>
  </si>
  <si>
    <t>Широкоформатный Сканер, Canon, SCANNER Z36-TOUCHSCREEN, для Canon TX, 4049V259</t>
  </si>
  <si>
    <t>Q400RR</t>
  </si>
  <si>
    <t>КТ-307</t>
  </si>
  <si>
    <t>Хлебопечь Kitfort КТ-307</t>
  </si>
  <si>
    <t>Хлебопечь, Kitfort, КТ-307, 14 программ, Кнопочное управление, Объем формы для выпечки 2.5л, Вес выпечки 700/900 г, Отложенный старт 13 ч, Длина шнура 1.1м, Мощность 550 Вт, Белый</t>
  </si>
  <si>
    <t>EZ9R34225</t>
  </si>
  <si>
    <t>Выключатель дифференциального тока SE EASY9 2P 25А 30мА</t>
  </si>
  <si>
    <t>Выключатель дифференциального тока, SE, EZ9R34225, 2P 25А 30мА АС</t>
  </si>
  <si>
    <t>A-1120</t>
  </si>
  <si>
    <t>Кожаный рюкзак, Deluxe, Urban A-1120, 30,11 литров, чёрный</t>
  </si>
  <si>
    <t>A-1123</t>
  </si>
  <si>
    <t>Кожаный рюкзак, Deluxe, Emerald Path A-1123, 16,38 листров, чёрный</t>
  </si>
  <si>
    <t>P210S256G25</t>
  </si>
  <si>
    <t>Твердотельный накопитель SSD Patriot P210 256GB SATA</t>
  </si>
  <si>
    <t>Твердотельный накопитель SSD, Patriot, P210 P210S256G25, 256 GB, SATA, 500/400 Мб/с</t>
  </si>
  <si>
    <t>ZDB080-01</t>
  </si>
  <si>
    <t>Коврик для компьютерной мыши Varmilo Picasso Great Artist XL ZDB080-01</t>
  </si>
  <si>
    <t>Коврик для компьютерной мыши, Varmilo, Picasso, Great Artist, ZDB080-01, 900х400х3 мм, Каучук, Ткань, Разноцветный</t>
  </si>
  <si>
    <t>ZDB079-01</t>
  </si>
  <si>
    <t>Коврик для компьютерной мыши Varmilo Picasso Blue Period XL ZDB079-01</t>
  </si>
  <si>
    <t>Коврик для компьютерной мыши, Varmilo, Picasso, Blue Period, ZDB079-01, 900х400х3 мм, Каучук, Ткань, Разноцветный</t>
  </si>
  <si>
    <t>Наушники, Redmi, Buds 6 Play, BHR8775GL/M2420E1, 57 mAh(наушники), 600 mAh(зарядный кейс), Время работы с одного заряда около 7,5 часов, Время работы с зарядным боксом 36 часов, 29,5*21,4*23,5мм (размер наушников), Зарядный порт Type-C, Время зарядки около 2 часов, Bluetooth 5.4, Вес 5,4 гр (наушники), 42гр (кейс и наушники), 61*50*24,6мм (зарядный кейс), Дальность беспроводного соединения 10м, Розовый</t>
  </si>
  <si>
    <t>Наушники, Redmi, Buds 6 Play, BHR9283GL/M2420E1, 57 mAh(наушники), 600 mAh(зарядный кейс), Время работы с одного заряда около 7,5 часов, Время работы с зарядным боксом 36 часов, 29,5*21,4*23,5мм (размер наушников), Зарядный порт Type-C, Время зарядки около 2 часов, Bluetooth 5.4, Вес 5,4 гр (наушники), 42гр (кейс и наушники), 61*50*24,6мм (зарядный кейс), Дальность беспроводного соединения 10м, Голубой</t>
  </si>
  <si>
    <t>Наушники, Redmi, Buds 6 Lite Black, BHR8653GL/M2349E1, 45 mAh (Наушники), 480 mAh (зарядный кейс), Время работы 7 ч (активное шумоподавление откл.), 38 ч (активное шумоподавление откл.), 37*21,4*23,45 мм (наушники), 57*55,95,26,85 мм (зарядный кейс), Type-C, Время зарядки 2 ч, Bluetooth 5.3, Вес 4,2гр (наушники), 38,5 гр (общий), 57*55,95*26,85мм (кейс), Дальность беспроводного соединения 10м, Черный</t>
  </si>
  <si>
    <t>SG2016P</t>
  </si>
  <si>
    <t>Коммутатор TP-Link SG2016P</t>
  </si>
  <si>
    <t>Коммутатор, TP-Link, SG2016P, Управляемый L2, JetStream, 16 портов RJ45 10/100/1000 Мбит/с, порты 1-8 802.3af/at 120W</t>
  </si>
  <si>
    <t>Грозозащита порта Ethernet MikroTik GESP (8000 В)</t>
  </si>
  <si>
    <t>Грозозащита порта Ethernet, MikroTik, GESP, Скорость 10//100/1000M, 8KV</t>
  </si>
  <si>
    <t>HT802</t>
  </si>
  <si>
    <t>Телефонный адаптер Grandstream HT802</t>
  </si>
  <si>
    <t>Телефонный адаптер, Grandstream, HT802, 2xFXS, 1xLAN 10/100M, 3-х сторонняя конференц-связь, 2 SIP- профиля</t>
  </si>
  <si>
    <t>HT814</t>
  </si>
  <si>
    <t>Телефонный адаптер Grandstream HT814</t>
  </si>
  <si>
    <t>Телефонный адаптер, Grandstream, HT814, 4xFXS, 1xLAN 10/100/1000M, 1xWAN 10/100/1000M, 3-х сторонняя конференц-связь, 2 SIP- профиля</t>
  </si>
  <si>
    <t>HT818</t>
  </si>
  <si>
    <t>Телефонный адаптер Grandstream HT818</t>
  </si>
  <si>
    <t>Телефонный адаптер, Grandstream, HT818, 8xFXS, 1xLAN 10/100/1000M, 1xWAN 10/100/1000M, 3-х сторонняя конференц-связь, 2 SIP- профиля</t>
  </si>
  <si>
    <t>GMD1208</t>
  </si>
  <si>
    <t>Спикерфон Grandstream GMD1208</t>
  </si>
  <si>
    <t>Спикерфон, Grandstream, GMD1208, 8 всенаправленных микрофонов, Зона захвата до 5 метров,ANS, AGC/DRC, Технология экранирования от помех,Bluetooth 2.1+EDR</t>
  </si>
  <si>
    <t>HT841</t>
  </si>
  <si>
    <t>Аналоговый FXO-шлюз Grandstream HT841</t>
  </si>
  <si>
    <t>UCM6308A</t>
  </si>
  <si>
    <t>IP-АТС Grandstream UCM6308A</t>
  </si>
  <si>
    <t>IP-АТС, Grandstream, UCM6308A, 8 RJ11 FXS, 8 RJ11 FXO, 2x GbE PoE LAN/WAN, 1 порт горячего резервирования, 1500 пользователей SIP, 200 одновременных вызовов, UCM RC, блок питания 12 В/2 А</t>
  </si>
  <si>
    <t>Лоток перфорированный DKC 35250 50х50 L2000</t>
  </si>
  <si>
    <t>Лоток перфорированный, DKC, 35250, 50х50, L2000</t>
  </si>
  <si>
    <t>Лоток перфорированный DKC 35252 100х50 L2000</t>
  </si>
  <si>
    <t>Лоток перфорированный, DKC, 35252, 100х50, L2000</t>
  </si>
  <si>
    <t>Лоток перфорированный DKC 35253 150х50 L2000</t>
  </si>
  <si>
    <t>Лоток перфорированный, DKC, 35253, 150х50, L2000</t>
  </si>
  <si>
    <t>Лоток перфорированный DKC 35254 200х50 L2000</t>
  </si>
  <si>
    <t>Лоток перфорированный, DKC, 35254, 200х50, L2000</t>
  </si>
  <si>
    <t>Лоток перфорированный DKC 35255 300х50 L2000</t>
  </si>
  <si>
    <t>Лоток перфорированный, DKC, 35255, 300х50, L2000</t>
  </si>
  <si>
    <t>Лоток перфорированный DKC 35256 400х50 L2000</t>
  </si>
  <si>
    <t>Лоток перфорированный, DKC, 35256, 400х50, L2000</t>
  </si>
  <si>
    <t>Лоток перфорированный DKC 35257 500х50 L2000</t>
  </si>
  <si>
    <t>Лоток перфорированный, DKC, 35257, 500х50, L2000</t>
  </si>
  <si>
    <t>Лоток перфорированный DKC 35258 600х50 L2000</t>
  </si>
  <si>
    <t>Лоток перфорированный, DKC, 35258, 600х50, L2000</t>
  </si>
  <si>
    <t>Лоток перфорированный DKC 35263 150х50 L3000</t>
  </si>
  <si>
    <t>Лоток перфорированный, DKC, 35263, 150х50, L3000</t>
  </si>
  <si>
    <t>Лоток перфорированный DKC 35266 400х50 L3000</t>
  </si>
  <si>
    <t>Лоток перфорированный, DKC, 35266, 400х50, L3000</t>
  </si>
  <si>
    <t>Лоток перфорированный DKC 35267 500х50 L3000</t>
  </si>
  <si>
    <t>Лоток перфорированный, DKC, 35267, 500х50, L3000</t>
  </si>
  <si>
    <t>Лоток перфорированный DKC 35268 600х50 L3000</t>
  </si>
  <si>
    <t>Лоток перфорированный, DKC, 35268, 600х50, L3000</t>
  </si>
  <si>
    <t>Лоток перфорированный DKC 35311 80х80 L2000</t>
  </si>
  <si>
    <t>Лоток перфорированный, DKC, 35311, 80х80, L2000</t>
  </si>
  <si>
    <t>Лоток перфорированный DKC 35312 100х80 L2000</t>
  </si>
  <si>
    <t>Лоток перфорированный, DKC, 35312, 100х80, L2000</t>
  </si>
  <si>
    <t>Лоток перфорированный DKC 35313 150х80 L2000</t>
  </si>
  <si>
    <t>Лоток перфорированный, DKC, 35313, 150х80, L2000</t>
  </si>
  <si>
    <t>Лоток перфорированный DKC 35314 200х80 L2000</t>
  </si>
  <si>
    <t>Лоток перфорированный, DKC, 35314, 200х80, L2000</t>
  </si>
  <si>
    <t>Лоток перфорированный DKC 35315 300х80 L2000</t>
  </si>
  <si>
    <t>Лоток перфорированный, DKC, 35315, 300х80, L2000</t>
  </si>
  <si>
    <t>Лоток перфорированный DKC 35316 400х80 L2000</t>
  </si>
  <si>
    <t>Лоток перфорированный, DKC, 35316, 400х80, L2000</t>
  </si>
  <si>
    <t>Лоток перфорированный DKC 35317 500х80 L2000</t>
  </si>
  <si>
    <t>Лоток перфорированный, DKC, 35317, 500х80, L2000</t>
  </si>
  <si>
    <t>Лоток перфорированный DKC 35318 600х80 L2000</t>
  </si>
  <si>
    <t>Лоток перфорированный, DKC, 35318, 600х80, L2000</t>
  </si>
  <si>
    <t>Лоток перфорированный DKC 35301 80х80 L3000</t>
  </si>
  <si>
    <t>Лоток перфорированный, DKC, 35301, 80х80, L3000</t>
  </si>
  <si>
    <t>Лоток перфорированный DKC 35302 100х80 L3000</t>
  </si>
  <si>
    <t>Лоток перфорированный, DKC, 35302, 100х80, L3000</t>
  </si>
  <si>
    <t>Лоток перфорированный DKC 35303 150х80 L3000</t>
  </si>
  <si>
    <t>Лоток перфорированный, DKC, 35303, 150х80, L3000</t>
  </si>
  <si>
    <t>Лоток перфорированный DKC 35304 200х80 L3000</t>
  </si>
  <si>
    <t>Лоток перфорированный, DKC, 35304, 200х80, L3000</t>
  </si>
  <si>
    <t>Лоток перфорированный DKC 35305 300х80 L3000</t>
  </si>
  <si>
    <t>Лоток перфорированный, DKC, 35305, 300х80, L3000</t>
  </si>
  <si>
    <t>Лоток перфорированный DKC 35306 400х80 L3000</t>
  </si>
  <si>
    <t>Лоток перфорированный, DKC, 35306, 400х80, L3000</t>
  </si>
  <si>
    <t>Лоток перфорированный DKC 35307 500х80 L3000</t>
  </si>
  <si>
    <t>Лоток перфорированный, DKC, 35307, 500х80, L3000</t>
  </si>
  <si>
    <t>Лоток перфорированный DKC 35308 600х80 L3000</t>
  </si>
  <si>
    <t>Лоток перфорированный, DKC, 35308, 600х80, L3000</t>
  </si>
  <si>
    <t>Лоток перфорированный DKC 35331 100х100 L2000</t>
  </si>
  <si>
    <t>Лоток перфорированный, DKC, 35331, 100х100, L2000</t>
  </si>
  <si>
    <t>Лоток перфорированный DKC 35332 150х100 L2000</t>
  </si>
  <si>
    <t>Лоток перфорированный, DKC, 35332, 150х100, L2000</t>
  </si>
  <si>
    <t>Лоток перфорированный DKC 35333 200х100 L2000</t>
  </si>
  <si>
    <t>Лоток перфорированный, DKC, 35333, 200х100, L2000</t>
  </si>
  <si>
    <t>Лоток перфорированный DKC 35334 300х100 L2000</t>
  </si>
  <si>
    <t>Лоток перфорированный, DKC, 35334, 300х100, L2000</t>
  </si>
  <si>
    <t>Лоток перфорированный DKC 35335 400х100 L2000</t>
  </si>
  <si>
    <t>Лоток перфорированный, DKC, 35335, 400х100, L2000</t>
  </si>
  <si>
    <t>Лоток перфорированный DKC 35336 500х100 L2000</t>
  </si>
  <si>
    <t>Лоток перфорированный, DKC, 35336, 500х100, L2000</t>
  </si>
  <si>
    <t>Лоток перфорированный, DKC, 35342, 150х100, L3000</t>
  </si>
  <si>
    <t>Лоток перфорированный, DKC, 35346, 500х100, L3000</t>
  </si>
  <si>
    <t>Лоток перфорированный, DKC, 35347, 600х100, L3000</t>
  </si>
  <si>
    <t>Крышка с заземлением на лоток DKC 35510 осн.50 L2000</t>
  </si>
  <si>
    <t>Крышка с заземлением на лоток, DKC, 35510, осн.50, L2000</t>
  </si>
  <si>
    <t>Крышка с заземлением на лоток DKC 35511 осн.80 L2000</t>
  </si>
  <si>
    <t>Крышка с заземлением на лоток, DKC, 35511, осн.80, L2000</t>
  </si>
  <si>
    <t>Крышка с заземлением на лоток DKC 35512 осн.100 L2000</t>
  </si>
  <si>
    <t>Крышка с заземлением на лоток, DKC, 35512, осн.100, L2000</t>
  </si>
  <si>
    <t>Крышка с заземлением на лоток DKC 35513 осн.150 L2000</t>
  </si>
  <si>
    <t>Крышка с заземлением на лоток, DKC, 35513, осн.150, L2000</t>
  </si>
  <si>
    <t>Крышка с заземлением на лоток DKC 35514 осн.200 L2000</t>
  </si>
  <si>
    <t>Крышка с заземлением на лоток, DKC, 35514, осн.200, L2000</t>
  </si>
  <si>
    <t>Крышка с заземлением на лоток DKC 35515 осн.300 L2000</t>
  </si>
  <si>
    <t>Крышка с заземлением на лоток, DKC, 35515, осн.300, L2000</t>
  </si>
  <si>
    <t>Крышка с заземлением на лоток DKC 35516 осн.400 L2000</t>
  </si>
  <si>
    <t>Крышка с заземлением на лоток, DKC, 35516, осн.400, L2000</t>
  </si>
  <si>
    <t>Крышка с заземлением на лоток DKC 35517 осн.500 L2000</t>
  </si>
  <si>
    <t>Крышка с заземлением на лоток, DKC, 35517, осн.500, L2000</t>
  </si>
  <si>
    <t>Крышка с заземлением на лоток DKC 35518 осн.600 L2000</t>
  </si>
  <si>
    <t>Крышка с заземлением на лоток, DKC, 35518, осн.600, L2000</t>
  </si>
  <si>
    <t>Крышка с заземлением на лоток DKC 35521 осн.80 L3000</t>
  </si>
  <si>
    <t>Крышка с заземлением на лоток, DKC, 35521, осн.80, L3000</t>
  </si>
  <si>
    <t>Крышка с заземлением на лоток DKC 35523 осн.150 L3000</t>
  </si>
  <si>
    <t>Крышка с заземлением на лоток, DKC, 35523, осн.150, L3000</t>
  </si>
  <si>
    <t>Крышка с заземлением на лоток, DKC, 35527, осн.500, L3000</t>
  </si>
  <si>
    <t>Крышка с заземлением на лоток, DKC, 35528, осн.600, L3000</t>
  </si>
  <si>
    <t>Перегородка SEP DKC 36470 L2000 Н50</t>
  </si>
  <si>
    <t>Перегородка SEP DKC 36490 L2000 Н80</t>
  </si>
  <si>
    <t>Перегородка SEP DKC 36500 L3000 Н80</t>
  </si>
  <si>
    <t>Заглушка цельная ТС DKC 50х50</t>
  </si>
  <si>
    <t>Заглушка цельная ТС, DKC, 37240, 50х50</t>
  </si>
  <si>
    <t>Заглушка цельная ТС DKC 100х50</t>
  </si>
  <si>
    <t>Заглушка цельная ТС, DKC, 30193, 100х50</t>
  </si>
  <si>
    <t>Заглушка цельная ТС DKC 150х50</t>
  </si>
  <si>
    <t>Заглушка цельная ТС, DKC, 30194, 150х50</t>
  </si>
  <si>
    <t>Заглушка цельная ТС DKC 200х50</t>
  </si>
  <si>
    <t>Заглушка цельная ТС, DKC, 30195, 200х50</t>
  </si>
  <si>
    <t>Заглушка цельная ТС DKC 300х50</t>
  </si>
  <si>
    <t>Заглушка цельная ТС, DKC, 30196, 300х50</t>
  </si>
  <si>
    <t>Заглушка цельная ТС DKC 400х50</t>
  </si>
  <si>
    <t>Заглушка цельная ТС, DKC, 30197, 400х50</t>
  </si>
  <si>
    <t>Заглушка цельная ТС DKC 500х50</t>
  </si>
  <si>
    <t>Заглушка цельная ТС, DKC, 30198, 500х50</t>
  </si>
  <si>
    <t>Заглушка цельная ТС DKC 600х50</t>
  </si>
  <si>
    <t>Заглушка цельная ТС, DKC, 37268, 600х50</t>
  </si>
  <si>
    <t>Заглушка цельная ТС DKC 80х80</t>
  </si>
  <si>
    <t>Заглушка цельная ТС, DKC, 37261, 80х80</t>
  </si>
  <si>
    <t>Заглушка цельная ТС DKC 100х80</t>
  </si>
  <si>
    <t>Заглушка цельная ТС, DKC, 37262, 100х80</t>
  </si>
  <si>
    <t>Заглушка цельная ТС DKC 150х80</t>
  </si>
  <si>
    <t>Заглушка цельная ТС, DKC, 37263, 150х80</t>
  </si>
  <si>
    <t>Заглушка цельная ТС DKC 200х80</t>
  </si>
  <si>
    <t>Заглушка цельная ТС, DKC, 37264, 200х80</t>
  </si>
  <si>
    <t>Заглушка цельная ТС DKC 300х80</t>
  </si>
  <si>
    <t>Заглушка цельная ТС, DKC, 37265, 300х80</t>
  </si>
  <si>
    <t>Заглушка цельная ТС DKC 400х80</t>
  </si>
  <si>
    <t>Заглушка цельная ТС, DKC, 37266, 400х80</t>
  </si>
  <si>
    <t>Заглушка цельная ТС DKC 500х80</t>
  </si>
  <si>
    <t>Заглушка цельная ТС, DKC, 37267, 500х80</t>
  </si>
  <si>
    <t>Заглушка цельная ТС DKC 600х80</t>
  </si>
  <si>
    <t>Заглушка цельная ТС, DKC, 37269, 600х80</t>
  </si>
  <si>
    <t>Ответвитель DL, DKC, 36233K, 50х50, в комплекте с крепежными элементами и соединительными пластинами</t>
  </si>
  <si>
    <t>Ответвитель DL, DKC, 36235K, 100х50, в комплекте с крепежными элементами и соединительными пластинами</t>
  </si>
  <si>
    <t>Ответвитель DL, DKC, 36237K, 200х50, в комплекте с крепежными элементами и соединительными пластинами</t>
  </si>
  <si>
    <t>Крышка на ответвитель DL осн.100 DKC 38363K</t>
  </si>
  <si>
    <t>Крышка на ответвитель DL осн.100, DKC, 38363K, в комплекте с метизами и пластинами PTCE</t>
  </si>
  <si>
    <t>38364K</t>
  </si>
  <si>
    <t>Крышка на ответвитель DL осн.150 DKC 38364K</t>
  </si>
  <si>
    <t>Крышка на ответвитель DL осн.150, DKC, 38364K, в комплекте с метизами и пластинами PTCE</t>
  </si>
  <si>
    <t>38367K</t>
  </si>
  <si>
    <t>Крышка на ответвитель DL осн.400 DKC 38367K</t>
  </si>
  <si>
    <t>Крышка на ответвитель DL осн.400, DKC, 38367K, в комплекте с метизами и пластинами PTCE</t>
  </si>
  <si>
    <t>38368K</t>
  </si>
  <si>
    <t>Крышка на ответвитель DL осн.500 DKC 38368K</t>
  </si>
  <si>
    <t>Крышка на ответвитель DL осн.500, DKC, 38368K, в комплекте с метизами и пластинами PTCE</t>
  </si>
  <si>
    <t>38369K</t>
  </si>
  <si>
    <t>Крышка на ответвитель DL осн.600 DKC 38369K</t>
  </si>
  <si>
    <t>Крышка на ответвитель DL осн.600, DKC, 38369K, в комплекте с метизами и пластинами PTCE</t>
  </si>
  <si>
    <t>38362K</t>
  </si>
  <si>
    <t>Крышка на ответвитель DL осн.80 DKC 38362K</t>
  </si>
  <si>
    <t>Крышка на ответвитель DL осн.80, DKC, 38362K, в комплекте с метизами и пластинами PTCE</t>
  </si>
  <si>
    <t>36236K</t>
  </si>
  <si>
    <t>Ответвитель DL, DKC, 36236K, 150х50, в комплекте с крепежными элементами и соединительными пластинами</t>
  </si>
  <si>
    <t>36239K</t>
  </si>
  <si>
    <t>Ответвитель DL, DKC, 36239K, 400х50, в комплекте с крепежными элементами и соединительными пластинами</t>
  </si>
  <si>
    <t>36240K</t>
  </si>
  <si>
    <t>Ответвитель DL, DKC, 36240K, 500х50, в комплекте с крепежными элементами и соединительными пластинами</t>
  </si>
  <si>
    <t>36241K</t>
  </si>
  <si>
    <t>Ответвитель DL, DKC, 36241K, 600х50, в комплекте с крепежными элементами и соединительными пластинами</t>
  </si>
  <si>
    <t>36249K</t>
  </si>
  <si>
    <t>Ответвитель DL, DKC, 36249K, 80х80, в комплекте с крепежными элементами и соединительными пластинами</t>
  </si>
  <si>
    <t>36250K</t>
  </si>
  <si>
    <t>Ответвитель DL, DKC, 36250K, 100х80, в комплекте с крепежными элементами и соединительными пластинами</t>
  </si>
  <si>
    <t>36251K</t>
  </si>
  <si>
    <t>Ответвитель DL, DKC, 36251K, 150х80, в комплекте с крепежными элементами и соединительными пластинами</t>
  </si>
  <si>
    <t>36252K</t>
  </si>
  <si>
    <t>Ответвитель DL, DKC, 36252K, 200х80, в комплекте с крепежными элементами и соединительными пластинами</t>
  </si>
  <si>
    <t>36253K</t>
  </si>
  <si>
    <t>Ответвитель DL, DKC, 36253K, 300х80, в комплекте с крепежными элементами и соединительными пластинами</t>
  </si>
  <si>
    <t>36254K</t>
  </si>
  <si>
    <t>Ответвитель DL, DKC, 36254K, 400х80, в комплекте с крепежными элементами и соединительными пластинами</t>
  </si>
  <si>
    <t>36255K</t>
  </si>
  <si>
    <t>Ответвитель DL, DKC, 36255K, 500х80, в комплекте с крепежными элементами и соединительными пластинами</t>
  </si>
  <si>
    <t>36256K</t>
  </si>
  <si>
    <t>Ответвитель DL, DKC, 36256K, 600х80, в комплекте с крепежными элементами и соединительными пластинами</t>
  </si>
  <si>
    <t>36263K</t>
  </si>
  <si>
    <t>Ответвитель DL, DKC, 36263K, 100х100, в комплекте с крепежными элементами и соединительными пластинами</t>
  </si>
  <si>
    <t>36264K</t>
  </si>
  <si>
    <t>Ответвитель DL, DKC, 36264K, 150х100, в комплекте с крепежными элементами и соединительными пластинами</t>
  </si>
  <si>
    <t>36265K</t>
  </si>
  <si>
    <t>Ответвитель DL, DKC, 36265K, 200х100, в комплекте с крепежными элементами и соединительными пластинами</t>
  </si>
  <si>
    <t>36266K</t>
  </si>
  <si>
    <t>Ответвитель DL, DKC, 36266K, 300х100, в комплекте с крепежными элементами и соединительными пластинами</t>
  </si>
  <si>
    <t>36267K</t>
  </si>
  <si>
    <t>Ответвитель DL, DKC, 36267K, 400х100, в комплекте с крепежными элементами и соединительными пластинами</t>
  </si>
  <si>
    <t>36268K</t>
  </si>
  <si>
    <t>Ответвитель DL, DKC, 36268K, 500х100, в комплекте с крепежными элементами и соединительными пластинами</t>
  </si>
  <si>
    <t>36269K</t>
  </si>
  <si>
    <t>Ответвитель DL, DKC, 36269K, 600х100, в комплекте с крепежными элементами и соединительными пластинами</t>
  </si>
  <si>
    <t>30014K</t>
  </si>
  <si>
    <t>Пластина крепежная DKC 30014K GSV H80 (4 шт.) в комплекте с метизами, необходимыми для монтажа</t>
  </si>
  <si>
    <t>Пластина крепежная, DKC, 30014K, GSV H80 (4 шт.) в комплекте с метизами, необходимыми для монтажа</t>
  </si>
  <si>
    <t>30015K</t>
  </si>
  <si>
    <t>Пластина крепежная DKC 30015K GSV H100 (4 шт.) в комплекте с метизами, необходимыми для монтажа</t>
  </si>
  <si>
    <t>Пластина крепежная, DKC, 30015K, GSV H100 (4 шт.) в комплекте с метизами, необходимыми для монтажа</t>
  </si>
  <si>
    <t>37303R</t>
  </si>
  <si>
    <t>Пластина соединительная GTO DKC 37303R H80</t>
  </si>
  <si>
    <t>Пластина соединительная GTO, DKC, 37303R, H80</t>
  </si>
  <si>
    <t>37305R</t>
  </si>
  <si>
    <t>Пластина соединительная GTO DKC 37305R H100</t>
  </si>
  <si>
    <t>Пластина соединительная GTO, DKC, 37305R, H100</t>
  </si>
  <si>
    <t>LG5000</t>
  </si>
  <si>
    <t>Соединитель усиленный горизонтальный GTO 50L DKC</t>
  </si>
  <si>
    <t>Соединитель усиленный горизонтальный GTO 50L, DKC, LG5000</t>
  </si>
  <si>
    <t>LG8000</t>
  </si>
  <si>
    <t>Соединитель усиленный горизонтальный GTO 80L DKC</t>
  </si>
  <si>
    <t>Соединитель усиленный горизонтальный GTO 80L, DKC, LG8000</t>
  </si>
  <si>
    <t>LR1200</t>
  </si>
  <si>
    <t>Упрощенная редукция DKC 200х100</t>
  </si>
  <si>
    <t>Упрощенная редукция 200х100, DKC, LR1200</t>
  </si>
  <si>
    <t>CM350003</t>
  </si>
  <si>
    <t>Крепежный комплект №3 DKC CM350003 для монтажа пров.лотка</t>
  </si>
  <si>
    <t>Крепежный комплект №3, DKC, CM350003, для монтажа пров.лотка</t>
  </si>
  <si>
    <t>CM430850</t>
  </si>
  <si>
    <t>Стандартный анкер с болтом М8х60 DKC CM430850</t>
  </si>
  <si>
    <t>Стандартный анкер с болтом М8х60, DKC, CM430850</t>
  </si>
  <si>
    <t>CM200801</t>
  </si>
  <si>
    <t>Шпилька М8х1000 DKC CM200801</t>
  </si>
  <si>
    <t>Шпилька М8х1000, DKC, CM200801</t>
  </si>
  <si>
    <t>Базовая лицензия двери для DSS Pro Dahua DSS8PRDB</t>
  </si>
  <si>
    <t>Базовая лицензия двери для DSS Pro, Dahua, DSS8PRDB, 16 дверей</t>
  </si>
  <si>
    <t>0155B010AA</t>
  </si>
  <si>
    <t>Бинокль Canon 10x42L IS WP</t>
  </si>
  <si>
    <t>Бинокль, Canon, 10x42L IS WP, 0155B010AA</t>
  </si>
  <si>
    <t>4624A014BA</t>
  </si>
  <si>
    <t>Бинокль Canon 18X50 IS</t>
  </si>
  <si>
    <t>Бинокль, Canon, 18X50 IS, 4624A014BA</t>
  </si>
  <si>
    <t>LED-G45-7W-E14-6K</t>
  </si>
  <si>
    <t>Эл. лампа светодиодная Ergolux G45/6500K/E14/7Вт, Дневной</t>
  </si>
  <si>
    <t>Эл. лампа светодиодная, Ergolux, LED-G45-7W-E14-6K, Шар, Мощность 7Вт, Тип колбы G45, Цвет. температура 6500К, Цоколь E14, Дневной</t>
  </si>
  <si>
    <t>LED-G45-7W-E14-4K</t>
  </si>
  <si>
    <t>Эл. лампа светодиодная Ergolux G45/4500К/E14/7Вт, Холодный</t>
  </si>
  <si>
    <t>Эл. лампа светодиодная, Ergolux, LED-G45-7W-E14-4K, Шар, Мощность 7Вт, Тип колбы G45, Цвет. температура 4500К, Цоколь E14, Холодный</t>
  </si>
  <si>
    <t>A9D31610</t>
  </si>
  <si>
    <t>Дифференциальный автоматический выключатель SE A9D31610 Acti9 1P+N 10 А C 30 мА тип AC 6 кА</t>
  </si>
  <si>
    <t>Дифференциальный автоматический выключатель, SE, A9D31610, Acti9 1P+N 10 А C 30 мА тип AC 6 кА</t>
  </si>
  <si>
    <t xml:space="preserve">A9D31616 </t>
  </si>
  <si>
    <t>Дифференциальный автоматический выключатель SE A9D31616 Acti9 1P+N 16 А C 30 мА тип AC 6 кА</t>
  </si>
  <si>
    <t>Дифференциальный автоматический выключатель, SE, A9D31616, Acti9 1P+N 16 А C 30 мА тип AC 6 кА</t>
  </si>
  <si>
    <t>A9D31625</t>
  </si>
  <si>
    <t>Дифференциальный автоматический выключатель SE A9D31625 Acti9 1P+N 25 А C 30 мА тип AC 6 кА</t>
  </si>
  <si>
    <t>Дифференциальный автоматический выключатель, SE, A9D31625, Acti9 1P+N 25 А C 30 мА тип AC 6 кА</t>
  </si>
  <si>
    <t xml:space="preserve">106R03535 </t>
  </si>
  <si>
    <t>W2030X</t>
  </si>
  <si>
    <t>W2031X</t>
  </si>
  <si>
    <t>W2032X</t>
  </si>
  <si>
    <t>W2071A</t>
  </si>
  <si>
    <t>i5-12600KF</t>
  </si>
  <si>
    <t>Процессор (CPU) Intel Core i5 Processor 12600KF 1700</t>
  </si>
  <si>
    <t>Процессор, Intel, i5-12600KF LGA1700, оем, 20M, 2.80/3.70 GHz, 10(4+6)/16 Core Alder Lake, 125 (150) Вт, без встроенного видео</t>
  </si>
  <si>
    <t>Монитор Xiaomi Monitor A24i EU</t>
  </si>
  <si>
    <t>CCR2216-1G-12XS-2XQ</t>
  </si>
  <si>
    <t>Сетевой маршрутизатор MikroTik CCR2216-1G-12XS-2XQ</t>
  </si>
  <si>
    <t>Сетевой маршрутизатор, MikroTik, CCR2216-1G-12XS-2XQ, 1 порт 10/100/1000T Rj45, 12 портов 25G SFP28, 2 порта 100G QSFP28, RouterOS, -20°C to 60°C, стоечный</t>
  </si>
  <si>
    <t>Крепление MikroTik quickMOUNT Extra</t>
  </si>
  <si>
    <t>Крепление, MikroTik, quickMOUNT Extra,</t>
  </si>
  <si>
    <t>032777</t>
  </si>
  <si>
    <t>Кабель сетевой Legrand Cat.7 S/FTP LSZH</t>
  </si>
  <si>
    <t>Кабель сетевой, Legrand, 032777, Cat.7, S/FTP, 4x2x1/0.56мм, LSZH, 500 м/б (Экранированный)</t>
  </si>
  <si>
    <t>Заглушка цельная ТС DKC 100х100</t>
  </si>
  <si>
    <t>Заглушка цельная ТС, DKC, 30265, 100х100</t>
  </si>
  <si>
    <t>Заглушка цельная ТС DKC 150х100</t>
  </si>
  <si>
    <t>Заглушка цельная ТС, DKC, 30266, 150х100</t>
  </si>
  <si>
    <t>Заглушка цельная ТС DKC 200х100</t>
  </si>
  <si>
    <t>Заглушка цельная ТС, DKC, 30267, 200х100</t>
  </si>
  <si>
    <t>Заглушка цельная ТС DKC 300х100</t>
  </si>
  <si>
    <t>Заглушка цельная ТС, DKC, 30268, 300х100</t>
  </si>
  <si>
    <t>Заглушка цельная ТС DKC 400х100</t>
  </si>
  <si>
    <t>Заглушка цельная ТС, DKC, 30269, 400х100</t>
  </si>
  <si>
    <t>Заглушка цельная ТС DKC 500х100</t>
  </si>
  <si>
    <t>Заглушка цельная ТС, DKC, 30270, 500х100</t>
  </si>
  <si>
    <t>Заглушка цельная ТС DKC 600х100</t>
  </si>
  <si>
    <t>Заглушка цельная ТС, DKC, 37270, 600х100</t>
  </si>
  <si>
    <t>36060K</t>
  </si>
  <si>
    <t>Угол CPO 45 горизонтальный 45° DKC 50х50 в комплекте</t>
  </si>
  <si>
    <t>Угол CPO 45 горизонтальный 45°, DKC, 36060K, 50х50 в комплекте с крепежными элементами и соединительными пластинами, необходимыми для монтажа</t>
  </si>
  <si>
    <t>36062K</t>
  </si>
  <si>
    <t>Угол CPO 45 горизонтальный 45° DKC 100х50 в комплекте</t>
  </si>
  <si>
    <t>Угол CPO 45 горизонтальный 45°, DKC, 36062K, 100х50 в комплекте с крепежными элементами и соединительными пластинами, необходимыми для монтажа</t>
  </si>
  <si>
    <t>36063K</t>
  </si>
  <si>
    <t>Угол CPO 45 горизонтальный 45° DKC 150х50 в комплекте</t>
  </si>
  <si>
    <t>Угол CPO 45 горизонтальный 45°, DKC, 36063K, 150х50 в комплекте с крепежными элементами и соединительными пластинами, необходимыми для монтажа</t>
  </si>
  <si>
    <t>36064K</t>
  </si>
  <si>
    <t>Угол CPO 45 горизонтальный 45° DKC 200х50 в комплекте</t>
  </si>
  <si>
    <t>Угол CPO 45 горизонтальный 45°, DKC, 36064K, 200х50 в комплекте с крепежными элементами и соединительными пластинами, необходимыми для монтажа</t>
  </si>
  <si>
    <t>36065K</t>
  </si>
  <si>
    <t>Угол CPO 45 горизонтальный 45° DKC 300х50 в комплекте</t>
  </si>
  <si>
    <t>Угол CPO 45 горизонтальный 45°, DKC, 36065K, 300х50 в комплекте с крепежными элементами и соединительными пластинами, необходимыми для монтажа</t>
  </si>
  <si>
    <t>36066K</t>
  </si>
  <si>
    <t>Угол CPO 45 горизонтальный 45° DKC 400х50 в комплекте</t>
  </si>
  <si>
    <t>Угол CPO 45 горизонтальный 45°, DKC, 36066K, 400х50 в комплекте с крепежными элементами и соединительными пластинами, необходимыми для монтажа</t>
  </si>
  <si>
    <t>36067K</t>
  </si>
  <si>
    <t>Угол CPO 45 горизонтальный 45° DKC 500х50 в комплекте</t>
  </si>
  <si>
    <t>Угол CPO 45 горизонтальный 45°, DKC, 36067K, 500х50 в комплекте с крепежными элементами и соединительными пластинами, необходимыми для монтажа</t>
  </si>
  <si>
    <t>36068K</t>
  </si>
  <si>
    <t>Угол CPO 45 горизонтальный 45° DKC 600х50 в комплекте</t>
  </si>
  <si>
    <t>Угол CPO 45 горизонтальный 45°, DKC, 36068K, 600х50 в комплекте с крепежными элементами и соединительными пластинами, необходимыми для монтажа</t>
  </si>
  <si>
    <t>36081K</t>
  </si>
  <si>
    <t>Угол CPO 45 горизонтальный 45° DKC 80х80 в комплекте</t>
  </si>
  <si>
    <t>Угол CPO 45 горизонтальный 45°, DKC, 36081K, 80х80 в комплекте с крепежными элементами и соединительными пластинами, необходимыми для монтажа</t>
  </si>
  <si>
    <t>36082K</t>
  </si>
  <si>
    <t>Угол CPO 45 горизонтальный 45° DKC 100х80 в комплекте</t>
  </si>
  <si>
    <t>Угол CPO 45 горизонтальный 45°, DKC, 36082K, 100х80 в комплекте с крепежными элементами и соединительными пластинами, необходимыми для монтажа</t>
  </si>
  <si>
    <t>36083K</t>
  </si>
  <si>
    <t>Угол CPO 45 горизонтальный 45° DKC 150х80 в комплекте</t>
  </si>
  <si>
    <t>Угол CPO 45 горизонтальный 45°, DKC, 36083K, 150х80 в комплекте с крепежными элементами и соединительными пластинами, необходимыми для монтажа</t>
  </si>
  <si>
    <t>36084K</t>
  </si>
  <si>
    <t>Угол CPO 45 горизонтальный 45° DKC 200х80 в комплекте</t>
  </si>
  <si>
    <t>Угол CPO 45 горизонтальный 45°, DKC, 36084K, 200х80 в комплекте с крепежными элементами и соединительными пластинами, необходимыми для монтажа</t>
  </si>
  <si>
    <t>36085K</t>
  </si>
  <si>
    <t>Угол CPO 45 горизонтальный 45° DKC 300х80 в комплекте</t>
  </si>
  <si>
    <t>Угол CPO 45 горизонтальный 45°, DKC, 36085K, 300х80 в комплекте с крепежными элементами и соединительными пластинами, необходимыми для монтажа</t>
  </si>
  <si>
    <t>36086K</t>
  </si>
  <si>
    <t>Угол CPO 45 горизонтальный 45° DKC 400х80 в комплекте</t>
  </si>
  <si>
    <t>Угол CPO 45 горизонтальный 45°, DKC, 36086K, 400х80 в комплекте с крепежными элементами и соединительными пластинами, необходимыми для монтажа</t>
  </si>
  <si>
    <t>36087K</t>
  </si>
  <si>
    <t>Угол CPO 45 горизонтальный 45° DKC 500х80 в комплекте</t>
  </si>
  <si>
    <t>Угол CPO 45 горизонтальный 45°, DKC, 36087K, 500х80 в комплекте с крепежными элементами и соединительными пластинами, необходимыми для монтажа</t>
  </si>
  <si>
    <t>36088K</t>
  </si>
  <si>
    <t>Угол CPO 45 горизонтальный 45° DKC 600х80 в комплекте</t>
  </si>
  <si>
    <t>Угол CPO 45 горизонтальный 45°, DKC, 36088K, 600х80 в комплекте с крепежными элементами и соединительными пластинами, необходимыми для монтажа</t>
  </si>
  <si>
    <t>36101K</t>
  </si>
  <si>
    <t>Угол CPO 45 горизонтальный 45° DKC 100х100 в комплекте</t>
  </si>
  <si>
    <t>Угол CPO 45 горизонтальный 45°, DKC, 36101K, 100х100 в комплекте с крепежными элементами и соединительными пластинами, необходимыми для монтажа</t>
  </si>
  <si>
    <t>36102K</t>
  </si>
  <si>
    <t>Угол CPO 45 горизонтальный 45° DKC 150х100 в комплекте</t>
  </si>
  <si>
    <t>Угол CPO 45 горизонтальный 45°, DKC, 36102K, 150х100 в комплекте с крепежными элементами и соединительными пластинами, необходимыми для монтажа</t>
  </si>
  <si>
    <t>36103K</t>
  </si>
  <si>
    <t>Угол CPO 45 горизонтальный 45° DKC 200х100 в комплекте</t>
  </si>
  <si>
    <t>Угол CPO 45 горизонтальный 45°, DKC, 36103K, 200х100 в комплекте с крепежными элементами и соединительными пластинами, необходимыми для монтажа</t>
  </si>
  <si>
    <t>36104K</t>
  </si>
  <si>
    <t>Угол CPO 45 горизонтальный 45° DKC 300х100 в комплекте</t>
  </si>
  <si>
    <t>Угол CPO 45 горизонтальный 45°, DKC, 36104K, 300х100 в комплекте с крепежными элементами и соединительными пластинами, необходимыми для монтажа</t>
  </si>
  <si>
    <t>36105K</t>
  </si>
  <si>
    <t>Угол CPO 45 горизонтальный 45° DKC 400х100 в комплекте</t>
  </si>
  <si>
    <t>Угол CPO 45 горизонтальный 45°, DKC, 36105K, 400х100 в комплекте с крепежными элементами и соединительными пластинами, необходимыми для монтажа</t>
  </si>
  <si>
    <t>36106K</t>
  </si>
  <si>
    <t>Угол CPO 45 горизонтальный 45° DKC 500х100 в комплекте</t>
  </si>
  <si>
    <t>Угол CPO 45 горизонтальный 45°, DKC, 36106K, 500х100 в комплекте с крепежными элементами и соединительными пластинами, необходимыми для монтажа</t>
  </si>
  <si>
    <t>36107K</t>
  </si>
  <si>
    <t>Угол CPO 45 горизонтальный 45° DKC 600х100 в комплекте</t>
  </si>
  <si>
    <t>Угол CPO 45 горизонтальный 45°, DKC, 36107K, 600х100 в комплекте с крепежными элементами и соединительными пластинами, необходимыми для монтажа</t>
  </si>
  <si>
    <t>38020K</t>
  </si>
  <si>
    <t>Крышка на угол CPO 45 горизонтальный 45° DKC осн.50 в комплекте с метизами и пластинами</t>
  </si>
  <si>
    <t>Крышка на угол CPO 45 горизонтальный 45°, DKC, 38020K, осн.50, в комплекте с метизами и пластинами PTCE</t>
  </si>
  <si>
    <t>38021K</t>
  </si>
  <si>
    <t>Крышка на угол CPO 45 горизонтальный 45° DKC осн.80 в комплекте с метизами и пластинами</t>
  </si>
  <si>
    <t>Крышка на угол CPO 45 горизонтальный 45°, DKC, 38021K, осн.80, в комплекте с метизами и пластинами PTCE</t>
  </si>
  <si>
    <t>38022K</t>
  </si>
  <si>
    <t>Крышка на угол CPO 45 горизонтальный 45° DKC осн.100 в комплекте с метизами и пластинами</t>
  </si>
  <si>
    <t>Крышка на угол CPO 45 горизонтальный 45°, DKC, 38022K, осн.100, в комплекте с метизами и пластинами PTCE</t>
  </si>
  <si>
    <t>38023K</t>
  </si>
  <si>
    <t>Крышка на угол CPO 45 горизонтальный 45° DKC осн.150 в комплекте с метизами и пластинами</t>
  </si>
  <si>
    <t>Крышка на угол CPO 45 горизонтальный 45°, DKC, 38023K, осн.150, в комплекте с метизами и пластинами PTCE</t>
  </si>
  <si>
    <t>38024K</t>
  </si>
  <si>
    <t>Крышка на угол CPO 45 горизонтальный 45° DKC осн.200 в комплекте с метизами и пластинами</t>
  </si>
  <si>
    <t>Крышка на угол CPO 45 горизонтальный 45°, DKC, 38024K, осн.200, в комплекте с метизами и пластинами PTCE</t>
  </si>
  <si>
    <t>38025K</t>
  </si>
  <si>
    <t>Крышка на угол CPO 45 горизонтальный 45° DKC осн.300 в комплекте с метизами и пластинами</t>
  </si>
  <si>
    <t>Крышка на угол CPO 45 горизонтальный 45°, DKC, 38025K, осн.300, в комплекте с метизами и пластинами PTCE</t>
  </si>
  <si>
    <t>38026K</t>
  </si>
  <si>
    <t>Крышка на угол CPO 45 горизонтальный 45° DKC осн.400 в комплекте с метизами и пластинами</t>
  </si>
  <si>
    <t>Крышка на угол CPO 45 горизонтальный 45°, DKC, 38026K, осн.400, в комплекте с метизами и пластинами PTCE</t>
  </si>
  <si>
    <t>38027K</t>
  </si>
  <si>
    <t>Крышка на угол CPO 45 горизонтальный 45° DKC осн.500 в комплекте с метизами и пластинами</t>
  </si>
  <si>
    <t>Крышка на угол CPO 45 горизонтальный 45°, DKC, 38027K, осн.500, в комплекте с метизами и пластинами PTCE</t>
  </si>
  <si>
    <t>38028K</t>
  </si>
  <si>
    <t>Крышка на угол CPO 45 горизонтальный 45° DKC осн.600 в комплекте с метизами и пластинами</t>
  </si>
  <si>
    <t>Крышка на угол CPO 45 горизонтальный 45°, DKC, 38028K, осн.600, в комплекте с метизами и пластинами PTCE</t>
  </si>
  <si>
    <t>Угол CPO 90 горизонтальный 90° DKC 50х50 в комплекте</t>
  </si>
  <si>
    <t>Ответвитель DL DKC 50х50 в комплекте с крепежными элементами и соединительными пластинами</t>
  </si>
  <si>
    <t>Ответвитель DL DKC 100х50 в комплекте с крепежными элементами и соединительными пластинами</t>
  </si>
  <si>
    <t>Ответвитель DL DKC 200х50 в комплекте с крепежными элементами и соединительными пластинами</t>
  </si>
  <si>
    <t>Ответвитель DL DKC 300х50 в комплекте с крепежными элементами и соединительными пластинами</t>
  </si>
  <si>
    <t>Крышка на угол CPO 90 горизонтальный 90° DKC осн.50 в комплекте с метизами и пластинами</t>
  </si>
  <si>
    <t>Крышка на угол CPO 90 горизонтальный 90°, DKC, 38000K, осн.50, в комплекте с метизами и пластинами PTCE</t>
  </si>
  <si>
    <t>Крышка на угол CPO 90 горизонтальный 90° DKC осн.100 в комплекте с метизами и пластинами</t>
  </si>
  <si>
    <t>Крышка на угол CPO 90 горизонтальный 90°, DKC, 38002K, осн.100, в комплекте с метизами и пластинами PTCE</t>
  </si>
  <si>
    <t>Крышка на угол CPO 90 горизонтальный 90° DKC осн.200 в комплекте с метизами и пластинами</t>
  </si>
  <si>
    <t>Крышка на угол CPO 90 горизонтальный 90°, DKC, 38004K, осн.200, в комплекте с метизами и пластинами PTCE</t>
  </si>
  <si>
    <t>Крышка на угол CPO 90 горизонтальный 90° DKC осн.300 в комплекте с метизами и пластинами</t>
  </si>
  <si>
    <t>Крышка на угол CPO 90 горизонтальный 90°, DKC, 38005K, осн.300, в комплекте с метизами и пластинами PTCE</t>
  </si>
  <si>
    <t>Ответвитель DL DKC 150х50 в комплекте с крепежными элементами и соединительными пластинами</t>
  </si>
  <si>
    <t>Ответвитель DL DKC 400х50 в комплекте с крепежными элементами и соединительными пластинами</t>
  </si>
  <si>
    <t>Ответвитель DL DKC 500х50 в комплекте с крепежными элементами и соединительными пластинами</t>
  </si>
  <si>
    <t>Ответвитель DL DKC 600х50 в комплекте с крепежными элементами и соединительными пластинами</t>
  </si>
  <si>
    <t>Ответвитель DL DKC 80х80 в комплекте с крепежными элементами и соединительными пластинами</t>
  </si>
  <si>
    <t>Ответвитель DL DKC 100х80 в комплекте с крепежными элементами и соединительными пластинами</t>
  </si>
  <si>
    <t>Ответвитель DL DKC 150х80 в комплекте с крепежными элементами и соединительными пластинами</t>
  </si>
  <si>
    <t>Ответвитель DL DKC 200х80 в комплекте с крепежными элементами и соединительными пластинами</t>
  </si>
  <si>
    <t>Ответвитель DL DKC 300х80 в комплекте с крепежными элементами и соединительными пластинами</t>
  </si>
  <si>
    <t>Ответвитель DL DKC 400х80 в комплекте с крепежными элементами и соединительными пластинами</t>
  </si>
  <si>
    <t>Ответвитель DL DKC 500х80 в комплекте с крепежными элементами и соединительными пластинами</t>
  </si>
  <si>
    <t>Ответвитель DL DKC 600х80 в комплекте с крепежными элементами и соединительными пластинами</t>
  </si>
  <si>
    <t>Ответвитель DL DKC 100х100 в комплекте с крепежными элементами и соединительными пластинами</t>
  </si>
  <si>
    <t>Ответвитель DL DKC 150х100 в комплекте с крепежными элементами и соединительными пластинами</t>
  </si>
  <si>
    <t>Ответвитель DL DKC 200х100 в комплекте с крепежными элементами и соединительными пластинами</t>
  </si>
  <si>
    <t>Ответвитель DL DKC 300х100 в комплекте с крепежными элементами и соединительными пластинами</t>
  </si>
  <si>
    <t>Ответвитель DL DKC 400х100 в комплекте с крепежными элементами и соединительными пластинами</t>
  </si>
  <si>
    <t>Ответвитель DL DKC 500х100 в комплекте с крепежными элементами и соединительными пластинами</t>
  </si>
  <si>
    <t>Ответвитель DL DKC 600х100 в комплекте с крепежными элементами и соединительными пластинами</t>
  </si>
  <si>
    <t>Угол CPO 90 горизонтальный 90° DKC 100х50 в комплекте</t>
  </si>
  <si>
    <t>Угол CPO 90 горизонтальный 90° DKC 200х50 в комплекте</t>
  </si>
  <si>
    <t>Угол CPO 90 горизонтальный 90° DKC 300х50 в комплекте</t>
  </si>
  <si>
    <t>Угол CPO 90 горизонтальный 90° DKC 100х100 в комплекте</t>
  </si>
  <si>
    <t>Угол CPO 90 горизонтальный 90° DKC 200х100 в комплекте</t>
  </si>
  <si>
    <t>Угол CPO 90 горизонтальный 90° DKC 300х100 в комплекте</t>
  </si>
  <si>
    <t>Угол CPO 90 горизонтальный 90° DKC 400х100 в комплекте</t>
  </si>
  <si>
    <t>4157C001AA</t>
  </si>
  <si>
    <t>Штатив-монопод Canon TRIPOD GRIP HG-100TBR</t>
  </si>
  <si>
    <t>Штатив-монопод, Canon, TRIPOD GRIP HG-100TBR, 4157C001AA</t>
  </si>
  <si>
    <t>22SM3G</t>
  </si>
  <si>
    <t>Дисплей LG 22SM3G-B 22''</t>
  </si>
  <si>
    <t>SC-00DA</t>
  </si>
  <si>
    <t>Модуль трансляции LG SC-00DA Quick Share</t>
  </si>
  <si>
    <t>Модуль трансляции, LG, SC-00DA, Quick Share, доступно макс.30 м</t>
  </si>
  <si>
    <t>DH-W-HDMI1M5</t>
  </si>
  <si>
    <t>Интерфейсный кабель HDMI Dahua DH-W-HDMI1M5</t>
  </si>
  <si>
    <t>DH-W-HDMI15M-4K</t>
  </si>
  <si>
    <t>Интерфейсный кабель HDMI Dahua DH-W-HDMI15M-4K</t>
  </si>
  <si>
    <t>Интерфейсный кабель HDMI, Dahua, DH-W-HDMI15M-4K, 15 метров</t>
  </si>
  <si>
    <t>DH-W-HDMI30M</t>
  </si>
  <si>
    <t>Интерфейсный кабель HDMI Dahua DH-W-HDMI30M</t>
  </si>
  <si>
    <t>Интерфейсный кабель HDMI, Dahua, DH-W-HDMI30M, 30 метров</t>
  </si>
  <si>
    <t>Независимый расцепитель CHINT SHT-X3 AC240V/AC415V для NXB-125</t>
  </si>
  <si>
    <t>Независимый расцепитель, CHINT, 816989 SHT-X3, AC240V/AC415V для NXB-125</t>
  </si>
  <si>
    <t>EZ9C32220</t>
  </si>
  <si>
    <t>Контактор модульный SE EZ9C32220 20A 2НО 230/250В АС 50ГЦ</t>
  </si>
  <si>
    <t>Контактор модульный, SE, EZ9C32220, 20A 2НО 230/250В АС 50ГЦ</t>
  </si>
  <si>
    <t>EZ9C32240</t>
  </si>
  <si>
    <t>Контактор модульный SE EZ9C32240 40A 2НО 230/250В АС 50ГЦ</t>
  </si>
  <si>
    <t>Контактор модульный, SE, EZ9C32240, 40A 2НО 230/250В АС 50ГЦ</t>
  </si>
  <si>
    <t>EZ9C32440</t>
  </si>
  <si>
    <t>Контактор модульный SE EZ9C32440 40A 4НО 230/250В АС 50Гц</t>
  </si>
  <si>
    <t>Контактор модульный, SE, EZ9C32440, 40A 4НО 230/250В АС 50Гц</t>
  </si>
  <si>
    <t>XB7EV03MP</t>
  </si>
  <si>
    <t>Сигнальная лампа SE XB7EV03MP 22мм 230В зелёная</t>
  </si>
  <si>
    <t>Сигнальная лампа, SE, XB7EV03MP 22мм 230В зелёная</t>
  </si>
  <si>
    <t>XB7EV05MP</t>
  </si>
  <si>
    <t>Сигнальная лампа SE XB7EV05MP 22мм 230В жёлтая</t>
  </si>
  <si>
    <t>Сигнальная лампа, SE, XB7EV05MP 22мм 230В жёлтая</t>
  </si>
  <si>
    <t>XB4BW73731B5</t>
  </si>
  <si>
    <t>Кнопка двойная SE XB4BW73731B5 с маркировкой 22мм + LED</t>
  </si>
  <si>
    <t>Кнопка двойная, SE, XB4BW73731B5, 22мм с маркировкой + LED</t>
  </si>
  <si>
    <t>Белый лотос</t>
  </si>
  <si>
    <t>MTN2314-6035</t>
  </si>
  <si>
    <t>Сахара</t>
  </si>
  <si>
    <t>MTN2310-6033</t>
  </si>
  <si>
    <t>Розетка MERTEN MTN2310-6033 D-Life 16А с крышкой сахара</t>
  </si>
  <si>
    <t>Розетка, MERTEN, MTN2310-6033, D-Life 16А с крышкой сахара</t>
  </si>
  <si>
    <t>MTN2314-6033</t>
  </si>
  <si>
    <t>Розетка мех-м MERTEN MTN2314-6033 D-Life 16А с крышкой IP44 сахара</t>
  </si>
  <si>
    <t>Розетка мех-м, MERTEN, MTN2314-6033, D-Life 16А с крышкой IP44 сахара</t>
  </si>
  <si>
    <t>MTN4030-3260</t>
  </si>
  <si>
    <t>Рамка MERTEN MTN4030-3260 M-Elegance 3 поста стеклянная алмаз</t>
  </si>
  <si>
    <t>Рамка, MERTEN, MTN4030-3260, M-Elegance 3 поста стеклянная алмаз</t>
  </si>
  <si>
    <t>MTN5775-6051</t>
  </si>
  <si>
    <t>Центральная накладка MERTEN MTN5775-6051 D-Life для сенсорного термостата шампань</t>
  </si>
  <si>
    <t>Центральная накладка, MERTEN, MTN5775-6051, D-Life для сенсорного термостата шампань</t>
  </si>
  <si>
    <t>Информационная розетка одинарная Suno RJ45 Кат.6e UTP Белый</t>
  </si>
  <si>
    <t>Информационная розетка одинарная, Legrand Suno, 721152, RJ45 Кат.6e UTP Белый</t>
  </si>
  <si>
    <t>Вывод кабеля Suno IP21 с лицевой панелью без клемм Белый</t>
  </si>
  <si>
    <t>Вывод кабеля, Suno, 721142, IP21 с лицевой панелью без клемм Белый</t>
  </si>
  <si>
    <t>067161</t>
  </si>
  <si>
    <t>Розетка Celiane 067161 2К+З нем.ст. винт.зажимы механизм</t>
  </si>
  <si>
    <t>Розетка, Celiane, 067161, 2К+З нем.ст. винт.зажимы механизм</t>
  </si>
  <si>
    <t>Панель оператора</t>
  </si>
  <si>
    <t>HMIGXU3512</t>
  </si>
  <si>
    <t>Панель оператора SE HMIGXU3512 7 SL Ethernet</t>
  </si>
  <si>
    <t>Панель оператора, SE, HMIGXU3512, 7 SL Ethernet</t>
  </si>
  <si>
    <t>LUB32</t>
  </si>
  <si>
    <t>Силовой блок SE LUB32 32А с клеммником доп конт</t>
  </si>
  <si>
    <t>Силовой блок, SE, LUB32 32А с клеммником доп конт</t>
  </si>
  <si>
    <t>Фьюзерный модуль, Xerox, 109R00848, Для Xerox 5945, AltaLink B8045/B8055, 350 000 страниц (А4)</t>
  </si>
  <si>
    <t>10000019741</t>
  </si>
  <si>
    <t>410 ISPARUS Доводчик НОРА-М (от 15 до 60кг) (белый) морозостойкий</t>
  </si>
  <si>
    <t>410 ISPARUS Доводчик НОРА-М (от 15 до 60кг) (серый) морозостойкий</t>
  </si>
  <si>
    <t>10000019739</t>
  </si>
  <si>
    <t>440 ISPARUS Доводчик НОРА-М (от 80 до 140кг) (черный) морозостойкий</t>
  </si>
  <si>
    <t>10000019740</t>
  </si>
  <si>
    <t>450 ISPARUS Доводчик НОРА-М (от 120 до 170кг) (черный) морозостойкий</t>
  </si>
  <si>
    <t>10000020107</t>
  </si>
  <si>
    <t>4ST Доводчик НОРА-М (25-120 кг) (графит) морозостойкий</t>
  </si>
  <si>
    <t>10000020422</t>
  </si>
  <si>
    <t>830 ВС Доводчик НОРА-М (от 40 до 150 кг) (серебро) морозостойкий с ветровым тормозом</t>
  </si>
  <si>
    <t>10000018284</t>
  </si>
  <si>
    <t>№2S F фиксация  Доводчик НОРА-М (до 50кг) (коричневый) морозостойкий</t>
  </si>
  <si>
    <t>Legrand &gt;5</t>
  </si>
  <si>
    <t>стоечные &gt;5</t>
  </si>
  <si>
    <t>нап &gt;5</t>
  </si>
  <si>
    <t>ЛИ&gt;5</t>
  </si>
  <si>
    <t>стаб 1ф &gt;5</t>
  </si>
  <si>
    <t>инв &gt;5</t>
  </si>
  <si>
    <t>&gt;5</t>
  </si>
  <si>
    <t>10000021494</t>
  </si>
  <si>
    <t>DS-KIS303-P Hikvision Гибридный домофон, комплект</t>
  </si>
  <si>
    <t>GNID-G3040-30 Удлинитель 4 розетки с/з, 3 м., 3*0.75мм, (GONEO, с 4 выключателями)</t>
  </si>
  <si>
    <t xml:space="preserve">1000016125 </t>
  </si>
  <si>
    <t>10000022413</t>
  </si>
  <si>
    <t>№5S Доводчик НОРА-М (до 160кг) (графит) морозостойкий</t>
  </si>
  <si>
    <t>GNID-G104 Колодка,  4 розетки  с/з 16А 250В (GONEO, без кабеля)</t>
  </si>
  <si>
    <t>GNID-G1040-30 Удлинитель 4 розетки с/з, 3 м., 3*0.75мм, (GONEO, с 1 выключателем)</t>
  </si>
  <si>
    <t>R-PNC00M-FC0B-WGEU</t>
  </si>
  <si>
    <t>Блок питания GamerStorm PN1200M</t>
  </si>
  <si>
    <t>R-PNA00M-FC0B-WGEU</t>
  </si>
  <si>
    <t>Блок питания GamerStorm PN1000M</t>
  </si>
  <si>
    <t>R-PK700D-FA0B-WGEU</t>
  </si>
  <si>
    <t>Блок питания GamerStorm PK700D</t>
  </si>
  <si>
    <t>Блок питания, GamerStorm, PK700D R-PK700D-FA0B-WGEU, 700W, ATX, Bronze, 20+4 pin, 2*4+4pin, 6*Sata, 2*Molex, 4*PCI-E 6+2 pin, Вентилятор 12 см, Кабель питания, Чёрный</t>
  </si>
  <si>
    <t>Кулер для процессора, Deepcool, AN400 BK R-AN400-BKWNMN-G, Intel 1700/1200/115х и AMD AM5/AM4, 150W, 92мм, 500- 2950±10% об/м, 31.18CFM,  23,2dB(A), 4pin, 94х57х52,5мм, Чёрный</t>
  </si>
  <si>
    <t>G-U-ARCHER-ARNNNN-G-1</t>
  </si>
  <si>
    <t>Кулер для процессора Deepcool GAMMA ARCHER V2</t>
  </si>
  <si>
    <t>Кулер для процессора, Deepcool, GAMMA ARCHER V2 G-U-ARCHER-ARNNNN-G-1, Intel 1700/1200/115х и AMD AM5/AM4, 95W, 120мм, 1600±10% об/м, 54.25CFM, 26.1dB(A), 3pin, 124х121х65,5мм, Чёрный</t>
  </si>
  <si>
    <t>R-ASN4-BKNVMD-G</t>
  </si>
  <si>
    <t>Кулер для процессора Deepcool ASSASSIN IV VC VISION</t>
  </si>
  <si>
    <t>Кулер для процессора, Deepcool, ASSASSIN IV VC VISION R-ASN4-BKNVMD-G, Intel 20хх/1700/1200/15хх и AMD AM5/AM4, 300W, 1*140мм/1*120мм, 500- 1450±10% об/м, 48.55 CFM / 46.75 CFM, 29,3 дБА, 4pin, Габариты 147х144х172мм, Чёрный</t>
  </si>
  <si>
    <t>Преобразователь PoE, MikroTik, RBGPOE-CON-HP, 48 to 24V PoE Converter, 2 порта 10/100/1000</t>
  </si>
  <si>
    <t>&gt;230</t>
  </si>
  <si>
    <t>Шкаф коммуникационный, SHIP, 601S.6024.03.100, 103 серия, 19'' 24U, 600*1000*1200 мм, Ш*Г*В, Передняя дверь закалённое стекло, Задняя дверь глухая металлическая, IP20, Чёрный, (Состоит из 3 частей)</t>
  </si>
  <si>
    <t>Шкаф коммуникационный, SHIP, 601S.6027.03.100, 103 серия, 19'' 27U, 600*1000*1400 мм, Ш*Г*В, Передняя дверь закалённое стекло, Задняя дверь глухая металлическая, IP20, Чёрный, (Состоит из 3 частей)</t>
  </si>
  <si>
    <t>Шкаф коммуникационный, SHIP, 601S.6042.03.100, 103 серия, 19'' 42U, 600*1000*2000 мм, Ш*Г*В, Передняя дверь закалённое стекло, Задняя дверь глухая металлическая, IP20, Чёрный, (Состоит из 3 частей)</t>
  </si>
  <si>
    <t>Шкаф коммуникационный, SHIP, 601S.6024.24.100, 124 серия, 19'' 24U, 600*1000*1200 мм, Ш*Г*В, Передняя дверь закалённое стекло с перфорацией по бокам двери, Задняя дверь перфорированная стальная с шестиугольными отверстиями, IP20, Чёрный, (Состоит из 3 частей)</t>
  </si>
  <si>
    <t>Шкаф коммуникационный, SHIP, 601S.6027.24.100, 124 серия, 19'' 27U, 600*1000*1400 мм, Ш*Г*В, Передняя дверь закалённое стекло с перфорацией по бокам двери, Задняя дверь перфорированная стальная с шестиугольными отверстиями, IP20, Чёрный, (Состоит из 3 частей)</t>
  </si>
  <si>
    <t>Шкаф коммуникационный, SHIP, 601S.6042.24.100, 124 серия, 19'' 42U, 600*1000*2000 мм, Ш*Г*В, Передняя дверь закалённое стекло с перфорацией по бокам двери, Задняя дверь перфорированная стальная с шестиугольными отверстиями, IP20, Чёрный, (Состоит из 3 частей)</t>
  </si>
  <si>
    <t>Шкаф коммуникационный, SHIP, 601S.6242.24.100, 124 серия, 19'' 42U, 600*1200*2000 мм, Ш*Г*В, Передняя дверь закалённое стекло с перфорацией по бокам двери, Задняя дверь перфорированная стальная с шестиугольными отверстиями, IP20, Чёрный, (Состоит из 3 частей)</t>
  </si>
  <si>
    <t>Шкаф коммуникационный, SHIP, 601S.8242.24.100, 124 серия, 19'' 42U, 800*1200*2000 мм, Ш*Г*В, Передняя дверь закалённое стекло с перфорацией по бокам двери, Задняя дверь перфорированная стальная с шестиугольными отверстиями, IP20, Чёрный, (Состоит из 3 частей)</t>
  </si>
  <si>
    <t>Шкаф коммуникационный, Ship, VE.8042.56.100, 19" 42U, 800*1000*2000mm, чёрный, (Состоит из 4 частей)</t>
  </si>
  <si>
    <t>Мини-канал Legrand DLP-S 40x16мм</t>
  </si>
  <si>
    <t>032800</t>
  </si>
  <si>
    <t>Кабельный канал Legrand DLP 92х20</t>
  </si>
  <si>
    <t>Заглушка Legrand DLP-S 40x16мм</t>
  </si>
  <si>
    <t>Заглушка, Legrand, 638155, для кабель-каналов DLP-S 40x16мм, Белый</t>
  </si>
  <si>
    <t>077010L</t>
  </si>
  <si>
    <t>Выключатель 10 AX Legrand 2 модуля</t>
  </si>
  <si>
    <t>Выключатель 10 AX, Legrand, 077010L, 2M, белый</t>
  </si>
  <si>
    <t>Угол плоский 90 градусов Legrand DLP-S 40x16мм</t>
  </si>
  <si>
    <t>Угол плоский 90 градусов, Legrand, 638153, для кабель-каналов DLP-S 40x16мм, Белый</t>
  </si>
  <si>
    <t>36003K</t>
  </si>
  <si>
    <t>Угол CPO 90 горизонтальный 90° DKC 150х50 в комплекте</t>
  </si>
  <si>
    <t>Угол CPO 90 горизонтальный 90°, DKC, 36003K, 150х50, в комплекте с крепежными элементами и соединительными пластинами, необходимыми для монтажа</t>
  </si>
  <si>
    <t>36006K</t>
  </si>
  <si>
    <t>Угол CPO 90 горизонтальный 90° DKC 400х50 в комплекте</t>
  </si>
  <si>
    <t>Угол CPO 90 горизонтальный 90°, DKC, 36006K, 400х50, в комплекте с крепежными элементами и соединительными пластинами, необходимыми для монтажа</t>
  </si>
  <si>
    <t>36007K</t>
  </si>
  <si>
    <t>Угол CPO 90 горизонтальный 90° DKC 500х50 в комплекте</t>
  </si>
  <si>
    <t>Угол CPO 90 горизонтальный 90°, DKC, 36007K, 500х50, в комплекте с крепежными элементами и соединительными пластинами, необходимыми для монтажа</t>
  </si>
  <si>
    <t>36001K</t>
  </si>
  <si>
    <t>Угол CPO 90 горизонтальный 90° DKC 600х50 в комплекте</t>
  </si>
  <si>
    <t>Угол CPO 90 горизонтальный 90°, DKC, 36001K, 600х50, в комплекте с крепежными элементами и соединительными пластинами, необходимыми для монтажа</t>
  </si>
  <si>
    <t>36021K</t>
  </si>
  <si>
    <t>Угол CPO 90 горизонтальный 90° DKC 80х80 в комплекте</t>
  </si>
  <si>
    <t>Угол CPO 90 горизонтальный 90°, DKC, 36021K, 80х80 в комплекте с крепежными элементами и соединительными пластинами, необходимыми для монтажа</t>
  </si>
  <si>
    <t>36022K</t>
  </si>
  <si>
    <t>Угол CPO 90 горизонтальный 90° DKC 100х80 в комплекте</t>
  </si>
  <si>
    <t>Угол CPO 90 горизонтальный 90°, DKC, 36022K, 100х80 в комплекте с крепежными элементами и соединительными пластинами, необходимыми для монтажа</t>
  </si>
  <si>
    <t>36023K</t>
  </si>
  <si>
    <t>Угол CPO 90 горизонтальный 90° DKC 150х80 в комплекте</t>
  </si>
  <si>
    <t>Угол CPO 90 горизонтальный 90°, DKC, 36023K, 150х80 в комплекте с крепежными элементами и соединительными пластинами, необходимыми для монтажа</t>
  </si>
  <si>
    <t>36024K</t>
  </si>
  <si>
    <t>Угол CPO 90 горизонтальный 90° DKC 200х80 в комплекте</t>
  </si>
  <si>
    <t>Угол CPO 90 горизонтальный 90°, DKC, 36024K, 200х80 в комплекте с крепежными элементами и соединительными пластинами, необходимыми для монтажа</t>
  </si>
  <si>
    <t>36025K</t>
  </si>
  <si>
    <t>Угол CPO 90 горизонтальный 90° DKC 300х80 в комплекте</t>
  </si>
  <si>
    <t>Угол CPO 90 горизонтальный 90°, DKC, 36025K, 300х80 в комплекте с крепежными элементами и соединительными пластинами, необходимыми для монтажа</t>
  </si>
  <si>
    <t>36026K</t>
  </si>
  <si>
    <t>Угол CPO 90 горизонтальный 90° DKC 400х80 в комплекте</t>
  </si>
  <si>
    <t>Угол CPO 90 горизонтальный 90°, DKC, 36026K, 400х80 в комплекте с крепежными элементами и соединительными пластинами, необходимыми для монтажа</t>
  </si>
  <si>
    <t>36027K</t>
  </si>
  <si>
    <t>Угол CPO 90 горизонтальный 90° DKC 500х80 в комплекте</t>
  </si>
  <si>
    <t>Угол CPO 90 горизонтальный 90°, DKC, 36027K, 500х80 в комплекте с крепежными элементами и соединительными пластинами, необходимыми для монтажа</t>
  </si>
  <si>
    <t>36028K</t>
  </si>
  <si>
    <t>Угол CPO 90 горизонтальный 90° DKC 600х80 в комплекте</t>
  </si>
  <si>
    <t>Угол CPO 90 горизонтальный 90°, DKC, 36028K, 600х80 в комплекте с крепежными элементами и соединительными пластинами, необходимыми для монтажа</t>
  </si>
  <si>
    <t>36042K</t>
  </si>
  <si>
    <t>Угол CPO 90 горизонтальный 90° DKC 150х100 в комплекте</t>
  </si>
  <si>
    <t>Угол CPO 90 горизонтальный 90°, DKC, 36042K, 150х100, в комплекте с крепежными элементами и соединительными пластинами, необходимыми для монтажа</t>
  </si>
  <si>
    <t>36046K</t>
  </si>
  <si>
    <t>Угол CPO 90 горизонтальный 90° DKC 500х100 в комплекте</t>
  </si>
  <si>
    <t>Угол CPO 90 горизонтальный 90°, DKC, 36046K, 500х100, в комплекте с крепежными элементами и соединительными пластинами, необходимыми для монтажа</t>
  </si>
  <si>
    <t>36047K</t>
  </si>
  <si>
    <t>Угол CPO 90 горизонтальный 90° DKC 600х100 в комплекте</t>
  </si>
  <si>
    <t>Угол CPO 90 горизонтальный 90°, DKC, 36047K, 600х100, в комплекте с крепежными элементами и соединительными пластинами, необходимыми для монтажа</t>
  </si>
  <si>
    <t>38001K</t>
  </si>
  <si>
    <t>Крышка на угол CPO 90 горизонтальный 90° DKC осн.80 в комплекте с метизами и пластинами</t>
  </si>
  <si>
    <t>Крышка на угол CPO 90 горизонтальный 90°, DKC, 38001K, осн.80, в комплекте с метизами и пластинами PTCE</t>
  </si>
  <si>
    <t>38003K</t>
  </si>
  <si>
    <t>Крышка на угол CPO 90 горизонтальный 90° DKC осн.150 в комплекте с метизами и пластинами</t>
  </si>
  <si>
    <t>Крышка на угол CPO 90 горизонтальный 90°, DKC, 38003K, осн.150, в комплекте с метизами и пластинами PTCE</t>
  </si>
  <si>
    <t>38006K</t>
  </si>
  <si>
    <t>Крышка на угол CPO 90 горизонтальный 90° DKC осн.400 в комплекте с метизами и пластинами</t>
  </si>
  <si>
    <t>Крышка на угол CPO 90 горизонтальный 90°, DKC, 38006K, осн.400, в комплекте с метизами и пластинами PTCE</t>
  </si>
  <si>
    <t>38007K</t>
  </si>
  <si>
    <t>Крышка на угол CPO 90 горизонтальный 90° DKC осн.500 в комплекте с метизами и пластинами</t>
  </si>
  <si>
    <t>Крышка на угол CPO 90 горизонтальный 90°, DKC, 38007K, осн.500, в комплекте с метизами и пластинами PTCE</t>
  </si>
  <si>
    <t>38008K</t>
  </si>
  <si>
    <t>Крышка на угол CPO 90 горизонтальный 90° DKC осн.600 в комплекте с метизами и пластинами</t>
  </si>
  <si>
    <t>Крышка на угол CPO 90 горизонтальный 90°, DKC, 38008K, осн.600, в комплекте с метизами и пластинами PTCE</t>
  </si>
  <si>
    <t>36720K</t>
  </si>
  <si>
    <t>Угол CS 45 вертикальный внутренний 45° DKC 50x50 в комплекте</t>
  </si>
  <si>
    <t>Угол CS 45 вертикальный внутренний 45°, DKC, 36720K, 50х50, в комплекте с крепежными элементами и соединительными пластинами</t>
  </si>
  <si>
    <t>36722K</t>
  </si>
  <si>
    <t>Угол CS 45 вертикальный внутренний 45° DKC 100x50 в комплекте</t>
  </si>
  <si>
    <t>Угол CS 45 вертикальный внутренний 45°, DKC, 36722K, 100х50, в комплекте с крепежными элементами и соединительными пластинами</t>
  </si>
  <si>
    <t>36723K</t>
  </si>
  <si>
    <t>Угол CS 45 вертикальный внутренний 45° DKC 150x50 в комплекте</t>
  </si>
  <si>
    <t>Угол CS 45 вертикальный внутренний 45°, DKC, 36723K, 150х50, в комплекте с крепежными элементами и соединительными пластинами</t>
  </si>
  <si>
    <t>36724K</t>
  </si>
  <si>
    <t>Угол CS 45 вертикальный внутренний 45° DKC 200x50 в комплекте</t>
  </si>
  <si>
    <t>Угол CS 45 вертикальный внутренний 45°, DKC, 36724K, 200х50, в комплекте с крепежными элементами и соединительными пластинами</t>
  </si>
  <si>
    <t>36725K</t>
  </si>
  <si>
    <t>Угол CS 45 вертикальный внутренний 45° DKC 300x50 в комплекте</t>
  </si>
  <si>
    <t>Угол CS 45 вертикальный внутренний 45°, DKC, 36725K, 300х50, в комплекте с крепежными элементами и соединительными пластинами</t>
  </si>
  <si>
    <t>36726K</t>
  </si>
  <si>
    <t>Угол CS 45 вертикальный внутренний 45° DKC 400x50 в комплекте</t>
  </si>
  <si>
    <t>Угол CS 45 вертикальный внутренний 45°, DKC, 36726K, 400х50, в комплекте с крепежными элементами и соединительными пластинами</t>
  </si>
  <si>
    <t>36727K</t>
  </si>
  <si>
    <t>Угол CS 45 вертикальный внутренний 45° DKC 500x50 в комплекте</t>
  </si>
  <si>
    <t>Угол CS 45 вертикальный внутренний 45°, DKC, 36727K, 500х50, в комплекте с крепежными элементами и соединительными пластинами</t>
  </si>
  <si>
    <t>36728K</t>
  </si>
  <si>
    <t>Угол CS 45 вертикальный внутренний 45° DKC 600x50 в комплекте</t>
  </si>
  <si>
    <t>Угол CS 45 вертикальный внутренний 45°, DKC, 36728K, 600х50, в комплекте с крепежными элементами и соединительными пластинами</t>
  </si>
  <si>
    <t>36741K</t>
  </si>
  <si>
    <t>Угол CS 45 вертикальный внутренний 45° DKC 80x80 в комплекте</t>
  </si>
  <si>
    <t>Угол CS 45 вертикальный внутренний 45°, DKC, 36741K, 80х80, в комплекте с крепежными элементами и соединительными пластинами</t>
  </si>
  <si>
    <t>36742K</t>
  </si>
  <si>
    <t>Угол CS 45 вертикальный внутренний 45° DKC 100x80 в комплекте</t>
  </si>
  <si>
    <t>Угол CS 45 вертикальный внутренний 45°, DKC, 36742K, 100х80, в комплекте с крепежными элементами и соединительными пластинами</t>
  </si>
  <si>
    <t>36743K</t>
  </si>
  <si>
    <t>Угол CS 45 вертикальный внутренний 45° DKC 150x80 в комплекте</t>
  </si>
  <si>
    <t>Угол CS 45 вертикальный внутренний 45°, DKC, 36743K, 150х80, в комплекте с крепежными элементами и соединительными пластинами</t>
  </si>
  <si>
    <t>36744K</t>
  </si>
  <si>
    <t>Угол CS 45 вертикальный внутренний 45° DKC 200x80 в комплекте</t>
  </si>
  <si>
    <t>Угол CS 45 вертикальный внутренний 45°, DKC, 36744K, 200х80, в комплекте с крепежными элементами и соединительными пластинами</t>
  </si>
  <si>
    <t>36745K</t>
  </si>
  <si>
    <t>Угол CS 45 вертикальный внутренний 45° DKC 300x80 в комплекте</t>
  </si>
  <si>
    <t>Угол CS 45 вертикальный внутренний 45°, DKC, 36745K, 300х80, в комплекте с крепежными элементами и соединительными пластинами</t>
  </si>
  <si>
    <t>36746K</t>
  </si>
  <si>
    <t>Угол CS 45 вертикальный внутренний 45° DKC 400x80 в комплекте</t>
  </si>
  <si>
    <t>Угол CS 45 вертикальный внутренний 45°, DKC, 36746K, 400х80, в комплекте с крепежными элементами и соединительными пластинами</t>
  </si>
  <si>
    <t>36747K</t>
  </si>
  <si>
    <t>Угол CS 45 вертикальный внутренний 45° DKC 500x80 в комплекте</t>
  </si>
  <si>
    <t>Угол CS 45 вертикальный внутренний 45°, DKC, 36747K, 500х80, в комплекте с крепежными элементами и соединительными пластинами</t>
  </si>
  <si>
    <t>36748K</t>
  </si>
  <si>
    <t>Угол CS 45 вертикальный внутренний 45° DKC 600x80 в комплекте</t>
  </si>
  <si>
    <t>Угол CS 45 вертикальный внутренний 45°, DKC, 36748K, 600х80, в комплекте с крепежными элементами и соединительными пластинами</t>
  </si>
  <si>
    <t>36761K</t>
  </si>
  <si>
    <t>Угол CS 45 вертикальный внутренний 45° DKC 100x100 в комплекте</t>
  </si>
  <si>
    <t>Угол CS 45 вертикальный внутренний 45°, DKC, 36761K, 100х100, в комплекте с крепежными элементами и соединительными пластинами</t>
  </si>
  <si>
    <t>36762K</t>
  </si>
  <si>
    <t>Угол CS 45 вертикальный внутренний 45° DKC 150x100 в комплекте</t>
  </si>
  <si>
    <t>Угол CS 45 вертикальный внутренний 45°, DKC, 36762K, 150х100, в комплекте с крепежными элементами и соединительными пластинами</t>
  </si>
  <si>
    <t>36763K</t>
  </si>
  <si>
    <t>Угол CS 45 вертикальный внутренний 45° DKC 200x100 в комплекте</t>
  </si>
  <si>
    <t>Угол CS 45 вертикальный внутренний 45°, DKC, 36763K, 200х100, в комплекте с крепежными элементами и соединительными пластинами</t>
  </si>
  <si>
    <t>36764K</t>
  </si>
  <si>
    <t>Угол CS 45 вертикальный внутренний 45° DKC 300x100 в комплекте</t>
  </si>
  <si>
    <t>Угол CS 45 вертикальный внутренний 45°, DKC, 36764K, 300х100, в комплекте с крепежными элементами и соединительными пластинами</t>
  </si>
  <si>
    <t>36765K</t>
  </si>
  <si>
    <t>Угол CS 45 вертикальный внутренний 45° DKC 400x100 в комплекте</t>
  </si>
  <si>
    <t>Угол CS 45 вертикальный внутренний 45°, DKC, 36765K, 400х100, в комплекте с крепежными элементами и соединительными пластинами</t>
  </si>
  <si>
    <t>36766K</t>
  </si>
  <si>
    <t>Угол CS 45 вертикальный внутренний 45° DKC 500x100 в комплекте</t>
  </si>
  <si>
    <t>Угол CS 45 вертикальный внутренний 45°, DKC, 36766K, 500х100, в комплекте с крепежными элементами и соединительными пластинами</t>
  </si>
  <si>
    <t>36767K</t>
  </si>
  <si>
    <t>Угол CS 45 вертикальный внутренний 45° DKC 600x100 в комплекте</t>
  </si>
  <si>
    <t>Угол CS 45 вертикальный внутренний 45°, DKC, 36767K, 600х100, в комплекте с крепежными элементами и соединительными пластинами</t>
  </si>
  <si>
    <t>38220K</t>
  </si>
  <si>
    <t>Крышка на угол CS 45 вертикальный внутренний 45° DKC осн.50 в комплекте с метизами и пластинами</t>
  </si>
  <si>
    <t>Крышка на угол CS 45 вертикальный внутренний 45°, DKC, 38220K, осн.50, в комплекте с метизами и пластинами PTCE</t>
  </si>
  <si>
    <t>Крышка на угол CS 45 вертикальный внутренний 45° DKC осн.80</t>
  </si>
  <si>
    <t>Крышка на угол CS 45 вертикальный внутренний 45°, DKC, 38221, осн.80</t>
  </si>
  <si>
    <t>Крышка на угол CS 45 вертикальный внутренний 45° DKC осн.100</t>
  </si>
  <si>
    <t>Крышка на угол CS 45 вертикальный внутренний 45°, DKC, 38222, осн.100</t>
  </si>
  <si>
    <t>Крышка на угол CS 45 вертикальный внутренний 45° DKC осн.150</t>
  </si>
  <si>
    <t>Крышка на угол CS 45 вертикальный внутренний 45°, DKC, 38223, осн.150</t>
  </si>
  <si>
    <t>Крышка на угол CS 45 вертикальный внутренний 45° DKC осн.200</t>
  </si>
  <si>
    <t>Крышка на угол CS 45 вертикальный внутренний 45°, DKC, 38224, осн.200</t>
  </si>
  <si>
    <t>Крышка на угол CS 45 вертикальный внутренний 45° DKC осн.300</t>
  </si>
  <si>
    <t>Крышка на угол CS 45 вертикальный внутренний 45°, DKC, 38225, осн.300</t>
  </si>
  <si>
    <t>Крышка на угол CS 45 вертикальный внутренний 45° DKC осн.400</t>
  </si>
  <si>
    <t>Крышка на угол CS 45 вертикальный внутренний 45°, DKC, 38226, осн.400</t>
  </si>
  <si>
    <t>Крышка на угол CS 45 вертикальный внутренний 45° DKC осн.500</t>
  </si>
  <si>
    <t>Крышка на угол CS 45 вертикальный внутренний 45°, DKC, 38227, осн.500</t>
  </si>
  <si>
    <t>Крышка на угол CS 45 вертикальный внутренний 45° DKC осн.600</t>
  </si>
  <si>
    <t>Крышка на угол CS 45 вертикальный внутренний 45°, DKC, 38228, осн.600</t>
  </si>
  <si>
    <t>36660K</t>
  </si>
  <si>
    <t>Угол CS 90 вертикальный внутренний 90° DKC 50x50 в комплекте</t>
  </si>
  <si>
    <t>Угол CS 90 вертикальный внутренний 90°, DKC, 36660K, 50х50, в комплекте с крепежными элементами и соединительными пластинами, необходимыми для монтажа</t>
  </si>
  <si>
    <t>36662K</t>
  </si>
  <si>
    <t>Угол CS 90 вертикальный внутренний 90° DKC 100x50 в комплекте</t>
  </si>
  <si>
    <t>Угол CS 90 вертикальный внутренний 90°, DKC, 36662K, 100х50, в комплекте с крепежными элементами и соединительными пластинами, необходимыми для монтажа</t>
  </si>
  <si>
    <t>36663K</t>
  </si>
  <si>
    <t>Угол CS 90 вертикальный внутренний 90° DKC 150x50 в комплекте</t>
  </si>
  <si>
    <t>Угол CS 90 вертикальный внутренний 90°, DKC, 36663K, 150х50, в комплекте с крепежными элементами и соединительными пластинами, необходимыми для монтажа</t>
  </si>
  <si>
    <t>36664K</t>
  </si>
  <si>
    <t>Угол CS 90 вертикальный внутренний 90° DKC 200x50 в комплекте</t>
  </si>
  <si>
    <t>Угол CS 90 вертикальный внутренний 90°, DKC, 36664K, 200х50, в комплекте с крепежными элементами и соединительными пластинами, необходимыми для монтажа</t>
  </si>
  <si>
    <t>36665K</t>
  </si>
  <si>
    <t>Угол CS 90 вертикальный внутренний 90° DKC 300x50 в комплекте</t>
  </si>
  <si>
    <t>Угол CS 90 вертикальный внутренний 90°, DKC, 36665K, 300х50, в комплекте с крепежными элементами и соединительными пластинами, необходимыми для монтажа</t>
  </si>
  <si>
    <t>36666K</t>
  </si>
  <si>
    <t>Угол CS 90 вертикальный внутренний 90° DKC 400x50 в комплекте</t>
  </si>
  <si>
    <t>Угол CS 90 вертикальный внутренний 90°, DKC, 36666K, 400х50, в комплекте с крепежными элементами и соединительными пластинами, необходимыми для монтажа</t>
  </si>
  <si>
    <t>36667K</t>
  </si>
  <si>
    <t>Угол CS 90 вертикальный внутренний 90° DKC 500x50 в комплекте</t>
  </si>
  <si>
    <t>Угол CS 90 вертикальный внутренний 90°, DKC, 36667K, 500х50, в комплекте с крепежными элементами и соединительными пластинами, необходимыми для монтажа</t>
  </si>
  <si>
    <t>36668K</t>
  </si>
  <si>
    <t>Угол CS 90 вертикальный внутренний 90° DKC 600x50 в комплекте</t>
  </si>
  <si>
    <t>Угол CS 90 вертикальный внутренний 90°, DKC, 36668K, 600х50, в комплекте с крепежными элементами и соединительными пластинами, необходимыми для монтажа</t>
  </si>
  <si>
    <t>36681K</t>
  </si>
  <si>
    <t>Угол CS 90 вертикальный внутренний 90° DKC 80x80 в комплекте</t>
  </si>
  <si>
    <t>Угол CS 90 вертикальный внутренний 90°, DKC, 36681K, 80х80, в комплекте с крепежными элементами и соединительными пластинами, необходимыми для монтажа</t>
  </si>
  <si>
    <t>36682K</t>
  </si>
  <si>
    <t>Угол CS 90 вертикальный внутренний 90° DKC 100x80 в комплекте</t>
  </si>
  <si>
    <t>Угол CS 90 вертикальный внутренний 90°, DKC, 36682K, 100х80, в комплекте с крепежными элементами и соединительными пластинами, необходимыми для монтажа</t>
  </si>
  <si>
    <t>36683K</t>
  </si>
  <si>
    <t>Угол CS 90 вертикальный внутренний 90° DKC 150x80 в комплекте</t>
  </si>
  <si>
    <t>Угол CS 90 вертикальный внутренний 90°, DKC, 36683K, 150х80, в комплекте с крепежными элементами и соединительными пластинами, необходимыми для монтажа</t>
  </si>
  <si>
    <t>36684K</t>
  </si>
  <si>
    <t>Угол CS 90 вертикальный внутренний 90° DKC 200x80 в комплекте</t>
  </si>
  <si>
    <t>Угол CS 90 вертикальный внутренний 90°, DKC, 36684K, 200х80, в комплекте с крепежными элементами и соединительными пластинами, необходимыми для монтажа</t>
  </si>
  <si>
    <t>36685K</t>
  </si>
  <si>
    <t>Угол CS 90 вертикальный внутренний 90° DKC 300x80 в комплекте</t>
  </si>
  <si>
    <t>Угол CS 90 вертикальный внутренний 90°, DKC, 36685K, 300х80, в комплекте с крепежными элементами и соединительными пластинами, необходимыми для монтажа</t>
  </si>
  <si>
    <t>36686K</t>
  </si>
  <si>
    <t>Угол CS 90 вертикальный внутренний 90° DKC 400x80 в комплекте</t>
  </si>
  <si>
    <t>Угол CS 90 вертикальный внутренний 90°, DKC, 36686K, 400х80, в комплекте с крепежными элементами и соединительными пластинами, необходимыми для монтажа</t>
  </si>
  <si>
    <t>36687K</t>
  </si>
  <si>
    <t>Угол CS 90 вертикальный внутренний 90° DKC 500x80 в комплекте</t>
  </si>
  <si>
    <t>Угол CS 90 вертикальный внутренний 90°, DKC, 36687K, 500х80, в комплекте с крепежными элементами и соединительными пластинами, необходимыми для монтажа</t>
  </si>
  <si>
    <t>36688K</t>
  </si>
  <si>
    <t>Угол CS 90 вертикальный внутренний 90° DKC 600x80 в комплекте</t>
  </si>
  <si>
    <t>Угол CS 90 вертикальный внутренний 90°, DKC, 36688K, 600х80, в комплекте с крепежными элементами и соединительными пластинами, необходимыми для монтажа</t>
  </si>
  <si>
    <t>36702K</t>
  </si>
  <si>
    <t>Угол CS 90 вертикальный внутренний 90°, DKC, 36702K, 150х100, в комплекте с крепежными элементами и соединительными пластинами, необходимыми для монтажа</t>
  </si>
  <si>
    <t>36706K</t>
  </si>
  <si>
    <t>Угол CS 90 вертикальный внутренний 90°, DKC, 36706K, 500х100, в комплекте с крепежными элементами и соединительными пластинами, необходимыми для монтажа</t>
  </si>
  <si>
    <t>36707K</t>
  </si>
  <si>
    <t>38200K</t>
  </si>
  <si>
    <t>Крышка на угол CS 90 вертикальный внутренний 90° DKC осн.50 в комплекте с метизами и пластинами</t>
  </si>
  <si>
    <t>Крышка на угол CS 90 вертикальный внутренний 90°, DKC, 38200K, осн.50, в комплекте с метизами и пластинами PTCE</t>
  </si>
  <si>
    <t>Крышка на угол CS 90 вертикальный внутренний 90° DKC осн.80</t>
  </si>
  <si>
    <t>Крышка на угол CS 90 вертикальный внутренний 90°, DKC, 38201, осн.80</t>
  </si>
  <si>
    <t>Крышка на угол CS 90 вертикальный внутренний 90° DKC осн.100</t>
  </si>
  <si>
    <t>Крышка на угол CS 90 вертикальный внутренний 90°, DKC, 38202, осн.100</t>
  </si>
  <si>
    <t>Крышка на угол CS 90 вертикальный внутренний 90° DKC осн.150</t>
  </si>
  <si>
    <t>Крышка на угол CS 90 вертикальный внутренний 90°, DKC, 38203, осн.150</t>
  </si>
  <si>
    <t>Крышка на угол CS 90 вертикальный внутренний 90° DKC осн.200</t>
  </si>
  <si>
    <t>Крышка на угол CS 90 вертикальный внутренний 90°, DKC, 38204, осн.200</t>
  </si>
  <si>
    <t>Крышка на угол CS 90 вертикальный внутренний 90° DKC осн.300</t>
  </si>
  <si>
    <t>Крышка на угол CS 90 вертикальный внутренний 90°, DKC, 38205, осн.300</t>
  </si>
  <si>
    <t>Крышка на угол CS 90 вертикальный внутренний 90° DKC осн.400</t>
  </si>
  <si>
    <t>Крышка на угол CS 90 вертикальный внутренний 90°, DKC, 38206, осн.400</t>
  </si>
  <si>
    <t>Крышка на угол CS 90 вертикальный внутренний 90° DKC осн.500</t>
  </si>
  <si>
    <t>Крышка на угол CS 90 вертикальный внутренний 90°, DKC, 38207, осн.500</t>
  </si>
  <si>
    <t>Крышка на угол CS 90 вертикальный внутренний 90° DKC осн.600</t>
  </si>
  <si>
    <t>Крышка на угол CS 90 вертикальный внутренний 90°, DKC, 38208, осн.600</t>
  </si>
  <si>
    <t>36840K</t>
  </si>
  <si>
    <t>Угол CD 45 вертикальный внешний 45° DKC 50x50 в комплекте</t>
  </si>
  <si>
    <t>Угол CD 45 вертикальный внешний 45°, DKC, 36840K, 50х50, в комплекте с крепежными элементами и соединительными пластинами, необходимыми для монтажа</t>
  </si>
  <si>
    <t>Угол CD 90 вертикальный внешний 90° DKC 100x100 в комплекте</t>
  </si>
  <si>
    <t>Угол CD 90 вертикальный внешний 90° DKC 200x100 в комплекте</t>
  </si>
  <si>
    <t>Угол CD 90 вертикальный внешний 90° DKC 300x100 в комплекте</t>
  </si>
  <si>
    <t>Угол CD 90 вертикальный внешний 90° DKC 400x100 в комплекте</t>
  </si>
  <si>
    <t>36822K</t>
  </si>
  <si>
    <t>Угол CD 90 вертикальный внешний 90° DKC 150x100 в комплекте</t>
  </si>
  <si>
    <t>Угол CD 90 вертикальный внешний 90°, DKC, 36822K, 150х100, в комплекте с крепежными элементами и соединительными пластинами, необходимыми для монтажа</t>
  </si>
  <si>
    <t>36826K</t>
  </si>
  <si>
    <t>Угол CD 90 вертикальный внешний 90° DKC 500x100 в комплекте</t>
  </si>
  <si>
    <t>Угол CD 90 вертикальный внешний 90°, DKC, 36826K, 500х100, в комплекте с крепежными элементами и соединительными пластинами, необходимыми для монтажа</t>
  </si>
  <si>
    <t>36827K</t>
  </si>
  <si>
    <t>Угол CD 90 вертикальный внешний 90° DKC 600x100 в комплекте</t>
  </si>
  <si>
    <t>Угол CD 90 вертикальный внешний 90°, DKC, 36827K, 600х100, в комплекте с крепежными элементами и соединительными пластинами, необходимыми для монтажа</t>
  </si>
  <si>
    <t>Крышка на угол CD 45 вертикальный внешний 45° DKC осн.50</t>
  </si>
  <si>
    <t>Крышка на угол CD 45 вертикальный внешний 45°, DKC, 38260, осн.50</t>
  </si>
  <si>
    <t>Крышка на угол CD 45 вертикальный внешний 45° DKC осн.80</t>
  </si>
  <si>
    <t>Крышка на угол CD 45 вертикальный внешний 45°, DKC, 38261, осн.80</t>
  </si>
  <si>
    <t>Крышка на угол CD 45 вертикальный внешний 45° DKC осн.100</t>
  </si>
  <si>
    <t>Крышка на угол CD 45 вертикальный внешний 45°, DKC, 38262, осн.100</t>
  </si>
  <si>
    <t>Крышка на угол CD 45 вертикальный внешний 45° DKC осн.150</t>
  </si>
  <si>
    <t>Крышка на угол CD 45 вертикальный внешний 45°, DKC, 38263, осн.150</t>
  </si>
  <si>
    <t>Крышка на угол CD 45 вертикальный внешний 45° DKC осн.200</t>
  </si>
  <si>
    <t>Крышка на угол CD 45 вертикальный внешний 45°, DKC, 38264, осн.200</t>
  </si>
  <si>
    <t>Крышка на угол CD 45 вертикальный внешний 45° DKC осн.300</t>
  </si>
  <si>
    <t>Крышка на угол CD 45 вертикальный внешний 45°, DKC, 38265, осн.300</t>
  </si>
  <si>
    <t>Крышка на угол CD 45 вертикальный внешний 45° DKC осн.400</t>
  </si>
  <si>
    <t>Крышка на угол CD 45 вертикальный внешний 45°, DKC, 38266, осн.400</t>
  </si>
  <si>
    <t>Крышка на угол CD 45 вертикальный внешний 45° DKC осн.500</t>
  </si>
  <si>
    <t>Крышка на угол CD 45 вертикальный внешний 45°, DKC, 38267, осн.500</t>
  </si>
  <si>
    <t>Крышка на угол CD 45 вертикальный внешний 45° DKC осн.600</t>
  </si>
  <si>
    <t>Крышка на угол CD 45 вертикальный внешний 45°, DKC, 38268, осн.600</t>
  </si>
  <si>
    <t>Крышка на угол CD 90 вертикальный внешний 90° DKC осн.50</t>
  </si>
  <si>
    <t>Крышка на угол CD 90 вертикальный внешний 90°, DKC, 38240, осн.50</t>
  </si>
  <si>
    <t>Крышка на угол CD 90 вертикальный внешний 90° DKC осн.80</t>
  </si>
  <si>
    <t>Крышка на угол CD 90 вертикальный внешний 90°, DKC, 38241, осн.80</t>
  </si>
  <si>
    <t>Крышка на угол CD 90 вертикальный внешний 90° DKC осн.100</t>
  </si>
  <si>
    <t>Крышка на угол CD 90 вертикальный внешний 90°, DKC, 38242, осн.100</t>
  </si>
  <si>
    <t>Крышка на угол CD 90 вертикальный внешний 90° DKC осн.150</t>
  </si>
  <si>
    <t>Крышка на угол CD 90 вертикальный внешний 90°, DKC, 38243, осн.150</t>
  </si>
  <si>
    <t>Крышка на угол CD 90 вертикальный внешний 90° DKC осн.200</t>
  </si>
  <si>
    <t>Крышка на угол CD 90 вертикальный внешний 90°, DKC, 38244, осн.200</t>
  </si>
  <si>
    <t>Крышка на угол CD 90 вертикальный внешний 90° DKC осн.300</t>
  </si>
  <si>
    <t>Крышка на угол CD 90 вертикальный внешний 90°, DKC, 38245, осн.300</t>
  </si>
  <si>
    <t>Крышка на угол CD 90 вертикальный внешний 90° DKC осн.400</t>
  </si>
  <si>
    <t>Крышка на угол CD 90 вертикальный внешний 90°, DKC, 38246, осн.400</t>
  </si>
  <si>
    <t>Крышка на угол CD 90 вертикальный внешний 90° DKC осн.500</t>
  </si>
  <si>
    <t>Крышка на угол CD 90 вертикальный внешний 90°, DKC, 38247, осн.500</t>
  </si>
  <si>
    <t>Крышка на угол CD 90 вертикальный внешний 90° DKC осн.600</t>
  </si>
  <si>
    <t>Крышка на угол CD 90 вертикальный внешний 90°, DKC, 38248, осн.600</t>
  </si>
  <si>
    <t>Базовая лицензия видео для DSS Pro Dahua DSS8PRVB</t>
  </si>
  <si>
    <t>Базовая лицензия видео для DSS Pro, Dahua, DSS8PRVB, 16 видео-каналов</t>
  </si>
  <si>
    <t>Лицензия 1 канал видео для DSS Pro Dahua DSS8PRV</t>
  </si>
  <si>
    <t>Лицензия 1 канал видео для DSS Pro, Dahua, DSS8PRV, 1 канал</t>
  </si>
  <si>
    <t>DSS8PRD</t>
  </si>
  <si>
    <t>Лицензия 1 канал двери для DSS Pro Dahua DSS8PRD</t>
  </si>
  <si>
    <t>Лицензия 1 канал двери для DSS Pro, Dahua, DSS8PRD, DSSPro8-Door-Channel-License, лицензия на подключение одного канала СКУД</t>
  </si>
  <si>
    <t>Базовая лицензия на интеграцию со сторонним источником Dahua DSS8PRES</t>
  </si>
  <si>
    <t>Базовая лицензия на контроллер сигнализации Dahua DSS8PRAL</t>
  </si>
  <si>
    <t>Базовая лицензия на контроллер сигнализации, Dahua, DSS8PRAL, 1 лицензия на устройство, Контроллер сигнализации</t>
  </si>
  <si>
    <t>Домофонная система Dahua DHI-KTA02</t>
  </si>
  <si>
    <t>Домофонная система Dahua DHI-KTA02M</t>
  </si>
  <si>
    <t>Домофонная система Dahua DHI-KTA04</t>
  </si>
  <si>
    <t>Монтажные коробки для видеодомофонии и контроллеров</t>
  </si>
  <si>
    <t>Рюкзак NINETYGO URBAN DAILY Backpack Синий</t>
  </si>
  <si>
    <t>Рюкзак, NINETYGO, URBAN DAILY Backpack, 6941413280044, 30,5*10*48см, Синий</t>
  </si>
  <si>
    <t>Чемодан NINETYGO Lightweight Luggage 24'' Красный</t>
  </si>
  <si>
    <t>Чемодан, NINETYGO, Lightweight Luggage 24'', 6941413216388, 3кг, 65л, 654526 см, Красный</t>
  </si>
  <si>
    <t>LH55VMCEBGBXCI</t>
  </si>
  <si>
    <t>Видеостенный дисплей Samsung VM55C-E 55"</t>
  </si>
  <si>
    <t>Видеостенный дисплей, Samsung, VM55C-E, 55", LH55VMCEBGBXCI, 1920x1080, 500 кд/м, 1000:1, шов 1.74, чёрный</t>
  </si>
  <si>
    <t>TTL16-69FW</t>
  </si>
  <si>
    <t>Стойка мобильная XG TTL16-69FW</t>
  </si>
  <si>
    <t>Стойка мобильная, XG, TTL16-69FW, 55"-100", нагрузка 120 кг, VESA от 200x200 до 900x600, высота: 1150мм/1275мм/1400мм/1525мм, Матовый черный</t>
  </si>
  <si>
    <t>BHR8097EU</t>
  </si>
  <si>
    <t>Цифровая видеокамера Xiaomi Outdoor Camera CW300 EU BHR8097EU</t>
  </si>
  <si>
    <t>Цифровая видеокамера, Xiaomi, Outdoor Camera CW300 EU, BHR8097EU, Разрешение 2560x1440, 4MP, Поле зрения объектива 101,7°, 802.11b/g/n 2,4 ГГц, Карта памяти Micro SD, От -30 °C до 60 °C, IP66</t>
  </si>
  <si>
    <t>BHR8301GL</t>
  </si>
  <si>
    <t>Цифровая видеокамера Xiaomi Outdoor Camera BW500 BHR8301GL</t>
  </si>
  <si>
    <t>Цифровая видеокамера, Xiaomi, Outdoor Camera BW500, BHR8301GL, Разрешение 2560x1440, 4MP, Поле зрения объектива 136°, 802.11b/g/n/ax 2,4 ГГц, Карта памяти Micro SD, От -20 °C до 55 °C, IP67</t>
  </si>
  <si>
    <t>BHR8303GL</t>
  </si>
  <si>
    <t>Цифровая видеокамера Xiaomi Outdoor Camera BW300 BHR8303GL</t>
  </si>
  <si>
    <t>BHR8618GL</t>
  </si>
  <si>
    <t>Цифровая видеокамера Xiaomi Outdoor Camera Base Station</t>
  </si>
  <si>
    <t>КТ-2222</t>
  </si>
  <si>
    <t>Аэрогриль Kitfort КТ-2222</t>
  </si>
  <si>
    <t>Аэрогриль, Kitfort, КТ-2222, Объём 3.3 л, Съемная крышка, Сенсорное управление, 8 автоматических программ, Таймер, Отложенный старт, Зеленый</t>
  </si>
  <si>
    <t>КТ-720</t>
  </si>
  <si>
    <t>Кофемашина Kitfort КТ-720</t>
  </si>
  <si>
    <t>Кофемашина, Kitfort, КТ-720, Капельная, Объем кофейника 1.5 л, Объем резервуара для зёрен 200 г, Встроенная кофемолка, Используемый кофе зерновой/молотый, Регулятор степени помола, Отложенный старт, Кнопочное управление, Мощность 1050 Вт, Длина шнура 0.8м, Черный/Стальной</t>
  </si>
  <si>
    <t>Набор сковородок Tefal Ingenio Black 5 04238830 22-26см</t>
  </si>
  <si>
    <t>Набор сковородок, Tefal, Ingenio Black 5 04238830, 22-26см, 3 предмета, Съемная ручка, Для газовых/керамических/электрических плит, Алюминий, Индикатор нагрева, Черный</t>
  </si>
  <si>
    <t>LV430630</t>
  </si>
  <si>
    <t>Автоматический выключатель SE LV430630 NSX160F 3P 160A 36кА</t>
  </si>
  <si>
    <t>Автоматический выключатель, SE, LV430630, NSX160F 3P 160A 36кА</t>
  </si>
  <si>
    <t>LV431631</t>
  </si>
  <si>
    <t>Автоматический выключатель SE LV431631 NSX250F 3P 200A 36кА</t>
  </si>
  <si>
    <t>Автоматический выключатель, SE, LV431631, NSX250F 3P 200A 36кА</t>
  </si>
  <si>
    <t>LV432676</t>
  </si>
  <si>
    <t>Автоматический выключатель SE LV432676 NSX400F 3P 400A с эл.расц. Micrologic 2.3 36кА</t>
  </si>
  <si>
    <t>Автоматический выключатель, SE, LV432676, NSX400F 3P 400A с эл.расц. Micrologic 2.3 36кА</t>
  </si>
  <si>
    <t>LV432813</t>
  </si>
  <si>
    <t>LV432080</t>
  </si>
  <si>
    <t>Расцепитель для NSX630 SE LV432080 Micrologic 2.3 630А</t>
  </si>
  <si>
    <t>Расцепитель для NSX630, SE, LV432080, Micrologic 2.3 630А</t>
  </si>
  <si>
    <t>KW10C</t>
  </si>
  <si>
    <t>Лицевая панель Bticino KW10C Living Now для зарядных устройств USB 1 модуль белый</t>
  </si>
  <si>
    <t>Лицевая панель, Bticino, KW10C, Living Now для зарядных устройств USB 1 модуль белый</t>
  </si>
  <si>
    <t>Картридж, Europrint, EPC-W2410A, Чёрный, Для принтеров HP Color LaserJet M155/MFP M182/MFP M183, 1050 страниц (А4)</t>
  </si>
  <si>
    <t>Картридж, Europrint, EPC-W2411A, Синий, Для принтеров HP Color LaserJet M155/MFP M182/MFP M183, 850 страниц (А4)</t>
  </si>
  <si>
    <t>Картридж, Europrint, EPC-W2412A, Жёлтый, Для принтеров HP Color LaserJet M155/MFP M182/MFP M183, 850 страниц (А4)</t>
  </si>
  <si>
    <t>Картридж, Europrint, EPC-W2211A, Синий, Для принтеров HP Color LaserJet Pro MFP M255dw/M255nw/M282nw/283fdn/283fdw, 1 250 страниц (А4)</t>
  </si>
  <si>
    <t>Картридж, Europrint, EPC-W2413A, Пурпурный, Для принтеров HP Color LaserJet M155/MFP M182/MFP M183, 850 страниц (А4)</t>
  </si>
  <si>
    <t xml:space="preserve">    410 ISPARUS Доводчик НОРА-М (от 15 до 60кг) (белый) морозостойкий</t>
  </si>
  <si>
    <t xml:space="preserve">    410 ISPARUS Доводчик НОРА-М (от 15 до 60кг) (серый) морозостойкий</t>
  </si>
  <si>
    <t xml:space="preserve">1000016195 </t>
  </si>
  <si>
    <t xml:space="preserve">    440 ISPARUS Доводчик НОРА-М (от 80 до 140кг) (черный) морозостойкий</t>
  </si>
  <si>
    <t xml:space="preserve">    450 ISPARUS Доводчик НОРА-М (от 120 до 170кг) (черный) морозостойкий</t>
  </si>
  <si>
    <t xml:space="preserve">    4ST Доводчик НОРА-М (25-120 кг) (графит) морозостойкий</t>
  </si>
  <si>
    <t xml:space="preserve">    830 ВС Доводчик НОРА-М (от 40 до 150 кг) (серебро) морозостойкий с ветровым тормозом</t>
  </si>
  <si>
    <t xml:space="preserve">    №2S F фиксация  Доводчик НОРА-М (до 50кг) (коричневый) морозостойкий</t>
  </si>
  <si>
    <t xml:space="preserve">    №5S Доводчик НОРА-М (до 160кг) (графит) морозостойкий</t>
  </si>
  <si>
    <t xml:space="preserve">1000016122 </t>
  </si>
  <si>
    <t xml:space="preserve">1000016124 </t>
  </si>
  <si>
    <t>10000022205</t>
  </si>
  <si>
    <t xml:space="preserve">&gt;20 imou </t>
  </si>
  <si>
    <t xml:space="preserve">    K1S-H(S)-W, Умный замок, Imou, толщина двери 40-100 мм, -10 ~ +55 ℃</t>
  </si>
  <si>
    <t xml:space="preserve">    DS-KIS303-P Hikvision Гибридный домофон, комплект</t>
  </si>
  <si>
    <t>GSFP-ZX-80-D</t>
  </si>
  <si>
    <t>Трансивер BDCOM GSFP-ZX-80-D</t>
  </si>
  <si>
    <t>Трансивер, BDCOM, GSFP-ZX-80-D, SFP, single-mode, 1000Base-ZX, 1550nm, 80Кm, LC duplex</t>
  </si>
  <si>
    <t>GSFP-LX-40-D</t>
  </si>
  <si>
    <t>Трансивер BDCOM GSFP-LX-40-D</t>
  </si>
  <si>
    <t>Трансивер, BDCOM, GSFP-LX-40-D, SFP, single-mode, 1000Base-EX, 1310nm, 40Кm, LC duplex</t>
  </si>
  <si>
    <t>36842K</t>
  </si>
  <si>
    <t>Угол CD 45 вертикальный внешний 45° DKC 100x50 в комплекте</t>
  </si>
  <si>
    <t>Угол CD 45 вертикальный внешний 45°, DKC, 36842K, 100х50, в комплекте с крепежными элементами и соединительными пластинами, необходимыми для монтажа</t>
  </si>
  <si>
    <t>36843K</t>
  </si>
  <si>
    <t>Угол CD 45 вертикальный внешний 45° DKC 150x50 в комплекте</t>
  </si>
  <si>
    <t>Угол CD 45 вертикальный внешний 45°, DKC, 36843K, 150х50, в комплекте с крепежными элементами и соединительными пластинами, необходимыми для монтажа</t>
  </si>
  <si>
    <t>36844K</t>
  </si>
  <si>
    <t>Угол CD 45 вертикальный внешний 45° DKC 200x50 в комплекте</t>
  </si>
  <si>
    <t>Угол CD 45 вертикальный внешний 45°, DKC, 36844K, 200х50, в комплекте с крепежными элементами и соединительными пластинами, необходимыми для монтажа</t>
  </si>
  <si>
    <t>36845K</t>
  </si>
  <si>
    <t>Угол CD 45 вертикальный внешний 45° DKC 300x50 в комплекте</t>
  </si>
  <si>
    <t>Угол CD 45 вертикальный внешний 45°, DKC, 36845K, 300х50, в комплекте с крепежными элементами и соединительными пластинами, необходимыми для монтажа</t>
  </si>
  <si>
    <t>36846K</t>
  </si>
  <si>
    <t>Угол CD 45 вертикальный внешний 45° DKC 400x50 в комплекте</t>
  </si>
  <si>
    <t>Угол CD 45 вертикальный внешний 45°, DKC, 36846K, 400х50, в комплекте с крепежными элементами и соединительными пластинами, необходимыми для монтажа</t>
  </si>
  <si>
    <t>36847K</t>
  </si>
  <si>
    <t>Угол CD 45 вертикальный внешний 45° DKC 500x50 в комплекте</t>
  </si>
  <si>
    <t>Угол CD 45 вертикальный внешний 45°, DKC, 36847K, 500х50, в комплекте с крепежными элементами и соединительными пластинами, необходимыми для монтажа</t>
  </si>
  <si>
    <t>36848K</t>
  </si>
  <si>
    <t>Угол CD 45 вертикальный внешний 45° DKC 600x50 в комплекте</t>
  </si>
  <si>
    <t>Угол CD 45 вертикальный внешний 45°, DKC, 36848K, 600х50, в комплекте с крепежными элементами и соединительными пластинами, необходимыми для монтажа</t>
  </si>
  <si>
    <t>36861K</t>
  </si>
  <si>
    <t>Угол CD 45 вертикальный внешний 45° DKC 80x80 в комплекте</t>
  </si>
  <si>
    <t>Угол CD 45 вертикальный внешний 45°, DKC, 36861K, 80х80, в комплекте с крепежными элементами и соединительными пластинами, необходимыми для монтажа</t>
  </si>
  <si>
    <t>36862K</t>
  </si>
  <si>
    <t>Угол CD 45 вертикальный внешний 45° DKC 100x80 в комплекте</t>
  </si>
  <si>
    <t>Угол CD 45 вертикальный внешний 45°, DKC, 36862K, 100х80, в комплекте с крепежными элементами и соединительными пластинами, необходимыми для монтажа</t>
  </si>
  <si>
    <t>36863K</t>
  </si>
  <si>
    <t>Угол CD 45 вертикальный внешний 45° DKC 150x80 в комплекте</t>
  </si>
  <si>
    <t>Угол CD 45 вертикальный внешний 45°, DKC, 36863K, 150х80, в комплекте с крепежными элементами и соединительными пластинами, необходимыми для монтажа</t>
  </si>
  <si>
    <t>36864K</t>
  </si>
  <si>
    <t>Угол CD 45 вертикальный внешний 45° DKC 200x80 в комплекте</t>
  </si>
  <si>
    <t>Угол CD 45 вертикальный внешний 45°, DKC, 36864K, 200х80, в комплекте с крепежными элементами и соединительными пластинами, необходимыми для монтажа</t>
  </si>
  <si>
    <t>36865K</t>
  </si>
  <si>
    <t>Угол CD 45 вертикальный внешний 45° DKC 300x80 в комплекте</t>
  </si>
  <si>
    <t>Угол CD 45 вертикальный внешний 45°, DKC, 36865K, 300х80, в комплекте с крепежными элементами и соединительными пластинами, необходимыми для монтажа</t>
  </si>
  <si>
    <t>36866K</t>
  </si>
  <si>
    <t>Угол CD 45 вертикальный внешний 45° DKC 400x80 в комплекте</t>
  </si>
  <si>
    <t>Угол CD 45 вертикальный внешний 45°, DKC, 36866K, 400х80, в комплекте с крепежными элементами и соединительными пластинами, необходимыми для монтажа</t>
  </si>
  <si>
    <t>36867K</t>
  </si>
  <si>
    <t>Угол CD 45 вертикальный внешний 45° DKC 500x80 в комплекте</t>
  </si>
  <si>
    <t>Угол CD 45 вертикальный внешний 45°, DKC, 36867K, 500х80, в комплекте с крепежными элементами и соединительными пластинами, необходимыми для монтажа</t>
  </si>
  <si>
    <t>36868K</t>
  </si>
  <si>
    <t>Угол CD 45 вертикальный внешний 45° DKC 600x80 в комплекте</t>
  </si>
  <si>
    <t>Угол CD 45 вертикальный внешний 45°, DKC, 36868K, 600х80, в комплекте с крепежными элементами и соединительными пластинами, необходимыми для монтажа</t>
  </si>
  <si>
    <t>36881K</t>
  </si>
  <si>
    <t>Угол CD 45 вертикальный внешний 45° DKC 100x100 в комплекте</t>
  </si>
  <si>
    <t>Угол CD 45 вертикальный внешний 45°, DKC, 36881K, 100х100, в комплекте с крепежными элементами и соединительными пластинами, необходимыми для монтажа</t>
  </si>
  <si>
    <t>Угол CD 45 вертикальный внешний 45° DKC 150x100 в комплекте</t>
  </si>
  <si>
    <t>Угол CD 45 вертикальный внешний 45°, DKC, 36882K, 150х100, в комплекте с крепежными элементами и соединительными пластинами, необходимыми для монтажа</t>
  </si>
  <si>
    <t>36883K</t>
  </si>
  <si>
    <t>Угол CD 45 вертикальный внешний 45° DKC 200x100 в комплекте</t>
  </si>
  <si>
    <t>Угол CD 45 вертикальный внешний 45°, DKC, 36883K, 200х100, в комплекте с крепежными элементами и соединительными пластинами, необходимыми для монтажа</t>
  </si>
  <si>
    <t>36884K</t>
  </si>
  <si>
    <t>Угол CD 45 вертикальный внешний 45° DKC 300x100 в комплекте</t>
  </si>
  <si>
    <t>Угол CD 45 вертикальный внешний 45°, DKC, 36884K, 300х100, в комплекте с крепежными элементами и соединительными пластинами, необходимыми для монтажа</t>
  </si>
  <si>
    <t>36885K</t>
  </si>
  <si>
    <t>Угол CD 45 вертикальный внешний 45° DKC 400x100 в комплекте</t>
  </si>
  <si>
    <t>Угол CD 45 вертикальный внешний 45°, DKC, 36885K, 400х100, в комплекте с крепежными элементами и соединительными пластинами, необходимыми для монтажа</t>
  </si>
  <si>
    <t>36886K</t>
  </si>
  <si>
    <t>Угол CD 45 вертикальный внешний 45° DKC 500x100 в комплекте</t>
  </si>
  <si>
    <t>Угол CD 45 вертикальный внешний 45°, DKC, 36886K, 500х100, в комплекте с крепежными элементами и соединительными пластинами, необходимыми для монтажа</t>
  </si>
  <si>
    <t>36887K</t>
  </si>
  <si>
    <t>Угол CD 45 вертикальный внешний 45° DKC 600x100 в комплекте</t>
  </si>
  <si>
    <t>Угол CD 45 вертикальный внешний 45°, DKC, 36887K, 600х100, в комплекте с крепежными элементами и соединительными пластинами, необходимыми для монтажа</t>
  </si>
  <si>
    <t>36780K</t>
  </si>
  <si>
    <t>Угол CD 90 вертикальный внешний 90° DKC 50x50 в комплекте</t>
  </si>
  <si>
    <t>Угол CD 90 вертикальный внешний 90°, DKC, 36780K, 50х50, в комплекте с крепежными элементами и соединительными пластинами, необходимыми для монтажа</t>
  </si>
  <si>
    <t>Коммутационный блок SE LV432813 NSX630 3P 630A без эл.расц. Micrologic 36кА</t>
  </si>
  <si>
    <t>Коммутационный блок, SE, LV432813, NSX630 3P 6930A без эл.расц. Micrologic 36кА</t>
  </si>
  <si>
    <t>Вентиляционная решетка iPower ВР3 (255*255)</t>
  </si>
  <si>
    <t>Вентиляционная решетка, iPower, ВР3 (255*255), с фильтром для вентилятора ВШМ3</t>
  </si>
  <si>
    <t>Колодка клеммная карболитовая Deluxe TС - 4004 (400A 4P)</t>
  </si>
  <si>
    <t>Колодка клеммная карболитовая, Deluxe, TС - 4004 (400A 4P)</t>
  </si>
  <si>
    <t>Колодка клеммная карболитовая Deluxe TС - 604 (60A 4P)</t>
  </si>
  <si>
    <t>Колодка клеммная карболитовая, Deluxe, TС - 604 (60A 4P)</t>
  </si>
  <si>
    <t>MSQ-30 100/5 class 0.5</t>
  </si>
  <si>
    <t>Трансформатор тока iPower MSQ-30 100/5</t>
  </si>
  <si>
    <t>Трансформатор тока, iPower, MSQ-30 100/5</t>
  </si>
  <si>
    <t>Портативный внешний аккумулятор, Xiaomi, Power Bank 10000mAh (Integrated Cable) Tan, P15ZM/BHR9072GL, 105,2 x 26,9 x 65,2 мм, Мощность аккумулятора 37 Втч 3,7 В 10000 мАч, Вход USB-C /USB-C кабель, Выход USB-A / USB-C /USB-C кабель, Бежевый</t>
  </si>
  <si>
    <t>Портативный внешний аккумулятор, Xiaomi, 33W Power Bank 20000mAh (Integrated Cable) Blue GL, PB2030MI/BHR8975GL, Номинальная мощность аккумулятора 74 Втч (7,4 В 10000 мАч), Номинальная емкость 12000mAh (5V/3A), Входной порт USB-C, Выходной порт USB-C®/кабель USB-C /USB-A, Размер продукта 127 x 70,5 x 30,5 мм, Кабель страенный, Синий</t>
  </si>
  <si>
    <t>Колодец оперативного доступа КОД</t>
  </si>
  <si>
    <t>Угол CS 90 вертикальный внутренний 90° DKC 100x100 в комплекте</t>
  </si>
  <si>
    <t>Угол CS 90 вертикальный внутренний 90° DKC 150x100 в комплекте</t>
  </si>
  <si>
    <t>Угол CS 90 вертикальный внутренний 90° DKC 200x100 в комплекте</t>
  </si>
  <si>
    <t>Угол CS 90 вертикальный внутренний 90° DKC 300x100 в комплекте</t>
  </si>
  <si>
    <t>Угол CS 90 вертикальный внутренний 90° DKC 400x100 в комплекте</t>
  </si>
  <si>
    <t>Угол CS 90 вертикальный внутренний 90° DKC 500x100 в комплекте</t>
  </si>
  <si>
    <t>Угол CS 90 вертикальный внутренний 90° DKC 600x100 в комплекте</t>
  </si>
  <si>
    <t>Угол CS 90 вертикальный внутренний 90°, DKC, 36707K, 600х100, в комплекте с крепежными элементами и соединительными пластинами, необходимыми для монтажа</t>
  </si>
  <si>
    <t>36882K</t>
  </si>
  <si>
    <t>36782K</t>
  </si>
  <si>
    <t>Угол CD 90 вертикальный внешний 90° DKC 100x50 в комплекте</t>
  </si>
  <si>
    <t>Угол CD 90 вертикальный внешний 90°, DKC, 36782K, 100х50, в комплекте с крепежными элементами и соединительными пластинами, необходимыми для монтажа</t>
  </si>
  <si>
    <t>36783K</t>
  </si>
  <si>
    <t>Угол CD 90 вертикальный внешний 90° DKC 150x50 в комплекте</t>
  </si>
  <si>
    <t>Угол CD 90 вертикальный внешний 90°, DKC, 36783K, 150х50, в комплекте с крепежными элементами и соединительными пластинами, необходимыми для монтажа</t>
  </si>
  <si>
    <t>36784K</t>
  </si>
  <si>
    <t>Угол CD 90 вертикальный внешний 90° DKC 200x50 в комплекте</t>
  </si>
  <si>
    <t>Угол CD 90 вертикальный внешний 90°, DKC, 36784K, 200х50, в комплекте с крепежными элементами и соединительными пластинами, необходимыми для монтажа</t>
  </si>
  <si>
    <t>36785K</t>
  </si>
  <si>
    <t>Угол CD 90 вертикальный внешний 90° DKC 300x50 в комплекте</t>
  </si>
  <si>
    <t>Угол CD 90 вертикальный внешний 90°, DKC, 36785K, 300х50, в комплекте с крепежными элементами и соединительными пластинами, необходимыми для монтажа</t>
  </si>
  <si>
    <t>36786K</t>
  </si>
  <si>
    <t>Угол CD 90 вертикальный внешний 90° DKC 400x50 в комплекте</t>
  </si>
  <si>
    <t>Угол CD 90 вертикальный внешний 90°, DKC, 36786K, 400х50, в комплекте с крепежными элементами и соединительными пластинами, необходимыми для монтажа</t>
  </si>
  <si>
    <t>36787K</t>
  </si>
  <si>
    <t>Угол CD 90 вертикальный внешний 90° DKC 500x50 в комплекте</t>
  </si>
  <si>
    <t>Угол CD 90 вертикальный внешний 90°, DKC, 36787K, 500х50, в комплекте с крепежными элементами и соединительными пластинами, необходимыми для монтажа</t>
  </si>
  <si>
    <t>36788K</t>
  </si>
  <si>
    <t>Угол CD 90 вертикальный внешний 90° DKC 600x50 в комплекте</t>
  </si>
  <si>
    <t>Угол CD 90 вертикальный внешний 90°, DKC, 36788K, 600х50, в комплекте с крепежными элементами и соединительными пластинами, необходимыми для монтажа</t>
  </si>
  <si>
    <t>36801K</t>
  </si>
  <si>
    <t>Угол CD 90 вертикальный внешний 90° DKC 80x80 в комплекте</t>
  </si>
  <si>
    <t>Угол CD 90 вертикальный внешний 90°, DKC, 36801K, 80х80, в комплекте с крепежными элементами и соединительными пластинами, необходимыми для монтажа</t>
  </si>
  <si>
    <t>36802K</t>
  </si>
  <si>
    <t>Угол CD 90 вертикальный внешний 90° DKC 100x80 в комплекте</t>
  </si>
  <si>
    <t>Угол CD 90 вертикальный внешний 90°, DKC, 36802K, 100х80, в комплекте с крепежными элементами и соединительными пластинами, необходимыми для монтажа</t>
  </si>
  <si>
    <t>36803K</t>
  </si>
  <si>
    <t>Угол CD 90 вертикальный внешний 90° DKC 150x80 в комплекте</t>
  </si>
  <si>
    <t>Угол CD 90 вертикальный внешний 90°, DKC, 36803K, 150х80, в комплекте с крепежными элементами и соединительными пластинами, необходимыми для монтажа</t>
  </si>
  <si>
    <t>36804K</t>
  </si>
  <si>
    <t>Угол CD 90 вертикальный внешний 90° DKC 200x80 в комплекте</t>
  </si>
  <si>
    <t>Угол CD 90 вертикальный внешний 90°, DKC, 36804K, 200х80, в комплекте с крепежными элементами и соединительными пластинами, необходимыми для монтажа</t>
  </si>
  <si>
    <t>36805K</t>
  </si>
  <si>
    <t>Угол CD 90 вертикальный внешний 90° DKC 300x80 в комплекте</t>
  </si>
  <si>
    <t>Угол CD 90 вертикальный внешний 90°, DKC, 36805K, 300х80, в комплекте с крепежными элементами и соединительными пластинами, необходимыми для монтажа</t>
  </si>
  <si>
    <t>36806K</t>
  </si>
  <si>
    <t>Угол CD 90 вертикальный внешний 90° DKC 400x80 в комплекте</t>
  </si>
  <si>
    <t>Угол CD 90 вертикальный внешний 90°, DKC, 36806K, 400х80, в комплекте с крепежными элементами и соединительными пластинами, необходимыми для монтажа</t>
  </si>
  <si>
    <t>36807K</t>
  </si>
  <si>
    <t>Угол CD 90 вертикальный внешний 90° DKC 500x80 в комплекте</t>
  </si>
  <si>
    <t>Угол CD 90 вертикальный внешний 90°, DKC, 36807K, 500х80, в комплекте с крепежными элементами и соединительными пластинами, необходимыми для монтажа</t>
  </si>
  <si>
    <t>36808K</t>
  </si>
  <si>
    <t>Угол CD 90 вертикальный внешний 90° DKC 600x80 в комплекте</t>
  </si>
  <si>
    <t>Угол CD 90 вертикальный внешний 90°, DKC, 36808K, 600х80, в комплекте с крепежными элементами и соединительными пластинами, необходимыми для монтажа</t>
  </si>
  <si>
    <t>36120K</t>
  </si>
  <si>
    <t>Ответвитель DPT T-образный горизонтальный DKC 50х50 в комплекте</t>
  </si>
  <si>
    <t>Ответвитель DPT T-образный горизонтальный, DKC, 36120K, 50х50, в комплекте</t>
  </si>
  <si>
    <t>36122K</t>
  </si>
  <si>
    <t>Ответвитель DPT T-образный горизонтальный DKC 100х50 в комплекте</t>
  </si>
  <si>
    <t>Ответвитель DPT T-образный горизонтальный, DKC, 36122K, 100х50, в комплекте</t>
  </si>
  <si>
    <t>36123K</t>
  </si>
  <si>
    <t>Ответвитель DPT T-образный горизонтальный DKC 150х50 в комплекте</t>
  </si>
  <si>
    <t>Ответвитель DPT T-образный горизонтальный, DKC, 36123K, 150х50, в комплекте</t>
  </si>
  <si>
    <t>36124K</t>
  </si>
  <si>
    <t>Ответвитель DPT T-образный горизонтальный DKC 200х50 в комплекте</t>
  </si>
  <si>
    <t>Ответвитель DPT T-образный горизонтальный, DKC, 36124K, 200х50, в комплекте</t>
  </si>
  <si>
    <t>36125K</t>
  </si>
  <si>
    <t>Ответвитель DPT T-образный горизонтальный DKC 300х50 в комплекте</t>
  </si>
  <si>
    <t>Ответвитель DPT T-образный горизонтальный, DKC, 36125K, 300х50, в комплекте</t>
  </si>
  <si>
    <t>36126K</t>
  </si>
  <si>
    <t>Ответвитель DPT T-образный горизонтальный DKC 400х50 в комплекте</t>
  </si>
  <si>
    <t>Ответвитель DPT T-образный горизонтальный, DKC, 36126K, 400х50, в комплекте</t>
  </si>
  <si>
    <t>36127K</t>
  </si>
  <si>
    <t>Ответвитель DPT T-образный горизонтальный DKC 500х50 в комплекте</t>
  </si>
  <si>
    <t>Ответвитель DPT T-образный горизонтальный, DKC, 36127K, 500х50, в комплекте</t>
  </si>
  <si>
    <t>36128K</t>
  </si>
  <si>
    <t>Ответвитель DPT T-образный горизонтальный DKC 600х50 в комплекте</t>
  </si>
  <si>
    <t>Ответвитель DPT T-образный горизонтальный, DKC, 36128K, 600х50, в комплекте</t>
  </si>
  <si>
    <t>36141K</t>
  </si>
  <si>
    <t>Ответвитель DPT T-образный горизонтальный DKC 80х80 в комплекте</t>
  </si>
  <si>
    <t>Ответвитель DPT T-образный горизонтальный, DKC, 36141K, 80х80, в комплекте</t>
  </si>
  <si>
    <t>36142K</t>
  </si>
  <si>
    <t>Ответвитель DPT T-образный горизонтальный DKC 100х80 в комплекте</t>
  </si>
  <si>
    <t>Ответвитель DPT T-образный горизонтальный, DKC, 36142K, 100х80, в комплекте</t>
  </si>
  <si>
    <t>36143K</t>
  </si>
  <si>
    <t>Ответвитель DPT T-образный горизонтальный DKC 150х80 в комплекте</t>
  </si>
  <si>
    <t>Ответвитель DPT T-образный горизонтальный, DKC, 36143K, 150х80, в комплекте</t>
  </si>
  <si>
    <t>36144K</t>
  </si>
  <si>
    <t>Ответвитель DPT T-образный горизонтальный DKC 200х80 в комплекте</t>
  </si>
  <si>
    <t>Ответвитель DPT T-образный горизонтальный, DKC, 36144K, 200х80, в комплекте</t>
  </si>
  <si>
    <t>36145K</t>
  </si>
  <si>
    <t>Ответвитель DPT T-образный горизонтальный DKC 300х80 в комплекте</t>
  </si>
  <si>
    <t>Ответвитель DPT T-образный горизонтальный, DKC, 36145K, 300х80, в комплекте</t>
  </si>
  <si>
    <t>36146K</t>
  </si>
  <si>
    <t>Ответвитель DPT T-образный горизонтальный DKC 400х80 в комплекте</t>
  </si>
  <si>
    <t>Ответвитель DPT T-образный горизонтальный, DKC, 36146K, 400х80, в комплекте</t>
  </si>
  <si>
    <t>36147K</t>
  </si>
  <si>
    <t>Ответвитель DPT T-образный горизонтальный DKC 500х80 в комплекте</t>
  </si>
  <si>
    <t>Ответвитель DPT T-образный горизонтальный, DKC, 36147K, 500х80, в комплекте</t>
  </si>
  <si>
    <t>36148K</t>
  </si>
  <si>
    <t>Ответвитель DPT T-образный горизонтальный DKC 600х80 в комплекте</t>
  </si>
  <si>
    <t>Ответвитель DPT T-образный горизонтальный, DKC, 36148K, 600х80, в комплекте</t>
  </si>
  <si>
    <t>Ответвитель DPT T-образный горизонтальный DKC 100х100 в комплекте</t>
  </si>
  <si>
    <t>Ответвитель DPT T-образный горизонтальный, DKC, 36161K, 100х100, в комплекте</t>
  </si>
  <si>
    <t>36162K</t>
  </si>
  <si>
    <t>Ответвитель DPT T-образный горизонтальный DKC 150х100 в комплекте</t>
  </si>
  <si>
    <t>Ответвитель DPT T-образный горизонтальный, DKC, 36162K, 150х100, в комплекте</t>
  </si>
  <si>
    <t>Ответвитель DPT T-образный горизонтальный DKC 200х100 в комплекте</t>
  </si>
  <si>
    <t>Ответвитель DPT T-образный горизонтальный, DKC, 36163K, 200х100, в комплекте</t>
  </si>
  <si>
    <t>Ответвитель DPT T-образный горизонтальный DKC 300х100 в комплекте</t>
  </si>
  <si>
    <t>Ответвитель DPT T-образный горизонтальный, DKC, 36164K, 300х100, в комплекте</t>
  </si>
  <si>
    <t>Ответвитель DPT T-образный горизонтальный DKC 400х100 в комплекте</t>
  </si>
  <si>
    <t>Ответвитель DPT T-образный горизонтальный, DKC, 36165K, 400х100, в комплекте</t>
  </si>
  <si>
    <t>36166K</t>
  </si>
  <si>
    <t>Ответвитель DPT T-образный горизонтальный DKC 500х100 в комплекте</t>
  </si>
  <si>
    <t>Ответвитель DPT T-образный горизонтальный, DKC, 36166K, 500х100, в комплекте</t>
  </si>
  <si>
    <t>36167K</t>
  </si>
  <si>
    <t>Ответвитель DPT T-образный горизонтальный DKC 600х100 в комплекте</t>
  </si>
  <si>
    <t>Ответвитель DPT T-образный горизонтальный, DKC, 36167K, 600х100, в комплекте</t>
  </si>
  <si>
    <t>38040K</t>
  </si>
  <si>
    <t>Крышка на ответвитель DPT T-образный горизонтальный DKC осн.50 в комплекте</t>
  </si>
  <si>
    <t>38041K</t>
  </si>
  <si>
    <t>Крышка на ответвитель DPT T-образный горизонтальный DKC осн.80 в комплекте</t>
  </si>
  <si>
    <t>38042K</t>
  </si>
  <si>
    <t>Крышка на ответвитель DPT T-образный горизонтальный DKC осн.100 в комплекте</t>
  </si>
  <si>
    <t>38043K</t>
  </si>
  <si>
    <t>Крышка на ответвитель DPT T-образный горизонтальный DKC осн.150 в комплекте</t>
  </si>
  <si>
    <t>38044K</t>
  </si>
  <si>
    <t>Крышка на ответвитель DPT T-образный горизонтальный DKC осн.200 в комплекте</t>
  </si>
  <si>
    <t>38045K</t>
  </si>
  <si>
    <t>Крышка на ответвитель DPT T-образный горизонтальный DKC осн.300 в комплекте</t>
  </si>
  <si>
    <t>38046K</t>
  </si>
  <si>
    <t>Крышка на ответвитель DPT T-образный горизонтальный DKC осн.400 в комплекте</t>
  </si>
  <si>
    <t>38047K</t>
  </si>
  <si>
    <t>Крышка на ответвитель DPT T-образный горизонтальный DKC осн.500 в комплекте</t>
  </si>
  <si>
    <t>38048K</t>
  </si>
  <si>
    <t>Крышка на ответвитель DPT T-образный горизонтальный DKC осн.600 в комплекте</t>
  </si>
  <si>
    <t>Видеорегистратор, 70mai, A200 Set, 1920*1080P, HDR, 60FPS/30FPS, 130°, Датчик изображения GC2093, Аккумулятор 500mAh, Встраиваемая память 16G~128G, Наблюдение за парковкой (шнур для активации функции приобретается отдельно), Покадровая запись, Совместимость с фирменным приложением, Черный</t>
  </si>
  <si>
    <t>497K17800</t>
  </si>
  <si>
    <t>Двойной выходной лоток Xerox 497K17800</t>
  </si>
  <si>
    <t>Двойной выходной лоток, Xerox, 497K17800, 2х250 листов (заменяет стандартный выходной лоток на 500 листов)</t>
  </si>
  <si>
    <t>Дифференциальный автомат CHINT NB1L 1P+N C40 30mA тип AC 10kA (36mm)</t>
  </si>
  <si>
    <t>Дифференциальный автомат, CHINT, 203111 NB1L, 1P+N C40 30mA тип AC 10kA (36mm)</t>
  </si>
  <si>
    <t xml:space="preserve">    Bulb Cam 3MP, Imou, Лампа-камера, Цоколь Е27, CMOS-матрица 1/2.8", Механический ИК-фильтр, ИК-подсве</t>
  </si>
  <si>
    <t xml:space="preserve">1000016430 </t>
  </si>
  <si>
    <t>100000151335</t>
  </si>
  <si>
    <t>Брелок с чипом EM-Marine набор 5 шт</t>
  </si>
  <si>
    <t>PTH-860P-N</t>
  </si>
  <si>
    <t>Графический планшет Wacom Intuos Pro Large Paper Edition R/N (PTH-860P-N) Чёрный</t>
  </si>
  <si>
    <t>Графический планшет, Wacom, Intuos Pro Large Paper Edition R/N (PTH-860P-N), Разрешение 5080 lpi, Чувствительность к нажатию 8192, ExpressKeys: 8 программируемых клавиш, Размер 430x287x8 мм, Чёрный</t>
  </si>
  <si>
    <t>BML1007</t>
  </si>
  <si>
    <t>Скоба PL облегченная для подвеса лотка DKC BML1007</t>
  </si>
  <si>
    <t>Скоба PL облегченная для подвеса лотка, DKC, BML1007, 60мм</t>
  </si>
  <si>
    <t>36180K</t>
  </si>
  <si>
    <t>Ответвитель DPX крестообразный DKC 50х50 в комплекте</t>
  </si>
  <si>
    <t>Ответвитель DPX крестообразный, DKC, 36180K, 50х50, в комплекте</t>
  </si>
  <si>
    <t>38060K</t>
  </si>
  <si>
    <t>Крышка на ответвитель DPX крестообразный DKC осн.50</t>
  </si>
  <si>
    <t>38061K</t>
  </si>
  <si>
    <t>Крышка на ответвитель DPX крестообразный DKC осн.80</t>
  </si>
  <si>
    <t>38062K</t>
  </si>
  <si>
    <t>Крышка на ответвитель DPX крестообразный DKC осн.100</t>
  </si>
  <si>
    <t>38063K</t>
  </si>
  <si>
    <t>Крышка на ответвитель DPX крестообразный DKC осн.150</t>
  </si>
  <si>
    <t>38064K</t>
  </si>
  <si>
    <t>Крышка на ответвитель DPX крестообразный DKC осн.200</t>
  </si>
  <si>
    <t>38065K</t>
  </si>
  <si>
    <t>Крышка на ответвитель DPX крестообразный DKC осн.300</t>
  </si>
  <si>
    <t>38066K</t>
  </si>
  <si>
    <t>Крышка на ответвитель DPX крестообразный DKC осн.400</t>
  </si>
  <si>
    <t>38067K</t>
  </si>
  <si>
    <t>Крышка на ответвитель DPX крестообразный DKC осн.500</t>
  </si>
  <si>
    <t>38068K</t>
  </si>
  <si>
    <t>Крышка на ответвитель DPX крестообразный DKC осн.600</t>
  </si>
  <si>
    <t>BHR8088GL</t>
  </si>
  <si>
    <t>Цифровая видеокамера Xiaomi Smart Camera C500 Pro BHR8088GL</t>
  </si>
  <si>
    <t>Цифровая видеокамера, Xiaomi, Smart Camera C500 Pro, BHR8088GL, Разрешение 2960х1666, 5MP, Регулируемая панорама 360°, 360° по горизонтали, 114° по вертикали, 802.11 a/b/g/n, 2.4 ГГц, microSD card (8GB-256GB)</t>
  </si>
  <si>
    <t>MFB090-1</t>
  </si>
  <si>
    <t>Рисоварка Xiaomi Multifunctional Rice Cooker 4L Белый</t>
  </si>
  <si>
    <t>Рисоварка, Xiaomi Multifunctional Rice Cooker 4L, (BHR9044EU)</t>
  </si>
  <si>
    <t>Тонер-картридж, Canon, C-EXV 55 Cyan, 2183C002AA, для imageRUNNER ADVANCE C256/C356, 23 000 стр. (А4)</t>
  </si>
  <si>
    <t>Тонер-картридж, Canon, C-EXV 55 Magenta, 2184C002AA, для imageRUNNER ADVANCE C256/C356, 23 000 стр. (А4)</t>
  </si>
  <si>
    <t>Тонер-картридж, Canon, C-EXV 55 Yellow,2185C002AA, для imageRUNNER ADVANCE C256/C356, 23 000 стр. (А4)</t>
  </si>
  <si>
    <t>Чернила, Canon, Ink Tank PFI-320 Yellow, 2893C001AA, для Canon imagePROGRAF TМ200/ТМ300/ТМ305, 300 мл</t>
  </si>
  <si>
    <t>Чернильный картридж, Canon, PFI-1700 Matte Black, 0774C001, для Canon imagePROGRAF PRO-2100/4100/6100/4100S/6100S, 700 мл</t>
  </si>
  <si>
    <t>Чернила, Canon, INK GI-490 Black, 0663C001AA, для Canon PIXMA G1410/G2410/G3410/G4410, 135 мл, 6 000 стр. (А4)</t>
  </si>
  <si>
    <t>10000021840</t>
  </si>
  <si>
    <t>Брелок комбинированный Т5557 + Mifare Classic 1K 50*30мм</t>
  </si>
  <si>
    <t>36182K</t>
  </si>
  <si>
    <t>Ответвитель DPX крестообразный DKC 100х50 в комплекте</t>
  </si>
  <si>
    <t>Ответвитель DPX крестообразный, DKC, 36182K, 100х50, в комплекте</t>
  </si>
  <si>
    <t>36183K</t>
  </si>
  <si>
    <t>Ответвитель DPX крестообразный DKC 150х50 в комплекте</t>
  </si>
  <si>
    <t>Ответвитель DPX крестообразный, DKC, 36183K, 150х50, в комплекте</t>
  </si>
  <si>
    <t>36184K</t>
  </si>
  <si>
    <t>Ответвитель DPX крестообразный DKC 200х50 в комплекте</t>
  </si>
  <si>
    <t>Ответвитель DPX крестообразный, DKC, 36184K, 200х50, в комплекте</t>
  </si>
  <si>
    <t>36185K</t>
  </si>
  <si>
    <t>Ответвитель DPX крестообразный DKC 300х50 в комплекте</t>
  </si>
  <si>
    <t>Ответвитель DPX крестообразный, DKC, 36185K, 300х50, в комплекте</t>
  </si>
  <si>
    <t>36186K</t>
  </si>
  <si>
    <t>Ответвитель DPX крестообразный DKC 400х50 в комплекте</t>
  </si>
  <si>
    <t>Ответвитель DPX крестообразный, DKC, 36186K, 400х50, в комплекте</t>
  </si>
  <si>
    <t>36187K</t>
  </si>
  <si>
    <t>Ответвитель DPX крестообразный DKC 500х50 в комплекте</t>
  </si>
  <si>
    <t>Ответвитель DPX крестообразный, DKC, 36187K, 500х50, в комплекте</t>
  </si>
  <si>
    <t>36188K</t>
  </si>
  <si>
    <t>Ответвитель DPX крестообразный DKC 600х50 в комплекте</t>
  </si>
  <si>
    <t>Ответвитель DPX крестообразный, DKC, 36188K, 600х50, в комплекте</t>
  </si>
  <si>
    <t>36201K</t>
  </si>
  <si>
    <t>Ответвитель DPX крестообразный DKC 80х80 в комплекте</t>
  </si>
  <si>
    <t>Ответвитель DPX крестообразный, DKC, 36201K, 80х80, в комплекте</t>
  </si>
  <si>
    <t>36202K</t>
  </si>
  <si>
    <t>Ответвитель DPX крестообразный DKC 100х80 в комплекте</t>
  </si>
  <si>
    <t>Ответвитель DPX крестообразный, DKC, 36202K, 100х80, в комплекте</t>
  </si>
  <si>
    <t>36203K</t>
  </si>
  <si>
    <t>Ответвитель DPX крестообразный DKC 150х80 в комплекте</t>
  </si>
  <si>
    <t>Ответвитель DPX крестообразный, DKC, 36203K, 150х80, в комплекте</t>
  </si>
  <si>
    <t>36204K</t>
  </si>
  <si>
    <t>Ответвитель DPX крестообразный DKC 200х80 в комплекте</t>
  </si>
  <si>
    <t>Ответвитель DPX крестообразный, DKC, 36204K, 200х80, в комплекте</t>
  </si>
  <si>
    <t>36205K</t>
  </si>
  <si>
    <t>Ответвитель DPX крестообразный DKC 300х80 в комплекте</t>
  </si>
  <si>
    <t>Ответвитель DPX крестообразный, DKC, 36205K, 300х80, в комплекте</t>
  </si>
  <si>
    <t>36206K</t>
  </si>
  <si>
    <t>Ответвитель DPX крестообразный DKC 400х80 в комплекте</t>
  </si>
  <si>
    <t>Ответвитель DPX крестообразный, DKC, 36206K, 400х80, в комплекте</t>
  </si>
  <si>
    <t>36207K</t>
  </si>
  <si>
    <t>Ответвитель DPX крестообразный DKC 500х80 в комплекте</t>
  </si>
  <si>
    <t>Ответвитель DPX крестообразный, DKC, 36207K, 500х80, в комплекте</t>
  </si>
  <si>
    <t>36208K</t>
  </si>
  <si>
    <t>Ответвитель DPX крестообразный DKC 600х80 в комплекте</t>
  </si>
  <si>
    <t>Ответвитель DPX крестообразный, DKC, 36208K, 600х80, в комплекте</t>
  </si>
  <si>
    <t>36221K</t>
  </si>
  <si>
    <t>Ответвитель DPX крестообразный DKC 100х100 в комплекте</t>
  </si>
  <si>
    <t>Ответвитель DPX крестообразный, DKC, 36221K, 100х100, в комплекте</t>
  </si>
  <si>
    <t>36222K</t>
  </si>
  <si>
    <t>Ответвитель DPX крестообразный DKC 150х100 в комплекте</t>
  </si>
  <si>
    <t>Ответвитель DPX крестообразный, DKC, 36222K, 150х100, в комплекте</t>
  </si>
  <si>
    <t>36223K</t>
  </si>
  <si>
    <t>Ответвитель DPX крестообразный DKC 200х100 в комплекте</t>
  </si>
  <si>
    <t>Ответвитель DPX крестообразный, DKC, 36223K, 200х100, в комплекте</t>
  </si>
  <si>
    <t>36224K</t>
  </si>
  <si>
    <t>Ответвитель DPX крестообразный DKC 300х100 в комплекте</t>
  </si>
  <si>
    <t>Ответвитель DPX крестообразный, DKC, 36224K, 300х100, в комплекте</t>
  </si>
  <si>
    <t>36225K</t>
  </si>
  <si>
    <t>Ответвитель DPX крестообразный DKC 400х100 в комплекте</t>
  </si>
  <si>
    <t>Ответвитель DPX крестообразный, DKC, 36225K, 400х100, в комплекте</t>
  </si>
  <si>
    <t>36226K</t>
  </si>
  <si>
    <t>Ответвитель DPX крестообразный DKC 500х100 в комплекте</t>
  </si>
  <si>
    <t>Ответвитель DPX крестообразный, DKC, 36226K, 500х100, в комплекте</t>
  </si>
  <si>
    <t>36227K</t>
  </si>
  <si>
    <t>Ответвитель DPX крестообразный DKC 600х100 в комплекте</t>
  </si>
  <si>
    <t>Ответвитель DPX крестообразный, DKC, 36227K, 600х100, в комплекте</t>
  </si>
  <si>
    <t>ZQGTJ03KL</t>
  </si>
  <si>
    <t>Отпариватель ручной Xiaomi Standing Garment Steamer Белый</t>
  </si>
  <si>
    <t>HSBB</t>
  </si>
  <si>
    <t>Роликовая щетка для пылесоса Dreame HSBB</t>
  </si>
  <si>
    <t>Роликовая щетка для пылесоса, Dreame, HSBB, для модели H13 Pro</t>
  </si>
  <si>
    <t>HSB4</t>
  </si>
  <si>
    <t>Роликовая щетка для пылесоса Dreame HSB4</t>
  </si>
  <si>
    <t>Роликовая щетка для пылесоса, Dreame, HSB4, для моделей H12 Pro/H12 Dual</t>
  </si>
  <si>
    <t>RMP8</t>
  </si>
  <si>
    <t>Насадка для влажной уборки Dreame RMP8</t>
  </si>
  <si>
    <t>Насадка для влажной уборки, Dreame, RMP8, для моделей L10s Ultra/L10 Ultra/L10 Prime/L10s prime/L20 Ultra/L10s Ultra HT/L10s pro Ultra/L30 Ultra/X30 Ultra/L30 Pro ULtra/L10s Pro Gen2/L10s Plus</t>
  </si>
  <si>
    <t>RHF14</t>
  </si>
  <si>
    <t>Фильтр для робота-пылесоса Dreame Robot Vacuum RHF14</t>
  </si>
  <si>
    <t>Фильтр для робота-пылесоса, Dreame, RHF14, для моделей L10s pro Ultra/X30 Ultra/L30 Pro ULtra</t>
  </si>
  <si>
    <t>RAK3</t>
  </si>
  <si>
    <t>Набор аксессуаров для робота - пылесоса Dreame RAK3</t>
  </si>
  <si>
    <t>Набор аксессуаров для робота пылесоса, Dreame, RAK3, для моделей D9 Pro/D9 Max/L10 Pro</t>
  </si>
  <si>
    <t>RDB8</t>
  </si>
  <si>
    <t>Мешок для сбора пыли робота - пылесоса Dreame RDB8</t>
  </si>
  <si>
    <t>Мешок для сбора пыли робота пылесоса, Dreame, RDB8, для моделей L10s pro Ultra/X30 Ultra/L30 Pro ULtra</t>
  </si>
  <si>
    <t>RHF1</t>
  </si>
  <si>
    <t>Фильтр для робота-пылесоса Dreame Robot Vacuum RHF1</t>
  </si>
  <si>
    <t>Фильтр для робота-пылесоса, Dreame, RHF1, для моделей D9/D9 Pro/D9 Max/D9 Max(White)/L10 Pro/D10s/D10s pro</t>
  </si>
  <si>
    <t>KA4802M4LG</t>
  </si>
  <si>
    <t>Рамка декоративная Bticino KA4802M4LG Living Now 4 поста (2+2+2+2 модуля) "Орех"</t>
  </si>
  <si>
    <t>Рамка декоративная, Bticino, KA4802M4LG, Living Now 4 поста (2+2+2+2 модуля) "Орех"</t>
  </si>
  <si>
    <t>Картридж Europrint EPC-CF502A/CF542A/Toner 054Y</t>
  </si>
  <si>
    <t>Брелок на чипе EM-Marine по макету (пустой, без кода)</t>
  </si>
  <si>
    <t>DS-KIS606-P Hikvision IP-комплект видеодомофонии</t>
  </si>
  <si>
    <t>DS-KH9310-WTE1(B) IP Hikvision Домофон</t>
  </si>
  <si>
    <t xml:space="preserve">    DS-KH9310-WTE1(B) IP Hikvision Домофон</t>
  </si>
  <si>
    <t xml:space="preserve">1000016003 </t>
  </si>
  <si>
    <t xml:space="preserve">    DS-KIS606-P Hikvision IP-комплект видеодомофонии</t>
  </si>
  <si>
    <t>Охлаждающая подставка для ноутбука, Deepcool, N8 Silver, 17", Вентилятор 2*14см, 1000±10%RPM, 4*USB 2.0, 25,1дБл, Габариты 380х278х55мм</t>
  </si>
  <si>
    <t>Охлаждающая подставка для ноутбука Deepcool N8 .17"</t>
  </si>
  <si>
    <t>Охлаждающая подставка для ноутбука, Deepcool, N8 7", Вентилятор 2*14см, 1000±10%RPM, 4*USB 2.0, 25,1дБл, Габариты 380х278х55мм, Черный</t>
  </si>
  <si>
    <t>Z890 PRO-A</t>
  </si>
  <si>
    <t>Материнская плата ASRock Z890 PRO-A</t>
  </si>
  <si>
    <t>Материнская плата, ASRock, Z890 PRO-A (4710483947537), LGA1851, iZ890, 4xDDR5 4400/4800/5600/9066+(OC), 4xSATA3, 4xM.2 (3*PCI-E 4.0x4, 1*PCI-E 4.0x4 &amp; SATA), Raid, 1xHDMI, 1xDP, 1xIntel® Thunderbolt™ 4, 1xPCI-Ex16, 1xPCI-Ex1, 2xPCI-Ex4, ATX</t>
  </si>
  <si>
    <t>Z890 PRO RS</t>
  </si>
  <si>
    <t>Материнская плата ASRock Z890 PRO RS</t>
  </si>
  <si>
    <t>Материнская плата, ASRock, Z890 PRO RS (4710483947452), LGA1851, iZ890, 4xDDR5 4400/4800/5600/9066+(OC), 4xSATA3, 4xM.2 (3*PCI-E 4.0x4, 1*PCI-E 4.0x4 &amp; SATA), Raid, 1xHDMI, 1xDP, 2xIntel® Thunderbolt™ 4, 1xPCI-Ex16, 1xPCI-Ex1, 2xPCI-Ex4, ATX</t>
  </si>
  <si>
    <t>Очки виртуальной реальности Meta Quest 3S 128 GB</t>
  </si>
  <si>
    <t>Очки виртуальной реальности, Meta, Quest 3S, 1582002523, 128 GB, Цвет: белый</t>
  </si>
  <si>
    <t>DS-KP6000-HE1</t>
  </si>
  <si>
    <t>IP телефон Hikvision DS-KP6000-HE1</t>
  </si>
  <si>
    <t>IP телефон, Hikvision, DS-KP6000-HE1, 4 SIP-линии, 33 физических ключа, два сетевых порта 10/100 Мбит/с, встроенный PoE</t>
  </si>
  <si>
    <t>DS-KP9301-HE1</t>
  </si>
  <si>
    <t>IP-видеотелефон Hikvision DS-KP9301-HE1</t>
  </si>
  <si>
    <t>IP-видеотелефон, Hikvision, DS-KP9301-HE1, 20 SIP-линий, точка доступа SIP, встроенная камера с разрешением 1080P, два порта Gigabit Ethernet, стандартный блок питания PoE</t>
  </si>
  <si>
    <t>DH-PFM920I-5EF-C</t>
  </si>
  <si>
    <t>Кабель сетевой Dahua DH-PFM920I-5EF-C</t>
  </si>
  <si>
    <t>DH-PFM976-531</t>
  </si>
  <si>
    <t>Коннектор телекоммуникационный RJ 45 Dahua DH-PFM976-531</t>
  </si>
  <si>
    <t>Коннектор телекоммуникационный RJ 45, Dahua, DH-PFM976-531, RJ 45, Cat.5e, UTP, (100 штук в упаковке)</t>
  </si>
  <si>
    <t>DHI-VTO6531H-S2</t>
  </si>
  <si>
    <t>Вызывная панель Dahua DHI-VTO6531H-S2</t>
  </si>
  <si>
    <t>Вызывная панель, Dahua, DHI-VTO6531H-S2, 4,3-дюймовый IPS-экран. разрешение экрана 800480, 2Мп CMOS. истинный WDR, Сенсорные кнопки. IP65</t>
  </si>
  <si>
    <t>Карта доступа, iPower, EM-1, пластиковая карта EM-marine 125 кГц, упаковка 200 шт</t>
  </si>
  <si>
    <t>Карта доступа, iPower, MF-1, пластиковая карта Mifare 13,56 МГц, упаковка 200 шт</t>
  </si>
  <si>
    <t>Кожаный рюкзак Deluxe Urban A-1120</t>
  </si>
  <si>
    <t>Кожаный рюкзак Deluxe Emerald Path A-1123</t>
  </si>
  <si>
    <t>Рюкзак для ноутбука Deluxe Casual A-1854 15.6"</t>
  </si>
  <si>
    <t>Рюкзак для ноутбука Deluxe Business A-1748 15.6"</t>
  </si>
  <si>
    <t>6536C022AA</t>
  </si>
  <si>
    <t>Цифровой фотоаппарат CANON EOS R5 Mark II BODY V5</t>
  </si>
  <si>
    <t>Цифровой фотоаппарат, CANON, EOS R5 Mark II BODY V5, 6536C022AA</t>
  </si>
  <si>
    <t>DHI-LPH65-SC410-S2</t>
  </si>
  <si>
    <t>Интерактивная доска (панель) Dahua 65" DHI-LPH65-SC410-S2</t>
  </si>
  <si>
    <t>Интерактивная панель, Dahua, DHI-LPH65-SC410-S2, 65", 4K (3840  2160)</t>
  </si>
  <si>
    <t>DHI-LPH75-SC410-S2</t>
  </si>
  <si>
    <t>Интерактивная доска (панель) Dahua 75" DHI-LPH75-SC410-S2</t>
  </si>
  <si>
    <t>Интерактивная панель, Dahua, DHI-LPH75-SC410-S2, 75", 4K (3840  2160)</t>
  </si>
  <si>
    <t>5971C005AA</t>
  </si>
  <si>
    <t>Монохромное лазерное МФУ Canon imageRUNNER ADVANCE DX 4935i</t>
  </si>
  <si>
    <t>497N04034</t>
  </si>
  <si>
    <t>Считыватель карт Xerox Elatec TWN4 MultiTech (497N04034)</t>
  </si>
  <si>
    <t>Считыватель карт, Xerox, Elatec TWN4 MultiTech (497N04034), MULTITECH (LEGIC NFC) версия P/ кабель 12см</t>
  </si>
  <si>
    <t>Отпариватель ручной, Xiaomi, Standing Garment Steamer, (BHR9027EU/ZQGTJ03KL), 230 мл, 2400 Вт, Белый</t>
  </si>
  <si>
    <t>Увлажнитель воздуха, Xiaomi, Smart Evaporative Humidifier, CJSJSQ02XYUE/BHR8532EU, Объем 4 л, Уровень шума 20 дБ, Вес 2.6, Водяной пар 400 мл/ч, Белый</t>
  </si>
  <si>
    <t>CF540X</t>
  </si>
  <si>
    <t xml:space="preserve">1000015794 </t>
  </si>
  <si>
    <t>XMDS05YM</t>
  </si>
  <si>
    <t>Док-станция Xiaomi 5-in-1 Type-C Hub</t>
  </si>
  <si>
    <t>Док-станция, Xiaomi, XMDS05YM / BHR8804GL, 5 в 1, Type-C Hub, Серебристый</t>
  </si>
  <si>
    <t>Defensor</t>
  </si>
  <si>
    <t>Игровое компьютерное кресло Cougar Defensor</t>
  </si>
  <si>
    <t>Игровое компьютерное кресло, Cougar, Defensor, Искусственная кожа PU AIR, (Ш)59*(Г)58*(В)132 (139) см, Чёрно-Оранжевый</t>
  </si>
  <si>
    <t>CGR-SPD-GRB</t>
  </si>
  <si>
    <t>Игровое компьютерное кресло Cougar SPEEDER</t>
  </si>
  <si>
    <t>Игровое компьютерное кресло, Cougar, SPEEDER, Сетка Chenille Yarn, (Ш)50 (68)*(Г)45(50)*(В)110(132) см, Чёрный</t>
  </si>
  <si>
    <t>3MSPOBLB.0001</t>
  </si>
  <si>
    <t>Игровое компьютерное кресло Cougar SPEEDER One</t>
  </si>
  <si>
    <t>Игровое компьютерное кресло, Cougar, SPEEDER One, Сетка, (Ш)50 (68)*(Г)45(50)*(В)110(132) см, Чёрный</t>
  </si>
  <si>
    <t>3MOUTNXB.0001</t>
  </si>
  <si>
    <t>Игровое компьютерное кресло Cougar OUTRIDER S</t>
  </si>
  <si>
    <t>Игровое компьютерное кресло, Cougar, OUTRIDER S, Искусственная кожа PU AIR, (Ш)53*(Г)57*(В)119 (127) см, Чёрно оранжевый</t>
  </si>
  <si>
    <t>TL-SG1024DE</t>
  </si>
  <si>
    <t>Коммутатор TP-Link TL-SG1024DE</t>
  </si>
  <si>
    <t>Коммутатор, TP-Link, TL-SG1024DE, 19-дюймовый стоечный, 24 порта 10/100/1000M RJ-45, Управляемый (Easy Smart), Корпус металл, 1U</t>
  </si>
  <si>
    <t>TL-MR3420</t>
  </si>
  <si>
    <t>Маршрутизатор TP-Link TL-MR3420</t>
  </si>
  <si>
    <t>Маршрутизатор, TP-Link, TL-MR3420, до 300 Мбит/с, Порт USB 2.0 для LTE/HSPA+/HSUPA/HSDPA/UMTS/EVDO USB-модемов,1 порт WAN 10/100 Мбит/с, 4 порта LAN 10/100 Мбит/с, поддержка автосогласования и авто-MDI/MDIX</t>
  </si>
  <si>
    <t>Archer TX20U Nano</t>
  </si>
  <si>
    <t>Сетевой USB адаптер TP-Link Archer TX20U Nano</t>
  </si>
  <si>
    <t>Сетевой USB адаптер, TP-Link, Archer TX20U Nano, 802.11a/b/g/n/ac/ax, AX1800, USB2.0</t>
  </si>
  <si>
    <t>MJZXB03WCHW</t>
  </si>
  <si>
    <t>Гелевая ручка Xiaomi High-capacity Gel Pen (5-pack)</t>
  </si>
  <si>
    <t>Шариковая ручка, Xiaomi, High-capacity Gel Pen (5-pack), Большой емкости (5 штук в упаковке), MJZXB03WCHW / BHR8860GL, Цвет чернил: оранжевый, желтый, зеленый, синий, фиолетовый</t>
  </si>
  <si>
    <t>MJZXB02WCHW</t>
  </si>
  <si>
    <t>Гелевая ручка Xiaomi High-capacity Gel Pen (10-pack) Red</t>
  </si>
  <si>
    <t>Шариковая ручка, Xiaomi, High-capacity Gel Pen (10-pack), Большой емкости (10 штук в упаковке), MJZXB02WCHW / BHR8863GL, Цвет чернил красный</t>
  </si>
  <si>
    <t>Цифровая видеокамера, Xiaomi, Outdoor Camera BW300, BHR8303GL, Разрешение 2304x1296, 4MP, Поле зрения объектива 130°, 802.11b/g/n 2,4 ГГц, От -20 °C до 55 °C, IP67</t>
  </si>
  <si>
    <t>MJSXJ10BY</t>
  </si>
  <si>
    <t>Солнечная панель Xiaomi Outdoor Camera Solar Panel MJSXJ10BY</t>
  </si>
  <si>
    <t>Солнечная панель, Xiaomi, Outdoor Camera Solar Panel, MJSXJ10BY</t>
  </si>
  <si>
    <t>BHR8793GL</t>
  </si>
  <si>
    <t>Очки Xiaomi Blue Light Blocking Glasses (Gold)</t>
  </si>
  <si>
    <t>Очки, Xiaomi, HMJ06LM / BHR8793GL, Блокирующие синий свет, Золотистый</t>
  </si>
  <si>
    <t>BHR8794GL</t>
  </si>
  <si>
    <t>Очки Xiaomi Blue Light Blocking Glasses (Black)</t>
  </si>
  <si>
    <t>Очки, Xiaomi, HMJ06LM / BHR8794GL, Блокирующие синий свет, Черный</t>
  </si>
  <si>
    <t>49600-11W</t>
  </si>
  <si>
    <t>Радиоуправляемая машина RASTAR 49600-11W</t>
  </si>
  <si>
    <t>Радиоуправляемая машина, RASTAR, 49600-11W, 1:14, BMW I8, Пластик, 40 Mhz, Белый, Цветная коробка.</t>
  </si>
  <si>
    <t>SRT192RMBP2</t>
  </si>
  <si>
    <t>Аккумуляторный батарейный модуль APC SRT192RMBP2</t>
  </si>
  <si>
    <t>Аккумуляторный батарейный модуль, APC, SRT192RMBP2, 192В, для ИБП APC Smart-UPS SRT 8кВА, 10кВА</t>
  </si>
  <si>
    <t>Контроллер доступа Dahua DHI-ASI6213S-PW (12В)</t>
  </si>
  <si>
    <t>Контроллер доступа, Dahua, DHI-ASI6213S-PW (12В), 4.3'' cенсорный ЖК-дисплей с разрешением 480272</t>
  </si>
  <si>
    <t>DHI-LPH86-SC410-S2</t>
  </si>
  <si>
    <t>Интерактивная доска (панель) Dahua 86" DHI-LPH86-SC410-S2</t>
  </si>
  <si>
    <t>Интерактивная панель, Dahua, DHI-LPH86-SC410-S2, 86", 4K (3840  2160)</t>
  </si>
  <si>
    <t>MJZXB01WCHW</t>
  </si>
  <si>
    <t>Шариковая ручка Xiaomi High-capacity Ball Pen (10-pack)</t>
  </si>
  <si>
    <t>Шариковая ручка, Xiaomi, High-capacity Ball Pen (10-pack), Большой емкости (10 штук в упаковке), MJZXB01WCHW / BHR8857GL, Белый, Цвет чернил черный</t>
  </si>
  <si>
    <t>MD63S-3PC32</t>
  </si>
  <si>
    <t>Автоматически выключатель DKC MD63S-3PC32 YON max 3П 32А С 4,5кА</t>
  </si>
  <si>
    <t>Автоматически выключатель, DKC, MD63S-3PC32, YON max 3П 32А С 4,5кА</t>
  </si>
  <si>
    <t xml:space="preserve">    DP2C (HP5 CS-DP2C-A0-6E2WPFBS) Ezviz WiFi Домофон</t>
  </si>
  <si>
    <t>14101-04</t>
  </si>
  <si>
    <t>MDZ-34-DB</t>
  </si>
  <si>
    <t>Саундбар Xiaomi 2.0ch (MDZ-34-DB)</t>
  </si>
  <si>
    <t>Саундбар, Xiaomi, 2.0ch, MDZ-34-DB, 2 канала, 2*15Вт, 26Вт, 3.5mm AUX, SPDIF in, Optical in, Bluetooth 5.3</t>
  </si>
  <si>
    <t>КТ-5195</t>
  </si>
  <si>
    <t>Ручной моющий пылесос Kitfort КТ-5195</t>
  </si>
  <si>
    <t>КТ-7468</t>
  </si>
  <si>
    <t>Венчик для взбивания Kitfort КТ-7468</t>
  </si>
  <si>
    <t>Соковыжималка шнековая, Kitfort, КТ-1102-1, Максимальная мощность 150 Вт, Номинальная мощность150 Вт, Объем резервуара для сока 800 мл, Объем резервуара для мякоти 800 мл, Оранжевый</t>
  </si>
  <si>
    <t>КТ-3185</t>
  </si>
  <si>
    <t>Электронные патчи для глаз Kitfort КТ-3185</t>
  </si>
  <si>
    <t>КТ-3828</t>
  </si>
  <si>
    <t>Увлажнитель воздуха Kitfort КТ-3828</t>
  </si>
  <si>
    <t>EZ9R34240</t>
  </si>
  <si>
    <t>Выключатель дифференциального тока SE EASY9 2P 40А 30мА</t>
  </si>
  <si>
    <t>Выключатель дифференциального тока, SE, EZ9R34240, EASY9 2P 40А 30мА</t>
  </si>
  <si>
    <t>Выключатели-разъединители ВР32</t>
  </si>
  <si>
    <t>Выключатель-разъединитель CHINT NH40-40/3 3P 40А, ст. рукоятка управления</t>
  </si>
  <si>
    <t>Выключатель-разъединитель, CHINT, 393526 NH40-40/3, 3P 40А, ст. рукоятка управления</t>
  </si>
  <si>
    <t>M2430E1</t>
  </si>
  <si>
    <t>Наушники Redmi Buds 6 Pro Space Black</t>
  </si>
  <si>
    <t>Наушники, Redmi, Buds 6 Pro Space Black, M2430E1/BHR9307GL, Батарея 54 мАч (наушники), 480 мАч (кейс), Время работы 9 часов (наушники)/36 часов (с кейсом), Размер продукта 61,05*48,28*25,17 мм, Зарядный порт Type-C, Время зарядки около 2 часов (кейс), Bluetooth 5.3, Вес 5,2 гр (наушник)/46,5 гр (с кейсом), Hi-Res Audio, 55 дБ/4кГц, 3 микрофона, Черный</t>
  </si>
  <si>
    <t>M2429E1</t>
  </si>
  <si>
    <t>Наушники Redmi Buds 6 Night Black</t>
  </si>
  <si>
    <t>Наушники, Redmi, Buds 6, Night Black,BHR9251GL/M2429E1, Работа с одного заряда 10 часов, Длительность работы с кейсом 42 часа, Зарядный порт Type-C, Время заряда батареи кейса 2 часа, Bluetooth 5.4, Вес 5 гр (Наушники)/43,2 гр (Общий вес), Размеры 61.01*51.71*24.80 мм, Черный</t>
  </si>
  <si>
    <t>Наушники Redmi Buds 6 Cloud White</t>
  </si>
  <si>
    <t>Наушники, Redmi, Buds 6, Cloud White, BHR9250GL/M2429E1, Работа с одного заряда 10 часов, Длительность работы с кейсом 42 часа, Зарядный порт Type-C, Время заряда батареи кейса 2 часа, Bluetooth 5.4, Вес 5 гр (Наушники)/43,2 гр (Общий вес), Размеры 61.01*51.71*24.80 мм, Белый</t>
  </si>
  <si>
    <t>Наушники Redmi Buds 6 Coral Green</t>
  </si>
  <si>
    <t>Наушники, Redmi, Buds 6, Coral Green, BHR9245GL/M2429E1, Работа с одного заряда 10 часов, Длительность работы с кейсом 42 часа, Зарядный порт Type-C, Время заряда батареи кейса 2 часа, Bluetooth 5.4, Вес 5 гр (Наушники)/43,2 гр (Общий вес), Размеры 61.01*51.71*24.80 мм, Зеленый (Мятный)</t>
  </si>
  <si>
    <t>L55MA-ARU</t>
  </si>
  <si>
    <t>Смарт телевизор Xiaomi A 2025 55" (L55MA-ARU)</t>
  </si>
  <si>
    <t>Смарт телевизор, Xiaomi, A 2025 55", L55MA-ARU, UHD (3840x2160), 60 Гц, Android, Quad A55, Mali G52 MC1, 2GB/8GB, 178/178, динамики 2x10 В, Bluetooth, Wi-Fi, HDMIx3, USB, AV, LAN, VESA 200*200, металическая рамка, черный</t>
  </si>
  <si>
    <t>UT1500EG</t>
  </si>
  <si>
    <t>Источник бесперебойного питания CyberPower UT1500EG</t>
  </si>
  <si>
    <t>CRS309-1G-8S+IN</t>
  </si>
  <si>
    <t>Коммутатор MikroTik CRS309-1G-8S+IN</t>
  </si>
  <si>
    <t>Коммутатор, MikroTik, CRS309-1G-8S+IN, Cloud Router Switch, 8 портов SFP+, 1 порт 10/100/1000М,Passive PoE in, RouterOS/SwitchOS, -40°C to 60°C</t>
  </si>
  <si>
    <t>CRS320-8P-8B-4S+RM</t>
  </si>
  <si>
    <t>Коммутатор MikroTik CRS320-8P-8B-4S+RM</t>
  </si>
  <si>
    <t>Коммутатор, MikroTik, CRS320-8P-8B-4S+RM, Cloud Router Switch, 17 портов 10/100/1000M, 4 порта SFP+, (802.3af/at/bt порт 1-16 PoE-out, 960W), RouterOS v7, -10°С до 50°С</t>
  </si>
  <si>
    <t>RB1100x4</t>
  </si>
  <si>
    <t>Сетевой маршрутизатор MikroTik RB1100x4</t>
  </si>
  <si>
    <t>AO-SFP+B32L-40D</t>
  </si>
  <si>
    <t>Трансивер А-Оптик AO-SFP+B32L-40D</t>
  </si>
  <si>
    <t>Трансивер, А-Оптик, AO-SFP+B32L-40D, SFP+ 10G WDM Tx1330/Rx1270nm 40km LC DDM</t>
  </si>
  <si>
    <t>AO-QSFP+LR4-10D</t>
  </si>
  <si>
    <t>Трансивер А-Оптик AO-QSFP+LR4-10D</t>
  </si>
  <si>
    <t>Трансивер, А-Оптик, AO-QSFP+LR4-10D, QSFP+ 40GBASE-LR4, 1310nm, 10km, LC</t>
  </si>
  <si>
    <t>AO-QSFP+LR4-2D</t>
  </si>
  <si>
    <t>Трансивер А-Оптик AO-QSFP+LR4-2D</t>
  </si>
  <si>
    <t>AO-QSFP+SR4-01D</t>
  </si>
  <si>
    <t>Трансивер А-Оптик AO-QSFP+SR4-01D</t>
  </si>
  <si>
    <t>AO-SFP28-LR</t>
  </si>
  <si>
    <t>Трансивер А-Оптик AO-SFP28-LR</t>
  </si>
  <si>
    <t>Трансивер, А-Оптик, AO-SFP28-LR, SFP28 25GBASE-LR, 1310nm, 10km, LC duplex</t>
  </si>
  <si>
    <t>AO-SFP+B54L-80D</t>
  </si>
  <si>
    <t>Трансивер А-Оптик AO-SFP+B54L-80D</t>
  </si>
  <si>
    <t>Трансивер, А-Оптик, AO-SFP+B54L-80D, SFP+ 10G WDM Tx1550nm/Rx1490nm 80km LC DDM</t>
  </si>
  <si>
    <t>AO-SFP+B45L-80D</t>
  </si>
  <si>
    <t>Трансивер А-Оптик AO-SFP+B45L-80D</t>
  </si>
  <si>
    <t>Трансивер, А-Оптик, AO-SFP+B45L-80D, SFP+ 10G WDM Tx1490nm/Rx1550nm 80km LC DDM</t>
  </si>
  <si>
    <t>AO-SFP+B32L-60D</t>
  </si>
  <si>
    <t>Трансивер А-Оптик AO-SFP+B32L-60D</t>
  </si>
  <si>
    <t>Трансивер, А-Оптик, AO-SFP+B32L-60D, SFP+ 10G WDM Tx1330/Rx1270nm 60km LC DDM</t>
  </si>
  <si>
    <t>AO-SFP+B23L-60D</t>
  </si>
  <si>
    <t>Трансивер А-Оптик AO-SFP+B23L-60D</t>
  </si>
  <si>
    <t>Трансивер, А-Оптик, AO-SFP+B23L-60D, SFP+ 10G WDM Tx1270/Rx1330nm 60km LC DDM</t>
  </si>
  <si>
    <t>AO-QSFP+LR4-20D</t>
  </si>
  <si>
    <t>Трансивер А-Оптик AO-QSFP+LR4-20D</t>
  </si>
  <si>
    <t>Трансивер, А-Оптик, AO-QSFP+LR4-20D, QSFP+ 40GBASE-LR4, 1310nm, 20km, LC</t>
  </si>
  <si>
    <t>AO-SFP+B23L-40D</t>
  </si>
  <si>
    <t>Трансивер А-Оптик AO-SFP+B23L-40D</t>
  </si>
  <si>
    <t>Трансивер, А-Оптик, AO-SFP+B23L-40D, SFP+ 10G WDM Tx1270/Rx1330nm 40km LC DDM</t>
  </si>
  <si>
    <t>AO-SFP+ZR-80D</t>
  </si>
  <si>
    <t>Трансивер А-Оптик AO-SFP+ZR-80D</t>
  </si>
  <si>
    <t>Трансивер, А-Оптик, AO-SFP+ZR-80D, SFP+ 10G ZR 1550nm 80km LC DDM</t>
  </si>
  <si>
    <t>AO-SFP+ER-40D</t>
  </si>
  <si>
    <t>Трансивер А-Оптик AO-SFP+ER-40D</t>
  </si>
  <si>
    <t>Трансивер, А-Оптик, AO-SFP+ER-40D, SFP+ 10G ER 1550nm 40km LC DDM</t>
  </si>
  <si>
    <t>AO-SFP+LR-10D</t>
  </si>
  <si>
    <t>Трансивер А-Оптик AO-SFP+LR-10D</t>
  </si>
  <si>
    <t>Трансивер, А-Оптик, AO-SFP+LR-10D, SFP+ 10G LR 1310nm 10km LC DDM</t>
  </si>
  <si>
    <t>AO-SFP-B54L-80D</t>
  </si>
  <si>
    <t>Трансивер А-Оптик AO-SFP-B54L-80D</t>
  </si>
  <si>
    <t>Трансивер, А-Оптик, AO-SFP-B54L-80D, SFP 1.25G WDM Tx1550nm/Rx1490nm 80km LC DDM</t>
  </si>
  <si>
    <t>AO-SFP-B45L-80D</t>
  </si>
  <si>
    <t>Трансивер А-Оптик AO-SFP-B45L-80D</t>
  </si>
  <si>
    <t>Трансивер, А-Оптик, AO-SFP-B45L-80D, SFP 1.25G WDM Tx1490nm/Rx1550nm 80km LC DDM</t>
  </si>
  <si>
    <t>AO-SFP-B54S-80D</t>
  </si>
  <si>
    <t>Трансивер А-Оптик AO-SFP-B54S-80D</t>
  </si>
  <si>
    <t>Трансивер, А-Оптик, AO-SFP-B54S-80D, SFP 1.25G WDM Tx1550nm/Rx1490nm 80km SC DDM</t>
  </si>
  <si>
    <t>AO-SFP-B45S-80D</t>
  </si>
  <si>
    <t>Трансивер А-Оптик AO-SFP-B45S-80D</t>
  </si>
  <si>
    <t>Трансивер, А-Оптик, AO-SFP-B45S-80D, SFP 1.25G WDM Tx1490nm/Rx1550nm 80km SC DDM</t>
  </si>
  <si>
    <t>AO-QSFP+ER4-40D</t>
  </si>
  <si>
    <t>Трансивер А-Оптик AO-QSFP+ER4-40D</t>
  </si>
  <si>
    <t>Трансивер, А-Оптик, AO-QSFP+ER4-40D, QSFP+ 40GBASE-ER4, 1310nm, 40km, LC</t>
  </si>
  <si>
    <t>AO-QSFP+ER4-60D</t>
  </si>
  <si>
    <t>Трансивер А-Оптик AO-QSFP+ER4-60D</t>
  </si>
  <si>
    <t>Трансивер, А-Оптик, AO-QSFP+ER4-60D, QSFP+ 40GBASE-ER4, 1310nm, 60km, LC</t>
  </si>
  <si>
    <t>AO-QSFP+ZR4-80D</t>
  </si>
  <si>
    <t>Трансивер А-Оптик AO-QSFP+ZR4-80D</t>
  </si>
  <si>
    <t>Трансивер, А-Оптик, AO-QSFP+ZR4-80D, QSFP+ 40GBASE-ZR4, 1310nm, 80km, LC</t>
  </si>
  <si>
    <t>AO-QSFP28-SR4</t>
  </si>
  <si>
    <t>Трансивер А-Оптик AO-QSFP28-SR4</t>
  </si>
  <si>
    <t>Трансивер, А-Оптик, AO-QSFP28-SR4, QSFP+ 100GBASE-SR4, 850nm, 100m, MPO</t>
  </si>
  <si>
    <t>AO-QSFP28-CWDM4-2D</t>
  </si>
  <si>
    <t>Трансивер А-Оптик AO-QSFP28-CWDM4-2D</t>
  </si>
  <si>
    <t>Трансивер, А-Оптик, AO-QSFP28-CWDM4-2D, QSFP28, single-mode, 100GBASE-CWDM4, 1270/1290/1310/1330nm, 2Кm, LC duplex</t>
  </si>
  <si>
    <t>AO-QSFP28-LR4-2D</t>
  </si>
  <si>
    <t>Трансивер А-Оптик AO-QSFP28-LR4-2D</t>
  </si>
  <si>
    <t>Трансивер, А-Оптик, AO-QSFP28-LR4-2D, QSFP28, single-mode, 100GBASE-LR4, 1310nm, 2Кm, LC duplex</t>
  </si>
  <si>
    <t>AO-QSFP28-LR4-10D</t>
  </si>
  <si>
    <t>Трансивер А-Оптик AO-QSFP28-LR4-10D</t>
  </si>
  <si>
    <t>Трансивер, А-Оптик, AO-QSFP28-LR4-10D, QSFP28, single-mode, 100GBASE-LR4, 1310nm, 10Кm, LC duplex</t>
  </si>
  <si>
    <t>AO-QSFP28-LR4-20D</t>
  </si>
  <si>
    <t>Трансивер А-Оптик AO-QSFP28-LR4-20D</t>
  </si>
  <si>
    <t>Трансивер, А-Оптик, AO-QSFP28-LR4-20D, QSFP28, single-mode, 100GBASE-LR4, 1310nm, 20Кm, LC duplex</t>
  </si>
  <si>
    <t>AO-QSFP28-ER4-40D</t>
  </si>
  <si>
    <t>Трансивер А-Оптик AO-QSFP28-ER4-40D</t>
  </si>
  <si>
    <t>Трансивер, А-Оптик, AO-QSFP28-ER4-40D, QSFP28, single-mode, 100GBASE-ER4, 1310nm, 40Кm, LC duplex</t>
  </si>
  <si>
    <t>AO-DAC-40G-5D</t>
  </si>
  <si>
    <t>Кабель прямого подключения А-Оптик AO-DAC-40G-5D</t>
  </si>
  <si>
    <t>Кабель прямого подключения, А-Оптик, AO-DAC-40G-D5, 40G QSFP+ Direct Attach 5 м</t>
  </si>
  <si>
    <t>AO-DAC-10G-2D</t>
  </si>
  <si>
    <t>Кабель прямого подключения А-Оптик AO-DAC-10G-2D</t>
  </si>
  <si>
    <t>Кабель прямого подключения, А-Оптик, AO-DAC-10G-D2, SFP+ to SFP+ 10G DAC 2m</t>
  </si>
  <si>
    <t>AO-DAC-10G-5D</t>
  </si>
  <si>
    <t>Кабель прямого подключения А-Оптик AO-DAC-10G-5D</t>
  </si>
  <si>
    <t>Кабель прямого подключения, А-Оптик, AO-DAC-10G-D5, SFP+ to SFP+ 10G DAC 5m</t>
  </si>
  <si>
    <t>AO-MC-GE-SFP</t>
  </si>
  <si>
    <t>Медиаконвертер А-Оптик AO-MC-GE-SFP</t>
  </si>
  <si>
    <t>Медиаконвертер, А-Оптик, AO-MC-GE-SFP, 100/1000Base-T в 100/1000Base-FX Media Converter c SFP портом</t>
  </si>
  <si>
    <t>AO-MC-GE-20DA</t>
  </si>
  <si>
    <t>Медиаконвертер А-Оптик AO-MC-GE-20DA</t>
  </si>
  <si>
    <t>Медиаконвертер, А-Оптик, AO-MC-GE-20DA, SC SM 10/100/1000-Base-T / 100/1000Base-FX Media Converter, Tx1310nm/Rx1550nm, 20km</t>
  </si>
  <si>
    <t>AO-MC-GE-20DB</t>
  </si>
  <si>
    <t>Медиаконвертер А-Оптик AO-MC-GE-20DB</t>
  </si>
  <si>
    <t>Медиаконвертер, А-Оптик, AO-MC-GE-20DB, SC SM 10/100/1000-Base-T / 100/1000Base-FX Media Converter, Tx1550nm/Rx1310nm, 20km</t>
  </si>
  <si>
    <t>AO-SFP+B23L-20D</t>
  </si>
  <si>
    <t>Трансивер А-Оптик AO-SFP+B23L-20D</t>
  </si>
  <si>
    <t>Трансивер, А-Оптик, AO-SFP+B23L-20D, SFP+ 10G WDM Tx1270/Rx1330nm 20km LC DDM</t>
  </si>
  <si>
    <t>AO-DAC-100G-1D</t>
  </si>
  <si>
    <t>Кабель прямого подключения А-Оптик AO-DAC-100G-1D</t>
  </si>
  <si>
    <t>Кабель прямого подключения, А-Оптик, AO-DAC-100G-1D, 100G QSFP28 Direct Attach 1 м</t>
  </si>
  <si>
    <t>AO-DAC-40G-1D</t>
  </si>
  <si>
    <t>Кабель прямого подключения А-Оптик AO-DAC-40G-1D</t>
  </si>
  <si>
    <t>Кабель прямого подключения, А-Оптик, AO-DAC-40G-1D, 40G QSFP+ Direct Attach 1 м</t>
  </si>
  <si>
    <t>AO-DAC-10G-3D</t>
  </si>
  <si>
    <t>Кабель прямого подключения А-Оптик AO-DAC-10G-3D</t>
  </si>
  <si>
    <t>Кабель прямого подключения, А-Оптик, AO-DAC-10G-3D3, SFP+ to SFP+ 10G DAC 3m</t>
  </si>
  <si>
    <t>AO-DAC-10G-1D</t>
  </si>
  <si>
    <t>Кабель прямого подключения А-Оптик AO-DAC-10G-1D</t>
  </si>
  <si>
    <t>Кабель прямого подключения, А-Оптик, AO-DAC-10G-1D, SFP+ to SFP+ 10G DAC 1m</t>
  </si>
  <si>
    <t>AO-SFP+SR</t>
  </si>
  <si>
    <t>Трансивер А-Оптик AO-SFP+SR</t>
  </si>
  <si>
    <t>Трансивер, А-Оптик, AO-SFP+SR, SFP+ 10G SR 850nm 300m LC DDM</t>
  </si>
  <si>
    <t>AO-SFP+T</t>
  </si>
  <si>
    <t>Трансивер А-Оптик AO-SFP+T</t>
  </si>
  <si>
    <t>Трансивер, А-Оптик, AO-SFP+T, 10G Copper SFP+T 30m</t>
  </si>
  <si>
    <t>AO-SFP-T</t>
  </si>
  <si>
    <t>Трансивер А-Оптик AO-SFP-T</t>
  </si>
  <si>
    <t>Трансивер, А-Оптик, AO-SFP-T, 10/100/1000base Copper SFP-T 100m</t>
  </si>
  <si>
    <t>AO-SFP+B32L-20D</t>
  </si>
  <si>
    <t>Трансивер А-Оптик AO-SFP+B32L-20D</t>
  </si>
  <si>
    <t>Трансивер, А-Оптик, AO-SFP+B32L-20D, SFP+ 10G WDM Tx1330/Rx1270nm 20km LC DDM</t>
  </si>
  <si>
    <t>AO-DAC-100G-3D</t>
  </si>
  <si>
    <t>Кабель прямого подключения А-Оптик AO-DAC-100G-3D</t>
  </si>
  <si>
    <t>Кабель прямого подключения, А-Оптик, AO-DAC-100G-3D, 100G QSFP28 Direct Attach 3м</t>
  </si>
  <si>
    <t>AO-SFP+B32L-3D</t>
  </si>
  <si>
    <t>Трансивер А-Оптик AO-SFP+B32L-3D</t>
  </si>
  <si>
    <t>Трансивер, А-Оптик, AO-SFP+B32L-3D, SFP+ 10G WDM Tx1330/Rx1270nm 3km LC DDM</t>
  </si>
  <si>
    <t>AO-SFP+B23L-3D</t>
  </si>
  <si>
    <t>Трансивер А-Оптик AO-SFP+B23L-3D</t>
  </si>
  <si>
    <t>Трансивер, А-Оптик, AO-SFP+B23L-3D, SFP+ 10G WDM Tx1270/Rx1330nm 3km LC DDM</t>
  </si>
  <si>
    <t>AO-SFP+LR-2D</t>
  </si>
  <si>
    <t>Трансивер А-Оптик AO-SFP+LR-2D</t>
  </si>
  <si>
    <t>AO-SFP+LR-20D</t>
  </si>
  <si>
    <t>Трансивер А-Оптик AO-SFP+LR-20D</t>
  </si>
  <si>
    <t>AO-SFP-LX-20D</t>
  </si>
  <si>
    <t>Трансивер А-Оптик AO-SFP-LX-20D</t>
  </si>
  <si>
    <t>AO-SFP-SX</t>
  </si>
  <si>
    <t>Трансивер А-Оптик AO-SFP-SX</t>
  </si>
  <si>
    <t>AO-SFP-B53S-3D</t>
  </si>
  <si>
    <t>Трансивер А-Оптик AO-SFP-B53S-3D</t>
  </si>
  <si>
    <t>AO-SFP-B35S-3D</t>
  </si>
  <si>
    <t>Трансивер А-Оптик AO-SFP-B35S-3D</t>
  </si>
  <si>
    <t>AO-DAC-100G-5D</t>
  </si>
  <si>
    <t>Кабель прямого подключения А-Оптик AO-DAC-100G-5D</t>
  </si>
  <si>
    <t>Кабель прямого подключения, А-Оптик, AO-DAC-100G-5D, QSFP28 Direct Attach 5м</t>
  </si>
  <si>
    <t>AO-SFP28-SR</t>
  </si>
  <si>
    <t>Трансивер А-Оптик AO-SFP28-SR</t>
  </si>
  <si>
    <t>Трансивер, А-Оптик, AO-SFP28-SR, SFP28 25GBASE-SR, 850nm, 100m, LC duplex</t>
  </si>
  <si>
    <t>AO-DAC-40G-3D</t>
  </si>
  <si>
    <t>Кабель прямого подключения А-Оптик AO-DAC-40G-3D</t>
  </si>
  <si>
    <t>Кабель прямого подключения, А-Оптик, AO-DAC-40G-3D, 40G QSFP+ Direct Attach 3 м</t>
  </si>
  <si>
    <t>AO-SFP-LX-40D</t>
  </si>
  <si>
    <t>Трансивер А-Оптик AO-SFP-LX-40D</t>
  </si>
  <si>
    <t>Трансивер, А-Оптик, AO-SFP-LX-40D, SFP 1.25G LX 1310nm 40km LC DDM</t>
  </si>
  <si>
    <t>AO-SFP-LX-80D</t>
  </si>
  <si>
    <t>Трансивер А-Оптик AO-SFP-LX-80D</t>
  </si>
  <si>
    <t>Трансивер, А-Оптик, AO-SFP-LX-80D, SFP 1.25G LX 1550nm 80km LC DDM</t>
  </si>
  <si>
    <t>AO-SFP-B35L-10D</t>
  </si>
  <si>
    <t>Трансивер А-Оптик AO-SFP-B35L-10D</t>
  </si>
  <si>
    <t>Трансивер, А-Оптик, AO-SFP-B35L-10D, SFP 1.25G WDM Tx1310/Rx1550nm 10km LC DDM</t>
  </si>
  <si>
    <t>AO-SFP-B53L-10D</t>
  </si>
  <si>
    <t>Трансивер А-Оптик AO-SFP-B53L-10D</t>
  </si>
  <si>
    <t>Трансивер, А-Оптик, AO-SFP-B53L-10D, SFP 1.25G WDM Tx1550/Rx1310nm 10km LC DDM</t>
  </si>
  <si>
    <t>AO-SFP-B35S-20D</t>
  </si>
  <si>
    <t>Трансивер А-Оптик AO-SFP-B35S-20D</t>
  </si>
  <si>
    <t>Трансивер, А-Оптик, AO-SFP-B35S-20D, SFP 1.25G WDM Tx1310/Rx1550nm 20km SC DDM</t>
  </si>
  <si>
    <t>AO-SFP-B53S-20D</t>
  </si>
  <si>
    <t>Трансивер А-Оптик AO-SFP-B53S-20D</t>
  </si>
  <si>
    <t>Трансивер, А-Оптик, AO-SFP-B53S-20D, SFP 1.25G WDM Tx1550/Rx1310nm 20km SC DDM</t>
  </si>
  <si>
    <t>AO-SFP-B35L-20D</t>
  </si>
  <si>
    <t>Трансивер А-Оптик AO-SFP-B35L-20D</t>
  </si>
  <si>
    <t>Трансивер, А-Оптик, AO-SFP-B35L-20D, SFP 1.25G WDM Tx1310/Rx1550nm 20km LC DDM</t>
  </si>
  <si>
    <t>AO-SFP-B53L-20D</t>
  </si>
  <si>
    <t>Трансивер А-Оптик AO-SFP-B53L-20D</t>
  </si>
  <si>
    <t>Трансивер, А-Оптик, AO-SFP-B53L-20D, SFP 1.25G WDM Tx1550/Rx1310nm 20km LC DDM</t>
  </si>
  <si>
    <t>AO-SFP-B35S-40D</t>
  </si>
  <si>
    <t>Трансивер А-Оптик AO-SFP-B35S-40D</t>
  </si>
  <si>
    <t>Трансивер, А-Оптик, AO-SFP-B35S-40D, SFP 1.25G WDM Tx1310/Rx1550nm 40km SC DDM</t>
  </si>
  <si>
    <t>AO-SFP-B53S-40D</t>
  </si>
  <si>
    <t>Трансивер А-Оптик AO-SFP-B53S-40D</t>
  </si>
  <si>
    <t>Трансивер, А-Оптик, AO-SFP-B53S-40D, SFP 1.25G WDM Tx1550/Rx1310nm 40km SC DDM</t>
  </si>
  <si>
    <t>AO-SFP-B35L-40D</t>
  </si>
  <si>
    <t>Трансивер А-Оптик AO-SFP-B35L-40D</t>
  </si>
  <si>
    <t>Трансивер, А-Оптик, AO-SFP-B35L-40D, SFP 1.25G WDM Tx1310/Rx1550nm 40km LC DDM</t>
  </si>
  <si>
    <t>AO-SFP-B53L-40D</t>
  </si>
  <si>
    <t>Трансивер А-Оптик AO-SFP-B53L-40D</t>
  </si>
  <si>
    <t>Трансивер, А-Оптик, AO-SFP-B53L-40D, SFP 1.25G WDM Tx1550/Rx1310nm 40km LC DDM</t>
  </si>
  <si>
    <t>Кабель сетевой, Dahua, DH-PFM920I-5EF-C, Cat.5e, FTP, 4x2x1/0.52мм, PVC, 305 м/б</t>
  </si>
  <si>
    <t>088023</t>
  </si>
  <si>
    <t>5777C009AA</t>
  </si>
  <si>
    <t>Цветное МФУ Canon MAXIFY GX3040</t>
  </si>
  <si>
    <t>6169C007AA</t>
  </si>
  <si>
    <t>Цветное МФУ Canon MAXIFY GX1040</t>
  </si>
  <si>
    <t>6171C007AA</t>
  </si>
  <si>
    <t>Цветное МФУ Canon MAXIFY GX2040</t>
  </si>
  <si>
    <t>FM4-5160-000</t>
  </si>
  <si>
    <t>Узел нагрева фьюзера Canon FIXING HEATER UNIT, FM4-5160-000</t>
  </si>
  <si>
    <t>Узел нагрева фьюзера, Canon, FIXING HEATER UNIT, FM4-5160-000</t>
  </si>
  <si>
    <t>4848C004AA</t>
  </si>
  <si>
    <t>Зап. часть Печатающая головка Canon UVgel 425 Printhead (1) 4848C004AA</t>
  </si>
  <si>
    <t>Зап. часть Печатающая головка, Canon, UVgel 425 Printhead (1), 4848C004AA</t>
  </si>
  <si>
    <t>FM4-0899-030</t>
  </si>
  <si>
    <t>Зап.часть Блок отработанного тонера Canon WASTE TONER FEED ASS FM4-0899-030</t>
  </si>
  <si>
    <t>Зап.часть Блок отработанного тонера, Canon, WASTE TONER FEED ASS, FM4-0899-030</t>
  </si>
  <si>
    <t>FM0-1499-010</t>
  </si>
  <si>
    <t>Нижний узел управления смещением Canon SHIFT CONTROL ASS'Y, L FM0-1499-010</t>
  </si>
  <si>
    <t>Нижний узел управления смещением, Canon, SHIFT CONTROL ASSEMBLY, LOWER, FM0-1499-010</t>
  </si>
  <si>
    <t>FK2-7884-000</t>
  </si>
  <si>
    <t>Нагревательная лампа Canon HEATER, HALOGEN FK2-7884-000</t>
  </si>
  <si>
    <t>Нагревательная лампа, Canon, HEATER, HALOGEN, 200V/208V, FK2-7884-000</t>
  </si>
  <si>
    <t>FM1-R470-000</t>
  </si>
  <si>
    <t>Узел разделения Canon FM1-R470-000</t>
  </si>
  <si>
    <t>Узел разделения, Canon, FIXING SEPARATION UNIT, FM1-R470-000</t>
  </si>
  <si>
    <t>FM3-7294-000</t>
  </si>
  <si>
    <t>Узел очистки барабана Canon DRUM CLEANING ASS'Y, FM3-7294-000</t>
  </si>
  <si>
    <t>Узел очистки барабана, Canon, DRUM CLEANING ASS'Y, FM3-7294-000</t>
  </si>
  <si>
    <t>FL1-B055-020</t>
  </si>
  <si>
    <t>Ролик втор.переноса внешний Canon TR-501 FL1-B055-020</t>
  </si>
  <si>
    <t>Ролик втор.переноса внешний, Canon, TR-501, ROLLER,2ND TRNS.OUTER, FL1-B055-020</t>
  </si>
  <si>
    <t>FM2-P186-000</t>
  </si>
  <si>
    <t>Зап. часть Блок проявки Canon DEVELOPING ASSEMBLY Cyan FM2-P186-000</t>
  </si>
  <si>
    <t>Зап. часть Блок проявки, Canon, DEVELOPING ASSEMBLY Cyan, FM2-P186-000</t>
  </si>
  <si>
    <t>FM2-P185-000</t>
  </si>
  <si>
    <t>Зап. часть Блок проявки Canon DEVELOPING ASSEMBLY Magenta FM2-P185-000</t>
  </si>
  <si>
    <t>Зап. часть Блок проявки, Canon, DEVELOPING ASSEMBLY, Magenta, FM2-P185-000</t>
  </si>
  <si>
    <t>FK4-5054-000</t>
  </si>
  <si>
    <t>Шлейф линейки сканера Canon FK4-5054-000</t>
  </si>
  <si>
    <t>Шлейф линейки сканера, Canon, CABLE, FLAT, FK4-5054-000</t>
  </si>
  <si>
    <t>FC0-9857-010</t>
  </si>
  <si>
    <t>Сетка коротрона Canon PLATE, ETCHING GRID FC0-9857-010</t>
  </si>
  <si>
    <t>Сетка коротрона, Canon, PLATE, ETCHING GRID, FC0-9857-010</t>
  </si>
  <si>
    <t>FM1-Z577-000</t>
  </si>
  <si>
    <t>Коротрон перв.переноса Canon PRIMARY CORONA ASS'Y FM1-Z577-000</t>
  </si>
  <si>
    <t>Коротрон перв.переноса, Canon, PRIMARY CORONA ASS'Y, FM1-Z577-000</t>
  </si>
  <si>
    <t>RM2-5745-000</t>
  </si>
  <si>
    <t>Ролик отделения Canon CASSETTE SEPARATION ASS'Y RM2-5745-000</t>
  </si>
  <si>
    <t>Ролик отделения, Canon, CASSETTE SEPARATION ASS'Y, RM2-5745-000</t>
  </si>
  <si>
    <t>FL3-7553-000</t>
  </si>
  <si>
    <t>Пылевой фильтр Canon Dust Filter FL3-7553-000</t>
  </si>
  <si>
    <t>Пылевой фильтр, Canon, Dust Filter, FL3-7553-000</t>
  </si>
  <si>
    <t>3601C002AA</t>
  </si>
  <si>
    <t>Набор роликов захвата Canon EXCHANGE ROLLER KIT FOR DR-G SERIES</t>
  </si>
  <si>
    <t>Набор роликов захвата, Canon, EXCHANGE ROLLER KIT FOR DR-G SERIES, для серии imageFORMULA DR-G, 3601C002AA</t>
  </si>
  <si>
    <t>QM4-5966-000</t>
  </si>
  <si>
    <t>Блок подачи чернил Canon INK SUPPLY TANK UNIT R QM4-5966-000</t>
  </si>
  <si>
    <t>Блок подачи чернил, Canon, INK SUPPLY TANK UNIT, R, QM4-5966-000</t>
  </si>
  <si>
    <t>Твердотельный накопитель SSD, Apacer, AS2280Q4U AP1TBAS2280Q4U-1, 1TB, M.2 PCIe Gen4 x4, 7400/7000 Мб/с</t>
  </si>
  <si>
    <t>Твердотельный накопитель SSD, Apacer, AS2280Q4U AP2TBAS2280Q4U-1, 2TB, M.2 PCIe Gen4 x4, 7400/7000 Мб/с</t>
  </si>
  <si>
    <t>Твердотельный накопитель SSD, Apacer, AS2280F4 AP1TBAS2280F4-1, 1TB, M.2 PCIe Gen5 x4, 12000/11800 Мб/с</t>
  </si>
  <si>
    <t>032757</t>
  </si>
  <si>
    <t>Кабель сетевой Legrand Cat.6 SF/UTP LSZH</t>
  </si>
  <si>
    <t>Кабель сетевой, Legrand, 032757, Cat.6, SF/UTP, 4p, LSZH, 500 м/б (Экранированный)</t>
  </si>
  <si>
    <t>088090</t>
  </si>
  <si>
    <t>Коробка монтажная нерегулируемая 65-90 mm 8-12 модулей Legrand 088090 Серый</t>
  </si>
  <si>
    <t>088020</t>
  </si>
  <si>
    <t>054001</t>
  </si>
  <si>
    <t>Монтажная коробка для выдвижного розеточного блока на 4 модуля Legrand 054001 металл</t>
  </si>
  <si>
    <t>Монтажная коробка для выдвижного розеточного блока на 4 модуля, Legrand, 054001, Металл</t>
  </si>
  <si>
    <t>054011</t>
  </si>
  <si>
    <t>Выдвижной розеточный блок на 4 модуля Legrand 054011 алюминий</t>
  </si>
  <si>
    <t>Выдвижной розеточный блок на 4 модуля, Legrand, 054011, Алюминий, Неукомплектованный, Степень защиты IP40</t>
  </si>
  <si>
    <t>054021</t>
  </si>
  <si>
    <t>Выдвижной розеточный блок на 4 модуля Legrand 054021 Нержавеющая сталь</t>
  </si>
  <si>
    <t>Выдвижной розеточный блок на 4 модуля, Legrand, 054021, Нержавеющая сталь, Неукомплектованный, Степень защиты IP40</t>
  </si>
  <si>
    <t>054006</t>
  </si>
  <si>
    <t>Установочный набор для выдвижного розеточного блока на 4 модуля Legrand 054006</t>
  </si>
  <si>
    <t>Установочный набор для выдвижного розеточного блока 4 модуля, Legrand, 054006</t>
  </si>
  <si>
    <t>054003</t>
  </si>
  <si>
    <t>Монтажная коробка для выдвижного розеточного блока на 8 модулей Legrand 054003 металл</t>
  </si>
  <si>
    <t>Монтажная коробка для выдвижного розеточного блока на 8 модулей, Legrand, 054003, Металл</t>
  </si>
  <si>
    <t>054013</t>
  </si>
  <si>
    <t>Выдвижной розеточный блок на 8 модулей Legrand 054013 алюминий</t>
  </si>
  <si>
    <t>Выдвижной розеточный блок на 8 модулей, Legrand, 054013, Алюминий, Неукомплектованный, Степень защиты IP40</t>
  </si>
  <si>
    <t>088091</t>
  </si>
  <si>
    <t>Коробка монтажная нерегулируемая 65-90 mm 12/18 модулей Legrand 088091 Серый</t>
  </si>
  <si>
    <t>Коробка монтажная нерегулируемая 65-90 mm, 12/18 модулей, Legrand, 088091, Серый</t>
  </si>
  <si>
    <t>088021</t>
  </si>
  <si>
    <t>Основание для горизональной установки ЭУИ с регулировкой 12/18 модулей Legrand 088021</t>
  </si>
  <si>
    <t>Основание для горизональной установки ЭУИ с регулировкой по высоте 12/18 модулей, Legrand, 088021, Неукомплектованный</t>
  </si>
  <si>
    <t>8546B005AA</t>
  </si>
  <si>
    <t>Объектив Canon EF 55-250 mm F4-5.6 IS STM</t>
  </si>
  <si>
    <t>Объектив, Canon, EF 55-250 mm F4-5.6 IS STM, 8546B005AA</t>
  </si>
  <si>
    <t>0570C005AA</t>
  </si>
  <si>
    <t>Объектив Canon EF 50mm F1,8 STM</t>
  </si>
  <si>
    <t>Объектив, Canon, EF 50mm F1,8 STM, 0570C005AA</t>
  </si>
  <si>
    <t>2973C005AA</t>
  </si>
  <si>
    <t>Объектив Canon RF35mm F1.8 MACRO IS STM</t>
  </si>
  <si>
    <t>Объектив, Canon, RF35 mm F1.8 MACRO IS STM, 2973C005AA</t>
  </si>
  <si>
    <t>4111C005AA</t>
  </si>
  <si>
    <t>Объектив Canon RF 24-105 mm F4-7.1 IS STM</t>
  </si>
  <si>
    <t>Объектив, Canon, RF 24-105 mm F4-7.1 IS STM, 4111C005AA</t>
  </si>
  <si>
    <t>4318C005AA</t>
  </si>
  <si>
    <t>Объектив Canon RF 70-200 mm F4 L IS USM</t>
  </si>
  <si>
    <t>Объектив, Canon, RF 70-200 mm F4 L IS USM, 4318C005AA</t>
  </si>
  <si>
    <t>75TR3DK-BM</t>
  </si>
  <si>
    <t>Интерактивный дисплей LG 75TR3DK-BM</t>
  </si>
  <si>
    <t>B105</t>
  </si>
  <si>
    <t>Робот-пылесос Xiaomi Robot Vacuum S10+ Белый (в комплекте с зарядной док-станцией CDZ2101)</t>
  </si>
  <si>
    <t>Робот-пылесос, Xiaomi, Robot Vacuum S10+/B105 (BHR6368EU), в комплекте с зарядной док-станцией CDZ2101, LDS навигация, Функция влажной уборки, Обход препятствий в 3D, Аккумулятор 5200 мАч, 4000 Па, Белый</t>
  </si>
  <si>
    <t>Снегоуборщик аккумуляторный Greenworks 2602807 82V 61 см самоходный бесщеточный без АКБ и ЗУ</t>
  </si>
  <si>
    <t>Зарядное устройство Greenworks 2932007 60V 2А</t>
  </si>
  <si>
    <t>Быстрое зарядное устройство для двух аккумуляторов Greenworks 2954407 60V 10А</t>
  </si>
  <si>
    <t>2972B007AA</t>
  </si>
  <si>
    <t>Струйный картридж Canon BJ CARTRIDGE CL-511</t>
  </si>
  <si>
    <t>FC0-9785-000</t>
  </si>
  <si>
    <t>Ролик переноса Canon ROLLER, TRANSFER, 1 FC0-9785-000</t>
  </si>
  <si>
    <t>Ролик переноса, Canon, ROLLER, TRANSFER, 1, FC0-9785-000</t>
  </si>
  <si>
    <t>PG25FFT</t>
  </si>
  <si>
    <t>Монитор 24.5" ASRock PG25FFT</t>
  </si>
  <si>
    <t>Монитор, ASRock, PG25FFT, 24.5", IPS, 1920x1080, 180Гц, 1мс, 16:9, 300 кд/м, 178/178, 1000:1, HDMI2 x2, DP x1, Черный</t>
  </si>
  <si>
    <t>PG27QRT1B</t>
  </si>
  <si>
    <t>Монитор 27" ASRock PG27QRT1B</t>
  </si>
  <si>
    <t>Монитор, ASRock, PG27QRT1B, 27", VA, 2560 x1440, 180Гц, 1мс, 16:9, 300 кд/м, 178/178, 5000:1, HDMIx2, DPx1, Черный</t>
  </si>
  <si>
    <t>PG27QRT2A</t>
  </si>
  <si>
    <t>Монитор 27" ASRock PG27QRT2A</t>
  </si>
  <si>
    <t>Монитор, ASRock, PG27QRT2A, 27", VA, 2560 x1440, 180Гц, 1мс, 16:9, 300 кд/м, 178/178, 5000:1, HDMIx2, DPx1, Черный</t>
  </si>
  <si>
    <t>PG27QFT2A</t>
  </si>
  <si>
    <t>Монитор 27" ASRock PG27QFT2A</t>
  </si>
  <si>
    <t>Монитор, ASRock, PG27QFT2A, 27", IPS, 2560 x 1440, 180Гц, 1мс, 16:9, 400 кд/м, 178/178, 1000:1, HDMIx2, DPx1, Черный</t>
  </si>
  <si>
    <t>SG2008</t>
  </si>
  <si>
    <t>Коммутатор TP-Link SG2008</t>
  </si>
  <si>
    <t>Коммутатор, TP-Link, SG2008, Управляемый, JetStream 8-портовый гигабитный Smart коммутатор</t>
  </si>
  <si>
    <t>Deco X60(1-pack)</t>
  </si>
  <si>
    <t>Беспроводная MESH-система Wi-Fi TP-Link Deco X60(1-pack)</t>
  </si>
  <si>
    <t>Deco M9 Plus(3-pack)</t>
  </si>
  <si>
    <t>Маршрутизатор TP-Link Deco M9 Plus(3-pack)</t>
  </si>
  <si>
    <t>EAP235-WALL</t>
  </si>
  <si>
    <t>Wi-Fi точка доступа TP-Link EAP235-WALL</t>
  </si>
  <si>
    <t>MR90X</t>
  </si>
  <si>
    <t>Маршрутизатор Mercusys MR90X</t>
  </si>
  <si>
    <t>MB230-4G</t>
  </si>
  <si>
    <t>Маршрутизатор Mercusys MB230-4G</t>
  </si>
  <si>
    <t>Маршрутизатор, Mercusys, MB230-4G, 802.11a/b/g/n/ac, 1  LAN/WAN 10/100 Мбит/с, 1  порт LAN 10/100 Мбит/с, 2 порта для подключения внешней антенны 4G/3G, 1  слот для установки Nano SIM-карты</t>
  </si>
  <si>
    <t>MB130-4G</t>
  </si>
  <si>
    <t>Маршрутизатор Mercusys MB130-4G</t>
  </si>
  <si>
    <t>Archer AX58</t>
  </si>
  <si>
    <t>Маршрутизатор TP-Link Archer AX58</t>
  </si>
  <si>
    <t>Archer Air E5</t>
  </si>
  <si>
    <t>Archer T3U Nano</t>
  </si>
  <si>
    <t>USB-адаптер TP-Link Archer T3U Nano</t>
  </si>
  <si>
    <t>088001</t>
  </si>
  <si>
    <t>089700</t>
  </si>
  <si>
    <t>081988</t>
  </si>
  <si>
    <t>Коробка монтажная на 2 модуля в бетон для встраиваемых блоков IP44 Legrand 081988</t>
  </si>
  <si>
    <t>Коробка монтажная на 2 модуля в бетон для встраиваемых блоков IP44, Legrand, 081988</t>
  </si>
  <si>
    <t>LH86WADWLGCXCI</t>
  </si>
  <si>
    <t>Интерактивная панель Samsung WA86D 86"</t>
  </si>
  <si>
    <t>Интерактивная панель, Samsung, WA86D, LH86WADWLGCXCI, 3,840 x 2,160, 86"</t>
  </si>
  <si>
    <t>Ручной моющий пылесос, Kitfort, КТ-5195, Мощность 50 Вт, Время зарядки 4 ч, Время работы при полном заряде 15 мин, Ёмкость резервуара для чистой воды 110 мл, Цвет белый, зеленый</t>
  </si>
  <si>
    <t>Электронные патчи для глаз, Kitfort, КТ-3185, Режимы микротоки, светотерапия, Питание аккумулятор, Время работы на одном заряде 120 мин, Время зарядки 2.5 ч, Зарядка от USB есть ,Цвет белый</t>
  </si>
  <si>
    <t>Увлажнитель воздуха, Kitfort, КТ-3828,Тип увлажнителя ультразвуковой, Установка настольная, Максимальное время непрерывной работы 30 ч, Уровень шума 20 дБ, Расход воды 100 мл/ч,Емкость резервуара для воды 2.8 л , Цвет белый</t>
  </si>
  <si>
    <t>Снегоуборщик аккумуляторный, Greenworks, 2602807, 82V, 61 см, самоходный, бесщеточный, без АКБ и ЗУ</t>
  </si>
  <si>
    <t>Зарядное устройство, Greenworks, 2932007, 60V, 2А</t>
  </si>
  <si>
    <t>Быстрое зарядное устройство для двух аккумуляторов, Greenworks, 2954407, 60V, 10А</t>
  </si>
  <si>
    <t>Угловая шлифовальная машина аккумуляторная, Greenworks, 3200207UB, 24V, бесщеточная, c 1хАКБ 4Ач и ЗУ в кейсе</t>
  </si>
  <si>
    <t>Консоль, Xerox, 002N03693, 948K24770 / 948K17872 / 948K17871 / 948K17873 / 948K56560 / 948K37660 (ASY070F), Для Xerox VersaLink C7120</t>
  </si>
  <si>
    <t>B760M D3HP</t>
  </si>
  <si>
    <t>Материнская плата Gigabyte B760M D3HP</t>
  </si>
  <si>
    <t>Материнская плата, Gigabyte, B760M D3HP (4719331864347), LGA1700, iB760, 4xDDR5 4400/4800/5200/5600, 4xSATA3, 2xM.2 (PCI-E 4.0x4/x2), Raid, 1xD-Sub, 1хDP, 1xHDMI, 1xPCI-Ex16, 2xPCI-Ex1, mATX</t>
  </si>
  <si>
    <t>HSTP3T10KEBCWOB</t>
  </si>
  <si>
    <t>Источник бесперебойного питания CyberPower HSTP3T10KEBCWOB</t>
  </si>
  <si>
    <t xml:space="preserve">HSTP3T120KE </t>
  </si>
  <si>
    <t>Источник бесперебойного питания CyberPower HSTP3T120KE</t>
  </si>
  <si>
    <t>HSTP3T30KEBCWOB</t>
  </si>
  <si>
    <t>Источник бесперебойного питания CyberPower HSTP3T30KEBCWOB</t>
  </si>
  <si>
    <t>HSTP3T40KEBCWOB</t>
  </si>
  <si>
    <t>Источник бесперебойного питания CyberPower HSTP3T40KEBCWOB</t>
  </si>
  <si>
    <t>Deco E4 (2-pack)</t>
  </si>
  <si>
    <t>Беспроводная MESH-система Wi-Fi TP-Link Deco E4 (2-pack)</t>
  </si>
  <si>
    <t>Беспроводная MESH-система Wi-Fi, TP-Link, Deco E4 (2-pack), MESH, Wi-Fi 5, 802.11a/b/g/n/ac, 2.4ГГц/5ГГц, АС1167, 2 порта 10/100М, 2 модуля Deco в комплекте</t>
  </si>
  <si>
    <t>Deco E4 (3-pack)</t>
  </si>
  <si>
    <t>Беспроводная MESH-система Wi-Fi TP-Link Deco E4 (3-pack)</t>
  </si>
  <si>
    <t>Беспроводная MESH-система Wi-Fi, TP-Link, Deco E4 (3-pack), MESH, Wi-Fi 5, 802.11a/b/g/n/ac, 2.4ГГц/5ГГц, АС1167, 2 порта 10/100М, 3 модуля в комплекте</t>
  </si>
  <si>
    <t>Маршрутизатор, TP-Link, Deco M9 Plus(3-pack), Wi-Fi 5, 2,4 ГГц/5 ГГц, 2 порта 10/100/1000M WAN/LAN, AC2200 Mesh Wi-Fi система для умного дома, IEEE 802.11a/b/g/n/ac, 44 MU-MIMO, 3 модуля</t>
  </si>
  <si>
    <t>Беспроводная MESH-система Wi-Fi, TP-Link, Deco X60(1-pack), AX5400, Wi-Fi 6, 2,4 ГГц/5 ГГц, 802.11a/b/g/n/ac/ax, 2 порта 10/100/1000M WAN/LAN, 1 модуль в комплекте</t>
  </si>
  <si>
    <t>Deco E4 (1-pack)</t>
  </si>
  <si>
    <t>Беспроводная MESH-система Wi-Fi TP-Link Deco E4 (1-pack)</t>
  </si>
  <si>
    <t>Wi-Fi точка доступа, TP-Link, EAP235-WALL, Omada AC1200, Встраиваемая в стену, 802.11b/g/n/ac, MUMIMО, 4 порта 10/100/1000M, 802.3af/802.3at PoE, MU-MIMO</t>
  </si>
  <si>
    <t>Маршрутизатор, TP-Link, Archer AX58, 802.11a/b/g/n/ac/ax, AX3000, 1  порт WAN 10/100/1000 Мбит/с, 4  порта LAN 10/100/1000 Мбит/с</t>
  </si>
  <si>
    <t>USB-адаптер, TP-Link, Archer T3U Nano, AC1300, 2,4 ГГц /5 ГГц, MUMIMO, USB 2.0</t>
  </si>
  <si>
    <t>Wi-Fi видеокамера Imou Cube 2MP</t>
  </si>
  <si>
    <t>Wi-Fi видеокамера Imou Cube 4MP</t>
  </si>
  <si>
    <t>DHI-ARD312</t>
  </si>
  <si>
    <t>Датчик-извещатель магнитно-контактный Dahua DHI-ARD312</t>
  </si>
  <si>
    <t>Датчик-извещатель магнитно-контактный, Dahua, DHI-ARD312, 1 выход, NC, 100 В пост. тока, Макс. 500 мА</t>
  </si>
  <si>
    <t>DHI-ARD416</t>
  </si>
  <si>
    <t>Датчик удара Dahua DHI-ARD416</t>
  </si>
  <si>
    <t>Датчик удара, Dahua, DHI-ARD416, Пьезоэлектрическая керамика, Диапазон обнаружения: Металл: 2–7 м. Железобетон: 0,5–3 м.</t>
  </si>
  <si>
    <t>DHI-ARD812</t>
  </si>
  <si>
    <t>Тревожная кнопка Dahua DHI-ARD812</t>
  </si>
  <si>
    <t>Тревожная кнопка, Dahua, DHI-ARD812, 1, NC/NO, 250 В постоянного тока, макс. 300 мА</t>
  </si>
  <si>
    <t>5824C005AA</t>
  </si>
  <si>
    <t>Объектив Canon RF-S55-210 mm F5-7.1 IS STM</t>
  </si>
  <si>
    <t>Объектив, Canon, RF-S55-210 mm F5-7.1 IS STM, 5824C005AA</t>
  </si>
  <si>
    <t>DHI-LDV65-HAI400L</t>
  </si>
  <si>
    <t>Профессиональный дисплей Dahua DHI-LDV65-HAI400L 65"</t>
  </si>
  <si>
    <t>Профессиональный дисплей, Dahua, DHI-LDV65-HAI400L, 65", 16:9, 700 кд/кв.м, 38402160</t>
  </si>
  <si>
    <t>Длинная лопатка Tefal Bienvenue 2744112</t>
  </si>
  <si>
    <t>Длинная лопатка, Tefal, Bienvenue 2744112, Макс температура 220°, Пластик, Черный</t>
  </si>
  <si>
    <t>Гладильная система Tefal QT1511E0</t>
  </si>
  <si>
    <t>Гладильная система, Tefal, QT1511E0, Мощность 2980 Вт, Паровой удар 90 г/мин, Подача пара 45 г/мин, Давление пара до 5 бар, Регулируемая доска, Черный</t>
  </si>
  <si>
    <t>КТ-2239</t>
  </si>
  <si>
    <t>Аэрогриль Kitfort КТ-2239</t>
  </si>
  <si>
    <t>Аэрогриль, Kitfort, КТ-2239, Объем корзины 4.5л, 8 автоматических программ, Режим сушки, Температура нагрева 80-200°C, Таймер, Сенсорное управление, Мощность 1700 Вт, Длина шнура 0.6 м, Черный/Стальной</t>
  </si>
  <si>
    <t>Крышка Tefal Glass lids 04240724 24см</t>
  </si>
  <si>
    <t>Набор сковородок Tefal Ingenio 04238840 24-28см</t>
  </si>
  <si>
    <t>КТ-6199</t>
  </si>
  <si>
    <t>Чайник электрический Kitfort КТ-6199</t>
  </si>
  <si>
    <t>Чайник электрический, Kitfort, КТ-6199, Объем 2 л Мощность 2200 Вт, Количество стенок 1, Материал корпуса стекло\пластик, Материал колбы стекло, Цвет Черный</t>
  </si>
  <si>
    <t>EZ9D34640</t>
  </si>
  <si>
    <t>Дифференциальный автоматический выключатель SE EASY9 1P+N C 40А 30мА AC</t>
  </si>
  <si>
    <t>Дифференциальный автоматический выключатель, SE, EZ9D34640, EASY9 1P+N C 40А 30мА AC</t>
  </si>
  <si>
    <t>Тонер-картридж, Canon, C-EXV 67 Black, 5746C002AA, для imageRUNNER 2925i/2930i/2945i, 33 000 стр. (A4)</t>
  </si>
  <si>
    <t>2970B007AA</t>
  </si>
  <si>
    <t>Струйный картридж Canon BJ CARTRIDGE PG-510</t>
  </si>
  <si>
    <t>M2462W1</t>
  </si>
  <si>
    <t>Смарт часы Redmi Watch 5 Silver Gray</t>
  </si>
  <si>
    <t>Смарт часы, Xiaomi, Redmi Watch 5, M2462W1 / BHR9381GL, Дисплей 2.07" AMOLED, Разрешение 432 x 514, Водонепроницаемые (5 АТМ), GPS+GLONASS, Galileo, BDS, QZSS, Батарея 550 мАч, Серебристо-серый</t>
  </si>
  <si>
    <t>H610M K DDR4</t>
  </si>
  <si>
    <t>Материнская плата Gigabyte H610M K DDR4</t>
  </si>
  <si>
    <t>Материнская плата, Gigabyte, H610M K DDR4 (4719331851675), LGA1700, iH610, 2xDDR4 3200/2933/2666MHz, 2xSATA3, 1xM.2 (PCI-E 3.0x4/x2), 1xHDMI, 1xPCI-Ex16, 1xPCI-Ex1, mATX</t>
  </si>
  <si>
    <t>GB-C500PI ST</t>
  </si>
  <si>
    <t>Компьютерный корпус Gigabyte GB-C500PI ST без Б/П</t>
  </si>
  <si>
    <t>Компьютерный корпус, Gigabyte, C500 PANORAMIC STEALTH ICE (GB-C500PI ST) 4719331555030, ATX/Micro ATX/Mini ITX, 2*USB3.0, 1*USB3.2 Gen2 Type-C, HD-Audio+Mic, 4*Кулер 12см (ARGB), H501*W235*D430 мм, Без Б/П, Белый</t>
  </si>
  <si>
    <t>R-PL650D-FC0B-WDEU-V2</t>
  </si>
  <si>
    <t>Блок питания, Deepcool, PL650D R-PL650D-FC0B-WDEU-V2, 650W, ATX 3.0, Bronze, 20+4 pin, 4+4pin, 6*Sata, 2*Molex, 3*PCI-E 6+2 pin, 1*(16Pin)12VHPWR, Вентилятор 12 см, Кабель питания, Чёрный</t>
  </si>
  <si>
    <t>R-PL750D-FC0B-WDEU-V2</t>
  </si>
  <si>
    <t>Блок питания, Deepcool, PL750D R-PL750D-FC0B-WDEU-V2, 750W, ATX 3.0, Bronze, 20+4 pin, 4+4pin, 8*Sata, 2*Molex, 3*PCI-E 6+2 pin, 1*(16Pin)12VHPWR, Вентилятор 12 см, Кабель питания, Чёрный</t>
  </si>
  <si>
    <t>R-PN750M-FC0B-WGEU</t>
  </si>
  <si>
    <t>Блок питания GamerStorm PN750М</t>
  </si>
  <si>
    <t>R-PN850M-FC0B-WGEU</t>
  </si>
  <si>
    <t>Блок питания GamerStorm PN850М</t>
  </si>
  <si>
    <t>MDS13-1</t>
  </si>
  <si>
    <t>Пантограф (стойка) для микрофона Brateck MDS13-1</t>
  </si>
  <si>
    <t>Пантограф (стойка) для микрофона, Brateck, MDS13-1, нагрузка до 1 кг, 3/8", 5/8", черный</t>
  </si>
  <si>
    <t>AOM-SAS3-8I8E-LP</t>
  </si>
  <si>
    <t>Модуль расширения SAS Supermicro AOM-SAS3-8I8E-LP</t>
  </si>
  <si>
    <t>Модуль расширения SAS, Supermicro, AOM-SAS3-8I8E-LP, 8-port Mini SAS HD Int-to-Ext Cable Adapter W/LP Bracket</t>
  </si>
  <si>
    <t>AOM-SAS3-8I8E</t>
  </si>
  <si>
    <t>Модуль расширения SAS Supermicro AOM-SAS3-8I8E</t>
  </si>
  <si>
    <t>Модуль расширения SAS, Supermicro, AOM-SAS3-8I8E, 8-port Mini SAS HD Int-to-Ext cable adapter w/FH bracket</t>
  </si>
  <si>
    <t>Коммутатор, TP-Link, SG3428MP, JetStream, управляемый L2+, 24 порта 10/100/1000М (PoE+) , 4 SFP порта, PoE+ бюджет 384Вт</t>
  </si>
  <si>
    <t>Кабельный канал, Legrand, 638038, DLP-S 100х50, 100х50х2000мм (ширина х высота), Белый</t>
  </si>
  <si>
    <t>DHI-ARC9016C-V3</t>
  </si>
  <si>
    <t>Контроллер сигнализации Dahua DHI-ARC9016C-V3 (230 В)</t>
  </si>
  <si>
    <t>Контроллер сигнализации, Dahua, DHI-ARC9016C-V3, контроллер охранной сигнализации</t>
  </si>
  <si>
    <t>DHI-ARK50C-R</t>
  </si>
  <si>
    <t>Клавиатура для сигнализации Dahua DHI-ARK50C-R</t>
  </si>
  <si>
    <t>Клавиатура для сигнализации, Dahua, DHI-ARK50C-R, Экран: Разрешение: 128  64, Размер ЖК-дисплея: 56,27 мм  38,35 мм, Зуммер: Встроенный.</t>
  </si>
  <si>
    <t>DHI-ARM808</t>
  </si>
  <si>
    <t>Расширитель беспроводного сигнала Dahua DHI-ARM808</t>
  </si>
  <si>
    <t>Модуль расширения M-Bus на 8 зон, Dahua, DHI-ARM808, Количество зон: 8, Количество тревожных выходов NC/COM/NO: 1, Размеры (с основанием): 136,0 мм  132,0 мм  30,0 мм., Рабочее напряжение: 12 В постоянного тока, 2 Вт., Протокол связи: M-Bus.</t>
  </si>
  <si>
    <t>DHI-ARM808-RS</t>
  </si>
  <si>
    <t>Расширитель беспроводного сигнала Dahua DHI-ARM808-RS</t>
  </si>
  <si>
    <t>Модуль расширения входов, Dahua, DHI-ARM808-RS, Количество зон: 8., Количество тревожных выходов: 2., RS-485: 1 подключение к кабелю длиной не более 300 м, RVV2*1.5., Размеры (с основанием): 90,0 мм  62,0 мм  12,6 мм.</t>
  </si>
  <si>
    <t>DHI-ARA11</t>
  </si>
  <si>
    <t>Внутренняя сирена Dahua DHI-ARA11</t>
  </si>
  <si>
    <t>Внутренняя сирена, Dahua, DHI-ARA11, 105 дБ, 4,5 Вт (макс.)</t>
  </si>
  <si>
    <t>Домофонная система Dahua DHI-VTA2501G</t>
  </si>
  <si>
    <t>IP-камера TP-Link Tapo TC40</t>
  </si>
  <si>
    <t>IP-камера TP-Link Tapo TC60</t>
  </si>
  <si>
    <t>IP-камера TP-Link Tapo TC71</t>
  </si>
  <si>
    <t>IP-камера TP-Link Tapo TC72</t>
  </si>
  <si>
    <t>Крышка, Tefal, Glass lids 04240724, 24см, Материал стекло, Материал ручки бакелит</t>
  </si>
  <si>
    <t>Набор сковородок, Tefal, Ingenio 04238840, 24-28см, Материал алюминий, Для газовых, керамических, электрических плит, Цвет черный</t>
  </si>
  <si>
    <t>AED02-02 / AED02-00</t>
  </si>
  <si>
    <t>Станция самоочистки для робота-пылесоса Roborock S7 Белый</t>
  </si>
  <si>
    <t>Станция самоочистки для робота-пылесосаi Roborock S7, Roborock, Auto-Empty Dock AED02-02 / AED02-00, Белый</t>
  </si>
  <si>
    <t>Робот-пылесос Roborock S7+ с зарядным устройством и автовыгрузкой мусора (AED01HRR/AED02HRR) Черный</t>
  </si>
  <si>
    <t>Робот-пылесос, Roborock, S7+ (S7P52-02), с зарядным устройством и автовыгрузкой мусора (AED01HRR/AED02HRR), 6 недель без опустошения, LDS навигация, 2500 Па, Обслуживаемая площадь: сухая (300 кв.м) влажная (200 кв.м), Автономная работа 3 ч, Аккумулятор 5200 мАч, Время зарядки до 6 ч, Уровень шума 67 дБ, Голосовое управление, Черный</t>
  </si>
  <si>
    <t>Робот-пылесос Roborock Q7 Max+ с зарядным устройством и автовыгр. мусора (AED03HRR/AED04HRR) Белый</t>
  </si>
  <si>
    <t>Робот-пылесос, Roborock, Q7 Max+ (Q380RR/(Q7MP02-02), с зарядным устройством для автовыгрузки мусора (AED03HRR/AED04HRR), 7 недель без опустошения, LiDAR навигация, 4200 Па, Обслуживаемая площадь: сухая (300 кв.м) влажная (240 кв.м), Автономная работа 3 ч, Ёмкость аккумулятора 5200 мАч, Время зарядки до 6 ч, Уровень шума 67 дБ, Голосовое управление, Белый</t>
  </si>
  <si>
    <t>Робот-пылесос Roborock Q7+ с зарядным устройством и автовыгрузкой мусора (AED03HRR/AED04HRR) Белый</t>
  </si>
  <si>
    <t>Робот-пылесос, Roborock, Q7+ (Q400RR/Q7P02-02), с зарядным устройством и автовыгрузкой мусора (AED03HRR/AED04HRR), 7 недель без опустошения, LiDAR навигация, 2700 Па, Обслуживаемая площадь: сухая (300 кв.м) влажная (150 кв.м), Автономная работа 3 ч, Ёмкость аккумулятора 5200 мАч, Время зарядки до 6 ч, Уровень шума 67 дБ, Голосовое управление, Белый</t>
  </si>
  <si>
    <t>E502-02</t>
  </si>
  <si>
    <t>Робот-пылесос Roborock E5 Белый</t>
  </si>
  <si>
    <t>Робот-пылесос, Roborock, E5 /E502-02 / E502-00, Функция влажной уборки, Инерциальная навигация, Мощность всасывания 2000 Па, Белый</t>
  </si>
  <si>
    <t>S6V52-02</t>
  </si>
  <si>
    <t>Робот-пылесос Roborock S6 Max V Черный</t>
  </si>
  <si>
    <t>Робот-пылесос, Roborock, S6MaxV /S6V52-00 / S6V52-02, Функция влажной уборки (300 мл бачок), Лазерная навигация, Мощность всасывания 2500 Па, Батарея 5200 mAh, Площадь уборки до 250 м, Черный</t>
  </si>
  <si>
    <t>Крышка для отсека основной щетки робота-пылесоса Roborock Серый</t>
  </si>
  <si>
    <t>Крышка для отсека основной щетки робота-пылесоса, Roborock, SDZSZ02RR, Серый</t>
  </si>
  <si>
    <t>Венчик для взбивания, Kitfort, КТ-7468, Материал нержавеющая сталь, Работа от батареек типа АА,Цвет серебристый</t>
  </si>
  <si>
    <t>6787C001AA</t>
  </si>
  <si>
    <t>Чернильный картридж Canon PFI-4100 Chroma Optimizer</t>
  </si>
  <si>
    <t>6786C001AA</t>
  </si>
  <si>
    <t>Чернильный картридж Canon PFI-4100 Blue</t>
  </si>
  <si>
    <t>6785C001AA</t>
  </si>
  <si>
    <t>Чернильный картридж Canon PFI-4100 Red</t>
  </si>
  <si>
    <t>6784C001AA</t>
  </si>
  <si>
    <t>Чернильный картридж Canon PFI-4100 Photo Grey</t>
  </si>
  <si>
    <t>6783C001AA</t>
  </si>
  <si>
    <t>Чернильный картридж Canon PFI-4100 Grey</t>
  </si>
  <si>
    <t>6782C001AA</t>
  </si>
  <si>
    <t>Чернильный картридж Canon PFI-4100 Photo Magenta</t>
  </si>
  <si>
    <t>6781C001AA</t>
  </si>
  <si>
    <t>Чернильный картридж Canon PFI-4100 Photo Cyan</t>
  </si>
  <si>
    <t>6780C001AA</t>
  </si>
  <si>
    <t>Чернильный картридж Canon PFI-4100 Yellow</t>
  </si>
  <si>
    <t>6779C001AA</t>
  </si>
  <si>
    <t>Чернильный картридж Canon PFI-4100 Magenta</t>
  </si>
  <si>
    <t>6778C001AA</t>
  </si>
  <si>
    <t>Чернильный картридж Canon PFI-4100 Cyan</t>
  </si>
  <si>
    <t>6777C001AA</t>
  </si>
  <si>
    <t>Чернильный картридж Canon PFI-4100 Photo Black</t>
  </si>
  <si>
    <t>6776C001AA</t>
  </si>
  <si>
    <t>Чернильный картридж Canon PFI-4100 Matte Black</t>
  </si>
  <si>
    <t>180-09</t>
  </si>
  <si>
    <t>Переключатель для коммутации гарнитуры проводной Jabra Link 180</t>
  </si>
  <si>
    <t>Переключатель для коммутации гарнитуры проводной, Jabra, 180-09, Jabra Link 180, Проводной, USB/RJ9 Переключение между компьютером и телефонным аппаратом</t>
  </si>
  <si>
    <t>Наушники Redmi Buds 6 Pro Glacier White</t>
  </si>
  <si>
    <t>Наушники, Redmi, Buds 6 Pro Glacier White, M2430E1/BHR9310GL, Батарея 54 мАч (наушники), 480 мАч (кейс), Время работы 9 часов (наушники)/36 часов (с кейсом), Размер продукта 61,05*48,28*25,17 мм, Зарядный порт Type-C, Время зарядки около 2 часов (кейс), Bluetooth 5.3, Вес 5,2 гр (наушник)/46,5 гр (с кейсом), Hi-Res Audio, 55 дБ/4кГц, 3 микрофона, Белый</t>
  </si>
  <si>
    <t>Наушники Redmi Buds 6 Pro Lavender Purple</t>
  </si>
  <si>
    <t>Наушники, Redmi, Buds 6 Pro Lavender Purple, M2430E1/BHR9317GL, Батарея 54 мАч (наушники), 480 мАч (кейс), Время работы 9 часов (наушники)/36 часов (с кейсом), Размер продукта 61,05*48,28*25,17 мм, Зарядный порт Type-C, Время зарядки около 2 часов (кейс), Bluetooth 5.3, Вес 5,2 гр (наушник)/46,5 гр (с кейсом), Hi-Res Audio, 55 дБ/4кГц, 3 микрофона, Фиолетовый</t>
  </si>
  <si>
    <t>BR1500G-GR</t>
  </si>
  <si>
    <t>Источник бесперебойного питания APC Back-UPS Pro BR1500G-GR</t>
  </si>
  <si>
    <t>Источник бесперебойного питания, APC, Back-UPS Pro BR1500G-GR, Линейно-интерактивный, Мощность 1500ВА/865Вт, Напольный, 230В, Вых: 6x Schuko, AVR, LCD, User Replaceable Battery, APCRBC124, Чёрный</t>
  </si>
  <si>
    <t>BVS240XDPDR</t>
  </si>
  <si>
    <t>Источник бесперебойного питания Schneider Electric BVS240XDPDR</t>
  </si>
  <si>
    <t>Источник бесперебойного питания на DIN-рейку, Schneider Electric, BVS240XDPDR, Мощность 240Вт, 24В постоянный ток, Максимальный входной ток: 10А, Серый металлический</t>
  </si>
  <si>
    <t>E3SUPS20KHB</t>
  </si>
  <si>
    <t>Источник бесперебойного питания APC Easy UPS E3SUPS20KHB</t>
  </si>
  <si>
    <t>Источник бесперебойного питания, APC, Easy UPS E3SUPS20KHB, Мощность 20кВА/20кВт, Трёхфазный, On-Line, LCD/RS485/сухие контакты/Ethernet (SNMP/Modbus/TCP/IP/BACnet), Без АКБ, Чёрный</t>
  </si>
  <si>
    <t>E3SUPS40KHB</t>
  </si>
  <si>
    <t>Источник бесперебойного питания APC Easy UPS E3SUPS40KHB</t>
  </si>
  <si>
    <t>Источник бесперебойного питания, APC, Easy UPS E3SUPS40KHB, Мощность 40кВА/40кВт, Трёхфазный, On-Line, LCD/RS485/сухие контакты/Ethernet (SNMP/Modbus/TCP/IP/BACnet), Без АКБ, Чёрный</t>
  </si>
  <si>
    <t>SRT48BP</t>
  </si>
  <si>
    <t>Аккумуляторный батарейный модуль APC SRT48BP</t>
  </si>
  <si>
    <t>Аккумуляторный батарейный модуль, APC, SRT48BP, 48В, для ИБП APC Smart-UPS SRT</t>
  </si>
  <si>
    <t>E3SBT4</t>
  </si>
  <si>
    <t>Аккумуляторный батарейный модуль APC E3SBT4</t>
  </si>
  <si>
    <t>Аккумуляторный батарейный модуль, APC, E3SBT4, Комплект: E3SBTU-4шт, для ИБП Easy UPS 3S</t>
  </si>
  <si>
    <t>PDU31005</t>
  </si>
  <si>
    <t>E3SOPT001</t>
  </si>
  <si>
    <t>Сетевая карта управления ИБП APC E3SOPT001</t>
  </si>
  <si>
    <t>Сетевая карта управления ИБП, APC, E3SOPT001, Внутренняя установка, для Easy UPS 3S, 3M, 3L и Galaxy PW 2-го поколения, Поддержка Modbus TCP/IP</t>
  </si>
  <si>
    <t>SRTGRK1</t>
  </si>
  <si>
    <t>Комплект направляющих для ИБП APC SRTGRK1</t>
  </si>
  <si>
    <t>Комплект направляющих для ИБП, APC, SRTGRK1, для ИБП 5/6/8/10/15/20kVA</t>
  </si>
  <si>
    <t>Mesh системы</t>
  </si>
  <si>
    <t>Беспроводная MESH-система Wi-Fi, TP-Link, Deco E4 (1-pack), AC1200, Wi-Fi 5, 2,4 ГГц/5 ГГц, , 802.11a/b/g/n/ac,2 порта 10/100М WAN/LAN, 1 модуль в комплекте</t>
  </si>
  <si>
    <t>QWCQB003</t>
  </si>
  <si>
    <t>Автомобильный компрессор HOTO Air pump pro</t>
  </si>
  <si>
    <t>Автомобильный компрессор, HOTO, QWCQB003, Air pump pro, Черный</t>
  </si>
  <si>
    <t>9839B001AA</t>
  </si>
  <si>
    <t>Аккумулятор Canon BATTERY PACK NB-13L</t>
  </si>
  <si>
    <t>Аккумулятор, Canon, BATTERY PACK NB-13L, 9839B001AA</t>
  </si>
  <si>
    <t>4167C027</t>
  </si>
  <si>
    <t>Принтер Canon Pixma TR150 WITH BATTERY</t>
  </si>
  <si>
    <t>QWQJS001</t>
  </si>
  <si>
    <t>Щётка беспроводная для уборки HOTO Spin Scrubber QWQJS001</t>
  </si>
  <si>
    <t>Щётка беспроводная для уборки, HOTO, QWQJS001, Spin Scrubber, grey-black</t>
  </si>
  <si>
    <t>Сковорода c крышкой, Tefal, Easy plus 04237926, 26см, Для газовых/электрических/стеклокерамических плит, Антипригарное покрытие, Черный</t>
  </si>
  <si>
    <t>MJZZBO1PL</t>
  </si>
  <si>
    <t>Блендер Xiaomi Mijia Portable Juicer Cup MJZZBO1PL</t>
  </si>
  <si>
    <t>Блендер, Xiaomi Mijia, Portable Juicer Cup MJZZBO1PL, Портативный, 35 Вт, 18000 об/мин, 1300 мАч, 82*82*205мм,IPX6, Механическое управление, 300 мл, 82*82*205мм, 045 кг, Белый</t>
  </si>
  <si>
    <t>RKM-4040</t>
  </si>
  <si>
    <t>Кухонная машина Redmond RKM-4040 Бежевый</t>
  </si>
  <si>
    <t>Кухонная машина, Redmond, RKM-4040, Бежевый,Максимальная мощность 1200 Вт, Количество скоростей работы 6,Напряжение 220-240 В, 50 Гц, Материал корпуса пластик</t>
  </si>
  <si>
    <t>C01000362</t>
  </si>
  <si>
    <t>Зубная электрощетка Oclean Голубой</t>
  </si>
  <si>
    <t>Зубная электрощетка, Oclean, C01000362, &lt;37 дБ, Защита от избыточного давления, 80 000 об/мин (магнитный двигатель), Щетинки из фторида натрия Dupont, Срок службы батареи до 30 дней, быстрая зарядка 3 часа, Для детей в возрасте от 6 до 12 лет, Водонепроницаемость IPX7, В комплекте магнитная зарядная база и 2 сменные щетки, Детская электрощетка, Голубой</t>
  </si>
  <si>
    <t>C01000363</t>
  </si>
  <si>
    <t>Зубная электрощетка Oclean Розовый</t>
  </si>
  <si>
    <t>Зубная электрощетка, Oclean, C01000363, &lt;37 дБ, Защита от избыточного давления, 80 000 об/мин (магнитный двигатель), Щетинки из фторида натрия Dupont, Срок службы батареи до 30 дней, быстрая зарядка 3 часа, Для детей в возрасте от 6 до 12 лет, Водонепроницаемость IPX7, В комплекте магнитная зарядная база и 2 сменные щетки, Детская электрощетка, Розовый</t>
  </si>
  <si>
    <t>Screen Clean 100</t>
  </si>
  <si>
    <t>Чистящие салфетки Delux Screen Clean 100</t>
  </si>
  <si>
    <t>Чистящие салфетки, Delux, Screen Clean 100, Для экранов и мониторов 100 шт, Большая туба, Удаление пыли и загрязнений, Дезинфицируют поверхность ЖК экранов, Не вызывают аллергии</t>
  </si>
  <si>
    <t>Тонер-картридж, Canon, TONER T03 BLACK, 2725C001, для imageRUNNER ADVANCE 525/615/715, 51 500 стр. (A4)</t>
  </si>
  <si>
    <t>4766C002AA</t>
  </si>
  <si>
    <t>Тонер-картридж Canon C-EXV 61 Black для IR ADVANCE DX 68xx 4766C002AA</t>
  </si>
  <si>
    <t>3763C002AA</t>
  </si>
  <si>
    <t>Тонер-картридж Canon C-EXV 58 Black для IR ADVANCE DX C58xx 3763C002AA</t>
  </si>
  <si>
    <t>3767C002AA</t>
  </si>
  <si>
    <t>Тонер-картридж Canon C-EXV 58L CYAN для IR ADVANCE DX C58xx 3767C002AA</t>
  </si>
  <si>
    <t>3768C002AA</t>
  </si>
  <si>
    <t>Тонер-картридж Canon C-EXV 58L MAGENTA для IR ADVANCE DX C58xx 3765C002AA</t>
  </si>
  <si>
    <t>3769C002AA</t>
  </si>
  <si>
    <t>Тонер-картридж Canon C-EXV 58L YELLOW для IR ADVANCE DX C58xx 3769C002AA</t>
  </si>
  <si>
    <t>PB1033MI</t>
  </si>
  <si>
    <t>Портативный внешний аккумулятор Xiaomi 33W Power Bank 10000mAh (Integrated Cable) Ice Blue GL</t>
  </si>
  <si>
    <t>Портативный внешний аккумулятор, Xiaomi, 33W Power Bank 10000mAh (Integrated Cable) Ice Blue GL, PB1033MI/BHR9341GL, Мощность 33 Вт, 80.9*65.9*26мм, Встроеный кабель, 3 выходных порта USB-C*1, USB-C (встроеный кабель)*1, USB-A, Синий</t>
  </si>
  <si>
    <t>Портативный внешний аккумулятор Xiaomi 33W Power Bank 10000mAh (Integrated Cable) Tan GL</t>
  </si>
  <si>
    <t>Смарт часы Redmi Watch 5 Obsidian Black</t>
  </si>
  <si>
    <t>Смарт часы, Xiaomi, Redmi Watch 5, M2462W1 / BHR9389GL, Дисплей 2.07" AMOLED, Разрешение 432 x 514, Водонепроницаемые (5 АТМ), GPS+GLONASS, Galileo, BDS, QZSS, Батарея 550 мАч, Чёрный</t>
  </si>
  <si>
    <t>Смарт часы Amazfit T-Rex 3 A2323 Lava</t>
  </si>
  <si>
    <t>Смарт часы, Amazfit, T-Rex 3 A2323, HD-дисплей AMOLED 1.5 дюйма, Разрешение 480*480 pixel, GPS, GLONASS, Beidou, Galileo, QZSS, Водонепроницаемые (10 ATM), Аккумулятор 700 мАч, Время работы до 25 дней, Оранжевый</t>
  </si>
  <si>
    <t>Блок питания, GamerStorml, PN750М R-PN750M-FC0B-WGEU, 750W, ATX 3.1, Gold, APFC, 20+4 pin, 2*4+4pin, 8*Sata, 2*Molex, 3*PCI-E 6+2 pin, 1*(16Pin)12VHPWR, Модульный, Вентилятор 12см, Кабель питания, Чёрный</t>
  </si>
  <si>
    <t>Блок питания, GamerStorm, PN1200M R-PNC00M-FC0B-WGEU, 1200W, ATX 3.1, Gold, APFC, 20+4 pin, 2*4+4pin, 8*Sata, 2*Molex, 3*PCI-E 6+2 pin, 1*(16Pin)12VHPWR, Модульный, Вентилятор 12см, Кабель питания, Чёрный</t>
  </si>
  <si>
    <t>Блок питания, Gamemax, GX-750 PRO BK PCIE 5.0 ATX 3.1, 214607500022, 750W, ATX 3.1, Gold, APFC, 20+4 pin, 2*4+4 pin, 6*Sata, 3*Molex, 4*PCI-E 6+2 pin, 12VHPWR, Модульный, Вентилятор 13,5см, Чёрный</t>
  </si>
  <si>
    <t>GC/LHE23LTA/KOI</t>
  </si>
  <si>
    <t>Игровое компьютерное кресло DX Racer Hammer GC/LHE23LTA/KOI</t>
  </si>
  <si>
    <t>Игровое компьютерное кресло, DX Racer, GC/LHE23LTA/KOI, Hammer series, Грузоподъемность рек: 115 кг, Рекомендуемый рост: 190 см. Эко-кожа PU, Металлическая основа кресла, Механизм качания: топ-ган, Нейлоновые колеса,Черный</t>
  </si>
  <si>
    <t>14101-02</t>
  </si>
  <si>
    <t>8800-01-46</t>
  </si>
  <si>
    <t>Кабель-переходник QD Jabra 8800-01-46</t>
  </si>
  <si>
    <t>Кабель-переходник, QD, Jabra, 8800-01-46, на 2,5 мм</t>
  </si>
  <si>
    <t>Трансивер, А-Оптик, AO-SFP-B35S-3D, SFP 1.25G WDM Tx1310/Rx1550nm 3km SC DDM, simplex</t>
  </si>
  <si>
    <t>Трансивер, А-Оптик, AO-SFP-B53S-3D, SFP 1.25G WDM Tx1550/Rx1310nm 3km SC DDM, simplex</t>
  </si>
  <si>
    <t>Трансивер, А-Оптик, AO-SFP-LX-20D, SFP 1.25G LX 1310nm 20km LC DDM, duplex</t>
  </si>
  <si>
    <t>Трансивер, А-Оптик, AO-SFP-LR-20D, SFP+ 10G LR 1310nm 20km LC DDM, duplex</t>
  </si>
  <si>
    <t>Трансивер, А-Оптик, AO-SFP+LR-2D, SFP+ 10G LR 1310nm 2km LC DDM, duplex</t>
  </si>
  <si>
    <t>Маршрутизатор, Mercusys, MR90X, 802.11a/b/g/n/ac/ax, AX6000, порт 2,5 Гбит/с, 2,4 ГГц/5 ГГц</t>
  </si>
  <si>
    <t>Рефлектометр модульный, INNO, VIEW600, с модулем M4 для измерений волоконно-оптических линий с возможностями, меняющимися в зависимости от выбранного модуля</t>
  </si>
  <si>
    <t>010411</t>
  </si>
  <si>
    <t>Кабельный канал без крышки Legrand DLP 80х35</t>
  </si>
  <si>
    <t>Кабельный канал без крышки, Legrand, 010411, DLP 80х35, 80х35х2000мм (ширина х высота), Белый</t>
  </si>
  <si>
    <t>Основание для вертикальной установки фиксированные стандартное исп. Legrand 088023 2х4 мод. Серый</t>
  </si>
  <si>
    <t>Основание для вертикальной установки фиксированные стандартное исполнение, Legrand, 088023, 2х4 модуля, Серый</t>
  </si>
  <si>
    <t>088024</t>
  </si>
  <si>
    <t>Лицензия на модуль учёта рабочего времени Dahua DSS8PRATT</t>
  </si>
  <si>
    <t>Лицензия на модуль учёта рабочего времени, Dahua, DSS8PRATT, DSSPro8-Attendance Module-License</t>
  </si>
  <si>
    <t>Интерфейсный кабель HDMI, Dahua, DH-W-HDMI1M5, FHD, 1.5 м</t>
  </si>
  <si>
    <t>Стойка мобильная с регулировкой высоты, Brateck TTF09H-90FW</t>
  </si>
  <si>
    <t>XMTYY03FMG</t>
  </si>
  <si>
    <t>Проектор Xiaomi Smart Projector L1 EU</t>
  </si>
  <si>
    <t>Проектор, Xiaomi, Smart Projector L1 EU, BHR9417EU/XMTYY03FMG, 1920*1080P, Номинальная мощность 72 Вт, Технология изображения LCD, Источник света LED, Яркость Обычн.: 200lm, Мин.:160lm@15 min ANSI, Проекционное соотношение 1.2±0.10:1, Размер проекции 40~120", Фокусировка линз: Автофокус, Корректировка на плоскости: Автоматическая, ОС Google TV, RAM/ROM 2Gb/16GB, Порты USB2.0x1, HDMI2.1x1ARC), Earphone x1, DCx1, Динамики 2*3W, Рабочая температура 30dB 25°C, 1m, Уровень шума 30dB, Размеры 118  142  176мм, Вес 1,2 кг, Черный</t>
  </si>
  <si>
    <t>5981C002</t>
  </si>
  <si>
    <t>Модуль факса Canon Super G3 FAX Board-BM1</t>
  </si>
  <si>
    <t>Модуль факса, Canon, Super G3 FAX Board-BM1, 5981C002</t>
  </si>
  <si>
    <t>КТ-6803</t>
  </si>
  <si>
    <t>Сенсорное мусорное ведро Kitfort КТ-6803</t>
  </si>
  <si>
    <t>КТ-6804</t>
  </si>
  <si>
    <t>Сенсорное мусорное ведро Kitfort КТ-6804</t>
  </si>
  <si>
    <t>КТ-6544</t>
  </si>
  <si>
    <t>Электроточилка для ножей Kitfort КТ-6544</t>
  </si>
  <si>
    <t>SC-VC80C65</t>
  </si>
  <si>
    <t>Пылесос Scarlett SC-VC80C65</t>
  </si>
  <si>
    <t>Пылесос, Scarlett, SC-VC80C65, Мощность 1800 Вт, Тип пылесборника контейнер мультициклон, Емкость пылесборника 2л, Телескопическая трубка, Насадка мебель/щель, Длина электрошнура 3.5 м, Черный</t>
  </si>
  <si>
    <t>КТ-1079</t>
  </si>
  <si>
    <t>Паровая швабра Kitfort КТ-1079 2 в 1</t>
  </si>
  <si>
    <t>SC-SI30K44</t>
  </si>
  <si>
    <t>Утюг Scarlett SC-SI30K44</t>
  </si>
  <si>
    <t>Утюг, Scarlett, SC-SI30K44, Мощность 2000 Вт, Регулируемый пар до 40 г/мин, Паровой удар до 120 г/мин, Резервуар для воды 180 мл, Система защиты от накипи ANTI-CALC, Лиловый</t>
  </si>
  <si>
    <t>RMC-M96</t>
  </si>
  <si>
    <t>Мультиварка Redmond RMC-M96 Черный</t>
  </si>
  <si>
    <t>RMC-PM505</t>
  </si>
  <si>
    <t>Мультиварка-скороварка Redmond RMC-PM505 Серый/Бежевый</t>
  </si>
  <si>
    <t>Мультиварка-скороварка, Redmond, RMC-PM505, Серый/Бежевый,Общий объем чаши 5 л,Покрытие чаши антипригарное, Мощность 1100 Вт,Напряжение 220-240 В, 50 Гц</t>
  </si>
  <si>
    <t>RMK-M271</t>
  </si>
  <si>
    <t>Мультикухня Redmond RMK-M271</t>
  </si>
  <si>
    <t>Мультикухня, Redmond, RMK-M271, Сковорода в комплекте, Подъемный нагревательный элемент 830 Вт, Автоматических программ 16, Покрытие чаши антипригарное DAIKIN, Объем чаши 5 л, Дисплей LED, Стальной</t>
  </si>
  <si>
    <t>FD1102</t>
  </si>
  <si>
    <t>Сушилка для овощей и фруктов Redmond FD1102</t>
  </si>
  <si>
    <t>Сушилка для овощей и фруктов, Redmond, FD1102, Конвективная, 500W, Пластик, 5 съемных поддонов, Таймер, Установка времени, Приготовление пастилы, Черный</t>
  </si>
  <si>
    <t>FM602</t>
  </si>
  <si>
    <t>Планетарный миксер Redmond FM602</t>
  </si>
  <si>
    <t>Планетарный миксер, Redmond, FM602,Максимальная мощность 2000 Вт ,Количество скоростей работы 10 ,Номинальная мощность 1800 Вт ,Объем чаши миксера 6 л</t>
  </si>
  <si>
    <t>T900</t>
  </si>
  <si>
    <t>Тостер Redmond T900 Серый/металл</t>
  </si>
  <si>
    <t>Тостер, Redmond, T900, Сенсорное управление, 1 отделение для тостов, 6 степеней обжаривания, Плавная регулировка температуры, Функция разморозки и подогрева, Длина шнура 0.7 м, Мощность 850 Вт, Серый</t>
  </si>
  <si>
    <t>T901</t>
  </si>
  <si>
    <t>Тостер Redmond T901 Черный / хром</t>
  </si>
  <si>
    <t>Тостер, Redmond, T901, 9 степеней обжаривания, 2 отделения для тостов, Пластик, Металл, Функция разморозки и подогрева, Автоматическое центрирование тостов, Длина шнура 0.71м, Черный / хром</t>
  </si>
  <si>
    <t>RBM-M1921</t>
  </si>
  <si>
    <t>Хлебопечь Redmond RBM-M1921 Черный</t>
  </si>
  <si>
    <t>Хлебопечь, Redmond, RBM-M1921, 550 Вт, ЖК дисплей, Количество программ 25, Таймер, Материал корпуса металл/пластик, Размер выпечки 500/750гр, Выбор корочки, Черный</t>
  </si>
  <si>
    <t>RBM-1908 Белый</t>
  </si>
  <si>
    <t>Хлебопечь Redmond RBM-1908 Белый</t>
  </si>
  <si>
    <t>Хлебопечь, Redmond, RBM-1908, 450 Вт, Количество программ 19, Таймер, Смотровое окно, Размер выпечки 500/750гр, Выбор корочки, Белый</t>
  </si>
  <si>
    <t>RMG-1222</t>
  </si>
  <si>
    <t>Мясорубка Redmond RMG-1222</t>
  </si>
  <si>
    <t>Мясорубка, Redmond, RMG-1222,Номинальная мощность	500 Вт ,Максимальная мощность	1800 Вт , Напряжение	220-240 В, 50 Гц ,Материал корпуса	пластик ,Материал лотка	пластик ,Материал ножа	нержавеющая сталь ,Самозатачивающийся нож	есть</t>
  </si>
  <si>
    <t>SC-EK27G90</t>
  </si>
  <si>
    <t>Чайник электрический Scarlett SC-EK27G90</t>
  </si>
  <si>
    <t>Чайник электрический, Scarlett, SC-EK27G90, Объем 1.7 л, Стекланный корпус, Температура нагрева воды 100 C°, Отсек для хранения электрошнура, Длина сетевого шнура 0.85 м, Мощность 1800 Вт, Черный</t>
  </si>
  <si>
    <t>КТ-648</t>
  </si>
  <si>
    <t>Чайник электрический Kitfort KT-648 металл</t>
  </si>
  <si>
    <t>Чайник электрический, Kitfort, KT-648, Стекло, Объем 1 л, 4 температурных режима, Температура нагрева 40-100 °C, Длина шнура 0.7м, Мощность 2200 Вт, Металл</t>
  </si>
  <si>
    <t>КТ-6115-3</t>
  </si>
  <si>
    <t>Чайник электрический Kitfort КТ-6115-3 красный</t>
  </si>
  <si>
    <t>Чайник электрический, Kitfort, КТ-6115-3, Объем 1.5л, Двойные стенки, Поддержание температуры, Автоматическое отключение, Дисплей, Длина шнура 0,6 м, Мощность 1800Вт, Красный</t>
  </si>
  <si>
    <t>КТ-2514</t>
  </si>
  <si>
    <t>Термопот Kitfort КТ-2514</t>
  </si>
  <si>
    <t>Термопот, Kitfort, КТ-2514, Объем 4.3 л. Мощность 900 Вт. Подача воды ручной насос, электронасос.Тип нагревательного элемента закрытый. Цвет серебристый</t>
  </si>
  <si>
    <t>Умные весы, Xiaomi, Body Composition Scale S400 (MJTZC01YM/BHR7793GL), от 5 до 150 кг (погр. 50гр.), Управление через телефон, 25 индикаторов, LED дисплей, Белый</t>
  </si>
  <si>
    <t>КТ-808</t>
  </si>
  <si>
    <t>Весы Kitfort КТ-808 белый</t>
  </si>
  <si>
    <t>Весы, Kitfort, КТ-808, Материал корпуса / платформы пластик, Максимальная нагрузка 180 кг,Точность измерения (шаг деления) 100 г,Единицы измерения килограммы, Цвет Белый</t>
  </si>
  <si>
    <t>HS1714</t>
  </si>
  <si>
    <t>Выпрямитель для волос Redmond HS1714 Красный</t>
  </si>
  <si>
    <t>Выпрямитель для волос, Redmond, HS1714, Мощность 55 Вт, Количество температурных режимов 4, Диаметр 32 мм, Тип пластин плавающие, Покрытие пластин керамическое, Индикация есть,Дисплей есть, Цвет Красный</t>
  </si>
  <si>
    <t>КТ-6442</t>
  </si>
  <si>
    <t>Велотренажер Kitfort КТ-6442 2 в 1</t>
  </si>
  <si>
    <t>КТ-2971</t>
  </si>
  <si>
    <t>Виброплатформа Kitfort КТ-2971</t>
  </si>
  <si>
    <t>КТ-5901</t>
  </si>
  <si>
    <t>Массажер для шеи Kitfort КТ-5901</t>
  </si>
  <si>
    <t>КТ-2972</t>
  </si>
  <si>
    <t>Массажер для ног Kitfort КТ-2972</t>
  </si>
  <si>
    <t>КТ-2973</t>
  </si>
  <si>
    <t>Массажер для ног Kitfort КТ-2973</t>
  </si>
  <si>
    <t>КТ-5928</t>
  </si>
  <si>
    <t>Перкуссионный массажер Kitfort КТ-5928</t>
  </si>
  <si>
    <t>TB4602</t>
  </si>
  <si>
    <t>Электрическая зубная щетка Redmond TB4602 Белый</t>
  </si>
  <si>
    <t>Электрическая зубная щетка, Redmond, TB4602, Звуковая, 5 режимов работы, Частота движений в минуту 29000-42000, Время работы 6.4ч, 2 насадки, Уровень шума 60 дБ, Рекомендуемый возраст 12+, Влагозащита IPX7, Кейс 3 в 1, Таймер, Автоотключение, Белый</t>
  </si>
  <si>
    <t>Электрическая зубная щетка Redmond TB4602 Черный</t>
  </si>
  <si>
    <t>Электрическая зубная щетка, Redmond, TB4602, Звуковая, 5 режимов работы, Частота движений в минуту 29000-42000, Время работы 6.4ч, 2 насадки, Уровень шума 60 дБ, Рекомендуемый возраст 12+, Влагозащита IPX7, Кейс 3 в 1, Таймер, Автоотключение, Черный</t>
  </si>
  <si>
    <t>Электрическая зубная щетка Redmond TB4602 Синий</t>
  </si>
  <si>
    <t>Электрическая зубная щетка, Redmond, TB4602, Звуковая, 5 режимов работы, Частота движений в минуту 29000-42000, Время работы 6.4ч, 2 насадки, Уровень шума 60 дБ, Рекомендуемый возраст 12+, Влагозащита IPX7, Кейс 3 в 1, Таймер, Автоотключение, Синий</t>
  </si>
  <si>
    <t>КТ-2831</t>
  </si>
  <si>
    <t>Увлажнитель воздуха Kitfort KT-2831</t>
  </si>
  <si>
    <t>Увлажнитель воздуха, Kitfort, KT-2831, Мощность 25 Вт, Ёмкость резервуара 3,7 л, Цвет белый</t>
  </si>
  <si>
    <t>SC-AH986M16</t>
  </si>
  <si>
    <t>Увлажнитель Scarlett SC-AH986M16</t>
  </si>
  <si>
    <t>Увлажнитель, Scarlett, SC-AH986M16, Объем 2.3 л, Управление механическое, Площадь 30 м, Расход воды максимальный 300 мл/ч, Автоматическое отключение</t>
  </si>
  <si>
    <t>R9R61225</t>
  </si>
  <si>
    <t>Информационная розетка одинарная Niloe Step RJ11+RJ45 Кат.6e UTP Белый</t>
  </si>
  <si>
    <t>Информационная розетка одинарная, Legrand Niloe Step, 863156, RJ11+RJ45 Кат.6e UTP Белый</t>
  </si>
  <si>
    <t>Розетка 2К+З Legrand Valena Life 16А 250В с лиц. пан. безвинт.зажим антрацит</t>
  </si>
  <si>
    <t>Розетка 2К+З, Legrand, 756321 Valena Life, 16А 250В с лиц. пан. безвинт.зажим антрацит</t>
  </si>
  <si>
    <t>Информационная розетка одиночная Legrand Valena Life RJ45 Кат.5е UTP с лиц. пан. антрацит</t>
  </si>
  <si>
    <t>Информационная розетка одиночная, Legrand, 756340 Valena Life, RJ45 Кат.5е UTP с лиц. пан. антрацит</t>
  </si>
  <si>
    <t>Переключатель Legrand Valena Life 10АХ 250В с лиц. пан. безвинт.зажим антрацит</t>
  </si>
  <si>
    <t>Переключатель, Legrand, 756316 Valena Life, 10АХ 250В с лиц. пан. безвинт.зажим антрацит</t>
  </si>
  <si>
    <t>Информационная розетка двойная Legrand Valena Life RJ45 Кат.6 UTP с лиц. пан. антрацит</t>
  </si>
  <si>
    <t>Информационная розетка двойная, Legrand, 756343 Valena Life, RJ45 Кат.6 UTP с лиц. пан. антрацит</t>
  </si>
  <si>
    <t>Вывод кабеля Legrand Valena Life с лиц. пан. без клемм антрацит</t>
  </si>
  <si>
    <t>Вывод кабеля, Legrand, 756344 Valena Life, с лиц. пан. без клемм антрацит</t>
  </si>
  <si>
    <t>Розетка ТВ Legrand Valena Life "звезда" 0-2400 МГц с лиц. пан. антрацит</t>
  </si>
  <si>
    <t>Розетка ТВ, Legrand, 756351 Valena Life, "звезда" 0-2400 МГц с лиц. пан. антрацит</t>
  </si>
  <si>
    <t>Выключатель Legrand Valena Life 10АХ 250В безвинт.зажим антрацит</t>
  </si>
  <si>
    <t>Выключатель, Legrand, 756301 Valena Life, 10АХ 250В безвинт.зажим антрацит</t>
  </si>
  <si>
    <t>Выключатель двухклавишный Legrand Valena Life 10АХ 250В безвинт.зажим антрацит</t>
  </si>
  <si>
    <t>Выключатель двухклавишный, Legrand, 756305 Valena Life, 10АХ 250В безвинт.зажим антрацит</t>
  </si>
  <si>
    <t>Переключатель промежуточный Legrand Valena Life 10АХ 250В с лиц. пан. винт.зажим антрацит</t>
  </si>
  <si>
    <t>Переключатель промежуточный, Legrand, 756317 Valena Life, 10АХ 250В с лиц. пан. винт.зажим антрацит</t>
  </si>
  <si>
    <t>Рамка 1 пост Legrand Valena Life универсальная Антрацит</t>
  </si>
  <si>
    <t>Рамка 1 пост, Legrand, 754251 Valena Life, универсальная антрацит</t>
  </si>
  <si>
    <t>Рамка 2 поста Legrand Valena Life универсальная Антрацит</t>
  </si>
  <si>
    <t>Рамка 2 поста, Legrand, 754252 Valena Life, универсальная антрацит</t>
  </si>
  <si>
    <t>Рамка 3 поста Legrand Valena Life универсальная Антрацит</t>
  </si>
  <si>
    <t>Рамка 3 поста, Legrand, 754253 Valena Life, универсальная антрацит</t>
  </si>
  <si>
    <t>Рамка 4 поста Legrand Valena Life универсальная Антрацит</t>
  </si>
  <si>
    <t>Рамка 4 поста, Legrand, 754254 Valena Life, универсальная антрацит</t>
  </si>
  <si>
    <t>Рамка 5 постов Legrand Valena Life универсальная Антрацит</t>
  </si>
  <si>
    <t>Рамка 5 постов, Legrand, 754255 Valena Life, универсальная антрацит</t>
  </si>
  <si>
    <t>Переключатель 2кл. Legrand Valena Life 10А 250В с лиц. пан. безвинт.зажим антрацит</t>
  </si>
  <si>
    <t>Переключатель 2кл., Legrand, 756308 Valena Life, 10А 250В с лиц. пан. безвинт.зажим антрацит</t>
  </si>
  <si>
    <t>Драм-картридж Europrint EPC-013R00691 (B225/B230)</t>
  </si>
  <si>
    <t>Картридж Europrint EPC-006R04380 (B305/B310)</t>
  </si>
  <si>
    <t>Картридж Europrint EPC-006R04381 (B305/B310)</t>
  </si>
  <si>
    <t>W2210X</t>
  </si>
  <si>
    <t>Картридж Europrint EPC-W2210X</t>
  </si>
  <si>
    <t>Картридж, Europrint, EPC-W2210X, Черный, Для принтеров HP Color LaserJet Pro MFP M255dw/M255nw/M282nw/283fdn/283fdw, 3150 страниц (А4)</t>
  </si>
  <si>
    <t>W2211X</t>
  </si>
  <si>
    <t>Картридж Europrint EPC-W2211X</t>
  </si>
  <si>
    <t>Картридж, Europrint, EPC-W2211X, Синий, Для принтеров HP Color LaserJet Pro MFP M255dw/M255nw/M282nw/283fdn/283fdw, 2450 страниц (А4)</t>
  </si>
  <si>
    <t>W2212X</t>
  </si>
  <si>
    <t>Картридж Europrint EPC-W2212X</t>
  </si>
  <si>
    <t>Картридж, Europrint, EPC-W2212X, Жёлтый, Для принтеров HP Color LaserJet Pro MFP M255dw/M255nw/M282nw/283fdn/283fdw, 2450 страниц (А4)</t>
  </si>
  <si>
    <t>W2213X</t>
  </si>
  <si>
    <t>Картридж Europrint EPC-W2213X</t>
  </si>
  <si>
    <t>Картридж, Europrint, EPC-W2213X, Пурпурный, Для принтеров HP Color LaserJet Pro MFP M255dw/M255nw/M282nw/283fdn/283fdw, 2450 страниц (А4)</t>
  </si>
  <si>
    <t>Картридж Europrint EPC-CC530A</t>
  </si>
  <si>
    <t>Картридж, Europrint, EPC-CC530A, Чёрный, Для принтеров HP Color LaserJet CM2320/CP2025, 3500 страниц.</t>
  </si>
  <si>
    <t>CRG-070H (without chip)</t>
  </si>
  <si>
    <t>Картридж, Europrint, EPC-069C, Синий, Для принтеров Canon LBP673/MF752/MF754, 1900 страниц.</t>
  </si>
  <si>
    <t>Toner-T13</t>
  </si>
  <si>
    <t>Картридж Europrint EPC-T13</t>
  </si>
  <si>
    <t>Картридж, Europrint, EPC-T13, Для принтеров Canon i-SENSYS X 1440/1440i/1440iF/1440P/1440Pr, 10 600 страниц.</t>
  </si>
  <si>
    <t>N-EXV 54 BK</t>
  </si>
  <si>
    <t>Тонер-картридж Europrint EPC-C-EXV-54K</t>
  </si>
  <si>
    <t>Тонер-картридж, Europrint, EPC-C-EXV-54K, Чёрный, Для копиров Canon ImageRunner Advance C3025/C3125/С3226, 15500 страниц.</t>
  </si>
  <si>
    <t>N-EXV 54 C</t>
  </si>
  <si>
    <t>Тонер-картридж Europrint EPC-C-EXV-54C</t>
  </si>
  <si>
    <t>Тонер-картридж, Europrint, EPC-C-EXV-54C, Синий, Для копиров Canon ImageRunner Advance C3025/C3125/С3226, 8500 страниц.</t>
  </si>
  <si>
    <t>N-EXV 54 M</t>
  </si>
  <si>
    <t>Тонер-картридж Europrint EPC-C-EXV-54M</t>
  </si>
  <si>
    <t>Тонер-картридж, Europrint, EPC-C-EXV-54M, Пурпурный, Для копиров Canon ImageRunner Advance C3025/C3125/С3226, 8500 страниц.</t>
  </si>
  <si>
    <t>N-EXV 54 Y</t>
  </si>
  <si>
    <t>Тонер-картридж Europrint EPC-C-EXV-54Y</t>
  </si>
  <si>
    <t>Тонер-картридж, Europrint, EPC-C-EXV-54Y, Жёлтый, Для копиров Canon ImageRunner Advance C3025/C3125/С3226, 8500 страниц.</t>
  </si>
  <si>
    <t>N-C-EXV49-C</t>
  </si>
  <si>
    <t>Тонер-картридж Europrint EPC-C-EXV-49C</t>
  </si>
  <si>
    <t>Тонер-картридж, Europrint, EPC-C-EXV-49C, Синий, Для копиров Canon ImageRunner Advance C3020/3330/3325/3320/3520/3525/3530/3125/3120/DX C3730/DX C3725/DX C3720, 19000 страниц.</t>
  </si>
  <si>
    <t>N-C-EXV49-K</t>
  </si>
  <si>
    <t>Тонер-картридж Europrint EPC-C-EXV-49K</t>
  </si>
  <si>
    <t>Тонер-картридж, Europrint, EPC-C-EXV-49K, Чёрный, Для копиров Canon ImageRunner Advance C3020/3330/3325/3320/3520/3525/3530/3125/3120/DX C3730/DX C3725/DX C3720, 36000 страниц.</t>
  </si>
  <si>
    <t>N-C-EXV49-M</t>
  </si>
  <si>
    <t>Тонер-картридж Europrint EPC-C-EXV-49M</t>
  </si>
  <si>
    <t>Тонер-картридж, Europrint, EPC-C-EXV-49M, Пурпурный, Для копиров Canon ImageRunner Advance C3020/3330/3325/3320/3520/3525/3530/3125/3120/DX C3730/DX C3725/DX C3720, 19000 страниц.</t>
  </si>
  <si>
    <t>N-C-EXV49-Y</t>
  </si>
  <si>
    <t>Тонер-картридж Europrint EPC-C-EXV-49Y</t>
  </si>
  <si>
    <t>Тонер-картридж, Europrint, EPC-C-EXV-49Y, Жёлтый, Для копиров Canon ImageRunner Advance C3020/3330/3325/3320/3520/3525/3530/3125/3120/DX C3730/DX C3725/DX C3720, 19000 страниц.</t>
  </si>
  <si>
    <t>N-Toner 034-C</t>
  </si>
  <si>
    <t>N-Toner 034-K</t>
  </si>
  <si>
    <t>N-Toner 034-M</t>
  </si>
  <si>
    <t>N-Toner 034-Y</t>
  </si>
  <si>
    <t>Картридж, Europrint, EPC-045C, Синий, Для принтеров Canon Color imageCLASS MF634/MF632/LBP612, i-SENSYS MF631/633/635/LBP611/613, Satera MF634/MF632, 1300 страниц.</t>
  </si>
  <si>
    <t>V2348-01</t>
  </si>
  <si>
    <t>Смартфон vivo V40 (V2348-01) 12GB RAM 256GB ROM White</t>
  </si>
  <si>
    <t>Портативный внешний аккумулятор Xiaomi 165W Power Bank 10000mAh (Integrated Cable) GL</t>
  </si>
  <si>
    <t>Фитнес браслет Xiaomi Smart Band 8 Active Pink</t>
  </si>
  <si>
    <t>Фитнес браслет, Xiaomi, Mi Smart Band 8 Active, M2302B1 / BHR7420GL, 1.47" TFT, Разрешение экрана 172 x 320, Аккумулятор 210 мАч, Водонепроницаемость 5 АТМ, Розовый</t>
  </si>
  <si>
    <t>B860 A ELITE WF7 ICE</t>
  </si>
  <si>
    <t>Материнская плата Gigabyte B860 A ELITE WF7 ICE</t>
  </si>
  <si>
    <t>Материнская плата, Gigabyte, B860 A ELITE WF7 ICE (4719331866846), LGA1851, iB860, 4xDDR5 5600/6400/9200(OC), 4xSATA3, Raid, 3xM.2 (PCI-E 4.0x4/x2), 1хDP, 1xHDMI, 1xUSB4® USB Type-C®, 3xPCI-Ex16, WiFi, ATX</t>
  </si>
  <si>
    <t>Внешний привод, Verbatim, CD/DVD, 98938, Slim, USB, Чёрный</t>
  </si>
  <si>
    <t>XMWXSB04YM</t>
  </si>
  <si>
    <t>Мышь Xiaomi Wireless Mouse Comfort Edition White</t>
  </si>
  <si>
    <t>Мышь, Xiaomi, Wireless Mouse Comfort Edition White, XMWXSB04YM/BHR9354GL, Размер 111.2 x 74.5 x 40.6 мм, 2.4GHz беспроводное соединение, Входящие параметры 1.5V 50mA, Нетто 62 гр (без батареи), Windows 10, macOS 10.13 и более младшие версии, Белый</t>
  </si>
  <si>
    <t>Мышь Xiaomi Wireless Mouse Comfort Edition Black</t>
  </si>
  <si>
    <t>Мышь, Xiaomi, Wireless Mouse Comfort Edition Black, XMWXSB04YM/BHR9359GL, Размер 111.2 x 74.5 x 40.6 мм, 1200 dpi, 2.4GHz беспроводное соединение, Входящие параметры 1.5V 50mA, Нетто 62 гр (без батареи), Windows 10, macOS 10.13 и более младшие версии, Черный</t>
  </si>
  <si>
    <t>Блок распределения питания CyberPower PDU31005 (240)</t>
  </si>
  <si>
    <t>STU-540-CH2</t>
  </si>
  <si>
    <t>Графический планшет Wacom для цифровой подписи STU-540-CH2</t>
  </si>
  <si>
    <t>Планшет для цифровой подписи, Wacom, STU-540-CH2, Разрешение 800 х 480, Разрешение датчика 2540 lpi, Размер 161*174*11 мм, Серый</t>
  </si>
  <si>
    <t>STU-430-CH2</t>
  </si>
  <si>
    <t>Графический планшет Wacom для цифровой подписи STU-430-CH2</t>
  </si>
  <si>
    <t>Планшет для цифровой подписи, Wacom, STU-430-CH2, Разрешение 320 х 200, Разрешение датчика 2540 lpi, Размер 161*174*11 мм, Серый</t>
  </si>
  <si>
    <t>FC3005</t>
  </si>
  <si>
    <t>Проволочный лоток 30х50 DKC FC3005 L3000</t>
  </si>
  <si>
    <t>Проволочный лоток 30х50, DKC, FC3005, L3000</t>
  </si>
  <si>
    <t>FC3010</t>
  </si>
  <si>
    <t>Проволочный лоток 30х100 DKC FC3010 L3000</t>
  </si>
  <si>
    <t>Проволочный лоток 30х100, DKC, FC3010, L3000</t>
  </si>
  <si>
    <t>FC3015</t>
  </si>
  <si>
    <t>Проволочный лоток 30х200 DKC FC3020 L3000</t>
  </si>
  <si>
    <t>Проволочный лоток 30х200, DKC, FC3020, L3000</t>
  </si>
  <si>
    <t>FC3040</t>
  </si>
  <si>
    <t>Проволочный лоток 30х400 DKC FC3040 L3000</t>
  </si>
  <si>
    <t>Проволочный лоток 30х400, DKC, FC3040, L3000</t>
  </si>
  <si>
    <t>FC3050</t>
  </si>
  <si>
    <t>Проволочный лоток 30х500 DKC FC3050 L3000</t>
  </si>
  <si>
    <t>Проволочный лоток 30х500, DKC, FC3050, L3000</t>
  </si>
  <si>
    <t>FC3060</t>
  </si>
  <si>
    <t>Проволочный лоток 30х600 DKC FC3060 L3000</t>
  </si>
  <si>
    <t>Проволочный лоток 30х600, DKC, FC3060, L3000</t>
  </si>
  <si>
    <t>FC5040</t>
  </si>
  <si>
    <t>Проволочный лоток 50х400 DKC FC5040 L3000</t>
  </si>
  <si>
    <t>Проволочный лоток 50х400, DKC, FC5040, L3000</t>
  </si>
  <si>
    <t>FC5050</t>
  </si>
  <si>
    <t>Проволочный лоток 50х600 DKC FC5060 L3000</t>
  </si>
  <si>
    <t>Проволочный лоток 50х600, DKC, FC5060, L3000</t>
  </si>
  <si>
    <t>FC8008</t>
  </si>
  <si>
    <t>Проволочный лоток 80х80 DKC FC8008 L3000</t>
  </si>
  <si>
    <t>Проволочный лоток 80х80, DKC, FC8008, L3000</t>
  </si>
  <si>
    <t>FC8010</t>
  </si>
  <si>
    <t>Проволочный лоток 80х100 DKC FC8010 L3000</t>
  </si>
  <si>
    <t>Проволочный лоток 80х100, DKC, FC8010, L3000</t>
  </si>
  <si>
    <t>FC8015</t>
  </si>
  <si>
    <t>Проволочный лоток 80х150 DKC FC8015 L3000</t>
  </si>
  <si>
    <t>Проволочный лоток 80х150, DKC, FC8015, L3000</t>
  </si>
  <si>
    <t>FC8020</t>
  </si>
  <si>
    <t>Проволочный лоток 80х200 DKC FC8020 L3000</t>
  </si>
  <si>
    <t>Проволочный лоток 80х200, DKC, FC8020, L3000</t>
  </si>
  <si>
    <t>FC8030</t>
  </si>
  <si>
    <t>Проволочный лоток 80х300 DKC FC8030 L3000</t>
  </si>
  <si>
    <t>Проволочный лоток 80х300, DKC, FC8030, L3000</t>
  </si>
  <si>
    <t>FC8040</t>
  </si>
  <si>
    <t>Проволочный лоток 80х400 DKC FC8040 L3000</t>
  </si>
  <si>
    <t>Проволочный лоток 80х400, DKC, FC8040, L3000</t>
  </si>
  <si>
    <t>FC8060</t>
  </si>
  <si>
    <t>Проволочный лоток 80х600 DKC FC8060 L3000</t>
  </si>
  <si>
    <t>Проволочный лоток 80х600, DKC, FC8060, L3000</t>
  </si>
  <si>
    <t>FC1015</t>
  </si>
  <si>
    <t>Проволочный лоток 100х150 DKC FC1015 L3000</t>
  </si>
  <si>
    <t>Проволочный лоток 100х150, DKC, FC1015, L3000</t>
  </si>
  <si>
    <t>FC8050</t>
  </si>
  <si>
    <t>Проволочный лоток 80х500 DKC FC8050 L3000</t>
  </si>
  <si>
    <t>Проволочный лоток 80х500, DKC, FC8050, L3000</t>
  </si>
  <si>
    <t>FC1030</t>
  </si>
  <si>
    <t>Проволочный лоток 100х300 DKC FC1030 L3000</t>
  </si>
  <si>
    <t>Проволочный лоток 100х300, DKC, FC1030, L3000</t>
  </si>
  <si>
    <t>FC1050</t>
  </si>
  <si>
    <t>Проволочный лоток 100х500 DKC FC1050 L3000</t>
  </si>
  <si>
    <t>Проволочный лоток 100х500, DKC, FC1050, L3000</t>
  </si>
  <si>
    <t>FC1060</t>
  </si>
  <si>
    <t>Проволочный лоток 100х600 DKC FC1060 L3000</t>
  </si>
  <si>
    <t>Проволочный лоток 100х600, DKC, FC1060, L3000</t>
  </si>
  <si>
    <t>Гибридный видеорегистратор, Dahua, DH-XVR5216AN-I3, 16 каналов, 2 порта SATA до 16 ТБ</t>
  </si>
  <si>
    <t>LKV565P</t>
  </si>
  <si>
    <t>Удлинитель HDMI Lenkeng LKV565P (4K@60Hz, 70m)</t>
  </si>
  <si>
    <t>Удлинитель HDMI, Lenkeng, LKV565P, POC, (4K@60Hz, 70m)</t>
  </si>
  <si>
    <t>LKV223P</t>
  </si>
  <si>
    <t>Удлинитель HDMI Lenkeng LKV223P (4K, 40m)</t>
  </si>
  <si>
    <t>Удлинитель HDMI, Lenkeng, LKV223P, 4K@30H\40m, 1080p@60Hz\70m</t>
  </si>
  <si>
    <t>LKV488Mini-V2.0</t>
  </si>
  <si>
    <t>Удлинитель HDMI Lenkeng LKV488Mini-V2.0 (4K, 20m)</t>
  </si>
  <si>
    <t>Беспроводной удлинитель HDMI, Lenkeng, LKV488Mini-V2.0, (4K, 20m)</t>
  </si>
  <si>
    <t>LKV699</t>
  </si>
  <si>
    <t>Удлинитель HDMI Lenkeng LKV699 (4K, 50m)</t>
  </si>
  <si>
    <t>Удлинитель HDMI, Lenkeng, LKV699, (4K, 50m)</t>
  </si>
  <si>
    <t>LKV582KVM</t>
  </si>
  <si>
    <t>Удлинитель HDMI + KVM Lenkeng LKV582KVM (4K, 120m)</t>
  </si>
  <si>
    <t>Удлинитель HDMI + KVM, Lenkeng, LKV582KVM, (4K, 120m)</t>
  </si>
  <si>
    <t>LKV562KVM</t>
  </si>
  <si>
    <t>Удлинитель HDMI + KVM Lenkeng LKV562KVM (1080P, 150m)</t>
  </si>
  <si>
    <t>Удлинитель HDMI + KVM, Lenkeng, LKV562KVM, (4K, 120m)</t>
  </si>
  <si>
    <t>LKV104VW-V2.0</t>
  </si>
  <si>
    <t>Контроллер видеостены Lenkeng LKV104VW-V2.0 (FHD, 2x2)</t>
  </si>
  <si>
    <t>Контроллер видеостены, Lenkeng, LKV104VW-V2.0, (FHD, 2x2)</t>
  </si>
  <si>
    <t>LKV864</t>
  </si>
  <si>
    <t>Сплиттер Lenkeng LKV864 (8K@60Hz, 1x4 )</t>
  </si>
  <si>
    <t>Сплиттер, Lenkeng, LKV864, (8K@60Hz, 1x4 )</t>
  </si>
  <si>
    <t>LKV841</t>
  </si>
  <si>
    <t>Переключатель HDMI Lenkeng LKV841 (8K@60Hz, 4x1)</t>
  </si>
  <si>
    <t>Переключатель HDMI, Lenkeng, LKV841, (8K@60Hz, 4x1)</t>
  </si>
  <si>
    <t>LKV501HDR-V3.0</t>
  </si>
  <si>
    <t>Переключатель HDMI Lenkeng LKV501HDR-V3.0 (4Kx2K@60Hz, 5x1)</t>
  </si>
  <si>
    <t>Переключатель HDMI, Lenkeng, LKV501HDR-V3.0, (4Kx2K@60Hz, 5x1)</t>
  </si>
  <si>
    <t>LKV401MV-V2.0</t>
  </si>
  <si>
    <t>Переключатель HDMI Lenkeng LKV401MV-V2.0 (FHD60hz, 4x1)</t>
  </si>
  <si>
    <t>Переключатель HDMI, Lenkeng, LKV401MV-V2.0 (FHD60hz, 4x1)</t>
  </si>
  <si>
    <t>LKV422</t>
  </si>
  <si>
    <t>Матричный коммутатор Lenkeng LKV422 (4K, 4x2)</t>
  </si>
  <si>
    <t>Матричный коммутатор, Lenkeng, LKV422, (4K, 4x2)</t>
  </si>
  <si>
    <t>Цветные струйные принтеры А3</t>
  </si>
  <si>
    <t>6856C006AA</t>
  </si>
  <si>
    <t>Принтер Canon imagePROGRAF PRO-1100</t>
  </si>
  <si>
    <t>MJSXJ22CM</t>
  </si>
  <si>
    <t>Цифровая видеокамера Xiaomi Smart Camera C300 Dual EU MJSXJ22CM</t>
  </si>
  <si>
    <t>Цифровая видеокамера, Xiaomi, Smart Camera C300 Dual EU, MJSXJ22CM, 360° по горизонтали, 88° по вертикали, 802.11 a/b/g/n/ac/ax, 2.4 ГГц/5ГГц, microSD card (16GB-256GB)</t>
  </si>
  <si>
    <t>MBC22</t>
  </si>
  <si>
    <t>Цифровая видеокамера Xiaomi Smart Camera C500 Dual EU MBC22</t>
  </si>
  <si>
    <t>Цифровая видеокамера, Xiaomi, Smart Camera C500 Dual EU, MBC22, 360° по горизонтали, 93° по вертикали, 802.11 a/b/g/n/ac/ax, 2.4 ГГц/5ГГц, microSD card (8GB-256GB)</t>
  </si>
  <si>
    <t>MJSXJ21CM</t>
  </si>
  <si>
    <t>Цифровая видеокамера Xiaomi Smart Camera C700 EU MJSXJ21CM</t>
  </si>
  <si>
    <t>Цифровая видеокамера, Xiaomi, Smart Camera C700 EU, MJSXJ21CM, Разрешение 3840х2160, 360° по горизонтали, 110° по вертикали, 802.11 a/b/g/n/ac/ax, 2.4 ГГц/5ГГц, microSD card (8GB-256GB)</t>
  </si>
  <si>
    <t>MJSXJ06HL</t>
  </si>
  <si>
    <t>Цифровая видеокамера Xiaomi Smart Camera CW700S EU MJSXJ06HL</t>
  </si>
  <si>
    <t>Цифровая видеокамера, Xiaomi, Smart Camera CW700S EU, MJSXJ06HL, Разрешение 2560х1440, 802.11 b/g/n, 2.4 ГГц</t>
  </si>
  <si>
    <t>MBC23</t>
  </si>
  <si>
    <t>Цифровая видеокамера Xiaomi Smart Camera C301 MBC23</t>
  </si>
  <si>
    <t>Цифровая видеокамера, Xiaomi, Smart Camera C301, MBC23, Разрешение 2304 x 1296, 3MP, Регулируемая панорама 360°, двухосевой привод 360° по горизонтали и 107° по вертикали, 802.11b/g/n 2,4 ГГц, Карта Micro SD (объемом до 256 ГБ)</t>
  </si>
  <si>
    <t>MJSXJ08HL</t>
  </si>
  <si>
    <t>Цифровая видеокамера Xiaomi Smart Camera CW500 Dual EU MJSXJ08HL</t>
  </si>
  <si>
    <t>Цифровая видеокамера, Xiaomi, Smart Camera CW500 Dual EU, MJSXJ08HL, Разрешение 2560х1440, 802.11 a/b/g/n/ac/ax, 2.4 ГГц/5ГГц</t>
  </si>
  <si>
    <t>XMSR-P804</t>
  </si>
  <si>
    <t>Отпариватель ручной , Kitfort, КТ-9206, Мощность 1200 Вт, Интенсивность подачи пара 12 г/мин, Объем бака для воды 300 мл, Время нагрева до готовности к работе 40 сек, Управление механическое, Индикация индикатор готовности к работе , Цвет белый/фиолетовый</t>
  </si>
  <si>
    <t>Аэрогриль Russell Hobbs 27160-56</t>
  </si>
  <si>
    <t>Аэрогриль, Russell Hobbs, 27160-56, Мощность1600 Вт, Объем 4,2 литра, Таймер, 8 программ, Черный</t>
  </si>
  <si>
    <t>MLLJ001CM-1А</t>
  </si>
  <si>
    <t>Блендер Xiaomi Blender Черный</t>
  </si>
  <si>
    <t>Блендер, Xiaomi, MLLJ001CM-1А/BHR8936EU, Blender, 5 скоростей, 6 лезвий из нержавеющей стали, 1750 мл, Черный</t>
  </si>
  <si>
    <t>Мультиварка Russell Hobbs 21850-56</t>
  </si>
  <si>
    <t>Мультиварка, Russell Hobbs, 21850-56, Мощность 900W, Объём чаши 5L, 11 автоматических программ, Пластик, Антипригарное покрытие чаши, Сенсорное управление, Черный</t>
  </si>
  <si>
    <t>Выпрямитель для волос Remington S5515</t>
  </si>
  <si>
    <t>Выпрямитель для волос Remington S7307</t>
  </si>
  <si>
    <t>Выпрямитель для волос, Remington, S7307, Диапазон температуры нагрева 140-230 °С, Автоотключение, Плавающие пластины, Керамическое покрытие, Защита от перегрева с терморегулятором, Для влажных и сухих волос, Количество температурных режимов, шт 10, Время нагрева, сек 15 , Цвет черный</t>
  </si>
  <si>
    <t>Выпрямитель для волос Remington S7972</t>
  </si>
  <si>
    <t>Выпрямитель для волос, Remington, S7972, Плавающие пластины, Керамическое покрытие, Укладка влажные волос, Защита от перегрева, Количество температурных режимов 10 шт, Время нагрева15 сек, Индикация нагрева, Цвет золотистый</t>
  </si>
  <si>
    <t>Выпрямитель для волос Remington S6077</t>
  </si>
  <si>
    <t>Выпрямитель для волос, Remington, S6077, Автоотключение, Защита от перегрева, Ионизация, Плавающие пластини с терморегулятором, Количество температурных режимов 5 шт , Цвет черный, розовый</t>
  </si>
  <si>
    <t>Выпрямитель для волос Remington S9001</t>
  </si>
  <si>
    <t>Выпрямитель для волос, Remington, S9001, Мощность 56 Вт, Диапазон температуры нагрева 150-230 °С, Плавающие пластины, Подача пара, Керамическое покрытие, 5 режимов нагрева, Цвет белый</t>
  </si>
  <si>
    <t>Фен Remington D6077</t>
  </si>
  <si>
    <t>Электробритва Remington XR1500</t>
  </si>
  <si>
    <t>EPC-CB542A</t>
  </si>
  <si>
    <t>Картридж Europrint EPC-CB542A</t>
  </si>
  <si>
    <t>Картридж, Europrint, EPC-CB542A, Жёлтый, Для принтеров HP Color LaserJet CM1300/1312/CP1210/ 1215/1510/1515, 1400 страниц.</t>
  </si>
  <si>
    <t>Картридж Katun CE413A</t>
  </si>
  <si>
    <t>Картридж, Katun, CE413A, Пурпурный, Для принтеров HP Color LaserJet Pro 300 M351/M375/Pro 400 M451/M475, 2600 страниц.</t>
  </si>
  <si>
    <t>Картридж, Europrint, EPC-MLT-D108S, Для принтеров Samsung ML-1640/1641/2240/2241, 1500 страниц.</t>
  </si>
  <si>
    <t>Чернильный картридж, Canon, PFI-310 Magenta, 2361C001AA, для Canon imagePROGRAF iPF TX-2000/TX-3000/TX-4000, 330 мл</t>
  </si>
  <si>
    <t>Агро-дроны</t>
  </si>
  <si>
    <t>CP.AG.00000806.07</t>
  </si>
  <si>
    <t>Сельскохозяйственный дрон DJI Agras T50</t>
  </si>
  <si>
    <t>Сельскохозяйственный дрон, DJI, Agras T50, CP.AG.00000806.07</t>
  </si>
  <si>
    <t>Комплектующие для летательных аппаратов</t>
  </si>
  <si>
    <t>CP.RN.00000203.01</t>
  </si>
  <si>
    <t>Зарядная станция DJI WB37 Battery Charging Hub USB-C</t>
  </si>
  <si>
    <t>Зарядная станция, DJI, WB37 Battery Charging Hub USB-C, CP.RN.00000203.01</t>
  </si>
  <si>
    <t>CP.BX.000229.02</t>
  </si>
  <si>
    <t>Интеллектуальная батарея DJI WB37</t>
  </si>
  <si>
    <t>Интеллектуальная батарея, DJI, WB37, CP.BX.000229.02</t>
  </si>
  <si>
    <t>CP.AG.00000783.01</t>
  </si>
  <si>
    <t>Интеллектуальная лётная батарея DJI DB1560</t>
  </si>
  <si>
    <t>Интеллектуальная лётная батарея, DJI, DB1560, CP.AG.00000783.01</t>
  </si>
  <si>
    <t xml:space="preserve">CP.AG.00000813.01 </t>
  </si>
  <si>
    <t>Многофункциональный инверторный бензогенератор DJI D12000iEP</t>
  </si>
  <si>
    <t>Многофункциональный инверторный бензогенератор, DJI, D12000iEP, CP.AG.00000813.01</t>
  </si>
  <si>
    <t>CP.MA.00000467.01</t>
  </si>
  <si>
    <t>Портативное зарядное устройство DJI 65W</t>
  </si>
  <si>
    <t>Портативное зарядное устройство, DJI, 65W, CP.MA.00000467.01</t>
  </si>
  <si>
    <t>CP.EN.00000430.01</t>
  </si>
  <si>
    <t>Пропеллеры для квадрокоптера DJI Mavic 3 Enterprise Series-PART 03-Propellers</t>
  </si>
  <si>
    <t>Пропеллеры для квадрокоптера, DJI, Mavic 3 Enterprise Series-PART 03-Propellers, CP.EN.00000430.01</t>
  </si>
  <si>
    <t xml:space="preserve">CP.AG.00000876.01 </t>
  </si>
  <si>
    <t>Распылительный бак DJI Agras T50</t>
  </si>
  <si>
    <t>Распылительный бак, DJI, Agras T50, CP.AG.00000876.01</t>
  </si>
  <si>
    <t>CP.AG.00000747.02</t>
  </si>
  <si>
    <t>Система разбрызгивания DJI Agras T50</t>
  </si>
  <si>
    <t>Система разбрызгивания, DJI, Agras T50, CP.AG.00000747.02</t>
  </si>
  <si>
    <t>MGB202409101378N</t>
  </si>
  <si>
    <t>Трипод для мобильной станции DJI D-RTK-2</t>
  </si>
  <si>
    <t>Трипод для мобильной станции, DJI, D-RTK-2, MGB202409101378N</t>
  </si>
  <si>
    <t>5109BCHQ</t>
  </si>
  <si>
    <t>Смартфон, vivo, V40 (V2348-01), 12GB 256GB, 6.67", Android 14, Qualcomm Snapdragon 7 Gen 3, Камера 50+50 Мп/50 Мп, 1260x2800 (FHD+), Bluetooth 5.1, 5500 мАч, Fast Charge 80W, (White) Белый</t>
  </si>
  <si>
    <t>Материнская плата, Gigabyte, Z890 GAMING X WIFI7 (4719331864941), LGA1851, iZ890, 4xDDR5 9200(OC)/6400/6200/6000/5800/5600, 4xSATA3, 4xM.2 (2*PCI-E 4.0x4/x2, 1*PCI-E 5.0x4/x2, 1*PCI-E 4.0x4/x2 или SATA3), Raid, 1*DP, 1*HDMI, 1*USB4® USB Type-C®, 3xPCI-Ex16, WiFi, ATX</t>
  </si>
  <si>
    <t>Материнская плата, Gigabyte, Z890 A ELITE WF7 ICE (4719331865221), LGA1851, iZ890, 4xDDR5 9200(OC)/6400/6200/6000/5800/5600, 4xSATA3, 4xM.2 (2*PCI-E 4.0x4/x2, 1*PCI-E 5.0x4/x2, 1*PCI-E 4.0x4/x2 или SATA3), Raid, 1*HDMI, 1*DP, 1*Intel® Thunderbolt™ 4 (USB4® USB Type-C®), 3xPCI-Ex16, WiFi, ATX</t>
  </si>
  <si>
    <t>Материнская плата, Gigabyte, Z890 AORUS PRO ICE (4719331864712), LGA1851, iZ890, 4xDDR5 9500(OC)/6400/6200/6000/5800/5600, 4xSATA3, 5xM.2 (3*PCI-E 4.0x4/x2, 1*PCI-E 5.0x4/x2, 1*PCI-E 4.0x4/x2 или SATA3), Raid, 1*HDMI, 2*Intel® Thunderbolt™ 4 (исполнение USB Type-C®) DisplayPort и Thunderbolt™, 3xPCI-Ex16, Realtek® 5GbE LAN, Intel® Wi-Fi 7 BE200, ATX</t>
  </si>
  <si>
    <t>Материнская плата, Gigabyte, Z890 AORUS MASTER (4719331864903), LGA1851, iZ890, 4xDDR5 9500(OC)/6400/6200/6000/5800/5600, 4xSATA3, 5xM.2 (2*PCI-E 4.0x4/x2, 2*PCI-E 5.0x4/x2, 1*PCI-E 4.0x4/x2 или SATA3), Raid, 1*HDMI, 2*Intel® Thunderbolt™ 4 (исполнение USB Type-C®) DisplayPort и Thunderbolt™, 3xPCI-Ex16, 10GbE LAN, Intel® Wi-Fi 7 BE200NGW, ATX</t>
  </si>
  <si>
    <t>Компьютерный корпус, Thermaltake, The Tower 500 Snow, CA-1X1-00M6WN-00, Mid tower, E-ATX/Micro-ATX/Mini-ITX/ATX, USB 3.2 (Gen 2) Type-C*1, USB 3.0*2, HD Audio, 2*120мм Standard fan, Высота процессорного куллера до 180 мм, Длина VGA до 320 мм, 4*3,5/8*2,5, Сталь, 398*388*608мм, Без Б/П, Белый</t>
  </si>
  <si>
    <t>Компьютерная мышь Steelseries Aerox 3 Wireless (2022) Snow</t>
  </si>
  <si>
    <t>Компьютерная мышь, Steelseries, Aerox 3 Wireless (2022) Snow, 62608, Игровая, Оптическая, 18000 CPI, 6 кнопок, Подсветка RGB, Беcпроводная, 2.4 ГГц / Bluetooth 5,0, Белая</t>
  </si>
  <si>
    <t>Компьютерная мышь Steelseries Aerox 3 Wireless (2022) Onyx</t>
  </si>
  <si>
    <t>Компьютерная мышь, Steelseries, Aerox 3 Wireless (2022) Onyx, 62612, Игровая, Оптическая, 18000 CPI, 6 кнопок, Подсветка RGB, Беcпроводная, 2.4 ГГц / Bluetooth 5,0, Чёрная</t>
  </si>
  <si>
    <t>Компьютерная мышь Steelseries Aerox 5</t>
  </si>
  <si>
    <t>Компьютерная мышь, Steelseries, Aerox 5, 62401, Игровая, Оптическая, 8500 CPI, 6 кнопок, Подсветка RGB, Проводная 1.8 м, USB, Чёрная</t>
  </si>
  <si>
    <t>Компьютерная мышь Steelseries Aerox 3 Wireless (2022) Ghost</t>
  </si>
  <si>
    <t>Компьютерная мышь, Steelseries, Aerox 3 Wireless (2022) Ghost, 62610, Игровая, Оптическая, 18000 CPI, 6 кнопок, Подсветка RGB, Беcпроводная, 2.4 ГГц / Bluetooth 5,0, Серая</t>
  </si>
  <si>
    <t>Коврик для компьютерной мыши Steelseries QcK Edge - M</t>
  </si>
  <si>
    <t>Коврик для компьютерной мыши, Steelseries, QcK Edge - M, 63822, 320x270x2 мм, Резиновая основа, Тканевая поверхность, Склеивание, Гладкая поверхность, Чёрный</t>
  </si>
  <si>
    <t>Гарнитура Steelseries Arctis Nova 7</t>
  </si>
  <si>
    <t>Гарнитура, Steelseries, Arctis Nova 7, 61553, Игровая гарнитура, Микрофон выдвижной гибкий, Динамики 40 мм, 36 Ом, 20–22 000 Гц, 3.5 Mini Jack, Беспроводная, Чёрный</t>
  </si>
  <si>
    <t>Коммутатор, Dahua, DH-LR2218-16ET-240, управляемый, 16 портов 10/100 ( IEEE802.3af, IEEE802.3at, Hi-PoE, общее 240Вт), 2 комбо-порта (SFP/RJ-45) , Корпус металл</t>
  </si>
  <si>
    <t>Грозозащита, Dahua, ZZRJ45(POE) 6 (В), уровень зажиты от напряжения 600 V, Скорость передачи порта 100/1000Mbps</t>
  </si>
  <si>
    <t>079461L</t>
  </si>
  <si>
    <t>Розетка 1xRJ45 Cat.6 Legrand Mosaic Чёрный</t>
  </si>
  <si>
    <t>Розетка Mosaic, Legrand, 079461L, 1xRJ45 Cat.6, Чёрный</t>
  </si>
  <si>
    <t>079355L</t>
  </si>
  <si>
    <t>Розетка электрическая Legrand Mosaic 2к+З чёрный</t>
  </si>
  <si>
    <t>Розетка электрическая, Legrand, 079355L, Mosaic, 2к+З, 16А, 45x45, чёрный</t>
  </si>
  <si>
    <t>076562</t>
  </si>
  <si>
    <t>Розетка 1xRJ45 Cat.6 FTP Legrand Mosaic</t>
  </si>
  <si>
    <t>Розетка Mosaic, Legrand, 076562, 1xRJ45 Cat.6, FTP, Белый</t>
  </si>
  <si>
    <t>DSS8PRVDP</t>
  </si>
  <si>
    <t>Лицензия 1 канал домофонии для DSS Pro Dahua DSS8PRVDP</t>
  </si>
  <si>
    <t>Лицензия 1 канал домофонии для DSS Pro, Dahua, DSS8PRVDP, лицензия на устройство домофонии</t>
  </si>
  <si>
    <t>DSS8PRVML</t>
  </si>
  <si>
    <t>Лицензия на модуль управления посетителями DSS Pro Dahua DSS8PRVML</t>
  </si>
  <si>
    <t>DHI-ASI8213S-W</t>
  </si>
  <si>
    <t>CM-10115 (140 g)</t>
  </si>
  <si>
    <t>Тонер Comet CM-101-15 (140 гр.)</t>
  </si>
  <si>
    <t>Тонер, Comet, CM-101-15 (140 гр), Для картриджей HP W1510A, W1360A, CF259A, CF237A.</t>
  </si>
  <si>
    <t>CM-10115 (1000 g)</t>
  </si>
  <si>
    <t>Тонер Comet CM-101-15 (1000 гр.)</t>
  </si>
  <si>
    <t>Тонер, Comet, CM-101-15 (1000 гр), Для картриджей HP W1510A, W1360A, CF259A, CF237A.</t>
  </si>
  <si>
    <t>CM-10115 (10 kg)</t>
  </si>
  <si>
    <t>Тонер Comet CM-101-15 (10 кг)</t>
  </si>
  <si>
    <t>Тонер, Comet, CM-101-15 (10кг), Для картриджей HP W1510A, W1360A, CF259A, CF237A.</t>
  </si>
  <si>
    <t>CM-101-47 (80 g)</t>
  </si>
  <si>
    <t>Тонер Comet CM-101-47 (80 гр.)</t>
  </si>
  <si>
    <t>Тонер, Comet, CM-101-47 (80 гр), Для картриджей HP Q2612A/CE285A/CE278A/CB435A/CB436A/CF244A/W1510A/CF283A, Canon 712/713/737/725.</t>
  </si>
  <si>
    <t>CM-101-47 (100 g)</t>
  </si>
  <si>
    <t>Тонер Comet CM-101-47 (100 гр.)</t>
  </si>
  <si>
    <t>Тонер, Comet, CM-101-47 (100 гр), Для картриджей HP Q2612A/CE285A/CE278A/CB435A/CB436A/CF244A/W1510A/CF283A, Canon 712/713/737/725.</t>
  </si>
  <si>
    <t>CM-101-47 (1000 g)</t>
  </si>
  <si>
    <t>Тонер Comet CM-101-47 (1000 гр.)</t>
  </si>
  <si>
    <t>Тонер, Comet, CM-101-47 (1000 гр), Для картриджей HP Q2612A/CE285A/CE278A/CB435A/CB436A/CF244A/W1510A/CF283A, Canon 712/713/737/725.</t>
  </si>
  <si>
    <t>CM-101-47 (10 kg)</t>
  </si>
  <si>
    <t>Тонер Comet CM-101-47 (10 кг)</t>
  </si>
  <si>
    <t>Тонер, Comet, CM-101-47 (10кг), Для картриджей HP Q2612A/CE285A/CE278A/CB435A/CB436A/CF244A/W1510A/CF283A, Canon 712/713/737/725.</t>
  </si>
  <si>
    <t>CM-101-59 (110 g)</t>
  </si>
  <si>
    <t>Тонер Comet CM-101-59 (110 гр.)</t>
  </si>
  <si>
    <t>Тонер, Comet, CM-101-59 (110 гр), Для картриджей HP CE285A/CE278A/CB435A/CB436A/CF244A/W1510A/CF283A/CE505A/CF280A/CF226A, Canon 712/713/719/737/725/728/052.</t>
  </si>
  <si>
    <t>CM-101-59 (150 g)</t>
  </si>
  <si>
    <t>Тонер Comet CM-101-59 (150 гр.)</t>
  </si>
  <si>
    <t>Тонер, Comet, CM-101-59 (150 гр), Для картриджей HP CE285A/CE278A/CB435A/CB436A/CF244A/W1510A/CF283A/CE505A/CF280A/CF226A, Canon 712/713/719/737/725/728/052.</t>
  </si>
  <si>
    <t>CM-101-59 (1000 g)</t>
  </si>
  <si>
    <t>Тонер Comet CM-101-59 (1000 гр.)</t>
  </si>
  <si>
    <t>Тонер, Comet, CM-101-59 (1000 гр), Для картриджей HP CE285A/CE278A/CB435A/CB436A/CF244A/W1510A/CF283A/CE505A/CF280A/CF226A, Canon 712/713/719/737/725/728/052.</t>
  </si>
  <si>
    <t>CM-101-59 (10 kg)</t>
  </si>
  <si>
    <t>Тонер Comet CM-101-59 (10 кг)</t>
  </si>
  <si>
    <t>Тонер, Comet, CM-101-59 (10кг), Для картриджей HP CE285A/CE278A/CB435A/CB436A/CF244A/W1510A/CF283A/CE505A/CF280A/CF226A, Canon 712/713/719/737/725/728/052.</t>
  </si>
  <si>
    <t>CM-102-17 (70 g)</t>
  </si>
  <si>
    <t>Тонер Comet CM-102-17 (70 гр.)</t>
  </si>
  <si>
    <t>Тонер, Comet, CM-102-17 (70 гр), Для картриджей HP CF217A/CF230A/CF231A/CF233A, Canon 047/051.</t>
  </si>
  <si>
    <t>CM-102-17 (1000 g)</t>
  </si>
  <si>
    <t>Тонер Comet CM-102-17 (1000 гр.)</t>
  </si>
  <si>
    <t>Тонер, Comet, CM-102-17 (1000 гр), Для картриджей HP CF217A/CF230A/CF231A/CF233A/CF234A, Canon 047/051.</t>
  </si>
  <si>
    <t>CM-102-17 (10 kg)</t>
  </si>
  <si>
    <t>Тонер Comet CM-102-17 (10 кг)</t>
  </si>
  <si>
    <t>Тонер, Comet, CM-102-17 (10кг), Для картриджей HP CF217A/CF230A/CF231A/CF233A/CF234A, Canon 047/051.</t>
  </si>
  <si>
    <t>CM-201-45 (85 g)</t>
  </si>
  <si>
    <t>Тонер Comet CM-201-45 (85 гр.)</t>
  </si>
  <si>
    <t>Тонер, Comet, CM-201-45 (85 гр), Для картриджей HP W1106A, Samsung MLT-D111S/MLT-D104S, Xerox 106R02773.</t>
  </si>
  <si>
    <t>CM-201-45 (10 kg)</t>
  </si>
  <si>
    <t>Тонер Comet CM-201-45 (10 кг)</t>
  </si>
  <si>
    <t>Тонер, Comet, CM-201-45 (10кг), Для картриджей HP W1106A, Samsung MLT-D111S/MLT-D104S, Xerox 106R02773.</t>
  </si>
  <si>
    <t>TH-178 (110 g)</t>
  </si>
  <si>
    <t>Тонер Comet TH-178 (110 гр.)</t>
  </si>
  <si>
    <t>Тонер, Comet, TH-178 (110 гр), Для картриджей HP Q2612A/Q7553A/CE505A/CF280A/CF226A/CE390A, Canon 719/052.</t>
  </si>
  <si>
    <t>TH-178 (150 g)</t>
  </si>
  <si>
    <t>Тонер Comet TH-178 (150 гр.)</t>
  </si>
  <si>
    <t>Тонер, Comet, TH-178 (150 гр), Для картриджей HP Q2612A/Q7553A/CE505A/CF280A/CF226A/CE390A, Canon 719/052.</t>
  </si>
  <si>
    <t>TH-178 (1000 g)</t>
  </si>
  <si>
    <t>Тонер Comet TH-178 (1000 гр.)</t>
  </si>
  <si>
    <t>Тонер, Comet, TH-178 (1000 гр), Для картриджей HP Q2612A/Q7553A/CE505A/CF280A/CF226A/CE390A, Canon 719/052.</t>
  </si>
  <si>
    <t>TH-178 (10 kg)</t>
  </si>
  <si>
    <t>Тонер Comet TH-178 (10 кг)</t>
  </si>
  <si>
    <t>Тонер, Comet, TH-178 (10кг), Для картриджей HP Q2612A/Q7553A/CE505A/CF280A/CF226A/CE390A, Canon 719/052.</t>
  </si>
  <si>
    <t>0691C002</t>
  </si>
  <si>
    <t>Зап. часть Печатающая головка Canon BH-4 EMB Black (0691C002)</t>
  </si>
  <si>
    <t>Зап. часть Печатающая головка, Canon, BH-4 EMB Black, 0691C002</t>
  </si>
  <si>
    <t>10000020357</t>
  </si>
  <si>
    <t xml:space="preserve">    H8C(C8C) 5MP (CS-H8C-R100-1J5WKFL) EZVIZ видеокамера</t>
  </si>
  <si>
    <t>i5-13400F</t>
  </si>
  <si>
    <t>Процессор (CPU) Intel Core i5 Processor 13400F 1700</t>
  </si>
  <si>
    <t>Процессор, Intel, i5-13400F LGA1700, оем, 20M, 1.80/2.50 GHz, 10(6+4)/16 Core Raptor Lake, 65 (148) Вт, без встроенного видео</t>
  </si>
  <si>
    <t>I9-14900K</t>
  </si>
  <si>
    <t>Процессор (CPU) Intel Core i9 Processor 14900K</t>
  </si>
  <si>
    <t>Процессор, Intel, i9-14900K LGA1700, оем, 36 MB Intel® Smart Cache, 2.40/3.20 GHz, 24(8+16)/32 Core Raptor Lake, 125 (253) Вт, UHD Graphics 770</t>
  </si>
  <si>
    <t>Материнская плата, Gigabyte, Z890 UD WIFI6E (4719331865313), LGA1851, iZ890, 4xDDR5 8800(OC)/6400/6200/6000/5800/5600, 4xSATA3, 3xM.2 (1*PCI-E 5.0x4/x2, 2*PCI-E 4.0x4/x2), Raid, 1*DP, 1*USB4® USB Type-C® port, 4xPCI-Ex16, WiFi, ATX</t>
  </si>
  <si>
    <t>AG0-BP10(0%Hg)</t>
  </si>
  <si>
    <t>Батарейка CAMELION Alkaline AG0-BP10(0%Hg) 10 шт. в блистере</t>
  </si>
  <si>
    <t>Батарейка, CAMELION, AG0-BP10(0%Hg), Alkaline, AG0, 1.5V, 0% Ртути, 10 шт. в блистере</t>
  </si>
  <si>
    <t>CR1632-BP5</t>
  </si>
  <si>
    <t>Батарейка CAMELION Lithium CR1632-BP5</t>
  </si>
  <si>
    <t>SNS33515</t>
  </si>
  <si>
    <t>Лоток 150х35 L3000 DKC SNS33515</t>
  </si>
  <si>
    <t>Лоток 150х35 L3000, DKC, SNS33515</t>
  </si>
  <si>
    <t>Лоток 100х50 L3000 DKC 35022</t>
  </si>
  <si>
    <t>Лоток 100х50 L3000, DKC, 35022</t>
  </si>
  <si>
    <t>Лоток 150х50 L3000 DKC 35023</t>
  </si>
  <si>
    <t>Лоток 150х50 L3000, DKC, 35023</t>
  </si>
  <si>
    <t>Лоток 200х50 L3000 DKC 35024</t>
  </si>
  <si>
    <t>Лоток 200х50 L3000, DKC, 35024</t>
  </si>
  <si>
    <t>SNS33505</t>
  </si>
  <si>
    <t>Лоток 50х35 L3000 DKC SNS33505</t>
  </si>
  <si>
    <t>Лоток 50х35 L3000, DKC, SNS33505</t>
  </si>
  <si>
    <t>Лоток 300х50 L3000 DKC 35025</t>
  </si>
  <si>
    <t>Лоток 300х50 L3000, DKC, 35025</t>
  </si>
  <si>
    <t>Лоток 400х50 L3000 DKC 35026</t>
  </si>
  <si>
    <t>Лоток 400х50 L3000, DKC, 35026</t>
  </si>
  <si>
    <t>Лоток 500х50 L3000 DKC 35027</t>
  </si>
  <si>
    <t>Лоток 500х50 L3000, DKC, 35027</t>
  </si>
  <si>
    <t>Лоток 600х50 L3000 DKC 35028</t>
  </si>
  <si>
    <t>Лоток 600х50 L3000, DKC, 35028</t>
  </si>
  <si>
    <t>Лоток 80х80 L3000 DKC 35061</t>
  </si>
  <si>
    <t>Лоток 80х80 L3000, DKC, 35061</t>
  </si>
  <si>
    <t>Лоток 100х80 L3000 DKC 35062</t>
  </si>
  <si>
    <t>Лоток 100х80 L3000, DKC, 35062</t>
  </si>
  <si>
    <t>Лоток 150х80 L3000 DKC 35063</t>
  </si>
  <si>
    <t>Лоток 150х80 L3000, DKC, 35063</t>
  </si>
  <si>
    <t>Лоток 200х80 L3000 DKC 35064</t>
  </si>
  <si>
    <t>Лоток 200х80 L3000, DKC, 35064</t>
  </si>
  <si>
    <t>Лоток 300х80 L3000 DKC 35065</t>
  </si>
  <si>
    <t>Лоток 300х80 L3000, DKC, 35065</t>
  </si>
  <si>
    <t>Лоток 400х80 L3000 DKC 35066</t>
  </si>
  <si>
    <t>Лоток 400х80 L3000, DKC, 35066</t>
  </si>
  <si>
    <t>Лоток 500х80 L3000 DKC 35067</t>
  </si>
  <si>
    <t>Лоток 500х80 L3000, DKC, 35067</t>
  </si>
  <si>
    <t>Лоток 600х80 L3000 DKC 35068</t>
  </si>
  <si>
    <t>Лоток 600х80 L3000, DKC, 35068</t>
  </si>
  <si>
    <t>Лоток 100х100 L3000 DKC 35101</t>
  </si>
  <si>
    <t>Лоток 100х100 L3000, DKC, 35101</t>
  </si>
  <si>
    <t>Лоток 150х100 L3000 DKC 35102</t>
  </si>
  <si>
    <t>Лоток 150х100 L3000, DKC, 35102</t>
  </si>
  <si>
    <t>Лоток 200х100 L3000 DKC 35103</t>
  </si>
  <si>
    <t>Лоток 200х100 L3000, DKC, 35103</t>
  </si>
  <si>
    <t>Лоток 300х100 L3000 DKC 35104</t>
  </si>
  <si>
    <t>Лоток 300х100 L3000, DKC, 35104</t>
  </si>
  <si>
    <t>Лоток 400х100 L3000 DKC 35105</t>
  </si>
  <si>
    <t>Лоток 400х100 L3000, DKC, 35105</t>
  </si>
  <si>
    <t>Лоток 500х100 L3000 DKC 35106</t>
  </si>
  <si>
    <t>Лоток 500х100 L3000, DKC, 35106</t>
  </si>
  <si>
    <t>Лоток 600х100 L3000 DKC 35107</t>
  </si>
  <si>
    <t>Лоток 600х100 L3000, DKC, 35107</t>
  </si>
  <si>
    <t>SNS33520</t>
  </si>
  <si>
    <t>Лоток 200х35 L3000 DKC SNS33520</t>
  </si>
  <si>
    <t>Лоток 200х35 L3000, DKC, SNS33520</t>
  </si>
  <si>
    <t>SNS33530</t>
  </si>
  <si>
    <t>Лоток 300х35 L3000 DKC SNS33530</t>
  </si>
  <si>
    <t>Лоток 300х35 L3000, DKC, SNS33530</t>
  </si>
  <si>
    <t>SNS33540</t>
  </si>
  <si>
    <t>Лоток 400х35 L3000 DKC SNS33540</t>
  </si>
  <si>
    <t>Лоток 400х35 L3000, DKC, SNS33540</t>
  </si>
  <si>
    <t>SNS33550</t>
  </si>
  <si>
    <t>Лоток 500х35 L3000 DKC SNS33550</t>
  </si>
  <si>
    <t>Лоток 500х35 L3000, DKC, SNS33550</t>
  </si>
  <si>
    <t>Лоток 50х50 L3000 DKC 35020</t>
  </si>
  <si>
    <t>Лоток 50х50 L3000, DKC, 35020</t>
  </si>
  <si>
    <t>Лицензия на модуль управления посетителями DSS Pro, Dahua, DSS8PRVML, Лицензия на модуль управления посетителями</t>
  </si>
  <si>
    <t>Midrive TP03</t>
  </si>
  <si>
    <t>Автомобильный компрессор 70mai Air Compressor Lite TP03</t>
  </si>
  <si>
    <t>Автомобильный компрессор, 70mai, Air Compressor Lite TP03, Рабочее напряжение DC 12V, Максимальный рабочий ток 10А, Максимальное давление воздуха 11 bar (160 psi), Размеры 164*148*54 мм, Температура хранения от -30С до 80С, Рабочая температура от -20С до 70С, Черный</t>
  </si>
  <si>
    <t>Перкуссионный массажер, Kitfort, КТ-5928, 6 скоростей работы, 4 насадки, Мощность 5 Вт, Цвет салатовый</t>
  </si>
  <si>
    <t>RS913-BP</t>
  </si>
  <si>
    <t>Фонарь перезаряжаемый Camelion RS913-BP</t>
  </si>
  <si>
    <t>Фонарь перезаряжаемый, Camelion, RS913-BP</t>
  </si>
  <si>
    <t>RS912-BP</t>
  </si>
  <si>
    <t>Фонарь перезаряжаемый Camelion RS912-BP</t>
  </si>
  <si>
    <t>Фонарь перезаряжаемый, Camelion, RS912-BP</t>
  </si>
  <si>
    <t>RS909</t>
  </si>
  <si>
    <t>Фонарь перезаряжаемый Camelion RS909</t>
  </si>
  <si>
    <t>Фонарь перезаряжаемый, Camelion, RS909</t>
  </si>
  <si>
    <t>Автоматический выключатель CHINT NXB-63S 1P 2A C 4,5kA</t>
  </si>
  <si>
    <t>Автоматический выключатель, CHINT, NXB-63S 296705, 1P 2A C 4,5kA</t>
  </si>
  <si>
    <t>Картридж Europrint EPC-CE505A/CF280A</t>
  </si>
  <si>
    <t>Картридж, Europrint, EPC-CE505A/CF280A, Для принтеров HP LaserJet P2035/P2055/Pro 400 M401/MFP M425, Canon I-SENSYS LBP 6300/6310/6650/6670/6680/5840/5880/5940/5980/6180, 2700 страниц.</t>
  </si>
  <si>
    <t>CF259X (without chip)</t>
  </si>
  <si>
    <t>Картридж Europrint EPC-CF259X (Без чипа)</t>
  </si>
  <si>
    <t>Картридж, Europrint, EPC-CF259X (Без чипа), Для принтеров HP LaserJet Pro M404n/M404dn/M404dw/MFP M428dw/M428fdn/M428fdw, 10 000 страниц</t>
  </si>
  <si>
    <t>CF289A (without chip)</t>
  </si>
  <si>
    <t>Картридж Europrint EPC-CF289A (Без чипа)</t>
  </si>
  <si>
    <t>Картридж, Europrint, EPC-CF289A (Без чипа), Для принтеров HP LaserJet Enterprise MFP M528f/M528dn/528c/528z/M507n/M507dn/M507x/M507dng, 5 000 страниц (А4)</t>
  </si>
  <si>
    <t>W1106A (without chip)</t>
  </si>
  <si>
    <t>Картридж Europrint EPC-W1106A (Без чипа)</t>
  </si>
  <si>
    <t>Картридж, Europrint, EPC-W1106A (Без чипа), Для принтеров HP Laser 107r/107a/107w/135a/135r/135w/137fnw, 1 000 страниц (А4)</t>
  </si>
  <si>
    <t>W1360A-D (without chip)</t>
  </si>
  <si>
    <t>Картридж Europrint EPC-W1360A (Без чипа)</t>
  </si>
  <si>
    <t>N-W1360X-D (without chip)</t>
  </si>
  <si>
    <t>Картридж Europrint EPC-W1360X (Без чипа)</t>
  </si>
  <si>
    <t>Картридж, Europrint, EPC-W1360X (Без чипа), Для принтеров HP LaserJet M211d/M211dw/M236d/M236dw/M236sdn/M236sdw, 2600 страниц.</t>
  </si>
  <si>
    <t>W1500A (without chip)</t>
  </si>
  <si>
    <t>Картридж Europrint EPC-W1500A (Без чипа)</t>
  </si>
  <si>
    <t>Картридж, Europrint, EPC-W1500A (Без чипа), Для принтеров HP LaserJet M111/MFP M141, 975 страниц (А4)</t>
  </si>
  <si>
    <t>Z-W1500X-G (without chip)</t>
  </si>
  <si>
    <t>Картридж Europrint EPC-W1500X (Без чипа)</t>
  </si>
  <si>
    <t>Картридж, Europrint, EPC-W1500X (Без чипа), Для принтеров HP LaserJet M111/MFP M141, 2000 страниц (А4)</t>
  </si>
  <si>
    <t>W1510A (without chip)</t>
  </si>
  <si>
    <t>Картридж Europrint EPC-W1510A (Без чипа)</t>
  </si>
  <si>
    <t>Картридж, Europrint, EPC-W1510A (Без чипа), Для принтеров HP LaserJet Pro 4003/4103, 3050 страниц (А4)</t>
  </si>
  <si>
    <t>Z-W1510X-G-G2 (without chip)</t>
  </si>
  <si>
    <t>Картридж Europrint EPC-W1510X (Без чипа)</t>
  </si>
  <si>
    <t>Картридж, Europrint, EPC-W1510X (Без чипа), Для принтеров HP LaserJet Pro 4003/4103, 9700 страниц (А4)</t>
  </si>
  <si>
    <t>CRG-070 (without chip)</t>
  </si>
  <si>
    <t>Картридж Europrint EPC-070 (Без чипа)</t>
  </si>
  <si>
    <t>Картридж, Europrint, EPC-070 (Без чипа), Для принтеров Canon i-SENSYS LBP243/LBP246/MF465/MF463/MF461, 3000 страниц.</t>
  </si>
  <si>
    <t>Смарт часы Redmi Watch 5 Obsidian Black Demo (образец)</t>
  </si>
  <si>
    <t>Смарт часы, Xiaomi, Redmi Watch 5 Demo, M2462W1 / BHR9382GL, Дисплей 2.07" AMOLED, Разрешение 432 x 514, Водонепроницаемые (5 АТМ), GPS+GLONASS, Galileo, BDS, QZSS, Батарея 550 мАч, Чёрный</t>
  </si>
  <si>
    <t>R-PN750M-FC0W-WGEU</t>
  </si>
  <si>
    <t>Блок питания GamerStorm PN750М WH</t>
  </si>
  <si>
    <t>Блок питания, GamerStorml, PN750М WH R-PN750M-FC0W-WGEU, 750W, ATX 3.1, Gold, APFC, 20+4 pin, 2*4+4pin, 8*Sata, 2*Molex, 3*PCI-E 6+2 pin, 1*(16Pin)12VHPWR, Модульный, Вентилятор 12см, Кабель питания, Белый</t>
  </si>
  <si>
    <t>GS27Q X EK</t>
  </si>
  <si>
    <t>Монитор 27" Gigabyte GS27Q X EK</t>
  </si>
  <si>
    <t>GS27FC EK</t>
  </si>
  <si>
    <t>Монитор 27" Gigabyte GS27FC EK</t>
  </si>
  <si>
    <t>Игровое компьютерное кресло, 1STPLAYER, WIN 101-BKGE, Состоит из 2 коробок: компьютерное кресло и подставка для ног, 6974418982880, Рекомендуемый рост: до 190 см, Рекомендуемый вес: до 160 кг, Эко кожа, Угол наклона 90°-150°, Металлическая основа кресла, Механизм качания: топ-ган, Черно-зеленый</t>
  </si>
  <si>
    <t>BM100</t>
  </si>
  <si>
    <t>Контроллер системы мониторинга и управления зарядом АКБ CyberPower BM100</t>
  </si>
  <si>
    <t>Контроллер системы мониторинга и управления зарядом АКБ, CyberPower, BM100, Диапазон входного напряжения постоянного тока ( В пост. ): 15-60, Количество контролируемых блоков: 4 шт., Количество контролируемых батарей: 480, Интерфейс связи: RJ25</t>
  </si>
  <si>
    <t>BP100-12VT</t>
  </si>
  <si>
    <t>Датчик системы мониторинга и управления зарядом АКБ CyberPower BP100-12VT</t>
  </si>
  <si>
    <t>Датчик системы мониторинга и управления зарядом АКБ, CyberPower, BP100-12VT, Определение состояния батареи: Сопротивление , Напряжение , Температура, Напряжение аккумуляторной батареи ( В пост. ): 12, Номинальная емкость батареи ( AH ):5-200, Баланс заряда ( mV ): ± 30, Интерфейс связи: RJ25</t>
  </si>
  <si>
    <t>SMTEMP</t>
  </si>
  <si>
    <t>Датчик температуры Temperature Sensor (4P0-0000009-00)</t>
  </si>
  <si>
    <t>Датчик температуры, CyberPower, Temperature Sensor (4P0-0000009-00), Универсальный двухпроводной для ИБП серии HSTP-С, HSTP, SM, SMX</t>
  </si>
  <si>
    <t>PDU44005</t>
  </si>
  <si>
    <t>Блок распределения питания CyberPower PDU44005 (240)</t>
  </si>
  <si>
    <t>Шкаф коммуникационный, SHIP, 601S.6047.24.100, 124 серия, 19'' 47U, 600*1000*2200 мм, Ш*Г*В, Передняя дверь закалённое стекло с перфорацией по бокам двери, Задняя дверь перфорированная стальная с шестиугольными отверстиями, IP20, Чёрный, (Состоит из 3 частей)</t>
  </si>
  <si>
    <t>П-образный профиль PSL DKC BPL2930 L3000 толщ.1,5 мм</t>
  </si>
  <si>
    <t>Чемодан, NINETYGO, Elbe Luggage 24”, 6941413270533/6971732585391, 65л, Желтый</t>
  </si>
  <si>
    <t>8200-231</t>
  </si>
  <si>
    <t>Видеокамера для конференций Jabra PanaCast 50 Black</t>
  </si>
  <si>
    <t>Видеокамера для конференций, Jabra, 8200-231, Jabra PanaCast 50, EMEA, Black, 3840 x 1080 при частоте 30 кадров/с, Wi-Fi, USB-A, USB-C, Ethernet (RJ45), Intelligent Zoom, 13 мегапикселей</t>
  </si>
  <si>
    <t>CT-7105 Black</t>
  </si>
  <si>
    <t>Часы настенные Centek СТ-7105 Черный</t>
  </si>
  <si>
    <t>Часы настенные, Centek, СТ-7105, 23см диам., Круг, Шаговый ход, Кварцевый механизм, Черный</t>
  </si>
  <si>
    <t>CT-2347 PURPLE</t>
  </si>
  <si>
    <t>Утюг Centek CT-2347 Фиолетовый</t>
  </si>
  <si>
    <t>Утюг, Centek, CT-2347, 1800Вт, Антипригар. подошва, Паровой удар, Самоочистка, 200мл, фиолетовый</t>
  </si>
  <si>
    <t>CT-1456 RED</t>
  </si>
  <si>
    <t>Аэрогриль Centek CT-1456 Красный</t>
  </si>
  <si>
    <t>Аэрогриль, Centek, CT-1456, 12+5л, 1400Вт, Таймер 90 мин, Max 250°, 2 решетки, Красный</t>
  </si>
  <si>
    <t>CT-1456 WHITE</t>
  </si>
  <si>
    <t>Аэрогриль Centek CT-1456 Белый</t>
  </si>
  <si>
    <t>Аэрогриль, Centek, CT-1456, 12+5л, 1400Вт, Таймер 90 мин, Max 250°, 2 решетки, Белый</t>
  </si>
  <si>
    <t>Мультиварка, Redmond, RMC-M96, Мощность 860 Вт, Общий объем чаши	5 л, Количество автоматических программ	19, Отложенный старт до 24 часов, Разогрев блюд до 12 часов, Звуковой сигнал, Цвет Черный</t>
  </si>
  <si>
    <t>CT-0061 White</t>
  </si>
  <si>
    <t>Чайник электрический Centek CT-0061 Белый</t>
  </si>
  <si>
    <t>Чайник электрический, Centek, CT-0061, 2.0л, 2000W, Супербелая керамика, Рельефный корпус, Белый</t>
  </si>
  <si>
    <t>Велотренажер, Kitfort, КТ-6442, 2 в 1, Максимальный вес пользователя 120 кг, Система нагрузки магнитная, Тренируемые группы мышц ноги, Складная конструкция, регулировка сиденья, Цвет черный</t>
  </si>
  <si>
    <t>Массажер для шеи, Kitfort, КТ-5901, Мощность 6 Вт,Тип массажёра роликовый, Время зарядки 3 ч, Время работы 1,5 - 2 ч , Цвет салатовый</t>
  </si>
  <si>
    <t>Массажер для ног, Kitfort, КТ-2972, Мощность 35 Вт, Количество автоматических программ 3, Степени интенсивности 15, Таймер от 1 до 15 мин с шагом 1 мин, Размер ноги 35–47, Тип массажёра вибрационный, роликовый , Цвет серый</t>
  </si>
  <si>
    <t>Массажер для ног, Kitfort, КТ-2973, Мощность 35 Вт, Тип массажёра вибрационный, роликовый, Количество автоматических программ 3, Степени интенсивности 15 , Цвет белый</t>
  </si>
  <si>
    <t>Фен, Remington, D6077, Мотор DC, Тип управления механическое, Материал корпуса пластик, Мощность 2000 Вт, Количество скоростей 8, Количество температурных режимов 8, Количество насадок 4, Цвет серый</t>
  </si>
  <si>
    <t>Электробритва, Remington, XR1500, Тип бритья сухое, Бритвенная система роторная, вращательная, Количество бритвенных головок 5, Время автономной работы 50 мин, Время зарядки аккумулятора 2 ч, Цвет серый</t>
  </si>
  <si>
    <t>A9D31620</t>
  </si>
  <si>
    <t>Дифференциальный автоматический выключатель SE A9D31620 Acti9 1P+N 20 A C 30 мA тип AC 6 кA</t>
  </si>
  <si>
    <t>Дифференциальный автоматический выключатель, SE, A9D31620, Acti9 1P+N 20 A C 30 мA тип AC 6 кA</t>
  </si>
  <si>
    <t>Выключатель дифференциального тока SE RESI9 2P 25А 30мА</t>
  </si>
  <si>
    <t>Выключатель дифференциального тока, SE, R9R61225, RESI9 2P 25А 30мА</t>
  </si>
  <si>
    <t>Система организации рабочих мест (лючки)</t>
  </si>
  <si>
    <t>Тонер-картридж, Canon, C-EXV 43 Black, 2788B002AA, для imageRUNNER ADVANCE 400i/500i, 15 200 стр. (А4)</t>
  </si>
  <si>
    <t>Тонер-картридж, Canon, C-EXV 66 Black, 5745C002AA, для imageRUNNER ADVANCE DX 4925i/4935i/4945i, 44 500 стр. (A4)</t>
  </si>
  <si>
    <t>Картридж, Canon, LBP CARTRIDGE 056H Black, 3008C002AA, для i-SENSYS LBP320/MF540 series, 21 000 стр. (А4)</t>
  </si>
  <si>
    <t>Картридж, Canon, LBP CARTRIDGE 057 Black, 3009C002, для i-SENSYS LBP220/MF440 series, 3 100 стр. (А4)</t>
  </si>
  <si>
    <t>120E40420</t>
  </si>
  <si>
    <t>Активатор датчика бумаги Xerox 120E40420</t>
  </si>
  <si>
    <t>Активатор датчика бумаги, Xerox, 120E40421 / 120E40420, Для Xerox VersaLink C7120/C7125/C7130</t>
  </si>
  <si>
    <t>Карта доступа КМА EM-Marine тонкая комплект 20 шт</t>
  </si>
  <si>
    <t>1000001512920</t>
  </si>
  <si>
    <t>Карта доступа КМА EM-Marine толстая с прорезью комплект 20 шт</t>
  </si>
  <si>
    <t>1000001512820</t>
  </si>
  <si>
    <t>Карта Proximity Mifare 1K, толстая с прорезью комплект 20 шт</t>
  </si>
  <si>
    <t>1000001513020</t>
  </si>
  <si>
    <t>Карта Proximity Mifare 1K, Тонкая без номера комплект 20 шт</t>
  </si>
  <si>
    <t>1000001806020</t>
  </si>
  <si>
    <t>Карта Proximity Mifare 1K, Тонкая, Цвет белый с номером  20 шт</t>
  </si>
  <si>
    <t>1000001513220</t>
  </si>
  <si>
    <t>PB3018ZM</t>
  </si>
  <si>
    <t>Портативный внешний аккумулятор Xiaomi 18W Power Bank 30000mAh GL</t>
  </si>
  <si>
    <t>Портативный внешний аккумулятор, Xiaomi, 18W Power Bank 30000mAh GL, PB3018ZM/BHR9126GL, Литий-полимерный, Рабочая температура 5С-35С, 154.5 x 72.3 x 38.9 мм, Входные порты Type-C/Mirco-USB, Выходные порты Type-C x 1, USB-A x 2, Поддержка быстрой зарядки, Время зарядки 7,5 часов (рекомендуется использовать адаптер не менее 24Вт и Type-C, Комплектация: портативный внешний аккумулятор, Кабель USB-С, Инструкция, Черный</t>
  </si>
  <si>
    <t>WPB0620MI</t>
  </si>
  <si>
    <t>Портативный внешний аккумулятор Xiaomi Magnetic Power Bank 6000mAh</t>
  </si>
  <si>
    <t>P16ZM</t>
  </si>
  <si>
    <t>Портативный внешний аккумулятор Xiaomi Power Bank 10000mAh 22.5W Lite GL</t>
  </si>
  <si>
    <t>Портативный внешний аккумулятор, Xiaomi, Power Bank 10000mAh 22.5W Lite GL, P16ZM/BHR9350GL, 37Wh 3.7V 10000mAh, Рабочая температура 5С-35С, Номинальная емкость аккумулятора 5500 мАч (5В/3А), Размеры 148,4*73*15мм, Входной разъем USB-C, Выход USB-C*1, USB-А*2, Время зарядки 2,9 часов (при использовании зарядного устройства не менее 18Вт, Белый</t>
  </si>
  <si>
    <t>BGM2200-GR</t>
  </si>
  <si>
    <t>Источник бесперебойного питания APC Back-UPS BGM2200-GR</t>
  </si>
  <si>
    <t>BGM2200B-GR</t>
  </si>
  <si>
    <t>Источник бесперебойного питания APC Back-UPS BGM2200B-GR</t>
  </si>
  <si>
    <t>Блок распределения питания, ATS CyberPower, PDU44005 (240), Входной разъем IEC C20 x2, Выходной разъем IEC C19 x 2/IEC C13 x 8, Длина кабеля 3,05 м, Высота: 1U</t>
  </si>
  <si>
    <t>ES-1000-LCD</t>
  </si>
  <si>
    <t>Инвертор SVC ES-1000-LCD</t>
  </si>
  <si>
    <t>Инвертор, SVC, ES-1000-LCD, Мощность 1100ВА/800Вт, Вход 12В и/или 220В, Выход 220В (Чистая синусоида на выходе), Диапазон работы AVR: 154-264±3В, Функция заряда батарей 19A, Чёрный</t>
  </si>
  <si>
    <t>ES-1300-LCD</t>
  </si>
  <si>
    <t>Инвертор SVC ES-1300-LCD</t>
  </si>
  <si>
    <t>Инвертор, SVC, ES-1300-LCD, Мощность 1300ВА/1000Вт, Вход 12В и/или 220В, Выход 220В (Чистая синусоида на выходе), Диапазон работы AVR: 154-264±3В, Функция заряда батарей 19A, Чёрный</t>
  </si>
  <si>
    <t>Трансивер оптический H3C SFP-GE-SX-MM850-A</t>
  </si>
  <si>
    <t>Трансивер оптический, H3C, SFP-GE-SX-MM850-A</t>
  </si>
  <si>
    <t>LSVM1BSR10</t>
  </si>
  <si>
    <t>Рельсы для коммутатора H3C LSVM1BSR10</t>
  </si>
  <si>
    <t>Рельсы для коммутатора, H3C, LSVM1BSR10, 630mm-900mm</t>
  </si>
  <si>
    <t>SAT5220-960G</t>
  </si>
  <si>
    <t>Твердотельный накопитель SSD Synology SAT5220-960G</t>
  </si>
  <si>
    <t>Сенсорное мусорное ведро, Kitfort, КТ-6803, Ёмкость ведра 9 л, Материал корпуса пластик, Цвет синий</t>
  </si>
  <si>
    <t>Сенсорное мусорное ведро, Kitfort, КТ-6804, Ёмкость ведра 8 л, Материал корпуса пластик, Цвет фиолетовый</t>
  </si>
  <si>
    <t>Электроточилка для ножей, Kitfort, КТ-6544, Мощность 3,5 Вт, Время зарядки 2 ч, Время работы 4,5 ч, Материал абразива керамика , Цвет белый</t>
  </si>
  <si>
    <t>&gt;56</t>
  </si>
  <si>
    <t>3019C006AA</t>
  </si>
  <si>
    <t>Тонер-картридж Canon TONER T09 CYAN 3019C006AA</t>
  </si>
  <si>
    <t>3018C006AA</t>
  </si>
  <si>
    <t>Тонер-картридж Canon TONER T09 MAGENTA 3018C006AA</t>
  </si>
  <si>
    <t>Тонер-картридж, Canon, TONER T09 MAGENTA, 3018C006AA, для i-SENSYS X C1127, 7 600 стр. (А4)</t>
  </si>
  <si>
    <t>3017C006AA</t>
  </si>
  <si>
    <t>Тонер-картридж Canon TONER T09 YELLOW 3017C006AA</t>
  </si>
  <si>
    <t>Тонер-картридж, Canon, TONER T09 YELLOW, 3017C006AA, для i-SENSYS X C1127, 7 600 стр. (А4)</t>
  </si>
  <si>
    <t>3020C006AA</t>
  </si>
  <si>
    <t>Тонер-картридж Canon TONER T09 BLACK 3020C006AA</t>
  </si>
  <si>
    <t>VDP-K603-P IP HiLook Вызывная панель домофона с функцией контроля доступа и Wi-Fi</t>
  </si>
  <si>
    <t>intant</t>
  </si>
  <si>
    <t xml:space="preserve">    VDP-K603-P IP HiLook Вызывная панель домофона с функцией контроля доступа и Wi-Fi</t>
  </si>
  <si>
    <t xml:space="preserve">1000016524 </t>
  </si>
  <si>
    <t>B760M GAMING DDR4</t>
  </si>
  <si>
    <t>Материнская плата Gigabyte B760M GAMING DDR4</t>
  </si>
  <si>
    <t>Материнская плата, Gigabyte, B760M GAMING DDR4 (47191851415), LGA1700, iB760, 2xDDR4 2133/2400/2666/2933/3200/5333(OC), 4xSATA3, 2xM.2 (PCI-E 4.0x4/x2), Raid, 1xD-Sub, 1хDP, 1xHDMI, 1xPCI-Ex16, 1xPCI-Ex1, mATX</t>
  </si>
  <si>
    <t>B860 GAMING X WIFI6E</t>
  </si>
  <si>
    <t>Материнская плата Gigabyte B860 GAMING X WIFI6E</t>
  </si>
  <si>
    <t>Материнская плата, Gigabyte, B860 GAMING X WIFI6E (4719331866532), LGA1851, iB860, 4xDDR5 5600/6400/9066(OC), 4xSATA3, Raid, 3xM.2 (PCI-E 4.0x4/x2), 1хDP, 1xHDMI, 1xUSB4® USB Type-C® port, 3xPCI-Ex16, WiFi, ATX</t>
  </si>
  <si>
    <t>Celiane</t>
  </si>
  <si>
    <t>B860M DS3H</t>
  </si>
  <si>
    <t>Материнская плата Gigabyte B860M DS3H</t>
  </si>
  <si>
    <t>Материнская плата, Gigabyte, B860M DS3H (4719331866709), LGA1851, iB860, 4xDDR5 5600/6400/9066(OC), 4xSATA3, Raid, 2xM.2 (PCI-E 4.0x4/x2), 2хDP, 1xHDMI, 3xPCI-Ex16, ATX</t>
  </si>
  <si>
    <t>B860M DS3H WIFI6E</t>
  </si>
  <si>
    <t>Материнская плата Gigabyte B860M DS3H WIFI6E</t>
  </si>
  <si>
    <t>Материнская плата, Gigabyte, B860M DS3H WIFI6E (4719331866815), LGA1851, iB860, 4xDDR5 5600/6500/9066(OC), 4xSATA3, Raid, 2xM.2 (PCI-E 4.0x4/x2), 2хDP, 1xHDMI, 4xPCI-Ex16, WiFi, mATX</t>
  </si>
  <si>
    <t>B860M GAMING X WIFI6E</t>
  </si>
  <si>
    <t>Материнская плата Gigabyte B860M GAMING X WIFI6E</t>
  </si>
  <si>
    <t>Материнская плата, Gigabyte, B860M GAMING X WIFI6E (4719331867133), LGA1851, iB860, 4xDDR5 5600/6400/9200(OC), 4xSATA3, Raid, 2xM.2 (PCI-E 4.0x4/x2), 1хDP, 1xHDMI, 1xUSB4® USB Type-C® port, 2xPCI-Ex16, WiFi, mATX</t>
  </si>
  <si>
    <t>B860M A ELITE WIFI6E</t>
  </si>
  <si>
    <t>Материнская плата Gigabyte B860M A ELITE WIFI6E</t>
  </si>
  <si>
    <t>Материнская плата, Gigabyte, B860M AORUS ELITE WIFI6E (4719331866877), LGA1851, iB860, 4xDDR5 5600/6400/9200(OC), 4xSATA3, Raid, 3xM.2 (PCI-E 4.0x4/x2), 1хDP, 1xHDMI, 1xUSB4® USB Type-C® port, 2xPCI-Ex16, WiFi, mATX</t>
  </si>
  <si>
    <t>B860M A ELT WF6E ICE</t>
  </si>
  <si>
    <t>Материнская плата Gigabyte B860M A ELT WF6E ICE</t>
  </si>
  <si>
    <t>Материнская плата, Gigabyte, B860M AORUS ELITE WIFI6E ICE (4719331867164), LGA1851, iB860, 4xDDR5 5600/6400/9200(OC), 4xSATA3, Raid, 3xM.2 (PCI-E 4.0x4/x2), 1хDP, 1xHDMI, 1xUSB4® USB Type-C® port, 2xPCI-Ex16, WiFi, mATX</t>
  </si>
  <si>
    <t>B860 DS3H</t>
  </si>
  <si>
    <t>Материнская плата Gigabyte B860 DS3H</t>
  </si>
  <si>
    <t>Материнская плата, Gigabyte, B860 DS3H (4719331868178), LGA1851, iB860, 4xDDR5 5600/6400/9066(OC), 4xSATA3, Raid, 2xM.2 (PCI-E 4.0x4/x2), 1хDP, 1xHDMI, 5xPCI-Ex16, ATX</t>
  </si>
  <si>
    <t>B860 DS3H WIFI6E</t>
  </si>
  <si>
    <t>Материнская плата Gigabyte B860 DS3H WIFI6E</t>
  </si>
  <si>
    <t>Материнская плата, Gigabyte, B860 DS3H WIFI6E (4719331867515), LGA1851, iB860, 4xDDR5 5600/6400/9066(OC), 4xSATA3, Raid, 2xM.2 (PCI-E 4.0x4/x2), 1хDP, 1xHDMI, 5xPCI-Ex16, WiFi, ATX</t>
  </si>
  <si>
    <t>B860 EAGLE WIFI6E</t>
  </si>
  <si>
    <t>Материнская плата Gigabyte B860 EAGLE WIFI6E</t>
  </si>
  <si>
    <t>Материнская плата, Gigabyte, B860 EAGLE WIFI6E (4719331866822), LGA1851, iB860, 4xDDR5 5600/6400/9066(OC), 4xSATA3, Raid, 3xM.2 (PCI-E 4.0x4/x2), 1хDP, 1xHDMI, 3xPCI-Ex16, WiFi, ATX</t>
  </si>
  <si>
    <t>Z890 PRO-A WIFI</t>
  </si>
  <si>
    <t>Материнская плата ASRock Z890 PRO-A WIFI</t>
  </si>
  <si>
    <t>Материнская плата, ASRock, Z890 PRO-A WIFI, LGA1851, iZ890, 4xDDR5 4400/4800/5600/9466+(OC), 4xSATA3, 4xM.2 (1*PCI-E 5.0x4, 2*PCI-E 4.0x4, 1*PCI-E 4.0x4 &amp; SATA), Raid, 1xHDMI, 1xDP, 1xThunderbolt™ 4 Type-C Port, 1xPCI-Ex16, 2xPCI-Ex4, 1xPCI-Ex1, WiFi, ATX</t>
  </si>
  <si>
    <t>XG Phantom</t>
  </si>
  <si>
    <t>Компьютерный корпус XG Phantom без Б/П</t>
  </si>
  <si>
    <t>Компьютерный корпус, XG,Phantom, Micro ATX, USB3.0*1/2.0*1, HD-Audio+Mic, Высота процессорного кулера до 160мм, Сталь 0.4, 355*185**369 мм, Чёрный, Без Б/П</t>
  </si>
  <si>
    <t>Мини-канал TMC DKC 00313 50x20</t>
  </si>
  <si>
    <t>ND1000</t>
  </si>
  <si>
    <t>Универсальный держатель с бетоном DKC ND1000</t>
  </si>
  <si>
    <t>Универсальный держатель с бетоном, DKC, ND1000</t>
  </si>
  <si>
    <t>ND2304</t>
  </si>
  <si>
    <t>Фасадный держатель DKC ND2304 205 мм</t>
  </si>
  <si>
    <t>Фасадный держатель, DKC, ND2304, 205 мм</t>
  </si>
  <si>
    <t>NG3101</t>
  </si>
  <si>
    <t>Соединитель пруток - полоса DKC NG3101 80х80 мм</t>
  </si>
  <si>
    <t>Соединитель пруток - полоса, DKC, NG3101, 80х80 мм</t>
  </si>
  <si>
    <t>NG3106</t>
  </si>
  <si>
    <t>Соединитель пруток - полоса DKC NG3106 100х100 мм</t>
  </si>
  <si>
    <t>Соединитель пруток - полоса, DKC, NG3106, 100х100 мм</t>
  </si>
  <si>
    <t>ND2312</t>
  </si>
  <si>
    <t>Скоба-держатель полосы с болтом DKC ND2312</t>
  </si>
  <si>
    <t>Скоба-держатель полосы с болтом, DKC, ND2312</t>
  </si>
  <si>
    <t>NG3104</t>
  </si>
  <si>
    <t>Соединитель пруток - пруток DKC D8 мм NG3104</t>
  </si>
  <si>
    <t>NC1008</t>
  </si>
  <si>
    <t>ND2202</t>
  </si>
  <si>
    <t>Угловой коньковый зажим 100 мм DKC ND2202</t>
  </si>
  <si>
    <t>Угловой коньковый зажим 100 мм, DKC, ND2202</t>
  </si>
  <si>
    <t>CM430645</t>
  </si>
  <si>
    <t>Стандартный анкер с болтом DKC М6 CM430645</t>
  </si>
  <si>
    <t>Стандартный анкер с болтом М6, DKC, CM430645</t>
  </si>
  <si>
    <t>NC2444</t>
  </si>
  <si>
    <t>Паровая швабра, Kitfort, КТ-1079, 2 в 1, Мощность 1300 Вт, Ёмкость резервуара 450 мл, Время нагрева 15 с, Подача пара 10–28 г/мин, Время работы 21–35 мин, Длина шнура 2,8 м , Голубой</t>
  </si>
  <si>
    <t>28209NP</t>
  </si>
  <si>
    <t>Каркасный бассейн детский Intex 28209NP</t>
  </si>
  <si>
    <t>Детский каркасный бассейн Canopy Metal Frame 183 х 38 см, INTEX, 28209NP, Винил, 700 л., С навесом, Встроенный разбрызгиватель, Синий, Цветная коробка</t>
  </si>
  <si>
    <t>26334NP</t>
  </si>
  <si>
    <t>Каркасный бассейн Intex 26334NP</t>
  </si>
  <si>
    <t>Каркасный бассейн Ultra XTR Frame 610 х 122 см, INTEX, 26334NP, Винил, 30079 л., Стальной каркас, Песочный ф-насос 26646 (7949л/ч), Лестница 28077, Подложка 11290, Тент 11289, Гидроаэрация 22747, Темно-серый, Цветная коробка</t>
  </si>
  <si>
    <t>26726NP</t>
  </si>
  <si>
    <t>Каркасный бассейн Intex 26726NP</t>
  </si>
  <si>
    <t>Каркасный бассейн Prism Frame 457 х 122 см, INTEX, 26726NP, Винил, 16805 л., Стальной каркас, Ф-насос 28638 (3785л/ч), Лестница 28076, Подложка 28048, Тент 28032, Гидроаэрация 22025, Серый, Цветная коробка</t>
  </si>
  <si>
    <t>26788NP</t>
  </si>
  <si>
    <t>Каркасный бассейн Intex 26788NP</t>
  </si>
  <si>
    <t>Каркасный бассейн Prism Frame Rectangular 400 х 200 x 100 см, INTEX, 26788NP, Винил, 6836 л., Стальной каркас, Ф-насос 28604 (2006л/ч), Лестница 28075, Гидроаэрация 22025, Серый, Цветная коробка</t>
  </si>
  <si>
    <t>Клавиатура Steelseries Apex 7 TKL (Red Switch) US</t>
  </si>
  <si>
    <t>Клавиатура, Steelseries, Apex 7 TKL (Red Switch) US, 64646 Игровая, Механические клавиши QX2, USB, Подсветка RGB, Размер: 160*370*35 мм., Анг/Рус, Чёрный</t>
  </si>
  <si>
    <t>Клавиатура Steelseries Apex 3 TKL US</t>
  </si>
  <si>
    <t>Клавиатура, Steelseries, Apex 3 TKL US, 64831, Игровая, Мембранные клавиши, IP32, USB, Подсветка RGB, Анг/Рус, Чёрный</t>
  </si>
  <si>
    <t>GC/LPF24FBCFBB/N</t>
  </si>
  <si>
    <t>Игровое компьютерное кресло DX Racer Prince GC/LPF24FBCFBB/N</t>
  </si>
  <si>
    <t>Игровое компьютерное кресло, DX Racer, 	GC/LPF24FBCFBB/N, Prince series, Нубук FBB - Имитация льна FBC , Вид наполнителя: губчатая пена высокой плотности (54 кг/м), Металлическая основа кресла, Механизм качания: топ-ган, Прорезиненные колеса в комплектации, Черный</t>
  </si>
  <si>
    <t>Автомобильная зарядная станция, SVC, DC GB/T - 160кВт, Мощность: 160 кВт, Вход: AC 323В-437В/Выход: DC 50В-1000В, Тип разъема для зарядки: GB/T кабель, Длина кабеля: 5 м, 8' сенсорный экран, Защита от перегрева, перегрузки, короткого замыкания, Напольное размещение, Комплект: станция - 1 шт., модули -4 шт.</t>
  </si>
  <si>
    <t>LS-5560X-30F-EI-GL</t>
  </si>
  <si>
    <t>Коммутатор H3C LS-5560X-30F-EI-GL</t>
  </si>
  <si>
    <t>Выпрямитель для волос, Remington, S5515, Диапазон температуры нагрева от 150 до 230 °С, Автоотключение, Вращающийся шнур 360, 9 режимов нагрева, Защита от перегрева, Ионизация, Плавающие пластины , Цвет черный</t>
  </si>
  <si>
    <t>561JZ</t>
  </si>
  <si>
    <t>Каркасный бассейн Bestway 561JZ</t>
  </si>
  <si>
    <t>доставка 5%</t>
  </si>
  <si>
    <t>Портативный внешний аккумулятор, Xiaomi, Magnetic Power Bank 6000mAh, WPB0620MI/BHR9074GL, 15W, Вход USB-C (IN) 5V3A 9V2.22A, Выход USB-C (OUT) 5V2.4A 9V2A MAX, Номинальная мощность 23.22Wh 3.87V 6000mAh, Вход и выход USB-C, Размер продукта 104.8 x 68 x 15.1 мм, Кабель USB-C в комплекте, Для Apple IPhone 12 и выше, Бежевый</t>
  </si>
  <si>
    <t>KP-4G-F</t>
  </si>
  <si>
    <t>Смарт часы Elari KidPhone 4G Fresh Красный</t>
  </si>
  <si>
    <t>Смарт часы, Elari, KidPhone 4G Fresh, IPS дисплей 1.4 дюйма, Разрешение 240 х 240, Аккумулятор 605 мАч, Время работы до 2 дней, Красный</t>
  </si>
  <si>
    <t>Смарт часы Elari KidPhone 4G Fresh Зеленый</t>
  </si>
  <si>
    <t>Смарт часы, Elari, KidPhone 4G Fresh, IPS дисплей 1.4 дюйма, Разрешение 240 х 240, Аккумулятор 605 мАч, Время работы до 2 дней, Зеленый</t>
  </si>
  <si>
    <t>KP-4G-T</t>
  </si>
  <si>
    <t>Смарт часы Elari KidPhone 4G Techno Черный</t>
  </si>
  <si>
    <t>Смарт часы, Elari, KidPhone 4G Techno, IPS дисплей 1.76 дюйма, Разрешение 320 х 380, Аккумулятор 600 мАч, Время работы до 2 дней, Черный</t>
  </si>
  <si>
    <t>Смарт часы Elari KidPhone 4G Techno Голубой</t>
  </si>
  <si>
    <t>Смарт часы, Elari, KidPhone 4G Techno, IPS дисплей 1.76 дюйма, Разрешение 320 х 380, Аккумулятор 600 мАч, Время работы до 2 дней, Голубой</t>
  </si>
  <si>
    <t>Персональный компьютер Мини ПК X-Game MF20</t>
  </si>
  <si>
    <t>Персональный компьютер Mini PC, X-Game, MF20, Intel Celeron 5205U, RAM 16 GB, SSD M.2 240 GB, 1хType C 3.1/ 4хType A 3.0, HDMI 2.0(4K@60Hz), DisplayPort(4K@60Hz), 1xDMIC 3.5, 2хRJ45 LAN, DC Jack x 1,5.5mm/2.5mm, 65W, 19V3.42A, 131 x 131 x 45 мм, Черный.</t>
  </si>
  <si>
    <t>i7-14700F</t>
  </si>
  <si>
    <t>Процессор (CPU) Intel Core i7 Processor 14700F 1700</t>
  </si>
  <si>
    <t>Процессор, Intel, i7-14700F LGA1700, оем, 33 MB Intel® Smart Cache, 1.50/2.10 GHz, 20(8+12)/28 Core Raptor Lake, 65 (219) Вт, без встроенного видео</t>
  </si>
  <si>
    <t>B760M D3HP WIFI6</t>
  </si>
  <si>
    <t>Материнская плата Gigabyte B760M D3HP WIFI6</t>
  </si>
  <si>
    <t>Материнская плата, Gigabyte, B760M D3HP WIFI6 (4719331867638), LGA1700, iB760, 4xDDR5 4000/4800/5200/5600, 4xSATA3, 2xM.2 (PCI-E 4.0x4/x2), Raid, 1xD-Sub, 1хDP, 1xHDMI, 1xPCI-Ex16, 2xPCI-Ex1, WiFi, mATX</t>
  </si>
  <si>
    <t>Z890M A ELITE WF7 ICE</t>
  </si>
  <si>
    <t>Материнская плата Gigabyte Z890M A ELITE WF7 ICE</t>
  </si>
  <si>
    <t>Материнская плата, Gigabyte, Z890M A ELITE WIFI7 ICE (4719331865269), LGA1851, iZ890, 4xDDR5 5600/5800/6000/6200/6400/9200(OC), 4xSATA3, 3xM.2 (2*PCI-E 4.0x4/x2, 1*PCI-E 5.0x4/x2), Raid, 1*DP, 1*порт USB4® (исполнение USB Type-C®), 2xPCI-Ex16, WiFi, mATX</t>
  </si>
  <si>
    <t>B650 UD AX-Y1</t>
  </si>
  <si>
    <t>Материнская плата Gigabyte B650 UD AX-Y1</t>
  </si>
  <si>
    <t>Материнская плата, Gigabyte, B650 UD AX-Y1 (4719331863944), AM5, B650, 4xDDR5 4800/5200/7600(OC), 4xSATA3, 3xM.2 (PCIe 4.0 x4/x2), RAID, 1xHDMI, 1хDP, 4xPCI-Ex16, WiFi, ATX</t>
  </si>
  <si>
    <t>ACCM-PN01043.11</t>
  </si>
  <si>
    <t>Компьютерный корпус Aerocool P500C без Б/П</t>
  </si>
  <si>
    <t>Компьютерный корпус, Aerocool, P500C-G-BK-v1, ATX/Micro ATX, USB 2*3.0/2.0, HD-Audio+Mic, Кулер 4*12 см ARGB, Высота процессорного кулера до 162 мм, Длина VGA до 450мм, 2*3.5"/3*2.5", Толщина 0,7мм, 398x285x475.8мм, Без Б/П, Чёрный</t>
  </si>
  <si>
    <t>ACCM-PN01043.21</t>
  </si>
  <si>
    <t>Компьютерный корпус Aerocool P500C WT без Б/П</t>
  </si>
  <si>
    <t>Компьютерный корпус, Aerocool, P500C-G-WT-v1, ATX/Micro ATX, USB 2*3.0/2.0, HD-Audio+Mic, Кулер 4*12 см ARGB, Высота процессорного кулера до 162 мм, Длина VGA до 450мм, 2*3.5"/3*2.5", Толщина 0,7мм, 398x285x475.8мм, Без Б/П, Белый</t>
  </si>
  <si>
    <t>27GS65F-B</t>
  </si>
  <si>
    <t>Монитор 27" LG 27GS65F-B</t>
  </si>
  <si>
    <t>Монитор, LG, 27GS65F-B, 27", 1920x1080, IPS, 180Гц, HDMI, DP, 300кд/м2, 1000:1, 16.7М, 1мс, угол обзора(гор/верт) 178/178, 16:9, Чёрный</t>
  </si>
  <si>
    <t>Игровое компьютерное кресло DX Racer Tank GC/XXLTK23LTA/N</t>
  </si>
  <si>
    <t>BD04 Air</t>
  </si>
  <si>
    <t>Наушники TECNO Buds 4 Air BD04 Air Black</t>
  </si>
  <si>
    <t>Беспроводные наушники, TECNO, Buds 4 Air, BD04 Air, 20 Гц - 20000 Гц, вес 29 г, 35 мАч (один наушник), 320 мАч (кейс), Bluetooth 5.4, Type-C, (Black) Черный</t>
  </si>
  <si>
    <t>Наушники TECNO Buds 4 Air BD04 Air White</t>
  </si>
  <si>
    <t>Беспроводные наушники, TECNO, Buds 4 Air, BD04 Air, 20 Гц - 20000 Гц, вес 29 г, 35 мАч (один наушник), 320 мАч (кейс), Bluetooth 5.4, Type-C, (White) Белый</t>
  </si>
  <si>
    <t>BD04</t>
  </si>
  <si>
    <t>Наушники TECNO Buds 4 BD04 Black</t>
  </si>
  <si>
    <t>Беспроводные наушники, TECNO, Buds 4, BD04, 20 Гц - 20000 Гц, вес 39,9 г, 50 мАч (один наушник), 500 мАч (кейс), Bluetooth 5.3, Type-C, (Black) Черный</t>
  </si>
  <si>
    <t>TU01 Air</t>
  </si>
  <si>
    <t>Наушники TECNO True 1 Air TU01 Air Creamy White</t>
  </si>
  <si>
    <t>Беспроводные наушники, TECNO, True 1 Air, TU01 Air, 20 Гц - 20000 Гц, вес 60 г, 55 мАч (один наушник), 840 мАч (кейс), Bluetooth 5.4, Type-C, (Creamy White) Белый</t>
  </si>
  <si>
    <t>OW01</t>
  </si>
  <si>
    <t>Наушники TECNO FreeHear 1 OW01 Grey</t>
  </si>
  <si>
    <t>Беспроводные наушники, TECNO, FreeHear 1, OW01, 20 Гц - 20000 Гц, вес 39,9 г, 46 мАч (один наушник), 460 мАч (кейс), Bluetooth 5.4, Type-C, (Grey) Серый</t>
  </si>
  <si>
    <t>7XB7A00069</t>
  </si>
  <si>
    <t>Жесткий диск Lenovo ThinkSystem 2.5" 2.4TB 10K SAS</t>
  </si>
  <si>
    <t>Жесткий диск, Lenovo, ThinkSystem 2.5" 2.4TB, 10K, SAS 12Gb, Hot Swap, 512e</t>
  </si>
  <si>
    <t>46C3447</t>
  </si>
  <si>
    <t>Оптический трансивер Lenovo 10GBASE-SR SFP+</t>
  </si>
  <si>
    <t>Оптический трансивер, Lenovo, 10GBASE-SR SFP+</t>
  </si>
  <si>
    <t>DH-SF1008L</t>
  </si>
  <si>
    <t>Коммутатор Dahua DH-SF1008L</t>
  </si>
  <si>
    <t>Коммутатор, Dahua, DH-SF1008L, Настольный, Неуправляемый, 8 портов 10/100M, Корпус пластик</t>
  </si>
  <si>
    <t>DS-3E0116R-O</t>
  </si>
  <si>
    <t>Коммутатор Hikvision DS-3E0116R-O</t>
  </si>
  <si>
    <t>DS-3E0318P-E/M(B)</t>
  </si>
  <si>
    <t>Коммутатор Hikvision DS-3E0318P-E/M(B)</t>
  </si>
  <si>
    <t>DH-S3024-24GT</t>
  </si>
  <si>
    <t>Коммутатор Dahua DH-S3024-24GT</t>
  </si>
  <si>
    <t>Коммутатор, Dahua, DH-S3024-24GT, Неуправляемый, 24 порта 10/100/1000, корпус металл, AC:100-240V</t>
  </si>
  <si>
    <t>DS-3E0310P-E/M</t>
  </si>
  <si>
    <t>Коммутатор Hikvision DS-3E0310P-E/M</t>
  </si>
  <si>
    <t>QSTC-8832 (DSN-1828)</t>
  </si>
  <si>
    <t>QSTC-8833 (DSN-1828)</t>
  </si>
  <si>
    <t>Консоль ККЧ-3</t>
  </si>
  <si>
    <t>Консоль ККЧ-3, А-Оптик, чугунная, применяется для укладки и крепления кабеля и кабельных муфт в колодцах кабельной канализации, шахтах, коллекторах для телекоммуникаций, а также при прокладке кабеля в тоннелях метрополитена.</t>
  </si>
  <si>
    <t>91920Y</t>
  </si>
  <si>
    <t>Труба ПВХ гибкая гофрированная DKC 91920Y 20мм желтый</t>
  </si>
  <si>
    <t>91920G</t>
  </si>
  <si>
    <t>Труба ПВХ гибкая гофрированная DKC 91920G 20мм зеленый</t>
  </si>
  <si>
    <t>079389</t>
  </si>
  <si>
    <t>Розетка USB-C Legrand 079389 Mosaic</t>
  </si>
  <si>
    <t>Розетка USB-C, Legrand, 079389, Mosaic, 1М</t>
  </si>
  <si>
    <t>LL1020</t>
  </si>
  <si>
    <t>Лоток лестничный 100х200 DKC LL1020 L3000</t>
  </si>
  <si>
    <t>Лоток лестничный 100х200, DKC, LL1020, L3000</t>
  </si>
  <si>
    <t>LL5020</t>
  </si>
  <si>
    <t>Лоток лестничный 50х200 DKC LL5020 L3000</t>
  </si>
  <si>
    <t>Лоток лестничный 50х200, DKC, LL5020, L3000</t>
  </si>
  <si>
    <t>DH-IPC-HDBW2249F-AS-IL</t>
  </si>
  <si>
    <t>IP видеокамера Dahua DH-IPC-HDBW2249F-AS-IL</t>
  </si>
  <si>
    <t>IP видеокамера, Dahua, DH-IPC-HDBW2249F-AS-IL, Купольная, 2MP, H.264+/H.265+, 1/2.8" CMOS, 12 VDC</t>
  </si>
  <si>
    <t>DS-2CD2123G2-IU(D)</t>
  </si>
  <si>
    <t>IP видеокамера Hikvision DS-2CD2123G2-IU(D)</t>
  </si>
  <si>
    <t>DS-2CD2723G2-IZS(D)</t>
  </si>
  <si>
    <t>IP видеокамера Hikvision DS-2CD2723G2-IZS(D)</t>
  </si>
  <si>
    <t>DS-2CD3121G0-I</t>
  </si>
  <si>
    <t>IP видеокамера Hikvision DS-2CD3121G0-I</t>
  </si>
  <si>
    <t>DH-IPC-HDBW2449E-S-IL</t>
  </si>
  <si>
    <t>IP видеокамера Dahua DH-IPC-HDBW2449E-S-IL</t>
  </si>
  <si>
    <t>DH-IPC-HDBW2449F-AS-IL</t>
  </si>
  <si>
    <t>IP видеокамера Dahua DH-IPC-HDBW2449F-AS-IL</t>
  </si>
  <si>
    <t>IP видеокамера, Dahua, DH-IPC-HDBW2449F-AS-IL, купольная, 4MP, H.264+/H.265+, 1/2.9" CMOS, 12 VDC</t>
  </si>
  <si>
    <t>DS-2CD2143G2-IU</t>
  </si>
  <si>
    <t>IP видеокамера Hikvision DS-2CD2143G2-IU</t>
  </si>
  <si>
    <t>DS-2CD1743G0-IZ-SA</t>
  </si>
  <si>
    <t>IP видеокамера Hikvision DS-2CD1743G0-IZ-SA</t>
  </si>
  <si>
    <t>DS-2CD3143G2-IU</t>
  </si>
  <si>
    <t>IP видеокамера Hikvision DS-2CD3143G2-IU</t>
  </si>
  <si>
    <t>DH-IPC-HDW1839T-A-IL</t>
  </si>
  <si>
    <t>IP видеокамера Dahua DH-IPC-HDW1839T-A-IL</t>
  </si>
  <si>
    <t>IP видеокамера, Dahua, DH-IPC-HDW1839T-A-IL, купольная, CMOS 1/2,7 дюйма, IR 30 м, 12 VDC</t>
  </si>
  <si>
    <t>DS-2CD2023G2-IU(D)</t>
  </si>
  <si>
    <t>IP видеокамера Hikvision DS-2CD2023G2-IU(D)</t>
  </si>
  <si>
    <t>DS-2CD3021G0-I</t>
  </si>
  <si>
    <t>IP видеокамера Hikvision DS-2CD3021G0-I</t>
  </si>
  <si>
    <t>DH-IPC-HFW3441TP-AS-P</t>
  </si>
  <si>
    <t>IP видеокамера Dahua DH-IPC-HFW3441TP-AS-P</t>
  </si>
  <si>
    <t>IP видеокамера, Dahua, DH-IPC-HFW3441TP-AS-P, CMOS 1/2,7 дюйма, IR 30 м, 12 VDC</t>
  </si>
  <si>
    <t>DS-2CD1043G2-LIUF</t>
  </si>
  <si>
    <t>IP видеокамера Hikvision DS-2CD1043G2-LIUF</t>
  </si>
  <si>
    <t>DS-2CD1143G2-LIUF</t>
  </si>
  <si>
    <t>IP видеокамера Hikvision DS-2CD1143G2-LIUF</t>
  </si>
  <si>
    <t>DS-2CD2043G2-IU</t>
  </si>
  <si>
    <t>IP видеокамера Hikvision DS-2CD2043G2-IU</t>
  </si>
  <si>
    <t>DS-2CD1643G0-IZ-SA</t>
  </si>
  <si>
    <t>IP видеокамера Hikvision DS-2CD1643G0-IZ-SA</t>
  </si>
  <si>
    <t>DS-2CD1643G0-IZ(2.8-12mm)</t>
  </si>
  <si>
    <t>Видеокамера Hikvision DS-2CD1643G0-IZ(2.8-12mm)</t>
  </si>
  <si>
    <t>DS-2CD1643G2-LIZSU</t>
  </si>
  <si>
    <t>IP видеокамера Hikvision DS-2CD1643G2-LIZSU</t>
  </si>
  <si>
    <t>DS-2CD1643G2-LIZU</t>
  </si>
  <si>
    <t>IP видеокамера Hikvision DS-2CD1643G2-LIZU</t>
  </si>
  <si>
    <t>DS-2CD1T47G2H-LIUF</t>
  </si>
  <si>
    <t>IP видеокамера Hikvision DS-2CD1T47G2H-LIUF</t>
  </si>
  <si>
    <t>DH-IPC-HFW1639TC-A-IL</t>
  </si>
  <si>
    <t>IP видеокамера Dahua DH-IPC-HFW1639TC-A-IL</t>
  </si>
  <si>
    <t>IP видеокамера, Dahua, DH-IPC-HFW1639TC-A-IL, цилиндрическая, CMOS 1/2,7 дюйма, IR 30 м, 12VDC</t>
  </si>
  <si>
    <t>DH-IPC-HFW1839TC-A-IL</t>
  </si>
  <si>
    <t>IP видеокамера Dahua DH-IPC-HFW1839TC-A-IL</t>
  </si>
  <si>
    <t>IP видеокамера, Dahua, DH-IPC-HFW1839TC-A-IL, CMOS 1/2,7 дюйма, IR 30 м, 12 VDC</t>
  </si>
  <si>
    <t>DS-7108NI-Q1/M(D)</t>
  </si>
  <si>
    <t>Сетевой видеорегистратор Hikvision DS-7108NI-Q1/M(D)</t>
  </si>
  <si>
    <t>Сетевой видеорегистратор, Hikvision, DS-7108NI-Q1/M(D), 8 каналов, H.265+/H.265/H.264+/H.264, Разрешение записи: Full HD, D1, CIF, 60 Мбит/с, 1 SATA HDD 6 ТБ,</t>
  </si>
  <si>
    <t>DS-7732NXI-K4(D)</t>
  </si>
  <si>
    <t>Сетевой видеорегистратор Hikvision DS-7732NXI-K4(D)</t>
  </si>
  <si>
    <t>Сетевой видеорегистратор, Hikvision, DS-7732NXI-K4(D), 32 канала, H.265+/H.265/H.264+/H.264, AcuSense, Разрешение записи: 4K, Full HD, D1, CIF, 256 Мбит/с, Интеллектуальная аналитика, Обнаружение движения 2.0, 4 SATA HDD 16 ТБ,</t>
  </si>
  <si>
    <t>DS-9664NI-M16</t>
  </si>
  <si>
    <t>Сетевой видеорегистратор Hikvision DS-9664NI-M16</t>
  </si>
  <si>
    <t>Сетевой видеорегистратор, Hikvision, DS-9664NI-M16, 64 канала, H.265+/H.265/H.264+/H.264, Разрешение записи: 8K, 4K, Full HD, D1, CIF, 400 Мбит/с, RAID 0, 1, 5, 6, 10, 1 eSATA, 16 HDD 16 ТБ, 3U</t>
  </si>
  <si>
    <t>DH-HAC-HFW1801CP</t>
  </si>
  <si>
    <t>Видеокамера Dahua DH-HAC-HFW1801CP</t>
  </si>
  <si>
    <t>Видеокамера, Dahua, DH-HAC-HFW1801CP, 4К CMOS, IR 30 м, 12 VDC</t>
  </si>
  <si>
    <t>DS-KIS605-P(C)</t>
  </si>
  <si>
    <t>Домофонная система Hikvision DS-KIS605-P(C)</t>
  </si>
  <si>
    <t>DS-KIS606-P</t>
  </si>
  <si>
    <t>Домофонная система Hikvision DS-KIS606-P</t>
  </si>
  <si>
    <t>DS-KIS303-P</t>
  </si>
  <si>
    <t>Домофонная система Hikvision DS-KIS303-P</t>
  </si>
  <si>
    <t>DS-KIS213</t>
  </si>
  <si>
    <t>Домофонная система Hikvision DS-KIS213</t>
  </si>
  <si>
    <t>DS-KB8113-IME1(B)</t>
  </si>
  <si>
    <t>Вызывная панель Hikvision DS-KB8113-IME1(B)</t>
  </si>
  <si>
    <t>DS-KD9633-E6</t>
  </si>
  <si>
    <t>Вызывная панель Hikvision DS-KD9633-E6</t>
  </si>
  <si>
    <t>DS-KD9633-WBE6</t>
  </si>
  <si>
    <t>Вызывная панель Hikvision DS-KD9633-WBE6</t>
  </si>
  <si>
    <t>XMLXXHWRM</t>
  </si>
  <si>
    <t>Чемодан, Xiaomi, Luggage Classic Pro 20" Grey, BHR8603GL/XMLXXHWRM, Корпус поликарбонат, Материал подкладки полиэстер, Объем 39 л, Вес 5 кг, Размер корпуса 515 x 350 x 230 мм, Размер изделия 560 x 370 x 230 мм, Серый</t>
  </si>
  <si>
    <t>Чемодан, Xiaomi, Luggage Classic Pro 20" Black, BHR8602GL/XMLXXHWRM, Корпус поликарбонат, Материал подкладки полиэстер, Объем 39 л, Вес 5 кг, Размер корпуса 515 x 350 x 230 мм, Размер изделия 560 x 370 x 230 мм, Черный</t>
  </si>
  <si>
    <t>Чемодан, Xiaomi, Luggage Classic Pro 24" Grey, BHR8606GL/XMLXXHWRM, Корпус поликарбонат, Материал подкладки полиэстер, Объем 65 л, Вес 4 кг, Размер корпуса 615 x 415 x 275 мм, Размер изделия 665 x 433 x 275 мм, Серый</t>
  </si>
  <si>
    <t>Чемодан, Xiaomi, Luggage Classic Pro 24" Black, BHR8607GL/XMLXXHWRM, Корпус поликарбонат, Материал подкладки полиэстер, Объем 65 л, Вес 4 кг, Размер корпуса 615 x 415 x 275 мм, Размер изделия 665 x 433 x 275 мм, Черный</t>
  </si>
  <si>
    <t>Чемодан, Xiaomi, Luggage Classic Pro 26" Black, BHR8610GL/XMLXXHWRM, Корпус поликарбонат, Материал подкладки полиэстер, Объем 80 л, Вес 4,5 кг, Размер корпуса 660 x 440 x 290 мм, Размер изделия 710 x 456 x 290 мм, Черный</t>
  </si>
  <si>
    <t>Чемодан, Xiaomi, Luggage Classic Pro 26" Grey, BHR8611GL/XMLXXHWRM, Корпус поликарбонат, Материал подкладки полиэстер, Объем 80 л, Вес 4,5 кг, Размер корпуса 660 x 440 x 290 мм, Размер изделия 710 x 456 x 290 мм, Серый</t>
  </si>
  <si>
    <t>Чемодан, Xiaomi, Luggage Classic Pro 28" Grey, BHR8604GL/XMLXXHWRM, Корпус поликарбонат, Материал подкладки полиэстер, Объем 104 л, Вес 5 кг, Размер корпуса 716 x 485 x 315 мм, Размер изделия 768 x 498 x 315 мм, Серый</t>
  </si>
  <si>
    <t>Чемодан, Xiaomi, Luggage Classic Pro 28" Black, BHR8605GL/XMLXXHWRM, Корпус поликарбонат, Материал подкладки полиэстер, Объем 104 л, Вес 5 кг, Размер корпуса 716 x 485 x 315 мм, Размер изделия 768 x 498 x 315 мм, Черный</t>
  </si>
  <si>
    <t>Цифровой фотоаппарат, CANON, EOS R10 + RF-S 18-150 mm IS STM, 5331C048AA</t>
  </si>
  <si>
    <t>Компактный фотопринтер, Canon, Zoemini 2 Pearl White, (5452C004AA)</t>
  </si>
  <si>
    <t>DS-D6055UN-B</t>
  </si>
  <si>
    <t>Профессиональный дисплей Hikvision DS-D6055UN-B</t>
  </si>
  <si>
    <t>Профессиональный дисплей, Hikvision, DS-D6055UN-B, 55", 4K, 350 нит, 4.000:1, чёрный</t>
  </si>
  <si>
    <t>DS-D2055LE-G</t>
  </si>
  <si>
    <t>Видеостена Hikvision DS-D2055LE-G</t>
  </si>
  <si>
    <t>Видеостена, Hikvision, DS-D2055LE-G, 55-дюймовый, 1,8-мм, рамка 1,3-мм, ЖК-дисплей, разрешение 1920  1080@60 Гц, VGA  1, HDMI  1, DVI  1, DP  1, USB  1</t>
  </si>
  <si>
    <t>DS-6908UDI(C)</t>
  </si>
  <si>
    <t>Видеодекодер Hikvision DS-6908UDI(C)</t>
  </si>
  <si>
    <t>Видеодекодер, Hikvision, DS-6908UDI(C), 8 каналов, 4K, HDMI, RJ45</t>
  </si>
  <si>
    <t>DS-6912UDI(c)</t>
  </si>
  <si>
    <t>Видеодекодер Hikvision DS-6912UDI(c)</t>
  </si>
  <si>
    <t>Видеодекодер, Hikvision, DS-6912UDI(c), 8 каналов, 4K, HDMI, RJ45</t>
  </si>
  <si>
    <t>DS-C30S-S11(V2)</t>
  </si>
  <si>
    <t>Контроллер видеостены Hikvision DS-C30S-S11(V2)</t>
  </si>
  <si>
    <t>Контроллер видеостены, Hikvision, DS-C30S-S11(V2), 4K, 60Hz, 1080P@30, H.264, H.265</t>
  </si>
  <si>
    <t>1418C170AA</t>
  </si>
  <si>
    <t>Монохромное лазерное МФУ Canon I-S MF237W BUNDLE</t>
  </si>
  <si>
    <t>КТ-2045</t>
  </si>
  <si>
    <t>Сенсорный диспенсер для мыла-пены Kitfort КТ-2045</t>
  </si>
  <si>
    <t>Сенсорный диспенсер для мыла-пены, Kitfort, КТ-2045, Объем 400 мл, Мощность 2.6 Вт, Питание MicroUSB, Белый/голубой</t>
  </si>
  <si>
    <t>1.198-330.0</t>
  </si>
  <si>
    <t>Аккумуляторный ручной пылесос Premium KARCHER CVH 2</t>
  </si>
  <si>
    <t>Аккумуляторный ручной пылесос, KARCHER, CVH 2 1.198-330.0, 70 Вт, время работы 10 мин</t>
  </si>
  <si>
    <t>КТ-1018</t>
  </si>
  <si>
    <t>Паровая швабра Kitfort KT-1018 чёрный</t>
  </si>
  <si>
    <t>Паровая швабра, Kitfort, KT-1018, 300 мл, Готовность 30 сек, Время непрерывной работы 19 мин, Поток пара 24.5 г/мин, Длина шнура 5 м, Мощность 1300 Вт, Чёрный</t>
  </si>
  <si>
    <t>1.055-701.0</t>
  </si>
  <si>
    <t>Аппарат для мытья пола KARCHER FC 7 Cordless</t>
  </si>
  <si>
    <t>КТ-2231</t>
  </si>
  <si>
    <t>Аэрогриль Kitfort КТ-2231</t>
  </si>
  <si>
    <t>Аэрогриль, Kitfort, КТ-2231, Объем 5л, Сенсорное управление, 9 программ + ручные настройки, Температура нагрева 80 -200 °C, Таймер 60 мин, Длина шнура 1 м, Мощность 1700 Вт, Стальной/Черный</t>
  </si>
  <si>
    <t>КТ-7130-1</t>
  </si>
  <si>
    <t>Электрическая турка Kitfort КТ-7130-1 черно-желтый</t>
  </si>
  <si>
    <t>Электрическая турка, Kitfort, КТ-7130-1 ,Мощность 600W, Объем 600мл, Пластик, Металл, Длина шнура 500см, Черно-желтый</t>
  </si>
  <si>
    <t>КТ-7131</t>
  </si>
  <si>
    <t>Электрическая турка Kitfort КТ-7131</t>
  </si>
  <si>
    <t>Электрическая турка, Kitfort, КТ-7131, Мощность 600W, Объем 500мл, Пластик, Нержавеющая сталь, Время приготовления 5мин, Черный</t>
  </si>
  <si>
    <t>Выпрямитель для волос Redmond HS1716 Черный</t>
  </si>
  <si>
    <t>Выпрямитель для волос, Redmond, HS1716, 10 температурных режимов, Температура нагрева 140-230 °C, Керамико-турмалиновое покрытие, Плавающие пластины, Led-дисплей, Генератор ионов, Автоотключение, Длинна шнура 1.8м, Мощность 55 Вт, Черный</t>
  </si>
  <si>
    <t>SC-HD70I26</t>
  </si>
  <si>
    <t>Фен Scarlett SC-HD70I26</t>
  </si>
  <si>
    <t>Фен, Scarlett, SC-HD70I26, Мощность 2200 Вт, 2 скоростных режима, 3 температурных режима, Противоскользящее покрытие</t>
  </si>
  <si>
    <t>КТ-2821</t>
  </si>
  <si>
    <t>Мойка воздуха Kitfort КТ-2821</t>
  </si>
  <si>
    <t>Мойка воздуха, Kitfort, КТ-2821,Мощность 10 Вт ,Ёмкость резервуара 5 л, Максимальное испарение 260 мл/ч ,Время работы с полным резервуаром 19 ч ,Максимальный уровень шума  35 дБ ,Длина шнура 1,4 м</t>
  </si>
  <si>
    <t>Автоматический выключатель CHINT NXB-63S 3P 2A C 4,5kA</t>
  </si>
  <si>
    <t>Автоматический выключатель, CHINT, 296822 NXB-63S, 3P 2A C 4,5kA</t>
  </si>
  <si>
    <t>A9F75306</t>
  </si>
  <si>
    <t>Автоматический выключатель SE A9F75306 Acti9 iC60N 3P 6А D 6 kA</t>
  </si>
  <si>
    <t>Автоматический выключатель, SE, A9F75306, Acti9 iC60N 3P 6А D 6 kA</t>
  </si>
  <si>
    <t>A9F75316</t>
  </si>
  <si>
    <t>Автоматический выключатель SE A9F75316 Acti9 iC60N 3P 16А D 6 kA</t>
  </si>
  <si>
    <t>Автоматический выключатель, SE, A9F75316, Acti9 iC60N 3P 16А D 6 kA</t>
  </si>
  <si>
    <t>A9F75350</t>
  </si>
  <si>
    <t>Автоматический выключатель SE A9F75350 Acti9 iC60N 3P 50А D 6 kA</t>
  </si>
  <si>
    <t>Автоматический выключатель, SE, A9F75350, Acti9 iC60N 3P 50А D 6 kA</t>
  </si>
  <si>
    <t>A9F75363</t>
  </si>
  <si>
    <t>Автоматический выключатель SE A9F75363 Acti9 iC60N 3P 63А D 6 kA</t>
  </si>
  <si>
    <t>Автоматический выключатель, SE, A9F75363, Acti9 iC60N 3P 63А D 6 kA</t>
  </si>
  <si>
    <t>A9N18360</t>
  </si>
  <si>
    <t>Автоматический выключатель SE A9N18360 C120N 2P 63A 10кА</t>
  </si>
  <si>
    <t>Автоматический выключатель, SE, A9N18360, C120N 2P 63A 10кА</t>
  </si>
  <si>
    <t>Лючок напольный c изменяемой глубиной 8 модулей DKC 88308 Чёрный</t>
  </si>
  <si>
    <t>Лючок напольный c изменяемой глубиной, 8 модулей, DKC, 88308, Чёрный</t>
  </si>
  <si>
    <t>Лючок напольный c изменяемой глубиной 16 модулей DKC 88316 Чёрный</t>
  </si>
  <si>
    <t>Лючок напольный c изменяемой глубиной, 16 модулей, DKC, 88316, Чёрный</t>
  </si>
  <si>
    <t>Каркасный бассейн Steel Pro MAX Rectangular 404 х 201 х 100 см, BESTWAY, 56442, Винил, 6478 л., Стальной каркас, Песочный ф-насос 58515 (3596/ч), Лестница 58335, Серый, Цветная коробка</t>
  </si>
  <si>
    <t>Батут Bestway 59100</t>
  </si>
  <si>
    <t>Батут складной WonderJump, BESTWAY, 59100, Метал/пластик, Размер 91 х 96 см, С аркой для держания, Максимальная нагрузка 25 кг, Цветная коробка</t>
  </si>
  <si>
    <t>Качели детские Intex 44114</t>
  </si>
  <si>
    <t>Качели детские, INTEX, 44114, Сталь/винил, 2 вида сидений в наборе, 1.5-10 лет, 170x235x200см, Серые, Цветная коробка</t>
  </si>
  <si>
    <t>Качели детские Intex 44125</t>
  </si>
  <si>
    <t>Качели детские, INTEX, 44125, Сталь/винил, 2в1 - качели и гнездо(до 100кг), 3-10 лет, 267x254x211см, Зелёная, Цветная коробка</t>
  </si>
  <si>
    <t>Качели детские Intex 44120</t>
  </si>
  <si>
    <t>Качели детские, INTEX, 44120, Сталь/винил, 2в1 - качели и глайдер, 3-10 лет, 251x254x211см, Зелёная, Цветная коробка</t>
  </si>
  <si>
    <t>Качели детские Intex 44133</t>
  </si>
  <si>
    <t>Качели детские, INTEX, 44133, Сталь/винил, 3в1 - две качели и гнездо (до 100кг), 3-10 лет, 361x254x211см, Зелёная, Цветная коробка</t>
  </si>
  <si>
    <t>Качели детские Intex 44121</t>
  </si>
  <si>
    <t>Качели детские, INTEX, 44121, Сталь/винил, 3в1 - две качели и глайдер, 3-10 лет, 343x254x211см, Зелёная, Цветная коробка</t>
  </si>
  <si>
    <t>Телескопическая ручка для аксессуаров бассейна Intex 29054</t>
  </si>
  <si>
    <t>Телескопическая ручка под насадки 239 см, INTEX, 29054, Алюминий, Диаметр крепления 26.2 мм, Серебристый, Пакет</t>
  </si>
  <si>
    <t>Телескопическая ручка для аксессуаров бассейна Bestway 58279</t>
  </si>
  <si>
    <t>Телескопическая ручка под насадки 360 см, BESTWAY, 58279, Алюминий, Диаметр крепления 30мм, Серебристый, Пакет</t>
  </si>
  <si>
    <t>Телескопическая ручка для аксессуаров бассейна Bestway 58702</t>
  </si>
  <si>
    <t>Телескопическая ручка под насадки 457 см, BESTWAY, 58702, Алюминий, Диаметр крепления 30мм, Серебристый, Пакет</t>
  </si>
  <si>
    <t>Насадка-щетка для чистки бассейна Intex 29053</t>
  </si>
  <si>
    <t>Насадка-щетка для чистки бассейна 40.6см, INTEX, 29053, Пластик, Диаметр крепления 29.8мм, Голубой, В картоне</t>
  </si>
  <si>
    <t>Насадка-щетка для чистки бассейна Bestway 58280</t>
  </si>
  <si>
    <t>Насадка-щетка для чистки бассейна AquaBroom 50.8 см, BESTWAY, 58280, Пластик, Диаметр крепления 30мм, Голубой, Пакет</t>
  </si>
  <si>
    <t>Насадка-щетка для чистки бассейна Bestway 58658</t>
  </si>
  <si>
    <t>Насадка-щетка для чистки бассейна AquaBroom Deluxe 63.5 см, BESTWAY, 58658, Пластик/метал, Диаметр крепления 30мм, Голубой, Пакет</t>
  </si>
  <si>
    <t>Набор для чистки бассейна Intex 29057</t>
  </si>
  <si>
    <t>Набор насадок для чистки бассейна Deluxe Cleaning Kit, INTEX, 29057, Винил, Насадка-мешок, Насадка-щетка , Насадка-пылесос, Внешний диаметр крепления 29.8мм, Голубой, Блистер</t>
  </si>
  <si>
    <t>Чернила, Canon, Ink Tank PFI-120 Magenta, 2887C001AA, для Canon imagePROGRAF TM-200/TM-205/TM-300/TM-305, 130 мл</t>
  </si>
  <si>
    <t>Струйный картридж, Canon, BJ CARTRIDGE PG-510 Black, 2970B007AA, для Canon PIXMA iP2700, PIXMA MP499, MX360, 220 стр. (A4), 9 мл</t>
  </si>
  <si>
    <t>Струйный картридж, Canon, BJ CARTRIDGE CL-511 Colour, 2972B007AA, для Canon PIXMA iP2700, PIXMA MP499, MX360, 244 стр. (A4), 9 мл</t>
  </si>
  <si>
    <t>Квадрокоптеры</t>
  </si>
  <si>
    <t>CP.EN.00000445.04</t>
  </si>
  <si>
    <t>Квадрокоптер DJI Mavic 3 Multispectral (Universal edition)</t>
  </si>
  <si>
    <t>Квадрокоптер, DJI, Mavic 3 Multispectral (Universal edition), CP.EN.00000445.04</t>
  </si>
  <si>
    <t xml:space="preserve">CP.EN.00000421.01 </t>
  </si>
  <si>
    <t>Комплект аккумуляторов DJI Mavic 3 Enterprise Battery Kit</t>
  </si>
  <si>
    <t>Комплект аккумуляторов, DJI, Mavic 3 Enterprise Battery Kit, CP.EN.00000421.01</t>
  </si>
  <si>
    <t>CP.AG.00000002.03</t>
  </si>
  <si>
    <t>Мобильная станция DJI D-RTK 2</t>
  </si>
  <si>
    <t>Мобильная станция, DJI, D-RTK 2, CP.AG.00000002.03</t>
  </si>
  <si>
    <t>GS27QA EU</t>
  </si>
  <si>
    <t>Монитор 27" Gigabyte GS27QA EU</t>
  </si>
  <si>
    <t>Лестничные лотки</t>
  </si>
  <si>
    <t>LI8060</t>
  </si>
  <si>
    <t>Лестничный лоток 80х600 плюс DKC LI8060 L 3000</t>
  </si>
  <si>
    <t>Лестничный лоток 80х600 плюс, DKC, LI8060, L 3000</t>
  </si>
  <si>
    <t>LL8060</t>
  </si>
  <si>
    <t>Лестничный лоток 80х600 DKC LL8060 L3000</t>
  </si>
  <si>
    <t>Лестничный лоток 80х600, DKC, LL8060, L3000</t>
  </si>
  <si>
    <t>LI8050</t>
  </si>
  <si>
    <t>Лестничный лоток 80х500 плюс DKC LI8050 L 3000</t>
  </si>
  <si>
    <t>Лестничный лоток 80х500 плюс, DKC, LI8050, L 3000</t>
  </si>
  <si>
    <t>LL8050</t>
  </si>
  <si>
    <t>Лестничный лоток 80х500 DKC LL8050 L3000</t>
  </si>
  <si>
    <t>Лестничный лоток 80х500, DKC, LL8050, L3000</t>
  </si>
  <si>
    <t>LA8050</t>
  </si>
  <si>
    <t>Лестничный лоток 80х500 DKC LA8050 L6000</t>
  </si>
  <si>
    <t>Лестничный лоток 80х500, DKC, LA8050, L6000</t>
  </si>
  <si>
    <t>LI8040</t>
  </si>
  <si>
    <t>Лестничный лоток 80х400 плюс DKC LI8040 L 3000</t>
  </si>
  <si>
    <t>Лестничный лоток 80х400 плюс, DKC, LI8040, L 3000</t>
  </si>
  <si>
    <t>LL8040</t>
  </si>
  <si>
    <t>Лестничный лоток 80х400 DKC LL8040 L3000</t>
  </si>
  <si>
    <t>Лестничный лоток 80х400, DKC, LL8040, L3000</t>
  </si>
  <si>
    <t>LL8030</t>
  </si>
  <si>
    <t>Лестничный лоток 80х300 DKC LL8030 L3000</t>
  </si>
  <si>
    <t>Лестничный лоток 80х300, DKC, LL8030, L3000</t>
  </si>
  <si>
    <t>LL8020</t>
  </si>
  <si>
    <t>Лестничный лоток 80х200 DKC LL8020 L3000</t>
  </si>
  <si>
    <t>Лестничный лоток 80х200, DKC, LL8020, L3000</t>
  </si>
  <si>
    <t>LL8010</t>
  </si>
  <si>
    <t>Лестничный лоток 80х100 DKC LL8010 L3000</t>
  </si>
  <si>
    <t>Лестничный лоток 80х100, DKC, LL8010, L3000</t>
  </si>
  <si>
    <t>LA5060</t>
  </si>
  <si>
    <t>Лестничный лоток 50х600 DKC LA5060 L6000</t>
  </si>
  <si>
    <t>Лестничный лоток 50х600, DKC, LA5060, L6000</t>
  </si>
  <si>
    <t>LL5050</t>
  </si>
  <si>
    <t>Лестничный лоток 50х500 DKC LL5050 L3000</t>
  </si>
  <si>
    <t>Лестничный лоток 50х500, DKC, LL5050, L3000</t>
  </si>
  <si>
    <t>LA5050</t>
  </si>
  <si>
    <t>Лестничный лоток 50х500 DKC LA5050 L6000</t>
  </si>
  <si>
    <t>Лестничный лоток 50х500, DKC, LA5050, L6000</t>
  </si>
  <si>
    <t>LI5040</t>
  </si>
  <si>
    <t>Лестничный лоток 50х400 плюс DKC LI5040 L 3000</t>
  </si>
  <si>
    <t>Лестничный лоток 50х400 плюс, DKC, LI5040, L 3000</t>
  </si>
  <si>
    <t>LL5040</t>
  </si>
  <si>
    <t>Лестничный лоток 50х400 DKC LL5040 L3000</t>
  </si>
  <si>
    <t>Лестничный лоток 50х400, DKC, LL5040, L3000</t>
  </si>
  <si>
    <t>LA5040</t>
  </si>
  <si>
    <t>Лестничный лоток 50х400 DKC LA5040 L6000</t>
  </si>
  <si>
    <t>Лестничный лоток 50х400, DKC, LA5040, L6000</t>
  </si>
  <si>
    <t>LI5030</t>
  </si>
  <si>
    <t>Лестничный лоток 50х300 плюс DKC LI5030 L 3000</t>
  </si>
  <si>
    <t>Лестничный лоток 50х300 плюс, DKC, LI5030, L 3000</t>
  </si>
  <si>
    <t>LL5030</t>
  </si>
  <si>
    <t>Лестничный лоток 50х300 DKC LL5030 L3000</t>
  </si>
  <si>
    <t>Лестничный лоток 50х300, DKC, LL5030, L3000</t>
  </si>
  <si>
    <t>LA5030</t>
  </si>
  <si>
    <t>Лестничный лоток 50х300 DKC LA5030 L6000</t>
  </si>
  <si>
    <t>Лестничный лоток 50х300, DKC, LA5030, L6000</t>
  </si>
  <si>
    <t>Лестничный лоток 50х200 DKC LL5020 L3000</t>
  </si>
  <si>
    <t>Лестничный лоток 50х200, DKC, LL5020, L3000</t>
  </si>
  <si>
    <t>LI5010</t>
  </si>
  <si>
    <t>Лестничный лоток 50х100 плюс DKC LI5010 L3000</t>
  </si>
  <si>
    <t>Лестничный лоток 50х100 плюс, DKC, LI5010, L3000</t>
  </si>
  <si>
    <t>LL5010</t>
  </si>
  <si>
    <t>Лестничный лоток 50х100 DKC LL5010 L3000</t>
  </si>
  <si>
    <t>Лестничный лоток 50х100, DKC, LL5010, L3000</t>
  </si>
  <si>
    <t>LA5010</t>
  </si>
  <si>
    <t>Лестничный лоток 50х100 DKC LA5010 L6000</t>
  </si>
  <si>
    <t>Лестничный лоток 50х100, DKC, LA5010, L6000</t>
  </si>
  <si>
    <t>LL1060</t>
  </si>
  <si>
    <t>Лестничный лоток 100х600 DKC LL1060 L3000</t>
  </si>
  <si>
    <t>Лестничный лоток 100х600, DKC, LL1060, L3000</t>
  </si>
  <si>
    <t>LL1050</t>
  </si>
  <si>
    <t>Лестничный лоток 100х500 DKC LL1050 L3000</t>
  </si>
  <si>
    <t>Лестничный лоток 100х500, DKC, LL1050, L3000</t>
  </si>
  <si>
    <t>LL1040</t>
  </si>
  <si>
    <t>Лестничный лоток 100х400 DKC LL1040 L3000</t>
  </si>
  <si>
    <t>Лестничный лоток 100х400, DKC, LL1040, L3000</t>
  </si>
  <si>
    <t>LL1030</t>
  </si>
  <si>
    <t>Лестничный лоток 100х300 DKC LL1030 L3000</t>
  </si>
  <si>
    <t>Лестничный лоток 100х300, DKC, LL1030, L3000</t>
  </si>
  <si>
    <t>LA1030</t>
  </si>
  <si>
    <t>Лестничный лоток 100х300 DKC LA1030 L6000</t>
  </si>
  <si>
    <t>Лестничный лоток 100х300, DKC, LA1030, L6000</t>
  </si>
  <si>
    <t>LL1010</t>
  </si>
  <si>
    <t>Лестничный лоток 100х100 DKC LL1010 L3000</t>
  </si>
  <si>
    <t>Лестничный лоток 100х100, DKC, LL1010, L3000</t>
  </si>
  <si>
    <t>IP видеокамера, Hikvision, DS-2CD2123G2-IU(D), Купольная, CMOS- матрица 1/2.8" progressive, ИК до 30м, AcuSense 2 mp, 0.005 Lux F1.6, Фиксированный f2.8мм, Аудио 1Микрофон, 1MicroSD до 512Gb, WDR, IP67, PoE, 12VDC</t>
  </si>
  <si>
    <t>IP видеокамера, Hikvision, DS-2CD3121G0-I, Купольная, CMOS- матрица 1/2.7" progressive, ИК до 40м, 2 mp, 0.005 Lux F1.6, Фиксированный f2.8мм, Аудио 1Микрофон, 1MicroSD до 256Gb, WDR, PoE, 12VDC</t>
  </si>
  <si>
    <t>IP видеокамера, Hikvision, DS-2CD2143G2-IU, Купольная, CMOS- матрица 1/3" progressive, ИК до 30м, AcuSense 4 mp, 0.005 Lux F1.6, Фиксированный f2.8мм, Аудио 1Микрофон, 1MicroSD до 512Gb, WDR, IP67, PoE, 12VDC</t>
  </si>
  <si>
    <t>IP видеокамера, Hikvision, DS-2CD1743G0-IZ-SA, Купольная, CMOS- матрица 1/3" progressive, EXIR 2.0 ИК до 30м, 4 mp, 0.005 Lux F1.6, Варифокальный моторизованный объектив f28–12 мм, Аудио 1Микрофон, 1MicroSD до 256Gb, Audio: 1 input/1 output Alarm, WDR, PoE, 12VDC</t>
  </si>
  <si>
    <t>IP видеокамера, Hikvision, DS-2CD3143G2-IU, Купольная, CMOS- матрица 1/2.9" progressive, ИК до 40м, 4 mp, 0.005 Lux F1.6, Фиксированный f2.8мм, Аудио 1Микрофон, 1MicroSD до 512Gb, Audio: 1 input/1 output Alarm, WDR, PoE, 12VDC</t>
  </si>
  <si>
    <t>DS-2CD1343G2-LIUF</t>
  </si>
  <si>
    <t>IP видеокамера Hikvision DS-2CD1343G2-LIUF</t>
  </si>
  <si>
    <t>IP видеокамера, Hikvision, DS-2CD2023G2-IU(D), Цилиндрическая, CMOS- матрица 1/2.8" progressive, ИК до 40м, AcuSense 2 mp, 0.005 Lux F1.6, Фиксированный f2.8мм, Аудио 1Микрофон, 1MicroSD до 512Gb, WDR, IP67, PoE, 12VDC</t>
  </si>
  <si>
    <t>IP видеокамера, Hikvision, DS-2CD3021G0-I, Цилиндрическая, CMOS- матрица 1/2.7" progressive, ИК до 40м, 2 mp, 0.005 Lux F1.6, Фиксированный f2.8мм, Аудио 1Микрофон, 1MicroSD до 256Gb, WDR, PoE, 12VDC</t>
  </si>
  <si>
    <t>IP видеокамера, Hikvision, DS-2CD1043G2-LIUF, Цилиндрическая, CMOS- матрица 1/3" progressive Smart, ИК/Белая до 30м, 4 mp, 0.005 Lux F1.6, Фиксированный f2.8мм, Аудио 1Микрофон, 1MicroSD до 512Gb, WDR, IP67, PoE, 12VDC</t>
  </si>
  <si>
    <t>IP видеокамера, Hikvision, DS-2CD1143G2-LIUF, Купольная, CMOS- матрица 1/3" progressive Smart, ИК/Белая до 30м, 4 mp, 0.005 Lux F1.6, Фиксированный f2.8мм, Аудио 1Микрофон, 1MicroSD до 512Gb, WDR, IP67, PoE 12VDC</t>
  </si>
  <si>
    <t>IP видеокамера, Hikvision, DS-2CD2043G2-IU, Цилиндрическая, CMOS- матрица 1/3" progressive, ИК до 40м, AcuSense 4 mp, 0.005 Lux F1.6, Фиксированный f2.8мм, Аудио 1Микрофон, 1MicroSD до 512Gb, WDR, IP67, PoE, 12VDC</t>
  </si>
  <si>
    <t>IP видеокамера, Hikvision, DS-2CD1643G0-IZ-SA, Цилиндрическая, CMOS- матрица 1/3" progressive, EXIR 2.0 ИК до 50м, 4 mp, 0.005 Lux F1.6, Варифокальный моторизованный объектив f28–12 мм, Аудио 1Микрофон, 1MicroSD до 256Gb, Audio: 1 input/1 output Alarm, WDR, PoE, 12VDC</t>
  </si>
  <si>
    <t>DS-2SE4C225MWG-E(12F0)</t>
  </si>
  <si>
    <t>Поворотная видеокамера Hikvision DS-2SE4C225MWG-E(12F0)</t>
  </si>
  <si>
    <t>DS-7104NI-Q1(D)</t>
  </si>
  <si>
    <t>Сетевой видеорегистратор Hikvision DS-7104NI-Q1(D)</t>
  </si>
  <si>
    <t>Сетевой видеорегистратор, Hikvision, DS-7104NI-Q1(D), 4 канала Mini NVR, H.265+/H.265/H.264+/H.264, Разрешение записи: Full HD, D1, CIF, 40 Мбит/с, 1 SATA HDD 6 ТБ,</t>
  </si>
  <si>
    <t>DS-7104NI-Q1/M(D)</t>
  </si>
  <si>
    <t>Сетевой видеорегистратор Hikvision DS-7104NI-Q1/M(D)</t>
  </si>
  <si>
    <t>Сетевой видеорегистратор, Hikvision, DS-7104NI-Q1/M(D), 4 канала, H.265+/H.265/H.264+/H.264, Разрешение записи: Full HD, D1, CIF, 40 Мбит/с, 1 SATA HDD 6 ТБ,</t>
  </si>
  <si>
    <t>DS-7604NXI-K1(B)</t>
  </si>
  <si>
    <t>Сетевой видеорегистратор Hikvision DS-7604NXI-K1(B)</t>
  </si>
  <si>
    <t>Сетевой видеорегистратор, Hikvision, DS-7604NXI-K1(B), 4 канала, H.265+/H.265/H.264+/H.264, Разрешение записи: 4K, Full HD, D1, CIF, 40 Мбит/с, Интеллектуальная аналитика, Обнаружение движения 2.0, 1 SATA HDD 10Тб,</t>
  </si>
  <si>
    <t>DS-7604NXI-K1(D)</t>
  </si>
  <si>
    <t>DS-7608NXI-I2/S</t>
  </si>
  <si>
    <t>Сетевой видеорегистратор Hikvision DS-7608NXI-I2/S</t>
  </si>
  <si>
    <t>Сетевой видеорегистратор, Hikvision, DS-7608NXI-I2/S, 8 каналов, H.265+/H.265, H.264+/H.264</t>
  </si>
  <si>
    <t>DS-7608NXI-K1(B)</t>
  </si>
  <si>
    <t>Сетевой видеорегистратор Hikvision DS-7608NXI-K1(B)</t>
  </si>
  <si>
    <t>Сетевой видеорегистратор, Hikvision, DS-7608NXI-K1(B), 8 каналов, H.265+/H.265/H.264+/H.264, Разрешение записи: 4K, Full HD, D1, CIF, 80 Мбит/с, Интеллектуальная аналитика, Обнаружение движения 2.0, 1 SATA HDD 10 ТБ,</t>
  </si>
  <si>
    <t>DS-7108NI-Q1(D)</t>
  </si>
  <si>
    <t>Сетевой видеорегистратор Hikvision DS-7108NI-Q1(D)</t>
  </si>
  <si>
    <t>Домофонная система, Hikvision, DS-KIS605-P(C), IP внутренняя панель, 7-дюймовый сенсорный экран, Linux, 2 mp HD камера, ИК-подсветка до 3 м, встроеный микрофон и динамик, шумоподавление, от -10 °C до 50 °C, Wi-Fi 2.4 GHz, 12V DC, PoE</t>
  </si>
  <si>
    <t>Домофонная система, Hikvision, DS-KIS606-P, IP внутренняя панель, 4,3-дюймовый сенсорный экран, Linux, 2 mp HD камера, ИК-подсветка до 3 м, встроеный микрофон и динамик, шумоподавление, от -10 °C до 50 °C, Wi-Fi 2.4 GHz, 12V DC, PoE</t>
  </si>
  <si>
    <t>DS-KIS212</t>
  </si>
  <si>
    <t>Домофонная система Hikvision DS-KIS212</t>
  </si>
  <si>
    <t>Домофонная система, Hikvision, DS-KIS212, Комплект видеодомофонии ,1mp HD камера, ИК до 3 м, встроеный микрофон и динамик, вызывная:от-30 °C до 60 °C, Монитор: от -10 °C до 55 °C, IP65, 12V DC</t>
  </si>
  <si>
    <t>DS-KD9403-E6</t>
  </si>
  <si>
    <t>Вызывная панель Hikvision DS-KD9403-E6</t>
  </si>
  <si>
    <t>DS-KH9510-WTE1(B) (Black)</t>
  </si>
  <si>
    <t>Монитор домофона Hikvision DS-KH9510-WTE1(B) (Black)</t>
  </si>
  <si>
    <t>DS-KH9310-WTE1(B)</t>
  </si>
  <si>
    <t>Монитор домофона Hikvision DS-KH9310-WTE1(B)</t>
  </si>
  <si>
    <t>DS-KH8520-WTE1 (Black)</t>
  </si>
  <si>
    <t>Монитор домофона Hikvision DS-KH8520-WTE1 (Black)</t>
  </si>
  <si>
    <t>Монитор домофонаб, Hikvision, DS-KH8520-WTE1 (Black), 10,1-дюймовый сенсорный TFT-экран, Wi-Fi 802.11b/g/n, встроеный микрофон и динамик, шумоподавление, от -10 °C до 50 °C, 12V DC, PoE</t>
  </si>
  <si>
    <t>DS-K2210</t>
  </si>
  <si>
    <t>Контроллер доступа Hikvision DS-K2210</t>
  </si>
  <si>
    <t>DS-K2804</t>
  </si>
  <si>
    <t>Контроллер доступа Hikvision DS-K2804</t>
  </si>
  <si>
    <t xml:space="preserve"> DS-K2811</t>
  </si>
  <si>
    <t>Контроллер доступа Hikvision DS-K2811</t>
  </si>
  <si>
    <t xml:space="preserve"> DS-K2812</t>
  </si>
  <si>
    <t>Контроллер доступа Hikvision DS-K2812</t>
  </si>
  <si>
    <t xml:space="preserve"> DS-K2814</t>
  </si>
  <si>
    <t>Контроллер доступа Hikvision DS-K2814</t>
  </si>
  <si>
    <t>DS-K2801</t>
  </si>
  <si>
    <t>Контроллер доступа Hikvision DS-K2801</t>
  </si>
  <si>
    <t>DS-K2802</t>
  </si>
  <si>
    <t>Контроллер доступа Hikvision DS-K2802</t>
  </si>
  <si>
    <t>Контроллер доступа, Hikvision, DS-K2802, Сетевой Интерфейс TCP/IP, Кнопка Выхода: 2</t>
  </si>
  <si>
    <t>DS-K2601T</t>
  </si>
  <si>
    <t>Контроллер доступа Hikvision DS-K2601T</t>
  </si>
  <si>
    <t>Контроллер доступа, Hikvision, DS-K2601T, 240V, Управление 1 замком</t>
  </si>
  <si>
    <t>DS-K2602T</t>
  </si>
  <si>
    <t>Контроллер доступа Hikvision DS-K2602T</t>
  </si>
  <si>
    <t>Контроллер доступа, Hikvision, DS-K2602T, Сетевой Интерфейс TCP/IP, Кнопка Выхода: 2</t>
  </si>
  <si>
    <t>DS-K2604T</t>
  </si>
  <si>
    <t>Контроллер доступа Hikvision DS-K2604T</t>
  </si>
  <si>
    <t>Контроллер доступа, Hikvision, DS-K2604T, Сетевой Интерфейс TCP/IP, Кнопка Выхода: 2</t>
  </si>
  <si>
    <t>DS-K2M062</t>
  </si>
  <si>
    <t>Контроллер Hikvision DS-K2M062 (12В)</t>
  </si>
  <si>
    <t>DS-K3M210-B220X</t>
  </si>
  <si>
    <t>Контроллер Hikvision DS-K3M210-B220X (12В)</t>
  </si>
  <si>
    <t>Контроллер Hikvision DS-K3M210-B220X (12В) Контрольная плата для скоростных ворот и турникетов Linux протоколы связи: ISAPI ISUP5.0 от -40 °C до 70 °C</t>
  </si>
  <si>
    <t>Виброплатформа, Kitfort, КТ-2971, Мощность в режиме «Платформа» 180 Вт, Мощность в режиме «Ролики» 150 Вт, Количество автоматических программ 9. Количество скоростей 99, Таймер от 1 до 15 мин с шагом 1 мин , Цвет серый</t>
  </si>
  <si>
    <t>Гайковерт Milwaukee M18 FIW2F12-502X FUEL (Li-Ion 5 Ач)</t>
  </si>
  <si>
    <t>Гайковерт, Milwaukee, M18 FIW2F12-502X FUEL(4933478444), 18 В, Li-Ion 5 Ач, бесщеточный гайковерт. 339 Нм. ?? квадрат. 2 x M18 B5 аккумуляторные наборы. M12-18 FC зарядное устройство. динакейс</t>
  </si>
  <si>
    <t>Гайковерт Milwaukee M18 FMTIW2F12-502X FUEL</t>
  </si>
  <si>
    <t>Гайковерт, Milwaukee, M18 FMTIW2F12-502X FUEL(4933478450), 18 В бесщеточный гайковерт, SQ 1/2" (кольцо). 1/2/3 скорость 475/610/745/47 Нм. 2 Li-Ion аккумулятора 5 Ач. турбо з/у M12-18 FC. вес 1.9. кейс</t>
  </si>
  <si>
    <t>Гайковерт Milwaukee M18 ONEFHIWF12-502X ONE-KEY FUEL 1/2"</t>
  </si>
  <si>
    <t>Гайковерт, Milwaukee, M18 ONEFHIWF12-502X ONE-KEY FUEL 1/2" (4933459727) ,18 В, Бесщеточный двигатель ONE-KEY. SQ 1/2"(кольцо). 130/400/1356/1356 Нм (автостоп). крутящий момент на срыв 1898 Нм. 1/2/3/4 скорость. 2 аккумулятора 5 Ач. турбо з/у M12-18 FC. вес 3,3. HD кейс</t>
  </si>
  <si>
    <t>Гайковерт Milwaukee M18 ONEFHIWP12-502X ONE-KEY FUEL 1/2"</t>
  </si>
  <si>
    <t>Гайковерт, Milwaukee, M18 ONEFHIWP12-502X ONE-KEY FUEL 1/2"(4933459725),18 В, Бесщеточный гайковерт. ONE-KEY. SQ 1/2"(пин). 190/400/1017/1017Нм (автостоп). крутящий момент на срыв 1491Нм. 1/2/3/4 скорость. 2 аккумулятора. турбо з/у M12-18 FC. вес 3,2. HD кейс</t>
  </si>
  <si>
    <t>Фильтрующие насосы, картриджи и аксессуары к ним</t>
  </si>
  <si>
    <t>Фильтр-насос для бассейна Intex 26604</t>
  </si>
  <si>
    <t>Фильтрующий насос Krystal Clear для бассейнов, INTEX, 26604, Пластик, 2006 л/час., Серый, Цветная коробка</t>
  </si>
  <si>
    <t>Фильтр-насос для бассейна Intex 26634</t>
  </si>
  <si>
    <t>Фильтрующий насос Krystal Clear для бассейнов, INTEX, 26634, Пластик, 9463 л/час., Серый, Цветная коробка</t>
  </si>
  <si>
    <t>Подсветка для бассейна Bestway 58849</t>
  </si>
  <si>
    <t>LED-подсветка с фонтаном плавающая для бассейна FloatBright, Bestway, 58849, Пластик, 7 цветов подсветки, На солнечных батареях, Для каркасных бассейнов, Белый</t>
  </si>
  <si>
    <t>Разбрызгиватель для бассейна Intex 28090</t>
  </si>
  <si>
    <t>Водопад-разбрызгиватель с LED-подсветкой, INTEX, 28090, Пластик, 3 цвета подсветки, Встроенный гидроэлектрический генератор (не требует питания), Для каркасных бассейнов, Белый, Сумка</t>
  </si>
  <si>
    <t>Тент для бассейна Intex 28037</t>
  </si>
  <si>
    <t>Тент для каркасных бассейнов размером 400 х 200 см, INTEX, 28037, Винил PVC, Тёмно-синий, Цветная коробка</t>
  </si>
  <si>
    <t>Тент для бассейна Intex 28028</t>
  </si>
  <si>
    <t>Тент солнечный для бассейнов размером до 400 x 200 см, INTEX, 28028, PE, Синий, Цветная коробка</t>
  </si>
  <si>
    <t>Надувные игрушки для плавания/катания верхом (райдеры)</t>
  </si>
  <si>
    <t>57528NP</t>
  </si>
  <si>
    <t>Надувная игрушка Intex 57528NP в форме Лобстера для плавания</t>
  </si>
  <si>
    <t>Надувная игрушка для катания верхом Лобстер (Giant Lobster) 213 х 137 см, INTEX, 57528NP, Винил, 6+, Красный, Цветная коробка</t>
  </si>
  <si>
    <t>Спальный мешок Bestway 68099</t>
  </si>
  <si>
    <t>Спальный мешок Pavillo Evade 15 180 х 75 см, BESTWAY, 68099, Полиэстер 170T, Форма - конверт, Температура комфорта 7-11°С, Наполнитель 170 г/м2 холофайбер, Вес - 0.7кг., Синий/зеленый в ассортименте, Сумка для переноски</t>
  </si>
  <si>
    <t>Спальный мешок Bestway 68102</t>
  </si>
  <si>
    <t>Спальный мешок Pavillo Hiberhide 10 220 х 75 см, BESTWAY, 68102, Полиэстер 170T, Форма - мумия, Температура комфорта 6-10°С, Наполнитель 170 г/м2 холофайбер, Вес - 0.8кг., Зелёный/серый в ассортименте, Сумка для переноски</t>
  </si>
  <si>
    <t>available="yes"</t>
  </si>
  <si>
    <t>Кулер для процессора,Bequiet!, Shadow Rock LP, BK002, Intel: 1700/1200/1150/1151/1155/2011, AMD: AM5/AM4, TDP 130W, 120мм, 1500 об.мин, 51.4/87.0 CFM, 25.5 dB(A), 4-pin PWM, 134x122x75,4мм, Серебристый</t>
  </si>
  <si>
    <t>Кулер для процессора,Bequiet!, Shadow Rock TF2, BK003, Intel: 775/115x/1200/1366/2011(-3) Square ILM/2066, AMD: AM2(+)/AM3(+)/AM4/FM1/FM2(+), TDP 160W, 135мм, 1400 об.мин, 86.3/146.6 CFM, 24.4 dB(A), 4-pin PWM, 137x165x112мм, Серебристый</t>
  </si>
  <si>
    <t>Угол внешний Legrand DLP-S 40x16мм</t>
  </si>
  <si>
    <t>Угол внешний, Legrand, 638151, для кабель-каналов DLP-S 40x16мм, Белый</t>
  </si>
  <si>
    <t>IP видеокамера, Hikvision, DS-2CD2723G2-IZS(D), Купольная, CMOS- матрица 1/2.8" progressive, ИК до 40м, AcuSense 2 mp, 0.005 Lux F1.6, Варифокальный моторизованный объектив f28–12 мм, 1MicroSD до 256Gb, Audio: 1 input/1 output Alarm, WDR, PoE, 12VDC</t>
  </si>
  <si>
    <t>DS-2CD2323G2-IU(D)</t>
  </si>
  <si>
    <t>IP видеокамера Hikvision DS-2CD2323G2-IU(D)</t>
  </si>
  <si>
    <t>DS-2CD2423G2-I</t>
  </si>
  <si>
    <t>IP видеокамера Hikvision DS-2CD2423G2-I</t>
  </si>
  <si>
    <t>DH-IPC-HDW2449T-S-PRO</t>
  </si>
  <si>
    <t>IP видеокамера Dahua DH-IPC-HDW2449T-S-PRO</t>
  </si>
  <si>
    <t>IP видеокамера, Dahua, DH-IPC-HDW2449T-S-PRO, 4MP, 1,8" CMOS, H.264+/H.265+, WizSense</t>
  </si>
  <si>
    <t>DS-2CD2143G2-LIS2U (2,8 мм)</t>
  </si>
  <si>
    <t>IP видеокамера Hikvision DS-2CD2143G2-LIS2U (2,8 мм)</t>
  </si>
  <si>
    <t>IP видеокамера, Hikvision, DS-2CD2143G2-LIS2U (2,8 мм), 4МП,1/2,9 дюймовая CMOS</t>
  </si>
  <si>
    <t>DS-2CD1147G2H-LIUF</t>
  </si>
  <si>
    <t>IP видеокамера Hikvision DS-2CD1147G2H-LIUF</t>
  </si>
  <si>
    <t>DS-2CD1347G2H-LIUF</t>
  </si>
  <si>
    <t>IP видеокамера Hikvision DS-2CD1347G2H-LIUF</t>
  </si>
  <si>
    <t>DS-2CD1743G2-LIZU</t>
  </si>
  <si>
    <t>IP видеокамера Hikvision DS-2CD1743G2-LIZU</t>
  </si>
  <si>
    <t>DS-2CD1743G2-LIZSU</t>
  </si>
  <si>
    <t>IP видеокамера Hikvision DS-2CD1743G2-LIZSU</t>
  </si>
  <si>
    <t>DS-2CD2343G2-IU</t>
  </si>
  <si>
    <t>IP видеокамера Hikvision DS-2CD2343G2-IU</t>
  </si>
  <si>
    <t>DS-2CD2345G0P-I</t>
  </si>
  <si>
    <t>IP видеокамера Hikvision DS-2CD2345G0P-I</t>
  </si>
  <si>
    <t>DS-2CD2346G2P-ISU/SL(C)</t>
  </si>
  <si>
    <t>IP видеокамера Hikvision DS-2CD2346G2P-ISU/SL(C)</t>
  </si>
  <si>
    <t>DS-2CD2347G2P-LSU/SL(C)</t>
  </si>
  <si>
    <t>IP видеокамера Hikvision DS-2CD2347G2P-LSU/SL(C)</t>
  </si>
  <si>
    <t>DS-2CD2347G2H-LIU</t>
  </si>
  <si>
    <t>IP видеокамера Hikvision DS-2CD2347G2H-LIU</t>
  </si>
  <si>
    <t>DS-2CD2443G2-I</t>
  </si>
  <si>
    <t>IP видеокамера Hikvision DS-2CD2443G2-I</t>
  </si>
  <si>
    <t>DS-2CD2347G2P</t>
  </si>
  <si>
    <t>IP видеокамера Hikvision DS-2CD2347G2P</t>
  </si>
  <si>
    <t>DS-2CD1047G2H-LIUF</t>
  </si>
  <si>
    <t>IP видеокамера Hikvision DS-2CD1047G2H-LIUF</t>
  </si>
  <si>
    <t>DS-2CD2T46G2P-ISU/SL(C)</t>
  </si>
  <si>
    <t>IP видеокамера Hikvision DS-2CD2T46G2P-ISU/SL(C)</t>
  </si>
  <si>
    <t>DS-2CD2T47G2P-LSU/SL(C)</t>
  </si>
  <si>
    <t>IP видеокамера Hikvision DS-2CD2T47G2P-LSU/SL(C)</t>
  </si>
  <si>
    <t>IP видеокамера Hikvision DS-2CD3641G2-IZS-AF(2.7-13.5mm)</t>
  </si>
  <si>
    <t>IP видеокамера, Hikvision, DS-2CD3641G2-IZS-AF(2.7-13.5mm), 4 Мп уличная циллиндрическая IP-камера с EXIR-подсветкой до 40 м</t>
  </si>
  <si>
    <t>IP видеокамера Hikvision DS-2CD3646G2-IZS(2.7-13.5mm)(H)</t>
  </si>
  <si>
    <t>IP видеокамера, Hikvision, DS-2CD3646G2-IZS(2.7-13.5mm)(H), 4 Мп уличная циллиндрическая IP-камера с EXIR-подсветкой до 40 м</t>
  </si>
  <si>
    <t>DS-2CD2043G2-LI2U</t>
  </si>
  <si>
    <t>IP видеокамера Hikvision DS-2CD2043G2-LI2U</t>
  </si>
  <si>
    <t>DS-2CD2046G2-IU(C) (2.8mm)</t>
  </si>
  <si>
    <t>IP видеокамера Hikvision DS-2CD2046G2-IU(C) (2.8mm)</t>
  </si>
  <si>
    <t>IP видеокамера, Hikvision, DS-2CD2046G2-IU(C), Цилиндрическая, 1/3" прогрессивная CMOS AcuSense, DarkFighter, ИК 40 м 4 mp, 0,003 lux F1.4, Встроенный микрофон, microSD 256Gb, WDR, PoE, 12VDC</t>
  </si>
  <si>
    <t>DS-2CD2047G2H-LIU</t>
  </si>
  <si>
    <t>IP видеокамера Hikvision DS-2CD2047G2H-LIU</t>
  </si>
  <si>
    <t>DS-2SE4C425MWG-E(14F0)</t>
  </si>
  <si>
    <t>IP видеокамера Hikvision DS-2SE4C425MWG-E(14F0)</t>
  </si>
  <si>
    <t>Видеорегистратор Hikvision DS-7604NXI-K1(D)</t>
  </si>
  <si>
    <t>DS-2CD2423G2-IW</t>
  </si>
  <si>
    <t>IP видеокамера Hikvision DS-2CD2423G2-IW</t>
  </si>
  <si>
    <t>Домофонная система, Hikvision, DS-KIS303-P, Комплект гибридной внутренней связи с 1 внутренней станцией и 1 четырехпроводной аналоговой дверной станцией, Linux, 2 mp HD камера, ИК-подсветка до 3 м, встроеный микрофон и динамик, шумоподавление, от -10 °C до 50 °C, IP65, 12V DC, PoE</t>
  </si>
  <si>
    <t>DS-KM9503</t>
  </si>
  <si>
    <t>Мастер-станция Hikvision DS-KM9503</t>
  </si>
  <si>
    <t>DS-K1102AEM</t>
  </si>
  <si>
    <t>Считыватель Hikvision DS-K1102AEM</t>
  </si>
  <si>
    <t>Считыватель Hikvision DS-K1102AEM чтение карт EM (частота: 125 кГц) 1Wiegand W26/W34 / 1RS485 / 1Тампер датчик вскрытия и демонтажа от -20 °C до 65 °C 12 VDC</t>
  </si>
  <si>
    <t>DS-K1102AMK</t>
  </si>
  <si>
    <t>Считыватель Hikvision DS-K1102AMK</t>
  </si>
  <si>
    <t>DS-K1104MK</t>
  </si>
  <si>
    <t>Считыватель Hikvision DS-K1104MK</t>
  </si>
  <si>
    <t>DS-K1107AE</t>
  </si>
  <si>
    <t>Считыватель Hikvision DS-K1107AE</t>
  </si>
  <si>
    <t>DS-K1107AM</t>
  </si>
  <si>
    <t>Считыватель Hikvision DS-K1107AM</t>
  </si>
  <si>
    <t>Считыватель, Hikvision, DS-K1107AM, частота чтения карт 13,56 МГц/125 кГц, 5В 0.5A DC</t>
  </si>
  <si>
    <t>DS-K1107AMK</t>
  </si>
  <si>
    <t>Считыватель Hikvision DS-K1107AMK</t>
  </si>
  <si>
    <t>DS-K1108AM</t>
  </si>
  <si>
    <t>Считыватель Hikvision DS-K1108AM</t>
  </si>
  <si>
    <t>DS-K1108AMK</t>
  </si>
  <si>
    <t>Считыватель Hikvision DS-K1108AMK</t>
  </si>
  <si>
    <t>DS-K1801M</t>
  </si>
  <si>
    <t>Считыватель Hikvision DS-K1801M</t>
  </si>
  <si>
    <t>DS-K1801MK</t>
  </si>
  <si>
    <t>Считыватель Hikvision DS-K1801MK</t>
  </si>
  <si>
    <t>Фотобумага, Canon, ZINK PAPER ZP-2030 20 SHEETS EXP HB, для Canon Zoemini S2 / Zoemini 2, 3214C002AA</t>
  </si>
  <si>
    <t>Фотобумага, Canon, ZINK PAPER ZP-2030 50 SHEETS EXP HB, для Canon Zoemini S2 / Zoemini 2, 3215C002AA</t>
  </si>
  <si>
    <t>Фотобумага, Canon, ZINK CIRCLE PAPER, 20 SHEETS, для Zoemini S2 / Zoemini 2, 4967C003</t>
  </si>
  <si>
    <t>Картридж сублимационный, Canon, PRINT MEDIA COLOR INK/LABEL SET XS-20L, для Canon SELPHY SQUARE QX10, 4119C002AA</t>
  </si>
  <si>
    <t>Картридж сублимационный, Canon, KC-36IP, для Canon SELPHY CP1500, 7739A001AA, 36 листов, 54х86 мм, для CP1500</t>
  </si>
  <si>
    <t>Картридж сублимационный, Canon, KC-18IL, для Canon SELPHY CP1500, 7740A001AH, 18 листов, 54х86 мм, для CP1500</t>
  </si>
  <si>
    <t>Картридж сублимационный, Canon, KP-36IP, для Canon SELPHY CP1500, 7737A001AA, 36 листов, 100х148 мм, для CP1500</t>
  </si>
  <si>
    <t>Картридж сублимационный, Canon, Postcard Size Color Ink/Paper Set RP-108, 108 листов, 100х148 мм, для Canon SELPHY CP1500, 8568B001AA</t>
  </si>
  <si>
    <t>Крышка Tefal Glass lids 04240726 26см</t>
  </si>
  <si>
    <t>Крышка, Tefal, Glass lids 04240726, 26см, Жаропрочное стекло, Бакелитовая ручка</t>
  </si>
  <si>
    <t>Сэндвичница Tefal SM159830</t>
  </si>
  <si>
    <t>Сэндвичница, Tefal, SM159830, Мощность 700 Вт, Индикатор работы, Термоизолированный корпус</t>
  </si>
  <si>
    <t>КТ-6107</t>
  </si>
  <si>
    <t>Чайник электрический Kitfort КТ-6107</t>
  </si>
  <si>
    <t>Чайник электрический, Kitfort, КТ-6107, Объем 1.7л, Стекло/Нержавеющая сталь, 5 режимов, Кнопочное управление, Температура нагрева 40-90 °С, Мощность 2200 Вт, Стальной</t>
  </si>
  <si>
    <t>КТ-779</t>
  </si>
  <si>
    <t>Капучинатор Kitfort КТ-779</t>
  </si>
  <si>
    <t>Капучинатор, Kitfort, КТ-779, 4 режима, Объем 300 мл, Антипригарное покрытие, Мощность 500 Вт, Длина шнура 0.8м, Черный</t>
  </si>
  <si>
    <t>EZ9R34263</t>
  </si>
  <si>
    <t>Выключатель дифференциального тока SE EASY9 2P 63А 30мА</t>
  </si>
  <si>
    <t>Выключатель дифференциального тока, SE, EZ9R34263, EASY9 2P 63А 30мА</t>
  </si>
  <si>
    <t>CA3KN31BD</t>
  </si>
  <si>
    <t>Реле промежуточное SE CA3KN31BD 3НО+1НЗ 24В</t>
  </si>
  <si>
    <t>Реле промежуточное, SE, CA3KN31BD, 3НО+1НЗ 24В</t>
  </si>
  <si>
    <t>АH3-1 (0-60 sec) AC 220V</t>
  </si>
  <si>
    <t>Реле времени iPower АH3-1 (0-60 sec) AC 220V</t>
  </si>
  <si>
    <t>Реле времени, iPower, АH3-1 (0-60 sec) AC 220V</t>
  </si>
  <si>
    <t>10000022395</t>
  </si>
  <si>
    <t>DS-I414(C) (2.8mm) IP HiWatch Видеокамера кубическая</t>
  </si>
  <si>
    <t>10000020267</t>
  </si>
  <si>
    <t>DS-I403(D) HiWatch Купольная камера</t>
  </si>
  <si>
    <t>DS-I653M(C) (2.8mm) IP Камера, купольная</t>
  </si>
  <si>
    <t xml:space="preserve">1000016166 </t>
  </si>
  <si>
    <t>IPCT4-S2 (2.8mm) HiWatch IP Камера, купольная</t>
  </si>
  <si>
    <t>IPC-T040 (2,8 мм) HiWatch 4МП ИК сетевая видеокамера</t>
  </si>
  <si>
    <t xml:space="preserve">    DS-I403(D) HiWatch Купольная камера</t>
  </si>
  <si>
    <t xml:space="preserve">    DS-I414(C) (2.8mm) IP HiWatch Видеокамера кубическая</t>
  </si>
  <si>
    <t xml:space="preserve">    IPC-T040 (2,8 мм) HiWatch 4МП ИК сетевая видеокамера</t>
  </si>
  <si>
    <t xml:space="preserve">1000016032 </t>
  </si>
  <si>
    <t xml:space="preserve">    IPCT4-S2 (2.8mm) HiWatch IP Камера, купольная</t>
  </si>
  <si>
    <t>stockCount=</t>
  </si>
  <si>
    <t>"</t>
  </si>
  <si>
    <t>для остатков</t>
  </si>
  <si>
    <t>10000019999</t>
  </si>
  <si>
    <t>DS-I400(D) HiWatch Цилиндрическая уличная камера</t>
  </si>
  <si>
    <t>DS-I250L(D) (2.8mm) IP Камера, цилиндрическая</t>
  </si>
  <si>
    <t>DS-I215(D) PTZ IP HiWatch Видеокамера поворотная</t>
  </si>
  <si>
    <t>10000020342</t>
  </si>
  <si>
    <t>DS-N332/2(C) HiWatch Регистратор</t>
  </si>
  <si>
    <t>10000022311</t>
  </si>
  <si>
    <t>DS-T200A(B) HiWatch Цилиндрическая уличная камера</t>
  </si>
  <si>
    <t xml:space="preserve">    DS-I215(D) PTZ IP HiWatch Видеокамера поворотная</t>
  </si>
  <si>
    <t xml:space="preserve">1000016013 </t>
  </si>
  <si>
    <t xml:space="preserve">    DS-I400(D) HiWatch Цилиндрическая уличная камера</t>
  </si>
  <si>
    <t xml:space="preserve">    DS-N332/2(C) HiWatch Регистратор</t>
  </si>
  <si>
    <t xml:space="preserve">    DS-T200A(B) HiWatch Цилиндрическая уличная камера </t>
  </si>
  <si>
    <t>23.8&amp;quot; XG Orion FB40</t>
  </si>
  <si>
    <t>Моноблок 23.8" XG Orion FB40</t>
  </si>
  <si>
    <t>Моноблок 27" XG Excalibur GS70</t>
  </si>
  <si>
    <t>Моноблок, XG, Excalibur GS70, 27", Barebone, Asus H610T2, IPS 1920*1080 Full HD, Веб-камера 5 МП, Bluetooth 5.1, HDMI*1, Type-C*1, Audio Out*1, Mic*1, DP*1, RJ45x1, DC_INx1, 19V6A. Barebone, WIFI 802.11b/g/n/ac/ax, Встроенный микрофон, Регулируемая по высоте ножка, Беспроводной комплект клавиатура+мышь в комплекте, 608*168*475 мм, Черный</t>
  </si>
  <si>
    <t>Моноблок 23.8" XG Crystal Desk GT40</t>
  </si>
  <si>
    <t xml:space="preserve">382BD20.0001 </t>
  </si>
  <si>
    <t>Компьютерный корпус Cougar MX110 RGB без Б/П</t>
  </si>
  <si>
    <t>Компьютерный корпус, Cougar, MX110 RGB, ATX/Micro ATX/Mini ITX, USB 3.0/2*2.0, HD-Audio+Mic, Кулер 4*12см RGB, Высота процессорного кулера до 158 мм, Длина VGA до 305мм, 2*3.5"/2+2*2.5", Толщина 0,6мм, 452x200x360мм, Без Б/П, Черный</t>
  </si>
  <si>
    <t>PS-500FK</t>
  </si>
  <si>
    <t>Блок питания 1STPLAYER PS 500W</t>
  </si>
  <si>
    <t>PS-600FK</t>
  </si>
  <si>
    <t>Блок питания 1STPLAYER PS 600W</t>
  </si>
  <si>
    <t>HA-650AC1-BK</t>
  </si>
  <si>
    <t>Блок питания 1STPLAYER HA 650W BK</t>
  </si>
  <si>
    <t>Блок питания, 1STPLAYER, HA 650W BK, 650W, ATX, 80+, APFC, 20+4pin, 4+4pin, 4*Sata, 2*Molex, 2*PCI-E 6+2-pin, Non-modular, Вентиялтор 14см, 145х150х86мм, Черный</t>
  </si>
  <si>
    <t>HA-650AC1-WH</t>
  </si>
  <si>
    <t>Блок питания 1STPLAYER HA 650W WH</t>
  </si>
  <si>
    <t>Блок питания, 1STPLAYER, HA 650W WH, 650W, ATX, 80+, APFC, 20+4pin, 4+4pin, 4*Sata, 2*Molex, 2*PCI-E 6+2-pin, Non-modular, Вентиялтор 14см, 145х150х86мм, Белый</t>
  </si>
  <si>
    <t>HA-750AC2-BK</t>
  </si>
  <si>
    <t>Блок питания 1STPLAYER HA 750W BK</t>
  </si>
  <si>
    <t>Блок питания, 1STPLAYER, HA 750W BK, 750W, ATX, 80+, APFC, 20+4pin, 2*4+4pin, 4*Sata, 2*Molex, 2*PCI-E 6+2-pin, Non-modular, Вентиялтор 14см, 145х150х86мм, Черный</t>
  </si>
  <si>
    <t>PS130</t>
  </si>
  <si>
    <t>Кулер для процессора 1STPLAYER PS130</t>
  </si>
  <si>
    <t>Кулер для процессора, 1STPLAYER, PS130, INTEL: 115x/1200/1700, AMD: AM4/AM5, TDP 220W, 1*130мм, 500-1600 об/мин, 32.3 дБа, 77.97CFM, 3-pin ARGB/4-pin PWM, 130*90*157мм, Чёрный</t>
  </si>
  <si>
    <t>RZ01-04910100-R3M1</t>
  </si>
  <si>
    <t>Компьютерная мышь Razer Viper V3 HyperSpeed</t>
  </si>
  <si>
    <t>Компьютерная мышь, Razer, Viper V3 HyperSpeed, RZ01-04910100-R3M1, Оптическая 30000dpi (сенсор Focus Pro), 750 IPS, 70G, 58 г, 5 кнопок, Беспроводная, до 80 часов автономной работы, Кабель Speedflex Type-A на Type-C, Прорезиненные противоскользящие накладки на мышь, Чёрная</t>
  </si>
  <si>
    <t>CGR-EPN-ORB</t>
  </si>
  <si>
    <t>Игровое компьютерное кресло Cougar Explore Neo</t>
  </si>
  <si>
    <t>Игровое компьютерное кресло, Cougar, Explore Neo, Искусственная кожа PU AIR, (Ш)57*(Г)51*(В)129,5 (138,5) см, Чёрно-Оранжевый</t>
  </si>
  <si>
    <t>GC/XLMT24LTA/N.N.Y</t>
  </si>
  <si>
    <t>Игровое компьютерное кресло DX Racer Martian GC/XLMT24LTA/N.N.Y</t>
  </si>
  <si>
    <t>Игровое компьютерное кресло, DX Racer, 	GC/XLMT24LTA/N.N.Y, Martian series, Размер XL, Грузоподъемность рек/макс: 125 кг, EPU экокожа, Вид наполнителя: губчатая пена высокой плотности, Металлическая основа кресла, Механизм качания: мультиблок, Ролики - полиуретан, Чёрный</t>
  </si>
  <si>
    <t>GC/LMT24FBE/N</t>
  </si>
  <si>
    <t>Игровое компьютерное кресло DX Racer Martian GC/LMT24FBE/N</t>
  </si>
  <si>
    <t>Игровое компьютерное кресло, DX Racer, GC/LMT24FBE/N, Martian series, Грузоподъемность рек/макс: 125 кг, Ткань, Размер L, Вид наполнителя: губчатая пена высокой плотности, Металлическая основа кресла, Механизм качания: мультиблок, Ролики - полиуретан, Чёрный</t>
  </si>
  <si>
    <t>GD/1200TPMDF/N</t>
  </si>
  <si>
    <t>Компьютерный стол DX Racer Tidal GD/1200TPMDF/N (комплект столешница и основание)</t>
  </si>
  <si>
    <t>Компьютерный стол, DX Racer, GD/1200TPMDF/N, Tidal series, Размер L - Длина 120см, Материал Сталь, Регулировка высоты 67 - 104см, 2 коробки ( в комплекте столешница+металл основание), 120*75*67 (104)см, Чёрный</t>
  </si>
  <si>
    <t>GD/1400TPMDF/N</t>
  </si>
  <si>
    <t>Компьютерный стол DX Racer Tidal GD/1400TPMDF/N (комплект столешница и основание)</t>
  </si>
  <si>
    <t>Компьютерный стол, DX Racer, GD/1400TPMDF/N, Tidal series, Размер XL - длина 140см, Материал Сталь, Регулировка высоты 66,6 - 104см, 2 коробки ( в комплекте столешница+металл основание), 140х75х2,5см, Чёрный</t>
  </si>
  <si>
    <t>GS1563</t>
  </si>
  <si>
    <t>Графический планшет Huion Kamvas 16 Gen 3 (GS1563)</t>
  </si>
  <si>
    <t>Графический планшет, Huion, Kamvas 16 Gen 3 (GS1563), Цифровая ручка:PW517, Технология пера:Пассивный электромагнитный резонанс (перо без батареи), Разрешение пера:5080 LPI, Чувствительность к давлению:8192уровня, Поддержка наклона:±60°, Чувствительная высота:10mm, Report Rate:-, Точность:±0.3mmЦентр ±2mmУгол, Клавиши:10, черный</t>
  </si>
  <si>
    <t>H430P</t>
  </si>
  <si>
    <t>Графический планшет Huion H430P</t>
  </si>
  <si>
    <t>Графический планшет, Huion, H430P, Разрешение 5080 lpi, Чувствительность к нажатию 4096, Интерфейс USB, Рабочая область 121,9*76,2 мм. (4,8"х3"), Чёрный</t>
  </si>
  <si>
    <t>Deco 01 (V3)</t>
  </si>
  <si>
    <t>Графический планшет XP-Pen Deco 01 (V3)</t>
  </si>
  <si>
    <t>Графический планшет, XP-Pen, Deco 01 (V3), Разрешение 5080 lpi, Чувствительность к нажатию 8192, Интерфейс USB, Рабочая область 10"х6,25", Чёрный</t>
  </si>
  <si>
    <t>DS-3E0518P-E</t>
  </si>
  <si>
    <t>Коммутатор Hikvision DS-3E0518P-E</t>
  </si>
  <si>
    <t>DS-3E0518P-E/M</t>
  </si>
  <si>
    <t>Коммутатор Hikvision DS-3E0518P-E/M</t>
  </si>
  <si>
    <t>DS-3E0526P-E</t>
  </si>
  <si>
    <t>Коммутатор Hikvision DS-3E0526P-E</t>
  </si>
  <si>
    <t>DS-3E0526P-E/M</t>
  </si>
  <si>
    <t>Коммутатор Hikvision DS-3E0526P-E/M</t>
  </si>
  <si>
    <t>DS-3E1318P-EI/M</t>
  </si>
  <si>
    <t>Коммутатор Hikvision DS-3E1318P-EI/M</t>
  </si>
  <si>
    <t>DS-3E1326P-EI/M</t>
  </si>
  <si>
    <t>Коммутатор Hikvision DS-3E1326P-EI/M</t>
  </si>
  <si>
    <t>DS-3E1518P-EI/M</t>
  </si>
  <si>
    <t>Коммутатор Hikvision DS-3E1518P-EI/M</t>
  </si>
  <si>
    <t>DS-3E0505P-E</t>
  </si>
  <si>
    <t>Коммутатор Hikvision DS-3E0505P-E</t>
  </si>
  <si>
    <t>DS-3E0505P-E/M</t>
  </si>
  <si>
    <t>Коммутатор Hikvision DS-3E0505P-E/M</t>
  </si>
  <si>
    <t>DS-3E0510P-E/M</t>
  </si>
  <si>
    <t>Коммутатор Hikvision DS-3E0510P-E/M</t>
  </si>
  <si>
    <t>DS-3E1105P-EI/M (V2)</t>
  </si>
  <si>
    <t>Коммутатор Hikvision DS-3E1105P-EI/M (V2)</t>
  </si>
  <si>
    <t>DS-3E1106HP-EI</t>
  </si>
  <si>
    <t>Коммутатор Hikvision DS-3E1106HP-EI</t>
  </si>
  <si>
    <t>DS-3E1106P-EI</t>
  </si>
  <si>
    <t>Коммутатор Hikvision DS-3E1106P-EI</t>
  </si>
  <si>
    <t>DS-3E1106P-EI/M</t>
  </si>
  <si>
    <t>Коммутатор Hikvision DS-3E1106P-EI/M</t>
  </si>
  <si>
    <t>DS-3E1309P-EI (B)</t>
  </si>
  <si>
    <t>Коммутатор Hikvision DS-3E1309P-EI (B)</t>
  </si>
  <si>
    <t>DS-3E1309P-EI/M</t>
  </si>
  <si>
    <t>Коммутатор Hikvision DS-3E1309P-EI/M</t>
  </si>
  <si>
    <t>DS-3E1310P-EI/M</t>
  </si>
  <si>
    <t>Коммутатор Hikvision DS-3E1310P-EI/M</t>
  </si>
  <si>
    <t>DS-3E1506P-EI</t>
  </si>
  <si>
    <t>Коммутатор Hikvision DS-3E1506P-EI</t>
  </si>
  <si>
    <t>DS-3E1506P-EI/M</t>
  </si>
  <si>
    <t>Коммутатор Hikvision DS-3E1506P-EI/M</t>
  </si>
  <si>
    <t>DS-3E1510P-EI</t>
  </si>
  <si>
    <t>Коммутатор Hikvision DS-3E1510P-EI</t>
  </si>
  <si>
    <t>DS-3E1510P-EI/M</t>
  </si>
  <si>
    <t>Коммутатор Hikvision DS-3E1510P-EI/M</t>
  </si>
  <si>
    <t>DS-3WF0EC-5ACT(B)</t>
  </si>
  <si>
    <t>Беспроводная точка доступа Hikvision DS-3WF0EC-5ACT(B)</t>
  </si>
  <si>
    <t>Беспроводная точка доступа, Hikvision, DS-3WF0EC-5ACT(B), Ethernet 3  RJ45 10M/100M 5.0GHz 500м, 867 Мбит/с 802.11/a/n/ac PoE Input/Output, -30 °C to 70 °C, IP55</t>
  </si>
  <si>
    <t>DS-3WF0EC-5ACT</t>
  </si>
  <si>
    <t>Беспроводная точка доступа Hikvision DS-3WF0EC-5ACT</t>
  </si>
  <si>
    <t>Беспроводная точка доступа, Hikvision, DS-3WF0EC-5ACT, Ethernet 3  RJ45 10M/100M 5.0GHz 500м, 867 Мбит/с 802.11/a/n/ac PoE Input/Output, -30 °C to 70 °C, IP55</t>
  </si>
  <si>
    <t>DS-3WF0EC-2NT</t>
  </si>
  <si>
    <t>Беспроводная точка доступа Hikvision DS-3WF0EC-2NT</t>
  </si>
  <si>
    <t>Беспроводная точка доступа, Hikvision, DS-3WF0EC-2NT, Ethernet 2  RJ45 10M/100M 2.4Ghz 300м. 300 Мбит/с 802.11b/g/n Passive PoE, -30 °C to 70 °C, IP55</t>
  </si>
  <si>
    <t>DS-3WF0BC-2NT</t>
  </si>
  <si>
    <t>Беспроводная точка доступа Hikvision DS-3WF0BC-2NT</t>
  </si>
  <si>
    <t>Беспроводная точка доступа, Hikvision, DS-3WF0BC-2NT, Ethernet 2  RJ45 10M/100M 2.4Ghz 200м., 300 Мбит/с 802.11b/g/n Passive PoE, -30 °C to 70 °C, IP55</t>
  </si>
  <si>
    <t>DS-3WF0BC-2NT(B)</t>
  </si>
  <si>
    <t>Беспроводная точка доступа Hikvision DS-3WF0BC-2NT(B)</t>
  </si>
  <si>
    <t>Беспроводная точка доступа, Hikvision, DS-3WF0BC-2NT(B), Ethernet 1  RJ45 10M/100M 2.4Ghz 200м., 300 Мбит/с 802.11b/g/n Passive PoE, -30 °C to 70 °C, IP41</t>
  </si>
  <si>
    <t>GWN7703</t>
  </si>
  <si>
    <t>Коммутатор Grandstream GWN7703</t>
  </si>
  <si>
    <t>Коммутатор, Grandstream, GWN7703, Неуправляемый, 24 порта RJ-45 10/100/1000 Мбит/с, Настольный/в стойку, корпус металлический</t>
  </si>
  <si>
    <t>GWN7832</t>
  </si>
  <si>
    <t>Коммутатор Grandstream GWN7832</t>
  </si>
  <si>
    <t>Коммутатор, Grandstream, GWN7832, Управляемый L3, 12 портов SFP+, дополнительный резервный блок питания (опция), Настольный/в стойку</t>
  </si>
  <si>
    <t>GWN7831</t>
  </si>
  <si>
    <t>Коммутатор Grandstream GWN7831</t>
  </si>
  <si>
    <t>Коммутатор, Grandstream, GWN7831, Управляемый L3, 24 порта SFP, 4 порта SFP+, 4 комбо порта RJ-45/SFP, дополнительный резервный блок питания (опция), Настольный/в стойку</t>
  </si>
  <si>
    <t>GWN7830</t>
  </si>
  <si>
    <t>Коммутатор Grandstream GWN7830</t>
  </si>
  <si>
    <t>Коммутатор, Grandstream, GWN7830, Управляемый L3, 6 портов SFP, 4 порта SFP+, 2 порта RJ-45 10/100/1000 Мбит/с, Настольный/в стойку</t>
  </si>
  <si>
    <t>GWN7816P</t>
  </si>
  <si>
    <t>Коммутатор Grandstream GWN7816P</t>
  </si>
  <si>
    <t>Коммутатор, Grandstream, GWN7816P, Управляемый L3, 48 портов RJ-45 10/100/1000 Мбит/с, 6 портов SFP+, 802.3 af/at, до 60 Вт (1-8 портов), до 30 Вт (9-48 портов), Общая мощность POE: 740 Вт, дополнительный резервный блок питания (опция), Настольный/в стойку</t>
  </si>
  <si>
    <t>GWN7816</t>
  </si>
  <si>
    <t>Коммутатор Grandstream GWN7816</t>
  </si>
  <si>
    <t>Коммутатор, Grandstream, GWN7816, Управляемый L3, 48 портов RJ-45 10/100/1000 Мбит/с, 6 портов SFP+, дополнительный резервный блок питания (опция), Настольный/в стойку</t>
  </si>
  <si>
    <t>GWN7813P</t>
  </si>
  <si>
    <t>Коммутатор Grandstream GWN7813P</t>
  </si>
  <si>
    <t>Коммутатор, Grandstream, GWN7813P, Управляемый L3, 24 порта RJ-45 10/100/1000 Мбит/с, 4 порта SFP+, 802.3af/at/bt, Макс. суммарная мощность PoE 360 Вт, дополнительный резервный блок питания (опция), Настольный/в стойку</t>
  </si>
  <si>
    <t>GWN7813</t>
  </si>
  <si>
    <t>Коммутатор Grandstream GWN7813</t>
  </si>
  <si>
    <t>Коммутатор, Grandstream, GWN7813, Управляемый L3, 24 порта RJ-45 10/100/1000 Мбит/с, 4 порта SFP+, стекируемый, дополнительный резервный блок питания (опция), Настольный/в стойку</t>
  </si>
  <si>
    <t>GWN7812P</t>
  </si>
  <si>
    <t>Коммутатор Grandstream GWN7812P</t>
  </si>
  <si>
    <t>Коммутатор, Grandstream, GWN7812P, Управляемый L3, 16 портов RJ-45 10/100/1000 Мбит/с, 4 порта SFP+, PoE 802.3 af/at, до 30 Вт на порт, бюджет 240 Вт, Настольный/в стойку</t>
  </si>
  <si>
    <t>GWN7811P</t>
  </si>
  <si>
    <t>Коммутатор Grandstream GWN7811P</t>
  </si>
  <si>
    <t>Коммутатор, Grandstream, GWN7811P, Управляемый L3, 8 портов RJ-45 10/100/1000 Мбит/с, 2 порта SFP+, PoE 802.3 af/at, до 30 Вт на порт, бюджет 120 Вт, Настольный/в стойку</t>
  </si>
  <si>
    <t>GWN7811</t>
  </si>
  <si>
    <t>Коммутатор Grandstream GWN7811</t>
  </si>
  <si>
    <t>Коммутатор, Grandstream, GWN7811, Управляемый L3, 8 портов RJ-45 10/100/1000 Мбит/с, 2 порта SFP+, без вентилятора, Настольный/в стойку</t>
  </si>
  <si>
    <t>GWN7806P</t>
  </si>
  <si>
    <t>Коммутатор Grandstream GWN7806P</t>
  </si>
  <si>
    <t>Коммутатор, Grandstream, GWN7806P, Управляемый L2+, 48 портов RJ-45 10/100/1000 Мбит/с, 6 портов SFP+, PoE 802.3 af/at, до 30 Вт на порт, бюджет 400 Вт, стекируемый, Настольный/в стойку</t>
  </si>
  <si>
    <t>GWN7806</t>
  </si>
  <si>
    <t>Коммутатор Grandstream GWN7806</t>
  </si>
  <si>
    <t>Коммутатор, Grandstream, GWN7806, Управляемый L2+, 48 портов RJ-45 10/100/1000 Мбит/с,, 6 портов SFP+, стекируемый, Настольный/в стойку</t>
  </si>
  <si>
    <t>GWN7711P</t>
  </si>
  <si>
    <t>Коммутатор Grandstream GWN7711P</t>
  </si>
  <si>
    <t>Коммутатор, Grandstream, GWN7711P, управляемый L2, 8 портов RJ-45 10/100/1000 Мбит/с,, 4 порта PoE/PoE+ 802.3af/at или Passive PoE +24 В, бюджет PoE 60W, Бесшумный режим: без вентилятора, Настольный/настенный, корпус металлический</t>
  </si>
  <si>
    <t>GWN7711</t>
  </si>
  <si>
    <t>Коммутатор Grandstream GWN7711</t>
  </si>
  <si>
    <t>GWN7706</t>
  </si>
  <si>
    <t>Коммутатор Grandstream GWN7706</t>
  </si>
  <si>
    <t>Коммутатор, Grandstream, GWN7706, Неуправляемый, 48 порта RJ-45 10/100/1000 Мбит/с, 2 порта SFP, Настольный/в стойку, корпус металлический</t>
  </si>
  <si>
    <t>GXP1610P</t>
  </si>
  <si>
    <t>IP телефон Grandstream GXP1610P</t>
  </si>
  <si>
    <t>IP телефон, Grandstream, GXP1610P, 2 учетной записи SIP, 2 линии, 2 порта Ethernet 10/100 PoE, ЖК-дисплей 132x48 (2,95"), без блока питания</t>
  </si>
  <si>
    <t>GWN7702P</t>
  </si>
  <si>
    <t>Коммутатор Grandstream GWN7702P</t>
  </si>
  <si>
    <t>Коммутатор, Grandstream, GWN7702P, Неуправляемый, 16 портов RJ-45 10/100/1000 Мбит/с, 8 портов PoE 802.3 af/at, бюджет РоЕ: 138 Вт, Настольный/в стойку, корпус металлический</t>
  </si>
  <si>
    <t>GWN7702</t>
  </si>
  <si>
    <t>Коммутатор Grandstream GWN7702</t>
  </si>
  <si>
    <t>Коммутатор, Grandstream, GWN7702, Неуправляемый, 16 портов RJ-45 10/100/1000 Мбит/с, Настольный/в стойку, корпус металлический</t>
  </si>
  <si>
    <t>GWN7701M</t>
  </si>
  <si>
    <t>Коммутатор Grandstream GWN7701M</t>
  </si>
  <si>
    <t>Коммутатор, Grandstream, GWN7701M, Неуправляемый мультигигабитный, 8 портов RJ-45 100/1000/2500 Мбит/с, 1 порт SFP+, Настольный/настенный, корпус металлический</t>
  </si>
  <si>
    <t>GWN7700M</t>
  </si>
  <si>
    <t>Коммутатор Grandstream GWN7700M</t>
  </si>
  <si>
    <t>Коммутатор, Grandstream, GWN7700M, Неуправляемый мультигигабитный, 5 портов RJ-45 100/1000/2500 Мбит/с, 1 порт SFP+, Настольный/настенный, металлический корпус</t>
  </si>
  <si>
    <t>GWN7701PA</t>
  </si>
  <si>
    <t>Коммутатор Grandstream GWN7701PA</t>
  </si>
  <si>
    <t>Коммутатор, Grandstream, GWN7701PA, Неуправляемый, 8 портов RJ-45 10/100/1000 Мбит/с, PoE 802.3 af/at До 30 Вт на каждом порте,бюджет мощности: 145 Вт, Настольный/в стойку, корпус металлический</t>
  </si>
  <si>
    <t>GWN7700MP</t>
  </si>
  <si>
    <t>Коммутатор Grandstream GWN7700MP</t>
  </si>
  <si>
    <t>Коммутатор, Grandstream, GWN7700MP, Неуправляемый мультигигабитный, 5 портов RJ-45 100/1000/2500 Мбит/с, 1 порт SFP+, PoE 802.3 af/at, До 30 Вт на каждом порте,бюджет мощности: 60 Вт, Настольный/настенный, металлический корпус</t>
  </si>
  <si>
    <t>WP826</t>
  </si>
  <si>
    <t>IP телефон Grandstream WP826</t>
  </si>
  <si>
    <t>IP телефон, Grandstream, WP826, 3 учетные записи SIP, 3 линии, ЖК-дисплей 240x320 (2,4"), литий-ионный аккумулятор 3000 мАч, блок питания USB-C 5V/1A</t>
  </si>
  <si>
    <t>WP816</t>
  </si>
  <si>
    <t>IP телефон Grandstream WP816</t>
  </si>
  <si>
    <t>IP телефон, Grandstream, WP816, 2 учетные записи SIP, 2 линии, ЖК-дисплей 128x160 (1,77"), литий-ионный аккумулятор 1500 мАч, блок питания USB-C 5V/1A</t>
  </si>
  <si>
    <t>DP755</t>
  </si>
  <si>
    <t>Базовая станция DECT VoIP Grandstream DP755</t>
  </si>
  <si>
    <t>Базовая станция DECT VoIP, Grandstream, DP755, 20 учетных записей SIP, 20 линий, 1 порт Ethernet 10/100 PoE, 5V/1A Micro-USB PSU</t>
  </si>
  <si>
    <t>DP725</t>
  </si>
  <si>
    <t>DECT IP телефон Grandstream DP725</t>
  </si>
  <si>
    <t>DECT IP телефон, Grandstream, DP725, 20 учетных записей SIP, 20 линий, ЖК-дисплей 128x160 (1,8"), литий-ионный аккумулятор 1500 мАч, блок питания USB-C 5V/1A</t>
  </si>
  <si>
    <t>GRP2601W</t>
  </si>
  <si>
    <t>IP телефон Grandstream GRP2601W</t>
  </si>
  <si>
    <t>GHP631W</t>
  </si>
  <si>
    <t>IP телефон Grandstream GHP631W</t>
  </si>
  <si>
    <t>IP телефон, Grandstream, GHP631W, 2 учетные записи SIP, 2 линии, 1 порт Ethernet 10/100 PoE, Wi-Fi, цветной ЖК-дисплей 480x320 (3,5"), блок питания 12В/0,5А, Компактный гостиничный</t>
  </si>
  <si>
    <t>GHP630W</t>
  </si>
  <si>
    <t>IP телефон Grandstream GHP630W</t>
  </si>
  <si>
    <t>IP телефон, Grandstream, GHP630W, 2 учетные записи SIP, 2 линии, 1 порт Ethernet 10/100 PoE, Wi-Fi, цветной ЖК-дисплей 480x320 (3,5"), блок питания 12В/0,5А, Компактный гостиничный</t>
  </si>
  <si>
    <t>GHP631</t>
  </si>
  <si>
    <t>IP телефон Grandstream GHP631</t>
  </si>
  <si>
    <t>IP телефон, Grandstream, GHP631, 2 учетные записи SIP, 2 линии, 1 порт Ethernet 10/100 PoE, , цветной ЖК-дисплей 480x320 (3,5"), без блока питания, Компактный гостиничный</t>
  </si>
  <si>
    <t>GHP630</t>
  </si>
  <si>
    <t>IP телефон Grandstream GHP630</t>
  </si>
  <si>
    <t>IP телефон, Grandstream, GHP630, 2 учетные записи SIP, 2 линии, 1 порт Ethernet 10/100 PoE, цветной ЖК-дисплей 480x320 (3,5"), без блока питания, Компактный гостиничный</t>
  </si>
  <si>
    <t>UCM6304A</t>
  </si>
  <si>
    <t>IP-АТС Grandstream UCM6304A</t>
  </si>
  <si>
    <t>IP-АТС, Grandstream, UCM6304A, 4 RJ11 FXS, 4 RJ11 FXO, 2x GbE PoE LAN/WAN, 1 порт горячего резервирования, 1000 пользователей SIP, 120 одновременных вызовов, UCM RC, блок питания 12 В/2 А</t>
  </si>
  <si>
    <t>HT881</t>
  </si>
  <si>
    <t>Телефонный адаптер Grandstream HT881</t>
  </si>
  <si>
    <t>Телефонный адаптер, Grandstream, HT881, 8 портов FXO RJ11, 1 порт FXS RJ11, 2 порта RJ45 10/100/1000 Мбит/с, 1 порт с поддержкой PoE-PD 802.3af, Трехсторонняя конференц-связь</t>
  </si>
  <si>
    <t>ОКП-0,22-16П-7кН</t>
  </si>
  <si>
    <t>Кабель оптоволоконный ОКП-0,22-16П-7кН</t>
  </si>
  <si>
    <t>Кабель оптоволоконный, СКО, ОКП-0,22-16П-7кН,предназначен для прокладки в грунтах 1-5 групп (в зависимости от конструкции кабеля), в кабельной канализации, туннелях, коллекторах, при наличии особо высоких требований по механической прочности и при особо высоких требованиях по устойчивости к внешним электромагнитным воздействиям. Допускается применение кабеля для подвески на опорах воздушных линий связи, линий электропередач, столбах освещения, между зданиями и сооружениями, внутри зданий.</t>
  </si>
  <si>
    <t>Патч корд Оптоволоконный SC/APC-LC/UPC SM 9/125 Simplex 3.0мм 1 м</t>
  </si>
  <si>
    <t>Патч корд Оптоволоконный,, SC/APC-LC/UPC SM 9/125 Simplex 3.0мм 1 м, LSZH</t>
  </si>
  <si>
    <t>Труба ПВХ гибкая гофр. д.20мм, DKC, 91920Y, лёгкая с протяжкой, 100м, цвет желтый</t>
  </si>
  <si>
    <t>Труба ПВХ гибкая гофр. д.20мм, DKC, 91920G, лёгкая с протяжкой, 100м, цвет зеленый</t>
  </si>
  <si>
    <t>160912A</t>
  </si>
  <si>
    <t>Труба ПНД жёсткая двустенная для кабельной канализации, DKC, 160912A, 125мм, чёрная</t>
  </si>
  <si>
    <t>Муфта труба-коробка DKC 50250 IP67 д.50мм</t>
  </si>
  <si>
    <t>Муфта труба-коробка, DKC, 50250, IP67, М50х1.5, д.50мм</t>
  </si>
  <si>
    <t>Каркас в сборе с рамкой под 4 модуля VIVA DKC 10245 белая</t>
  </si>
  <si>
    <t>Крышка с заземлением на лоток DKC 35524 осн.200 L3000</t>
  </si>
  <si>
    <t>Крышка с заземлением на лоток DKC 35526 осн.400 L3000</t>
  </si>
  <si>
    <t>Перегородка SEP, DKC, 36470, L2000, Н50</t>
  </si>
  <si>
    <t>Перегородка SEP, DKC, 36480, L3000, Н50</t>
  </si>
  <si>
    <t>Перегородка SEP, DKC, 36490, L2000, Н80</t>
  </si>
  <si>
    <t>Перегородка SEP, DKC, 36500, L3000, Н80</t>
  </si>
  <si>
    <t>Перегородка SEP, DKC, 36510, L3000, Н100</t>
  </si>
  <si>
    <t>Крышка на ответвитель DPT T-образный горизонтальный, DKC, 38041K, осн.80, в комплекте с метизами и пластинами PTCE</t>
  </si>
  <si>
    <t>Крышка на ответвитель DPT T-образный горизонтальный, DKC, 38042K, осн.100, в комплекте с метизами и пластинами PTCE</t>
  </si>
  <si>
    <t>Крышка на ответвитель DPT T-образный горизонтальный, DKC, 38043K, осн.150,в комплекте с метизами и пластинами PTCE</t>
  </si>
  <si>
    <t>Крышка на ответвитель DPT T-образный горизонтальный, DKC, 38044K, осн.200, в комплекте с метизами и пластинами PTCE</t>
  </si>
  <si>
    <t>Крышка на ответвитель DPT T-образный горизонтальный, DKC, 38045K, осн.300, в комплекте с метизами и пластинами PTCE</t>
  </si>
  <si>
    <t>Крышка на ответвитель DPT T-образный горизонтальный, DKC, 38046K, осн.400, в комплекте с метизами и пластинами PTCE</t>
  </si>
  <si>
    <t>Крышка на ответвитель DPT T-образный горизонтальный, DKC, 38047K, осн.500, в комплекте с метизами и пластинами PTCE</t>
  </si>
  <si>
    <t>Крышка на ответвитель DPT T-образный горизонтальный, DKC, 38048K, осн.600, в комплекте с метизами и пластинами PTCE</t>
  </si>
  <si>
    <t>Крышка на ответвитель DPX крестообразный, DKC, 38060K, осн.50, в комплекте с метизами и пластинами PTCE</t>
  </si>
  <si>
    <t>Крышка на ответвитель DPX крестообразный, DKC, 38061K, осн.80, в комплекте с метизами и пластинами PTCE</t>
  </si>
  <si>
    <t>Крышка на ответвитель DPX крестообразный, DKC, 38062K, осн.100, в комплекте с метизами и пластинами PTCE</t>
  </si>
  <si>
    <t>Крышка на ответвитель DPX крестообразный, DKC, 38063K, осн.150, в комплекте с метизами и пластинами PTCE</t>
  </si>
  <si>
    <t>Крышка на ответвитель DPX крестообразный, DKC, 38064K, осн.200, в комплекте с метизами и пластинами PTCE</t>
  </si>
  <si>
    <t>Крышка на ответвитель DPX крестообразный, DKC, 38065K, осн.300, в комплекте с метизами и пластинами PTCE</t>
  </si>
  <si>
    <t>Крышка на ответвитель DPX крестообразный, DKC, 38066K, осн.400, в комплекте с метизами и пластинами PTCE</t>
  </si>
  <si>
    <t>Крышка на ответвитель DPX крестообразный, DKC, 38067K, осн.500, в комплекте с метизами и пластинами PTCE</t>
  </si>
  <si>
    <t>Крышка на ответвитель DPX крестообразный, DKC, 38068K, осн.600, в комплекте с метизами и пластинами PTCE</t>
  </si>
  <si>
    <t>С-образный профиль, DKC, BPL4130, L3000, толщ.1,5 мм</t>
  </si>
  <si>
    <t>Соединитель пруток - пруток, DKC, NG3104, D8 мм</t>
  </si>
  <si>
    <t>DS-2CD1127G2H-LIUF</t>
  </si>
  <si>
    <t>IP видеокамера Hikvision DS-2CD1127G2H-LIUF</t>
  </si>
  <si>
    <t>IP видеокамера, Hikvision, DS-2CD1127G2H-LIUF, Купольная, CMOS- матрица 1/2.8" progressive, Smart ИК/Белая до 30м, ColorVu, 2 mp, 0.001 Lux F1.0, Фиксированный f2.8мм, Аудио 1Микрофон 1MicroSD до 512Gb, IK08, WDR, IP67, PoE, 12VDC</t>
  </si>
  <si>
    <t>DS-2CD1327G2H-LIUF</t>
  </si>
  <si>
    <t>IP видеокамера Hikvision DS-2CD1327G2H-LIUF</t>
  </si>
  <si>
    <t>IP видеокамера, Hikvision, DS-2CD1327G2H-LIUF, Купольная, CMOS- матрица 1/2.8" progressive, Smart ИК/Белая до 30м, ColorVu, 2 mp, 0.001 Lux F1.0, Фиксированный f2.8мм, Аудио 1Микрофон 1MicroSD до 512Gb, WDR, IP67, PoE, 12VDC</t>
  </si>
  <si>
    <t>IP видеокамера, Hikvision, DS-2CD2323G2-IU(D), Купольная, CMOS- матрица 1/2.8" progressive, ИК до 30м, AcuSense, 2 mp, 0.005 Lux F1.6, Фиксированный f2.8мм, Аудио 1Микрофон 1MicroSD до 256Gb, WDR, IP67, PoE, 12VDC</t>
  </si>
  <si>
    <t>IP видеокамера, Hikvision, DS-2CD2423G2-I, Кубическая, CMOS- матрица 1/2.8" progressive, ИК до 10м, AcuSense, 2 mp, 0.005 Lux F1.6, Фиксированный f2.8мм, Аудио 1Микрофон 1MicroSD до 512Gb, WDR, PoE, 12VDC</t>
  </si>
  <si>
    <t>DS-2CD2523G2-IS(D)</t>
  </si>
  <si>
    <t>IP видеокамера Hikvision DS-2CD2523G2-IS(D)</t>
  </si>
  <si>
    <t>IP видеокамера, Hikvision, DS-2CD2523G2-IS(D), Мини-купольная, CMOS- матрица 1/2.8" progressive, ИК до 30м, AcuSense, 2 mp, 0.005 Lux F1.6, Фиксированный f2.8мм, Аудио 1Микрофон 1MicroSD до 256Gb, Audio: 1 input/1 output Alarm, IK08, WDR, IP67, PoE, 12VDC</t>
  </si>
  <si>
    <t>IP видеокамера, Hikvision, DS-2CD1343G2-LIUF, Купольная CMOS- матрица 1/3" progressive, Smart ИК/Белая до 30м, 4 mp, 0.005 Lux F1.6, Фиксированный f2.8мм, Аудио 1Микрофон 1MicroSD до 512Gb, WDR, IP67, PoE, 12VDC</t>
  </si>
  <si>
    <t>IP видеокамера, Hikvision, DS-2CD2343G2-IU, Купольная, CMOS- матрица 1/3" progressive, ИК до 30м, AcuSense, 4 mp, 0.005 Lux F1.6, Фиксированный f2.8мм, Аудио 1Микрофон 1MicroSD до 512Gb, WDR, IP67, PoE, 12VDC</t>
  </si>
  <si>
    <t>IP видеокамера, Hikvision, DS-2CD2346G2P-ISU/SL(C), Купольная, CMOS- матрица 2  1/2,5" progressive, ИК до 30м, DarkFighter 4 mp, 0,003 Lux F1.6, Фиксированный f2.8мм, Аудио 1Микрофон, 1MicroSD до 512Gb, Alarm, WDR, IP67, PoE 12VDC</t>
  </si>
  <si>
    <t>IP видеокамера, Hikvision, DS-2CD2347G2P-LSU/SL(C), Купольная, CMOS- матрица 2  1/2,5" progressive, подцветка до 30м, ColorVu 4 mp, 0,0005 Lux F1.0, Фиксированный f2.8мм, Встроенный динамик, Аудио 1Микрофон, 1MicroSD до 512Gb, Alarm, WDR, IP67, PoE 12VDC</t>
  </si>
  <si>
    <t>IP видеокамера, Hikvision, DS-2CD2443G2-I, Кубическая, CMOS- матрица 1/3" progressive, ИК до 10м, AcuSense, 4 mp, 0.008 Lux F2.0, Фиксированный f2.8мм, Аудио 1Микрофон 1MicroSD до 512Gb, WDR, PoE, 12VDC</t>
  </si>
  <si>
    <t>DS-2CD2543G2-IS (2,8 мм)</t>
  </si>
  <si>
    <t>IP видеокамера Hikvision DS-2CD2543G2-IS (2,8 мм)</t>
  </si>
  <si>
    <t>IP видеокамера, Hikvision, DS-2CD2543G2-IS (2,8 мм), 4 МП,</t>
  </si>
  <si>
    <t>DS-2CD2543G2-I</t>
  </si>
  <si>
    <t>IP видеокамера Hikvision DS-2CD2543G2-I</t>
  </si>
  <si>
    <t>IP видеокамера, Hikvision, DS-2CD2543G2-I, Мини-купольная, CMOS- матрица 1/3" progressive, ИК до 30м, AcuSense, 4 mp, 0.005 Lux F1.6, Фиксированный f2.8мм, Аудио 1Микрофон 1MicroSD до 512Gb, IK08, WDR, IP67, PoE, 12VDC</t>
  </si>
  <si>
    <t>DH-IPC-HDW1639T-A-IL</t>
  </si>
  <si>
    <t>IP видеокамера Dahua DH-IPC-HDW1639T-A-IL</t>
  </si>
  <si>
    <t>IP видеокамера, Dahua, DH-IPC-HDW1639T-A-IL, CMOS 1/2,7 дюйма, IR 30 м, 12 VDC</t>
  </si>
  <si>
    <t>DS-2CD1163G2-LIUF</t>
  </si>
  <si>
    <t>IP видеокамера Hikvision DS-2CD1163G2-LIUF</t>
  </si>
  <si>
    <t>DS-2CD1363G2-LIUF</t>
  </si>
  <si>
    <t>IP видеокамера Hikvision DS-2CD1363G2-LIUF</t>
  </si>
  <si>
    <t>DS-2CD2955G0-ISU</t>
  </si>
  <si>
    <t>IP видеокамера Hikvision DS-2CD2955G0-ISU</t>
  </si>
  <si>
    <t>IP видеокамера, Hikvision, DS-2CD2955G0-ISU, Fisheye, CMOS- матрица 1/2.7" progressive, ИК до 8м, 5 mp, 0.017 Lux, F2.25, Фиксированный f1.05мм, 180° fisheye, Аудио 1Микрофон 1MicroSD до 256Gb Audio: 1 input/1 output Alarm, WDR, PoE, 12VDC</t>
  </si>
  <si>
    <t>DH-IPC-HFW1230TC-A</t>
  </si>
  <si>
    <t>IP видеокамера Dahua DH-IPC-HFW1230TC-A</t>
  </si>
  <si>
    <t>IP видеокамера, Dahua, DH-IPC-HFW1230TC-A, CMOS 1/2,8 дюйма, IR 30 м, 12 VDC</t>
  </si>
  <si>
    <t>IP видеокамера, Dahua, DH-IPC-HFW5241E-ASE, цилиндрическая, CMOS-матрица 1/2,8" progressive, ИК-подсветка - до 50 м, Функция день/ночь, 2.0 мега., 0.002 лк/F=1.6, Объектив: f=2.8 мм, WDR, Скор. записи: до 30 к/c (2688x1520), PoE, 12VDC</t>
  </si>
  <si>
    <t>DS-2CD1027G2H-LIUF</t>
  </si>
  <si>
    <t>IP видеокамера Hikvision DS-2CD1027G2H-LIUF</t>
  </si>
  <si>
    <t>IP видеокамера, Hikvision, DS-2CD1027G2H-LIUF, Цилиндрическая, CMOS- матрица 1/2.8" progressive, Smart ИК/Белая до 30м, ColorVu, 2 mp, 0.001 Lux F1.0, Фиксированный f2.8мм, Аудио 1Микрофон 1MicroSD до 512Gb, WDR, IP67, PoE, 12VDC</t>
  </si>
  <si>
    <t>IP видеокамера, Hikvision, DS-2CD1047G2H-LIUF, Цилиндрическая, CMOS- матрица 1/3" progressive, Smart ИК/Белая до 30м, ColorVu, 4 mp, 0.001 Lux F1.0, Фиксированный f2.8мм, Аудио 1Микрофон 1MicroSD до 512Gb, WDR, IP67, PoE, 12VDC</t>
  </si>
  <si>
    <t>IP видеокамера, Hikvision, DS-2CD1T47G2H-LIUF, Цилиндрическая, CMOS- матрица 1/3" progressive, Smart ИК/Белая до 50м, ColorVu, 4 mp, 0.001 Lux F1.0, Фиксированный f2.8мм, Аудио 1Микрофон 1MicroSD до 512Gb, WDR, IP67, PoE, 12VDC</t>
  </si>
  <si>
    <t>Поворотная видеокамера, Hikvision, DS-2SE4C225MWG-E(12F0),</t>
  </si>
  <si>
    <t>DS-2DE4225IW-DE(T5)</t>
  </si>
  <si>
    <t>Поворотная видеокамера Hikvision DS-2DE4225IW-DE(T5)</t>
  </si>
  <si>
    <t>Поворотная видеокамера, Hikvision, DS-2DE4225IW-DE(T5), 2mp,5-кратный оптический зум и 16-кратный цифровой зум, DarkFighter, ИК до 100 м, от -30 °C до 65 °C, PoE</t>
  </si>
  <si>
    <t>Сетевой видеорегистратор, Hikvision, DS-7108NI-Q1(D), 8 каналов, Mini NVR, H.265+/H.265/H.264+/H.264, Разрешение записи: Full HD, D1, CIF, 60 Мбит/с, 1 SATA HDD 6 ТБ,</t>
  </si>
  <si>
    <t>DS-7616NXI-K1(B)</t>
  </si>
  <si>
    <t>Сетевой видеорегистратор Hikvision DS-7616NXI-K1(B)</t>
  </si>
  <si>
    <t>Сетевой видеорегистратор, Hikvision, DS-7616NXI-K1(B), 16 каналов, H.265+/H.265/H.264+/H.264, Разрешение записи: 4K, Full HD, D1, CIF, 160 Мбит/с, Интеллектуальная аналитика, Обнаружение движения 2.0, 1 SATA HDD 10 ТБ,</t>
  </si>
  <si>
    <t>DS-7616NXI-K2(D)</t>
  </si>
  <si>
    <t>Сетевой видеорегистратор Hikvision DS-7616NXI-K2(D)</t>
  </si>
  <si>
    <t>Сетевой видеорегистратор, Hikvision, DS-7616NXI-K2(D), 16 каналов, H.265+/H.265/H.264+/H.264, Разрешение записи: 4K, Full HD, D1, CIF, 160 Мбит/с, Интеллектуальная аналитика, Обнаружение движения 2.0, 2 SATA HDD 10 ТБ,</t>
  </si>
  <si>
    <t>DS-8632NXI-K8</t>
  </si>
  <si>
    <t>Сетевой видеорегистратор Hikvision DS-8632NXI-K8</t>
  </si>
  <si>
    <t>Сетевой видеорегистратор, Hikvision, DS-8632NXI-K8, 32 канала, H.265+/H.265/H.264+/H.264, AcuSense, Разрешение записи: 4K, Full HD, D1, CIF, 256 Мбит/с, Интеллектуальная аналитика, Обнаружение движения 2.0, 1 eSATA, 8 HDD 10 ТБ, 2U</t>
  </si>
  <si>
    <t>DS-9632NI-M8</t>
  </si>
  <si>
    <t>Видеорегистратор Hikvision DS-9632NI-M8</t>
  </si>
  <si>
    <t>Видеорегистратор, Hikvision,DS-9632NI-M8,32 канала, H.265+/H.265/H.264+/H.264, Разрешение записи: 8K, 4K, Full HD, D1, CIF, 320 Мбит/с, RAID 0, 1, 5, 6, 10, 1 eSATA, 8 HDD 16 ТБ, 2U</t>
  </si>
  <si>
    <t>DS-7732NXI-I4/S(E)</t>
  </si>
  <si>
    <t>Сетевой видеорегистратор Hikvision DS-7732NXI-I4/S(E)</t>
  </si>
  <si>
    <t>Сетевой видеорегистратор, Hikvision, DS-7732NXI-I4/S(E), 32 канала, H.265+/H.265/H.264+/H.264, AcuSense, Разрешение записи: 4K, Full HD, D1, CIF, 256 Мбит/с, Интеллектуальная аналитика, Обнаружение движения 2.0, 4 SATA HDD 14 ТБ,</t>
  </si>
  <si>
    <t>DS-7764NI-M4</t>
  </si>
  <si>
    <t>Сетевой видеорегистратор Hikvision DS-7764NI-M4</t>
  </si>
  <si>
    <t>Сетевой видеорегистратор, Hikvision, DS-DS-7764NI-M4, 64-канальный</t>
  </si>
  <si>
    <t>IP видеокамера, Hikvision, DS-2CD2423G2-IW, Кубическая, CMOS- матрица 1/3" progressive, ИК до 10м, AcuSense 2 mp, 0.005 Lux F1.6 ,Фиксированный f2.8мм, Аудио 1Микрофон 1MicroSD до 512Gb, WDR, 12VDC</t>
  </si>
  <si>
    <t>HDCVI видеокамера, Dahua, DH-HAC-PT1509AP-A-LED, поворотная, 5 Мп, подсветка 40 м, 2,8 мм</t>
  </si>
  <si>
    <t>Вызывная панель, Hikvision, DS-KB8113-IME1(B), IP уличная панель, Linux, 2 mp HD камера, встроеный микрофон и динамик, шумоподавление, от-30 °C до 50 °C, PoE, IP65, IK09</t>
  </si>
  <si>
    <t>DS-KV6113-WPE1(C)</t>
  </si>
  <si>
    <t>Вызывная панель Hikvision DS-KV6113-WPE1(C)</t>
  </si>
  <si>
    <t>Вызывная панель, Hikvision, DS-KV6113-WPE1(C), IP уличная панель, Linux, 2 mp HD камера, ИК до 3 м, 10.000 карт 2000 пользователей, от -40 °C до 55 °C, IP65</t>
  </si>
  <si>
    <t>Вызывная панель, Hikvision, DS-KD9633-E6, 10.1 дюйм, Android, 2MP, IP65</t>
  </si>
  <si>
    <t>Вызывная панель, Hikvision, DS-KD9633-WBE6, 10.1-дюймовый сенсорный ЖК-экран, Android, 2 mp HD камера, ИК до 3 м, 10000 лиц 100.000 карт 20000 пользователейсчитыватель карт, от -30 °C до 60 °C, Wi-Fi, Bluetooth, WDR/120 дБ, IP65 IK07</t>
  </si>
  <si>
    <t>DS-KD9203-E6</t>
  </si>
  <si>
    <t>Многоабонентская вызывная IP панель Hikvision DS-KD9203-E6</t>
  </si>
  <si>
    <t>Многоабонентская вызывная IP панель, Hikvision, DS-KD9203-E6, Дверная станция распознавания лиц, 4,3-дюймовый цветной ЖК-экран, широкоугольный HD-объектив 2  2 МП,читывания карт M1, IP65</t>
  </si>
  <si>
    <t>DS-KD9203-ME6</t>
  </si>
  <si>
    <t>Вызывная панель Hikvision DS-KD9203-ME6</t>
  </si>
  <si>
    <t>Вызывная панель, Hikvision, DS-KD9203-ME6, IP уличная панель, Linux, 2 mp HD камера, ИК до 3 м, 5000 лиц 50.000 карт 10000 пользователейсчитыватель карт, от-30 °C до 60 °C, IP65</t>
  </si>
  <si>
    <t>Монитор домофона, Hikvision, DS-KH9510-WTE1(B) (Black), 10.1-дюймовый сенсорный экран, Android, встроеный микрофон и динамик, шумоподавление, от -10 °C до 50 °C, Wi-Fi 2.4 GHz, 12V DC, PoE</t>
  </si>
  <si>
    <t>Монитор домофона, Hikvision, DS-KH9310-WTE1(B), 7-дюймовый сенсорный экран, Android, встроеный микрофон и динамик, шумоподавление, от -10 °C до 50 °C, Wi-Fi 2.4 GHz, 12V DC, PoE</t>
  </si>
  <si>
    <t>DS-KH9510-WTE1 (Black)(B)</t>
  </si>
  <si>
    <t>IP видеодомофон Hikvision DS-KH9510-WTE1 (Black)(B)</t>
  </si>
  <si>
    <t>IP видеодомофон, Hikvision, DS-KH9510-WTE1 (Black)(B), 10.1 дюйм, Android, Wi-Fi, 1024x600</t>
  </si>
  <si>
    <t>DS-KH6110-WE1</t>
  </si>
  <si>
    <t>Монитор домофона Hikvision DS-KH6110-WE1</t>
  </si>
  <si>
    <t>Монитор домофона, Hikvision, DS-KH6110-WE1, 4.3-дюймовый экран с сенсорными кнопоками, Linux, встроеный микрофон и динамик, шумоподавление, от -10 °C до 50 °C, Wi-Fi 2.4 GHz, 12V DC, PoE</t>
  </si>
  <si>
    <t>DS-KH6100-E1</t>
  </si>
  <si>
    <t>Монитор домофона Hikvision DS-KH6100-E1</t>
  </si>
  <si>
    <t>Монитор домофона, Hikvision, DS-KH6100-E1, 4,3-дюймовый экран с сенсорными кнопоками, Linux, встроеный микрофон и динамик, шумоподавление, от -10 °C до 50 °C, 12V DC, PoE</t>
  </si>
  <si>
    <t>DS-KH6350-WTE1</t>
  </si>
  <si>
    <t>DS-KH6350-TE1</t>
  </si>
  <si>
    <t>Монитор домофона Hikvision DS-KH6350-TE1</t>
  </si>
  <si>
    <t>Монитор домофона, Hikvision, DS-KH6350-TE1, 7-дюймовый сенсорный TFT-экран с разрешением 1024  600, Linux, 10 °C до 50 °C,</t>
  </si>
  <si>
    <t>DS-KH6000-E1</t>
  </si>
  <si>
    <t>Аудиодомофон Hikvision DS-KH6000-E1</t>
  </si>
  <si>
    <t>Аудиодомофон, Hikvision, DS-KH6000-E1,</t>
  </si>
  <si>
    <t>DS-K1T343MX</t>
  </si>
  <si>
    <t>Терминал доступа Hikvision DS-K1T343MX</t>
  </si>
  <si>
    <t>Терминал доступа, Hikvision, DS-K1T343MX, 4,3-дюймовый дисплей, 12V, Кол-во лиц 1500</t>
  </si>
  <si>
    <t>DS-K1T341CM</t>
  </si>
  <si>
    <t>Контроллер доступа Hikvision DS-K1T341CM</t>
  </si>
  <si>
    <t>DS-K1A340X</t>
  </si>
  <si>
    <t>Контроллер доступа Hikvision DS-K1A340X</t>
  </si>
  <si>
    <t>Контроллер доступа, Hikvision, DS-K1A340X, Распознавание лица, 4.3'- сенсорный экран, 2мп камера, Linux, от -10 °C до 40 °C, внутренний, 12 VDC</t>
  </si>
  <si>
    <t>DS-K1A340WX</t>
  </si>
  <si>
    <t>Контроллер доступа Hikvision DS-K1A340WX</t>
  </si>
  <si>
    <t>Контроллер доступа, Hikvision, DS-K1A340WX, Распознавание лица, 4.3'- сенсорный экран, 2мп камера, Linux, Wi-Fi, от -10 °C до 40 °C, внутренний, 12 VDC</t>
  </si>
  <si>
    <t>DS-K1T342MX</t>
  </si>
  <si>
    <t>Контроллер доступа Hikvision DS-K1T342MX</t>
  </si>
  <si>
    <t>Контроллер доступа, Hikvision, DS-K1T342MX, Распознавание лица, 4.3'- сенсорный экран, 2мп камера, Mifare (1356 МГц), TCP/IP ISUP5.0 ISAPI, от -10 °C до 40 °C, IP65, 12 VDC</t>
  </si>
  <si>
    <t>DS-K1T341CMW</t>
  </si>
  <si>
    <t>Контроллер доступа Hikvision DS-K1T341CMW</t>
  </si>
  <si>
    <t>Контроллер доступа, Hikvision, DS-K1T341CMW, Распознавание лица, 4.3'- сенсорный экран, 2мп камера, Wi-Fi 2.4 G, 802.11b/g/n, Mifare (1356 МГц), TCP/IP ISUP5.0 ISAPI, от -10 °C до 40 °C, IP65, 12-24VDC/2A</t>
  </si>
  <si>
    <t>DS-K1T343MWX</t>
  </si>
  <si>
    <t>Контроллер доступа Hikvision DS-K1T343MWX</t>
  </si>
  <si>
    <t>Контроллер доступа, Hikvision, DS-K1T343MWX, терминал распознавания лиц, 4,3-дюймовый сенсорный ЖК-экран,2-мегапиксельный широкоугольный объектив, встроенный модуль считывания карт M1,</t>
  </si>
  <si>
    <t>DS-K1T670MX</t>
  </si>
  <si>
    <t>Контроллер доступа Hikvision DS-K1T670MX</t>
  </si>
  <si>
    <t>Контроллер доступа, Hikvision, DS-K1T670MX, Терминал распознавания лиц, 7'- сенсорный экран, 2мп камера, распознавание до 5 человек одновременно, ISAPI ISUP 5.0 TCP/IP (IPv4 и IPv6), от -30 °C до 60 °C, IP65, 12VDC/2A</t>
  </si>
  <si>
    <t>DS-K1T671M</t>
  </si>
  <si>
    <t>Контроллер доступа Hikvision DS-K1T671M</t>
  </si>
  <si>
    <t>Контроллер доступа, Hikvision, DS-K1T671M, 7-дюймовый сенсорный ЖК-экран, широкоугольный объектив 2 мегапикселя, встроенный модуль считывания карт M1, Частота считывания карт1356 МГц, -30  до 60 , IP65</t>
  </si>
  <si>
    <t>DS-K1T673DX</t>
  </si>
  <si>
    <t>Контроллер доступа Hikvision DS-K1T673DX</t>
  </si>
  <si>
    <t>Контроллер доступа, Hikvision, DS-K1T673DX, Распознавание лица, распознавание лицевой маски, 7'- сенсорный экран, 2мп камера, 10 000 лиц, 10 000 отпечатков пальцев, (с модулем отпечатков пальцев), 50 000 карт и 150 000 событий, от -30 °C до 60 °C, IP65</t>
  </si>
  <si>
    <t>DS-K1T673TDX</t>
  </si>
  <si>
    <t>Контроллер доступа Hikvision DS-K1T673TDX</t>
  </si>
  <si>
    <t>Контроллер доступа, Hikvision, DS-K1T673TDX, Распознавание лица, распознавание лицевой маски, 7'- сенсорный экран, 2мп камера, 10 000 лиц, 10 000 отпечатков пальцев (с модулем отпечатков пальцев), 50 000 карт и 150 000 событий, от -30 °C до 60 °C, IP65</t>
  </si>
  <si>
    <t>Контроллер доступа, Hikvision, DS-K2210, Контроллер лифта до 128 этажей, 20 000 карт 50 000 событий, 2 Wiegand или 2 RS485, TCP/IP и RS-485, от -40 °C до 70 °C, 12 VDC</t>
  </si>
  <si>
    <t>Контроллер, Hikvision, DS-K2M062 (12В), Поддерживает связь с терминалом контроля доступа через RS-485 для выполнения команд с терминала, Собирает сигнал магнитного замка двери и сигнал кнопки выхода и отправляет их на терминал контроля доступа, Поддерживает привязку кнопки выхода</t>
  </si>
  <si>
    <t>Считыватель, Hikvision, DS-K1107AE, Считыватель карт, чтение карт EM (125 кГц), сигнализация о несанкционированном доступе, RS485/ Wiegand(W26/W34), от -20 °C до 65 °C, IP65 12 VDC</t>
  </si>
  <si>
    <t>DS-K4DC104</t>
  </si>
  <si>
    <t>Доводчик Hikvision DS-K4DC104</t>
  </si>
  <si>
    <t>Доводчик, Hikvision, DS-K4DC104, Дверной доводчик вес двери: 60-85 кг, Ширина двери: не более 1100 мм, Угол открытия: 180°, Число проходов: 1 млн, от -30 °C до 50 °C</t>
  </si>
  <si>
    <t>DS-K4DC105</t>
  </si>
  <si>
    <t>Доводчик Hikvision DS-K4DC105</t>
  </si>
  <si>
    <t>Доводчик, Hikvision, DS-K4DC105, Доводчик дверной, Угол открытия  1250 мм, Число проходов: 1 миллион</t>
  </si>
  <si>
    <t>DS-K4H250S</t>
  </si>
  <si>
    <t>Замок электромагнитный Hikvision DS-K4H250S</t>
  </si>
  <si>
    <t>Замок электромагнитный, Hikvision, DS-K4H250S, Замок электромагнитный, Сила удержания — 272 кг, Индикатор Зеленый/Красный, от -10 °C до 55 °C</t>
  </si>
  <si>
    <t>DS-K4H255S</t>
  </si>
  <si>
    <t>Замок электромагнитный Hikvision DS-K4H255S</t>
  </si>
  <si>
    <t>Замок электромагнитный, Hikvision, DS-K4H255S, Замок электромагнитный Сила удержания — 272 кг, корпус из анодированного алюминия, от -10 °C до 55 °C</t>
  </si>
  <si>
    <t>DS-K4H450S</t>
  </si>
  <si>
    <t>Замок электромагнитный Hikvision DS-K4H450S</t>
  </si>
  <si>
    <t>Замок электромагнитный, Hikvision, DS-K4H450S, Замок электромагнитный, Сила удержания — 500 кг, Индикатор Зеленый/Красный, от -10 °C до 55 °C</t>
  </si>
  <si>
    <t>DS-K4H250-LZ</t>
  </si>
  <si>
    <t>Кронштейн Hikvision DS-K4H250-LZ</t>
  </si>
  <si>
    <t>Кронштейн, Hikvision, DS-K4H250-LZ, Кронштейн для электромагнитного замка, Максимальная нагрузка: 300кг, Угол открытия двери: 90°, 2504728.5мм</t>
  </si>
  <si>
    <t>DS-K4H250-U</t>
  </si>
  <si>
    <t>Кронштейн Hikvision DS-K4H250-U</t>
  </si>
  <si>
    <t>Кронштейн, Hikvision, DS-K4H250-U, Кронштейн для электромагнитного замка, Максимальная нагрузка: 300кг, Угол открытия двери: 90°, 1804028мм</t>
  </si>
  <si>
    <t>DS-K4H450-LZ</t>
  </si>
  <si>
    <t>Кронштейн Hikvision DS-K4H450-LZ</t>
  </si>
  <si>
    <t>Кронштейн, Hikvision, DS-K4H450-LZ, Кронштейн для электромагнитного замка DS-K4H450, Размеры L-образного кронштейна: 265 мм  72 мм  452 мм, Размеры Z-образного кронштейна: 185 мм  70 мм  61 мм, Размеры Z-образного кронштейна: 185 мм  70 мм  61 мм</t>
  </si>
  <si>
    <t>DS-K4H255-LZ</t>
  </si>
  <si>
    <t>Кронштейн Hikvision DS-K4H255-LZ</t>
  </si>
  <si>
    <t>Кронштейн, Hikvision, DS-K4H255-LZ, Кронштейн для DS-K4H255S, L-образный кронштейн: 250 мм  46 мм  30 мм, Z-образный кронштейн: 180 мм  47 мм  47 мм, высокопрочный алюминиевый сплав</t>
  </si>
  <si>
    <t>DS-K4H255-U</t>
  </si>
  <si>
    <t>Кронштейн Hikvision DS-K4H255-U</t>
  </si>
  <si>
    <t>Кронштейн, Hikvision, DS-K4H255-U, Кронштейн для DS-K4H255S, 180 мм  245 мм  388 мм, высокопрочный алюминиевый сплав</t>
  </si>
  <si>
    <t>DS-K7P02</t>
  </si>
  <si>
    <t>Металлическая кнопка выхода Hikvision DS-K7P02</t>
  </si>
  <si>
    <t>Металлическая кнопка выхода, Hikvision, DS-K7P02, Сухой контакт, 1 Выход, NO/NC/COM, DC 36V, 3A</t>
  </si>
  <si>
    <t>DS-KAB6-ZU1</t>
  </si>
  <si>
    <t>Кронштейн Hikvision DS-KAB6-ZU1</t>
  </si>
  <si>
    <t>Кронштейн, Hikvision, DS-KAB6-ZU1, Кронштейн на основание турникета и скоростных проходных, поверхностный монтаж, подвижный крепежный механиз, нагрузка до 10 кг, 95.4100100мм, IP65</t>
  </si>
  <si>
    <t>DS-KAB6-W1</t>
  </si>
  <si>
    <t>Кронштейн Hikvision DS-KAB6-W1</t>
  </si>
  <si>
    <t>Кронштейн Hikvision DS-KAB6-W1 Настенный монтаж алюминиевый сплав примененияВ помещении и на открытом воздухе масса 213 г</t>
  </si>
  <si>
    <t>DS-KAB671-B</t>
  </si>
  <si>
    <t>Кронштейн Hikvision DS-KAB671-B</t>
  </si>
  <si>
    <t>Кронштейн, Hikvision, DS-KAB671-B, Напольный, для монтажа СКУД терминалов контроля доступа и домофонов, IP66, Вес: 6.7кг, Размер: 134222598.5мм</t>
  </si>
  <si>
    <t>98TDFMAX148128</t>
  </si>
  <si>
    <t>Интерактивная панель XG 98TDFMAX148128</t>
  </si>
  <si>
    <t>Интерактивная панель, XG, 98TDFMAX148128, Android 14, ОЗУ 8гб, ПЗУ 128гб</t>
  </si>
  <si>
    <t>DS-D6043UN-B</t>
  </si>
  <si>
    <t>Профессиональный дисплей Hikvision DS-D6043UN-B</t>
  </si>
  <si>
    <t>6050C003</t>
  </si>
  <si>
    <t>Протяжный Сканер Canon imageFORMULA DR-M140 II</t>
  </si>
  <si>
    <t>9725B003</t>
  </si>
  <si>
    <t>Протяжный Сканер Canon imageFORMULA DR-M160 II</t>
  </si>
  <si>
    <t>Протяжный сканер, Canon, imageFORMULA DR-M160 II, 9725B003, 600 x 600 DPI, USB2.0, Wi-Fi, 75 листов, 60 стр/мин, 20-209 г/кв.м, длина 3000 мм, Вес:3,3 кг</t>
  </si>
  <si>
    <t>6383C003</t>
  </si>
  <si>
    <t>Протяжный Сканер Canon imageFORMULA DR-S250N</t>
  </si>
  <si>
    <t>Протяжный сканер, Canon, imageFORMULA DR-S250N, 6383C003, 600 x 600 DPI, USB2.0, Wi-Fi, 60 листов, 50 стр/мин, 20-209 г/кв.м, длина 356 мм, Вес:3,4 кг</t>
  </si>
  <si>
    <t>3981V745</t>
  </si>
  <si>
    <t>Настольный сканер Canon IRISCAN DESK6 PRO</t>
  </si>
  <si>
    <t>Настольный сканер, Canon, IRISCAN DESK6 PRO, 3981V745</t>
  </si>
  <si>
    <t>КТ-6313</t>
  </si>
  <si>
    <t>Очиститель катышков Kitfort КТ-6313</t>
  </si>
  <si>
    <t>Очиститель катышков, Kitfort, КТ-6313, Мощность 2 Вт, Скорость Ёмкость контейнера для сбора катышков 53 мл, Время зарядки 8 ч, Время работы от аккумулятора 50 мин , Цвет зеленый</t>
  </si>
  <si>
    <t>КТ-2028</t>
  </si>
  <si>
    <t>Электрическая мельница для специй Kitfort КТ-2028</t>
  </si>
  <si>
    <t>Электрическая мельница для специй, Kitfort, КТ-2028, Тип электромельница,Количество степеней помола 2, Степени помола грубый, тонкий, Количество предметов 2 шт,Материал корпуса металл, Цвет серебристый</t>
  </si>
  <si>
    <t>КТ-168</t>
  </si>
  <si>
    <t>Электрическая плита для розжига углей для кальяна Kitfort КТ-168</t>
  </si>
  <si>
    <t>Электрическая плита для розжига углей для кальяна, Kitfort, КТ-168, 1 конфорка, Поворотный механизм, Длина шнура 0.8м, Мощность 650 Вт, Зеленый</t>
  </si>
  <si>
    <t>КТ-5179</t>
  </si>
  <si>
    <t>Ручной пылесос Kitfort КТ-5179</t>
  </si>
  <si>
    <t>КТ-541-1</t>
  </si>
  <si>
    <t>Беспроводной вертикальный пылесос Kitfort КТ-541-1 "2 в 1" синий</t>
  </si>
  <si>
    <t>Беспроводной вертикальный пылесос, Kitfort, КТ-541-1, "2 в 1", Мощность 120 Вт, 3 насадки, Пылесборник 0,5 л, Тип пылесоса беспроводной , Цвет Синий</t>
  </si>
  <si>
    <t>КТ-5156</t>
  </si>
  <si>
    <t>Проводной вертикальный пылесос Kitfort КТ-5156 "2 в 1"</t>
  </si>
  <si>
    <t>Проводной вертикальный пылесос, Kitfort, КТ-5156, "2 в 1", Объем пылесборника 1.2л, Фильтр Н12, Уровень шума 80 дБ, Длина шнура 5м, Мощность 600 Вт, Черный/Фиолетовый</t>
  </si>
  <si>
    <t>КТ-1072</t>
  </si>
  <si>
    <t>Паровая швабра Kitfort КТ-1072 "2 в 1"</t>
  </si>
  <si>
    <t>КТ-3920</t>
  </si>
  <si>
    <t>Паровая швабра Kitfort КТ-3920 "2 в 1"</t>
  </si>
  <si>
    <t>RI-C268</t>
  </si>
  <si>
    <t>Утюг Redmond RI-C268 Мятный</t>
  </si>
  <si>
    <t>Утюг, Redmond, RI-C268, Мощность 2200 Вт, Паровой удар 150 г/мин, Функция самоочистки, Автоотключение, Защита от протекания, Длина шнура 3м, Мятный</t>
  </si>
  <si>
    <t>КТ-2208</t>
  </si>
  <si>
    <t>Аэрогриль Kitfort КТ-2208</t>
  </si>
  <si>
    <t>Аэрогриль, Kitfort, КТ-2208, Мощность 1800 Вт, Нагревательный элемент ТЭН, Максимальный объем колбы 5.2 л, Расширительное кольцо нет, Объем чаши 5.2 л, Материал корпуса пластик, Цвет Черный</t>
  </si>
  <si>
    <t>RHB-2954</t>
  </si>
  <si>
    <t>Погружной блендер Redmond RHB-2954 Черный</t>
  </si>
  <si>
    <t>Погружной блендер, Redmond, RHB-2954, 3 в 1, Скорость работы 15300 об/мин, 3 насадки, Турборежим, Плавная регулировка скорости, Мощность 1200 Вт, Длина шнура 1м, Черный</t>
  </si>
  <si>
    <t>BH420</t>
  </si>
  <si>
    <t>Погружной блендер Redmond BH420</t>
  </si>
  <si>
    <t>Погружной блендер, Redmond, BH420, 4 в 1, Скорость работы 15000 об/мин, 4 насадки, Турборежим , Плавная регулировка скорости, Мощность 1500 Вт, Длина шнура 1.2 м, Черный</t>
  </si>
  <si>
    <t>КТ-1381</t>
  </si>
  <si>
    <t>Стационарный блендер Kitfort КТ-1381</t>
  </si>
  <si>
    <t>AG1902</t>
  </si>
  <si>
    <t>Аэрогриль Редмонд AG1902 Черный</t>
  </si>
  <si>
    <t>Весы кухонные Redmond RS-736 Полоски</t>
  </si>
  <si>
    <t>Весы кухонные, Redmond, RS-736, Полоски,Индикация заряда батареи есть ,Материал платформы	стекло , Предел взвешивания	8 кг</t>
  </si>
  <si>
    <t>RKM-4030</t>
  </si>
  <si>
    <t>Кухонная машина Redmond RKM-4030 Серый металлик</t>
  </si>
  <si>
    <t>Кухонная машина, Redmond, RKM-4030, Мощность 1200 Вт, 6 скоростей, Объем чаши 5 л, 3 насадки для взбивания и замешивания, Серый металлик</t>
  </si>
  <si>
    <t>КТ-4931</t>
  </si>
  <si>
    <t>Сушилка для овощей и фруктов Kitfort КТ-4931</t>
  </si>
  <si>
    <t>Сушилка для овощей и фруктов, Kitfort, КТ-4931, Количество уровней 7, Количество сеток 7 шт, Количество поддонов 14 шт, Поддон для пастилы , Цвет серебристый</t>
  </si>
  <si>
    <t>FM601</t>
  </si>
  <si>
    <t>Планетарный миксер Redmond FM601</t>
  </si>
  <si>
    <t>Планетарный миксер, Redmond, FM601,Тип-планетарный Мощность-1000 Вт ,Материал корпуса-пластик ,Количество скоростей-8 шт ,Количество насадок в комплекте-3 шт ,Объем чаши-5 л</t>
  </si>
  <si>
    <t>RBM-1915</t>
  </si>
  <si>
    <t>Хлебопечь Redmond RBM-1915</t>
  </si>
  <si>
    <t>Хлебопечь, Redmond, RBM-1915, Мощность 550 Вт, Количество программ	19 ,Таймер-есть ,Смотровое окно есть ,Напряжение 220-240 В</t>
  </si>
  <si>
    <t>RBM-M1911</t>
  </si>
  <si>
    <t>Хлебопечь Redmond RBM-M1911</t>
  </si>
  <si>
    <t>Хлебопечь, Redmond, RBM-M1911, 550 Вт, Количество программ 11, Таймер, Смотровое окно, Размер выпечки 500/1000гр, Выбор корочки, ЖК дисплей, Черный-металлик</t>
  </si>
  <si>
    <t>RMG-1216-8</t>
  </si>
  <si>
    <t>Мясорубка Redmond RMG-1216-8 Белый</t>
  </si>
  <si>
    <t>Мясорубка, Redmond, RMG-1216-8, Производительность 2 кг/мин, 3 перфорированных диска для фарша, Скорость вращения шнека 220 об/мин, Максимальная мощность 1800 Вт, Самозатачивающийся нож, Белый</t>
  </si>
  <si>
    <t>RK-G1308D</t>
  </si>
  <si>
    <t>Чайник электрический Redmond RK-G1308D</t>
  </si>
  <si>
    <t>Чайник электрический, Redmond, RK-G1308D, Объем 1.7л, Стекло, 6 температурных режимов, Температура нагрева воды 95 °C, Мощность 1500 Вт, Черный</t>
  </si>
  <si>
    <t>КТ-2515</t>
  </si>
  <si>
    <t>Термопот Kitfort КТ-2515</t>
  </si>
  <si>
    <t>КТ-706</t>
  </si>
  <si>
    <t>Кофеварка рожковая Kitfort КТ-706</t>
  </si>
  <si>
    <t>Кофеварка рожковая, Kitfort, КТ-706, Давление 3.5 бар, Объем 0.25 л, Используемый кофе молотый, Манометр, Мощность 800 Вт, Длина шнура 0.75м, Черный</t>
  </si>
  <si>
    <t>CM702</t>
  </si>
  <si>
    <t>Кофеварка рожковая Redmond CM702 Черный/хром</t>
  </si>
  <si>
    <t>Кофеварка рожковая, Redmond, CM702 Черный/хром, Тип нагревателя бойлер, Электронный тип управления, Давление 15 бар, Объем резервуара для воды 1.4 л, Металлический фильтр, Регулировка крепости напитка, Автоотключение, Черный</t>
  </si>
  <si>
    <t>Выпрямитель для волос Redmond HS1716 Серый</t>
  </si>
  <si>
    <t>Выпрямитель для волос, Redmond, HS1716 Серый, Электромеханическое управление, Температура нагрева 140-230 °C, 10 температурных режимов, Плавающие пластины, Автоотключение через 60 минут, Мощность 55Вт, Дисплей, Ионизация, Серый</t>
  </si>
  <si>
    <t>Выпрямитель для волос Redmond HS1714 Серый</t>
  </si>
  <si>
    <t>Выпрямитель для волос, Redmond, HS1714, Серый,Тип управления	электромеханический, Мощность	55 Вт,Напряжение	220–240 В, 50-60 Гц,Температура нагрева	130-200 °C</t>
  </si>
  <si>
    <t>КТ-3158</t>
  </si>
  <si>
    <t>Холодильник для косметики Kitfort КТ-3158</t>
  </si>
  <si>
    <t>КТ-3135</t>
  </si>
  <si>
    <t>Холодильник для косметики Kitfort КТ-3135</t>
  </si>
  <si>
    <t>КТ-2931</t>
  </si>
  <si>
    <t>Массажер для рук Kitfort КТ-2931</t>
  </si>
  <si>
    <t>Массажер для рук, Kitfort, КТ-2931, Мощность 5 Вт, 6 режимов массажа, Время работы от аккумулятора 2–4 ч, Режим вибрация, Подогрев, Время зарядки 6 ч , Цвет белый/розовый</t>
  </si>
  <si>
    <t>КТ-2995</t>
  </si>
  <si>
    <t>Массажер Kitfort КТ-2995</t>
  </si>
  <si>
    <t>Массажер, Kitfort, КТ-2995, Мощность 24 Вт, Кнопочное управление, Зарядка от сети, Роликовый массаж, Для шейно-воротниковой зоны, Подогрев, Цвет белый</t>
  </si>
  <si>
    <t>КТ-2991</t>
  </si>
  <si>
    <t>Массажер Kitfort КТ-2991</t>
  </si>
  <si>
    <t>Массажер, Kitfort, КТ-2991, Мощность 9,6 Вт , Таймер 15, 30 и 60 мин , Пульт управления,Цвет черный</t>
  </si>
  <si>
    <t>КТ-2932</t>
  </si>
  <si>
    <t>Массажер Kitfort КТ-2932</t>
  </si>
  <si>
    <t>Массажер, Kitfort, КТ-2932, Мощность 14,4 Вт, 5 режимов работы, Пульт, Компактный, Цвет ченый</t>
  </si>
  <si>
    <t>КТ-4128</t>
  </si>
  <si>
    <t>Косметическое зеркало Kitfort КТ-4128</t>
  </si>
  <si>
    <t>Косметическое зеркало, Kitfort, КТ-4128, Мощность 6 Вт, Время работы 5 , Регулировка наклона, Подсветка, Двустороннее зеркало, Цвет белый</t>
  </si>
  <si>
    <t>КТ-3169</t>
  </si>
  <si>
    <t>Косметическое зеркало Kitfort КТ-3169</t>
  </si>
  <si>
    <t>Косметическое зеркало, Kitfort, КТ-3169, Мощность 3 Вт, Сенсорное управление, Работа от батареек и провода, Подсветка, Цвет белый</t>
  </si>
  <si>
    <t>КТ-5904</t>
  </si>
  <si>
    <t>Гидромассажная ванна для ног Kitfort КТ-5904</t>
  </si>
  <si>
    <t>Гидромассажная ванна для ног, Kitfort, КТ-5904, Мощность 505 Вт, Ёмкость ванны 8 л, Температура нагрева воды 42,44 и 46 °C, Таймер 20, 30 мин, Автоотключение через 60 мин , Цвет белый</t>
  </si>
  <si>
    <t>TCC-36ZHRA/DV(02)</t>
  </si>
  <si>
    <t>Кондиционер напольно-потолочный TCL Inverter TCC-36ZHRA/DV(02) без соединительной инсталляции Белый</t>
  </si>
  <si>
    <t>КТ-418</t>
  </si>
  <si>
    <t>Беспроводной вентилятор Kitfort КТ-418</t>
  </si>
  <si>
    <t>Беспроводной вентилятор, Kitfort, КТ-418, Мощность 5,5 Вт, Регулировка наклона, Дисплей, Пульт ДУ, Время зарядки 3-5 ч, Цвет белый</t>
  </si>
  <si>
    <t>КТ-2807</t>
  </si>
  <si>
    <t>Увлажнитель воздуха Kitfort КТ-2807</t>
  </si>
  <si>
    <t>Увлажнитель воздуха, Kitfort, КТ-2807, Мощность-37 Вт, Тип увлажнителя-ультразвуковой, Ёмкость резервуара 4 л, Цвет белый</t>
  </si>
  <si>
    <t>AP2206</t>
  </si>
  <si>
    <t>Комплекс климатический Redmond AP2206 Белый</t>
  </si>
  <si>
    <t>Комплекс климатический, Redmond, AP2206 Белый, Рекомендуемая площадь 80 м, Резервуар для воды 5л, Расход воды 650 мл/ч, Сенсорное управление, Длина шнура 1.5 м, Мощность 18 Вт, Белый</t>
  </si>
  <si>
    <t>КТ-6694</t>
  </si>
  <si>
    <t>Кулер с чайным столиком Kitfort КТ-6694</t>
  </si>
  <si>
    <t>Кулер с чайным столиком, Kitfort, КТ-6694, Мощность 1290 Вт, Мощность чайника 1200 Вт, Пульт ДУ, Дисплей, Ёмкость чайника 1 л, Ёмкость заварочного чайника 1,1 л, Цвет черный</t>
  </si>
  <si>
    <t>КТ-6693</t>
  </si>
  <si>
    <t>Кулер с чайным столиком Kitfort КТ-6693</t>
  </si>
  <si>
    <t>Кулер с чайным столиком, Kitfort, КТ-6693, Мощность 1225 Вт, Ёмкость чайника 0,8 л, Дисплей, Время поддержания температуры 6 ч, Цвет серый</t>
  </si>
  <si>
    <t>A9F74201</t>
  </si>
  <si>
    <t>Автоматический выключатель SE A9F74201 Acti9 iC60N 2P С 1А 6 kA</t>
  </si>
  <si>
    <t>Автоматический выключатель, SE, A9F74201, Acti9 iC60N 2P С 1А 6 kA</t>
  </si>
  <si>
    <t>A9F75202</t>
  </si>
  <si>
    <t>Автоматический выключатель SE A9F75202 Acti9 iC60N 2P D 2А 6 kA</t>
  </si>
  <si>
    <t>Автоматический выключатель, SE, A9F75202, Acti9 iC60N 2P D 2А 6 kA</t>
  </si>
  <si>
    <t>XB4BVM4</t>
  </si>
  <si>
    <t>Сигнальная лампа SE XB4BVM4 22мм красная 230-240В</t>
  </si>
  <si>
    <t>Сигнальная лампа, SE, XB4BVM4, 22мм красная 230-240В</t>
  </si>
  <si>
    <t>XB4BVM5</t>
  </si>
  <si>
    <t>Сигнальная лампа SE XB4BVM5 22мм жёлтая 230-240В</t>
  </si>
  <si>
    <t>Сигнальная лампа, SE, XB4BVM5, 22мм жёлтая 230-240В</t>
  </si>
  <si>
    <t>XB5AW31B5</t>
  </si>
  <si>
    <t>Кнопка SE XB5AW31B5 22мм 24В с подсветкой белая</t>
  </si>
  <si>
    <t>Кнопка, SE, XB5AW31B5, 22мм 24В с подсветкой белая</t>
  </si>
  <si>
    <t>XB4BW73731M5</t>
  </si>
  <si>
    <t>Кнопка двойная SE XB4BW73731M5 с маркировкой 22мм + LED</t>
  </si>
  <si>
    <t>Кнопка двойная, SE, XB4BW73731M5, 22мм с маркировкой + LED</t>
  </si>
  <si>
    <t>Универсальные адаптеры</t>
  </si>
  <si>
    <t>Коробка монтажная нерегулируемая 65-90 mm 8-12 модулей, Legrand, 088090, Серый</t>
  </si>
  <si>
    <t>054016</t>
  </si>
  <si>
    <t>Выдвижной розеточный блок на 4 модуля Legrand 054016 Латунь</t>
  </si>
  <si>
    <t>Выдвижной розеточный блок на 4 модуля, Legrand, 054016, Латунь, Неукомплектованный, Степень защиты IP40</t>
  </si>
  <si>
    <t>Крышка для напольной коробки пластик стандартное исполнение Legrand 088000 8-12 модулей</t>
  </si>
  <si>
    <t>Крышка для напольной коробки пластик стандартное исполнение, Legrand, 088000, 8-12 модулей, Серый</t>
  </si>
  <si>
    <t>Промежуточное реле CHINT JZX-22F(D) 4 конт. с инд. LED 3А 220В DC</t>
  </si>
  <si>
    <t>Промежуточное реле, CHINT, 285227 JZX-22F(D), 4 конт. с инд. LED 3А 220В DC</t>
  </si>
  <si>
    <t>КТ-9165</t>
  </si>
  <si>
    <t>Мойка высокого давления Kitfort КТ-9165</t>
  </si>
  <si>
    <t>Тонер-картридж Europrint EPC-006R01461 (WC7120)</t>
  </si>
  <si>
    <t>3764C002AA</t>
  </si>
  <si>
    <t>Тонер-картридж Canon C-EXV 58 CYAN для IR ADVANCE DX C58xx 3764C002AA</t>
  </si>
  <si>
    <t>3765C002AA</t>
  </si>
  <si>
    <t>Тонер-картридж Canon C-EXV 58 MAGENTA для IR ADVANCE DX C58xx 3765C002AA</t>
  </si>
  <si>
    <t>3766C002AA</t>
  </si>
  <si>
    <t>Тонер-картридж Canon C-EXV 58 YELLOW для IR ADVANCE DX C58xx 3766C002AA</t>
  </si>
  <si>
    <t>2352C001AA</t>
  </si>
  <si>
    <t>Зап. часть Печатающая головка Canon PRINTHEAD PF-06 (2352C001AA)</t>
  </si>
  <si>
    <t>Зап. часть Печатающая головка, Canon, PRINTHEAD PF-06, (2352C001AA)</t>
  </si>
  <si>
    <t>126N00520</t>
  </si>
  <si>
    <t>Фьюзерный модуль Xerox 126N00520</t>
  </si>
  <si>
    <t>Фьюзерный модуль, Xerox, 126N00520, Для Xerox C410 / C415</t>
  </si>
  <si>
    <t>G35</t>
  </si>
  <si>
    <t>Компьютерный корпус Huntkey G35 без Б/П</t>
  </si>
  <si>
    <t>VT950 Pro</t>
  </si>
  <si>
    <t>Компьютерная мышь Rapoo VT950 Pro</t>
  </si>
  <si>
    <t>Компьютерная мышь, Rapoo, VT950 Pro, Игровая, Оптическая, Комбинированная, USB/Беспроводная, Встроенный аккумулятор, 2.4GHz, 16000dpi, LED подсветка, Тканевая оплетка кабеля, Черный</t>
  </si>
  <si>
    <t>DGS-1005D/J2A</t>
  </si>
  <si>
    <t>Коммутатор D-Link DGS-1005D/J2A</t>
  </si>
  <si>
    <t>Коммутатор, D-Link, DGS-1005D/J2A, Неуправляемый 5 портов 10/100/1000Base-T, Комплект для монтажа на стену, корпус металл</t>
  </si>
  <si>
    <t>DGS-1026MP/B2A</t>
  </si>
  <si>
    <t>Коммутатор D-Link DGS-1026MP/B2A</t>
  </si>
  <si>
    <t>Коммутатор, D-Link, DGS-1026MP/B2A, Неуправляемый, 24 порта 10/100/1000Base-T, PoE 802.3af/at, PoE-бюджет 370 Вт, 2 комбо-порта 100/1000Base-T/SFP, Стоечный</t>
  </si>
  <si>
    <t>DGS-1100-08PV2/A3A</t>
  </si>
  <si>
    <t>Коммутатор D-Link DGS-1100-08PV2/A3A</t>
  </si>
  <si>
    <t>Коммутатор, D-Link, DGS-1100-08PV2/A3A, Настраиваемый L2, 8 портов 10/100/1000Base-T (PoE 802.3af/at, PoE-бюджет 64 Вт)</t>
  </si>
  <si>
    <t>DGS-1210-28MP/F3A</t>
  </si>
  <si>
    <t>Коммутатор D-Link DGS-1210-28MP/F3A</t>
  </si>
  <si>
    <t>Коммутатор, D-Link, DGS-1210-28MP/F3A, Управляемый L2, 24 порта 10/100/1000Base-T, PoE 802.3af/at, PoE-бюджет 370 Вт, 4 комбо-порта 100/1000Base-T/SFP, Стоечный</t>
  </si>
  <si>
    <t>DGS-1250-28X/A1A</t>
  </si>
  <si>
    <t>Коммутатор D-Link DGS-1250-28X/A1A</t>
  </si>
  <si>
    <t>Коммутатор, D-Link, DGS-1250-28X/A1A, Управляемый L2, c 24 портами 10/100/1000Base-T и 4 портами 10GBase-X SFP+</t>
  </si>
  <si>
    <t>311GT/A1A</t>
  </si>
  <si>
    <t>Трансивер D-Link 311GT/A1A</t>
  </si>
  <si>
    <t>Трансивер, D-Link, 311GT/A1A, SFP-трансивер с 1 портом 1000Base-SX для многомодового оптического кабеля (до 550 м)</t>
  </si>
  <si>
    <t>312GT2/A1A</t>
  </si>
  <si>
    <t>Трансивер D-Link 312GT2/A1A</t>
  </si>
  <si>
    <t>Трансивер, D-Link, 312GT2/A1A, SFP-трансивер с 1 портом 1000Base-SX+ для многомодового оптического кабеля (до 2 км)</t>
  </si>
  <si>
    <t>DIR-842/RU/R1B</t>
  </si>
  <si>
    <t>Маршрутизатор D-Link DIR-842/RU/R1B</t>
  </si>
  <si>
    <t>Маршрутизатор, D-Link, DIR-842/RU/R1B, 802.11a/b/g/n/ac, AC1200, MU-MIMO, Порт WAN 10/100/1000BASE-T, 4 порта LAN 10/100/100BASE-TX</t>
  </si>
  <si>
    <t>DGE-560SX/D1A</t>
  </si>
  <si>
    <t>Сетевая карта D-Link DGE-560SX/D1A</t>
  </si>
  <si>
    <t>Сетевая карта, D-Link, DGE-560SX/D1A, 1x1000Base-X SFP, PCIe</t>
  </si>
  <si>
    <t>DXE-810T/B1A</t>
  </si>
  <si>
    <t>Сетевая карта D-Link DXE-810T/B1A</t>
  </si>
  <si>
    <t>Сетевая карта, D-Link, DXE-810T/B1A, 1x10GBase-T, PCIe</t>
  </si>
  <si>
    <t>DPE-301GI/A1B</t>
  </si>
  <si>
    <t>Гигабитный PoE-инжектор D-Link DPE-301GI/A1B</t>
  </si>
  <si>
    <t>QS-8311</t>
  </si>
  <si>
    <t xml:space="preserve">QS-8313 </t>
  </si>
  <si>
    <t>QST-8255</t>
  </si>
  <si>
    <t xml:space="preserve">QS-8315 </t>
  </si>
  <si>
    <t>QS-8317</t>
  </si>
  <si>
    <t>QS-8321</t>
  </si>
  <si>
    <t xml:space="preserve">QS-8323 </t>
  </si>
  <si>
    <t xml:space="preserve">QS-8326 </t>
  </si>
  <si>
    <t>Кабель оптоволоконный ИКСЛ-М6П-А64-2.7 кН</t>
  </si>
  <si>
    <t>Кабель оптоволоконный, Интегра, ИКСЛ-М6П-А64-2.7 кН, бронированный стальной гофрированной ламинированной лентой, для прокладки в кабельную канализацию в модульной конструкции</t>
  </si>
  <si>
    <t>QS-8331</t>
  </si>
  <si>
    <t>Кабель оптоволоконный ИКСЛ-М8П-А96П-2,7 кН</t>
  </si>
  <si>
    <t>Кабель оптоволоконный, Интегра, ИКСЛ-М8П-А96-2.7 кН, бронированный стальной гофрированной ламинированной лентой, для прокладки в кабельную канализацию в модульной конструкции</t>
  </si>
  <si>
    <t>QS-8333</t>
  </si>
  <si>
    <t>Кабель оптоволоконный ИКСЛ-М8П-А128-2,7 кН</t>
  </si>
  <si>
    <t>Кабель оптоволоконный, Интегра, ИКСЛ-М8П-А128-2,7 кН, бронированный стальной гофрированной ламинированной лентой, для прокладки в кабельную канализацию в модульной конструкции</t>
  </si>
  <si>
    <t>QS-8337</t>
  </si>
  <si>
    <t>Кабель оптоволоконный ИКСЛ-М12П-А144-2,7 кН</t>
  </si>
  <si>
    <t>Кабель оптоволоконный, Интегра, ИКСЛ-М12П-А144-2.7 кН, бронированный стальной гофрированной ламинированной лентой, для прокладки в кабельную канализацию в модульной конструкции</t>
  </si>
  <si>
    <t>Кабель оптоволоконный ИКАЛс-М4П-А4-3 кН</t>
  </si>
  <si>
    <t>Кабель оптоволоконный, Интегра, ИКАЛс-М4П-А4-3 кН, самонесущий с повивом из стеклонитей без промежуточной оболочки в модульной конструкции</t>
  </si>
  <si>
    <t>Кабель оптоволоконный ИКАЛс-М4П-А8-3 кН</t>
  </si>
  <si>
    <t>Кабель оптоволоконный, Интегра, ИКАЛс-М4П-А8-3 кН , самонесущий с повивом из стеклонитей без промежуточной оболочки в модульной конструкции</t>
  </si>
  <si>
    <t>Кабель оптоволоконный ИКАЛс-М4П-А16-3 кН</t>
  </si>
  <si>
    <t>Кабель оптоволоконный, Интегра, ИКАЛс-М4П-А16-3 кН, самонесущий с повивом из стеклонитей без промежуточной оболочки в модульной конструкции</t>
  </si>
  <si>
    <t>Кабель оптоволоконный ИКАЛс-М4П-А24-3 кН</t>
  </si>
  <si>
    <t>Кабель оптоволоконный, Интегра, ИКАЛс-М4П-А24-3 кН, самонесущий с повивом из стеклонитей без промежуточной оболочки в модульной конструкции</t>
  </si>
  <si>
    <t>Кабель оптоволоконный ИКАЛс-М6П-А48-3 кН</t>
  </si>
  <si>
    <t>Кабель оптоволоконный, Интегра, ИКАЛс-М6П-А48-3 кН, самонесущий кабель с повивом из стеклонитей без промежуточной оболочки</t>
  </si>
  <si>
    <t>Кабель оптоволоконный ИКАЛс-М6П-А4-7 кН</t>
  </si>
  <si>
    <t>Кабель оптоволоконный, Интегра, ИКАЛс-М6П-А4-7 кН, самонесущий кабель с повивом из стеклонитей без промежуточной оболочки</t>
  </si>
  <si>
    <t>Кабель оптоволоконный ИКАЛс-М6П-А8-7 кН</t>
  </si>
  <si>
    <t>Кабель оптоволоконный, Интегра, ИКАЛс-М6П-А8-7 кН, самонесущий кабель с повивом из стеклонитей без промежуточной оболочки</t>
  </si>
  <si>
    <t>Кабель оптоволоконный ИКАЛс-М6П-А16-7 кН</t>
  </si>
  <si>
    <t>Кабель оптоволоконный, Интегра, ИКАЛс-М6П-А16-7 кН, самонесущий кабель с повивом из стеклонитей без промежуточной оболочки</t>
  </si>
  <si>
    <t>Кабель оптоволоконный ИКАЛс-М6П-А24-7 кН</t>
  </si>
  <si>
    <t>Кабель оптоволоконный, Интегра, ИКАЛс-М6П-А24-7 кН, самонесущий кабель с повивом из стеклонитей без промежуточной оболочки</t>
  </si>
  <si>
    <t>Кабель оптоволоконный ИКАЛс-М6П-А32-7 кН</t>
  </si>
  <si>
    <t>Кабель оптоволоконный, Интегра, ИКАЛс-М6П-А32-7 кН , самонесущий с повивом из стеклонитей без промежуточной оболочки в модульной конструкции</t>
  </si>
  <si>
    <t>Кабель оптоволоконный ИКАЛс-М6П-А48-7 кН</t>
  </si>
  <si>
    <t>Кабель оптоволоконный, Интегра, ИКАЛс-М6П-А48-7 кН, самонесущий кабель с повивом из стеклонитей без промежуточной оболочки</t>
  </si>
  <si>
    <t>5809C009AA</t>
  </si>
  <si>
    <t>Принтер Canon Pixma G1430</t>
  </si>
  <si>
    <t>C305HW</t>
  </si>
  <si>
    <t>Беспроводной вертикальный пылесос Xiaomi Truclean W20 Wet Dry Vacuum EU (с заряд. C305HW-JZ)</t>
  </si>
  <si>
    <t>Беспроводной вертикальный пылесос, Xiaomi, Truclean W20 Ultra Wet Dry Vacuum (C305HW/ BHR8833EU), с заряд. док-станцией C305HW-JZ, Функции уборки 3-в-1, Номинальная мощность 200 Вт, Ёмкость аккумулятора 6*2500 мАч, Автономная работа 28 м, LED дисплей, Станция самоочистки, Белый</t>
  </si>
  <si>
    <t>1.633-601.0</t>
  </si>
  <si>
    <t>Стеклоочиститель KARCHER WV 1</t>
  </si>
  <si>
    <t>Стеклоочиститель, KARCHER, WV 1, 1.633-601.0, Время работы 25 мин</t>
  </si>
  <si>
    <t>REF-001-CB</t>
  </si>
  <si>
    <t>KW13C</t>
  </si>
  <si>
    <t>Лицевая панель Bticino KW13C Living Now USB 2 разъёма 15 Вт/3000мА 1 модуль белый</t>
  </si>
  <si>
    <t>Лицевая панель, Bticino, KW13C, Living Now USB 2 разъёма 15 Вт/3000мА 1 модуль белый</t>
  </si>
  <si>
    <t>KM14</t>
  </si>
  <si>
    <t>Лицевая панель Bticino KМ14 Living Now для розетки HDMI 1 модуль песочный</t>
  </si>
  <si>
    <t>Лицевая панель, Bticino, KМ14, Living Now для розетки HDMI 1 модуль песочный</t>
  </si>
  <si>
    <t>K4284P</t>
  </si>
  <si>
    <t>Розетка HDMI Bticino K4284P Living Now с накладкой на 1 модуль Чёрный</t>
  </si>
  <si>
    <t>Розетка HDMI, Bticino, K4284P, Living Now с накладкой на 1 модуль Чёрный</t>
  </si>
  <si>
    <t>Инструмент для заделки кабеля Ship G602 клещи</t>
  </si>
  <si>
    <t>N-W2300A</t>
  </si>
  <si>
    <t>Картридж Europrint EPC-W2300A</t>
  </si>
  <si>
    <t>N-W2300X</t>
  </si>
  <si>
    <t>Картридж Europrint EPC-W2300X</t>
  </si>
  <si>
    <t>N-W2301A</t>
  </si>
  <si>
    <t>Картридж Europrint EPC-W2301A</t>
  </si>
  <si>
    <t>N-W2302A</t>
  </si>
  <si>
    <t>Картридж Europrint EPC-W2302A</t>
  </si>
  <si>
    <t>N-W2303A</t>
  </si>
  <si>
    <t>Картридж Europrint EPC-W2303A</t>
  </si>
  <si>
    <t>Картридж Europrint EPC-W2301X</t>
  </si>
  <si>
    <t>N-W2302X</t>
  </si>
  <si>
    <t>Картридж Europrint EPC-W2302X</t>
  </si>
  <si>
    <t>N-W2303X</t>
  </si>
  <si>
    <t>Картридж Europrint EPC-W2303X</t>
  </si>
  <si>
    <t>CF400X</t>
  </si>
  <si>
    <t>Картридж Europrint EPC-CF400X</t>
  </si>
  <si>
    <t>Картридж, Europrint, EPC-CF400X, Чёрный, Для принтеров HP Color LaserJet Pro M252/MFP M274/M277, 2800 страниц.</t>
  </si>
  <si>
    <t>CF401X</t>
  </si>
  <si>
    <t>Картридж Europrint EPC-CF401X</t>
  </si>
  <si>
    <t>Картридж, Europrint, EPC-CF401X, Синий, Для принтеров HP Color LaserJet Pro M252/MFP M274/M277, 2300 страниц.</t>
  </si>
  <si>
    <t>CF402X</t>
  </si>
  <si>
    <t>Картридж Europrint EPC-CF402X</t>
  </si>
  <si>
    <t>Картридж, Europrint, EPC-CF402X, Жёлтый, Для принтеров HP Color LaserJet Pro M252/MFP M274/M277, 2300 страниц.</t>
  </si>
  <si>
    <t>CF403X</t>
  </si>
  <si>
    <t>Картридж Europrint EPC-CF403X</t>
  </si>
  <si>
    <t>Картридж, Europrint, EPC-CF403X, Пурпурный, Для принтеров HP Color LaserJet Pro M252/MFP M274/M277, 2300 страниц.</t>
  </si>
  <si>
    <t>CB540A/CE320A/CF210A</t>
  </si>
  <si>
    <t>Картридж Europrint EPC-CF210A/CE320A/CB540A</t>
  </si>
  <si>
    <t>CB541A/CE321A/CF211A</t>
  </si>
  <si>
    <t>Картридж Europrint EPC-CF211A/CE321A/CB541A</t>
  </si>
  <si>
    <t>CB542A/CE322A/CF212A</t>
  </si>
  <si>
    <t>Картридж Europrint EPC-CF212A/CE322A/CB542A</t>
  </si>
  <si>
    <t>CB543A/CE323A/CF213A</t>
  </si>
  <si>
    <t>Картридж Europrint EPC-CF213A/CE323A/CB543A</t>
  </si>
  <si>
    <t>N-NPG-53/GPR-37/C-EXV35</t>
  </si>
  <si>
    <t>Тонер-картридж Europrint EPC-C-EXV35</t>
  </si>
  <si>
    <t>Тонер-картридж, Europrint, EPC-C-EXV35, Для копиров Canon imageRUNNER ADVANCE 8085/8095/8105/8205/8285/8295, 48000 страниц.</t>
  </si>
  <si>
    <t>N-C-EXV53</t>
  </si>
  <si>
    <t>Тонер-картридж Europrint EPC-C-EXV53</t>
  </si>
  <si>
    <t>Тонер-картридж, Europrint, EPC-C-EXV53, Для копиров Canon imageRUNNER 4525/4535/4545/4551, 24500 страниц.</t>
  </si>
  <si>
    <t>V2424-04</t>
  </si>
  <si>
    <t>Смартфон vivo V40 lite (V2424-04) 8GB RAM 128GB ROM Emerald Green</t>
  </si>
  <si>
    <t>Смартфон, vivo, V40 lite (V2424-04), 8GB 128GB, 6.67", Android 14, Qualcomm Snapdragon 685, Камера 50+8 Мп/32 Мп, 1080x2400, Bluetooth 5.1, 5000 мАч, Fast Charge 80W, (Emerald Green) Зелёный</t>
  </si>
  <si>
    <t>P27QCA-RAGL</t>
  </si>
  <si>
    <t>Монитор Xiaomi 2K Monitor A27Qi</t>
  </si>
  <si>
    <t>Микропроцессор серверного класса AMD Epyc 7763 100-000000312</t>
  </si>
  <si>
    <t>Микропроцессор серверного класса, AMD, Epyc 7763, 100-000000312, 1/2P 64C/128T 2.45GHz 256M 280W SP3</t>
  </si>
  <si>
    <t>Аэрогриль, Редмонд, AG1902, Объем 3.1л, 7 автоматических программ, Температура нагрева 80-200°С, Сенсорный, Таймер,Мощность 1500 Вт, Черный</t>
  </si>
  <si>
    <t>MJGHHC2LF</t>
  </si>
  <si>
    <t>Машинка для стрижки волос Xiaomi Hair Clipper 2 Синий</t>
  </si>
  <si>
    <t>Машинка для стрижки волос, Xiaomi, Hair Clipper 2, BHR8999GL/MJGHHC2LF, Регулируемая длина от 0.5 мм до 28 мм, 180 минут работы с одного заряда, Керамические режущие головки, IPX 7, Синий</t>
  </si>
  <si>
    <t>Очиститель воздуха Smartmi Air Purifier E1 Серый/Белый</t>
  </si>
  <si>
    <t>Очиститель воздуха, Smartmi, Air Purifier E1 (ZMKQJHQE11/AP5080DGEU), Обслуживаемая площадь 18 м, Скорость подачи чистого воздуха 150 м/ч, Уровень шума 49 дБА, Серый/Белый</t>
  </si>
  <si>
    <t>Y-600</t>
  </si>
  <si>
    <t>Умный очиститель воздуха Xiaomi Smart Air Purifier Elite</t>
  </si>
  <si>
    <t>Умный очиститель воздуха, Xiaomi, Smart Air Purifier Elite/Y-600/ BHR6359EU, Сокращение вирусов до 99.9%, Светодиодная и плазменная технология UV-C, Обслуживаемая площадь до 125 м.кв, Сертификация по лечению аллергии, Белый</t>
  </si>
  <si>
    <t>57181NP</t>
  </si>
  <si>
    <t>Надувной бассейн детский Intex 57181NP</t>
  </si>
  <si>
    <t>Семейный надувной бассейн Aqua Swim Center Family 229 х 152 х 48 см, INTEX, 57181NP, Винил, 600л., 3+, Двухкамерный, Бело/зелёный, Цветная коробка</t>
  </si>
  <si>
    <t>56483NP</t>
  </si>
  <si>
    <t>Надувной бассейн детский Intex 56483NP</t>
  </si>
  <si>
    <t>Семейный надувной бассейн Swim Center Family 262 х 175 х 56 см, INTEX, 56483NP, Винил, 770л., 6+, Бело-голубой, Цветная коробка</t>
  </si>
  <si>
    <t>28116NP</t>
  </si>
  <si>
    <t>Надувной бассейн Intex 28116NP</t>
  </si>
  <si>
    <t>Семейный надувной бассейн Easy Set 305 x 61 см, INTEX, 28116NP, Винил, 3077 л., Голубой, Цветная коробка</t>
  </si>
  <si>
    <t>Очки для плавания Bestway 98019</t>
  </si>
  <si>
    <t>Очки для плавания Essential, BESTWAY, 98019, Пластик, 3+, Spiderman, Красно-синие, Блистер</t>
  </si>
  <si>
    <t>Очки для плавания Bestway 98022</t>
  </si>
  <si>
    <t>Очки для плавания Goggles, BESTWAY, 98022, Пластик, 3+, Spiderman, Красный, Блистер</t>
  </si>
  <si>
    <t>Картридж Europrint EPC-006R04404 (B225/B230)</t>
  </si>
  <si>
    <t>H26250</t>
  </si>
  <si>
    <t>Интерфейсный кабель Xiaomi 6A Type-A to Type-C Cable Белый</t>
  </si>
  <si>
    <t>Интерфейсный кабель, Xiaomi, 6A Type-A to Type-C Cable, BHR6032GL/H26250, TPE, 100см, 20V-6F Max, Белый</t>
  </si>
  <si>
    <t>Компьютерный корпус, Huntkey, G35, Micro ATX/Mini-ITX, USB 1*3.0/2*2.0, HD-Audio+Mic, Кулер 3*12см RGB, Высота процессорного кулера до 160 мм, Длина VGA до 340мм, 1*3.5"/1*2.5", Слот 7, Толщина 0,5мм, 365x198x408мм, Без Б/П, Чёрный</t>
  </si>
  <si>
    <t>Воздушное охлаждение</t>
  </si>
  <si>
    <t>XMSMSB01YM</t>
  </si>
  <si>
    <t>Мышь Xiaomi Dual-mode Wireless Mouse 2 White</t>
  </si>
  <si>
    <t>Мышь, Xiaomi, Dual-mode Wireless Mouse 2 White, BHR8849GL/XMSMSB01YM, Совместимо с Windows 7, macOS 10.13 и более новые версии, Размер 111 x 64 x 40 мм, Bluetooth Low Energy and 2.4GHz wireless connection, 1.5V50mA, Вес мыши около 62гр., Белый</t>
  </si>
  <si>
    <t>Мышь Xiaomi Dual-mode Wireless Mouse 2 Black</t>
  </si>
  <si>
    <t>Мышь, Xiaomi, Dual-mode Wireless Mouse 2 Black, BHR8850GL/XMSMSB01YM, Совместимо с Windows 7, macOS 10.13 и более новые версии, Размер 111 x 64 x 40 мм, Bluetooth Low Energy and 2.4GHz wireless connection, 1.5V50mA, Вес мыши около 62гр., Черный</t>
  </si>
  <si>
    <t>GC/LPF24LTC/RN</t>
  </si>
  <si>
    <t>Игровое компьютерное кресло DX Racer Prince GC/LPF24LTC/RN</t>
  </si>
  <si>
    <t>Игровое компьютерное кресло, DX Racer, GC/LPF24LTC/RN, Prince series, Грузоподъемность 90 кг,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Красно-черный</t>
  </si>
  <si>
    <t>ASM01G</t>
  </si>
  <si>
    <t>Портативная колонка Xiaomi Bluetooth Speaker Mini</t>
  </si>
  <si>
    <t>Портативная колонка, Xiaomi, Bluetooth Speaker Mini, ASM01G/QBH4274GL, 10,3 x7,3x7,3 см, 330 гр, Широкополосный динамик, Пассивный излучатель*1, Номинальная мощность 3Вт*2, Bluetooth 5.3, Type-C, Аккумулятор 2000 мАч, Черный</t>
  </si>
  <si>
    <t>ASM02G</t>
  </si>
  <si>
    <t>Портативная колонка Xiaomi Bluetooth Speaker</t>
  </si>
  <si>
    <t>Портативная колонка, Xiaomi, Bluetooth Speaker, ASM02G/QBH4275GL, Параметры 20,2*7,3*7,3см, Вес 660гр, Высокочастотный динамик x2, Среднечастотный динамик x1, Пассивный излучатель х2, Мощность 40Вт, Оснащен 1 микрофоном для звонков по Bluetooth, Bluetooth 5.3, поддерживает воспроизведение музыки LHDC, Type-C, 4800 мАч, Черный</t>
  </si>
  <si>
    <t>DH-IPC-HDPW1230R1P-ZS</t>
  </si>
  <si>
    <t>IP видеокамера Dahua DH-IPC-HDPW1230R1P-ZS</t>
  </si>
  <si>
    <t>IP видеокамера, Dahua, DH-IPC-HDPW1230R1P-ZS, купольная, 1/2,7", Функция день/ночь, 2 Мп, 0.03 лк/F=1.7, Объектив: f = 2,8 мм – 12 мм, Скор. записи: 19201080 до 25/30 к/c, DC 12В, PoE (802.3af)</t>
  </si>
  <si>
    <t>IP видеокамера, Dahua, DH-IPC-HFW2441TP-ZAS-27135, цилиндрическая, 4 Мп, ИК-вариофокальная WizSense</t>
  </si>
  <si>
    <t>DH-XVR5108HS-5M-I3</t>
  </si>
  <si>
    <t>Гибридный видеорегистратор Dahua DH-XVR5108HS-5M-I3</t>
  </si>
  <si>
    <t>Гибридный видеорегистратор, Dahua, DH-XVR5108HS-5M-I3, 8-канальный, 5 Мп, компактный 1U, 1HDD, WizSense</t>
  </si>
  <si>
    <t>DH-XVR5116HS-5M-I3</t>
  </si>
  <si>
    <t>Гибридный видеорегистратор Dahua DH-XVR5116HS-5M-I3</t>
  </si>
  <si>
    <t>Гибридный видеорегистратор, Dahua, DH-XVR5116HS-5M-I3, 16-канальный, 5 Мп, компактный 1U,1HDD, WizSense</t>
  </si>
  <si>
    <t>DS-KAB6-D1</t>
  </si>
  <si>
    <t>Кронштейн Hikvision DS-KAB6-D1</t>
  </si>
  <si>
    <t>Кронштейн, Hikvision, DS-KAB6-D1,</t>
  </si>
  <si>
    <t>Чемодан Xiaomi Expandable Luggage 20" Blue</t>
  </si>
  <si>
    <t>Чемодан, Xiaomi, Expandable Luggage 20" Blue, BHR9452GL/XMKRLXXRM, Поликарбонат, Материал подкладки полиэстер, 56*36,5*26 см, Вес 3,4 кг, 45 литров, Синий</t>
  </si>
  <si>
    <t>3032C004AA</t>
  </si>
  <si>
    <t>Автоподатчик оригиналов реверсивный Canon DADF-AY2</t>
  </si>
  <si>
    <t>Автоподатчик оригиналов реверсивный, Canon, DADF-AY2, 3032C004AA, Двустороннее устройство автоподачи (DADF), 35 стр/мин, Емкость лотка 50 листов, Разрешение 600 x 600 DPI, Плотность бумаги:38–128 г/кв.м</t>
  </si>
  <si>
    <t>XMTSJ01FD</t>
  </si>
  <si>
    <t>Тостер Xiaomi Toaster Черный</t>
  </si>
  <si>
    <t>Тостер, Xiaomi, Toaster, XMTSJ01FD/BHR8811EU, 240 Вт, 780-930 Вольт, Черный</t>
  </si>
  <si>
    <t>Кондиционер канальный, TCL, TCC-24D2HRA/DV(02), Inverter, без соединительной инсталляции, Хладагент R410A, Комплект 2 кор. (состоит из внешнего и внутреннего блока), LED дисплей, Белый</t>
  </si>
  <si>
    <t>Кондиционер канальный, TCL, TCC-36D2HRA/DV(02), Inverter, без соединительной инсталляции, Хладагент R410A, Комплект 2 кор. (состоит из внешнего и внутреннего блока), LED дисплей, Белый</t>
  </si>
  <si>
    <t>Кондиционер канальный, TCL, TCC-60D2HRA/DV7(02), Inverter, без соединительной инсталляции, Хладагент R410A, Комплект 2 кор. (состоит из внешнего и внутреннего блока), LED дисплей, Белый</t>
  </si>
  <si>
    <t>Кондиционер кассетный, TCL, TCC-24CHRA/DV(02), Inverter, без соединительной инсталляции, Хладагент R410A. Комплект 3 кор. (состоит из внешнего внутреннего блока и декоративной панели), LED дисплей, Белый</t>
  </si>
  <si>
    <t>MJYD02YL-A</t>
  </si>
  <si>
    <t>Светильник Mi Motion-Activated Night Light 2 Bluetooth</t>
  </si>
  <si>
    <t>Светильник, Xiaomi, Mi Motion-Activated Night Light 2 Bluetooth, BHR5278GL/MJYD02YL-A, Рабочая температура -10 +40С, Размер изделия в диаметре 80*62 мм, Номинальное напряжение 4,5В, Номинальная мощность 0,35Вт, Световой поток 2,5-25Лм, Поддерживаемые системы: Android 4.4 или iOS 9.0 и выше, Белый</t>
  </si>
  <si>
    <t>Контакторы КРМ и Конденсаторы</t>
  </si>
  <si>
    <t>CE310A/CF350A Universal</t>
  </si>
  <si>
    <t>CE311A/CF351A Universal</t>
  </si>
  <si>
    <t>CE312A/CF352A Universal</t>
  </si>
  <si>
    <t>CE313A/CF353A Universal</t>
  </si>
  <si>
    <t>CF283X</t>
  </si>
  <si>
    <t>Q2612A/FX-9/FX10 Universal</t>
  </si>
  <si>
    <t>W1360X-D</t>
  </si>
  <si>
    <t>W2070A</t>
  </si>
  <si>
    <t>W2072A</t>
  </si>
  <si>
    <t>W2073A</t>
  </si>
  <si>
    <t>CRG-045K</t>
  </si>
  <si>
    <t>CRG-045C</t>
  </si>
  <si>
    <t>CRG-045M</t>
  </si>
  <si>
    <t>CRG-045Y</t>
  </si>
  <si>
    <t>M2425W1</t>
  </si>
  <si>
    <t>Смарт часы Xiaomi Watch S4 Black</t>
  </si>
  <si>
    <t>Смарт часы, Xiaomi, Watch S4, M2425W1 / BHR9195GL, Дисплей 1.43" AMOLED, Разрешение 466 x 466, Водонепроницаемые (5 АТМ), GPS+GLONASS, Galileo, BDS, QZSS, Батарея 486 мАч, Черный</t>
  </si>
  <si>
    <t>R-CH360-WHAPE3-G-1</t>
  </si>
  <si>
    <t>Компьютерный корпус Deepcool CH360 WH без Б/П</t>
  </si>
  <si>
    <t>Компьютерный корпус, Deepcool, CH360 WH R-CH360-WHAPE3-G-1, Micro ATX/Mini-ITX, Type-C*1/3.0*1, HD-Audio+Mic, Кулер 2*140/1*120мм ARGB, Высота процессорного кулера до 165мм, Длина VGA до 320мм, 2*3.5"/2+1*2.5", Сталь 0,6, 428x215x431мм, Без Б/П, Белый</t>
  </si>
  <si>
    <t>24GS65F-B</t>
  </si>
  <si>
    <t>Монитор 24" LG 24GS65F-B</t>
  </si>
  <si>
    <t>Монитор, LG, 24GS65F-B, 23.8", 1920 x 1080, IPS, 180Гц, HDMI, DP, 300кд/м2, 1000:1, 16.7M, 1мс, угол обзора(гор/верт) 178/178, 16:9, Чёрный</t>
  </si>
  <si>
    <t>27MR400-B</t>
  </si>
  <si>
    <t>Монитор 27" LG 27MR400 Black</t>
  </si>
  <si>
    <t>27QN600-B</t>
  </si>
  <si>
    <t>Монитор 27" LG 27QN600 Black</t>
  </si>
  <si>
    <t>Монитор, LG, 27QN600 Black, 27", 2560x1440, IPS, 75Гц, HDMI*2, DP, LED, 350кд/м2, 1000:1, 16.7М, 5мс, Регулировка наклона, угол обзора(гор/верт) 178/178, 16:9, Чёрный</t>
  </si>
  <si>
    <t>34WP65C-B</t>
  </si>
  <si>
    <t>Монитор 34" LG 34WP65C Black</t>
  </si>
  <si>
    <t>M350 Silent</t>
  </si>
  <si>
    <t>Компьютерная мышь Rapoo M350 Silent</t>
  </si>
  <si>
    <t>Компьютерная мышь, Rapoo, M350 Silent, Оптическая, колесо прокрутки,1600dpi, Bluetooth 3.0/4.0, Беспроводной 2.4 ГГц, Эффективная дистанция 10 м., Батарейки в комплекте, До 6 месяцев на одном заряде батареек, Тёмно серый</t>
  </si>
  <si>
    <t>MT560</t>
  </si>
  <si>
    <t>Компьютерная мышь Rapoo MT560 Black</t>
  </si>
  <si>
    <t>Компьютерная мышь, Rapoo, MT560, 4000dpi, Bluetooth 5.0, Беспроводной 2.4 ГГц, Эффективная дистанция 10 м., Литиевая батарея, Черный</t>
  </si>
  <si>
    <t>A88A109H0A5A06A073</t>
  </si>
  <si>
    <t>Клавиатура Varmilo Ariel Muse 65 Gateron Varmilo Magnet White switch</t>
  </si>
  <si>
    <t>Клавиатура, Varmilo, Ariel Muse 65, A88A109H0A5A06A073, Gateron Varmilo Magnet White, 67 клавиш, Магнитная, Подсветка - RGB, Hot swap - Да, Проводная, Type-C, 375*177*80мм, Англ/Рус, Голубой</t>
  </si>
  <si>
    <t>A88A112H0A5A06A074</t>
  </si>
  <si>
    <t>Клавиатура Varmilo Asgard Muse 65 Gateron Varmilo Magnet White switch</t>
  </si>
  <si>
    <t>Клавиатура, Varmilo, Asgard Muse 65, A88A112H0A5A06A074, Gateron Varmilo Magnet White, 67 клавиш, Магнитная, Подсветка - RGB, Hot swap - Да, Проводная, Type-C, 375*177*80мм, Англ/Рус, Черный</t>
  </si>
  <si>
    <t>A88A111H0A5A06A074</t>
  </si>
  <si>
    <t>Клавиатура Varmilo Aurora Muse 65 Gateron Varmilo Magnet White switch</t>
  </si>
  <si>
    <t>Клавиатура, Varmilo, Aurora Muse 65, A88A111H0A5A06A074, Gateron Varmilo Magnet White, 67 клавиш, Магнитная, Подсветка - RGB, Hot swap - Да, Проводная, Type-C, 375*177*80мм, Англ/Рус, Голубой</t>
  </si>
  <si>
    <t>A44A046D5A3A06A039</t>
  </si>
  <si>
    <t>Клавиатура Varmilo Eucalyptus VXH67 Cherry Mx Silent Red</t>
  </si>
  <si>
    <t>Клавиатура, Varmilo, Eucalyptus, VXH67, A44A046D5A3A06A039, Cherry Mx Silent Red, 67 клавиш, Механическая, Подсветка - Белая, Hotswap - Да, Type-C, 385*195*65мм, Англ/Рус, Розовый</t>
  </si>
  <si>
    <t>A60A046D3A3A06A051</t>
  </si>
  <si>
    <t>Клавиатура Varmilo Eucalyptus VXH81 Cherry Mx Brown</t>
  </si>
  <si>
    <t>Клавиатура, Varmilo, Eucalyptus, VXH81, A60A046D3A3A06A051, Cherry Mx Brown, 81 клавиш, Механическая, Подсветка - Белая, Hotswap - Да, Type-C, 365.8*199.5*43мм, Англ/Рус, Розовый</t>
  </si>
  <si>
    <t>A42A046D3A5A06A039</t>
  </si>
  <si>
    <t>Клавиатура Varmilo Eucalyptus VXT67 Cherry Mx Brown</t>
  </si>
  <si>
    <t>Клавиатура, Varmilo, Eucalyptus, VXT67, A42A046D3A5A06A039, Cherry Mx Brown, 67 клавиш, Механическая, Подсветка - RGB, Hotswap - Да, Проводная/Bluetooth/2.4G, Type-C, 385*195*65мм, Англ/Рус, Розовый</t>
  </si>
  <si>
    <t>A88A110H0A5A06A073</t>
  </si>
  <si>
    <t>Клавиатура Varmilo Summit Muse 65 Gateron Varmilo Magnet White switch</t>
  </si>
  <si>
    <t>Клавиатура, Varmilo, Summit Muse 65, A88A110H0A5A06A073, Gateron Varmilo Magnet White switch, 67 клавиш, Магнитная, Подсветка - Белая, Hotswap - Да, Проводная, Type-C, 375*177*80мм, Англ/Рус, Черный</t>
  </si>
  <si>
    <t>L55MA-SPLRU</t>
  </si>
  <si>
    <t>Смарт телевизор Xiaomi 2025 S MiniLED 55" (L55MA-SPLRU)</t>
  </si>
  <si>
    <t>Смарт телевизор, Xiaomi, 2025 S MiniLED 55", L55MA-SPLRU, MiniLED, 4K(3840x2160),144 Гц, Android, Quad cortex A73, Mali-G52 (2EE) MC1, 3GB/32GB, 178/178, динамики 2x12.5 В, Bluetooth, Wi-Fi, HDMI2.1x3, USB(2.0)x1 USB(3.0)x1, AV, LAN, VESA 300*300, пластиковая рамка,темно-серый</t>
  </si>
  <si>
    <t>L65MA-SPLRU</t>
  </si>
  <si>
    <t>Смарт телевизор Xiaomi 2025 S MiniLED 65" (L65MA-SPLRU)</t>
  </si>
  <si>
    <t>Смарт телевизор, Xiaomi, 2025 S MiniLED 65", L65MA-SPLRU, MiniLED, 4K(3840x2160),144 Гц, Android, Quad cortex A73, Mali-G52 (2EE) MC1, 3GB/32GB, 178/178, динамики 2x12.5 В, Bluetooth, Wi-Fi, HDMI2.1x3, USB(2.0)x1 USB(3.0)x1, AV, LAN, VESA 300*300, пластиковая рамка,темно-серый</t>
  </si>
  <si>
    <t>L75MA-SPLRU</t>
  </si>
  <si>
    <t>Смарт телевизор Xiaomi 2025 S MiniLED 75" (L75MA-SPLRU)</t>
  </si>
  <si>
    <t>Смарт телевизор, Xiaomi, 2025 S MiniLED 75", L75MA-SPLRU, MiniLED, 4K(3840x2160),144 Гц, Android, Quad cortex A73, Mali-G52 (2EE) MC1, 3GB/32GB, 178/178, динамики 2x12.5 В, Bluetooth, Wi-Fi, HDMI2.1x3, USB(2.0)x1 USB(3.0)x1, AV, LAN, VESA 400*300, пластиковая рамка,темно-серый</t>
  </si>
  <si>
    <t>L100MA-MAXRU</t>
  </si>
  <si>
    <t>Смарт телевизор Xiaomi 2025 Max 100" (L100MA-MAXRU)</t>
  </si>
  <si>
    <t>Смарт телевизор, Xiaomi,2025 Max 100", L100MA-MAXRU, QLED, 4K(3840x2160),144 Гц, Android, Quad cortex A73, Mali-G52 (2EE) MC1, 3GB/32GB, 178/178, динамики 2x15 В, Bluetooth, Wi-Fi, HDMI2.1x3, USB(2.0)x1 USB(3.0)x1, AV, LAN, VESA 700*400, металическая рамка,темно-серый</t>
  </si>
  <si>
    <t>SAT5221-480G</t>
  </si>
  <si>
    <t>Твердотельный накопитель SSD Synology SAT5221-480G</t>
  </si>
  <si>
    <t>SAT5221-1920G</t>
  </si>
  <si>
    <t>Твердотельный накопитель SSD Synology SAT5221-1920G</t>
  </si>
  <si>
    <t>DS-3E1518P-EI</t>
  </si>
  <si>
    <t>Коммутатор Hikvision DS-3E1518P-EI</t>
  </si>
  <si>
    <t>DGE-560T/D1A</t>
  </si>
  <si>
    <t>Сетевая карта D-Link DGE-560T/D1A</t>
  </si>
  <si>
    <t>Сетевая карта, D-Link, DGE-560T/D1A, 10/100/1000М, PCIe</t>
  </si>
  <si>
    <t>QST-8254</t>
  </si>
  <si>
    <t>SP-EUC01</t>
  </si>
  <si>
    <t>Умная розетка (переходник) Aqara Smart Plug (EU)</t>
  </si>
  <si>
    <t>Умная розетка, (переходник), Aqara Smart Plug (EU), AP007EUW01</t>
  </si>
  <si>
    <t>T-WR10</t>
  </si>
  <si>
    <t>Робот-мойщик окон TIMBERK T-WR10</t>
  </si>
  <si>
    <t>Робот-мойщик окон, TIMBERK, T-WR10, Мощность 90 Вт, Сила всасывания 2600 Па, 3 Режима, Диапазон рабочих температур от 0 до +40 °С, Скорость уборки 3 мин/1м2, Встроенный резервный аккумулятор (до 600 мАч) и страховочный трос (4 метра) для надежного удержания на вертикальной поверхности, Белый</t>
  </si>
  <si>
    <t>SC-MG45S65</t>
  </si>
  <si>
    <t>Мясорубка Scarlett SC-MG45S65</t>
  </si>
  <si>
    <t>T-EP02N6</t>
  </si>
  <si>
    <t>Эпилятор Timberk T-EP02N6</t>
  </si>
  <si>
    <t>T-EP01N3</t>
  </si>
  <si>
    <t>Эпилятор Timberk T-EP01N3</t>
  </si>
  <si>
    <t>T-KSI01</t>
  </si>
  <si>
    <t>Утюг Timberk T-KSI01</t>
  </si>
  <si>
    <t>SC-SI30K67</t>
  </si>
  <si>
    <t>Утюг Scarlett SC-SI30K67</t>
  </si>
  <si>
    <t>SC-SI30K40</t>
  </si>
  <si>
    <t>Утюг Scarlett SC-SI30K40</t>
  </si>
  <si>
    <t>T-PSG50</t>
  </si>
  <si>
    <t>Парогенератор Timberk T-PSG50</t>
  </si>
  <si>
    <t>Парогенератор, Timberk, T-PSG50, Мощность 2600 Вт, Подошва ceramic micro, Самоочистка от накипи, Материал подошвы керамика, Объем резервуара для воды 1800 мл , Цвет черный</t>
  </si>
  <si>
    <t>T-HGS02</t>
  </si>
  <si>
    <t>Отпариватель ручной Timberk T-HGS02</t>
  </si>
  <si>
    <t>SC-GS135S23</t>
  </si>
  <si>
    <t>Отпариватель ручной Scarlett SC-GS135S23</t>
  </si>
  <si>
    <t>SC-GS135S22</t>
  </si>
  <si>
    <t>Отпариватель ручной Scarlett SC-GS135S22</t>
  </si>
  <si>
    <t>SC-GS130S38</t>
  </si>
  <si>
    <t>Отпариватель вертикальный Scarlett SC-GS130S38</t>
  </si>
  <si>
    <t>SC-GS130S08</t>
  </si>
  <si>
    <t>Отпариватель вертикальный Scarlett SC-GS130S08</t>
  </si>
  <si>
    <t>SC-LR92B01</t>
  </si>
  <si>
    <t>Машинка для удаления катышков с одежды Scarlett SC-LR92B01</t>
  </si>
  <si>
    <t>SC-AH986E10</t>
  </si>
  <si>
    <t>Увлажнитель воздуха Scarlett SC-AH986E10</t>
  </si>
  <si>
    <t>SC-AH986M24</t>
  </si>
  <si>
    <t>Увлажнитель воздуха Scarlett SC-AH986M24</t>
  </si>
  <si>
    <t>SC-TM11026</t>
  </si>
  <si>
    <t>Тостер Scarlett SC-TM11026</t>
  </si>
  <si>
    <t>Тостер, Scarlett, SC-TM11026, Мощность 650 Вт, Количество ломтиков 2, 6 степеней поджарки, Съемный поддон для крошек, Функция отмены, Длина шнура 0.7 м, Черный/Стальной</t>
  </si>
  <si>
    <t>SC-JE50C06</t>
  </si>
  <si>
    <t>Соковыжималка цитрусовая Scarlett SC-JE50C06</t>
  </si>
  <si>
    <t>Соковыжималка цитрусовая, Scarlett, SC-JE50C06, Мощность 25 Вт, Резервуар для сока 700 мл, 2 насадки для разных размеров цитрусовых, Белый с красным</t>
  </si>
  <si>
    <t>SC-EK27G79</t>
  </si>
  <si>
    <t>Чайник электрический Scarlett SC-EK27G79</t>
  </si>
  <si>
    <t>Чайник электрический, Scarlett, SC-EK27G79, Мощность 2200 Вт, Объем 1.7 л, Материал корпуса: Стекло, Индикатор уровня воды, Внутренняя подсветка, Фильтр, Красный</t>
  </si>
  <si>
    <t>SC-HS60676</t>
  </si>
  <si>
    <t>Щипцы Scarlett SC-HS60676</t>
  </si>
  <si>
    <t>Щипцы, Scarlett, SC-HS60676, Мощность 25 Вт, Максимальная температура 220 t°C, Ширина пластины 19 мм, Длина пластин 120 мм, Материал рабочей поверхности Керамика</t>
  </si>
  <si>
    <t>SC-HD70I18</t>
  </si>
  <si>
    <t>Фен Scarlett SC-HD70I18</t>
  </si>
  <si>
    <t>Фен, Scarlett, SC-HD70I18, Мощность 2200 Вт, 2 скоростных режима, 3 температурных режима, Функция ионизации, Автоматическое отключение, Черный</t>
  </si>
  <si>
    <t>SC-HD70I84</t>
  </si>
  <si>
    <t>Фен Scarlett SC-HD70I84</t>
  </si>
  <si>
    <t>Фен, Scarlett, SC-HD70I84, Мощность 1800 Вт, 2 скоростных режима, 3 температурных режима, Ионизация</t>
  </si>
  <si>
    <t>Кулер для воды напольный SVC Aqua series 22LA</t>
  </si>
  <si>
    <t>Кулер для воды напольный, SVC, Aqua series 22LA, Электрический, Нагрев: 85-95, Охлаждение:10-15, белый</t>
  </si>
  <si>
    <t>93LA</t>
  </si>
  <si>
    <t>Кулер для воды напольный SVC Aqua series 93LA</t>
  </si>
  <si>
    <t>Кулер для воды напольный, SVC, Aqua series 93LA, электрический, погрузка бутыля сверху, напряжение 220В-240В, нагрев 85-95, охлаждение 10-15, белый</t>
  </si>
  <si>
    <t>LA1KN22</t>
  </si>
  <si>
    <t>Блок доп. контактов SE LA1KN22 2НО+2НЗ винт.зажим</t>
  </si>
  <si>
    <t>Блок доп. контактов, SE, LA1KN22, 2НО+2НЗ винт.зажим</t>
  </si>
  <si>
    <t>150/5 96*96 (scale)</t>
  </si>
  <si>
    <t>Шкала для амперметра iPower 150/5</t>
  </si>
  <si>
    <t>Шкала для амперметра, iPower, 150/5 96*96 (scale)</t>
  </si>
  <si>
    <t>800/5 96*96 (scale)</t>
  </si>
  <si>
    <t>Шкала для амперметра iPower 800/5</t>
  </si>
  <si>
    <t>Шкала для амперметра, iPower, 800/5 96*96 (scale)</t>
  </si>
  <si>
    <t>1000/5 96*96 (scale)</t>
  </si>
  <si>
    <t>Шкала для амперметра iPower 1000/5</t>
  </si>
  <si>
    <t>Шкала для амперметра, iPower, 1000/5 96*96 (scale)</t>
  </si>
  <si>
    <t>3000/5 96*96 (scale)</t>
  </si>
  <si>
    <t>Шкала для амперметра iPower 3000/5</t>
  </si>
  <si>
    <t>Шкала для амперметра, iPower, 3000/5 96*96 (scale)</t>
  </si>
  <si>
    <t>MSQ-125 2000/5 class 0.5</t>
  </si>
  <si>
    <t>Трансформатор тока iPower MSQ-125 2000/5</t>
  </si>
  <si>
    <t>Трансформатор тока, iPower, MSQ-125 2000/5</t>
  </si>
  <si>
    <t>Переходник для шлангов Bestway 58236</t>
  </si>
  <si>
    <t>Набор переходников для шлангов, BESTWAY, 58236, Пластик, 2 шт., Переход 32 - 38 мм., Серый, Блистер</t>
  </si>
  <si>
    <t>Набор переходников для шлангов Intex 29061 (Адаптер тип В)</t>
  </si>
  <si>
    <t>Набор переходников для шлангов, INTEX, 29061, Пластик, Для адаптирования шланга с 32 мм38 мм, 2 переходника 10722 в наборе, Серые, Пакет</t>
  </si>
  <si>
    <t>Запасной шланг для фильтр-насоса Intex 29083</t>
  </si>
  <si>
    <t>Шланг для вакуумного пылесоса Deluxe Vacuum, INTEX, 29083, Диаметр 38 мм, Длина 7.6 метров, Легкий и гибкий, Синий, В пленке</t>
  </si>
  <si>
    <t>003N01226</t>
  </si>
  <si>
    <t>Шарнир крышки ADF (левый) Xerox 003N01226</t>
  </si>
  <si>
    <t>Шарнир крышки ADF (левый), Xerox, 003N01226, Для Xerox B225DNI / B235DNI</t>
  </si>
  <si>
    <t>Коммутатор, Grandstream, GWN7711, Управляемый L2, 8 портов RJ-45 10/100/1000 Мбит/с, Бесшумный режим: без вентилятора, Настольный/настенный, корпус: Пластик</t>
  </si>
  <si>
    <t>DH-IPC-HFW2449TL-S-PRO</t>
  </si>
  <si>
    <t>IP видеокамера Dahua DH-IPC-HFW2449TL-S-PRO</t>
  </si>
  <si>
    <t>IP видеокамера, Dahua, DH-IPC-HFW2449TL-S-PRO, 4MP, 1.8" CMOS, H.264+/H.265+/WizSense</t>
  </si>
  <si>
    <t>Рюкзак NINETYGO URBAN DAILY Backpack Серый</t>
  </si>
  <si>
    <t>Рюкзак, NINETYGO, URBAN DAILY Backpack, 6941413280037, 30,5*10*48см, Серый</t>
  </si>
  <si>
    <t>Рюкзак NINETYGO Urban Classic backpack Зеленый</t>
  </si>
  <si>
    <t>Рюкзак, NINETYGO, Urban Classic backpack, 6941413231695, 30*13,5*42см, Зеленый</t>
  </si>
  <si>
    <t>Рюкзак NINETYGO Urban Classic backpack Серый</t>
  </si>
  <si>
    <t>Рюкзак, NINETYGO, Urban Classic backpack, 6941413231671, 30*13,5*42см, Серый</t>
  </si>
  <si>
    <t>Рюкзак NINETYGO Urban community backpack Зеленый</t>
  </si>
  <si>
    <t>Рюкзак, NINETYGO, Urban community backpack, 6941413231725, 30*10*48 см, 0,700 кг, Полиэфирное волокно, Зеленый</t>
  </si>
  <si>
    <t>Рюкзак NINETYGO 3 in 1 Delachable Backpack Зеленый</t>
  </si>
  <si>
    <t>Рюкзак, NINETYGO, 3 in 1 Delachable Backpack, 6941413235518, 3 в 1, 30*13,5*42см, Зеленый</t>
  </si>
  <si>
    <t>Рюкзак NINETYGO Multi-Funtional Travel Backpack Коричневый</t>
  </si>
  <si>
    <t>Рюкзак, NINETYGO, Multi-Funtional Travel Backpack, 6941413240260, 28*24*45 см, Хаки</t>
  </si>
  <si>
    <t>Чемодан NINETYGO Seine Luggage NEW VERSION 20'' Серый</t>
  </si>
  <si>
    <t>Чемодан, NINETYGO, Seine Luggage NEW VERSION 20'', 6941413217934, 38*24.2*58.2, 3,40, Серый</t>
  </si>
  <si>
    <t>Чемодан NINETYGO Danube MAX luggage 20'' China Blue</t>
  </si>
  <si>
    <t>Чемодан, NINETYGO, Danube MAX luggage 20'' China Blue, 6941413222921, 40*24*59 см, 3,10 кг, Голубой</t>
  </si>
  <si>
    <t>Чемодан NINETYGO Ripple Luggage 20'' Black</t>
  </si>
  <si>
    <t>Чемодан, NINETYGO, Ripple Luggage 20'' Black, 6941413222167, 58.2*37.5*24 см, 3,20 кг, Поликарбонат, Черный</t>
  </si>
  <si>
    <t>Чемодан NINETYGO Ripple Luggage 24'' Black</t>
  </si>
  <si>
    <t>Чемодан, NINETYGO, Ripple Luggage 24'' Black, 6941413222235, 66*45.5*25.5 см, 4,1 кг, Поликарбонат, Черный</t>
  </si>
  <si>
    <t>Чемодан NINETYGO Sweet journey Luggage 20'' Серый</t>
  </si>
  <si>
    <t>Чемодан, NINETYGO, Sweet journey Luggage 20'', 6941413241977, 4-7 комплектов одежды, 3,1кг, 38л, 56,5*36,5*23 см, Поликарбонат, Боковая ручка, Серый</t>
  </si>
  <si>
    <t>Сумки для ноутбуков</t>
  </si>
  <si>
    <t>Сумка для ноутбука NINETYGO Laptop bag 13-14" Серый</t>
  </si>
  <si>
    <t>Сумка для ноутбука, NINETYGO,6941413234962, 13-14", Серый</t>
  </si>
  <si>
    <t>Сумка для ноутбука NINETYGO Laptop bag 13-14" Красный</t>
  </si>
  <si>
    <t>Сумка для ноутбука, NINETYGO, 6941413234979, 13-14", Красный</t>
  </si>
  <si>
    <t>Сумка для ноутбука NINETYGO Laptop bag 13-14" Серебристый</t>
  </si>
  <si>
    <t>Сумка для ноутбука, NINETYGO, 6941413234986, 13-14", Серебристый</t>
  </si>
  <si>
    <t>КТ-2250</t>
  </si>
  <si>
    <t>Аэрогриль Kitfort КТ-2250</t>
  </si>
  <si>
    <t>Аэрогриль, Kitfort, КТ-2250, 2 раздельных чаши, 12 программ, Объем чаш 9л (2 х 4,5 л), Температура 50-200°С, Таймер 60 мин, Уровень шума до 50 дБ, Сенсорное управление, Длина шнура 1 м, Мощность 1750 Вт, Черный</t>
  </si>
  <si>
    <t>КТ-1687</t>
  </si>
  <si>
    <t>Электрогриль Kitfort КТ-1687</t>
  </si>
  <si>
    <t>Электрогриль, Kitfort, КТ-1687, Мощность 2000 Вт , Антипригарное покрытие, Таймер, Режим барбекю 180°, Съемные панели, Цвет черный</t>
  </si>
  <si>
    <t>КТ-1626</t>
  </si>
  <si>
    <t>Электрогриль Kitfort КТ-1626</t>
  </si>
  <si>
    <t>Электрогриль, Kitfort, КТ-1626, Мощность 1800 Вт , Регулировка температуры, Антипригарное покрытие, Цвет черный</t>
  </si>
  <si>
    <t>КТ-6013-2</t>
  </si>
  <si>
    <t>Электрическая мельница для соли и перца Kitfort КТ-6013-2 белый</t>
  </si>
  <si>
    <t>КТ-417</t>
  </si>
  <si>
    <t>Беспроводной вентилятор-увлажнитель Kitfort КТ-417</t>
  </si>
  <si>
    <t>Беспроводной вентилятор-увлажнитель, Kitfort, КТ-417, Мощность 5 Вт, Количество скоростей 3, Время работы вентилятора до 11 ч, Время работы вентилятора с увлажнителем до 5 ч , Цвет белый</t>
  </si>
  <si>
    <t>КТ-4131</t>
  </si>
  <si>
    <t>Косметическое зеркало Kitfort КТ-4131</t>
  </si>
  <si>
    <t>Косметическое зеркало, Kitfort, КТ-4131, Мощность 5 Вт , Время зарядки 2,5 ч, Петля для подвешивания, Регулировка подсветки, Время работы 2–4 ч, Диаметр зеркал 153 мм, Цвет белый</t>
  </si>
  <si>
    <t>КТ-6231</t>
  </si>
  <si>
    <t>Машинка для удаления катышков с одежды Kitfort КТ-6231</t>
  </si>
  <si>
    <t>Машинка для удаления катышков с одежды, Kitfort, КТ-6231, Мощность 3 Вт, Удобная ручка, Чистка от ворса, пыли, Работа от батареек типа АА, Цвет зеленый</t>
  </si>
  <si>
    <t>КТ-6006</t>
  </si>
  <si>
    <t>КТ-5157-2</t>
  </si>
  <si>
    <t>Проводной вертикальный паровой пылесос Kitfort КТ-5157-2 "2 в 1" бело-оранжевый</t>
  </si>
  <si>
    <t>Проводной вертикальный паровой пылесос, Kitfort, КТ-5157-2, "2 в 1",Мощность паровой швабры 1000 Вт, Мощность пылесоса 600 Вт, Время нагрева 30 сек , Цвет бело-оранжевый</t>
  </si>
  <si>
    <t>КТ-5168-3</t>
  </si>
  <si>
    <t>Беспроводной вертикальный пылесос Kitfort КТ-5168-3 черно-белый</t>
  </si>
  <si>
    <t>КТ-5282</t>
  </si>
  <si>
    <t>Беспроводной вертикальный пылесос Kitfort КТ-5282</t>
  </si>
  <si>
    <t>КТ-1831-1</t>
  </si>
  <si>
    <t>Льдогенератор Kitfort КТ-1831-1 белый</t>
  </si>
  <si>
    <t>Льдогенератор, Kitfort, КТ-1831-1, Мощность -100 Вт, Ёмкость резервуара - 1,5 л, Климатический класс - SN/N/ST, Хладагент - изобутан R600a, Количество хладагента - 26 г, Уровень шума - 45 дБ , Цвет белый</t>
  </si>
  <si>
    <t>КТ-2101-2</t>
  </si>
  <si>
    <t>Мясорубка Kitfort КТ-2101-2 зеленый</t>
  </si>
  <si>
    <t>Мясорубка, Kitfort, КТ-2101-2, Мощность 1500 Вт, Производительность 1,2 кг/мин, Насадки 4 шт ,Цвет зеленый</t>
  </si>
  <si>
    <t>КТ-9168</t>
  </si>
  <si>
    <t>Отпариватель вертикальный Kitfort КТ-9168</t>
  </si>
  <si>
    <t>Отпариватель вертикальный, Kitfort, КТ-9168, Мощность 1600-2000 Вт, Длина парового шланга 1,4 м, Ёмкость резервуара для воды 1,2 л, Время разогрева 1 мин , Цвет зеленый</t>
  </si>
  <si>
    <t>КТ-9120-1</t>
  </si>
  <si>
    <t>Паровая станция Kitfort КТ-9120-1 бело-фиолетовая</t>
  </si>
  <si>
    <t>Паровая станция, Kitfort, КТ-9120-1, Мощность бойлера 1450 Вт, Мощность утюга 800 Вт, Емкость резервуара для воды 800 мл, Время нагрева 1,5-2 мин, Давление пара 1,5 бар , Цвет бело-фиолетовая</t>
  </si>
  <si>
    <t>КТ-1048-3</t>
  </si>
  <si>
    <t>Паровая швабра Kitfort КТ-1048-3 синий</t>
  </si>
  <si>
    <t>Паровая швабра, Kitfort, КТ-1048-3, Мощность 1300 Вт , Ёмкость резервуара для воды 360 мл, Длина шнура 4,9 м ,Цвет синий</t>
  </si>
  <si>
    <t>Мясорубка, Scarlett, SC-MG45S65, Мощность 1800 Вт, Реверс, Насадки из нержавеющей стали, Цвет белый</t>
  </si>
  <si>
    <t>Удлинитель, SVC, GXC3S-30M, 3 розетки, 3 метра, 220-250В, 10A, Чёрный</t>
  </si>
  <si>
    <t>GV-N5080GAMING OC-16GD</t>
  </si>
  <si>
    <t>Видеокарта Gigabyte (GV-N5080GAMING OC-16GD) RTX5080 GAMING OC 16G</t>
  </si>
  <si>
    <t>Видеокарта, Gigabyte, RTX5080 GAMING OC 16G (GV-N5080GAMING OC-16GD) 4719331355494, GDDR7, 256bit, 1-HDMI, 3-DP, Windforce 3X Fan, 340*140*70 мм, Цветная коробка</t>
  </si>
  <si>
    <t>R-CG580-BKADA4-G-1</t>
  </si>
  <si>
    <t>Компьютерный корпус Deepcool CG580 4F без Б/П</t>
  </si>
  <si>
    <t>Компьютерный корпус, Deepcool, CG580 4F R-CG580-BKADA4-G-1, ATX/Micro ATX/Mini-ITX, USB 3.1*1/3.0*2, HD-Audio, 4*120мм ARGB, Высота процессорного кулера до 176мм, Длина VGA до 410мм (до 262 мм с радиатором), 2*3.5"/2*2.5", Сталь 0,6, 437х235х501мм, Без Б/П, Чёрный</t>
  </si>
  <si>
    <t>R-CG580-WHADA4-G-1</t>
  </si>
  <si>
    <t>Компьютерный корпус Deepcool CG580 4F WH без Б/П</t>
  </si>
  <si>
    <t>Компьютерный корпус, Deepcool, CG580 4F WH R-CG580-WHADA4-G-1, ATX/Micro ATX/Mini-ITX, USB 3.1*1/3.0*2, HD-Audio, 4*120мм ARGB, Высота процессорного кулера до 176мм, Длина VGA до 410мм (до 262 мм с радиатором), 2*3.5"/2*2.5", Сталь 0,6, 437х235х501мм, Без Б/П, Белый</t>
  </si>
  <si>
    <t>R-CG530-WHADA4-G-1</t>
  </si>
  <si>
    <t>Компьютерный корпус Deepcool CG530 4F WH без Б/П</t>
  </si>
  <si>
    <t>Компьютерный корпус, Deepcool, CG530 4F WH R-CG530-WHADA4-G-1, ATX/Micro ATX/Mini-ITX, USB 3.1*1/3.0*2, Audio+Mic, 4*120mm ARGB, Высота процессорного кулера до 160мм, Длина VGA до 410мм, 2*3.5"/2+1*2.5", Слот 7, Сталь 0,6, 440x285x399мм, Без Б/П, Белый</t>
  </si>
  <si>
    <t>R-CG530-BKADA4-G-1</t>
  </si>
  <si>
    <t>Компьютерный корпус Deepcool CG530 4F без Б/П</t>
  </si>
  <si>
    <t>Компьютерный корпус, Deepcool, CG530 4F R-CG530-BKADA4-G-1, ATX/Micro ATX/Mini-ITX, USB 3.1*1/3.0*2, Audio+Mic, 4*120mm ARGB, Высота процессорного кулера до 160мм, Длина VGA до 410мм, 2*3.5"/2+1*2.5", Слот 7, Сталь 0,6, 440x285x399мм, Без Б/П, Черный</t>
  </si>
  <si>
    <t>R-CH160-BKNMI0-G-1</t>
  </si>
  <si>
    <t>Компьютерный корпус Deepcool CH160 MESH без Б/П</t>
  </si>
  <si>
    <t>Компьютерный корпус, Deepcool, CH160 MESH R-CH160-BKNMI0-G-1, Mini-ITX, Type-C*1/3.0*2, HD-Audio, Высота процессорного кулера до 172мм, Длина VGA до 305мм (до 230мм при блоке АТХ), 1*3.5" или 1*2.5", Сталь 0,6, 336x200x283,5мм, Без Б/П, Черный</t>
  </si>
  <si>
    <t>R-CH160-WHNMI0-G-1</t>
  </si>
  <si>
    <t>Компьютерный корпус Deepcool CH160 MESH WH без Б/П</t>
  </si>
  <si>
    <t>Компьютерный корпус, Deepcool, CH160 MESH WH R-CH160-WHNMI0-G-1, Mini-ITX, Type-C*1/3.0*2, HD-Audio, Высота процессорного кулера до 172мм, Длина VGA до 305мм (до 230мм при блоке АТХ), 1*3.5" или 1*2.5", Сталь 0,6, 336x200x283,5мм, Без Б/П, Белый</t>
  </si>
  <si>
    <t>R-CH170-WHNPI0D-G-1</t>
  </si>
  <si>
    <t>Компьютерный корпус Deepcool CH170 DIGITAL WH без Б/П</t>
  </si>
  <si>
    <t>Компьютерный корпус, Deepcool, CH170 DIGITAL WH R-CH170-WHNPI0D-G-1, Mini-ITX, Type-C*1/3.0*2, HD-Audio, Высота процессорного кулера до 172мм, Длина VGA до 305мм (до 230мм при блоке АТХ), 1*3.5" или 1*2.5", Сталь 0,6, 250x200x280мм, Без Б/П, Белый</t>
  </si>
  <si>
    <t>R-CC560-BKAMA4-G-2</t>
  </si>
  <si>
    <t>Компьютерный корпус Deepcool CC560 MESH V2 без Б/П</t>
  </si>
  <si>
    <t>Компьютерный корпус, Deepcool, CC560 MESH V2 R-CC560-BKAMA4-G-2, ATX/Micro ATX/Mini-ITX, USB 3.0*2, HD-Audio, 4*120mm ARGB, Высота процессорного кулера до 165мм, Длина VGA до 370мм, 2*3.5"/2+1*2.5", Слот 7, Сталь 0,6, 432x215x483мм, Без Б/П, Чёрный</t>
  </si>
  <si>
    <t>R-CC560-WHAMA4-G-2</t>
  </si>
  <si>
    <t>Компьютерный корпус Deepcool CC560 MESH V2 WH без Б/П</t>
  </si>
  <si>
    <t>Компьютерный корпус, Deepcool, CC560 MESH V2 WH R-CC560-WHAMA4-G-2, ATX/Micro ATX/Mini-ITX, USB 3.0*2, HD-Audio, 4*120mm ARGB, Высота процессорного кулера до 165мм, Длина VGA до 370мм, 2*3.5"/2+1*2.5", Слот 7, Сталь 0,6, 432x215x483мм, Без Б/П, Белый</t>
  </si>
  <si>
    <t>Кулер с водяным охлаждением, 1STPLAYER, TS2 360 WHITE, Intel: LGA1700/115x/1366/2011 и AMD: AM5/AM4/AM3/AM2/FM3/FM2/FM1, TDP 300W, 3*120мм, 800-1800 об/мин, 36.5дБ, 75.61 CFM, 3-pin ARGB/4-pin ARGB, 397*120*27 мм, Белый</t>
  </si>
  <si>
    <t>LS24DG300EIXCI</t>
  </si>
  <si>
    <t>Монитор Samsung 24″ Odyssey G3 LS24DG300EIXCI</t>
  </si>
  <si>
    <t>LS27DG300EIXCI</t>
  </si>
  <si>
    <t>Монитор Samsung 27″ Odyssey G3 LS27DG300EIXCI</t>
  </si>
  <si>
    <t>RZ04-04510100-R3M1</t>
  </si>
  <si>
    <t>Гарнитура Razer Kraken Kitty Ed. V2 Pro - Black</t>
  </si>
  <si>
    <t>Гарнитура, Razer, Kraken Kitty Ed.V2 Pro - Black, RZ04-04510100-R3M1, Игровая гарнитура, Микрофон поворотный гибкий, Динамики: 50 мм с неодимовыми магнитами, Диапазон частот: 20 Гц – 20000 Гц , Чувствительность при 1 кГц: -42 ± 3 дБ, Подсветка, Черный</t>
  </si>
  <si>
    <t>SMT1500IC</t>
  </si>
  <si>
    <t>Источник бесперебойного питания APC Smart-UPS SMT1500IC</t>
  </si>
  <si>
    <t>Источник бесперебойного питания, APC, Smart-UPS SMT1500IC, Линейно-интерактивный, Мощность 1500ВА/1000Вт, Напольный, 230В, Вых: 8 x IEC C13, RBC7, SmartConnect Port+SmartSlot, AVR, LCD, Чёрный</t>
  </si>
  <si>
    <t>Источник бесперебойного питания, Eaton, 5SC3000IRT, Стоечный 19" 2U, Мощность 3000ВА/2700Вт, Диапазон работы AVR: 184-276В, Бат.: 12В/9 Ач*4шт., Чистая синусоида, 9 вых.: 8 IEC C13 (10A), 1 IEC C19 (16A), Smart, USB-B, RS232, SNMP слот, LCD, ABM, Цвет Чёрный</t>
  </si>
  <si>
    <t>RBC7</t>
  </si>
  <si>
    <t>Аккумуляторная батарея APC RBC7</t>
  </si>
  <si>
    <t>Батарея, APC, RBC7, Свинцово-кислотная 12Вх17Ач *2шт, Вес нетто: 11,68 кг, Размер в см.: 15,2*18,3*17,3</t>
  </si>
  <si>
    <t>RBC17</t>
  </si>
  <si>
    <t>Аккумуляторная батарея APC RBC17</t>
  </si>
  <si>
    <t>Батарея, APC, RBC17, Свинцово-кислотная 12Вх9Ач, Вес нетто: 2,59 кг, Размер в см.: 9,4*15,1*6,5</t>
  </si>
  <si>
    <t>Кабель оптоволоконный ИК/Т-Т-А4-2.5 кН</t>
  </si>
  <si>
    <t>Кабель оптоволоконный, Интегра, ИК/Т-Т-А4-2.5 кН, подвесной с внешним несущим элементом (стальная проволока)</t>
  </si>
  <si>
    <t>Кабель оптоволоконный ИК/Т-М4П-А12-8.0 кН</t>
  </si>
  <si>
    <t>Кабель оптоволоконный, Интегра, ИК/Т-М4П-А12-8.0 кН, подвесной с внешним несущим элементом (стальной трос) в модульной конструкции</t>
  </si>
  <si>
    <t>Кабель оптоволоконный ИК/Т-Т-А24-2,5 кН</t>
  </si>
  <si>
    <t>Кабель оптоволоконный, Интегра, ИК/Т-Т-А24-2,5 кН, подвесной с внешним несущим элементом (стальная проволока)</t>
  </si>
  <si>
    <t>Кабель оптоволоконный ИК/Т-М4П-А24-8.0 кН</t>
  </si>
  <si>
    <t>Кабель оптоволоконный, Интегра, ИК/Т-М4П-А24-8.0 кН, подвесной с внешним несущим элементом (стальной трос) в модульной конструкции</t>
  </si>
  <si>
    <t>Кабель оптоволоконный ИК/Т-М4П-А32-8.0 кН</t>
  </si>
  <si>
    <t>Кабель оптоволоконный, Интегра, ИК/Т-М4П-А32-8.0 кН, подвесной с внешним несущим элементом (стальной трос) в модульной конструкции</t>
  </si>
  <si>
    <t>Оптический кросс укомплектованный А-Оптик АО-106 SC/APC</t>
  </si>
  <si>
    <t>Оптический кросс укомплектованный, А-Оптик, АО-106 на 6 портов, SC/APC Simplex, Металлический, Настенный, Серый</t>
  </si>
  <si>
    <t>Оптическая коробка распределительная этажная, А-Оптик, АО-КРЭ, 16 Порта SC/APC , Серый</t>
  </si>
  <si>
    <t>Устройство для подвеса муфт и кабелей, А-Оптик, АО-УПМК, пластиковый, черный</t>
  </si>
  <si>
    <t>Устройство для затяжки (протяжки) кабеля на тележке,А-Оптик, АО-УЗК, D=11mm, L=150m, красного цвета</t>
  </si>
  <si>
    <t>&gt;52</t>
  </si>
  <si>
    <t>LH98QMCEBGCXCI</t>
  </si>
  <si>
    <t>Профессиональный дисплей Samsung QM98C 98"</t>
  </si>
  <si>
    <t>Профессиональный дисплей, Samsung, QM98C, 98", LH98QMCEBGCXCI, 4K</t>
  </si>
  <si>
    <t>B620V_DN</t>
  </si>
  <si>
    <t>Монохромный принтер Xerox VersaLink B620DN</t>
  </si>
  <si>
    <t>КТ-6440</t>
  </si>
  <si>
    <t>Фонтанчик для животных Kitfort КТ-6440</t>
  </si>
  <si>
    <t>Фонтанчик для животных, Kitfort, КТ-6440, Объем 0.5-2.5 л, Уровень шума &lt;55 дБ, Мощность 1 Вт, Длина USB-шнура 1.1 м, Зеленый</t>
  </si>
  <si>
    <t>Машинка для удаления катышков с одежды, Scarlett, SC-LR92B01, Защитная крышка для лезвий, Работа от батареек 2х АА, Материал лезвия Нержавеющая сталь , Цвет белый</t>
  </si>
  <si>
    <t>КТ-5211</t>
  </si>
  <si>
    <t>Пылесос хозяйственный Kitfort КТ-5211</t>
  </si>
  <si>
    <t>Пылесос хозяйственный, Kitfort, КТ-5211, Объем 12 л, Уровень шума &lt;77 дБ,Тканевый фильтр, Мощность 1000 Вт, Длина шнура 7 м, Белый/Черный</t>
  </si>
  <si>
    <t>Беспроводной вертикальный пылесос, Kitfort, КТ-5282, Мощность 200 Вт, Время зарядки аккумулятора 4,5 ч , Цвет серебристый</t>
  </si>
  <si>
    <t>Беспроводной вертикальный пылесос, Kitfort, КТ-5168-3, Мощность 150 Вт, Время зарядки 4,5 ч, Время работы на первой скорости до 32 мин, Цвет Черно-белый</t>
  </si>
  <si>
    <t>КТ-5220</t>
  </si>
  <si>
    <t>Беспроводной вертикальный моющий пылесос Kitfort КТ-5220</t>
  </si>
  <si>
    <t>Беспроводной вертикальный моющий пылесос, Kitfort, КТ-5220, Объем 600 мл, Фильтр тонкой очистки Н10, Время работы 20-25мин, Уровень шума &lt;80 дБ, Мощность 120 Вт, Длина шнура 1.6м, Черный/Желтый</t>
  </si>
  <si>
    <t>КТ-5512</t>
  </si>
  <si>
    <t>Беспроводной вертикальный пылесос Kitfort КТ-5512</t>
  </si>
  <si>
    <t>Беспроводной вертикальный пылесос, Kitfort, КТ-5512, Объем пылесборника 0.9л, Время работы 20-38 мин, Циклонный фильтр, Фильтр тонкой очистки Е10, Уровень шума &lt;82 дБ, Мощность 120 Вт, Белый/Синий</t>
  </si>
  <si>
    <t>КТ-1052</t>
  </si>
  <si>
    <t>Паровая швабра Kitfort КТ-1052</t>
  </si>
  <si>
    <t>Паровая швабра, Kitfort, КТ-1052, Объем резервуара 330 мл, Подача пара 20-30 г/мин, Время нагрева 30 сек, Время работы 11-16 мин, Мощность 1300 Вт, Длина шнура 5м, Белый/Синий</t>
  </si>
  <si>
    <t>Утюг, Scarlett, SC-SI30K40, Мощность 2400 Вт, Материал подошвы керамика, Вертикальное отпаривание, Объем резервуара для воды 480 мл, Цвет черно-белый</t>
  </si>
  <si>
    <t>Утюг, Scarlett, SC-SI30K67, Мощность, Вт: 3000, Регулируемый пар до г/мин: 45, Паровой удар до г/мин: 165, Резервуар для воды, мл: 450 , Самоочистка, Цвет черный</t>
  </si>
  <si>
    <t>Утюг, Timberk, T-KSI01, Мощность 2400 Вт, Функция самоочистки, Защита от накипи, Функция антикапля, Паровой удар, г/мин 190, Постоянный пар, г/мин 45, Цвет черный</t>
  </si>
  <si>
    <t>Отпариватель вертикальный, Scarlett, SC-GS130S08, Мощность 1950 Вт, Резервуар для воды 1300 мл, Готовность к работе 38 сек, 11 режимов отпаривания, Цвет белый</t>
  </si>
  <si>
    <t>Отпариватель вертикальный, Scarlett, SC-GS130S38, Мощность, Вт: 2000, Регулируемый пар до 45 г/мин , Резервуар для воды 1800 мл, Цвет белый</t>
  </si>
  <si>
    <t>Отпариватель ручной, Scarlett, SC-GS135S23, Мощность 1600 Вт, Готовность к работе 38 сек, Объем бака для воды 360 мл, Вертикальное отпаривание, Цвет синий</t>
  </si>
  <si>
    <t>Отпариватель ручной, Scarlett, SC-GS135S22, Мощность 1600 Вт, Готовность 25 сек, Цвет черный</t>
  </si>
  <si>
    <t>Отпариватель ручной, Timberk, T-HGS02, Мощность 2 000 Вт, Сухое глаженье, 3 режима отпаривания, Вертикальное отпаривание, Цвет черный</t>
  </si>
  <si>
    <t>КТ-2228</t>
  </si>
  <si>
    <t>Аэрогриль Kitfort КТ-2228</t>
  </si>
  <si>
    <t>Аэрогриль, Kitfort, КТ-2228, Сенсорное управление, 5.5л, 9 программ, Температура нагрева 80-200°C, Таймер 60 мин, Съемная крышка, Длина шнура 0.9м, Мощность 1700 Вт, Стальной/чёрный</t>
  </si>
  <si>
    <t>LR02-32</t>
  </si>
  <si>
    <t>Кастрюля LARA APPLE LR02-32</t>
  </si>
  <si>
    <t>Кастрюля, LARA, APPLE LR02-32, Диаметр 18 см,Высота 10.5 см, Объем 2.8л, Нержавеющая сталь/Стекло, Для всех типов плит, Мойка ручная/в посудомоечной машине, Стальной</t>
  </si>
  <si>
    <t>LR02-127</t>
  </si>
  <si>
    <t>Набор посуды LARA ТОКИО LR02-127 3пр</t>
  </si>
  <si>
    <t>Набор посуды, LARA, ТОКИО LR02-127, 3пр, Кастрюли 3шт, Крышки 3 шт, Диаметр 16/20/24 см, Объем 2.3л/4.1л/6.5л, Нержавеющая сталь, Для всех типов плит, Мойка ручная/в посудомоечной машине, Стальной</t>
  </si>
  <si>
    <t>LR02-123</t>
  </si>
  <si>
    <t>Набор посуды LARA ИЗУМРУД LR02-123 3пр</t>
  </si>
  <si>
    <t>Набор посуды, LARA, ИЗУМРУД LR02-123, 3пр, Кастрюли 3шт, Крышки 3 шт, Диаметр 16/20/24 см, Объем 2л/3.8л/6.4л, Нержавеющая сталь, Для всех типов плит, Ручная мойка, Стальной/Черный/Изумрудный</t>
  </si>
  <si>
    <t>LR02-100</t>
  </si>
  <si>
    <t>Набор посуды LARA SONATA LR02-100 6 пр</t>
  </si>
  <si>
    <t>Набор посуды, LARA, SONATA LR02-100, 6 пр, Кастрюли 3шт, Крышки 3 шт, Диаметр 16/20/24 см, Объем 2.1л/3.9л/6.5л, Нержавеющая сталь, Для всех типов плит, Мойка ручная/в посудомоечной машине, Стальной</t>
  </si>
  <si>
    <t>LR03-40</t>
  </si>
  <si>
    <t>Мантоварка-пароварка LARA LR03-40</t>
  </si>
  <si>
    <t>LR02-203 CHOCO</t>
  </si>
  <si>
    <t>Кастрюля LARA CHOCO LR02-203</t>
  </si>
  <si>
    <t>Кастрюля, LARA, CHOCO LR02-203, Диаметр 22 см, Высота 10 см, Объем 3.1л, Литой алюминий/Нержавеющая сталь/Стекло, Для всех типов плит, Мойка ручная/в посудомоечной машине, Коричневый</t>
  </si>
  <si>
    <t>LR02-202 CHOCO</t>
  </si>
  <si>
    <t>Кастрюля LARA CHOCO LR02-202</t>
  </si>
  <si>
    <t>Кастрюля, LARA, CHOCO LR02-202, Диаметр 20 см, Высота 8.5 см, Объем 2.3л, Литой алюминий/Нержавеющая сталь/Стекло, Для всех типов плит, Мойка ручная/в посудомоечной машине, Коричневый</t>
  </si>
  <si>
    <t>LR02-582</t>
  </si>
  <si>
    <t>Кастрюля LARA SONATA LR02-582</t>
  </si>
  <si>
    <t>Кастрюля, LARA, SONATA LR02-582, Диаметр 20 см, Высота 12.5 см, Объем 3.9л, Нержавеющая сталь/Стекло, Для всех типов плит, Мойка ручная/в посудомоечной машине, Стальной</t>
  </si>
  <si>
    <t>LR02-581</t>
  </si>
  <si>
    <t>Кастрюля LARA SONATA LR02-581</t>
  </si>
  <si>
    <t>Кастрюля, LARA, SONATA LR02-581, Диаметр 18 см, Высота 11.5 см, Объем 2.9л, Нержавеющая сталь/Стекло, Для всех типов плит, Мойка ручная/в посудомоечной машине, Стальной</t>
  </si>
  <si>
    <t>LR02-471</t>
  </si>
  <si>
    <t>Кастрюля LARA MERCURY LR02-471</t>
  </si>
  <si>
    <t>Кастрюля, LARA, MERCURY LR02-471, Диаметр 18 см,Высота 11.5 см, Объем 2.9л, Нержавеющая сталь/Стекло, Для всех типов плит, Мойка ручная/в посудомоечной машине, Стальной</t>
  </si>
  <si>
    <t>LR02-470</t>
  </si>
  <si>
    <t>Кастрюля LARA MERCURY LR02-470</t>
  </si>
  <si>
    <t>Кастрюля, LARA, MERCURY LR02-470, Диаметр 16 см,Высота 10.5 см, Объем 2.1л, Нержавеющая сталь/Стекло, Для всех типов плит, Мойка ручная/в посудомоечной машине, Стальной</t>
  </si>
  <si>
    <t>LR02-99</t>
  </si>
  <si>
    <t>Ветчинница LARA LR02-99</t>
  </si>
  <si>
    <t>Ветчинница, LARA, LR02-99, Загрузка до 1.5 кг, 132х172 мм, Нержавеющая сталь, Использование в кастрюле/духовке/мультиварке, Стальной</t>
  </si>
  <si>
    <t>LR11-03</t>
  </si>
  <si>
    <t>Форма для выпечки LARA LR11-03 круглая</t>
  </si>
  <si>
    <t>Форма для выпечки, LARA, LR11-03, Круглая, 23x3,5 см, Углеродистая сталь, Антипригарное покрытие, Темпрература нагрева до 250°С, Мойка ручная/в посудомоечной машине, Стальной</t>
  </si>
  <si>
    <t>LR11-13</t>
  </si>
  <si>
    <t>Форма для выпечки LARA LR11-13 прямоугольная</t>
  </si>
  <si>
    <t>Форма для выпечки, LARA, LR11-13, Прямоугольная, 30x20х4 см, Углеродистая сталь, Антипригарное покрытие, Темпрература нагрева до 250°С, Мойка ручная/в посудомоечной машине, Стальной</t>
  </si>
  <si>
    <t>LR05-02</t>
  </si>
  <si>
    <t>Точилка для ножей LARA LR05-02</t>
  </si>
  <si>
    <t>Точилка для ножей, LARA, LR05-02, Для стальных ножей, Съёмный блок, 2 точильных полотна, Затачивающие элементы керамика/карбид, Черный</t>
  </si>
  <si>
    <t>LR07-101</t>
  </si>
  <si>
    <t>Лопатка LARA LR07-101</t>
  </si>
  <si>
    <t>Лопатка, LARA, LR07-101, Нейлон/дерево/нержавеющая сталь, Мойка ручная/в посудомоечной машине, Черный</t>
  </si>
  <si>
    <t>LR01-55-22 PALERMO</t>
  </si>
  <si>
    <t>Сковорода LARA PALERMO LR01-55-22</t>
  </si>
  <si>
    <t>Сковорода, LARA, PALERMO LR01-55-22, Круглая, Диаметр 22 см, Высота 4.5 см, Толщина 4.2 мм, Кованый алюминий, Антипригарное покрытие, Для всех типов плит, Ручная мойка, Серый</t>
  </si>
  <si>
    <t>CT-1380</t>
  </si>
  <si>
    <t>Ломтерезка Centek CT-1380 (сереб)</t>
  </si>
  <si>
    <t>Ломтерезка, Centek, CT-1380, (сереб), Мощность 150 Вт, Толщина нарезки 3-15мм, Держатель крайнего ломтика, Стальной</t>
  </si>
  <si>
    <t>LR00-61</t>
  </si>
  <si>
    <t>Чайник LARA LR00-61 матовый</t>
  </si>
  <si>
    <t>Чайник, LARA, LR00-61, Матовый, Объем 2.1л, Нержавеющая сталь, Индукционное капсулированное дно, Нейлоновая ручка Soft Touch, Складная ручка, Стальной/Фиолетовый</t>
  </si>
  <si>
    <t>LR00-65</t>
  </si>
  <si>
    <t>Чайник LARA LR00-65 матовый</t>
  </si>
  <si>
    <t>Чайник, LARA, LR00-65, Матовый, Объем 2.5 л, Нержавеющая сталь, Индукционное капсулированное дно, Нейлон.ручка, Стальной/Черный</t>
  </si>
  <si>
    <t>LR06-54-350</t>
  </si>
  <si>
    <t>Френч-пресс LARA LR06-54-350</t>
  </si>
  <si>
    <t>Френч-пресс, LARA, LR06-54-350, Объем 350мл, Стальной фильтр, Боросиликатное стекло, Подходит для мытья в посудомоечной машине, Серый</t>
  </si>
  <si>
    <t>LR06-56-350</t>
  </si>
  <si>
    <t>Френч-пресс LARA LR06-56-350</t>
  </si>
  <si>
    <t>Френч-пресс, LARA, LR06-56-350, Объем 350мл, Стальной фильтр, Боросиликатное стекло, Подходит для мытья в посудомоечной машине, Черный</t>
  </si>
  <si>
    <t>LR06-58-1000</t>
  </si>
  <si>
    <t>Френч-пресс LARA LR06-58-1000</t>
  </si>
  <si>
    <t>Френч-пресс, LARA, LR06-58-1000, Объем 1000мл, Стальной фильтр, Боросиликатное стекло, Подходит для мытья в посудомоечной машине, Серый</t>
  </si>
  <si>
    <t>LR02-31</t>
  </si>
  <si>
    <t>Кастрюля LARA APPLE LR02-31</t>
  </si>
  <si>
    <t>Кастрюля, LARA, APPLE LR02-31, Диаметр 16 см,Высота 10 см, Объем 2.1л, Нержавеющая сталь/Стекло, Для всех типов плит, Мойка ручная/в посудомоечной машине, Стальной</t>
  </si>
  <si>
    <t>LR01-56-26 GRILL PALERMO</t>
  </si>
  <si>
    <t>Сковорода-гриль LARA PALERMO LR01-56-26</t>
  </si>
  <si>
    <t>Сковорода-гриль, LARA, PALERMO LR01-56-26, Квадратная, Диаметр 24 см, Высота 4.2 см, Толщина 3 мм, Кованый алюминий, Антипригарное покрытие, Для всех типов плит, Ручная мойка, Серый</t>
  </si>
  <si>
    <t>LR01-191-20</t>
  </si>
  <si>
    <t>Сковорода LARA ОКИНАВА LR01-191-20</t>
  </si>
  <si>
    <t>Сковорода, LARA, ОКИНАВА LR01-191-20, Круглая, Диаметр 20 см, Высота 5 см, Толщина 2.1 мм, Кованый алюминий, Антипригарное покрытие, Для всех типов плит, Ручная мойка, Черный</t>
  </si>
  <si>
    <t>LR01-191-24</t>
  </si>
  <si>
    <t>Сковорода LARA ОКИНАВА LR01-191-24</t>
  </si>
  <si>
    <t>Сковорода, LARA, ОКИНАВА LR01-191-24, Круглая, Диаметр 24 см, Высота 5.1 см, Толщина 2.1 мм, Кованый алюминий, Антипригарное покрытие, Для всех типов плит, Ручная мойка, Черный</t>
  </si>
  <si>
    <t>LR01-191-28</t>
  </si>
  <si>
    <t>Сковорода LARA ОКИНАВА LR01-191-28</t>
  </si>
  <si>
    <t>Сковорода, LARA, ОКИНАВА LR01-191-28, Круглая, Диаметр 28 см, Высота 5.6 см, Толщина 2.1 мм, Кованый алюминий, Антипригарное покрытие, Для всех типов плит, Ручная мойка, Черный</t>
  </si>
  <si>
    <t>LR01-193-24</t>
  </si>
  <si>
    <t>Сковорода LARA ОКИНАВА LR01-193-24</t>
  </si>
  <si>
    <t>Сковорода, LARA, ОКИНАВА LR01-193-24, Круглая, Диаметр 24 см, Высота 6.5 см, Толщина 2.1 мм, Кованый алюминий, Антипригарное покрытие, Для всех типов плит, Ручная мойка, Черный</t>
  </si>
  <si>
    <t>LR02-211 CHOCO</t>
  </si>
  <si>
    <t>Сотейник LARA CHOCO LR02-211</t>
  </si>
  <si>
    <t>Сотейник, LARA, CHOCO LR02-211, Круглая, Диаметр 24 см, Высота 7.5 см, Объем 2.9л, Алюминий/Нержавеющая сталь/ Стекло, Для всех типов плит, Коричневый</t>
  </si>
  <si>
    <t>LR02-211</t>
  </si>
  <si>
    <t>Сотейник LARA RIO LR02-211</t>
  </si>
  <si>
    <t>Сотейник, LARA, RIO LR02-211, Круглая, Диаметр 24 см, Высота 7.5 см, Объем 2.9л, Алюминий/Нержавеющая сталь/ Стекло, Для всех типов плит, Мойка ручная/в посудомоечной машине, Черный</t>
  </si>
  <si>
    <t>LR03-06</t>
  </si>
  <si>
    <t>Сотейник LARA APPLE LR03-06</t>
  </si>
  <si>
    <t>Сотейник, LARA, APPLE LR03-06, Круглая, Диаметр 16 см, Высота 10 см, Объем 2.1л, Нержавеющая сталь/ Стекло, Для всех типов плит, Мойка ручная/в посудомоечной машине, Стальной</t>
  </si>
  <si>
    <t>LR03-14</t>
  </si>
  <si>
    <t>Сотейник LARA BELL LR03-14</t>
  </si>
  <si>
    <t>Сотейник, LARA, BELL LR03-14, Круглая, Диаметр 16 см, Высота 9.5 см, Объем 1.8л, Нержавеющая сталь/ Стекло, Для всех типов плит, Мойка ручная/в посудомоечной машине, Стальной</t>
  </si>
  <si>
    <t>LR01-97</t>
  </si>
  <si>
    <t>Крышка LARA LR01-97</t>
  </si>
  <si>
    <t>Крышка, LARA, LR01-97, Диаметр 24см, Нержавеющая сталь/Пластмасса/Стекло, Черный</t>
  </si>
  <si>
    <t>LR01-98</t>
  </si>
  <si>
    <t>Крышка LARA LR01-98</t>
  </si>
  <si>
    <t>Крышка, LARA, LR01-98, Диаметр 26см, Нержавеющая сталь/Пластмасса/Стекло, Черный</t>
  </si>
  <si>
    <t>LR01-99</t>
  </si>
  <si>
    <t>Крышка LARA LR01-99</t>
  </si>
  <si>
    <t>Крышка, LARA, LR01-99, Диаметр 28см, Нержавеющая сталь/Пластмасса/Стекло, Черный</t>
  </si>
  <si>
    <t>КТ-1404</t>
  </si>
  <si>
    <t>Шашлычница электрическая Kitfort КТ-1404</t>
  </si>
  <si>
    <t>Шашлычница электрическая, Kitfort, КТ-1404, Мощность 1400 Вт ,Шампуры 6 + 1,Нагрев инфракрасный ,Напряжение 220–240 В, 50 Гц</t>
  </si>
  <si>
    <t>КТ-2987</t>
  </si>
  <si>
    <t>Перкуссионный массажер Kitfort КТ-2987</t>
  </si>
  <si>
    <t>Перкуссионный массажер, Kitfort, КТ-2987, 3 скорости, 1800-3000 уд/мин, Время работы до 3ч, Уровень шума &lt;55 дБ, Питание USB Туре-С, Мощность 60 Вт, Черный</t>
  </si>
  <si>
    <t>Эпилятор, Timberk, T-EP01N3, Мощность 5 Вт, Число скоростей 1 , Время зарядки 120 мин , Цвет белый</t>
  </si>
  <si>
    <t>Эпилятор, Timberk, T-EP02N6, Мощность 5 Вт, Число скоростей 2, Триммер, Количество пинцетов / дисков 30 ,Использование в воде, Время зарядки 120 мин, Цвет розовый</t>
  </si>
  <si>
    <t>Увлажнитель воздуха, Scarlett, SC-AH986E10, Тип Ультразвуковой, Объем, л: 2.3, Управление Электронное , Цвет черный</t>
  </si>
  <si>
    <t>Увлажнитель воздуха, Scarlett, SC-AH986M24, Тип ультразвуковой, Индикация работы, Ароматизатор, Автоотключение, Цвет черный</t>
  </si>
  <si>
    <t>Лампа светодиодная SVC LED C35-7W-E14-3000K Свеча Тёплый</t>
  </si>
  <si>
    <t>Лампа светодиодная, SVC, LED C35-7W-E14-3000K, Свеча, Мощность 7Вт, Тип колбы C35, Цвет. температура 3000K, Цоколь E14, Тёплый</t>
  </si>
  <si>
    <t>C35-7W-E14-4000K</t>
  </si>
  <si>
    <t>Лампа светодиодная SVC LED C35-7W-E14-4000K Свеча Нейтральный</t>
  </si>
  <si>
    <t>Лампа светодиодная, SVC, LED C35-7W-E14-4000K, Свеча, Мощность 7Вт, Тип колбы C35, Цвет. температура 4000K, Цоколь E14, Нейтральный</t>
  </si>
  <si>
    <t>C35-7W-E14-6500K</t>
  </si>
  <si>
    <t>Лампа светодиодная SVC LED C35-7W-E14-6500K Свеча Холодный</t>
  </si>
  <si>
    <t>Лампа светодиодная, SVC, LED C35-7W-E14-6500K, Свеча, Мощность 7Вт, Тип колбы C35, Цвет. температура 6500K, Цоколь E27, Холодный</t>
  </si>
  <si>
    <t>C35-9W-E14-3000K</t>
  </si>
  <si>
    <t>Лампа светодиодная SVC LED C35-9W-E14-3000K Свеча Тёплый</t>
  </si>
  <si>
    <t>Лампа светодиодная, SVC, LED C35-9W-E14-3000K, Свеча, Мощность 9Вт, Тип колбы C35, Цвет. температура 3000K, Цоколь E14, Тёплый</t>
  </si>
  <si>
    <t>C35-9W-E14-4000K</t>
  </si>
  <si>
    <t>Лампа светодиодная SVC LED C35-9W-E14-4000K Свеча Нейтральный</t>
  </si>
  <si>
    <t>Лампа светодиодная, SVC, LED C35-9W-E14-4000K, Свеча, Мощность 9Вт, Тип колбы C35, Цвет. температура 4000K, Цоколь E14, Нейтральный</t>
  </si>
  <si>
    <t>CB35-9W-E14-3000K</t>
  </si>
  <si>
    <t>Лампа светодиодная SVC LED CB35-9W-E14-3000K Свеча на ветру Тёплый</t>
  </si>
  <si>
    <t>Лампа светодиодная, SVC, LED CB35-9W-E14-3000K, Свеча на ветру, Мощность 9Вт, Тип колбы CВ35, Цвет. температура 3000K, Цоколь E14, Тёплый</t>
  </si>
  <si>
    <t>CB35-9W-E14-4000K</t>
  </si>
  <si>
    <t>Лампа светодиодная SVC LED CB35-9W-E14-4000K Свеча на ветру Нейтральный</t>
  </si>
  <si>
    <t>Лампа светодиодная, SVC, LED CB35-9W-E14-4000K, Свеча на ветру, Мощность 9Вт, Тип колбы CВ35, Цвет. температура 4000K, Цоколь E14, Нейтральный</t>
  </si>
  <si>
    <t>CB35-9W-E14-6500K</t>
  </si>
  <si>
    <t>Лампа светодиодная SVC LED CB35-9W-E14-6500K Свеча на ветру Холодный</t>
  </si>
  <si>
    <t>Лампа светодиодная, SVC, LED CB35-9W-E14-6500K, Свеча на ветру, Мощность 9Вт, Тип колбы CВ35, Цвет. температура 6500K, Цоколь E27, Холодный</t>
  </si>
  <si>
    <t>CB35-7W-E14-3000K</t>
  </si>
  <si>
    <t>Лампа светодиодная SVC LED CB35-7W-E14-3000K Свеча на ветру Тёплый</t>
  </si>
  <si>
    <t>Лампа светодиодная, SVC, LED CB35-7W-E14-3000K, Свеча на ветру, Мощность 7Вт, Тип колбы CВ35, Цвет. температура 3000K, Цоколь E14, Тёплый</t>
  </si>
  <si>
    <t>CB35-7W-E14-4000K</t>
  </si>
  <si>
    <t>Лампа светодиодная SVC LED CB35-7W-E14-4000K Свеча на ветру Нейтральный</t>
  </si>
  <si>
    <t>Лампа светодиодная, SVC, LED CB35-7W-E14-4000K, Свеча на ветру, Мощность 7Вт, Тип колбы CВ35, Цвет. температура 4000K, Цоколь E14, Нейтральный</t>
  </si>
  <si>
    <t>CB35-7W-E14-6500K</t>
  </si>
  <si>
    <t>Лампа светодиодная SVC LED CB35-7W-E14-6500K Свеча на ветру Холодный</t>
  </si>
  <si>
    <t>Лампа светодиодная, SVC, LED CB35-7W-E14-6500K, Свеча на ветру, Мощность 7Вт, Тип колбы CВ35, Цвет. температура 6500K, Цоколь E27, Холодный</t>
  </si>
  <si>
    <t>CB35-7W-E27-3000K</t>
  </si>
  <si>
    <t>Лампа светодиодная SVC LED CB35-7W-E27-3000K Свеча на ветру Тёплый</t>
  </si>
  <si>
    <t>Лампа светодиодная, SVC, LED CB35-7W-E27-3000K, Свеча на ветру, Мощность 7Вт, Тип колбы CВ35, Цвет. температура 3000K, Цоколь E27, Тёплый</t>
  </si>
  <si>
    <t>CB35-7W-E27-4000K</t>
  </si>
  <si>
    <t>Лампа светодиодная SVC LED CB35-7W-E27-4000K Свеча на ветру Нейтральный</t>
  </si>
  <si>
    <t>Лампа светодиодная, SVC, LED CB35-7W-E27-4000K, Свеча на ветру, Мощность 7Вт, Тип колбы CВ35, Цвет. температура 4000K, Цоколь E27, Нейтральный</t>
  </si>
  <si>
    <t>CB35-7W-E27-6500K</t>
  </si>
  <si>
    <t>Лампа светодиодная SVC LED CB35-7W-E27-6500K Свеча на ветру Холодный</t>
  </si>
  <si>
    <t>Лампа светодиодная, SVC, LED CB35-7W-E27-6500K, Свеча на ветру, Мощность 7Вт, Тип колбы CВ35, Цвет. температура 6500K, Цоколь E27, Холодный</t>
  </si>
  <si>
    <t>CB35-9W-E27-3000K</t>
  </si>
  <si>
    <t>Лампа светодиодная SVC LED CB35-9W-E27-3000K Свеча на ветру Тёплый</t>
  </si>
  <si>
    <t>Лампа светодиодная, SVC, LED CB35-9W-E27-3000K, Свеча на ветру, Мощность 9Вт, Тип колбы CВ35, Цвет. температура 3000K, Цоколь E27, Тёплый</t>
  </si>
  <si>
    <t>CB35-9W-E27-4000K</t>
  </si>
  <si>
    <t>Лампа светодиодная SVC LED CB35-9W-E27-4000K Свеча на ветру Нейтральный</t>
  </si>
  <si>
    <t>Лампа светодиодная, SVC, LED CB35-9W-E27-4000K, Свеча на ветру, Мощность 9Вт, Тип колбы CВ35, Цвет. температура 4000K, Цоколь E27, Нейтральный</t>
  </si>
  <si>
    <t>CB35-9W-E27-6500K</t>
  </si>
  <si>
    <t>Лампа светодиодная SVC LED CB35-9W-E27-6500K Свеча на ветру Холодный</t>
  </si>
  <si>
    <t>Лампа светодиодная, SVC, LED CB35-9W-E27-6500K, Свеча на ветру, Мощность 9Вт, Тип колбы CВ35, Цвет. температура 6500K, Цоколь E27, Холодный</t>
  </si>
  <si>
    <t>Лампа светодиодная SVC LED C35-9W-E27-3000K Свеча Тёплый</t>
  </si>
  <si>
    <t>Лампа светодиодная, SVC, LED C35-9W-E27-3000K, Свеча, Мощность 9Вт, Тип колбы C35, Цвет. температура 3000K, Цоколь E27, Тёплый</t>
  </si>
  <si>
    <t>C35-9W-E27-4000K</t>
  </si>
  <si>
    <t>Лампа светодиодная SVC LED C35-9W-E27-4000K Свеча Нейтральный</t>
  </si>
  <si>
    <t>Лампа светодиодная, SVC, LED C35-9W-E27-4000K, Свеча, Мощность 9Вт, Тип колбы C35, Цвет. температура 4000K, Цоколь E27, Нейтральный</t>
  </si>
  <si>
    <t>C35-9W-E27-6500K</t>
  </si>
  <si>
    <t>Лампа светодиодная SVC LED C35-9W-E27-6500K Свеча Холодный</t>
  </si>
  <si>
    <t>Лампа светодиодная, SVC, LED C35-9W-E27-6500K, Свеча, Мощность 9Вт, Тип колбы C35, Цвет. температура 6500K, Цоколь E27, Холодный</t>
  </si>
  <si>
    <t>Лампа светодиодная SVC LED C35-7W-E27-3000K Свеча Тёплый</t>
  </si>
  <si>
    <t>Лампа светодиодная, SVC, LED C35-7W-E27-3000K, Свеча, Мощность 7Вт, Тип колбы C35, Цвет. температура 3000K, Цоколь E27, Тёплый</t>
  </si>
  <si>
    <t>C35-7W-E27-4000K</t>
  </si>
  <si>
    <t>Лампа светодиодная SVC LED C35-7W-E27-4000K Свеча Нейтральный</t>
  </si>
  <si>
    <t>Лампа светодиодная, SVC, LED C35-7W-E27-4000K, Свеча, Мощность 7Вт, Тип колбы C35, Цвет. температура 4000K, Цоколь E27, Нейтральный</t>
  </si>
  <si>
    <t>C35-7W-E27-6500K</t>
  </si>
  <si>
    <t>Лампа светодиодная SVC LED C35-7W-E27-6500K Свеча Холодный</t>
  </si>
  <si>
    <t>Лампа светодиодная, SVC, LED C35-7W-E27-6500K, Свеча, Мощность 7Вт, Тип колбы C35, Цвет. температура 6500K, Цоколь E27, Холодный</t>
  </si>
  <si>
    <t>A60-10W-E27-4000K</t>
  </si>
  <si>
    <t>Лампа светодиодная SVC LED A60-10W-E27-4000K Нейтральный</t>
  </si>
  <si>
    <t>Лампа светодиодная, SVC, LED A60-10W-E27-4000K, Мощность 10Вт, Тип колбы A60, Цвет. температура 4000K, Цоколь E27, Нейтральный</t>
  </si>
  <si>
    <t>A60-10W-E27-6500K</t>
  </si>
  <si>
    <t>Лампа светодиодная SVC LED A60-10W-E27-6500K Холодный</t>
  </si>
  <si>
    <t>Лампа светодиодная, SVC, LED A60-10W-E27-6500K, Мощность 10Вт, Тип колбы A60, Цвет. температура 6500K, Цоколь E27, Холодный</t>
  </si>
  <si>
    <t>A60-12W-E27-4000K</t>
  </si>
  <si>
    <t>Лампа светодиодная SVC LED A60-12W-E27-4000K Нейтральный</t>
  </si>
  <si>
    <t>Лампа светодиодная, SVC, LED A60-12W-E27-4000K, Мощность 12Вт, Тип колбы A60, Цвет. температура 4000K, Цоколь E27, Нейтральный</t>
  </si>
  <si>
    <t>A60-12W-E27-6500K</t>
  </si>
  <si>
    <t>Лампа светодиодная SVC LED A60-12W-E27-6500K Холодный</t>
  </si>
  <si>
    <t>Лампа светодиодная, SVC, LED A60-12W-E27-6500K, Мощность 12Вт, Тип колбы A60, Цвет. температура 6500K, Цоколь E27, Холодный</t>
  </si>
  <si>
    <t>A60-F-12W-E27-3000K</t>
  </si>
  <si>
    <t>Лампа светодиодная SVC LED A60-F-12W-E27-3000K Тёплый Серия 360°</t>
  </si>
  <si>
    <t>Лампа светодиодная, SVC, LED A60-F-12W-E27-3000K, Мощность 12Вт, Тип колбы A60, Серия 360°, Цвет. температура 3000K, Цоколь E27, Тёплый</t>
  </si>
  <si>
    <t>A60-F-12W-E27-4000K</t>
  </si>
  <si>
    <t>Лампа светодиодная SVC LED A60-F-12W-E27-4000K Нейтральный Серия 360°</t>
  </si>
  <si>
    <t>Лампа светодиодная, SVC, LED A60-F-12W-E27-4000K, Мощность 12Вт, Тип колбы A60, Серия 360°, Цвет. температура 4000K, Цоколь E27, Нейтральный</t>
  </si>
  <si>
    <t>A60-F-12W-E27-6500K</t>
  </si>
  <si>
    <t>Лампа светодиодная SVC LED A60-F-12W-E27-6500K Холодный Серия 360°</t>
  </si>
  <si>
    <t>Лампа светодиодная, SVC, LED A60-F-12W-E27-6500K, Мощность 12Вт, Тип колбы A60, Серия 360°, Цвет. температура 6500K, Цоколь E27, Холодный</t>
  </si>
  <si>
    <t>A60-F-15W-E27-3000K</t>
  </si>
  <si>
    <t>Лампа светодиодная SVC LED A60-F-15W-E27-3000K Тёплый Серия 360°</t>
  </si>
  <si>
    <t>Лампа светодиодная, SVC, LED A60-F-15W-E27-3000K, Мощность 15Вт, Тип колбы A60, Серия 360°, Цвет. температура 3000K, Цоколь E27, Тёплый</t>
  </si>
  <si>
    <t>A60-F-15W-E27-6500K</t>
  </si>
  <si>
    <t>Лампа светодиодная SVC LED A60-F-15W-E27-6500K Холодный Серия 360°</t>
  </si>
  <si>
    <t>Лампа светодиодная, SVC, LED A60-F-15W-E27-6500K, Мощность 15Вт, Тип колбы A60, Серия 360°, Цвет. температура 6500K, Цоколь E27, Холодный</t>
  </si>
  <si>
    <t>A60-F-15W-E27-4000K</t>
  </si>
  <si>
    <t>Лампа светодиодная SVC LED A60-F-15W-E27-4000K Нейтральный Серия 360°</t>
  </si>
  <si>
    <t>Лампа светодиодная, SVC, LED A60-F-15W-E27-4000K, Мощность 15Вт, Тип колбы A60, Серия 360°, Цвет. температура 4000K, Цоколь E27, Нейтральный</t>
  </si>
  <si>
    <t>A70-F-20W-E27-3000K</t>
  </si>
  <si>
    <t>Лампа светодиодная SVC LED A70-F-20W-E27-3000K Тёплый Серия 360°</t>
  </si>
  <si>
    <t>Лампа светодиодная, SVC, LED A70-F-20W-E27-3000K, Мощность 20Вт, Тип колбы A70, Серия 360°, Цвет. температура 3000K, Цоколь E27, Тёплый</t>
  </si>
  <si>
    <t>A70-F-20W-E27-4000K</t>
  </si>
  <si>
    <t>Лампа светодиодная SVC LED A70-F-20W-E27-4000K Нейтральный Серия 360°</t>
  </si>
  <si>
    <t>Лампа светодиодная, SVC, LED A70-F-20W-E27-4000K, Мощность 20Вт, Тип колбы A70, Серия 360°, Цвет. температура 4000K, Цоколь E27, Нейтральный</t>
  </si>
  <si>
    <t>A70-F-20W-E27-6500K</t>
  </si>
  <si>
    <t>Лампа светодиодная SVC LED A70-F-20W-E27-6500K Холодный Серия 360°</t>
  </si>
  <si>
    <t>Лампа светодиодная, SVC, LED A70-F-20W-E27-6500K, Мощность 20Вт, Тип колбы A70, Серия 360°, Цвет. температура 6500K, Цоколь E27, Холодный</t>
  </si>
  <si>
    <t xml:space="preserve">Кабель ВВГ-пнг(А)-LS 2х1.5 </t>
  </si>
  <si>
    <t>Кабель Камкабель ВВГ-пнг(А)-LS 2х1.5</t>
  </si>
  <si>
    <t>Кабель, Камкабель, ВВГ-пнг(А)-LS, 2х1.5, для передачи и распределения электрической энергии в стационарных установках на номинальное переменное напряжение 0.66 и 1кВ номинальной частоты 50Гц</t>
  </si>
  <si>
    <t>Провод Камкабель ПВС 3х1.5</t>
  </si>
  <si>
    <t>Провод Камкабель ПВС 3х1.5 ГОСТ (100)</t>
  </si>
  <si>
    <t>Провод Камкабель, ПВС 3х1.5, ГОСТ (100)</t>
  </si>
  <si>
    <t>Провод Камкабель ПВС 3х2.5</t>
  </si>
  <si>
    <t>Провод Камкабель ПВС 3х2.5 ГОСТ (100)</t>
  </si>
  <si>
    <t>Провод Камкабель, ПВС 3х2.5, ГОСТ (100)</t>
  </si>
  <si>
    <t>GSM 3 (200*200*60 )</t>
  </si>
  <si>
    <t>Розетка MERTEN MTN2314-6035 D-Life 16А с з/к с крышкой IP44 белый лотос</t>
  </si>
  <si>
    <t>Розетка, MERTEN, MTN2314-6035, D-Life 16А с з/к с крышкой IP44 белый лотос</t>
  </si>
  <si>
    <t>KSC 11-301</t>
  </si>
  <si>
    <t>KSC 11-302</t>
  </si>
  <si>
    <t>&gt;110</t>
  </si>
  <si>
    <t>KSC 11-303</t>
  </si>
  <si>
    <t>KSC 11-304</t>
  </si>
  <si>
    <t>KSC 11-307</t>
  </si>
  <si>
    <t>KSC 11-307a</t>
  </si>
  <si>
    <t>KSC 11-308</t>
  </si>
  <si>
    <t>KSC 11-308а</t>
  </si>
  <si>
    <t>KSC 11-309</t>
  </si>
  <si>
    <t>KSC 11-309а</t>
  </si>
  <si>
    <t>KSC 11-101</t>
  </si>
  <si>
    <t>KSC 11-102</t>
  </si>
  <si>
    <t>KSC 11-103</t>
  </si>
  <si>
    <t>KSC 11-104</t>
  </si>
  <si>
    <t>Монтажный адаптер KSC 11-104 для стыковки KSC 11-103</t>
  </si>
  <si>
    <t>Монтажный адаптер, KSC, 11-104, для стыковки KSC 11-103</t>
  </si>
  <si>
    <t>KSC 11-106</t>
  </si>
  <si>
    <t>KSC 11-108</t>
  </si>
  <si>
    <t>KSC 11-202</t>
  </si>
  <si>
    <t>KSC 11-400</t>
  </si>
  <si>
    <t>KSC 11-401</t>
  </si>
  <si>
    <t>KSC 11-404</t>
  </si>
  <si>
    <t>KSC 11-501</t>
  </si>
  <si>
    <t>KSC 11-503</t>
  </si>
  <si>
    <t>KSC 11-504</t>
  </si>
  <si>
    <t>KSC 11-505</t>
  </si>
  <si>
    <t>KSC 11-506</t>
  </si>
  <si>
    <t>KSC 11-602</t>
  </si>
  <si>
    <t>KSC 11-001</t>
  </si>
  <si>
    <t>KSC 11-002</t>
  </si>
  <si>
    <t>Мойка высокого давления, Kitfort, КТ-9165, Мощность 1600 Вт, Номинальное давление 9 МПа, Максимальное давление 13 МПа, Номинальный расход воды 5,2 л/мин, Максимальный расход воды 8,0 л/мин, Уровень шума до 92 дБ , Цвет черный/оранжевый</t>
  </si>
  <si>
    <t>Плата управления, Xerox, 109N00872 / 600N03571, Для Xerox B305</t>
  </si>
  <si>
    <t>D31 STD Black</t>
  </si>
  <si>
    <t>Компьютерный корпус Jonsbo D31 STD Black без Б/П</t>
  </si>
  <si>
    <t>Компьютерный корпус, Jonsbo, D31 STD Black, Mini-Tower, ITX/DTX/M-ATX, Type-C*1/USB3.0*1, Audio+Mic, Высота процессорного кулера до 168 мм, Длина VGA до 400 мм, 1*3.5"/2*2.5", Сталь, Пластик, Закаленное стекло, 205*363*452 мм, Без Б/П, Черный</t>
  </si>
  <si>
    <t>D41 STD White</t>
  </si>
  <si>
    <t>Компьютерный корпус Jonsbo D41 STD White без Б/П</t>
  </si>
  <si>
    <t>Компьютерный корпус, Jonsbo, D41 STD White, Mid-Tower, ATX/M-ATX, Type-C*1, USB3.0*1, Audio/Mic*1, Высота процессорного кулера до 168 мм, Длина VGA до 330-400 мм, 3*2.5/2*3.5, Сталь, Пластик, Закаленное стекло, 205*407*452мм, Без Б/П, Белый</t>
  </si>
  <si>
    <t>Коммутатор Dahua DH-SG4010-2F</t>
  </si>
  <si>
    <t>Коммутатор, Dahua, DH-SG4010-2F, WEB управляемый L2, 8 портов 10/100/1000Base-T, 2 порта SFP, –10 °C to +55 °C</t>
  </si>
  <si>
    <t>DH-SF1016L</t>
  </si>
  <si>
    <t>Коммутатор Dahua DH-SF1016L</t>
  </si>
  <si>
    <t>Коммутатор, Dahua, DH-SF1016L, Неуправляемый, 16 портов 10/100М, настольный, -10°C to +55°C</t>
  </si>
  <si>
    <t>DH-S3016-16GT</t>
  </si>
  <si>
    <t>Коммутатор Dahua DH-S3016-16GT</t>
  </si>
  <si>
    <t>Коммутатор, Dahua, DH-S3016-16GT, Неуправляемый, 16 портов 10/100/1000M, –10 °C to +55 °C</t>
  </si>
  <si>
    <t>DH-SF1024</t>
  </si>
  <si>
    <t>Коммутатор Dahua DH-SF1024</t>
  </si>
  <si>
    <t>Коммутатор, Dahua, DH-SF1024, Неуправляемый, 24 порта 10/100М, стоечный, –20 °C to +60 °C</t>
  </si>
  <si>
    <t>DH-CS4228-24GT</t>
  </si>
  <si>
    <t>Коммутатор Dahua DH-CS4228-24GT</t>
  </si>
  <si>
    <t>Коммутатор, Dahua, DH-CS4228-24GT, Управляемый L2, 24 порта 10/100/1000M , 2 порта 10/100/1000M (Uplink), 2 порта 10/100/1000M SFP (Uplink), –10 °C to +55 °C, Стоечный</t>
  </si>
  <si>
    <t>DH-CS4006-4ET2GT-36</t>
  </si>
  <si>
    <t>Коммутатор Dahua DH-CS4006-4ET2GT-36</t>
  </si>
  <si>
    <t>Коммутатор, Dahua, DH-CS4006-4ET2GT-36, Управляемый, 4 порта 10/100M (PoE 802.3af/at,36W), 2 порта 10/100/1000M</t>
  </si>
  <si>
    <t>Оптические модули 1G SFP</t>
  </si>
  <si>
    <t>Оптические модули 10G SFP+</t>
  </si>
  <si>
    <t>Оптические модули 25G SFP28</t>
  </si>
  <si>
    <t>Оптические модули 40G QSFP+</t>
  </si>
  <si>
    <t>Оптические модули 100G QSFP28</t>
  </si>
  <si>
    <t>Кабели прямого подключения (DAC)</t>
  </si>
  <si>
    <t>IP видеокамера, Hikvision, DS-2CD2T46G2P-ISU/SL(C), Цилиндрическая, CMOS- матрица 2х 1/2.5" progressive, ИК до 40м, AcuSense, 4 mp, 0.003 Lux, F1.6, Фиксированный f2.8мм, 1MicroSD до 512Gb, WDR, IP67, PoE, 12VDC</t>
  </si>
  <si>
    <t>IP видеокамера, Hikvision, DS-2CD2T47G2P-LSU/SL(C), Цилиндрическая, CMOS- матрица 2х 1/2.5" progressive, ИК до 40м, ColorVu, 4 mp, 0.003 Lux, F1.6, Фиксированный f2.8мм, 1MicroSD до 512Gb, WDR, IP67, PoE, 12VDC</t>
  </si>
  <si>
    <t>Контроллер доступа Dahua DHI-ASI3213A-W (12В)</t>
  </si>
  <si>
    <t>Контроллер доступа Dahua DHI-ASI8213S-W (12В)</t>
  </si>
  <si>
    <t>Контроллер доступа, Dahua, DHI-ASI8213S-W (12В), 8'' cенсорный ЖК-дисплей с разрешением 1280800</t>
  </si>
  <si>
    <t>3011C004AA</t>
  </si>
  <si>
    <t>Цифровой зеркальный фотоаппарат Canon EOS 4000D kit EF-S 18-55 DC III (3011C004AA)</t>
  </si>
  <si>
    <t>Цифровой зеркальный фотоаппарат, Canon, EOS 4000D, kit EF-S 18-55 DC III, (3011C004AA)</t>
  </si>
  <si>
    <t>4234C005AA</t>
  </si>
  <si>
    <t>Объектив Canon RF 85 mm F2 MACRO IS STM</t>
  </si>
  <si>
    <t>Объектив, Canon, RF 85 mm F2 MACRO IS STM, 4234C005AA</t>
  </si>
  <si>
    <t>9017B003</t>
  </si>
  <si>
    <t>Протяжный Сканер Canon imageFORMULA DR-F120</t>
  </si>
  <si>
    <t>Протяжный сканер, Canon, imageFORMULA DR-F120, 9017B003, 2400 x 2400 DPI, USB2.0, 50 листов, 20 стр/мин, 35–128 г/кв.м, длина 1000 мм, Вес: 4,6 кг</t>
  </si>
  <si>
    <t>RAK18</t>
  </si>
  <si>
    <t>Набор аксессуаров для робота - пылесоса Dreame RAK18</t>
  </si>
  <si>
    <t>Набор аксессуаров для робота пылесоса, Dreame, RAK18, для модели D10s Plus</t>
  </si>
  <si>
    <t>RAK25</t>
  </si>
  <si>
    <t>Набор аксессуаров для робота - пылесоса Dreame RAK25</t>
  </si>
  <si>
    <t>Набор аксессуаров для робота пылесоса, Dreame, RAK25, для моделей D9 Max(White)/F9 pro</t>
  </si>
  <si>
    <t>RSB14</t>
  </si>
  <si>
    <t>Боковая щётка для робота-пылесоса Dreame Robot Vacuum RSB14</t>
  </si>
  <si>
    <t>Боковая щётка для робота-пылесоса, Dreame, RSB14, для моделей X40 Ultra,L40 Ultra,X40 Master,X40 Pro Ultra,X50 Ultra series,X50 Master,L50 Pro Ultra,L50 Ultra,L40s Ultra,L40s Pro Ultra</t>
  </si>
  <si>
    <t>RAK42</t>
  </si>
  <si>
    <t>Набор аксессуаров для робота - пылесоса Dreame RAK42</t>
  </si>
  <si>
    <t>Набор аксессуаров для робота пылесоса, Dreame, RAK42, для модели D10 Plus gen2</t>
  </si>
  <si>
    <t>RAK43</t>
  </si>
  <si>
    <t>Набор аксессуаров для робота - пылесоса Dreame RAK43</t>
  </si>
  <si>
    <t>Набор аксессуаров для робота пылесоса, Dreame, RAK43, для моделей D9 Max gen2,D9 Max Gen 2 SE</t>
  </si>
  <si>
    <t>RAK49</t>
  </si>
  <si>
    <t>Набор аксессуаров для робота - пылесоса Dreame RAK49</t>
  </si>
  <si>
    <t>Набор аксессуаров для робота пылесоса, Dreame, RAK49, для моделей X40 Ultra,L40 Ultra</t>
  </si>
  <si>
    <t>AWB2</t>
  </si>
  <si>
    <t>Роликовая щетка для пылесоса Dreame AWB2</t>
  </si>
  <si>
    <t>Роликовая щетка для пылесоса, Dreame, AWB2, для моделей H11/H11max/H12 core</t>
  </si>
  <si>
    <t>HSB2</t>
  </si>
  <si>
    <t>Роликовая щетка для пылесоса Dreame HSB2</t>
  </si>
  <si>
    <t>Роликовая щетка для пылесоса, Dreame, HSB2, для моделей M12/H12/H11 Core/H12 S/H12S AE</t>
  </si>
  <si>
    <t>HVB2</t>
  </si>
  <si>
    <t>Роликовая щетка для пылесоса Dreame HVB2</t>
  </si>
  <si>
    <t>Роликовая щетка для пылесоса, Dreame, HVB2, для моделей H13 Dual/H14 Dual</t>
  </si>
  <si>
    <t>RMB10</t>
  </si>
  <si>
    <t>Основная щетка для робота-пылесоса Dreame Robot Vacuum RMB10</t>
  </si>
  <si>
    <t>Основная щетка для робота-пылесоса, Dreame, RMB10, для моделей L10 Ultra/L10s Ultra/L20 Ultra/L20 Ultra Complete/L30 Ultra/L10s Ultra HT/L10s Pro Ultra/X30 Ultra/L30 Pro Ultra</t>
  </si>
  <si>
    <t>RMSRB0</t>
  </si>
  <si>
    <t>Основная щетка для роботов-пылесосов Dreame Robot Vacuum RMSRB0</t>
  </si>
  <si>
    <t>Основная щетка для роботов-пылесосов, Dreame, RMSRB0, для моделей L10s Ultra/D10s/D10s pro/D10s plus/L10 Ultra/L10 Prime/L10s prime/L20 Ultra/L30 Ultra/L10s Ultra HT/L10s pro Ultra/L10s pro/X30 Ultra/L30 Pro Ultra/L10s Pro Gen2/L10s Plus</t>
  </si>
  <si>
    <t>RSB7</t>
  </si>
  <si>
    <t>Боковая щётка для робота-пылесоса Dreame Robot Vacuum RSB7</t>
  </si>
  <si>
    <t>Боковая щётка для робота-пылесоса, Dreame, RSB7, для моделей D10 Plus/D10s/D9 Max(White)/D9 PlusWhite/F9 pro</t>
  </si>
  <si>
    <t>RSB9</t>
  </si>
  <si>
    <t>Боковая щётка для робота-пылесоса Dreame Robot Vacuum RSB9</t>
  </si>
  <si>
    <t>Боковая щётка для робота-пылесоса, Dreame, RSB9, для моделей L10s pro/D9 PlusBlack/L20 Ultra/L30 ULtra/L10s pro Ultra/X30 Ultra/L30 Pro ULtra/L10s Pro Gen2/L10s Plus</t>
  </si>
  <si>
    <t>RSB10</t>
  </si>
  <si>
    <t>Боковая щётка для робота-пылесоса Dreame Robot Vacuum RSB10</t>
  </si>
  <si>
    <t>Боковая щётка для робота-пылесоса, Dreame, RSB10, для моделей D10s pro/D10s plus/D9 Max</t>
  </si>
  <si>
    <t>RHF5</t>
  </si>
  <si>
    <t>Фильтр для робота-пылесоса Dreame Robot Vacuum RHF5</t>
  </si>
  <si>
    <t>Фильтр для робота-пылесоса, Dreame, RHF5, для моделей Z10 Pro/L10s Ultra/L10s pro/D10s plus/L10 Ultra/L10 Prime/L10s prime/L10s Ultra HT/L10s Pro Gen2/L10s Plus</t>
  </si>
  <si>
    <t>RAK16</t>
  </si>
  <si>
    <t>Набор аксессуаров для робота - пылесоса Dreame RAK16</t>
  </si>
  <si>
    <t>Набор аксессуаров для робота пылесоса, Dreame, RAK16, для модели D10s</t>
  </si>
  <si>
    <t>RMP9</t>
  </si>
  <si>
    <t>Насадка для влажной уборки Dreame RMP9</t>
  </si>
  <si>
    <t>Насадка для влажной уборки, Dreame, RMP9, для моделей D10s/D10s pro/D9 Max(White)/F9 pro</t>
  </si>
  <si>
    <t>RAK12</t>
  </si>
  <si>
    <t>Набор аксессуаров для робота - пылесоса Dreame RAK12</t>
  </si>
  <si>
    <t>Набор аксессуаров для робота пылесоса, Dreame, RAK12, для модели L10s pro</t>
  </si>
  <si>
    <t>Смарт часы Xiaomi Watch S4 Rainbow</t>
  </si>
  <si>
    <t>Смарт часы, Xiaomi, Watch S4, M2425W1 / BHR9199GL, Дисплей 1.43" AMOLED, Разрешение 466 x 466, Водонепроницаемые (5 АТМ), GPS+GLONASS, Galileo, BDS, QZSS, Батарея 486 мАч, Радужный</t>
  </si>
  <si>
    <t>GV-N5080WF3OC-16GD</t>
  </si>
  <si>
    <t>Видеокарта Gigabyte (GV-N5080WF3OC-16GD) RTX5080 WINDFORCE OC 16G</t>
  </si>
  <si>
    <t>Видеокарта, Gigabyte, RTX5080 WINDFORCE OC SFF 16G (GV-N5080WF3OC-16GD) 4719331355845, GDDR7, 256bit, 1-HDMI, 3-DP, Windforce 3X Fan, 304*126*50 мм, Цветная коробка</t>
  </si>
  <si>
    <t>GV-N5080AERO OC-16GD</t>
  </si>
  <si>
    <t>Видеокарта Gigabyte (GV-N5080AERO OC-16GD) RTX5080 AERO OC 16G</t>
  </si>
  <si>
    <t>Видеокарта, Gigabyte, RTX5080 AERO OC SFF 16G (GV-N5080AERO OC-16GD) 4719331355555, GDDR7, 256bit, 1-HDMI, 3-DP, Windforce 3X Fan, 304*126*50 мм, Цветная коробка</t>
  </si>
  <si>
    <t>G440E250G</t>
  </si>
  <si>
    <t>Твердотельный накопитель SSD Gigabyte G440E250G 250GB M.2 2280 PCIe 4.0x4</t>
  </si>
  <si>
    <t>Твердотельный накопитель SSD, Gigabyte, G440E250G, 250GB, M.2 2280 PCIe 4.0x4, 3500/1800 Мб/с</t>
  </si>
  <si>
    <t>R-PK750D-FA0B-WGEU</t>
  </si>
  <si>
    <t>Блок питания GamerStorm PK750D</t>
  </si>
  <si>
    <t>Блок питания, GamerStorm, PK750D R-PK750D-FA0B-WGEU, 750W, ATX, Bronze, 20+4 pin, 2*4+4pin, 6*Sata, 2*Molex, 4*PCI-E 6+2 pin, Вентилятор 12 см, Кабель питания, Чёрный</t>
  </si>
  <si>
    <t>R-PN750D-FC0B-WGEU-V2</t>
  </si>
  <si>
    <t>Блок питания GamerStorm PN750D</t>
  </si>
  <si>
    <t>Блок питания, GamerStorm, PN750D R-PN750D-FC0B-WGEU-V2, 750W, ATX 3.1, Gold, APFC, 20+4 pin, 2*4+4pin, 8*Sata, 2*Molex, 3*PCI-E 6+2 pin, 1*(16Pin)12VHPWR, Вентилятор 12см, Кабель питания, Чёрный</t>
  </si>
  <si>
    <t>R-PN850D-FC0B-WGEU-V2</t>
  </si>
  <si>
    <t>Блок питания GamerStorm PN850D</t>
  </si>
  <si>
    <t>Блок питания, GamerStorml, PN850D R-PN850D-FC0B-WGEU-V2, 850W, ATX 3.1, Gold, APFC, 20+4 pin, 2*4+4pin, 8*Sata, 2*Molex, 3*PCI-E 6+2 pin, 1*(16Pin)12VHPWR, Вентилятор 12см, Кабель питания, Чёрный</t>
  </si>
  <si>
    <t>R-PN850M-FC0W-WGEU</t>
  </si>
  <si>
    <t>Блок питания GamerStorm PN850М WH</t>
  </si>
  <si>
    <t>Блок питания, GamerStorml, PN850М WH R-PN850M-FC0W-WGEU, 850W, ATX 3.1, Gold, APFC, 20+4 pin, 2*4+4pin, 8*Sata, 2*Molex, 3*PCI-E 6+2 pin, 1*(16Pin)12VHPWR, Модульный, Вентилятор 12см, Кабель питания, Белый</t>
  </si>
  <si>
    <t>R-LP360-BKMSNC-G-1</t>
  </si>
  <si>
    <t>Кулер с водяным охлаждением Deepcool LP360</t>
  </si>
  <si>
    <t>Кулер с водяным охлаждением, Deepcool, LP360 R-LP360-BKMSNC-G-1, Intel 1851/1700/1200/115х и AMD AM5/AM4/, TDP 300W, 3*120мм FD12 ARGB, 600-2400 RPM±10%, 72,04CFM, 38,71 dB(A), Чёрный</t>
  </si>
  <si>
    <t>R-LP240-BKMSNC-G-1</t>
  </si>
  <si>
    <t>Кулер с водяным охлаждением Deepcool LP240</t>
  </si>
  <si>
    <t>Кулер с водяным охлаждением, Deepcool, LP240 R-LP240-BKMSNC-G-1, Intel 1851/1700/1200/115х и AMD AM5/AM4/, TDP 280W, 2*120мм FD12 ARGB, 600-2400 RPM±10%, 72,04CFM, 38,71 dB(A), Чёрный</t>
  </si>
  <si>
    <t>R-LX240-WHDSNMP-G-1</t>
  </si>
  <si>
    <t>Кулер с водяным охлаждением Deepcool MYSTIQUE 240 WH</t>
  </si>
  <si>
    <t>Кулер с водяным охлаждением, Deepcool, MYSTIQUE 240 WH R-LX240-WHDSNMP-G-1, Intel 1700/1200/115х и AMD AM5/AM4/, TDP 280W, 2*120мм FT12 SE, 500-2150 RPM±10%, 72,45CFM, 36,49 dB(A), Белый</t>
  </si>
  <si>
    <t>R-LX240-WHDSNMCP-G-1</t>
  </si>
  <si>
    <t>Кулер с водяным охлаждением Deepcool MYSTIQUE 240 WH ARGB</t>
  </si>
  <si>
    <t>Кулер с водяным охлаждением, Deepcool, MYSTIQUE 240 WH ARGB R-LX240-WHDSNMCP-G-1, Intel 1700/1200/115х и AMD AM5/AM4/, TDP 280W, 2*120мм FD12 ARGB PWM, 600-2400 RPM±10%, 72,04CFM, 38,71 dB(A), Белый</t>
  </si>
  <si>
    <t>Кулер для процессора, Deepcool, ASSASSIN 4S WH R-ASN4S-WHGPMN-G, Intel 20хх/1700/1200/15хх и AMD AM5/AM4, 250W, 1*140мм, 500- 1450±10% об/м, 29,3 дБА, 4pin, Габариты 116х147х164мм, Белый</t>
  </si>
  <si>
    <t>OLED27</t>
  </si>
  <si>
    <t>Монитор 27'' XG OLED27</t>
  </si>
  <si>
    <t>ACGC-2052104.41</t>
  </si>
  <si>
    <t>Игровое компьютерное кресло Aerocool CROWN Loft Light Grey</t>
  </si>
  <si>
    <t>Игровое компьютерное кресло, Aerocool, CROWN Loft Light Grey, Тканевая поверхность AeroWeave с карбоновым рисунком, (Ш)65*(Г)70*(В)122 (132) см, Серый</t>
  </si>
  <si>
    <t>ACGC-1050001.11</t>
  </si>
  <si>
    <t>Игровое компьютерное кресло Aerocool CROWN Lite Modern Black</t>
  </si>
  <si>
    <t>Игровое компьютерное кресло, Aerocool, CROWN Lite Modern Black, Искусственная кожа PU AIR, (Ш)65*(Г)70*(В)122 (132) см, Серый</t>
  </si>
  <si>
    <t>ACGC-2051101.B1</t>
  </si>
  <si>
    <t>Игровое компьютерное кресло Aerocool CROWN Smart Racer Blue</t>
  </si>
  <si>
    <t>Игровое компьютерное кресло, Aerocool, CROWN Smart Racer Blue, Искусственная кожа PU AIR, (Ш)65*(Г)70*(В)122 (132) см, Черно-Синий</t>
  </si>
  <si>
    <t>ACGC-2053101.21</t>
  </si>
  <si>
    <t>Игровое компьютерное кресло Aerocool CROWN Pro Racer White</t>
  </si>
  <si>
    <t>Игровое компьютерное кресло, Aerocool, CROWN Pro Racer White, Искусственная кожа PU AIR, (Ш)65*(Г)70*(В)122 (132) см, Черно-Белый</t>
  </si>
  <si>
    <t>Твердотельный накопитель SSD, Synology, SAT5221-480G, 2.5", 480 GB, SATA 6 Gb/s</t>
  </si>
  <si>
    <t>Твердотельный накопитель SSD, Synology, SAT5221-1920G, 2.5", 1920 GB, SATA 6 Gb/s</t>
  </si>
  <si>
    <t>Твердотельный накопитель SSD, Synology, SAT5220-960G, 2.5", 960 GB, SATA 6 Gb/s</t>
  </si>
  <si>
    <t>DH-SG4010-2F</t>
  </si>
  <si>
    <t>Коммутатор, TP-Link, TL-SG1024D, Неуправляемый, Настольный/монтируемый в стойку, 24 порта 10/100/1000M RJ45</t>
  </si>
  <si>
    <t>Коммутатор, TP-Link, TL-SG1024, Неуправляемый, 19-дюймовый стоечный, 24 порта 10/100/1000M RJ45, Корпус металл, 1U</t>
  </si>
  <si>
    <t>DHI-HY-C102-4</t>
  </si>
  <si>
    <t>DHI-HY-C131</t>
  </si>
  <si>
    <t>Извещатель пожарный дымовой оптико-электронный точечный Dahua DHI-HY-C131</t>
  </si>
  <si>
    <t>Извещатель пожарный дымовой оптико-электронный точечный, Dahua, DHI-HY-C131, Дымовой извещатель, Двухпроводная, Бесполярная схема, Двойная фотоэлектрическая камера обнаружения дыма</t>
  </si>
  <si>
    <t>DHI-HY-C133</t>
  </si>
  <si>
    <t>Извещатель пожарный дымовой оптико-электронный точечный Dahua DHI-HY-C133</t>
  </si>
  <si>
    <t>Извещатель пожарный дымовой оптико-электронный точечный, Dahua, DHI-HY-C133, Дымовой извещатель, Четырехпроводная, бесполярная схема</t>
  </si>
  <si>
    <t>DHI-HY-C122</t>
  </si>
  <si>
    <t>Извещатель пожарный ручной Dahua DHI-HY-C122</t>
  </si>
  <si>
    <t>Извещатель пожарный ручной, Dahua, DHI-HY-C122, Ручной извещатель, Материал контактов обладает высокой кислотостойкостью и устойчивостью к ржавчине, Двухпроводная, Бесполярная схема</t>
  </si>
  <si>
    <t>DHI-HY-C132</t>
  </si>
  <si>
    <t>Извещатель пожарный тепловой максимально-дифференциальный точечный Dahua DHI-HY-C132</t>
  </si>
  <si>
    <t>Извещатель пожарный тепловой максимально-дифференциальный точечный, Dahua, DHI-HY-C132, Тепловой извещатель, Двухпроводная, Бесполярная схема</t>
  </si>
  <si>
    <t>DHI-HY-C151</t>
  </si>
  <si>
    <t>Оповещатель пожарный комбинированный (световой-звуковой) Dahua DHI-HY-C151</t>
  </si>
  <si>
    <t>Оповещатель пожарный комбинированный (световой-звуковой), Dahua, DHI-HY-C151, Простая установка, Низкая вероятность ошибок при подключении (полярность не важна), Стабильная работа, встроенный микропроцессор.</t>
  </si>
  <si>
    <t>CARTBLANK А4</t>
  </si>
  <si>
    <t>Бумага Mondi CARTBLANK А4</t>
  </si>
  <si>
    <t>Бумага, Mondi, CARTBLANK А4, Плотность 80 гр/м2, 500 лист/пач, Белизна по CIE 146%, C класс.</t>
  </si>
  <si>
    <t>Холодильник для косметики, Kitfort, КТ-3158, Мощность 23 Вт, Температура охлаждения 12 °C, Объем камеры 5 л, Подсветка, Зеркало, Сенсорное управление, Цвет белый</t>
  </si>
  <si>
    <t>Холодильник для косметики, Kitfort, КТ-3135, Мощность - 55 Вт, Температура охлаждения - 10-18 °C, Ящик для масок, Ручка для переноски, Общий объём внутренней камеры - 5 л, Количество камер - 1, Цвет бежевый</t>
  </si>
  <si>
    <t>Воздушный автоматический выключатель CHINT NA1-6300-5000M/3P 5000A 120kA AC220B тип М выкатной</t>
  </si>
  <si>
    <t>Воздушный автоматический выключатель, CHINT, 101230 NA1-6300-5000M/3P, 5000A 120kA AC220B тип М выкатной</t>
  </si>
  <si>
    <t>MTN2310-6035</t>
  </si>
  <si>
    <t>Розетка мех-м MERTEN MTN2310-6035 D-Life 16А с крышкой белый лотос</t>
  </si>
  <si>
    <t>Розетка мех-м, MERTEN, MTN2310-6035, D-Life 16А с крышкой белый лотос</t>
  </si>
  <si>
    <t>MTN4020-6535</t>
  </si>
  <si>
    <t>Рамка MERTEN MTN4020-6535 D-Life 2 постовая белый лотос</t>
  </si>
  <si>
    <t>Рамка, MERTEN, MTN4020-6535, D-Life 2 постовая белый лотос</t>
  </si>
  <si>
    <t>MTN4030-6535</t>
  </si>
  <si>
    <t>Рамка MERTEN MTN4030-6535 D-Life 3 постовая белый лотос</t>
  </si>
  <si>
    <t>Рамка, MERTEN, MTN4030-6535, D-Life 3 постовая белый лотос</t>
  </si>
  <si>
    <t>MTN2301-6035</t>
  </si>
  <si>
    <t>Розетка мех-м MERTEN MTN2301-6035 с ЗК винт.зажим белый лотос</t>
  </si>
  <si>
    <t>Розетка мех-м, MERTEN, MTN2301-6035, с ЗК винт.зажим белый лотос</t>
  </si>
  <si>
    <t>MTN3300-6033</t>
  </si>
  <si>
    <t>Клавиша MERTEN MTN3300-6033 D-Life 1-ная сахара</t>
  </si>
  <si>
    <t>Клавиша, MERTEN, MTN3300-6033, D-Life 1-ная сахара</t>
  </si>
  <si>
    <t>MTN3400-6033</t>
  </si>
  <si>
    <t>Клавиша MERTEN MTN3400-6033 D-Life 2-ная сахара</t>
  </si>
  <si>
    <t>Клавиша, MERTEN, MTN3400-6033, D-Life 2-ная сахара</t>
  </si>
  <si>
    <t>MTN2301-6033</t>
  </si>
  <si>
    <t>Розетка мех-м MERTEN MTN2301-6033 D-Life 16А б/шт, безвин.зажим сахара</t>
  </si>
  <si>
    <t>Розетка мех-м, MERTEN, MTN2301-6033, D-Life 16А б/шт, безвин.зажим сахара</t>
  </si>
  <si>
    <t>MTN4075-6033</t>
  </si>
  <si>
    <t>Заглушка MERTEN MTN4075-6033 D-Life сахара</t>
  </si>
  <si>
    <t>Заглушка, MERTEN, MTN4075-6033, D-Life сахара</t>
  </si>
  <si>
    <t>MTN4521-6033</t>
  </si>
  <si>
    <t>Центральная накладка MERTEN MTN4521-6033 D-Life для розетки 1-ой RJ45 сахара</t>
  </si>
  <si>
    <t>Центральная накладка, MERTEN, MTN4521-6033, D-Life для розетки 1-ой RJ45 сахара</t>
  </si>
  <si>
    <t>MTN4123-6033</t>
  </si>
  <si>
    <t>Центральная накладка MERTEN MTN4123-6033 D-Life TV розетки, 2/3 отверстий сахара</t>
  </si>
  <si>
    <t>Центральная накладка, MERTEN, MTN4123-6033, D-Life TV розетки, 2/3 отверстий сахара</t>
  </si>
  <si>
    <t>MTN4010-6533</t>
  </si>
  <si>
    <t>Рамка MERTEN MTN4010-6533 D-Life 1 пост сахара</t>
  </si>
  <si>
    <t>Рамка, MERTEN, MTN4010-6533, D-Life 1 пост сахара</t>
  </si>
  <si>
    <t>MTN4020-6533</t>
  </si>
  <si>
    <t>Рамка MERTEN MTN4020-6533 D-Life 2 поста сахара</t>
  </si>
  <si>
    <t>Рамка, MERTEN, MTN4020-6533, D-Life 2 поста сахара</t>
  </si>
  <si>
    <t>MTN4030-6533</t>
  </si>
  <si>
    <t>Рамка MERTEN MTN4030-6533 D-Life 3 постовая сахара</t>
  </si>
  <si>
    <t>Рамка, MERTEN, MTN4030-6533, D-Life 3 постовая сахара</t>
  </si>
  <si>
    <t>MTN4040-6533</t>
  </si>
  <si>
    <t>Рамка MERTEN MTN4040-6533 D-Life 4 постовая сахара</t>
  </si>
  <si>
    <t>Рамка, MERTEN, MTN4040-6533, D-Life 4 постовая сахара</t>
  </si>
  <si>
    <t>MTN4050-6533</t>
  </si>
  <si>
    <t>Рамка MERTEN MTN4050-6533 D-Life 5 постовая сахара</t>
  </si>
  <si>
    <t>Рамка, MERTEN, MTN4050-6533, D-Life 5 постовая сахара</t>
  </si>
  <si>
    <t>MTN2310-6034</t>
  </si>
  <si>
    <t>Розетка мех-м MERTEN MTN2310-6034 D-Life 16А с крышкой антрацит</t>
  </si>
  <si>
    <t>Розетка мех-м, MERTEN, MTN2310-6034, D-Life 16А с крышкой антрацит</t>
  </si>
  <si>
    <t>MTN4010-6534</t>
  </si>
  <si>
    <t>Рамка MERTEN MTN4010-6534 D-Life 1 постовая антрацит</t>
  </si>
  <si>
    <t>Рамка, MERTEN, MTN4010-6534, D-Life 1 постовая антрацит</t>
  </si>
  <si>
    <t>MTN2301-6034</t>
  </si>
  <si>
    <t>Розетка мех-м MERTEN MTN2301-6034 D-Life шторки винт.зажим антрацит</t>
  </si>
  <si>
    <t>Розетка мех-м, MERTEN, MTN2301-6034, D-Life шторки винт.зажим антрацит</t>
  </si>
  <si>
    <t>MTN4123-6034</t>
  </si>
  <si>
    <t>Центральная накладка MERTEN MTN4123-6034 D-Life TV розетки антрацит</t>
  </si>
  <si>
    <t>Центральная накладка, MERTEN, MTN4123-6034, D-Life TV розетки антрацит</t>
  </si>
  <si>
    <t>MTN4020-6534</t>
  </si>
  <si>
    <t>Рамка MERTEN MTN4020-6534 D-Life 2 постовая антрацит</t>
  </si>
  <si>
    <t>Рамка, MERTEN, MTN4020-6534, D-Life 2 постовая антрацит</t>
  </si>
  <si>
    <t>MTN4030-6534</t>
  </si>
  <si>
    <t>Рамка MERTEN MTN4030-6534 D-Life 3 постовая антрацит</t>
  </si>
  <si>
    <t>Рамка, MERTEN, MTN4030-6534, D-Life 3 постовая антрацит</t>
  </si>
  <si>
    <t>MTN4040-6534</t>
  </si>
  <si>
    <t>Рамка MERTEN MTN4040-6534 D-Life 4 постовая антрацит</t>
  </si>
  <si>
    <t>Рамка, MERTEN, MTN4040-6534, D-Life 4 постовая антрацит</t>
  </si>
  <si>
    <t>MTN4050-6534</t>
  </si>
  <si>
    <t>Рамка MERTEN MTN4050-6534 D-Life 5 постовая антрацит</t>
  </si>
  <si>
    <t>Рамка, MERTEN, MTN4050-6534, D-Life 5 постовая антрацит</t>
  </si>
  <si>
    <t>NU503718TA</t>
  </si>
  <si>
    <t>Розетка с заземлением SE NU503718TA Unica New с/штор с/кр IP21 белый</t>
  </si>
  <si>
    <t>Розетка с заземлением, SE, NU503718TA, Unica New с/штор с/кр IP21 белый</t>
  </si>
  <si>
    <t>NU546218</t>
  </si>
  <si>
    <t>Розетка TV SE NU546218 Unica New одиночная белый</t>
  </si>
  <si>
    <t>Розетка TV, SE, NU546218, Unica New одиночная белый</t>
  </si>
  <si>
    <t>NU546254</t>
  </si>
  <si>
    <t>Розетка TV SE NU546254 Unica New одиночная антрацит</t>
  </si>
  <si>
    <t>Розетка TV, SE, NU546254, Unica New одиночная антрацит</t>
  </si>
  <si>
    <t>Портативный внешний аккумулятор, Xiaomi, 33W Power Bank 10000mAh (Integrated Cable) Tan GL, PB1033MI/BHR9333GL, Мощность 33 Вт, 80.9*65.9*26мм, Встроеный кабель, 3 выходных порта USB-C*1, USB-C (встроеный кабель)*1, USB-A, Бежевый</t>
  </si>
  <si>
    <t>Смарт часы Xiaomi Watch S4 Silver</t>
  </si>
  <si>
    <t>Смарт часы, Xiaomi, Watch S4, M2425W1 / BHR9197GL, Дисплей 1.43" AMOLED, Разрешение 466 x 466, Водонепроницаемые (5 АТМ), GPS+GLONASS, Galileo, BDS, QZSS, Батарея 486 мАч, Серебристый</t>
  </si>
  <si>
    <t>Z890 PRO RS WIFI WHITE</t>
  </si>
  <si>
    <t>Материнская плата ASRock Z890 PRO RS WIFI WHITE</t>
  </si>
  <si>
    <t>Материнская плата, ASRock, Z890 PRO RS WIFI WHITE (4710483947476), LGA1851, iZ890, 4xDDR5 4400/4800/5600/9066+(OC), 4xSATA3, 4xM.2 (3*PCI-E 4.0x4. 1*PCI-E 4.0x4 &amp; SATA3), Raid, 1xHDMI, 1xDP, 2xThunderbolt™ USB4 Type-C, 1xPCI-Ex16, 2xPCI-Ex4, 1xPCI-Ex1, WiFi, ATX</t>
  </si>
  <si>
    <t>Z890 LIVEMIXER WIFI</t>
  </si>
  <si>
    <t>Материнская плата ASRock Z890 LIVEMIXER WIFI</t>
  </si>
  <si>
    <t>Материнская плата, ASRock, Z890 LIVEMIXER WIFI (4710483949715), LGA1851, iZ890, 4xDDR5 4400/4800/5600/9466+(OC), 4xSATA3, 4xM.2 (3*PCI-E 4.0x4. 1*PCI-E 4.0x4 &amp; SATA3), Raid, 1xHDMI, 2xThunderbolt™ 4 Type-C Ports, 3xPCI-Ex16, WiFi, ATX</t>
  </si>
  <si>
    <t>M2437E1</t>
  </si>
  <si>
    <t>Наушники Xiaomi Buds 5 Pro BT Titanium</t>
  </si>
  <si>
    <t>Наушники, Xiaomi, Buds 5 Pro BT Titanium, M2437E1/BHR9640GL, 53mAh(наушники), 570mAh (зарядный кейс), На одном заряде до 8 часов, до 38 часов с зарядным кейсом, Порт для зарядки Type-C, Время зарядки 2 часа, Bluetooth 5.4, Вес 5,6 гр, Дальность беспроводного соединения 10м, Серый</t>
  </si>
  <si>
    <t>Наушники Xiaomi Buds 5 Pro BT White</t>
  </si>
  <si>
    <t>Наушники, Xiaomi, Buds 5 Pro BT White, M2437E1/BHR9642GL, 53mAh(наушники), 570mAh (зарядный кейс), На одном заряде до 8 часов, до 38 часов с зарядным кейсом, Порт для зарядки Type-C, Время зарядки 2 часа, Bluetooth 5.4, Вес 5,6 гр, Дальность беспроводного соединения 10м, Белый</t>
  </si>
  <si>
    <t>M2438E1</t>
  </si>
  <si>
    <t>Наушники Xiaomi Buds 5 Pro WiFi Black</t>
  </si>
  <si>
    <t>E10G30-F2</t>
  </si>
  <si>
    <t>Сетевой адаптер Synology E10G30-F2 10bE SFP+ 2-port PCI-e</t>
  </si>
  <si>
    <t>Сетевой адаптер, Synology, E10G30-F2, 10GbE SFP+ 2-port PCI-e</t>
  </si>
  <si>
    <t>Кабельный канал, Legrand, 638020, DLP-S SNAP-ON 85х50, 85х50х2000мм (ширина х высота), Белый</t>
  </si>
  <si>
    <t>Миниколонна алюминиевая 0.35м цвет белый DKC 19532 Алюминий</t>
  </si>
  <si>
    <t>Миниколонна алюминиевая, 0.35м, цвет белый, DKC, 19532, IP40, Алюминий</t>
  </si>
  <si>
    <t>Угол плоский 90 градусов, Legrand, 638019, для кабель-каналов DLP-S SNAP-ON 100x50мм, Белый</t>
  </si>
  <si>
    <t>Угол плоский 90 градусов Legrand DLP-S SNAP-ON 85x50мм</t>
  </si>
  <si>
    <t>Угол плоский 90 градусов, Legrand, 638029, для кабель-каналов DLP-S SNAP-ON 85x50мм, Белый</t>
  </si>
  <si>
    <t>Угол внутренний 90 градусов Legrand DLP-S SNAP-ON 85x50мм</t>
  </si>
  <si>
    <t>Угол внутренний 90 градусов, Legrand, 638027, для кабель-каналов DLP-S SNAP-ON 85x50мм, Белый</t>
  </si>
  <si>
    <t>Угол внутренний 90 градусов Legrand DLP-S SNAP-ON 100x50мм</t>
  </si>
  <si>
    <t>Угол внутренний 90 градусов, Legrand, 638017, для кабель-каналов DLP-S SNAP-ON 100x50мм, Белый</t>
  </si>
  <si>
    <t>Угол внешний 90 градусов Legrand DLP-S SNAP-ON 50x100мм</t>
  </si>
  <si>
    <t>Угол внешний 90 градусов, Legrand, 638018, для кабель-каналов DLP-S SNAP-ON 50x100мм, Белый</t>
  </si>
  <si>
    <t>Угол внешний 90 градусов Legrand DLP-S SNAP-ON 50x85мм</t>
  </si>
  <si>
    <t>Угол внешний 90 градусов, Legrand, 638028, для кабель-каналов DLP-S SNAP-ON 50x85мм, Белый</t>
  </si>
  <si>
    <t>NC2254</t>
  </si>
  <si>
    <t>ND2310</t>
  </si>
  <si>
    <t>Скоба-держатель 70 мм DKC ND2310 горячеоцинкованная сталь</t>
  </si>
  <si>
    <t>NG3105</t>
  </si>
  <si>
    <t>Соединитель полоса-полоса 80х80 мм DKC NG3105 горячеоцинкованная сталь</t>
  </si>
  <si>
    <t>ND2000</t>
  </si>
  <si>
    <t>Универсальный держатель DKC ND2000 пластик</t>
  </si>
  <si>
    <t>Универсальный держатель, DKC, ND2000, пластик</t>
  </si>
  <si>
    <t>NC1010</t>
  </si>
  <si>
    <t>ND2106</t>
  </si>
  <si>
    <t>Металлический держатель 100 мм DKC ND2106 Термогальванизированная сталь</t>
  </si>
  <si>
    <t>ND2104</t>
  </si>
  <si>
    <t>Пластиковый держатель для кровли DKC ND2104 Пластик</t>
  </si>
  <si>
    <t>Пластиковый держатель для кровли, DKC, ND2104, Пластик</t>
  </si>
  <si>
    <t>MJCQB07PQW</t>
  </si>
  <si>
    <t>Автомобильный компрессор Xiaomi Portable Electric Air Compressor 2 Pro</t>
  </si>
  <si>
    <t>Автомобильный компрессор, Xiaomi, Portable Electric Air Compressor 2 Pro, BHR9099GL/MJCQB07PQW, 0,2–10,3 bar, Рабочая температура от -10°C до 45°C, Номинальная емкость 2500 мАч, Номинальная мощность 27 Втч, Время зарядки около 3,5 часов, 152 x 100 x 63 мм, Черный</t>
  </si>
  <si>
    <t>BHR9588EU</t>
  </si>
  <si>
    <t>Проектор Xiaomi Smart Projector L1 Pro EU</t>
  </si>
  <si>
    <t>Проектор, Xiaomi, Smart Projector L1 Pro EU, BHR9588EU</t>
  </si>
  <si>
    <t>Мультипечь, Russell Hobbs, 26520-56, Материал корпуса Алюминий/ пластик, Объем чаши 5.5 л, Рабочая температура 65-260 °С , Цвет черный</t>
  </si>
  <si>
    <t>Аэрогриль Russell Hobbs 27421-56</t>
  </si>
  <si>
    <t>Аэрогриль, Russell Hobbs, 27421-56, Объем чаши 5л, 10 программ, Температура нагрева до 200°С, Мощность 1500 Вт, Белый</t>
  </si>
  <si>
    <t>Аэрогриль Russell Hobbs 27420-56</t>
  </si>
  <si>
    <t>Аэрогриль, Russell Hobbs, 27420-56, Объем чаши 5л, 10 программ, Температура нагрева до 200°С, Мощность 1500 Вт, Черный</t>
  </si>
  <si>
    <t>QWCFC001</t>
  </si>
  <si>
    <t>Кухонные весы HOTO Smart Kitchen Scale</t>
  </si>
  <si>
    <t>Кухонные весы, HOTO, QWCFC001, Smart Kitchen Scale, черный</t>
  </si>
  <si>
    <t>Мультиварка Russell Hobbs 28270-56</t>
  </si>
  <si>
    <t>Мультиварка, Russell Hobbs, 28270-56, Мощность 1000W, Объём чаши 6.5L, 8 автоматических программ, Алюминиевый корпус, Керамическое покрытие чаши, Кнопочный тип управления, Черный</t>
  </si>
  <si>
    <t>Фен-щетка Remington AS8810</t>
  </si>
  <si>
    <t>Фен-щетка, Remington, AS8810, Мощность 1000 Вт, Подача холодного воздуха есть, Автовращение, Цвет серый</t>
  </si>
  <si>
    <t>Автоматический выключатель, SE, EZ9F34110, EASY 9 1П 10А С 4.5кА 230В</t>
  </si>
  <si>
    <t>MTN3300-6035</t>
  </si>
  <si>
    <t>Клавиша MERTEN MTN3300-6035 D-Life 1-ная белый лотос</t>
  </si>
  <si>
    <t>Клавиша, MERTEN, MTN3300-6035, D-Life 1-ная белый лотос</t>
  </si>
  <si>
    <t>MTN3400-6035</t>
  </si>
  <si>
    <t>Клавиша MERTEN MTN3400-6035 D-Life 2-ная белый лотос</t>
  </si>
  <si>
    <t>Клавиша, MERTEN, MTN3400-6035, D-Life 2-ная белый лотос</t>
  </si>
  <si>
    <t>MTN4123-6035</t>
  </si>
  <si>
    <t>Центральная накладка MERTEN MTN4123-6035 D-Life TV розетки, 2/3 отверстий белый лотос</t>
  </si>
  <si>
    <t>Центральная накладка, MERTEN, MTN4123-6035, D-Life TV розетки, 2/3 отверстий белый лотос</t>
  </si>
  <si>
    <t>MTN4521-6035</t>
  </si>
  <si>
    <t>Центральная накладка MERTEN MTN4521-6035 D-Life для розетки 1-ой RJ45 белый лотос</t>
  </si>
  <si>
    <t>Центральная накладка, MERTEN, MTN4521-6035, D-Life для розетки 1-ой RJ45 белый лотос</t>
  </si>
  <si>
    <t>MTN4522-6035</t>
  </si>
  <si>
    <t>Центральная накладка MERTEN MTN4522-6035 D-Life для розетки 2-ой RJ45 белый лотос</t>
  </si>
  <si>
    <t>Центральная накладка, MERTEN, MTN4522-6035, D-Life для розетки 2-ой RJ45 белый лотос</t>
  </si>
  <si>
    <t>MTN4075-6035</t>
  </si>
  <si>
    <t>Заглушка MERTEN MTN4075-6035 D-Life белый лотос</t>
  </si>
  <si>
    <t>Заглушка, MERTEN, MTN4075-6035, D-Life белый лотос</t>
  </si>
  <si>
    <t>MTN4010-6535</t>
  </si>
  <si>
    <t>Рамка MERTEN MTN4010-6535 D-Life 1 постовая белый лотос</t>
  </si>
  <si>
    <t>Рамка, MERTEN, MTN4010-6535, D-Life 1 постовая белый лотос</t>
  </si>
  <si>
    <t>MTN4040-6535</t>
  </si>
  <si>
    <t>Рамка MERTEN MTN4040-6535 D-Life 4 постовая белый лотос</t>
  </si>
  <si>
    <t>Рамка, MERTEN, MTN4040-6535, D-Life 4 постовая белый лотос</t>
  </si>
  <si>
    <t>MTN4050-6535</t>
  </si>
  <si>
    <t>Рамка MERTEN MTN4050-6535 D-Life 5 постовая белый лотос</t>
  </si>
  <si>
    <t>Рамка, MERTEN, MTN4050-6535, D-Life 5 постовая белый лотос</t>
  </si>
  <si>
    <t>MTN3300-6034</t>
  </si>
  <si>
    <t>Клавиша MERTEN MTN3300-6034 D-Life 1-ная антрацит</t>
  </si>
  <si>
    <t>Клавиша, MERTEN, MTN3300-6034, D-Life 1-ная антрацит</t>
  </si>
  <si>
    <t>MTN3400-6034</t>
  </si>
  <si>
    <t>Клавиша MERTEN MTN3400-6034 D-Life 2-ная антрацит</t>
  </si>
  <si>
    <t>Клавиша, MERTEN, MTN3400-6034, D-Life 2-ная антрацит</t>
  </si>
  <si>
    <t>MTN4521-6034</t>
  </si>
  <si>
    <t>Центральная накладка MERTEN MTN4521-6034 D-Life для розетки 1-ой RJ45 антрацит</t>
  </si>
  <si>
    <t>Центральная накладка, MERTEN, MTN4521-6034, D-Life для розетки 1-ой RJ45 антрацит</t>
  </si>
  <si>
    <t>MTN4522-6034</t>
  </si>
  <si>
    <t>Центральная накладка MERTEN MTN4522-6034 D-Life для двойной розетки RJ45 антрацит</t>
  </si>
  <si>
    <t>Центральная накладка, MERTEN, MTN4522-6034, D-Life для двойной розетки RJ45 антрацит</t>
  </si>
  <si>
    <t>MTN4075-6034</t>
  </si>
  <si>
    <t>Заглушка MERTEN MTN4075-6034 D-Life антрацит</t>
  </si>
  <si>
    <t>Заглушка, MERTEN, MTN4075-6034, D-Life антрацит</t>
  </si>
  <si>
    <t>MTN3111-0000</t>
  </si>
  <si>
    <t>Выключателя мех-м MERTEN MTN3111-0000 1 клавишного</t>
  </si>
  <si>
    <t>Выключателя мех-м, MERTEN, MTN3111-0000, 1 клавишного</t>
  </si>
  <si>
    <t>MTN3150-0000</t>
  </si>
  <si>
    <t>Выключателя мех-м MERTEN MTN3150-0000 кнопочного 1 клавишного</t>
  </si>
  <si>
    <t>Выключателя мех-м, MERTEN, MTN3150-0000, кнопочного 1 клавишного</t>
  </si>
  <si>
    <t>MTN3116-0000</t>
  </si>
  <si>
    <t>Переключатель мех-м MERTEN MTN3116-0000 D-Life 1 клавишный</t>
  </si>
  <si>
    <t>Переключатель мех-м, MERTEN, MTN3116-0000, D-Life 1 клавишный</t>
  </si>
  <si>
    <t>MTN3117-0000</t>
  </si>
  <si>
    <t>Переключатель перекрест. мех-м MERTEN MTN3117-0000 D-Life 1 клавишный</t>
  </si>
  <si>
    <t>Переключатель перекрест. мех-м, MERTEN, MTN3117-0000, D-Life 1 клавишный</t>
  </si>
  <si>
    <t>MTN3115-0000</t>
  </si>
  <si>
    <t>Переключатель мех-м MERTEN MTN3115-0000 D-Life 2 клавишный</t>
  </si>
  <si>
    <t>Переключатель мех-м, MERTEN, MTN3115-0000, D-Life 2 клавишный</t>
  </si>
  <si>
    <t>MTN3126-0000</t>
  </si>
  <si>
    <t>Переключатель мех-м MERTEN MTN3126-0000 D-Life 2 клавишный</t>
  </si>
  <si>
    <t>Переключатель мех-м, MERTEN, MTN3126-0000, D-Life 2 клавишный</t>
  </si>
  <si>
    <t>MTN3155-0000</t>
  </si>
  <si>
    <t>Кнопочный выключатель мех-м MERTEN MTN3155-0000 D-Life 2х клавишный</t>
  </si>
  <si>
    <t>Кнопочный выключатель мех-м, MERTEN, MTN3155-0000, D-Life 2х клавишный</t>
  </si>
  <si>
    <t>MTN4530-0000</t>
  </si>
  <si>
    <t>Компьютерная розетка MERTEN MTN4530-0000 RJ45 8 конт. кат.6</t>
  </si>
  <si>
    <t>Компьютерная розетка, MERTEN, MTN4530-0000, RJ45 8 конт. кат.6</t>
  </si>
  <si>
    <t>MTN466099</t>
  </si>
  <si>
    <t>TV/FM мех-м MERTEN MTN466099 D-Life оконечный, 0/4,5DB</t>
  </si>
  <si>
    <t>TV/FM мех-м, MERTEN, MTN466099, D-Life оконечный, 0/4,5DB</t>
  </si>
  <si>
    <t>MTN465706</t>
  </si>
  <si>
    <t>Компьютерная розетка RJ45 мех-м MERTEN MTN465706 х2 8/8 кат. 6</t>
  </si>
  <si>
    <t>Компьютерная розетка RJ45 мех-м, MERTEN, MTN465706, х2 8/8 кат. 6</t>
  </si>
  <si>
    <t>NU586218</t>
  </si>
  <si>
    <t>Вывод кабеля SE NU586218 Unica New 16А белый</t>
  </si>
  <si>
    <t>Вывод кабеля, SE, NU586218, Unica New 16А белый</t>
  </si>
  <si>
    <t>Рамка-суппорт "Avanti" для "In-liner Front" черный 4 модуля DKC 4402914 Чёрный</t>
  </si>
  <si>
    <t>Рамка-суппорт "Avanti" для "In-liner Front", черный, 4 модуля, DKC, 4402914, Чёрный</t>
  </si>
  <si>
    <t>F00013B</t>
  </si>
  <si>
    <t>Рамка универсальная на 4 модуля DKC F00013B Чёрный</t>
  </si>
  <si>
    <t>Рамка универсальная на 4 модуля, DKC, F00013B, Чёрный</t>
  </si>
  <si>
    <t>F0000AB</t>
  </si>
  <si>
    <t>Каркас под 2 модуля "Viva" DKC F0000AB Чёрный</t>
  </si>
  <si>
    <t>Каркас под 2 модуля "Viva", DKC, F0000AB, Чёрный</t>
  </si>
  <si>
    <t>F00013</t>
  </si>
  <si>
    <t>Рамка универсальная на 4 модуля DKC F00013 Белый</t>
  </si>
  <si>
    <t>Рамка универсальная на 4 модуля, DKC, F00013, Белый</t>
  </si>
  <si>
    <t>Рамка-суппорт "Avanti" для "In-liner Front" черный 4 модулей DKC 4402916 Чёрный</t>
  </si>
  <si>
    <t>Рамка-суппорт "Avanti" для "In-liner Front", черный, 6 модулей, DKC, 4402916, Чёрный</t>
  </si>
  <si>
    <t>F00015B</t>
  </si>
  <si>
    <t>Рамка универсальная на 6 модулей DKC F00015B Чёрный</t>
  </si>
  <si>
    <t>Рамка универсальная на 6 модулей, DKC, F00015B, Чёрный</t>
  </si>
  <si>
    <t>F0003AB</t>
  </si>
  <si>
    <t>Каркас на 6 модулей "Viva" DKC F0003AB Чёрный</t>
  </si>
  <si>
    <t>Каркас на 6 модулей "Viva", DKC, F0003AB, Чёрный</t>
  </si>
  <si>
    <t>F00015</t>
  </si>
  <si>
    <t>Рамка универсальная на 6 модулей DKC F00015 Белый</t>
  </si>
  <si>
    <t>Рамка универсальная на 6 модулей, DKC, F00015, Белый</t>
  </si>
  <si>
    <t>Воздуходувки</t>
  </si>
  <si>
    <t>Шина для пилы Greenworks 2947207 25 см</t>
  </si>
  <si>
    <t>Шина для пилы, Greenworks, 2947207, 25 см</t>
  </si>
  <si>
    <t>Шина для пилы Greenworks 2953307 10 см для пилы 25см</t>
  </si>
  <si>
    <t>Шина для пилы, Greenworks, 2953307, 10 см, для пилы 25см</t>
  </si>
  <si>
    <t>2007007UB</t>
  </si>
  <si>
    <t>Цепная пила аккумуляторная Greenworks 2007007UB GD24CS30 24V 30см бесщеточная c 1хАКБ 4 Ач и ЗУ</t>
  </si>
  <si>
    <t>Цепная пила аккумуляторная, Greenworks, 2007007UB, GD24CS30, 24V, 30см, бесщеточная, c 1хАКБ 4 Ач и ЗУ</t>
  </si>
  <si>
    <t>Грязевая фреза для мойки высокого давления Greenworks 5202007 250 бар</t>
  </si>
  <si>
    <t>Грязевая фреза для мойки высокого давления, Greenworks, 5202007, 250 бар</t>
  </si>
  <si>
    <t>Струйная трубка для мойки высокого давления Greenworks 5201607 310 бар</t>
  </si>
  <si>
    <t>Струйная трубка для мойки высокого давления, Greenworks, 5201607, 310 бар</t>
  </si>
  <si>
    <t>Мойка высокого давления электрическая Greenworks 5105507 GHP2000 1800 Вт 140 бар</t>
  </si>
  <si>
    <t>Мойка высокого давления электрическая, Greenworks, 5105507, GHP2000, 1800 Вт, 140 бар</t>
  </si>
  <si>
    <t>Мойка высокого давления электрическая Greenworks 5106507 GPWG4II 1800 Вт 130 бар</t>
  </si>
  <si>
    <t>Мойка высокого давления электрическая, Greenworks, 5106507, GPWG4II, 1800 Вт, 130 бар</t>
  </si>
  <si>
    <t>Мойка высокого давления электрическая Greenworks 5107007 GPWG3II 1700 Вт 120 бар</t>
  </si>
  <si>
    <t>Мойка высокого давления электрическая, Greenworks, 5107007, GPWG3II, 1700 Вт, 120 бар</t>
  </si>
  <si>
    <t>7400007UB</t>
  </si>
  <si>
    <t>Садовая тележка самоходная Greenworks 40V 106 л с 1хАКБ 4 Ач и ЗУ</t>
  </si>
  <si>
    <t>Садовая тележка самоходная, Greenworks, G40GCK4(7400007UBRU), 40V, 106 л, с 1хАКБ 4 Ач и ЗУ, Щеточный двигатель, Максимальная грузоподъемность 100 кг, Объем кузова 106 л, Две скорости вперед 3 км/ч и 4,2 км/ч, Задняя скорость 2,4 км/ч, Черный/зелёный</t>
  </si>
  <si>
    <t>Быстрое зарядное устройство Greenworks 2946407 G24C4 24V 4А</t>
  </si>
  <si>
    <t>Быстрое зарядное устройство, Greenworks, 2946407, G24C4, 24V, 4А</t>
  </si>
  <si>
    <t>FL3-3868-000</t>
  </si>
  <si>
    <t>Рычаг датчика Canon LEVER, REVERSE SENSOR FL3-3868-000</t>
  </si>
  <si>
    <t>Рычаг датчика, Canon, LEVER, REVERSE SENSOR, FL3-3868-000</t>
  </si>
  <si>
    <t>Узел подачи второго лотка, Xerox, 059K48299 / 059K48298 / 059K48296 / 059K48297 / 622S00241 / 022N02985, Для Xerox WorkCentre 4110/4112/4127/4595, D95/D110/D127/D136</t>
  </si>
  <si>
    <t>MZ-V9S1T0BW</t>
  </si>
  <si>
    <t>Твердотельный накопитель SSD Samsung 990 EVO PLUS 1TB M.2</t>
  </si>
  <si>
    <t>Твердотельный накопитель SSD, Samsung, 990 EVO PLUS MZ-V9S1T0BW, 1TB, M.2 PCIe 4.0 x4 / 5.0 x2 NVMe, 7250/6300 Мб/с</t>
  </si>
  <si>
    <t>MZ-V9S2T0BW</t>
  </si>
  <si>
    <t>Твердотельный накопитель SSD Samsung 990 EVO PLUS 2TB M.2</t>
  </si>
  <si>
    <t>Твердотельный накопитель SSD, Samsung, 990 EVO PLUS MZ-V9S2T0BW, 2TB, M.2 PCIe 4.0 x4 / 5.0 x2 NVMe, 7250/6300 Мб/с</t>
  </si>
  <si>
    <t>R-CC560-BKTAA4-G-2</t>
  </si>
  <si>
    <t>Компьютерный корпус Deepcool CC560 ARGB V2 без БП</t>
  </si>
  <si>
    <t>P27FBB-RGGL</t>
  </si>
  <si>
    <t>Монитор Xiaomi Gaming Monitor G27i 27"</t>
  </si>
  <si>
    <t>C34WQBA-RGGL</t>
  </si>
  <si>
    <t>Монитор Xiaomi Curved Gaming Monitor G34WQi</t>
  </si>
  <si>
    <t>Наушники, Xiaomi, Buds 5 Pro WiFi Black, M2438E1/BHR9647GL, По Wi-Fi совместмо только с Xiaomi 15, 64mAh(наушники), 570mAh (зарядный кейс), На одном заряде до 8 часов, до 38 часов с зарядным кейсом, Порт для зарядки Type-C, Время зарядки 2 часа, Bluetooth 5.4, Вес 5,6 гр, Дальность беспроводного соединения 10м, Черный</t>
  </si>
  <si>
    <t>Источник бесперебойного питания, SVC, RM020/10X, 20кВа/20кВт., Тип: модульный, Высота 1.1м., Модули:10кВт(PM10X) (поставляются отдельно), Холодный старт, Горячая замена модулей, 3 фазы на вход/3 фазы на выход, Коэффициент мощности 1</t>
  </si>
  <si>
    <t>IP видеокамера, Hikvision, DS-2CD1147G2H-LIUF, Купольная, CMOS- матрица 1/3" progressive Smart ИК/Белая до 30м ColorVu 4 mp 0.001 Lux F1.0 Фиксированный f2.8мм Аудио 1Микрофон 1MicroSD до 512Gb, IK08 WDR IP67, PoE, 12VDC</t>
  </si>
  <si>
    <t>IP видеокамера, Hikvision, DS-2CD1347G2H-LIUF, Купольная, CMOS- матрица, 1/3" progressive Smart ИК/Белая до 30м ColorVu 4 mp 0.001 Lux F1.0 Фиксированный f2.8мм Аудио 1Микрофон 1MicroSD до 512Gb, WDR IP67, PoE, 12VDC</t>
  </si>
  <si>
    <t>IP видеокамера, Hikvision, DS-2CD2347G2H-LIU, Купольная, CMOS- матрица 1/1.8" progressive Smart ИК/Белая до 30м ColorVu 4 mp 0.0005 Lux F1.0 Фиксированный f2.8мм, Аудио 1Микрофон 1MicroSD до 512Gb, WDR 130 dB PoE, 12VDC</t>
  </si>
  <si>
    <t>IP видеокамера, Hikvision, DS-2CD1163G2-LIUF, Купольная, CMOS- матрица 1/2.4" progressive Smart ИК/Белая до 30м 6 mp 0.005 Lux F1.6 ,Фиксированный f2.8мм Аудио 1Микрофон 1MicroSD до 512Gb, IK08 WDR, IP67, PoE, 12VDC</t>
  </si>
  <si>
    <t>IP видеокамера, Hikvision, DS-2CD1363G2-LIUF, Купольная, CMOS- матрица 1/2.4" progressive Smart ИК/Белая до 30м, 6 mp 0.005 Lux F1.6 Фиксированный f2.8мм Аудио 1Микрофон 1MicroSD до 512Gb, WDR IP67 PoE, 12VDC</t>
  </si>
  <si>
    <t>DH-IPC-HFW2449T-ZAS-IL</t>
  </si>
  <si>
    <t>IP видеокамера Dahua DH-IPC-HFW2449T-ZAS-IL</t>
  </si>
  <si>
    <t>IP видеокамера, Hikvision, DS-2CD2043G2-LI2U, Цилиндрическая, CMOS- матрица 1/2.9" progressive Smart ИК/Белая до 40м AcuSense 4 mp 0.005 Lux F1.6 Фиксированный f2.8мм, Аудио 2UМикрофон 1MicroSD до 512Gb, WDR, PoE, 12VDC</t>
  </si>
  <si>
    <t>IP видеокамера, Hikvision, DS-2SE4C425MWG-E(14F0), Поворотная TandemVu, 4мп 25x кратное оптическое увеличение, сжатие: H.265+/H.265/H.264+/H.264, WDR</t>
  </si>
  <si>
    <t>DHI-KTH01</t>
  </si>
  <si>
    <t>Гибридная домофонная система Dahua DHI-KTH01</t>
  </si>
  <si>
    <t>Гибридная домофонная система, Dahua, DHI-KTH01, Состоит из DHI-VTH2624GW-WP и DHI-VTO1000J, Экран дисплея. 7" TFT и Камера. 1,3 МП CMOS</t>
  </si>
  <si>
    <t>DHI-VTO6531F-S2</t>
  </si>
  <si>
    <t>Вызывная панель Dahua DHI-VTO6531F-S2</t>
  </si>
  <si>
    <t>Мастер-станция, Hikvision, DS-KM9503,</t>
  </si>
  <si>
    <t>Контроллер доступа, Hikvision, DS-K2804, контроль доступа к четырем дверям, Хранилище 10 000 карт и 50 000 событий Связь через TCP/TP Вход/выход тревоги и загрузка тревожных событий интерфейс Wiegand, от -20 °C до 65 °C, 12 VDC</t>
  </si>
  <si>
    <t>Контроллер доступа, Hikvision, DS-K2811, контроль доступа к одной двери, Поддерживает функции: защиты от повторного прохода суперкарты суперпароля интерфейс, RS-485/ Wiegand, от -20 °C до 65 °C, 12 VDC</t>
  </si>
  <si>
    <t>Контроллер доступа, Hikvision, DS-K2812, контроль доступа к двум дверям, Поддерживает функции: защиты от повторного прохода суперкарты суперпароля, интерфейс RS-485/ Wiegand, от -20 °C до 65 °C, 12 VDC</t>
  </si>
  <si>
    <t>Контроллер доступа, Hikvision, DS-K2814, контроль доступа к четырем дверям, Поддерживает функции: защиты от повторного прохода суперкарты суперпароля интерфейс RS-485/ Wiegand, от -20 °C до 65 °C, 12 VDC</t>
  </si>
  <si>
    <t>Контроллер доступа, Hikvision, DS-K2801, контроль доступа к одной двери, Хранилище 10 000 карт и 50 000 событий, Связь через TCP/TP Вход/выход тревоги и загрузка тревожных событий интерфейс Wiegand, от -20 °C до 65 °C, 12 VDC</t>
  </si>
  <si>
    <t>Считыватель, Hikvision, DS-K1102AMK, Считыватель бесконтактных карт и меток с кодонаборной клавиатурой, чтение карт M1 (1356 МГц) 1Wiegand W26/W34 / 1RS485 / 1Тампер датчик вскрытия и демонтажа, от -20 °C до 65 °C, 12 VDC</t>
  </si>
  <si>
    <t>Считыватель, Hikvision, DS-K1104MK, Металлический антивандальный считыватель, чтение карт M1 (1356 МГц) RS485/ Wiegand(W26/W34), от -20 °C до 65 °C, IP65 IK10 12 VDC</t>
  </si>
  <si>
    <t>Считыватель, Hikvision, DS-K1107AMK, Считыватель карт с кодонаборной клавиатурой чтение карт M1 (1356 МГц), сигнализация о несанкционированном доступе, RS485/ Wiegand(W26/W34), от -20 °C до 65 °C, IP65, 12 VDC</t>
  </si>
  <si>
    <t>Считыватель, Hikvision, DS-K1108AM, Считыватель карт с кодонаборной клавиатурой, чтение карт Mifare (1356 МГц) сигнализация о несанкционированном доступе RS-485/Wiegand (W26 W34)/OSDP, от -20 °C до 65 °C, IP65, 12 VDC</t>
  </si>
  <si>
    <t>Считыватель, Hikvision, DS-K1108AMK, с кодонаборной клавиатурой сигнализация о несанкционированном доступе, RS-485/Wiegand (W26 W34)/OSDP, от -20 °C до 65 °C, IP65 12 VDC</t>
  </si>
  <si>
    <t>Считыватель, Hikvision, DS-K1801M, Считыватель карт Mifare 1 карта Wiegand(W26/W34), от -20 °C до 65 °C, IP65 12 VDC</t>
  </si>
  <si>
    <t>Считыватель, Hikvision, DS-K1801MK, Считыватель карт с кодонаборной клавиатурой, Mifare 1 карта Wiegand(W26/W34), от -20 °C до 65 °C, IP65 12 VDC</t>
  </si>
  <si>
    <t>DHI-ASGG120F</t>
  </si>
  <si>
    <t>Турникет Dahua DHI-ASGG120F</t>
  </si>
  <si>
    <t>Турникет, Dahua, DHI-ASGG120F, SDK, 100–240В, от 0 °C до +40 °C</t>
  </si>
  <si>
    <t>MJDSH06-A</t>
  </si>
  <si>
    <t>Чайник электрический, Xiaomi, Electric Kettle 2 Lite / MJDSH06-A / BHR9036EU, Удобный замок крышки, Белый</t>
  </si>
  <si>
    <t>КМ-63 4Р 25А</t>
  </si>
  <si>
    <t>CJ19-25A</t>
  </si>
  <si>
    <t>Контактор КРМ iPower CJ19-25A 10кВАр 1НО+1НЗ 230В</t>
  </si>
  <si>
    <t>Контактор КРМ, iPower, CJ19-25A, 10кВАр 1НО+1НЗ 230В</t>
  </si>
  <si>
    <t>CJ19-32A</t>
  </si>
  <si>
    <t>Контактор КРМ iPower CJ19-32A 15кВАр 1НО+1НЗ 230В</t>
  </si>
  <si>
    <t>Контактор КРМ, iPower, CJ19-32A, 15кВАр 1НО+1НЗ 230В</t>
  </si>
  <si>
    <t>CJ19-43A</t>
  </si>
  <si>
    <t>Контактор КРМ iPower CJ19-43A 20кВАр 1НО+1НЗ 230В</t>
  </si>
  <si>
    <t>Контактор КРМ, iPower, CJ19-43A, 20кВАр 1НО+1НЗ 230В</t>
  </si>
  <si>
    <t>CJ19-63A</t>
  </si>
  <si>
    <t>Контактор КРМ iPower CJ19-63A 30кВАр 2НО+1НЗ 230В</t>
  </si>
  <si>
    <t>Контактор КРМ, iPower, CJ19-63A, 30кВАр 2НО+1НЗ 230В</t>
  </si>
  <si>
    <t>CJ19-95A</t>
  </si>
  <si>
    <t>Контактор КРМ iPower CJ19-95A 40кВАр 2НО+1НЗ 230В</t>
  </si>
  <si>
    <t>Контактор КРМ, iPower, CJ19-95A, 40кВАр 2НО+1НЗ 230В</t>
  </si>
  <si>
    <t>CJ19-115A</t>
  </si>
  <si>
    <t>Контактор КРМ iPower CJ19-115A 50кВАр 1НО 230В</t>
  </si>
  <si>
    <t>Контактор КРМ, iPower, CJ19-115A, 50кВАр 1НО 230В</t>
  </si>
  <si>
    <t>Е7510</t>
  </si>
  <si>
    <t>EPS-120-12</t>
  </si>
  <si>
    <t>Блок питания iPower 10А 120Вт 12В</t>
  </si>
  <si>
    <t>Блок питания, iPower, EPS-120-12, 10А 120Вт 12В</t>
  </si>
  <si>
    <t>EPS-120-24</t>
  </si>
  <si>
    <t>Блок питания iPower 5А 120Вт 24В</t>
  </si>
  <si>
    <t>Блок питания, iPower, EPS-120-24, 5А 120Вт 24В</t>
  </si>
  <si>
    <t>EPS-120-48</t>
  </si>
  <si>
    <t>Блок питания iPower 2,5А 120Вт 48В</t>
  </si>
  <si>
    <t>Блок питания, iPower, EPS-120-48, 2,5А 120Вт 48В</t>
  </si>
  <si>
    <t>Картридж Europrint EPC-006R04403 (B225/B230)</t>
  </si>
  <si>
    <t>Картридж Europrint EPC-CE285A/CE278A/CB435A/CB436A/725/728 Universal</t>
  </si>
  <si>
    <t>CF259A (without chip)</t>
  </si>
  <si>
    <t>Картридж Europrint EPC-CF259A (Без чипа)</t>
  </si>
  <si>
    <t>Картридж, Europrint, EPC-CF259A (Без чипа), Для принтеров HP LaserJet Pro M404n/M404dn/M404dw/MFP M428dw/M428fdn/M428fdw, 3 000 страниц (А4)</t>
  </si>
  <si>
    <t>CF283A/Cartridge 737</t>
  </si>
  <si>
    <t>Картридж Europrint EPC-CF283A/Cartridge 737</t>
  </si>
  <si>
    <t>Картридж, Europrint, EPC-CF283A/Cartridge 737, Для принтеров HP LaserJet Pro M125/M126/M127/M128/M201/M225/i-SENSYS MF211/212/216/217/226/229, 1500 страниц.</t>
  </si>
  <si>
    <t>CF540A/054K</t>
  </si>
  <si>
    <t>Картридж Europrint EPC-CF540A/054K</t>
  </si>
  <si>
    <t>Картридж, Europrint, EPC-CF540A/054K, Чёрный, Для HP Color LaserJet Pro M254/280/281,imageCLASS MF640/641/642/643/644/645, LBP621/622/623, 1 400 страниц (А4)</t>
  </si>
  <si>
    <t>Картридж Europrint EPC-CF541A/054C</t>
  </si>
  <si>
    <t>Картридж, Europrint, EPC-CF541A/054C, Синий, Для HP Color LaserJet Pro M254/280/281, imageCLASS MF640/641/642/643/644/645, LBP621/622/623, 1 300 страниц (А4)</t>
  </si>
  <si>
    <t>CF542A/054Y</t>
  </si>
  <si>
    <t>Картридж Europrint EPC-CF542A/054Y</t>
  </si>
  <si>
    <t>Картридж, Europrint, EPC-CF542A/054Y, Жёлтый, Для HP Color LaserJet Pro M254/280/281, imageCLASS MF640/641/642/643/644/645, LBP621/622/623, 1 300 страниц (А4)</t>
  </si>
  <si>
    <t>Картридж Europrint EPC-CF543A/054M</t>
  </si>
  <si>
    <t>Картридж, Europrint, EPC-CF543A/054M, Пурпурный, Для HP Color LaserJet Pro M254/280/281, imageCLASS MF640/641/642/643/644/645, LBP621/622/623, 1 300 страниц (А4)</t>
  </si>
  <si>
    <t>8516B002</t>
  </si>
  <si>
    <t>Тонер-картридж Canon C-EXV 47 BLACK для IR ADVANCE C250i /C350i</t>
  </si>
  <si>
    <t>6203C001AA</t>
  </si>
  <si>
    <t>Струйный картридж Canon PG-485</t>
  </si>
  <si>
    <t>6224C001AA</t>
  </si>
  <si>
    <t>Струйный картридж Canon CL-486XL</t>
  </si>
  <si>
    <t>MDY-14-EN</t>
  </si>
  <si>
    <t>Беспроводное зарядное устройство Xiaomi 50W Wireless Charging Stand Pro</t>
  </si>
  <si>
    <t>Беспроводное зарядное устройство, Xiaomi, 50W Wireless Charging Stand Pro, BHR7560GL/MDY-14-EN, 5–20V  3.25A max, 50W max, Q/HDXMT0003-2018, Бесшумный отвод тепла, Безопасно и надежно, Быстрая зарядка, Защита от перенапряжения, Защита от перегрева, Защита от перегрузки по току, Защита от пониженного напряжения, Обнаружение посторонних предметов, Защита от статического электричества, Белый</t>
  </si>
  <si>
    <t>GV-N5070EAGLE OC-12GD</t>
  </si>
  <si>
    <t>Видеокарта Gigabyte (GV-N5070EAGLE OC-12GD) RTX5070 EAGLE OC 12G</t>
  </si>
  <si>
    <t>Видеокарта, Gigabyte, RTX5070 EAGLE OC SFF 12G (GV-N5070EAGLE OC-12GD) 4719331355760, GDDR7, 192bit, 1-HDMI, 3-DP,Windforce 3X Fan, 290*120*50 мм, Цветная коробка</t>
  </si>
  <si>
    <t>GV-N5070GAMING OC-12GD</t>
  </si>
  <si>
    <t>Видеокарта Gigabyte (GV-N5070GAMING OC-12GD) RTX5070 GAMING OC 12G</t>
  </si>
  <si>
    <t>Видеокарта, Gigabyte, RTX5070 GAMING OC 12G (GV-N5070GAMING OC-12GD) 4719331355722, GDDR7, 192bit, 1-HDMI, 3-DP, Windforce 3X Fan, 327*132*56 мм, Цветная коробка</t>
  </si>
  <si>
    <t>XGED256-R</t>
  </si>
  <si>
    <t>EP2-25196</t>
  </si>
  <si>
    <t>Microsoft Windows Svr Std 2025 64Bit 16 Core OEI, Rus</t>
  </si>
  <si>
    <t>Операционная система, Microsoft, Windows Svr Std 2025 64Bit 1pk DSP OEI DVD 16 Core, Rus</t>
  </si>
  <si>
    <t>Archer T4U Plus</t>
  </si>
  <si>
    <t>USB-адаптер TP-Link Archer T4U Plus</t>
  </si>
  <si>
    <t>00872</t>
  </si>
  <si>
    <t>Заглушка LAN DKC 00872 80x60</t>
  </si>
  <si>
    <t>Заглушка LAN, DKC, 00872, 80x60</t>
  </si>
  <si>
    <t>01712</t>
  </si>
  <si>
    <t>Угол внешний изменяемый NEAV DKC 01712 80x60 (70°-120°)</t>
  </si>
  <si>
    <t>Угол внешний изменяемый NEAV, DKC, 01712, 80x60, (70°-120°)</t>
  </si>
  <si>
    <t>01744</t>
  </si>
  <si>
    <t>Угол плоский NPAN DKC 01744 80x60</t>
  </si>
  <si>
    <t>Угол плоский, NPAN, DKC, 01744, 80x60</t>
  </si>
  <si>
    <t>Т-образный отвод Legrand DLP 105x50мм</t>
  </si>
  <si>
    <t>Т-образный отвод, Legrand, 010740, для кабель-каналов DLP 105x50мм, Белый</t>
  </si>
  <si>
    <t>Тройник/отвод NTAN DKC 01761 100x60</t>
  </si>
  <si>
    <t>DS-9664NI-M8</t>
  </si>
  <si>
    <t>Сетевой видеорегистратор Hikvision DS-9664NI-M8</t>
  </si>
  <si>
    <t>Сетевой видеорегистратор, Hikvision, DS-9664NI-M8 64 канала, H.265+/H.265/H.264+/H.264, Разрешение записи: 8K, 4K, Full HD, D1, CIF, 320 Мбит/с, RAID, 1 eSATA, 8 HDD 16 ТБ, 2U</t>
  </si>
  <si>
    <t>Домофонная система Dahua DH-VTO1201G-P</t>
  </si>
  <si>
    <t>Домофонная система, Dahua, DH-VTO1201G-P, Вызывная панель, 1/2.8" 1Мп CMOS с высоким разрешением, низкая освещенность/WDR, цвет/ИК, 	12 В / 1 А постоянного тока Стандартный PoE</t>
  </si>
  <si>
    <t>DHI-IPMECD-1052-LM5060-T55</t>
  </si>
  <si>
    <t>Шлагбаум Dahua DHI-IPMECD-1052-LM5060-T55</t>
  </si>
  <si>
    <t>DHI-IPMECD-1052-RM5060-T55</t>
  </si>
  <si>
    <t>Шлагбаум Dahua DHI-IPMECD-1052-RM5060-T55</t>
  </si>
  <si>
    <t>IPMECD-0152-M3460</t>
  </si>
  <si>
    <t>Стрела для шлагбаума Dahua IPMECD-0152-M3460</t>
  </si>
  <si>
    <t>Стрела для шлагбаума, Dahua, IPMECD-0152-M3460, Телескопическая стрела 3,4-6 м (без различия между левой и правой)</t>
  </si>
  <si>
    <t>Фотобарабаны Canon</t>
  </si>
  <si>
    <t>CET101058</t>
  </si>
  <si>
    <t>Фотобарабан, CET, CET101058, Для копиров Canon iR-1600/2000, Long Life, Япония, 40000 страниц.</t>
  </si>
  <si>
    <t>CET101065</t>
  </si>
  <si>
    <t>Фотобарабан CET C60/C700/C800 (CET101065)</t>
  </si>
  <si>
    <t>Фотобарабан, CET, CET101065, Для копиров Canon imagePRESS C60/C700/C800, Япония, 500000 страниц.</t>
  </si>
  <si>
    <t>CET101071</t>
  </si>
  <si>
    <t>Фотобарабан, CET, CET101071, Для копиров Canon iR-1018/1019/1022/1023/1024/1025, Япония, 25000 страниц.</t>
  </si>
  <si>
    <t>CET101072</t>
  </si>
  <si>
    <t>Фотобарабан CET iR2230/iR2270 (CET101072)</t>
  </si>
  <si>
    <t>Фотобарабан, CET, CET101072, Для копиров Canon iR2230/iR2270/iR2830/iR2870/iR3025, Long Life, 120000 страниц.</t>
  </si>
  <si>
    <t>CET5225</t>
  </si>
  <si>
    <t>Фотобарабан+Чип CET iR ADVANCE C3325i/C3330i (CET5225)</t>
  </si>
  <si>
    <t>Фотобарабан+Чип, CET, CET5225, Для копиров Canon iR ADVANCE C3325i/C3330i/C3320/C3320L/C3320i, Long Life, Япония, 110000 страниц.</t>
  </si>
  <si>
    <t>CET6615</t>
  </si>
  <si>
    <t>Фотобарабан, CET, CET6615, Для копиров Canon iR ADVANCE 4525i/4535i/4545i/4551i, Япония, 150000 страниц.</t>
  </si>
  <si>
    <t>CET3174U</t>
  </si>
  <si>
    <t>Фотобарабан CET iR2200 (CET3174U)</t>
  </si>
  <si>
    <t>Фотобарабан, CET, CET3174U, Для копиров Canon iR2200/iR2800/iR3300/iR3320, Япония, 50000 страниц.</t>
  </si>
  <si>
    <t>CET101053</t>
  </si>
  <si>
    <t>Фотобарабан CET iR2520 (CET101053)</t>
  </si>
  <si>
    <t>Фотобарабан, CET, CET101053, Для копиров Canon iR2520/2525/2530/2535/2545, Япония, 80000 страниц.</t>
  </si>
  <si>
    <t>CET101059</t>
  </si>
  <si>
    <t>Фотобарабан CET iR2016 (CET101059)</t>
  </si>
  <si>
    <t>Фотобарабан, CET, CET101059, Для копиров Canon iR2016/2020/2002/2202/2018/2022/2025/2030, Япония, 45000 страниц.</t>
  </si>
  <si>
    <t>CET101110</t>
  </si>
  <si>
    <t>Фотобарабан+Чип CET iR2725 (CET101110)</t>
  </si>
  <si>
    <t>Фотобарабан+Чип, CET, CET101110, Для копиров Canon iR2725/2730/2745/2925/2935/2945, Long Life, 120000 страниц.</t>
  </si>
  <si>
    <t>Фотобарабаны Xerox</t>
  </si>
  <si>
    <t>CET101030</t>
  </si>
  <si>
    <t>Фотобарабан CET C7020/7030 (CET101030)</t>
  </si>
  <si>
    <t>Фотобарабан, CET, CET101030, Для копиров XEROX VersaLink C7020/C7030, DocuCentre SC2020, Япония, 89000 страниц.</t>
  </si>
  <si>
    <t>Фотобарабаны Konica Minolta</t>
  </si>
  <si>
    <t>CET9005N</t>
  </si>
  <si>
    <t>Фотобарабан CET 502/602 (CET9005N)</t>
  </si>
  <si>
    <t>Фотобарабан, CET, CET9005N, Для копиров Konica Minolta Bizhub 502/552/602/652, Япония, 250000 страниц.</t>
  </si>
  <si>
    <t>100-000000910</t>
  </si>
  <si>
    <t>Процессор (CPU) AMD Ryzen 7 7800X3D 120W AM5</t>
  </si>
  <si>
    <t>Процессор, AMD, AM5 Ryzen 7 7800X3D, oem, 8M L2 + 96M L3, 4.2 GHz, 8/16 Core, 120 Вт, Radeon™ Graphics</t>
  </si>
  <si>
    <t>CA-1Y4-00SGWN-00</t>
  </si>
  <si>
    <t>Компьютерный корпус Thermaltake The Tower 300 Gravel Sand без Б/П</t>
  </si>
  <si>
    <t>Компьютерный корпус, Thermaltake, The Tower 300 Gravel Sand, CA-1Y4-00SGWN-00, Micro-Tower, Mini-ITX/M-ATX, USB 3.2*1, USB 3.0*2, HD Audio/mic, 2*140мм CT140 fan, Максимальная длина видеокарты 400мм, Максимальная высота процессорного кулера 210мм, 3*3,5"/3*2,5", Сталь, 3мм Закаленное стекло*3, 551*342*281мм, Без Б/П, Бежевый</t>
  </si>
  <si>
    <t>9SX1500IR</t>
  </si>
  <si>
    <t>Источник бесперебойного питания Eaton 9SX1500IR</t>
  </si>
  <si>
    <t>Источник бесперебойного питания, Eaton, 9SX1500IR, Онлайн, Стоечный, Мощность 1500ВА/1350Вт, Диапазон работы AVR: 190-276В (с возможностью регулировки до 120-276В), Бат.: 12В/9 Ач*4шт., Чистая синусойда, 6 вых.: 6 IEC C13 (10А), Smart, USB-B, RS232, SNMP слот, LCD, ABM, Цвет Чёрный</t>
  </si>
  <si>
    <t>9SXEBM48R</t>
  </si>
  <si>
    <t>Батарейный блок Eaton 9SXEBM48R</t>
  </si>
  <si>
    <t>7DCEA02VEA</t>
  </si>
  <si>
    <t>Сервер Lenovo ThinkSystem ST250 V3 7DCE A02VEA</t>
  </si>
  <si>
    <t>Сервер, Lenovo, ThinkSystem ST250 V3 7DCEA02VEA, Xeon E-2468 (8C 2.6GHz 16MB Cache/65W), 1x32GB, O/B, 2.5" HS (8), 5350-8i, HS 800W Titanium, XCC2 Platinum, No DVD</t>
  </si>
  <si>
    <t>4X77A81438</t>
  </si>
  <si>
    <t>Модуль памяти Lenovo ThinkSystem 32GB TruDDR5 4800 MHz (1Rx4) 10x4 RDIMM-A</t>
  </si>
  <si>
    <t>Модуль памяти, Lenovo, ThinkSystem 32GB, TruDDR5, 4800 MHz (1Rx4) 10x4, RDIMM-A</t>
  </si>
  <si>
    <t>4X77A88049</t>
  </si>
  <si>
    <t>Модуль памяти Lenovo ThinkSystem 32GB TruDDR5 5600 MHz (1Rx4) RDIMM</t>
  </si>
  <si>
    <t>Модуль памяти, Lenovo, ThinkSystem 32GB, TruDDR5, 5600 MHz (1Rx4), RDIMM</t>
  </si>
  <si>
    <t>4XB7A90874</t>
  </si>
  <si>
    <t>Твердотельный накопитель SSD Lenovo ThinkSystem 2.5" Multi Vendor 960GB RI v2</t>
  </si>
  <si>
    <t>Твердотельный накопитель SSD, Lenovo, ThinkSystem 2.5" Multi Vendor 960GB, Read Intensive, SATA, 6Gb, Hot Swap, v2</t>
  </si>
  <si>
    <t>4X97A88521</t>
  </si>
  <si>
    <t>Комплект кабелей Lenovo ThinkSystem SR630 V3 M.2 NVMe 2-Bay RAID Cable Kit</t>
  </si>
  <si>
    <t>Комплект кабелей, Lenovo, ThinkSystem SR630 V3 M.2 NVMe 2-Bay RAID Cable Kit</t>
  </si>
  <si>
    <t>4X97A80413</t>
  </si>
  <si>
    <t>Комплект интерфейсных кабелей Lenovo ThinkSystem SR650 V2 2.5" Chassis Front BP2 SAS/SATA Cable Kit</t>
  </si>
  <si>
    <t>Комплект интерфейсных кабелей, Lenovo, ThinkSystem SR650 V2 2.5" Chassis Front BP2 SAS/SATA Cable Kit v2</t>
  </si>
  <si>
    <t>4X97A80411</t>
  </si>
  <si>
    <t>Комплект интерфейсных кабелей Lenovo ThinkSystem SR650 V2 2.5" Chassis Front BP1 SAS/SATA Cable Kit</t>
  </si>
  <si>
    <t>Комплект интерфейсных кабелей, Lenovo, ThinkSystem SR650 V2 2.5" Chassis Front BP1 SAS/SATA Cable Kit v2</t>
  </si>
  <si>
    <t>4F17A14487</t>
  </si>
  <si>
    <t>Вентилятор (Кулер) для корпуса Lenovo ThinkSystem SR630 V2/SR645 Performance</t>
  </si>
  <si>
    <t>Вентилятор (Кулер) для корпуса, Lenovo, ThinkSystem SR630 V2/SR645 Performance, Fan Option Kit</t>
  </si>
  <si>
    <t>7Y75A00TWW</t>
  </si>
  <si>
    <t>Система хранения данных Lenovo 7Y75 ThinkSystem DE4000H (64GB Cache) 2U24 SFF V2 7Y75</t>
  </si>
  <si>
    <t>Система хранения данных, Lenovo, ThinkSystem DE4000H Hybrid Flash Array, 64GB Cache, 2U24 SFF V2, 7Y75A00TWW</t>
  </si>
  <si>
    <t>Виртуализация и облачное хранение</t>
  </si>
  <si>
    <t>ZC002</t>
  </si>
  <si>
    <t>ZStack Cloud - Standard ZC002</t>
  </si>
  <si>
    <t>ZStack Cloud - Standard, ZC002, Лицензия на право установки и использования ПО "ZStack Cloud", Standard версия, Бессрочная лицензия, 1 год стандартной поддержки 7*24, 1 CPU</t>
  </si>
  <si>
    <t>ZC003</t>
  </si>
  <si>
    <t>ZStack Cloud - Enterprise ZC003</t>
  </si>
  <si>
    <t>ZStack Cloud - Enterprise, ZC003, Лицензия на право установки и использования ПО "ZStack Cloud", Enterprise версия, Бессрочная лицензия, 1 год стандартной поддержки 7*24, 1 CPU</t>
  </si>
  <si>
    <t>ZC004</t>
  </si>
  <si>
    <t>ZStack Cloud - Enterprise Enchanced ZC004</t>
  </si>
  <si>
    <t>ZStack Cloud - Enterprise Enchanced, ZC004, Лицензия на право установки и использования ПО "ZStack Cloud", ZStack Cloud - Enterprise Enchanced (версия Enterprise + дополнительный модуль управления инфраструктурой Enterprise), Бессрочная лицензия, 1 год стандартной поддержки 7*24, 1 CPU</t>
  </si>
  <si>
    <t>ZCE001</t>
  </si>
  <si>
    <t>ZStack Ceph - Блочное хранилище (Block Storage) ZCE001</t>
  </si>
  <si>
    <t>ZStack Ceph - Блочное хранилище (Block Storage), ZCE001, Лицензия на право установки и использования ПО "ZStack Ceph" - Блочное хранилище, Бессрочная лицензия, 1 год стандартной поддержки 7*24, 1 TB</t>
  </si>
  <si>
    <t>ZCE002</t>
  </si>
  <si>
    <t>ZStack Ceph - Объектное хранилище (Object Storage) ZCE002</t>
  </si>
  <si>
    <t>ZStack Ceph - Объектное хранилище (Object Storage), ZCE002, Лицензия на право установки и использования ПО "ZStack Ceph" - Объектное хранилище, Бессрочная лицензия, 1 год стандартной поддержки 7*24, 1 TB</t>
  </si>
  <si>
    <t>ZC002/Y</t>
  </si>
  <si>
    <t>ZStack Cloud - Standard ZC002/Y</t>
  </si>
  <si>
    <t>ZStack Cloud - Standard, ZC002/Y, Лицензия на право установки и использования ПО "ZStack Cloud", Standard версия, Годовая подписка, Ежегодная поддержка 7*24, 1 CPU</t>
  </si>
  <si>
    <t>ZC003/Y</t>
  </si>
  <si>
    <t>ZStack Cloud - Enterprise ZC003/Y</t>
  </si>
  <si>
    <t>ZStack Cloud - Enterprise, ZC003/Y, Лицензия на право установки и использования ПО "ZStack Cloud", Enterprise версия, Годовая подписка, Ежегодная поддержка 7*24, 1 CPU</t>
  </si>
  <si>
    <t>ZC004/Y</t>
  </si>
  <si>
    <t>ZStack Cloud - Enterprise Enchanced ZC004/Y</t>
  </si>
  <si>
    <t>ZStack Cloud - Enterprise Enchanced, ZC004/Y, Лицензия на право установки и использования ПО "ZStack Cloud", Enterprise Enchanced версия, (версия Enterprise + дополнительный модуль управления инфраструктурой Enterprise), Годовая подписка, Ежегодная поддержка 7*24, 1 CPU</t>
  </si>
  <si>
    <t>ZCE001/Y</t>
  </si>
  <si>
    <t>ZStack Ceph - Блочное хранилище (Block Storage) ZCE001/Y</t>
  </si>
  <si>
    <t>ZStack Ceph - Блочное хранилище (Block Storage), ZCE001/Y, Лицензия на право установки и использования ПО "ZStack Ceph" - Блочное хранилище, Годовая подписка, Ежегодная поддержка 7*24, 1 TB</t>
  </si>
  <si>
    <t>ZStack Ceph - Объектное хранилище (Object Storage) ZCE001/Y</t>
  </si>
  <si>
    <t>ZStack Ceph - Объектное хранилище (Object Storage), ZCE001/Y, Лицензия на право установки и использования ПО "ZStack Ceph" - Объектное хранилище, Годовая подписка, Ежегодная поддержка 7*24, 1 TB</t>
  </si>
  <si>
    <t>ZAM001</t>
  </si>
  <si>
    <t>ZStack Addon Module - Модуль миграции V2V Migration ZAM001</t>
  </si>
  <si>
    <t>ZStack Addon Module - Модуль миграции V2V Migration, ZAM001, Лицензия на право установки и использования ПО дополнительного модуля ZStack, модуль миграции V2V Migration, Бессрочная лицензия, 1 год стандартной поддержки 7*24, 1 комплект</t>
  </si>
  <si>
    <t>ZAM002</t>
  </si>
  <si>
    <t>ZStack Addon Module - Модуль интеграции инфраструктуры VMware ZAM002</t>
  </si>
  <si>
    <t>ZStack Addon Module - Модуль интеграции инфраструктуры Vmware, ZAM002, Лицензия на право установки и использования ПО дополнительного модуля ZStack, модуль интеграции инфраструктуры Vmware, Бессрочная лиценщия, 1 год стандартной поддержки 7*24, 1 комплект</t>
  </si>
  <si>
    <t>ZAM003</t>
  </si>
  <si>
    <t>ZStack Addon Module - Платформа управления инфраструктурой Enterprise ZAM003</t>
  </si>
  <si>
    <t>ZStack Addon Module - Платформа управления инфраструктурой Enterprise, ZAM003, Лицензия на право установки и использования ПО дополнительного модуля ZStack, Платформа управления инфраструктурой Enterprise, Бессрочная лицензия, 1 год стандартной поддержки 7*24 support, 1 комплект</t>
  </si>
  <si>
    <t>ZAM004</t>
  </si>
  <si>
    <t>ZStack Addon Modules - Модуль резервного копирования Backup ZAM004</t>
  </si>
  <si>
    <t>ZStack Addon Modules - Модуль резервного копирования Backup, ZAM004, Лицензия на право установки и использования ПО дополнительного модуля ZStack, Модуль резервного копирования, Бессрочная лицензия, 1 год стандартной поддержки 7*24, 1 комплект</t>
  </si>
  <si>
    <t>ZAM005</t>
  </si>
  <si>
    <t>ZStack Addon Module - Модуль защиты данных (CDP) ZAM005</t>
  </si>
  <si>
    <t>ZStack Addon Module - Модуль защиты данных (CDP), ZAM005, Лицензия на право установки и использования ПО дополнительного модуля ZStack, Модуль защиты данных (СDP), Бессрочная лицензия, 1 год стандартной поддержки 7*24, 1 комплект</t>
  </si>
  <si>
    <t>ZAM006</t>
  </si>
  <si>
    <t>ZStack Addon Module - Модуль управления Elastic Baremetal ZAM006</t>
  </si>
  <si>
    <t>ZStack Addon Module - Модуль управления Elastic Baremetal, ZAM006, Лицензия на право установки и использования ПО дополнительного модуля ZStack, Модуль управления Elastic Baremetal, Бессрочная лицензия, 1 год стандартной поддержки 7*24, 1 конфигурация</t>
  </si>
  <si>
    <t>ZAM007</t>
  </si>
  <si>
    <t>ZStack Addon Module - Модуль миграции V2V Migration ZAM007</t>
  </si>
  <si>
    <t>ZStack Addon Module - Модуль миграции V2V Migration, ZAM007, Лицензия на право установки и использования ПО дополнительного модуля ZStack, Модуль миграции V2V Migration, Бессрочная лицензия, 1 год стандартной поддержки 7*24, 1 CPU</t>
  </si>
  <si>
    <t>ZAM008</t>
  </si>
  <si>
    <t>ZStack Addon Module - Модуль интеграции инфраструктуры VMware ZAM008</t>
  </si>
  <si>
    <t>ZStack Addon Module - Модуль интеграции инфраструктуры VMware, ZAM008, Лицензия на право установки и использования ПО дополнительного модуля ZStack, Модуль интеграции инфраструктуры Vmware, Бессрочная лицензия, 1 год стандартной поддержки 7*24, 1 CPU действующего кластера Vmware</t>
  </si>
  <si>
    <t>ZAM009</t>
  </si>
  <si>
    <t>ZStack Addon Module - Платформа управления инфраструктурой Enterprise ZAM009</t>
  </si>
  <si>
    <t>ZStack Addon Module - Платформа управления инфраструктурой Enterprise, ZAM009, Лицензия на право установки и использования ПО дополнительного модуля ZStack, Платформа управления инфораструктурой Enterprise, Бессрочная лицензия, 1 год стандартной поддержки 7*24, 1 CPU</t>
  </si>
  <si>
    <t>ZAM010</t>
  </si>
  <si>
    <t>ZStack Addon Modules - Модуль резервного копирования Backup ZAM010</t>
  </si>
  <si>
    <t>ZStack Addon Modules - Модуль резервного копирования Backup, ZAM010, Лицензия на право установки и использования ПО дополнительного модуля ZStack, Модуль резервного копирования, Бессрочная лицензия, 1 год стандартной поддержки 7*24, 1 CPU</t>
  </si>
  <si>
    <t>ZAM011</t>
  </si>
  <si>
    <t>ZStack Addon Module - Модуль защиты данных (CDP) ZAM011</t>
  </si>
  <si>
    <t>ZStack Addon Module - Модуль защиты данных (CDP), ZAM011, Лицензия на право установки и использования ПО дополнительного модуля ZStack, Модуль защиты данных (CDP), Бессрочная лицензия, 1 год стандартной поддержки 7*24, 1 CPU</t>
  </si>
  <si>
    <t>ZAM012</t>
  </si>
  <si>
    <t>ZStack Addon Module - Модуль управления Elastic Baremetal ZAM012</t>
  </si>
  <si>
    <t>ZStack Addon Module - Модуль управления Elastic Baremetal, ZAM012, Лицензия на право установки и использования ПО дополнительного модуля ZStack, Модуль управления Elastic Baremetal, Бессрочная лицензия, 1 год стандартной поддержки 7*24, 1 CPU</t>
  </si>
  <si>
    <t>ZAM001/Y</t>
  </si>
  <si>
    <t>ZStack Addon Module - Модуль миграции V2V Migration ZAM001/Y</t>
  </si>
  <si>
    <t>ZStack Addon Module - Модуль миграции V2V Migration, ZAM001/Y, Лицензия на право установки и использования ПО дополнительного модуля ZStack, Модуль миграции V2V, Годовая подписка, 1 год стандартной поддержки 7*24, 1 комплект</t>
  </si>
  <si>
    <t>ZAM002/Y</t>
  </si>
  <si>
    <t>ZStack Addon Module - Модуль интеграции инфраструктуры VMware ZAM002/Y</t>
  </si>
  <si>
    <t>ZStack Addon Module - Модуль интеграции инфраструктуры Vmware, ZAM002/Y, Лицензия на право установки и использования ПО дополнительного модуля ZStack, Модуль интеграции инфраструктуры Vmware, Бессрочная лицензия, 1 год стандартной поддержки 7*24, 1 комплект</t>
  </si>
  <si>
    <t>ZAM003/Y</t>
  </si>
  <si>
    <t>ZStack Addon Module - Платформа управления инфраструктурой Enterprise ZAM003/Y</t>
  </si>
  <si>
    <t>ZStack Addon Module - Платформа управления инфраструктурой Enterprise, ZAM003/Y, Лицензия на право установки и использования ПО дополнительного модуля ZStack, Платформа управления инфраструктурой Enterprise, Годовая подписка, Ежегодная поддержка 7*24, 1 комплект</t>
  </si>
  <si>
    <t>ZAM004/Y</t>
  </si>
  <si>
    <t>ZStack Addon Modules - Модуль резервного копирования Backup ZAM004/Y</t>
  </si>
  <si>
    <t>ZStack Addon Modules - Модуль резервного копирования Backup, ZAM004/Y, Лицензия на право установки и использования ПО дополнительного модуля ZStack, Модуль резервного копирования, Годовая подписка, Ежегодная поддержка 7*24, 1 комплект</t>
  </si>
  <si>
    <t>ZAM005/Y</t>
  </si>
  <si>
    <t>ZStack Addon Module - Модуль защиты данных (CDP) ZAM005/Y</t>
  </si>
  <si>
    <t>ZStack Addon Module - Модуль защиты данных (CDP), ZAM005/Y, Лицензия на право установки и использования ПО дополнительного модуля ZStack, Модуль защиты данных (CDP), Годовая подписка, Ежегодная поддержка 7*24, 1 комплект</t>
  </si>
  <si>
    <t>ZAM006/Y</t>
  </si>
  <si>
    <t>ZStack Addon Module - Модуль управления Elastic Baremetal ZAM006/Y</t>
  </si>
  <si>
    <t>ZStack Addon Module - Модуль управления Elastic Baremetal, ZAM006/Y, Лицензия на право установки и использования ПО дополнительного модуля ZStack, Модуль управления Elastic Baremetal, Годовая подписка, 1 год стандартной поддержки 7*24, 1 CPU</t>
  </si>
  <si>
    <t>ZStack Addon Module - Модуль миграции ZMigration ZAM008</t>
  </si>
  <si>
    <t>ZStack Addon Module - Модуль миграции Zmigration, ZAM008, Лицензия на право установки и использования ПО дополнительного модуля ZStack, Модуль миграции ZMigration, Бессрочная лицензия, 1 год стандартной поддержки 7*24, 1 ВМ</t>
  </si>
  <si>
    <t>GSM LTE Модемы Роутеры</t>
  </si>
  <si>
    <t>Двустенная труба ПНД DKC 121950 гибкая для кабельной канализации д.50мм с протяжкой</t>
  </si>
  <si>
    <t>Двустенная труба ПНД DKC 151950 гибкая для открытой прокладки д.50мм с протяжкой</t>
  </si>
  <si>
    <t>Двустенная труба ПНД DKC 160912A жесткая для кабельной канализации д.125мм</t>
  </si>
  <si>
    <t>Лоток перфорированный DKC 35341 100х100 L3000</t>
  </si>
  <si>
    <t>Лоток перфорированный DKC 35342 150х100 L3000</t>
  </si>
  <si>
    <t>Лоток перфорированный DKC 35343 200х100 L3000</t>
  </si>
  <si>
    <t>Лоток перфорированный DKC 35344 300х100 L3000</t>
  </si>
  <si>
    <t>Лоток перфорированный DKC 35345 400х100 L3000</t>
  </si>
  <si>
    <t>Лоток перфорированный DKC 35346 500х100 L3000</t>
  </si>
  <si>
    <t>Лоток перфорированный DKC 35347 600х100 L3000</t>
  </si>
  <si>
    <t>Крышка с заземлением на лоток DKC 35527 осн.500 L3000</t>
  </si>
  <si>
    <t>Крышка с заземлением на лоток DKC 35528 осн.600 L3000</t>
  </si>
  <si>
    <t>CM170600</t>
  </si>
  <si>
    <t>Шайба для соединения проволочного лотка DKC CM170600</t>
  </si>
  <si>
    <t>Шайба для соединения проволочного лотка, DKC, CM170600</t>
  </si>
  <si>
    <t>FC37009</t>
  </si>
  <si>
    <t>Ограничитель радиуса изгиба кабеля DKC FC37009</t>
  </si>
  <si>
    <t>Ограничитель радиуса изгиба кабеля, DKC, FC37009</t>
  </si>
  <si>
    <t>FC37004</t>
  </si>
  <si>
    <t>Держатели для крышки (для диаметра проволоки 4мм) DKC FC37004</t>
  </si>
  <si>
    <t>Держатели для крышки (для диаметра проволоки 4мм), DKC, FC37004</t>
  </si>
  <si>
    <t>CM120800</t>
  </si>
  <si>
    <t>Шайба М8 кузовная DIN9021 DKC CM120800</t>
  </si>
  <si>
    <t>Шайба М8 кузовная DIN9021, DKC, CM120800</t>
  </si>
  <si>
    <t>CM400830</t>
  </si>
  <si>
    <t>Забивной анкер М8 DKC CM400830</t>
  </si>
  <si>
    <t>Забивной анкер М8, DKC, CM400830</t>
  </si>
  <si>
    <t>IP видеокамера Dahua DH-IPC-HDPW1230R1P-0280B</t>
  </si>
  <si>
    <t>IP видеокамера, Dahua, DH-IPC-HDPW1230R1P-0280B, Купольная, Матрица: 1/2.7" 2Мп CMOS. Разрешение матрицы: 2 мегапикс. Тип объектива: фиксированный f=2.8 мм. Интегрированная ИК-подсветка - до 40 метров.</t>
  </si>
  <si>
    <t>IP видеокамера, Hikvision, DS-2CD1743G2-LIZU, Купольная, CMOS- матрица 1/3" progressive, Smart ИК/Белая до 30м, 4 mp 0.005 Lux F1.6 Варифокальный моторизованный объектив f28–12 мм, Аудио 1Микрофон 1MicroSD до 512Gb, WDR IP67 PoE 12VDC</t>
  </si>
  <si>
    <t>IP видеокамера, Hikvision, DS-2CD1743G2-LIZSU, Купольная, CMOS- матрица 1/3" progressive, Smart ИК/Белая до 30м, 4 mp 0.005 Lux F1.6 Варифокальный моторизованный объектив f28–12 мм, Аудио 1Микрофон 1MicroSD до 512Gb, WDR IP67 PoE 12VDC</t>
  </si>
  <si>
    <t>IP видеокамера, Hikvision, DS-2CD2345G0P-I, Купольная, CMOS- матрица 1/2.7" progressive, ИК до 10м, 4 mp 0.028Lux F2.5 Фиксированный широкоугольный f168мм 180°, MicroSD до 256Gb, WDR PoE 12VDC</t>
  </si>
  <si>
    <t>IP видеокамера, Hikvision, DS-2CD2347G2P, Купольная, CMOS- матрица 2  1/2.5" progressive, белый Свет до 30м, ColorVu 4 mp, 0.0005 Lux F1.0 Панорамный двойной объектив f2.8мм, Аудио 1Микрофон 1MicroSD до 512Gb, Audio: 1 input/1 output Alarm активный стробоскоп/ звуковая сигнализация WDR 130 dB PoE 12VDC</t>
  </si>
  <si>
    <t>IP видеокамера, Hikvision, DS-2CD1643G2-LIZSU, Цилиндрическая, CMOS- матрица 1/3" progressive, Smart ИК/Белая до 50м, 4 mp 0.005 Lux F1.6 Варифокальный моторизованный объектив f28–12 мм, Аудио 1Микрофон 1MicroSD до 512Gb, Alarm WDR IP67 PoE 12VDC</t>
  </si>
  <si>
    <t>IP видеокамера, Hikvision, DS-2CD1643G2-LIZU, Цилиндрическая, CMOS- матрица 1/3" progressive, Smart ИК/Белая до 50м, 4 mp 0.005 Lux F1.6 Варифокальный моторизованный объектив f28–12 мм, Аудио 1Микрофон 1MicroSD до 512Gb, WDR IP67 PoE 12VDC</t>
  </si>
  <si>
    <t>Видеорегистратор, Hikvision, DS-7604NXI-K1(D), 4 канала, H.265+/H.265/H.264+/H.264, Разрешение записи: 4K, Full HD, D1, CIF, 40 Мбит/с, Интеллектуальная аналитика, Обнаружение движения 2.0, 1 SATA HDD 16Тб,</t>
  </si>
  <si>
    <t>Домофонная система, Hikvision, DS-KIS213, Комплект видеодомофонии, 1 mp HD камера, ИК до 3 м, встроеный микрофон и динамик вызывная, от-30 °C до 60 °C Монитор: от -10 °C до 50 °C IP65 IK08 12V DC</t>
  </si>
  <si>
    <t>Вызывная панель, Hikvision, DS-KD9403-E6, 8-дюймовый сенсорный ЖК-экран, Android, 2 mp HD камера ИК до 3 м, 10000 лиц 100.000 карт 20000 пользователейсчитыватель карт, от -30 °C до 60 °C WDR/120 дБ IP65 IK07</t>
  </si>
  <si>
    <t>Толкушка Tefal Bienvenue 2744712</t>
  </si>
  <si>
    <t>Толкушка, Tefal, Bienvenue 2744712, Макс темп 220°, Пластик, Черный</t>
  </si>
  <si>
    <t>Щипцы Tefal Bienvenue 2745312</t>
  </si>
  <si>
    <t>Щипцы, Tefal, Bienvenue 2745312, Макс темп 220°, Пластик, Черный</t>
  </si>
  <si>
    <t>Нож для овощей Tefal Ultimate K1701174 9см</t>
  </si>
  <si>
    <t>Нож для овощей, Tefal, Ultimate K1701174, 9см, Нержавеющая сталь, Черный</t>
  </si>
  <si>
    <t>Нож-шеф Tefal Fresh Kitchen K1220304 15см</t>
  </si>
  <si>
    <t>Нож-шеф, Tefal, Fresh Kitchen K1220304, 15см, Нержавеющая сталь с титановым покрытием, Чехол, Серый-розовый</t>
  </si>
  <si>
    <t>Нож универсальный Tefal Comfort K2213204 20см</t>
  </si>
  <si>
    <t>Нож универсальный, Tefal, Comfort K2213204, 20см, Нержавеющая сталь</t>
  </si>
  <si>
    <t>Нож универсальный Tefal Comfort K2213704 20см</t>
  </si>
  <si>
    <t>Нож универсальный, Tefal, Comfort K2213704, 20см, Нержавеющая сталь</t>
  </si>
  <si>
    <t>Крышка Tefal Glass lids 4090120 20см</t>
  </si>
  <si>
    <t>Крышка, Tefal, Glass lids 4090120, 20см, Жаропрочное стекло, Бакелитовая ручка</t>
  </si>
  <si>
    <t>Крышка Tefal Butterfly 4199724 24см</t>
  </si>
  <si>
    <t>Крышка, Tefal, Butterfly 4199724, 24см, Жаропрочное стекло, 24 см, Нержавеющая сталь</t>
  </si>
  <si>
    <t>КТ-7467</t>
  </si>
  <si>
    <t>Кофеварка Kitfort КТ-7467 3 в 1</t>
  </si>
  <si>
    <t>Кофеварка, Kitfort, КТ-7467, 3 в 1, Капсульная/рожковая, Давление 19 бар, Кофе в капсулах/ молотый, Объем резервуара для воды 0.8л, Максимальная высота чашки 11см, Мощность 1100 Вт, Длина шнура 0.9м, Белый/Черный</t>
  </si>
  <si>
    <t>КТ-1660</t>
  </si>
  <si>
    <t>Мультипекарь Kitfort КТ-1660</t>
  </si>
  <si>
    <t>Мультипекарь, Kitfort, КТ-1660, Мощность 700 Вт, Съёмные панели, Длина шнура 0.7 м, Антипригарное покрытие, Корпус металл/пластик, Черный</t>
  </si>
  <si>
    <t>КТ-1611</t>
  </si>
  <si>
    <t>Вафельница Kitfort КТ-1611</t>
  </si>
  <si>
    <t>Вафельница, Kitfort, КТ-1611, Форма бельгийских вафель, Нагрев двух панелей, Cветовой индикатор включения и готовности к работе, Отсек для хранения шнура, Длина шнура 0,7м, Мощность 640 Вт, Желтый</t>
  </si>
  <si>
    <t>Чайник электрический Tefal Good Value KI150D30</t>
  </si>
  <si>
    <t>Чайник электрический, Tefal, Good Value KI150D30, 1,7 л, Мощность 2400 Вт, Нержавеющая сталь, Фильтр от накипи, Съемная крышка</t>
  </si>
  <si>
    <t>Чайник электрический Tefal KO260830</t>
  </si>
  <si>
    <t>Чайник электрический, Tefal, KO260830, Мощность 2150 Вт, Объем 1.7 л, Материал корпуса Пластик, Двойные стенки</t>
  </si>
  <si>
    <t>Чайник электрический Tefal KO693110</t>
  </si>
  <si>
    <t>Чайник электрический, Tefal, KO693110, Двойные стенки, Мощность 1800 Вт, Объем 1,5 литра, Внутренняя колба-нержавеющая сталь, Внешние стенки чайника - белый пластик, Фильтр против накипи, Скрытый нагревательный элемент, Электронный дисплей, Втроенный в корпус, 5 режимов температуры, Подогрев 30 мин, Белый</t>
  </si>
  <si>
    <t>Выпрямитель для волос Rowenta SF1629F0</t>
  </si>
  <si>
    <t>Выпрямитель для волос, Rowenta, SF1629F0, Температура нагрева 200 °C, Время нагрева 60 сек, Покрытие пластин керамико-турмалиновое, Черный</t>
  </si>
  <si>
    <t>Машинка для стрижки Rowenta TN1609F0</t>
  </si>
  <si>
    <t>Машинка для стрижки, Rowenta, TN1609F0, Лезвия из нержавеющей стали, 4 насадки, 15 установок длины, Черный</t>
  </si>
  <si>
    <t>Трансформатор тока iPower MSQ-30 250/5</t>
  </si>
  <si>
    <t>Трансформатор тока, iPower, MSQ-30 250/5</t>
  </si>
  <si>
    <t>Каркасный бассейн APX 365 671 х 132 см, BESTWAY, 561JZ, Винил, 40377 л., Стальной каркас, Ф-насос 58499 (8327л/ч) c полисферами, Тент, Лестница 58332, Темно-серый, Цветная коробка</t>
  </si>
  <si>
    <t>2101C001AA</t>
  </si>
  <si>
    <t>Струйный картридж Canon CLI-481 Black</t>
  </si>
  <si>
    <t>Струйный картридж, Canon, CLI-481 Black, 2101C001AA, для Canon PIXMA TS9540, TS6340, 256 стр. (А4)</t>
  </si>
  <si>
    <t>FF5-7830-040</t>
  </si>
  <si>
    <t>Ролик захвата бумаги Canon ROLLER, PICK-UP, REAR FF5-7830-040</t>
  </si>
  <si>
    <t>Ролик захвата бумаги, Canon, ROLLER, PICK-UP, REAR, FF5-7830-040</t>
  </si>
  <si>
    <t>CET7116</t>
  </si>
  <si>
    <t>Фотобарабан CET C451 (CET7116) Color</t>
  </si>
  <si>
    <t>Фотобарабан, CET, CET7116, Для копиров Konica Minolta Bizhub C451/C550/C650, CMY, Япония, 120000 страниц.</t>
  </si>
  <si>
    <t>CET101012</t>
  </si>
  <si>
    <t>Фотобарабан CET C1060 (CET101012)</t>
  </si>
  <si>
    <t>Фотобарабан, CET, CET101012, Для копиров Konica Minolta Bizhub PRESS C1060/C1070/C71hc, Япония, 410000 страниц.</t>
  </si>
  <si>
    <t>CET101034</t>
  </si>
  <si>
    <t>Фотобарабан, CET, CET101034, Для копиров Konica Minolta Bizhub C250i/300i/360i, Япония, 225000 страниц.</t>
  </si>
  <si>
    <t>CET101074</t>
  </si>
  <si>
    <t>Фотобарабан CET C220/221/224 (CET101074) с шумоподавляющей вставкой</t>
  </si>
  <si>
    <t>Фотобарабан, CET, CET101074, Для копиров Konica Minolta Bizhub C220/221/224/364/7128, Шумоподавляющая вставка, WW, Япония, 150000 страниц.</t>
  </si>
  <si>
    <t>CET101083</t>
  </si>
  <si>
    <t>Фотобарабан CET C227/C287 (CET101083)</t>
  </si>
  <si>
    <t>Фотобарабан, CET, CET101083, Для копиров Konica Minolta Bizhub C227/C287, WW, Япония, 105000 страниц.</t>
  </si>
  <si>
    <t>BHR9970GL</t>
  </si>
  <si>
    <t>Портативный внешний аккумулятор Xiaomi 212W HyperCharge Power Bank 25000mAh GL</t>
  </si>
  <si>
    <t>Портативный внешний аккумулятор, Xiaomi, 212W HyperCharge Power Bank 25000mAh GL, BHR9970GL/P03MI, Емкость 25000 мАч, Мощность до 212W, Быстрая зарядка, Встроенный дисплей, Литий-ионный аккумулятор, Входной интерфейс USB-C, Выходной интерфейс	USB-A / USB-C, 55,4  55,4  160 мм, Черный</t>
  </si>
  <si>
    <t>MDY-16-ES</t>
  </si>
  <si>
    <t>Беспроводное зарядное устройство Xiaomi 80W Adaptive Wireless Charging Stand</t>
  </si>
  <si>
    <t>Беспроводное зарядное устройство, Xiaomi, 80W Adaptive Wireless Charging Stand, BHR8304GL/MDY-16-ES, 12V/20V6AMax, 12V/20V10W/80W Max, Бесшумный отвод тепла, Безопасно и надежно, Защита от перенапряжения, Защита от пониженного напряжения, Защита от перегрева, Защита от обратного напряжения, Защита от перегрузки, Защита от аномального импеданса, Защита от шифрования кабеля передачи данных, Защита от перегрузки по току, Защита от статического электричества, МолниезащитаXiaomi 80 Вт Адаптивная подставка для беспроводной зарядки, Защита от электромагнитных полейXiaomi 80 Вт Адаптивная подставка для беспроводной зарядки, Защита от посторонних предметов, Белый</t>
  </si>
  <si>
    <t>B860M LIVEMIXER WIFI</t>
  </si>
  <si>
    <t>Материнская плата ASRock B860M LIVEMIXER WIFI</t>
  </si>
  <si>
    <t>Материнская плата, ASRock, B860M LIVEMIXER WIFI (4711581490314), LGA1851, B860, 4xDDR5 4400/4800/5600/8666+(OC), 4xSATA3, 3xM.2 (PCI-E 4.0x4), Raid, 1xHDMI, 1xIntel® Thunderbolt™ 4, 1xPCI-Ex16, 1xPCI-Ex4, WiFi, mATX</t>
  </si>
  <si>
    <t>B860M STEEL LEGEND WIFI</t>
  </si>
  <si>
    <t>Материнская плата ASRock B860M STEEL LEGEND WIFI</t>
  </si>
  <si>
    <t>Материнская плата, ASRock, B860M STEEL LEGEND WIFI (4711581490215), LGA1851, B860, 4xDDR5 8666(OC)/5600/4800/4400, 4xSATA3, 4xM.2 (3*PCI-E 4.0x4, 1*PCI-E 5.0x4), Raid, 1*DP, 1*HDMI, 1*Intel® Thunderbolt™ 4, 1xPCI-Ex16, WiFi, mATX</t>
  </si>
  <si>
    <t>B860 LIVEMIXER WIFI</t>
  </si>
  <si>
    <t>Материнская плата ASRock B860 LIVEMIXER WIFI</t>
  </si>
  <si>
    <t>Материнская плата, ASRock, B860 LIVEMIXER WIFI (4711581490147), LGA1851, B860, 4xDDR5 4400/4800/5600/8666+(OC), 4xSATA3, 3xM.2 (PCI-E 4.0x4), Raid, 1xHDMI, 1xIntel® Thunderbolt™ 4, 2xPCI-Ex16, WiFi, ATX</t>
  </si>
  <si>
    <t>B860 STEEL LEGEND WIFI</t>
  </si>
  <si>
    <t>Материнская плата ASRock B860 STEEL LEGEND WIFI</t>
  </si>
  <si>
    <t>Материнская плата, ASRock, B860 STEEL LEGEND WIFI (4711581490123), LGA1851, B860, 4xDDR5 4400/4800/5600/8666+(OC), 4xSATA3, 4xM.2 (3*PCI-E 4.0x4, 1*PCI-E 4.0x2), Raid, 1xDP, 1xHDMI, 1xIntel® Thunderbolt™ 4, 2xPCI-Ex16, WiFi, ATX</t>
  </si>
  <si>
    <t>B860 LIGHTNING WIFI</t>
  </si>
  <si>
    <t>Материнская плата ASRock B860 LIGHTNING WIFI</t>
  </si>
  <si>
    <t>Материнская плата, ASRock, B860 LIGHTNING WIFI (4711581490116), LGA1851, B860, 4xDDR5 4400/4800/5600/8666+(OC), 4xSATA3, 4xM.2 (PCI-E 4.0x4), Raid, 1xDP, 1xHDMI, 1xIntel® Thunderbolt™ 4, 1xPCI-Ex16, WiFi, ATX</t>
  </si>
  <si>
    <t>NE6406T019P1-1060D</t>
  </si>
  <si>
    <t>Видеокарта PALIT RTX4060Ti DUAL 8G (NE6406T019P1-1060D)</t>
  </si>
  <si>
    <t>Видеокарта, PALIT, RTX4060Ti DUAL 8G (4710562243925), (NE6406T019P1-1060D), GDDR6, 128bit, 3-DP, HDMI, 249.9*123.5*40.1 мм, Цветная коробка</t>
  </si>
  <si>
    <t>Блок питания, GamerStorm, PN1000M R-PNA00M-FC0B-WGEU, 1000W, ATX 3.1, Gold, APFC, 20+4 pin, 2*4+4pin, 8*Sata, 2*Molex, 3*PCI-E 6+2 pin, 1*(16Pin)12VHPWR, Модульный, Вентилятор 12см, Кабель питания, Чёрный</t>
  </si>
  <si>
    <t>Датчик окружающей среды CyberPower ENVIROSENSOR/SNEV001 для RMCARD205</t>
  </si>
  <si>
    <t>SAT5221-3840G</t>
  </si>
  <si>
    <t>Твердотельный накопитель SSD Synology SAT5221-3840G</t>
  </si>
  <si>
    <t>Твердотельный накопитель SSD, Synology, SAT5221-3840G, 2.5", 3840 GB, SATA 6 Gb/s</t>
  </si>
  <si>
    <t>DS-3E0105-O</t>
  </si>
  <si>
    <t>Коммутатор Hikvision DS-3E0105-O</t>
  </si>
  <si>
    <t>DS-3E0108-O</t>
  </si>
  <si>
    <t>Коммутатор Hikvision DS-3E0108-O</t>
  </si>
  <si>
    <t>DS-3E0105D-O</t>
  </si>
  <si>
    <t>Коммутатор Hikvision DS-3E0105D-O</t>
  </si>
  <si>
    <t>DS-3E0318P-E/M(C)</t>
  </si>
  <si>
    <t>Коммутатор Hikvision DS-3E0318P-E/M(C)</t>
  </si>
  <si>
    <t>DS-3E0326P-E/M(C)</t>
  </si>
  <si>
    <t>Коммутатор Hikvision DS-3E0326P-E/M(C)</t>
  </si>
  <si>
    <t>DS-3E1518P-SI</t>
  </si>
  <si>
    <t>Коммутатор Hikvision DS-3E1518P-SI</t>
  </si>
  <si>
    <t>DS-3E1526P-SI</t>
  </si>
  <si>
    <t>Коммутатор Hikvision DS-3E1526P-SI</t>
  </si>
  <si>
    <t>DS-3E1552P-SI</t>
  </si>
  <si>
    <t>Коммутатор Hikvision DS-3E1552P-SI</t>
  </si>
  <si>
    <t>DS-3E2552-HI-48T4F</t>
  </si>
  <si>
    <t>Коммутатор Hikvision DS-3E2552-HI-48T4F</t>
  </si>
  <si>
    <t>DS-3E2754-HI-48T6X</t>
  </si>
  <si>
    <t>Коммутатор Hikvision DS-3E2754-HI-48T6X</t>
  </si>
  <si>
    <t>DS-3E0105P-E(B)</t>
  </si>
  <si>
    <t>Коммутатор Hikvision DS-3E0105P-E(B)</t>
  </si>
  <si>
    <t>DS-3E0106P-E/M</t>
  </si>
  <si>
    <t>Коммутатор Hikvision DS-3E0106P-E/M</t>
  </si>
  <si>
    <t>DS-3E0510HP-E</t>
  </si>
  <si>
    <t>Коммутатор Hikvision DS-3E0510HP-E</t>
  </si>
  <si>
    <t>DS-3E0510P-E</t>
  </si>
  <si>
    <t>Коммутатор Hikvision DS-3E0510P-E</t>
  </si>
  <si>
    <t>DS-3E1510P-SI</t>
  </si>
  <si>
    <t>Коммутатор Hikvision DS-3E1510P-SI</t>
  </si>
  <si>
    <t>DS-3E1526P-EI</t>
  </si>
  <si>
    <t>Коммутатор Hikvision DS-3E1526P-EI</t>
  </si>
  <si>
    <t>DS-3E1526P-EI/M</t>
  </si>
  <si>
    <t>Коммутатор Hikvision DS-3E1526P-EI/M</t>
  </si>
  <si>
    <t>TL-SF1009P</t>
  </si>
  <si>
    <t>Коммутатор TP-Link TL-SF1009P</t>
  </si>
  <si>
    <t>TL-SG1428PE</t>
  </si>
  <si>
    <t>Коммутатор TP-Link TL-SG1428PE</t>
  </si>
  <si>
    <t>DS-3E0103DP-E/R</t>
  </si>
  <si>
    <t>Ретранслятор Hikvision DS-3E0103DP-E/R</t>
  </si>
  <si>
    <t>Ретранслятор, Hikvision, DS-3E0103DP-E/R, PoE Удлинитель, 1  10/100 Мбит/с PoE IN и 2  10/100 Мбит/с PoE OUT 802.3af/at, Настольный, Пластик</t>
  </si>
  <si>
    <t>DS-3E0503DP-E/R</t>
  </si>
  <si>
    <t>Ретранслятор Hikvision DS-3E0503DP-E/R</t>
  </si>
  <si>
    <t>Ретранслятор, Hikvision, DS-3E0503DP-E/R, PoE Удлинитель, 1  1000 Мбит PoE IN port and 2  1000 Мбитt, PoE,OUT port 802.3af/at, Настольный, Пластик</t>
  </si>
  <si>
    <t>Tapo C510W</t>
  </si>
  <si>
    <t>IP-камера TP-Link Tapo C510W</t>
  </si>
  <si>
    <t>Tapo C325WB</t>
  </si>
  <si>
    <t>IP-камера TP-Link Tapo C325WB</t>
  </si>
  <si>
    <t>Абонентский FTTH Патч Корд SС/APC-SC/APC SM 20 м</t>
  </si>
  <si>
    <t>Абонентский FTTH Патч Корд,, SС/APC-SC/APC, SM, G657, 20 м, Для внутр. прокладки, Белый, LSZH</t>
  </si>
  <si>
    <t>Абонентский FTTH Патч Корд SС/APC-SC/APC SM 30 м</t>
  </si>
  <si>
    <t>Абонентский FTTH Патч Корд,, SС/APC-SC/APC, SM, G657, 30 м, Для внутр. прокладки, Белый, LSZH</t>
  </si>
  <si>
    <t>Абонентский FTTH Патч Корд SС/APC-SC/APC SM 35 м</t>
  </si>
  <si>
    <t>Абонентский FTTH Патч Корд,, SС/APC-SC/APC SM 35 м, Для внутр. прокладки, Белый, LSZH</t>
  </si>
  <si>
    <t>Абонентский FTTH Патч Корд SС/APC-SC/APC SM 40 м</t>
  </si>
  <si>
    <t>Абонентский FTTH Патч Корд,, SС/APC-SC/APC SM 40 м, Для внутр. прокладки, Белый, LSZH</t>
  </si>
  <si>
    <t xml:space="preserve">Лента Super 88 19мм х 20мм </t>
  </si>
  <si>
    <t>Изоляционная лента Super 3М 88 19мм х 20мм</t>
  </si>
  <si>
    <t>Изоляционная лента,3М, Super 88, 19мм х 20мм, 20 м, черная</t>
  </si>
  <si>
    <t xml:space="preserve">Компаунд SC 40, 370 мл  </t>
  </si>
  <si>
    <t>Электротехнический полиуретановый компаунд 3М SC 40</t>
  </si>
  <si>
    <t>Электротехнический полиуретановый компаунд ,3М, SC 40, 370 мл, водостойкий</t>
  </si>
  <si>
    <t>DS-2CD1723G2-LIZU</t>
  </si>
  <si>
    <t>IP видеокамера Hikvision DS-2CD1723G2-LIZU</t>
  </si>
  <si>
    <t>IP видеокамера, Hikvision, DS-2CD1723G2-LIZU, Купольная, CMOS- матрица 1/2.9" progressive, Smart ИК/Белая до 30м 2 mp 0.005 Lux F1.6 Варифокальный моторизованный объектив f28–12 мм, Аудио 1Микрофон 1MicroSD до 512Gb DWDR, IP67, PoE, 12VDC</t>
  </si>
  <si>
    <t>DS-2CD2743G2-IZS</t>
  </si>
  <si>
    <t>IP видеокамера Hikvision DS-2CD2743G2-IZS</t>
  </si>
  <si>
    <t>IP видеокамера, Hikvision, DS-2CD2743G2-IZS, Купольная, CMOS- матрица 1/3" progressive, ИК до 40м AcuSense 4 mp 0.005 Lux F1.6 Варифокальный моторизованный объектив f28–12 мм, 1MicroSD до 256Gb Audio: 1 input/1 output Alarm WDR, PoE, 12VDC</t>
  </si>
  <si>
    <t>IP видеокамера Hikvision DS-2CD3741G2-IZS-AF(2.7-13.5mm)</t>
  </si>
  <si>
    <t>IP видеокамера, Hikvision, DS-2CD3741G2-IZS-AF(2.7-13.5mm), 4 Мп уличная купольная IP-камера с EXIR-подсветкой до 40 м</t>
  </si>
  <si>
    <t>DS-2CD3956G2-IS</t>
  </si>
  <si>
    <t>IP видеокамера Hikvision DS-2CD3956G2-IS</t>
  </si>
  <si>
    <t>IP видеокамера, Hikvision, DS-2CD3956G2-IS, fisheye180°, 1/2.7" Progressive Scan CMOS,0.017 Lux F2.25, 5 mp, ИК подцветка 8м, microSD, POE</t>
  </si>
  <si>
    <t>DS-2CD1623G2-LIZU</t>
  </si>
  <si>
    <t>IP видеокамера Hikvision DS-2CD1623G2-LIZU</t>
  </si>
  <si>
    <t>IP видеокамера, Hikvision, DS-2CD1623G2-LIZU, Цилиндрическая, CMOS- матрица 1/2.9" progressive, Smart ИК/Белая до 50м 2 mp 0.005 Lux F1.6, Варифокальный моторизованный объектив f28–12 мм Аудио 1Микрофон 1MicroSD до 512Gb, DWDR, IP67, PoE, 12VDC</t>
  </si>
  <si>
    <t>DS-2CD2623G2-IZS(D)</t>
  </si>
  <si>
    <t>IP видеокамера Hikvision DS-2CD2623G2-IZS(D)</t>
  </si>
  <si>
    <t>IP видеокамера, Hikvision, DS-2CD2623G2-IZS(D), Цилиндрическая, CMOS- матрица 1/2.8" progressive, ИК до 60м AcuSense 2 mp 0.005 Lux F1.6 Варифокальный моторизованный объектив f28–12 мм, 1MicroSD до 256Gb, Audio: 1 input/1 output Alarm WDR PoE, 12VDC</t>
  </si>
  <si>
    <t>iDS-2CD7A26G0/P-IZHS(2.8-12mm)</t>
  </si>
  <si>
    <t>IP видеокамера Hikvision iDS-2CD7A26G0/P-IZHS(2.8-12mm)</t>
  </si>
  <si>
    <t>IP видеокамера, Hikvision, iDS-2CD7A26G0/P-IZHS(2.8-12mm), Цилиндрическая, CMOS- матрица 1/1.8" progressive, Smart IP DeepinView ANPR EXIR Smart ИК до 50м, 2 mp 0.0005 Lux F1.2 Варифокальный моторизованный объектив f28–12 мм, 1MicroSD до 256Gb, Audio: 1 input/1 output Alarm IP67 PoE 12VDC</t>
  </si>
  <si>
    <t>IP видеокамера, Dahua, DH-IPC-HFW2449T-ZAS-IL, цилиндрическая, 4MP, H.264+/H.265+/WizSense</t>
  </si>
  <si>
    <t>DS-2CD2643G2-IZS</t>
  </si>
  <si>
    <t>IP видеокамера Hikvision DS-2CD2643G2-IZS</t>
  </si>
  <si>
    <t>IP видеокамера, Hikvision, DS-2CD2643G2-IZS, Цилиндрическая, CMOS- матрица 1/3" progressive, ИК до 60м AcuSense 4 mp 0.005 Lux F1.6 Варифокальный моторизованный объектив f28–12 мм, 1MicroSD до 256Gb, Audio: 1 input/1 output Alarm, WDR PoE, 12VDC</t>
  </si>
  <si>
    <t>DS-2CD3043G2-IU</t>
  </si>
  <si>
    <t>IP видеокамера Hikvision DS-2CD3043G2-IU</t>
  </si>
  <si>
    <t>IP видеокамера, Hikvision, DS-2CD3043G2-IU, Цилиндрическая, CMOS- матрица 1/2.9" progressive ИК до 40м 4 mp 0.005 Lux F1.6, Фиксированный f2.8мм Аудио 1Микрофон 1MicroSD до 512Gb, WDR, PoE, 12VDC</t>
  </si>
  <si>
    <t>IDS-2CD7A46G0/P-IZHS(2.8~12mm)</t>
  </si>
  <si>
    <t>IP видеокамера Hikvision IDS-2CD7A46G0/P-IZHS(2.8~12mm)</t>
  </si>
  <si>
    <t>IP видеокамера, Hikvision, IDS-2CD7A46G0/P-IZHS(2.8~12mm), 4 МП, RJ45, H.264/H.264+, H.265/H.265+</t>
  </si>
  <si>
    <t>DS-2CD1063G2-LIUF</t>
  </si>
  <si>
    <t>IP видеокамера Hikvision DS-2CD1063G2-LIUF</t>
  </si>
  <si>
    <t>IP видеокамера, Hikvision, DS-2CD1063G2-LIUF, Цилиндрическая, CMOS- матрица 1/2.4" progressive, Smart ИК/Белая до 30м 6 mp 0.005 Lux F1.6 Фиксированный f2.8мм Аудио 1Микрофон 1MicroSD до 512Gb, WDR, IP67, PoE, 12VDC</t>
  </si>
  <si>
    <t>DS-2CD2063G2-IU</t>
  </si>
  <si>
    <t>IP видеокамера Hikvision DS-2CD2063G2-IU</t>
  </si>
  <si>
    <t>IP видеокамера, Hikvision, DS-2CD2063G2-IU, Цилиндрическая, CMOS- матрица 1/2.4" progressive ИК до 40м AcuSense 6 mp 0.005 Lux F1.6 Фиксированный f2.8мм Аудио 1Микрофон 1MicroSD до 512Gb, WDR IP67, PoE, 12VDC</t>
  </si>
  <si>
    <t>DS-2CD1083G2-LIUF</t>
  </si>
  <si>
    <t>IP видеокамера Hikvision DS-2CD1083G2-LIUF</t>
  </si>
  <si>
    <t>IP видеокамера, Hikvision, DS-2CD1083G2-LIUF, Цилиндрическая, CMOS- матрица 1/2.7" progressive, Smart ИК/Белая до 30м 8 mp 0.01 Lux F2.0 Фиксированный f2.8мм Аудио 1Микрофон 1MicroSD до 512gb, WDR IP67. PoE. 12VDC</t>
  </si>
  <si>
    <t>DS-2CD2083G2-IU</t>
  </si>
  <si>
    <t>IP видеокамера Hikvision DS-2CD2083G2-IU</t>
  </si>
  <si>
    <t>IP видеокамера, Hikvision, DS-2CD2083G2-IU, Цилиндрическая, CMOS- матрица 1/2.8" progressive ИК до 40м AcuSense 8 mp 0.005 Lux F1.6 Фиксированный f2.8мм Аудио 1Микрофон 1MicroSD до 512Gb, WDR IP67, PoE, 12VDC</t>
  </si>
  <si>
    <t>DS-96128NI-M8</t>
  </si>
  <si>
    <t>Сетевой видеорегистратор Hikvision DS-96128NI-M8</t>
  </si>
  <si>
    <t>Сетевой видеорегистратор, Hikvision, DS-96128NI-M8, 128 каналов, H.265+/H.265/H.264+/H.264, Разрешение записи: 8K, 4K, Full HD, D1, CIF, 400 Мбит/с, RAID 0, 1, 5, 6, 10, 1 eSATA, 8 HDD 16 ТБ, 2U</t>
  </si>
  <si>
    <t>DS-96128NI-M16</t>
  </si>
  <si>
    <t>Сетевой видеорегистратор Hikvision DS-96128NI-M16</t>
  </si>
  <si>
    <t>Сетевой видеорегистратор, Hikvision, DS-96128NI-M16, 128 каналов, H.265+/H.265/H.264+/H.264, Разрешение записи: 8K, 4K, Full HD, D1, CIF, 400 Мбит/с, RAID 0, 1, 5, 6, 10, 1 eSATA, 16 HDD 16 ТБ, 3U</t>
  </si>
  <si>
    <t>DS-96128NI-I24</t>
  </si>
  <si>
    <t>Сетевой видеорегистратор Hikvision DS-96128NI-I24</t>
  </si>
  <si>
    <t>Сетевой видеорегистратор, Hikvision, DS-96128NI-I24, 128 каналов, H.265+/H.265/H.264+/H.264, Разрешение записи: 4K, Full HD, D1, CIF, 576 Мбит/с, RAID 0, 1, 5, 6, 10, 1 eSATA, 24 HDD 10 ТБ, 4U</t>
  </si>
  <si>
    <t>DS-K3G200LX-R/Dm55/adapter</t>
  </si>
  <si>
    <t>Турникет Hikvision DS-K3G200LX-R/Dm55/adapter</t>
  </si>
  <si>
    <t>Турникет, Hikvision, DS-K3G200LX-R/Dm55/adapter, Трипод тумбовый, Сигнальный 1Вход / 2Кнопка выхода, пропускная способность 25чел/мин, Направления прохода: двунаправленный, барабанного типа, антипаника, стальная планка), ширина прохода: 550мм, Индикатор: Светодиод статуса событий / Проход разрешен/запрещен (зеленый / красный), напольный поверхностный монтаж, серебристыйб черный, внутреннее/наружное, металл, нержавеющая сталь SUS304, Питание: 25W, Температура: -20°C +65°C ,Вес: 21кг, Размер: 426268982.5мм</t>
  </si>
  <si>
    <t>DS-1280ZJ-DM46</t>
  </si>
  <si>
    <t>Кронштейн Hikvision DS-1280ZJ-DM46</t>
  </si>
  <si>
    <t>Кронштейн, Hikvision, DS-1280ZJ-DM46,</t>
  </si>
  <si>
    <t>DS-1280ZJ-DM55</t>
  </si>
  <si>
    <t>Кронштейн Hikvision DS-1280ZJ-DM55</t>
  </si>
  <si>
    <t>Кронштейн, Hikvision, DS-1280ZJ-DM55, алюминиевый сплав, 155 мм  36 мм, масса 300 г</t>
  </si>
  <si>
    <t>DS-1260ZJ</t>
  </si>
  <si>
    <t>Монтажная коробка Hikvision DS-1260ZJ</t>
  </si>
  <si>
    <t>Монтажная коробка, Hikvision, DS-1260ZJ, Распределительная коробка, алюминиевый сплав, цвет белый</t>
  </si>
  <si>
    <t>DS-1280ZJ-XS</t>
  </si>
  <si>
    <t>Распределительная коробка Hikvision DS-1280ZJ-XS</t>
  </si>
  <si>
    <t>Распределительная коробка, Hikvision, DS-1280ZJ-XS, Распределительная коробка для купольной (цилиндрической) камеры, алюминиевый сплав, 100 x 43.2 x 129мм, белый</t>
  </si>
  <si>
    <t>DS-KABV6113-A</t>
  </si>
  <si>
    <t>Монтажная коробка Hikvision DS-KABV6113-A</t>
  </si>
  <si>
    <t>Монтажная коробка, Hikvision, DS-KABV6113-A, серии KV6 угол наклона 30°, -40° C до +70° C, Стекловолокно</t>
  </si>
  <si>
    <t>DJT11LM</t>
  </si>
  <si>
    <t>Датчик вибрации Aqara Vibration sensor</t>
  </si>
  <si>
    <t>Датчик вибрации, Aqara, Vibration sensor DJT11LM, Белый</t>
  </si>
  <si>
    <t>MS-S02</t>
  </si>
  <si>
    <t>Датчик движения Aqara Motion Sensor P1</t>
  </si>
  <si>
    <t>Датчик движения, Aqara, Motion Sensor P1, MS-S02, Встроенный датчик освещения, Зона обнаружения: 170° (до 4 м), 150° (до 7 м), 33,1х41,6 мм, Питание: 3 В, 2 x CR2450, Протоколы связи: Zigbee 3.0 IEEE 802.15.4, Белый</t>
  </si>
  <si>
    <t>WRS-R02</t>
  </si>
  <si>
    <t>Настенный беспроводной выключатель двухклавишный Aqara Wireless Remote Switch H1(Double Rocker)</t>
  </si>
  <si>
    <t>Настенный беспроводной выключатель двухклавишный, Aqara, Wireless Remote Switch H1(Double Rocker), WRS-R02, 85,8  86  12,5 мм, Тип батареи: CR2450, Zigbee, Рабочая температура: -10°С…+50°С, Для работы устройства требуется Центр умного дома (Hub) с поддержкой zigbee 3.0, Белый</t>
  </si>
  <si>
    <t>HE1-G01</t>
  </si>
  <si>
    <t>USB центр управления умным домом Aqara Hub E1</t>
  </si>
  <si>
    <t>USB центр управления умным домом, Aqara, Hub E1, HE1-G01, 108308 мм, Питание: 5 В. 0,5 A (USB Type A), Zigbee 3.0 IEEE 802.15.4, Wi-Fi IEEE 802.11 b/g/n 2,4 ГГц, Светодиодная индикация, Центр Умного Дома (хаб), до 128 клиентов zigbee, Wi-Fi репитер (до 2 клиентов, до 4 Мбит/с), Белый</t>
  </si>
  <si>
    <t>JT-BZ-03AQ/A</t>
  </si>
  <si>
    <t>Умный датчик газа Aqara Smart Natural Gas Detector</t>
  </si>
  <si>
    <t>Умный датчик газа, Aqara, Smart Natural Gas Detector, JT-BZ-03AQ/A, Вид определяемого газа: Метан (СН4), 12,0 В0,5 А 6,0 Вт, Zigbee 3.0, Встроенная сирена до 85 дБ, Работает с Алисой, Белый</t>
  </si>
  <si>
    <t>HM2-G01</t>
  </si>
  <si>
    <t>Центр умного дома Aqara Hub M2</t>
  </si>
  <si>
    <t>Центр умного дома, Aqara, Hub M2, 100.530.75 мм, 100.530.75 мм, Wi-Fi IEEE 802.11 b/g/n 2.4 ГГц, Zigbee 3.0 IEEE 802.15.4, BLE 5.0, Черный</t>
  </si>
  <si>
    <t>CH-C01</t>
  </si>
  <si>
    <t>Камера хаб Aqara Camera Hub G2H PRO</t>
  </si>
  <si>
    <t>Камера хаб, Aqara, Camera Hub G2H PRO, CH-C01, 1080p, 146° по диагонали, Поддержка карты microSD ёмкостью до 512 ГБ, Таймлапс, Возможность сетевого хранения NAS, Пользовательские мелодии MP3, 5 В  1 A (блок питания в комплект не входит), 82,4 56,5 50,5 мм, Рабочая температура: -10°C ~ 40°C, Беспроводные протоколы: Zigbee 3.0, Wi-Fi 802.11 b/g/n 2,4 ГГц, Локальное хранилище: карта microSD (поддерживается класс 4 и выше, объём памяти до 512 ГБ), Поддерживаемые устройства: от Android 4.0 и выше или iOS 13.2 и выше, Белый</t>
  </si>
  <si>
    <t>CM-MO1</t>
  </si>
  <si>
    <t>Мотор раздвижных штор Aqara Curtain Driver E1 Track Version</t>
  </si>
  <si>
    <t>Мотор раздвижных штор, Aqara, Curtain Driver E1 Track Version, CM-MO1, 140,5  96  44 мм, Zigbee 3.0 IEEE 802.15.4, Номинальное напряжение 5 В, Скорость перемещения 12 см/с, Номинальная потребляемая мощность 7.5 W, Класс защиты IP IP20, Номинальный ток 1.5 А, Литиевая батарея 6000mAh (не заменяемая), Максимальная нагрузка 12 кг, Длина крючка (от низа крючка до карниза): 16-25 мм, Ширина карниза: &gt;10 мм, Белый</t>
  </si>
  <si>
    <t>CM-M01</t>
  </si>
  <si>
    <t>Мотор раздвижных штор Aqara Curtain Driver E1 Rod Version</t>
  </si>
  <si>
    <t>Мотор раздвижных штор, Aqara, Curtain Driver E1 Rod Version, 140,5  96  44 мм, Zigbee 3.0 IEEE 802.15.4, Номинальное напряжение 5 В, Скорость перемещения 12 см/с, Номинальная потребляемая мощность 7.5 W, Класс защиты IP IP20, Номинальный ток 1.5 А, Литиевая батарея 6000mAh (не заменяемая), Максимальная нагрузка 12 кг, Толщина колец: &gt;4 мм, Требуемый диаметр карниза: 25-32 мм, Белый</t>
  </si>
  <si>
    <t>CL-L02D</t>
  </si>
  <si>
    <t>Потолочный светильник Aqara Ceiling Light T1M</t>
  </si>
  <si>
    <t>Потолочный светильник, Aqara, Ceiling Light T1M, CL-L02D, Zigbee 3.0, 49.5x7.5cm, 10 кв.м, IP50, Белый</t>
  </si>
  <si>
    <t>Механическая мельница для соли и перца Kitfort КТ-6006</t>
  </si>
  <si>
    <t>DEM-F950W</t>
  </si>
  <si>
    <t>Увлажнитель воздуха Deerma F950W Черный</t>
  </si>
  <si>
    <t>Увлажнитель воздуха, Deerma, F950W, Уровень шума 38дБ, Объем 8л, Скорость испарения 390 мл/ч, Черный</t>
  </si>
  <si>
    <t>Молниезащита и заземление</t>
  </si>
  <si>
    <t>6202C001AA</t>
  </si>
  <si>
    <t>Струйный картридж Canon PG-485XL</t>
  </si>
  <si>
    <t xml:space="preserve">0694C002 </t>
  </si>
  <si>
    <t>Зап. часть Печатающая головка Canon CH-4 EMB Color (0694C002)</t>
  </si>
  <si>
    <t>Зап. часть Печатающая головка, Canon, CH-4 EMB Color, 0694C002</t>
  </si>
  <si>
    <t>FE2-R768-000</t>
  </si>
  <si>
    <t>Ролик переноса Canon ROLLER, TRANSFER, FE2-R768-000</t>
  </si>
  <si>
    <t>Ролик переноса, Canon, ROLLER, TRANSFER, FE2-R768-000</t>
  </si>
  <si>
    <t>FL1-3762-010</t>
  </si>
  <si>
    <t>Ролик отделения Canon ROLLER, SEPARATION FL1-3762-010</t>
  </si>
  <si>
    <t>Ролик отделения, Canon, ROLLER, SEPARATION, FL1-3762-010</t>
  </si>
  <si>
    <t>Фотобарабаны Kyocera</t>
  </si>
  <si>
    <t>Фотобарабан CET DK-130 (CET6415)</t>
  </si>
  <si>
    <t>Фотобарабан, CET, CET6415, Для принтеров Kyosera FS-1016MFP/1100/1300D/1028/1128MFP/1035MFP/1135MFP/1120D/1320D/1370DN, Япония, 150000 страниц.</t>
  </si>
  <si>
    <t>CET7844</t>
  </si>
  <si>
    <t>Фотобарабан CET DK-1150 (CET7844)</t>
  </si>
  <si>
    <t>Фотобарабан, CET, CET7844, Для принтеров Kyocera ECOSYS P2235dn/P2040dn/M2040dn/M2540dw, Япония, 150000 страниц.</t>
  </si>
  <si>
    <t>CET7832</t>
  </si>
  <si>
    <t>Фотобарабан CET MK-4105 (CET7832)</t>
  </si>
  <si>
    <t>Фотобарабан, CET, CET7832, Для принтеров Kyocera TASKalfa 1800/1801/2200/2201, Япония, 150000 страниц.</t>
  </si>
  <si>
    <t>CET101047A</t>
  </si>
  <si>
    <t>Фотобарабан CET DK-3172 a-Si (CET101047A)</t>
  </si>
  <si>
    <t>Фотобарабан, CET, CET101047A, Для принтеров Kyocera ECOSYS M3040dn/3040idn/3540dn/3540idn/3550din/3560idn, a-Si, 500000 страниц.</t>
  </si>
  <si>
    <t>CET3566</t>
  </si>
  <si>
    <t>Фотобарабан CET CF257A (CET3566)</t>
  </si>
  <si>
    <t>Фотобарабан, CET, CET3566, Для принтеров HP LaserJet MFP M433a/436dn/437dn, Япония, 80000 страниц.</t>
  </si>
  <si>
    <t>Фотобарабаны Panasonic</t>
  </si>
  <si>
    <t>CET5231</t>
  </si>
  <si>
    <t>Фотобарабан CET DP1520/DP1820 (CET5231)</t>
  </si>
  <si>
    <t>Фотобарабан, CET, CET5231, Для копиров Panasonic DP1520/DP1820, Япония, 50000 страниц.</t>
  </si>
  <si>
    <t>Фотобарабаны Ricoh</t>
  </si>
  <si>
    <t>CET6232</t>
  </si>
  <si>
    <t>Фотобарабан CET MPC2503 (CET6232)</t>
  </si>
  <si>
    <t>Фотобарабан, CET, CET6232, Для копиров Ricoh MPC2003/MPC2503/MPC2004/MPC2504, Япония, 60000 страниц.</t>
  </si>
  <si>
    <t>CET1813U</t>
  </si>
  <si>
    <t>Фотобарабан CET MP2501 (CET1813U)</t>
  </si>
  <si>
    <t>Фотобарабан, CET, CET1813U, Для принтеров Ricoh Aficio 1015/2015/MP2014/MP2501, Long Life, 80000 страниц.</t>
  </si>
  <si>
    <t>CET101036U</t>
  </si>
  <si>
    <t>Фотобарабан CET C3000 (CET101036U)</t>
  </si>
  <si>
    <t>Фотобарабан, CET, CET101036U, Для копиров Ricoh IM C3000/4500/5500/6000, CMYK, Япония.</t>
  </si>
  <si>
    <t>Фотобарабан CET C250 (CET101034)</t>
  </si>
  <si>
    <t>H810M H</t>
  </si>
  <si>
    <t>Материнская плата Gigabyte H810M H</t>
  </si>
  <si>
    <t>Материнская плата, Gigabyte, H810M H (4719331869540), LGA1851, H810, 2xDDR5 5600/6400, 4xSATA3, 1xM.2 (PCI-E 4.0x4/x2), 1xD-Sub, 1xHDMI, 1xPCI-Ex16, 1xPCI-Ex1, mATX</t>
  </si>
  <si>
    <t>H810M S2H</t>
  </si>
  <si>
    <t>Материнская плата Gigabyte H810M S2H</t>
  </si>
  <si>
    <t>Материнская плата, Gigabyte, H810M S2H (4719331869168), LGA1851, H810, 2xDDR5 5600/6400, 4xSATA3, 1xM.2 (PCI-E 4.0x4/x2), 1xD-Sub, 1xHDMI, 1xDP, 1xPCI-Ex16, 1xPCI-Ex1, mATX</t>
  </si>
  <si>
    <t>H810M GAMING WIFI6</t>
  </si>
  <si>
    <t>Материнская плата Gigabyte H810M GAMING WIFI6</t>
  </si>
  <si>
    <t>Материнская плата, Gigabyte, H810M GAMING WIFI6 (4719331869090), LGA1851, H810, 2xDDR5 5600/6400, 4xSATA3, 1xM.2 (PCI-E 4.0x4/x2), 1xHDMI, 1xDP, 1xPCI-Ex16, 1xPCI-Ex1, WiFi, mATX</t>
  </si>
  <si>
    <t>KF560C36BWE2K2-32</t>
  </si>
  <si>
    <t>Комплект модулей памяти Kingston FURY Beast KF560C36BWE2K2-32 DDR5 32GB (Kit 2x16GB) 6000MHz</t>
  </si>
  <si>
    <t>Комплект модулей памяти, Kingston, FURY Beast KF560C36BWE2K2-32 (Kit 2x16GB), DDR5, 32GB, DIMM &lt;PC5-48000/6000MHz&gt;</t>
  </si>
  <si>
    <t>KF560C36BBE2K2-32</t>
  </si>
  <si>
    <t>Комплект модулей памяти Kingston FURY Beast Black KF560C36BBE2K2-32 DDR5 32GB (Kit 2x16GB) 6000MHz</t>
  </si>
  <si>
    <t>Комплект модулей памяти, Kingston, FURY Beast Black KF560C36BBE2K2-32 (Kit 2x16GB), DDR5, 32GB, DIMM &lt;PC5-48000/6000MHz&gt;</t>
  </si>
  <si>
    <t>KF560C36BWE2AK2-32</t>
  </si>
  <si>
    <t>Комплект модулей памяти Kingston FURY Beast RGB KF560C36BWE2AK2-32 DDR5 32GB (Kit 2x16GB) 6000MHz</t>
  </si>
  <si>
    <t>Комплект модулей памяти, Kingston, FURY Beast RGB KF560C36BWE2AK2-32 (Kit 2x16GB), DDR5, 32GB, DIMM &lt;PC5-48000/6000MHz&gt;</t>
  </si>
  <si>
    <t>KF560C36BBE2AK2-32</t>
  </si>
  <si>
    <t>Комплект модулей памяти Kingston FURY Beast RGB KF560C36BBE2AK2-32 DDR5 32GB (Kit 2x16GB) 6000MHz</t>
  </si>
  <si>
    <t>Комплект модулей памяти, Kingston, FURY Beast RGB KF560C36BBE2AK2-32 (Kit 2x16GB), DDR5, 32GB, DIMM &lt;PC5-48000/6000MHz&gt;</t>
  </si>
  <si>
    <t>KF556C36BBEK2-32</t>
  </si>
  <si>
    <t>Комплект модулей памяти Kingston FURY Beast KF556C36BBEK2-32 DDR5 32GB (Kit 2x16GB) 5600MHz</t>
  </si>
  <si>
    <t>Комплект модулей памяти, Kingston, FURY Beast KF556C36BBEK2-32 (Kit 2x16GB), DDR5, 32GB, DIMM &lt;PC5-44800/5600MHz&gt;, Чёрный</t>
  </si>
  <si>
    <t>KF556C36BBEAK2-32</t>
  </si>
  <si>
    <t>Комплект модулей памяти Kingston FURY Beast RGB KF556C36BBEAK2-32 DDR5 32GB (Kit 2x16GB) 5600MHz</t>
  </si>
  <si>
    <t>Комплект модулей памяти, Kingston, FURY Beast RGB KF556C36BBEAK2-32 (Kit 2x16GB), DDR5, 32GB, DIMM &lt;PC5-44800/5600MHz&gt;, Чёрный</t>
  </si>
  <si>
    <t>7D388AA</t>
  </si>
  <si>
    <t>Компьютерная мышь HyperX Pulsefire Haste 2 Mini (Black) 7D388AA</t>
  </si>
  <si>
    <t>Компьютерная мышь, HyperX, 7D388AA, Pulsefire Haste 2 Mini Wireless, Игровая, Оптическая 32000dpi, 650 IPS, 6 кнопок, Беспроводная, USB, Чёрный</t>
  </si>
  <si>
    <t>7D389AA</t>
  </si>
  <si>
    <t>Компьютерная мышь HyperX Pulsefire Haste 2 Mini (White) 7D389AA</t>
  </si>
  <si>
    <t>Компьютерная мышь, HyperX, 7D389AA, Pulsefire Haste 2 Mini Wireless, Игровая, Оптическая 32000dpi, 650 IPS, 6 кнопок, Беспроводная, USB, Белый</t>
  </si>
  <si>
    <t>9H.N4NBE.A2E</t>
  </si>
  <si>
    <t>Компьютерная мышь ZOWIE S2-DW</t>
  </si>
  <si>
    <t>9H.N4MBE.A2E</t>
  </si>
  <si>
    <t>Компьютерная мышь ZOWIE FK2-DW</t>
  </si>
  <si>
    <t>9H.N4PBE.A2E</t>
  </si>
  <si>
    <t>Компьютерная мышь ZOWIE U2-DW</t>
  </si>
  <si>
    <t>Компьютерная мышь, ZOWIE, U2-DW Wireless, 9H.N4PBE.A2E, DPI 400 / 800 / 1600 / 3200, USB 2.0 / 3.0 Plug &amp; Play, 7 кнопок, 60 грамм, 125 / 500 / 1000 / 2000 / 4000 Гц Частота отчетов, Размер Небольшая (S), Ассиметричный Эргономичный Дизайн, Беспроводная, Колесо прокрутки 24-ступенчатое, Чёрный</t>
  </si>
  <si>
    <t>8R2E6AA</t>
  </si>
  <si>
    <t>Компьютерная мышь, HyperX, 8R2E6AA, Pulsefire Haste 2 Core Wireless, Игровая, Оптическая 32000dpi, 300 IPS, 6 кнопок, Беспроводная, Чёрный</t>
  </si>
  <si>
    <t>8R2E7AA</t>
  </si>
  <si>
    <t>Компьютерная мышь HyperX Pulsefire Haste 2 Core Wireless (Wht/Grn/Pur) 8R2E7AA</t>
  </si>
  <si>
    <t>Компьютерная мышь, HyperX, 8R2E7AA, Pulsefire Haste 2 Core Wireless, Игровая, Оптическая 32000dpi, 300 IPS, 6 кнопок, Беспроводная, Белый</t>
  </si>
  <si>
    <t>A1KY6AA</t>
  </si>
  <si>
    <t>Компьютерная мышь HyperX Pulsefire Fuse (Black) A1KY6AA</t>
  </si>
  <si>
    <t>Компьютерная мышь, HyperX, A1KY6AA, Pulsefire Fuse, Игровая, Оптическая 12000dpi, 300 IPS, 6 кнопок, Беспроводная, Чёрный</t>
  </si>
  <si>
    <t>9H.N54FQ.A2E</t>
  </si>
  <si>
    <t>Коврик для компьютерной мыши ZOWIE H-TR</t>
  </si>
  <si>
    <t>Коврик для компьютерной мыши, ZOWIE, H-TR, 9H.N54FQ.A2E, 500x500x3,5 мм (S), Резиновая основа, Поверхность нетканый материал, Чёрный</t>
  </si>
  <si>
    <t>4P5L7AX#ARL</t>
  </si>
  <si>
    <t>Гарнитура HyperX Cloud Stinger 4P5L7AX#ARL</t>
  </si>
  <si>
    <t>Гарнитура, HyperX, 4P5L7AX#ARL, HX-HSCS-BK/EE, Cloud Stinger, Микрофон поворотный гибкий, Динамики 50 мм, 30-500 мВт, 50-18000гц, 3.5 Mini Jack + удлинитель – 3,5 мм штекеры стерео и микрофона, Чёрный, Цветная коробка</t>
  </si>
  <si>
    <t>683L9AA</t>
  </si>
  <si>
    <t>Гарнитура HyperX Cloud Stinger II Core PC 683L9AA</t>
  </si>
  <si>
    <t>Гарнитура, HyperX, 683L9AA, Cloud Stinger II Core PC, Микрофон съёмный гибкий, Динамики 40 мм, 150 мВт, 15-25000гц, Блок управления звуком USB удлинитель, Чёрно-серый</t>
  </si>
  <si>
    <t>7G8F1AA</t>
  </si>
  <si>
    <t>Гарнитура HyperX Cloud Mini - Wireless (Black) 7G8F1AA</t>
  </si>
  <si>
    <t>Гарнитура, HyperX, 7G8F1AA, Cloud Mini - Wireless (Black), Микрофон съёмный гибкий, Динамики 30 мм, 114 Ом, 20-20000 гц, Блок управления звуком USB удлинитель, Беспроводные, Чёрный-Красный</t>
  </si>
  <si>
    <t>7G8F4AA</t>
  </si>
  <si>
    <t>Гарнитура HyperX Cloud Mini (Black) 7G8F4AA</t>
  </si>
  <si>
    <t>Гарнитура, HyperX, 7G8F4AA, Cloud Mini (Black), Микрофон съёмный гибкий, Динамики 30 мм, 114 Ом, 20-20000 гц, Блок управления звуком USB удлинитель, Чёрный-Красный</t>
  </si>
  <si>
    <t>699Z0AA</t>
  </si>
  <si>
    <t>Микрофон HyperX ProCast 699Z0AA</t>
  </si>
  <si>
    <t>Микрофон, HyperX, 699Z0AA, ProCast, конденсаторный, 20Гц-20кГц, -38дБ, USB, RGB, 503 гр, Чёрный</t>
  </si>
  <si>
    <t>4P5E2AA</t>
  </si>
  <si>
    <t>Микрофон HyperX DuoCast 4P5E2AA</t>
  </si>
  <si>
    <t>Микрофон, HyperX, 4P5E2AA, DuoCast, конденсаторный, 48кГц/16 бит, 20Гц-20кГц, -6дБ, USB, 429.9 гр, Чёрный</t>
  </si>
  <si>
    <t>DTMC3G2/256GB</t>
  </si>
  <si>
    <t>USB-накопитель Kingston DTMC3G2/256GB 256GB Серебристый</t>
  </si>
  <si>
    <t>USB-накопитель, Kingston, DTMC3G2/256GB, 256GB, USB 3.2, Серебристый</t>
  </si>
  <si>
    <t>DTDUO3CG3/64GB</t>
  </si>
  <si>
    <t>USB-накопитель Kingston DTDUO3CG3/64GB 64GB Фиолетовый</t>
  </si>
  <si>
    <t>USB-накопитель, Kingston, DTDUO3CG3/64GB, 64GB, USB 3.2, Фиолетовый</t>
  </si>
  <si>
    <t>DTMC3G2/64GB</t>
  </si>
  <si>
    <t>USB-накопитель Kingston DTMC3G2/64GB 64GB Серебристый</t>
  </si>
  <si>
    <t>USB-накопитель, Kingston, DTMC3G2/64GB, 64GB, USB 3.2, Серебристый</t>
  </si>
  <si>
    <t>DTKN/256GB</t>
  </si>
  <si>
    <t>USB-накопитель Kingston DTKN/256GB 256GB Серебристый</t>
  </si>
  <si>
    <t>USB-накопитель, Kingston, DTKN/256GB, 256GB, USB 3.2, Серебристый</t>
  </si>
  <si>
    <t>DT70/64GB</t>
  </si>
  <si>
    <t>USB-накопитель Kingston DT70/64GB 64GB Type-C Чёрный</t>
  </si>
  <si>
    <t>USB-накопитель, Kingston, DT70/64GB, 64GB, Type-C, USB 3.2, Чёрный</t>
  </si>
  <si>
    <t>SDG3/512GB</t>
  </si>
  <si>
    <t>Карта памяти Kingston SDG3/512GB Class 10 512GB без адаптера</t>
  </si>
  <si>
    <t>SDR2/32GB</t>
  </si>
  <si>
    <t>Карта памяти Kingston SDR2/32GB UHS-II U3 V90 32GB без адаптера</t>
  </si>
  <si>
    <t>SDR2/128GB</t>
  </si>
  <si>
    <t>Карта памяти Kingston SDR2/128GB UHS-II U3 V90 128GB без адаптера</t>
  </si>
  <si>
    <t>Рефлектометр оптический INNO Instrument, A870, для измерений волоконно-оптических линий</t>
  </si>
  <si>
    <t>TV-63</t>
  </si>
  <si>
    <t>Микрофон ITC TV-63</t>
  </si>
  <si>
    <t>Микрофон, ITC, TV-63, захват 360 градусов, 1 микрофон, чёрный</t>
  </si>
  <si>
    <t>TS-0663C</t>
  </si>
  <si>
    <t>Контроллер записи ITC TS-0663C (24 В)</t>
  </si>
  <si>
    <t>Контроллер записи, ITC, TS-0663C, Linux, 3840x2160</t>
  </si>
  <si>
    <t>TV-S63WL</t>
  </si>
  <si>
    <t>Всенаправленный микрофон ITC TV-S63WL</t>
  </si>
  <si>
    <t>Всенаправленный микрофон, ITC, TV-S63WL, 360°, радиус захвата 4м, Порт USB*1, порт LINE IN/OUT*1, чёрный</t>
  </si>
  <si>
    <t>RKM-4050</t>
  </si>
  <si>
    <t>Кухонная машина Redmond RKM-4050 Белый металлик</t>
  </si>
  <si>
    <t>Кухонная машина, Redmond, RKM-4050, Белый металлик,Максимальная мощность1200 Вт,Количество скоростей работы 6,Номинальная мощность 800 Вт</t>
  </si>
  <si>
    <t>MC109</t>
  </si>
  <si>
    <t>Мультиварка Redmond MC109</t>
  </si>
  <si>
    <t>Мультиварка, Redmond, MC109, Объем чаши 5л, 14 автоматических программ, Сенсорное управление, Термодатчик, LED дисплей, Таймер, Автоподогрев, Мощность 860 Вт, Длинна шнура 1.2м, Черный/стальной</t>
  </si>
  <si>
    <t>RAMB-17</t>
  </si>
  <si>
    <t>Панель для мультипекаря Redmond RAMB-17 Омлет</t>
  </si>
  <si>
    <t>Панель для мультипекаря, Redmond, RAMB-17, Омлет, Антипригарное покрытие, Габаритные размеры 134  236 мм, Черный</t>
  </si>
  <si>
    <t>RAMB-05</t>
  </si>
  <si>
    <t>Панель для мультипекаря Redmond RAMB-05 Пончики</t>
  </si>
  <si>
    <t>Панель для мультипекаря, Redmond, RAMB-05, Пончики, Антипригарное покрытие, Габаритные размеры 134  236 мм, Черный</t>
  </si>
  <si>
    <t>Потолочный светильник, Philips, RC091V, LED36S/840-PSU-W60L60-RU, Мощность 36Вт, Световой поток 3600Лм, Индекс цветопередачи 80CRI,Температура 4000К, Интегрированный нерегулируемый драйвер, Ширина 60мм, Длина 60мм</t>
  </si>
  <si>
    <t>YP-0117</t>
  </si>
  <si>
    <t>Потолочная лампа Yeelight Skylight-Sunset Pro P20 Nightingale Rooflight</t>
  </si>
  <si>
    <t>Потолочная лампа, Yeelight, Skylight-Sunset Pro P20 Nightingale Rooflight, YP-0117/1-000003268, Совместим с модулем управления Yeelight ProS20 Gateaway, Номинальный вход 220В~50/60 Гц 0,4А, Номинальная мощность 76 Вт, 2100 lm, Для потолков из гипсокартона необходимо приобретать Yeelight blue Sky Light Accessory Kit 30*60, Белый</t>
  </si>
  <si>
    <t>054020</t>
  </si>
  <si>
    <t>Выдвижной розеточный блок на 3 модуля Legrand 054020 Нержавеющая сталь</t>
  </si>
  <si>
    <t>Выдвижной розеточный блок на 3 модуля, Legrand, 054020, Нержавеющая сталь, Неукомплектованный, Степень защиты IP40</t>
  </si>
  <si>
    <t>Картридж, Europrint, EPC-W1360A (Без чипа), Для принтеров HP LaserJet M211d/M211dw/M236d/M236dw/M236sdn/M236sdw, 1 150 страниц.</t>
  </si>
  <si>
    <t>Картридж, Europrint, EPC-W1360A, Для принтеров HP LaserJet M211d/M211dw/M236d/M236dw/M236sdn/M236sdw, 1 150 страниц.</t>
  </si>
  <si>
    <t>B550M K</t>
  </si>
  <si>
    <t>Материнская плата Gigabyte B550M K</t>
  </si>
  <si>
    <t>Материнская плата, Gigabyte, B550M K (4719331852764), AM4, B550, 4xDDR4 2400/2667/3200, 4xSATA3, 2xM.2 (1*PCIe 4.0 x4/x2 и SATA, 1*PCIe 3.0 x2), 1xHDMI, 1хDP, 1xPCI-Ex16, 1xPCI-Ex1, mATX</t>
  </si>
  <si>
    <t>LS27D364GAIXCI</t>
  </si>
  <si>
    <t>Монитор Samsung 27" S3 LS27D364GAIXCI</t>
  </si>
  <si>
    <t>XM-855OGB Orange</t>
  </si>
  <si>
    <t>Компьютерная мышь XG XM-855OGB Orange</t>
  </si>
  <si>
    <t>Компьютерная мышь, XG, XM-855OGB, Оптическая, 3D, 1000dpi, Беспроводная, Оранжевый</t>
  </si>
  <si>
    <t>XM-855OGB Pink</t>
  </si>
  <si>
    <t>Компьютерная мышь XG XM-855OGB Pink</t>
  </si>
  <si>
    <t>Компьютерная мышь, XG, XM-855OGB, Оптическая, 3D, 1000dpi, Беспроводная, Розовый</t>
  </si>
  <si>
    <t>XM-855OGB Blue</t>
  </si>
  <si>
    <t>Компьютерная мышь XG XM-855OGB Blue</t>
  </si>
  <si>
    <t>Компьютерная мышь, XG, XM-855OGB, Оптическая, 3D, 1000dpi, Беспроводная, Голубой</t>
  </si>
  <si>
    <t>XK-300UB</t>
  </si>
  <si>
    <t>Клавиатура XG XK-300UB</t>
  </si>
  <si>
    <t>Клавиатура, XG, XK-300UB, Ультратонкая, USB, Кол-во стандартных клавиш 104, Анг/Рус/Каз, Чёрный</t>
  </si>
  <si>
    <t>XK-220OGB</t>
  </si>
  <si>
    <t>Клавиатура XG XK-220OGB</t>
  </si>
  <si>
    <t>Клавиатура, XG, XK-220OGB, Ультра-тонкая, Беспроводная 2.4ГГц, Кол-во стандартных клавиш 104, Анг/Рус/Каз, Черный</t>
  </si>
  <si>
    <t>Клавиатура XG Cyber Dragon</t>
  </si>
  <si>
    <t>XG Pixel Master</t>
  </si>
  <si>
    <t>Клавиатура XG Pixel Master</t>
  </si>
  <si>
    <t>Клавиатура, XG, Pixel Master, Игровая, USB, Кол-во стандартных клавиш 63, RGB, Длина кабеля 1,5 метра, Анг/Рус, Чёрный</t>
  </si>
  <si>
    <t>XG Steel Shadow</t>
  </si>
  <si>
    <t>Клавиатура XG Steel Shadow</t>
  </si>
  <si>
    <t>Клавиатура, XG, Steel Shadow, Игровая, USB, Кол-во стандартных клавиш 104, RGB, Длина кабеля 1,5 метра, Анг/Рус, Чёрный</t>
  </si>
  <si>
    <t>M2SC</t>
  </si>
  <si>
    <t>Петличный микрофон Hollyland Lark M2S Combo Черный</t>
  </si>
  <si>
    <t>Петличный микрофон, Hollyland, Lark M2S Combo, Невидимое крепление, 48 кГц/24 бит Hi-Fi звук, Подавление окружающего шума, 30 часов работы, Универсальная совместимость, Plug &amp; Play, Черный</t>
  </si>
  <si>
    <t>M2SUC</t>
  </si>
  <si>
    <t>Петличный микрофон Hollyland Lark M2S Ultimate Combo Черный</t>
  </si>
  <si>
    <t>Петличный микрофон, Hollyland, Lark M2S Ultimate Combo, Невидимое крепление, 48 кГц/24 бит Hi-Fi звук, Подавление окружающего шума, 30 часов работы, Универсальная совместимость, Plug &amp; Play, Черный</t>
  </si>
  <si>
    <t>EMPDT1H1C2</t>
  </si>
  <si>
    <t>Датчик Eaton Environmental Monitoring Probe Gen 2, EMPDT1H1C2</t>
  </si>
  <si>
    <t>Датчик, Eaton, Environmental Monitoring Probe Gen 2 EMPDT1H1C2, Датчик температуры и влажности</t>
  </si>
  <si>
    <t>7D2XA06NEA</t>
  </si>
  <si>
    <t>Сервер Lenovo ThinkSystem SR645 7D2X A06NEA</t>
  </si>
  <si>
    <t>Сервер, Lenovo, ThinkSystem SR645 7D2XA06NEA, AMD EPYC 7413 (24C 2.65GHz 128MB Cache/180W), 64GB (1x64GB, 3200MHz 2Rx4 RDIMM), 8 SAS/SATA, 9350-8i 2GB, 1x1100W Titanium, 6 Performance Fans, XCC Enterprise, Toolless V2 Rails</t>
  </si>
  <si>
    <t>USB-адаптер, TP-Link, Archer T4U Plus, 2,4 ГГц/5 ГГц, АС1300,USB 3.0, MU-MIMO</t>
  </si>
  <si>
    <t>Контроллер доступа, Dahua, DHI-ASI3213A-W (12В), контроллер доступа с распознаванием лиц, 2 Мп, DWDR, Wi-Fi</t>
  </si>
  <si>
    <t>IP-камера, TP-Link, Tapo C325WB,2688  1520, 802.11b/g/n, 1 порт RJ45 10/100 Мбит/с</t>
  </si>
  <si>
    <t>IP-камера, TP-Link, Tapo C510W, 2304  1296, IEEE 802.11b/g/n, Wi-Fi (2,4 ГГц)</t>
  </si>
  <si>
    <t>Картридж, Europrint, EPC-CE285A/CE278A/CB435A/CB436A/725/728 Universal, Для принтеров HP LaserJet P1005/P1006,P1500/P1503/P1504/P1505/P1506/P1503n/M1120/M1522,P1009/P1100/P1102/P1102W/M1130/M1132/M1134/M1137/M1138/M1139/M1210/M1212nf/M1214nfh/M1217nfw/M1219nf,P1560/P1566/P1567/P1568/P1569/P1600/P1606/P1606dn/P1607dn/P1608dn/P1609dn/M1530/M1536dnf/M1537dnf/M1538dnf/M1539dnf, 1600 страниц (А4)</t>
  </si>
  <si>
    <t>3711C001AA</t>
  </si>
  <si>
    <t>Струйный картридж Canon PG-460 BK</t>
  </si>
  <si>
    <t>3430C001AB</t>
  </si>
  <si>
    <t>Зап. часть Печатающая головка Canon PRINTHEAD COLOR CH-40 EMB (3430C001AB)</t>
  </si>
  <si>
    <t>Зап. часть Печатающая головка, Canon, PRINTHEAD COLOR CH-40 EMB, 3430C001AB</t>
  </si>
  <si>
    <t>ост 1c</t>
  </si>
  <si>
    <t>available="no"</t>
  </si>
  <si>
    <t xml:space="preserve">    Cell PT Kit, Wi-Fi видеокамера, Imou, Беспроводная уличная поворотная IP видеокамера, 1/2.7" 3 Мп</t>
  </si>
  <si>
    <t>GV-N5090GAMING OC-32GD</t>
  </si>
  <si>
    <t>Видеокарта Gigabyte (GV-N5090GAMING OC-32GD) RTX5090 GAMING OC 32G</t>
  </si>
  <si>
    <t>Видеокарта, Gigabyte, RTX5090 GAMING OC 32G (GV-N5090GAMING OC-32GD) 4719331355791, GDDR7, 512bit, 1-HDMI, 3-DP, Windforce 3X Fan, 342*152*70 мм, Цветная коробка</t>
  </si>
  <si>
    <t>R-CH780-WHADE41-G-1</t>
  </si>
  <si>
    <t>Компьютерный корпус Deepcool CH780 WH без Б/П</t>
  </si>
  <si>
    <t>Компьютерный корпус, Deepcool, CH780 WH R-CH780-WHADE41-G-1, E-ATX/ATX/Micro ATX/Mini-ITX, USB 3.1*1/3.0*4, HD-Audio+Mic, Кулер 1*420см ARGB, Высота процессорного кулера до 132мм, Длина VGA до 480мм, 2*3.5"/2+1*2.5", Сталь 0,6, 528х250х551мм, Без Б/П, Белый</t>
  </si>
  <si>
    <t>Блок питания GamerStorm PK600D</t>
  </si>
  <si>
    <t>Блок питания, GamerStorm, PK600D R-PK600D-FA0B-WGEU, 600W, ATX, Bronze, 20+4 pin, 2*4+4pin, 6*Sata, 3*Molex, 4*PCI-E 6+2 pin, Вентилятор 12 см, Кабель питания, Чёрный</t>
  </si>
  <si>
    <t>R-AG500-BKAMMN-GJD</t>
  </si>
  <si>
    <t>Кулер для процессора Deepcool AG500 BK ARGB V2</t>
  </si>
  <si>
    <t>Кулер для процессора, Deepcool, AG500 BK ARGB V2 R-AG500-BKAMMN-GJD, Intel 1851/1700/1200/115х и AMD AM5/AM4, 240W, 1*120мм RGB, 300-1850±10%/об/м, 67,88 CFM, 29,4 dB(A), 4pin, 125х95х155мм, Чёрный</t>
  </si>
  <si>
    <t>R-AG620-BKANMN-G-2</t>
  </si>
  <si>
    <t>Кулер для процессора Deepcool AG620 BK ARGB</t>
  </si>
  <si>
    <t>Кулер для процессора, Deepcool, AG620 BK ARGB R-AG620-BKANMN-G-2, Intel 20хх/1700/1200/115х и AMD AM5/AM4, 260W, 2*120мм ARGB, 300-1850±10%/об/м, 67.88CFM, 29.4 dB(A), 4pin, 129х136х157мм, Чёрный</t>
  </si>
  <si>
    <t>Система хранения данных (сервер) Synology RS2423+</t>
  </si>
  <si>
    <t>Система хранения данных (сервер), Synology, RS2423+, AMD Ryzen V1780B, 2U, 8GB, RJ-45 1GbE</t>
  </si>
  <si>
    <t>Двустенная труба ПНД DKC 121963 гибкая для кабельной канализации д.63мм с протяжкой</t>
  </si>
  <si>
    <t>Труба ПНД гибкая двустенная для кабельной канализации, DKC, 121963, д.63мм, 50м, цвет красный</t>
  </si>
  <si>
    <t>Двустенная труба ПНД DKC 121911 гибкая для кабельной канализации д.110мм с протяжкой</t>
  </si>
  <si>
    <t>Труба ПНД гибкая двустенная для кабельной канализации, DKC, 121911, д.110мм, 50м, цвет красный</t>
  </si>
  <si>
    <t>Midrive D01/D06</t>
  </si>
  <si>
    <t>Видеорегистратор 70mai Smart Dash Cam Серый</t>
  </si>
  <si>
    <t>Видеорегистратор, 70mai, Smart Dash Cam Midrive D01/D06, Mstar IMX323, FullHD (1920х1080) 1080P 30fps, 5V/2A, 240 mAh, Wi-Fi 802.11b/g/n, TFT 3.0" HD. Карта MicroSD с 8gb-64Gb, Встроенный микрофон и динамик, Длина кабеля 3,5м, Серый</t>
  </si>
  <si>
    <t>XMKRLXXRM</t>
  </si>
  <si>
    <t>XMLKXHWRM</t>
  </si>
  <si>
    <t>Чемодан, Xiaomi, Aluminum Frame Luggage 20", XMLKXHWRM/BHR8840GL, Поликарбонат, 580*375*230 мм, 3,9 кг, Серебристый</t>
  </si>
  <si>
    <t>IFS-EIA1.5S-C</t>
  </si>
  <si>
    <t>Модуль светодиодного дисплея Dahua IFS-EIA1.5S-C</t>
  </si>
  <si>
    <t>IFS-EIA1.8S-C</t>
  </si>
  <si>
    <t>Модуль светодиодного дисплея Dahua IFS-EIA1.8S-C</t>
  </si>
  <si>
    <t>IFS-EIA2.5S-C</t>
  </si>
  <si>
    <t>Модуль светодиодного дисплея Dahua IFS-EIA2.5S-C</t>
  </si>
  <si>
    <t>097S04908</t>
  </si>
  <si>
    <t>Трехлотковый модуль Xerox 097S04908</t>
  </si>
  <si>
    <t>Трехлотковый модуль, Xerox, 097S04908, для настольной конфигурации, 3 х 520 листов, А3, максимальная плотность бумаги 256 гр/см3</t>
  </si>
  <si>
    <t>XB2022/01</t>
  </si>
  <si>
    <t>Пылесос Philips XB2022/01</t>
  </si>
  <si>
    <t>XB2062/01</t>
  </si>
  <si>
    <t>Пылесос Philips XB2062/01</t>
  </si>
  <si>
    <t>HR2041/00</t>
  </si>
  <si>
    <t>Стационарный блендер Philips HR2041/00</t>
  </si>
  <si>
    <t>HR3020/20</t>
  </si>
  <si>
    <t>Стационарный блендер Philips HR3020/20</t>
  </si>
  <si>
    <t>HR3030/00</t>
  </si>
  <si>
    <t>Стационарный блендер Philips HR3030/00</t>
  </si>
  <si>
    <t>HD2511/00</t>
  </si>
  <si>
    <t>Тостер Philips HD2511/00</t>
  </si>
  <si>
    <t>DST5030/20</t>
  </si>
  <si>
    <t>Утюг Philips DST5030/20</t>
  </si>
  <si>
    <t>DST5040/80</t>
  </si>
  <si>
    <t>Утюг Philips DST5040/80</t>
  </si>
  <si>
    <t>DST7031/70</t>
  </si>
  <si>
    <t>Утюг Philips DST7031/70</t>
  </si>
  <si>
    <t>DST7051/30</t>
  </si>
  <si>
    <t>Утюг Philips DST7051/30</t>
  </si>
  <si>
    <t>DST7060/20</t>
  </si>
  <si>
    <t>Утюг Philips DST7060/20</t>
  </si>
  <si>
    <t>DST7510/80</t>
  </si>
  <si>
    <t>Утюг Philips DST7510/80</t>
  </si>
  <si>
    <t>DST8030/70</t>
  </si>
  <si>
    <t>Утюг Philips DST8030/70</t>
  </si>
  <si>
    <t>HD9318/00</t>
  </si>
  <si>
    <t>Чайник электрический Philips HD9318/00</t>
  </si>
  <si>
    <t>HD9339/80</t>
  </si>
  <si>
    <t>Чайник электрический Philips HD9339/80</t>
  </si>
  <si>
    <t>HD9353/90</t>
  </si>
  <si>
    <t>Чайник электрический Philips HD9353/90</t>
  </si>
  <si>
    <t>HD9411/00</t>
  </si>
  <si>
    <t>Чайник электрический Philips HD9411/00</t>
  </si>
  <si>
    <t>GC482/20</t>
  </si>
  <si>
    <t>Отпариватель вертикальный Philips GC482/20</t>
  </si>
  <si>
    <t>STE1020/40</t>
  </si>
  <si>
    <t>Отпариватель вертикальный Philips STE1020/40</t>
  </si>
  <si>
    <t>STE1030/20</t>
  </si>
  <si>
    <t>Отпариватель вертикальный Philips STE1030/20</t>
  </si>
  <si>
    <t>STE1040/20</t>
  </si>
  <si>
    <t>Отпариватель вертикальный Philips STE1040/20</t>
  </si>
  <si>
    <t>STE3170/80</t>
  </si>
  <si>
    <t>Отпариватель вертикальный Philips STE3170/80</t>
  </si>
  <si>
    <t>STH1000/10</t>
  </si>
  <si>
    <t>Отпариватель ручной Philips STH1000/10</t>
  </si>
  <si>
    <t>STH3020/10</t>
  </si>
  <si>
    <t>Отпариватель ручной Philips STH3020/10</t>
  </si>
  <si>
    <t>PSG3000/30</t>
  </si>
  <si>
    <t>Парогенератор Philips PSG3000/30</t>
  </si>
  <si>
    <t>PSG6064/80</t>
  </si>
  <si>
    <t>Парогенератор Philips PSG6064/80</t>
  </si>
  <si>
    <t>PSG7150/30</t>
  </si>
  <si>
    <t>Парогенератор Philips PSG7150/30</t>
  </si>
  <si>
    <t>PSG8050/30</t>
  </si>
  <si>
    <t>Парогенератор Philips PSG8050/30</t>
  </si>
  <si>
    <t>FC9351/01</t>
  </si>
  <si>
    <t>Пылесос Philips FC9351/01</t>
  </si>
  <si>
    <t>Пылесос, Philips, FC9351/01, Безмешковый, Контейнер, Сухая уборка, Телескопическая трубка, HEPA13, Без регулировки мощности, Уровень шума 82 дБ, Мощность 1900 Вт, Длина шнура 6м, Красный/Синий</t>
  </si>
  <si>
    <t>FC9352/01</t>
  </si>
  <si>
    <t>Пылесос Philips FC9352/01</t>
  </si>
  <si>
    <t>FC9571/01</t>
  </si>
  <si>
    <t>Пылесос Philips FC9571/01</t>
  </si>
  <si>
    <t>FC9573/01</t>
  </si>
  <si>
    <t>Пылесос Philips FC9573/01</t>
  </si>
  <si>
    <t>Колонные кондиционеры</t>
  </si>
  <si>
    <t>Автоматический выключатель CHINT NXB-63S 2P 6A C 4,5kA</t>
  </si>
  <si>
    <t>Автоматический выключатель, CHINT, NXB-63S, 2P 6A C 4,5kA 296786</t>
  </si>
  <si>
    <t>NU586254</t>
  </si>
  <si>
    <t>Картридж, Europrint, EPC-CF210A/CE320A/CB540A, Чёрный, Для принтеров HP CLJ CP1215/CP1515/CM1300/CM1415/CP1525/M251/M276n, 2200 страниц</t>
  </si>
  <si>
    <t>Картридж, Europrint, EPC-CF211A/CE321A/CB541A, Синий, Для принтеров HP CLJ CP1215/CP1515/CM1300/CM1415/CP1525/M251/M276n, 1800 страниц</t>
  </si>
  <si>
    <t>Картридж, Europrint, EPC-CF212A/CE322A/CB542A, Жёлтый, Для принтеров HP CLJ CP1215/CP1515/CM1300/CM1415/CP1525/M251/M276n, 1800 страниц</t>
  </si>
  <si>
    <t>Картридж, Europrint, EPC-CF213A/CE323A/CB543A, Пурпурный, Для принтеров HP CLJ CP1215/CP1515/CM1300/CM1415/CP1525/M251/M276n, 1800 страниц</t>
  </si>
  <si>
    <t>Фьюзерный модуль, Xerox, 641S00947 / 126K29404 / 126K29401 / 126K29402 / 126K29403, Для Xerox WorkCentre 5325/5330/5335, 175 000 страниц (А4)</t>
  </si>
  <si>
    <t>Валы проявки и подачи тонера Xerox</t>
  </si>
  <si>
    <t>Вал проявки Europrint P3100 (для картриджа 106R01379)</t>
  </si>
  <si>
    <t>Вал проявки (DR), Europrint, P3100, Для картриджа Xerox 106R01379</t>
  </si>
  <si>
    <t>113118765_801462523</t>
  </si>
  <si>
    <t>константы (значения проставлены в ручную, без формулы)</t>
  </si>
  <si>
    <t>цена</t>
  </si>
  <si>
    <t>во всех колонках</t>
  </si>
  <si>
    <t>в колонке цена</t>
  </si>
  <si>
    <t>Фитнес браслет Xiaomi Smart Band 8 Pro Light Grey</t>
  </si>
  <si>
    <t>Фитнес браслет, Xiaomi, Smart Band 8 Pro, M2333B1 / BHR8007GL, 1.74" AMOLED, Разрешение экрана 336 x 480, Аккумулятор 289 мАч, Водонепроницаемость 5 АТМ, Серый</t>
  </si>
  <si>
    <t xml:space="preserve">Ultra 5 225F </t>
  </si>
  <si>
    <t>Процессор (CPU) Intel Core Ultra 5 Processor 225F 1851</t>
  </si>
  <si>
    <t>Процессор, Intel, Core Ultra 5 225F LGA1851, оем, 20M, 2.70/3.30 GHz, 10(4+6)/10 Core Arrow Lake, 65 (121) Вт, без встроенного видео</t>
  </si>
  <si>
    <t>CGR-5ZD1W-AIR-RGB</t>
  </si>
  <si>
    <t>Компьютерный корпус Cougar Airface RGB White без Б/П</t>
  </si>
  <si>
    <t>Компьютерный корпус, Cougar, Airface RGB White, ATX/Micro ATX/Mini ITX, USB 2*3.0/2.0, HD-Audio+Mic, Кулер 2*14см/1*12см ARGB, Высота процессорного кулера до 190 мм, Длина VGA до 330мм, 2*3.5"/2*2.5", Толщина 0,6мм, 491x230x386мм, Без Б/П, Белый</t>
  </si>
  <si>
    <t>DHI-LM25-B200BS</t>
  </si>
  <si>
    <t>Монитор 25" Dahua DHI-LM25-B200BS</t>
  </si>
  <si>
    <t>DHI-LM27-B200S</t>
  </si>
  <si>
    <t>Монитор 27" Dahua DHI-LM27-B200S</t>
  </si>
  <si>
    <t>Инжектор Dahua DH-PFT1200</t>
  </si>
  <si>
    <t>HDCVI видеокамера Dahua DH-HAC-B1A51P-0280B</t>
  </si>
  <si>
    <t>HDCVI видеокамера, Dahua, DH-HAC-B1A51P-0280B, Цилиндрическая, 1/2.7 "CMOS, 5 МП, Максимум. разрешение 2880 (В)  1620 (В). Система сканирования Прогрессивный. Габаритные размеры 69.8 мм  69.8 мм  149.3 мм. Вес нетто 0.15 кг.</t>
  </si>
  <si>
    <t>DS-1275ZJ-S-SUS</t>
  </si>
  <si>
    <t>Кронштейн Hikvision DS-1275ZJ-S-SUS</t>
  </si>
  <si>
    <t>Кронштейн, Hikvision, DS-1275ZJ-S-SUS, Крепление на столб, 144х131.6х44.3 мм, 760 г</t>
  </si>
  <si>
    <t>LH85QBCEBGCXCI</t>
  </si>
  <si>
    <t>Профессиональный дисплей Samsung QB85C 85”</t>
  </si>
  <si>
    <t>Профессиональный дисплей, Samsung, QB85C, 85", LH85QBCEBGCXCI, 4K</t>
  </si>
  <si>
    <t>Механическая мельница для соли и перца, Kitfort, КТ-6006, Для двух видов специй, Поворотный механизм, Регулировка помола, Цвет серебристый</t>
  </si>
  <si>
    <t>Электрическая мельница для соли и перца, Kitfort, КТ-6013-2, Конструкция 2 в 1, Работа от 6 шт батареек типа AAA, Цвет Белый</t>
  </si>
  <si>
    <t>Стационарный блендер, Kitfort, КТ-1381, Мощность 500 Вт, 2 скорости, Цвет белый</t>
  </si>
  <si>
    <t>КТ-3685</t>
  </si>
  <si>
    <t>Вафельница для бельгийских вафель Kitfort КТ-3685</t>
  </si>
  <si>
    <t>Вафельница для бельгийских вафель, Kitfort, КТ-3685, Количество видов панелей 1 шт, Формы бельгийские вафли, Антипригарное покрытие, Размер пластин 12.5 см, Материал корпуса пластик , Цвет розовый</t>
  </si>
  <si>
    <t>КТ-3445</t>
  </si>
  <si>
    <t>Проводной миксер Kitfort КТ-3445</t>
  </si>
  <si>
    <t>Проводной миксер, Kitfort, КТ-3445, Время непрерывной работы 5 мин, Кнопка отсоединения насадок, Число скоростей 5, Тип управления механическое, Количество насадок 4 шт , Цвет белый/красный</t>
  </si>
  <si>
    <t>Термопот, Kitfort, КТ-2515, Мощность 1450 Вт, Ёмкость 4,5 л , Дисплей, Сохранение тепла, Цвет белый</t>
  </si>
  <si>
    <t>BHS530/00</t>
  </si>
  <si>
    <t>Выпрямитель для волос Philips Серии 5000 BHS530/00</t>
  </si>
  <si>
    <t>Выпрямитель для волос, Philips, Серии 5000 BHS530/00, Время нагрева 30 с, Плавающие пластины, Размер пластин 25 x 105 мм, Температурные настройки 12, Длина шнура 1,8 м, Цвет светло-розовый металлик</t>
  </si>
  <si>
    <t>KQJHQ02ZM</t>
  </si>
  <si>
    <t>Очиститель воздуха Smartmi Air Purifier 2 Синий</t>
  </si>
  <si>
    <t>Очиститель воздуха, Smartmi, Air Purifier 2 (KQJHQ02ZM/AP5070DBEU), Фильтр HEPA 13-го класса, CADR - 380 м/ч, CADR TVOC - 100 м/ч, УФ антибактериальная лампа, OLED дисплей, Обслуживаемая площадь 48 м, 40 Вт, Синий</t>
  </si>
  <si>
    <t>Совместимые Xerox</t>
  </si>
  <si>
    <t>Оригинальные Canon</t>
  </si>
  <si>
    <t>Совместимые Canon</t>
  </si>
  <si>
    <t>в колонке доступность</t>
  </si>
  <si>
    <t>комментарий</t>
  </si>
  <si>
    <t>проставляется с листа ezviz, там цены розничные Барлау</t>
  </si>
  <si>
    <t>ezviz</t>
  </si>
  <si>
    <t>цена тянется с вкладки "сет фильтры себес", обновлять примерно раз в месяц через выгрузку отчета. Считается от себестоимости</t>
  </si>
  <si>
    <t>hiwatch</t>
  </si>
  <si>
    <t>розница 1с</t>
  </si>
  <si>
    <t>ост барлау 01.04</t>
  </si>
  <si>
    <t>в колонке цены</t>
  </si>
  <si>
    <t>проставляется с листа hiwatch, там цены розничные Барлау - 10 тг</t>
  </si>
  <si>
    <t>в колонке остаток</t>
  </si>
  <si>
    <t>проставляется с листа ezviz в соответствии с остатками Барлау,внесенными вручную на указанную дату</t>
  </si>
  <si>
    <t>проставляется с листа hiwatcH в соответствии с остатками Барлау, внесенными вручную на указанную дату</t>
  </si>
  <si>
    <t>проверяет Антон К</t>
  </si>
  <si>
    <t>обновлять вручную примерно раз в месяц, Антон К</t>
  </si>
  <si>
    <t>EL.32G21.PSH</t>
  </si>
  <si>
    <t>Модуль памяти Apacer EL.32G21.PSH DDR4 32GB 3200MHz</t>
  </si>
  <si>
    <t>Модуль памяти, Apacer, EL.32G21.PSH, DDR4, 32GB, DIMM &lt;PC4-25600/3200MHz&gt;</t>
  </si>
  <si>
    <t>Модуль памяти для ноутбука, Kingston, FURY Beast KF548S38IB-16, DDR5, 16GB, CL38, SO-DIMM &lt;PC5-38400/4800MHz&gt;</t>
  </si>
  <si>
    <t>KF548S38IBK2-16</t>
  </si>
  <si>
    <t>Комплект модулей памяти для ноутбука Kingston FURY Impact KF548S38IBK2-16 DDR5 16GB (Kit 2x8GB)</t>
  </si>
  <si>
    <t>Комплект модулей памяти для ноутбука, Kingston, FURY Impact KF548S38IBK2-16 (Kit 2x8GB), DDR5, 16GB, SO-DIMM &lt;PC5-38400/4800MHz&gt;</t>
  </si>
  <si>
    <t>KF548S38IBK2-32</t>
  </si>
  <si>
    <t>Комплект модулей памяти для ноутбука Kingston FURY Impact KF548S38IBK2-32 DDR5 32GB (Kit 2x16GB)</t>
  </si>
  <si>
    <t>Комплект модулей памяти для ноутбука, Kingston, FURY Impact KF548S38IBK2-32 (Kit 2x16GB), DDR5, 32GB, SO-DIMM &lt;PC5-38400/4800MHz&gt;</t>
  </si>
  <si>
    <t>KF548S38IB-32</t>
  </si>
  <si>
    <t>Модуль памяти для ноутбука Kingston FURY Impact KF548S38IB-32 DDR5 32GB 4800MHz</t>
  </si>
  <si>
    <t>Модуль памяти для ноутбука, Kingston, FURY Impact KF548S38IB-32, DDR5, 32GB, SO-DIMM &lt;PC5-38400/4800MHz&gt;</t>
  </si>
  <si>
    <t>KF548S38IBK2-64</t>
  </si>
  <si>
    <t>Комплект модулей памяти для ноутбука Kingston FURY Impact KF548S38IBK2-64 DDR5 64GB (Kit 2x32GB)</t>
  </si>
  <si>
    <t>Комплект модулей памяти для ноутбука, Kingston, FURY Impact KF548S38IBK2-64 (Kit 2x32GB), DDR5, 64GB, SO-DIMM &lt;PC5-38400/4800MHz&gt;</t>
  </si>
  <si>
    <t>G440E500G</t>
  </si>
  <si>
    <t>Твердотельный накопитель SSD Gigabyte G440E500G 500GB M.2 2280 PCIe 4.0x4</t>
  </si>
  <si>
    <t>Твердотельный накопитель SSD, Gigabyte, G440E500G, 500GB, M.2 2280 PCIe 4.0x4, 3600/3000 Мб/с</t>
  </si>
  <si>
    <t>DP-MATX-DPWAVE2</t>
  </si>
  <si>
    <t>DP-MATX-MATREXX30</t>
  </si>
  <si>
    <t>R-CC560-BKGAA4-G-2</t>
  </si>
  <si>
    <t>R-PF600D-HA0B-WDEU</t>
  </si>
  <si>
    <t>R-PF650D-HA0B-WDEU</t>
  </si>
  <si>
    <t>R-PF700D-HA0B-WDEU</t>
  </si>
  <si>
    <t>R-PF750D-HA0B-WDEU</t>
  </si>
  <si>
    <t>R-PL800D-FC0B-WDEU-V2</t>
  </si>
  <si>
    <t>Блок питания, Deepcool, PL800D R-PL800D-FC0B-WDEU-V2, 800W, ATX 3.0, Bronze, 20+4 pin, 4+4pin, 8*Sata, 2*Molex, 3*PCI-E 6+2 pin, 1*(16Pin)12VHPWR, Вентилятор 12 см, Кабель питания, Чёрный</t>
  </si>
  <si>
    <t>R-PK600D-FA0B-WGEU</t>
  </si>
  <si>
    <t>R-LP360-WHMSMC-G-1</t>
  </si>
  <si>
    <t>Кулер с водяным охлаждением Deepcool LP360 WH</t>
  </si>
  <si>
    <t>Кулер с водяным охлаждением, Deepcool, LP360 WH R-LP360-WHMSMC-G-1, Intel 1851/1700/1200/115х и AMD AM5/AM4/, TDP 300W, 3*120мм FD12 ARGB, 600-2400 RPM±10%, 72,04CFM, 38,71 dB(A), Белый</t>
  </si>
  <si>
    <t xml:space="preserve">	R-LP240-WHMSMC-G-1</t>
  </si>
  <si>
    <t>Кулер с водяным охлаждением Deepcool LP240 WH</t>
  </si>
  <si>
    <t>Кулер с водяным охлаждением, Deepcool, LP240 WH 	R-LP240-WHMSMC-G-1, Intel 1851/1700/1200/115х и AMD AM5/AM4/, TDP 280W, 2*120мм FD12 ARGB, 600-2400 RPM±10%, 72,04CFM, 38,71 dB(A), Белый</t>
  </si>
  <si>
    <t>R-LE360-BKAMMC-G-2</t>
  </si>
  <si>
    <t>Кулер с водяным охлаждением Deepcool LE360 V2</t>
  </si>
  <si>
    <t>Кулер с водяным охлаждением, Deepcool, LE360 V2 R-LE360-BKAMMC-G-2, Intel 1851/1700/1200/115х и AMD AM5/AM4/, TDP 300W, 3*120мм ARGB, 500-2100 RPM±10%, 75.89CFM, 31,6 dB(A), Черный</t>
  </si>
  <si>
    <t>R-LE360-WHAMMN-G-2</t>
  </si>
  <si>
    <t>Кулер с водяным охлаждением Deepcool LE360 WH V2</t>
  </si>
  <si>
    <t>Кулер с водяным охлаждением, Deepcool, LE360 WH V2 R-LE360-WHAMMN-G-2, Intel 1851/1700/1200/115х и AMD AM5/AM4/, TDP 300W, 3*120мм ARGB, 500-2100 RPM±10%, 75.89CFM, 31,6 dB(A), Белый</t>
  </si>
  <si>
    <t>BS650E</t>
  </si>
  <si>
    <t>Deco 01 (V2)</t>
  </si>
  <si>
    <t>Графический планшет XP-Pen Deco 01 (V2)</t>
  </si>
  <si>
    <t>Графический планшет, XP-Pen, Deco 01 (V2), Разрешение 5080 lpi, Чувствительность к нажатию 8192, Интерфейс USB, Рабочая область 10"х6,25", Чёрный</t>
  </si>
  <si>
    <t>H32SWH</t>
  </si>
  <si>
    <t>DH-IPC-HFW1339DTK2-SAW-IL</t>
  </si>
  <si>
    <t>DH-IPC-HFW1539DTK2-SAW-IL</t>
  </si>
  <si>
    <t>DH-SD2C400NA-B-PV-PRO</t>
  </si>
  <si>
    <t>Поворотная видеокамера Dahua DH-SD2C400NA-B-PV-PRO</t>
  </si>
  <si>
    <t>Поворотная видеокамера, Dahua, DH-SD2C400NA-B-PV-PRO, 4 MP, 1/1.8" CMOS, 2560 (H)  1440 (V), SMD 3.0, PTZ</t>
  </si>
  <si>
    <t>DH-P5AE-PV-4G</t>
  </si>
  <si>
    <t>Поворотная видеокамера Dahua DH-P5AE-PV-4G</t>
  </si>
  <si>
    <t>DSBB03RM</t>
  </si>
  <si>
    <t>Рюкзак для ноутбука Xiaomi Mi City Backpack 2 Тёмно-серый</t>
  </si>
  <si>
    <t>Рюкзак для ноутбука, Xiaomi Mi City Backpack 2, ZJB4192GL/DSBB03RM, 39 х 30 х 14 см, Тёмно-серый</t>
  </si>
  <si>
    <t>BHR8768GL</t>
  </si>
  <si>
    <t>Чемодан Xiaomi Front Opening Luggage 20"</t>
  </si>
  <si>
    <t>Картридж сублимационный, Canon, COLOUR INK/LABEL SET XC-20L, 6755C002AA, для Canon SELPHY QX20</t>
  </si>
  <si>
    <t>Картридж сублимационный, Canon, COLOUR INK/LABEL SET XC-60L, 6756C001AA, для Canon SELPHY QX20</t>
  </si>
  <si>
    <t>КТ-6268</t>
  </si>
  <si>
    <t>Ломтерезка Kitfort КТ-6268</t>
  </si>
  <si>
    <t>Ломтерезка, Kitfort, КТ-6268, Толщина нарезки 1-15 мм, Диаметр дискового ножа 17 см, Скорость вращения дискового ножа 90-100 об/мин, Уровень шума &lt;80 дБА, Длина шнура 1.1 м, Мощность 150 Вт, Голубой</t>
  </si>
  <si>
    <t>КТ-6269</t>
  </si>
  <si>
    <t>Ломтерезка Kitfort КТ-6269</t>
  </si>
  <si>
    <t>Ломтерезка, Kitfort, КТ-6269,Толщина нарезки 1-15 мм, Диаметр дискового ножа 19 см, Скорость вращения дискового ножа 90 об/мин, Уровень шума &lt;80 дБА, Длина шнура 1.1 м, Мощность 150 Вт, Белый/Черный</t>
  </si>
  <si>
    <t>Ручной пылесос, Xiaomi, Dust Mite Vacuum Cleaner 2, 12000 об/мин, MJCMY02EU, 239x230x144mm, Напряжение 240 В,Белый</t>
  </si>
  <si>
    <t>Утюг, Philips, DST5030/20, Мощность 2400 Вт, Очистка от накипи, Система капля-стоп, Цвет голубой</t>
  </si>
  <si>
    <t>Утюг, Philips, DST5040/80, Мощность 2600 Вт, Очистка от накипи, Система капля-стоп ,Цвет черный</t>
  </si>
  <si>
    <t>Утюг, Philips, DST7031/70, Мощность 2800 Вт, Вертикальное отпаривание, Быстрая очистка накипи, Автоотключение, Цвет изумрудный зеленый / мятный</t>
  </si>
  <si>
    <t>Утюг, Philips, DST7060/20, Мощность 3 000 Вт, Вертикальное отпаривание, Противокапельная система, Автоотключение, Цвет синий</t>
  </si>
  <si>
    <t>Утюг,Philips, DST7051/30, Мощность 2800 Вт, Индикация, Самоочистка от накипи, Вертикальное отпаривание, Автоотключение, Цвет фиолетовый</t>
  </si>
  <si>
    <t>Утюг, Philips, DST7510/80, Мощность 3200 Вт, Автоотключение, Энергосбережение, Цвет синий-золотой</t>
  </si>
  <si>
    <t>Утюг, Philips, DST8030/70, Мощность 3000 Вт, Автоотключение, Вертикальное отпаривание, Безопасен для всех видов ткани,Цвет изумрудный зеленый</t>
  </si>
  <si>
    <t>КТ-2996</t>
  </si>
  <si>
    <t>Массажер для шеи Kitfort КТ-2996</t>
  </si>
  <si>
    <t>Массажер для шеи, Kitfort, КТ-2996, Электроимпульсный, 6 режимов работы, Нагрев, Голосовой помощник, Время работы 2 ч, Аккумулятор, Мощность 5 Вт, Длина шнура Micro-USB 0.5м, Белый/Серый</t>
  </si>
  <si>
    <t>КТ-817-2</t>
  </si>
  <si>
    <t>Весы кухонные Kitfort КТ-817-2 белый</t>
  </si>
  <si>
    <t>Весы кухонные, Kitfort, КТ-817-2, Мак вес 3 кг, Точность до 0.1г, Рабочий диапазон температур 0–150 °C, Питание от батареек 2 хААА, Белый</t>
  </si>
  <si>
    <t>КТ-780</t>
  </si>
  <si>
    <t>Капучинатор Kitfort КТ-780</t>
  </si>
  <si>
    <t>Капучинатор, Kitfort, КТ-780, Объем 300 мл, 4 режима, Нержавеющая сталь, Мощность 500 Вт, Длина шнура 0.7м, Черный</t>
  </si>
  <si>
    <t>КТ-2295</t>
  </si>
  <si>
    <t>Аэрогриль Kitfort КТ-2295</t>
  </si>
  <si>
    <t>Аэрогриль, Kitfort, КТ-2295, 1 чаша, Объем 6.5 л, 8 программ, Температура нагрева 80-200°C, Сенсорное управление, Таймер, Мощность 1700 Вт, Длина шнура 0.6м, Черный/Красный</t>
  </si>
  <si>
    <t>КТ-2243</t>
  </si>
  <si>
    <t>Аэрогриль Kitfort КТ-2243</t>
  </si>
  <si>
    <t>Аэрогриль, Kitfort, КТ-2243, 1 чаша, Объем 7.5 л, 20 программ, Температура нагрева 30-250°C, Управление с телефона/кнопочное, Таймер, Мощность 1200-1400 Вт, Длина шнура 1м, Черный/Желтый</t>
  </si>
  <si>
    <t>КТ-1395</t>
  </si>
  <si>
    <t>Кухонный процессор Kitfort КТ-1395</t>
  </si>
  <si>
    <t>Кухонный процессор, Kitfort, КТ-1395, 11 в 1, 5 режимов работы, Чаша 1.2л, Мощность 800 Вт, Черный/Серебристый</t>
  </si>
  <si>
    <t>Тостер, Philips, HD2511/00, Мощность 900 Вт, Автоотключение, Цвет белый</t>
  </si>
  <si>
    <t>Чайник электрический, Philips, HD9411/00, Мощность 1850–2200, Объем 1,7 л, Автоотключение, Подсветка, Цвет белый</t>
  </si>
  <si>
    <t>Чайник электрический, Philips, HD9318/00, Мощность 2020 Вт, Автоотключение, Подсветка, Индикация уровня воды, Цвет белый</t>
  </si>
  <si>
    <t>Чайник электрический, Philips, HD9353/90, Мощность 1900 Вт, Объем 1,7 л, Индикация, Поддержание температуры, Цвет серебристый</t>
  </si>
  <si>
    <t>Чайник электрический, Philips, HD9339/80, Мощность 2000 Вт, Объем 1,7 л, Автоотключение, Подстветка, Индикация уровня воды, Съемный фильтр, Цвет Серебристый</t>
  </si>
  <si>
    <t>BPTS02DMU</t>
  </si>
  <si>
    <t>Вентилятор (смарт-градирня) Xiaomi Smart Tower Fan 2 Белый</t>
  </si>
  <si>
    <t>Вентилятор (смарт-градирня), Xiaomi, Smart Tower Fan 2, BPTS02DMU/BHR8846EU, Потребляемая мощность 24 Вт, Макс. скорость воздушного потока 5.6 м/сек, Таймер, Уровень шума 59 дБ, Управление механическое, через приложение, Белый</t>
  </si>
  <si>
    <t>CET7791</t>
  </si>
  <si>
    <t>Фотобарабан CET P7500 (CET7791)</t>
  </si>
  <si>
    <t>Фотобарабан, CET, CET7791, Для копиров XEROX Phaser 7500, WorkCentre 7525/7545/7835, Long Life, Япония, 150000 страниц.</t>
  </si>
  <si>
    <t>Фотобарабаны Sharp</t>
  </si>
  <si>
    <t>CET1833N</t>
  </si>
  <si>
    <t>Фотобарабан CET AR-M160 (CET1833N)</t>
  </si>
  <si>
    <t>Фотобарабан, CET, CET1833N, Для копиров Sharp ARM160/162/201/205, MX-M200D, Япония, 50000 страниц.</t>
  </si>
  <si>
    <r>
      <t xml:space="preserve">цена тянется с вкладки "дил эл" = диллерская электрика, </t>
    </r>
    <r>
      <rPr>
        <sz val="8"/>
        <color rgb="FFFF0000"/>
        <rFont val="Arial"/>
        <family val="2"/>
        <charset val="204"/>
      </rPr>
      <t>обновлять по запросу при изменении цен</t>
    </r>
  </si>
  <si>
    <t>10000011891</t>
  </si>
  <si>
    <t>FZ517-NZ/L Feilifu лючок настольный 6 мод., цвет черный (пустой) (STG-6M-B)</t>
  </si>
  <si>
    <t>1. Обновляем вкладку 'sec"</t>
  </si>
  <si>
    <t>2. Обновляем вкладку "эл"</t>
  </si>
  <si>
    <t>3. Обновляем вкладку "вендер"</t>
  </si>
  <si>
    <t>1. Заходим на сайт https://b2bportal.al-style.kz/</t>
  </si>
  <si>
    <t xml:space="preserve">1000016891 </t>
  </si>
  <si>
    <t>бнлая заливка черный текст</t>
  </si>
  <si>
    <t>всё тянется с вкладки sec = 1С секьюрити</t>
  </si>
  <si>
    <t>белая заливка синий текст</t>
  </si>
  <si>
    <t>всё тянется с вкладки эл = 1С электрика</t>
  </si>
  <si>
    <t>https://guide.kaspi.kz/partner/ru/shop/delivery/shipping/q2288</t>
  </si>
  <si>
    <t>артикул (= артикул 1С)</t>
  </si>
  <si>
    <t>Название товара у продавца</t>
  </si>
  <si>
    <t>Остатки</t>
  </si>
  <si>
    <t>10000021809</t>
  </si>
  <si>
    <t>Cruiser Dual 2 10MP, Imou, Wi-Fi видеокамера, CMOS-матрица 1/2.8", Механический ИК-фильтр, ИК-подсве</t>
  </si>
  <si>
    <t xml:space="preserve">    Cruiser Dual 2 10MP, Imou, Wi-Fi видеокамера, CMOS-матрица 1/2.8", Механический ИК-фильтр, ИК-подсве</t>
  </si>
  <si>
    <t xml:space="preserve">    DS-I653M(C) (2.8mm), IP Камера, купольная , HiWatch </t>
  </si>
  <si>
    <t xml:space="preserve">    DS-T503A(B) (2.8mm), TVI Камера, купольная, HiWatch</t>
  </si>
  <si>
    <t xml:space="preserve">1000016892 </t>
  </si>
  <si>
    <t>CM5</t>
  </si>
  <si>
    <t>Мобильный телефон TECNO CAMON 40 (CM5) 256+8 GB Galaxy Black</t>
  </si>
  <si>
    <t>Мобильный телефон TECNO CAMON 40 (CM5) 256+8 GB Glacier White</t>
  </si>
  <si>
    <t>Мобильный телефон TECNO CAMON 40 (CM5) 256+8 GB Emerald Glow Green</t>
  </si>
  <si>
    <t>N8</t>
  </si>
  <si>
    <t>G5905</t>
  </si>
  <si>
    <t>Процессор (CPU) Intel Celeron Processor G5905 1200</t>
  </si>
  <si>
    <t>Процессор, Intel, Celeron G5905 LGA1200, оем, 4M, 3.5 GHz, 2/2 Core Comet Lake, 58 Вт, HD610</t>
  </si>
  <si>
    <t>YD200GC6M2OFB</t>
  </si>
  <si>
    <t>Процессор (CPU) AMD Athlon 200GE 35W AM4</t>
  </si>
  <si>
    <t>Процессор, AMD AM4, Athlon 200GE, оем, 5MB(L2+L3), 3.2 GHz, 2C/4T, 35 Вт, Radeon Vega 3 Graphics</t>
  </si>
  <si>
    <t>H610M K V2</t>
  </si>
  <si>
    <t>Материнская плата Gigabyte H610M K V2</t>
  </si>
  <si>
    <t>Материнская плата, Gigabyte, H610M K V2 (4719331860134), LGA1700, iH610, 2xDDR5 5600/5200/4800/4400, 2xSATA3, 1xM.2 (PCI-E 3.0x4/x2), 1xHDMI, 1xDP, 1xPCI-Ex16, 1xPCI-Ex1, mATX</t>
  </si>
  <si>
    <t>B650M D3HP</t>
  </si>
  <si>
    <t>Материнская плата Gigabyte B650M D3HP</t>
  </si>
  <si>
    <t>Материнская плата, Gigabyte, B650M D3HP (4719331857851), AM5, B650, 4xDDR5 4800/5200/7600(OC), 4xSATA3, 2xM.2 (PCIe 4.0 x4/x2), RAID, 1xHDMI, 2хDP, 1xPCI-Ex16, 1xPCI-Ex1, mATX</t>
  </si>
  <si>
    <t>Компьютерный корпус, Deepcool, CC560 V2 R-CC560-BKGAA4-G-2, ATX/Micro ATX, USB 3.0*1/2.0*1, HD-Audio+Mic, 3*120mm Led Mint/1*120mm Led Mint , Высота процессорного кулера до 163мм, Длина VGA до 370мм, 2*3.5"/2+1*2.5", Слот 7, Сталь 0,6, 416x210x477мм, Без Б/П, Чёрный</t>
  </si>
  <si>
    <t>Компьютерный корпус, Deepcool, CC560 ARGB V2, без БП, R-CC560-BKTAA4-G-2</t>
  </si>
  <si>
    <t>Кулер для компьютерного корпуса, Deepcool, RF 120R, DP-FLED-RF120-RD, 120мм Red Led, 1300±10%об.мин, 48.9CFM, 21.9dB(A), Molex/3pin, 120х120х25мм, Чёрный</t>
  </si>
  <si>
    <t>Кулер для компьютерного корпуса, Deepcool, RF 120B, DP-FLED-RF120-BL, 120мм Blue LED, 1300±10%об.мин, 48.9CFM, 21.9dB(A), Molex/3pin, 120х120х25мм, Чёрный</t>
  </si>
  <si>
    <t>Кулер для компьютерного корпуса, Deepcool, RF 120W, DP-FLED-RF120-WH, 120мм White LED, 1300±10%об.мин, 48.9CFM, 21.9dB(A), Molex/3pin, 120х120х25мм, Чёрный</t>
  </si>
  <si>
    <t>23189-999-779</t>
  </si>
  <si>
    <t>Гарнитура Jabra Evolve2 30 SE USB C/A MS Stereo</t>
  </si>
  <si>
    <t>Гарнитура, Jabra, 23189-999-779, Jabra Evolve2 30 SE, USB C/A, MS Stereo, Проводная, Jabra Sound+, -10°C to + 50°C, 1 Analog MEME and 1 Analog ECM</t>
  </si>
  <si>
    <t>5399-823-369</t>
  </si>
  <si>
    <t>Гарнитура Jabra EVOLVE 30 II Stereo MS USB C/A adapter</t>
  </si>
  <si>
    <t>Гарнитура, Jabra, 5399-823-369, Evolve 30 II MS Stereo, USB C/A, Удаленный контроль вызовов, Jack 3,5мм, Hi-Fi стереозвук, Защита от шумов PeakStop™, Шумоподавление</t>
  </si>
  <si>
    <t>4999-823-369</t>
  </si>
  <si>
    <t>Гарнитура Jabra EVOLVE 20 SE Stereo MS USB C/A adapter Leather</t>
  </si>
  <si>
    <t>Гарнитура, Jabra, 4999-823-369, Jabra EVOLVE 20 SE, Stereo, MS, Проводная, USB C/A, шумоподавление, -10°C to + 50°C, регулятор громкости</t>
  </si>
  <si>
    <t>Наушники Huawei FreeArc T0021 Green</t>
  </si>
  <si>
    <t>Беспроводные наушники, Huawei, FreeArc T0021, каждый наушник около 8,9, г, 55 мАч (один наушник), 510 мАч (кейс), Type-C, (Green) Зелёный</t>
  </si>
  <si>
    <t>Наушники Huawei FreeBuds Pro 4 T0022 Green</t>
  </si>
  <si>
    <t>Беспроводные наушники, Huawei, FreeBuds Pro 4 T0022, каждый наушник около 5,8, г, 55 мАч (один наушник), 510 мАч (кейс), Type-C, (Green) Зелёный</t>
  </si>
  <si>
    <t>Наушники TECNO Buds 4 BD04 White</t>
  </si>
  <si>
    <t>Беспроводные наушники, TECNO, Buds 4, BD04, 20 Гц - 20000 Гц, вес 39,9 г, 50 мАч (один наушник), 500 мАч (кейс), Bluetooth 5.3, Type-C, (White) Белый</t>
  </si>
  <si>
    <t>Наушники TECNO True 1 Air TU01 Air Elegant Black</t>
  </si>
  <si>
    <t>Беспроводные наушники, TECNO, True 1 Air, TU01 Air, 20 Гц - 20000 Гц, вес 60 г, 55 мАч (один наушник), 840 мАч (кейс), Bluetooth 5.4, Type-C, (Elegant Black) Черный</t>
  </si>
  <si>
    <t>BR700ELCD</t>
  </si>
  <si>
    <t>Адаптер А-Оптик LC/UPC-LC/UPC SM Duplex</t>
  </si>
  <si>
    <t>Адаптер, А-Оптик, LC/UPC-LC/UPC, SM, Duplex</t>
  </si>
  <si>
    <t>Адаптер А-Оптик SC/APC-SC/APC SM Simplex</t>
  </si>
  <si>
    <t>Адаптер, А-Оптик, SC/APC-SC/APC, SM, Simplex</t>
  </si>
  <si>
    <t>Адаптер А-Оптик SC/UPC-SC/UPC SM Simplex</t>
  </si>
  <si>
    <t>Адаптер, А-Оптик, SC/UPC-SC/UPC, SM, Simplex</t>
  </si>
  <si>
    <t>Адаптер А-Оптик SC/UPC-SC/UPC SM Duplex</t>
  </si>
  <si>
    <t>Адаптер, А-Оптик, SC/UPC-SC/UPC, SM, Duplex</t>
  </si>
  <si>
    <t>Муфта оптическая проходная А-Оптик АО-H12</t>
  </si>
  <si>
    <t>Муфта оптическая, А-Оптик, АО-H12, проходная компактного типа на 12 волокон</t>
  </si>
  <si>
    <t>Муфта оптическая проходная, А-Оптик, АО-FH015-48/96, IP68, 4*4, черная</t>
  </si>
  <si>
    <t>Wi-Fi видеокамера Dahua DH-IPC-HFW1339DTK2-SAW-IL</t>
  </si>
  <si>
    <t>Wi-Fi видеокамера, Dahua, DH-IPC-HFW1339DTK2-SAW-IL</t>
  </si>
  <si>
    <t>Wi-Fi видеокамера Dahua DH-IPC-HFW1539DTK2-SAW-IL</t>
  </si>
  <si>
    <t>Wi-Fi видеокамера, Dahua, DH-IPC-HFW1539DTK2-SAW-IL</t>
  </si>
  <si>
    <t>Поворотная видеокамера, Dahua, DH-P5AE-PV-4G, 5MP, SMD 3.0, 1/2.8" CMOS, 2880 х 1620, 30 м ИК-подсветка, 4G модуль</t>
  </si>
  <si>
    <t>Сетевой видеорегистратор, Dahua, DHI-NVR4832-EI, Канал доступа 32, видео Смарт H.265+, H.265, Смарт H.264+, H.264, MJPEG, 8HDD</t>
  </si>
  <si>
    <t>DH-T3A-PV</t>
  </si>
  <si>
    <t>Wi-Fi видеокамера Dahua DH-T3A-PV</t>
  </si>
  <si>
    <t>Wi-Fi видеокамера, Dahua, DH-T3A-PV, 3MP, 30 м ИК-подстветка, Обнаружение человека/транспортных средств: Да</t>
  </si>
  <si>
    <t>DH-F3D-PV</t>
  </si>
  <si>
    <t>Wi-Fi видеокамера Dahua DH-F3D-PV</t>
  </si>
  <si>
    <t>Wi-Fi видеокамера, Dahua, DH-F3D-PV, 1/2,8" CMOS, 3 MP, 30 м ИК-подсветка</t>
  </si>
  <si>
    <t>DH-C2K-P</t>
  </si>
  <si>
    <t>Wi-Fi видеокамера Dahua DH-C2K-P</t>
  </si>
  <si>
    <t>Wi-Fi видеокамера, Dahua, DH-C2K-P, 2MP, 1920 x 1080, 30 м ИК-подсветка</t>
  </si>
  <si>
    <t>DH-T5A-PV</t>
  </si>
  <si>
    <t>Wi-Fi видеокамера Dahua DH-T5A-PV</t>
  </si>
  <si>
    <t>Wi-Fi видеокамера, Dahua, DH-T5A-PV</t>
  </si>
  <si>
    <t>DH-F5D-PV</t>
  </si>
  <si>
    <t>Wi-Fi видеокамера Dahua DH-F5D-PV</t>
  </si>
  <si>
    <t>Wi-Fi видеокамера, Dahua, DH-F5D-PV, 5 MP, 1/2.7" CMOS, 30 м ИК-подсветка</t>
  </si>
  <si>
    <t>DH-H5D-5F</t>
  </si>
  <si>
    <t>Wi-Fi видеокамера Dahua DH-H5D-5F</t>
  </si>
  <si>
    <t>Wi-Fi видеокамера, Dahua, DH-H5D-5F, 5 MP, 2880 x 1620, 30 м ИК-подсветка</t>
  </si>
  <si>
    <t>DH-P5AS-PV</t>
  </si>
  <si>
    <t>Поворотная видеокамера Dahua DH-P5AS-PV</t>
  </si>
  <si>
    <t>Поворотная видеокамера, Dahua, DH-P5AS-PV, 1/2,7" CMOS, 2880 x 1620, 5 MP</t>
  </si>
  <si>
    <t>Чемодан, Xiaomi, Front Opening Luggage 20", 38,5л, Поликарбонат, Размер продукта 565 x 366 x 242 мм, Вес около 3,2 кг, Черный/Серый</t>
  </si>
  <si>
    <t>DS-D41Q15CA-1PH</t>
  </si>
  <si>
    <t>Модуль светодиодного дисплея Hikvision DS-D41Q15CA-1PH</t>
  </si>
  <si>
    <t>Модуль светодиодного дисплея, Hikvision, DS-D41Q15CA-1PH,</t>
  </si>
  <si>
    <t>DS-D41Q30CA-1PH</t>
  </si>
  <si>
    <t>Модуль светодиодного дисплея Hikvision DS-D41Q30CA-1PH</t>
  </si>
  <si>
    <t>Модуль светодиодного дисплея, Hikvision, DS-D41Q30CA-1PH,</t>
  </si>
  <si>
    <t>T2 Ultra</t>
  </si>
  <si>
    <t>Проектор портативный Wanbo T2 Ultra</t>
  </si>
  <si>
    <t>Проектор портативный, Wanbo, T2 Ultra, Android 11.0, 1+8G, белый</t>
  </si>
  <si>
    <t>Монохромный принтер, Xerox, B230DNI, B230V_DNI, Лазерный , А4, 34 стр./мин., Подача 251 лист, ЖК Дисплей, 1 ГГц CPU, 256 МБ RAM, USB 2.0, Ethernet 10/100, Wi-Fi</t>
  </si>
  <si>
    <t>Монохромный принтер, Xerox, B310DNI, B310V_DNI, Лазерный , А4, 40 стр./мин., Подача 350 листов, ЖК Дисплей, 1 ГГц CPU, 256 МБ RAM, USB 2.0, Ethernet 10/100, Wi-Fi</t>
  </si>
  <si>
    <t>Монохромный принтер, Xerox, B410DN, B410V_DN, Лазерный , А4, 47 стр./мин., Подача 650 листов, Сенсорный дисплей 4.3", 1 ГГц CPU, 1 ГБ RAM, 8 ГБ eMMC, USB 2.0, Ethernet 10/100/1000</t>
  </si>
  <si>
    <t>Монохромный принтер, Xerox, VersaLink B620DN, B620V_DN, Лазерный , А4, 61 стр./мин., Подача 550 листов, Сенсорный дисплей 5", 1.2 ГГц CPU, 2 ГБ RAM, 32 ГБ eMMC, USB 2.0, Ethernet 10/100/1000, NFC</t>
  </si>
  <si>
    <t>Цветной принтер, Xerox, VersaLink C7000N, C7000V_N, Лазерный , А3, 35 стр./мин., Подача 620 листов, Сенсорный дисплей 5", 1.05 ГГц CPU, 2 ГБ RAM, USB 3.0, Ethernet 10/100/1000, NFC</t>
  </si>
  <si>
    <t>Цветной принтер, Xerox, VersaLink C7000DN, C7000V_DN, Лазерный , А3, 35 стр./мин., Подача 620 листов, Сенсорный дисплей 5", 1.05 ГГц CPU, 2 ГБ RAM, USB 3.0, Ethernet 10/100/1000, NFC</t>
  </si>
  <si>
    <t>Цветной принтер, Xerox, C230DNI, C230V_DNI, Лазерный , А4, 22 стр./мин., Подача 251 лист, ЖК Дисплей, 1 ГГц CPU, 256 МБ RAM, USB 2.0, Ethernet 10/100, Wi-Fi</t>
  </si>
  <si>
    <t>Цветной принтер, Xerox, C410DN, C410V_DN, Лазерный , А4, 40 стр./мин., Подача 251 лист, Сенсорный дисплей 4.3", 1 ГГц CPU, 1 ГБ RAM, 8 ГБ eMMC, USB 2.0, Ethernet 10/100/1000</t>
  </si>
  <si>
    <t>Цветной принтер, Xerox, VersaLink C620DN, C620V_DN, Лазерный , А4, 50 стр./мин., Подача 650 листов, Сенсорный дисплей 5", 1.2 ГГц CPU, 2 ГБ RAM, 32 ГБ eMMC, USB 2.0, Ethernet 10/100/1000, NFC</t>
  </si>
  <si>
    <t>Базовый модуль МФУ, Xerox, VersaLink B7125/30/35, B7101V_D, Лазерный , А3, 25 / 30 / 35 стр./мин., Подача 620 листов, Двусторонний автоподатчик документов, до 80 изобр./мин., Сенсорный дисплей 7", 1.05 ГГц CPU, 4 ГБ RAM, USB 3.0, Ethernet 10/100/1000, NFC</t>
  </si>
  <si>
    <t>Монохромное МФУ, Xerox, B235DNI, B235V_DNI, Лазерное , А4, 34 стр./мин., Подача 251 лист, Односторонний автоподатчик документов, до 23 изобр./мин., Сенсорный дисплей 2.8", 1 ГГц CPU, 512 МБ RAM, USB 2.0, Ethernet 10/100, Wi-Fi</t>
  </si>
  <si>
    <t>Базовый модуль МФУ, Xerox, VersaLink C7120/25/30, C7101V_D, Лазерный , А3, 20 / 25 / 30 стр./мин., Подача 620 листов, Двусторонний автоподатчик документов, до 80 изобр./мин., Сенсорный дисплей 7", 1.05 ГГц CPU, 4 ГБ RAM, USB 3.0, Ethernet 10/100/1000, NFC</t>
  </si>
  <si>
    <t>Противень Tefal Easy Grip J1627014 17х24см</t>
  </si>
  <si>
    <t>Противень, Tefal, Easy Grip J1627014, 17х24см, Материал углеродная сталь, Антипригарное покрытие, Коричневый</t>
  </si>
  <si>
    <t>Форма для кекса Tefal Easy Grip J1625314 12x25см</t>
  </si>
  <si>
    <t>Форма для кекса, Tefal, Easy Grip J1625314, 12x25см, Углеродная сталь, Серый металлический</t>
  </si>
  <si>
    <t>Ручной пылесос Xiaomi Dust Mite Vacuum Cleaner Pro</t>
  </si>
  <si>
    <t>Ручной пылесос, Xiaomi, Dust Mite Vacuum Cleaner Pro, 12000 об/мин, B402HW/BHR8943EU, 239x230x144mm, Напряжение 240 В,Белый</t>
  </si>
  <si>
    <t>Гладильная система Tefal QT2022E1</t>
  </si>
  <si>
    <t>Гладильная система, Tefal, QT2022E1, С компактной динамической доской, Мощность 2170 вт, Давление 5.8 бар, Паровой удар до 200 г/мин, Постоянный пар 90 г/мин, Готовность к работе 70 сек, Легкий утюг, Съемный резервуар для воды 1.1 л, Черный</t>
  </si>
  <si>
    <t>Парогенератор Tefal SV9201E0</t>
  </si>
  <si>
    <t>Парогенератор, Tefal, SV9201E0, Мощность 2800W, Паровой удар 520 г/мин, Объем резервуара для воды 1800 мл, Автоматическое отключение, Вертикальное отпаривание, Красный</t>
  </si>
  <si>
    <t>KW09</t>
  </si>
  <si>
    <t>Лицевая панель Bticino KW09 Living Now для TV розеток с 2 отверстиями 1 модуль белый</t>
  </si>
  <si>
    <t>Лицевая панель, Bticino, KW09, Living Now для TV розеток с 2 отверстиями 1 модуль белый</t>
  </si>
  <si>
    <t>K4214D</t>
  </si>
  <si>
    <t>KW4279C6S</t>
  </si>
  <si>
    <t>Розетка компьютерная Bticino KW4279C6S Living Now RJ45 cat6 STP 1 модуль белая</t>
  </si>
  <si>
    <t>Розетка компьютерная, Bticino, KW4279C6S, Living Now RJ45 cat6 STP 1 модуль белая</t>
  </si>
  <si>
    <t>KM4180</t>
  </si>
  <si>
    <t>Розетка 2К и 2К+З Bticino KM4180 Living Now 1 модуль 16А винтовой зажим песочный</t>
  </si>
  <si>
    <t>Розетка 2К и 2К+З, Bticino, KM4180, Living Now 1 модуль 16А винтовой зажим песочный</t>
  </si>
  <si>
    <t>KA4803DG</t>
  </si>
  <si>
    <t>Рамка декоративная Bticino KA4803DG Living Now 3 модуля "Ночь"</t>
  </si>
  <si>
    <t>Рамка декоративная, Bticino, KA4803DG, Living Now 3 модуля "Ночь"</t>
  </si>
  <si>
    <t>080140</t>
  </si>
  <si>
    <t>Коробка Batibox 080140 для кирпичных стен Mosaic или Celiane 40мм</t>
  </si>
  <si>
    <t>Коробка, Batibox, 080140, для кирпичных стен Mosaic или Celiane 40мм</t>
  </si>
  <si>
    <t>054000</t>
  </si>
  <si>
    <t>Монтажная коробка для выдвижного розеточного блока на 3 модуля Legrand 054000 металл</t>
  </si>
  <si>
    <t>Монтажная коробка для выдвижного розеточного блока на 3 модуля, Legrand, 054000, Металл</t>
  </si>
  <si>
    <t>054010</t>
  </si>
  <si>
    <t>Выдвижной розеточный блок на 3 модуля Legrand 054010 алюминий</t>
  </si>
  <si>
    <t>Выдвижной розеточный блок на 3 модуля, Legrand, 054010, Алюминий, Неукомплектованный, Степень защиты IP40</t>
  </si>
  <si>
    <t>Пылевлагозащищенный корпус щита SE Kaedra 4 модулей IP65</t>
  </si>
  <si>
    <t>Пылевлагозащищенный корпус щита, SE, 13976, Kaedra 4 модулей IP65</t>
  </si>
  <si>
    <t>Пылевлагозащищенный корпус щита SE Kaedra 6 модулей IP65</t>
  </si>
  <si>
    <t>Пылевлагозащищенный корпус щита, SE, 13977, Kaedra 6 модулей IP65</t>
  </si>
  <si>
    <t>Пылевлагозащищенный корпус щита SE Kaedra 8 модулей IP65</t>
  </si>
  <si>
    <t>Пылевлагозащищенный корпус щита, SE, 13978, Kaedra 8 модулей IP65</t>
  </si>
  <si>
    <t>Пылевлагозащищенный щит SE Kaedra 1x12 модулей IP65</t>
  </si>
  <si>
    <t>Пылевлагозащищенный щит, SE, 13981, Kaedra 1x12 модулей IP65</t>
  </si>
  <si>
    <t>Пылевлагозащищенный щит SE Kaedra 1x18 модули IP65</t>
  </si>
  <si>
    <t>Пылевлагозащищенный щит, SE, 13982, Kaedra 1x18 модули IP65</t>
  </si>
  <si>
    <t>Пылевлагозащищенный щит SE Kaedra 2x12 модулей IP65</t>
  </si>
  <si>
    <t>Пылевлагозащищенный щит, SE, 13983, Kaedra 2x12 модулей IP65</t>
  </si>
  <si>
    <t>Пылевлагозащищенный щит SE Kaedra 2x18 модули IP65</t>
  </si>
  <si>
    <t>Пылевлагозащищенный щит, SE, 13984, Kaedra 2x18 модули IP65</t>
  </si>
  <si>
    <t>Пылевлагозащищенный щит SE Kaedra 3x12 модулей IP65</t>
  </si>
  <si>
    <t>Пылевлагозащищенный щит, SE, 13985, Kaedra 3x12 модулей IP65</t>
  </si>
  <si>
    <t>Пылевлагозащищенный щит SE Kaedra 3x18 модули IP65</t>
  </si>
  <si>
    <t>Пылевлагозащищенный щит, SE, 13986, Kaedra 3x18 модули IP65</t>
  </si>
  <si>
    <t>Пылевлагозащищенный щит SE Kaedra 4x18 модули IP65</t>
  </si>
  <si>
    <t>Пылевлагозащищенный щит, SE, 13987, Kaedra 4x18 модули IP65</t>
  </si>
  <si>
    <t>26718FR</t>
  </si>
  <si>
    <t>Каркасный бассейн Intex 26718FR</t>
  </si>
  <si>
    <t>Каркасный бассейн Prism Frame 366 х 122 см, INTEX, 26718FR, Винил, 10250 л., Стальной каркас, Ф-насос 28638 (3785л/ч), Лестница 28076, Серый, Цветная коробка</t>
  </si>
  <si>
    <t>Картридж Europrint EPC-106R03532 (C400/405)</t>
  </si>
  <si>
    <t>Картридж Europrint EPC-106R03533 (C400/405)</t>
  </si>
  <si>
    <t>Картридж Europrint EPC-106R03534 (C400/405)</t>
  </si>
  <si>
    <t>Картридж Europrint EPC-106R03535 (C400/405)</t>
  </si>
  <si>
    <t>цена тянется со вкладки "вендер" из  столбца М. Там она рассчитывается по формуле от закупочной. Сопоставление идет по столбцам 4 Название товара у продавца (лист XML) и 3 Наименование (лист Вендер)</t>
  </si>
  <si>
    <t>HTD-ZN-1602L (SILVER)  Напольный лючок на 2х3 модуля, металл, цвет серебро (Feilifu) (STF-6M-S)*</t>
  </si>
  <si>
    <t>https://guide.kaspi.kz/partner/ru/shop</t>
  </si>
  <si>
    <t>это ссылка на Каспи Гид по самым распространенным вопросам работы Каспи магазина</t>
  </si>
  <si>
    <t xml:space="preserve">    BC1C 4MP, WiFi Камера, Ezviz CS-BC1C-A0-2C4WPBDL</t>
  </si>
  <si>
    <t xml:space="preserve">1000016895 </t>
  </si>
  <si>
    <t xml:space="preserve">1000016894 </t>
  </si>
  <si>
    <t>розница 1С</t>
  </si>
  <si>
    <t xml:space="preserve">    DS-I250L(D) HiWatch  Видеокамера цилиндрическая</t>
  </si>
  <si>
    <t xml:space="preserve">1000016896 </t>
  </si>
  <si>
    <t xml:space="preserve">    Ezviz CB3 (CS-CB3-R100-2D2WFL) WiFi Камера</t>
  </si>
  <si>
    <t xml:space="preserve">1000016920 </t>
  </si>
  <si>
    <t xml:space="preserve">    Ezviz CS-EB250A Фильтр воздуха</t>
  </si>
  <si>
    <t xml:space="preserve">1000016916 </t>
  </si>
  <si>
    <t xml:space="preserve">    Ezviz CS-EB350A Фильтр воздуха </t>
  </si>
  <si>
    <t xml:space="preserve">1000016915 </t>
  </si>
  <si>
    <t xml:space="preserve">    Ezviz EB3 3MP (CS-EB3-R100-2C3WFL) WiFi Камера</t>
  </si>
  <si>
    <t xml:space="preserve">1000016919 </t>
  </si>
  <si>
    <t xml:space="preserve">    Ezviz LC3 (CS-LC3-A0-8B4WDL) WiFi Камера</t>
  </si>
  <si>
    <t xml:space="preserve">1000016921 </t>
  </si>
  <si>
    <t xml:space="preserve">    Ezviz RH1 (CS-RH1-MBK3) Пылесос</t>
  </si>
  <si>
    <t xml:space="preserve">1000016914 </t>
  </si>
  <si>
    <t xml:space="preserve">    RE4 Пылесос, Ezviz </t>
  </si>
  <si>
    <t xml:space="preserve">1000016917 </t>
  </si>
  <si>
    <t>ZM-NS1000</t>
  </si>
  <si>
    <t>Охлаждающая подставка для планшета/ноутбука Zalman ZM-NS1000</t>
  </si>
  <si>
    <t>Охлаждающая подставка для планшета/ноутбука, Zalman, ZM-NS1000, 180мм, 550 об/мин, до 16”, 5 уровней угла наклона</t>
  </si>
  <si>
    <t>CA-1Z1-00M6WN-00</t>
  </si>
  <si>
    <t>Компьютерный корпус Thermaltake The Tower 600 White без Б/П</t>
  </si>
  <si>
    <t>Компьютерный корпус, Thermaltake, The Tower 600 White, CA-1Z1-00M6WN-00, Mid Tower, ATX / M-ATX / M-ITX, Type-C*1, USB 3.0*4, HD+Audio*1, 2*140мм вентиляторы, Высота процессорного кулера до 210мм, Длина VGA до 400мм, 1*3,5/3*2,5, Сталь/Пластик/Закаленное стекло, 550х420х286,4мм, Без Б/П, Белый</t>
  </si>
  <si>
    <t>Z10 PLUS</t>
  </si>
  <si>
    <t>Компьютерный корпус Zalman Z10 PLUS без Б/П</t>
  </si>
  <si>
    <t>Компьютерный корпус, Zalman, Z10 PLUS, Mid Tower, ATX / mATX / Mini-ITX, 2*USB 3.0, 1*USB Type-C, HD Audio/Mic, Кулер 4*14см ARGB, Высота процессорного кулера 173мм, Длина VGA до 395 мм, Количество отсеков 2*3.5"/2*2.5" , 481*220*488 мм, Без Б/П, Черный</t>
  </si>
  <si>
    <t>N4 Rev.1</t>
  </si>
  <si>
    <t>Компьютерный корпус Zalman N4 Rev.1 без Б/П</t>
  </si>
  <si>
    <t>i3 NEO TG White</t>
  </si>
  <si>
    <t>Компьютерный корпус Zalman i3 NEO TG White без Б/П</t>
  </si>
  <si>
    <t>Компьютерный корпус, Zalman, i3 NEO TG White, Mid Tower, ATX / mATX / Mini-ITX, USB 3.0*2/2.0*1, Audio/Mic, Кулер 4*12см ARGB, Высота процессорного куллера до 162мм, Длина VGA до 355 мм, Количество отсеков 2*3.5"/3*2.5", 415*219*484мм, Без Б/П, Белый</t>
  </si>
  <si>
    <t>i3 NEO White</t>
  </si>
  <si>
    <t>Компьютерный корпус Zalman i3 NEO White без Б/П</t>
  </si>
  <si>
    <t>Компьютерный корпус, Zalman, i3 NEO White, Mid- Tower, ATX / M-ATX / Mini-ITX, USB 3.0*2/2.0*1, Audio/Mic, Кулер 4*12cм RGB LED, Высота процессорного куллера до 160 мм, Длина VGA до 355 мм, Количество отсеков 2*3.5"/3*2.5", 422*219*484 мм, Без Б/П, Белый</t>
  </si>
  <si>
    <t>Компьютерный корпус, 1STPLAYER, INFINITE SPACE IS6-BK-3F2C3, Mid-Tower, ATX/M-ATX, USB3.0*1, USB2.0*2, HD AUDIO/Mic, 3*120мм F2 ARGB вентилятор, Не совместим с СЖО 280мм, Высота процессорного кулера до 170мм, Длина VGA до 320мм, 2*3,5/2*2,5, Сталь/Пластик/Закаленное стекло, 395x215x468мм, Без Б/П, Черный</t>
  </si>
  <si>
    <t>ZM500-XEII</t>
  </si>
  <si>
    <t>Блок питания Zalman Wattbit II 500W ZM500-XEII</t>
  </si>
  <si>
    <t>Блок питания, Zalman, Wattbit II 500W, ZM500-XEII, 500W, ATX, APFC, 20+4pin, 4+4pin, 4*SATA, 3*Molex, 2*PCI-E 6+2 pin, Вентилятор 12см, Черный</t>
  </si>
  <si>
    <t>ZM750-GVII</t>
  </si>
  <si>
    <t>Блок питания Zalman GigaMax 750W ZM750-GVⅡ Bronze</t>
  </si>
  <si>
    <t>Блок питания, Zalman, ZM750-GV, 750W, ATX, Bronze, APFC, 20+4pin, 2*4+4pin, 5*Sata, 3*Molex, 4*PCI-E 6+2 pin, FDD, Вентилятор 12см, Черный</t>
  </si>
  <si>
    <t>PS-SPD-0650NNFABE-4</t>
  </si>
  <si>
    <t>Блок питания Thermaltake Smart BX1 D2D 650W (Bronze)</t>
  </si>
  <si>
    <t>Блок питания, Thermaltake, Smart BX1 D2D 650W, PS-SPD-0650NNFABE-4, 650W, ATX, Bronze, APFC, 20+4 pin, 4+4pin, 6*Sata, 4*Molex, 2*PCI-E 6+2 pin, FDD, Non-modular, Вентилятор 12 см, 150*86*140мм, Чёрный</t>
  </si>
  <si>
    <t>PS-STP-0650FNFAGE-1</t>
  </si>
  <si>
    <t>Блок питания Thermaltake Toughpower SFX 650W (Gold)</t>
  </si>
  <si>
    <t>Блок питания, Thermaltake, Toughpower SFX 650W, PS-STP-0650FNFAGE-1, 650W, SFX, Gold, APFC, 20+4 pin, 4+4pin, 3*Sata, 2*Molex, 2*PCI-E 6+2 pin, FDD, Modular, Вентилятор 9 см, 100х125х63,5мм, Чёрный</t>
  </si>
  <si>
    <t>CL-W319-PL12BL-A</t>
  </si>
  <si>
    <t>Кулер с водяным охлаждением Thermaltake TOUGHLIQUID 240 ARGB Sync All-In-One</t>
  </si>
  <si>
    <t>CNPS80G Rev.3</t>
  </si>
  <si>
    <t>Кулер для процессора Zalman CNPS80G Rev.3</t>
  </si>
  <si>
    <t>Кулер для процессора, Zalman, CNPS80G Rev.3, Intel 1700/1200/115X и AMD AM5/AM4/AM3+/AM3, TDP 65W, 85мм, 900-2500 об/мин, 31.18CFM, 28dB(A), 4pin, 110х102х50мм, Черный</t>
  </si>
  <si>
    <t>CNPS9X OPTIMA RGB</t>
  </si>
  <si>
    <t>Кулер для процессора Zalman CNPS9X OPTIMA RGB</t>
  </si>
  <si>
    <t>Кулер для процессора, Zalman, CCNPS9X OPTIMA RGB, Intel 1700/1200/115X и AMD AM5/AM4, TDP 180W, 120мм RGB, 600-1500 об/мин, 60.89CFM, 26dB(A), 4pin, 123х72х156мм, Черный</t>
  </si>
  <si>
    <t>CL-P064-AL12SW-A</t>
  </si>
  <si>
    <t>Кулер для процессора Thermaltake Air Cooler UX 100 ARGB Lighting CPU</t>
  </si>
  <si>
    <t>Кулер для процессора,Thermaltake, UX 100 ARGB Lighting CPU, CL-P064-AL12SW-A, Intel LGA 1700/1200/1156/115x/775 и AMD AM5/AM4/FM2/FM1/AM3+/AM3/AM2+/AM2, TDP 65W, ARGB 120мм вентилятор, 1800 об/м, 38.89 CFM, 26,9 dB(A), 4pin, 122,3х122,3х66,1мм, Чёрный</t>
  </si>
  <si>
    <t>CL-P073-AL12BL-A</t>
  </si>
  <si>
    <t>Кулер для процессора Thermaltake Toughair 110 CPU</t>
  </si>
  <si>
    <t>Кулер для процессора,Thermaltake, Toughair 110 CPU, CL-P073-AL12BL-A, Intel LGA 1700/1200/1156/115x и AMD AM4/AM3+/AM3/AM2+/AM2/FM2/FM1, TDP 140W, 120мм вентилятор, 500-2000 об.мин, 58.35 CFM, 23.6 dB(A), 4pin, 137.7x123.6x114.1мм, Серебристый</t>
  </si>
  <si>
    <t>XU2493HS-B6 A</t>
  </si>
  <si>
    <t>Монитор iiyama ProLite PL2493H XU2493HS-B6 A 24"</t>
  </si>
  <si>
    <t>Монитор, iiyama, ProLite PL2493H, XU2493HS-B6 A, 24", 1920 x 1080, IPS, 100Гц, HDMI, DP, 250 кд/м, 1300:1, 0.5мс, 178/178, 16:9, Черный</t>
  </si>
  <si>
    <t>YNDX-00026BLU</t>
  </si>
  <si>
    <t>Умная колонка Яндекс Станция Лайт с Алисой Второе поколение Синий</t>
  </si>
  <si>
    <t>Умная колонка, Яндекс, YNDX-00026BLU, Яндекс Станция Лайт Второе поколение, YaGPT, 6Вт, 2 микрофона, USB TYPE-C, Синий</t>
  </si>
  <si>
    <t>YNDX-00026GRN</t>
  </si>
  <si>
    <t>Умная колонка Яндекс Станция Лайт с Алисой Второе поколение Зеленый</t>
  </si>
  <si>
    <t>Умная колонка, Яндекс, YNDX-00026GRN, Яндекс Станция Лайт Второе поколение, YaGPT, 6Вт, 2 микрофона, USB TYPE-C, Зеленый</t>
  </si>
  <si>
    <t>YNDX-00026ORG</t>
  </si>
  <si>
    <t>Умная колонка Яндекс Станция Лайт с Алисой Второе поколение Коралловый</t>
  </si>
  <si>
    <t>Умная колонка, Яндекс, YNDX-00026ORG, Яндекс Станция Лайт Второе поколение, YaGPT, 6Вт, 2 микрофона, USB TYPE-C, Коралловый</t>
  </si>
  <si>
    <t>YNDX-00026PNK</t>
  </si>
  <si>
    <t>Умная колонка Яндекс Станция Лайт с Алисой Второе поколение Розовый</t>
  </si>
  <si>
    <t>Умная колонка, Яндекс, YNDX-00026PNK, Яндекс Станция Лайт Второе поколение, YaGPT, 6Вт, 2 микрофона, USB TYPE-C, Розовый</t>
  </si>
  <si>
    <t>YNDX-00026VIO</t>
  </si>
  <si>
    <t>Умная колонка Яндекс Станция Лайт с Алисой Второе поколение Фиолетовый</t>
  </si>
  <si>
    <t>Умная колонка, Яндекс, YNDX-00026VIO, Яндекс Станция Лайт Второе поколение, YaGPT, 6Вт, 2 микрофона, USB TYPE-C, Фиолетовый</t>
  </si>
  <si>
    <t>YNDX-00020B</t>
  </si>
  <si>
    <t>Умная колонка Яндекс Станция Мини с часами Синий сапфир</t>
  </si>
  <si>
    <t>Умная колонка, Яндекс, YNDX-00020B, Яндекс Станция Мини с часами, 10Вт, 1 динамик, 4 микрофона, 150–20 000 Гц, Wi-Fi (2,4–5 ГГц), Bluetooth 5.0, AUX OUT, синий сапфир</t>
  </si>
  <si>
    <t>YNDX-00020G</t>
  </si>
  <si>
    <t>Умная колонка Яндекс Станция Мини с часами Серый опал</t>
  </si>
  <si>
    <t>Умная колонка, Яндекс, YNDX-00020G, Яндекс Станция Мини с часами, 10Вт, 1 динамик, 4 микрофона, 150–20 000 Гц, Wi-Fi (2,4–5 ГГц), Bluetooth 5.0, AUX OUT, серый опал</t>
  </si>
  <si>
    <t>YNDX-00020K</t>
  </si>
  <si>
    <t>Умная колонка Яндекс Станция Мини с часами Черный оникс</t>
  </si>
  <si>
    <t>Умная колонка, Яндекс, YNDX-00020K, Яндекс Станция Мини с часами, 10Вт, 1 динамик, 4 микрофона, 150–20 000 Гц, Wi-Fi (2,4–5 ГГц), Bluetooth 5.0, AUX OUT, черный оникс</t>
  </si>
  <si>
    <t>YNDX-00020R</t>
  </si>
  <si>
    <t>Умная колонка Яндекс Станция Мини с часами Красный гранат</t>
  </si>
  <si>
    <t>Умная колонка, Яндекс, YNDX-00020R, Яндекс Станция Мини с часами, 10Вт, 1 динамик, 4 микрофона, 150–20 000 Гц, Wi-Fi (2,4–5 ГГц), Bluetooth 5.0, AUX OUT, красный гранат</t>
  </si>
  <si>
    <t>YNDX-00027BLK</t>
  </si>
  <si>
    <t>Умная колонка Яндекс Станция Мини 3 Черный</t>
  </si>
  <si>
    <t>Умная колонка, Яндекс, YNDX-00027BLK, Яндекс Станция Мини 3 с Алисой, YaGPT, 12Вт, 1 динамик, 3 микрофона, 110-16 000 Гц, Wi-Fi (2,4–5 ГГц), Bluetooth 5.0, Черный</t>
  </si>
  <si>
    <t>YNDX-00027GRY</t>
  </si>
  <si>
    <t>Умная колонка Яндекс Станция Мини 3 Серый</t>
  </si>
  <si>
    <t>Умная колонка, Яндекс, YNDX-00027GRY, Яндекс Станция Мини 3 с Алисой, YaGPT, 12Вт, 1 динамик, 3 микрофона, 110-16 000 Гц, Wi-Fi (2,4–5 ГГц), Bluetooth 5.0, Серый</t>
  </si>
  <si>
    <t>YNDX-00027LIL</t>
  </si>
  <si>
    <t>Умная колонка Яндекс Станция Мини 3 Лиловый</t>
  </si>
  <si>
    <t>Умная колонка, Яндекс, YNDX-00027LIL, Яндекс Станция Мини 3 с Алисой, YaGPT, 12Вт, 1 динамик, 3 микрофона, 110-16 000 Гц, Wi-Fi (2,4–5 ГГц), Bluetooth 5.0, Лиловый</t>
  </si>
  <si>
    <t>YNDX-00027TRQ</t>
  </si>
  <si>
    <t>Умная колонка Яндекс Станция Мини 3 Бирюзовый</t>
  </si>
  <si>
    <t>Умная колонка, Яндекс, YNDX-00027TRQ, Яндекс Станция Мини 3 с Алисой, YaGPT, 12Вт, 1 динамик, 3 микрофона, 110-16 000 Гц, Wi-Fi (2,4–5 ГГц), Bluetooth 5.0, Бирюзовый</t>
  </si>
  <si>
    <t>YNDX-00054BLK</t>
  </si>
  <si>
    <t>Умная колонка Яндекс Станция Миди Черный</t>
  </si>
  <si>
    <t>Умная колонка, Яндекс, YNDX-00054BLK, Яндекс Станция Миди, 24Вт, (1х 63, 2х20мм), 4 микрофона, 70–20 000 Гц, Wi-Fi (2,4–5 ГГц), Bluetooth 5.0, Черный</t>
  </si>
  <si>
    <t>YNDX-00054EMD</t>
  </si>
  <si>
    <t>Умная колонка Яндекс Станция Миди Изумруд</t>
  </si>
  <si>
    <t>Умная колонка, Яндекс, YNDX-00054EMD, Яндекс Станция Миди, 24Вт, (1х 63, 2х20мм), 4 микрофона, 70–20 000 Гц, Wi-Fi (2,4–5 ГГц), Bluetooth 5.0, Изумруд</t>
  </si>
  <si>
    <t>YNDX-00054GRY</t>
  </si>
  <si>
    <t>Умная колонка Яндекс Станция Миди Серый</t>
  </si>
  <si>
    <t>Умная колонка, Яндекс, YNDX-00054GRY, Яндекс Станция Миди, 24Вт, (1х 63, 2х20мм), 4 микрофона, 70–20 000 Гц, Wi-Fi (2,4–5 ГГц), Bluetooth 5.0, Серый</t>
  </si>
  <si>
    <t>YNDX-00054ORG</t>
  </si>
  <si>
    <t>Умная колонка Яндекс Станция Миди Оранжевый</t>
  </si>
  <si>
    <t>Умная колонка, Яндекс, YNDX-00054ORG, Яндекс Станция Миди, 24Вт, (1х 63, 2х20мм), 4 микрофона, 70–20 000 Гц, Wi-Fi (2,4–5 ГГц), Bluetooth 5.0, Оранжевый</t>
  </si>
  <si>
    <t>YNDX-00054PNK</t>
  </si>
  <si>
    <t>Умная колонка Яндекс Станция Миди Малиновый</t>
  </si>
  <si>
    <t>Умная колонка, Яндекс, YNDX-00054PNK, Яндекс Станция Миди, 24Вт, (1х 63, 2х20мм), 4 микрофона, 70–20 000 Гц, Wi-Fi (2,4–5 ГГц), Bluetooth 5.0, малиновый</t>
  </si>
  <si>
    <t>YNDX-00053E</t>
  </si>
  <si>
    <t>Умная колонка Яндекс Станция Макс с Zigbee Бежевый</t>
  </si>
  <si>
    <t>Умная колонка, Яндекс, YNDX-00053E, Яндекс Станция Макс с Zigbee, 65Вт, (2х15Вт 20мм, 2х10Вт 38мм, 1х40Вт 88мм), 7 микрофонов (+1 в пульте), 45–20 000 Гц, Wi-Fi (2,4–5 ГГц), Bluetooth 5.0, AUX OUT, HDMI 2.0, Бежевый</t>
  </si>
  <si>
    <t>YNDX-00053K</t>
  </si>
  <si>
    <t>Умная колонка Яндекс Станция Макс с Zigbee Черный</t>
  </si>
  <si>
    <t>Умная колонка, Яндекс, YNDX-00053K, Яндекс Станция Макс с Zigbee, 65Вт, (2х15Вт 20мм, 2х10Вт 38мм, 1х40Вт 88мм), 7 микрофонов (+1 в пульте), 45–20 000 Гц, Wi-Fi (2,4–5 ГГц), Bluetooth 5.0, AUX OUT, HDMI 2.0, Черный</t>
  </si>
  <si>
    <t>YNDX-00053TRQ</t>
  </si>
  <si>
    <t>Умная колонка Яндекс Станция Макс с Zigbee Бирюзовый</t>
  </si>
  <si>
    <t>Умная колонка, Яндекс, YNDX-00053TRQ, Яндекс Станция Макс с Zigbee, 65Вт, (2х15Вт 20мм, 2х10Вт 38мм, 1х40Вт 88мм), 7 микрофонов (+1 в пульте), 45–20 000 Гц, Wi-Fi (2,4–5 ГГц), Bluetooth 5.0, AUX OUT, HDMI 2.0, Бирюзовый</t>
  </si>
  <si>
    <t>YNDX-00053Z</t>
  </si>
  <si>
    <t>Умная колонка Яндекс Станция Макс с Zigbee Зеленый</t>
  </si>
  <si>
    <t>Умная колонка, Яндекс, YNDX-00053Z, Яндекс Станция Макс с Zigbee, 65Вт, (2х15Вт 20мм, 2х10Вт 38мм, 1х40Вт 88мм), 7 микрофонов (+1 в пульте), 45–20 000 Гц, Wi-Fi (2,4–5 ГГц), Bluetooth 5.0, AUX OUT, HDMI 2.0, Зеленый</t>
  </si>
  <si>
    <t>YNDX-00055BIE</t>
  </si>
  <si>
    <t>Умная колонка Яндекс Станция Дуо Макс с Zigbee Бежевый</t>
  </si>
  <si>
    <t>Умная колонка, Яндекс, YNDX-00055BIE, Яндекс Станция Дуо Макс с Zigbee, 60Вт, (1х 63, 2х20мм), 8 микрофонов, 60–20 000 Гц, Wi-Fi (2,4–5 ГГц), Bluetooth 5.2, 10,5”(1920  1200), LED, Бежевый</t>
  </si>
  <si>
    <t>YNDX-00055BLK</t>
  </si>
  <si>
    <t>Умная колонка Яндекс Станция Дуо Макс с Zigbee Черный</t>
  </si>
  <si>
    <t>Умная колонка, Яндекс, YNDX-00055BLK, Яндекс Станция Дуо Макс с Zigbee, 60Вт, (1х 63, 2х20мм), 8 микрофонов, 60–20 000 Гц, Wi-Fi (2,4–5 ГГц), Bluetooth 5.2, 10,5”(1920  1200), LED, Черный</t>
  </si>
  <si>
    <t>YNDX-00055GRN</t>
  </si>
  <si>
    <t>Умная колонка Яндекс Станция Дуо Макс с Zigbee Зеленый</t>
  </si>
  <si>
    <t>Умная колонка, Яндекс, YNDX-00055GRN, Яндекс Станция Дуо Макс с Zigbee, 60Вт, (1х 63, 2х20мм), 8 микрофонов, 60–20 000 Гц, Wi-Fi (2,4–5 ГГц), Bluetooth 5.2, 10,5”(1920  1200), LED, Зеленый</t>
  </si>
  <si>
    <t>YNDX-00055RED</t>
  </si>
  <si>
    <t>Умная колонка Яндекс Станция Дуо Макс с Zigbee Красный</t>
  </si>
  <si>
    <t>Умная колонка, Яндекс, YNDX-00055RED, Яндекс Станция Дуо Макс с Zigbee, 60Вт, (1х 63, 2х20мм), 8 микрофонов, 60–20 000 Гц, Wi-Fi (2,4–5 ГГц), Bluetooth 5.2, 10,5”(1920  1200), LED, Красный</t>
  </si>
  <si>
    <t>ASB02G</t>
  </si>
  <si>
    <t>Колонка Xiaomi Desktop Speaker RGB (ASB02G)</t>
  </si>
  <si>
    <t>YNDX-00651</t>
  </si>
  <si>
    <t>Портативный аккумулятор Яндекс для Станции Лайт второго поколения YNDX-00651</t>
  </si>
  <si>
    <t>&gt;63</t>
  </si>
  <si>
    <t>L85MA-MAXRU</t>
  </si>
  <si>
    <t>Смарт телевизор Xiaomi 2025 Max 85" (L85MA-MAXRU)</t>
  </si>
  <si>
    <t>Смарт телевизор, Xiaomi,2025 Max 85", L85MA-MAXRU, QLED, 4K(3840x2160),144 Гц, Android, Quad cortex A73, Mali-G52 (2EE) MC1, 3GB/32GB, 178/178, динамики 2x15 В, Bluetooth, Wi-Fi, HDMI2.1x3, USB(2.0)x1 USB(3.0)x1, AV, LAN, VESA 500*400, металическая рамка,темно-серый</t>
  </si>
  <si>
    <t>AC GB/T - 7кВт</t>
  </si>
  <si>
    <t>Автомобильное зарядное устройство SVC AC GB/T - 7кВт</t>
  </si>
  <si>
    <t>Автомобильная зарядное устройство, SVC, AC GB/T - 7кВт , Мощность: 7000Вт, Выходное напряжение: 400В, Максимальный ток: 32А, Тип разъема для зарядки: GB/T кабель, Длина кабеля: 3 м, LED- индикаторы, Защита от перегрева, перегрузки, короткого замыкания, Габариты Ш*В*Г: 75*200*190,50 (мм)</t>
  </si>
  <si>
    <t xml:space="preserve">AC GB/T - 11кВт </t>
  </si>
  <si>
    <t>Автомобильная зарядная станция SVC AC GB/T - 11кВт</t>
  </si>
  <si>
    <t>Автомобильная зарядная станция, SVC, AC GB/T - 11кВт , Мощность: 11кВт, Выходное напряжение: 400В, Максимальный ток: 16А, Тип разъема для зарядки: GB/T , Длина кабеля: 5 м, LED- индикаторы, Дисплей 4.3" для контроля параметров в реальном времени, Защита от перегрева, перегрузки, короткого замыкания, Габариты Ш*В*Г: 270*400*190,51(мм), Настенное крепление/крепление на столбе</t>
  </si>
  <si>
    <t>AC GB/T - 22кВт</t>
  </si>
  <si>
    <t>Автомобильная зарядная станция SVC AC GB/T - 22кВт</t>
  </si>
  <si>
    <t>Автомобильная зарядная станция, SVC, AC GB/T - 22кВт, Мощность: 22000Вт, Выходное напряжение: 400В, Максимальный ток: 32А, Тип разъема для зарядки: GB/T кабель, Длина кабеля: 5 м, Дисплей 4.3" для контроля параметров в реальном времени, Защита от перегрева, перегрузки, короткого замыкания, Габариты Ш*В*Г: 270*400*190,51(мм), Настенное крепление</t>
  </si>
  <si>
    <t>CRS310-8G+2S+IN</t>
  </si>
  <si>
    <t>Коммутатор MikroTik CRS310-8G+2S+IN</t>
  </si>
  <si>
    <t>Коммутатор, MikroTik, CRS310-8G+2S+IN, 2 x 10G SFP+ ports, 5 x 2,5G ports, RouterOS/ SwitchOS, -40°C to 60°C</t>
  </si>
  <si>
    <t>DES-1016A/E2A</t>
  </si>
  <si>
    <t>Коммутатор D-Link DES-1016A/E2A</t>
  </si>
  <si>
    <t>Коммутатор, D-Link, DES-1016A/E2A, Настольный, 16 портов 10/100M RJ45, Корпус пластик</t>
  </si>
  <si>
    <t>DGS-1210-10/F1A</t>
  </si>
  <si>
    <t>Коммутатор D-Link DGS-1210-10/F1A</t>
  </si>
  <si>
    <t>DGS-1210-28/FL2A</t>
  </si>
  <si>
    <t>Коммутатор D-Link DGS-1210-28/FL2A</t>
  </si>
  <si>
    <t>Коммутатор, D-Link, DGS-1210-28/FL2A, Управляемый L2 коммутатор с 24 портами 10/100/1000Base-T и 4 комбо-портами 100/1000Base-T/SFP</t>
  </si>
  <si>
    <t>DGS-1210-28/ME/A2B</t>
  </si>
  <si>
    <t>Коммутатор, D-Link, DGS-1210-28/ME/A2B, 19-дюймовый стоечный, 24 порта 10/100/1000M RJ45 + 4 порта 100/1000М/SFP, Управляемый (L2), Корпус металл, 1U</t>
  </si>
  <si>
    <t>DGS-1210-52/FL2A</t>
  </si>
  <si>
    <t>Коммутатор D-Link DGS-1210-52/FL2A</t>
  </si>
  <si>
    <t>DGS-1052/A3A</t>
  </si>
  <si>
    <t>Коммутатор D-Link DGS-1052/A3A</t>
  </si>
  <si>
    <t>Коммутатор, D-Link, DGS-1052/A3A, Неуправляемый 48 портов 10/100/1000Base-T и 4 комбо-порта 100/1000Base-T/SFP, 1U</t>
  </si>
  <si>
    <t>DGS-1210-10P/F3A</t>
  </si>
  <si>
    <t>Коммутатор D-Link DGS-1210-10P/F3A</t>
  </si>
  <si>
    <t>Коммутатор, D-Link, DGS-1210-10P/F3A, Управляемый L2, 8 портов 10/100/1000Base-T, PoE 802.3af/at, PoE-бюджет 65 Вт, 2 порта 1000Base-X SFP, Стоечный</t>
  </si>
  <si>
    <t>DGS-1210-52MP/F4A</t>
  </si>
  <si>
    <t>Коммутатор D-Link DGS-1210-52MP/F4A</t>
  </si>
  <si>
    <t>Усилитель Wi-Fi сигнала TP-Link Archer Air E5</t>
  </si>
  <si>
    <t>Усилитель Wi-Fi сигнала, TP-Link, Archer Air E5, Усилитель сигнала, AX3000, 2,4 ГГц/5 ГГц, MU-MIMO, USB TypeC</t>
  </si>
  <si>
    <t>IP телефон, Grandstream, GRP2602, 4 SIP-аккаунта, 2 линии, 2 порта Ethernet 10/100 без PoE, ЖК-дисплей 132x48 (2.41 дюйма) с подсветкой, блок питания 5 В/0.6 А</t>
  </si>
  <si>
    <t>IP телефон, Grandstream, GRP2612P, 4 SIP-аккаунта, 4 линии, 2 порта Ethernet 10/100 PoE, цветной ЖК-дисплей 320x240 (2.4 дюйма), без блока питания</t>
  </si>
  <si>
    <t>IP телефон, Grandstream, GRP2612G, 4 SIP-аккаунта, 4 линии, 2x GbE PoE, цветной ЖК-дисплей 320x240 (2.4 дюйма), блок питания 5 В/0.6 А</t>
  </si>
  <si>
    <t>IP телефон, Grandstream, GRP2612, 4 SIP-аккаунта, 4 линии, 2 порта Ethernet 10/100 без PoE, цветной ЖК-дисплей 320x240 (2.4 дюйма), блок питания 5 В/0.6 А</t>
  </si>
  <si>
    <t>IP телефон, Grandstream, GRP2602W, 4 SIP-аккаунта, 2 линии, 2 порта Ethernet 10/100 без PoE, Wi-Fi, ЖК-дисплей 132x48 (2.41 дюйма) с подсветкой, блок питания 5 В/0.6 А</t>
  </si>
  <si>
    <t>IP телефон, Grandstream, GRP2602G, 4 SIP-аккаунта, 2 линии, 2 порта GbE PoE, ЖК-дисплей 132x48 (2.41 дюйма) с подсветкой, блок питания 5 В/0.6 А</t>
  </si>
  <si>
    <t>IP телефон, Grandstream, GRP2602P, 4 SIP-аккаунта, 2 линии, 2 порта Ethernet 10/100 PoE, ЖК-дисплей 132x48 (2.41 дюйма) с подсветкой, без блока питания</t>
  </si>
  <si>
    <t>LH5060UHS-B1AG</t>
  </si>
  <si>
    <t>Монитор iiyama PROLITE PL5060U LH5060UHS-B1AG 50"</t>
  </si>
  <si>
    <t>Монитор, iiyama, LH5060UHS-B1AG (PL5060U), 50", 500 cd/m,4K, Android 11</t>
  </si>
  <si>
    <t>LH5560UHS-B1AG</t>
  </si>
  <si>
    <t>Монитор iiyama PROLITE PL5560U LH5560UHS-B1AG 55"</t>
  </si>
  <si>
    <t>Монитор, iiyama, LH5560UHS-B1AG (PL5560U), 55", 500 cd/m,4K, Android 11</t>
  </si>
  <si>
    <t>Профессиональный дисплей, Hikvision, DS-D6043UN-B,</t>
  </si>
  <si>
    <t>3085C004AA</t>
  </si>
  <si>
    <t>Подставка для плоттера Canon PRINTER STAND SD-24</t>
  </si>
  <si>
    <t>Подставка для плоттера, Canon, PRINTER STAND SD-24, 3085C004AA</t>
  </si>
  <si>
    <t>YNDX-00510</t>
  </si>
  <si>
    <t>Хаб для устройств Яндекс YNDX-00510</t>
  </si>
  <si>
    <t>Хаб для устройств, Яндекс, YNDX-00510, 100-240 Вт, 50-60 Гц, Ethernet - RJ-45, USB-C, Wi-Fi(2,4 ГГц), Bluetooth 5.0, Экосистема Яндекс</t>
  </si>
  <si>
    <t>YNDX-00520</t>
  </si>
  <si>
    <t>Датчик открытия дверей и окон Яндекс YNDX-00520 с Zigbee</t>
  </si>
  <si>
    <t>Датчик открытия дверей и окон, Яндекс, YNDX-00520 с Zigbee, 3 Вт, 2400 – 2483,5 МГц, CR1632, Экосистема Яндекс, белый</t>
  </si>
  <si>
    <t>YNDX-00521</t>
  </si>
  <si>
    <t>Датчик протечки Яндекс YNDX-00521 с Zigbee</t>
  </si>
  <si>
    <t>Датчик протечки, Яндекс, YNDX-00521 с Zigbee, 3 Вт, 2400 – 2483,5 МГц, CR2032, Экосистема Яндекс, белый</t>
  </si>
  <si>
    <t>YNDX-00522</t>
  </si>
  <si>
    <t>Датчик движения и освещения Яндекс YNDX-00522 с Zigbee</t>
  </si>
  <si>
    <t>Датчик движения и освещения, Яндекс, YNDX-00522 с Zigbee, 3 Вт, 2400 – 2483,5 МГц, CR2450, Экосистема Яндекс, белый</t>
  </si>
  <si>
    <t>YNDX-00523</t>
  </si>
  <si>
    <t>Датчик температуры и влажности Яндекс YNDX-00523 с Zigbee</t>
  </si>
  <si>
    <t>Датчик температуры и влажности, Яндекс, YNDX-00523 с Zigbee, 3 Вт, 2400 – 2483,5 МГц, CR2032, Экосистема Яндекс, белая</t>
  </si>
  <si>
    <t>YNDX-00524</t>
  </si>
  <si>
    <t>Беспроводная кнопка Яндекс YNDX-00524 с Zigbee</t>
  </si>
  <si>
    <t>Беспроводная кнопка, Яндекс, YNDX-00524 с Zigbee, 3 Вт, 2400 – 2483,5 МГц, CR2032, Экосистема Яндекс, белая</t>
  </si>
  <si>
    <t>YNDX-00530</t>
  </si>
  <si>
    <t>Умный диммер Яндекс YNDX-00530 1 клавиша с Zigbee</t>
  </si>
  <si>
    <t>Умный диммер, Яндекс, YNDX-00530, Zigbee, Wi-Fi 802.11 b/g/n (2,4 ГГц), IP20, 50 Гц, Белый</t>
  </si>
  <si>
    <t>YNDX-00531</t>
  </si>
  <si>
    <t>Умный выключатель Яндекс YNDX-00531 1 клавиша</t>
  </si>
  <si>
    <t>Умный выключатель, Яндекс, YNDX-00531, Zigbee, Wi-Fi(2,4 ГГц), IP20, 50 Гц, 8 А - 1800 Вт, Белый</t>
  </si>
  <si>
    <t>YNDX-00532</t>
  </si>
  <si>
    <t>Умный выключатель Яндекс YNDX-00532 2 клавиши</t>
  </si>
  <si>
    <t>Умный выключатель, Яндекс, YNDX-00532, Zigbee, Wi-Fi(2,4 ГГц), IP20, 50 Гц, 8 А - 1800 Вт, Белый</t>
  </si>
  <si>
    <t>YNDX-00534</t>
  </si>
  <si>
    <t>Умный беспроводной выключатель Яндекс YNDX-00534 1 клавиша</t>
  </si>
  <si>
    <t>Умный беспроводной выключатель, Яндекс, YNDX-00534, Zigbee, Wi-Fi(2,4 ГГц), IP20, Белый</t>
  </si>
  <si>
    <t>YNDX-00535</t>
  </si>
  <si>
    <t>Умный беспроводной выключатель Яндекс YNDX-00535 2 клавиши</t>
  </si>
  <si>
    <t>Умный беспроводной выключатель, Яндекс, YNDX-00535, Zigbee, Wi-Fi(2,4 ГГц), IP20, Белый</t>
  </si>
  <si>
    <t>YNDX-00537</t>
  </si>
  <si>
    <t>Умное Реле Яндекс YNDX-00537 Одноканальное</t>
  </si>
  <si>
    <t>Умное Реле, Яндекс, YNDX-00537, 1 канал, Zigbee, Wi-Fi(2,4 ГГц), IP20, 50 Гц, Белый</t>
  </si>
  <si>
    <t>YNDX-00538</t>
  </si>
  <si>
    <t>Умное Реле Яндекс YNDX-00538 Двухканальное</t>
  </si>
  <si>
    <t>Умное Реле, Яндекс, YNDX-00538, 2 канала, Zigbee, Wi-Fi(2,4 ГГц), IP20, 50 Гц, Белый</t>
  </si>
  <si>
    <t>YNDX-00540BLK</t>
  </si>
  <si>
    <t>Умная розетка Яндекс YNDX-00540BLK</t>
  </si>
  <si>
    <t>Умная розетка, Яндекс, YNDX-00540BLK, 220-240 Вт, 50 Гц, Wi-Fi(2,4 ГГц), Bluetooth 5.0, Экосистема Яндекс, черная</t>
  </si>
  <si>
    <t>YNDX-00540WHT</t>
  </si>
  <si>
    <t>Умная розетка Яндекс YNDX-00540WHT</t>
  </si>
  <si>
    <t>Умная розетка, Яндекс, YNDX-00540WHT, 220-240 Вт, 50 Гц, Wi-Fi(2,4 ГГц), Bluetooth 5.0, Экосистема Яндекс, белая</t>
  </si>
  <si>
    <t>YNDX-00544</t>
  </si>
  <si>
    <t>Умная светодиодная лента Яндекс YNDX-00544</t>
  </si>
  <si>
    <t>Умная светодиодная лента, Яндекс, YNDX-00544, 3м, 24 шт/м, 750 лм, 25000 ч, 80 Ra, AC 110-240 В / 50-60 Гц, 8.2 Вт, Wi-Fi(2.4 ГГц), Bluetooth 5 (LE), Экосистема Яндекс, белый</t>
  </si>
  <si>
    <t>YNDX-00547</t>
  </si>
  <si>
    <t>Удлинитель умной светодиодной ленты Яндекс YNDX-00547</t>
  </si>
  <si>
    <t>Удлинитель умной светодиодной ленты, Яндекс, YNDX-00547, 1м, 24 шт/м, 250 лм, 25000 ч, 80 Ra, AC 100-240 В / 50-60 Гц, 2.2 Вт, Wi-Fi(2.4 ГГц), Bluetooth 5 (LE), Экосистема Яндекс, белый</t>
  </si>
  <si>
    <t>YNDX-0006</t>
  </si>
  <si>
    <t>Умный пульт Яндекс YNDX-0006</t>
  </si>
  <si>
    <t>Умный пульт, Яндекс, YNDX-0006, USB (5 В), Wi-Fi(2,4 ГГц), Экосистема Яндекс, черный</t>
  </si>
  <si>
    <t>B108GL</t>
  </si>
  <si>
    <t>Робот-пылесос Xiaomi Robot Vacuum S20+ Белый (в комплекте заряд. станция B108GL-JZ)</t>
  </si>
  <si>
    <t>Робот-пылесос, Xiaomi, Robot Vacuum S20+ (B108GL/BHR8159EU), в комплекте зарядная станция B108GL-JZ, LDS навигация, Функция влажной уборки, Виртуальная стена, Аккумулятор 5200 мАч, 6000 Па, Белый</t>
  </si>
  <si>
    <t>Паровая швабра, Kitfort, КТ-3920, "2 в 1", Мощность 1300 Вт, Индикация работы, Ёмкость резервуара 400 мл, Время нагрева 20-30 с, Цвет белый</t>
  </si>
  <si>
    <t>Парогенератор, Philips, PSG3000/30, Время нагрева 2 мин, Мощность 2400 Вт, Материал подошвы керамика, Цвет фиолетовый</t>
  </si>
  <si>
    <t>Парогенератор, Philips, PSG6064/80, Мощность 2400 Вт, Время нагрева 2 мин, Вертикальное отпаривание, Автоматическое отключение, Цвет черный</t>
  </si>
  <si>
    <t>Парогенератор, Philips, PSG7150/30, Мощность 2100 Вт, Время агрева 2 мин, Сверхлегкий утюг, Интеллектуальная автоподача пара, Цвет фиолетовый</t>
  </si>
  <si>
    <t>Парогенератор, Philips, PSG8050/30, Мощость 2700 Вт, Объем 1,8 л, Система капля-стоп, Интеллектуальная автоподача пара, Цвет фиолетовый</t>
  </si>
  <si>
    <t>Отпариватель вертикальный, Philips, STE1020/40, Мощность 1800 Вт, Время нагрева 45 сек, Защита от накипи, Обработка паром, Цвет розовый</t>
  </si>
  <si>
    <t>Отпариватель вертикальный, Philips, STE1030/20, Мощность 1800 Вт, Вертикальное отпаривание, Съемный резервуар для воды, Цвет голубой</t>
  </si>
  <si>
    <t>Отпариватель вертикальный, Philips, GC482/20, Мощность 1600 Вт, 2 режима подачи пара, Готовность 2 мин, Цвет голубой</t>
  </si>
  <si>
    <t>Отпариватель вертикальный, Philips, STE1040/20, Мощность 1800 Вт, Время нагрева 80 сек, Индикация готовности к работе, Цвет бирюзовый</t>
  </si>
  <si>
    <t>Отпариватель вертикальный, Philips, STE3170/80, Мощность 2 000 Вт, Время нагрева 1 мин, 3 режима, Объем 2 л, Вертикальное отпаривание, Цвет черный</t>
  </si>
  <si>
    <t>Отпариватель ручной, Philips, STH1000/10, Мощность 900 Вт, Время нагрева 35 сек, Вертикальное отпаривание , Цвет белый</t>
  </si>
  <si>
    <t>Отпариватель ручной, Philips, STH3020/10, Мощность 1000 Вт, Нагрев за 30 сек, 1 режим подачи пара, Цвет белый</t>
  </si>
  <si>
    <t>Стационарный блендер, Philips, HR2041/00, Мощность 450 Вт, Полезный объем кувшина 1 л, Колка льда, Импульсный режим, Цвет белый</t>
  </si>
  <si>
    <t>Стационарный блендер, Philips, HR3020/20, Мощность 1000 Вт, Емкость 2 л, 3 скорости и импульсный режим, Цвет серый</t>
  </si>
  <si>
    <t>Стационарный блендер, Philips, HR3030/00, Мощность 1200 Вт, Импульсивный режим, 3 скорости, Емкость 2 л, Цвет черный</t>
  </si>
  <si>
    <t>DEM-KZ130W</t>
  </si>
  <si>
    <t>Аэрофритюрница Deerma Air Fryer DEM-KZ130W Белый/Черный</t>
  </si>
  <si>
    <t>Аэрофритюрница, Deerma, Air Fryer DEM-KZ130W, Объем чаши 5.5 л, Мощность 1300 Вт, Таймер, Белый/Черный</t>
  </si>
  <si>
    <t>RT256-CBH</t>
  </si>
  <si>
    <t>Перезаряжаемый налобный фонарь Camelion RT256-CBH</t>
  </si>
  <si>
    <t>Перезаряжаемый налобный фонарь, Camelion, RT256-CBH, встроенный литий- полимерный аккумулятор, 800 мАч, 5W LED + 3W COB, до 280Лм, расстояние луча 60м, серый</t>
  </si>
  <si>
    <t>YNDX-00551</t>
  </si>
  <si>
    <t>Умная лампочка Яндекс YNDX-00551</t>
  </si>
  <si>
    <t>Умная лампочка, Яндекс, YNDX-00551, E27, 9 Вт, 806 лм, 2700-6500 К, Wi-Fi(2,4 ГГц), Экосистема Яндекс, белый</t>
  </si>
  <si>
    <t>YNDX-00553</t>
  </si>
  <si>
    <t>Умная лампочка Яндекс YNDX-00553</t>
  </si>
  <si>
    <t>Умная лампочка, Яндекс, YNDX-00553, E27, 11 Вт, 1300 лм, 2700-6500 К, RGB, Wi-Fi(2,4 ГГц), Экосистема Яндекс, белый</t>
  </si>
  <si>
    <t>YNDX-00554</t>
  </si>
  <si>
    <t>Умная лампочка Яндекс YNDX-00554</t>
  </si>
  <si>
    <t>Умная лампочка, Яндекс, YNDX-00554, E27, 7 Вт, 1300 лм, 2700-6500 К, Филамент, Wi-Fi(2,4 ГГц), Экосистема Яндекс, белый</t>
  </si>
  <si>
    <t>YNDX-00556</t>
  </si>
  <si>
    <t>Умная лампочка Яндекс YNDX-00556 GX53 цветная (RGB)</t>
  </si>
  <si>
    <t>Умная лампочка, Яндекс, YNDX-00556,GX53, 9 Вт, 1300 лм, 2700-6500 К, RGB, Wi-Fi(2,4 ГГц), Экосистема Яндекс, белый</t>
  </si>
  <si>
    <t>YNDX-00558</t>
  </si>
  <si>
    <t>Умная лампочка Яндекс YNDX-00558</t>
  </si>
  <si>
    <t>Умная лампочка, Яндекс, YNDX-00558, E27, 9 Вт, 806 лм, 2700-6500 К, RGB, Wi-Fi(2,4 ГГц), Экосистема Яндекс, белый</t>
  </si>
  <si>
    <t>YNDX-00019</t>
  </si>
  <si>
    <t>Умная лампочка Яндекс YNDX-00019</t>
  </si>
  <si>
    <t>Умная лампочка, Яндекс, YNDX-00019, GU10</t>
  </si>
  <si>
    <t>YNDX-00017</t>
  </si>
  <si>
    <t>Умная лампочка Яндекс YNDX-00017</t>
  </si>
  <si>
    <t>Умная лампочка, Яндекс, YNDX-00017, E14, 4,8 Вт, 430 лм, 2700-6500К, RGB+W, Wi-Fi(2,4 ГГц), Экосистема Яндекс, белый</t>
  </si>
  <si>
    <t>NG3103</t>
  </si>
  <si>
    <t>Универсальный соединитель DKC NG3103 горячеоцинкованная сталь</t>
  </si>
  <si>
    <t>Универсальный соединитель, DKC, NG3103, горячеоцинкованная сталь</t>
  </si>
  <si>
    <t>NG3109</t>
  </si>
  <si>
    <t>Соединитель пруток - пруток D10 мм DKC NG3109 горячеоцинкованная сталь</t>
  </si>
  <si>
    <t>Соединитель пруток - пруток D10 мм, DKC, NG3109, горячеоцинкованная сталь</t>
  </si>
  <si>
    <t>NG6606</t>
  </si>
  <si>
    <t>Соединитель проводника для молниеприемника DKC NG6606 горячеоцинкованная сталь</t>
  </si>
  <si>
    <t>Соединитель проводника для молниеприемника, DKC, NG6606, горячеоцинкованная сталь</t>
  </si>
  <si>
    <t>NL5000</t>
  </si>
  <si>
    <t>Молниеприемная мачта 5 м DKC NL5000 Нержавеющая сталь V2A (AISI304)</t>
  </si>
  <si>
    <t>Молниеприемная мачта 5 м, DKC, NL5000, Нержавеющая сталь V2A (AISI304)</t>
  </si>
  <si>
    <t>NL6000</t>
  </si>
  <si>
    <t>Молниеприемная мачта 6 м DKC NL6000 Нержавеющая сталь V2A (AISI304)</t>
  </si>
  <si>
    <t>Молниеприемная мачта 6 м, DKC, NL6000, Нержавеющая сталь V2A (AISI304)</t>
  </si>
  <si>
    <t>NL1000</t>
  </si>
  <si>
    <t>Молниеприемный стержень 1 м DKC NL1000 Алюминий</t>
  </si>
  <si>
    <t>Молниеприемный стержень 1 м, DKC, NL1000, Алюминий</t>
  </si>
  <si>
    <t>NL2000</t>
  </si>
  <si>
    <t>Молниеприемный стержень 2 м DKC NL2000 Алюминий</t>
  </si>
  <si>
    <t>Молниеприемный стержень 2 м, DKC, NL2000, Алюминий</t>
  </si>
  <si>
    <t>NL3000</t>
  </si>
  <si>
    <t>Молниеприемный стержень 3 м DKC NL3000 Алюминий</t>
  </si>
  <si>
    <t>Молниеприемный стержень 3 м, DKC, NL3000, Алюминий</t>
  </si>
  <si>
    <t>NL4000</t>
  </si>
  <si>
    <t>Молниеприемный стержень 4 м DKC NL4000 Алюминий</t>
  </si>
  <si>
    <t>Молниеприемный стержень 4 м, DKC, NL4000, Алюминий</t>
  </si>
  <si>
    <t>NL7100</t>
  </si>
  <si>
    <t>Молниеприемник с держателями 1000 мм DKC NL7100 Алюминий</t>
  </si>
  <si>
    <t>Молниеприемник с держателями 1000 мм, DKC, NL7100, Алюминий</t>
  </si>
  <si>
    <t>NL7150</t>
  </si>
  <si>
    <t>Молниеприемник с держателями 1500 мм DKC NL7150 Алюминий</t>
  </si>
  <si>
    <t>Молниеприемник с держателями 1500 мм, DKC, NL7150, Алюминий</t>
  </si>
  <si>
    <t>NL7200</t>
  </si>
  <si>
    <t>Молниеприемник с держателями 2000 мм DKC NL7200 Алюминий</t>
  </si>
  <si>
    <t>Молниеприемник с держателями 2000 мм, DKC, NL7200, Алюминий</t>
  </si>
  <si>
    <t>NL7300</t>
  </si>
  <si>
    <t>Молниеприемник с держателями 3000 мм DKC NL7300 Алюминий</t>
  </si>
  <si>
    <t>Молниеприемник с держателями 3000 мм, DKC, NL7300, Алюминий</t>
  </si>
  <si>
    <t>NE1130</t>
  </si>
  <si>
    <t>Комплект вертикального заземлителя муфтовый 3 м D16 мм DKC NE1130 Горячеоцинкованная сталь</t>
  </si>
  <si>
    <t>Комплект вертикального заземлителя муфтовый 3 м D16 мм, DKC, NE1130, Горячеоцинкованная сталь</t>
  </si>
  <si>
    <t>NE1145</t>
  </si>
  <si>
    <t>Комплект вертикального заземлителя муфтовый 4.5 м D16 мм DKC NE1145 Горячеоцинкованная сталь</t>
  </si>
  <si>
    <t>Комплект вертикального заземлителя муфтовый 4.5 м D16 мм, DKC, NE1145, Горячеоцинкованная сталь</t>
  </si>
  <si>
    <t>NE1160</t>
  </si>
  <si>
    <t>Комплект вертикального заземлителя муфтовый 6 м D16 мм DKC NE1160 Горячеоцинкованная сталь</t>
  </si>
  <si>
    <t>Комплект вертикального заземлителя муфтовый 6 м D16 мм, DKC, NE1160, Горячеоцинкованная сталь</t>
  </si>
  <si>
    <t>NE1150</t>
  </si>
  <si>
    <t>Комплект вертикального заземлителя безмуфтовый 6 м D16 мм DKC NE1150 Горячеоцинкованная сталь</t>
  </si>
  <si>
    <t>Комплект вертикального заземлителя безмуфтовый 6 м D16 мм, DKC, NE1150, Горячеоцинкованная сталь</t>
  </si>
  <si>
    <t>Автоматический выключатель Legrand 404025 1П C 6A TX3 6000 6kA</t>
  </si>
  <si>
    <t>Автоматический выключатель, Legrand, 404025, 1П C 6A TX3 6000 6kA</t>
  </si>
  <si>
    <t>Автоматический выключатель Legrand 404026 1П C10A TX3 6000 6kA</t>
  </si>
  <si>
    <t>Автоматический выключатель, Legrand, 404026, 1П C10A TX3 6000 6kA</t>
  </si>
  <si>
    <t>Автоматический выключатель Legrand 404028 1П C16A TX3 6000 6kA</t>
  </si>
  <si>
    <t>Автоматический выключатель, Legrand, 404028, 1П C16A TX3 6000 6kA</t>
  </si>
  <si>
    <t>Автоматический выключатель Legrand 404030 1П C25A TX3 6000 6kA</t>
  </si>
  <si>
    <t>Автоматический выключатель, Legrand, 404030, 1П C25A TX3 6000 6kA</t>
  </si>
  <si>
    <t>Автоматический выключатель Legrand 404031 1П C32A TX3 6000 6kA</t>
  </si>
  <si>
    <t>Автоматический выключатель, Legrand, 404031, 1П C32A TX3 6000 6kA</t>
  </si>
  <si>
    <t>Автоматический выключатель Legrand 404032 1П C40A TX3 6000 6kA</t>
  </si>
  <si>
    <t>Автоматический выключатель, Legrand, 404032, 1П C40A TX3 6000 6kA</t>
  </si>
  <si>
    <t>Автоматический выключатель Legrand 404033 1П C50A TX3 6000 6kA</t>
  </si>
  <si>
    <t>Автоматический выключатель, Legrand, 404033, 1П C50A TX3 6000 6kA</t>
  </si>
  <si>
    <t>Автоматический выключатель Legrand 404034 1П C63A TX3 6000 6kA</t>
  </si>
  <si>
    <t>Автоматический выключатель, Legrand, 404034, 1П C63A TX3 6000 6kA</t>
  </si>
  <si>
    <t>Автоматический выключатель Legrand 404039 2П C 6A TX3 6000 6kA</t>
  </si>
  <si>
    <t>Автоматический выключатель, Legrand, 404039, 2П C 6A TX3 6000 6kA</t>
  </si>
  <si>
    <t>Автоматический выключатель Legrand 404040 2П C 10A TX3 6000 6kA</t>
  </si>
  <si>
    <t>Автоматический выключатель, Legrand, 404040, 2П C 10A TX3 6000 6kA</t>
  </si>
  <si>
    <t>Автоматический выключатель Legrand 404042 2П C 16A TX3 6000 6kA</t>
  </si>
  <si>
    <t>Автоматический выключатель, Legrand, 404042, 2П C 16A TX3 6000 6kA</t>
  </si>
  <si>
    <t>Автоматический выключатель Legrand 404043 2П C 20A TX3 6000 6kA</t>
  </si>
  <si>
    <t>Автоматический выключатель, Legrand, 404043, 2П C 20A TX3 6000 6kA</t>
  </si>
  <si>
    <t>Автоматический выключатель Legrand 404044 2П C 25A TX3 6000 6kA</t>
  </si>
  <si>
    <t>Автоматический выключатель, Legrand, 404044, 2П C 25A TX3 6000 6kA</t>
  </si>
  <si>
    <t>Автоматический выключатель Legrand 404045 2П C 32A TX3 6000 6kA</t>
  </si>
  <si>
    <t>Автоматический выключатель, Legrand, 404045, 2П C 32A TX3 6000 6kA</t>
  </si>
  <si>
    <t>Автоматический выключатель Legrand 404046 2П C 40A TX3 6000 6kA</t>
  </si>
  <si>
    <t>Автоматический выключатель, Legrand, 404046, 2П C 40A TX3 6000 6kA</t>
  </si>
  <si>
    <t>Автоматический выключатель Legrand 404047 2П C 50A TX3 6000 6kA</t>
  </si>
  <si>
    <t>Автоматический выключатель, Legrand, 404047, 2П C 50A TX3 6000 6kA</t>
  </si>
  <si>
    <t>Автоматический выключатель Legrand 404048 2П C 63A TX3 6000 6kA</t>
  </si>
  <si>
    <t>Автоматический выключатель, Legrand, 404048, 2П C 63A TX3 6000 6kA</t>
  </si>
  <si>
    <t>Автоматический выключатель Legrand 404053 3П С 6A TX3 6000 6kA</t>
  </si>
  <si>
    <t>Автоматический выключатель, Legrand, 404053, 3П С 6A TX3 6000 6kA</t>
  </si>
  <si>
    <t>Автоматический выключатель Legrand 404054 3П С 10A TX3 6000 6kA</t>
  </si>
  <si>
    <t>Автоматический выключатель, Legrand, 404054, 3П С 10A TX3 6000 6kA</t>
  </si>
  <si>
    <t>Автоматический выключатель Legrand 404056 3П С 16A TX3 6000 6kA</t>
  </si>
  <si>
    <t>Автоматический выключатель, Legrand, 404056, 3П С 16A TX3 6000 6kA</t>
  </si>
  <si>
    <t>Автоматический выключатель Legrand 404057 3П С 20A TX3 6000 6kA</t>
  </si>
  <si>
    <t>Автоматический выключатель, Legrand, 404057, 3П С 20A TX3 6000 6kA</t>
  </si>
  <si>
    <t>Автоматический выключатель Legrand 404058 3П С 25A TX3 6000 6kA</t>
  </si>
  <si>
    <t>Автоматический выключатель, Legrand, 404058, 3П С 25A TX3 6000 6kA</t>
  </si>
  <si>
    <t>Автоматический выключатель Legrand 404059 3П C 32A TX3 6000 6kA</t>
  </si>
  <si>
    <t>Автоматический выключатель, Legrand, 404059, 3П C 32A TX3 6000 6kA</t>
  </si>
  <si>
    <t>Автоматический выключатель Legrand 404060 3П C 40A TX3 6000 6kA</t>
  </si>
  <si>
    <t>Автоматический выключатель, Legrand, 404060, 3П C 40A TX3 6000 6kA</t>
  </si>
  <si>
    <t>Автоматический выключатель Legrand 404061 3П C 50A TX3 6000 6kA</t>
  </si>
  <si>
    <t>Автоматический выключатель, Legrand, 404061, 3П C 50A TX3 6000 6kA</t>
  </si>
  <si>
    <t>Автоматический выключатель Legrand 404062 3П C 63A TX3 6000 6kA</t>
  </si>
  <si>
    <t>Автоматический выключатель, Legrand, 404062, 3П C 63A TX3 6000 6kA</t>
  </si>
  <si>
    <t>Вспомогательный переключающий контакт Legrand 406258 DX³ 6А 250В 0,5 модуля</t>
  </si>
  <si>
    <t>Вспомогательный переключающий контакт, Legrand, 406258, DX 6А 250В 0,5 модуля</t>
  </si>
  <si>
    <t>Расцепитель независимый Legrand 406278 110/415V 1м DX3</t>
  </si>
  <si>
    <t>Расцепитель независимый, Legrand, 406278, 110/415V 1м DX3</t>
  </si>
  <si>
    <t>Драм-картридж, Europrint, EPC-101R00664, Для принтеров Xerox B210/B205/B215, 10 000 страниц (А4)</t>
  </si>
  <si>
    <t>3729C001AA</t>
  </si>
  <si>
    <t>Струйный картридж Canon CL-461</t>
  </si>
  <si>
    <t>2098C001AA</t>
  </si>
  <si>
    <t>Струйный картридж Canon CLI-481 Cyan</t>
  </si>
  <si>
    <t>Струйный картридж, Canon, CLI-481 Cyan, 2098C001AA, для Canon PIXMA TS9540, TS6340, 256 стр. (А4)</t>
  </si>
  <si>
    <t>Вкладки Секьюрити, Электрика, Вендер обновляем ежедневно, остальное (Дилер) по необходимости</t>
  </si>
  <si>
    <t>Аппарат для сварки оптических волокон i4</t>
  </si>
  <si>
    <t>Аппарат для сварки оптических волокон, INNO Instrument, i4</t>
  </si>
  <si>
    <t>Коробка распределительная оптическая FTTH-FD207-SC</t>
  </si>
  <si>
    <t>Коробка распределительная оптическая, А-Оптик, FTTH-FD207-08, укомплектованная SC/APC, Настенный, Пластик, Белый</t>
  </si>
  <si>
    <t>Коробка распределительная оптическая FTTH-FD-208</t>
  </si>
  <si>
    <t>Коробка распределительная оптическая, А-Оптик, FTTH-FD-208-16, укомплектованная SC/APC, Настенный, Пластик, Белый</t>
  </si>
  <si>
    <t>Коробка распределительная оптическая FTTH-FD-211</t>
  </si>
  <si>
    <t>Коробка распределительная оптическая, А-Оптик, FTTH-FODB-211-24, укомплектованная SC/APC, Настенный, Пластик, Белый</t>
  </si>
  <si>
    <t>Адаптер переходной А-Оптик SC/UPC-FC/UPC SM Duplex</t>
  </si>
  <si>
    <t>Адаптер переходной, А-Оптик, SC/UPC-FC/UPC, SM, Duplex</t>
  </si>
  <si>
    <t>Адаптер переходной А-Оптик FC/UPC-ST/UPC SM Simplex</t>
  </si>
  <si>
    <t>Адаптер переходной, А-Оптик, FC/UPC-ST/UPC, SM, Simplex</t>
  </si>
  <si>
    <t>Адаптер переходной А-Оптик SC/APC-SC/UPC SM Simplex</t>
  </si>
  <si>
    <t>Муфта оптическая проходная АО-FH015</t>
  </si>
  <si>
    <t>Муфта оптическая проходная АО-FH016</t>
  </si>
  <si>
    <t>Муфта оптическая проходная, А-Оптик, АО-FH016-96/144, IP68, 4*4, черная</t>
  </si>
  <si>
    <t>GC/LHE23FBCLTA/GN</t>
  </si>
  <si>
    <t>Игровое компьютерное кресло DX Racer Hammer GC/LHE23FBCLTA/GN</t>
  </si>
  <si>
    <t>Игровое компьютерное кресло, DX Racer, GC/LHE23FBCLTA/GN, Hammer series, Имитация льна FBC/ LTA Эко-кожа, Грузоподъемность рек: 115 кг, Рекомендуемый рост: 190 см, Металлическая основа кресла, Механизм качания: топ-ган, Нейлоновые колеса, Серый</t>
  </si>
  <si>
    <t>Кабель оптоволоконный ИКАЛс-М4П-А12-3 кН</t>
  </si>
  <si>
    <t>Кабель оптоволоконный, Интегра, ИКАЛс-М4П-А12-3 кН, самонесущий с повивом из стеклонитей без промежуточной оболочки в модульной конструкции</t>
  </si>
  <si>
    <t>Кабель оптоволоконный ИКАЛс-М6П-А32-3 кН</t>
  </si>
  <si>
    <t>Кабель оптоволоконный, Интегра, ИКАЛс-М6П-А32-3 кН, самонесущий кабель с повивом из стеклонитей без промежуточной оболочки</t>
  </si>
  <si>
    <t>I4 (V1)</t>
  </si>
  <si>
    <t>Видеокамера, Hikvision, DS-2CD1643G0-IZ(2.8-12mm), Цилиндрическая, CMOS- матрица 1/3" progressive До 50 м 4 mp 0.005 Lux F1.6 Варифокальный моторизованный объектив f28–12 мм металлический корпус, WDR PoE 12VDC</t>
  </si>
  <si>
    <t>T906</t>
  </si>
  <si>
    <t>Тостер Redmond T906 Серый/металл</t>
  </si>
  <si>
    <t>Тостер, Redmond, T906, 2 отделения длс тостов, 6 степеней обжаривания, Функция разморозки и подогрева, Автоматическое центрирование тостов, Автоматический выброс тостов, Мощность 750 Вт, Длина шнура 0.75м, Серый/металл</t>
  </si>
  <si>
    <t>126N00455</t>
  </si>
  <si>
    <t>Фьюзерный модуль Xerox 126N00455</t>
  </si>
  <si>
    <t>Фьюзерный модуль, Xerox, 126N00522 / 126N00455, Для Xerox B225 / B230 / B235</t>
  </si>
  <si>
    <t>2099C001AA</t>
  </si>
  <si>
    <t>Струйный картридж Canon CLI-481 Magenta</t>
  </si>
  <si>
    <t>Струйный картридж, Canon, CLI-481 Magenta, 2099C001AA, для Canon PIXMA TS9540, TS6340, 256 стр. (А4)</t>
  </si>
  <si>
    <t>2100C001AA</t>
  </si>
  <si>
    <t>Струйный картридж Canon CLI-481 Yellow</t>
  </si>
  <si>
    <t>Струйный картридж, Canon, CLI-481 Yellow, 2100C001AA, для Canon PIXMA TS9540, TS6340, 256 стр. (А4)</t>
  </si>
  <si>
    <t>Сепаратор Europrint RL2-0657-000 (для принтеров с механизмом подачи типа M402)</t>
  </si>
  <si>
    <t xml:space="preserve">    Came Рейка зубчатая 1 м, модуль 4 (009CGZS)</t>
  </si>
  <si>
    <t xml:space="preserve">1000017332 </t>
  </si>
  <si>
    <t xml:space="preserve">    Came Рейка зубчатая полимерная бесшумная (009CGZP)</t>
  </si>
  <si>
    <t xml:space="preserve">1000017331 </t>
  </si>
  <si>
    <t xml:space="preserve">    Came Считыватель Bluetooth накладной (806SL-0210)</t>
  </si>
  <si>
    <t xml:space="preserve">1000017329 </t>
  </si>
  <si>
    <t xml:space="preserve">    Антенна Came 433.92 МГц Возможность установки на сигнальные лампы KLED и KLED24 (001TOP-A433N)</t>
  </si>
  <si>
    <t xml:space="preserve">1000017330 </t>
  </si>
  <si>
    <t xml:space="preserve">    Втулка бронзовая Came ATI NEW с креплением (88001-0125)</t>
  </si>
  <si>
    <t xml:space="preserve">1000017334 </t>
  </si>
  <si>
    <t xml:space="preserve">    Комплект автоматики для двухстворчатых распашных ворот Came KR310 (8K01MP-043)</t>
  </si>
  <si>
    <t xml:space="preserve">1000017321 </t>
  </si>
  <si>
    <t xml:space="preserve">    Комплект автоматики для двухстворчатых распашных ворот на основе привода АTI 3000 (001U7090)</t>
  </si>
  <si>
    <t xml:space="preserve">1000017324 </t>
  </si>
  <si>
    <t xml:space="preserve">    Комплект автоматики для двухстворчатых распашных ворот на основе привода АTI 5000 (001U1520ML)</t>
  </si>
  <si>
    <t xml:space="preserve">1000017323 </t>
  </si>
  <si>
    <t xml:space="preserve">    Комплект автоматики для откатных ворот Came BX800 (001U2624ML)</t>
  </si>
  <si>
    <t xml:space="preserve">1000017325 </t>
  </si>
  <si>
    <t xml:space="preserve">    Комплект автоматики для откатных ворот на основе привода BKS18AGS (001U2813)</t>
  </si>
  <si>
    <t xml:space="preserve">1000017322 </t>
  </si>
  <si>
    <t xml:space="preserve">    Лампа сигнальная Came (светодиодная)  (001KLED)</t>
  </si>
  <si>
    <t xml:space="preserve">1000017328 </t>
  </si>
  <si>
    <t>Графический планшет/монитор, Huion, Kamvas 12 GS116, 11.6", Разрешение 1920х1080, Яркость 200cd/m2, Матрица IPS, 5080 lpi, Чувствительность к нажатию 8192, Интерфейс USB-C, Рабочая область 256,32*144,18 мм., Чёрный</t>
  </si>
  <si>
    <t>Графический планшет/монитор, Huion, Kamvas 13 GS1331, 13.3", Разрешение 1920х1080, Яркость 220cd/m2, Матрица IPS, 5080 lpi, Чувствительность к нажатию 8192, Интерфейс USB-C, Рабочая область 293,76*165,24 мм., Чёрный</t>
  </si>
  <si>
    <t>Графический планшет/монитор, Huion, Kamvas Pro 16 (2.5K) (GT1602), 16", Разрешение 2560х1440, Яркость 220cd/m2, Матрица IPS, 5080 lpi, Чувствительность к нажатию 8192, Интерфейс USB, Рабочая область 293,76*165,24 мм., Чёрный</t>
  </si>
  <si>
    <t>Графический планшет/монитор, Huion, Kamvas Pro 24 GT-240, Разрешение 1920х1080, Яркость 250cd/m2, Матрица IPS, 5080 lpi, Чувствительность к нажатию 8192, Интерфейс HDMI, DP, GA, Рабочая область 476,64*268,11 мм., Чёрный</t>
  </si>
  <si>
    <t>H1060P</t>
  </si>
  <si>
    <t>Графический планшет Huion H1060P</t>
  </si>
  <si>
    <t>Графический планшет, Huion, H1060P, Разрешение 5080 lpi, Чувствительность к нажатию 8192, Интерфейс USB, Рабочая область 254x158.8 мм. (11"х 6.875"), Чёрный</t>
  </si>
  <si>
    <t>4XH7A60930</t>
  </si>
  <si>
    <t>Комплект объединительной панели Lenovo ThinkSystem SR650 V2/SR665</t>
  </si>
  <si>
    <t>Комплект объединительной панели, Lenovo, ThinkSystem SR650 V2/SR665, 8x2.5" SAS/SATA Backplane Option Kit</t>
  </si>
  <si>
    <t>RBLHG5kit</t>
  </si>
  <si>
    <t>Точка доступа MikroTik RBLHG5kit</t>
  </si>
  <si>
    <t>Точка доступа, MikroTik, RBLHG5kit, LHG 5 Tripack, 1 порт 10/100М, 802.11a/n, 300 Mbit/s, 5 GHz, 24.5dBi, PoE-IN Passive PoE, RouterOS, -40°С до 70 °C, IP54 (упаковка 3 штуки)</t>
  </si>
  <si>
    <t>Драм-картридж Europrint EPC-013R00690 (B305/B310)</t>
  </si>
  <si>
    <t>CF226A/CRG-052 universal-G3</t>
  </si>
  <si>
    <t>Картридж Europrint EPC-CF226A/CRG-052</t>
  </si>
  <si>
    <t>Картридж, Europrint, EPC-CF226A/CRG-052, Для принтеров HP LaserJet Pro M402d/M402dn/M402n/M426dw/M426fdn/M426fdw, Canon i-SENSYS LBP210/MF420, 3100 страниц.</t>
  </si>
  <si>
    <t>Cartridge 051D (CRG-D051)</t>
  </si>
  <si>
    <t>N-SP1100HC</t>
  </si>
  <si>
    <t>Картридж Europrint EPC-SP110E</t>
  </si>
  <si>
    <t>Картридж, Europrint, EPC-SP110E, Для принтеров Ricoh SP111/SP111SU/SP111SF, 2000 страниц.</t>
  </si>
  <si>
    <t>SP150H</t>
  </si>
  <si>
    <t>Картридж Europrint EPC-SP150H</t>
  </si>
  <si>
    <t>Картридж, Europrint, EPC-SP150H, Для принтеров Ricoh SP150, 1500 страниц.</t>
  </si>
  <si>
    <t>EPC-SP200HE</t>
  </si>
  <si>
    <t>Картридж Europrint EPC-SP200HE</t>
  </si>
  <si>
    <t>Картридж, Europrint, EPC-SP200HE, Для принтеров Ricoh SP-200/201/202/203/204/210/211/212, 2600 страниц.</t>
  </si>
  <si>
    <t>BG021</t>
  </si>
  <si>
    <t>Компьютерный корпус Bequiet! Pure Base 600 Black Без Б/П</t>
  </si>
  <si>
    <t>Компьютерный корпус, Bequiet!, Pure Base 600, BG021, Midi Tower, ATX/Micro ATX/Mini-ITX, USB 3.2 Type-A*2, HD-Audio/Mic, 1*120 мм Pure Wings 2/1*140 мм Pure Wings 2, Высота процессорного куллера до 165 мм, Длина VGA до 425 мм, 2*5.25"/3*3.5"/8*2.5", Пластик/Сталь, 492*220*470 мм, Без Б/П, Черный</t>
  </si>
  <si>
    <t>A1KY5AA</t>
  </si>
  <si>
    <t>Компьютерная мышь HyperX Pulsefire Haste 2 Pro - 4K (Grey) A1KY5AA</t>
  </si>
  <si>
    <t>Компьютерная мышь, HyperX, A1KY5AA, Pulsefire Haste 2 Pro - 4K, Игровая, Оптическая 32000dpi, 650 IPS, 6 кнопок, Беспроводная, Серый</t>
  </si>
  <si>
    <t>A2PB2AA</t>
  </si>
  <si>
    <t>Компьютерная мышь, HyperX, A2PB2AA, Saga Pro, Игровая, Оптическая 32000dpi, 650 IPS, 6 кнопок, Беспроводная, Чёрный</t>
  </si>
  <si>
    <t>A2PB3AA</t>
  </si>
  <si>
    <t>CGR-TRE-SLB</t>
  </si>
  <si>
    <t>Игровое компьютерное кресло Cougar TERMINATOR Elite</t>
  </si>
  <si>
    <t>Игровое компьютерное кресло, Cougar, TERMINATOR Elite, Hyper-Dura экокожа, (Ш)75*(Г)66.7*(В)124 (131) см, Чёрный</t>
  </si>
  <si>
    <t>URC7125</t>
  </si>
  <si>
    <t>Пульт управления One For All URC7125 универсальный</t>
  </si>
  <si>
    <t>Пульт управления для телевизоров универсальный, One For All, URC7125, Питание 2хААА (не входят в комплект), Чёрный</t>
  </si>
  <si>
    <t>URC4911</t>
  </si>
  <si>
    <t>Пульт управления One For All URC4911 для телевизоров LG</t>
  </si>
  <si>
    <t>Пульт управления для телевизоров LG, One For All, URC4911, (замена1911), не требует настройки Питание 2хААА (не входят в комплект), Чёрный</t>
  </si>
  <si>
    <t>9494G_EU</t>
  </si>
  <si>
    <t>Графический планшет XP-Pen Magic Drawing Pad 9494G_EU</t>
  </si>
  <si>
    <t>Графический планшет, XP-Pen, Magic Drawing Pad 9494G_EU , Разрешение 2540 lpi, Чувствительность к нажатию 16384, Интерфейс USB Type-C, Рабочая область 148x210 мм, Cерый</t>
  </si>
  <si>
    <t>JPMD160QH</t>
  </si>
  <si>
    <t>Графический планшет XP-Pen Artist Pro 16 gen 2 JPMD160QH</t>
  </si>
  <si>
    <t>Графический планшет, XP-Pen, Artist Pro 16 gen 2 JPMD160QH , Разрешение 5080 lpi, Чувствительность к нажатию 16384, Интерфейс USB Type-C , Рабочая область 15.4" 2560 x 1600, Чёрный</t>
  </si>
  <si>
    <t>ОККМC-0,22(G.652.D)-24-6кН</t>
  </si>
  <si>
    <t>Кабель оптоволоконный ОККМC-0,22(G.652.D)-24-6кН</t>
  </si>
  <si>
    <t>Кабель оптоволоконный, СКО, ОККМC-0,22(G.652.D)-24-6кН, предназначен для воздушной прокладки-на опорах линий связи, контактной сети железных дорог, опорах линий электропередач в точках с максимальной величиной потенциала электрического поля до 12 кВ, между зданиями и сооружениями.</t>
  </si>
  <si>
    <t>PLC 1х32 SC/APC 1,5m SM</t>
  </si>
  <si>
    <t>Сплиттер оптоволоконный PLC А-Оптик 1х32 SC/APC 1,5m SM</t>
  </si>
  <si>
    <t>Сплиттер оптоволоконный PLC, А-Оптик, 1х32 SC/APC-SC/APC 1.5м, SM 1260-1650, 0.9мм,</t>
  </si>
  <si>
    <t>CET6415</t>
  </si>
  <si>
    <t xml:space="preserve">    11202  \АВТ.ВЫКЛ.ВА63 1П 10А С\ (Domovoy BA63 SE 1-пол,10A, C, (распродажа)</t>
  </si>
  <si>
    <t xml:space="preserve">    11212 Domovoy BA63 SE \1N-пол,10A, C\ (распродажа)</t>
  </si>
  <si>
    <t xml:space="preserve">    11213 Domovoy BA63 SE \1N-пол,16A, C\ (распродажа)</t>
  </si>
  <si>
    <t xml:space="preserve">    11221 Domovoy BA63 SE \3-пол,6A, C,\ (распродажа)</t>
  </si>
  <si>
    <t xml:space="preserve">    11223  \АВТ.ВЫКЛ. ВА63 3П 16А С\ (Domovoy BA63 SE 3-пол,16A, C,) (распродажа)</t>
  </si>
  <si>
    <t xml:space="preserve">    11228  \АВТ. ВЫКЛ. ВА63 3П 50А С\ (Domovoy BA63 SE 3-пол,50A, C,)  (распродажа)</t>
  </si>
  <si>
    <t>00000007376</t>
  </si>
  <si>
    <t xml:space="preserve">    604818 Legrand  Автоматический выключатель 2-пол, 10A, Тип C (6048-18)</t>
  </si>
  <si>
    <t xml:space="preserve">    604832  Legrand  Автоматический выключатель 3-пол, 6A, Тип C (6048-32)</t>
  </si>
  <si>
    <t xml:space="preserve">    604833 Legrand  Автоматический выключатель 3-пол, 10A, Тип C (6048-33)</t>
  </si>
  <si>
    <t xml:space="preserve">    604835 Legrand  Автоматический выключатель 3-пол, 16A, Тип C (6048-35)</t>
  </si>
  <si>
    <t xml:space="preserve">    774329 \Розетка Tv 2400mhz\(Сл.Кость) (Legrand Valena, Роз. TV 1 выход, 2400МГц, &lt;=1.5дБ)*</t>
  </si>
  <si>
    <t xml:space="preserve">    774351\Рамка Valena 1пост Гор.\Сл.К (Legrand, Рамка 1-секционная, слоновая кость)*</t>
  </si>
  <si>
    <t xml:space="preserve">    774353 \Рамка 3поста Гор.\Сл.К  Valena(Legrand, Рамка 3-секционная, слоновая кость)*</t>
  </si>
  <si>
    <t xml:space="preserve">    774354\Рамка  4поста Гор.\Сл.КValena (Legrand, Рамка 4-секционная, слоновая кость)*</t>
  </si>
  <si>
    <t xml:space="preserve">    774405 \Выкл.Двухкл.\Valena(Бел) (Legrand, Выключатель 2-клавишный , белый)*</t>
  </si>
  <si>
    <t xml:space="preserve">    774420\ Розетка 2к+3 Нем.Стд.\(Бел)  ( Legrand Valena роз.с заз.белый)*</t>
  </si>
  <si>
    <t xml:space="preserve">    774453\ Рамка  3поста Гор.\Белая (Legrand Valena, рамка 3-секционная, белый)*Valena</t>
  </si>
  <si>
    <t xml:space="preserve">    AD-DC-03-BK, беспроводное зарядное устройство, врезное, кабель USB 1m цвет чёрный</t>
  </si>
  <si>
    <t xml:space="preserve">    AD-DC-03-W, беспроводное зарядное устройство, врезное, кабель USB 1m цвет белый</t>
  </si>
  <si>
    <t xml:space="preserve">    AD-DC-03-WB, беспроводное зарядное устройство, врезное, кабель USB 1m цвет бело/чёрный</t>
  </si>
  <si>
    <t xml:space="preserve">    AD-DC-05-BK, беспроводное зарядное устройство накладное с подсветкой, кабель USB 1m цвет чёрный</t>
  </si>
  <si>
    <t xml:space="preserve">    AD-DC-05-WB, беспроводное зарядное устройство, накладное с подсветкой кабель USB 1m цвет бело/чёрный</t>
  </si>
  <si>
    <t xml:space="preserve">    AD-ZN-30 SMART SWITCH, выключатель, 45x45 (AD-ZN)</t>
  </si>
  <si>
    <t xml:space="preserve">    CKK-40D-RSZB2-K01-K IEK РКС-20-30-П-К \Розетка с з/к 2к (на 2 модуля)\ ПРАЙМЕР белая</t>
  </si>
  <si>
    <t xml:space="preserve">    CS1-1C5EU-11  ITK Модуль Keystone Jack кат. 5E UTP 110 IDC 90 град.</t>
  </si>
  <si>
    <t xml:space="preserve">    CS6-11M  ITK Вставка 45х22,5мм для 1 мод. Keystone Jack с маркером (белый)</t>
  </si>
  <si>
    <t xml:space="preserve">    EZ9C1240 EASY9 реле напряжения 1П+Н 40А, 230В</t>
  </si>
  <si>
    <t xml:space="preserve">    EZ9F34116 \АВТ.ВЫКЛ.1П 16А С 4,5кА 230В \( Easy9 SE автоматический выключатель 1П, 16A, C)*</t>
  </si>
  <si>
    <t xml:space="preserve">    EZ9F34125  \АВТ. ВЫКЛ. 1П 25А С 4,5кА 230В\(Easy9 SE автом. выкл.1П, 25A, C, 4,5кА, 230В)*</t>
  </si>
  <si>
    <t xml:space="preserve">    EZ9R34225 SE \Дифференциальный выключатель (УЗО) 2П 25A, 30mA, АС\\\</t>
  </si>
  <si>
    <t xml:space="preserve">    EZ9R34240 SE \Дифференциальный выключатель (УЗО) 2П 40A, 30mA, АС\</t>
  </si>
  <si>
    <t xml:space="preserve">    EZC100F3080 3П3Т АВТ. ВЫКЛ. EZC100 10КА/400В 80A (распродажа)</t>
  </si>
  <si>
    <t xml:space="preserve">    FZ517 Настольный бокс, цвет серебро (6 мод., пустой, крышка металл, корпус пластик) (STG-6M-S)</t>
  </si>
  <si>
    <t xml:space="preserve">    FZ517 Настольный бокс, черный (6 мод., крышка металл, корпус пласти, пустой) (DZ517-NZ/L) (STG-6M-B)</t>
  </si>
  <si>
    <t xml:space="preserve">    HTD-628AS Feilifu \лючок напольный \ 16 мод., пластик (пустой)</t>
  </si>
  <si>
    <t xml:space="preserve">    HTD-ZN-1602 (GOLD) Напольный лючок на 2х3 модуля, металл, цвет золото (Feilifu , пустой) </t>
  </si>
  <si>
    <t xml:space="preserve">    HTD-ZN-1602L (BLACK) Напольный лючок на 2х3 модуля, металл, цвет чёрный (Feilifu , пустой)(STF-6M-B)</t>
  </si>
  <si>
    <t xml:space="preserve">    HTD-ZN-1602L (SILVER)  Напольный лючок на 2х3 модуля, металл, цвет серебро (Feilifu) (STF-6M-S)*</t>
  </si>
  <si>
    <t xml:space="preserve">    HTD-ZN-2602L (BLACK) Напольный лючок на 2х4 модулей, металл, цвет чёрный (Feilifu, пустой)(STF-8M-B)</t>
  </si>
  <si>
    <t xml:space="preserve">    HTD-ZN-2602L (SILVER) Напольный лючок на 2х4 модулей, металл, цвет серебро (Feilifu) (STF-8M-S)</t>
  </si>
  <si>
    <t xml:space="preserve">    R9F12116 \АВТ.ВЫКЛ. (АВ) С 16А 1P 6000А\ (Resi9 SE)</t>
  </si>
  <si>
    <t xml:space="preserve">    R9F12125  \АВТ.ВЫКЛ. (АВ) С 25А 1P 6000А\ (Resi9 SE)</t>
  </si>
  <si>
    <t xml:space="preserve">    ZNYL-3GD/U, Настольный выдвижной блок розеток, SMART</t>
  </si>
  <si>
    <t>W03</t>
  </si>
  <si>
    <t>Смарт часы TECNO Watch 3 W03 Black</t>
  </si>
  <si>
    <t>Смарт часы, TECNO, Watch 3, W03, Дисплей 1.39" цветной IPS-экран, Разрешение 240 x 240, Водонепроницаемые (IP68), Вес 44 гр, (Black) Черный</t>
  </si>
  <si>
    <t>NE7506T019P1-GB2062D</t>
  </si>
  <si>
    <t>Видеокарта PALIT RTX5060Ti DUAL 8G (NE7506T019P1-GB2062D)</t>
  </si>
  <si>
    <t>PLC-M-1x8 SC/APC SM в корпусе</t>
  </si>
  <si>
    <t>Делитель оптический планарный PLC-M-1x8 в корпусе</t>
  </si>
  <si>
    <t>Делитель оптический планарный, А-Оптик, PLC-M-1x8 разъемы SC/APC, в корпусе</t>
  </si>
  <si>
    <t>DS-K1802E</t>
  </si>
  <si>
    <t>Считыватель Hikvision DS-K1802E</t>
  </si>
  <si>
    <t>Считыватель, Hikvision, DS-K1802E, Считыватель карт, EM карты Wiegand(W26/W34), от -20 °C до 65 °C, IP65, 12 VDC</t>
  </si>
  <si>
    <t>BHS378/00</t>
  </si>
  <si>
    <t>Выпрямитель для волос Philips Essential BHS378/00</t>
  </si>
  <si>
    <t>Выпрямитель для волос, Philips, Essential BHS378/00, Напряжение 110–240 В, Керамические пластины с кератином, Крюк для хранения, Фиксатор пластин, Время нагрева 30 сек. Цвет черный/ розовый</t>
  </si>
  <si>
    <t>HX3826/31</t>
  </si>
  <si>
    <t>Портативный ирригатор Philips Sonicare HX3826/31</t>
  </si>
  <si>
    <t>Портативный ирригатор, Philips, Sonicare HX3826/31, Для взрослых, Технология чистки пульсирующая, Питание аккумулятор, Чистка межзубных карманов, Портативный, Цвет белый</t>
  </si>
  <si>
    <t>LED-C35-7W-E14-6K</t>
  </si>
  <si>
    <t>Эл. лампа светодиодная Ergolux LED-C35-7W-E14-6K, Дневной</t>
  </si>
  <si>
    <t>Эл. лампа светодиодная, Ergolux, LED-C35-7W-E14-6K, Свеча, Мощность 7Вт, Тип колбы C35, Цвет. температура 6500К, Цоколь E14, Дневной</t>
  </si>
  <si>
    <t>LED-C35-7W-E27-6K</t>
  </si>
  <si>
    <t>Эл. лампа светодиодная Ergolux LED-C35-7W-E27-6K, Дневной</t>
  </si>
  <si>
    <t>Эл. лампа светодиодная, Ergolux, LED-C35-7W-E27-6K, Свеча, Мощность 7Вт, Тип колбы C35, Цвет. температура 6500К, Цоколь E27, Дневной</t>
  </si>
  <si>
    <t>LED13-A60/865/E27</t>
  </si>
  <si>
    <t>Эл. лампа светодиодная Camelion LED13-A60/865/E27, Дневной</t>
  </si>
  <si>
    <t>Эл. лампа светодиодная, Camelion, LED13-A60/865/E27, Мощность 13Вт, Тип колбы А60, Цвет. температура 6500К, Цоколь E27, Дневной</t>
  </si>
  <si>
    <t>LED13-A60/845/E27</t>
  </si>
  <si>
    <t>Эл. лампа светодиодная Camelion LED13-A60/845/E27, Холодный</t>
  </si>
  <si>
    <t>Эл. лампа светодиодная, Camelion, LED13-A60/845/E27, Мощность 13Вт, Тип колбы А60, Цвет. температура 4500К, Цоколь E27, Холодный</t>
  </si>
  <si>
    <t>WP02</t>
  </si>
  <si>
    <t>Смарт часы TECNO Watch Pro 2 WP02 Dark Grey</t>
  </si>
  <si>
    <t>Смарт часы, TECNO, Watch Pro 2, WP02, Дисплей 1.43" цветной AMOLED-экран, Разрешение 466 x 466, Водонепроницаемые (IP68), Вес 56 гр, (Dark Grey) Серый</t>
  </si>
  <si>
    <t>BK500EI</t>
  </si>
  <si>
    <t>Источник бесперебойного питания APC Back-UPS BK500EI</t>
  </si>
  <si>
    <t>Источник бесперебойного питания, APC, Back-UPS BK500EI, Линейно-интерактивный, Мощность 500ВА/300Вт, Напольный, 230В, Вых: 3 x IEC 13, RBC2, Чёрный</t>
  </si>
  <si>
    <t>ОКЛ-0,22-8П 2,7кН (2х4)</t>
  </si>
  <si>
    <t>ОКЛ-0,22-144П 2,7кН (6х24)</t>
  </si>
  <si>
    <t>Кабель оптоволоконный ОКЛ-0,22-144П 2,7 кН</t>
  </si>
  <si>
    <t>Кабель оптоволоконный, СКО, ОКЛ-0,22-144П 2,7 кН, броня из стальной гофрированной ленты для прокладки в кабельную канализацию в модульной констркуции.</t>
  </si>
  <si>
    <t>Кабель оптоволоконный ОКЛ-0,22-64П 2,7 кН</t>
  </si>
  <si>
    <t>Кабель оптоволоконный, СКО, ОКЛ-0,22-64П 2,7 кН, броня из стальной гофрированной ленты для прокладки в кабельную канализацию в модульной констркуции.</t>
  </si>
  <si>
    <t>ОКЛ-0,22-4П 2,7кН (1х4)</t>
  </si>
  <si>
    <t>Кабель оптоволоконный ОКЛм-0,22-4П-2,7 кН</t>
  </si>
  <si>
    <t>Кабель оптоволоконный, СКО, ОКЛм-0.22-4П-2.7 кН, броня из стальной гофрированной ленты для прокладки в кабельную канализацию в модульной констркуции.</t>
  </si>
  <si>
    <t>Рюкзак Xiaomi 90 Points Lecturer Leisure Backpack Синий</t>
  </si>
  <si>
    <t>Рюкзак, Xiaomi 90 Points, Lecturer Leisure Backpack (6971732586022), Синий</t>
  </si>
  <si>
    <t>RAMB-18</t>
  </si>
  <si>
    <t>Панель для мультипекаря Redmond RAMB-18 Орешки</t>
  </si>
  <si>
    <t>Панель для мультипекаря, Redmond, RAMB-18, Орешки, Антипригарное покрытие, Габаритные размеры 134  236 мм, Черный</t>
  </si>
  <si>
    <t>V150S</t>
  </si>
  <si>
    <t>Комплект Клавиатура + Мышь Rapoo V150S</t>
  </si>
  <si>
    <t>M700 Silent</t>
  </si>
  <si>
    <t>Компьютерная мышь Rapoo M700 Silent</t>
  </si>
  <si>
    <t>Компьютерная мышь, Rapoo, M700 Silent, Оптическая, 1300 dpi, Беспроводной, 2.4 Ггц., Bluetooth 3.0/ 5.0, Эффективная дистанция 10 м., Литиевая встроенная батарея, Серый</t>
  </si>
  <si>
    <t>Компьютерная мышь HyperX Pulsefire Haste 2 Core Wireless (Black) 8R2E6AA</t>
  </si>
  <si>
    <t>GC/LGN23LTC/RW</t>
  </si>
  <si>
    <t>Игровое компьютерное кресло, DX Racer, GC/LGN23LTC/RW, Gladiator series, Рекомендуемый рост: до 190 см, Рекомендуемый вес: до 115 кг, Эко-кожа и винил PU,PVC, Вид наполнителя: губчатая пена высокой плотности (54 кг/м), Металлическая основа кресла, Механизм качания: топ-ган, Крестовина из нейлона, Красно-Белый</t>
  </si>
  <si>
    <t>H200</t>
  </si>
  <si>
    <t>Гарнитура Rapoo H200</t>
  </si>
  <si>
    <t>Гарнитура, Rapoo, H200, Беспроводные, Тип крепления: Дуговые, Выходная мощность 50мВт, USB, Bluetooth 5.3, 2.4GHz, Литиевая батарея 300 mAh, 15 часов автономной работы, Черный</t>
  </si>
  <si>
    <t xml:space="preserve">A80 </t>
  </si>
  <si>
    <t>Колонки Rapoo A80 Чёрный</t>
  </si>
  <si>
    <t>Коммутатор, Dahua, DH-PFS3110-8ET-96, 8-портовый РОЕ коммутатор, неуправляемый. 1*1000 Base-X 1*10/100/1000 Base-T8*10/100 Base-T (PoE порты) Мощность PoE портов: Порт 1-2  90 W, Портt 3-8  30W, Всего96 W</t>
  </si>
  <si>
    <t>Системы блокировки воды</t>
  </si>
  <si>
    <t>ZL1</t>
  </si>
  <si>
    <t>Датчик протечки воды Imou ZL1</t>
  </si>
  <si>
    <t>Датчик протечки воды, Imou, ZL1, ZigBee, без монтажа, IP66, БП 3 В</t>
  </si>
  <si>
    <t>125MIC</t>
  </si>
  <si>
    <t>80MIC</t>
  </si>
  <si>
    <t>5158C009AA</t>
  </si>
  <si>
    <t>Цветное лазерное МФУ Canon I-S MF651CW</t>
  </si>
  <si>
    <t>VH1312</t>
  </si>
  <si>
    <t>Беспроводной вертикальный пылесос Redmond VH1312</t>
  </si>
  <si>
    <t>Беспроводной вертикальный пылесос, Redmond, VH1312, Мощность 200 Вт,Тип уборки сухая влажная, Объем пылесборника 0.7л, HEPA H13, Уровень шума до 70 дБ, Белый/Черный</t>
  </si>
  <si>
    <t>CT-1209</t>
  </si>
  <si>
    <t>Соковыжималка центробежная Centek CT-1209</t>
  </si>
  <si>
    <t>Соковыжималка центробежная, Centek, CT-1209, 600Вт, 2 скор., Стакан 500 мл, Горловина 65мм, Черный/сталь</t>
  </si>
  <si>
    <t>N-W2301X</t>
  </si>
  <si>
    <t xml:space="preserve">    Cruiser Triple 11MP Imou Поворотная PTZ камера</t>
  </si>
  <si>
    <t xml:space="preserve">1000017361 </t>
  </si>
  <si>
    <t>AORUS MASTER 16 BYHC5KZE64SP</t>
  </si>
  <si>
    <t>Ноутбук Gigabyte AORUS Master 16 QHD 240Hz OLED Ultra9-275HX 32GB 1TB RTX5080 Win11</t>
  </si>
  <si>
    <t>AORUS MASTER 16 BXHC4KZE64SP</t>
  </si>
  <si>
    <t>Ноутбук Gigabyte AORUS Master 16 QHD 240Hz OLED Ultra9-275HX 32GB 1TB RTX5070Ti Win11</t>
  </si>
  <si>
    <t>i7-13700F</t>
  </si>
  <si>
    <t>Процессор (CPU) Intel Core i7 Processor 13700F 1700</t>
  </si>
  <si>
    <t>Процессор, Intel, i7-13700F LGA1700, оем, 24M, 1.50/2.10 GHz, 16(8+8)/24 Core Raptor Lake, 65 (219) Вт, без встроенного видео</t>
  </si>
  <si>
    <t>S4 PLUS</t>
  </si>
  <si>
    <t>Компьютерный корпус Zalman S4 PLUS Black без Б/П</t>
  </si>
  <si>
    <t>Компьютерный корпус, Zalman, S4 PLUS, Mid-Tower, ATX / mATX / Mini-ITX, USB 3.0*1/2.0*2, HD Audio/Mic, Кулер 3*12см RGB, Высота процессорного куллера до 160 мм, Длина VGA до 315мм, Количество отсеков 2*3.5"/1*2.5", 400*206*458 мм, Без Б/П, Чёрный</t>
  </si>
  <si>
    <t>Колонки, Rapoo, A80, 2.0, 3Вт (1.5Вт*2), USB, 3.5 Mini Jack, 40 - 20000 Гц, 65 Дб, Черный</t>
  </si>
  <si>
    <t>DS-3E0310P-E/M(B)</t>
  </si>
  <si>
    <t>Коммутатор Hikvision DS-3E0310P-E/M(B)</t>
  </si>
  <si>
    <t>IP Видеокамера HiLook IPC-D129HA-LU</t>
  </si>
  <si>
    <t>IP Видеокамера, HiLook, IPC-D129HA-LU, Купольная, 2 МП обнаружения людей и транспорта, умный гибридный свет до 20м, сжатия H.265+, встроенный микрофон, IP67</t>
  </si>
  <si>
    <t>IP Видеокамера HiLook IPC-T229HA-LU</t>
  </si>
  <si>
    <t>IP Видеокамера, HiLook, IPC-T229HA-LU, Купольная, 2 МП обнаружения людей и транспорта, умный гибридный свет до 20м, сжатия H.265+, встроенный микрофон, IP67</t>
  </si>
  <si>
    <t>IP Видеокамера HiLook IPC-T221HE-UC</t>
  </si>
  <si>
    <t>IP Видеокамера, HiLook, IPC-T221HE-UC, Купольная, 2 МП обнаружения людей и транспорта, ИК-подцветка 20м, сжатия H.265+, встроенный микрофон, IP67</t>
  </si>
  <si>
    <t>IP Видеокамера HiLook IPC-D120HA-LUC</t>
  </si>
  <si>
    <t>IP Видеокамера, HiLook, IPC-D120HA-LUC, Купольная, 2 МП обнаружения людей и транспорта, Light MD 2.0 Smart Dual-Light 30м, сжатия H.265+, встроенный микрофон, IP67, IK08</t>
  </si>
  <si>
    <t>IP Видеокамера HiLook IPC-T220HA-LUC</t>
  </si>
  <si>
    <t>IP Видеокамера, HiLook, IPC-T220HA-LUC, Купольная, 2 МП обнаружения людей и транспорта, Light MD 2.0 Smart Dual-Light 30м, сжатия H.265+, встроенный микрофон, IP67</t>
  </si>
  <si>
    <t>IP Видеокамера HiLook IPC-T220HA-LUFC/SL</t>
  </si>
  <si>
    <t>IP Видеокамера, HiLook, IPC-T220HA-LUFC/SL, Купольная, 2 МП обнаружения людей и транспорта, умный гибридный свет до 30м, сжатия H.265+, двусторонняя аудиосвязь, слот для SD-карты до 512 ГБ, IP67</t>
  </si>
  <si>
    <t>IP Видеокамера HiLook IPC-D120HA-LU</t>
  </si>
  <si>
    <t>IP Видеокамера, HiLook, IPC-D120HA-LU, Купольная, 2 МП обнаружения людей и транспорта, Smart Dual-Light до 30м, сжатия H.265+, встроенный микрофон, IP67, IK08</t>
  </si>
  <si>
    <t>IP Видеокамера HiLook IPC-T220HA-LU</t>
  </si>
  <si>
    <t>IP Видеокамера, HiLook, IPC-T220HA-LU, Купольная, 2 МП обнаружения людей и транспорта, Smart Dual-Light до 30м, сжатия H.265+, встроенный микрофон, IP67</t>
  </si>
  <si>
    <t>IP Видеокамера HiLook IPC-D149HA-LU</t>
  </si>
  <si>
    <t>IP Видеокамера, HiLook, IPC-D149HA-LU, Купольная, 4 МП обнаружения людей и транспорта, ColorVu умный гибридный свет до 30м, сжатия H.265+, встроенный микрофон, IP67, IK08</t>
  </si>
  <si>
    <t>IP Видеокамера HiLook IPC-T249HA-LU</t>
  </si>
  <si>
    <t>IP Видеокамера, HiLook, IPC-T249HA-LU, Купольная, 4 МП обнаружения людей и транспорта, ColorVu умный гибридный свет до 30м, сжатия H.265+, встроенный микрофон, IP67</t>
  </si>
  <si>
    <t>IP Видеокамера HiLook IPC-T241HE-UC</t>
  </si>
  <si>
    <t>IP Видеокамера, HiLook, IPC-T241HE-UC, Купольная, 4 МП обнаружения людей и транспорта, ИК-подцветка 20м, сжатия H.265+, POE, IP67</t>
  </si>
  <si>
    <t>IP Видеокамера HiLook IPC-D140HA-LUC</t>
  </si>
  <si>
    <t>IP Видеокамера, HiLook, IPC-D140HA-LUC, Купольная, 4 МП обнаружения людей и транспорта, Smart Dual-Light до 30м, сжатия H.265+, встроенный микрофон, IP67, IK08</t>
  </si>
  <si>
    <t>IP Видеокамера HiLook IPC-T240HA-LUC</t>
  </si>
  <si>
    <t>IP Видеокамера, HiLook, IPC-T240HA-LUC, Купольная, 4 МП обнаружения людей и транспорта, Smart Dual-Light до 30м, сжатия H.265+, встроенный микрофон, IP67</t>
  </si>
  <si>
    <t>IP Видеокамера HiLook IPC-T240HA-LUFC/SL</t>
  </si>
  <si>
    <t>IP Видеокамера, HiLook, IPC-T240HA-LUFC/SL, Купольная, 4 МП обнаружения людей и транспорта, умный гибридный свет до 30м, сжатия H.265+, двусторонняя аудиосвязь, слот для SD-карты до 512 ГБ, IP67</t>
  </si>
  <si>
    <t>IP Видеокамера HiLook IPC-D140HA-LU</t>
  </si>
  <si>
    <t>IP Видеокамера, HiLook, IPC-D140HA-LU, Купольная, 4 МП обнаружения людей и транспорта, Smart Dual-Light до 30м, сжатия H.265+, встроенный микрофон, IP67, IK08</t>
  </si>
  <si>
    <t>IP Видеокамера HiLook IPC-T240HA-LU</t>
  </si>
  <si>
    <t>IP Видеокамера, HiLook, IPC-T240HA-LU, Купольная, 4 МП обнаружения людей и транспорта, Smart Dual-Light до 30м, сжатия H.265+, встроенный микрофон, IP67</t>
  </si>
  <si>
    <t>IP Видеокамера HiLook IPC-B129HA-LU</t>
  </si>
  <si>
    <t>IP Видеокамера, HiLook, IPC-B129HA-LU, Цилиндрическая, 2 МП обнаружения людей и транспорта, умный гибридный свет до 20м, сжатия H.265+, встроенный микрофон, IP67</t>
  </si>
  <si>
    <t>IP Видеокамера HiLook IPC-B121HE-UC</t>
  </si>
  <si>
    <t>IP Видеокамера, HiLook, IPC-B121HE-UC, Цилиндрическая, 2 МП обнаружения людей и транспорта, EXIR 2.0 ИК-подцветка, сжатия H.265+, встроенный микрофон, DWDR, IP67</t>
  </si>
  <si>
    <t>IP Видеокамера HiLook IPC-B120HA-LUC</t>
  </si>
  <si>
    <t>IP Видеокамера, HiLook, IPC-B120HA-LUC, Цилиндрическая, 2 МП обнаружения людей и транспорта, умный гибридный свет, сжатия H.265+, встроенный микрофон, IP67</t>
  </si>
  <si>
    <t>IP Видеокамера HiLook IPC-B120HA-LUFC/SL</t>
  </si>
  <si>
    <t>IP Видеокамера, HiLook, IPC-B120HA-LUFC/SL, Цилиндрическая, 2 МП обнаружения людей и транспорта, умный гибридный свет до 30м, сжатия H.265+, двусторонняя аудиосвязь, слот для SD-карты до 512 ГБ, IP67</t>
  </si>
  <si>
    <t>IP Видеокамера HiLook IPC-B141HE-UC</t>
  </si>
  <si>
    <t>IP Видеокамера HiLook IPC-B120HA-LU</t>
  </si>
  <si>
    <t>IP Видеокамера, HiLook, IPC-B120HA-LU, Цилиндрическая, 2 МП обнаружения людей и транспорта, Smart Dual-Light до 30м, сжатия H.265+, встроенный микрофон, IP67</t>
  </si>
  <si>
    <t>IP Видеокамера HiLook IPC-B149HA-LU</t>
  </si>
  <si>
    <t>IP Видеокамера, HiLook, IPC-B149HA-LU, Цилиндрическая, 4 МП обнаружения людей и транспорта, ColorVu умный гибридный свет до 20м, сжатия H.265+, встроенный микрофон, IP67</t>
  </si>
  <si>
    <t>IP Видеокамера HiLook IPC-B140HA-LUC</t>
  </si>
  <si>
    <t>IP Видеокамера, HiLook, IPC-B140HA-LUC, Цилиндрическая, 4 МП обнаружения людей и транспорта, Smart Dual-Light до 30м, сжатия H.265+, встроенный микрофон, IP67</t>
  </si>
  <si>
    <t>IP Видеокамера HiLook IPC-B140HA-LUFC/SL</t>
  </si>
  <si>
    <t>IP Видеокамера, HiLook, IPC-B140HA-LUFC/SL, Цилиндрическая, 4 МП обнаружения людей и транспорта, умный гибридный свет до 30м, сжатия H.265+, двусторонняя аудиосвязь, слот для SD-карты до 512 ГБ, IP67</t>
  </si>
  <si>
    <t>IP Видеокамера HiLook IPC-B140HA-LU</t>
  </si>
  <si>
    <t>IP Видеокамера, HiLook, IPC-B140HA-LU, Цилиндрическая, 4 МП обнаружения людей и транспорта, Smart Dual-Light до 30м, сжатия H.265+, встроенный микрофон, IP67</t>
  </si>
  <si>
    <t>Сетевой видеорегистратор HiLook NVR-104MH-C(D)</t>
  </si>
  <si>
    <t>Сетевой видеорегистратор, HiLook, NVR-104MH-C(D), 4-х канальный, 40 Мбит/с, до 1 канала @ 8MP или 5 каналов @ 1080P, H.265+/H.265/H.264+/H.264, 1 SATA до 8ТБ,</t>
  </si>
  <si>
    <t>Сетевой видеорегистратор HiLook NVR-104MH-C/4P(D)</t>
  </si>
  <si>
    <t>Сетевой видеорегистратор, HiLook, NVR-104MH-C/4P(D), 4-х канальный, 40 Мбит/с, до 1 канала@8 МП/3 каналов@4 МП/6 каналов@1080p, H.265+/H.265/H.264+/H.264, 1 SATA до 8ТБ, 4 канала POE</t>
  </si>
  <si>
    <t>Сетевой видеорегистратор HiLook NVR-104MH-D(D)</t>
  </si>
  <si>
    <t>Сетевой видеорегистратор, HiLook, NVR-104MH-D(D), 4-х канальный, 40 Мбит/с, 4 каналов 1080p, H.265+/H.265/H.264+/H.264, 1 SATA до 6ТБ, одновременный выход HDMI и VGA</t>
  </si>
  <si>
    <t>Сетевой видеорегистратор HiLook NVR-104MH-D/4P(D)</t>
  </si>
  <si>
    <t>Сетевой видеорегистратор, HiLook, NVR-104MH-D/4P(D), 4-х канальный, 40 Мбит/с, 4 каналов 1080p, H.265+/H.265/H.264+/H.264, 1 SATA до 6ТБ, одновременный выход HDMI и VGA, 4 канала POE</t>
  </si>
  <si>
    <t>Сетевой видеорегистратор HiLook NVR-108MH-C(D)</t>
  </si>
  <si>
    <t>Сетевой видеорегистратор, HiLook, NVR-108MH-C(D), 8-х канальный, 80 Мбит/с, до 1 канала@8 МП/3 каналов@4 МП/6 каналов@1080p, H.265+/H.265/H.264+/H.264, 1 SATA до 8ТБ,</t>
  </si>
  <si>
    <t>Сетевой видеорегистратор HiLook NVR-108MH-C/8P(D)</t>
  </si>
  <si>
    <t>Сетевой видеорегистратор, HiLook, NVR-108MH-C/8P(D), 8-х канальный, 80 Мбит/с, до 1 канала@8 МП/3 каналов@4 МП/6 каналов@1080p, H.265+/H.265/H.264+/H.264, 1 SATA до 8ТБ, 8 каналов POE</t>
  </si>
  <si>
    <t>Сетевой видеорегистратор HiLook NVR-208MH-C(D)</t>
  </si>
  <si>
    <t>Сетевой видеорегистратор, HiLook, NVR-208MH-C(D), 8-х канальный, 80 Мбит/с, до 1 канала@8 МП/3 каналов@4 МП/6 каналов@1080p, H.265+/H.265/H.264+/H.264, 2 SATA до 8ТБ,</t>
  </si>
  <si>
    <t>Сетевой видеорегистратор HiLook NVR-108MH-D(D)</t>
  </si>
  <si>
    <t>Сетевой видеорегистратор, HiLook, NVR-108MH-D(D), 8-х канальный, 80 Мбит/с, 4 каналов 1080p, H.265+/H.265/H.264+/H.264, 1 SATA до 6ТБ, одновременный выход HDMI и VGA</t>
  </si>
  <si>
    <t>Сетевой видеорегистратор HiLook NVR-108MH-D/8P(D)</t>
  </si>
  <si>
    <t>Сетевой видеорегистратор, HiLook, NVR-108MH-D/8P(D), 8-х канальный, 80 Мбит/с, 4 каналов 1080p, H.265+/H.265/H.264+/H.264, 1 SATA до 6ТБ, одновременный выход HDMI и VGA, 4 канала POE</t>
  </si>
  <si>
    <t>Сетевой видеорегистратор HiLook NVR-216MH-C(D)</t>
  </si>
  <si>
    <t>Сетевой видеорегистратор, HiLook, NVR-216MH-C(D), 16-х канальный, 160 Мбит/с, о 1 канала @ 8MP или 5 каналов @ 1080P, H.265+/H.265/H.264+/H.264, 2 SATA до 8ТБ,</t>
  </si>
  <si>
    <t>Домофонная система HiLook VI-K13P</t>
  </si>
  <si>
    <t>Комплект видеодомофона, HiLook, VI-K13P, Комплект 4-проводного аналогового видеодомофона, Поддерживает максимум 2 дверные станции и 3 внутренние станции в одной системе, 7-дюймовый цветной TFT LCD, 1920 ? 1080Разрешение потока: 960 ? 576, от -10° C до + 55° C, IP65</t>
  </si>
  <si>
    <t>DS-KB2421T-IM</t>
  </si>
  <si>
    <t>Вызывная панель Hikvision DS-KB2421T-IM</t>
  </si>
  <si>
    <t>Вызывная панель, Hikvision, DS-KB2421T-IM, 4-проводная аналоговая дверная станция, 2МП, цинковый сплав, подавление шума и эха, -30°C до 70°C , IP65</t>
  </si>
  <si>
    <t>DS-KB2411T-IM</t>
  </si>
  <si>
    <t>Вызывная панель Hikvision DS-KB2411T-IM</t>
  </si>
  <si>
    <t>Вызывная панель, Hikvision, DS-KB2411T-IM, 4-проводная аналоговая дверная станция, 2МП, цинковый сплав, подавление шума и эха, от -10° C до + 55°, IP65</t>
  </si>
  <si>
    <t>DS-KD9203-TE6</t>
  </si>
  <si>
    <t>Вызывная панель Hikvision DS-KD9203-TE6</t>
  </si>
  <si>
    <t>Вызывная панель, Hikvision, DS-KD9203-TE6, 4,3-дюймовый цветной ЖК-экран с разрешением, Linux, широкоугольный HD-объектив 2 ? 2 МП, подавление шума и эха, -30 °C до 60 °C, POE</t>
  </si>
  <si>
    <t>DS-KH6320-WTE1</t>
  </si>
  <si>
    <t>Монитор домофона Hikvision DS-KH6320-WTE1</t>
  </si>
  <si>
    <t>Монитор домофона, Hikvision, DS-KH6320-WTE1, 7-дюймовый сенсорный TFT-экран, Linux, поддержка карт TF до 128 Гб, встроеный микрофон, -10 °C до 55 °C, Wi-Fi, POE</t>
  </si>
  <si>
    <t>DS-KH6320-WTDE1</t>
  </si>
  <si>
    <t>Монитор домофона Hikvision DS-KH6320-WTDE1</t>
  </si>
  <si>
    <t>Монитор домофона, Hikvision, DS-KH6320-WTDE1, 7-дюймовый сенсорный TFT-экран, Linux, поддержка карт TF до 128 Гб, встроеный микрофон, -10 °C до 55 °C, Wi-Fi, POE</t>
  </si>
  <si>
    <t>DS-KH6320-LE1(B)</t>
  </si>
  <si>
    <t>Монитор домофона Hikvision DS-KH6320-LE1(B)</t>
  </si>
  <si>
    <t>Монитор домофона, Hikvision, DS-KH6320-LE1(B), 7-дюймовый сенсорный TFT-экран, Linux, поддержка карт TF до 128 Гб, встроеный микрофон, -10 °C до 55 °C, POE</t>
  </si>
  <si>
    <t>DS-K1T342MX-E1</t>
  </si>
  <si>
    <t>Контроллер доступа Hikvision DS-K1T342MX-E1</t>
  </si>
  <si>
    <t>Контроллер доступа, Hikvision, DS-K1T342MX-E1, Терминал распознования лиц, 4,3-дюймовый сенсорный ЖК-экран, Linux , 2 МП, встроенный модуль считывания карт M1, POE, -30 °C до 60 °C</t>
  </si>
  <si>
    <t>DS-K1T344MBWX-QRE1</t>
  </si>
  <si>
    <t>Контроллер доступа Hikvision DS-K1T344MBWX-QRE1</t>
  </si>
  <si>
    <t>Контроллер доступа , Hikvision, DS-K1T344MBWX-QRE1, Терминал распознования лиц, 4,5-дюймовый сенсорный ЖК-экран, Linux , 2 МП, поддерживает аутентификацию по лицу, карте, PIN-коду и QR-коду, POE, -30 °C до 60 °C</t>
  </si>
  <si>
    <t>DS-TMG001-7(3.6-6m)</t>
  </si>
  <si>
    <t>Стрела шлагбаума Hikvision DS-TMG001-7(3.6-6m)</t>
  </si>
  <si>
    <t>Стрела шлагбаума, Hikvision, DS-TMG001-7(3.6-6m), Восьмиугольный телескопический столб 3,6-6 м для шлагбаума серии 32X, , , , ,</t>
  </si>
  <si>
    <t>DS-TMG110(T/R)</t>
  </si>
  <si>
    <t>Инфракрасный датчик Hikvision DS-TMG110(T/R)</t>
  </si>
  <si>
    <t>Инфракрасный датчик, Hikvision, DS-TMG110(T/R), Инфракрасный датчик луча, Источник питания: 930 В постоянного тока, 43 мА Длина инфракрасной волны: 940 нм, , , ,</t>
  </si>
  <si>
    <t>DS-TMG013-5</t>
  </si>
  <si>
    <t>Пульт Hikvision DS-TMG013-5</t>
  </si>
  <si>
    <t>Пульт, Hikvision, DS-TMG013-5, Пульт дистанционного управления FSK, Поддержка управления шлагбаумом для открытия, закрытия и остановки Поддержка функций обучения существующего пульта дистанционного управления Макс. расстояние управления: 50 м в открытой среде, самообучающийся , , , ,</t>
  </si>
  <si>
    <t>DS-K4T108-U1</t>
  </si>
  <si>
    <t>Кронштейн Hikvision DS-K4T108-U1</t>
  </si>
  <si>
    <t>Кронштейн, Hikvision, DS-K4T108-U1, U-образный кронштейн электрического болта, для использования с DS-K4T108, тип двери: нижняя кромка безрамной стеклянной двери, 70 мм ? 44 мм ? 24,5 мм, твердое анодирование с гальваническим покрытием, ,</t>
  </si>
  <si>
    <t>DS-K4T108</t>
  </si>
  <si>
    <t>Замок электромеханический Hikvision DS-K4T108</t>
  </si>
  <si>
    <t>Замок электромеханический, Hikvision, DS-K4T108, 12 В постоянного тока. ? 1,2 А , корпус: жесткое анодирование с гальваническим покрытием, от -10 °C до 55 °C, рабочая влажность от 0 до 95 % , ,</t>
  </si>
  <si>
    <t>DS-KAB6-ZU2</t>
  </si>
  <si>
    <t>Кронштейн Hikvision DS-KAB6-ZU2</t>
  </si>
  <si>
    <t>Кронштейн, Hikvision, DS-KAB6-ZU2, торцевой кронштейн для терминала распознования лиц, турникеты с обозначением «Pg» поддерживают этот кронштейн, угол поворота: 10° вниз, 100 мм ? 100 мм ? 196 мм, алюминиевый сплав, цинковый сплав, силикагель и ПК, 1,1 кг</t>
  </si>
  <si>
    <t>DS-1604ZJ-BOX-POLE</t>
  </si>
  <si>
    <t>Крепление для видеокамеры Hikvision DS-1604ZJ-BOX-POLE</t>
  </si>
  <si>
    <t>Крепление для видеокамеры, Hikvision, DS-1604ZJ-BOX-POLE,</t>
  </si>
  <si>
    <t>SC-SI30K56</t>
  </si>
  <si>
    <t>Утюг Scarlett SC-SI30K56</t>
  </si>
  <si>
    <t>Утюг, Scarlett, SC-SI30K56, Мощность 2400 Вт, Паровой удар 140 г/мин, Керамическая подошва KeramoPro, Система защиты от накипи ANTI-CALC, Система защиты от капли ANTI-DRIP, Розовый</t>
  </si>
  <si>
    <t>SC-CG44506</t>
  </si>
  <si>
    <t>Кофемолка Scarlett SC-CG44506</t>
  </si>
  <si>
    <t>Кофемолка, Scarlett, SC-CG44506, Мощность 150 Вт, Вместимость 60 гр, Импульсный режим работы, Длина шнура 0.9 м, Белый</t>
  </si>
  <si>
    <t>SC-HD70I67</t>
  </si>
  <si>
    <t>Фен Scarlett SC-HD70I67</t>
  </si>
  <si>
    <t>Фен, Scarlett, SC-HD70I67, Мощность 2000 Вт, 2 скоростных режима, 3 температурных режима, Противоскользящее покрытие, Малиновый</t>
  </si>
  <si>
    <t>A9A26929</t>
  </si>
  <si>
    <t>Контакт состояния SE A9A26929 Acti9 OF+OF/SD IC60</t>
  </si>
  <si>
    <t>Контакт состояния, SE, A9A26929, Acti9 OF+OF/SD IC60</t>
  </si>
  <si>
    <t>G12-25AUX240</t>
  </si>
  <si>
    <t>Доп.контакт SE G12-25AUX240 SD/OF GO125-250 240В</t>
  </si>
  <si>
    <t>Доп.контакт, SE, G12-25AUX240, SD/OF GO125-250 240В</t>
  </si>
  <si>
    <t>G12SHT415AC</t>
  </si>
  <si>
    <t>Расцепитель независимый SE G12SHT415AC GO125 MX AC 415В</t>
  </si>
  <si>
    <t>Расцепитель независимый, SE, G12SHT415AC, GO125 MX AC 415В</t>
  </si>
  <si>
    <t>EZ9EUA108</t>
  </si>
  <si>
    <t>Щит встроенный SE EZ9EUA108 8 модулей дымчатая дверь</t>
  </si>
  <si>
    <t>Щит встроенный, SE, EZ9EUA108, EZ9EU 8 модулей дымчатая дверь</t>
  </si>
  <si>
    <t>EZ9EUA112</t>
  </si>
  <si>
    <t>Щит встроенный SE EZ9EUA112 12 модулей дымчатая дверь</t>
  </si>
  <si>
    <t>Щит встроенный, SE, EZ9EUA112, EZ9EU 12 модулей дымчатая дверь</t>
  </si>
  <si>
    <t>Тент для бассейна Intex 10757</t>
  </si>
  <si>
    <t>Тент для каркасных бассейнов размером 975 х 488 см, INTEX, 10757, Винил PVC, Чёрный, Коричневая коробка</t>
  </si>
  <si>
    <t>Пробка завинчивающаяся для бассейна Intex 11044</t>
  </si>
  <si>
    <t>Крышка завинчивающаяся для слива бассейна, Intex, 11044, С прокладкой, Большие бассейны, Белая, Пакет</t>
  </si>
  <si>
    <t>Штифт для бассейна Intex 10312</t>
  </si>
  <si>
    <t>Штифт удлинённый, Intex, 10312, Белый, Пакет</t>
  </si>
  <si>
    <t>Штифт для бассейна Intex 12136</t>
  </si>
  <si>
    <t>Штифт удлинённый, Intex, 12136, Metal Frame, Белый, Пакет</t>
  </si>
  <si>
    <t>P61754ASS18</t>
  </si>
  <si>
    <t>Набор штифтов для бассейнов Bestway P61754ASS18</t>
  </si>
  <si>
    <t>P6(H2)1323ASS18</t>
  </si>
  <si>
    <t>Форсунка для бассейна Bestway P6(H2)1323ASS18</t>
  </si>
  <si>
    <t>Форсунка для бассейна на выход, BESTWAY, P6(H2)1323ASS18, 38 мм, Тёмно-серая, Крепление - на отверстия, Пакет</t>
  </si>
  <si>
    <t>P6(H2)1317ASS18</t>
  </si>
  <si>
    <t>Форсунка для бассейна Bestway P6(H2)1317ASS18</t>
  </si>
  <si>
    <t>Форсунка для бассейна на вход, BESTWAY, P6(H2)1317ASS18, 38 мм, Тёмно-серая, Крепление - на отверстия, Пакет</t>
  </si>
  <si>
    <t>P6H1317ASS16</t>
  </si>
  <si>
    <t>Форсунка для бассейна Bestway P6H1317ASS16</t>
  </si>
  <si>
    <t>Форсунка для бассейна на вход, BESTWAY, P6H1317ASS16, 38 мм, Серая, Крепление - на отверстия, Пакет</t>
  </si>
  <si>
    <t>P6029ASS16</t>
  </si>
  <si>
    <t>Уплотнительное кольцо для фильтр-насоса Bestway P6029ASS16</t>
  </si>
  <si>
    <t>Уплотнительное кольцо для фильтр-насоса, BESTWAY, P6029ASS16, Резина, 38мм, Черное, Пакет</t>
  </si>
  <si>
    <t>Шатры, тенты и палатки</t>
  </si>
  <si>
    <t>2906-B</t>
  </si>
  <si>
    <t>Шатер XG Aurora Camping 2906-B</t>
  </si>
  <si>
    <t>Шатер, XG Aurora Camping, 2906-B, Складной, Шестисторонний, 366 x 366 x 228 cm, Терракотовый, Коричневая коробка</t>
  </si>
  <si>
    <t>2905-B</t>
  </si>
  <si>
    <t>Шатер XG Aurora Camping 2905-B</t>
  </si>
  <si>
    <t>Шатер, XG Aurora Camping, 2905-B, Складной, Шестисторонний, 366 x 366 x 228 cm, Коричневый, Коричневая коробка</t>
  </si>
  <si>
    <t>Картридж, Europrint, EPC-106R02778, Для принтеров Xerox Phaser 3052NI/3260DNI, WorkCentre 3225DNI/3215NI, 3000 страниц (А4)</t>
  </si>
  <si>
    <t>5761C001AA</t>
  </si>
  <si>
    <t>Тонер-картридж Canon C-EXV 65 Black для IR C3326i 5761C001AA</t>
  </si>
  <si>
    <t>Тонер-картридж, Canon, C-EXV 65 Black, 5761C001AA, для imageRUNNER C3326i, 17 500 стр. (A4)</t>
  </si>
  <si>
    <t>5762C001AA</t>
  </si>
  <si>
    <t>Тонер-картридж Canon C-EXV 65 CYAN для IR C3326 5762C001AA</t>
  </si>
  <si>
    <t>5763C001AA</t>
  </si>
  <si>
    <t>Тонер-картридж Canon C-EXV 65 MAGENTA для IR C3326 5763C001AA</t>
  </si>
  <si>
    <t>5764C001AA</t>
  </si>
  <si>
    <t>Тонер-картридж Canon C-EXV 65 YELLOW для IR C3326 5764C001AA</t>
  </si>
  <si>
    <t>3006C002AA</t>
  </si>
  <si>
    <t>Картридж Canon LBP CARTRIDGE 056L</t>
  </si>
  <si>
    <t>3010C002</t>
  </si>
  <si>
    <t>Картридж Canon LBP CARTRIDGE 057H</t>
  </si>
  <si>
    <t>Картридж, Canon, LBP CARTRIDGE 057H Black, 3010C002, для i-SENSYS LBP220/MF440 series, 10 000 стр. (А4)</t>
  </si>
  <si>
    <t>5640C006</t>
  </si>
  <si>
    <t>Тонер-картридж Canon Toner T13 Black для ISXMF1440/i/iF/P/Pr 5640C006</t>
  </si>
  <si>
    <t>1509B001AA</t>
  </si>
  <si>
    <t>Струйный картридж Canon PGI-35 Black</t>
  </si>
  <si>
    <t>Струйный картридж, Canon, PGI-35 Black, 1509B001AA, для Canon PIXMA iP100, iP110, TR150, 191 стр. (А4)</t>
  </si>
  <si>
    <t>1511B001AA</t>
  </si>
  <si>
    <t>Струйный картридж Canon CLI-36 Color</t>
  </si>
  <si>
    <t>Струйный картридж, Canon, CLI-36 Color, 1511B001AA, для Canon PIXMA iP100, iP110, TR150, 249 стр. (А4)</t>
  </si>
  <si>
    <t>5216B001AA</t>
  </si>
  <si>
    <t>Струйный картридж Canon PG-440XL</t>
  </si>
  <si>
    <t>Струйный картридж Canon CL-446</t>
  </si>
  <si>
    <t>Струйный картридж Canon CL-461XL</t>
  </si>
  <si>
    <t>Фотобарабан CET iR1600 (CET101058)</t>
  </si>
  <si>
    <t>Фотобарабан CET iR1018 (CET101071)</t>
  </si>
  <si>
    <t>Фотобарабан CET iR4525 (CET6615)</t>
  </si>
  <si>
    <t>Ролик захвата бумаги, Europrint, RL2-0656-000, Лоток №1, Для принтеров HP LJ Pro M402/M403/M426/M427/M404/M428/M405/M429/M329/M305/M304, Canon LBP-3120</t>
  </si>
  <si>
    <t>B860M D3HP</t>
  </si>
  <si>
    <t>Материнская плата Gigabyte B860M D3HP</t>
  </si>
  <si>
    <t>Материнская плата, Gigabyte, B860M D3HP (4719331866860), LGA1851, iB860, 4xDDR5 5600/6400/9066(OC), 4xSATA3, Raid, 2xM.2 (PCI-E 4.0x4/x2), 1хDP, 1xHDMI, 3xPCI-Ex16, mATX</t>
  </si>
  <si>
    <t>B860M EAGLE</t>
  </si>
  <si>
    <t>Материнская плата Gigabyte B860M EAGLE</t>
  </si>
  <si>
    <t>Материнская плата, Gigabyte, B860M EAGLE (4719331867041), LGA1851, iB860, 2xDDR5 5600/6400/9066(OC), 4xSATA3, Raid, 2xM.2 (PCI-E 4.0x4/x2), 1хDP, 1xHDMI, 2xPCI-Ex16, mATX</t>
  </si>
  <si>
    <t>AH5U16G52C522NBAA-1</t>
  </si>
  <si>
    <t>Модуль памяти Apacer AH5U16G52C522NBAA-1 DDR5 16GB</t>
  </si>
  <si>
    <t>Модуль памяти, Apacer, NOX RGB AH5U16G52C522NBAA-1, DDR5, 16GB, DIMM &lt;PC5-41600/5200MHz&gt;</t>
  </si>
  <si>
    <t>AH5U32G52C522NBAA-2</t>
  </si>
  <si>
    <t>Комплект модулей памяти Apacer AH5U32G52C522NBAA-2 DDR5 32GB (kit 2x16GB)</t>
  </si>
  <si>
    <t>Комплект модулей памяти, Apacer, NOX RGB AH5U32G52C522NBAA-2 (kit 2x16GB), DDR5, 32GB, DIMM &lt;PC5-41600/5200MHz&gt;</t>
  </si>
  <si>
    <t>AH5U16G60C622NBAA-1</t>
  </si>
  <si>
    <t>Модуль памяти Apacer AH5U16G60C622NBAA-1 DDR5 16GB</t>
  </si>
  <si>
    <t>Модуль памяти, Apacer, NOX RGB AH5U16G60C622NBAA-1, DDR5, 16GB, DIMM &lt;PC5-48000/6000MHz&gt;</t>
  </si>
  <si>
    <t>AH5U32G60C622NBAA-2</t>
  </si>
  <si>
    <t>Комплект модулей памяти Apacer AH5U32G60C622NBAA-2 DDR5 32GB (kit 2x16GB)</t>
  </si>
  <si>
    <t>Комплект модулей памяти, Apacer, NOX RGB AH5U32G60C622NBAA-2 (kit 2x16GB), DDR5, 32GB, DIMM &lt;PC5-48000/6000MHz&gt;</t>
  </si>
  <si>
    <t>AP512GAS723B-1</t>
  </si>
  <si>
    <t>Внешний SSD диск, Apacer, AS723, AP512GAS723B-1, 512GB, USB-C, Черный</t>
  </si>
  <si>
    <t>AP1TBAS723B-1</t>
  </si>
  <si>
    <t>Внешний SSD диск Apacer 1TB AS723 Черный</t>
  </si>
  <si>
    <t>Внешний SSD диск, Apacer, AS723, AP1TBAS723B-1, 1TB, USB-C, Черный</t>
  </si>
  <si>
    <t>AP2TBAS723B-1</t>
  </si>
  <si>
    <t>Внешний SSD диск Apacer 2TB AS723 Черный</t>
  </si>
  <si>
    <t>Внешний SSD диск, Apacer, AS723, AP2TBAS723B-1, 2TB, USB-C, Черный</t>
  </si>
  <si>
    <t>AP256GAS725B-1</t>
  </si>
  <si>
    <t>Внешний SSD диск Apacer 256GB AS725 Черный</t>
  </si>
  <si>
    <t>Внешний SSD диск, Apacer, AS725, AP256GAS725B-1, 256GB, USB-C, Черный</t>
  </si>
  <si>
    <t>AP512GAS725B-1</t>
  </si>
  <si>
    <t>Внешний SSD диск Apacer 512GB AS725 Черный</t>
  </si>
  <si>
    <t>Внешний SSD диск, Apacer, AS725, AP512GAS725B-1, 512GB, USB-C, Черный</t>
  </si>
  <si>
    <t>AP1TBAS725B-1</t>
  </si>
  <si>
    <t>Внешний SSD диск Apacer 1TB AS725 Черный</t>
  </si>
  <si>
    <t>Внешний SSD диск, Apacer, AS725, AP1TBAS725B-1, 1TB, USB-C, Черный</t>
  </si>
  <si>
    <t>Компьютерный корпус, Cougar, Uniface RGB (White) CGR-5C78W-RGB, E-ATX/CEB/ATX/Micro ATX/Mini ITX, USB 1*Type C/2*3.0, 4 Pole Headset Audio, Кулер 4*12см ARGB, Высота процессорного кулера до 180 мм, Длина VGA до 400мм, 2*3.5"/2+1*2.5", Толщина 0,6мм, 493x230x475мм, Без Б/П, Белый</t>
  </si>
  <si>
    <t>3MFZA85.0001</t>
  </si>
  <si>
    <t>Кулер для процессора Cougar Forza 85</t>
  </si>
  <si>
    <t>Кулер для процессора, Cougar, Forza 85, Intel 20xx/1366/1700/1200/115х и AMD AM4/AM3(+)/AM2(+)/FM2(+)/FM1, 220W, 120мм, 600-2000±10%/об/м, 82.48/143.53 CFM, 31.68 dB(A), 4pin, 135х110x160мм, Черный</t>
  </si>
  <si>
    <t>Комплект кулеров для кейса, 1STPLAYER, DF1202512SEMN, FIREMOON M1-D COMBO, 3х120мм RGB, 27.8 dB(A),1200 об/мин, 48.3 CFM, 6-pin, 120*120*25 мм, Черный</t>
  </si>
  <si>
    <t>Компьютерная мышь, HyperX, A2PB3AA, Saga, Игровая, Оптическая 32000dpi, 650 IPS, 6 кнопок, Проводная, Чёрный</t>
  </si>
  <si>
    <t>LY-FP64</t>
  </si>
  <si>
    <t>Лицевая панель телекоммуникационная LY-FP64 22,5x45 мм со шторкой на 1 модуль</t>
  </si>
  <si>
    <t>Лицевая панель телекоммуникационная,, LY-FP64, 22,5x45 мм, Со шторкой, 1 модуль, Белая</t>
  </si>
  <si>
    <t>DHI-VTO9631Q</t>
  </si>
  <si>
    <t>Вызывная панель Dahua DHI-VTO9631Q</t>
  </si>
  <si>
    <t>Вызывная панель, Dahua, DHI-VTO9631Q, 10,1-дюймовый ЖК-дисплей с разрешением 800  1280, ОС Linux, Тип карты: IC-карта (Mifare)</t>
  </si>
  <si>
    <t>LH85QMCEBGCXCI</t>
  </si>
  <si>
    <t>Профессиональный дисплей Samsung QM85C 85"</t>
  </si>
  <si>
    <t>Профессиональный дисплей, Samsung, QM85C, 85", LH85QMCEBGCXCI, 4K, 500 кд/м, 4.000:1, чёрный</t>
  </si>
  <si>
    <t>Пленка для ламинирования Deluxe A4 125мик 100шт</t>
  </si>
  <si>
    <t>Пленка для ламинирования, Deluxe, A4 125мик, глянцевый, 100шт</t>
  </si>
  <si>
    <t>Пленка для ламинирования Deluxe A4 80мик 100шт</t>
  </si>
  <si>
    <t>Плёнка для ламинирования, Deluxe, A4 80 мкм, глянцевая, 100шт</t>
  </si>
  <si>
    <t>C203-LX</t>
  </si>
  <si>
    <t>Набор фильтров для пылесоса Xiaomi Vacuum Cleaner G20 Lite Filter Kit</t>
  </si>
  <si>
    <t>Набор фильтров для пылесоса, Xiaomi, Vacuum Cleaner, G20 Lite, Filter Kit, C203-LX, 3 в комплекте, Белый</t>
  </si>
  <si>
    <t>C205-LX</t>
  </si>
  <si>
    <t>Комплект фильтров для пылесоса Xiaomi Vacuum Cleaner G20/G20 Max Filter Kit</t>
  </si>
  <si>
    <t>Комплект фильтров для пылесоса, Xiaomi, Vacuum Cleaner, G20/G20 Max Filter Kit, C205-LX, (3 штуки)</t>
  </si>
  <si>
    <t>MJGHB1LF</t>
  </si>
  <si>
    <t>Триммер для носа Xiaomi Nose Hair Trimmer Синий</t>
  </si>
  <si>
    <t>G12E3A80</t>
  </si>
  <si>
    <t>Автоматический выключатель SE G12E3A80 GoPacT 3P 80A 15kA</t>
  </si>
  <si>
    <t>Автоматический выключатель, SE, G12E3A80, GoPacT 3P 80A 15kA</t>
  </si>
  <si>
    <t>G12E3A100</t>
  </si>
  <si>
    <t>Автоматический выключатель SE G12E3A100 GoPacT 3P 100A 15kA</t>
  </si>
  <si>
    <t>Автоматический выключатель, SE, G12E3A100, GoPacT 3P 100A 15kA</t>
  </si>
  <si>
    <t>EZ9EUA118</t>
  </si>
  <si>
    <t>Щит встроенный SE EZ9EUA118 18 модулей дымчатая дверь</t>
  </si>
  <si>
    <t>Щит встроенный, SE, EZ9EUA118, EZ9EU 18 модулей дымчатая дверь</t>
  </si>
  <si>
    <t>EZ9EUA212</t>
  </si>
  <si>
    <t>Щит встроенный SE EZ9EUA212 24 модуля дымчатая дверь</t>
  </si>
  <si>
    <t>Щит встроенный, SE, EZ9EUA212, EZ9EU 24 модуля дымчатая дверь</t>
  </si>
  <si>
    <t>EZ9EUA312</t>
  </si>
  <si>
    <t>Щит встроенный SE EZ9EUA312 36 модулей дымчатая дверь</t>
  </si>
  <si>
    <t>Щит встроенный, SE, EZ9EUA312, EZ9EU 36 модулей дымчатая дверь</t>
  </si>
  <si>
    <t>EZ9EUC108</t>
  </si>
  <si>
    <t>Щит навесной SE EZ9EUC108 8 модулей дымчатая дверь</t>
  </si>
  <si>
    <t>Щит навесной, SE, EZ9EUC108, EZ9EU 8 модулей дымчатая дверь</t>
  </si>
  <si>
    <t>EZ9EUC112</t>
  </si>
  <si>
    <t>Щит навесной SE EZ9EUC112 12 модулей дымчатая дверь</t>
  </si>
  <si>
    <t>Щит навесной, SE, EZ9EUC112, EZ9EU 12 модулей дымчатая дверь</t>
  </si>
  <si>
    <t>EZ9EUC118</t>
  </si>
  <si>
    <t>Щит навесной SE EZ9EUC118 18 модулей дымчатая дверь</t>
  </si>
  <si>
    <t>Щит навесной, SE, EZ9EUC118, EZ9EU 18 модулей дымчатая дверь</t>
  </si>
  <si>
    <t>EZ9EUC212</t>
  </si>
  <si>
    <t>Щит навесной SE EZ9EUC212 24 модуля дымчатая дверь</t>
  </si>
  <si>
    <t>Щит навесной, SE, EZ9EUC212, EZ9EU 24 модуля дымчатая дверь</t>
  </si>
  <si>
    <t>EZ9EUC312</t>
  </si>
  <si>
    <t>Щит навесной SE EZ9EUC312 36 модулей дымчатая дверь</t>
  </si>
  <si>
    <t>Щит навесной, SE, EZ9EUC312, EZ9EU 36 модулей дымчатая дверь</t>
  </si>
  <si>
    <t>Узел захвата бумаги ADF Europrint RM2-1179 в сборе M102</t>
  </si>
  <si>
    <t>Узел захвата бумаги ADF, Europrint, RM2-1179, В сборе, Для принтеров HP LJ M102/M103/M104/M106/ M130/M132/M134/ M203/M227/M230</t>
  </si>
  <si>
    <t>Внешний SSD диск Apacer 512GB AS723 Черный</t>
  </si>
  <si>
    <t>B101GL-CHD</t>
  </si>
  <si>
    <t>Мешок для сбора пыли Xiaomi Robot Vacuum X10+ Disposable Bag</t>
  </si>
  <si>
    <t>Мешок для сбора пыли, Xiaomi, B101GL-CHD/BHR6560GL, Robot Vacuum X10+ Disposable Bag, (Совместим с X20+, X20 Max, X20 Pro)</t>
  </si>
  <si>
    <t>CT-1498 Ceramic</t>
  </si>
  <si>
    <t>Мультиварка Centek CT-1498 Ceramic</t>
  </si>
  <si>
    <t>&gt;5072</t>
  </si>
  <si>
    <t>Cruiser Triple 11MP Imou Поворотная PTZ камера</t>
  </si>
  <si>
    <t>P28-850170000R</t>
  </si>
  <si>
    <t>Блок питания Huntkey GX 750PRO</t>
  </si>
  <si>
    <t>Клавиатура, XG, Cyber Dragon, Ультратонкая, Кол-во стандартных клавиш 104, Размер: 36.5*14*4 см., Анг/Рус, Защита от случайного пролива воды/кофе, Бело-лиловый</t>
  </si>
  <si>
    <t>MDZ-24-AA</t>
  </si>
  <si>
    <t>Приставка телевизионная Mi TV Stick MDZ-24-AA</t>
  </si>
  <si>
    <t>Приставка телевизионная, Xiaomi, Mi TV Stick MDZ-24-AA/PFJ4098EU/PFJ4145RU , 1080p (1920x1080@60fps), Cortex A53, Оперативная память 1Gb, Встроенная память 8Gb, Чёрный</t>
  </si>
  <si>
    <t>WRX560</t>
  </si>
  <si>
    <t>Маршрутизатор Synology WRX560</t>
  </si>
  <si>
    <t>Маршрутизатор, Synology, WRX560, Quad core 1.4 GHz, 512MB, 2.5GbE (RJ-45)</t>
  </si>
  <si>
    <t>RT2600ac</t>
  </si>
  <si>
    <t>Маршрутизатор Synology RT2600ac</t>
  </si>
  <si>
    <t>Маршрутизатор, Synology, RT2600ac, Dual-core 1.7GHz, 512MB, Gigabit (RJ-45)</t>
  </si>
  <si>
    <t>SAT5221-960G</t>
  </si>
  <si>
    <t>Твердотельный накопитель SSD Synology SAT5221-960G</t>
  </si>
  <si>
    <t>Твердотельный накопитель SSD, Synology, SAT5221-960G, 2.5", 960 GB, SATA 6 Gb/s</t>
  </si>
  <si>
    <t>АО-106-6SC/UPC</t>
  </si>
  <si>
    <t>Оптический кросс А-Оптик АО-106 SC/UPC</t>
  </si>
  <si>
    <t>Оптический кросс укомплектованный, А-Оптик, АО-106 на 6 портов, SC/UPC Simplex, Металлический, Настенный, Серый</t>
  </si>
  <si>
    <t>IP Видеокамера HiLook IPC-D121HE-UC</t>
  </si>
  <si>
    <t>IP Видеокамера, HiLook, IPC-D121HE-UC, Купольная, 2 МП обнаружения людей и транспорта, EXIR 2.0 ИК-подцветка, сжатия H.265+, встроенный микрофон, DWDR, IP67, IK10</t>
  </si>
  <si>
    <t>IP Видеокамера HiLook IPC-D141HE-UC</t>
  </si>
  <si>
    <t>IP Видеокамера, HiLook, IPC-B141HE-UC, Цилиндрическая, 4 МП обнаружения людей и транспорта, ИК-подцветка 20м, сжатия H.265+, IP67,</t>
  </si>
  <si>
    <t>Сетевой видеорегистратор HiLook NVR-104H-D(D)</t>
  </si>
  <si>
    <t>Сетевой видеорегистратор, HiLook, NVR-104H-D(D), 4-х канальный, 40 Мбит/с, 4 каналов 1080p, H.265+/H.265/H.264+/H.264, 1 SATA до 6ТБ, одновременный выход HDMI и VGA</t>
  </si>
  <si>
    <t>Сетевой видеорегистратор HiLook NVR-104MH-K</t>
  </si>
  <si>
    <t>Сетевой видеорегистратор HiLook NVR-108H-D(D)</t>
  </si>
  <si>
    <t>Сетевой видеорегистратор, HiLook, NVR-108H-D(D), 8-х канальный, 80 Мбит/с, 4 каналов 1080p, H.265+/H.265/H.264+/H.264, 1 SATA до 6ТБ, одновременный выход HDMI и VGA</t>
  </si>
  <si>
    <t>Сетевой видеорегистратор HiLook NVR-116MH-C(D)</t>
  </si>
  <si>
    <t>Сетевой видеорегистратор, HiLook, NVR-116MH-C(D), 16-х канальный, 160 Мбит/с, до 1 канала @ 8MP или 5 каналов @ 1080P, H.265+/H.265/H.264+/H.264, 1 SATA до 8ТБ,</t>
  </si>
  <si>
    <t>8747B007AA</t>
  </si>
  <si>
    <t>Принтер Canon Pixma IX6840</t>
  </si>
  <si>
    <t>Принтер, Canon, Pixma IX6840, 8747B007AA, Струйный, A3, 14,5 изобр./мин. (A3), Чернила PGI-450/CLI-451, Подача 150 листов, USB 2.0, Wi-Fi</t>
  </si>
  <si>
    <t>6855C003AA</t>
  </si>
  <si>
    <t>Широкоформатный принтер Canon imagePROGRAF TX-4200</t>
  </si>
  <si>
    <t>Широкоформатный принтер, Canon, imagePROGRAF TX-4200, 6855C003AA, 44" (1118 мм, A0+), MBK/BK/C/M/Y, 2 ГБ, 500 ГБ HDD, HP-GL/2, HP RTL, JPEG, CALS G4, USB 2.0, Wi-Fi, Ethernet</t>
  </si>
  <si>
    <t>DEM-P40ProW</t>
  </si>
  <si>
    <t>Пылесос моющий Deerma DEM-P40ProW Черный</t>
  </si>
  <si>
    <t>Пылесос моющий, Deerma, DEM-P40ProW, Мощность 250 Вт, Объем резервуара чистой воды 600 мл, Объем резервуара грязной воды 550 мл, Черный</t>
  </si>
  <si>
    <t>Дифференциальный автомат CHINT NXBLE-63Y 1P+N 63А C 30mA AC 4,5kA</t>
  </si>
  <si>
    <t>Дифференциальный автомат, CHINT, 105548 NXBLE-63Y, 1P+N 63А C 30mA AC 4,5kA</t>
  </si>
  <si>
    <t>SXS2000/500G</t>
  </si>
  <si>
    <t>Внешний SSD диск Kingston 500GB XS2000 Серебристый</t>
  </si>
  <si>
    <t>Внешний SSD диск, Kingston, XS2000, SXS2000/500G, 500GB, USB-C, Серебристый</t>
  </si>
  <si>
    <t>Карта памяти, Kingston, SDS2/128GB, SDXC 128GB, Canvas Select Plus, Class 10</t>
  </si>
  <si>
    <t>Карта памяти, Kingston, SDG3/512GB, SDXC 512GB, Canvas Go Plus, Class 10</t>
  </si>
  <si>
    <t>Карта памяти, Kingston, SDR2/32GB, SDHC 32GB, Canvas React Plus, UHS-II, U3, V90</t>
  </si>
  <si>
    <t>Карта памяти, Kingston, SDR2/128GB, SDXC 128GB, Canvas React Plus, UHS-II, U3, V90</t>
  </si>
  <si>
    <t>Коммутатор, MikroTik, CRS328-24P-4S+RM, Cloud Router Switch , 24 порта 10/100/1000M, Ether1-Ether24 PoE 802.3af/at (500W), 4 порта SFP+, RouterOS / SwitchOS, -20°C to 60°C, стоечный 1U</t>
  </si>
  <si>
    <t>DHI-ARD1233</t>
  </si>
  <si>
    <t>Пассивный ИК-извещатель Dahua DHI-ARD1233</t>
  </si>
  <si>
    <t>Пассивный ИК-извещатель, Dahua, DHI-ARD1233, Поддерживает два режима подключения (нормально открытый и нормально закрытый), Сигнализация о вскрытие защита от радиочастотных помех и автоматическая температурная компенсация.</t>
  </si>
  <si>
    <t>Паровая швабра, Kitfort, КТ-1072, "2 в 1", Мощность 1300 Вт, 3 уровня подачи пара, Непрерывная работа до 19 мин, Цвет белый</t>
  </si>
  <si>
    <t>Магнитная светодиодная лампа Xiaomi Magnetic Reading Light Bar</t>
  </si>
  <si>
    <t>Магнитная светодиодная лампа, Xiaomi, Magnetic Reading Light Bar, 9290041698/BHR8956GL, 4000K, 5 В1 А, 5 Вт, 2000 мАч, до 4.5 часов, Регулируемая яркость, угол освещения и температура свечения, Белый</t>
  </si>
  <si>
    <t>Картридж Europrint EPC-CE310A/CF350A</t>
  </si>
  <si>
    <t>Картридж, Europrint, EPC-CE310A/CF350A, Чёрный, Для принтеров HP Color LaserJet CP1025/Pro100 M175AM275/M175/M176/M177, Canon i-SENSYS LBP7010C/LBP7018C, 1200 страниц.</t>
  </si>
  <si>
    <t>Картридж Europrint EPC-CE311A/CF351A</t>
  </si>
  <si>
    <t>Картридж, Europrint, EPC-CE311A/CF351A, Синий, Для принтеров HP Color LaserJet CP1025/Pro100 M175AM275/M175/M176/M177, Canon i-SENSYS LBP7010C/LBP7018C, 1000 страниц.</t>
  </si>
  <si>
    <t>Картридж Europrint EPC-CE312A/CF352A</t>
  </si>
  <si>
    <t>Картридж, Europrint, EPC-CE312A/CF352A, Жёлтый, Для принтеров HP Color LaserJet CP1025/Pro100 M175AM275/M175/M176/M177, Canon i-SENSYS LBP7010C/LBP7018C, 1000 страниц.</t>
  </si>
  <si>
    <t>Картридж Europrint EPC-CE313A/CF353A</t>
  </si>
  <si>
    <t>Картридж, Europrint, EPC-CE313A/CF353A, Пурпурный, Для принтеров HP Color LaserJet CP1025/Pro100 M175AM275/M175/M176/M177, Canon i-SENSYS LBP7010C/LBP7018C, 1000 страниц.</t>
  </si>
  <si>
    <t>Картридж Europrint EPC-070H/T13 (Без чипа)</t>
  </si>
  <si>
    <t>Картридж, Europrint, EPC-070H/T13 (Без чипа), Для принтеров Canon i-SENSYS LBP243/LBP246/MF465/MF463/MF461/X1440, 10000 страниц.</t>
  </si>
  <si>
    <t xml:space="preserve">    Ajax TurretCam белый IP-камера проводная (5Мр/2,8 mm)</t>
  </si>
  <si>
    <t xml:space="preserve">1000017387 </t>
  </si>
  <si>
    <t xml:space="preserve">    Ajax TurretCam черный IP-камера проводная (8Мр/2,8 mm)</t>
  </si>
  <si>
    <t xml:space="preserve">1000017389 </t>
  </si>
  <si>
    <t xml:space="preserve">    BulletCam Ajax  белый IP-камера проводная (5Мр/2,8mm)</t>
  </si>
  <si>
    <t xml:space="preserve">1000017385 </t>
  </si>
  <si>
    <t xml:space="preserve">    BulletCam Ajax белый IP-камера проводная (8Мр/2,8mm)</t>
  </si>
  <si>
    <t xml:space="preserve">1000017386 </t>
  </si>
  <si>
    <t xml:space="preserve">    BulletCam Ajax черный IP-камера проводная (5Мр/2,8 mm)</t>
  </si>
  <si>
    <t xml:space="preserve">1000017383 </t>
  </si>
  <si>
    <t xml:space="preserve">    BulletCam Ajax черный IP-камера проводная (8Мр/2,8mm)</t>
  </si>
  <si>
    <t xml:space="preserve">1000017384 </t>
  </si>
  <si>
    <t xml:space="preserve">    Cruiser SC 4G 3M, Imou, Wi-Fi видеокамера, CMOS-матрица 1/2.8", Механический ИК-фильтр, ИК-подсветка</t>
  </si>
  <si>
    <t xml:space="preserve">1000017373 </t>
  </si>
  <si>
    <t xml:space="preserve">    Cruiser SC 4G 5M, Imou, Wi-Fi видеокамера, CMOS-матрица 1/2.8", Механический ИК-фильтр, ИК-подсветка</t>
  </si>
  <si>
    <t xml:space="preserve">1000017374 </t>
  </si>
  <si>
    <t xml:space="preserve">    DomeCam Mini Ajax белый IP-камера проводная (5Мр/ 2,8mm)</t>
  </si>
  <si>
    <t xml:space="preserve">1000017391 </t>
  </si>
  <si>
    <t xml:space="preserve">    DomeCam Mini Ajax белый IP-камера проводная (8Мр/ 2,8mm)</t>
  </si>
  <si>
    <t xml:space="preserve">1000017392 </t>
  </si>
  <si>
    <t xml:space="preserve">    DomeCam Mini Ajax черный IP-камера проводная (5Мр/ 2,8mm)</t>
  </si>
  <si>
    <t xml:space="preserve">1000017393 </t>
  </si>
  <si>
    <t xml:space="preserve">    DomeCam Mini Ajax черный IP-камера проводная (8Мр/ 2,8mm)</t>
  </si>
  <si>
    <t xml:space="preserve">1000017394 </t>
  </si>
  <si>
    <t xml:space="preserve">    JunctionBox Ajax белый Коробка для крепления видеокамер</t>
  </si>
  <si>
    <t xml:space="preserve">1000017395 </t>
  </si>
  <si>
    <t xml:space="preserve">    JunctionBox Ajax черный Коробка для крепления видеокамер</t>
  </si>
  <si>
    <t xml:space="preserve">1000017396 </t>
  </si>
  <si>
    <t xml:space="preserve">    NVR (16-ch) Ajax белый Сетевой видеорегистратор на 16 каналов</t>
  </si>
  <si>
    <t xml:space="preserve">1000017381 </t>
  </si>
  <si>
    <t xml:space="preserve">    NVR (16-ch) Ajax черный Сетевой видеорегистратор на 16 каналов</t>
  </si>
  <si>
    <t xml:space="preserve">1000017379 </t>
  </si>
  <si>
    <t xml:space="preserve">    NVR (8-ch) Ajax белый Сетевой видеорегистратор на 8 каналов</t>
  </si>
  <si>
    <t xml:space="preserve">1000017382 </t>
  </si>
  <si>
    <t xml:space="preserve">    NVR (8-ch) Ajax черный Сетевой видеорегистратор на 8 каналов</t>
  </si>
  <si>
    <t xml:space="preserve">1000017380 </t>
  </si>
  <si>
    <t xml:space="preserve">    TurretCam Ajax  черный IP-камера проводная (5Мр/2,8 mm)</t>
  </si>
  <si>
    <t xml:space="preserve">1000017390 </t>
  </si>
  <si>
    <t>51097WWR</t>
  </si>
  <si>
    <t>Абонентский терминал Huawei Pura 70 Ultra HBP-LX9 16GB RAM 512GB ROM Green</t>
  </si>
  <si>
    <t>Абонентский терминал, Huawei, Pura 70 Ultra HBP-LX9, 16GB 512GB, 6.8", EMUI 14.2, Kirin 9010, Камера 50 Мп + 12.5 Мп + 48 Мп/13 Мп, 2844x1260, Bluetooth 5.2, 5050 мАч, (Green) Зелёный</t>
  </si>
  <si>
    <t>GV-N506TWF2-8GD</t>
  </si>
  <si>
    <t>Видеокарта Gigabyte (GV-N506TWF2-8GD) RTX5060Ti WINDFORCE 8G</t>
  </si>
  <si>
    <t>Видеокарта, Gigabyte, RTX5060Ti WINDFORCE 8G (GV-N506TWF2-8GD) 4719331356316, GDDR7, 128bit, 1-HDMI, 3-DP, Windforce 2X Fan, 208*120*40 мм, Цветная коробка</t>
  </si>
  <si>
    <t>GV-N506TWF2OC-8GD</t>
  </si>
  <si>
    <t>Видеокарта Gigabyte (GV-N506TWF2OC-8GD) RTX5060Ti WINDFORCE OC 8G</t>
  </si>
  <si>
    <t>Видеокарта, Gigabyte, RTX5060Ti WINDFORCE OC 8G (GV-N506TWF2OC-8GD) 4719331356057, GDDR7, 128bit, 1-HDMI, 3-DP, Windforce 2X Fan, 208*120*40 мм, Цветная коробка</t>
  </si>
  <si>
    <t>GV-N506TEAGLE OC-8GD</t>
  </si>
  <si>
    <t>Видеокарта Gigabyte (GV-N506TEAGLE OC-8GD) RTX5060Ti EAGLE OC 8G</t>
  </si>
  <si>
    <t>Видеокарта, Gigabyte, RTX5060Ti EAGLE OC-8G (GV-N506TEAGLE OC-8GD) 4719331356101, GDDR7, 128bit, 1-HDMI, 3-DP, Windforce 2X Fan, 215*122*40 мм, Цветная коробка</t>
  </si>
  <si>
    <t>GV-N506TGAMING OC-8GD</t>
  </si>
  <si>
    <t>Видеокарта Gigabyte (GV-N506TGAMING OC-8GD) RTX5060Ti GAMING OC 8G</t>
  </si>
  <si>
    <t>Видеокарта, Gigabyte, RTX5060Ti GAMING OC 8G (GV-N506TGAMING OC-8GD) 4719331356019, GDDR7, 128bit, 1-HDMI, 3-DP, Windforce 3X Fan, 281*119*40 мм, Цветная коробка</t>
  </si>
  <si>
    <t>XG Cronus</t>
  </si>
  <si>
    <t>Компьютерный корпус XG Cronus без Б/П</t>
  </si>
  <si>
    <t>Компьютерный корпус, XG, Cronus, ATX/Micro ATX, USB 1.0x2, USB 2.0x1, HD-Audio, Высота процессорного кулера 145мм, Длина VGA до 290мм, 1*5.25"/2*3.5"/2*2.5", Толщина 0.4мм, 410x195x355мм, Без Б/П, Черный</t>
  </si>
  <si>
    <t>KC-U2G64-7GB</t>
  </si>
  <si>
    <t>USB-накопитель Kingston KC-U2G64-7GB 64GB Синий</t>
  </si>
  <si>
    <t>USB-накопитель, Kingston, KC-U2G64-7GB, 64GB, USB 3.2 Gen1, Синий</t>
  </si>
  <si>
    <t>DH-CS4228-24GT-375</t>
  </si>
  <si>
    <t>Коммутатор Dahua DH-CS4228-24GT-375</t>
  </si>
  <si>
    <t>Кабель оптоволоконный, СКО, ОКЛ-8(G.652.D)-Т/С 2.7 кН, броня из стальной гофрированной ленты без промежуточной оболочки для прокладки в кабельную канализацию в центральной трубке</t>
  </si>
  <si>
    <t>КТ-1044</t>
  </si>
  <si>
    <t>Паровая швабра Kitfort КТ-1044</t>
  </si>
  <si>
    <t>Паровая швабра, Kitfort, КТ-1044, Объем 350 мл, Подача пара 8-35 г/мин, Регулятор мощности, Мощность 1500 Вт, Длина шнура 8м, Голубой</t>
  </si>
  <si>
    <t>КТ-1678</t>
  </si>
  <si>
    <t>Блинница настольная Kitfort КТ-1678</t>
  </si>
  <si>
    <t>Блинница настольная, Kitfort, КТ-1678, Диаметр 30 см, Антипригарное покрытие, Длина шнура 0.7м, Мощность 1200 Вт, Черный</t>
  </si>
  <si>
    <t>BHD274/00</t>
  </si>
  <si>
    <t>Фен Philips DryCare Pro BHD274/00</t>
  </si>
  <si>
    <t>Фен, Philips, DryCare Pro BHD274/00, Мощность 2200 Вт, АС мотор, Ионизация, Подача холодного воздуха, 2 скорости, 3 температурных режима, Цвет черный</t>
  </si>
  <si>
    <t>HX9052/17</t>
  </si>
  <si>
    <t>Стандартные насадки для звуковой зубной щетки Philips Sonicare Premium Gum Care HX9052/17 2шт</t>
  </si>
  <si>
    <t>Стандартные насадки для звуковой зубной щетки, Philips, Sonicare Premium Gum Care HX9052/17 2шт, Удаление налета , Жесткость щетинок cредняя, Цвет белый</t>
  </si>
  <si>
    <t>HX9094/10</t>
  </si>
  <si>
    <t>Стандартные насадки для звуковой зубной щетки Philips Sonicare Premium All-in-One HX9094/10 4шт</t>
  </si>
  <si>
    <t>Стандартные насадки для звуковой зубной щетки, Philips, Sonicare Premium All-in-One HX9094/10, 4шт, Мягкие и гибкие резиновые ребра, Жесткость щетинок мягкая, Индикаторные щетинки ,Цвет белый</t>
  </si>
  <si>
    <t>HX9094/11</t>
  </si>
  <si>
    <t>Стандартные насадки для звуковой зубной щетки Philips Sonicare Premium All-in-One HX9094/11 4шт</t>
  </si>
  <si>
    <t>Стандартные насадки для звуковой зубной щетки, Philips, Sonicare Premium All-in-One HX9094/11, 4шт, Для взрослых, Отбеливание и полировка, Удаление налета, Степень жесткости средняя, Для массажа дёсен, Цвет черный</t>
  </si>
  <si>
    <t>BHA530/00</t>
  </si>
  <si>
    <t>Фен-щётка Philips Серии 5000 BHA530/00</t>
  </si>
  <si>
    <t>Фен-щётка, Philips, Серии 5000 BHA530/00, Мощность 1000 Вт, Количество температурных режимов 3, количество скоростей 2, 5 насадок, Цвет синий</t>
  </si>
  <si>
    <t>BHD530/00</t>
  </si>
  <si>
    <t>Фен Philips Серии 5000 BHD530/00</t>
  </si>
  <si>
    <t>Фен, Philips, Серии 5000 BHD530/00, Мощность 2300 Вт,Тип мотора DC, Ионизация, Холодный обдув, 3 режима температуры, 2 режима скорости, Цвет белый/розовый</t>
  </si>
  <si>
    <t>HPS910/00</t>
  </si>
  <si>
    <t>Фен Philips Prestige Pro HPS910/00</t>
  </si>
  <si>
    <t>Фен, Philips, Prestige Pro HPS910/00, Мощность 2100 Вт, Тип мотора AC, Технология ThermoProtect, 6 настроек температуры и скорости, Холодный обдув, Цвет черный</t>
  </si>
  <si>
    <t>BHD829/00</t>
  </si>
  <si>
    <t>Фен Philips Серии 9000 BHD829/00</t>
  </si>
  <si>
    <t>Фен, Philips, Серии 9000 BHD829/00, Мощность 1800 Вт, Тип мотора DC, 4 насадки, Быстрая сушка за 3 мин, 3 температурных режима, 3 скорости, Ионизация, Цвет золотой</t>
  </si>
  <si>
    <t>BHS838/00</t>
  </si>
  <si>
    <t>Выпрямитель для волос Philips Серии 8000 BHS838/00</t>
  </si>
  <si>
    <t>Выпрямитель для волос, Philips, Серии 8000 BHS838/00, Мощность 54 Вт, Нагрев 15 сек, Диапазон температуры нагрева 120 °C – 230 °С, Ионизация, 14 температурных режимов, Покрытие керамическое, Автоотключение, С терморегулятором, Цвет золотистый</t>
  </si>
  <si>
    <t>QP6652/61</t>
  </si>
  <si>
    <t>Триммер универсальный Philips OneBlade Pro QP6652/61</t>
  </si>
  <si>
    <t>Триммер универсальный, Philips, OneBlade Pro QP6652/61, Мощность 5.4 Вт, 3 насадки, Сменные головки, Питание от аккумулятора, Число установок длины 14, Цвет хром</t>
  </si>
  <si>
    <t>MG7940/15</t>
  </si>
  <si>
    <t>Триммер универсальный Philips Серии 7000 MG7940/15 для лица, головы и тела</t>
  </si>
  <si>
    <t>Триммер универсальный, Philips, Серии 7000 MG7940/15, для лица, головы и тела, Сеточная, Самозатачивающиеся стальные лезвия, Мощность 5 Вт, Тип аккумулятора литиевый, Беспроводное использование, Быстрая зарядка за 5 мин, Цвет серый</t>
  </si>
  <si>
    <t>КТ-1812</t>
  </si>
  <si>
    <t>Льдогенератор Kitfort КТ-1812</t>
  </si>
  <si>
    <t>Льдогенератор, Kitfort, КТ-1812, Пальчиковый лед, Объем резервуара 2л, 12 кг/сутки, Климатический класс SN/N/ST/T, Изобутан R600a, Уровень шума до 43 дБ, Кнопочное управление, Белый</t>
  </si>
  <si>
    <t>BRE700/00</t>
  </si>
  <si>
    <t>Эпилятор Philips серии 8000 BRE700/00 для влажного и сухого бритья</t>
  </si>
  <si>
    <t>Эпилятор, Philips, серии 8000 BRE700/00, Для влажного и сухого бритья, Мощность 5.4 Вт, Зарядка за 2 часа, Подсветка, Плавающая головка, Цвет белый</t>
  </si>
  <si>
    <t>S5887/10</t>
  </si>
  <si>
    <t>Электробритва Philips Серии 5000 S5887/10 для влажного и сухого бритья</t>
  </si>
  <si>
    <t>Электробритва, Philips, Серии 5000 S5887/10, Для влажного и сухого бритья, Мощность 5 Вт, Роторная, Технология SkinIQ, Головки 360-D, Время автономной работы 60 мин, 3 бритвенных секций, Триммер, Цвет черный/серый</t>
  </si>
  <si>
    <t>X5006/00</t>
  </si>
  <si>
    <t>Электробритва Philips Серии 5000X X5006/00 для влажного и сухого бритья</t>
  </si>
  <si>
    <t>Электробритва, Philips, Серии 5000X X5006/00, Для влажного и сухого бритья, Роторная, Гибкие головки вращающиеся на 360°, Быстрая зарядка, Антикоррозийная система бритья, Нескользящая рукоятка, Количество бритвенных головок 3, Цвет черный</t>
  </si>
  <si>
    <t>X5004/00</t>
  </si>
  <si>
    <t>Электробритва Philips Серии 5000X X5004/00 для влажного и сухого бритья</t>
  </si>
  <si>
    <t>Электробритва, Philips, Серии 5000X X5004/00, Для влажного и сухого бритья, Роторная, Мощность 4,5 Вт, Система бритья с защитой от коррозии, Водонепроницаемость IPX7 , Зарядка 1 час, Изгиб головки на 360° , Триммер, Цвет черный</t>
  </si>
  <si>
    <t>HC3525/15</t>
  </si>
  <si>
    <t>Машинка для стрижки волос Philips Серии 3000 HC3525/15</t>
  </si>
  <si>
    <t>Машинка для стрижки волос, Philips, Серии 3000 HC3525/15, Роторная, Ползунковое управление, Время автономной работы 45 мин, Влажная очистка, Съемные насадки, Количество установок длины 13, Цвет серый</t>
  </si>
  <si>
    <t>BRE730/10</t>
  </si>
  <si>
    <t>Эпилятор Philips серии 8000 BRE730/10 для влажного и сухого бритья</t>
  </si>
  <si>
    <t>Эпилятор, Philips, серии 8000 BRE730/10, Для влажного и сухого бритья, Беспроводной, 2 режима скорости, Зарядка за 2 часа, Подсветка, Керамические диски, Цвет белый</t>
  </si>
  <si>
    <t>HX9042/17</t>
  </si>
  <si>
    <t>Стандартные насадки для звуковой зубной щетки Philips Sonicare Premium Plaque Defence HX9042/17 2шт</t>
  </si>
  <si>
    <t>Стандартные насадки для звуковой зубной щетки, Philips, Sonicare Premium Plaque Defence HX9042/17 2шт, Щетинки-индикаторы, Голубой цвет щетинок исчезает, Жесткость щетинок средняя, Цвет белый</t>
  </si>
  <si>
    <t>BHD723/10</t>
  </si>
  <si>
    <t>Фен Philips Серии 7000 BHD723/10</t>
  </si>
  <si>
    <t>Фен, Philips, Серии 7000 BHD723/10, Тип мотора DC, Мощность 1800 Вт, 4 настройки нагрева, 2 режима скорости, Технологии бережного ухода, Цвет розовый</t>
  </si>
  <si>
    <t>BHS510/00</t>
  </si>
  <si>
    <t>Выпрямитель для волос Philips Серии 5000 BHS510/00</t>
  </si>
  <si>
    <t>Выпрямитель для волос, Philips, Серии 5000 BHS510/00, Плавающие пластины, Время нагрева 30 с,Длинные пластины 105 мм, Температурный диапазон 120–230 °C, Пластины из керамики с аргановым маслом, Цвет черный</t>
  </si>
  <si>
    <t>BHB876/00</t>
  </si>
  <si>
    <t>Автоматические щипцы для завивки Philips Style Care BHB876/00</t>
  </si>
  <si>
    <t>HC5632/15</t>
  </si>
  <si>
    <t>Машинка для стрижки Philips Серии 5000 HC5632/15</t>
  </si>
  <si>
    <t>Машинка для стрижки, Philips, Серии 5000 HC5632/15, Роторный тип двигателя, Водонепроницаемость, Турборежим, Цвет черный</t>
  </si>
  <si>
    <t>HX6052/10</t>
  </si>
  <si>
    <t>Стандартные насадки для звуковой зубной щетки Philips Sonicare Sensitive HX6052/10 2шт</t>
  </si>
  <si>
    <t>Стандартные насадки для звуковой зубной щетки, Philips, Sonicare Sensitive HX6052/10 2шт, Ультратонкие щетинки, Для чувствительных зубов, Вытянутая форма, Цвет белый</t>
  </si>
  <si>
    <t>КТ-1315</t>
  </si>
  <si>
    <t>Кофемолка Kitfort КТ-1315</t>
  </si>
  <si>
    <t>Кофемолка, Kitfort, КТ-1315, Ножевая, Мощность 180 Вт, Ёмкость резервуара 60 г, 1 степень помола, Длина шнура 0.81 м, Стальной</t>
  </si>
  <si>
    <t>КТ-3080</t>
  </si>
  <si>
    <t>Планетарный миксер Kitfort КТ-3080</t>
  </si>
  <si>
    <t>Планетарный миксер, Kitfort, КТ-3080, Мощность 1400W, Ёмкость чаши 7л, Нержавеющая сталь, 3 насадки, 6 скоростей, Черный</t>
  </si>
  <si>
    <t>КТ-2016</t>
  </si>
  <si>
    <t>Тостер Kitfort КТ-2016</t>
  </si>
  <si>
    <t>Тостер, Kitfort, КТ-2016,Мощность, Вт 1500, Управление Механическое,Режимы 7 степеней обжаривания,Количество порций 4 тоста</t>
  </si>
  <si>
    <t>HPS920/00</t>
  </si>
  <si>
    <t>Фен Philips Prestige Pro HPS920/00</t>
  </si>
  <si>
    <t>Фен, Philips, Prestige Pro HPS920/00, Мощность 2300 Вт , AC-мотор, Технология ThermoProtect , Насадки концентраторы, Керамическое покрытие , Цвет черный</t>
  </si>
  <si>
    <t>HX3671/13</t>
  </si>
  <si>
    <t>Электрическая зубная щетка Philips Sonicare 3100 HX3671/13</t>
  </si>
  <si>
    <t>Электрическая зубная щетка, Philips, Sonicare 3100 HX3671/13, Индикатор заряда, Индикация износа,Тип элементов питания Li-ion, Время автономной работы зубной щетки 56 минут, Цвет белый</t>
  </si>
  <si>
    <t>P6005ASS16</t>
  </si>
  <si>
    <t>Уплотнительное кольцо для фильтр-насоса Bestway P6005ASS16</t>
  </si>
  <si>
    <t>Уплотнительное кольцо для фильтр-насоса, BESTWAY, P6005ASS16, Резина, 32мм, Черное, Пакет</t>
  </si>
  <si>
    <t xml:space="preserve">    H8C 8MP (CS-H8C-R200-8H8WKFL), EZVIZ поворотная видеокамера</t>
  </si>
  <si>
    <t xml:space="preserve">1000017423 </t>
  </si>
  <si>
    <t xml:space="preserve">1000016548 </t>
  </si>
  <si>
    <t xml:space="preserve">1000016552 </t>
  </si>
  <si>
    <t>M2439AS1</t>
  </si>
  <si>
    <t>Сменный ремешок Redmi Watch TPU Strap Mint Green</t>
  </si>
  <si>
    <t>Сменный ремешок, Redmi, Watch TPU Strap, M2439AS1/BHR9468GL, Мятный</t>
  </si>
  <si>
    <t>Сменный ремешок Redmi Watch TPU Strap Candy Pink</t>
  </si>
  <si>
    <t>Сменный ремешок, Redmi, Watch TPU Strap, M2439AS1/BHR9469GL, Розовый</t>
  </si>
  <si>
    <t>Сменный ремешок Redmi Watch TPU Strap Lemon Yellow</t>
  </si>
  <si>
    <t>Сменный ремешок, Redmi, Watch TPU Strap, M2439AS1/BHR9470GL, Желтый</t>
  </si>
  <si>
    <t>M2325AS1</t>
  </si>
  <si>
    <t>Сменный ремешок Redmi Watch TPU Quick Release Strap Mint Green</t>
  </si>
  <si>
    <t>Сменный ремешок, Redmi, Watch TPU Quick Release Strap, M2325AS1/BHR7856GL, Зеленый</t>
  </si>
  <si>
    <t>Сменный ремешок Redmi Watch TPU Quick Release Strap Dark Cyan</t>
  </si>
  <si>
    <t>Сменный ремешок, Redmi, Watch TPU Quick Release Strap, M2325AS1/ BHR7853GL,</t>
  </si>
  <si>
    <t>Сменный ремешок Redmi TPU Quick Release Strap Lavender</t>
  </si>
  <si>
    <t>Сменный ремешок, Redmi, TPU Quick Release Strap, M2325AS1/ BHR7846GL, Лавандовый</t>
  </si>
  <si>
    <t>M2242AS1</t>
  </si>
  <si>
    <t>Сменный плетеный браслет Xiaomi Recycled Braided Strap Black</t>
  </si>
  <si>
    <t>Сменный плетеный браслет, Xiaomi, Recycled Braided Strap, M2242AS1/BHR8221GL, Черный</t>
  </si>
  <si>
    <t>M2243AS1</t>
  </si>
  <si>
    <t>Кожаный ремешок Xiaomi Watch Leather Strap White</t>
  </si>
  <si>
    <t>Кожаный сменный браслет, Xiaomi, Watch Leather Strap, M2243AS1/ BHR8038GL, Совместим Watch S1 Series / 2 / 2 Pro / S3, Белый</t>
  </si>
  <si>
    <t>M2451AS1</t>
  </si>
  <si>
    <t>Комплект из ремешка и безеля для часов Xiaomi Watch S4 Bezel and Strap Kit-Liquid Silver</t>
  </si>
  <si>
    <t>Комплект из ремешка и безеля для часов, Xiaomi, Watch S4 Bezel and Strap Kit-Liquid Silver, M2451AS1/BHR9902GL, Серебристый</t>
  </si>
  <si>
    <t>M2449AS1</t>
  </si>
  <si>
    <t>Комплект из ремешка и безеля для часов Xiaomi Watch S4 Bezel and Strap Kit-Pine Green</t>
  </si>
  <si>
    <t>Комплект из ремешка и безеля для часов, Xiaomi, Watch S4 Bezel and Strap Kit-Pine Green, M2449AS1/BHR9914GL, Зеленый</t>
  </si>
  <si>
    <t>M2450AS1</t>
  </si>
  <si>
    <t>Комплект из ремешка и безеля для часов Xiaomi Watch S4 Bezel and Strap Kit-Midnight Carbon</t>
  </si>
  <si>
    <t>Комплект из ремешка и безеля для часов, Xiaomi, Watch S4 Bezel and Strap Kit-Midnight Carbon, M2450AS1/BHR9908GL, Карбон</t>
  </si>
  <si>
    <t>Сменный цепной браслет Xiaomi Chain Strap Mystic Rose</t>
  </si>
  <si>
    <t>Сменный цепной браслет, Xiaomi, Chain Strap, M2254AS1/BHR8729GL, Совместим с band 8/9, Розовый</t>
  </si>
  <si>
    <t>M2253AS1</t>
  </si>
  <si>
    <t>Сменный кожаный браслет Xiaomi Dual-tone Leather Strap White and Orange</t>
  </si>
  <si>
    <t>Сменный кожаный браслет, Xiaomi, Dual-tone Leather Strap, M2253AS1/BHR8724GL, Совместим с band 8/9, Бело-оранжевый</t>
  </si>
  <si>
    <t>M2305AS1</t>
  </si>
  <si>
    <t>Плетеный сменный браслет Xiaomi Braided Quick Release Strap Olive green</t>
  </si>
  <si>
    <t>Плетеный сменный браслет, Xiaomi, Braided Quick Release Strap, M2305AS1/BHR8009GL, Совместим с band 8 Pro/9 ProRedmi Watch 4/5, Зеленый</t>
  </si>
  <si>
    <t>Плетеный сменный браслет Xiaomi Braided Quick Release Strap Rose purple</t>
  </si>
  <si>
    <t>Плетеный сменный браслет, Xiaomi, Braided Quick Release Strap, M2305AS1/BHR8001GL, Совместим с band 8 Pro/9 ProRedmi Watch 4/5, Фиолетовый</t>
  </si>
  <si>
    <t>M2304AS1</t>
  </si>
  <si>
    <t>Сменный браслет Xiaomi TPU Quick Release Strap Lemon yellow</t>
  </si>
  <si>
    <t>M2307AS1</t>
  </si>
  <si>
    <t>Кожаный сменный браслет Xiaomi Leather Quick Release Strap Cream white</t>
  </si>
  <si>
    <t>Кожаный сменный браслет, Xiaomi, Leather Quick Release Strap, M2307AS1/BHR8015GL, Совместим с band 8 Pro/9 ProRedmi Watch 4/5, Белый</t>
  </si>
  <si>
    <t>Кожаный сменный браслет Xiaomi Leather Quick Release Strap Coral orange</t>
  </si>
  <si>
    <t>Кожаный сменный браслет, Xiaomi, Leather Quick Release Strap, M2307AS1/BHR8002GL, Совместим с band 8 Pro/9 ProRedmi Watch 4/5, Оранжевый</t>
  </si>
  <si>
    <t>M2415AS1</t>
  </si>
  <si>
    <t>Кожаный сменный браслет Xiaomi Leather Quick Release Strap Sakura Pink</t>
  </si>
  <si>
    <t>Кожаный сменный браслет, Xiaomi, Leather Quick Release Strap , M2415AS1/BHR9570GL, Совместим с band 8 Pro/9 ProRedmi Watch 4/5, Розовый</t>
  </si>
  <si>
    <t>Кожаный сменный браслет Xiaomi Leather Quick Release Strap Glacier Blue</t>
  </si>
  <si>
    <t>Кожаный сменный браслет, Xiaomi, Leather Quick Release Strap , M2415AS1/BHR9492GL, Совместим с band 8 Pro/9 ProRedmi Watch 4/5, Синий</t>
  </si>
  <si>
    <t>B760 DS3H AX</t>
  </si>
  <si>
    <t>Материнская плата Gigabyte B760 DS3H AX</t>
  </si>
  <si>
    <t>Материнская плата, Gigabyte, B760 DS3H AX (4719331852757), LGA1700, iB760, 4xDDR5 4000/4800/7600(OC), 4xSATA3, 2xM.2 (PCI-E 4.0x4/x2), Raid, 1хDP, 1xHDMI, 5xPCI-Ex16, WiFi, ATX</t>
  </si>
  <si>
    <t>B550 EAGLE WIFI6</t>
  </si>
  <si>
    <t>Материнская плата Gigabyte B550 EAGLE WIFI6</t>
  </si>
  <si>
    <t>Материнская плата, Gigabyte, B550 EAGLE WIFI6 (4719331868406), AM4, B550, 4xDDR4 3200MHz, 4xSATA3, 2xM.2 (1*PCIe 4.0x4/x2 &amp; SATA, 1*PCIe 3.0x4/x2), RAID, 1xHDMI, 4xPCI-Ex16, WiFi, ATX</t>
  </si>
  <si>
    <t>A620M H</t>
  </si>
  <si>
    <t>Материнская плата Gigabyte A620M H</t>
  </si>
  <si>
    <t>Материнская плата, Gigabyte, A620M H (4719331855512), AM5, A620, 2xDDR5 4400/4800/5200/6400(OC), 4xSATA3, 1xM.2 (PCIe 4.0 x4/x2), RAID, 1xHDMI, 1хDP, 1xPCI-Ex16, 1xPCI-Ex1, mATX</t>
  </si>
  <si>
    <t>B850M D3HP</t>
  </si>
  <si>
    <t>Материнская плата Gigabyte B850M D3HP</t>
  </si>
  <si>
    <t>Материнская плата, Gigabyte, B850M D3HP (4719331867058), AM5, B850, 4xDDR5 4400/4800/5200/8200(OC), 4xSATA3, 2xM.2 (PCIe 4.0 x4/x2), RAID, 1xHDMI, 2хDP, 2xPCI-Ex16, mATX</t>
  </si>
  <si>
    <t>B860M-X WIFI</t>
  </si>
  <si>
    <t>Материнская плата ASRock B860M-X WIFI</t>
  </si>
  <si>
    <t>Материнская плата, ASRock, B860M-X WIFI (4711581490413), LGA1851, B860, 2xDDR5 6400/9066+(OC), 4xSATA3, 2xM.2 (PCI-E 4.0x4), Raid, 1xDP, 1xHDMI, 1xPCI-Ex16, 1xPCI-Ex4, 1xPCI-Ex1, WiFi, mATX</t>
  </si>
  <si>
    <t>Видеокарта, PALIT, RTX5060Ti DUAL 8G (4710562245264), NE7506T019P1-GB2062D, GDDR7, 128bit, 3-DP, HDMI, 262.1*126.3*40.1 мм, Цветная коробка</t>
  </si>
  <si>
    <t>YXSB01YM</t>
  </si>
  <si>
    <t>Мышь Xiaomi Gaming Mouse Lite GL</t>
  </si>
  <si>
    <t>Мышь, Xiaomi, Gaming Mouse Lite GL, YXSB01YM/BHR8869GL, 5 В150 мА, Совместим с: Windows 10, macOS 10.13 и более поздние версии, Размер устройства 125 x 63 x 39 мм, Вес около 72 гр, Проводное USB-соединение, Рабочая температура От 0°C до 40°C, Черный</t>
  </si>
  <si>
    <t>Daker DK Plus 6 кВА (310663)</t>
  </si>
  <si>
    <t>Батарейный блок Legrand для ИБП Daker DK Plus 6 кВА</t>
  </si>
  <si>
    <t>Батарейный блок, Legrand, для ИБП Daker DK Plus 6 кВА 310663, Стоечный 19" 2U, Чёрный</t>
  </si>
  <si>
    <t>RD10M</t>
  </si>
  <si>
    <t>&gt;900</t>
  </si>
  <si>
    <t>Заглушка, Legrand, 638035, для кабель-каналов DLP-S 100x50мм, Белый</t>
  </si>
  <si>
    <t>DS-K1T323MBWX-QRE1</t>
  </si>
  <si>
    <t>Контроллер доступа Hikvision DS-K1T323MBWX-QRE1</t>
  </si>
  <si>
    <t>Контроллер доступа, Hikvision, DS-K1T323MBWX-QRE1,</t>
  </si>
  <si>
    <t>DS-K1101M</t>
  </si>
  <si>
    <t>Считыватель Hikvision DS-K1101M</t>
  </si>
  <si>
    <t>Считыватель, Hikvision, DS-K1101M, Считыватель карт M1/EM, корпус из материала PC+ABS с панелью PMMA, встроенный звуковой сигнал, интерфейс RS-485 и Wiegand, IP64, от -20 °C до 65 °C</t>
  </si>
  <si>
    <t>DS-K1103M</t>
  </si>
  <si>
    <t>Считыватель Hikvision DS-K1103M</t>
  </si>
  <si>
    <t>Считыватель, Hikvision, DS-K1103M,</t>
  </si>
  <si>
    <t>DS-K1104M</t>
  </si>
  <si>
    <t>Считыватель Hikvision DS-K1104M</t>
  </si>
  <si>
    <t>Считыватель, Hikvision, DS-K1104M,</t>
  </si>
  <si>
    <t>DS-K7P01</t>
  </si>
  <si>
    <t>Кнопка выхода Hikvision DS-K7P01</t>
  </si>
  <si>
    <t>Кнопка выхода, Hikvision, DS-K7P01,</t>
  </si>
  <si>
    <t>DS-1475ZJ-SUS</t>
  </si>
  <si>
    <t>Кронштейн Hikvision DS-1475ZJ-SUS</t>
  </si>
  <si>
    <t>Кронштейн, Hikvision, DS-1475ZJ-SUS,</t>
  </si>
  <si>
    <t>DS-1475ZJ-Y</t>
  </si>
  <si>
    <t>Кронштейн Hikvision DS-1475ZJ-Y</t>
  </si>
  <si>
    <t>Кронштейн, Hikvision, DS-1475ZJ-Y,</t>
  </si>
  <si>
    <t>DS-1275ZJ</t>
  </si>
  <si>
    <t>Кронштейн Hikvision DS-1275ZJ</t>
  </si>
  <si>
    <t>Кронштейн, Hikvision, DS-1275ZJ, Горизонтальное крепление на столб, нержавеющая сталь, размеры: 127 мм х 46 мм х 250 мм, вес 1500 г.</t>
  </si>
  <si>
    <t>DS-1272ZJ-120B</t>
  </si>
  <si>
    <t>Кронштейн Hikvision DS-1272ZJ-120B</t>
  </si>
  <si>
    <t>Кронштейн, Hikvision, DS-1272ZJ-120B, Настенный кронштейн</t>
  </si>
  <si>
    <t>DS-1280ZJ-S</t>
  </si>
  <si>
    <t>Распределительная коробка Hikvision DS-1280ZJ-S</t>
  </si>
  <si>
    <t>Распределительная коробка, Hikvision, DS-1280ZJ-S, Распределительная коробка для купольной камеры алюминиевый сплав, 137 мм  54 мм  1715 мм, белый</t>
  </si>
  <si>
    <t>4469C009AA</t>
  </si>
  <si>
    <t>Принтер Canon Pixma G1420</t>
  </si>
  <si>
    <t>Принтер, Canon, Pixma G1420, 4469C009AA, Струйный, A4, 9,1 изобр./мин. (A4), Чернила GI-41, СНПЧ, Подача 100 листов, USB 2.0</t>
  </si>
  <si>
    <t>2313C009AA</t>
  </si>
  <si>
    <t>Цветное МФУ Canon Pixma G2410</t>
  </si>
  <si>
    <t>Цветное МФУ, Canon, Pixma G2410, 2313C009AA, Струйное, A4, 8,8 изобр./мин. (A4), Чернила GI-490, СНПЧ, Подача 100 листов, Планшетный сканер, 19 сек., ЖК-экран 1,2", USB 2.0</t>
  </si>
  <si>
    <t>5991C009AA</t>
  </si>
  <si>
    <t>Цветное МФУ Canon Pixma G2430</t>
  </si>
  <si>
    <t>Цветное МФУ, Canon, Pixma G2430, 5991C009AA, Струйное, A4, 11 изобр./мин. (A4), Чернила GI-41, СНПЧ, Подача 100 листов, Планшетный сканер, 1,5 мс/линия, USB 2.0</t>
  </si>
  <si>
    <t>2315C009AA</t>
  </si>
  <si>
    <t>Цветное МФУ Canon Pixma G3410</t>
  </si>
  <si>
    <t>Цветное МФУ, Canon, Pixma G3410, 2315C009AA, Струйное, A4, 8,8 изобр./мин. (A4), Чернила GI-490, СНПЧ, Подача 100 листов, Планшетный сканер, 19 сек., ЖК-экран 1,2", USB 2.0, Wi-Fi</t>
  </si>
  <si>
    <t>2315C052AB</t>
  </si>
  <si>
    <t>Цветное МФУ Canon Pixma G3416</t>
  </si>
  <si>
    <t>Цветное МФУ, Canon, Pixma G3416, 2315C052AB, Струйное, A4, 8,8 изобр./мин. (A4), Чернила GI-490, СНПЧ, Подача 100 листов, Планшетный сканер, 19 сек., ЖК-экран 1,2", USB 2.0, Wi-Fi</t>
  </si>
  <si>
    <t>5805C009AA</t>
  </si>
  <si>
    <t>Цветное МФУ Canon Pixma G3470B</t>
  </si>
  <si>
    <t>Цветное МФУ, Canon, Pixma G3470, 5805C009AA, Струйное, A4, 11 изобр./мин. (A4), Чернила GI-41, СНПЧ, Подача 100 листов, Планшетный сканер, 1,5 мс/линия, ЖК-экран 1,35", USB 2.0, Wi-Fi, черный</t>
  </si>
  <si>
    <t>5805C029AA</t>
  </si>
  <si>
    <t>Цветное МФУ Canon Pixma G3470W</t>
  </si>
  <si>
    <t>Цветное МФУ, Canon, Pixma G3470, 5805C029AA, Струйное, A4, 11 изобр./мин. (A4), Чернила GI-41, СНПЧ, Подача 100 листов, Планшетный сканер, 1,5 мс/линия, ЖК-экран 1,35", USB 2.0, Wi-Fi, белый</t>
  </si>
  <si>
    <t>5805C049AA</t>
  </si>
  <si>
    <t>Цветное МФУ Canon Pixma G3470R</t>
  </si>
  <si>
    <t>Цветное МФУ, Canon, Pixma G3470, 5805C049AA, Струйное, A4, 11 изобр./мин. (A4), Чернила GI-41, СНПЧ, Подача 100 листов, Планшетный сканер, 1,5 мс/линия, ЖК-экран 1,35", USB 2.0, Wi-Fi, красный</t>
  </si>
  <si>
    <t>CME003-EU</t>
  </si>
  <si>
    <t>Кофемашина Xiaomi Semi-automatic Espresso Machine Серебристый</t>
  </si>
  <si>
    <t>Автоматические щипцы для завивки, Philips, Style Care BHB876/00, Температура нагрева 170-210°C, Автоматическое вращение, 3 направления завивки, Время нагрева 30 сек, Керамико-кератиновое покрытие, Автоотключение, Длина шнура 2м, Черный</t>
  </si>
  <si>
    <t>NE7506T019P1-GB2062S</t>
  </si>
  <si>
    <t>Видеокарта PALIT RTX5060Ti INFINITY 3 8GB (NE7506T019P1-GB2062S)</t>
  </si>
  <si>
    <t>Видеокарта, PALIT, RTX5060Ti INFINITY 3 8GB (4710562245226), (NE7506T019P1-GB2062S), GDDR7, 128bit, 3-DP, HDMI, 291.9*116.6*41.3 мм, Цветная коробка</t>
  </si>
  <si>
    <t>NE7506TS19T1-GB2061S</t>
  </si>
  <si>
    <t>Видеокарта PALIT RTX5060Ti INFINITY 3 OC 16GB (NE7506TS19T1-GB2061S)</t>
  </si>
  <si>
    <t>Видеокарта, PALIT, RTX5060Ti INFINITY 3 OC 16GB (4710562245172), (NE7506TS19T1-GB2061S), GDDR7, 128bit, 3-DP, HDMI, 291.9*116.6*41.3 мм, Цветная коробка</t>
  </si>
  <si>
    <t>N5 TF</t>
  </si>
  <si>
    <t>Компьютерный корпус Zalman N5 TF Black без Б/П</t>
  </si>
  <si>
    <t>Компьютерный корпус, Zalman, N5 TF, Mid Tower, ATX/mATX/Mini-ITX, USB 3.0*1/2.0*2, HD Audio/Mic, Кулер 4*12см RGB LED, Высота процессорного куллера до 158 мм, Длина VGA до 365 мм, Количество отсеков 2*3.5"/4*2.5", 432*200*450 мм, Без Б/П, Чёрный</t>
  </si>
  <si>
    <t>Cyber Dragon</t>
  </si>
  <si>
    <t>Наушники, XG, XH-626, Микрофон на проводе, Тип крепления: Дуговые, Длина кабеля 180 см, 3.5 мм MiniJack, Черный</t>
  </si>
  <si>
    <t>BVX900LI-GR</t>
  </si>
  <si>
    <t>Источник бесперебойного питания APC Easy UPS BVX900LI-GR</t>
  </si>
  <si>
    <t>Источник бесперебойного питания, APC, Easy UPS BVX900LI-GR, Линейно-интерактивный, Мощность 900ВА/480Вт, Напольный, 230В, Вых: 2x Schuko, АКБ: 12В х 9Ач, Чёрный</t>
  </si>
  <si>
    <t>BVX1200LI-GR</t>
  </si>
  <si>
    <t>Источник бесперебойного питания APC Easy UPS BVX1200LI-GR</t>
  </si>
  <si>
    <t>Источник бесперебойного питания, APC, Easy UPS BVX1200LI-GR, Линейно-интерактивный, Мощность 1200ВА/600Вт, Напольный, 230В, Вых: 4x Schuko, APCRBC175, Чёрный</t>
  </si>
  <si>
    <t>OLS3000ERT2U</t>
  </si>
  <si>
    <t>HSTP3T20KEBCWOB</t>
  </si>
  <si>
    <t>Источник бесперебойного питания CyberPower HSTP3T20KEBCWOB</t>
  </si>
  <si>
    <t>Daker DK Plus 3 кВА (310662)</t>
  </si>
  <si>
    <t>Батарейный блок Legrand для ИБП Daker DK Plus 3 кВА</t>
  </si>
  <si>
    <t>Батарейный блок, Legrand, для ИБП Daker DK Plus 3 кВА 310662, Стоечный 19", 12В*9 Ач 12 шт, Чёрный</t>
  </si>
  <si>
    <t>Колодец канализационный ККТМ-1</t>
  </si>
  <si>
    <t>Веб-Камера, XG, 1BC Camera, 48Мп, 4K, чёрный</t>
  </si>
  <si>
    <t>Z10</t>
  </si>
  <si>
    <t>Компьютерный корпус Zalman Z10 без Б/П</t>
  </si>
  <si>
    <t>Компьютерный корпус, Zalman, Z10 , Mid Tower, ATX / mATX / Mini-ITX, 2*USB 3.0, 1*USB Type-C, HD Audio/Mic, Кулер 3*14см/ 1*12см Black, Высота процессорного кулера 173мм, Длина VGA до 395 мм, Количество отсеков 2*3.5"/2*2.5", 481*220*488 мм, Без Б/П, Черный</t>
  </si>
  <si>
    <t>00000050505</t>
  </si>
  <si>
    <t>Блок питания Huntkey MVP P1200</t>
  </si>
  <si>
    <t>Блок питания, Huntkey, MVP P1200, 1200W, ATX 3.0, Paltinum, APFC, 20+4 pin, 2*4+4pin, 7*Sata, 5*Molex, 4*PCI-E 6+2 pin, 1*(16Pin)12VHPWR, Модульный, Вентилятор 12см, Кабель питания, Чёрный</t>
  </si>
  <si>
    <t>Вызывная панель, Dahua, DHI-VTO6531F-S2, IP-устройство распознавания лиц для двери, 2 Мп, 12 В постоянного тока, 2А. стандартное PoE</t>
  </si>
  <si>
    <t>Выключатель нагрузки CHINT NXHB-125 1P 63A</t>
  </si>
  <si>
    <t>Выключатель нагрузки, CHINT, 193169 NXHB-125, 1P 63A</t>
  </si>
  <si>
    <t>KL37-22T</t>
  </si>
  <si>
    <t>Кронштейн Brateck KL37-22T для ТВ и мониторов, 13"-43"</t>
  </si>
  <si>
    <t>Кронштейн для ТВ и мониторов, Brateck, KL37-22T, Макс. нагрузка - 45 кг, Диагональ экрана от 13" до 43", Уровень, Чёрный</t>
  </si>
  <si>
    <t xml:space="preserve">LP73-69F </t>
  </si>
  <si>
    <t>Кронштейн Brateck LP73-69F для ТВ, 60"- 120"</t>
  </si>
  <si>
    <t>Кронштейн для ТВ, Brateck, LP73-69F, Макс. нагрузка - 120 кг, Диагональ экрана от 60" до 120", Чёрный</t>
  </si>
  <si>
    <t>LP73-69T</t>
  </si>
  <si>
    <t>Кронштейн Brateck LP73-69T для ТВ, 60"- 120"</t>
  </si>
  <si>
    <t>Кронштейн для ТВ, Brateck, LP73-69T, Макс. нагрузка - 120 кг, Диагональ экрана от 60" до 120", Угол наклона +10° -10°, Чёрный</t>
  </si>
  <si>
    <t>LPA79-464</t>
  </si>
  <si>
    <t>Кронштейн Brateck LPA79-464 для ТВ и мониторов, 43"-90"</t>
  </si>
  <si>
    <t>Кронштейн для ТВ и мониторов, Brateck, LPA79-464, Макс. нагрузка - 50 кг, Диагональ экрана от 43" до 90", Угол вращения -30° +30°, Угол наклона -15° +3°, Уровень -3° +3°, Чёрный</t>
  </si>
  <si>
    <t>PLB-CE944-01SD</t>
  </si>
  <si>
    <t>Кронштейн потолочный Brateck PLB-CE944-01SD для 2-х ТВ и мониторов, 32"-55"</t>
  </si>
  <si>
    <t>Кронштейн потолочный для ТВ и мониторов, Brateck, PLB-CE944-01SD, Макс. нагрузка - 45х2кг, Диагональ экрана от 32" до 55", Профиль 560-910 мм., Наклон по уровню +3°~-3°, Угол наклона 5°-20°, Поворот +180°~-180°, Чёрный</t>
  </si>
  <si>
    <t>ИКАЛс-М8П-А64-3 кН</t>
  </si>
  <si>
    <t>Кабель оптоволоконный ИКАЛс-М8П-А64-3 кН</t>
  </si>
  <si>
    <t>Кабель оптоволоконный, Интегра, ИКАЛс-М8П-А64-3 кН, самонесущий кабель с повивом из стеклонитей без промежуточной оболочки</t>
  </si>
  <si>
    <t>ИКАЛс-М8П-А96-3 кН</t>
  </si>
  <si>
    <t>Кабель оптоволоконный ИКАЛс-М8П-А96-3 кН</t>
  </si>
  <si>
    <t>Кабель оптоволоконный, Интегра, ИКАЛс-М8П-А96-3 кН, самонесущий кабель с повивом из стеклонитей без промежуточной оболочки</t>
  </si>
  <si>
    <t>5989C009AA</t>
  </si>
  <si>
    <t>Цветное МФУ Canon Pixma G3430</t>
  </si>
  <si>
    <t>RSM-1409</t>
  </si>
  <si>
    <t>Блинница погружная Redmond RSM-1409 Черный</t>
  </si>
  <si>
    <t>Блинница погружная, Redmond, RSM-1409, Мощность 800 Вт, Диаметр рабочей пластины 200 мм, Антипригарное покрытие, Индикация, Черный</t>
  </si>
  <si>
    <t>BH423</t>
  </si>
  <si>
    <t>Погружной блендер Редмонд BH423 Белый</t>
  </si>
  <si>
    <t>Погружной блендер, Редмонд, BH423, 3 в 1, Скорость работы 11000-15300 об/мин, Турбо режим, Плавная регулировка скорости, Мощность 1200 Вт, Длина шнура 1.2м, Белый</t>
  </si>
  <si>
    <t>KM245</t>
  </si>
  <si>
    <t>Чайник электрический Редмонд KM245 Белый</t>
  </si>
  <si>
    <t>Чайник электрический, Редмонд, KM245, Объем 1.7л, Двойные стенки, Сенсорное управление, 5 температурных режимов, Дисплей, Поддержание температуры, Нержавеющая сталь, Мощность 1850-2200 Вт, Длина шнура 0.7м, Белый</t>
  </si>
  <si>
    <t>RBM-M1920</t>
  </si>
  <si>
    <t>Хлебопечь Редмонд RBM-M1920 Серый</t>
  </si>
  <si>
    <t>Хлебопечь, Редмонд, RBM-M1920, Размер выпечки 500/750 гр, 19 автоматических программ, Выбор цвета корочки, ЖК Дисплей, Мощность 550 Вт, Длина шнура 1м, Серый</t>
  </si>
  <si>
    <t>T905</t>
  </si>
  <si>
    <t>Тостер Редмонд T905 Черный</t>
  </si>
  <si>
    <t>Тостер, Редмонд, T905, 2 отделения для тостов, 7 степеней обжарки, Подогрев, Разморозка, Таймер, Дисплей, Мощность 800 Вт, Длина шнура 0.85м, Черный</t>
  </si>
  <si>
    <t>SH1639</t>
  </si>
  <si>
    <t>Отпариватель ручной Редмонд SH1639 Белый/синий</t>
  </si>
  <si>
    <t>Отпариватель ручной, Редмонд, SH1639, Максимальная подача пара 35 г/мин, Время разогрева 16 сек, Объем резервуара 250 мл, Индикация, Длина шнура 1.7м, Мощность 1770 Вт, Белый/синий</t>
  </si>
  <si>
    <t>MP112</t>
  </si>
  <si>
    <t>Мультиварка-скороварка Редмонд MP112 Серый</t>
  </si>
  <si>
    <t>Мультиварка-скороварка, Редмонд, MP112, Объем 3л, 20 программ, Дисплей, Таймер, Электронное управление, Мощность 890 Вт, Длина шнура 0.9м, Серый</t>
  </si>
  <si>
    <t>LR5300</t>
  </si>
  <si>
    <t>Машинка для удаления катышков с одежды Редмонд LR5300 Белый</t>
  </si>
  <si>
    <t>Машинка для удаления катышков с одежды, Редмонд, LR5300, 3 скорости, 6 лезвий, Индикация скорости и уровня заряда, Питание от акуумулятора, Время работы 2.5 ч, Емкость аккумулятора 2000 мА*ч, Мощность 3.7 В, Белый</t>
  </si>
  <si>
    <t>HS1719</t>
  </si>
  <si>
    <t>Выпрямитель для волос Редмонд HS1719 Серый</t>
  </si>
  <si>
    <t>Выпрямитель для волос, Редмонд, HS1719, Температура нагрева 120-240 °C, 13 температурных режимов, Плавающие пластины, Керамическое покрытие, Дисплей, Ионизация, Инфракрасное излучение, Автоотключение, Мощность 65 Вт, Длина шнура 1.9м, Серый</t>
  </si>
  <si>
    <t>RCG-M1609</t>
  </si>
  <si>
    <t>Кофемолка Redmond RCG-M1609 Черный/металл</t>
  </si>
  <si>
    <t>Кофемолка, Redmond, RCG-M1609, Ротационный нож, Вместимость 70 г, 1 степень помола, Блокировка включения при снятой крышке, Защита от перегрева, Черный/металл</t>
  </si>
  <si>
    <t>RMG-1205-8</t>
  </si>
  <si>
    <t>Мясорубка Redmond RMG-1205-8 Белый</t>
  </si>
  <si>
    <t>Мясорубка, Redmond, RMG-1205-8, Производительность 2.7 кг/мин, 3 перфорированных диска для фарша, Максимальная мощность 2000 Вт, Самозатачивающийся нож, Реверс, Белый</t>
  </si>
  <si>
    <t>RJ-M911</t>
  </si>
  <si>
    <t>Соковыжималка центробежная Redmond RJ-M911</t>
  </si>
  <si>
    <t>Соковыжималка центробежная, Redmond, RJ-M911, Мощность 860 Вт, 2 скорости, Скорость работы 20000 об/мин, Диаметр загрузочного отверстия 65 мм, Резервуар для сока 750 мл, Резервуар для жмыха 1500 мл</t>
  </si>
  <si>
    <t>MJDGNYSH04DEM</t>
  </si>
  <si>
    <t>Многофункциональный чайник Xiaomi Multifunctional Kettle</t>
  </si>
  <si>
    <t>Многофункциональный чайник, Xiaomi, Multifunctional Kettle, (MJDGNYSH04DEM), 1.5 л, LED дисплей, 800 Вт, Быстрое кипячение, Стеклянный</t>
  </si>
  <si>
    <t>RCM-1512</t>
  </si>
  <si>
    <t>Кофеварка рожковая Redmond RCM-1512 Черный</t>
  </si>
  <si>
    <t>Кофеварка рожковая, Redmond, RCM-1512, Тип нагревателя бойлер, Электронный тип управления, Давление 15 бар, Объем резервуара для воды 1.4 л, Металлический фильтр, Регулировка крепости напитка, Автоотключение, Черный</t>
  </si>
  <si>
    <t>MJTZC02YM</t>
  </si>
  <si>
    <t>Умные весы Xiaomi Smart Scale S200 GL Белый</t>
  </si>
  <si>
    <t>Умные весы, Xiaomi, Smart Scale S200 GL, (MJTZC02YM), от 0,1 до 150 кг (погр. 50гр.), Управление через телефон, 450 мВт, LED дисплей, Белый</t>
  </si>
  <si>
    <t>RCI-2317</t>
  </si>
  <si>
    <t>Выпрямитель для волос Redmond RCI-2317</t>
  </si>
  <si>
    <t>Выпрямитель для волос, Redmond, RCI-2317, Мощность 45W, Пластик, 7 температурных режимов, Диапазон установки температуры 80-200°С, Розовый</t>
  </si>
  <si>
    <t>XK-550OGB</t>
  </si>
  <si>
    <t>Клавиатура XG XK-550OGB</t>
  </si>
  <si>
    <t>Клавиатура, XG, XK-550OGB, Ультра-тонкая, Беспроводная 2.4ГГц, Bluetooth 5.0, Кол-во стандартных клавиш 104, Анг/Рус/Каз, Серый</t>
  </si>
  <si>
    <t>PLB-CE944-01S</t>
  </si>
  <si>
    <t>Кронштейн потолочный Brateck PLB-CE944-01S для ТВ и мониторов, 32"-55"</t>
  </si>
  <si>
    <t>Кронштейн потолочный для ТВ и мониторов, Brateck, PLB-CE944-01S, Макс. нагрузка - 50 кг, Диагональ экрана от 32" до 55", Профиль 560-910 мм., Наклон по уровню +3°~-3°, Угол наклона 0°-25°, Поворот +180°~-180°, Уровень, Чёрный</t>
  </si>
  <si>
    <t>КПСнг(А)-FRLS 1х2х1</t>
  </si>
  <si>
    <t>Кабель Спецресурс КПСнг(А)-FRLS 1х2х1</t>
  </si>
  <si>
    <t>Кабель, Спецресурс, КПСнг(А)-FRLS, 1х2х1, 200 м/б</t>
  </si>
  <si>
    <t>КПСнг(А)-FRLS 1х2х0,75</t>
  </si>
  <si>
    <t>Кабель Спецресурс КПСнг(А)-FRLS 1х2х0,75</t>
  </si>
  <si>
    <t>Кабель, Спецресурс, КПСнг(А)-FRLS, 1х2х0.75, 200 м/б</t>
  </si>
  <si>
    <t>КСПВ 4х0,5</t>
  </si>
  <si>
    <t>Кабель Спецресурс КСПВ 4х0,5</t>
  </si>
  <si>
    <t>Кабель, Спецресурс, КСПВ, 4х0.5, 200 м/б</t>
  </si>
  <si>
    <t>КСПВ 2х0,5</t>
  </si>
  <si>
    <t>Кабель Спецресурс КСПВ 2х0,5</t>
  </si>
  <si>
    <t>Кабель, Спецресурс, КСПВ, 2х0.5, 500 м/б</t>
  </si>
  <si>
    <t>КПСнг(А)-FRLSLTx 1х2х0,5</t>
  </si>
  <si>
    <t>Кабель Спецресурс КПСнг(А)-FRLSLTx 1х2х0,5</t>
  </si>
  <si>
    <t>Кабель, Спецресурс, КПСнг(А)-FRLSLTx, 1х2х0.5, 200 м/б</t>
  </si>
  <si>
    <t>КСВВнг(А)-LS 4х0,5</t>
  </si>
  <si>
    <t>Кабель Спецресурс КСВВнг(А)-LS 4х0,5</t>
  </si>
  <si>
    <t>Кабель, Спецресурс, КСВВнг(А)-LS, 4х0.5, 200 м/б</t>
  </si>
  <si>
    <t>LVW02E-48T</t>
  </si>
  <si>
    <t>Кронштейн Brateck LVW02E-48T для видеостен, 37"-70"</t>
  </si>
  <si>
    <t>Кронштейн для видеостен, Brateck, LVW02E-48T, Макс. нагрузка - 70 кг, Диагональ экрана 37"-70", Профиль 78-220 мм., Угол наклона -3°+3°,Чёрный</t>
  </si>
  <si>
    <t>097S05019</t>
  </si>
  <si>
    <t>Офисный финишер Xerox 097S05019</t>
  </si>
  <si>
    <t>Офисный финишер, Xerox, 097S05019, лоток со сдвигом на 2000 листов, сшивание 50 листов</t>
  </si>
  <si>
    <t>КТ-4041</t>
  </si>
  <si>
    <t>Электрический штопор "3 в 1" Kitfort КТ-4041</t>
  </si>
  <si>
    <t>Электрический штопор "3 в 1", Kitfort, КТ-4041, 30 циклов работы, Уровень шума 75 дБ, Время зарядки аккумулятора 10 ч, Мощность 25 Вт, Черный/стальной</t>
  </si>
  <si>
    <t>КТ-4042</t>
  </si>
  <si>
    <t>Электрический аэратор для вина Kitfort КТ-4042 чёрный</t>
  </si>
  <si>
    <t>Электрический аэратор для вина, Kitfort, КТ-4042, Мощность 5 Вт, Уровень шума до 75 дБ, Цвет Чёрный</t>
  </si>
  <si>
    <t>КТ-962</t>
  </si>
  <si>
    <t>Отпариватель ручной Kitfort КТ-962</t>
  </si>
  <si>
    <t>Отпариватель ручной, Kitfort, КТ-962, Мощность1500 Вт, Ёмкость резервуара для воды 0,15 л, Цвет белый</t>
  </si>
  <si>
    <t>КТ-1000-02</t>
  </si>
  <si>
    <t>Набор тряпок Kitfort КТ-1000-02 (для Kitfort КТ-1004, Kitfort КТ-1043, Kitfort КТ-1044)</t>
  </si>
  <si>
    <t>Набор тряпок, Kitfort, КТ-1000-02, Для пароочестителей Kitfort КТ-1004/КТ-1043/КТ-1044, 2 шт, Микрофибра, Белый</t>
  </si>
  <si>
    <t>КТ-2221</t>
  </si>
  <si>
    <t>Аэрогриль Kitfort КТ-2221</t>
  </si>
  <si>
    <t>Аэрогриль, Kitfort, КТ-2221, Мощность 1500 Вт, Объем чаши 3.3 л, Материал корпуса пластик, Крышка съемная, Количество автоматических программ 8, Цвет черный</t>
  </si>
  <si>
    <t>КТ-9309</t>
  </si>
  <si>
    <t>Паровая станция Kitfort КТ-9309</t>
  </si>
  <si>
    <t>Паровая станция, Kitfort, КТ-9309, Объем резервуара для воды 1.2л, Макс подача пара 55 г/мин, Время нагрева 45 сек, Давление 2 бар, Длина парового шланга 1.6м, Вертикальное отпаривание, Мощность 2000-2250 Вт, Черный/Коричнево-красный</t>
  </si>
  <si>
    <t>КТ-5151</t>
  </si>
  <si>
    <t>Беспроводной вертикальный пылесос Kitfort КТ-5151</t>
  </si>
  <si>
    <t>Беспроводной вертикальный пылесос, Kitfort, КТ-5151, Объем пылесборника 450 мл, Фильтр тонкой очистки Е12, Время работы 40 мин, Время зарядки 4.5-5 ч, Уровень шума до 76 дБ, Мощность 120 Вт, Черный</t>
  </si>
  <si>
    <t>КТ-2965</t>
  </si>
  <si>
    <t>Перкуссионный массажер Kitfort КТ-2965</t>
  </si>
  <si>
    <t>Перкуссионный массажер, Kitfort, КТ-2965, 5 скоростей, Скорость ударов 1800 - 3000 уд/мин, Время работы до 6ч, Мощность 75 Вт, Длина шнура 0.9м, Черный</t>
  </si>
  <si>
    <t>КТ-6793</t>
  </si>
  <si>
    <t>Чайник электрический Kitfort КТ-6793</t>
  </si>
  <si>
    <t>Чайник электрический, Kitfort, КТ-6793, Объем 1л, 1 стенка, Нержавеющая сталь, Съемная крышка, Кнопочное управление, Мощность 1260-1500 Вт, Длина шнура 0.7м, Белый</t>
  </si>
  <si>
    <t>КТ-6484</t>
  </si>
  <si>
    <t>Пароварка Kitfort КТ-6484</t>
  </si>
  <si>
    <t>Пароварка, Kitfort, КТ-6484, 2 корзины, Объем парового отсека 3.5л, Объем резервуара для воды 2.3л, Мощность 1000Вт, Длина шнура 0.8м, Белый</t>
  </si>
  <si>
    <t>КТ-7618</t>
  </si>
  <si>
    <t>Кофеварка капельная Kitfort КТ-7618</t>
  </si>
  <si>
    <t>Кофеварка капельная, Kitfort, КТ-7618, Объем кружки 125 мл, Объем резервуара для воды 250 мл, Нейлоновый многоразовый фильтр, Мощность 500 Вт, Длина шнура 0.7м, Белый/Зеленый</t>
  </si>
  <si>
    <t>КТ-1646</t>
  </si>
  <si>
    <t>Вафельница для бельгийских вафель Kitfort КТ-1646</t>
  </si>
  <si>
    <t>Вафельница для бельгийских вафель, Kitfort, КТ-1646, Мощность 1200 Вт, Металл, Пластик, Антипригарное покрытие, Тип управления механический, Белый</t>
  </si>
  <si>
    <t>Мультиварка, Centek, CT-1498 Ceramic, Чёрный/сталь, 700Вт, 5.0л, Керамическое покрытие чаши,10 пр-м, Цвет Серебритсый</t>
  </si>
  <si>
    <t>КТ-1328</t>
  </si>
  <si>
    <t>Планетарный миксер Kitfort КТ-1328</t>
  </si>
  <si>
    <t>Планетарный миксер, Kitfort, КТ-1328, Максимальная мощность 1200 Вт, Чаша есть, Объем чаши - 5000 мл, Материал чаши нержавеющая сталь, Материал корпуса- металл, Цвет серый</t>
  </si>
  <si>
    <t>КТ-676</t>
  </si>
  <si>
    <t>Чайник электрический Kitfort KT-676</t>
  </si>
  <si>
    <t>Чайник электрический, Kitfort, KT-676, Объем 1.7 л, 1 температурный режим, Температура нагрева 100 °C, Длина шнура 0.7м, Мощность 2200 Вт, Стальной</t>
  </si>
  <si>
    <t>MSYSJ03-EU</t>
  </si>
  <si>
    <t>Диспенсер для воды Xiaomi Instant Hot Water Dispenser Белый</t>
  </si>
  <si>
    <t>Диспенсер для воды, Xiaomi, Instant Hot Water Dispenser / MSYSJ03-EU / BHR9018EU, 3 литра, LED-дисплей, Белый</t>
  </si>
  <si>
    <t>КТ-2516</t>
  </si>
  <si>
    <t>Термопот Kitfort КТ-2516</t>
  </si>
  <si>
    <t>Термопот, Kitfort, КТ-2516, Объем 4.8 л, Мощность 1450 Вт, Подача воды электронасос, Тип нагревательного элемента закрытый, Материал колбы нержавеющая сталь, Цвет черный</t>
  </si>
  <si>
    <t>КТ-731</t>
  </si>
  <si>
    <t>Кофеварка капельная Kitfort КТ-731</t>
  </si>
  <si>
    <t>Кофеварка капельная, Kitfort, КТ-731, Мощность 900Вт, Стекло, Пластик, Ёмкость резервуара 1.6л, Автоотключение, Таймер, Черный, Стальной</t>
  </si>
  <si>
    <t>КТ-806</t>
  </si>
  <si>
    <t>Весы Kitfort КТ-806</t>
  </si>
  <si>
    <t>Весы, Kitfort, КТ-806, Материал платформы пластик, Максимальная нагрузка 180 кг , Тип элементов питания AAA, Управление со смартфона Bluetooth, Цвет черный</t>
  </si>
  <si>
    <t>КТ-3225</t>
  </si>
  <si>
    <t>Выпрямитель для волос для волос Kitfort КТ-3225</t>
  </si>
  <si>
    <t>Выпрямитель для волос, Kitfort, КТ-3225, 11 режимов, Температура нагрева 130-230°C, Керамическое покрытие, Дисплей, Время нагрева 30 сек, Мощность 45 Вт, Черный</t>
  </si>
  <si>
    <t>КТ-3126</t>
  </si>
  <si>
    <t>Вакуумный очиститель кожи Kitfort КТ-3126</t>
  </si>
  <si>
    <t>Вакуумный очиститель кожи, Kitfort, КТ-3126, Мощность 5 Вт, Емкость аккумулятора 1000 мАч, Цвет белый стальной</t>
  </si>
  <si>
    <t>КТ-2929</t>
  </si>
  <si>
    <t>Массажер для шеи Kitfort КТ-2929</t>
  </si>
  <si>
    <t>Массажер для шеи, Kitfort, КТ-2929, Мощность 24 Вт, Вибромассаж, Роликовый, Инфракрасный подогрев, Питание от сети, Черный</t>
  </si>
  <si>
    <t>S700</t>
  </si>
  <si>
    <t>Электробритва Xiaomi Electric Shaver S700 Черный</t>
  </si>
  <si>
    <t>Электробритва, Xiaomi, S700, S700 / BHR5721GL, роторная, двойные ножи, IPX7, 5 Вт, LED-дисплей, Черный</t>
  </si>
  <si>
    <t>КТ-2876</t>
  </si>
  <si>
    <t>Увлажнитель воздуха Kitfort КТ-2876</t>
  </si>
  <si>
    <t>Увлажнитель воздуха, Kitfort, КТ-2876, Ультразвуковой, Рекомендуемая площадь 30 м?, Объем 4.5л, Максимальное испарение 350 мл/ч, Таймер 8ч, Время работы 12ч, Гигростат, Сенсорное управление, Уровень шума 32 дБ, Белый/Голубой</t>
  </si>
  <si>
    <t>КТ-2806</t>
  </si>
  <si>
    <t>Увлажнитель воздуха Kitfort КТ-2806</t>
  </si>
  <si>
    <t>Увлажнитель воздуха, Kitfort, КТ-2806, Ультразвуковой, Рекомендуемая площадь 20 м, Максимальное время непрерывной работы 17 ч, Уровень шума 33 дБ, Белый</t>
  </si>
  <si>
    <t>Интерфейсный кабель Centronics 1.5 м. 5 в.</t>
  </si>
  <si>
    <t>Интерфейсный кабель, Centronics, (1.5 м), LPT1.5m, (Для подключения принтеров по LPT порту)</t>
  </si>
  <si>
    <t>2516107UB</t>
  </si>
  <si>
    <t>Газонокосилка аккумуляторная Greenworks 24V бесщеточная с 1хАКБ 4Ач и ЗУ</t>
  </si>
  <si>
    <t>Газонокосилка аккумуляторная, Greenworks, 2516107UB, 24V, 33 см, бесщеточная, с 1хАКБ 4Ач и ЗУ</t>
  </si>
  <si>
    <t>2506807UB</t>
  </si>
  <si>
    <t>Газонокосилка аккумуляторная Greenworks 40V 46 см бесщеточная самоходная c 1хАКБ 4 Ач и ЗУ</t>
  </si>
  <si>
    <t>Газонокосилка аккумуляторная, Greenworks, 2506807UB, 40V, 46см, самоходная, бесщеточная, c 1хАКБ 4 Ач и ЗУ</t>
  </si>
  <si>
    <t>2517407UB</t>
  </si>
  <si>
    <t>Газонокосилка аккумуляторная Greenworks 40V 48 см бесщеточная самоходная c 1хАКБ 4 Ач и ЗУ</t>
  </si>
  <si>
    <t>Газонокосилка аккумуляторная, Greenworks, 2517407UB, 40V, 48 см, самоходная, бесщеточная, c 1хАКБ 4 Ач и ЗУ</t>
  </si>
  <si>
    <t>Газонокосилка электрическая Greenworks 1200 Вт 32 см</t>
  </si>
  <si>
    <t>Газонокосилка электрическая, Greenworks, 2517807, 1200 Вт, 32 см</t>
  </si>
  <si>
    <t>2502807UB</t>
  </si>
  <si>
    <t>Газонокосилка аккумуляторная Greenworks 2502807UB 60V 46 см бесщеточная с 1хАКБ 4 Ач и ЗУ</t>
  </si>
  <si>
    <t>Газонокосилка аккумуляторная, Greenworks, 2502807UB, GD60LM46HP, 60V, 46 см, бесщеточная, с 1хАКБ 4 Ач и ЗУ</t>
  </si>
  <si>
    <t>2502907UB</t>
  </si>
  <si>
    <t>Газонокосилка аккумуляторная, Greenworks, 2502907UB, GD60LM46SP, 60V, 46 см, самоходная, бесщеточная, с 1хАКБ 4 Ач и ЗУ</t>
  </si>
  <si>
    <t>2515907UB</t>
  </si>
  <si>
    <t>Газонокосилка аккумуляторная Greenworks 2515907UB 82V 51 см самоходная бесщеточная c 1хАКБ 5Ач и ЗУ</t>
  </si>
  <si>
    <t>Газонокосилка аккумуляторная, Greenworks, 2515907UB, GC82LM51SP2, 82V, 51 см, самоходная, бесщеточная, c 1хАКБ 5 Ач и ЗУ</t>
  </si>
  <si>
    <t>2007707UA</t>
  </si>
  <si>
    <t>Цепная пила аккумуляторная Greenworks 2007707UA 24V 25см c 1хАКБ 2Ач и ЗУ</t>
  </si>
  <si>
    <t>Цепная пила аккумуляторная, Greenworks, 2007707UA, G24CS25, 24V, 25см, c 1хАКБ 2Ач и ЗУ</t>
  </si>
  <si>
    <t>Аккумулятор Greenworks 2958407 High Power G40HP2 2 Ач</t>
  </si>
  <si>
    <t>Аккумулятор, Greenworks, 2958407, High Power G40HP2, 2 Ач</t>
  </si>
  <si>
    <t>Игровой конструктор Ausini 24812 МИР ЧУДЕС (485 деталей в наборе)</t>
  </si>
  <si>
    <t>Игровой конструктор, Ausini, 24812, Мир Чудес, Девчонки у бассейна, 485 деталей, Цветная коробка</t>
  </si>
  <si>
    <t>Игровой конструктор Ausini 24806 МИР ЧУДЕС (614 деталей в наборе)</t>
  </si>
  <si>
    <t>Игровой конструктор, Ausini, 24806, Мир Чудес, Сказочный замок, 614 деталей, Цветная коробка</t>
  </si>
  <si>
    <t>Чернильный картридж Canon Ink Tank PFI-107 Matte Black</t>
  </si>
  <si>
    <t xml:space="preserve">1000016572 </t>
  </si>
  <si>
    <t>CM6</t>
  </si>
  <si>
    <t>Мобильный телефон TECNO CAMON 40 Pro (CM6) 256+8 GB Glacier White</t>
  </si>
  <si>
    <t>Комплект из ремешка и безеля для часов Xiaomi Watch S4 Bezel and Strap Kit-Dual- tone Ceramiс</t>
  </si>
  <si>
    <t>Комплект из ремешка и безеля для часов, Xiaomi, Watch S4 Bezel and Strap Kit-Dual- tone Ceramiс, M2449AS1/BHR9916GL, Желтый</t>
  </si>
  <si>
    <t>Беспроводная MESH-система Wi-Fi, TP-Link, Deco X50(3-pack), AX3000, Wi-Fi 6, 2,4 ГГц/5 ГГц, 802.11a/b/g/n/ac/ax, 3 порта 10/100/1000M WAN/LAN, 3 модуля в комплекте</t>
  </si>
  <si>
    <t>ККТМ-1(03-093)</t>
  </si>
  <si>
    <t>Колодец канализационный телекоммуникационный, ККТМ-1, KSC, для малопарной канализации, черный</t>
  </si>
  <si>
    <t>ККТМ-2(03-094)</t>
  </si>
  <si>
    <t>Колодец канализационный ККТМ-2</t>
  </si>
  <si>
    <t>Колодец канализационный телекоммуникационный, ККТМ-2, KSC, для малопарной канализации, черный</t>
  </si>
  <si>
    <t>ККТ-1(03-090)</t>
  </si>
  <si>
    <t>Колодец канализационный ККТ-1</t>
  </si>
  <si>
    <t>Колодец канализационный телекоммуникационный, ККТ-1, KSC, для малопарной канализации, черный</t>
  </si>
  <si>
    <t>ККТ-2(03-092)</t>
  </si>
  <si>
    <t>Колодец канализационный ККТ-2</t>
  </si>
  <si>
    <t>Колодец канализационный телекоммуникационный, ККТ-2, KSC, для малопарной канализации, черный</t>
  </si>
  <si>
    <t>Держатель оцинкованный односторонний д.32мм DKC H32SWH для монтажного пистолета</t>
  </si>
  <si>
    <t>Держатель оцинкованный односторонний д32мм для монтажного пистолета, DKC, H32SWH</t>
  </si>
  <si>
    <t>Консоль ВМ, DKC, BBM5020, осн. 200 мм</t>
  </si>
  <si>
    <t>Крышка на ответвитель DPT T-образный горизонтальный, DKC ,38040K, осн.50 в комплекте с метизами и пластинами PTCE</t>
  </si>
  <si>
    <t>497K20590</t>
  </si>
  <si>
    <t>Опция изготовления буклетов для офисного финишера Xerox 497K20590</t>
  </si>
  <si>
    <t>Опция изготовления буклетов для офисного финишера, Xerox, 497K20590, 40 буклетов по 2-15 листов в каждом</t>
  </si>
  <si>
    <t>Цифровая видеокамера, Xiaomi, Outdoor Camera Base Station, белый, Ethernet RJ-45, Wi-Fi LEEE 802.11b/g/n 2,4 ГГц,</t>
  </si>
  <si>
    <t>A9D63616</t>
  </si>
  <si>
    <t>Дифференциальный автоматический выключатель SE A9D63616 iDif K 16A 6 ka C 30мА AC</t>
  </si>
  <si>
    <t>Диффиринциальный автоматический выключатель, SE, A9D63616, iDif K 16A 6 ka C 30мА AС</t>
  </si>
  <si>
    <t>Модульный контактор Legrand 412523 2НО 25А CX³ 250/230В AC</t>
  </si>
  <si>
    <t>Модульный контактор, Legrand, 412523, 2НО 25А CX 250/230В AC</t>
  </si>
  <si>
    <t>Газонокосилка аккумуляторная Greenworks 2502907UB 60V 46 см самоходная бесщеточная c 1хАКБ 4Ач и ЗУ</t>
  </si>
  <si>
    <t>KF560C36BBEK2-64</t>
  </si>
  <si>
    <t>Комплект модулей памяти Kingston FURY Beast KF560C36BBEK2-64 DDR5 64GB (Kit 2x32GB) 6000MHz</t>
  </si>
  <si>
    <t>Комплект модулей памяти, Kingston, FURY Beast KF560C36BBEK2-64 (Kit 2x32GB), DDR5, 64GB, DIMM &lt;PC5-48000/6000MHz&gt;, Чёрный</t>
  </si>
  <si>
    <t>KF560C36BWEAK2-64</t>
  </si>
  <si>
    <t>Комплект модулей памяти Kingston FURY Beast KF560C36BWEAK2-64 DDR5 64GB (Kit 2x32GB) 6000MHz</t>
  </si>
  <si>
    <t>KF560C36BBEAK2-64</t>
  </si>
  <si>
    <t>Комплект модулей памяти Kingston FURY Beast KF560C36BBEAK2-64 DDR5 64GB (Kit 2x32GB) 6000MHz</t>
  </si>
  <si>
    <t>SFYR2S/1T0</t>
  </si>
  <si>
    <t>Твердотельный накопитель SSD Kingston FURY Renegade G5 SFYR2S/1T0 M.2 NVMe PCIe 5.0x4</t>
  </si>
  <si>
    <t>Твердотельный накопитель SSD, Kingston, FURY Renegade G5 SFYR2S/1T0, 1024GB, M.2 NVMe PCIe 5.0x4, 14200/11000Мб/с</t>
  </si>
  <si>
    <t>SFYR2S/2T0</t>
  </si>
  <si>
    <t>Твердотельный накопитель SSD Kingston FURY Renegade G5 SFYR2S/2T0 M.2 NVMe PCIe 5.0x4</t>
  </si>
  <si>
    <t>Твердотельный накопитель SSD, Kingston, FURY Renegade G5 SFYR2S/2T0, 2048GB, M.2 NVMe PCIe 5.0x4, 14700/14000Мб/с</t>
  </si>
  <si>
    <t>SFYR2S/4T0</t>
  </si>
  <si>
    <t>Твердотельный накопитель SSD Kingston FURY Renegade G5 SFYR2S/4T0 M.2 NVMe PCIe 5.0x4</t>
  </si>
  <si>
    <t>Твердотельный накопитель SSD, Kingston, FURY Renegade G5 SFYR2S/4T0, 4096GB, M.2 NVMe PCIe 5.0x4, 14800/14000Мб/с</t>
  </si>
  <si>
    <t>SNV3S/1000GBK</t>
  </si>
  <si>
    <t>Твердотельный накопитель SSD Kingston NV3 SNV3S/1000GBK 1000GB M.2 NVMe PCIe 4.0x4 6000/4000Мб/сBULK</t>
  </si>
  <si>
    <t>Твердотельный накопитель SSD, Kingston, NV3 SNV3S/1000GBK, 1000GB, M.2 NVMe PCIe 4.0x4, 6000/4000Мб/с, BULK (15 шт в упаковке)</t>
  </si>
  <si>
    <t>Монитор, LG, 27MR400 Black, 27", 1920x1080, IPS, 100Гц, HDMI, D-Sub, 250кд/м2, 1300:1, 16.7М, 5мс, угол обзора(гор/верт) 178/178, 16:9, анти-бликовое покрытие, чёрный</t>
  </si>
  <si>
    <t>XMWXSB02YM</t>
  </si>
  <si>
    <t>Мышь Xiaomi Wireless Mouse Lite 2 White GL</t>
  </si>
  <si>
    <t>Мышь, Xiaomi, Wireless Mouse Lite 2 White GL, XMWXSB02YM/BHR8915GL, Совместима с Windows 7, macOS 10.13 и более поздние версии, Размер устройства 108,5 x 57,5 x 35,6 мм, Рабочая температура От 0°C до 40°C, Беспроводное соединение 2,4 ГГц, Номинальный вход 1,5 В50 мА, Вес около 45 гр, Белый</t>
  </si>
  <si>
    <t>Мышь Xiaomi Wireless Mouse Lite 2 Black GL</t>
  </si>
  <si>
    <t>Мышь, Xiaomi, Wireless Mouse Lite 2 Black GL, XMWXSB02YM/BHR8916GL, Совместима с Windows 7, macOS 10.13 и более поздние версии, Размер устройства 108,5 x 57,5 x 35,6 мм, Рабочая температура От 0°C до 40°C, Беспроводное соединение 2,4 ГГц, Номинальный вход 1,5 В50 мА, Вес около 45 гр, Черный</t>
  </si>
  <si>
    <t>XMWXSB03YM</t>
  </si>
  <si>
    <t>Мышь Xiaomi Wireless Mouse 3 Blue GL</t>
  </si>
  <si>
    <t>Мышь, Xiaomi, Wireless Mouse 3 Blue GL, XMWXSB03YM/BHR8914GL,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Голубой</t>
  </si>
  <si>
    <t>Мышь Xiaomi Wireless Mouse 3 White GL</t>
  </si>
  <si>
    <t>Мышь Xiaomi Wireless Mouse 3 Black GL</t>
  </si>
  <si>
    <t>Мышь Xiaomi Wireless Mouse 3 Pink GL</t>
  </si>
  <si>
    <t>SDG4/64GB</t>
  </si>
  <si>
    <t>Карта памяти Kingston SDG4/64GB Canvas Go Plus Gen4 C10 UHS-I U3 V30 64GB</t>
  </si>
  <si>
    <t>Карта памяти, Kingston, SDG4/64GB, SDXC 64GB, Canvas Go Plus, C10, UHS-I, U3, V30</t>
  </si>
  <si>
    <t>SDG4/128GB</t>
  </si>
  <si>
    <t>Карта памяти Kingston SDG4/128GB Canvas Go Plus Gen4 C10 UHS-I U3 V30 128GB</t>
  </si>
  <si>
    <t>Карта памяти, Kingston, SDG4/128GB, SDXC 128GB, Canvas Go Plus, C10, UHS-I, U3, V30</t>
  </si>
  <si>
    <t>SDG4/256GB</t>
  </si>
  <si>
    <t>Карта памяти Kingston SDG4/256GB Canvas Go Plus Gen4 C10 UHS-I U3 V30 256GB</t>
  </si>
  <si>
    <t>Карта памяти, Kingston, SDG4/256GB, SDXC 256GB, Canvas Go Plus, C10, UHS-I, U3, V30</t>
  </si>
  <si>
    <t>SDG4/512GB</t>
  </si>
  <si>
    <t>Карта памяти Kingston SDG4/512GB Canvas Go Plus Gen4 C10 UHS-I U3 V30 512GB</t>
  </si>
  <si>
    <t>Карта памяти, Kingston, SDG4/512GB, SDXC 512GB, Canvas Go Plus, C10, UHS-I, U3, V30</t>
  </si>
  <si>
    <t>SDG4/1TB</t>
  </si>
  <si>
    <t>Карта памяти Kingston SDG4/1TB Canvas Go Plus Gen4 C10 UHS-I U3 V30 1TB</t>
  </si>
  <si>
    <t>Карта памяти, Kingston, SDG4/1TB, SDXC 1TB, Canvas Go Plus, C10, UHS-I, U3, V30</t>
  </si>
  <si>
    <t>SL101-D04R-G3</t>
  </si>
  <si>
    <t>Серверная платформа Gooxi SL101-D04R-G3</t>
  </si>
  <si>
    <t>Серверная платформа, Gooxi, SL101-D04R-G3, 1U4bay, Intel, Whitley, 2P, 2x550W, Rail Kit</t>
  </si>
  <si>
    <t>SL101-D10R-G3</t>
  </si>
  <si>
    <t>Серверная платформа Gooxi SL101-D10R-G3</t>
  </si>
  <si>
    <t>Серверная платформа, Gooxi, SL101-D10R-G3, 1U10bay, Intel, Whitley, 2P, Server, Barebone</t>
  </si>
  <si>
    <t>SL201-D12RE-G3</t>
  </si>
  <si>
    <t>Серверная платформа Gooxi SL201-D12RE-G3</t>
  </si>
  <si>
    <t>Серверная платформа, Gooxi, SL201-D12RE-G3, 2U12bay,Intel, 2P, w/o CPU, w/o Mem, w/o GPU, 2x550W, Rail Kit</t>
  </si>
  <si>
    <t>SL201-D12RE-G4</t>
  </si>
  <si>
    <t>Серверная платформа Gooxi SL201-D12RE-G4</t>
  </si>
  <si>
    <t>Серверная платформа, Gooxi, SL201-D12RE-G4, 2U12bay,Intel, 2P, w/o CPU, w/o Mem, w/o GPU, 2x800W, Rail Kit</t>
  </si>
  <si>
    <t>ВВГпнг(А)- LS 3х2,5</t>
  </si>
  <si>
    <t>Кабель ВВГпнг(А)-LS 3х2,5 0,66 кВ ГОСТ</t>
  </si>
  <si>
    <t>ВВГнг(А)- LS 3х6</t>
  </si>
  <si>
    <t>Кабель ВВГнг(А)-LS 3х6 0,66 кВ ГОСТ</t>
  </si>
  <si>
    <t>CE255X</t>
  </si>
  <si>
    <t xml:space="preserve">    Bullet 3 3MP, Imou, Wi-Fi видеокамера</t>
  </si>
  <si>
    <t xml:space="preserve">1000017436 </t>
  </si>
  <si>
    <t>Комплект модулей памяти, Kingston, FURY Beast RGB KF560C36BBEAK2-64 (Kit 2x32GB), DDR5, 64GB, CL36, DIMM &lt;PC5-48000/6000MHz&gt;</t>
  </si>
  <si>
    <t>Комплект модулей памяти, Kingston, FURY Beast RGB EXPO KF560C36BWEAK2-64 (Kit 2x32GB), DDR5, 64GB, CL36, DIMM &lt;PC5-48000/6000MHz&gt;</t>
  </si>
  <si>
    <t>Маршрутизатор, D-Link, DIR-1260/RU/R1A, IEEE 802.11a/b/g/n/ac, AC1200, Порт WAN 10/100/1000BASE-T + 4 порта LAN 10/100/1000BASE-T+ порт USB 2.0 (поддержка 3G/LTE), 2 x 2, MU-MIMO</t>
  </si>
  <si>
    <t>Держатель с защелкой DKC 51040 д.40мм</t>
  </si>
  <si>
    <t>Держатель с защелкой, DKC, 51040, д.40мм</t>
  </si>
  <si>
    <t>DS-2CD2T23G2-2I(6mm)</t>
  </si>
  <si>
    <t>IP Видеокамера Hikvision DS-2CD2T23G2-2I(6mm)</t>
  </si>
  <si>
    <t>IP Видеокамера, Hikvision, DS-2CD2T23G2-2I(6mm), Цилиндрическая, CMOS- матрица 1/2.8" progressive, ИК до 60м, AcuSense, 2 mp, 0.005 Lux, F1.6, Фиксированный f6мм, 1MicroSD до 512Gb, WDR, IP67, PoE, 12VDC</t>
  </si>
  <si>
    <t>DS-KD9203-FE6</t>
  </si>
  <si>
    <t>Вызывная панель Hikvision DS-KD9203-FE6</t>
  </si>
  <si>
    <t>Вызывная панель, Hikvision, DS-KD9203-FE6, IP уличная панель, Linux 2 mp HD камера, ИК до 3 м, 5000 лиц 50.000 карт 10000 пользователей отпечаток пальца, от-30 °C до 60 °C IP65</t>
  </si>
  <si>
    <t>LCS-2871-20</t>
  </si>
  <si>
    <t>Камера для видеоконференций Spon LCS-2871-20</t>
  </si>
  <si>
    <t>Камера для видеоконференций, Spon, LCS-2871-20, диафрагма F1.6 – F3.5, оптический зум x20, цифровой зум х10, чёрный</t>
  </si>
  <si>
    <t>LCS-5301Z</t>
  </si>
  <si>
    <t>Цифровая точка доступа для конференций Spon LCS-5301Z</t>
  </si>
  <si>
    <t>Цифровая точка доступа для конференций, Spon, LCS-5301Z, MT7981B+MT7976C+MT7531A, RAM 256mb, ROM 16mb, белый</t>
  </si>
  <si>
    <t>SAP-TH65G</t>
  </si>
  <si>
    <t>Потолочный динамик Spon SAP-TH65G</t>
  </si>
  <si>
    <t>Потолочный динамик, Spon, SAP-TH65G, 6,5"-дюймовый динамик, 90дБ, белый</t>
  </si>
  <si>
    <t>LCM-6010</t>
  </si>
  <si>
    <t>Центральный блок цифровой конференц-системы Spon LCM-6010</t>
  </si>
  <si>
    <t>Центральный блок цифровой конференц-системы, SPON, LCM-6010, 83dB, дисплей 4,3", чёрный</t>
  </si>
  <si>
    <t>LCM-6013CV-L</t>
  </si>
  <si>
    <t>Проводной конференц-пульт Председателя Spon LCM-6013CV-L</t>
  </si>
  <si>
    <t>Проводной конференц-пульт Председателя, Spon, LCM-6013CV-L, 83dB, дисплей 4,3", чёрный</t>
  </si>
  <si>
    <t>LCM-6013DV-L</t>
  </si>
  <si>
    <t>Проводной конференц-пульт Делегата Spon LCM-6013DV-L</t>
  </si>
  <si>
    <t>Проводной конференц-пульт Делегата, Spon, LCM-6013DV-L, 83dB, дисплей 4,3", чёрный</t>
  </si>
  <si>
    <t>LCM-6013CVW-L</t>
  </si>
  <si>
    <t>Цифровой конференц-пульт Председателя Spon LCM-6013CVW-L</t>
  </si>
  <si>
    <t>Цифровой конференц-пульт Председателя, Spon, LCM-6013CVW-L, 83dB, дисплей 4,3", чёрный</t>
  </si>
  <si>
    <t>LCM-6013DVW-L</t>
  </si>
  <si>
    <t>Цифровой конференц-пульт Делегата Spon LCM-6013DVW-L</t>
  </si>
  <si>
    <t>Цифровой конференц-пульт Делегата, Spon, LCM-6013DVW-L, 83dB, дисплей 4,3", чёрный</t>
  </si>
  <si>
    <t>LCM-6015P</t>
  </si>
  <si>
    <t>Зарядная станция для микрофона Spon LCM-6015P</t>
  </si>
  <si>
    <t>Зарядная станция для микрофона, Spon, LCM-6015P, 12 портов USB-A, поддеживает только микрофоны LCM-6012/6013, чёрный</t>
  </si>
  <si>
    <t>DH-SF1005L</t>
  </si>
  <si>
    <t>Коммутатор Dahua DH-SF1005L</t>
  </si>
  <si>
    <t>Коммутатор, Dahua, DH-SF1005L, Неуправляемый, настольный, 5x10/100М. Питание: DC 5В/1А. 0...+45</t>
  </si>
  <si>
    <t>DS-D5A75RB/A2</t>
  </si>
  <si>
    <t>Экран интерактивный Hikvision DS-D5A75RB/A2</t>
  </si>
  <si>
    <t>LH4360UHS-B2AG</t>
  </si>
  <si>
    <t>Монитор iiyama PROLITE PL4360 LH4360UHS-B2AG 43"</t>
  </si>
  <si>
    <t>Монитор, iiyama, LH4360UHS-B2AG (PL4360), PROLITE, 43", 500 cd/m, 4K</t>
  </si>
  <si>
    <t>&gt;85</t>
  </si>
  <si>
    <t>Уплотнитель для штифта Intex 10648</t>
  </si>
  <si>
    <t>Уплотнитель для штифта, Intex, 10648, Резина, Для круглых бассейнов, Белый, Пакет</t>
  </si>
  <si>
    <t>P61012ASS16</t>
  </si>
  <si>
    <t>Набор штифтов для бассейнов Bestway P61012ASS16</t>
  </si>
  <si>
    <t>P61796ASS18</t>
  </si>
  <si>
    <t>Набор штифтов для бассейнов Bestway P61796ASS18</t>
  </si>
  <si>
    <t>Штифт, BESTWAY, P61796ASS18, Пластик, Steel Pro MAX, Для круглых 396, 427 и 457 см, Серый, Пакет</t>
  </si>
  <si>
    <t>Драм-картридж, Europrint, EPC-013R00691, Для принтеров Xerox B225/B230/B235, 12000 страниц.</t>
  </si>
  <si>
    <t>Картридж, Europrint, EPC-006R04403, Для принтеров Xerox B225/B230/B235, 3000 страниц.</t>
  </si>
  <si>
    <t>Картридж, Europrint, EPC-006R04404, Для принтеров Xerox B225/B230/B235, 6000 страниц.</t>
  </si>
  <si>
    <t>Картридж, Europrint, EPC-006R04380, Для принтеров Xerox B305/B310/B315, 8000 страниц.</t>
  </si>
  <si>
    <t>Картридж, Europrint, EPC-006R04381, Для принтеров Xerox B305/B310/B315, 20000 страниц.</t>
  </si>
  <si>
    <t>Драм-картридж, Europrint, EPC-013R00690, Для принтеров Xerox B305/B310/B315, 40000 страниц.</t>
  </si>
  <si>
    <t>NE75060S19P1-GB2063D</t>
  </si>
  <si>
    <t>Видеокарта PALIT RTX5060 DUAL OC 8G (NE75060S19P1-GB2063D)</t>
  </si>
  <si>
    <t>Видеокарта, PALIT, RTX5060 DUAL OC 8G (4710562245356), NE75060S19P1-GB2063D, GDDR7, 128bit, 3-DP, HDMI, 262.1*126.3*40.1 мм, Цветная коробка</t>
  </si>
  <si>
    <t>Источник бесперебойного питания, SVC, LRT-1KL-LCD, Мощность 1000ВА/900Вт, Стоечный 19'' 2U, LRT-серия, On-Line, LCD\RS-232, USB SMART, Диапазон работы AVR: 110-300В, Бат.: 12В/9Aч*2шт., Вых. разъемы: С13 х 1 шт, Schuko x 2 шт, Чёрный</t>
  </si>
  <si>
    <t>Источник бесперебойного питания, SVC, LRT-2KL-LCD, Мощность 2000ВА/1800Вт, Стоечный 19'' 2U, LRT-серия, On-Line, LCD\RS-232, USB SMART, Диапазон работы AVR: 110-300В, Бат.: 12В/9Aч*4шт., Вых. разъемы: С13 х 1 шт, Schuko x 2 шт, Чёрный</t>
  </si>
  <si>
    <t>Источник бесперебойного питания, SVC, LRT-3KL-LCD, Мощность 3000ВА/2700Вт, Стоечный 19'' 2U, LRT-серия, On-Line, LCD\RS-232, USB SMART, Диапазон работы AVR: 110-300В, Бат.: 12В/9Aч*6шт., Вых. разъемы: С13 х 1 шт, Schuko x 2 шт, Чёрный</t>
  </si>
  <si>
    <t>DS-3E0109P-E/M(B)</t>
  </si>
  <si>
    <t>Коммутатор Hikvision DS-3E0109P-E/M(B)</t>
  </si>
  <si>
    <t>DS-3E0109P-E</t>
  </si>
  <si>
    <t>Коммутатор Hikvision DS-3E0109P-E</t>
  </si>
  <si>
    <t>DS-3E0318P-E(C)</t>
  </si>
  <si>
    <t>Коммутатор Hikvision DS-3E0318P-E(C)</t>
  </si>
  <si>
    <t>DS-3E0326P-E(C)</t>
  </si>
  <si>
    <t>Коммутатор Hikvision DS-3E0326P-E(C)</t>
  </si>
  <si>
    <t>Сетевой фильтр, SHIP, 700512102, Для шкафов и стоек размера 19", 12 Розеток C13, 2 м, 10A, 4000W, 220 в., Чёрный</t>
  </si>
  <si>
    <t>A9F74102</t>
  </si>
  <si>
    <t>Автоматический выключатель SE A9F74102 Acti9 iC60N 1P 2А C 6кА</t>
  </si>
  <si>
    <t>Автоматический выключатель, SE, A9F74102, Acti9 iC60N 1P 2А C 6кА</t>
  </si>
  <si>
    <t>ВДТ Legrand 402024 2П 25А АC RX3 30мA</t>
  </si>
  <si>
    <t>ВДТ, Legrand, 402024, 2П 25А АC RX3 30мA</t>
  </si>
  <si>
    <t>ВДТ Legrand 402025 2П 40А АC RX3 30мA</t>
  </si>
  <si>
    <t>ВДТ, Legrand, 402025, 2П 40А АC RX3 30мA</t>
  </si>
  <si>
    <t>ВДТ Legrand 402026 2П 63А АC RX3 30мA</t>
  </si>
  <si>
    <t>ВДТ, Legrand, 402026, 2П 63А АC RX3 30мA</t>
  </si>
  <si>
    <t>KM13C</t>
  </si>
  <si>
    <t>Лицевая панель Bticino KМ13C Living Now для двойной USB зарядки 1 модуль песочный</t>
  </si>
  <si>
    <t>Лицевая панель, Bticino, KМ13C, Living Now для двойной USB зарядки 1 модуль песочный</t>
  </si>
  <si>
    <t>K4004L</t>
  </si>
  <si>
    <t>Переключатель промежуточный Bticino K4004L Living Now с подсветкой 10А 1 модуль</t>
  </si>
  <si>
    <t>Переключатель промежуточный, Bticino, K4004L, Living Now с подсветкой 10А 1 модуль</t>
  </si>
  <si>
    <t>Суппорты для горизонтальной установки Legrand 088020 8-12 модулей</t>
  </si>
  <si>
    <t>Суппорты для горизонтальной установки с регулировкой по высоте, Legrand, 088020, 8-12 модулей, Серый</t>
  </si>
  <si>
    <t>M2306AS1</t>
  </si>
  <si>
    <t>Сменный браслет Xiaomi Milanese Quick Release Strap Silver</t>
  </si>
  <si>
    <t>Сменный браслет, Xiaomi, Milanese Quick Release Strap, M2306AS1/BHR8012GL, Совместим с band 8 Pro/9 ProRedmi Watch 4/5, Серебристый</t>
  </si>
  <si>
    <t>M2414AS1</t>
  </si>
  <si>
    <t>Магнитный сменный браслет Xiaomi Magnetic Quick Release Strap Berry Red</t>
  </si>
  <si>
    <t>Магнитный сменный браслет, Xiaomi, Magnetic Quick Release Strap , M2414AS1/BHR9490GL, Совместим с band 8 Pro/9 ProRedmi Watch 4/5, Красный</t>
  </si>
  <si>
    <t>CGR-2AC8W-RGB</t>
  </si>
  <si>
    <t>Компьютерный корпус Cougar MX220 RGB (White) без Б/П</t>
  </si>
  <si>
    <t>Компьютерный корпус, Cougar, MX220 RGB (White), ATX/Micro ATX/Mini ITX, USB 1*Type C/2*3.0, 4 Pole Headset Audio Jack, RGB Button, Кулер 4*12см ARGB, Высота процессорного кулера до 160 мм, Длина VGA до 340мм, 2*3.5"/2+2*2.5", Толщина 0,6мм, 485x205x393мм, Без Б/П, Белый</t>
  </si>
  <si>
    <t>CGR-5ZD1B-RGB</t>
  </si>
  <si>
    <t>Компьютерный корпус Cougar Duoface RGB без Б/П</t>
  </si>
  <si>
    <t>Компьютерный корпус, Cougar, Duoface RGB CGR-5ZD1B-RGB, CEB/ATX/Micro ATX/Mini ITX, USB 2*3.0/1*2.0, HD-Audio+Mic, Кулер 2*14см ARGB/1*14см ARGB, Высота процессорного кулера до 190 мм, Длина VGA до 330мм, 2*3.5"/2*2.5", Толщина 0,6мм, 491x230x386мм, Без Б/П, Чёрный</t>
  </si>
  <si>
    <t>DHI-LM32-F200</t>
  </si>
  <si>
    <t>Монитор 32" Dahua DHI-LM32-F200</t>
  </si>
  <si>
    <t>DHI-LM49-S400</t>
  </si>
  <si>
    <t>Монитор 49" Dahua DHI-LM49-S400</t>
  </si>
  <si>
    <t>DHI-LM22-A200Y</t>
  </si>
  <si>
    <t>Монитор 22" Dahua DHI-LM22-A200Y</t>
  </si>
  <si>
    <t>CGR-ELI</t>
  </si>
  <si>
    <t>Игровое компьютерное кресло Cougar Armor Elite</t>
  </si>
  <si>
    <t>Игровое компьютерное кресло, Cougar, Armor Elite, Искусственная кожа PU AIR, (Ш)54,5*(Г)49*(В)126(133) см, Чёрно-Оранжевый</t>
  </si>
  <si>
    <t>CGR-ELI-WHB</t>
  </si>
  <si>
    <t>Игровое компьютерное кресло Cougar Armor Elite White</t>
  </si>
  <si>
    <t>Игровое компьютерное кресло, Cougar, Armor Elite White, Искусственная кожа PU AIR, (Ш)54,5*(Г)49*(В)126(133) см, Чёрно-Белый</t>
  </si>
  <si>
    <t>CGR-ELI-BLB</t>
  </si>
  <si>
    <t>Игровое компьютерное кресло Cougar Armor Elite Black</t>
  </si>
  <si>
    <t>Игровое компьютерное кресло, Cougar, Armor Elite Black, Искусственная кожа PU AIR, (Ш)54,5*(Г)49*(В)126(133) см, Чёрный</t>
  </si>
  <si>
    <t>CGR-ELI-GLB</t>
  </si>
  <si>
    <t>Игровое компьютерное кресло Cougar Armor Elite Royal</t>
  </si>
  <si>
    <t>Игровое компьютерное кресло, Cougar, Armor Elite Royal, Искусственная кожа PU AIR, (Ш)54,5*(Г)49*(В)126(133) см, Чёрно-Золотой</t>
  </si>
  <si>
    <t>DHI-HY-1420</t>
  </si>
  <si>
    <t>Модуль контроля и управления адресный Dahua DHI-HY-1420 (24 В)</t>
  </si>
  <si>
    <t>Модуль контроля и управления адресный, Dahua, DHI-HY-1420 (24 В), Удобная проводка: двухпроводная, Бесполярная, Сверхнизкое энергопотребление: сверхнизкий ток мониторинга и рабочий ток</t>
  </si>
  <si>
    <t>Кофемашина, Xiaomi, Semi-automatic Espresso Machine, (CME003-EU / BHR9797US), Номинальная мощность 1350 Вт, Ёмкость 900 мл, мин. 40 мл, макс. 80 мл, Серебрситый</t>
  </si>
  <si>
    <t xml:space="preserve">    HDMI Удлинитель ViTi HDEXT60A</t>
  </si>
  <si>
    <t>10000017736</t>
  </si>
  <si>
    <t>WPB1007MI</t>
  </si>
  <si>
    <t>Портативный внешний аккумулятор Xiaomi 33W Magnetic Power Bank 10000mAh (Integrated Cable) White</t>
  </si>
  <si>
    <t>Портативный внешний аккумулятор, Xiaomi, 33W Magnetic Power Bank 10000mAh (Integrated Cable) White, WPB1007MI/BHR9822GL, Выходная мощность 33W (провод), 7.5 Вт (беспроводная зарядка), Литий-ионная батарея, Размер устройства 10,9*6,85*1,98 см, Выход Type-C, Вход Type-C, Белый</t>
  </si>
  <si>
    <t>Портативный внешний аккумулятор Xiaomi Power Bank 20000mAh (Integrated Cable) GL Light Gray</t>
  </si>
  <si>
    <t>Портативный внешний аккумулятор Xiaomi Power Bank 20000mAh (Integrated Cable) GL Dark Gray</t>
  </si>
  <si>
    <t>i7-12700K</t>
  </si>
  <si>
    <t>Процессор (CPU) Intel Core i7 Processor 12700K 1700</t>
  </si>
  <si>
    <t>Процессор, Intel, i7-12700K LGA1700, оем, 25M, 2.70/3.60 GHz, 12(4+8)/20 Core Alder Lake, 125 (190) Вт, UHD Graphics 770</t>
  </si>
  <si>
    <t>i7-14700</t>
  </si>
  <si>
    <t>Процессор (CPU) Intel Core i7 Processor 14700 1700</t>
  </si>
  <si>
    <t>Процессор, Intel, i7-14700 LGA1700, оем, 33 MB Intel® Smart Cache, 1.5/2.10 GHz, 20(8+12)/28 Core Raptor Lake, 65 (219) Вт, UHD Graphics 770</t>
  </si>
  <si>
    <t>ИКТ2нг(А)-HF-О-А1-0.3</t>
  </si>
  <si>
    <t>Оптический абонентский кабель типа FTTН, Интегра, ИКТ2нг(A)-HF-О-А1-0.3 кН</t>
  </si>
  <si>
    <t>Шредер HSM SECURIO AF150 (1.9х15mm)</t>
  </si>
  <si>
    <t>Шредер, HSM, SECURIO AF150 (1.9х15mm) 2082111, фрагмент 1.9х15мм, автоподача 35л, режущая способность 6-7л</t>
  </si>
  <si>
    <t>MJDSH07YM-А</t>
  </si>
  <si>
    <t>Чайник электрический Xiaomi Double Wall Electric Kettle</t>
  </si>
  <si>
    <t>Чайник электрический, Xiaomi, Double Wall Electric Kettle, (MJDSH07YM-А), 1800 Вт, 1,7 литров, Нержавеющая сталь, Серебристый</t>
  </si>
  <si>
    <t>Умные весы Xiaomi Smart Scale S200 GL Темно-серый</t>
  </si>
  <si>
    <t>Умные весы, Xiaomi, Smart Scale S200 GL, (MJTZC02YM), от 0,1 до 150 кг (погр. 50гр.), Управление через телефон, 450 мВт, LED дисплей, Темно-серый</t>
  </si>
  <si>
    <t>XMFG-M451</t>
  </si>
  <si>
    <t>Перкуссионный массажер Xiaomi Massage Gun 2 Черный</t>
  </si>
  <si>
    <t>Перкуссионный массажер, Xiaomi, Massage Gun 2, BHR9471GL/XMFG-M451, 2600mAh, Type-C, Rechargeable lithium-ion battery, 375 г, 3 сменные насадки, 2500 об/мин, Черный</t>
  </si>
  <si>
    <t>XMFG-M353</t>
  </si>
  <si>
    <t>Перкуссионный массажер Xiaomi Massage Gun Mini 2 Черный</t>
  </si>
  <si>
    <t>Перкуссионный массажер, Xiaomi, Massage Gun Mini 2 , BHR9484GL/XMFG-M353, 2600mAh, Type-C, Rechargeable lithium-ion battery, 375 г, 3 сменные насадки, 2500 об/мин, Черный</t>
  </si>
  <si>
    <t>Мульти-сплит-системы TCL</t>
  </si>
  <si>
    <t>TACO-2FM18INV/R</t>
  </si>
  <si>
    <t>Мульти-сплит система TACO-2FM18INV/R - R32, 2 выхода (Наружный блок)</t>
  </si>
  <si>
    <t>TACO-3FM27INV/R</t>
  </si>
  <si>
    <t>Мульти-сплит система TACO-3FM27INV/R - R32, 3 выхода (Наружный блок)</t>
  </si>
  <si>
    <t>TACO-4FM32INV/R</t>
  </si>
  <si>
    <t>Мульти-сплит система TACO-4FM32INV/R - R32, 4 выхода (Наружный блок)</t>
  </si>
  <si>
    <t>006R01738</t>
  </si>
  <si>
    <t>Тонер-картридж Xerox 006R01738 (чёрный)</t>
  </si>
  <si>
    <t>Тонер-картридж, Xerox, 006R01738 (чёрный), Для PrimeLink C9065/C9070, 30000 страниц (А4)</t>
  </si>
  <si>
    <t>006R01739</t>
  </si>
  <si>
    <t>Тонер-картридж Xerox 006R01739 (голубой)</t>
  </si>
  <si>
    <t>Тонер-картридж, Xerox, 006R01739 (голубой), Для PrimeLink C9065/C9070, 34000 страниц (А4)</t>
  </si>
  <si>
    <t>006R01740</t>
  </si>
  <si>
    <t>Тонер-картридж Xerox 006R01740 (малиновый)</t>
  </si>
  <si>
    <t>Тонер-картридж, Xerox, 006R01740 (малиновый), Для PrimeLink C9065/C9070, 34000 страниц (А4)</t>
  </si>
  <si>
    <t>006R01741</t>
  </si>
  <si>
    <t>Тонер-картридж Xerox 006R01741 (жёлтый)</t>
  </si>
  <si>
    <t>Тонер-картридж, Xerox, 006R01741 (жёлтый), Для PrimeLink C9065/C9070, 34000 страниц (А4)</t>
  </si>
  <si>
    <t>006R01802</t>
  </si>
  <si>
    <t>Тонер-картридж Xerox 006R01802 (золотой)</t>
  </si>
  <si>
    <t>Тонер-картридж, Xerox, 006R01802 (золотой), Для Xerox PrimeLink C9065/9070, 24 000 страниц (А4)</t>
  </si>
  <si>
    <t>006R01803</t>
  </si>
  <si>
    <t>Тонер-картридж Xerox 006R01803 (белый)</t>
  </si>
  <si>
    <t>Тонер-картридж, Xerox, 006R01803 (белый), Для Xerox PrimeLink C9065/9070, 15 000 страниц (А4)</t>
  </si>
  <si>
    <t>006R01804</t>
  </si>
  <si>
    <t>Тонер-картридж Xerox 006R01804 (серебряный)</t>
  </si>
  <si>
    <t>Тонер-картридж, Xerox, 006R01804 (серебряный), Для Xerox PrimeLink C9065/9070, 24 000 страниц (А4)</t>
  </si>
  <si>
    <t>006R01805</t>
  </si>
  <si>
    <t>Тонер-картридж Xerox 006R01805 (прозрачный)</t>
  </si>
  <si>
    <t>Тонер-картридж, Xerox, 006R01805 (прозрачный), Для Xerox PrimeLink C9065/9070, 30 000 страниц (А4)</t>
  </si>
  <si>
    <t>013R00664</t>
  </si>
  <si>
    <t>Фотобарабан Xerox 013R00664 (цветной)</t>
  </si>
  <si>
    <t>008R13065</t>
  </si>
  <si>
    <t>Фьюзерный модуль Xerox 008R13065</t>
  </si>
  <si>
    <t>Фьюзерный модуль, Xerox, 008R13065, Для Xerox Colour 550/560/570/C60/C70, Colour 700/770/C75, PrimeLink C9065/C9070, 200 000 страниц (А4)</t>
  </si>
  <si>
    <t>006R01646</t>
  </si>
  <si>
    <t>Тонер-картридж Xerox 006R01646 (чёрный)</t>
  </si>
  <si>
    <t>Тонер-картридж, Xerox, 006R01646 (чёрный), Для Xerox Versant 80/180/280 Press, 30 000 страниц (А4)</t>
  </si>
  <si>
    <t>006R01647</t>
  </si>
  <si>
    <t>Тонер-картридж Xerox 006R01647 (голубой)</t>
  </si>
  <si>
    <t>Тонер-картридж, Xerox, 006R01647 (голубой), Для Xerox Versant 80/180/280 Press, 20 000 страниц (А4)</t>
  </si>
  <si>
    <t>006R01648</t>
  </si>
  <si>
    <t>Тонер-картридж Xerox 006R01648 (малиновый)</t>
  </si>
  <si>
    <t>Тонер-картридж, Xerox, 006R01648 (малиновый), Для Xerox Versant 80/180/280 Press, 20 000 страниц (А4)</t>
  </si>
  <si>
    <t>006R01649</t>
  </si>
  <si>
    <t>Тонер-картридж Xerox 006R01649 (жёлтый)</t>
  </si>
  <si>
    <t>Тонер-картридж, Xerox, 006R01649 (жёлтый), Для Xerox Versant 80/180/280 Press, 20 000 страниц (А4)</t>
  </si>
  <si>
    <t>013R00676</t>
  </si>
  <si>
    <t>Фотобарабан Xerox 013R00676 (по одному на каждый цвет)</t>
  </si>
  <si>
    <t>Фотобарабан, Xerox, 013R00674 / 013R00676 (по одному на каждый цвет), Для Xerox Versant 80/180/280/2100/3100/4100 Press, 350 000 страниц (А4)</t>
  </si>
  <si>
    <t>006R01634</t>
  </si>
  <si>
    <t>Тонер-картридж Xerox 006R01634 (чёрный)</t>
  </si>
  <si>
    <t>Тонер-картридж, Xerox, 006R01634 (чёрный), Для Xerox Versant 2100/3100/4100, 50 000 страниц (А4)</t>
  </si>
  <si>
    <t>006R01635</t>
  </si>
  <si>
    <t>Тонер-картридж Xerox 006R01635 (голубой)</t>
  </si>
  <si>
    <t>Тонер-картридж, Xerox, 006R01635 (голубой), Для Xerox Versant 2100/3100/4100, 55 000 страниц (А4)</t>
  </si>
  <si>
    <t>006R01636</t>
  </si>
  <si>
    <t>Тонер-картридж Xerox 006R01636 (малиновый)</t>
  </si>
  <si>
    <t>Тонер-картридж, Xerox, 006R01636 (малиновый), Для Xerox Versant 2100/3100/4100, 55 000 страниц (А4)</t>
  </si>
  <si>
    <t>006R01637</t>
  </si>
  <si>
    <t>Тонер-картридж Xerox 006R01637 (жёлтый)</t>
  </si>
  <si>
    <t>Тонер-картридж, Xerox, 006R01637 (жёлтый), Для Xerox Versant 2100/3100/4100, 55 000 страниц (А4)</t>
  </si>
  <si>
    <t>006R01806</t>
  </si>
  <si>
    <t>Тонер-картридж Xerox 006R01806 (золотой)</t>
  </si>
  <si>
    <t>Тонер-картридж, Xerox, 006R01806 (золотой), Для Xerox Versant 80/180/280 press</t>
  </si>
  <si>
    <t>006R01807</t>
  </si>
  <si>
    <t>Тонер-картридж Xerox 006R01807 (белый)</t>
  </si>
  <si>
    <t>Тонер-картридж, Xerox, 006R01807 (белый), Для Xerox Versant 80/180/280 press</t>
  </si>
  <si>
    <t>006R01808</t>
  </si>
  <si>
    <t>Тонер-картридж Xerox 006R01808 (серебряный)</t>
  </si>
  <si>
    <t>Тонер-картридж, Xerox, 006R01808 (серебряный), Для Xerox Versant 80/180/280 press</t>
  </si>
  <si>
    <t>006R01809</t>
  </si>
  <si>
    <t>Тонер-картридж Xerox 006R01809 (прозрачный)</t>
  </si>
  <si>
    <t>Тонер-картридж, Xerox, 006R01809 (прозрачный), Для Xerox Versant 80/180/280 press</t>
  </si>
  <si>
    <t>006R01810</t>
  </si>
  <si>
    <t>Тонер-картридж флуоресцентный Xerox 006R01810 (голубой)</t>
  </si>
  <si>
    <t>Тонер-картридж флуоресцентный, Xerox, 006R01810 (голубой), Для Xerox Versant 80/180/280 press</t>
  </si>
  <si>
    <t>006R01811</t>
  </si>
  <si>
    <t>Тонер-картридж флуоресцентный Xerox 006R01811 (малиновый)</t>
  </si>
  <si>
    <t>Тонер-картридж флуоресцентный, Xerox, 006R01811 (малиновый), Для Xerox Versant 80/180/280 press</t>
  </si>
  <si>
    <t>006R01812</t>
  </si>
  <si>
    <t>Тонер-картридж флуоресцентный Xerox 006R01812 (жёлтый)</t>
  </si>
  <si>
    <t>Тонер-картридж флуоресцентный, Xerox, 006R01812 (жёлтый), Для Xerox Versant 80/180/280 press</t>
  </si>
  <si>
    <t>013R00668</t>
  </si>
  <si>
    <t>Фотобарабан Xerox 013R00668</t>
  </si>
  <si>
    <t>Фотобарабан, Xerox, 013R00668, А3, Для Xerox D95/D110/D125, 500 000 страниц (А4)</t>
  </si>
  <si>
    <t>013R00663</t>
  </si>
  <si>
    <t>Фотобарабан Xerox 013R00663 (чёрный)</t>
  </si>
  <si>
    <t>006R01659</t>
  </si>
  <si>
    <t>Тонер-картридж Xerox 006R01659 (чёрный)</t>
  </si>
  <si>
    <t>Тонер-картридж, Xerox, 006R01659 (чёрный), Для Xerox Color C60/70, 30 000 страниц (А4)</t>
  </si>
  <si>
    <t>006R01662</t>
  </si>
  <si>
    <t>Тонер-картридж Xerox 006R01662 (жёлтый)</t>
  </si>
  <si>
    <t>Тонер-картридж, Xerox, 006R01662 (жёлтый), Для Xerox Color C60/70, 34 000 страниц (А4)</t>
  </si>
  <si>
    <t>006R01661</t>
  </si>
  <si>
    <t>Тонер-картридж Xerox 006R01661 (малиновый)</t>
  </si>
  <si>
    <t>Тонер-картридж, Xerox, 006R01661 (малиновый), Для Xerox Color C60/70, 34 000 страниц (А4)</t>
  </si>
  <si>
    <t>006R01660</t>
  </si>
  <si>
    <t>Тонер-картридж Xerox 006R01660 (голубой)</t>
  </si>
  <si>
    <t>Тонер-картридж, Xerox, 006R01660 (голубой), Для Xerox Color C60/70, 34 000 страниц (А4)</t>
  </si>
  <si>
    <t>006R01719</t>
  </si>
  <si>
    <t>Тонер-картридж Xerox 006R01719 (чёрный)</t>
  </si>
  <si>
    <t>Тонер-картридж, Xerox, 006R01719 (чёрный), Для Xerox Iridesse Production Press</t>
  </si>
  <si>
    <t>006R01720</t>
  </si>
  <si>
    <t>Тонер-картридж Xerox 006R01720 (голубой)</t>
  </si>
  <si>
    <t>Тонер-картридж, Xerox, 006R01720 (голубой), Для Xerox Iridesse Production Press</t>
  </si>
  <si>
    <t>006R01721</t>
  </si>
  <si>
    <t>Тонер-картридж Xerox 006R01721 (пурпурный)</t>
  </si>
  <si>
    <t>Тонер-картридж, Xerox, 006R01721 (пурпурный), Для Xerox Iridesse Production Press</t>
  </si>
  <si>
    <t>006R01722</t>
  </si>
  <si>
    <t>Тонер-картридж Xerox 006R01722 (жёлтый)</t>
  </si>
  <si>
    <t>Тонер-картридж, Xerox, 006R01722 (жёлтый), Для Xerox Iridesse Production Press</t>
  </si>
  <si>
    <t>GC/LHE23LTA/DINORABBIT</t>
  </si>
  <si>
    <t>Игровое компьютерное кресло DX Racer Hammer GC/LHE23LTA/Rabbit in Dino</t>
  </si>
  <si>
    <t>Игровое компьютерное кресло, DX Racer, GC/LHE23LTA/DINORABBIT, Hammer series, Грузоподъемность рек: 115 кг, Рекомендуемый рост: 190 см. Эко-кожа PU, Металлическая основа кресла, Механизм качания: топ-ган, Нейлоновые колеса, Желтый</t>
  </si>
  <si>
    <t>GC/LHE23LTA/HUMANCAT</t>
  </si>
  <si>
    <t>Игровое компьютерное кресло DX Racer Hammer GC/LHE23LTA/Hallo cat</t>
  </si>
  <si>
    <t>GC/LHE23LTA/THINKER</t>
  </si>
  <si>
    <t>Игровое компьютерное кресло DX Racer Hammer GC/LHE23LTA/THINKER</t>
  </si>
  <si>
    <t>Игровое компьютерное кресло, DX Racer, GC/LHE23LTA/THINKER, Hammer series, Грузоподъемность рек: 115 кг, Рекомендуемый рост: 190 см. Эко-кожа PU, Металлическая основа кресла, Механизм качания: топ-ган, Нейлоновые колеса, Серый</t>
  </si>
  <si>
    <t>ICR18650-1500</t>
  </si>
  <si>
    <t>Аккумулятор CAMELION Lithium ICR18650-1500 1500 mAh 1 шт. в блистере</t>
  </si>
  <si>
    <t>Аккумулятор, CAMELION, ICR18650-1500, Lithium, 3,7V, 1500 mAh, 1 шт., Блистер, Серебристый</t>
  </si>
  <si>
    <t>ICR18650-3500</t>
  </si>
  <si>
    <t>Аккумулятор CAMELION Lithium ICR18650-3500, 3500 mAh 1 шт. в блистере</t>
  </si>
  <si>
    <t>Аккумулятор, CAMELION, ICR18650-3500, Lithium, 3,7V, 3500 mAh, 1 шт., Блистер, Серебристый</t>
  </si>
  <si>
    <t>RMS-002-CB</t>
  </si>
  <si>
    <t>Электрическая мухобойка CAMELION RMS-002-CB</t>
  </si>
  <si>
    <t>Электрическая мухобойка, CAMELION, RMS-002-CB, Lithium Battery, 5V/1A, 1200 mAh, белый</t>
  </si>
  <si>
    <t>RMS-003F-CB</t>
  </si>
  <si>
    <t>Электрическая мухобойка CAMELION RMS-003F-CB</t>
  </si>
  <si>
    <t>Электрическая мухобойка, CAMELION, RMS-003F-CB, Lithium Battery, 5V/1A, 1200 mAh, белый</t>
  </si>
  <si>
    <t>Шредер HSM SECURIO B24 (4.5x 30mm)</t>
  </si>
  <si>
    <t>Шредер, HSM, SECURIO B24 1783111, фрагмент 4.5x 30мм, P-4, режущая способность 14-16л, Ёмкость корзины 35л, Уничтожение CD/кредитные карты/Скрепы, ножи из твёрдой стали, белый</t>
  </si>
  <si>
    <t>Принтер, Canon, i-SENSYS LBP6030B BUNDLE, 8468B042AA, Лазерный, A4, 18 стр./мин., Подача 150 листов, 400 МГц CPU, 32 МБ RAM, USB 2.0</t>
  </si>
  <si>
    <t>Цветной принтер, Canon, i-SENSYS LBP631CW, 5159C014AA, Лазерный, A4, 18 стр./мин., Подача 251 лист, ЖК дисплей, 800 МГц CPU, 1 ГБ RAM, USB 2.0, Ethernet 10/100/1000, Wi-Fi</t>
  </si>
  <si>
    <t>Цветной принтер, Canon, i-SENSYS LBP633CDW, 5159C015AA, Лазерный, A4, 21 стр./мин., Подача 251 лист, ЖК дисплей, 800 МГц CPU, 1 ГБ RAM, USB 2.0, Ethernet 10/100/1000, Wi-Fi</t>
  </si>
  <si>
    <t>Цветной принтер, Canon, i-SENSYS LBP673CDW, 5456C020AA, Лазерный, A4, 33 стр./мин., Подача 300 листов, ЖК дисплей, 1.2 ГГц CPU, 1 ГБ RAM, USB 2.0, Ethernet 10/100/1000, Wi-Fi</t>
  </si>
  <si>
    <t>Цветной принтер, Canon, i-SENSYS LBP722CDW, 4929C025AA, Лазерный, A4, 38 стр./мин., Подача 650 листов, ЖК дисплей, 1 ГГц CPU, 2 ГБ RAM, USB 2.0, Ethernet 10/100/1000, Wi-Fi</t>
  </si>
  <si>
    <t>Монохромное МФУ, Canon, i-SENSYS MF3010 BUNDLE, 5252B034AA, Лазерное, A4, 18 стр./мин., Подача 150 листов, Планшетный сканер, 64 МБ RAM, USB 2.0</t>
  </si>
  <si>
    <t>Монохромное МФУ, Canon, i-SENSYS MF275DW, 5621C001AA, Лазерное, A4, 29 стр./мин., Подача 151 лист, Односторонний автоподатчик документов, ЖК дисплей, 1.2 ГГц CPU, 256 МБ RAM, USB 2.0, Ethernet 10/100, Wi-Fi</t>
  </si>
  <si>
    <t>Цветное МФУ, Canon, imageRUNNER C3326i, 5965C005AA, Лазерное, SRA3, 26 стр./мин., Подача 1200 листов, Двусторонний автоподатчик документов, Сенсорный дисплей 7", 1.6 ГГц CPU, 2 ГБ RAM, USB 2.0, Ethernet 10/100/1000, Wi-Fi</t>
  </si>
  <si>
    <t>Цветное МФУ, Canon, i-SENSYS MF754CDW, 5455C023AA, Лазерное, A4, 33 стр./мин., Подача 300 листов, Двусторонний автоподатчик документов, Сенсорный дисплей 5", 1.2 ГГц CPU, 1 ГБ RAM, USB 2.0, Ethernet 10/100/1000, Wi-Fi</t>
  </si>
  <si>
    <t>Цветное МФУ, Canon, i-SENSYS MF651CW, 5158C009AA, Лазерное, A4, 18 стр./мин., Подача 251 лист, Планшетный сканер, Сенсорный дисплей 5", 800 МГц CPU, 1 ГБ RAM, USB 2.0, Ethernet 10/100/1000, Wi-Fi</t>
  </si>
  <si>
    <t>Цветной принтер, Canon, Pixma G1410, 2314C009AB, Струйный, A4, 9 стр./мин., 180 МГц CPU, 128 КБ, USB 2.0</t>
  </si>
  <si>
    <t>Цветной принтер, Canon, Pixma G1430, 5809C009AA, Струйный, A4, 11 стр./мин., 180 МГц CPU, 128 КБ, USB 2.0</t>
  </si>
  <si>
    <t>Цветной принтер, Canon, Pixma TR150 WITH BATTERY, 4167C027, Струйное, A4, 9 стр./мин., 180 МГц CPU, 128 КБ, USB 2.0, Wi-Fi</t>
  </si>
  <si>
    <t>Цветной принтер, Canon, imagePROGRAF PRO-1100, 6856C006AA, Струйное, A2, 1 стр./мин., Сенсорный дисплей 3", 1.2 ГГц CPU, 1 ГБ RAM, USB 2.0, Ethernet 10/100/1000, Wi-Fi</t>
  </si>
  <si>
    <t>Цветное МФУ, Canon, MAXIFY GX1040, 6169C007AA, Струйное, A4, 15 стр./мин., Подача 250 листов, Планшетный сканер, Сенсорный дисплей 2.7", 1.2 ГГц CPU, 128 МБ RAM, USB 2.0, Wi-Fi</t>
  </si>
  <si>
    <t>Цветное МФУ, Canon, MAXIFY GX2040, 6171C007AA, Струйное, A4, 15 стр./мин., Подача 250 листов, Планшетный сканер, Сенсорный дисплей 2.7", 180 МГц CPU, 128 МБ RAM, USB 2.0, Ethernet 10/100, Wi-Fi</t>
  </si>
  <si>
    <t>Цветное МФУ, Canon, MAXIFY GX3040, 5777C009AA, Струйное, A4, 18 стр./мин., Подача 351 лист, Планшетный сканер, ЖК дисплей 1.35", 360 МГц CPU, USB 2.0, Wi-Fi</t>
  </si>
  <si>
    <t>MJXSJ06XW</t>
  </si>
  <si>
    <t>Автоматический дозатор мыла Xiaomi Automatic Soap Dispenser Blue</t>
  </si>
  <si>
    <t>Автоматический дозатор мыла, Xiaomi, Automatic Soap Dispenser BHR9362GL / MJXSJ06XW, ABS-пластик, 300 мл, IPX4, Голубой</t>
  </si>
  <si>
    <t>MJXSJ05XW</t>
  </si>
  <si>
    <t>Автоматический дозатор мыла Xiaomi Automatic Soap Dispenser 1S Белый</t>
  </si>
  <si>
    <t>Автоматический дозатор мыла, Xiaomi, Automatic Soap Dispenser 1S, BHR8853GL /MJXSJ05XW, ABS-пластик, 300 мл, IPX4, Белый</t>
  </si>
  <si>
    <t>Наружный блок мульти-сплит система, TCL, TACO-2FM18INV/R - R32, Комплект из 1-й коробки, 2 выхода</t>
  </si>
  <si>
    <t>Наружный блок мульти-сплит система, TCL, TACO-3FM27INV/R - R32, Комплект из 1-й коробки, 3 выхода</t>
  </si>
  <si>
    <t>Наружный блок мульти-сплит система, TCL, TACO-4FM32INV/R - R32, Комплект из 1-й коробки, 4 выхода</t>
  </si>
  <si>
    <t>008R13041</t>
  </si>
  <si>
    <t>Картридж скрепок Xerox 008R13029 / 008R13041</t>
  </si>
  <si>
    <t>Картридж скрепок, Xerox, 008R13029 / 008R13041, Совместимость: Finisher для Xerox WorkCentre 7755/7765/7775/4995, Количество в упаковке: 4 штуки по 5 000 скрепок</t>
  </si>
  <si>
    <t>006R01724</t>
  </si>
  <si>
    <t>Тонер-картридж Xerox 006R01724 (золотой)</t>
  </si>
  <si>
    <t>Тонер-картридж, Xerox, 006R01724 (золотой), Для Xerox Iridesse Production Press</t>
  </si>
  <si>
    <t>006R01725</t>
  </si>
  <si>
    <t>Тонер-картридж Xerox 006R01725 (серебрянный)</t>
  </si>
  <si>
    <t>Тонер-картридж, Xerox, 006R01725 (серебрянный), Для Xerox Iridesse Production Press</t>
  </si>
  <si>
    <t>006R01726</t>
  </si>
  <si>
    <t>Тонер-картридж Xerox 006R01726 (белый)</t>
  </si>
  <si>
    <t>Тонер-картридж, Xerox, 006R01726 (белый), Для Xerox Iridesse Production Press</t>
  </si>
  <si>
    <t>006R01723</t>
  </si>
  <si>
    <t>Тонер-картридж Xerox 006R01723 (прозрачный)</t>
  </si>
  <si>
    <t>Тонер-картридж, Xerox, 006R01723 (прозрачный), Для Xerox Iridesse Production Press</t>
  </si>
  <si>
    <t>006R04855</t>
  </si>
  <si>
    <t>Тонер-картридж Xerox 006R04855 (черный)</t>
  </si>
  <si>
    <t>Тонер-картридж, Xerox, 006R04855 (черный), Для Xerox PrimeLink C9265/C9275/C9281, 34 500 страниц (А4)</t>
  </si>
  <si>
    <t>006R04856</t>
  </si>
  <si>
    <t>Тонер-картридж Xerox 006R04856 (голубой)</t>
  </si>
  <si>
    <t>Тонер-картридж, Xerox, 006R04856 (голубой), Для Xerox PrimeLink C9265/C9275/C9281, 37 500 страниц (А4)</t>
  </si>
  <si>
    <t>006R04857</t>
  </si>
  <si>
    <t>Тонер-картридж Xerox 006R04857 (пурпурный)</t>
  </si>
  <si>
    <t>Тонер-картридж, Xerox, 006R04857 (пурпурный), Для Xerox PrimeLink C9265/C927/C9281, 37 500 страниц (А4)</t>
  </si>
  <si>
    <t>006R04858</t>
  </si>
  <si>
    <t>Тонер-картридж Xerox 006R04858 (желтый)</t>
  </si>
  <si>
    <t>Тонер-картридж, Xerox, 006R04858 (желтый), Для Xerox PrimeLink C9265/C9275/C9281, 37 500 страниц (А4)</t>
  </si>
  <si>
    <t>013R00703</t>
  </si>
  <si>
    <t>Принт-картридж Xerox 013R00703</t>
  </si>
  <si>
    <t>Принт-картридж, Xerox, 013R00703, Для Xerox PrimeLink C9265/C9275/C9281, 122 500 страниц (А4)</t>
  </si>
  <si>
    <t>008R08159</t>
  </si>
  <si>
    <t>Контейнер для отработанного тонера Xerox 008R08159</t>
  </si>
  <si>
    <t>Контейнер для отработанного тонера, Xerox, 008R08159, Для Xerox PrimeLink C9265/C9275/C9281, 50 000 страниц (А4)</t>
  </si>
  <si>
    <t>CF237X</t>
  </si>
  <si>
    <t>P24FBA-RAGL</t>
  </si>
  <si>
    <t>Коврик для компьютерной мыши Steelseries QCK +</t>
  </si>
  <si>
    <t>Коврик для компьютерной мыши, Steelseries, QCK +, 63003, 450x420x2 мм, Резиновая основа, Тканевая поверхность, Склеивание, Гладкая поверхность, Чёрный</t>
  </si>
  <si>
    <t>Коврик для компьютерной мыши Steelseries QCK mini</t>
  </si>
  <si>
    <t>Коврик для компьютерной мыши, Steelseries, QCK mini, 63005, 250x210x2 мм, Резиновая основа, Тканевая поверхность, Склеивание, Гладкая поверхность, Чёрный</t>
  </si>
  <si>
    <t>Шкаф для аккумуляторов, SVC, С-40 (200Ач), Габариты: 1300*1320*1510 мм., Вместимость: 200Ач/40шт. Без автомата, Комплектация: Кабеля для батарей (41шт. перемычки 6 мм.кв, клеммы М8). Вес: 170 кг, Чёрный</t>
  </si>
  <si>
    <t>4XB7A38273</t>
  </si>
  <si>
    <t>Твердотельный накопитель SSD Lenovo ThinkSystem 2.5" Multi Vendor 960GB 4XB7A38273</t>
  </si>
  <si>
    <t>Твердотельный накопитель SSD, Lenovo, ThinkSystem 2.5" Multi Vendor, 960GB, Entry SATA, 6Gb, Hot Swap SSD, 4XB7A38273</t>
  </si>
  <si>
    <t>SNV3510-400G</t>
  </si>
  <si>
    <t>Твердотельный накопитель SSD Synology SNV3510-400G</t>
  </si>
  <si>
    <t>Твердотельный накопитель SSD, Synology, SNV3510-400G, M.2, 400 GB, NVMe PCIe 3.0 x4</t>
  </si>
  <si>
    <t>2768B017AA</t>
  </si>
  <si>
    <t>Глянцевая фотобумага Canon PT-101 Pro Platinum A3, 20 шт.</t>
  </si>
  <si>
    <t>Глянцевая фотобумага, Canon, PT-101 Pro Platinum, A3, 20 шт., 2768B017AA</t>
  </si>
  <si>
    <t>8657B006AA</t>
  </si>
  <si>
    <t>Матовая фотобумага Canon Pro Premium Matte PM-101 A3, 20 шт.</t>
  </si>
  <si>
    <t>Матовая фотобумага, Canon, Pro Premium Matte PM-101, A3, 20 шт., 8657B006AA</t>
  </si>
  <si>
    <t>3634C002AA</t>
  </si>
  <si>
    <t>Магнитная фотобумага Canon MG-101, 5 шт.</t>
  </si>
  <si>
    <t>Магнитная фотобумага, Canon, MG-101, 4x6, 5 шт., 3634C002AA</t>
  </si>
  <si>
    <t>2768B067AA</t>
  </si>
  <si>
    <t>Глянцевая фотобумага Canon PT-101 Pro Platinum A2, 20 шт.</t>
  </si>
  <si>
    <t>Глянцевая фотобумага, Canon, PT-101 Pro Platinum, A2, 20 шт., 2768B067AA</t>
  </si>
  <si>
    <t>6858C006AA</t>
  </si>
  <si>
    <t>Принтер Canon imagePROGRAF PRO-310</t>
  </si>
  <si>
    <t>Принтер, Canon, imagePROGRAF PRO-310, 6858C006AA, Струйный, A3, 4 мин 15 сек. (A3), Чернила PFI-5100, Подача 50 листов, ЖК-дисплей 3,0", USB 2.0, Ethernet 10/100, Wi-Fi</t>
  </si>
  <si>
    <t>TAC-CT07ONF/RIF</t>
  </si>
  <si>
    <t>Кондиционер настенный TCL City ON/OFF-07 (в комплекте с медными трубами) Белый</t>
  </si>
  <si>
    <t>TAC-CT12INV/RIF</t>
  </si>
  <si>
    <t>Кондиционер настенный TCL City INVERTER-12 (в комплекте с медными трубами) Белый</t>
  </si>
  <si>
    <t>6955C001AA</t>
  </si>
  <si>
    <t>Чернильный картридж Canon PFI-5100 Yellow</t>
  </si>
  <si>
    <t>6958C001AA</t>
  </si>
  <si>
    <t>Чернильный картридж Canon PFI-5100 Red</t>
  </si>
  <si>
    <t>6956C001AA</t>
  </si>
  <si>
    <t>Чернильный картридж Canon PFI-5100 Photo Cyan</t>
  </si>
  <si>
    <t>6960C001AA</t>
  </si>
  <si>
    <t>Чернильный картридж Canon PFI-5100 Chroma Optimizer</t>
  </si>
  <si>
    <t>6951C001AA</t>
  </si>
  <si>
    <t>Чернильный картридж Canon PFI-5100 Matte Black</t>
  </si>
  <si>
    <t>6954C001AA</t>
  </si>
  <si>
    <t>Чернильный картридж Canon PFI-5100 Magenta</t>
  </si>
  <si>
    <t>6959C001AA</t>
  </si>
  <si>
    <t>Чернильный картридж Canon PFI-5100 Grey</t>
  </si>
  <si>
    <t>6952C001AA</t>
  </si>
  <si>
    <t>Чернильный картридж Canon PFI-5100 Photo Black</t>
  </si>
  <si>
    <t>6957C001AA</t>
  </si>
  <si>
    <t>Чернильный картридж Canon PFI-5100 Photo Magenta</t>
  </si>
  <si>
    <t>6953C001AA</t>
  </si>
  <si>
    <t>Чернильный картридж Canon PFI-5100 Cyan</t>
  </si>
  <si>
    <t>Твердотельный накопитель SSD, Kingston, SA400S37/240G, 240 GB, Sata 6Gb/s 2.5", 500/350 Мб/с</t>
  </si>
  <si>
    <t>Твердотельный накопитель SSD Kingston SA400S37/480G SATA 7мм</t>
  </si>
  <si>
    <t>Твердотельный накопитель SSD, Kingston, SA400S37/480G, 480 GB, Sata 6Gb/s 2.5", 500/450 Мб/с</t>
  </si>
  <si>
    <t>Твердотельный накопитель SSD, Kingston, SA400S37/960G, 960 GB, Sata 6Gb/s 2.5", 500/450 Мб/с</t>
  </si>
  <si>
    <t>Твердотельный накопитель SSD Kingston SKC600/256G SATA III 2.5"</t>
  </si>
  <si>
    <t>Твердотельный накопитель SSD, Kingston, SKC600/256G, 256 GB, SATA III 2.5", 550/520 Мб/с</t>
  </si>
  <si>
    <t>Твердотельный накопитель SSD Kingston SKC600/512G SATA III 2.5"</t>
  </si>
  <si>
    <t>Твердотельный накопитель SSD, Kingston, SKC600/512G, 512 GB, SATA III 2.5", 550/520 Мб/с</t>
  </si>
  <si>
    <t>Твердотельный накопитель SSD Kingston SKC600/1024G SATA III 2.5"</t>
  </si>
  <si>
    <t>Твердотельный накопитель SSD, Kingston, SKC600/1024G, 1024 GB, SATA III 2.5", 550/520 Мб/с</t>
  </si>
  <si>
    <t>Твердотельный накопитель SSD Kingston SKC600/2048G SATA III 2.5"</t>
  </si>
  <si>
    <t>Твердотельный накопитель SSD, Kingston, SKC600/2048G, 2048 GB, SATA III 2.5", 550/520 Мб/с</t>
  </si>
  <si>
    <t>Интерактивный дисплей, LG, 75TR3DK-BM, 75", 75TR3DK-B, 4K, 350 кд/м2, 4.000:1, Android 13, чёрный</t>
  </si>
  <si>
    <t>Триммер для носа, Xiaomi, Nose Hair Trimmer, (MJGHB1LF), IPX5, 3 Вт, IPX5, Type-C порт, Синий</t>
  </si>
  <si>
    <t>TACM-TP18INV/R</t>
  </si>
  <si>
    <t>Мульти-сплит система Настенный TCL-18 TACM-TP18INV/R (Внутренний блок)</t>
  </si>
  <si>
    <t>Мульти-сплит система Настенный, TCL-18, TACM-TP18INV/R, Комплект из 1-й коробки, Белый</t>
  </si>
  <si>
    <t>Кондиционер настенный, TCL, City ON/OFF-07 - TAC-CT07ONF/RIF, Коплект из 2-х коробок, состоит из внешнего и внутреннего блока. В комплекте с медными трубами. Белый</t>
  </si>
  <si>
    <t>Кондиционер настенный, TCL, City INVERTER-12 - TAC-CT12INV/RIF, Коплект из 2-х коробок, состоит из внешнего и внутреннего блока. В комплекте с медными трубами. Белый</t>
  </si>
  <si>
    <t>TAC-CT18INV/RIF</t>
  </si>
  <si>
    <t>Кондиционер настенный TCL City INVERTER-18 (в комплекте с медными трубами) Белый</t>
  </si>
  <si>
    <t>Кондиционер настенный, TCL, City INVERTER-18 - TAC-CT18INV/RIF, Коплект из 2-х коробок, состоит из внешнего и внутреннего блока. В комплекте с медными трубами. Белый</t>
  </si>
  <si>
    <t xml:space="preserve">CP.AG.00000780.02 </t>
  </si>
  <si>
    <t>Система разбрасывания DJI Agras T50</t>
  </si>
  <si>
    <t>Система разбрасывания, DJI, Agras T50, CP.AG.00000780.02</t>
  </si>
  <si>
    <t xml:space="preserve">H610M H V2 </t>
  </si>
  <si>
    <t>Материнская плата Gigabyte H610M H V2</t>
  </si>
  <si>
    <t>AP371</t>
  </si>
  <si>
    <t>Точка доступа Huawei AP371</t>
  </si>
  <si>
    <t>Точка доступа, Huawei, AP371, 802.11a/b/g/n/ac/ax/be, WI-FI7, BE3600, 150 пользователей, 2.5GE (RJ45) x 1, DC: 12 V ± 10%, PoE: 802.3at/af, Wall, Ceiling</t>
  </si>
  <si>
    <t>DHI-HY-1022</t>
  </si>
  <si>
    <t>Прибор приемно-контрольный и управления пожарный адресный Dahua DHI-HY-1022 (24 В)</t>
  </si>
  <si>
    <t>Прибор приемно-контрольный и управления пожарный адресный, Dahua, DHI-HY-1022 (24 В), Двухпроводная и бесполярная: системная петлевая линия использует технологию питания устройств шлейфа без внешнего источника питания, Сильная защита от помех, Удобная проводка, Простота конструкции и установки.</t>
  </si>
  <si>
    <t>DHI-HY-1025</t>
  </si>
  <si>
    <t>Прибор приемно-контрольный и управления пожарный адресный Dahua DHI-HY-1025 (24 В)</t>
  </si>
  <si>
    <t>Прибор приемно-контрольный и управления пожарный адресный, Dahua, DHI-HY-1025 (24 В), Двухпроводная и бесполярная: системная петлевая линия использует технологию питания устройств шлейфа без внешнего источника питания, Сильная защита от помех, Удобная проводка, Простота конструкции и установки.</t>
  </si>
  <si>
    <t>DHI-HY-1400</t>
  </si>
  <si>
    <t>Модуль контроля адресный Dahua DHI-HY-1400 (24 В)</t>
  </si>
  <si>
    <t>Модуль контроля адресный, Dahua, DHI-HY-1400 (24 В), Удобная проводка: двухпроводная, Бесполярная, Сверхнизкое энергопотребление: сверхнизкий ток мониторинга и рабочий ток</t>
  </si>
  <si>
    <t>DHI-HY-1410</t>
  </si>
  <si>
    <t>Модуль контроля и управления адресный Dahua DHI-HY-1410 (24 В)</t>
  </si>
  <si>
    <t>Модуль контроля и управления адресный, Dahua, DHI-HY-1410 (24 В), Удобная проводка: двухпроводная, Бесполярная, Сверхнизкое энергопотребление: сверхнизкий ток мониторинга и аварийный ток</t>
  </si>
  <si>
    <t>DHI-HY-1410E</t>
  </si>
  <si>
    <t>Модуль контроля и управления адресный Dahua DHI-HY-1410E (24 В)</t>
  </si>
  <si>
    <t>Модуль контроля и управления адресный, Dahua, DHI-HY-1410E (24 В), Удобная проводка: двухпроводная, Бесполярная, Сверхнизкое энергопотребление: сверхнизкий ток мониторинга и рабочий ток</t>
  </si>
  <si>
    <t>DHI-HY-1431</t>
  </si>
  <si>
    <t>Изолятор короткого замыкания адресный Dahua DHI-HY-1431</t>
  </si>
  <si>
    <t>Изолятор короткого замыкания адресный, Dahua, DHI-HY-1431, Адресный изоляторный модуль, Рабочее напряжение 24В, Двух проводное бесполярное подключение, Дальность подключения 1500м, Ток короткого замыкания 450mA</t>
  </si>
  <si>
    <t>DHI-HY-1450</t>
  </si>
  <si>
    <t>Модуль кольцевого шлейфа Dahua DHI-HY-1450 (24 В)</t>
  </si>
  <si>
    <t>Модуль кольцевого шлейфа, Dahua, DHI-HY-1450 (24 В), Модуль кольцевого шлейфа, Для организации кольцевой топологии связи адресных устройств, Рабочее напряжение 24В, Двух проводное бесполярное подключение, Дальность подключения 1500м,</t>
  </si>
  <si>
    <t>DHI-HY-BM-1712</t>
  </si>
  <si>
    <t>Кодировщик Dahua DHI-HY-BM-1712</t>
  </si>
  <si>
    <t>Кодировщик, Dahua, DHI-HY-BM-1712, Белый, Кодировщик предназначен для считывания/записи логических адресов, С детектора дымового, Теплового, Ручного и извещателя газа.</t>
  </si>
  <si>
    <t>DHI-HY-1330</t>
  </si>
  <si>
    <t>Адресная панель-ретранслятор Dahua DHI-HY-1330 (24 В)</t>
  </si>
  <si>
    <t>Адресная панель-ретранслятор, Dahua, DHI-HY-1330 (24 В), Удобная проводка: двухпроводная, Бесполярная, Сверхнизкое энергопотребление: сверхнизкий ток мониторинга и аварийный ток</t>
  </si>
  <si>
    <t>DHI-HY-1301</t>
  </si>
  <si>
    <t>Извещатель пожарный дымовой оптико-электронный точечный адресный Dahua DHI-HY-1301</t>
  </si>
  <si>
    <t>Извещатель пожарный дымовой оптико-электронный точечный адресный, Dahua, DHI-HY-1301, Адресный дымовой извещатель, Двухпроводная, Бесполярная схема, Эффективность обнаружения: точное обнаружение дыма чувствительным датчиком</t>
  </si>
  <si>
    <t>DHI-HY-1310</t>
  </si>
  <si>
    <t>Извещатель пожарный тепловой точечный адресный максимально-дифференциальный Dahua DHI-HY-1310</t>
  </si>
  <si>
    <t>Извещатель пожарный тепловой точечный адресный максимально-дифференциальный, Dahua, DHI-HY-1310, Адресный тепловой извещатель, Двухпроводная, Бесполярная схема, Надежная связь, Встроенный микропроцессор, стабильная работа, Точное определение температуры с помощью чувствительного датчика, Сверхнизкий ток мониторинга и тока тревоги</t>
  </si>
  <si>
    <t>DHI-HY-1200</t>
  </si>
  <si>
    <t>Извещатель пожарный ручной адресный Dahua DHI-HY-1200</t>
  </si>
  <si>
    <t>Извещатель пожарный ручной адресный, Dahua, DHI-HY-1200, Адресный ручной извещатель, Двухпроводная, Бесполярная схема</t>
  </si>
  <si>
    <t>DH-HAN01</t>
  </si>
  <si>
    <t>Водонепроницаемый кейс для ИПР. Dahua DH-HAN01</t>
  </si>
  <si>
    <t>Водонепроницаемый кейс для ИПР, Dahua, DH-HAN01, Корпус пыле влагозащиты, Материал корпуса: АБС., Цвет: Красный + прозрачный.</t>
  </si>
  <si>
    <t>DH-HSG01</t>
  </si>
  <si>
    <t>Водонепроницаемый кейс для оповещателя комбинированного Dahua DH-HSG01</t>
  </si>
  <si>
    <t>Водонепроницаемый кейс для оповещателя комбинированного, Dahua, DH-HSG01, Установка настенное крепление, материал корпуса АБС.</t>
  </si>
  <si>
    <t>DH-YJ104</t>
  </si>
  <si>
    <t>Извещатель пожарный дымовой линейный Dahua DH-YJ104</t>
  </si>
  <si>
    <t>Извещатель пожарный дымовой линейный, Dahua, DH-YJ104, Рабочее расстояние: 5 м—100 м., Рабочее напряжение: 24 В (от 36 В до 18 В)., Рабочий ток: 30 мА (от 25 мА до 45 мА)., Чувствительность сигнализации: 1,8 дБ., Угол регулировки: около ±5° вверх и ±10° вниз., Угол установки: &lt;15° смещение: ±0,2 м/60 м.</t>
  </si>
  <si>
    <t>DHI-HY-1500</t>
  </si>
  <si>
    <t>Оповещатель пожарный адресный комбинированный (световой-звуковой) Dahua DHI-HY-1500</t>
  </si>
  <si>
    <t>Оповещатель пожарный адресный комбинированный (световой-звуковой), Dahua, DHI-HY-1500, Удобная проводка: двухпроводная, Беcполярная, Надежная связь: встроенный микропроцессор, Стабильная производительность</t>
  </si>
  <si>
    <t>DH7516-S</t>
  </si>
  <si>
    <t>Приёмная карта Novastar DH7516-S</t>
  </si>
  <si>
    <t>Приёмная карта, Novastar, DH7516-S</t>
  </si>
  <si>
    <t>IFS-CIA1.2S-C</t>
  </si>
  <si>
    <t>Модуль светодиодного дисплея Dahua IFS-CIA1.2S-C</t>
  </si>
  <si>
    <t>КТ-548</t>
  </si>
  <si>
    <t>Пылесос хозяйственный Kitfort КТ-548</t>
  </si>
  <si>
    <t>Пылесос хозяйственный, Kitfort, КТ-548, Мощность 1000 Вт, Уровень шума 80 дБ, Ёмкость пылесборника 20 л, Цвет голубой</t>
  </si>
  <si>
    <t>КТ-970</t>
  </si>
  <si>
    <t>Отпариватель Kitfort КТ-970</t>
  </si>
  <si>
    <t>Отпариватель, Kitfort, КТ-970, Вертикальный, Объем резервуара 3.8 л, 4 режима отпаривания, Максимальная подача пара 50 г/мин, Мощность 2350 Вт, Черный</t>
  </si>
  <si>
    <t>КТ-9122</t>
  </si>
  <si>
    <t>Отпариватель вертикальный Kitfort КТ-9122</t>
  </si>
  <si>
    <t>Отпариватель вертикальный, Kitfort, КТ-9122, Горизонтальное отпаривание, Объем 2400мл, Максимальная подача пара 30-35 г/мин, Время работы 60 мин, Мощность 1800 Вт, Длина шнура 1.7м, Белый/Черный</t>
  </si>
  <si>
    <t>КТ-941</t>
  </si>
  <si>
    <t>Отпариватель вертикальный Kitfort КТ-941</t>
  </si>
  <si>
    <t>Отпариватель вертикальный, Kitfort, КТ-941, Мощность 1580 Вт, Время нагрева 1 минута, Ёмкость резервуара для воды 1,2 л, Цвет фиолетовый</t>
  </si>
  <si>
    <t>КТ-2217</t>
  </si>
  <si>
    <t>Аэрогриль Kitfort КТ-2217</t>
  </si>
  <si>
    <t>Аэрогриль, Kitfort, КТ-2217, Мощность 1500 Вт, Объем чаши 4.5 л, Сенсорное управление, Количество автоматических программ 6, Максимальная температура нагрева 200 °C, Цвет белый</t>
  </si>
  <si>
    <t>КТ-1694</t>
  </si>
  <si>
    <t>Вафельница для бельгийских вафель Kitfort КТ-1694</t>
  </si>
  <si>
    <t>Вафельница для бельгийских вафель, Kitfort, КТ-1694, Мощность 1200 Вт, Длина шнура 0,6 м</t>
  </si>
  <si>
    <t>КТ-1645</t>
  </si>
  <si>
    <t>Гриль Kitfort КТ-1645</t>
  </si>
  <si>
    <t>Гриль, Kitfort, КТ-1645, Мощность 1200W, Антипригарное покрытие, Металл, Пластик, Макс. температура нагрева 180°C, Черный</t>
  </si>
  <si>
    <t>DEM-KZ150W</t>
  </si>
  <si>
    <t>Аэрофритюрница Deerma Air Fryer DEM-KZ150W Черный</t>
  </si>
  <si>
    <t>Аэрофритюрница, Deerma, Air Fryer DEM-KZ150W, Объем чаши 8 л, Мощность 1700 Вт, Таймер, Черный</t>
  </si>
  <si>
    <t>КТ-1815</t>
  </si>
  <si>
    <t>Льдогенератор Kitfort КТ-1815</t>
  </si>
  <si>
    <t>Льдогенератор, Kitfort, КТ-1815, Мощность 130 Вт, Ёмкость резервуара 2.2 л, Уровень шума 43 дБ, Производительность 20 кг за 24 ч, Белый</t>
  </si>
  <si>
    <t>КТ-2104</t>
  </si>
  <si>
    <t>Мясорубка Kitfort КТ-2104</t>
  </si>
  <si>
    <t>Мясорубка, Kitfort, КТ-2104, Производительность 2.3 кг/мин, 2 скорости, 8 насадок, Уровень шума 82 дБ, Мощность 1800 Вт, Стальной/Черный</t>
  </si>
  <si>
    <t>КТ-6626</t>
  </si>
  <si>
    <t>Чайник электрический Kitfort КТ-6626</t>
  </si>
  <si>
    <t>Чайник электрический, Kitfort, КТ-6626, Объем 1.7 л, Мощность 2200 Вт, Количество стенок 1 , Материал корпуса металл, стекло\пластик, Цвет серебристый</t>
  </si>
  <si>
    <t>КТ-2517</t>
  </si>
  <si>
    <t>Термопот Kitfort КТ-2517</t>
  </si>
  <si>
    <t>Термопот, Kitfort, КТ-2517, Объем 4.8 л, 7 температурных режимов, Температура нагрева 45 -100 °C, Двойные стенки, Длина шнура 1.1 м, Мощность 1450 Вт, Черный/фиолетовый</t>
  </si>
  <si>
    <t>КТ-743</t>
  </si>
  <si>
    <t>Кофеварка рожковая Kitfort КТ-743</t>
  </si>
  <si>
    <t>Кофеварка рожковая, Kitfort, КТ-743, Мощность 1200-1400Вт, Пластик, Ёмкость резервуара 1.4л, Автоотключение, Черный</t>
  </si>
  <si>
    <t>DEM-FD11W</t>
  </si>
  <si>
    <t>Вентилятор напольный Deerma DEM-FD11W Белый</t>
  </si>
  <si>
    <t>Вентилятор напольный, Deerma, DEM-FD11W, Номинальная мощность 50 Вт, Уровень шума 60 дБ, Механическое управление, 3 скорости, Белый</t>
  </si>
  <si>
    <t>Сменный браслет, Xiaomi, TPU Quick Release Strap, M2304AS1/BHR8010GL, Совместим с band 8 Pro/9 ProRedmi Watch 4/5, Желтый</t>
  </si>
  <si>
    <t>GP-UD850GM</t>
  </si>
  <si>
    <t>Блок питания Gigabyte GP-UD850GM</t>
  </si>
  <si>
    <t>Блок питания, Gigabyte, GP-UD850GM, 850W, 80 PLUS Gold, ATX, 20+4 pin, 2*4+4pin, 8*Sata, 3*Molex, FDD, 4*PCI-E 6+2 pin, Вентилятор 12 см, Чёрный</t>
  </si>
  <si>
    <t>39GS95QE-B</t>
  </si>
  <si>
    <t>Монитор 39" LG 39GS95QE-B</t>
  </si>
  <si>
    <t>MT560 Pale Green</t>
  </si>
  <si>
    <t>Компьютерная мышь Rapoo MT560 Pale Green</t>
  </si>
  <si>
    <t>Компьютерная мышь, Rapoo, MT560, 4000dpi, Bluetooth 5.0, Беспроводной 2.4 ГГц, Эффективная дистанция 10 м., Литиевая батарея, Зеленый</t>
  </si>
  <si>
    <t>V600SE</t>
  </si>
  <si>
    <t>Геймпад Rapoo V600SE</t>
  </si>
  <si>
    <t>Геймпад, Rapoo, V600SE, Беспроводной, Регулируемое крепление для смартфона, 2.4 GHz, Литиевая встроенная батарея, Type-C, LED, Черный</t>
  </si>
  <si>
    <t>H101</t>
  </si>
  <si>
    <t>Гарнитура Rapoo H101</t>
  </si>
  <si>
    <t>Гарнитура, Rapoo, H101, Тип крепления: Дуговые, Выходная мощность 50мВт, 3.5MiniJack, Длина кабеля 2.2м</t>
  </si>
  <si>
    <t>H120</t>
  </si>
  <si>
    <t>Гарнитура Rapoo H120</t>
  </si>
  <si>
    <t>Гарнитура, Rapoo, H120, Тип крепления: Дуговые, Выходная мощность 50мВт, USB, Длина кабеля 2.2м, Черный</t>
  </si>
  <si>
    <t>Батарейный блок, Eaton, 5PXEBM72RT3UG2, Стоечный 19" 3U, 12В*9 Ач 12 шт, Чёрный</t>
  </si>
  <si>
    <t>Батарейный блок, Eaton, 9SXEBM72R, Стоечный 19" 2U, 12В*9 Ач 12 шт, Чёрный</t>
  </si>
  <si>
    <t>Батарейный блок, Eaton, 9EEBM72, Напольный, 12В*9 Ач 12 шт, Чёрный</t>
  </si>
  <si>
    <t>Батарейный блок, Eaton, 9EEBM240, Напольный, 12В*9 Ач 40 шт, Чёрный</t>
  </si>
  <si>
    <t>Батарейный блок, Eaton, 9EEBM480, Напольный, 12В*9 Ач 40 шт, Чёрный</t>
  </si>
  <si>
    <t>Батарейный блок, Eaton, 9SXEBM48R, Стоечный 19" 2U, 12В*9 Ач 8 шт, Чёрный</t>
  </si>
  <si>
    <t>02356DPM</t>
  </si>
  <si>
    <t>Система хранения данных (не укомплектована дисками) Huawei D2020-64G-SAS-AC OceanStor Dorado 2020</t>
  </si>
  <si>
    <t>Система хранения данных (не укомплектована дисками), Huawei, D2020-64G-SAS-AC, OceanStor Dorado 2020, 2U, Dual Controllers, SAS, AC\240V HVDC, 64GB Cache, 8*1Gb ETH,4*10Gb ETH(Including Multi-Mode SFP+),4*SAS3.0 port,25*2.5 Inch SAS, LIC-2020-BS</t>
  </si>
  <si>
    <t>Система хранения данных (не укомплектована дисками) Huawei D2020-64G-SAS-AC 01 OceanStor Dorado 2020</t>
  </si>
  <si>
    <t>Система хранения данных (не укомплектована дисками), Huawei, D2020-64G-SAS-AC 01, OceanStor Dorado 2020, 2U, Dual Controllers, SAS, AC\240V HVDC, 64GB Cache, 8*1Gb ETH, 4*10Gb ETH (Including Multi-Mode SFP+), 4*SAS3.0 port, 25*2.5 Inch SAS, LIC-2020-SAN-AD</t>
  </si>
  <si>
    <t>02356HAT</t>
  </si>
  <si>
    <t>Твердотельный накопитель SSD Huawei D2020SASSSDm3840 3,84TB SAS 2.5" OceanStor Dorado 2020</t>
  </si>
  <si>
    <t>Твердотельный накопитель SSD, Huawei, D2020SASSSDm3840, 3.84TB, SAS, 2.5", для СХД OceanStor Dorado 2020</t>
  </si>
  <si>
    <t>080250</t>
  </si>
  <si>
    <t>Суппорт Legrand Batibox 1/2 пост, 1 модуль</t>
  </si>
  <si>
    <t>Суппорт Batibox, Legrand, 080250, 1/2 пост, 1-местный, Белый</t>
  </si>
  <si>
    <t>077071</t>
  </si>
  <si>
    <t>Заглушка 2 модуля Legrand</t>
  </si>
  <si>
    <t>Заглушка 2 модуля, Legrand, 077071, белая</t>
  </si>
  <si>
    <t>КПСнг(А)-FRLS 1х2х0,5</t>
  </si>
  <si>
    <t>Кабель Спецресурс КПСнг(А)-FRLS 1х2х0,5</t>
  </si>
  <si>
    <t>Кабель, Спецресурс, КПСнг(А)-FRLS, 1х2х0.5, 200 м/б</t>
  </si>
  <si>
    <t>КПСнг(А)-FRLS 1х2х0,2</t>
  </si>
  <si>
    <t>Кабель Спецресурс КПСнг(А)-FRLS 1х2х0,2</t>
  </si>
  <si>
    <t>Кабель, Спецресурс, КПСнг(А)-FRLS, 1х2х0.2 200 м/б</t>
  </si>
  <si>
    <t>КСВВнг(А)-LS 2х0,5</t>
  </si>
  <si>
    <t>Кабель Спецресурс КСВВнг(А)-LS 2х0,5</t>
  </si>
  <si>
    <t>Кабель, Спецресурс, КСВВнг(А)-LS, 2х0.5 500 м/б</t>
  </si>
  <si>
    <t>XG DLS-M203xW</t>
  </si>
  <si>
    <t>Экран XG DLS-M203xW (80"х80"), Ø - 113", Раб. поверхность 195х195 см., 1:1</t>
  </si>
  <si>
    <t>Экран механический, XG, DLS-M203xW, Настенный/потолочный, Рабочая поверхность 195х195 см., 1:1, Matt white, Белый</t>
  </si>
  <si>
    <t>XG DLS-M213xW</t>
  </si>
  <si>
    <t>Экран XG DLS-M213xW (84"х84"), Ø - 118", Раб. поверхность 205х205 см., 1:1</t>
  </si>
  <si>
    <t>Экран механический, XG, DLS-M213xW, Настенный/потолочный, Рабочая поверхность 205х205 см., 1:1, Matt white, Белый</t>
  </si>
  <si>
    <t>XG DLS-M244W</t>
  </si>
  <si>
    <t>Экран XG DLS-M244W (96"х96"), Ø - 136", Раб. поверхность 236х236 см., 1:1</t>
  </si>
  <si>
    <t>Экран, XG, DLS-M244W, Настенный/потолочный, Рабочая поверхность 236х236 см., 1:1, Matt white, Белый</t>
  </si>
  <si>
    <t>XG DLS-M203x153W</t>
  </si>
  <si>
    <t>Экран XG DLS-M203x153W (80"х60"), Ø - 100", Раб. поверхность 195х145 см., 4:3</t>
  </si>
  <si>
    <t>Экран механический, XG, DLS-M203x153W, Настенный/потолочный, Рабочая поверхность 195х145 см, 4:3, Matt white, Белый</t>
  </si>
  <si>
    <t>XG DLS-M265х149W</t>
  </si>
  <si>
    <t>Экран XG DLS-M265х149W (104"х58"), Ø - 119", 16:9</t>
  </si>
  <si>
    <t>XG DLS-M240х180W</t>
  </si>
  <si>
    <t>Экран XG DLS-M240х180W</t>
  </si>
  <si>
    <t>XG DLS-M240x135W</t>
  </si>
  <si>
    <t>Экран XG DLS-M240x135W (94"х53"), Ø - 108", 16:9</t>
  </si>
  <si>
    <t>XG DLS-M274-210</t>
  </si>
  <si>
    <t>XG DLS-T153x116W</t>
  </si>
  <si>
    <t>Экран на треноге XG DLS-T153x116W (60"х45"), Ø - 75", Раб. поверхность 149х112 см., 4:3</t>
  </si>
  <si>
    <t>Экран на треноге, XG, DLS-T153x116W, Рабочая поверхность 149х112 см., 4:3, Matt white, Белый</t>
  </si>
  <si>
    <t>XG DLS-T203x154W</t>
  </si>
  <si>
    <t>XG DLS-T244x183W</t>
  </si>
  <si>
    <t>XG DLS-T153x</t>
  </si>
  <si>
    <t>Экран на треноге XG DLS-T153x (60"х60"), Ø - 85", Раб. поверхность 149х149 см., 1:1</t>
  </si>
  <si>
    <t>Экран на треноге, XG, DLS-T153x, Рабочая поверхность 149х149 см., 1:1, Matt white, Чёрный</t>
  </si>
  <si>
    <t>XG DLS-ERC203xW</t>
  </si>
  <si>
    <t>Экран моторизированный (с пультом Д/У) XG DLS-ERC203xW (80"х80"), Ø - 113", 1:1</t>
  </si>
  <si>
    <t>Экран моторизированный (с пультом Д/У), XG, DLS-ERC203xW, Настенный/потолочный, Раб. поверхность 195x195 см., 1:1, Matt white, Белый</t>
  </si>
  <si>
    <t>XG DLS-E213x</t>
  </si>
  <si>
    <t>Экран моторизированный XG DLS-E213x (84"х84"), Ø - 118", Раб. поверхность 205х205 см., 1:1</t>
  </si>
  <si>
    <t>Экран моторизированный, XG, DLS-E213x, Настенный/потолочный, Рабочая поверхность 205х205 см., 1:1, Matt white, Белый</t>
  </si>
  <si>
    <t>XG DLS-ERC240x135W</t>
  </si>
  <si>
    <t>Экран моторизированный (с пультом Д/У) XG DLS-ERC240x135W (94"х53"), Ø - 108", 16:9</t>
  </si>
  <si>
    <t>Экран моторизированный (с пультом Д/У), XG, DLS-ERC240x135W, Настенный/потолочный, Рабочая поверхность 232x127, 16:9, Matt white, Белый</t>
  </si>
  <si>
    <t>XG DLS-ERC300x180W</t>
  </si>
  <si>
    <t>XG DLS-ERC265х149W</t>
  </si>
  <si>
    <t>Экран моторизированный (с пультом Д/У) XG DLS-ERC265х149W (104"х58"), Ø - 119", 16:9</t>
  </si>
  <si>
    <t>XG DLS-ERС350x270W</t>
  </si>
  <si>
    <t>Экран моторизированный (с пультом Д/У) XG DLS-ERС350x270W (137"х106"), Ø - 174", 16:9</t>
  </si>
  <si>
    <t>XG DLS-ERC406х305W</t>
  </si>
  <si>
    <t>Экран моторизированный (с пультом Д/У) XG DLS-ERC406х305W (160"х120"), Ø - 199", 4:3</t>
  </si>
  <si>
    <t>Монохромный принтер, Xerox, Phaser 3020BI, 3020V_BI, Лазерный, А4, 20 стр./мин., Подача 150 листов, 600 МГц CPU, 128 МБ RAM, USB 2.0, Wi-Fi</t>
  </si>
  <si>
    <t>Монохромное МФУ, Xerox, WorkCentre 3025BI, 3025V_BI, Лазерное, А4, 20 стр./мин., Подача 150 листов, Планшетный сканер, ЖК Дисплей, 600 МГц CPU, 128 МБ RAM, USB 2.0, Wi-Fi</t>
  </si>
  <si>
    <t>Монохромное МФУ, Xerox, B225DNI, B225V_DNI, Лазерное, А4, 34 стр./мин., Подача 251 лист, Односторонний автоподатчик документов, до 23 изобр./мин., ЖК Дисплей, 1 ГГц CPU, 512 МБ RAM, USB 2.0, Ethernet 10/100, Wi-Fi</t>
  </si>
  <si>
    <t>Монохромное МФУ, Xerox, B305DNI, B305V_DNI, Лазерное, А4, 38 стр./мин., Подача 350 листов, Односторонний автоподатчик документов, до 46 изобр./мин., Сенсорный дисплей 2.8", 1 ГГц CPU, 512 МБ RAM, USB 2.0, Ethernet 10/100, Wi-Fi</t>
  </si>
  <si>
    <t>Монохромное МФУ, Xerox, B315DNI, B315V_DNI, Лазерное, А4, 40 стр./мин., Подача 350 листов, Двусторонний автоподатчик документов, до 92 изобр./мин., Сенсорный дисплей 2.8", 1 ГГц CPU, 512 МБ RAM, USB 2.0, Ethernet 10/100, Wi-Fi</t>
  </si>
  <si>
    <t>TC71</t>
  </si>
  <si>
    <t>TC72</t>
  </si>
  <si>
    <t>IP камера, TP-LINK, Tapo TC72, Поворотная 360, 2K QHD 4MP 2560 x 1440, Фокусное расстояние: 4 мм, F2.0, ИК 9 метров, Встроенный микрофон и динамик, Wi-Fi 2,4 ГГц, внутренняя</t>
  </si>
  <si>
    <t>TC40</t>
  </si>
  <si>
    <t>IP камера, TP-LINK, Tapo TC40, Поворотная 360, 1080p Full HD 1920 x 1080 , Фокусное расстояние: 3,89 мм, ИК 30 метров, Встроенный микрофон и динамик, Wi-Fi 2,4 ГГц, Уличная IP65</t>
  </si>
  <si>
    <t>TC60</t>
  </si>
  <si>
    <t>IP камера, TP-LINK, Tapo TC60, 1080P HD 1920 x 1080, Фокусное расстояние: 3,3 мм, F2.0, ИК 9 метров, Встроенный микрофон и динамик, Wi-Fi 2,4 ГГц, внутренняя, ё</t>
  </si>
  <si>
    <t>SC240</t>
  </si>
  <si>
    <t>Гладильная доска Verna SC240</t>
  </si>
  <si>
    <t>RMB2</t>
  </si>
  <si>
    <t>Основная щетка для робота-пылесоса Dreame Robot Vacuum RMB2</t>
  </si>
  <si>
    <t>Основная щетка для робота-пылесоса, Dreame, RMB2, для моделей D9 Pro/D9 Max/D9 Max(White)/L10 Pro/D10 Plus/D9 Plus/F9 pro</t>
  </si>
  <si>
    <t>CET471037</t>
  </si>
  <si>
    <t>Драм-юнит CET 113R00780 (CET471037)</t>
  </si>
  <si>
    <t>Драм-юнит, CET, CET471037, 113R00780, Для копиров XEROX VersaLink C7020/7025/7030, CMYK, 109000 страниц.</t>
  </si>
  <si>
    <t>CET471082</t>
  </si>
  <si>
    <t>Драм-юнит CET 013R00681 (CET471082)</t>
  </si>
  <si>
    <t>Драм-юнит, CET, CET471082, 013R00681, Для копиров XEROX AltaLink C8130/C8135/C8145/C8170, CMYK, 180000 страниц.</t>
  </si>
  <si>
    <t>CET471093</t>
  </si>
  <si>
    <t>Драм-юнит CET 013R00677 (CET471093)</t>
  </si>
  <si>
    <t>Драм-юнит, CET, CET471093, 013R00677, Для копиров XEROX DocuCentre SC2020, CMYK, 76000 страниц.</t>
  </si>
  <si>
    <t>CET7949N</t>
  </si>
  <si>
    <t>Драм-юнит CET 013R00662 (CET7949N)</t>
  </si>
  <si>
    <t>Драм-юнит, CET, CET7949N, 013R00662, Для копиров XEROX WorkCentre 7525, AltaLink C8030/8035, CMYK, 150000 страниц.</t>
  </si>
  <si>
    <t>CET141209</t>
  </si>
  <si>
    <t>Тонер-картридж CET 006R01517 (CET141209)</t>
  </si>
  <si>
    <t>Тонер-картридж, CET, CET141209, 006R01517, CPT/CE08, Чёрный, Для копиров XEROX WorkCentre 7525/7545/7556/7835/7970, 622гр., 26000 страниц.</t>
  </si>
  <si>
    <t>CET141210</t>
  </si>
  <si>
    <t>Тонер-картридж CET 006R01520 (CET141210)</t>
  </si>
  <si>
    <t>Тонер-картридж, CET, CET141210, 006R01520, CPT/CE08, Синий, Для копиров XEROX WorkCentre 7525/7545/7556/7835/7970, 360гр., 15000 страниц.</t>
  </si>
  <si>
    <t>CET141211</t>
  </si>
  <si>
    <t>Тонер-картридж CET 006R01519 (CET141211)</t>
  </si>
  <si>
    <t>Тонер-картридж, CET, CET141211, 006R01519, CPT/CE08, Пурпурный, Для копиров XEROX WorkCentre 7525/7545/7556/7835/7970, 360гр., 15000 страниц.</t>
  </si>
  <si>
    <t>CET141212</t>
  </si>
  <si>
    <t>Тонер-картридж CET 006R01518 (CET141212)</t>
  </si>
  <si>
    <t>Тонер-картридж, CET, CET141212, 006R01518, CPT/CE08, Жёлтый, Для копиров XEROX WorkCentre 7525/7545/7556/7835/7970, 360гр., 15000 страниц.</t>
  </si>
  <si>
    <t>CET141529U</t>
  </si>
  <si>
    <t>Тонер-картридж CET 006R01754 (CET141529U)</t>
  </si>
  <si>
    <t>Тонер-картридж, CET, CET141529U, 006R01754, CPT/CE08, Чёрный, Для копиров XEROX AltaLink C8130/C8135, 702гр., 59000 страниц.</t>
  </si>
  <si>
    <t>CET141530U</t>
  </si>
  <si>
    <t>Тонер-картридж CET 006R01755 (CET141530U)</t>
  </si>
  <si>
    <t>Тонер-картридж, CET, CET141530U, 006R01755, CPT/CE08, Синий, Для копиров XEROX AltaLink C8130/C8135, 336гр., 28000 страниц.</t>
  </si>
  <si>
    <t>CET141531U</t>
  </si>
  <si>
    <t>Тонер-картридж CET 006R01756 (CET141531U)</t>
  </si>
  <si>
    <t>Тонер-картридж, CET, CET141531U, 006R01756, CPT/CE08, Пурпурный, Для копиров XEROX AltaLink C8130/C8135, 336гр., 28000 страниц.</t>
  </si>
  <si>
    <t>CET141532U</t>
  </si>
  <si>
    <t>Тонер-картридж CET 006R01757 (CET141532U)</t>
  </si>
  <si>
    <t>Тонер-картридж, CET, CET141532U, 006R01757, CPT/CE08, Жёлтый, Для копиров XEROX AltaLink C8130/C8135, 336гр., 28000 страниц.</t>
  </si>
  <si>
    <t>CET141589</t>
  </si>
  <si>
    <t>Тонер-картридж CET 006R01693 (CET141589)</t>
  </si>
  <si>
    <t>Тонер-картридж, CET, CET141589, 006R01693, CPT, Чёрный, Для копиров XEROX DocuCentre SC2020, 190гр., 9000 страниц.</t>
  </si>
  <si>
    <t>CET141590</t>
  </si>
  <si>
    <t>Тонер-картридж CET 006R01694 (CET141590)</t>
  </si>
  <si>
    <t>Тонер-картридж, CET, CET141590, 006R01694, CPT, Синий, Для копиров XEROX DocuCentre SC2020, 51гр., 3000 страниц.</t>
  </si>
  <si>
    <t>CET141591</t>
  </si>
  <si>
    <t>Тонер-картридж CET 006R01695 (CET141591)</t>
  </si>
  <si>
    <t>Тонер-картридж, CET, CET141591, 006R01695, CPT, Пурпурный, Для копиров XEROX DocuCentre SC2020, 57гр., 3000 страниц.</t>
  </si>
  <si>
    <t>CET141592</t>
  </si>
  <si>
    <t>Тонер-картридж CET 006R01696 (CET141592)</t>
  </si>
  <si>
    <t>Тонер-картридж, CET, CET141592, 006R01696, CPT, Жёлтый, Для копиров XEROX DocuCentre SC2020, 60гр., 3000 страниц.</t>
  </si>
  <si>
    <t>CET141605</t>
  </si>
  <si>
    <t>Тонер-картридж CET 106R03745 (CET141605)</t>
  </si>
  <si>
    <t>Тонер-картридж, CET, CET141605, 106R03745, CPT/CE08, Чёрный, Для копиров XEROX VersaLink C7020/C7025/C7030, 330гр., 23600 страниц.</t>
  </si>
  <si>
    <t>CET141606</t>
  </si>
  <si>
    <t>Тонер-картридж CET 106R03748 (CET141606)</t>
  </si>
  <si>
    <t>Тонер-картридж, CET, CET141606, 106R03748, CPT/CE08, Синий, Для копиров XEROX VersaLink C7020/C7025/C7030, 210гр., 16500 страниц.</t>
  </si>
  <si>
    <t>CET141607</t>
  </si>
  <si>
    <t>Тонер-картридж CET 106R03747 (CET141607)</t>
  </si>
  <si>
    <t>Тонер-картридж, CET, CET141607, 106R03747, CPT/CE08, Пурпурный, Для копиров XEROX VersaLink C7020/C7025/C7030, 210гр., 16500 страниц.</t>
  </si>
  <si>
    <t>CET141608</t>
  </si>
  <si>
    <t>Тонер-картридж CET 106R03746 (CET141608)</t>
  </si>
  <si>
    <t>Тонер-картридж, CET, CET141608, 106R03746, CPT/CE08, Жёлтый, Для копиров XEROX VersaLink C7020/C7025/C7030, 300гр., 16500 страниц.</t>
  </si>
  <si>
    <t>CET5228P</t>
  </si>
  <si>
    <t>Драм-юнит CET C-EXV49 CMYK (CET5228P)</t>
  </si>
  <si>
    <t>Драм-юнит, CET, CET5228P, C-EXV49, Для копиров Canon iR ADVANCE C3520i/DX C3822i/iRC3025i, CMYK, Двухслойный ракель, 120000 страниц.</t>
  </si>
  <si>
    <t>CET5663</t>
  </si>
  <si>
    <t>Драм-юнит CET C-EXV32/33/38/39 (CET5663)</t>
  </si>
  <si>
    <t>Драм-юнит, CET, CET5663, C-EXV32/33/38/39, Для копиров Canon iR 2520/2525/2530/2535/2545, 125000 страниц.</t>
  </si>
  <si>
    <t>CET141515</t>
  </si>
  <si>
    <t>Тонер-картридж CET C-EXV-54 (CET141515)</t>
  </si>
  <si>
    <t>Тонер-картридж, CET, CET141515, C-EXV-54, CPP/TF8, Синий, Для копиров Canon iRC3025/iRC3025i, 207гр., 8500 страниц.</t>
  </si>
  <si>
    <t>CET141514</t>
  </si>
  <si>
    <t>Тонер-картридж CET C-EXV-54 (CET141514)</t>
  </si>
  <si>
    <t>Тонер-картридж, CET, CET141514, C-EXV-54, CPP/TF8, Чёрный, Для копиров Canon iRC3025/iRC3025i, 342гр., 15500 страниц.</t>
  </si>
  <si>
    <t>CET141516</t>
  </si>
  <si>
    <t>Тонер-картридж CET C-EXV-54 (CET141516)</t>
  </si>
  <si>
    <t>Тонер-картридж, CET, CET141516, C-EXV-54, CPP/TF8, Пурпурный, Для копиров Canon iRC3025/iRC3025i, 207гр., 8500 страниц.</t>
  </si>
  <si>
    <t>CET141517</t>
  </si>
  <si>
    <t>Тонер-картридж CET C-EXV-54 (CET141517)</t>
  </si>
  <si>
    <t>Тонер-картридж, CET, CET141517, C-EXV-54, CPP/TF8, Жёлтый, Для копиров Canon iRC3025/iRC3025i, 207гр., 8500 страниц.</t>
  </si>
  <si>
    <t>Лазерные Konica Minolta</t>
  </si>
  <si>
    <t>CET7369P</t>
  </si>
  <si>
    <t>Драм-юнит CET DR-512 (CET7369P)</t>
  </si>
  <si>
    <t>Драм-юнит, CET, CET7369P, DR-512, Цветной, Для копиров KONICA MINOLTA Bizhub C284e/C224/C554, Двухслойный ракель, 95000 страниц.</t>
  </si>
  <si>
    <t>CET471046P</t>
  </si>
  <si>
    <t>Драм-юнит CET DR-316 (CET471046P)</t>
  </si>
  <si>
    <t>Драм-юнит, CET, CET471046P, DR-316, Цветной, Для копиров KONICA MINOLTA Bizhub C250i/C300i/C360i, Двухслойный ракель, 105000 страниц.</t>
  </si>
  <si>
    <t>CET2288</t>
  </si>
  <si>
    <t>Термоплёнка CET IR-2016 (CET2288)</t>
  </si>
  <si>
    <t>Термоплёнка, CET, CET2288, Для копиров Canon iR2016/2020/2018/2022/2025/2030</t>
  </si>
  <si>
    <t>CET3829</t>
  </si>
  <si>
    <t>Термоплёнка CET 1010 (CET3829)</t>
  </si>
  <si>
    <t>Термоплёнка, CET, CET3829, Для принтеров HP LaserJet 1010/1015/1020/1022/1160/1320/P1006</t>
  </si>
  <si>
    <t>CET8416U</t>
  </si>
  <si>
    <t>Термоплёнка CET M525 (CET8416U)</t>
  </si>
  <si>
    <t>Термоплёнка, CET, CET8416U, Для принтеров HP LaserJet Enterprise P3015, M501/M506/M527/M521/M525</t>
  </si>
  <si>
    <t>CET2706</t>
  </si>
  <si>
    <t>Термоплёнка CET M401 (CET2706)</t>
  </si>
  <si>
    <t>Термоплёнка, CET, CET2706, Для принтеров HP LaserJet P2035/P2055/P1102/P1606, M401/M425/M125/M126/M201/M225/M402/M426</t>
  </si>
  <si>
    <t>CET6632</t>
  </si>
  <si>
    <t>Резиновый вал CET P1102 (CET6632)</t>
  </si>
  <si>
    <t>Резиновый вал, CET, CET6632, RC2-9208-000, Для принтеров HP LJ P1102/P1606, M201/M225</t>
  </si>
  <si>
    <t>CET3685N</t>
  </si>
  <si>
    <t>Резиновый вал CET M401 (CET3685N)</t>
  </si>
  <si>
    <t>Резиновый вал, CET, CET3685N, RC1-3630-000, Для принтеров HP LJ P2035/P2055, M401/M425</t>
  </si>
  <si>
    <t>CET3107</t>
  </si>
  <si>
    <t>Резиновый вал CET M402 (CET3107)</t>
  </si>
  <si>
    <t>Резиновый вал, CET, CET3107, Для принтеров HP LJ Pro M402/M426</t>
  </si>
  <si>
    <t>CET3114</t>
  </si>
  <si>
    <t>Узел захвата бумаги CET M402 (CET3114)</t>
  </si>
  <si>
    <t>Узел захвата бумаги, CET, CET3114, RM2-5452-000, Для принтеров HP LaserJet Pro M402/403/M426/427, Лоток №2.</t>
  </si>
  <si>
    <t>CET3113, CET3113R</t>
  </si>
  <si>
    <t>Узел захвата бумаги CET M501 (CET3113, CET3113R)</t>
  </si>
  <si>
    <t>Узел захвата бумаги, CET, CET3113/CET3113R, RM2-5741-000, Для принтеров HP LaserJet Pro M501/M506/M507, Лоток №2.</t>
  </si>
  <si>
    <t>CET4702, CET4702R</t>
  </si>
  <si>
    <t>Ролик захвата бумаги CET P1006 (CET4702, CET4702R)</t>
  </si>
  <si>
    <t>Ролик захвата бумаги, CET, CET4702/CET4702R, RL1-1442-000, Для принтеров HP LaserJet P1006/P1102, M125/M126, Pro M104/M132.</t>
  </si>
  <si>
    <t>CET1132, CET1132R</t>
  </si>
  <si>
    <t>Ролик захвата бумаги CET 1010 (CET1132, CET1132R)</t>
  </si>
  <si>
    <t>Ролик захвата бумаги, CET, CET1132/CET1132R, RC1-2050-000, Для принтеров HP LaserJet 1010/1015/1020/1022.</t>
  </si>
  <si>
    <t>CET0419, CET0419R</t>
  </si>
  <si>
    <t>Ролик захвата бумаги CET 1160 (CET0419, CET0419R)</t>
  </si>
  <si>
    <t>Ролик захвата бумаги, CET, CET0419/CET0419R, RL1-0540-000, Для принтеров HP LaserJet Enterprise M601n/604dn, Color LaserJet 1160/1320/2420, Лоток №2.</t>
  </si>
  <si>
    <t>CET511014</t>
  </si>
  <si>
    <t>Ролик отделения бумаги CET M402 (CET511014)</t>
  </si>
  <si>
    <t>Ролик отделения бумаги, CET, CET511014, RM2-5397-000, Для принтеров HP LaserJet Pro M402dn/M402dw/M402, В сборе, Лоток №2.</t>
  </si>
  <si>
    <t>CET3114PTR</t>
  </si>
  <si>
    <t>Резинка ролика захвата бумаги CET M402 (CET3114PTR)</t>
  </si>
  <si>
    <t>Резинка ролика захвата бумаги, CET, CET3114PTR, RM2-5452-000, Для принтеров HP LaserJet Pro M402dn/M403/MFP M426, 2 шт/компл, Лоток №2.</t>
  </si>
  <si>
    <t>CET7872R</t>
  </si>
  <si>
    <t>Комплект роликов захвата/отделения бумаги CET M607 (CET7872R)</t>
  </si>
  <si>
    <t>Комплект роликов захвата/отделения бумаги, CET, CET7872R, J8J70-67904, Для принтеров HP LJ M607dn/608dn/609dn/MFP M631dn/632h, Лоток №2.</t>
  </si>
  <si>
    <t>CET341050</t>
  </si>
  <si>
    <t>Резинка ролика захвата бумаги CET P3020 (CET341050)</t>
  </si>
  <si>
    <t>Резинка ролика захвата бумаги, CET, CET341050, JC66-03439A, Для принтеров XEROX Phaser 3020BI, WorkCentre 3025BI/NI</t>
  </si>
  <si>
    <t>CET7916, CET7916R</t>
  </si>
  <si>
    <t>Комплект роликов захвата бумаги CET WC7655 (CET7916, CET7916R)</t>
  </si>
  <si>
    <t>Комплект роликов захвата бумаги, CET, CET7916/CET7916R, 675K82242/675K82240/604K56080, Для копиров XEROX WorkCentre 7655/7665/7675/7755/7765/7775, 6 шт/компл, 300000 стр.</t>
  </si>
  <si>
    <t>CET7908, CET7908R</t>
  </si>
  <si>
    <t>Комплект роликов захвата бумаги CET WC5325 (CET7908, CET7908R)</t>
  </si>
  <si>
    <t>Комплект роликов захвата бумаги, CET, CET7908/CET7908R, 675K82242/675K82240/604K56080/109R00790, Для копиров XEROX WorkCentre 5325/5330/5335/7425/7428/7435, 3 шт/компл, 300000 стр.</t>
  </si>
  <si>
    <t>CET361021</t>
  </si>
  <si>
    <t>Резинка сепаратора CET P3020 (CET361021)</t>
  </si>
  <si>
    <t>CET2571</t>
  </si>
  <si>
    <t>Блок качающихся шестерен CET M601 (CET2571)</t>
  </si>
  <si>
    <t>Блок качающихся шестерен, CET, CET2571, RC2-2432-M600, Для принтеров HP LJ Enterprise 600 M601/M602/M603/M604/M605/M606/M630</t>
  </si>
  <si>
    <t>CET4389, CET4389R</t>
  </si>
  <si>
    <t>Бушинг тефлонового вала CET FS-1028 2BR20180 (CET4389, CET4389R)</t>
  </si>
  <si>
    <t>Бушинг тефлонового вала, CET, (CET4389, CET4389R), 2BR20180, Для принтеров KYOCERA FS-1028/1128MFP/1030MFP/1130MFP/1035MFP/1135MFP/1100/1300D, Левый.</t>
  </si>
  <si>
    <t>CET6547, CET6547R</t>
  </si>
  <si>
    <t>Бушинг тефлонового вала CET FS-1028 2H425150 (CET6547, CET6547R)</t>
  </si>
  <si>
    <t>Бушинг тефлонового вала, CET, (CET6547, CET6547R), 2H425150, Для принтеров KYOCERA FS-1028/1128MFP/1030MFP/1130MFP/1035MFP/1135MFP, Правый.</t>
  </si>
  <si>
    <t>CET361035</t>
  </si>
  <si>
    <t>Бушинг тефлонового вала CET M6700 (CET361035)</t>
  </si>
  <si>
    <t>Бушинг тефлонового вала, CET, CET361035, Для принтеров PANTUM M6700/M6800/M7100/P3010/P3300, 2 шт/компл</t>
  </si>
  <si>
    <t>CET2490R</t>
  </si>
  <si>
    <t>Бушинги резинового вала CET M602 (CET2490R)</t>
  </si>
  <si>
    <t>Бушинги резинового вала, CET, CET2490R, Для принтеров HP LJ Enterprise 600 M601/M602/M603/M604/M605/M606/M630, 2 шт/компл</t>
  </si>
  <si>
    <t>CET3108R, CET3108RS</t>
  </si>
  <si>
    <t>Бушинги резинового вала CET M402 (CET3108R, CET3108RS)</t>
  </si>
  <si>
    <t>Бушинги резинового вала, CET, CET3108R, Для принтеров HP LJ Pro M402/403/M426/427, 2 шт/компл</t>
  </si>
  <si>
    <t>CET361036</t>
  </si>
  <si>
    <t>Бушинги резинового вала CET P2500 (CET361036)</t>
  </si>
  <si>
    <t>Бушинги резинового вала, CET, CET361036, Для принтеров PANTUM P2500/P3300/M6500/M6700/M7100, 2 шт/компл</t>
  </si>
  <si>
    <t>CET3687R</t>
  </si>
  <si>
    <t>Бушинги резинового вала CET P2035 (CET3687R)</t>
  </si>
  <si>
    <t>Бушинги резинового вала, CET, CET3687R, Для принтеров HP LJ P2035/P2055, M401/M425, 2 шт/компл</t>
  </si>
  <si>
    <t>CET3789R</t>
  </si>
  <si>
    <t>Бушинги резинового вала CET P1505 (CET3789R)</t>
  </si>
  <si>
    <t>Бушинги резинового вала, CET, CET3789R, Для принтеров HP LJ P1505/P1102/P1606, M125/M126/M201/M225, 2 шт/компл</t>
  </si>
  <si>
    <t>CET6375R</t>
  </si>
  <si>
    <t>Бушинги резинового вала CET P3015 (CET6375R)</t>
  </si>
  <si>
    <t>Бушинги резинового вала, CET, CET6375R, Для принтеров HP LJ Enterprise P3015, M521/M525, 2 шт/компл</t>
  </si>
  <si>
    <t>CET2440</t>
  </si>
  <si>
    <t>Шестереня привода резинового вала CET 32T RU7-0296-000 (CET2440)</t>
  </si>
  <si>
    <t>Шестереня привода барабана, CET, CET2440, RU7-0296-000, 32T, Для принтеров HP LJ Enterprise 600 M601/M602/M603/M604/M605/M606/M630</t>
  </si>
  <si>
    <t>CET2477</t>
  </si>
  <si>
    <t>Шестереня привода резинового вала CET 27T (CET2477)</t>
  </si>
  <si>
    <t>Шестереня привода барабана, CET, CET2477, 27T, Для принтеров HP LJ Pro 400 M401/M425</t>
  </si>
  <si>
    <t>CET3104</t>
  </si>
  <si>
    <t>Шестереня привода резинового вала CET 30T RU9-0175-000 (CET3104)</t>
  </si>
  <si>
    <t>Шестереня привода барабана, CET, CET3104, RU9-0175-000, 30T, Для принтеров HP LJ Pro M501/M506/M527</t>
  </si>
  <si>
    <t>CET3109</t>
  </si>
  <si>
    <t>Шестереня привода резинового вала CET 29T RM2-4697-Gear (CET3109)</t>
  </si>
  <si>
    <t>Шестереня привода барабана, CET, CET3109, RM2-4697-Gear, 29T, Для принтеров HP LJ Pro M402/403/M426/427</t>
  </si>
  <si>
    <t>DGP0623</t>
  </si>
  <si>
    <t>Шестереня привода барабана CET 108T RU5-0175 (DGP0623)</t>
  </si>
  <si>
    <t>Шестереня привода барабана, CET, DGP0623, RU5-0175, 108T, Для принтеров HP LJ 1010/1022/3050/CANON MF 4018/4010/4690</t>
  </si>
  <si>
    <t>DGP0622</t>
  </si>
  <si>
    <t>Шестереня привода фьюзера CET 27T/18T RU5-0177 (DGP0622)</t>
  </si>
  <si>
    <t>Шестереня привода фьюзера, CET, DGP0622, RU5-0177, 27T/18T, Для принтеров HP LJ 1010/1012/1015, CANON LBP2900/3000</t>
  </si>
  <si>
    <t>CET2441</t>
  </si>
  <si>
    <t>Шестереня фьюзера CET 18T RU7-0297-000 (CET2441)</t>
  </si>
  <si>
    <t>Шестереня фьюзера, CET, CET2441, RU7-0297-000, 18T, Для принтеров HP LJ Enterprise 600 M601/M602/M603/M604/M605/M606/M630</t>
  </si>
  <si>
    <t>DGP7495</t>
  </si>
  <si>
    <t>Шестереня CET 23Т/56Е RU5-0984-000 (DGP7495)</t>
  </si>
  <si>
    <t>Шестереня, CET, DGP7495, RU5-0984-000, 23Т/56Е, Для принтеров HP LJ P1005/P1102</t>
  </si>
  <si>
    <t>Разное</t>
  </si>
  <si>
    <t>CLS0236</t>
  </si>
  <si>
    <t>Шлейф планшетного сканера CET 11 pins FF-M1536 (CLS0236)</t>
  </si>
  <si>
    <t>Шлейф планшетного сканера, CET, CLS0236, FF-M1536, 11 pins, Для принтеров HP LJ M1536</t>
  </si>
  <si>
    <t>DGP0731</t>
  </si>
  <si>
    <t>Резинка ролика захвата бумаги CET P2200 (DGP0731)</t>
  </si>
  <si>
    <t>Резинка ролика захвата бумаги, CET, DGP0731, 301022060001-tire, Для принтеров PANTUM P2200/P2500/M6500/M6600</t>
  </si>
  <si>
    <t>CET211045</t>
  </si>
  <si>
    <t>Резиновый вал CET M7100 (CET211045)</t>
  </si>
  <si>
    <t>Резиновый вал, CET, CET211045, Для принтеров PANTUM M6200/M7100/P2500/P3300, 50000 страниц.</t>
  </si>
  <si>
    <t>CET341095, CET341095R</t>
  </si>
  <si>
    <t>Ролик захвата/отделения бумаги CET C224 (CET341095, CET341095R)</t>
  </si>
  <si>
    <t>Комплект роликов захвата бумаги, CET, CET341095/CET341095R, A00J-5636-00, Для копиров KONICA MINOLTA Bizhub C203/C224/C350/C654/360/420, Полиуретан.</t>
  </si>
  <si>
    <t>CET7149</t>
  </si>
  <si>
    <t>Ролик подхвата бумаги CET C227 (CET7149)</t>
  </si>
  <si>
    <t>Ролик подхвата бумаги, CET, CET7149, A5C1562200, Для копиров KONICA MINOLTA Bizhub 227/287/367/C226/C227.</t>
  </si>
  <si>
    <t>DGP0835</t>
  </si>
  <si>
    <t>Шлейф сканера ADF CET 10 pins M426 (DGP0835)</t>
  </si>
  <si>
    <t>Шлейф сканера ADF, CET, DGP0835, FF-M426, 10 pins, Для принтеров HP LJ Pro MFP M426/427</t>
  </si>
  <si>
    <t>38WR85QC-W</t>
  </si>
  <si>
    <t>Монитор 38" LG 38WR85QC-W</t>
  </si>
  <si>
    <t>Амбушюры Jabra 14101-04</t>
  </si>
  <si>
    <t>Амбушюры, Jabra, 14101-04, для гарнитур Biz 1100, GN 2000, BIZ 1900 и BIZ 1500 - (10 шт в упаковке)</t>
  </si>
  <si>
    <t>URC7115</t>
  </si>
  <si>
    <t>Пульт управления One For All URC7115 универсальный</t>
  </si>
  <si>
    <t>Пульт управления для телевизоров универсальный, One For All, URC7115, Питание 2хААА (не входят в комплект) Чёрный</t>
  </si>
  <si>
    <t>LtAP-2HnD&amp;FG621-EA</t>
  </si>
  <si>
    <t>Точка доступа MikroTik LtAP-2HnD&amp;FG621-EA</t>
  </si>
  <si>
    <t>Точка доступа, MikroTik, LtAP-2HnD&amp;FG621-EA, LtAP LTE6 kit, 1 порт 10/100/1000М, 2,4GHz, 802.11b/g/n, 300 Mbit/s, 3 Modem (Mini SIM), RouterOS, -40°С до 70 °C</t>
  </si>
  <si>
    <t>MTAO-LTE-5D-SQ</t>
  </si>
  <si>
    <t>Антенна MikroTik MTAO-LTE-5D-SQ</t>
  </si>
  <si>
    <t>Антенна, MikroTik, MTAO-LTE-5D-SQ, mANT LTE 5o, 2 x SMA female, 5 dBi, LTE</t>
  </si>
  <si>
    <t>ACSMAUFL</t>
  </si>
  <si>
    <t>Интерфейсный кабель MikroTik ACSMAUFL</t>
  </si>
  <si>
    <t>Интерфейсный кабель, MikroTik, ACSMAUFL, U.fl-SMA</t>
  </si>
  <si>
    <t>SMASMA</t>
  </si>
  <si>
    <t>Интерфейсный кабель MikroTik SMASMA</t>
  </si>
  <si>
    <t>Интерфейсный кабель, MikroTik, SMASMA, SMA male to SMA male, 1 метр</t>
  </si>
  <si>
    <t>GRP2616</t>
  </si>
  <si>
    <t>IP телефон Grandstream GRP2616</t>
  </si>
  <si>
    <t>IP телефон, Grandstream, GRP2616, 6 SIP-аккаунтов, 6 линий, 48 виртуальных и 8 аппаратных клавиш BLF, 2x GbE PoE, Wi-Fi, цветной ЖК-дисплей с разрешением 480x272 (4.3 дюйма) + 320x240 (2.4 дюйма), блок питания 12 В / 1 А</t>
  </si>
  <si>
    <t>GXP2130</t>
  </si>
  <si>
    <t>IP телефон Grandstream GXP2130</t>
  </si>
  <si>
    <t>IP телефон, Grandstream, GXP2130, 3 SIP- аккаунта, 3 линии, 8 BLF, 2x GbE PoE, 4-х сторонняя конференц-связь, ЖК-дисплей 320x240 (с подсветкой), блок питания 12 В/0.5 А</t>
  </si>
  <si>
    <t>XQ+DA0003</t>
  </si>
  <si>
    <t>Кабель прямого подключения MikroTik XQ+DA0003</t>
  </si>
  <si>
    <t>Кабель прямого подключения, MikroTik, XQ+DA0003, SFP/SFP+/SFP28, 3m</t>
  </si>
  <si>
    <t>ИКАЛс-М6П-А144-3 кН</t>
  </si>
  <si>
    <t>Кабель оптоволоконный ИКАЛс-М6П-А144-3 кН</t>
  </si>
  <si>
    <t>Кабель оптоволоконный, Интегра, ИКАЛс-М6П-А144-3 кН, самонесущий кабель с повивом из стеклонитей без промежуточной оболочки</t>
  </si>
  <si>
    <t>Оптический абонентский кабель типа FTTН, Интегра, ИКТ2нг(A)-HF-О-А1-0.3(G.657 А1 ) ,LSZH, со стеклопластиковыми прутками в качестве усиливающих элементов, белый</t>
  </si>
  <si>
    <t>CT-1801-60 White</t>
  </si>
  <si>
    <t>Вытяжка Centek CT-1801-60 White</t>
  </si>
  <si>
    <t>Вытяжка, Centek, CT-1801-60, Козырьковая, Ширина 60см, 350 м3*час, 120W, 3 скорости, LED, White</t>
  </si>
  <si>
    <t>CET141617</t>
  </si>
  <si>
    <t>Тонер-картридж CET 006R01701 (CET141617)</t>
  </si>
  <si>
    <t>Тонер-картридж, CET, CET141617, 006R01701, CPT/CE08, Чёрный, Для копиров XEROX AltaLink C8030/C8035/C8045, 622гр., 26000 страниц.</t>
  </si>
  <si>
    <t>CET141618</t>
  </si>
  <si>
    <t>Тонер-картридж CET 006R01702 (CET141618)</t>
  </si>
  <si>
    <t>Тонер-картридж, CET, CET141618, 006R01702, CPT/CE08, Синий, Для копиров XEROX AltaLink C8030/C8035/C8045, 352гр., 15000 страниц.</t>
  </si>
  <si>
    <t>CET141619</t>
  </si>
  <si>
    <t>Тонер-картридж CET 006R01703 (CET141619)</t>
  </si>
  <si>
    <t>Тонер-картридж, CET, CET141619, 006R01703, CPT/CE08, Пурпурный, Для копиров XEROX AltaLink C8030/C8035/C8045, 351гр., 15000 страниц.</t>
  </si>
  <si>
    <t>CET141620</t>
  </si>
  <si>
    <t>Тонер-картридж CET 006R01704 (CET141620)</t>
  </si>
  <si>
    <t>Тонер-картридж, CET, CET141620, 006R01704, CPT/CE08, Жёлтый, Для копиров XEROX AltaLink C8030/C8035/C8045, 356гр., 15000 страниц.</t>
  </si>
  <si>
    <t>CET141694</t>
  </si>
  <si>
    <t>Тонер-картридж CET 106R03765 (CET141694)</t>
  </si>
  <si>
    <t>Тонер-картридж, CET, CET141694, 106R03765, CPT/CE08, Чёрный, Для копиров XEROX VersaLink C7000, 150гр., 10700 страниц.</t>
  </si>
  <si>
    <t>CET141695</t>
  </si>
  <si>
    <t>Тонер-картридж CET 106R03768 (CET141695)</t>
  </si>
  <si>
    <t>Тонер-картридж, CET, CET141695, 106R03768, CPT/CE08, Синий, Для копиров XEROX VersaLink C7000, 165гр., 10100 страниц.</t>
  </si>
  <si>
    <t>CET141696</t>
  </si>
  <si>
    <t>Тонер-картридж CET 106R03767 (CET141696)</t>
  </si>
  <si>
    <t>Тонер-картридж, CET, CET141696, 106R03767, CPT/CE08, Пурпурный, Для копиров XEROX VersaLink C7000, 185гр., 10100 страниц.</t>
  </si>
  <si>
    <t>CET141697</t>
  </si>
  <si>
    <t>Тонер-картридж CET 106R03766 (CET141697)</t>
  </si>
  <si>
    <t>Тонер-картридж, CET, CET141697, 106R03766, CPT/CE08, Жёлтый, Для копиров XEROX VersaLink C7000, 185гр., 10100 страниц.</t>
  </si>
  <si>
    <t>CET471101</t>
  </si>
  <si>
    <t>Драм-юнит CET C-EXV63 (CET471101)</t>
  </si>
  <si>
    <t>Драм-юнит, CET, CET471101, C-EXV63, Для копиров Canon iR-2725/2730/2745/2925/2935/2945, Двухслойный ракель, 120000 страниц.</t>
  </si>
  <si>
    <t>CET131035</t>
  </si>
  <si>
    <t>Тонер-картридж CET TK-1150HC (CET131035)</t>
  </si>
  <si>
    <t>Тонер-картридж, CET, CET131035, TK-1150HC, PK11, Для принтеров KYOCERA ECOSYS M2135dn/2635dn/P2235dn/2235dw, 420гр., 9000 страниц</t>
  </si>
  <si>
    <t>CET6685</t>
  </si>
  <si>
    <t>Тонер-картридж CET TK-1150 (CET6685)</t>
  </si>
  <si>
    <t>Тонер-картридж, CET, CET6685, TK-1150, PK11, Для принтеров KYOCERA ECOSYS M2135dn/M2635dn/P2235dn/P2635dw/P2735dw, 140гр., 3000 страниц</t>
  </si>
  <si>
    <t>CET8989</t>
  </si>
  <si>
    <t>Тонер-картридж CET TK-1170 (CET8989)</t>
  </si>
  <si>
    <t>Тонер-картридж, CET, CET8989, TK-1170, PK11, Для принтеров KYOCERA ECOSYS M2040dn/M2540dn/M2540dw/M2640idw, 280гр., 7200 страниц</t>
  </si>
  <si>
    <t>CET471045P</t>
  </si>
  <si>
    <t>Драм-юнит CET DR-316K (CET471045P)</t>
  </si>
  <si>
    <t>Драм-юнит, CET, CET471045P, DR-316K, Чёрный, Для копиров KONICA MINOLTA Bizhub C250i/C300i/C360i, Двухслойный ракель, 225000 страниц.</t>
  </si>
  <si>
    <t>CET7368P</t>
  </si>
  <si>
    <t>Драм-юнит CET DR-512K (CET7368P)</t>
  </si>
  <si>
    <t>Драм-юнит, CET, CET7368P, DR-512K, Чёрный, Для копиров KONICA MINOLTA Bizhub C284e/C224/C554, Двухслойный ракель, 130000 страниц.</t>
  </si>
  <si>
    <t>CET141250</t>
  </si>
  <si>
    <t>Тонер-картридж CET TN-324K (CET141250)</t>
  </si>
  <si>
    <t>Тонер-картридж, CET, CET141250, TN-324K, CPT/CE28, Чёрный, Для копиров KONICA MINOLTA Bizhub C258/308/368, 579гр., 28000 страниц</t>
  </si>
  <si>
    <t>CET141251</t>
  </si>
  <si>
    <t>Тонер-картридж CET TN-324C (CET141251)</t>
  </si>
  <si>
    <t>Тонер-картридж, CET, CET141251, TN-324C, CPT/CE28, Синий, Для копиров KONICA MINOLTA Bizhub C258/308/368, 550гр., 28000 страниц</t>
  </si>
  <si>
    <t>CET141252</t>
  </si>
  <si>
    <t>Тонер-картридж CET TN-324M (CET141252)</t>
  </si>
  <si>
    <t>Тонер-картридж, CET, CET141252, TN-324M, CPT/CE28, Пурпурный, Для копиров KONICA MINOLTA Bizhub C258/308/368, 550гр., 28000 страниц</t>
  </si>
  <si>
    <t>CET141253</t>
  </si>
  <si>
    <t>Тонер-картридж CET TN-324Y (CET141253)</t>
  </si>
  <si>
    <t>Тонер-картридж, CET, CET141253, TN-324Y, CPT/CE28, Жёлтый, Для копиров KONICA MINOLTA Bizhub C258/308/368, 550гр., 28000 страниц</t>
  </si>
  <si>
    <t>CET141518</t>
  </si>
  <si>
    <t>Тонер-картридж CET TN-619K/TN-620K (CET141518)</t>
  </si>
  <si>
    <t>Тонер-картридж, CET, CET141518, TN-619K/TN-620K, CPT, Чёрный, Для копиров KONICA MINOLTA AccurioPress C2060/2070, Bizhub PRESS C1060/1070/71hc, 1200гр., 66500 страниц</t>
  </si>
  <si>
    <t>CET141519</t>
  </si>
  <si>
    <t>Тонер-картридж CET TN-619C/TN-620C (CET141519)</t>
  </si>
  <si>
    <t>Тонер-картридж, CET, CET141519, TN-619C/TN-620C, CPT, Синий, Для копиров KONICA MINOLTA AccurioPress C2060/2070, Bizhub PRESS C1060/1070/71hc, 1200гр., 78000 страниц</t>
  </si>
  <si>
    <t>CET141520</t>
  </si>
  <si>
    <t>Тонер-картридж CET TN-619M/TN-620M (CET141520)</t>
  </si>
  <si>
    <t>Тонер-картридж, CET, CET141520, TN-619M/TN-620M, CPT, Пурпурный, Для копиров KONICA MINOLTA AccurioPress C2060/2070, Bizhub PRESS C1060/1070/71hc, 1200гр., 54500 страниц</t>
  </si>
  <si>
    <t>CET141521</t>
  </si>
  <si>
    <t>Тонер-картридж CET TN-619Y/TN-620Y (CET141521)</t>
  </si>
  <si>
    <t>Тонер-картридж, CET, CET141521, TN-619Y/TN-620Y, CPT, Жёлтый, Для копиров KONICA MINOLTA AccurioPress C2060/2070, Bizhub PRESS C1060/1070/71hc, 1200гр., 71000 страниц</t>
  </si>
  <si>
    <t>CET141601</t>
  </si>
  <si>
    <t>Тонер-картридж CET TN-221K (CET141601)</t>
  </si>
  <si>
    <t>Тонер-картридж, CET, CET141601, TN-221K, NF8, Чёрный, Для копиров KONICA MINOLTA Bizhub C227/C287, 579гр., 24000 страниц</t>
  </si>
  <si>
    <t>CET141602</t>
  </si>
  <si>
    <t>Тонер-картридж CET TN-221C (CET141602)</t>
  </si>
  <si>
    <t>Тонер-картридж, CET, CET141602, TN-221C, NF8, Синий, Для копиров KONICA MINOLTA Bizhub C227/C287, 467гр., 21000 страниц</t>
  </si>
  <si>
    <t>CET141603</t>
  </si>
  <si>
    <t>Тонер-картридж CET TN-221M (CET141603)</t>
  </si>
  <si>
    <t>Тонер-картридж, CET, CET141603, TN-221M, NF8, Пурпурный, Для копиров KONICA MINOLTA Bizhub C227/C287, 467гр., 21000 страниц</t>
  </si>
  <si>
    <t>CET141604</t>
  </si>
  <si>
    <t>Тонер-картридж CET TN-221Y (CET141604)</t>
  </si>
  <si>
    <t>Тонер-картридж, CET, CET141604, TN-221Y, NF8, Жёлтый, Для копиров KONICA MINOLTA Bizhub C227/C287, 467гр., 21000 страниц</t>
  </si>
  <si>
    <t>CET141642</t>
  </si>
  <si>
    <t>Тонер-картридж CET TN-328K/TN-626K (CET141642)</t>
  </si>
  <si>
    <t>Тонер-картридж, CET, CET141642, TN-328K/TN-626K, CPP/CPT/CE88, Чёрный, Для копиров KONICA MINOLTA bizhub C250i/C300i/C360i, 547гр., 28000 страниц</t>
  </si>
  <si>
    <t>CET141643</t>
  </si>
  <si>
    <t>Тонер-картридж CET TN-328C/TN-626C (CET141643)</t>
  </si>
  <si>
    <t>Тонер-картридж, CET, CET141643, TN-328C/TN-626C, CPP/CPT/CE88, Синий, Для копиров KONICA MINOLTA bizhub C250i/C300i/C360i, 486гр., 28000 страниц</t>
  </si>
  <si>
    <t>CET141644</t>
  </si>
  <si>
    <t>Тонер-картридж CET TN-328M/TN-626M (CET141644)</t>
  </si>
  <si>
    <t>Тонер-картридж, CET, CET141644, TN-328M/TN-626M, CPP/CPT/CE88, Пурпурный, Для копиров KONICA MINOLTA bizhub C250i/C300i/C360i, 519гр., 28000 страниц</t>
  </si>
  <si>
    <t>CET141645</t>
  </si>
  <si>
    <t>Тонер-картридж CET TN-328Y/TN-626Y (CET141645)</t>
  </si>
  <si>
    <t>Тонер-картридж, CET, CET141645, TN-328Y/TN-626Y, CPP/CPT/CE88, Жёлтый, Для копиров KONICA MINOLTA bizhub C250i/C300i/C360i, 498гр., 28000 страниц</t>
  </si>
  <si>
    <t>CET7262</t>
  </si>
  <si>
    <t>Тонер-картридж CET TN-321K (CET7262)</t>
  </si>
  <si>
    <t>Тонер-картридж, CET, CET7262, TN-321K, NF6, Чёрный, Для копиров KONICA MINOLTA Bizhub C224/C284/C364/C224e/C284e, 544гр., 27000 страниц</t>
  </si>
  <si>
    <t>CET7263</t>
  </si>
  <si>
    <t>Тонер-картридж CET TN-321C (CET7263)</t>
  </si>
  <si>
    <t>Тонер-картридж, CET, CET7263, TN-321C, NF6, Синий, Для копиров KONICA MINOLTA Bizhub C224/C284/C364/C224e/C284e, 514гр., 25000 страниц</t>
  </si>
  <si>
    <t>CET7264</t>
  </si>
  <si>
    <t>Тонер-картридж CET TN-321M (CET7264)</t>
  </si>
  <si>
    <t>Тонер-картридж, CET, CET7264, TN-321M, NF6, Пурпурный, Для копиров KONICA MINOLTA Bizhub C224/C284/C364/C224e/C284e, 514гр., 25000 страниц</t>
  </si>
  <si>
    <t>CET7266</t>
  </si>
  <si>
    <t>Тонер-картридж CET TN-321Y (CET7266)</t>
  </si>
  <si>
    <t>Тонер-картридж, CET, CET7266, TN-321Y, NF6, Жёлтый, Для копиров KONICA MINOLTA Bizhub C224/C284/C364/C224e/C284e, 527гр., 25000 страниц</t>
  </si>
  <si>
    <t>CET111039660</t>
  </si>
  <si>
    <t>Тонер CET C8045 (CET111039660)</t>
  </si>
  <si>
    <t>Тонер, CET, CET111039660, Чёрный, CE08-K (CPT), Для картриджей XEROX AltaLink C8045/8030/8035, Color C60/70, 660г/бут, Япония.</t>
  </si>
  <si>
    <t>CET111040630</t>
  </si>
  <si>
    <t>Тонер CET C8045 (CET111040630)</t>
  </si>
  <si>
    <t>Тонер, CET, CET111040630, Синий, CE08-C (CPT), Для картриджей XEROX AltaLink C8045/8030/8035, Color C60/70, 630г/бут, Япония.</t>
  </si>
  <si>
    <t>CET111041630</t>
  </si>
  <si>
    <t>Тонер CET C8045 (CET111041630)</t>
  </si>
  <si>
    <t>Тонер, CET, CET111041630, Пурпурный, CE08-M (CPT), Для картриджей XEROX AltaLink C8045/8030/8035, Color C60/70, 630г/бут, Япония.</t>
  </si>
  <si>
    <t>CET111042630</t>
  </si>
  <si>
    <t>Тонер CET C8045 (CET111042630)</t>
  </si>
  <si>
    <t>Тонер, CET, CET111042630, Жёлтый, CE08-Y (CPT), Для картриджей XEROX AltaLink C8045/8030/8035, Color C60/70, 630г/бут, Япония.</t>
  </si>
  <si>
    <t>CET111102-1000</t>
  </si>
  <si>
    <t>Тонер CET M2035 (CET111102-1000)</t>
  </si>
  <si>
    <t>Тонер, CET, CET111102-1000, PK3, Для картриджей KYOCERA ECOSYS M2035DN/M2030DN/P2035D/P2135DN, TASKalfa 180/181/220/221, 1000г/бут.</t>
  </si>
  <si>
    <t>CET111102-300</t>
  </si>
  <si>
    <t>Тонер CET M2035 (CET111102-300)</t>
  </si>
  <si>
    <t>Тонер, CET, CET111102-300, PK3, Для картриджей KYOCERA ECOSYS M2035DN/M2535DN/P2135DN, FS-1016MFP/1018MFP/1028MFP/1128MFP/1035MFP/1135MFP/1320D, KM-1500, 300г/бут.</t>
  </si>
  <si>
    <t>CET111039622</t>
  </si>
  <si>
    <t>Тонер+девелопер CET C8045 (CET111039622)</t>
  </si>
  <si>
    <t>Тонер+девелопер, CET, CET111039622, Чёрный, CE08-K/CE08-D, Для картриджей XEROX AltaLink C8045/8030/8035, Color C60/70, 622г/бут, Япония.</t>
  </si>
  <si>
    <t>CET111040360</t>
  </si>
  <si>
    <t>Тонер+девелопер CET C8045 (CET111040360)</t>
  </si>
  <si>
    <t>Тонер+девелопер, CET, CET111040360, Синий, CE08-C/CE08-D, Для картриджей XEROX AltaLink C8045/8030/8035, Color C60/70, 360г/бут, Япония.</t>
  </si>
  <si>
    <t>CET111041360</t>
  </si>
  <si>
    <t>Тонер+девелопер CET C8045 (CET111041360)</t>
  </si>
  <si>
    <t>Тонер+девелопер, CET, CET111041360, Пурпурный, CE08-M/CE08-D, Для картриджей XEROX AltaLink C8045/8030/8035, Color C60/70, 360г/бут, Япония.</t>
  </si>
  <si>
    <t>CET7495-790</t>
  </si>
  <si>
    <t>Тонер+девелопер CET C-EXV49 (CET7495-790)</t>
  </si>
  <si>
    <t>Тонер+девелопер, CET, CET7495-790, C-EXV49, Чёрный, TF8K/TF8D, Для картриджей CANON iRC3025/3025i/3020, 790г/бут.</t>
  </si>
  <si>
    <t>CET7496-463</t>
  </si>
  <si>
    <t>Тонер+девелопер CET C-EXV49 (CET7496-463)</t>
  </si>
  <si>
    <t>Тонер+девелопер, CET, CET7496-463, C-EXV49, Синий, TF8C/TF8D, Для картриджей CANON iRC3025/3025i/3020, 463г/бут.</t>
  </si>
  <si>
    <t>CET7497-463</t>
  </si>
  <si>
    <t>Тонер+девелопер CET C-EXV49 (CET7497-463)</t>
  </si>
  <si>
    <t>Тонер+девелопер, CET, CET7497-463, C-EXV49, Пурпурный, TF8M/TF8D, Для картриджей CANON iRC3025/3025i/3020, 463г/бут.</t>
  </si>
  <si>
    <t>CET7498-463</t>
  </si>
  <si>
    <t>Тонер+девелопер CET C-EXV49 (CET7498-463)</t>
  </si>
  <si>
    <t>Тонер+девелопер, CET, CET7498-463, C-EXV49, Жёлтый, TF8Y/TF8D, Для картриджей CANON iRC3025/3025i/3020, 463г/бут.</t>
  </si>
  <si>
    <t>CET7495K395</t>
  </si>
  <si>
    <t>Тонер+девелопер CET C-EXV54 (CET7495K395)</t>
  </si>
  <si>
    <t>Тонер+девелопер, CET, CET7495K395, C-EXV54, Чёрный, TF8K/TF8D, Для картриджей CANON iRC3025/3025i/3020, 395г/бут.</t>
  </si>
  <si>
    <t>CET7497M232</t>
  </si>
  <si>
    <t>Тонер+девелопер CET C-EXV54 (CET7497M232)</t>
  </si>
  <si>
    <t>Тонер+девелопер, CET, CET7497M232, C-EXV54, Пурпурный, TF8M/TF8D, Для картриджей CANON iRC3025/3025i/3020, 232г/бут.</t>
  </si>
  <si>
    <t>CET7498Y232</t>
  </si>
  <si>
    <t>Тонер+девелопер CET C-EXV54 (CET7498Y232)</t>
  </si>
  <si>
    <t>Тонер+девелопер, CET, CET7498Y232, C-EXV54, Жёлтый, TF8Y/TF8D, Для картриджей CANON iRC3025/3025i/3020, 232г/бут.</t>
  </si>
  <si>
    <t>Ракельные ножи Konica Minolta</t>
  </si>
  <si>
    <t>CET7056</t>
  </si>
  <si>
    <t>Лезвие очистки ленты переноса CET C220 (CET7056)</t>
  </si>
  <si>
    <t>Лезвие очистки ленты переноса, CET, CET7056, Для копиров KONICA MINOLTA Bizhub C220/C226/C227.</t>
  </si>
  <si>
    <t>CET391016</t>
  </si>
  <si>
    <t>Чип CET C-EXV49 Drum (CET391016)</t>
  </si>
  <si>
    <t>Чип, CET, CET391016, C-EXV49, Drum, Для копиров CANON imageRUNNER ADVANCE C3520i/C3520i III/C3025i/C3025</t>
  </si>
  <si>
    <t>CET7491</t>
  </si>
  <si>
    <t>Чип CET C-EXV53 Drum (CET7491)</t>
  </si>
  <si>
    <t>Чип, CET, CET7491, C-EXV53, Drum, Для копиров CANON iR ADVANCE 4525i/4535i/4545i/4551i</t>
  </si>
  <si>
    <t>CET2706U</t>
  </si>
  <si>
    <t>Термоплёнка CET M402 (CET2706U)</t>
  </si>
  <si>
    <t>Термоплёнка, CET, CET2706U, Для принтеров HP LaserJet P2035/P2055/P1102/P1606, M401/M425/M125/M126/M201/M225/M402/M426</t>
  </si>
  <si>
    <t>CET2720</t>
  </si>
  <si>
    <t>Термоплёнка CET M725 (CET2720)</t>
  </si>
  <si>
    <t>Термоплёнка, CET, CET2720, Для принтеров HP LaserJet Pro M701/M706/M712/725, CANON iR2002/2202</t>
  </si>
  <si>
    <t>CET311003</t>
  </si>
  <si>
    <t>Термоплёнка CET B400 (CET311003)</t>
  </si>
  <si>
    <t>Термоплёнка, CET, CET311003, Для принтеров XEROX Phaser 3610DN/3610N/3615DN/VersaLink B405DN/VersaLink B400</t>
  </si>
  <si>
    <t>CET311009</t>
  </si>
  <si>
    <t>Термоплёнка CET C7020 (CET311009)</t>
  </si>
  <si>
    <t>Термоплёнка, CET, CET311009, Для копиров XEROX VersaLink C7020/7025/7030/B7035</t>
  </si>
  <si>
    <t>CET311027</t>
  </si>
  <si>
    <t>Термоплёнка CET M601 (CET311027)</t>
  </si>
  <si>
    <t>Термоплёнка, CET, CET311027, Для принтеров HP LaserJet Enterprise M601dn/602n/M604n/605dn/606dn</t>
  </si>
  <si>
    <t>CET4971</t>
  </si>
  <si>
    <t>Термоплёнка CET P1505 металл (CET4971)</t>
  </si>
  <si>
    <t>Термоплёнка, CET, CET4971, Для принтеров HP LaserJet P1505/M1522, Металл.</t>
  </si>
  <si>
    <t>CET5212</t>
  </si>
  <si>
    <t>Термоплёнка CET IR-2016 (CET5212)</t>
  </si>
  <si>
    <t>Термоплёнка, CET, CET5212, Для копиров Canon iR2016/2020/2018/2022/2025/2030, Long Life</t>
  </si>
  <si>
    <t>CET5259U</t>
  </si>
  <si>
    <t>Термоплёнка CET C3325 (CET5259U)</t>
  </si>
  <si>
    <t>Термоплёнка, CET, CET5259U, Для копиров Canon iR ADVANCE C3325i/C3330i/C3320/C3320L/C3320i</t>
  </si>
  <si>
    <t>CET7014</t>
  </si>
  <si>
    <t>Термоплёнка CET C220 (CET7014)</t>
  </si>
  <si>
    <t>Термоплёнка, CET, CET7014, Для копиров KONICA MINOLTA Bizhub C220/C280/C360</t>
  </si>
  <si>
    <t>CET7841</t>
  </si>
  <si>
    <t>Термоплёнка CET P2040 (CET7841)</t>
  </si>
  <si>
    <t>Термоплёнка, CET, CET7841, Для принтеров KYOCERA ECOSYS P2235dn/P2040dn/M2135dn/M2540dw</t>
  </si>
  <si>
    <t>CET7933</t>
  </si>
  <si>
    <t>Термоплёнка CET WC7655 (CET7933)</t>
  </si>
  <si>
    <t>Термоплёнка, CET, CET7933, Для копиров XEROX WorkCentre 7655/7665/7675/7755/7765/7775</t>
  </si>
  <si>
    <t>CET8416</t>
  </si>
  <si>
    <t>Термоплёнка CET M501 (CET8416)</t>
  </si>
  <si>
    <t>Термоплёнка, CET, CET8416, Для принтеров HP LaserJet P3015/M501/M521</t>
  </si>
  <si>
    <t>CET2439</t>
  </si>
  <si>
    <t>Резиновый вал CET M602 (CET2439)</t>
  </si>
  <si>
    <t>Резиновый вал, CET, CET2439, RC1-3630-000, Для принтеров HP LJ Enterprise 600 M601/M602/M603/M604/M605/M606/M630</t>
  </si>
  <si>
    <t>CET2738</t>
  </si>
  <si>
    <t>Резиновый вал CET M525 (CET2738)</t>
  </si>
  <si>
    <t>Резиновый вал, CET, CET2738, RC2-7837-000, Для принтеров HP LJ Pro MFP M521/M525, CANON iR1435</t>
  </si>
  <si>
    <t>Резиновые валы Canon</t>
  </si>
  <si>
    <t>CET5121</t>
  </si>
  <si>
    <t>Резиновый вал+бушинги CET IR6055 (CET5121)</t>
  </si>
  <si>
    <t>Тефлоновые валы</t>
  </si>
  <si>
    <t>CET181019</t>
  </si>
  <si>
    <t>Тефлоновый вал CET M6700 (CET181019)</t>
  </si>
  <si>
    <t>Тефлоновый вал, CET, CET181019, Для принтеров PANTUM M6700/M6800/M7100/P3010/P3300</t>
  </si>
  <si>
    <t>CET181020</t>
  </si>
  <si>
    <t>Тефлоновый вал CET P2500 (CET181020)</t>
  </si>
  <si>
    <t>Тефлоновый вал, CET, CET181020, Для принтеров PANTUM P2200/P2500/P2600/S2000/M6200/M6600/MS6000</t>
  </si>
  <si>
    <t>CET3653</t>
  </si>
  <si>
    <t>Тефлоновый вал CET FS1030 (CET3653)</t>
  </si>
  <si>
    <t>Тефлоновый вал, CET, CET3653, Для принтеров KYOCERA FS-1030MFP/1130MFP/1035MFP/1135MFP/1110/1120D/1320D/1370DN/1300D</t>
  </si>
  <si>
    <t>CET4377N</t>
  </si>
  <si>
    <t>Тефлоновый вал CET FS1028 (CET4377N)</t>
  </si>
  <si>
    <t>Тефлоновый вал, CET, CET4377N, 2H425010/2F825050, Для принтеров KYOCERA FS-1028/1128MFP/2000D</t>
  </si>
  <si>
    <t>CET7849</t>
  </si>
  <si>
    <t>Тефлоновый вал CET M2030 (CET7849)</t>
  </si>
  <si>
    <t>Тефлоновый вал, CET, CET7849, Для принтеров KYOCERA ECOSYS M2030dn/M2530dn/M2035dn/M2535dn/P2035d/P2135d</t>
  </si>
  <si>
    <t>CET2617</t>
  </si>
  <si>
    <t>Ролик захвата бумаги CET M712 (CET2617)</t>
  </si>
  <si>
    <t>Ролик захвата бумаги, CET, CET2617, RM1-8670-000, Для принтеров HP LaserJet Enterprise 700 M712/M725, Лоток №2/3.</t>
  </si>
  <si>
    <t>CET341028</t>
  </si>
  <si>
    <t>Ролик захвата бумаги CET M602 (CET341028)</t>
  </si>
  <si>
    <t>Ролик захвата бумаги, CET, CET341028, RM2-5642-000, Для принтеров HP LaserJet Enterprise M601n/604dn, Color LaserJet Enterprise M651n/CP4025dn, Лоток №2.</t>
  </si>
  <si>
    <t>DGP0618</t>
  </si>
  <si>
    <t>Ролик захвата бумаги CET M712 (DGP0618)</t>
  </si>
  <si>
    <t>Ролик захвата бумаги, CET, DGP0618, RL1-0915/RL1-1525/Q7829-67926, Для принтеров HP LaserJet 5200/M5035MFP, M712/M725, Лоток №1.</t>
  </si>
  <si>
    <t>CET2618</t>
  </si>
  <si>
    <t>Ролик отделения бумаги CET M712 (CET2618)</t>
  </si>
  <si>
    <t>Ролик отделения бумаги, CET, CET2618, RM1-2983-000, Для принтеров HP LaserJet Enterprise 700 M712/M725, Лоток №2/3.</t>
  </si>
  <si>
    <t>CET341035</t>
  </si>
  <si>
    <t>Ролик захвата/подхвата бумаги ADF CET C7020 (CET341035)</t>
  </si>
  <si>
    <t>Ролик захвата бумаги, CET, CET341035, Для копиров XEROX VersaLink C7020/7030/B7025/7030.</t>
  </si>
  <si>
    <t>Ролики захвата Canon</t>
  </si>
  <si>
    <t>CET5060N</t>
  </si>
  <si>
    <t>Комплект роликов захвата/отделения бумаги CET IR6055 (CET5060N)</t>
  </si>
  <si>
    <t>Комплект роликов захвата/отделения бумаги, CET, CET5060N, FC5-2524-000, Для копиров CANON iR ADVANCE 6055/6065/6075/6255/6265/6275.</t>
  </si>
  <si>
    <t>CET5097</t>
  </si>
  <si>
    <t>Ролик захвата бумаги ADF CET IR6055 (CET5097)</t>
  </si>
  <si>
    <t>Ролик захвата бумаги ADF, CET, CET5097, FL2-9608-000, Для копиров CANON iR ADVANCE 6055/6065/6075/6255/6265/6275.</t>
  </si>
  <si>
    <t>DGP0612</t>
  </si>
  <si>
    <t>Ролик захвата бумаги ADF CET MF4350 (DGP0612)</t>
  </si>
  <si>
    <t>Ролик захвата бумаги ADF, CET, DGP0612, FC8-9251, Для копиров CANON MF-4350/4320/4370.</t>
  </si>
  <si>
    <t>DGP0613</t>
  </si>
  <si>
    <t>Ролик захвата бумаги ADF CET IR1643 (DGP0613)</t>
  </si>
  <si>
    <t>Ролик захвата бумаги ADF, CET, DGP0613, FL3-1023, Для копиров CANON iR1643, MF211/216/226/229/232/244/247/249/264.</t>
  </si>
  <si>
    <t>CET341086</t>
  </si>
  <si>
    <t>Ролик захвата бумаги CET C3720 (CET341086)</t>
  </si>
  <si>
    <t>Ролик захвата бумаги, CET, CET341086, FL4-0762-000, Для копиров CANON iR ADVANCE DX C3720i/C3822i/C5840i.</t>
  </si>
  <si>
    <t>CET5103</t>
  </si>
  <si>
    <t>Ролик отделения бумаги CET IR6055 (CET5103)</t>
  </si>
  <si>
    <t>Ролик отделения бумаги, CET, CET5103, FB2-7777-000, Для копиров CANON iR ADVANCE 6055/6065/6075/6255/6265/6275.</t>
  </si>
  <si>
    <t>CET5094</t>
  </si>
  <si>
    <t>Ролик подхвата бумаги ADF CET IR6055 (CET5094)</t>
  </si>
  <si>
    <t>Ролик подхвата бумаги ADF, CET, CET5094, FC8-5577-000, Для копиров CANON iR ADVANCE 6055/6065/6075/6255/6265/6275.</t>
  </si>
  <si>
    <t>CET341085</t>
  </si>
  <si>
    <t>Ролик подхвата бумаги CET C3720 (CET341085)</t>
  </si>
  <si>
    <t>Ролик подхвата бумаги, CET, CET341085, FL4-0763-000, Для копиров CANON iR ADVANCE DX C3720i/C3822i/C5840i.</t>
  </si>
  <si>
    <t>CET151009450</t>
  </si>
  <si>
    <t>Девелопер CET CE08-D (CET151009450)</t>
  </si>
  <si>
    <t>Девелопер, CET, CET151009450, CE08-D, Для копиров XEROX AltaLink C8045/8030/8035, Color C60/70, 450г/бут., Япония.</t>
  </si>
  <si>
    <t>DGP0575</t>
  </si>
  <si>
    <t>Драм-юнит CET W1120A (DGP0575)</t>
  </si>
  <si>
    <t>Драм-юнит, CET, DGP0575, W1120A, Для принтеров HP Color Laser 150a/150nw/MFP 178nw/179fnw.</t>
  </si>
  <si>
    <t>CET501003</t>
  </si>
  <si>
    <t>Комплект восстановления драм-юнита CET DK-130/DK-170 (CET501003)</t>
  </si>
  <si>
    <t>Комплект восстановления драм-юнита, CET, CET501003, DK-130/DK-170, Для принтеров KYOCERA ECOSYS M2030DN/2035DN/P2035d, 150000 страниц.</t>
  </si>
  <si>
    <t>CET501041</t>
  </si>
  <si>
    <t>Комплект восстановления драм-юнита CET C-EXV63 (CET501041)</t>
  </si>
  <si>
    <t>Комплект восстановления драм-юнита, CET, CET501041, C-EXV63, Для копиров CANON iR 2725/2730/2745/2925/2935/2945, 120000 страниц.</t>
  </si>
  <si>
    <t>CET5216N</t>
  </si>
  <si>
    <t>Комплект восстановления драм-юнита CET C-EXV32/33 (CET5216N)</t>
  </si>
  <si>
    <t>Комплект восстановления драм-юнита, CET, CET5216N, C-EXV32/C-EXV33, Для копиров CANON iR2520/2525/2530/2535/2545, 80000 страниц.</t>
  </si>
  <si>
    <t>CET511027</t>
  </si>
  <si>
    <t>Комплект роликов захвата бумаги CET FS1028 (CET511027)</t>
  </si>
  <si>
    <t>Комплект роликов захвата бумаги, CET, CET511027, 2BR06521/2F906230/2F906240, Для принтеров KYOCERA FS-1028/1128MFP/1030MFP/1130MFP/1035MFP/1135MFP/1100/1300D, Long Life</t>
  </si>
  <si>
    <t>CET8090, CET8090R</t>
  </si>
  <si>
    <t>Комплект роликов захвата бумаги CET FS1028 (CET8090, CET8090R)</t>
  </si>
  <si>
    <t>Комплект роликов захвата бумаги, CET, CET8090/CET8090R, 2BR06521/2F906230/2F906240, Для принтеров KYOCERA FS-1028/1128MFP/1030MFP/1130MFP/1035MFP/1135MFP/1100/1300D.</t>
  </si>
  <si>
    <t>CET4398BPT, CET4398BPTR</t>
  </si>
  <si>
    <t>Резинка ролика захвата бумаги CET FS1028 (CET4398BPT, CET4398BPTR)</t>
  </si>
  <si>
    <t>Резинка ролика захвата бумаги, CET, CET4398BPT/CET4398BPTR, 2F906230/2F906240, Для принтеров KYOCERA FS-1028MFP/1035MFP/1128MFP/1135MFP/4000DN/4020DN</t>
  </si>
  <si>
    <t>CET341077PT</t>
  </si>
  <si>
    <t>Резинка ролика отделения бумаги CET M2040 (CET341077PT)</t>
  </si>
  <si>
    <t>Резинка ролика отделения бумаги, CET, CET341077PT, Для принтеров KYOCERA ECOSYS M2040dn/P2035d/FS-1035MFP/1028MFP/4200DN, Полиуретан.</t>
  </si>
  <si>
    <t>CET341090PT, CET341090PTR</t>
  </si>
  <si>
    <t>Резинка ролика отделения бумаги CET M2040 (CET341090PT, CET341090PTR)</t>
  </si>
  <si>
    <t>Резинка ролика отделения бумаги, CET, CET341090PT/CET341090PTR, 2F909171, Для принтеров KYOCERA ECOSYS M2040dn/P2035d/FS-1035MFP/1028MFP/4200DN, Long Life</t>
  </si>
  <si>
    <t>CET4322PT, CET4322PTR</t>
  </si>
  <si>
    <t>Резинка ролика отделения бумаги CET FS2000 (CET4322PT, CET4322PTR)</t>
  </si>
  <si>
    <t>Резинка ролика отделения бумаги, CET, CET4322PT/CET4322PTR, 2F909171, Для принтеров KYOCERA FS-2000D/3900DN/4000DN/3920DN/4020DN</t>
  </si>
  <si>
    <t>CET7830, CET7830R</t>
  </si>
  <si>
    <t>Резинка ролика отделения бумаги CET 1800 (CET7830, CET7830R)</t>
  </si>
  <si>
    <t>Резинка ролика отделения бумаги, CET, CET7830/CET7830R, 2NG94110, Для принтеров KYOCERA TASKalfa 1800/1801/2200/2201.</t>
  </si>
  <si>
    <t>CET4378</t>
  </si>
  <si>
    <t>Резиновый вал CET FS1028 (CET4378)</t>
  </si>
  <si>
    <t>Резиновый вал, CET, CET4378, 2H425090/2HS25360, Для принтеров KYOCERA FS-1028/1128MFP/1120D/1320D/3920DN/4020DN,ECOSYS M3040dn</t>
  </si>
  <si>
    <t>CET7850</t>
  </si>
  <si>
    <t>Резиновый вал CET M2030 (CET7850)</t>
  </si>
  <si>
    <t>Резиновый вал, CET, CET7850, Для принтеров KYOCERA ECOSYS M2030dn/M2530dn/M2035dn/M2535dn/P2035d/P2135d</t>
  </si>
  <si>
    <t>DGP0736</t>
  </si>
  <si>
    <t>Сепаратор CET 301022062001 (DGP0736)</t>
  </si>
  <si>
    <t>Сепаратор, CET, DGP0736, 301022062001, Для принтеров PANTUM P2200/2500, M6500/6550/6600</t>
  </si>
  <si>
    <t>DGP56211</t>
  </si>
  <si>
    <t>Шарнир ADF CET 301022323001 (DGP56211)</t>
  </si>
  <si>
    <t>Шарнир ADF, CET, DGP56211, 301022323001, Для принтеров PANTUM M6800/7100/7200/7300</t>
  </si>
  <si>
    <t>DGP0754</t>
  </si>
  <si>
    <t>Шлейф каретки сканера CET 12+6 pins FFK-M125 (DGP0754)</t>
  </si>
  <si>
    <t>Шлейф каретки сканера, CET, DGP0754, FFK-M125, 12+6 pins, Для принтеров HP LJ MFP M125/M126/M127</t>
  </si>
  <si>
    <t>Ноутбук, Gigabyte, AORUS Master 16 BXHC4KZE64SP, 16", WQXGA 2560x1600, OLED, 240Hz, Ultra9-275HX, 32GB DDR5, 1TB SSD Gen4, NVIDIA GeForce RTX5070Ti, 12GB GDDR7, Win11Pro, Черный</t>
  </si>
  <si>
    <t>Ноутбук, Gigabyte, AORUS Master 16 BYHC5KZE64SP,16", QHD 2560x1600, OLED, 240Hz, Ultra9-275HX, 32GB DDR5, 1TB SSD Gen4, NVIDIA GeForce RTX5080, 16GB GDDR7, Win11Pro, Черный</t>
  </si>
  <si>
    <t>GV-N5060WF2OC-8GD</t>
  </si>
  <si>
    <t>Видеокарта Gigabyte (GV-N5060WF2OC-8GD) RTX5060 WINDFORCE OC 8G</t>
  </si>
  <si>
    <t>Видеокарта, Gigabyte, RTX5060 WINDFORCE OC 8G (GV-N5060WF2OC-8GD) 4719331356323, GDDR7, 128bit, 1-HDMI, 3-DP, Windforce 2X Fan, 199*116*40 мм, Цветная коробка</t>
  </si>
  <si>
    <t>Монитор, LG, 39GS95QE-B Black, 39", 3440x1440, OLED, 240 Гц, HDMI, DP, USBx3, 275 кд/м2, 1500000:1, 10бит, 0.3 мс, 178/178, 21:9, Чёрный</t>
  </si>
  <si>
    <t>C500AF</t>
  </si>
  <si>
    <t>Веб-Камера Rapoo C500AF</t>
  </si>
  <si>
    <t>Веб-Камера, Rapoo, C500AF, USB 2.0, 1080*720/1440*2160, 4K, Автофокус, USB 2.0, Микрофон, Крепление: зажим, Камера с защитной крышкой, Чёрный</t>
  </si>
  <si>
    <t>N200</t>
  </si>
  <si>
    <t>Компьютерная мышь Rapoo N200 Чёрный</t>
  </si>
  <si>
    <t>Компьютерная мышь, Rapoo, N200, Оптическая, 1600dpi, USB, Количество кнопок 3, Длина кабеля 1,5 метра, Чёрный</t>
  </si>
  <si>
    <t>N1200</t>
  </si>
  <si>
    <t>Компьютерная мышь Rapoo N1200 Чёрный</t>
  </si>
  <si>
    <t>Компьютерная мышь, Rapoo, N1200, Оптическая, 1000dpi, USB, Длина кабеля 1,5 метра, Чёрный</t>
  </si>
  <si>
    <t>Smart KM-8101</t>
  </si>
  <si>
    <t>Комплект Клавиатура + Мышь Genius Smart KM-8101</t>
  </si>
  <si>
    <t>Комплект Клавиатура + Мышь, Genius, Smart KM-8101, Беспроводная мышь 2.4G, Рус/Англ, 2*AA, Мембранная клавиатура, Оптическая мышь, Пластик, Чёрный</t>
  </si>
  <si>
    <t>M308 Silent Grey</t>
  </si>
  <si>
    <t>Компьютерная мышь Rapoo M308 Silent Grey</t>
  </si>
  <si>
    <t>Компьютерная мышь, Rapoo, M308 Silent, Оптическая, 1200/1600/2400 dpi, Беспроводной, 2.4 Ггц., Bluetooth 5.0, Эффективная дистанция 10 м., 1*АА, Батарейки в комплекте, Серый</t>
  </si>
  <si>
    <t>M308 Silent Blue</t>
  </si>
  <si>
    <t>Компьютерная мышь Rapoo M308 Silent Blue</t>
  </si>
  <si>
    <t>Компьютерная мышь, Rapoo, M308 Silent, Оптическая, 1200/1600/2400 dpi, Беспроводной, 2.4 Ггц., Bluetooth 5.0, Эффективная дистанция 10 м., 1*АА, Батарейки в комплекте, Голубой</t>
  </si>
  <si>
    <t>M308 Silent Pink</t>
  </si>
  <si>
    <t>Компьютерная мышь Rapoo M308 Silent Pink</t>
  </si>
  <si>
    <t>Компьютерная мышь, Rapoo, M308 Silent, Оптическая, 1200/1600/2400 dpi, Беспроводной, 2.4 Ггц., Bluetooth 5.0, Эффективная дистанция 10 м., 1*АА, Батарейки в комплекте, Розовый</t>
  </si>
  <si>
    <t>MT560 Cerulean</t>
  </si>
  <si>
    <t>Компьютерная мышь Rapoo MT560 Cerulean</t>
  </si>
  <si>
    <t>Компьютерная мышь, Rapoo, MT560, 4000dpi, Bluetooth 5.0, Беспроводной 2.4 ГГц, Эффективная дистанция 10 м., Литиевая батарея, Лазурный</t>
  </si>
  <si>
    <t>MT560 Milk Tea Brown</t>
  </si>
  <si>
    <t>Компьютерная мышь Rapoo MT560 MilkTea Brown</t>
  </si>
  <si>
    <t>Компьютерная мышь, Rapoo, MT560, 4000dpi, Bluetooth 5.0, Беспроводной 2.4 ГГц, Эффективная дистанция 10 м., Литиевая батарея, Бежевый</t>
  </si>
  <si>
    <t>V30L</t>
  </si>
  <si>
    <t>Компьютерная мышь Rapoo V30L</t>
  </si>
  <si>
    <t>Компьютерная мышь, Rapoo, V30L, Игровая, Оптическая, Беспроводная, 2.4 Гц, 400-12000 dpi, RGB, Встроенная литиевая батарея 800 mAh, Черный</t>
  </si>
  <si>
    <t>VT1 PRO MAX</t>
  </si>
  <si>
    <t>Компьютерная мышь Rapoo VT1PRO MAX</t>
  </si>
  <si>
    <t>Компьютерная мышь, Rapoo, VT1 PRO MAX, Игровая, Оптическая, Беспроводная, 2.4 Гц, 50 - 26000 dpi, RGB, Встроенная литиевая батарея 800 mAh, Эргономичный дизайн, Черный</t>
  </si>
  <si>
    <t>Клавиатура Steelseries Apex 3 US</t>
  </si>
  <si>
    <t>Клавиатура, Steelseries, Apex 3 US, 64795 Игровая, Мембранные клавиши, IP32, USB, Подсветка RGB, Размер: 444.72*151.62*39.69 мм., Анг/Рус, Чёрный</t>
  </si>
  <si>
    <t>VH300S</t>
  </si>
  <si>
    <t>Гарнитура Rapoo VH300S Черный</t>
  </si>
  <si>
    <t>Гарнитура, Rapoo, VH300S, Тип крепления: Дуговые, Микрофон, USB, Длина кабеля 2 м, RGB LED, Игровые, 165 x 105 x 235 мм, Черный</t>
  </si>
  <si>
    <t>VH350S</t>
  </si>
  <si>
    <t>Гарнитура Rapoo VH350S Черный</t>
  </si>
  <si>
    <t>Гарнитура, Rapoo, VH350S, Тип крепления: Дуговые, Микрофон, USB, Длина кабеля 2 м, RGB LED, Игровые, 165 x 105 x 235 мм, Черный</t>
  </si>
  <si>
    <t>VH800</t>
  </si>
  <si>
    <t>Гарнитура, Rapoo, VH800, Тип крепления: Дуговые, Микрофон, Беспроводные, Bluetooth 5.2, 2.4 GHz, RGB LED, Встроенная литиевая батарея, Время работы 17-466 часов, Игровые, Серый</t>
  </si>
  <si>
    <t>HS-200C,SINGLE</t>
  </si>
  <si>
    <t>Гарнитура Genius HS-200C,SINGLE</t>
  </si>
  <si>
    <t>Гарнитура, Genius, HS-200C, SINGLE, Тип крепления: Дуговые, Подключение 3,5 MiniJack, Длина кабеля 1,8 м, Чёрный</t>
  </si>
  <si>
    <t>H9 Ivory</t>
  </si>
  <si>
    <t>Наушники Edifier H9 Ivory</t>
  </si>
  <si>
    <t>Наушники, Edifier, H9, Беспроводной, Bluetooth V5.4, Hi-Res Audio, Type-C, 45 часов автономной работы, Время заряда батареи 15 минут, Шумоподавление, Слоновая кость</t>
  </si>
  <si>
    <t>1033A006AB</t>
  </si>
  <si>
    <t>Фотобумага Canon HR-101N A3, 20 шт.</t>
  </si>
  <si>
    <t>Фотобумага, Canon, HR-101N, A3, 20 шт., 1033A006AB</t>
  </si>
  <si>
    <t>1033A002AB</t>
  </si>
  <si>
    <t>Фотобумага Canon HR-101N A4, 50 шт.</t>
  </si>
  <si>
    <t>Фотобумага, Canon, HR-101N, A4, 50 шт., 1033A002AB</t>
  </si>
  <si>
    <t>T2255MSC-B1</t>
  </si>
  <si>
    <t>Монитор iiyama ProLite PL2255M T2255MSC-B1 21.5"</t>
  </si>
  <si>
    <t>Монитор, iiyama, ProLite PL2255M, T2255MSC-B1, 21.5"</t>
  </si>
  <si>
    <t>6354C009AA</t>
  </si>
  <si>
    <t>Монохромное лазерное МФУ Canon I-S MF287DW</t>
  </si>
  <si>
    <t>Монохромное лазерное МФУ, Canon, i-SENSYS MF287DW, 6354C009AA, Лазерное, A4, 33 стр./мин. (А4), Подача 250 листов, Планшетный сканер, до 20 изобр./мин., Шестистрочный сенсорный ЖК-дисплей, 1.2 ГГц CPU, 256 МБ RAM, USB 2.0, Ethernet 10/100, Wi-Fi</t>
  </si>
  <si>
    <t>0146C001</t>
  </si>
  <si>
    <t>Скрепки для степлирования Canon Staple Cartridge-X1 0146C001</t>
  </si>
  <si>
    <t>Скрепки для степлирования, Canon, Staple Cartridge-X1, 0146C001</t>
  </si>
  <si>
    <t>Эпилятор, Philips, серии 8000 BRE740/10, Для влажного и сухого бритья, Тип батареи литий-ионная ,Подсветка, S-образная ручка , Время использования до 40 минут , Время зарядки 2 часа, Цвет белый/розовый</t>
  </si>
  <si>
    <t>Монитор, LG, 38WR85QC-W, 37.5", 3840 x 1600, IPS, 144 Гц, HDMI*2, DP*1, USB*2, USB-C*1, 600 кд/м2, 1000:1, 1.07млрд, 1мс, 178/178, 21:9, Белый</t>
  </si>
  <si>
    <t>Компьютерная мышь, ZOWIE, S2-DW Wireless, 9H.N4NBE.A2E, DPI 400 / 800 / 1000 / 1200 / 1600 / 3200, USB 2.0 / 3.0 Plug &amp; Play, 7 кнопок, 69 гр, 125 / 500 / 1000 / 2000 / 4000 Гц Частота опроса, Эргономичный Дизайн, Чёрный</t>
  </si>
  <si>
    <t>Компьютерная мышь, ZOWIE, FK2-DW Wireless, 9H.N4MBE.A2E, оптический, 3200 DPI, 4000 Гц, 7 кнопок, 85 гр, 124х64х36 мм, кабель 2 м, беспроводная, черный</t>
  </si>
  <si>
    <t>TL-SX1008</t>
  </si>
  <si>
    <t>Коммутатор TP-Link TL-SX1008</t>
  </si>
  <si>
    <t>FC311A-20</t>
  </si>
  <si>
    <t>Медиаконвертер TP-Link FC311A-20</t>
  </si>
  <si>
    <t>Tapo C211</t>
  </si>
  <si>
    <t>IP-камера TP-Link Tapo C211</t>
  </si>
  <si>
    <t>IP-камера, TP-Link, Tapo C211,</t>
  </si>
  <si>
    <t>03-091</t>
  </si>
  <si>
    <t>Мониторы видеодомофонии и преобразователи</t>
  </si>
  <si>
    <t>Оборудование видеодомофонии, Dahua, DHI-VTNC130AC, Конвертер аналоговых линий, может быть подключен к 200 аналоговым видеодомофонам</t>
  </si>
  <si>
    <t>Кондиционер напольно-потолочный, TCL, TCC-36ZHRA/DV(02) Inverter, Коплект из 2-х коробок, состоит из внешнего и внутреннего блока. Без соединительной инсталляции. Белый</t>
  </si>
  <si>
    <t>Кабель, ВВГпнг(А)-LS, 3х1.5, 0,66 кВ ГОСТ</t>
  </si>
  <si>
    <t>Кабель, ВВГпнг(А)-LS, 3х2.5, 0,66 кВ ГОСТ</t>
  </si>
  <si>
    <t>GV-R9070GAMING OC-16GD</t>
  </si>
  <si>
    <t>Видеокарта Gigabyte (GV-R9070GAMING OC-16GD) Radeon RX 9070 GAMING OC 16G</t>
  </si>
  <si>
    <t>Видеокарта, Gigabyte, Radeon RX 9070 GAMING OC 16G (GV-R9070GAMING OC-16GD) 4719331355531, GDDR6, 256bit, 2-HDMI, 2-DP, Windforce 3X Fan, 288*132*50 мм, Цветная коробка</t>
  </si>
  <si>
    <t>Блок питания, Thermaltake, Toughpower SFX 750W, PS-STP-0750FNFAGE-1, 750W, SFX, Gold, APFC, 20+4 pin, 2*4+4pin, 8*Sata, 4*Molex, 4*PCI-E 6+2 pin, 1*(16pin) 12VHPWR, FDD, Modular, Вентилятор 9.2 см, 100х125х63,5мм, Чёрный</t>
  </si>
  <si>
    <t>GP-P650G</t>
  </si>
  <si>
    <t>Блок питания Gigabyte GP-P650G</t>
  </si>
  <si>
    <t>Блок питания, Gigabyte, GP-P650G, 650W, 80 PLUS Gold, ATX, 20+4 pin, 2*4+4pin, 6*Sata, 3*Molex, 4*PCI-E 6+2 pin, Вентилятор 12 см, Кабель питания, Чёрный</t>
  </si>
  <si>
    <t>GP-UD1000GM PG5</t>
  </si>
  <si>
    <t>Блок питания Gigabyte GP-UD1000GM PG5</t>
  </si>
  <si>
    <t>Блок питания, Gigabyte, GP-UD1000GM PG5, 1000W, ATX, 80 PLUS Gold, 20+4 pin, 2*4+4pin, 8*Sata, 3*Molex, FDD, 4*PCI-E 6+2 pin, 1*PCI-E 12+4 pin, Вентилятор 12 см, Чёрный</t>
  </si>
  <si>
    <t>Монитор, X-game, T215, 21.5", VA, 1920*1080, 75 Гц, 16:9, 250 кд/м2, 1000:1, 5 мс, 178/178, 16.7 млн., VGA*1, HDMI*1, Аудиовход*1, VESA 75*75 мм, кабель HDMI в комплекте, Чёрный</t>
  </si>
  <si>
    <t>Монитор, X-game, 1T238IPS, 23.8", IPS, 1920*1080, 100 Гц, 16:9, 250 кд/м2, 1000:1, 5 мс, 178/178, 16.7 млн., DP*1, VGA*1, HDMI*1, Аудиовход*1, VESA 75*75 мм, кабель HDMI в комплекте, Чёрный</t>
  </si>
  <si>
    <t>Монитор, X-game, OFLED27, 27", IPS, 1920*1080, 75 Гц, 16:9, 250 кд/м2, 1000:1, 4 мс, 178/178, 16.7 млн., VGA*1, HDMI*1, Аудиовход*1, Динамики 2x2 Вт, VESA 100*100 мм, кабель HDMI в комплекте, Чёрный</t>
  </si>
  <si>
    <t>Монитор, XG, XG Darknet X 240HZ, 27", VA, 1920*1080, 240 Гц, 16:9, 250 кд/м2, 3000:1, 1 мс, 178/178, 16.7 млн., DP*2, HDMI*2, Аудиовыход*1, Динамики 2x2 Вт, VESA 100*100 мм, кабель DP в комплекте, Чёрный</t>
  </si>
  <si>
    <t>Монитор, XG, Darknet Pro 360HZ, 27", IPS, 1920*1080, 360 Гц, 16:9, 300 кд/м2, 1000:1, 1 мс, 178/178, 16.7 млн., DP*2, HDMI*2, Аудиовыход*1, Динамики 2x2 Вт, VESA 100*100 мм, кабель DP в комплекте, Чёрный</t>
  </si>
  <si>
    <t>Монитор, XG, OLED27, 27", 1920x1080, OLED-матрица, 240 Гц, 16:9, 300 кд/м2, 150000:1 , 0.1 мс, 178/178, 1.07 млрд., DP*1, HDMI*2, USB 3.0*2, USB type-C*1, Аудиовыход*1, Динамики 2x2 Вт, кабели DP/USB/USB type-C в комплекте, Чёрный</t>
  </si>
  <si>
    <t>Монитор, Dahua, DHI-LM22-A200Y, 21.45", 1920*1080, VA, 100 Гц, 16:9, 250 кд/м2, 3000:1, 10 мс, 178/178, 16.7 млн., VGA*1, HDMI*1, VESA 75*75 мм, кабель HDMI в комплекте, Чёрный</t>
  </si>
  <si>
    <t>Монитор, Dahua, DHI-LM25-B200BS, 24.5", 1920*1080, VA, 100 Гц, 16:9, 250 кд/м2, 3000:1, 5 мс, 178/178, 16.7 млн., VGA*1, HDMI*1, Динамики 2x1 Вт, VESA 75*75 мм, кабель HDMI в комплекте, Чёрный</t>
  </si>
  <si>
    <t>Монитор, Dahua, DHI-LM27-B200S, 27", 1920*1080, VA, 100 Гц, 16:9, 250 кд/м2, 4000:1, 5 мс, 178/178, 16.7 млн., VGA*1, HDMI*1, Аудиовыход*1, Динамики 2x1 Вт, VESA 75*75 мм, кабель HDMI в комплекте, Чёрный</t>
  </si>
  <si>
    <t>Монитор, Dahua, DHI-LM43-F200, 43", 1920*1080, IPS, 60 Гц, 16:9, 330 кд/м2, 1200:1, 8 мс, 178/178, 16.7 млн., VGA*1, HDMI*1, USB 2.0*1, Динамики 2x8 Вт, VESA 400*200 мм, кабель HDMI в комплекте, Чёрный</t>
  </si>
  <si>
    <t>Монитор, Dahua, DHI-LM49-S400, 49", 3840*2160, IPS, 60 Гц, 16:9, 450 кд/м2, 1000:1, 8 мс, 178/178, 1.07 млрд., DP*1, VGA*1, HDMI*2, USB*1, Аудиовход*1, Динамики 2x5 Вт, VESA 400*400 мм, кабель HDMI в комплекте, Чёрный</t>
  </si>
  <si>
    <t>Монитор, Dahua, DHI-LM55-F400, 55", 3840*2160, IPS, 60 Гц, 16:9, 300 кд/м2, 1200:1, 8 мс, 178/178, 16.7 млн., VGA*1, HDMI*2, USB 2.0*1, Аудиовход*1, Динамики 2x7 Вт, VESA 200*200 мм, кабель HDMI в комплекте, Чёрный</t>
  </si>
  <si>
    <t>Монитор, Xiaomi, A24i, P24FBA-RAGL, 23.8", 1920*1080, IPS, 100 Гц, 16:9, 250 кд/м2, 1000:1, 6 мс, 178/178, 16.7 млн., DP*1, HDMI*1, VESA 75*75 мм, кабель HDMI в комплекте, Чёрный</t>
  </si>
  <si>
    <t>Монитор, Xiaomi, G24i, P24FCA-RGGL, 23.8", 1920*1080, IPS, 180 Гц, 16:9, 250 кд/м2, 1000:1, 1 мс, 178/178, 16.7 млн., DP*1, HDMI*1, Аудиопорт*1, VESA 75*75 мм, кабель HDMI в комплекте, Чёрный</t>
  </si>
  <si>
    <t>Монитор, Xiaomi, G27i, P27FBB-RGGL, 27", 1920*1080, IPS, 165 Гц, 16:9, 250 кд/м2, 1000:1, 1 мс, 178/178, 16.7 млн., DP*1, HDMI*1, Аудиопорт*1, VESA 75*75 мм, кабель HDMI в комплекте, Чёрный</t>
  </si>
  <si>
    <t>Монитор, Xiaomi, A27i, P27FBA-RAGL, 27", 1920*1080, IPS, 100 Гц, 16:9, 250 кд/м2, 1000:1, 6 мс, 178/178, 16.7 млн., DP*1, HDMI*1, VESA 75*75 мм, кабель HDMI в комплекте, Чёрный</t>
  </si>
  <si>
    <t>Монитор, Xiaomi, A27Qi, P27QCA-RAGL, 27", 2560*1440, IPS, 100 Гц, 16:9, 250 кд/м2, 1000:1, 6 мс, 178/178, 16.7 млн., DP*1, HDMI*1, Аудиопорт*1, VESA 75*75 мм, кабель HDMI в комплекте, Чёрный</t>
  </si>
  <si>
    <t>Монитор, Xiaomi, G27Qi, P27QCA-RGGL, 27", 2560*1440, IPS, 180 Гц, 16:9, 300 кд/м2, 1000:1, 1 мс, 178/178, 16.7 млн., DP*2, HDMI*2, Аудиопорт*1, VESA 75*75 мм, кабель DP в комплекте, Чёрный</t>
  </si>
  <si>
    <t>Монитор, Xiaomi, G Pro 27i, P27QBA-RGPGL, 27", 2560*1440, IPS, 180 Гц, 16:9, 1000 кд/м2, 1000:1, 1 мс, 178/178, 16.7 млн., DP*2, HDMI*2, Аудиопорт*1, VESA 75*75 мм, кабель DP в комплекте, Чёрный</t>
  </si>
  <si>
    <t>Монитор, Xiaomi, 4K Monitor 27", XMMNT27NU, 27", 3840*2160, IPS, 60 Гц, 16:9, 400 кд/м2, 1000:1, 6 мс, 178/178, 1.07 млрд., DP*1, HDMI*2, USB*2, USB-C*1, Аудиопорт*1, VESA 75*75 мм, Регулировка наклона/поворота/высоты, Чёрный</t>
  </si>
  <si>
    <t>Монитор, Gamemax, GMX24C144, 14100900604, 23.6", Изогнутый, 1920*1080, TFT TN, 144 Гц, 16:9, 250 кд/м2, 3000:1, 1 мс, 178/178, 16.7 млн., DVI*1, DP*1, HDMI*1, Аудиовход*1, кабели DP/HDMI в комплекте, Чёрный</t>
  </si>
  <si>
    <t>Гарнитура Rapoo VH800</t>
  </si>
  <si>
    <t>Амбушюры Jabra 14101-02</t>
  </si>
  <si>
    <t>Амбушюры, Jabra, 14101-02, для гарнитур Biz 1100, GN 2000, BIZ 1900 и BIZ 1500 - (10 шт в упаковке)</t>
  </si>
  <si>
    <t>Электронные книги</t>
  </si>
  <si>
    <t>Note Air 4C</t>
  </si>
  <si>
    <t>Электронная книга ONYX BOOX Note Air 4C</t>
  </si>
  <si>
    <t>Электроная книга, Onyx Boox, Note Air 4C,оперативная память 6гб, память 64гб, дисплей 10.3 дюймов, аккамулятор 3700 мАч,операционая система Android 13</t>
  </si>
  <si>
    <t>Рамка SE NU200218 Unica Studio 1 постовая белый</t>
  </si>
  <si>
    <t>Рамка, SE, NU200218, Unica Studio 1 постовая белый</t>
  </si>
  <si>
    <t>Рамка SE NU200418 Unica Studio 2 постовая белый</t>
  </si>
  <si>
    <t>Рамка, SE, NU200418, Unica Studio 2 постовая белый</t>
  </si>
  <si>
    <t>Рамка SE NU200618 Unica Studio 3 постовая белый</t>
  </si>
  <si>
    <t>Рамка, SE, NU200618, Unica Studio 3 постовая белый</t>
  </si>
  <si>
    <t>Рамка SE NU200818 Unica Studio 4 постовая белый</t>
  </si>
  <si>
    <t>Рамка, SE, NU200818, Unica Studio 4 постовая белый</t>
  </si>
  <si>
    <t>Рамка SE NU201018 Unica Studio 5 постовая белый</t>
  </si>
  <si>
    <t>Рамка, SE, NU201018, Unica Studio 5 постовая белый</t>
  </si>
  <si>
    <t>2023C001AA</t>
  </si>
  <si>
    <t>Струйный картридж Canon PGI-480 XL PGBK</t>
  </si>
  <si>
    <t>Струйный картридж, Canon, PGI-480 XL PGBK, 2023C001AA, для Canon PIXMA TS9540, TS6340, 400 стр. (А4)</t>
  </si>
  <si>
    <t>607K15910</t>
  </si>
  <si>
    <t>Ремкомплект фьюзера Xerox 607K15910</t>
  </si>
  <si>
    <t>Ремкомплект фьюзера, Xerox, 607K15910 / 008R13170 / 641S01121, Для Xerox Versant 80/2100 Press</t>
  </si>
  <si>
    <t>GB-C102G</t>
  </si>
  <si>
    <t>Компьютерный корпус Gigabyte GB-C102G без Б/П</t>
  </si>
  <si>
    <t>Компьютерный корпус, Gigabyte, C102 GLASS (GB-C102G) 4719331554835, Micro ATX / Mini ITX, 2*USB3.0, HD-Audio+Mic, 2*Кулер 12см, H450*W210*D450 мм, Без Б/П, Чёрный</t>
  </si>
  <si>
    <t>GB-C102GI</t>
  </si>
  <si>
    <t>Компьютерный корпус Gigabyte GB-C102GI без Б/П</t>
  </si>
  <si>
    <t>Компьютерный корпус, Gigabyte, C102 GLASS (GB-C102GI) 4719331554842, Micro ATX / Mini ITX, 2*USB3.0, HD-Audio+Mic, 2*Кулер 12см, H450*W210*D450 мм, Без Б/П, Белый</t>
  </si>
  <si>
    <t>2U</t>
  </si>
  <si>
    <t>CSE-825TQC-R802LPB</t>
  </si>
  <si>
    <t>Серверное шасси Supermicro CSE-825TQC-R802LPB</t>
  </si>
  <si>
    <t>Серверное шасси, Supermicro, CSE-825TQC-R802LPB, 1U, 8x3.5" Hot-Swap, 2x800W</t>
  </si>
  <si>
    <t>S310-24ST4X</t>
  </si>
  <si>
    <t>Коммутатор Huawei S310-24ST4X</t>
  </si>
  <si>
    <t>Коммутатор, Huawei, S310-24ST4X, Управляемый L2+, 16*GE SFP, 8*GE COMBO (SFP/RJ45) , 4*10GE SFP+, Стоечный</t>
  </si>
  <si>
    <t>S310S-8T2X</t>
  </si>
  <si>
    <t>Коммутатор Huawei S310S-8T2X</t>
  </si>
  <si>
    <t>Коммутатор, Huawei, S310S-8T2X, Управляемый L2+, 8*10/100/1000BASE-T, 2*10GE SFP+, Стоечный</t>
  </si>
  <si>
    <t>S530-24ST4XE</t>
  </si>
  <si>
    <t>Коммутатор Huawei S530-24ST4XE</t>
  </si>
  <si>
    <t>Коммутатор, Huawei, S530-24ST4XE, Управляемый L3, 16*GE SFP, 8*GE COMBO (SFP/RJ45) , 4*10GE SFP+, 2*12GE stack ports, Стоечный</t>
  </si>
  <si>
    <t>S530-24T4XE</t>
  </si>
  <si>
    <t>Коммутатор Huawei S530-24T4XE</t>
  </si>
  <si>
    <t>Коммутатор, Huawei, S530-24T4XE, Управляемый L3, 24*10/100/1000BASE-T, 4*10GE SFP+, 2*12GE stack ports, Стоечный</t>
  </si>
  <si>
    <t>S530-48S4XE</t>
  </si>
  <si>
    <t>Коммутатор Huawei S530-48S4XE</t>
  </si>
  <si>
    <t>Коммутатор, Huawei, S530-48S4XE, Управляемый L3, 48*GE SFP, 4*10GE SFP+, 2*12GE stack ports, Стоечный</t>
  </si>
  <si>
    <t>S620-24T16X8Y2CZ</t>
  </si>
  <si>
    <t>Коммутатор Huawei S620-24T16X8Y2CZ</t>
  </si>
  <si>
    <t>Коммутатор, Huawei, S620-24T16X8Y2CZ, Управляемый L3, 24*10/100/1000BASE-T, 16*10GE SFP+, 8*25GE SFP28, 2*100GE QSFP28 ports, expansion card slot, Стоечный</t>
  </si>
  <si>
    <t>S310S-10PN4JX</t>
  </si>
  <si>
    <t>Коммутатор Huawei S310S-10PN4JX</t>
  </si>
  <si>
    <t>Коммутатор, Huawei, S310S-10PN4JX, Управляемый L2+, 6*10/100/1000BASE-T (PoE), 2*10/100/1000/2.5GBASE-T (PoE), 2*2.5GE SFP, 2*10GE SFP+, PoE 802.3af/at, 128W, Стоечный</t>
  </si>
  <si>
    <t>USG6000E-S13-AC</t>
  </si>
  <si>
    <t>Межсетевой экран Huawei USG6000E-S13-AC</t>
  </si>
  <si>
    <t>Межсетевой экран, Huawei, USG6000E-S13-AC, 2*GE RJ45 + 8*GE COMBO + 2*10GE SFP+,1 AC power,Include SSL VPN 100 Users</t>
  </si>
  <si>
    <t>AP162E</t>
  </si>
  <si>
    <t>Точка доступа Huawei AP162E</t>
  </si>
  <si>
    <t>Точка доступа, Huawei, AP162E, 802.11a/b/g/n/ac/ax, WI-FI6, AX3000, 48 пользователей, GE (RJ45) x 2, PoE: 802.3af, Junction Box</t>
  </si>
  <si>
    <t>AP265E</t>
  </si>
  <si>
    <t>Точка доступа Huawei AP265E</t>
  </si>
  <si>
    <t>Точка доступа, Huawei, AP265E, 802.11a/b/g/n/ac/ax, WI-FI6, AX3000, 64 пользователя, GE (RJ45) x 5, PoE: 802.3af, Desk, Wall, Ceiling, Junction Box</t>
  </si>
  <si>
    <t>AP362E</t>
  </si>
  <si>
    <t>Точка доступа Huawei AP362E</t>
  </si>
  <si>
    <t>Точка доступа, Huawei, AP362E, 802.11a/b/g/n/ac/ax, WI-FI6, AX3000, 100 пользователей, GE (RJ45) x 1, PoE: 802.3af, Wall, Ceiling</t>
  </si>
  <si>
    <t>AP673</t>
  </si>
  <si>
    <t>Точка доступа Huawei AP673</t>
  </si>
  <si>
    <t>Точка доступа, Huawei, AP673, 802.11a/b/g/n/ac/ax/be, WI-FI7, BE13650, 300 пользователей, 5GE (RJ45) x 1, GE (RJ45) x 1, USB 3.0, BLE5.2, DC: 12 V ± 10% PoE: 802.3at/af, Wall, Ceiling</t>
  </si>
  <si>
    <t>OSX010000</t>
  </si>
  <si>
    <t>Трансивер Huawei OSX010000</t>
  </si>
  <si>
    <t>Трансивер, Huawei, OSX010000, Расстояние передачи 10km, SFP+,10G,Single-mode Module, Рабочая длина волны 1310nm, Тип разъема LC</t>
  </si>
  <si>
    <t>SFP-10G-CU3M</t>
  </si>
  <si>
    <t>Пассивный кабель Huawei SFP-10G-CU3M</t>
  </si>
  <si>
    <t>Пассивный кабель, Huawei, SFP-10G-CU3M, Длина кабеля 3m, SFP+ 10G</t>
  </si>
  <si>
    <t>SFP+STACK-CU1M5</t>
  </si>
  <si>
    <t>Пассивный кабель Huawei SFP+STACK-CU1M5</t>
  </si>
  <si>
    <t>Пассивный кабель, Huawei, SFP+STACK-CU1M5, SFP+ 10G, Длина кабеля 1.5m</t>
  </si>
  <si>
    <t>RN5EUUK03GY</t>
  </si>
  <si>
    <t>Кабель витая пара DKC RN5EUUK03GY кат. 5E U/UTP нг(А)-LSLTx</t>
  </si>
  <si>
    <t>RN5EUUKPEBK</t>
  </si>
  <si>
    <t>Кабель витая пара DKC RN5EUUKPEBK кат. 5E U/UTP</t>
  </si>
  <si>
    <t>RN5EUUK01GY</t>
  </si>
  <si>
    <t>Кабель витая пара DKC RN5EUUK01GY кат. 5E U/UTP нг(А)-HF</t>
  </si>
  <si>
    <t>RN6UUK03WH</t>
  </si>
  <si>
    <t>Кабель витая пара DKC RN6UUK03WH кат. 6 U/UTP нг(А)-LSLTx</t>
  </si>
  <si>
    <t>Кабель витая пара, DKC, RN6UUK03WH, кат. 6 неэкранированный U/UTP, 4 пары, нг(А)-LSLTx, цвет внешней оболочки белый, катушка 305 м, для групповой прокладки внутри помещений, внешняя оболочка из полиолефина</t>
  </si>
  <si>
    <t>RN6UUK02WH</t>
  </si>
  <si>
    <t>Кабель витая пара DKC RN6UUK02WH кат. 6 U/UTP нг(А)-LS</t>
  </si>
  <si>
    <t>Кабель витая пара, DKC, RN6UUK02WH, кат. 6 неэкранированный U/UTP, 4 пары, нг(А)-LS, цвет внешней оболочки белый, катушка 305 м, для групповой прокладки внутри помещений, внешняя оболочка из полиолефина</t>
  </si>
  <si>
    <t>RN6UUK01WH</t>
  </si>
  <si>
    <t>Кабель витая пара DKC RN6UUK01WH кат. 6 U/UTP нг(А)-HF</t>
  </si>
  <si>
    <t>Кабель витая пара, DKC, RN6UUK01WH, кат. 6 неэкранированный U/UTP, 4 пары, нг(А)-HF, цвет внешней оболочки белый, катушка 305 м, для групповой прокладки внутри помещений, внешняя оболочка из полиолефина</t>
  </si>
  <si>
    <t>6708C009AA</t>
  </si>
  <si>
    <t>Цветное МФУ Canon Pixma G3480</t>
  </si>
  <si>
    <t>Цветное МФУ, Canon, Pixma G3480, 6708C009AA, Струйное, A4, 11 изобр./мин. (A4), Чернила GI-41, СНПЧ, Подача 100 листов, Планшетный сканер, 1,5 мс/линия, ЖК-экран 1,35", USB 2.0, Wi-Fi, черный</t>
  </si>
  <si>
    <t>EPC-WC3325 (106R02312)</t>
  </si>
  <si>
    <t>Картридж Europrint EPC-WC3325 (106R02312)</t>
  </si>
  <si>
    <t>Картридж, Europrint, EPC-WC3325 (106R02312), Для принтеров Xerox WorkCentre 3325, 11000 страниц.</t>
  </si>
  <si>
    <t>CF213A</t>
  </si>
  <si>
    <t>Картридж Europrint EPC-CF213A</t>
  </si>
  <si>
    <t>Картридж, Europrint, EPC-CF213A, Пурпурный, Для принтеров HP LaserJet Pro 200 color M251/MFP M276, 1800 страниц.</t>
  </si>
  <si>
    <t>Картридж Europrint EPC-CF281X</t>
  </si>
  <si>
    <t>Картридж, Europrint, EPC-CF281X, Для принтеров HP LaserJet Enterprise M604n/dn/M605n/dn/M606d/M630 series, 25000 страниц.</t>
  </si>
  <si>
    <t>CRG-737</t>
  </si>
  <si>
    <t>CET8997P</t>
  </si>
  <si>
    <t>Драм-юнит CET DK-1150 (CET8997P)</t>
  </si>
  <si>
    <t>Драм-юнит, CET, CET8997P, DK-1150, Для принтеров KYOCERA ECOSYS P2235dn/2040dn/M2135dn/2635dn/2040dn/2540d, Двухслойный ракель, 150000 страниц.</t>
  </si>
  <si>
    <t>GV-R9060XTGAMING OC-8GD</t>
  </si>
  <si>
    <t>Видеокарта Gigabyte (GV-R9060XTGAMING OC-8GD) Radeon RX 9060 XT GAMING OC 8G</t>
  </si>
  <si>
    <t>Видеокарта, Gigabyte, Radeon RX 9060 XT GAMING OC 8G (GV-R9060XTGAMING OC-8GD) 4719331356231, GDDR6, 128bit, 2-HDMI, 2-DP, Windforce 3X Fan, 281*118*40 мм, Цветная коробка</t>
  </si>
  <si>
    <t>Лопатка для блинов Tefal Bienvenue 2744912</t>
  </si>
  <si>
    <t>Лопатка для блинов, Tefal, Bienvenue 2744912, Пластик, Максимальная температура использования 220°, Черный</t>
  </si>
  <si>
    <t>Нож сантоку Tefal Fresh Kitchen K1220104 12 см</t>
  </si>
  <si>
    <t>Нож сантоку, Tefal, Fresh Kitchen K1220104, 12, см, Нержавеющая сталь с титановым покрытием, Чехол, Серый-оранжевый</t>
  </si>
  <si>
    <t>Сковорода Tefal Healthy Chef G1500572 26см</t>
  </si>
  <si>
    <t>Сковорода, Tefal, Healthy Chef G1500572, 26см, Антипригарное покрытие Mineralia, Индикатор нагрева Thermo-Signal, Индукция</t>
  </si>
  <si>
    <t>Сковорода Tefal Healthy Chef G1500672 28см</t>
  </si>
  <si>
    <t>Сковорода, Tefal, Healthy Chef G1500672, 28см, Антипригарное покрытие Mineralia, Индикатор нагрева Thermo-Signal, Индукция</t>
  </si>
  <si>
    <t>Мультистайлер Rowenta CF4211F0</t>
  </si>
  <si>
    <t>Выпрямитель Rowenta SF1831F0</t>
  </si>
  <si>
    <t>Кофемашина Krups EA829810</t>
  </si>
  <si>
    <t>Кофемашина, Krups, EA829810, Мощность 1450Вт, Максимальное давление 15 Бар, Объем резервуара для воды 1,7л, Объем резерв. для зерен 260 г, 3 степени помола, Черный</t>
  </si>
  <si>
    <t>EZC250F3125</t>
  </si>
  <si>
    <t>Автоматический выключатель SE EZC250F3125 Easypact 3P 125A</t>
  </si>
  <si>
    <t>Автоматический выключатель, SE, EZC250F3125 - 3P, Easypact 3P 125A</t>
  </si>
  <si>
    <t>Контактор CHINT 09M01/Z 24DC 1НЗ 50/60Гц</t>
  </si>
  <si>
    <t>Контактор, CHINT, 836669 09M01/Z, 24DC 1НЗ 50/60Гц</t>
  </si>
  <si>
    <t xml:space="preserve">    Bullet Pro 3MP, Imou, Wi-Fi видеокамера</t>
  </si>
  <si>
    <t xml:space="preserve">    Bullet Pro 5MP, Imou, Wi-Fi видеокамера</t>
  </si>
  <si>
    <t xml:space="preserve">    Cruiser 2Mp, Imou, Wi-Fi видеокамера, CMOS-матрица 1/2.8", Механический ИК-фильтр, ИК-подсветка</t>
  </si>
  <si>
    <t xml:space="preserve">    Cube PoE 2MP видеокамера Imou, CMOS-матрица 1/2.7", Механический ИК-фильтр, ИК-подсветка - до 10м.</t>
  </si>
  <si>
    <t xml:space="preserve">    Cube PoE 4MP видеокамера Imou, CMOS-матрица 1/2.7", Механический ИК-фильтр, ИК-подсветка - до 10м.</t>
  </si>
  <si>
    <t xml:space="preserve">    Ranger RC 3MP, Imou, Wi-Fi видеокамера</t>
  </si>
  <si>
    <t>53014CYR</t>
  </si>
  <si>
    <t>Планшетный компьютер Huawei MatePad Pro MRO-W09 12GB RAM 512GB ROM Premium Gold</t>
  </si>
  <si>
    <t>Планшетный компьютер, Huawei, MatePad Pro MRO-W09, 12GB RAM 512GB ROM, 12.2", PaperMatte, с клавиатурой, Miro-W09GK, (Premium Gold) Роскошное золото</t>
  </si>
  <si>
    <t>53014EXP</t>
  </si>
  <si>
    <t>Планшетный компьютер Huawei MatePad Pro WEB-W09 12GB RAM 256GB ROM Black</t>
  </si>
  <si>
    <t>Планшетный компьютер, Huawei, MatePad Pro WEB-W09, 13.2'', 12GB RAM 256GB ROM, с клавиатурой, Weber-W09BK, (Black) Черный</t>
  </si>
  <si>
    <t>AERO X16 1WH93KZC64DH</t>
  </si>
  <si>
    <t>Ноутбук Gigabyte AERO X16 16" QHD 165Hz Ryzen AI 7 350 32GB 1TB RTX5070 Win11</t>
  </si>
  <si>
    <t>Ноутбук, Gigabyte, AERO X16 1WH93KZC64DH, 9REG6AB7WH1DJHEKZ000, 16", QHD+, 2560x1600, IPS, 165Hz, AMD Ryzen AI 7 350 (Krachen R7), 32GB DDR5, 1TB SSD Gen4, NVIDIA GeForce RTX5070, 8GB GDDR7, Win 11 Home, Белый</t>
  </si>
  <si>
    <t>M8482</t>
  </si>
  <si>
    <t>Зарядное Устройство APPLE M8482 Вход 220V Выход 24V 45W (3 pin Ф7.7*Ф2.5)</t>
  </si>
  <si>
    <t>Зарядное Устройство, APPLE, M8482, Вход 220V, Выход 24V, 45W, (3 pin, Ф7.7*Ф2.5)</t>
  </si>
  <si>
    <t>A1021</t>
  </si>
  <si>
    <t>Зарядное Устройство APPLE A1021 Вход 220V Выход 24.5V 65W (3 pin Ф7.7*Ф2.5)</t>
  </si>
  <si>
    <t>Зарядное Устройство, APPLE, A1021, Вход 220V, Выход 24.5V, 65W, (3 pin, Ф7.7*Ф2.5)</t>
  </si>
  <si>
    <t>100-000000592</t>
  </si>
  <si>
    <t>Процессор (CPU) AMD Ryzen 7 7700 65W AM5</t>
  </si>
  <si>
    <t>Процессор, AMD, AM5 Ryzen 7 7700, oem, 8M L2 + 32M L3, 3.8 GHz, 8/16 Core, 65 Вт, Radeon™ Graphics</t>
  </si>
  <si>
    <t>100-000001084</t>
  </si>
  <si>
    <t>Процессор (CPU) AMD Ryzen 7 9800X3D 120W AM5</t>
  </si>
  <si>
    <t>Процессор, AMD, AM5 Ryzen 7 9800X3D, oem, 8M L2 + 96M L3, 4.7 GHz, 8/16 Core, 120 Вт, Radeon™ Graphics</t>
  </si>
  <si>
    <t>Компьютерная мышь HyperX Saga Pro (Black) A2PB2AA</t>
  </si>
  <si>
    <t>Компьютерная мышь HyperX Saga (Black) A2PB3AA</t>
  </si>
  <si>
    <t>AC650-256AP</t>
  </si>
  <si>
    <t>Контроллер точек доступа Huawei AC650-256AP</t>
  </si>
  <si>
    <t>Контроллер точек доступа, Huawei, AC650-256AP, Поддержка до 256 точек доступа, консольный порт RJ-45, порт USB 2.0 Type A, 10 портов 10/100/1000M RJ-45, 2 порта SFP+, FLASH 1GB</t>
  </si>
  <si>
    <t>Колодец оперативного доступа,, КОД, для построении магистральных оптических трасс.</t>
  </si>
  <si>
    <t>DH-IPC-HFW3849T1-AS-PV</t>
  </si>
  <si>
    <t>IP видеокамера Dahua DH-IPC-HFW3849T1-AS-PV</t>
  </si>
  <si>
    <t>IP видеокамера, Dahua, DH-IPC-HFW3849T1-AS-PV, 1/2.7" CMOS, 8MP, Фокусное расстояние. 2,8 мм</t>
  </si>
  <si>
    <t>Монитор домофона Hikvision DS-KH6350-WTE1 7"</t>
  </si>
  <si>
    <t>Монитор домофона, Hikvision, DS-KH6350-WTE1 7", 7-дюймовый сенсорный TFT-экран с разрешением 1024  600, Linux, Wi-Fi 2,4 ГГц, -10 °C до 50 °C</t>
  </si>
  <si>
    <t>Считыватель, Dahua, DHI-ASR1200E-D, IP67, 125 кГц (Em-marine)</t>
  </si>
  <si>
    <t>DHI-ASGB210Z-R</t>
  </si>
  <si>
    <t>Турникет Dahua DHI-ASGB210Z-R</t>
  </si>
  <si>
    <t>Турникет, Dahua, DHI-ASGB210Z-R, Правый, распашной, управляющий, скорость работы 20–60 чел./мин, работает в паре с DHI-ASGB210Z-L</t>
  </si>
  <si>
    <t>DHI-ASGB210Z-L</t>
  </si>
  <si>
    <t>Турникет Dahua DHI-ASGB210Z-L</t>
  </si>
  <si>
    <t>Турникет, Dahua, DHI-ASGB210Z-L, Левый, распашной, управляемый, cкорость работы 20–60 чел./мин, работает в паре с DHI-ASGB210Z-R</t>
  </si>
  <si>
    <t>Шлагбаумы</t>
  </si>
  <si>
    <t>DHI-LDW43-LWI200T</t>
  </si>
  <si>
    <t>Интерактивный киоск Dahua DHI-LDW43-LWI200T (K-shape)</t>
  </si>
  <si>
    <t>Интерактивный киоск, Dahua, DHI-LDW43-LWI200T, (K-shape), 43", LED, FHD, 320cd\m, Белый</t>
  </si>
  <si>
    <t>Монохромное МФУ, Xerox, WorkCentre 3025NI, 3025V_NI, Лазерное, А4, 20 стр./мин., Подача 150 листов, Односторонний автоподатчик документов, до 17 изобр./мин., ЖК Дисплей, 600 МГц CPU, 128 МБ RAM, USB 2.0, Ethernet 10/100, Wi-Fi, Fax</t>
  </si>
  <si>
    <t>XMZZB01PL</t>
  </si>
  <si>
    <t>Блендер Xiaomi Portable Blender Белый</t>
  </si>
  <si>
    <t>Блендер, Xiaomi, Portable Blender, XMZZB01PL, Портативный, 45 Вт, 19 500 об/мин*,300 мл, 1300 Мач, 4 лезвия нержав. стали, Белый</t>
  </si>
  <si>
    <t>MYL02-1</t>
  </si>
  <si>
    <t>Электрическая скороварка Xiaomi Electric Pressure Cooker 4.8L Белый</t>
  </si>
  <si>
    <t>Электрическая скороварка, Xiaomi, Electric Pressure Cooker 4.8L, (MYL02-1), 1000 Вт, 70 кПА, 4,8 литра, Белый</t>
  </si>
  <si>
    <t>C01000406</t>
  </si>
  <si>
    <t>Зубная электрощетка Oclean Endurance Черный</t>
  </si>
  <si>
    <t>Зубная электрощетка, Oclean, Endurance, C01000360, Специально разработанный режим для начинающих, 72 000 движений в минуту с магнитным двигателем, Щетинки Dupont в форме ромба и буквы W, Срок службы батареи до 30 дней, Конструкция против плесени и настенное крепление, Водонепроницаемость IPX7, Черный</t>
  </si>
  <si>
    <t>Air 2</t>
  </si>
  <si>
    <t>Зубная электрощетка Oclean Air2 Green</t>
  </si>
  <si>
    <t>Зубная электрощетка, Oclean, Air2, IPX7, Автономная работа до 30 дней, 5V/0.5A, Время зарядки 2.5 часа, Технология активного шумоподавления, Мягкая и тонкая щетина, в комплекте: зубная электрощетка с чистящей головкой, зарядное устройство, инструкция, Зеленый</t>
  </si>
  <si>
    <t>C01000471</t>
  </si>
  <si>
    <t>Зубная электрощетка Oclean X10 Blue</t>
  </si>
  <si>
    <t>Зубная электрощетка, Oclean, X10 Blue, C01000471, 80 000 об/мин., 5 режимов чистки зубов, Щетинки Dupont Diamond &amp; W-Shape, До 60 дней работы от аккумулятора, Защита от влаги IPX7, Синий</t>
  </si>
  <si>
    <t>C01000469</t>
  </si>
  <si>
    <t>Зубная электрощетка Oclean X10 Grey</t>
  </si>
  <si>
    <t>Зубная электрощетка, Oclean, X10 Grey, C01000469, Мгновенное отображение результатов чистки на экране, Максимальная скорость – 80 000 об/мин., 5 режимов чистки зубов, Индивидуальная настройка плана чистки зубов, Щетинки Dupont Diamond &amp; W-Shape, До 60 дней работы от аккумулятора, Защита от влаги IPX7, Серый</t>
  </si>
  <si>
    <t>Дифференциальный автомат CHINT NXBLE-40 1P+N 10А C 30mA эектронный тип AC 4,5kA</t>
  </si>
  <si>
    <t>Дифференциальный автомат, CHINT, 821074 NXBLE-40, 1P+N 10А C 30mA электронный тип AC 4,5kA</t>
  </si>
  <si>
    <t>KG4279C6S</t>
  </si>
  <si>
    <t>Розетка компьютерная Bticino KG4279C6S Living Now RJ45 cat6 STP 1 модуль чёрный</t>
  </si>
  <si>
    <t>Розетка компьютерная, Bticino, KG4279C6S, Living Now RJ45 cat6 STP 1 модуль чёрный</t>
  </si>
  <si>
    <t>KM4279C6S</t>
  </si>
  <si>
    <t>Розетка компьютерная Bticino KM4279C6S Living Now RJ45 cat6 STP 1 модуль песочный</t>
  </si>
  <si>
    <t>Розетка компьютерная, Bticino, KM4279C6S, Living Now RJ45 cat6 STP 1 модуль песочный</t>
  </si>
  <si>
    <t>Рамка 3 поста Legrand Inspiria 673950 белый</t>
  </si>
  <si>
    <t>Рамка, Legrand, 673950, Inspiria 3 поста белый</t>
  </si>
  <si>
    <t>Фьюзерный модуль, Xerox, 126N00453, Для Xerox C230 / C235</t>
  </si>
  <si>
    <t>CRG-055BK</t>
  </si>
  <si>
    <t>CRG-055Y</t>
  </si>
  <si>
    <t>CET5265N</t>
  </si>
  <si>
    <t>Фотобарабан CET iR1435 (CET5265N)</t>
  </si>
  <si>
    <t>Фотобарабан, CET, CET5265N, Для копиров Canon iR1435/1435i/1435iF/1435P, Япония, 35000 страниц.</t>
  </si>
  <si>
    <t>CET361022</t>
  </si>
  <si>
    <t>Бушинг тефлонового вала CET P3020 (CET361022)</t>
  </si>
  <si>
    <t>Бушинг тефлонового вала, CET, CET361022, Для принтеров XEROX Phaser 3020BI, WorkCentre 3025BI, Правый.</t>
  </si>
  <si>
    <t>CET361023</t>
  </si>
  <si>
    <t>Бушинг тефлонового вала CET P3020 (CET361023)</t>
  </si>
  <si>
    <t>Бушинг тефлонового вала, CET, CET361023, Для принтеров XEROX Phaser 3020BI, WorkCentre 3025BI, Левый.</t>
  </si>
  <si>
    <t>BN346</t>
  </si>
  <si>
    <t>Блок питания Bequiet! PURE POWER 12 M 1200W BN346</t>
  </si>
  <si>
    <t>Блок питания, Bequiet!, PURE POWER 12 M 1200W, BN346, 1200W, ATX 3.0, Gold, 20+4 pin, 4+4pin, 8pin, 6*Sata, 2*Molex, 4*PCI-E 6+2-pin, 12VHPWR, Modular, Вентилятор 12см, 160х150х86мм, Чёрный</t>
  </si>
  <si>
    <t>Батарейка, VARTA, V13GA - LR44, Electronics, 1.5V, 125mAh, 1 шт. в блистере</t>
  </si>
  <si>
    <t>Коммутатор, MikroTik, CRS354-48P-4S+2Q+RM, Cloud Router Switch , 48 портов 10/100/1000M, Ether1-Ether48 PoE 802.3af/at (700W), 4 порта SFP+, 2 порта 40G QSFP+, RouterOS (5) / SwitchOS, -20°C to 60°C, стоечный 1U</t>
  </si>
  <si>
    <t>Электрораспределительная панель SHIP 700603101</t>
  </si>
  <si>
    <t>Электрораспределительная панель, SHIP, 700603101, 19'', 3U</t>
  </si>
  <si>
    <t>Сетевой фильтр SHIP 700518102 1,8 м. 220 в.</t>
  </si>
  <si>
    <t>Базовый модуль МФУ, Xerox, AltaLink B8245/B8255, B8201V_F, Лазерный, SRA3, 45/55 стр./мин., Подача 3 140 листов, Двусторонний автоподатчик документов, до 161 изобр./мин., Сенсорный дисплей 10.1", 1.91 ГГц CPU, 4 ГБ RAM, 256 ГБ SSD, USB 2.0, Ethernet 10/100/1000, NFC, Fax</t>
  </si>
  <si>
    <t>Базовый модуль МФУ, Xerox, AltaLink B8270, B8202V_F, Лазерный, SRA3, 72 стр./мин., Подача 3 140 листов, Двусторонний автоподатчик документов, до 270 изобр./мин., Сенсорный дисплей 10.1", 1.91 ГГц CPU, 4 ГБ RAM, 256 ГБ SSD, USB 2.0, Ethernet 10/100/1000, NFC, Fax</t>
  </si>
  <si>
    <t>Монохромное МФУ, Xerox, VersaLink B625DN, B625V_DN, Лазерное , А4, 61 стр./мин., Подача 650 листов, Двусторонний автоподатчик документов, до 144 изобр./мин., Сенсорный дисплей 7", 1.2 ГГц CPU, 4 ГБ RAM, 32 ГБ eMMC, USB 2.0, Ethernet 10/100/1000, NFC, Fax</t>
  </si>
  <si>
    <t>Базовый модуль МФУ, Xerox, AltaLink C8230/C8235, C8201V_T, Лазерный , SRA3, 30 / 35 стр./мин., Подача 2 180 листов, Двусторонний автоподатчик документов, до 161 изобр./мин., Сенсорный дисплей 10.1", 1.91 ГГц CPU, 4 ГБ RAM, 256 ГБ SSD, USB 2.0, Ethernet 10/100/1000, NFC, Fax</t>
  </si>
  <si>
    <t>Базовый модуль МФУ, Xerox, AltaLink C8230/C8235, C8201V_F, Лазерный, SRA3, 30/35 стр./мин., Подача 3 140 листов, Двусторонний автоподатчик документов, до 161 изобр./мин., Сенсорный дисплей 10.1", 1.91 ГГц CPU, 4 ГБ RAM, 256 ГБ SSD, USB 2.0, Ethernet 10/100/1000, NFC, Fax</t>
  </si>
  <si>
    <t>Базовый модуль МФУ, Xerox, AltaLink C8245/C8255, C8202V_F, Лазерный, SRA3, 45/55 стр./мин., Подача 3 140 листов, Двусторонний автоподатчик документов, до 161 изобр./мин., Сенсорный дисплей 10.1", 1.91 ГГц CPU, 4 ГБ RAM, 256 ГБ SSD, USB 2.0, Ethernet 10/100/1000, NFC, Fax</t>
  </si>
  <si>
    <t>Базовый модуль МФУ, Xerox, AltaLink C8270, C8203V_F, Лазерный, SRA3, 70 стр./мин., Подача 3 140 листов, Двусторонний автоподатчик документов, до 270 изобр./мин., Сенсорный дисплей 10.1", 1.91 ГГц CPU, 8 ГБ RAM, 256 ГБ SSD, USB 2.0, Ethernet 10/100/1000, NFC, Fax</t>
  </si>
  <si>
    <t>Цветное МФУ, Xerox, VersaLink C415DN, C415V_DN, Лазерное, А4, 40 стр./мин., Подача 251 лист, Двусторонний автоподатчик документов, до 98 изобр./мин., Сенсорный дисплей 7", 1.2 ГГц CPU, 2 ГБ RAM, 32 ГБ eMMC, USB 2.0, Ethernet 10/100/1000, NFC, Fax</t>
  </si>
  <si>
    <t>Цветное МФУ, Xerox, VersaLink C625DN, C625V_DN, Лазерное , А4, 50 стр./мин., Подача 650 листов, Двусторонний автоподатчик документов, до 98 изобр./мин., Сенсорный дисплей 7", 1.2 ГГц CPU, 4 ГБ RAM, 32 ГБ eMMC, USB 2.0, Ethernet 10/100/1000, NFC, Fax</t>
  </si>
  <si>
    <t>Выпрямитель, Rowenta, SF1831F0, 2 режима, Плавающие пластины, Темп нагрева 180-210С, Время нагрева 45 сек, Керамическое покрытие, Длина шнура 1.8м, Мощность 45 Вт, Синий/Бронзовый</t>
  </si>
  <si>
    <t>Мультистайлер, Rowenta, CF4211F0, 3 насадки, Диаметр 32мм, Макс темп 190С, Керамическое покрытие, Автоотключение, Длина шнура 1.8м, Мощность 35 Вт, Синий/Бронзовый</t>
  </si>
  <si>
    <t>TACM-DT09INV/R</t>
  </si>
  <si>
    <t>Мульти-сплит система Канальный TCL-09 TACM-DT09INV/R (Внутренний блок)</t>
  </si>
  <si>
    <t>TACM-DT12INV/R</t>
  </si>
  <si>
    <t>Мульти-сплит система Канальный TCL-12 TACM-DT12INV/R (Внутренний блок)</t>
  </si>
  <si>
    <t>TACM-DT18INV/R</t>
  </si>
  <si>
    <t>Мульти-сплит система Канальный TCL-18 TACM-DT18INV/R (Внутренний блок)</t>
  </si>
  <si>
    <t>TACM-CS09INV/R</t>
  </si>
  <si>
    <t>Мульти-сплит система Кассетный TCL-09 TACM-CS09INV/R (Внутренний блок)</t>
  </si>
  <si>
    <t>TACM-CS12INV/R</t>
  </si>
  <si>
    <t>Мульти-сплит система Кассетный TCL-12 TACM-CS12INV/R (Внутренний блок)</t>
  </si>
  <si>
    <t>TACM-CS18INV/R</t>
  </si>
  <si>
    <t>Мульти-сплит система Кассетный TCL-18 TACM-CS18INV/R (Внутренний блок)</t>
  </si>
  <si>
    <t>TACM-TP09INV/R</t>
  </si>
  <si>
    <t>Мульти-сплит система Настенный TCL-09 TACM-TP09INV/R (Внутренний блок)</t>
  </si>
  <si>
    <t>TACM-TP12INV/R</t>
  </si>
  <si>
    <t>Мульти-сплит система Настенный TCL-12 TACM-TP12INV/R (Внутренний блок)</t>
  </si>
  <si>
    <t>&gt;128</t>
  </si>
  <si>
    <t>3421C001</t>
  </si>
  <si>
    <t>Зап. часть Печатающая головка Canon BH-40 EMB Black (3421C001)</t>
  </si>
  <si>
    <t>Зап. часть Печатающая головка, Canon, BH-40 EMB Black, 3421C001</t>
  </si>
  <si>
    <t>9H.N3CBA.A2E</t>
  </si>
  <si>
    <t>Компьютерная мышь ZOWIE FK1+-C</t>
  </si>
  <si>
    <t>Компьютерная мышь, ZOWIE, FK1+-C, 9H.N3CBA.A2E, оптический, 3200 DPI, 1000 Гц, кнопок 5, 77 гр, 129х65х39 мм (size-XL), кабель 2 м, Проводная, Чёрный</t>
  </si>
  <si>
    <t>OLS1500ERT2U</t>
  </si>
  <si>
    <t>Источник бесперебойного питания CyberPower OLS1500ERT2U</t>
  </si>
  <si>
    <t>DS-3E0109P-E(C)</t>
  </si>
  <si>
    <t>Коммутатор Hikvision DS-3E0109P-E(C)</t>
  </si>
  <si>
    <t>DS-3E0505HP-E</t>
  </si>
  <si>
    <t>Коммутатор Hikvision DS-3E0505HP-E</t>
  </si>
  <si>
    <t>DS-3WF03C-5AC/O V3</t>
  </si>
  <si>
    <t>Беспроводная точка доступа Hikvision DS-3WF03C-5AC/O V3</t>
  </si>
  <si>
    <t>Беспроводная точка доступа, Hikvision, DS-3WF03C-5AC/O V3, Ethernet 2  RJ45 1000M 5.0GHz 15км., 867 Мбит/с 802.11/a/n/ac Passive PoE, -30 °C to 70 °C IP55</t>
  </si>
  <si>
    <t>DS-3WF0FC-2N/O</t>
  </si>
  <si>
    <t>Беспроводная точка доступа Hikvision DS-3WF0FC-2N/O</t>
  </si>
  <si>
    <t>Беспроводная точка доступа, Hikvision, DS-3WF0FC-2N/O, Ethernet 2  RJ45 10M/100M 2.4Ghz 1км., 300 Мбит/с 802.11b/g/n Passive PoE, -30 °C to 70 °C IP55</t>
  </si>
  <si>
    <t>DS-3WF0FA-2N/O</t>
  </si>
  <si>
    <t>Беспроводная точка доступа Hikvision DS-3WF0FA-2N/O</t>
  </si>
  <si>
    <t>Беспроводная точка доступа, Hikvision, DS-3WF0FA-2N/O, Ethernet 2  RJ45 10M/100M 2.4Ghz 1км., 300 Мбит/с 802.11b/g/n Passive PoE, -30 °C to 70 °C IP55</t>
  </si>
  <si>
    <t>DS-3WF0FA-5AC/O</t>
  </si>
  <si>
    <t>Беспроводная точка доступа Hikvision DS-3WF0FA-5AC/O</t>
  </si>
  <si>
    <t>Беспроводная точка доступа, Hikvision, DS-3WF0FA-5AC/O, Ethernet 2  RJ45 1000M 5.0GHz 1км., 867 Мбит/с 802.11/a/n/ac PoE or PoE, -30 °C to 70 °C IP55</t>
  </si>
  <si>
    <t xml:space="preserve">DS-3WF3000-EI-5AC/P </t>
  </si>
  <si>
    <t>Беспроводная точка доступа Hikvision DS-3WF3000-EI-5AC/P</t>
  </si>
  <si>
    <t>Беспроводная точка доступа, Hikvision, DS-3WF3000-EI-5AC/P,</t>
  </si>
  <si>
    <t>HK-SFP-1.25G-1310-DF-MM</t>
  </si>
  <si>
    <t>Трансивер Hikvision HK-SFP-1.25G-1310-DF-MM</t>
  </si>
  <si>
    <t>051639</t>
  </si>
  <si>
    <t>Патч Корд Legrand Cat.5e UTP PVC RJ-45 5 м</t>
  </si>
  <si>
    <t>Патч Корд, Legrand, 051639, Cat. 5e, UTP, PVC, RJ-45, 5 м, серый, Пол. пакет</t>
  </si>
  <si>
    <t>01163RL</t>
  </si>
  <si>
    <t>Короб перфорированный DKC 25x40 серый RL6</t>
  </si>
  <si>
    <t>Короб перфорированный, DKC, 01163RL, 25x40 серый RL6</t>
  </si>
  <si>
    <t>01166RL</t>
  </si>
  <si>
    <t>Короб перфорированный DKC 25x60 серый RL6</t>
  </si>
  <si>
    <t>Короб перфорированный, DKC, 01166RL, 25x60 серый RL6</t>
  </si>
  <si>
    <t>01134RL</t>
  </si>
  <si>
    <t>Короб перфорированный DKC 40x40 серый RL6</t>
  </si>
  <si>
    <t>Короб перфорированный, DKC, 01134RL, 40x40 серый RL6</t>
  </si>
  <si>
    <t>01107RL</t>
  </si>
  <si>
    <t>Короб перфорированный DKC 40x60 серый RL6</t>
  </si>
  <si>
    <t>Короб перфорированный, DKC, 01107RL, 40x60 серый RL6</t>
  </si>
  <si>
    <t>01127RL</t>
  </si>
  <si>
    <t>Короб перфорированный DKC 40x80 серый RL6</t>
  </si>
  <si>
    <t>Короб перфорированный, DKC, 01127RL, 40x80 серый RL6</t>
  </si>
  <si>
    <t>01108RL</t>
  </si>
  <si>
    <t>Короб перфорированный DKC 60x60 серый RL6</t>
  </si>
  <si>
    <t>Короб перфорированный, DKC, 01108RL, 60x60 серый RL6</t>
  </si>
  <si>
    <t>01128RL</t>
  </si>
  <si>
    <t>Короб перфорированный DKC 60x80 серый RL6</t>
  </si>
  <si>
    <t>Короб перфорированный, DKC, 01128RL, 60x80 серый RL6</t>
  </si>
  <si>
    <t>010735</t>
  </si>
  <si>
    <t>Т-образный отвод Legrand DLP 80x50мм</t>
  </si>
  <si>
    <t>Т-образный отвод, Legrand, 010735, для кабель-каналов DLP 80x50мм, Белый</t>
  </si>
  <si>
    <t>DS-2CV2021G2-IDW(W)</t>
  </si>
  <si>
    <t>IP Видеокамера Hikvision DS-2CV2021G2-IDW(W)</t>
  </si>
  <si>
    <t>IP Видеокамера, Hikvision, DS-2CV2021G2-IDW(W), Цилиндрическая, 1/2.7" Progressive Scan CMOS, ИК до 30м, 2 мп, microSD до 512 ГБ, Alarm 1 вход, 1 выход , от -30 °C до 60 °C</t>
  </si>
  <si>
    <t>DS-TMG320-LL(No pole)</t>
  </si>
  <si>
    <t>Шлагбаум Hikvision DS-TMG320-LL(No pole)</t>
  </si>
  <si>
    <t>Шлагбаум, Hikvision, DS-TMG320-LL(No pole), направление стрелы: левый, без Индикатор, бесщеточный двигатель постоянного тока, 24VDC, IP54, от -30 °C to 70 °C</t>
  </si>
  <si>
    <t>DS-TMG320-LR(No pole)</t>
  </si>
  <si>
    <t>Шлагбаум Hikvision DS-TMG320-LR(No pole)</t>
  </si>
  <si>
    <t>Шлагбаум, Hikvision, DS-TMG320-LR(No pole), направление стрелы: правый, без Индикатор, бесщеточный двигатель постоянного тока, 24VDC, IP54, от -30 °C to 70 °C</t>
  </si>
  <si>
    <t>DS-TMG320-ML/B(No pole)</t>
  </si>
  <si>
    <t>Шлагбаум Hikvision DS-TMG320-ML/B(No pole)</t>
  </si>
  <si>
    <t>Шлагбаум, Hikvision, DS-TMG320-ML/B(No pole), направление стрелы: левый, красный индикатор, бесщеточный двигатель постоянного тока, 24VDC, IP54, от -30 °C to 70 °C</t>
  </si>
  <si>
    <t>DS-TMG320-MR/B(No pole)</t>
  </si>
  <si>
    <t>Шлагбаум Hikvision DS-TMG320-MR/B(No pole)</t>
  </si>
  <si>
    <t>Шлагбаум, Hikvision, DS-TMG320-MR/B(No pole), направление стрелы: правый, красный индикатор, бесщеточный двигатель постоянного тока, 24VDC, IP54, от -30 °C to 70 °C</t>
  </si>
  <si>
    <t>DS-D5C98RB/A</t>
  </si>
  <si>
    <t>Интерактивная панель Hikvision DS-D5C98RB/A</t>
  </si>
  <si>
    <t>Интерактивная панель, Hikvision, DS-D5C98RB/A,</t>
  </si>
  <si>
    <t>Принтер, Canon, i-SENSYS LBP122DW, 5620C001AA, Лазерный, A4, 29 стр./мин., Подача 150 листов, ЖК дисплей, 1.2 ГГц CPU, 256 МБ RAM, USB 2.0, Ethernet 10/100, Wi-Fi</t>
  </si>
  <si>
    <t>Принтер, Canon, i-SENSYS LBP243DW, 5952C013AA, Лазерный, A4, 36 стр./мин., Подача 350 листов, ЖК дисплей, 1.2 ГГц CPU, 1 ГБ RAM, USB 2.0, Ethernet 10/100/1000, Wi-Fi</t>
  </si>
  <si>
    <t>Принтер, Canon, i-SENSYS LBP246DW, 5952C006AA, Лазерный, A4, 40 стр./мин., Подача 350 листов, ЖК дисплей, 1.2 ГГц CPU, 1 ГБ RAM, USB 2.0, Ethernet 10/100/1000, Wi-Fi</t>
  </si>
  <si>
    <t>Принтер, Canon, i-SENSYS LBP361DW, 5644C008AA, Лазерный, A4, 61 стр./мин., Подача 650 листов, ЖК дисплей, 1.6 ГГц CPU, 2 ГБ RAM, USB 2.0, Ethernet 10/100/1000, Wi-Fi</t>
  </si>
  <si>
    <t>Монохромное МФУ, Canon, imageRUNNER 2224, 5942C001AA, Лазерное, A3, 24 стр./мин., Подача 350 листов, Планшетный сканер, Сенсорный дисплей 3.5", 1.6 ГГц CPU, 1 ГБ RAM, USB 2.0</t>
  </si>
  <si>
    <t>Монохромное МФУ, Canon, imageRUNNER 2224N, 5941C002AA, Лазерное, A3, 24 стр./мин., Подача 350 листов, Планшетный сканер (АПД опционален), Сенсорный дисплей 3.5", 1.6 ГГц CPU, 1 ГБ RAM, USB 2.0, Ethernet 10/100, Wi-Fi</t>
  </si>
  <si>
    <t>Монохромное МФУ, Canon, imageRUNNER 2425, 4293C003AA, Лазерное, A3, 25 стр./мин., Подача 330 листов, Планшетный сканер, Сенсорный дисплей 7", 1 ГГц CPU, 2 ГБ RAM, USB 2.0, Ethernet 10/100/1000, Wi-Fi</t>
  </si>
  <si>
    <t>Монохромное МФУ, Canon, imageRUNNER 2425i, 4293C004AA, Лазерное, A3, 25 стр./мин., Подача 330 листов, Двусторонний автоподатчик документов, Сенсорный дисплей 7", 1 ГГц CPU, 2 ГБ RAM, USB 2.0, Ethernet 10/100/1000, Wi-Fi</t>
  </si>
  <si>
    <t>Монохромное МФУ, Canon, imageRUNNER 2925i, 5976C005AA, Лазерное, A3, 25 стр./мин., Подача 1200 листов, Двусторонний автоподатчик документов, Сенсорный дисплей 7", 1.6 ГГц CPU, 2 ГБ RAM, USB 2.0, Ethernet 10/100/1000, Wi-Fi</t>
  </si>
  <si>
    <t>Монохромное МФУ, Canon, imageRUNNER 2930i, 5975C005AA, Лазерное, A3, 30 стр./мин., Подача 1200 листов, Двусторонний автоподатчик документов, Сенсорный дисплей 7", 1.6 ГГц CPU, 2 ГБ RAM, USB 2.0, Ethernet 10/100/1000, Wi-Fi</t>
  </si>
  <si>
    <t>Монохромное МФУ, Canon, i-SENSYS MF272DW, 5621C013AA, Лазерное, A4, 29 стр./мин., Подача 151 лист, Планшетный сканер, ЖК дисплей, 1.2 ГГц CPU, 256 МБ RAM, USB 2.0, Ethernet 10/100, Wi-Fi</t>
  </si>
  <si>
    <t>Монохромное МФУ, Canon, i-SENSYS MF237W BUNDLE, 1418C170AA, Лазерное, A4, 23 стр./мин., Подача 251 лист, Односторонний автоподатчик документов, ЖК дисплей, 256 МБ RAM, USB 2.0, Ethernet 10/100, Wi-Fi</t>
  </si>
  <si>
    <t>Монохромное МФУ, Canon, i-SENSYS MF267DW II, 5938C008AA, Лазерное, A4, 28 стр./мин., Подача 251 лист, Односторонний автоподатчик документов, ЖК дисплей, 1.2 ГГц CPU, 256 МБ RAM, USB 2.0, Ethernet 10/100, Wi-Fi</t>
  </si>
  <si>
    <t>Монохромное МФУ, Canon, i-SENSYS MF461DW, 5951C020AA, Лазерное, A4, 36 стр./мин., Подача 350 листов, Двусторонний автоподатчик документов, Сенсорный дисплей 5", 1.2 ГГц CPU, 1 ГБ RAM, USB 2.0, Ethernet 10/100/1000, Wi-Fi</t>
  </si>
  <si>
    <t>Монохромное МФУ, Canon, i-SENSYS MF463DW, 5951C008AA, Лазерное, A4, 40 стр./мин., Подача 350 листов, Двусторонний автоподатчик документов, Сенсорный дисплей 5", 1.2 ГГц CPU, 1 ГБ RAM, USB 2.0, Ethernet 10/100/1000, Wi-Fi</t>
  </si>
  <si>
    <t>Монохромное МФУ, Canon, i-SENSYS MF465DW, 5951C007AA, Лазерное, A4, 40 стр./мин., Подача 350 листов, Двусторонний автоподатчик документов, Сенсорный дисплей 5", 1.2 ГГц CPU, 1 ГБ RAM, USB 2.0, Ethernet 10/100/1000, Wi-Fi</t>
  </si>
  <si>
    <t>Монохромное МФУ, Canon, i-SENSYS MF552DW, 5160C011AA, Лазерное, A4, 43 стр./мин., Подача 650 листов, Двусторонний автоподатчик документов, Сенсорный дисплей 5", 800 МГц CPU, 1 ГБ RAM, USB 2.0, Ethernet 10/100/1000, Wi-Fi</t>
  </si>
  <si>
    <t>Монохромное МФУ, Canon, i-SENSYS MF553DW, 5160C023AA, Лазерное, A4, 43 стр./мин., Подача 650 листов, Двусторонний автоподатчик документов, Сенсорный дисплей 5", 800 МГц CPU, 1 ГБ RAM, USB 2.0, Ethernet 10/100/1000, Wi-Fi</t>
  </si>
  <si>
    <t>Монохромное МФУ, Canon, imageRUNNER 1643iii, 5160C007AA, Лазерное, A4, 43 стр./мин., Подача 650 листов, Двусторонний автоподатчик документов, Сенсорный дисплей 5", 800 МГц CPU, 1 ГБ RAM, USB 2.0, Ethernet 10/100/1000, Wi-Fi</t>
  </si>
  <si>
    <t>Монохромное МФУ, Canon, imageRUNNER 1643iFii, 5160C006AA, Лазерное, A4, 43 стр./мин., Подача 650 листов, Двусторонний автоподатчик документов, Сенсорный дисплей 5", 800 МГц CPU, 1 ГБ RAM, USB 2.0, Ethernet 10/100/1000, Wi-Fi</t>
  </si>
  <si>
    <t>Цветное МФУ, Canon, i-SENSYS MF655CDW, 5158C004AA, Лазерное, A4, 21 стр./мин., Подача 251 лист, Односторонний автоподатчик документов, Сенсорный дисплей 5", 800 МГц CPU, 1 ГБ RAM, USB 2.0, Ethernet 10/100/1000, Wi-Fi</t>
  </si>
  <si>
    <t>Цветное МФУ, Canon, i-SENSYS MF752CDW, 5455C012AA, Лазерное, A4, 33 стр./мин., Подача 350 листов, Двусторонний автоподатчик документов, Сенсорный дисплей 5", 1.2 ГГц CPU, 1 ГБ RAM, USB 2.0, Ethernet 10/100/1000, Wi-Fi</t>
  </si>
  <si>
    <t>02140R</t>
  </si>
  <si>
    <t>Дин-рейка перфорированная DKC OMEGA 3F 35х7,5мм</t>
  </si>
  <si>
    <t>Дин-рейка перфорированная, DKC, 02140R, OMEGA 3F 35х7,5мм</t>
  </si>
  <si>
    <t>R5ST0863</t>
  </si>
  <si>
    <t>Корпус навесной ST c м/п DKC 800x600х300 мм IP66</t>
  </si>
  <si>
    <t>Корпус навесной ST c м/п, DKC, R5ST0863, 800x600х300 мм IP66 RAL7035</t>
  </si>
  <si>
    <t>Компьютерный корпус Gamemax Destroyer MB без Б/П</t>
  </si>
  <si>
    <t>Компьютерный корпус Gamemax Vista AB без Б/П</t>
  </si>
  <si>
    <t>RB-4-BK-1F5M</t>
  </si>
  <si>
    <t>Компьютерный корпус 1STPLAYER RAINBOW RB-4 BK без Б/П</t>
  </si>
  <si>
    <t>Компьютерный корпус, 1STPLAYER, RB-4-BK-1F5M, Mid-Tower, ATX/M-ATX/M-ITX, USB3.0*1, USB2.0*2, HD AUDIO/Mic, 1*120мм F5 вентилятор, Высота процессорного кулера до 150мм, Длина VGA до 300мм, 2*3,5/2*2,5, Сталь/Закаленное стекло, 365x200x428мм, Без Б/П, Черный</t>
  </si>
  <si>
    <t>Компьютерный корпус Gamemax Hype-A BK Black без Б/П</t>
  </si>
  <si>
    <t>Компьютерный корпус Gamemax Hype-A WH White без Б/П</t>
  </si>
  <si>
    <t>Компьютерный корпус Gamemax Vista COC AW White без Б/П</t>
  </si>
  <si>
    <t>Компьютерный корпус Gamemax Starlight 2 AB Black без Б/П</t>
  </si>
  <si>
    <t>Компьютерный корпус, Gamemax, Starlight 2 AB Black, 12380500001, Mid Tower, ATX/M-ATX/M-ITX/ E-ATX, USB2.0*1 / USB3.0*1 / Type-C*1 / HD-Audio, Кулер 4*12см ARGB, Высота процессорного кулера 155мм, Длина VGA 330мм, Количество отсеков 2*3,5" / 3*2,5", Сталь, 340*200*436мм, Без Б/П, Черный</t>
  </si>
  <si>
    <t>Компьютерный корпус Gamemax Starlight 2 AW White без Б/П</t>
  </si>
  <si>
    <t>Компьютерный корпус, Gamemax, Starlight 2 AW White, 12380500002, Mid Tower, ATX/M-ATX/M-ITX/E-ATX, USB2.0*2 / USB3.0*1 / Type-C*1 / HD-Audio, Кулер 6*12см ARGB, Высота процессорного кулера 155мм, Длина VGA 330мм, Количество отсеков 2*3,5" / 3*2,5", Сталь, 340*200*436мм, Без Б/П, Белый</t>
  </si>
  <si>
    <t>Компьютерный корпус Gamemax Infinity Pro BK Black без Б/П</t>
  </si>
  <si>
    <t>Компьютерный корпус Gamemax N80 WH White без Б/П</t>
  </si>
  <si>
    <t>Компьютерный корпус, Gamemax, N80 WH, 12118000002, Mid Tower, ATX/m-ATX/ITX, USB 3.0*2/ Type-C*1/ HD Audio, 6*120мм ARGB вентиляторы, Высота процессорного кулера 175мм, Длина VGA 415мм, Количество отсеков 2*3,5" / 2*2,5", Сталь/Закаленное стекло, 439х241х530мм, Без Б/П, Белый</t>
  </si>
  <si>
    <t>T5-BK-4F7</t>
  </si>
  <si>
    <t>Компьютерный корпус 1STPLAYER TRILOBITE T5-BK-4F7 без Б/П</t>
  </si>
  <si>
    <t>Компьютерный корпус, 1STPLAYER, T5-BK-4F7, Mini-Tower, M-ATX, USB3.0*2, USB2.0*1, HD AUDIO/Mic, 4*120мм F2 RGB вентилятор, Высота процессорного кулера 155мм, Длина VGA до 315мм, 2*3,5/1*2,5, Сталь/Пластик/Закаленное стекло, 377 x 210 x 422мм, Без Б/П, Черный</t>
  </si>
  <si>
    <t>Блок питания Gamemax VP 600W (Bronze)</t>
  </si>
  <si>
    <t>Блок питания, Gamemax, VP 600W, 213105500018, 600W, ATX, Bronze, APFC, 20+4 pin, 4+4pin, 5*Sata, 3*Molex, 2*PCI-E 6+2 pin, Non-modular, Вентилятор 12 см, Чёрный</t>
  </si>
  <si>
    <t>DK PREMIUM PS-800AX</t>
  </si>
  <si>
    <t>Блок питания 1STPLAYER DK PREMIUM 800W Bronze</t>
  </si>
  <si>
    <t>Блок питания, 1STPLAYER, DK PREMIUM PS-800AX, 800W, ATX, APFC, BRONZE, 20+4pin, 2*4+4pin, 6*Sata, 3*Molex, 4*PCI-E 6+2pin, Вентилятор 12см, 140x150x86 мм, Черный</t>
  </si>
  <si>
    <t>Блок питания 1STPLAYER SFX 750W Platinum</t>
  </si>
  <si>
    <t>Блок питания 1STPLAYER SFX 750W White Platinum</t>
  </si>
  <si>
    <t>Блок питания Gamemax RGB750 PRO Gold</t>
  </si>
  <si>
    <t>Блок питания, Gamemax, RGB750 PRO Gold, 213610500002, 750W, ATX, Gold, APFC, 20+4 pin, 2*4+4pin, 8*Sata, 3*Molex, 1*FDD, 3*PCI-E 6+2 pin, Modular, Вентилятор 14 см, Подсветка RGB, Чёрный</t>
  </si>
  <si>
    <t>Блок питания Gamemax GX-1050 WT PCIE 5.0 ATX 3.0</t>
  </si>
  <si>
    <t>MOTO-E-1675-18-BK</t>
  </si>
  <si>
    <t>Компьютерный стол 1STPLAYER MOTO-E 1675-18/ BK</t>
  </si>
  <si>
    <t>Компьютерный стол, 1STPLAYER, MOTO-E-1675-18-BK, Поверхность - ABS, P2PB, Основание - алюминий, 160*75*(72-117), Черный</t>
  </si>
  <si>
    <t>Сетевой маршрутизатор, MikroTik, RB1100x4, RB1100AHx4, 13 портов 10/100/1000M,Passive PoE 802.3af/at, RouterOS, -40°C to 70°C, стоечный 1U</t>
  </si>
  <si>
    <t>NVR-104H-D(D)</t>
  </si>
  <si>
    <t>Автоматический выключатель CHINT NM8N-630S EN 3P 630А 50кА с электронным расцепителем</t>
  </si>
  <si>
    <t>Автоматический выключатель, CHINT, 269426 NM8N-630S, EN 3P 630А 50кА с электронным расцепителем</t>
  </si>
  <si>
    <t>Штифт, BESTWAY, P61012ASS18, Пластик, Steel Pro, Для круглых 244. 305 и 366 см, Белый, Пакет</t>
  </si>
  <si>
    <t>Штифт, BESTWAY, P61754ASS18, Для круглых бассейнов Power Steel диметров 427. 488 и 549 см, Серый, Пакет</t>
  </si>
  <si>
    <t>5647C002AA</t>
  </si>
  <si>
    <t>Картридж Canon LBP CARTRIDGE 072</t>
  </si>
  <si>
    <t>5648C002AA</t>
  </si>
  <si>
    <t>Картридж Canon LBP CARTRIDGE 072H</t>
  </si>
  <si>
    <t>A2170</t>
  </si>
  <si>
    <t>Nulight 12BK ARPW</t>
  </si>
  <si>
    <t>Кулер для компьютерного корпуса Formula V Nulight 12BK ARPW</t>
  </si>
  <si>
    <t>LS32D604UAIXCI</t>
  </si>
  <si>
    <t>Монитор Samsung 32" LS32D604UAIXCI</t>
  </si>
  <si>
    <t>S1500-24P2G2S</t>
  </si>
  <si>
    <t>Коммутатор BDCOM S1500-24P2G2S</t>
  </si>
  <si>
    <t>Коммутатор, BDCOM, S1500-24P2G2S, Неуправляемый, 24 порта PoE (280W) 10/100/1000M RJ45, 2 порта 10/100/1000M, 2 порта SFP, Стоечный</t>
  </si>
  <si>
    <t>S1500-16P2G2S</t>
  </si>
  <si>
    <t>Коммутатор BDCOM S1500-16P2G2S</t>
  </si>
  <si>
    <t>Коммутатор, BDCOM, S1500-16P2G2S, Неуправляемый, 16 портов PoE (180W) 10/100/1000M RJ45, 2 порта 10/100/1000М, 2 порта SFP, Стоечный</t>
  </si>
  <si>
    <t>Трансивер, TP-Link, SM5110-SR, 10GBase-SR SFP+ LC, 300 м (OM3), MM, Duplex</t>
  </si>
  <si>
    <t>PRB-2</t>
  </si>
  <si>
    <t>Кронштейн потолочный, Brateck, PRB-2, Макс. нагрузка - 20 кг, Для проекторов, Вращение до +/-10°, Угол наклона +/-15°, Черный</t>
  </si>
  <si>
    <t>RYM-M5401-E</t>
  </si>
  <si>
    <t>Йогуртница Redmond RYM-M5401-E</t>
  </si>
  <si>
    <t>Йогуртница, Redmond, RYM-M5401-E,Тип управления электронный,Мощность 50 Вт,Напряжение 220-240 В, 50/60 Гц,Защита от поражения электрическим током класс II,Материал корпуса пластик нержавеющая сталь,Материал баночек для йогурта стекло</t>
  </si>
  <si>
    <t>197280-8</t>
  </si>
  <si>
    <t>Аккумулятор Makita BL1850B 197280-8</t>
  </si>
  <si>
    <t>DTW1001Z</t>
  </si>
  <si>
    <t>Гайковерт ударный аккумумуляторный Makita LXT BL 18В DTW1001Z</t>
  </si>
  <si>
    <t>Гайковерт ударный аккумумуляторный, Makita, LXT BL 18В DTW1001Z, 3/4", 1050Нм, без аккумуляторов и ЗУ</t>
  </si>
  <si>
    <t>DDF485Z</t>
  </si>
  <si>
    <t>Аккумуляторная дрель-шуруповерт Makita DDF485Z</t>
  </si>
  <si>
    <t>Аккумуляторная дрель-шуруповерт, Makita, DDF485Z, без аккумуляторов и ЗУ</t>
  </si>
  <si>
    <t>TW001GZ</t>
  </si>
  <si>
    <t>Гайковерт ударный аккумуляторный Makita XGT BL 40В TW001GZ</t>
  </si>
  <si>
    <t>Гайковерт ударный аккумуляторный, Makita, XGT BL 40В TW001GZ, 3/4", 1800 Нм, без аккумуляторов и ЗУ</t>
  </si>
  <si>
    <t>013R00699</t>
  </si>
  <si>
    <t>006R04673</t>
  </si>
  <si>
    <t>675K72181</t>
  </si>
  <si>
    <t>Ремень переноса Xerox 675K72181/ 675K72180</t>
  </si>
  <si>
    <t>Ремень переноса, Xerox, 675K72181 / 675K72180, Для Xerox Color 550/560/570/C60/70, Color C75/J75, DC 240/250/242/252/260, Xerox 700/700i/770, 300 000 страниц</t>
  </si>
  <si>
    <t>GAMING A16 CWHI3KZ894SD</t>
  </si>
  <si>
    <t>Экран механический, XG, DLS-M274-210, Настенный/потолочный, Рабочая поверхность 266х200 см., 16:9, Matt white</t>
  </si>
  <si>
    <t>Экран на треноге, XG, DLS-T203x154W, Рабочая поверхность 195х146 см., 4:3, Matt white, Белый</t>
  </si>
  <si>
    <t>Экран на треноге XG DLS-T244x183W, Раб. поверхность 232х174 см.</t>
  </si>
  <si>
    <t>Экран моторизированный (с пультом Д/У), XG, DLS-ERC406х305W, Настенный/потолочный, Рабочая поверхность 398х298, 4:3, Matt white, Белый</t>
  </si>
  <si>
    <t>Экран моторизированный (с пультом Д/У), XG, DLS-ERC265х149W, Настенный/потолочный, Раб. поверхность 265х149, 16:9, Matt white, Белый</t>
  </si>
  <si>
    <t>Экран моторизированный (с пультом Д/У), XG, DLS-ERС350x270W, Настенный/потолочный, Рабочая поверхность 297x262, 16:9, Matt white, Белый</t>
  </si>
  <si>
    <t>Базовый модуль МФУ, Xerox, VersaLink B7125/30/35, B7101V_S, Лазерный , А3, 25 / 30 / 35 стр./мин., Подача 1 140 листов, Двусторонний автоподатчик документов, до 80 изобр./мин., Сенсорный дисплей 7", 1.05 ГГц CPU, 4 ГБ RAM, 320 ГБ HDD, USB 3.0, Ethernet 10/100/1000, NFC</t>
  </si>
  <si>
    <t>Базовый модуль МФУ, Xerox, VersaLink B7125/30/35, B7101V_T, Лазерный , А3, 25 / 30 / 35 стр./мин., Подача 3 180 листов, Двусторонний автоподатчик документов, до 80 изобр./мин., Сенсорный дисплей 7", 1.05 ГГц CPU, 4 ГБ RAM, 320 ГБ HDD, USB 3.0, Ethernet 10/100/1000, NFC</t>
  </si>
  <si>
    <t>Базовый модуль МФУ, Xerox, VersaLink C7120/25/30, C7101V_S, Лазерный , А3, 20 / 25 / 30 стр./мин., Подача 1 140 листов, Двусторонний автоподатчик документов, до 80 изобр./мин., Сенсорный дисплей 7", 1.05 ГГц CPU, 4 ГБ RAM, 320 ГБ HDD, USB 3.0, Ethernet 10/100/1000, NFC</t>
  </si>
  <si>
    <t>Базовый модуль МФУ, Xerox, VersaLink C7120/25/30, C7101V_T, Лазерный , А3, 20 / 25 / 30 стр./мин., Подача 2 180 листов, Двусторонний автоподатчик документов, до 80 изобр./мин., Сенсорный дисплей 7", 1.05 ГГц CPU, 4 ГБ RAM, 320 ГБ HDD, USB 3.0, Ethernet 10/100/1000, NFC</t>
  </si>
  <si>
    <t>КТ-3045-2</t>
  </si>
  <si>
    <t>Планетарный миксер Kitfort КТ-3045-2 (бело-салатовый)</t>
  </si>
  <si>
    <t>Планетарный миксер, Kitfort, КТ-3045-2, (бело-салатовый),Мощность 1200 Вт, Ёмкость чаши 4 л</t>
  </si>
  <si>
    <t>КТ-2887-3</t>
  </si>
  <si>
    <t>Увлажнитель-ароматизатор воздуха КТ-2887-3 бело-синий</t>
  </si>
  <si>
    <t>Увлажнитель-ароматизатор воздуха, КТ-2887-3, бело-синий, Расход воды 20 мл/ч, Емкость резервуара для воды 0.24 л, Напряжение питания 100-240 В / 50-60 Гц, Потребляемая мощность15.6 Вт, Длина сетевого шнура1.5 м, Цвет Синий</t>
  </si>
  <si>
    <t>Автоматический выключатель CHINT NXM-160S/3Р 125A 36кА</t>
  </si>
  <si>
    <t>Автоматический выключатель, CHINT, NXM-160S/3Р, 125A 36кА 844326</t>
  </si>
  <si>
    <t>Автоматический выключатель CHINT NXM-160S/3Р 160A 36кА</t>
  </si>
  <si>
    <t>Автоматический выключатель, CHINT, NXM-160S/3Р, 160A 36кА 131364</t>
  </si>
  <si>
    <t>Автоматический выключатель CHINT NXM-250S/3Р 160A 36кА</t>
  </si>
  <si>
    <t>Автоматический выключатель, CHINT, NXM-250S/3Р, 160A 36кА 131365</t>
  </si>
  <si>
    <t>Автоматический выключатель CHINT NXM-250S/3Р 200A 36кА</t>
  </si>
  <si>
    <t>Автоматический выключатель, CHINT, NXM-250S/3Р, 200A 36кА 131367</t>
  </si>
  <si>
    <t>Автоматический выключатель CHINT NXM-250S/3Р 250A 36кА</t>
  </si>
  <si>
    <t>Автоматический выключатель, CHINT, NXM-250S/3Р, 250A 36кА 131369</t>
  </si>
  <si>
    <t>DDHBC15LQ</t>
  </si>
  <si>
    <t>Электросамокат Xiaomi Electric Scooter Elite GL</t>
  </si>
  <si>
    <t>Электросамокат, Xiaomi, Electric Scooter Elite GL, BHR9618GL/DDHBC35ZM, Размер 1175  545  525 мм, Вес 20 кг, Мощность 400 Вт, Емкость аккумулятора 10000 мАч 360 Вт/ч, Нагрузка 25-120кг, Максимальная скорость 25км/ч, Запас хода 45 км, Макс преод уклон 20%, Пригодная местность для езды Цементные или асфальтовые дороги с препятствиями высотой менее 1 см или трещинами менее 3 см, Рабочая температура -10 +40 С, Температура хранения -20 +45 С, Класс защиты IPX5, Время зарядки около 8 ч, Защита от перегрева, короткого замыкания, сверхтока, переразряда и перезаряда, Входное напряжение (В пер. тока) 100-240, изготовленный из натурального каучука, синтетического каучука, технического углерода и нейлона, Черный</t>
  </si>
  <si>
    <t>DDHBC35ZM</t>
  </si>
  <si>
    <t>Электросамокат Xiaomi Electric Scooter 5 GL</t>
  </si>
  <si>
    <t>Электросамокат, Xiaomi, Electric Scooter 5 GL, BHR9618GL/DDHBC35ZM, Размер 1180  188  600 мм, Вес 20,1 кг, Мощность 350 Вт, Емкость аккумулятора 10200 мАч 477 Вт/ч, Нагрузка 25-120кг, Максимальная скорость 25км/ч, Запас хода 60 км, Макс преод уклон 18%, Пригодная местность для езды Цементные или асфальтовые дороги с препятствиями высотой менее 1 см или трещинами менее 3 см, Рабочая температура -10 +40 С, Температура хранения -20 +45 С, Класс защиты IPX5, Время зарядки около 9 ч, Номинальное потребление энергии 477 Вт/ч, Защита от перегрева, короткого замыкания, сверхтока, переразряда и перезаряда, Входное напряжение (В пер. тока) 100-240, Передние и задние шины 10" 250  54, изготовленный из натурального каучука, синтетического каучука, технического углерода и нейлона, Черный</t>
  </si>
  <si>
    <t>DDHBC45ZM</t>
  </si>
  <si>
    <t>Электросамокат Xiaomi Electric Scooter 5 Pro GL</t>
  </si>
  <si>
    <t>DDHBC40ZM</t>
  </si>
  <si>
    <t>Электросамокат Xiaomi Electric Scooter 5 Max GL</t>
  </si>
  <si>
    <t>Электросамокат, Xiaomi, Electric Scooter 5 Max GL, BHR9618GL/DDHBC40ZM, Размер 1180  188  600 мм, Вес 20,1 кг, Мощность 350 Вт, Емкость аккумулятора 10200 мАч 477 Вт/ч, Нагрузка 25-120кг, Максимальная скорость 25км/ч, Запас хода до 60 км, Макс преод уклон 18%, Пригодная местность для езды Цементные или асфальтовые дороги с препятствиями высотой менее 1 см или трещинами менее 3 см, Рабочая температура -10 +40 С, Температура хранения -20 +45 С, Класс защиты IPX5, Время зарядки около 9 ч, Номинальное потребление энергии 477 Вт/ч, Защита от перегрева, короткого замыкания, сверхтока, переразряда и перезаряда, Входное напряжение (В пер. тока) 100-240, Передние и задние шины 10" 250  54, изготовленный из натурального каучука, синтетического каучука, технического углерода и нейлона, Черный</t>
  </si>
  <si>
    <t>Ноутбук Gigabyte Gaming A16 16" WUXGA 165Hz i7-13620H 16GB 1TB RTX5070 DOS</t>
  </si>
  <si>
    <t>Ноутбук, Gigabyte, Gaming A16 CWHI3KZ894SD, 9RGA6I77WHFHJK0KZ000, 16", WUXGA 1920x1200, IPS, 165Hz, i7-13620H, 16GB DDR5, 1TB SSD Gen4, NVIDIA GeForce RTX5070, 8GB GDDR7, DOS, Черный</t>
  </si>
  <si>
    <t>GC/LPF24LTC/NB</t>
  </si>
  <si>
    <t>Игровое компьютерное кресло DX Racer Prince GC/LPF24LTC/NB</t>
  </si>
  <si>
    <t>Игровое компьютерное кресло, DX Racer, GC/LPF24LTC/NB, Prince series, Грузоподъемность 90 кг, Эко-кожа и винил PU,PVC, Вид наполнителя: губчатая пена высокой плотности (54 кг/м), Металлическая основа кресла, Механизм качания: топ-ган, Прорезиненные колеса в комплектации, Черно- синий</t>
  </si>
  <si>
    <t>EX511</t>
  </si>
  <si>
    <t>Маршрутизатор TP-Link EX511</t>
  </si>
  <si>
    <t>УК-ОК-01</t>
  </si>
  <si>
    <t>LH55WMBWBGCXCI</t>
  </si>
  <si>
    <t>Интерактивный дисплей Samsung Flip Pro WM55B 55"</t>
  </si>
  <si>
    <t>Интерактивный дисплей, Samsung, WM55B, Flip Pro 55", LH55WMBWBGCXCI, 4K, 350 кд/м2, 4.000:1, белый</t>
  </si>
  <si>
    <t>LH37SHCEBGBXCI</t>
  </si>
  <si>
    <t>Профессиональный дисплей Samsung SH37C-E 37”</t>
  </si>
  <si>
    <t>Профессиональный дисплей, Samsung, SH37C-E, LH37SHCEBGBXCI, 37", 4K, 700 кд/м, 4.000:1, чёрный</t>
  </si>
  <si>
    <t>BHR9537GL</t>
  </si>
  <si>
    <t>Сменная оправа с линзами для умных аудиоочков Xiaomi Smart Audio Glasses</t>
  </si>
  <si>
    <t>DX118C</t>
  </si>
  <si>
    <t>Проводной вертикальный пылесос Deerma DX118С</t>
  </si>
  <si>
    <t>Проводной вертикальный пылесос, Deerma, DX118С, Объём пылесборника 1.2 литров, Напряжение 220V~50HZ, Давление 16 кПа, Уровень шума 76 дБ, Потребляемая мощность 600W, Бело-серый</t>
  </si>
  <si>
    <t>MEC01</t>
  </si>
  <si>
    <t>Пароварка Xiaomi Multifunctional Cooker 1.5L Белый</t>
  </si>
  <si>
    <t>Пароварка, Xiaomi, Multifunctional Cooker 1.5L, 1000 Вт, 50-60 Гц, Белый</t>
  </si>
  <si>
    <t>MEH01</t>
  </si>
  <si>
    <t>Многофункциональная мультиварка Xiaomi Multifunctional Hot Pot Cooker 6L Белый</t>
  </si>
  <si>
    <t>Многофункциональная мультиварка, Xiaomi, Multifunctional Hot Pot Cooker 6L, (MEH01), Ном. мощность 2000 Вт, Частота 50-60 Гц, 6 литров, Белый</t>
  </si>
  <si>
    <t>Внутренний блок Мульти-сплит система Канальный, TCL, TACM-DT09INV/R, Комплект из 1-й коробки, Белый</t>
  </si>
  <si>
    <t>Внутренний блок Мульти-сплит система Канальный, TCL, TACM-DT12INV/R, Комплект из 1-й коробки, Белый</t>
  </si>
  <si>
    <t>Внутренний блок Мульти-сплит система Канальный, TCL, TACM-DT18INV/R, Комплект из 1-й коробки, Белый</t>
  </si>
  <si>
    <t>Внутренний блок Мульти-сплит система Кассетный, TCL, TACM-CS09INV/R, Комплект из 1-й коробки, Белый</t>
  </si>
  <si>
    <t>Внутренний блок Мульти-сплит система Кассетный, TCL, TACM-CS12INV/R, Комплект из 1-й коробки, Белый</t>
  </si>
  <si>
    <t>Внутренний блок Мульти-сплит система Кассетный, TCL, TACM-CS18INV/R, Комплект из 1-й коробки, Белый</t>
  </si>
  <si>
    <t>Внутренний блок Мульти-сплит система Настенный, TCL, TACM-TP09INV/R, Комплект из 1-й коробки, Белый</t>
  </si>
  <si>
    <t>Внутренний блок Мульти-сплит система Настенный, TCL, TACM-TP12INV/R, Комплект из 1-й коробки, Белый</t>
  </si>
  <si>
    <t>BPLDS11DM</t>
  </si>
  <si>
    <t>Вентилятор напольный Xiaomi Smart Standing Air Circulation Fan Белый</t>
  </si>
  <si>
    <t>Вентилятор напольный, Xiaomi, Smart Standing Air Circulation Fan (BPLDS11DM), Потребляемая мощность 18 Вт, , Уровень шума 61 дБ, Таймер, Защита от детей, Управление механическое, через приложение, Белый</t>
  </si>
  <si>
    <t>AC-M30-SC</t>
  </si>
  <si>
    <t>Очиститель воздуха Xiaomi Smart Pet Care Air Purifier Белый</t>
  </si>
  <si>
    <t>Очиститель воздуха, Xiaomi, Smart Pet Care Air Purifier, AC-M30-SC, Трехслойная очистка, Обслуживаемая площадь 16-27 м2, Высокоэффективная фильтрация, 230 м/ч, Wi-Fi, Вес 2.3 кг, Белый</t>
  </si>
  <si>
    <t>GT2P</t>
  </si>
  <si>
    <t>Электросамокат Ninebot KickScooter GT2P Серый</t>
  </si>
  <si>
    <t>Электросамокат, Ninebot, KickScooter GT2P, Складной дизайн, Запас хода до 90 км, Максимальная скорость 70 км/ч, Мощность двигателя 3000 Вт, Преодоление макс. уклона 16°/30%, Размер шин 11 дюймов, Влагозащита IPX4, Серый</t>
  </si>
  <si>
    <t>Смарт часы Redmi Watch 5 Lavender Purple</t>
  </si>
  <si>
    <t>Смарт часы, Xiaomi, Redmi Watch 5, M2462W1 / BHR9388GL, Дисплей 2.07" AMOLED, Разрешение 432 x 514, Водонепроницаемые (5 АТМ), GPS+GLONASS, Galileo, BDS, QZSS, Батарея 550 мАч, Лавандово-фиолетовый</t>
  </si>
  <si>
    <t>TACO-5FM42INV/R</t>
  </si>
  <si>
    <t>Мульти-сплит система TACO-5FM42INV/R - R32, 5 выходов (Наружный блок)</t>
  </si>
  <si>
    <t>Наружный блок Мульти-сплит система, TCL, TACO-5FM42INV/R - R32, Комплект из 1-й коробки, 5 выходов</t>
  </si>
  <si>
    <t>Металлический держатель 100 мм, DKC, ND2106, Термогальванизированная сталь</t>
  </si>
  <si>
    <t>Автоматический выключатель Legrand 404072 4П С 25A TX3 6000 6kA</t>
  </si>
  <si>
    <t>Автоматический выключатель, Legrand, 404072, 4П С 25A TX3 6000 6kA</t>
  </si>
  <si>
    <t>Автоматический выключатель Legrand 404073 4П С 32A TX3 6000 6kA</t>
  </si>
  <si>
    <t>Автоматический выключатель, Legrand, 404073, 4П С 32A TX3 6000 6kA</t>
  </si>
  <si>
    <t>Автоматический выключатель Legrand 404074 4П С 40A TX3 6000 6kA</t>
  </si>
  <si>
    <t>Автоматический выключатель, Legrand, 404074, 4П С 40A TX3 6000 6kA</t>
  </si>
  <si>
    <t>Автоматический выключатель Legrand 404075 4П С 50A TX3 6000 6kA</t>
  </si>
  <si>
    <t>Автоматический выключатель, Legrand, 404075, 4П С 50A TX3 6000 6kA</t>
  </si>
  <si>
    <t>Автоматический выключатель Legrand 404076 4П С 63A TX3 6000 6kA</t>
  </si>
  <si>
    <t>Автоматический выключатель, Legrand, 404076, 4П С 63A TX3 6000 6kA</t>
  </si>
  <si>
    <t>042K94561</t>
  </si>
  <si>
    <t>Узел очистки ремня в сборе Xerox 042K94561</t>
  </si>
  <si>
    <t>Узел очистки ремня в сборе, Xerox, 641S00850 / 042K94561 / 042K94151 / 042K93483 / 042K94560 / 042K94152, Для Xerox Digital Press DCP700/700i/770/C75/J75, Color 550/560/570/C60/C70, 300 000 страниц (А4)</t>
  </si>
  <si>
    <t xml:space="preserve">    M-200HD STELBERRY сверхчувствительный малошумящий всенаправленный микрофон с цифровой обработкой ре</t>
  </si>
  <si>
    <t xml:space="preserve">1000016069 </t>
  </si>
  <si>
    <t>XGB-640-15.6</t>
  </si>
  <si>
    <t>Сумка для ноутбука XG Hong Kong 15.6" (XGB-640-15.6)</t>
  </si>
  <si>
    <t>Сумка для ноутбука, XG, Hong Kong 15.6", (XGB-640-15.6), 15.6", Лёгкая, Внешнее отделение на молнии, 1 внутреннее отделение, Полиэстер, коричневый</t>
  </si>
  <si>
    <t>XGNB-101B</t>
  </si>
  <si>
    <t>Сумка для ноутбука XG Rio 15.6" (XGNB-101B)</t>
  </si>
  <si>
    <t>Сумка для ноутбука, XG, Rio 15.6" (XGNB-101B), 15.6", Лёгкая, Внешнее отделение на молнии, 1 внутреннее отделение, Полиэстер, Чёрный</t>
  </si>
  <si>
    <t>XGNB-01G15.6</t>
  </si>
  <si>
    <t>Сумка для ноутбука XG Astana 15.6" (XGNB-01G15.6)</t>
  </si>
  <si>
    <t>Сумка для ноутбука, XG, Astana 15.6" (XGNB-01G15.6), 15.6", Лёгкая, Внешнее отделение на молнии, 1 внутреннее отделение, Полиэстер, Серый</t>
  </si>
  <si>
    <t>XGA7919</t>
  </si>
  <si>
    <t>Сумка для ноутбука XG Ottawa 15.6" (XGA7919)</t>
  </si>
  <si>
    <t>Сумка для ноутбука, XG, Ottawa 15.6" (XGA7919), 15.6", Лёгкая, Усиленные ручки, Внешнее отделение на молнии, Органайзер, 2 внутренних отделения, карман на молнии, Уплотнённые стенки, Полиэстер, встроенный USB шнур, Чёрный</t>
  </si>
  <si>
    <t>XGB-640-17.3</t>
  </si>
  <si>
    <t>Сумка для ноутбука XG Hong Kong 17.3" (XGB-640-17.3)</t>
  </si>
  <si>
    <t>Клавиатура Dark Project ALU87A Violet</t>
  </si>
  <si>
    <t>Клавиатура Dark Project ALU87A Daylight</t>
  </si>
  <si>
    <t>IPC-D129HA-LU</t>
  </si>
  <si>
    <t>IPC-T229HA-LU</t>
  </si>
  <si>
    <t>IPC-D121HE-UC</t>
  </si>
  <si>
    <t>IPC-T221HE-UC</t>
  </si>
  <si>
    <t>IPC-D120HA-LUC</t>
  </si>
  <si>
    <t>IPC-T220HA-LUC</t>
  </si>
  <si>
    <t>IPC-T220HA-LUFC/SL</t>
  </si>
  <si>
    <t>IPC-D141HE-UC</t>
  </si>
  <si>
    <t>IPC-D120HA-LU</t>
  </si>
  <si>
    <t>IPC-T220HA-LU</t>
  </si>
  <si>
    <t>IPC-D149HA-LU</t>
  </si>
  <si>
    <t>IPC-T249HA-LU</t>
  </si>
  <si>
    <t>IPC-T241HE-UC</t>
  </si>
  <si>
    <t>IPC-D140HA-LUC</t>
  </si>
  <si>
    <t>IPC-T240HA-LUC</t>
  </si>
  <si>
    <t>IPC-T240HA-LUFC/SL</t>
  </si>
  <si>
    <t>IPC-D140HA-LU</t>
  </si>
  <si>
    <t>IPC-T240HA-LU</t>
  </si>
  <si>
    <t>IPC-B129HA-LU</t>
  </si>
  <si>
    <t>IPC-B121HE-UC</t>
  </si>
  <si>
    <t>IPC-B120HA-LUC</t>
  </si>
  <si>
    <t>IPC-B120HA-LUFC/SL</t>
  </si>
  <si>
    <t>IPC-B120HA-LU</t>
  </si>
  <si>
    <t>IPC-B149HA-LU</t>
  </si>
  <si>
    <t>IPC-B141HE-UC</t>
  </si>
  <si>
    <t>IPC-B140HA-LUC</t>
  </si>
  <si>
    <t>IPC-B140HA-LUFC/SL</t>
  </si>
  <si>
    <t>IPC-B140HA-LU</t>
  </si>
  <si>
    <t>NVR-104MH-K</t>
  </si>
  <si>
    <t>Сетевой видеорегистратор, HiLook, NVR-104MH-K, 4 канала, Форматы видео: H.265+/H.265/H.264+/H.264, Входящая пропускная способность: до 40 Мбит/с</t>
  </si>
  <si>
    <t>NVR-104MH-C(D)</t>
  </si>
  <si>
    <t>NVR-104MH-C/4P(D)</t>
  </si>
  <si>
    <t>NVR-104MH-D(D)</t>
  </si>
  <si>
    <t>NVR-104MH-D/4P(D)</t>
  </si>
  <si>
    <t>NVR-108MH-C(D)</t>
  </si>
  <si>
    <t>NVR-108MH-C/8P(D)</t>
  </si>
  <si>
    <t>NVR-108MH-D(D)</t>
  </si>
  <si>
    <t>NVR-108MH-D/8P(D)</t>
  </si>
  <si>
    <t>NVR-108H-D(D)</t>
  </si>
  <si>
    <t>NVR-208MH-C(D)</t>
  </si>
  <si>
    <t>NVR-116MH-C(D)</t>
  </si>
  <si>
    <t>NVR-216MH-C(D)</t>
  </si>
  <si>
    <t>VI-K13P</t>
  </si>
  <si>
    <t>Контроллер доступа Dahua DHI-ASI1201E-D (12В)</t>
  </si>
  <si>
    <t>Контроллер доступа, Dahua, DHI-ASI1201E-D (12В), EM-Marine водонепроницаемый автономный RFID</t>
  </si>
  <si>
    <t>XGA-6035-3</t>
  </si>
  <si>
    <t>Рюкзак для ноутбука XG Student 15.6" (XGA-6035-3)</t>
  </si>
  <si>
    <t>Рюкзак для ноутбука, XG, Student (XGA-6035-3), 15.6", Внешнее отделение на молнии, 1 внутреннее отделение, Полиэстер, Чёрный</t>
  </si>
  <si>
    <t>A-200AF-5</t>
  </si>
  <si>
    <t>Блок питанияl CZCL A-200AF-5</t>
  </si>
  <si>
    <t>Блок питания, CZCL,A-200AF-5</t>
  </si>
  <si>
    <t>WD5M7B</t>
  </si>
  <si>
    <t>Беспроводной моющий вертикальный пылесос Roborock F25 RT Белый</t>
  </si>
  <si>
    <t>Беспроводной вертикальный пылесос, Roborock, F25 RT (WD5M7B012-02), с функцией влажной уборки, Ёмкость аккумулятора 2500 мАч, Автономная работа 40 мин, LED дисплей, Белый</t>
  </si>
  <si>
    <t>WD5M3A</t>
  </si>
  <si>
    <t>Беспроводной моющий вертикальный пылесос Roborock F25 LT Черный</t>
  </si>
  <si>
    <t>Беспроводной вертикальный пылесос, Roborock, F25 LT (WD5M3A512-020), с функцией влажной уборки, Ёмкость аккумулятора 4000 мАч, 20000 Па, LED дисплей, Время работы 60 минут, Время зарядки 4 ч, Уровень шума 74 дБ(А), Черный</t>
  </si>
  <si>
    <t>WD5M1A</t>
  </si>
  <si>
    <t>Беспроводной моющий вертикальный пылесос Roborock F25 Черный</t>
  </si>
  <si>
    <t>Беспроводной вертикальный пылесос, Roborock, F25 (WD5M1A512-02), с функцией влажной уборки, Ёмкость аккумулятора 2500 мАч, 20000 Па, LED дисплей, Черный</t>
  </si>
  <si>
    <t>WD5M4A</t>
  </si>
  <si>
    <t>Беспроводной моющий вертикальный пылесос Roborock F25 ALT Черный</t>
  </si>
  <si>
    <t>Беспроводной вертикальный пылесос, Roborock, F25 ALT (WD5M4A512-02), с функцией влажной уборки, Ёмкость аккумулятора 2500 мАч, 20000 Па, LED дисплей, Черный</t>
  </si>
  <si>
    <t>WD5M2A</t>
  </si>
  <si>
    <t>Беспроводной моющий вертикальный пылесос Roborock F25 ACE Черный</t>
  </si>
  <si>
    <t>Беспроводной вертикальный пылесос, Roborock, F25 ACE (WD5M2A512-02), с функцией влажной уборки, Ёмкость аккумулятора 2500 мАч, 20000 Па, LED дисплей, Черный</t>
  </si>
  <si>
    <t>WD5M6A512-02</t>
  </si>
  <si>
    <t>Беспроводной моющий вертикальный пылесос Roborock F25 ACE Combo Черный</t>
  </si>
  <si>
    <t>Беспроводной вертикальный пылесос, Roborock, F25 ACE Combo (WD5M6A512-02), с функцией влажной уборки, Ёмкость аккумулятора 2500 мАч, 20000 Па, LED дисплей, Черный</t>
  </si>
  <si>
    <t>H8D1A</t>
  </si>
  <si>
    <t>Беспроводной вертикальный пылесос Roborock H5 черный</t>
  </si>
  <si>
    <t>Беспроводной вертикальный пылесос, Roborock, H5 (H8D1A), Вес 1.55 кг, Мощность всасывания 158 аВт, Потребляемая мощность 480 Вт, Время зарядки 2.5 ч, Время работы до 90 мин, Уровень шума 72 дБ, Объём пылесборника 400 мл, Тип уборки сухая, Черный</t>
  </si>
  <si>
    <t>S90VER</t>
  </si>
  <si>
    <t>Робот-пылесос Roborock S9 MaxV с Док-станцией Черный</t>
  </si>
  <si>
    <t>Робот-пылесос, Roborock, S9 MaxV Ultra (S90VER), с Док-станцией для автовыгрузки мусора мойки и наполнения, LDS навигация + 3D структурированный свет + RGB камера, 22000 Па, Обслуживаемая площадь: сухая (270 кв.м) влажная (100 кв.м), Автономная работа 3 ч, Аккумулятор 6200 мАч, Время зарядки до 4 ч, Уровень шума 67 дБ, Голосовое управление, Черный</t>
  </si>
  <si>
    <t>Робот-пылесос Roborock S9 MaxV с Док-станцией Белый</t>
  </si>
  <si>
    <t>Робот-пылесос, Roborock, S9 MaxV Ultra (S90VER), с Док-станцией для автовыгрузки мусора мойки и наполнения, LDS навигация + 3D структурированный свет + RGB камера, 22000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 Белый</t>
  </si>
  <si>
    <t>S91COP</t>
  </si>
  <si>
    <t>Робот-пылесос Roborock Saros 10R Черный</t>
  </si>
  <si>
    <t>Робот-пылесос, Roborock, Saros 10R (S10R52-02), с Док-станцией (S10R52-02) для автовыгрузки мусора мойки и наполнения, LDS навигация + 3D структурированный свет + RGB камера, 20000 Па, Обслуживаемая площадь: сухая (270 кв.м) влажная (100 кв.м), Автономная работа 3 ч, Аккумулятор 6400 мАч, Время зарядки до 4 ч, Уровень шума 67 дБ, Голосовое управление, Черный</t>
  </si>
  <si>
    <t>RRE0R50</t>
  </si>
  <si>
    <t>Робот-пылесос Roborock Saros Z70 Черный</t>
  </si>
  <si>
    <t>Робот-пылесос, Roborock, Saros Z70 (RRE0R50), с Док-станцией для автовыгрузки мусора мойки и наполнения, LDS навигация + 3D структурированный свет + RGB камера, 23000 Па, Обслуживаемая площадь: сухая (270 кв.м) влажная (100 кв.м), Автономная работа 3 ч, Аккумулятор 6400 мАч, Время зарядки до 4 ч, Уровень шума 67 дБ, Голосовое управление, Черный</t>
  </si>
  <si>
    <t>Сумка для ноутбука, XG, Hong Kong 17.3" (XGB-640-17.3), 17.3", Лёгкая, Усиленные ручки, Внешнее отделение на молнии, 2 внутренних отделения, Уплотнённые стенки, Полиэстер, Коричневый</t>
  </si>
  <si>
    <t>D4-BK-1F5M-3F5S</t>
  </si>
  <si>
    <t>Компьютерный корпус 1STPLAYER D4 Black Без Б/П</t>
  </si>
  <si>
    <t>Компьютерный корпус, 1STPLAYER, D4-BK-1F5M-3F5S, Mid-Tower, ATX/M-ATX/ M-ITX, USB3.0*1, USB2.0*2, HD AUDIO, 4*120мм F5 RGB вентилятор, Высота процессорного кулера 160мм, Длина VGA до 305мм, 1*3,5/1*2,5 или 2*3,5, Сталь/Закаленное стекло, 380*190*447мм, Без Б/П, Черный</t>
  </si>
  <si>
    <t>XP-G-WH-4F7-W</t>
  </si>
  <si>
    <t>Компьютерный корпус 1STPLAYER FIREBASE XP-G-WH-4F7-W без Б/П</t>
  </si>
  <si>
    <t>Компьютерный корпус, 1STPLAYER, XP-G-WH-4F7-W, Mid-Tower, ATX/M-ATX, USB3.0*1, USB2.0*2, HD AUDIO/Mic, 4*120мм F2 LED вентилятор, Высота процессорного кулера до 165мм, Длина VGA до 320мм, 2*3,5/3*2,5, Сталь/Закаленное стекло, 368x210x480мм, Без Б/П, Белый</t>
  </si>
  <si>
    <t>AJ159/NLP/Black</t>
  </si>
  <si>
    <t>Компьютерная мышь Ajazz AJ159 NL P Black</t>
  </si>
  <si>
    <t>AJ159/NLP/White</t>
  </si>
  <si>
    <t>Компьютерная мышь Ajazz AJ159 NL P White</t>
  </si>
  <si>
    <t>AJ159/MC/White</t>
  </si>
  <si>
    <t>Компьютерная мышь Ajazz AJ159P MC White</t>
  </si>
  <si>
    <t>AJ179/PRO/White</t>
  </si>
  <si>
    <t>Компьютерная мышь Ajazz AJ179 PRO White</t>
  </si>
  <si>
    <t>U270 Phenix</t>
  </si>
  <si>
    <t>Акустическая система Microlab U270 Phenix</t>
  </si>
  <si>
    <t>Акустическая система, Microlab, U270 Phenix, USB, LED, 5 Вт + 3 Вт x2, Вход: стерео 3,5 мм, Регулировки на передней панели, Черный</t>
  </si>
  <si>
    <t>BX1200MI</t>
  </si>
  <si>
    <t>Источник бесперебойного питания APC Back-UPS BX1200MI</t>
  </si>
  <si>
    <t>Источник бесперебойного питания, APC, Back-UPS BX1200MI, Линейно-интерактивный, Мощность 1200ВА/650Вт, Напольный, 230В, APCRBC175, Вых: 6x IEC C13, Чёрный</t>
  </si>
  <si>
    <t>Источник бесперебойного питания Schneider Electric SRVS10KRIRK</t>
  </si>
  <si>
    <t>Источник бесперебойного питания, Schneider Electric, SRVS10KRIRK, Комплект: SRVSPM10KRI-1шт, SRVSRK1-1шт, SRVSRK2-1шт, SRVS192RBP-9A-1шт, Онлайн, Мощность 10000ВА/10000Вт, Стоечный 4U, 230В, Вых: клеммная колодка, Intelligent Card Slot, LCD, W/ Rail Kit, Чёрный</t>
  </si>
  <si>
    <t>XB005XPDR</t>
  </si>
  <si>
    <t>Аккумуляторная батарея Schneider Electric XB005XPDR</t>
  </si>
  <si>
    <t>Батарея, Schneider Electric, XB005XPDR, Свинцово-кислотная 24В, 4,5Ач, Вес нетто: 4,5кг, Размер в см.: 19,2*11,9*12,9</t>
  </si>
  <si>
    <t>AR3100</t>
  </si>
  <si>
    <t>Шкаф для сетевого оборудования APC AR3100</t>
  </si>
  <si>
    <t>Шкаф для сетевого оборудования, APC, AR3100, 42U</t>
  </si>
  <si>
    <t>75TSDBLC1316256</t>
  </si>
  <si>
    <t>Интерактивная панель XG 75TSDBLC1316256</t>
  </si>
  <si>
    <t>Интерактивная панель, XG, 75TSDBLC1316256, Android 13, ОЗУ 16гб, ПЗУ 256гб</t>
  </si>
  <si>
    <t>75AIVTBTM1416256</t>
  </si>
  <si>
    <t>Интерактивная панель XG 75AIVTBTM1416256</t>
  </si>
  <si>
    <t>Интерактивная панель, XG, 75AIVTBTM1416256, 75", Android 14, Встроенная технология AI, ОЗУ 16гб, ПЗУ 256гб, чёрный</t>
  </si>
  <si>
    <t>DEM-KZ30W</t>
  </si>
  <si>
    <t>Аэрофритюрница Deerma Air Fryer DEM-KZ30W Черный/Золотой</t>
  </si>
  <si>
    <t>Аэрофритюрница, Deerma, Air Fryer DEM-KZ30W, Объем чаши 3 л, Мощность 1200 Вт, Таймер, Черный/Золотой</t>
  </si>
  <si>
    <t>MJZFS01LF</t>
  </si>
  <si>
    <t>Щетка-выпрямитель для волос Xiaomi Cordless Hair Straightener Brush</t>
  </si>
  <si>
    <t>Щетка-выпрямитель для волос, Xiaomi, Cordless Hair Straightener Brush, BHR07REGL, 3200mAh, 3 режима, 28 Вт, Type-C, 269 г, Белый</t>
  </si>
  <si>
    <t>DEM-FD130W</t>
  </si>
  <si>
    <t>Вентилятор напольный Deerma DEM-FD130W Белый</t>
  </si>
  <si>
    <t>Вентилятор напольный, Deerma, DEM-FD130W, Номинальная мощность 45 Вт, Уровень шума 60 дБ, Механическое управление/Дистанционное управление, 3 скорости, Белый</t>
  </si>
  <si>
    <t>5724C001AA</t>
  </si>
  <si>
    <t>Картридж Canon LBP CARTRIDGE 073</t>
  </si>
  <si>
    <t>Ultra 5 245K</t>
  </si>
  <si>
    <t>Процессор (CPU) Intel Core Ultra 5 Processor 245K 1851</t>
  </si>
  <si>
    <t>Процессор, Intel, Core Ultra 5 245K LGA1851, оем, 24M, 3.60/4.20 GHz, 14(6+8)/14 Core Arrow Lake, 125 (159) Вт, Intel® Graphics</t>
  </si>
  <si>
    <t>NE75060019P1-GB2063D</t>
  </si>
  <si>
    <t>Видеокарта PALIT RTX5060 DUAL 8G (NE75060019P1-GB2063D)</t>
  </si>
  <si>
    <t>Видеокарта, PALIT, RTX5060 DUAL 8G (4710562245363), NE75060019P1-GB2063D, GDDR7, 128bit, 3-DP, HDMI, 262.1*126.3*40.1 мм, Цветная коробка</t>
  </si>
  <si>
    <t>PS-750SFX-BK</t>
  </si>
  <si>
    <t>PS-750SFX-WH</t>
  </si>
  <si>
    <t>Монитор, XG, Crimson X 165HZ, 27", IPS, 1920*1080, 165 Гц, 16:9, 250 кд/м2, 1000:1, 1 мс, 178/178, 16.7 млн., DP*1, HDMI*1, DVI*1, Аудиовыход*1, Динамики 2x2 Вт, VESA 100*100 мм, кабель DP в комплекте, Чёрный</t>
  </si>
  <si>
    <t>Монитор, Dahua, DHI-LM43-F400, 43", 3840*2160, IPS, 60 Гц, 16:9, 350 кд/м2, 4000:1, 9.5 мс, 178/178, 16.7 млн., VGA*1, HDMI*2, USB 2.0*1, Динамики 2x6 Вт, VESA 200*200 мм, кабель HDMI в комплекте, Чёрный</t>
  </si>
  <si>
    <t>A83A106G6A8A06A071</t>
  </si>
  <si>
    <t>Клавиатура Varmilo Goddess LuoShen VA100 Kailh Prestige Voice</t>
  </si>
  <si>
    <t>Клавиатура, Varmilo, Goddess LuoShen VA100, A83A106G6A8A06A071, Kailh Prestige Voice switch, 105 клавиш, Механическая, Подсветка - RGB, Hotswap - Да, Проводная/Bluetooth/2.4G, Type-C Англ/Рус, 438*136*41мм, Бирюзовый</t>
  </si>
  <si>
    <t>SRTG15KXLI</t>
  </si>
  <si>
    <t>Источник бесперебойного питания APC Smart-UPS SRTG15KXLI</t>
  </si>
  <si>
    <t>Источник бесперебойного питания, APC, Smart-UPS SRTG15KXLI, Комплект: SRTG15KXLI-PM-1шт, SRTG192XLBP2-1шт, Онлайн, Мощность 15кВА/15кВт, 7U, клеммная колодка, Чёрный</t>
  </si>
  <si>
    <t>AP9547</t>
  </si>
  <si>
    <t>Сетевая карта управления ИБП APC AP9547</t>
  </si>
  <si>
    <t>Сетевая карта управления ИБП, APC, AP9547, Внутренняя установка, для Easy UPS 3 Series</t>
  </si>
  <si>
    <t>HK-SFP-1.25G-20-1550</t>
  </si>
  <si>
    <t>SFP модуль Hikvision HK-SFP-1.25G-20-1550</t>
  </si>
  <si>
    <t>HK-SFP-1.25G-20-1310</t>
  </si>
  <si>
    <t>SFP модуль Hikvision HK-SFP-1.25G-20-1310</t>
  </si>
  <si>
    <t>HK-SFP-1.25G-20-1310-DF</t>
  </si>
  <si>
    <t>Трансивер Hikvision HK-SFP-1.25G-20-1310-DF</t>
  </si>
  <si>
    <t>Трансивер, Hikvision, HK-SFP-1.25G-20-1310-DF, Duplex LC, Connecto Tx1310nm/Rx1310nm, 20км, 0 °C to 70 °C</t>
  </si>
  <si>
    <t>Прибор приемно-контрольный пожарный Dahua DHI-HY-C102-4 (24 В)</t>
  </si>
  <si>
    <t>Прибор приемно-контрольный пожарный, Dahua, DHI-HY-C102-4 (24 В), 4 ШС: до 32 устройства в одном шлейфе, Интерфейсы: RS-485, RS-232, USB, RJ45, ППКП может интегрироваться с другими системам и программному обеспечению верхнего уровня.</t>
  </si>
  <si>
    <t>65TSDBRPC1316256</t>
  </si>
  <si>
    <t>Интерактивная панель XG 65TSDBRPC1316256</t>
  </si>
  <si>
    <t>Интерактивная панель, XG, 65TSDBRPC1316256, Android 13, ОЗУ 16гб, ПЗУ 256гб</t>
  </si>
  <si>
    <t>75UH5N-M</t>
  </si>
  <si>
    <t>Профессиональный дисплей LG 75UH5N-M</t>
  </si>
  <si>
    <t>Профессиональный дисплей, LG, 75UH5N-M, 4К, 500 кд/м2, 24/7, чёрный</t>
  </si>
  <si>
    <t>55UH5N-E</t>
  </si>
  <si>
    <t>Профессиональный дисплей LG 55UH5N-E</t>
  </si>
  <si>
    <t>Профессиональный дисплей, LG, 55UH5N-E, 55", 4K, 500 кд/м, 4.000:1, чёрный</t>
  </si>
  <si>
    <t>Кронштейн потолочный Brateck PRB-2 Черный</t>
  </si>
  <si>
    <t>497K23610</t>
  </si>
  <si>
    <t>Жесткий диск Xerox 497K23610 320 ГБ</t>
  </si>
  <si>
    <t>Жесткий диск, Xerox, 497K23610, Для Xerox VersaLink B7125/30/35, C7120/25/30, 320 ГБ</t>
  </si>
  <si>
    <t>A9F78225</t>
  </si>
  <si>
    <t>Автоматический выключатель SE A9F78225 Acti9 iC60N 2P 25А B 6кА</t>
  </si>
  <si>
    <t>Автоматический выключатель, SE, A9F78225, Acti9 iC60N 2P 25А B 6кА</t>
  </si>
  <si>
    <t>Внешний SSD диск Verbatim VX500 47443 480GB Серый</t>
  </si>
  <si>
    <t>Внешний SSD диск, Verbatim, VX500, 47443, 480GB, Type-C и Type-A, Серый</t>
  </si>
  <si>
    <t>Внешний SSD диск Verbatim VX500 47444 1TB Серый</t>
  </si>
  <si>
    <t>Внешний SSD диск, Verbatim, VX500, 47444, 1TB, Type-C и Type-A, Серый</t>
  </si>
  <si>
    <t>Внешний SSD диск Verbatim VX500 47454 2TB Серый</t>
  </si>
  <si>
    <t>Внешний SSD диск, Verbatim, VX500, 47454, 2TB, Type-C и Type-A, Серый</t>
  </si>
  <si>
    <t>DS-C30S-04HI(V2)</t>
  </si>
  <si>
    <t>Входной интерфейс HDMI Hikvision DS-C30S-04HI(V2)</t>
  </si>
  <si>
    <t>Входной интерфейс HDMI, Hikvision, DS-C30S-04HI(V2), 4xHDMI, 1080P, 720P@50Hz, 720P@60Hz, 1080P@50Hz, 1080P@60Hz</t>
  </si>
  <si>
    <t>DS-C30S-04HO(V2)</t>
  </si>
  <si>
    <t>Выходной интерфейс HDMI Hikvision DS-C30S-04HO(V2)</t>
  </si>
  <si>
    <t>Выходной интерфейс HDMI, Hikvision, DS-C30S-04HO(V2), 4xHDMI, 1360  768@60Hz, 1400  1050@60Hz, 1280  720@60Hz, 1024  768@60Hz, 1920  1080@60Hz</t>
  </si>
  <si>
    <t>DS-DN5501W</t>
  </si>
  <si>
    <t>Кронштейн Hikvision DS-DN5501W</t>
  </si>
  <si>
    <t>Кронштейн, Hikvision, DS-DN5501W, Настенный кронштейн</t>
  </si>
  <si>
    <t>DS-K3G501LX-R/Dm55</t>
  </si>
  <si>
    <t>Турникет Hikvision DS-K3G501LX-R/Dm55</t>
  </si>
  <si>
    <t>Турникет, Hikvision, DS-K3G501LX-R/Dm55, двухсторонний, ширина полосы движения 550мм, нержавеющая сталь SUS304, от -10 °C до 45 °C, ,</t>
  </si>
  <si>
    <t>DS-D2055LR-G</t>
  </si>
  <si>
    <t>Видеостена Hikvision DS-D2055LR-G</t>
  </si>
  <si>
    <t>Видеостена, Hikvision, DS-D2055LR-G, Контрастность: 5000:1, Угол обзора: 178 градусов, Металл/Стекло</t>
  </si>
  <si>
    <t>DS-C60S-S6</t>
  </si>
  <si>
    <t>Контроллер видеостены Hikvision DS-C60S-S6</t>
  </si>
  <si>
    <t>Контроллер видеостены, Hikvision, DS-C60S-S6</t>
  </si>
  <si>
    <t>Скоба-держатель 70 мм, DKC, ND2310, горячеоцинкованная сталь</t>
  </si>
  <si>
    <t>Соединитель полоса-полоса 80х80 мм, DKC, NG3105, горячеоцинкованная сталь</t>
  </si>
  <si>
    <t>NGDP HA-1000BA3-BK</t>
  </si>
  <si>
    <t>Блок питания 1STPLAYER NGDP 1000W Platinum</t>
  </si>
  <si>
    <t>Блок питания, 1STPLAYER, NGDP HA-1000BA3-BK, 1000W, ATX 3.0, APFC, PLATINUM, 20+4pin, 2*4+4pin, 12*Sata, 4*Molex, 4*PCI-E 6+2pin, 1*(16pin)12VHPWR, Modular, Вентилятор 12см, 140x150x86 мм, Черный</t>
  </si>
  <si>
    <t>PS-500BS</t>
  </si>
  <si>
    <t>Блок питания 1STPLAYER SR 500W STANDARD</t>
  </si>
  <si>
    <t>UH9120C</t>
  </si>
  <si>
    <t>Концентратор USB TP-Link UH9120C</t>
  </si>
  <si>
    <t>Концентратор USB, TP-Link, UH9120C, 9-портовый концентратор USB Type-C, micro USB</t>
  </si>
  <si>
    <t>UH6120C</t>
  </si>
  <si>
    <t>Концентратор USB TP-Link UH6120C</t>
  </si>
  <si>
    <t>Концентратор USB, TP-Link, UH6120C, 6-портовый концентратор USB Type-C</t>
  </si>
  <si>
    <t>UH3020C</t>
  </si>
  <si>
    <t>Концентратор USB TP-Link UH3020C</t>
  </si>
  <si>
    <t>Концентратор USB, TP-Link, UH3020C, 3-портовый концентратор USB Type-C</t>
  </si>
  <si>
    <t>UH5020C</t>
  </si>
  <si>
    <t>Концентратор USB TP-Link UH5020C</t>
  </si>
  <si>
    <t>Концентратор USB, TP-Link, UH5020C, 5-портовый концентратор USB Type-C</t>
  </si>
  <si>
    <t>UH7020C</t>
  </si>
  <si>
    <t>Концентратор USB TP-Link UH7020C</t>
  </si>
  <si>
    <t>Концентратор USB, TP-Link, UH7020C, 7-портовый концентратор USB Type-C</t>
  </si>
  <si>
    <t>UE330C</t>
  </si>
  <si>
    <t>Концентратор USB TP-Link UE330C</t>
  </si>
  <si>
    <t>Концентратор USB, TP-Link, UE330C, 3 порта USB 3.0, Type-C, Гигабитный порт Ethernet</t>
  </si>
  <si>
    <t>A68A100G6A8A01A063</t>
  </si>
  <si>
    <t>Клавиатура Varmilo Monet VTP68 Kailh Prestige Voice</t>
  </si>
  <si>
    <t>Клавиатура, Varmilo, Sword 68 Monet, VTP 68, A68A100G6A8A01A063, Kailh Prestige Voice Switch, 68 клавиш, Механическая, Подсветка - RGB, Hot-Swap - Да, Проводная/Bluetooth/2.4G, Type-C, Англ, 505*208*61мм, Бирюзовый</t>
  </si>
  <si>
    <t>Источник бесперебойного питания, Schneider Electric, Easy UPS BVS1000I-GR, Линейно-интерактивный, Мощность 1000ВА/600Вт, Напольный, 230В, Вых: 4x Schuko, 1шт*9Ач, Чёрный</t>
  </si>
  <si>
    <t>Archer BE230</t>
  </si>
  <si>
    <t>Маршрутизатор TP-Link Archer BE230</t>
  </si>
  <si>
    <t>TL-WR1502X</t>
  </si>
  <si>
    <t>Маршрутизатор TP-Link TL-WR1502X</t>
  </si>
  <si>
    <t>TL-MR105</t>
  </si>
  <si>
    <t>Маршрутизатор TP-Link TL-MR105</t>
  </si>
  <si>
    <t>Маршрутизатор, TP-Link, TL-MR105, до 150 Мбит/с, 1 порт LAN 10/100 Мбит/с, 1 порт LAN/WAN 10/100 Мбит/с,1 слот для карты nano SIM</t>
  </si>
  <si>
    <t>Deco X55(3-pack)</t>
  </si>
  <si>
    <t>Беспроводная MESH-система Wi-Fi TP-Link Deco X55(3-pack)</t>
  </si>
  <si>
    <t>Беспроводная MESH-система Wi-Fi, TP-Link, Deco X55(3-pack), 2,4 ГГц/5 ГГц, 802.11a/b/g/n/ac/ax, AX3000, WI-FI 6, 3 порта 10/100/1000M WAN/LAN, 3 модуля в комплекте</t>
  </si>
  <si>
    <t>Deco X55(1-pack)</t>
  </si>
  <si>
    <t>Беспроводная MESH-система Wi-Fi TP-Link Deco X55(1-pack)</t>
  </si>
  <si>
    <t>Беспроводная MESH-система Wi-Fi, TP-Link, Deco X55(1-pack), 2,4 ГГц/5 ГГц, 802.11a/b/g/n/ac/ax, AX3000, WI-FI 6, 3 порта 10/100/1000M WAN/LAN, 1 модуль в комплекте</t>
  </si>
  <si>
    <t>TL-WA3001</t>
  </si>
  <si>
    <t>Wi-Fi точка доступа TP-Link TL-WA3001</t>
  </si>
  <si>
    <t>EAP725-Wall</t>
  </si>
  <si>
    <t xml:space="preserve"> EAP772</t>
  </si>
  <si>
    <t>RE365</t>
  </si>
  <si>
    <t>Усилитель Wi-Fi сигнала TP-Link RE365</t>
  </si>
  <si>
    <t>Усилитель Wi-Fi сигнала, TP-Link, RE365, 1 порт RJ45 10/100 Мбит/с, до 1200 мбит/с</t>
  </si>
  <si>
    <t>RE550</t>
  </si>
  <si>
    <t>Усилитель Wi-Fi сигнала TP-Link RE550</t>
  </si>
  <si>
    <t>UE302C</t>
  </si>
  <si>
    <t>Сетевой USB адаптер TP-Link UE302C</t>
  </si>
  <si>
    <t>TL-PA7017P KIT</t>
  </si>
  <si>
    <t>Комплект Powerline адаптеров TP-Link TL-PA7017P KIT</t>
  </si>
  <si>
    <t>Комплект Powerline адаптеров, TP-Link, TL-PA7017P KIT, Гигабитный порт Ethernet, HomePlug AV/AV2</t>
  </si>
  <si>
    <t>UC400</t>
  </si>
  <si>
    <t>USB-адаптер TP-Link UC400</t>
  </si>
  <si>
    <t>USB-адаптер, TP-Link, UC400, Type A/Type C</t>
  </si>
  <si>
    <t>UA520C</t>
  </si>
  <si>
    <t>USB-адаптер TP-Link UA520C</t>
  </si>
  <si>
    <t>USB-адаптер, TP-Link, UA520C, Type-C</t>
  </si>
  <si>
    <t>UA440C</t>
  </si>
  <si>
    <t>USB-кардридер TP-Link UA440C</t>
  </si>
  <si>
    <t>USB-кардридер, TP-Link, UA440C, Type-A, USB 3.0</t>
  </si>
  <si>
    <t>UA430C</t>
  </si>
  <si>
    <t>USB-кардридер TP-Link UA430C</t>
  </si>
  <si>
    <t>USB-кардридер, TP-Link, UA430C, Type-A, USB 3.0</t>
  </si>
  <si>
    <t>UA430</t>
  </si>
  <si>
    <t>USB-кардридер TP-Link UA430</t>
  </si>
  <si>
    <t>USB-кардридер, TP-Link, UA430, Type-A, USB 3.0</t>
  </si>
  <si>
    <t>Archer T600U Nano</t>
  </si>
  <si>
    <t>Сетевой USB адаптер TP-Link Archer T600U Nano</t>
  </si>
  <si>
    <t>Сетевой USB адаптер, TP-Link, Archer T600U Nano, 802.11a/b/g/n/ac</t>
  </si>
  <si>
    <t>Archer T600UB Nano</t>
  </si>
  <si>
    <t>Сетевой USB адаптер TP-Link Archer T600UB Nano</t>
  </si>
  <si>
    <t>Archer T1300U Nano</t>
  </si>
  <si>
    <t>Сетевой USB адаптер TP-Link Archer T1300U Nano</t>
  </si>
  <si>
    <t>Сетевой USB адаптер, TP-Link, Archer T1300U Nano, 802.11a/b/g/n/ac</t>
  </si>
  <si>
    <t xml:space="preserve"> Archer T1300U</t>
  </si>
  <si>
    <t>Сетевой USB адаптер TP-Link Archer T1300U</t>
  </si>
  <si>
    <t>Сетевой USB адаптер, TP-Link, Archer T1300U, 802.11a/b/g/n/ac</t>
  </si>
  <si>
    <t>Archer TX10UB Nano</t>
  </si>
  <si>
    <t>Сетевой USB адаптер TP-Link Archer TX10UB Nano</t>
  </si>
  <si>
    <t>Archer TX1800U</t>
  </si>
  <si>
    <t>Сетевой USB адаптер TP-Link Archer TX1800U</t>
  </si>
  <si>
    <t>Сетевой USB адаптер, TP-Link, Archer TX1800U, 802.11a/b/g/n/ac/ax</t>
  </si>
  <si>
    <t>Archer TX1800U Nano</t>
  </si>
  <si>
    <t>Сетевой USB адаптер TP-Link Archer TX1800U Nano</t>
  </si>
  <si>
    <t>Сетевой USB адаптер, TP-Link, Archer TX1800U Nano, 802.11a/b/g/n/ac/ax</t>
  </si>
  <si>
    <t>6854C003AA</t>
  </si>
  <si>
    <t>Широкоформатный принтер Canon imagePROGRAF TX-3200</t>
  </si>
  <si>
    <t>Широкоформатный принтер, Canon, imagePROGRAF TX-3200, 6854C003AA, 36" (A0+), MBK/BK/C/M/Y, 2 ГБ, 500 ГБ HDD, HP-GL/2, HP RTL, JPEG, CALS G4, USB 2.0, Wi-Fi, Ethernet</t>
  </si>
  <si>
    <t>7055C003AA</t>
  </si>
  <si>
    <t>Широкоформатный принтер Canon imagePROGRAF TC-21</t>
  </si>
  <si>
    <t>Широкоформатный принтер, Canon, imagePROGRAF TC-21, 7055C003AA, 24" 4 цвета (610 мм, A1), BK/C/M/Y, 1 ГБ, Диаметр втулки: 2" (50,8 мм), JPEG, PDF, HP-GL/2, HP RTL, USB, Wi-Fi, Ethernet</t>
  </si>
  <si>
    <t>7058C003AA</t>
  </si>
  <si>
    <t>Широкоформатный принтер Canon imagePROGRAF TC-21M</t>
  </si>
  <si>
    <t>Широкоформатный принтер, Canon, imagePROGRAF TC-21M, 7058C003AA, 24" 4 цвета (610 мм, A1), BK/C/M/Y, 1 ГБ, Диаметр втулки: 2" (50,8 мм), поддержка: JPEG, PDF, HP-GL/2, HP RTL, USB, Wi-Fi, Ethernet</t>
  </si>
  <si>
    <t>Tapo C720</t>
  </si>
  <si>
    <t>IP-камера TP-Link Tapo C720</t>
  </si>
  <si>
    <t>IP-камера, TP-Link, Tapo C720, 802.11b/g/n, 2 прожектора</t>
  </si>
  <si>
    <t>Tapo C202</t>
  </si>
  <si>
    <t>IP-камера TP-Link Tapo C202</t>
  </si>
  <si>
    <t>IP-камера, TP-Link, Tapo C202, 1920х1080, поворотно-наклонная</t>
  </si>
  <si>
    <t>C200C</t>
  </si>
  <si>
    <t>IP-камера TP-Link Tapo C200C</t>
  </si>
  <si>
    <t>IP-камера, TP-Link, Tapo C200C, 1920х1080, поворотно-наклонная</t>
  </si>
  <si>
    <t>Tapo C125</t>
  </si>
  <si>
    <t>IP-камера TP-Link Tapo C125</t>
  </si>
  <si>
    <t>IP-камера, TP-Link, Tapo C125, Матрица 1/2,9", 4 МП (2560  1440), f/2,0, фокусное расстояние: 2,45 мм ИК-подсветка - до 9 м</t>
  </si>
  <si>
    <t>Tapo C120</t>
  </si>
  <si>
    <t>IP-камера, TP-Link, Tapo C120, Матрица 1/2,9", 4 МП (2560  1440), f/1,65, фокусное расстояние:3,17 мм ИК-подсветка - до 9 м</t>
  </si>
  <si>
    <t>TC74</t>
  </si>
  <si>
    <t>IP-камера TP-Link Tapo TC74</t>
  </si>
  <si>
    <t>IP камера, TP-LINK, Tapo TC74, Поворотная 360, 3K 5MP 2880х1620, Фокусное расстояние: 4 мм, F2.0, ИК 9 метров, Встроенный микрофон и динамик, Wi-Fi 2,4 ГГц, внутренняя</t>
  </si>
  <si>
    <t>TC42</t>
  </si>
  <si>
    <t>IP-камера TP-Link Tapo TC42</t>
  </si>
  <si>
    <t>IP камера, TP-LINK, Tapo TC42, Поворотная 360, 2880 x 1620 , Фокусное расстояние: 3,2 мм, ИК 30 метров, Встроенный микрофон и динамик, Wi-Fi 2,4 ГГц, Уличная IP66</t>
  </si>
  <si>
    <t>TC41</t>
  </si>
  <si>
    <t>IP-камера TP-Link Tapo TC41</t>
  </si>
  <si>
    <t>IP камера, TP-LINK, Tapo TC41, Поворотная 360, 2304 x 1296, Фокусное расстояние: 3,89 мм, ИК 30 метров, Встроенный микрофон и динамик, Wi-Fi 2,4 ГГц, Уличная IP65</t>
  </si>
  <si>
    <t>Tapo P110M</t>
  </si>
  <si>
    <t>Умная мини Wi-Fi розетка TP-Link Tapo P110M</t>
  </si>
  <si>
    <t>Умная мини Wi-Fi розетка, TP-Link, Tapo P110M, IEEE 802.11b/g/n, 2,4 ГГц</t>
  </si>
  <si>
    <t>IP камера, TP-LINK, Tapo TC65, Поворотная, 2304 x 1296, Фокусное расстояние: 3,89 мм, ИК 30 метров, Встроенный микрофон и динамик, Wi-Fi 2,4 ГГц, Уличная IP66</t>
  </si>
  <si>
    <t>S80ULT</t>
  </si>
  <si>
    <t>Робот-пылесос Roborock S8 Белый</t>
  </si>
  <si>
    <t>Робот-пылесос, Roborock, S8 (S80ULT/S802-02), с зарядной базой (CDZ12RR/CDZ11RR/CDZ20RR), Вес 4.8 кг, LDS навигация, 6000 Па, Обслуживаемая площадь: сухая (300 кв.м) влажная (200 кв.м), Автономная работа 3 ч, Аккумулятор 5200 мАч, Время зарядки до 6 ч, Уровень шума 68.5 дБ, Голосовое управление, Белый</t>
  </si>
  <si>
    <t>S5E52-02</t>
  </si>
  <si>
    <t>Робот-пылесос Roborock S5 Max Черный</t>
  </si>
  <si>
    <t>Робот-пылесос, Roborock, S5Max /S5E52-00 / S5E52-02, Функция влажной уборки (290 мл бачок), Лазерная навигация, Мощность всасывания 2000 Па, Батарея 5200 mAh, Площадь уборки до 300 м, Черный</t>
  </si>
  <si>
    <t>&gt;62</t>
  </si>
  <si>
    <t>Замок металлический с ключом Deluxe MS402</t>
  </si>
  <si>
    <t>Замок металлический с ключом , Deluxe, MS402</t>
  </si>
  <si>
    <t>XGNB-401B-P17.3</t>
  </si>
  <si>
    <t>Сумка для ноутбука XG Hamburg (XGNB-401B-P17.3)</t>
  </si>
  <si>
    <t>Сумка для ноутбука, XG, Hamburg (XGNB-401B-P17.3), 17.3", Лёгкая, Усиленные ручки, Внешнее отделение на молнии, Органайзер, 2 внутренних отделения, Внутренний карман на молнии, Уплотнённые стенки, Полиэстер, Чёрный</t>
  </si>
  <si>
    <t>27GS60QC-B</t>
  </si>
  <si>
    <t>Монитор 27" LG 27GS60QC-B</t>
  </si>
  <si>
    <t>Монитор, LG, 27GS60QC-B, 27", 2560 x 1440, VA, 180 Гц, HDMI*2, DP*1, Аудиовыход, 300 кд/м2, 3000:1, 16.7M., 1мс, 178/178, 16:9, Черный</t>
  </si>
  <si>
    <t>Коммутатор, D-Link, DGS-1008A/F1A, Неуправляемый, 8 портов 10/100/1000Base-T</t>
  </si>
  <si>
    <t>Wi-Fi точка доступа TP-Link EAP725-Wall</t>
  </si>
  <si>
    <t>Wi-Fi точка доступа TP-Link EAP772</t>
  </si>
  <si>
    <t>Кабель оптоволоконный ИК/Т-Т-А4-6.0 кН</t>
  </si>
  <si>
    <t>Кабель оптоволоконный, Интегра, ИК/Т-Т-А4-6.0 кН, подвесной с внешним несущим элементом (стальной трос) в центральной трубке</t>
  </si>
  <si>
    <t xml:space="preserve">ИК/Т-Т-А2-3.0 </t>
  </si>
  <si>
    <t>Кабель оптоволоконный ИК/Т-Т-А2-3.0 кН</t>
  </si>
  <si>
    <t>Кабель оптоволоконный, Интегра, ИК/Т-Т-А2-3.0 кН, подвесной с внешним несущим элементом (стальной трос) в центральной трубке</t>
  </si>
  <si>
    <t>Кабель оптоволоконный ИК/Д2-Т-А1-1.1 кН (плоский)</t>
  </si>
  <si>
    <t>Кабель оптоволоконный, Интегра,ИК/Д2-Т-А1-1.1 кН (плоский), предназначены для подвеса на опорах линий связи, между зданиями и сооружениями.</t>
  </si>
  <si>
    <t>QSTC-8847</t>
  </si>
  <si>
    <t>Кабель оптоволоконный ИК/Д2-Т-А1-1.2 кН</t>
  </si>
  <si>
    <t>Кабель оптоволоконный, Интегра,ИК/Д2-Т-А1-1.2 кН, плоский, пруток 1,7 мм, предназначены для подвеса на опорах линий связи, между зданиями и сооружениями.</t>
  </si>
  <si>
    <t>032242 LG</t>
  </si>
  <si>
    <t>Пигтейл Legrand 032242 LC/APC OS1/OS2 LSZH 1 м</t>
  </si>
  <si>
    <t>Пигтейл, Legrand, 032242, LC/APC OS1/OS2 LSZH 1 м</t>
  </si>
  <si>
    <t>PRB-2W</t>
  </si>
  <si>
    <t>Кронштейн настенный Brateck PRB-2W Черный</t>
  </si>
  <si>
    <t>Кронштейн настенный, Brateck, PRB-2W, Макс. нагрузка - 20 кг, Для проекторов, Профиль 365-600 мм., Вращение до +/-8°, Угол наклона 15° вверх и 15° вниз, Черный</t>
  </si>
  <si>
    <t>Кронштейн настенный Brateck PRB-2W Белый</t>
  </si>
  <si>
    <t>Кронштейн настенный, Brateck, PRB-2W, Макс. нагрузка - 20 кг, Для проекторов, Профиль 365-600 мм., Вращение до +/-8°, Угол наклона 15° вверх и 15° вниз, Белый</t>
  </si>
  <si>
    <t>8468B006AA</t>
  </si>
  <si>
    <t>Монохромный лазерный принтер Canon I-S LBP6030B</t>
  </si>
  <si>
    <t>Монохромный лазерный принтер, Canon, i-SENSYS LBP6030B, 8468B006AA, Лазерный, A4, 18 стр./мин. (А4), Подача 150 листов, 32 МБ RAM, USB 2.0</t>
  </si>
  <si>
    <t>5252B004AB</t>
  </si>
  <si>
    <t>Монохромное лазерное МФУ Canon MF3010</t>
  </si>
  <si>
    <t>Монохромное лазерное МФУ, Canon, i-SENSYS MF3010, 5252B004AB, Лазерное, A4, 18 стр./мин. (А4), Подача 150 листов, Планшетный сканер, до 18 изобр./мин., 1-символьный светодиод, 64 МБ RAM, USB 2.0</t>
  </si>
  <si>
    <t>Tapo TC65</t>
  </si>
  <si>
    <t>IP камера TP-LINK Tapo TC65</t>
  </si>
  <si>
    <t>КТ-5162-3</t>
  </si>
  <si>
    <t>Моющий пылесос Kitfort КТ-5162-3 черно-желтый</t>
  </si>
  <si>
    <t>Моющий пылесос, Kitfort, КТ-5162-3, Объем резервуара для чистой воды 1.3л, Длина шланга 1.2 м, Длина шнура 2.9 м, Мощность 400 Вт, Черно-желтый</t>
  </si>
  <si>
    <t>КТ-9109-2</t>
  </si>
  <si>
    <t>Пароочиститель Kitfort КТ-9109-2 бело-салатовый</t>
  </si>
  <si>
    <t>Пароочиститель, Kitfort, КТ-9109-2, Мощность 1000 Вт, Ёмкость бойлера 0,3 л, Время нагрева 3-5 мин, Время непрерывной подачи пара 10 мин , Цвет Бело-салатовый</t>
  </si>
  <si>
    <t>КТ-9103-1</t>
  </si>
  <si>
    <t>Пароочиститель Kitfort КТ-9103-1 фиолетовый</t>
  </si>
  <si>
    <t>Пароочиститель, Kitfort, КТ-9103-1, Объём бойлера 1,5 л, Время нагрева 4-7 мин, Давление пара 4 бар, Подача пара 50 г/мин, Длина парового шланга 1.4 м, Мощность 1400 Вт, Фиолетовый</t>
  </si>
  <si>
    <t>КТ-931</t>
  </si>
  <si>
    <t>Пароочиститель Kitfort КТ-931</t>
  </si>
  <si>
    <t>КТ-992-1</t>
  </si>
  <si>
    <t>Гладильная система Kitfort КТ-992-1 черно-фиолетовый</t>
  </si>
  <si>
    <t>Гладильная система, Kitfort, КТ-992-1, Мощность 1200 Вт, Время непрерывной работы 30 мин , Интенсивность подачи пара 25 г/мин, Объем бака для воды 800 мл , Цвет Черно-фиолетовый</t>
  </si>
  <si>
    <t>КТ-927</t>
  </si>
  <si>
    <t>Отпариватель вертикальный Kitfort КТ-927</t>
  </si>
  <si>
    <t>Отпариватель вертикальный, Kitfort, КТ-927, Мощность 2100 Вт, Объем бака для воды 1200 мл, Подача пара 30 г/мин, Температура пара 130-140 °С, Время нагрева 50 сек, Длина шланга 1.3м, Длина шнура 1.8м, Серый</t>
  </si>
  <si>
    <t>Швейные машинки</t>
  </si>
  <si>
    <t>КТ-6043</t>
  </si>
  <si>
    <t>Швейная машина Kitfort КТ-6043</t>
  </si>
  <si>
    <t>Швейная машина, Kitfort, КТ-6043, Мощность двигателя 7.2 Вт, Питание от сети, Напряжение питания 100-240 В / 50-60 Гц, Цвет черный</t>
  </si>
  <si>
    <t>КТ-2219-1</t>
  </si>
  <si>
    <t>Аэрогриль Kitfort КТ-2219-1 черный</t>
  </si>
  <si>
    <t>Аэрогриль, Kitfort, КТ-2219-1 черный, Объём 8 л, Крышка на кронштейне, Электронное управление, 20 автоматических программ, Таймер, Отложенный старт, Черный</t>
  </si>
  <si>
    <t>КТ-1528-1</t>
  </si>
  <si>
    <t>Вакууматор Kitfort КТ-1528-1 черно-фиолетовый</t>
  </si>
  <si>
    <t>Вакууматор, Kitfort, КТ-1528-1, Ширина шва 2 мм. Сенсорное управление, 5 режимов работы, Черно-фиолетовый</t>
  </si>
  <si>
    <t>КТ-1308-5</t>
  </si>
  <si>
    <t>Планетарный миксер Kitfort КТ-1308-5 красный</t>
  </si>
  <si>
    <t>Планетарный миксер, Kitfort, КТ-1308-5, Чаша 4.2л, 6 скоростных режимов, 3 насадки, LCD дисплей, Мощность 600 Вт, Красный</t>
  </si>
  <si>
    <t>КТ-1602</t>
  </si>
  <si>
    <t>Электрогриль Kitfort КТ-1602</t>
  </si>
  <si>
    <t>Электрогриль, Kitfort, КТ-1602, Мощность 2000 Вт, Антипригарное покрытие, Съемные пластины, Температура нагрева 90-230°С, мкость поддона 200 мл, Длина шнура 0.9м, Стальной/Черный</t>
  </si>
  <si>
    <t>КТ-1637</t>
  </si>
  <si>
    <t>Гриль Kitfort КТ-1637</t>
  </si>
  <si>
    <t>Гриль, Kitfort, КТ-1637, Антипригарные панели, Компактный, Регулировка температуры, 4 температурных режима, Длина шнура 0.65м, Мощность 1200 Вт, Черный/Стальной</t>
  </si>
  <si>
    <t>КТ-2005</t>
  </si>
  <si>
    <t>Йогуртница Kitfort КТ-2005</t>
  </si>
  <si>
    <t>Йогуртница, Kitfort, КТ-2005, Мощность 20 Вт, Механическое управление, Ёмкость 1.5 л, Время приготовления 6-10 часов, Рабочая температура 42±3°С, Белый, Зеленый</t>
  </si>
  <si>
    <t>КТ-109</t>
  </si>
  <si>
    <t>Индукционная плитка Kitfort КТ-109</t>
  </si>
  <si>
    <t>Индукционная плитка, Kitfort, КТ-109, Мощность 2000+2000 Вт, Кнопочное управление, 10 режимов работы, Рекомендуемый диаметр дна используемой посуды 12-26 см, Черный</t>
  </si>
  <si>
    <t>КТ-1819</t>
  </si>
  <si>
    <t>Льдогенератор Kitfort KT-1819</t>
  </si>
  <si>
    <t>Льдогенератор, Kitfort, KT-1819, Ёмкость резервуара 2.6 л, Кнопочное управление, Производительность 20 кг/сутки, Количество хладагента 31 г, Уровень шума 60 дБ, Мощность150 Вт, Черный</t>
  </si>
  <si>
    <t>КТ-2406</t>
  </si>
  <si>
    <t>Винный шкаф Kitfort КТ-2406</t>
  </si>
  <si>
    <t>Винный шкаф, Kitfort, КТ-2406, Термоэлектрический, Полезный объем 60л, Деревянные полки, Стандартный компрессор, Черный/Стальной</t>
  </si>
  <si>
    <t>КТ-4116</t>
  </si>
  <si>
    <t>Холодильник для косметики Kitfort КТ-4116</t>
  </si>
  <si>
    <t>КТ-6150-1</t>
  </si>
  <si>
    <t>Чайник электрический Kitfort КТ-6150-1 бежевый</t>
  </si>
  <si>
    <t>Чайник электрический, Kitfort, КТ-6150-1, Объем 1.7л, Температура нагрева 100°C, Мощность 2200Вт, Нержавеющая сталь, Длина шнура 0.8м, Бежевый</t>
  </si>
  <si>
    <t>КТ-781</t>
  </si>
  <si>
    <t>Кофемашина Kitfort КТ-781</t>
  </si>
  <si>
    <t>Кофемашина, Kitfort, КТ-781, Встроенная кофемолка, Температура нагрева 80-90 °С, Используемы кофе зерновой/молотый, LED-дисплей, Автоподогрев, Объем 1л, Мощность 105 Вт, Длина шнура 0.8м, Чёрный/Стальной</t>
  </si>
  <si>
    <t>КТ-727</t>
  </si>
  <si>
    <t>Кофеварка капельная Kitfort КТ-727</t>
  </si>
  <si>
    <t>Кофеварка капельная, Kitfort, КТ-727, Объем 1.5л, Используемый кофе молотый, Противокапельная система, Поддержание температуры 40 мин, Мощность 900 Вт, Стальной</t>
  </si>
  <si>
    <t>КТ-7186</t>
  </si>
  <si>
    <t>Кофеварка капельная Kitfort КТ-7186</t>
  </si>
  <si>
    <t>Кофеварка капельная, Kitfortt, КТ-7186, Температура приготовления 100 °C, Объем резервуара для воды 0.4л, Объем кружки 0.4л, Многоразовый фильтр, Мощность 450 ВТ, Длина шнура 0.7 м, Чёрный</t>
  </si>
  <si>
    <t>КТ-765</t>
  </si>
  <si>
    <t>Кофеварка рожковая Kitfort КТ-765</t>
  </si>
  <si>
    <t>Кофеварка рожковая, Kitfort, КТ-765, Давление 15 бар, Молотый кофе, Объем 1.5л, Стимер, Мощность 1100 Вт, Длина шнура 0.85м, Стальной/Черный</t>
  </si>
  <si>
    <t>КТ-763</t>
  </si>
  <si>
    <t>Кофеварка капельная Kitfort КТ-763</t>
  </si>
  <si>
    <t>Кофеварка капельная, Kitfort, КТ-763, Ёмкость резервуара/кружки 125 мл/150 мл, Температура нагрева 80-90°C, Длина шнура 0.65 м, Мощность 300-350 Вт, Черный</t>
  </si>
  <si>
    <t>КТ-3108</t>
  </si>
  <si>
    <t>Триммер Kitfort KT-3108</t>
  </si>
  <si>
    <t>Триммер, Kitfort, KT-3108, Длина стрижки 3-9 мм, 4 становок длины, 3 насадки, Ширина ножа 35 мм, Время работы до 60 мин, Время зарядки 2-2.5 ч, Питание от аккумулятора, Вибрационный мотор, Сухой способ чистки, 600 мА/ч, Мощность 5 Вт, Чёрный</t>
  </si>
  <si>
    <t>КТ-2936</t>
  </si>
  <si>
    <t>Массажер для ног Kitfort КТ-2936</t>
  </si>
  <si>
    <t>Массажер для ног, Kitfort, КТ-2936, Воздушно-компрессионный/роликовый массаж, Нагрев, 3 режима работы, Для ступней до 46 размера, Автоотключение через 15 мин, Мощность 36 Вт, Длина шнура 1.8м, Белый/розовый</t>
  </si>
  <si>
    <t>A9S60120</t>
  </si>
  <si>
    <t>Выключатель нагрузки SE A9S60120 iSW 1П 20A</t>
  </si>
  <si>
    <t>Выключатель нагрузки, SE, A9S60120, iSW 1П 20A</t>
  </si>
  <si>
    <t>Розетка CHINT CZY11A для JZX-22F(D) 3 контакта</t>
  </si>
  <si>
    <t>Розетка, CHINT, CZY11A 285975, для JZX-22F(D) 3 контакта</t>
  </si>
  <si>
    <t xml:space="preserve">1000016556 </t>
  </si>
  <si>
    <t xml:space="preserve">1000016568 </t>
  </si>
  <si>
    <t>PB2020MI</t>
  </si>
  <si>
    <t>Портативный внешний аккумулятор, Xiaomi, Power Bank 20000mAh (Integrated Cable) GL Light Gray, BHR9738GL/PB2020MI, Lithium-ion, Номинальная мощность 74Wh (7.4V 10000mAh), Номинальная емкость 12000 мАч, Вход USB-C®/USB-C cable, Выход USB-C®/USB-C cable/USB-A, Размеры 127 x 70.5 x 30.5 мм, Светло-серый</t>
  </si>
  <si>
    <t>Портативный внешний аккумулятор, Xiaomi, Power Bank 20000mAh (Integrated Cable) GL Dark Gray, BHR9740GL/PB2020MI, Lithium-ion, Номинальная мощность 74Wh (7.4V 10000mAh), Номинальная емкость 12000 мАч, Вход USB-C®/USB-C cable, Выход USB-C®/USB-C cable/USB-A, Размеры 127 x 70.5 x 30.5 мм, Темно-серый</t>
  </si>
  <si>
    <t>SXS1000R/1000GA</t>
  </si>
  <si>
    <t>Внешний SSD диск, Kingston, XS1000, SXS1000R/1000GA, 1TB, USB-C, Красный</t>
  </si>
  <si>
    <t>SXS1000R/2000GA</t>
  </si>
  <si>
    <t>Внешний SSD диск, Kingston, XS1000, SXS1000R/2000GA, 2TB, USB-C, Красный</t>
  </si>
  <si>
    <t>SDCG4/64GBSP</t>
  </si>
  <si>
    <t>Карта памяти Kingston SDCG4/64GBSP Canvas Go Plus A2 U3 V30 64GB</t>
  </si>
  <si>
    <t>Карта памяти, Kingston, SDCG4/64GBSP, MicroSDXC 64GB, Canvas Go Plus, A2, U3, V30, без адаптера SD</t>
  </si>
  <si>
    <t>SDCG4/128GBSP</t>
  </si>
  <si>
    <t>Карта памяти Kingston SDCG4/128GBSP Canvas Go Plus A2 U3 V30 128GB</t>
  </si>
  <si>
    <t>Карта памяти, Kingston, SDCG4/128GBSP, MicroSDXC 128GB, Canvas Go Plus, A2, U3, V30, без адаптера SD</t>
  </si>
  <si>
    <t>SDCG4/256GBSP</t>
  </si>
  <si>
    <t>Карта памяти Kingston SDCG4/256GBSP Canvas Go Plus A2 U3 V30 256GB</t>
  </si>
  <si>
    <t>Карта памяти, Kingston, SDCG4/256GBSP, MicroSDXC 256GB, Canvas Go Plus, A2, U3, V30, без адаптера SD</t>
  </si>
  <si>
    <t>SDCG4/512GBSP</t>
  </si>
  <si>
    <t>Карта памяти Kingston SDCG4/512GBSP Canvas Go Plus A2 U3 V30 512GB</t>
  </si>
  <si>
    <t>Карта памяти, Kingston, SDCG4/512GBSP, MicroSDXC 512GB, Canvas Go Plus, A2, U3, V30, без адаптера SD</t>
  </si>
  <si>
    <t>SDCG4/1TBSP</t>
  </si>
  <si>
    <t>Карта памяти Kingston SDCG4/1TBSP Canvas Go Plus A2 U3 V30 1TB</t>
  </si>
  <si>
    <t>Карта памяти, Kingston, SDCG4/1TBSP, MicroSDXC 1TB, Canvas Go Plus, A2, U3, V30, , без адаптера SD</t>
  </si>
  <si>
    <t>SDCG4/64GB</t>
  </si>
  <si>
    <t>Карта памяти Kingston SDCG4/64GB Canvas Go Plus A2 U3 V30 64GB</t>
  </si>
  <si>
    <t>Карта памяти, Kingston, SDCG4/64GB, MicroSDXC 64GB, Canvas Go Plus, A2, U3, V30, с адаптером SD</t>
  </si>
  <si>
    <t>SDCG4/128GB</t>
  </si>
  <si>
    <t>Карта памяти Kingston SDCG4/128GB Canvas Go Plus A2 U3 V30 128GB</t>
  </si>
  <si>
    <t>Карта памяти, Kingston, SDCG4/128GB, MicroSDXC 128GB, Canvas Go Plus, A2, U3, V30, с адаптером SD</t>
  </si>
  <si>
    <t>SDCG4/256GB</t>
  </si>
  <si>
    <t>Карта памяти Kingston SDCG4/256GB Canvas Go Plus A2 U3 V30 256GB</t>
  </si>
  <si>
    <t>Карта памяти, Kingston, SDCG4/256GB, MicroSDXC 256GB, Canvas Go Plus, A2, U3, V30, с адаптером SD</t>
  </si>
  <si>
    <t>SDCG4/512GB</t>
  </si>
  <si>
    <t>Карта памяти Kingston SDCG4/512GB Canvas Go Plus A2 U3 V30 512GB</t>
  </si>
  <si>
    <t>Карта памяти, Kingston, SDCG4/512GB, MicroSDXC 512GB, Canvas Go Plus, A2, U3, V30, с адаптером SD</t>
  </si>
  <si>
    <t>SDCG4/1TB</t>
  </si>
  <si>
    <t>Карта памяти Kingston SDCG4/1TB Canvas Go Plus A2 U3 V30 1TB</t>
  </si>
  <si>
    <t>Карта памяти, Kingston, SDCG4/1TB, MicroSDXC 1TB, Canvas Go Plus, A2, U3, V30, c адаптером SD</t>
  </si>
  <si>
    <t>Муфта оптическая, А-Оптик, АО-FODB-8H( до 32х волокон), черная, IP-68</t>
  </si>
  <si>
    <t>Крепление для видеокамеры Dahua DH-PFA150</t>
  </si>
  <si>
    <t>Крепление для видеокамеры, Dahua, DH-PFA150, Для столба, Диаметр мачты: 80-150 мм, Максимальная нагрузка: 10 кг.</t>
  </si>
  <si>
    <t>Робот-пылесос Roborock Q7 Max с зарядной базой (CDZ12RR/CDZ11RR) Белый</t>
  </si>
  <si>
    <t>Робот-пылесос, Roborock, Q7 Max (Q380RR/Q7M02-02), с зарядной базой (CDZ12RR/CDZ11RR), Вес 3.8 кг, LiDAR навигация, 4200 Па, Обслуживаемая площадь: сухая (300 кв.м) влажная (240 кв.м), Автономная работа 3 ч, Аккумулятор 5200 мАч, Время зарядки до 6 ч, Уровень шума 67 дБ, Голосовое управление, Белый</t>
  </si>
  <si>
    <t>2903-B</t>
  </si>
  <si>
    <t>Палатка XG Aurora Garden 2903-B</t>
  </si>
  <si>
    <t>Аксессуары для туризма (кемпинга)</t>
  </si>
  <si>
    <t>AL-025</t>
  </si>
  <si>
    <t>Стол с стульями XG Aurora garden AL-025</t>
  </si>
  <si>
    <t>FP-V10-0-10-1-K02 \FORTEPIANO Выключ. 1-кл. 10А FP101 чер. IEK\</t>
  </si>
  <si>
    <t>FP-V13-0-10-1-K02 \FORTEPIANO Выключ. 1-кл. перекр. 10А FP112 чер. IEK\</t>
  </si>
  <si>
    <t>FP-V12-0-10-1-K02 \FORTEPIANO Выключ. 1-кл. прох. 10А FP103 чер. IEK\</t>
  </si>
  <si>
    <t>FP-V20-0-10-1-K02 \FORTEPIANO Выключ. 2-кл. 10А FP105 чер. IEK\</t>
  </si>
  <si>
    <t>FP-V22-0-10-1-K02 \FORTEPIANO Выключ. 2-кл. прох. 10А FP107 чер. IEK\</t>
  </si>
  <si>
    <t>KM4</t>
  </si>
  <si>
    <t>Мобильный телефон TECNO SPARK Go 2 (KM4) 128+3 GB Turquoise Green</t>
  </si>
  <si>
    <t>Мобильный телефон TECNO SPARK Go 2 (KM4) 128+3 GB Veil White</t>
  </si>
  <si>
    <t>KM6</t>
  </si>
  <si>
    <t>Мобильный телефон TECNO SPARK 40 Pro (KM6) 256+8 GB Ink Black</t>
  </si>
  <si>
    <t>Мобильный телефон TECNO SPARK 40 Pro (KM6) 256+8 GB Lake Blue</t>
  </si>
  <si>
    <t>ZM-NS3000</t>
  </si>
  <si>
    <t>Охлаждающая подставка для планшета/ноутбука Zalman ZM-NS3000</t>
  </si>
  <si>
    <t>Охлаждающая подставка для планшета/ноутбука, Zalman, ZM-NS3000, 200мм, 20дБ, 470-610 об/мин, до 17”, 5 уровней угла наклона</t>
  </si>
  <si>
    <t>R-MATREXX55-BKAGA4-G-4</t>
  </si>
  <si>
    <t>Компьютерный корпус Deepcool MATREXX 55 MESH V4 без Б/П</t>
  </si>
  <si>
    <t>Компьютерный корпус, Deepcool, MATREXX 55 MESH V4, R-MATREXX55-BKAGA4-G-4, ATX/Micro ATX, USB 3.0*2, HD-Audio, Кулер 1*120мм/3*140мм ARGB, Высота процессорного кулера до 165мм, Длина VGA до 370мм, 2*3.5"/3*2.5", Сталь 0,6, 421х215х483мм, Без Б/П,Чёрный</t>
  </si>
  <si>
    <t>CGR-2AC8B-RGB</t>
  </si>
  <si>
    <t>Компьютерный корпус Cougar MX220 RGB без Б/П</t>
  </si>
  <si>
    <t>Компьютерный корпус, Cougar, MX220 RGB, ATX/Micro ATX/Mini ITX, USB 1*Type C/2*3.0, 4 Pole Headset Audio Jack, RGB Button, Кулер 4*12см ARGB, Высота процессорного кулера до 160 мм, Длина VGA до 340мм, 2*3.5"/2+2*2.5", Толщина 0,6мм, 485x205x393мм, Без Б/П, Чёрный</t>
  </si>
  <si>
    <t>BGW21</t>
  </si>
  <si>
    <t>Компьютерный корпус Bequiet! Pure Base 600 Window Black Без Б/П</t>
  </si>
  <si>
    <t>Компьютерный корпус, Bequiet!, Pure Base 600, BGW21, Midi Tower, ATX/ M-ATX/ Mini-ITX, USB 3.2 Type-A*2, Mic+Audio, 1*140мм Pure Wings 2, 1*120мм Pure Wings 2, Длина видеокарты 425мм, высота процессорного кулера 165мм, 3*3,5"/8*2,5", Пластик/Сталь/Закаленное стекло, 492*220*470мм, Без Б/П, Чёрный</t>
  </si>
  <si>
    <t>BG073</t>
  </si>
  <si>
    <t>Компьютерный корпус Bequiet! Pure Base 501 Black Без Б/П</t>
  </si>
  <si>
    <t>Компьютерный корпус, Bequiet!, Pure Base 501, BG073, Mid Tower, ATX/M-ATX/Mini-ATX, USB 3.2 Gen 2 Type C *1, USB 3.2 Type A*2, HD Audio/mic, 2*140 мм Pure Wings 3 PWM, Высота процессорного куллера до 178 мм, Длина VGA до 368 мм, 5*2,5"/2*3,5", Сталь/Пластик, 450x232x443 мм, Без Б/П, Черный</t>
  </si>
  <si>
    <t>BGW74</t>
  </si>
  <si>
    <t>Компьютерный корпус Bequiet! Pure Base 501 Airflow Window Black Без Б/П</t>
  </si>
  <si>
    <t>Компьютерный корпус, Bequiet!, Pure Base 501 Airflow Window, BGW74, Mid Tower, ATX/M-ATX/Mini-ATX, USB 3.2 Gen 2 Type C *1, USB 3.2 Type A*2, HD Audio/mic, 2*140 мм Pure Wings 3 PWM, Высота процессорного куллера до 178 мм, Длина VGA до 368 мм, 2*3,5"/5*2,5", Сталь/Пластик/Закаленное стекло, 450x232x443мм, Без Б/П, Черный</t>
  </si>
  <si>
    <t>BGW75</t>
  </si>
  <si>
    <t>Компьютерный корпус Bequiet! Pure Base 501 Airflow Window White Без Б/П</t>
  </si>
  <si>
    <t>Компьютерный корпус, Bequiet!, Pure Base 501 Airflow Window, BGW75, Mid Tower, ATX/M-ATX/Mini-ATX, USB 3.2 Gen 2 Type C *1, USB 3.2 Type A*2, HD Audio/mic, 2*140 мм Pure Wings 3 PWM, Высота процессорного куллера до 178 мм, Длина VGA до 368 мм, 2*3,5"/5*2,5", Сталь/Пластик/Закаленное стекло, 450x232x443мм, Без Б/П, Белый</t>
  </si>
  <si>
    <t>T6</t>
  </si>
  <si>
    <t>Компьютерный корпус Zalman T6 без Б/П</t>
  </si>
  <si>
    <t>i3 NEO ARGB White</t>
  </si>
  <si>
    <t>Компьютерный корпус Zalman i3 NEO ARGB White без Б/П</t>
  </si>
  <si>
    <t>Компьютерный корпус, Zalman, i3 NEO ARGB White, Mid- Tower, ATX/m-ATX /Mini-ITX, USB2.0*1/ USB3.0*2, Audio/Mic, Кулер 4*12см ARGB LED, Высота процессорного куллера до 160 мм, Длина VGA до 355 мм, Количество отсеков 2*3.5"/3*2.5", 422*219*484 мм, Без Б/П, Белый</t>
  </si>
  <si>
    <t>M4 White</t>
  </si>
  <si>
    <t>Компьютерный корпус Zalman M4 White без Б/П</t>
  </si>
  <si>
    <t>T4 PLUS BLACK</t>
  </si>
  <si>
    <t>Компьютерный корпус Zalman T4 PLUS BLACK без Б/П</t>
  </si>
  <si>
    <t>Компьютерный корпус, Zalman, T4 PLUS BLACK , Mini Tower, mATX/Mini-ITX, 2*USB 3.0, 1*USB 2.0, HD Audio/Mic, 1*120мм ARGB вентилятор, Высота процессорного куллера до 157 мм, Длина VGA до 320 мм, Количество отсеков 1*3.5"/2*2.5", 385*208*425мм, Без Б/П, Черный</t>
  </si>
  <si>
    <t>T4 PLUS WHITE</t>
  </si>
  <si>
    <t>Компьютерный корпус Zalman T4 PLUS WHITE без Б/П</t>
  </si>
  <si>
    <t>N5 MF</t>
  </si>
  <si>
    <t>Компьютерный корпус Zalman N5 MF Black без Б/П</t>
  </si>
  <si>
    <t>Компьютерный корпус, Zalman, N5 MF, ATX, Mid Tower, ATX / mATX / Mini-ITX, USB 3.0*1/2.0*2, Audio/Mic, Кулер 4*12см RGB LED, Высота процессорного куллера до 158 мм, Длина VGA до 365 мм, Количество отсеков 2*3.5"/4*2.5" , 437*200*450 мм, Без Б/П, Черный</t>
  </si>
  <si>
    <t>9101-0000R0165</t>
  </si>
  <si>
    <t>Компьютерный корпус, Gamemax, Hype-A BK, 9101-0000R0165, 14100902944, Mid-Tower, ATX/ M-ATX/ M-ITX, USB3.0*1/ USB2.0*2/ HD-Audio, Кулер ARGB 4*12см, Высота процессорного кулера 157мм, Длина VGA 400мм, Количество отсеков 2*3,5" / 3*2,5", Сталь/Закаленное стекло, 418*280*435 мм, Без Б/П, Черный</t>
  </si>
  <si>
    <t>9101-0000R0188</t>
  </si>
  <si>
    <t>Компьютерный корпус, Gamemax, Hype-A WH, 9101-0000R0188, 14100902945, Mid-Tower, ATX/ m-ATX, USB3.0*1/ USB2.0*2/ HD-Audio, Кулер ARGB 4*12см, Высота процессорного кулера 157мм, Длина VGA 400мм, Количество отсеков 2*3,5" / 3*2,5", Сталь/Закаленное стекло, 418*280*435 мм, Без Б/П, Белый</t>
  </si>
  <si>
    <t>9101-0000R0156</t>
  </si>
  <si>
    <t>Компьютерный корпус, Gamemax, Infinity Pro BK, 9101-0000R0156, 14100903090, Mid Tower, ATX/m-ATX/ITX, USB 3.0*1/ Type-C*1/ HD Audio, 5*120мм ARGB вентиляторы, Высота процессорного кулера 160мм, Длина VGA 400мм, Количество отсеков 1*3,5" / 3*2,5", Сталь/Закаленное стекло, 418х272х454мм, Без Б/П, Черный</t>
  </si>
  <si>
    <t>9101-0000R0167</t>
  </si>
  <si>
    <t>Компьютерный корпус, Gamemax, Vista AB, 9101-0000R0167, 14100901970, Mid Tower, E-ATX/ATX/m-ATX/ITX, USB2.0*2/ USB3.0*1/ TypeC *1/ HD-Audio, Кулер 6*12cм ARGB, Высота процессорного кулера 165мм, Длина VGA 410мм, Количество отсеков 2*3,5" / 2*2,5", Сталь/Закаленное стекло, 433*210*485 мм, Без Б/П, Чёрный</t>
  </si>
  <si>
    <t>1115-3806R0005</t>
  </si>
  <si>
    <t>Компьютерный корпус, Gamemax, Vista COC AW, 1115-3806R0005, 12380600002, Mid Tower, ATX/m-ATX/ITX, USB2.0*1/ USB3.0*1/ TypeC *1/ HD-Audio, Кулер 5*12cм ARGB, Высота процессорного кулера 155мм, Длина VGA 330мм, Количество отсеков 2*3,5" / 2*2,5", Сталь/Закаленное стекло, 340*200*448 мм, Без Б/П, Белый</t>
  </si>
  <si>
    <t>9101-0300R0006</t>
  </si>
  <si>
    <t>Компьютерный корпус, Gamemax, Destroyer MB 6670M, 9101-0300R0006, 14100901679, Mini Tower, m-ATX/Mini-ITX, USB2.0*2/ USB3.0*1/ HD-Audio, Кулер 4*12см FRGB, Длина процессорного кулера 165мм, Длина VGA 410мм, Количество отсеков 2*3,5" / 3*2,5", Сталь, 415*210*435мм, Без Б/П, Черный</t>
  </si>
  <si>
    <t>N2 White</t>
  </si>
  <si>
    <t>Компьютерный корпус Jonsbo N2 White без Б/П</t>
  </si>
  <si>
    <t>Компьютерный корпус, Jonsbo, N2 White, Mini-Tower, ITX, USB 3.0*1, USB 3.2*1, Audio+Mic, 1*120мм вентилятор, Высота процессорного кулера до 65 мм, Длина VGA до 197 мм, 5*3.5/1*2.5, Пластик, Сталь, 222.5*222.5*224, Без Б/П, Белый</t>
  </si>
  <si>
    <t>D31 STD White</t>
  </si>
  <si>
    <t>Компьютерный корпус Jonsbo D31 STD White без Б/П</t>
  </si>
  <si>
    <t>Компьютерный корпус, Jonsbo, D31 STD White, Mini-Tower, ITX/DTX/M-ATX, Type-C*1/USB3.0*1, Audio+Mic, Высота процессорного кулера до 168 мм, Длина VGA до 400 мм, 1*3.5"/2*2.5", Сталь, Пластик, Закаленное стекло, 205*363*452 мм, Без Б/П, Белый</t>
  </si>
  <si>
    <t>CA-1X2-00M1WN-00</t>
  </si>
  <si>
    <t>Компьютерный корпус Thermaltake S200 TG ARGB Black без Б/П</t>
  </si>
  <si>
    <t>Компьютерный корпус, Thermaltake, S200 TG ARGB, CA-1X2-00M1WN-00, Mid Tower, ATX/M-ATX/Mini-ITX, USB 3.0*2, HD Audio *1, 3*120мм Вентилятор, Высота процессорного куллера до 166 мм, Длина VGA до 330 мм, 2*2,5"/2*3,5", Сталь, 3мм Закаленное стекло*1, 460*210*395.3мм, Без Б/П, Чёрный</t>
  </si>
  <si>
    <t>CA-1X3-00M1WN-00</t>
  </si>
  <si>
    <t>Компьютерный корпус Thermaltake View 200 TG Black ARGB без Б/П</t>
  </si>
  <si>
    <t>Компьютерный корпус, Thermaltake, View 200 TG Black ARGB, CA-1X3-00M1WN-00, Mid Tower, ATX/M-ATX/Mini ATX, USB3.0*2, HD-Audio, 3*120мм ARGB Lite fan, Высота кулерного процессора 166мм, Длина VGA до 300мм, 2*3,5"/3*2,5", Сталь, 3мм Закаленное стекло*1, Без Б/П, 460*210*395,3мм, Черный</t>
  </si>
  <si>
    <t>CA-1B2-00M1NN-00</t>
  </si>
  <si>
    <t>Компьютерный корпус Thermaltake Versa H21 без Б/П</t>
  </si>
  <si>
    <t>Компьютерный корпус, Thermaltake, Versa H21, CA-1B2-00M1NN-00, Mid Tower, ATX/M-ATX, USB 3.0/2.0*1, HD-Audio + Mic, 1*120 мм, Высота процессорного куллера до 155 мм, Длина VGA до 315 мм, 3*5.25"/ 3*3.5"/3*2.5", Сталь, 429*209*480 мм, Без Б/П, Чёрный</t>
  </si>
  <si>
    <t>CA-1J4-00S1WN-00</t>
  </si>
  <si>
    <t>Компьютерный корпус Thermaltake Versa H18 без Б/П</t>
  </si>
  <si>
    <t>Компьютерный корпус, Thermaltake, Versa H18, CA-1J4-00S1WN-00, Micro-Tower, M-ATX/Mini-ITX, USB 3.0*1, USB 2.0*1, HD-Audio, Кулер 12см, Длина VGA до 350мм, Процессорный кулер 155мм, 2*2,5"/2*3,5", Сталь, 398*205*439мм, Без Б/П, Чёрный</t>
  </si>
  <si>
    <t>CA-1Y2-00MEWN-00</t>
  </si>
  <si>
    <t>Компьютерный корпус Thermaltake Ceres 300 TG ARGB Matcha Green без Б/П</t>
  </si>
  <si>
    <t>Компьютерный корпус, Thermaltake, Ceres 300 TG ARGB Matcha Green, CA-1Y2-00MEWN-00, Mid Tower, Mini-ITX/M-ATX/ATX/E-ATX, USB 3.0*2/Type C*1, HD-Audio+Mic, 2*140 мм CT140 ARGB fan/1*140мм CT140, Высота процессорного кулера до 185мм, Длина VGA до 370 мм, 1*3.5"/2*2.5", Сталь, Закаленное стекло 4мм, 475*245*463мм, Без Б/П, Зеленый</t>
  </si>
  <si>
    <t>CA-1X9-00S4WN-00</t>
  </si>
  <si>
    <t>Компьютерный корпус Thermaltake The Tower 200 Bumblebee без Б/П</t>
  </si>
  <si>
    <t>Компьютерный корпус, Thermaltake, The Tower 200 Bumblebee, CA-1X9-00S4WN-00, Mini Tower, Mini-ITX, USB 3.0*2/Type C*1, HD-Audio+Mic, Кулер 2*140 мм, Высота процессорного кулера до 200 мм, Длина VGA до 380 мм, 2*3,5"/2*2,5", Сталь, 3мм Закаленное стекло*1, 280*300*537мм, Без Б/П, Желтый</t>
  </si>
  <si>
    <t>CA-1Y4-00SEWN-00</t>
  </si>
  <si>
    <t>Компьютерный корпус Thermaltake The Tower 300 Matcha Green без Б/П</t>
  </si>
  <si>
    <t>Компьютерный корпус, Thermaltake, The Tower 300 Matcha Green, CA-1Y4-00SEWN-00, Micro-Tower, Mini-ITX/M-ATX, USB 3.2*1, USB 3.0*2, HD Audio/mic, 3*140мм CT140, Максимальная длина видеокарты 400мм, Максимальная высота процессорного кулера 210мм, 3*3,5"/3*2,5", Сталь, 3мм Закаленное стекло*3, 551*342*281мм, Без Б/П, Зеленый</t>
  </si>
  <si>
    <t>ACPN-VS55NEY.12</t>
  </si>
  <si>
    <t>Блок питания Aerocool VX PLUS Stealth 550</t>
  </si>
  <si>
    <t>Блок питания, Aerocool, VX PLUS Stealth 550, 550W, ATX, None-PFC, 20+4pin, 4+4pin, 3*Sata, 3*Molex, 1*FDD, 1*PCI-E 6+2pin, Вентилятор 12см, Кабель питания, Чёрный</t>
  </si>
  <si>
    <t>ACPN-VS60NEY.12</t>
  </si>
  <si>
    <t>Блок питания Aerocool VX PLUS Stealth 600</t>
  </si>
  <si>
    <t>Блок питания, Aerocool, VX PLUS Stealth 600, 600W, ATX, None-PFC, 20+4pin, 4+4pin, 4*Sata, 3*Molex, 1*FDD, 2*PCI-E 6+2pin, Вентилятор 12см, Кабель питания, Чёрный</t>
  </si>
  <si>
    <t>R-PF500X-HD0B-WGEU</t>
  </si>
  <si>
    <t>Блок питания GamerStorm PF500X</t>
  </si>
  <si>
    <t>Блок питания, GamerStorm, PF500X R-PF500X-HD0B-WGEU, 500W, ATX, Bronze, 20+4 pin, 2*4+4pin, 6*Sata, 2*Molex, 2*PCI-E 6+2 pin, Вентилятор 12 см, Кабель питания, Чёрный</t>
  </si>
  <si>
    <t>R-PF600X-HD0B-WGEU</t>
  </si>
  <si>
    <t>Блок питания GamerStorm PF600X</t>
  </si>
  <si>
    <t>Блок питания, GamerStorm, PF600X R-PF600X-HD0B-WGEU, 600W, ATX, Bronze, 20+4 pin, 2*4+4pin, 6*Sata, 2*Molex, 2*PCI-E 6+2 pin, Вентилятор 12 см, Кабель питания, Чёрный</t>
  </si>
  <si>
    <t>R-PF700X-HD0B-WGEU</t>
  </si>
  <si>
    <t>Блок питания GamerStorm PF700X</t>
  </si>
  <si>
    <t>Блок питания, GamerStorm, PF700X R-PF700X-HD0B-WGEU, 700W, ATX, Bronze, 20+4 pin, 2*4+4pin, 6*Sata, 2*Molex, 2*PCI-E 6+2 pin, Вентилятор 12 см, Кабель питания, Чёрный</t>
  </si>
  <si>
    <t>SC 550</t>
  </si>
  <si>
    <t>Блок питания Cougar SC 550</t>
  </si>
  <si>
    <t>Блок питания, Cougar, SC 550, 550W, ATX, APFC, 20+4pin, 4+4pin, 6*Sata, 2*Molex, 2*PCI-E 6+2pin, Вентилятор 12см, Кабель питания, Чёрный</t>
  </si>
  <si>
    <t>SC 650</t>
  </si>
  <si>
    <t>Блок питания Cougar SC 650</t>
  </si>
  <si>
    <t>Блок питания, Cougar, SC 650, 650W, ATX, APFC, 20+4pin, 2(4+4)pin, 6*Sata, 2*Molex, 4*PCI-E 6+2pin, Вентилятор 12см, Кабель питания, Чёрный</t>
  </si>
  <si>
    <t>2121-1050B0037</t>
  </si>
  <si>
    <t>Блок питания, Gamemax, GX-1050 BK PCIE 5.0 ATX 3.0, 2121-1050B0037, 214610500022, ATX 3.0, Platinum, APFC, 20+4 pin, 2*4+4 pin, 10*Sata, 3*Molex, 4*PCI-E 6+2 pin, 12VHPWR, FDD, Модульный, Вентилятор 13,5см, Черный</t>
  </si>
  <si>
    <t>2121-1050B0036</t>
  </si>
  <si>
    <t>Блок питания, Gamemax, GX-1050 WT PCIE 5.0 ATX 3.0, 2121-1050B0036, 214610500021, ATX 3.0, Platinum, APFC, 20+4 pin, 2*4+4 pin, 10*Sata, 3*Molex, 4*PCI-E 6+2 pin, 12VHPWR, FDD, Модульный, Вентилятор 13,5см, Белый</t>
  </si>
  <si>
    <t>2124-0700R0049</t>
  </si>
  <si>
    <t>Блок питания, Gamemax, VP 800W, 2124-0700R0049, 213107000006, 800W, ATX, Bronze, APFC, 20+4 pin, 4+4pin, 6*Sata, 3*Molex, 2*PCI-E 6+2 pin, Non-modular, Вентилятор 12 см, Чёрный</t>
  </si>
  <si>
    <t>ZM650-GVII</t>
  </si>
  <si>
    <t>Блок питания Zalman GigaMax 650W ZM650-GVⅡ Bronze</t>
  </si>
  <si>
    <t>Блок питания, Zalman, ZM650-GV, 650W, ATX, Bronze, APFC, 20+4pin, 4+4pin 5*Sata, 3*Molex, 2*PCI-E 6+2 pin, FDD, Вентилятор 12см, Черный</t>
  </si>
  <si>
    <t>PS-SPR-0500NHSAWE-1</t>
  </si>
  <si>
    <t>Блок питания Thermaltake Smart Pro RGB 500W</t>
  </si>
  <si>
    <t>Блок питания, Thermaltake, Smart Pro RGB 500W, PS-SPR-0500NHSAWE-1, 500W, ATX, Standard, APFC, 20+4 pin, 4+4pin, 5*Sata, 4*Molex, 2*PCI-E 6+2 pin, FDD, Non-modular, Вентилятор RGB 12 см, 150*85*140мм, Чёрный</t>
  </si>
  <si>
    <t>PS-TRS-0650NNSAWE-2</t>
  </si>
  <si>
    <t>Блок питания Thermaltake TR2 S D2D 650W</t>
  </si>
  <si>
    <t>Блок питания, Thermaltake, TR2 S D2D 650W, PS-TRS-0650NNSAWE-2, 650W, ATX, Standard, APFC, 20+4 pin, 4+4pin, 5*Sata, 4*Molex, 2*PCI-E 6+2 pin, FDD, non-modular, Вентилятор 12 см, 140х86х150мм, Чёрный</t>
  </si>
  <si>
    <t>AC-076-ON1NAN-A1</t>
  </si>
  <si>
    <t>Подставка для компьютерного корпуса Thermaltake Tower 600 Черный</t>
  </si>
  <si>
    <t>Подставка для компьютерного корпуса, Thermaltake, Tower 600, AC-076-ON1NAN-A1, Черный</t>
  </si>
  <si>
    <t>AC-071-CO1OTN-C1</t>
  </si>
  <si>
    <t>Райзер кабель для видеокарты Thermaltake PCI-E 4.0 Dual 90 Degree Riser cable 130мм</t>
  </si>
  <si>
    <t>Райзер кабель для видеокарты, Thermaltake, PCI-E 4.0 Dual 90 Degree Riser cable 130мм, AC-071-CO1OTN-C1, Черный</t>
  </si>
  <si>
    <t>Кулер с водяным охлаждением, Thermaltake, TOUGHLIQUID 240 ARGB Sync All-In-One, CL-W319-PL12BL-A, Intel LGA 2066/2011-3/2011/1700/1200/1156/1155/1151/1150 и AMD AM5/AM4/AM3+/AM3/AM2+/AM2/FM2/FM1, TDP 280W, 2*120мм ARGB вентилятора, 500-2000 об/мин, 58.35 CFM, 22.4 dB(A), 4pin, 273x120x27 мм, Чёрный</t>
  </si>
  <si>
    <t>CL-W376-PL14SW-A</t>
  </si>
  <si>
    <t>Кулер с водяным охлаждением Thermaltake TH420 ARGB SyncAll-In-One Liquid Cooler</t>
  </si>
  <si>
    <t>Кулер с водяным охлаждением, Thermaltake, TH420 ARGB SyncAll-In-One Liquid Cooler, CL-W376-PL14SW-A, Intel LGA 2066/2011/1700/1200/1156/1155/1151/1150 и AMD AM5/AM4/AM3+/AM3/AM2+/AM2, TDP 310W, 3*140мм ARGB вентилятора, 500-21800 R.P.M, 84.32 CFM, 34.7 dB(A), 4pin/3pin, 456x139x27 мм, Голубой</t>
  </si>
  <si>
    <t>Кулер для процессора, Deepcool, AN400 R-AN400-SRWNMN-G, Intel 1700/1200/115х и AMD AM5/AM4, 150W, 92мм, 500- 2950±10% об/м, 31.18CFM,  23,2dB(A), 4pin, 92х92х52,5мм, Серебряный</t>
  </si>
  <si>
    <t>CL-F100-PL12SW-C</t>
  </si>
  <si>
    <t>Кулер для компьютерного корпуса Thermaltake Riing Quad 12 RGB White</t>
  </si>
  <si>
    <t>Кулер для компьютерного корпуса,Thermaltake, Riing Quad 12 RGB, CL-F100-PL12SW-C, RGB 120мм вентилятор, 500-1500 об.мин, 40.9 CFM, 25 dB(A), 9 Pin, 120х120х25мм, Белый</t>
  </si>
  <si>
    <t>LS27D700EAIXCI</t>
  </si>
  <si>
    <t>Монитор Samsung 27" ViewFinity S7 LS27D700EAIXCI</t>
  </si>
  <si>
    <t>LDT97-C012</t>
  </si>
  <si>
    <t>Настольный кронштейн Brateck LDT97-C012, 17"-32"</t>
  </si>
  <si>
    <t>Настольный кронштейн, Brateck LDT97-C012, для мониторов 17"-32", нагрузка 9кг, VESA 100x100.75x75. наклон:+90°-90°, поворот:+90°-90° , регулировка по высоте до 450мм, портретная или альбомная ориентация.</t>
  </si>
  <si>
    <t>LDT97-C024</t>
  </si>
  <si>
    <t>Настольный кронштейн Brateck LDT97-C024 для 2-х мониторов (17"-32")</t>
  </si>
  <si>
    <t>Настольный кронштейн для мониторов, Brateck, LDT97-C024, 13"-32", Нагрузка 2х9 кг., Наклон +/- 90°, Поворот +/- 90°, Вращение монитора +/- 180°, VESA 75x75,100x100</t>
  </si>
  <si>
    <t>DX-110 USB Black</t>
  </si>
  <si>
    <t>DPP_Novus_BG</t>
  </si>
  <si>
    <t>Компьютерная мышь Dark Project Novus</t>
  </si>
  <si>
    <t>DPP_Novus_PRO_BB</t>
  </si>
  <si>
    <t>Компьютерная мышь Dark Project Novus Pro</t>
  </si>
  <si>
    <t>RC21-01560100-R3M1</t>
  </si>
  <si>
    <t>Держатель провода мыши Razer Mouse Bungee V3</t>
  </si>
  <si>
    <t>Держатель провода мыши, Razer, Mouse Bungee V3, RC21-01560100-R3M1, Пластик, Противоскользящие ножки, управление кабелем без натяжения, Нержавеющий пружинный держатель, Черный</t>
  </si>
  <si>
    <t>Клавиатура Dark Project ALU87A Midnight</t>
  </si>
  <si>
    <t>AK820/Moon/GWY</t>
  </si>
  <si>
    <t>AK870/Gift/PWB</t>
  </si>
  <si>
    <t>Клавиатура Ajazz AK870 Gift Switch Белый</t>
  </si>
  <si>
    <t>Клавиатура Dark Project ALU81A Terra Nostra Black</t>
  </si>
  <si>
    <t>Клавиатура Dark Project ALU81A Terra Nostra White</t>
  </si>
  <si>
    <t>Клавиатура Dark Project ALU81A Terra Nova Black</t>
  </si>
  <si>
    <t>Клавиатура Dark Project ALU81A Terra Nova White</t>
  </si>
  <si>
    <t>GC/LHE23LTALTC/NI</t>
  </si>
  <si>
    <t>Игровое компьютерное кресло DX Racer Hammer GC/LHE23LTALTC/NI</t>
  </si>
  <si>
    <t>Игровое компьютерное кресло, DX Racer, GC/LHE23LTALTC/NI, Hammer series, Грузоподъемность рек: 115 кг, Рекомендуемый рост: 190 см. Эко-кожа PU, Металлическая основа кресла, Механизм качания: топ-ган, Нейлоновые колеса,Черно-синий</t>
  </si>
  <si>
    <t>GGC-ARG-BOLFDL-01</t>
  </si>
  <si>
    <t>Игровое компьютерное кресло Thermaltake ARGENT E700 Saddle Brown</t>
  </si>
  <si>
    <t>Игровое компьютерное кресло, Thermaltake, ARGENT E700 Saddle Brown, GGC-ARG-BOLFDL-01, Максимальная нагрузка 150 кг, Натуральная кожа, Основание алюминий и металл, Коричневый Хром</t>
  </si>
  <si>
    <t>GGD-ARG-BKEIRX-01</t>
  </si>
  <si>
    <t>Компьютерный стол Thermaltake ARGENT P900 Smart</t>
  </si>
  <si>
    <t>Компьютерный стол, Thermaltake, ARGENT P900 Smart, GGD-ARG-BKEIRX-01, Поверхность - МДФ, Основание - металл, 165*85*70 см, Чёрный</t>
  </si>
  <si>
    <t>RZ06-04710100-R3G1</t>
  </si>
  <si>
    <t>Геймпад Razer Wolverine V2 Pro - Wireless PlayStation 5 &amp; PC Gaming Controller</t>
  </si>
  <si>
    <t>Геймпад, Razer, Wolverine V2 Pro, RZ06-04710100-R3G1, Работает с PlayStation 5 &amp; PC Gaming Controller, 6 дополнительных многофункциональных кнопок, Аналоговый аудио разъем 3,5 мм, Чёрный</t>
  </si>
  <si>
    <t>RZ04-03770200-R3M1</t>
  </si>
  <si>
    <t>Гарнитура Razer Kraken V3</t>
  </si>
  <si>
    <t>Гарнитура, Razer, Kraken V3, RZ04-03770200-R3M1, Игровая гарнитура, Микрофон поворотный гибкий, Динамики 50 мм, Тип подключения: USB Type-A, Длина кабеля: 2,0м, Примерная масса: TBC / 250г, Диапазон частот: 20Гц– 20кГц , Чувствительность при 1 кГц: 96 дБ SPL/мВт, Чёрный</t>
  </si>
  <si>
    <t>DPO_VEXO_WIRED_GREY</t>
  </si>
  <si>
    <t>Гарнитура Dark Project Headset VEXO Wired Grey</t>
  </si>
  <si>
    <t>DPP_SONO_WIRED_BLACK</t>
  </si>
  <si>
    <t>Гарнитура Dark Project Headset SONO Wired Black</t>
  </si>
  <si>
    <t>DPP_SONO_WLESS_WHITE</t>
  </si>
  <si>
    <t>Гарнитура Dark Project Headset SONO Wless White</t>
  </si>
  <si>
    <t>KL36-44F</t>
  </si>
  <si>
    <t>Кронштейн Brateck KL36-44F для ТВ и мониторов, 32"-75"</t>
  </si>
  <si>
    <t>Кронштейн для ТВ и мониторов, Brateck, KL36-44F, Макс. нагрузка - 45 кг, Диагональ экрана от 32" до 75", Уровень, Чёрный</t>
  </si>
  <si>
    <t>KL36-44T</t>
  </si>
  <si>
    <t>Кронштейн Brateck KL36-44T для ТВ и мониторов, 32"-75"</t>
  </si>
  <si>
    <t>Кронштейн для ТВ и мониторов, Brateck, KL36-44T, Макс. нагрузка - 45 кг, Диагональ экрана от 32" до 75", Угол наклона +/-15°, Уровень, Чёрный</t>
  </si>
  <si>
    <t>PR3000ELCDSL</t>
  </si>
  <si>
    <t>OL3000ERTXL2U</t>
  </si>
  <si>
    <t>BPE72V60ART2U</t>
  </si>
  <si>
    <t>Батарейный блок CyberPower BPE72V60ART2U</t>
  </si>
  <si>
    <t>Батарейный блок, CyberPower, BPE72V60ART2U, Стоечный 19" 2U, 12В*9 Ач 12 шт, Чёрный</t>
  </si>
  <si>
    <t>Коммутатор, TP-Link, TL-SX1008, 8 портов 100 Мбит/с / 1 Гбит/с / 2,5 Гбит/с / 5 Гбит/с / 10 Гбит/с,</t>
  </si>
  <si>
    <t>RT-BE58U</t>
  </si>
  <si>
    <t>Сетевой маршрутизатор со встроенной беспроводной точкой доступа ASUS RT-BE58U</t>
  </si>
  <si>
    <t>TUF-BE3600</t>
  </si>
  <si>
    <t>Сетевой маршрутизатор со встроенной беспроводной точкой доступа ASUS TUF-BE3600</t>
  </si>
  <si>
    <t>Сетевой маршрутизатор со встроенной беспроводной точкой доступа, ASUS, TUF-BE3600, WiFi 7, 802.11be</t>
  </si>
  <si>
    <t>TUF-BE6500</t>
  </si>
  <si>
    <t>Сетевой маршрутизатор со встроенной беспроводной точкой доступа ASUS TUF-BE6500</t>
  </si>
  <si>
    <t>Беспроводной маршрутизатор, MikroTik, RBD52G-5HacD2HnD-TC, hAP ac2, 5 x Gbit LAN, 2 PoE-IN Passive PoE, 802.11a/b/g/n/ac, AС1200, RouterOS, -40°C to 50°C</t>
  </si>
  <si>
    <t>USB-BE92 NANO</t>
  </si>
  <si>
    <t>Беспроводной сетевой адаптер ASUS USB-BE92 Nano</t>
  </si>
  <si>
    <t>Беспроводной сетевой адаптер, ASUS, USB-BE92 Nano, WiFi 7, 802.11be, 2,4 ГГц / 5 ГГц / 6 ГГц</t>
  </si>
  <si>
    <t>PCE-BE92BT</t>
  </si>
  <si>
    <t>Беспроводной сетевой адаптер ASUS PCE-BE92BT</t>
  </si>
  <si>
    <t>PCE-BE6500</t>
  </si>
  <si>
    <t>Беспроводной сетевой адаптер ASUS PCE-BE6500</t>
  </si>
  <si>
    <t>Абонентский терминал ONU, BDCOM, GP1705-2G, 1 GPON/EPON порт SC/UPC, 2GE LAN порта, WI-FI 802.11a/b/g/n/ac, AC1200, пластиковый корпус, 4 внешних антенны DC12V/1,5 A внешний адаптер</t>
  </si>
  <si>
    <t>GP1705-2G v1</t>
  </si>
  <si>
    <t>Абонентский терминал ONU BDCOM GP1705-2G v1</t>
  </si>
  <si>
    <t>Абонентский терминал ONU, BDCOM, GP1705-2G v1, 1 GPON/EPON порт (SC/APC), 2GE LAN порта, WI-FI 802.11a/b/g/n/ac, AC1200, пластиковый корпус, 4 внешних антенны DC12V/1,5 A внешний адаптер</t>
  </si>
  <si>
    <t>Кабель оптоволоконный ИКАЛс-М6П-А48-10 кН</t>
  </si>
  <si>
    <t>Кабель оптоволоконный, Интегра, ИКАЛс-М6П-А48-10 кН, самонесущий кабель с повивом из стеклонитей без промежуточной оболочки</t>
  </si>
  <si>
    <t>Пигтейл Оптический LC/UPC MM OM4 50/125 3.0 мм 1.5 м</t>
  </si>
  <si>
    <t>Пигтейл Оптический,, LC/UPC MM OM4 50/125 3.0 мм 1.5 м, LSZH, Пол. Пакет</t>
  </si>
  <si>
    <t>Пигтейл Оптический SC/UPC MM OM4 50/125 3.0 мм 1.5 м</t>
  </si>
  <si>
    <t>Пигтейл Оптический,, SC/UPC MM OM4 50/125 3.0 мм 1.5 м, LSZH, Пол. Пакет</t>
  </si>
  <si>
    <t>SC/APC-SC/APC SM Simplex</t>
  </si>
  <si>
    <t>SC/UPC-SC/UPC SM Simplex</t>
  </si>
  <si>
    <t>LC/UPC-LC/UPC SM Duplex</t>
  </si>
  <si>
    <t>Промежуточный зажим поддерживающий , А-Оптик, АО-SC, для подвесных кабелей (диаметр закрепляемого несущего элемента 4-5 и 5-9 мм)</t>
  </si>
  <si>
    <t>Промежуточный зажим, А-Оптик, АО-ZP-8-1 для кабеля подвесного типа 8 с троссом или стеклопрутком (разрушающая нагрузка 2Кн, 6-9 мм)</t>
  </si>
  <si>
    <t>Промежуточный зажим, А-Оптик, АО-ZP-8-2, для кабеля подвесного типа 8 с троссом или стеклопрутком (разрушающая нагрузка 2Кн, 4-8 мм)</t>
  </si>
  <si>
    <t>Поддерживающий промежуточный зажим, А-Оптик, АО-SSA для кабеля типа 8 с троссом или стеклопрутком (разрушающая нагрузка 8Кн, диаметр 10-15 мм )</t>
  </si>
  <si>
    <t>УКН-70-125</t>
  </si>
  <si>
    <t>Узел крепления натяжной УКН-70-125</t>
  </si>
  <si>
    <t>Узел крепления натяжной,А-Оптик, УКН-70-125 предназначен для анкерного креплениясамонесущего оптического кабеля или грозозащитного троса со встроенным ОК на металлических опорах ВЛ.</t>
  </si>
  <si>
    <t>078808L</t>
  </si>
  <si>
    <t>Mosaic рамка 4 поста 8 модулей</t>
  </si>
  <si>
    <t>Mosaic рамка, Legrand, 078808L, 8 модулей, Белый</t>
  </si>
  <si>
    <t>277816L</t>
  </si>
  <si>
    <t>Mosaic рамка 1 пост 6 модулей</t>
  </si>
  <si>
    <t>Mosaic рамка, Legrand, 277816L, 6 модулей, Белый</t>
  </si>
  <si>
    <t>Ответвитель DPX крестообразный DKC 200x100 36223K</t>
  </si>
  <si>
    <t>Ответвитель DPX крестообразный, DKC, 36223K, 200x100, в комплекте с крепежными элементами и соединительными пластинами, необходимыми для монтажа</t>
  </si>
  <si>
    <t>38084K</t>
  </si>
  <si>
    <t>Крышка на переходник RRC 38084K симметричный 200/100 в комплекте с метизами и пластинами PTCE</t>
  </si>
  <si>
    <t>Крышка на переходник RRC, DKC, 38084K, симметричный 200/100 в комплекте с метизами и пластинами PTCE</t>
  </si>
  <si>
    <t>36310K</t>
  </si>
  <si>
    <t>Переходник RRC симметричный DKC 36310K 200/100 H50 в комплекте с крепежными элементами</t>
  </si>
  <si>
    <t>Переходник RRC симметричный, DKC, 36310K, 200/100 H50 в комплекте с крепежными элементами и соединительными пластинами, необходимыми для монтажа</t>
  </si>
  <si>
    <t>IP видеокамера, Dahua, DH-IPC-HDBW2449E-S-IL, купольная, 4MP, H.264+/H.265+, 1/2.9" CMOS, 12 VDC</t>
  </si>
  <si>
    <t>DH-IPC-HDBW2549E-S-IL</t>
  </si>
  <si>
    <t>IP видеокамера Dahua DH-IPC-HDBW2549E-S-IL</t>
  </si>
  <si>
    <t>IP видеокамера, Dahua, DH-IPC-HDBW2549E-S-IL, купольная, 5MP, H.264+/H.265+, 1/2.9" CMOS, 12 VDC</t>
  </si>
  <si>
    <t>IP видеокамера Dahua DH-IPC-HFW5442HP-Z4E</t>
  </si>
  <si>
    <t>IP видеокамера, Dahua, DH-IPC-HFW5442HP-Z4E, Матрица 1/1.8”4 Мегапиксельная прогрессивная CMOS. Расстояние освещенности 120 м (ИК-подсветка). Фокусное расстояние 8 мм–32 мм. Разрешение 2688 (Г)  1520 (В) Рабочая температура –30°C до +60°C /Менее 95% отн. вл.. Класс защиты IP67. IK10</t>
  </si>
  <si>
    <t>DS-TCG406-E(12V/PoE)(2812)</t>
  </si>
  <si>
    <t>IP видеокамера Hikvision DS-TCG406-E(12V/PoE)(2812)</t>
  </si>
  <si>
    <t>IP видеокамера, Hikvision, DS-TCG406-E(12V/PoE)(2812), 4MP, ANPR, цилиндрическая IP-камера</t>
  </si>
  <si>
    <t>DH-IPC-HFW2849T-ZAS-IL</t>
  </si>
  <si>
    <t>IP видеокамера Dahua DH-IPC-HFW2849T-ZAS-IL</t>
  </si>
  <si>
    <t>IP видеокамера, Dahua, DH-IPC-HFW2849T-ZAS-IL, цилиндрическая, 8MP, H.264+/H.265+/WizSense</t>
  </si>
  <si>
    <t>DHI-NVR5464-EI2</t>
  </si>
  <si>
    <t>Сетевой видеорегистратор Dahua DHI-NVR5464-EI2</t>
  </si>
  <si>
    <t>Сетевой видеорегистратор, Dahua, DHI-NVR5464-EI2, 64 канала, 1.5U, 4HDD, WizSense</t>
  </si>
  <si>
    <t>DHI-ASI3203E-W</t>
  </si>
  <si>
    <t>Контроллер доступа, Hikvision, DS-K1T341CM, Дисплей 4,3", 12V, Кол-во лиц: 3000</t>
  </si>
  <si>
    <t>DHI-ASGF002S</t>
  </si>
  <si>
    <t>Пульт дистанционного управления Dahua DHI-ASGF002S</t>
  </si>
  <si>
    <t>Пульт дистанционного управления, Dahua, DHI-ASGF002S, для турникета, 4 кнопки</t>
  </si>
  <si>
    <t>DHI-ASGF001R</t>
  </si>
  <si>
    <t>Приемник для пульта дистанционного управления Dahua DHI-ASGF001R</t>
  </si>
  <si>
    <t>Приемник для пульта дистанционного управления, Dahua, DHI-ASGF001R, для турникета, приемник поддерживает коды «один к одному» и «один ко многим»</t>
  </si>
  <si>
    <t>RC81-03850101-0500</t>
  </si>
  <si>
    <t>Рюкзак для геймера Razer Scout Backpack 15.6”</t>
  </si>
  <si>
    <t>Рюкзак для геймера, Razer Scout Backpack 15.6”, RC81-03850101-0500, износостойкий и водостойкий, для ноутбуков с диагональю до 15 дюймов, длина 50 см x ширина 27 см x высота 18 см, 80% полиэстер DTY / 20% полиуретановая смола, черно-зеленый</t>
  </si>
  <si>
    <t>3680C005AA</t>
  </si>
  <si>
    <t>Объектив Canon RF 24-70 mm F2.8L IS USM</t>
  </si>
  <si>
    <t>Объектив, Canon, RF 24-70 mm F2.8L IS USM, 3680C005AA</t>
  </si>
  <si>
    <t>Вспышки и освещение</t>
  </si>
  <si>
    <t>iM30</t>
  </si>
  <si>
    <t>Вспышка Godox iM30</t>
  </si>
  <si>
    <t>Вспышка, Godox, iM30, ведущее число 15 при ISO 100, до 230 вспышек, перезарядка 3,6сек</t>
  </si>
  <si>
    <t>AD100PRO</t>
  </si>
  <si>
    <t>Вспышка Godox AD100PRO</t>
  </si>
  <si>
    <t>Вспышка, Godox, AD100PRO, TTL, Аккумулятор 2600 мАч, до 360 импульсов, перезардяка 0.01-1.5с, 1\8000 с</t>
  </si>
  <si>
    <t>V1PROC</t>
  </si>
  <si>
    <t>Вспышка Godox V1 PRO-C</t>
  </si>
  <si>
    <t>Вспышка, Godox, V1 PRO-C, аккумулятор 2980 мАч, до 500 импульсов, 100 вспышек, перезардяка 1.3с</t>
  </si>
  <si>
    <t>V860IIIC</t>
  </si>
  <si>
    <t>Вспышка Godox V860IIIС Kit TTL для Canon</t>
  </si>
  <si>
    <t>Вспышка, Godox, V860IIIС , Kit TTL для Canon, 2600мАч литий-ионная батарея, до 480 импульсов, ведущее число 60 (м, ISO100)</t>
  </si>
  <si>
    <t>TT560II</t>
  </si>
  <si>
    <t>Вспышка Godox TT560II</t>
  </si>
  <si>
    <t>Вспышка, Godox, TT560II, 4 батарейки АА, ведущее число 33 (m ISO 100),</t>
  </si>
  <si>
    <t>V350C</t>
  </si>
  <si>
    <t>Вспышка Godox V350C для Canon</t>
  </si>
  <si>
    <t>Вспышка, Godox, V350C, для Canon, аккумулятор 2000мАч, ведущее число 36 (m ISO 100), количество импульсов Более 500,</t>
  </si>
  <si>
    <t>TT350C</t>
  </si>
  <si>
    <t>Вспышка Godox TT350C TTL для Canon</t>
  </si>
  <si>
    <t>Вспышка, Godox, TT350C, TTL для Canon, аккумулятор 2500мАч, ведущее число 36 (m ISO 100)</t>
  </si>
  <si>
    <t>MF-R76C</t>
  </si>
  <si>
    <t>Вспышка для макросъемки Godox MF-R76C TTL для Canon</t>
  </si>
  <si>
    <t>Вспышка для макросъемки, Godox, MF-R76C, TTL для Canon, ведущее число 45,9 при ISO 100</t>
  </si>
  <si>
    <t>MS300V</t>
  </si>
  <si>
    <t>Импульсный свет Godox MS300V</t>
  </si>
  <si>
    <t>Импульсный свет, Godox, MS300V, ведущее число 58 при ISO 100, 300 Дж</t>
  </si>
  <si>
    <t>DP400IIIV</t>
  </si>
  <si>
    <t>Импульсный свет Godox DP400IIIV</t>
  </si>
  <si>
    <t>Импульсный свет, Godox, DP400IIIV, ведущее число 87 при ISO 100, 400Вт</t>
  </si>
  <si>
    <t>LC500 Mini</t>
  </si>
  <si>
    <t>LC500R Mini</t>
  </si>
  <si>
    <t>Осветитель светодиодный Godox RGB LC500R Mini</t>
  </si>
  <si>
    <t>Осветитель светодиодный, Godox, RGB LC500R Mini, аккумулятор 2470 мАч, 15 режимов</t>
  </si>
  <si>
    <t>SL100D</t>
  </si>
  <si>
    <t>Осветитель светодиодный Godox SL100D</t>
  </si>
  <si>
    <t>Осветитель светодиодный, Godox, SL100D, 5600K, 8 режимов</t>
  </si>
  <si>
    <t>SL100BI</t>
  </si>
  <si>
    <t>Осветитель светодиодный Godox SL100BI</t>
  </si>
  <si>
    <t>Осветитель светодиодный, Godox, SL100BI, 2800K~6500K, 11 режимов</t>
  </si>
  <si>
    <t>SL60IID</t>
  </si>
  <si>
    <t>Осветитель светодиодный Godox SL60IID</t>
  </si>
  <si>
    <t>Осветитель светодиодный, Godox, SL60IID, 5600±200K, 8 режимов</t>
  </si>
  <si>
    <t>SL60IIBI</t>
  </si>
  <si>
    <t>Осветитель светодиодный Godox SL60IIBI</t>
  </si>
  <si>
    <t>Осветитель светодиодный, Godox, SL60IIBI, 2800К~6500К, 11 режимов</t>
  </si>
  <si>
    <t>LED500C</t>
  </si>
  <si>
    <t>Осветитель светодиодный Godox LED500C</t>
  </si>
  <si>
    <t>Осветитель светодиодный, Godox, LED500C, 3300К-5600К±300К</t>
  </si>
  <si>
    <t>LED308C II</t>
  </si>
  <si>
    <t>Осветитель светодиодный Godox LED308C II</t>
  </si>
  <si>
    <t>Осветитель светодиодный, Godox, LED308C II, 3300К-5600К, 860 лк</t>
  </si>
  <si>
    <t>QT400IIIM</t>
  </si>
  <si>
    <t>Вспышка студийная Godox QT400IIIM</t>
  </si>
  <si>
    <t>Вспышка студийная, Godox, QT400IIIM, 400Дж</t>
  </si>
  <si>
    <t>LP600Bi K3</t>
  </si>
  <si>
    <t>Осветитель светодиодный Godox LITEMONS LP600Bi K3</t>
  </si>
  <si>
    <t>Осветитель светодиодный, Godox, LITEMONS LP600Bi K3, 2800K~6500K, 11 эффектов, RGB</t>
  </si>
  <si>
    <t>Софтбоксы</t>
  </si>
  <si>
    <t>SB-FW6090</t>
  </si>
  <si>
    <t>Софтбокс Godox SB-FW6090</t>
  </si>
  <si>
    <t>Софтбокс, Godox, SB-FW6090, с сотами, прямоугольный, 60 x 90 см, Байонет: Bowens</t>
  </si>
  <si>
    <t>SB-FW95</t>
  </si>
  <si>
    <t>Софтбокс Godox SB-FW95</t>
  </si>
  <si>
    <t>Софтбокс, Godox, SB-FW95, октобокс с сотами, диаметр 95 см, Байонет: Bowens</t>
  </si>
  <si>
    <t>SB-FW120</t>
  </si>
  <si>
    <t>Софтбокс Godox SB-FW120</t>
  </si>
  <si>
    <t>Софтбокс, Godox, SB-FW120, октобокс с сотами, диаметр 120 см, Байонет: Bowens</t>
  </si>
  <si>
    <t>SB-GUE80</t>
  </si>
  <si>
    <t>Софтбокс Godox SB-GUE80</t>
  </si>
  <si>
    <t>Софтбокс, Godox, SB-GUE80, октобокс быстроскладной с сотами, диаметр 80см, Байонет: Bowens</t>
  </si>
  <si>
    <t>SB-GUE95</t>
  </si>
  <si>
    <t>Софтбокс Godox SB-GUE95</t>
  </si>
  <si>
    <t>Софтбокс, Godox, SB-GUE95, октобокс быстроскладной с сотами, диаметр 95см, Байонет: Bowens</t>
  </si>
  <si>
    <t>SB-FW80120</t>
  </si>
  <si>
    <t>Софтбокс Godox SB-FW80120</t>
  </si>
  <si>
    <t>Софтбокс, Godox, SB-FW80120, с сотами, прямоугольный, 80 x 120 см, Байонет: Bowens</t>
  </si>
  <si>
    <t>SB-BW-35160</t>
  </si>
  <si>
    <t>Софтбокс Godox SB-BW-35160</t>
  </si>
  <si>
    <t>Софтбокс, Godox, SB-BW-35160, прямоуольный, 35 x 160 см, Байонет: Bowens</t>
  </si>
  <si>
    <t>SB-FW35160</t>
  </si>
  <si>
    <t>Софтбокс Godox SB-FW35160</t>
  </si>
  <si>
    <t>Софтбокс, Godox, SB-FW35160, с сотами, прямоугольный, 35 x 160 см, Байонет: Bowens</t>
  </si>
  <si>
    <t>S85T</t>
  </si>
  <si>
    <t>Софтбокс Godox S85T</t>
  </si>
  <si>
    <t>Софтбокс, Godox, S85T, зонт, быстроскладкой, диаметр 85 см, Байонет: Bowens</t>
  </si>
  <si>
    <t>S105T</t>
  </si>
  <si>
    <t>Софтбокс Godox S105T</t>
  </si>
  <si>
    <t>Софтбокс, Godox, S105T, зонт, быстроскладной, диаметр 105см, Байонет: Bowens</t>
  </si>
  <si>
    <t>S120T</t>
  </si>
  <si>
    <t>Софтбокс Godox S120T</t>
  </si>
  <si>
    <t>Софтбокс, Godox, S120T, зонт, быстроскладной, диаметр 120см, Байонет: Bowens</t>
  </si>
  <si>
    <t>CS-65D</t>
  </si>
  <si>
    <t>Софтбокс Godox CS-65D</t>
  </si>
  <si>
    <t>Софтбокс, Godox, CS-65D, сферический, 65 см, Байонет: Bowens</t>
  </si>
  <si>
    <t>Штативы для фото и видео техники</t>
  </si>
  <si>
    <t>Штатив настольный Godox MT01</t>
  </si>
  <si>
    <t>Штатив настольный, Godox, MT01, Нагрузка до 2,5 кг, максимальная высота 14 см, винт 1/4”, чёрный</t>
  </si>
  <si>
    <t>MT03</t>
  </si>
  <si>
    <t>Штатив настольный Godox MT03</t>
  </si>
  <si>
    <t>Штатив настольный, Godox, MT03, Высота от 13 до 25 см, винт с резьбой 1/4'', "башмак", чёрный</t>
  </si>
  <si>
    <t>LSA-04</t>
  </si>
  <si>
    <t>Крепление Godox LSA-04 Magic Arm</t>
  </si>
  <si>
    <t>Крепление, Godox, LSA-04, тип Magic Arm, макс. Нагрузка 3кг, Штифт 16 мм 1/4" и 16 мм 3/8", чёрный</t>
  </si>
  <si>
    <t>LSA-10</t>
  </si>
  <si>
    <t>Крепление Godox LSA-10 Dual mount arm</t>
  </si>
  <si>
    <t>Крепление, Godox, LSA-10, тип Dual mount arm, Резьба 1/4", 3/8", длина в сложенном виде 57.5, чёрный</t>
  </si>
  <si>
    <t xml:space="preserve">210F </t>
  </si>
  <si>
    <t>Стойка-тренога Godox 210F</t>
  </si>
  <si>
    <t>Стойка-тренога, Godox, 210F, мин. Высота 56см., макс. Высота 213см., осевая нагрузка до 2кг., чёрный</t>
  </si>
  <si>
    <t>380F</t>
  </si>
  <si>
    <t>Стойка-тренога Godox 380F</t>
  </si>
  <si>
    <t>Стойка-тренога, Godox, 380F, мин. Высота 110см., макс. Высота 380см, макс. Нагрузка 5кг, чёрный</t>
  </si>
  <si>
    <t>260T</t>
  </si>
  <si>
    <t>Стойка-тренога Godox 260T</t>
  </si>
  <si>
    <t>Стойка-тренога, Godox, 260T, мин., высота 100см, макс высота 260см., нагрузка 6кг, чёрный</t>
  </si>
  <si>
    <t>300F</t>
  </si>
  <si>
    <t>Стойка-тренога Godox 300F</t>
  </si>
  <si>
    <t>Стойка-тренога, Godox, 300F, мин., высота 90см, макс. Высота 300см, нагрузка 3кг, чёрный</t>
  </si>
  <si>
    <t>270CS</t>
  </si>
  <si>
    <t>Стойка-тренога Godox 270CS C-Stand</t>
  </si>
  <si>
    <t>Стойка-тренога, Godox, 270CS, тип C-Stand, мин. Высота 120см, макс. Высота 270см, макс. Нагрузка 10кг, серебрянный</t>
  </si>
  <si>
    <t>240CS</t>
  </si>
  <si>
    <t>Стойка-тренога Godox 240CS C-Stand</t>
  </si>
  <si>
    <t>Стойка-тренога, Godox, 240CS, тип C-Stand, мин. Высота 130см, макс. Высота 240см, нагрузка до 10кг, серебрянный</t>
  </si>
  <si>
    <t>SA5015</t>
  </si>
  <si>
    <t>Стойка на колёсах Godox SA5015</t>
  </si>
  <si>
    <t>Стойка на колёсах, Godox, SA5015, мин. Высота 92см, макс. Высота 168см, нагрузка до 40кг, серый</t>
  </si>
  <si>
    <t>AD-S13</t>
  </si>
  <si>
    <t>Телескопическая ручка Godox AD-S13</t>
  </si>
  <si>
    <t>Телескопическая ручка, Godox, AD-S13, макс. Длина 160см</t>
  </si>
  <si>
    <t>Петличные микрофоны</t>
  </si>
  <si>
    <t>Magic XT1</t>
  </si>
  <si>
    <t>Микрофонная система Godox Magic XT1</t>
  </si>
  <si>
    <t>Микрофонная система, Godox, Magic XT1, до 200м</t>
  </si>
  <si>
    <t>Cube SC Kit2</t>
  </si>
  <si>
    <t>Микрофонная система Godox Cube SC Kit2</t>
  </si>
  <si>
    <t>Микрофонная система, Godox, Cube SC Kit2, до 300 м</t>
  </si>
  <si>
    <t>Cube-OP3</t>
  </si>
  <si>
    <t>Микрофонная система Godox Cube-OP3</t>
  </si>
  <si>
    <t>Микрофонная система, Godox, Cube-OP3, DJI Osmo Pocket 3</t>
  </si>
  <si>
    <t>Cube SL</t>
  </si>
  <si>
    <t>Микрофонная система Godox Cube-SL</t>
  </si>
  <si>
    <t>Микрофонная система, Godox, Cube-SL, до 300м</t>
  </si>
  <si>
    <t>Накамерные микрофоны</t>
  </si>
  <si>
    <t>Cube C Combo Kit1</t>
  </si>
  <si>
    <t>Микрофонная система Godox Cube C Combo Kit1</t>
  </si>
  <si>
    <t>Микрофонная система, Godox, Cube C Combo Kit1, до 300 м,</t>
  </si>
  <si>
    <t>LSA-01</t>
  </si>
  <si>
    <t>Зажим Godox LSA-01</t>
  </si>
  <si>
    <t>Зажим, Godox, LSA-01, Диаметр 16-22 мм,</t>
  </si>
  <si>
    <t>LSA-06</t>
  </si>
  <si>
    <t>Комплект колес Godox LSA-06, 3 шт</t>
  </si>
  <si>
    <t>Комплект колес, Godox, LSA-06, 3 шт в пачке</t>
  </si>
  <si>
    <t>LSA-07</t>
  </si>
  <si>
    <t>Комплект колес Godox LSA-07, 3 шт</t>
  </si>
  <si>
    <t>Комплект колес, Godox, LSA-07, 3 шт в пачке</t>
  </si>
  <si>
    <t>AK-R1</t>
  </si>
  <si>
    <t>Комплект насадок Godox AK-R1</t>
  </si>
  <si>
    <t>Комплект насадок, Godox, AK-R1, Godox Witstro V1, AD180, AD360II, AD200, AD200 Pro, RGB mini R1</t>
  </si>
  <si>
    <t>GM6S</t>
  </si>
  <si>
    <t>Видеомонитор Godox GM6S 5.5"</t>
  </si>
  <si>
    <t>Видеомонитор, Godox, GM6S, 5,5", IPS, 19201080, 1200 нит</t>
  </si>
  <si>
    <t>Радиосинхронизаторы</t>
  </si>
  <si>
    <t>XproII C</t>
  </si>
  <si>
    <t>Радиосинхронизатор Godox XproII C TTL для Canon</t>
  </si>
  <si>
    <t>Радиосинхронизатор, Godox, XproII C, TTL для Canon, 2*АА батареи, радиус до 100м., 32 канала, чёрный</t>
  </si>
  <si>
    <t>FC16C</t>
  </si>
  <si>
    <t>Радиосинхронизатор Godox FC-16C для Canon</t>
  </si>
  <si>
    <t>Радиосинхронизатор, Godox, FC-16C, для Canon, радиус до 200м., 16 каналов</t>
  </si>
  <si>
    <t>X2T-C</t>
  </si>
  <si>
    <t>Радиосинхронизатор Godox X2T-C TTL для Canon</t>
  </si>
  <si>
    <t>Радиосинхронизатор, Godox, X2T-C, TTL для Canon, 2*АА батареи, радиус до 100м, 32 канала, с жк дисплеем</t>
  </si>
  <si>
    <t>X3 C</t>
  </si>
  <si>
    <t>Радиосинхронизатор Godox X3-C TTL для Canon</t>
  </si>
  <si>
    <t>Радиосинхронизатор, Godox, X3-C, TTL для Canon, аккумулятор 850 мАч, радиус 100м., 32 канала, с сенсорным дисплеем</t>
  </si>
  <si>
    <t>Экран интерактивный, Hikvision, DS-D5A75RB/A2, 75", Android 14.0, 8+128</t>
  </si>
  <si>
    <t>DS-D41Q18CA-1PH-ALS</t>
  </si>
  <si>
    <t>Модуль светодиодного дисплея Hikvision DS-D41Q18CA-1PH-ALS</t>
  </si>
  <si>
    <t>DS-D41Q25CA-1PH-ALS</t>
  </si>
  <si>
    <t>Модуль светодиодного дисплея Hikvision DS-D41Q25CA-1PH-ALS</t>
  </si>
  <si>
    <t>DS-D43Q40CA-1PH-ALS</t>
  </si>
  <si>
    <t>Модуль светодиодного дисплея Hikvision DS-D43Q40CA-1PH-ALS</t>
  </si>
  <si>
    <t>XMTYY02FMGL</t>
  </si>
  <si>
    <t>Проектор Mi Smart Projector 2</t>
  </si>
  <si>
    <t>Проектор,Mi, Smart Projector 2, BHR5211GL/XMTYY02FMGL, 1,3 кг, Номинальная Мощность &lt; 65 Вт. Резервная мощность &lt; 0,5 Вт, Светодиодный источник света с технологией DLP, 19201080P, Размер Экрана от 60" до 120" , Автофокус, Встроенная память 2 ГБ DDR3 / 16 ГБ eMMC, Bluetooth 5.0/BLE, Wi-Fi IEEE 802.11 a/b/g/n/ac 2,4 ГГц/5 ГГц, Dolby Audio + DTS HD, Уровень Шума  28 дБ, Динамик 2 x 5 Вт, Белый</t>
  </si>
  <si>
    <t>IP-камера TP-Link Tapo C120</t>
  </si>
  <si>
    <t>T1S</t>
  </si>
  <si>
    <t>Умное мусорное ведро Townew Smart Trash Can T1S Черный</t>
  </si>
  <si>
    <t>Умное мусорное ведро, Townew, T1S, Smart Trash Can, Объем 15.5 л, Технология запечатывания пакета, Автоматическая крышка и замена мешка, Черный</t>
  </si>
  <si>
    <t>T3</t>
  </si>
  <si>
    <t>Умное мусорное ведро Townew Smart Trash Can T3 Белый</t>
  </si>
  <si>
    <t>Умное мусорное ведро, Townew, T3, Smart Trash Can, Объем 13 л, Технология запечатывания пакета, Автоматическая крышка и замена мешка, Влагозащита IPX3, Белый</t>
  </si>
  <si>
    <t>Умное мусорное ведро Townew Smart Trash Can T Air X Белый</t>
  </si>
  <si>
    <t>Умное мусорное ведро, Townew, T Air X, Smart Trash Can, Объем 13.5 л, Технология запечатывания пакета, Автоматическая крышка и замена мешка, Белый</t>
  </si>
  <si>
    <t>R03</t>
  </si>
  <si>
    <t>Сменные пакеты для умного мусорного ведра Townew Refill Ring R03 (120 шт. в упаковке) Черный</t>
  </si>
  <si>
    <t>Сменные пакеты для умного мусорного ведра, Townew, R03, Refill Ring (120 шт. в упаковке), для модели T3, Черный</t>
  </si>
  <si>
    <t>T Air One</t>
  </si>
  <si>
    <t>Умное мусорное ведро Townew Smart Trash Can T Air One Белый</t>
  </si>
  <si>
    <t>Умное мусорное ведро, Townew, T Air One, Smart Trash Can, Объем 16.6 л, Технология запечатывания пакета, Полуавтоматическое, Влагозащита IPX4, Белый</t>
  </si>
  <si>
    <t>R15</t>
  </si>
  <si>
    <t>Сменные пакеты для умного мусорного ведра Townew Refill Ring R15 (96 шт. в упаковке) Белый</t>
  </si>
  <si>
    <t>Сменные пакеты для умного мусорного ведра, Townew, R15, Refill Ring (96 шт. в упаковке), для модели T Air One, Белый</t>
  </si>
  <si>
    <t>CT-7100 White</t>
  </si>
  <si>
    <t>Часы настенные Centek СТ-7100 Белый</t>
  </si>
  <si>
    <t>Часы настенные, Centek, СТ-7100, 30см диам., Круг, Плавный ход, Кварц. механизм, Белый</t>
  </si>
  <si>
    <t>LR07-40</t>
  </si>
  <si>
    <t>Кружка-сито LARA LR07-40</t>
  </si>
  <si>
    <t>Кружка-сито, LARA, LR07-40, Механическое, Нержавеющая сталь, Мойка ручная/в посудомоечной машине, Стальной</t>
  </si>
  <si>
    <t>Половник Tefal Bienvenue 2744312</t>
  </si>
  <si>
    <t>Половник, Tefal, Bienvenue 2744312, Макс темп 220°, Пластик, Черный</t>
  </si>
  <si>
    <t>Набор кухонный шеф-нож и ножницы Tefal K250S225</t>
  </si>
  <si>
    <t>Набор кухонный шеф-нож и ножницы, Tefal, K250S225, 2 предмета, Нержавеющая сталь, Покрытие Soft-Touch, Черный/Бордовый</t>
  </si>
  <si>
    <t>Ножницы Tefal Fresh Kitchen K1224105</t>
  </si>
  <si>
    <t>Ножницы, Tefal, Fresh Kitchen K1224105, 30см, Пластик, нержавеющая сталь</t>
  </si>
  <si>
    <t>LR06-56-600</t>
  </si>
  <si>
    <t>Френч-пресс LARA LR06-56-600</t>
  </si>
  <si>
    <t>Френч-пресс, LARA, LR06-56-600, Объем 600мл, Стальной фильтр, Боросиликатное стекло, Подходит для мытья в посудомоечной машине, Черный</t>
  </si>
  <si>
    <t>Мантоварка-пароварка, LARA, LR03-40, 3 секции, Диаметр 28 см, Высота нижнего отсека 165 мм, Нержавеющая сталь, Для всех типов плит, Мойка ручная/в посудомоечной машине, Стальной</t>
  </si>
  <si>
    <t>Сковорода блинная Tefal Healthy Chef G1503872 25см</t>
  </si>
  <si>
    <t>Сковорода блинная, Tefal, Healthy Chef G1503872, 25см, Антипригарное покрытие Mineralia, Индикатор нагрева Thermo-Signal, Индукция</t>
  </si>
  <si>
    <t>Сковорода Tefal Intuition B8170444 24см</t>
  </si>
  <si>
    <t>Сковорода, Tefal, Intuition B8170444, 24см, , Диаметр 24 см, Материал нержавеющая сталь, Совместимость с плитами все включая индукцию, Антипригарное покрытие Titanium</t>
  </si>
  <si>
    <t>1.198-050.0</t>
  </si>
  <si>
    <t>Пылесос KARCHER VC 3 Plus</t>
  </si>
  <si>
    <t>Пылесос, KARCHER, VC 3 Plus, 1.198-050.0, 1100 Вт, объём контейнера 900 мл</t>
  </si>
  <si>
    <t>CT-2503</t>
  </si>
  <si>
    <t>Пылесос Centek CT-2503 Белый Оранжевый</t>
  </si>
  <si>
    <t>Пылесос, Centek, CT-2503, 2000W, 400W, Регулятор мощности, Телескоп, Мешок 2.5л, Белый-Оранжевый</t>
  </si>
  <si>
    <t>SC-VC80C66</t>
  </si>
  <si>
    <t>Пылесос Scarlett SC-VC80C66</t>
  </si>
  <si>
    <t>VCAD11A</t>
  </si>
  <si>
    <t>Беспроводной вертикальный пылесос Deerma DEM-T10W</t>
  </si>
  <si>
    <t>Беспроводной вертикальный пылесос, Deerma, DEM-T10W, VCAD11AС, ухая уборка, 290 Вт, 20000 Па, Батарея 6*2200 мАч, Время работы от аккумуляторы 45 мин., Время заряда аккумулятора 330 мин, Пылесборник 0,27л, Фильтр тонкой очистки, Белый</t>
  </si>
  <si>
    <t>SC-SI30P15</t>
  </si>
  <si>
    <t>Утюг Scarlett SC-SI30P15</t>
  </si>
  <si>
    <t>Утюг, Scarlett, SC-SI30P15, Мощность 2000 Вт, Терморегулятор, Вертикальное отпаривание, Самоочистка, Защита от накипи, Цвет красный</t>
  </si>
  <si>
    <t>Утюг Tefal Virtuo FV1713E0</t>
  </si>
  <si>
    <t>Утюг, Tefal, Virtuo FV1713E0, Мощность 2000 Вт, Регулируемый пар 20 г/мин, Паровой удар 90 г/мин, Противокапельная система, Вертикальный пар, Функция самоочистки, Противоизвестковый стержень, Антипригарная подошва, Длина электрошнура 1.9 м, Спрей, Резервуар для воды 200 мл, Синий</t>
  </si>
  <si>
    <t>CT-2317 BLUE</t>
  </si>
  <si>
    <t>Утюг Centek CT-2317 Синий</t>
  </si>
  <si>
    <t>Утюг, Centek, CT-2317, 2800W, Автоотключение 2м, 350мл, Керамика, 50гр*мин, Капля-стоп, Самоочистка, Blue</t>
  </si>
  <si>
    <t>CT-2358</t>
  </si>
  <si>
    <t>Утюг Centek CT-2358 Желтый</t>
  </si>
  <si>
    <t>Утюг, Centek, CT-2358, 3000Вт, Керамическ подошва, 380мл, Паровой удар, Автовыключение, YELLOW</t>
  </si>
  <si>
    <t>CT-2346 GOLD</t>
  </si>
  <si>
    <t>Утюг Centek CT-2346 Золотой</t>
  </si>
  <si>
    <t>Утюг, Centek, CT-2346, 3000Вт, Мощный паровой удар, Керамическая подошва, Самоочистка, 380мл, Золотой</t>
  </si>
  <si>
    <t>T-KSI02</t>
  </si>
  <si>
    <t>Утюг Timberk T-KSI02</t>
  </si>
  <si>
    <t>Утюг, Timberk, T-KSI02, Мощность 2400 Вт, Керамическое покрытие подошвы, Функция самоочистки, Функция Антикапля, Цвет белый</t>
  </si>
  <si>
    <t>T-KSI07</t>
  </si>
  <si>
    <t>Утюг Timberk T-KSI07</t>
  </si>
  <si>
    <t>Утюг, Timberk, T-KSI07, Мощность 3000 Вт, Керамическое покрытие подошвы, Ручная настройка температуры, Объем резервуара для воды 300 мл, Индикация нагрева, Автоотключение, Цвет черный</t>
  </si>
  <si>
    <t>SC-GS130S39</t>
  </si>
  <si>
    <t>Отпариватель вертикальный Scarlett SC-GS130S39</t>
  </si>
  <si>
    <t>Отпариватель вертикальный, Scarlett, SC-GS130S39, Мощность 2 000 Вт, 10 режимов отпаривания, Вешалка для одежды, Покрытие подошвы сталь, Цвет белый</t>
  </si>
  <si>
    <t>SC-GS135S34</t>
  </si>
  <si>
    <t>Отпариватель ручной Scarlett SC-GS135S34</t>
  </si>
  <si>
    <t>Отпариватель ручной, Scarlett, SC-GS135S34, Мощность 1600 Вт, Покрытие подошвы сталь, Готовность к работе 25 сек, Цвет серый</t>
  </si>
  <si>
    <t>T-VGS03</t>
  </si>
  <si>
    <t>Отпариватель вертикальный Timberk T-VGS03</t>
  </si>
  <si>
    <t>Отпариватель вертикальный,Timberk, T-VGS03, Мощность 2200 Вт, Объем бака 1200 мл, Максимальная температура нагрева подошвы 100 °C, Давление 4 Бар, Управление механическое, 2 режима отпаривания, Цвет белый</t>
  </si>
  <si>
    <t>Аэрогриль Tefal EY145810</t>
  </si>
  <si>
    <t>Аэрогриль, Tefal, EY145810, Объем чаши 3л, 10 программ, Сенсорное управление, Таймер, LCD дисплей, Мощность 1300 Вт, Черный</t>
  </si>
  <si>
    <t>SC-HB42S12</t>
  </si>
  <si>
    <t>Погружной блендер Scarlett SC-HB42S12</t>
  </si>
  <si>
    <t>Погружной блендер, Scarlett, SC-HB42S12, Мощность 500 Вт, 1 скорость, Импульсный режим, Цвет белый</t>
  </si>
  <si>
    <t>SC-HB42F74</t>
  </si>
  <si>
    <t>Погружной блендер Scarlett SC-HB42F74</t>
  </si>
  <si>
    <t>Погружной блендер, Scarlett, SC-HB42F74,</t>
  </si>
  <si>
    <t>SC-HB42F08</t>
  </si>
  <si>
    <t>Погружной блендер Scarlett SC-HB42F08</t>
  </si>
  <si>
    <t>Погружной блендер, Scarlett, SC-HB42F08, Тип погружной, Мощность 900 Вт, Количество скоростных режимов 2, Материал корпуса пластик, Длина электрошнура 1м, Цвет черный</t>
  </si>
  <si>
    <t>SC-HB42K09</t>
  </si>
  <si>
    <t>Кухонный процессор-блендер Scarlett SC-HB42K09</t>
  </si>
  <si>
    <t>Кухонный процессор-блендер, Scarlett, SC-HB42K09, Мощность 800 Вт, Режим Турбо, 2 сокрости, Цвет черный</t>
  </si>
  <si>
    <t>SC-HB42M47</t>
  </si>
  <si>
    <t>Погружной блендер Scarlett SC-HB42M47</t>
  </si>
  <si>
    <t>Погружной блендер, Scarlett, SC-HB42M47, Мощность 1500 Вт, 9 скоростей, режим Турбо, Цвет черный</t>
  </si>
  <si>
    <t>CT-2462 Голубика</t>
  </si>
  <si>
    <t>Весы кухонные Centek CT-2462 (Голубика)</t>
  </si>
  <si>
    <t>Весы кухонные, Centek, CT-2462, Электронные, Стеклянные, LCD, 190х200 мм, Max 5кг, Шаг 1г, Голубика</t>
  </si>
  <si>
    <t>SC-KS57P74</t>
  </si>
  <si>
    <t>Весы кухонные Scarlett SC-KS57P74</t>
  </si>
  <si>
    <t>Весы кухонные, Scarlett, SC-KS57P74, Максимальный вес 10 кг, Питание от батареек 2*AAA (в комплекте), Граммы, фунты, унции, миллилитры, Ударопрочное стекло, Индикатор заряда батарейки, Белый/Рисунок</t>
  </si>
  <si>
    <t>CT-1360 Black</t>
  </si>
  <si>
    <t>Кофемолка Centek CT-1360 Черный</t>
  </si>
  <si>
    <t>Кофемолка, Centek, CT-1360, 250Вт, 45 г, 5 чашек ароматного кофе, Прозрачная крышка, Черный</t>
  </si>
  <si>
    <t>CT-1571 White</t>
  </si>
  <si>
    <t>Микроволновая печь Centek CT-1571 Белый</t>
  </si>
  <si>
    <t>Микроволновая печь, Centek, CT-1571, 700W, &lt;20л&gt;, Открывание дверцы ручкой, Премиальная упаковка, Таймер 30 мин, Белый</t>
  </si>
  <si>
    <t>SC-MC410S26</t>
  </si>
  <si>
    <t>Мультиварка Scarlett SC-MC410S26</t>
  </si>
  <si>
    <t>Мультиварка, Scarlett, SC-MC410S26, Мощность 500 Вт, 8 программ, Функция подогрева, Программа выпечка, Цвет белый/черный</t>
  </si>
  <si>
    <t>CT-1514 Black</t>
  </si>
  <si>
    <t>Индукционная плита Centek CT-1514 Черный</t>
  </si>
  <si>
    <t>Индукционная плита, Centek, CT-1514, 3500Вт, 2 конфорки, 8 наст мощ-ти, 7 программ, Таймер, LED, Черный</t>
  </si>
  <si>
    <t>CT-1517 Black</t>
  </si>
  <si>
    <t>Индукционная плита Centek CT-1517 Черный</t>
  </si>
  <si>
    <t>Индукционная плита, Centek, CT-1517, 2000Вт, 8 настр. мощности, 7 программ, Таймер, LED-дисплей, Черный</t>
  </si>
  <si>
    <t>CT-1457</t>
  </si>
  <si>
    <t>Пароварка Centek CT-1457</t>
  </si>
  <si>
    <t>Пароварка, Centek, CT-1457, Объем 9л, 800Вт, Стальной корпус, Таймер 60 мин, 3 контейнера</t>
  </si>
  <si>
    <t>CT-1106</t>
  </si>
  <si>
    <t>Планетарный миксер Centek CT-1106 Белый Серый</t>
  </si>
  <si>
    <t>Планетарный миксер, Centek, CT-1106, Мощность 320 Вт, 3л, 5 скоростей+турбо, Взбивание, Замешивание, Белый-серый</t>
  </si>
  <si>
    <t>SC-SM10S50</t>
  </si>
  <si>
    <t>Планетарный миксер Scarlett SC-SM10S50</t>
  </si>
  <si>
    <t>Планетарный миксер, Scarlett, SC-SM10S50, Мощность 1400 Вт, 6 скоростных режимов, Импульсный режим, Съемная чаша для смешивания, Цвет белый</t>
  </si>
  <si>
    <t>SC-SM10S52</t>
  </si>
  <si>
    <t>Планетарный миксер Scarlett SC-SM10S52</t>
  </si>
  <si>
    <t>Планетарный миксер, Scarlett, SC-SM10S52, Мощность 1400 Вт, Количество режимов 6, Импульсный режим работы, Съемная чаша ля смешивания, Защита от перегрева, Цвет черный</t>
  </si>
  <si>
    <t>CT-1801-60 Black</t>
  </si>
  <si>
    <t>Вытяжка Centek CT-1801-60 Black</t>
  </si>
  <si>
    <t>Вытяжка, Centek, CT-1801-60, Козырьковая, Ширина 60см, 350 м3*час, 120W, 3 скорости, LED, Black</t>
  </si>
  <si>
    <t>CT-1840-50 SS</t>
  </si>
  <si>
    <t>Вытяжка Centek СТ-1840-50 SS (сталь)</t>
  </si>
  <si>
    <t>Вытяжка, Centek, СТ-1840-50 SS, Ширина 50см, Слайдер, 600 м3/час, 67W, Диаметр 150мм, Сталь</t>
  </si>
  <si>
    <t>CT-1826-60 Black</t>
  </si>
  <si>
    <t>Вытяжка Centek CT-1826-60 Black</t>
  </si>
  <si>
    <t>Вытяжка, Centek, CT-1826-60, Наклонная, Ширина 60 см, Металл, 600 м3/час (68 Вт), 3 скор, LED, Чёрный</t>
  </si>
  <si>
    <t>CT-1801-60 INOX</t>
  </si>
  <si>
    <t>Вытяжка Centek CT-1801-60 INOX</t>
  </si>
  <si>
    <t>Вытяжка, Centek, CT-1801-60, Козырьковая, Ширина 60 см, 350 м3/час (120 Вт), 3 скорости, LED, Стальной</t>
  </si>
  <si>
    <t>SC-MG45S75</t>
  </si>
  <si>
    <t>Мясорубка Scarlett SC-MG45S75</t>
  </si>
  <si>
    <t>Мясорубка, Scarlett, SC-MG45S75, Мощность 1800 Вт, Реверс, Защита от перегрева, Цвет черный</t>
  </si>
  <si>
    <t>SC-JE50C09</t>
  </si>
  <si>
    <t>Соковыжималка для цитрусовых Scarlett SC-JE50C09</t>
  </si>
  <si>
    <t>Соковыжималка для цитрусовых, Scarlett, SC-JE50C09, 1 скоростной режим, Объем 700мл, Импульсный режим работы, 2 насадки-конуса, Мощность 25 Вт, Черный/Оранжевый</t>
  </si>
  <si>
    <t>SC-EK27G88</t>
  </si>
  <si>
    <t>Чайник электрический Scarlett SC-EK27G88</t>
  </si>
  <si>
    <t>Чайник электрический, Scarlett, SC-EK27G88, Мощность 1800 Вт, Объем 1.8 л, Материал корпуса: Стекло, Индикатор уровня воды, Внутренняя подсветка</t>
  </si>
  <si>
    <t>SC-EK21S36</t>
  </si>
  <si>
    <t>Чайник электрический Scarlett SC-EK21S36</t>
  </si>
  <si>
    <t>Чайник электрический, Scarlett, SC-EK21S36, Мощность 2200 Вт, Объем 1.8 л, Индикация работы, Цвет сталь</t>
  </si>
  <si>
    <t>SC-EK27G54</t>
  </si>
  <si>
    <t>Чайник электрический Scarlett SC-EK27G54</t>
  </si>
  <si>
    <t>Чайник электрический, Scarlett, SC-EK27G54, Мощность 1800 Вт, Объем 1.7 л, Автоотключение, Подсветка, Цвет серебристый</t>
  </si>
  <si>
    <t>SC-EK27G19</t>
  </si>
  <si>
    <t>Чайник электрический Scarlett SC-EK27G19</t>
  </si>
  <si>
    <t>Чайник электрический, Scarlett, SC-EK27G19, Мощность 2200 Вт, Объем 2.2 л, Индикация уровня воды, Фильтр, Подсветка, Цвет черный</t>
  </si>
  <si>
    <t>SC-EK21S31</t>
  </si>
  <si>
    <t>Чайник электрический Scarlett SC-EK21S31</t>
  </si>
  <si>
    <t>Чайник электрический, Scarlett, SC-EK21S31, Мощность 2200 Вт, Объем 1.5 л, Двойные стенки, Автоматическое открытие крышки, Цвет белый</t>
  </si>
  <si>
    <t>SC-EK21S45</t>
  </si>
  <si>
    <t>Чайник электрический Scarlett SC-EK21S45</t>
  </si>
  <si>
    <t>Чайник электрический, Scarlett, SC-EK21S45, Мощность 2200 Вт, Объем 1.5 л, Автоматическое открытие крышки, Цвет черный</t>
  </si>
  <si>
    <t>SC-1020</t>
  </si>
  <si>
    <t>Чайник электрический Scarlett SC-1020</t>
  </si>
  <si>
    <t>Чайник электрический, Scarlett, SC-1020, Мощзность 2200 Вт, Объем 2.2 л, Съемный фильтр, Внутренний световой индикатор, Цвет Черный</t>
  </si>
  <si>
    <t>SC-EK18P49</t>
  </si>
  <si>
    <t>Чайник электрический Scarlett SC-EK18P49</t>
  </si>
  <si>
    <t>Чайник электрический, Scarlett, SC-EK18P49, Мощность 2200 Вт, Объем 1.7 л, Окно для контроля уровня воды, Цвет белый</t>
  </si>
  <si>
    <t>CT-0032</t>
  </si>
  <si>
    <t>Чайник электрический Centek CT-0032</t>
  </si>
  <si>
    <t>Чайник электрический, Centek, CT-0032, Стекло 1.7л, 2200Вт, Внутр.LED подсветка, Быстрое кипячение, Фильтр от накипи</t>
  </si>
  <si>
    <t>CT-0034 Black</t>
  </si>
  <si>
    <t>Чайник электрический Centek CT-0034 Черный</t>
  </si>
  <si>
    <t>Чайник электрический, Centek, CT-0034, Стекло, 1.8л, 2200Вт, Внутренняя LED подсветка, Кнопка, Черный</t>
  </si>
  <si>
    <t>CT-0020 White</t>
  </si>
  <si>
    <t>Чайник электрический Centek CT-0020 Белый</t>
  </si>
  <si>
    <t>Чайник электрический, Centek, CT-0020, Металл 1.7л, 2200W, Бесшовная колба, двойные стенки, Белый</t>
  </si>
  <si>
    <t>CT-0020 Black</t>
  </si>
  <si>
    <t>Чайник электрический Centek CT-0020 Черный</t>
  </si>
  <si>
    <t>Чайник электрический, Centek, CT-0020, Металл 1.7л, 2200W, Бесшовная колба, Двойные стенки, Черный</t>
  </si>
  <si>
    <t>CT-1144</t>
  </si>
  <si>
    <t>Кофеварка капельная Centek CT-1144</t>
  </si>
  <si>
    <t>Кофеварка капельная, Centek, CT-1144, Мощность 680Вт, 800мл, Капля стоп, Съёмный фильтр, Подогрев, Стальной</t>
  </si>
  <si>
    <t>SC-CM33011</t>
  </si>
  <si>
    <t>Кофеварка капельная Scarlett SC-CM33011</t>
  </si>
  <si>
    <t>SC-BS33ED110</t>
  </si>
  <si>
    <t>Весы Scarlett SC-BS33ED110</t>
  </si>
  <si>
    <t>Весы, Scarlett, SC-BS33ED110, Материал корпуса стекло ABS-пластик, Макс вес 180 кг, Автоматическое включение/выключение, Тип батарейки AAA, Bluetooth, Черный</t>
  </si>
  <si>
    <t>Триммер для бороды Rowenta Sport Forever Sharp TN6011F0</t>
  </si>
  <si>
    <t>Триммер для бороды, Rowenta, Sport Forever Sharp TN6011F0, Сухой и влажный тип бритья, Длина стрижки 1-3-5 мм, 3 насадки, Титановое покрытие, Время работы 120 мин, Время зарядки 90 мин, Дисплей, Черный/Синий</t>
  </si>
  <si>
    <t>CT-2602</t>
  </si>
  <si>
    <t>Ванночка для ног Centek CT-2602</t>
  </si>
  <si>
    <t>Ванночка для ног, Centek, CT-2602, 325W, 12 роликов, Авто.подогрев воды, Пузырьковый массаж, Роликовый массаж</t>
  </si>
  <si>
    <t>CT-2199</t>
  </si>
  <si>
    <t>Массажная подушка Centek CT-2199</t>
  </si>
  <si>
    <t>Массажная подушка, Centek, CT-2199, 3.7W, 7 режимов, 12 головок, Инфакрасный прогрев, Li-ion 2000мАч</t>
  </si>
  <si>
    <t>SC-HD70I76</t>
  </si>
  <si>
    <t>Фен Scarlett SC-HD70I76</t>
  </si>
  <si>
    <t>Фен, Scarlett, SC-HD70I76, DC мотор, 2 скоростных режима, 3 температурных режима, Ионизация, Длина шнура 1.7м, Мощность 2200 Вт, Черный</t>
  </si>
  <si>
    <t>T-SHF20L</t>
  </si>
  <si>
    <t>Электробритва Timberk T-SHF20L</t>
  </si>
  <si>
    <t>Электробритва, Timberk, T-SHF20L, Сеточная. Сухой способо бритья, 7100 об/мин, Питание от аккумулятора, Встроенный триммер, Время работы 75 мин, Время зарядки 2ч, Мощность 5 Вт, Черный</t>
  </si>
  <si>
    <t>T-PAC07-P09E-WF</t>
  </si>
  <si>
    <t>Мобильный кондиционер Timberk T-PAC07-P09E-WF</t>
  </si>
  <si>
    <t>Мобильный кондиционер, Timberk, T-PAC07-P09E-WF7000, BTU, мобильный кондиционер, WIFI, Белый</t>
  </si>
  <si>
    <t>T-PAC09-P09E-WF</t>
  </si>
  <si>
    <t>Мобильный кондиционер Timberk T-PAC09-P09E-WF</t>
  </si>
  <si>
    <t>Мобильный кондиционер, Timberk, T-PAC09-P09E-WF9000, BTU, мобильный кондиционер, WIFI, Белый</t>
  </si>
  <si>
    <t>T-PAC12-P11E-WF</t>
  </si>
  <si>
    <t>Мобильный кондиционер Timberk T-PAC12-P11E-WF</t>
  </si>
  <si>
    <t>Мобильный кондиционер, Timberk, T-PAC12-P11E-WF, 12000 BTU, мобильный кондиционер, WIFI, Белый</t>
  </si>
  <si>
    <t>BPLDS10DM</t>
  </si>
  <si>
    <t>Вентилятор настольный Xiaomi Smart Desktop Air Circulation Fan Белый</t>
  </si>
  <si>
    <t>6.295-941.0</t>
  </si>
  <si>
    <t>Средство для очистки деревянных полов KARCHER H&amp;G RM 534</t>
  </si>
  <si>
    <t>Средство для очистки деревянных полов, KARCHER, H&amp;G RM 534 6.295-941.0, 500мл, цвет белый</t>
  </si>
  <si>
    <t>Полоса 25х4 мм DKC NC2254 горячеоцинкованная сталь</t>
  </si>
  <si>
    <t>Полоса 25х4 мм, DKC, NC2254, горячеоцинкованная сталь (упак. 62м.)</t>
  </si>
  <si>
    <t>Пруток 10 мм DKC NC1010 горячеоцинкованная сталь</t>
  </si>
  <si>
    <t>Пруток 10 мм, DKC, NC1010, горячеоцинкованная сталь (упак. 80м.)</t>
  </si>
  <si>
    <t>Полоса 40х4 мм DKC NC2444 горячеоцинкованная сталь</t>
  </si>
  <si>
    <t>Полоса 40х4 мм, DKC, NC2444, горячеоцинкованная сталь (упак. 38м.)</t>
  </si>
  <si>
    <t>Пруток 8 мм DKC NC1008 горячеоцинкованная сталь</t>
  </si>
  <si>
    <t>Пруток 8 мм, DKC, NC1008, горячеоцинкованная сталь (упак. 110м.)</t>
  </si>
  <si>
    <t>A9N61524</t>
  </si>
  <si>
    <t>Автоматический выключатель SE A9N61524 C60H-DC 2П 4A C 500В DC</t>
  </si>
  <si>
    <t>Автоматический выключатель, SE, A9N61524, C60H-DC 2П 4A C 500В DC</t>
  </si>
  <si>
    <t>A9D63610</t>
  </si>
  <si>
    <t>Дифференциальный автоматический выключатель SE A9D63610 iDif K 10A 6 ka C 30мА AC</t>
  </si>
  <si>
    <t>Дифференциальный автоматический выключатель, SE, A9D63610, iDif K 10A 6 ka C 30мА AС</t>
  </si>
  <si>
    <t>A9D63620</t>
  </si>
  <si>
    <t>Дифференциальный автоматический выключатель SE A9D63620 iDif K 20A 6 ka C 30мА AC</t>
  </si>
  <si>
    <t>Дифференциальный автоматическийй выключатель, SE, A9D63620, iDif K 20A 6 ka C 30мА AС</t>
  </si>
  <si>
    <t>Выключатель трехклавишный Niloe Step 20А винт.клеммы Алюминий</t>
  </si>
  <si>
    <t>Выключатель трехклавишный, Legrand Niloe Step, 863303, 20А винт.кл. Алюминий</t>
  </si>
  <si>
    <t>Электродвигатели</t>
  </si>
  <si>
    <t>Асинхронный электродвигатель WEG 12310457 W20 100L 3 кВт 2P B3T 220-460 В 50 Гц</t>
  </si>
  <si>
    <t>Асинхронный электродвигатель, WEG, 12310457, W20 100L, 3 kW, 2 Пол, B3T, 220-240/380-415//440-460 В, 50 Гц, IE1, IP55, Std.</t>
  </si>
  <si>
    <t>Асинхронный электродвигатель WEG 12310529 AM W20 -132S 5.5 кВт 2P B3T 380-460 В 50 Гц</t>
  </si>
  <si>
    <t>Асинхронный электродвигатель, WEG, 12310529, AM W20 -132S, 5,5 kW, 2 Пол, B3T, 380-415/660//440-460 В, 50 Гц , IE1, IP55, std.</t>
  </si>
  <si>
    <t>Асинхронный электродвигатель WEG 12310536 AM W20 -100L 2.2 кВт 4P B3T 220-460 В 50 Гц</t>
  </si>
  <si>
    <t>Асинхронный электродвигатель, WEG, 12310536, AM W20 -100L, 2.2 kW, 4 Пол, B3T, 220-240/380-415//440-460 В, 50 Гц, IE1, IP55, std.</t>
  </si>
  <si>
    <t>Асинхронный электродвигатель WEG 12310540 AM W20 -132M 7.5 кВт 4P B3T 380-460 В 50 Гц</t>
  </si>
  <si>
    <t>Асинхронный электродвигатель, WEG, 12310540, AM W20 -132M, 7.5 kW, 4 Пол, B3T, 380-415/660//440-460 В, 50 Гц, IE1, IP55, std.</t>
  </si>
  <si>
    <t>Асинхронный электродвигатель WEG 12312786 W20 80 0,75 кВт 4P B3T 220-460 В 50 Гц</t>
  </si>
  <si>
    <t>Асинхронный электродвигатель, WEG, 12312786, W20 80, 0.75 kW, 4 Пол, B3T 220-230-240/380-400-415//460 В, 50 Гц, IE1, IP55</t>
  </si>
  <si>
    <t>Асинхронный электродвигатель WEG 12312850 AM W20 -112M 4 кВт 4P B3T 380-460 В 50 Гц</t>
  </si>
  <si>
    <t>Асинхронный электродвигатель, WEG, 12312850, AM W20 -112M, 4 kW, 4 Пол, B3T, 380-415/660//440-460 В, 50 Гц, IE1, IP55, std.</t>
  </si>
  <si>
    <t>Асинхронный электродвигатель WEG 15142947 W20 100L 3 кВт 4P B3T 220-460 В 50 Гц</t>
  </si>
  <si>
    <t>Асинхронный электродвигатель, WEG, 15142947, W20 100L, 3 kW, 4 Пол, B3T, 220-240/380-415//440-460 В, 50 Гц, IE1, IP55, Spec.</t>
  </si>
  <si>
    <t>Асинхронный электродвигатель WEG 16255791 WGOST-71 0.37 кВт 2P B3T 220/380 В 50 Гц</t>
  </si>
  <si>
    <t>Асинхронный электродвигатель, WEG, 16255791, WGOST-71, 0.37 kW, 2 Пол, B3T, 220/380 В, 50 Гц, IE1, IP55, Std.</t>
  </si>
  <si>
    <t>Асинхронный электродвигатель WEG 16257924 WGOST-L100L 4 кВт 4P B3T 220/380 В 50 Гц</t>
  </si>
  <si>
    <t>Асинхронный электродвигатель, WEG, 16257924, WGOST-L100L, 4 kW, 4 Пол, B3T, 220/380 В, 50 Гц, IE1, IP55, Std.</t>
  </si>
  <si>
    <t>Асинхронный электродвигатель WEG 16803815 AM W20 -80 1.1 кВт 2P B3T 220-460 В 50 Гц</t>
  </si>
  <si>
    <t>Асинхронный электродвигатель, WEG, 16803815, AM W20 -80, 1.1 kW, 2 Пол, B3T, 220-240/380-415//440-460 В, 50 Гц, IE1, IP55, std.</t>
  </si>
  <si>
    <t>Асинхронный электродвигатель WEG 16803816 AM W20 -90S 1.5 кВт 2P B3T 220-460 В 50 Гц</t>
  </si>
  <si>
    <t>Асинхронный электродвигатель, WEG, 16803816, AM W20 -90S, 1.5 kW, 2 Пол, B3T, 220-240/380-415//440-460 В, 50 Гц, IE1, IP55, std.</t>
  </si>
  <si>
    <t>Асинхронный электродвигатель WEG 16803817 AM W20 -90L 2.2 кВт 2P B3T 220-460 В 50 Гц</t>
  </si>
  <si>
    <t>Асинхронный электродвигатель, WEG, 16803817, AM W20 -90L, 2.2 kW, 2 Пол, B3T, 220-240/380-415//440-460 В, 50 Гц, IE1, IP55, std.</t>
  </si>
  <si>
    <t>Асинхронный электродвигатель WEG 16992187 AM W20 -90L 1.5 кВт 4P B3T 220-460 В 50 Гц</t>
  </si>
  <si>
    <t>Асинхронный электродвигатель, WEG, 16992187, AM W20 -90L, 1.5 kW, 4 Пол, B3T, 220-240/380-415//440-460 В, 50 Гц, IE1, IP55, std.</t>
  </si>
  <si>
    <t>Асинхронный электродвигатель WEG 17376511 WGOST-71 0.55 кВт 2P B3T 220/380 В 50 Гц</t>
  </si>
  <si>
    <t>Асинхронный электродвигатель, WEG, 17376511, WGOST-71, 0.55 kW, 2 Пол, B3T, 220/380 В, 50 Гц, IE1, IP55, Std.</t>
  </si>
  <si>
    <t>Асинхронный электродвигатель WEG 17376512 WGOST-L80 2.2 кВт 2P B3T 220/380 В 50 Гц</t>
  </si>
  <si>
    <t>Асинхронный электродвигатель, WEG, 17376512, WGOST-L80, 2.2 kW, 2 Пол, B3T, 220/380 В, 50 Гц, IE1, IP55, Std.</t>
  </si>
  <si>
    <t>Асинхронный электродвигатель WEG 17376513 WGOST-L100L 5.5 кВт 2P B3T 220/380 В 50 Гц</t>
  </si>
  <si>
    <t>Асинхронный электродвигатель, WEG, 17376513, WGOST-L100L, 5.5 kW, 2 Пол, B3T, 220/380 В, 50 Гц, IE1, IP55, Std.</t>
  </si>
  <si>
    <t>Асинхронный электродвигатель WEG 17376514 WGOST-90L 3 кВт 2P B3T 220/380 В 50 Гц</t>
  </si>
  <si>
    <t>Асинхронный электродвигатель, WEG, 17376514, WGOST-90L, 3 kW, 2 Пол, B3T, 220/380 В, 50 Гц, IE1, IP55, Std.</t>
  </si>
  <si>
    <t>Асинхронный электродвигатель WEG 17376515 WGOST-L112M 7.5 кВт 2P B3T 220/380 В 50 Гц</t>
  </si>
  <si>
    <t>Асинхронный электродвигатель, WEG, 17376515, WGOST-L112M, 7.5 kW, 2 Пол, B3T, 220/380 В, 50 Гц, IE1, IP55, Std.</t>
  </si>
  <si>
    <t>Асинхронный электродвигатель WEG 17725342 WGOST-132M 11 кВт 2P B3T 220/380 В 50 Гц</t>
  </si>
  <si>
    <t>Асинхронный электродвигатель, WEG, 17725342, WGOST-132M, 11 kW, 2 Пол, B3T, 220/380 В, 50 Гц, IE1, IP55, Std.</t>
  </si>
  <si>
    <t>Асинхронный электродвигатель WEG 17725617 WGOST-132S 7.5 кВт 4 Пол B3T 220/380 В 50 Гц</t>
  </si>
  <si>
    <t>Асинхронный электродвигатель, WEG, 17725617, WGOST-132S, 7.5 kW, 4 Пол, B3T, 220/380 В, 50 Гц, IE1, IP55, Std.</t>
  </si>
  <si>
    <t>Асинхронный электродвигатель WEG 17725872 WGOST-132M/L 11 кВт 4P B3T 220/380 В 50 Гц</t>
  </si>
  <si>
    <t>Асинхронный электродвигатель, WEG, 17725872, WGOST-132M/L, 11 kW, 4 Пол, B3T, 220/380 В, 50 Гц, IE1, IP55, Std.</t>
  </si>
  <si>
    <t>Асинхронный электродвигатель WEG 17886271 WGOST-L80 1.5 кВт 2P B3T 220/380 В 50 Гц</t>
  </si>
  <si>
    <t>Асинхронный электродвигатель, WEG, 17886271, WGOST-L80, 1.5 kW, 2 Пол, B3T, 220/380 В, 50 Гц, IE1, IP55, Std.</t>
  </si>
  <si>
    <t>Асинхронный электродвигатель WEG 17886273 WGOST-100S 4 кВт 2P B3T 220/380 В 50 Гц</t>
  </si>
  <si>
    <t>Асинхронный электродвигатель, WEG, 17886273, WGOST-100S, 4 kW, 2 Пол, B3T, 220/380 В, 50 Гц, IE1, IP55, Std.</t>
  </si>
  <si>
    <t>Асинхронный электродвигатель WEG 17886531 WGOST-80 1.1 кВт 4P B3T 220/380 В 50 Гц</t>
  </si>
  <si>
    <t>Асинхронный электродвигатель, WEG, 17886531, WGOST-80, 1.1 kW, 4 Пол, B3T, 220/380 В, 50 Гц, IE1, IP55, Std.</t>
  </si>
  <si>
    <t>Асинхронный электродвигатель WEG 17886536 WGOST-90L 2.2 кВт 4P B3T 220/380 В 50 Гц</t>
  </si>
  <si>
    <t>Асинхронный электродвигатель, WEG, 17886536, WGOST-90L, 2.2 kW, 4 Пол, B3T, 220/380 В, 50 Гц, IE1, IP55, Std.</t>
  </si>
  <si>
    <t>Асинхронный электродвигатель WEG 17886608 WGOST-L100S 3 кВт 4P B3T 220/380 В 50 Гц</t>
  </si>
  <si>
    <t>Асинхронный электродвигатель, WEG, 17886608, WGOST-L100S, 3 kW, 4 Пол, B3T, 220/380 В, 50 Гц, IE1, IP55, Std.</t>
  </si>
  <si>
    <t>Асинхронный электродвигатель WEG 17886610 WGOST-112M 5.5 кВт 4P B3T 220/380 В 50 Гц</t>
  </si>
  <si>
    <t>Асинхронный электродвигатель, WEG, 17886610, WGOST-112M, 5.5 kW, 4 Пол, B3T 220/380 В, 50 Гц, IE1, IP55, Std.</t>
  </si>
  <si>
    <t>Асинхронный электродвигатель WEG 17896923 WGOST-L80 1.5 кВт 4P B3T 220/380 В 50 Гц</t>
  </si>
  <si>
    <t>Асинхронный электродвигатель, WEG, 17896923, WGOST-L80, 1.5 kW, 4 Пол, B3T, 220/380 В, 50 Гц, IE1, IP55, Std.</t>
  </si>
  <si>
    <t>Асинхронный электродвигатель WEG 17928293 WGOST-71 0.75 кВт 2P B3T 220/380 В 50 Гц</t>
  </si>
  <si>
    <t>Асинхронный электродвигатель, WEG, 17928293, WGOST-71, 0.75 kW, 2 Пол, B3T, 220/380 В, 50 Гц, IE1, IP55, Std.</t>
  </si>
  <si>
    <t>Асинхронный электродвигатель WEG 17928295 WGOST-L71 1.1 кВт 2P B3T 220/380 В 50 Гц</t>
  </si>
  <si>
    <t>Асинхронный электродвигатель, WEG, 17928295, WGOST-L71, 1.1 kW, 2 Пол, B3T, 220/380 В, 50 Гц, IE1, IP55, Std.</t>
  </si>
  <si>
    <t>Асинхронный электродвигатель WEG 17928296 WGOST-71 0.37 кВт 4P B3T 220/380 В 50 Гц</t>
  </si>
  <si>
    <t>Асинхронный электродвигатель, WEG, 17928296, WGOST-71, 0.37 kW, 4 Пол, B3T, 220/380 В, 50 Гц, IE1, IP55, Std.</t>
  </si>
  <si>
    <t>Асинхронный электродвигатель WEG 17928297 WGOST-71 0.55 кВт 4P B3T 220/380 В 50 Гц</t>
  </si>
  <si>
    <t>Асинхронный электродвигатель, WEG, 17928297, WGOST-71, 0.55 kW, 4 Пол, B3T, 220/380 В, 50 Гц, IE1, IP55, Std.</t>
  </si>
  <si>
    <t>Асинхронный электродвигатель WEG 17928428 WGOST-L71 0.75 кВт 4P B3T 220/380 В 50 Гц</t>
  </si>
  <si>
    <t>Асинхронный электродвигатель, WEG, 17928428, WGOST-L71, 0.75 kW, 4 Пол, B3T, 220/380 В, 50 Гц, IE1, IP55, Std.</t>
  </si>
  <si>
    <t>1.673-500.0</t>
  </si>
  <si>
    <t>Мойка высокого давления Premium KARCHER K 2 Compact</t>
  </si>
  <si>
    <t>Мойка высокого давления, KARCHER, K 2 Compact 1.673-500.0, 110 бар, 360 л/час, 1400 Вт, шланг 4 м</t>
  </si>
  <si>
    <t>T-RI-4-GN</t>
  </si>
  <si>
    <t>Палатка RSP River 4 для туризма и кемпинга зеленый</t>
  </si>
  <si>
    <t>Палатка, RSP River 4, T-RI-4-GN, 375*255*140 см, Двухслойная, Диаметр дуг 8.5 мм, Водонепроницаемость 5000, Зеленый</t>
  </si>
  <si>
    <t>TA-NA-3-GN</t>
  </si>
  <si>
    <t>Палатка автоматическая RSP Narle 3 для туризма и кемпинга зеленый</t>
  </si>
  <si>
    <t>Палатка автоматическая, TA-NA-3-GN, 315*215*150 см, Двухслойная, Диаметр дуг 8.5 мм, Водонепроницаемость 5000, Зеленый</t>
  </si>
  <si>
    <t>T-KRE-2-OLGN</t>
  </si>
  <si>
    <t>Палатка RSP Krewl 2 для туризма и кемпинга оливково-зеленый</t>
  </si>
  <si>
    <t>Палатка, RSP, T-KRE-2-OLGN, 300*130*110 см, Однослойная, Диаметр дуг 7.9 мм, Водонепроницаемость 4000, Оливково-зеленый</t>
  </si>
  <si>
    <t>T-KRE-4-OLGN</t>
  </si>
  <si>
    <t>Палатка RSP Krewl 4 для туризма и кемпинга оливково-зеленый</t>
  </si>
  <si>
    <t>Палатка, T-KRE-4-OLGN, 310*235*125 см, Однослойная, Диаметр дуг 8.5 мм, Водонепроницаемость 4000, Оливково-зеленый</t>
  </si>
  <si>
    <t>T-KRE-3-OLGN</t>
  </si>
  <si>
    <t>Палатка RSP Krewl 3 для туризма и кемпинга оливково-зеленый</t>
  </si>
  <si>
    <t>Палатка, RSP, T-KRE-3-OLGN, 305*175*115 см, Однослойная, Диаметр дуг 7.9 мм, Водонепроницаемость 4000, Оливково-зеленый</t>
  </si>
  <si>
    <t>TA-NA-3-B</t>
  </si>
  <si>
    <t>Палатка автоматическая RSP Narle 3 для туризма и кемпинга синий</t>
  </si>
  <si>
    <t>Палатка автоматическая, RSP, TA-NA-3-B, 315*215*150 см, Двухслойная, Диаметр дуг 8.5 мм, Водонепроницаемость 5000, Синий</t>
  </si>
  <si>
    <t>SB-LAG-150-GN-R</t>
  </si>
  <si>
    <t>Спальный мешок RSP LAGER 150 зеленый правая молния</t>
  </si>
  <si>
    <t>Спальный мешок, SB-LAG-150-GN-R, 220*75 см, Подголовник, Тканевый мешок, Зеленый</t>
  </si>
  <si>
    <t>SB-SLE-150-GN-R</t>
  </si>
  <si>
    <t>Спальный мешок RSP SLEEP 150 зеленый правая молния</t>
  </si>
  <si>
    <t>Спальный мешок, SB-SLE-150-GN-R, 220*80 см, Подголовник, Подкладка, Компрессионный мешок, Зеленый</t>
  </si>
  <si>
    <t>SB-SLE-150-B-L</t>
  </si>
  <si>
    <t>Спальный мешок RSP SLEEP 150 синий левая молния</t>
  </si>
  <si>
    <t>Спальный мешок, SB-SLE-150-B-L, 220*80 см, Подголовник, Подкладка, Компрессионный мешок, Синий</t>
  </si>
  <si>
    <t>Фьюзерный модуль, Xerox, 607K22325 / 607K22323 / 607K22321 / 607K22320 / 607K22324 / 126K39311, Для Xerox AltaLink C8145/C8155, C8245/C8255, 500 000 страниц (А4)</t>
  </si>
  <si>
    <t>Картридж, Canon, LBP CARTRIDGE 070 Black, 5639C002AA, для i-SENSYS LBP243dw/LBP246dw, MF461dw/MF463dw/MF465dw, 3 000 стр. (A4)</t>
  </si>
  <si>
    <t>0475C002</t>
  </si>
  <si>
    <t>Блок барабана Canon DRUM UNIT C-EXV 53 BLACK 0475C002</t>
  </si>
  <si>
    <t>FP-V10-0-10-1-K01 \FORTEPIANO Выключ. 1-кл. 10А FP201 бел. IEK\</t>
  </si>
  <si>
    <t>FP-R11-16-K01 \FORTEPIANO Роз. с з/к без з/ш в/к 16А FP216 бел. IEK\</t>
  </si>
  <si>
    <t>FP-V20-0-10-1-K01 \FORTEPIANO Выключ. 2-кл. 10А FP205 бел. IEK\</t>
  </si>
  <si>
    <t>FP-R11-16-K02 \FORTEPIANO Роз. с з/к без з/ш в/к 16А FP116 чер. IEK\</t>
  </si>
  <si>
    <t>FP-V10-0-10-1-K10 \FORTEPIANO Выключ. 1-кл. 10А FP401 ван. IEK\</t>
  </si>
  <si>
    <t>FP-V20-0-10-1-K10 \FORTEPIANO Выключ. 2-кл. 10А FP405 ван. IEK\</t>
  </si>
  <si>
    <t>FP-R11-16-K10 \FORTEPIANO Роз. с з/к без з/ш в/к 16А FP416 ван. IEK\</t>
  </si>
  <si>
    <t xml:space="preserve">1000016549 </t>
  </si>
  <si>
    <t xml:space="preserve">1000016630 </t>
  </si>
  <si>
    <t xml:space="preserve">1000016569 </t>
  </si>
  <si>
    <t xml:space="preserve">1000016629 </t>
  </si>
  <si>
    <t xml:space="preserve">1000016550 </t>
  </si>
  <si>
    <t xml:space="preserve">1000016570 </t>
  </si>
  <si>
    <t xml:space="preserve">1000016631 </t>
  </si>
  <si>
    <t>SXS1000/1000GA</t>
  </si>
  <si>
    <t>SXS2000/4000GA</t>
  </si>
  <si>
    <t>R-CG580-BKNDA0-G-1</t>
  </si>
  <si>
    <t>Компьютерный корпус Deepcool CG580 без Б/П</t>
  </si>
  <si>
    <t>Компьютерный корпус, Deepcool, CG580 R-CG580-BKNDA0-G-1, ATX/Micro ATX/Mini-ITX, USB 3.0*2, HD-Audio, Высота процессорного кулера до 176мм, Длина VGA до 410мм, 2*3.5"/2+1*2.5", Сталь 0,6, 437х235х501мм, Без Б/П,Чёрный</t>
  </si>
  <si>
    <t>R-FL12R-BKAPN1-G</t>
  </si>
  <si>
    <t>Кулер для компьютерного корпуса Deepcool FL12R</t>
  </si>
  <si>
    <t>Кулер для компьютерного корпуса, Deepcool, FL12R R-FL12R-BKAPN1-G, 120мм, 500±2150±10% об.мин, 55CFM, 33,9dB(A), 4pin, 12012025мм, Чёрный</t>
  </si>
  <si>
    <t>DPO87_GSH_Fuji_ANSI_UA</t>
  </si>
  <si>
    <t>Клавиатура Dark Project One 87 Fuji</t>
  </si>
  <si>
    <t>4999-823-169</t>
  </si>
  <si>
    <t>Гарнитура Jabra EVOLVE 20 Stereo MS USB C/A adapter</t>
  </si>
  <si>
    <t>Гарнитура, Jabra, 4999-823-169, Jabra EVOLVE 20, Stereo, MS, Проводная, USB C/A, шумоподавление, -10°C to + 50°C, регулятор громкости</t>
  </si>
  <si>
    <t>9653-553-111</t>
  </si>
  <si>
    <t>Гарнитура Jabra Engage 65 SE Mono</t>
  </si>
  <si>
    <t>Гарнитура, Jabra, 9653-553-111, Jabra Engage 65 SE Mono</t>
  </si>
  <si>
    <t>2699-820-109</t>
  </si>
  <si>
    <t>Гарнитура Jabra EVOLVE 10 Stereo</t>
  </si>
  <si>
    <t>Гарнитура, Jabra, 2699-820-109, Jabra EVOLVE 10, Stereo, Проводная, USB-A</t>
  </si>
  <si>
    <t>14101-61</t>
  </si>
  <si>
    <t>Амбушюры Jabra Engage 65/75 14101-61</t>
  </si>
  <si>
    <t>Амбушюры, Jabra, Engage 65/75, 14101-61, 10 шт в упаковке</t>
  </si>
  <si>
    <t>14101-19</t>
  </si>
  <si>
    <t>Амбушюры Jabra PRO™9400 &amp; PRO™900 14101-19</t>
  </si>
  <si>
    <t>Амбушюры, Jabra, PRO™9400 &amp; PRO™900, 14101-19, 2 шт в упаковке</t>
  </si>
  <si>
    <t>DS925+</t>
  </si>
  <si>
    <t>Система хранения данных (сервер) Synology DS925+</t>
  </si>
  <si>
    <t>Кабель оптоволоконный ОКЛ-4(G.652.D)-Т/С 2,7 кН</t>
  </si>
  <si>
    <t>Зажим анкерный клиновой FTTX ADSS-PGC-07</t>
  </si>
  <si>
    <t>Зажим анкерный клиновой, А-Оптик, АО- FTTX ADSS-PGC-07- 6кН, диаметр 8-15 мм</t>
  </si>
  <si>
    <t>LN4743/230T</t>
  </si>
  <si>
    <t>Лампа LED Bticino LN4743/230T Living Light для подсветки 230В Белая</t>
  </si>
  <si>
    <t>Лампа LED, Bticino, LN4743/230T, Living Light для подсветки 230В Белая</t>
  </si>
  <si>
    <t>Каркасные бассейны Avenli</t>
  </si>
  <si>
    <t xml:space="preserve">    ATN000143  РОЗЕТКА с з/к, 16А, мех, БЕЛЫЙ</t>
  </si>
  <si>
    <t>10000012180</t>
  </si>
  <si>
    <t xml:space="preserve">    11214 Domovoy BA63 SE \1N-пол,20A, C\ (распродажа)</t>
  </si>
  <si>
    <t xml:space="preserve">    11222 Domovoy BA63 SE \3-пол,10A, C,\ (распродажа)</t>
  </si>
  <si>
    <t xml:space="preserve">    604811 Legrand  Автоматический выключатель 1-пол, 63A, Тип C (6048-11)</t>
  </si>
  <si>
    <t>00000007203</t>
  </si>
  <si>
    <t xml:space="preserve">    604825 Legrand  Автоматический выключатель 2-пол, 50A, Тип C (6048-35)</t>
  </si>
  <si>
    <t>00000007209</t>
  </si>
  <si>
    <t xml:space="preserve">    F70 Feilifu Заглушка  45х22,5,  (1мод.) , белый</t>
  </si>
  <si>
    <t xml:space="preserve">    FP-R11-16-K01 \FORTE&amp;PIANO Роз. с з/к без з/ш в/к 16А FP216 бел. IEK\</t>
  </si>
  <si>
    <t xml:space="preserve">    FP-R11-16-K02 \FORTE&amp;PIANO Роз. с з/к без з/ш в/к 16А FP116 чер. IEK\</t>
  </si>
  <si>
    <t xml:space="preserve">    FP-R11-16-K10 \FORTE&amp;PIANO Роз. с з/к без з/ш в/к 16А FP416 ван. IEK\</t>
  </si>
  <si>
    <t xml:space="preserve">    FP-R14-16-1-K02 \FORTE&amp;PIANO Роз. с з/к з/ш б/к 16А FP113 чер. IEK\</t>
  </si>
  <si>
    <t xml:space="preserve">1000016632 </t>
  </si>
  <si>
    <t xml:space="preserve">    FP-V10-0-10-1-K01 \FORTE&amp;PIANO Выключ. 1-кл. 10А FP201 бел. IEK\</t>
  </si>
  <si>
    <t xml:space="preserve">    FP-V10-0-10-1-K02 \FORTE&amp;PIANO Выключ. 1-кл. 10А FP101 чер. IEK\</t>
  </si>
  <si>
    <t xml:space="preserve">    FP-V12-0-10-1-K02 \FORTE&amp;PIANO Выключ. 1-кл. прох. 10А FP103 чер. IEK\</t>
  </si>
  <si>
    <t xml:space="preserve">    FP-V13-0-10-1-K02 \FORTE&amp;PIANO Выключ. 1-кл. перекр. 10А FP112 чер. IEK\</t>
  </si>
  <si>
    <t xml:space="preserve">    FP-V20-0-10-1-K01 \FORTE&amp;PIANO Выключ. 2-кл. 10А FP205 бел. IEK\</t>
  </si>
  <si>
    <t xml:space="preserve">    FP-V20-0-10-1-K02 \FORTE&amp;PIANO Выключ. 2-кл. 10А FP105 чер. IEK\</t>
  </si>
  <si>
    <t xml:space="preserve">    FP-V20-0-10-1-K10 \FORTE&amp;PIANO Выключ. 2-кл. 10А FP405 ван. IEK\</t>
  </si>
  <si>
    <t xml:space="preserve">    FP-V22-0-10-1-K02 \FORTE&amp;PIANO Выключ. 2-кл. прох. 10А FP107 чер. IEK\</t>
  </si>
  <si>
    <t xml:space="preserve">    FP-V22-1-10-1-K01 \FORTE&amp;PIANO Выключ. 2-кл. прох. с инд. 10А FP208 бел. IEK\</t>
  </si>
  <si>
    <t xml:space="preserve">1000016577 </t>
  </si>
  <si>
    <t xml:space="preserve">    FZ517-NZ/L Feilifu лючок настольный 6 мод., цвет черный (пустой) (STG-6M-B)</t>
  </si>
  <si>
    <t xml:space="preserve">    GNID-G102 Колодка,  2 розетки  с/з 16А 250В (GONEO, без кабеля)</t>
  </si>
  <si>
    <t xml:space="preserve">1000016121 </t>
  </si>
  <si>
    <t xml:space="preserve">    GNID-G104 Колодка,  4 розетки  с/з 16А 250В (GONEO, без кабеля)</t>
  </si>
  <si>
    <t xml:space="preserve">    GNID-G1040-30 Удлинитель 4 розетки с/з, 3 м., 3*0.75мм, (GONEO, с 1 выключателем)</t>
  </si>
  <si>
    <t xml:space="preserve">    GNID-G105 Колодка,  5 розетки  с/з 16А 250В (GONEO, без кабеля)</t>
  </si>
  <si>
    <t xml:space="preserve">1000016123 </t>
  </si>
  <si>
    <t xml:space="preserve">    GNID-G3040-30 Удлинитель 4 розетки с/з, 3 м., 3*0.75мм, (GONEO, с 4 выключателями)</t>
  </si>
  <si>
    <t xml:space="preserve">    HTD-622AS Feilifu лючок напольный  8 мод., пластик (пустой) (SF-8M-G)*</t>
  </si>
  <si>
    <t xml:space="preserve">    HTD-624AS/SM Feilifu лючок напольный 12 мод., пластик, боковой монтаж (пустой) (SF-12M-G)</t>
  </si>
  <si>
    <t xml:space="preserve">    HTD-ZN-28 (BLACK)  Напольный лючок на 4 модуля, металл, цвет чёрный (Feilifu, пустой) (STF-4M-B)</t>
  </si>
  <si>
    <t xml:space="preserve">    HTD-ZN-28 (GOLD) Напольный лючок на 4 модуля, металл, цвет золото (Feilifu, пустой) (STF-4M-GL)</t>
  </si>
  <si>
    <t xml:space="preserve">    HTD-ZN-28L (SILVER) Напольный лючок на 4 модуля, металл, цвет серебро (Feilifu, пустой) (STF-4M-S)</t>
  </si>
  <si>
    <t>Кулер для компьютерного корпуса, Formula V, Nulight 12BK ARPW, 120мм ARGB, 450-1500±10% об/м, 45,03 CFM,  25.34 dB(A), ARBG 3pin +PWM 4pin, 120х120х25мм, Черный</t>
  </si>
  <si>
    <t>Компьютерная мышь, Dark Project, DPP_Novus_BG, Novus, Игровая, Оптическая, 26000dpi, 650 IPS, 6 кнопок, Беспроводная, USB, 2,4 ГГц, Чёрный</t>
  </si>
  <si>
    <t>Компьютерная мышь, Dark Project, DPP_Novus_PRO_BB, Novus Pro, Игровая, Оптическая, 26000dpi, 650 IPS, 6 кнопок, Беспроводная, USB, 2,4 ГГц, Чёрно-Фиолетовый</t>
  </si>
  <si>
    <t>Клавиатура, Dark Project, DPO87_GSH_Fuji_ANSI_UA, 87 Fuji, Игровая, Механическая, TKL, g3ms Sapphire switches, USB, Подсветка RGB, Размер: 357 x 130 x 23 мм., Анг/Рус, Белый</t>
  </si>
  <si>
    <t>DPKB_VIOLET_ 87_ANSI_UA</t>
  </si>
  <si>
    <t>Клавиатура, Dark Project, DPKB_VIOLET_ 87_ANSI_UA, ALU87A Violet, Игровая, Механическая, TKL, g3ms Sapphire switches, USB, Подсветка RGB, Размер: 365 x 137 x 42 мм., Анг/Рус, Фиолетовый</t>
  </si>
  <si>
    <t>DPKB_MIDNIGHT_87_ANSI_UA</t>
  </si>
  <si>
    <t>Клавиатура, Dark Project, DPKB_MIDNIGHT_87_ANSI_UA, ALU87A Midnight, Игровая, Механическая, TKL, g3ms Zircon switches, USB, Подсветка RGB, Размер: 362 x 136 x 42 мм., Анг/Рус, Чёрный</t>
  </si>
  <si>
    <t>DPKB_DAYLIGHT_87_ANSI_UA</t>
  </si>
  <si>
    <t>Клавиатура, Dark Project, DPKB_DAYLIGHT_87_ANSI_UA, ALU87A Daylight, Игровая, Механическая, TKL, g3ms Zircon switches, USB, Подсветка RGB, Размер: 362 x 136 x 42 мм., Анг/Рус, Серый</t>
  </si>
  <si>
    <t>DPKB_NOSTRA_81_ANSI_BLACK_UA</t>
  </si>
  <si>
    <t>Клавиатура, Dark Project, DPKB_NOSTRA_81_ANSI_BLACK_UA, ALU81A Terra Nostra, Игровая, Механическая, 75%, g3ms Moonstone switches, USB, Подсветка RGB, Размер: 324 x 140 x 43 мм., Анг/Рус, Чёрный</t>
  </si>
  <si>
    <t>DPKB_NOSTRA_81_ANSI_WHITE_UA</t>
  </si>
  <si>
    <t>Клавиатура, Dark Project, DPKB_NOSTRA_81_ANSI_WHITE_UA, ALU81A Terra Nostra, Игровая, Механическая, 75%, g3ms Moonstone switches, USB, Подсветка RGB, Размер: 324 x 140 x 43 мм., Анг/Рус, Белый</t>
  </si>
  <si>
    <t>DPKB_NOVA_81_ANSI_BLACK_UA</t>
  </si>
  <si>
    <t>Клавиатура, Dark Project, DPKB_NOVA_81_ANSI_BLACK_UA, ALU81A Terra Nova, Игровая, Механическая, 75%, g3ms Moonstone switches, USB, 2,4 ГГц, Bluetooth, Подсветка RGB, Размер: 324 x 140 x 36 мм., Анг/Рус, Чёрный</t>
  </si>
  <si>
    <t>DPKB_NOVA_81_ANSI_WHITE_UA</t>
  </si>
  <si>
    <t>Клавиатура, Dark Project, DPKB_NOVA_81_ANSI_WHITE_UA, ALU81A Terra Nova, Игровая, Механическая, 75%, g3ms Moonstone switches, USB, 2,4 ГГц, Bluetooth, Подсветка RGB, Размер: 324 x 140 x 36 мм., Анг/Рус, Белый</t>
  </si>
  <si>
    <t>TEGC-2064101.11</t>
  </si>
  <si>
    <t>Игровое компьютерное кресло ThunderX3 EAZE-Racer Black-V2</t>
  </si>
  <si>
    <t>Игровое компьютерное кресло, ThunderX3, EAZE-Racer Black-V2, Тканное покрытие, (Ш)70*(Г)50*(В)129(139) см, Чёрный</t>
  </si>
  <si>
    <t>TEGC-3065001.11</t>
  </si>
  <si>
    <t>Игровое компьютерное кресло ThunderX3 YTC-Mesh Black</t>
  </si>
  <si>
    <t>Игровое компьютерное кресло, ThunderX3, YTC-Mesh Black, Воздухопроницаемое сетчатое покрытие, (Ш)68*(Г)50*(В)110(124) см, Чёрный</t>
  </si>
  <si>
    <t>TEGC-307410Z.Z1</t>
  </si>
  <si>
    <t>Игровое компьютерное кресло ThunderX3 XTC-Loft Dark Grey</t>
  </si>
  <si>
    <t>TEGC-2070104.41</t>
  </si>
  <si>
    <t>Игровое компьютерное кресло ThunderX3 CORE Smart-Loft Light Grey</t>
  </si>
  <si>
    <t>Игровое компьютерное кресло, ThunderX3, CORE Smart-Loft Light Grey, Тканное покрытие, (Ш)70*(Г)50*(В)129(139) см, Чёрный</t>
  </si>
  <si>
    <t>TEGC-2069101.11</t>
  </si>
  <si>
    <t>Игровое компьютерное кресло ThunderX3 CORE Smart-Racer Black</t>
  </si>
  <si>
    <t>Игровое компьютерное кресло, ThunderX3, CORE Smart-Racer Black, Тканное покрытие, (Ш)70*(Г)50*(В)129(139) см, Чёрный</t>
  </si>
  <si>
    <t>TEGC-2056101.41</t>
  </si>
  <si>
    <t>Игровое компьютерное кресло ThunderX3 CORE-Loft Grey</t>
  </si>
  <si>
    <t>Игровое компьютерное кресло, ThunderX3, CORE-Loft Grey, Тканное покрытие, (Ш)72*(Г)55*(В)134(144) см, Серый</t>
  </si>
  <si>
    <t>TEGC-3076101.12</t>
  </si>
  <si>
    <t>Игровое компьютерное кресло ThunderX3 FLEX Pro-Mesh Black</t>
  </si>
  <si>
    <t>Игровое компьютерное кресло, ThunderX3, FLEX Pro-Mesh Black, Воздухопроницаемое сетчатое покрытие, (Ш)85*(Г)50*(В)120 (140) см,Чёрный</t>
  </si>
  <si>
    <t>TEGC-307510Z.Z3</t>
  </si>
  <si>
    <t>Игровое компьютерное кресло ThunderX3 FLEX Pro-Loft Dark Grey</t>
  </si>
  <si>
    <t>Игровое компьютерное кресло, ThunderX3, FLEX Pro-Loft Dark Grey, Тканное покрытие, (Ш)85*(Г)50*(В)120(140) см, Тёмно-серый</t>
  </si>
  <si>
    <t>Компьютерный стол ThunderX3 LAB-X (комплект столешница, стальное основание с регул. по высоте)</t>
  </si>
  <si>
    <t>Компьютерный стол, ThunderX3, LAB-X, Поверхность - закалённое стекло, Основание - сталь, 170*75*70(120) см, Панель управления высотой, 2 программируемые настройки памяти, В комплекте коврик для мыши из закалённого стекла, держатель для наушников, лоток для кабеля, подстаканник, 2 коробки ( в комплекте столешница+стальное основание), Чёрный</t>
  </si>
  <si>
    <t>Гарнитура, Dark Project, DPO_VEXO_WIRED_GREY, Vexo, Проводные, Микрофон откидной, Динамики 50 мм, 32 Ом, 20 Гц - 20 кГц, 3.5 мм Jack, Серый</t>
  </si>
  <si>
    <t>Гарнитура, Dark Project, DPP_SONO_WIRED_BLACK, Sono, Проводные, Микрофон съемный, Динамики 53 мм, 22 Ом, 20 Гц - 20 кГц, 3.5 мм Jack, Черный</t>
  </si>
  <si>
    <t>Гарнитура, Dark Project, DPP_SONO_WLESS_WHITE, Sono Wireless, Бесроводные, Микрофон съемный, Динамики 53 мм, 22 Ом, 20 Гц - 20 кГц, 2,4 ГГц, Bluetooth, Белый</t>
  </si>
  <si>
    <t>DS425+</t>
  </si>
  <si>
    <t>Система хранения данных (сервер) Synology DS425+</t>
  </si>
  <si>
    <t>E10M20-T1</t>
  </si>
  <si>
    <t>Сетевой адаптер Synology E10M20-T1 10GbE SFP+ 2-port PCI-e</t>
  </si>
  <si>
    <t>Сетевой адаптер, Synology, E10M20-T1, 10GbE SFP+ 2-port PCI-e</t>
  </si>
  <si>
    <t>Трансивер, А-Оптик, AO-QSFP+LR4-2D, QSFP+ 40GBASE-LR4, 1310nm, 2km, LC duplex</t>
  </si>
  <si>
    <t>Труба гладкая жёсткая ПВХ DKC 62916 16 мм</t>
  </si>
  <si>
    <t>Труба гладкая жёсткая ПВХ, DKC, 62916, 16 мм, цвет серый</t>
  </si>
  <si>
    <t>Осветитель светодиодный Godox LC500 Mini</t>
  </si>
  <si>
    <t>Осветитель светодиодный, Godox, LC500 Mini, аккумулятор 2470 мАч, 11 режимов</t>
  </si>
  <si>
    <t>Экран XG DLS-M274-210 (108"х83"), Ø - 136", Раб. поверхность 266х200 см., 16:9</t>
  </si>
  <si>
    <t>12328EU</t>
  </si>
  <si>
    <t>Каркасный бассейн Avenli 12328EU</t>
  </si>
  <si>
    <t>Каркасный бассейн 360 x 100 см, Avenli, 12328EU, Винил, 8812 л., Стальной каркас, Ф-насос, Картридж, Лестница, Синий, Цветная коробка</t>
  </si>
  <si>
    <t>Компьютерная мышь, Ajazz, AJ159/NLP/Black, AJ159 NL P, Оптическая, Сенсор Ajazz-T PAW3395, до 26000 DPI, 650 IPS, 6 кнопок, Беспроводная, USB, Bluetooth, NearLink, Ускорение 50G, Чёрный</t>
  </si>
  <si>
    <t>Компьютерная мышь, Ajazz, AJ159/NLP/White, AJ159 NL P, Оптическая, Сенсор Ajazz-T PAW3395, до 26000 DPI, 650 IPS, 6 кнопок, Беспроводная, USB, Bluetooth, NearLink, Ускорение 50G, Белый</t>
  </si>
  <si>
    <t>Компьютерная мышь, Ajazz, AJ159/MC/White, AJ159P MC, Оптическая, Сенсор PixArt PAW3311, до 12000 DPI, 6 кнопок, Беспроводная,USB, 2,4 ГГц, Bluetooth, Белый</t>
  </si>
  <si>
    <t>Компьютерная мышь, Ajazz, AJ179/PRO/White, AJ179 PRO, Оптическая, Сенсор PixArt PAW3395, до 26000 DPI, Беспроводная, USB, 2,4 ГГц, Bluetooth, Белый</t>
  </si>
  <si>
    <t>Клавиатура, Ajazz, AK870/Gift/PWB, AK870, Игровая, Механическая, TKL, Gift Switches, USB, 2,4 ГГц, Bluetooth, Подсветка RGB, Размер: 370 x 148 x 29,6 мм., Анг/Рус, Белый</t>
  </si>
  <si>
    <t xml:space="preserve">    H8C 4MP, (CS-H8C-R100-1J4WKFL) WiFi Камера, Ezviz  (4.0mm)</t>
  </si>
  <si>
    <t>100-000001368</t>
  </si>
  <si>
    <t>Процессор (CPU) AMD Ryzen 9 9900X3D 120W AM5</t>
  </si>
  <si>
    <t>Процессор, AMD, AM5 Ryzen 9 9900X3D, oem, 12M L2 + 128M L3, 4.4 GHz, 12/24 Core, 120 Вт, Radeon™ Graphics</t>
  </si>
  <si>
    <t>MZ-V9P2T0BW</t>
  </si>
  <si>
    <t>Твердотельный накопитель SSD Samsung 990 PRO 2TB M.2</t>
  </si>
  <si>
    <t>Твердотельный накопитель SSD, Samsung, 990 PRO MZ-V9P2T0BW, 2TB, M.2 PCIe 4.0 NVMe, 7450/6900 Мб/с</t>
  </si>
  <si>
    <t>MZ-V9P4T0BW</t>
  </si>
  <si>
    <t>Твердотельный накопитель SSD Samsung 990 PRO 4TB M.2</t>
  </si>
  <si>
    <t>Твердотельный накопитель SSD, Samsung, 990 PRO MZ-V9P4T0BW, 4TB, M.2 PCIe 4.0 NVMe, 7450/6900 Мб/с</t>
  </si>
  <si>
    <t>Внешний SSD диск, Kingston, XS1000, SXS1000/1000GA, 1TB, USB-C, Черный</t>
  </si>
  <si>
    <t>BG022</t>
  </si>
  <si>
    <t>Компьютерный корпус Bequiet! Pure Base 600 Silver Без Б/П</t>
  </si>
  <si>
    <t>Компьютерный корпус, Bequiet!, Pure Base 600, BG022, Midi Tower, ATX/Micro ATX/Mini-ITX, USB 3.2 Type-A*2, HD-Audio/Mic, 1*120 мм Pure Wings 2/1*140 мм Pure Wings 2, Высота процессорного куллера до 165 мм, Длина VGA до 425 мм, 2*5.25"/3*3.5"/8*2.5", Пластик/Сталь, 492*220*470 мм, Без Б/П, Серый</t>
  </si>
  <si>
    <t>C1-R-BK-v1</t>
  </si>
  <si>
    <t>Компьютерный корпус Aerocool APNX C1 BK без Б/П</t>
  </si>
  <si>
    <t>Компьютерный корпус, Aerocool, APNX C1 BK (C1-R-BK-v1), ATX/Micro ATX, USB 1*Type C/2*3.0 , HD-Audio+Mic, Кулер 4*12 ARGB см, Высота процессорного кулера до 166 мм, Длина VGA до 395мм, 3*3.5"/3*2.5", Толщина 0,8мм, 502x230x464мм, Без Б/П, Чёрный</t>
  </si>
  <si>
    <t>C1-R-WT-v1</t>
  </si>
  <si>
    <t>Компьютерный корпус Aerocool APNX C1 WH без Б/П</t>
  </si>
  <si>
    <t>Компьютерный корпус, Aerocool, APNX C1 WH (C1-R-WT-v1), ATX/Micro ATX, USB 1*Type C/2*3.0 , HD-Audio+Mic, Кулер 4*12см ARGB, Высота процессорного кулера до 166 мм, Длина VGA до 395мм, 3*3.5"/3*2.5", Толщина 0,8мм, 502x230x464мм, Без Б/П, Белый</t>
  </si>
  <si>
    <t>APCM-VI01003.11</t>
  </si>
  <si>
    <t>Компьютерный корпус Aerocool APNX V1 без Б/П</t>
  </si>
  <si>
    <t>Компьютерный корпус, Aerocool, APNX V1 (V1-BK-v1), ATX/Micro ATX, USB 1*Type C/2*3.2, HD-Audio+Mic, Высота процессорного кулера до 170 мм, Длина VGA до 395мм, 2*3.5"/6*2.5", Толщина 0,8мм, 485.5x290x500мм, Без Б/П, Чёрный</t>
  </si>
  <si>
    <t>APCM-VI01003.21</t>
  </si>
  <si>
    <t>Компьютерный корпус Aerocool APNX V1 W без Б/П</t>
  </si>
  <si>
    <t>Компьютерный корпус, Aerocool, APNX V1 W (V1-WT-v1), ATX/Micro ATX, USB 1*Type C/2*3.2, HD-Audio+Mic, Высота процессорного кулера до 170 мм, Длина VGA до 395мм, 2*3.5"/6*2.5", Толщина 0,8мм, 485.5x290x500мм, Без Б/П, Белый</t>
  </si>
  <si>
    <t>APCM-VI01003.M1</t>
  </si>
  <si>
    <t>Компьютерный корпус Aerocool APNX V1 BW без Б/П</t>
  </si>
  <si>
    <t>Компьютерный корпус, Aerocool, APNX V1 BW (V1-BW-v1), ATX/Micro ATX, USB 1*Type C/2*3.2, HD-Audio+Mic, Высота процессорного кулера до 170 мм, Длина VGA до 395мм, 2*3.5"/6*2.5", Толщина 0,8мм, 485.5x290x500мм, Без Б/П, Чёрно-белый</t>
  </si>
  <si>
    <t>HVN-CA-HS420-07</t>
  </si>
  <si>
    <t>Компьютерный корпус HAVN HS 420 VGPU WH без Б/П</t>
  </si>
  <si>
    <t>Компьютерный корпус, HAVN, HS 420 VGPU WH (HVN-CA-HS420-07), E-ATX/ATX/Micro ATX, USB 1*Type C/2*3.2, HD-Audio, Высота процессорного кулера до 185 мм, Длина VGA до 470мм, 5*3.5"/5*2.5", Толщина 0,8мм, 541x259,5x547мм, Без Б/П, Белый</t>
  </si>
  <si>
    <t>HVN-CA-HS420-08</t>
  </si>
  <si>
    <t>Компьютерный корпус HAVN HS 420 VGPU BK без Б/П</t>
  </si>
  <si>
    <t>Компьютерный корпус, HAVN, HS 420 VGPU BK (HVN-CA-HS420-08), E-ATX/ATX/Micro ATX, USB 1*Type C/2*3.2, HD-Audio, Высота процессорного кулера до 185 мм, Длина VGA до 470мм, 5*3.5"/5*2.5", Толщина 0,8мм, 541x259,5x547мм, Без Б/П, Чёрный</t>
  </si>
  <si>
    <t>APTC-PF30517.11</t>
  </si>
  <si>
    <t>Кулер для процессора AeroCool APNX AP1-V BK</t>
  </si>
  <si>
    <t>Кулер для процессора, Aerocool, APNX AP1-V BK, Intel 1700/1200/115x/775 AMD AM5/AM4, 245W, 120мм ARGB, 600-1800±10% об/м, 76.3CFM, 16.1-32.8dBA, PWM 4pin + ARGB 5V 3pin, 129х75х165мм, Чёрный</t>
  </si>
  <si>
    <t>CL-F155-PL12BL-A</t>
  </si>
  <si>
    <t>Кулер для компьютерного корпуса Thermaltake SWAFAN GT12 PC Cooling Fan TT Premium Edition</t>
  </si>
  <si>
    <t>Кулер для компьютерного корпуса, Thermaltake, SWAFAN GT12 PC Cooling Fan TT Premium Edition, Single Fan Pack, CL-F155-PL12BL-A, 120мм вентилятор, 2510-4pin, 500-2000 об.мин, 62.23CFM, 29.8 dB(A), 120х120х25мм, Чёрный</t>
  </si>
  <si>
    <t>Коммутатор, Huawei, S110-24LP2SR, Неуправляемый, 24 порта 10/100/1000M RJ-45, 2 порта SFP, 124 W PoE+, кол-во записей мак-адресов 8000, Питание от сети переменного тока</t>
  </si>
  <si>
    <t>Коммутатор, TP-Link, TL-SG1428PE, управляемый L2, 19-дюймовый стоечный Easy Smart, 24 порта 10/100/1000M RJ45, 24 PoE+ порта, 2 слота SFP, бюджет 250W</t>
  </si>
  <si>
    <t>Маршрутизатор, Xiaomi, Router AX1500 RU, WI-FI6, 802.11 a/b/g/n/ac, 4  10/100/1000 Мбит/с самоадаптивный порт WAN/LAN, 4 внешних антенны 2(22) MIMO 2.4GHz, 5GHz</t>
  </si>
  <si>
    <t>Вентилятор настольный, Xiaomi, Smart Desktop Air Circulation Fan (BPLDS10DM), Потребляемая мощность 18 Вт, , Уровень шума 61 дБ, Таймер, Защита от детей, Управление механическое, через приложение, Белый</t>
  </si>
  <si>
    <t>Модульный контактор Legrand 412547 2НО 63А CX³ 250/230В AC</t>
  </si>
  <si>
    <t>Модульный контактор, Legrand, 412547, 2НО 63А CX 250/230В AC</t>
  </si>
  <si>
    <t>17799EU</t>
  </si>
  <si>
    <t>Каркасный бассейн Avenli 17799EU</t>
  </si>
  <si>
    <t>Каркасный бассейн 360 x 76 см, Avenli, 17799EU, Винил, 6121 л., Стальной каркас, Ф-насос , Картридж, Голубой, Цветная коробка</t>
  </si>
  <si>
    <t>Комплект роликов подачи 5-го (обходного) лотка, Xerox, 600N03611 / 604K23660, Для Xerox Color 550/560/570/C60/C70</t>
  </si>
  <si>
    <t>=ЕСЛИ(ИНДЕКС(sec!$A$1:$G$791;ПОИСКПОЗ(B151;sec!$C$1:$C$791;0);2)=0;(ИНДЕКС('hiwatch '!$A$1:$G$83;ПОИСКПОЗ(B151;'hiwatch '!$A$1:$A$83;0);7));ИНДЕКС(sec!$A$1:$G$791;ПОИСКПОЗ(B151;sec!$C$1:$C$791;0);2))</t>
  </si>
  <si>
    <t>закуп</t>
  </si>
  <si>
    <t xml:space="preserve">    C60P (CS-C60P-R100-8H33WF) EZVIZ поворотная видеокамера</t>
  </si>
  <si>
    <t xml:space="preserve">1000018234 </t>
  </si>
  <si>
    <t xml:space="preserve">    C7 4MP+4MP (CS-C7-R100-8G44WF) EZVIZ поворотная видеокамера</t>
  </si>
  <si>
    <t xml:space="preserve">1000018235 </t>
  </si>
  <si>
    <t xml:space="preserve">    H7C 4MP+4MP (CS H7c-R100-8G44WF) EZVIZ WiFi поворотная видеокамера</t>
  </si>
  <si>
    <t xml:space="preserve">1000015997 </t>
  </si>
  <si>
    <t xml:space="preserve">    H80F 4MP+4MP+4MP (CS-H80F-R100-8G444WKFL), EZVIZ поворотная видеокамера</t>
  </si>
  <si>
    <t xml:space="preserve">1000018237 </t>
  </si>
  <si>
    <t xml:space="preserve">    H9C 3MP+3MP (CS-H9C-R100-8H33WKFL) EZVIZ WiFi поворотная видеокамера</t>
  </si>
  <si>
    <t xml:space="preserve">1000018238 </t>
  </si>
  <si>
    <t xml:space="preserve">    H9C 5MP+5MP (CS-H9С-R100-8G55WKFL) EZVIZ WiFi поворотная видеокамера</t>
  </si>
  <si>
    <t xml:space="preserve">1000016751 </t>
  </si>
  <si>
    <t xml:space="preserve">    IPCB4-S2 (2.8mm) HiWatch IP Камера, цилиндрическая </t>
  </si>
  <si>
    <t xml:space="preserve">1000018167 </t>
  </si>
  <si>
    <t xml:space="preserve">    DS-2CD2423G2-IW(W) Hikvision (4 мм) IP кубическая видеокамера 2МП, WI-FI</t>
  </si>
  <si>
    <t xml:space="preserve">1000018236 </t>
  </si>
  <si>
    <t xml:space="preserve">    048944 LM ДАТЧИК PIR 360ГР БЛИСТЕР (Legrand IP41, 8м)</t>
  </si>
  <si>
    <t xml:space="preserve">    048946 LM ДАТЧИК PIR 180/360ГР БЛИСТЕР (Legrand IP55, 8м)</t>
  </si>
  <si>
    <t xml:space="preserve">    11203  \АВТ. ВЫКЛ. ВА63 1П 16А С \(Domovoy BA63 SE 1-пол,16A, C,) (распродажа)</t>
  </si>
  <si>
    <t>00000007353</t>
  </si>
  <si>
    <t xml:space="preserve">    11207  \АВТ. ВЫКЛ.ВА63 1П 40А С\ (Domovoy BA63 SE 1-пол,40A, C,) (распродажа)</t>
  </si>
  <si>
    <t>00000007357</t>
  </si>
  <si>
    <t xml:space="preserve">    774308 \Пер.На 2 Напр.Двухк.\(Сл.Кость) (Legrand, Valena, Выключатель 2-кл. с двух мест)*</t>
  </si>
  <si>
    <t xml:space="preserve">    FP-V10-0-10-1-K10 \FORTE&amp;PIANO Выключ. 1-кл. 10А FP401 ван. IEK\</t>
  </si>
  <si>
    <t>i7-13700KF</t>
  </si>
  <si>
    <t>Процессор (CPU) Intel Core i7 Processor 13700KF 1700</t>
  </si>
  <si>
    <t>Процессор, Intel, i7-13700KF LGA1700, оем, 24M, 2.5/3.40 GHz, 16(8+8)/24 Core Raptor Lake, 125 (253) Вт, без встроенного видео</t>
  </si>
  <si>
    <t>Ultra 5 235</t>
  </si>
  <si>
    <t>Процессор (CPU) Intel Core Ultra 5 Processor 235 1851</t>
  </si>
  <si>
    <t>Процессор, Intel, Core Ultra 5 235 LGA1851, оем, 24M, 2.90/3.40 GHz, 14(6+8)/14 Core Arrow Lake, 65 (121) Вт, Intel® Graphics</t>
  </si>
  <si>
    <t>GV-N507TWF3OC-16GD</t>
  </si>
  <si>
    <t>Видеокарта Gigabyte (GV-N507TWF3OC-16GD) RTX5070Ti WINDFORCE OC 16G</t>
  </si>
  <si>
    <t>Видеокарта, Gigabyte, RTX5070Ti WINDFORCE OC SFF 16G (GV-N507TWF3OC-16GD) 4719331355579, GDDR7, 256bit, 1-HDMI, 3-DP, Windforce 3X Fan, 304*126*50 мм, Цветная коробка</t>
  </si>
  <si>
    <t>Твердотельный накопитель SSD Samsung 990 PRO 1TB M.2</t>
  </si>
  <si>
    <t>Твердотельный накопитель SSD, Samsung, 990 PRO MZ-V9P1T0BW, 1 TB, M.2 2280, PCIe 4.0 x4 NVMe, 7450/6900 Мб/с</t>
  </si>
  <si>
    <t>CC-H61FW-01</t>
  </si>
  <si>
    <t>Компьютерный корпус NZXT H6 Flow CC-H61FW-01 White без Б/П</t>
  </si>
  <si>
    <t>Компьютерный корпус, NZXT, H6 Flow, CC-H61FW-01, Mid-Tower, ATX/M-ATX/M-ITX, USB 3.2 Type-A *1, USB 3.2 Type-C *1, Audio+Mic *1, 3*120мм F120Q fan (Передняя-правая), Высота процессорного кулера 163мм, Длина VGA 365мм, 2*2,5/1*3,5, Сталь/Закаленное стекло, 415*287*435мм, без Б/П, Белый</t>
  </si>
  <si>
    <t>CC-H61FB-01</t>
  </si>
  <si>
    <t>Компьютерный корпус NZXT H6 Flow CC-H61FB-01 Black без Б/П</t>
  </si>
  <si>
    <t>Компьютерный корпус, NZXT, H6 Flow, CC-H61FB-01, Mid-Tower, ATX/M-ATX/M-ITX, USB 3.2 Type-A *1, USB 3.2 Type-C *1, Audio+Mic *1, 3*120мм F120Q fan (Передняя-правая), Высота процессорного кулера 163мм, Длина VGA 365мм, 2*2,5/1*3,5, Сталь/Темное закаленное стекло, 415*287*435мм, без Б/П, Черный</t>
  </si>
  <si>
    <t>CC-H61FW-R1</t>
  </si>
  <si>
    <t>Компьютерный корпус NZXT H6 Flow RGB CC-H61FW-R1 White без Б/П</t>
  </si>
  <si>
    <t>Компьютерный корпус, NZXT, H6 Flow RGB, CC-H61FW-R1, Mid-Tower, ATX/M-ATX/M-ITX, USB 3.2 Type-A *2, USB 3.2 Type-C *1, Audio=Mic *1, 3*120мм F120 RGB fan (передняя правая), Высота процессорного кулера 163мм, Длина VGA 365мм, 2*2,5/1*3,5, Сталь/Закаленное стекло, 415*287*435мм, без Б/П, Белый</t>
  </si>
  <si>
    <t>CC-H61FB-R1</t>
  </si>
  <si>
    <t>Компьютерный корпус NZXT H6 Flow RGB CC-H61FB-R1 Black без Б/П</t>
  </si>
  <si>
    <t>Компьютерный корпус, NZXT, H6 Flow RGB, CC-H61FB-R1, Mid-Tower, ATX/M-ATX/M-ITX, USB 3.2 Type-A *2, USB 3.2 Type-C *1, Audio=Mic *1, 3*120мм F120 RGB fan (передняя правая), Высота процессорного кулера 163мм, Длина VGA 365мм, 2*2,5/1*3,5, Сталь/ Темное закаленное стекло, 415*287*435мм, без Б/П, Черный</t>
  </si>
  <si>
    <t>CM-H91EB-01</t>
  </si>
  <si>
    <t>Компьютерный корпус NZXT H9 Elite CM-H91EB-01 Black без Б/П</t>
  </si>
  <si>
    <t>Компьютерный корпус, NZXT, H9 Elite, CM-H91EB-01, Mid-Tower, ATX/M-ATX/M-ITX, USB 3.2 Type-A *2, USB 3.2 Type-C *1, Audio+Mic *1, 3*120мм RGB Duo Fan, 1*120мм F120Q Fan, Высота процессорного кулера 165мм, Длина VGA 435мм, 4+2*2,5/2*3,5, Сталь/Закаленное стекло, 466*290*495мм, без Б/П, Черный</t>
  </si>
  <si>
    <t>CM-H72FW-R1</t>
  </si>
  <si>
    <t>Компьютерный корпус NZXT H7 Flow RGB CM-H72FW-R1 White без Б/П</t>
  </si>
  <si>
    <t>Компьютерный корпус, NZXT, H7 Flow RGB, CM-H72FW-R1, Mid-Tower, E-ATX/ATX/M-ATX/M-ITX, USB 3.2 Type-A *2, USB 3.2 Type-C *1, Audio+Mic *1, 3*140мм F Series RGB fan (Спереди), Высота процессорного кулера 185мм, Длина VGA 400мм, 4*2,5/2*3,5, Сталь/Закаленное стекло, 480*230*505мм, без Б/П, Белый</t>
  </si>
  <si>
    <t>CC-H52FB-01</t>
  </si>
  <si>
    <t>Компьютерный корпус NZXT H5 Flow CC-H52FB-01 Black без Б/П</t>
  </si>
  <si>
    <t>CC-H52FB-R1</t>
  </si>
  <si>
    <t>Компьютерный корпус NZXT H5 Flow RGB CC-H52FB-R1 Black без Б/П</t>
  </si>
  <si>
    <t>CC-H52FW-01</t>
  </si>
  <si>
    <t>Компьютерный корпус NZXT H5 Flow CC-H52FW-01 White без Б/П</t>
  </si>
  <si>
    <t>RL-KR24E-B2</t>
  </si>
  <si>
    <t>Кулер с водяным охлаждением NZXT Kraken Elite 240 RGB V2 RL-KR24E-B2 Black</t>
  </si>
  <si>
    <t>RL-KR28E-B2</t>
  </si>
  <si>
    <t>Кулер с водяным охлаждением NZXT Kraken Elite 280 RGB V2 RL-KR28E-B2 Black</t>
  </si>
  <si>
    <t>RL-KR36E-B2</t>
  </si>
  <si>
    <t>Кулер с водяным охлаждением NZXT Kraken Elite 360 RGB V2 RL-KR36E-B2 Black</t>
  </si>
  <si>
    <t>RL-KR36E-W2</t>
  </si>
  <si>
    <t>Кулер с водяным охлаждением NZXT Kraken Elite 360 RGB V2 RL-KR36E-W2 White</t>
  </si>
  <si>
    <t>RC-TR120-W1</t>
  </si>
  <si>
    <t>Кулер для процессора NZXT T120 RGB RC-TR120-W1 White</t>
  </si>
  <si>
    <t>Кулер для процессора, NZXT, T120 RGB, RC-TR120-W1, Intel: 1700/115X/1200, AMD: AM5/AM4, TDP 125W, 1*120мм F120 RGB Fan, 500-1800 + 300 об/мин, 13.94-50.18 CFM, 17.2-27.5 dB(A), 4-pin PWM, 66*120*159мм, Белый</t>
  </si>
  <si>
    <t>RC-TR120-B1</t>
  </si>
  <si>
    <t>Кулер для процессора NZXT T120 RGB RC-TR120-B1 Black</t>
  </si>
  <si>
    <t>Кулер для процессора, NZXT, T120 RGB, RC-TR120-B1, Intel: 1700/115X/1200, AMD: AM5/AM4, TDP 125W, 1*120мм F120 RGB Fan, 500-1800 + 300 об/мин, 13.94-50.18 CFM, 17.2-27.5 dB(A), 4-pin PWM, 66*120*159мм, Черный</t>
  </si>
  <si>
    <t>RC-TN120-W1</t>
  </si>
  <si>
    <t>Кулер для процессора NZXT T120 RC-TN120-W1 White</t>
  </si>
  <si>
    <t>Кулер для процессора, NZXT, T120, RC-TN120-W1, Intel: 1700/115X/1200, AMD: AM5/AM4, TDP 125W, 1*120мм F120P Static Pressure Fan, 500-1800 + 300 об/мин, 21.67-78.02 CFM, 17.9-30.6 dB(A), 4-pin PWM, 66*120*159мм, Белый</t>
  </si>
  <si>
    <t>RC-TN120-B1</t>
  </si>
  <si>
    <t>Кулер для процессора NZXT T120 RC-TN120-B1 Black</t>
  </si>
  <si>
    <t>Кулер для процессора, NZXT, T120, RC-TN120-B1, Intel: 1700/115X/1200, AMD: AM5/AM4, TDP 125W, 1*120мм F120P Static Pressure Fan, 500-1800 + 300 об/мин, 21.67-78.02 CFM, 17.9-30.6 dB(A), 4-pin PWM, 66* 120*159мм, Черный</t>
  </si>
  <si>
    <t>RF-D12SF-B1</t>
  </si>
  <si>
    <t>Кулер для компьютерного корпуса NZXT F120 RGB DUO RF-D12SF-B1 Black</t>
  </si>
  <si>
    <t>Кулер для компьютерного корпуса, NZXT, F120 RGB DUO, RF-D12SF-B1, RGB LED, 500-1800 ± 300 об/мин, 48.58 CFM, 29 dB(A), 4-pin PWM, 120 х 120 х 25мм, Черный</t>
  </si>
  <si>
    <t>RF-C12SF-W1</t>
  </si>
  <si>
    <t>Кулер для компьютерного корпуса NZXT F120 RGB Core RF-C12SF-W1 White</t>
  </si>
  <si>
    <t>Кулер для компьютерного корпуса, NZXT, F120 RGB Core, RF-C12SF-W1, RGB LED, 500-1800 об/мин, 78.86 CFM, 33.88 dB(A), 4-pin PWM, 120 x 120 x 26мм, Белый</t>
  </si>
  <si>
    <t>RF-C14SF-W1</t>
  </si>
  <si>
    <t>Кулер для компьютерного корпуса NZXT F140 RGB Core RF-C14SF-W1 White</t>
  </si>
  <si>
    <t>Кулер для компьютерного корпуса, NZXT, F140 RGB Core, RF-C14SF-W1, RGB LED, 500-1500 об/мин, 90.79 CFM, 34.48 dB(A), 4-pin PWM,140 х 140 х 26мм, Белый</t>
  </si>
  <si>
    <t>RF-C14SF-B1</t>
  </si>
  <si>
    <t>Кулер для компьютерного корпуса NZXT F140 RGB Core RF-C14SF-B1 Black</t>
  </si>
  <si>
    <t>Кулер для компьютерного корпуса, NZXT, F140 RGB Core, RF-C14SF-B1, RGB LED, 500-1500 об/мин, 90.79 CFM, 34.48 dB(A), 4-pin PWM,140 х 140 х 26мм, Черный</t>
  </si>
  <si>
    <t>RF-C12TF-W1</t>
  </si>
  <si>
    <t>Комплект кулеров для компьютерного корпуса NZXT F120 RGB Core RF-C12TF-W1 White 3в1</t>
  </si>
  <si>
    <t>Комплект кулеров для компьютерного корпуса, NZXT, F120 RGB Core, RF-C12TF-W1, RGB LED, 500-1800 об/мин, 78.86 CFM, 33.88 dB(A), 4-pin PWM, 120 х 120 х 26мм, Белый</t>
  </si>
  <si>
    <t>RF-C12TF-B1</t>
  </si>
  <si>
    <t>Комплект кулеров для компьютерного корпуса NZXT F120 RGB Core RF-C12TF-B1 Black 3в1</t>
  </si>
  <si>
    <t>Комплект кулеров для компьютерного корпуса, NZXT, F120 RGB Core, RF-C12TF-B1, RGB LED, 500-1800 об/мин, 78.86 CFM, 33.88 dB(A), 4-pin PWM, 120 х 120 х 26мм, Черный</t>
  </si>
  <si>
    <t>RF-C14DF-W1</t>
  </si>
  <si>
    <t>Комплект кулеров для компьютерного корпуса NZXT F140 RGB Core RF-C14DF-W1 White 2в1</t>
  </si>
  <si>
    <t>Комплект кулеров для компьютерного корпуса, NZXT, F140 RGB Core, RF-C14DF-W1, RGB LED, 500-1800 об/мин, 78.86 CFM, 33.88 dB(A), 4-pin PWM, 140 x 140 x 26мм, Белый</t>
  </si>
  <si>
    <t>RF-C14DF-B1</t>
  </si>
  <si>
    <t>Комплект кулеров для компьютерного корпуса NZXT F140 RGB Core RF-C14DF-B1 Black 2в1</t>
  </si>
  <si>
    <t>Комплект кулеров для компьютерного корпуса, NZXT, F140 RGB Core, RF-C14DF-B1, RGB LED, 500-1800 об/мин, 78.86 CFM, 33.88 dB(A), 4-pin PWM, 140 x 140 x 26мм, Черный</t>
  </si>
  <si>
    <t>P27UCB-RAGL</t>
  </si>
  <si>
    <t>Монитор Xiaomi 4K Monitor A27Ui-EU 27"</t>
  </si>
  <si>
    <t>A1COM</t>
  </si>
  <si>
    <t>Петличный микрофон Hollyland Lark A1 Combo Черный</t>
  </si>
  <si>
    <t>Петличный микрофон, Hollyland, Lark A1 Combo, 48 кГц/24 бит Hi-Fi звук, 3-уровневое интеллектуальное шумоподавление, Универсальная совместимость, Регулировка эквалайзера и реверберации, Умная защита от искажений, Время работы батареи 54 часа, Диапазон прямой видимости 200 м, Компактная магнитная конструкция, 6-уровневая регулировка усилени, Черный</t>
  </si>
  <si>
    <t>Петличный микрофон Hollyland Lark A1 Combo Белый</t>
  </si>
  <si>
    <t>Петличный микрофон, Hollyland, Lark A1 Combo, 48 кГц/24 бит Hi-Fi звук, 3-уровневое интеллектуальное шумоподавление, Универсальная совместимость, Регулировка эквалайзера и реверберации, Автоматическая защита от перегрузки, Срок службы батареи 54 часа, Диапазон прямой видимости 200 м, Компактная магнитная конструкция, 6-уровневая регулировка усилени, Белый</t>
  </si>
  <si>
    <t>DH-PFS4206-4P-96</t>
  </si>
  <si>
    <t>Коммутатор Dahua DH-PFS4206-4P-96</t>
  </si>
  <si>
    <t>Коммутатор, Dahua, DH-PFS4206-4P-96, Индустриальный, 2 порта 1000 Base-X (SFP)/1 порт 10/100/1000 Base-T(Hi-PoE/PoE+/PoE)/3 порта 10/100 Base-T (PoE+/PoE), Управляемый, Корпус металл</t>
  </si>
  <si>
    <t>WP825</t>
  </si>
  <si>
    <t>WI-FI IP телефон Grandstream WP825</t>
  </si>
  <si>
    <t>WI-FI IP телефон, Grandstream, WP825, IP67, 2 учетные записи SIP, 2 линии, ЖК-дисплей 240x320 (2.4 дюйма), литий-ионный аккумулятор 2000 мАч</t>
  </si>
  <si>
    <t>Telco cable for GXW4248</t>
  </si>
  <si>
    <t>Кабель интерфейсный Grandstream Telco cable for GXW4248</t>
  </si>
  <si>
    <t>Кабель интерфейсный, Grandstream, Telco cable for GXW4248</t>
  </si>
  <si>
    <t>HT801</t>
  </si>
  <si>
    <t>Телефонный адаптер Grandstream HT801</t>
  </si>
  <si>
    <t>Телефонный адаптер, Grandstream, HT801, 1xFXS, 1xLAN 10/100M, 3-х сторонняя конференц-связь, 1 SIP- профиль</t>
  </si>
  <si>
    <t>GXW4224</t>
  </si>
  <si>
    <t>VoIP Шлюз Grandstream GXW4224</t>
  </si>
  <si>
    <t>VoIP Шлюз, Grandstream, GXW4224, 24 FXS, 24xRJ11 и 1 50-контактный разъем Telco, 1x GbE, блок питания 12 В/5 А</t>
  </si>
  <si>
    <t>GXW4216v2</t>
  </si>
  <si>
    <t>VoIP Шлюз Grandstream GXW4216v2</t>
  </si>
  <si>
    <t>VoIP Шлюз, Grandstream, GXW4216v2, 16 FXS, 16xRJ11 и 1 50-контактный разъем Telco, 1x GbE, блок питания 12 В/5 А</t>
  </si>
  <si>
    <t>Трансивер, А-Оптик, AO-SFP-SX, SFP 1.25G SX 850nm 500m, LC, MM, DDM</t>
  </si>
  <si>
    <t>Кабель антенный D-Link ANT24-ODU1M/F1A</t>
  </si>
  <si>
    <t>Кабель антенный, D-Link, ANT24-ODU1M/F1A, Кабель для антенны длиной 1 м с разъемами RP-N Plug / N Plug</t>
  </si>
  <si>
    <t>Кабель антенный D-Link ANT24-ODU3M</t>
  </si>
  <si>
    <t>Кабель антенный, D-Link, ANT24-ODU3M, Кабель для антенны длиной 3 м с разъемами RP-N Plug / N Plug</t>
  </si>
  <si>
    <t>АО-9001</t>
  </si>
  <si>
    <t>Оптический кросс А-Оптик AO-9001</t>
  </si>
  <si>
    <t>Оптический кросс, А-Оптик, AO-9001, 19" (2U), 12/24 Порта, Simplex, SC/FC/LC, Неукомплектованный, Серый</t>
  </si>
  <si>
    <t>H_1xNDI Input Card</t>
  </si>
  <si>
    <t>Карта ввода NovaStar H_1xNDI Input Card</t>
  </si>
  <si>
    <t>Карта ввода, NovaStar, H_1xNDI Input Card</t>
  </si>
  <si>
    <t>С5</t>
  </si>
  <si>
    <t>Кабель питания С5 1.5 м, 220 в.</t>
  </si>
  <si>
    <t>Кабель питания, iPower, С5, 3 pin, Используется в зарядных устройствах для ноутбуков и аудио-видео аппаратуре, 1.5 м.</t>
  </si>
  <si>
    <t>HDB3WL1C6</t>
  </si>
  <si>
    <t>Автоматический выключатель Himel HDB3w 1Р 6А С 4,5кА</t>
  </si>
  <si>
    <t>Автоматический выключатель, Himel, HDB3WL1C6, HDB3w 1Р 6А С 4,5кА</t>
  </si>
  <si>
    <t>HDB3WL1C10</t>
  </si>
  <si>
    <t>Автоматический выключатель Himel HDB3w 1Р 10А С 4,5кА</t>
  </si>
  <si>
    <t>Автоматический выключатель, Himel, HDB3WL1C10, HDB3w 1Р 10А С 4,5кА</t>
  </si>
  <si>
    <t>HDB3WL1C16</t>
  </si>
  <si>
    <t>Автоматический выключатель Himel HDB3w 1Р 16А С 4,5кА</t>
  </si>
  <si>
    <t>Автоматический выключатель, Himel, HDB3WL1C16, HDB3w 1Р 16А С 4,5кА</t>
  </si>
  <si>
    <t>HDB3WL1C20</t>
  </si>
  <si>
    <t>Автоматический выключатель Himel HDB3w 1Р 20А С 4,5кА</t>
  </si>
  <si>
    <t>Автоматический выключатель, Himel, HDB3WL1C20, HDB3w 1Р 20А С 4,5кА</t>
  </si>
  <si>
    <t>HDB3WL1C25</t>
  </si>
  <si>
    <t>Автоматический выключатель Himel HDB3w 1Р 25А С 4,5кА</t>
  </si>
  <si>
    <t>Автоматический выключатель, Himel, HDB3WL1C25, HDB3w 1Р 25А С 4,5кА</t>
  </si>
  <si>
    <t>HDB3WL1C32</t>
  </si>
  <si>
    <t>Автоматический выключатель Himel HDB3w 1Р 32А С 4,5кА</t>
  </si>
  <si>
    <t>Автоматический выключатель, Himel, HDB3WL1C32, HDB3w 1Р 32А С 4,5кА</t>
  </si>
  <si>
    <t>HDB3WL1C40</t>
  </si>
  <si>
    <t>Автоматический выключатель Himel HDB3w 1Р 40А С 4,5кА</t>
  </si>
  <si>
    <t>Автоматический выключатель, Himel, HDB3WL1C40, HDB3w 1Р 40А С 4,5кА</t>
  </si>
  <si>
    <t>HDB3WL1C50</t>
  </si>
  <si>
    <t>Автоматический выключатель Himel HDB3w 1Р 50А С 4,5кА</t>
  </si>
  <si>
    <t>Автоматический выключатель, Himel, HDB3WL1C50, HDB3w 1Р 50А С 4,5кА</t>
  </si>
  <si>
    <t>HDB3WL1C63</t>
  </si>
  <si>
    <t>Автоматический выключатель Himel HDB3w 1Р 63А С 4,5кА</t>
  </si>
  <si>
    <t>Автоматический выключатель, Himel, HDB3WL1C63, HDB3w 1Р 63А С 4,5кА</t>
  </si>
  <si>
    <t>HDB3WL2C6</t>
  </si>
  <si>
    <t>Автоматический выключатель Himel HDB3w 2Р 6А С 4,5кА</t>
  </si>
  <si>
    <t>Автоматический выключатель, Himel, HDB3WL2C6, HDB3w 2Р 6А С 4,5кА</t>
  </si>
  <si>
    <t>HDB3WL2C16</t>
  </si>
  <si>
    <t>Автоматический выключатель Himel HDB3w 2Р 16А С 4,5кА</t>
  </si>
  <si>
    <t>Автоматический выключатель, Himel, HDB3WL2C16, HDB3w 2Р 16А С 4,5кА</t>
  </si>
  <si>
    <t>HDB3WL2C20</t>
  </si>
  <si>
    <t>Автоматический выключатель Himel HDB3w 2Р 20А С 4,5кА</t>
  </si>
  <si>
    <t>Автоматический выключатель, Himel, HDB3WL2C20, HDB3w 2Р 20А С 4,5кА</t>
  </si>
  <si>
    <t>HDB3WL2C25</t>
  </si>
  <si>
    <t>Автоматический выключатель Himel HDB3w 2Р 25А С 4,5кА</t>
  </si>
  <si>
    <t>Автоматический выключатель, Himel, HDB3WL2C25, HDB3w 2Р 25А С 4,5кА</t>
  </si>
  <si>
    <t>HDB3WL2C32</t>
  </si>
  <si>
    <t>Автоматический выключатель Himel HDB3w 2Р 32А С 4,5кА</t>
  </si>
  <si>
    <t>Автоматический выключатель, Himel, HDB3WL2C32, HDB3w 2Р 32А С 4,5кА</t>
  </si>
  <si>
    <t>HDB3WL2C40</t>
  </si>
  <si>
    <t>Автоматический выключатель Himel HDB3w 2Р 40А С 4,5кА</t>
  </si>
  <si>
    <t>Автоматический выключатель, Himel, HDB3WL2C40, HDB3w 2Р 40А С 4,5кА</t>
  </si>
  <si>
    <t>HDB3WL2C50</t>
  </si>
  <si>
    <t>Автоматический выключатель Himel HDB3w 2Р 50А С 4,5кА</t>
  </si>
  <si>
    <t>Автоматический выключатель, Himel, HDB3WL2C50, HDB3w 2Р 50А С 4,5кА</t>
  </si>
  <si>
    <t>HDB3WL2C63</t>
  </si>
  <si>
    <t>Автоматический выключатель Himel HDB3w 2Р 63А С 4,5кА</t>
  </si>
  <si>
    <t>Автоматический выключатель, Himel, HDB3WL2C63, HDB3w 2Р 63А С 4,5кА</t>
  </si>
  <si>
    <t>HDB3WL3C6</t>
  </si>
  <si>
    <t>Автоматический выключатель Himel HDB3w 3Р 6А С 4,5кА</t>
  </si>
  <si>
    <t>Автоматический выключатель, Himel, HDB3WL3C6, HDB3w 3Р 6А С 4,5кА</t>
  </si>
  <si>
    <t>HDB3WL3C10</t>
  </si>
  <si>
    <t>Автоматический выключатель Himel HDB3w 3Р 10А С 4,5кА</t>
  </si>
  <si>
    <t>Автоматический выключатель, Himel, HDB3WL3C10, HDB3w 3Р 10А С 4,5кА</t>
  </si>
  <si>
    <t>HDB3WL3C16</t>
  </si>
  <si>
    <t>Автоматический выключатель Himel HDB3w 3Р 16А С 4,5кА</t>
  </si>
  <si>
    <t>Автоматический выключатель, Himel, HDB3WL3C16, HDB3w 3Р 16А С 4,5кА</t>
  </si>
  <si>
    <t>HDB3WL3C20</t>
  </si>
  <si>
    <t>Автоматический выключатель Himel HDB3w 3Р 20А С 4,5кА</t>
  </si>
  <si>
    <t>Автоматический выключатель, Himel, HDB3WL3C20, HDB3w 3Р 20А С 4,5кА</t>
  </si>
  <si>
    <t>HDB3WL3C25</t>
  </si>
  <si>
    <t>Автоматический выключатель Himel HDB3w 3Р 25А С 4,5кА</t>
  </si>
  <si>
    <t>Автоматический выключатель, Himel, HDB3WL3C25, HDB3w 3Р 25А С 4,5кА</t>
  </si>
  <si>
    <t>HDB3WL3C32</t>
  </si>
  <si>
    <t>Автоматический выключатель Himel HDB3w 3Р 32А С 4,5кА</t>
  </si>
  <si>
    <t>Автоматический выключатель, Himel, HDB3WL3C32, HDB3w 3Р 32А С 4,5кА</t>
  </si>
  <si>
    <t>HDB3WL3C40</t>
  </si>
  <si>
    <t>Автоматический выключатель Himel HDB3w 3Р 40А С 4,5кА</t>
  </si>
  <si>
    <t>Автоматический выключатель, Himel, HDB3WL3C40, HDB3w 3Р 40А С 4,5кА</t>
  </si>
  <si>
    <t>HDB3WL3C50</t>
  </si>
  <si>
    <t>Автоматический выключатель Himel HDB3w 3Р 50А С 4,5кА</t>
  </si>
  <si>
    <t>Автоматический выключатель, Himel, HDB3WL3C50, HDB3w 3Р 50А С 4,5кА</t>
  </si>
  <si>
    <t>HDB3WL3C63</t>
  </si>
  <si>
    <t>Автоматический выключатель Himel HDB3w 3Р 63А С 4,5кА</t>
  </si>
  <si>
    <t>Автоматический выключатель, Himel, HDB3WL3C63, HDB3w 3Р 63А С 4,5кА</t>
  </si>
  <si>
    <t>HDB3W125H3C80</t>
  </si>
  <si>
    <t>Автоматический выключатель Himel HDB3w-125 3P 80А С 10кА</t>
  </si>
  <si>
    <t>Автоматический выключатель, Himel, HDB3W125H3C80, HDB3w-125 3P 80А С 10кА</t>
  </si>
  <si>
    <t>HDB3W125H3C100</t>
  </si>
  <si>
    <t>Автоматический выключатель Himel HDB3w-125 3P 100А С 10кА</t>
  </si>
  <si>
    <t>Автоматический выключатель, Himel, HDB3W125H3C100, HDB3w-125 3P 100А С 10кА</t>
  </si>
  <si>
    <t>HDB3LE2C16</t>
  </si>
  <si>
    <t>АВДТ Himel HDB3LE 2Р 16А 30мА AC</t>
  </si>
  <si>
    <t>АВДТ, Himel, HBD3LE2C16, HDB3LE 2Р 16А 30мА AC</t>
  </si>
  <si>
    <t>HDB3LE2C20</t>
  </si>
  <si>
    <t>АВДТ Himel HDB3LE 2Р 20А 30мА AC</t>
  </si>
  <si>
    <t>АВДТ, Himel, HBD3LE2C20, HDB3LE 2Р 20А 30мА AC</t>
  </si>
  <si>
    <t>HDB3LE2C25</t>
  </si>
  <si>
    <t>АВДТ Himel HDB3LE 2Р 25А 30мА AC</t>
  </si>
  <si>
    <t>АВДТ, Himel, HBD3LE2C25, HDB3LE 2Р 25А 30мА AC</t>
  </si>
  <si>
    <t>HDB3LE2C32</t>
  </si>
  <si>
    <t>АВДТ Himel HDB3LE 2Р 32А 30мА AC</t>
  </si>
  <si>
    <t>АВДТ, Himel, HBD3LE2C32, HDB3LE 2Р 32А 30мА AC</t>
  </si>
  <si>
    <t>HDB3LE2C40</t>
  </si>
  <si>
    <t>АВДТ Himel HDB3LE 2Р 40А 30мА AC</t>
  </si>
  <si>
    <t>АВДТ, Himel, HBD3LE2C40, HDB3LE 2Р 40А 30мА AC</t>
  </si>
  <si>
    <t>HDB3VR225SC</t>
  </si>
  <si>
    <t>ВДТ, Himel, HDB3VR225SC, HDB3LE 2Р 25А 30мА тип AC 6кА</t>
  </si>
  <si>
    <t>HDB3VR240SC</t>
  </si>
  <si>
    <t>ВДТ, Himel, HDB3VR240SC, HDB3LE 2Р 40А 30мА тип AC 6кА</t>
  </si>
  <si>
    <t>HDB3VR425SC</t>
  </si>
  <si>
    <t>ВДТ, Himel, HDB3VR425SC, HDB3LE 4Р 25А 30мА тип AC 6кА</t>
  </si>
  <si>
    <t>HDB3VR440SC</t>
  </si>
  <si>
    <t>ВДТ, Himel, HDB3VR440SC, HDB3LE 4Р 40А 30мА тип AC 6кА</t>
  </si>
  <si>
    <t>HDM363S1633XX</t>
  </si>
  <si>
    <t>Автоматический выключатель Himel HDM3 63S/3P 16A</t>
  </si>
  <si>
    <t>Автоматический выключатель, Himel, HDM363S1633XX, HDM3 63S/3P 16A</t>
  </si>
  <si>
    <t>HDM363S2033XX</t>
  </si>
  <si>
    <t>Автоматический выключатель Himel HDM3 63S/3P 20A</t>
  </si>
  <si>
    <t>Автоматический выключатель, Himel, HDM363S2033XX, HDM3 63S/3P 20A</t>
  </si>
  <si>
    <t>HDM363S2533XX</t>
  </si>
  <si>
    <t>Автоматический выключатель Himel HDM3 63S/3P 25A</t>
  </si>
  <si>
    <t>Автоматический выключатель, Himel, HDM363S2533XX, HDM3 63S/3P 25A</t>
  </si>
  <si>
    <t>HDM363S3233XX</t>
  </si>
  <si>
    <t>Автоматический выключатель Himel HDM3 63S/3P 32A</t>
  </si>
  <si>
    <t>Автоматический выключатель, Himel, HDM363S3233XX, HDM3 63S/3P 32A</t>
  </si>
  <si>
    <t>HDM363S4033XX</t>
  </si>
  <si>
    <t>Автоматический выключатель Himel HDM3 63S/3P 40A</t>
  </si>
  <si>
    <t>Автоматический выключатель, Himel, HDM363S4033XX, HDM3 63S/3P 40A</t>
  </si>
  <si>
    <t>HDM363S5033XX</t>
  </si>
  <si>
    <t>Автоматический выключатель Himel HDM3 63S/3P 50A</t>
  </si>
  <si>
    <t>Автоматический выключатель, Himel, HDM363S5033XX, HDM3 63S/3P 50A</t>
  </si>
  <si>
    <t>HDM363S6333XX</t>
  </si>
  <si>
    <t>Автоматический выключатель Himel HDM3 63S/3P 63A</t>
  </si>
  <si>
    <t>Автоматический выключатель, Himel, HDM363S6333XX, HDM3 63S/3P 63A</t>
  </si>
  <si>
    <t>HDM3100S8033XX</t>
  </si>
  <si>
    <t>Автоматический выключатель Himel HDM3 100S/3P 80А</t>
  </si>
  <si>
    <t>Автоматический выключатель, Himel, HDM3100S8033XX, HDM3 100S/3P 80А</t>
  </si>
  <si>
    <t>HDM3100S10033XX</t>
  </si>
  <si>
    <t>Автоматический выключатель Himel HDM3 100S/3P 100А</t>
  </si>
  <si>
    <t>Автоматический выключатель, Himel, HDM3100S10033XX, HDM3 100S/3P 100А</t>
  </si>
  <si>
    <t>HDM3160T12533XX</t>
  </si>
  <si>
    <t>Автоматический выключатель Himel HDM3 160T/3P 125A</t>
  </si>
  <si>
    <t>Автоматический выключатель, Himel, HDM3160T12533XX, HDM3 160T/3P 125A</t>
  </si>
  <si>
    <t>HDM3160T16033XX</t>
  </si>
  <si>
    <t>Автоматический выключатель Himel HDM3 160T/3P 160A</t>
  </si>
  <si>
    <t>Автоматический выключатель, Himel, HDM3160T16033XX, HDM3 160T/3P 160A</t>
  </si>
  <si>
    <t>HDM3250T20033XX</t>
  </si>
  <si>
    <t>Автоматический выключатель Himel HDM3 250T/3P 200A</t>
  </si>
  <si>
    <t>Автоматический выключатель, Himel, HDM3250T20033XX, HDM3 250T/3P 200A</t>
  </si>
  <si>
    <t>HDM3250T25033XX</t>
  </si>
  <si>
    <t>Автоматический выключатель Himel HDM3 250T/3P 250A</t>
  </si>
  <si>
    <t>Автоматический выключатель, Himel, HDM3250T25033XX, HDM3 250T/3P 250A</t>
  </si>
  <si>
    <t>HDM3400S31533XX</t>
  </si>
  <si>
    <t>Автоматический выключатель Himel HDM3 400S/3P 315A</t>
  </si>
  <si>
    <t>Автоматический выключатель, Himel, HDM3400S31533XX, HDM3 400S/3P 315A</t>
  </si>
  <si>
    <t>HDM3400S40033XX</t>
  </si>
  <si>
    <t>Автоматический выключатель Himel HDM3 400S/3P 400A</t>
  </si>
  <si>
    <t>Автоматический выключатель, Himel, HDM3400S40033XX, HDM3 400S/3P 400A</t>
  </si>
  <si>
    <t>HDM3630F50033XX</t>
  </si>
  <si>
    <t>Автоматический выключатель Himel HDM3 630F/3P 500A</t>
  </si>
  <si>
    <t>Автоматический выключатель, Himel, HDM3630F50033XX, HDM3 630F/3P 500A</t>
  </si>
  <si>
    <t>HDM3630F63033XX</t>
  </si>
  <si>
    <t>Автоматический выключатель Himel HDM3 630F/3P 630A</t>
  </si>
  <si>
    <t>Автоматический выключатель, Himel, HDM3630F63033XX, HDM3 630F/3P 630A</t>
  </si>
  <si>
    <t>HDM31600N80033XX</t>
  </si>
  <si>
    <t>Автоматический выключатель Himel HDM3 1600N/3P 800A</t>
  </si>
  <si>
    <t>Автоматический выключатель, Himel, HDM31600N80033XX, HDM3 1600N/3P 800A</t>
  </si>
  <si>
    <t>HDM31600N100033XX</t>
  </si>
  <si>
    <t>Автоматический выключатель Himel HDM3 1600N/3P 1000A</t>
  </si>
  <si>
    <t>Автоматический выключатель, Himel, HDM31600N100033XX, HDM3 1600N/3P 1000A</t>
  </si>
  <si>
    <t>HDM31600N125033XX</t>
  </si>
  <si>
    <t>Автоматический выключатель Himel HDM3 1600N/3P 1250A</t>
  </si>
  <si>
    <t>Автоматический выключатель, Himel, HDM31600N125033XX, HDM3 1600N/3P 1250A</t>
  </si>
  <si>
    <t>HDW316M103DHNN54H</t>
  </si>
  <si>
    <t>Воздушный автоматический выключатель Himel HDW3 1600AF 1000A</t>
  </si>
  <si>
    <t>Воздушный автоматический выключатель, Himel, HDW316M103DHNN54H, HDW3 1600AF 1000A</t>
  </si>
  <si>
    <t>HDW320M163DHNN56H</t>
  </si>
  <si>
    <t>Воздушный автоматический выключатель Himel HDW3 2000AF 1600A</t>
  </si>
  <si>
    <t>Воздушный автоматический выключатель, Himel, HDW320M163DHNN56H, HDW3 2000AF 1600A</t>
  </si>
  <si>
    <t>HDW332M253DHNN56H</t>
  </si>
  <si>
    <t>Воздушный автоматический выключатель Himel HDW3 3200AF 2500A</t>
  </si>
  <si>
    <t>Воздушный автоматический выключатель, Himel, HDW332M253DHNN56H, HDW3 3200AF 2500A</t>
  </si>
  <si>
    <t>HDW332M323DHNN56H</t>
  </si>
  <si>
    <t>Воздушный автоматический выключатель Himel HDW3 3200AF 3200A</t>
  </si>
  <si>
    <t>Воздушный автоматический выключатель, Himel, HDW332M323DHNN56H, HDW3 3200AF 3200A</t>
  </si>
  <si>
    <t>HDW340M403DHNN54H</t>
  </si>
  <si>
    <t>Воздушный автоматический выключатель Himel HDW3 4000AF 4000A</t>
  </si>
  <si>
    <t>Воздушный автоматический выключатель, Himel, HDW340M403DHNN54H, HDW3 4000AF 4000A</t>
  </si>
  <si>
    <t>HDW363M503DHNN56H</t>
  </si>
  <si>
    <t>Воздушный автоматический выключатель Himel HDW3 6300AF 5000A</t>
  </si>
  <si>
    <t>Воздушный автоматический выключатель, Himel, HDW363M503DHNN56H, HDW3 6300AF 5000A</t>
  </si>
  <si>
    <t>HDC30911M7</t>
  </si>
  <si>
    <t>Контактор Himel HDC3-0911 9А 220В/230В 50/60Гц</t>
  </si>
  <si>
    <t>Контактор, Himel, HDC30911M7, HDC3-0911 9А 220В/230В 50/60Гц</t>
  </si>
  <si>
    <t>HDC30911Q7</t>
  </si>
  <si>
    <t>Контактор Himel HDC3-0911 9А 380В/400В 50/60Гц</t>
  </si>
  <si>
    <t>Контактор, Himel, HDC30911Q7, HDC3-0911 9А 380В/400В 50/60Гц</t>
  </si>
  <si>
    <t>HDC31211M7</t>
  </si>
  <si>
    <t>Контактор Himel HDC3-1211 12А 220В/230В 50/60Гц</t>
  </si>
  <si>
    <t>Контактор, Himel, HDC31211M7, HDC3-1211 12А 220В/230В 50/60Гц</t>
  </si>
  <si>
    <t>HDC31211Q7</t>
  </si>
  <si>
    <t>Контактор Himel HDC3-1211 12А 380В/400В 50/60Гц</t>
  </si>
  <si>
    <t>Контактор, Himel, HDC31211Q7, HDC3-1211 12А 380В/400В 50/60Гц</t>
  </si>
  <si>
    <t>HDC31811M7</t>
  </si>
  <si>
    <t>Контактор Himel HDC3-1811 18А 220В/230В 50/60Гц</t>
  </si>
  <si>
    <t>Контактор, Himel, HDC31811M7, HDC3-1811 18А 220В/230В 50/60Гц</t>
  </si>
  <si>
    <t>HDC31811Q7</t>
  </si>
  <si>
    <t>Контактор Himel HDC3-1811 18А 380В/400В 50/60Гц</t>
  </si>
  <si>
    <t>Контактор, Himel, HDC31811Q7, HDC3-1811 18А 380В/400В 50/60Гц</t>
  </si>
  <si>
    <t>HDC32511M7</t>
  </si>
  <si>
    <t>Контактор Himel HDC3-2511 25А 220В/230В 50/60Гц</t>
  </si>
  <si>
    <t>Контактор, Himel, HDC32511M7, HDC3-2511 25А 220В/230В 50/60Гц</t>
  </si>
  <si>
    <t>HDC32511Q7</t>
  </si>
  <si>
    <t>Контактор Himel HDC3-2511 25А 380В/400В 50/60Гц</t>
  </si>
  <si>
    <t>Контактор, Himel, HDC32511Q7, HDC3-2511 25А 380В/400В 50/60Гц</t>
  </si>
  <si>
    <t>HDC33211M7</t>
  </si>
  <si>
    <t>Контактор Himel HDC3-3211 32А 220В/230В 50/60Гц</t>
  </si>
  <si>
    <t>Контактор, Himel, HDC33211M7, HDC3-3211 32А 220В/230В 50/60Гц</t>
  </si>
  <si>
    <t>HDC33211Q7</t>
  </si>
  <si>
    <t>Контактор Himel HDC3-3211 32А 380В/400В 50/60Гц</t>
  </si>
  <si>
    <t>Контактор, Himel, HDC33211Q7, HDC3-3211 32А 380В/400В 50/60Гц</t>
  </si>
  <si>
    <t>HDC34011M7</t>
  </si>
  <si>
    <t>Контактор Himel HDC3-4011 40А 220В/230В 50/60Гц</t>
  </si>
  <si>
    <t>Контактор, Himel, HDC34011M7, HDC3-4011 40А 220В/230В 50/60Гц</t>
  </si>
  <si>
    <t>HDC34011Q7</t>
  </si>
  <si>
    <t>Контактор Himel HDC3-4011 40А 380В/400В 50/60Гц</t>
  </si>
  <si>
    <t>Контактор, Himel, HDC34011Q7, HDC3-4011 40А 380В/400В 50/60Гц</t>
  </si>
  <si>
    <t>HDC35011M7</t>
  </si>
  <si>
    <t>Контактор Himel HDC3-5011 50А 220В/230В 50/60Гц</t>
  </si>
  <si>
    <t>Контактор, Himel, HDC35011M7, HDC3-5011 50А 220В/230В 50/60Гц</t>
  </si>
  <si>
    <t>HDC35011Q7</t>
  </si>
  <si>
    <t>Контактор Himel HDC3-5011 50А 380В/400В 50/60Гц</t>
  </si>
  <si>
    <t>Контактор, Himel, HDC35011Q7, HDC3-5011 50А 380В/400В 50/60Гц</t>
  </si>
  <si>
    <t>HDC36511M7</t>
  </si>
  <si>
    <t>Контактор Himel HDC3-6511 65А 220В/230В 50/60Гц</t>
  </si>
  <si>
    <t>Контактор, Himel, HDC36511M7, HDC3-6511 65А 220В/230В 50/60Гц</t>
  </si>
  <si>
    <t>HDC36511Q7</t>
  </si>
  <si>
    <t>Контактор Himel HDC3-6511 65А 380В/400В 50/60Гц</t>
  </si>
  <si>
    <t>Контактор, Himel, HDC36511Q7, HDC3-6511 65А 380В/400В 50/60Гц</t>
  </si>
  <si>
    <t>HDC38011M7</t>
  </si>
  <si>
    <t>Контактор Himel HDC3-8011 80А 220В/230В 50/60Гц</t>
  </si>
  <si>
    <t>Контактор, Himel, HDC38011M7, HDC3-8011 80А 220В/230В 50/60Гц</t>
  </si>
  <si>
    <t>HDC38011Q7</t>
  </si>
  <si>
    <t>Контактор Himel HDC3-8011 80А 380В/400В 50/60Гц</t>
  </si>
  <si>
    <t>Контактор, Himel, HDC38011Q7, HDC3-8011 80А 380В/400В 50/60Гц</t>
  </si>
  <si>
    <t>HDC39511M7</t>
  </si>
  <si>
    <t>Контактор Himel HDC3-9511 95А 220В/230В 50/60Гц</t>
  </si>
  <si>
    <t>Контактор, Himel, HDC39511M7, HDC3-9511 95А 220В/230В 50/60Гц</t>
  </si>
  <si>
    <t>HDC39511Q7</t>
  </si>
  <si>
    <t>Контактор Himel HDC3-9511 95А 380В/400В 50/60Гц</t>
  </si>
  <si>
    <t>Контактор, Himel, HDC39511Q7, HDC3-9511 95А 380В/400В 50/60Гц</t>
  </si>
  <si>
    <t>HDG3263</t>
  </si>
  <si>
    <t>Выключатель-разъединитель Himel HDG3 2Р 63А</t>
  </si>
  <si>
    <t>Выключатель-разъединитель, Himel, HDG3263, HDG3 2Р 63А</t>
  </si>
  <si>
    <t>26716NP</t>
  </si>
  <si>
    <t>Каркасный бассейн Intex 26716NP</t>
  </si>
  <si>
    <t>Каркасный бассейн Prism Frame 366 х 99 см, INTEX, 26716NP, Винил, 8592 л., Стальной каркас, Ф-насос 28604 (2006л/ч), Лестница 28075, Серый, Цветная коробка</t>
  </si>
  <si>
    <t>Девелоперы</t>
  </si>
  <si>
    <t>A2435</t>
  </si>
  <si>
    <t>Смарт часы Amazfit Bip 6 A2435 Black</t>
  </si>
  <si>
    <t>Смарт часы, Amazfit, Bip 6 A2435, Дисплей 1,97" AMOLED, Разрешение 390х450, Водонепроницаемые 5 ATM, GPS, GLONASS, Galileo, BDS, Батарея 340 мАч, Вес 28 гр, Черный</t>
  </si>
  <si>
    <t>Смарт часы Amazfit Bip 6 A2435 Stone</t>
  </si>
  <si>
    <t>Смарт часы, Amazfit, Bip 6 A2435, Дисплей 1,97" AMOLED, Разрешение 390х450, Яркость до 2000 нит, Водонепроницаемые 5 ATM, GPS, GLONASS, Galileo, BDS, Батарея 340 мАч, Вес 26 гр, Серый</t>
  </si>
  <si>
    <t>Смарт часы Amazfit Bip 6 A2435 Charcoal</t>
  </si>
  <si>
    <t>Смарт часы, Amazfit, Bip 6 A2435, Дисплей 1,97" AMOLED, Разрешение 390х450, Яркость до 2000 нит, Водонепроницаемые 5 ATM, GPS, GLONASS, Galileo, BDS, Батарея 340 мАч, Вес 26 гр, Темно-серый</t>
  </si>
  <si>
    <t>Смарт часы Amazfit Bip 6 A2435 Red</t>
  </si>
  <si>
    <t>Смарт часы, Amazfit, Bip 6 A2435, Дисплей 1,97" AMOLED, Разрешение 390х450, Яркость до 2000 нит, Водонепроницаемые 5 ATM, GPS, GLONASS, Galileo, BDS, Батарея 340 мАч, Вес 26 гр, Красный</t>
  </si>
  <si>
    <t>A2437</t>
  </si>
  <si>
    <t>Смарт часы Amazfit Active 2 Round A2437 Black Leather</t>
  </si>
  <si>
    <t>Смарт часы, Amazfit, Active 2 Round A2437 Black Leather, Дисплей 1.32" AMOLED HD, Разрешение 353 PPI, Яркость до 2000 нит, Сапфировое стекло, Водонепроницаемость (5 АТМ), Пятиспутниковое позиционирование, Батарея 270 мАч, Черный кожаный ремешок</t>
  </si>
  <si>
    <t>Смарт часы Amazfit Active 2 Round A2437 Black Sport Silicone</t>
  </si>
  <si>
    <t>Смарт часы, Amazfit, Active 2 Round A2437 Black Sport Silicone, Дисплей 1.32" AMOLED, Разрешение 466x466, Яркость до 2000 нит, Стекло закаленное с антибликовым покрытием, Водонепроницаемость (5 АТМ), Пятиспутниковое позиционирование, Батарея 270 мАч, Черный силиконовый ремешок</t>
  </si>
  <si>
    <t>Смарт часы Amazfit T-Rex 3 A2323 Haze Gray</t>
  </si>
  <si>
    <t>Смарт часы, Amazfit, T-Rex 3 A2323, HD-дисплей AMOLED 1.5 дюйма, Разрешение 480*480 pixel, GPS, GLONASS, Beidou, Galileo, QZSS, Водонепроницаемые (10 ATM), Аккумулятор 700 мАч, Время работы до 25 дней, Серый</t>
  </si>
  <si>
    <t>Компьютерный корпус, NZXT, H5 Flow Black, CC-H52FB-01, Mid-Tower, E-ATX / ATX / Micro-ATX / Mini-ITX, USB 3.2 Gen. 2*1 Type C*1, Type-A *1, HD Audio/mic, 1*120мм вентилятор, Высота процессорного кулера до 170мм, Длина VGA до 410мм, 1*3,5"/2*2,5", Сталь/Закаленное стекло, 430*225*465 мм, Без Б/П, Черный</t>
  </si>
  <si>
    <t>Компьютерный корпус, NZXT, H5 Flow RGB Black, CC-H52FB-R1, Mid-Tower, E-ATX / ATX / Micro-ATX / Mini-ITX, USB 3.2 Gen. *2/Type C*1/ Type A*1, HD Audio/mic, 2*120мм RGB вентилятор F120 RGB Core, Высота процессорного кулера до 170мм, длина VGA до 410мм, 1*3,5" / 2*2,5", Сталь / Закаленное стекло, 430*225*465 мм, Без Б/П, Черный</t>
  </si>
  <si>
    <t>Компьютерный корпус, NZXT, H5 Flow White, CC-H52FW-01, Mid-Tower, E-ATX / ATX / Micro-ATX / Mini-ITX, USB 3.2 Gen. 2*1 Type C*1, Type-A *1, HD Audio/mic, 1*120мм вентилятор, Высота процессорного кулера до 170мм, Длина VGA до 410мм, 1*3,5"/2*2,5", Сталь/Закаленное стекло, 430*225*465 мм, Без Б/П, Белый</t>
  </si>
  <si>
    <t>Кулер с водяным охлаждением, NZXT, Kraken Elite 240 RGB V2, RL-KR24E-B2, Intel: LGA 1851/ 1700 / 1200 / 115X, Core i9 / i7 / i5 / i3 / Pentium / Celeron, AMD: AM5 / AM4 / Ryzen 9 / Ryzen 7 / Ryzen 5 / Ryzen 3, TDP 250W, 2*120мм F120 RGB Core Fans, 1200–2800 ±300 об/мин, 78.86 CFM, 30 dB(A), ЖКдисплей 2.72", 28112027мм, Чёрный</t>
  </si>
  <si>
    <t>Кулер с водяным охлаждением, NZXT, Kraken Elite 280 RGB V2, RL-KR28E-B2, Intel: LGA 1851/ 1700 / 1200 / 115X, AMD: AM5 / AM4, TDP 250W, 2*140мм F140 RGB Core Fans, 1200–2800 ±300 об/мин, 98.61 CFM, 34.5 dB(A), Радиатор 32113727мм, ЖКдисплей 2.72", Чёрный</t>
  </si>
  <si>
    <t>Кулер с водяным охлаждением, NZXT, Kraken Elite 360 RGB V2, RL-KR36E-B2, Intel: LGA 1851/ 1700 / 1200 / 115X, Core i9 / i7 / i5 / i3 / Pentium / Celeron, AMD: AM5, AM4 AMD Ryzen 9 / Ryzen 7 / Ryzen 5 / Ryzen 3, TDP 250W, 3*120мм F120 RGB Core Fans, 2800 об/мин, 75.12 CFM, 33.88 dB(A), ЖКдисплей 2.72", 12139427мм, Черный</t>
  </si>
  <si>
    <t>Кулер с водяным охлаждением, NZXT, Kraken Elite 360 RGB V2, RL-KR36E-W2, Intel: LGA 1851/ 1700 / 1200 / 115X, Core i9 / i7 / i5 / i3 / Pentium / Celeron, AMD: AM5, AM4 AMD Ryzen 9 / Ryzen 7 / Ryzen 5 / Ryzen 3, TDP 250W, 3*120мм F120 RGB Core Fans, 2800 об/мин, 75.12 CFM, 33.88 dB(A), ЖКдисплей 2.72", 12139427мм, Белый</t>
  </si>
  <si>
    <t>ZDB008-01</t>
  </si>
  <si>
    <t>Коврик для компьютерной мыши Varmilo Koi XL ZDB008-01</t>
  </si>
  <si>
    <t>Коврик для компьютерной мыши, Varmilo, Koi, ZDB008-01, 900х400х3 мм, Каучук, Ткань</t>
  </si>
  <si>
    <t>Игровое компьютерное кресло, DX Racer, GC/LHE23LTA/HUMANCAT, Hammer series, Грузоподъемность рек: 115 кг, Рекомендуемый рост: 190 см. Эко-кожа PU, Металлическая основа кресла, Механизм качания: топ-ган, Нейлоновые колеса, Розовый</t>
  </si>
  <si>
    <t>Колонки, MicroLab, B16, 2.0, 5Вт (2,5Вт*2), USB (питание), 3.5MiniJack, Длина кабеля 0,8 м., Чёрный</t>
  </si>
  <si>
    <t>UT850EG</t>
  </si>
  <si>
    <t>UT2200EG</t>
  </si>
  <si>
    <t>Источник бесперебойного питания CyberPower UT2200EG</t>
  </si>
  <si>
    <t>PLT1500ELCDRT2U</t>
  </si>
  <si>
    <t>Источник бесперебойного питания CyberPower PLT1500ELCDRT2U</t>
  </si>
  <si>
    <t>DS-3E0508D-O</t>
  </si>
  <si>
    <t>Коммутатор Hikvision DS-3E0508D-O</t>
  </si>
  <si>
    <t>DS-3E0516-E(B)</t>
  </si>
  <si>
    <t>Коммутатор Hikvision DS-3E0516-E(B)</t>
  </si>
  <si>
    <t>DS-3E0524TF(B)</t>
  </si>
  <si>
    <t>Коммутатор Hikvision DS-3E0524TF(B)</t>
  </si>
  <si>
    <t>DS-3E2528-HI-24T4F</t>
  </si>
  <si>
    <t>Коммутатор Hikvision DS-3E2528-HI-24T4F</t>
  </si>
  <si>
    <t>DS-3E2728-HI-24T4X</t>
  </si>
  <si>
    <t>Коммутатор Hikvision DS-3E2728-HI-24T4X</t>
  </si>
  <si>
    <t>DS-3E0526P-E/M(B)</t>
  </si>
  <si>
    <t>Коммутатор Hikvision DS-3E0526P-E/M(B)</t>
  </si>
  <si>
    <t>DS-3E1528P-SI-24P4F</t>
  </si>
  <si>
    <t>Коммутатор Hikvision DS-3E1528P-SI-24P4F</t>
  </si>
  <si>
    <t>DS-3T1306P-SI/HS</t>
  </si>
  <si>
    <t>Коммутатор Hikvision DS-3T1306P-SI/HS</t>
  </si>
  <si>
    <t>DS-3T1310P-SI/HS</t>
  </si>
  <si>
    <t>Коммутатор Hikvision DS-3T1310P-SI/HS</t>
  </si>
  <si>
    <t>DS-3E2510P(B)</t>
  </si>
  <si>
    <t>Коммутатор Hikvision DS-3E2510P(B)</t>
  </si>
  <si>
    <t>DS-3T0506HP-E/HS</t>
  </si>
  <si>
    <t>Коммутатор Hikvision DS-3T0506HP-E/HS</t>
  </si>
  <si>
    <t>SFP-1310R-20-SMF</t>
  </si>
  <si>
    <t>Трансивер Dahua SFP-1310R-20-SMF</t>
  </si>
  <si>
    <t>Трансивер, Dahua, SFP-1310R-20-SMF, Индустриальный 100BASE-FX, Одномодовое волокно, 1310nm, LC DUPLEX, Дальность передачи до 20 км, –40 °C до +85 °C</t>
  </si>
  <si>
    <t>Палатка, XG Aurora Garden, 2903-B, 190*190*290 cm, Стальная труба, 420D oxford с покрытием ПВХ, Складной, Синий, Коричневая коробка</t>
  </si>
  <si>
    <t>Стол с 4 стульями внутри, XG Aurora garden, AL-025, 120x61x70 м, Сталь, Оксфорд, Серый, Картонная коробка</t>
  </si>
  <si>
    <t>PB1165MI</t>
  </si>
  <si>
    <t>Портативный внешний аккумулятор, Xiaomi, 165W Power Bank 10000mAh (Integrated Cable) GL, PB1165MI/BHR9361GL, Мощность до 165W, Быстрая зарядка, Встроенный дисплей, Встроенный USB Type-C кабель с максимальной мощностью 120 Вт, Входной интерфейс USB-C (IN1/IN2) с кабелем, Выходной интерфейс USB-C (OUT1/OUT2) с кабелем, Размер продукта 143  48  36 мм, Серый</t>
  </si>
  <si>
    <t>A520M K V2</t>
  </si>
  <si>
    <t>Материнская плата Gigabyte A520M K V2</t>
  </si>
  <si>
    <t>Материнская плата, Gigabyte, A520M K V2 (4719331852771), AM4, А520, 2xDDR4 2133/2400/2667/3200/5100(OC), 4xSATA3, 1xM.2 (PCIe 3.0 x4/x2 and SATA), Raid, 1xD-Sub, 1xHDMI, 1xPCI-Ex16, 1xPCI-Ex1, mATX</t>
  </si>
  <si>
    <t>GV-N5090AORUS M-32GD</t>
  </si>
  <si>
    <t>Видеокарта Gigabyte (GV-N5090AORUS M-32GD) RTX5090 AORUS MASTER 32G</t>
  </si>
  <si>
    <t>Видеокарта, Gigabyte, RTX5090 AORUS MASTER 32G (GV-N5090AORUS M-32GD) 4719331355807, GDDR7, 512bit, 1-HDMI, 3-DP, Windforce 3X Fan, 360*150*75 мм, Цветная коробка</t>
  </si>
  <si>
    <t>GV-N5090AORUSM ICE-32GD</t>
  </si>
  <si>
    <t>Видеокарта Gigabyte (GV-N5090AORUSM ICE-32GD) RTX5090 AORUS MASTER ICE 32G</t>
  </si>
  <si>
    <t>Видеокарта, Gigabyte, RTX5090 AORUS MASTER ICE 32G (GV-N5090AORUSM ICE-32GD) 4719331355906, GDDR7, 512bit, 1-HDMI, 3-DP, Windforce 3X Fan, 360*150*75 мм, Цветная коробка</t>
  </si>
  <si>
    <t>SOLO3</t>
  </si>
  <si>
    <t>Колонки Microlab SOLO3</t>
  </si>
  <si>
    <t>Колонки, Microlab, SOLO3, Bluetooth 5.3, AUX, 40 Вт, 80 Гц - 20 кГц, Соотношение сигнал/шум: &gt; 75 дБ, 142 x 153 x 231 мм, Коричневый</t>
  </si>
  <si>
    <t>Центральный процессор (CPU) Intel Xeon Silver Processor 4110</t>
  </si>
  <si>
    <t>Центральный процессор (CPU), Intel, Xeon Silver Processor 4110, LGA3647, Sky Lake, 8/16 Core/thread, 2.10 GHz, 11 MB, 85W</t>
  </si>
  <si>
    <t>26724NP</t>
  </si>
  <si>
    <t>Каркасный бассейн Intex 26724NP</t>
  </si>
  <si>
    <t>Каркасный бассейн Prism Frame 457 х 107 см, INTEX, 26724NP, Винил, 14614 л., Стальной каркас, Ф-насос 28638 (3785л/ч), Лестница 28075, Подложка 28048, Тент 28032, Гидроаэрация 22025, Серый, Цветная коробка</t>
  </si>
  <si>
    <t>26732NP</t>
  </si>
  <si>
    <t>Каркасный бассейн Intex 26732NP</t>
  </si>
  <si>
    <t>Каркасный бассейн Prism Frame 549 х 122 см, INTEX, 26732NP, Винил, 24311 л., Стальной каркас, Ф-насос 28636 (5678л/ч), Лестница 28076, Подложка 18933, Тент 28041, Гидроаэрация 22747, Серый, Цветная коробка</t>
  </si>
  <si>
    <t>DGP0591</t>
  </si>
  <si>
    <t>Драм-юнит CET 013R00679 (DGP0591)</t>
  </si>
  <si>
    <t>Драм-юнит, CET, DGP0591, 013R00679, Для копиров XEROX B1022, B1025, С девелопером.</t>
  </si>
  <si>
    <t>DGP2021</t>
  </si>
  <si>
    <t>Драм-юнит CET 113R00779 (DGP2021)</t>
  </si>
  <si>
    <t>CET471121</t>
  </si>
  <si>
    <t>Драм-юнит CET 013R00688 (CET471121)</t>
  </si>
  <si>
    <t>Драм-юнит, CET, CET471121, 013R00688, Для копиров XEROX VersaLink C7120/C7125/C7130, CMYK.</t>
  </si>
  <si>
    <t>CET471064</t>
  </si>
  <si>
    <t>Драм-юнит CET DK-150/170 (CET471064)</t>
  </si>
  <si>
    <t>Драм-юнит, CET, CET471064, DK-150/170, Для принтеров KYOCERA ECOSYS M2035dn/P2035d/2135d/FS-1128MFP/FS-1035MFP, 100000 страниц.</t>
  </si>
  <si>
    <t>CET7371P</t>
  </si>
  <si>
    <t>Драм-юнит CET DR-313 (CET7371P)</t>
  </si>
  <si>
    <t>Драм-юнит, CET, CET7371P, DR-313, Цветной, Для копиров KONICA MINOLTA Bizhub C258/C308/C368, Двухслойный ракель, 150000 страниц.</t>
  </si>
  <si>
    <t>CET7370P</t>
  </si>
  <si>
    <t>Драм-юнит CET DR-313K (CET7370P)</t>
  </si>
  <si>
    <t>Драм-юнит, CET, CET7370P, DR-313K, Чёрный, Для копиров KONICA MINOLTA Bizhub C258/C308/C368, Двухслойный ракель, 120000 страниц.</t>
  </si>
  <si>
    <t>CET471061P</t>
  </si>
  <si>
    <t>Драм-юнит CET DR-618 (CET471061P)</t>
  </si>
  <si>
    <t>Драм-юнит, CET, CET471061P, DR-618, Цветной, Для копиров KONICA MINOLTA Bizhub C450i/C550i/C650i, Двухслойный ракель, 165000 страниц.</t>
  </si>
  <si>
    <t>CET471060P</t>
  </si>
  <si>
    <t>Драм-юнит CET DR-618K (CET471060P)</t>
  </si>
  <si>
    <t>Драм-юнит, CET, CET471060P, DR-618K, Чёрный, Для копиров KONICA MINOLTA Bizhub C450i/C550i/C650i, Двухслойный ракель, 240000 страниц.</t>
  </si>
  <si>
    <t>CET7372U</t>
  </si>
  <si>
    <t>Драм-юнит CET DR-312 (CET7372U)</t>
  </si>
  <si>
    <t>Драм-юнит, CET, CET7372U, DR-312, Для копиров KONICA MINOLTA Bizhub 227/287/367, 110000 страниц.</t>
  </si>
  <si>
    <t>CET7373U</t>
  </si>
  <si>
    <t>Драм-юнит CET DR-214K (CET7373U)</t>
  </si>
  <si>
    <t>Драм-юнит, CET, CET7373U, DR-214K, Чёрный, Для копиров KONICA MINOLTA Bizhub C227/287, 105000 страниц.</t>
  </si>
  <si>
    <t>CET471092</t>
  </si>
  <si>
    <t>Драм-юнит CET DR-217K (CET471092)</t>
  </si>
  <si>
    <t>Драм-юнит, CET, CET471092, DR-217K, Чёрный, Для копиров KONICA MINOLTA Bizhub C257i/C227i/C287i, 102000 страниц.</t>
  </si>
  <si>
    <t>CET101094</t>
  </si>
  <si>
    <t>Фотобарабан+чип CET DK-8550 a-Si (CET101094)</t>
  </si>
  <si>
    <t>Фотобарабан+чип, CET, CET101094, Для принтеров Kyocera TASKalfa 4053ci/5053ci/5003i, a-Si, Япония, 500000 страниц.</t>
  </si>
  <si>
    <t>CET7937</t>
  </si>
  <si>
    <t>Фотобарабан CET DC240 Цветной (CET7937)</t>
  </si>
  <si>
    <t>Фотобарабан, CET, CET7937, Для копиров XEROX DocuColor 240/242/250/252/260, WorkCentre 7655/7665/7675/7755/7765/7775, Цветной, 100000 страниц.</t>
  </si>
  <si>
    <t>CET7936</t>
  </si>
  <si>
    <t>Фотобарабан CET DC240 Чёрный (CET7936)</t>
  </si>
  <si>
    <t>Фотобарабан, CET, CET7936, Для копиров XEROX DocuColor 240/242/250/252/260, WorkCentre 7655/7665/7675/7755/7765/7775, Чёрный, 250000 страниц.</t>
  </si>
  <si>
    <t>CET1821N</t>
  </si>
  <si>
    <t>Фотобарабан CET 164 (CET1821N)</t>
  </si>
  <si>
    <t>Фотобарабан, CET, CET1821N, Для копиров Konica Minolta Di152/183, Bizhub 164/184/195/215, Япония, 60000 страниц.</t>
  </si>
  <si>
    <t>CET101060</t>
  </si>
  <si>
    <t>Фотобарабан CET 227 (CET101060)</t>
  </si>
  <si>
    <t>Фотобарабан, CET, CET101060, Для копиров Konica Minolta Bizhub 227/287/367i, 105000 страниц.</t>
  </si>
  <si>
    <t>CET3690R</t>
  </si>
  <si>
    <t>Ролик захвата бумаги CET M401 (CET3690R)</t>
  </si>
  <si>
    <t>Ролик захвата бумаги, CET, CET3690R, RM1-6414-000, Для принтеров HP LaserJet P2035/P2055, M401/M425, Лоток №2.</t>
  </si>
  <si>
    <t>CET5086</t>
  </si>
  <si>
    <t>Бушинг резинового вала CET iR2320 (CET5086) правый</t>
  </si>
  <si>
    <t>Бушинг резинового вала, CET, CET5086, FU5-1519-000, Для копиров CANON iR2002/2202/2016/2020/2120/2116/2318/2320/2420, Правый.</t>
  </si>
  <si>
    <t>CET5087</t>
  </si>
  <si>
    <t>Бушинг резинового вала CET iR2320 (CET5087) левый</t>
  </si>
  <si>
    <t>Бушинг резинового вала, CET, CET5087, FU5-1520-000, Для копиров CANON iR2002/2202/2016/2020/2120/2116/2318/2320/2420, Правый.</t>
  </si>
  <si>
    <t>CET361029R</t>
  </si>
  <si>
    <t>Бушинг тефлонового вала CET ML2250 (CET361029R) левый</t>
  </si>
  <si>
    <t>Бушинг тефлонового вала, CET, CET361029R, JC61-00888A, Для принтеров SAMSUNG ML-2250/2151N/2152W, Левый.</t>
  </si>
  <si>
    <t>CET361030</t>
  </si>
  <si>
    <t>Бушинг тефлонового вала CET ML2250 (CET361030) правый</t>
  </si>
  <si>
    <t>Бушинг тефлонового вала, CET, CET361030, JC61-00887A, Для принтеров SAMSUNG ML-2250/2151N/2152W, Правый.</t>
  </si>
  <si>
    <t>CET3788</t>
  </si>
  <si>
    <t>Бушинги резинового вала CET P1006 (CET3788)</t>
  </si>
  <si>
    <t>Бушинги резинового вала, CET, CET3788, Для принтеров HP LJ P1006, 2 шт/компл</t>
  </si>
  <si>
    <t>CET3876R</t>
  </si>
  <si>
    <t>Бушинги резинового вала CET LJ1010 (CET3876R)</t>
  </si>
  <si>
    <t>Бушинги резинового вала, CET, CET3876R, RC1-2079-000, Для принтеров HP LaserJet 1010/1015/1020/1022, 2 шт/компл</t>
  </si>
  <si>
    <t>CET361068</t>
  </si>
  <si>
    <t>Бушинги резинового вала CET M501 (CET361068)</t>
  </si>
  <si>
    <t>Бушинги резинового вала, CET, CET361068, Для принтеров HP LaserJet Pro M501/M506/M527/M507 (CET), 2 шт/компл</t>
  </si>
  <si>
    <t>CET6678</t>
  </si>
  <si>
    <t>Бушинги резинового вала CET iR2520 (CET6678)</t>
  </si>
  <si>
    <t>Бушинги резинового вала, CET, CET6678, FC9-1063-000, Для копиров CANON iR2520/2525/2530, 2 шт/компл</t>
  </si>
  <si>
    <t>CET5180N</t>
  </si>
  <si>
    <t>Комплект восстановления драм-юнита CET C-EXV37 (CET5180N)</t>
  </si>
  <si>
    <t>Комплект восстановления драм-юнита, CET, CET5180N, C-EXV37, Для копиров CANON iR1730/1740/1750/iR ADVANCE 400/500, 100000 страниц.</t>
  </si>
  <si>
    <t>CET5279U</t>
  </si>
  <si>
    <t>Комплект восстановления драм-юнита CET C-EXV49 (CET5279U)</t>
  </si>
  <si>
    <t>Комплект восстановления драм-юнита, CET, CET5279U, C-EXV49, Цветной, Для копиров CANON iR ADVANCE C3325i/3330i/3320/3320L/3320i, 120000 страниц.</t>
  </si>
  <si>
    <t>CET501015U</t>
  </si>
  <si>
    <t>Комплект восстановления драм-юнита CET DR-316CMY (CET501015U)</t>
  </si>
  <si>
    <t>Комплект восстановления драм-юнита, CET, CET501015U, DR-316, Цветной, Для копиров KONICA MINOLTA Bizhub C250i/C300i/C360i, 105000 страниц.</t>
  </si>
  <si>
    <t>CET7123</t>
  </si>
  <si>
    <t>Модуль переноса изображения CET A161R71300 (CET7123)</t>
  </si>
  <si>
    <t>Основной модуль переноса изображения, CET, CET7123, A161R71300, Для копиров Konica Minolta Bizhub C221/C281</t>
  </si>
  <si>
    <t>CET5274</t>
  </si>
  <si>
    <t>Контейнер для отработанного тонера CET WT-202 (CET5274)</t>
  </si>
  <si>
    <t>Контейнер для отработанного тонера, CET, CET5274, WT-202, Для копиров CANON iR ADVANCE C3325i/C3330i/C3320/C3320L/C3320i</t>
  </si>
  <si>
    <t>CET7114</t>
  </si>
  <si>
    <t>Контейнер для отработанного тонера CET WX-103 (CET7114)</t>
  </si>
  <si>
    <t>Контейнер для отработанного тонера, CET, CET7114, WX-103, Для копиров KONICA MINOLTA Bizhub 224E/284E/C224/C284/C224e/C284e</t>
  </si>
  <si>
    <t>CET7165</t>
  </si>
  <si>
    <t>Контейнер для отработанного тонера CET WX-105 (CET7165)</t>
  </si>
  <si>
    <t>Контейнер для отработанного тонера, CET, CET7165, WX-105, Для копиров KONICA MINOLTA Bizhub C227/287/226/266</t>
  </si>
  <si>
    <t>CET171011</t>
  </si>
  <si>
    <t>Девелопер CET C3320 (CET171011) чёрный</t>
  </si>
  <si>
    <t>Девелопер, CET, CET171011, Чёрный, Для копиров CANON iR ADVANCE C3320/3325i/3330/3525i/3530i, 200г., 240000 стр.</t>
  </si>
  <si>
    <t>CET171012</t>
  </si>
  <si>
    <t>Девелопер CET C3320 (CET171012) синий</t>
  </si>
  <si>
    <t>Девелопер, CET, CET171012, Синий, Для копиров CANON iR ADVANCE C3320/3325i/3330/3525i/3530i, 200г., 240000 стр.</t>
  </si>
  <si>
    <t>CET171014</t>
  </si>
  <si>
    <t>Девелопер CET C3320 (CET171014) жёлтый</t>
  </si>
  <si>
    <t>Девелопер, CET, CET171014, Жёлтый, Для копиров CANON iR ADVANCE C3320/3325i/3330/3525i/3530i, 200г., 240000 стр.</t>
  </si>
  <si>
    <t>CET171049</t>
  </si>
  <si>
    <t>Девелопер CET C7020 (CET171049) чёрный</t>
  </si>
  <si>
    <t>Девелопер, CET, CET171049, Чёрный, Для копиров XEROX VersaLink C7000/C7020/C7025/7C030, 140г., 400000 стр.</t>
  </si>
  <si>
    <t>CET171050</t>
  </si>
  <si>
    <t>Девелопер CET C7020 (CET171050) синий</t>
  </si>
  <si>
    <t>Девелопер, CET, CET171050, Синий, Для копиров XEROX VersaLink C7000/C7020/C7025/7C030, 140г., 400000 стр.</t>
  </si>
  <si>
    <t>CET171051</t>
  </si>
  <si>
    <t>Девелопер CET C7020 (CET171051) пурпурный</t>
  </si>
  <si>
    <t>Девелопер, CET, CET171051, Пурпурный, Для копиров XEROX VersaLink C7000/C7020/C7025/7C030, 140г., 400000 стр.</t>
  </si>
  <si>
    <t>CET171052</t>
  </si>
  <si>
    <t>Девелопер CET C7020 (CET171052) жёлтый</t>
  </si>
  <si>
    <t>Девелопер, CET, CET171052, Жёлтый, Для копиров XEROX VersaLink C7000/C7020/C7025/7C030, 140г., 400000 стр.</t>
  </si>
  <si>
    <t>CET161005</t>
  </si>
  <si>
    <t>Девелопер CET DV-116 (CET161005)</t>
  </si>
  <si>
    <t>Девелопер, CET, CET161005, DV-116, Для копиров KONICA MINOLTA Bizhub 164/184/195/215, 170г.</t>
  </si>
  <si>
    <t>M2459B1</t>
  </si>
  <si>
    <t>Фитнес браслет Xiaomi Smart Band 10 Midnight Black</t>
  </si>
  <si>
    <t>Фитнес браслет, Xiaomi, Mi Smart Band 10, M2459B1/BHR07PYGL, 1.72" AMOLED, Разрешение экрана 212 x 520, Аккумулятор 233 мАч, LiPo, Водонепроницаемость 5 АТМ, Android 8.0 или iOS 12.0, Черный</t>
  </si>
  <si>
    <t>Фитнес браслет Xiaomi Smart Band 10 Glacier Silver</t>
  </si>
  <si>
    <t>Фитнес браслет, Xiaomi, Mi Smart Band 10, M2459B1/BHR07PSGL, 1.72" AMOLED, Разрешение экрана 212 x 520, Аккумулятор 233 мАч, LiPo, Водонепроницаемость 5 АТМ, Android 8.0 или iOS 12.0, Серебристый</t>
  </si>
  <si>
    <t>Фитнес браслет Xiaomi Smart Band 10 Mystic Rose</t>
  </si>
  <si>
    <t>Фитнес браслет, Xiaomi, Mi Smart Band 10, M2459B1/BHR9999GL, 1.72" AMOLED, Разрешение экрана 212 x 520, Аккумулятор 233 мАч, LiPo, Водонепроницаемость 5 АТМ, Android 8.0 или iOS 12.0, Розовый</t>
  </si>
  <si>
    <t>A22FAB-RAGL</t>
  </si>
  <si>
    <t>Монитор Xiaomi A22i A22FAB-RAGL 21.5"</t>
  </si>
  <si>
    <t>Монитор, Xiaomi, A22i, A22FAB-RAGL, 21.45", 1920*1080, VA, 75 Гц, 16:9, 250 кд/м2, 3000:1, 178/178, 16.7 млн., VGA*1, HDMI*1, VESA 75*75 мм, кабель HDMI в комплекте, Чёрный</t>
  </si>
  <si>
    <t>X1500</t>
  </si>
  <si>
    <t>Комплект Клавиатура + Мышь Rapoo X1500</t>
  </si>
  <si>
    <t>Комплект Клавиатура + Мышь, Rapoo, X1500, Беспроводная 2.4G, 1200DPI, Нано-ресивер, Тип батареи 2*AA в комплекте, Кол-во стандартных клавиш 104, Англ/Рус/Каз, Чёрный</t>
  </si>
  <si>
    <t>MT560 Vermeil</t>
  </si>
  <si>
    <t>Компьютерная мышь Rapoo MT560 Vermeil</t>
  </si>
  <si>
    <t>Компьютерная мышь, Rapoo, MT560, 4000dpi, Bluetooth 5.0, Беспроводной 2.4 ГГц, Эффективная дистанция 10 м., Литиевая батарея, Бело фиолетовый</t>
  </si>
  <si>
    <t>V11S</t>
  </si>
  <si>
    <t>Компьютерная мышь Rapoo V11S</t>
  </si>
  <si>
    <t>Компьютерная мышь, Rapoo, V11S, Игровая, Оптическая, Проводная, 800/1200/1600 dpi, Длина кабеля 1,5 метра, LED подсветка, Чёрный</t>
  </si>
  <si>
    <t>NK2400</t>
  </si>
  <si>
    <t>Клавиатура Rapoo NK2400</t>
  </si>
  <si>
    <t>Клавиатура, Rapoo, NK2400, USB, Кол-во стандартных клавиш 104, Длина кабеля 1,5 метра, Анг/Рус/Каз, Чёрный</t>
  </si>
  <si>
    <t>V50S</t>
  </si>
  <si>
    <t>Клавиатура Rapoo V50S</t>
  </si>
  <si>
    <t>Клавиатура, Rapoo, V50S, Игровая, USB, Кол-во стандартных клавиш 104, Длина кабеля 1,8 метра, Анг/Рус/Каз, LED, 440*163*40, Чёрный</t>
  </si>
  <si>
    <t>AK870/PLUS/Dream/Pink</t>
  </si>
  <si>
    <t>Клавиатура Ajazz AK870 PLUS Розовый</t>
  </si>
  <si>
    <t>Клавиатура, Ajazz, AK870/PLUS/Dream/Pink, AK870 PLUS, Игровая, Механическая, TKL, Dream Weaving Switches, USB, 2,4 ГГц, Bluetooth, Подсветка RGB, Размер: 370 x 148 x 21 мм., Анг/Рус, Розовый</t>
  </si>
  <si>
    <t>ZDB047-01</t>
  </si>
  <si>
    <t>Коврик для компьютерной мыши Varmilo Crane XL ZDB047-01</t>
  </si>
  <si>
    <t>Коврик для компьютерной мыши, Varmilo, Crane, ZDB047-01, 900х400х3 мм, Каучук, Ткань, Голубой</t>
  </si>
  <si>
    <t>ZDB010-01</t>
  </si>
  <si>
    <t>Коврик для компьютерной мыши Varmilo Eclipse XL ZDB010-01</t>
  </si>
  <si>
    <t>Коврик для компьютерной мыши, Varmilo, Eclipse, ZDB010-01, 900х400х3 мм, Каучук, Ткань</t>
  </si>
  <si>
    <t>ZDB078-01</t>
  </si>
  <si>
    <t>Коврик для компьютерной мыши Varmilo Monet XL ZDB078-01</t>
  </si>
  <si>
    <t>Коврик для компьютерной мыши, Varmilo, Monet, ZDB078-01, 900х400х3 мм, Каучук, Ткань, Разноцветный</t>
  </si>
  <si>
    <t>ZDB017-01</t>
  </si>
  <si>
    <t>Коврик для компьютерной мыши Varmilo Mulan XL ZDB017-01</t>
  </si>
  <si>
    <t>Коврик для компьютерной мыши, Varmilo, Mulan, ZDB017-01, 900х400х3 мм, Каучук, Ткань</t>
  </si>
  <si>
    <t>VH850</t>
  </si>
  <si>
    <t>Гарнитура Rapoo VH850 Черный</t>
  </si>
  <si>
    <t>Гарнитура, Rapoo, VH850, Тип крепления: Дуговые, Микрофон, Беспроводные, Bluetooth 5.2, 2.4 GHz, RGB LED, Встроенная литиевая батарея, Время работы 17-466 часов, Игровые, Черный</t>
  </si>
  <si>
    <t>Блок питания, MikroTik, 24HPOW,110-220 В 1.2А, 24V 1,6А Power adapter</t>
  </si>
  <si>
    <t>86AIVTBTM1416256</t>
  </si>
  <si>
    <t>Интерактивная панель XG 86AIVTBTM1416256</t>
  </si>
  <si>
    <t>Интерактивная панель, XG, 86AIVTBTM1416256, 86", Android 14, Встроенная технология AI, ОЗУ 16гб, ПЗУ 256гб, чёрный</t>
  </si>
  <si>
    <t>HDCH8S20220</t>
  </si>
  <si>
    <t>Модульный контактор Himel HDCH8S 2НО 20А 230В</t>
  </si>
  <si>
    <t>Модульный контактор, Himel, HDCH8S20220, HDCH8S 2НО 20А 230В</t>
  </si>
  <si>
    <t>Мышь, Xiaomi, Wireless Mouse 3 White GL, XMWXSB03YM/BHR8912GL,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Белый</t>
  </si>
  <si>
    <t>Мышь, Xiaomi, Wireless Mouse 3 Black GL, XMWXSB03YM/BHR8913GL,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Черный</t>
  </si>
  <si>
    <t>Мышь, Xiaomi, Wireless Mouse 3 Pink GL, XMWXSB03YM/BHR8911GL,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Совместима с: Windows 10, macOS 10.13 и более поздние версии, Номинальный вход 1,5 В50 мА, Беспроводное соединение 2,4 ГГц, Bluetooth, 119 x 64 x 41 мм, Вес нетто продукта: 57г (без аккумулятора), Рабочая температура: От 0°C до 40°C, Розовый</t>
  </si>
  <si>
    <t>Коммутатор, Dahua, DH-PFS3008-8GT-L, Неуправляемый, 8x RJ45 (10/100/1000M). Коммутационная способность	16 Гбит/с, Питание: DC 5В/1А. -10 ~ +55C. 125x65x22 мм.</t>
  </si>
  <si>
    <t>Коммутатор, Huawei, S110-24T2SR, Неуправляемый, 24 порта 10/100/1000M RJ-45, 2 порта SFP</t>
  </si>
  <si>
    <t>Коммутатор, Huawei, S220-24T4X, L2, 24 порта 10/100/1000M RJ-45, 4 порта SFP+, встроенное питание от сети переменного тока, консольный порт RJ-45, Количество модулей вентиляторов 1</t>
  </si>
  <si>
    <t>Коммутатор, Huawei, S220-48T4S, L2, 48 портов 10/100/1000M RJ-45, 4 порта SFP, встроенное питание от сети переменного тока, консольный порт RJ-45, Количество модулей вентиляторов 1</t>
  </si>
  <si>
    <t>Коммутатор, Huawei, S220-48T4X, L2, 48 портов 10/100/1000M RJ-45, 4 порта SFP+, встроенное питание от сети переменного тока, консольный порт RJ-45, Количество модулей вентиляторов 1</t>
  </si>
  <si>
    <t>Коммутатор, Huawei, S310-24T4S, Управляемый L2+, 24 порта 10/100/1000M RJ-45, 4 порта SFP, Типы вентиляторов Встроенные, консольный порт RJ-45, AC power</t>
  </si>
  <si>
    <t>Коммутатор, Huawei, S310-24T4X, Управляемый L2+, 24 порта 10/100/1000M RJ-45, 4 порта SFP+, встроенное питание от сети переменного тока, консольный порт RJ-45, Количество модулей вентиляторов 1</t>
  </si>
  <si>
    <t>Коммутатор, Huawei, S310-48T4S,Управляемый L2+, 48 портов 10/100/1000M RJ-45, 4 порта SFP, Типы вентиляторов Встроенные, консольный порт RJ-45, AC power</t>
  </si>
  <si>
    <t>Коммутатор, Huawei, S310-48T4X, Управляемый L2+, 48 портов 10/100/1000M RJ-45, 4 порта SFP+, встроенное питание от сети переменного тока, консольный порт RJ-45, Количество модулей вентиляторов 1</t>
  </si>
  <si>
    <t>Коммутатор, TP-Link, SG2218, Управляемый L2, 16 портов 10/100/1000T, 2 комбинированных гигабитных разъема SFP, 1U</t>
  </si>
  <si>
    <t>Коммутатор, Dahua, DH-PFS3106-4T, Неуправляемый 4*10/100 Base-T, 1 x10/100/1000Base-T, 1 xSFP</t>
  </si>
  <si>
    <t>Коммутатор, Dahua, DH-PFS3409-4GT-96, Неуправляемый, 4xPoE, 10/100/1000 Мбит/с, 1x10/100/1000 Мбит/с uplink, 4*SFP, 96W</t>
  </si>
  <si>
    <t>Коммутатор, Dahua, DH-PFS3211-8GT-120, Настольный, Неуправляемый, 8x10/100/1000M PoE, 2xSFP, 1x10/100/1000M, 120W</t>
  </si>
  <si>
    <t>ZMFL-P1-A</t>
  </si>
  <si>
    <t>Фильтр для очистителя воздуха Smartmi Air Purifier P1 (Против аллергии на пыльцу)</t>
  </si>
  <si>
    <t>Фильтр для очистителя воздуха Smartmi Air Purifier P1, Smartmi, ZMFL-P1-A/APF6002GL, Против аллергии на пыльцу</t>
  </si>
  <si>
    <t>Переходник, iPower, DVI 24+5 на VGA (D-Sub), (Маленький пластиковый адаптер), черный</t>
  </si>
  <si>
    <t>Фильтрующий насос Bestway 58383</t>
  </si>
  <si>
    <t>Фильтрующий насос для бассейнов, BESTWAY, 58383, Пластик, 2006 л/час., Серый, Цветная коробка</t>
  </si>
  <si>
    <t>100-000001277</t>
  </si>
  <si>
    <t>Процессор (CPU) AMD Ryzen 9 9950X 170W AM5</t>
  </si>
  <si>
    <t>Процессор, AMD, AM5 Ryzen 9 9950X, oem, 16M L2 + 64M L3, 4.3 GHz, 16/32 Core, 170 Вт, Radeon™ Graphics</t>
  </si>
  <si>
    <t>H610M H V3 DDR4</t>
  </si>
  <si>
    <t>Материнская плата Gigabyte H610M H V3 DDR4</t>
  </si>
  <si>
    <t>Материнская плата, Gigabyte, H610M H V3 DDR4 (4719331859718), LGA1700, iH610, 2xDDR4 3200/3000/2933/2667/2400 MHz, 4xSATA3, 1xM.2 (PCI-E 3.0x4/x2), 1xD-Sub, 1xHDMI, 1xPCI-Ex16, 1xPCI-Ex1, mATX</t>
  </si>
  <si>
    <t>H610M H</t>
  </si>
  <si>
    <t>Материнская плата Gigabyte H610M H</t>
  </si>
  <si>
    <t>Кулер с водяным охлаждением, 1STPLAYER, TS2 240 BLACK, Intel: LGA1700/1851/115x/1366/2011 и AMD: AM5/AM4/AM3/AM2/FM3/FM2/FM1, TDP 250W, 2*120мм, 800-1800 об/мин, 3.5дБ, 75.61 CFM, 3-pin ARGB/4-pin ARGB, 277*119*27 мм, Чёрный</t>
  </si>
  <si>
    <t>Монитор, Xiaomi, A27Ui, P27UCB-RAGL, 27", 3840*2160, IPS, 60 Гц, 16:9, 360 кд/м2, 1200:1, 6 мс, 178/178, 1.07 млрд., DP*1, HDMI*2, USB2.0*2, USB-C*1, Аудиопорт*1, VESA 75*75 мм, Регулировка высоты/наклона/вращения/поворота, кабели HDMI/USB-C в комплекте, Чёрный</t>
  </si>
  <si>
    <t>PDU24302</t>
  </si>
  <si>
    <t>Блок распределения питания CyberPower PDU24302</t>
  </si>
  <si>
    <t>CS102 SK (311058)</t>
  </si>
  <si>
    <t>Сетевая карта Legrand SNMP CS102 SK</t>
  </si>
  <si>
    <t>Сетевая карта, Legrand, CS102 SK 311058, Внутренняя установка, RS-232, Протоколы: IPv4/v6, SNMPv2/v3, HTTP/HTTPs, DHCP, NTP, DNS, SMTP, SFTP, UPSTCP, Modbus TCP</t>
  </si>
  <si>
    <t>Коммутатор, H3C, LS-5560X-30F-EI-GL, Управляемый, L3, 24  GE SFP, 6  Combo (GE RJ45/SFP), 4  10GE SFP+, 2 слота расширения, Dual AC, Резервируемые блоки питания, 1U, Металл</t>
  </si>
  <si>
    <t>Коммутатор, TP-Link, TL-SL1218MP, Неуправляемый коммутатор PoE+ на 16 портов 10/100 Мбит/с и 2*RJ45 и 2*SFPслота Combo, РоЕ 250 Вт</t>
  </si>
  <si>
    <t>DS-7608NXI-K1(D)</t>
  </si>
  <si>
    <t>Сетевой видеорегистратор Hikvision DS-7608NXI-K1(D)</t>
  </si>
  <si>
    <t>Сетевой видеорегистратор, Hikvision, DS-7608NXI-K1(D), 8 каналов, H.265+/H.265/H.264+/H.264, Разрешение записи: 4K, Full HD, D1, CIF, 80 Мбит/с, Интеллектуальная аналитика, Обнаружение движения 2.0, 1 SATA HDD 10 ТБ,</t>
  </si>
  <si>
    <t>DS-7616NI-Q1(E)</t>
  </si>
  <si>
    <t>Сетевой видеорегистратор Hikvision DS-7616NI-Q1(E)</t>
  </si>
  <si>
    <t>Сетевой видеорегистратор, Hikvision, DS-7616NI-Q1(E), 16 каналов, H.265+/H.265/H.264+/H.264, Разрешение записи: 4K, Full HD, D1, CIF, 160 Мбит/с, Обнаружение движения 2.0, 1 SATA HDD 8Тб ,</t>
  </si>
  <si>
    <t>DS-7632NXI-K2(E)</t>
  </si>
  <si>
    <t>Сетевой видеорегистратор Hikvision DS-7632NXI-K2(E)</t>
  </si>
  <si>
    <t>Сетевой видеорегистратор, Hikvision, DS-7632NXI-K2(E), 32 канала, H.265+/H.265/H.264+/H.264, AcuSense, Разрешение записи: 4K, Full HD, D1, CIF, 256 Мбит/с, Интеллектуальная аналитика, Обнаружение движения 2.0, 2 SATA HDD 10 ТБ,</t>
  </si>
  <si>
    <t>КТ-5246</t>
  </si>
  <si>
    <t>Моющий пылесос Kitfort КТ-5246</t>
  </si>
  <si>
    <t>КТ-9109-1</t>
  </si>
  <si>
    <t>Пароочиститель Kitfort КТ-9109-1 бело-фиолетовый</t>
  </si>
  <si>
    <t>Пароочиститель, Kitfort, КТ-9109-1, Мощность 1000 Вт, Емкость 0,3 л, Время нагрева 3-5 мин, Цвет Бело-фиолетовый</t>
  </si>
  <si>
    <t>КТ-9111</t>
  </si>
  <si>
    <t>Отпариватель вертикальный Kitfort КТ-9111</t>
  </si>
  <si>
    <t>Отпариватель вертикальный, Kitfort, КТ-9111, Мощность 2000-2400 Вт, Ёмкость резервуара 1 л, Время разогрева 35 с , Цвет белый</t>
  </si>
  <si>
    <t>КТ-6047</t>
  </si>
  <si>
    <t>Швейная машина Kitfort КТ-6047</t>
  </si>
  <si>
    <t>Швейная машина, Kitfort, КТ-6047, Горизонтальный челнок, 12 швейных операций, 1 петеля, Плавная скорость шитья, Возможность шитья без педали, Реверс, Подсветка рабочей зоны, Рукавная платформа, Шитье двойной иглой, Потайная строчка, Мощность 7.2Вт, Белый</t>
  </si>
  <si>
    <t>КТ-2220</t>
  </si>
  <si>
    <t>Аэрогриль Kitfort КТ-2220</t>
  </si>
  <si>
    <t>Аэрогриль, Kitfort, КТ-2220, Объем корзины 6л, 7 программ, Температура нагрева 80-200 °C, Таймер 60 мин, Сенсорное управление, Мощность 1800 Вт, Длина шнура 1м, Черный</t>
  </si>
  <si>
    <t>BHD321/50</t>
  </si>
  <si>
    <t>Фен Philips Серии 3000 BHD321/50</t>
  </si>
  <si>
    <t>Фен, Philips, Серии 3000 BHD321/50 ,DC-мотор, Мощность 1600 Вт , 2 скорости, 2 температурных режимов, Компактный, Ионизация, Длина шнура 1,6 м, Цвет розовый</t>
  </si>
  <si>
    <t>QP2724/10</t>
  </si>
  <si>
    <t>Триммер Philips One blade QP2724/10 для лица</t>
  </si>
  <si>
    <t>Триммер, Philips, One blade QP2724/10, Для лица, Максимальная потребляемая мощность 5 Вт, Время зарядки 8ч, Время автономной работы 45 мин, Количество насадок в комплекте 3 шт, Число установок длины 3, Способ регулировки длины смена насадок, Минимальная длина стрижки 1мм (с насадкой) , Цвет темно-серый/зеленый</t>
  </si>
  <si>
    <t>QP6552/30</t>
  </si>
  <si>
    <t>Триммер Philips One blade QP6552/30 для лица и тела</t>
  </si>
  <si>
    <t>Триммер, Philips, One blade QP6552/30, Для лица и тела, Максимальная потребляемая мощность 5.4 Вт, Светодиодный цифровой дисплей, Время зарядки 1 ч, Время автономной работы 120 мин, Количество насадок в комплекте 4 шт, Число установок длины 20, Способ регулировки длины смена насадок, Минимальная длина стрижки 0.4 мм (без насадки) , Цвет темно-серый</t>
  </si>
  <si>
    <t>BHB887/00</t>
  </si>
  <si>
    <t>Автоматические щипцы для завивки Philips Серии 8000 BHB887/00</t>
  </si>
  <si>
    <t>Автоматические щипцы для завивки, Philips, Серии 8000 BHB887/00, Температура нагрева 170-210°C, Автоматическое вращение, 3 направления завивки, Время нагрева 30 сек, Автоотключение через 60 мин, Звукововй сигнал, Керамико-кератиновое покрытие, Длина шнура 2м, Цвет бежевый</t>
  </si>
  <si>
    <t>BHA313/00</t>
  </si>
  <si>
    <t>Фен-щётка Philips Серии 3000 BHA313/00</t>
  </si>
  <si>
    <t>Фен-щётка, Philips, Серии 3000 BHA313/00, Мощность 800 Вт, 3 режима нагрева, 2 скорости, Ионизация, Холодный обдув, Длина кабеля 1,8 м, Цвет фиолетовый</t>
  </si>
  <si>
    <t>BHA715/00</t>
  </si>
  <si>
    <t>Вращающаяся фен-щётка Philips Серии 7000 BHA715/00</t>
  </si>
  <si>
    <t>Вращающаяся фен-щётка, Philips, Серии 7000 BHA715/00, Мощность 1000 Вт, Турмалиновое керамическое покрытие, 3 режима нагрева, 2 скорости, Ионизация, Цвет темно-серый</t>
  </si>
  <si>
    <t>BHA735/00</t>
  </si>
  <si>
    <t>Вращающаяся фен-щётка Philips Серии 7000 BHA735/00</t>
  </si>
  <si>
    <t>Вращающаяся фен-щётка, Philips, Серии 7000 BHA735/00, Мощность 1000 Вт, Турмалиновое керамическое покрытие, 3 режима нагрева, 2 скорости, Ионизация, Цвет розовый</t>
  </si>
  <si>
    <t>BRE228/00</t>
  </si>
  <si>
    <t>Эпилятор Philips серии 2000 BRE228/00</t>
  </si>
  <si>
    <t>Эпилятор, Philips, серии 2000 BRE228/00, Для сухого бритья, Работа от сети, 1 режим скорости, Цвет голубой</t>
  </si>
  <si>
    <t>BRE237/00</t>
  </si>
  <si>
    <t>Эпилятор Philips серии 2000 BRE237/00</t>
  </si>
  <si>
    <t>Эпилятор, Philips, серии 2000 BRE237/00, Для сухого бритья, Работа от сети, 1 режим скорости, Цвет фиолетовый</t>
  </si>
  <si>
    <t>BHD839/00</t>
  </si>
  <si>
    <t>Фен Philips Серии 8000 BHD839/00</t>
  </si>
  <si>
    <t>Фен, Philips, Серии 8000 BHD839/00 ,DC-мотор, Мощность 1400 Вт , Магнитный диффузор, 3 скорости, 7 температурных режимов, Режим автоочистки, Длина шнура 2 м, Цвет синий</t>
  </si>
  <si>
    <t>BHD837/10</t>
  </si>
  <si>
    <t>Фен Philips Серии 8000 BHD837/10</t>
  </si>
  <si>
    <t>Фен, Philips, Серии 8000 BHD837/10, DC-мотор, Мощность 1400 Вт , Магнитный диффузор, 3 скорости, 7 температурных режимов, Режим автоочистки, Длина шнура 2 м, Цвет розовый</t>
  </si>
  <si>
    <t>HX9992/12</t>
  </si>
  <si>
    <t>Звуковая электрическая зубная щетка Philips Sonicare 9000 Prestige HX9992/12</t>
  </si>
  <si>
    <t>Звуковая электрическая зубная щетка, Philips, Sonicare 9000 Prestige HX9992/11, Технология SenseIQ, Адаптируется к под стиль чистки, Приложение Sonicare с функциями искусственного интеллекта, Индикация заряда, Цвет темно-синий</t>
  </si>
  <si>
    <t>HX9054/88</t>
  </si>
  <si>
    <t>Стандартные насадки для звуковой зубной щетки Philips Sonicare Premium Gum Care HX9054/88 4 шт</t>
  </si>
  <si>
    <t>Стандартные насадки для звуковой зубной щетки, Philips, Sonicare Premium Gum Care HX9054/88, 4шт, Жесткость щетинок мягкая, Размер стандартный, Система чистящих насадок сменные, Индикаторные щетинки, функция BrushSync, Удаление налета, Уход дёсен, Цвет черный</t>
  </si>
  <si>
    <t>HX9054/87</t>
  </si>
  <si>
    <t>Стандартные насадки для звуковой зубной щетки Philips Sonicare Premium Gum Care HX9054/87 4 шт</t>
  </si>
  <si>
    <t>Стандартные насадки для звуковой зубной щетки, Philips, Sonicare Premium Gum Care HX9054/87, 4шт, Жесткость щетинок мягкая, Размер стандартный, Система чистящих насадок сменные, Индикаторные щетинки, функция BrushSync, Удаление налета, Цвет белый</t>
  </si>
  <si>
    <t>HX9044/87</t>
  </si>
  <si>
    <t>Стандартные насадки для звуковой зубной щетки Philips Sonicare Premium Plaque Defence HX9044/87 4шт</t>
  </si>
  <si>
    <t>Стандартные насадки для звуковой зубной щетки, Philips, Sonicare Premium Plaque Defence HX9044/87, 4шт, Жесткость щетинок средняя, Размер стандартный, Система чистящих насадок сменные, Индикаторные щетинки, функция BrushSync, Удаление налета, Цвет белый</t>
  </si>
  <si>
    <t>HX9044/88</t>
  </si>
  <si>
    <t>Стандартные насадки для звуковой зубной щетки Philips Sonicare Premium Plaque Defense HX9044/88 4шт</t>
  </si>
  <si>
    <t>Стандартные насадки для звуковой зубной щетки, Philips, Sonicare Premium Plaque Defense HX9044/88, 4шт, Жесткость щетинок средняя, Размер стандартный, Система чистящих насадок сменные, Индикаторные щетинки, функция BrushSync, Удаление налета, Цвет черный</t>
  </si>
  <si>
    <t>HX9092/87</t>
  </si>
  <si>
    <t>Стандартные насадки для звуковой зубной щетки Philips Sonicare Premium All-in-One HX9092/87 2 шт</t>
  </si>
  <si>
    <t>Стандартные насадки для звуковой зубной щетки, Philips, Sonicare Premium All-in-One HX9092/87, 2шт, Жесткость щетинок мягкая, Размер стандартный, Система чистящих насадок сменные, Индикаторные щетинки, Цвет белый</t>
  </si>
  <si>
    <t>HX6054/87</t>
  </si>
  <si>
    <t>Стандартные насадки для звуковой зубной щетки Philips Sonicare Sensitive HX6054/87 4 шт</t>
  </si>
  <si>
    <t>Стандартные насадки для звуковой зубной щетки, Philips, Sonicare Sensitive HX6054/87, 4шт, Жесткость щетинок мягкая, Размер стандартный, Система чистящих насадок сменные, Индикаторные щетинки, Цвет белый</t>
  </si>
  <si>
    <t>HX6034/90</t>
  </si>
  <si>
    <t>Стандартные насадки для звуковой зубной щетки для детей 3+ Philips Sonicare for Kids HX6034/90 4шт</t>
  </si>
  <si>
    <t>Стандартные насадки для звуковой зубной щетки для детей 3+, Philips, Sonicare for Kids HX6034/90, 4шт, Жесткость щетинок мягкая, Размер маленький, Система чистящих насадок сменные, Деликатная чистка, Цвет голубой</t>
  </si>
  <si>
    <t>HX6062/87</t>
  </si>
  <si>
    <t>Стандартные насадки для звуковой зубной щетки Philips Sonicare Optimal White HX6062/87 2 шт</t>
  </si>
  <si>
    <t>Стандартные насадки для звуковой зубной щетки, Philips, Sonicare Optimal White HX6062/87, 2шт, Жесткость щетинок средняя, Индикаторные щетинки, Синие индикаторные щетинки выцветают, Размер стандартный, Система чистящих насадок сменные, Функция подключения BrushSync, Деликатная чистка, Повседневная чистка, Цвет белый</t>
  </si>
  <si>
    <t>КТ-3671</t>
  </si>
  <si>
    <t>Бутербродница Kitfort КТ-3671</t>
  </si>
  <si>
    <t>Бутербродница, Kitfort, КТ-3671, Количество видов панелей 1 шт, Формы сэндвичи, Антипригарное покрытие , Цвет черный</t>
  </si>
  <si>
    <t>КТ-3002</t>
  </si>
  <si>
    <t>Портативный блендер Kitfort КТ-3002</t>
  </si>
  <si>
    <t>КТ-1920</t>
  </si>
  <si>
    <t>Сушилка для овощей и фруктов Kitfort КТ-1920</t>
  </si>
  <si>
    <t>Сушилка для овощей и фруктов, Kitfort, КТ-1920, Количество поддонов 6, Мощность 800 Вт, Обдув горизонтальный, Цвет черный</t>
  </si>
  <si>
    <t>Пароварка Russell Hobbs 19270-56</t>
  </si>
  <si>
    <t>Пароварка, Russell Hobbs, 19270-56, Мощность 800W, Механический тип управления, 3 яруса, Общий объем 9L, Материал корпуса чаши Металл и Пластик, Серебристый</t>
  </si>
  <si>
    <t>КТ-6280</t>
  </si>
  <si>
    <t>Пароварка Kitfort КТ-6280</t>
  </si>
  <si>
    <t>Пароварка, Kitfort, КТ-6280, 3 яруса, Объем корзин 9л, Объем резервуара для воды 1.5л, Время приготовления 90 мин, Отложенный старт 12ч, Электронное управление, Мощность 900-1050 Вт, Длина шнура 0.7м, Стальной</t>
  </si>
  <si>
    <t>КТ-1908</t>
  </si>
  <si>
    <t>Сушилка для овощей и фруктов Kitfort КТ-1908</t>
  </si>
  <si>
    <t>Сушилка для овощей и фруктов, Kitfort, КТ-1908, Мощность 700 Вт, Горизонтальный обдув, 18 поддонов, 9 сеток, Максимальная температура 70 °C, Минимальная температура 35 °C, Длина шнура 1.15м, Черный</t>
  </si>
  <si>
    <t>КТ-2047</t>
  </si>
  <si>
    <t>Тостер Kitfort КТ-2047</t>
  </si>
  <si>
    <t>Тостер, Kitfort, КТ-2047, Мощность 850 Вт, 2 слота для тостов, 7 степеней поджаривания тостов, Металлический корпус, Электронный тип управления, Длина шнура 0.75м, Дисплей, Функция подогрева, Функция размораживания, Серебристый</t>
  </si>
  <si>
    <t>КТ-1826</t>
  </si>
  <si>
    <t>Льдогенератор Kitfort КТ-1826</t>
  </si>
  <si>
    <t>Льдогенератор, Kitfort, КТ-1826, Объем 3.2л, Производительность 20 кг за 24 ч, Хранение готового льда 1.2 кг, Климатический класс SN/N/ST/T, Уровень шума ?48 дБ, Мощность 150 Вт, Длина шнура 2м, Серый</t>
  </si>
  <si>
    <t>КТ-1806</t>
  </si>
  <si>
    <t>Льдогенератор Kitfort КТ-1806</t>
  </si>
  <si>
    <t>Льдогенератор, Kitfort, КТ-1806, Электронное управление, Объем 1.9 л, Уровень шума 60 дБ, Пластиковый корпус, Заливной бак, Мощность 105 Вт, Черный</t>
  </si>
  <si>
    <t>КТ-738</t>
  </si>
  <si>
    <t>Кофеварка капельная Kitfort КТ-738</t>
  </si>
  <si>
    <t>Кофеварка капельная, Kitfort, КТ-738, Используемый кофе молотый, Объем 700 мл, Бойлер, Нейлоновый фильтр, Автоматическое отключение, Мощность 700 Вт, Черный/стальной</t>
  </si>
  <si>
    <t>BHS752/00</t>
  </si>
  <si>
    <t>Выпрямитель для волос Philips Серии 7000 BHS752/00</t>
  </si>
  <si>
    <t>Выпрямитель для волос, Philips, Серии 7000 BHS752/00, Напряжение 110-240 В, Длина шнура 2 м, Время нагрева 30 с, Ионизация, Размер пластин 25 x 105 мм, Температурные настройки 12 , Колесико выбора температуры с LED-индикатором, Цвет фиолетовый</t>
  </si>
  <si>
    <t>S5886/30</t>
  </si>
  <si>
    <t>Электробритва Philips Серии 5000 S5886/30 для влажного и сухого бритья</t>
  </si>
  <si>
    <t>Электробритва, Philips, Серии 5000 S5886/30, Для влажного и сухого бритья, Быстрая зарядка за 5 минут, Автопереключение напряжения 5 В , Датчик мощности, Подвижные головки 360-D, Встроенный откидной триммер, Цвет коричневый</t>
  </si>
  <si>
    <t>28212NP</t>
  </si>
  <si>
    <t>Каркасный бассейн Intex 28212NP</t>
  </si>
  <si>
    <t>Каркасный бассейн Metal Frame 366 х 76 см, INTEX, 28212NP, Винил, 6503 л., Стальной каркас, Ф-насос 28604 (2006л/ч), Синий, Цветная коробка</t>
  </si>
  <si>
    <t>6117B004AA</t>
  </si>
  <si>
    <t>Тонер-картридж Canon VP DP TONER 6117B004AA</t>
  </si>
  <si>
    <t>5474B002AA</t>
  </si>
  <si>
    <t>Тонер-картридж Canon TONER VP6000 Black (2 bottles) 5474B002AA</t>
  </si>
  <si>
    <t>B760M H DDR4</t>
  </si>
  <si>
    <t>Материнская плата Gigabyte B760M H DDR4</t>
  </si>
  <si>
    <t>Материнская плата, Gigabyte, B760M H DDR4 (4719331854645), LGA1700, iB760, 2xDDR4 2666/2933/3000/3200, 4xSATA3, 2xM.2 (PCI-E 4.0x4/x2), Raid, 1xD-Sub, 1xHDMI, 1xPCI-Ex16, 1xPCI-Ex1, mATX</t>
  </si>
  <si>
    <t>A620M DS3H</t>
  </si>
  <si>
    <t>Материнская плата Gigabyte A620M DS3H</t>
  </si>
  <si>
    <t>Материнская плата, Gigabyte, A620M DS3H (4719331855567), AM5, A620, 4xDDR5 4800/5200/7600(OC), 4xSATA3, 1xM.2 (PCIe 4.0 x4/x2), RAID, 1xHDMI, 1хDP, 1xD-Sub, 1xPCI-Ex16, 1xPCI-Ex1, mATX</t>
  </si>
  <si>
    <t>B650M S2H</t>
  </si>
  <si>
    <t>Материнская плата Gigabyte B650M S2H</t>
  </si>
  <si>
    <t>Материнская плата, Gigabyte, B650M S2H (4719331856298), AM5, B650, 2xDDR5 4400/4800/5200/6400(OC), 4xSATA3, 1xM.2 (PCIe 4.0 x4/x2), RAID, 1xD-Sub, 1xHDMI, 2хDP, 1xPCI-Ex16, 1xPCI-Ex1, mATX</t>
  </si>
  <si>
    <t>X870E A ELITE WIFI7</t>
  </si>
  <si>
    <t>Материнская плата Gigabyte X870E A ELITE WIFI7</t>
  </si>
  <si>
    <t>Материнская плата, Gigabyte, X870E AORUS ELITE WIFI7 (4719331864613), AM5, X870E, 4xDDR5 4400/4800/5200/8000(OC), 4xSATA3, 4xM.2 (PCIe 4.0 x4/x2), Raid, 1xHDMI, 2xUSB4 Type-C®, 3xPCI-Ex16, Wi-Fi, ATX</t>
  </si>
  <si>
    <t>Коммутатор, Hikvision, DS-3E0116R-O, Неуправляемый, 16 x 10/100 Mbps, Настольный, Металл</t>
  </si>
  <si>
    <t>Коммутатор, Hikvision, DS-3E0105-O, Неуправляемый, 5 x 10/100 Mbps RJ45, Настольный, Switching Capacity 1 Gbps</t>
  </si>
  <si>
    <t>Коммутатор, Hikvision, DS-3E0108-O, Неуправляемый, 8 x 10/100 Mbps, Настольный, Металл</t>
  </si>
  <si>
    <t>Коммутатор, Hikvision, DS-3E0105D-O, Неуправляемый, 5 x 10/100 Mbps RJ45, Настольный, ABS</t>
  </si>
  <si>
    <t>Коммутатор, Hikvision, DS-3E0508D-O, Неуправляемый, 8 x Gigabit RJ45, Настольный, ABS</t>
  </si>
  <si>
    <t>Коммутатор, Hikvision, DS-3E0516-E(B), Неуправляемый, 16 x Gigabit RJ45, Стоечный, Switching Capacity 32 Gbps</t>
  </si>
  <si>
    <t>Коммутатор, Hikvision, DS-3E0524TF(B), Неуправляемый, 12 x Gigabit RJ45, 12 x SFP, Стоечный, Switching Capacity 48 Gbps</t>
  </si>
  <si>
    <t>Коммутатор, Hikvision, DS-3E2528-HI-24T4F, Управляемый L2+, 24 x Gigabit RJ45, 4 x SFP, Стоечный, Switching Capacity 56 Gbps</t>
  </si>
  <si>
    <t>Коммутатор, Hikvision, DS-3E2728-HI-24T4X, Управляемый L2+, 24 x Gigabit RJ45, 4 x SFP+, Стоечный, Switching Capacity 216 Gbps</t>
  </si>
  <si>
    <t>Коммутатор, Hikvision, DS-3E2552-HI-48T4F, Управляемый L2+, 48 x Gigabit RJ45, 4 x SFP, Стоечный, Switching Capacity 104 Gbps</t>
  </si>
  <si>
    <t>Коммутатор, Hikvision, DS-3E2754-HI-48T6X, Управляемый L2+, 48 x Gigabit RJ45, 6 x SFP+, Стоечный, Switching Capacity 216 Gbps</t>
  </si>
  <si>
    <t>Коммутатор, Huawei, S110-16LP2SR, Неуправляемый, 16 портов 10/100/1000M RJ-45, 2 порта SFP, 124 W PoE+, кол-во записей мак-адресов 8000, Питание от сети переменного тока</t>
  </si>
  <si>
    <t>Коммутатор, TP-Link, TL-SL1226P, 24-портовый неуправляемый 10/100 Мбит/с PoE+ коммутатор с 2 гигабитными Combo-портами RJ45/SFP (PoE бюджет 250 Вт)</t>
  </si>
  <si>
    <t>Коммутатор, TP-Link, TL-SG1218MP, Неуправляемый, 16 гигабитных PoE+ портов RJ45, 2 гигабитных порта RJ45 без PoE, 2 гигабитных комбо SFPслота,PoE 250 Вт</t>
  </si>
  <si>
    <t>Коммутатор, Dahua, DH-PFS4226-24ET-360,Управляемый, Настольный, 24 порта 100 Мбит PoE (360 Вт) /+ 2-порта 10/100/1000 Мбит/с RJ-45/SFP , Корпус металл,</t>
  </si>
  <si>
    <t>Коммутатор, Dahua, DH-CS4228-24GT-375, Управляемый L2, 24  RJ-45 10/100/1000 Мбит/с (PoE). Порт 25-26: 2  RJ-45 10/100/1000 Мбит/с (восходящий канал). Порт 27-28: 2  SFP 1000 Мбит/с (восходящий канал)</t>
  </si>
  <si>
    <t>Коммутатор, Hikvision, DS-3E0106P-E/M, Неуправляемый, 4 x 10/100 Mbps, РоЕ 802.3af/at 35W, 2 x 10/100 Mbps RJ45, Настольный, Long Range Ports 1 to 4: up to 300 m.</t>
  </si>
  <si>
    <t>Коммутатор, Hikvision, DS-3E0505P-E/M, Неуправляемый, 4 x Gigabit RJ45, РоЕ 802.3af/at 35W, 1 x Gigabit RJ45, Настольный, Металл</t>
  </si>
  <si>
    <t>Коммутатор, Hikvision, DS-3E0505HP-E, Неуправляемый, 4 x Gigabit RJ45, РоЕ 802.3af/at/bt 60W, 1 x Gigabit RJ45, Настольный, Long Range Ports 3 to 4: up to 300 m.</t>
  </si>
  <si>
    <t>Коммутатор, Hikvision, DS-3E1105P-EI/M (V2), Управляемый L2, 4 x 10/100 Mbps, РоЕ 802.3af/at 45W, 1 x 10/100 Mbps RJ45, Настольный, Long Range Ports 1 to 4: up to 300 m.</t>
  </si>
  <si>
    <t>Коммутатор, Hikvision, DS-3E0105P-E(B), Неуправляемый, 4 x 10/100 Mbps, РоЕ 802.3af/at 60W, 1 x 10/100 Mbps RJ45, Настольный, Long Range Ports 1 to 4: up to 300 m.</t>
  </si>
  <si>
    <t>Коммутатор, Hikvision, DS-3E1106P-EI/M, Управляемый L2, 4 x 10/100 Mbps, РоЕ 802.3af/at 45W, 2 x 10/100 Mbps RJ45, Настольный, Long Range Ports 1 to 4: up to 300 m.</t>
  </si>
  <si>
    <t>Коммутатор, Hikvision, DS-3E1106P-EI, Управляемый L2, 4 x 10/100 Mbps, РоЕ 802.3af/at 60W, 2 x 10/100 Mbps RJ45, Настольный, Long Range Ports 1 to 4: up to 300 m.</t>
  </si>
  <si>
    <t>Коммутатор, Hikvision, DS-3E1506P-EI/M, Управляемый L2, 4 x Gigabit RJ45, РоЕ 802.3af/at 45W, 2 x Gigabit RJ45, Настольный, Long Range Ports 1 to 4: up to 300 m.</t>
  </si>
  <si>
    <t>Коммутатор, Hikvision, DS-3E0505P-E, Неуправляемый, 4 x Gigabit RJ45, РоЕ 802.3af/at 60W, 1 x Gigabit RJ45, Настольный, Металл</t>
  </si>
  <si>
    <t>Коммутатор, Hikvision, DS-3E0109P-E/M(B), Неуправляемый, 8 x 10/100 Mbps, РоЕ 802.3af/at 60W, 1 x 10/100 Mbps RJ45, Настольный, Long Range Ports 1 to 8: up to 300 m.</t>
  </si>
  <si>
    <t>Коммутатор, Hikvision, DS-3E1106HP-EI, Управляемый L2, 4 x 10/100 Mbps, РоЕ 802.3af/at/bt 60W, 2 x 10/100 Mbps RJ45, Настольный, Long Range Ports 1 to 4: up to 300 m.</t>
  </si>
  <si>
    <t>Коммутатор, Hikvision, DS-3E1506P-EI, Управляемый L2, 4 x Gigabit RJ45, РоЕ 802.3af/at 60W, 2 x Gigabit RJ45, Настольный, Long Range Ports 1 to 4: up to 300 m.</t>
  </si>
  <si>
    <t>Коммутатор, Hikvision, DS-3E0310P-E/M, Неуправляемый, 8 x 10/100 Mbps, РоЕ 802.3af/at 60W, 2 x Gigabit RJ45, Настольный, Long Range Ports 1 to 8: up to 300 m.</t>
  </si>
  <si>
    <t>Коммутатор, Hikvision, DS-3E1309P-EI/M, Управляемый L2, 8 x 10/100 Mbps, РоЕ 802.3af/at 60W, 1 x Gigabit RJ45, Настольный, Long Range Ports 1 to 8: up to 300 m.</t>
  </si>
  <si>
    <t>Коммутатор, Hikvision, DS-3E1310P-EI/M, Управляемый L2, 8 x 10/100 Mbps , РоЕ 802.3af/at 60W, 2 x Gigabit RJ45, Настольный, Long Range Ports 1 to 8: up to 300 m.</t>
  </si>
  <si>
    <t>Коммутатор, Hikvision, DS-3E0510P-E/M, Неуправляемый, 8 x Gigabit RJ45, РоЕ 802.3af/at 58W, 1 x Gigabit RJ45, 1 x SFP combo, Настольный, Switching Capacity 20 Gbps</t>
  </si>
  <si>
    <t>Коммутатор, Hikvision, DS-3E0109P-E, Неуправляемый, 8 x 10/100 Mbps , РоЕ 802.3af/at 115W, 1 x 10/100 Mbps RJ45, Настольный, Металл</t>
  </si>
  <si>
    <t>Коммутатор, Hikvision, DS-3E1510P-EI/M, Управляемый L2, 8 x Gigabit RJ45, РоЕ 802.3af/at 60W, 2 x Gigabit RJ45, Настольный, Металл</t>
  </si>
  <si>
    <t>Коммутатор, Hikvision, DS-3E0109P-E(C), Неуправляемый, 8 x 10/100 Mbps, РоЕ 802.3af/at 115W, 1 x 10/100 Mbps , Настольный, Long Range Ports 1 to 4: up to 300 m.</t>
  </si>
  <si>
    <t>Коммутатор, Hikvision, DS-3E0510P-E, Неуправляемый, 8 x Gigabit RJ45, РоЕ 802.3af/at 110W, 1 x Gigabit RJ45, 1 x SFP, Настольный, Металл</t>
  </si>
  <si>
    <t>Коммутатор, Hikvision, DS-3E1510P-EI, Управляемый L2, 8 x Gigabit RJ45, РоЕ 802.3af/at 110W, 2 x Gigabit RJ45, Настольный, Long Range Ports 1 to 8: up to 300 m.</t>
  </si>
  <si>
    <t>Коммутатор, Hikvision, DS-3E0510HP-E, Неуправляемый, 8 x Gigabit RJ45, РоЕ 802.3af/at/bt 110W, 1 x SFP, 1 x 1000 Mbps RJ45, Настольный, Long Range Ports 7 to 8: up to 300 m.</t>
  </si>
  <si>
    <t>Коммутатор, Hikvision, DS-3E0318P-E/M(B), Неуправляемый, 16 x 10/100 Mbps, РоЕ 802.3af/at 130W, 1 x Gigabit RJ45, 1 x SFP combo, Настольный, Long Range Ports 9 to 16: up to 300 m.</t>
  </si>
  <si>
    <t>Коммутатор, Hikvision, DS-3E0318P-E/M(C), Неуправляемый, 16 x 10/100 Mbps, РоЕ 802.3af/at 130W, 1 x Gigabit RJ45, 1 x SFP combo, Настольный, Long Range Ports 9 to 16: up to 300 m.</t>
  </si>
  <si>
    <t>Коммутатор, Hikvision, DS-3E1318P-EI/M, Управляемый L2, 16 x 10/100 Mbps , РоЕ 802.3af/at 130W, 1 x Gigabit RJ45, 1 x SFP combo, Стоечный, Long Range Ports 1 to 16: up to 300 m.</t>
  </si>
  <si>
    <t>Коммутатор, Hikvision, DS-3E1510P-SI, Управляемый L2, 8 x Gigabit RJ45, РоЕ 802.3af/at 110W, 2 x SFP, Настольный, Long Range Ports 1 to 8: up to 300 m.</t>
  </si>
  <si>
    <t>Коммутатор, Hikvision, DS-3E0518P-E/M, Неуправляемый, 16 x Gigabit RJ45, РоЕ 802.3af/at 125W, 2 x SFP, Стоечный, Металл</t>
  </si>
  <si>
    <t>Коммутатор, Hikvision, DS-3E0318P-E(C), Неуправляемый, 16 x 10/100 Mbps, РоЕ 802.3af/at 225W, Combo 2 x Gigabit, 2 x SFP, Стоечный, Long Range Ports 9 to 16: up to 300 m.</t>
  </si>
  <si>
    <t>Коммутатор, Hikvision, DS-3E0326P-E/M(C), Неуправляемый, 24 x 10/100 Mbps, РоЕ 802.3af/at 230W, 1 x Gigabit RJ45, 1 x SFP, Стоечный, Long Range Ports 17 to 24: up to 300 m.</t>
  </si>
  <si>
    <t>Коммутатор, Hikvision, DS-3E1326P-EI/M, Управляемый L2, 24 x 10/100 Mbps , РоЕ 802.3af/at 230W, 1 x Gigabit RJ45, 1 x SFP, Стоечный, Long Range Ports 1 to 24: up to 300 m.</t>
  </si>
  <si>
    <t>Коммутатор, Hikvision, DS-3E1518P-EI/M, Управляемый L2, 16 x Gigabit RJ45, РоЕ 802.3af/at 130W, 1 x Gigabit RJ45, 1 x SFP, Стоечный, Long Range Ports 1 to 16: up to 300 m.</t>
  </si>
  <si>
    <t>Коммутатор, Hikvision, DS-3E0518P-E, Неуправляемый, 16 x Gigabit RJ45, РоЕ 802.3af/at 230W, 1 x Gigabit, 1 x SFP, Стоечный, Металл</t>
  </si>
  <si>
    <t>Коммутатор, Hikvision, DS-3E1518P-EI, Управляемый L2, 16 x Gigabit RJ45, РоЕ 802.3af/at 230W, 1 x Gigabit RJ45, 1 x SFP, Стоечный, Long Range Ports 1 to 16: up to 300 m.</t>
  </si>
  <si>
    <t>Коммутатор, Hikvision, DS-3E0310P-E/M(B), Неуправляемый, 8 x 10/100 Mbps, РоЕ 802.3af/at 60W, 2 x Gigabit RJ45, Настольный, Long Range Ports 1 to 8: up to 300 m.</t>
  </si>
  <si>
    <t>Коммутатор, Hikvision, DS-3E0326P-E(C), Неуправляемый, 24 x 10/100 Mbps, РоЕ 802.3af/at 370W, 2 x Gigabit RJ45, 2 x SFP combo, Стоечный, Long Range Ports 17 to 24: up to 300 m.</t>
  </si>
  <si>
    <t>Коммутатор, Hikvision, DS-3E0526P-E/M, Неуправляемый, 24 x Gigabit RJ45, РоЕ 802.3af/at 225W, 2 x SFP, Стоечный, Металл</t>
  </si>
  <si>
    <t>Коммутатор, Hikvision, DS-3E1526P-EI/M, Управляемый L2, 24 x Gigabit RJ45, РоЕ 802.3af/at 230W, 1 x Gigabit RJ45, 1 x SFP combo, Стоечный, Long Range Ports 1 to 24: up to 300 m.</t>
  </si>
  <si>
    <t>Коммутатор, Hikvision, DS-3E0526P-E, Неуправляемый, 24 x Gigabit RJ45, РоЕ 802.3af/at 370W, 1 x Gigabit RJ45, 1 x SFP combo, Стоечный, Switching Capacity 52 Gbps</t>
  </si>
  <si>
    <t>Коммутатор, Hikvision, DS-3E0526P-E/M(B), Неуправляемый, 24 x Gigabit RJ45, РоЕ 802.3af/at 225W, 2 x SFP, Стоечный</t>
  </si>
  <si>
    <t>Коммутатор, Hikvision, DS-3E1518P-SI, Управляемый L2, 16 x Gigabit RJ45, РоЕ 802.3af/at 225W, 2 x SFP, Стоечный, Long Range Ports 1 to 16: up to 300 m.</t>
  </si>
  <si>
    <t>Коммутатор, Hikvision, DS-3E1526P-EI, Управляемый L2, 24 x Gigabit RJ45, РоЕ 802.3af/at 370W, 1 x Gigabit, 1 x SFP, Стоечный, Long Range Ports 1 to 24: up to 300 m.</t>
  </si>
  <si>
    <t>Коммутатор, Hikvision, DS-3E1526P-SI, Управляемый L2, 24 x Gigabit RJ45, РоЕ 802.3af/at 370W, 2 x SFP, Стоечный, Long Range Ports 1 to 24: up to 300 m.</t>
  </si>
  <si>
    <t>Коммутатор, Hikvision, DS-3E1528P-SI-24P4F, Управляемый L2, 24 x Gigabit RJ45, РоЕ 802.3af/at 370W, 4 x SFP, Стоечный</t>
  </si>
  <si>
    <t>Коммутатор, Hikvision, DS-3E1552P-SI, Управляемый L2, 48 x Gigabit RJ45, РоЕ 802.3af/at 470W, 2 x Gigabit, 2 x SFP, Стоечный, Long Range Ports 1 to 48: up to 300 m.</t>
  </si>
  <si>
    <t>Коммутатор, Hikvision, DS-3T1306P-SI/HS, Управляемый L2, 4 x 10/100 Mbps, РоЕ 802.3af/at 60W, 1 x Gigabit RJ45, 1 x SFP combo, Настольный, Long Range Ports 1 to 4: up to 300 m.</t>
  </si>
  <si>
    <t>Коммутатор, Hikvision, DS-3T1310P-SI/HS, Управляемый L2, 8 x 10/100 Mbps, РоЕ 802.3af/at 110W, 1 x Gigabit RJ45, 1 x SFP, Настольный, Long Range Ports 1 to 8: up to 300 m.</t>
  </si>
  <si>
    <t>Коммутатор, Hikvision, DS-3E2510P(B), Управляемый L2, 8 x Gigabit RJ45, РоЕ 802.3af/at 125W, 2 x SFP, Настольный, Металл</t>
  </si>
  <si>
    <t>Коммутатор, Hikvision, DS-3T0506HP-E/HS, Неуправляемый, 4 x Gigabit , РоЕ 802.3af/at/bt 65W, 4 x SFP, DIN рейка, Long Range Ports 3 to 4: up to 300 m.</t>
  </si>
  <si>
    <t>Маршрутизатор, MikroTik, C52iG-5HaxD2HaxD-TC, hAP ax2, 5 портов 10/100/1000M (Ether1 Passive PoE), Passive PoE in, 802.11b/g/n/ac/ax, AX1800, RouterOS (4), -40°C to 50°C, desktop/tower case</t>
  </si>
  <si>
    <t>Маршрутизатор, MikroTik, RBD53iG-5HacD2HnD, hAP ac3, 5 портов 10/100/1000M (Ether1 Passive PoE 0.5A), Passive PoE in, 802.11a/b/g/n/ac, AC1200, RouterOS (4), -40°C to 70°C, desktop/tower case</t>
  </si>
  <si>
    <t>IP камера, TP-LINK, Tapo TC71, Поворотная 360, 2K 3MP 2304 x 1296, Фокусное расстояние: 4 мм, F2.0, ИК 9 метров, Встроенный микрофон и динамик, Wi-Fi 2,4 ГГц, внутренняя</t>
  </si>
  <si>
    <t>MES609</t>
  </si>
  <si>
    <t>Электрическая зубная щетка Xiaomi Oscillation Electric Toothbrush White GL</t>
  </si>
  <si>
    <t>Электрическая зубная щетка, Xiaomi, Oscillation Electric Toothbrush, MES609 / BHR9814GL, 1050 мАч, IPX8, Время зарядки 6.5 ч, 150 дней автономной работы, 30 индивидуальных решений чистки, Белый</t>
  </si>
  <si>
    <t>Электрическая зубная щетка Xiaomi Oscillation Electric Toothbrush Blue GL</t>
  </si>
  <si>
    <t>Электрическая зубная щетка, Xiaomi, Oscillation Electric Toothbrush, MES609 / BHR9809GL, 1050 мАч, IPX8, Время зарядки 6.5 ч, 150 дней автономной работы, 30 индивидуальных решений чистки, Голубой</t>
  </si>
  <si>
    <t>Коробка распаячная KSC 11-301 d85 h40 для открытого монтажа IP55</t>
  </si>
  <si>
    <t>Коробка распаячная, KSC, 11-301, d85 h40 для открытого монтажа IP55</t>
  </si>
  <si>
    <t>Коробка распаячная KSC 11-302 65х65х40 для открытого монтажа IP55</t>
  </si>
  <si>
    <t>Коробка распаячная, KSC, 11-302, 65х65х40 для открытого монтажа IP55</t>
  </si>
  <si>
    <t>Коробка распаячная KSC 11-303 85х85х40 для открытого монтажа IP55</t>
  </si>
  <si>
    <t>Коробка распаячная, KSC, 11-303, 85х85х40 для открытого монтажа IP55</t>
  </si>
  <si>
    <t>Коробка распаячная KSC 11-304 125х125х50 для открытого монтажа IP55</t>
  </si>
  <si>
    <t>Коробка распаячная, KSC, 11-304, 125х125х50 для открытого монтажа IP55</t>
  </si>
  <si>
    <t>Коробка распаячная KSC 11-307 110х150х50 для открытого монтажа с резиновыми вводами IP55</t>
  </si>
  <si>
    <t>Коробка распаячная, KSC, 11-307, 110х150х50 для открытого монтажа с резиновыми вводами IP55</t>
  </si>
  <si>
    <t>Коробка распаячная KSC 11-307а 110х150х50 для открытого монтажа IP55</t>
  </si>
  <si>
    <t>Коробка распаячная, KSC, 11-307а, 110х150х50 для открытого монтажа IP55</t>
  </si>
  <si>
    <t>Коробка распаячная KSC 11-308 140х190х55 для открытого монтажа с резиновыми вводами IP55</t>
  </si>
  <si>
    <t>Коробка распаячная, KSC, 11-308, 140х190х55 для открытого монтажа с резиновыми вводами IP55</t>
  </si>
  <si>
    <t>Коробка распаячная KSC 11-308а 140х190х55 для открытого монтажа IP55</t>
  </si>
  <si>
    <t>Коробка распаячная, KSC, 11-308а, 140х190х55 для открытого монтажа IP55</t>
  </si>
  <si>
    <t>Коробка распаячная KSC 11-309 190х240х70 для открытого монтажа с резиновыми вводами IP55</t>
  </si>
  <si>
    <t>Коробка распаячная, KSC, 11-309, 190х240х70 для открытого монтажа с резиновыми вводами IP55</t>
  </si>
  <si>
    <t>Коробка распаячная KSC 11-309а 190х240х70 для открытого монтажа IP55</t>
  </si>
  <si>
    <t>Коробка распаячная, KSC, 11-309а, 190х240х70 для открытого монтажа IP55</t>
  </si>
  <si>
    <t>Электроуст. коробка KSC 11-101 d68 h60 для гипсокартона и полых стен с метал. лапками IP30</t>
  </si>
  <si>
    <t>Электроуст. коробка, KSC, 11-101, d68 h60 для гипсокартона и полых стен с метал. лапками IP30</t>
  </si>
  <si>
    <t>Электроуст. коробка KSC 11-102 d68 h35 для гипсокартона и полых стен с метал. лапками IP30</t>
  </si>
  <si>
    <t>Электроуст. коробка, KSC, 11-102, d68 h35 для гипсокартона и полых стен с метал. лапками IP30</t>
  </si>
  <si>
    <t>Электроуст. коробка KSC 11-103 d68 h45 для гипсокартона и полых стен с пласт. лапками IP30</t>
  </si>
  <si>
    <t>Электроуст. коробка, KSC, 11-103, d68 h45 для гипсокартона и полых стен с пласт. лапками IP30</t>
  </si>
  <si>
    <t>Электроуст. коробка KSC 11-106 d68 h50 для гипсокартона и полых стен с пласт. ремешками IP30</t>
  </si>
  <si>
    <t>Электроуст. коробка, KSC, 11-106, d68 h50 для гипсокартона и полых стен с пласт. ремешками IP30</t>
  </si>
  <si>
    <t>Электроуст. коробка KSC 11-108 65х135х50 для гипсокартона и полых стен с метал. лапками IP30</t>
  </si>
  <si>
    <t>Электроуст. коробка, KSC, 11-108, 65х135х50 для гипсокартона и полых стен с метал. лапками IP30</t>
  </si>
  <si>
    <t>Электроуст. коробка KSC 11-202 d62 h65 для подштукатурного монтажа IP30</t>
  </si>
  <si>
    <t>Электроуст. коробка, KSC, 11-202, d62 h65 для подштукатурного монтажа IP30</t>
  </si>
  <si>
    <t>Электроуст. коробка KSC 11-400 100х150х45 для гипсокартона и полых стен с метал. лапками IP30</t>
  </si>
  <si>
    <t>Электроуст. коробка, KSC, 11-400, 100х150х45 для гипсокартона и полых стен с метал. лапками IP30</t>
  </si>
  <si>
    <t>Электроуст. коробка KSC 11-401 105х105х45 для гипсокартона и полых стен с метал. лапками IP30</t>
  </si>
  <si>
    <t>Электроуст. коробка, KSC,11-401, 105х105х45 для гипсокартона и полых стен с метал. лапками IP30</t>
  </si>
  <si>
    <t>Электроуст. коробка KSC 11-404 d85 h40 универ. для гипсокартона, для подштукатурного монтажа IP30</t>
  </si>
  <si>
    <t>Электроуст.коробка, KSC, 11-404, d85 h40 универсальная для гипсокартона, полых стен, подштукатурного монтажа IP30</t>
  </si>
  <si>
    <t>Электроуст. коробка KSC 11-501 100х120х65 для подштукатурного монтажа IP30</t>
  </si>
  <si>
    <t>Электроуст. коробка, KSC, 11-501, 100х120х65 для подштукатурного монтажа IP30</t>
  </si>
  <si>
    <t>Электроуст. коробка KSC 11-503 125х155х65 для подштукатурного монтажа IP30</t>
  </si>
  <si>
    <t>Электроуст. коробка, KSC, 11-503, 125х155х65 для подштукатурного монтажа IP30</t>
  </si>
  <si>
    <t>Электроуст. коробка KSC 11-504 d62 h45 для подштукатурного монтажа IP30</t>
  </si>
  <si>
    <t>Электроуст. коробка, KSC, 11-504, d62 h45 для подштукатурного монтажа IP30</t>
  </si>
  <si>
    <t>Электроуст. коробка KSC 11-505 d65 h45 для подштукатурного монтажа IP30</t>
  </si>
  <si>
    <t>Электроуст. коробка, KSC, 11-505, d65 h45 для подштукатурного монтажа IP30</t>
  </si>
  <si>
    <t>Электроуст. коробка KSC 11-506 d65 h40 для подштукатурного монтажа IP30</t>
  </si>
  <si>
    <t>Электроуст. коробка, KSC, 11-506, d65 h40 для подштукатурного монтажа IP30</t>
  </si>
  <si>
    <t>Крышка KSC 11-602 d80 для коробок с расстоянием между крепежными болтами 60 мм</t>
  </si>
  <si>
    <t>Крышка, KSC, 11-602, d80 для коробок с расстоянием между крепежными болтами 60 мм</t>
  </si>
  <si>
    <t>Щиток KSC 11-001 46х130х60 для установки до 2-х автоматических выключателей IP30</t>
  </si>
  <si>
    <t>Щиток, KSC, 11-001, 46х130х60 для установки до 2-х автоматических выключателей IP30</t>
  </si>
  <si>
    <t>Щиток KSC 11-002 86х130х60 для установки до 4-х автоматических выключателей IP30</t>
  </si>
  <si>
    <t>Щиток, KSC, 11-002, 86х130х60 для установки до 4-х автоматических выключателей IP30</t>
  </si>
  <si>
    <t>Каркасный бассейн Bestway 56260</t>
  </si>
  <si>
    <t>Каркасный бассейн Steel Pro MAX 366 х 100 см, BESTWAY, 56260, Винил, 9150 л., Стальной каркас, Ф-насос 58383 (2006л/ч), Серый, Цветная коробка</t>
  </si>
  <si>
    <t>Тонер-картридж, Canon, C-EXV 20 Black, 0436B002AA, для imagePRESS C6000/C6010/C7000/C7010/C7011, 35 000 стр. (А4)</t>
  </si>
  <si>
    <t>Тонер-картридж, Canon, C-EXV 20 Cyan, 0437B002AA, для imagePRESS C6000/C6010/C7000/C7010/C7011, 35 000 стр. (А4)</t>
  </si>
  <si>
    <t>Тонер-картридж, Canon, C-EXV 20 Magenta, 0438B002AA, для imagePRESS C6000/C6010/C7000/C7010/C7011, 35 000 стр. (А4)</t>
  </si>
  <si>
    <t>Тонер-картридж, Canon, C-EXV 20 Yellow, 0439B002AA, для imagePRESS C6000/C6010/C7000/C7010/C7011, 35 000 стр. (А4)</t>
  </si>
  <si>
    <t>Тонер-картридж, Canon, C-EXV 33 Black, 2785B002AA, для imageRUNNER 2520/2525/2530/2535, 14 600 стр. (A4)</t>
  </si>
  <si>
    <t>Тонер-картридж, Canon, C-EXV 34 Black, 3782B002, для imageRUNNER ADVANCE C2020i/C2020L/C2025i/C2030i/C2030L, 23 000 стр. (А4)</t>
  </si>
  <si>
    <t>Тонер-картридж, Canon, C-EXV 34 Cyan, 3783B002, для imageRUNNER ADVANCE C2020i/C2020L/C2025i/C2030i/C2030L, 19 000 стр. (А4)</t>
  </si>
  <si>
    <t>Тонер-картридж, Canon, C-EXV 34 Magenta, 3784B002, для imageRUNNER ADVANCE C2020i/C2020L/C2025i/C2030i/C2030L, 19 000 стр. (А4)</t>
  </si>
  <si>
    <t>Тонер-картридж, Canon, C-EXV 34 Yellow, 3785B002, для imageRUNNER ADVANCE C2020i/C2020L/C2025i/C2030i/C2030L, 19 000 стр. (А4)</t>
  </si>
  <si>
    <t>Тонер-картридж, Canon, C-EXV 35 Black, 3764B002AA, для imageRUNNER 8085/8095/8105, 70 000 стр. (A4)</t>
  </si>
  <si>
    <t>Тонер-картридж, Canon, C-EXV 49 Black, 8524B002AA, для imageRUNNER ADVANCE C3325i/C3330i/C3525i, imageRUNNER ADVANCE DX C3720i/C3826i/3830i, 36 000 стр. (А4)</t>
  </si>
  <si>
    <t>Тонер-картридж, Canon, C-EXV 49 Cyan, 8525B002AA, для imageRUNNER ADVANCE C3325i/C3330i/C3525i, imageRUNNER ADVANCE DX C3720i/C3826i/3830i, 19 000 стр. (А4)</t>
  </si>
  <si>
    <t>Тонер-картридж, Canon, C-EXV 49 Magenta, 8526B002AA, для imageRUNNER ADVANCE C3325i/C3330i/C3525i, imageRUNNER ADVANCE DX C3720i/C3826i/3830i, 19 000 стр. (А4)</t>
  </si>
  <si>
    <t>Тонер-картридж, Canon, C-EXV 49 Yellow, 8527B002AA, для imageRUNNER ADVANCE C3325i/C3330i/C3525i, imageRUNNER ADVANCE DX C3720i/C3826i/3830i, 19 000 стр. (А4)</t>
  </si>
  <si>
    <t>Тонер-картридж, Canon, C-EXV 51 Black, 0481C002AA, для imageRUNNER ADVANCE C5535i/C5540i/C5550i/C5560i, 69 000 стр. (A4)</t>
  </si>
  <si>
    <t>Тонер-картридж, Canon, C-EXV 51L Cyan, 0485C002AA, для imageRUNNER ADVANCE C5535i/C5540i/C5550i/C5560i, 26 000 стр. (A4)</t>
  </si>
  <si>
    <t>Тонер-картридж, Canon, C-EXV 51L Magenta, 0486C002AA, для imageRUNNER ADVANCE C5535i/C5540i/C5550i/C5560i, 26 000 стр. (A4)</t>
  </si>
  <si>
    <t>Тонер-картридж, Canon, C-EXV 51L Yellow, 0487C002AA, для imageRUNNER ADVANCE C5535i/C5540i/C5550i/C5560i, 26 000 стр. (A4)</t>
  </si>
  <si>
    <t>Тонер-картридж, Canon, C-EXV 53 Black, 0473C002AA, для imageRUNNER ADVANCE 4525i/4535i/4545i/4551i, 42 100 стр. (A4)</t>
  </si>
  <si>
    <t>Тонер-картридж, Canon, C-EXV 54 Black, 1394C002AA, для imageRUNNER C3025/C3125i/C3226i, 15 500 стр. (A4)</t>
  </si>
  <si>
    <t>Тонер-картридж, Canon, C-EXV 54 Cyan, 1395C002AA, для imageRUNNER C3025/C3125i/C3226i, 8 500 стр. (A4)</t>
  </si>
  <si>
    <t>Тонер-картридж, Canon, C-EXV 54 Magenta, 1396C002AA, для imageRUNNER C3025/C3125i/C3226i, 8 500 стр. (A4)</t>
  </si>
  <si>
    <t>Тонер-картридж, Canon, C-EXV 54 Yellow, 1397C002AA, для imageRUNNER C3025/C3125i/C3226i, 8 500 стр. (A4)</t>
  </si>
  <si>
    <t>Тонер-картридж, Canon, C-EXV 55 Black, 2182C002AA, для imageRUNNER ADVANCE C256i/C356i, 23 000 стр. (A4)</t>
  </si>
  <si>
    <t>Тонер-картридж, Canon, C-EXV 58 Black, 3763C002AA, для imageRUNNER ADVANCE DX C5840i/C5850i/C5860i, 71 000 стр. (A4)</t>
  </si>
  <si>
    <t>Тонер-картридж, Canon, C-EXV 58 Cyan, 3764C002AA, для imageRUNNER ADVANCE DX C5840i/C5850i/C5860i, 60 000 стр. (A4)</t>
  </si>
  <si>
    <t>Тонер-картридж, Canon, C-EXV 58 Magenta, 3765C002AA, для imageRUNNER ADVANCE DX C5840i/C5850i/C5860i, 60 000 стр. (A4)</t>
  </si>
  <si>
    <t>Тонер-картридж, Canon, C-EXV 58 Yellow, 3766C002AA, для imageRUNNER ADVANCE DX C5840i/C5850i/C5860i, 60 000 стр. (A4)</t>
  </si>
  <si>
    <t>Тонер-картридж, Canon, C-EXV 58L Cyan, 3767C002AA, для imageRUNNER ADVANCE DX C5840i/C5850i/C5860i, 26 000 стр. (A4)</t>
  </si>
  <si>
    <t>Тонер-картридж, Canon, C-EXV 58L Magenta, 3768C002AA, для imageRUNNER ADVANCE DX C5840i/C5850i/C5860i, 26 000 стр. (A4)</t>
  </si>
  <si>
    <t>Тонер-картридж, Canon, C-EXV 58L Yellow, 3769C002AA, для imageRUNNER ADVANCE DX C5840i/C5850i/C5860i, 26 000 стр. (A4)</t>
  </si>
  <si>
    <t>Тонер-картридж, Canon, C-EXV 59 Black, 3760C002AA, для imageRUNNER 2625/2630/2630i/2645, 30 000 стр. (A4)</t>
  </si>
  <si>
    <t>Тонер-картридж, Canon, C-EXV 60 Black, 4311C001AA, для imageRUNNER 2425/2425i, 10 200 стр. (A4)</t>
  </si>
  <si>
    <t>Тонер-картридж, Canon, C-EXV 61 Black, 4766C002AA, для imageRUNNER ADVANCE DX 6860i, 71 500 стр. (A4)</t>
  </si>
  <si>
    <t>Тонер-картридж, Canon, C-EXV 63 Black, 5142C002AA, для imageRUNNER 2725i/2730i/2745i, 30 000 стр. (A4)</t>
  </si>
  <si>
    <t>Тонер-картридж, Canon, C-EXV 64 Black, 5753C002AA, для imageRUNNER ADVANCE DX C3922i/C3926i/C3930i/C3935i, 38 000 стр. (А4)</t>
  </si>
  <si>
    <t>Тонер-картридж, Canon, C-EXV 64 Cyan, 5754C002AA, для imageRUNNER ADVANCE DX C3922i/C3926i/C3930i/C3935i, 25 500 стр. (А4)</t>
  </si>
  <si>
    <t>Тонер-картридж, Canon, C-EXV 64 Magenta, 5755C002AA, для imageRUNNER ADVANCE DX C3922i/C3926i/C3930i/C3935i, 25 500 стр. (А4)</t>
  </si>
  <si>
    <t>Тонер-картридж, Canon, C-EXV 64 Yellow, 5756C002AA, для imageRUNNER ADVANCE DX C3922i/C3926i/C3930i/C3935i, 25 500 стр. (А4)</t>
  </si>
  <si>
    <t>Тонер-картридж, Canon, C-EXV 65 Cyan, 5762C001AA, для imageRUNNER C3326i, 11 000 стр. (A4)</t>
  </si>
  <si>
    <t>Тонер-картридж, Canon, C-EXV 65 Magenta, 5763C001AA, для imageRUNNER C3326i, 11 000 стр. (A4)</t>
  </si>
  <si>
    <t>Тонер-картридж, Canon, C-EXV 65 Yellow, 5764C001AA, для imageRUNNER C3326i, 11 000 стр. (A4)</t>
  </si>
  <si>
    <t>Картридж, Canon, LBP CARTRIDGE 051 Black, 2168C002AA, для i-SENSYS MF264dw/MF267dw/MF269dw, 1 700 стр. (A4)</t>
  </si>
  <si>
    <t>Картридж, Canon, CARTRIDGE 052 Black, 2199C002AA, для i-SENSYS LBP212dw/LBP214dw/LBP215dw, MF421dw/MF425dw/MF428x/MF429x, 3 100 стр. (A4)</t>
  </si>
  <si>
    <t>Картридж, Canon, CARTRIDGE 054 Black, 3024C002AA, для i-SENSYS LBP623cdw/621cdw, MF645cx/MF641cdw/MF643cdw, 1 500 стр. (A4)</t>
  </si>
  <si>
    <t>Картридж, Canon, CARTRIDGE 054 Cyan, 3023C002AA, для i-SENSYS LBP623cdw/621cdw, MF645cx/MF641cdw/MF643cdw, 1 200 стр. (A4)</t>
  </si>
  <si>
    <t>Картридж, Canon, CARTRIDGE 054 Magenta, 3022C002AA, для i-SENSYS LBP623cdw/621cdw, MF645cx/MF641cdw/MF643cdw, 1 200 стр. (A4)</t>
  </si>
  <si>
    <t>Картридж, Canon, CARTRIDGE 054 Yellow, 3021C002AA, для i-SENSYS LBP623cdw/621cdw, MF645cx/MF641cdw/MF643cdw, 1 200 стр. (A4)</t>
  </si>
  <si>
    <t>Картридж, Canon, CARTRIDGE 055 Black, 3016C002AA, для i-SENSYS LBP664CDW, MF741cdw/MF743cdw/MF745cdw/MF746cdw, 2 300 стр. (A4)</t>
  </si>
  <si>
    <t>Картридж, Canon, CARTRIDGE 055 Cyan, 3015C002AA, для i-SENSYS LBP664CDW, MF741cdw/MF743cdw/MF745cdw/MF746cdw, 2 100 стр. (A4)</t>
  </si>
  <si>
    <t>Картридж, Canon, CARTRIDGE 055 Magenta, 3014C002AA, для i-SENSYS LBP664CDW, MF741cdw/MF743cdw/MF745cdw/MF746cdw, 2 100 стр. (A4)</t>
  </si>
  <si>
    <t>Картридж, Canon, CARTRIDGE 055 Yellow, 3013C002AA, для i-SENSYS LBP664CDW, MF741cdw/MF743cdw/MF745cdw/MF746cdw, 2 100 стр. (A4)</t>
  </si>
  <si>
    <t>Картридж, Canon, LBP CARTRIDGE 056L Black, 3006C002AA, для i-SENSYS LBP325x/MF552dw/MF553dw, 5 100 стр. (A4)</t>
  </si>
  <si>
    <t>Картридж, Canon, CARTRIDGE 069 Black, 5094C002AA, для i-SENSYS LBP673CDW, MF752cdw/MF754cdw, 2 100 стр. (A4)</t>
  </si>
  <si>
    <t>Картридж, Canon, CARTRIDGE 069 Cyan, 5093C002AA, для i-SENSYS LBP673CDW, MF752cdw/MF754cdw, 1 900 стр. (A4)</t>
  </si>
  <si>
    <t>Картридж, Canon, CARTRIDGE 069 Magenta, 5092C002AA, для i-SENSYS LBP673CDW, MF752cdw/MF754cdw, 1 900 стр. (A4)</t>
  </si>
  <si>
    <t>Картридж, Canon, CARTRIDGE 069 Yellow, 5091C002AA, для i-SENSYS LBP673CDW, MF752cdw/MF754cdw, 1 900 стр. (A4)</t>
  </si>
  <si>
    <t>Тонер-картридж, Canon, TONER T06 Black, 3526C002AA, для imageRUNNER 1643i/1643iF, 20 500 стр. (A4)</t>
  </si>
  <si>
    <t>Тонер-картридж, Canon, TONER T07 Cyan, 3642C001AA, для imagePRESS C165/C170/C265/C270, 37 500 стр. (А4)</t>
  </si>
  <si>
    <t>Тонер-картридж, Canon, TONER T07 Black, 3641C001AA, для imagePRESS C165/C170/C265/C270, 54 500 стр. (А4)</t>
  </si>
  <si>
    <t>Тонер-картридж, Canon, TONER T07 Magenta, 3643C001AA, для imagePRESS C165/C170/C265/C270, 37 500 стр. (А4)</t>
  </si>
  <si>
    <t>Тонер-картридж, Canon, TONER T07 Yellow, 3644C001AA, для imagePRESS C165/C170/C265/C270, 37 500 стр. (А4)</t>
  </si>
  <si>
    <t>Тонер-картридж, Canon, Toner T13 Black, 5640C006, для i-SENSYS X MF1440i/MF1440iF, 10 600 стр. (А4)</t>
  </si>
  <si>
    <t>Тонер-картридж, Canon, Toner 034 Black, 9454B001AA, для imageRUNNER C1225/C1225iF, 12 000 стр. (А4)</t>
  </si>
  <si>
    <t>Тонер-картридж, Canon, Toner 034 Cyan, 9453B001AA, для imageRUNNER C1225/C1225iF, 7 300 стр. (А4)</t>
  </si>
  <si>
    <t>Тонер-картридж, Canon, Toner 034 Magenta, 9452B001AA, для imageRUNNER C1225/C1225iF, 7 300 стр. (А4)</t>
  </si>
  <si>
    <t>Тонер-картридж, Canon, Toner 034 Yellow, 9451B001AA, для imageRUNNER C1225/C1225iF, 7 300 стр. (А4)</t>
  </si>
  <si>
    <t>Тонер-картридж, Canon, PLOTWAVE 345/365 Black, 1284C001AA, для PlotWave 345/365, 2 x 400 г. (A4)</t>
  </si>
  <si>
    <t>Блок барабана, Canon, DRUM UNIT C-EXV 49, 8528B003AA, для imageRUNNER ADVANCE C3320i/C3325i/C3330i/C3520i/C3525i/C3530i, 75 000 стр. (A4)</t>
  </si>
  <si>
    <t>Блок барабана, Canon, DRUM UNIT Black C-EXV32/33, 2772B003BA, для imageRUNNER 2520/2525/2530, 140 000 стр. (A4)</t>
  </si>
  <si>
    <t>Блок барабана, Canon, DRUM UNIT C-EXV 53, 0475C002, для imageRUNNER ADVANCE 4525i/4535i/4545i/4551i/4555i, 280 000 стр. (A4)</t>
  </si>
  <si>
    <t>Фотобарабан, Canon, DRUM, C-EXV 35/36, 3765B002AA, для imageRUNNER ADVANCE 6255/6265i/6275i/6555i/6565i/6575i, 6 000 000 стр. (A4)</t>
  </si>
  <si>
    <t>Тонер-картридж, Canon, VP DP TONER Black, 6117B004AA, для varioPRINT 110/120/135/140, 2 x 1500 г. (А4)</t>
  </si>
  <si>
    <t>Тонер-картридж, Canon, TONER VP6000 Black, 5474B002AA, для varioPRINT 6160/6200/6250/6320, 2 x 800 г. (А4)</t>
  </si>
  <si>
    <t>GAMING A16 CVHI3KZ894SD</t>
  </si>
  <si>
    <t>Ноутбук Gigabyte Gaming A16 FHD 165Hz i7-13620H 16GB 1TB RTX5060 DOS</t>
  </si>
  <si>
    <t>Ноутбук, Gigabyte, Gaming A16 CVHI3KZ894SD, 9RGA6I76VHFHJK0KZ000, 16", FHD 1920x1200, IPS, 165Hz, i7-13620H, 16GB DDR5, 1TB SSD Gen4, NVIDIA GeForce RTX5060, 8GB GDDR7, DOS, Черный</t>
  </si>
  <si>
    <t>GV-N506TEAGLEOC ICE-16GD</t>
  </si>
  <si>
    <t>Видеокарта Gigabyte (GV-N506TEAGLEOC ICE-16GD) RTX5060Ti EAGLE OC ICE 16G</t>
  </si>
  <si>
    <t>SDCS3/64GBSP</t>
  </si>
  <si>
    <t>Карта памяти Kingston SDCS3/64GBSP Canvas Select Plus A1 U1 V10 64GB</t>
  </si>
  <si>
    <t>Карта памяти, Kingston, SDCS3/64GBSP, MicroSDXC 64GB, Canvas Select Plus, A1, U1, V10, без адаптера SD</t>
  </si>
  <si>
    <t>SDCS3/128GBSP</t>
  </si>
  <si>
    <t>Карта памяти Kingston SDCS3/128GBSP Canvas Select Plus A1 U1 V10 128GB</t>
  </si>
  <si>
    <t>Карта памяти, Kingston, SDCS3/128GBSP, MicroSDXC 128GB, Canvas Select Plus, A1, U1, V10, без адаптера SD</t>
  </si>
  <si>
    <t>SDCS3/256GBSP</t>
  </si>
  <si>
    <t>Карта памяти Kingston SDCS3/256GBSP Canvas Select Plus A1 U1 V10 256GB</t>
  </si>
  <si>
    <t>Карта памяти, Kingston, SDCS3/256GBSP, MicroSDXC 256GB, Canvas Select Plus, A1, U1, V10, без адаптера SD</t>
  </si>
  <si>
    <t>SDCS3/512GBSP</t>
  </si>
  <si>
    <t>Карта памяти Kingston SDCS3/512GBSP Canvas Select Plus A1 U3 V30 512GB</t>
  </si>
  <si>
    <t>Карта памяти, Kingston, SDCS3/512GBSP, MicroSDXC 512GB, Canvas Select Plus, A1, U3, V30, без адаптера SD</t>
  </si>
  <si>
    <t>SDCS3/1TBSP</t>
  </si>
  <si>
    <t>Карта памяти Kingston SDCS3/1TBSP Canvas Select Plus A1 U3 V30 1TB</t>
  </si>
  <si>
    <t>Карта памяти, Kingston, SDCS3/1TBSP, MicroSDXC 1TB, Canvas Select Plus, A1, U3, V30, без адаптера SD</t>
  </si>
  <si>
    <t>SDCS3/64GB</t>
  </si>
  <si>
    <t>Карта памяти Kingston SDCS3/64GB Canvas Select Plus A1 U1 V10 64GB</t>
  </si>
  <si>
    <t>Карта памяти, Kingston, SDCS3/64GB, MicroSDXC 64GB, Canvas Select Plus, A1, U1, V10, c адаптером SD</t>
  </si>
  <si>
    <t>SDCS3/128GB</t>
  </si>
  <si>
    <t>Карта памяти Kingston SDCS3/128GB Canvas Select Plus A1 U1 V10 128GB</t>
  </si>
  <si>
    <t>Карта памяти, Kingston, SDCS3/128GB, MicroSDXC 128GB, Canvas Select Plus, A1, U1, V10, c адаптером SD</t>
  </si>
  <si>
    <t>SDCS3/256GB</t>
  </si>
  <si>
    <t>Карта памяти Kingston SDCS3/256GB Canvas Select Plus A1 U1 V10 256GB</t>
  </si>
  <si>
    <t>Карта памяти, Kingston, SDCS3/256GB, MicroSDXC 256GB, Canvas Select Plus, A1, U1, V10, c адаптером SD</t>
  </si>
  <si>
    <t>SDCS3/512GB</t>
  </si>
  <si>
    <t>Карта памяти Kingston SDCS3/512GB Canvas Select Plus A1 U3 V30 512GB</t>
  </si>
  <si>
    <t>Карта памяти, Kingston, SDCS3/512GB, MicroSDXC 512GB, Canvas Select Plus, A1, U3, V30, c адаптером SD</t>
  </si>
  <si>
    <t>SDCS3/1TB</t>
  </si>
  <si>
    <t>Карта памяти Kingston SDCS3/1TB Canvas Select Plus A1 U3 V30 1TB</t>
  </si>
  <si>
    <t>Карта памяти, Kingston, SDCS3/1TB, MicroSDXC 1TB, Canvas Select Plus, A1, U3, V30, c адаптером SD</t>
  </si>
  <si>
    <t>SDS3/64GB</t>
  </si>
  <si>
    <t>Карта памяти Kingston SDS3/64GB Canvas Select Plus C10 UHS-I U1 V10 64GB</t>
  </si>
  <si>
    <t>Карта памяти, Kingston, SDS3/64GB, SDXC 64GB, Canvas Select Plus, C10, UHS-I, U1, V10</t>
  </si>
  <si>
    <t>SDS3/128GB</t>
  </si>
  <si>
    <t>Карта памяти Kingston SDS3/128GB Canvas Select Plus C10 UHS-I U1 V10 128GB</t>
  </si>
  <si>
    <t>Карта памяти, Kingston, SDS3/128GB, SDXC 128GB, Canvas Select Plus, C10, UHS-I, U1, V10</t>
  </si>
  <si>
    <t>SDS3/256GB</t>
  </si>
  <si>
    <t>Карта памяти Kingston SDS3/256GB Canvas Select Plus C10 UHS-I U1 V10 256GB</t>
  </si>
  <si>
    <t>Карта памяти, Kingston, SDS3/256GB, SDXC 256GB, Canvas Select Plus, C10, UHS-I, U1, V10</t>
  </si>
  <si>
    <t>SDS3/512GB</t>
  </si>
  <si>
    <t>Карта памяти Kingston SDS3/512GB Canvas Select Plus C10 UHS-I U3 V30 512GB</t>
  </si>
  <si>
    <t>Карта памяти, Kingston, SDS3/512GB, SDXC 512GB, Canvas Select Plus, C10, UHS-I, U3, V30</t>
  </si>
  <si>
    <t>Коммутатор, Dahua, DH-PFS3010-8ET-65, Неуправляевый, 8 портов PoE со скоростью передачи 10/100 Мбит/с Base-TX 2 порта Uplink со скоростью передачи 10/100 Мбит/с Base-TX, Бюджет мощности PoE	Порты 1-8  30 Вт, общий бюджет мощности PoE  65 Вт</t>
  </si>
  <si>
    <t>Коммутатор, Dahua, DH-PFS4428-24GT-370, управляемый L2, 24*10/100/1000 Base-T, 4*SFP, PoE 370W</t>
  </si>
  <si>
    <t>Кабель оптоволоконный ОКВнг(А)-HF-Д-2(G.657.А1) 0,2 кН</t>
  </si>
  <si>
    <t>Кабель оптоволоконный, СКО, ОКВнг(А)-HF-Д-2(G.657.А1) 0,2 кН, предназначен для прокладки и эксплуатации внутри зданий на лотках, в коридорах, шахтах</t>
  </si>
  <si>
    <t>HM1S-G02</t>
  </si>
  <si>
    <t>DXAD112</t>
  </si>
  <si>
    <t>Проводной вертикальный пылесос Deerma DX800 Combo (DXAD112)</t>
  </si>
  <si>
    <t>Проводной вертикальный пылесос, Deerma, DX800 Combo, (DXAD112), Объём пылесборника: 1.7 литров, Длина кабеля 5м, Потребляемая мощность: 600W, Уровень шума: 85 дБ, Вес: 10.2кг, Белый</t>
  </si>
  <si>
    <t>Удлинитель, Legrand, 694563, Стандарт, 5x2К+З 3м</t>
  </si>
  <si>
    <t>Сетевой фильтр, Legrand, 694535, Премиум, 3x2К+З 3м</t>
  </si>
  <si>
    <t>AERO X16 1VH93KZC94AD</t>
  </si>
  <si>
    <t>Ноутбук Gigabyte AERO X16 16" QHD 165Hz Ryzen AI 7 350 16GB 1TB RTX5060 DOS</t>
  </si>
  <si>
    <t>Ноутбук, Gigabyte, AERO X16 1VH93KZC94AD, 9REG6AB6VH2DJK0KZ000, 16", WQXGA, 2560x1600, IPS, 165Hz, AMD Ryzen AI 7 350, 16G*1 DDR5, 1TB SSD Gen4, NVIDIA GeForce RTX5060, 8GB GDDR7, DOS, Серый</t>
  </si>
  <si>
    <t>100-000001488</t>
  </si>
  <si>
    <t>Процессор (CPU) AMD Ryzen 5 5600GT 65W AM4</t>
  </si>
  <si>
    <t>Процессор, AMD, AM4 Ryzen 5 5600GT, oem, 3M L2 + 16M L3, 3.6 GHz, 6/12 Core, 65 Вт, Radeon™ Graphics</t>
  </si>
  <si>
    <t>NE63050018P1-1070D</t>
  </si>
  <si>
    <t>Видеокарта PALIT RTX3050 DUAL 8G (NE63050018P1-1070D)</t>
  </si>
  <si>
    <t>Видеокарта, PALIT, RTX3050 DUAL 8G (4710562243703), NE63050018P1-1070D, GDDR6, 128bit, DP, DVI, HDMI, 172*120*47 мм, Цветная коробка</t>
  </si>
  <si>
    <t>NE75060019P1-GB2063S</t>
  </si>
  <si>
    <t>Видеокарта PALIT RTX5060 INFINITY 3 8GB (NE75060019P1-GB2063S)</t>
  </si>
  <si>
    <t>Видеокарта, PALIT, RTX5060 INFINITY 3 8GB (4710562245325), (NE75060019P1-GB2063S), GDDR7, 128bit, 3-DP, HDMI, 291.9*116.6*41.3 мм, Цветная коробка</t>
  </si>
  <si>
    <t>DUB-H7/E1A</t>
  </si>
  <si>
    <t>Сетевой адаптер D-Link DUB-H7/E1A</t>
  </si>
  <si>
    <t>Концентратор USB, D-Link, DUB-H7/E1A, 7 портов USB 2.0 (1 порт с поддержкой режима быстрой зарядки)</t>
  </si>
  <si>
    <t>DPP87_GSH_INK_ANSI_UA</t>
  </si>
  <si>
    <t>Клавиатура Dark Project DPP 87 Ink</t>
  </si>
  <si>
    <t>Клавиатура, Dark Project, DPP 87 Ink, DPP87_GSH_INK_ANSI_UA, TKL, Switches G3MS Mechanical Sapphire, Игровая, Механическая, Подсветка RGB, Раскладка ENG/RU/UA, Чёрный/Белый</t>
  </si>
  <si>
    <t>MDZ-39-DB</t>
  </si>
  <si>
    <t>Портативная колонка Xiaomi Sound Party NS7 GL</t>
  </si>
  <si>
    <t>Портативная колонка, Xiaomi, Sound Party NS7 GL, MDZ-39-DB/QBH4321GL, Мощность 50 Вт, 26 часов неприрывного воспроизведения, Harman Audio EFX, 3D подсветка, Размер продукта 255*92*92 мм, Вес около 1200 гр., 2 динамика, 60Hz-20KHz, Аккумулятор 5200 мАч, Время зарядки 4 ч, Дальность беспроводного соединения 25 м, Подержка NFC, Зарядный порт TYPE-C, Влагоустойчивость IP67, Bluetooth 5.4, Кабель в комплекте, Черный</t>
  </si>
  <si>
    <t>MDZ-33-AA</t>
  </si>
  <si>
    <t>Приставка телевизионная Xiaomi TV Stick 4K 2nd Gen</t>
  </si>
  <si>
    <t>Приставка телевизионная, Xiaomi TV Stick 4K 2nd Gen, MDZ-33-AA/OB6/PFJ4203RU, Размер устройства 107.4*30*14 мм, Вес около 44 гр, Качество изображения 4К, 6nm Quad-Core CPU, 2 Гб/8 Гб, Google TV™2, Bluetooth® 5.2, Порты HDMI 1/Micro USB 1, Черный</t>
  </si>
  <si>
    <t>MDZ-32-AA</t>
  </si>
  <si>
    <t>Приставка телевизионная Xiaomi TV Box S 3rd Gen</t>
  </si>
  <si>
    <t>Приставка телевизионная, Xiaomi, TV Box S 3rd Gen, MDZ-32-AA/OB1/PFJ4189RU, Размер устройства 97mm 97mm 17 мм, Вес 91,2 гр, Разрешение 4К (3840х2160), Quad ARM A55/ARM G310 V2, 2GB/32GB, Google TV™2, Bluetooth® 5.2, Wifi6 –2.4GHz/5GHz, Dolby Atmos® and DTS-X, Dolby Vision® and HDR 10+, Порты HDMI 2.1 1/USB 2.0 1/Power Interface 1, Черный</t>
  </si>
  <si>
    <t>DTH135K0B</t>
  </si>
  <si>
    <t>Графический планшет Wacom Movink 13 pen touch One (DTH135K0B)</t>
  </si>
  <si>
    <t>Графический планшет, Wacom, Movink 13 pen touch One (DTH135K0B), Разрешение 1920 x 1080, Чувствительность к нажатию 8192, Интерфейс USB-С, Размер 319,5 x 205,2 x 4~6,6 мм, Чёрный</t>
  </si>
  <si>
    <t>PTK470K0B</t>
  </si>
  <si>
    <t>Графический планшет Wacom Intuos Pro pen tablet small</t>
  </si>
  <si>
    <t>Графический планшет, Wacom, Intuos Pro pen tablet small (PTK470K0B), Разрешение 5080 lpi, Чувствительность к нажатию 8192, 6 программируемых клавиш, Размер 215 x 163 x 4-7 мм, Чёрный</t>
  </si>
  <si>
    <t>PTK670K0B</t>
  </si>
  <si>
    <t>Графический планшет Wacom Intuos Pro pen tablet medium</t>
  </si>
  <si>
    <t>Графический планшет, Wacom, Intuos Pro pen tablet medium (PTK670K0B), Разрешение 5080 lpi, Чувствительность к нажатию 8192, 6 программируемых клавиш, Размер 291 x 206 x 4-7 мм, Чёрный</t>
  </si>
  <si>
    <t>PTK870K0B</t>
  </si>
  <si>
    <t>Графический планшет Wacom Intuos Pro pen tablet large</t>
  </si>
  <si>
    <t>Графический планшет, Wacom, Intuos Pro pen tablet large (PTK870K0B), Разрешение 5080 lpi, Чувствительность к нажатию 8192, 6 программируемых клавиш, Размер 377 x 253 x 4-7 мм, Чёрный</t>
  </si>
  <si>
    <t>DGS-1005A/G1A</t>
  </si>
  <si>
    <t>Коммутатор D-Link DGS-1005A/G1A</t>
  </si>
  <si>
    <t>Коммутатор, D-Link, DGS-1005A/G1A, Неуправляемый, 5 портов 10/100/1000Base-T</t>
  </si>
  <si>
    <t>DGS-1100-08V2/A1A</t>
  </si>
  <si>
    <t>Коммутатор D-Link DGS-1100-08V2/A1A</t>
  </si>
  <si>
    <t>Коммутатор, D-Link, DGS-1100-08V2/A1A, Настраиваемый L2 коммутатор с 8 портами 10/100/1000Base-T.</t>
  </si>
  <si>
    <t>DGS-1100-05V2/A1A</t>
  </si>
  <si>
    <t>Коммутатор D-Link DGS-1100-05V2/A1A</t>
  </si>
  <si>
    <t>Коммутатор, D-Link, DGS-1100-05V2/A1A, Настраиваемый, 5 портов 10/100/1000 Mбит/с, Корпус металл, Комплект для монтажа на стену</t>
  </si>
  <si>
    <t>DGS-1210-26/F3A</t>
  </si>
  <si>
    <t>Коммутатор D-Link DGS-1210-26/F3A</t>
  </si>
  <si>
    <t>DGS-1210-28XS/ME/B2A</t>
  </si>
  <si>
    <t>Коммутатор D-Link DGS-1210-28XS/ME/B2A</t>
  </si>
  <si>
    <t>Коммутатор, D-Link, DGS-1210-28XS/ME/B2A, Управляемый L2 коммутатор с 24 портами 100/1000Base-X SFP и 4 портами 10GBase-X SFP+</t>
  </si>
  <si>
    <t>DES-1016D/I1A</t>
  </si>
  <si>
    <t>Коммутатор D-Link DES-1016D/I1A</t>
  </si>
  <si>
    <t>Коммутатор, D-Link, DES-1016D/I1A, Неуправляемый, 16 портов 10/100M RJ45, Корпус металл, 1U</t>
  </si>
  <si>
    <t>DES-1024D/H2A</t>
  </si>
  <si>
    <t>Коммутатор D-Link DES-1024D/H2A</t>
  </si>
  <si>
    <t>Коммутатор, D-Link, DES-1024D/H2A, Неуправляемый, 24 порта 10/100M RJ45, Корпус металл, 1U</t>
  </si>
  <si>
    <t>DGS-1016D/J1A</t>
  </si>
  <si>
    <t>Коммутатор D-Link DGS-1016D/J1A</t>
  </si>
  <si>
    <t>Коммутатор, D-Link, DGS-1016D/J1A, Неуправляемый, 16 портов 10/100/1000M RJ45, Корпус металл, 1U</t>
  </si>
  <si>
    <t>DGS-1024C/B2A</t>
  </si>
  <si>
    <t>Коммутатор D-Link DGS-1024C/B2A</t>
  </si>
  <si>
    <t>Коммутатор, D-Link, DGS-1024C/B2A, Неуправляемый, 24 порта 10/100/1000Base-T</t>
  </si>
  <si>
    <t>DGS-1024D/J1A</t>
  </si>
  <si>
    <t>Коммутатор D-Link DGS-1024D/J1A</t>
  </si>
  <si>
    <t>Коммутатор, D-Link, DGS-1024D/J1A, Неуправляемый, 24 порта 10/100/1000Base-T, DIP-переключатель</t>
  </si>
  <si>
    <t>DGS-1210-16/G2A</t>
  </si>
  <si>
    <t>Коммутатор D-Link DGS-1210-16/G2A</t>
  </si>
  <si>
    <t>Коммутатор, D-Link, DGS-1210-16/G2A, Управляемый L2, 16 портов 10/100/1000Base-T, 4 комбо-порта 100/1000Base-T/SFP, 1U</t>
  </si>
  <si>
    <t>DGS-1210-10/ME/B2A</t>
  </si>
  <si>
    <t>Коммутатор D-Link DGS-1210-10/ME/B2A</t>
  </si>
  <si>
    <t>Коммутатор, D-Link, DGS-1210-10/ME/B2A, Управляемый, 8 портов 10/100/1000М RJ-45 + 2 порта SFP, Корпус металл, 1U</t>
  </si>
  <si>
    <t>Коммутатор, TP-Link, TL-SF1005P, 5-портовый 10/100 Мбит/с RJ45, настольный коммутатор с 4 портами PoE бюджетом 67 Вт</t>
  </si>
  <si>
    <t>Коммутатор, TP-Link, TL-SF1005LP, 5-портовый 10/100 Мбит/с настольный коммутатор с 4 портами PoE( 41 Вт)</t>
  </si>
  <si>
    <t>Коммутатор, TP-Link, TL-SG1008P, Настольный, 8 портов 10/100/1000M RJ45, 4 порта PoE, ( Бюджет 55Вт ) Неуправляемый, Корпус металл</t>
  </si>
  <si>
    <t>DH-PFS3006-4GT-60</t>
  </si>
  <si>
    <t>Коммутатор Dahua DH-PFS3006-4GT-60</t>
  </si>
  <si>
    <t>Коммутатор, Dahua, DH-PFS3006-4GT-60, 6-портовый неуправляемый настольный гигабитный коммутатор с 4-портовым PoE</t>
  </si>
  <si>
    <t>DES-1005P/B1A</t>
  </si>
  <si>
    <t>Коммутатор D-Link DES-1005P/B1A</t>
  </si>
  <si>
    <t>Коммутатор, D-Link, DES-1005P/B1A, Неуправляемый, 5 портов 10/100Base-TX, 4 порта PoE 802.3af/at, PoEбюджет 60 Вт</t>
  </si>
  <si>
    <t>DGS-1100-08PLV2/A1A</t>
  </si>
  <si>
    <t>Коммутатор D-Link DGS-1100-08PLV2/A1A</t>
  </si>
  <si>
    <t>Коммутатор, D-Link, DGS-1100-08PLV2/A1A, Настраиваемый L2, 8 портов 10/100/1000Base-T (4 порта PoE 802.3af/at, PoE-бюджет 80 Вт), Комплект для монтажа на стену</t>
  </si>
  <si>
    <t>DGS-1100-26MPV2/A3A</t>
  </si>
  <si>
    <t>Коммутатор D-Link DGS-1100-26MPV2/A3A</t>
  </si>
  <si>
    <t>Коммутатор, D-Link, DGS-1100-26MPV2/A3A, Настраиваемый L2, 24 порта 10/100/1000Base-T, 2 комбо-порта 100/1000Base-T/SFP (24 порта PoE 802.3af/at, PoE-бюджет 370 Вт)</t>
  </si>
  <si>
    <t>DH-CS4006-4GT-60</t>
  </si>
  <si>
    <t>Коммутатор Dahua DH-CS4006-4GT-60</t>
  </si>
  <si>
    <t>Коммутатор, Dahua, DH-CS4006-4GT-60, 130 мм  90 мм  26 мм, 6-портовый, Рабочая температура. от –10°C до +55°C</t>
  </si>
  <si>
    <t>DH-CS4010-8GT-60</t>
  </si>
  <si>
    <t>Коммутатор Dahua DH-CS4010-8GT-60</t>
  </si>
  <si>
    <t>Коммутатор, Dahua, DH-CS4010-8GT-60, 190 мм  106 мм  30 мм, 10-портовый, Рабочая температура. от –10 °C до +55 °C</t>
  </si>
  <si>
    <t>DGS-1008P/F3A</t>
  </si>
  <si>
    <t>Коммутатор D-Link DGS-1008P/F3A</t>
  </si>
  <si>
    <t>Коммутатор, D-Link, DGS-1008P/F3A, Неуправляемый, настольный, 8 портов 10/100/1000М, Корпус металл, 4 порта PoE 802.3af/at, PoE-бюджет 80 Вт</t>
  </si>
  <si>
    <t>DGS-1210-10MP/FL2A</t>
  </si>
  <si>
    <t>Коммутатор D-Link DGS-1210-10MP/FL2A</t>
  </si>
  <si>
    <t>Коммутатор, D-Link, DGS-1210-10MP/FL2A, Управляемый L2, 8 портов 10/100/1000Base-T, 2 порта 1000Base-X SFP, 8 портов PoE 802.3af/at, PoE-бюджет 130 Вт, 1U</t>
  </si>
  <si>
    <t>DGS-1210-10P/FL2A</t>
  </si>
  <si>
    <t>Коммутатор D-Link DGS-1210-10P/FL2A</t>
  </si>
  <si>
    <t>Коммутатор, D-Link, DGS-1210-10P/FL2A, Управляемый L2, 8 портов 10/100/1000Base-T, 2 порта 1000Base-X SFP, 8 портов PoE 802.3af/at, PoE-бюджет 65 Вт</t>
  </si>
  <si>
    <t>DGS-1100-18PV2/A3A</t>
  </si>
  <si>
    <t>Коммутатор D-Link DGS-1100-18PV2/A3A</t>
  </si>
  <si>
    <t>Коммутатор, D-Link, DGS-1100-18PV2/A3A, Настраиваемый L2, 16 портов 10/100/1000Base-T RJ45, 2 комбо-порта 1000Base-T/SFP, 16 портов PoE 802.3af/at, PoE-бюджет 130 Вт, 1U</t>
  </si>
  <si>
    <t>DGS-1210-08P/G3A</t>
  </si>
  <si>
    <t>Коммутатор D-Link DGS-1210-08P/G3A</t>
  </si>
  <si>
    <t>Коммутатор, D-Link, DGS-1210-08P/G3A, Настраеваемый L2, 8 портов 10/100/1000Base-T и 2 порта 1000Base-X SFP, 8 портов PoE 802.3af/at, PoE-бюджет 65 Вт, 1U</t>
  </si>
  <si>
    <t>DH-HS3220-16GT-190</t>
  </si>
  <si>
    <t>Коммутатор Dahua DH-HS3220-16GT-190</t>
  </si>
  <si>
    <t>Коммутатор, Dahua, DH-HS3220-16GT-190, Индустриальный, Неуправляемый, 16 портов 10/100/1000Мбит/с (PoE/PoE+/Hi-PoE/IEEE802.3bt до 190Вт), 2 uplink порта SFP,2 uplink порта x 10/100/1000Мбит/с, питание: 48–57 В (DC)</t>
  </si>
  <si>
    <t>DIR-825/RU/R7A</t>
  </si>
  <si>
    <t>Маршрутизатор D-Link DIR-825/RU/R7A</t>
  </si>
  <si>
    <t>Маршрутизатор, D-Link, DIR-825/RU/R7A, 802.11a/b/g/n/ac, AC1200 Wave 2, AC1200 Wave 2, 4 порта LAN 10/100/1000BASE-T, Порт USB 2.0, EasyMesh 802.11k/v</t>
  </si>
  <si>
    <t>DIR-842/RU/R7A</t>
  </si>
  <si>
    <t>Маршрутизатор D-Link DIR-842/RU/R7A</t>
  </si>
  <si>
    <t>Маршрутизатор, D-Link, DIR-842/RU/R7A, 802.11a/b/g/n/ac, AC1200, MU-MIMO, Порт WAN 10/100/1000BASE-T, 4 порта LAN 10/100/100BASE-TX</t>
  </si>
  <si>
    <t>DGE-562T/A2A</t>
  </si>
  <si>
    <t>Сетевая карта D-Link DGE-562T/A2A</t>
  </si>
  <si>
    <t>Сетевая карта, D-Link, DGE-562T/A2A, 100/1000/2.5GBase-T, PCI Express x1</t>
  </si>
  <si>
    <t>DWA-X562/E</t>
  </si>
  <si>
    <t>Беспроводной двухдиапазонный PCI Express адаптер D-Link DWA-X562/E</t>
  </si>
  <si>
    <t>Пассивный кабель, H3C, LSWM1STK, SFP+/SFP+, 0.5 м</t>
  </si>
  <si>
    <t>Кабельный организатор для серверного шкафа Legrand 046522</t>
  </si>
  <si>
    <t>Кабельный организатор для серверного шкафа, Legrand, 046522, с пластиковыми кольцами, 1U, Чёрный</t>
  </si>
  <si>
    <t>DS-KH6350-WTE1(B)</t>
  </si>
  <si>
    <t>Монитор домофона Hikvision DS-KH6350-WTE1(B) 7"</t>
  </si>
  <si>
    <t>Монитор домофона, Hikvision, DS-KH6350-WTE1(B) 7", Цвет: Черный, 7-дюймовый сенсорный TFT-экран с разрешением 1024  600, Linux, Wi-Fi 2,4 ГГц, -10 °C до 50 °C</t>
  </si>
  <si>
    <t>Vali 1</t>
  </si>
  <si>
    <t>Проектор портативный Wanbo Vali 1</t>
  </si>
  <si>
    <t>Проектор портативный, Wanbo, Vali 1, Android 11.0, 1+8G, белый</t>
  </si>
  <si>
    <t>Триммер Remington EP7070</t>
  </si>
  <si>
    <t>Триммер, Remington, EP7070, Питание от батареи, Тип используемых батарей 1xAA (LR 6), Белый</t>
  </si>
  <si>
    <t>Автоматический выключатель CHINT NXB-63S 1P 3A C 4,5kA</t>
  </si>
  <si>
    <t>Автоматический выключатель, CHINT, 296706 NXB-63S, 1P 3A C 4,5kA</t>
  </si>
  <si>
    <t>Автоматический выключатель CHINT NXB-63S 2P 3A C 4,5kA</t>
  </si>
  <si>
    <t>Автоматический выключатель, CHINT, 296784 NXB-63S, 2P 3A C 4,5kA</t>
  </si>
  <si>
    <t>Каркасный бассейн Avenli 17771</t>
  </si>
  <si>
    <t>Каркасный бассейн 300 x 207 x 66 см, Avenli, 17771, Винил, 3702 л., Стальной каркас, Серый, Цветная коробка</t>
  </si>
  <si>
    <t>561FV</t>
  </si>
  <si>
    <t>Каркасный бассейн Bestway 561FV</t>
  </si>
  <si>
    <t>Каркасный бассейн Steel Pro 366 х 201 х 66 см, BESTWAY, 561FV, Винил, 4000 л., Стальной каркас, Ф-насос 58381 (1249л/ч), Серый принт, Цветная коробка</t>
  </si>
  <si>
    <t>28274NP</t>
  </si>
  <si>
    <t>Каркасный бассейн Intex 28274NP</t>
  </si>
  <si>
    <t>Каркасный бассейн Rectangular Frame 450 x 220 х 84 см, INTEX, 28274NP, Винил, 7127 л., Стальной каркас, Ф-насос 28604 (2006л/ч), Синий, Цветная коробка</t>
  </si>
  <si>
    <t>26706SC</t>
  </si>
  <si>
    <t>Каркасный бассейн Intex 26706SC</t>
  </si>
  <si>
    <t>Каркасный бассейн Prism Frame 305 х 99 см, INTEX, 26706SC, Винил, 6148 л., Стальной каркас, Ф-насос 28604 (2006л/ч), Серый, Цветная коробка</t>
  </si>
  <si>
    <t>Насадка-сачок для чистки бассейна Intex 29050</t>
  </si>
  <si>
    <t>Насадка-сачок для чистки бассейна, INTEX, 29050, Пластик, Диаметр крепления 26.2мм, Голубой, В картоне</t>
  </si>
  <si>
    <t xml:space="preserve">    Switch Gigabit 8 port TP-link TL-SG108</t>
  </si>
  <si>
    <t>10000005217</t>
  </si>
  <si>
    <t xml:space="preserve">    KCV-A374B+KC-MC20 Kocom к-т видеодо</t>
  </si>
  <si>
    <t xml:space="preserve">    Маршрутизатор TP-Link TL-WR842N Wireless, 300Мбит/с (802.11n), 2.4GHz, 4-port 10/100, 1xWAN, USB</t>
  </si>
  <si>
    <t>10000011587</t>
  </si>
  <si>
    <t>Видеокарта, Gigabyte, RTX5060Ti EAGLE OC ICE 16G (GV-N506TEAGLEOC ICE-16GD) (4719331356088), GDDR7, 128bit, 1-HDMI, 3-DP, Windforce 3X Fan, мм, Цветная коробка</t>
  </si>
  <si>
    <t>КТ-6365</t>
  </si>
  <si>
    <t>Фонтанчик для животных Kitfort КТ-6365</t>
  </si>
  <si>
    <t>Фонтанчик для животных, Kitfort, КТ-6365, Объем 6л, Рабочий объем 1.25-4л, Уровень шума до 30 дБ, Светодиодная подсветка, Длина USB-шнура 1.5 м, Мощность 5 Вт, Белый/Голубой</t>
  </si>
  <si>
    <t>КТ-5292</t>
  </si>
  <si>
    <t>Беспроводной вертикальный пылесос Kitfort КТ-5292</t>
  </si>
  <si>
    <t>Беспроводной вертикальный пылесос, Kitfort, КТ-5292, Мощность 210 Вт, Ёмкость пылесборника 0,8 л, Время зарядки аккумулятора 5 ч, Время работы на низкой мощности 32 мин, Время работы на высокой мощности 14 мин, Цвет желтый</t>
  </si>
  <si>
    <t>КТ-5248</t>
  </si>
  <si>
    <t>Беспроводной вертикальный моющий пылесос Kitfort КТ-5248</t>
  </si>
  <si>
    <t>Беспроводной вертикальный моющий пылесос, Kitfort, КТ-5248, Сухая и влажная уборка, Объем пылесборника 0.55л, Бак для жидкости 0.6л, Время работы 34 мин, Время зарядки 5.5ч, Функция самоочистки, Голосовой помощник,Турбощетка, Мощность 120 Вт, Длина шнура блока питания 1.8м, Синий/Черный</t>
  </si>
  <si>
    <t>КТ-5154</t>
  </si>
  <si>
    <t>Беспроводной вертикальный пылесос Kitfort КТ-5154</t>
  </si>
  <si>
    <t>Беспроводной вертикальный пылесос, Kitfort, КТ-5154, Сухая уборка, 3 уровня мощности, Объем пылесборника 0.5л, Время работы 40 мин, Время зарядки 4ч, Уровень шума до 85 дБ, Фильтр тонкой очистки, Цельная труба всасывания, Турбощетка, Мощность 250 Вт, Длина шнура блока питания 1.8м, Белый</t>
  </si>
  <si>
    <t>КТ-556</t>
  </si>
  <si>
    <t>Вертикальный паровой пылесос Kitfort КТ-556</t>
  </si>
  <si>
    <t>Вертикальный паровой пылесос, Kitfort, КТ-556, 2 уровня подачи пара, Мощность 1700 Вт, Пылесборник 0,4 л, Тип пылесоса проводной, Время нагрева 30 сек,3 режима управления, Цвет белый</t>
  </si>
  <si>
    <t>КТ-1514-1</t>
  </si>
  <si>
    <t>Вакууматор Kitfort КТ-1514-1 бело-фиолетовый</t>
  </si>
  <si>
    <t>Вакууматор, Kitfort, КТ-1514-1 бело-фиолетовый, Кнопочный тип управления, Максимальная ширина пакета 28 см, 2 режима работы, 5 пакетов в комплекте, Белый, Фиолетовый</t>
  </si>
  <si>
    <t>КТ-1528-2</t>
  </si>
  <si>
    <t>Вакууматор Kitfort КТ-1528-2 черно-салатовый</t>
  </si>
  <si>
    <t>Вакууматор, Kitfort, КТ-1528-2, черно-салатовый,Мощность 110 Вт, Максимальная ширина пакета для вакуумирования 28 см,Длина шнура 1,3 м</t>
  </si>
  <si>
    <t>КТ-7120</t>
  </si>
  <si>
    <t>Кофемолка Kitfort КТ-7120</t>
  </si>
  <si>
    <t>Кофемолка, Kitfort, КТ-7120, Мощность 200 Вт , Система помола ротационный нож,Ёмкость чаш 200 мл, Max количество кофейных зёрен 70 г,Материал чаш нержавеющая сталь,Материал ножей нержавеющая сталь, Материал корпуса нержавеющая сталь. пластик,Скорость вращения ножей 24000 об/мин ±15%</t>
  </si>
  <si>
    <t>КТ-3478</t>
  </si>
  <si>
    <t>Кухонная машина Kitfort КТ-3478 "2 в 1"</t>
  </si>
  <si>
    <t>Кухонная машина, Kitfort, КТ-3478, "2 в 1", Объем чаши 5л, 6 скоростей, 2 насадки, Импульсный режим, Уровень шума до 80 дБ, Мощность 1200 Вт, Белый</t>
  </si>
  <si>
    <t>КТ-3234</t>
  </si>
  <si>
    <t>Беспроводной выпрямитель для волос Kitfort КТ-3234</t>
  </si>
  <si>
    <t>Беспроводной выпрямитель для волос, Kitfort, КТ-3234, 1 режим работы, Время работы 30 мин, Температура нагрева 185°C, Черный</t>
  </si>
  <si>
    <t>КТ-3130-1</t>
  </si>
  <si>
    <t>Машинка для стрижки Kitfort КТ-3130-1 черно-желтая</t>
  </si>
  <si>
    <t>Машинка для стрижки, Kitfort, КТ-3130-1, Мощность 3,6 Вт, Длина стрижки с гребнем 1 мм/ 35 мм, Материал лезвий нержавеющая сталь, Цвет черно-желтый</t>
  </si>
  <si>
    <t>КТ-3130-2</t>
  </si>
  <si>
    <t>Машинка для стрижки Kitfort КТ-3130-2 черно-оранжевая</t>
  </si>
  <si>
    <t>Машинка для стрижки, Kitfort, КТ-3130-2, Мощность 3,6 Вт, Длина стрижки с гребнем 1 мм/ 35 мм, Материал лезвий нержавеющая сталь, Цвет черно-оранжевый</t>
  </si>
  <si>
    <t>КТ-3825</t>
  </si>
  <si>
    <t>Озонатор Kitfort КТ-3825</t>
  </si>
  <si>
    <t>Озонатор, Kitfort, КТ-3825, 2 режима работы, Выработка озона 8 мг/ч, Время зарядки 3-4ч, Время работы 6 дней, Электронное управление, Питание от аккумулятора, Длина шнура Міcrо-USB 0.5м, Мощность 2 Вт, Белый</t>
  </si>
  <si>
    <t>КТ-3817</t>
  </si>
  <si>
    <t>Озонатор Kitfort КТ-3817</t>
  </si>
  <si>
    <t>Озонатор, Kitfort, КТ-3817, 2 режима, Выработка озона 2 мг/ч, Время зарядки 3 ч, Длина шнура 0.9м, Мощность 1 Вт, Черный</t>
  </si>
  <si>
    <t>КТ-6316</t>
  </si>
  <si>
    <t>Дистиллятор Kitfort КТ-6316</t>
  </si>
  <si>
    <t>Дистиллятор, Kitfort, КТ-6316, Мощность насоса 7 Вт, Ёмкость перегонного куба 10 л, Ёмкость охлаждающего бака 2,3 л , Цвет стальной</t>
  </si>
  <si>
    <t>КТ-9163</t>
  </si>
  <si>
    <t>Мойка высокого давления Kitfort КТ-9163</t>
  </si>
  <si>
    <t>Мойка высокого давления, Kitfort, КТ-9163, Давление 6-9 Мпа, Расход воды 5.5-6.5 л/мин, Уровень шума &lt; 92 дБ, Диаметр быстросъемного коннектора 19 мм, Длина высоконапорного шланга 5 м, Длина шнура 5 м, Мощность 1200 Вт, Черный/Малиновый</t>
  </si>
  <si>
    <t>КТ-9164</t>
  </si>
  <si>
    <t>Мойка высокого давления Kitfort КТ-9164</t>
  </si>
  <si>
    <t>Мойка высокого давления, Kitfort, КТ-9164, Давление 7-10 Мпа, Расход воды 5.5-6.2 л/мин, Уровень шума &lt; 92 дБ, Диаметр быстросъемного коннектора 19 мм, Длина высоконапорного шланга 5 м, Длина шнура 5 м, Мощность 1400 Вт, Черный/ Фиолетовый</t>
  </si>
  <si>
    <t>КТ-9235</t>
  </si>
  <si>
    <t>Мойка высокого давления Kitfort КТ-9235 "2 в 1"</t>
  </si>
  <si>
    <t>Мойка высокого давления, Kitfort, КТ-9235, "2 в 1", Мощность мойки высокого давления 1600 Вт, Мощность пылесоса 800 Вт, Номинальное давление 9,0 МПа, Максимальное давление 13,0 МПа, Номинальный расход воды 5,0 л/мин, Максимальный расход воды 8,0 л/мин, Ёмкость пылесборника 0,9 л , Цвет фиолетовый</t>
  </si>
  <si>
    <t>КТ-9162</t>
  </si>
  <si>
    <t>Мойка высокого давления Kitfort КТ-9162</t>
  </si>
  <si>
    <t>Мойка высокого давления, Kitfort, КТ-9162, Давление 11-16 Мпа, Расход воды 5.6-8 л/мин, Уровень шума &lt; 95 дБ, Диаметр быстросъемного коннектора 19 мм, Длина высоконапорного шланга 5 м, Длина шнура 5 м, Мощность 2200 Вт, Черный/Оранжевый</t>
  </si>
  <si>
    <t>Каркасный бассейн Avenli 17798</t>
  </si>
  <si>
    <t>Каркасный бассейн 300 x 76 см, Avenli, 17798, Винил, 4383 л., Стальной каркас, Голубой, Цветная коробка</t>
  </si>
  <si>
    <t>Блок барабана, Canon, DRUM UNIT C-EXV 63, 5144C002AA, для imageRUNNER 2725i/2730i/2745i/2930i, 138 000 стр. (A4)</t>
  </si>
  <si>
    <t>PTPL1TBPEC</t>
  </si>
  <si>
    <t>Внешний SSD диск Patriot TRANSPORTER LITE PTPL1TBPEC 1TB Красный</t>
  </si>
  <si>
    <t>Внешний SSD диск, Patriot, TRANSPORTER LITE, PTPL1TBPEC, 1TB, USB-C, Красный</t>
  </si>
  <si>
    <t>046522</t>
  </si>
  <si>
    <t>ADSS-PGC-07</t>
  </si>
  <si>
    <t>121950A</t>
  </si>
  <si>
    <t>Двустенная труба ПНД DKC 121950A гибкая для кабельной канализации д.50мм с протяжкой</t>
  </si>
  <si>
    <t>Труба ПНД гибкая двустенная для кабельной канализации, DKC, 121950A, д.50мм с протяжкой, SN13, 500Н, в бухте 100м, цвет черный</t>
  </si>
  <si>
    <t>Двустенная труба ПНД DKC 121950150 гибкая для кабельной канализации д.50мм с протяжкой</t>
  </si>
  <si>
    <t>Труба ПНД гибкая двустенная для кабельной канализации, DKC, 121950150, д.50мм с протяжкой, SN13, 500Н, в бухте 150м, цвет красный</t>
  </si>
  <si>
    <t>121911A</t>
  </si>
  <si>
    <t>Двустенная труба ПНД DKC 121911A гибкая для кабельной канализации д.110мм с протяжкой</t>
  </si>
  <si>
    <t>Труба ПНД гибкая двустенная для кабельной канализации, DKC, 121911A, д.110мм с протяжкой, SN8, 500Н, в бухте 50м, цвет черный</t>
  </si>
  <si>
    <t>121911A100</t>
  </si>
  <si>
    <t>Двустенная труба ПНД DKC 121911A100 гибкая для кабельной канализации д.110мм с протяжкой</t>
  </si>
  <si>
    <t>Труба ПНД гибкая двустенная для кабельной канализации, DKC, 121911A100, д.110мм с протяжкой, SN8, 500Н, в бухте 100м, цвет черный</t>
  </si>
  <si>
    <t>MAF-D1001</t>
  </si>
  <si>
    <t>Аэрогриль Xiaomi Dual Zone Air Fryer 10L Черный</t>
  </si>
  <si>
    <t>Аэрогриль, Xiaomi, Dual Zone Air Fryer 10L (MAF-D1001 /BHR07SGEU), Объем чаши 10 л (3.5 левая часть, 6.5 правая часть), Мощность 2700 Вт (1150 левая часть, 1450 правая часть), Диапазон температуры 40°-230°, Конвекционный нагрев на 360, OLED дисплей, Поддержание температуры, Управление через приложение, Черный</t>
  </si>
  <si>
    <t>MES610</t>
  </si>
  <si>
    <t>Электрическая зубная щетка Xiaomi Oscillation Electric Toothbrush Pro GL Белый</t>
  </si>
  <si>
    <t>Электрическая зубная щетка, Xiaomi, Oscillation Electric Toothbrush Pro, MES610/BHR9809GL, 3,7Вт , IPX8, Время зарядки 6 ч, 180 дней автономной работы, Белый</t>
  </si>
  <si>
    <t>Электрическая зубная щетка Xiaomi Oscillation Electric Toothbrush Pro GL Фиолетовый</t>
  </si>
  <si>
    <t>Электрическая зубная щетка, Xiaomi, Oscillation Electric Toothbrush Pro, MES610/BHR9809GL, 3,7Вт , IPX8, Время зарядки 6 ч, 180 дней автономной работы, Фиолетовый</t>
  </si>
  <si>
    <t>A9F74204</t>
  </si>
  <si>
    <t>Автоматический выключатель SE A9F74204 Acti9 iC60N 2P С 4А 6 kA</t>
  </si>
  <si>
    <t>Автоматический выключатель, SE, A9F74204, Acti9 iC60N 2P С 4А 6 kA</t>
  </si>
  <si>
    <t>ВДТ Himel HDB3VR 2Р 25А 30мА тип AC 6кА</t>
  </si>
  <si>
    <t>ВДТ Himel HDB3VR 2Р 40А 30мА тип AC 6кА</t>
  </si>
  <si>
    <t>ВДТ Himel HDB3VR 4Р 25А 30мА тип AC 6кА</t>
  </si>
  <si>
    <t>ВДТ Himel HDB3VR 4Р 40А 30мА тип AC 6кА</t>
  </si>
  <si>
    <t>DDHBC24LQ</t>
  </si>
  <si>
    <t>Электросамокат Xiaomi Electric Scooter 5 Plus GL</t>
  </si>
  <si>
    <t>Электросамокат, Xiaomi, Electric Scooter 5 Plus GL, BHR080TGL/DDHBC24LQ, Размер 1180  188  600 мм, Вес 20,1 кг, Мощность 350 Вт, Емкость аккумулятора 10200 мАч 477 Вт/ч, Нагрузка 25-120кг, Максимальная скорость 25км/ч, Запас хода 60 км, Макс преод уклон 18%, Пригодная местность для езды Цементные или асфальтовые дороги с препятствиями высотой менее 1 см или трещинами менее 3 см, Рабочая температура -10 +40 С, Температура хранения -20 +45 С, Класс защиты IPX5, Время зарядки около 9 ч, Номинальное потребление энергии 477 Вт/ч, Защита от перегрева, короткого замыкания, сверхтока, переразряда и перезаряда, Входное напряжение (В пер. тока) 100-240, Передние и задние шины 10" 250  54, изготовленный из натурального каучука, синтетического каучука, технического углерода и нейлона, Черный</t>
  </si>
  <si>
    <t>Каркасный бассейн Bestway 56456</t>
  </si>
  <si>
    <t>Каркасный бассейн Steel Pro MAX Rectangular 412 х 201 х 122 см, BESTWAY, 56456, Винил, 8124 л., Стальной каркас, Ф-насос 58383 (2006л/ч), Лестница 58336, Серый, Цветная коробка</t>
  </si>
  <si>
    <t>Терминалы сбора данных</t>
  </si>
  <si>
    <t>EDA52-00AE61N21RK</t>
  </si>
  <si>
    <t>Принтеры этикеток</t>
  </si>
  <si>
    <t>PC42E-TB02200</t>
  </si>
  <si>
    <t>Принтер этикеток Honeywell PC42E-T (PC42E-TB02200)</t>
  </si>
  <si>
    <t>Принтер этикеток, Honeywell, PC42E-TB02200, USB, Ethernet, 203 dpi, без кабеля питания, черный</t>
  </si>
  <si>
    <t>Мобильный телефон TECNO CAMON 40 (CM5) 256+8 GB Emerald Lake Green</t>
  </si>
  <si>
    <t>B760M E</t>
  </si>
  <si>
    <t>Материнская плата Gigabyte B760M E</t>
  </si>
  <si>
    <t>Материнская плата, Gigabyte, B760M E (4719331856052), LGA1700, iB760, 2xDDR5 4000/4800/7200(OC), 4xSATA3, 2xM.2 (PCI-E 4.0x4/x2), Raid, 1xD-Sub, 1хDP, 1xHDMI, 1xPCI-Ex16, 1xPCI-Ex1, mATX</t>
  </si>
  <si>
    <t>AG4731TB N</t>
  </si>
  <si>
    <t>Твердотельный накопитель внутренний Gigabyte 7300 AORUS AG4731TB N 1TB M.2 2280 PCI-E 4.0x4 w/o heat</t>
  </si>
  <si>
    <t>Твердотельный накопитель SSD, Gigabyte, AORUS 7300 AG4731TB N, 1TB, M.2 2280, PCI-E 4.0x4, NVMe 7300/6000 Мб/с w/o heat spreader</t>
  </si>
  <si>
    <t>XCB3497WQSNPH-B1</t>
  </si>
  <si>
    <t>Монитор iiyama ProLite PL3497WQP XCB3497WQSNPH-B1 34"</t>
  </si>
  <si>
    <t>Монитор, iiyama, ProLite PL3497WQP, XCB3497WQSNPH-B1, 34", 3440 x 1440, VA, 21:9, 120 Гц, 350 кд/м?, 0.4 мс, 16.7М, 3000:1, 178/178, HDMI*2, DP*1, USB*4, USB-C*1, Mini jack, Регулировка наклона/высоты, Черный</t>
  </si>
  <si>
    <t>Компьютерная мышь Steelseries Prime+</t>
  </si>
  <si>
    <t>Компьютерная мышь, Steelseries, Prime+, 62490, Игровая, Оптическая True Move Pro+, 18000 CPI, 450 IPS, 50 G, 5 кнопок, Проводная, RGB, Чёрная</t>
  </si>
  <si>
    <t>Коммутатор, TP-Link, TL-SF1009P, 9-портовый настольный 10/100 Мбит/с коммутатор с 8 портами PoE+ ( бюджет 65 Вт)</t>
  </si>
  <si>
    <t>R5PRK8B</t>
  </si>
  <si>
    <t>Заглушка сплошная 19" DKC, R5PRK8B 8U</t>
  </si>
  <si>
    <t>Заглушка сплошная 19", DKC, R5PRK8B, 8U, RAL7035</t>
  </si>
  <si>
    <t>ОКБ-0,22-8П-8кН</t>
  </si>
  <si>
    <t>Кабель оптоволоконный ОКБ-0,22-8П-8кН</t>
  </si>
  <si>
    <t>Кабель оптоволоконный, СКО, ОКБ-0.22-8П-8кН, предназначен для прокладки в грунт на основе модульной конструкции.</t>
  </si>
  <si>
    <t>FDF 19&amp;quot; 2U SC/LC 48port</t>
  </si>
  <si>
    <t>Кросс FDF 19" 2U SC/LC 48port</t>
  </si>
  <si>
    <t>Кросс,, FDF 19" 2U SC/LC 48port , не укомплектованная</t>
  </si>
  <si>
    <t xml:space="preserve"> РА-1500</t>
  </si>
  <si>
    <t>Зажим анкерный РА-1500</t>
  </si>
  <si>
    <t>Зажим анкерный,Инсталл, РА-1500 (12-14мм , 15 кН)</t>
  </si>
  <si>
    <t>T2254MSC-B1AG</t>
  </si>
  <si>
    <t>Монитор iiyama ProLite PLT2254M T2254MSC-B1AG 21.5"</t>
  </si>
  <si>
    <t>T1624MSC-B1</t>
  </si>
  <si>
    <t>Монитор iiyama ProLite PLT1624M T1624MSC-B1 16"</t>
  </si>
  <si>
    <t>Монитор, iiyama, ProLite PLT1624M, T1624MSC-B1, 15.6", 1920 x 1080, IPS, 16:9, 60 Гц, 450 кд/м?, 25 мс, 16.7М, 800:1, 178/178, HDMI*1, USB*2, Mini jack, Регулировка наклона, Черный</t>
  </si>
  <si>
    <t>T2454MSC-B2AG</t>
  </si>
  <si>
    <t>Монитор iiyama ProLite PL2454M T2454MSC-B2AG 24"</t>
  </si>
  <si>
    <t>Монитор, iiyama, ProLite PL2454M, T2454MSC-B2AG, 23.8", 1920 x 1080, IPS, 16:9, 75 Гц, 300 кд/м?, 5 мс, 16.7М, 1000:1, 178/178, HDMI*1, DP*1, USB*2, Mini jack, Регулировка наклона, Черный</t>
  </si>
  <si>
    <t>Умная скакалка Xiaomi Smart Jump Rope</t>
  </si>
  <si>
    <t>Умная скакалка, Xiaomi, Smart Jump Rope, XMSR-P804 / BHR6944GL</t>
  </si>
  <si>
    <t>A9N18369</t>
  </si>
  <si>
    <t>Автоматический выключатель SE A9N18369 C120N 3П 125A C</t>
  </si>
  <si>
    <t>Автоматический выключатель, SE, A9N18369, C120N 3П 125A C</t>
  </si>
  <si>
    <t>Контактор модульный CHINT NCH8-25/40 25A 4НО AC220/230В 50Гц</t>
  </si>
  <si>
    <t>Контактор модульный, CHINT, 256089 NCH8-25/40, 25A 4НО AC220/230В 50Гц</t>
  </si>
  <si>
    <t>Промежуточное реле CHINT JZX-22F(D) 4 конт. с инд. LED 3А 220В AC</t>
  </si>
  <si>
    <t>Промежуточное реле, CHINT, 285448 JZX-22F(D), 4 конт. с инд. LED 3А 220В AC</t>
  </si>
  <si>
    <t>KM4k</t>
  </si>
  <si>
    <t>Мобильный телефон TECNO SPARK 40С (KM4k) 128+8 GB Ink Black</t>
  </si>
  <si>
    <t>Мобильный телефон TECNO SPARK 40С (KM4k) 128+8 GB Veil White</t>
  </si>
  <si>
    <t>Мобильный телефон TECNO SPARK 40 Pro (KM6) 256+8 GB Moon Titanium</t>
  </si>
  <si>
    <t>Мобильный телефон TECNO CAMON 40 (CM5) 256+8 GB Sandy Titanium</t>
  </si>
  <si>
    <t>LJ6</t>
  </si>
  <si>
    <t>Мобильный телефон TECNO POVA 7 Neo (LJ6) 256+8 GB Geek Black</t>
  </si>
  <si>
    <t>Мобильный телефон TECNO POVA 7 Neo (LJ6) 256+8 GB Magic Silver</t>
  </si>
  <si>
    <t>Мобильный телефон TECNO POVA 7 Neo (LJ6) 256+8 GB Hyper Titanium</t>
  </si>
  <si>
    <t>LJ7</t>
  </si>
  <si>
    <t>Мобильный телефон TECNO POVA 7 5G (LJ7) 256+8 GB Geek Black</t>
  </si>
  <si>
    <t>Мобильный телефон TECNO POVA 7 5G (LJ7) 256+8 GB Magic Silver</t>
  </si>
  <si>
    <t>LJ8</t>
  </si>
  <si>
    <t>Мобильный телефон TECNO POVA 7 Pro 5G (LJ8) 256+8 GB Geek Black</t>
  </si>
  <si>
    <t>Мобильный телефон TECNO POVA 7 5G (LJ7) 128+8 GB Oasis Green</t>
  </si>
  <si>
    <t>T1001</t>
  </si>
  <si>
    <t>H610M S2H V2</t>
  </si>
  <si>
    <t>Материнская плата Gigabyte H610M S2H V2</t>
  </si>
  <si>
    <t>Материнская плата, Gigabyte, H610M S2H V2 (4719331859817), LGA1700, iH610, 2xDDR5 4400/4800/5200/5600, 4xSATA3, 1xM.2 (PCI-E 3.0x4/x2), 1xD-Sub, 1xHDMI, 2xDP, 1xPCI-Ex16, 1xPCI-Ex1, mATX</t>
  </si>
  <si>
    <t xml:space="preserve"> B760M DS3H GEN5</t>
  </si>
  <si>
    <t>Материнская плата Gigabyte B760M DS3H GEN5</t>
  </si>
  <si>
    <t>Материнская плата, Gigabyte, B760M DS3H GEN5 (4719331872793), LGA1700, iB760, 4xDDR5 4400/4800/5200/5600, 4xSATA3, 2xM.2 (PCI-E 4.0x4/x2), Raid, 1xD-Sub, 2хDP, 1xHDMI, 3xPCI-Ex16, mATX</t>
  </si>
  <si>
    <t>B760 DS3H GEN5</t>
  </si>
  <si>
    <t>Материнская плата Gigabyte B760 DS3H GEN5</t>
  </si>
  <si>
    <t>Материнская плата, Gigabyte, B760 DS3H GEN5 (4719331872892), LGA1700, iB760, 4xDDR5 4400/4800/5200/5600, 4xSATA3, 2xM.2 (PCI-E 4.0x4/x2), Raid, 1хDP, 1xHDMI, 5xPCI-Ex16, ATX</t>
  </si>
  <si>
    <t>KVR56U46BS8-16</t>
  </si>
  <si>
    <t>Модуль памяти Kingston KVR56U46BS8-16 DDR5 16GB</t>
  </si>
  <si>
    <t>Модуль памяти, Kingston, KVR56U46BS8-16, DDR5, 16GB, DIMM &lt;PC5-44800/5600MHz&gt;</t>
  </si>
  <si>
    <t>KVR56U46BD8-32</t>
  </si>
  <si>
    <t>Модуль памяти Kingston KVR56U46BD8-32 DDR5 32GB</t>
  </si>
  <si>
    <t>Модуль памяти, Kingston, KVR56U46BD8-32, DDR5, 32GB, DIMM &lt;PC5-44800/5600MHz&gt;</t>
  </si>
  <si>
    <t>DHI-LM24-B200S</t>
  </si>
  <si>
    <t>Монитор 24" Dahua DHI-LM24-B200S</t>
  </si>
  <si>
    <t>Монитор, Dahua, DHI-LM24-B200S, 23.8", 1920*1080, VA, 100 Гц, 16:9, 250 кд/м2, 4000:1, 5 мс, 178/178, 16.7 млн., VGA*1, HDMI*1, Аудиовыход*1, Динамики 2x1 Вт, кабель HDMI в комплекте, Чёрный</t>
  </si>
  <si>
    <t>Коммутатор, TP-Link, TL-SG1210P, настольный неуправляемый, 8 PoE+ портов RJ45 10/100/1000 Мбит/с, 1 порт RJ45 10/100/1000 Мбит/с, 1 гигабитный SFP-слот, 8 портов PoE+, 63 Вт</t>
  </si>
  <si>
    <t>DH-CS4010-8GT-110</t>
  </si>
  <si>
    <t>Коммутатор Dahua DH-CS4010-8GT-110</t>
  </si>
  <si>
    <t>DH-CS4226-24ET-375</t>
  </si>
  <si>
    <t>Коммутатор Dahua DH-CS4226-24ET-375</t>
  </si>
  <si>
    <t>DH-CS4218-16ET-240</t>
  </si>
  <si>
    <t>Коммутатор Dahua DH-CS4218-16ET-240</t>
  </si>
  <si>
    <t>IP видеокамера, Hikvision, DS-2CD2047G2H-LIU, Цилиндрическая, Прогрессивная CMOS- матрица 1/1.8", Макс. разрешение. 2688  1520, Встроенный микрофон</t>
  </si>
  <si>
    <t>DHI-VTA2302A</t>
  </si>
  <si>
    <t>DHI-ISC-D109L</t>
  </si>
  <si>
    <t>Проходной металлоискатель Dahua DHI-ISC-D109L</t>
  </si>
  <si>
    <t>Проходной металлоискатель, Dahua, DHI-ISC-D109L, 9 зон обнаружения, 5-значный пароль</t>
  </si>
  <si>
    <t>DHI-ISC-D118C</t>
  </si>
  <si>
    <t>Проходной металлоискатель Dahua DHI-ISC-D118C</t>
  </si>
  <si>
    <t>Проходной металлоискатель, Dahua, DHI-ISC-D118C, 18 зон обнаружения, 5-значный пароль</t>
  </si>
  <si>
    <t>86UH5N-M</t>
  </si>
  <si>
    <t>Профессиональный дисплей LG 86UH5N-M 86"</t>
  </si>
  <si>
    <t>Профессиональный дисплей, LG, 86UH5N-M, 86", 4K, 500 кд/м, 1.100:1, чёрный</t>
  </si>
  <si>
    <t>LCS-5251D</t>
  </si>
  <si>
    <t>Проводной конференц-пульт Делегата Spon LCS-5251D</t>
  </si>
  <si>
    <t>Проводной конференц-пульт Делегата, Spon, LCS-5251D, 83dB, дисплей 4.3", черный</t>
  </si>
  <si>
    <t>LCS-5252D</t>
  </si>
  <si>
    <t>Цифровой конференц-пульт Делегата Spon LCS-5252D</t>
  </si>
  <si>
    <t>Цифровой конференц-пульт Делегата, Spon, LCS-5252D, 83dB, дисплей 4.3", черный</t>
  </si>
  <si>
    <t>LCS-5203L</t>
  </si>
  <si>
    <t>Центральный блок цифровой конференц-системы Spon LCS-5203L</t>
  </si>
  <si>
    <t>Центральный блок цифровой конференц-системы, SPON, LCS-5203L, 83dB, дисплей 4,3", чёрный</t>
  </si>
  <si>
    <t>LCS-5302Z</t>
  </si>
  <si>
    <t>Зарядная станция для беспроводных пультов Spon LCS-5302Z</t>
  </si>
  <si>
    <t>Зарядная станция для беспроводных пультов, Spon, LCS-5302Z, до 8 пультов, 4 USB-A, 120W</t>
  </si>
  <si>
    <t>Шумовка-картофелемялка Tefal Enjoy K0260314</t>
  </si>
  <si>
    <t>Шумовка-картофелемялка, Tefal, Enjoy K0260314, Макс темп 220°</t>
  </si>
  <si>
    <t>Нож для хлеба Tefal Ice Force K2320414 20 см</t>
  </si>
  <si>
    <t>Нож для хлеба, Tefal, Ice Force K2320414, 20см, Нержавеющая сталь, Длина 20 см, Ограничитель из нержавеющей стали</t>
  </si>
  <si>
    <t>Пылесос Tefal TW4873EA Compact Power XXL (CC4)</t>
  </si>
  <si>
    <t>Пылесос, Tefal, TW4873EA, Compact Power XXL (CC4), Мощность 550 W, Уровень шума 75 дБ, Объем контейнера 2.5 л, Фильтр высокой фильтрации, Бордовый</t>
  </si>
  <si>
    <t>Умный потолочный светильник Xiaomi Smart Ceiling Light D20</t>
  </si>
  <si>
    <t>Умный потолочный светильник Xiaomi Smart Ceiling Light D30</t>
  </si>
  <si>
    <t>Умный потолочный светильник, Xiaomi Smart Ceiling Light D30, 9290041706/BHR9934GL, Bluetooth: 4.2, 2700-6000K, Рабочая температура -10° до +40°С, Площадь освещения 15-25 м, 45Вт, IP50, Управление через приложение Mi Home, Bluetooth, Wi-Fi, Вход 220V ~50/60 Hz, Android 4.4 и выше, iOS 9.0 и выше, Срок службы 25000 часов, Google Assistant, Amazon Alexa и Apple Homekit, Белый</t>
  </si>
  <si>
    <t>Умный потолочный светильник Xiaomi Smart Ceiling Light D40</t>
  </si>
  <si>
    <t>Умный потолочный светильник, Xiaomi Smart Ceiling Light D40, 9290041705/BHR9933GL, Bluetooth: 4.2, 2700-6000K, Рабочая температура -10° до +40°С, Площадь освещения 15-25 м, 45Вт, IP50, Управление через приложение Mi Home, Bluetooth, Wi-Fi, Вход 220V ~50/60 Hz, Android 4.4 и выше, iOS 9.0 и выше, Срок службы 25000 часов, Google Assistant, Amazon Alexa и Apple Homekit, Белый</t>
  </si>
  <si>
    <t>Картридж, Europrint, EPC-056, Для принтеров Canon i-SENSYS LBP325x/MF542x/MF543x/MF552/MF553, 10000 страниц.</t>
  </si>
  <si>
    <t>Картридж, Europrint, EPC-056H, Для принтеров Canon i-SENSYS LBP325x/MF542x/MF543x/MF552/MF553, 15000 страниц.</t>
  </si>
  <si>
    <t>050K72341</t>
  </si>
  <si>
    <t>Лоток в сборе Xerox 050K72341</t>
  </si>
  <si>
    <t>Лоток в сборе, Xerox, 050K72341, Для Xerox WorkCentre 3655</t>
  </si>
  <si>
    <t>019K15702</t>
  </si>
  <si>
    <t>Тормозная площадка обходного лотка Xerox 019K15702</t>
  </si>
  <si>
    <t>Тормозная площадка обходного лотка, Xerox, 019K15702, Для Xerox DocuCentre SC2020</t>
  </si>
  <si>
    <t>059K79211</t>
  </si>
  <si>
    <t>Ролик в сборе Xerox 059K79211 / 059K79210</t>
  </si>
  <si>
    <t>Ролик в сборе, Xerox, 059K79211 / 059K79210, Для Xerox J75 Press</t>
  </si>
  <si>
    <t>604K86353</t>
  </si>
  <si>
    <t>Узел проявки Xerox 641S00638 / 604K86350 / 604K50033 / 604K86353 (цветной)</t>
  </si>
  <si>
    <t>Узел проявки, Xerox, 641S00638 / 604K50031 / 604K86350 / 604K50033 / 604K86353 (цветной), Для Xerox Color C75/J75, Colour 550/560/570/C60/C70, DCP 700/700i/770</t>
  </si>
  <si>
    <t>059K54580</t>
  </si>
  <si>
    <t>Ролик переноса Xerox 059K26440 / 059K26441 / 059K54580</t>
  </si>
  <si>
    <t>Ролик переноса, Xerox, 059K26440 / 059K26441 / 059K54580, Для Xerox WorkCentre 4110/4112/4127/4595, D95/D110/D127/D136, 600 000 страниц (А4)</t>
  </si>
  <si>
    <t>053K96200</t>
  </si>
  <si>
    <t>Фильтр тонерный Xerox 053K96200 / 053K91903</t>
  </si>
  <si>
    <t>Фильтр тонерный, Xerox, 053K96200 / 053K91903, Для Xerox DocuColor 240/250/242/252/260. WorkCentre 7655/7665/7675/7755/7765/7775. Digital Color Press 700/700i/770. 550/560/570/С60/С70. C75/J75. PrimeLink C9070/C9060. WorkCentre Pro 4595/4110/4112/4127. D95/D110/D127</t>
  </si>
  <si>
    <t>050K66660</t>
  </si>
  <si>
    <t>Узел двухсторонней печати (DUPLEX) Xerox 050K66660 / 050K66661 /641S01076</t>
  </si>
  <si>
    <t>Узел двухсторонней печати (DUPLEX), Xerox, 050K66660 / 050K66661 /641S01076, Для Xerox D110/125/136</t>
  </si>
  <si>
    <t>607K00133</t>
  </si>
  <si>
    <t>Комплект роликов автоподатчика (DADF) в сборе Xerox 607K00133 / 607K00131 / 607K00130 / 607K00132</t>
  </si>
  <si>
    <t>Комплект роликов автоподатчика (DADF) в сборе, Xerox, 607K00133 / 607K00131 / 607K00130 / 607K00132, Для Xerox Phaser 6510, WorkCentre 6515, VersaLink C405</t>
  </si>
  <si>
    <t>Сканеры штрих-кодов</t>
  </si>
  <si>
    <t>1470G2D-2USB-1-R</t>
  </si>
  <si>
    <t>Сканер штрих-кода Honeywell Voyager 1470G (1470G2D-2USB-1-R)</t>
  </si>
  <si>
    <t>Сканер штрих-кода, Honeywell, Voyager 1470G (1470G2D-2USB-1-R), проводной, с подставкой, ручной, 1D/2D, кабель 1.5 м, черный</t>
  </si>
  <si>
    <t>1470G2D-2USB-R</t>
  </si>
  <si>
    <t>Сканер штрих-кода Honeywell Voyager 1470G (1470G2D-2USB-R)</t>
  </si>
  <si>
    <t>Сканер штрих-кода, Honeywell, Voyager 1470G (1470G2D-2USB-R), проводной, без подставки, ручной, 1D/2D, кабель 1.5 м, черный</t>
  </si>
  <si>
    <t>1472G2D-2USB-5-R</t>
  </si>
  <si>
    <t>Сканер штрих-кода Honeywell Voyager 1472G (1472G2D-2USB-5-R)</t>
  </si>
  <si>
    <t>Сканер штрих-кода, Honeywell, Voyager 1472G (1472G2D-2USB-5-R), с подставкой, ручной, 1D/2D, беспроводной, Bluetooth, кабель 3м., черный</t>
  </si>
  <si>
    <t>HF680-R12-2USB</t>
  </si>
  <si>
    <t>Сканер штрих-кода Honeywell HF680 (HF680-R12-2USB)</t>
  </si>
  <si>
    <t>HH490-R1-1USB-1-R</t>
  </si>
  <si>
    <t>Сканер штрих-кода Honeywell HH490 (HH490-R1-1USB-1-R)</t>
  </si>
  <si>
    <t>Сканер штрих-кода, Honeywell, HH490 (HH490-R1-1USB-1-R), ручной, проводной, с подставкой, 1D/2D, кабель 1.5м, черный</t>
  </si>
  <si>
    <t>HH492-R1-1USB-5</t>
  </si>
  <si>
    <t>Сканер штрих-кода Honeywell HH492 (HH492-R1-1USB-5)</t>
  </si>
  <si>
    <t>Сканер штрих-кода, Honeywell, HH492 (HH492-R1-1USB-5), ручной, беспроводной, 1D/2D, Bluetooth, с подставкой, черный</t>
  </si>
  <si>
    <t>1962GHD-2USB-5-R</t>
  </si>
  <si>
    <t>Сканер штрих-кода Honeywell Xenon Ultra 1962 (1962GHD-2USB-5-R)</t>
  </si>
  <si>
    <t>8675I300FR-2-R</t>
  </si>
  <si>
    <t>Сканер штрих-кода Honeywell 8675i FlexRange (8675I300FR-2-R)</t>
  </si>
  <si>
    <t>7990G-2USBC-1</t>
  </si>
  <si>
    <t>Сканер штрих-кода Honeywell Solaris XP 7990G (7990G-2USBC-1)</t>
  </si>
  <si>
    <t>1991IXLR-3USB-5-R</t>
  </si>
  <si>
    <t>Сканер штрих-кода Honeywell Granit XP 1991iXLR (1991IXLR-3USB-5-R)</t>
  </si>
  <si>
    <t>1991ISR-3USB-5-R</t>
  </si>
  <si>
    <t>Сканер штрих-кода Honeywell Granit XP 1991iSR (1991ISR-3USB-5-R)</t>
  </si>
  <si>
    <t>EDA52-11AE64N21RK</t>
  </si>
  <si>
    <t>EDA52-11AE84N21RK</t>
  </si>
  <si>
    <t>EDA56-00AE81N21RK</t>
  </si>
  <si>
    <t>EDA57-11BE81H21RK</t>
  </si>
  <si>
    <t>EDA57-11BE61H21RK</t>
  </si>
  <si>
    <t>EDA57-11BE91H21RK</t>
  </si>
  <si>
    <t>CT37-X1N-58E10DG</t>
  </si>
  <si>
    <t>Терминал сбора данных Honeywell CT37 (CT37-X1N-58E10DG)</t>
  </si>
  <si>
    <t>Терминал сбора данных, Honeywell, CT37-X1N-58E10DG, 6", сенсорный, 5G, Wi-Fi 6E, 8 ГБ ОЗУ, 128 ГБ ПЗУ, FlexRange, фронтальная и тыловая камера, увеличенная батарея, IP65/68, черный</t>
  </si>
  <si>
    <t>CT45P-L1N-3ED1E0G</t>
  </si>
  <si>
    <t>CT47-X1N-3ED1E0G</t>
  </si>
  <si>
    <t>Терминал сбора данных Honeywell CT47 (CT47-X1N-3ED1E0G)</t>
  </si>
  <si>
    <t>CK67-X1N-57S1B0G</t>
  </si>
  <si>
    <t>Терминал сбора данных Honeywell CK67 (CK67-X1N-57S1B0G)</t>
  </si>
  <si>
    <t>Терминал сбора данных, Honeywell, CK67-X1N-57S1B0G, 4.3", клавиатурный, 5G, Wi-Fi 6E, 8 ГБ ОЗУ, 128 ГБ ПЗУ, фронтальная и задняя камер, IP65/68, красный лазер, черный</t>
  </si>
  <si>
    <t>CW45-X0N-AND10SG</t>
  </si>
  <si>
    <t>Терминал сбора данных Honeywell CW45 (CW45-X0N-AND10SG)</t>
  </si>
  <si>
    <t>CK62-X00-37S1BCG</t>
  </si>
  <si>
    <t>Терминал сбора данных Honeywell CK62 (CK62-X00-37S1BCG)</t>
  </si>
  <si>
    <t>Терминал сбора данных, Honeywell, CK62-X00-37S1BCG, Wi-Fi 6E, экран 4”, клавиатура 38 клавиш (F-Key), 4ГБ/64ГБ, лазерный сканер, задняя камера, аккумулятор, GMS, IP65, без адаптера, глобальная версия</t>
  </si>
  <si>
    <t>PC42E-TB02300</t>
  </si>
  <si>
    <t>Принтер этикеток Honeywell PC42E-T (PC42E-TB02300)</t>
  </si>
  <si>
    <t>Принтер этикеток, Honeywell, PC42E-TB02300, USB, Ethernet, 300 dpi, без кабеля питания, черный</t>
  </si>
  <si>
    <t>RP4F0000D22</t>
  </si>
  <si>
    <t>Принтер этикеток Honeywell RP4f (RP4F0000D22)</t>
  </si>
  <si>
    <t>Портативный принтер этикеток, Honeywell, RP4F0000D22, прямая термопечать, 203 dpi, ширина печати 4 дюйма, USB, Wi-Fi, Bluetooth, стандартный прижимной вал, аккумулятор и клипса на ремень в комплекте, без сетевого адаптера, черный.</t>
  </si>
  <si>
    <t>PC45T020000200</t>
  </si>
  <si>
    <t>Принтер этикеток Honeywell PC45T (PC45T020000200)</t>
  </si>
  <si>
    <t>PD45S0C0010000200</t>
  </si>
  <si>
    <t>Принтер этикеток Honeywell PD45S (PD45S0C0010000200)</t>
  </si>
  <si>
    <t>Принтер этикеток промышленный, Honeywell, PD45S0C0010000200, термотрансферная печать, 203 dpi, ширина 4”, LCD-дисплей, USB, Ethernet, без кабеля питания</t>
  </si>
  <si>
    <t>PM45A10000000200</t>
  </si>
  <si>
    <t>Принтер этикеток Honeywell PM45A (PM45A10000000200)</t>
  </si>
  <si>
    <t>Промышленный принтер этикеток, Honeywell, PM45A10000000200, термотрансферная печать, 203 dpi, ширина этикетки 4”, сенсорный дисплей, Ethernet/USB, стандартный ролик, без кабеля питания</t>
  </si>
  <si>
    <t>PD4500C0010000200</t>
  </si>
  <si>
    <t>Принтер этикеток Honeywell PD45 (PD4500C0010000200)</t>
  </si>
  <si>
    <t>Промышленный принтер этикеток, Honeywell, PD4500C0010000200, термотрансферный, 203 dpi, ширина печати до 4", LCD-дисплей, Ethernet, USB, без кабеля питания, серый</t>
  </si>
  <si>
    <t>PX45A00000000200</t>
  </si>
  <si>
    <t>Принтер этикеток Honeywell PX45 (PX45A00000000200)</t>
  </si>
  <si>
    <t>Промышленный принтер этикеток, Honeywell, PX45A00000000200, термотрансферный, 203 dpi, ширина печати до 4", интерфейсы Ethernet и USB, в комплекте кабели питания US и EU, серый</t>
  </si>
  <si>
    <t>PX65A00000000200</t>
  </si>
  <si>
    <t>Промышленный принтер этикеток, Honeywell, PX65A00000000200, термотрансферный, 203 dpi, ширина печати до 6", интерфейсы Ethernet и USB, в комплекте кабели питания US и EU, серый</t>
  </si>
  <si>
    <t>PX940A00100000200</t>
  </si>
  <si>
    <t>Принтер этикеток Honeywell PX940 (PX940A00100000200)</t>
  </si>
  <si>
    <t>Промышленный принтер этикеток, Honeywell, PX940A00100000200, термотрансферный, 203 dpi, ширина печати до 4", сенсорный дисплей, интерфейсы Ethernet, Serial, USB, Bluetooth Low Power, стандартный ролик, втулка 3", без кабеля питания, серый</t>
  </si>
  <si>
    <t>Мобильный телефон TECNO POVA 7 5G (LJ7) 256+8 GB Oasis Green</t>
  </si>
  <si>
    <t>NE65050019P1-GB2070F</t>
  </si>
  <si>
    <t>Видеокарта PALIT RTX5050 STORMX 8G (NE65050019P1-GB2070F)</t>
  </si>
  <si>
    <t>NE65050019P1-GB2070D</t>
  </si>
  <si>
    <t>Видеокарта PALIT RTX5050 DUAL 8G (NE65050019P1-GB2070D)</t>
  </si>
  <si>
    <t>NE65050S19P1-GB2070D</t>
  </si>
  <si>
    <t>Видеокарта PALIT RTX5050 DUAL OC 8G (NE65050S19P1-GB2070D)</t>
  </si>
  <si>
    <t>GV-N5050WF2OC-8GD</t>
  </si>
  <si>
    <t>Видеокарта Gigabyte (GV-N5050WF2OC-8GD) RTX5050 WINDFORCE OC 8G</t>
  </si>
  <si>
    <t>Видеокарта, Gigabyte, RTX5050 WINDFORCE OC 8G (GV-N5050WF2OC-8GD) 4719331356743, GDDR6, 128bit, 2-HDMI, 2-DP, Windforce 2X Fan, 199*116*40 мм, Цветная коробка</t>
  </si>
  <si>
    <t>R-CC560-BKNAA0-G-2</t>
  </si>
  <si>
    <t>Компьютерный корпус Deepcool CC560 Limited V2 без БП</t>
  </si>
  <si>
    <t>Компьютерный корпус, Deepcool, CC560 Limited V2 R-CC560-BKNAA0-G-2, ATX/Micro ATX, USB 3.0*1/2.0*1, HD-Audio, Высота процессорного кулера до 165мм, Длина VGA до 370мм, 2*3.5"/2+1*2.5", Слот 7, Сталь 0,6, 432x215x483мм, Без Б/П, Чёрный</t>
  </si>
  <si>
    <t>R-CH690-BKNNA0D-G-1</t>
  </si>
  <si>
    <t>Компьютерный корпус Deepcool CH690 DIGITAL без Б/П</t>
  </si>
  <si>
    <t>Компьютерный корпус, Deepcool, CH690 DIGITAL R-CH690-BKNNA0D-G-1, ATX/Micro ATX/Mini-ITX, USB 3.1*1/3.0*2, HD-Audio+Mic, Высота процессорного кулера до 182мм, Длина VGA до 450мм, 1*3.5"/2+1*2.5", Сталь 0,6, 481х240х516мм, Без Б/П, Чёрный</t>
  </si>
  <si>
    <t>DS-3WF02-5AC/D</t>
  </si>
  <si>
    <t>Беспроводная точка доступа Hikvision DS-3WF02-5AC/D</t>
  </si>
  <si>
    <t>Беспроводная точка доступа, Hikvision, DS-3WF02-5AC/D, Ethernet 2  RJ45 10M/100M 5.0GHz 5км., 867 Мбит/с 802.11/a/n/ac PoE Input/Output, -30 °C to 70 °C IP55</t>
  </si>
  <si>
    <t>DS-3WF02C-5AC/O V3</t>
  </si>
  <si>
    <t>Беспроводная точка доступа Hikvision DS-3WF02C-5AC/O V3</t>
  </si>
  <si>
    <t>Беспроводная точка доступа, Hikvision, DS-3WF02C-5AC/O V3, RJ45, IP55</t>
  </si>
  <si>
    <t>Адаптер переходной, А-Оптик, SC/APC(папа)-SC/UPC(мама), SM, Simplex</t>
  </si>
  <si>
    <t>DS-K1T344MX-E1</t>
  </si>
  <si>
    <t>Контроллер доступа Hikvision DS-K1T344MX-E1</t>
  </si>
  <si>
    <t>Контроллер доступа , Hikvision, DS-K1T344MX-E1, Терминал распознования лиц, 4,5-дюймовый сенсорный ЖК-экран, Linux , 2 МП, gоддерживает аутентификацию по лицу, карте и PIN-коду, POE, -30 °C до 60 °C</t>
  </si>
  <si>
    <t>DS-K1802MK</t>
  </si>
  <si>
    <t>Считыватель Hikvision DS-K1802MK</t>
  </si>
  <si>
    <t>Считыватель, Hikvision, DS-K1802MK, Считыватель карт с кодонаборной клавиатурой, Mifare 1 карта Wiegand(W26/W34), от -20 °C до 65 °C, IP65 12 VDC</t>
  </si>
  <si>
    <t>DS-K1802M</t>
  </si>
  <si>
    <t>Считыватель Hikvision DS-K1802M</t>
  </si>
  <si>
    <t>Считыватель, Hikvision, DS-K1802M, Считыватель карт Mifare, 1 карта Wiegand(W26/W34), от -20 °C до 65 °C, IP65, 12 VDC</t>
  </si>
  <si>
    <t>BPS-12V5A4CH</t>
  </si>
  <si>
    <t>Резервированный источник питания SVC BPS-12V5A4CH</t>
  </si>
  <si>
    <t>Резервированный источник питания, SVC, BPS-12V5A4CH, Вход. напряжение: AC100-260В, Выход. напряжение: DC12В/5A, Возможность установки АКБ: 1 шт., Рекомендуемая емкость АКБ: 7/9Ач, Защита от КЗ: Есть</t>
  </si>
  <si>
    <t>BPS-12V10A9CH</t>
  </si>
  <si>
    <t>Резервированный источник питания SVC BPS-12V10A9CH</t>
  </si>
  <si>
    <t>Резервированный источник питания, SVC, BPS-12V10A9CH, Вход. напряжение: AC100-260В, Выход. напряжение: DC12В/10A, Возможность установки АКБ: 1 шт., Рекомендуемая емкость АКБ: 7/9Ач</t>
  </si>
  <si>
    <t>TE6514MIS-B1AG</t>
  </si>
  <si>
    <t>Интерактивная панель iiyama TE6514MIS-B1AG</t>
  </si>
  <si>
    <t>Интерактивная панель, iiyama, TE6514MIS-B1AG, 65", 4K, Android 13, V100, Quad core A76+A55, ОЗУ 8гб, ПЗУ 64гб, чёрный</t>
  </si>
  <si>
    <t>T2252MSC-W2</t>
  </si>
  <si>
    <t>Монитор iiyama ProLite PL2252M T2252MSC-W2 21.5"</t>
  </si>
  <si>
    <t>T2455MSC-B1</t>
  </si>
  <si>
    <t>Монитор iiyama ProLite PL2455M T2455MSC-B1 24"</t>
  </si>
  <si>
    <t>Монитор, iiyama, ProLite PL2455M, T2455MSC-B1, 24", 3840 x 2160, IPS, 60ГЦ, HDMI (v2.0), DP(v1.2), DVI, USB (v3.2 x2), 350кд/м2, 1000:1, 4мс, Регулировка наклона/поворота/высоты/вращения, 100x100, 178/178, 16:9, 16.7, Черный</t>
  </si>
  <si>
    <t>Сковорода с крышкой Tefal Force 4218926 26см</t>
  </si>
  <si>
    <t>Сковорода c крышкой, Tefal, Force 4218926, 26см, Фиксированная ручка, Антипригарное покрытие, Thermo-Signal, Черный</t>
  </si>
  <si>
    <t>WD2H1A</t>
  </si>
  <si>
    <t>Беспроводной вертикальный пылесос Roborock Dyad Pro с функцией влажной уборки Черно-белый</t>
  </si>
  <si>
    <t>Беспроводной вертикальный пылесос, Roborock, Dyad Pro (WD2H1A/ WD2H1A01-07), с функцией влажной уборки, Вес 4.8 кг, Номинальная мощность 260 Вт, Ёмкость аккумулятора 4000 мАч, Автономная работа 43 мин, Время зарядки 4 ч, Уровень шума 78 дБ, LED дисплей, Голосовой помощник, Черно-белый</t>
  </si>
  <si>
    <t>SC-GS135S06</t>
  </si>
  <si>
    <t>Отпариватель ручной Scarlett SC-GS135S06</t>
  </si>
  <si>
    <t>Отпариватель ручной, Scarlett, SC-GS135S06, Мощность 1640 Вт, Регулируемый пар до 25 г/мин, Резервуар для воды 380 мл, Щетка и насадка для брюк, Белый</t>
  </si>
  <si>
    <t>SC-HAS73I08</t>
  </si>
  <si>
    <t>Фен-щетка Scarlett SC-HAS73I08</t>
  </si>
  <si>
    <t>Фен-щетка, Scarlett, SC-HAS73I08, Мощность 800 Вт, 2 режима мощности, 2 насадки, Ионизации</t>
  </si>
  <si>
    <t>Тент для бассейна Bestway 58060</t>
  </si>
  <si>
    <t>Тент солнечный для бассейнов диаметром до 244 см, BESTWAY, 58060, PE, Синий, Сумка</t>
  </si>
  <si>
    <t>CM-201-45 (900 g)</t>
  </si>
  <si>
    <t>Тонер Comet CM-201-45 (900 гр.)</t>
  </si>
  <si>
    <t>Тонер, Comet, CM-201-45 (900 гр), Для картриджей HP W1106A, Samsung MLT-D111S/MLT-D104S, Xerox 106R02773, Pantum PC-211EV.</t>
  </si>
  <si>
    <t>ACPN-VS40NEY.12</t>
  </si>
  <si>
    <t>Блок питания Aerocool VX PLUS Stealth 400</t>
  </si>
  <si>
    <t>Блок питания, Aerocool, VX PLUS Stealth 400, 400W, ATX, None-PFC, 20+4pin, 4+4pin, 2*Sata, 2*Molex, 1*FDD, 1*PCI-E 6pin, Вентилятор 12см, Кабель питания, Чёрный</t>
  </si>
  <si>
    <t>YNDX-00074</t>
  </si>
  <si>
    <t>ТВ Станция Бейсик Яндекс YNDX-00074 с Алисой на YaGPT 43"</t>
  </si>
  <si>
    <t>ТВ Станция Бейсик, Яндекс, YNDX-00074, с Алисой на YaGPT 43", KSF LED, 4K Ultra HD, 60 Гц, 320 нит, 20 Вт, 2 динамика, YaOS X, RAM 2 GB, Flash 32 GB, 178/178, Wi-Fi, USB 2х2.0, Bluetooth 5.1, HDMI 3х2.1, черный</t>
  </si>
  <si>
    <t>YNDX-00075</t>
  </si>
  <si>
    <t>ТВ Станция Бейсик Яндекс YNDX-00075 с Алисой на YaGPT 50"</t>
  </si>
  <si>
    <t>ТВ Станция Бейсик, Яндекс, YNDX-00075, с Алисой на YaGPT 50", KSF LED, 4K Ultra HD, 60 Гц, 320 нит, 30 Вт, 2 динамика, YaOS X, RAM 2 GB, Flash 32 GB, 178/178, Wi-Fi, USB 2х2.0, Bluetooth 5.1, HDMI 3х2.1, черный</t>
  </si>
  <si>
    <t>YNDX-00076</t>
  </si>
  <si>
    <t>ТВ Станция Бейсик Яндекс YNDX-00076 с Алисой на YaGPT 55"</t>
  </si>
  <si>
    <t>ТВ Станция Бейсик, Яндекс, YNDX-00076, с Алисой на YaGPT 55", KSF LED, 4K Ultra HD, 60 Гц, 320 нит, 30 Вт, 2 динамика, YaOS X, RAM 2 GB, Flash 32 GB, 178/178, Wi-Fi, USB 2х2.0, Bluetooth 5.1, HDMI 3х2.1, черный</t>
  </si>
  <si>
    <t>YNDX-00077</t>
  </si>
  <si>
    <t>ТВ Станция Бейсик Яндекс YNDX-00077 с Алисой на YaGPT 65"</t>
  </si>
  <si>
    <t>ТВ Станция Бейсик, Яндекс, YNDX-00077, с Алисой на YaGPT 65", KSF LED, 4K Ultra HD, 60 Гц, 400 нит, 30 Вт, 2 динамика, YaOS X, RAM 2 GB, Flash 32 GB, 178/178, Wi-Fi, USB 2х2.0, Bluetooth 5.1, HDMI 3х2.1, черный</t>
  </si>
  <si>
    <t>YNDX-00093</t>
  </si>
  <si>
    <t>Телевизор Яндекс ТВ Станция с Алисой на YandexGPT QLED 4K UHD 43"</t>
  </si>
  <si>
    <t>Телевизор Яндекс, ТВ Станция с Алисой на YandexGPT, YNDX-00093, QLED 43", 38402160 4K UHD, 60 Гц, 450 (nits), звук 34 Вт, 4 динамика, YaOS X, RAM 3 GB, Flash 32 GB, Wi-Fi, 1  USB 2.0 + 1USB 3.0, Bluetooth 5.1 + BLE, 3HDMI 2.1, черный</t>
  </si>
  <si>
    <t>YNDX-00094</t>
  </si>
  <si>
    <t>Телевизор Яндекс ТВ Станция с Алисой на YandexGPT QLED 4K UHD 50"</t>
  </si>
  <si>
    <t>Телевизор Яндекс, ТВ Станция с Алисой на YandexGPT, YNDX-00094, QLED 50", 38402160 4K UHD, 60 Гц, 450 (nits), звук 34 Вт , 4 динамика, YaOS X, RAM 3 GB, Flash 32 GB, Wi-Fi, 2  USB 2.0 + 1USB 3.0, Bluetooth 5.1 + BLE, 3HDMI 2.2, черный</t>
  </si>
  <si>
    <t>YNDX-00095</t>
  </si>
  <si>
    <t>Телевизор Яндекс ТВ Станция с Алисой на YandexGPT QLED 4K UHD 55"</t>
  </si>
  <si>
    <t>Телевизор Яндекс, ТВ Станция с Алисой на YandexGPT, YNDX-00095, QLED 55", 38402160 4K UHD, 60 Гц, 450 (nits), звук 34 Вт , 4 динамика, YaOS X, RAM 3 GB, Flash 32 GB, Wi-Fi, 3  USB 2.0 + 1USB 3.0, Bluetooth 5.1 + BLE, 3HDMI 2.3, черный</t>
  </si>
  <si>
    <t>YNDX-00096</t>
  </si>
  <si>
    <t>Телевизор Яндекс ТВ Станция с Алисой на YandexGPT QLED 4K UHD 65"</t>
  </si>
  <si>
    <t>Телевизор Яндекс, ТВ Станция с Алисой на YandexGPT, YNDX-00096, QLED 65", 38402160 4K UHD, 60 Гц, 450 (nits), звук 34 Вт , 4 динамика, YaOS X, RAM 3 GB, Flash 32 GB, Wi-Fi, 4  USB 2.0 + 1USB 3.0, Bluetooth 5.1 + BLE, 3HDMI 2.4, черный</t>
  </si>
  <si>
    <t>YNDX-00101</t>
  </si>
  <si>
    <t>ТВ Станция Про Яндекс YNDX-00101 с Алисой 55"</t>
  </si>
  <si>
    <t>ТВ Станция Про, Яндекс, YNDX-00101, с Алисой 55", QLED, 4K Ultra HD, 60 Гц, 550 (nits), звук 44 Вт, 6 динамиков, YaOS X, RAM 3 GB, Flash 32 GB, 178/178, Wi-Fi, USB 13.0, 12.0, Bluetooth ВТ 5.1, HDMI 2.1, черный</t>
  </si>
  <si>
    <t>YNDX-00102</t>
  </si>
  <si>
    <t>ТВ Станция Про Яндекс YNDX-00102 с Алисой 65"</t>
  </si>
  <si>
    <t>ТВ Станция Про, Яндекс, YNDX-00102, с Алисой 65", QLED, 4K Ultra HD, 60 Гц, 550 (nits), звук 44 Вт, 6 динамиков, YaOS, RAM 3 GB, Flash 32 GB, 178/178, Wi-Fi, USB 13.0, 12.0, Bluetooth ВТ 5.1, HDMI 2.1, черный</t>
  </si>
  <si>
    <t>Коммутатор, Hikvision, DS-3E1309P-EI (B), Управляемый L2, 8 x 10/100 Mbps, 1  Gigabit RJ45 port, РоЕ 802.3af/at 110W, Настольный, Long Range Ports 1 to 8: up to 300 m.</t>
  </si>
  <si>
    <t>GSFP-SX-D</t>
  </si>
  <si>
    <t>Трансивер BDCOM GSFP-SX-D</t>
  </si>
  <si>
    <t>Трансивер, BDCOM, GSFP-SX-D, SFP, multi-mode, 1000Base-SX, 850nm, 0,55Km, LC duplex</t>
  </si>
  <si>
    <t>ОКСТЦ-10-01-0,22- 4-(2,7)</t>
  </si>
  <si>
    <t>Кабель оптоволоконный ОКСТЦ-10-01-0,22- 4-2,7 кН</t>
  </si>
  <si>
    <t>Кабель оптоволоконный, Белтелекабель, ОКСТЦ-10-01-0,22- 4-2,7 кН, в кабельную канализацию в трубке</t>
  </si>
  <si>
    <t>ОКСТЦ-10-01-0,22- 8-(2,7)</t>
  </si>
  <si>
    <t>Кабель оптоволоконный ОКСТЦ-10-01-0,22- 8-2,7 кН</t>
  </si>
  <si>
    <t>Кабель оптоволоконный, Белтелекабель, ОКСТЦ-10-01-0,22- 8-2,7 кН, в кабельную канализацию в трубке</t>
  </si>
  <si>
    <t>ОКСТМ-10-01-0,22-16-(2,7)</t>
  </si>
  <si>
    <t>Кабель оптоволоконный ОКСТМ-10-01-0,22-16-2,7 кН</t>
  </si>
  <si>
    <t>Кабель оптоволоконный, Белтелекабель, ОКСТМ-10-01-0,22-16-2,7 кН, в кабельную канализацию в модульной конструкции</t>
  </si>
  <si>
    <t>Оптический кросс укомплектованный OWB24</t>
  </si>
  <si>
    <t>Оптический кросс укомплектованный,АЗОП, OWB24, 24 порта SC/UPC Simplex, Настенный, Металл, Серый</t>
  </si>
  <si>
    <t>Угол внешний Legrand DLP-S 100x50мм неизменяемый (90°)</t>
  </si>
  <si>
    <t>Угол внешний, Legrand, 638012, для кабель-каналов DLP-S 100x50мм, неизменяемый (90°), Белый</t>
  </si>
  <si>
    <t>Накладка на стык крышки Legrand 638000 DLP-S 45мм</t>
  </si>
  <si>
    <t>Накладка на стык крышки, Legrand, 638000, для кабель-каналов DLP-S с крышкой 45мм, Белый</t>
  </si>
  <si>
    <t>PS-12V5A</t>
  </si>
  <si>
    <t>Источник питания SVC PS-12V5A</t>
  </si>
  <si>
    <t>Источник питания, SVC, PS-12V5A, Вход. напряжение: AC100-260В, Выход. напряжение: DC12В/5A</t>
  </si>
  <si>
    <t>Калькуляторы</t>
  </si>
  <si>
    <t>0696B001AB</t>
  </si>
  <si>
    <t>Калькулятор Canon WS-1610T</t>
  </si>
  <si>
    <t>Калькулятор, Canon, WS-1610T, 0696B001AB</t>
  </si>
  <si>
    <t>A9F74101</t>
  </si>
  <si>
    <t>Автоматический выключатель SE A9F74101 Acti9 iC60N 1P 1А C 6кА</t>
  </si>
  <si>
    <t>Автоматический выключатель, SE, A9F74101, Acti9 iC60N 1P 1А C 6кА</t>
  </si>
  <si>
    <t>A9F95216</t>
  </si>
  <si>
    <t>Автоматический выключатель SE A9F95216 iC60L 2П 16A K</t>
  </si>
  <si>
    <t>Автоматический выключатель, SE, A9F95216, iC60L 2П 16A K</t>
  </si>
  <si>
    <t>A9E18321</t>
  </si>
  <si>
    <t>Световой индикатор SE A9E18321 ilL зеленый 230В</t>
  </si>
  <si>
    <t>Световой индикатор, SE, A9E18321, ilL зеленый 230В</t>
  </si>
  <si>
    <t>8282B001</t>
  </si>
  <si>
    <t>3710C001</t>
  </si>
  <si>
    <t>3728C001</t>
  </si>
  <si>
    <t>0664C001</t>
  </si>
  <si>
    <t>Чернила, Canon, INK GI-490 Cyan, 0664C001, для Canon PIXMA G1410/G2410/G3410/G4410, 70 мл, 7 000 стр. (А4)</t>
  </si>
  <si>
    <t>0665C001</t>
  </si>
  <si>
    <t>Чернила, Canon, INK GI-490 Magenta, 0665C001, для Canon PIXMA G1410/G2410/G3410/G4410, 70 мл, 7 000 стр. (А4)</t>
  </si>
  <si>
    <t>M2249ACD1</t>
  </si>
  <si>
    <t>Кабель для зарядки Xiaomi Watch Charging Dock</t>
  </si>
  <si>
    <t>Кабель для зарядки, Xiaomi, Watch Charging Dock, M2249ACD1/BHR7215GL, Белый</t>
  </si>
  <si>
    <t>Коммутатор, Dahua, DH-CS4010-8GT-110, Управляемый L2, 8xRJ45 10/100/1000Мбит/с (PoE/PoE+/Hi-PoE), суммарно до 60Вт, 2xRJ45 10/100/1000Мбит/с (uplink)</t>
  </si>
  <si>
    <t>Коммутатор, Dahua, DH-CS4218-16ET-240, Управляемый L2, 16  RJ-45 10/100 Mbps (PoE).total  240 W, 2  RJ-45 10/100/1000 Mbps (combo). 2  SFP 1000 Mbps (combo)</t>
  </si>
  <si>
    <t>Коммутатор, Dahua, DH-CS4226-24ET-375, Управляемый L2, 24  RJ-45 10/100 Mbps (PoE).total  375 W, 2  RJ-45 10/100/1000 Mbps (combo). 2  SFP 1000 Mbps (combo)</t>
  </si>
  <si>
    <t>Кабель оптоволоконный ИКБ-М4П-А4-8,0 кН</t>
  </si>
  <si>
    <t>Кабель оптоволоконный, Интегра, ИКБ-М4П-А4-8,0 кН, предназначен для прокладки в грунт на основе модульной конструкции.</t>
  </si>
  <si>
    <t>Кабель оптоволоконный ОКБ-4(G.652.D)-Т-7 кН</t>
  </si>
  <si>
    <t>Кабель оптоволоконный ИКБ-Т-А4-7,0 кН</t>
  </si>
  <si>
    <t>Кабель оптоволоконный, Интегра, ИКБ-Т-А4-7,0 кН, предназначен для прокладки в грунт на основе центральной трубки.</t>
  </si>
  <si>
    <t>ОКБ-0,22-4П 7кН</t>
  </si>
  <si>
    <t>Кабель оптоволоконный ОКБ-0,22-4П-7кН</t>
  </si>
  <si>
    <t>Кабель оптоволоконный, СКО, ОКБ-0,22-4П-7кН, предназначен для прокладки в грунт на основе модульной конструкции.</t>
  </si>
  <si>
    <t>ОКБ-4(G.652.D)-Т 8кН</t>
  </si>
  <si>
    <t>Кабель оптоволоконный ОКБ-4(G.652.D)-Т-8 кН</t>
  </si>
  <si>
    <t>Кабель оптоволоконный, СКО, ОКБ-4(G.652.D)-Т-8 кН, предназначен для прокладки в грунт на основецентральной трубки .</t>
  </si>
  <si>
    <t>Кабель оптоволоконный ИКБ-Т-А8-8,0 кН</t>
  </si>
  <si>
    <t>Кабель оптоволоконный, Интегра, ИКБ-Т-А8-8,0 кН, предназначен для прокладки в грунт на основе центральной трубки.</t>
  </si>
  <si>
    <t xml:space="preserve"> ОКП-0,22-8П-4кН</t>
  </si>
  <si>
    <t>Кабель оптоволоконный ОКП-0,22-8П-4кН</t>
  </si>
  <si>
    <t>Кабель оптоволоконный, СКО, ОКП-0,22-8П-4кН,предназначен для прокладки в грунтах 1-5 групп, в кабельной канализации, туннелях, коллекторах, при наличии особо высоких требований по механической прочности и при особо высоких требованиях по устойчивости к внешним электромагнитным воздействиям</t>
  </si>
  <si>
    <t>Кабель оптоволоконный ИКБ-Т-А12-8,0 кН</t>
  </si>
  <si>
    <t>Кабель оптоволоконный, Интегра, ИКБ-Т-А12-8,0 кН, предназначен для прокладки в грунт на основе центральной трубки.</t>
  </si>
  <si>
    <t>Кабель оптоволоконный ИКБ-М4П-А12-8,0 кН</t>
  </si>
  <si>
    <t>Кабель оптоволоконный, Интегра, ИКБ-М4П-А12-8,0 кН, предназначен для прокладки в грунт на основе модульной конструкции.</t>
  </si>
  <si>
    <t>ОКБ-0,22-12П-7кН</t>
  </si>
  <si>
    <t>Кабель оптоволоконный ОКБ-0,22-12П-7кН</t>
  </si>
  <si>
    <t>Кабель оптоволоконный, СКО, ОКБ-0.22-12П-7кН, предназначен для прокладки в грунт на основе модульной конструкции.</t>
  </si>
  <si>
    <t>Кабель оптоволоконный ИКБ-М4П-А16-8,0 кН</t>
  </si>
  <si>
    <t>Кабель оптоволоконный, Интегра, ИКБ-М4П-А16-8,0 кН, предназначен для прокладки в грунт на основе модульной конструкции.</t>
  </si>
  <si>
    <t>Кабель оптоволоконный ИКБ-Т-А16-8,0 кН</t>
  </si>
  <si>
    <t>Кабель оптоволоконный, Интегра, ИКБ-Т-А16-8,0 кН, предназначен для прокладки в грунт на основе центральной трубки.</t>
  </si>
  <si>
    <t>ОКП-0,22-16П-4кН</t>
  </si>
  <si>
    <t>Кабель оптоволоконный ОКП-0,22-16П-4кН</t>
  </si>
  <si>
    <t>Кабель оптоволоконный, СКО, ОКП-0,22-16П-4кН,предназначен для прокладки в грунтах 1-5 групп, в кабельной канализации, туннелях, коллекторах, при наличии особо высоких требований по механической прочности и при особо высоких требованиях по устойчивости к внешним электромагнитным воздействиям</t>
  </si>
  <si>
    <t>Кабель оптоволоконный ИКБ-Т-А24-2.7 кН</t>
  </si>
  <si>
    <t>Кабель оптоволоконный, Интегра, ИКБ-Т-А24-2.7 кН, предназначен для прокладки в грунт на основе центральной трубки.</t>
  </si>
  <si>
    <t>ОКБ-0,22-24П 7кН</t>
  </si>
  <si>
    <t>Кабель оптоволоконный ОКБ-0,22-24П-7кН</t>
  </si>
  <si>
    <t>Кабель оптоволоконный, СКО, ОКБ-0.22-24П-7кН, предназначен для прокладки в грунт на основе модульной конструкции.</t>
  </si>
  <si>
    <t>Кабель оптоволоконный ИКБ-М4П-А24-8,0 кН</t>
  </si>
  <si>
    <t>Кабель оптоволоконный, Интегра, ИКБ-М4П-А24-8,0 кН, предназначен для прокладки в грунт на основе модульной конструкции.</t>
  </si>
  <si>
    <t>Кабель оптоволоконный ИКБ-Т-А24-8,0 кН</t>
  </si>
  <si>
    <t>Кабель оптоволоконный, Интегра, ИКБ-Т-А24-8,0 кН, предназначен для прокладки в грунт на основе центральной трубки.</t>
  </si>
  <si>
    <t>Кабель оптоволоконный ИКБ-М4П-А32-8,0 кН</t>
  </si>
  <si>
    <t>Кабель оптоволоконный, Интегра, ИКБ-М4П-А32-8,0 кН, предназначен для прокладки в грунт на основе модульной конструкции.</t>
  </si>
  <si>
    <t>ОКБ-0,22-32П-7кН</t>
  </si>
  <si>
    <t>Кабель оптоволоконный ОКБ-0,22-32П-7кН</t>
  </si>
  <si>
    <t>Кабель оптоволоконный, СКО, ОКБ-0.22-32П-7кН, предназначен для прокладки в грунт на основе модульной конструкции.</t>
  </si>
  <si>
    <t>Кабель оптоволоконный ИКБ-М4П-А36-8,0 кН</t>
  </si>
  <si>
    <t>Кабель оптоволоконный, Интегра, ИКБ-М4П-А36-8,0 кН, предназначен для прокладки в грунт на основе модульной конструкции.</t>
  </si>
  <si>
    <t>ОКБ-0,22-36П 8кН</t>
  </si>
  <si>
    <t>Кабель оптоволоконный ОКБ-0,22-36П-8кН</t>
  </si>
  <si>
    <t>Кабель оптоволоконный, СКО, ОКБ-0,22-36П-8кН, предназначен для прокладки в грунт на основе модульной конструкции.</t>
  </si>
  <si>
    <t>ОКБ-0,22-48П-7кН</t>
  </si>
  <si>
    <t>Кабель оптоволоконный ОКБ-0,22-48П-7кН</t>
  </si>
  <si>
    <t>Кабель оптоволоконный, СКО, ОКБ-0.22-48П-7кН, предназначен для прокладки в грунт на основе модульной конструкции.</t>
  </si>
  <si>
    <t>ОКБ-0,22-64П-7кН</t>
  </si>
  <si>
    <t>Кабель оптоволоконный ОКБ-0,22-64П-7кН</t>
  </si>
  <si>
    <t>Кабель оптоволоконный, СКО, ОКБ-0.22-64П-7кН, предназначен для прокладки в грунт на основе модульной конструкции.</t>
  </si>
  <si>
    <t>ОКП-0,22-64П-7кН</t>
  </si>
  <si>
    <t>Кабель оптоволоконный ОКП-0,22-64П-7кН</t>
  </si>
  <si>
    <t>Кабель оптоволоконный, СКО, ОКП-0,22-64П-7кН,предназначен для прокладки в грунтах 1-5 групп (в зависимости от конструкции кабеля), в кабельной канализации, туннелях, коллекторах, при наличии особо высоких требований по механической прочности и при особо высоких требованиях по устойчивости к внешним электромагнитным воздействиям. Допускается применение кабеля для подвески на опорах воздушных линий связи, линий электропередач, столбах освещения, между зданиями и сооружениями, внутри зданий.</t>
  </si>
  <si>
    <t>ИКБ-М4П-А72-8,0 кН</t>
  </si>
  <si>
    <t>Кабель оптоволоконный ИКБ-М4П-А72-8,0 кН</t>
  </si>
  <si>
    <t>Кабель оптоволоконный, Интегра, ИКБ-М4П-А72-8,0 кН, предназначен для прокладки в грунт на основе модульной конструкции.</t>
  </si>
  <si>
    <t>ИКБ-М4П-М12-10,0 кН</t>
  </si>
  <si>
    <t>Кабель оптоволоконный ИКБ-М4П-М12-10,0 кН</t>
  </si>
  <si>
    <t>Кабель оптоволоконный, Интегра, ИКБ-М4П-М12-10,0 кН, предназначен для прокладки в грунт в модульной констукций, многомодовый</t>
  </si>
  <si>
    <t>QST-8252</t>
  </si>
  <si>
    <t>Кабель оптоволоконный ИКСЛ-Т-А4-2.7 кН</t>
  </si>
  <si>
    <t>Кабель оптоволоконный, Интегра, ИКСЛ-Т-А4-2.7 кН, в центральной трубке, прокладки в грунтах 1-3 групп, в том числе, зараженных грызунами, а также в кабельной канализации, трубах, по мостам и эстакадам, а также для прокладки в асфальтовом или бетонном покрытии дорог</t>
  </si>
  <si>
    <t xml:space="preserve">QS-8309 </t>
  </si>
  <si>
    <t>Кабель оптоволоконный ИКСЛ-М4П-А4-2,7 кН</t>
  </si>
  <si>
    <t>Кабель оптоволоконный, Интегра, ИКСЛ-М4П-А4-2.7 кН, бронированный стальной гофрированной ламинированной лентой, для прокладки в кабельную канализацию в модульной конструкции</t>
  </si>
  <si>
    <t>ОКСТМ-10-01-0,22-32-(2,7)</t>
  </si>
  <si>
    <t>Кабель оптоволоконный ОКСТМ-10-01-0,22-32-2,7 кН</t>
  </si>
  <si>
    <t>Кабель оптоволоконный, Белтелекабель, ОКСТМ-10-01-0,22-32-2,7 кН, в кабельную канализацию в модульной конструкции</t>
  </si>
  <si>
    <t>ОКСТМ-10-01-0,22-48-(2,7)</t>
  </si>
  <si>
    <t>Кабель оптоволоконный ОКСТМ-10-01-0,22-48-2,7 кН</t>
  </si>
  <si>
    <t>Кабель оптоволоконный, Белтелекабель, ОКСТМ-10-01-0,22-48-2,7 кН, в кабельную канализацию в модульной конструкции</t>
  </si>
  <si>
    <t>ОКЛм-0,22-64П-2,7 кН</t>
  </si>
  <si>
    <t>Кабель оптоволоконный ОКЛм-0,22-64П-2,7 кН</t>
  </si>
  <si>
    <t>Кабель оптоволоконный, СКО, ОКЛм-0.22-64П-2.7 кН, броня из стальной гофрированной ленты для прокладки в кабельную канализацию в модульной констркуции.</t>
  </si>
  <si>
    <t>ОКЛм-0,22-96П-2,7 кН</t>
  </si>
  <si>
    <t>Кабель оптоволоконный ОКЛм-0,22-96П-2,7 кН</t>
  </si>
  <si>
    <t>Кабель оптоволоконный, СКО, ОКЛм-0.22-96П-2.7 кН, броня из стальной гофрированной ленты для прокладки в кабельную канализацию в модульной констркуции.</t>
  </si>
  <si>
    <t>Кабель оптоволоконный ОКСНМ-10-01-0,22-4-3.0 кН</t>
  </si>
  <si>
    <t>Кабель оптоволоконный, Белтелекабель, ОКСНМ-10-01-0,22-4-3.0 кН, самонесущий в модульной конструкций</t>
  </si>
  <si>
    <t>ОКМС-4(G.652.D) 3кН</t>
  </si>
  <si>
    <t>Кабель оптоволоконный ОКМС-4(G.652.D) 3кН</t>
  </si>
  <si>
    <t>Кабель оптоволоконный, СКО, ОКМС-4(G.652.D) 3кН, предназначен для подвеса между столбами городского освещения, между зданиями и сооружениями при повышенных требованиях ограничения нагрузки на опоры.</t>
  </si>
  <si>
    <t>ОККМC-0,22(G.652.D)-4-6кН</t>
  </si>
  <si>
    <t>Кабель оптоволоконный ОККМC-0,22(G.652.D)-4-6кН</t>
  </si>
  <si>
    <t>Кабель оптоволоконный, СКО, ОККМC-0,22(G.652.D)-4-6кН, предназначен для воздушной прокладки-на опорах линий связи, контактной сети железных дорог, опорах линий электропередач в точках с максимальной величиной потенциала электрического поля до 12 кВ, между зданиями и сооружениями.</t>
  </si>
  <si>
    <t>ОКСНМ–10–01–0,22–8–(3,0)</t>
  </si>
  <si>
    <t>Кабель оптоволоконный ОКСНМ-10-01-0,22-8-3,0 кН</t>
  </si>
  <si>
    <t>Кабель оптоволоконный, Белтелекабель, ОКСНМ-10-01-0,22-8-3.0 кН, самонесущий в модульной конструкций</t>
  </si>
  <si>
    <t>ОКМС-8(G.652.D) 3кН</t>
  </si>
  <si>
    <t>Кабель оптоволоконный ОКМС-8(G.652.D) 3кН</t>
  </si>
  <si>
    <t>Кабель оптоволоконный, СКО, ОКМС-8(G.652.D) 3кН, предназначен для подвеса между столбами городского освещения, между зданиями и сооружениями при повышенных требованиях ограничения нагрузки на опоры.</t>
  </si>
  <si>
    <t>ОККМC-0,22(G.652.D)-8-6кН</t>
  </si>
  <si>
    <t>Кабель оптоволоконный ОККМC-0,22(G.652.D)-8-6кН</t>
  </si>
  <si>
    <t>Кабель оптоволоконный, СКО, ОККМC-0,22(G.652.D)-8-6кН, предназначен для воздушной прокладки-на опорах линий связи, контактной сети железных дорог, опорах линий электропередач в точках с максимальной величиной потенциала электрического поля до 12 кВ, между зданиями и сооружениями.</t>
  </si>
  <si>
    <t>ОКСНМ-10-01-0,22-12 (3,0)</t>
  </si>
  <si>
    <t>Кабель оптоволоконный ОКСНМ-10-01-0,22-12-3,0 кН</t>
  </si>
  <si>
    <t>Кабель оптоволоконный, Белтелекабель, ОКСНМ-10-01-0,22-12-3,0 кН, самонесущий в модульной конструкций</t>
  </si>
  <si>
    <t>ОККМC-0,22(G.652.D)-12-6кН</t>
  </si>
  <si>
    <t>Кабель оптоволоконный ОККМC-0,22(G.652.D)-12-6кН</t>
  </si>
  <si>
    <t>Кабель оптоволоконный, СКО, ОККМC-0,22(G.652.D)-12-6кН, предназначен для воздушной прокладки-на опорах линий связи, контактной сети железных дорог, опорах линий электропередач в точках с максимальной величиной потенциала электрического поля до 12 кВ, между зданиями и сооружениями.</t>
  </si>
  <si>
    <t>ОКМС-16(G.652.D) 3кН</t>
  </si>
  <si>
    <t>Кабель оптоволоконный ОКМС-16(G.652.D) 3кН</t>
  </si>
  <si>
    <t>Кабель оптоволоконный, СКО, ОКМС-16(G.652.D) 3кН, предназначен для подвеса между столбами городского освещения, между зданиями и сооружениями при повышенных требованиях ограничения нагрузки на опоры.</t>
  </si>
  <si>
    <t>ОККМC-0,22(G.652.D)-16-6кН</t>
  </si>
  <si>
    <t>Кабель оптоволоконный ОККМC-0,22(G.652.D)-16-6кН</t>
  </si>
  <si>
    <t>Кабель оптоволоконный, СКО, ОККМC-0,22(G.652.D)-16-6кН, предназначен для воздушной прокладки-на опорах линий связи, контактной сети железных дорог, опорах линий электропередач в точках с максимальной величиной потенциала электрического поля до 12 кВ, между зданиями и сооружениями.</t>
  </si>
  <si>
    <t>ОККМ-0,22-24 7кН</t>
  </si>
  <si>
    <t>Кабель оптоволоконный ОККМ-0,22-24 7кН</t>
  </si>
  <si>
    <t>Кабель оптоволоконный, СКО, ОККМ-0,22-24 7кН, предназначен для подвеса на опорах линий связи, контактной сети железных дорог, опорах линий электропередачи напряжением до 35 кВ в точках с максимальной величиной потенциала электрического поля до 12 кВ, между зданиями и сооружениями с максимально допустимой нагрузкой до 10кН.</t>
  </si>
  <si>
    <t>ИКАЛс-М4П-А24-7 кН</t>
  </si>
  <si>
    <t>Кабель оптоволоконный ИКАЛс-М4П-А24-7 кН</t>
  </si>
  <si>
    <t>Кабель оптоволоконный, Интегра, ИКАЛс-М4П-А24-7 кН, самонесущий кабель с повивом из стеклонитей без промежуточной оболочки</t>
  </si>
  <si>
    <t>ОКСНМ-10-01-0,22-32 (3,0)</t>
  </si>
  <si>
    <t>Кабель оптоволоконный ОКСНМ-10-01-0,22-32-3,0 кН</t>
  </si>
  <si>
    <t>Кабель оптоволоконный, Белтелекабель, ОКСНМ-10-01-0,22-32-3,0 кН, самонесущий в модульной конструкций</t>
  </si>
  <si>
    <t>ОКСНМ-10-01-0,22-48 (3,0)</t>
  </si>
  <si>
    <t>Кабель оптоволоконный ОКСНМ-10-01-0,22-48-3,0 кН</t>
  </si>
  <si>
    <t>Кабель оптоволоконный, Белтелекабель, ОКСНМ-10-01-0,22-48-3,0 кН, самонесущий в модульной конструкций</t>
  </si>
  <si>
    <t>ОККМC-0,22(G.652.D)-48-6кН</t>
  </si>
  <si>
    <t>Кабель оптоволоконный ОККМC-0,22(G.652.D)-48-6кН</t>
  </si>
  <si>
    <t>Кабель оптоволоконный, СКО, ОККМC-0,22(G.652.D)-48-6кН, предназначен для воздушной прокладки-на опорах линий связи, контактной сети железных дорог, опорах линий электропередач в точках с максимальной величиной потенциала электрического поля до 12 кВ, между зданиями и сооружениями.</t>
  </si>
  <si>
    <t>ОКСНМ-10-01-0,22-64 (3,0)</t>
  </si>
  <si>
    <t>Кабель оптоволоконный ОКСНМ-10-01-0,22-64-3,0 кН</t>
  </si>
  <si>
    <t>Кабель оптоволоконный, Белтелекабель, ОКСНМ-10-01-0,22-64-3,0 кН, самонесущий в модульной конструкций</t>
  </si>
  <si>
    <t>ОКСНМ-10-01-0,22-96 (3,0)</t>
  </si>
  <si>
    <t>Кабель оптоволоконный ОКСНМ-10-01-0,22-96-3,0 кН</t>
  </si>
  <si>
    <t>Кабель оптоволоконный, Белтелекабель, ОКСНМ-10-01-0,22-96-3,0 кН, самонесущий в модульной конструкций</t>
  </si>
  <si>
    <t>ОКСНМ-10-01-0,22-144 (3,0)</t>
  </si>
  <si>
    <t>Кабель оптоволоконный ОКСНМ-10-01-0,22-144-3,0 кН</t>
  </si>
  <si>
    <t>Кабель оптоволоконный, Белтелекабель, ОКСНМ-10-01-0,22-144-3,0 кН, самонесущий в модульной конструкций</t>
  </si>
  <si>
    <t>DS-2CD2443G2-IW (W)</t>
  </si>
  <si>
    <t>IP Видеокамера Hikvision DS-2CD2443G2-IW (W)</t>
  </si>
  <si>
    <t>IP Видеокамера, Hikvision, DS-2CD2443G2-IW (W),</t>
  </si>
  <si>
    <t>4599B001</t>
  </si>
  <si>
    <t>Калькулятор Canon AS-1200</t>
  </si>
  <si>
    <t>Калькулятор, Canon, AS-1200, 4599B001</t>
  </si>
  <si>
    <t>4585B001</t>
  </si>
  <si>
    <t>Калькулятор Canon AS-2400</t>
  </si>
  <si>
    <t>Калькулятор, Canon, AS-2400, 4585B001</t>
  </si>
  <si>
    <t>4898B001</t>
  </si>
  <si>
    <t>Калькулятор Canon AS-220RTS</t>
  </si>
  <si>
    <t>Калькулятор, Canon, AS-220RTS, 4898B001</t>
  </si>
  <si>
    <t>2468C002AC</t>
  </si>
  <si>
    <t>Калькулятор Canon TS-1200TSC</t>
  </si>
  <si>
    <t>Калькулятор, Canon, TS-1200TSC, 2468C002AC</t>
  </si>
  <si>
    <t>4598B001AA</t>
  </si>
  <si>
    <t>Калькулятор Canon AS-8</t>
  </si>
  <si>
    <t>Калькулятор, Canon, AS-8, 4598B001AA</t>
  </si>
  <si>
    <t>6819C001AA</t>
  </si>
  <si>
    <t>Калькулятор Canon LS-125KB Green</t>
  </si>
  <si>
    <t>Калькулятор, Canon, LS-125KB Green, 6819C001AA</t>
  </si>
  <si>
    <t>6819C002AA</t>
  </si>
  <si>
    <t>Калькулятор Canon LS-125KB Orange</t>
  </si>
  <si>
    <t>Калькулятор, Canon, LS-125KB Orange, 6819C002AA</t>
  </si>
  <si>
    <t>6819C003AA</t>
  </si>
  <si>
    <t>Калькулятор Canon LS-125KB Blue</t>
  </si>
  <si>
    <t>Калькулятор, Canon, LS-125KB Blue, 6819C003AA</t>
  </si>
  <si>
    <t>6819C004AA</t>
  </si>
  <si>
    <t>Калькулятор Canon LS-125KB Yellow</t>
  </si>
  <si>
    <t>Калькулятор, Canon, LS-125KB Yellow, 6819C004AA</t>
  </si>
  <si>
    <t>4584B001AC</t>
  </si>
  <si>
    <t>Калькулятор Canon AS-2200</t>
  </si>
  <si>
    <t>Калькулятор, Canon, AS-2200, 4584B001AC</t>
  </si>
  <si>
    <t>5730B001AD</t>
  </si>
  <si>
    <t>Калькулятор Canon F-715SG BK DBL</t>
  </si>
  <si>
    <t>Калькулятор, Canon, F-715SG BK DBL, 5730B001AD</t>
  </si>
  <si>
    <t>5730B002AD</t>
  </si>
  <si>
    <t>Калькулятор Canon F-715SG WHM DBL</t>
  </si>
  <si>
    <t>Калькулятор, Canon, F-715SG WHM DBL, 5730B002AD</t>
  </si>
  <si>
    <t>4046A014AC</t>
  </si>
  <si>
    <t>Калькулятор Canon LS-39E DBL</t>
  </si>
  <si>
    <t>Калькулятор, Canon, LS-39E DBL, 4046A014AC</t>
  </si>
  <si>
    <t>4722C003AA</t>
  </si>
  <si>
    <t>Калькулятор Canon AS-120 II</t>
  </si>
  <si>
    <t>Калькулятор, Canon, AS-120 II, 4722C003AA</t>
  </si>
  <si>
    <t>XMWSQ02</t>
  </si>
  <si>
    <t>Умная кормушка для домашних животных Xiaomi Smart Pet Food Feeder 2 EU Белый</t>
  </si>
  <si>
    <t>Умная кормушка для домашних животных, Xiaomi, Smart Pet Food Feeder 2 EU, XMWSQ02/BHR9030EU, Номинальная мощность 5.9W, Объем 5л, Длина кабеля питания 1,5м, Входные параметры 5.9V-1A, Размеры 370*220*324мм, Вес 3кг, Белый</t>
  </si>
  <si>
    <t>XMCWYSJ02</t>
  </si>
  <si>
    <t>Диспенсер воды для домашних животных Xiaomi Smart Pet Fountain 2 Белый</t>
  </si>
  <si>
    <t>Диспенсер воды для домашних животных, Xiaomi, Smart Pet Fountain 2, BHR9485GL/XMCWYSJ02, Фильтр четырехкратной очистки, Циркуляция кислорода водного пути, Разделение гидроэнергетики, Бесшумная система, Вход 5.9V-1A, Номинальная мощность 5.9W, Максимальный объем 2л, Размеры 191*191*177мм, Рабочая температура 0-50С, Рабочая влажность 10%-80%, Длина шнура 1,5м, , Вес 1,3 кг, Белый</t>
  </si>
  <si>
    <t>URTM013</t>
  </si>
  <si>
    <t>Домашняя дорожка для ходьбы UREVO Treadmill U1 New version Серый</t>
  </si>
  <si>
    <t>Домашняя дорожка для ходьбы, Xiaomi, UREVO Treadmill U1, New version, 6975165000483, Нагрузка до 120кг, скорость от 1 км/ч до 6 км/ч, 220В, Мощность 560W, 3 режима, Пульт дистанционного управления, Алюминиевый сплав, Древесноволокнистая плита высокой плотности, Серый</t>
  </si>
  <si>
    <t>Резиновые валы Xerox / Samsung / Pantum</t>
  </si>
  <si>
    <t>Резиновый вал с бушингами, CET, CET5121, FM4-3160-000, Для копиров CANON iR ADVANCE 6055/6065/6075/6255/6265/6275</t>
  </si>
  <si>
    <t>Резиновые валы Kyocera</t>
  </si>
  <si>
    <t>Ролики захвата Xerox / Samsung / Pantum</t>
  </si>
  <si>
    <t>Ролики захвата Kyocera</t>
  </si>
  <si>
    <t>Ролики захвата Konica Minolta</t>
  </si>
  <si>
    <t>Сепараторы Xerox / Samsung / Pantum</t>
  </si>
  <si>
    <t>Бушинги / Шестерни / Шлейфы</t>
  </si>
  <si>
    <t>Терминал сбора данных Honeywell CT45XP (CT45P-L1N-3ED1E0G)</t>
  </si>
  <si>
    <t>Мобильный телефон, TECNO, SPARK 40C (KM4k) 128+8 GB, 6.67", Аккумулятор 6000 мАч, 13MP/8MPx, Helio G81, (Ink Black) Чёрный</t>
  </si>
  <si>
    <t>Мобильный телефон, TECNO, SPARK 40C (KM4k) 128+8 GB, 6.67", Аккумулятор 6000 мАч, 13MP/8MPx, Helio G81, (Veil White) Белый</t>
  </si>
  <si>
    <t xml:space="preserve">K43220 </t>
  </si>
  <si>
    <t>Интерфейсный кабель Xiaomi 3A USB-A to USB-C Cable (1m) Белый</t>
  </si>
  <si>
    <t>L36340</t>
  </si>
  <si>
    <t>Интерфейсный кабель Xiaomi 6A Braided USB-C to USB-C Cable （1m） Белый</t>
  </si>
  <si>
    <t>L33020</t>
  </si>
  <si>
    <t>Интерфейсный кабель Xiaomi 3A Braided USB-C to USB-C Cable (1m)</t>
  </si>
  <si>
    <t>MDY-16-EF</t>
  </si>
  <si>
    <t>Адаптер питания Xiaomi 33W Charging Combo (Type-A)</t>
  </si>
  <si>
    <t>Адаптер питания, Xiaomi, 33W Charging Combo (Type-A), (MDY-16-EF), 100–240В, 50/60Гц, 0,8А, Белый</t>
  </si>
  <si>
    <t>i3-13100</t>
  </si>
  <si>
    <t>Процессор (CPU) Intel Core i3 Processor 13100 1700</t>
  </si>
  <si>
    <t>Процессор, Intel, i3-13100 LGA1700, оем, 12M, 3.40 GHz, 4/8 Core Raptor Lake, 60 (89) Вт, UHD730</t>
  </si>
  <si>
    <t>i7-14700KF</t>
  </si>
  <si>
    <t>Процессор (CPU) Intel Core i7 Processor 14700KF 1700</t>
  </si>
  <si>
    <t>Процессор, Intel, i7-14700KF LGA1700, оем, 33 MB Intel® Smart Cache, 2.5/3.40 GHz, 20(8+12)/28 Core Raptor Lake, 125 (253) Вт, без встроенного видео</t>
  </si>
  <si>
    <t>100-000001590</t>
  </si>
  <si>
    <t>Процессор (CPU) AMD Ryzen 7 8700F 65W AM5</t>
  </si>
  <si>
    <t>Процессор, AMD, AM5 Ryzen 7 8700F, oem, 8M L2 + 16M L3, 4.1 GHz, 8/16 Core, 65 Вт, без встроенного видео</t>
  </si>
  <si>
    <t>100-000000662</t>
  </si>
  <si>
    <t>Процессор (CPU) AMD Ryzen 9 9900X 120W AM5</t>
  </si>
  <si>
    <t>Процессор, AMD, AM5 Ryzen 9 9900X, oem, 12M L2 + 64M L3, 4.4 GHz, 12/24 Core, 120 Вт, Radeon™ Graphics</t>
  </si>
  <si>
    <t>Монитор, Dahua, DHI-LM32-F200, 31,5", 1920*1080, IPS, 60 Гц, 16:9, 240 кд/м2, 1400:1, 8 мс, 178/178, 16.7 млн., VGA*1, HDMI*1, USB*1, Динамики 2x8 Вт, VESA 75*75 мм, кабель HDMI в комплекте, Чёрный</t>
  </si>
  <si>
    <t>9H.N49BE.A2E</t>
  </si>
  <si>
    <t>Компьютерная мышь ZOWIE EC2-CW</t>
  </si>
  <si>
    <t>Компьютерная мышь, ZOWIE, EC2-CW Wireless, 9H.N49BE.A2E, DPI 400 / 800 / 1600 / 3200, USB 2.0 / 3.0 Plug &amp; Play, 5 кнопок,77 грамм, 125 / 500 / 1000 Гц Частота отчетов, Размер Небольшая (S), Ассиметричный Эргономичный Дизайн, Беспроводная, Колесо прокрутки 24-ступенчатое, Чёрный</t>
  </si>
  <si>
    <t>Коммутатор, Huawei, S220-24P4X, Управляемый L2, 24 порта 10/100/1000M RJ-45, 4 порта SFP+, (400W PoE+), консольный порт RJ-45, встроенное питание от сети переменного тока</t>
  </si>
  <si>
    <t>Коммутатор, Huawei, S310-24P4S, Управляемый L2+, 24 порта 10/100/1000M RJ-45, 4 порта SFP, (PoE+: 400 W), консольный порт RJ-45, AC power</t>
  </si>
  <si>
    <t>Коммутатор, Huawei, S310-24P4X, Управляемый L2+, 24 порта 10/100/1000M RJ-45, 4 порта SFP+, встроенное питание от сети переменного тока, консольный порт RJ-45, (400 W, PoE+)</t>
  </si>
  <si>
    <t>Коммутатор, Huawei, S220-48P4S, Управляемый L2, 48 портов 10/100/1000M RJ-45, 4 порта SFP, 380W PoE+, консольный порт RJ-45, встроенное питание от сети переменного тока</t>
  </si>
  <si>
    <t>Коммутатор, Huawei, S220-48P4X, Управляемый L2, 48 портов 10/100/1000M RJ-45, 4 порта SFP+, 380W PoE+, консольный порт RJ-45, встроенное питание от сети переменного тока</t>
  </si>
  <si>
    <t>Коммутатор, Huawei, S310-48P4S, Управляемый L2+, 48 портов 10/100/1000M RJ-45, 4 порта SFP, встроенное питание от сети переменного тока, (380W PoE+), консольный порт RJ-45</t>
  </si>
  <si>
    <t>Коммутатор, Huawei, S310-48P4X, Управляемый L2+, 48 портов 10/100/1000M RJ-45, 4 порта SFP+, (380W PoE+), консольный порт RJ-45, встроенное питание от сети переменного тока</t>
  </si>
  <si>
    <t>Сетевой маршрутизатор со встроенной беспроводной точкой доступа, ASUS, RT-BE58U, Wi-Fi 7 (802.11be), BE3600, 4K-QAM, MLO, обнаружение AI, порт WAN/LAN 2,5 ГГц, четыре порта 1 ГГц</t>
  </si>
  <si>
    <t>Сетевой маршрутизатор со встроенной беспроводной точкой доступа, ASUS, TUF-BE6500, WiFi 7, 802.11be, BE6500, 1x2.5G-WAN, 3x2.5-LAN, 1xUSB 3.0</t>
  </si>
  <si>
    <t>Маршрутизатор, TP-Link, TL-WR1502X, AX1500, 1хWAN, 1хLAN, 1xUSB, Портативный гигабитный маршрутизатор, скорость до 1500 Мбит/с</t>
  </si>
  <si>
    <t>Маршрутизатор, TP-Link, Archer BE230, 802.11be, BE3600, WAN 2,5 Гбит/с, порту LAN 2,5 Гбит/с и трём гигабитным портам LAN</t>
  </si>
  <si>
    <t>Маршрутизатор, TP-Link, EX511, Wi-Fi-6, 802.11a/b/g/n/ac/ax, AX3000 4 фиксированные антенны MU-MIMO, OFDMA, 1 гигабитный порт WAN, 4 гигабитных порта LAN</t>
  </si>
  <si>
    <t>Маршрутизатор, Mercusys, MR50G, 802.11a/b/g/n/ac, AC1900, 600 Мбит/с на 2,4 ГГц, 1300 Мбит/с на 5 ГГц, 1 гигабитный порт WAN, 2 гигабитных порта LAN</t>
  </si>
  <si>
    <t>Маршрутизатор, Mercusys, MB130-4G, 802.11a/b/g/n/ac, AC1200, 1  LAN/WAN 10/100 Мбит/с, 1  порт LAN 10/100 Мбит/с, 2 порта для подключения внешней антенны 4G/3G, 1  слот для установки Nano SIM-карты</t>
  </si>
  <si>
    <t>RBwAPGR-5HacD2HnD&amp;R11e-LTE6</t>
  </si>
  <si>
    <t>Точка доступа MikroTik RBwAPGR-5HacD2HnD&amp;R11e-LTE6</t>
  </si>
  <si>
    <t>Точка доступа, MikroTik, RBwAPGR-5HacD2HnD&amp;R11e-LTE6, wAP ac LTE6 kit, 2 порта 10/100/1000М, 2.4/5GHz, АС1200, 1 слот Micro SIM, RouterOS, -40°С до 70 °C</t>
  </si>
  <si>
    <t>SAW30-240-1200GA</t>
  </si>
  <si>
    <t>Блок питания MikroTik SAW30-240-1200GA</t>
  </si>
  <si>
    <t>Блок питания, MikroTik, SAW30-240-1200GA, 24v, 1.2A</t>
  </si>
  <si>
    <t>Вызывная панель Dahua DHI-VTA2302A</t>
  </si>
  <si>
    <t>Вызывная панель, Dahua, DHI-VTA2302A, Устройство экстренного вызова, 2 МП, 1/2.7" CMOS. углы обзора: гор.: 91°, верт.: 47°, диаг.: 111° Кодек H.264 поддержка протоколов: SIP. RTSP. RTP. TCP. UDP Вызов одним нажатием, две кнопки вызова, встроенные микрофон и динамик. тревожные вх./вых.: 2/2. 1хRS485. сеть: 10/100Мбитс. питание: DC 12~24В, PoE(802.3af). IP65, IK08. рабочая температура: -30°C~+60°C. размеры:180ммx105ммx46.7мм</t>
  </si>
  <si>
    <t>6895C025AA</t>
  </si>
  <si>
    <t>Цифровой фотоаппарат CANON EOS R50 V RF-S14-30mm F4-6.3 IS STM</t>
  </si>
  <si>
    <t>Цифровой фотоаппарат, CANON, EOS R50 V RF-S, 14-30mm F4-6.3, IS STM, 6895C025AA</t>
  </si>
  <si>
    <t>4620C009AA</t>
  </si>
  <si>
    <t>Цветное МФУ Canon Pixma G640</t>
  </si>
  <si>
    <t>Цветное МФУ, Canon, Pixma G640, 4620C009AA, Струйное, A4, 3,9 изобр./мин. (A4), Чернила GI-43, СНПЧ, Подача 100 листов, Планшетный сканер, 1,5 мс/линия, ЖК-дисплей Full Dot, USB 2.0, Wi-Fi</t>
  </si>
  <si>
    <t>MJPBJ01DEMEU</t>
  </si>
  <si>
    <t>Блендер Xiaomi Blender Pro EU</t>
  </si>
  <si>
    <t>Блендер, Xiaomi, BHR07QSEU, Blender Pro, Белый</t>
  </si>
  <si>
    <t>Мобильный телефон, TECNO, SPARK Go 2 (KM4) 128+3 GB, 6.67", Аккумулятор 5000 мАч, 13MPx/8MPx, Unisoc T7250, Charge 15W, (Turquoise Green) Зеленый</t>
  </si>
  <si>
    <t>Мобильный телефон, TECNO, SPARK Go 2 (KM4) 128+3 GB, 6.67", Аккумулятор 5000 мАч, 13MPx/8MPx, Unisoc T7250, Charge 15W, (Veil White) Белый</t>
  </si>
  <si>
    <t>Мобильный телефон, TECNO, POVA 7 Pro 5G (LJ8) 256+8 GB, 6.78" AMOLED, Аккумулятор 6000 мАч, 64MPx + 8MPx/13MPx, MediaTek Dimensity 7300 Ultimate, Android 15, Fast Charge 45W, Wirelss Charge 30W, (Geek Black) Чёрный</t>
  </si>
  <si>
    <t>Монитор, Samsung, LS24D364GAIXCI, Essential S3 FHD, 24", Изогнутый, 1920*1080, VA, 100 Гц, 16:9, 250 кд/м2, 3000:1, 4 мс, 178/178, 16.7 млн., VGA*1, HDMI*1, Аудиопорт*1, VESA 75*75 мм, Регулировка наклона, кабель HDMI в комплекте, Чёрный</t>
  </si>
  <si>
    <t>Монитор, Samsung, LS24DG300EIXCI, Odyssey G3 FHD, 24, 1920*1080, VA, 180 Гц, 16:9, 250 кд/м2, 3000:1, 1 мс, 178/178, 16.7 млн., DP*1, HDMI*1, Аудиопорт*1, VESA 100*100 мм, Регулировка высоты/наклона/вращения/поворота, кабель DP в комплекте, Чёрный</t>
  </si>
  <si>
    <t>Монитор, Samsung, LS24DG302EIXCI, Odyssey G3 FHD, 24, 1920x1080, VA, 180 Гц, 16:9, 250 кд/м2, 3000:1, 1 мс, 178/178, 16.7 млн., DP*1, HDMI*1, Аудиопорт*1, VESA 100*100 мм, Регулировка высоты/наклона/вращения/поворота, кабель DP в комплекте, Чёрный</t>
  </si>
  <si>
    <t>Монитор, Samsung, LS27D364GAIXCI, Essential S3 FHD, 27", Изогнутый, 1920*1080, VA, 100 Гц, 16:9, 250 кд/м2, 3000:1, 4 мс, 178/178, 16.7 млн., VGA*1, HDMI*1, Аудиопорт*1, VESA 75*75 мм, кабель HDMI в комплекте, Чёрный</t>
  </si>
  <si>
    <t>Монитор, Samsung, LS27D700EAIXCI, ViewFinity S7 4K, 27", 3840*2160, IPS, 60 Гц, 16:9, 350 кд/м2, 1000:1, 5 мс, 178/178, 1.07 млрд., DP*1, HDMI*1, Аудиопорт*1, VESA 100*100 мм, Регулировка наклона, кабель HDMI в комплекте, Чёрный</t>
  </si>
  <si>
    <t>Монитор, Samsung, LS27D804UAIXCI, ViewFinity S8 4K, 27", 3840*2160, IPS, 60 Гц, 16:9, 350 кд/м2, 1000:1, 5 мс, 178/178, 1.07 млрд., DP*1, HDMI*1, USB*3, USB-C*1, Аудиопорт*1, VESA 100*100 мм, Регулировка высоты/наклона/вращения/поворота, кабель HDMI/USB-C в комплекте, Чёрный</t>
  </si>
  <si>
    <t>Монитор, Samsung, LS27DG300EIXCI, Odyssey G3 FHD, 27, 1920*1080, VA, 180 Гц, 16:9, 250 кд/м2, 3000:1, 1 мс, 178/178, 16.7 млн., DP*1, HDMI*1, Аудиопорт*1, VESA 100*100 мм, Регулировка высоты/наклона/вращения/поворота, кабель DP в комплекте, Чёрный</t>
  </si>
  <si>
    <t>Монитор, Samsung, LS27DG302EIXCI, Odyssey G3 FHD, 27, 1920x1080, VA, 180 Гц, 16:9, 250 кд/м2, 3000:1, 1 мс, 178/178, 16.7 млн., DP*1, HDMI*1, Аудиопорт*1, VESA 100*100 мм, Регулировка высоты/наклона/вращения/поворота, кабель DP в комплекте, Чёрный</t>
  </si>
  <si>
    <t>GC/LPF24FBCFBB/GW</t>
  </si>
  <si>
    <t>Игровое компьютерное кресло DX Racer Prince GC/LPF24FBCFBB/GW</t>
  </si>
  <si>
    <t>Игровое компьютерное кресло, DX Racer, 	GC/LPF24FBCFBB/GW, Prince series, Нубук FBB - Имитация льна FBC , Вид наполнителя: губчатая пена высокой плотности (54 кг/м), Металлическая основа кресла, Механизм качания: топ-ган, Прорезиненные колеса в комплектации, Серый</t>
  </si>
  <si>
    <t>030026</t>
  </si>
  <si>
    <t>Кабельный канал Legrand DLP 60х16мм</t>
  </si>
  <si>
    <t>Кабельный канал, Legrand, 030026, DLP 60х16, 60х16х2100мм (ширина х высота), Белый</t>
  </si>
  <si>
    <t>080259</t>
  </si>
  <si>
    <t>Суппорт Legrand Mosaic 3 модуля</t>
  </si>
  <si>
    <t>Суппорт Mosaic, Legrand, 080259, 3 модуля</t>
  </si>
  <si>
    <t>078801L</t>
  </si>
  <si>
    <t>Mosaic рамка 1 пост 1 модуль</t>
  </si>
  <si>
    <t>Mosaic рамка, Legrand, 078801L, 1модуль, Белый</t>
  </si>
  <si>
    <t>078803L</t>
  </si>
  <si>
    <t>Mosaic рамка 1 пост 3 модуля</t>
  </si>
  <si>
    <t>Mosaic рамка, Legrand, 078803L, 3 модуля, Белый</t>
  </si>
  <si>
    <t>078815L</t>
  </si>
  <si>
    <t>Mosaic рамка 1 пост 5 модулей</t>
  </si>
  <si>
    <t>Mosaic рамка, Legrand, 078815L, 5 модулей, Белый</t>
  </si>
  <si>
    <t>010763</t>
  </si>
  <si>
    <t>Отвод угловой Legrand 010763 DLP на 80/105/150</t>
  </si>
  <si>
    <t>Отвод угловой, Legrand, 010763, DLP на 80/105/150, для односекционных кабель-каналов DLP 35х80/105, 50х80/150 - белый</t>
  </si>
  <si>
    <t>Компактные</t>
  </si>
  <si>
    <t>6390C005AA</t>
  </si>
  <si>
    <t>Цифровой фотоаппарат Canon PowerShot V1</t>
  </si>
  <si>
    <t>Цифровой фотоаппарат, Canon, PowerShot V1, 6390C005AA</t>
  </si>
  <si>
    <t>6390C006AA</t>
  </si>
  <si>
    <t>Цифровой фотоаппарат Canon PowerShot V1 PREMIUM VLOGGER KIT</t>
  </si>
  <si>
    <t>Цифровой фотоаппарат, Canon, PowerShot V1 PREMIUM VLOGGER KIT, 6390C006AA</t>
  </si>
  <si>
    <t>LKV582</t>
  </si>
  <si>
    <t>Удлинитель HDMI Lenkeng LKV582 (4K, 120m)</t>
  </si>
  <si>
    <t>Удлинитель HDMI, Lenkeng, LKV582</t>
  </si>
  <si>
    <t>LKV683-5.0</t>
  </si>
  <si>
    <t>Удлинитель HDMI Lenkeng LKV683-5.0 (4K, 120)</t>
  </si>
  <si>
    <t>Удлинитель HDMI, Lenkeng, LKV683-5.0, (4K, 120), 1x HDMI IN, 1x RJ45 IN, 1x RJ45 OUT, 1x HDMI OUT</t>
  </si>
  <si>
    <t>LKV300USB</t>
  </si>
  <si>
    <t>Удлинитель USB Lenkeng LKV300USB</t>
  </si>
  <si>
    <t>Удлинитель USB, Lenkeng, LKV300USB, USB 3.0, 90м</t>
  </si>
  <si>
    <t>LKV473KVM</t>
  </si>
  <si>
    <t>Удлинитель HDMI + KVM Lenkeng LKV473KVM</t>
  </si>
  <si>
    <t>Удлинитель HDMI + KVM, Lenkeng, LKV473KVM</t>
  </si>
  <si>
    <t>LKV318EDID-V3.0</t>
  </si>
  <si>
    <t>Сплиттер Lenkeng LKV318EDID-V3.0 1x8 4K×2K@60Hz</t>
  </si>
  <si>
    <t>Сплиттер, Lenkeng, LKV318EDID-V3.0, 1x8 4K2K@60Hz</t>
  </si>
  <si>
    <t>TU4K Pro</t>
  </si>
  <si>
    <t>Контроллер NovaStar TU4K Pro</t>
  </si>
  <si>
    <t>Контроллер, NovaStar, TU4K Pro, 8+128GB, черный</t>
  </si>
  <si>
    <t>TB10 PLUS</t>
  </si>
  <si>
    <t>Контроллер NovaStar TB10 PLUS</t>
  </si>
  <si>
    <t>Контроллер, NovaStar, TB10 PLUS, 2+32GB, Android10, чёрный</t>
  </si>
  <si>
    <t>T120MA</t>
  </si>
  <si>
    <t>Усилитель‑микшер цифровой ITC T‑120MA</t>
  </si>
  <si>
    <t>Усилительмикшер, цифровой, ITC,T120MA, 180Вт, 2 микрофонных входа, 2 AUX, переключатель Mic2/Aux1</t>
  </si>
  <si>
    <t>T240MA</t>
  </si>
  <si>
    <t>Усилитель-микшер цифровой ITC T‑240MA</t>
  </si>
  <si>
    <t>Усилитель-микшер, цифровой, ITC, T240MA, 240Вт, 2 микрофонных входа, 2 AUX, переключатель Mic2/Aux1</t>
  </si>
  <si>
    <t>T305AP</t>
  </si>
  <si>
    <t>Громкоговоритель ITC T‑305AP</t>
  </si>
  <si>
    <t>T776AW</t>
  </si>
  <si>
    <t>Громкоговоритель настенный активный ITC T‑776AW</t>
  </si>
  <si>
    <t>Громкоговоритель настенный, активный, ITC, T776AW, Активный + пассивный, 25Вт  2 @ 8, Двухполосная система: 6" НЧ + 1.5" ВЧ, ABS-корпус, металлическая решётка, настенный кронштейн, Цвет: белый</t>
  </si>
  <si>
    <t>CET5229</t>
  </si>
  <si>
    <t>Фотобарабан CET C-EXV32/33 (CET5229)</t>
  </si>
  <si>
    <t>Фотобарабан, CET, CET5229, Для копиров Canon iR2520/2525/2530/2535/2545, Япония, 150000 страниц.</t>
  </si>
  <si>
    <t>Ракельные ножи Canon</t>
  </si>
  <si>
    <t>CET281044</t>
  </si>
  <si>
    <t>Лезвие очистки ленты переноса CET C3025 (CET281044)</t>
  </si>
  <si>
    <t>Лезвие очистки ленты переноса, CET, CET281044, FM1-B271-000, Для копиров CANON iR ADVANCE C3025i/3320i/C3520i/C3525i</t>
  </si>
  <si>
    <t>CET281063</t>
  </si>
  <si>
    <t>Ракельный нож СЕТ C-EXV49 (CET281063)</t>
  </si>
  <si>
    <t>Ракельный нож, СЕТ, CET281063, C-EXV49-Blade, Для копиров CANON iR ADVANCE C3325i/C3330i/iRC3025/iRC3025i, Двухслойный</t>
  </si>
  <si>
    <t>CET5194</t>
  </si>
  <si>
    <t>Ракельный нож СЕТ iR2002 (CET5194)</t>
  </si>
  <si>
    <t>Ракельный нож, СЕТ, CET5194, Для копиров CANON iR2002/2202</t>
  </si>
  <si>
    <t>CET281103</t>
  </si>
  <si>
    <t>Ракельный нож СЕТ DR312-Blade (CET281103)</t>
  </si>
  <si>
    <t>Ракельный нож, СЕТ, CET281103, DR312-Blad, Для копиров KONICA MINOLTA Bizhub 227/287/367, Двухслойный</t>
  </si>
  <si>
    <t>CET281092</t>
  </si>
  <si>
    <t>Ракельный нож СЕТ DR316-Blade (CET281092)</t>
  </si>
  <si>
    <t>Ракельный нож, СЕТ, CET281092, DR316-Blad, Для копиров KONICA MINOLTA Bizhub C250i/C300i/C360i, Двухслойный</t>
  </si>
  <si>
    <t>CET7016U</t>
  </si>
  <si>
    <t>Ракельный нож СЕТ DR512-Blade (CET7016U)</t>
  </si>
  <si>
    <t>Ракельный нож, СЕТ, CET7016U, DR512-Blad, Для копиров KONICA MINOLTA Bizhub C250i/C300i/C360i, Двухслойный</t>
  </si>
  <si>
    <t>CET3123</t>
  </si>
  <si>
    <t>Термоэлемент СЕТ 1160 (CET3123)</t>
  </si>
  <si>
    <t>Термоэлемент, СЕТ, CET3123, Для принтеров HP LaserJet 1160/1320/M375/M475/M402/M426</t>
  </si>
  <si>
    <t>CET2426</t>
  </si>
  <si>
    <t>Термоэлемент СЕТ М601 (CET2426)</t>
  </si>
  <si>
    <t>Термоэлемент, СЕТ, CET2426, Для принтеров HP LaserJet Enterprise 600 M601/M602/M603/M604/M605/M606/M630</t>
  </si>
  <si>
    <t>CET2589</t>
  </si>
  <si>
    <t>Резиновый вал CET M501 (CET2589)</t>
  </si>
  <si>
    <t>Резиновый вал, CET, CET2589, Для принтеров HP LaserJet Pro M501/M506/M527/M507</t>
  </si>
  <si>
    <t>CET2736</t>
  </si>
  <si>
    <t>Резиновый вал CET M125 (CET2736)</t>
  </si>
  <si>
    <t>Резиновый вал, CET, CET2736, Для принтеров HP LaserJet Pro M125/M126</t>
  </si>
  <si>
    <t>CET2740</t>
  </si>
  <si>
    <t>Резиновый вал CET P1505 (CET2740)</t>
  </si>
  <si>
    <t>Резиновый вал, CET, CET2740, Для принтеров HP LaserJet P1006</t>
  </si>
  <si>
    <t>CET4701</t>
  </si>
  <si>
    <t>Резиновый вал CET P1006 (CET4701)</t>
  </si>
  <si>
    <t>Резиновый вал, CET, CET4701, Для принтеров HP LaserJet P1006</t>
  </si>
  <si>
    <t>CET2620</t>
  </si>
  <si>
    <t>Резиновый вал CET P3015 (CET2620)</t>
  </si>
  <si>
    <t>Резиновый вал, CET, CET2620, Для принтеров HP LaserJet Enterprise P3015</t>
  </si>
  <si>
    <t>CET2962</t>
  </si>
  <si>
    <t>Резиновый вал CET 5200 (CET2962)</t>
  </si>
  <si>
    <t>Резиновый вал, CET, CET2962, Для принтеров HP LaserJet 5200/M5035, MFP/M712/M725</t>
  </si>
  <si>
    <t>CET3812</t>
  </si>
  <si>
    <t>Резиновый вал CET 1022 (CET3812)</t>
  </si>
  <si>
    <t>Резиновый вал, CET, CET3812, Для принтеров HP LaserJet 1022</t>
  </si>
  <si>
    <t>CET1121</t>
  </si>
  <si>
    <t>Резиновый вал CET 1010 (CET1121)</t>
  </si>
  <si>
    <t>Резиновый вал, CET, CET1121, Для принтеров HP LaserJet 1010/1015/1020</t>
  </si>
  <si>
    <t>CET0021</t>
  </si>
  <si>
    <t>Резиновый вал CET 1160 (CET0021)</t>
  </si>
  <si>
    <t>Резиновый вал, CET, CET0021, RC1-3630-000, Для принтеров HP LaserJet 1160/1320</t>
  </si>
  <si>
    <t>CET211001N</t>
  </si>
  <si>
    <t>Резиновый вал CET M452 (CET211001N)</t>
  </si>
  <si>
    <t>Резиновый вал, CET, CET211001N, Для принтеров HP Color LaserJet Pro MFP M377/M477/M452/M479</t>
  </si>
  <si>
    <t>CET211016</t>
  </si>
  <si>
    <t>Резиновый вал CET M607 (CET211016)</t>
  </si>
  <si>
    <t>Резиновый вал, CET, CET211016, Для принтеров HP LaserJet Enterprise M607dn/M608dn/609dn/MFP/M631dn/M632fht/M633fh</t>
  </si>
  <si>
    <t>CET211032</t>
  </si>
  <si>
    <t>Резиновый вал CET ML-2160 (CET211032)</t>
  </si>
  <si>
    <t>Резиновый вал, CET, CET211032, JC66-02716B, Для принтеров SAMSUNG ML-2160/ML2160W/ML2165/ML2165W</t>
  </si>
  <si>
    <t>CET3265</t>
  </si>
  <si>
    <t>Резиновый вал CET iR2016 (CET3265)</t>
  </si>
  <si>
    <t>Резиновый вал, CET, CET3265, FC6-4453-000, Для копиров CANON iR2002/2202/2016/2020/2120/2116/2318/2320/2420</t>
  </si>
  <si>
    <t>CET3026</t>
  </si>
  <si>
    <t>Резиновый вал CET iR2270 (CET3026)</t>
  </si>
  <si>
    <t>Резиновый вал, CET, CET3026, FC6-2942-000/FC7-0242-000, Для копиров CANON iR2270/2870/2520/2525/2530/3025/3225</t>
  </si>
  <si>
    <t>CET5261</t>
  </si>
  <si>
    <t>Резиновый вал CET C3325i (CET5261)</t>
  </si>
  <si>
    <t>Резиновый вал, CET, CET5261, Для копиров CANON iR ADVANCE C3325i/C3330i/C3320/C3320L/C3320i</t>
  </si>
  <si>
    <t>CET7815N</t>
  </si>
  <si>
    <t>Резиновый вал CET FS-4100 (CET7815N)</t>
  </si>
  <si>
    <t>Резиновый вал, CET, CET7815N, Для принтеров KYOCERA FS-4100DN/4200DN, ECOSYS P3045dn/M3550idn, Вспененный</t>
  </si>
  <si>
    <t>CET341044</t>
  </si>
  <si>
    <t>Комплект роликов захвата/отделения бумаги CET M281 (CET341044)</t>
  </si>
  <si>
    <t>Комплект роликов захвата/отделения бумаги, CET, CET341044, RM2-5576-000/RM2-5577-000, Для принтеров HP Color LaserJet Pro MFP M281fdw/180n/M280nw, Color LaserJet Pro M254dw</t>
  </si>
  <si>
    <t>CET341055</t>
  </si>
  <si>
    <t>Резинка ролика отделения бумаги СЕТ ML-3310D (CET341055)</t>
  </si>
  <si>
    <t>Резинка ролика отделения бумаги, СЕТ, CET341055, JC73-00328A, Для принтеров SAMSUNG ML-3310D/3310ND/3710D/3710ND/3710DW, Полиуретан</t>
  </si>
  <si>
    <t>CET341052R</t>
  </si>
  <si>
    <t>Резинка ролика захвата бумаги СЕТ ML-2955 (CET341052R)</t>
  </si>
  <si>
    <t>Резинка ролика захвата бумаги, СЕТ, CET341052R, JC66-02939B, Для принтеров SAMSUNG ML-1510/1710/1740/1750</t>
  </si>
  <si>
    <t>CET1204R</t>
  </si>
  <si>
    <t>Резинка ролика захвата бумаги СЕТ ML-1710 (CET1204R)</t>
  </si>
  <si>
    <t>Резинка ролика захвата бумаги, СЕТ, CET1204R, JC72-01231A, Для принтеров SAMSUNG ML-1510/1710/1740/1750</t>
  </si>
  <si>
    <t>CET341051</t>
  </si>
  <si>
    <t>Резинка ролика захвата бумаги СЕТ ML-3310D (CET341051)</t>
  </si>
  <si>
    <t>Резинка ролика захвата бумаги, СЕТ, CET341051, JC73-00340A, Для принтеров SAMSUNG 3310D/3310ND/33710D/3710ND/3710DW</t>
  </si>
  <si>
    <t>CET5167</t>
  </si>
  <si>
    <t>Комплект роликов захвата/отделения бумаги CET IR2200 (CET5167)</t>
  </si>
  <si>
    <t>Комплект роликов захвата/отделения бумаги, CET, CET5167, FF5-4552-020/FF5-4634-020, Для копиров CANON iR2200/2800/3300/3320, Long Life</t>
  </si>
  <si>
    <t>CET511038</t>
  </si>
  <si>
    <t>Комплект роликов ADF CET C3520 (CET511038)</t>
  </si>
  <si>
    <t>Комплект роликов ADF, СЕТ, CET511038, FL1-3120-000/FC0-9450-000/FC0-9631-000, Для копиров CANON iR ADVANCE C3520i/3525i/3530i</t>
  </si>
  <si>
    <t>CET3502N</t>
  </si>
  <si>
    <t>Комплект роликов захвата/отделения бумаги CET IR2270 (CET3502N)</t>
  </si>
  <si>
    <t>Комплект роликов захвата/отделения бумаги, CET, CET3502N, FB6-3405-000/FC0-5080-000/FC6-6661-000, Для копиров CANON iR2270/2870/3570</t>
  </si>
  <si>
    <t>CET3986</t>
  </si>
  <si>
    <t>Комплект роликов захвата/отделения бумаги CET IR3025 (CET3986)</t>
  </si>
  <si>
    <t>Комплект роликов захвата/отделения бумаги, CET, CET3986, FB6-3405-000/ FC6-7083-000/FC6-6661-000, Для копиров CANON iR3025/3030/3225/3230/3035/C2880/C3380</t>
  </si>
  <si>
    <t>CET511021</t>
  </si>
  <si>
    <t>Комплект роликов захвата/отделения бумаги CET IR4025 (CET511021)</t>
  </si>
  <si>
    <t>Комплект роликов захвата/отделения бумаги, CET, CET511021, FB6-3405/FC6-7083/FC6-6661, Для копиров CANON iR ADVANCE 4025/4035/4045/4051/4225/4235/4245/4251</t>
  </si>
  <si>
    <t>CET511042</t>
  </si>
  <si>
    <t>Комплект роликов захвата/отделения бумаги CET IR3320 (CET511042)</t>
  </si>
  <si>
    <t>Комплект роликов захвата/отделения бумаги, CET, CET511042, FL4-0763/ FL4-0762/FL1-3762, Для копиров CANON iR ADVANCE DX C3826i/C3830i/C3835i/C3922i</t>
  </si>
  <si>
    <t>CET511035</t>
  </si>
  <si>
    <t>Комплект роликов захвата/отделения бумаги CET IR3320 (CET511035)</t>
  </si>
  <si>
    <t>Комплект роликов захвата/отделения бумаги, CET, CET511035, FL0-2885-000/FL0-4002-000/FL0-1674-000, Для копиров CANON iR ADVANCE C3320i/C3520i/C5535i/DX C3720i</t>
  </si>
  <si>
    <t>CET7806R</t>
  </si>
  <si>
    <t>Комплект роликов захвата/отделения бумаги CET 2100 (CET7806R)</t>
  </si>
  <si>
    <t>Резинка сепаратора, CET, CET361021, 001N00547, Для принтеров XEROX Phaser 3020BI, WorkCentre 3025BI, Samsung ML-2160, SL-M2020</t>
  </si>
  <si>
    <t>CET1205R</t>
  </si>
  <si>
    <t>Резинка сепаратора CET ML-1710 (CET1205R)</t>
  </si>
  <si>
    <t>Резинка сепаратора, CET, CET1205R, JC73-00140A, Для принтеров SAMSUNG ML-1510/1710/1740/1750</t>
  </si>
  <si>
    <t>CET321003</t>
  </si>
  <si>
    <t>Лента переноса изображения СЕТ C3520 (CET321003)</t>
  </si>
  <si>
    <t>Лента переноса изображения, СЕТ, CET321003, FL0-0222-000, Для копиров CANON iR ADVANCE C3520i/C3525i/C3530i, Япония</t>
  </si>
  <si>
    <t>CET7119</t>
  </si>
  <si>
    <t>Лента переноса изображения СЕТ C240 (CET7119)</t>
  </si>
  <si>
    <t>Лента переноса изображения, СЕТ, CET7119, C224, Для копиров KONICA MINOLTA Bizhub C224, Япония</t>
  </si>
  <si>
    <t>CET371009</t>
  </si>
  <si>
    <t>Майларовая накладка ADF СЕТ M426 (CET371009)</t>
  </si>
  <si>
    <t>Майларовая накладка ADF, СЕТ, СЕТ371009, Для принтеров HP LaserJet Pro MFP M426/427/477fdn</t>
  </si>
  <si>
    <t>CET7170</t>
  </si>
  <si>
    <t>Наконечник сепаратора прижимного вала СЕТ 654 (CET7170)</t>
  </si>
  <si>
    <t>Наконечник сепаратора прижимного вала, СЕТ, CET7170, Для копиров KONICA MINOLTA Bizhub 654/754/C654/C754</t>
  </si>
  <si>
    <t>CET221011</t>
  </si>
  <si>
    <t>Пористый вал прижима термопленки СЕТ С220 (CET221011)</t>
  </si>
  <si>
    <t>Пористый вал прижима термопленки, СЕТ, CET221011, Для копиров KONICA MINOLTA Bizhub C220/C280/C360/C224/C364</t>
  </si>
  <si>
    <t>CET311032</t>
  </si>
  <si>
    <t>Прижимная планка фьюзера в сборе СЕТ P2040 (CET311032)</t>
  </si>
  <si>
    <t>Прижимная планка фьюзера в сборе, СЕТ, CET311032, Для принтеров KYOCERA ECOSYS P2235dn/2040dn/M2235dn/2040dn</t>
  </si>
  <si>
    <t>CET6901N</t>
  </si>
  <si>
    <t>Прижимная планка фьюзера в сборе СЕТ P2040 (CET6901N)</t>
  </si>
  <si>
    <t>Прижимная планка фьюзера в сборе, СЕТ, CET6901N, Для принтеров KYOCERA ECOSYS P2235dn/2040dn/M2235dn/2040dn</t>
  </si>
  <si>
    <t>CET171013</t>
  </si>
  <si>
    <t>Девелопер CET C3320 (CET171013) пурпурный</t>
  </si>
  <si>
    <t>Девелопер, CET, CET171013, Пурпурный, Для копиров CANON iR ADVANCE C3320/3325i/3330/3525i/3530i, 200г., 240000 стр.</t>
  </si>
  <si>
    <t>CET8772-045</t>
  </si>
  <si>
    <t>Девелопер CET TN-321 (CET8772-045)</t>
  </si>
  <si>
    <t>Девелопер, CET, CET8772-045, TN-321/322/324/711K/712, Для копиров KONICA MINOLTA Bizhub C220/280/360, 45г/бут.</t>
  </si>
  <si>
    <t>CET151015D-250</t>
  </si>
  <si>
    <t>Девелопер CET C-EXV49/54/64 (CET151015D-250)</t>
  </si>
  <si>
    <t>Девелопер, CET, CET151015D-250, TF8D, C-EXV49/54/64, Для копиров CANON iR ADVANCE C3520i/DX C3720i/C3922, 250гр/бут.</t>
  </si>
  <si>
    <t>DGP54431</t>
  </si>
  <si>
    <t>Монитор, Xiaomi, G34WQi, C34WQBA-RGGL, 34", Изогнутый, 3440*1440, VA, 180 Гц, 21:9, 350 кд/м2, 4000:1, 1 мс, 178/178, 16.7 млн., DP*2, HDMI*2, Аудиопорт*1, VESA 75*75 мм, Регулировка наклона/поворота/высоты, кабель DP в комплекте, Чёрный</t>
  </si>
  <si>
    <t>Клавиатура, Ajazz, AK820/Moon/GWY, AK820, Игровая, Механическая, 75%, Moon Switches, USB, Подсветка RGB, Анг/Рус, Серый</t>
  </si>
  <si>
    <t>DGS-1210-20/F2A</t>
  </si>
  <si>
    <t>Коммутатор D-Link DGS-1210-20/F2A</t>
  </si>
  <si>
    <t>Коммутатор, D-Link, DGS-1210-20/F2A, Управляемый L2, 16 портов 10/100/1000Base-T и 4 комбо-порта 100/1000Base-T/SFP, 1U</t>
  </si>
  <si>
    <t>DGS-1210-26/FL2A</t>
  </si>
  <si>
    <t>Коммутатор D-Link DGS-1210-26/FL2A</t>
  </si>
  <si>
    <t>Коммутатор, D-Link, DGS-1210-26/FL2A, Управляемый L2, 24 порта 10/100/1000Base-T и 2 комбо-порта 100/1000Base-T/SFP, 1U</t>
  </si>
  <si>
    <t>DGS-1250-52X/A1A</t>
  </si>
  <si>
    <t>Коммутатор D-Link DGS-1250-52X/A1A</t>
  </si>
  <si>
    <t>Коммутатор, D-Link, DGS-1250-52X/A1A, Управляемый L2, 48 портов 10/100/1000Base-T, 4 порта 10G SFP+, Корпус металл, 1U</t>
  </si>
  <si>
    <t>S1200-8P2G</t>
  </si>
  <si>
    <t>Коммутатор BDCOM S1200-8P2G</t>
  </si>
  <si>
    <t>Коммутатор, BDCOM, S1200-8P2G, Неуправляемый, 8 портов PoE (90W) 10/100M RJ45, 2 порта 10/100/1000M RJ45, Настольный</t>
  </si>
  <si>
    <t>DS-C60S-04HO</t>
  </si>
  <si>
    <t>Выходной интерфейс HDMI Hikvision DS-C60S-04HO</t>
  </si>
  <si>
    <t>Очиститель универсальный "Формула А" Printeria (DGP54431)</t>
  </si>
  <si>
    <t>Очиститель универсальный "Формула А", Printeria, DGP54431, 100мл</t>
  </si>
  <si>
    <t>DS-I250L(D)</t>
  </si>
  <si>
    <t>замена</t>
  </si>
  <si>
    <t>Мобильный телефон, TECNO, SPARK 40 Pro (KM6) 256+8 GB, 6.78", AMOLED, Аккумулятор 5200 мАч, 50MPx/13MPx, MediaTek Helio G100 Ultimate, Fast Charge 45W, Android 15, (Ink Black) Чёрный</t>
  </si>
  <si>
    <t>Мобильный телефон, TECNO, SPARK 40 Pro (KM6) 256+8 GB, 6.78", AMOLED, Аккумулятор 5200 мАч, 50MPx/13MPx, MediaTek Helio G100 Ultimate, Fast Charge 45W, Android 15, (Lake Blue) Голубой</t>
  </si>
  <si>
    <t>Мобильный телефон, TECNO, SPARK 40 Pro (KM6) 256+8 GB, 6.78", AMOLED, Аккумулятор 5200 мАч, 50MPx/13MPx, MediaTek Helio G100 Ultimate, Fast Charge 45W, Android 15, (Moon Titanium) Золотистый</t>
  </si>
  <si>
    <t>Мобильный телефон, TECNO, CAMON 40 (CM5) 256+8 GB, 6.78" AMOLED, Аккумулятор 5200 мАч, 50MPx+8MPx+ AI/32MPx, MediaTek Helio G100 Ultimate, 45W, (Galaxy Black) черный</t>
  </si>
  <si>
    <t>Мобильный телефон, TECNO, CAMON 40 (CM5) 256+8 GB, 6.78" AMOLED, Аккумулятор 5200 мАч, 50MPx+8MPx+ AI/32MPx, MediaTek Helio G100 Ultimate, 45W, (Glacier White) Белый</t>
  </si>
  <si>
    <t>Мобильный телефон, TECNO, CAMON 40 (CM5) 256+8 GB, 6.78" AMOLED, Аккумулятор 5200 мАч, 50MPx+8MPx /32MPx, MediaTek Helio G100 Ultimate, 45W, (Emerald Glow Green) зеленый</t>
  </si>
  <si>
    <t>Мобильный телефон, TECNO, CAMON 40 (CM5) 256+8 GB, 6.78" AMOLED, Аккумулятор 5200 мАч, 50MPx+8MPx+ AI/32MPx, MediaTek Helio G100 Ultimate, 45W, (Emerald Lake Green) Морской зеленый</t>
  </si>
  <si>
    <t>Мобильный телефон, TECNO, CAMON 40 (CM5) 256+8 GB, 6.78" AMOLED, Аккумулятор 5200 мАч, 50MPx+8MPx+ AI/32MPx, MediaTek Helio G100 Ultimate, 45W, (Sandy Titanium) Золотистый</t>
  </si>
  <si>
    <t>Мобильный телефон, TECNO, CAMON 40 Pro (CM6) 256+8 GB, 6.78" AMOLED, Аккумулятор 5200 мАч, 50MPx PDAF+ AI/50MPx, MediaTek Helio G100 Ultimate, 45W, Android 15, (Glacier White) Белый</t>
  </si>
  <si>
    <t>Мобильный телефон, TECNO, POVA 7 5G (LJ7) 128+8 GB, 6.78" FHD+, Аккумулятор 6000 мАч, 50MPx/13MPx, MediaTek Dimensity 7300 Ultimate, Android 15, Fast Charge 45W, Wireless Charge 30W, (Oasis Green) Зелёный</t>
  </si>
  <si>
    <t>Мобильный телефон, TECNO, POVA 7 5G (LJ7) 256+8 GB, 6.78" FHD+, Аккумулятор 6000 мАч, 50MPx/13MPx, MediaTek Dimensity 7300 Ultimate, Android 15, Fast Charge 45W, Wireless Charge 30W, (Geek Black) Чёрный</t>
  </si>
  <si>
    <t>Мобильный телефон, TECNO, POVA 7 5G (LJ7) 256+8 GB, 6.78" FHD+, Аккумулятор 6000 мАч, 50MPx/13MPx, MediaTek Dimensity 7300 Ultimate, Android 15, Fast Charge 45W, Wireless Charge 30W, (Magic Silver) Серебристый</t>
  </si>
  <si>
    <t>Мобильный телефон, TECNO, POVA 7 5G (LJ7) 256+8 GB, 6.78" FHD+, Аккумулятор 6000 мАч, 50MPx/13MPx, MediaTek Dimensity 7300 Ultimate, Android 15, Fast Charge 45W, Wireless Charge 30W, (Oasis Green) Зелёный</t>
  </si>
  <si>
    <t>K36350</t>
  </si>
  <si>
    <t>Интерфейсный кабель Xiaomi 6A Braided USB-C to USB-C Cable （2m） Белый</t>
  </si>
  <si>
    <t>MDY-11-EP</t>
  </si>
  <si>
    <t>Адаптер питания Xiaomi 22.5W Power Adapter (Type-A)</t>
  </si>
  <si>
    <t>Адаптер питания, Xiaomi, 22.5W Power Adapter (Type-A), (MDY-11-EP), Тип порта - USB-A, 100-240В, 50/60 Гц, Раб. темп. -10 °C ~ 40 °C, Белый</t>
  </si>
  <si>
    <t>MDY-14-EE</t>
  </si>
  <si>
    <t>Адаптер питания Xiaomi 120W HyperCharge Combo (Type-A) ( в комлпекте кабель Type-c)</t>
  </si>
  <si>
    <t>Адаптер питания, Xiaomi, 120W HyperCharge Combo (Type-A), ( в комлпекте кабель Type-c), 100-240В, 50/60 Гц, 1,7 А, 5 В - 3 В / 9 В - 3 А / 11 В - 6 А макс / 20 В - 6 А , Белый</t>
  </si>
  <si>
    <t>MDY-17-EF</t>
  </si>
  <si>
    <t>Адаптер питания Xiaomi 45W Turbo Charging Power Adapter (Type-A)</t>
  </si>
  <si>
    <t>Адаптер питания, Xiaomi, 45W Turbo Charging Power Adapter (Type-A), 100-240В, 50/60Гц, 1.1A, Белый</t>
  </si>
  <si>
    <t>MDY-15-EK</t>
  </si>
  <si>
    <t>Адаптер питания Xiaomi 90W HyperCharge Combo (Type-A)</t>
  </si>
  <si>
    <t>Адаптер питания, Xiaomi, 90W HyperCharge Combo (Type-A), (MDY-15-EK), 3,6-5,0 В  3,0 А (15,0 Вт макс.) / 5,0-20,0 В - 6,1-4,5 А (90,0 Вт макс.), Белый</t>
  </si>
  <si>
    <t>Батарейка, CAMELION, CR1632-BP5, 3V, 5 шт. в Блистере</t>
  </si>
  <si>
    <t>ES-24-250W</t>
  </si>
  <si>
    <t>Коммутатор Ubiquiti ES-24-250W</t>
  </si>
  <si>
    <t>USW-48</t>
  </si>
  <si>
    <t>Коммутатор Ubiquiti USW-48</t>
  </si>
  <si>
    <t>ES-48-500W</t>
  </si>
  <si>
    <t>Коммутатор Ubiquiti ES-48-500W</t>
  </si>
  <si>
    <t>USW-16-POE</t>
  </si>
  <si>
    <t>Коммутатор Ubiquiti USW-16-POE</t>
  </si>
  <si>
    <t>USW-24-POE</t>
  </si>
  <si>
    <t>Коммутатор Ubiquiti USW-24-POE</t>
  </si>
  <si>
    <t>USW-48-POE</t>
  </si>
  <si>
    <t>Коммутатор Ubiquiti USW-48-POE</t>
  </si>
  <si>
    <t>USW-Lite-8-POE</t>
  </si>
  <si>
    <t>Коммутатор Ubiquiti USW-Lite-8-POE</t>
  </si>
  <si>
    <t>EWP-WA6126</t>
  </si>
  <si>
    <t>Беспроводная точка доступа (роутер) H3C EWP-WA6126</t>
  </si>
  <si>
    <t>U6+</t>
  </si>
  <si>
    <t>Беспроводная точка доступа Ubiquiti U6+</t>
  </si>
  <si>
    <t>U6-Enterprise</t>
  </si>
  <si>
    <t>Беспроводная точка доступа Ubiquiti U6-Enterprise</t>
  </si>
  <si>
    <t>U6-Mesh</t>
  </si>
  <si>
    <t>Беспроводная точка доступа Ubiquiti U6-Mesh</t>
  </si>
  <si>
    <t>U6-Pro</t>
  </si>
  <si>
    <t>Беспроводная точка доступа Ubiquiti U6-Pro</t>
  </si>
  <si>
    <t>U7-Lite</t>
  </si>
  <si>
    <t>Беспроводная точка доступа Ubiquiti U7-Lite</t>
  </si>
  <si>
    <t>U7-Pro</t>
  </si>
  <si>
    <t>Беспроводная точка доступа Ubiquiti U7-Pro</t>
  </si>
  <si>
    <t>UAP-AC-M</t>
  </si>
  <si>
    <t>Беспроводная точка доступа Ubiquiti UAP-AC-M</t>
  </si>
  <si>
    <t>UAP-AC-PRO</t>
  </si>
  <si>
    <t>Беспроводная точка доступа Ubiquiti UAP-AC-PRO</t>
  </si>
  <si>
    <t>UAP-nanoHD-3</t>
  </si>
  <si>
    <t>Беспроводная точка доступа Ubiquiti UAP-nanoHD-3</t>
  </si>
  <si>
    <t>LBE-5AC-LR</t>
  </si>
  <si>
    <t>Беспроводной маршрутизатор Ubiquiti LBE-5AC-LR</t>
  </si>
  <si>
    <t>LBE-M5-23</t>
  </si>
  <si>
    <t>Беспроводной маршрутизатор Ubiquiti LBE-M5-23</t>
  </si>
  <si>
    <t>Loco5AC</t>
  </si>
  <si>
    <t>Беспроводной маршрутизатор Ubiquiti Loco5AC</t>
  </si>
  <si>
    <t>Loco5AC-5</t>
  </si>
  <si>
    <t>Беспроводной маршрутизатор Ubiquiti Loco5AC-5</t>
  </si>
  <si>
    <t>LocoM2</t>
  </si>
  <si>
    <t>Беспроводной маршрутизатор Ubiquiti LocoM2</t>
  </si>
  <si>
    <t>LocoM5</t>
  </si>
  <si>
    <t>Беспроводной маршрутизатор Ubiquiti LocoM5</t>
  </si>
  <si>
    <t>NBE-5AC-Gen2</t>
  </si>
  <si>
    <t>Беспроводной маршрутизатор Ubiquiti NBE-5AC-Gen2</t>
  </si>
  <si>
    <t>NSM2</t>
  </si>
  <si>
    <t>Беспроводной маршрутизатор Ubiquiti NSM2</t>
  </si>
  <si>
    <t>NSM5</t>
  </si>
  <si>
    <t>Беспроводной маршрутизатор Ubiquiti NSM5</t>
  </si>
  <si>
    <t>PBE-2AC-400</t>
  </si>
  <si>
    <t>Беспроводной маршрутизатор Ubiquiti PBE-2AC-400</t>
  </si>
  <si>
    <t>PBE-5AC-Gen2</t>
  </si>
  <si>
    <t>Беспроводной маршрутизатор Ubiquiti PBE-5AC-Gen2</t>
  </si>
  <si>
    <t>PBE-M5-300</t>
  </si>
  <si>
    <t>Беспроводной маршрутизатор Ubiquiti PBE-M5-300</t>
  </si>
  <si>
    <t>PBE-M5-400</t>
  </si>
  <si>
    <t>Беспроводной маршрутизатор Ubiquiti PBE-M5-400</t>
  </si>
  <si>
    <t>R5AC-Lite</t>
  </si>
  <si>
    <t>Беспроводной маршрутизатор Ubiquiti R5AC-Lite</t>
  </si>
  <si>
    <t>RP-5AC-Gen2</t>
  </si>
  <si>
    <t>Беспроводной маршрутизатор Ubiquiti RP-5AC-Gen2</t>
  </si>
  <si>
    <t>U6-Mesh-Pro</t>
  </si>
  <si>
    <t>Беспроводная точка доступа Ubiquiti U6-Mesh-Pro</t>
  </si>
  <si>
    <t>UCK-G2</t>
  </si>
  <si>
    <t>Сетевой контроллер Ubiquiti UCK-G2</t>
  </si>
  <si>
    <t>Сетевой контроллер, Ubiquiti, UCK-G2, Cloud Key Gen2, 1-GbE RJ45, Bluetooth LE, 1USB-C (питание), слот micro-SD, дисплей 1.42, 2GB RAM, 32GB eMMC, слот microSD, PoEin 802.3af или 5V/1A USB-C, макс. 5Вт</t>
  </si>
  <si>
    <t>UACC-DAC-SFP10-1M</t>
  </si>
  <si>
    <t>Кабель прямого подключения Ubiquiti UACC-DAC-SFP10-1M</t>
  </si>
  <si>
    <t>Кабель прямого подключения, Ubiquiti, UACC-DAC-SFP10-1M, SFP+/SFP+, 1/10GE, 1 метр</t>
  </si>
  <si>
    <t>AMO-5G13</t>
  </si>
  <si>
    <t>Антенна Ubiquiti AMO-5G13</t>
  </si>
  <si>
    <t>Антенна , Ubiquiti, AMO-5G13, AirMax Omni 5G-13, 13 dBi, 360 °, Всенаправленная, 2х2 MIMO, 5 ГГц</t>
  </si>
  <si>
    <t>033761</t>
  </si>
  <si>
    <t>Патч Панель укомплектованная Legrand LCS3 24RJ45 FTP Категория 6</t>
  </si>
  <si>
    <t>Патч Панель укомплектованная, Legrand, 033761, LCS3, 24RJ45, FTP, Категория 6, 19" (1U), 24 Порта</t>
  </si>
  <si>
    <t>032803</t>
  </si>
  <si>
    <t>Накладка на стык профиля Legrand 032803 для кабель каналов DLP 92x20 мм</t>
  </si>
  <si>
    <t>Накладка на стык профиля, Legrand, 032803, для кабель каналов DLP 92x20мм, Антрацит, (RAL 7016)</t>
  </si>
  <si>
    <t>Угол внутренний Legrand DLP-S 100x50мм неизменяемый (90°)</t>
  </si>
  <si>
    <t>Угол внутренний, Legrand, 638011, для кабель-каналов DLP-S 100x50мм, неизменяемый (90°), Белый</t>
  </si>
  <si>
    <t>DS-2CD3741G2-LIZSU-TS</t>
  </si>
  <si>
    <t>IP видеокамера Hikvision DS-2CD3741G2-LIZSU-TS</t>
  </si>
  <si>
    <t>IP видеокамера, Hikvision, DS-2CD3741G2-LIZSU-TS</t>
  </si>
  <si>
    <t>3795C019AA</t>
  </si>
  <si>
    <t>Цифровая видеокамера Canon EOS C300 MKIII EU-V2 EXPANSION</t>
  </si>
  <si>
    <t>Цифровая видеокамера, Canon, EOS C300 MKIII EU-V2 EXPANSION, 3795C019AA</t>
  </si>
  <si>
    <t>6388C003AA</t>
  </si>
  <si>
    <t>Цифровая видеокамера Canon EOS C400</t>
  </si>
  <si>
    <t>Цифровая видеокамера, Canon, EOS C400, 6388C003AA</t>
  </si>
  <si>
    <t>3794C019AA</t>
  </si>
  <si>
    <t>Цифровая видеокамера Canon EOS C500 MKII EU-V2 EXPANSION</t>
  </si>
  <si>
    <t>Цифровая видеокамера, Canon, EOS C500 MKII EU-V2 EXPANSION, 3794C019AA</t>
  </si>
  <si>
    <t>3794C003</t>
  </si>
  <si>
    <t>Цифровая видеокамера Canon EOS C500 MKII</t>
  </si>
  <si>
    <t>Цифровая видеокамера, Canon, EOS C500 MKII, 3794C003</t>
  </si>
  <si>
    <t>4507C003AA</t>
  </si>
  <si>
    <t>Цифровая видеокамера Canon EOS C70</t>
  </si>
  <si>
    <t>Цифровая видеокамера, Canon, EOS C70, 4507C003AA</t>
  </si>
  <si>
    <t>6389C003AA</t>
  </si>
  <si>
    <t>Цифровая видеокамера Canon EOS C80</t>
  </si>
  <si>
    <t>Цифровая видеокамера, Canon, EOS C80, 6389C003AA</t>
  </si>
  <si>
    <t>5077C003AA</t>
  </si>
  <si>
    <t>Цифровая видеокамера Canon EOS R5 C</t>
  </si>
  <si>
    <t>Цифровая видеокамера, Canon, EOS R5 C, 5077C003AA</t>
  </si>
  <si>
    <t>V10VIV</t>
  </si>
  <si>
    <t>Робот-пылесос Roborock Qrevo Curv с Док-станцией Белый</t>
  </si>
  <si>
    <t>Робот-пылесос, Roborock, Qrevo Curv (QRC02-02), с Док-станцией для автовыгрузки мусора мойки и наполнения, Лазерная навигация LDS + 3D-сканирование-камера, 18500 Па, Автономная работа 3 ч, Аккумулятор 6400 мАч, Время зарядки до 4 ч, Голосовое управление, Объем пылесборника 325 мл, Объем бака 80 мл, Вес 4,5 кг Белый</t>
  </si>
  <si>
    <t>R9A12663</t>
  </si>
  <si>
    <t>Реле напряжения SE R9A12663 1P+N 63А 230В</t>
  </si>
  <si>
    <t>Реле напряжения, SE, R9A12663, 1P+N 63А 230В</t>
  </si>
  <si>
    <t>Тент для бассейна Bestway 58036</t>
  </si>
  <si>
    <t>Тент для каркасных и надувных бассейнов диаметром 305 см, BESTWAY, 58036, Винил PVC, Чёрный, Цветная коробка</t>
  </si>
  <si>
    <t>5220B001</t>
  </si>
  <si>
    <t>8285B001</t>
  </si>
  <si>
    <t>0666C001</t>
  </si>
  <si>
    <t>Чернила, Canon, INK GI-490 Yellow, 0666C001, для Canon PIXMA G1410/G2410/G3410/G4410, 70 мл, 7 000 стр. (А4)</t>
  </si>
  <si>
    <t>RZ04-03760200-R3M1</t>
  </si>
  <si>
    <t>Гарнитура Razer Opus X - Mercury</t>
  </si>
  <si>
    <t>Гарнитура, Razer, Opus X - Mercury, RZ04-03760200-R3M1, Беспроводные, Микрофон встроенный, Диаметр динамиков: 40 мм, 20 - 20000 Гц, Зарядный кабель USB-A - USB-C длиной 0,5 м, Bluetooth 5.0, До 30 часов с включенным ANC (до 40 часов с выключенным ANC) Белый</t>
  </si>
  <si>
    <t>IES200-1006T</t>
  </si>
  <si>
    <t>Коммутатор BDCOM IES200-1006T</t>
  </si>
  <si>
    <t>Коммутатор, BDCOM, IES200-1006T, Неуправляемый, 6 портов 10/100M RJ45, DC 12-55В Dual RPS, -40+85° C, DIN-rail, без блока питания</t>
  </si>
  <si>
    <t>IES200-LSTW1108</t>
  </si>
  <si>
    <t>Коммутатор BDCOM IES200-LSTW1108</t>
  </si>
  <si>
    <t>Коммутатор, BDCOM, IES200-LSTW1108, Неуправляемый, 8 портов 10/100M RJ45, 1 порт SFP, 1 порт GE RJ45, DC 12-55В Dual RPS, -40+75°C, DIN-rail</t>
  </si>
  <si>
    <t>IES200-LSTW1108P</t>
  </si>
  <si>
    <t>Коммутатор BDCOM IES200-LSTW1108P</t>
  </si>
  <si>
    <t>IES200-L25-4T2S</t>
  </si>
  <si>
    <t>Коммутатор BDCOM IES200-L25-4T2S</t>
  </si>
  <si>
    <t>Коммутатор, BDCOM, IES200-L25-4T2S, Управляемый L3-lite, 4 порта 10/100/1000 RJ45, 2 порта SFP, DC 12-55В Dual RPS, вход DC12V, -40+75°C, DIN-rail</t>
  </si>
  <si>
    <t>IES200-L25-8T2S</t>
  </si>
  <si>
    <t>Коммутатор BDCOM IES200-L25-8T2S</t>
  </si>
  <si>
    <t>Коммутатор, BDCOM, IES200-L25-8T2S, Управляемый L3-lite, 8 портов 10/100/1000 RJ45, 2 порта SFP, DC 12-55В Dual RPS, вход DC12V, -40+75°C, DIN-rail</t>
  </si>
  <si>
    <t>IES200-L25-8T4S</t>
  </si>
  <si>
    <t>Коммутатор BDCOM IES200-L25-8T4S</t>
  </si>
  <si>
    <t>Коммутатор, BDCOM, IES200-L25-8T4S, Управляемый L3-lite, 8 портов 10/100/1000 RJ45, 4 порта SFP, DC 12-55В Dual RPS, вход DC12V, -40+75°C, DIN-rail</t>
  </si>
  <si>
    <t>IES200-L25-4P2S</t>
  </si>
  <si>
    <t>Коммутатор BDCOM IES200-L25-4P2S</t>
  </si>
  <si>
    <t>Коммутатор, BDCOM, IES200-L25-4P2S, Управляемый L3-lite, 4 порта 10/100/1000 RJ45, PoE 802.3af/at, бюджет POE 120В (зависит от БП), 2 порта SFP, DC 48-55В Dual RPS, вход DC12V, -40+75°C, DIN-rail, без блока питания</t>
  </si>
  <si>
    <t>IES200-L25-8P2S</t>
  </si>
  <si>
    <t>Коммутатор BDCOM IES200-L25-8P2S</t>
  </si>
  <si>
    <t>Коммутатор, BDCOM, IES200-L25-8P2S, Управляемый L3-lite, 8 портов 10/100/1000 RJ45, PoE 802.3af/at, бюджет POE 240В (зависит от БП), 2 порта SFP, DC 48-55В Dual RPS, вход DC12V, -40+75°C, DIN-rail, без блока питания</t>
  </si>
  <si>
    <t>IES200-L25-8P4S</t>
  </si>
  <si>
    <t>Коммутатор BDCOM IES200-L25-8P4S</t>
  </si>
  <si>
    <t>Коммутатор, BDCOM, IES200-L25-8P4S, Управляемый L3-lite, 8 портов 10/100/1000 RJ45, PoE 802.3af/at, бюджет POE 240В (зависит от БП), 4 порта SFP, DC 48-55ВDual RPS, вход DC12V, -40+75°C, DIN-rail, без блока питания</t>
  </si>
  <si>
    <t>CM110800</t>
  </si>
  <si>
    <t>Гайка шестигранная М8 DKC CM110800</t>
  </si>
  <si>
    <t>Гайка шестигранная М8, DKC, CM110800</t>
  </si>
  <si>
    <t>CM240800</t>
  </si>
  <si>
    <t>Шайба с узкими полями М8 DKC CM240800</t>
  </si>
  <si>
    <t>Шайба с узкими полями М8, DKC, CM240800</t>
  </si>
  <si>
    <t>Пароочиститель, Kitfort, КТ-931, Объем бака для воды 1500 мл, Готовность 480 сек, Время непрерывной работы 45 мин, Черный/фиолетовый</t>
  </si>
  <si>
    <t>YLYYD-0024</t>
  </si>
  <si>
    <t>Умный-ночник Yeelight Rechargeable Sensor Nightlight (YLYYD-0024)</t>
  </si>
  <si>
    <t>Умный-ночник, Модель YLYYD-0024, Цветовая температура 2700K, Управление через смартфон IOS/Android, Материал корпуса пластик (ABS + PC), Модель YD0010W0US, Напряжение 5 В,Мощность 0.25 Вт, Цветовая температура 2700K, Источник питания: аккумулятор 750 мАч + Micro USB, щность: 0.25 Вт, Напряжение: 5 В Белый</t>
  </si>
  <si>
    <t>YLYYD-0014</t>
  </si>
  <si>
    <t>Светильник с датчиком движения Yeelight-Mate Motion Sensor Closet Light 30cm (YLYYD-0014)</t>
  </si>
  <si>
    <t>Светильник с датчиком движения, Yeelight, (YLYYD-0014 ), 3000k, Номинальная мощность 1.2W, Объем бататреи 1200mAh, Время работы на одном заряде около 5 часов, 5V 0.5A, Рабочая температура -10 +40С, Черный</t>
  </si>
  <si>
    <t>YLYYD-0015</t>
  </si>
  <si>
    <t>Светильник с датчиком движения Yeelight-Mate Motion Sensor Closet Light 50cm (YLYYD-0015)</t>
  </si>
  <si>
    <t>Светильник с датчиком движения, Yeelight, (YLYYD-0015 ), 3000k, Номинальная мощность 1.2W, Объем батареи 1200mAh, Время работы на одном заряде около 5 часов, 5V 0.5A, Рабочая температура -10 +40С, Черный</t>
  </si>
  <si>
    <t>YLYTD-0034</t>
  </si>
  <si>
    <t>Настольная лампа Yeelight-Pura-Plug-in radio light (YLYTD-0034)</t>
  </si>
  <si>
    <t>Настольная лампа, Yeelight, Pura-Plug-in radio light, YLYTD-0034, 5V =1A, 3W, Рабочая температура -10 +40С,1200 мАч, Цветовая температура 5000K, USB Type-C, Белый</t>
  </si>
  <si>
    <t>YLYYD-0026</t>
  </si>
  <si>
    <t>Лампа-ночник Yeelight Vega RGB Night Light (YLYYD-0026)</t>
  </si>
  <si>
    <t>Лампа-ночник,Модель YLYYD-0026,RGB + тёплый белый свет, Цветовая температура от 2700K до 6500K, Управление через смартфон IOS/Android,Кабель для зарядки: Micro USB (1 метр), Рабочая температура: от -10 до +40°C, Ёмкость аккумулятора: 2500 мА·ч Белый</t>
  </si>
  <si>
    <t>YLYTD-0039</t>
  </si>
  <si>
    <t>Настольная лампа Yeelight-Jasmine-Rechargeable Table Lamp-White-5000K (YLYTD-0039)</t>
  </si>
  <si>
    <t>Настольная лампа, Yeelight-Jasmine-Rechargeable Table Lamp-White-5000K, YLYTD-0039, 1200mAh, товая температура 5000K,Индекс цветопередачи (CRI) &gt;80,icro USB Type-C, до 60 часов, Белый</t>
  </si>
  <si>
    <t>YLFWD-0019</t>
  </si>
  <si>
    <t>Лампа-ночник Yeelight Redbud-Candle Light (YLFWD-0019)</t>
  </si>
  <si>
    <t>Лампа-ночник,Модель YLFWD-0019, Цветовая температура 1800K (тёплый свет), Управление через смартфон IOS/Android,Кабель для зарядки: Micro USB (1 метр), Рабочая температура: от -10 до +40°C, Ёмкость аккумулятора: 2500 мА·ч Золотистый</t>
  </si>
  <si>
    <t>YLTD14YL</t>
  </si>
  <si>
    <t>Настольная лампа Yeelight LED Folding Desk Lamp Z1 Pro</t>
  </si>
  <si>
    <t>Настольная лампа, Yeelight, LED Folding Desk Lamp Z1 Pro, YLTD14YL, 5V 1A, 5 Вт, CRI:Ra90, Встроенный аккумулятор, Вращение на 180 градусов, Комфорт для глаз, 	2700-5000К, 2500 мАч, 90 Ra, 200Лм, Белый</t>
  </si>
  <si>
    <t>YLYD11YL</t>
  </si>
  <si>
    <t>Светильник Yeelight Plug-in Nightlight</t>
  </si>
  <si>
    <t>Светильник, Yeelight, Plug-in Nightlight, YLYD11YL, 0.5~2lm, 0,5 Вт, Мягкий свет</t>
  </si>
  <si>
    <t>Настольная лампа Yeelight folding table lamp (white)</t>
  </si>
  <si>
    <t>Настольная лампа, Xiaomi, Yeelight folding table lamp, YLTD11YL, 1800mAh, 200lm, 5V—1A, Белая</t>
  </si>
  <si>
    <t>Потолочная Лампа Yeelight Smart LED ceiling light (YLXD76YL)</t>
  </si>
  <si>
    <t>Потолочная Лампа, Yeelight, YLXD76YL, 2700K-6500K, Ra90, 220-240V~50/60Hz, 50W, 455*94.1mm, Умный, wifi+ble, Быстрая установка, Пылезащитный герметичный абажур, Регулировка цветовой температуры, Высокий индекс цветопередачи, Управление через мобильное приложение, Голосовое управление, Поддержка связи с интеллектуальными устройствами, Apple Home Kit, Ok Google, Smart Things, Алиса, Белый</t>
  </si>
  <si>
    <t>YLXD013-A</t>
  </si>
  <si>
    <t>Потолочная Лампа Yeelight Arwen Ceiling Light 550S (YLXD013-A)</t>
  </si>
  <si>
    <t>Потолочная Лампа, Yeelight Arwen Ceiling Light 550, YLXD013-A, 2700K-6500K, Ra90, 220-240V~50/60Hz, 50W, 455*94.1mm, Умный, wifi+ble, Быстрая установка, Пылезащитный герметичный абажур, Регулировка цветовой температуры, Высокий индекс цветопередачи, Управление через мобильное приложение, Голосовое управление, Поддержка связи с интеллектуальными устройствами, Apple Home Kit, Ok Google, Smart Things, Алиса, Белый</t>
  </si>
  <si>
    <t>YLXDD-0149</t>
  </si>
  <si>
    <t>Потолочная Лампа Yeelight Arwen Ceiling Light D500 (YLXDD-0149)</t>
  </si>
  <si>
    <t>Потолочная Лампа, Yeelight, Arwen Ceiling Light D500, YLXDD-0149, 3000lm, 2700K-6500K, Ra95, 220-240V~50/60Hz, 50W, 455*94.1mm, Умный, wifi+ble, Быстрая установка, Пылезащитный герметичный абажур, Регулировка цветовой температуры, Высокий индекс цветопередачи, Управление через мобильное приложение, Голосовое управление, Поддержка связи с интеллектуальными устройствами, Apple Home Kit, Ok Google, Smart Things, Алиса, Белый</t>
  </si>
  <si>
    <t>YLXDD-0150</t>
  </si>
  <si>
    <t>Потолочная Лампа Yeelight Arwen Ceiling Light D600 (YLXDD-0150)</t>
  </si>
  <si>
    <t>Потолочная Лампа, Yeelight, Arwen Ceiling Light D600, YLXDD-0150, 3000lm, 2700K-6500K, Ra95, 220-240V~50/60Hz, 50W, 455*94.1mm, Умный, wifi+ble, Быстрая установка, Пылезащитный герметичный абажур, Регулировка цветовой температуры, Высокий индекс цветопередачи, Управление через мобильное приложение, Голосовое управление, Поддержка связи с интеллектуальными устройствами, Apple Home Kit, Ok Google, Smart Things, Алиса, Белый</t>
  </si>
  <si>
    <t>YLXDD-0220</t>
  </si>
  <si>
    <t>Потолочная лампа Yeelight Meteor Smart Ceiling Light C400 (YLXDD-0220)</t>
  </si>
  <si>
    <t>Потолочная лампа, Yeelight, Meteor Smart Ceiling Light C400, YLXDD-0220, Wi-Fi/Bluetooth/BLE, 220 - 240 V, Частота переменного тока 50 - 60 Hz, Мощность 24 Вт, 2000 Лм, 2700К-6500К, 420 мм в диаметре, Площадь освещения 15 м, Xiaomi Home, Yeelight App, Маруся, Салют Сбер, Белый</t>
  </si>
  <si>
    <t>YLXDD-0221</t>
  </si>
  <si>
    <t>Потолочная лампа Yeelight Meteor Smart Ceiling Light C500 (YLXDD-0221)</t>
  </si>
  <si>
    <t>Потолочная лампа, Yeelight, Meteor Smart Ceiling Light C500, YLXDD-0221, Wi-Fi/Bluetooth/BLE, 220 - 240 V, Частота переменного тока 50 - 60 Hz, Мощность 24 Вт, 2000 Лм, 2700К-6500К, 420 мм в диаметре, Площадь освещения 15 м, Xiaomi Home, Yeelight App, Маруся, Салют Сбер, Белый</t>
  </si>
  <si>
    <t>YLXDD-0270</t>
  </si>
  <si>
    <t>Потолочная лампа Yeelight Ceiling Light Jupiter D 400 (YLXDD-0270)</t>
  </si>
  <si>
    <t>YLXDD-0271</t>
  </si>
  <si>
    <t>Потолочная лампа Yeelight Ceiling Light Jupiter D 500 (YLXDD-0271)</t>
  </si>
  <si>
    <t>YLXDD-0266</t>
  </si>
  <si>
    <t>Потолочная лампа Yeelight Ceiling Light Mars 300 (YLXDD-0266)</t>
  </si>
  <si>
    <t>Потолочная лампа, Yeelight Ceiling Light Mars 300, YLXDD-0266, Wi-Fi/Bluetooth/BLE, 220 - 240 V, Частота переменного тока 50 - 60 Hz, Мощность 24 Вт, 2000 Лм, 2700К-6500К, Xiaomi Home, Yeelight App, Маруся, Салют Сбер,Алиса, Белый</t>
  </si>
  <si>
    <t>YLXDD-0267</t>
  </si>
  <si>
    <t>Потолочная лампа Yeelight Ceiling Light Mars 400 (YLXDD-0267)</t>
  </si>
  <si>
    <t>Потолочная лампа, Yeelight Ceiling Light Mars 400, YLXDD-0267, Wi-Fi/Bluetooth/BLE, 220 - 240 V, Частота переменного тока 50 - 60 Hz, Мощность 24 Вт, 2000 Лм, 2700К-6500К, Xiaomi Home, Yeelight App, Маруся, Салют Сбер,Алиса, Белый</t>
  </si>
  <si>
    <t>28208NP</t>
  </si>
  <si>
    <t>Каркасный бассейн Intex 28208NP</t>
  </si>
  <si>
    <t>Каркасный бассейн Beachside Metal Frame 305 х 76 см, INTEX, 28208NP, Винил, 4485 л., Стальной каркас, Ф-насос 28602 (1250л/ч), Принт морской волны, Цветная коробка</t>
  </si>
  <si>
    <t>Набор клапанов для бассейнов Intex 25013 (1 клапан и 11 уплотнительных резинок в наборе)</t>
  </si>
  <si>
    <t>Комплект уплотнительных колец и клапан, INTEX, 25013, Для песочных насосов, комплект - 11379(1 шт.)+11385(1 шт.)+11228(4 шт.)+11232(1 шт.)+11824(1 шт.)+11412(1 шт.)+10460(1 шт.)+10264(1 шт.)+11457(1 шт.), пакет</t>
  </si>
  <si>
    <t>Фотобарабан, Xerox, 013R00664 (цветной), Для Xerox Color C60/C70, 500 Series, PrimeLink C9000 Series, 85 000 страниц (А4)</t>
  </si>
  <si>
    <t>Фотобарабан, Xerox, 013R00663 (чёрный), Для Xerox Color C60/70, 500 Series, PrimeLink C9000 Series, 190 000 страниц (А4)</t>
  </si>
  <si>
    <t>9H.LKRLB.QBE</t>
  </si>
  <si>
    <t>XUB2792QSU-W6</t>
  </si>
  <si>
    <t>Монитор iiyama ProLite PL2792Q XUB2792QSU-W6 27"</t>
  </si>
  <si>
    <t>Монитор, iiyama, ProLite PL2792Q XUB2792QSU-W6, XUB2792QSU-W6, 27", IPS-матрица, 2560 x 1440, Белый</t>
  </si>
  <si>
    <t>XUB3293UHSN-B5</t>
  </si>
  <si>
    <t>Монитор iiyama ProLite PL3293UH XUB3293UHSN-B5 31.5"</t>
  </si>
  <si>
    <t>Монитор, iiyama, ProLite PL3293UH,XUB3293UHSN-B5, 31.5", 3840 x 2160, IPS, 60ГЦ, HDMI, DP, USB (v3.2 x2), 350 кд/м2, 1000:1, 4мс, Регулировка наклона/вращения/высоты, 100х100,178/178, 16:9, 16.7, Черный</t>
  </si>
  <si>
    <t>Батарейка VARTA Lithium CR3032-BP1</t>
  </si>
  <si>
    <t>Батарейка, VARTA , CR3032-BP1, Lithium Battery, CR3032, 3V, 540 mAh, 1 шт.</t>
  </si>
  <si>
    <t>АО-1426</t>
  </si>
  <si>
    <t>MBT-004</t>
  </si>
  <si>
    <t>Дисплей, LG, 22SM3G-B, 22'', 250 кд/м, 1920 x 1080 (FHD), Режим работы 16/7</t>
  </si>
  <si>
    <t>ZMFL-2-FLP</t>
  </si>
  <si>
    <t>Воздушный фильтр для очистителя воздуха Smartmi Air Purifier 2 Черный</t>
  </si>
  <si>
    <t>Воздушный фильтр для очистителя воздуха Smartmi Air Purifier 2 , Smartmi, ZMFL-2-FLP, Черный</t>
  </si>
  <si>
    <t>проверить наличие , как появится вернуть в продажу</t>
  </si>
  <si>
    <t>Планшет TECNO MEGAPAD 10 T1001 4G LTE 4GB RAM 128GB ROM Dark Gray</t>
  </si>
  <si>
    <t>Планшет, TECNO, MEGAPAD 10 T1001, 4G, LTE, 10,1", HD+, 800x1280, MediaTek MT8786 (G80), 4GB, 128GB, 7000 mAh, 13MPx/5MPx, 18W, Android 14, (Dark Gray) Серый</t>
  </si>
  <si>
    <t>Планшет TECNO MEGAPAD 10 T1001 4G LTE 4GB RAM 256GB ROM Dark Gray</t>
  </si>
  <si>
    <t>Планшет, TECNO, MEGAPAD 10 T1001, 4G, LTE, 10,1", HD+, 800x1280, MediaTek MT8786 (G80), 4GB, 256GB, 7000 mAh, 13MPx/5MPx, 18W, Android 14, (Dark Gray) Серый</t>
  </si>
  <si>
    <t>Планшет TECNO MEGAPAD 10 T1001 4G LTE 4GB RAM 256GB ROM Champagne Gold</t>
  </si>
  <si>
    <t>Планшет, TECNO, MEGAPAD 10 T1001, 4G, LTE, 10,1", HD+, 800x1280, MediaTek MT8786 (G80), 4GB, 256GB, 7000 mAh, 13MPx/5MPx, 18W, Android 14, (Champagne Gold) Золотистый</t>
  </si>
  <si>
    <t>Блок питания, GamerStorm, PN850М R-PN850M-FC0B-WGEU, 850W, ATX 3.1, Gold, APFC, 20+4 pin, 2*4+4pin, 8*Sata, 2*Molex, 3*PCI-E 6+2 pin, 1*(16Pin)12VHPWR, Модульный, Вентилятор 12см, Кабель питания, Чёрный</t>
  </si>
  <si>
    <t>9H.N4VBE.A2E</t>
  </si>
  <si>
    <t>Компьютерная мышь ZOWIE EC2-DW</t>
  </si>
  <si>
    <t>Компьютерная мышь, ZOWIE, EC2-DW 4K Wireless, 9H.N4VBE.A2E, DPI 400 / 800 / 1000 / 1200 / 1600 / 3200, USB 2.0 / 3.0 Plug &amp; Play, 7 кнопок, 60 грамм, 125 / 500 / 1000 / 2000 / 4000 Гц Частота отчетов, Размер Средняя (M), Ассиметричный Эргономичный Дизайн, Беспроводная, Подключение с улучшенным 4K-приемником, Чёрный</t>
  </si>
  <si>
    <t>9H.N4WBE.A2E</t>
  </si>
  <si>
    <t>Компьютерная мышь ZOWIE EC3-DW</t>
  </si>
  <si>
    <t>Компьютерная мышь, ZOWIE, EC3-DW 4K Wireless, 9H.N4WBE.A2E, DPI 400 / 800 / 1000 / 1200 / 1600 / 3200, USB 2.0 / 3.0 Plug &amp; Play, 7 кнопок, 59 гр, 125 / 500 / 1000 / 2000 / 4000 Гц Частота отчетов, Размер Небольшая (S), Ассиметричный Эргономичный Дизайн, Беспроводная, Подключение с улучшенным 4K-приемником, Чёрный</t>
  </si>
  <si>
    <t>9H.N4RBE.A2E</t>
  </si>
  <si>
    <t>Компьютерная мышь ZOWIE ZA13-DW</t>
  </si>
  <si>
    <t>Компьютерная мышь, ZOWIE, ZA13-DW Wireless, 9H.N4RBE.A2E, DPI 400 / 800 / 1000 / 1200 / 1600 / 3200, USB 2.0 / 3.0 Plug &amp; Play, 7 кнопок, 65 грамм, 125 / 500 / 1000 / 2000 / 4000 Гц Частота отчетов, Размер Небольшая (S), Симметричный Дизайн, Беспроводная, Подключение с улучшенным 4K-приемником, Чёрный</t>
  </si>
  <si>
    <t>9H.N4JFQ.A2E</t>
  </si>
  <si>
    <t>Коврик для компьютерной мыши ZOWIE G-SR II BLACK</t>
  </si>
  <si>
    <t>Коврик для компьютерной мыши, ZOWIE, G-SR II, 9H.N4JFQ.A2E, 470x390x3,5 мм (L), Резиновая основа, Поверхность нетканый материал, Чёрный</t>
  </si>
  <si>
    <t>9H.N51FQ.A2E</t>
  </si>
  <si>
    <t>Коврик для компьютерной мыши ZOWIE G-SR III BLACK</t>
  </si>
  <si>
    <t>Коврик для компьютерной мыши, ZOWIE, G-SR III, 9H.N51FQ.A2E, 470x390x3,5 мм (L), Резиновая основа, Поверхность нетканый материал, Чёрный</t>
  </si>
  <si>
    <t>Источник бесперебойного питания, Legrand, Daker DK Plus 5кВА 310173, Мощность 5000ВА/5000Вт, Онлайн, Стоечный 4U, ЖК/USB/RS-232, Диапазон работы AVR:170-280В, Бат.: 12В/5Ач.*20 шт., Вых: 8 x IEC C13, 2 х IEC C19, клеммная колодка, Чёрный</t>
  </si>
  <si>
    <t>Коммутатор, Huawei, S110-8P2ST, неуправляемый, 8 портов 10/100/1000M RJ-45 124 W PoE+, 1 порт 10/100/1000M RJ-45, 1 порт SFP</t>
  </si>
  <si>
    <t>DH-CS4010-8ET2GT-60</t>
  </si>
  <si>
    <t>Коммутатор Dahua DH-CS4010-8ET2GT-60</t>
  </si>
  <si>
    <t>Коммутатор, Dahua, DH-CS4010-8ET2GT-60, Управляемый, 8 портов 10/100M (PoE 802.3af/at/Hi-PoE,60W), 2 порта 10/100/1000M</t>
  </si>
  <si>
    <t>DH-CHS4206-4ET-90</t>
  </si>
  <si>
    <t>Коммутатор Dahua DH-CHS4206-4ET-90</t>
  </si>
  <si>
    <t>Коммутатор, Dahua, DH-CHS4206-4ET-90, Индустриальный, Управляемый L2, 2 порта 1000 Base-X (SFP)/1 порт 10/100/1000 Base-T(PoE+/PoE)/3 порта 10/100 Base-T (PoE+/PoE), Корпус металл</t>
  </si>
  <si>
    <t>DS-6904UDI(C)</t>
  </si>
  <si>
    <t>Видеодекодер Hikvision DS-6904UDI(C)</t>
  </si>
  <si>
    <t>Видеодекодер, Hikvision, DS-6904UDI(C)</t>
  </si>
  <si>
    <t>A9F94110</t>
  </si>
  <si>
    <t>Автоматический выключатель SE A9F94110 iC60L 1П 10A C</t>
  </si>
  <si>
    <t>Автоматический выключатель, SE, A9F94110, iC60L 1П 10A C</t>
  </si>
  <si>
    <t>A9F94325</t>
  </si>
  <si>
    <t>Автоматический выключатель SE A9F94325 iC60L 3П 25A C</t>
  </si>
  <si>
    <t>Автоматический выключатель, SE, A9F94325, iC60L 3П 25A C</t>
  </si>
  <si>
    <t>A9C20833</t>
  </si>
  <si>
    <t>Контактор модульный SE A9C20833 iCT25A 3НО 220/240В АС 50ГЦ</t>
  </si>
  <si>
    <t>Контактор модульный, SE, A9C20833, iCT25A 3НО 220/240В АС 50ГЦ</t>
  </si>
  <si>
    <t>TM221CE40T</t>
  </si>
  <si>
    <t>Компактный базовый блок SE TM221CE40T M221-40IO транзист источник ETHERNET</t>
  </si>
  <si>
    <t>Компактный базовый блок, SE, TM221CE40T, M221-40IO транзист источник ETHERNET</t>
  </si>
  <si>
    <t>Моноблок, XG, Orion FB40, 23,8", Barebone, ASUS H610T2 DDR5, IPS 1920*1080 Full HD, Веб-камера 5 МП, Bluetooth 5.2, USB2.0x2, USB Type-C, 1*HDMI ,1*Display port, P, 2 x USB 3.2 Gen 2 ports (1 x Type-A + 1 x Type C), 2 x USB 2.0 ports (2 x Type-A) 1*LAN, AUDIO IN/OUT, 1*DC, 1*M.2 SSD, 1*SATA 2.5" HDD/SSD, 802.11 b/g/n AC, Встроенный микрофон, Регулируемая по высоте ножка, Беспроводной комплект клавиатура+мышь в комплекте, Черный</t>
  </si>
  <si>
    <t>Моноблок, XG, Zeus GL40, 23,8", Barebone, Asus H610T2, IPS 1920*1080 Full HD, Веб-камера 5 МП, USB DVD-RW, Bluetooth 5.2, HDMI*1, Type-C*1, Audio Out*1, Mic*1, DP*1, RJ45x1, VGAx1, DC_INx1, USB2.0 Type-A*1, USB3.0 Type-A*1, USB Type-C, M.2 SSD*1, 2.5" HDD/SSD*1, 19V6A. WIFI 802.11b/g/n/ac/ax, Встроенный микрофон, Регулируемая по высоте ножка, Темно серый</t>
  </si>
  <si>
    <t>Моноблок, XG, Crystal Desk GT40, 23,8", Barebone, ASUS H610T2, IPS 1920*1080 Full HD, Веб-камера 5 МП, Bluetooth 5.2, HDMI*1, Type-C*1, Audio Out*1, Mic*1, DP*1, RJ45x1, DC_INx1, 19V6A. WIFI 802.11b/g/n/ac/ax, Сенсорный экран, Встроенный микрофон, Встроенные динамики 3W*2, Регулируемая по высоте ножка, Складное основание подставки, Беспроводной комплект клавиатура+мышь в комплекте, Темно серый</t>
  </si>
  <si>
    <t>CGR-5YA2B-RGB</t>
  </si>
  <si>
    <t>Компьютерный корпус Cougar Airface ECO RGB без Б/П</t>
  </si>
  <si>
    <t>Компьютерный корпус, Cougar, Airface ECO RGB, E-ATX/CEB/ATX/Micro ATX/Mini ITX, USB Type-C/2*3.0, HD-Audio+Mic, Кулер 2*18см/1*12см ARGB, Высота процессорного кулера до 190 мм, Длина VGA до 390мм, 2*3.5"/2*2.5", Толщина 0,6мм, 509x240x480мм, Без Б/П, Чёрный</t>
  </si>
  <si>
    <t>CGR-5YA2W-RGB</t>
  </si>
  <si>
    <t>Компьютерный корпус Cougar Airface ECO RGB White без Б/П</t>
  </si>
  <si>
    <t>Компьютерный корпус, Cougar, Airface ECO RGB White, E-ATX/CEB/ATX/Micro ATX/Mini ITX, USB Type-C/2*3.0, HD-Audio+Mic, Кулер 2*18см/1*12см ARGB, Высота процессорного кулера до 190 мм, Длина VGA до 390мм, 2*3.5"/2*2.5", Толщина 0,6мм, 509x240x480мм, Без Б/П, Белый</t>
  </si>
  <si>
    <t>CGR-2WA3B-RGB</t>
  </si>
  <si>
    <t>Компьютерный корпус Cougar OmnyX без Б/П</t>
  </si>
  <si>
    <t>Компьютерный корпус, Cougar, OmnyX, ATX/Micro ATX/Mini ITX, USB 2 *Type C/4*3.0, 4 Pole Headset Audio, Кулер 4*16см ARGB, Высота процессорного кулера до 170 мм, Длина VGA до 380мм, 2*3.5"/2*2.5", Слот 7, Толщина 0,6мм, 520x300x470мм, Без Б/П, Чёрный</t>
  </si>
  <si>
    <t>CGR-2WA3W-RGB</t>
  </si>
  <si>
    <t>Компьютерный корпус Cougar OmnyX White без Б/П</t>
  </si>
  <si>
    <t>Компьютерный корпус, Cougar, OmnyX White , ATX/Micro ATX/Mini ITX, USB 2 *Type C/4*3.0, 4 Pole Headset Audio, Кулер 4*16см ARGB, Высота процессорного кулера до 170 мм, Длина VGA до 380мм, 2*3.5"/2*2.5", Слот 7, Толщина 0,6мм, 520x300x470мм, Без Б/П, Белый</t>
  </si>
  <si>
    <t>CGR-5C78B-RGB</t>
  </si>
  <si>
    <t>Компьютерный корпус Cougar Uniface RGB без Б/П</t>
  </si>
  <si>
    <t>Компьютерный корпус, Cougar, Uniface RGB CGR-5C78B-RGB, E-ATX/CEB/ATX/Micro ATX/Mini ITX, USB 1*Type C/2*3.0, 4 Pole Headset Audio, Кулер 4*12см ARGB, Высота процессорного кулера до 180 мм, Длина VGA до 400мм, 2*3.5"/2+1*2.5", Толщина 0,6мм, 493x230x475мм, Без Б/П, Чёрный</t>
  </si>
  <si>
    <t>CGR GMX-1200</t>
  </si>
  <si>
    <t>Блок питания Cougar GLE 1200</t>
  </si>
  <si>
    <t>Блок питания, Cougar, GLE 1200, 1200W, ATX 3.1, APFC, GOLD, 20+4 pin, 2*4+4pin, 12*Sata, 4*Molex, 6*PCI-E 6+2 pin, 12V-2X6, Вентилятор 13,5 см, Модульный, Кабель питания, Чёрный</t>
  </si>
  <si>
    <t>CGR CMX-1000</t>
  </si>
  <si>
    <t>Блок питания Cougar GLE 1000</t>
  </si>
  <si>
    <t>Блок питания, Cougar, GLE 1000, 1000W, ATX 3.1, APFC, GOLD, 20+4 pin, 2*4+4pin, 12*Sata, 4*Molex, 6*PCI-E 6+2 pin, 12V-2X6, Вентилятор 13,5 см, Модульный, Кабель питания, Чёрный</t>
  </si>
  <si>
    <t>GES 750</t>
  </si>
  <si>
    <t>Блок питания Cougar GES 750</t>
  </si>
  <si>
    <t>Блок питания, Cougar, GES 750, 750W, ATX 3.1, APFC, GOLD, 20+4 pin, 2*4+4pin, 6*Sata, 2*Molex, 2*PCI-E 6+2 pin, 12V-2X6, Вентилятор 12 см, Кабель питания, Чёрный</t>
  </si>
  <si>
    <t>GES 850</t>
  </si>
  <si>
    <t>Блок питания Cougar GES 850</t>
  </si>
  <si>
    <t>Блок питания, Cougar, GES 850, 850W, ATX 3.1, APFC, GOLD, 20+4 pin, 2*4+4pin, 6*Sata, 2*Molex, 2*PCI-E 6+2 pin, 12V-2X6, Вентилятор 12 см, Кабель питания, Чёрный</t>
  </si>
  <si>
    <t>Монитор, XG, Crimson X White 180HZ, 27", IPS, 2560*1440, 180 Гц, 16:9, 300 кд/м2, 1000:1, 1 мс, 178/178, 16.7 млн., DP*2, HDMI*2, Аудиовыход*1, Динамики 2x2 Вт, VESA 100*100 мм, Регулировка высоты/наклона/поворота, кабель DP в комплекте, Белый</t>
  </si>
  <si>
    <t>ESA1</t>
  </si>
  <si>
    <t>Коробка сигнализации ESA1</t>
  </si>
  <si>
    <t>Цветная коробка сигнализации, Rapoo, ESA1, Версия AAP Интернет-кафе</t>
  </si>
  <si>
    <t>FT12-200</t>
  </si>
  <si>
    <t>Аккумуляторная батарея Ritar FT12-200 12В 200 Ач</t>
  </si>
  <si>
    <t>Батарея, Ritar, FT12-200, Свинцово-кислотная 12В 200 Ач, Вес нетто: 57,5 кг, Размер в мм.: 560*125*316</t>
  </si>
  <si>
    <t>ОКБ-4(G.652.D)-Т-7 кН</t>
  </si>
  <si>
    <t>Кабель оптоволоконный, СКО, ОКБ-4(G.652.D)-Т-7 кН, предназначен для прокладки в грунт на основецентральной трубки .</t>
  </si>
  <si>
    <t>Абонентский FTTH Патч Корд SС/APC-SC/APC SM 25 м</t>
  </si>
  <si>
    <t>Абонентский FTTH Патч Корд,, SС/APC-SC/APC, SM, G657, 25 м, Для внутр. прокладки, Белый, LSZH</t>
  </si>
  <si>
    <t>Монтажная коробка, Dahua, VTM130, накладная, для вызывной панели серии VTO65/75, 376.5 mm  136 mm  37.5 mm</t>
  </si>
  <si>
    <t>CT-1801-50 White</t>
  </si>
  <si>
    <t>Вытяжка Centek CT-1801-50 White</t>
  </si>
  <si>
    <t>Вытяжка, Centek, CT-1801-50 White, Козырьковая, Ширина 50см, 350 м3*час, 81,5W, 3 скорости, LED, Белый</t>
  </si>
  <si>
    <t>6.295-489.0</t>
  </si>
  <si>
    <t>Универсальное чистящее средство без содержания ПАВ KARCHER RM 770 (1 л)</t>
  </si>
  <si>
    <t>Универсальное чистящее средство без содержания ПАВ, KARCHER, RM 770 (1 л) 6.295-489.0, Эффективная очистка любых текстильных, эластичных и твердых напольных покрытий, а также потолков и стен, вручную, через разбрызгиватель или моющий пылесос</t>
  </si>
  <si>
    <t>Аксессуар-Крепление, Philips, RC095V, Длина 1000мм suspending accessory standard</t>
  </si>
  <si>
    <t>Тонер-картридж Europrint EPC-Toner 034C</t>
  </si>
  <si>
    <t>Тонер-картридж Europrint EPC-Toner 034K</t>
  </si>
  <si>
    <t>Тонер-картридж Europrint EPC-Toner 034M</t>
  </si>
  <si>
    <t>Тонер-картридж Europrint EPC-Toner 034Y</t>
  </si>
  <si>
    <t>Ultra 9 285K</t>
  </si>
  <si>
    <t>Процессор (CPU) Intel Core Ultra 9 Processor 285K 1851</t>
  </si>
  <si>
    <t>Процессор, Intel, Core Ultra 9 285K LGA1851, оем, 36 MB Intel® Smart Cache, 3.20/3.70 GHz, 24(8+16)/24 Core Arrow Lake, 125 (250) Вт, Intel® Graphics</t>
  </si>
  <si>
    <t xml:space="preserve">Z790 D </t>
  </si>
  <si>
    <t>Материнская плата Gigabyte Z790 D</t>
  </si>
  <si>
    <t>Материнская плата, Gigabyte, Z790 D(4719331861186), LGA1700, iZ790, 4xDDR5 7600(OC)/5600/5400/5200/4800/4000, 4xSATA3, 3xM.2 (2*PCI-E 4.0x4/x2, 1*PCI-E 4.0x4/x2 и SATA), Raid, 1хDP, 1xHDMI, 5xPCI-Ex16, ATX</t>
  </si>
  <si>
    <t>Z790 EAGLE AX</t>
  </si>
  <si>
    <t>Материнская плата Gigabyte Z790 EAGLE AX</t>
  </si>
  <si>
    <t>Материнская плата, Gigabyte, Z790 EAGLE AX (4719331860998), LGA1700, iZ790, 4xDDR5 7600(OC)/5600/5400/5200/4800/4400, 4xSATA3, 3xM.2 (2*PCI-E 4.0x4/x2, 1*PCI-E 4.0x4/x2 и SATA), Raid, 1хDP, 1xHDMI, 2xPCI-Ex16, 2xPCI-Ex1, WiFi, ATX</t>
  </si>
  <si>
    <t>B850M DS3H</t>
  </si>
  <si>
    <t>Материнская плата Gigabyte B850M DS3H</t>
  </si>
  <si>
    <t>Материнская плата, Gigabyte, B850M DS3H (4719331866518), AM5, B850, 4xDDR5 4400/4800/5200/8200(OC), 4xSATA3, 2xM.2 (PCIe 4.0 x4/x2), RAID, 1xHDMI, 2хDP, 2xPCI-Ex16, mATX</t>
  </si>
  <si>
    <t>GV-N3050WF2OCV2-6GD</t>
  </si>
  <si>
    <t>Видеокарта Gigabyte (GV-N3050WF2OCV2-6GD) RTX3050 WINDFORCE OC V2 6G</t>
  </si>
  <si>
    <t>Видеокарта, Gigabyte, RTX3050 WINDFORCE OC V2 6G (4719331355081), (GV-N3050WF2OCV2-6GD), GDDR6, 96bit, 2-HDMI, 2-DP, Windforce 2X Fan, 191*111*36 мм, Цветная коробка</t>
  </si>
  <si>
    <t>GV-N506TWF2OC-16GD</t>
  </si>
  <si>
    <t>Видеокарта Gigabyte (GV-N506TWF2OC-16GD) RTX5060Ti WINDFORCE OC 16G</t>
  </si>
  <si>
    <t>Видеокарта, Gigabyte, RTX5060Ti WINDFORCE OC 16G (GV-N506TWF2OC-16GD) (4719331356064), GDDR7, 128bit, 1-HDMI, 3-DP, Windforce 2X Fan, 208*120*40 мм, Цветная коробка</t>
  </si>
  <si>
    <t>GV-N5070WF3OC-12GD</t>
  </si>
  <si>
    <t>Видеокарта Gigabyte (GV-N5070WF3OC-12GD) RTX5070 WINDFORCE OC 12G</t>
  </si>
  <si>
    <t>Видеокарта, Gigabyte, RTX5070 WINDFORCE OC SFF 12G (GV-N5070WF3OC-12GD) 4719331355715, GDDR7, 192bit, 1-HDMI, 3-DP, Windforce 3X Fan, 282*110*50 мм, Цветная коробка</t>
  </si>
  <si>
    <t>GV-N507TWF3-16GD</t>
  </si>
  <si>
    <t>Видеокарта Gigabyte (GV-N507TWF3-16GD) RTX5070Ti WINDFORCE 16G</t>
  </si>
  <si>
    <t>Видеокарта, Gigabyte, RTX5070Ti WINDFORCE SFF 16G (GV-N507TWF3-16GD) 4719331356002, GDDR7, 256bit, 1-HDMI, 3-DP, Windforce 3X Fan, 304*126*50 мм, Цветная коробка</t>
  </si>
  <si>
    <t>R-PK850D-FA0B-WGEU</t>
  </si>
  <si>
    <t>Блок питания GamerStorm PK850D</t>
  </si>
  <si>
    <t>XUB2792UHSU-B6</t>
  </si>
  <si>
    <t>Монитор iiyama ProLite PL2792UH XUB2792UHSU-B6 27"</t>
  </si>
  <si>
    <t>Монитор, iiyama, ProLite PL2792UH, XUB2792UHSU-B6, 27", 3840 x 2160, IPS, 60ГЦ, HDMI, DP, 3xUSB, 350 кд/м2, 1300:1, 4мс, Регулировка наклона/поворота/вращения, 178/178, 16:9, 16.7, Черный</t>
  </si>
  <si>
    <t>MAX2COM4P</t>
  </si>
  <si>
    <t>Петличный микрофон Hollyland Lark MAX 2 Combo 4-Person Черный</t>
  </si>
  <si>
    <t>Петличный микрофон, Hollyland, Lark MAX 2 Combo 4-Person, Звук студийного качества с технологией MaxTimbre, Встроенная память объемом 8 ГБ для 14-часовой резервной записи, Профессиональное шумоподавление окружающей среды (ENC), Длительность работы 22 часа, Дальность прямой видимости 250 м, Магнитное крепление, Черный</t>
  </si>
  <si>
    <t>MAX2UCOM</t>
  </si>
  <si>
    <t>Петличный микрофон Hollyland Lark MAX 2 Ultimate Combo Черный</t>
  </si>
  <si>
    <t>Петличный микрофон, Hollyland, Lark MAX 2 Ultimate Combo, Звук студийного качества с технологией MaxTimbre, Встроенная память объемом 8 ГБ для 14-часовой резервной записи, Профессиональное шумоподавление окружающей среды (ENC), Длительность работы 22 часа, Дальность прямой видимости 250 м, Магнитное крепление, Черный</t>
  </si>
  <si>
    <t>MAX2COM</t>
  </si>
  <si>
    <t>Петличный микрофон Hollyland Lark MAX 2 Combo Черный</t>
  </si>
  <si>
    <t>Петличный микрофон, Hollyland, Lark MAX 2 Combo, Звук студийного качества с технологией MaxTimbre, Встроенная память объемом 8 ГБ для 14-часовой резервной записи, Профессиональное шумоподавление окружающей среды (ENC), Длительность работы 22 часа, Дальность прямой видимости 250 м, Магнитное крепление, Черный</t>
  </si>
  <si>
    <t>032162</t>
  </si>
  <si>
    <t>Полка оптическая 24LC MM Duplex 032162 LCS3</t>
  </si>
  <si>
    <t>Полка оптическая укомплектованная выдвижная - 19'' - 1U - 24 LC многомодовых дуплексных коннектора - для 48 волокон</t>
  </si>
  <si>
    <t>09505</t>
  </si>
  <si>
    <t>Заглушка DKC 09505 90х50 мм</t>
  </si>
  <si>
    <t>Заглушка, DKC, 09505, 90х50 мм, цвет белый, RAL 9016</t>
  </si>
  <si>
    <t>Контроллер доступа Dahua DHI-ASI3203E-W (12В)</t>
  </si>
  <si>
    <t>Контроллер доступа, Dahua, DHI-ASI3203E-W (12В), Контроллер доступа Dahua с функцией распознавания лиц, Однодверный, 2 Мп, DWDR, Wi-Fi</t>
  </si>
  <si>
    <t>Контроллер для видеостены Dahua DHI-DSCON3000-4U</t>
  </si>
  <si>
    <t>Контроллер для видеостены Dahua DHI-DSCON3000-M</t>
  </si>
  <si>
    <t>DHI-DSCON2100-0410H</t>
  </si>
  <si>
    <t>Контроллер для видеостены Dahua DHI-DSCON2100-0410H</t>
  </si>
  <si>
    <t>Контроллер для видеостены, Dahua, DHI-DSCON2100-0410H</t>
  </si>
  <si>
    <t>DHI-DSCON2100-0412H</t>
  </si>
  <si>
    <t>Контроллер для видеостены Dahua DHI-DSCON2100-0412H</t>
  </si>
  <si>
    <t>Контроллер для видеостены, Dahua, DHI-DSCON2100-0412H</t>
  </si>
  <si>
    <t>DHI-DSCON2100-0416H</t>
  </si>
  <si>
    <t>Контроллер для видеостены Dahua DHI-DSCON2100-0416H</t>
  </si>
  <si>
    <t>Контроллер для видеостены, Dahua, DHI-DSCON2100-0416H</t>
  </si>
  <si>
    <t>VO0405UH-DC3000</t>
  </si>
  <si>
    <t>Плата расширения Dahua VO0405UH-DC3000 4CH HDMI output</t>
  </si>
  <si>
    <t>Плата расширения, Dahua, VO0405UH-DC3000, 4CH HDMI output, 4 канала HDMI 1.4</t>
  </si>
  <si>
    <t>DHI-NVD0905DU-4I</t>
  </si>
  <si>
    <t>Видеодекодер Dahua DHI-NVD0905DU-4I</t>
  </si>
  <si>
    <t>Видеодекодер, Dahua, DHI-NVD0905DU-4I</t>
  </si>
  <si>
    <t>KM59</t>
  </si>
  <si>
    <t>Лицевая панель Bticino KM59 Living Now для розеток "мультистандарт" 2 модуля песочный</t>
  </si>
  <si>
    <t>Лицевая панель, Bticino, KM59, Living Now для розеток "мультистандарт" 2 модуля песочный</t>
  </si>
  <si>
    <t>Надувной бассейн детский Bestway 54006</t>
  </si>
  <si>
    <t>Семейный надувной бассейн Blue Rectangular 262 х 175 х 51 см, BESTWAY, 54006, Винил, 778 л., 6+, Сливной клапан, Синий матовый, Цветная коробка</t>
  </si>
  <si>
    <t>042K94700</t>
  </si>
  <si>
    <t>Узел очистки ремня в сборе Xerox 042K94700 / 641S01070</t>
  </si>
  <si>
    <t>Узел очистки ремня в сборе Xerox 042K94700 / 641S01070, Для Xerox Versant 80/180/2100/3100, 200 000 страниц (А4)</t>
  </si>
  <si>
    <t>126K39440</t>
  </si>
  <si>
    <t>Узел ремня фьюзера Xerox 126K39440 / 126K34853 / 126K34855 / 126K34856</t>
  </si>
  <si>
    <t>Узел ремня фьюзера, Xerox, 126K39440 / 126K39441 / 126K34853 / 001R00620 / 126K34853 / 126K34854 / 126K34855 / 126K34856 / 126K43770 / 544P25333 / 622S02023 / 641S01088 / 641S01235, Для Xerox Versant 80 Press</t>
  </si>
  <si>
    <t>848K52387</t>
  </si>
  <si>
    <t>Узел проявки изображения Xerox 848K52387 / 848K52386 / 641S01032</t>
  </si>
  <si>
    <t>Узел проявки изображения, Xerox, 848K52387 / 848K52386 / 641S01032, Для Xerox D95/D110/D125</t>
  </si>
  <si>
    <t>DD09</t>
  </si>
  <si>
    <t>Защитное стекло DD09 для Xiaomi POCO X3/X3 Pro 9D Full</t>
  </si>
  <si>
    <t>Защитное стекло, DD09, для Xiaomi, POCO X3/X3 Pro, 9D, Full</t>
  </si>
  <si>
    <t>GG05</t>
  </si>
  <si>
    <t>Защитное стекло GG05 для Xiaomi Redmi 10 2.5D Half</t>
  </si>
  <si>
    <t>Защитное стекло, GG05, для Xiaomi, Redmi 10, 2.5D Half</t>
  </si>
  <si>
    <t>GG09</t>
  </si>
  <si>
    <t>Защитное стекло GG09 для Xiaomi POCO X3/X3 Pro 2.5D Half</t>
  </si>
  <si>
    <t>Защитное стекло, GG09, для Xiaomi, POCO X3/X3 Pro, 2.5D Half</t>
  </si>
  <si>
    <t>GG10</t>
  </si>
  <si>
    <t>Защитное стекло GG10 для Xiaomi POCO M3 Pro 2.5D Half</t>
  </si>
  <si>
    <t>Защитное стекло, GG10, для Xiaomi, POCO M3 Pro, 2.5D Half</t>
  </si>
  <si>
    <t>DD07</t>
  </si>
  <si>
    <t>Защитное стекло DD07 для Xiaomi Redmi Note 10S 9D Full</t>
  </si>
  <si>
    <t>Защитное стекло, DD07, для Xiaomi, Redmi Note 10S, 9D, Full</t>
  </si>
  <si>
    <t>DD06</t>
  </si>
  <si>
    <t>Защитное стекло DD06 для Xiaomi Redmi Note 10 9D Full</t>
  </si>
  <si>
    <t>Защитное стекло, DD06, для Xiaomi, Redmi Note 10, 9D, Full</t>
  </si>
  <si>
    <t>DD05</t>
  </si>
  <si>
    <t>Защитное стекло DD05 для Xiaomi Redmi 10 9D Full</t>
  </si>
  <si>
    <t>Защитное стекло, DD05, для Xiaomi, Redmi 10, 9D, Full</t>
  </si>
  <si>
    <t>DD02</t>
  </si>
  <si>
    <t>Защитное стекло DD02 для Xiaomi Redmi 9С 9D Full</t>
  </si>
  <si>
    <t>Защитное стекло, DD02, для Xiaomi, Redmi 9С, 9D, Full</t>
  </si>
  <si>
    <t>XG-PR23</t>
  </si>
  <si>
    <t>Чехол для телефона X-Game XG-PR23 для POCO M3 TPU Тёмно-синий</t>
  </si>
  <si>
    <t>Чехол для телефона, X-Game, XG-PR23, POCO M3, TPU, Тёмно-синий, пол. пакет</t>
  </si>
  <si>
    <t>XG-HS192</t>
  </si>
  <si>
    <t>Чехол для телефона XG XG-HS192 для Redmi 13C/POCO C65 ТПУ Прозрачный</t>
  </si>
  <si>
    <t>Чехол для телефона, XG, XG-HS192, для Redmi 13C/POCO C65, ТПУ, Прозрачный, Пол. пакет</t>
  </si>
  <si>
    <t>XG-PR79</t>
  </si>
  <si>
    <t>Чехол для телефона X-Game XG-PR79 для POCO M3 TPU Жёлтый</t>
  </si>
  <si>
    <t>Чехол для телефона, X-Game, XG-PR79, для POCO M3, TPU, Жёлтый, пол. пакет</t>
  </si>
  <si>
    <t>XG-BP099</t>
  </si>
  <si>
    <t>Чехол для телефона X-Game XG-BP099 для POCO X3/X3 Pro Прозрачный бампер</t>
  </si>
  <si>
    <t>Чехол для телефона, X-Game, XG-BP099, для POCO X3/X3 Pro, Прозрачный, бампер, пол. пакет</t>
  </si>
  <si>
    <t>XG-BP068</t>
  </si>
  <si>
    <t>Чехол для телефона XG XG-BP068 для Redmi Note 10 Чёрный бампер</t>
  </si>
  <si>
    <t>Чехол для телефона, XG, XG-BP068, для Redmi Note 10, Чёрный, бампер, пол. пакет</t>
  </si>
  <si>
    <t>XG-BP069</t>
  </si>
  <si>
    <t>Чехол для телефона XG XG-BP069 для Redmi Note 10 Прозрачный бампер</t>
  </si>
  <si>
    <t>Чехол для телефона, XG, XG-BP069, для Redmi Note 10, Прозрачный, бампер, пол. пакет</t>
  </si>
  <si>
    <t>XG-PR10</t>
  </si>
  <si>
    <t>Чехол для телефона X-Game XG-PR10 для POCO M3 TPU Зелёный</t>
  </si>
  <si>
    <t>Чехол для телефона, X-Game, XG-PR10, POCO M3, TPU, Зелёный, пол. пакет</t>
  </si>
  <si>
    <t>XG-PR97</t>
  </si>
  <si>
    <t>Чехол для телефона X-Game XG-PR97 для Redmi 10 TPU Красный</t>
  </si>
  <si>
    <t>Чехол для телефона, X-Game, XG-PR97, для Redmi 10, TPU, Красный, пол. пакет</t>
  </si>
  <si>
    <t>XG-PR89</t>
  </si>
  <si>
    <t>Чехол для телефона X-Game XG-PR89 для Redmi Note 10S TPU Красный</t>
  </si>
  <si>
    <t>Чехол для телефона, X-Game, XG-PR89, для Redmi Note 10S, TPU, Красный, пол. пакет</t>
  </si>
  <si>
    <t>XG-HS156</t>
  </si>
  <si>
    <t>Чехол для телефона XG XG-HS156 для Iphone 14 Силиконовый Желтый</t>
  </si>
  <si>
    <t>Чехол для телефона, XG, XG-HS156, для Iphone 14, Силиконовый, Желтый, Пол. пакет</t>
  </si>
  <si>
    <t>XG-PR50</t>
  </si>
  <si>
    <t>Чехол для телефона X-Game XG-PR50 для POCO M3 TPU Голубой</t>
  </si>
  <si>
    <t>Чехол для телефона, X-Game, XG-PR50, для POCO M3, TPU, Голубой, пол. пакет</t>
  </si>
  <si>
    <t>A2168</t>
  </si>
  <si>
    <t>Смарт часы Amazfit GTS 4 A2168 Infinite Black</t>
  </si>
  <si>
    <t>Смарт часы, Amazfit, GTS 4 A2168, Дисплей 1.75" AMOLED HD, Разрешение 341 PPI, Водонепроницаемость (5 АТМ), Шестиспутниковое позиционирование, Батарея 300 мАч, Чёрный</t>
  </si>
  <si>
    <t>Смарт часы Amazfit Pop 3S A2318 Metallic Black</t>
  </si>
  <si>
    <t>Смарт часы, Amazfit, Pop 3S A2318, Дисплей 1.96" AMOLED HD, Разрешение 410х502, Водонепроницаемые (5 АТМ), Батарея 300 мАч, Вес 54 гр, Черный</t>
  </si>
  <si>
    <t>A24121</t>
  </si>
  <si>
    <t>Сменный нейлоновый браслет для Amazfit Balance Синий</t>
  </si>
  <si>
    <t>Сменный нейлоновый браслет, Amazfit, Balance, Синий</t>
  </si>
  <si>
    <t>A24024</t>
  </si>
  <si>
    <t>Сменный нейлоновый браслет для Amazfit Balance Серый</t>
  </si>
  <si>
    <t>Сменный нейлоновый браслет, Amazfit, Balance, Серый</t>
  </si>
  <si>
    <t>Источник бесперебойного питания, APC, Back-UPS BGM2200-GR, Линейно-интерактивный, Мощность 2200ВА/1320Вт, Напольный, 230В, Вых: 4x Schuko+2x IEC C13, APCRBC216, Белый</t>
  </si>
  <si>
    <t>Источник бесперебойного питания, APC, Back-UPS BGM2200B-GR, Линейно-интерактивный, Мощность 2200ВА/1320Вт, Напольный, 230В, Вых: 4x Schuko+2x IEC C13, APCRBC216, Чёрный</t>
  </si>
  <si>
    <t>Видеорегистратор 70Mai Dash Cam M300 Золотистый</t>
  </si>
  <si>
    <t>Видеорегистратор, 70Mai, Dash Cam M300, 1296P с 3D шумоподавлением, 24-часовое наблюдение за парковкой (комплект проводов необходимо приобретать отдельно), 2G2P/F2.1, 140°, 240mAh, Золотистый</t>
  </si>
  <si>
    <t>GPS03</t>
  </si>
  <si>
    <t>GPS модуль 70Mai External GPS Module для Dash Cam Lite 2 Черный</t>
  </si>
  <si>
    <t>GPS модуль,70Mai, External GPS Module для Dash Cam Lite 2, GPS03, 5V-0.1A, Черный</t>
  </si>
  <si>
    <t>Рюкзак Xiaomi 90Go Tiny Lightweight Casual Backpack Оранжевый</t>
  </si>
  <si>
    <t>Рюкзак Xiaomi 90Go Tiny Lightweight Casual Backpack, 6972125146489, 37,5см*26см*14см, 12л, полиэфирное волокно, Оранжевый</t>
  </si>
  <si>
    <t>Рюкзак Xiaomi 90Go Tiny Lightweight Casual Backpack Голубой</t>
  </si>
  <si>
    <t>Рюкзак Xiaomi 90Go Tiny Lightweight Casual Backpack, 6972125146472, 37,5см*26см*14см, 12л, полиэфирное волокно, Голубой</t>
  </si>
  <si>
    <t>Лампа Philips Ecohome LED Candle 5W 500lm E14 840B35NDFR</t>
  </si>
  <si>
    <t>Лампа, Philips, LED Candle 5W-500lm-E14-840B35NDFR, Ecohome, Мощность 5Вт, Световой поток 500Лм, Цоколь E14, Индекс цветопередачи 80CRI, Температура 4000К, Форма лампы B45, Матовая колба, Нейтральный</t>
  </si>
  <si>
    <t>Линейный подвесной светильник Philips RC095V LED26S/840 PSU W07L120 BK GM G2</t>
  </si>
  <si>
    <t>Линейный подвесной светильник, Philips, RC095V, LED26S/840-PSU-W07L120-BK-GM-G2, Мощность 28Вт. Световой поток 2600Лм, Температура 4000, Нейтральный, Индекс цветопередачи CRI80, Интегрированный нерегулируемый драйвер, Ширина 70мм, Длина 1200мм, Цвет черный, 2 поколение</t>
  </si>
  <si>
    <t>Линейный подвесной светильник Philips RC095V LED26S/865 PSU W07L120 BK GM G2</t>
  </si>
  <si>
    <t>Линейный подвесной светильник, Philips, RC095V, LED26S/865-PSU-W07L120-BK-GM-G2, Мощность 28Вт. Световой поток 2600Лм, Температура 6500, Холодный, Индекс цветопередачи CRI80, Интегрированный нерегулируемый драйвер, Ширина 70мм, Длина 1200мм, Цвет черный, 2 поколение</t>
  </si>
  <si>
    <t>Линейный подвесной светильник Philips RC095V LED30S/840 PSU W12L120 BK GM G2</t>
  </si>
  <si>
    <t>Линейный подвесной светильник, Philips, RC095V, LED30S/840 PSU-W12L120-BK-GM-G2, Мощность 34Вт. Световой поток 3000Лм, Температура 4000, Нейтральный, Индекс цветопередачи CRI80, Интегрированный нерегулируемый драйвер, Ширина 12см, Длина 1200см, Цвет черный, 2 поколение</t>
  </si>
  <si>
    <t>Линейный подвесной светильник Philips RC095V LED30S865 PSU W12L120 BK GM G2</t>
  </si>
  <si>
    <t>Линейный подвесной светильник, Philips, RC095V-LED30S865-PSU-W12L120-BK-GM-G2, Мощность 34Вт. Световой поток 3000Лм, Температура 6500, Холодный, Индекс цветопередачи CRI80, Интегрированный нерегулируемый драйвер, Ширина 120мм, Длина 1200мм, Цвет черный, 2 поколение</t>
  </si>
  <si>
    <t>Светильник линейный Philips WT035C G2 LED20/NW PSU L600</t>
  </si>
  <si>
    <t>Светильник линейный Philips WT035C G2 LED20/NW PSU L600, Мощность 36 Вт, Световой поток 4000 Лм, Цветовая температура 4000К нейтральный, Защита IP65, Индекс цветопередачи 85CRI , Цвет белый, Длина 600 мм</t>
  </si>
  <si>
    <t>Светильник линейный Philips WT035C G2 LED55/NW PSU L1500</t>
  </si>
  <si>
    <t>Светильник линейный Philips WT035C G2 LED55/NW PSU L1500, Мощность 48 Вт, Световой поток 5500 Лм, Цветовая температура 4000К нейтральный, Защита IP65, Индекс цветопередачи 85CRI , Цвет белый, Длина 1500 мм</t>
  </si>
  <si>
    <t>Кабель питания Philips ZCH086 C-2</t>
  </si>
  <si>
    <t>Кабель питания, Philips, ZCH086 C-2</t>
  </si>
  <si>
    <t>Светильник линейный Philips BN005C LED30/NW L1200 PSU GM</t>
  </si>
  <si>
    <t>Светильник, Philips, BN005C LED30/NW L1200 PSU GM, Линейный, 30Вт, 3000Lm, 4000К, Длина 1200мм</t>
  </si>
  <si>
    <t>Светильник линейный Philips WT035C G2 LED40/NW PSU CFW L1200</t>
  </si>
  <si>
    <t>Светильник линейный Philips WT035C G2 LED40/NW PSU CFW L1200, Мощность 36 Вт, Световой поток 4000 Лм, Цветовая температура 4000К нейтральный, Защита IP65, Индекс цветопередачи 85CRI , Цвет белый, Длина 1200 мм</t>
  </si>
  <si>
    <t>Cветильник Philips WT045C LED20NW PSU CFW L1654</t>
  </si>
  <si>
    <t>Cветильник, Philips, WT045C-LED20NW-PSU-CFW-L1654, Мощность 20Вт, Световой поток 1600Лм,Температура 4000К, Нейтральный, Без пульсации, Интегрированный нерегулируемый драйвер, Степень защиты IP54</t>
  </si>
  <si>
    <t>Cветильник Philips WT045C LED20/NW PSU CFW L1665</t>
  </si>
  <si>
    <t>Cветильник, Philips, WT045C-LED20NW-PSU-CFW-L1665, Мощность 20Вт, Световой поток 1600Лм,Температура 4000К, Нейтральный, Без пульсации, Интегрированный нерегулируемый драйвер, Без пульсации,Степень защиты IP65</t>
  </si>
  <si>
    <t>Прожектор Philips BVP156 G2 LED8/CW 10Вт 800Lm 6500K IP65</t>
  </si>
  <si>
    <t>Прожектор, Philips, BVP156 G2 LED8/CW, 10Вт 800Lm 6500K IP65</t>
  </si>
  <si>
    <t>Прожектор Philips BVP156 G2 LED16/CW 20Вт 1600Lm 6500K IP65</t>
  </si>
  <si>
    <t>Прожектор, Philips, BVP156 G2 LED16/CW, 20Вт 1600Lm 6500K IP65</t>
  </si>
  <si>
    <t>Прожектор Philips BVP156 G2 LED24/CW 30Вт 2400Lm 6500K IP65</t>
  </si>
  <si>
    <t>Прожектор, Philips, BVP156 G2 LED24/CW, 30Вт 2400Lm 6500K IP65</t>
  </si>
  <si>
    <t>Прожектор Philips BVP156 G2 LED40/CW 50Вт 4000Lm 6500K IP65</t>
  </si>
  <si>
    <t>Прожектор, Philips, BVP156 G2 LED40/CW, 50Вт 4000Lm 6500K IP65</t>
  </si>
  <si>
    <t>Прожектор Philips BVP156 100Вт 8000Lm 6500К IP65</t>
  </si>
  <si>
    <t>Прожектор, Philips, BVP156 G2 LED80/CW, 100Вт 8000Lm 6500К IP65</t>
  </si>
  <si>
    <t>Прожектор Philips BVP156 150Вт 13500Lm 6500К IP65</t>
  </si>
  <si>
    <t>Прожектор, Philips, BVP156 G2 LED135/CW, 150Вт 13500Lm 6500К IP65</t>
  </si>
  <si>
    <t>Прожектор Philips BVP156 G2 LED180/CW 200Вт 18000Lm, 6500К, IP65</t>
  </si>
  <si>
    <t>Прожектор, Philips, BVP156 G2 LED180/CW, 200Вт 18000Lm 6500К IP65</t>
  </si>
  <si>
    <t>Розетка TV+SAT Bticino K4214D Living Now "звезда" 1 модуль</t>
  </si>
  <si>
    <t>Розетка TV+SAT, Bticino, K4214D, Living Now "звезда" 1 модуль</t>
  </si>
  <si>
    <t>56433NP</t>
  </si>
  <si>
    <t>Надувной бассейн детский Intex 56433NP</t>
  </si>
  <si>
    <t>Детский надувной игровой бассейн Palm Tree Spray 173 x 104см, INTEX, 56433NP, Винил, 166л., 2+, Разбрызгиватель, Многоцветный, Цветная коробка</t>
  </si>
  <si>
    <t>Каркасный бассейн Bestway 56985</t>
  </si>
  <si>
    <t>Каркасный бассейн Steel Pro 305 х 66 см, BESTWAY, 56985, Винил, 4062 л., Стальной каркас, Многоцветный принт, Цветная коробка</t>
  </si>
  <si>
    <t>Каркасный бассейн Bestway 56411</t>
  </si>
  <si>
    <t>Каркасный бассейн Steel Pro 300 х 201 х 66 см, BESTWAY, 56411, Винил, 3300 л., Стальной каркас, Ф-насос 58381 (1249л/ч), Синий, Цветная коробка</t>
  </si>
  <si>
    <t>26790NP</t>
  </si>
  <si>
    <t>Каркасный бассейн Intex 26790NP</t>
  </si>
  <si>
    <t>Каркасный бассейн Prism Frame Rectangular 400 х 200 x 122 см, INTEX, 26790NP, Винил, 8418 л., Стальной каркас, Ф-насос 28604 (2006л/ч), Лестница 28076, Гидроаэрация 22025, Серый, Цветная коробка</t>
  </si>
  <si>
    <t>Пляжные надувные матрасы и шезлонги</t>
  </si>
  <si>
    <t>58725EU</t>
  </si>
  <si>
    <t>Надувной пляжный матрас Intex 58725EU</t>
  </si>
  <si>
    <t>Пляжный матраc для плавания Transparent Water 173 х 89 см, INTEX, 58725EU, Винил, Трехкамерный, Синий/розовый/жёлтый в ассортименте, Цветная коробка</t>
  </si>
  <si>
    <t>Воздушные насосы для накачивания (ручные, электрические и ножные)</t>
  </si>
  <si>
    <t>Насос ручной Intex 68614</t>
  </si>
  <si>
    <t>Насос ручной Double Quick II Hand Pump 36 см., INTEX, 68614, Пластик, Шланг 0.8м., 3 насадки, Объем камеры 1.7 л., Черный, Цветная коробка</t>
  </si>
  <si>
    <t>Насос ручной Intex 68615</t>
  </si>
  <si>
    <t>Насос ручной Double Quick III Hand Pump 48 см., INTEX, 68615, Пластик, Шланг 0.8м., 3 насадки включая иглу для накачки мячей, Макс. создаваемого давления до 8psi, Объем камеры 3.3 л., Черный, Цветная коробка</t>
  </si>
  <si>
    <t>Компрессор воздушный электрический Intex 66634</t>
  </si>
  <si>
    <t>Насос электрический QuickFill AC/DC Electric Pump (220В/12В), INTEX, 66634, Пластик/металл, 480 л/мин, От электросети и автомобильного прикуривателя, Встроенная термозащита, 3 насадки, Чёрный, Цветная коробка</t>
  </si>
  <si>
    <t>Насос ручной Intex 69613</t>
  </si>
  <si>
    <t>Насос ручной Double Quick Mini Hand Pump 29 см., INTEX, 69613, Пластик, Объем камеры 0.45 л., Черный, Пакет</t>
  </si>
  <si>
    <t>Матрас надувной Intex 64106</t>
  </si>
  <si>
    <t>Матрас надувной Prestige Downy (Cot) 191 х 76 х 25 см, INTEX, 64106, Винил, Зелёный, Цветная коробка</t>
  </si>
  <si>
    <t>64146ND</t>
  </si>
  <si>
    <t>Матрас надувной Intex 64146ND</t>
  </si>
  <si>
    <t>Матрас надувной Pillow Rest (Twin) 191 х 99 х 25 см, INTEX, 64146ND, Винил, Встроенные эл. насос и подушка, Чёрный, Цветная коробка</t>
  </si>
  <si>
    <t>64150ND</t>
  </si>
  <si>
    <t>Матрас надувной Intex 64150ND</t>
  </si>
  <si>
    <t>Матрас надувной Pillow Rest (Queen) 203 х 152 х 25 см, INTEX, 64150ND, Винил, Встроенный эл. насос и подушка, Чёрный, Цветная коробка</t>
  </si>
  <si>
    <t>64148ND</t>
  </si>
  <si>
    <t>Матрас надувной Intex 64148ND</t>
  </si>
  <si>
    <t>Матрас надувной Pillow Rest (Full) 191 х 137 х 25 см, INTEX, 64148ND, Винил, Встроенные эл. насос и подушка, Чёрный, Цветная коробка</t>
  </si>
  <si>
    <t>Матрас надувной Intex 64757</t>
  </si>
  <si>
    <t>Матрас надувной Classic Downy (Twin) 191 х 99 х 25 см, INTEX, 64757, Винил, Синий, Цветная коробка</t>
  </si>
  <si>
    <t>Матрас надувной Intex 64755</t>
  </si>
  <si>
    <t>Матрас надувной Classic Downy (King) 203 х 183 х 25 см, INTEX, 64755, Винил, Синий, Цветная коробка</t>
  </si>
  <si>
    <t>Матрас надувной Intex 64759</t>
  </si>
  <si>
    <t>Матрас надувной Classic Downy (Queen) 203 х 152 х 25 см, INTEX, 64759, Винил, Синий, Цветная коробка</t>
  </si>
  <si>
    <t>Матрас надувной Intex 64756</t>
  </si>
  <si>
    <t>Матрас надувной Classic Downy (Jr.Twin) 191 х 76 х 25 см, INTEX, 64756, Винил, Синий, Цветная коробка</t>
  </si>
  <si>
    <t>Матрас надувной Intex 64758</t>
  </si>
  <si>
    <t>Матрас надувной Classic Downy (Full) 191 х 137 х 25 см, INTEX, 64758, Винил, Синий, Цветная коробка</t>
  </si>
  <si>
    <t>Матрас надувной Intex 64763</t>
  </si>
  <si>
    <t>Матрас надувной Downy (Queen) 203 х 152 х 25 см, INTEX, 64763, Винил, Встроенный ножной насос, Зелёный, Цветная коробка</t>
  </si>
  <si>
    <t>Тонер-картридж, Xerox, 006R01819, Для Xerox VersaLink B7125/30/35, 34 300 страниц (А4)</t>
  </si>
  <si>
    <t>Картридж фоторецептора, Xerox, 013R00687, Для Xerox VersaLink B7125/30/35, 80 000 страниц (А4)</t>
  </si>
  <si>
    <t>LS27DG702EIXCI</t>
  </si>
  <si>
    <t>Монитор Samsung 27" LS27DG702EIXCI</t>
  </si>
  <si>
    <t>LS43CG700NIXCI</t>
  </si>
  <si>
    <t>Монитор Samsung 43" LS43CG700NIXCI</t>
  </si>
  <si>
    <t>Монитор, Samsung, LS43CG700NIXCI, Odyssey Neo G7, 43", 3840*2160, VA, 144 Гц, 16:9, 400 кд/м2, 1000000:1, 1 мс, 178/178, 1.07 млрд., DP*1, HDMI*2, USB*2, Аудиопорт, Динамики 20 Вт, VESA 200*200 мм, Регулировка наклона, кабель DP в комплекте, Чёрный</t>
  </si>
  <si>
    <t>LS27DG600SIXCI</t>
  </si>
  <si>
    <t>Монитор Samsung 27" LS27DG600SIXCI</t>
  </si>
  <si>
    <t>Монитор, Samsung, LS27DG600SIXCI, Odyssey OLED G6, 27", 2560*1440, OLED, 360 Гц, 16:9, 250 кд/м2, 1000000:1, 0.03 мс, 178/178, 1.07 млрд., DP*1, HDMI*2, USB*2, Аудиопорт, VESA 100*100 мм, Регулировка высоты/наклона/вращения/поворота, кабели HDMI/DP в комплекте, Серебряный</t>
  </si>
  <si>
    <t>Беспроводная точка доступа (роутер), H3C, EWP-WA6126, IEEE802.11a/b/g/n/ac/ax, AX5400, 1 порт 100/1000M/2.5G, 1 порт 100/1000M, 802.3at/af, -10°C ~ +55°C</t>
  </si>
  <si>
    <t>Wi-Fi точка доступа, TP-Link, TL-WA3001, 802.11a/b/g/n/ac, AX3000, 4 фиксированные антенны, 1 гигабитный порт (с поддержкой Passive PoE)</t>
  </si>
  <si>
    <t>Wi-Fi точка доступа, TP-Link, EAP623-Outdoor HD, IEEE 802.11a/b/g/n/ac/ax, AX1800, 1 гигабитный порт Ethernet (с поддержкой PoE 802.3af/at и Passive PoE 48В адаптер PoE приобретается отдельно)</t>
  </si>
  <si>
    <t>Wi-Fi точка доступа, TP-Link, EAP245, Потолочная, AC1750 Мбит/с, 1 порт 10/100/1000 Мбит/с с поддержкой PoE</t>
  </si>
  <si>
    <t>Wi-Fi точка доступа, TP-Link, EAP725-Wall, 802.11 a/b/g/n/ac/ax/be, BE3600,1  2.5G порт PoE-In + 1  2.5G транзитный порт + 2  гигабитных порта RJ45.</t>
  </si>
  <si>
    <t>Wi-Fi точка доступа, TP-Link, EAP772, BE9300, 802.11 a/b/g/n/ac/ax/be, 1 2.5G Ethernet (RJ-45) порт (с поддержкой 802.3at PoE)</t>
  </si>
  <si>
    <t>75PCP138128DC</t>
  </si>
  <si>
    <t>VEC0404HH-M70</t>
  </si>
  <si>
    <t>Плата расширения Dahua VEC0404HH-M70 4CH HDMI Input</t>
  </si>
  <si>
    <t>Плата расширения, Dahua, VEC0404HH-M70, 4CH, HDMI Input</t>
  </si>
  <si>
    <t>QR1PES</t>
  </si>
  <si>
    <t>Робот-пылесос Roborock Qrevo Pro с Док-станцией Черный</t>
  </si>
  <si>
    <t>RAW6</t>
  </si>
  <si>
    <t>Комплект для подключения к водопроводу Dreame RAW6</t>
  </si>
  <si>
    <t>Комплект для подключения к водопроводу , Dreame, RAW6, для моделей L10sProUltra/X30Ultra/X40Ultra, Черный</t>
  </si>
  <si>
    <t>RAW7</t>
  </si>
  <si>
    <t>Комплект для подключения к водопроводу Dreame RAW7</t>
  </si>
  <si>
    <t>Комплект для подключения к водопроводу , Dreame, RAW7, для моделей X50Ultra Complete/X50Master, Черный</t>
  </si>
  <si>
    <t>Электросамокат, Xiaomi, Electric Scooter 5 Pro GL, BHR9618GL/DDHBC45ZM, Размер 1271  1192 584 мм, Вес 22,4 кг, Мощность 1000 Вт, Нагрузка 25-120кг, Максимальная скорость 25км/ч, Запас хода 60 км, Макс преод уклон 22%, Пригодная местность для езды Цементные или асфальтовые дороги с препятствиями высотой менее 1 см или трещинами менее 3 см, Рабочая температура -10 +40 С, Температура хранения -20 +45 С, Класс защиты IPX5, Время зарядки около 9 ч, Номинальное потребление энергии 477 Вт/ч, Защита от перегрева, короткого замыкания, сверхтока, переразряда и перезаряда, Входное напряжение (В пер. тока) 100-240, Передние и задние шины 10" , изготовленный из натурального каучука, синтетического каучука, технического углерода и нейлона, Черный</t>
  </si>
  <si>
    <t>101R00432</t>
  </si>
  <si>
    <t>Принт-картридж Xerox 101R00432</t>
  </si>
  <si>
    <t>Принт-картридж, Xerox, 101R00432, Для Xerox WorkCentre 5016/5020, 22 000 страниц (А4)</t>
  </si>
  <si>
    <t>094K93670</t>
  </si>
  <si>
    <t>Узел подачи тонера Xerox 094K93670 (цветной)</t>
  </si>
  <si>
    <t>Узел подачи тонера, Xerox, 094K93670 (цветной), Для Xerox WorkCentre 7970</t>
  </si>
  <si>
    <t>GG07</t>
  </si>
  <si>
    <t>Защитное стекло GG07 для Xiaomi Redmi Note 10S 2.5D Half</t>
  </si>
  <si>
    <t>Защитное стекло, GG07, для Xiaomi, Redmi Note 10S, 2.5D Half</t>
  </si>
  <si>
    <t>NE7507T019T2-GB2031U</t>
  </si>
  <si>
    <t>Видеокарта PALIT RTX5070Ti GAMINGPRO-S 16GB (NE7507T019T2-GB2031U)</t>
  </si>
  <si>
    <t>Видеокарта, PALIT, RTX5070Ti GAMINGPRO-S 16GB (4710562245523), (NE7507T019T2-GB2031U), GDDR7, 256bit, 3-DP, HDMI, 331.9*127.1*49.7 мм, Цветная коробка</t>
  </si>
  <si>
    <t>YNDX-00028GRN</t>
  </si>
  <si>
    <t>Яндекс Станция Лайт 2 с Алисой без часов, 6Вт, Зелёный</t>
  </si>
  <si>
    <t>YNDX-00028VIO</t>
  </si>
  <si>
    <t>Яндекс Станция Лайт 2 с Алисой без часов, 6Вт, Фиолетовый</t>
  </si>
  <si>
    <t>YNDX-00059GRY</t>
  </si>
  <si>
    <t>Яндекс Станция Мини 3 Про, модель YNDX-00059 Серый</t>
  </si>
  <si>
    <t>YNDX-00059BLK</t>
  </si>
  <si>
    <t>Яндекс Станция Мини 3 Про, модель YNDX-00059 Черный</t>
  </si>
  <si>
    <t>YNDX-00059BLU</t>
  </si>
  <si>
    <t>Яндекс Станция Мини 3 Про, модель YNDX-00059 Синий</t>
  </si>
  <si>
    <t>YNDX-00030GRN</t>
  </si>
  <si>
    <t>Портативная умная колонка Яндекс Станция Стрит с Алисой, 30 Вт, Зеленый</t>
  </si>
  <si>
    <t>YNDX-00030BLK</t>
  </si>
  <si>
    <t>Портативная умная колонка Яндекс Станция Стрит с Алисой, 30 Вт, Черный</t>
  </si>
  <si>
    <t>YNDX-00030GRY</t>
  </si>
  <si>
    <t>Портативная умная колонка Яндекс Станция Стрит с Алисой, 30 Вт, Серый</t>
  </si>
  <si>
    <t>YNDX-00030VIO</t>
  </si>
  <si>
    <t>Портативная умная колонка Яндекс Станция Стрит с Алисой, 30 Вт, Фиолетовый</t>
  </si>
  <si>
    <t>Портативная колонка Xiaomi Sound Pocket 5W Pink</t>
  </si>
  <si>
    <t>LPA68-223N</t>
  </si>
  <si>
    <t>Кронштейн Brateck LPA68-223N для ТВ и мониторов, 23"-43"</t>
  </si>
  <si>
    <t>Кронштейн для ТВ и мониторов, Brateck, LPA68-223N, Макс. нагрузка - 30 кг, Диагональ экрана от 23" до 43", Угол поворота 180°, Угол наклона +/-10°, Чёрный</t>
  </si>
  <si>
    <t>KL36-46T</t>
  </si>
  <si>
    <t>Кронштейн Brateck KL36-46T для ТВ и мониторов, 37"-86"</t>
  </si>
  <si>
    <t>Кронштейн для ТВ и мониторов, Brateck, KL36-46T, Макс. нагрузка - 45 кг, Диагональ экрана от 37" до 86", Угол наклона +/-15°, Уровень, Чёрный</t>
  </si>
  <si>
    <t>RT12260 S</t>
  </si>
  <si>
    <t>Аккумуляторная батарея Ritar RT12260 S 12В 26 Ач</t>
  </si>
  <si>
    <t>Батарея, Ritar, RT12260 S, Свинцово-кислотная 12В 26 Ач, Вес нетто: 8,30 кг, Размер в мм.: 165*125*174</t>
  </si>
  <si>
    <t>AO-QSFP28-B32L-10D</t>
  </si>
  <si>
    <t>Трансивер А-Оптик AO-QSFP28-B32L-10D</t>
  </si>
  <si>
    <t>Трансивер, А-Оптик, AO-QSFP28-B32L-10D, QSFP28 100G Bidi Tx1330/Rx1270nm 10km LC DDM</t>
  </si>
  <si>
    <t>AO-QSFP28-B23L-10D</t>
  </si>
  <si>
    <t>Трансивер А-Оптик AO-QSFP28-B23L-10D</t>
  </si>
  <si>
    <t>Трансивер, А-Оптик, AO-QSFP28-B23L-10D, QSFP28 100G Bidi Tx1270/Rx1330nm 10km LC DDM</t>
  </si>
  <si>
    <t>AO-QSFP28-B04L-40D</t>
  </si>
  <si>
    <t>Трансивер А-Оптик AO-QSFP28-B04L-40D</t>
  </si>
  <si>
    <t>Трансивер, А-Оптик, AO-QSFP28-B04L-40D, QSFP28 100G Bidi Tx1304.58/Rx1309.14nm 40km LC DDM</t>
  </si>
  <si>
    <t>AO-QSFP28-B09L-40D</t>
  </si>
  <si>
    <t>Трансивер А-Оптик AO-QSFP28-B09L-40D</t>
  </si>
  <si>
    <t>Трансивер, А-Оптик, AO-QSFP28-B09L-40D, QSFP28 100G Bidi Tx1309.14/Rx1304.58nm 40km LC DDM</t>
  </si>
  <si>
    <t>AO-QSFP28-ZR4-80D</t>
  </si>
  <si>
    <t>Трансивер А-Оптик AO-QSFP28-ZR4-80D</t>
  </si>
  <si>
    <t>Трансивер, А-Оптик, AO-QSFP28-ZR4-80D, QSFP28, single-mode, 100GBASE-ZR4, 1310nm, 80Кm, LC duplex</t>
  </si>
  <si>
    <t>AO-QSFP+PSM4-10D</t>
  </si>
  <si>
    <t>Трансивер А-Оптик AO-QSFP+PSM4-10D</t>
  </si>
  <si>
    <t>Трансивер, А-Оптик, AO-QSFP+PSM4-10D, 40G QSFP+ PSM, 1310nm, 10km, MPO</t>
  </si>
  <si>
    <t>CIC55554CIW</t>
  </si>
  <si>
    <t>Маркировка для кабеля круг D 55</t>
  </si>
  <si>
    <t>Маркировка для кабеля круг D 55, DKC, CIC55554CIW, предназначены для идентификация кабеля</t>
  </si>
  <si>
    <t>DHI-IVSS7124</t>
  </si>
  <si>
    <t>Сервер Dahua DHI-IVSS7124</t>
  </si>
  <si>
    <t>DS-K7PEB/Green</t>
  </si>
  <si>
    <t>Кнопка выхода Hikvision DS-K7PEB/Green</t>
  </si>
  <si>
    <t>Кнопка выхода, Hikvision, DS-K7PEB/Green, Кнопка аварийного выхода, Внутренняя цвет: зеленый, от -10 °C до 55 °C, DC 36V 3.0A</t>
  </si>
  <si>
    <t xml:space="preserve">CC06ZM </t>
  </si>
  <si>
    <t>Автомобильное зарядное устройство Mi 37W Dual-Port Car Charger</t>
  </si>
  <si>
    <t>Автомобильное зарядное устройство, Mi, 37W Dual-Port Car Charger, GDS4147GL/CC06ZM, 2 порта, Черный</t>
  </si>
  <si>
    <t>Чемодан NINETYGO Elbe Luggage 24” Белый</t>
  </si>
  <si>
    <t>Чемодан, NINETYGO, Elbe Luggage 24”, 6941413270540, Белый</t>
  </si>
  <si>
    <t xml:space="preserve">XMKDDYJ01HT </t>
  </si>
  <si>
    <t>Портативный фотопринтер Mi Portable Photo Printer</t>
  </si>
  <si>
    <t>Портативный фотопринтер, Xiaomi, Mi Portable Photo Printer, TEJ4018GL/XMKDDYJ01HT, Технология печати ZINK - Zero Ink, 313 x 400 точек на дюйм, JPEG, PNG, BLE 5.0, 500 мАч, Трехдюймовое клейкое фото, Белый</t>
  </si>
  <si>
    <t>T1035ME</t>
  </si>
  <si>
    <t>Стойка мобильная Brateck T1035ME</t>
  </si>
  <si>
    <t>Стойка мобильная, Brateck, T1035ME, 37"-100"</t>
  </si>
  <si>
    <t>TS-0663JS</t>
  </si>
  <si>
    <t>Камера для видеоконференций ITC TS-0663JS</t>
  </si>
  <si>
    <t>Камера для видеоконференций, ITC, TS-0663JS, zoom x8, f=7.2 мм, 3840x2160@30fps</t>
  </si>
  <si>
    <t>TS-0663XS</t>
  </si>
  <si>
    <t>Камера для видеоконференций ITC TS-0663XS</t>
  </si>
  <si>
    <t>Камера для видеоконференций, ITC, TS-0663XS, zoom x8, f=2.8 мм, 3840x2160@30fps</t>
  </si>
  <si>
    <t>TS-0663CM</t>
  </si>
  <si>
    <t>Всенаправленный микрофон ITC TS-0663CM</t>
  </si>
  <si>
    <t>Всенаправленный микрофон, ITC, TS-0663CM, 360° до 5 метров, белый</t>
  </si>
  <si>
    <t>T776A</t>
  </si>
  <si>
    <t>Громкоговоритель настенный активный ITC T‑776A</t>
  </si>
  <si>
    <t>Громкоговоритель настенный, активный, ITC, T776A, Активный + пассивный (25Вт  2 @ 8),Двухполосный (6" + 1.5"),ABS-корпус, металлическая решётка, кронштейн,Чёрный цвет</t>
  </si>
  <si>
    <t>TS-0663U</t>
  </si>
  <si>
    <t>Платформа управления видео-конференции ITC TS-0663U</t>
  </si>
  <si>
    <t>Платформа управления видео-конференции, ITC, TS-0663U</t>
  </si>
  <si>
    <t>TS-0620E</t>
  </si>
  <si>
    <t>Контроллер образовательной облачной платформы ITC TS-0620E (240 В)</t>
  </si>
  <si>
    <t>Контроллер образовательной облачной платформы, ITC, TS-0620E, 4 ядра, 4 ТБ</t>
  </si>
  <si>
    <t>LCS-5251D-L</t>
  </si>
  <si>
    <t>Проводной конференц-пульт Делегата Spon LCS-5251D-L</t>
  </si>
  <si>
    <t>Проводной конференц-пульт Делегата, Spon, LCS-5251D-L, 83dB, дисплей 4.3", черный</t>
  </si>
  <si>
    <t>LCS-5251C</t>
  </si>
  <si>
    <t>Проводной конференц-пульт Председателя Spon LCS-5251C</t>
  </si>
  <si>
    <t>Проводной конференц-пульт Председателя, Spon, LCS-5251C, 83dB, дисплей 4.3", черный</t>
  </si>
  <si>
    <t>LCS-5251C-L</t>
  </si>
  <si>
    <t>Проводной конференц-пульт Председателя Spon LCS-5251C-L</t>
  </si>
  <si>
    <t>Проводной конференц-пульт Председателя, Spon, LCS-5251C-L, 83dB, дисплей 4.3", черный</t>
  </si>
  <si>
    <t>LCS-5252D-L</t>
  </si>
  <si>
    <t>Цифровой конференц-пульт Делегата Spon LCS-5252D-L</t>
  </si>
  <si>
    <t>Цифровой конференц-пульт Делегата, Spon, LCS-5252D-L, 83dB, дисплей 4.3", черный</t>
  </si>
  <si>
    <t>LCS-5252C</t>
  </si>
  <si>
    <t>Цифровой конференц-пульт Председателя Spon LCS-5252C</t>
  </si>
  <si>
    <t>Цифровой конференц-пульт Председателя, Spon, LCS-5252C, 83dB, дисплей 4.3", черный</t>
  </si>
  <si>
    <t>LCS-5252C-L</t>
  </si>
  <si>
    <t>Цифровой конференц-пульт Председателя Spon LCS-5252C-L</t>
  </si>
  <si>
    <t>Цифровой конференц-пульт Председателя, Spon, LCS-5252C-L, 83dB, дисплей 4.3", черный</t>
  </si>
  <si>
    <t>Сковорода-вок Tefal Easy Chef G2701972 28см</t>
  </si>
  <si>
    <t>Сковорода-вок, Tefal, Easy Chef G2701972, 28см, Антипригарное покрытие Titanium 2X, Индикатор Thermo-Signal, Индукция</t>
  </si>
  <si>
    <t>Сковорода-вок Tefal Healthy Chef G1501972 28см</t>
  </si>
  <si>
    <t>Сковорода-вок, Tefal, Healthy Chef G1501972, 28см, Материал Алюминий, 28см, Совместимость с плитами Все включая индукцию, Антипригарное покрытие Mineralia</t>
  </si>
  <si>
    <t>КТ-529</t>
  </si>
  <si>
    <t>Ручной пылесос Kitfort КТ-529</t>
  </si>
  <si>
    <t>Ручной пылесос, Kitfort, КТ-529,Тип Автомобильный пылесос ,Тип уборки Влажная, Сухая ,Объем пылесборника, л 0.55 ,Резервуар для воды, л 0.15 ,Фильтрация Циклонный фильтр ,Максимальная потребляемая мощность, Вт 40</t>
  </si>
  <si>
    <t>КТ-9138-2</t>
  </si>
  <si>
    <t>Пароочиститель Kitfort КТ-9138-2 черно-зеленый</t>
  </si>
  <si>
    <t>Пароочиститель, Kitfort, КТ-9138-2, Объем бака для воды 450 мл, Регулятор мощности нет, Готовность 300 сек, Время непрерывной работы 12 мин, Цвет черно-зеленый</t>
  </si>
  <si>
    <t>КТ-980</t>
  </si>
  <si>
    <t>Парогенератор Kitfort КТ-980</t>
  </si>
  <si>
    <t>Парогенератор, Kitfort, КТ-980, Мощность 3000 Вт, Ёмкость резервуара для воды 1.3 л, Подача пара 120 г/мин, Вертикальное отпаривание есть ,Время нагрева 1-2 мин, Длина шланга утюга 1.5 м, Длина шнура питания 1,7 м, Материал подошвы утюга керамическая, Черный-фиолетовый</t>
  </si>
  <si>
    <t>КТ-949</t>
  </si>
  <si>
    <t>Отпариватель Kitfort КТ-949 белый</t>
  </si>
  <si>
    <t>Отпариватель, Kitfort, КТ-949,Мощность 1580 Вт, Интенсивность подачи пара 30 г/мин, Регулятор интенсивности подачи пара нет, Количество режимов отпаривания 1, Цвет Белый</t>
  </si>
  <si>
    <t>КТ-965</t>
  </si>
  <si>
    <t>Отпариватель ручной Kitfort КТ-965</t>
  </si>
  <si>
    <t>Отпариватель ручной, Kitfort, КТ-965, Мощность 1500 Вт, Объем резервуара для воды 300 мл, Поток пара 25г/мин, Время нагрева 20 сек, Длина шнура 1.9м, Индикация включения, Индикация готовности к работе, Черный</t>
  </si>
  <si>
    <t>КТ-954-1</t>
  </si>
  <si>
    <t>Отпариватель ручной Kitfort КТ-954-1 Белый</t>
  </si>
  <si>
    <t>Отпариватель ручной, Kitfort, КТ-954-1, Мощность 1500 Вт, Объем резервуара для воды 300 мл, Паровой удар до 20 г/мин, Время нагрева 40 сек, Длина шнура 1.8м, Белый</t>
  </si>
  <si>
    <t>КТ-500-35</t>
  </si>
  <si>
    <t>Набор сменных аксессуаров Kitfort КТ-500-35 (для КТ-555, KT-595)</t>
  </si>
  <si>
    <t>Набор сменных аксессуаров, Kitfort, КТ-500-35, (для КТ-555, KT-595), Тряпка, Поролоновый фильтр, 2 предмета, Белый/Синий</t>
  </si>
  <si>
    <t>КТ-6044</t>
  </si>
  <si>
    <t>Швейная машина Kitfort КТ-6044</t>
  </si>
  <si>
    <t>Швейная машина, Kitfort, КТ-6044, Вид машины электромеханическая, Тип челнока горизонтальный, Мощность двигателя 9 Вт, Цвет Белый</t>
  </si>
  <si>
    <t>КТ-6041</t>
  </si>
  <si>
    <t>Швейная машина Kitfort КТ-6041</t>
  </si>
  <si>
    <t>Швейная машина, Kitfort, КТ-6041, Вид машины электромеханическая, Тип челнока горизонтальный, Мощность двигателя 7.2 Вт, Цвет Белый</t>
  </si>
  <si>
    <t>КТ-2264</t>
  </si>
  <si>
    <t>Аэрогриль Kitfort КТ-2264</t>
  </si>
  <si>
    <t>Аэрогриль, Kitfort, КТ-2264, Мощность 1000 Вт, Ёмкость поддона 1,9 л, Температура 80 - 200 °C, Таймер до 60 мин, Уровень шума &lt;50 дБ, Управление механическое, Цвет белый</t>
  </si>
  <si>
    <t>КТ-1677</t>
  </si>
  <si>
    <t>Блинница погружная Kitfort КТ-1677</t>
  </si>
  <si>
    <t>Блинница погружная, Kitfort, КТ-1677, Мощность 800 Вт, Диаметр 20 см, Кнопочное управление, Цвет черный</t>
  </si>
  <si>
    <t>КТ-1527</t>
  </si>
  <si>
    <t>Вакууматор Kitfort КТ-1527</t>
  </si>
  <si>
    <t>Вакууматор, Kitfort, КТ-1527, Мощность 95 Вт, Создаваемое разрежение (максимум) 0,6 бар, Ширина пакета для вакуумирования 29 см, Длина шнура 0,9 м, Цвет церный</t>
  </si>
  <si>
    <t>КТ-1541</t>
  </si>
  <si>
    <t>Вакууматор Kitfort КТ-1541</t>
  </si>
  <si>
    <t>Вакууматор, Kitfort, КТ-1541,Тип управления кнопки, Индикация режима работы, Количество режимов работы 4 шт , Цвет черный</t>
  </si>
  <si>
    <t>КТ-2990</t>
  </si>
  <si>
    <t>Массажер Kitfort КТ-2990</t>
  </si>
  <si>
    <t>Массажер, Kitfort, КТ-2990, Вибрационный, 3 режима, Инфракрасный подогрев, Таймер 1ч, Автоотключение, Питание от сети, Черный</t>
  </si>
  <si>
    <t>КТ-3189</t>
  </si>
  <si>
    <t>Аппарат для ультразвуковой чистки лица Kitfort КТ-3189</t>
  </si>
  <si>
    <t>Аппарат для ультразвуковой чистки лица, Kitfort, КТ-3189, Ионизация отрицательно заряженными частицами + очистка ультразвуком/Ионизация положительно заряженными частицами + очистка ультразвуком/Миостимуляция с высокой интенсивностью/ Миостимуляция с низкой интенсивностью, Частота ультразвуковых колебаний 24000 Гц, Время работы 35 мин, Таймер, Автоотключение, Дисплей, Мощность 1.5 Вт, Белый</t>
  </si>
  <si>
    <t>КТ-9230</t>
  </si>
  <si>
    <t>Отпариватель вертикальный Kitfort КТ-9230</t>
  </si>
  <si>
    <t>Отпариватель вертикальный, Kitfort, КТ-9230, Подача пара 29±3 г/мин, Объем резервуара для воды 1.8л, Длина парового шланга 1.1м, Время разогрева 30 с, Вешалка/Гладильная доска, Мощность 2000 Вт, Длина шнура 1.6м, Белый/Черный</t>
  </si>
  <si>
    <t>КТ-6097</t>
  </si>
  <si>
    <t>Йогуртница Kitfort КТ-6097</t>
  </si>
  <si>
    <t>Йогуртница, Kitfort, КТ-6097, Мощность 15 Вт, Общий объем 1.4 л, Объем каждой емкости 200 мл, Количество емкостей 7 шт, Материал емкостей стекло , Цвет черный/белый</t>
  </si>
  <si>
    <t>КТ-1906</t>
  </si>
  <si>
    <t>Сушилка для овощей и фруктов Kitfort КТ-1906</t>
  </si>
  <si>
    <t>Сушилка для овощей и фруктов, Kitfort, КТ-1906, Количество поддонов 12/6, Мощность 500 Вт, Обдув горизонтальный, Черный</t>
  </si>
  <si>
    <t>КТ-6617</t>
  </si>
  <si>
    <t>Чайник электрический Kitfort КТ-6617</t>
  </si>
  <si>
    <t>Чайник электрический, Kitfort, КТ-6617, Объем 1.7 л, Мощность 2200 Вт, Количество стенок 1, Материал корпуса стекло\пластик, Материал колбы стекло, Цвет голубой</t>
  </si>
  <si>
    <t>КТ-2501</t>
  </si>
  <si>
    <t>Термопот Kitfort КТ-2501</t>
  </si>
  <si>
    <t>Термопот, Kitfort, КТ-2501,&gt;Объем 4 л, Мощность 2618 Вт, Подача воды электронасос, Тип нагревательного элемента закрытый ,Материал колбы пластик</t>
  </si>
  <si>
    <t>КТ-809</t>
  </si>
  <si>
    <t>Весы Kitfort КТ-809 чёрный</t>
  </si>
  <si>
    <t>Весы, Kitfort, КТ-809, Материал корпуса / платформы пластик, Максимальная нагрузка 180 кг, Точность измерения (шаг деления) 100 г, Единицы измерения килограммы, Цвет Чёрный</t>
  </si>
  <si>
    <t>КТ-2949</t>
  </si>
  <si>
    <t>Массажер для глаз Kitfort КТ-2949</t>
  </si>
  <si>
    <t>Массажер для глаз, Kitfort, КТ-2949, Мощность 5 Вт, Вибрация, Сжатие, Нагрев, Автоотключение, Управление сенсорное, Нагерв, Музыка, Время заядки 2-2,5 ч, Цвет коричневый</t>
  </si>
  <si>
    <t>КТ-2994</t>
  </si>
  <si>
    <t>Массажер для ног Kitfort КТ-2994</t>
  </si>
  <si>
    <t>Массажер для ног, Kitfort, КТ-2994, Роликовый, 3 уровня интенсивности, Автоотключение через 15 мин, Мощность 24 Вт, Длина шнура 1.5м, Черный/Белый</t>
  </si>
  <si>
    <t>КТ-2844</t>
  </si>
  <si>
    <t>Соляная лампа-ароматизатор Kitfort KT-2844</t>
  </si>
  <si>
    <t>Соляная лампа-ароматизатор, Kitfort, KT-2844, Мощность 10 Вт, 5 уровней интенсивности света, Объем 250 мл, Длина кабеля 1.5 м, Белый</t>
  </si>
  <si>
    <t>КТ-2805</t>
  </si>
  <si>
    <t>Увлажнитель воздуха Kitfort КТ-2805</t>
  </si>
  <si>
    <t>Увлажнитель воздуха, Kitfort, КТ-2805,Тип увлажнителя ультразвуковой, Рекомендуемая площадь 20 м, Установка настольная, Максимальное время непрерывной работы 10 ч, Белый</t>
  </si>
  <si>
    <t>КТ-2852</t>
  </si>
  <si>
    <t>Озонатор Kitfort КТ-2852</t>
  </si>
  <si>
    <t>HDB3WL2C10</t>
  </si>
  <si>
    <t>Автоматический выключатель Himel HDB3w 2Р 10А С 4,5кА</t>
  </si>
  <si>
    <t>Автоматический выключатель, Himel, HDB3WL2C10, HDB3w 2Р 10А С 4,5кА</t>
  </si>
  <si>
    <t>Вывод кабеля SE NU586254 Unica New 16А антрацит</t>
  </si>
  <si>
    <t>Вывод кабеля, SE, NU586254, Unica New 16А антрацит</t>
  </si>
  <si>
    <t>6847C001AA</t>
  </si>
  <si>
    <t>Чернильный картридж Canon PFI-311 Magenta</t>
  </si>
  <si>
    <t>XG-PR45</t>
  </si>
  <si>
    <t>Чехол для телефона X-Game XG-PR45 для Redmi 10 TPU Голубой</t>
  </si>
  <si>
    <t>Чехол для телефона, X-Game, XG-PR45, для Redmi 10, TPU, Голубой, пол. пакет</t>
  </si>
  <si>
    <t>XG-PR75</t>
  </si>
  <si>
    <t>Чехол для телефона X-Game XG-PR75 для Redmi Note 10 TPU Жёлтый</t>
  </si>
  <si>
    <t>Чехол для телефона, X-Game, XG-PR75, для Redmi Note 10, TPU, Жёлтый, пол. пакет</t>
  </si>
  <si>
    <t>XG-HS176</t>
  </si>
  <si>
    <t>Чехол для телефона XG XG-HS176 для Redmi note 12 Силиконовый Зеленый</t>
  </si>
  <si>
    <t>Чехол для телефона, XG, XG-HS176, для Redmi note 12, Силиконовый, Зеленый, Пол. пакет</t>
  </si>
  <si>
    <t>XG-HS125</t>
  </si>
  <si>
    <t>Чехол для телефона XG XG-HS125 для POCO X4 Pro Силиконовый Синий</t>
  </si>
  <si>
    <t>Чехол для телефона, XG, XG-HS125, для POCO X4 Pro, Силиконовый, Синий, Пол. пакет</t>
  </si>
  <si>
    <t>XG-TR08</t>
  </si>
  <si>
    <t>Чехол для телефона XG XG-TR08 для Redmi Note 10 Pro Прозрачный с Бортами</t>
  </si>
  <si>
    <t>Чехол для телефона, XG, XG-TR08, для Redmi Note 10 Pro, Прозрачный, Борты, пол. пакет</t>
  </si>
  <si>
    <t>XG-PR05</t>
  </si>
  <si>
    <t>Чехол для телефона XG XG-PR05 для Redmi 10A TPU Синий</t>
  </si>
  <si>
    <t>Чехол для телефона, XG, XG-PR05, для Redmi 10A, TPU, Синий, пол. пакет</t>
  </si>
  <si>
    <t>XG-NR03</t>
  </si>
  <si>
    <t>Чехол для телефона XG XG-NR03 для Redmi 10A Naruto</t>
  </si>
  <si>
    <t>Чехол для телефона, XG, XG-NR03, Redmi 10A, TPU, Naruto, в ассортименте, пол. пакет</t>
  </si>
  <si>
    <t>XG-HS142</t>
  </si>
  <si>
    <t>Чехол для телефона XG XG-HS142 для Iphone 14 Pro Силиконовый Чёрный</t>
  </si>
  <si>
    <t>Чехол для телефона, XG, XG-HS142, для Iphone 14 Pro, Силиконовый, Чёрный, Пол. пакет</t>
  </si>
  <si>
    <t>XG-HS121</t>
  </si>
  <si>
    <t>Чехол для телефона XG XG-HS121 для Xiaomi 12 Lite Силиконовый Лазурный</t>
  </si>
  <si>
    <t>Чехол для телефона, XG, XG-HS121, для Xiaomi 12 Lite, Силиконовый, Лазурный, Пол. пакет</t>
  </si>
  <si>
    <t>XG-HS130</t>
  </si>
  <si>
    <t>Чехол для телефона XG XG-HS130 для POCO M4 Pro Силиконовый Синий</t>
  </si>
  <si>
    <t>Чехол для телефона, XG, XG-HS130, для POCO M4 Pro, Силиконовый, Синий, Пол. пакет</t>
  </si>
  <si>
    <t>XG-HS129</t>
  </si>
  <si>
    <t>Чехол для телефона XG XG-HS129 для POCO M4 Pro Силиконовый Лазурный</t>
  </si>
  <si>
    <t>Чехол для телефона, XG, XG-HS129, для POCO M4 Pro, Силиконовый, Лазурный, Пол. пакет</t>
  </si>
  <si>
    <t>XG-HS127</t>
  </si>
  <si>
    <t>Чехол для телефона XG XG-HS127 для POCO X4 Pro Силиконовый Лазурный</t>
  </si>
  <si>
    <t>Чехол для телефона, XG, XG-HS127, для POCO X4 Pro, Силиконовый, Лазурный, Пол. пакет</t>
  </si>
  <si>
    <t>XG-HS126</t>
  </si>
  <si>
    <t>Чехол для телефона XG XG-HS126 для POCO X4 Pro Силиконовый Жёлтый</t>
  </si>
  <si>
    <t>Чехол для телефона, XG, XG-HS126, для POCO X4 Pro, Силиконовый, Жёлтый, Пол. пакет</t>
  </si>
  <si>
    <t>Фитнес браслет Xiaomi Smart Band 9 Pro Cream White</t>
  </si>
  <si>
    <t>Фитнес браслет, Xiaomi, Smart Band 9 Pro, M2402B1 / BHR07T4GL, 1.74" AMOLED, Разрешение экрана 360 x 480, Аккумулятор 350 мАч, Водонепроницаемость 5 АТМ, Кремово-белый</t>
  </si>
  <si>
    <t>Ultra 7 265KF</t>
  </si>
  <si>
    <t>Процессор (CPU) Intel Core Ultra 7 Processor 265KF 1851</t>
  </si>
  <si>
    <t>Процессор, Intel, Core Ultra 7 265KF LGA1851, оем, 30M, 3.30/3.90 GHz, 20(8+12)/20 Core Arrow Lake, 125 (250) Вт, без встроенной видеокарты</t>
  </si>
  <si>
    <t>100-000000719</t>
  </si>
  <si>
    <t>Процессор (CPU) AMD Ryzen 9 9950X3D 170W AM5</t>
  </si>
  <si>
    <t>Процессор, AMD, AM5 Ryzen 9 9950X3D, oem, 16M L2 + 128M L3, 4.3 GHz, 16/32 Core, 170 Вт, Radeon™ Graphics</t>
  </si>
  <si>
    <t>Блок питания, Deepcool, PF500 R-PF500D-HA0B-WDEU, 500W, ATX, White, APFC, 20+4 pin, 4+4pin, 6*Sata, 2*Molex, 2*PCI-E 6+2 pin, Вентилятор 12см, Кабель питания, Чёрный</t>
  </si>
  <si>
    <t>Блок питания, Deepcool, PF550 R-PF550D-HA0B-WDEU, 550W, ATX, White, APFC, 20+4 pin, 4+4pin, 6*Sata, 2*Molex, 2*PCI-E 6+2 pin, Вентилятор 12см, Кабель питания, Чёрный</t>
  </si>
  <si>
    <t>Блок питания, Deepcool, PF600, 600W R-PF600D-HA0B-WDEU, ATX, White, APFC, 20+4 pin, 2*4+4pin, 6*Sata, 2*Molex, 4*PCI-E 6+2 pin, Вентилятор 12см, Кабель питания, Чёрный</t>
  </si>
  <si>
    <t>Блок питания, Deepcool, PF650 R-PF650D-HA0B-WDEU, 650W, ATX, White, APFC, 20+4 pin, 2*4+4pin, 6*Sata, 2*Molex, 4*PCI-E 6+2 pin, Вентилятор 12см, Кабель питания, Чёрный</t>
  </si>
  <si>
    <t>Блок питания, Deepcool, PF700 R-PF700D-HA0B-WDEU, 700W, ATX, White, APFC, 20+4 pin, 2*4+4pin, 6*Sata, 2*Molex, 4*PCI-E 6+2 pin, Вентилятор 12см, Кабель питания, Чёрный</t>
  </si>
  <si>
    <t>Блок питания, Deepcool, PF750 R-PF750D-HA0B-WDEU, 750W, ATX, White, APFC, 20+4 pin, 2*4+4pin, 6*Sata, 2*Molex, 2*PCI-E 6+2 pin, Вентилятор 12см, Кабель питания, Чёрный</t>
  </si>
  <si>
    <t>GC/LGN23LTCLTA/IW</t>
  </si>
  <si>
    <t>Игровое компьютерное кресло DX Racer Gladiator GC/LGN23LTCLTA/IW</t>
  </si>
  <si>
    <t>Игровое компьютерное кресло, DX Racer, GC/LGN23LTCLTA/IW, Gladiator series, Рекомендуемый рост: до 190 см, Рекомендуемый вес: до 115 кг, Эко-кожа и винил PU,PVC, Вид наполнителя: губчатая пена высокой плотности (54 кг/м), Металлическая основа кресла, Механизм качания: топ-ган, Крестовина из нейлона, Сине-белый</t>
  </si>
  <si>
    <t>YNDX-00650BLK</t>
  </si>
  <si>
    <t>Портативный аккумулятор для Станции Мини 3 Про, модель YNDX-00650 Черный</t>
  </si>
  <si>
    <t>Источник бесперебойного питания, CyberPower, PR750ELCD, Мощность 750ВА/675Вт, PR-серия, Линейно-интерактивный, Напольный, LCD/ Smar/USB/RS-232/EPO, AVR: 150-301В, АКБ: 12А/7Ач*2шт., Вых: 6xIEC C13, Чёрный</t>
  </si>
  <si>
    <t>Источник бесперебойного питания, CyberPower, PR1000ELCD, Мощность 1000ВА/900Вт, PR-серия, Линейно-интерактивный, Напольный, LCD/Smart/USB/RS-232/EPO, AVR: 150-301В, АКБ: 12В/12Ач*2 шт., Вых: 8xIEC C13, Чёрный</t>
  </si>
  <si>
    <t>Источник бесперебойного питания, CyberPower, PR3000ELCDSL, Мощность 3000ВА/2700Вт, PR-серия, Линейно-интерактивный, Напольный, LCD/Smart/USB/RS-232/EPO, AVR: 151-296 В, АКБ: 12В/9Ач*4 шт., Вых: 8xIEC C13/1xIEC C19, Чёрный</t>
  </si>
  <si>
    <t>Источник бесперебойного питания, CyberPower, OLS1500E, Мощность 1500ВА/1350Вт, OLS-серия,On-Line, Напольный, LCD/Smart/USB/RS-232/EPO, AVR: 160-300В, АКБ: 12В/9Ач*3 шт, Вых: 4xIEC C13, Чёрный</t>
  </si>
  <si>
    <t>Источник бесперебойного питания, CyberPower, OLS2000E, Мощность 2000ВА/1800Вт, OLS-серия, On-Line, Напольный, LCD/Smart/USB/RS-232/EPO, AVR: 160-300В, АКБ: 12В/7Ач*6 шт., Вых: 4xIEC C13/Клеммный блок, Чёрный</t>
  </si>
  <si>
    <t>Источник бесперебойного питания, CyberPower, OLS10000E, Мощность 10000ВА/9000Вт, OLS-серия, On-line, Напольный, LCD/Smart/USB/RS-232/EPO, AVR: 110-276В, АКБ: 12В/9Ач*20шт, Вых: Клеммный блок, Чёрный</t>
  </si>
  <si>
    <t xml:space="preserve">Wi-Fi точка доступа, TP-Link, CPE710, 5 ГГц, 802.11a/n/ac до 867 Мбит/с на 5 ГГц, Наружная, 23 дБи направленная антенна 22 MIMO, до 30 км, -40...+70 </t>
  </si>
  <si>
    <t>LtAP-2HnD&amp;FG621-EA&amp;LR8G</t>
  </si>
  <si>
    <t>Точка доступа MikroTik LtAP-2HnD&amp;FG621-EA&amp;LR8G</t>
  </si>
  <si>
    <t>Точка доступа, MikroTik, LtAP-2HnD&amp;FG621-EA&amp;LR8G, LtAP LR8 LTE6 kit, 1 порт 10/100/1000М, 2,4 GHz, 802.11b/g/n, 300 Mbit/s, 3 Modem (Mini SIM), RouterOS, -40°С до 70 °C</t>
  </si>
  <si>
    <t>Усилитель Wi-Fi сигнала, TP-Link, RE550, 802.11a/b/g/n/ac, AC1900, 3 внешние антенны, 1 порт 10/100/1000T</t>
  </si>
  <si>
    <t>IP телефон, Grandstream, GRP2601W, 2 учетные записи SIP, 2 линии, 2 порта Ethernet 10/100 без PoE, Wi-Fi, ЖК-дисплей 132x48 (2.41") , блок питания 5V/0.6A</t>
  </si>
  <si>
    <t>PA-1000</t>
  </si>
  <si>
    <t>Натяжной зажим А-Оптик АО-РА-1000</t>
  </si>
  <si>
    <t>Натяжной зажим, А-Оптик, АО-РА-1000, для кабеля подвесных и самонесущих кабелей</t>
  </si>
  <si>
    <t>EMS-1255</t>
  </si>
  <si>
    <t>Мини-маркеры 3М EMS-1255</t>
  </si>
  <si>
    <t>Мини-маркеры, 3М, EMS-1255, радиочастотные подземные мини-маркеры для идентификации инженерных сетей.</t>
  </si>
  <si>
    <t>Сервер, Dahua, DHI-IVSS7124, 24 слота, 256 каналов, Smart, H.265 +, H.265, H.264+, H.264</t>
  </si>
  <si>
    <t>Чемодан NINETYGO Kids Ride on Luggage 20'' Blue Синий</t>
  </si>
  <si>
    <t>Чемодан, NINETYGO, Kids Ride on Luggage 20'' Blue, 6941413203821, 5.50 кг, Синий</t>
  </si>
  <si>
    <t xml:space="preserve">XMTZC04HM </t>
  </si>
  <si>
    <t>Весы Xiaomi Mi Smart Scale 2</t>
  </si>
  <si>
    <t>Весы, Xiaomi, Mi Smart Scale 2, XMTZC04HM / NUN4056GL, Диапазон взвешивания от 100 гр до 150 кг, Android 4.4 и IOS 9.0 и выше, батарея ААА, Белый</t>
  </si>
  <si>
    <t>CF281X</t>
  </si>
  <si>
    <t>EV310M</t>
  </si>
  <si>
    <t>Компьютерная мышь Rapoo EV310M</t>
  </si>
  <si>
    <t>Rapoo V16RGB</t>
  </si>
  <si>
    <t>Компьютерная мышь Rapoo V16RGB</t>
  </si>
  <si>
    <t>Компьютерная мышь, Rapoo, V16RGB, Игровая, Оптическая, Проводная, 2000 dpi, Длина кабеля 1,8 метра, Чёрный</t>
  </si>
  <si>
    <t>G100BT</t>
  </si>
  <si>
    <t>Акустическая система Microlab G100BT</t>
  </si>
  <si>
    <t>Акустическая система, Microlab, G100BT, 2.1, Bluetooth 5,0, FM радио, LED подсветка, 6 цветов, 20 Гц - 20 кГц, 3,5 мм, USB, SD-карта, Черный</t>
  </si>
  <si>
    <t>Источник бесперебойного питания, CyberPower, UTC650E, Мощность 650ВА/360Вт, UTC-серия, Линейно-интерактивный, Напольный, LED, AVR: 165-290В, АКБ 12В/5Ач*1 шт., Вых: 2xSchuko, Чёрный</t>
  </si>
  <si>
    <t>Источник бесперебойного питания, CyberPower, UTC650EI, Мощность 650ВА/360Вт, UTC-серия, Линейно-интерактивный, Напольный, LED, AVR: 165-290В, АКБ 12В/5Ач*1 шт., Вых: 4xIEC C13, Чёрный</t>
  </si>
  <si>
    <t>Источник бесперебойного питания, CyberPower, UT650EG, Мощность 650ВА/390Вт, UTG-серия, Линейно-интерактивный, Напольный, LED/RJ11/RJ45e/USB, AVR: 165-290В, АКБ 12В/7Ач*1шт., Вых: 3xSchuko, Чёрный</t>
  </si>
  <si>
    <t>Источник бесперебойного питания, CyberPower, UTI675E, Мощность 675ВА/360Вт, UTI-серия, Линейно-интерактивный, Напольный, LED, AVR: 165-290В, АКБ 12В/5Ач*1 шт., Вых: 2xSchuko, Чёрный</t>
  </si>
  <si>
    <t>Источник бесперебойного питания, CyberPower, UTI875E, Мощность 875ВА/425Вт, UTI-серия, Линейно-интерактивный, Напольный, LED, AVR: 165-290В, АКБ 12В/5,5Ач*1 шт., Вых: 2xSchuko, Чёрный</t>
  </si>
  <si>
    <t>Источник бесперебойного питания, CyberPower, UTC850E, Мощность 850ВА/425Вт, UTC-серия, Линейно-интерактивный, Напольный, LED, AVR: 165-290В, АКБ 12В/5,5Ач*1 шт., Вых: 2xSchuko, Чёрный</t>
  </si>
  <si>
    <t>Источник бесперебойного питания, CyberPower, UT1100EG, Мощность 1100ВА/660Вт, UTG-серия, Линейно-интерактивный, Напольный, LED/RJ11/RJ45/USB, AVR: 165-290В, АКБ 12В/5Ач*2 шт., Вых: 4xSchuko, Чёрный</t>
  </si>
  <si>
    <t>Источник бесперебойного питания, CyberPower, UT1200EG, Мощность 1200ВА/700Вт, UTG-серия, Линейно-интерактивный, Напольный, LED/Rj11/RJ45 1Gb/USB/сухие контакты, AVR: 165-290В, АКБ 12В/5Ач*2 шт., Вых: 4xSchuko, Чёрный</t>
  </si>
  <si>
    <t>Источник бесперебойного питания, CyberPower, BS650E, Мощность 650ВА/390Вт, BS-серия, Линейно-интерактивный, Напольный, LED/USB, AVR: 165-290В, АКБ: 12В/5Ач*1 шт., Вых: 8xSchuko, Чёрный</t>
  </si>
  <si>
    <t>Источник бесперебойного питания, CyberPower, UT850EG, Мощность 850ВА/480Вт, UTG-серия, Линейно-интерактивный, Напольный, LED/RJ11/RJ45e/USB, AVR: 165-290В, АКБ 12В/7Ач*1шт., Вых: 3xSchuko, Чёрный</t>
  </si>
  <si>
    <t>Источник бесперебойного питания, CyberPower, BU850E, Мощность 850ВА/425Вт, BU-серия, Линейно-интерактивный, Напольный, LED, AVR: 165-275В, АКБ 12В/7,2Ач*1 шт., Вых: 4xSchuko, Чёрный</t>
  </si>
  <si>
    <t>Источник бесперебойного питания, CyberPower, BU1000E, Мощность 1000ВА/600Вт, BU-серия, Линейно-интерактивный, Напольный, LED, AVR: 165-280В, АКБ 12В/5Ач*2 шт., Вых: 4xSchuko, Чёрный</t>
  </si>
  <si>
    <t>Источник бесперебойного питания, CyberPower, BR700ELCD, Мощность 700ВА/420Вт, BR-серия, Линейно-интерактивный, Напольный, LCD/USB-A,B,С/RJ11/RJ45, AVR: 165-290В, АКБ 12В/7,2Ач*1 шт., Вых: 8xSchuko, Чёрный</t>
  </si>
  <si>
    <t>Источник бесперебойного питания, CyberPower, BR1000ELCD, Мощность 1000ВА/600Вт, BR-серия, Линейно-интерактивный, Напольный, LCD/USB-A,B,С/RJ11/RJ45, AVR: 165-290В, АКБ 12В/9Ач*1 шт., Вых: 8xSchuko, Чёрный</t>
  </si>
  <si>
    <t>Источник бесперебойного питания, CyberPower, BR1200ELCD, Мощность 1200ВА/720Вт, BR-серия, Линейно-интерактивный, Напольный, LCD/USB-A,B,С/RJ11/RJ45, AVR: 165-290В, АКБ 12В/5,5Ач*2 шт., Вых: 8xSchuko, Чёрный</t>
  </si>
  <si>
    <t>Источник бесперебойного питания, CyberPower, UT2200EG, Мощность 2200ВА/1320Вт, UTG-серия, Линейно-интерактивный, Напольный, LED/RJ11/RJ45e/USB, AVR: 165-290В, АКБ 12В/9Ач*2шт., Вых: 4xSchuko, Чёрный</t>
  </si>
  <si>
    <t>Источник бесперебойного питания, CyberPower, VP1200ELCD, Мощность 1200ВА/720Вт, VP-серия, Линейно-интерактивный, Напольный, LCD/USB/RJ11/RJ45/RS-232, AVR: 167-295В, АКБ 12В/7Ач*2 шт., Вых: 5xSchuko, Чёрный</t>
  </si>
  <si>
    <t>Источник бесперебойного питания, CyberPower, UT1500EG, Мощность 1500ВА/900Вт, UTG-серия, Линейно-интерактивный, Напольный, LED/RJ11/RJ45e/USB, AVR: 165-290В, АКБ 12В/7,5 Ач*2шт., Вых: 4xSchuko, Чёрный</t>
  </si>
  <si>
    <t>Источник бесперебойного питания, SVC, RTU-1KL-LCD, 1000VA (800W), Стоечный 19'' 2U, RTU-серия, USB-SMART, Диапазон работы AVR: 165-280В, Бат.:7ач*2 шт., Выходные разъемы: 2 х Schuko + 1 х IEC C13 , Вентилятор: 8cм*1шт., 3 вых., Чёрный</t>
  </si>
  <si>
    <t>Источник бесперебойного питания, SVC, RTU-2KL-LCD, 2000VA (1600W), Стоечный 19'' 2U, RTU-серия, USB-SMART, Диапазон работы AVR: 165-280В, Бат.: 9Ач*3 шт., Вентилятор: 8cм*1шт. Выходные разъемы: 2 х Schuko + 1 х IEC C13., Чёрный</t>
  </si>
  <si>
    <t>Источник бесперебойного питания, SVC, RTU-3KL-LCD, 3000VA (2400W), Стоечный 19'' 2U, RTU-серия, USB-SMART, Диапазон работы AVR: 165-280В, Бат.: 9Ач*4 шт., Вентилятор: 8cм*1шт., Выходные разъемы: 2 х Schuko + 1 х IEC C13., Чёрный</t>
  </si>
  <si>
    <t>Источник бесперебойного питания, CyberPower, OR600ELCDRM1U/OR600ERM1U-RU, Мощность 600ВА/360Вт, OR-серия, Линейно-интерактивный, Стоечный 1U, LCD/Smart/USB/RS232/RJ11/RJ45,AVR: 160-263В, АКБ 6В/9Ач*2 шт., Вых: 6xIEC C13, Чёрный</t>
  </si>
  <si>
    <t>Источник бесперебойного питания, CyberPower, OR1000ERM1U-RU, Мощность 1000ВА/600Вт, OR-серия, Линейно-интерактивный, Стоечный 1U, LCD/Smart/USB/RS232/RJ11/RJ45, AVR: 160-263В, АКБ 6В/7Ач*4 шт, Вых: 6xIEC C13, Чёрный</t>
  </si>
  <si>
    <t>Источник бесперебойного питания, CyberPower, OR1500ERM1U-RU, Мощность 1500ВА/900Вт, OR-серия, Линейно-интерактивный, Стоечный 1U, LCD/Smart/USB/RS232/RJ11/RJ45,AVR: 160-263В, АКБ 6В/9Ач*4 шт., Вых: 6xIEC C13, Чёрный</t>
  </si>
  <si>
    <t>Источник бесперебойного питания, CyberPower, PLT1000ELCDRT2U, Мощность 1000ВА/900Вт, PLT-серия, Линейно-интерактивная , Стоечный 2U, LCD/USB/RS232/EPO, AVR: 160-290В, АКБ 12В/7,5Ач*2 шт, Вых: 8xIEC C13, Чёрный</t>
  </si>
  <si>
    <t>Источник бесперебойного питания, CyberPower, PLT1500ELCDRT2U, Мощность 1500ВА/1350Вт, PLT-серия, Линейно-интерактивный, Стоечный 2U, LCD/USB/RS232/EPO, AVR: 160-290В, АКБ 12В/7Ач*4 шт, Вых: 8xIEC C13, Чёрный</t>
  </si>
  <si>
    <t>Источник бесперебойного питания, CyberPower, PLT3000ELCDRT2U, Мощность 3000ВА/2700Вт, PLT-серия, Линейно-интеркативный, Стоечный 2U, LCD/USB/RS232/EPO, AVR: 160-290В, АКБ12В/7.5Ач*6шт, Вых: 8xIEC C13/ 1xIEC C19, Чёрный</t>
  </si>
  <si>
    <t>Источник бесперебойного питания, CyberPower, PR1000ELCDRT1U, Мощность 1000ВА/800Вт, PR-серия, Линейно-интерактивный, Стоечный 1U, LCD/Smart/USB/RS232/EPO, AVR: 150-300В, АКБ 6В/9Ач*4 шт., Вых: 6xIEC C13, Чёрный</t>
  </si>
  <si>
    <t>Источник бесперебойного питания, CyberPower, PR1000ERTXL2U, Мощность 1000ВА/1000Вт, PRIII-серия, Линейно-интерактивный, Стоечный 2U, LCD/Smart/BMS/USB/RS232/EPO/RJ11/RJ45/Serial/Сухие контакты, AVR: 159-288В, АКБ 12В/7Ач*4шт., Вых: 10xIEC C13, Чёрный</t>
  </si>
  <si>
    <t>Источник бесперебойного питания, CyberPower, PR1500ERTXL2U, Мощность 1500ВА/1500Вт, PRIII-серия, Линейно-интерактивный, Стоечный 2U, LCD/Smart/BMS/USB/RS232/EPO/RJ11/RJ45/Serial/Сухие контакты, AVR: 159-288В, АКБ 12В/9Ач*4шт., Вых: 10xIEC C13, Чёрный</t>
  </si>
  <si>
    <t>Источник бесперебойного питания, CyberPower, PR2200ERTXL2U, Мощность 2200ВА/2200Вт, PRIII-серия, Линейно-интерактивный, Стоечный 2U, LCD/Smart/BMS/USB/RS232/EPO/RJ11/RJ45/Serial/Сухие контакты, AVR: 159-288В, АКБ 12В/9Ач*4шт., Вых: 6xIEC C13/2хIEC C19, Чёрный</t>
  </si>
  <si>
    <t>Источник бесперебойного питания, CyberPower, PR2200ERTXL2UA, Мощность 2200ВА/2200Вт, PRIII-серия, Линейно-интерактивный, Стоечный 2U, LCD/Smart/BMS/USB/RS232/EPO/RJ11/RJ45/Serial/Сухие контакты, AVR: 159-288В, АКБ 12В/6Ач*8шт., Вых: 6xIEC C13/2хIEC C19, Чёрный</t>
  </si>
  <si>
    <t>Источник бесперебойного питания, CyberPower, PR3000ERTXL2U, Мощность 3000ВА/3000Вт, PRIII-серия, Линейно-интерактивный, Стоечный 2U, LCD/Smart/BMS/USB/RS232/EPO/RJ11/RJ45/Serial/Сухие контакты, AVR: 159-288В, АКБ 12В/9Ач*4шт, Вых: 6xIEC C13/2хIEC C19, Чёрный</t>
  </si>
  <si>
    <t>Источник бесперебойного питания, CyberPower, PR3000ERTXL2UA, Мощность 3000ВА/3000Вт, PRIII-серия, Линейно-интерактивный, Стоечный 2U, LCD/Smart/BMS/USB/RS232/EPO/RJ11/RJ45/Serial/Сухие контакты, AVR: 159-288В, АКБ 12В/6Ач*8 шт, Вых: 6xIEC C13/2хIEC C19, Чёрный</t>
  </si>
  <si>
    <t>Источник бесперебойного питания, CyberPower, PR6000ELCDRTXL5U, Мощность 6000ВА/4500Вт, PR-серия, Линейно-интерактивный, Стоечный 5U, LCD/Smart/USB/RJ11/RJ/45/RS232/EPO/Serial, AVR: 167-288В, АКБ 12В/9Ач*16шт, Вых: 8xIEC C13/2xIEC C19/1xКлеммный блок, Чёрный</t>
  </si>
  <si>
    <t>Источник бесперебойного питания, CyberPower, OLS1500ERT2U, Мощность 1500ВА/1350Вт, OLS-серия, On-Line, Стоечный 2U, LCD/Smart/USB/RJ11/RJ45/EPO/RS232, AVR: 110-300В, АКБ: 12В/7Ач*3 шт., Вых: 6xIEC C13, Чёрный</t>
  </si>
  <si>
    <t>Источник бесперебойного питания, CyberPower, OLS3000ERT2U, Мощность 3000ВА/2700Вт, OLS-серия, On-Line, Стоечный 2U, LCD/Smart/USB/RJ11/RJ45/EPO/RS232, AVR: 110-300В, АКБ 12В/9Ач*6 шт., Вых: 8xIEC C13/1хIEC C19, Чёрный</t>
  </si>
  <si>
    <t>Источник бесперебойного питания, CyberPower, OLS6000ERT6U, Мощность 6000ВА/5400Вт, OLS-серия, On-Line, Стоечный 6U, LCD/Smart/USB/RS232/EPO, AVR: 110-276В, АКБ 12В/7Ач*20 шт., Вых: Клеммная колодка, Чёрный</t>
  </si>
  <si>
    <t>Источник бесперебойного питания, CyberPower, OLS10000ERT6U, Мощность 10000ВА/9000Вт, OLS-серия, On-Line, Стоечный 6U, LCD/Smart/USB/RS232/EPO, AVR: 110-276В, АКБ 12В/9Ач*20 шт., Вых: Клеммная колодка, Чёрный</t>
  </si>
  <si>
    <t>Источник бесперебойного питания, CyberPower, OL3000ERTXL2U, Мощность 3000ВА/2700Вт, OL-серия, On-Line, Стоечный 2U, LCD/ Smart/USB/RS232/RJ11/RJ45/Сухие контакты, AVR: 190-300В, АКБ: 12В/9Ач*6 шт., Вых: 8xIEC C13/1хIEC C19, Чёрный</t>
  </si>
  <si>
    <t>Источник бесперебойного питания, CyberPower, OLS6KERT5U, Мощность 6000ВА/6000Вт, OLS-серия, On-Line, Стоечный 5U, Color LCD/ Smart/USB/RS232/EPO/Сухие контакты/Parallel card/Cloud Card/Ручной байпасс, AVR: 110-300В, Вых: 4xIEC C13/4хIEC C19/Клеммная колодка, АКБ: 12В/7Ач*20 шт, Чёрный</t>
  </si>
  <si>
    <t>Источник бесперебойного питания, CyberPower, OLS10KERT5U, Мощность 10000ВА/10000Вт, OLS-серия, On-Line, Стоечный 5U, Color LCD/ Smart/USB/RS232/EPO/Сухие контакты/Parallel card/Cloud Card/Ручной байпасс, AVR: 110-300В, Вых: 4xIEC C13/4хIEC C19/Клеммная колодка, АКБ: 12В/9Ач*20 шт, Чёрный</t>
  </si>
  <si>
    <t>Источник бесперебойного питания, CyberPower, OL2000ERTXL2U, Мощность 2000ВА/1800Вт, OL-серия, On-Line, Стоечный 2U, LCD/ Smart/USB/RS232/RJ11/RJ45/Сухие контакты, AVR: 190-300В, АКБ: 12В/9Ач*6 шт., Вых: 8xIEC C13/1хIEC C19, Чёрный</t>
  </si>
  <si>
    <t>Источник бесперебойного питания, CyberPower, OL6KERTHD, Мощность 6000ВА/6000Вт, OLHD-серия, On-Line, Стоечный 2U, Color LCD/RMCARD205/HID USB/RJ11/RJ45/RS232+Сухие контакты/EPO/BMS, AVR: 200-240В, Вых: 4xIEC C13/2хIEC C19/Клеммная колодка, АКБ 12В/7Ач*12 шт, Чёрный</t>
  </si>
  <si>
    <t>Источник бесперебойного питания, CyberPower, OL6KERT3UPM, Мощность 6000ВА/6000Вт, OL-серия, On-Line, Стоечный 3U, LCD/Smart/USB/RJ11/RJ45/EPO/2*Relay/RS232/Сухие контакты, AVR: 200-240В, Без АКБ, Вых: 4xIEC C13/2хIEC C19/Клеммная колодка, Чёрный</t>
  </si>
  <si>
    <t>Источник бесперебойного питания, CyberPower, OL8KERTHD, Мощность 8000ВА/8000Вт, OLHD-серия, On-Line, Стоечный 4U, Color LCD/RMCARD205/HID USB/RJ11/RJ45/RS232+Сухие контакты/EPO/BMS, AVR: 200-240В, Вых: 6xIEC C13/4хIEC C19/Клеммная колодка, АКБ 12В/9Ач*16 шт, Чёрный</t>
  </si>
  <si>
    <t>Источник бесперебойного питания, CyberPower, OL10KERTHD, Мощность 10000ВА/10000Вт, OLHD-серия, On-Line, Стоечный 4U, Color LCD/RMCARD205/HID USB/RJ11/RJ45/RS232+Сухие контакты/EPO/BMS, AVR: 200-240В, Вых: 6xIEC C13/4хIEC C19/Клеммная колодка, АКБ 12В/9Ач*16 шт, Чёрный</t>
  </si>
  <si>
    <t>Источник бесперебойного питания, CyberPower, OL10KERT3UPM, Мощность 10000ВА/10000Вт, OL-серия, On-Line, Стоечный 3U, LCD/Smart/USB/RJ11/RJ45/EPO/2*Relay/RS232/Сухие контакты, AVR: 200-240В, Без АКБ, Вых: 4xIEC C13/4хIEC C19/Клеммная колодка, Чёрный</t>
  </si>
  <si>
    <t>GWN7821P</t>
  </si>
  <si>
    <t>Коммутатор Grandstream GWN7821P</t>
  </si>
  <si>
    <t>Коммутатор, Grandstream, GWN7821P, Управляемый L3, 2 порта SFP+, 8 портов 2,5G (RJ-45), 802.3 af/at, до 60 Вт, Общая мощность POE: 240 Вт, Встроенный блок питания</t>
  </si>
  <si>
    <t>GWN7625</t>
  </si>
  <si>
    <t>Точка доступа Grandstream GWN7625</t>
  </si>
  <si>
    <t>Точка доступа, Grandstream, GWN7625, 2x GbE POE, 802.11a/b/g/n/ac, AC1200, до 200 беспроводных клиентов, локальный контроллер на 30 точек доступа</t>
  </si>
  <si>
    <t>GWN7662</t>
  </si>
  <si>
    <t>Точка доступа Grandstream GWN7662</t>
  </si>
  <si>
    <t>Точка доступа, Grandstream, GWN7662, 1x GbE, 1x 2,5G POE, 802.11a/b/g/n/ac/ax, AX5400, до 256 беспроводных клиентов, локальный контроллер на 50 точек доступа</t>
  </si>
  <si>
    <t>GWN7603</t>
  </si>
  <si>
    <t>Точка доступа Grandstream GWN7603</t>
  </si>
  <si>
    <t>Точка доступа, Grandstream, GWN7603, 1x GbE PoE, 2x GbE with PSE, 1x GbE, 2.4G/5G, 802.11a/b/g/n/ac, AC1300</t>
  </si>
  <si>
    <t>GWN7604</t>
  </si>
  <si>
    <t>Точка доступа Grandstream GWN7604</t>
  </si>
  <si>
    <t>Точка доступа, Grandstream, GWN7604, 1x GbE PoE, 2x GbE with PSE, 1x GbE, 2.4G/5G, 802.11a/b/g/n/ac/ax, AX3000, Внутренняя</t>
  </si>
  <si>
    <t>GWN7660E</t>
  </si>
  <si>
    <t>Точка доступа Grandstream GWN7660E</t>
  </si>
  <si>
    <t>GWN7660ELR</t>
  </si>
  <si>
    <t>Точка доступа Grandstream GWN7660ELR</t>
  </si>
  <si>
    <t>Точка доступа, Grandstream, GWN7660ELR, Наружная, 1x10/100/1000M, 1x2500SFP, 2.4G/5G, 802.11a/b/g/n/ac/ax, AX3000, 802.3af / 802.3at, IP67</t>
  </si>
  <si>
    <t>GWN7661E</t>
  </si>
  <si>
    <t>Точка доступа Grandstream GWN7661E</t>
  </si>
  <si>
    <t>Точка доступа, Grandstream, GWN7661E, Настенная, 1x GbE PoE, 2x GbE with PSE, 1x GbE, 2.4G/5G, 802.11a/b/g/n/ac/ax, AX3000, 802.3af / 802.3at</t>
  </si>
  <si>
    <t>GWN7664ELR</t>
  </si>
  <si>
    <t>Точка доступа Grandstream GWN7664ELR</t>
  </si>
  <si>
    <t>Точка доступа, Grandstream, GWN7664ELR, Наружная,1x2500SFP, 1x 2500M RJ45, 2.4G/5G, 802.11a/b/g/n/ac/ax, AX6000, 802.3af/802.3at, IP67</t>
  </si>
  <si>
    <t>GWN7665</t>
  </si>
  <si>
    <t>Точка доступа Grandstream GWN7665</t>
  </si>
  <si>
    <t>Точка доступа, Grandstream, GWN7665, Внутренняя, 1x1000M, 1x 2500M RJ45, 2.4G/5G, 802.11a/b/g/n/ac/ax, AX5400, 802.3af/802.3at</t>
  </si>
  <si>
    <t>GWN7670</t>
  </si>
  <si>
    <t>Точка доступа Grandstream GWN7670</t>
  </si>
  <si>
    <t>Точка доступа, Grandstream, GWN7670, Внутренняя, 2x 2500M WAN/LAN, 2.4G/5G, 802.11a/b/g/n/ac/ax/be, 802.3af/802.3at, Wi-Fi7, Суммарная пропускная способность беспроводной сети 3,6 Гбит/с</t>
  </si>
  <si>
    <t>Wi-Fi радио мосты</t>
  </si>
  <si>
    <t>GXP2160</t>
  </si>
  <si>
    <t>IP телефон Grandstream GXP2160</t>
  </si>
  <si>
    <t>IP телефон, Grandstream, GXP2160, 6 SIP-аккаунтов, 6 линий, 2x GbE PoE, цветной ЖК-дисплей 480x272 (4.3 дюйма), 24 клавиши BLF, блок питания 12 В/1 А</t>
  </si>
  <si>
    <t>GRP2604</t>
  </si>
  <si>
    <t>IP телефон Grandstream GRP2604</t>
  </si>
  <si>
    <t>IP телефон, Grandstream, GRP2604, 6 SIP-аккаунтов, 3 линии, 2 порта GbE без PoE, ЖК-дисплей 132x64 (2.7 дюйма) с подсветкой, 8 клавиш BLF, блок питания 5 В/0.6 А</t>
  </si>
  <si>
    <t>GRP2612W</t>
  </si>
  <si>
    <t>IP телефон Grandstream GRP2612W</t>
  </si>
  <si>
    <t>IP телефон, Grandstream, GRP2612W, 2 SIP-аккаунта, 4 линии, 2 порта Ethernet 10/100 без PoE, Wi-Fi, цветной ЖК-дисплей 320x240 (2.4 дюйма), блок питания 5 В / 0.6 А</t>
  </si>
  <si>
    <t>GRP2624</t>
  </si>
  <si>
    <t>IP телефон Grandstream GRP2624</t>
  </si>
  <si>
    <t>IP телефон, Grandstream, GRP2624, 4 SIP-аккаунта, 8 линий, 2x GbE PoE, Wi-Fi, цветной ЖК-дисплей 320x240 (2.8"), поддержка GBX20, блок питания 12 В/1 А</t>
  </si>
  <si>
    <t>GRP2614</t>
  </si>
  <si>
    <t>IP телефон Grandstream GRP2614</t>
  </si>
  <si>
    <t>IP телефон, Grandstream, GRP2614, 4 SIP-аккаунта, 4 линии, 2x GbE PoE, Wi-Fi, цветной ЖК-дисплей с разрешением 320x240 (2.8 дюйма) + 320x240 (2.4 дюйма), 40 виртуальных и 8 аппаратных клавиш BLF, блок питания 12 В/1 А</t>
  </si>
  <si>
    <t>GRP2636</t>
  </si>
  <si>
    <t>IP телефон Grandstream GRP2636</t>
  </si>
  <si>
    <t>IP телефон, Grandstream, GRP2636, 6 SIP-аккаунтов, 12 линий, 24 клавиши BLF, 2x GbE PoE, Wi-Fi, цветной ЖК-дисплей 480x272 (4.3 дюйма), блок питания 12 В/1 А</t>
  </si>
  <si>
    <t>GRP2670</t>
  </si>
  <si>
    <t>IP телефон Grandstream GRP2670</t>
  </si>
  <si>
    <t>IP телефон, Grandstream, GRP2670, 6 SIP-аккаунтов, 12 линий, 48 виртуальных клавиш BL, 2x GbE PoE, Wi-Fi, цветной сенсорный ЖК-экран с разрешением 1024x600 (7.0 дюймов), блок питания 12 В / 1 А</t>
  </si>
  <si>
    <t>GXW4232</t>
  </si>
  <si>
    <t>VoIP Шлюз Grandstream GXW4232</t>
  </si>
  <si>
    <t>VoIP Шлюз, Grandstream, GXW4232, 32 FXS, 32xRJ11 и 1 50-контактный разъем Telco, 1x GbE, блок питания 12 В/5 А</t>
  </si>
  <si>
    <t>UTP RJ-11</t>
  </si>
  <si>
    <t>Коннектор RJ-11 телекоммуникационный</t>
  </si>
  <si>
    <t>Коннектор, RJ-11, UTP RJ-11, 4 pin, 6P4C, Телекоммуникационный, 1000шт/уп, Пакет</t>
  </si>
  <si>
    <t>Турникеты и металлоискатели</t>
  </si>
  <si>
    <t>Шлагбаум, Dahua, DHI-IPMECD-1052-LM5060-T55, Правый телескопический рычаг стрелы 5-6 м (5,5 с) Стрела в комплект не входит</t>
  </si>
  <si>
    <t>Шлагбаум, Dahua, DHI-IPMECD-1052-RM5060-T55, Левый телескопический рычаг стрелы 5-6 м (5,5 с) Стрела в комплект не входит</t>
  </si>
  <si>
    <t>DS-D6050UN-DL</t>
  </si>
  <si>
    <t>Профессиональный дисплей Hikvision DS-D6050UN-DL</t>
  </si>
  <si>
    <t>Профессиональный дисплей, Hikvision, DS-D6050UN-DL, 50 inch, 3840  2160 , 500 cd/m, Android 13</t>
  </si>
  <si>
    <t>OV31GL</t>
  </si>
  <si>
    <t>Робот-пылесос Xiaomi Robot Vacuum 5 (в комплекте заряд. станция OV31-JZEU)</t>
  </si>
  <si>
    <t>Робот-пылесос, Xiaomi, Robot Vacuum 5 (OV31GL/BHR0834EU), в комплекте зарядная док-станция OV31-JZEU, LDS навигация, Виртуальная стена, Аккумулятор 5200 мАч, 20000 Па, Белый</t>
  </si>
  <si>
    <t>SK-315</t>
  </si>
  <si>
    <t>Кримпер SK-315 для обжима коннекторов RJ-45 RJ-11 RJ-12 RJ-9</t>
  </si>
  <si>
    <t>Кримпер SK-315, Для обжима коннекторов RJ-45, RJ-11, RJ-12, RJ-9</t>
  </si>
  <si>
    <t>Портативный внешний аккумулятор, Xiaomi, 33W Power Bank 20000mAh (Integrated Cable) Tan GL, PB2030MI/BHR8851GL, Номинальная мощность аккумулятора 74 Втч (7,4 В 10000 мАч), Номинальная емкость 12000mAh (5V/3A), Входной порт USB-C, Выходной порт USB-C®/кабель USB-C /USB-A, Размер продукта 127 x 70,5 x 30,5 мм, Кабель встроенный, Бежевый</t>
  </si>
  <si>
    <t>MDY-12-EH</t>
  </si>
  <si>
    <t>Адаптер питания Xiaomi 67W HyperCharge Combo (Type-A) ( в комлпекте кабель Type-c)</t>
  </si>
  <si>
    <t>Адаптер питания, Xiaomi, 67W HyperCharge Combo (Type-A), ( в комлпекте кабель Type-c), 100-240В, 50/60 Гц, 1,7 А, 5 В - 3 В / 9 В - 3 А / 11 В - 6 А макс / 20 В - 6 А , Белый</t>
  </si>
  <si>
    <t>LDT12-C048N</t>
  </si>
  <si>
    <t>Настольный кронштейн для 4-х мониторов, Brateck, LDT12-C048N, 13"-32", Нагрузка 4х8 кг., Наклон +/- 45°, Поворот +/- 90°, Вращение монитора +/- 180°, VESA 75x75,100x100</t>
  </si>
  <si>
    <t>XG MG-1732D</t>
  </si>
  <si>
    <t>Настольный кронштейн XG MG-1732D для 2-х мониторов (17"-32")</t>
  </si>
  <si>
    <t>Настольный кронштейн для мониторов, XG, MG-1732D, 17"-32", Нагрузка 2х9 кг., Наклон +/- 45°, Поворот +/- 90°, Вращение монитора +/- 180°, VESA 75x75,100x100</t>
  </si>
  <si>
    <t>XG MGA-1732</t>
  </si>
  <si>
    <t>Настольный кронштейн с газлифтом XG MGA-1732 для 1 монитора (17"-32")</t>
  </si>
  <si>
    <t>Настольный кронштейн с газлифтом,XG, MGA-1732, для мониторов 17"-32", Нагрузка 9 кг., Наклон + 90°~- 90°, Поворот +/- 90°, Вращение монитора +/- 180°, VESA 75x75,100x100, Регулировка по высоте 450 мм.</t>
  </si>
  <si>
    <t>XG MG-1732</t>
  </si>
  <si>
    <t>Настольный кронштейн с газлифтом XG MG-1732 для 1 монитора (17"-32")</t>
  </si>
  <si>
    <t>Настольный кронштейн с газлифтом,XG, MG-1732, для мониторов 17"-32", Нагрузка 9 кг., Наклон + 35°~- 35°, Поворот +/- 90°, Вращение монитора +/- 180°, VESA 75x75,100x100, Чёрный</t>
  </si>
  <si>
    <t>XG MGA-1732D</t>
  </si>
  <si>
    <t>Настольный кронштейн с газлифтом XG MGA-1732D для 2-х мониторов (17"-32")</t>
  </si>
  <si>
    <t>Настольный кронштейн с газлифтом,XG, MGA-1732D, для мониторов 17"-32", Нагрузка 2х9 кг., Наклон + 90°~- 90°, Поворот +/- 90°, Вращение монитора +/- 180°, VESA 75x75,100x100,Чёрный</t>
  </si>
  <si>
    <t>XG MGG-1749 grey</t>
  </si>
  <si>
    <t>Настольный кронштейн с газлифтом XG MGG-1749 grey для 1 монитора (17"-49") Серый</t>
  </si>
  <si>
    <t>Настольный кронштейн с газлифтом,XG, MGG-1749 grey, для мониторов 17"-49", Нагрузка 20 кг., Наклон + 50°~- 20°, Поворот +/- 90°, Вращение монитора +/- 180°, VESA 75x75,100x100, серый</t>
  </si>
  <si>
    <t>XG MGG-1735D grey</t>
  </si>
  <si>
    <t>Настольный кронштейн с газлифтом XG MGG-1735D grey для 2-х мониторов (17"-35") Серый</t>
  </si>
  <si>
    <t>Настольный кронштейн с газлифтом,XG, MGG-1735D grey, для мониторов 17"-35", Нагрузка 2х20 кг., Наклон + 50°~- 20°, Поворот +/- 90°, Вращение монитора +/- 180°, VESA 75x75,100x100,серый</t>
  </si>
  <si>
    <t>705L8AA</t>
  </si>
  <si>
    <t>Наушники с микрофоном HyperX Cloud Earbuds II Red 705L8AA</t>
  </si>
  <si>
    <t>Наушники с микрофоном, HyperX, 705L8AA, Cloud Earbuds II Red, Микрофон, Пульт управления треками, звонками и громкостью, Динамики 14.3 мм с неодимовыми магнитами, 3.5 Mini Jack, Чехол, Красный</t>
  </si>
  <si>
    <t>9A273AA</t>
  </si>
  <si>
    <t>Микрофон HyperX QuadCast 2 S (Black) 9A273AA</t>
  </si>
  <si>
    <t>Микрофон, HyperX, 9A273AA, QuadCast 2 S, конденсаторный, стерео,192кГц/16 бит, 20Гц-20кГц, -80дБ, USB, RGB, 836 г., Чёрный</t>
  </si>
  <si>
    <t>LPA80-443</t>
  </si>
  <si>
    <t>Кронштейн Brateck LPA80-443 для ТВ и мониторов, 32"-75"</t>
  </si>
  <si>
    <t>Кронштейн для ТВ и мониторов, Brateck, LPA80-443, Макс. нагрузка - 50 кг, Диагональ экрана от 32" до 75", Угол поворота до 180°, Угол наклона -15° +5°, Уровень, Чёрный</t>
  </si>
  <si>
    <t>XG FMWA-2343</t>
  </si>
  <si>
    <t>Кронштейн XG FMWA-2343 для ТВ и мониторов 23"-43"</t>
  </si>
  <si>
    <t>Кронштейн для ТВ и мониторов, XG, FMWA-2343, Макс. нагрузка - 30 кг, Диагональ экрана от 23" до 43", Угол вращения -90° +90°, Угол наклона -8° +5°, Чёрный</t>
  </si>
  <si>
    <t>XG W-60120T</t>
  </si>
  <si>
    <t>Кронштейн XG W-60120T для ТВ и мониторов 60"-120"</t>
  </si>
  <si>
    <t>Кронштейн для ТВ и мониторов, XG, W-60120T, Макс. нагрузка - 120 кг, Диагональ экрана от 60" до 120",Угол наклона -10° +10°, Чёрный</t>
  </si>
  <si>
    <t>XG W-60120F</t>
  </si>
  <si>
    <t>Кронштейн XG W-60120F для ТВ и мониторов 60"-120"</t>
  </si>
  <si>
    <t>Кронштейн для ТВ и мониторов, XG, W-60120F, Макс. нагрузка - 120 кг, Диагональ экрана от 60" до 120", Чёрный</t>
  </si>
  <si>
    <t>XG W-1343T</t>
  </si>
  <si>
    <t>Кронштейн XG W-1343T для ТВ и мониторов 13"-43"</t>
  </si>
  <si>
    <t>Кронштейн для ТВ и мониторов, XG, W-1343T, Макс. нагрузка - 45 кг, Диагональ экрана от 13" до 43",Угол наклона -8° +0°, Чёрный</t>
  </si>
  <si>
    <t>XG WB-3275F</t>
  </si>
  <si>
    <t>Кронштейн XG WB-3275F для ТВ и мониторов 32"-75"</t>
  </si>
  <si>
    <t>Кронштейн для ТВ и мониторов, XG, WB-3275F, Макс. нагрузка - 75 кг, Диагональ экрана от 32" до 75", Чёрный</t>
  </si>
  <si>
    <t>Источник бесперебойного питания, CyberPower, OLS3000E, Мощность 3000ВА/2700Вт, OLS-серия, On-Line, Напольный, LCD/Smart/USB/RS-232/EPO, AVR: 190-300В, АКБ: 12В/9Ач*6шт, Вых: 4xIEC C13/1xIEC C19/Клеммная колодка Чёрный</t>
  </si>
  <si>
    <t>Гибридный видеорегистратор Dahua DH-XVR5108HS-4KL-I3</t>
  </si>
  <si>
    <t>Гибридный видеорегистратор, Dahua, DH-XVR5108HS-4KL-I3, 8-канальный, пента-брид, 5-мегапиксельный компактный 1U 1HDD, WizSense</t>
  </si>
  <si>
    <t>Гибридный видеорегистратор Dahua DH-XVR5116H-4KL-I3</t>
  </si>
  <si>
    <t>Гибридный видеорегистратор, Dahua, DH-XVR5116H-4KL-I3, 16-канальный пента-брид 4K Value/5MP Mini 1U 1HDD Цифровой видеомагнитофон WizSense</t>
  </si>
  <si>
    <t>OV21GL</t>
  </si>
  <si>
    <t>Робот-пылесос Xiaomi Robot Vacuum 5PRO Белый</t>
  </si>
  <si>
    <t>КТ-937</t>
  </si>
  <si>
    <t>Отпариватель вертикальный Kitfort КТ-937</t>
  </si>
  <si>
    <t>Отпариватель вертикальный, Kitfort, КТ-937, Объем езервуара для воды 2 л, Подача пара 26-30 г/мин, Температура нагрева 150–155 °С, Время нагрева 68-70 сек, Время непрерывной подачи пара 59-68 мин, Длина парового шланга 1.2м, Мощногсть 2280 Вт, Длина шнура 1.7м, Черный</t>
  </si>
  <si>
    <t>Контейнер для отработанного тонера, Xerox, 008R08101, Для Xerox AltaLink B8145/B8155/C8130/C8135/C8145/C8155/B8245/B8255/C8230/C8235/C8245/C8255, 69 000 страниц (А4)</t>
  </si>
  <si>
    <t>XG-PR47</t>
  </si>
  <si>
    <t>Чехол для телефона X-Game XG-PR47 для Redmi Note 10S TPU Голубой</t>
  </si>
  <si>
    <t>Чехол для телефона, X-Game, XG-PR47, для Redmi Note 10S, TPU, Голубой, пол. пакет</t>
  </si>
  <si>
    <t>DH-S3010-8ET2ET-60</t>
  </si>
  <si>
    <t>Коммутатор Dahua DH-S3010-8ET2ET-60</t>
  </si>
  <si>
    <t>Сетевой фильтр, SHIP, 700518102, Для шкафов и стоек размера 19", 8 Розеток, 1.8 м С14, 16A, 2500W, 220 в., Чёрный</t>
  </si>
  <si>
    <t>91920R</t>
  </si>
  <si>
    <t>Труба ПВХ гибкая гофрированная DKC 91920R 20мм красный</t>
  </si>
  <si>
    <t>Труба ПВХ гибкая гофр. д.20мм, DKC, 91920R, лёгкая с протяжкой, 100м, цвет красный</t>
  </si>
  <si>
    <t>98TR3DK-B</t>
  </si>
  <si>
    <t>Интерактивный дисплей LG 98TR3DK-B</t>
  </si>
  <si>
    <t>Интерактивный дисплей, LG, 98TR3DK-B, 98", 4K, 440 кд/м2, 1200:1, Android 13, чёрный</t>
  </si>
  <si>
    <t>LED экран Dahua IFS-CIA1.2S-C Модульный 1 кв. м.</t>
  </si>
  <si>
    <t>LED экран, Dahua, IFS-CIA1.2S-C, Модульный 1 кв. м.</t>
  </si>
  <si>
    <t>Длинная лопатка Tefal Inicia 2744174</t>
  </si>
  <si>
    <t>Длинная лопатка, Tefal, Inicia 2744174, Макс температура 220°, Пластик, черный</t>
  </si>
  <si>
    <t>LR00-40</t>
  </si>
  <si>
    <t>Чайник LARA LR00-40 матовый</t>
  </si>
  <si>
    <t>Чайник, LARA, LR00-40, матовый, Объем 2.5л, Нержавеющая сталь, Индукционное дно, Толщина стенок 0.35мм, Свисток, Складная ручка, Стальной/Черный</t>
  </si>
  <si>
    <t>LR11-02</t>
  </si>
  <si>
    <t>Форма для выпечки LARA LR11-02 квадратная</t>
  </si>
  <si>
    <t>Форма для выпечки, LARA, LR11-02, Квадратная, 23x22x5 см, Углеродистая сталь, Антипригарное покрытие, Темпрература нагрева до 250°C, Мойка ручная/в посудомоечной машине, Стальной</t>
  </si>
  <si>
    <t>CT-1801-50 Black</t>
  </si>
  <si>
    <t>Вытяжка Centek CT-1801-50 Black</t>
  </si>
  <si>
    <t>Вытяжка, Centek, CT-1801-50 Black, Козырьковая, Ширина 50см, 350 м3*час, 81,5W, 3 скорости, LED, Черный</t>
  </si>
  <si>
    <t>CT-1068</t>
  </si>
  <si>
    <t>Чайник электрический Centek CT-1068 Металл</t>
  </si>
  <si>
    <t>Чайник электрический, Centek, CT-1068, Металл 2л, 2000W, Хромированная вставка на крышке, Матовый</t>
  </si>
  <si>
    <t>LJ9</t>
  </si>
  <si>
    <t>Мобильный телефон TECNO POVA 7 Ultra 5G (LJ9) 256+8 GB Geek Black</t>
  </si>
  <si>
    <t>Мобильный телефон, TECNO, POVA 7 Ultra 5G (LJ9) 256+8 GB, 6.67" AMOLED, Аккумулятор 6000 мАч, 108MPx + 8MPx/13MPx, MediaTek Dimensity 8350 Ultimate, Android 15, Fast Charge 70W, Wirelss Charge 30W, (Geek Black) Чёрный</t>
  </si>
  <si>
    <t>Мобильный телефон TECNO POVA 7 5G (LJ7) 128+8 GB Geek Black</t>
  </si>
  <si>
    <t>Мобильный телефон, TECNO, POVA 7 5G (LJ7) 128+8 GB, 6.78" FHD+, Аккумулятор 6000 мАч, 50MPx/13MPx, MediaTek Dimensity 7300 Ultimate, Android 15, Fast Charge 45W, Wireless Charge 30W, (Geek Black) Чёрный</t>
  </si>
  <si>
    <t>Мобильный телефон TECNO POVA 7 5G (LJ7) 128+8 GB Magic Silver</t>
  </si>
  <si>
    <t>Мобильный телефон, TECNO, POVA 7 5G (LJ7) 128+8 GB, 6.78" FHD+, Аккумулятор 6000 мАч, 50MPx/13MPx, MediaTek Dimensity 7300 Ultimate, Android 15, Fast Charge 45W, Wireless Charge 30W, (Magic Silver) Серебристый</t>
  </si>
  <si>
    <t>Мобильный телефон TECNO POVA 7 5G (LJ7) 128+8 GB Stardust Pink</t>
  </si>
  <si>
    <t>Мобильный телефон, TECNO, POVA 7 5G (LJ7) 128+8 GB, 6.78" FHD+, Аккумулятор 6000 мАч, 50MPx/13MPx, MediaTek Dimensity 7300 Ultimate, Android 15, Fast Charge 45W, Wireless Charge 30W, (Stardust Pink) Розовый</t>
  </si>
  <si>
    <t>SL-120W White</t>
  </si>
  <si>
    <t>Вентилятор для компьютерного корпуса Jonsbo SL-120W White</t>
  </si>
  <si>
    <t>Вентилятор для компьютерного корпуса, Jonsbo, SL-120W, SL-120W White, LED 120мм, 1500 об/мин, 59.48CFM, 32dB(A), 3pin, 120*120*25мм, Белый</t>
  </si>
  <si>
    <t>ZL-120W(3in1) White</t>
  </si>
  <si>
    <t>Вентилятор для компьютерного корпуса Jonsbo ZL-120W(3in1) White</t>
  </si>
  <si>
    <t>Вентилятор для компьютерного корпуса, Jonsbo, ZL-120W(3in1), 3*120мм ARGB, 800 - 1800±10% об.мин, 60.35CFM, 23.8dB(A), 4pin, 12012025мм, Белый</t>
  </si>
  <si>
    <t>XG MGG-1749 white</t>
  </si>
  <si>
    <t>Настольный кронштейн с газлифтом XG MGG-1749 white для 1 монитора (17"-49") Белый</t>
  </si>
  <si>
    <t>Настольный кронштейн с газлифтом,XG, MGG-1749 white, для мониторов 17"-49", Нагрузка 20 кг., Наклон + 50°~- 20°, Поворот +/- 90°, Вращение монитора +/- 180°, VESA 75x75,100x100, белый</t>
  </si>
  <si>
    <t>XG MGG-1735D white</t>
  </si>
  <si>
    <t>Настольный кронштейн с газлифтом XG MGG-1735D white для 2-х мониторов (17"-35") Белый</t>
  </si>
  <si>
    <t>Настольный кронштейн с газлифтом,XG, MGG-1735D white, для мониторов 17"-35", Нагрузка 2х20 кг., Наклон + 50°~- 20°, Поворот +/- 90°, Вращение монитора +/- 180°, VESA 75x75,100x100,белый</t>
  </si>
  <si>
    <t>XG MG-1732Q</t>
  </si>
  <si>
    <t>Настольный кронштейн XG MG-1732Q для 4-х мониторов (17"-32")</t>
  </si>
  <si>
    <t>Настольный кронштейн для 4-х мониторов, XG, MG-1732Q, 17"-32", Нагрузка 4х9 кг., Наклон +/- 45°, Поворот +/- 90°, Вращение монитора +/- 180°, VESA 75x75,100x100</t>
  </si>
  <si>
    <t>LDT74-C012</t>
  </si>
  <si>
    <t>Настольный кронштейн с газлифтом Brateck LDT74-C012 для 1 монитора (17"-49")</t>
  </si>
  <si>
    <t>Настольный кронштейн с газлифтом, Brateck, LDT74-C012, для мониторов 17"-49", Нагрузка 2-20 кг., Наклон +50°~- 20°, Поворот +/- 90°, Вращение монитора +/- 180°, VESA 75x75,100x100, Регулировка по высоте 545 мм.</t>
  </si>
  <si>
    <t>Компьютерная мышь, Rapoo, EV310M, Оптическая, 800/1200/1600/2000/2400 dpi, Беспроводной, 2.4 Ггц., Bluetooth 3.0/ 5.0, Эффективная дистанция 10 м., AA*1, Серый</t>
  </si>
  <si>
    <t>XG WA-3786T</t>
  </si>
  <si>
    <t>Кронштейн XG WA-3786T для ТВ и мониторов 37"-86"</t>
  </si>
  <si>
    <t>Кронштейн для ТВ и мониторов, XG, WA-3786T, Макс. нагрузка - 45 кг, Диагональ экрана от 37" до 86",Угол наклона -8° +0°, Чёрный</t>
  </si>
  <si>
    <t>DES-1100-06MP/A1A</t>
  </si>
  <si>
    <t>Коммутатор D-Link DES-1100-06MP/A1A</t>
  </si>
  <si>
    <t>PoE-сплиттер, TP-Link, POE10R, 2x10/100M, RJ45, 1 порт LAN 10/100/1000 Мбит/c (разъём RJ45),12VDC, 9VDC or 5VDC Power Supply,Автосогласование/Авто-MDI/MDIX,1 разъём питания</t>
  </si>
  <si>
    <t>КТ-1218</t>
  </si>
  <si>
    <t>Ланч-бокс Kitfort КТ-1218</t>
  </si>
  <si>
    <t>Ланч-бокс, Kitfort, КТ-1218, Материал корпуса нержавеющая сталь, Складная ложка, Ёмкость ланч-бокса 500 мл, Цвет зеленый</t>
  </si>
  <si>
    <t>КТ-2055</t>
  </si>
  <si>
    <t>Стерилизатор для ножей Kitfort КТ-2055</t>
  </si>
  <si>
    <t>Стерилизатор для ножей, Kitfort, КТ-2055, Вместимость ножей 7 шт, Длина волны УФ-ламп 253.7 нм, Длина шнура 1.2м, Мощность 42Вт, Мощность УФ-лампы 3Вт, Нагрев 45-70°С, Цикл работы 40 мин, Белый</t>
  </si>
  <si>
    <t>Интерфейсный кабель Apple 30pin SHIP API01B</t>
  </si>
  <si>
    <t>Интерфейсный кабель, SHIP, API01B, Apple iPad/iPhone/iPod, 30 pin, Белый, Блистер, 1 м.</t>
  </si>
  <si>
    <t>BS850E</t>
  </si>
  <si>
    <t>Источник бесперебойного питания, CyberPower,BS850E, Мощность 850ВА/480Вт, BS-серия, Линейно-интерактивный, Напольный, LED/USB, AVR: 165-290В, АКБ: 12В/5,5Ач*1 шт., Вых: 8xSchuko, Чёрный</t>
  </si>
  <si>
    <t>S220-8T4S</t>
  </si>
  <si>
    <t>Коммутатор Huawei S220-8T4S</t>
  </si>
  <si>
    <t>Коммутатор, Huawei, S220-8T4S, Управляемый L2, 8*10/100/1000BASE-T, 4*GE SFP, Стоечный, Встроенный источник питания</t>
  </si>
  <si>
    <t>S220-8P4S</t>
  </si>
  <si>
    <t>Коммутатор Huawei S220-8P4S</t>
  </si>
  <si>
    <t>Коммутатор, Huawei, S220-8P4S, Управляемый L2, 8*10/100/1000BASE-T, PoE 802.3af/at, 125W, 4*GE SFP, Стоечный</t>
  </si>
  <si>
    <t>S220S-8P4J</t>
  </si>
  <si>
    <t>Коммутатор Huawei S220S-8P4J</t>
  </si>
  <si>
    <t>Коммутатор, Huawei, S220S-8P4J, Управляемый L2, 8*10/100/1000BASE-T, PoE 802.3af/at, 128W, 4*2.5GE SFP, Стоечный</t>
  </si>
  <si>
    <t>S220S-8P4JX</t>
  </si>
  <si>
    <t>Коммутатор Huawei S220S-8P4JX</t>
  </si>
  <si>
    <t>Коммутатор, Huawei, S220S-8P4JX, Управляемый L2, 8*10/100/1000BASE-T, PoE 802.3af/at, 128W, 2*10GE SFP+, 2*2.5GE SFP, Стоечный</t>
  </si>
  <si>
    <t>S310S-26PN4JX</t>
  </si>
  <si>
    <t>Коммутатор Huawei S310S-26PN4JX</t>
  </si>
  <si>
    <t>Коммутатор, Huawei, S310S-26PN4JX, Управляемый L2+, 22*10/100/1000BASE-T (PoE), 2*10/100/1000/2.5GBASE-T (PoE) Combo (RJ45/2.5GSFP), 2*10/100/1000BASE-T, 2 x 10GE SFP+, PoE 802.3af/at, 400W, Стоечный</t>
  </si>
  <si>
    <t>S310S-8P4JX</t>
  </si>
  <si>
    <t>Коммутатор Huawei S310S-8P4JX</t>
  </si>
  <si>
    <t>Коммутатор, Huawei, S310S-8P4JX, Управляемый L2+, 8*10/100/1000BASE-T, PoE 802.3af/at, 128W, 2*10GE SFP+, 2*2.5GE SFP, Стоечный</t>
  </si>
  <si>
    <t>AP772E</t>
  </si>
  <si>
    <t>Точка доступа Huawei AP772E</t>
  </si>
  <si>
    <t>Точка доступа, Huawei, AP772, еKitЕnginе, 802.11a/b/g/n/ac/ax/be, BE6450, 2.5GE (RJ45) x 1, 100M/1000M/2500M auto-sensing 10GE optical (SFP+), GE/2.5GE/10GE, IP68</t>
  </si>
  <si>
    <t>AP271E</t>
  </si>
  <si>
    <t>Точка доступа Huawei еKitЕnginе AP271E</t>
  </si>
  <si>
    <t>Точка доступа, Huawei, еKitЕnginе AP271E, 802.11a/b/g/n/ac/ax/be, BE3600, 4 порта 10M/100M/1000M, 3 порта 2.5GE</t>
  </si>
  <si>
    <t>PAC180S12-CN</t>
  </si>
  <si>
    <t>Блок питания Huawei PAC180S12-CN</t>
  </si>
  <si>
    <t>Блок питания, Huawei, PAC180S12-CN, 180W AC, для коммутаторов серии S620/S530</t>
  </si>
  <si>
    <t>Скрепа (бугель) HC-20-Т</t>
  </si>
  <si>
    <t>Скрепа (бугель),, HC-20-Т</t>
  </si>
  <si>
    <t>DS-TMG035(Anti-fall Radar)</t>
  </si>
  <si>
    <t>Радар шлагбаума Hikvision DS-TMG035(Anti-fall Radar)</t>
  </si>
  <si>
    <t>Радар шлагбаума, Hikvision, DS-TMG035(Anti-fall Radar), Частота передачи: 79 ГГцРежим работы: Радар защиты от падения Ширина луча: Вертикальный 10°, Горизонтальный 38°, релейный выход, Расстояние срабатывания: от 0,3 до 6 м (регулируется Время отклика: 50 мс Цель обнаружения: Транспортное средство Источник питания: от 9 до 12 В постоянного тока, , , ,</t>
  </si>
  <si>
    <t>DHI-LCH75-MC410-B</t>
  </si>
  <si>
    <t>Интерактивная доска (панель) Dahua 75" DHI-LCH75-MC410-B</t>
  </si>
  <si>
    <t>Интерактивная панель, Dahua, DHI-LCH75-MC410-B, 75", Android9,0, ОЗУ 4гб, ПЗУ 32гб, DLED, чёрно-серый</t>
  </si>
  <si>
    <t>CL-W389-CA16WT-A</t>
  </si>
  <si>
    <t>Фитинг Thermaltake Pacific SF Hard Tube 16mm OD Compression White</t>
  </si>
  <si>
    <t>Фитинг, Thermaltake, Pacific SF Hard Tube, SF Hard Tube 16mm OD Compression White, CL-W389-CA16WT-A</t>
  </si>
  <si>
    <t>Мануальная дорожка для ходьбы Urevo Spacewalk E3S Черный</t>
  </si>
  <si>
    <t>Мануальная дорожка для ходьбы, Urevo, Spacewalk E3S, URTM028, скорость: 1-6 кмч, максимальная нагрузка: 120кг, 126,5х53х12,4см, Черный</t>
  </si>
  <si>
    <t>Автоматический выключатель CHINT NXB-63 1P 1A C 6kA</t>
  </si>
  <si>
    <t>Автоматический выключатель, CHINT, NXB-63, 1P 1A C 6kA 814008</t>
  </si>
  <si>
    <t>PB506NN</t>
  </si>
  <si>
    <t>Коробка Eco Batibox Bticino PB506NN для гипсокартона 6/7М</t>
  </si>
  <si>
    <t>Коробка Eco Batibox, Bticino, PB506NN, для гипсокартона 6/7М</t>
  </si>
  <si>
    <t>стакан пластиковый</t>
  </si>
  <si>
    <t>Аксессуары для сканеров штрих-кодов</t>
  </si>
  <si>
    <t>CBL-020-300-C00</t>
  </si>
  <si>
    <t>Кабель для сканера Honeywell CBL-020-300-C00, RS232</t>
  </si>
  <si>
    <t>Кабель для сканера , Honeywell, CBL-020-300-C00, RS232, DB9 Female, 5V, внешний источник питания, длина 300 см, витой, черный, без феррита, совместим с RJ45 5V сканерами</t>
  </si>
  <si>
    <t>STND-15F03-009-6</t>
  </si>
  <si>
    <t>Подставка для сканера Honeywell STND-15F03-009-6 (для Voyager 1250g/1470g)</t>
  </si>
  <si>
    <t>Подставка для сканера, Honeywell, STND-15F03-009-6, гибкая ножка, высота 15 см, овальное основание, серая, для Voyager 1250g/1470g</t>
  </si>
  <si>
    <t>BAT-SCN01A</t>
  </si>
  <si>
    <t>Аккумулятор Honeywell BAT-SCN01A</t>
  </si>
  <si>
    <t>Аккумулятор, Honeywell, BAT-SCN01A, литий-ионный, для Voyager 1202, 1472g, Xenon 1952, Granit 1911i/1981i/1991, 1шт в упаковке</t>
  </si>
  <si>
    <t>Аксессуары для терминалов сбора данных</t>
  </si>
  <si>
    <t>EDA61K-HB-0</t>
  </si>
  <si>
    <t>Зарядная база Honeywell EDA61K-HB-0</t>
  </si>
  <si>
    <t>Зарядная база, Honeywell, EDA61K-HB-0, для CK62 и EDA61K, без I/O разъема, без кабеля питания</t>
  </si>
  <si>
    <t>EDA61K-SHS-3PK</t>
  </si>
  <si>
    <t>Комплект ремешков Honeywell EDA61K-SHS (3 шт)</t>
  </si>
  <si>
    <t>Комплект ремешков, Honeywell, EDA61K-SHS-3PK, для CK62 и EDA61K с рукояткой, 3 шт в упаковке</t>
  </si>
  <si>
    <t>EDA52-WS-10PK</t>
  </si>
  <si>
    <t>Наручный ремешок Honeywell EDA52-WS (10 шт)</t>
  </si>
  <si>
    <t>Наручный ремешок, Honeywell, EDA52-WS-10PK, для EDA52, EDA56, EDA57, CT32, упаковка 10 шт</t>
  </si>
  <si>
    <t>EDA52-RB-0</t>
  </si>
  <si>
    <t>Защитный чехол для ТСД Honeywell EDA52-RB-0</t>
  </si>
  <si>
    <t>Защитный чехол для ТСД, Honeywell, EDA52-RB-0, для терминалов EDA52, EDA56 Wi-Fi 6, EDA57</t>
  </si>
  <si>
    <t>EDA52-SH-R</t>
  </si>
  <si>
    <t>Рукоятка-держатель Honeywell EDA52-SH-R</t>
  </si>
  <si>
    <t>Рукоятка-держатель, Honeywell, EDA52-SH-R, для EDA52, EDA56, EDA57, совместима с ремешком EDA52</t>
  </si>
  <si>
    <t>EDA52-ADC</t>
  </si>
  <si>
    <t>Переходник для обратной совместимости Honeywell EDA52-ADC</t>
  </si>
  <si>
    <t>Переходник для обратной совместимости, Honeywell, EDA52-ADC, обратный, для работы с базой EDA50-HB-R</t>
  </si>
  <si>
    <t>EDA52-HS-10PK</t>
  </si>
  <si>
    <t>Ремешок Honeywell EDA52-HS (10 шт)</t>
  </si>
  <si>
    <t>Ремешок, Honeywell, EDA52-HS-10PK, для EDA52, EDA56, CT32, упаковка 10 шт</t>
  </si>
  <si>
    <t>3012-0760-001</t>
  </si>
  <si>
    <t>Ремешок Honeywell 3012-0760-001</t>
  </si>
  <si>
    <t>Ремешок, Honeywell, 3012-0760-001, для EDA56 5G, EDA57, 1 шт</t>
  </si>
  <si>
    <t>CK62-SH</t>
  </si>
  <si>
    <t>Рукоятка-держатель Honeywell CK62-SH</t>
  </si>
  <si>
    <t>Рукоятка-держатель, Honeywell, CK62-SH, для CK62</t>
  </si>
  <si>
    <t>CK67-BTSC-001</t>
  </si>
  <si>
    <t>Аккумулятор Honeywell CK67-BTSC-001</t>
  </si>
  <si>
    <t>Аккумулятор, Honeywell, CK67-BTSC-001, стандартный, 7000 мАч, для CK62 и CK67</t>
  </si>
  <si>
    <t>50172021-001</t>
  </si>
  <si>
    <t>Аккумулятор Honeywell 50172021-001</t>
  </si>
  <si>
    <t>Аккумулятор, Honeywell, 50172021-001, 4500 мАч, для EDA52, EDA56 Wi-Fi 6, EDA57, CT32</t>
  </si>
  <si>
    <t>Аксессуары для принтеров этикеток</t>
  </si>
  <si>
    <t>50180236-001</t>
  </si>
  <si>
    <t>Зап.часть Печатающая головка Honeywell 50180236-001</t>
  </si>
  <si>
    <t>Зап.часть Печатающая головка, Honeywell, 50180236-001, 203 dpi, для принтера PM45/PM45C</t>
  </si>
  <si>
    <t>50180237-001</t>
  </si>
  <si>
    <t>Зап.часть Печатающая головка Honeywell 50180237-001</t>
  </si>
  <si>
    <t>Зап.часть Печатающая головка, Honeywell, 50180237-001, 300 dpi, для принтера PM45</t>
  </si>
  <si>
    <t>50180234-001</t>
  </si>
  <si>
    <t>Зап.часть Печатающая головка Honeywell 50180234-001</t>
  </si>
  <si>
    <t>Зап.часть Печатающая головка, Honeywell, 50180234-001, 600 dpi, для принтера PM45</t>
  </si>
  <si>
    <t>50178575-001</t>
  </si>
  <si>
    <t>Зап.часть Печатающая головка Honeywell 50178575-001 (300 dpi)</t>
  </si>
  <si>
    <t>Зап.часть Печатающая головка, Honeywell, 50178575-001, 300 dpi, для принтера PX240S/PD45S</t>
  </si>
  <si>
    <t>Расходные материалы для принтеров этикеток</t>
  </si>
  <si>
    <t>1-970655-00-0</t>
  </si>
  <si>
    <t>Термотрансферная лента (риббон) Honeywell 1-970655-00-0, TMX1310, 110 мм x 300 м</t>
  </si>
  <si>
    <t>Термотрансферная лента (риббон) восковая , Honeywell, 1-970655-00-0, TMX1310, Core 25.4, ширина 110 мм, длина 300 м, 10 рулонов в коробке, наружное покрытие, для немелованных и мелованных бумаг</t>
  </si>
  <si>
    <t>1-970657-01-0</t>
  </si>
  <si>
    <t>Термотрансферная лента (риббон) Honeywell 1-970657-01-0, TMX3710, 110 мм x 300 м</t>
  </si>
  <si>
    <t>Термотрансферная лента (риббон) смоляная, Honeywell, 1-970657-01-0, TMX3710, Core 25.4, ширина 110 мм, длина 300 м, 10 рулонов в коробке, наружное покрытие, для полиэстеров и синтетических материалов премиум-класса</t>
  </si>
  <si>
    <t>1-970700-05-0</t>
  </si>
  <si>
    <t>Термотрансферная лента (риббон) Honeywell 1-970700-05-0, TMX2010, 110 мм x 300 м</t>
  </si>
  <si>
    <t>Термотрансферная лента (риббон) восковосмоляная, Honeywell, 1-970700-05-0, TMX2010, Core 25.4, ширина 110 мм, длина 300 м, 10 рулонов в коробке, наружное покрытие, для мелованных бумаг и синтетики</t>
  </si>
  <si>
    <t>I90677-0</t>
  </si>
  <si>
    <t>Термотрансферная лента (риббон) Honeywell I90677-0, TMX2010, 60 мм x 300 м</t>
  </si>
  <si>
    <t>Термотрансферная лента (риббон) восковосмоляная, Honeywell, I90677-0, TMX2010, Core 25.4, ширина 60 мм, длина 300 м, 10 рулонов в коробке, наружное покрытие, для мелованных бумаг и синтетики</t>
  </si>
  <si>
    <t>I90679-0</t>
  </si>
  <si>
    <t>Термотрансферная лента (риббон) Honeywell I90679-0, TMX3710, 60 мм x 300 м</t>
  </si>
  <si>
    <t>Термотрансферная лента (риббон) смоляная, Honeywell, I90679-0, TMX3710, Core 25.4, ширина 60 мм, длина 300 м, 10 рулонов в коробке, наружное покрытие, для полиэстеров и синтетических материалов премиум-класса</t>
  </si>
  <si>
    <t>I90680-0</t>
  </si>
  <si>
    <t>Термотрансферная лента (риббон) Honeywell I90680-0, TMX1310, 60 мм x 300 м</t>
  </si>
  <si>
    <t>Термотрансферная лента (риббон) восковая , Honeywell, I90680-0, TMX1310, Core 25.4, ширина 60 мм, длина 300 м, 10 рулонов в коробке, наружное покрытие, для немелованных и мелованных бумаг</t>
  </si>
  <si>
    <t>KM7</t>
  </si>
  <si>
    <t>Мобильный телефон TECNO SPARK 40 Pro+ (KM7) 256+8 GB Aurora White</t>
  </si>
  <si>
    <t>Мобильный телефон, TECNO, SPARK 40 Pro+ (KM7) 256+8 GB, 6.78", AMOLED, Аккумулятор 5200 мАч, 50MPx/13MPx, MediaTek Helio G200, Fast Charge 45W, Wireless Charge 30W, Android 15, (Aurora White) Белый</t>
  </si>
  <si>
    <t>Мобильный телефон TECNO SPARK 40 Pro+ (KM7) 256+8 GB Moon Titanium</t>
  </si>
  <si>
    <t>Мобильный телефон, TECNO, SPARK 40 Pro+ (KM7) 256+8 GB, 6.78", AMOLED, Аккумулятор 5200 мАч, 50MPx/13MPx, MediaTek Helio G200, Fast Charge 45W, Wireless Charge 30W, Android 15, (Moon Titanium) Серебристый</t>
  </si>
  <si>
    <t>Мобильный телефон TECNO SPARK 40 Pro+ (KM7) 256+8 GB Nebula Black</t>
  </si>
  <si>
    <t>Мобильный телефон, TECNO, SPARK 40 Pro+ (KM7) 256+8 GB, 6.78", AMOLED, Аккумулятор 5200 мАч, 50MPx/13MPx, MediaTek Helio G200, Fast Charge 45W, Wireless Charge 30W, Android 15, (Nebula Black) Чёрный</t>
  </si>
  <si>
    <t>Мобильный телефон TECNO SPARK 40 Pro (KM6) 256+8 GB Bamboo Green</t>
  </si>
  <si>
    <t>Мобильный телефон, TECNO, SPARK 40 Pro (KM6) 256+8 GB, 6.78", AMOLED, Аккумулятор 5200 мАч, 50MPx/13MPx, MediaTek Helio G100 Ultimate, Fast Charge 45W, Android 15, (Bamboo Green) Зелёный</t>
  </si>
  <si>
    <t>Мобильный телефон TECNO CAMON 40 Pro (CM6) 256+8 GB Sandy Titanium</t>
  </si>
  <si>
    <t>Мобильный телефон, TECNO, CAMON 40 Pro (CM6) 256+8 GB, 6.78" AMOLED, Аккумулятор 5200 мАч, 50MPx PDAF+ AI/50MPx, MediaTek Helio G100 Ultimate, 45W, Android 15, (Sandy Titanium) Золотистый</t>
  </si>
  <si>
    <t>Мобильный телефон TECNO CAMON 40 Pro (CM6) 256+8 GB Galaxy Black</t>
  </si>
  <si>
    <t>Мобильный телефон, TECNO, CAMON 40 Pro (CM6) 256+8 GB, 6.78" AMOLED, Аккумулятор 5200 мАч, 50MPx PDAF+ AI/50MPx, MediaTek Helio G100 Ultimate, 45W, Android 15, (Galaxy Black) черный</t>
  </si>
  <si>
    <t>Мобильный телефон TECNO CAMON 40 Pro (CM6) 256+8 GB Emerald Lake Green</t>
  </si>
  <si>
    <t>Мобильный телефон, TECNO, CAMON 40 Pro (CM6) 256+8 GB, 6.78" AMOLED, Аккумулятор 5200 мАч, 50MPx PDAF+ AI/50MPx, MediaTek Helio G100 Ultimate, 45W, Android 15, (Emerald Lake Green) зеленый</t>
  </si>
  <si>
    <t>SXS1000/2000GA</t>
  </si>
  <si>
    <t>Внешний SSD диск Kingston 2TB XS1000 Темный</t>
  </si>
  <si>
    <t>Внешний SSD диск, Kingston, XS1000, SXS1000/2000GA, 2TB, USB-C, Темный</t>
  </si>
  <si>
    <t>R-CH170-BKNPI0D-G-1</t>
  </si>
  <si>
    <t>Компьютерный корпус Deepcool CH170 DIGITAL без Б/П</t>
  </si>
  <si>
    <t>Компьютерный корпус, Deepcool, CH170 DIGITAL R-CH170-BKNPI0D-G-1, Mini-ITX, Type-C*1/3.0*2, HD-Audio, Высота процессорного кулера до 172мм, Длина VGA до 305мм (до 230мм при блоке АТХ), 1*3.5" или 1*2.5", Сталь 0,6, 250x200x280мм, Без Б/П, Черный</t>
  </si>
  <si>
    <t>R-CG580-BKADA4-G-2</t>
  </si>
  <si>
    <t>Компьютерный корпус Deepcool CG580 4F V2 без Б/П</t>
  </si>
  <si>
    <t>Компьютерный корпус, Deepcool, CG580 4F V2 R-CG580-BKADA4-G-2, ATX/Micro ATX/Mini-ITX, USB 3.1*1/3.0*2, HD-Audio, 4*120мм ARGB, Высота процессорного кулера до 176мм, Длина VGA до 410мм (до 262 мм с радиатором), 2*3.5"/2*2.5", Сталь 0,6, 437х235х501мм, Без Б/П, Чёрный</t>
  </si>
  <si>
    <t>R-CG580-WHADA4-G-2</t>
  </si>
  <si>
    <t>Компьютерный корпус Deepcool CG580 4F V2 WH без Б/П</t>
  </si>
  <si>
    <t>Компьютерный корпус, Deepcool, CG580 4F V2 WH R-CG580-WHADA4-G-2, ATX/Micro ATX/Mini-ITX, USB 3.1*1/3.0*2, HD-Audio, 4*120мм ARGB, Высота процессорного кулера до 176мм, Длина VGA до 410мм (до 262 мм с радиатором), 2*3.5"/2*2.5", Сталь 0,6, 437х235х501мм, Без Б/П, Белый</t>
  </si>
  <si>
    <t>R-CH270-WHNDM0-G-1</t>
  </si>
  <si>
    <t>Компьютерный корпус Deepcool CH270 DIGITAL WH без Б/П</t>
  </si>
  <si>
    <t>Компьютерный корпус, Deepcool, CH270 DIGITAL WH R-CH270-WHNDM0-G-1, Micro ATX/Mini-ITX, Type C*1/USB 3.0*2, HD-Audio+Mic, Высота процессорного кулера до 174мм, Длина VGA до 388/413мм, 1*3.5"/1*2.5", Сталь 0,6, 296x225x486мм, Без Б/П, Белый</t>
  </si>
  <si>
    <t>R-CH270-BKNDM0-G-1</t>
  </si>
  <si>
    <t>Компьютерный корпус Deepcool CH270 DIGITAL без Б/П</t>
  </si>
  <si>
    <t>Компьютерный корпус, Deepcool, CH270 DIGITAL R-CH270-BKNDM0-G-1, Micro ATX/Mini-ITX, Type C*1/USB 3.0*2, HD-Audio+Mic, Высота процессорного кулера до 174мм, Длина VGA до 388/413мм, 1*3.5"/1*2.5", Сталь 0,6, 296x225x486мм, Без Б/П, Черный</t>
  </si>
  <si>
    <t>R-CH260-WHNGM0-G-1</t>
  </si>
  <si>
    <t>Компьютерный корпус Deepcool CH260 WH без Б/П</t>
  </si>
  <si>
    <t>Компьютерный корпус, Deepcool, CH260 WH R-CH260-WHNGM0-G-1, Micro ATX/Mini-ITX, Type C*1/USB 3.0*2, HD-Audio+Mic, Высота процессорного кулера до 174мм, Длина VGA до 388/413мм, 1*3.5"/1*2.5", Сталь 0,6, 438x225x312,5мм, Без Б/П, Белый</t>
  </si>
  <si>
    <t>R-CH260-BKNGM0-G-1</t>
  </si>
  <si>
    <t>Компьютерный корпус Deepcool CH260 без Б/П</t>
  </si>
  <si>
    <t>Компьютерный корпус, Deepcool, CH260 R-CH260-BKNGM0-G-1, Micro ATX/Mini-ITX, Type C*1/USB 3.0*2, HD-Audio+Mic, Высота процессорного кулера до 174мм, Длина VGA до 388/413мм, 1*3.5"/1*2.5", Сталь 0,6, 438x225x312,5мм, Без Б/П, Черный</t>
  </si>
  <si>
    <t>PQA00G-FD</t>
  </si>
  <si>
    <t>Блок питания GamerStorm PQ1000G</t>
  </si>
  <si>
    <t>Блок питания, GamerStorm, PQ1000G, 1000W, ATX 3.1, Gold, APFC, 20+4 pin, 2*4+4pin, 9*Sata, 3*Molex, 4*PCI-E 6+2 pin, 1*12V-2x6, Модульный, Вентилятор 12 см, Кабель питания, Черный</t>
  </si>
  <si>
    <t>PQ850G-FD</t>
  </si>
  <si>
    <t>Блок питания GamerStorm PQ850G</t>
  </si>
  <si>
    <t>Блок питания, GamerStorm, PQ850G, 850W, ATX 3.1, Gold, APFC, 20+4 pin, 2*4+4pin, 9*Sata, 3*Molex, 4*PCI-E 6+2 pin, 1*12V-2x6, Модульный, Вентилятор 12 см, Кабель питания, Черный</t>
  </si>
  <si>
    <t>R-PN650D-FC0B-WGEU-V2</t>
  </si>
  <si>
    <t>Блок питания Deepcool PN650D</t>
  </si>
  <si>
    <t>Блок питания, Deepcool, PN650D, 650W, ATX 3.1, Gold, APFC, 20+4 pin, 2*4+4pin, 6*Sata, 2*Molex, 3*PCI-E 6+2 pin, 1*12V-2x6, Вентилятор 12см, Кабель питания, Чёрный</t>
  </si>
  <si>
    <t>R-LT360-WHAMNC-G-1</t>
  </si>
  <si>
    <t>Кулер с водяным охлаждением Deepcool LT360 WH ARGB</t>
  </si>
  <si>
    <t>Кулер с водяным охлаждением, Deepcool, LT360 WH ARGB R-LT360-WHAMNC-G-1, Intel 1700/1200/115х и AMD AM5/AM4/, TDP 300W, 3*120мм FD12 ARGB, 600-2400RPM±10%, 85,85CFM, 38,71 dB(A), Белый</t>
  </si>
  <si>
    <t>R-LM360-BKDMMC-1</t>
  </si>
  <si>
    <t>Кулер с водяным охлаждением Deepcool LM360</t>
  </si>
  <si>
    <t>Кулер с водяным охлаждением, Deepcool, LM360, Intel 1851/1700/1200/115х и AMD AM5/AM4/, TDP 300W, 3*120мм FD12 ARGB, 600-2400 RPM±10%, 72,04CFM, 38,71 dB(A), Чёрный</t>
  </si>
  <si>
    <t>R-LM360-WHDMMC-1</t>
  </si>
  <si>
    <t>Кулер с водяным охлаждением Deepcool LM360 WH</t>
  </si>
  <si>
    <t>Кулер с водяным охлаждением, Deepcool, LM360 WH, Intel 1851/1700/1200/115х и AMD AM5/AM4/, TDP 300W, 3*120мм FD12 ARGB, 600-2400 RPM±10%, 72,04CFM, 38,71 dB(A), Белый</t>
  </si>
  <si>
    <t>R-LM240-BKDMMC-1</t>
  </si>
  <si>
    <t>Кулер с водяным охлаждением Deepcool LM240</t>
  </si>
  <si>
    <t>Кулер с водяным охлаждением, Deepcool, LM240, Intel 1851/1700/1200/115х и AMD AM5/AM4/, TDP 280W, 2*120мм FD12 ARGB, 600-2400 RPM±10%, 72,04CFM, 38,71 dB(A), Чёрный</t>
  </si>
  <si>
    <t>R-LM240-WHDMMC-1</t>
  </si>
  <si>
    <t>Кулер с водяным охлаждением Deepcool LM240 WH</t>
  </si>
  <si>
    <t>Кулер с водяным охлаждением, Deepcool, LM240 WH, Intel 1851/1700/1200/115х и AMD AM5/AM4/, TDP 280W, 2*120мм FD12 ARGB, 600-2400 RPM±10%, 72,04CFM, 38,71 dB(A), Белый</t>
  </si>
  <si>
    <t>R-AG500-WHAMMN-GJD</t>
  </si>
  <si>
    <t>Кулер для процессора Deepcool AG500 WH ARGB V2</t>
  </si>
  <si>
    <t>Кулер для процессора, Deepcool, AG500 WH ARGB V2 R-AG500-WHAMMN-GJD, Intel 1851/1700/1200/115х и AMD AM5/AM4, 240W, 1*120мм RGB, 300-1850±10%/об/м, 67,88 CFM, 29,4 dB(A), 4pin, 125х95х155мм, Белый</t>
  </si>
  <si>
    <t>R-ASN4-WHNVNN-GJD</t>
  </si>
  <si>
    <t>Кулер для процессора Deepcool ASSASSIN VC ELITE WH</t>
  </si>
  <si>
    <t>Кулер для процессора, Deepcool, ASSASSIN VC ELITE WH, Intel 20хх/1851/1700/1200/15хх и AMD AM5/AM4, 300W, 1*140мм/1*120мм, 500- 1800±10% об/м, 61.25 CFM / 58.06 CFM, 29,3 дБА, 4pin, Габариты 147х144х164мм, Белый</t>
  </si>
  <si>
    <t>R-AK500-WHAPMN-G</t>
  </si>
  <si>
    <t>Кулер для процессора Deepcool AK500 DIGITAL PRO WH</t>
  </si>
  <si>
    <t>Кулер для процессора, Deepcool, AK500 DIGITAL PRO WH, Intel 20хх/1851/1700/1200/115х и AMD AM5/AM4, 240W, 120мм, 500-1750±10%/об/м, 60,89 CFM, 25 dB(A), 4 pin PWM/9 pin(USB 2.0)/3pin (+5V-D-G ARGB), 129х117х162мм, Белый</t>
  </si>
  <si>
    <t>M2COM</t>
  </si>
  <si>
    <t>Петличный микрофон Hollyland Lark M2 Combo Черный</t>
  </si>
  <si>
    <t>Петличный микрофон, Hollyland, Lark M2 Combo, Размер кнопки, 48 кГц/24 бит Hi-Fi звук, Подавление окружающего шума, Универсальная совместимость, Черный</t>
  </si>
  <si>
    <t>PoE-инжектор, TP-Link, POE150S, 10/100/1000 Мбит/с, 2 порта 10/100/1000 Мбит/с (разъём RJ45),15.4W,802.3af, Автосогласование/Авто-MDI/MDIX,1 разъём питания 48 В постоянного тока</t>
  </si>
  <si>
    <t>Инжектор, Dahua, DH-PFT1200, Hi-PoE 60 Вт, 802.3af/at/bt</t>
  </si>
  <si>
    <t>Гигабитный PoE-инжектор, D-Link, DPE-301GI/A1B, Порт 10/100/1000BASE-T, PoE 802.3af/at, 30 Вт</t>
  </si>
  <si>
    <t>ОМЗКГМ-10-01-0,22- 8-( 8,0)</t>
  </si>
  <si>
    <t>Кабель оптоволоконный ОМЗКГМ-10-01-0,22- 8-8,0 кН</t>
  </si>
  <si>
    <t>Кабель оптоволоконный, Белтелекабель, ОМЗКГМ-10-01-0,22- 8-8,0 кН, для прокладки в грунт в модульной конструкции, силовой элемент стеклопластиковый пруток и с броней из стальной оцинкованной проволокой</t>
  </si>
  <si>
    <t>Кабель оптоволоконный ИКБ-Т-М8-8,0 кН</t>
  </si>
  <si>
    <t>Кабель оптоволоконный, Интегра, ИКБ-Т-М8-8,0 кН, предназначен для прокладки в грунт на основе центральной трубки.</t>
  </si>
  <si>
    <t>Кабель оптоволоконный ИКБнг(А)-HF-Т-В8-6.0 кН</t>
  </si>
  <si>
    <t>Кабель оптоволоконный, Интегра, ИКБнг(А)-HF-Т-В8-6.0, предназначен для прокладки в грунт и канализацию в негорючей оболочке при групповой прокладке с броней из круглых стальных оцинкованных проволок, многомод.</t>
  </si>
  <si>
    <t>ОМЗКГМ-10-01-0,22- 16-( 8,0)</t>
  </si>
  <si>
    <t>Кабель оптоволоконный ОМЗКГМ-10-01-0,22-16-8,0 кН</t>
  </si>
  <si>
    <t>Кабель оптоволоконный, Белтелекабель, ОМЗКГМ-10-01-0,22-16-8,0 кН, для прокладки в грунт в модульной конструкции, силовой элемент стеклопластиковый пруток и с броней из стальной оцинкованной проволокой</t>
  </si>
  <si>
    <t>ОМЗКГМ-10-01-0,22- 24-( 8,0)</t>
  </si>
  <si>
    <t>Кабель оптоволоконный ОМЗКГМ-10-01-0,22- 24-8,0 кН</t>
  </si>
  <si>
    <t>Кабель оптоволоконный, Белтелекабель, ОМЗКГМ-10-01-0,22- 24-8,0 кН, для прокладки в грунт в модульной конструкции, силовой элемент стеклопластиковый пруток и с броней из стальной оцинкованной проволокой</t>
  </si>
  <si>
    <t>ОКП-0,22-24П-8кН</t>
  </si>
  <si>
    <t>Кабель оптоволоконный ОКП-0,22-24П-8кН</t>
  </si>
  <si>
    <t>Кабель оптоволоконный, СКО, ОКП-0,22-24П-8 кН, предназначен для прокладки в грунтах 1-5 групп (в зависимости от конструкции кабеля), в кабельной канализации, туннелях, коллекторах, при наличии особо высоких требований по механической прочности и при особо высоких требованиях по устойчивости к внешним электромагнитным воздействиям. Допускается применение кабеля для подвески на опорах воздушных линий связи, линий электропередач, столбах освещения, между зданиями и сооружениями, внутри зданий.</t>
  </si>
  <si>
    <t>ОМЗКГМ-10-01-0,22-32-( 8,0)</t>
  </si>
  <si>
    <t>Кабель оптоволоконный ОМЗКГМ-10-01-0,22- 32-8,0 кН</t>
  </si>
  <si>
    <t>Кабель оптоволоконный, Белтелекабель, ОМЗКГМ-10-01-0,22-32-8,0 кН, для прокладки в грунт в модульной конструкции, силовой элемент стеклопластиковый пруток и с броней из стальной оцинкованной проволокой</t>
  </si>
  <si>
    <t>ОМЗКГМ-10-01-0,22-48-( 8,0)</t>
  </si>
  <si>
    <t>Кабель оптоволоконный ОМЗКГМ-10-01-0,22- 48-8,0 кН</t>
  </si>
  <si>
    <t>Кабель оптоволоконный, Белтелекабель, ОМЗКГМ-10-01-0,22-48-8,0 кН, для прокладки в грунт в модульной конструкции, силовой элемент стеклопластиковый пруток и с броней из стальной оцинкованной проволокой</t>
  </si>
  <si>
    <t>ИКБ2-М4П-А48-40,0 кН</t>
  </si>
  <si>
    <t>Кабель оптоволоконный ИКБ2-М4П-А48-40,0 кН</t>
  </si>
  <si>
    <t>Кабель оптоволоконный, Интегра, ИКБ2-М4П-А48-40,0 кН, в грунт с двойной броней из круглых стальных оцинкованных проволок и повивом полимерных трубок</t>
  </si>
  <si>
    <t>ОКБ-0,22-48П 12кН</t>
  </si>
  <si>
    <t>Кабель оптоволоконный ОКБ-0,22-48П-12кН</t>
  </si>
  <si>
    <t>Кабель оптоволоконный, СКО, ОКБ-0,22-48П-12кН, предназначен для прокладки в грунт на основе модульной конструкции.</t>
  </si>
  <si>
    <t>DH-IPC-HFW5442E-ASE</t>
  </si>
  <si>
    <t>IP видеокамера Dahua DH-IPC-HFW5442E-ASE</t>
  </si>
  <si>
    <t>IP видеокамера, Dahua, DH-IPC-HFW5442E-ASE, CMOS-матрица 1/8" progressive, Механический ИК-фильтр, ИК-подсветка - до 50 м, Функция день/ночь, 4.0 мега., 0.1 лк/F=2.0, Объектив: f=2,7 мм, 25/30 к/с</t>
  </si>
  <si>
    <t>DS-K4H258-LZ</t>
  </si>
  <si>
    <t>Уголок для электромагнитного замка Hikvision DS-K4H258-LZ</t>
  </si>
  <si>
    <t>Уголок для электромагнитного замка, Hikvision, DS-K4H258-LZ, Деревяные и металлические двери, Вес: 0.77 кг</t>
  </si>
  <si>
    <t>DS-K7P04A</t>
  </si>
  <si>
    <t>Кнопка выхода Hikvision DS-K7P04A</t>
  </si>
  <si>
    <t>Кнопка выхода, Hikvision, DS-K7P04A, Сенсорная кнопка открытия двери с контролируемой стороны, 1Выход NO/NC/COM, от -10 °C до 55 °C, IP50, DC 30V 1A , AC 125V 0.5A</t>
  </si>
  <si>
    <t>DS-K7P08</t>
  </si>
  <si>
    <t>Кнопка выхода Hikvision DS-K7P08</t>
  </si>
  <si>
    <t>Кнопка выхода, Hikvision, DS-K7P08, Сенсорная кнопка открытия двери с контролируемой стороны, Выходной контакт 1Выход, NO/NC/COM, LED Светодиод статуса и событий / Синий/Зеленый, DC 12V~24V</t>
  </si>
  <si>
    <t>3813C001AA</t>
  </si>
  <si>
    <t>Автоподатчик оригиналов реверсивный Canon DADF-BA1</t>
  </si>
  <si>
    <t>Автоподатчик оригиналов реверсивный, Canon, DADF-BA1, 3813C001AA, двусторонний реверсивный (RADF), 70 стр/мин, Емкость лотка 100 листов, Разрешение 600 x 600 DPI, Плотность бумаги:38–128 г/кв.м</t>
  </si>
  <si>
    <t>Комплект роликов захвата/отделения бумаги, CET, CET7806R, 2F909171/2HN06080/2F906230, Для принтеров KYOCERA 2100DN/4100DN/4200DN/6025MFP/6030MFP, TASKalfa 255/305</t>
  </si>
  <si>
    <t>Код</t>
  </si>
  <si>
    <t>Артикул</t>
  </si>
  <si>
    <t>Наименование</t>
  </si>
  <si>
    <t>Полное наименование</t>
  </si>
  <si>
    <t>Цена дил.</t>
  </si>
  <si>
    <t>Цена роз.</t>
  </si>
  <si>
    <t>Статус</t>
  </si>
  <si>
    <t>Уценка</t>
  </si>
  <si>
    <t>Заказ</t>
  </si>
  <si>
    <t>Мобильные телефоны</t>
  </si>
  <si>
    <t>Мобильный телефон TECNO SPARK Go 2 (KM4) 128+3 GB Ink Black</t>
  </si>
  <si>
    <t>Мобильный телефон, TECNO, SPARK Go 2 (KM4) 128+3 GB, 6.67", Аккумулятор 5000 мАч, 13MPx/8MPx, Unisoc T7250, Charge 15W, (Ink Black) Чёрный</t>
  </si>
  <si>
    <t>Мобильный телефон TECNO SPARK Go 2 (KM4) 128+3 GB Titanium Grey</t>
  </si>
  <si>
    <t>Мобильный телефон, TECNO, SPARK Go 2 (KM4) 128+3 GB, 6.67", Аккумулятор 5000 мАч, 13MPx/8MPx, Unisoc T7250, Charge 15W, (Titanium Grey) Серый</t>
  </si>
  <si>
    <t>Мобильный телефон TECNO SPARK 40С (KM4k) 128+8 GB Titanium Grey</t>
  </si>
  <si>
    <t>Мобильный телефон, TECNO, SPARK 40C (KM4k) 128+8 GB, 6.67", Аккумулятор 6000 мАч, 13MP/8MPx, Helio G81, (Titanium Grey) Серебристый</t>
  </si>
  <si>
    <t>Мобильный телефон TECNO SPARK 40С (KM4k) 128+8 GB Ripple Blue</t>
  </si>
  <si>
    <t>Мобильный телефон, TECNO, SPARK 40C (KM4k) 128+8 GB, 6.67", Аккумулятор 6000 мАч, 13MP/8MPx, Helio G81, (Ripple Blue) Голубой</t>
  </si>
  <si>
    <t>Мобильный телефон TECNO POVA 7 Neo (LJ6) 128+8 GB Magic Silver</t>
  </si>
  <si>
    <t>Мобильный телефон TECNO POVA 7 Neo (LJ6) 128+8 GB Geek Black</t>
  </si>
  <si>
    <t xml:space="preserve"> L66000</t>
  </si>
  <si>
    <t>Интерфейсный кабель Xiaomi 6A High-speed USB4 Braided USB-C to USB-C Cable (1m) Черный</t>
  </si>
  <si>
    <t>i3-13100F</t>
  </si>
  <si>
    <t>Процессор (CPU) Intel Core i3 Processor 13100F 1700</t>
  </si>
  <si>
    <t>Процессор, Intel, i3-13100F LGA1700, оем, 12M, 3.40 GHz, 4/8 Core Raptor Lake, 58 (89) Вт, без встроенного видео</t>
  </si>
  <si>
    <t>Ultra 7 265K</t>
  </si>
  <si>
    <t>Процессор (CPU) Intel Core Ultra 7 Processor 265K 1851</t>
  </si>
  <si>
    <t>Процессор, Intel, Core Ultra 7 265K LGA1851, оем, 30M, 3.30/3.90 GHz, 20(8+12)/20 Core Arrow Lake, 125 (250) Вт, Intel® Graphics</t>
  </si>
  <si>
    <t>100-000000457</t>
  </si>
  <si>
    <t>Процессор (CPU) AMD Ryzen 5 5500 65W AM4</t>
  </si>
  <si>
    <t>Процессор, AMD, AM4 Ryzen 5 5500, оем, 3М L2 + 16M L3, 3.6 GHz, 6/12 Core, 65 Вт, без встроенного видео</t>
  </si>
  <si>
    <t>GV-N5060WF2MAX OC-8GD</t>
  </si>
  <si>
    <t>Видеокарта Gigabyte (GV-N5060WF2MAX OC-8GD) RTX5060 WINDFORCE MAX OC 8G</t>
  </si>
  <si>
    <t>Видеокарта, Gigabyte, RTX5060 WINDFORCE MAX OC 8G (GV-N5060WF2MAX OC-8GD) 4719331356699, GDDR7, 128bit, 1-HDMI, 3-DP, Windforce 2X Fan, 199*116*40 мм, Цветная коробка</t>
  </si>
  <si>
    <t>GV-N5060EAGLEOC ICE-8GD</t>
  </si>
  <si>
    <t>Видеокарта Gigabyte (GV-N5060EAGLEOC ICE-8GD) RTX5060 EAGLE OC ICE 8G</t>
  </si>
  <si>
    <t>Видеокарта, Gigabyte, RTX5060 EAGLE OC ICE 8G (GV-N5060EAGLEOC ICE-8GD) 4719331356446, GDDR7, 128bit, 1-HDMI, 3-DP, Windforce 2X Fan, 208*120*40 мм, Цветная коробка</t>
  </si>
  <si>
    <t>GV-N506TWF2MAX OC-16GD</t>
  </si>
  <si>
    <t>Видеокарта Gigabyte (GV-N506TWF2MAX OC-16GD) RTX5060Ti WINDFORCE MAX OC 16G</t>
  </si>
  <si>
    <t>Видеокарта, Gigabyte, RTX5060Ti WINDFORCE MAX OC 16G (GV-N506TWF2MAX OC-16GD) 4719331356675, GDDR7, 128bit, 1-HDMI, 3-DP, Windforce 2X Fan, 208*120*40 мм, Цветная коробка</t>
  </si>
  <si>
    <t>R-CH690-WHNNA0D-G-1</t>
  </si>
  <si>
    <t>Компьютерный корпус Deepcool CH690 DIGITAL WH без Б/П</t>
  </si>
  <si>
    <t>Компьютерный корпус, Deepcool, CH690 DIGITAL WH R-CH690-WHNNA0D-G-1, ATX/Micro ATX/Mini-ITX, USB 3.1*1/3.0*2, HD-Audio+Mic, Высота процессорного кулера до 182мм, Длина VGA до 450мм, 1*3.5"/2+1*2.5", Сталь 0,6, 481х240х516мм, Без Б/П, Белый</t>
  </si>
  <si>
    <t>1115-3806R0004</t>
  </si>
  <si>
    <t>Компьютерный корпус Gamemax Vista COC AB Black без Б/П</t>
  </si>
  <si>
    <t>Компьютерный корпус, Gamemax, Vista COC AB, 1115-3806R0004, 12380600001, Mid Tower, ATX/m-ATX/ITX, USB2.0*1/ USB3.0*1/ TypeC *1/ HD-Audio, Кулер 6*12cм ARGB, Высота процессорного кулера 155мм, Длина VGA 330мм, Количество отсеков 2*3,5" / 2*2,5", Сталь/Закаленное стекло, 340*200*448 мм, Без Б/П, Чёрный</t>
  </si>
  <si>
    <t>9101-1000R0001</t>
  </si>
  <si>
    <t>Компьютерный корпус Gamemax T20 Black без Б/П</t>
  </si>
  <si>
    <t>Компьютерный корпус, Gamemax, T20 BK, 9101-1000R0001, Mid-Tower, M-ATX, USB3.0*1/ Type-C*1/ HD-Audio, Кулер ARGB 2*12см, Высота процессорного кулера 160мм, Длина VGA 382мм, Количество отсеков 1*3,5" / 2*2,5", Сталь/Закаленное стекло, 340*215*462 мм, Без Б/П, Черный</t>
  </si>
  <si>
    <t>9101-0000R0163</t>
  </si>
  <si>
    <t>Компьютерный корпус Gamemax Infinity BK без Б/П</t>
  </si>
  <si>
    <t>Компьютерный корпус, Gamemax, Infinity BK, 9101-0000R0163, Mid Tower, ATX/M-ATX/M-ITX, USB 3.0*1/Type-C*1, HD Audio+Mic, Высота процессорного кулера 170мм, Длина VGA 360мм, Количество отсеков 2*3,5" / 3*2,5", Сталь/Закаленное стекло, 420х273х399мм, Без Б/П, Черный</t>
  </si>
  <si>
    <t>9101-0000R0183</t>
  </si>
  <si>
    <t>Компьютерный корпус Gamemax Vista AW без Б/П</t>
  </si>
  <si>
    <t>Компьютерный корпус, Gamemax, Vista AW, 9101-0000R0183, Mid Tower, E-ATX/ATX/m-ATX/ITX, USB2.0*2/ USB3.0*1/ TypeC *1/ HD-Audio, Кулер 6*12cм ARGB, Высота процессорного кулера 165мм, Длина VGA 410мм, Количество отсеков 2*3,5" / 2*2,5", Сталь/Закаленное стекло, 433*210*485 мм, Без Б/П, Белый</t>
  </si>
  <si>
    <t>9101-0600R0014</t>
  </si>
  <si>
    <t>Компьютерный корпус Gamemax Defender MB без Б/П</t>
  </si>
  <si>
    <t>Компьютерный корпус, Gamemax, Defender MB, 9101-0600R0014, M-ATX, USB2.0*2/ USB3.1*1/ HD-Audio, Кулер 4*120мм ARGB, Высота процессорного кулера 165мм, Длина VGA 410мм, Количество отсеков 2*3,5" / 3*2,5", Сталь/Закаленное стекло, 461*210*450 мм, Без Б/П, Чёрный</t>
  </si>
  <si>
    <t>1126-3608R0043</t>
  </si>
  <si>
    <t>Компьютерный корпус Gamemax Brufen COC Black без Б/П</t>
  </si>
  <si>
    <t>Компьютерный корпус, Gamemax, Brufen COC, 1126-3608R0043, Mid Tower, E-ATX/ATX/ m-ATX/ITX, USB3.0*2, Type-C*1, HD-Audio, Кулер ARGB 5*12см, Длина процессорного кулера 170мм, Длина VGA 340мм, Количество отсеков 2*3,5" / 2*2,5", Сталь/ Закаленное стекло, 436х210х461мм, Без Б/П, Черный</t>
  </si>
  <si>
    <t>R-PNA00D-FC0B-WGEU-V2</t>
  </si>
  <si>
    <t>Блок питания GamerStorm PN1000D</t>
  </si>
  <si>
    <t>Блок питания, GamerStorm, PN1000D R-PNA00D-FC0B-WGEU-V2, 1000W, ATX 3.1, Gold, APFC, 20+4 pin, 2*4+4pin, 8*Sata, 2*Molex, 3*PCI-E 6+2 pin, 1*(16Pin)12VHPWR, Модульный, Вентилятор 12см, Кабель питания, Чёрный</t>
  </si>
  <si>
    <t>2124-0550R0060</t>
  </si>
  <si>
    <t>Блок питания Gamemax VP 600W RGB M (Bronze)</t>
  </si>
  <si>
    <t>Блок питания, Gamemax, VP 600W RGB M, 2124-0550R0060, 213105500020, 600W, ATX, Bronze, APFC, 20+4 pin, 4+4pin, 5*Sata, 3*Molex, 2*PCI-E 6+2 pin, Semi-Modular, Вентилятор 12 см, Подсветка RGB, Чёрный</t>
  </si>
  <si>
    <t>2124-0650R0080</t>
  </si>
  <si>
    <t>Блок питания Gamemax VP 700W RGB M (Bronze)</t>
  </si>
  <si>
    <t>Блок питания, Gamemax, VP 700W RGB M, 2124-0650R0080, 213106500015, 700W, ATX, Bronze, APFC, 20+4 pin, 4+4pin, 5*Sata, 3*Molex, 2*PCI-E 6+2 pin, Semi-Modular, Вентилятор 12 см, Подсветка RGB, Чёрный</t>
  </si>
  <si>
    <t>2124-0700R0047</t>
  </si>
  <si>
    <t>Блок питания Gamemax VP 800W RGB M (Bronze)</t>
  </si>
  <si>
    <t>Блок питания, Gamemax, VP 800W RGB M, 2124-0700R0047, 212907000011, 800W, ATX, Bronze, APFC, 20+4 pin, 4+4pin, 6*Sata, 3*Molex, 2*PCI-E 6+2 pin, Semi-Modular, Вентилятор 12 см, Подсветка RGB, Чёрный</t>
  </si>
  <si>
    <t>2124-0550R0052</t>
  </si>
  <si>
    <t>Блок питания, Gamemax, GP 550W, 2124-0550R0052, 215105500004, 550W, ATX, Bronze, APFC, 20+4 pin, 4+4pin, 5*Sata, 3*Molex, 1*PCI-E 6+2 pin, Non-modular, Вентилятор 14см, 150х140х86мм, Чёрный</t>
  </si>
  <si>
    <t>PQC00G-FD</t>
  </si>
  <si>
    <t>Блок питания GamerStorm PQ1200G WH</t>
  </si>
  <si>
    <t>Блок питания, GamerStorm, PQ1200G, 1200W, ATX 3.1, Gold, APFC, 20+4 pin, 2*4+4pin, 9*Sata, 3*Molex, 4*PCI-E 6+2 pin, 1*12V-2x6, Модульный, Вентилятор 12 см, Кабель питания, Белый</t>
  </si>
  <si>
    <t>Блок питания GamerStorm PQ1200G</t>
  </si>
  <si>
    <t>Блок питания, GamerStorm, PQ1200G, 1200W, ATX 3.1, Gold, APFC, 20+4 pin, 2*4+4pin, 9*Sata, 3*Molex, 4*PCI-E 6+2 pin, 12V-2x6, Модульный, Вентилятор 12 см, Кабель питания, Черный</t>
  </si>
  <si>
    <t xml:space="preserve"> PQ750G-FD</t>
  </si>
  <si>
    <t>Блок питания GamerStorm PQ750G</t>
  </si>
  <si>
    <t>PQ650G-FD</t>
  </si>
  <si>
    <t>Блок питания GamerStorm PQ650G</t>
  </si>
  <si>
    <t>Блок питания, GamerStorm, PQ650G, 650W, ATX 3.1, Gold, APFC, 20+4 pin, 2*4+4pin, 6*Sata, 2*Molex, 3*PCI-E 6+2 pin, 1*12V-2x6, Модульный, Вентилятор 12 см, Кабель питания, Черный</t>
  </si>
  <si>
    <t>2155-1200R0002</t>
  </si>
  <si>
    <t>Блок питания Gamemax LION CORE 1200P Platinum</t>
  </si>
  <si>
    <t>Блок питания, Gamemax, LION CORE 1200P, 2155-1200R0002, 1200W, Platinum, ATX3.1, APFC, 20+4 pin, 2*4+4pin, 8*Sata, 3*Molex, 4*PCI-E 6+2 pin, 1*PCI-E 12+4pin, Modular, Вентилятор 13,5см, 160*150*85 см, Черный</t>
  </si>
  <si>
    <t>2110-1300B0028</t>
  </si>
  <si>
    <t>Блок питания Gamemax RGB PRO 1300P Platinum</t>
  </si>
  <si>
    <t>Блок питания, Gamemax, RGB PRO 1300P, 2110-1300B0028, 1300W, Platinum, ATX3.1, APFC, 20+4 pin, 2*4+4pin, 10*Sata, 3*Molex, 4*PCI-E 6+2 pin, 1*PCI-E 12+4pin, Modular, Вентилятор 14см, 165*150*86 см, Черный</t>
  </si>
  <si>
    <t>2110-1300B0026</t>
  </si>
  <si>
    <t>Блок питания Gamemax RGB PRO 1300P WH Platinum</t>
  </si>
  <si>
    <t>Блок питания, Gamemax, RGB PRO 1300P WH, 2110-1300B0026, 1300W, Platinum, ATX3.1, APFC, 20+4 pin, 2*4+4pin, 10*Sata, 3*Molex, 4*PCI-E 6+2 pin, 1*PCI-E 12+4pin, Modular, Вентилятор 14см, 165*150*86 см, Белый</t>
  </si>
  <si>
    <t>2109-1050B0049</t>
  </si>
  <si>
    <t>Блок питания Gamemax RGB PRO 1050G Gold</t>
  </si>
  <si>
    <t>Блок питания, Gamemax, RGB 1050G, 2109-1050B0049, 1050W, Gold, ATX3.1, APFC, 20+4 pin, 2*4+4pin, 10*Sata, 3*Molex, 4*PCI-E 6+2 pin, 1*PCI-E 12+4pin, Modular, Вентилятор 14см, 165*150*86 см, Черный</t>
  </si>
  <si>
    <t>2109-1050B0047</t>
  </si>
  <si>
    <t>Блок питания Gamemax RGB PRO 1050G WH Gold</t>
  </si>
  <si>
    <t>Блок питания, Gamemax, RGB 1050G WH, 2109-1050B0047, 1050W, Gold, ATX3.1, APFC, 20+4 pin, 2*4+4pin, 10*Sata, 3*Molex, 4*PCI-E 6+2 pin, 1*PCI-E 12+4pin, Modular, Вентилятор 14см, 165*150*86 см, Белый</t>
  </si>
  <si>
    <t>2141-0850B0019</t>
  </si>
  <si>
    <t>Блок питания Gamemax RGB PRO 850G Gold</t>
  </si>
  <si>
    <t>Блок питания, Gamemax, RGB PRO 850G, 2141-0850B0019, 850W, Gold, ATX3.1, APFC, 20+4 pin, 2*4+4pin, 8*Sata, 3*Molex, 3*PCI-E 6+2 pin, 1*PCI-E 12+4pin, Modular, Вентилятор 14см, 165*150*86 см, Черный</t>
  </si>
  <si>
    <t>2141-0850B0017</t>
  </si>
  <si>
    <t>Блок питания Gamemax RGB 850G Gold</t>
  </si>
  <si>
    <t>Блок питания, Gamemax, RGB 850G, 2141-0850B0017, 850W, Gold, APFC, 20+4 pin, 2*4+4pin, 8*Sata, 3*Molex, 3*PCI-E 6+2 pin, Modular, Вентилятор 14см, 165*150*86 см, Черный</t>
  </si>
  <si>
    <t>2141-0850B0021</t>
  </si>
  <si>
    <t>Блок питания Gamemax RGB 850G WH Gold</t>
  </si>
  <si>
    <t>Блок питания, Gamemax, RGB 850G WH, 2141-0850B0021, 850W, Gold, APFC, 20+4 pin, 2*4+4pin, 8*Sata, 3*Molex, 3*PCI-E 6+2 pin, Modular, Вентилятор 14см, 165*150*86 см, Белый</t>
  </si>
  <si>
    <t>2141-0750B0016</t>
  </si>
  <si>
    <t>Блок питания Gamemax RGB 750G Gold</t>
  </si>
  <si>
    <t>Блок питания, Gamemax, RGB 750G, 2141-0750B0016, 750W, Gold, APFC, 20+4 pin, 2*4+4pin, 8*Sata, 3*Molex, 3*PCI-E 6+2 pin, Вентилятор 14см, 165*150*86 см, Черный</t>
  </si>
  <si>
    <t>2141-0750B0012</t>
  </si>
  <si>
    <t>Блок питания Gamemax RGB 750G WH Gold</t>
  </si>
  <si>
    <t>Блок питания, Gamemax, RGB 750G WH, 2141-0750B0012, 750W, Gold, APFC, 20+4 pin, 2*4+4pin, 8*Sata, 3*Molex, 3*PCI-E 6+2 pin, Вентилятор 14см, 165*150*86 см, Белый</t>
  </si>
  <si>
    <t>2121-1250B0027</t>
  </si>
  <si>
    <t>Блок питания Gamemax GX PRO 1250G Gold</t>
  </si>
  <si>
    <t>Блок питания, Gamemax, GX PRO 1250G, 2121-1250B0027, 1250W, Gold, ATX3.1, APFC, 20+4 pin, 1*4+4pin, 5*Sata, 3*Molex, 2*PCI-E 6+2 pin, 1*PCI-E 12+4pin, Modular, Вентилятор 13,5см, 160*150*85 см, Черный</t>
  </si>
  <si>
    <t>2121-1250B0026</t>
  </si>
  <si>
    <t>Блок питания Gamemax GX PRO 1250G WH Gold</t>
  </si>
  <si>
    <t>Блок питания, Gamemax, GX PRO 1250G WH, 2121-1250B0026, 1250W, Gold, ATX3.1, APFC, 20+4 pin, 1*4+4pin, 5*Sata, 3*Molex, 2*PCI-E 6+2 pin, 1*PCI-E 12+4pin, Modular, Вентилятор 13,5см, 160*150*85 см, Белый</t>
  </si>
  <si>
    <t>2140-0800B0007</t>
  </si>
  <si>
    <t>Блок питания Gamemax GM 800B Bronze</t>
  </si>
  <si>
    <t>Блок питания, Gamemax, GM 800B, 2140-0800B0007, 800W, Bronze+, APFC, 20+4 pin, 1*4+4pin, 6*Sata, 2*Molex, 4*PCI-E 6+2 pin, Modular, Вентилятор 14см, 160*150*85 см, Черный</t>
  </si>
  <si>
    <t>2139-0600B0007</t>
  </si>
  <si>
    <t>Блок питания Gamemax GM 600B Bronze</t>
  </si>
  <si>
    <t>Блок питания, Gamemax, GM 600B, 2139-0600B0007, 600W, Bronze+, APFC, 20+4 pin, 1*4+4pin, 3*Sata, 2*Molex, 2*PCI-E 6+2 pin, Modular, Вентилятор 14см, 160*150*85 см, Черный</t>
  </si>
  <si>
    <t>2124-0650R0065</t>
  </si>
  <si>
    <t>Блок питания Gamemax GP 650B Bronze</t>
  </si>
  <si>
    <t>Блок питания, Gamemax, GP 650B, 2124-0650R0065, 650W, Bronze+, APFC, 20+4 pin, 1*4+4pin, 5*Sata, 3*Molex, 2*PCI-E 6+2 pin, Modular, Вентилятор 14см, 160*150*85 см, Черный</t>
  </si>
  <si>
    <t>2124-0700R0054</t>
  </si>
  <si>
    <t>Блок питания Gamemax VP 700S Standard</t>
  </si>
  <si>
    <t>Блок питания, Gamemax, VP 700S, 2124-0700R0054, 700W, Standard, APFC, 20+4 pin, 1*4+4pin, 2*Sata, 1*Molex, 1*PCI-E 6+2 pin, 1*PCI-E 12+4pin, Вентилятор 12см, 150*140*86 см, Черный</t>
  </si>
  <si>
    <t>2124-0600R0003</t>
  </si>
  <si>
    <t>Блок питания Gamemax VP 600 Standard</t>
  </si>
  <si>
    <t>Блок питания, Gamemax, VP 600S, 2124-0600R0003, 600W, Standard, APFC, 20+4 pin, 1*4+4pin, 2*Sata, 1*Molex, 1*PCI-E 6+2 pin, 1*PCI-E 12+4pin, Вентилятор 12см, 150*140*86 см, Черный</t>
  </si>
  <si>
    <t>2141-0750B0026</t>
  </si>
  <si>
    <t>Блок питания Gamemax RGB-Smart 750 PRO Gold</t>
  </si>
  <si>
    <t>Блок питания, Gamemax, RGB-Smart 750 PRO, 2141-0750B0026, 750W, Gold, ATX3.1, APFC, 20+4 pin, 2*4+4pin, 8*Sata, 3*Molex, 3*PCI-E 6+2 pin, 1*PCI-E 12+4pin, Modular, Вентилятор 14см, 165*150*86 см, Черный</t>
  </si>
  <si>
    <t>2141-0750B0028</t>
  </si>
  <si>
    <t>Блок питания Gamemax RGB-Smart 750 PRO WH Gold</t>
  </si>
  <si>
    <t>Блок питания, Gamemax, RGB-Smart 750 PRO WH, 2141-0750B0028, 750W, Gold, ATX3.1, APFC, 20+4 pin, 2*4+4pin, 8*Sata, 3*Molex, 3*PCI-E 6+2 pin, 1*PCI-E 12+4pin, Modular, Вентилятор 14см, 165*150*86 см, Белый</t>
  </si>
  <si>
    <t>2141-0850B0031</t>
  </si>
  <si>
    <t>Блок питания Gamemax RGB-Smart 850 PRO Gold</t>
  </si>
  <si>
    <t>Блок питания, Gamemax, RGB-Smart 850 PRO, 2141-0850B0031, 850W, Gold, ATX3.1, APFC, 20+4 pin, 2*4+4pin, 8*Sata, 3*Molex, 3*PCI-E 6+2 pin, 1*PCI-E 12+4pin, Modular, Вентилятор 14см, 165*150*86 см, Черный</t>
  </si>
  <si>
    <t>2109-1050B0055</t>
  </si>
  <si>
    <t>Блок питания Gamemax RGB-Smart 1050 PRO WH Gold</t>
  </si>
  <si>
    <t>Блок питания, Gamemax, RGB-Smart 1050 PRO WH, 2109-1050B0055, 1050W, Gold, ATX3.1, APFC, 20+4 pin, 2*4+4pin, 10*Sata, 3*Molex, 4*PCI-E 6+2 pin, 1*PCI-E 12+4pin, Modular, Вентилятор 14см, 165*150*86 см, Белый</t>
  </si>
  <si>
    <t>2140-0800B0012</t>
  </si>
  <si>
    <t>Блок питания Gamemax GM-800 Bronze</t>
  </si>
  <si>
    <t>Блок питания, Gamemax, GM-800, 2140-0800B0012, 800W, Bronze+, APFC, 20+4 pin, 2*4+4pin, 6*Sata, 2*Molex, 4*PCI-E 6+2 pin, Modular, Вентилятор 14см, 160*150*85 см, Черный</t>
  </si>
  <si>
    <t>R-AG400-BKAMMN-GJD</t>
  </si>
  <si>
    <t>Кулер для процессора Deepcool AG400 BK ARGB V2</t>
  </si>
  <si>
    <t>Кулер для процессора, Deepcool, AG400 BK ARGB V2 R-AG400-BKAMMN-GJD, Intel 1851/1700/1200/115х и AMD AM5/AM4, 220W, 120мм ARGB, 500- 2100±10% об/м, 75,89CFM,  31.6dB(A), 4pin, 125х92х154мм, Чёрный</t>
  </si>
  <si>
    <t>R-AG400-WHAMMN-GJD</t>
  </si>
  <si>
    <t>Кулер для процессора Deepcool AG400 WH ARGB V2</t>
  </si>
  <si>
    <t>Кулер для процессора, Deepcool, AG400 WH ARGB V2 R-AG400-WHAMMN-GJD, Intel 1851/1700/1200/115х и AMD AM5/AM4, 220W, 120мм ARGB, 500- 2100±10% об/м, 75,89CFM,  31.6dB(A), 4pin, 125х92х154мм, Белый</t>
  </si>
  <si>
    <t>R-AG620-BKAMMN-GJD</t>
  </si>
  <si>
    <t>Кулер для процессора Deepcool AG620 BK ARGB V2</t>
  </si>
  <si>
    <t>Кулер для процессора, Deepcool, AG620 BK ARGB V2 R-AG620-BKAMMN-GJD, Intel 1851/1700/1200/115х и AMD AM5/AM4, 260W, 2*120мм ARGB, 300-1950±10%/об/м, 67.88CFM, 29.4 dB(A), 4pin, 129х136х161мм, Чёрный</t>
  </si>
  <si>
    <t>R-AG620-WHAMMN-GJD</t>
  </si>
  <si>
    <t>Кулер для процессора Deepcool AG620 WH ARGB V2</t>
  </si>
  <si>
    <t>Кулер для процессора, Deepcool, AG620 WH ARGB V2 R-AG620-WHAMMN-GJD, Intel 1851/1700/1200/115х и AMD AM5/AM4, 260W, 2*120мм ARGB, 300-1950±10%/об/м, 67.88CFM, 29.4 dB(A), 4pin, 129х136х161мм, Белый</t>
  </si>
  <si>
    <t>1308-1300R0065</t>
  </si>
  <si>
    <t>Контроллер подсветки Gamemax V4.0 ARGB+PWM HUB BK (12В)</t>
  </si>
  <si>
    <t>Контроллер подсветки, Gamemax, 1308-1300R0065, V4.0 ARGB+PWM HUB BK, ARGB 5V/3-pin, 9*ARGB 3pin, 1*SATA, 1*temp pwm input, 1*aura sync, Пульт, 118*55*17мм, Черный</t>
  </si>
  <si>
    <t>1308-1300R0066</t>
  </si>
  <si>
    <t>Контроллер подсветки Gamemax V4.0 ARGB+PWM HUB WH (12В)</t>
  </si>
  <si>
    <t>Контроллер подсветки, Gamemax, 1308-1300R0066, V4.0 ARGB+PWM HUB WH, ARGB 5V/3-pin, 9*ARGB 3pin, 1*SATA, 1*temp pwm input, 1*aura sync, Пульт, 118*55*17мм, Белый</t>
  </si>
  <si>
    <t>4P4F8AA</t>
  </si>
  <si>
    <t>Компьютерная мышь HyperX Pulsefire Core Gaming 4P4F8AA</t>
  </si>
  <si>
    <t>Компьютерная мышь, HyperX, 4P4F8AA, HX-MC004B, Pulsefire Core Gaming, Игровая, Оптическая 3200dpi, 7 кнопок, RGB, Проводная, USB, Чёрная</t>
  </si>
  <si>
    <t>85U09AA</t>
  </si>
  <si>
    <t>Запчасть к клавиатуре верхняя панель HyperX Alloy Rise - White 85U09AA</t>
  </si>
  <si>
    <t>Запчасть к клавиатуре верхняя панель, HyperX, Alloy Rise, 85U09AA, Алюминий, Белый</t>
  </si>
  <si>
    <t>85U14AA</t>
  </si>
  <si>
    <t>Запчасть к клавиатуре верхняя панель HyperX Alloy Rise 75 - White 85U14AA</t>
  </si>
  <si>
    <t>Запчасть к клавиатуре верхняя панель, HyperX, Alloy Rise 75, 85U14AA, Алюминий, Белый</t>
  </si>
  <si>
    <t>85U15AA</t>
  </si>
  <si>
    <t>Запчасть к клавиатуре верхняя панель HyperX Alloy Rise 75 - Navy Blue 85U15AA</t>
  </si>
  <si>
    <t>Запчасть к клавиатуре верхняя панель, HyperX, Alloy Rise 75, 85U15AA, Алюминий, Темно-синий</t>
  </si>
  <si>
    <t>7G8F3AA</t>
  </si>
  <si>
    <t>Гарнитура HyperX Cloud Mini (Multi) 7G8F3AA</t>
  </si>
  <si>
    <t>Гарнитура, HyperX, 7G8F3AA, Cloud Mini (Multi), Микрофон съёмный гибкий, Динамики 30 мм, 114 Ом, 20-20000 гц, Блок управления звуком USB удлинитель, Синий-Красный</t>
  </si>
  <si>
    <t>7G8F2AA</t>
  </si>
  <si>
    <t>Гарнитура HyperX Cloud Mini - Wireless (White) 7G8F2AA</t>
  </si>
  <si>
    <t>Гарнитура, HyperX, 7G8F2AA, Cloud Mini - Wireless (White), Микрофон съёмный гибкий, Динамики 30 мм, 114 Ом, 20-20000 гц, Блок управления звуком USB удлинитель, Беспроводные, Белый</t>
  </si>
  <si>
    <t>7G8F5AA</t>
  </si>
  <si>
    <t>Гарнитура HyperX Cloud Mini (Lavender) 7G8F5AA</t>
  </si>
  <si>
    <t>Гарнитура, HyperX, 7G8F5AA, Cloud Mini (Lavender), Микрофон съёмный гибкий, Динамики 30 мм, 114 Ом, 20-20000 гц, Блок управления звуком USB удлинитель, Сиреневый</t>
  </si>
  <si>
    <t>6H9B8AA</t>
  </si>
  <si>
    <t>Гарнитура HyperX CloudX Stinger 2 Core (Black) 6H9B8AA</t>
  </si>
  <si>
    <t>Гарнитура, HyperX, 6H9B8AA, CloudX Stinger 2 Core, Микрофон поворотный гибкий, Динамики 40 мм, 95 дБ, 10Гц–25кГц, Чёрный</t>
  </si>
  <si>
    <t>4P5J1AA</t>
  </si>
  <si>
    <t>Гарнитура HyperX Cloud Stinger Core Wireless (PlayStation) 4P5J1AA</t>
  </si>
  <si>
    <t>Гарнитура, HyperX, 4P5J1AA, HHSS1C-KB-WT/G, Cloud Stinger Core Wireless (PlayStation), Микрофон поворотный гибкий, Динамики 40 мм, 30-500 мВт, 20-20000гц, 3.5 Mini Jack, Белый</t>
  </si>
  <si>
    <t>A59Z0AA</t>
  </si>
  <si>
    <t>Гарнитура HyperX Cloud III S Wireless - Gaming Headset (Red) A59Z0AA</t>
  </si>
  <si>
    <t>Гарнитура, HyperX, A59Z0AA, Cloud III S Wireless, Микрофон съёмный гибкий, Динамики 53 мм, 64 Ом, 20-20000 гц, Беспроводные, Чёрный-Красный</t>
  </si>
  <si>
    <t>A59YZAA</t>
  </si>
  <si>
    <t>Гарнитура HyperX Cloud III S Wireless - Gaming Headset (Black) A59YZAA</t>
  </si>
  <si>
    <t>Гарнитура, HyperX, A59YZAA, Cloud III S Wireless, Микрофон съёмный гибкий, Динамики 53 мм, 64 Ом, 20-20000 гц, Беспроводные, Чёрный</t>
  </si>
  <si>
    <t>Портативная колонка Xiaomi Sound Outdoor 30W Golden</t>
  </si>
  <si>
    <t>Портативная колонка, Xiaomi, Sound Outdoor 30W Golden, QBH4370GL/MDZ-38-DB, Версия Bluetooth: 5.4, Номинальная выходная мощность: 30 Вт, Диапазон частот: 60 Гц-20 кГц, Продолжительность воспроизведения: прибл. 12 часов (при 50% громкости), Батарея: литий-ионная. 2600 мАч, Время зарядки: 2,5 часа, Номинальная мощность: 5 В, 3 А, Дальность передачи: 25 м, Вес нетто: 597 г, Размер изделия:68*66*196.6 мм, Золотой</t>
  </si>
  <si>
    <t>YNDX-00078</t>
  </si>
  <si>
    <t>ТВ Станция Яндекс Бейсик QLED 43"</t>
  </si>
  <si>
    <t>ТВ Станция, Яндекс, Бейсик QLED 43", YNDX-00078, Ultra HD 4K, 38402160, 60 Гц, 350 (nits), звук 20 Вт, 2х1 динамика, YaOS X, RAM 2 GB, Flash 32 GB, Wi-Fi, Bluetooth 5.1 + BLE, 3HDMI 2.1, 95857081</t>
  </si>
  <si>
    <t>YNDX-00079</t>
  </si>
  <si>
    <t>ТВ Станция Яндекс Бейсик QLED 50"</t>
  </si>
  <si>
    <t>ТВ Станция, Яндекс, Бейсик QLED 50", YNDX-00079, Ultra HD 4K, 38402160, 60 Гц, 450 (nits), звук 30 Вт, 2х1 динамика, YaOS X, RAM 2 GB, Flash 32 GB, Wi-Fi, Bluetooth 5.1 + BLE, 3HDMI 2.1, 111265582</t>
  </si>
  <si>
    <t>YNDX-00080</t>
  </si>
  <si>
    <t>ТВ Станция Яндекс Бейсик QLED 55"</t>
  </si>
  <si>
    <t>ТВ Станция, Яндекс, Бейсик QLED 55", YNDX-00080, Ultra HD 4K, 38402160, 60 Гц, 450 (nits), звук 30 Вт, 2х1 динамика, YaOS X, RAM 2 GB, Flash 32 GB, Wi-Fi, Bluetooth 5.1 + BLE, 3HDMI 2.1, 122672382</t>
  </si>
  <si>
    <t>YNDX-00081</t>
  </si>
  <si>
    <t>ТВ Станция Яндекс Бейсик QLED 65"</t>
  </si>
  <si>
    <t>ТВ Станция, Яндекс, Бейсик QLED 65", YNDX-00081, Ultra HD 4K, 38402160, 60 Гц, 450 (nits), звук 30 Вт, 2х1 динамика, YaOS X, RAM 2 GB, Flash 32 GB, Wi-Fi, Bluetooth 5.1 + BLE, 3HDMI 2.1, 144684483</t>
  </si>
  <si>
    <t>YNDX-00103</t>
  </si>
  <si>
    <t>ТВ Станция Яндекс Про MiniLED 55"</t>
  </si>
  <si>
    <t>ТВ Станция, Яндекс, Про MiniLED 55", YNDX-00103, Ultra HD 4K, 38402160, 144 Гц, 550 (nits), звук 50 Вт, число динамиков - 22 + 1 , YaOS X, RAM 4 GB, Flash 32 GB, Wi-Fi, Bluetooth 5.1 + BLE, 3HDMI 2.1, 122672378</t>
  </si>
  <si>
    <t>YNDX-00104</t>
  </si>
  <si>
    <t>ТВ Станция Яндекс Про MiniLED 65"</t>
  </si>
  <si>
    <t>ТВ Станция, Яндекс, Про MiniLED 65", YNDX-00104</t>
  </si>
  <si>
    <t>YNDX-00105</t>
  </si>
  <si>
    <t>ТВ Станция Яндекс Про MiniLED 75"</t>
  </si>
  <si>
    <t>ТВ Станция, Яндекс, Про MiniLED 75"</t>
  </si>
  <si>
    <t>SX3032F</t>
  </si>
  <si>
    <t>Коммутатор TP-Link SX3032F</t>
  </si>
  <si>
    <t>Патч Корд Оптоволоконный SC/APC-SC/APC SM 9/125 Duplex 3.0мм 1 м</t>
  </si>
  <si>
    <t>Патч корд оптоволоконный,, SC/APC-SC/APC SM 9/125 Duplex 3.0мм 1 м, LSZH</t>
  </si>
  <si>
    <t>Патч Корд Оптоволоконный LC/APC-FC/UPC SM 9/125 Duplex 3.0мм 1 м</t>
  </si>
  <si>
    <t>Патч корд оптоволоконный,, LC/APC-FC/UPC SM 9/125 Duplex 3.0мм 1 м, LSZH</t>
  </si>
  <si>
    <t>Патч Корд Оптоволоконный SC/APC-LC/APC SM 9/125 Duplex 3.0мм 1 м</t>
  </si>
  <si>
    <t>Патч корд оптоволоконный,, SC/APC-LC/APC SM 9/125 Duplex 3.0мм 1 м, LSZH</t>
  </si>
  <si>
    <t>8C525AA</t>
  </si>
  <si>
    <t>Рюкзак для геймера HyperX Knight Backpack 16” - Black 8C525AA</t>
  </si>
  <si>
    <t>Рюкзак для геймера, HyperX, Knight Backpack 16”, 8C525AA, 22,6 литров, Для ноутбуков с диагональю до 16 дюймов, Размер: 320130490 мм, Прочный и водоотталкивающий материал (600D полиэстер), Чёрный</t>
  </si>
  <si>
    <t>SJ5000X Elite</t>
  </si>
  <si>
    <t>Экшн-камера, SJCAM, SJ5000X Elite, 4K/24fps, MicroSD до 128 Гб, Процессор Sony IMX078, Разрешение фото 4032х3024, 12 МП, 170°, Wifi 10 м/ 2.4GHz, 900mAh, 2" сенсорный дисплей, Чёрный</t>
  </si>
  <si>
    <t>SJ8 DUAL SCREEN</t>
  </si>
  <si>
    <t>Экшн-камера, SJCAM, SJ8 DUAL SCREEN, 4K/30fps, Sony IMX335 16 МП 140,5°, Wifi 2.4G, Slow motion, Чипсет Novatek 96675, 1200mAh, 2.33" сенсорный дисплей, Чёрный</t>
  </si>
  <si>
    <t>SJ6 LEGEND</t>
  </si>
  <si>
    <t>Экшн-камера, SJCAM, SJ6 LEGEND, 4K/30fps, 1080P/60fps, Panasonic MN34120PA 16 МП 166°, Wifi 10 м/ 2.4GHz, Gyro Anti-shake, Slow motion, Чипсет NTK 96660, 1000mAh, 2" сенсорный дисплей, Чёрный</t>
  </si>
  <si>
    <t>Head strap</t>
  </si>
  <si>
    <t>Крепление на голову для экшн-камер SJCAM</t>
  </si>
  <si>
    <t>Крепление на голову для экшн-камер, SJCAM, Подходит для всех видов экшн-камер, Чёрный</t>
  </si>
  <si>
    <t>CT-7106 Black</t>
  </si>
  <si>
    <t>Часы настенные Centek СТ-7106 Черный</t>
  </si>
  <si>
    <t>Часы настенные, Centek, СТ-7106, 30см диам., Шаговый ход, Кварцевый механизм, Черный</t>
  </si>
  <si>
    <t>CT-7100 Red</t>
  </si>
  <si>
    <t>Часы настенные Centek СТ-7100 Красный</t>
  </si>
  <si>
    <t>Часы настенные, Centek, СТ-7100, 30см диам., Круг, Плавный ход, Кварц. механизм, Красный</t>
  </si>
  <si>
    <t>LR04-84 Black</t>
  </si>
  <si>
    <t>Термос LARA LR04-84 Black</t>
  </si>
  <si>
    <t>Термос, LARA, LR04-84 Black, Объем 1000 мл, Вакуумная стеклянная колба, Двойные стенки, Ручка под дерево, Черный</t>
  </si>
  <si>
    <t>LR02-473</t>
  </si>
  <si>
    <t>Кастрюля LARA MERCURY LR02-473</t>
  </si>
  <si>
    <t>Кастрюля, LARA, MERCURY LR02-473, Диаметр 22 см,Высота 13.5 см, Объем 4.9л, Нержавеющая сталь/Стекло, Для всех типов плит, Мойка ручная/в посудомоечной машине, Стальной</t>
  </si>
  <si>
    <t>LR02-119</t>
  </si>
  <si>
    <t>Набор посуды LARA БЕРЛИН LR02-119 6 пр</t>
  </si>
  <si>
    <t>Набор посуды, LARA, БЕРЛИН LR02-119, 6 пр, Кастрюли 3шт, Крышки 3 шт, Диаметр 16/20/24 см, Объем 1.7л/3.1л/5.7л, Нержавеющая сталь, Сливной носик, Для всех типов плит, Мойка ручная/в посудомоечной машине, Стальной</t>
  </si>
  <si>
    <t>LR01-52-26 PALERMO</t>
  </si>
  <si>
    <t>Сковорода блинная LARA PALERMO LR01-52-26</t>
  </si>
  <si>
    <t>Сковорода блинная, LARA, PALERMO LR01-52-26, Круглая, Диаметр 26 см, Высота 1.6 см, Толщина 3 мм, Кованый алюминий, Антипригарное покрытие, Для всех типов плит, Ручная мойка, Серый</t>
  </si>
  <si>
    <t>LR11-19</t>
  </si>
  <si>
    <t>Форма для выпечки LARA LR11-19 прямоуг +зажим</t>
  </si>
  <si>
    <t>Форма для выпечки, LARA, LR11-19, Прямоуг +зажим, 28х28х6,8 см, Углеродистая сталь, Антипригарное покрытие, Темпрература нагрева до 250°С, Мойка ручная/в посудомоечной машине, Серый</t>
  </si>
  <si>
    <t>CT-2528</t>
  </si>
  <si>
    <t>Пылесос Centek CT-2528 Белый Черный</t>
  </si>
  <si>
    <t>Пылесос, Centek, CT-2528, Мультициклон, 2000/350Вт, Стакан 1,5 л, Телескоп металл трубка, Белый/черный</t>
  </si>
  <si>
    <t>Робот-пылесос, Roborock, Qrevo Pro (QR1PES), с Док-станцией для автовыгрузки мусора мойки и наполнения, LDS навигация + 3D структурированный свет + RGB камера, 7000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 Черный</t>
  </si>
  <si>
    <t>CT-1571 Beige</t>
  </si>
  <si>
    <t>Микроволновая печь Centek CT-1571 Бежевый</t>
  </si>
  <si>
    <t>Микроволновая печь, Centek, CT-1571, Мощность 700 Вт, 20л, Открывание дверцы ручкой, Премиальная упаковка, Таймер 30 мин, Бежевый</t>
  </si>
  <si>
    <t>Сушилка для овощей и фруктов Redmond FD1105 Графитовый</t>
  </si>
  <si>
    <t>Сушилка для овощей и фруктов, Redmond, FD1105, Конвективная, Объем 25л, 12 поддонов, Температура нагрева 35-70°C, Таймер, Сенсорное управление, Приготовление йогурта, Приготовление пастилы, Мощность 500 Вт, Длина шнура 1.3м, Графитовый</t>
  </si>
  <si>
    <t>CT-1432 RED</t>
  </si>
  <si>
    <t>Тостер Centek СТ-1432 Красный</t>
  </si>
  <si>
    <t>Тостер, Centek, СТ-1432, 850W, 7 уровней прожарки, 2 тоста, Поддон, Стоп, Подогрев, Разморозка, Красный</t>
  </si>
  <si>
    <t>CT-0041 White</t>
  </si>
  <si>
    <t>Чайник электрический Centek CT-0041 Белый</t>
  </si>
  <si>
    <t>Чайник электрический, Centek, CT-0041, 2.0л, 2200Вт, Открывание кнопкой, Внутренняя подсветка, Белый</t>
  </si>
  <si>
    <t>CT-0081 Black</t>
  </si>
  <si>
    <t>Термопот Centek CT-0081 Черный</t>
  </si>
  <si>
    <t>Термопот, Centek, CT-0081, 4л, 850W, 3 способа подачи воды, Корпус из нержавеющей стали, Черный</t>
  </si>
  <si>
    <t>CT-0082 Black</t>
  </si>
  <si>
    <t>Термопот Centek CT-0082 Черный</t>
  </si>
  <si>
    <t>Термопот, Centek, CT-0082, 5л, 850W, 3 способа подачи воды, корпус из нержавеющей стали, Черный</t>
  </si>
  <si>
    <t>CT-2079</t>
  </si>
  <si>
    <t>Щипцы Centek CT-2079</t>
  </si>
  <si>
    <t>Щипцы, Centek, CT-2079, 50Вт, Автоматическая завивка, Керамическое покрытие камеры, Таймер</t>
  </si>
  <si>
    <t>CT-3000 White</t>
  </si>
  <si>
    <t>Помпа электрическая Centek CT-3000 Белый</t>
  </si>
  <si>
    <t>Помпа электрическая, Centek, CT-3000, Производительность 1.2л*мин, 5W, 1 насос, Li 1200 мАч, USB зарядка, LED, Белый</t>
  </si>
  <si>
    <t>CT-3002 White</t>
  </si>
  <si>
    <t>Помпа электрическая Centek CT-3002 Белый</t>
  </si>
  <si>
    <t>Помпа электрическая, Centek, CT-3002, Производительность 2.2л*мин, 8W, 2 насоса, Li 1200 мАч, USB зарядка, LED, Белый</t>
  </si>
  <si>
    <t>Светильник Philips 59441 MESON 080 3.5W 4000K WH recessed LED</t>
  </si>
  <si>
    <t>Светильник, Philips, 59441 080-3.5W-255m-4000K-WH-recessed LED, MESON, Диаметр врезного отверстия 80мм, Мощность 3.5Вт, Световой поток 255Лм, Температура 4000К, Нейтральный, Цвет корпуса белый, Встраиваемый светодиод</t>
  </si>
  <si>
    <t>Светильник Philips 59447 MESON 090 5.5W 4000K WH recessed LED</t>
  </si>
  <si>
    <t>Светильник, Philips, 59447 090-5.5W-430lm-4000K-WH-recessed LED, MESON, Диаметр врезного отверстия 90мм, Мощность 5Вт, Световой поток 430Лм, Температура 4000К, Нейтральный, Цвет корпуса белый, Встраиваемый светодиод</t>
  </si>
  <si>
    <t>Светильник Philips 59444 MESON 080 5.5W 6500K WH recessed LED</t>
  </si>
  <si>
    <t>Светильник, Philips, 59444 080-5.5W-430lm-6500K-WH-recessed LED, MESON, Диаметр врезного отверстия 80мм, Мощность 5.5Вт, Световой поток 430Лм, Температура 6500К, Холодный, Цвет корпуса белый, Встраиваемый светодиод</t>
  </si>
  <si>
    <t>Светильник Philips 59444 MESON 080 5.5W 4000K WH recessed LED</t>
  </si>
  <si>
    <t>Светильник, Philips, 59444 080-5.5W-430lm-4000K-WH-recessed LED, MESON, Диаметр врезного отверстия 80мм, Мощность 5.5Вт, Световой поток 430Лм, Температура 4000К, Цвет корпуса белый, Встраиваемый светодиод</t>
  </si>
  <si>
    <t>Светильник Philips 59448 MESON 105 7W 4000K WH recessed LED</t>
  </si>
  <si>
    <t>Светильник, Philips, 59448 105-7W-530lm-4000K-WH-recessed LED, MESON, Диаметр врезного отвестия 105мм, Мощность 7Вт, Световой поток 530Лм, Температура 4000К, Нейтральный, Цвет корпуса белый, Встраиваемый светодиод</t>
  </si>
  <si>
    <t>Светильник Philips 59448 MESON 105 7W 6500K WH recessed LED</t>
  </si>
  <si>
    <t>Светильник, Philips, 59448 105-7W-530lm-6500K-WH-recessed LED, MESON, Диаметр врезного отвестия 105мм, Мощность 7Вт, Световой поток 530Лм, Температура 6500К, Холодный, Цвет корпуса белый, Встраиваемый светодиод</t>
  </si>
  <si>
    <t>Светильник Philips 59449 MESON 105 9W 3000K WH recessed LED</t>
  </si>
  <si>
    <t>Светильник, Philips, 59449 105-9W-600lm-3000K-WH-recessed LED, MESON, Диаметр врезного отверстия 105мм, Мощность 9Вт, Световой поток 600Лм, Температура 3000К, Теплый, Цвет корпуса белый, Встраиваемый светодиод</t>
  </si>
  <si>
    <t>Светильник Philips 59449 MESON 105 9W 6500K WH recessed LED</t>
  </si>
  <si>
    <t>Светильник, Philips, 59449 105-9W-600lm-6500K-WH-recessed LED, MESON, Диаметр врезного отверстия 105мм, Мощность 9Вт, Световой поток 600Лм, Температура 6500К, Холодный, Цвет корпуса белый, Встраиваемый светодиод</t>
  </si>
  <si>
    <t>Светильник Philips 59464 MESON 125 13W 4000K WH recessed LED</t>
  </si>
  <si>
    <t>Светильник, Philips, 59464, 125-13W-960lm-4000K-WH-recessed LED, MESON, Диаметр врезного отверстия 125мм, Мощность 13Вт, Световой поток 960Лм,Температура 4000к, Нейтральный, Цвет корпуса белый, Встраиваемый светодиод</t>
  </si>
  <si>
    <t>Светильник Philips 59464 MESON 125 13W 6500K WH recessed LED</t>
  </si>
  <si>
    <t>Светильник, Philips, 59464 125-13W-960lm-6500K-WH-recessed LED, MESON, Диаметр врезного отверстия 125мм, Мощность 13Вт, Световой поток 960Лм, Температура 6500К, Холодный, Цвет корпуса белый, Встраиваемый светодиод</t>
  </si>
  <si>
    <t>Светильник Philips 59452 MESON 125 9W 4000K WH recessed LED</t>
  </si>
  <si>
    <t>Светильник, Philips, 59452 125-9W-700lm-4000K-WH-recessed LED, MESON, Диаметр врезного отверстия 125мм, Мощность 9Вт, Световой поток 700Лм, Температура 4000К, Нейтральный, Цвет корпуса белый, Встраиваемый светодиод</t>
  </si>
  <si>
    <t>Светильник Philips 59452 MESON 125 9W 6500K WH recessed LED</t>
  </si>
  <si>
    <t>Светильник, Philips, 59452 125-9W-700lm-6500K-WH-recessed LED, MESON, Диаметр врезного отверстия 125мм, Мощность 9Вт, Световой поток 700Лм, Температура 6500К, Холодный, Цвет корпуса белый, Встраиваемый светодиод</t>
  </si>
  <si>
    <t>Светильник Philips 59466 MESON 150 17W 4000K WH recessed LED</t>
  </si>
  <si>
    <t>Светильник, Philips, 59466 150-17W-1300lm-4000K-WH-recessed LED, MESON, Диаметр врезного отверстия 150мм, Мощность 17Вт, Световой поток 1300Лм, Температура 4000К, Нейтральный, Цвет корпуса белый, Встраиваемый светодиод,</t>
  </si>
  <si>
    <t>Светильник Philips 59466 MESON 150 17W 6500K WH recessed LED</t>
  </si>
  <si>
    <t>Светильник, Philips, 59466 150-17W-1300lm-6500K-WH-recessed LED, MESON, Диаметр врезного отверстия 150мм, Мощность 17Вт, Световой поток 1300Лм, Температура 6500К, Холодный, Цвет корпуса белый, Встраиваемый светодиод</t>
  </si>
  <si>
    <t>Светильник Philips 59469 MESON 175 21W 6500K WH recessed LED</t>
  </si>
  <si>
    <t>Светильник, Philips, 59469 175-21W-1500lm-6500K-WH-recessed LED, MESON, Диаметр врезного отверстия 175мм, Мощность 21Вт, Световой поток 1500Лм, Температура 6500К, Холодный, Цвет корпуса белый, Встраиваемый светодиод</t>
  </si>
  <si>
    <t>Светильник Philips 59471 MESON 200 24W 6500K WH recessed LED</t>
  </si>
  <si>
    <t>Светильник, Philips, 59471 200-24W-1820lm-6500K-WH-recessed LED, MESON, Диаметр врезного отверстия 200мм, Мощность 24Вт, Световой поток 1820Лм, Температура 6500К, Холодный, Цвет корпуса белый, Встраиваемый светодиод</t>
  </si>
  <si>
    <t>Светильник Philips 59449 MESON 105 9W 4000K WH recessed LED</t>
  </si>
  <si>
    <t>Светильник, Philips, 59449 105-9W-600lm-4000K-WH-recessed LED, MESON, Диаметр врезного отверстия 105мм, Мощность 9Вт, Световой поток 650Лм, Температура 4000К, Нейтральный, Цвет корпуса белый, Встраиваемый светодиод</t>
  </si>
  <si>
    <t>LC1D09FD</t>
  </si>
  <si>
    <t>Контактор SE LC1D09FD 3Р 9А НО+НЗ 110V</t>
  </si>
  <si>
    <t>Контактор, SE, LC1D09FD, 3Р 9А НО+НЗ 110V</t>
  </si>
  <si>
    <t>LC1D65AM7</t>
  </si>
  <si>
    <t>Контактор SE LC1D65AM7 3Р 65А НО+НЗ,220V 50ГЦ</t>
  </si>
  <si>
    <t>Контактор, SE, LC1D65AM7 3Р 65А НО+НЗ 220V 50ГЦ</t>
  </si>
  <si>
    <t>LAEM1</t>
  </si>
  <si>
    <t>Мех.блокираторы SE LAEM1 TESYS E 6 65</t>
  </si>
  <si>
    <t>Мех.блокираторы, SE, LAEM1, TESYS E 6 65</t>
  </si>
  <si>
    <t>Переключатель двухклавишный Niloe Step 10А авт.клеммы Белый</t>
  </si>
  <si>
    <t>Переключатель двухклавишный, Legrand Niloe Step, 863108, 10А авт.кл. Белый</t>
  </si>
  <si>
    <t>67054Ч</t>
  </si>
  <si>
    <t>Коробка распаячная ТYCO 67054Ч без гермовводов черная</t>
  </si>
  <si>
    <t>Коробка распаячная, ТYCO, 67054Ч, о/п 150х110х70мм, IP65, УХЛ1, без гермовводов, черная</t>
  </si>
  <si>
    <t>&gt;310</t>
  </si>
  <si>
    <t>XPSUAK12AP</t>
  </si>
  <si>
    <t>Модуль безопасности SE XPSUAK12AP XPS UAK категории 4 24В</t>
  </si>
  <si>
    <t>Модуль безопасности, SE, XPSUAK12AP, XPS UAK категории 4 24В</t>
  </si>
  <si>
    <t>Каркасный бассейн Bestway 56405</t>
  </si>
  <si>
    <t>Каркасный бассейн Steel Pro 400 х 211 х 81 см, BESTWAY, 56405, Винил, 5700 л., Стальной каркас, Синий, Цветная коробка</t>
  </si>
  <si>
    <t>Подсветка для бассейна Intex 28698</t>
  </si>
  <si>
    <t>LED-подсветка настенная для бассейна, INTEX, 28698, Пластик, 4 цвета подсветки, Экстра яркое свечение, 220V, С магнитным креплением, Серая, Цветная коробка</t>
  </si>
  <si>
    <t>Картридж, Canon, LBP CARTRIDGE 072 Black, 5647C002AA, для i-SENSYS LBP172dw, MF284dw/MF287dw/MF289dw, 1 400 стр. (A4)</t>
  </si>
  <si>
    <t>Картридж, Canon, LBP CARTRIDGE 072H Black, 5648C002AA, для i-SENSYS LBP172dw, MF284dw/MF287dw/MF289dw, 4 100 стр. (A4)</t>
  </si>
  <si>
    <t>Картридж, Canon, LBP CARTRIDGE 073, 5724C001AA, для i-SENSYS LBP361dw, 27 000 стр. (A4)</t>
  </si>
  <si>
    <t>Картридж, Canon, CARTRIDGE 067 Black, 5102C002AA, для i-SENSYS LBP632Cdw/LBP633Cdw, MF652Cw/MF653Cdw/MF654Cdw/MF656Cdw, 1 250 стр. (А4)</t>
  </si>
  <si>
    <t>Картридж, Canon, CARTRIDGE 067 Cyan, 5101C002AA, для i-SENSYS LBP632Cdw/LBP633Cdw, MF652Cw/MF653Cdw/MF654Cdw/MF656Cdw, 1 250 стр. (А4)</t>
  </si>
  <si>
    <t>Картридж, Canon, CARTRIDGE 067 Magenta, 5100C002AA, для i-SENSYSLBP632Cdw/LBP633Cdw, MF652Cw/MF653Cdw/MF654Cdw/MF656Cdw, 1 250 стр. (А4)</t>
  </si>
  <si>
    <t>Картридж, Canon, CARTRIDGE 067 Yellow, 5099C002AA, для i-SENSYS LBP632Cdw/LBP633Cdw, MF652Cw/MF653Cdw/MF654Cdw/MF656Cdw, 1 250 стр. (А4)</t>
  </si>
  <si>
    <t>Картридж, Canon, LBP CARTRIDGE 071 Black, 5645C002, для i-SENSYS LBP122dw, MF272dw/MF275dw, 1 200 стр. (А4)</t>
  </si>
  <si>
    <t>Картридж, Canon, LBP CARTRIDGE 071H Black, 5646C002, для i-SENSYS LBP122dw, MF272dw/MF275dw, 2 500 стр. (А4)</t>
  </si>
  <si>
    <t>Тонер-картридж, Canon, TONER T09 Black, 3020C006AA, для i-SENSYS X C1127P/C1127iF/C1127P, 5 900 стр. (А4)</t>
  </si>
  <si>
    <t>Тонер-картридж, Canon, TONER T09 Cyan, 3019C006AA, для i-SENSYS X C1127P/C1127iF/C1127P, 5 900 стр. (А4)</t>
  </si>
  <si>
    <t>Струйный картридж, Canon, CL-461 Color, 3729C001AA, для PIXMA TS5340/TS7440/TS7340a/TS5440a, 180 стр. (А4)</t>
  </si>
  <si>
    <t>Чернильный картридж, Canon, PFI-121 Magenta, 6267C001AA, для imagePROGRAF TM250/TM255/TM350/TM355, 130 мл</t>
  </si>
  <si>
    <t>Струйный картридж, Canon, PG-485XL, 6202C001AA, для PIXMA TS7640i/TS7740i, 300 стр. (A4)</t>
  </si>
  <si>
    <t>Чернильный картридж, Canon, PFI-321 Magenta, 6269C001AA, для imagePROGRAF TM250/TM255/TM350/TM355, 300 мл</t>
  </si>
  <si>
    <t>Чернильный картридж, Canon, PFI-340 Matte Black, 4773C001, для imagePROGRAF TZ-30000, 330 мл</t>
  </si>
  <si>
    <t>Чернильный картридж, Canon, PFI-340 Black, 4774C001, для imagePROGRAF TZ-30000, 330 мл</t>
  </si>
  <si>
    <t>Чернильный картридж, Canon, PFI-340 Cyan, 4775C001, для imagePROGRAF TZ-30000, 330 мл</t>
  </si>
  <si>
    <t>Чернильный картридж, Canon, PFI-340 Magenta, 4776C001, для imagePROGRAF TZ-30000, 330 мл</t>
  </si>
  <si>
    <t>Чернильный картридж, Canon, PFI-340 Yellow, 4777C001, для imagePROGRAF TZ-30000, 330 мл</t>
  </si>
  <si>
    <t>Чернильный картридж, Canon, PFI-740 Matte Black, 4768C001, для imagePROGRAF TZ-30000, 700 мл</t>
  </si>
  <si>
    <t>Чернильный картридж, Canon, PFI-740 Black, 4769C001, для imagePROGRAF TZ-30000, 700 мл</t>
  </si>
  <si>
    <t>Чернильный картридж, Canon, PFI-740 Cyan, 4770C001, для imagePROGRAF TZ-30000, 700 мл</t>
  </si>
  <si>
    <t>Чернильный картридж, Canon, PFI-740 Magenta, 4771C001, для imagePROGRAF TZ-30000, 700 мл</t>
  </si>
  <si>
    <t>Чернильный картридж, Canon, PFI-740 Yellow, 4772C001, для imagePROGRAF TZ-30000, 700 мл</t>
  </si>
  <si>
    <t>Чернильный картридж, Canon, CLI-65 Black, 4215C001AA, для PIXMA PRO-200, 860 изобр. (10x15 см), 69 изобр. (A3+)</t>
  </si>
  <si>
    <t>Чернильный картридж, Canon, CLI-65 Cyan, 4216C001AA, для PIXMA PRO-200, 860 изобр. (10x15 см), 69 изобр. (A3+)</t>
  </si>
  <si>
    <t>Чернильный картридж, Canon, CLI-65 Magenta, 4217C001AA, для PIXMA PRO-200, 860 изобр. (10x15 см), 69 изобр. (A3+)</t>
  </si>
  <si>
    <t>Чернильный картридж, Canon, CLI-65 Yellow, 4218C001AA, для PIXMA PRO-200, 860 изобр. (10x15 см), 69 изобр. (A3+)</t>
  </si>
  <si>
    <t>Чернильный картридж, Canon, CLI-65 Grey, 4219C001AA, для PIXMA PRO-200, 860 изобр. (10x15 см), 69 изобр. (A3+)</t>
  </si>
  <si>
    <t>Чернильный картридж, Canon, CLI-65 Photo Cyan, 4220C001AA, для PIXMA PRO-200, 860 изобр. (10x15 см), 69 изобр. (A3+)</t>
  </si>
  <si>
    <t>Чернильный картридж, Canon, CLI-65 Photo Magenta, 4221C001AA, для PIXMA PRO-200, 860 изобр. (10x15 см), 69 изобр. (A3+)</t>
  </si>
  <si>
    <t>Струйный картридж, Canon, PG-440XL, 5216B001AA, для PIXMA MG2140/MG2240/MG3140/MG3240/MG3540/MG3640/MG4140/MG4240, TS5140, G3640S, 600 стр. (А4)</t>
  </si>
  <si>
    <t>Струйный картридж, Canon, CL-441XL, 5220B001, для PIXMA MG2140/MG2240/MG3140/MG3240/MG3540/MG3640/MG4140/MG4240, TS5140, 400 стр. (А4)</t>
  </si>
  <si>
    <t>Струйный картридж, Canon, PG-460XL, 3710C001, для PIXMA TS5340/TS7440, 400 стр. (А4)</t>
  </si>
  <si>
    <t>Струйный картридж, Canon, CL-461XL, 3728C001, для PIXMA TS5340/TS7440, TS7440a/TS5340a, 300 стр. (А4)</t>
  </si>
  <si>
    <t>Струйный картридж, Canon, PG-485, 6203C001AA, для PIXMA TS7640i/TS7740i, 180 стр. (A4)</t>
  </si>
  <si>
    <t>Струйный картридж, Canon, PG-460 Black, 3711C001AA, для PIXMA TS5340/TS7440, 180 стр.(А4)</t>
  </si>
  <si>
    <t>Чернила, Canon, INK GI-41 Black, 4528C001AA, для PIXMA G1420/G1430/G1460/G2420/G2430/G2460/G2470/G3420/G3430/G3460/G3470/G4470, 135 мл, 6 000 стр. (A4)</t>
  </si>
  <si>
    <t>Чернила, Canon, INK GI-41 Cyan, 4543C001AA, для PIXMA G1420/G1430/G1460/G2420/G2430/G2460/G2470/G3420/G3430/G3460/G3470/G4470, 70 мл, 7 700 стр. (A4)</t>
  </si>
  <si>
    <t>Чернила, Canon, INK GI-41 Magenta, 4544C001AA, для PIXMA G1420/G1430/G1460/G2420/G2430/G2460/G2470/G3420/G3430/G3460/G3470/G4470, 70 мл, 7 700 стр. (A4)</t>
  </si>
  <si>
    <t>Чернила, Canon, INK GI-41 Yellow, 4545C001AA, для PIXMA G1420/G1430/G1460/G2420/G2430/G2460/G2470/G3420/G3430/G3460/G3470/G4470, 70 мл, 7 700 стр. (A4)</t>
  </si>
  <si>
    <t>Чернила, Canon, GI-43 Black, 4698C001AA, для PIXMA G540/G640, 60 мл, 3 700 изобр. (4x6")</t>
  </si>
  <si>
    <t>Чернила, Canon, GI-43 Grey, 4707C001AA, для PIXMA G540/G640, 60 мл, 3 700 изобр. (4x6")</t>
  </si>
  <si>
    <t>Чернила, Canon, GI-43 Cyan, 4672C001AA, для PIXMA G540/G640, 60 мл, 3 700 изобр. (4x6")</t>
  </si>
  <si>
    <t>Чернила, Canon, GI-43 Magenta, 4680C001AA, для PIXMA G540/G640, 60 мл, 3 700 изобр. (4x6")</t>
  </si>
  <si>
    <t>Чернила, Canon, GI-43 Yellow, 4689C001AA, для PIXMA G540/G640, 60 мл, 3 700 изобр. (4x6")</t>
  </si>
  <si>
    <t>Чернила, Canon, GI-43 Red, 4716C001AA, для PIXMA G540/G640, 60 мл, 3 700 изобр. (4x6")</t>
  </si>
  <si>
    <t>Чернила, Canon, INK GI-45 Cyan, 6285C001AA, для MAXIFY GX1040/GX2040, 40 мл, 3 000 изобр. (A4)</t>
  </si>
  <si>
    <t>Чернила, Canon, INK GI-46 Cyan, 4427C001AA, для Canon MAXIFY GX3040/GX4040/GX5040/GX6040/GX7040, 135 мл, 14 000 стр. (А4)</t>
  </si>
  <si>
    <t>Чернила, Canon, INK GI-46 Magenta, 4428C001AA, для Canon MAXIFY GX3040/GX4040/GX5040/GX6040/GX7040, 135 мл, 14 000 стр. (А4)</t>
  </si>
  <si>
    <t>Чернила, Canon, INK GI-46 Yellow, 4429C001AA, для MAXIFY GX3040/GX4040/GX5040/GX6040/GX7040, 135 мл, 14 000 стр. (А4)</t>
  </si>
  <si>
    <t>Чернила, Canon, PFI-050 Black, 5698C001AA, для Canon imagePROGRAF TC-20/TC-20M, 70 мл</t>
  </si>
  <si>
    <t>Чернила, Canon, PFI-050 Cyan, 5699C001AA, для Canon imagePROGRAF TC-20/TC-20M, 70 мл</t>
  </si>
  <si>
    <t>Чернила, Canon, PFI-050 Magenta, 5700C001AA, для Canon imagePROGRAF TC-20/TC-20M, 70 мл</t>
  </si>
  <si>
    <t>Чернила, Canon, PFI-050 Yellow, 5701C001AA, для Canon imagePROGRAF TC-20/TC-20M, 70 мл</t>
  </si>
  <si>
    <t>Картридж для сбора отработанных чернил, Canon, MC-G02, MAINTENANCE CARTRIDGE, 4589C001AA, для PIXMA G1420/G2420/G2460/G3420/G3460</t>
  </si>
  <si>
    <t xml:space="preserve">    AD-DC-02  USB-A + USB-C беспроводное зарядное устройство, 2 мод.</t>
  </si>
  <si>
    <t>WPB0507S</t>
  </si>
  <si>
    <t>Портативный внешний аккумулятор Xiaomi Super Slim Magnetic Power Bank 5000 Blue</t>
  </si>
  <si>
    <t>Портативный внешний аккумулятор, Xiaomi, Super Slim Magnetic Power Bank 5000 Blue, WPB0507S/BHR08POGL, Габариты: 102  69.6  8.7 мм — ультратонкий корпус, Вес:122 г, Корпус: из алюминия с пескоструйной обработкой и закруглёнными краями — прочный и приятный на ощупь, Номинальная ёмкость: 3 000 мА·ч при 5 В, Беспроводная: поддержка 5 Вт, 7,5 Вт, 10 Вт и 15 Вт. магнитное крепление, Выход: до 22,5 Вт (10 В2,25 А), Голубой</t>
  </si>
  <si>
    <t>Портативный внешний аккумулятор Xiaomi Super Slim Magnetic Power Bank 5000 Purple</t>
  </si>
  <si>
    <t>Портативный внешний аккумулятор, Xiaomi, Super Slim Magnetic Power Bank 5000 Purple, WPB0507S/BHR08PNGL, Габариты: 102  69.6  8.7 мм — ультратонкий корпус, Вес:122 г, Корпус: из алюминия с пескоструйной обработкой и закруглёнными краями — прочный, Номинальная ёмкость: 3 000 мА·ч при 5 В, Беспроводная: поддержка 5 Вт, 7,5 Вт, 10 Вт и 15 Вт. магнитное крепление, Выход: до 22,5 Вт (10 В2,25 А), Фиолетовый</t>
  </si>
  <si>
    <t>Портативный внешний аккумулятор Xiaomi Super Slim Magnetic Power Bank 5000 Black</t>
  </si>
  <si>
    <t>Портативный внешний аккумулятор, Xiaomi, Super Slim Magnetic Power Bank 5000 Black, WPB0507S/BHR08PMGL, Габариты: 102  69.6  8.7 мм — ультратонкий корпус, Вес:122 г, Корпус: из алюминия с пескоструйной обработкой и закруглёнными краями — прочный, Номинальная ёмкость: 3 000 мА·ч при 5 В, Беспроводная: поддержка 5 Вт, 7,5 Вт, 10 Вт и 15 Вт. магнитное крепление, Выход: до 22,5 Вт (10 В2,25 А), Черный</t>
  </si>
  <si>
    <t>Портативный внешний аккумулятор Xiaomi Super Slim Magnetic Power Bank 5000 Gold</t>
  </si>
  <si>
    <t>Портативный внешний аккумулятор, Xiaomi, Super Slim Magnetic Power Bank 5000 Gold, WPB0507S/BHR08PLGL, Габариты: 102  69.6  8.7 мм — ультратонкий корпус, Вес:122 г, Корпус: из алюминия с пескоструйной обработкой и закруглёнными краями — прочный и приятный на ощупь, Номинальная ёмкость: 3 000 мА·ч при 5 В, Беспроводная: поддержка 5 Вт, 7,5 Вт, 10 Вт и 15 Вт. магнитное крепление, Выход: до 22,5 Вт (10 В2,25 А), Золотой</t>
  </si>
  <si>
    <t>PB1067</t>
  </si>
  <si>
    <t>Портативный внешний аккумулятор Xiaomi 67W Power Bank 10000 (Integrated Cable) Ice Blue</t>
  </si>
  <si>
    <t>Портативный внешний аккумулятор, Xiaomi, 67W Power Bank 10000 (Integrated Cable) Ice Blue, PB1067/BHR08NZGL, Поддержка быстрой зарядки 67 Вт, Номинальная емкость 6000 mAh, Встроенный кабель USB-C, Размер продукта 105.2  65.2  26.9 мм, Голубой</t>
  </si>
  <si>
    <t>Портативный внешний аккумулятор Xiaomi 67W Power Bank 10000 (Integrated Cable) Tan</t>
  </si>
  <si>
    <t>Портативный внешний аккумулятор, Xiaomi, 67W Power Bank 10000 (Integrated Cable) Tan, PB1067/BHR08O0GL, Поддержка быстрой зарядки 67 Вт, Номинальная емкость 6000 mAh, Встроенный кабель USB-C, Размер продукта 105.2  65.2  26.9 мм, Бежевый</t>
  </si>
  <si>
    <t>PB2067</t>
  </si>
  <si>
    <t>Портативный внешний аккумулятор Xiaomi 67W Power Bank 20000 (Integrated Cable) Tan</t>
  </si>
  <si>
    <t>Портативный внешний аккумулятор, Xiaomi, 67W Power Bank 20000 (Integrated Cable) Tan, PB2067/BHR08O7GL, Поддержка быстрой зарядки 67 Вт, Номинальная емкость 12000 mAh 11.1V 74.37Wh, Встроенный кабель USB-C, Размер продукта 140*72*19.31.2mm, Бежевый</t>
  </si>
  <si>
    <t>Портативный внешний аккумулятор Xiaomi 67W Power Bank 20000 (Integrated Cable) Ice Blue</t>
  </si>
  <si>
    <t>Портативный внешний аккумулятор, Xiaomi, 67W Power Bank 20000 (Integrated Cable) Ice Blue, PB2067/BHR08O8GL, Поддержка быстрой зарядки 67 Вт, Номинальная емкость 12000 mAh 11.1V 74.37Wh, Встроенный кабель USB-C, Размер продукта 140*72*19.31.2mm, Голубой</t>
  </si>
  <si>
    <t>MDY-19-ED</t>
  </si>
  <si>
    <t>Адаптер питания Xiaomi 33W Nano Power Adapter (USB-C) EU</t>
  </si>
  <si>
    <t>Адаптер питания, Xiaomi, 33W Nano Power Adapter (USB-C) EU, BHR087LEU/MDY-19-ED, 100–240В, 50/60Гц, 0,8А, Технология GaN, поддержка QC, PD и PPS, 11 V  3.0 A (33 W), Белый</t>
  </si>
  <si>
    <t>&gt;285</t>
  </si>
  <si>
    <t>MDY-19-EK</t>
  </si>
  <si>
    <t>Адаптер питания Xiaomi 90W HyperCharge Power Adapter (3-Port) EU</t>
  </si>
  <si>
    <t>Адаптер питания, Xiaomi, 90W HyperCharge Power Adapter (3-Port) EU, BHR087MEU/MDY-19-EK, 3,6-5,0 В  3,0 А (15,0 Вт макс.) / 5,0-20,0 В - 6,1-4,5 А (90,0 Вт макс.), 2 Порта Распределение 67 Вт + 18 Вт, Стандарт Xiaomi HyperCharge, 55.5  74.8  30 мм, Вес ~130 г, Белый</t>
  </si>
  <si>
    <t>CSP-02</t>
  </si>
  <si>
    <t>Чехол для телефона NILLKIN для Xiaomi 13 CSP-02 CamShield Pro Case Чёрный</t>
  </si>
  <si>
    <t>Чехол для телефона, NILLKIN, CSP-02, для Xiaomi 13, CamShield Pro Case, Чёрный</t>
  </si>
  <si>
    <t>A2013</t>
  </si>
  <si>
    <t>Смарт часы Amazfit T-Rex Pro A2013 Steel Blue</t>
  </si>
  <si>
    <t>Смарт часы, Amazfit, T-Rex Pro A2013, HD-дисплей AMOLED 1.3 дюйма, Разрешение 360*360 pixel, GPS, GLONASS, Beidou, Galileo, Водонепроницаемые (10 ATM), Аккумулятор 390 мАч, Время работы до 18 дней, Голубой</t>
  </si>
  <si>
    <t>i5-13600KF</t>
  </si>
  <si>
    <t>Процессор (CPU) Intel Core i5 Processor 13600KF 1700</t>
  </si>
  <si>
    <t>Процессор, Intel, i5-13600KF LGA1700, оем, 20M, 2.60/3.50 GHz, 14(6+8)/20 Core Raptor Lake, 125 (181) Вт, без встроенного видео</t>
  </si>
  <si>
    <t>100-000000926</t>
  </si>
  <si>
    <t>Процессор (CPU) AMD Ryzen 7 5700X 65W AM4</t>
  </si>
  <si>
    <t>Процессор, AMD, AM4 Ryzen 7 5700X, oem, 4M L2 + 32M L3, 3.4 GHz, 8/16 Core, 65 Вт, без встроенного видео</t>
  </si>
  <si>
    <t xml:space="preserve">Z790 EAGLE </t>
  </si>
  <si>
    <t>Материнская плата Gigabyte Z790 EAGLE</t>
  </si>
  <si>
    <t>Материнская плата, Gigabyte, Z790 EAGLE (4719331860981), LGA1700, iZ790, 4xDDR5 7600(OC)/5600/5400/5200/4800/4400, 4xSATA3, 3xM.2 (2*PCI-E 4.0x4/x2, 1*PCI-E 4.0x4/x2 и SATA), Raid, 1хDP, 1xHDMI, 2xPCI-Ex16, 2xPCI-Ex1, ATX</t>
  </si>
  <si>
    <t>A520M S2H</t>
  </si>
  <si>
    <t>Материнская плата Gigabyte A520M S2H</t>
  </si>
  <si>
    <t>Материнская плата, Gigabyte, A520M S2H (4719331809720), AM4, А520, 2xDDR4 2133/2400/2667/3200/5100(OC), 4xSATA3, 1xM.2 (PCIe 3.0 x2/x4 и SATA), 1xDVI-D, 1xHDMI, 1xD-Sub, 1xPCI-Ex16, 2xPCI-Ex1, mATX</t>
  </si>
  <si>
    <t>A520M DS3H V2</t>
  </si>
  <si>
    <t>Материнская плата Gigabyte A520M DS3H V2</t>
  </si>
  <si>
    <t>Материнская плата, Gigabyte, A520M DS3H V2 (4719331854690), AM4, А520, 4xDDR4 2400/2667/3200/4733(OC), 4xSATA3, 1xM.2 (PCIe 3.0 x4/x2), 1xHDMI, 1xDP, 1xPCI-Ex16, 1xPCI-Ex1, mATX</t>
  </si>
  <si>
    <t>A520 AORUS ELITE</t>
  </si>
  <si>
    <t>Материнская плата Gigabyte A520 AORUS ELITE</t>
  </si>
  <si>
    <t>Материнская плата, Gigabyte, A520 AORUS ELITE (4719331809812), AM4, А520, 4xDDR4 3200/4733(OC), 4xSATA3, 1xM.2 (PCIe 3.0 x4/x2 и SATA), 1xDVI-D, 1xHDMI, 2xPCI-Ex16, 3xPCI-Ex1, ATX</t>
  </si>
  <si>
    <t>B850M FORCE</t>
  </si>
  <si>
    <t>Материнская плата Gigabyte B850M FORCE</t>
  </si>
  <si>
    <t>Материнская плата, Gigabyte, B850M FORCE (4719331874322), AM5, B850, 2xDDR5 4400/4800/5200/9600(OC), 4xSATA3, 3xM.2 (PCIe 4.0 x4/x2), RAID, 1xHDMI, 1хDP, 2xPCI-Ex16, mATX</t>
  </si>
  <si>
    <t>B850M FORCE WF6E</t>
  </si>
  <si>
    <t>Материнская плата Gigabyte B850M FORCE WIFI6E</t>
  </si>
  <si>
    <t>Материнская плата, Gigabyte, B850M FORCE WIFI6E (4719331874308), AM5, B850, 2xDDR5 4400/4800/5200/9600(OC), 4xSATA3, 3xM.2 (PCIe 4.0 x4/x2), RAID, 1xHDMI, 1хDP, 2xPCI-Ex16, WiFi, mATX</t>
  </si>
  <si>
    <t>B850M A ELT WF6E</t>
  </si>
  <si>
    <t>Материнская плата Gigabyte B850M A ELT WF6E</t>
  </si>
  <si>
    <t>B850 EAGLE ICE</t>
  </si>
  <si>
    <t>Материнская плата Gigabyte B850 EAGLE ICE</t>
  </si>
  <si>
    <t>Материнская плата, Gigabyte, B850 EAGLE ICE (4719331871680), AM5, B850, 4xDDR5 4400/4800/5200/8200(OC), 4xSATA3, 3xM.2 (PCIe 4.0 x4/x2), RAID, 1xHDMI, 1хDP, 3xPCI-Ex16, ATX</t>
  </si>
  <si>
    <t>B850 EAGLE WF7 ICE</t>
  </si>
  <si>
    <t>Материнская плата Gigabyte B850 EAGLE WF7 ICE</t>
  </si>
  <si>
    <t>Материнская плата, Gigabyte, B850 EAGLE WF7 ICE (4719331871239), AM5, B850, 4xDDR5 4400/4800/5200/8200(OC), 4xSATA3, 3xM.2 (PCIe 4.0 x4/x2), RAID, 1xHDMI, 1хDP, 3xPCI-Ex16, WiFi, ATX</t>
  </si>
  <si>
    <t>X870E A ELITE WF7 ICE</t>
  </si>
  <si>
    <t>Материнская плата Gigabyte X870E A ELITE WF7 ICE</t>
  </si>
  <si>
    <t>Материнская плата, Gigabyte, X870E AORUS ELITE WIFI7 ICE (4719331871529), AM5, X870E, 4xDDR5 4400/4800/5200/8200(OC), 4xSATA3, 4xM.2 (PCIe 4.0 x4/x2), Raid, 1xHDMI, 2xUSB4 Type-C®, 3xPCI-Ex16, Wi-Fi, ATX</t>
  </si>
  <si>
    <t>X870E AORUS PRO ICE</t>
  </si>
  <si>
    <t>Материнская плата Gigabyte X870E AORUS PRO ICE</t>
  </si>
  <si>
    <t>Материнская плата, Gigabyte, X870E AORUS PRO ICE (4719331864798), AM5, X870E, 4xDDR5 4400/4800/5200/8000(OC), 4xSATA3, 4xM.2 (PCIe 4.0 x4/x2), Raid, 1xHDMI, 2xUSB4 Type-C®, 3xPCI-Ex16, Wi-Fi, ATX</t>
  </si>
  <si>
    <t>AF730-4096D3L5</t>
  </si>
  <si>
    <t>Видеокарта AFOX GT730 4GB D3 LP Single Fan (AF730-4096D3L5)</t>
  </si>
  <si>
    <t>Видеокарта, AFOX, GT730 4GB D3 LP Single Fan (4897033782265), AF730-4096D3L5, DDR3, 128bit, HDMI, DVI, VGA, 164*121*21 мм, Цветная коробка</t>
  </si>
  <si>
    <t>AF1030-2048D5L5-V4</t>
  </si>
  <si>
    <t>Видеокарта AFOX GT1030 2GB D5 LP Single Fan (AF1030-2048D5L5-V4)</t>
  </si>
  <si>
    <t>Видеокарта, AFOX, GT1030 2GB D5 LP Single Fan (4897033786645), AF1030-2048D5L5-V4, GDDR5, 64bit, HDMI, DP, 160*121*21 мм, Цветная коробка</t>
  </si>
  <si>
    <t>AF1050TI-4096D5H7-V8</t>
  </si>
  <si>
    <t>Видеокарта AFOX GTX1050Ti GAMING 4GB D5 Dual Fan (AF1050TI-4096D5H7-V8)</t>
  </si>
  <si>
    <t>Видеокарта, AFOX, GTX1050Ti GAMING 4GB D5 Dual Fan (4897033787307), AF1050TI-4096D5H7-V8, GDDR5, 128bit, DP, HDMI, DVI, 220*125*40 мм, Цветная коробка</t>
  </si>
  <si>
    <t>AF1660S-6144D6H7-V2</t>
  </si>
  <si>
    <t>Видеокарта AFOX GTX1660 SUPER 6GB D6 Dual Fan (AF1660S-6144D6H7-V2)</t>
  </si>
  <si>
    <t>Видеокарта, AFOX, GTX1660 SUPER 6GB D6 Dual Fan (4897033786713), AF1660S-6144D6H7-V2, GDDR6, 192bit, DP, HDMI, DVI, 225*130*40 мм, Цветная коробка</t>
  </si>
  <si>
    <t>Видеокарта, PALIT, RTX5050 STORMX 8G (4710562245448), (NE65050019P1-GB2070F), GDDR6, 128bit, 3-DP, HDMI, 169.9*118*39.8 мм, Цветная коробка</t>
  </si>
  <si>
    <t>NE75060V19P1-GB2063L</t>
  </si>
  <si>
    <t>Видеокарта PALIT RTX5060 INFINITY 2 OC 8GB NE75060V19P1-GB2063L)</t>
  </si>
  <si>
    <t>Видеокарта, PALIT, RTX5060 INFINITY 2 OC 8GB (4710562245684), (NE75060V19P1-GB2063L), GDDR7, 128bit, 3-DP, HDMI, 262.1*126.3*40.1 мм, Цветная коробка</t>
  </si>
  <si>
    <t>NE75060T19P1-GB2063S</t>
  </si>
  <si>
    <t>Видеокарта PALIT RTX5060 INFINITY 3 OC 8GB (NE75060T19P1-GB2063S)</t>
  </si>
  <si>
    <t>Видеокарта, PALIT, RTX5060 INFINITY 3 OC 8GB (4710562245318), (NE75060T19P1-GB2063S), GDDR7, 128bit, 3-DP, HDMI, 291.9*116.6*41.3 мм, Цветная коробка</t>
  </si>
  <si>
    <t>NE75070U19K9-GB2050W</t>
  </si>
  <si>
    <t>Видеокарта PALIT RTX5070 WHITE OC 12GB (NE75070U19K9-GB2050W)</t>
  </si>
  <si>
    <t>Видеокарта, PALIT, RTX5070 WHITE OC 12GB (4710562245295), (NE75070U19K9-GB2050W), GDDR7, 192bit, 3-DP, HDMI, 291.9*116.6*41.3 мм, Цветная коробка</t>
  </si>
  <si>
    <t>NE75070019K9-GB2050U</t>
  </si>
  <si>
    <t>Видеокарта PALIT RTX5070 GAMINGPRO-S 12GB (NE75070019K9-GB2050U)</t>
  </si>
  <si>
    <t>Видеокарта, PALIT, RTX5070 GAMINGPRO-S 12GB (4710562245561), (NE75070019K9-GB2050U), GDDR7, 192bit, 3-DP, HDMI, 331.9*127.1*49.7 мм, Цветная коробка</t>
  </si>
  <si>
    <t>NE75070T19K9-GB2050U</t>
  </si>
  <si>
    <t>Видеокарта PALIT RTX5070 GAMINGPRO-S OC 12GB (NE75070T19K9-GB2050U)</t>
  </si>
  <si>
    <t>Видеокарта, PALIT, RTX5070 GAMINGPRO-S OC 12GB (4710562245554), (NE75070T19K9-GB2050U), GDDR7, 192bit, 3-DP, HDMI, 331.9*127.1*60 мм, Цветная коробка</t>
  </si>
  <si>
    <t>ES.08G21.GSH</t>
  </si>
  <si>
    <t>Модуль памяти для ноутбука Apacer ES.08G21.GSH 8GB 3200MHz</t>
  </si>
  <si>
    <t>Модуль памяти для ноутбука, Apacer, ES.08G21.GSH, DDR4, 8GB, SO-DIMM, &lt;PC4-25600/3200MHz&gt;</t>
  </si>
  <si>
    <t>ES.16G21.GSH</t>
  </si>
  <si>
    <t>Модуль памяти для ноутбука Apacer ES.16G21.GSH 16GB 3200MHz</t>
  </si>
  <si>
    <t>Модуль памяти для ноутбука, Apacer, ES.16G21.GSH, DDR4, 16GB, SO-DIMM, &lt;PC4-25600/3200MHz&gt;</t>
  </si>
  <si>
    <t>FL.08G2C.RKH</t>
  </si>
  <si>
    <t>Модуль памяти, Apacer, FL.08G2C.RKH, DDR5, 8GB, DIMM, &lt;PC5-44800/5600MHz&gt;</t>
  </si>
  <si>
    <t>FL.16G2C.PKH</t>
  </si>
  <si>
    <t>Модуль памяти, Apacer, FL.16G2C.PKH, DDR5, 16GB, DIMM, &lt;PC5-44800/5600MHz&gt;</t>
  </si>
  <si>
    <t>FL.32G2C.PKH</t>
  </si>
  <si>
    <t>Модуль памяти, Apacer, FL.32G2C.PKH, DDR5, 32GB, DIMM, &lt;PC5-44800/5600MHz&gt;</t>
  </si>
  <si>
    <t>FS.08G2C.RKH</t>
  </si>
  <si>
    <t>Модуль памяти для ноутбука Apacer FS.08G2C.RKH 8GB 5600MHz</t>
  </si>
  <si>
    <t>Модуль памяти для ноутбука, Apacer, FS.08G2C.RKH, DDR5, 8GB, SO-DIMM, &lt;PC5-44800/5600MHz&gt;</t>
  </si>
  <si>
    <t>FS.16G2C.PKH</t>
  </si>
  <si>
    <t>Модуль памяти для ноутбука Apacer FS.16G2C.PKH 16GB 5600MHz</t>
  </si>
  <si>
    <t>Модуль памяти для ноутбука, Apacer, FS.16G2C.PKH, DDR5, 16GB, SO-DIMM, &lt;PC5-44800/5600MHz&gt;</t>
  </si>
  <si>
    <t>FS.32G2C.PKH</t>
  </si>
  <si>
    <t>Модуль памяти для ноутбука Apacer FS.32G2C.PKH 32GB 5600MHz</t>
  </si>
  <si>
    <t>Модуль памяти для ноутбука, Apacer, FS.32G2C.PKH, DDR5, 32GB, SO-DIMM, &lt;PC5-44800/5600MHz&gt;</t>
  </si>
  <si>
    <t>F5-5600S4645A16GX1-RS</t>
  </si>
  <si>
    <t>Модуль памяти для ноутбука G.SKILL Ripjaws F5-5600S4645A16GX1-RS 16GB 5600MHz</t>
  </si>
  <si>
    <t>Модуль памяти для ноутбука, G.SKILL, Ripjaws F5-5600S4645A16GX1-RS, 16GB, CL46, 1.10 V, SO-DIMM &lt;PC5-44800/5600MHz&gt;</t>
  </si>
  <si>
    <t>F5-5600S4645A32GX1-RS</t>
  </si>
  <si>
    <t>Модуль памяти для ноутбука G.SKILL Ripjaws F5-5600S4645A32GX1-RS 32GB 5600MHz</t>
  </si>
  <si>
    <t>Модуль памяти для ноутбука, G.SKILL, Ripjaws F5-5600S4645A32GX1-RS, 32GB, CL46, 1.10 V, SO-DIMM &lt;PC5-44800/5600MHz&gt;</t>
  </si>
  <si>
    <t>AH5U32G56C5227BAA-2</t>
  </si>
  <si>
    <t>Комплект модулей памяти Apacer Panther AH5U32G56C5227BAA-2 32GB (Kit 2x16GB) 5600MHz</t>
  </si>
  <si>
    <t>Комплект модулей памяти, Apacer, Panther AH5U32G56C5227BAA-2, DDR5, 32GB (Kit 2x16GB), DIMM, CL40, &lt;PC5-44800/5600MHz&gt;</t>
  </si>
  <si>
    <t>AH5U16G56C522UTAA-1</t>
  </si>
  <si>
    <t>Модуль памяти Apacer NOX TUF AH5U16G56C522UTAA-1 16GB 5600MHz</t>
  </si>
  <si>
    <t>Модуль памяти, Apacer, NOX TUF AH5U16G56C522UTAA-1, DDR5, 16GB, DIMM, CL40, &lt;PC5-44800/5600MHz&gt;</t>
  </si>
  <si>
    <t>F5-5600J4040C16GX2-TZ5K</t>
  </si>
  <si>
    <t>Комплект модулей памяти G.SKILL Trident Z5 F5-5600J4040C16GX2-TZ5K DDR5 32GB (Kit 2x16GB) 5600MHz</t>
  </si>
  <si>
    <t>Комплект модулей памяти, G.SKILL, Trident Z5 F5-5600J4040C16GX2-TZ5K (Kit 2x16GB), DDR5, 32GB, CL40, 1.20V, DIMM &lt;PC5-44800/5600MHz&gt;, Черный</t>
  </si>
  <si>
    <t>F5-5600J4040C16GX2-TZ5RK</t>
  </si>
  <si>
    <t>Комплект модулей памяти G.SKILL F5-5600J4040C16GX2-TZ5RK 32GB (Kit 2x16GB) 5600MHz</t>
  </si>
  <si>
    <t>Комплект модулей памяти, G.SKILL, Trident Z5 RGB F5-5600J4040C16GX2-TZ5RK, 32GB (Kit 2x16GB), CL40, 1.20V, DIMM &lt;PC5-44800/5600MHz&gt;</t>
  </si>
  <si>
    <t>F5-5600J3636D32GX2-TZ5RK</t>
  </si>
  <si>
    <t>Комплект модулей памяти G.SKILL Trident Z5 RGB F5-5600J3636D32GX2-TZ5RK 64GB (Kit 2x32GB) 5600MHz</t>
  </si>
  <si>
    <t>F5-6000J3636F16GX2-TZ5K</t>
  </si>
  <si>
    <t>Комплект модулей памяти G.Skill TRIDENT Z5 F5-6000J3636F16GX2-TZ5K DDR5 32GB (Kit 2x16GB) 6000MHz</t>
  </si>
  <si>
    <t>Комплект модулей памяти, G.Skill, TRIDENT Z5 F5-6000J3636F16GX2-TZ5K (Kit 2x16GB), DDR5, 32GB, CL36, 1.35V, DIMM &lt;PC5-48000/6000MHz&gt;</t>
  </si>
  <si>
    <t>F5-6000J3636F16GX2-RM5RK</t>
  </si>
  <si>
    <t>Комплект модулей памяти G.SKILL Ripjaws M5 RGB F5-6000J3636F16GX2-RM5RK 32GB (Kit 2x16GB) 6000MHz</t>
  </si>
  <si>
    <t>Комплект модулей памяти, G.SKILL, Ripjaws M5 RGB F5-6000J3636F16GX2-RM5RK, DDR5, 32GB (Kit 2x16GB), CL36, 1.35 V, DIMM &lt;PC5-48000/6000MHz&gt;</t>
  </si>
  <si>
    <t>F5-6000J3636F16GX2-TZ5RK</t>
  </si>
  <si>
    <t>Комплект модулей памяти G.SKILL F5-6000J3636F16GX2-TZ5RK 32GB (Kit 2x16GB) 6000MHz</t>
  </si>
  <si>
    <t>Комплект модулей памяти, G.SKILL, Trident Z5 RGB F5-6000J3636F16GX2-TZ5RK, 32GB (Kit 2x16GB), CL36, 1.35V, DIMM &lt;PC5-48000/6000MHz&gt;</t>
  </si>
  <si>
    <t>F5-6000J3636F32GX2-TZ5RK</t>
  </si>
  <si>
    <t>Комплект модулей памяти G.SKILL Trident Z5 RGB F5-6000J3636F32GX2-TZ5RK 64GB (Kit 2x32GB) 6000MHz</t>
  </si>
  <si>
    <t>F5-6000J3238G32GX2-RM5RK</t>
  </si>
  <si>
    <t>Комплект модулей памяти G.SKILL Ripjaws M5 RGB F5-6000J3238G32GX2-RM5RK 64GB (Kit 2x32GB) 6000MHz</t>
  </si>
  <si>
    <t>Комплект модулей памяти, G.SKILL, Ripjaws M5 RGB F5-6000J3238G32GX2-RM5RK, DDR5, 32GB (Kit 2x16GB), CL32, 1.40 V, DIMM &lt;PC5-48000/6000MHz&gt;</t>
  </si>
  <si>
    <t>F5-6000J3238G32GX2-TZ5K</t>
  </si>
  <si>
    <t>Комплект модулей памяти G.SKILL Trident Z5 5-6000J3238G32GX2-TZ5K 64GB (Kit 2x32GB) 6000MHz</t>
  </si>
  <si>
    <t>Комплект модулей памяти, G.SKILL, Trident Z5 5-6000J3238G32GX2-TZ5K, 64GB (Kit 2x32GB), CL32, 1.40V, DIMM &lt;PC5-48000/6000MHz&gt;</t>
  </si>
  <si>
    <t>DHI-SSD-C910N256G</t>
  </si>
  <si>
    <t>Твердотельный накопитель SSD Dahua C910N 256GB M.2 NVMe PCIe 3.0x4</t>
  </si>
  <si>
    <t>Твердотельный накопитель SSD, Dahua, C910N DHI-SSD-C910N256G, 256 GB, M.2 NVMe PCIe 3.0x4, 2500/2000 Мб/с</t>
  </si>
  <si>
    <t>DHI-SSD-C910N512G</t>
  </si>
  <si>
    <t>Твердотельный накопитель SSD Dahua C910N 512GB M.2 NVMe PCIe 3.0x4</t>
  </si>
  <si>
    <t>Твердотельный накопитель SSD, Dahua, C910N DHI-SSD-C910N512G, 512 GB, M.2 NVMe PCIe 3.0x4, 2500/2000 Мб/с</t>
  </si>
  <si>
    <t>Внешний SSD диск Kingston 4TB XS2000 Черный</t>
  </si>
  <si>
    <t>Внешний SSD диск, Kingston, XS2000, SXS2000/4000GA, 4TB, USB-C, Черный</t>
  </si>
  <si>
    <t>LHW-KK-12M-2-A3</t>
  </si>
  <si>
    <t>Антивирус Dr.Web Katana 12М 2 ПК новая лицензия</t>
  </si>
  <si>
    <t>Антивирус, Dr.Web, Katana 12М 2 ПК новая лицензия, на 2 ПК на 12 месяцев</t>
  </si>
  <si>
    <t>Crystal Z6 Floe Black</t>
  </si>
  <si>
    <t>Компьютерный корпус Formula V Crystal Z6 Floe Black без Б/П</t>
  </si>
  <si>
    <t>Компьютерный корпус, Formula V, Crystal Z6 Floe Black, ATX/micro ATX, USB Type C/3.0*2, HD-Audio, Кулер 4*120мм Floe ARPW, Высота процессорного кулера до 165мм, Длина VGA до 410мм, 2*3.5"/2*2.5", Толщина 0,6мм, 425x280x435мм, Без Б/П, Чёрный</t>
  </si>
  <si>
    <t>Air Power G8 Cosmic Black</t>
  </si>
  <si>
    <t>Компьютерный корпус Formula V Air Power G8 Cosmic Black без Б/П</t>
  </si>
  <si>
    <t>Компьютерный корпус, Formula V, Air Power G8 Cosmic Black, ATX/micro ATX/mini-ITX, USB Type C*1/3.0*2, HD-Audio, Кулер 5*120мм ARPW, Высота процессорного кулера до 178мм, Длина VGA до 420мм, 1*3.5"/3*2.5", Толщина 0,5мм, 480x235x470мм, Без Б/П, Чёрный</t>
  </si>
  <si>
    <t>Crystal Z9 Floe Black</t>
  </si>
  <si>
    <t>Компьютерный корпус Formula V Crystal Z9 Floe Black без Б/П</t>
  </si>
  <si>
    <t>Компьютерный корпус, Formula V, Crystal Z9 Floe Black, ATX/micro ATX, USB Type C/2*3.0, HD-Audio, Кулер 7*120мм Floe ARPW, Высота процессорного кулера до 165мм, Длина VGA до 410мм, 2*3.5"/1*2.5", Толщина 0,6мм, 428x280x460мм, Без Б/П, Чёрный</t>
  </si>
  <si>
    <t>Crystal E1 Floe Black</t>
  </si>
  <si>
    <t>Компьютерный корпус Formula V Crystal E1 Floe Black без Б/П</t>
  </si>
  <si>
    <t>Компьютерный корпус, Formula V, Crystal E1 Floe Black, ATX/micro ATX/ITX, USB Type C*1/3.0*2, HD-Audio, Кулер 3*120мм Floe ARPW, Высота процессорного кулера до 160мм, Длина VGA до 400мм, 2*3.5"/3*2.5", Толщина 0,7мм, 413x210x485мм, Без Б/П, Чёрный</t>
  </si>
  <si>
    <t>Crystal E1 Cosmic White</t>
  </si>
  <si>
    <t>Компьютерный корпус Formula V Crystal E1 Cosmic White без Б/П</t>
  </si>
  <si>
    <t>Компьютерный корпус, Formula V, Crystal E1 Cosmic White, ATX/micro ATX/ITX, USB Type C*1/3.0*2, HD-Audio, Кулер 3*120мм Floe ARPW, Высота процессорного кулера до 160мм, Длина VGA до 400мм, 2*3.5"/3*2.5", Толщина 0,7мм, 413x210x485мм, Без Б/П, Белый</t>
  </si>
  <si>
    <t>ACPN-VS35NEY.12</t>
  </si>
  <si>
    <t>Блок питания Aerocool VX PLUS Stealth 350</t>
  </si>
  <si>
    <t>Блок питания, Aerocool, VX PLUS Stealth 350, 350W, ATX, None-PFC, 20+4pin, 4+4pin, 2*Sata, 2*Molex, 1*FDD, Вентилятор 12 см, Кабель питания, Чёрный</t>
  </si>
  <si>
    <t>HUB CTRL 7</t>
  </si>
  <si>
    <t>Мультифункциональный адаптер Streamplify HUB CTRL 7</t>
  </si>
  <si>
    <t>Мультифункциональный адаптер, Streamplify, HUB CTRL7, 6xUSB3.0, RGB, Черный</t>
  </si>
  <si>
    <t>HUB DECK 5</t>
  </si>
  <si>
    <t>Мультифункциональный адаптер Streamplify HUB DECK 5</t>
  </si>
  <si>
    <t>Мультифункциональный адаптер, Streamplify, HUB DECK 5, LED, USB 3.0 x 4, 12V/2A, 24W, Plug and Play, 7 сменных значков, Черный</t>
  </si>
  <si>
    <t>CAM-MINI-FHD-2M60-BK</t>
  </si>
  <si>
    <t>Веб-Камера Streamplify CAM MINI</t>
  </si>
  <si>
    <t>Веб-Камера, Streamplify, CAM-MINI-FHD-2M60-BK, 1920x1080, 2.0Mpx, 80 градусов, USB 2.0 Type A, Микрофон, Автофокус, Кабель: 150см, Крепление: зажим, Черный</t>
  </si>
  <si>
    <t>CAM PLUS-FHD-2M60-LIGHT-BK</t>
  </si>
  <si>
    <t>Веб-Камера Streamplify CAM PLUS</t>
  </si>
  <si>
    <t>Веб-Камера, Streamplify, CAM PLUS-FHD-2M60-LIGHT-BK, 1920x1080, 2.0Mpx, 80 градусов, USB 2.0 Type A, Микрофон, Автофокус, Подсветка, Крепление: зажим, Длина кабеля: 200 см, Черный</t>
  </si>
  <si>
    <t>DX-125S, USB Black</t>
  </si>
  <si>
    <t>Компьютерная мышь Genius DX-125S Black</t>
  </si>
  <si>
    <t>Компьютерная мышь, Genius, DX-125S, Оптическая, 1000dpi, USB, Длина кабеля 1,5 метра, Черный</t>
  </si>
  <si>
    <t>Компьютерная мышь, Razer, Orochi V2, RZ01-03730100-R3G1, Игровая, Оптическая, 18000 DPI, 450 IPS, 6 Кнопок, Беспроводная, 2.4 ГГц / Bluetooth, 60 г, Чёрный</t>
  </si>
  <si>
    <t>Компьютерная мышь, Razer, Orochi V2, RZ01-03731200-R3G1, Игровая, Оптическая, 18000 DPI, 450 IPS, 6 Кнопок, Беспроводная, 2.4 ГГц/Bluetooth, 60 г, Розовый</t>
  </si>
  <si>
    <t>Компьютерная мышь, Razer, Orochi V2, RZ01-03730600-R3M1, Игровая, Оптическая, 18000 DPI, 450 IPS, 6 Кнопок, Беспроводная, 2.4 ГГц/Bluetooth, 60 г, Чёрный</t>
  </si>
  <si>
    <t>Smart KB-117S</t>
  </si>
  <si>
    <t>Клавиатура Genius Smart KB-117S</t>
  </si>
  <si>
    <t>Клавиатура, Genius, Smart KB-117S, USB, Длина кабеля 1.4 метра, Англ/ Рус, 44.3 х 3.3 х 13.7 см , Влагозащита, Пластик, Черный</t>
  </si>
  <si>
    <t>Клавиатура, Rapoo, V500PRO-87, Игровая, USB, Кол-во стандартных клавиш 104, RGB, Алюминий, Анг/Рус, Водонепроницаемый корпус, Черный</t>
  </si>
  <si>
    <t>Гарнитура, Razer, Blackshark V2 X, RZ04-03240100-R3M1, Игровая гарнитура, Динамики 50 мм, 7.1 Surround Sound, 12 - 28000 Гц, 100 дБ, 32 Ом, Микрофон однонаправленный подвижный, 100 Гц – 10000 Гц, - 42 дБ, Проводные, 3,5 мм MiniJack, Черный</t>
  </si>
  <si>
    <t>Гарнитура Razer Blackshark V2 X - White</t>
  </si>
  <si>
    <t>Гарнитура, Razer, Blackshark V2 X, RZ04-03240700-R3M1, Игровая гарнитура, Динамики 50 мм, 7.1 Surround Sound, 12 - 28000 Гц, 100 дБ, 32 Ом, Микрофон однонаправленный подвижный, 100 Гц – 10000 Гц, - 42 дБ, Проводные, 3,5 мм MiniJack, Белый</t>
  </si>
  <si>
    <t>Гарнитура Razer Blackshark V2 X - Green</t>
  </si>
  <si>
    <t>Гарнитура, Razer, Blackshark V2 X, RZ04-03240600-R3M1, Игровая гарнитура, Динамики 50 мм, 7.1 Surround Sound, 12 - 28000 Гц, 100 дБ, 32 Ом, Микрофон однонаправленный подвижный, 100 Гц – 10000 Гц, - 42 дБ, Проводные, 3,5 мм MiniJack, Зеленый</t>
  </si>
  <si>
    <t>Гарнитура, Razer, Barracuda X 2022, RZ04-04430200-R3M1, Игровая гарнитура, Динамики 40 мм, 7.1 Surround Sound, 20 – 20000 Гц, 96 дБ, 32 Ом, Микрофон однонаправленный съёмный, 100 – 10000 Гц, –42 дБ, Беспроводные / Проводные, 2.4 ГГц/ Bluetooth 5.2 / 3,5 мм MiniJack, Белый</t>
  </si>
  <si>
    <t>4P5K0AM#ABB</t>
  </si>
  <si>
    <t>Гарнитура HyperX Cloud Stinger PS4 4P5K0AM#ABB</t>
  </si>
  <si>
    <t>Гарнитура HyperX, 4P5K0AM#ABB, HX-HSCSS-BK/EM, Cloud Stinger PS4, Проводное, Микрофон поворотный гибкий, Динамики 50 мм, 18-23000гц, 3.5 Mini Jack, Чёрный</t>
  </si>
  <si>
    <t>4P5L4AM#ABB</t>
  </si>
  <si>
    <t>Гарнитура HyperX Cloud Flight Wireless - Black 4P5L4AM#ABB</t>
  </si>
  <si>
    <t>Гарнитура, HyperX, 4P5L4AM#ABB, HX-HSCF-BK/AM, Cloud Flight Wireless, Микрофон съёмный гибкий, Динамики 50 мм, 20-23000гц, 3.5 мм + USB для зарядки, Wireless 2.4GHz, Чёрный</t>
  </si>
  <si>
    <t>5121-119</t>
  </si>
  <si>
    <t>Гарнитура Jabra Perform 10</t>
  </si>
  <si>
    <t>Гарнитура, Jabra, 5121-119, Jabra Perform 10, Mono USB-C, черная, проводная</t>
  </si>
  <si>
    <t>HS-05A</t>
  </si>
  <si>
    <t>Гарнитура Genius HS-05A</t>
  </si>
  <si>
    <t>Гарнитура, Genius, HS-05A, Тип крепления: Дуговые, Подключение 3,5 MiniJack, Микрофон, Длина кабеля 1,8 м, Чёрный</t>
  </si>
  <si>
    <t>MIC MINI-48-RGB-ST-BK</t>
  </si>
  <si>
    <t>Микрофон Streamplify MIC mini</t>
  </si>
  <si>
    <t>Микрофон, Streamplify, MIC MINI-48-RGB-ST-BK, Тип сенсора: Конденсаторный 16 мм (диаметр), Кардиоидный (направленный), USB 2.0, USB 3.0, 3,5 мм Jack, RGB, Кронштейн, Черный</t>
  </si>
  <si>
    <t>YNDX-00028GRY</t>
  </si>
  <si>
    <t>Яндекс Станция Лайт 2 с Алисой без часов, 6Вт, Графит</t>
  </si>
  <si>
    <t>Умная колонка, Яндекс, YNDX-00028GRY, Яндекс Станция Лайт 2 с Алисой без часов, 6Вт, 2 микрофона, 120-16 000 Гц, Wi-Fi (2,4–5 ГГц), Bluetooth 5.0, Графит</t>
  </si>
  <si>
    <t>YNDX-00028BLU</t>
  </si>
  <si>
    <t>Яндекс Станция Лайт 2 с Алисой без часов, 6Вт, Синий</t>
  </si>
  <si>
    <t>Умная колонка, Яндекс, YNDX-00028BLU, Яндекс Станция Лайт 2 с Алисой без часов, 6Вт, 2 микрофона, 120-16 000 Гц, Wi-Fi (2,4–5 ГГц), Bluetooth 5.0, Синий</t>
  </si>
  <si>
    <t>YNDX-00028PNK</t>
  </si>
  <si>
    <t>Яндекс Станция Лайт 2 с Алисой без часов, 6Вт, Розовый</t>
  </si>
  <si>
    <t>Умная колонка, Яндекс, YNDX-00028PNK, Яндекс Станция Лайт 2 с Алисой без часов, 6Вт, 2 микрофона, 120-16 000 Гц, Wi-Fi (2,4–5 ГГц), Bluetooth 5.0, Розовый</t>
  </si>
  <si>
    <t>Умная колонка, Яндекс, YNDX-00028GRN, Яндекс Станция Лайт 2 с Алисой без часов, 6Вт, 2 микрофона, 120-16 000 Гц, Wi-Fi (2,4–5 ГГц), Bluetooth 5.0, Зелёный</t>
  </si>
  <si>
    <t>Умная колонка, Яндекс, YNDX-00028VIO, Яндекс Станция Лайт 2 с Алисой без часов, 6Вт, 2 микрофона, 120-16 000 Гц, Wi-Fi (2,4–5 ГГц), Bluetooth 5.0, Фиолетовый</t>
  </si>
  <si>
    <t>YNDX-00026GRY</t>
  </si>
  <si>
    <t>Умная колонка Яндекс Станция Лайт с Алисой Второе поколение Графит</t>
  </si>
  <si>
    <t>Умная колонка, Яндекс, YNDX-00026GRY, Яндекс Станция Лайт Второе поколение, YaGPT, 6Вт, 2 микрофона, USB TYPE-C, Графит</t>
  </si>
  <si>
    <t>Умная колонка, Яндекс, YNDX-00059GRY, Яндекс Станция Мини 3 Про, 18Вт, 3 микрофона, 90 - 16 000 Гц, Wi-Fi (2,4–5 ГГц), Серый</t>
  </si>
  <si>
    <t>Умная колонка, Яндекс, YNDX-00059BLK, Яндекс Станция Мини 3 Про, 18Вт, 3 микрофона, 90 - 16 000 Гц, Wi-Fi (2,4–5 ГГц), Черный</t>
  </si>
  <si>
    <t>Умная колонка, Яндекс, YNDX-00059BLU, Яндекс Станция Мини 3 Про, 18Вт, 3 микрофона, 90 - 16 000 Гц, Wi-Fi (2,4–5 ГГц), Синий</t>
  </si>
  <si>
    <t>Портативная умная колонка, Яндекс, YNDX-00030GRN, Яндекс Станция Стрит с Алисой, 30 Вт, 3 микрофона, 80 - 20 000 Гц, Wi-Fi (2,4–5 ГГц), Bluetooth 5.0, Зеленый</t>
  </si>
  <si>
    <t>Портативная умная колонка, Яндекс, YNDX-00030BLK, Яндекс Станция Стрит с Алисой, 30 Вт, 3 микрофона, 80 - 20 000 Гц, Wi-Fi (2,4–5 ГГц), Bluetooth 5.0, Черный</t>
  </si>
  <si>
    <t>Портативная умная колонка, Яндекс, YNDX-00030GRY, Яндекс Станция Стрит с Алисой, 30 Вт, 3 микрофона, 80 - 20 000 Гц, Wi-Fi (2,4–5 ГГц), Bluetooth 5.0, Серый</t>
  </si>
  <si>
    <t>Портативная умная колонка, Яндекс, YNDX-00030VIO, Яндекс Станция Стрит с Алисой, 30 Вт, 3 микрофона, 80 - 20 000 Гц, Wi-Fi (2,4–5 ГГц), Bluetooth 5.0, Фиолетовый</t>
  </si>
  <si>
    <t>FC570BT</t>
  </si>
  <si>
    <t>Акустическая система Microlab FC570BT Тёмное дерево</t>
  </si>
  <si>
    <t>Акустическая система, Microlab, FC570BT, 60 Вт RMS (15 Вт х 2 + 30 Вт), 30-20 000 Гц, 2RCA, USB, Bluetooth 4,2, optical, coaxial, 2RCA, Черный</t>
  </si>
  <si>
    <t>X3BT</t>
  </si>
  <si>
    <t>Акустическая система Microlab X3BT</t>
  </si>
  <si>
    <t>Акустическая система, Microlab, X3BT, 2.1, 98 Вт, Выход 2RCA*2, 30 Гц - 20 кГц, Bluetooth, МДФ, Черный</t>
  </si>
  <si>
    <t>Портативная колонка Xiaomi Sound Pocket 5W Blue Gray</t>
  </si>
  <si>
    <t>Портативная колонка, Xiaomi, Sound Pocket 5W Bluegray, S28H-GL, QBH4378GL/MDZ-37-DB, Bluetooth Version: 5.4, Мощность 5W, Диапазон частот: 100 Гц-20 кГц, Продолжительность воспроизведения: прибл. 10 часов (при 40% громкости), Батарея: литий-ионная. 1000 мАч, Время зарядки: 3 часа, Номинальная мощность: 5 В, 1 А, Дальность передачи: 25 м, Вес нетто: 200 г, Размер изделия:74.4*42.6*90.8 мм, Влагоустойчивость IP67, Серо-голубой</t>
  </si>
  <si>
    <t>Портативная колонка Xiaomi Sound Outdoor 30W Green</t>
  </si>
  <si>
    <t>Портативная колонка, Xiaomi, Sound Outdoor 30W Green, S29H-GL, QBH4372GL/MDZ-38-DB, Версия Bluetooth: 5.4, Номинальная выходная мощность: 30 Вт, Диапазон частот: 60 Гц-20 кГц, Продолжительность воспроизведения: прибл. 12 часов (при 50% громкости), Батарея: литий-ионная. 2600 мАч, Время зарядки: 2,5 часа, Номинальная мощность: 5 В, 3 А, Дальность передачи: 25 м, Вес нетто: 597 г, Размер изделия:68*66*196.6 мм, Зеленый</t>
  </si>
  <si>
    <t>E3MUPS80KHBS</t>
  </si>
  <si>
    <t>Источник бесперебойного питания APC Easy UPS E3MUPS80KHBS</t>
  </si>
  <si>
    <t>Источник бесперебойного питания, APC, Easy UPS E3MUPS80KHBS, Комплект:E3MUPS80KHB, Мощность 80кВА/80кВт, Трёхфазный, On-Line, LCD/RS485/сухие контакты/Ethernet (SNMP/Modbus/TCP/IP/BACnet), Без АКБ, Белый</t>
  </si>
  <si>
    <t>E3SBTH4</t>
  </si>
  <si>
    <t>Аккумуляторный батарейный модуль APC E3SBTH4</t>
  </si>
  <si>
    <t>Аккумуляторный батарейный модуль, APC, E3SBTH4, Комплект: E3SBTHU-4шт, для ИБП Easy UPS 3S, 9Ач,</t>
  </si>
  <si>
    <t>SRTGRK2</t>
  </si>
  <si>
    <t>Комплект направляющих для ИБП APC SRTGRK2</t>
  </si>
  <si>
    <t>Комплект направляющих для ИБП, APC, SRTGRK2, для XLBP</t>
  </si>
  <si>
    <t>USB-накопитель Netac U352N NT03U352N-064G-30PN 64GB</t>
  </si>
  <si>
    <t>USB-накопитель, Netac, U352N NT03U352N-064G-30PN, 64GB, USB3.0 Серебристый</t>
  </si>
  <si>
    <t>AP64GMCSX10UB-RA</t>
  </si>
  <si>
    <t>Карта памяти Apacer AP64GMCSX10UB-RA 64GB</t>
  </si>
  <si>
    <t>Карта памяти, Apacer, AP64GMCSX10UB-RA, microSDXC 64GB, U1 V10 A1 R100</t>
  </si>
  <si>
    <t>AP128GMCSX10UB-RA</t>
  </si>
  <si>
    <t>Карта памяти Apacer AP128GMCSX10UB-RA 128GB</t>
  </si>
  <si>
    <t>Карта памяти, Apacer, AP128GMCSX10UB-RA, microSDXC 128GB, U1 V10 A1 R100</t>
  </si>
  <si>
    <t>Дисковая корзина, Supermicro, MCP-220-82619-0N, 2.5x2 NVMe Drive Kit for 216B/826B/417B/846X/847B,RoHS</t>
  </si>
  <si>
    <t>DS223j</t>
  </si>
  <si>
    <t>Система хранения данных Synology DS223j</t>
  </si>
  <si>
    <t>Система хранения данных, Synology, DS223j, Realtek RTD1619B, 1GB, RJ-45 1GbE</t>
  </si>
  <si>
    <t>DS223</t>
  </si>
  <si>
    <t>Система хранения данных (сервер) Synology DS223</t>
  </si>
  <si>
    <t>Система хранения данных (сервер), Synology, DS223, Realtek RTD1619B, 2GB, RJ-45 1GbE</t>
  </si>
  <si>
    <t>DS225+</t>
  </si>
  <si>
    <t>Система хранения данных (сервер) Synology DS225+</t>
  </si>
  <si>
    <t>DS423</t>
  </si>
  <si>
    <t>Система хранения данных (сервер) Synology DS423</t>
  </si>
  <si>
    <t>Система хранения данных (сервер), Synology, DS423, Realtek RTD1619B, 2GB, RJ-45 1GbE</t>
  </si>
  <si>
    <t>DS620slim</t>
  </si>
  <si>
    <t>Система хранения данных (сервер) Synology DS620slim</t>
  </si>
  <si>
    <t>Система хранения данных (сервер), Synology, DS620slim, 6-bay, Intel Celeron J3355, 2GB RAM, RJ-45 1GbE, 2x65W</t>
  </si>
  <si>
    <t>DS725+</t>
  </si>
  <si>
    <t>Система хранения данных (сервер) Synology DS725+</t>
  </si>
  <si>
    <t>DS1525+</t>
  </si>
  <si>
    <t>Система хранения данных (сервер) Synology DS1525+</t>
  </si>
  <si>
    <t>DS1825+</t>
  </si>
  <si>
    <t>Система хранения данных (сервер) Synology DS1825+</t>
  </si>
  <si>
    <t>RS1221+</t>
  </si>
  <si>
    <t>Система хранения данных (сервер) Synology RS1221+</t>
  </si>
  <si>
    <t>Система хранения данных (сервер), Synology, RS1221+, Ryzen V1500B, 2U, 4GB, RJ-45 1GbE</t>
  </si>
  <si>
    <t>DS2422+</t>
  </si>
  <si>
    <t>Система хранения данных (сервер) Synology DS2422+</t>
  </si>
  <si>
    <t>Система хранения данных (сервер), Synology, DS2422+, Ryzen V1500B, NAS, 4GB, RJ-45 1GbE</t>
  </si>
  <si>
    <t>RS1619xs+</t>
  </si>
  <si>
    <t>Система хранения данных (сервер) Synology RS1619xs+</t>
  </si>
  <si>
    <t>Система хранения данных (сервер), Synology, RS1619xs+, Intel Xeon D-1527, 1U, 8GB, RJ-45 1GbE</t>
  </si>
  <si>
    <t>DS3622xs+</t>
  </si>
  <si>
    <t>Система хранения данных (сервер) Synology DS3622xs+</t>
  </si>
  <si>
    <t>Система хранения данных (сервер), Synology, DS3622xs+, Intel Xeon D-1531, 16GB, RJ-45 1GbE</t>
  </si>
  <si>
    <t>RS4021xs+</t>
  </si>
  <si>
    <t>Система хранения данных (сервер) Synology RS4021xs+</t>
  </si>
  <si>
    <t>Система хранения данных (сервер), Synology, RS4021xs+, Intel Xeon D-1541, 3U, 16GB, RJ-45 1GbE</t>
  </si>
  <si>
    <t>HAT3300-4T</t>
  </si>
  <si>
    <t>Жесткий диск Synology HAT3300-4T</t>
  </si>
  <si>
    <t>Жесткий диск, Synology, HAT3300-4T, 3.5", 4 TB, SATA 6 Gb/s</t>
  </si>
  <si>
    <t>02356TLH</t>
  </si>
  <si>
    <t>Твердотельный накопитель SSD Huawei L1-35-SSD1920G</t>
  </si>
  <si>
    <t>Твердотельный накопитель SSD, Huawei, L1-35-SSD1920G</t>
  </si>
  <si>
    <t>02355RDM</t>
  </si>
  <si>
    <t>Твердотельный накопитель SSD Huawei L1-35-SSD480G-V22H 480GB SAS 3.5"</t>
  </si>
  <si>
    <t>Твердотельный накопитель SSD, Huawei, L1-35-SSD480G-V22H, 480GB, SAS, 3.5"</t>
  </si>
  <si>
    <t>02356TMT</t>
  </si>
  <si>
    <t>Твердотельный накопитель SSD Huawei L1-25-SSD3840G 3,84TB SAS 2.5"</t>
  </si>
  <si>
    <t>Твердотельный накопитель SSD, Huawei, L1-25-SSD3840G, 3,84TB, SAS, 2.5"</t>
  </si>
  <si>
    <t>02356PVA</t>
  </si>
  <si>
    <t>Жесткий диск Huawei L1-L-NLSAS24T</t>
  </si>
  <si>
    <t>Жесткий диск, Huawei, L1-L-NLSAS24T, 24TB, 7.2K RPM, NL-SAS, 3.5"</t>
  </si>
  <si>
    <t>E10G30-T2</t>
  </si>
  <si>
    <t>Сетевой адаптер Synology E10G30-T2 10bE RJ-45 2-port PCI-e</t>
  </si>
  <si>
    <t>Сетевой адаптер, Synology, E10G30-T2, 10GbE RJ-45 2-port PCI-e</t>
  </si>
  <si>
    <t>S620-24T16X8Y2CZ-2AC</t>
  </si>
  <si>
    <t>Коммутатор Huawei S620-24T16X8Y2CZ-2AC</t>
  </si>
  <si>
    <t>Коммутатор, Huawei, S620-24T16X8Y2CZ-2AC, Управляемый L3, 24*10/100/1000BASE-T, 16*10GE SFP+, 8*25GE SFP28, 2*100GE QSFP28 ports, expansion card slot, Стоечный, 2 блока питания горячей замены в комплекте PAC180S12-CN 180W</t>
  </si>
  <si>
    <t>LS-1600V2-6P-GL</t>
  </si>
  <si>
    <t>Коммутатор H3C LS-1600V2-6P-GL</t>
  </si>
  <si>
    <t>LS-1600V2-10P-GL</t>
  </si>
  <si>
    <t>Коммутатор H3C LS-1600V2-10P-GL</t>
  </si>
  <si>
    <t>LS-1600V2-18P-GL</t>
  </si>
  <si>
    <t>Коммутатор H3C LS-1600V2-18P-GL</t>
  </si>
  <si>
    <t>LS-1600V2-26P-GL</t>
  </si>
  <si>
    <t>Коммутатор H3C LS-1600V2-26P-GL</t>
  </si>
  <si>
    <t>LS-1600V2-26S-GL</t>
  </si>
  <si>
    <t>Коммутатор H3C LS-1600V2-26S-GL</t>
  </si>
  <si>
    <t>LS-1600V2-6P-HPWR-GL</t>
  </si>
  <si>
    <t>Коммутатор H3C LS-1600V2-6P-HPWR-GL</t>
  </si>
  <si>
    <t>LS-1600V2-10P-HPWR-GL</t>
  </si>
  <si>
    <t>Коммутатор H3C LS-1600V2-10P-HPWR-GL</t>
  </si>
  <si>
    <t>LS-1600V2-18P-HPWR-GL</t>
  </si>
  <si>
    <t>Коммутатор H3C LS-1600V2-18P-HPWR-GL</t>
  </si>
  <si>
    <t>LS-1600V2-26P-HPWR-GL</t>
  </si>
  <si>
    <t>Коммутатор H3C LS-1600V2-26P-HPWR-GL</t>
  </si>
  <si>
    <t>LS-1600V2-26S-HPWR-GL</t>
  </si>
  <si>
    <t>Коммутатор H3C LS-1600V2-26S-HPWR-GL</t>
  </si>
  <si>
    <t>DS-3T0510HP-E/HS</t>
  </si>
  <si>
    <t>Коммутатор Hikvision DS-3T0510HP-E/HS</t>
  </si>
  <si>
    <t>Коммутатор, Hikvision, DS-3T0510HP-E/HS, Неуправляемый, 8 x Gigabit RJ45, РоЕ 802.3af/at/bt 110W, 2 x SFP, Настольный, Long Range Ports 7 to 8: up to 300 m.</t>
  </si>
  <si>
    <t>EWP-WA6120</t>
  </si>
  <si>
    <t>Беспроводная точка доступа (роутер) H3C EWP-WA6120</t>
  </si>
  <si>
    <t>EWP-WA6120H</t>
  </si>
  <si>
    <t>Беспроводное устройство (роутер) H3C EWP-WA6120H</t>
  </si>
  <si>
    <t>LBE-5AC-Gen2</t>
  </si>
  <si>
    <t>Беспроводной маршрутизатор Ubiquiti LBE-5AC-Gen2</t>
  </si>
  <si>
    <t>GRP2634</t>
  </si>
  <si>
    <t>IP телефон Grandstream GRP2634</t>
  </si>
  <si>
    <t>IP телефон, Grandstream, GRP2634, 4 SIP-аккаунта, 8 линий, 2x GbE PoE, Wi-Fi, цветной ЖК-дисплей 320x240 (2.8 дюйма), 24 виртуальных и 10 аппаратных клавиш BLF, блок питания 12 В/1 А</t>
  </si>
  <si>
    <t>GRP2650</t>
  </si>
  <si>
    <t>IP телефон Grandstream GRP2650</t>
  </si>
  <si>
    <t>IP телефон, Grandstream, GRP2650, 6 SIP-аккаунтов, 14 линий, 56 виртуальных клавиш BLF, поддержка GBX20, 2x GbE PoE, Wi-Fi, цветной ЖК-дисплей 1280x720 (5.0"), блок питания 12 В/1 А</t>
  </si>
  <si>
    <t>Аналоговый FXO-шлюз, Grandstream, HT841, FXO VoIP Gateway, 4x FXO, 2x GbE, DC Input: 12V/1A, БП нет в комплекте</t>
  </si>
  <si>
    <t>Сетевой USB адаптер, TP-Link, Archer TX10UB Nano, 802.11a/b/g/n/ac/ax, AX900</t>
  </si>
  <si>
    <t>Сетевой USB адаптер, TP-Link, Archer T600UB Nano, 802.11a/b/g/n/ac/ax, AX900</t>
  </si>
  <si>
    <t>Комплект Powerline адаптеров, TP-Link, TL-PA7017 KIT, Гигабитный порт Ethernet, HomePlug AV/AV2, передача данных со скоростью до 1000 Мбит/с</t>
  </si>
  <si>
    <t>Комплект Powerline адаптеров, TP-Link, TL-PA4010PKIT, Передача данных на скорости до 600 Мбит/с</t>
  </si>
  <si>
    <t>Сетевой USB адаптер, TP-Link, UE302C, 1 порт USB 3.0, Type-C, 1 порт Ethernet 2.5 Гбит/с</t>
  </si>
  <si>
    <t>USB-адаптер WI-FI, Mercusys, MW150US, 802.11bgn, N150</t>
  </si>
  <si>
    <t>Беспроводной сетевой адаптер, ASUS, PCE-BE92BT, WiFi 7, 802.11be, 2,4 ГГц / 5 ГГц / 6 ГГц, BE9400, Bluetooth 5.4,</t>
  </si>
  <si>
    <t>Беспроводной сетевой адаптер, ASUS, PCE-BE6500, WiFi 7, 802.11be, 2,4 ГГц / 5 ГГц / 6 ГГц, BE6500, Bluetooth 5.4,</t>
  </si>
  <si>
    <t>Беспроводной двухдиапазонный PCI Express адаптер, D-Link, DWA-X562/E, AX1800, IEEE 802.11a/b/g/n/ac/ax, Bluetooth 5.2, Поддержка MU-MIMO, Две съемные антенны с коэффициентом усиления 5 dBi</t>
  </si>
  <si>
    <t>SFP модуль, Hikvision, HK-SFP-1.25G-20-1550, Интерфейс: 1SFP 1250Мбит/с / Optical 1LC 1250Мбит/с, Расстояние: 0~20км, Duplex</t>
  </si>
  <si>
    <t>SFP модуль, Hikvision, HK-SFP-1.25G-20-1310, Интерфейс: 1SFP 1250Мбит/с / Optical 2LC 1250Мбит/с, Расстояние: 0~20км, Duplex</t>
  </si>
  <si>
    <t>Трансивер, Hikvision, HK-SFP-1.25G-1310-DF-MM, LC, Duplex, Расстояние: 0 - 1km</t>
  </si>
  <si>
    <t>Трансивер, А-Оптик, AO-QSFP+SR4-01D, QSFP+ 40GBASE-SR4, 850nm, 300m, Duplex LC, MPO</t>
  </si>
  <si>
    <t>Медиаконвертер, TP-Link, FC311A-20,1 Gigabit SC Fiber Port, 1 10/100/1000 Mbps RJ45 Port (Auto MDI/MDIX), 20 km, 1550 nm TX, 1310 nm RX, SM</t>
  </si>
  <si>
    <t>ОМЗКГЦ-10-01-0,22-4-(8,0)</t>
  </si>
  <si>
    <t>Кабель оптоволоконный ОМЗКГЦ-10-01-0,22- 4-8,0 кН</t>
  </si>
  <si>
    <t>Кабель оптоволоконный, Белтелекабель, ОМЗКГЦ-10-01-0,22- 4-8,0 кН, предназначен для прокладки в грунт на основе центральной трубки.</t>
  </si>
  <si>
    <t>ОМЗКГЦ-10-01-0,22- 8-(8,0)</t>
  </si>
  <si>
    <t>Кабель оптоволоконный ОМЗКГЦ-10-01-0,22- 8-8,0 кН</t>
  </si>
  <si>
    <t>Кабель оптоволоконный, Белтелекабель, ОМЗКГЦ-10-01-0,22- 8-8,0 кН, предназначен для прокладки в грунт на основе центральной трубки.</t>
  </si>
  <si>
    <t>HC-8-12</t>
  </si>
  <si>
    <t>Зажим поддерживающий А-Оптик АО НC-8-12</t>
  </si>
  <si>
    <t>Зажим поддерживающий, А-Оптик, АО НC-8-12, для самонесущего кабеля ADSS</t>
  </si>
  <si>
    <t>РА-15</t>
  </si>
  <si>
    <t>Анкерный зажим А-Оптик АО-РА-15-8кН</t>
  </si>
  <si>
    <t>Анкерный зажим, А-Оптик, АО-РА-15-8кН, предназначен для крепления и натяжения оптического кабеля ADSS в воздушных линиях связи.</t>
  </si>
  <si>
    <t>PАL-1500-1</t>
  </si>
  <si>
    <t>Анкерный зажим А-Оптик АО-РАL-1500-15 кН</t>
  </si>
  <si>
    <t>Анкерный зажим, А-Оптик, АО-РАL-1500-15 кН,применяется для крепления и натяжения оптических кабелей ADSS на воздушных линиях связи</t>
  </si>
  <si>
    <t xml:space="preserve">РА-1500 </t>
  </si>
  <si>
    <t>Анкерный зажим А-Оптик АО-РА-1500</t>
  </si>
  <si>
    <t>Анкерный зажим, А-Оптик, АО-РА-1500,15кН , для кабеля подвесных и самонесущих кабелей (диаметр зажимаемого кабеля 12-14мм)</t>
  </si>
  <si>
    <t>Кабельный канал Legrand 638030 DLP-S 100х50 Snap-on с крышкой 45мм</t>
  </si>
  <si>
    <t>Кабельный канал, Legrand, 638030, DLP-S 100х50, 100х50х2000мм (ширина х высота), Snap-on с крышкой 45мм, Белый</t>
  </si>
  <si>
    <t>Фиксатор для Mosaic Legrand 603857 Белый</t>
  </si>
  <si>
    <t>Фиксатор для Mosaic, Legrand, 603857, Белый</t>
  </si>
  <si>
    <t>DS-KAD40</t>
  </si>
  <si>
    <t>Адресный коммутатор Hikvision DS-KAD40</t>
  </si>
  <si>
    <t>Адресный коммутатор, Hikvision, DS-KAD40, SIP Управляемый коммутатор, Подключение: 1Вызывная панель (KD9203-M) координатно-матричный на 200 Абонентов, 2RJ45 10M/100Mbps / 20Единицы / 20Десятки / 1Питание / 1BNC Выход / 2-bit DIP переключатель от -35°C до 55°C DC 12V</t>
  </si>
  <si>
    <t>IC-M1B</t>
  </si>
  <si>
    <t>RFID-брелок Dahua IC-M1B (радиометка)</t>
  </si>
  <si>
    <t>RFID-брелок, Dahua, IC-M1B (радиометка), airtag брелок Mifare 13,56 МГц, 32 х 32 х 3 мм</t>
  </si>
  <si>
    <t>DS-1272ZJ-120</t>
  </si>
  <si>
    <t>Кронштейн Hikvision DS-1272ZJ-120</t>
  </si>
  <si>
    <t>Кронштейн, Hikvision, DS-1272ZJ-120, Настенный кронштейн</t>
  </si>
  <si>
    <t>Кабель коаксиальный, Dahua, DH-PFM941I-RG59N/21-100 + 2*0.5 жилы питания, 100 м/б</t>
  </si>
  <si>
    <t>LH75WAFWLGCXCI</t>
  </si>
  <si>
    <t>Интерактивная панель Samsung WA75F 75"</t>
  </si>
  <si>
    <t>Интерактивная панель, Samsung, WA75F, LH75WAFWLGCXCI, 75"</t>
  </si>
  <si>
    <t>Монитор, iiyama, ProLite PL2252M, T2252MSC-W2, 21.5", IPS-матрица, 1920 x 1080, Белый</t>
  </si>
  <si>
    <t>VS-I52H-16256(w)</t>
  </si>
  <si>
    <t>Встраиваемый компьютер OPS XG VS-I52H-16256(w)</t>
  </si>
  <si>
    <t>Встраиваемый компьютер OPS, XG, VS-I52H-16256, Intel SOC, I5-12450H, 16G RAM 256G SSD, лицензионная Win 11 Pro</t>
  </si>
  <si>
    <t>VS-I5G17-16256(w)</t>
  </si>
  <si>
    <t>Встраиваемый компьютер OPS XG VS-I5G17-16256(w)</t>
  </si>
  <si>
    <t>Встраиваемый компьютер OPS, XG, VS-I5G17-16256(w), Intel SOC, I5-1130G7, 16G RAM 256G SSD, лицензионная windows 11Pro</t>
  </si>
  <si>
    <t>Модуль светодиодного дисплея, Dahua, IFS-CIA1.2S-C, отгрузка кратно кробкам (2шт.упак), комплект: модуль 2шт/ кабель питания 1шт/ шлейф кабель 2шт</t>
  </si>
  <si>
    <t>Модуль светодиодного дисплея, Dahua, IFS-EIA1.5S-C, отгрузка кратно кробкам (2шт.упак), комплект: модуль 2шт/ кабель питания 1шт/ шлейф кабель 2шт</t>
  </si>
  <si>
    <t>Модуль светодиодного дисплея, Dahua, IFS-EIA1.8S-C, отгрузка кратно кробкам (2шт.упак), комплект: модуль 2шт/ кабель питания 1шт/ шлейф кабель 2шт</t>
  </si>
  <si>
    <t>Модуль светодиодного дисплея, Dahua, IFS-EIA2.5S-C, отгрузка кратно кробкам (2шт.упак), комплект: модуль 2шт/ кабель питания 1шт/ шлейф кабель 2шт</t>
  </si>
  <si>
    <t>Монохромное МФУ, Canon, imageRUNNER ADVANCE DX 4925i, 5972C005AA, Лазерное, A3, 25 стр./мин., Подача 1200 листов, Планшетный сканер (АПД опционален), Сенсорный дисплей 10.1", 1.8 ГГц CPU, 4.5 ГБ RAM, USB 2.0, Ethernet 10/100/1000</t>
  </si>
  <si>
    <t>Монохромное МФУ, Canon, imageRUNNER ADVANCE DX 4935i, 5971C005AA, Лазерное, A3, 35 стр./мин., Подача 1200 листов, Планшетный сканер (АПД опционален), Сенсорный дисплей 10.1", 1.8 ГГц CPU, 4.5 ГБ RAM, USB 2.0, Ethernet 10/100/1000</t>
  </si>
  <si>
    <t>Монохромное МФУ, Canon, imageRUNNER ADVANCE DX 619i, 5849C005AA, Лазерное, A4, 61 стр./мин., Подача 650 листов, Двусторонний автоподатчик документов, Сенсорный дисплей 10.1", 1.8 ГГц CPU, 3.5 ГБ RAM, USB 2.0, Ethernet 10/100/1000</t>
  </si>
  <si>
    <t>Монохромное МФУ, Canon, imageRUNNER ADVANCE DX 719i, 5850C005AA, Лазерное, A4, 71 стр./мин., Подача 650 листов, Двусторонний автоподатчик документов, Сенсорный дисплей 10.1", 1.8 ГГц CPU, 3.5 ГБ RAM, USB 2.0, Ethernet 10/100/1000</t>
  </si>
  <si>
    <t>Цветное МФУ, Canon, imageRUNNER ADVANCE DX C3922i, 5964C005AA, Лазерное, SRA3, 22 стр./мин., Подача 1200 листов, Планшетный сканер (АПД опционален), Сенсорный дисплей 10.1", 1.8 ГГц CPU, 4.5 ГБ RAM, USB 2.0, Ethernet 10/100/1000</t>
  </si>
  <si>
    <t>Цветное МФУ, Canon, imageRUNNER ADVANCE DX C3926i, 5963C005AA, Лазерное, SRA3, 26 стр./мин., Подача 1200 листов, Планшетный сканер (АПД опционален), Сенсорный дисплей 10.1", 1.8 ГГц CPU, 4.5 ГБ RAM, USB 2.0, Ethernet 10/100/1000</t>
  </si>
  <si>
    <t>Цветное МФУ, Canon, imageRUNNER ADVANCE DX C3930i, 5962C005AA, Лазерное, SRA3, 30 стр./мин., Подача 1200 листов, Планшетный сканер (АПД опционален), Сенсорный дисплей 10.1", 1.8 ГГц CPU, 4.5 ГБ RAM, USB 2.0, Ethernet 10/100/1000</t>
  </si>
  <si>
    <t>097S05274</t>
  </si>
  <si>
    <t>Комплект инициализации Xerox AltaLink C8230 (097S05274)</t>
  </si>
  <si>
    <t>Комплект инициализации, Xerox, 097S05274, Для Xerox Altalink C8230</t>
  </si>
  <si>
    <t>Протяжный сканер, Canon, imageFORMULA DR-M140 II, 6050C003, 600 x 600 DPI, USB2.0, 80 листов, 40 стр/мин, 20-209 г/кв.м, длина 356 мм, Вес:2,6 кг</t>
  </si>
  <si>
    <t>Карандаши</t>
  </si>
  <si>
    <t>Блистер чернографитных шестигранных карандашей ErichKrause® Jet Black 100 HB (4 карандаша)</t>
  </si>
  <si>
    <t>Блистер чернографитных шестигранных карандашей, ErichKrause®, 45477, Jet Black 100 HB (4 шт.), чёрный</t>
  </si>
  <si>
    <t>Блистер чернографитных шестигранных карандашей с ластиком ErichKrause® Amber 101 HB (4 карандаша)</t>
  </si>
  <si>
    <t>Блистер чернографитных шестигранных карандашей, ErichKrause®, 32837, Amber 101 HB (4 шт.), жёлтый</t>
  </si>
  <si>
    <t>Скрепки</t>
  </si>
  <si>
    <t>B3507</t>
  </si>
  <si>
    <t>Скрепки металлические Comix B3507, 29 мм., цветные в ассортименте (коробка 100 скрепок)</t>
  </si>
  <si>
    <t>Скрепки канцелярские, Comix, B3507, 29 мм., цветные, металлические, никелированные, 132*41*59 мм., коробка 100 скрепок</t>
  </si>
  <si>
    <t>Кнопки силовые ErichKrause® цветные (коробка 50 кнопок)</t>
  </si>
  <si>
    <t>Кнопки силовые, ErichKrause®, 24877, цветные, (коробка 50 кнопок)</t>
  </si>
  <si>
    <t>CH-H03</t>
  </si>
  <si>
    <t>Камера хаб Camera Hub G3 EU</t>
  </si>
  <si>
    <t>Камера хаб, Aqara, Camera Hub G3 EU, CH-H03, 123,4х85,1х67,8 мм, Питание: порт USB Type-C, 5 В, 2 A, Wi-Fi IEEE 802.11b/g/n/a/ac (2,4/5 ГГц), Zigbee 3.0 IEEE 802.15.4(2,4 ГГц), ИК, 2304x1296p (2K), 110° (360° с учетом поворота). по вертикали 45° (вверх 30°, вниз 15°), Распознавание: лиц/жестов/слежение за объектом, Белый</t>
  </si>
  <si>
    <t>H60</t>
  </si>
  <si>
    <t>Беспроводной вертикальный пылесос Roborock H60 Белый</t>
  </si>
  <si>
    <t>Беспроводной вертикальный пылесос, Roborock, H60, Вес 1.7 кг, Мощность всасывания 115 аВт, Потребляемая мощность 350 Вт, Время зарядки 2.5 ч, Время работы до 90 мин, Уровень шума 75 дБ, Объём пылесборника 500 мл, Тип уборки сухая, Белый</t>
  </si>
  <si>
    <t>H60 Pro</t>
  </si>
  <si>
    <t>Беспроводной вертикальный пылесос Roborock H60 Pro Белый</t>
  </si>
  <si>
    <t>Беспроводной вертикальный пылесос, Roborock, H60 Pro, Вес 1.7 кг, Мощность всасывания 170 аВт, Потребляемая мощность 5000 Вт, Время зарядки 2.5 ч, Время работы до 90 мин, Уровень шума 75 дБ, Объём пылесборника 500 мл, Тип уборки сухая, Белый</t>
  </si>
  <si>
    <t>H1C1A</t>
  </si>
  <si>
    <t>Беспроводной вертикальный пылесос Roborock Dyad Pro Combo с функцией влажной уборки Черно-белый</t>
  </si>
  <si>
    <t>Беспроводной вертикальный пылесос, Roborock, Dyad Pro Combo (H1C1A/H1C1A01-07), 5 в 1, с функцией влажной уборки, Ёмкость аккумулятора 4000 мАч, Автономная работа 43 мин – влажная уборка / 60 мин – сухая уборка, Время зарядки 4 ч, Уровень шума 78 дБ, LED дисплей, Функция самоочистки и самосушки под 50°, Черно-белый</t>
  </si>
  <si>
    <t>H60 Hub Pro</t>
  </si>
  <si>
    <t>RRA0TAL</t>
  </si>
  <si>
    <t>Робот-пылесос Roborock S8 Pro с зарядной базой Белый</t>
  </si>
  <si>
    <t>Робот-пылесос, Roborock, S8 Pro, с зарядной базой, Вес, LDS навигация,Структурный свет, 10000 Па, Автономная работа 3 ч, Аккумулятор 5200 мАч, Тип швабры Плоская швабра (подьемная), Уровень шума 67 дБ, Белый</t>
  </si>
  <si>
    <t>Робот-пылесос Roborock S8 Pro с зарядной базой Черный</t>
  </si>
  <si>
    <t>Робот-пылесос, Roborock, S8 Pro, с зарядной базой, Вес, LDS навигация,Структурный свет, 10000 Па, Автономная работа 3 ч, Аккумулятор 5200 мАч, Тип швабры Плоская швабра (подьемная), Уровень шума 67 дБ, Черный</t>
  </si>
  <si>
    <t>RRE0PEE</t>
  </si>
  <si>
    <t>Робот-пылесос Roborock Qrevo L с Док-станцией Черный</t>
  </si>
  <si>
    <t>Робот-пылесос, Roborock, Qrevo L, с Док-станцией для автовыгрузки мусора мойки и наполнения, LDS навигация + 3D структурированный свет + RGB камера, 22000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управление,12000 Па, Черный</t>
  </si>
  <si>
    <t>Робот-пылесос Roborock Qrevo L с Док-станцией Белый</t>
  </si>
  <si>
    <t>Робот-пылесос, Roborock, Qrevo L, с Док-станцией для автовыгрузки мусора мойки и наполнения, LDS навигация + 3D структурированный свет + RGB камера, 22000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управление,12000 Па, Белый</t>
  </si>
  <si>
    <t>RRW0PEP</t>
  </si>
  <si>
    <t>Робот-пылесос Roborock Qrevo C с Док-станцией Белый</t>
  </si>
  <si>
    <t>Робот-пылесос, Roborock, Qrevo C, с Док-станцией для автовыгрузки мусора мойки и наполнения, LDS навигация + 3D структурированный свет + RGB камера, 12000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 Белый</t>
  </si>
  <si>
    <t>Робот-пылесос Roborock S8 Pro+ с зарядным устройством и автовыгрузкой мусора Белый</t>
  </si>
  <si>
    <t>Робот-пылесос, Roborock, S8 Pro+, с зарядным устройством и автовыгрузкой мусора, Вес, LDS навигация,Структурный свет, 10000 Па, Автономная работа 3 ч, Аккумулятор 5200 мАч, Тип швабры Плоская швабра (подьемная), Уровень шума 67 дБ, Белый</t>
  </si>
  <si>
    <t>Робот-пылесос Roborock Q7+ с зарядным устройством и автовыгрузкой мусора (AED03HRR/AED04HRR) Черный</t>
  </si>
  <si>
    <t>Робот-пылесос, Roborock, Q7+ (Q400RR/Q7P52-02), с зарядным устройством и автовыгрузкой мусора (AED03HRR/AED04HRR), 7 недель без опустошения, LiDAR навигация, 2700 Па, Обслуживаемая площадь: сухая (300 кв.м) влажная (150 кв.м), Автономная работа 3 ч, Ёмкость аккумулятора 5200 мАч, Время зарядки до 6 ч, Уровень шума 67 дБ, Голосовое управление, Черный</t>
  </si>
  <si>
    <t>Робот-пылесос Roborock Qrevo C с Док-станцией Черный</t>
  </si>
  <si>
    <t>Робот-пылесос, Roborock, Qrevo C, с Док-станцией для автовыгрузки мусора мойки и наполнения, LDS навигация + 3D структурированный свет + RGB камера, 12000 Па, Обслуживаемая площадь: сухая (270 кв.м) влажная (100 кв.м), Автономная работа 3 ч, Аккумулятор 5200 мАч, Время зарядки до 4 ч, Уровень шума 67 дБ, Голосовое управление, Черный</t>
  </si>
  <si>
    <t>Отпариватель ручной Russell Hobbs 28370-56</t>
  </si>
  <si>
    <t>Отпариватель ручной, Russell Hobbs, 28370-56, Мощность 1700W, Постоянная подача пара 20 г/мин, Керамическая подошва, Скорость нагрева 60с, Автоотключение, Вертикальное отпаривание, Постоянный пар, Синий</t>
  </si>
  <si>
    <t>КТ-2235</t>
  </si>
  <si>
    <t>Аэрогриль Kitfort КТ-2235</t>
  </si>
  <si>
    <t>Аэрогриль, Kitfort, КТ-2235, Объём 3.5 л, 5 автоматических программ, Таймер, Белый</t>
  </si>
  <si>
    <t>Рисоварка Russell Hobbs 27040-56</t>
  </si>
  <si>
    <t>Рисоварка, Russell Hobbs, 27040-56, Мощность 500W, Общий объём 3.3L, 1 автоматическая программа, Антипригарное покрытие чаши, Кнопочный тип управления, Белый</t>
  </si>
  <si>
    <t>КТ-1922</t>
  </si>
  <si>
    <t>Сушилка для овощей и фруктов Kitfort КТ-1922</t>
  </si>
  <si>
    <t>Сушилка для овощей и фруктов, Kitfort, КТ-1922, Количество поддонов 8, Мощность 800 Вт, Обдув горизонтальный, Цвет меаллик</t>
  </si>
  <si>
    <t>Выпрямитель для волос Remington S3505GP</t>
  </si>
  <si>
    <t>Выпрямитель для волос, Remington, S3505GP, 9 температурных режимов, Температура нагрева 150-230 °С, Размеры пластин 2.5х11см, Нагрев за 15 сек, Ионизация, Термоизолированный наконечник, Автоотключение, Защита от перегрева, Чехол для хранения, Длина шнура 1.8м, Черный</t>
  </si>
  <si>
    <t>Выпрямитель для волос Remington S9100</t>
  </si>
  <si>
    <t>Выпрямитель для волос, Remington, S9100, Мощность 52W, 10 режимов нагрева, Автоотключение, Керамическое покрытие рабочей поверхности, Розовое золото</t>
  </si>
  <si>
    <t>Мультистайлер Remington CI41MS5E51</t>
  </si>
  <si>
    <t>Мультистайлер, Remington, CI41MS5E51, Диапазон температур 130-210 ° С, Керамическое покрытие, 5 насадок, Светодиодный дисплей, Быстрый нагрев за 40 сек, Цвет бежевый</t>
  </si>
  <si>
    <t>Плойка с зажимом Remington CI5319</t>
  </si>
  <si>
    <t>Плойка с зажимом, Remington, CI5319, 35W, Диаметр щипцов 19мм, Длина шнура 180 см, Диапазон температуры нагрева 150-200 °С, Керамика, Черный</t>
  </si>
  <si>
    <t>C01000662</t>
  </si>
  <si>
    <t>Зубная электрощетка Oclean Ease Синий</t>
  </si>
  <si>
    <t>Зубная электрощетка, Oclean, Ease, C01000662. Синий</t>
  </si>
  <si>
    <t>Масляные обогреватели</t>
  </si>
  <si>
    <t>SVC OH-1500-7</t>
  </si>
  <si>
    <t>Масляный обогреватель SVC OH-1500-7</t>
  </si>
  <si>
    <t>Масляный обогреватель, SVC, OH-1500-7, Мощность 1500Вт, Площадь обогрева: до 15м2, 7 секций, 3 режима работы, Регулировка температуры, Отключение при перегреве, Колеса для перемещения, Серый</t>
  </si>
  <si>
    <t>SVC OH-2000-9</t>
  </si>
  <si>
    <t>Масляный обогреватель SVC OH-2000-9</t>
  </si>
  <si>
    <t>Масляный обогреватель, SVC, OH-2000-9, Мощность 2000Вт, Площадь обогрева: до 20м2, 9 секций, 3 режима работы, Регулировка температуры, Отключение при перегреве, Колеса для перемещения, Серый</t>
  </si>
  <si>
    <t>SVC OH-2500-11</t>
  </si>
  <si>
    <t>Масляный обогреватель SVC OH-2500-11</t>
  </si>
  <si>
    <t>Масляный обогреватель, SVC, OH-2500-11, Мощность 2500Вт, Площадь обогрева: до 25м2, 11 секций, 3 режима работы, Регулировка температуры, Отключение при перегреве, Колеса для перемещения, Серый</t>
  </si>
  <si>
    <t>T-SAC02RC</t>
  </si>
  <si>
    <t>Охладитель воздуха колонный с пультом и дисплеем Timberk T-SAC02RC</t>
  </si>
  <si>
    <t>Охладитель воздуха колонный с пультом и дисплеем, Timberk, T-SAC02RC, мощность 50 Вт, количество скоростей: 3, тип кондиционера: колонный</t>
  </si>
  <si>
    <t>Озонатор, Kitfort, КТ-2852, 2 режима, 20 мг/ч, Время работы 48 ч, Мощность 3 Вт, Белый</t>
  </si>
  <si>
    <t>Провод ШВВП 2х0.5 ГОСТ</t>
  </si>
  <si>
    <t>Выключатель нагрузки CHINT NXHB-125 1P 20A</t>
  </si>
  <si>
    <t>Выключатель нагрузки, CHINT, 193166 NXHB-125, 1P 20A</t>
  </si>
  <si>
    <t>A9A26476</t>
  </si>
  <si>
    <t>Расцепитель SE A9A26476 iMX 100-415В</t>
  </si>
  <si>
    <t>Расцепитель, SE, A9A26476, iMX 100-415В</t>
  </si>
  <si>
    <t>LUB12</t>
  </si>
  <si>
    <t>Силовой блок SE LUB12 12А с клеммником доп конт</t>
  </si>
  <si>
    <t>Силовой блок, SE, LUB12 12А с клеммником доп конт</t>
  </si>
  <si>
    <t>XB5AVB1</t>
  </si>
  <si>
    <t>Сигнальная лампа SE XB5AVB1 22мм 24В белая</t>
  </si>
  <si>
    <t>Сигнальная лампа, SE, XB5AVB1, 22мм 24В белая</t>
  </si>
  <si>
    <t>XB5AA21</t>
  </si>
  <si>
    <t>Кнопка SE XB5AA21 22мм с возвратом черная</t>
  </si>
  <si>
    <t>Кнопка, SE, XB5AA21, 22мм с возвратом черная</t>
  </si>
  <si>
    <t>XB5AJ33</t>
  </si>
  <si>
    <t>Переключатель SE XB5AJ33 22 мм 3 позиции</t>
  </si>
  <si>
    <t>Переключатель, SE, XB5AJ33, 22 мм 3 позиции</t>
  </si>
  <si>
    <t>VPR-2.5-GY</t>
  </si>
  <si>
    <t>Клемма проходная DKC VPR-2.5-GY 2.5 мм2 Серая</t>
  </si>
  <si>
    <t>Клемма проходная, DKC, VPR-2.5-GY, зажим push-in, 2 точки подключения, 2.5 кв.мм, Серая</t>
  </si>
  <si>
    <t>UK-E</t>
  </si>
  <si>
    <t>Торцевой фиксатор на рейку 35мм DKC UK-E Ширина 9.5 мм Серый</t>
  </si>
  <si>
    <t>Торцевой фиксатор на рейку 35мм, DKC, UK-E, Ширина 9.5 мм, Серый</t>
  </si>
  <si>
    <t>004280</t>
  </si>
  <si>
    <t>Розетка на DIN рейку 2к+З французский стандарт</t>
  </si>
  <si>
    <t>Розетка, Legrand, 004280, на DIN рейку 2К+З французский стандарт</t>
  </si>
  <si>
    <t>Розетка USB Niloe Тип А+C Слоновая кость</t>
  </si>
  <si>
    <t>Розетка USB, Legrand Niloe, 764697, Тип А+C Слоновая кость</t>
  </si>
  <si>
    <t>Крышка для напольной коробки 12/18 модулей Legrand 088001 пластик стандартное исполнение Серый</t>
  </si>
  <si>
    <t>Крышка для напольной коробки 12/18 модулей, Legrand, 088001, пластик, стандартное исполнение, Серый</t>
  </si>
  <si>
    <t>Встраиваемый розеточный блок Legrand 089700 2 модуля Нержавеющая сталь IP44</t>
  </si>
  <si>
    <t>Встраиваемый розеточный блок, Legrand, 089700, 2 модуля, Нержавеющая сталь IP44</t>
  </si>
  <si>
    <t>Основание для вертикальной установки Legrand 088024 2х6 мод. фиксированные стандартное исп. Серый</t>
  </si>
  <si>
    <t>Основание для вертикальной установки, Legrand, 088024, фиксированные стандартное исполнение, 2х6 модуля, Серый</t>
  </si>
  <si>
    <t>Лючок напольный c изменяемой глубиной DKC 88312 12 модулей Чёрный</t>
  </si>
  <si>
    <t>Лючок напольный c изменяемой глубиной, DKC, 88312, 12 модулей Чёрный</t>
  </si>
  <si>
    <t>RXM4AB2P7</t>
  </si>
  <si>
    <t>Реле штепсельное SE RXM4AB2P7 4 со светодиод. 6А 230В AC</t>
  </si>
  <si>
    <t>Реле штепсельное, SE, RXM4AB2P7, 4 со светодиод. 6А 230В AC</t>
  </si>
  <si>
    <t>2404807UA</t>
  </si>
  <si>
    <t>Воздуходувка аккумуляторная Greenworks 24V c 1хАКБ 2Ач и ЗУ</t>
  </si>
  <si>
    <t>Воздуходувка аккумуляторная, Greenworks, G24ABK2(2404807UARU), 24V, c 1хАКБ 2Ач и ЗУ</t>
  </si>
  <si>
    <t>3704007UA</t>
  </si>
  <si>
    <t>Дрель-шуруповерт аккумуляторная Greenworks 3704007UA, 24V, c 1хАКБ 2 Ач и ЗУ в кейсе</t>
  </si>
  <si>
    <t>Дрель-шуруповерт аккумуляторная, Greenworks, 3704007UA, 24V, c 1хАКБ 2 Ач и ЗУ в кейсе</t>
  </si>
  <si>
    <t>3704107UA</t>
  </si>
  <si>
    <t>Дрель-шуруповерт аккумуляторная Greenworks 3704107UA, 24V, c 1хАКБ 2 Ач и ЗУ в кейсе</t>
  </si>
  <si>
    <t>Дрель-шуруповерт аккумуляторная, Greenworks, 3704107UA, 24V, c 1хАКБ 2 Ач и ЗУ в кейсе</t>
  </si>
  <si>
    <t>Фильтр-насос для бассейна Intex 28602</t>
  </si>
  <si>
    <t>Фильтрующий насос Krystal Clear для бассейнов, INTEX, 28602, Пластик, 1250 л/час., Серый, Цветная коробка</t>
  </si>
  <si>
    <t>Комплект блока формирования изображений, Xerox, 013R00692, Для Xerox C310/C315, 125 000 страниц (А4), Один модуль на 4 цвета</t>
  </si>
  <si>
    <t>Тонер-картридж повышенной емкости, Xerox, 006R04368 (чёрный), Для Xerox C310/C315, 8 000 страниц (А4)</t>
  </si>
  <si>
    <t>Тонер-картридж повышенной емкости, Xerox, 006R04369 (голубой), Для Xerox C310/C315, 5 500 страниц (А4)</t>
  </si>
  <si>
    <t>Тонер-картридж повышенной емкости, Xerox, 006R04370 (малиновый), Для Xerox C310/C315, 5 500 страниц (А4)</t>
  </si>
  <si>
    <t>Тонер-картридж повышенной ёмкости, Xerox, 006R04371 (жёлтый), Для Xerox C310/C315, 5 500 страниц (А4)</t>
  </si>
  <si>
    <t>Блок формирования изображения, Xerox, 013R00692, Для Xerox C310/C315, 125 000 страниц (А4), Один модуль на 4 цвета</t>
  </si>
  <si>
    <t>Фотобарабан, Xerox, 013R00688, Для Xerox VersaLink C7120/25/30, 87 000 страниц (А4)</t>
  </si>
  <si>
    <t>Тонер-картридж, Canon, C-EXV 47 Black, 8516B002, для imageRUNNER ADVANCE C250i, C350iF, 19 000 стр. (А4)</t>
  </si>
  <si>
    <t>Тонер-картридж, Canon, C-EXV 42 Black, 6908B002AA, для imageRUNNER 2202/2202N, 2224/2224N/2224iF 10 200 стр. (A4)</t>
  </si>
  <si>
    <t>Тонер-картридж, Canon, UNIVERSAL PLOTWAVE TONER PCR 2X500 GR, 6696C001AA, для VarioPRINT 110/115/120/130/135/140, (2 bottles), 115 200 стр. (А4)</t>
  </si>
  <si>
    <t>Чернильный картридж, Canon, Ink Tank, PFI-107 Matte Black, 6704B001AA, для imagePROGRAF 680/685/780/785, 130 мл</t>
  </si>
  <si>
    <t>Чернила, Canon, Ink Tank, PFI-107 Black, 6705B001AA, для imagePROGRAF 670/680/685/770/780/785, 130 мл</t>
  </si>
  <si>
    <t>Чернила, Canon, Ink Tank, PFI-107 Cyan, 6706B001AA, для imagePROGRAF 670/680/685/770/780/785, 130 мл</t>
  </si>
  <si>
    <t>Чернила, Canon, Ink Tank, PFI-107 Magenta, 6707B001AA, для imagePROGRAF 670/680/685/770/780/785, 130 мл</t>
  </si>
  <si>
    <t>Чернила, Canon, Ink Tank, PFI-107 Yellow, 6708B001AA, для imagePROGRAF 670/680/685/770/780/785, 130 мл</t>
  </si>
  <si>
    <t>Чернильный картридж, Canon, PFI-311 Magenta, 6847C001AA, для imagePROGRAF TX-3200/TX-4200, 330 мл</t>
  </si>
  <si>
    <t>Струйный картридж, Canon, CL-56, 9064B001AA, для PIXMA E404/E414/E484, 300 стр. (А4)</t>
  </si>
  <si>
    <t>Струйный картридж, Canon, PG-445, 8283B001AA, для PIXMA MG2440/MG2540MG2545/MG2940, MG2541S/MG2546, iP2440/iP2840, 180 стр. (A4)</t>
  </si>
  <si>
    <t>Струйный картридж, Canon, PG-445XL, 8282B001, для PIXMA MG2440/MG2540/MG2545/MG2940, iP2840/iP2440, 300 стр. (A4)</t>
  </si>
  <si>
    <t>Струйный картридж, Canon, CL-446, 8285B001, для PIXMA MG2440/MG2540/MG2545/MG2940, MG2541S/MG2546S, iP2440/iP2840, 180 стр. (A4)</t>
  </si>
  <si>
    <t>Струйный картридж, Canon, CL-446XL, 8284B001AA, для PIXMA MG2440/MG2540/MG2545/MG2940, MG2541S/MG2546S, iP2440/iP2840, 300 стр. (A4)</t>
  </si>
  <si>
    <t>Чернильный картридж, Canon, PFI-4100 Matte Black, 6776C001AA, для imagePROGRAF PRO-1100, 80 мл</t>
  </si>
  <si>
    <t>Чернильный картридж, Canon, PFI-4100 Photo Black, 6777C001AA, для imagePROGRAF PRO-1100, 80 мл</t>
  </si>
  <si>
    <t>Чернильный картридж, Canon, PFI-4100 Cyan, 6778C001AA, для imagePROGRAF PRO-1100, 80 мл</t>
  </si>
  <si>
    <t>Чернильный картридж, Canon, PFI-4100 Magenta, 6779C001AA, для imagePROGRAF PRO-1100, 80 мл</t>
  </si>
  <si>
    <t>Чернильный картридж, Canon, PFI-4100 Yellow, 6780C001AA, для imagePROGRAF PRO-1100, 80 мл</t>
  </si>
  <si>
    <t>Чернильный картридж, Canon, PFI-4100 Photo Cyan, 6781C001AA, для imagePROGRAF PRO-1100, 80 мл</t>
  </si>
  <si>
    <t>Чернильный картридж, Canon, PFI-4100 Photo Magenta, 6782C001AA, для imagePROGRAF PRO-1100, 80 мл</t>
  </si>
  <si>
    <t>Чернильный картридж, Canon, PFI-4100 Grey, 6783C001AA, для imagePROGRAF PRO-1100, 80 мл</t>
  </si>
  <si>
    <t>Чернильный картридж, Canon, PFI-4100 Photo Grey, 6784C001AA, для imagePROGRAF PRO-1100, 80 мл</t>
  </si>
  <si>
    <t>Чернильный картридж, Canon, PFI-4100 Red, 6785C001AA, для imagePROGRAF PRO-1100, 80 мл</t>
  </si>
  <si>
    <t>Чернильный картридж, Canon, PFI-4100 Blue, 6786C001AA, для imagePROGRAF PRO-1100, 80 мл</t>
  </si>
  <si>
    <t>Чернильный картридж, Canon, PFI-4100 Chroma Optimizer, 6787C001AA, для imagePROGRAF PRO-1100, 80 мл</t>
  </si>
  <si>
    <t>Чернильный картридж, Canon, PFI-5100 Yellow, 6955C001AA, для imagePROGRAF PRO-310, 14 мл</t>
  </si>
  <si>
    <t>Чернильный картридж, Canon, PFI-5100 Red, 6958C001AA, для imagePROGRAF PRO-310, 14 мл</t>
  </si>
  <si>
    <t>Чернильный картридж, Canon, PFI-5100 Photo Cyan, 6956C001AA, для imagePROGRAF PRO-310, 14 мл</t>
  </si>
  <si>
    <t>Чернильный картридж, Canon, PFI-5100 Chroma Optimizer, 6960C001AA, для imagePROGRAF PRO-310, 14 мл</t>
  </si>
  <si>
    <t>Чернильный картридж, Canon, PFI-5100 Matte Black, 6951C001AA, для imagePROGRAF PRO-310, 14 мл</t>
  </si>
  <si>
    <t>Чернильный картридж, Canon, PFI-5100 Magenta, 6954C001AA, для imagePROGRAF PRO-310, 14 мл</t>
  </si>
  <si>
    <t>Чернильный картридж, Canon, PFI-5100 Grey, 6959C001AA, для imagePROGRAF PRO-310, 14 мл</t>
  </si>
  <si>
    <t>Чернильный картридж, Canon, PFI-5100 Photo Black, 6952C001AA, для imagePROGRAF PRO-310, 14 мл</t>
  </si>
  <si>
    <t>Чернильный картридж, Canon, PFI-5100 Photo Magenta, 6957C001AA, для imagePROGRAF PRO-310, 14 мл</t>
  </si>
  <si>
    <t>Чернильный картридж, Canon, PFI-5100 Cyan, 6953C001AA, для imagePROGRAF PRO-310, 14 мл</t>
  </si>
  <si>
    <t>FM4-5313-000</t>
  </si>
  <si>
    <t>Узел обратной подачи бумаги Canon REVERSE PAPER DELIVERY ASS'Y, FM4-5313-000</t>
  </si>
  <si>
    <t>Узел обратной подачи бумаги, Canon, REVERSE PAPER DELIVERY ASS'Y, FM4-5313-000</t>
  </si>
  <si>
    <t>116R00039</t>
  </si>
  <si>
    <t>Комплект обслуживания сканера Xerox 116R00039</t>
  </si>
  <si>
    <t>Комплект обслуживания сканера, Xerox, 116R00039, Для Xerox C325, C415 / B415 / C625</t>
  </si>
  <si>
    <t>152N12002</t>
  </si>
  <si>
    <t>Узел второго переноса 152N12002</t>
  </si>
  <si>
    <t>Узел второго переноса, Xerox, 152N12002, Для Xerox PrimeLink C9265/C9275/C9281</t>
  </si>
  <si>
    <t>Валы заряда Canon</t>
  </si>
  <si>
    <t>CET5178</t>
  </si>
  <si>
    <t>Вал заряда CET IR4025 (CET5178)</t>
  </si>
  <si>
    <t>Вал заряда, CET, CET5178, Для копиров CANON iR ADVANCE 4025/4035/4045/4051/4225/4235/4245/4251</t>
  </si>
  <si>
    <t>Валы заряда Xerox</t>
  </si>
  <si>
    <t>CET241002</t>
  </si>
  <si>
    <t>Ролик очистки ролика заряда CET Versant 80 (CET241002)</t>
  </si>
  <si>
    <t>Ролик очистки ролика заряда, CET, CET241002, Для копиров XEROX Versant 80/2100 Press</t>
  </si>
  <si>
    <t>CET2438U</t>
  </si>
  <si>
    <t>Ремонтный комплект CET M601 (CET2438U)</t>
  </si>
  <si>
    <t>Ремонтный комплект, CET, CET2438U, CF065A, Для принтеров HP Enterprise LaserJet 600 M601/M602/M603</t>
  </si>
  <si>
    <t>CET2791U</t>
  </si>
  <si>
    <t>Ремонтный комплект CET M604 (CET2791U)</t>
  </si>
  <si>
    <t>Ремонтный комплект, CET, CET2791U, F2G77-67901, Для принтеров HP LaserJet Enterprise M604/M605/M606</t>
  </si>
  <si>
    <t>CET7864U</t>
  </si>
  <si>
    <t>Ремонтный комплект CET M607 (CET7864U)</t>
  </si>
  <si>
    <t>Ремонтный комплект, CET, CET7864U, L0H25-67901, Для принтеров HP LaserJet Enterprise M607dn/608dn/609dn</t>
  </si>
  <si>
    <t>CET7787</t>
  </si>
  <si>
    <t>Резиновый вал CET M15 (CET7787)</t>
  </si>
  <si>
    <t>Резиновый вал, CET, CET7787, Для принтеров HP LaserJet Pro M15a/16a/28a/29a/30a/101/102/104/106/131/134</t>
  </si>
  <si>
    <t>CET5845E</t>
  </si>
  <si>
    <t>Ролик захвата/отделения бумаги CET M601 (CET5845E)</t>
  </si>
  <si>
    <t>Ролик захвата/отделения бумаги, CET, CET5845E, RM1-0037-000, Для принтеров HP LaserJet 4200/4300/4250/4350/P4015, M601/M602/M603, Long life.</t>
  </si>
  <si>
    <t>CET1066E</t>
  </si>
  <si>
    <t>Ролик захвата/отделения бумаги CET M601 (CET1066E)</t>
  </si>
  <si>
    <t>Ролик захвата/отделения бумаги, CET, CET1066E, RM1-0037-000, Для принтеров HP LaserJet 4200/4300/4250/4350/5200, M604/M605/M606</t>
  </si>
  <si>
    <t>CET0470</t>
  </si>
  <si>
    <t>Ролик захвата/отделения бумаги CET M806 (CET0470)</t>
  </si>
  <si>
    <t>Ролик захвата/отделения бумаги, CET, CET0470, RF5-3338-000, Для принтеров HP LaserJet 9000/9040/9050, M806/M830</t>
  </si>
  <si>
    <t>CET3519</t>
  </si>
  <si>
    <t>Ролик захвата бумаги CET M521 (CET3519)</t>
  </si>
  <si>
    <t>Ролик захвата бумаги, CET, CET3519, RM1-3763-000/RM1-6313-000, Для принтеров HP LaserJet Enterprise P3015/P3005, M521/M525, Лоток №2.</t>
  </si>
  <si>
    <t>CET6696</t>
  </si>
  <si>
    <t>Ролик захвата бумаги CET M521 (CET6696)</t>
  </si>
  <si>
    <t>Ролик захвата бумаги, CET, CET6696, RL1-3167-000, Для принтеров HP LaserJet Enterprise P3015/P3005, M521/M525, Лоток №2.</t>
  </si>
  <si>
    <t>CET0465</t>
  </si>
  <si>
    <t>Ролик захвата бумаги CET M806 (CET0465)</t>
  </si>
  <si>
    <t>Ролик захвата бумаги, CET, CET0465, RF5-3340-000, Для принтеров HP LaserJet 9000/9040/9050, M806/M830</t>
  </si>
  <si>
    <t>CET4952</t>
  </si>
  <si>
    <t>Ролик захвата бумаги CET P1505 (CET4952)</t>
  </si>
  <si>
    <t>Ролик захвата бумаги, CET, CET4952, RL1-1497-000, Для принтеров HP LaserJet P1505/M1522/P1606/M1536</t>
  </si>
  <si>
    <t>CET7869E</t>
  </si>
  <si>
    <t>Ролик отделения бумаги CET M607 (CET7869E)</t>
  </si>
  <si>
    <t>Ролик отделения бумаги, CET, CET7869E, RM2-6772-000, Для принтеров HP LaserJet Enterprise M607dn/608dn/609dn/MFP M631dn/632h</t>
  </si>
  <si>
    <t>CET0527</t>
  </si>
  <si>
    <t>Ролик захвата бумаги CET M601 (CET0527)</t>
  </si>
  <si>
    <t>Ролик захвата бумаги, CET, CET0527, RF5-2634-000, Для принтеров HP LaserJet 5000/5100, CANON iR1600/2000/iR2016/2020.</t>
  </si>
  <si>
    <t>CET5896ER</t>
  </si>
  <si>
    <t>Ролик захвата бумаги CET M601 (CET5896ER)</t>
  </si>
  <si>
    <t>Ролик захвата бумаги, CET, CET5896ER, RM1-0036-000, Для принтеров HP LaserJet 4200/4300/4250/4350/P4015, M601/M602/M603</t>
  </si>
  <si>
    <t>CET7867E</t>
  </si>
  <si>
    <t>Ролик захвата бумаги CET M607 (CET7867E)</t>
  </si>
  <si>
    <t>Ролик захвата бумаги, CET, CET7867E, RM2-1275-000, Для принтеров HP LaserJet Enterprise M607dn/608dn/609dn/MFP M631dn/632h, Инструмент для установки.</t>
  </si>
  <si>
    <t>DGP7491</t>
  </si>
  <si>
    <t>Ролик захвата бумаги СЕТ ML-3200 (DGP7491)</t>
  </si>
  <si>
    <t>Ролик захвата бумаги, СЕТ, DGP7491, JC93-00310A, Для принтеров SAMSUNG ML-3200/3310/3700</t>
  </si>
  <si>
    <t>DGP7496</t>
  </si>
  <si>
    <t>Ролик отделения бумаги СЕТ ML-4210 (DGP7496)</t>
  </si>
  <si>
    <t>Ролик отделения бумаги, СЕТ, DGP7496, JC90-01032A, Для принтеров SAMSUNG ML-4210ND</t>
  </si>
  <si>
    <t>CET341097</t>
  </si>
  <si>
    <t>Ролик отделения бумаги СЕТ ML-3700 (CET341097)</t>
  </si>
  <si>
    <t>Ролик отделения бумаги, СЕТ, CET341097, JC90-01032A, Для принтеров SAMSUNG ML-3700/3710/3750</t>
  </si>
  <si>
    <t>CET341034</t>
  </si>
  <si>
    <t>Ролик отделения бумаги ADF СЕТ C7020 (CET341034)</t>
  </si>
  <si>
    <t>Ролик отделения бумаги ADF, СЕТ, CET341034, Для принтеров XEROX VersaLink C7020/7030/B7025/7030</t>
  </si>
  <si>
    <t>CET341062</t>
  </si>
  <si>
    <t>Ролик отделения бумаги CET C5560 (CET341062)</t>
  </si>
  <si>
    <t>Ролик отделения бумаги, CET, CET341062, FL0-1674, Для копиров CANON iR ADVANCE 6055/6065/6075/6255/6265/6275, Полиуретан.</t>
  </si>
  <si>
    <t>CET341135</t>
  </si>
  <si>
    <t>Ролик отделения бумаги CET C3830i (CET341135)</t>
  </si>
  <si>
    <t>Ролик отделения бумаги, CET, CET341135, FL1-3762-010, Для копиров CANON iR ADVANCE DX C3826i/C3830i/C3835i/C3922i</t>
  </si>
  <si>
    <t>CET5105U</t>
  </si>
  <si>
    <t>Ролик отделения бумаги CET IR4025 (CET5105U)</t>
  </si>
  <si>
    <t>Ролик отделения бумаги, CET, CET5105U, FC6-6661-000, Для копиров CANON iR ADVANCE 4025/4035/4045/4051/4225/4235/4245/4251</t>
  </si>
  <si>
    <t>CET5091</t>
  </si>
  <si>
    <t>Ролик захвата бумаги ADF CET C5535 (CET5091)</t>
  </si>
  <si>
    <t>Ролик захвата бумаги ADF, CET, CET5091, FC6-2784-000, Для копиров CANON iR ADVANCE 4025/4035/4045/4051/4225/4235/4245/4251</t>
  </si>
  <si>
    <t>CET5295</t>
  </si>
  <si>
    <t>Ролик захвата бумаги CET C5535 (CET5295)</t>
  </si>
  <si>
    <t>Ролик захвата бумаги, CET, CET5295, FL0-4002-000, Для копиров CANON iR ADVANCE C5535/5540/5550/5560</t>
  </si>
  <si>
    <t>CET341061</t>
  </si>
  <si>
    <t>Ролик захвата бумаги CET C3325 (CET341061)</t>
  </si>
  <si>
    <t>Ролик захвата бумаги, CET, CET341061, FL0-2885-000, Для копиров CANON iR ADVANCE C3520/C3530/C3525/C5535/C3320/C3325/C3025, Полиоритан.</t>
  </si>
  <si>
    <t>CET341090</t>
  </si>
  <si>
    <t>Ролик отделения бумаги CET M2040 (CET341090)</t>
  </si>
  <si>
    <t>Ролик отделения бумаги, CET, CET341090, 2F909171, Для принтеров KYOCERA ECOSYS M2040dn/P2035d/FS-1035MFP/1028MFP/4200DN, Long Life.</t>
  </si>
  <si>
    <t>CET341077</t>
  </si>
  <si>
    <t>Ролик отделения бумаги CET M2040 (CET341077)</t>
  </si>
  <si>
    <t>Ролик отделения бумаги, CET, CET341077, Для принтеров KYOCERA ECOSYS M2040dn/P2035d/FS-1035MFP/1028MFP/4200DN, Полиуретан.</t>
  </si>
  <si>
    <t>CET4322A</t>
  </si>
  <si>
    <t>Ролик отделения бумаги CET M2040 (CET4322A)</t>
  </si>
  <si>
    <t>Ролик отделения бумаги, CET, CET4322A, 2F909171/2BR06521, Для принтеров KYOCERA ECOSYS M2040dn/P2035d/FS-1035MFP/1028MFP/4200DN/</t>
  </si>
  <si>
    <t>CET341088</t>
  </si>
  <si>
    <t>CET6550R</t>
  </si>
  <si>
    <t>CET4398A</t>
  </si>
  <si>
    <t>CET341089</t>
  </si>
  <si>
    <t>CET7806BR</t>
  </si>
  <si>
    <t>CET341004</t>
  </si>
  <si>
    <t>CET341073</t>
  </si>
  <si>
    <t>Ролик отделения бумаги CET C250i (CET341073)</t>
  </si>
  <si>
    <t>Ролик отделения бумаги, CET, CET341073, AA2J560000, Для копиров KONICA MINOLTA Bizhub C250i/C300i/C360i/C450i/C550i/C650i/C458/C558/C658, Полиуретан.</t>
  </si>
  <si>
    <t>CET341120</t>
  </si>
  <si>
    <t>CET341117</t>
  </si>
  <si>
    <t>Ролик захвата/отделения бумаги CET C224 (CET341117)</t>
  </si>
  <si>
    <t>Комплект роликов захвата бумаги, CET, CET341117, A00J-5636-00, Для копиров KONICA MINOLTA Bizhub C203/C224/C350/C654/360/420, Полиуретан, 200000 стр.</t>
  </si>
  <si>
    <t>CET251062</t>
  </si>
  <si>
    <t>Вал заряда CET C227i (CET251062)</t>
  </si>
  <si>
    <t>Вал заряда, CET, CET251062, DR-217K-PCR, Для копиров KONICA MINOLTA Bizhub C257i/227i</t>
  </si>
  <si>
    <t>CET7446</t>
  </si>
  <si>
    <t>Вал заряда CET C227 (CET7446)</t>
  </si>
  <si>
    <t>Вал заряда, CET, CET7446, Для копиров KONICA MINOLTA Bizhub C227/258/308/368</t>
  </si>
  <si>
    <t>CET251053</t>
  </si>
  <si>
    <t>Вал заряда CET C250i (CET251053)</t>
  </si>
  <si>
    <t>Вал заряда, CET, CET251053, Для копиров KONICA MINOLTA C250i/C450i/C750i/308e/558e</t>
  </si>
  <si>
    <t>CET6652</t>
  </si>
  <si>
    <t>Вал заряда CET M3040 (CET6652)</t>
  </si>
  <si>
    <t>Вал заряда, CET, CET6652, Для принтеров KYOCERA Ecosys M3040dn/M3540dn/M3550idn/M3560idn/Fs-4100DN/4200DN/4300DN/2100D/2100DN</t>
  </si>
  <si>
    <t>CET7922</t>
  </si>
  <si>
    <t>Вал заряда CET WC7425 (CET7922)</t>
  </si>
  <si>
    <t>Вал заряда, CET, CET7922, Для копиров XEROX WorkCentre 7425/7428/7435/7525/7530/7535/7545/7556</t>
  </si>
  <si>
    <t>Чернила, Canon, INK GI-45 Black, 6288C001AA, для MAXIFY GX1040/GX2040, 70 мл, 3 000 изобр. (A4)</t>
  </si>
  <si>
    <t>Чернила, Canon, INK GI-45 Magenta, 6286C001AA, для MAXIFY GX1040/GX2040, 40 мл, 3 000 изобр. (A4)</t>
  </si>
  <si>
    <t>Чернила, Canon, INK GI-45 Yellow, 6287C001AA, для MAXIFY GX1040/GX2040, 40 мл, 3 000 изобр. (A4)</t>
  </si>
  <si>
    <t>1960GHD-2USB-R</t>
  </si>
  <si>
    <t>Сканер штрих-кода Honeywell Xenon Ultra 1960 (1960GHD-2USB-R)</t>
  </si>
  <si>
    <t>1962GSR-2USB-5-R</t>
  </si>
  <si>
    <t>Сканер штрих-кода Honeywell Xenon Ultra 1962GSR (1962GSR-2USB-5-R)</t>
  </si>
  <si>
    <t>8680I502-2</t>
  </si>
  <si>
    <t>Сканер штрих-кода Honeywell 8680i (8680I502-2)</t>
  </si>
  <si>
    <t>Сканер штрих-кода, Honeywell, 8680I502-2, наручный, 1D/2D, Wi-Fi, с аккумулятором, кольцо для запуска с креплением на липучке, черный</t>
  </si>
  <si>
    <t>50129434-001FRE</t>
  </si>
  <si>
    <t>Аккумулятор Honeywell 50129434-001FRE</t>
  </si>
  <si>
    <t>Аккумулятор, Honeywell, 50129434-001FRE, литий-ионный, для 8670, 8650, 1602g, 1шт в упаковке</t>
  </si>
  <si>
    <t>Терминал сбора данных Honeywell EDA52 (EDA52-00AE61N21RK)</t>
  </si>
  <si>
    <t>Терминал сбора данных, Honeywell, EDA52-00AE61N21RK, 5.5", сенсорный, без отпечатков и eSIM, только WLAN(Wifi 5), NFC, GMS, 4 ГБ ОЗУ, 64 ГБ ПЗУ, стандартная батарея, IP67, черный + ПО Cleverence</t>
  </si>
  <si>
    <t>Терминал сбора данных Honeywell EDA52 (EDA52-11AE64N21RK)</t>
  </si>
  <si>
    <t>Терминал сбора данных, Honeywell, EDA52-11AE64N21RK, 5.5", сенсорный, без сканера отпечатков, WLAN (WiFi 5) + WWAN (Sim/eSim), NFC, 4 ГБ ОЗУ, 64 ГБ ПЗУ, стандартная батарея, чёрный + ПО Cleverence</t>
  </si>
  <si>
    <t>Терминал сбора данных Honeywell EDA52 (EDA52-11AE84N21RK)</t>
  </si>
  <si>
    <t>Терминал сбора данных, Honeywell, EDA52-11AE84N21RK, 5.5", сенсорный, без сканера отпечатков, WLAN (WiFi5)+WWAN, NFC, 6 ГБ ОЗУ, 128 ГБ ПЗУ, стандартная батарея, чёрный + ПО Cleverence</t>
  </si>
  <si>
    <t>Терминал сбора данных Honeywell EDA56 (EDA56-00AE81N21RK)</t>
  </si>
  <si>
    <t>Терминал сбора данных, Honeywell, EDA56-00AE81N21RK, 5.5" , сенсорный, без eSIM и отпечатков, WLAN (Wi-Fi 6), без WWAN, GMS, фронтальная и тыловая камера, 6 ГБ ОЗУ, 128 ГБ ПЗУ, увеличенная батарея, IP67, чёрный + ПО Cleverence</t>
  </si>
  <si>
    <t>Терминал сбора данных Honeywell EDA57 (EDA57-11BE81H21RK)</t>
  </si>
  <si>
    <t>Терминал сбора данных, Honeywell, EDA57-11BE81H21RK, 5.5", сенсорный, без отпечатков и eSIM, WLAN + WWAN (5G), фронтальная и тыловая камера, 6 ГБ ОЗУ, 128 ГБ ПЗУ, увеличенная батарея, чёрный + ПО Cleverence</t>
  </si>
  <si>
    <t>Терминал сбора данных Honeywell EDA57 (EDA57-11BE61H21RK)</t>
  </si>
  <si>
    <t>Терминал сбора данных, Honeywell, EDA57-11BE61H21RK, 5.5", сенсорный, без отпечатков и eSIM, WLAN(Wifi 6) + WWAN (5G), фронтальная и тыловая камера, 4 ГБ ОЗУ, 64 ГБ ПЗУ, увеличенная батарея, чёрный + ПО Cleverence</t>
  </si>
  <si>
    <t>Терминал сбора данных Honeywell EDA57 (EDA57-11BE91H21RK)</t>
  </si>
  <si>
    <t>Терминал сбора данных, Honeywell, EDA57-11BE91H21RK, 5.5", сенсорный, без сканера отпечатков и eSIM, WLAN(Wi-Fi 6) + WWAN (5G), сотовая связь, фронтальная и тыловая камера, 8 ГБ ОЗУ, 128 ГБ ПЗУ, увеличенная батарея, чёрный + ПО Cleverence</t>
  </si>
  <si>
    <t>CT37-X1N-58S10DG</t>
  </si>
  <si>
    <t>Терминал сбора данных Honeywell CT37 (CT37-X1N-58S10DG)</t>
  </si>
  <si>
    <t>Терминал сбора данных, Honeywell, CT37-X1N-58S10DG, 6", сенсорный, Nano и eSIM, GMS, 5G, Wi-Fi 6E, 8 ГБ ОЗУ, 128 ГБ ПЗУ, FlexRange, фронтальная и тыловая камера, увеличенная батарея, IP65/68, чёрный</t>
  </si>
  <si>
    <t>CW45-X0N-BND10SG</t>
  </si>
  <si>
    <t>Терминал сбора данных Honeywell CW45 (CW45-X0N-BND10SG)</t>
  </si>
  <si>
    <t>Терминал сбора данных, Honeywell, CW45-X0N-BND10SG, носимый, 4.7", 6GB/64GB, Wi-Fi 6, GMS, 20-Key, камеры, стандартный аккумулятор, IP65/IP67, чёрный</t>
  </si>
  <si>
    <t>CK62-X10-3ES1BCG</t>
  </si>
  <si>
    <t>Терминал сбора данных Honeywell CK62 (CK62-X10-3ES1BCG)</t>
  </si>
  <si>
    <t>Терминал сбора данных, Honeywell, CK62-X10-3ES1BCG, экран 4", 4GB/64GB, GMS, 5G и Wi-Fi 6E, Nano SIM и eSIM, клавиатура 38 клавиш (Numeric F-Key), сканер FlexRangeXLR с красным лазером, тыловая камера, стандартный аккумулятор, защита IP65, черный</t>
  </si>
  <si>
    <t>CK62-X10-37S1BCG</t>
  </si>
  <si>
    <t>Терминал сбора данных Honeywell CK62 (CK62-X10-37S1BCG)</t>
  </si>
  <si>
    <t>Терминал сбора данных, Honeywell, CK62 (CK62-X10-37S1BCG), экран 4", память 4GB/64GB, поддержка 5G и Wi-Fi 6E, Nano SIM и eSIM, клавиатура 38 клавиш (Numeric F-Key), сканер Standard Range с красным лазером, тыловая камера, стандартный аккумулятор, защита IP65, GMS</t>
  </si>
  <si>
    <t>CK67-X1N-58S1B0G</t>
  </si>
  <si>
    <t>Терминал сбора данных Honeywell CK67 (CK67-X1N-58S1B0G)</t>
  </si>
  <si>
    <t>Терминал сбора данных, Honeywell, CK67-X1N-58S1B0G, экран 4.3", 8GB/128GB, GMS, 5G и Wi-Fi 6E, клавиатура 38 клавиш (Numeric F-Key), сканер FlexRange с зелёным лазером, фронтальная и тыловая камеры, стандартный аккумулятор, IP65/IP68, черный</t>
  </si>
  <si>
    <t>CK67-X1N-5ES1B0G</t>
  </si>
  <si>
    <t>Терминал сбора данных Honeywell CK67 (CK67-X1N-5ES1B0G)</t>
  </si>
  <si>
    <t>Терминал сбора данных, Honeywell, CK67-X1N-5ES1B0G, экран 4.3", 8GB/128GB, GSM, 5G и Wi-Fi 6E, клавиатура 38 клавиш (Numeric F-Key), сканер FlexRangeXLR с красным лазером, фронтальная и тыловая камеры, стандартный аккумулятор, IP65/IP68, черный</t>
  </si>
  <si>
    <t>CK67-X0N-57S1B0G</t>
  </si>
  <si>
    <t>Терминал сбора данных Honeywell CK67 (CK67-X0N-57S1B0G)</t>
  </si>
  <si>
    <t>Терминал сбора данных, Honeywell, CK67-X0N-57S1B0G, экран 4.3", 8GB/128GB, GMS, 5G и Wi-Fi 6E, клавиатура 38 клавиш (Numeric F-Key), без SIM, стандартная дальность действия, красный лазер, фронтальная и тыловая камеры, стандартный аккумулятор, IP65/IP68, чёрный</t>
  </si>
  <si>
    <t>RT10W-L00-17C12S0E</t>
  </si>
  <si>
    <t>Терминал сбора данных Honeywell RT10W (RT10W-L00-17C12S0E)</t>
  </si>
  <si>
    <t>Терминал сбора данных, Honeywell, RT10W-L00-17C12S0E, 10.1", сенсорный, 4G, Wi-Fi 5, 8 ГБ ОЗУ, 128 ГБ ПЗУ, стандартная дальность действия, красный лазер, фронтальная и задняя камеры, IP65, чёрный</t>
  </si>
  <si>
    <t>IH45-0-N001S00OK</t>
  </si>
  <si>
    <t>Считыватель RFID Honeywell IH45-0-N001S00OK</t>
  </si>
  <si>
    <t>Считыватель RFID, Honeywell, IH45-0-N001S00OK, UHF, 1D/2D, до 6 м, Bluetooth и USB, съёмный аккумулятор, для мобильных терминалов, черный</t>
  </si>
  <si>
    <t>CT40-HB-UVN-2</t>
  </si>
  <si>
    <t>Зарядная база Honeywell CT40-HB-UVN-2</t>
  </si>
  <si>
    <t>Зарядная база, Honeywell, CT40-HB-UVN-2, для CT40, CT40XP, CT45, CT45XP, CT47, в комплекте док-станция, блок питания, кабеля питания европейского стандарта</t>
  </si>
  <si>
    <t>EDA52-HB-0</t>
  </si>
  <si>
    <t>Зарядная база Honeywell EDA52-HB-0</t>
  </si>
  <si>
    <t>Зарядная база, Honeywell, EDA52-HB-0, для EDA52, без кабеля питания</t>
  </si>
  <si>
    <t>CK6X-BC-4BAY-0</t>
  </si>
  <si>
    <t>Зарядная база Honeywell CK6X-BC-4BAY-0</t>
  </si>
  <si>
    <t>Зарядная база, Honeywell, CK6X-BC-4BAY-0, для CK62 и CK67, 4 слота для аккумуляторов, без кабеля питания</t>
  </si>
  <si>
    <t>CK67-HB-UVB-0</t>
  </si>
  <si>
    <t>Зарядная база Honeywell CK67-HB-UVB-0</t>
  </si>
  <si>
    <t>Зарядная база, Honeywell, CK67-HB-UVB-0, для CK67, в комплекте док-станция, блок питания, без кабеля питания</t>
  </si>
  <si>
    <t>CK67-PB-1</t>
  </si>
  <si>
    <t>Защитный чехол для ТСД Honeywell CK67-PB-1</t>
  </si>
  <si>
    <t>Защитный чехол для ТСД, Honeywell, CK67-PB-1, для терминалов CK67</t>
  </si>
  <si>
    <t>CT47-PB-1</t>
  </si>
  <si>
    <t>Защитный чехол для ТСД Honeywell CT47-PB-1</t>
  </si>
  <si>
    <t>Защитный чехол для ТСД, Honeywell, CT47-PB-1, для терминалов CT47, серый</t>
  </si>
  <si>
    <t>CT37-PB-STD</t>
  </si>
  <si>
    <t>Защитный чехол для ТСД Honeywell CT37-PB-STD</t>
  </si>
  <si>
    <t>Защитный чехол для ТСД, Honeywell, CT37-PB-STD, для терминалов CT37, совместим с док-станциями CT30P-xx-UVB и CT37-xx-UVB</t>
  </si>
  <si>
    <t>CT37-SH-UVN</t>
  </si>
  <si>
    <t>Рукоятка-держатель Honeywell CT37-SH-UVN</t>
  </si>
  <si>
    <t>Рукоятка-держатель, Honeywell, CT37-SH-UVN, для CT37</t>
  </si>
  <si>
    <t>CK67-SCH</t>
  </si>
  <si>
    <t>Рукоятка-держатель Honeywell CK67-SCH</t>
  </si>
  <si>
    <t>Рукоятка-держатель, Honeywell, CK67-SCH, для CK67</t>
  </si>
  <si>
    <t>EDA52-SP-10PK</t>
  </si>
  <si>
    <t>Защитная пленка Honeywell EDA52-SP-10PK</t>
  </si>
  <si>
    <t>Защитная пленка, Honeywell, EDA52-SP-10PK, для EDA52, EDA56 Wi-Fi 6, EDA57, 10шт в упаковке</t>
  </si>
  <si>
    <t>CT37-SP-1PK</t>
  </si>
  <si>
    <t>Защитная пленка Honeywell CT37-SP-1PK</t>
  </si>
  <si>
    <t>Защитная пленка, Honeywell, CT37-SP-1PK, для CT37, 1шт в упаковке</t>
  </si>
  <si>
    <t>CT47-SP-1PK-1</t>
  </si>
  <si>
    <t>Защитная пленка Honeywell CT47-SP-1PK-1</t>
  </si>
  <si>
    <t>Защитная пленка, Honeywell, CT47-SP-1PK-1, для CT47, 1шт в упаковке</t>
  </si>
  <si>
    <t>CK62-SP-10PK</t>
  </si>
  <si>
    <t>Защитная пленка Honeywell CK62-SP-10PK</t>
  </si>
  <si>
    <t>Защитная пленка, Honeywell, CK62-SP-10PK, для CK62, 10шт в упаковке</t>
  </si>
  <si>
    <t>CK67-SP-1PK</t>
  </si>
  <si>
    <t>Защитная пленка Honeywell CK67-SP-1PK</t>
  </si>
  <si>
    <t>Защитная пленка, Honeywell, CK67-SP-1PK, для CK67, 1шт в упаковке</t>
  </si>
  <si>
    <t>IH25-BR-5</t>
  </si>
  <si>
    <t>Крепление для ТСД Honeywell IH25-BR-5</t>
  </si>
  <si>
    <t>Крепление для ТСД, Honeywell, IH25-BR-5, для подключения EDA52, EDA56 Wi-Fi 6 и EDA57 к RFID считывателям, чёрный</t>
  </si>
  <si>
    <t>RP2F0000D20</t>
  </si>
  <si>
    <t>Принтер этикеток Honeywell RP2f (RP2F0000D20)</t>
  </si>
  <si>
    <t>Портативный принтер этикеток, Honeywell, RP2F0000D20, прямая термопечать, 203 dpi, ширина печати 2 дюйма, USB, BT/Wi-Fi, стандартный прижимной вал, аккумулятор и клипса на ремень в комплекте, без сетевого адаптера, черный</t>
  </si>
  <si>
    <t>RP4F0000B12</t>
  </si>
  <si>
    <t>Принтер этикеток Honeywell RP4f (RP4F0000B12)</t>
  </si>
  <si>
    <t>Мобильный принтер этикеток, Honeywell, RP4F0000B12, термопечать, 203 dpi, ширина печати до 4", USB, Bluetooth, без дисплея, с аккумулятором и клипсой для ношения, без сетевого кабеля питания (продаётся отдельно), стандартный прижимной ролик, ROW</t>
  </si>
  <si>
    <t>PC45T000000200</t>
  </si>
  <si>
    <t>Принтер этикеток Honeywell PC45T (PC45T000000200)</t>
  </si>
  <si>
    <t>Принтер этикеток, Honeywell, PC45T000000200, термотрансферный, 203 dpi, ширина печати до 4", сенсорный дисплей, Ethernet, без кабеля питания, чёрный</t>
  </si>
  <si>
    <t>Принтер этикеток, Honeywell, PC45T020000200, термотрансферный, 203 dpi, ширина печати до 4", сенсорный дисплей, Ethernet, Bluetooth, Wi-Fi (ROW), NFC, без кабеля питания, черный</t>
  </si>
  <si>
    <t>PC45T000000300</t>
  </si>
  <si>
    <t>Принтер этикеток Honeywell PC45T (PC45T000000300)</t>
  </si>
  <si>
    <t>Принтер этикеток, Honeywell, PC45T000000300, термотрансферный, 300 dpi, ширина печати до 4", сенсорный дисплей, Ethernet, без кабеля питания, чёрный</t>
  </si>
  <si>
    <t>PC45D020000200</t>
  </si>
  <si>
    <t>Принтер этикеток Honeywell PC45D (PC45D020000200)</t>
  </si>
  <si>
    <t>Принтер этикеток, Honeywell, PC45D020000200, прямая термопечать, 203 dpi, ширина печати до 4", сенсорный дисплей, Ethernet, Bluetooth, Wi-Fi (ROW), NFC, без кабеля питания, чёрный</t>
  </si>
  <si>
    <t>PC45D000000200</t>
  </si>
  <si>
    <t>Принтер этикеток Honeywell PC45D (PC45D000000200)</t>
  </si>
  <si>
    <t>Принтер этикеток, Honeywell, PC45D000000200, прямая термопечать, 203 dpi, ширина печати до 4", сенсорный дисплей, Ethernet, без кабеля питания, серый</t>
  </si>
  <si>
    <t>PD45S0C0010000300</t>
  </si>
  <si>
    <t>Принтер этикеток Honeywell PD45S (PD45S0C0010000300)</t>
  </si>
  <si>
    <t>Промышленный принтер этикеток, Honeywell, PD45S0C0010000300, термотрансферный, 300 dpi, ширина печати до 4", LCD-дисплей, Ethernet, USB, без кабеля питания, чёрный</t>
  </si>
  <si>
    <t>Принтер этикеток Honeywell PX65 (PX65A00000000200)</t>
  </si>
  <si>
    <t>PX940A00100000600</t>
  </si>
  <si>
    <t>Принтер этикеток Honeywell PX940 (PX940A00100000600)</t>
  </si>
  <si>
    <t>Промышленный принтер этикеток, Honeywell, PX940A00100000600, термотрансферный, 600 dpi, ширина печати до 4", сенсорный дисплей, интерфейсы Ethernet, Serial, USB, Bluetooth Low Power, стандартный ролик, втулка 3", без кабеля питания, чёрный</t>
  </si>
  <si>
    <t>PM65A10000000200</t>
  </si>
  <si>
    <t>Принтер этикеток Honeywell PM65 (PM65A10000000200)</t>
  </si>
  <si>
    <t>Промышленный принтер этикеток, Honeywell, PM65A10000000200, термотрансферный, 203 dpi, ширина печати 6", сенсорный дисплей, сенсорный дисплей, интерфейсы Ethernet, Serial, USB, Bluetooth Low Power, стандартный ролик, втулка 3", без кабеля питания, чёрный</t>
  </si>
  <si>
    <t>LNX3-1-N00B101</t>
  </si>
  <si>
    <t>Принтер этикеток Honeywell LNX3 (LNX3-1-N00B101)</t>
  </si>
  <si>
    <t>Мобильный принтер этикеток, Honeywell, LNX3-1-N00B101, прямая термопечать, NFC, аккумулятор в комплекте, кабель USB-C, адаптер питания, Bluetooth 5.0, Wi-Fi 802.11 a/b/g/n, регион EU/APAC/ME, черный</t>
  </si>
  <si>
    <t>MPD31D111</t>
  </si>
  <si>
    <t>Принтер этикеток Honeywell (MPD31D) MPD31D111</t>
  </si>
  <si>
    <t>Мобильный принтер этикеток, Honeywell, MPD31D111, ширина печати 3", адаптер питания EU AC, черный</t>
  </si>
  <si>
    <t>1-040082-900</t>
  </si>
  <si>
    <t>Зап.часть Печатающая головка Honeywell 1-040082-900</t>
  </si>
  <si>
    <t>Зап.часть Печатающая головка, Honeywell, 1-040082-900, 203 dpi, для принтеров PX4i, PX4E, PX45</t>
  </si>
  <si>
    <t>LHW-BK-12M-4-B3</t>
  </si>
  <si>
    <t>LHW-KK-12M-1-A3</t>
  </si>
  <si>
    <t>LHW-BK-12M-5-B3</t>
  </si>
  <si>
    <t>LHW-BK-24M-1-B3</t>
  </si>
  <si>
    <t>LHW-BK-24M-2-B3</t>
  </si>
  <si>
    <t>LHW-BK-24M-3-B3</t>
  </si>
  <si>
    <t>LHW-BK-24M-4-B3</t>
  </si>
  <si>
    <t>LHW-BK-24M-5-B3</t>
  </si>
  <si>
    <t>LHW-BK-36M-1-B3</t>
  </si>
  <si>
    <t>LHW-BK-36M-2-B3</t>
  </si>
  <si>
    <t>LHW-BK-36M-3-B3</t>
  </si>
  <si>
    <t>LHW-BK-36M-4-B3</t>
  </si>
  <si>
    <t>LHW-BK-36M-5-B3</t>
  </si>
  <si>
    <t>LHW-BK-12M-1-A3</t>
  </si>
  <si>
    <t>LHW-BK-24M-5-A3</t>
  </si>
  <si>
    <t>LHW-BK-12M-2-A3</t>
  </si>
  <si>
    <t>LHW-BK-12M-3-A3</t>
  </si>
  <si>
    <t>LHW-BK-12M-4-A3</t>
  </si>
  <si>
    <t>LHW-BK-12M-5-A3</t>
  </si>
  <si>
    <t>LHW-BK-24M-1-A3</t>
  </si>
  <si>
    <t>LHW-BK-24M-2-A3</t>
  </si>
  <si>
    <t>LHW-BK-24M-3-A3</t>
  </si>
  <si>
    <t>LHW-BK-24M-4-A3</t>
  </si>
  <si>
    <t>LHW-BK-12M-3-B3</t>
  </si>
  <si>
    <t>LHW-BK-36M-1-A3</t>
  </si>
  <si>
    <t>LHW-BK-36M-2-A3</t>
  </si>
  <si>
    <t>LHW-BK-36M-3-A3</t>
  </si>
  <si>
    <t>LHW-BK-36M-4-A3</t>
  </si>
  <si>
    <t>LHW-BK-36M-5-A3</t>
  </si>
  <si>
    <t>LHW-BK-12M-1-B3</t>
  </si>
  <si>
    <t>LHW-BK-12M-2-B3</t>
  </si>
  <si>
    <t>Компьютерный стол, 1STPLAYER, MOTO-C-1260-18-BK, 2 коробки, Поверхность - ABS, P2PB, Основание - алюминий, 120*60*(75-120), Черный</t>
  </si>
  <si>
    <t>Гарнитура, Jabra, 26599-999-899, Evolve2 65 Link390c MS Stereo Black</t>
  </si>
  <si>
    <t>R-LFP12.8V9Ah</t>
  </si>
  <si>
    <t>Аккумуляторная батарея Ritar R-LFP12.8V9Ah</t>
  </si>
  <si>
    <t>Батарея, Ritar, R-LFP12.8V9Ah, Литий-железо-фосфатный аккумулятор 12.8В 9Ач, Вес нетто: 1,1 кг, Размер в мм.: 151*65*95</t>
  </si>
  <si>
    <t>CME22-2n-BG77</t>
  </si>
  <si>
    <t>Сетевое оборудование маршрутизатор MikroTik CME22-2n-BG77</t>
  </si>
  <si>
    <t>Сетевое оборудование маршрутизатор, MikroTik, CME22-2n-BG77, RouterOS v7, 802.3af/at, 2,4 ГГц - 802.11b/g/n,1 модем (Nano SIM), -40°C to 70°C</t>
  </si>
  <si>
    <t>Беспроводное устройство (роутер), H3C, EWP-WA6120H, 802.11a/b/g/n/ac/ax, AX3000, UpLink:10/100/1000M x 1 RJ-45 LAN, 10/100/1000M x 4 RJ-45 (PoE_OUT Supported), 100 клиентов, PoE 802.3af, с адаптером питания</t>
  </si>
  <si>
    <t>RBGPOE</t>
  </si>
  <si>
    <t>Адаптер-инжектор питания Passive POE MikroTik RBGPOE</t>
  </si>
  <si>
    <t>Адаптер-инжектор питания Passive POE, MikroTik, RBGPOE, DATA+Power, Скорость 10/100/1000M</t>
  </si>
  <si>
    <t xml:space="preserve">P2X-95.1  </t>
  </si>
  <si>
    <t>Зажим ответвительный прокалывающий P2X-95.1</t>
  </si>
  <si>
    <t>Зажим ответвительный прокалывающий , А-Оптик, P2X-95.1</t>
  </si>
  <si>
    <t>SM-157</t>
  </si>
  <si>
    <t>Зажим анкерный SM-157</t>
  </si>
  <si>
    <t>Зажим анкерный , А-Оптик, SM-157</t>
  </si>
  <si>
    <t>Чемодан NINETYGO Danube MAX luggage 22'' Pink</t>
  </si>
  <si>
    <t>Чемодан, NINETYGO, Danube MAX luggage 22'' Pink, 6941413220279, 66*42*33.5, 4 кг, Розовый</t>
  </si>
  <si>
    <t>Чемодан NINETYGO Danube MAX luggage 22'' Зеленый</t>
  </si>
  <si>
    <t>Чемодан, NINETYGO, Danube MAX luggage 22'', 6941413220286, 66*42*33.5, 4 кг, Зеленый</t>
  </si>
  <si>
    <t>Чемодан NINETYGO NULIFE luggage 20'' Grey</t>
  </si>
  <si>
    <t>Чемодан, NINETYGO, NULIFE luggage 20'' Grey, 6941413231435, 69*47*29.5 см, 4 кг, Серый</t>
  </si>
  <si>
    <t>Чемодан NINETYGO Rhine PRO Plus Luggage 20" Красный</t>
  </si>
  <si>
    <t>Чемодан, NINETYGO, Rhine PRO Plus Luggage 20", 6971732585162, Встроенный портом USB и порт type C, 3,1кг, 38л, 604224 см, 100% Bayer Convestro Makrolon®, Красный</t>
  </si>
  <si>
    <t>Чемодан NINETYGO Danube MAX luggage 22'' Черный</t>
  </si>
  <si>
    <t>Чемодан, NINETYGO, Danube MAX luggage 22'', 6941413220293, 66*42*33.5, 4 кг, Черный</t>
  </si>
  <si>
    <t>Чемодан NINETYGO Rhine PRO Plus Luggage 20" Зеленый</t>
  </si>
  <si>
    <t>Чемодан, NINETYGO, Rhine PRO Plus Luggage 20", 6971732585155, Встроенный портом USB и порт type C, 3,1кг, 38л, 604224 см, 100% Bayer Convestro Makrolon®, Зеленый</t>
  </si>
  <si>
    <t>Чемодан NINETYGO Danube MAX luggage 22'' White</t>
  </si>
  <si>
    <t>Чемодан, NINETYGO, Danube MAX luggage 22'' White, 6941413220309, 66*42*33.5, 4 кг, Белый</t>
  </si>
  <si>
    <t>Чемодан NINETYGO Danube MAX luggage 24'' White</t>
  </si>
  <si>
    <t>Чемодан, NINETYGO, Danube MAX luggage 24'' White, 6941413220354, 69*47*29.5 см, 4 кг, Белый</t>
  </si>
  <si>
    <t>Чемодан NINETYGO Lightweight Pudding Luggage -18" -Green</t>
  </si>
  <si>
    <t>Чемодан, NINETYGO, Lightweight Pudding Luggage -18" -Green, 66*45.5*25.5 см, Поликарбонат, 4,1кг, Зеленый</t>
  </si>
  <si>
    <t>Чемодан NINETYGO Manhattan frame luggage -20" - Black</t>
  </si>
  <si>
    <t>Чемодан, NINETYGO, Manhattan frame luggage -20" - Black, 66*45.5*25.5 см, Поликарбонат, 4,1кг, Черный</t>
  </si>
  <si>
    <t>Чемодан NINETYGO Manhattan frame luggage -20" - Navy blue</t>
  </si>
  <si>
    <t>Чемодан, NINETYGO, Manhattan frame luggage -20" - Navy blue, 66*45.5*25.5 см, Поликарбонат, 4,1кг, Темно-синий</t>
  </si>
  <si>
    <t>Чемодан NINETYGO Danube Luggage 24'' (New version) Белый</t>
  </si>
  <si>
    <t>Чемодан, NINETYGO, Danube Luggage 24'' (New version), 6941413216937, 4.2 кг, 65л, 6645.525.5 см, Белый</t>
  </si>
  <si>
    <t>LH015IACCHS/EN</t>
  </si>
  <si>
    <t>LED экран Samsung "All in one" LH015IACCHS/EN 130"</t>
  </si>
  <si>
    <t>LED экран, Samsung, LH015IACCHS/EN, 1920 x 1080, 130", 500nit, шаг пикселя 1.5</t>
  </si>
  <si>
    <t>55VM5J-H</t>
  </si>
  <si>
    <t>Сменная оправа с линзами для умных аудиоочков, Xiaomi, Smart Audio Glasses, XMSS0115GLFC / BHR9537GL, вес 26 грамм, черные линзы, 3 категория линз</t>
  </si>
  <si>
    <t>SC-JE50S48</t>
  </si>
  <si>
    <t>Соковыжималка центробежная Scarlett SC-JE50S48</t>
  </si>
  <si>
    <t>Соковыжималка центробежная, Scarlett, SC-JE50S48, Мощность 2400 Вт, 2 скоростных режима, Диаметр горловины 85 мм, Резервуар для сока 1000 мл, Резервуар для мякоти 2000 мл, Красный</t>
  </si>
  <si>
    <t>SC-EK21S26</t>
  </si>
  <si>
    <t>Чайник электрический Scarlett SC-EK21S26</t>
  </si>
  <si>
    <t>Чайник электрический, Scarlett, SC-EK21S26, Мощность 1800 Вт, Объем 2 л, Материал корпуса: Металл, Индикатор уровня воды, Индикатор работы</t>
  </si>
  <si>
    <t>SC-BS33E036</t>
  </si>
  <si>
    <t>Весы Scarlett SC-BS33E036</t>
  </si>
  <si>
    <t>Весы, Scarlett, SC-BS33E036, Электронные, Материал корпуса стекло, Максимальный вес 180 кг, Автоматическое включение/выключение, Тип батарейки CR2032, Черный</t>
  </si>
  <si>
    <t>SC-HAS73I14</t>
  </si>
  <si>
    <t>Фен-щетка Scarlett SC-HAS73I14</t>
  </si>
  <si>
    <t>Фен-щетка, Scarlett, SC-HAS73I14, Мощность 800 Вт, 2 режима мощности, 2 насадки, Ионизации, Мокко с золотом</t>
  </si>
  <si>
    <t>SC-WF03</t>
  </si>
  <si>
    <t>Ирригатор Scarlett SC-WF03</t>
  </si>
  <si>
    <t>Ирригатор, Scarlett, SC-WF03, Импульсный, Объем резервуара для воды 190 мл, 2000 имп/мин, 3 режима, 3 насадки, Мощность 7.5 Вт, Белый</t>
  </si>
  <si>
    <t>A9F94225</t>
  </si>
  <si>
    <t>Автоматический выключатель SE A9F94225 iC60L 2П 25A C</t>
  </si>
  <si>
    <t>Автоматический выключатель, SE, A9F94225, iC60L 2П 25A C</t>
  </si>
  <si>
    <t>Миниколонна алюминиевая DKC 19533 0.35м Алюминий черный</t>
  </si>
  <si>
    <t>Миниколонна алюминиевая, DKC, 19533, 0.35м, Алюминий, черный</t>
  </si>
  <si>
    <t>DH-PFM907-E</t>
  </si>
  <si>
    <t>Сетевой тестер Dahua DH-PFM907-E</t>
  </si>
  <si>
    <t>Сетевой тестер, Dahua, DH-PFM907-E, Linux, Тачскрин, 12 VDC, Рабочая температура –10 °C to +55 °C</t>
  </si>
  <si>
    <t>KVR32N22S8/8WP</t>
  </si>
  <si>
    <t>Модуль памяти Kingston KVR32N22S8/8WP DDR4 8GB 3200MHz</t>
  </si>
  <si>
    <t>Модуль памяти, Kingston, KVR32N22S8/8WP, DDR4, 8GB, DIMM &lt;PC4-25600/3200MHz&gt;</t>
  </si>
  <si>
    <t>KVR32N22D8/16WP</t>
  </si>
  <si>
    <t>KVR32S22S8/8WP</t>
  </si>
  <si>
    <t>Модуль памяти для ноутбука Kingston KVR32S22S8/8WP DDR4 8GB 3200MHz</t>
  </si>
  <si>
    <t>Модуль памяти для ноутбука, Kingston, KVR32S22S8/8WP, DDR4, 8GB, SO-DIMM &lt;PC4-25600/3200MHz&gt;</t>
  </si>
  <si>
    <t>KVR32S22D8/16WP</t>
  </si>
  <si>
    <t>KF432C16BB/8WP</t>
  </si>
  <si>
    <t>Модуль памяти Kingston FURY Beast KF432C16BB/8WP DDR4 8GB 3200MHz Чёрный</t>
  </si>
  <si>
    <t>Модуль памяти, Kingston, FURY Beast KF432C16BB/8WP, DDR4, 8GB 3200MHz Чёрный, DIMM &lt;PC4-25600/3200MHz&gt;</t>
  </si>
  <si>
    <t>KF432C16BB2A/8WP</t>
  </si>
  <si>
    <t>Модуль памяти Kingston FURY Beast RGB KF432C16BB2A/8WP DDR4 8GB 3200MHz</t>
  </si>
  <si>
    <t>Модуль памяти, Kingston, FURY Beast RGB KF432C16BB2A/8WP, DDR4, 8GB, DIMM &lt;PC4-25600/3200MHz&gt;</t>
  </si>
  <si>
    <t>KF432C16BB1/16WP</t>
  </si>
  <si>
    <t>Модуль памяти Kingston FURY Beast KF432C16BB1/16WP DDR4 16GB 3200MHz Чёрный</t>
  </si>
  <si>
    <t>Модуль памяти, Kingston, FURY Beast KF432C16BB1/16WP, DDR4, 16GB, Чёрный, DIMM &lt;PC4-25600/3200MHz&gt;</t>
  </si>
  <si>
    <t>KF432C16BB12A/16WP</t>
  </si>
  <si>
    <t>Модуль памяти Kingston FURY Beast RGB KF432C16BB12A/16WP DDR4 16GB 3200MHz</t>
  </si>
  <si>
    <t>Модуль памяти, Kingston, FURY Beast RGB KF432C16BB12A/16WP, DDR4, 16GB, DIMM &lt;PC4-25600/3200MHz&gt;</t>
  </si>
  <si>
    <t>KF432C16BB1K2/32WP</t>
  </si>
  <si>
    <t>Комплект модулей памяти Kingston FURY Beast KF432C16BB1K2/32WP DDR4 32GB (Kit 2x16GB) 3200MHz Чёрный</t>
  </si>
  <si>
    <t>Комплект модулей памяти, Kingston, FURY Beast KF432C16BB1K2/32WP, DDR4, 32GB (Kit 2x16GB) 3200MHz Чёрный, DIMM &lt;PC4-25600/3200MHz&gt;</t>
  </si>
  <si>
    <t>KF432C16BB12AK2/32WP</t>
  </si>
  <si>
    <t>Комплект модулей памяти Kingston FURY Beast RGB KF432C16BB12AK2/32WP DDR4 32GB (Kit 2x16GB) 3200MHz</t>
  </si>
  <si>
    <t>Комплект модулей памяти, Kingston, FURY Beast RGB KF432C16BB12AK2/32WP, DDR4, 32GB (Kit 2x16GB) 3200MHz Чёрный, DIMM &lt;PC4-25600/3200MHz&gt;</t>
  </si>
  <si>
    <t>SNV3SM3/1T0</t>
  </si>
  <si>
    <t>Твердотельный накопитель SSD Kingston SNV3SM3/1T0 1TB Mini M.2 2230 PCIe Gen4 x4</t>
  </si>
  <si>
    <t>Твердотельный накопитель SSD, Kingston, SNV3SM3/1T0, 1TB, Mini M.2 2230 PCIe Gen4 x4, 6000/4000 Мб/с</t>
  </si>
  <si>
    <t>SNV3SM3/2T0</t>
  </si>
  <si>
    <t>Твердотельный накопитель SSD Kingston SNV3SM3/2T0 2TB Mini M.2 2230 PCIe Gen4 x4</t>
  </si>
  <si>
    <t>Твердотельный накопитель SSD, Kingston, SNV3SM3/2T0, 2TB, Mini M.2 2230 PCIe Gen4 x4, 6000/5000 Мб/с</t>
  </si>
  <si>
    <t>BP012EU</t>
  </si>
  <si>
    <t>Блок питания Bequiet! System Power 11 750W BP012EU</t>
  </si>
  <si>
    <t>Блок питания, Bequiet!, System Power 11 750W, BP012EU, 750W, Bronze, ATX 3.1, APFC, 1*20+4pin, 1*4+4pin, 1*8pin, 6*SATA, 1*Molex, 3*PCI-E 6+2 pin, 1*PCI-E 12+4pin, Вентилятор 12см, 150*86*140 см, Черный</t>
  </si>
  <si>
    <t>BP011EU</t>
  </si>
  <si>
    <t>Блок питания Bequiet! System Power 11 650W BP011EU</t>
  </si>
  <si>
    <t>Блок питания, Bequiet!, System Power 11 650W, BP011EU, 650W, Bronze, ATX 3.1, APFC, 1*20+4pin, 1*4+4pin, 1*4pin, 5*SATA, 1*Molex, 2*PCI-E 6+2 pin, 1*PCI-E 12+4pin, Вентилятор 12см, 150*86*140 см, Черный</t>
  </si>
  <si>
    <t>BP027EU</t>
  </si>
  <si>
    <t>Блок питания Bequiet! Pure Power 13M 850W BP027EU</t>
  </si>
  <si>
    <t>Блок питания, Bequiet!, Pure Power 13M 850W, BP027EU, 850W, Bronze, ATX 3.1, APFC, 1*20+4pin, 1*4+4pin, 1*8pin, 6*SATA, 2*Molex, 4*PCI-E 6+2 pin, 1*PCI-E 12+4pin, Modular, Вентилятор 12см, 160*86*150 см, Черный</t>
  </si>
  <si>
    <t>BK039</t>
  </si>
  <si>
    <t>Кулер для процессора Bequiet! Pure Rock 3 Black</t>
  </si>
  <si>
    <t>Кулер для процессора,Bequiet!, Pure Rock 3 Black, BK039, Intel: 1851/1700/1200/1150/1151/1155, AMD: AM5/AM4, TDP 190W, 120мм 	Pure Wings 3 PWM, 2000 об.мин, 59.6/101.2 CFM, 31.2 dB(A), 71*124*154мм, Черный</t>
  </si>
  <si>
    <t>BL073</t>
  </si>
  <si>
    <t>Вентилятор для компьютерного корпуса Bequiet! Light Wings 120mm PWM high-speed ARGB</t>
  </si>
  <si>
    <t>Вентилятор для компьютерного корпуса, Bequiet!, Light Wings, BL073, 120мм Light Wings PWM-high-speed, ARGB LED, 2500 об.мин, 52.3/88.9 CFM, 31 dB(A), 4-pin PWM/3-pin ARGB, 120 x 120 x 25мм, Чёрный</t>
  </si>
  <si>
    <t>BL037</t>
  </si>
  <si>
    <t>Вентилятор для компьютерного корпуса Bequiet! Pure Wings 2 80mm PWM</t>
  </si>
  <si>
    <t>Вентилятор для компьютерного корпуса, Bequiet!, Pure Wings 2, BL037, 80мм PWM, 1900 об.мин, 44.45 CFM, 19.2 dB(A), 4-pin PWM, 80 x 80 x 25мм, Чёрный</t>
  </si>
  <si>
    <t>P27FDA-RGGL</t>
  </si>
  <si>
    <t>Монитор Xiaomi Gaming Monitor G27i 2026 27"</t>
  </si>
  <si>
    <t>P24FDA-RGGL</t>
  </si>
  <si>
    <t>Монитор Xiaomi Gaming Monitor G24i 2026 24"</t>
  </si>
  <si>
    <t>Archer TBE400UH</t>
  </si>
  <si>
    <t>LH55VHCRBGBXCI</t>
  </si>
  <si>
    <t>Видеостенный дисплей Samsung VH55C-R</t>
  </si>
  <si>
    <t>Видеостенный дисплей, Samsung, VH55C-R, 55", LH55VHCRBGBXCI, 1920 x 1080, 700 кд, 1100:1, чёрный</t>
  </si>
  <si>
    <t>Монтажное основание (опалубка) DKC 88508 для установки в стяжку пола лючка 88308</t>
  </si>
  <si>
    <t>Монтажное основание (опалубка), DKC, 88508, для установки в стяжку пола лючка 88308</t>
  </si>
  <si>
    <t>Монтажное основание (опалубка) DKC 88512 для установки в стяжку пола лючка 88312</t>
  </si>
  <si>
    <t>Монтажное основание (опалубка), DKC, 88512, для установки в стяжку пола лючка 88312</t>
  </si>
  <si>
    <t>Монтажное основание (опалубка) DKC 88516 для установки в стяжку пола лючка 88316</t>
  </si>
  <si>
    <t>Монтажное основание (опалубка), DKC, 88516, для установки в стяжку пола лючка 88316</t>
  </si>
  <si>
    <t>Миниколонна алюминиевая DKC 19521 0.25м светло-серебристый металлик</t>
  </si>
  <si>
    <t>Миниколонна алюминиевая, DKC, 19521, 0.25м светло-серебристый металлик</t>
  </si>
  <si>
    <t>Миниколонна алюминиевая DKC 19522 0.25м белый</t>
  </si>
  <si>
    <t>Миниколонна алюминиевая, DKC, 19522, 0.25м белый</t>
  </si>
  <si>
    <t>Миниколонна алюминиевая DKC 19523 0.25м черный</t>
  </si>
  <si>
    <t>Миниколонна алюминиевая, DKC, 19523, 0.25м черный</t>
  </si>
  <si>
    <t>Миниколонна алюминиевая DKC 19524 0.25м темно-серебристый металлик</t>
  </si>
  <si>
    <t>Миниколонна алюминиевая, DKC, 19524, 0.25м темно-серебристый металлик</t>
  </si>
  <si>
    <t>Миниколонна алюминиевая DKC 19531 0.35м светло-серебристый металлик</t>
  </si>
  <si>
    <t>Миниколонна алюминиевая, DKC, 19531, 0.35м, светло-серебристый металлик</t>
  </si>
  <si>
    <t>Миниколонна алюминиевая DKC 19534 0.35м темно-серебристый металлик</t>
  </si>
  <si>
    <t>Миниколонна алюминиевая, DKC, 19534, 0.35м, темно-серебристый металлик</t>
  </si>
  <si>
    <t>Алюминиевая колонна DKC 19551 0.5м светло-серебристый металлик</t>
  </si>
  <si>
    <t>Алюминиевая колонна, DKC, 19551, 0.5м светло-серебристый металлик</t>
  </si>
  <si>
    <t>Алюминиевая колонна DKC 19552 0.5м белый</t>
  </si>
  <si>
    <t>Алюминиевая колонна, DKC, 19552, 0.5м белый</t>
  </si>
  <si>
    <t>Алюминиевая колонна DKC 19553 0.5м черный</t>
  </si>
  <si>
    <t>Алюминиевая колонна, DKC, 19553, 0.5м черный</t>
  </si>
  <si>
    <t>Алюминиевая колонна DKC 19554 0.5м темно-серебристый металлик</t>
  </si>
  <si>
    <t>Алюминиевая колонна, DKC, 19554, 0.5м темно-серебристый металлик</t>
  </si>
  <si>
    <t>09591</t>
  </si>
  <si>
    <t>Алюминиевая колонна DKC 09591 0.71м светло-серебристый металлик</t>
  </si>
  <si>
    <t>Алюминиевая колонна, DKC, 09591, 0.71м светло-серебристый металлик</t>
  </si>
  <si>
    <t>09592</t>
  </si>
  <si>
    <t>Алюминиевая колонна DKC 09592 0.71м белый</t>
  </si>
  <si>
    <t>Алюминиевая колонна, DKC, 09592, 0.71м белый</t>
  </si>
  <si>
    <t>09593</t>
  </si>
  <si>
    <t>Алюминиевая колонна DKC 09593 0.71м черный</t>
  </si>
  <si>
    <t>Алюминиевая колонна, DKC, 09593, 0.71м черный</t>
  </si>
  <si>
    <t>09594</t>
  </si>
  <si>
    <t>Алюминиевая колонна DKC 09594 0.71м темно-серебристый металлик</t>
  </si>
  <si>
    <t>Алюминиевая колонна, DKC, 09594, 0.71м темно-серебристый металлик</t>
  </si>
  <si>
    <t>09571</t>
  </si>
  <si>
    <t>Телескопическая алюминиевая колонна DKC 09571 2.7 - 4.2м светло-серебристый металлик</t>
  </si>
  <si>
    <t>Телескопическая алюминиевая колонна, DKC, 09571, 2.7 - 4.2м, светло-серебристый металлик</t>
  </si>
  <si>
    <t>09574</t>
  </si>
  <si>
    <t>Телескопическая алюминиевая колонна DKC 09574 2.7 - 4.2м темно-серебристый металлик</t>
  </si>
  <si>
    <t>Телескопическая алюминиевая колонна, DKC, 09574, 2.7 - 4.2м, темно-серебристый металлик</t>
  </si>
  <si>
    <t>09572</t>
  </si>
  <si>
    <t>Телескопическая алюминиевая колонна DKC 09572 2.7 - 4.2м белый</t>
  </si>
  <si>
    <t>Телескопическая алюминиевая колонна, DKC, 09572, 2.7 - 4.2м, белый</t>
  </si>
  <si>
    <t>09573</t>
  </si>
  <si>
    <t>Телескопическая алюминиевая колонна DKC 09573 2.7 - 4.2м черный</t>
  </si>
  <si>
    <t>Телескопическая алюминиевая колонна, DKC, 09573, 2.7 - 4.2м, черный</t>
  </si>
  <si>
    <t>09581</t>
  </si>
  <si>
    <t>Телескопическая алюминиевая колонна DKC 09581 1.5 - 3м светло-серебристый металлик</t>
  </si>
  <si>
    <t>Телескопическая алюминиевая колонна, DKC, 09581, 1.5 - 3м, светло-серебристый металлик</t>
  </si>
  <si>
    <t>09582</t>
  </si>
  <si>
    <t>Телескопическая алюминиевая колонна DKC 09582 1.5 - 3м белый</t>
  </si>
  <si>
    <t>Телескопическая алюминиевая колонна, DKC, 09582, 1.5 - 3м, белый</t>
  </si>
  <si>
    <t>09583</t>
  </si>
  <si>
    <t>Телескопическая алюминиевая колонна DKC 09583 1.5 - 3м черный</t>
  </si>
  <si>
    <t>Телескопическая алюминиевая колонна, DKC, 09583, 1.5 - 3м, черный</t>
  </si>
  <si>
    <t>09584</t>
  </si>
  <si>
    <t>Телескопическая алюминиевая колонна DKC 09584 1.5 - 3м темно-серебристый металлик</t>
  </si>
  <si>
    <t>Телескопическая алюминиевая колонна, DKC, 09584, 1.5 - 3м, темно-серебристый металлик</t>
  </si>
  <si>
    <t>09578R</t>
  </si>
  <si>
    <t>Устройство натяжное для алюминиевых колонн DKC 09578R 3 и 4.2м</t>
  </si>
  <si>
    <t>Устройство натяжное для алюминиевых колонн, DKC, 09578R, 3 и 4.2м</t>
  </si>
  <si>
    <t>Картридж Europrint EPC-051D (Drum)</t>
  </si>
  <si>
    <t>Картридж, Europrint, EPC-051D, Drum, Для принтеров Canon MF-264DW, MF-267DW, MF-269DW, LBP-113W, LBP-162DW, 23000 страниц.</t>
  </si>
  <si>
    <t>Bullet 3 5MP, Imou, Wi-Fi видеокамера</t>
  </si>
  <si>
    <t>Bullet 3 3MP, Imou, Wi-Fi видеокамера</t>
  </si>
  <si>
    <t>Cue 2 3MP IPC-C32E Wi-Fi видеокамера Imou</t>
  </si>
  <si>
    <t>Cruiser Dual 2 6MP, Imou, Wi-Fi видеокамера, CMOS-матрица 1/2.8", Механический ИК-фильтр, ИК-подсвет</t>
  </si>
  <si>
    <t>Cruiser SC 4G 5M, Imou, Wi-Fi видеокамера, CMOS-матрица 1/2.8", Механический ИК-фильтр, ИК-подсветка</t>
  </si>
  <si>
    <t>Cruiser SC 4G 3M, Imou, Wi-Fi видеокамера, CMOS-матрица 1/2.8", Механический ИК-фильтр, ИК-подсветка</t>
  </si>
  <si>
    <t xml:space="preserve">1000018542 </t>
  </si>
  <si>
    <t xml:space="preserve">1000018283 </t>
  </si>
  <si>
    <t xml:space="preserve">1000017437 </t>
  </si>
  <si>
    <t>Doorbell 2S Kit Видеодомофон Imou</t>
  </si>
  <si>
    <t>K1-G-W-RUS Умный замок Imou</t>
  </si>
  <si>
    <t>Wi-Fi видеокамера Imou Cruiser Z 5MP</t>
  </si>
  <si>
    <t>1000017375</t>
  </si>
  <si>
    <t>1000017376</t>
  </si>
  <si>
    <t>1000017300</t>
  </si>
  <si>
    <t>ZM-NS2000</t>
  </si>
  <si>
    <t>Охлаждающая подставка для планшета/ноутбука Zalman ZM-NS2000</t>
  </si>
  <si>
    <t>Охлаждающая подставка для планшета/ноутбука, Zalman, ZM-NS2000, 200мм, 20дБ, 470-610 об/мин, до 17”, 5 уровней угла наклона</t>
  </si>
  <si>
    <t>MZ-77E4T0BW</t>
  </si>
  <si>
    <t>Твердотельный накопитель SSD Samsung 870 EVO 4TB SATA 2.5"</t>
  </si>
  <si>
    <t>Твердотельный накопитель SSD, Samsung, 870 EVO, 4TB, SATA 2.5", 560/530 Мб/с</t>
  </si>
  <si>
    <t>S2 TG</t>
  </si>
  <si>
    <t>Компьютерный корпус Zalman S2 TG Black без Б/П</t>
  </si>
  <si>
    <t>Компьютерный корпус, Zalman, S2 TG, Mid Tower, ATX / mATX / Mini-ITX, USB 3.0*1/2.0*2, HD-Audio/Mic, Кулер 3*12см, Высота процессорного куллера до 156 мм, Длина VGA до 330 мм, Количество отсеков 2*3.5"/2*2.5", 424*196*462 мм, Без Б/П, Чёрный</t>
  </si>
  <si>
    <t>T8</t>
  </si>
  <si>
    <t>Компьютерный корпус Zalman T8 без Б/П</t>
  </si>
  <si>
    <t>ZM600-TXII (V2)</t>
  </si>
  <si>
    <t>Блок питания Zalman MegaMax 600W ZM600-TXII(V2) Standard</t>
  </si>
  <si>
    <t>Блок питания, Zalman, ZM600-TXII(V2), 600W, ATX, Standard, APFC, 20+4pin, 4pin, 8pin, 2*PCI-E 6+2 pin, 6*SATA, 3*Molex, FDD, Вентилятор 12см, Черный</t>
  </si>
  <si>
    <t>ZM700-TXII (V2)</t>
  </si>
  <si>
    <t>Блок питания Zalman MegaMax 700W ZM700-TXII(V2) Standard</t>
  </si>
  <si>
    <t>Блок питания, Zalman, ZM700-TXII(V2), 700W, ATX, Standard, APFC, 20+4pin, 4+4pin, 8pin, 6*Sata, 4*Molex, 4*PCI-E 6+2 pin, FDD, Вентилятор 12см, Черный</t>
  </si>
  <si>
    <t>ZM800-TXII</t>
  </si>
  <si>
    <t>Блок питания Zalman MegaMax 800W ZM800-TXII (V2) Standard</t>
  </si>
  <si>
    <t>Блок питания, Zalman, ZM800-TXII, 800W, ATX, Standard, APFC, 20+4pin, 4+4pin, 8pin, 8*SATA, 4*Molex, 4*PCI-E 6+2 pin, FDD, Вентилятор 12см, Черный</t>
  </si>
  <si>
    <t>ZM700-GV2SE</t>
  </si>
  <si>
    <t>Блок питания Zalman ZM700-GV2SE Bronze</t>
  </si>
  <si>
    <t>Блок питания, Zalman, ZM700-GV2SE, 700W, Bronze, APFC, 20+4 pin, 2*4+4pin, 6*Sata, 4*Molex, 4*PCI-E 6+2 pin, Вентилятор 12см, 150*140*86 мм, Черный</t>
  </si>
  <si>
    <t>ZM750-GV3</t>
  </si>
  <si>
    <t>Блок питания Zalman GigaMax III 750W Bronze</t>
  </si>
  <si>
    <t>Блок питания, Zalman, ZM750-GV3, 750W, Bronze, ATX3.1, APFC, 20+4 pin, 2*4+4pin, 6*Sata, 3*Molex, 4*PCI-E 6+2 pin, 1*PCI-E 12+4pin, Вентилятор 12см, 150*140*86 мм, Черный</t>
  </si>
  <si>
    <t>ZM750-GV3 WH</t>
  </si>
  <si>
    <t>Блок питания Zalman GigaMax III 750W White Bronze</t>
  </si>
  <si>
    <t>Блок питания, Zalman, ZM750-GV3 WH, 750W, Bronze, ATX3.1, APFC, 20+4 pin, 2*4+4pin, 6*Sata, 3*Molex, 4*PCI-E 6+2 pin, 1*PCI-E 12+4pin, Вентилятор 12см, 150*140*86 мм, Белый</t>
  </si>
  <si>
    <t>ZM850-GV3</t>
  </si>
  <si>
    <t>Блок питания Zalman GigaMax III 850W Bronze</t>
  </si>
  <si>
    <t>Блок питания, Zalman, ZM850-GV3, 850W, Bronze, ATX3.1, APFC, 20+4 pin, 2*4+4pin, 6*Sata, 3*Molex, 4*PCI-E 6+2 pin, 1*PCI-E 12+4pin, Вентилятор 12см, 150*140*86 мм, Черный</t>
  </si>
  <si>
    <t>ZM1000-TMX2SE</t>
  </si>
  <si>
    <t>Блок питания Zalman TeraMaxII SE 1000W Gold</t>
  </si>
  <si>
    <t>Блок питания, Zalman, ZM1000-TMX2SE, 1000W, Gold, ATX3.1, APFC, 20+4 pin, 2*4+4pin, 12*Sata, 3*Molex, 4*PCI-E 6+2 pin, 1*PCI-E 12+4pin, Modular, Вентилятор 12см, 150*140*86 мм, Черный</t>
  </si>
  <si>
    <t>ZM1200-TMX2 VIEW</t>
  </si>
  <si>
    <t>Блок питания Zalman TeraMaxII SE VIEW 1200W Gold</t>
  </si>
  <si>
    <t>Блок питания, Zalman, ZM1200-TMX2 VIEW, 1200W, Gold, ATX3.1, APFC, 20+4 pin, 2*4+4pin, 12*Sata, 3*Molex, 4*PCI-E 6+2 pin, 1*PCI-E 12+4pin, Modular, Вентилятор 12см, 150*140*86 мм, Черный</t>
  </si>
  <si>
    <t>&gt;153</t>
  </si>
  <si>
    <t>ZM-F3(SF)</t>
  </si>
  <si>
    <t>Кулер для компьютерного корпуса Zalman ZM-F3 (SF)</t>
  </si>
  <si>
    <t>Кулер для компьютерного корпуса, Zalman, ZM-F3 (SF), 120 мм, 1200 об/мин, 23 dBA, 3pin, 120*120*25 мм, Черный</t>
  </si>
  <si>
    <t>Коммутатор, BDCOM, IES200-LSTW1108P, Неуправляемый, 8 портов 10/100М RJ45, PoE 802.3af/at, бюджет 240W, 1 порт SFP, 1 порт GE RJ45, DC 48-55В, -40+75°C, DIN-rail, без блока питания</t>
  </si>
  <si>
    <t>Кабель оптоволоконный ИК/Т-Т-А2-2.5 кН</t>
  </si>
  <si>
    <t>Кабель оптоволоконный, Интегра, ИК/Т-Т-А2-2.5 кН, подвесной с внешним несущим элементом (стальная проволока)</t>
  </si>
  <si>
    <t>5733C003AA</t>
  </si>
  <si>
    <t>Видеокамера Canon XA60 Professional UHD 4K Camcorder</t>
  </si>
  <si>
    <t>Видеокамера, Canon, XA60, Professional UHD 4K Camcorder, 5733C003AA</t>
  </si>
  <si>
    <t>Монитор, iiyama, ProLite PLT2254M, T2254MSC-B1AG, TOUCH, 21.5", 3840 x 2160, IPS, 60ГЦ, HDMI (v2.0), DP(v1.2), DVI, USB (v3.2 x2), 350кд/м2, 1000:1, 4мс, Регулировка наклона/поворота/высоты/вращения, 100x100, 178/178, 16:9, 16.7, Черный</t>
  </si>
  <si>
    <t>Модуль светодиодного дисплея, Hikvision, DS-D41Q18CA-1PH-ALS, отгрузка кратно кробкам (2шт.упак), комплект: модуль 2шт/ кабель питания 1шт/ шлейф кабель 2шт</t>
  </si>
  <si>
    <t>Модуль светодиодного дисплея, Hikvision, DS-D41Q25CA-1PH-ALS, отгрузка кратно кробкам (2шт.упак), комплект: модуль 2шт/ кабель питания 1шт/ шлейф кабель 2шт</t>
  </si>
  <si>
    <t>Модуль светодиодного дисплея, Hikvision, DS-D43Q40CA-1PH-ALS, отгрузка кратно кробкам (2шт.упак), комплект: модуль 2шт/ кабель питания 1шт/ шлейф кабель 2шт</t>
  </si>
  <si>
    <t>P70</t>
  </si>
  <si>
    <t>Проектор BYINTEK P70</t>
  </si>
  <si>
    <t>Проектор, BYINTEK, P70, DLP, WVGA, 960*540, 380 люмен, 5000:1, USB 2.0*1, Чёрный</t>
  </si>
  <si>
    <t>U80</t>
  </si>
  <si>
    <t>Проектор BYINTEK U80</t>
  </si>
  <si>
    <t>Проектор, BYINTEK, U80, DLP, Full HD, 19201080, 500 люмен, 20000:1, USB 2.01, Чёрный</t>
  </si>
  <si>
    <t>U90</t>
  </si>
  <si>
    <t>Проектор BYINTEK U90</t>
  </si>
  <si>
    <t>Проектор, BYINTEK, U90, DLP, Full HD, 19201080, 650 люмен, 20000:1, USB 2.01, белый</t>
  </si>
  <si>
    <t>A22</t>
  </si>
  <si>
    <t>Проектор BYINTEK A22</t>
  </si>
  <si>
    <t>Проектор, BYINTEK, A22, LCD, Full HD, 19201080, 1000 люмен, 20000:1, USB 2.01, белый</t>
  </si>
  <si>
    <t>T5 Max</t>
  </si>
  <si>
    <t>Проектор BYINTEK T5 Max</t>
  </si>
  <si>
    <t>Проектор, BYINTEK, T5 Max, LCD, Full HD, 19201080, 1000 люмен, 15000:1, USB 2.01, Белый-золотой</t>
  </si>
  <si>
    <t>U14</t>
  </si>
  <si>
    <t>Проектор BYINTEK U14</t>
  </si>
  <si>
    <t>Проектор, BYINTEK, U14, LCD, FullHD (19201080), 1250 ANSIлюмен, контраст 1500:1, USB 2.0 2, WiFi 6, Android 11, белый-серый</t>
  </si>
  <si>
    <t>K45 smart Autofocus</t>
  </si>
  <si>
    <t>Проектор BYINTEK K45 Smart ( с автофокусом)</t>
  </si>
  <si>
    <t>Проектор, BYINTEK, K45 Smart, автофокус, Google Android 9.0, LCD, FHD, 1920*1080, 700 ANSI люмен, 18000:1, 5W *2, USB*2, HD*2, белый</t>
  </si>
  <si>
    <t>RLF22GA</t>
  </si>
  <si>
    <t>Робот-пылесос Dreame Robot Vacuum F9 Pro Белый</t>
  </si>
  <si>
    <t>Робот-пылесос, Dreame, Robot Vacuum F9 Pro, RLF22GA, Уборка до 160 м2 без подзарядки, LiDAR навигация, 2-в-1 сухая уборка и мытье полов, Аккумулятор емкостью 3200 mAh, Максимальная мощность всасывания 2,5 кПа, 4 режима уборки, Таймер включения, Управление с помощью смартфона, Время зарядки 7 часов, Пылесборник 570 мл, Контейнер для чистой воды 235 мл, Высота преодоления препятствий 2 см, уборка зигзагом, уборка вдоль стены, обычная уборка, турборежим, автоматическая уборка, Фильтр тонкой очистки HEPA, Сухая и влажная уборка, Обнаружение препятствий, Составление плана помещения, Виртуальная стена, Вес 3,7кг, Яндекс Алиса, Apple Siri, 35х35х9.68 см, Белый</t>
  </si>
  <si>
    <t>088003</t>
  </si>
  <si>
    <t>Крышка для напольной коробки стандартное исполнение Legrand 088003 8-12 модулей Нержавеющая сталь</t>
  </si>
  <si>
    <t>Крышка для напольной коробки стандартное исполнение, Legrand, 088003, 8-12 модулей, Нержавеющая сталь</t>
  </si>
  <si>
    <t>088022</t>
  </si>
  <si>
    <t>Суппорты для горизонтальной установки Legrand 088022 24 (3х8) модуля</t>
  </si>
  <si>
    <t>Суппорты для горизонтальной установки с регулировкой по высоте, Legrand, 088022, 24 (3х8) модуля, Серый</t>
  </si>
  <si>
    <t>054002</t>
  </si>
  <si>
    <t>Монтажная коробка для выдвижного розеточного блока на 6 модулей Legrand 054002 металл</t>
  </si>
  <si>
    <t>Монтажная коробка для выдвижного розеточного блока на 6 модулей, Legrand, 054002, Металл</t>
  </si>
  <si>
    <t>054012</t>
  </si>
  <si>
    <t>Выдвижной розеточный блок на 6 модулей Legrand 054012 алюминий</t>
  </si>
  <si>
    <t>Выдвижной розеточный блок на 6 модулей, Legrand, 054012, Алюминий, Неукомплектованный, Степень защиты IP40</t>
  </si>
  <si>
    <t>089710</t>
  </si>
  <si>
    <t>089702</t>
  </si>
  <si>
    <t>XGK-12W</t>
  </si>
  <si>
    <t>Батут пружинный с защитой XGK-12W</t>
  </si>
  <si>
    <t>Батут пружинный с защитой, X-Game, XGK-12W, Диаметр 366 см, Высота 240 см, Максимальная нагрузка 150 кг, Лестница, Коричневая коробка</t>
  </si>
  <si>
    <t>Картридж, Europrint, EPC-057, Для принтеров Canon i-SENSYS LBP223/226/228, MF443/446/449, 3100 страниц.</t>
  </si>
  <si>
    <t>CET8521C-514</t>
  </si>
  <si>
    <t>Тонер+девелопер CET C224 (CET8521C-514)</t>
  </si>
  <si>
    <t>Тонер+девелопер, CET, CET8521C-514, Синий, NF6C/NF6D, TN-321C, Для картриджей KONICA MINOLTA Bizhub C224/284/364, 514г/бут.</t>
  </si>
  <si>
    <t>CET8521M-514</t>
  </si>
  <si>
    <t>Тонер+девелопер CET C224 (CET8521M-514)</t>
  </si>
  <si>
    <t>Тонер+девелопер, CET, CET8521M-514, Пурпурный, NF6M/NF6D, TN-321M, Для картриджей KONICA MINOLTA Bizhub C224/284/364, 514г/бут.</t>
  </si>
  <si>
    <t>CET8521Y-527</t>
  </si>
  <si>
    <t>Тонер+девелопер CET C224 (CET8521Y-527)</t>
  </si>
  <si>
    <t>Тонер+девелопер, CET, CET8521Y-527, Пурпурный, NF6Y/NF6D, TN-321Y, Для картриджей KONICA MINOLTA Bizhub C224/284/364, 527г/бут.</t>
  </si>
  <si>
    <t>CET111110C-500</t>
  </si>
  <si>
    <t>Тонер CET C258 (CET111110C-500)</t>
  </si>
  <si>
    <t>Тонер, CET, CET111110C-500, Синий, NF8C, TN-324, Для картриджей KONICA MINOLTA Bizhub C258/C308/C368, 500г/бут.</t>
  </si>
  <si>
    <t>CET111109K-500</t>
  </si>
  <si>
    <t>Тонер CET C258 (CET111109K-500)</t>
  </si>
  <si>
    <t>Тонер, CET, CET111109K-500, Чёрный, NF8K, TN-324, Для картриджей KONICA MINOLTA Bizhub C258/C368/C287/227, 500г/бут.</t>
  </si>
  <si>
    <t>CET111111M-500</t>
  </si>
  <si>
    <t>Тонер CET C258 (CET111111M-500)</t>
  </si>
  <si>
    <t>Тонер, CET, CET111111M-500, Пурпурный, NF8M, TN-324, Для картриджей KONICA MINOLTA Bizhub C258/C308/C368, 500г/бут.</t>
  </si>
  <si>
    <t>CET111112Y-500</t>
  </si>
  <si>
    <t>Тонер CET C258 (CET111112Y-500)</t>
  </si>
  <si>
    <t>Тонер, CET, CET111112Y-500, Жёлтый, NF8Y, TN-324, Для картриджей KONICA MINOLTA Bizhub C258/C308/C368, 500г/бут.</t>
  </si>
  <si>
    <t>Узел выхода, Xerox, 859K04965 / 859K04964 / 859K04960 / 859K04961 / 859K04962 / 859K04963, Для Xerox Versalink C7020/7025/7030, B7025/7030/7035</t>
  </si>
  <si>
    <t>CET6786U</t>
  </si>
  <si>
    <t>Термоплёнка CET M607 (CET6786U)</t>
  </si>
  <si>
    <t>Термоплёнка, CET, CET6786U, Для принтеров HP LaserJet Enterprise M607dn/608dn/609dh</t>
  </si>
  <si>
    <t>CET2741U</t>
  </si>
  <si>
    <t>Термоплёнка CET M806 (CET2741U)</t>
  </si>
  <si>
    <t>Термоплёнка, CET, CET2741U, Для принтеров HP LaserJet Enterprise M806/M830</t>
  </si>
  <si>
    <t>CET311001</t>
  </si>
  <si>
    <t>Термоплёнка CET M452 (CET311001)</t>
  </si>
  <si>
    <t>Термоплёнка, CET, CET311001, Для принтеров HP Color LaserJet Pro M452dn/MFP M377dw/477fdn</t>
  </si>
  <si>
    <t>CET311005</t>
  </si>
  <si>
    <t>Термоплёнка CET 320L (CET311005)</t>
  </si>
  <si>
    <t>Термоплёнка, CET, CET311005, A50U765000/A50U757700, Для принтеров KONICA MINOLTA AccurioPress C2060/2070, AccurioPrint C2060L/3070L</t>
  </si>
  <si>
    <t>CET6773</t>
  </si>
  <si>
    <t>Термоплёнка CET CP5225 (CET6773)</t>
  </si>
  <si>
    <t>Термоплёнка, CET, CET6773, Для принтеров HP Color LaserJet Pro CP5225, M750</t>
  </si>
  <si>
    <t>CET181014</t>
  </si>
  <si>
    <t>Тефлоновый вал CET ML3310 (CET181014)</t>
  </si>
  <si>
    <t>Тефлоновый вал, CET, CET181014, JC66-02846A, Для принтеров SAMSUNG ML-3310D/3310ND/33710D/3710ND/3710DW</t>
  </si>
  <si>
    <t>CET3537</t>
  </si>
  <si>
    <t>Тефлоновый вал CET ML2955 (CET3537)</t>
  </si>
  <si>
    <t>Тефлоновый вал, CET, CET3537, JC66-02993A, Для принтеров SAMSUNG ML-2955ND</t>
  </si>
  <si>
    <t>CET181013</t>
  </si>
  <si>
    <t>Тефлоновый вал CET ML2160 (CET181013)</t>
  </si>
  <si>
    <t>Тефлоновый вал, CET, CET181013, JC66-03089A, Для принтеров SAMSUNG ML-2160/ML2160W/ML2165/ML2165W</t>
  </si>
  <si>
    <t>CET181007</t>
  </si>
  <si>
    <t>Тефлоновый вал CET SC2020 (CET181007)</t>
  </si>
  <si>
    <t>Тефлоновый вал, CET, CET181007, Для принтеров XEROX DocuCentre SC2020/SC2022</t>
  </si>
  <si>
    <t>CET7966</t>
  </si>
  <si>
    <t>Тефлоновый вал CET 7655 (CET7966)</t>
  </si>
  <si>
    <t>Тефлоновый вал, CET, CET7966, Для принтеров XEROX WorkCentre 7655/7665/7675/7755/7765/7775</t>
  </si>
  <si>
    <t>CET181004</t>
  </si>
  <si>
    <t>Тефлоновый вал+подшипники CET C7020 (CET181004)</t>
  </si>
  <si>
    <t>Тефлоновый вал+подшипники, CET, CET181004, Для принтеров XEROX VersaLink C7020/C7025/C7030/B7025/B7030/B7035 (</t>
  </si>
  <si>
    <t>CET1067E</t>
  </si>
  <si>
    <t>Ролик захвата бумаги CET M604 (CET1067E)</t>
  </si>
  <si>
    <t>Ролик захвата бумаги, CET, CET1067E, RM1-0036-000, Для принтеров HP LaserJet 4200/4300/4250/4350/5200, M604/M605/M606</t>
  </si>
  <si>
    <t>CET341025</t>
  </si>
  <si>
    <t>Ролик захвата бумаги CET M375 (CET341025)</t>
  </si>
  <si>
    <t>Ролик захвата бумаги, CET, CET341025, RM1-4426-000/RC2-1949-000/RM1-8047-000, Для принтеров HP Color LaserJet CP1215/CP1515/CP2025/CM2320, M375/M475</t>
  </si>
  <si>
    <t>CET341042</t>
  </si>
  <si>
    <t>Ролик захвата бумаги CET M402 (CET341042)</t>
  </si>
  <si>
    <t>Ролик захвата бумаги, CET, CET341042, RL2-0656-000, Для принтеров HP LaserJet Pro M402/MFP M426</t>
  </si>
  <si>
    <t>CET3689</t>
  </si>
  <si>
    <t>Ролик захвата бумаги CET M401 (CET3689)</t>
  </si>
  <si>
    <t>Ролик захвата бумаги, CET, CET3689, RL1-2120-000/RL1-3307-000, Для принтеров HP LaserJet P2035/P2055, M401/M425, Лоток №1.</t>
  </si>
  <si>
    <t>CET4398BR</t>
  </si>
  <si>
    <t>CET341036</t>
  </si>
  <si>
    <t>CET7345</t>
  </si>
  <si>
    <t>Палец отделения тефлонового вала CET 227 (CET7345)</t>
  </si>
  <si>
    <t>Палец отделения тефлонового вала, CET, CET7345, 4040-5755-01, Для принтеров KONICA MINOLTA Bizhub 227/287/367</t>
  </si>
  <si>
    <t>CET351016</t>
  </si>
  <si>
    <t>Палец отделения тефлонового вала CET B400 (CET351016)</t>
  </si>
  <si>
    <t>Палец отделения тефлонового вала, CET, CET351016, Для принтеров XEROX VersaLink B400/B405</t>
  </si>
  <si>
    <t>CET351007</t>
  </si>
  <si>
    <t>Палец отделения тефлонового вала CET C227 (CET351007)</t>
  </si>
  <si>
    <t>Палец отделения тефлонового вала, CET, CET351007, Для принтеров KONICA MINOLTA Bizhub C227/258/308</t>
  </si>
  <si>
    <t>CET531003</t>
  </si>
  <si>
    <t>Термистор СЕТ M2040 (CET531003)</t>
  </si>
  <si>
    <t>Термистор, СЕТ, CET531003, Для принтеров KYOCERA ECOSYS M2040dn/2135dn/2635dn/P2235dn/2040dn</t>
  </si>
  <si>
    <t>CET7420</t>
  </si>
  <si>
    <t>Тканевая накладка прижимной планки фьюзера + смазка СЕТ P2040 (CET7420)</t>
  </si>
  <si>
    <t>Тканевая накладка прижимной планки фьюзера + смазка, СЕТ, CET7420, Для принтеров KYOCERA ECOSYS P2235dn/2040dn/M2235dn/2040dn</t>
  </si>
  <si>
    <t>CET311013</t>
  </si>
  <si>
    <t>Тканевая накладка прижимной планки фьюзера СЕТ B7025 (CET311013)</t>
  </si>
  <si>
    <t>Прижимная планка фьюзера в сборе, СЕТ, CET311013, Для принтеров XEROX VersaLink B7025/7030, C7020/7030</t>
  </si>
  <si>
    <t>CET0058</t>
  </si>
  <si>
    <t>Термосмазка Permalub G No. 2 (CET0058)</t>
  </si>
  <si>
    <t>Термосмазка, Permalub G No. 2, CET0058, CK-0551, Для термоплёнок и термоэлементов HP LaserJet 1010/1015/1020/1022/1160/1320/P2015, 20 гр.</t>
  </si>
  <si>
    <t>DGP54434</t>
  </si>
  <si>
    <t>Очиститель "Platenclene" Printeria 1000мл (DGP54434)</t>
  </si>
  <si>
    <t>Очиститель "Platenclene", Printeria, DGP54434, Для очистки и восстановления резиновых поверхностей, 1000мл.</t>
  </si>
  <si>
    <t>DGP54433</t>
  </si>
  <si>
    <t>Очиститель "Platenclene" Printeria 100мл (DGP54433)</t>
  </si>
  <si>
    <t>Очиститель "Platenclene", Printeria, DGP54433, Для очистки и восстановления резиновых поверхностей, 100мл.</t>
  </si>
  <si>
    <t>DGP54435</t>
  </si>
  <si>
    <t>Токопроводящая смазка "Conclube E" Printeria (DGP54435)</t>
  </si>
  <si>
    <t>Токопроводящая смазка Conclube E, Printeria, DGP54435, Для применения при ремонте оргтехники и заправке картриджей, 20г.</t>
  </si>
  <si>
    <t>ST18000NM000J</t>
  </si>
  <si>
    <t>Жесткий диск Seagate Exos X18 ST18000NM000J 18TB SATA3</t>
  </si>
  <si>
    <t>Жесткий диск, Seagate, Exos X18, ST18000NM000J, 18TB, SATA3 6Gb/s, 3.5", 7200RPM</t>
  </si>
  <si>
    <t>Компьютерный корпус Gamemax Infinity Mini 7 ARGB Fans + Controller Black без Б/П</t>
  </si>
  <si>
    <t>Компьютерный корпус Gamemax Infinity Mini 7 ARGB Fans + Controller White без Б/П</t>
  </si>
  <si>
    <t>Монитор, Xiaomi, G24i 2026, P24FDA-RGGL, 23.8", 1920*1080, IPS, 200 Гц, 16:9, 400 кд/м2, 1000:1, 1 мс, 178/178, 16.7 млн., DP*1, HDMI*1, Аудиопорт*1, VESA 75*75 мм, Регулировка наклона, кабель HDMI в комплекте, Чёрный</t>
  </si>
  <si>
    <t>Монитор, Xiaomi, G27i 2026, P27FDA-RGGL, 27", 1920*1080, IPS, 200 Гц, 16:9, 400 кд/м2, 1000:1, 1 мс, 178/178, 16.7 млн., DP*1, HDMI*1, Аудиопорт*1, VESA 75*75 мм, Регулировка наклона, кабель HDMI в комплекте, Чёрный</t>
  </si>
  <si>
    <t xml:space="preserve">GO 10.3 </t>
  </si>
  <si>
    <t>Электронная книга ONYX BOOX GO 10.3</t>
  </si>
  <si>
    <t>Электроная книга, Boox,GO 10.3,оперативная память 4гб,память 64гб,дисплей 10.3 дюймов,аккамулятор 3700 мАч,операционая система Android 12</t>
  </si>
  <si>
    <t>GO 7</t>
  </si>
  <si>
    <t>Электронная книга ONYX BOOX GO 7 Белый</t>
  </si>
  <si>
    <t>Электроная книга, Onyx Boox,GO 7, оперативная память 4 гб, память 64 гб, дисплей 7 дюймов, аккамулятор 2300 мАч, операционая система Android 13, BT5.0, 1680*1264, Белый</t>
  </si>
  <si>
    <t>Электронная книга ONYX BOOX GO 7 Черный</t>
  </si>
  <si>
    <t>Электроная книга, Onyx Boox,GO 7, оперативная память 4 гб, память 64 гб, дисплей 7 дюймов, аккамулятор 2300 мАч, операционая система Android 13, BT5.0, 1680*1264, Черный</t>
  </si>
  <si>
    <t xml:space="preserve">GO Color 7 (GEN II) </t>
  </si>
  <si>
    <t>Электронная книга ONYX BOOX GO Color 7 (GEN II) Черный</t>
  </si>
  <si>
    <t>Электроная книга, Onyx Boox,GO Color 7 (GEN II), оперативная память 4 гб, память 64 гб, дисплей 7 дюймов,аккамулятор 2300 мАч, операционая система Android 13, 1680 x 1264 , Черный</t>
  </si>
  <si>
    <t>Deco Mini 7W</t>
  </si>
  <si>
    <t>Графический планшет XP-Pen Deco Mini 7W</t>
  </si>
  <si>
    <t>Графический планшет, XP-Pen, Deco Mini 7W, Разрешение 5080 lpi, Чувствительность к нажатию 8192, Беспроводной интерфейс, Рабочая область 177.8 x 111.1 мм, Чёрный</t>
  </si>
  <si>
    <t>MT1172B_ACK05</t>
  </si>
  <si>
    <t>Графический планшет XP-Pen Deco Pro LW (Gen 2) MT1172B_ACK05</t>
  </si>
  <si>
    <t>Графический планшет, XP-Pen, Deco Pro LW (Gen 2) MT1172B_ACK05, Разрешение 5080 lpi, Чувствительность к нажатию 8192, Интерфейс Bluetooth, Рабочая область 10"х6", Чёрный</t>
  </si>
  <si>
    <t>MT0962B_ACK05</t>
  </si>
  <si>
    <t>Графический планшет XP-Pen Deco Pro MW (Gen 2) MT0962B_ACK05</t>
  </si>
  <si>
    <t>MD130FH-AD41</t>
  </si>
  <si>
    <t>Графический планшет XP-Pen Artist 13.3 Pro V2 MD130FH-AD41</t>
  </si>
  <si>
    <t>MD160FH-AD41</t>
  </si>
  <si>
    <t>Графический планшет XP-Pen Artist 15.6 Pro V2 MD160FH-AD41</t>
  </si>
  <si>
    <t>CDM1101U-BEU</t>
  </si>
  <si>
    <t>Графический планшет XP-Pen Magic Note Pad CDM1101U-BEU</t>
  </si>
  <si>
    <t>Графический планшет, XP-Pen, Magic Note Pad CDM1101U-BEU, Разрешение 5080 lpi, Чувствительность к нажатию 16384, Рабочая область 148x236 мм, серебристо-белый</t>
  </si>
  <si>
    <t>MD240UH-EU</t>
  </si>
  <si>
    <t>Графический планшет XP-Pen Artist Pro 24 (Gen 2) 4K MD240UH-EU</t>
  </si>
  <si>
    <t>Графический планшет, XP-Pen, Artist Pro 24 (Gen 2) 4K MD240UH-EU, DPI 3840x2160, Чувствительность к нажатию 5080, Рабочая область 526 x 296 мм., Чёрный</t>
  </si>
  <si>
    <t>MD220FH_EU</t>
  </si>
  <si>
    <t>Графический планшет XP-Pen Artist 22 plus MD220FH_EU</t>
  </si>
  <si>
    <t>Графический планшет, XP-Pen, Artist 22 plus MD220FH_EU, DPI 1920x1080, Чувствительность к нажатию 16384, Рабочая область 476*268 мм., Чёрный</t>
  </si>
  <si>
    <t>MDP1221-EU</t>
  </si>
  <si>
    <t>Графический планшет XP-Pen Magic Drawing Pad MDP1221-EU</t>
  </si>
  <si>
    <t>Графический планшет, XP-Pen, Magic Drawing Pad MDP1221-EU , Разрешение 2540 lpi, Чувствительность к нажатию 16384, Интерфейс USB Type-C, Рабочая область 148x210 мм, Cерый</t>
  </si>
  <si>
    <t>MD160QH_AD41</t>
  </si>
  <si>
    <t>Графический планшет XP-Pen Artist Pro 16 gen 2 MD160QH_AD41</t>
  </si>
  <si>
    <t>Графический планшет, XP-Pen, Artist Pro 16 gen 2 MD160QH_AD41 , Разрешение 5080 lpi, Чувствительность к нажатию 16384, Интерфейс USB Type-C , Рабочая область 15.4" 2560 x 1600, Чёрный</t>
  </si>
  <si>
    <t>Коммутатор, H3C, LS-1600V2-6P-GL, управляемый L2, 5*10/100/1000BASE-T RJ45 , 1*1G SFP</t>
  </si>
  <si>
    <t>Коммутатор, H3C, LS-1600V2-10P-GL, управляемый L2, 9*10/100/1000BASE-T RJ45 , 1*1G SFP</t>
  </si>
  <si>
    <t>Коммутатор, H3C, LS-1600V2-18P-GL, управляемый L2, 16*10/100/1000BASE-T RJ45 , 2*1G SFP</t>
  </si>
  <si>
    <t>Коммутатор, H3C, LS-1600V2-26P-GL, управляемый L2, 24*10/100/1000BASE-T RJ45 , 2*1G SFP</t>
  </si>
  <si>
    <t>Коммутатор, H3C, LS-1600V2-26S-GL, управляемый L2, 24*10/100/1000BASE-T RJ45 , 2*1G/10G SFP+</t>
  </si>
  <si>
    <t>Коммутатор, H3C, LS-1600V2-6P-HPWR-GL, управляемый L2, 4*10/100/1000BASE-T RJ45 PoE+, 1*10/100/1000BASE-T RJ45, 1*1G SFP, 15.4W (802.3af) на 4 порта, 30W (802.3at) на 2 порта, Total PoE 73W</t>
  </si>
  <si>
    <t>Коммутатор, H3C, LS-1600V2-10P-HPWR-GL, управляемый L2, 8*10/100/1000BASE-T RJ45 PoE+, 1*10/100/1000BASE-T RJ45, 1*1G SFP, 15.4W (802.3af) на 8 портов, 30W (802.3at) на 4 порта, Total PoE 125W</t>
  </si>
  <si>
    <t>Коммутатор, H3C, LS-1600V2-18P-HPWR-GL, управляемый L2, 16*10/100/1000BASE-T RJ45 PoE+ , 2*1G SFP, 15.4W (802.3af) на 15 портов, 30W (802.3at) на 8 портов, Total PoE 240W</t>
  </si>
  <si>
    <t>Коммутатор, H3C, LS-1600V2-26P-HPWR-GL, управляемый L2, 24*10/100/1000BASE-T RJ45 PoE+, 2*1G SFP, 15.4W (802.3af) на 24 порта, 30W (802.3at) на 12 портов, Total PoE 370W</t>
  </si>
  <si>
    <t>Коммутатор, H3C, LS-1600V2-26S-HPWR-GL, управляемый L2, 24*10/100/1000BASE-T RJ45 PoE+ , 2*1G/10G SFP+, 15.4W (802.3af) на 24 портов, 30W (802.3at) на 12 порта, Total PoE 370W</t>
  </si>
  <si>
    <t>ИКАЛс-М8П-А64-7 кН</t>
  </si>
  <si>
    <t>Кабель оптоволоконный ИКАЛс-М8П-А64-7 кН</t>
  </si>
  <si>
    <t>Кабель оптоволоконный, Интегра, ИКАЛс-М8П-А64-7 кН, самонесущий кабель с повивом из стеклонитей без промежуточной оболочки</t>
  </si>
  <si>
    <t>Контроллер доступа, Dahua, DHI-ASI1202M-D, EM-marine считыватель с отпечатком пальцев. Поддержка разблокировки по отпечатку пальца. карте и комбинации Частота чтения 125 кГц. дистанция 1-3см Поддержка RS-485 и Wiegand База на 3000 отпечатков пальца. 30000 пользователей. 30000 карт. 150 000 записей Защита от взлома IP65</t>
  </si>
  <si>
    <t>6225C001AA</t>
  </si>
  <si>
    <t>Струйный картридж Canon CL-486</t>
  </si>
  <si>
    <t>Ролик захвата бумаги CET P2035 (CET341088)</t>
  </si>
  <si>
    <t>Ролик захвата бумаги, CET, CET341088, Для принтеров KYOCERA ECOSYS P2035d/2135dn/M2030dn/2035dn/2535dn, Long life.</t>
  </si>
  <si>
    <t>Ролик захвата бумаги CET FS1028 (CET6550R)</t>
  </si>
  <si>
    <t>Ролик захвата бумаги, CET, CET6550R, 3BR07040, Для принтеров KYOCERA FS-1028/1128MFP.</t>
  </si>
  <si>
    <t>Ролик захвата бумаги CET P2035 (CET4398A)</t>
  </si>
  <si>
    <t>Ролик захвата бумаги, CET, CET4398A, 302F906230, Для принтеров KYOCERA ECOSYS P2035d/2135dn/M2030dn/2035dn/2535dn.</t>
  </si>
  <si>
    <t>Ролик захвата бумаги CET M2040 (CET341089)</t>
  </si>
  <si>
    <t>Ролик захвата бумаги, CET, CET341089, 2HN06080, Для принтеров KYOCERA ECOSYS M2040dn/2135dn/FS-2100D/4200DN, Long life.</t>
  </si>
  <si>
    <t>Ролик захвата бумаги CET M2040 (CET7806BR)</t>
  </si>
  <si>
    <t>Ролик захвата бумаги, CET, CET7806B, 2HN06080, Для принтеров KYOCERA ECOSYS M2040dn/2135dn/FS-2100D/4200DN, Long life.</t>
  </si>
  <si>
    <t>Ролик захвата бумаги ADF CET M2040 (CET341004)</t>
  </si>
  <si>
    <t>Ролик захвата бумаги ADF, CET, CET341004, 36211110, Для принтеров KYOCERA ECOSYS M2035dn/2040dn/2135dn/2635dn/2540dn/M2235dn/2735dn</t>
  </si>
  <si>
    <t>Ролик захвата бумаги CET P2035 (CET4398BR)</t>
  </si>
  <si>
    <t>Ролик захвата бумаги, CET, CET4398BR, 302F906240, Для принтеров KYOCERA ECOSYS P2035d/2135dn/M2030dn/2035dn/2535dn</t>
  </si>
  <si>
    <t>Ролик захвата бумаги CET C250i (CET341120)</t>
  </si>
  <si>
    <t>Ролик захвата бумаги, CET, CET341120, A64J564101, Для копиров KONICA MINOLTA Bizhub C250i/C300i/C360i/C450i/C550i/C650i/C458/C558/C658, Полиуретан, 200000 стр.</t>
  </si>
  <si>
    <t>Ролик захвата бумаги CET C250i (CET341036)</t>
  </si>
  <si>
    <t>Ролик захвата бумаги, CET, CET341036, A64J564201, Для копиров KONICA MINOLTA Bizhub C250i/C300i/C360i/C450i/C550i/C650i/C458/C558/C658</t>
  </si>
  <si>
    <t>CET2828</t>
  </si>
  <si>
    <t>Термосмазка Molykote HP300 (CET2828)</t>
  </si>
  <si>
    <t>Термосмазка, Molykote HP300, CET2828, Для термоплёнок и термоэлементов, 20 гр.</t>
  </si>
  <si>
    <t>TY1 5MP (CS-TY1-R105-1J5WF) EZVIZ поворотная видеокамера</t>
  </si>
  <si>
    <t>TY1 8MP (CS-TY1-R105-8H8WF) EZVIZ поворотная видеокамера</t>
  </si>
  <si>
    <t>X5S 8W (CS-X5S-R100-8W) EZVIZ Wi-Fi регистратор</t>
  </si>
  <si>
    <t>X5S 4W (CS-X5S-R100-4W) EZVIZ Wi-Fi регистратор</t>
  </si>
  <si>
    <t>EB5 8MP (CS-EB5-R100-2F8WFL) EZVIZ автономная видеокамера, встроенная солнечная панель</t>
  </si>
  <si>
    <t>C60P (CS-C60P-R100-8H33WF) EZVIZ поворотная видеокамера</t>
  </si>
  <si>
    <t>C7 4MP+4MP (CS-C7-R100-8G44WF) EZVIZ поворотная видеокамера</t>
  </si>
  <si>
    <t xml:space="preserve">1000018550 </t>
  </si>
  <si>
    <t xml:space="preserve">1000018551 </t>
  </si>
  <si>
    <t xml:space="preserve">1000018552 </t>
  </si>
  <si>
    <t xml:space="preserve">1000018554 </t>
  </si>
  <si>
    <t xml:space="preserve">1000018553 </t>
  </si>
  <si>
    <t>Симуляторы и аксессуары</t>
  </si>
  <si>
    <t>GSC-ACC-KBASWH-01</t>
  </si>
  <si>
    <t>Подставка для клавиатуры и мышки Thermaltake GR500 Белый</t>
  </si>
  <si>
    <t>Подставка для клавиатуры и мышки, Thermaltake, GR500, GSC-ACC-KBASWH-01, Наклон +90 до -45, Поворот +180 до -180, Диапозон высоты 320мм, 650*238мм, Белый</t>
  </si>
  <si>
    <t>GSC-ACC-KBASBB-01</t>
  </si>
  <si>
    <t>Подставка для клавиатуры и мышки Thermaltake GR500 Черный</t>
  </si>
  <si>
    <t>Подставка для клавиатуры и мышки, Thermaltake, GR500, GSC-ACC-KBASBB-01, Наклон +90 до -45, Поворот +180 до -180, Диапозон высоты 320мм, 650*238мм, Черный</t>
  </si>
  <si>
    <t>GSC-F50-CPASWH-01</t>
  </si>
  <si>
    <t>Кабина симулятора полета Thermaltake GF500 Белый</t>
  </si>
  <si>
    <t>Кабина симулятора полета, Thermaltake, GF500, GSC-F50-CPASWH-01, 600*1320*1100мм, Белый</t>
  </si>
  <si>
    <t>S2500-8T2S</t>
  </si>
  <si>
    <t>Коммутатор BDCOM S2500-8T2S</t>
  </si>
  <si>
    <t>Коммутатор, BDCOM, S2500-8T2S, Управляемый L3-lite, 8 портов 10/100/1000M RJ45, 2 порта 1000М SFP, Без вентилятора, Настольный/стоечный</t>
  </si>
  <si>
    <t>S2900-8T4X</t>
  </si>
  <si>
    <t>Коммутатор BDCOM S2900-8T4X</t>
  </si>
  <si>
    <t>Коммутатор, BDCOM, S2900-8T4X, Управляемый L3-lite, 8 портов 10/100/1000М RJ45, 4 порта SFP+, 1U</t>
  </si>
  <si>
    <t>Коммутатор, D-Link, DES-1100-06MP/A1A, Управляемый, 4 порта 10/100Base-TX с поддержкой PoE, 2 порта 10/100/1000Base-T, бюджет PoE 80 Вт, Корпус металл, 1U</t>
  </si>
  <si>
    <t>IES200-LSTW1140</t>
  </si>
  <si>
    <t>Коммутатор BDCOM IES200-LSTW1140</t>
  </si>
  <si>
    <t>Коммутатор, BDCOM, IES200-LSTW1140, Неуправляемый, 5 портов 10/100/1000М RJ45, 1 порт SFP, DC 12-55В Dual RPS, -40+75°C, DIN-rail, без блока питания</t>
  </si>
  <si>
    <t>IES200-LSTW1140P</t>
  </si>
  <si>
    <t>Коммутатор BDCOM IES200-LSTW1140P</t>
  </si>
  <si>
    <t>IES200-LSTW2080</t>
  </si>
  <si>
    <t>Коммутатор BDCOM IES200-LSTW2080</t>
  </si>
  <si>
    <t>Коммутатор, BDCOM, IES200-LSTW2080, Неуправляемый, 8 портов 10/100/1000М RJ45, 2 порта SFP, DC 12-55В Dual RPS, -40+75°C, DIN-rail, без блока питания</t>
  </si>
  <si>
    <t>IES200-LSTW2080P</t>
  </si>
  <si>
    <t>Коммутатор BDCOM IES200-LSTW2080P</t>
  </si>
  <si>
    <t>Беспроводная точка доступа (роутер), H3C, EWP-WA6120, IEEE802.11a/b/g/n/ac/ax, AX1800, 1 порт 10/100/1000М, 802.3af, DC 54V, -10°C ~ +55°C</t>
  </si>
  <si>
    <t>NDR-240-48</t>
  </si>
  <si>
    <t>Блок питания Mean Well NDR-240-48</t>
  </si>
  <si>
    <t>Блок питания, Mean Well, NDR-240-48, 240W</t>
  </si>
  <si>
    <t>Центр умного дома Hub M1S Gen 2 HM1S-G02</t>
  </si>
  <si>
    <t>Центр умного дома Hub M1S Gen 2 , Aqara, HM1S-G02, М1S, до 128 устройств, Zigbee, Wi-Fi IEEE 802.11 b/g/n, 2.4 GHz, 100-240V~, 50/60Hz, 0.2A, Динамик 2Вт можно использовать в качестве сирены, Белый</t>
  </si>
  <si>
    <t>Сигнализатор звуковой CHINT ND16-22FS 22 мм красный LED АС220В</t>
  </si>
  <si>
    <t>Кнопка управления CHINT "Грибок" 40мм (2) с фиксации NP2-ES542 без подсветки красная 1НЗ IP40</t>
  </si>
  <si>
    <t>Кнопка управления, CHINT, "Грибок" 40мм (2) с фиксации NP2-ES542, без подсветки красная 1НЗ IP40 574833</t>
  </si>
  <si>
    <t>Кнопка управления CHINT "Грибок" 40мм с фиксацией NP8-11ZS/14 красная 1НО+1НЗ IP65</t>
  </si>
  <si>
    <t xml:space="preserve">    Bullet 3 5MP, Imou, Wi-Fi видеокамера</t>
  </si>
  <si>
    <t xml:space="preserve">    Cruiser Dual 2 6MP, Imou, Wi-Fi видеокамера, CMOS-матрица 1/2.8", Механический ИК-фильтр, ИК-подсвет</t>
  </si>
  <si>
    <t xml:space="preserve">    TY1 5MP (CS-TY1-R105-1J5WF) EZVIZ поворотная видеокамера</t>
  </si>
  <si>
    <t>Блок питания, GamerStorm, PK850D R-PK850D-FA0B-WGEU, 850W, ATX 3.0, Bronze, 20+4 pin, 2*4+4pin, 6*Sata, 2*Molex, 4*PCI-E 6+2 pin, Вентилятор 12 см, Кабель питания, Чёрный</t>
  </si>
  <si>
    <t>Блок питания, Huntkey, GX 750PRO, 750W, ATX 3.0, Bronze, APFC, 20+4 pin, 2*4+4pin, 4*Sata, 2*Molex, 3*PCI-E 6+2 pin, Вентилятор 12см, Кабель питания, Чёрный</t>
  </si>
  <si>
    <t>Монитор, Gigabyte, G24F 2, 23.8", 1920*1080, IPS, 170 Гц, 16:9, 300 кд/м2, 1000:1, 1 мс, 16.7 млн., 178/178, HDMI*2, DP*1, USB 3.0*2, Аудиопорт*1, встроенный БП, VESA 100*100 мм, Регулировка высоты/наклона, кабели HDMI/DP/USB в комплекте, Чёрный</t>
  </si>
  <si>
    <t>Монитор, Gigabyte, GS27FC EK, 27", Изогнутый, 1920*1080, VA, 180 Гц, 16:9, 250 кд/м2, 3000:1, 1 мс, 16.7 млн., 178/178, HDMI*2, DP*1, Аудиопорт*1, встроенный БП, VESA 100*100 мм, Регулировка наклона, кабель HDMI в комплекте, Чёрный</t>
  </si>
  <si>
    <t>Монитор, Gigabyte, GS27QA EU, 27", 2560*1440, IPS, 180 Гц, 16:9, 300 кд/м2, 1000:1, 1 мс, 16.7 млн., 178/178, HDMI*2, DP*1, Аудиопорт*1, встроенный БП, VESA 100*100 мм, Регулировка наклона, кабель DP в комплекте, Чёрный</t>
  </si>
  <si>
    <t>Монитор, Gigabyte, GS27Q X EK, 27", 2560*1440, IPS, 240 Гц, 16:9, 300 кд/м2, 1000:1, 1 мс, 16.7 млн., 178/178, HDMI*2, DP*1, Аудиопорт*1, встроенный БП, VESA 100*100 мм, Регулировка наклона, кабель DP в комплекте, Чёрный</t>
  </si>
  <si>
    <t>Монитор, ZOWIE, XL2411K, 9H.LJPLB.QBE, 24", 1920*1080, TN, 144 Гц, 16:9, 320 кд/м2, 1000:1, 1 мс, 16.7 млн., 178/178, HDMI*3, DP*1, Аудиопорт*1, встроенный БП, VESA 100*100 мм, Регулировка высоты/наклона/вращения/поворота, S Switch (5-way), кабель DP в комплекте, Чёрный</t>
  </si>
  <si>
    <t>Монитор, ZOWIE, XL2566K, 9H.LKRLB.QBE, 24.5", 1920*1080, TN, 360 Гц, 16:9, 320 кд/м2, 1000:1, 1 мс, 16.7 млн., 178/178, HDMI*2, DP*1, Аудиопорт*1, встроенный БП, VESA 100*100 мм, Регулировка высоты/наклона/вращения/поворота, S Switch (5-way), кабель DP в комплекте, Чёрный</t>
  </si>
  <si>
    <t>Монитор, ZOWIE, XL2731K, 9H.LKCLB.QBE, 27", 1920*1080, TN, 165 Гц, 16:9, 320 кд/м2, 1000:1, 1 мс, 16.7 млн., 178/178, HDMI*3, DP*1, Аудиопорт*1, встроенный БП, VESA 100*100 мм, Регулировка высоты/наклона/вращения/поворота, S Switch (5-way), кабель DP в комплекте, Чёрный</t>
  </si>
  <si>
    <t>DTDEG2/128GB</t>
  </si>
  <si>
    <t>USB-накопитель Kingston DTDEG2/128GB 128GB Зеленый</t>
  </si>
  <si>
    <t>USB-накопитель, Kingston, DTDEG2/128GB, 128GB, USB-A / USB-C, Зеленый</t>
  </si>
  <si>
    <t>DTDEG2/256GB</t>
  </si>
  <si>
    <t>USB-накопитель Kingston DTDEG2/256GB 256GB Зеленый</t>
  </si>
  <si>
    <t>USB-накопитель, Kingston, DTDEG2/256GB, 256GB, USB-A / USB-C, Зеленый</t>
  </si>
  <si>
    <t>DTSE9G3/64GB</t>
  </si>
  <si>
    <t>USB-накопитель Kingston DataTraveler SE9 G3 DTSE9G3/64GB 64GB Золотистый</t>
  </si>
  <si>
    <t>USB-накопитель, Kingston, DataTraveler SE9 G3 DTSE9G3/64GB, 64GB, USB 3.2 Gen 1, Золотистый</t>
  </si>
  <si>
    <t>DTSE9G3/128GB</t>
  </si>
  <si>
    <t>USB-накопитель Kingston DataTraveler SE9 G3 DTSE9G3/128GB 128GB Золотистый</t>
  </si>
  <si>
    <t>USB-накопитель, Kingston, DataTraveler SE9 G3 DTSE9G3/128GB, 128GB, USB 3.2 Gen 1, Золотистый</t>
  </si>
  <si>
    <t>DTSE9G3/256GB</t>
  </si>
  <si>
    <t>USB-накопитель Kingston DataTraveler SE9 G3 DTSE9G3/256GB 256GB Золотистый</t>
  </si>
  <si>
    <t>USB-накопитель, Kingston, DataTraveler SE9 G3 DTSE9G3/256GB, 256GB, USB 3.2 Gen 1, Золотистый</t>
  </si>
  <si>
    <t>Коммутатор, Grandstream, GWN7701, Неуправляемый, 8x GbE RJ45, пластиковый корпус</t>
  </si>
  <si>
    <t>Беспроводной вертикальный пылесос Roborock H60 Hub Pro Белый</t>
  </si>
  <si>
    <t>Беспроводной вертикальный пылесос, Roborock, H60 Hub Pro, Вес 1.7 кг, Мощность всасывания 210 аВт, Потребляемая мощность 630 Вт, Время зарядки 2.5 ч, Время работы до 90 мин, Уровень шума 75 дБ, Объём пылесборника 500 мл, Тип уборки сухая, Белый</t>
  </si>
  <si>
    <t>C1C-B(CS-C1C-F0-1E2WF) EZVIZ Видеокамера</t>
  </si>
  <si>
    <t>H1C (CS-H1c-R101-1G2WR) EZVIZ видеокамера (WiFi)</t>
  </si>
  <si>
    <t>H8C PRO 3MP (CS-H8C-R200-1K3WKFL) 4mm, EZVIZ поворотная видеокамера</t>
  </si>
  <si>
    <t>TY1 3MP (CS-TY1-R105-1L3WF) EZVIZ поворотная видеокамера</t>
  </si>
  <si>
    <t xml:space="preserve">1000018521 </t>
  </si>
  <si>
    <t xml:space="preserve">1000018522 </t>
  </si>
  <si>
    <t xml:space="preserve">1000018355 </t>
  </si>
  <si>
    <t xml:space="preserve">1000016750 </t>
  </si>
  <si>
    <t xml:space="preserve">    C1C-B(CS-C1C-F0-1E2WF) EZVIZ Видеокамера</t>
  </si>
  <si>
    <t xml:space="preserve">    CL1B-5-E27, Imou, Лампа, Цоколь Е27</t>
  </si>
  <si>
    <t xml:space="preserve">1000018568 </t>
  </si>
  <si>
    <t xml:space="preserve">    H1C (CS-H1c-R101-1G2WR) EZVIZ видеокамера (WiFi)</t>
  </si>
  <si>
    <t xml:space="preserve">    H8C PRO 3MP (CS-H8C-R200-1K3WKFL) 4mm, EZVIZ поворотная видеокамера</t>
  </si>
  <si>
    <t xml:space="preserve">    TY1 3MP (CS-TY1-R105-1L3WF) EZVIZ поворотная видеокамера</t>
  </si>
  <si>
    <t>Модуль памяти Kingston KVR32N22D8/16WP DDR4 16GB 3200MHz</t>
  </si>
  <si>
    <t>Модуль памяти, Kingston, KVR32N22D8/16WP, DDR4, 16GB, DIMM &lt;PC4-25600/3200MHz&gt;</t>
  </si>
  <si>
    <t>Модуль памяти для ноутбука Kingston KVR32S22D8/16WP DDR4 16GB 3200MHz</t>
  </si>
  <si>
    <t>Модуль памяти для ноутбука, Kingston, KVR32S22D8/16WP, DDR4, 16GB, SO-DIMM &lt;PC4-25600/3200MHz&gt;</t>
  </si>
  <si>
    <t>S900</t>
  </si>
  <si>
    <t>Компьютерный корпус Huntkey S900 без Б/П</t>
  </si>
  <si>
    <t>Компьютерный корпус, Huntkey, S900, Micro ATX/Mini-ITX, USB 1*3.0/2*2.0, HD-Audio+Mic, Кулер 5*12см ARGB, Высота процессорного кулера до 155 мм, Длина VGA до 320мм, 2*3.5"/1*2.5", Слот 4, Толщина 0,5мм, 345x270x374мм, Без Б/П, Чёрный</t>
  </si>
  <si>
    <t>S900 White</t>
  </si>
  <si>
    <t>Компьютерный корпус Huntkey S900 White без Б/П</t>
  </si>
  <si>
    <t>Компьютерный корпус, Huntkey, S900 White, Micro ATX/Mini-ITX, USB 1*3.0/2*2.0, HD-Audio+Mic, Кулер 5*12см ARGB, Высота процессорного кулера до 155 мм, Длина VGA до 320мм, 2*3.5"/1*2.5", Слот 4, Толщина 0,5мм, 345x270x374мм, Без Б/П, Белый</t>
  </si>
  <si>
    <t>XUB2293HSU-B7</t>
  </si>
  <si>
    <t>Монитор iiyama ProLite PL2293H XUB2293HSU-B7 21.5"</t>
  </si>
  <si>
    <t>Монитор, iiyama, ProLite PL2293H, XUB2293HSU-B7, 21.5", 1920 x 1080, IPS, 100Гц, HDMI, DP, USB 2.0, 300 кд/м, 1000:1, 1мс, 178/178, 16:9, Черный</t>
  </si>
  <si>
    <t>27BA65QB-B</t>
  </si>
  <si>
    <t>Монитор 27" LG 27BA65QB Black</t>
  </si>
  <si>
    <t>Монитор, LG, 27BA65QB Black, 27", 2560x1440, IPS, 100Гц, HDMI, DP, USB x4, USB-C, 350кд/м2, 1000:1, 16.7М, 5мс, 178/178, 16:9, Чёрный</t>
  </si>
  <si>
    <t>Коммутатор, TP-Link, SX3032F, 32x1/10Gbps SFP+, управляемый коммутатор, Omada 10GE SFP+ L2+</t>
  </si>
  <si>
    <t>QME</t>
  </si>
  <si>
    <t>DS-2CD2423G2-IW(W)</t>
  </si>
  <si>
    <t>IP видеокамера Hikvision DS-2CD2423G2-IW(W)</t>
  </si>
  <si>
    <t>IP видеокамера, Hikvision, DS-2CD2423G2-IW(W)</t>
  </si>
  <si>
    <t>DS-2CD1143G2-LIU</t>
  </si>
  <si>
    <t>IP видеокамера Hikvision DS-2CD1143G2-LIU</t>
  </si>
  <si>
    <t>IP видеокамера, Hikvision, DS-2CD1143G2-LIU, Купольная, CMOS- матрица 1/3" progressive Smart, ИК/Белая до 30м, 4 mp, 0.005 Lux F1.6, Фиксированный f2.8мм, Аудио 1Микрофон, 1MicroSD до 512Gb, WDR, IP67, PoE 12VDC</t>
  </si>
  <si>
    <t>DS-2CD2147G3-LIY</t>
  </si>
  <si>
    <t>IP Видеокамера Hikvision DS-2CD2147G3-LIY</t>
  </si>
  <si>
    <t>IP Видеокамера, Hikvision, DS-2CD2147G3-LIY</t>
  </si>
  <si>
    <t>DS-2CD2167G3-LIY</t>
  </si>
  <si>
    <t>IP Видеокамера Hikvision DS-2CD2167G3-LIY</t>
  </si>
  <si>
    <t>IP Видеокамера, Hikvision, DS-2CD2167G3-LIY</t>
  </si>
  <si>
    <t>DS-2CD2187G3-LIY</t>
  </si>
  <si>
    <t>IP Видеокамера Hikvision DS-2CD2187G3-LIY</t>
  </si>
  <si>
    <t>IP Видеокамера, Hikvision, DS-2CD2187G3-LIY</t>
  </si>
  <si>
    <t>DS-2CD2766G2-IZS(2.8-12mm)(C)</t>
  </si>
  <si>
    <t>IP Видеокамера Hikvision DS-2CD2766G2-IZS(2.8-12mm)(C)</t>
  </si>
  <si>
    <t>IP Видеокамера, Hikvision, DS-2CD2766G2-IZS(2.8-12mm)(C), Купольная, 1/2.4" Progressive Scan CMOS, Ик до 40 м, 0,003 lux F1.4, microSD до 512 ГБ, Alarm 1 вход, 1 выход , от -30 °C до 60 °C</t>
  </si>
  <si>
    <t>DS-2CD1163G2-LIU</t>
  </si>
  <si>
    <t>IP видеокамера Hikvision DS-2CD1163G2-LIU</t>
  </si>
  <si>
    <t>IP видеокамера, Hikvision, DS-2CD1163G2-LIU, Купольная, CMOS- матрица 1/2.4" progressive Smart ИК/Белая до 30м 6 mp 0.005 Lux F1.6 ,Фиксированный f2.8мм Аудио 1Микрофон 1MicroSD до 512Gb, IK08 WDR, IP67, PoE, 12VDC</t>
  </si>
  <si>
    <t>DS-2CD1183G2-LIU</t>
  </si>
  <si>
    <t>IP видеокамера Hikvision DS-2CD1183G2-LIU</t>
  </si>
  <si>
    <t>IP видеокамера, Hikvision, DS-2CD1183G2-LIU</t>
  </si>
  <si>
    <t>DS-2CD1363G2-LIU</t>
  </si>
  <si>
    <t>IP видеокамера Hikvision DS-2CD1363G2-LIU</t>
  </si>
  <si>
    <t>IP видеокамера, Hikvision, DS-2CD1363G2-LIU</t>
  </si>
  <si>
    <t>DS-2CD1043G2-LIU</t>
  </si>
  <si>
    <t>IP видеокамера Hikvision DS-2CD1043G2-LIU</t>
  </si>
  <si>
    <t>IP видеокамера, Hikvision, DS-2CD1043G2-LIU, Цилиндрическая, CMOS- матрица 1/3" progressive Smart, ИК/Белая до 30м, 4 mp, 0.005 Lux F1.6, Фиксированный f2.8мм, Аудио 1Микрофон, 1MicroSD до 512Gb, WDR, IP67, PoE, 12VDC</t>
  </si>
  <si>
    <t>DS-2CD2T66G2P-ISU/SL(2.8mm)(C)</t>
  </si>
  <si>
    <t>IP видеокамера Hikvision DS-2CD2T66G2P-ISU/SL(2.8mm)(C)</t>
  </si>
  <si>
    <t>IP видеокамера, Hikvision, DS-2CD2T66G2P-ISU/SL(2.8mm)(C)</t>
  </si>
  <si>
    <t>DS-2CD1083G2-LIU</t>
  </si>
  <si>
    <t>IP видеокамера Hikvision DS-2CD1083G2-LIU</t>
  </si>
  <si>
    <t>IP видеокамера, Hikvision, DS-2CD1083G2-LIU</t>
  </si>
  <si>
    <t>DS-2CD1383G2-LIU</t>
  </si>
  <si>
    <t>IP видеокамера Hikvision DS-2CD1383G2-LIU</t>
  </si>
  <si>
    <t>IP видеокамера, Hikvision, DS-2CD1383G2-LIU</t>
  </si>
  <si>
    <t>DS-2CD1063G2-LIU</t>
  </si>
  <si>
    <t>IP видеокамера Hikvision DS-2CD1063G2-LIU</t>
  </si>
  <si>
    <t>IP видеокамера, Hikvision, DS-2CD1063G2-LIU</t>
  </si>
  <si>
    <t>DS-2CD1343G2-LIU</t>
  </si>
  <si>
    <t>IP видеокамера Hikvision DS-2CD1343G2-LIU</t>
  </si>
  <si>
    <t>IP видеокамера, Hikvision, DS-2CD1343G2-LIU</t>
  </si>
  <si>
    <t>DS-2CD2046G2-I</t>
  </si>
  <si>
    <t>IP видеокамера Hikvision DS-2CD2046G2-I</t>
  </si>
  <si>
    <t>IP видеокамера, Hikvision, DS-2CD2046G2-I</t>
  </si>
  <si>
    <t>DS-2CD2046G2-I(С)</t>
  </si>
  <si>
    <t>IP видеокамера Hikvision DS-2CD2046G2-I(С)</t>
  </si>
  <si>
    <t>IP видеокамера, Hikvision, DS-2CD2046G2-I(С)</t>
  </si>
  <si>
    <t>DS-2CD2047G3-LIY</t>
  </si>
  <si>
    <t>IP видеокамера Hikvision DS-2CD2047G3-LIY</t>
  </si>
  <si>
    <t>IP видеокамера, Hikvision, DS-2CD2047G3-LIY</t>
  </si>
  <si>
    <t>DS-2CD2067G3-LIY</t>
  </si>
  <si>
    <t>IP видеокамера Hikvision DS-2CD2067G3-LIY</t>
  </si>
  <si>
    <t>IP видеокамера, Hikvision, DS-2CD2067G3-LIY</t>
  </si>
  <si>
    <t>DS-2CD2087G3-LIY</t>
  </si>
  <si>
    <t>IP видеокамера Hikvision DS-2CD2087G3-LIY</t>
  </si>
  <si>
    <t>IP видеокамера, Hikvision, DS-2CD2087G3-LIY</t>
  </si>
  <si>
    <t>DS-2CD2367G3-LIY</t>
  </si>
  <si>
    <t>IP видеокамера Hikvision DS-2CD2367G3-LIY</t>
  </si>
  <si>
    <t>IP видеокамера, Hikvision, DS-2CD2367G3-LIY</t>
  </si>
  <si>
    <t>DS-2CD2387G3-LIY</t>
  </si>
  <si>
    <t>IP видеокамера Hikvision DS-2CD2387G3-LIY</t>
  </si>
  <si>
    <t>IP видеокамера, Hikvision, DS-2CD2387G3-LIY</t>
  </si>
  <si>
    <t>DS-2DE4425IW-DE(T5)</t>
  </si>
  <si>
    <t>Поворотная видеокамера Hikvision DS-2DE4425IW-DE(T5)</t>
  </si>
  <si>
    <t>Поворотная видеокамера, Hikvision, DS-2DE4425IW-DE(T5)</t>
  </si>
  <si>
    <t>DS-2DE2C400MWG/W</t>
  </si>
  <si>
    <t>IP видеокамера Hikvision DS-2DE2C400MWG/W</t>
  </si>
  <si>
    <t>IP видеокамера, Hikvision, DS-2DE2C400MWG/W</t>
  </si>
  <si>
    <t>DS-2DE2C400MWG-4G</t>
  </si>
  <si>
    <t>IP видеокамера Hikvision DS-2DE2C400MWG-4G</t>
  </si>
  <si>
    <t>IP видеокамера, Hikvision, DS-2DE2C400MWG-4G</t>
  </si>
  <si>
    <t>DS-7604NI-Q1/4P(E)</t>
  </si>
  <si>
    <t>Сетевой видеорегистратор Hikvision DS-7604NI-Q1/4P(E)</t>
  </si>
  <si>
    <t>Сетевой видеорегистратор, Hikvision, DS-7604NI-Q1/4P(E)</t>
  </si>
  <si>
    <t>DS-7608NXI-I2/VPro</t>
  </si>
  <si>
    <t>Сетевой видеорегистратор Hikvision DS-7608NXI-I2/VPro</t>
  </si>
  <si>
    <t>Сетевой видеорегистратор, Hikvision, DS-7608NXI-I2/VPro</t>
  </si>
  <si>
    <t>DS-7616NXI-I2/VPro</t>
  </si>
  <si>
    <t>Сетевой видеорегистратор Hikvision DS-7616NXI-I2/VPro</t>
  </si>
  <si>
    <t>Сетевой видеорегистратор, Hikvision, DS-7616NXI-I2/VPro</t>
  </si>
  <si>
    <t>DS-7732NXI-I4/VPro</t>
  </si>
  <si>
    <t>Сетевой видеорегистратор Hikvision DS-7732NXI-I4/VPro</t>
  </si>
  <si>
    <t>Сетевой видеорегистратор, Hikvision, DS-7732NXI-I4/VPro</t>
  </si>
  <si>
    <t>DS-7616NXI-K1(D)</t>
  </si>
  <si>
    <t>Сетевой видеорегистратор Hikvision DS-7616NXI-K1(D)</t>
  </si>
  <si>
    <t>Сетевой видеорегистратор, Hikvision, DS-7616NXI-K1(D), 16 каналов, H.265+/H.265/H.264+/H.264, Разрешение записи: 4K, Full HD, D1, CIF, 160 Мбит/с, Интеллектуальная аналитика, Обнаружение движения 2.0, 1 SATA HDD 10 ТБ,</t>
  </si>
  <si>
    <t>DS-7732NI-M4</t>
  </si>
  <si>
    <t>Сетевой видеорегистратор Hikvision DS-7732NI-M4</t>
  </si>
  <si>
    <t>Сетевой видеорегистратор, Hikvision, DS-7732NI-M4, 32 канала, H.265+/H.265/H.264+/H.264, Разрешение записи: 4K, Full HD, D1, CIF, 256 Мбит/с, 4 SATA HDD 10 ТБ, 1.5U</t>
  </si>
  <si>
    <t>DS-2CV2041G2-IDW(W)</t>
  </si>
  <si>
    <t>IP Видеокамера Hikvision DS-2CV2041G2-IDW(W)</t>
  </si>
  <si>
    <t>IP Видеокамера, Hikvision, DS-2CV2041G2-IDW(W)</t>
  </si>
  <si>
    <t>DS-K1T323MBWX-E1</t>
  </si>
  <si>
    <t>Контроллер доступа Hikvision DS-K1T323MBWX-E1</t>
  </si>
  <si>
    <t>Контроллер доступа, Hikvision, DS-K1T323MBWX-E1</t>
  </si>
  <si>
    <t>DS-K7P07</t>
  </si>
  <si>
    <t>Кнопка выхода Hikvision DS-K7P07</t>
  </si>
  <si>
    <t>Кнопка выхода, Hikvision, DS-K7P07, Сенсорная кнопка открытия двери с контролируемой стороны, Выходной контакт 1Выход, NO/NC/COM, LED Светодиод статуса и событий / Синий/Зеленый, DC 12V~24V</t>
  </si>
  <si>
    <t>Интерактивная панель XG NTR 75PCP138128DC</t>
  </si>
  <si>
    <t>Интерактивная панель, XG, NTR 75PCP138128DC, 75", 13 Android, 8+128</t>
  </si>
  <si>
    <t>R1CA2551B</t>
  </si>
  <si>
    <t>Блок питания Acbel R1CA2551B</t>
  </si>
  <si>
    <t>Блок питания, Acbel, R1CA2551B, резервный БП для DSCON 3000-M</t>
  </si>
  <si>
    <t>Папки-картотеки</t>
  </si>
  <si>
    <t>Папка-картотека пластиковая ErichKrause® Classic, с 6 отделениями, A4, синий (в дисплее по 6 шт.)</t>
  </si>
  <si>
    <t>Папка-картотека пластиковая, ErichKrause®, 43038, Classic, с 6 отделениями, A4, синий</t>
  </si>
  <si>
    <t>Папка-картотека пластиковая ErichKrause® Classic, с 12 отделениями, A4, черный (в дисплее по 6 шт.)</t>
  </si>
  <si>
    <t>Папка-картотека пластиковая, ErichKrause®, 43039, Classic, с 12 отделениями, A4, черный</t>
  </si>
  <si>
    <t>Дифференциальный автомат CHINT NXBLE-40 1P+N 25А C 30mA эектронный тип AC 4,5kA</t>
  </si>
  <si>
    <t>Дифференциальный автомат, CHINT, 821077 NXBLE-40, 1P+N 25А C 30mA электронный тип AC 4,5kA</t>
  </si>
  <si>
    <t>ACB 2000/1250А</t>
  </si>
  <si>
    <t>Воздушный автоматический выключатель iPower ACB 2000/1250А выкатной</t>
  </si>
  <si>
    <t>Воздушный автоматический выключатель, iPower, ACB 2000/1250А выкатной, 3Р АС 220В</t>
  </si>
  <si>
    <t>ACB 2000/1600А</t>
  </si>
  <si>
    <t>Воздушный автоматический выключатель iPower ACB 2000/1600А выкатной</t>
  </si>
  <si>
    <t>Воздушный автоматический выключатель, iPower, ACB 2000/1600А выкатной, 3Р АС 220В</t>
  </si>
  <si>
    <t>ACB 4000/4000А</t>
  </si>
  <si>
    <t>Воздушный автоматический выключатель iPower ACB 4000/4000А выкатной</t>
  </si>
  <si>
    <t>Воздушный автоматический выключатель, iPower, ACB 4000/4000А выкатной, 3Р АС 220В</t>
  </si>
  <si>
    <t>ACB 3200/2500А</t>
  </si>
  <si>
    <t>Воздушный автоматический выключатель iPower ACB 3200/2500А выкатной</t>
  </si>
  <si>
    <t>Воздушный автоматический выключатель, iPower, ACB 3200/2500А выкатной, 3Р АС 220В</t>
  </si>
  <si>
    <t>ACB 2000/1000А</t>
  </si>
  <si>
    <t>Воздушный автоматический выключатель iPower ACB 2000/1000А выкатной</t>
  </si>
  <si>
    <t>Воздушный автоматический выключатель, iPower, ACB 2000/1000А выкатной, 3Р АС 220В</t>
  </si>
  <si>
    <t>ACB 3200/3200А</t>
  </si>
  <si>
    <t>Воздушный автоматический выключатель iPower ACB 3200/3200А выкатной</t>
  </si>
  <si>
    <t>Воздушный автоматический выключатель, iPower, ACB 3200/3200А выкатной, 3Р АС 220В</t>
  </si>
  <si>
    <t>ACB 2000/2000А</t>
  </si>
  <si>
    <t>Воздушный автоматический выключатель iPower ACB 2000/2000А выкатной</t>
  </si>
  <si>
    <t>Воздушный автоматический выключатель, iPower, ACB 2000/2000А выкатной, 3Р АС 220В</t>
  </si>
  <si>
    <t>Плавкая вставка предохранителя CHINT 80A габарит 0</t>
  </si>
  <si>
    <t>Плавкая вставкапредохранителя, CHINT, 521229 RT36-0-160, 80A габарит 0</t>
  </si>
  <si>
    <t>XB4BS8442</t>
  </si>
  <si>
    <t>Кнопка SE XB4BS8442 аварийного ост/откл</t>
  </si>
  <si>
    <t>Кнопка, SE, XB4BS8442, аварийного ост/откл</t>
  </si>
  <si>
    <t>Цену берем с 1С, С Бралау цена ниже</t>
  </si>
  <si>
    <t xml:space="preserve">    EB5 8MP (CS-EB5-R100-2F8WFL) EZVIZ автономная видеокамера, встроенная солнечная панель</t>
  </si>
  <si>
    <t xml:space="preserve">    TY1 8MP (CS-TY1-R105-8H8WF) EZVIZ поворотная видеокамера</t>
  </si>
  <si>
    <t xml:space="preserve">    X5S 4W (CS-X5S-R100-4W) EZVIZ Wi-Fi регистратор</t>
  </si>
  <si>
    <t xml:space="preserve">    X5S 8W (CS-X5S-R100-8W) EZVIZ Wi-Fi регистратор</t>
  </si>
  <si>
    <t>Crystal U2 Floe Black</t>
  </si>
  <si>
    <t>Компьютерный корпус Formula V Crystal U2 Floe Black без Б/П</t>
  </si>
  <si>
    <t>Компьютерный корпус, Formula V, Crystal U2 Floe Black, ATX/micro ATX/mini-ITX, USB Type C/3.0/2.0, HD-Audio, Кулер 4*120мм Floe ARPW, Высота процессорного кулера до 160мм, Длина VGA до 410мм, 2*3.5"/2*2.5", Толщина 0,5мм, 450x280x435мм, Без Б/П, Чёрный</t>
  </si>
  <si>
    <t>Crystal U2 Floe White</t>
  </si>
  <si>
    <t>Компьютерный корпус Formula V Crystal U2 Floe White без Б/П</t>
  </si>
  <si>
    <t>Компьютерный корпус, Formula V, Crystal U2 Floe White, ATX/micro ATX/mini-ITX, USB Type C/3.0/2.0, HD-Audio, Кулер 4*120мм Floe ARPW, Высота процессорного кулера до 160мм, Длина VGA до 410мм, 2*3.5"/2*2.5", Толщина 0,5мм, 450x280x435мм, Без Б/П, Белый</t>
  </si>
  <si>
    <t>R-PF750L-HE0B-WGEU</t>
  </si>
  <si>
    <t>Блок питания GamerStorm PF750L</t>
  </si>
  <si>
    <t>Блок питания, GamerStorm, PF750L R-PF750L-HE0B-WGEU, 750W, ATX, APFC, 20+4 pin, 2*4+4pin, 4*Sata, 2*Molex, 2*PCI-E 6+2 pin, Вентилятор 12см, Кабель питания, Чёрный</t>
  </si>
  <si>
    <t>R-PF650L-HE0B-WGEU</t>
  </si>
  <si>
    <t>Блок питания GamerStorm PF650L</t>
  </si>
  <si>
    <t>R-AK400-WHADMN-GJD</t>
  </si>
  <si>
    <t>Кулер для процессора Deepcool AK400 DIGITAL SE WH</t>
  </si>
  <si>
    <t>Кулер для процессора, Deepcool, AK400 DIGITAL SE WH R-AK400-WHADMN-GJD, Intel 1851/1700/1200/115х и AMD AM5/AM4, 220W, 120мм, 500-1850±10%/об/м, 68.99 CFM, 28 dB(A), 4pin, 126х97х157мм, Белый</t>
  </si>
  <si>
    <t>R-AK400-BKADMN-GJD</t>
  </si>
  <si>
    <t>Кулер для процессора Deepcool AK400 DIGITAL SE</t>
  </si>
  <si>
    <t>Кулер для процессора, Deepcool, AK400 DIGITAL SE R-AK400-BKADMN-GJD, Intel 1851/1700/1200/115х и AMD AM5/AM4, 220W, 120мм, 500-1850±10%/об/м, 68.99 CFM, 28 dB(A), 4pin, 126х97х157мм, Черный</t>
  </si>
  <si>
    <t>32UR500-B</t>
  </si>
  <si>
    <t>Монитор 32" LG 32UR500-B Black</t>
  </si>
  <si>
    <t>Монитор, LG, 32UR500-B, 31.5", 3840 x 2160, VA, 60Гц, HDMI*2, DP, 250кд/м2, 3000:1, 1.07B, 4мс, угол обзора(гор/верт) 178/178, 16:9, Черный</t>
  </si>
  <si>
    <t>34WR50QK-B</t>
  </si>
  <si>
    <t>Монитор 34" LG 34WR50QK-B Black</t>
  </si>
  <si>
    <t>L43MB-AURU</t>
  </si>
  <si>
    <t>Смарт телевизор Xiaomi A 2026 43” (L43MB-AURU)</t>
  </si>
  <si>
    <t>L50MB-ARU</t>
  </si>
  <si>
    <t>Смарт телевизор Xiaomi A 2026 50” (L50MB-ARU)</t>
  </si>
  <si>
    <t>L65MB-ARU</t>
  </si>
  <si>
    <t>Смарт телевизор Xiaomi A 2026 65” (L65MB-ARU)</t>
  </si>
  <si>
    <t>L50MB-APRU</t>
  </si>
  <si>
    <t>Смарт телевизор Xiaomi A Pro 2026 50” (L50MB-APRU)</t>
  </si>
  <si>
    <t>L55MB-APRU</t>
  </si>
  <si>
    <t>Смарт телевизор Xiaomi A Pro 2026 55” (L55MB-APRU)</t>
  </si>
  <si>
    <t>L65MB-APRU</t>
  </si>
  <si>
    <t>Смарт телевизор Xiaomi A Pro 2026 65” (L65MB-APRU)</t>
  </si>
  <si>
    <t>L75MB-APRU</t>
  </si>
  <si>
    <t>Смарт телевизор Xiaomi A Pro 2026 75” (L75MB-APRU)</t>
  </si>
  <si>
    <t>OLS2000ERT2Ua</t>
  </si>
  <si>
    <t>Источник бесперебойного питания CyberPower OLS2000ERT2Ua</t>
  </si>
  <si>
    <t>Источник бесперебойного питания, CyberPower, OLS2000ERT2Ua, Мощность 2000ВА/1800Вт, OLSa-серия, On-Line, Стоечный 2U, LCD/Smart/USB/RJ11/RJ45/EPO/RS232, AVR: 80-300В, АКБ 12В/9Ач*6шт., Вых: 8xIEC C13, Чёрный</t>
  </si>
  <si>
    <t>Коммутатор, BDCOM, IES200-LSTW1140P, Неуправляемый, 4 порта 10/100/1000М RJ45, PoE 802.3af/at, Бюджет 120W, 1 порт SFP, 1 порт GE RJ45, DC 48-55В Dual RPS, -40+75°C, DIN-rail, без блока питания</t>
  </si>
  <si>
    <t>Коммутатор, BDCOM, IES200-LSTW2080P, Неуправляемый, 8 портов 10/100/1000М RJ45, PoE 802.3af/at, Бюджет 120W, 2 порта SFP, DC 48-55В Dual RPS, -40+75°C, DIN-rail, без блока питания</t>
  </si>
  <si>
    <t>Archer AX55 Pro</t>
  </si>
  <si>
    <t>Маршрутизатор TP-Link Archer AX55 Pro</t>
  </si>
  <si>
    <t>Маршрутизатор, TP-Link, Archer AX55 Pro, 802.11a/b/g/n/ac/ax, AX3000, 1  порт WAN 10/100/1000 Мбит/с, 4  порта LAN 10/100/1000 Мбит/с</t>
  </si>
  <si>
    <t>Archer AX3000</t>
  </si>
  <si>
    <t>Маршрутизатор TP-LINK Archer AX3000</t>
  </si>
  <si>
    <t>Маршрутизатор, TP-LINK, Archer AX3000, Wi-Fi 6, 802.11ax/ac/n/a 5 ГГц, 802.11ax/n/b/g 2,4 ГГц, 44 MU-MIMO. 1 порт WAN 2,5 Гбит/с. 8 гигабитных портов LAN</t>
  </si>
  <si>
    <t>Archer Air R5(3-pack)</t>
  </si>
  <si>
    <t>Маршрутизатор TP-Link Archer Air R5(3-pack)</t>
  </si>
  <si>
    <t>Маршрутизатор, TP-Link, Archer Air R5(3-pack), AX3000, Гигабитный порт WAN, Гигабитный порт LAN</t>
  </si>
  <si>
    <t>Archer AX18</t>
  </si>
  <si>
    <t>Маршрутизатор TP-Link Archer AX18</t>
  </si>
  <si>
    <t>Маршрутизатор, TP-Link, Archer AX18, 802.11a/b/g/n/ac/ax, AX1500</t>
  </si>
  <si>
    <t>Archer BE550</t>
  </si>
  <si>
    <t>Маршрутизатор TP-Link Archer BE550</t>
  </si>
  <si>
    <t>Маршрутизатор, TP-Link, Archer BE550, 802.11be, BE9300, WAN 2,5 Гбит/с, 4 порта LAN 2,5 Гбит/с</t>
  </si>
  <si>
    <t>Archer BE220</t>
  </si>
  <si>
    <t>Маршрутизатор TP-Link Archer BE220</t>
  </si>
  <si>
    <t>Маршрутизатор, TP-Link, Archer BE220, 802.11be, BE3600, WAN 2,5 Гбит/с, 4 порта LAN 2,5 Гбит/с</t>
  </si>
  <si>
    <t>Archer AX5400</t>
  </si>
  <si>
    <t>Маршрутизатор TP-Link Archer AX5400</t>
  </si>
  <si>
    <t>Маршрутизатор, TP-Link, Archer AX5400, 802.11a/b/g/n/ac/ax, AX5400, 1  порт WAN 10/100/1000 Мбит/с, 4  порта LAN 10/100/1000 Мбит/с</t>
  </si>
  <si>
    <t>Archer MR505</t>
  </si>
  <si>
    <t>Маршрутизатор TP-Link Archer MR505</t>
  </si>
  <si>
    <t>Маршрутизатор, TP-Link, Archer MR505, AC1200</t>
  </si>
  <si>
    <t>Archer MR402</t>
  </si>
  <si>
    <t>Маршрутизатор TP-Link Archer MR402</t>
  </si>
  <si>
    <t>Маршрутизатор, TP-Link, Archer MR402, 3 порта LAN 10/100 Мбит/с, 1 порт LAN/WAN 10/100 Мбит/с, 1 слот для Nano SIM-карты, АС1200</t>
  </si>
  <si>
    <t>Archer MR202</t>
  </si>
  <si>
    <t>Маршрутизатор TP-Link Archer MR202</t>
  </si>
  <si>
    <t>Маршрутизатор, TP-Link, Archer MR202, до 150 Мбит/с, 3 порта LAN 10/100 Мбит/с, 1 порт LAN/WAN 10/100 Мбит/с, 1 слот для Nano SIM-карты</t>
  </si>
  <si>
    <t>Deco X50(1-pack)</t>
  </si>
  <si>
    <t>Беспроводная MESH-система Wi-Fi TP-Link Deco X50(1-pack)</t>
  </si>
  <si>
    <t>Беспроводная MESH-система Wi-Fi, TP-Link, Deco X50(1-pack), AX3000, Wi-Fi 6, 2,4 ГГц/5 ГГц, 802.11a/b/g/n/ac/ax</t>
  </si>
  <si>
    <t>Deco X1500(3-pack)</t>
  </si>
  <si>
    <t>Домашняя Mesh-система Wi-Fi 6 TP-Link Deco X1500(3-pack)</t>
  </si>
  <si>
    <t>Домашняя Mesh-система Wi-Fi 6, TP-Link, Deco X1500(3-pack), WI-FI 6, 2,4 ГГц/5 ГГц, 802.11ax/b/g/n/ac/a, AX1500, 3 модуля в комплекте</t>
  </si>
  <si>
    <t>Deco X1500(2-pack)</t>
  </si>
  <si>
    <t>Домашняя Mesh-система Wi-Fi 6 TP-Link Deco X1500(2-pack)</t>
  </si>
  <si>
    <t>Домашняя Mesh-система Wi-Fi 6, TP-Link, Deco X1500(2-pack), WI-FI 6, 2,4 ГГц/5 ГГц, 802.11ax/b/g/n/ac/a, AX1500, 2 модуля в комплекте</t>
  </si>
  <si>
    <t>Deco S4(3-pack)</t>
  </si>
  <si>
    <t>Домашняя Mesh-система TP-Link Deco S4(3-pack)</t>
  </si>
  <si>
    <t>Домашняя Mesh-система, TP-Link, Deco S4(3-pack), 2,4 ГГц/5 ГГц, 802.11a/b/g/n/ac, AC1200, 3 модуля в комплекте</t>
  </si>
  <si>
    <t>Deco BE65 Pro(2-pack)</t>
  </si>
  <si>
    <t>Беспроводная MESH-система Wi-Fi TP-Link Deco BE65 Pro(2-pack)</t>
  </si>
  <si>
    <t>Беспроводная MESH-система Wi-Fi, TP-Link, Deco BE65 Pro(2-pack), 6 ГГц/5 ГГц/2,4Ггц, 802.11be/b/ax/n/ac/a/g, WI-FI 7, 2 порта 5 Гбит/с, 2 модуля в комплекте</t>
  </si>
  <si>
    <t>Deco X10(1-pack)</t>
  </si>
  <si>
    <t>Беспроводная MESH-система Wi-Fi TP-Link Deco X10(1-pack)</t>
  </si>
  <si>
    <t>Беспроводная MESH-система Wi-Fi, TP-Link, Deco X10(1-pack), Wi-Fi 6, 2,4 ГГц/5 ГГц, 802.11a/b/g/n/ac/ax, AX1500, 2 гигабитных порта WAN или LAN (на каждом устройстве), 1 модуль</t>
  </si>
  <si>
    <t>EAP211-Bridge KIT</t>
  </si>
  <si>
    <t>Wi-Fi точка доступа TP-Link EAP211-Bridge KIT</t>
  </si>
  <si>
    <t>Wi-Fi точка доступа, TP-Link, EAP211-Bridge KIT, 802.11a/b/g/n/ac/ax, AX6000, Порт 2,5 Гбит/с с поддержкой PoE+</t>
  </si>
  <si>
    <t>EAP215-Bridge KIT</t>
  </si>
  <si>
    <t>Wi-Fi точка доступа TP-Link EAP215-Bridge KIT</t>
  </si>
  <si>
    <t>Wi-Fi точка доступа, TP-Link, EAP215-Bridge KIT, 802.11a/b/g/n/ac/ax, AX6000, Порт 2,5 Гбит/с с поддержкой PoE+</t>
  </si>
  <si>
    <t>Archer TBE552E</t>
  </si>
  <si>
    <t>Archer T2UB Nano</t>
  </si>
  <si>
    <t>USB-адаптер TP-Link Archer T2UB Nano</t>
  </si>
  <si>
    <t>USB-адаптер, TP-Link, Archer T2UB Nano, 2.4/5 ГГц, USB 2.0</t>
  </si>
  <si>
    <t>Archer TX3000E</t>
  </si>
  <si>
    <t>Сетевой USB адаптер TP-Link Archer TX3000E</t>
  </si>
  <si>
    <t>Сетевой USB адаптер, TP-Link, Archer TX3000E, 802.11a/b/g/n/ac/ax</t>
  </si>
  <si>
    <t>Archer TBE400E</t>
  </si>
  <si>
    <t>Archer TX1U Nano</t>
  </si>
  <si>
    <t>Сетевой USB адаптер TP-Link Archer TX1U Nano</t>
  </si>
  <si>
    <t>Сетевой USB адаптер, TP-Link, Archer TX1U Nano, 802.11a/b/g/n/ac/ax, AX300, USB2.0</t>
  </si>
  <si>
    <t>USB-адаптер TP-Link Archer TBE400UH</t>
  </si>
  <si>
    <t>USB-адаптер, TP-LINK, Archer TBE400UH, Wi-Fi 7, 802.11ax/ac/n/ax/be, BE6500, USB 3.0</t>
  </si>
  <si>
    <t>Archer T2E</t>
  </si>
  <si>
    <t>Сетевая карта TP-Link Archer T2E</t>
  </si>
  <si>
    <t>Сетевая карта, TP-Link, Archer T2E, 802.11a/b/g/n/ac, AC600. Одна съёмная внешняя антенна, Низкопрофильная планка PCI Express</t>
  </si>
  <si>
    <t>Archer TX55E</t>
  </si>
  <si>
    <t>Сетевая карта TP-Link Archer TX55E</t>
  </si>
  <si>
    <t>Сетевая карта, TP-Link, Archer TX55E, AX3000 Wi-Fi 6 Bluetooth 5.2 адаптер PCI Express</t>
  </si>
  <si>
    <t>Медиаконвертер TP-Link FC311B-20</t>
  </si>
  <si>
    <t>Медиаконвертер, TP-Link, FC311B-20, WDM, с 1 портом 10/100/1000 Мбит/с, с разъемом SC (ТХ: 1550 нм. RX: 1310 нм) для одномодового оптического кабеля (до 20 км)</t>
  </si>
  <si>
    <t>ER706W</t>
  </si>
  <si>
    <t>Маршрутизатор VPN TP-Link ER706W</t>
  </si>
  <si>
    <t>Маршрутизатор VPN, TP-Link, ER706W,</t>
  </si>
  <si>
    <t>Мини-канал, Legrand, 638150, DLP-S 40x16мм, шт, Белый, шт</t>
  </si>
  <si>
    <t>Переходник DKC 11870 с напольных на настенные короба</t>
  </si>
  <si>
    <t>Переходник, DKC, 11870, с напольных на настенные короба</t>
  </si>
  <si>
    <t>05913</t>
  </si>
  <si>
    <t>Соединение DKC 05913 для напольного канала 75х17 мм</t>
  </si>
  <si>
    <t>Соединение, DKC, 05913, для напольного канала 75х17 мм GSP W, цвет белый</t>
  </si>
  <si>
    <t>CT-1303</t>
  </si>
  <si>
    <t>Стационарный блендер Centek CT-1303</t>
  </si>
  <si>
    <t>Стационарный блендер, Centek, CT-1303, 1200W, Стеклянный стакан 1.5л, 4 скорости+Pulse, 4 лезвия</t>
  </si>
  <si>
    <t>40U990A-W</t>
  </si>
  <si>
    <t>Монитор 40" LG 40U990A-W</t>
  </si>
  <si>
    <t>27UP850K-W</t>
  </si>
  <si>
    <t>Монитор 27" LG 27UP850K-W</t>
  </si>
  <si>
    <t>27GS95QE-B</t>
  </si>
  <si>
    <t>Монитор 27" LG 27GS95QE-B</t>
  </si>
  <si>
    <t>Монитор, LG, 27GS95QE-B, 26.5", 2560 x 1440, OLED, 240 Гц, HDMI*2, DP*1, USB*3, Аудиовыход, 275 кд/м2, 1500000:1, 1.07млрд., 0.03мс, 178/178, 16:9, Черный</t>
  </si>
  <si>
    <t>32GS95UV-B</t>
  </si>
  <si>
    <t>Монитор 32" LG 32GS95UV-B</t>
  </si>
  <si>
    <t>Монитор, LG, 32GS95UV-B, 31.46", 3840 x 2160, OLED, 480 Гц, HDMI*2, DP*1, USB*3, Аудиовыход, 275 кд/м2, 1500000:1, 1.07млрд., 0.03мс, 178/178, 16:9, Черный</t>
  </si>
  <si>
    <t>32UN880K-B</t>
  </si>
  <si>
    <t>Монитор 32" LG 32UN880K-B</t>
  </si>
  <si>
    <t>27GS85Q-B</t>
  </si>
  <si>
    <t>Монитор 27" LG 27GS85Q-B</t>
  </si>
  <si>
    <t>Монитор, LG, 27GS85Q-B, 27", 2560 x 1440, IPS, 200 Гц, HDMI*2, DP*1, USB*3, Аудиовыход, 400 кд/м2, 1000:1, 1.07млрд., 1мс, 178/178, 16:9, Черный</t>
  </si>
  <si>
    <t>34WR55QK-B</t>
  </si>
  <si>
    <t>Монитор 34" LG 34WR55QK-B</t>
  </si>
  <si>
    <t>Монитор, LG, 34WR55QK-B, 34", 3440 x 1440, IPS, 100 Гц, HDMI*2, DP*1, USB*2, USB-C*1, Аудиовыход, 400 кд/м2, 1200:1, 16.7млн., 5мс, 178/178, 21:9, Черный</t>
  </si>
  <si>
    <t>MDZ-40-DB</t>
  </si>
  <si>
    <t>Саундбар Xiaomi Pro 2.0ch (MDZ-40-DB)</t>
  </si>
  <si>
    <t>Саундбар, Xiaomi, Pro 2.0ch, MDZ-40-DB, 2 канала, 2*15Вт, 26Вт, 3.5mm AUX, SPDIF in, Optical in, Bluetooth 5.3</t>
  </si>
  <si>
    <t>MDZ-41-DB</t>
  </si>
  <si>
    <t>Саундбар Xiaomi Pro 2.1ch (MDZ-41-DB)</t>
  </si>
  <si>
    <t>Саундбар, Xiaomi, Pro 2.1ch, MDZ-41-DB, 2 канала, 2*15Вт, 26Вт, 3.5mm AUX, SPDIF in, Optical in, Bluetooth 5.3</t>
  </si>
  <si>
    <t>SM300KMFX</t>
  </si>
  <si>
    <t>Источник бесперебойного питания CyberPower SM300KMFX</t>
  </si>
  <si>
    <t>SM30KPMX</t>
  </si>
  <si>
    <t>Силовой модуль CyberPower SM30KPMX</t>
  </si>
  <si>
    <t>Графический планшет, XP-Pen, Artist 13.3 Pro V2 MD130FH-AD41, DPI 1920x1080, Чувствительность к нажатию 16384, Рабочая область 293,76х165,24 мм., Чёрный</t>
  </si>
  <si>
    <t>Графический планшет, XP-Pen, Artist 15.6 Pro V2 MD160FH-AD41, DPI 1920x1080, Чувствительность к нажатию 16384, Рабочая область 344.16*193.59 мм., Чёрный</t>
  </si>
  <si>
    <t>NT03U351N-128G-32BK</t>
  </si>
  <si>
    <t>USB-накопитель Netac NT03U351N-128G-32BK 128GB</t>
  </si>
  <si>
    <t>USB-накопитель, Netac, NT03U351N-128G-32BK, 128GB, USB3.2 Тёмный</t>
  </si>
  <si>
    <t>FC311B-20</t>
  </si>
  <si>
    <t>ОКСТЦ-10-01-0,22- 2-(2,7)</t>
  </si>
  <si>
    <t>Кабель оптоволоконный ОКСТЦ-10-01-0,22- 2-2,7 кН</t>
  </si>
  <si>
    <t>Кабель оптоволоконный, Белтелекабель, ОКСТЦ-10-01-0,22- 2-2,7 кН, в кабельную канализацию в трубке</t>
  </si>
  <si>
    <t>MJKDDYJ02HT</t>
  </si>
  <si>
    <t>Портативный фотопринтер Xiaomi Portable Photo Printer 1S</t>
  </si>
  <si>
    <t>Портативный фотопринтер, Xiaomi, Portable Photo Printer 1S, BHR9974GL/MJKDDYJ02HT, Термочувствительный (ZINK), Цветовая градация 256, Скорость печати 45с/стр., Технология печати термочувствительный (ZINK), 300dpi, Разрешение печати 313x512 точек на дюйм, Размер 124 x 82 x 22 мм, Вес нетто 180г., Содержимое упаковки Принтер х1, кабель для зарядки USB Type-C x1, Руководство пользователся x1, Упаковка фотобумаги (5 листов), Wi-Fi IEEE 802.11 b/g/n 2,4 ГГц, Беспроводное соединение Bluetooth 5.2, Белый</t>
  </si>
  <si>
    <t>KDRSHDY03HT</t>
  </si>
  <si>
    <t>Портативный фотопринтер Xiaomi Portable Photo Printer Pro</t>
  </si>
  <si>
    <t>Портативный фотопринтер, Xiaomi, Portable Photo Printer Pro, BHR082QGL/KDRSHDY03HT, Термальное сублимационное (Dye Sublimation), Разрешение печати: 313  313 dpi*, Размер бумаги: 2  3 дюйма (50  76 мм), Скорость печати 1 минута на лист, Вес устройства 308 грамм, Ёмкость лотка для бумаги : до 10 листов стандартной фотобумаги или до 5 листов самоклеящейся (стикерной) фотобумаги, Поддерживаемые форматы файлов: JPEG, PNG, AR-фото: поддержка (встроенные функции дополненной реальности), Многопользовательское подключение по Bluetooth:да (до 3-х пользователей через функцию Share в приложении Xiaomi Home), Совместимость по OC: Android 8.0, IOS 13.0 и выше, Белый</t>
  </si>
  <si>
    <t>KDXZRSHHT20S</t>
  </si>
  <si>
    <t>Фотобумага Xiaomi Portable Dye-Sublimation Photo Paper 20 Sheets</t>
  </si>
  <si>
    <t>Фотобумага, Xiaomi, Portable Dye-Sublimation Photo Paper (20 Sheets), BHR082NGL/KDXZRSHHT20S, Для фотопринтера Xiaomi Portable Photo Printer Pro, Размеры фотобумаги 2 x 3 дюйма 50 x 76 мм, 20 листов, Глянцевая</t>
  </si>
  <si>
    <t>Фотобумага Xiaomi Portable Dye-Sublimation Photo Paper 50 Sheets</t>
  </si>
  <si>
    <t>Фотобумага, Xiaomi, Portable Dye-Sublimation Photo Paper (50 Sheets), BHR082PGL/KDXZRSHHT20S, Для фотопринтера Xiaomi Portable Photo Printer Pro, Размеры фотобумаги 2 x 3 дюйма 50 x 76 мм, 50 листов, Глянцевая</t>
  </si>
  <si>
    <t>Фотобумага Xiaomi Portable Dye-Sublimation Photo Paper Stickers 50 Sheets</t>
  </si>
  <si>
    <t>Фотобумага, Xiaomi, Portable Dye-Sublimation Photo Paper Stickers (50 Sheets), BHR082OGL/KDXZRSHHT20S, Для фотопринтера Xiaomi Portable Photo Printer Pro, Размеры фотобумаги 2 x 3 дюйма 50 x 76 мм, 50 листов, Глянцевая</t>
  </si>
  <si>
    <t>ZNMS20LM</t>
  </si>
  <si>
    <t>Умный дверной замок Aqara Door lock D100 Zigbee</t>
  </si>
  <si>
    <t>Умный дверной замок, Aqara, Door lock D100 Zigbee, ZNMS20LM, литий-ионная аккумуляторная батарея 2480 мАч (7,2 В), вход Type-C для аварийного питания (5 В), Zigbee 3.0, Bluetooth 5.0, NFC, Рабочая температура -10°C -+55°C, Ширина двери: 40 – 80 мм, Масса нетто: 4,2кг, Размеры: 393.8*74.2*58.6 мм, Лёгкая настройка в приложении Aqara Home для iOS, Android, Совместимость с HomeKit, Способы открытия: Удалённо через приложение Aqara Home, Отпечаток пальца, NFC метки (2 шт. в комплекте), Постоянный пароль, Одноразовый пароль, Временный пароль, Механический ключ, Через HomeKit, включая новейшую функцию Apple Home Key, Черный</t>
  </si>
  <si>
    <t>Робот-пылесос, Xiaomi, Robot Vacuum 5PRO (OV21GL/BHR07WFEU), в комплекте зарядная док-станция OV51JCZ, LDS навигация, Виртуальная стена, Аккумулятор 5200 мАч, 20000 Па, Белый</t>
  </si>
  <si>
    <t>LSNFJ04ZMEU</t>
  </si>
  <si>
    <t>Умный обогреватель Xiaomi Smart Graphene Heater</t>
  </si>
  <si>
    <t>Умный обогреватель, Xiaomi, Smart Graphene Heater / LSNFJ04ZMEU / BHR084SEU, 2000 Вт, 3 секунды разогрев, Белый</t>
  </si>
  <si>
    <t>Умный потолочный светильник, Xiaomi, Smart Ceiling Light D20, 9290041707/BHR07RIGL, Bluetooth: 4.2, 2700-6000K, Рабочая температура -10° до +40°С, Площадь освещения 15-25 м, 45Вт, IP50, Управление через приложение Mi Home, Bluetooth, Wi-Fi, Вход 220V ~50/60 Hz, Android 4.4 и выше, iOS 9.0 и выше, Срок службы 25000 часов, Google Assistant, Amazon Alexa и Apple Homekit, Белый</t>
  </si>
  <si>
    <t>A9S65363</t>
  </si>
  <si>
    <t>Выключатель нагрузки SE A9S65363 iSW 3П 63A</t>
  </si>
  <si>
    <t>Выключатель нагрузки, SE, A9S65363, iSW 3 П 63A</t>
  </si>
  <si>
    <t>LGY410028</t>
  </si>
  <si>
    <t>Распред.блок SE LGY410028 4P 100A 28 отверстий</t>
  </si>
  <si>
    <t>Распред.блок, SE, LGY410028, 4P 100A 28 отверстий</t>
  </si>
  <si>
    <t>CET111055Y500</t>
  </si>
  <si>
    <t>Тонер CET C258 (CET111055Y500)</t>
  </si>
  <si>
    <t>CET111054M500</t>
  </si>
  <si>
    <t>Тонер CET C258 (CET111054M500)</t>
  </si>
  <si>
    <t>CET111053C500</t>
  </si>
  <si>
    <t>Тонер CET C258 (CET111053C500)</t>
  </si>
  <si>
    <t>Тонер, CET, CET111053C500, Синий, CE28-C (CPT), TN-324C/227C, Для картриджей KONICA MINOLTA Bizhub C258/308/368/227i/257i, 500г/бут, Япония.</t>
  </si>
  <si>
    <t>R-CG580-WHNDA0-G-1</t>
  </si>
  <si>
    <t>Компьютерный корпус Deepcool CG580 WH без Б/П</t>
  </si>
  <si>
    <t>Компьютерный корпус, Deepcool, CG580 WH R-CG580-WHNDA0-G-1, ATX/Micro ATX/Mini-ITX, USB 3.0*2, HD-Audio, Высота процессорного кулера до 176мм, Длина VGA до 410мм, 2*3.5"/2+1*2.5", Сталь 0,6, 437х235х501мм, Без Б/П, Белый</t>
  </si>
  <si>
    <t>R-AK620-WHADMN-GJD</t>
  </si>
  <si>
    <t>Кулер для процессора Deepcool AK620 DIGITAL SE WH</t>
  </si>
  <si>
    <t>Кулер для процессора, Deepcool, AK620 DIGITAL SE WH R-AK620-WHADMN-GJD, Intel 1851/1700/1200/115х и AMD AM5/AM4, 260W, 2*120мм, 500-1850±10%/об/м, 68.99 CFM, 28 dB(A), 4pin, 129х138х161мм, Белый</t>
  </si>
  <si>
    <t>R-AK620-BKADMN-GJD</t>
  </si>
  <si>
    <t>Кулер для процессора Deepcool AK620 DIGITAL SE</t>
  </si>
  <si>
    <t>Кулер для процессора, Deepcool, AK620 DIGITAL SE R-AK620-BKADMN-GJD, Intel 1851/1700/1200/115х и AMD AM5/AM4, 260W, 2*120мм, 500-1850±10%/об/м, 68.99 CFM, 28 dB(A), 4pin, 129х138х161мм, Черный</t>
  </si>
  <si>
    <t>R-AK500S-WHADMN-GJD</t>
  </si>
  <si>
    <t>Кулер для процессора Deepcool AK500S DIGITAL SE WH</t>
  </si>
  <si>
    <t>Кулер для процессора, Deepcool, AK500S DIGITAL SE WH R-AK500S-WHADMN-GJD, Intel 1851/1700/1200/115х и AMD AM5/AM4, 240W, 120мм, 500-1850±10%/об/м, 68,99 CFM, 28 dB(A), 4pin, 125х96х160мм, Белый</t>
  </si>
  <si>
    <t>R-AK500S-BKADMN-GJD</t>
  </si>
  <si>
    <t>Кулер для процессора Deepcool AK500S DIGITAL SE</t>
  </si>
  <si>
    <t>Кулер для процессора, Deepcool, AK500S DIGITAL SE R-AK500S-BKADMN-GJD, Intel 1851/1700/1200/115х и AMD AM5/AM4, 240W, 120мм, 500-1850±10%/об/м, 68,99 CFM, 28 dB(A), 4pin, 125х96х160мм, Черный</t>
  </si>
  <si>
    <t>27GS60F-B</t>
  </si>
  <si>
    <t>Монитор 27" LG 27GS60F-B</t>
  </si>
  <si>
    <t>Графический планшет, XP-Pen, Deco Pro MW (Gen 2) MT0962B_ACK05, Разрешение 5080 lpi, Чувствительность к нажатию 16384, Интерфейс USB-C, Рабочая область 9 x 6 мм.,Черный+серый</t>
  </si>
  <si>
    <t>09503</t>
  </si>
  <si>
    <t>Угол плоский DKC 09503 90х50 мм</t>
  </si>
  <si>
    <t>Угол плоский, DKC, 09503, 90х50 мм</t>
  </si>
  <si>
    <t>Модуль светодиодного дисплея, Dahua, IFS-CIA3Z-D, 2шт.упак, шаг пикселя 3мм, 3000:1</t>
  </si>
  <si>
    <t>F9071</t>
  </si>
  <si>
    <t>Ламинатор COMIX F9071 А3</t>
  </si>
  <si>
    <t>Ламинатор, COMIX, F9071 A3, 6 вала, 80-250 мкм, 380-1100мм/мин., чёрный</t>
  </si>
  <si>
    <t>F6301D</t>
  </si>
  <si>
    <t>Ламинатор COMIX F6301D А3, 4 вала, 80-175 мкм, 40 см/мин.</t>
  </si>
  <si>
    <t>Ламинатор А3, COMIX, F6301D, 4 вала, 80-175 мкм, 40 см/мин., Серый</t>
  </si>
  <si>
    <t>S4210M</t>
  </si>
  <si>
    <t>Уничтожитель бумаг (Шредер) COMIX S4210M</t>
  </si>
  <si>
    <t>Уничтожитель бумаг, COMIX, S4210M, A4, Подача: 8 лист., Уничтожение CD/кредитных карт, Уровень секретности: 4, Скорость 2.3 м/мин, Ёмкость корзины 22 л., 65 дБ, Микро резка, Чёрный</t>
  </si>
  <si>
    <t>TAC-CT09ONF/RIF</t>
  </si>
  <si>
    <t>Кондиционер настенный TCL City ON/OFF-09 (в комплекте с медными трубами) Белый</t>
  </si>
  <si>
    <t>Кондиционер настенный, TCL, City ON/OFF-09 - TAC-CT09ONF/RIF, Коплект из 2-х коробок, состоит из внешнего и внутреннего блока. В комплекте с медными трубами. Белый</t>
  </si>
  <si>
    <t>A9E18072</t>
  </si>
  <si>
    <t>Переключатель SE A9E18072 iSSW 2P 1НО+1НЗ</t>
  </si>
  <si>
    <t>Переключатель, SE, A9E18072, iSSW 2P 1НО+1НЗ</t>
  </si>
  <si>
    <t>A9D63625</t>
  </si>
  <si>
    <t>Дифференциальный автоматический выключатель SE A9D63625 iDif K 25A 6 kA C 30мА AC</t>
  </si>
  <si>
    <t>Диффиринциальный автоматический выключатель, SE, A9D63625, iDif K 25A 6 kA C 30мА AC</t>
  </si>
  <si>
    <t>A9C20844</t>
  </si>
  <si>
    <t>Контактор модульный SE A9C20844 iCT40A 4НО 220/240В АС 50ГЦ</t>
  </si>
  <si>
    <t>Контактор модульный, SE, A9C20844, iCT40A 4НО 220/240В АС 50ГЦ</t>
  </si>
  <si>
    <t>XB5AVB3</t>
  </si>
  <si>
    <t>Сигнальная лампа SE XB5AVB3 22мм 24В зеленая</t>
  </si>
  <si>
    <t>Сигнальная лампа, SE, XB5AVB3, 22мм 24В зеленая</t>
  </si>
  <si>
    <t>XB5AVB4</t>
  </si>
  <si>
    <t>Сигнальная лампа SE XB5AVB4 22мм 24В красная</t>
  </si>
  <si>
    <t>Сигнальная лампа, SE, XB5AVB4, 22мм 24В красная</t>
  </si>
  <si>
    <t>ZB4BZ009</t>
  </si>
  <si>
    <t>Крепежная основа SE ZB4BZ009</t>
  </si>
  <si>
    <t>Крепежная основа, SE, ZB4BZ009</t>
  </si>
  <si>
    <t>100-000001591</t>
  </si>
  <si>
    <t>Процессор (CPU) AMD Ryzen 5 8400F 65W AM5</t>
  </si>
  <si>
    <t>Процессор, AMD, AM5 Ryzen 5 8400F, oem, 6M L2 + 16M L3, 4.2 GHz, 6/12 Core, 65 Вт, без встроенного видео</t>
  </si>
  <si>
    <t>Компьютерный корпус, Deepcool, MATREXX 55 V3 ADD-RGB WH 3F, DP-ATX-MATREXX55V3-AR-WH-3F, E-ATX/ATX/Micro ATX, USB 3.0*1/2.0*2, HD-Audio+Mic, Кулер 3*120см ARGB, Высота процессорного кулера до 160мм, Длина VGA до 370мм, 2*3.5"/2+2*2.5", Сталь 0,6, 446х210х479мм, Без Б/П, Белый</t>
  </si>
  <si>
    <t>FV-550WD</t>
  </si>
  <si>
    <t>Блок питания Formula V FV-550WD</t>
  </si>
  <si>
    <t>Блок питания, Formula V, FV-550WD, 550W, ATX, White, APFC, 20+4 pin, 4+4pin, 6*Sata, 2*Molex, PCI-E 6+2 pin, Вентилятор 12см, Кабель питания, Чёрный</t>
  </si>
  <si>
    <t>FV-650WD</t>
  </si>
  <si>
    <t>Блок питания Formula V FV-650WD</t>
  </si>
  <si>
    <t>Блок питания, Formula V, FV-650WD, 650W, ATX, White, APFC, 20+4 pin, 4+4pin, 6*Sata, 2*Molex, PCI-E 6+2 pin, Вентилятор 12см, Кабель питания, Чёрный</t>
  </si>
  <si>
    <t>FV-750WD</t>
  </si>
  <si>
    <t>Блок питания Formula V FV-750WD</t>
  </si>
  <si>
    <t>Блок питания, Formula V, FV-750WD, 750W, ATX 3.1, White, APFC, 20+4 pin, 4+4pin, 6*Sata, 2*Molex, PCI-E 6+2 pin, 1*(16Pin)12VHPWR, Вентилятор 12см, Кабель питания, Чёрный</t>
  </si>
  <si>
    <t>FV-650BD</t>
  </si>
  <si>
    <t>Блок питания Formula V FV-650BD</t>
  </si>
  <si>
    <t>Блок питания, Formula V, FV-650BD, 650W, ATX 3.1, Bronze, APFC, 20+4 pin, 4+4pin, 5*Sata, 3*Molex, 1*PCI-E 6+2 pin, Вентилятор 12см, Кабель питания, Чёрный</t>
  </si>
  <si>
    <t>FV-750BD</t>
  </si>
  <si>
    <t>Блок питания Formula V FV-750BD</t>
  </si>
  <si>
    <t>Блок питания, Formula V, FV-750BD, 750W, ATX 3.1, Bronze, APFC, 20+4 pin, 4+4pin, 5*Sata, 3*Molex, PCI-E 6+2 pin, 1*(16Pin)12VHPWR, Вентилятор 12см, Кабель питания, Чёрный</t>
  </si>
  <si>
    <t>FV-850BD</t>
  </si>
  <si>
    <t>Блок питания Formula V FV-850BD</t>
  </si>
  <si>
    <t>Блок питания, Formula V, FV-850BD, 850W, ATX 3.1, Bronze, APFC, 20+4 pin, 4+4pin, 5*Sata, 3*Molex, PCI-E 6+2 pin, 1*(16Pin)12VHPWR, Вентилятор 12см, Кабель питания, Чёрный</t>
  </si>
  <si>
    <t>FV-750GM</t>
  </si>
  <si>
    <t>Блок питания Formula V FV-750GM</t>
  </si>
  <si>
    <t>Блок питания, Formula V, FV-750GM, 750W, ATX 3.1, Gold, APFC, 20+4 pin, 2*4+4pin, 8*Sata, 3*Molex, 3*PCI-E 6+2 pin, 1*(16Pin)12VHPWR, Модульный, Вентилятор 12см, Кабель питания, Чёрный</t>
  </si>
  <si>
    <t>FV-850GM</t>
  </si>
  <si>
    <t>Блок питания Formula V FV-850GM</t>
  </si>
  <si>
    <t>Блок питания, Formula V, FV-850GM, 850W, ATX 3.1, Gold, APFC, 20+4 pin, 2*4+4pin, 8*Sata, 3*Molex, 3*PCI-E 6+2 pin, 1*(16Pin)12VHPWR, Модульный, Вентилятор 12см, Кабель питания, Чёрный</t>
  </si>
  <si>
    <t>FV-1000GM</t>
  </si>
  <si>
    <t>Блок питания Formula V FV-1000GM</t>
  </si>
  <si>
    <t>Блок питания, Formula V, FV-1000GM, 1000W, ATX 3.1, Gold, APFC, 20+4 pin, 2*4+4pin, 8*Sata, 3*Molex, 3*PCI-E 6+2 pin, 1*(16Pin)12VHPWR, Модульный, Вентилятор 12см, Кабель питания, Чёрный</t>
  </si>
  <si>
    <t>FV-1200GM</t>
  </si>
  <si>
    <t>Блок питания Formula V FV-1200GM</t>
  </si>
  <si>
    <t>Блок питания, Formula V, FV-1200GM, 1200W, ATX 3.1, Gold, APFC, 20+4 pin, 2*4+4pin, 8*Sata, 3*Molex, 3*PCI-E 6+2 pin, 1*(16Pin)12VHPWR, Модульный, Вентилятор 12см, Кабель питания, Чёрный</t>
  </si>
  <si>
    <t>FV-1000PM</t>
  </si>
  <si>
    <t>Блок питания Formula V FV-1000PM</t>
  </si>
  <si>
    <t>Блок питания, Formula V, FV-1000PM, 1000W, ATX3.1, Platinum, APFC, 20+4 pin, 2*4+4pin, 8*Sata, 3*Molex, 3*PCI-E 6+2 pin, 1*(16Pin)12VHPWR, Модульный, Вентилятор 12см, Кабель питания, Чёрный</t>
  </si>
  <si>
    <t>FV-1200PM</t>
  </si>
  <si>
    <t>Блок питания Formula V FV-1200PM</t>
  </si>
  <si>
    <t>Блок питания, Formula V, FV-1200PM, 1200W, ATX3.1, Platinum, APFC, 20+4 pin, 2*4+4pin, 8*Sata, 3*Molex, 3*PCI-E 6+2 pin, 1*(16Pin)12VHPWR, Модульный, Вентилятор 12см, Кабель питания, Чёрный</t>
  </si>
  <si>
    <t>AIR FUSION 3 WH</t>
  </si>
  <si>
    <t>Комплект кулеров для компьютерного корпуса Formula V AIR FUSION 3 WH - 3 в1</t>
  </si>
  <si>
    <t>Комплект кулеров для кейса, Formula V, AIR FUSION 3 WH, 3х120мм ARGB, 500-1800±10%об.мин, 40.58CFM, 34.95dB(A), 4pin, Белый</t>
  </si>
  <si>
    <t>AIR FUSION 3 BK</t>
  </si>
  <si>
    <t>Комплект кулеров для компьютерного корпуса Formula V AIR FUSION 3 BK - 3 в1</t>
  </si>
  <si>
    <t>Комплект кулеров для кейса, Formula V, AIR FUSION 3 BK, 3х120мм ARGB, 500-1800±10%об.мин, 40.58CFM, 34.95dB(A), 4pin, Черный</t>
  </si>
  <si>
    <t>AIR FUSION 3 BK REVERSE</t>
  </si>
  <si>
    <t>Комплект кулеров для компьютерного корпуса Formula V AIR FUSION 3 BK REVERSE - 3 в1</t>
  </si>
  <si>
    <t>Комплект кулеров для кейса, Formula V, AIR FUSION 3 BK REVERSE, 3х120мм ARGB, 500-1800±10%об.мин, 37.83CFM, 37.83dB(A), 4pin, Черный</t>
  </si>
  <si>
    <t>AIR FUSION 3 WH REVERSE</t>
  </si>
  <si>
    <t>Комплект кулеров для компьютерного корпуса Formula V AIR FUSION 3 WH REVERSE - 3 в1</t>
  </si>
  <si>
    <t>Комплект кулеров для кейса, Formula V, AIR FUSION 3 WH REVERSE, 3х120мм ARGB, 500-1800±10%об.мин, 37.83CFM, 37.83dB(A),4pin, Белый</t>
  </si>
  <si>
    <t>Монитор, LG, 27GS60F-B Black, 27", 1920x1080, IPS, 100Гц, HDMI, DP, 350кд/м2, 3000:1, 16.7М, 5мс, 178/178, 16:9, Чёрный</t>
  </si>
  <si>
    <t>Монитор, LG, 27UP850K-W, 27", 3840 x 2160, IPS, 60 Гц, USB Type-C™, Аудиовыход, 400 кд/м2, 1200:1, 1.07млрд, 5мс, 178/178, 16:9, Белый</t>
  </si>
  <si>
    <t>32UR500K-B</t>
  </si>
  <si>
    <t>Монитор 32" LG 32UR500K-B Black</t>
  </si>
  <si>
    <t>Монитор, LG, 32UR500K-B, 31.5", 3840 x 2160, VA, 60Гц, HDMI*2, DP, 250кд/м2, 3000:1, 1.07B, 4мс, угол обзора(гор/верт) 178/178, 16:9, Черный</t>
  </si>
  <si>
    <t>Монитор, LG, 32UN880K-B, 31.5", 3840 x 2160, IPS, 60 Гц, HDMI*2, DP*1, USB*2, USB-C*1, Динамики 5W x 2, 280 кд/м2, 1000:1, 1.07млрд, 5мс, 178/178, 16:9, Черный</t>
  </si>
  <si>
    <t>Монитор, LG, 34WR50QK-B Black, 34", 3440x1440, VA, 100Гц, HDMI, DP, 300кд/м2, 3000:1, 16.7М, 5мс, 178/178, 21:9, Чёрный</t>
  </si>
  <si>
    <t>Монитор, LG, 34WP65C-Black, 34", 3440x1440, VA, HDMI*2, DP, 300кд/м2, 3000:1, 16.7М:1, 1мс, угол обзора(гор/верт) 178/178, 21:9, 160Гц, Чёрный</t>
  </si>
  <si>
    <t>Монитор, LG, 40U990A-W, 40", 5120x2160, IPS, 60Гц, HDMI*2, DP, 450кд/м2, 1000:1, 5мс, угол обзора(гор/верт) 178/178, 21:9, Белый</t>
  </si>
  <si>
    <t>RZ03-04370800-R3R1</t>
  </si>
  <si>
    <t>Клавиатура Razer DeathStalker V2 Pro Tenkeyless - Russian Layout (Linear Red Switch)</t>
  </si>
  <si>
    <t>Клавиатура, Razer, DeathStalker V2 Pro Tenkeyless - Russian Layout, RZ03-04370800-R3R1, Игровая, беспроводная, Оптические переключатели Razer, Программируемые клавиши, Подсветка Chroma 16.8 млн цветов с эффектами, Рус, Чёрный</t>
  </si>
  <si>
    <t>Коммутатор, Dahua, DH-S3010-8ET2ET-60, Не управляемый, 8 портов 10/100M (PoE 802.3af/at/60W), 2 порта 10/100M</t>
  </si>
  <si>
    <t>Кабель оптоволоконный ИКБ-Т-А4-8 кН</t>
  </si>
  <si>
    <t>Кабель оптоволоконный, Интегра, ИКБ-Т-А4-8 кН, предназначен для прокладки в грунт на основе центральной трубки.</t>
  </si>
  <si>
    <t>Мини-канал TMC, DKC, 00304, 25x17x2000мм (ширина х высота), белый, (60 метров в коробке)</t>
  </si>
  <si>
    <t>Мини-канал TMC, DKC, 00313, 50x20x2000мм (ширина х высота), белый, (48 метров в коробке)</t>
  </si>
  <si>
    <t>Мини-канал TMC, DKC, 00351, 40x17x2000мм (ширина х высота), белый, (64 метров в коробке)</t>
  </si>
  <si>
    <t>75BCDB138128</t>
  </si>
  <si>
    <t>Интерактивная панель XG 75BCDB138128</t>
  </si>
  <si>
    <t>Интерактивная панель, XG, 75BCDB138128, 75", Android 13, 311D2-B, A55-8core, ОЗУ 8гб, ПЗУ 128гб, чёрный</t>
  </si>
  <si>
    <t>Напольный пьедестал Canon Plain Pedestal Type-S3</t>
  </si>
  <si>
    <t>Напольный пьедестал, Canon, Plain Pedestal Type-S3, 5545C001AA, для imageRUNNER C3326i/C3822i/C3826i/C3830i/C3835i/C3926i</t>
  </si>
  <si>
    <t>Встраиваемый влагозащитный розеточный лючок Legrand 089710 на 2 модуля Бронза</t>
  </si>
  <si>
    <t>Встраиваемый влагозащитный розеточный лючок, Legrand, 089710, на 2 модуля, для установки в бетон, Цвет Бронза</t>
  </si>
  <si>
    <t>Встраиваемый влагозащитный розеточный лючок на 4 модуля Legrand 089702 Нержавеющая сталь</t>
  </si>
  <si>
    <t>Встраиваемый влагозащитный розеточный лючок на 4 модуля, Legrand, 089702, Нержавеющая сталь</t>
  </si>
  <si>
    <t>220516-100</t>
  </si>
  <si>
    <t>Адаптер Honeywell 220516-100</t>
  </si>
  <si>
    <t>Адаптер, Honeywell, 220516-100, 12 В, 1,66 А, вилка европейского стандарта, для мобильных принтеров OC, MFte, RLe, RP</t>
  </si>
  <si>
    <t>Компьютерный корпус с салазками, Delux, DLC-MU415, ATX/Micro-ATX/Mini-ITX, Высота процессорного кулера до 150мм, Длина VGA до 330мм, 10*3.5"/3*2.5, Сталь, 19" 4U, 550*430*176 см, салазки DLA-419, Чёрный, Без Б/П, Заводская Сборка (Oригинал)</t>
  </si>
  <si>
    <t>Блок питания, GamerStorm, PF650L R-PF650L-HE0B-WGEU, 650W, ATX, APFC, 20+4 pin, 2*4+4pin, 4*Sata, 2*Molex, 2*PCI-E 6+2 pin, Вентилятор 12см, Кабель питания, Чёрный</t>
  </si>
  <si>
    <t>LS27BG650EIXCI</t>
  </si>
  <si>
    <t>Монитор Samsung 27” Odyssey G6 Smart LS27BG650EIXCI</t>
  </si>
  <si>
    <t>Монитор, Samsung, Odyssey G6 Smart LS27BG650EIXCI, 27”, 2560x1440, VA, 240 Гц, DP (v1.4), 2xHDMI (v2.1), 2xUSB, 350 кд/м, 2500:1, 1мс, Регулировка высоты/ наклона/ вращения/ поворота, 178/178, 16:9, Черный</t>
  </si>
  <si>
    <t>Сетевой адаптер TP-LINK Archer TBE552E</t>
  </si>
  <si>
    <t>Сетевой адаптер, TP-LINK, Archer TBE552E, Wi-Fi 7, 802.11a/b/g/ax/ac/n/ax/be, BE9300</t>
  </si>
  <si>
    <t>Сетевой адаптер TP-LINK Archer TBE400E</t>
  </si>
  <si>
    <t>Сетевой адаптер, TP-LINK, Archer TBE400E, Wi-Fi 7, 802.11ax/ac/n/ax/be, BE6500</t>
  </si>
  <si>
    <t>Патч Корд Оптоволоконный SC/UPC-LC/APC SM 9/125 Simplex 2.0мм 1 м</t>
  </si>
  <si>
    <t>Патч корд оптоволоконный,, SC/UPC-LC/APC SM 9/125 Simplex 2.0мм 1 м, LSZH</t>
  </si>
  <si>
    <t>Патч Корд Оптоволоконный SC/UPC-FC/UPC SM 9/125 Duplex 2.0мм 1 м</t>
  </si>
  <si>
    <t>Патч корд оптоволоконный,, SC/UPC-FC/UPC SM 9/125 Duplex 2.0мм 1 м, LSZH</t>
  </si>
  <si>
    <t xml:space="preserve">Ключ для крышки колодцев ККТ </t>
  </si>
  <si>
    <t>Ключ для крышки колодцев ККТ</t>
  </si>
  <si>
    <t>Ключ для крышки колодцев ККТ, KSC, служит для фиксации крышки к корпусу колодцев ККТ-1 и ККТ-2</t>
  </si>
  <si>
    <t>5803C016AA</t>
  </si>
  <si>
    <t>Беззеркальная полнокадровая камера Canon EOS R8 RF 24-50mm f/4.5-6.3 IS STM (5803C016)</t>
  </si>
  <si>
    <t>Беззеркальная полнокадровая камера, Canon, EOS R8 RF 24-50mm f/4.5-6.3 IS STM, (5803C016)</t>
  </si>
  <si>
    <t>5803C019</t>
  </si>
  <si>
    <t>Беззеркальная полнокадровая камера Canon EOS R8 BODY (5803C019)</t>
  </si>
  <si>
    <t>Беззеркальная полнокадровая камера, Canon, EOS R8 BODY, 5803C019</t>
  </si>
  <si>
    <t>Мобильный телефон TECNO POVA 7 5G (LJ7) 256+8 GB Stardust Pink</t>
  </si>
  <si>
    <t>Мобильный телефон, TECNO, POVA 7 5G (LJ7) 256+8 GB, 6.78" FHD+, Аккумулятор 6000 мАч, 50MPx/13MPx, MediaTek Dimensity 7300 Ultimate, Android 15, Fast Charge 45W, Wireless Charge 30W, (Stardust Pink) Розовый</t>
  </si>
  <si>
    <t>Мобильный телефон TECNO POVA 7 Ultra 5G (LJ9) 256+12 GB Geek Black</t>
  </si>
  <si>
    <t>Мобильный телефон, TECNO, POVA 7 Ultra 5G (LJ9) 256+12 GB, 6.67" AMOLED, Аккумулятор 6000 мАч, 108MPx + 8MPx/13MPx, MediaTek Dimensity 8350 Ultimate, Android 15, Fast Charge 70W, Wirelss Charge 30W, (Geek Black) Чёрный</t>
  </si>
  <si>
    <t>i5-14600KF</t>
  </si>
  <si>
    <t>Процессор (CPU) Intel Core i5 Processor 14600KF 1700</t>
  </si>
  <si>
    <t>Процессор, Intel, i5-14600KF LGA1700, оем, 24 MB Intel® Smart Cache, 2.60/3.50 GHz, 14(6+8)/20 Core Raptor Lake, 125 (181) Вт, без встроенного видео</t>
  </si>
  <si>
    <t>YD3200C5M4MFH</t>
  </si>
  <si>
    <t>Процессор (CPU) AMD Ryzen 3 3200G 65W AM4</t>
  </si>
  <si>
    <t>Процессор, AMD, AM4 Ryzen 3 3200G, оем, 4M L3 + 2М L2, 3.6 GHz, 4/4 Core, 65 Вт, Radeon Vega 8 Graphics</t>
  </si>
  <si>
    <t>100-000000263</t>
  </si>
  <si>
    <t>Процессор (CPU) AMD Ryzen 7 5700G 65W AM4</t>
  </si>
  <si>
    <t>Процессор, AMD, AM4 Ryzen 7 5700G, oem, 4M L2 + 16M L3, 3.8 GHz, 8/16 Core, 65 Вт, Radeon™ Graphics</t>
  </si>
  <si>
    <t>100-000001236</t>
  </si>
  <si>
    <t>Процессор (CPU) AMD Ryzen 7 8700G 65W AM5</t>
  </si>
  <si>
    <t>Процессор, AMD, AM5 Ryzen 7 8700G, oem, 8M L2 + 16M L3, 4.2 GHz, 8/16 Core, 65 Вт, Radeon™ Graphics</t>
  </si>
  <si>
    <t xml:space="preserve"> 100-000001404</t>
  </si>
  <si>
    <t>Процессор (CPU) AMD Ryzen 7 9700X 65W AM5</t>
  </si>
  <si>
    <t>Процессор, AMD, AM5 Ryzen 7 9700X, oem, 8M L2 + 32M L3, 3.8 GHz, 8/16 Core, 65 Вт, Radeon™ Graphics</t>
  </si>
  <si>
    <t>B760M D3HP DDR4</t>
  </si>
  <si>
    <t>Материнская плата Gigabyte B760M D3HP DDR4</t>
  </si>
  <si>
    <t>Материнская плата, Gigabyte, B760M D3HP DDR4 (4719331862848), LGA1700, iB760, 4xDDR4 2666/2933/3000/3200/5333(OC), 4xSATA3, 2xM.2 (PCI-E 4.0x4/x2), Raid, 1xD-Sub, 1хDP, 1xHDMI, 1xPCI-Ex16, 2xPCI-Ex1, mATX</t>
  </si>
  <si>
    <t>B760M GAMING X DDR4</t>
  </si>
  <si>
    <t>Материнская плата Gigabyte B760M GAMING X DDR4</t>
  </si>
  <si>
    <t>Материнская плата, Gigabyte, B760M GAMING X DDR4 (4719331851255), LGA1700, iB760, 4xDDR4 2666/2933/3200/5333(OC), 4xSATA3, 2xM.2 (PCI-E 4.0x4/x2), Raid, 1хDP, 1xHDMI, 2xPCI-Ex16, mATX</t>
  </si>
  <si>
    <t>LS25BG400EIXCI</t>
  </si>
  <si>
    <t>Монитор Samsung 25" Odyssey G4 LS25BG400EIXCI</t>
  </si>
  <si>
    <t>Монитор, Samsung, Odyssey G4 LS25BG400EIXCI, 25”, 1920x1080, IPS, 240 Гц, DP (v1.2), 2*HDMI (v2.0), 400кдм, 1000:1, 1мс, Регулировка высоты/ наклона/ вращения/ поворота, 178/178, 16:9, 16.7М, Черный</t>
  </si>
  <si>
    <t>XUB2797UHSNP-B1</t>
  </si>
  <si>
    <t>Монитор iiyama ProLite XUB2797UHSNP-B1 27"</t>
  </si>
  <si>
    <t>Монитор, iiyama, ProLite XUB2797UHSNP-B1, 27", 3840 x 2160, IPS, 60 ГЦ, HDMI x1, DP x1, USB (v3.2 x4), USB-C x1, 350 кд/м2, 1300:1, 4 мс, Регулировка наклона/поворота, 178/178, 16:9, Черный</t>
  </si>
  <si>
    <t>XUB2797QSNP-B1</t>
  </si>
  <si>
    <t>Монитор iiyama ProLite PL2797QP XUB2797QSNP-B1 27"</t>
  </si>
  <si>
    <t>Монитор, iiyama, ProLite PL2797QP, XUB2797QSNP-B1, 27", 2560 x 1440, IPS, 16:9, 100 Гц, 300 кд/м?, 1 мс, 16.7М, 1300:1, 178/178, HDMI*1, DP*1, USB*4, USB-C*1, Mini jack, высота/вращение/наклон/pivot, Черный</t>
  </si>
  <si>
    <t>DS-2CD2163G2-I(2.8mm)</t>
  </si>
  <si>
    <t>IP Видеокамера Hikvision DS-2CD2163G2-I(2.8mm)</t>
  </si>
  <si>
    <t>IP Видеокамера, Hikvision, DS-2CD2163G2-I(2.8mm),</t>
  </si>
  <si>
    <t>DS-PD1-MC-MS</t>
  </si>
  <si>
    <t>Датчик открытия Hikvision DS-PD1-MC-MS</t>
  </si>
  <si>
    <t>Датчик открытия, Hikvision, DS-PD1-MC-MS</t>
  </si>
  <si>
    <t>Маленькая лопатка Tefal Inicia 2745174</t>
  </si>
  <si>
    <t>Маленькая лопатка, Tefal, Inicia 2745174, Пластик, Макс темп 220°, Черный</t>
  </si>
  <si>
    <t>Ложка Tefal Inicia 2743974</t>
  </si>
  <si>
    <t>Ложка, Tefal, Inicia 2743974, Пластик, Макс темп 220°, Черный</t>
  </si>
  <si>
    <t>Нож для чистки овощей Tefal Fresh Kitchen K1220604 9см</t>
  </si>
  <si>
    <t>Нож для чистки овощей, Tefal, Fresh Kitchen K1220604, 9см, Нержавеющая сталь с титановым покрытием</t>
  </si>
  <si>
    <t>Набор ножей Tefal Ice force stainless steel K2324S74 4шт</t>
  </si>
  <si>
    <t>Набор ножей, Tefal, Ice force stainless steel K2324S74, 4шт, Защита для рук, Ограничитель из нержавеющей стали</t>
  </si>
  <si>
    <t>Нож универсальный Tefal Ice Force K2320514 9см</t>
  </si>
  <si>
    <t>Нож универсальный, Tefal, Ice Force K2320514, 9см, Материал ручки АБС-пластик, Черный</t>
  </si>
  <si>
    <t>Сковорода Tefal Emotion E3000504 26см</t>
  </si>
  <si>
    <t>Сковорода, Tefal, Emotion E3000504, 26см, Антипригарное титановое покрытие Titanium 3X, Материал нержавеющая сталь, Индукция</t>
  </si>
  <si>
    <t>Пылесос Tefal Swift Power Cyclonic TW2913EA</t>
  </si>
  <si>
    <t>Пылесос, Tefal, Swift Power Cyclonic TW2913EA, Сухая уборка, Объем контейнера 1.2л, Уровень шума 77 дБ, 2 насадки, Мощность 2100 Вт, Длина шнура 7.6м, Красный/Черный</t>
  </si>
  <si>
    <t>Пылесос Tefal TW1923RH</t>
  </si>
  <si>
    <t>Пылесос, Tefal, TW1923RH, Мощность 1200 Вт, Объем контейнера 1.3 л, Уровень шума 84 дБ, Длина шнура 3.5 м, Красный/черный</t>
  </si>
  <si>
    <t>Пылесос Tefal TW2925EA</t>
  </si>
  <si>
    <t>Пылесос, Tefal, TW2925EA, Мощность 750 Вт, Объем контейнера 1.2 л, Уровень шума 77 дБ, Насадки: Щелевая насадка 2 в 1, Насадка для мягкой мебели, Черный</t>
  </si>
  <si>
    <t>Утюг Tefal FV2867E0</t>
  </si>
  <si>
    <t>Утюг, Tefal, FV2867E0, Мощность 2500W, Керамическая подошва, Паровой удар 200 г/мин, Автоматическое отключение, Противокапельная система, Бирюзовый</t>
  </si>
  <si>
    <t>Крышка Tefal Cocoon 04240722 22см</t>
  </si>
  <si>
    <t>Крышка, Tefal, Cocoon 04240722, 22см, Жаропрочное стекло/нержавеющая сталь, Черный</t>
  </si>
  <si>
    <t>Сковорода Tefal Ultra+ 4238126 26см</t>
  </si>
  <si>
    <t>Сковорода, Tefal, Ultra+ 4238126, 26см, Для всех типов плит, Алюминий, Черный</t>
  </si>
  <si>
    <t>Сковорода блинная Tefal Natural Force G2663872 25см</t>
  </si>
  <si>
    <t>Сковорода блинная, Tefal, Natural Force G2663872, 25см, Для всех типов плит, Алюминий, Серый</t>
  </si>
  <si>
    <t>Сковорода с крышкой Tefal Easy plus 4237924 24см</t>
  </si>
  <si>
    <t>Сковорода с крышкой, Tefal, Easy plus 4237924, 24см, Для газовых/керамических/электрических плит, Алюминий, Черный</t>
  </si>
  <si>
    <t>30400B</t>
  </si>
  <si>
    <t>Радиоуправляемая машина RASTAR 30400B</t>
  </si>
  <si>
    <t>Радиоуправляемая машина, RASTAR, 30400B, 1:14, Mercedes-Benz G55 AMG Gelndewagen, Пластик, 2.4GHz, Чёрная</t>
  </si>
  <si>
    <t>49600-11S</t>
  </si>
  <si>
    <t>Радиоуправляемая машина RASTAR 49600-11S</t>
  </si>
  <si>
    <t>Радиоуправляемая машина, RASTAR, 49600-11S, 1:14, BMW i8, Пластик, Подсветка салона, 2.4GHz, Серебристая</t>
  </si>
  <si>
    <t>Клавиатура Ajazz AK820 Moon Switch Grey</t>
  </si>
  <si>
    <t>&gt;360</t>
  </si>
  <si>
    <t>Коммутатор, Ubiquiti, USW-48, Switch, управляемый L2, 48 портов 10/100/1000 Mbps RJ45 PoE, 4 порта SFP, Стоечный</t>
  </si>
  <si>
    <t>Коммутатор, Ubiquiti, USW-Lite-8-POE, Unifi Switch, Управляемый L2, 4 порта 10/100/1000 Mbps RJ45 PoE+, 802.3af/at, бюджет 52W, 4 порта 10/100/1000 Мбит/с RJ45, Настольный/настенный</t>
  </si>
  <si>
    <t>Коммутатор, Ubiquiti, USW-16-POE, Unifi Switch, Управляемый L2, 8 портов 10/100/1000 Mbps RJ45 PoE, 802.3af/at, бюджет 42W, 8 портов 10/100/1000 Мбит/с RJ45, 2 порта SFP, Стоечный</t>
  </si>
  <si>
    <t>Коммутатор, Ubiquiti, USW-24-POE, Unifi Switch, управляемый L2, 16 портов 10/100/1000 Mbps RJ45 PoE, 802.3af/at, бюджет 95W, 8 портов 10/100/1000 Мбит/с RJ45, 2 порта SFP, Стоечный</t>
  </si>
  <si>
    <t>Коммутатор, Ubiquiti, ES-24-250W, EdgeSwitch, Управляемый L2+, 24 порта 10/100/1000 Mbps RJ45 PoE, 802.3af/at, бюджет 250W, 2 порта Ethernet SFP, Стоечный</t>
  </si>
  <si>
    <t>Коммутатор, Ubiquiti, USW-48-POE, UniFi Switch, управляемый L2, 32 порта 10/100/1000 Mbps RJ45 PoE, 802.3af/at, бюджет 195W, 16 портов 10/100/1000 Мбит/с RJ45, 4 порта SFP</t>
  </si>
  <si>
    <t>Коммутатор, Ubiquiti, ES-48-500W, EdgeSwitch, Управляемый L2+, 48 портов 10/100/1000 Mbps RJ45 PoE, 802.3af/at, бюджет 500W, 2 порта SFP, 2 порта SFP+, Стоечный</t>
  </si>
  <si>
    <t>Deco BE25(2-pack)</t>
  </si>
  <si>
    <t>Беспроводная MESH-система Wi-Fi TP-Link Deco BE25(2-pack)</t>
  </si>
  <si>
    <t>Беспроводная MESH-система Wi-Fi, TP-Link, Deco BE25(2-pack), 2,4 ГГц/5 ГГц, 802.11be/b/ax/n/ac/a/g, WI-FI 7, 2 порта 2.5 Гбит/с, 2 модуля в комплекте</t>
  </si>
  <si>
    <t>Беспроводная точка доступа, Ubiquiti, UAP-AC-M, Unifi Mesh, 802.11a/b/g/n/ac, AC1200, 1 порт 10/100/1000 RJ45, 200 клиентов, PoE 802.3af, с адаптером питания</t>
  </si>
  <si>
    <t>Беспроводная точка доступа, Ubiquiti, U7-Lite, UnFi, 802.11a/b/g/n/ac/ax/be, BE5000, 1 порт 10/100/1000/2500 RJ45, 200 клиентов, PoE 802.3af, без адаптера питания</t>
  </si>
  <si>
    <t>Беспроводная точка доступа, Ubiquiti, U6+, 802.11a/b/g/n/ac/ax, AX3000, 1 порт 10/100/1000 RJ45, 300 клиентов, PoE 802.3af, без адаптера питания</t>
  </si>
  <si>
    <t>Беспроводная точка доступа, Ubiquiti, UAP-AC-PRO, Unifi, 802.11a/b/g/n/ac, AC1750, 2 порта 10/100/1000 RJ45, 250 клиентов, PoE 802.3af, с адаптером питания</t>
  </si>
  <si>
    <t>Беспроводная точка доступа, Ubiquiti, U6-Pro, 802.11a/b/g/n/ac/ax, AX5400, 1 порт 10/100/1000 RJ45, 350 клиентов, PoE 802.3af, без адаптера питания</t>
  </si>
  <si>
    <t>Беспроводная точка доступа, Ubiquiti, U7-Pro, 802.11a/b/g/n/ac/ax/be, BE5000, 1 порт 10/100/1000/2500 RJ45, 250 клиентов, PoE+802.3at, без адаптера питания</t>
  </si>
  <si>
    <t>Беспроводная точка доступа, Ubiquiti, U6-Mesh, 802.11a/b/g/n/ac/ax, AX5400, 1 порт 10/100/1000 RJ45, 300 клиентов, PoE 802.3af, с адаптером питания</t>
  </si>
  <si>
    <t>Беспроводная точка доступа, Ubiquiti, U6-Mesh-Pro, 802.11a/b/g/n/ac/ax, AX3000, 2 порта 10/100/1000 RJ45, 250 клиентов, PoE 802.3af, с адаптером питания, Уличная</t>
  </si>
  <si>
    <t>Беспроводная точка доступа, Ubiquiti, U6-Enterprise, 802.11a/b/g/n/ac/ax, AX10200, 1 порт 10/100/1000 RJ45, 600 клиентов, PoE+ 802.3at, без адаптера питания</t>
  </si>
  <si>
    <t>Беспроводная точка доступа, Ubiquiti, UAP-nanoHD-3, Unifi, 802.11a/b/g/n/ac, AC2000, 1 порт 10/100/1000 RJ45, 200 клиентов, PoE 802.3af, без адаптера питания, Упаковка 3 штуки</t>
  </si>
  <si>
    <t>Беспроводной маршрутизатор, Ubiquiti, LBE-5AC-LR, LiteBeam, 1 порт 10/100/1000 RJ-45, 450 Mbps, Passive Poe 24V, адаптер в комплекте, внешняя</t>
  </si>
  <si>
    <t>Беспроводной маршрутизатор, Ubiquiti, LBE-M5-23, LiteBeam, 1 порт 10/100 RJ-45, 100 Mbps, Passive Poe 24V, адаптер в комплекте, внешняя</t>
  </si>
  <si>
    <t>Беспроводной маршрутизатор, Ubiquiti, Loco5AC, NanoStation, 1 порт 10/100/1000 RJ-45, 450 Mbps, Passive Poe 24V, внешняя</t>
  </si>
  <si>
    <t>Беспроводной маршрутизатор, Ubiquiti, Loco5AC-5, NanoStation, 1 порт 10/100/1000 RJ-45, 450 Mbps, Passive Poe 24V, без адаптера в комплекте, внешняя</t>
  </si>
  <si>
    <t>Беспроводной маршрутизатор, Ubiquiti, LocoM2, NanoStation, 1 порт 10/100 RJ-45, 150 Mbps, Passive Poe 24V, адаптер в комплекте, внешняя</t>
  </si>
  <si>
    <t>Беспроводной маршрутизатор, Ubiquiti, LocoM5, NanoStation, 1 порт 10/100 RJ-45, 150 Mbps, Passive Poe 24V, адаптер в комплекте, внешняя</t>
  </si>
  <si>
    <t>Беспроводной маршрутизатор, Ubiquiti, NBE-5AC-Gen2, NanoBeam, 2 порта 10/100/1000 RJ-45, 450 Mbps, Passive Poe 24V, адаптер в комплекте, внешняя</t>
  </si>
  <si>
    <t>Беспроводной маршрутизатор, Ubiquiti, NSM2, NanoStation, 2 порта 10/100/1000 RJ-45, 150 Мбит/с, Passive Poe 24V, адаптер в комплекте, внешняя</t>
  </si>
  <si>
    <t>Беспроводной маршрутизатор, Ubiquiti, NSM5, NanoStation, 2 порта 10/100/1000 RJ-45, 150 Мбит/с, Passive Poe 24V, адаптер в комплекте, внешняя</t>
  </si>
  <si>
    <t>Беспроводной маршрутизатор, Ubiquiti, PBE-2AC-400, PowerBeam, 1 порт 10/100/1000 RJ-45, 450 Mbps, Passive Poe 24V, адаптер в комплекте, внешняя</t>
  </si>
  <si>
    <t>Беспроводной маршрутизатор, Ubiquiti, PBE-5AC-Gen2, PowerBeam, 1 порт 10/100/1000 RJ-45, 450 Mbps, Passive Poe 24V, адаптер в комплекте, внешняя</t>
  </si>
  <si>
    <t>Беспроводной маршрутизатор, Ubiquiti, LBE-5AC-Gen2, LiteBeam, 1 порт 10/100/1000 RJ-45, 450 Mbps, Passive Poe 24V, адаптер в комплекте, внешняя</t>
  </si>
  <si>
    <t>Беспроводной маршрутизатор, Ubiquiti, R5AC-Lite, Rocket, 1 порт 10/100/1000 RJ-45, 2xRP-SMA, 500 Mbps, Passive Poe 24V, адаптер в комплекте, внешняя</t>
  </si>
  <si>
    <t>Беспроводной маршрутизатор, Ubiquiti, RP-5AC-Gen2, Rocket Prism, 1 порт 10/100/1000 RJ-45, 500 Mbps, Passive Poe 24V, адаптер в комплекте, внешняя</t>
  </si>
  <si>
    <t>Кабель оптоволоконный ИК/Т-Т-А4-3.0 кН</t>
  </si>
  <si>
    <t>Кабель оптоволоконный, Интегра, ИК/Т-Т-А4-3.0 кН, подвесной с внешним несущим элементом (стальной трос) в центральной трубке</t>
  </si>
  <si>
    <t>Кабель оптоволоконный ИК/Т-Т-А8-3.0 кН</t>
  </si>
  <si>
    <t>Кабель оптоволоконный, Интегра, ИК/Т-Т-А8-3.0 кН, подвесной с внешним несущим элементом (стальной трос) в центральной трубке</t>
  </si>
  <si>
    <t>Адаптеры для ККТМ-2</t>
  </si>
  <si>
    <t>Резиновые адаптеры для ККТМ-2 под диаметр труб кабельной канализации (не менее 50 мм)</t>
  </si>
  <si>
    <t>97ALA black</t>
  </si>
  <si>
    <t>Кулер для воды напольный SVC Aqua series 97ALA Black</t>
  </si>
  <si>
    <t>Кулер для воды, SVC Aqua series, 97ALA, напольный, электрический, погрузка бутыля сверху, напряжение 220В-240В, нагрев 85-95, охлаждение 10-15, черный</t>
  </si>
  <si>
    <t>98ESA Black</t>
  </si>
  <si>
    <t>Кулер для воды напольный SVC Aqua series 98ESA Black</t>
  </si>
  <si>
    <t>Кулер для воды, SVC Aqua series, 98ESA Black, напольный, электрический, погрузка бутыля сверху, напряжение 220В-240В, нагрев 85-95, охлаждение 10-15, черный</t>
  </si>
  <si>
    <t>XENB1191</t>
  </si>
  <si>
    <t>Блок контакт SE XENB1191 CO+НО</t>
  </si>
  <si>
    <t>Блок контакт, SE, XENB1191, CO+НО</t>
  </si>
  <si>
    <t>XB5KS2B4</t>
  </si>
  <si>
    <t>Зуммер SE XB5KS2B4 непр./прер. сигнал 24В красная</t>
  </si>
  <si>
    <t>Зуммер, SE, XB5KS2B4, непр./прер. сигнал 24В красная</t>
  </si>
  <si>
    <t>RGZE1S48M</t>
  </si>
  <si>
    <t>Розетка SE RGZE1S48M для втычного реле 5А винт. зажим</t>
  </si>
  <si>
    <t>Розетка, SE, RGZE1S48M, для втычного реле 5А винт. зажим</t>
  </si>
  <si>
    <t>667424 (497ABF)</t>
  </si>
  <si>
    <t>Компьютерный корпус, Formula V, Crystal Z1+ Black, ATX/micro ATX/mini-ITX, USB Type C/3.0/2.0, HD-Audio+Mic, Кулер 3*120мм ARGB, Высота процессорного кулера до 165мм, Длина VGA до 300мм, 1*3.5"/2*2.5", Толщина 0,5мм, 346x212x487мм, Без Б/П, Чёрный</t>
  </si>
  <si>
    <t xml:space="preserve">XU2293HSU-B7 </t>
  </si>
  <si>
    <t>Монитор iiyama ProLite PL2293H XU2293HSU-B7 21.5"</t>
  </si>
  <si>
    <t>Монитор, iiyama, ProLite PL2293H, XU2293HSU-B7, 21.5", 1920 x 1080, IPS, 100Гц, HDMI, DP, USB 2.0, 300 кд/м, 1000:1, 1мс, 178/178, 16:9, Черный</t>
  </si>
  <si>
    <t>Внутренняя SNMP-карта CyberPower RMCARD205</t>
  </si>
  <si>
    <t>Внутренняя SNMP-карта CyberPower RMCARD400</t>
  </si>
  <si>
    <t>USW-24</t>
  </si>
  <si>
    <t>Коммутатор Ubiquiti USW-24</t>
  </si>
  <si>
    <t>Коммутатор, Ubiquiti, USW-24, Switch, управляемый L2, 24 порта 10/100/1000 Mbps RJ45, 2 порта SFP, 1.3" тачдисплей, Стоечный</t>
  </si>
  <si>
    <t>USW-Aggregation</t>
  </si>
  <si>
    <t>Коммутатор Ubiquiti USW-Aggregation</t>
  </si>
  <si>
    <t>Коммутатор, Ubiquiti, USW-Aggregation, Switch, управляемый L2, 8 портов 10G SFP+, Стоечный</t>
  </si>
  <si>
    <t>USW-Enterprise-48-PoE</t>
  </si>
  <si>
    <t>Коммутатор Ubiquiti USW-Enterprise-48-PoE</t>
  </si>
  <si>
    <t>Коммутатор, Ubiquiti, USW-Enterprise-48-PoE, Unifi Switch, Управляемый L3, 48 портов 10/100/1000/2500 Mbps RJ45 PoE+, 802.3af/at, бюджет 720W, 4 порта SFP+, 1.3 сенсорный LCM, Стоечный</t>
  </si>
  <si>
    <t>USW-Pro-24</t>
  </si>
  <si>
    <t>Коммутатор Ubiquiti USW-Pro-24</t>
  </si>
  <si>
    <t>Коммутатор, Ubiquiti, USW-Pro-24, Unifi Switch, Управляемый L3, 8 порта 10/100/1000 Mbps RJ45, 2 порта SFP+, Стоечный</t>
  </si>
  <si>
    <t>USW-Pro-48</t>
  </si>
  <si>
    <t>Коммутатор Ubiquiti USW-Pro-48</t>
  </si>
  <si>
    <t>Коммутатор, Ubiquiti, USW-Pro-48, Unifi Switch, Управляемый L3, 48 портов 10/100/1000 Mbps RJ45 PoE+, 4 порта SFP+</t>
  </si>
  <si>
    <t>USW-Pro-Aggregation</t>
  </si>
  <si>
    <t>Коммутатор Ubiquiti USW-Pro-Aggregation</t>
  </si>
  <si>
    <t>Коммутатор, Ubiquiti, USW-Pro-Aggregation, Unifi Switch, Управляемый L3, 28 портов SFP+, 4 порта 1/10/25Gbps SFP28, Стоечный</t>
  </si>
  <si>
    <t>EP-S16</t>
  </si>
  <si>
    <t>Коммутатор Ubiquiti EP-S16</t>
  </si>
  <si>
    <t>Коммутатор, Ubiquiti, EP-S16, EdgePoint, Управляемый L2+, 16 портов 10/100/1000 Mbps RJ45, 2 порто SFP+, 1-RJ45 консоль, Passive PoE output, Passive PoE input, 54V DC, 6A input, Уличный</t>
  </si>
  <si>
    <t>USW-Enterprise-24-PoE</t>
  </si>
  <si>
    <t>Коммутатор Ubiquiti USW-Enterprise-24-PoE</t>
  </si>
  <si>
    <t>Коммутатор, Ubiquiti, USW-Enterprise-24-PoE, Switch, Управляемый L3, 12 портов 10/100/1000/2500 Mbps RJ45 PoE+ , 12 портов 10/100/1000 Mbps RJ45 PoE+, 802.3af/at, бюджет 400W, 2 порта SFP+, Стоечный</t>
  </si>
  <si>
    <t>USW-Lite-16-POE</t>
  </si>
  <si>
    <t>Коммутатор Ubiquiti USW-Lite-16-POE</t>
  </si>
  <si>
    <t>Коммутатор, Ubiquiti, USW-Lite-16-POE, Unifi Switch, Управляемый L2, 8 портов 10/100/1000 Mbps RJ45 PoE+, 802.3af/at, бюджет 45W, 8 портов 10/100/1000 Мбит/с RJ45, Настольный/настенный</t>
  </si>
  <si>
    <t>USW-Pro-24-POE</t>
  </si>
  <si>
    <t>Коммутатор Ubiquiti USW-Pro-24-POE</t>
  </si>
  <si>
    <t>Коммутатор, Ubiquiti, USW-Pro-24-POE, Switch, Управляемый L3, 24GbE RJ45 (16PoE+, 8PoE++), 210Gbps SFP+, 802.3af/at/bt, бюджет 400W, 2 порта SFP+, 1.3 сенсорный LCM-дисплей, RJ45-консоль, Стоечный</t>
  </si>
  <si>
    <t>USW-Pro-48-POE</t>
  </si>
  <si>
    <t>Коммутатор Ubiquiti USW-Pro-48-POE</t>
  </si>
  <si>
    <t>Коммутатор, Ubiquiti, USW-Pro-48-POE, Switch, Управляемый L3, 48 портов 10/100/1000 Mbps RJ4 (40PoE+ . 8PoE++ до60Вт), 802.3af/at/bt, бюджет 600W, 4 порта SFP+, сенсорный LCDэкран, консоль, Стоечный</t>
  </si>
  <si>
    <t>UISP-S-Pro</t>
  </si>
  <si>
    <t>Сетевой коммутатор Ubiquiti UISP-S-Pro</t>
  </si>
  <si>
    <t>Сетевой коммутатор, Ubiquiti, UISP-S-Pro, UISP Switch, управляемый L2, 24 порта 100/100/1000 Mbps RJ-45 (LAN1–16 с пассивным PoE 27В), uplink/downlink, сенсорный ЖК-дисплей, Passive PoE, бюджет 220Вт, 4 порта SFP+ , Стоечный</t>
  </si>
  <si>
    <t>ER-8-XG</t>
  </si>
  <si>
    <t>Маршрутизатор Ubiquiti ER-8-XG</t>
  </si>
  <si>
    <t>Маршрутизатор, Ubiquiti, ER-8-XG, EdgeRouter, 8 портов SFP+, 1 Gigabit RJ45, 1 RJ45 консоль (serial), Стоечный</t>
  </si>
  <si>
    <t>U6-IW</t>
  </si>
  <si>
    <t>Беспроводная точка доступа Ubiquiti U6-IW</t>
  </si>
  <si>
    <t>Беспроводная точка доступа, Ubiquiti, U6-IW, In-Wall, 802.11a/b/g/n/ac/ax, AX5400, 1 порт 10/100/1000 RJ45, 4 порта 10/100/1000 RJ45, 300 клиентов, PoE+ 802.3at, без адаптера питания</t>
  </si>
  <si>
    <t>U7-LR</t>
  </si>
  <si>
    <t>Беспроводная точка доступа Ubiquiti U7-LR</t>
  </si>
  <si>
    <t>Беспроводная точка доступа, Ubiquiti, U7-LR, UniFi U7 Long Range, Wi-Fi точка доступа, 1 порт 10/100/1000/2500 RJ45, 350 клиентов, PoE 802.3af, без адаптера питания</t>
  </si>
  <si>
    <t>U7-Outdoor</t>
  </si>
  <si>
    <t>Беспроводная точка доступа Ubiquiti U7-Outdoor</t>
  </si>
  <si>
    <t>Беспроводная точка доступа, Ubiquiti, U7-Outdoor, Всепогодная WiFi 7 точка доступа, BE5000, 1 порт 10/100/1000/2500 RJ45, 250 клиентов, PoE+802.3at, без адаптера питания, внешняя</t>
  </si>
  <si>
    <t>U7-Pro-5</t>
  </si>
  <si>
    <t>Беспроводная точка доступа Ubiquiti U7-Pro-5</t>
  </si>
  <si>
    <t>Беспроводная точка доступа, Ubiquiti, U7-Pro-5, 802.11a/b/g/n/ac/ax/be, BE5000, 1 порт 10/100/1000/2500 RJ45, 250 клиентов, PoE+802.3at, без адаптера питания, Упаковка 5 штук</t>
  </si>
  <si>
    <t>U7-Pro-Max</t>
  </si>
  <si>
    <t>Беспроводная точка доступа Ubiquiti U7-Pro-Max</t>
  </si>
  <si>
    <t>Беспроводная точка доступа, Ubiquiti, U7-Pro-Max, UniFi, 802.11a/b/g/n/ac/ax/be, BE9200, 1 порт 10/100/1000/2500 RJ45, 500 клиентов, PoE+802.3at, без адаптера питания</t>
  </si>
  <si>
    <t>UAP-FlexHD</t>
  </si>
  <si>
    <t>Беспроводная точка доступа Ubiquiti UAP-FlexHD</t>
  </si>
  <si>
    <t>Беспроводная точка доступа, Ubiquiti, UAP-FlexHD, Unifi, 802.11a/b/g/n/ac, AC2000, 1 порт 10/100/1000 RJ45, 200 клиентов, PoE 802.3af, с адаптером питания, внутренняя, внешняя</t>
  </si>
  <si>
    <t>UK-Ultra</t>
  </si>
  <si>
    <t>Беспроводная точка доступа Ubiquiti UK-Ultra</t>
  </si>
  <si>
    <t>Беспроводная точка доступа, Ubiquiti, UK-Ultra, Ubiquiti Swiss Army Knife Ultra, 802.11a/b/g/n/ac, AC1200, 1 порт 10/100/1000 RJ45, 2 x RP-SMA, 200 клиентов, PoE 802.3af, без адаптера питания</t>
  </si>
  <si>
    <t>Wave-Nano</t>
  </si>
  <si>
    <t>Беспроводная точка доступа Ubiquiti Wave-Nano</t>
  </si>
  <si>
    <t>Беспроводная точка доступа, Ubiquiti, Wave-Nano, 802.11a/n/ac/ay, AY2000+AC800, PtMP/станция 60ГГц + резерв 5ГГц, 1 порт 10/100/1000 RJ45, PoE 802.3af, с адаптером питания</t>
  </si>
  <si>
    <t>AF-5XHD</t>
  </si>
  <si>
    <t>Беспроводная точка доступа Ubiquiti AF-5XHD</t>
  </si>
  <si>
    <t>Беспроводная точка доступа , Ubiquiti, AF-5XHD, AirFiber, 2x RP-SMA, 1x SMA, 2*10/100/1000M, LTU WI-FI, PoE 802.3af, с адаптером питания, Внутренняя</t>
  </si>
  <si>
    <t>LBE-5AC-XR</t>
  </si>
  <si>
    <t>Беспроводной маршрутизатор Ubiquiti LBE-5AC-XR</t>
  </si>
  <si>
    <t>Беспроводной маршрутизатор, Ubiquiti, LBE-5AC-XR, LiteBeam, 1 порт 10/100/1000 RJ-45, 450 Mbps, Passive Poe 24V, адаптер в комплекте, внешняя</t>
  </si>
  <si>
    <t>NBE-M5-16</t>
  </si>
  <si>
    <t>Беспроводной маршрутизатор Ubiquiti NBE-M5-16</t>
  </si>
  <si>
    <t>Беспроводной маршрутизатор, Ubiquiti, NBE-M5-16, NanoBeam, 1 порт 10/100 RJ-45, 150 Mbps, Passive Poe 24V, адаптер в комплекте, внешняя</t>
  </si>
  <si>
    <t>PBE-5AC-500</t>
  </si>
  <si>
    <t>Беспроводной маршрутизатор Ubiquiti PBE-5AC-500</t>
  </si>
  <si>
    <t>PBE-5AC-620</t>
  </si>
  <si>
    <t>Беспроводной маршрутизатор Ubiquiti PBE-5AC-620</t>
  </si>
  <si>
    <t>Беспроводной маршрутизатор, Ubiquiti, PBE-5AC-620, PowerBeam, 1 порт 10/100/1000 RJ-45, 450 Mbps, Passive Poe 24V, адаптер в комплекте, внешняя</t>
  </si>
  <si>
    <t>PBE-M2-400</t>
  </si>
  <si>
    <t>Беспроводной маршрутизатор Ubiquiti PBE-M2-400</t>
  </si>
  <si>
    <t>U7-Pro-XG</t>
  </si>
  <si>
    <t>Беспроводная точка доступа Ubiquiti U7-Pro-XG</t>
  </si>
  <si>
    <t>Беспроводная точка доступа, Ubiquiti, U7-Pro-XG, UniFi, 802.11a/b/g/n/ac/ax/be, BE10800, 1 порт 10/5/2.5/1-Gbps RJ45, 300 клиентов, PoE+802.3at, без адаптера питания</t>
  </si>
  <si>
    <t>Quick-Mount</t>
  </si>
  <si>
    <t>Кронштейн Ubiquiti Quick-Mount</t>
  </si>
  <si>
    <t>Кронштейн, Ubiquiti, Quick-Mount, Кронштейн, для монтажа устройств GigaBeam, LTU Lite, NanoBeam, NanoStation, NanoStationloco, UniFi Building-to-Building Bridge</t>
  </si>
  <si>
    <t>UDM-Pro-Max</t>
  </si>
  <si>
    <t>Сетевой маршрутизатор Ubiquiti UDM-Pro-Max</t>
  </si>
  <si>
    <t>Сетевой маршрутизатор, Ubiquiti, UDM-Pro-Max, Dream Machine, LAN: 8 портов GbE RJ45, 1 порт 10G SFP+, WAN: 1 порт 2.5 GbE RJ45, 1 порт 10G SFP+, Встроенный AC 100–240V, 100W. поддержка DC резервного питания, 60Вт, Стоечный</t>
  </si>
  <si>
    <t>UDM-SE</t>
  </si>
  <si>
    <t>Сетевой маршрутизатор Ubiquiti UDM-SE</t>
  </si>
  <si>
    <t>Сетевой маршрутизатор, Ubiquiti, UDM-SE, Dream Machine Special Edition, WAN: 1x2.5GbE RJ45 + 1x10GbE SFP+, LAN: 8x1GbE RJ45 (6x802.3af, 2x802.3at PoE+), 1x10GbE SFP+ LAN, 1.3" сенсорный экран, Встроенный AC100–240V, max 50Вт без PoE. PoE output до 130Вт. поддержка USPRPS</t>
  </si>
  <si>
    <t>Wave-Pico</t>
  </si>
  <si>
    <t>Сетевая точка доступа Ubiquiti Wave-Pico</t>
  </si>
  <si>
    <t>Сетевая точка доступа, Ubiquiti, Wave-Pico, PtMP-станция / PtP WI-FI, 802.11ax/ay, AY2000+AC800, 1 порт 10/100/1000 Mbps, Passive PoE 48V DC, 0.5A, адаптер в комплекте</t>
  </si>
  <si>
    <t>POE-24-24W</t>
  </si>
  <si>
    <t>PoE адаптер Ubiquiti POE-24-24W</t>
  </si>
  <si>
    <t>PoE адаптер, Ubiquiti, POE-24-24W, PoE-Injector 24V 24W, passive PoE, 10/100 Mbps Ethernet, 100–240V AC, 24В, 24W</t>
  </si>
  <si>
    <t>POE-24-24W-G</t>
  </si>
  <si>
    <t>PoE адаптер Ubiquiti POE-24-24W-G</t>
  </si>
  <si>
    <t>PoE адаптер, Ubiquiti, POE-24-24W-G, PoE Injector 24VDC 24W Gbit, passive PoE, 10/100/1000Mbps Ethernet, 100–240V AC, 24В, 24W</t>
  </si>
  <si>
    <t>POE-24-24W-G-WH</t>
  </si>
  <si>
    <t>PoE адаптер Ubiquiti POE-24-24W-G-WH</t>
  </si>
  <si>
    <t>PoE адаптер, Ubiquiti, POE-24-24W-G-WH, PoE-Injector 24V 24W Gigabit (белый), passive PoE, 10/100/1000Mbps Ethernet, 100–240V AC, 24В, 24W</t>
  </si>
  <si>
    <t>POE-24-24W-WH</t>
  </si>
  <si>
    <t>PoE адаптер Ubiquiti POE-24-24W-WH</t>
  </si>
  <si>
    <t>PoE адаптер, Ubiquiti, POE-24-24W-WH, PoE 24-24W-WH, passive PoE, 1x10/100 Mbps Ethernet, 100–240xV AC, 24xВ, 24W</t>
  </si>
  <si>
    <t>POE-24-7W-G-WH</t>
  </si>
  <si>
    <t>PoE адаптер Ubiquiti POE-24-7W-G-WH</t>
  </si>
  <si>
    <t>PoE адаптер, Ubiquiti, POE-24-7W-G-WH, PoEInjector 24V 7W Gigabit (белый), passive PoE, 10/100/1000Mbps Ethernet, 100–240V AC, 24В, 7W</t>
  </si>
  <si>
    <t>POE-48-24W-G</t>
  </si>
  <si>
    <t>PoE адаптер Ubiquiti POE-48-24W-G</t>
  </si>
  <si>
    <t>PoE адаптер, Ubiquiti, POE-48-24W-G, PoE Injector 48V 24W Gigabit, passive PoE, 10/100/1000Mbps Ethernet, 100–240V AC, 48В, 24W</t>
  </si>
  <si>
    <t>POE-50-60W</t>
  </si>
  <si>
    <t>PoE адаптер Ubiquiti POE-50-60W</t>
  </si>
  <si>
    <t>PoE адаптер, Ubiquiti, POE-50-60W, PoE Injector 50VDC 60W, passive PoE, 10/100/1000Mbps Ethernet, 100–240V AC, 50В, 60W</t>
  </si>
  <si>
    <t>POE-54V-80W</t>
  </si>
  <si>
    <t>PoE адаптер Ubiquiti POE-54V-80W</t>
  </si>
  <si>
    <t>PoE адаптер, Ubiquiti, POE-54V-80W, EdgePoint PoE Injector 54VDC 80W, passive PoE, 1x10/100 Mbps Ethernet, 100–240V AC, 54 В, 80W</t>
  </si>
  <si>
    <t>ETH-SP-G2</t>
  </si>
  <si>
    <t>Грозозащита Ubiquiti ETH-SP-G2 (48 в)</t>
  </si>
  <si>
    <t>Грозозащита, Ubiquiti, ETH-SP-G2, Ethernet Surge Protector, RJ45 Female Connectors</t>
  </si>
  <si>
    <t>POE-24-12W-G</t>
  </si>
  <si>
    <t>PoE адаптер Ubiquiti POE-24-12W-G</t>
  </si>
  <si>
    <t>PoE адаптер, Ubiquiti, POE-24-12W-G, PoE Injector 24VDC 12W Gbit, passive PoE, 10/100/1000Mbps Ethernet, 100–240V AC, 24В, 24W</t>
  </si>
  <si>
    <t>UACC-DAC-SFP10-0.5M</t>
  </si>
  <si>
    <t>Кабель прямого подключения Ubiquiti UACC-DAC-SFP10-0.5M</t>
  </si>
  <si>
    <t>Кабель прямого подключения, Ubiquiti, UACC-DAC-SFP10-0.5M, SFP+/SFP+, 1/10GE, 0,5 метра</t>
  </si>
  <si>
    <t>AF-5G23-S45</t>
  </si>
  <si>
    <t>Антенна Ubiquiti AF-5G23-S45</t>
  </si>
  <si>
    <t>Антенна, Ubiquiti, AF-5G23-S45, airFiber X5, 23 dBi, Slant 45, параболическая, 2х2 MIMO, 5 ГГц</t>
  </si>
  <si>
    <t>AF-5G30-S45</t>
  </si>
  <si>
    <t>Антенна Ubiquiti AF-5G30-S45</t>
  </si>
  <si>
    <t>Антенна, Ubiquiti, AF-5G30-S45, airFiber X5, 30 dBi, Slant 45, параболическая, 2х2 MIMO, 5 ГГц</t>
  </si>
  <si>
    <t>AM-5G16-120</t>
  </si>
  <si>
    <t>Антенна Ubiquiti AM-5G16-120</t>
  </si>
  <si>
    <t>Антенна, Ubiquiti, AM-5G16-120, airMax Sector 5G-16, 16 dBi, Slant 120, Секторная, 2х2 MIMO, 5 ГГц</t>
  </si>
  <si>
    <t>AM-5G17-90</t>
  </si>
  <si>
    <t>Антенна Ubiquiti AM-5G17-90</t>
  </si>
  <si>
    <t>Антенна, Ubiquiti, AM-5G17-90, airMax Sector 5G-17, 17 dBi, Slant 90, Секторная, 2х2 MIMO, 5 ГГц</t>
  </si>
  <si>
    <t>AM-5G20-90</t>
  </si>
  <si>
    <t>Антенна Ubiquiti AM-5G20-90</t>
  </si>
  <si>
    <t>Антенна, Ubiquiti, AM-5G20-90, airMax Sector 5G-20-90, 20 dBi, Slant 90, Секторная, 2х2 MIMO, 5 ГГц</t>
  </si>
  <si>
    <t>AMO-5G10</t>
  </si>
  <si>
    <t>Антенна Ubiquiti AMO-5G10</t>
  </si>
  <si>
    <t>Антенна, Ubiquiti, AMO-5G10, AirMax Omni, 10 dBi, Omni, Всенаправленная, 2х2 MIMO, 5 ГГц</t>
  </si>
  <si>
    <t>RD-5G30-LW</t>
  </si>
  <si>
    <t>Антенна Ubiquiti RD-5G30-LW</t>
  </si>
  <si>
    <t>UB-AM</t>
  </si>
  <si>
    <t>Кронштейн Ubiquiti UB-AM</t>
  </si>
  <si>
    <t>Кронштейн, Ubiquiti, UB-AM, Universal Antenna Mount, Антенное крепление, Регулировка наклона до 90° , подходит для стен и труб</t>
  </si>
  <si>
    <t>AM-5G19-120</t>
  </si>
  <si>
    <t>Антенна Ubiquiti AM-5G19-120</t>
  </si>
  <si>
    <t>Антенна , Ubiquiti, AM-5G19-120, airMax Sector 5G-19, 19 dBi, 120°, Секторная, 2х2 MIMO, 5 ГГц</t>
  </si>
  <si>
    <t>RD-5G34</t>
  </si>
  <si>
    <t>ОКТ-4(G.652.D)-Т/СТ 3кН</t>
  </si>
  <si>
    <t>Кабель оптоволоконный ОКТ-4(G.652.D)-Т/СТ 3кН</t>
  </si>
  <si>
    <t>Кабель оптоволоконный, СКО, ОКТ-4(G.652.D)-Т/СТ 3кН, предназначен для подвески на опорах воздушных линий связи, столбах городского освещения и между зданиями</t>
  </si>
  <si>
    <t>ОКТ-8(G.652.D)-Т/СТ 3кН</t>
  </si>
  <si>
    <t>Кабель оптоволоконный ОКТ-8(G.652.D)-Т/СТ 3кН</t>
  </si>
  <si>
    <t>Кабель оптоволоконный, СКО, ОКТ-8(G.652.D)-Т/СТ 3кН, предназначен для подвески на опорах воздушных линий связи, столбах городского освещения и между зданиями</t>
  </si>
  <si>
    <t>Компьютерная розетка, DKC, 76654B, Brava, RJ45 кат.5e белая, 1 модуль</t>
  </si>
  <si>
    <t>Cruiser 4G</t>
  </si>
  <si>
    <t>Видеокамера, Imou, Cruiser 4G, CMOS-матрица 1/2.8", ИК-подсветка - до 30 м, SIM-карта 4G, Функция день/ночь, 2.0 мега., Объектив: 3,6 мм, Скор. записи: до 25/30 к/c, DC 12V 1A</t>
  </si>
  <si>
    <t>Cube 2MP</t>
  </si>
  <si>
    <t>Wi-Fi видеокамера, Imou, Cube 2MP, CMOS-матрица 1/2.8", Механический ИК-фильтр, ИК-подсветка - до 10 м, Функция день/ночь, 2.0 мега., Объектив: 2,8-6 мм, Скор. записи: до 25 к/c, DC 12V 1A</t>
  </si>
  <si>
    <t>Ranger RC 3MP</t>
  </si>
  <si>
    <t>Wi-Fi видеокамера, Imou, Ranger RC 3MP, CMOS-матрица 1/3", ИК-подсветка - до 10 м, Функция день/ночь, 5.0 Мп, фиксированный объектив 3,6 мм, Скор. записи: до 25 к/c, DC 5V 1A</t>
  </si>
  <si>
    <t>Bulb Cam 3MP</t>
  </si>
  <si>
    <t>Wi-Fi видеокамера, Imou, Bulb Cam 3MP, Лампа-камера, Цоколь Е27, CMOS-матрица 1/2.8", Механический ИК-фильтр, ИК-подсветка - до 25 м, Функция день/ночь, Объектив: 2,8 мм, Скор. записи: до 15 к/c</t>
  </si>
  <si>
    <t>K1S-H(S)-W</t>
  </si>
  <si>
    <t xml:space="preserve">Умный замок, Imou, K1S-H(S)-W, толщина двери 40-100 мм, -10 ~ +55 </t>
  </si>
  <si>
    <t>UC SPK01L</t>
  </si>
  <si>
    <t>Спикерфон iiyama UC SPK01L</t>
  </si>
  <si>
    <t>Спикерфон, iiyama, UC SPK01L</t>
  </si>
  <si>
    <t>Папка–регистратор с арочным механизмом ErichKrause®, Granite, А4, 50 мм, красный</t>
  </si>
  <si>
    <t>Папка–регистратор с арочным механизмом, ErichKrause®, 43513, Granite, А4, 50 мм, красный</t>
  </si>
  <si>
    <t>Папка–регистратор с арочным механизмом ErichKrause®, Granite, А4, 50 мм, черный</t>
  </si>
  <si>
    <t>Папка–регистратор с арочным механизмом, ErichKrause®, 43511, Granite, А4, 50 мм, черный</t>
  </si>
  <si>
    <t>Папка–регистратор с арочным механизмом ErichKrause®, Granite, А4, 50 мм, синий</t>
  </si>
  <si>
    <t>Папка–регистратор с арочным механизмом, ErichKrause®, 43512, Granite, А4, 50 мм, синий</t>
  </si>
  <si>
    <t>Папка–регистратор с арочным механизмом ErichKrause®, Granite, А4, 50 мм, зеленый</t>
  </si>
  <si>
    <t>Папка–регистратор с арочным механизмом, ErichKrause®, 43514, Granite, А4, 50 мм, зеленый</t>
  </si>
  <si>
    <t>Папка–регистратор с арочным механизмом ErichKrause®, Granite, А4, 50 мм, серый</t>
  </si>
  <si>
    <t>Папка–регистратор с арочным механизмом, ErichKrause®, 43515, Granite, А4, 50 мм, серый</t>
  </si>
  <si>
    <t>Папка–регистратор с арочным механизмом ErichKrause®, Granite, А4, 70 мм, красный</t>
  </si>
  <si>
    <t>Папка–регистратор с арочным механизмом, ErichKrause®, 43518, Granite, А4, 70 мм, красный</t>
  </si>
  <si>
    <t>Папка-картотека пластиковая ErichKrause® Classic, с 6 отделениями, A4, черный (в дисплее по 6 шт.)</t>
  </si>
  <si>
    <t>Папка-картотека пластиковая, ErichKrause®, 43036, Classic, с 6 отделениями, A4, черный</t>
  </si>
  <si>
    <t>Потолочная лампа, Yeelight Ceiling Light Jupiter D 400, YLXDD-0270, Wi-Fi/Bluetooth/BLE, 220 - 240 V, Частота переменного тока 50 - 60 Hz, Мощность 24 Вт, 2000 Лм, 2700К-6500К, Xiaomi Home, Yeelight App, Маруся, Салют Сбер,Алиса, Серый</t>
  </si>
  <si>
    <t>Потолочная лампа, Yeelight Ceiling Light Jupiter D 500, YLXDD-0271, Wi-Fi/Bluetooth/BLE, 220 - 240 V, Частота переменного тока 50 - 60 Hz, Мощность 24 Вт, 2000 Лм, 2700К-6500К, Xiaomi Home, Yeelight App, Маруся, Салют Сбер,Алиса, Серый</t>
  </si>
  <si>
    <t>Антивирус, Dr.Web, Security Space для мобильных устройств 12М 1 шт новая лицензия, на 1 МУ на 12 месяцев</t>
  </si>
  <si>
    <t>385VA40.0001</t>
  </si>
  <si>
    <t>Компьютерный корпус Cougar Airface 180 без Б/П</t>
  </si>
  <si>
    <t>Компьютерный корпус, Cougar, Airface 180, ATX/Micro ATX/Mini ITX/CEB, USB 3.0*2/Type-C, 4 Pole Headset Audio, RGB button, Кулер 2*18см RGB/1*12см ARGB PWN, Высота процессорного кулера до 170 мм, Длина VGA до 340мм, 2*3.5"/1+1*2.5", Толщина 0,6мм, 483x220x410мм, Без Б/П, Чёрный</t>
  </si>
  <si>
    <t>385VA40.0002</t>
  </si>
  <si>
    <t>Компьютерный корпус Cougar Airface 180 WH без Б/П</t>
  </si>
  <si>
    <t>Компьютерный корпус, Cougar, Airface 180 WH, ATX/Micro ATX/Mini ITX/CEB, USB 3.0*2/Type-C, 4 Pole Headset Audio, RGB button, Кулер 2*18см RGB/1*12см ARGB PWM, Высота процессорного кулера до 170 мм, Длина VGA до 340мм, 2*3.5"/1+1*2.5", Толщина 0,6мм, 483x220x410мм, Без Б/П, Белый</t>
  </si>
  <si>
    <t>3MRP4NLB.0001</t>
  </si>
  <si>
    <t>Компьютерная мышь Cougar Revenger Pro 4K</t>
  </si>
  <si>
    <t>Компьютерная мышь, Cougar, Revenger Pro 4K, Игровая, Оптическая 26000 dpi, 7 кнопок, Беспроводная, USB, Чёрная</t>
  </si>
  <si>
    <t>3MRP4NLW.0001</t>
  </si>
  <si>
    <t>Компьютерная мышь Cougar Revenger Pro 4K WH</t>
  </si>
  <si>
    <t>Компьютерная мышь, Cougar, Revenger Pro 4K, Игровая, Оптическая 26000 dpi, 7 кнопок, Беспроводная, USB, Белая</t>
  </si>
  <si>
    <t>Компьютерное кресло Cougar Stryder</t>
  </si>
  <si>
    <t>Компьютерное кресло, Cougar, Stryder, Тканное покрытие, (Ш)55*(Г)52*(В)155 (195) см, Чёрный</t>
  </si>
  <si>
    <t>Компьютерное кресло Cougar Stryder Gray</t>
  </si>
  <si>
    <t>Компьютерное кресло, Cougar, Stryder Gray, Тканное покрытие, (Ш)55*(Г)52*(В)155 (195) см, Серый</t>
  </si>
  <si>
    <t>Компьютерное кресло Cougar Stryder White</t>
  </si>
  <si>
    <t>Компьютерное кресло, Cougar, Stryder White, Тканное покрытие, (Ш)55*(Г)52*(В)155 (195) см, Белый</t>
  </si>
  <si>
    <t>Каркас под 4 модуля VIVA, DKC, 10245, в сборе с рамкой (для монтажа ЭУИ в коробки код 10143), белая</t>
  </si>
  <si>
    <t>Цветное МФУ, Canon, Pixma G3430, 5989C009AA, Струйное, A4, 11 изобр./мин. (A4), Чернила GI-41, СНПЧ, Подача 100 листов, Планшетный сканер, 1,5 мс/линия, USB 2.0, Wi-Fi</t>
  </si>
  <si>
    <t>HDB3WL1C2</t>
  </si>
  <si>
    <t>Автоматический выключатель Himel HDB3w 1Р 2А С 4,5кА</t>
  </si>
  <si>
    <t>Автоматический выключатель, Himel, HDB3WL1C2, HDB3w 1Р 2А С 4,5кА</t>
  </si>
  <si>
    <t>HDB3WL2C3</t>
  </si>
  <si>
    <t>Автоматический выключатель Himel HDB3w 2Р 3А С 4,5кА</t>
  </si>
  <si>
    <t>Автоматический выключатель, Himel, HDB3WL2C3, HDB3w 2Р 3А С 4,5кА</t>
  </si>
  <si>
    <t>HDB3WL3C2</t>
  </si>
  <si>
    <t>Автоматический выключатель Himel HDB3w 3Р 2А С 4,5кА</t>
  </si>
  <si>
    <t>Автоматический выключатель, Himel, HDB3WL3C2, HDB3w 3Р 2А С 4,5кА</t>
  </si>
  <si>
    <t>HDB3WOFN</t>
  </si>
  <si>
    <t>Контакт дополнительный Himel HDB3w OF</t>
  </si>
  <si>
    <t>Контакт дополнительный, Himel, HDB3WOFN, HDB3w OF</t>
  </si>
  <si>
    <t>HDB3WSDN</t>
  </si>
  <si>
    <t>HDB963OFN</t>
  </si>
  <si>
    <t>Контакт дополнительный Himel HDB9-63 OF</t>
  </si>
  <si>
    <t>Контакт дополнительный, Himel, HDB963OFN, HDB9-63 OF</t>
  </si>
  <si>
    <t>HDCH8S16220</t>
  </si>
  <si>
    <t>ИНДЕКС(sec!$A$1:$G$597;ПОИСКПОЗ(B654;sec!$C$1:$C$597;0);4)</t>
  </si>
  <si>
    <t xml:space="preserve">    DH-IPC-HDW1431T1P-ZS-2812 Dahua купольная 4M IP камера, объектив 2.8-12 мм, с ИК подсветкой (до 30м)</t>
  </si>
  <si>
    <t xml:space="preserve">1000018561 </t>
  </si>
  <si>
    <t>BL087</t>
  </si>
  <si>
    <t>Вентилятор для компьютерного корпуса Bequiet! Shadow Wings 2 140mm PWM</t>
  </si>
  <si>
    <t>Вентилятор для компьютерного корпуса, Bequiet!, Shadow Wings 2, BL087, 140мм PWM, 900 об.мин, 49.8 CFM, 14.9 dB(A), 4-pin PWM, 140 x 140 x 25мм, Чёрный</t>
  </si>
  <si>
    <t>ZG-120BR(3in1) Black</t>
  </si>
  <si>
    <t>Вентилятор для компьютерного корпуса Jonsbo ZG-120BR(3in1) Black</t>
  </si>
  <si>
    <t>Вентилятор для компьютерного корпуса, Jonsbo, ZG-120BR(3in1) Black, ARGB 120мм, 1500 об/мин, 61.7 CFM, 36.8 dB(A), 4pin PWM/3pin ARGB , 120*120*25, Чёрный</t>
  </si>
  <si>
    <t>LS27FG512EIXCI</t>
  </si>
  <si>
    <t>Монитор Samsung 27" LS27FG512EIXCI</t>
  </si>
  <si>
    <t>LS27BG400EIXCI</t>
  </si>
  <si>
    <t>Монитор Samsung 27" Odyssey G4 LS27BG400EIXCI</t>
  </si>
  <si>
    <t>Монитор, Samsung, Odyssey G4 LS27BG400EIXCI, 27”, 1920x1080, IPS, 240 Гц, DP (v1.2), 2*HDMI (v2.0), 400кд/м2, 1000:1, 1мс, Регулировка высоты/ наклона/ вращения/ поворота, 178/178, 16:9, 16.7М, Черный</t>
  </si>
  <si>
    <t>LS32DG500EIXCI</t>
  </si>
  <si>
    <t>Монитор Samsung 32" LS32DG500EIXCI</t>
  </si>
  <si>
    <t>W-15000</t>
  </si>
  <si>
    <t>Стабилизатор SVC W-15000</t>
  </si>
  <si>
    <t>Стабилизатор (AVR), SVC, W-15000, 15000ВА/15000Вт, Диапазон работы AVR: 140-260В, Выходное напряжение: 220В +/-8-10%, Задержка включения, Клеммная колодка, LCD-дисплей, Защита: от перегрузки, короткого замыкания, повышенной температуры, Белый</t>
  </si>
  <si>
    <t>W-20000</t>
  </si>
  <si>
    <t>Стабилизатор SVC W-20000</t>
  </si>
  <si>
    <t>Стабилизатор (AVR), SVC, W-20000, 20000ВА/20000Вт, Диапазон работы AVR: 140-260В, Выходное напряжение: 220В +/-8-10%, Задержка включения, Клеммная колодка, LCD-дисплей, Защита: от перегрузки, короткого замыкания, повышенной температуры, Белый</t>
  </si>
  <si>
    <t>W-30000</t>
  </si>
  <si>
    <t>Стабилизатор SVC W-30000</t>
  </si>
  <si>
    <t>Стабилизатор (AVR), SVC, W-30000, 30000ВА/30000Вт, Диапазон работы AVR: 140-260В, Выходное напряжение: 220В +/-8-10%, Задержка включения, Клеммная колодка, LCD-дисплей, Защита: от перегрузки, короткого замыкания, повышенной температуры, Белый</t>
  </si>
  <si>
    <t>T-15000</t>
  </si>
  <si>
    <t>Стабилизатор SVC T-15000</t>
  </si>
  <si>
    <t>Стабилизатор (AVR), SVC, T-15000, 15000ВА/1500Вт, Диапазон работы AVR: 140-260В, Выходное напряжение: 220В +/-8-10%, Задержка включения, Клеммная колодка, LCD-дисплей, Защита: от перегрузки, короткого замыкания, повышенной температуры, Белый</t>
  </si>
  <si>
    <t>T-20000</t>
  </si>
  <si>
    <t>Стабилизатор SVC T-20000</t>
  </si>
  <si>
    <t>Стабилизатор (AVR), SVC, T-20000, 20000ВА/20000Вт, Диапазон работы AVR: 140-260В, Выходное напряжение: 220В +/-8-10%, Задержка включения, Клеммная колодка, LCD-дисплей, Защита: от перегрузки, короткого замыкания, повышенной температуры, Белый</t>
  </si>
  <si>
    <t>Трёхфазные</t>
  </si>
  <si>
    <t>SVC-3-10кВА</t>
  </si>
  <si>
    <t>Стабилизатор SVC-3-10кВА</t>
  </si>
  <si>
    <t>Стабилизатор, SVC, SVC-3-10кВА, Мощность 10кВА/10кВт, Трёхфазный, Индикация режимов работы, Диапазон работы AVR: 225-450В, Вых.напряжение:380В+/-3%, Клеммная колодка, Белый</t>
  </si>
  <si>
    <t>SVC-3-15кВА</t>
  </si>
  <si>
    <t>Стабилизатор SVC-3-15кВА</t>
  </si>
  <si>
    <t>Стабилизатор, SVC, SVC-3-15кВА, Мощность 15кВА/15кВт, Трёхфазный, Индикация режимов работы, Диапазон работы AVR: 225-450В, Вых.напряжение:380В+/-3%, Клеммная колодка, Белый</t>
  </si>
  <si>
    <t>SVC-3-20кВА</t>
  </si>
  <si>
    <t>Стабилизатор SVC-3-20кВА</t>
  </si>
  <si>
    <t>Стабилизатор, SVC, SVC-3-20кВА, Мощность 20кВА/20кВт, Трёхфазный, Индикация режимов работы, Диапазон работы AVR: 225-450В, Вых.напряжение:380В+/-3%, Клеммная колодка, Белый</t>
  </si>
  <si>
    <t>SVC-3-30кВА</t>
  </si>
  <si>
    <t>Стабилизатор SVC-3-30кВА</t>
  </si>
  <si>
    <t>Стабилизатор, SVC, SVC-3-30кВА, Мощность 30кВА/30кВт, Трёхфазный, Индикация режимов работы, Диапазон работы AVR: 225-450В, Вых.напряжение:380В+/-3%, Клеммная колодка, Белый</t>
  </si>
  <si>
    <t>SVC-3-80кВА</t>
  </si>
  <si>
    <t>Стабилизатор SVC-3-80кВА</t>
  </si>
  <si>
    <t>Стабилизатор, SVC, SVC-3-80кВА, Мощность 80кВА/80кВт, Трёхфазный, Индикация режимов работы, Диапазон работы AVR: 424-520В, Вых.напряжение:380В+/-3%, Клеммная колодка, Белый</t>
  </si>
  <si>
    <t>&gt;216</t>
  </si>
  <si>
    <t>AG13-BP2(0%Hg)</t>
  </si>
  <si>
    <t>Батарейка CAMELION Alkaline AG13-BP2(0%Hg) 2шт. в блистере</t>
  </si>
  <si>
    <t>Батарейка, CAMELION, AG13-BP2(0%Hg), Alkaline, AG13, 1.5V, 0% Ртути, 2 шт., Блистер</t>
  </si>
  <si>
    <t>LBC-328MST-BLK-CB</t>
  </si>
  <si>
    <t>Зарядное устройство CAMELION LBC-328MST-BLK-CB</t>
  </si>
  <si>
    <t>Зарядное устройство, CAMELION, LBC-328MST-BLK-CB, AA: 4 x 5V 0.35A, AAA: 4 x 5V 0.22A, Индикаторы заряда, Вход: (USB-C) 5V 2.5A</t>
  </si>
  <si>
    <t>Трансивер, H3C, SFP-GE-SX-MM850-A, multi-mode, 1000Base-SX, 850nm, 550m, LC duplex</t>
  </si>
  <si>
    <t>Напольный канал, DKC, 01032, 50х12x2000мм (ширина х высота), CSP-F, серый</t>
  </si>
  <si>
    <t>Напольный канал, DKC, 01332, 75x17x2000мм (ширина х высота), CSP-F, серый</t>
  </si>
  <si>
    <t>5779C009AA</t>
  </si>
  <si>
    <t>Цветное МФУ Canon MAXIFY GX4040</t>
  </si>
  <si>
    <t>Цветное МФУ, Canon, MAXIFY GX4040, 5779C009AA, Струйное, А4, 18 стр./мин., Подача 351 лист, Планшетный сканер, ЖК дисплей 2.7", 300 МГц CPU, USB 2.0, Ethernet 10/100, Wi-Fi</t>
  </si>
  <si>
    <t>RS920-CBH</t>
  </si>
  <si>
    <t>Перезаряжаемый налобный фонарь Camelion RS920-CBH</t>
  </si>
  <si>
    <t>Перезаряжаемый налобный фонарь, Camelion, RS920-CBH, встроенный литий- полимерный аккумулятор, 1200 мАч, 3W LED + 10W COB, до 320Лм, расстояние луча 50м, чёрный</t>
  </si>
  <si>
    <t>HDB9Z632C2</t>
  </si>
  <si>
    <t>Автоматический выключатель Himel HDB9Z 2Р 2А С 500В DC</t>
  </si>
  <si>
    <t>Автоматический выключатель, Himel, HDB9Z632C2, HDB9Z 2Р 2А С 500В DC</t>
  </si>
  <si>
    <t>HDB9Z632C4</t>
  </si>
  <si>
    <t>Автоматический выключатель Himel HDB9Z 2Р 4А С 500В DC</t>
  </si>
  <si>
    <t>Автоматический выключатель, Himel, HDB9Z632C4, HDB9Z 2Р 4А С 500В DC</t>
  </si>
  <si>
    <t>HDB9Z632C10</t>
  </si>
  <si>
    <t>Автоматический выключатель Himel HDB9Z 2Р 10А С 500В DC</t>
  </si>
  <si>
    <t>Автоматический выключатель, Himel, HDB9Z632C10, HDB9Z 2Р 10А С 500В DC</t>
  </si>
  <si>
    <t>Модульный контактор Himel HDCH8S 2НО 16А 230В</t>
  </si>
  <si>
    <t>Модульный контактор, Himel, HDCH8S16220, HDCH8S 2НО 16А 230В</t>
  </si>
  <si>
    <t>XB4BW33G5</t>
  </si>
  <si>
    <t>Кнопка SE XB4BW33G5 с возвр. с подсв. 22мм 48-120В</t>
  </si>
  <si>
    <t>Кнопка, SE, XB4BW33G5, с возвр. с подсв. 22мм 48-120В</t>
  </si>
  <si>
    <t>XB4BW34G5</t>
  </si>
  <si>
    <t>Кнопка SE XB4BW34G5 с возвр. с подсв. 22мм 48-120В</t>
  </si>
  <si>
    <t>Кнопка, SE, XB4BW34G5, с возвр. с подсв. 22мм 48-120В</t>
  </si>
  <si>
    <t>CMS-113-2M</t>
  </si>
  <si>
    <t>Удлинитель Camelion CMS-113-2M 2м. 220в.</t>
  </si>
  <si>
    <t>Удлинитель, Camelion, CMS-113-2M, 10A/250V, 3 розетки, 2 метра, 220-250В, 10А, картонная коробка, белый</t>
  </si>
  <si>
    <t>CMS-113-3M</t>
  </si>
  <si>
    <t>Удлинитель Camelion CMS-113-3M 3м. 220в.</t>
  </si>
  <si>
    <t>Удлинитель, Camelion, CMS-113-3M, 10A/250V, 3 розетки, 3 метра, 220-250В, 10А, картонная коробка, белый</t>
  </si>
  <si>
    <t>CMS-113-5M</t>
  </si>
  <si>
    <t>Удлинитель Camelion CMS-113-5M 5м. 220в.</t>
  </si>
  <si>
    <t>Удлинитель, Camelion, CMS-113-5M, 10A/250V, 3 розетки, 5 метра, 220-250В, 10А, картонная коробка, белый</t>
  </si>
  <si>
    <t>CMS-116-2M</t>
  </si>
  <si>
    <t>Удлинитель Camelion CMS-116-2M 2м. 220в.</t>
  </si>
  <si>
    <t>Удлинитель, Camelion, CMS-116-2M, 10A/250V, 6 розеток, 2 метра, 220-250В, 10А, картонная коробка, белый</t>
  </si>
  <si>
    <t>CMS-116-3M</t>
  </si>
  <si>
    <t>Удлинитель Camelion CMS-116-3M 3м. 220в.</t>
  </si>
  <si>
    <t>Удлинитель, Camelion, CMS-116-3M, 10A/250V, 6 розетки, 3 метра, 220-250В, 10А, картонная коробка, белый</t>
  </si>
  <si>
    <t>CMS-116-5M</t>
  </si>
  <si>
    <t>Удлинитель Camelion CMS-116-5M 5м. 220в.</t>
  </si>
  <si>
    <t>Удлинитель, Camelion, CMS-116-5M, 10A/250V, 6 розетки, 5 метра, 220-250В, 10А, картонная коробка, белый</t>
  </si>
  <si>
    <t>TWDXCAISO</t>
  </si>
  <si>
    <t>Модуль SE TWDXCAISO с гальванической развязкой MODBUS</t>
  </si>
  <si>
    <t>Модуль, SE, TWDXCAISO, с гальванической развязкой MODBUS</t>
  </si>
  <si>
    <t>E-Bike-S</t>
  </si>
  <si>
    <t>Электровелосипед Joieem E-Bike-S 26 Matt Sky Blue</t>
  </si>
  <si>
    <t>Электровелосипед, Joieem, E-Bike-S, 26, 250 Вт, Matt Sky Blue, макс. скорость 25 км/ч., макс. нагрузка 150 кг, шины 700*40С, влагозащита IPX5, мотор 250 Вт, Голубой</t>
  </si>
  <si>
    <t>Фотобарабан, Xerox, 113R00780 (по одному на каждый цвет), Для Xerox VersaLink C7020/C7025/C7030, 87 000 страниц (А4)</t>
  </si>
  <si>
    <t>Драм-юнит, CET, DGP2021, 113R00779, Для копиров XEROX VersaLink B7025/B7030/B7035, Восстановленный</t>
  </si>
  <si>
    <t>RZ09-05286EN3-R3E1</t>
  </si>
  <si>
    <t>Ноутбук Razer Blade 16 16" QHD+ OLED 240Hz Ryzen AI 9 365 32GB 1TB RTX5070 Win11</t>
  </si>
  <si>
    <t>Ноутбук, Razer, Blade 16, (S11),RZ09-05286EN3-R3E1, 16", QHD+ 2560x1600, OLED, 240Hz, AMD Ryzen AI 9 365, 32GB LPDDR5X 8000 MHz, 1TB SSD Gen4, Nvidia GeForce RTX5070, 8GB GDDR7, Windows 11 Home, Английская раскладка клавиатуры, Черный</t>
  </si>
  <si>
    <t>RZ09-05297ER3-R3E1</t>
  </si>
  <si>
    <t>Ноутбук Razer Blade 18 18" Dual UHD+ 240Hz | FHD+ 440Hz Ultra 9 275HX 32GB 1TB RTX5070 Ti Win11</t>
  </si>
  <si>
    <t>Ноутбук, Razer, Blade 18, (K11), RZ09-05297ER3-R3E1, 18", Dual Mode UHD+ 3840x2400 240Hz / FHD+ 1920x1200 440Hz, IPS, Intel Core Ultra 9 275HX, 32GB DDR5 5600 MHz, 1TB SSD Gen4, Nvidia GeForce RTX5070 Ti, 12GB GDDR7, Windows 11 Home, Английская раскладка клавиатуры, Черный</t>
  </si>
  <si>
    <t>RZ09-05298ER3-R3E1</t>
  </si>
  <si>
    <t>Ноутбук Razer Blade 18 18" Dual UHD+ 240Hz | FHD+ 440Hz Ultra 9 275HX 32GB 1TB RTX5080 Win11</t>
  </si>
  <si>
    <t>Ноутбук, Razer, Blade 18, (K11), RZ09-05298ER3-R3E1, 18", Dual Mode UHD+ 3840x2400 240Hz / FHD+ 1920x1200 440Hz, IPS, Intel Core Ultra 9 275HX, 32 GB DDR5 5600 MHz, 1TB SSD Gen4, Nvidia GeForce RTX5080, 16GB GDDR7, Windows 11 Home, Английская раскладка клавиатуры, Черный</t>
  </si>
  <si>
    <t>RZ09-05306ES4-R3E1</t>
  </si>
  <si>
    <t>Ноутбук Razer Blade 14 14" 2.8K OLED 120Hz Ryzen AI 9 365 64GB 2TB RTX5070 Win11</t>
  </si>
  <si>
    <t>Ноутбук, Razer, Blade 14, (P11-NT), RZ09-05306ES4-R3E1, 14", 2.8K 2880x1800, OLED, 120Hz, AMD Ryzen AI 9 365, 64GB LPDDR5X 8000 MHz, 2TB SSD Gen4, Nvidia GeForce RTX5070, 8GB GDDR7, Windows 11 Home, Английская раскладка клавиатуры, Черный</t>
  </si>
  <si>
    <t>Модуль памяти Apacer EL.08G21.GSH DDR4 8GB</t>
  </si>
  <si>
    <t>RZ04-03230100-R3M1</t>
  </si>
  <si>
    <t>Гарнитура Razer Blackshark V2 + USB Sound Card</t>
  </si>
  <si>
    <t>Гарнитура, Razer, Blackshark V2 + USB Sound Card, RZ04-03230100-R3M1, Игровая гарнитура, Диапазон частот: 12 - 28,000 Гц, 100 дБ, Сопротивление: 32 Oм на 1 кГц, Динамики: 50 мм, с неодимовыми магнитами , Микрофон однонаправленный подвижный, Проводные, 3,5 мм (mini jack), 1.3 метра, Черный</t>
  </si>
  <si>
    <t>Напряжение 1.2V - 1.5V аккумуляторные</t>
  </si>
  <si>
    <t>Intel Xeon Silver 4510R</t>
  </si>
  <si>
    <t>Центральный процессор (CPU) Intel Xeon Silver 4510R</t>
  </si>
  <si>
    <t>Центральный процессор (CPU), Intel Xeon Silver 4510R, 12C, 105W, 2.4GHz (разукомплектация)</t>
  </si>
  <si>
    <t>4XG7A63411-R</t>
  </si>
  <si>
    <t>Центральный процессор (CPU) Lenovo ThinkSystem SR630 V2 Intel Xeon Silver 4314 R</t>
  </si>
  <si>
    <t>Центральный процессор (CPU), Lenovo, Thinksystem SR630 V2 Intel Xeon Silver 4314 Processor Option Kit w/o Fan, 16C, 135W, 2.4GHz, 4XG7A63411 разумкомплектация</t>
  </si>
  <si>
    <t>ST8000NM018B</t>
  </si>
  <si>
    <t>Жесткий диск HDD Seagate Exos 7E10-R ST8000NM018B</t>
  </si>
  <si>
    <t>Жесткий диск HDD, Seagate, Exos 7E10-R, ST8000NM018B, 3.5", SAS, 8TB, 7.2K, 256MB, 512e, Fast format, Enterprise (разукомплектация)</t>
  </si>
  <si>
    <t>Коммутатор, TP-Link, TL-SF1008LP, 8-портовый 10/100 Мбит/с настольный коммутатор с 4 портами PoE, Бюджет PoE: 41 Вт</t>
  </si>
  <si>
    <t>00581</t>
  </si>
  <si>
    <t>Заглушка LM DKC 00581 30x10</t>
  </si>
  <si>
    <t>Заглушка LM, DKC, 00581, 30x10</t>
  </si>
  <si>
    <t>Cell 3C All in One</t>
  </si>
  <si>
    <t>Wi-Fi видеокамера, Imou, Cell 3C All in One, Беспроводная уличная поворотная IP видеокамера, 1/2.8" 3 Мп CMOS, 2K FULL COLOR, Ночная съемка 15м</t>
  </si>
  <si>
    <t>Брелки радиоканальные</t>
  </si>
  <si>
    <t>ZE1</t>
  </si>
  <si>
    <t>Тревожная кнопка Imou ZE1</t>
  </si>
  <si>
    <t>Тревожная кнопка, Imou, ZE1, беспроводной, ZigBee</t>
  </si>
  <si>
    <t>X7660</t>
  </si>
  <si>
    <t>Инерционный внедорожник X Game kids X7660</t>
  </si>
  <si>
    <t>Инерционный внедорожник 12см, X Game kids, X7660, Серия OFF-ROAD, Открытая упаковка, Бежевый кузов, Цветная русифицированная коробка</t>
  </si>
  <si>
    <t>Материнская плата, Gigabyte, H610M H V2( 4719331859985), LGA1700, iH610, 2xDDR5 4400/4800/5200/5600, 4xSATA3, 1xM.2 (PCI-E 3.0x4/x2), 1xD-Sub, 1xHDMI, 1xPCI-Ex16, 1xPCI-Ex1, mATX</t>
  </si>
  <si>
    <t>Материнская плата, Gigabyte, H610M H (4719331854041), LGA1700, iH610, 2xDDR5 4400/4800/5200/5600, 4xSATA3, 1xM.2 (PCI-E 3.0x4/x2), 1xD-Sub, 1xHDMI, 1xPCI-Ex16, 1xPCI-Ex1, mATX</t>
  </si>
  <si>
    <t>Материнская плата, Gigabyte, B850M AORUS ELITE WIFI6E (4719331871123), AM5, B850, 4xDDR5 4400/4800/5200/8200(OC), 4xSATA3, 2xM.2 (1*PCIe 4.0 x4/x2, 1*PCIe 5.0 x4/x2), RAID, 1xHDMI, 1хDP, 2xPCI-Ex16, WiFi, mATX</t>
  </si>
  <si>
    <t>Внешний SSD диск Verbatim Pocket SSD 32190 1TB Чёрный</t>
  </si>
  <si>
    <t>Внешний SSD диск, Verbatim, Pocket SSD, 32190, 1TB, Type-C, Чёрный</t>
  </si>
  <si>
    <t>Внешний SSD диск Verbatim Metal Mini 32031 1TB</t>
  </si>
  <si>
    <t>Внешний SSD диск, Verbatim, Metal Mini, 32031, 1TB</t>
  </si>
  <si>
    <t>Внешний SSD диск Verbatim TurboMetal 32021 1TB</t>
  </si>
  <si>
    <t>Внешний SSD диск, Verbatim, TurboMetal, 32021, 1TB</t>
  </si>
  <si>
    <t>Внешний SSD диск Verbatim TurboMetal 32022 2TB</t>
  </si>
  <si>
    <t>Внешний SSD диск, Verbatim, TurboMetal, 32022, 2TB</t>
  </si>
  <si>
    <t>BGW67</t>
  </si>
  <si>
    <t>Компьютерный корпус Bequiet! Light Base 600 LX Black Без Б/П</t>
  </si>
  <si>
    <t>Компьютерный корпус, Bequiet!, Light Base 600 LX, BGW67, Mid Tower, ATX/M-ATX/M-ITX, USB 3.2 Gen 2 Type C *1, USB 3.2 Type A*2, HD Audio/mic, 3*120 мм Light Wings LX Reversed, 1*120 мм Light Wings LX, Высота процессорного кулера до 170мм, Длина VGA до 400мм, 2*2,5"/1*3,5", Сталь/Закаленное стекло, 554*390*523мм, Без Б/П, Черный</t>
  </si>
  <si>
    <t>BGW68</t>
  </si>
  <si>
    <t>Компьютерный корпус Bequiet! Light Base 600 LX White Без Б/П</t>
  </si>
  <si>
    <t>Компьютерный корпус, Bequiet!, Light Base 600 LX, BGW68, Mid Tower, ATX/M-ATX/M-ITX, USB 3.2 Gen 2 Type C *1, USB 3.2 Type A*2, HD Audio/mic, 3*120 мм Light Wings LX Reversed, 1*120 мм Light Wings LX, Высота процессорного кулера до 170мм, Длина VGA до 400мм, 1*3,5/2*2,5, Сталь/Закаленное стекло, 554*390*523мм, Без Б/П, Белый</t>
  </si>
  <si>
    <t>LS49C950UAIXCI</t>
  </si>
  <si>
    <t>Монитор Samsung 49" QLED LS49C950UAIXCI</t>
  </si>
  <si>
    <t>LS34C650UAIXCI</t>
  </si>
  <si>
    <t>Монитор Samsung 34" ViewFinity S6 LS34C650UAIXCI</t>
  </si>
  <si>
    <t>LS24D400GAIXCI</t>
  </si>
  <si>
    <t>Монитор Samsung 24" LS24D400GAIXCI</t>
  </si>
  <si>
    <t>LS27D400GAIXCI</t>
  </si>
  <si>
    <t>Монитор Samsung 27" LS27D400GAIXCI</t>
  </si>
  <si>
    <t>Монитор, Samsung, LS27D400GAIXCI, Essential S4 FHD, 27", 1920*1080, IPS, 100 Гц, 16:9, 250 кд/м2, 1000:1, 5 мс, 178/178, 16.7 млн., DP*1, HDMI*2, USB*2, Аудиопорт*1, VESA 100*100 мм, Регулировка высоты/наклона/вращения/поворота, кабель HDMI в комплекте, Чёрный</t>
  </si>
  <si>
    <t>LS32D804UAIXCI</t>
  </si>
  <si>
    <t>Монитор Samsung 32" LS32D804UAIXCI</t>
  </si>
  <si>
    <t>Внешний привод Verbatim CD/DVD 43886 Slim USB-C Чёрный</t>
  </si>
  <si>
    <t>Внешний привод, Verbatim, CD/DVD, 43886, Slim, USB-C, Чёрный</t>
  </si>
  <si>
    <t>RB951Ui-2HnD</t>
  </si>
  <si>
    <t>Маршрутизатор, TP-Link, TL-R470T+, 1x100Mb постоянный WAN порт, 1x100Mb постоянный Ethernet LAN порт, 3x100Mb изменяемых порта Ethernet WAN/LAN</t>
  </si>
  <si>
    <t>Маршрутизатор, TP-Link, TL-R480T+, Lan 4x100Mb порта + 1x100Mb WAN порт + RJ-45 на RS232 (Консольный)</t>
  </si>
  <si>
    <t>Маршрутизатор VPN, TP-Link, ER7206 , SafeStream Гигабитный VPN-маршрутизатор с 1x1000Mb портом WAN + 3x1000Mb настраиваемых порта WAN/LAN + 1x1000Mb порт LAN</t>
  </si>
  <si>
    <t>Антенна, Ubiquiti, RD-5G30-LW, RocketDish, Антенна, 30 дБи, параболическая , 2х2 MIMO, 5 ГГц. (В КОМПЛЕКТ ВХОДИТ: ОТРАЖАТЕЛЬ-ТАРЕЛКА+ИЗЛУЧАТЕЛЬ+КРОНШТЕЙН+ЗАЖИМ ДЛЯ СТОЛБА+U БОЛТ+ ГАЙКИ)</t>
  </si>
  <si>
    <t>Заглушка, Legrand, 010722, для кабель-каналов DLP 80x50/35мм, не содержит галогенов, цвет белый (RAL 9003)</t>
  </si>
  <si>
    <t>00408</t>
  </si>
  <si>
    <t>Угол плоский APM DKC 00408 30x10</t>
  </si>
  <si>
    <t>Угол плоский APM, DKC, 00408, 30x10</t>
  </si>
  <si>
    <t>Накладка на стык профиля, Legrand, 010691, подходит для кабель каналов DLP 80x50/35мм, под крышку шириной 65мм, не содержит галогенов, цвет белый (RAL 9003)</t>
  </si>
  <si>
    <t>00595</t>
  </si>
  <si>
    <t>Соединение на стык GM DKC 00595 30x10</t>
  </si>
  <si>
    <t>LVW06-48T</t>
  </si>
  <si>
    <t>Кронштейн Brateck LVW06-48T для видеостен, 45"-80"</t>
  </si>
  <si>
    <t>Кронштейн для видеостен, Brateck, LVW06-48T, Макс. нагрузка - 70 кг, Диагональ экрана 45"-80", Профиль 95-285 мм., Угол наклона -3°+3°, Угол поворота до -2°+4°, Уровень, Чёрный</t>
  </si>
  <si>
    <t>КТ-6002</t>
  </si>
  <si>
    <t>Набор электрических мельниц Kitfort КТ-6002</t>
  </si>
  <si>
    <t>Набор электрических мельниц, Kitfort, КТ-6002, Грубый/Средний/Тонкий помол, AAAх4 шт, Пластик, Черный/Белый</t>
  </si>
  <si>
    <t>КТ-1220</t>
  </si>
  <si>
    <t>Термос Kitfort КТ-1220</t>
  </si>
  <si>
    <t>Термос, Kitfort, КТ-1220, Объём 350мл, Нержавеющая сталь, Сохранение температуры 10-12 ч, Черный</t>
  </si>
  <si>
    <t>КТ-1223-1</t>
  </si>
  <si>
    <t>Термокружка Kitfort КТ-1223-1 фиолетовый</t>
  </si>
  <si>
    <t>Термокружка, Kitfort, КТ-1223-1, Объём 400мл, Нержавеющая сталь, Пластик, Сохранение температуры 10-12 ч, Фиолетовый</t>
  </si>
  <si>
    <t>КТ-1226</t>
  </si>
  <si>
    <t>Термокружка Kitfort КТ-1226</t>
  </si>
  <si>
    <t>Термокружка, Kitfort, КТ-1226, Объем 0.5л, Сохранение температуры 10-12ч, Пластик/Нержавеющая сталь, Черный</t>
  </si>
  <si>
    <t>Моющий пылесос, Kitfort, КТ-5246, Мощность: 800 Вт, Объём чистой воды: 3 л., Длина шнура: 5 м, Длина шланга: 1.7 м, Насадки: Напольная, с ворсовой щёткой, для труднодоступных мест</t>
  </si>
  <si>
    <t>Пылесос, Philips, FC9352/01, Безмешковый, Контейнер, Сухая уборка, Без регулировки мощности, Турбо-щетка, Уровень шума 82 дБ, Мощность 1900 Вт, Длина шнура 6м</t>
  </si>
  <si>
    <t>Пылесос, Philips, FC9571/01, Безмешковый, Фильтр Allergy H13, Контейнер, Сухая уборка, Уровень шума 82 дБ, Мощность 1900 Вт, Длина шнура 5 м</t>
  </si>
  <si>
    <t>Пылесос, Philips, FC9573/01, Безмешковый, Фильтр Allergy H13, Щетка Super Turbo, Контейнер, Сухая уборка, Уровень шума 82 дБ, Мощность 1900 Вт, Длина шнура 5 м</t>
  </si>
  <si>
    <t>Пылесос, Philips, XB2022/01, Безмешковый, Фильтр Super Clean Air, Контейнер, Сухая уборка, Мощность 1800 Вт, Длина шнура 5 м</t>
  </si>
  <si>
    <t>Пылесос, Philips, XB2062/01, Безмешковый, Фильтр Super Clean Air, Контейнер, Сухая уборка, Мощность: 1800 Вт, Длина шнура 5 м</t>
  </si>
  <si>
    <t>Пылесос, Scarlett, SC-VC80C66, Мощность, Вт: 1800, Емкость пылесборника, л: 2, Вертикальное хранение: Да, Внешний фильтр: HEPA</t>
  </si>
  <si>
    <t>Ручной пылесос, Kitfort, КТ-5179, Мощность:75 Вт, Аккумулятор: LiIon, Время зарядки: 4 ч, Время работы: до 25мин, Объём пылесборника:400 мл</t>
  </si>
  <si>
    <t>КТ-510</t>
  </si>
  <si>
    <t>Проводной вертикальный пылесос Kitfort КТ-510 белый</t>
  </si>
  <si>
    <t>Проводной вертикальный пылесос, Kitfort, КТ-510, Тип уборки Сухая, Тип пылесборника Контейнер, Объем пылесборника 1.2 л, Цвет белый</t>
  </si>
  <si>
    <t>КТ-5182</t>
  </si>
  <si>
    <t>Робот для мойки окон Kitfort КТ-5182</t>
  </si>
  <si>
    <t>Робот для мойки окон, Kitfort, КТ-5182, 3 режима, Скорость чистки 1 м2/5.5 мин, Время работы 20 мин, Уровень шума ? 65 дБ, Длина страховочного троса/шнура блока питания 4м, Мощность 80 Вт, Белый/Черный</t>
  </si>
  <si>
    <t>КТ-5188</t>
  </si>
  <si>
    <t>Робот для мойки окон Kitfort КТ-5188</t>
  </si>
  <si>
    <t>Робот для мойки окон, Kitfort, КТ-5188, 3 режима, Скорость чистки 1 м2/5.5 мин, Время работы 20 мин, Уровень шума 65 дБ, Длина страховочного троса/шнура блока питания 4м, Мощность 80 Вт, Белый/Черный</t>
  </si>
  <si>
    <t>Аппарат для мытья пола, KARCHER, FC 7 Cordless 1.055-701.0, Производительность по площади: До (175) м, Время работы: До (35) минут</t>
  </si>
  <si>
    <t>КТ-9102-2</t>
  </si>
  <si>
    <t>Пароочиститель Kitfort КТ-9102-2 черно-салатовый</t>
  </si>
  <si>
    <t>Пароочиститель, Kitfort, КТ-9102-2, Давление 4 бар, Объем 1.1л, Время нагрева 5-6 мин, Длина парового шланга 1.4м, Длина шнура 2.8м, Мощность 1500 Вт, Черно-салатовый</t>
  </si>
  <si>
    <t>КТ-9103-2</t>
  </si>
  <si>
    <t>Пароочиститель Kitfort КТ-9103-2 салатовый</t>
  </si>
  <si>
    <t>Пароочиститель, Kitfort, КТ-9103-2, Тип пароочиститель, Вид напольный, Регулятор мощности, Модель потребления от сети , Цвет cалатовый</t>
  </si>
  <si>
    <t>КТ-1004-4</t>
  </si>
  <si>
    <t>Паровая швабра Kitfort КТ-1004-4 фиолетовый</t>
  </si>
  <si>
    <t>Паровая швабра, Kitfort, КТ-1004-4, фиолетовый, Мощность 1500Вт, Ёмкость резервуара 350мл, Пластик, Подача пара 8-35г/мин, Длина шнура 4.8м, Фиолетовый</t>
  </si>
  <si>
    <t>КТ-2603</t>
  </si>
  <si>
    <t>Утюг Kitfort КТ-2603</t>
  </si>
  <si>
    <t>Утюг, Kitfort, КТ-2603, Постоянная подача пара 30 г/мин, Объем резервуара для воды 150 мл, Вертикальное отпаривание, Алюминиевая подошва, Мощность 1300 Вт, Длина шнура 1.9 м, Белый/Сиреневый</t>
  </si>
  <si>
    <t>Гладильная доска, Verna, SC240, длина 1.5 метра</t>
  </si>
  <si>
    <t>КТ-2256</t>
  </si>
  <si>
    <t>Аэрогриль Kitfort КТ-2256 2 в 1</t>
  </si>
  <si>
    <t>Аэрогриль, Kitfort, КТ-2256, 2 в 1, Объем чаши 5л, Сенсорное управление, 10 программ, Температура нагрева 80 - 200 °C, Температура в режиме сушки 50 - 80 °C, Мощность1425 Вт, Черный</t>
  </si>
  <si>
    <t>КТ-1617</t>
  </si>
  <si>
    <t>Вафельница для тонких вафель Kitfort КТ-1617</t>
  </si>
  <si>
    <t>Вафельница для тонких вафель, Kitfort, КТ-1617, 1 Вид панелей, Антипригарное покрытие, Отсек для хранения шнура, Противоскользящие ножки, Защита от перегрева, Длина шнура 0.7м, Мощность 640Вт, Стальной, Черный</t>
  </si>
  <si>
    <t>КТ-1691</t>
  </si>
  <si>
    <t>Вафельница для бельгийских вафель Kitfort КТ-1691</t>
  </si>
  <si>
    <t>Вафельница для бельгийских вафель, Kitfort, КТ-1691, 1 вид панелей, Мощность 700 Вт, Длина шнура 1.2м, Антипригарное покрытие, Термоизолированная ручка, Серый</t>
  </si>
  <si>
    <t>КТ-1690</t>
  </si>
  <si>
    <t>Вафельница для бельгийских вафель Kitfort КТ-1690</t>
  </si>
  <si>
    <t>Вафельница для бельгийских вафель, Kitfort, КТ-1690, 1 вид панелей, Антипригарное покрытие, Автоматический контроль температуры, Фиксатор ручек и крышки, Мощность 700 Вт, Длина шнура 0.6м, Белый</t>
  </si>
  <si>
    <t>КТ-803-6</t>
  </si>
  <si>
    <t>Весы кухонные Kitfort КТ-803-6, фиолетовые</t>
  </si>
  <si>
    <t>Весы кухонные, Kitfort, КТ-803-6, Материал корпуса пластик, Материал платформы стекло, Максимальный предел взвешивания - 5кг, Цвет Фиолетовый</t>
  </si>
  <si>
    <t>КТ-1661</t>
  </si>
  <si>
    <t>Гриль Kitfort КТ-1661</t>
  </si>
  <si>
    <t>Гриль, Kitfort, КТ-1661, Вид гриля Открытый и Закрытый, Мощность 2200 Вт, Температура нагрева °С 230, Управление механическое, Цвет черный</t>
  </si>
  <si>
    <t>КТ-3604</t>
  </si>
  <si>
    <t>Бутербродница Kitfort КТ-3604</t>
  </si>
  <si>
    <t>Бутербродница, Kitfort, КТ-3604, Антипригарное покрытие, Открытие крышки на 180°, 2 режима нагрева, Размер пластин 22.5 х 14 см, Мощность 800 Вт, Длина шнура 0.6м, Стальной/Черный</t>
  </si>
  <si>
    <t>КТ-3626</t>
  </si>
  <si>
    <t>Бутербродница Kitfort КТ-3626</t>
  </si>
  <si>
    <t>Бутербродница, Kitfort, КТ-3626, Мощность 750 Вт, Индикация работы, Антипригарное покрытие, Цвет зеленый</t>
  </si>
  <si>
    <t>Портативный блендер, Kitfort, КТ-3002, Мощность:50 Вт, Аккумулятор: LiIon, Ёмкость чаши: 250 мл, Время полной зарядки: 2.5 часа</t>
  </si>
  <si>
    <t>КТ-6363</t>
  </si>
  <si>
    <t>Йогуртница Kitfort КТ-6363</t>
  </si>
  <si>
    <t>Йогуртница, Kitfort, КТ-6363, Количество емкостей 7 шт, Материал емкостей стекло, Тип управления кнопочное, Дисплей, Индикация времени приготовления, температуры, Таймер , Цвет серебристый</t>
  </si>
  <si>
    <t>КТ-1809</t>
  </si>
  <si>
    <t>Мороженица Kitfort КТ-1809</t>
  </si>
  <si>
    <t>Мороженица, Kitfort, КТ-1809, Полуавтоматическая, Объем 2л, Сенсорное управление, Таймер 45 мин, Съёмная чаша, Мощность 12 Вт, Стальной/Черный</t>
  </si>
  <si>
    <t>КТ-2035</t>
  </si>
  <si>
    <t>Пароварка Kitfort КТ-2035</t>
  </si>
  <si>
    <t>Пароварка, Kitfort, КТ-2035, Максимальная мощность 600 Вт, Объем резервуара для воды 1 л,Общий объем 8 л, Количество ярусов 5 шт, Объем паровых корзин 1.6 л, Материал паровых корзин нержавеющая сталь, Цвет белый</t>
  </si>
  <si>
    <t>КТ-306</t>
  </si>
  <si>
    <t>Хлебопечь Kitfort КТ-306</t>
  </si>
  <si>
    <t>Хлебопечь, Kitfort, КТ-306, Мощность 450 Вт, Тип управления электронное, Автоматические программы 12, Цвет металлик</t>
  </si>
  <si>
    <t>Холодильник для косметики, Kitfort, КТ-4116, Мощность: 55 Вт, Температура охлаждения - 16-20 °C</t>
  </si>
  <si>
    <t>КТ-1807</t>
  </si>
  <si>
    <t>Льдогенератор Kitfort KT-1807</t>
  </si>
  <si>
    <t>Льдогенератор, Kitfort, KT-1807, Пальчиковая форма льда, Готовность льда через 6-13 мин, Мощность 105 Вт, Объем 1.9л, Климатический класс ST/SN/N/T, Хладагент R600a , Уровень шума 60 дБ, Стальной/Черный</t>
  </si>
  <si>
    <t>КТ-2112-1</t>
  </si>
  <si>
    <t>Мясорубка Kitfort КТ-2112-1 бело-синяя</t>
  </si>
  <si>
    <t>Мясорубка, Kitfort, КТ-2112-1, Мощность1300 Вт, Производительность1,2 кг/мин, Насадки 4, Цвет Бело-синяя</t>
  </si>
  <si>
    <t>КТ-6701</t>
  </si>
  <si>
    <t>Чайник электрический Kitfort КТ-6701</t>
  </si>
  <si>
    <t>Чайник электрический, Kitfort, КТ-6701, Объем 1.7 л, 2 стенки, Температура 40-100°C, Нержавеющая сталь, Сенсорное управление, Мощность 1850-2200 Вт, Длина шнура 0.6м, Черный</t>
  </si>
  <si>
    <t>КТ-657</t>
  </si>
  <si>
    <t>Чайник электрический Kitfort КТ-657</t>
  </si>
  <si>
    <t>Чайник электрический, Kitfort, КТ-657, Мощность 2200 Вт, Ёмкость 1.7л, Режимы нагрева 40-100 °С, Стекло, Метал, Автоотключение, Поддержание температуры, Цветовая индикация, Дисплей, Стальной</t>
  </si>
  <si>
    <t>КТ-2512</t>
  </si>
  <si>
    <t>Термопот Kitfort КТ-2512</t>
  </si>
  <si>
    <t>Термопот, Kitfort, КТ-2512, Объем 4 л, Мощность 900 Вт, Подача воды ручной насос, электронасос, цвет серебристый</t>
  </si>
  <si>
    <t>Кофеварка капельная, Scarlett, SC-CM33011, Мощность, Вт: 750, Объём кофейника, мл: 1.25</t>
  </si>
  <si>
    <t>КТ-7456</t>
  </si>
  <si>
    <t>Электрическая турка Kitfort КТ-7456</t>
  </si>
  <si>
    <t>Электрическая турка, Kitfort, КТ-7456, Объем 300 мл, Автоматическое отключение, Световая индикация, Мощность 600 Вт, Длина шнура 0.5м, Коричневый</t>
  </si>
  <si>
    <t>КТ-7222</t>
  </si>
  <si>
    <t>Кофеварка капельная Kitfort КТ-7222</t>
  </si>
  <si>
    <t>Кофеварка капельная, Kitfort, КТ-7222, Градуировка колбы, Материал колбы стекло, Используемый кофе молотый, Фильтр нейлоновый, Тип управления сенсорное , Цвет серебристый</t>
  </si>
  <si>
    <t>КТ-7181</t>
  </si>
  <si>
    <t>Кофеварка капельная Kitfort КТ-7181</t>
  </si>
  <si>
    <t>Кофеварка капельная, Kitfort, КТ-7181, Тип кофеварка капельная, Мощность 900 Вт, Объем резервуара для воды 1800 мл, Съемный контейнер для воды нет, Объем резервуара для кофе 1800 мл, Градуировка колбы есть, Материал колбы стекло, Цвет Черный</t>
  </si>
  <si>
    <t>КТ-7136</t>
  </si>
  <si>
    <t>Кофеварка капельная Kitfort КТ-7136</t>
  </si>
  <si>
    <t>Кофеварка капельная, Kitfort, КТ-7136, Мощность 680 Вт, Объем резервуара для воды 480 мл, Съемный контейнер для воды есть, Градуировка колбы нет, Используемый кофе молотый, Цвет черный</t>
  </si>
  <si>
    <t>КТ-2905</t>
  </si>
  <si>
    <t>Электромассажер Kitfort КТ-2905</t>
  </si>
  <si>
    <t>Электромассажер, Kitfort, КТ-2905, Мощность: 24 Вт, Количество скоростей: 3, Таймер автооключения после 15 мин</t>
  </si>
  <si>
    <t>КТ-2997</t>
  </si>
  <si>
    <t>Перкуссионный массажер Kitfort КТ-2997</t>
  </si>
  <si>
    <t>Перкуссионный массажер, Kitfort, КТ-2997, 4 насадки, 8 скоростей, Индикация работы, Съемная ручка, Цвет темно-синий</t>
  </si>
  <si>
    <t>Автоматический выключатель CHINT NXB-63S 4P 50A C 4,5kA</t>
  </si>
  <si>
    <t>Автоматический выключатель, CHINT, 296910 NXB-63S, 4P 50A C 4,5kA</t>
  </si>
  <si>
    <t>A9C20834</t>
  </si>
  <si>
    <t>Контактор модульный SE A9C20834 iCT25A 4НО 220/240В АС 50ГЦ</t>
  </si>
  <si>
    <t>Контактор модульный, SE, A9C20834, iCT25A 4НО 220/240В АС 50ГЦ</t>
  </si>
  <si>
    <t>Переключатель без подсветки CHINT 2 положения с фиксацией чёрная 1НО+1НЗ IP65</t>
  </si>
  <si>
    <t>Переключатель без подсветки, CHINT, 578129 NP8-11X/212, 2 положения с фиксацией, чёрная 1НО+1НЗ IP65</t>
  </si>
  <si>
    <t>XMCXB01EU</t>
  </si>
  <si>
    <t>Удлинитель Xiaomi 20W Power Strip (2C1A) EU</t>
  </si>
  <si>
    <t>Удлинитель, Xiaomi, 20W Power Strip (2C1A) EU, BHR07UKEU/XMCXB01EU, Мощность зарядки до 20 Вт при использовании одного USB-C порта, Защита от перегрева и огня, Корпус изготовлен из огнестойкого материала, выдерживает тест "glow wire" при 750 °C., Белый</t>
  </si>
  <si>
    <t>Аккумулятор, Makita, BL1850B 197280-8, карт с инд, Напряжение: 18 В</t>
  </si>
  <si>
    <t>W1470A</t>
  </si>
  <si>
    <t>Картридж Europrint EPC-W1470A</t>
  </si>
  <si>
    <t>Картридж, Europrint, EPC-W1470A, Для принтеров HP LaserJet Enterprise M610/M611/M612/M634/M635/M636, 10500 страниц.</t>
  </si>
  <si>
    <t>W1470X</t>
  </si>
  <si>
    <t>Картридж Europrint EPC-W1470X</t>
  </si>
  <si>
    <t>Картридж, Europrint, EPC-W1470X, Для принтеров HP LaserJet Enterprise M610/M611/M612/M635/M636, 25200 страниц.</t>
  </si>
  <si>
    <t>CF257A</t>
  </si>
  <si>
    <t>Картридж Europrint EPC-CF257A</t>
  </si>
  <si>
    <t>Картридж, Europrint, EPC-CF257A, Для принтеров HP LaserJet Pro M433/M436/M438/M442/M443, 80000 страниц.</t>
  </si>
  <si>
    <t>W2010A</t>
  </si>
  <si>
    <t>Картридж Europrint EPC-W2010A</t>
  </si>
  <si>
    <t>Картридж, Europrint, EPC-W2010A, Чёрный, Для принтеров HP Color Laser Enterprise M776/M856, 16 000 страниц (А4)</t>
  </si>
  <si>
    <t>W2011A</t>
  </si>
  <si>
    <t>Картридж Europrint EPC-W2011A</t>
  </si>
  <si>
    <t>Картридж, Europrint, EPC-W2011A, Синий, Для принтеров HP Color Laser Enterprise M776/M856, 13 000 страниц (А4)</t>
  </si>
  <si>
    <t>W2012A</t>
  </si>
  <si>
    <t>Картридж Europrint EPC-W2012A</t>
  </si>
  <si>
    <t>Картридж, Europrint, EPC-W2012A, Жёлтый, Для принтеров HP Color Laser Enterprise M776/M856, 13 000 страниц (А4)</t>
  </si>
  <si>
    <t>W2013A</t>
  </si>
  <si>
    <t>Картридж Europrint EPC-W2013A</t>
  </si>
  <si>
    <t>Картридж, Europrint, EPC-W2013A, Пурпурный, Для принтеров HP Color Laser Enterprise M776/M856, 13 000 страниц (А4)</t>
  </si>
  <si>
    <t>W1120A</t>
  </si>
  <si>
    <t>Картридж Europrint EPC-W1120A</t>
  </si>
  <si>
    <t>Картридж, Europrint, EPC-W1120A, Драм, Для принтеров HP Color Laser150a/150nw, MFP 178nw/179fnw, 16 000 страниц (А4)</t>
  </si>
  <si>
    <t>W2220A</t>
  </si>
  <si>
    <t>Картридж Europrint EPC-W2220A</t>
  </si>
  <si>
    <t>Картридж, Europrint, EPC-W2220A, Черный, Для принтеров HP Color LaserJet Pro 3203/3288, MFP3303/MFP3388, 1300 страниц (А4)</t>
  </si>
  <si>
    <t>W2221A</t>
  </si>
  <si>
    <t>Картридж Europrint EPC-W2221A</t>
  </si>
  <si>
    <t>Картридж, Europrint, EPC-W2221A, Синий, Для принтеров HP Color LaserJet Pro 3203/3288, MFP3303/MFP3388, 1200 страниц (А4)</t>
  </si>
  <si>
    <t>W2222A</t>
  </si>
  <si>
    <t>Картридж Europrint EPC-W2222A</t>
  </si>
  <si>
    <t>Картридж, Europrint, EPC-W2222A, Жёлтый, Для принтеров HP Color LaserJet Pro 3203/3288, MFP3303/MFP3388, 1200 страниц (А4)</t>
  </si>
  <si>
    <t>W2223A</t>
  </si>
  <si>
    <t>Картридж Europrint EPC-W2223A</t>
  </si>
  <si>
    <t>Картридж, Europrint, EPC-W2223A, Пурпурный, Для принтеров HP Color LaserJet Pro 3203/3288, MFP3303/MFP3388, 1200 страниц (А4)</t>
  </si>
  <si>
    <t>Картридж, Europrint, EPC-070H, Для принтеров Canon i-SENSYS LBP243/LBP246/MF465/MF463/MF461, 10000 страниц.</t>
  </si>
  <si>
    <t>N-TL-5120H</t>
  </si>
  <si>
    <t>Картридж Europrint EPC-TL5120H</t>
  </si>
  <si>
    <t>Картридж, Europrint, EPC-TL5120H, Для принтеров Pantum BP5100/BM5100, 6000 страниц (А4)</t>
  </si>
  <si>
    <t>Струйный картридж, Canon, PG-46, 9059B001AA, для PIXMA E404/E414/E464, 400 стр. (А4)</t>
  </si>
  <si>
    <t>9S7-17S372-087</t>
  </si>
  <si>
    <t>Ноутбук MSI Vector 17 HX AI A2XWHG-087XKZ 17" QHD+ 240Hz Ultra 9 275HX 32GB 1TB RTX5070 Ti DOS</t>
  </si>
  <si>
    <t>Ноутбук, MSI, Vector 17 HX AI A2XWHG-087XKZ, 9S7-17S372-087, 17", QHD+ 2560x1600, IPS, 240Hz, Ultra 9 275HX, 32GB DDR5, 1TB SSD Gen4, NVIDIA GeForce RTX5070 Ti, 12GB GDDR7, DOS, Серый</t>
  </si>
  <si>
    <t>9S7-15M352-666</t>
  </si>
  <si>
    <t>Ноутбук MSI Vector 16 HX AI A2XWJG-666XKZ 16" QHD+ 240Hz Ultra 9 275HX 32GB 1TB RTX5090 DOS</t>
  </si>
  <si>
    <t>Ноутбук, MSI, Vector 16 HX AI A2XWJG-666XKZ, 9S7-15M352-666, 16", QHD+ 2560x1600, IPS, 240Hz, Ultra 9 275HX, 32GB DDR5, 1TB SSD Gen4, NVIDIA GeForce RTX5090, 24GB GDDR7, DOS, Серый</t>
  </si>
  <si>
    <t>9S7-15Q342-643</t>
  </si>
  <si>
    <t>Ноутбук MSI Cyborg 15 B2RWEKG-643XKZ 15,6" FHD 144Hz Core 5 210H 16GB 512GB RTX5050 DOS</t>
  </si>
  <si>
    <t>Ноутбук, MSI Cyborg 15 B2RWEKG-643XKZ, 9S7-15Q342-643, 15.6", FHD 1980x1080, IPS, 144Hz, Core 5 210H, 16GB DDR5, 512GB SSD Gen4, NVIDIA GeForce RTX5050, 8GB GDDR7, DOS, Черный</t>
  </si>
  <si>
    <t>9S7-17U332-207</t>
  </si>
  <si>
    <t>Ноутбук MSI Cyborg 17 B2RWEKG-207XKZ 17,3" FHD 144Hz Core 5 210H 16GB 512GB RTX5050 DOS</t>
  </si>
  <si>
    <t>Ноутбук, MSI Cyborg 17 B2RWEKG-207XKZ, 9S7-17U332-207, 17.3", FHD 1980x1080, IPS, 144Hz, Core 5 210H, 16GB DDR5, 512GB SSD Gen4, NVIDIA GeForce RTX5050, 8GB GDDR7, DOS, Черный</t>
  </si>
  <si>
    <t>9S7-15Q342-640</t>
  </si>
  <si>
    <t>Ноутбук MSI Cyborg 15 B2RWFKG-640XKZ 15,6" FHD 144Hz Core 5 210H 16GB 512GB RTX5060 DOS</t>
  </si>
  <si>
    <t>Ноутбук, MSI, Cyborg 15 B2RWFKG-640XKZ, 9S7-15Q342-640, 15.6", FHD 1980x1080, IPS, 144Hz, Core 5 210H, 16GB DDR5, 512GB SSD Gen4, NVIDIA GeForce RTX5060, 8GB GDDR7, DOS, Черный</t>
  </si>
  <si>
    <t>Внешний SSD диск Verbatim Pocket SSD 32194 2TB Чёрный</t>
  </si>
  <si>
    <t>Внешний SSD диск, Verbatim, Pocket SSD, 32194, 2TB, Type-C, Чёрный</t>
  </si>
  <si>
    <t>Компьютерный корпус, Zalman, M4 White, Mini Tower, mATX/Mini-ITX, USB 3.02/USB 2.01, HD Audio, 4120мм RGB вентиляторы, Высота процессорного куллера до 157 мм, Длина VGA до 320 мм, Кол-во отсеков 1*3.5"/2*2.5", 385х208х425 мм, Без Б/П, Белый</t>
  </si>
  <si>
    <t>Компьютерный корпус, Zalman, T4 PLUS White, Mini Tower, mATX/Mini-ITX, USB 3.02/USB 2.01, HD Audio, 1120мм ARGB вентилятор, Высота процессорного куллера до 157 мм, Длина VGA до 320 мм, Кол-во отсеков 13.5"/2*2.5", 385х208х425 мм, Без Б/П, Белый</t>
  </si>
  <si>
    <t>Компьютерный корпус, Zalman, T6, Mid Tower, ATX/mATX/Mini-ITX, USB 3.01/USB 2.02, HD Audio, 1*120мм вентилятор, Высота процессорного куллера до 165 мм, Длина VGA до 280 мм, Кол-во отсеков 2*3.5"/2*2.5"/1*5.25", 377х200х430 мм, Без Б/П, Черный</t>
  </si>
  <si>
    <t>Компьютерный корпус, Zalman, T8, Mid Tower, ATX/mATX/Mini-ITX, USB 3.01/USB 2.02, HD Audio, 1120мм вентилятор, Высота процессорного куллера до 160 мм, Длина VGA до 295 мм, Кол-во отсеков 23.5"/42.5"/15.25", 394.5х200х423 мм, Без Б/П, Черный</t>
  </si>
  <si>
    <t>Компьютерный корпус, Zalman, N4 Rev.1, Mid Tower, ATX/mATX/Mini-ITX, USB 3.01/USB 2.02, HD Audio/Mic, 3*120/140 мм с RGB LED подсветкой, Высота процессорного кулера до 163 мм, Длина видеокарты до 315 мм, Количество отсеков 2*3.5"/2*2.5", размеры 396204446 мм, Без Б/П, Черный</t>
  </si>
  <si>
    <t>Короб с крышкой, DKC, 01781, 80x40x2000мм (ширина х высота), TA-GN 80x40 с направляющими для установки разделителей</t>
  </si>
  <si>
    <t>Короб с крышкой, DKC, 01785, 80x60x2000мм (ширина х высота), TA-GN 80x60 с направляющими для установки разделителей</t>
  </si>
  <si>
    <t>DS-2CD2347G3-LIY</t>
  </si>
  <si>
    <t>IP видеокамера Hikvision DS-2CD2347G3-LIY</t>
  </si>
  <si>
    <t>IP видеокамера, Hikvision, DS-2CD2347G3-LIY</t>
  </si>
  <si>
    <t>Midrive PS01</t>
  </si>
  <si>
    <t>Портативное пуско-зарядное устройство 70mai Jump Starter Midrive PS01</t>
  </si>
  <si>
    <t>Портативное пуско-зарядное устройство, 70mai, Midrive PS01, Jump Starter, Вход Type-C: 5,0 В 2,0 А, Выход для быстрого запуска: 12,0 В, USB-выход: 5.0В 2.4А, Пиковый ток: 600A, Емкость аккумулятора: 11100 мАч, Рабочая температура: -20 ~ 60, Размер: 163 * 87 * 27 мм</t>
  </si>
  <si>
    <t>Midrive PS06</t>
  </si>
  <si>
    <t>Портативное пуско-зарядное устройство 70mai Jump Starter Max Midrive PS06</t>
  </si>
  <si>
    <t>Портативное пуско-зарядное устройство, 70mai, Jump Starter Max, Midrive PS06, Вход 5.0V 2.0A, Выход 5.0V 2.4A, 12.0V 10A, Стартовый ток 450 A, Пиковый ток 1000 A, Встроенный аккумулятор 18000 мAч, Время заряда 8 ч, Встроенный фонарь, USB-порт, Индикатор заряда, Индикатор питания, Рабочая температура от -20 до +60°С, Подключение на входе - бытовая сеть/прикуриватель, Подключение на выходе - клеммы, 217.2*93.2*28.6 мм, Черный</t>
  </si>
  <si>
    <t>RV-UR356</t>
  </si>
  <si>
    <t>Беспроводной вертикальный пылесос Redmond RV-UR356 Красный</t>
  </si>
  <si>
    <t>Беспроводной вертикальный пылесос, Redmond, RV-UR356, Мощность 100 Вт, Циклон, Емкость аккумулятора 2200 mAh, Время работы до 55 мин, Красный</t>
  </si>
  <si>
    <t>RV-UR360</t>
  </si>
  <si>
    <t>Беспроводной вертикальный пылесос Redmond RV-UR360 Белый</t>
  </si>
  <si>
    <t>Беспроводной вертикальный пылесос, Redmond, RV-UR360, Мощность 350 Вт, Мощность всасывания 80 Вт, Емкость аккумулятора 2000 mAh, Время работы 25 мин, Объем пылесборника 2 л, Уровень шума 70 дБ, HEPA H13, Подсветка зоны уборки, Белый</t>
  </si>
  <si>
    <t>Погружной блендер Редмонд BH423 Черный</t>
  </si>
  <si>
    <t>Погружной блендер, Редмонд, BH423, 3 в 1, Скорость работы 11000-15300 об/мин, Турбо режим, Плавная регулировка скорости, Мощность 1200 Вт, Длина шнура 1.2м, Черный</t>
  </si>
  <si>
    <t>Q5949X/Q7553X Universal (CLF)</t>
  </si>
  <si>
    <t>Картридж Colorfix CLF-Q7553X/Q5949X</t>
  </si>
  <si>
    <t>Картридж, Colorfix, CLF-Q7553X/Q5949X, Для принтеров HP LaserJet P2014/P2015/M2727/1160/1320/3390/3392, 7000 страниц.</t>
  </si>
  <si>
    <t>CET0042</t>
  </si>
  <si>
    <t>Термоплёнка CET 5000 (CET0042)</t>
  </si>
  <si>
    <t>Термоплёнка, CET, CET0042, Для принтеров HP LaserJet 5000/5100/5200/M5035MFP</t>
  </si>
  <si>
    <t>CET4395</t>
  </si>
  <si>
    <t>Палец отделения тефлонового вала CET M3040 (CET4395)</t>
  </si>
  <si>
    <t>Палец отделения тефлонового вала, CET, CET4395, 2A820360/2A820530, Для принтеров KYOCERA FS-1320D/4000DN/4200DN, ECOSYS M3040dn/3540dn</t>
  </si>
  <si>
    <t>Мобильный телефон NOKIA 230 TA-1609 DS Black</t>
  </si>
  <si>
    <t>Мобильный телефон, NOKIA, 230 TA-1609, DS, (Black) Черный</t>
  </si>
  <si>
    <t xml:space="preserve">H610M-H2/M.2 </t>
  </si>
  <si>
    <t>Материнская плата ASRock H610M-H2/M.2</t>
  </si>
  <si>
    <t>Материнская плата, ASRock, H610M-H2/M.2 (4710483946929), LGA1700, iH610, 2xDDR4 3200, 4xSATA3, 1xM.2 (PCI-E 3.0x4), 2xHDMI, 1xPCI-Ex16, 1xPCI-Ex1, mATX</t>
  </si>
  <si>
    <t>H610M-H2/M.2 D5</t>
  </si>
  <si>
    <t>Материнская плата ASRock H610M-H2/M.2 D5</t>
  </si>
  <si>
    <t>Материнская плата, ASRock, H610M-H2/M.2 D5 (4710483943775), LGA1700, iH610, 2xDDR5 4800/5600, 4xSATA3, 1xM.2 (PCI-E 3.0x4), 2xHDMI, 1xPCI-Ex16, 1xPCI-Ex1, mATX</t>
  </si>
  <si>
    <t>H610M-HDV/M.2+D5</t>
  </si>
  <si>
    <t>Материнская плата ASRock H610M-HDV/M.2+D5</t>
  </si>
  <si>
    <t>Материнская плата, ASRock, H610M-HDV/M.2+D5 (4710483943478), LGA1700, iH610, 2xDDR5 4800/5600, 4xSATA3, 1xM.2 (PCI-E 3.0x4), 1xD-Sub, 1xHDMI, 1xDP, 1xPCI-Ex16, 1xPCI-Ex1, mATX</t>
  </si>
  <si>
    <t>B760M-H2/M.2</t>
  </si>
  <si>
    <t>Материнская плата ASRock B760M-H2/M.2</t>
  </si>
  <si>
    <t>Материнская плата, ASRock, B760M-H2/M.2 (4710483944215), LGA1700, iB760, 2xDDR5 5200/5600/7200+(OC), 4xSATA3, 2xM.2 (PCI-E 4.0x4), Raid, 2xHDMI, 1xPCI-Ex16, 2xPCI-Ex1, mATX</t>
  </si>
  <si>
    <t>B760M-HDV/M.2</t>
  </si>
  <si>
    <t>Материнская плата ASRock B760M-HDV/M.2</t>
  </si>
  <si>
    <t>Материнская плата, ASRock, B760M-HDV/M.2 (4710483943485), LGA1700, iB760, 2xDDR5 5200/5600/7200+(OC), 4xSATA3, 2xM.2 (PCI-E 4.0x4, PCI-E 3.0x4), Raid, 1xD-Sub, 1xDP, 1xHDMI, 1xPCI-Ex16, 2xPCI-Ex1, mATX</t>
  </si>
  <si>
    <t>A520M-HVS</t>
  </si>
  <si>
    <t>Материнская плата ASRock A520M-HVS</t>
  </si>
  <si>
    <t>Материнская плата, ASRock, A520M-HVS (4710483932311), AM4, A520, 2xDDR4 3200, 4xSATA3, 1xM.2 (PCIe 3.0 x4 или SATA3), 1xHDMI, 1xD-Sub, 1xPCI-Ex16, 1xPCI-Ex1, mATX</t>
  </si>
  <si>
    <t>B450M-HDV R4.0</t>
  </si>
  <si>
    <t>Материнская плата ASRock B450M-HDV R4.0</t>
  </si>
  <si>
    <t>Материнская плата, ASRock, B450M-HDV R4.0 (4717677337617), AM4, B450, 2xDDR4 2400/2667/2933, 4xSATA3, 1xM.2 (PCI-E 3.0x2/x4 и SATA), 1xHDMI, 1xD-Sub, 1xDVI-D, 1xPCI-Ex16, 1xPCI-Ex1, mATX</t>
  </si>
  <si>
    <t>B650M-H/M.2+</t>
  </si>
  <si>
    <t>Материнская плата ASRock B650M-H/M.2+</t>
  </si>
  <si>
    <t>Материнская плата, ASRock, B650M-H/M.2+ (4710483943768), AM5, B650, 2xDDR5 6400+(OC), 4xSATA3, 2xM.2 (PCI-E 4.0x4), 1xHDMI, 1xDP, 1xPCI-Ex16, 2xPCI-Ex1, mATX</t>
  </si>
  <si>
    <t>9SX6KIRT3UG2</t>
  </si>
  <si>
    <t>Источник бесперебойного питания Eaton 9SX6KIRT3UG2</t>
  </si>
  <si>
    <t>Источник бесперебойного питания, Eaton, 9SX6KIRT3UG2, Онлайн, Стоечный 19" 3U, Мощность 6000ВА/6000Вт, Диапазон работы AVR: 176-276В (с возможностью регулировки до 100-276В), Бат.: 12В/5 Ач*15шт., Чистая синусойда, 12 вых.: 8 IEC C13 (10А), 3 IEC C19 (16А) и Клемная колодка, Smart, USB-B, RS232, SNMP слот, LCD, ABM, Цвет Чёрный</t>
  </si>
  <si>
    <t>9SX11KIRT4UG2</t>
  </si>
  <si>
    <t>Источник бесперебойного питания Eaton 9SX11KIRT4UG2</t>
  </si>
  <si>
    <t>Источник бесперебойного питания, Eaton, 9SX11KIRT4UG2, Онлайн, Стоечный 19" 4U, Мощность 11000ВА/11000Вт, Диапазон работы AVR: 176-276В (с возможностью регулировки до 100-276В), Бат.: 12В/7 Ач*20шт., Чистая синусойда, 13 вых.: 8 IEC C13 (10А), 4 IEC C19 (16А) и Клемная колодка, Smart, USB-B, RS232, SNMP слот, LCD, ABM, Цвет Чёрный</t>
  </si>
  <si>
    <t>SRT2200RMXLI-NC</t>
  </si>
  <si>
    <t>Источник бесперебойного питания APC Smart-UPS SRT2200RMXLI-NC</t>
  </si>
  <si>
    <t>Источник бесперебойного питания, APC, Smart-UPS SRT2200RMXLI-NC, Онлайн, Мощность 2200ВА/1980Вт, Стоечный 2U, 230В, Вых: 8x C13+2x C19 IEC, APCRBC141, сетевая карта,Чёрный</t>
  </si>
  <si>
    <t>9SXEBM180RT3UG2</t>
  </si>
  <si>
    <t>Батарейный блок Eaton 9SXEBM180RT3UG2</t>
  </si>
  <si>
    <t>Батарейный блок, Eaton, 9SXEBM180RT3UG2, Стоечный 19" 3U, 12В*5 Ач 30 шт, Чёрный</t>
  </si>
  <si>
    <t>9SXEBM240RT3UG2</t>
  </si>
  <si>
    <t>Батарейный блок Eaton 9SXEBM240RT3UG2</t>
  </si>
  <si>
    <t>Батарейный блок, Eaton, 9SXEBM240RT3UG2, Стоечный 19" 3U, 12В*7 Ач 20 шт, Чёрный</t>
  </si>
  <si>
    <t>APCRBC141</t>
  </si>
  <si>
    <t>Аккумуляторная батарея APC APCRBC141</t>
  </si>
  <si>
    <t>Батарея, APC, APCRBC141, Свинцово-кислотная 12Вх5Ач *6шт, Закрытый аккумуляторный блок, Вес нетто: 11,7 кг, Размер в см.: 21*40*7,6</t>
  </si>
  <si>
    <t>Напольный кабельный канал Legrand DLP 50×12 мм</t>
  </si>
  <si>
    <t>00311</t>
  </si>
  <si>
    <t>Мини-канал TMC, DKC, 00311, 30x10x2000мм (ширина х высота), белый, (80 метров в коробке)</t>
  </si>
  <si>
    <t>01782</t>
  </si>
  <si>
    <t>Короб с крышкой с направляющими для установки разделителей TA-GN DKC 01782 100x40</t>
  </si>
  <si>
    <t>Короб с крышкой, DKC, 01782, 100x40x2000мм (ширина х высота), TA-GN 100x40 с направляющими для установки разделителей</t>
  </si>
  <si>
    <t>Кабельный канал DKC 09501 90х50 мм белый</t>
  </si>
  <si>
    <t>Кабельный канал, DKC, 09501, 90х50х2000мм (ширина х высота), белый</t>
  </si>
  <si>
    <t>09509</t>
  </si>
  <si>
    <t>Накладка на стык профиля DKC 09509 90х50 мм</t>
  </si>
  <si>
    <t>Накладка на стык профиля, DKC, 09509, 90х50 мм</t>
  </si>
  <si>
    <t>09506</t>
  </si>
  <si>
    <t>Тройник DKC 09506 90х50 мм</t>
  </si>
  <si>
    <t>Тройник, DKC, 09506, 90х50 мм, цвет белый</t>
  </si>
  <si>
    <t>5137C040AA</t>
  </si>
  <si>
    <t>Цифровой фотоаппарат CANON EOS R7 + RF-S 18-150 mm IS STM</t>
  </si>
  <si>
    <t>Цифровой фотоаппарат, CANON, EOS R7 + RF-S, 18-150 mm, IS STM, 5137C040AA</t>
  </si>
  <si>
    <t>&gt;75</t>
  </si>
  <si>
    <t>MZ-VAP1T0CW</t>
  </si>
  <si>
    <t>Твердотельный накопитель SSD Samsung 9100 PRO Heatsink 1TB M.2</t>
  </si>
  <si>
    <t>Твердотельный накопитель SSD, Samsung, 9100 PRO Heatsink MZ-VAP1T0CW, 1TB, PCIe 5.0 NVMe, 14800/13400 Мб/с, PS5 Compatible</t>
  </si>
  <si>
    <t>MZ-VAP2T0CW</t>
  </si>
  <si>
    <t>Твердотельный накопитель SSD Samsung 9100 PRO Heatsink 2TB M.2</t>
  </si>
  <si>
    <t>Твердотельный накопитель SSD, Samsung, 9100 PRO Heatsink MZ-VAP2T0CW, 2TB, PCIe 5.0 NVMe, 14800/13400 Мб/с, PS5 Compatible</t>
  </si>
  <si>
    <t>Компьютерный корпус, Delux, Atom, ATX, USB3.0*1/2.0*2, HD-Audio+Mic, Высота процессорного кулера до 150мм, Длина VGA до 330мм, 2*3.5"/2*2.5", Сталь 0.6, Стекляная боковая панель, 390x181x435мм, Чёрный , Без Б/П</t>
  </si>
  <si>
    <t>Компьютерный корпус, XG, Megatron, ATX, USB3.0*1/2.0*1, HD-Audio+Mic, Кулер 12см RGB, Высота процессорного кулера до 165мм, Длина VGA до 280мм, Сталь 0.5, Стекляная боковая панель, 2*3.5"/2*2.5", RGB, 424x205x390мм, RGB, Чёрный, Без Б/П</t>
  </si>
  <si>
    <t>Трансивер, TP-Link, SM321B, 1000Base-BX, Tx:1310 нм, Rx:1550 нм, LC коннектор, WDM, Simplex, Одномодовый, 20 км</t>
  </si>
  <si>
    <t>Трансивер, TP-Link, SM321A, 1000Base-BX, Tx:1550 нм, Rx:1310 нм, LC коннектор, WDM, Simplex, Одномодовый, 20 км</t>
  </si>
  <si>
    <t>DS-K1F100-D8E</t>
  </si>
  <si>
    <t>Считыватель Hikvision DS-K1F100-D8E</t>
  </si>
  <si>
    <t>Считыватель, Hikvision, DS-K1F100-D8E,</t>
  </si>
  <si>
    <t>DS-K1102AM</t>
  </si>
  <si>
    <t>Считыватель контроля доступа Hikvision DS-K1102AM</t>
  </si>
  <si>
    <t>Считыватель контроля доступа, Hikvision, DS-K1102AM</t>
  </si>
  <si>
    <t>DS-K4H258S</t>
  </si>
  <si>
    <t>Замок электромагнитный Hikvision DS-K4H258S</t>
  </si>
  <si>
    <t>Замок электромагнитный, Hikvision, DS-K4H258S, 12VDC или 24VDC, Вес: 2.1 кг, Максимум 280 кг</t>
  </si>
  <si>
    <t>DS-K7P05</t>
  </si>
  <si>
    <t>Металлическая кнопка выхода Hikvision DS-K7P05</t>
  </si>
  <si>
    <t>Металлическая кнопка выхода, Hikvision, DS-K7P05, Сухой контакт, 1 Выход, NO/NC/COM, DC 36V, 3A</t>
  </si>
  <si>
    <t>Экран на треноге XG DLS-T203x154W (80"х60"), Ø - 100", Раб. поверхность 195x146 см., 4:3</t>
  </si>
  <si>
    <t>B760M DS3H DDR4</t>
  </si>
  <si>
    <t>Материнская плата Gigabyte B760M DS3H DDR4</t>
  </si>
  <si>
    <t>Материнская плата, Gigabyte, B760M DS3H DDR4 (4719331850876), LGA1700, iB760, 4xDDR4 2666/2933/3000/3200/5333(OC), 4xSATA3, 2xM.2 (PCI-E 4.0x4/x2), Raid, 1xD-Sub, 2хDP, 1xHDMI, 1xPCI-Ex16, 2xPCI-Ex1, mATX</t>
  </si>
  <si>
    <t>B550M DS3H R2</t>
  </si>
  <si>
    <t>Материнская плата Gigabyte B550M DS3H R2</t>
  </si>
  <si>
    <t>Материнская плата, Gigabyte, B550M DS3H R2 (4719331870454), AM4, B550, 4xDDR4 3200, 4xSATA3, 2xM.2 (1*PCIe 4.0x4/x2 &amp; SATA. 1*PCIe 3.0x2), RAID, 1xHDMI, 1хDP, 2xPCI-Ex16, 1xPCI-Ex1, mATX</t>
  </si>
  <si>
    <t>B650M D3HP AX</t>
  </si>
  <si>
    <t>Материнская плата Gigabyte B650M D3HP AX</t>
  </si>
  <si>
    <t>Материнская плата, Gigabyte, B650M D3HP AX (4719331859510), AM5, B650, 4xDDR5 4800/5200/7600(OC), 4xSATA3, 2xM.2 (PCIe 4.0 x4/x2), RAID, 1xHDMI, 2хDP, 1xPCI-Ex16, 1xPCI-Ex1, WiFi, mATX</t>
  </si>
  <si>
    <t>B840M DS3H</t>
  </si>
  <si>
    <t>Материнская плата Gigabyte B840M DS3H</t>
  </si>
  <si>
    <t>Материнская плата, Gigabyte, B840M DS3H (4719331868437), AM5, B840, 4xDDR5 4400/4800/5200/8200(OC), 4xSATA3, Raid, 2xM.2 (PCI-E 4.0x4/x2), 2хDP, 1xHDMI, 2xPCI-Ex16, mATX</t>
  </si>
  <si>
    <t>WD221PURP</t>
  </si>
  <si>
    <t>Жесткий диск Western Digital WD221PURP HDD 22Tb</t>
  </si>
  <si>
    <t>Жесткий диск, Western Digital, WD221PURP, HDD 22Tb, SATA 6Gb/s, 3.5", 512MB, 7200 RPM</t>
  </si>
  <si>
    <t>WD241PURP</t>
  </si>
  <si>
    <t>Жесткий диск Western Digital WD241PURP HDD 24Tb</t>
  </si>
  <si>
    <t>Жесткий диск, Western Digital, WD241PURP, HDD 24Tb, SATA 6Gb/s, 3.5", 512MB, 7200 RPM</t>
  </si>
  <si>
    <t>LS27D604UAIXCI</t>
  </si>
  <si>
    <t>Монитор Samsung 27" ViewFinity S6 LS27D604UAIXCI</t>
  </si>
  <si>
    <t>Монитор, Samsung, LS27D604UAIXCI, ViewFinity S6 QHD, 27", 2560*1440, IPS, 100 Гц, 16:9, 350 кд/м2, 1000:1, 5 мс, 178/178, 1.07 млрд., DP*1, HDMI*1, USB*3, USB-C*1, Аудиопорт*1, VESA 100*100 мм, Регулировка высоты/наклона/вращения/поворота, кабели HDMI/USB-C в комплекте, Чёрный</t>
  </si>
  <si>
    <t>LS24D304GAIXCI</t>
  </si>
  <si>
    <t>Монитор Samsung 24" LS24D304GAIXCI</t>
  </si>
  <si>
    <t>Монитор, Samsung, LS24D304GAIXCI, Essential S3 FHD, 24", 1920*1080, IPS, 100 Гц, 16:9, 250 кд/м2, 1000:1, 5 мс, 178/178, 16.7 млн., VGA*1, HDMI*1, VESA 100*100 мм, Регулировка наклона, кабель HDMI в комплекте, Чёрный</t>
  </si>
  <si>
    <t>LS24F320GAIXCI</t>
  </si>
  <si>
    <t>Монитор Samsung 24" S3 LS24F320GAIXCI</t>
  </si>
  <si>
    <t>A36A030A9A3A06A028</t>
  </si>
  <si>
    <t>Клавиатура Varmilo Dreams on Board VEM108 Varmilo EC V2 Sakura</t>
  </si>
  <si>
    <t>Клавиатура, Varmilo, Dreams on Board VEM108, A36A030A9A3A06A028, Varmilo EC V2 Sakura, 108 клавиш, Механическая, Подсветка - Белая, Hot-Swap - Нет, Проводная, Type-C, 503*209*63мм, Англ/Рус, Розовый</t>
  </si>
  <si>
    <t>M2503E1</t>
  </si>
  <si>
    <t>Наушники Xiaomi OpenWear Stereo Pro Titan Gray</t>
  </si>
  <si>
    <t>Наушники, Xiaomi, OpenWear Stereo Pro Titan Gray M2503E1/BHR080DGL</t>
  </si>
  <si>
    <t>Наушники Xiaomi OpenWear Stereo Pro Graphite Black</t>
  </si>
  <si>
    <t>Наушники, Xiaomi, OpenWear Stereo Pro Graphite Black, M2503E1/BHR080IGL</t>
  </si>
  <si>
    <t>Наушники Xiaomi OpenWear Stereo Pro Sand Gold</t>
  </si>
  <si>
    <t>Наушники, Xiaomi, OpenWear Stereo Pro Sand Gold, M2503E1/BHR080FGL</t>
  </si>
  <si>
    <t>Смарт телевизор, Xiaomi, A 2026 43”, L43MB-AURU, 4K UHD (38402160), 60Гц, Android, QuadA55, MaliG52MC1, 2GB/8GB, 178°/178°, Dolby Audio/DTS-X/DTS, динамики 210Вт, Bluetooth, WiFi, HDMIx3, USB, AV, LAN, Optical Out, CI+ Slot, VESA 100200мм, металлическая рамка, черный</t>
  </si>
  <si>
    <t>Смарт телевизор, Xiaomi, A 2026 50”, L50MB-ARU, 4K UHD (38402160), 60Гц, Android, QuadA55, MaliG52MC1, 2GB/8GB, 178°/178°, Dolby Audio/DTS-X/DTS, динамики 210Вт, Bluetooth, WiFi, HDMIx3, USB, AV, LAN, Optical Out, CI+ Slot, VESA 100200мм, металлическая рамка, черный</t>
  </si>
  <si>
    <t>Смарт телевизор, Xiaomi, A 2026 65”, L65MB-ARU, 4K UHD (38402160), 60Гц, Android, QuadA55, MaliG52MC1, 2GB/8GB, 178°/178°, Dolby Audio/DTS-X/DTS, динамики 210Вт, Bluetooth, WiFi, HDMIx3, USB, AV, LAN, Optical Out, CI+ Slot, VESA 300300мм, металлическая рамка, черный</t>
  </si>
  <si>
    <t>Смарт телевизор, Xiaomi, A Pro 2026 50”, L50MB-APRU, QLED, 4K UHD (38402160), 60Гц, Android, QuadA55, MaliG52MC1, 2GB/8GB, 178°/178°, Dolby Audio/DTS-X/DTS, динамики 210Вт, Bluetooth, WiFi, HDMIx3, USB, AV, LAN, Optical Out, CI+ Slot, VESA 100x200мм, металлическая рамка, черный</t>
  </si>
  <si>
    <t>Смарт телевизор, Xiaomi, A Pro 2026 55”, L55MB-APRU, QLED, 4K UHD (38402160), 60Гц, Android, QuadA55, MaliG52MC1, 2GB/8GB, 178°/178°, Dolby Audio/DTS-X/DTS, динамики 210Вт, Bluetooth, WiFi, HDMIx3, USB, AV, LAN, Optical Out, CI+ Slot, VESA 200300мм, металлическая рамка, темно-серый</t>
  </si>
  <si>
    <t>Смарт телевизор, Xiaomi, A Pro 2026 65”, L65MB-APRU, QLED 4K UHD (38402160), 60Гц, Android, QuadA55, MaliG52MC1, 2GB/8GB, 178°/178°, Dolby Audio/DTS-X/DTS, динамики 210Вт, Bluetooth, WiFi, HDMIx3, USB, AV, LAN, Optical Out, CI+ Slot, VESA 300300мм, металлическая рамка, темно-серый</t>
  </si>
  <si>
    <t>Смарт телевизор, Xiaomi, A Pro 2026 75”, L75MB-APRU, 4K UHD (38402160), 60Гц, Android, QuadA55, MaliG52MC1, 2GB/8GB, 178°/178°, Dolby Audio/DTS-X/DTS, динамики 210Вт, Bluetooth, WiFi, HDMIx3, USB, AV, LAN, Optical Out, CI+ Slot, VESA 400300мм, металлическая рамка, темно-серый</t>
  </si>
  <si>
    <t>OLS6KE</t>
  </si>
  <si>
    <t>Источник бесперебойного питания CyberPower OLS6KE</t>
  </si>
  <si>
    <t>Источник бесперебойного питания, CyberPower, OLS6KE, Мощность 6000ВА/6000Вт, OLS-серия, On-line, Напольный, Color LCD/Smart/HID USB/RS-232/EPO/Cloud Card/Parallel card/RelayDryContact/Ручной байпас, AVR: 110-300В, АКБ: 12В/7Ач*20шт, Вых: Клеммный блок, Чёрный</t>
  </si>
  <si>
    <t>OLS1000EA</t>
  </si>
  <si>
    <t>Источник бесперебойного питания CyberPower OLS1000EA</t>
  </si>
  <si>
    <t>Источник бесперебойного питания, CyberPower, OLS1000EA, Мощность 1000ВА/900Вт, OLS-серия, On-line, Напольный, Color LCD/Smart/USB/RS-232/EPO, AVR: 160-300В, АКБ: 12В/7Ач*3шт, Вых: 4xIEC C13,Чёрный</t>
  </si>
  <si>
    <t>OLS10KE</t>
  </si>
  <si>
    <t>Источник бесперебойного питания CyberPower OLS10KE</t>
  </si>
  <si>
    <t>Источник бесперебойного питания, CyberPower, OLS10KE, Мощность 10000ВА/10000Вт, OLS-серия, On-line, Напольный, Color LCD/Smart/HID USB/RS-232/EPO/Cloud Card/Parallel card/RelayDryContact/Ручной байпас, AVR: 110-300В, АКБ: 12В/9Ач*20шт, Вых: Клеммный блок, Чёрный</t>
  </si>
  <si>
    <t>OLS3000EA</t>
  </si>
  <si>
    <t>Источник бесперебойного питания CyberPower OLS3000EA</t>
  </si>
  <si>
    <t>Источник бесперебойного питания, CyberPower, OLS3000EA, Мощность 3000ВА/2700Вт, OLS-серия, Ol-Line, Напольный, LCD/Smart/USB/RS-232/EPO/Relay, AVR: 190-300В, АКБ: 12В/9Ач х 6, Вых: 6xIEC C13/1xIEC C19/Клеммный блок, Чёрный</t>
  </si>
  <si>
    <t>93PR-200kW-EN</t>
  </si>
  <si>
    <t>Источник бесперебойного питания Eaton 93PR-200kW-EN</t>
  </si>
  <si>
    <t>Источник бесперебойного питания, Eaton, 93PR-200kW-EN, Мощность 200кВА/200кВт, Трёхфазный (3 фазы на вход, 3 на выход), On-Line, Модульный по 25кВт (до 8 модулей), LCD\RS-232\USB SMART, Диапазон работы AVR: 138-480В, КПД 96%, ABM, HotSync, Батарея: 40 шт. (не поставляется в комплекте), Чёрный</t>
  </si>
  <si>
    <t xml:space="preserve">93PR-25kW_UPM_Module-EN_RevB </t>
  </si>
  <si>
    <t>Силовой модуль Eaton 93PR-25kW UPM Module</t>
  </si>
  <si>
    <t>Силовой модуль, Eaton, 93PR-25kW UPM Module, 25кВА, Высота 2U</t>
  </si>
  <si>
    <t>BPS240V7A</t>
  </si>
  <si>
    <t>Батарейный блок CyberPower BPS240V7A</t>
  </si>
  <si>
    <t>Батарейный блок, CyberPower, BPS240V7A, Напольный , 12В*7 Ач 40 шт, Чёрный</t>
  </si>
  <si>
    <t>BPS240V9A</t>
  </si>
  <si>
    <t>Батарейный блок CyberPower BPS240V9A</t>
  </si>
  <si>
    <t>Батарейный блок, CyberPower, BPS240V9A, Напольный , 12В*9 Ач 40 шт, Чёрный</t>
  </si>
  <si>
    <t>PDU20BHVIEC8R</t>
  </si>
  <si>
    <t>Блок распределения питания CyberPower PDU20BHVIEC8R (240В)</t>
  </si>
  <si>
    <t>R-LFP12.8V18Ah</t>
  </si>
  <si>
    <t>Аккумуляторная батарея Ritar R-LFP12.8V18Ah</t>
  </si>
  <si>
    <t>Батарея, Ritar, R-LFP12.8V18Ah, Литий-железо-фосфатный аккумулятор 12.8В 18 Ач, Вес нетто: 1,96 кг, Размер в мм.: 151*99*95</t>
  </si>
  <si>
    <t>LR6-PB24DG</t>
  </si>
  <si>
    <t>Батарейка CAMELION Digi Alkaline LR6-PB24DG 24 шт. в упак.</t>
  </si>
  <si>
    <t>Батарейка, CAMELION, LR6-PB24DG, Digi Alkaline, AA, 1.5V, 2700 mAh, 24 шт., Пластиковый кейс</t>
  </si>
  <si>
    <t>LR03-PB24DG</t>
  </si>
  <si>
    <t>Батарейка CAMELION Digi Alkaline LR03-PB24DG 24 шт. в упак.</t>
  </si>
  <si>
    <t>CRS310-1G-5S-4S+IN</t>
  </si>
  <si>
    <t>Коммутатор MikroTik CRS310-1G-5S-4S+IN</t>
  </si>
  <si>
    <t>Коммутатор, MikroTik, CRS310-1G-5S-4S+IN, 4 x 10G SFP+ ports, 5 x 1G SFP ports, 1 x Gigabit Ethernet port (PoE-In 802.3af/at), RouterOS/ SwitchOS, -40°C to 70°C</t>
  </si>
  <si>
    <t>RB1100Dx4</t>
  </si>
  <si>
    <t>Маршрутизатор MikroTik RB1100Dx4</t>
  </si>
  <si>
    <t>L23UGSR-5HaxD2HaxD-NM</t>
  </si>
  <si>
    <t>Беспроводной маршрутизатор MikroTik L23UGSR-5HaxD2HaxD-NM</t>
  </si>
  <si>
    <t>Беспроводной маршрутизатор, MikroTik, L23UGSR-5HaxD2HaxD-NM, NetMetal ax, 1 порт 10/100/1000М, PoE-IN Passive PoE, 1 порт 2.5G SFP, 2.4/5 GHz, AX3000, 1 slot MiniPCI-e, 1 slot Nano SIM, USB-A, -40°С до 70 °C</t>
  </si>
  <si>
    <t>cAPGi-5HaxD2HaxD&amp;EG12-EA</t>
  </si>
  <si>
    <t>Точка доступа MikroTik cAPGi-5HaxD2HaxD&amp;EG12-EA</t>
  </si>
  <si>
    <t>Точка доступа, MikroTik, cAPGi-5HaxD2HaxD&amp;EG12-EA, cAP LTE12 ax, 802.11a/b/g/n/ac/ax, AX1800, 2 порта 10/100/1000M, PoE-out порт Ether2, PoE in 802.3af/at,1 Modem (Micro SIM), 3G/LTE,RouterOS, -40°C to 70°C</t>
  </si>
  <si>
    <t>AI-6A+</t>
  </si>
  <si>
    <t>Аппарат для сварки оптических волокон AI-6A+</t>
  </si>
  <si>
    <t>Аппарат для сварки оптических волокон, А-Оптик, AI-6A+</t>
  </si>
  <si>
    <t>Короб с крышкой, DKC, 01786, 100x60x2000мм (ширина х высота), TA-GN 100x60 с направляющими для установки разделителей</t>
  </si>
  <si>
    <t>DS-2CD2047G2-L</t>
  </si>
  <si>
    <t>IP видеокамера Hikvision DS-2CD2047G2-L</t>
  </si>
  <si>
    <t>IP видеокамера, Hikvision, DS-2CD2047G2-L</t>
  </si>
  <si>
    <t>DS-2CD1043G2-I</t>
  </si>
  <si>
    <t>IP видеокамера Hikvision DS-2CD1043G2-I</t>
  </si>
  <si>
    <t>IP видеокамера, Hikvision, DS-2CD1043G2-I</t>
  </si>
  <si>
    <t>DS-7604NI-Q1/4P</t>
  </si>
  <si>
    <t>Сетевой видеорегистратор Hikvision DS-7604NI-Q1/4P</t>
  </si>
  <si>
    <t>Сетевой видеорегистратор, Hikvision, DS-7604NI-Q1/4P</t>
  </si>
  <si>
    <t>DS-7716NXI-I4/16P/S(E)</t>
  </si>
  <si>
    <t>Сетевой видеорегистратор Hikvision DS-7716NXI-I4/16P/S(E)</t>
  </si>
  <si>
    <t>Сетевой видеорегистратор, Hikvision, DS-7716NXI-I4/16P/S(E)</t>
  </si>
  <si>
    <t>DS-7716NI-M4</t>
  </si>
  <si>
    <t>Сетевой видеорегистратор Hikvision DS-7716NI-M4</t>
  </si>
  <si>
    <t>Сетевой видеорегистратор, Hikvision, DS-7716NI-M4</t>
  </si>
  <si>
    <t>DS-7732NXI-I4/S</t>
  </si>
  <si>
    <t>Сетевой видеорегистратор Hikvision DS-7732NXI-I4/S</t>
  </si>
  <si>
    <t>Сетевой видеорегистратор, Hikvision, DS-7732NXI-I4/S, 32 канала, H.265+/H.265, H.264+/H.264</t>
  </si>
  <si>
    <t>DLS-ERС350x270W</t>
  </si>
  <si>
    <t>Экран моторизированный (с пультом Д/У) Deluxe DLS-ERС350x270W (137"х106"), Ø - 174", 16:9</t>
  </si>
  <si>
    <t>Экран моторизированный (с пультом Д/У), Deluxe, DLS-ERС350x270W, Настенный/потолочный, Рабочая поверхность 334x251, 16:9, Matt white, Белый</t>
  </si>
  <si>
    <t>BHD300/00</t>
  </si>
  <si>
    <t>Фен Philips Серии 3000 BHD300/00</t>
  </si>
  <si>
    <t>Фен, Philips, Серии 3000 BHD300/00, Мощность 1600 Вт, Тип мотора AC, Количество скоростей воздушного потока 2, Скорость воздушного потока 36 км/ч, Количество температурных режимов 3, Подача холодного воздуха, Температурный контроль, Цвет белый/розовый</t>
  </si>
  <si>
    <t>EZ9F14240</t>
  </si>
  <si>
    <t>Автоматический выключатель SE EZ9F14240 EASY 9 2П 40A B 4.5кА 230В</t>
  </si>
  <si>
    <t>Автоматический выключатель, SE, EZ9F14240 - 2P, EASY 9 2П 40A B 4.5кА 230В</t>
  </si>
  <si>
    <t>Чернила, Canon, Ink Tank PFI-030 Matte Black, 3488C001AA, для imagePROGRAF TA-20/TA-30, TM-240/TM-340, 55 мл</t>
  </si>
  <si>
    <t>Чернила, Canon, Ink Tank PFI-030 Black, 3489C001AA, для imagePROGRAF TA-20/TA-30, TM-240/TM-340, 55 мл</t>
  </si>
  <si>
    <t>Чернила, Canon, Ink Tank PFI-030 Cyan, 3490C001AA, для imagePROGRAF TA-20/TA-30, TM-240/TM-340, 55 мл</t>
  </si>
  <si>
    <t>Чернила, Canon, Ink Tank PFI-031 Magenta, 6265C001AA, для imagePROGRAF TM-240/TM-340, 55 мл</t>
  </si>
  <si>
    <t>Чернила, Canon, Ink Tank PFI-030 Yellow, 3492C001AA, для imagePROGRAF TA-20/TA-30, TM-240/TM-340, 55 мл</t>
  </si>
  <si>
    <t>CET7496C-232N</t>
  </si>
  <si>
    <t>Тонер+девелопер CET C-EXV54 (CET7496C-232N)</t>
  </si>
  <si>
    <t>Тонер+девелопер, CET, CET7496C-232N, C-EXV54, Синий, TF8C/TF8D, Для картриджей CANON iRC3025/3025i/3020, 232г/бут.</t>
  </si>
  <si>
    <t>BG040</t>
  </si>
  <si>
    <t>Компьютерный корпус Bequiet! Silent BASE 802 White Без Б/П</t>
  </si>
  <si>
    <t>Компьютерный корпус, Bequiet!, Silent BASE 802 White, BG040, Mid Tower, E-ATX/ATX/Micro-ATX/Mini-ITX, USB 3.2*2/Type C*1, HD Audio+Mic, 3*140мм Pure Wings 2 , Высота процессорного кулера 185 мм, Длина VGA до 432 мм, 3*3.5"/7*2.5", Сталь/Пластик, 539*245*537 мм, Без Б/П, Белый</t>
  </si>
  <si>
    <t>BGW26</t>
  </si>
  <si>
    <t>Компьютерный корпус Bequiet! Silent BASE 601 Window Black Без Б/П</t>
  </si>
  <si>
    <t>Компьютерный корпус, Bequiet!, Silent BASE 601 Window Black, BGW26, Mid Tower, E-ATX/ ATX/ Micro-ATX/ Mini-ITX, USB 3.2 Type A*2/2.0*1, Mic+Audio, 2*140мм Pure Wings 2, высота процессорного кулера 185мм, длина видеокарты 449мм, 3*3,5"/6*2,5", Пластик/Сталь/Закаленное стекло, 553*245*484 мм, Без Б/П, Чёрный</t>
  </si>
  <si>
    <t>BGW58</t>
  </si>
  <si>
    <t>Компьютерный корпус Bequiet! Dark Base 701 Black Без Б/П</t>
  </si>
  <si>
    <t>Компьютерный корпус, Bequiet!, Dark Base 701 Black, BGW58, Mid tower, E-ATX/ATX/M-ATX/Mini-ITX, USB 3.2 Type C*1, USB 3.2 Type A*2, HD Audio/mic, 3*140мм Silent Wings 4 PWM high-speed вентилятор, Высота процессорного кулера до 185мм, Длина VGA до 430 мм, 2*3,5"/3*2,5", Пластик/Сталь/Закаленное стекло, 565*249*495 мм, Без Б/П, Черный</t>
  </si>
  <si>
    <t>BGW51</t>
  </si>
  <si>
    <t>Компьютерный корпус Bequiet! DARK BASE PRO 901 White</t>
  </si>
  <si>
    <t>Компьютерный корпус, Bequiet!, DARK BASE PRO 901 White, BGW51, Без Б/П, ATX PS/2, E-ATX/ ATX/ M-ATX/ Mini-ITX, 2xUSB 3.0, USB 3.1 Gen 2 Type C, Mic+Audio, Midi Tower, Чёрный</t>
  </si>
  <si>
    <t>BN303</t>
  </si>
  <si>
    <t>Блок питания Bequiet! System Power 9 700W CM S9-CM-700W BN303</t>
  </si>
  <si>
    <t>Блок питания, Bequiet!, System Power 9 700W CM, BN303, 700W, 80 PLUS Bronze, ATX, 20+4-pin, P4+4, 4xPCI-E 6+2-pin, 2xPATA 4-pin, 10xSATA 15-pin, FDD, кабель питания, черный</t>
  </si>
  <si>
    <t>BP006EU</t>
  </si>
  <si>
    <t>Блок питания Bequiet! POWER ZONE 2 750W BP006EU</t>
  </si>
  <si>
    <t>Блок питания, Bequiet! , BP006EU, POWER ZONE 2, 750W, Platinum, APFC, 20+4 pin, 1*4+4pin, 6*Sata, 1*Molex, 1*PCI-E 6+2 pin, 1*PCI-E 12+4pin, Вентилятор 14см, 160*150*86 см, Черный</t>
  </si>
  <si>
    <t>BW023</t>
  </si>
  <si>
    <t>Кулер с водяным охлаждением Bequiet! Light Loop 360mm White</t>
  </si>
  <si>
    <t>Кулер с водяным охлаждением, Bequiet!, BW023, Intel: LGA 1851/ 1700 / 1200 / 115X, AMD: AM5 / AM4, 3*120мм, 2100 об/мин, 61.8 CFM, 36.8 dB(A), 39712052мм, Белый</t>
  </si>
  <si>
    <t>BW022</t>
  </si>
  <si>
    <t>Кулер с водяным охлаждением Bequiet! Light Loop 360mm</t>
  </si>
  <si>
    <t>Кулер с водяным охлаждением, Bequiet!, BW022, Intel: LGA 1851/ 1700 / 1200 / 115X, AMD: AM5 / AM4, 3*120мм, 2100 об/мин, 61.8 CFM, 36.8 dB(A), 39712052мм, Черный</t>
  </si>
  <si>
    <t>BK037</t>
  </si>
  <si>
    <t>Кулер для процессора Bequiet! Dark Rock Elite</t>
  </si>
  <si>
    <t>BL072</t>
  </si>
  <si>
    <t>Вентилятор для компьютерного корпуса Bequiet! Light Wings 120mm PWM ARGB</t>
  </si>
  <si>
    <t>Вентилятор для компьютерного корпуса, Bequiet!, Light Wings, BL072, 120мм Light Wings PWM, ARGB LED, 1700 об.мин, 41.5/70.5 CFM, 20.6 dB(A), 4-pin PWM/3-pin ARGB, 120 x 120 x 25мм, Чёрный</t>
  </si>
  <si>
    <t>BL074</t>
  </si>
  <si>
    <t>Вентилятор для компьютерного корпуса Bequiet! Light Wings 140mm PWM ARGB</t>
  </si>
  <si>
    <t>Вентилятор для компьютерного корпуса, Bequiet!, Light Wings, BL074, 140мм Light Wings PWM , ARGB LED, 1500 об.мин, 56/95.1 CFM, 23.3 dB(A), 4-pin PWM/3-pin ARGB, 140 x 140 x 25мм, Чёрный</t>
  </si>
  <si>
    <t>BL075</t>
  </si>
  <si>
    <t>Вентилятор для компьютерного корпуса Bequiet! Light Wings 140mm PWM high-speed ARGB</t>
  </si>
  <si>
    <t>Вентилятор для компьютерного корпуса, Bequiet!, Light Wings, BL075, 140мм Light Wings PWM high-speed, ARGB LED, 2200 об.мин, 71.7/121.8 CFM, 31 dB(A), 4-pin PWM/3-pin ARGB, 140 x 140 x 25мм, Чёрный</t>
  </si>
  <si>
    <t>BL038</t>
  </si>
  <si>
    <t>Вентилятор для компьютерного корпуса Bequiet! Pure Wings 2 92mm PWM</t>
  </si>
  <si>
    <t>Вентилятор для компьютерного корпуса, Bequiet!, Pure Wings 2, BL038, 92мм PWM, 1900 об.мин, 33.15 CFM, 19.6 dB(A), 4-pin PWM, 92 x 92 x 25мм, Чёрный</t>
  </si>
  <si>
    <t>BL077</t>
  </si>
  <si>
    <t>Вентилятор для компьютерного корпуса Bequiet! Light Wings 120mm PWM high-speed ARGB Triple-Pack</t>
  </si>
  <si>
    <t>Вентилятор для компьютерного корпуса, Bequiet!, Light Wings, BL077, 3*120мм Light Wings PWM high-speed Triple Pack, ARGB LED, 2500 об.мин, 52.3/88.86 CFM, 31 dB(A), 4-pin PWM/3-pin ARGB, 120 x 120 x 25мм, Чёрный</t>
  </si>
  <si>
    <t>BL088</t>
  </si>
  <si>
    <t>Вентилятор для компьютерного корпуса Bequiet! Shadow Wings 2 120mm White</t>
  </si>
  <si>
    <t>Вентилятор для компьютерного корпуса, Bequiet!, Shadow Wings 2, BL088, 120мм, 1100 об.мин, 38.5 / 65 CFM, 15.7 dB(A), 3-pin, 120 x 120 x 25мм, Белый</t>
  </si>
  <si>
    <t>BL089</t>
  </si>
  <si>
    <t>Вентилятор для компьютерного корпуса Bequiet! Shadow Wings 2 120mm PWM White</t>
  </si>
  <si>
    <t>Вентилятор для компьютерного корпуса, Bequiet!, Shadow Wings 2, BL089, 120мм PWM, 1100 об.мин, 38.5 / 65 CFM, 15.9 dB(A), 4-pin PWM, 120 x 120 x 25мм, Белый</t>
  </si>
  <si>
    <t>BL091</t>
  </si>
  <si>
    <t>Вентилятор для компьютерного корпуса Bequiet! Shadow Wings 2 140mm PWM White</t>
  </si>
  <si>
    <t>Вентилятор для компьютерного корпуса, Bequiet!, Shadow Wings 2, BL091, 140мм PWM, 900 об.мин, 85 CFM, 14.9 dB(A), 4-pin PWM, 140 x 140 x 25мм, Белый</t>
  </si>
  <si>
    <t>BL101</t>
  </si>
  <si>
    <t>Вентилятор для компьютерного корпуса Bequiet! Light Wings 120mm PWM high-speed Triple-Pack White</t>
  </si>
  <si>
    <t>Вентилятор для компьютерного корпуса, Bequiet!, Light Wings, BL101, 3*120мм Light Wings White PWM high-speed, ARGB LED, 2500 об.мин, 52.3/88.86 CFM, 31 dB(A), 4-pin PWM/3-pin ARGB, 120 x 120 x 25мм, Белый</t>
  </si>
  <si>
    <t>BL103</t>
  </si>
  <si>
    <t>Вентилятор для компьютерного корпуса Bequiet! Light Wings 140mm PWM high-speed Triple-Pack White</t>
  </si>
  <si>
    <t>Вентилятор для компьютерного корпуса, Bequiet!, Light Wings, BL103, 3*140мм Light Wings White PWM high-speed, ARGB LED, 2200 об.мин, 71.7/121.82 CFM, 31 dB(A), 4-pin PWM/3-pin ARGB, 140 x 140 x 25мм, Белый</t>
  </si>
  <si>
    <t>BL109</t>
  </si>
  <si>
    <t>Вентилятор для компьютерного корпуса Bequiet! Pure Wings 3 140mm PWM high-speed</t>
  </si>
  <si>
    <t>Вентилятор для компьютерного корпуса, Bequiet!, Pure Wings 3 high-speed, BL109, 140мм PWM, 1800 об.мин, 72.2/122.6 CFM, 30.5 dB(A), 4-pin PWM, 140 x 140 x 25мм, Чёрный</t>
  </si>
  <si>
    <t>BL105</t>
  </si>
  <si>
    <t>Вентилятор для компьютерного корпуса Bequiet! Pure Wings 3 120mm PWM</t>
  </si>
  <si>
    <t>Вентилятор для компьютерного корпуса, Bequiet!, Pure Wings 3, BL105, 120мм PWM, 1600 об.мин, 49.9 / 84.8 CFM, 25.5 dB(A), 4-pin PWM, 120 x 120 x 25мм, Чёрный</t>
  </si>
  <si>
    <t>BL106</t>
  </si>
  <si>
    <t>Вентилятор для компьютерного корпуса Bequiet! Pure Wings 3 120mm PWM high-speed</t>
  </si>
  <si>
    <t>Вентилятор для компьютерного корпуса, Bequiet!, Pure Wings 3 high-speed, BL106, 120мм PWM, 2100 об.мин, 59.6/101.2 CFM, 30.9 dB(A), 4-pin PWM, 120 x 120 x 25мм, Чёрный</t>
  </si>
  <si>
    <t>BL111</t>
  </si>
  <si>
    <t>Вентилятор для компьютерного корпуса Bequiet! Pure Wings 3 120mm PWM high-speed White</t>
  </si>
  <si>
    <t>Вентилятор для компьютерного корпуса, Bequiet!, Pure Wings 3 high-speed White, BL111, 120мм PWM, 2100 об.мин, 59.46/101.2 CFM, 30.5 dB(A), 4-pin PWM, 120 x 120 x 25мм, Белый</t>
  </si>
  <si>
    <t>BL113</t>
  </si>
  <si>
    <t>Вентилятор для компьютерного корпуса Bequiet! Pure Wings 3 140mm PWM high-speed White</t>
  </si>
  <si>
    <t>Вентилятор для компьютерного корпуса, Bequiet!, Pure Wings 3 high-speed White, BL113, 140мм PWM High-Speed White вентилятор, 1800 об.мин, 72.3 / 122.6 CFM, 30.5 dB(A), 4-pin PWM, 140 x 140 x 25мм, Белый</t>
  </si>
  <si>
    <t>BL120</t>
  </si>
  <si>
    <t>Вентилятор для компьютерного корпуса Bequiet! Light Wings LX 120mm PWM</t>
  </si>
  <si>
    <t>Вентилятор для компьютерного корпуса, Bequiet!, Light Wings LX 120mm PWM, BL120, 120мм ARGB LED вентилятор, 1600 об/мин, 51,4 - 87,5 CFM, 25,5 dB(A), 4-pin PWM/3-pin ARGB, 120*120*25мм, Черный</t>
  </si>
  <si>
    <t>BL123</t>
  </si>
  <si>
    <t>Вентилятор для компьютерного корпуса Bequiet! Light Wings LX 120mm PWM high-speed</t>
  </si>
  <si>
    <t>Вентилятор для компьютерного корпуса, Bequiet!, Light Wings LX 120mm PWM high-speed, BL123, 120мм PWM high-speed, 2100 об/мин, 61.5/105.1 CFM, 30.5 dB(A), 4-pin PWM/3-pin ARGB, 120*120*25мм, Черный</t>
  </si>
  <si>
    <t>BL125</t>
  </si>
  <si>
    <t>Вентилятор для компьютерного корпуса Bequiet! Light Wings LX 120mm PWM high-speed Triple pack White</t>
  </si>
  <si>
    <t>Вентилятор для компьютерного корпуса, Bequiet!, Light Wings LX 120mm PWM high-speed Triple pack White, BL125, 120мм PWM High-Speed 3-Pack, 2100 об/мин, 61.5 / 105.1 CFM, 30.5 dB(A), 4-pin PWM/3-pin ARGB, 120*120*25мм, Белый</t>
  </si>
  <si>
    <t>BL129</t>
  </si>
  <si>
    <t>Вентилятор для компьютерного корпуса Bequiet! Light Wings LX 140mm PWM high-speed</t>
  </si>
  <si>
    <t>Вентилятор для компьютерного корпуса, Bequiet!, Light Wings LX 140mm PWM high-speed, BL129, 140мм PWM high-speed вентилятор, 1800 об/мин, 75,12 / 127,9 CFM, 30,5 dB(A), 4-pin PWM / 3-pin ARGB, 140*140*25мм, Чёрный</t>
  </si>
  <si>
    <t>BL130</t>
  </si>
  <si>
    <t>Вентилятор для компьютерного корпуса Bequiet! Light Wings LX 140mm PWM high-speed Triple-pack</t>
  </si>
  <si>
    <t>Вентилятор для компьютерного корпуса, Bequiet!, Light Wings LX 140mm PWM high-speed Triple-pack, BL130, 140мм PWM High-Speed 3-Pack вентилятор, 1800 об/мин, 75.12 / 127.9 CFM, 30,5 dB(A), 140*140*25мм, Чёрный</t>
  </si>
  <si>
    <t>BL131</t>
  </si>
  <si>
    <t>Вентилятор для компьютерного корпуса Bequiet! Light Wings LX 140mm PWM high-speed White Triple pack</t>
  </si>
  <si>
    <t>Вентилятор для компьютерного корпуса, Bequiet!, Light Wings LX 140mm PWM high-speed White Triple pack, BL131, 140мм PWM High-Speed 3-Pack вентилятор, 1800 об/мин, 75.12 / 127.9 CFM, 30,5 dB(A), 140*140*25мм, Белый</t>
  </si>
  <si>
    <t>Портативный аккумулятор, YNDX-00651, портативный аккумулятор Яндекс для Станции Лайт 2, 2500мАч, USB-Type, 83х24, Белый</t>
  </si>
  <si>
    <t>M7350</t>
  </si>
  <si>
    <t>Маршрутизатор 3G/4G Мобильный TP-Link M7350</t>
  </si>
  <si>
    <t>Маршрутизатор 3G/4G Мобильный , TP-Link, M7350, Слот для SIM-карты, Слот для карты Micro SD, 1 порт micro USB для зарядки. LED-дисплей, 2000 мАч, 802.11b/g/n</t>
  </si>
  <si>
    <t>F0003A</t>
  </si>
  <si>
    <t>Каркас под 6 модулей Viva DKC F0003A для In-liner Front, белый</t>
  </si>
  <si>
    <t>Каркас под 6 модулей Viva, DKC, F0003A, In-liner Front, белый</t>
  </si>
  <si>
    <t>Розетка силовая серии Viva DKC 45005 2Р+Е со шторками белая</t>
  </si>
  <si>
    <t>Розетка силовая серии Viva DKC 45015 2Р+Е со шторками красная</t>
  </si>
  <si>
    <t>DS-2CD2T23G2-2I(6mm)(D)</t>
  </si>
  <si>
    <t>IP Видеокамера Hikvision DS-2CD2T23G2-2I(6mm)(D)</t>
  </si>
  <si>
    <t>IP Видеокамера, Hikvision, DS-2CD2T23G2-2I(6mm)(D), Цилиндрическая, CMOS- матрица 1/2.8" progressive, ИК до 60м, AcuSense, 2 mp, 0.005 Lux, F1.6, Фиксированный f6мм, 1MicroSD до 512Gb, WDR, IP67, PoE, 12VDC</t>
  </si>
  <si>
    <t>DS-KH6351-WTE1</t>
  </si>
  <si>
    <t>Монитор домофона Hikvision DS-KH6351-WTE1 7"</t>
  </si>
  <si>
    <t>Монитор домофона, Hikvision, DS-KH6351-WTE1 7", 7-дюймовый сенсорный TFT-экран с разрешением 1024  600, Linux, Wi-Fi 2,4 ГГц, -10 °C до 50 °C</t>
  </si>
  <si>
    <t>VTV97A</t>
  </si>
  <si>
    <t>Беспроводной вертикальный пылесос Dreame Cordless Vacuum Cleaner R20</t>
  </si>
  <si>
    <t>Беспроводной вертикальный пылесос, Dreame, Cordless Vacuum Cleaner R20, VTV97A, 570W, 150,000 rpm, 3000mAh, Мощность всасывания 190AW (Аэроватт), 27kPa, 90min, 0.6L, Серый</t>
  </si>
  <si>
    <t>F25 Ultra</t>
  </si>
  <si>
    <t>Беспроводной моющий вертикальный пылесос Roborock F25 Ultra Черный</t>
  </si>
  <si>
    <t>Беспроводной вертикальный пылесос, Roborock, F25 Ultra, с функцией влажной уборки, Температура 150 градусов, Ёмкость аккумулятора 2500 мАч, 20000 Па, LED дисплей, Черный</t>
  </si>
  <si>
    <t>RRE0R50S</t>
  </si>
  <si>
    <t>Робот-пылесос Roborock Saros Z70 Серый</t>
  </si>
  <si>
    <t>Робот-пылесос, Roborock, Saros Z70 , с Док-станцией для автовыгрузки мусора мойки и наполнения, LDS навигация + 3D структурированный свет + RGB камера, 23000 Па, Обслуживаемая площадь: сухая (270 кв.м) влажная (100 кв.м), Автономная работа 3 ч, Аккумулятор 6400 мАч, Время зарядки до 4 ч, Уровень шума 67 дБ, Голосовое управление, Серый</t>
  </si>
  <si>
    <t>Замок металлический с ключом, Deluxe, MS100-2-1 (3 части)</t>
  </si>
  <si>
    <t>863159B</t>
  </si>
  <si>
    <t>Информационная розетка одинарная Niloe Step RJ45 Кат.5e UTP Белый new</t>
  </si>
  <si>
    <t>Информационная розетка одинарная, Legrand Niloe Step, 863159B, RJ45 Кат.5e UTP Белый</t>
  </si>
  <si>
    <t>Монитор, Gigabyte, AORUS CO49DQ EK, 49", 5120*1440, OLED, 144 Гц, 32:9, 250 кд/м2, 1500000:1, 0,03 мс, 16.7 млн., 178/178, HDMI*2, DP*1, USB 3.0*2, HDMIx2, DPx1, USB Type Cx1, USB3.0x1, встроенный БП, VESA 100*100 мм, Регулировка высоты/наклона, кабели HDMI/DP/USB в комплекте, Чёрный</t>
  </si>
  <si>
    <t>DES-1008C/B1A</t>
  </si>
  <si>
    <t>Коммутатор, D-Link, DES-1008C/B1A, Настольный, неуправляемый, 8 портов 10/100M RJ45, Корпус пластик</t>
  </si>
  <si>
    <t>DGS-1100-16V2/A2A</t>
  </si>
  <si>
    <t>Коммутатор D-Link DGS-1100-16V2/A2A</t>
  </si>
  <si>
    <t>Коммутатор, D-Link, DGS-1100-16V2/A2A, 19-дюймовый стоечный, 16 портов 10/100/1000M RJ45, Управляемый L2, Корпус металл, 1U</t>
  </si>
  <si>
    <t>DGS-1210-52/F3A</t>
  </si>
  <si>
    <t>Коммутатор D-Link DGS-1210-52/F3A</t>
  </si>
  <si>
    <t>Коммутатор, D-Link, DGS-1210-52/F3A, Управляемый L2, 48 портов 10/100/1000Base-T, 4 комбо-порта 100/1000Base-T/SFP, Стоечный</t>
  </si>
  <si>
    <t>DGS-1210-28/ME/B2A</t>
  </si>
  <si>
    <t>Коммутатор D-Link DGS-1210-28/ME/B2A</t>
  </si>
  <si>
    <t>Коммутатор, D-Link, DGS-1210-28/ME/B2A, 19-дюймовый стоечный, 24 порта 10/100/1000M RJ45 + 4 порта 100/1000М/SFP, Управляемый (L2), Корпус металл, 1U</t>
  </si>
  <si>
    <t>DGS-1005P/B3A</t>
  </si>
  <si>
    <t>Коммутатор D-Link DGS-1005P/B3A</t>
  </si>
  <si>
    <t>Коммутатор, D-Link, DGS-1005P/B3A, Настольный, неуправляемый, 5 портов 10/100/1000M RJ45, (4 порта PoE 802.3af/at, PoEбюджет 60 Вт)</t>
  </si>
  <si>
    <t>DGS-1018P/B1A</t>
  </si>
  <si>
    <t>Коммутатор D-Link DGS-1018P/B1A</t>
  </si>
  <si>
    <t>Коммутатор , D-Link, DGS-1018P/B1A, Управляемый, 16 портов PoE 802.3af/at 10/100/1000Base-T, 2 порта 1000Base-X SFP, DIP-переключатели, PoEбюджет 240 Вт</t>
  </si>
  <si>
    <t>DGS-1210-10P/ME/B1A</t>
  </si>
  <si>
    <t>Коммутатор D-Link DGS-1210-10P/ME/B1A</t>
  </si>
  <si>
    <t>Коммутатор, D-Link, DGS-1210-10P/ME/B1A, настраиваемый L2, 8 портов 10/100/1000Base-T и 2 порта 1000Base-X SFP (8 портов PoE 802.3af/at, PoE-бюджет 65 Вт)</t>
  </si>
  <si>
    <t>DGS-1210-28P/FL2A</t>
  </si>
  <si>
    <t>Коммутатор D-Link DGS-1210-28P/FL2A</t>
  </si>
  <si>
    <t>Коммутатор, D-Link, DGS-1210-28P/FL2A, 19-дюймовый стоечный, 24 порта 10/100/1000M RJ45+4 порта SFP, Управляемый, Корпус металл, 1U, PoE (802.3af/802.3at), PoE бюджет 193 Вт</t>
  </si>
  <si>
    <t>DGS-1210-52MP/ME/B2A</t>
  </si>
  <si>
    <t>Коммутатор D-Link DGS-1210-52MP/ME/B2A</t>
  </si>
  <si>
    <t>Коммутатор, D-Link, DGS-1210-52MP/ME/B2A, Управляемый L2, 48 портов 10/100/1000Base-T, 4 порта 1000Base-X SFP (порты 1-8 PoE 802.3af/at, порты 9-48 PoE 802.3af, PoEбюджет 370 Вт)</t>
  </si>
  <si>
    <t>DGS-1210-28MP/ME/B2A</t>
  </si>
  <si>
    <t>Коммутатор D-Link DGS-1210-28MP/ME/B2A</t>
  </si>
  <si>
    <t>Коммутатор, D-Link, DGS-1210-28MP/ME/B2A, Управляемый L2, 24 порта 10/100/1000Base-T, 4 порта 1000Base-X SFP (24 порта PoE 802.3af/at, PoE-бюджет 370 Вт)</t>
  </si>
  <si>
    <t>DS-3T0306HP/No Power unit</t>
  </si>
  <si>
    <t>Коммутатор Hikvision DS-3T0306HP/No Power unit</t>
  </si>
  <si>
    <t>Коммутатор, Hikvision, DS-3T0306HP/No Power unit, Неуправляемый, 4 x 10/100 Mbps , РоЕ 802.3af/at/bt 110W, 1 x Gigabit RJ45, 1 x SFP combo, DIN рейка, Long Range Ports 3 to 4: up to 300 m.</t>
  </si>
  <si>
    <t>DS-3T0310HP/No Power unit</t>
  </si>
  <si>
    <t>Коммутатор Hikvision DS-3T0310HP/No Power unit</t>
  </si>
  <si>
    <t>Коммутатор, Hikvision, DS-3T0310HP/No Power unit, Неуправляемый, 8 x 10/100 Mbps, РоЕ 802.3af/at/bt 110W, 1 x Gigabit RJ45, 1 x SFP combo, DIN рейка, Long Range Ports 7 to 8: up to 300 m.</t>
  </si>
  <si>
    <t>DS-3T0506HP/No Power unit</t>
  </si>
  <si>
    <t>Коммутатор Hikvision DS-3T0506HP/No Power unit</t>
  </si>
  <si>
    <t>Коммутатор, Hikvision, DS-3T0506HP/No Power unit, Неуправляемый, 4 x Gigabit RJ45, РоЕ 802.3af/at/bt 110W, 2 x SFP, DIN рейка, 90 W Hi-PoE Output for Port 1</t>
  </si>
  <si>
    <t>DS-3T0510HP/No Power unit</t>
  </si>
  <si>
    <t>Коммутатор Hikvision DS-3T0510HP/No Power unit</t>
  </si>
  <si>
    <t>Коммутатор, Hikvision, DS-3T0510HP/No Power unit, Неуправляемый, 8 x Gigabit RJ45, РоЕ 802.3af/at/bt 110W, 2 x SFP, DIN рейка, 90 W Hi-PoE Output for Ports 1-2</t>
  </si>
  <si>
    <t>DS-3T0510P/No Power unit</t>
  </si>
  <si>
    <t>Коммутатор Hikvision DS-3T0510P/No Power unit</t>
  </si>
  <si>
    <t>Коммутатор, Hikvision, DS-3T0510P/No Power unit, Неуправляемый, 8 x Gigabit RJ45, РоЕ 802.3af/at 240W, 2 x SFP, Настольный, maximum PoE port is 30 W.</t>
  </si>
  <si>
    <t>DIR-X1510/RU/R1A</t>
  </si>
  <si>
    <t>Маршрутизатор D-Link DIR-X1510/RU/R1A</t>
  </si>
  <si>
    <t>Маршрутизатор, D-Link, DIR-X1510/RU/R1A, 802.11a/b/g/n/ac/ax, AX1500, 1 Порт WAN 10/100/1000BASE-T, 4 порта LAN 10/100/1000BASE-T</t>
  </si>
  <si>
    <t>DIR-815/RU/R4A</t>
  </si>
  <si>
    <t>Маршрутизатор D-Link DIR-815/RU/R4A</t>
  </si>
  <si>
    <t>Маршрутизатор, D-Link, DIR-815/RU/R4A, 802.11a/b/g/n/ac AC1200М, 1WAN порт 10/100M, 4LAN порта 10/100M, порт USB 2.0</t>
  </si>
  <si>
    <t>DWA-131/F1A</t>
  </si>
  <si>
    <t>USB адаптер D-Link DWA-131/F1A</t>
  </si>
  <si>
    <t>USB адаптер, D-Link, DWA-131/F1A, 300мб/с 802.11b/g/n 15 dBm.</t>
  </si>
  <si>
    <t>A9F75110</t>
  </si>
  <si>
    <t>Автоматический выключатель SE A9F75110 Acti9 iC60N 1P 10А D 6 kA</t>
  </si>
  <si>
    <t>Автоматический выключатель, SE, A9F75110, Acti9 iC60N 1P 10А D 6 kA</t>
  </si>
  <si>
    <t>&gt;192</t>
  </si>
  <si>
    <t>&gt;156</t>
  </si>
  <si>
    <t>Фитнес браслет Xiaomi Smart Band 10 Glimmer Edition Glimmer Gold</t>
  </si>
  <si>
    <t>Фитнес браслет, Xiaomi, Mi Smart Band 10, Glimmer Edition Glimmer Gold, BHR07Q6GL/M2459B1, 1.62" AMOLED, Разрешение экрана 192 x 490, Аккумулятор 233 мАч, Водонепроницаемость 5 АТМ, Золотой</t>
  </si>
  <si>
    <t>Фитнес браслет Xiaomi Smart Band 9 Active Green</t>
  </si>
  <si>
    <t>Фитнес браслет, Xiaomi, Mi Smart Band 9 Active, M2435B1 / BHR08L1GL, 1.47" TFT, Разрешение экрана 172 x 320, Аккумулятор 300 мАч, Водонепроницаемость 5 АТМ, Зеленый</t>
  </si>
  <si>
    <t>MIC GO-48-WL-BK</t>
  </si>
  <si>
    <t>Петличный микрофон Streamplify MIC GO</t>
  </si>
  <si>
    <t>Петличный микрофон, Streamplify, MIC GO-48-WL-BK, Всенаправленный, USB Type-C, Lightning, Магнитное крепление, Черный</t>
  </si>
  <si>
    <t>Батарейный блок, CyberPower, BPE144VL2U01, Стоечный 19" 2U, 12В*9 Ач 12 шт, Чёрный</t>
  </si>
  <si>
    <t>PDU31414</t>
  </si>
  <si>
    <t>ENVIROSENSOR</t>
  </si>
  <si>
    <t>Коммутатор, D-Link, DGS-1210-10/F1A, Управляемый L2, 8 портов 10/100/1000Base-T и 2 порта 1000Base-X SFP</t>
  </si>
  <si>
    <t>Коммутатор, D-Link, DGS-1210-26/F3A, Управляемый L2, 24 порта 10/100/1000Base-T и 2 комбо-порта 100/1000Base-T/SFP, 1U</t>
  </si>
  <si>
    <t>Коммутатор, D-Link, DGS-1210-52/FL2A, Управляемый L2, 48 портов 10/100/1000Base-T, 4 комбо-порта 100/1000Base-T/SFP, Корпус металл, 1U</t>
  </si>
  <si>
    <t>Коммутатор, D-Link, DGS-1210-52MP/F4A, Управляемый L2, 48 портов 10/100/1000Base-T, 4 комбо-порта 100/1000Base-T/SFP (48 портов PoE 802.3af/at, PoE-бюджет 370 Вт)</t>
  </si>
  <si>
    <t>Маршрутизатор, MikroTik, RB1100Dx4, RB1100AHx4 Dude Edition, 13 портов 10/100/1000М, 802.3af/at, RouterOS, консольный порт RS232, 1 слот microSD, -40°С до 70 °C</t>
  </si>
  <si>
    <t>Кабель витая пара, DKC, RN5EUUK03GY, кат. 5E, U/UTP, 4 пары, нг(А)-LSLTx, 4x2x1/0.51мм, неэкранированный, цвет внешней оболочки серый, коробка 305 м, для групповой прокладки внутри помещений, оболочка из полиолефина</t>
  </si>
  <si>
    <t>Кабель витая пара, DKC, RN5EUUKPEBK, кат. 5E, U/UTP, 4 пары, 4x2x1/0.51мм, неэкранированный, светостабилизированный ПЭ (устойчив к УФ-излучению), цвет внешней оболочки черный, коробка 305 м, для прокладки вне помещений, оболочка из полиолефина</t>
  </si>
  <si>
    <t>Кабель витая пара, DKC, RN5EUUK01GY, кат. 5E, U/UTP, 4 пары, нг(А)-HF, 4x2x1/0.51мм, неэкранированный, цвет внешней оболочки серый, коробка 305 м, для групповой прокладки внутри помещений, внешняя оболочка из полиолефина</t>
  </si>
  <si>
    <t>QBT-1648</t>
  </si>
  <si>
    <t>DS-2CD2663G2-IZS(2.8-12mm)</t>
  </si>
  <si>
    <t>IP Видеокамера Hikvision DS-2CD2663G2-IZS(2.8-12mm)</t>
  </si>
  <si>
    <t>IP Видеокамера, Hikvision, DS-2CD2663G2-IZS(2.8-12mm),</t>
  </si>
  <si>
    <t>MJJGYY02FM</t>
  </si>
  <si>
    <t>Проектор Mi Laser Projector 150</t>
  </si>
  <si>
    <t>Проектор, Mi, Laser Projector 150, MJJGYY02FM/SJL4005GL, от 80" до 150", Full HD 1920*1080, 60/120Hz, MIUI TV, CPU Cortex T968 Cortex -A53 1.8GHz/64, HDMI*3, RAM 2GB DDR3, Белый</t>
  </si>
  <si>
    <t>HU710PB</t>
  </si>
  <si>
    <t>Проектор портативный LG CineBeam Q HU710PB 4K UHD</t>
  </si>
  <si>
    <t>Проектор портативный, LG, CineBeam Q HU710PB, 4K UHD, серый</t>
  </si>
  <si>
    <t>Набор аксессуаров Tefal Bienvenue K001A504</t>
  </si>
  <si>
    <t>Набор аксессуаров, Tefal, Bienvenue K001A504, 5 приборов, Пластик, Макс темп 220°, Черный</t>
  </si>
  <si>
    <t>Крышка Tefal Glass lids 4090126 26см</t>
  </si>
  <si>
    <t>Крышка, Tefal, Glass lids 4090126, 26см, Жаропрочное стекло, Бакелитовая ручка</t>
  </si>
  <si>
    <t>Набор сковородок Tefal Ingenio 4181810 22-26см</t>
  </si>
  <si>
    <t>Набор сковородок, Tefal, Ingenio 4181810, 22-26см, 2 сковороды, 1 съемная ручка, Покрытие антипригарное, Черный</t>
  </si>
  <si>
    <t>Набор сковородок Tefal Ingenio 4181820 24-28см</t>
  </si>
  <si>
    <t>Набор сковородок, Tefal, Ingenio 4181820, 24-28см, 2 Сковороды, 1 съемная ручка, Покрытие антипригарное, Черный</t>
  </si>
  <si>
    <t>Сковорода-вок Tefal Simply clean 4205628 28см</t>
  </si>
  <si>
    <t>Сковорода-вок, Tefal, Simply clean 4205628, 28см, Алюминий, Антипригарное покрытие Titanium Non-stick, Индикатор нагрева Thermo-Signal</t>
  </si>
  <si>
    <t>Каркасный бассейн Bestway 56706</t>
  </si>
  <si>
    <t>Каркасный бассейн Steel Pro 366 х 76 см, BESTWAY, 56706, Винил, 6473 л., Стальной каркас, Синий, Цветная коробка</t>
  </si>
  <si>
    <t>28202NP</t>
  </si>
  <si>
    <t>Каркасный бассейн Intex 28202NP</t>
  </si>
  <si>
    <t>Каркасный бассейн Metal Frame 305 х 76 см, INTEX, 28202NP, Винил, 4485 л., Стальной каркас, Ф-насос 28602 (1250л/ч), Синий, Цветная коробка</t>
  </si>
  <si>
    <t>28242NP</t>
  </si>
  <si>
    <t>Каркасный бассейн Intex 28242NP</t>
  </si>
  <si>
    <t>Каркасный бассейн Metal Frame 457 х 122 см, INTEX, 28242NP, Винил, 16805 л., Стальной каркас, Ф-насос 28638 (3785л/ч), Лестница 28076, Подложка 28048, Тент 28032, Синий, Цветная коробка</t>
  </si>
  <si>
    <t>Картридж для фильтра Intex 29000</t>
  </si>
  <si>
    <t>Картридж для ф-насоса Krystal Clear тип A (III), INTEX, 29000, 10.6 х 20.3 см, Сменный, Сине-Белый, В пленке</t>
  </si>
  <si>
    <t xml:space="preserve">    Брелок комбинированный Т5557 (EM-marine перезаписываемый) + Mifare Classic 1K 50*30мм</t>
  </si>
  <si>
    <t>Блок питания, GamerStorm, PQ750G, 750W, ATX 3.1, Gold, APFC, 20+4 pin, 2*4+4pin, 8*Sata, 4*Molex, 3*PCI-E 6+2 pin, 1*12V-2x6, Модульный, Вентилятор 13.5 см, Кабель питания, Черный</t>
  </si>
  <si>
    <t>Блок питания Gamemax GP 550W Bronze</t>
  </si>
  <si>
    <t>YNDX-00028ORG</t>
  </si>
  <si>
    <t>Яндекс Станция Лайт 2 с Алисой без часов, 6Вт, Коралловый</t>
  </si>
  <si>
    <t>Умная колонка, Яндекс, YNDX-00028ORG, Яндекс Станция Лайт 2 с Алисой без часов, 6Вт, 2 микрофона, 120-16 000 Гц, Wi-Fi (2,4–5 ГГц), Bluetooth 5.0, Коралловый</t>
  </si>
  <si>
    <t>L55MB-SRU</t>
  </si>
  <si>
    <t>Смарт телевизор Xiaomi S Pro Mini LED 2026 55" (L55MB-SRU)</t>
  </si>
  <si>
    <t>Смарт телевизор, Xiaomi, S Pro Mini LED 2026 55", L55MB-SRU, QD-Mini LED, 4K UHD (38402160), 144Гц, Android, QuadA73, MaliG52MC1, 3GB/32GB, 178°/178°, Dolby Atmos/Dolby Audio/DTS-X, динамики 215Вт, Bluetooth, WiFi, HDMIx3, USBx2, AV, LAN, Optical Out, 3.5 мм Jack, CI+ Slot, VESA 300300мм, металлическая рамка, темно-серый</t>
  </si>
  <si>
    <t>L65MB-SRU</t>
  </si>
  <si>
    <t>Смарт телевизор, Xiaomi, S Pro Mini LED 2026 65", L65MB-SRU, QD-Mini LED, 4K UHD (38402160), 144Гц, Android, QuadA73, MaliG52MC1, 3GB/32GB, 178°/178°,Dolby Atmos/Dolby Audio/DTS-X, динамики 215Вт, Bluetooth, WiFi, HDMIx3, USBx2, AV, LAN, Optical Out, 3.5 мм Jack, CI+ Slot, VESA 300300мм, металлическая рамка, темно-серый</t>
  </si>
  <si>
    <t>L75MB-SRU</t>
  </si>
  <si>
    <t>Смарт телевизор, Xiaomi, S Pro Mini LED 2026 75", L75MB-SRU, QD-Mini LED, 4K UHD (38402160), 144Гц, Android, QuadA73, MaliG52MC1, 3GB/32GB, 178°/178°,Dolby Atmos/Dolby Audio/DTS-X, динамики 215Вт, Bluetooth, WiFi, HDMIx3, USBx2, AV, LAN, Optical Out, 3.5 мм Jack, CI+ Slot, VESA 400300мм, металлическая рамка, темно-серый</t>
  </si>
  <si>
    <t>PDU32SWHVCEE18ATNET (240В)</t>
  </si>
  <si>
    <t>Блок распределения питания CyberPower PDU32SWHVCEE18ATNET (240В)</t>
  </si>
  <si>
    <t>Блок распределения питания, ATS CyberPower PDU32SWHVCEE18ATNET (240В) , Входной разъем IEC 60309 32A x 2, Выходной разъем IEC C19 x 2/IEC C13 x 16, Длина кабеля 3,05 м, Высота: 2U</t>
  </si>
  <si>
    <t>PDU20MHVCEE10AT (240В)</t>
  </si>
  <si>
    <t>Блок распределения питания CyberPower PDU20MHVCEE10AT (240В)</t>
  </si>
  <si>
    <t>PDU20BVHVIEC24F (240В)</t>
  </si>
  <si>
    <t>Блок распределения питания CyberPower PDU20BVHVIEC24F (240В)</t>
  </si>
  <si>
    <t>DS-3E0505D-O</t>
  </si>
  <si>
    <t>Коммутатор Hikvision DS-3E0505D-O</t>
  </si>
  <si>
    <t>Коммутатор, Hikvision, DS-3E0505D-O, Неуправляемый, 5 x Gigabit RJ45, Настольный, ABS</t>
  </si>
  <si>
    <t>QB-1765</t>
  </si>
  <si>
    <t>QBT-2170</t>
  </si>
  <si>
    <t>QBT-1666</t>
  </si>
  <si>
    <t>QBT-1650</t>
  </si>
  <si>
    <t>QBT-1667</t>
  </si>
  <si>
    <t>QBT-1732</t>
  </si>
  <si>
    <t>QBT-1758</t>
  </si>
  <si>
    <t>QBT-1654</t>
  </si>
  <si>
    <t>QBT-1668</t>
  </si>
  <si>
    <t>QB-1767</t>
  </si>
  <si>
    <t>QBT-1655</t>
  </si>
  <si>
    <t>QB-1768</t>
  </si>
  <si>
    <t>QBT-1669</t>
  </si>
  <si>
    <t>QBT-1656</t>
  </si>
  <si>
    <t>QB-1769</t>
  </si>
  <si>
    <t>QBT-1670</t>
  </si>
  <si>
    <t>QB-1770</t>
  </si>
  <si>
    <t>QB-1771</t>
  </si>
  <si>
    <t>QB-1773</t>
  </si>
  <si>
    <t>QST-8253</t>
  </si>
  <si>
    <t>QST-8256</t>
  </si>
  <si>
    <t>QS-8319</t>
  </si>
  <si>
    <t>QS-5491</t>
  </si>
  <si>
    <t>QS-5493</t>
  </si>
  <si>
    <t>QS-5496</t>
  </si>
  <si>
    <t>QS-9019</t>
  </si>
  <si>
    <t>QS-8925</t>
  </si>
  <si>
    <t>QS-9020</t>
  </si>
  <si>
    <t>QS-8926</t>
  </si>
  <si>
    <t>QS-9021</t>
  </si>
  <si>
    <t>QS-9022</t>
  </si>
  <si>
    <t>QS-8928</t>
  </si>
  <si>
    <t>QS-8929</t>
  </si>
  <si>
    <t>QS-9023</t>
  </si>
  <si>
    <t>QS-8899</t>
  </si>
  <si>
    <t>QS-8930</t>
  </si>
  <si>
    <t>QS-8900</t>
  </si>
  <si>
    <t>QS-8961</t>
  </si>
  <si>
    <t>QS-8931</t>
  </si>
  <si>
    <t>ИК/Т-Т-А2-2.5</t>
  </si>
  <si>
    <t>QSTC-8725</t>
  </si>
  <si>
    <t>QSTC-8745</t>
  </si>
  <si>
    <t>QSTC-8735</t>
  </si>
  <si>
    <t>QSC-8775</t>
  </si>
  <si>
    <t>QSTC-8726</t>
  </si>
  <si>
    <t>QSTC-8736</t>
  </si>
  <si>
    <t>QSTC-8727</t>
  </si>
  <si>
    <t>QSTC-8747</t>
  </si>
  <si>
    <t>QSC-8776</t>
  </si>
  <si>
    <t>QSTC-8728</t>
  </si>
  <si>
    <t>QSTC-8748</t>
  </si>
  <si>
    <t>QSC-8777</t>
  </si>
  <si>
    <t>QSC-8763</t>
  </si>
  <si>
    <t>QSTC-8729</t>
  </si>
  <si>
    <t>QSTC-8739</t>
  </si>
  <si>
    <t>QSTC-8749</t>
  </si>
  <si>
    <t>QSC-8764</t>
  </si>
  <si>
    <t>QSC-8778</t>
  </si>
  <si>
    <t>QSC-8765</t>
  </si>
  <si>
    <t>QSC-8779</t>
  </si>
  <si>
    <t>QSC-8780</t>
  </si>
  <si>
    <t>QSC-8766</t>
  </si>
  <si>
    <t>QSTC-8844</t>
  </si>
  <si>
    <t>QSTC-8846</t>
  </si>
  <si>
    <t xml:space="preserve">QSC-8875 </t>
  </si>
  <si>
    <t xml:space="preserve">QSC-8876 </t>
  </si>
  <si>
    <t>QSTC-11534</t>
  </si>
  <si>
    <t>QSC-8877</t>
  </si>
  <si>
    <t>QSTC-13079</t>
  </si>
  <si>
    <t>QSTC-8840</t>
  </si>
  <si>
    <t>QSC-8878</t>
  </si>
  <si>
    <t>QSTC-9270</t>
  </si>
  <si>
    <t>QSC-8879</t>
  </si>
  <si>
    <t>QSC-8880</t>
  </si>
  <si>
    <t>QSC-8881</t>
  </si>
  <si>
    <t>Мини-канал Legrand 638150 DLP-S 40x16мм</t>
  </si>
  <si>
    <t>Мини-канал, Legrand, 638150, DLP-S 40x16мм, Белый</t>
  </si>
  <si>
    <t>RHB-2943</t>
  </si>
  <si>
    <t>Погружной блендер Redmond RHB-2943 Черный</t>
  </si>
  <si>
    <t>Погружной блендер, Redmond, RHB-2943, 1300 Вт, Объем чаши измельчителя 500 мл, Объем мерного стакана 600 мл, Режим турбо, Черный</t>
  </si>
  <si>
    <t>КТ-1619</t>
  </si>
  <si>
    <t>Вафельница для детских вафель Kitfort КТ-1619</t>
  </si>
  <si>
    <t>Вафельница для детских вафель, Kitfort, КТ-1619,Мощность 640 Вт,Съёмные панели нет,Длина шнура 0,7 м</t>
  </si>
  <si>
    <t>Каркасный бассейн Bestway 56403</t>
  </si>
  <si>
    <t>Каркасный бассейн Steel Pro 259 х 170 х 61 см, BESTWAY, 56403, Винил, 2300 л., Стальной каркас, Синий, Цветная коробка</t>
  </si>
  <si>
    <t>561FY</t>
  </si>
  <si>
    <t>Каркасный бассейн Bestway 561FY</t>
  </si>
  <si>
    <t>Каркасный бассейн Steel Pro MAX 396 х 107 см, BESTWAY, 561FY, Винил, 11133 л., Стальной каркас, С навесом, Ф-насос 58383 (2006л/ч), Лестница 58335, Тент 58292, Текстильный принт, Цветная коробка</t>
  </si>
  <si>
    <t>5618W</t>
  </si>
  <si>
    <t>Каркасный бассейн Bestway 5618W</t>
  </si>
  <si>
    <t>Каркасный бассейн Steel Pro MAX 396 х 122 см, BESTWAY, 5618W, Винил, 12690 л., Стальной каркас, Ф-насос 58386 (3028л/ч), Лестница 58336, Тент 58248, Серый, Цветная коробка</t>
  </si>
  <si>
    <t>28266NP</t>
  </si>
  <si>
    <t>Каркасный бассейн Intex 28266NP</t>
  </si>
  <si>
    <t>Каркасный бассейн Rectangular Frame 220 x 150 х 60 см, INTEX, 28266NP, Винил, 1662 л., Стальной каркас, Розовый, Цветная коробка</t>
  </si>
  <si>
    <t>Набор для ремонта надувных изделий Bestway 62091 (в упаковке 10 шт заплаток)</t>
  </si>
  <si>
    <t>Ремонтный набор Underwater Adhesive 6.5 х 6.5 см х 10шт., BESTWAY, 62091, Винил, Водостойкий, Прозрачный, Блистер</t>
  </si>
  <si>
    <t>006R04827</t>
  </si>
  <si>
    <t>Тонер-картридж Xerox 006R04827 (черный)</t>
  </si>
  <si>
    <t>Тонер-картридж, Xerox, 006R04827 (черный), Для Xerox C320/C325, 2 200 страниц (А4)</t>
  </si>
  <si>
    <t>006R04824</t>
  </si>
  <si>
    <t>Тонер-картридж Xerox 006R04824 (голубой)</t>
  </si>
  <si>
    <t>Тонер-картридж, Xerox, 006R04824 (голубой), Для Xerox C320/C325, 1 800 страниц (А4)</t>
  </si>
  <si>
    <t>006R04825</t>
  </si>
  <si>
    <t>Тонер-картридж Xerox 006R04825 (малиновый)</t>
  </si>
  <si>
    <t>Тонер-картридж, Xerox, 006R04825 (малиновый), Для Xerox C320/C325, 1 800 страниц (А4)</t>
  </si>
  <si>
    <t>006R04826</t>
  </si>
  <si>
    <t>Тонер-картридж Xerox 006R04826 (желтый)</t>
  </si>
  <si>
    <t>Тонер-картридж, Xerox, 006R04826 (желтый), Для Xerox C320/C325, 1 800 страниц (А4)</t>
  </si>
  <si>
    <t>006R04835</t>
  </si>
  <si>
    <t>Тонер-картридж повышенной емкости Xerox 006R04835 (черный)</t>
  </si>
  <si>
    <t>Тонер-картридж повышенной емкости, Xerox (черный), 006R04835, Для Xerox C320/C325, 8 000 страниц (А4)</t>
  </si>
  <si>
    <t>006R04832</t>
  </si>
  <si>
    <t>Тонер-картридж повышенной емкости Xerox 006R04832 (голубой)</t>
  </si>
  <si>
    <t>Тонер-картридж повышенной емкости, Xerox (голубой), 006R04832, Для Xerox C320/C325, 5 500 страниц (А4)</t>
  </si>
  <si>
    <t>006R04833</t>
  </si>
  <si>
    <t>Тонер-картридж повышенной емкости Xerox 006R04833 (малиновый)</t>
  </si>
  <si>
    <t>Тонер-картридж повышенной емкости, Xerox, 006R04833 (малиновый), Для Xerox C320/C325, 5 500 страниц (А4)</t>
  </si>
  <si>
    <t>006R04834</t>
  </si>
  <si>
    <t>Тонер-картридж повышенной емкости Xerox 006R04834 (желтый)</t>
  </si>
  <si>
    <t>Тонер-картридж повышенной емкости, Xerox, 006R04834 (желтый), Для Xerox C320/C325, 5 500 страниц (А4)</t>
  </si>
  <si>
    <t>23.8&amp;quot; XG Quantum X5</t>
  </si>
  <si>
    <t>Моноблок 23.8" XG Quantum X5</t>
  </si>
  <si>
    <t>Кулер для процессора, Deepcool, AG300 R-AG300-BKNNMN-G, Intel 1700/1200/115х и AMD AM5/AM4, 150W, 92мм, 500- 3050±10% об/м, 36,75CFM,  30,5dB(A), 4pin, 119х77х129мм, Серебристый</t>
  </si>
  <si>
    <t>Кулер для процессора, Bequiet!, Dark rock elite, BK037, Intel:1851/ 1700 / 1200 / 1150 / 1151 / 1155 и AMD:AM5 / AM4, TDP 280W, 2*Silent wings135мм, 1500-2000 RPM, 80.2/136.2 CFM, 11.0/19.5/25.8 dB(A), 4-pin PWM/3pin, 146 x 136 x 168 мм, Чёрный</t>
  </si>
  <si>
    <t>R-ASN4-BKNVNN-GJD</t>
  </si>
  <si>
    <t>Кулер для процессора Deepcool ASSASSIN VC ELITE</t>
  </si>
  <si>
    <t>4P4F5AX#ACB</t>
  </si>
  <si>
    <t>Клавиатура HyperX Alloy Core RGB Gaming 4P4F5AX#ACB</t>
  </si>
  <si>
    <t>Клавиатура, HyperX, 4P4F5AX#ACB, HX-KB5ME2-RU, Alloy Core RGB Gaming, Игровая, Мебранная, USB, Подсветка RGB, Размер: 175,31*443,2*35,68 мм., Анг/Рус, Чёрный, Цветная коробка</t>
  </si>
  <si>
    <t>AJ0T1AA</t>
  </si>
  <si>
    <t>Гарнитура HyperX Cloud Jet Dual - (Black) AJ0T1AA</t>
  </si>
  <si>
    <t>Гарнитура, HyperX, AJ0T1AA, Cloud Jet Dual, Микрофон съёмный гибкий, Динамики 40 мм, 32 Ом, 20-20000 гц, Блок управления звуком USB удлинитель, Беспроводные, Чёрный</t>
  </si>
  <si>
    <t>Смарт телевизор Xiaomi S Pro Mini LED 2026 65" (L65MB-SRU)</t>
  </si>
  <si>
    <t>Смарт телевизор Xiaomi S Pro Mini LED 2026 75" (L75MB-SRU)</t>
  </si>
  <si>
    <t>HSTP3T40KE</t>
  </si>
  <si>
    <t>Источник бесперебойного питания CyberPower HSTP3T40KE</t>
  </si>
  <si>
    <t>OLS3S20KEXL</t>
  </si>
  <si>
    <t>Источник бесперебойного питания CyberPower OLS3S20KEXL</t>
  </si>
  <si>
    <t>HSTP3T90KE</t>
  </si>
  <si>
    <t>Источник бесперебойного питания CyberPower HSTP3T90KE</t>
  </si>
  <si>
    <t>8C524AA</t>
  </si>
  <si>
    <t>Рюкзак для геймера HyperX Delta Backpack 16” - Black 8C524AA</t>
  </si>
  <si>
    <t>Рюкзак для геймера, HyperX, Delta Backpack 16”, 8C524AA, 17.8 литров, Для ноутбуков с диагональю до 16 дюймов, Размер: 11355145 мм, Прочный и водоотталкивающий материал (600D полиэстер), Чёрный</t>
  </si>
  <si>
    <t>ZNCZ302KK</t>
  </si>
  <si>
    <t>Умная розетка Xiaomi Smart Plug 2 EU</t>
  </si>
  <si>
    <t>Умная розетка, Xiaomi, Smart Plug 2 EU, BHR6868EU/ZNCZ302KK, Номинальная мощность 3680 Вт Макс, Размер 74 x 52 x 76,6 мм, Вес устройства около 110гр., Беспроводное подключение Wi-Fi IEEE 802.11 b / g / n 2,4 ГГц, Bluetooth 5,0, Рабочая температура 0 ° C–35С, Белый</t>
  </si>
  <si>
    <t>XMPIR02SGXS</t>
  </si>
  <si>
    <t>Датчик движения Xiaomi Motion Sensor 2S Белый</t>
  </si>
  <si>
    <t>Датчик движения, Xiaomi, Motion Sensor 2S, BHR8995GL/XMPIR02SGXS, Движения до 7 м, Измеряет освещённость до 1000 лк, Питание батарея CR2450, Связь Bluetooth LE, Угол поворота: 90° вертикально / 360° горизонтально, Белый</t>
  </si>
  <si>
    <t>MQXJQ02KL</t>
  </si>
  <si>
    <t>Машинка для удаления катышков с одежды Xiaomi Lint Remover GL Белый</t>
  </si>
  <si>
    <t>Машинка для удаления катышков с одежды, Xiaomi, Lint Remover GL BHR8622GL/MQXJQ02KL, Белый</t>
  </si>
  <si>
    <t>E204</t>
  </si>
  <si>
    <t>Беспроводной вертикальный пылесос Xiaomi Vacuum Cleaner P30 Белый</t>
  </si>
  <si>
    <t>Беспроводной вертикальный пылесос, Xiaomi, Vacuum Cleaner P30 (E204/BHR08JYGL), Сила всасывания 22 000 Па, Аккумулятор 2000 мАч, Автономная работы (стандартный – 40 мин, турборежим – 10 мин), Емкость пылесборника 200 мл, Белый</t>
  </si>
  <si>
    <t>OV51</t>
  </si>
  <si>
    <t>Робот-пылесос Xiaomi Robot Vacuum H40 Белый (в комплекте зарядная док-станция OV51JCZ)</t>
  </si>
  <si>
    <t>Робот-пылесос, Xiaomi, Robot Vacuum H40 (OV51/BHR07XBEU), в комплекте зарядная док-станция OV51JCZ, LDS навигация, Виртуальная стена, Аккумулятор 5200 мАч, 10000 Па, Белый</t>
  </si>
  <si>
    <t>KG15M2</t>
  </si>
  <si>
    <t>Лицевая панель Bticino KG15M2 Living Now для звонка 2 модуля Чёрный</t>
  </si>
  <si>
    <t>Лицевая панель, Bticino, KG15M2, Living Now для звонка 2 модуля Чёрный</t>
  </si>
  <si>
    <t>себестоемость (ед.) 03.11</t>
  </si>
  <si>
    <t>100-000001489</t>
  </si>
  <si>
    <t>Процессор (CPU) AMD Ryzen 5 5500GT 65W AM4</t>
  </si>
  <si>
    <t>Процессор, AMD, AM4 Ryzen 5 5500GT, oem, 3M L2 + 16M L3, 3.6 GHz, 6/12 Core, 65 Вт, Radeon™ Graphics</t>
  </si>
  <si>
    <t>100-000000927</t>
  </si>
  <si>
    <t>Процессор (CPU) AMD Ryzen 5 5600 65W AM4</t>
  </si>
  <si>
    <t>Процессор, AMD, AM4 Ryzen 5 5600, оем, 3М L2 + 32M L3, 3.5 GHz, 6/12 Core, 65 Вт, без встроенного видео</t>
  </si>
  <si>
    <t>100-000001405</t>
  </si>
  <si>
    <t>Процессор (CPU) AMD Ryzen 5 9600X 65W AM5</t>
  </si>
  <si>
    <t>Процессор, AMD, AM5 Ryzen 5 9600X, oem, 6M L2 + 32M L3, 3.9 GHz, 6/12 Core, 65 Вт, AMD Radeon Graphics</t>
  </si>
  <si>
    <t>NE65050T19P1-GB2070F</t>
  </si>
  <si>
    <t>Видеокарта PALIT RTX5050 STORMX OC 8G (NE65050T19P1-GB2070F)</t>
  </si>
  <si>
    <t>Видеокарта, PALIT, RTX5050 STORMX OC 8G (4710562245431), (NE65050T19P1-GB2070F), GDDR6, 128bit, 3-DP, HDMI, 169.9*118*39.8 мм, Цветная коробка</t>
  </si>
  <si>
    <t>NE75060U19P1-GB2063M</t>
  </si>
  <si>
    <t>Видеокарта PALIT RTX5060 WHITE OC 8GB (NE75060U19P1-GB2063M)</t>
  </si>
  <si>
    <t>Видеокарта, PALIT, RTX5060 WHITE OC 8GB (4710562245677), (NE75060U19P1-GB2063M), GDDR7, 128bit, 3-DP, HDMI, 262.1*126.3*40.1 мм, Цветная коробка</t>
  </si>
  <si>
    <t>NE7506TT19P1-GB2062D</t>
  </si>
  <si>
    <t>Видеокарта PALIT RTX5060Ti DUAL OC 8G (NE7506TT19P1-GB2062D)</t>
  </si>
  <si>
    <t>Видеокарта, PALIT, RTX5060Ti DUAL OC 8G (4710562245257), (NE7506TT19P1-GB2062D), GDDR7, 128bit, 3-DP, HDMI, 262.1*126.3*40.1 мм, Цветная коробка</t>
  </si>
  <si>
    <t>NE7506TU19P1-GB2062M</t>
  </si>
  <si>
    <t>Видеокарта PALIT RTX5060Ti WHITE OC 8GB (NE7506TU19P1-GB2062M)</t>
  </si>
  <si>
    <t>Видеокарта, PALIT, RTX5060Ti WHITE OC 8GB (4710562245660), (NE7506TU19P1-GB2062M), GDDR7, 128bit, 3-DP, HDMI, 291.9*116.6*41.3 мм, Цветная коробка</t>
  </si>
  <si>
    <t>NE7506TS19P1-GB2062S</t>
  </si>
  <si>
    <t>Видеокарта PALIT RTX5060Ti INFINITY 3 OC 8GB (NE7506TS19P1-GB2062S)</t>
  </si>
  <si>
    <t>Видеокарта, PALIT, RTX5060Ti INFINITY 3 OC 8GB (4710562245219), (NE7506TS19P1-GB2062S), GDDR7, 128bit, 3-DP, HDMI, 291.9*116.6*41.3 мм, Цветная коробка</t>
  </si>
  <si>
    <t>NE75070019K9-GB2050A</t>
  </si>
  <si>
    <t>Видеокарта PALIT RTX5070 GAMINGPRO 12GB (NE75070019K9-GB2050A)</t>
  </si>
  <si>
    <t>Видеокарта, PALIT, RTX5070 GAMINGPRO 12GB (4710562245059), (NE75070019K9-GB2050A), GDDR7, 192bit, 3-DP, HDMI, 331.9*127.1*60 мм, Цветная коробка</t>
  </si>
  <si>
    <t>NE75070T19K9-GB2050A</t>
  </si>
  <si>
    <t>Видеокарта PALIT RTX5070 GAMINGPRO OC 12GB (NE75070T19K9-GB2050A)</t>
  </si>
  <si>
    <t>Видеокарта, PALIT, RTX5070 GAMINGPRO OC 12GB (4710562245042), (NE75070T19K9-GB2050A), GDDR7, 192bit, 3-DP, HDMI, 	331.9*127.1*60 мм, Цветная коробка</t>
  </si>
  <si>
    <t>NE7507TS19T2-GB2031U</t>
  </si>
  <si>
    <t>Видеокарта PALIT RTX5070Ti GAMINGPRO-S OC 16GB (NE7507TS19T2-GB2031U)</t>
  </si>
  <si>
    <t>Видеокарта, PALIT, RTX5070Ti GAMINGPRO-S OC 16GB (4710562245516), (NE7507TS19T2-GB2031U), GDDR7, 256bit, 3-DP, HDMI, 331.9*127.1*49.7 мм, Цветная коробка</t>
  </si>
  <si>
    <t>Модуль памяти Apacer FL.16G2A.PTH DDR5 16GB 4800MHz</t>
  </si>
  <si>
    <t>Модуль памяти Apacer FL.08G2C.RKH 8GB DDR5 5600MHz</t>
  </si>
  <si>
    <t>Модуль памяти Apacer FL.16G2C.PKH 16GB DDR5 5600MHz</t>
  </si>
  <si>
    <t>Модуль памяти Apacer FL.32G2C.PKH 32GB DDR5 5600MHz</t>
  </si>
  <si>
    <t>BL078</t>
  </si>
  <si>
    <t>Вентилятор для компьютерного корпуса Bequiet! Light Wings 140mm PWM ARGB Triple Pack</t>
  </si>
  <si>
    <t>Вентилятор для компьютерного корпуса, Bequiet!, Light Wings, BL078, 3*140мм Light Wings PWM Triple Pack, ARGB LED, 1500 об.мин, 56/95.14 CFM, 23.3 dB(A), 4-pin PWM/3-pin ARGB, 140 x 140 x 25мм, Чёрный</t>
  </si>
  <si>
    <t>L43MB-APRU</t>
  </si>
  <si>
    <t>Смарт телевизор Xiaomi A Pro 2026 43” (L43MB-APRU)</t>
  </si>
  <si>
    <t>Смарт телевизор, Xiaomi, A Pro 2026 43”, L43MB-APRU, QLED, 4K UHD (38402160), 60Гц, Android, QuadA55, MaliG52MC1, 2GB/8GB, 178°/178°, Dolby Audio/DTS-X/DTS, динамики 210Вт, Bluetooth, WiFi, HDMIx3, USB, AV, LAN, Optical Out, CI+ Slot, VESA 100200мм, металлическая рамка, черный</t>
  </si>
  <si>
    <t>Антенна Ubiquiti RD-5G34</t>
  </si>
  <si>
    <t>Антенна, Ubiquiti, RD-5G34, RocketDish, 34 dBi, 3 °, Параболическая, 2х2 MIMO, 5 ГГц</t>
  </si>
  <si>
    <t>Тройник открывающийся DKC 50625 IP40 д.25мм</t>
  </si>
  <si>
    <t>Тройник открывающийся, DKC, 50625, IP40, д.25мм</t>
  </si>
  <si>
    <t>Держатель с защелкой и дюбелем DKC 51325 д.25мм</t>
  </si>
  <si>
    <t>Держатель с защелкой и дюбелем, DKC, 51325, д.25мм</t>
  </si>
  <si>
    <t>Выключатель однополюсный DKC 45021 Viva</t>
  </si>
  <si>
    <t>Выключатель однополюсный, DKC, 45021, Viva, 2 мод., белый</t>
  </si>
  <si>
    <t>Розетка силовая, DKC, 45005, серия Viva, 2Р+Е, со шторками, с заземлением, 2 мод, цвет белый</t>
  </si>
  <si>
    <t>Розетка силовая, DKC, 45015, серия Viva, 2Р+Е, со шторками, с заземлением, 2 мод., цвет красный</t>
  </si>
  <si>
    <t>Модульная настенная коробка DKC 54640</t>
  </si>
  <si>
    <t>Модульная настенная коробка, DKC, 54640, для эл/устан. изделий VIVA, IP40, 2мод, цвет серый</t>
  </si>
  <si>
    <t>Модульная настенная коробка DKC 54655</t>
  </si>
  <si>
    <t>Модульная настенная коробка, DKC, 54655, для эл/устан. изделий VIVA, IP55,2мод</t>
  </si>
  <si>
    <t>FC37230</t>
  </si>
  <si>
    <t>Комплект крепления DKC FC37230 для напольной установки</t>
  </si>
  <si>
    <t>Комплект крепления, DKC, FC37230, для напольной установки</t>
  </si>
  <si>
    <t>BBF5030</t>
  </si>
  <si>
    <t>Консоль DKC BBF5030 быстрой фиксации осн.300 мм</t>
  </si>
  <si>
    <t>Консоль, DKC, BBF5030, быстрой фиксации осн.300 мм</t>
  </si>
  <si>
    <t>BBF5020</t>
  </si>
  <si>
    <t>Консоль DKC BBF5020 быстрой фиксации осн.200 мм</t>
  </si>
  <si>
    <t>Консоль, DKC, BBF5020, быстрой фиксации осн.200 мм</t>
  </si>
  <si>
    <t>BBF5001HDZ</t>
  </si>
  <si>
    <t>Фиксатор DKC BBF5001HDZ для консоли быстрой фиксации BBF-50</t>
  </si>
  <si>
    <t>Фиксатор, DKC, BBF5001HDZ, для консоли быстрой фиксации BBF-50</t>
  </si>
  <si>
    <t>BPF2906</t>
  </si>
  <si>
    <t>Профиль BPF DKC BPF2906 для консолей быстрой фиксации BBF, L600, толщ.2,5 мм</t>
  </si>
  <si>
    <t>Профиль BPF, DKC, BPF2906, для консолей быстрой фиксации BBF, L600, толщ.2,5 мм</t>
  </si>
  <si>
    <t>BPF2904</t>
  </si>
  <si>
    <t>Профиль BPF DKC BPF2904 для консолей быстрой фиксации BBF, L400, толщ.2,5 мм</t>
  </si>
  <si>
    <t>Профиль BPF, DKC, BPF2904, для консолей быстрой фиксации BBF, L400, толщ.2,5 мм</t>
  </si>
  <si>
    <t>FC37306</t>
  </si>
  <si>
    <t>Пластина DKC FC37306 соединительная с отверстием по центру</t>
  </si>
  <si>
    <t>Пластина, DKC, FC37306, соединительная с отверстием по центру</t>
  </si>
  <si>
    <t>DS-2CD2763G2-IZS(2.8-12mm)</t>
  </si>
  <si>
    <t>IP Видеокамера Hikvision DS-2CD2763G2-IZS(2.8-12mm)</t>
  </si>
  <si>
    <t>IP Видеокамера, Hikvision, DS-2CD2763G2-IZS(2.8-12mm),</t>
  </si>
  <si>
    <t>DHI-NVR5208-EI2</t>
  </si>
  <si>
    <t>Сетевой видеорегистратор Dahua DHI-NVR5208-EI2</t>
  </si>
  <si>
    <t>Сетевой видеорегистратор, Dahua, DHI-NVR5208-EI2, 8 каналов 1U 2HDD WizSense Сетевой видеорегистратор</t>
  </si>
  <si>
    <t>DHI-NVR5232-EI2</t>
  </si>
  <si>
    <t>Сетевой видеорегистратор Dahua DHI-NVR5232-EI2</t>
  </si>
  <si>
    <t>Сетевой видеорегистратор, Dahua, DHI-NVR5232-EI2, 32 канала, 1U, 2HDD, WizSense</t>
  </si>
  <si>
    <t>DS-2CV2Q21G1-IDW(4mm)(W)</t>
  </si>
  <si>
    <t>IP Видеокамера Hikvision DS-2CV2Q21G1-IDW(4mm)(W)</t>
  </si>
  <si>
    <t>IP Видеокамера, Hikvision, DS-2CV2Q21G1-IDW(4mm)(W)</t>
  </si>
  <si>
    <t>DS-KAB673-A</t>
  </si>
  <si>
    <t>Модуль обнаружения алкоголя Hikvision DS-KAB673-A</t>
  </si>
  <si>
    <t>Модуль обнаружения алкоголя, Hikvision, DS-KAB673-A</t>
  </si>
  <si>
    <t>DS-K7MX-A0</t>
  </si>
  <si>
    <t>LH65WMRWBGCXCI</t>
  </si>
  <si>
    <t>Интерактивный дисплей Samsung Flip 2 65"</t>
  </si>
  <si>
    <t>Интерактивный дисплей, Samsung, WM65R, Flip 2 65", LH65WMRWBGCXCI, 4K, 350 кд/м2, 4.000:1, белый</t>
  </si>
  <si>
    <t>T2252MSC-B2</t>
  </si>
  <si>
    <t>Монитор iiyama ProLite PL2252M T2252MSC-B2 21.5"</t>
  </si>
  <si>
    <t>Монитор, iiyama, ProLite PL2252M, T2252MSC-B2, 21.5", IPS-матрица, 1920 x 1080, Чёрный</t>
  </si>
  <si>
    <t>CT-7105 White</t>
  </si>
  <si>
    <t>Часы настенные Centek СТ-7105 Белый</t>
  </si>
  <si>
    <t>Часы настенные, Centek, СТ-7105, 23см диам., Круг, Шаговый ход, Кварцевый механизм, Белый</t>
  </si>
  <si>
    <t>LR07-102</t>
  </si>
  <si>
    <t>Лопатка с прорезями LARA LR07-102</t>
  </si>
  <si>
    <t>Лопатка с прорезями, LARA, LR07-102, Нейлон/дерево/нержавеющая сталь, Мойка ручная/в посудомоечной машине, Черный</t>
  </si>
  <si>
    <t>LR07-100</t>
  </si>
  <si>
    <t>Половник LARA LR07-100</t>
  </si>
  <si>
    <t>Половник, LARA, LR07-100, Нейлон/дерево/нержавеющая сталь, Мойка ручная/в посудомоечной машине, Черный</t>
  </si>
  <si>
    <t>LR05-12</t>
  </si>
  <si>
    <t>Набор ножей LARA LR05-12 3 пр</t>
  </si>
  <si>
    <t>Набор ножей, LARA, LR05-12, 3 пр, Нож сантоку/нож универсальный/ножницы, Нержавеющая сталь/Дерево, Длинна 12.7см/18см, Толщина лезвия 1.5мм/1.8мм, Черный/Коричневый</t>
  </si>
  <si>
    <t>LR05-29</t>
  </si>
  <si>
    <t>Набор ножей LARA LR05-29 3 пр</t>
  </si>
  <si>
    <t>Набор ножей, LARA, LR05-29, 3 пр, Нож универсальный/нож для нарезки/ нож поварской, Нержавеющая сталь, Керамическое покрытие, Длинна 10/14.9/19см, Толщина лезвия 1.2/1.5мм, Черный/Белый</t>
  </si>
  <si>
    <t>LR04-84 White</t>
  </si>
  <si>
    <t>Термос LARA LR04-84 White</t>
  </si>
  <si>
    <t>Термос, LARA, LR04-84 White, Объем 1000 мл, Вакуумная стеклянная колба, Двойные стенки, Ручка под дерево, Белый</t>
  </si>
  <si>
    <t>LR06-50-350</t>
  </si>
  <si>
    <t>Френч-пресс LARA LR06-50-350</t>
  </si>
  <si>
    <t>Френч-пресс, LARA, LR06-50-350, Объем 350мл, Стальной фильтр, Боросиликатное стекло, Подходит для мытья в посудомоечной машине, Белый</t>
  </si>
  <si>
    <t>LR06-51-350</t>
  </si>
  <si>
    <t>Френч-пресс LARA LR06-51-350</t>
  </si>
  <si>
    <t>Френч-пресс, LARA, LR06-51-350, Объем 350мл, Стальной фильтр, Боросиликатное стекло, Подходит для мытья в посудомоечной машине, Черный</t>
  </si>
  <si>
    <t>LR02-472</t>
  </si>
  <si>
    <t>Кастрюля LARA MERCURY LR02-472</t>
  </si>
  <si>
    <t>Кастрюля, LARA, MERCURY LR02-472, Диаметр 20 см,Высота 12.5 см, Объем 3.9л, Нержавеющая сталь/Стекло, Для всех типов плит, Мойка ручная/в посудомоечной машине, Стальной</t>
  </si>
  <si>
    <t>LR01-96</t>
  </si>
  <si>
    <t>Крышка-экран LARA LR01-96</t>
  </si>
  <si>
    <t>Крышка-экран, LARA, LR01-96, Диаметр 29 см, Нержавеющая сталь, Мойка ручная/в посудомоечной машине, Черный</t>
  </si>
  <si>
    <t>LR01-55-24 PALERMO</t>
  </si>
  <si>
    <t>Сковорода LARA PALERMO LR01-55-24</t>
  </si>
  <si>
    <t>Сковорода, LARA, PALERMO LR01-55-24, Круглая, Диаметр 24 см, Высота 4.8 см, Толщина 4.2 мм, Кованый алюминий, Антипригарное покрытие, Для всех типов плит, Ручная мойка, Серый</t>
  </si>
  <si>
    <t>LR03-20</t>
  </si>
  <si>
    <t>Сотейник LARA PROMO LR03-20 без крышки</t>
  </si>
  <si>
    <t>Сотейник, LARA, PROMO LR03-20, Без крышки, Круглая, Диаметр 16 см, Высота 7.5 см, Объем 1.5л, Нержавеющая сталь, Для всех типов плит, Мойка ручная/в посудомоечной машине, Стальной</t>
  </si>
  <si>
    <t>LR11-05</t>
  </si>
  <si>
    <t>Форма для выпечки LARA LR11-05 фигурная</t>
  </si>
  <si>
    <t>Форма для выпечки, LARA, LR11-05, Фигурная, 31x21,5х4 см, Углеродистая сталь, Антипригарное покрытие, Темпрература нагрева до 250°С, Мойка ручная/в посудомоечной машине, Стальной</t>
  </si>
  <si>
    <t>CT-1101</t>
  </si>
  <si>
    <t>Проводной миксер Centek CT-1101 Черный Стальной</t>
  </si>
  <si>
    <t>Проводной миксер, Centek, CT-1101, 800W, 5 скоростей+турбо, Взбивание, Замешивание, Черный-Стальной</t>
  </si>
  <si>
    <t>CT-1126</t>
  </si>
  <si>
    <t>Проводной миксер Centek CT-1126</t>
  </si>
  <si>
    <t>Проводной миксер, Centek, CT-1126, 800W, 5 скоростей + турбо режим, Плавный старт, Взбивание, Замешивание, Бронзовый</t>
  </si>
  <si>
    <t>CT-1506</t>
  </si>
  <si>
    <t>Электрическая плита Centek CT-1506 Белый</t>
  </si>
  <si>
    <t>Электрическая плита, Centek, CT-1506, 1конф Чугун 155мм, 1000Вт, Индикатор работы, Белый</t>
  </si>
  <si>
    <t>CT-1507 Siberia</t>
  </si>
  <si>
    <t>Электрическая плита Centek Siberia CT-1507</t>
  </si>
  <si>
    <t>Электрическая плита, Centek, Siberia CT-1507, 2конф Чугун 155мм, 2000Вт, Индикатор работы</t>
  </si>
  <si>
    <t>CT-1602 Juice</t>
  </si>
  <si>
    <t>Мясорубка Centek CT-1602 Juice</t>
  </si>
  <si>
    <t>Мясорубка, Centek, CT-1602 Juice, 2000W, Соковыж, Нож+диски (2 шт) из литой стали, Реверс, Белый/хром</t>
  </si>
  <si>
    <t>CT-1131 Black</t>
  </si>
  <si>
    <t>Вспениватель-Капучинатор Centek CT-1131 Черный</t>
  </si>
  <si>
    <t>Вспениватель-Капучинатор, Centek, CT-1131, 2xAA батарейки, режим 1, 1.5W, Черный</t>
  </si>
  <si>
    <t>HDCH8S25220</t>
  </si>
  <si>
    <t>Модульный контактор Himel HDCH8S 2НО 25А 230В</t>
  </si>
  <si>
    <t>Модульный контактор, Himel, HDCH8S25220, HDCH8S 2НО 25А 230В</t>
  </si>
  <si>
    <t>HDCH8S63220</t>
  </si>
  <si>
    <t>Модульный контактор Himel HDCH8S 2НО 63А 230В</t>
  </si>
  <si>
    <t>Модульный контактор, Himel, HDCH8S63220, HDCH8S 2НО 63А 230В</t>
  </si>
  <si>
    <t>HDCH8S25440</t>
  </si>
  <si>
    <t>Модульный контактор Himel HDCH8S 4НО 25А 230В</t>
  </si>
  <si>
    <t>Модульный контактор, Himel, HDCH8S25440, HDCH8S 4НО 25А 230В</t>
  </si>
  <si>
    <t>HDCH8S63440</t>
  </si>
  <si>
    <t>Модульный контактор Himel HDCH8S 4НО 63А 230В</t>
  </si>
  <si>
    <t>Модульный контактор, Himel, HDCH8S63440, HDCH8S 4НО 63А 230В</t>
  </si>
  <si>
    <t>Преобразователь частоты CHINT NVF2G-5.5/PS4 5.5кВт 380В 3Ф перегрузка 120%</t>
  </si>
  <si>
    <t>Преобразователь частоты, CHINT, 639050 NVF2G-5.5/PS4, 5.5кВт 380В 3Ф перегрузка 120%</t>
  </si>
  <si>
    <t>Картридж, Europrint, EPC-W2030A, Чёрный, Для принтеров HP Color LaserJet Pro M454/M479, 2 400 страниц (А4)</t>
  </si>
  <si>
    <t>Картридж, Europrint, EPC-W2031A, Синий, Для принтеров HP Color LaserJet Pro M454/M479, 2 100 страниц (А4)</t>
  </si>
  <si>
    <t>Картридж, Europrint, EPC-W2032A, Жёлтый, Для принтеров HP Color LaserJet Pro M454/M479, 2 100 страниц (А4)</t>
  </si>
  <si>
    <t>Картридж, Europrint, EPC-W2033A, Пурпурный, Для принтеров HP Color LaserJet Pro M454/M479, 2 100 страниц (А4)</t>
  </si>
  <si>
    <t>Картридж, Europrint, EPC-W2030X, Чёрный, Для принтеров HP Color LaserJet Pro M454/M479, 7 500 страниц (А4)</t>
  </si>
  <si>
    <t>Картридж, Europrint, EPC-W2031X, Синий, Для принтеров HP Color LaserJet Pro M454/M479, 6 000 страниц (А4)</t>
  </si>
  <si>
    <t>Картридж, Europrint, EPC-W2032X, Жёлтый, Для принтеров HP Color LaserJet Pro M454/M479, 6 000 страниц (А4)</t>
  </si>
  <si>
    <t>Картридж, Europrint, EPC-W2033X, Пурпурный, Для принтеров HP Color LaserJet Pro M454/M479, 6 000 страниц (А4)</t>
  </si>
  <si>
    <t>Тонер-картридж, Europrint, EPC-034C, Синий, Для копиров Canon Color imageCLASS MF810/820, image RUNNER C1225, 7300 страниц.</t>
  </si>
  <si>
    <t>Тонер-картридж, Europrint, EPC-034K, Чёрный, Для копиров Canon Color imageCLASS MF810/820, image RUNNER C1225, 12000 страниц.</t>
  </si>
  <si>
    <t>Тонер-картридж, Europrint, EPC-034M, Пурпурный, Для копиров Canon Color imageCLASS MF810/820, image RUNNER C1225, 7300 страниц.</t>
  </si>
  <si>
    <t>Тонер-картридж, Europrint, EPC-034Y, Жёлтый, Для копиров Canon Color imageCLASS MF810/820, image RUNNER C1225, 7300 страниц.</t>
  </si>
  <si>
    <t>4689C001AA</t>
  </si>
  <si>
    <t>Сканер штрих-кода, Honeywell, Orbit HF680 (HF680-R12-2USB), стационарный (настольный), 1D/2D, проводной, черный</t>
  </si>
  <si>
    <t>Сканер штрих-кода, Honeywell, Xenon Ultra 1960 (1960GHD-2USB-R), проводной, для стандартных задач, 1D/2D, стандартная дальность считывания, кабель 3м., чёрный</t>
  </si>
  <si>
    <t>Сканер штрих-кода, Honeywell, Xenon Ultra 1962 (1962GHD-2USB-5-R), беспроводной, 1D/2D, Bluetooth, High Density, с подставкой, USB кабель 3м, черный</t>
  </si>
  <si>
    <t>Сканер штрихкодов, Honeywell, Xenon Ultra 1962GSR (1962GSR-2USB-5-R), беспроводной, Bluetooth, 1D/2D, зарядка через контактную базу, аккумулятор, кабель 2.7м., горизонтальная база, ROW, чёрный</t>
  </si>
  <si>
    <t>Сканер штрих-кода, Honeywell, FlexRange 8675i (8675I300FR-2-R), наручный, 1D/2D, с аккумулятором и креплением на правую руку, черный</t>
  </si>
  <si>
    <t>Сканер штрих-кода , Honeywell, Solaris XP 7990G (7990G-2USBC-1), 1D/2D, USB Kit, стандартный диапазон, черный, кабель USB, блок питания</t>
  </si>
  <si>
    <t>Сканер штрих-кода, Honeywell, Granit XP 1991iXLR (1991IXLR-3USB-5-R), беспроводной, Bluetooth, 1D/2D, FlexRange XLR, вибрация, зарядка через контактную базу, красный, аккумулятор, USB-кабель, горизонтальная база, ROW</t>
  </si>
  <si>
    <t>Сканер штрихкодов, Honeywell, Granit XP 1991iSR (1991ISR-3USB-5-R), беспроводной, Bluetooth, 1D/2D, зарядка через контактную базу, аккумулятор, USB-кабель, горизонтальная база, ROW, чёрно-красный</t>
  </si>
  <si>
    <t>Терминал сбора данных, Honeywell, CT45P-L1N-3ED1E0G, 5.0", сенсорный, 4G, Wi-Fi 5, 6 ГБ ОЗУ, 64 ГБ ПЗУ, FlexRange XLR, фронтальная и тыловая камеры, IP65/68, черный</t>
  </si>
  <si>
    <t>Терминал сбора данных, Honeywell, CT47-X1N-3ED1E0G, 5.5", сенсорный, 5G, Wi-Fi 6E, 6 ГБ ОЗУ, 128 ГБ ПЗУ, FlexRange XLR, фронтальная и тыловая камера, IP65/68, черный</t>
  </si>
  <si>
    <t>Терминал сбора данных, Honeywell, CW45-X0N-AND10SG, 4.7”, сенсорный, Wi-Fi 6, 6 ГБ ОЗУ, 64 ГБ ПЗУ, наручный, без сканирующего модуля, фронтальная и боковая камера, стандартная батарея, в комплекте крепление и подкладка, ремешок для руки заказывается отдельно, GMS, IP65/IP67, черный</t>
  </si>
  <si>
    <t>Терминал сбора данных, Honeywell, CW45-X0N-BND10SG, 4.7", сенсорный, Wi-Fi 6, GMS, 6 ГБ ОЗУ, 64 ГБ ПЗУ, клавиатура 20 клавиш (Numeric F-Key), носимый, фронтальная и боковая камера, стандартная батарея, IP65/IP67, чёрный</t>
  </si>
  <si>
    <t>Терминал сбора данных, Honeywell, CK62-X00-37S1BCG, 4”, Wi-Fi 6E, GMS, 6 ГБ ОЗУ, 64 ГБ ПЗУ, клавиатура 38 клавиш (F-Key), сканер StandartRange с красным лазером, тыловая камера, стандартная батарея, IP65, без адаптера, чёрный</t>
  </si>
  <si>
    <t>Терминал сбора данных, Honeywell, CK62-X10-3ES1BCG, 4", Wi-Fi 6E и 5G, Nano-SIM и eSIM, GMS, 4 ГБ ОЗУ, 64 ГБ ПЗУ, клавиатура 38 клавиш (Numeric F-Key), сканер FlexRangeXLR с красным лазером, тыловая камера, стандартная батарея, защита IP65, чёрный</t>
  </si>
  <si>
    <t>Терминал сбора данных, Honeywell, CK62-X10-37S1BCG, 4", Wi-Fi 6E и 5G, Nano-SIM и eSIM, GMS, 4 ГБ ОЗУ, 64 ГБ ПЗУ, клавиатура 38 клавиш (Numeric F-Key), сканер StandartRange с красным лазером, тыловая камера, стандартная батарея, защита IP65, чёрный</t>
  </si>
  <si>
    <t>Терминал сбора данных, Honeywell, CK67-X1N-57S1B0G, 4.3", Wi-Fi 6E и 5G, GMS, 8 ГБ ОЗУ, 128 ГБ ПЗУ, клавиатура 38 клавиш (Numeric F-Key), сканер StandartRange с красным лазером, фронтальная и тыловая камера, стандартная батарея, защита IP65/68, чёрный</t>
  </si>
  <si>
    <t>Терминал сбора данных, Honeywell, CK67-X1N-58S1B0G, 4.3", Wi-Fi 6E и 5G, GMS, 8 ГБ ОЗУ, 128 ГБ ПЗУ, клавиатура 38 клавиш (Numeric F-Key), сканер FlexRange с зеленым лазером, фронтальная и тыловая камера, стандартная батарея, защита IP65/68, чёрный</t>
  </si>
  <si>
    <t>Терминал сбора данных, Honeywell, CK67-X1N-5ES1B0G, 4.3", Wi-Fi 6E и 5G, GMS, 8 ГБ ОЗУ, 128 ГБ ПЗУ, клавиатура 38 клавиш (Numeric F-Key), сканер FlexRangeXLR с красным лазером, фронтальная и тыловая камера, стандартная батарея, защита IP65/68, чёрный</t>
  </si>
  <si>
    <t>Терминал сбора данных, Honeywell, CK67-X0N-57S1B0G, 4.3", Wi-Fi 6E, без eSIM, GMS, 8 ГБ ОЗУ, 128 ГБ ПЗУ, клавиатура 38 клавиш (Numeric F-Key), сканер SD с красным лазером, фронтальная и тыловая камера, стандартная батарея, защита IP65/68, чёрный</t>
  </si>
  <si>
    <t>Терминал сбора данных, Honeywell, RT10W-L00-17C12S0E, 10.", сенсорный, без SIM, Wi-fi 5, 8 ГБ ОЗУ, 128 ГБ ПЗУ, сканер SR c красным лазером, фронтальная и тыльная камера, стандартная батарея, IP65, чёрный</t>
  </si>
  <si>
    <t>Мобильный принтер этикеток, Honeywell, RP2F0000D20, прямая термопечать, 203 dpi, ширина печати 2", USB, BT/Wi-Fi, стандартный прижимной вал, аккумулятор и клипса на ремень в комплекте, без сетевого адаптера, черный</t>
  </si>
  <si>
    <t>Мобильный принтер этикеток, Honeywell, RP4F0000D22, прямая термопечать, 203 dpi, ширина печати 4", USB, Wi-Fi, Bluetooth, стандартный прижимной вал, аккумулятор и клипса на ремень в комплекте, без сетевого адаптера, черный.</t>
  </si>
  <si>
    <t>Мобильный принтер этикеток, Honeywell, RP4F0000B12, прямая термопечать, 203 dpi, ширина печати до 4", USB, Bluetooth, без дисплея, с аккумулятором и клипсой для ношения, без сетевого кабеля питания (продаётся отдельно), стандартный прижимной ролик, ROW</t>
  </si>
  <si>
    <t>Промышленный принтер этикеток, Honeywell, PD45S0C0010000200, термотрансферная печать, 203 dpi, ширина 4”, LCD-дисплей, USB, Ethernet, без кабеля питания</t>
  </si>
  <si>
    <t>Моноблок 27&amp;quot; XG Excalibur GS70</t>
  </si>
  <si>
    <t>Моноблок 27&amp;quot; XG Atlas GL70</t>
  </si>
  <si>
    <t>23.8&amp;quot; XG Crystal Desk GT40</t>
  </si>
  <si>
    <t>Видеокарта, PALIT, RTX5050 DUAL 8G (4710562245400), NE65050019P1-GB2070D, GDDR6, 128bit, 3-DP, HDMI, 262.1*126.3*40.1 мм, Цветная коробка</t>
  </si>
  <si>
    <t>Видеокарта, PALIT, RTX5050 DUAL OC 8G (4710562245394), NE65050S19P1-GB2070D, GDDR6, 128bit, 3-DP, HDMI, 262.1*126.3*40.1 мм, Цветная коробка</t>
  </si>
  <si>
    <t>Комплект модулей памяти, G.SKILL, Trident Z5 RGB F5-5600J3636D32GX2-TZ5RK, DDR5, 64GB (Kit 2x32GB), CL36, 1.25 V, DIMM &lt;PC5-44800/5600MHz&gt;</t>
  </si>
  <si>
    <t>CA-1M3-00M6WN-00</t>
  </si>
  <si>
    <t>Компьютерный корпус Thermaltake H200 TG White RGB без Б/П</t>
  </si>
  <si>
    <t>Компьютерный корпус, Thermaltake, H200 TG White RGB, CA-1M3-00M6WN-00, Mid tower, ATX/Mini-ITX/M-ATX, USB 3.0*2, HD Audio, 1*120мм, Высота процессорного кулера до 180мм, Длина VGA до 320мм, 2*3.5"/3*2.5", Сталь, 4мм Закаленное стекло*1, 454x210x416мм, Без Б/П, Белый</t>
  </si>
  <si>
    <t>CA-1H8-00M1WN-01</t>
  </si>
  <si>
    <t>Компьютерный корпус Thermaltake View 31 TG RGB без Б/П</t>
  </si>
  <si>
    <t>Компьютерный корпус, Thermaltake, View 31 TG RGB, CA-1H8-00M1WN-01, Mid-tower, ATX/M-ATX/Mini-ITX, USB 3.0*2/2.0*2, HD-Audio+Mic, 3*140 мм RGB, Высота процессорного куллера до 180 мм, Длина VGA до 420 мм, 3*3.5"/3*2,5", Сталь, 4мм Закаленное стекло*2, 497*250*511 мм, Без Б/П, Чёрный</t>
  </si>
  <si>
    <t>R-PF550D-HA0B-EU / R-PF550D-HA0B-WDEU</t>
  </si>
  <si>
    <t>R-PL550D-FC0B-EU / R-PL550D-FC0B-WDEU-V2</t>
  </si>
  <si>
    <t xml:space="preserve">XD30                                 </t>
  </si>
  <si>
    <t>R-BK LANN (009s black kingkong)</t>
  </si>
  <si>
    <t>R-010s Lan (010s plus (three connectors))</t>
  </si>
  <si>
    <t>R-P3C Lan (009s plus (three connectors))</t>
  </si>
  <si>
    <t>R-PCRS ( 009s (2) (common red slot))</t>
  </si>
  <si>
    <t>R-010s-009с plus (three connectors))</t>
  </si>
  <si>
    <t>R-P3C (009s plus (three connectors))</t>
  </si>
  <si>
    <t>GC/LPF24LTC/SITBETTERGAMELONGER</t>
  </si>
  <si>
    <t>GC/LHE23LTA/SITBETTERGAMELONGER</t>
  </si>
  <si>
    <t>TEGD-7029101.11, TEGD-7029101.12</t>
  </si>
  <si>
    <t>XG FMWA-3275</t>
  </si>
  <si>
    <t>Кронштейн XG FMWA-3275 для ТВ и мониторов 32"-75"</t>
  </si>
  <si>
    <t>Кронштейн для ТВ и мониторов, XG, FMWA-3275, Макс. нагрузка - 60 кг, Диагональ экрана от 32" до 75", Угол вращения -60° +60°, Угол наклона -15° +5°, Уровень -2° +2°, Чёрный</t>
  </si>
  <si>
    <t>XG FMW-4390</t>
  </si>
  <si>
    <t>Кронштейн XG FMW-4390 для ТВ и мониторов 43"-90"</t>
  </si>
  <si>
    <t>Кронштейн для ТВ и мониторов, XG, FMW-4390, Макс. нагрузка - 50 кг, Диагональ экрана от 43" до 90", Угол вращения -30° +30°, Угол наклона -15° +3°, Уровень -3° +3°, Чёрный</t>
  </si>
  <si>
    <t>XG WB-3275T</t>
  </si>
  <si>
    <t>Кронштейн XG WB-3275T для ТВ и мониторов 32"-75"</t>
  </si>
  <si>
    <t>Кронштейн для ТВ и мониторов, XG, WB-3275T, Макс. нагрузка - 75 кг, Диагональ экрана от 32" до 75",Угол наклона -10° +5°, Чёрный</t>
  </si>
  <si>
    <t>Keor SPE TOWER 3000 ВА (311064)</t>
  </si>
  <si>
    <t>Keor PDU 800ВА 8 GR/IT (310332)</t>
  </si>
  <si>
    <t>Провод для солнечных панелей 2.5 кв</t>
  </si>
  <si>
    <t>Провод для солнечных панелей 4 кв</t>
  </si>
  <si>
    <t>Провод для солнечных панелей 6 кв</t>
  </si>
  <si>
    <t>Напольная стойка SVC для AC Type 2 - 7кВт</t>
  </si>
  <si>
    <t>Напольная стойка SVC для AC GB/T - 7кВт</t>
  </si>
  <si>
    <t>Напольная стойка SVC для AC Type 2  - 22кВт</t>
  </si>
  <si>
    <t>LR14 High Energy (LL Power) Baby</t>
  </si>
  <si>
    <t>DS-3E1510P-EI/M-8P2F</t>
  </si>
  <si>
    <t>Коммутатор Hikvision DS-3E1510P-EI/M-8P2F</t>
  </si>
  <si>
    <t>Коммутатор, Hikvision, DS-3E1510P-EI/M-8P2F, Управляемый L2, 8 x Gigabit RJ45, РоЕ 802.3af/at 80W, 2 x SFP, Настольный, Long Range Ports 1 to 8: up to 300 m.</t>
  </si>
  <si>
    <t>USB-AC58</t>
  </si>
  <si>
    <t>Сетевой адаптер ASUS USB-AC58</t>
  </si>
  <si>
    <t>Сетевой адаптер, ASUS, USB-AC58, 802.11a/b/g/n/ac, WI-FI5 AC1300, 2 внешних антенны, USB-кабель</t>
  </si>
  <si>
    <t>USB-AC53 Nano</t>
  </si>
  <si>
    <t>Сетевой адаптер ASUS USB-AC53 Nano</t>
  </si>
  <si>
    <t>Сетевой адаптер, ASUS, USB-AC53 Nano, 2.4/5 ГГц, 1200 Мбит/с, MIMO, 2х PIFA встроенные антенны, USB 2.0</t>
  </si>
  <si>
    <t>ОКЛ-0,22-64П 2,7кН (4х10 + 2х12)</t>
  </si>
  <si>
    <t xml:space="preserve">ОКСНМ-10-01-0,22- 4-(3,0)      </t>
  </si>
  <si>
    <t>Fr8-1.0-FRP-LSZH(BD)+2x0.5-FRP-2.0x5.0-1хG657A1</t>
  </si>
  <si>
    <t>ИКнг(А)-HF-М4П-А24-0.4кН (QS-9993)</t>
  </si>
  <si>
    <t>ОКВнг(А)-HF-Д-2(G.657.А1) 0,2 кН</t>
  </si>
  <si>
    <t>SC/APC-SC/APC SM 9/125 Simplex 3.0мм 1 м, LSZH</t>
  </si>
  <si>
    <t>LC/UPC-LC/UPC SM 9/125 Simplex 3.0мм 1 м, LSZH</t>
  </si>
  <si>
    <t>SC/UPC-LC/UPC SM 9/125 Simplex 3.0мм 1 м, LSZH</t>
  </si>
  <si>
    <t>SC/UPC-SC/UPC SM 9/125 Simplex 3.0мм 1 м, LSZH</t>
  </si>
  <si>
    <t>SC/UPC-SC/APC SM 9/125 Simplex 3.0мм 1 м, LSZH</t>
  </si>
  <si>
    <t>LC/UPC-LC/UPC SM 9/125 Duplex 3.0мм 1 м, LSZH</t>
  </si>
  <si>
    <t>FC/UPC-ST/UPC SM 9/125 Duplex 3.0мм 1 м</t>
  </si>
  <si>
    <t>PON Box 16  with 9pcs SC/APC SM</t>
  </si>
  <si>
    <t>JZ-8022 24 core Fiber Optic Splice Tray</t>
  </si>
  <si>
    <t>Adapter LC/PC MM Duplex, (SC-footprint)</t>
  </si>
  <si>
    <t>FC-ST SX Hybrid Fiber Optic Adapter/Coupler</t>
  </si>
  <si>
    <t>SC/APC Male to SC/UPC Female Hybrid Adapter/Couple</t>
  </si>
  <si>
    <t>Fiber optic splice closure FOSC-2D.5-64 fibers</t>
  </si>
  <si>
    <t xml:space="preserve">PLC  1х4 SC/APC-SC/APC 1.5м, SM </t>
  </si>
  <si>
    <t>PLC splitter G657A1 SC/APC 1/8 steel tube (1,5m)</t>
  </si>
  <si>
    <t>PLC splitter G657A1 SC/APC 1/16 steel tube 1,5m)</t>
  </si>
  <si>
    <t>Cable support car with 11mm 150M cable tubes red c</t>
  </si>
  <si>
    <t>RSG-TM-3*60mm (diameter 3 mm) 100 PCS/PEZ</t>
  </si>
  <si>
    <t>Двустенная труба ПНД DKC 151940100 гибкая для открытой прокладки д.40мм с протяжкой</t>
  </si>
  <si>
    <t>Труба ПНД гибкая двустенная, DKC, 151940100, для открытой прокладки, д.40мм, SN23, 450Н, УФ, с протяжкой, в бухте 100м, цвет черный</t>
  </si>
  <si>
    <t>DS-2CD3741G2-IZS-AF(2.7-13.5mm)</t>
  </si>
  <si>
    <t>IP Видеокамера, HiLook, IPC-D141HE-UC, Купольная, 4 МП обнаружения людей и транспорта, ИК-подцветка 20м, сжатия H.265+, IP67,</t>
  </si>
  <si>
    <t>DS-2CD3641G2-IZS-AF(2.7-13.5mm)</t>
  </si>
  <si>
    <t>DS-2CD3646G2-IZS(2.7-13.5mm)(H)</t>
  </si>
  <si>
    <t>DHI-IPMECD-1052-LM30-T15</t>
  </si>
  <si>
    <t>Пульт дистанционного управления Dahua DHI-IPMECD-1052-LM30-T15</t>
  </si>
  <si>
    <t>Пульт дистанционного управления, Dahua, DHI-IPMECD-1052-LM30-T15, для шлагбаума, 4 кнопки</t>
  </si>
  <si>
    <t>Xiaomi Roll Top Casual Backpack</t>
  </si>
  <si>
    <t>H_2xRJ45+1xHDMI1.3 monitor card</t>
  </si>
  <si>
    <t>Кронштейн потолочный Brateck PRB-2 Белый</t>
  </si>
  <si>
    <t>Кронштейн потолочный, Brateck, PRB-2, Макс. нагрузка - 20 кг, Для проекторов, Вращение до +/-10°, Угол наклона +/-15°, Белый</t>
  </si>
  <si>
    <t>Электроплита &amp;quot;ТеплЭко&amp;quot; (черная)</t>
  </si>
  <si>
    <t>VS1-12 1600А (12kV, 31,5KA, 220V DC, 5А) стационар</t>
  </si>
  <si>
    <t>VS1-12 2000А (12kV, 31,5KA, 220V DC) стационарный-</t>
  </si>
  <si>
    <t>VS1-12 3150А (12kV, 31,5KA , 220V DC) стационарный</t>
  </si>
  <si>
    <t>PT 1.3-10-100A, 72х464 мм, 10 кВ</t>
  </si>
  <si>
    <t>PT 1.3-10-160А 72х464 мм, 10 кВ</t>
  </si>
  <si>
    <t>Plastic stopper on DIN rail Deluxe EW-35</t>
  </si>
  <si>
    <t>Pass-through terminal Deluxe JXB 2,5/35</t>
  </si>
  <si>
    <t>Pass-through terminal Deluxe JXB 4/35</t>
  </si>
  <si>
    <t>Pass-through terminal Deluxe JXB 10/35</t>
  </si>
  <si>
    <t>Pass-through terminal Deluxe JXB 16/35</t>
  </si>
  <si>
    <t>HY5WS-10/30 6000 V Surge Arrester</t>
  </si>
  <si>
    <t>HY5WS-17/50 10000 V Surge Arrester</t>
  </si>
  <si>
    <t>VR1 ventilation grille (151*151)</t>
  </si>
  <si>
    <t>VR2 ventilation grille (204*204)</t>
  </si>
  <si>
    <t>VR3 ventilation grille (255*255)</t>
  </si>
  <si>
    <t>Dowel clamp 5-8mm nylon white,по 100 Pieces</t>
  </si>
  <si>
    <t>Dowel clamp 19-25mm nylon white,по 100 Pieces</t>
  </si>
  <si>
    <t>playground 20*20 ?по 100 Pieces</t>
  </si>
  <si>
    <t>The platform PM 22x16x4mm ?по 100 Pieces</t>
  </si>
  <si>
    <t>The platform PM 22x16x6mm ?по 100 Pieces</t>
  </si>
  <si>
    <t>XP0812K 8 groups, 8x12mm (blue) insulated</t>
  </si>
  <si>
    <t>&gt;68</t>
  </si>
  <si>
    <t>&gt;98</t>
  </si>
  <si>
    <t>CB435A/CB436A/CE278A/CE285A Universal-G3</t>
  </si>
  <si>
    <t>CE505A/CF280A/CRG-719 Universal</t>
  </si>
  <si>
    <t>EPC RM2-6941 fuser pressure roller</t>
  </si>
  <si>
    <t>RM1-0036-000, Pick up roller, HP 4250/4350</t>
  </si>
  <si>
    <t>RM1-4006-000, Separation pad, HP P1008</t>
  </si>
  <si>
    <t>A1MINIDUO</t>
  </si>
  <si>
    <t>Петличный микрофон Hollyland Lark A1 Mini Duo USB-C Черный</t>
  </si>
  <si>
    <t>Петличный микрофон, Hollyland, Lark A1 Mini Duo USB-C, 48 кГц/24 бит Hi-Fi звук, 3-уровневое интеллектуальное шумоподавление, Универсальная совместимость, Регулировка эквалайзера и реверберации, Автоматическая защита от перегрузки, Срок службы батареи 54 часа, Диапазон прямой видимости 200 м, Компактная магнитная конструкция, 6-уровневая регулировка усилени, Черный</t>
  </si>
  <si>
    <t>YNDX-00030ORG</t>
  </si>
  <si>
    <t>Портативная умная колонка Яндекс Станция Стрит с Алисой, 30 Вт, Оранжевый</t>
  </si>
  <si>
    <t>Портативная умная колонка, Яндекс, YNDX-00030ORG, Яндекс Станция Стрит с Алисой, 30 Вт, 3 микрофона, 80 - 20 000 Гц, Wi-Fi (2,4–5 ГГц), Bluetooth 5.0, Оранжевый</t>
  </si>
  <si>
    <t>DHI-LTV43-SD200</t>
  </si>
  <si>
    <t>Смарт телевизор Dahua DHI-LTV43-SD200 43" FHD</t>
  </si>
  <si>
    <t>Смарт телевизор, Dahua, DHI-LTV43-SD200, 43", FHD (1920*1080), 60 Гц, Android 11, 1GB/8GB, 178/178, динамики 2x8 В, HDMI*2,USB 2.0*2,mini AV In*1,RJ-45*1,Tuner*2,CI*1, VESA 200*200, черный</t>
  </si>
  <si>
    <t>DHI-LTV43-QSD400</t>
  </si>
  <si>
    <t>Смарт телевизор Dahua DHI-LTV43-QSD400 43" QLED</t>
  </si>
  <si>
    <t>Смарт телевизор, Dahua, DHI-LTV43-QSD400, 43", QLED, 3840*2160, 60 Гц, Android 11, 2GB/8GB, 178/178, динамики 2x8 В, HDMI 2.1*2, HDMI-eARC, mini AV-In*1, USB 2.0*2, RJ-45*1, Tuner*2, CI*1, VESA 300*300, черный</t>
  </si>
  <si>
    <t>DHI-LTV50-QSD400</t>
  </si>
  <si>
    <t>Смарт телевизор Dahua DHI-LTV50-QSD400 50" QLED</t>
  </si>
  <si>
    <t>Смарт телевизор, Dahua, DHI-LTV50-QSD400, 50", QLED, 3840*2160, 60 Гц, Android 11, 2GB/8GB, 178/178, динамики 2x8 В, HDMI 2.1*2, HDMI-eARC, mini AV-In*1, USB 2.0*2, RJ-45*1, Tuner*2, CI*1, VESA 300*300, черный</t>
  </si>
  <si>
    <t>DHI-LTV55-QSD400</t>
  </si>
  <si>
    <t>Смарт телевизор Dahua DHI-LTV55-QSD400 55" QLED</t>
  </si>
  <si>
    <t>Смарт телевизор, Dahua, DHI-LTV55-QSD400, 55", QLED, 3840*2160, 60 Гц, Android 11, 2GB/8GB, 178/178, динамики 2x8 В, HDMI 2.1*2, HDMI-eARC, mini AV-In*1, USB 2.0*2, RJ-45*1, Tuner*2, CI*1, VESA 300*300, черный</t>
  </si>
  <si>
    <t>DHI-LTV65-QSD400</t>
  </si>
  <si>
    <t>Смарт телевизор Dahua DHI-LTV65-QSD400 65" QLED</t>
  </si>
  <si>
    <t>Смарт телевизор, Dahua, DHI-LTV65-QSD400, 65", QLED, 3840*2160, 60 Гц, Android 11, 2GB/8GB, 178/178, динамики 2x8 В, HDMI 2.1*2, HDMI-eARC, mini AV-In*1, USB 2.0*2, RJ-45*1, Tuner*2, CI*1, VESA 300*300, черный</t>
  </si>
  <si>
    <t>DHI-LTV40-SD200</t>
  </si>
  <si>
    <t>Смарт телевизор Dahua DHI-LTV40-SD200 40" FHD</t>
  </si>
  <si>
    <t>Смарт телевизор, Dahua, DHI-LTV40-SD200, 24", FHD (1920*1080), 60 Гц, Android 11, 1GB/8GB, 178/178, динамики 2x6 В, HDMI 1.4*1,HDMI-ARC, mini AV-In*1, USB 2.0*2, RJ-45*1,Tuner*2, CI*1, VESA 200*200, черный</t>
  </si>
  <si>
    <t>DHI-LTV24-SD100</t>
  </si>
  <si>
    <t>Смарт телевизор Dahua DHI-LTV24-SD100 24" HD</t>
  </si>
  <si>
    <t>Смарт телевизор, Dahua, DHI-LTV24-SD100, 24", HD (1366*768), 60 Гц, Android 11, 1GB/8GB, 178/178, динамики 2x6 В, HDMI*2,USB 2.0*2,mini AV In*1,RJ-45*1, VESA 200*200, черный</t>
  </si>
  <si>
    <t>Система хранения данных (сервер), Synology, DS225+, Celeron J4125, 2GB, RJ-45 1GbE, RJ-45 2,5GbE (express replacement)</t>
  </si>
  <si>
    <t>Система хранения данных (сервер), Synology, DS725+, AMD Ryzen R1600, 4GB, RJ-45 1GbE, RJ-45 2,5GbE (express replacement)</t>
  </si>
  <si>
    <t>Система хранения данных (сервер), Synology, DS425+, Celeron J4125, 2GB, RJ-45 1GbE, RJ-45 2,5GbE (express replacement)</t>
  </si>
  <si>
    <t>Система хранения данных (сервер), Synology, DS925+, AMDV1500B, 4GB, 2xRJ-45 2,5GbE (express replacement)</t>
  </si>
  <si>
    <t>Система хранения данных (сервер), Synology, DS1525+, AMDV1500B, 8GB, 2xRJ-45 2,5GbE (express replacement)</t>
  </si>
  <si>
    <t>Система хранения данных (сервер), Synology, DS1825+, AMD Ryzen V1500B, 8GB, 2xRJ-45 2,5GbE (express replacement)</t>
  </si>
  <si>
    <t>Система хранения данных (не укомплектована дисками) Huawei 5120-S-L-64G-AC OceanStor 5120</t>
  </si>
  <si>
    <t>Система хранения данных (не укомплектована дисками), Huawei, 5120-S-L-64G-AC, OceanStor 5120, 2U, Dual Controllers, SAS, AC\240V HVDC, 64GB Cache, 8*1Gb ETH, 4*10Gb ETH (Including Multi-Mode SFP+), 4*SAS3.0 port, 12*3.5 Inch SAS, LIC-5120V6-BP</t>
  </si>
  <si>
    <t>02356TLG</t>
  </si>
  <si>
    <t>Твердотельный накопитель SSD Huawei L1-25-SSD1920G</t>
  </si>
  <si>
    <t>Твердотельный накопитель SSD, Huawei, L1-25-SSD1920G</t>
  </si>
  <si>
    <t>ОКБ-0,22/0,22(ULL)-40/8П 8кН</t>
  </si>
  <si>
    <t>Кабель оптоволоконный ОКБ-0,22/0,22(ULL)-40/8П 8кН</t>
  </si>
  <si>
    <t>Кабель оптоволоконный, СКО, ОКБ-0,22/0,22(ULL)-40/8П 8кН, предназначен для прокладки ручным или механизированным способомв грунты 1-3 групп, в кабельной канализации, трубах, блоках и коллекторах при наличии особо высоких требований по механической устойчивости.</t>
  </si>
  <si>
    <t>Рефлектометр оптический VIEW500</t>
  </si>
  <si>
    <t>Рефлектометр оптический INNO Instrument VIEW500</t>
  </si>
  <si>
    <t>Рефлектометр оптический INNO Instrument, VIEW 500 , для измерений волоконно-оптических линий</t>
  </si>
  <si>
    <t>Монтажная коробка для видеокамер, Dahua, DH-PFA13G, для видеокамер серии HFW и HDW. Размеры 111.6 х 36.0 мм. Вес 330 грамм</t>
  </si>
  <si>
    <t>SL22MC</t>
  </si>
  <si>
    <t>Интерактивная трибуна MAXHUB SL22MC</t>
  </si>
  <si>
    <t>Интерактивная трибуна, MAXHUB, SL22MC</t>
  </si>
  <si>
    <t>UC S07</t>
  </si>
  <si>
    <t>Веб-Камера MAXHUB UC S07</t>
  </si>
  <si>
    <t>Веб-Камера, MAXHUB, UC S07</t>
  </si>
  <si>
    <t>UC BM35</t>
  </si>
  <si>
    <t>Всенаправленный микрофон MAXHUB UC BM35</t>
  </si>
  <si>
    <t>Всенаправленный микрофон, MAXHUB, UC BM35</t>
  </si>
  <si>
    <t>UC P30</t>
  </si>
  <si>
    <t>Камера для видеоконференций MAXHUB UC P30</t>
  </si>
  <si>
    <t>Камера для видеоконференций, MAXHUB, UC P30</t>
  </si>
  <si>
    <t>SSM-U02</t>
  </si>
  <si>
    <t>Реле одноканальное без нейтрали Aqara Single Switch Module T1 (No Neutral)</t>
  </si>
  <si>
    <t>Реле одноканальное (без нейтрали), Aqara, Single Switch Module T1 (No Neutral), SSM-U02, 42,9 x 40 x 21,4 мм, Zigbee, 100 — 250 В~, 50/60 Гц, Коммутируемая мощность: до 1250 Вт, Защита от перегрева, Удаленное управление со смартфона, Голосовое управление через Алису, Марусю и Siri, Белый</t>
  </si>
  <si>
    <t>SSM-U01</t>
  </si>
  <si>
    <t>Реле одноканальное с нейтралью Aqara Single switch module T1 (With Neutral)</t>
  </si>
  <si>
    <t>Реле одноканальное с нейтралью, Aqara, Single switch module T1 (With Neutral), SSM-U01, 42,9 x 40 x 19,9 мм, Zigbee, 100 — 250 В~, 50/60 Гц, Коммутируемая мощность: до 2500 Вт, Рабочая температура: 0° — +35°С, Допустимая влажность: 5 — 95% относительной влажности, Контролирует напряжение и автоматически рассчитывает энергопотребление, Защита от перегрузки и перегрева, Удаленное управление со смартфона, Голосовое управление через Алису, Марусю и Siri, Белый</t>
  </si>
  <si>
    <t>JY-GZ-03AQ</t>
  </si>
  <si>
    <t>Умный датчик дыма Aqara Smart Smoke Detector</t>
  </si>
  <si>
    <t>Умный датчик дыма, Aqara, Smart Smoke Detector, JY-GZ-03AQ, 104,6  42 мм, CR17450, Zigbee 3.0, 0°C ~ 40°C, Работает с Алисой, Белый</t>
  </si>
  <si>
    <t>SVD-C03</t>
  </si>
  <si>
    <t>Умный дверной видеозвонок Aqara Smart Video Doorbell G4</t>
  </si>
  <si>
    <t>Умный дверной видеозвонок, Aqara, Smart Video Doorbell G4, SVD-C03, USB Type-C, 142 х 65 х 30 мм, 1080p, Угол обзора: 160°, Рабочая температура внешнего модуля: -18°C ~ 50°C, Wi-Fi:  20 дБм, Автономное питание: Батарея: 6 х щелочная батарея LR6 AA, 5 Вт, Черный</t>
  </si>
  <si>
    <t>TH-S02D</t>
  </si>
  <si>
    <t>Датчик температуры и влажности Aqara Temperature &amp; Humidity Sensor T1</t>
  </si>
  <si>
    <t>Датчик температуры и влажности, Aqara, Temperature &amp; Humidity Sensor T1 TH-S02D, Белый</t>
  </si>
  <si>
    <t>DCM-K01</t>
  </si>
  <si>
    <t>Реле двухканальное с сухим контактом Aqara Dual Relay Module T2</t>
  </si>
  <si>
    <t>Реледвухканальное с сухим контрактом, Aqara, Dual Relay Module T2, DCM-K01, 45 x 48 x 34 мм, Zigbee, 100 — 250 В~, 50/60 Гц, Защита от перегрева, Удаленное управление со смартфона, Голосовое управление через Алису, Марусю и Siri, Белый</t>
  </si>
  <si>
    <t>ML-S03D</t>
  </si>
  <si>
    <t>Датчик движения и освещения Aqara Motion and Light Sensor P2</t>
  </si>
  <si>
    <t>Датчик движения и освещения, Aqara, Motion and Light Sensor P2, ML-S03D, Thread, Bluetooth 5.0, До 7 м (до 10 м при использовании с Aqara Home), 0–100000 люкс, До 170, Matter, Apple HomeKit, Google Home, Amazon Alexa, Samsung SmartThings, 2  CR2450 (до 2 лет автономной работы), от -10°C до +55°C, 0 — 95% относительной влажности, 	33,1х41,6 мм Белый</t>
  </si>
  <si>
    <t>AC-X01E</t>
  </si>
  <si>
    <t>Крепление для датчика присутствия Aqara FP2</t>
  </si>
  <si>
    <t>Крепление для датчика присутствия, Aqara, FP2, AC-X01E, Совместимость: Датчик присутствия FP2, 55,6 x 53,2 x 49,2 мм, Сталь, Белый</t>
  </si>
  <si>
    <t>WS-K08D</t>
  </si>
  <si>
    <t>Настенный выключатель двухклавишный Aqara Light Switch H2 EU (4Buttons, 2Channel)</t>
  </si>
  <si>
    <t>Настенный выключатель двухклавишный, Aqara, Light Switch H2, EU, WS-K08D, (4Buttons, 2Channel), Количество клавиш: 2, Количество коммутируемых линий: 2, Zigbee, Thread, BLE, 86х86х45 мм, 200-240 В~, 50/60 Гц, от 5 Вт (если нет подключения к линии ноля), 0С ~ +40C, Белый</t>
  </si>
  <si>
    <t>WS-K07D</t>
  </si>
  <si>
    <t>Настенный выключатель одноклавишный Aqara Light Switch H2 EU (4Buttons, 2Channel)</t>
  </si>
  <si>
    <t>Настенный выключатель одноклавишный , Aqara, Light Switch H2, EU, WS-K07D, (2Buttons, 1Channel), Количество клавиш: 1, Количество коммутируемых линий: 1, Zigbee, Thread, BLE, 86х86х45 мм, 200-240 В~, 50/60 Гц, от 5 Вт (если нет подключения к линии ноля), 0С ~ +40C, Белый</t>
  </si>
  <si>
    <t>WS-K02D</t>
  </si>
  <si>
    <t>Умный настенный выключатель с дисплеем Aqara Display Switch V1 EU</t>
  </si>
  <si>
    <t>Умный настенный выключатель с дисплеем, Aqara, Display Switch V1, EU, WS-K02D, Белый</t>
  </si>
  <si>
    <t>DS-K01D</t>
  </si>
  <si>
    <t>Умный сенсорный циферблат Aqara Touchscreen Dial V1 EU (240 В)</t>
  </si>
  <si>
    <t>Умный сенсорный циферблат, Aqara, Touchscreen Dial V1, EU, DS-K01D, (240 В), Белый</t>
  </si>
  <si>
    <t>КТ-6013-1</t>
  </si>
  <si>
    <t>Электрическая мельница для соли и перца Kitfort КТ-6013-1 черный</t>
  </si>
  <si>
    <t>Электрическая мельница для соли и перца, Kitfort, КТ-6013-1, Для измельчения двух видов специй, Работа от 6 батареек типа ААА, Цвет черный</t>
  </si>
  <si>
    <t>КТ-6389</t>
  </si>
  <si>
    <t>Электроточилка для ножей Kitfort КТ-6389</t>
  </si>
  <si>
    <t>Электроточилка для ножей, Kitfortt, КТ-6389, Проводная, Скорость вращения 1900 об/мин, Уровень шума ?65 дБ, 2 паза, Мощность 10 Вт, Длина шнура 1.2м, Бирюзовый</t>
  </si>
  <si>
    <t>КТ-2029</t>
  </si>
  <si>
    <t>Набор электрических мельниц Kitfort КТ-2029</t>
  </si>
  <si>
    <t>Набор электрических мельниц, Kitfort, КТ-2029, 2шт в комплекте, Металл, Регулировка степени помола, Светодиодная подсветка, Питание от батареек AААх6, Стальной</t>
  </si>
  <si>
    <t>КТ-6008-1</t>
  </si>
  <si>
    <t>Электрическая мельница для соли и перца Kitfort КТ-6008-1 черный</t>
  </si>
  <si>
    <t>Электрическая мельница для соли и перца, Kitfort, КТ-6008-1, Поворотный механизм, Не подвержены коррозии и не ржавеют, Регулировка помола,Цвет Черный</t>
  </si>
  <si>
    <t>КТ-5299</t>
  </si>
  <si>
    <t>Моющий пылесос Kitfort КТ-5299</t>
  </si>
  <si>
    <t>КТ-5283</t>
  </si>
  <si>
    <t>Беспроводной вертикальный пылесос Kitfort КТ-5283</t>
  </si>
  <si>
    <t>Беспроводной вертикальный пылесос, Kitfort, КТ-5283, Мощность 350 Вт, Циклонный фильтр, Ёмкость пылесборника 0,8 л, Время зарядки аккумулятора 4—5 ч, Цвет черный</t>
  </si>
  <si>
    <t>КТ-933</t>
  </si>
  <si>
    <t>Пароочиститель Kitfort KT-933</t>
  </si>
  <si>
    <t>Пароочиститель, Kitfort, KT-933, Объем 1.8л, Подача пара 31 г/мин, Давление пара 4 Бар, Время нагрева 12 мин, Длина шнура 5.5м, Мощность 1500 Вт, Чёрный</t>
  </si>
  <si>
    <t>КТ-932</t>
  </si>
  <si>
    <t>Пароочиститель Kitfort КТ-932</t>
  </si>
  <si>
    <t>Пароочиститель, Kitfort, КТ-932, Объем бака для воды 1500 мл, Регулятор мощности есть, Готовность 720 сек, Цвет черный</t>
  </si>
  <si>
    <t>RI-C278</t>
  </si>
  <si>
    <t>Утюг Redmond RI-C278 Голубой</t>
  </si>
  <si>
    <t>Утюг, Redmond, RI-C278, Голубой, Мощность 2200 Вт ,Материал	пластик ,Покрытие подошвы	керамика ,Покрытие ручки прорезиненное ,Объем резервуара для воды	240 мл ,Регулировка подачи пара	да ,Паровой удар	140 г/мин ,Постоянная подача пара	40 г/мин ,Вертикальное отпаривание	есть</t>
  </si>
  <si>
    <t>AG1901</t>
  </si>
  <si>
    <t>Аэрогриль Редмонд AG1901 Серый</t>
  </si>
  <si>
    <t>Аэрогриль, Редмонд, AG1901, Объем 4.5л, 12 программ, Температура нагрева 80–230°C, Сенсорное управление, Съемная корзина, Мощность 1290-1400 Вт, Длина шнура 0.8м, Серый</t>
  </si>
  <si>
    <t>КТ-3003</t>
  </si>
  <si>
    <t>Портативный блендер Kitfort КТ-3003</t>
  </si>
  <si>
    <t>Портативный блендер, Kitfort, КТ-3003,</t>
  </si>
  <si>
    <t>BH406</t>
  </si>
  <si>
    <t>Блендер погружной Redmond BH406</t>
  </si>
  <si>
    <t>Блендер погружной, Redmond, BH406, Скорость работы 9000-15000 об/мин, Режим турбо, Объем чаши измельчителя 500 мл, Объем мерного стакана 700 мл, Длинна шнура 1.2м, Мощность 1500 Вт, Черный</t>
  </si>
  <si>
    <t>КТ-3032-1</t>
  </si>
  <si>
    <t>Стационарный блендер Kitfort КТ-3032-1 фиолетовый</t>
  </si>
  <si>
    <t>Стационарный блендер, Kitfort, КТ-3032-1, Мощность 500 Вт, 2 скорости, Максимальная скорость вращения ножей 18500 об/мин, Черный, Фиолетовый</t>
  </si>
  <si>
    <t>RHB-2973</t>
  </si>
  <si>
    <t>Погружной блендер Redmond RHB-2973 Белый</t>
  </si>
  <si>
    <t>Погружной блендер, Redmond, RHB-2973, Мощность 1200 Вт, Насадка-пюре, Насадка-венчик, Объем чаши 500 мл, Объем мерного стакана 600 мл, Белый</t>
  </si>
  <si>
    <t>КТ-3053</t>
  </si>
  <si>
    <t>Погружной блендер Kitfort КТ-3053 «3 в 1»</t>
  </si>
  <si>
    <t>Погружной блендер, Kitfort, КТ-3053, «3 в 1», 2 скорости работы, Ёмкость чаши/стакана 500/700 мл, Скорость вращения 13500 об/мин ± 5%, Мощность 1000 Вт, Длина шнура 1.1м, Чёрный/Стальной</t>
  </si>
  <si>
    <t>КТ-1510</t>
  </si>
  <si>
    <t>Вакууматор Kitfort КТ-1510</t>
  </si>
  <si>
    <t>Вакууматор, Kitfort, КТ-1510, Кнопочное управление, Мощность 130 Вт, 2 режима работы, Ширина рулона / пакета 29 см, Черный, Стальной</t>
  </si>
  <si>
    <t>КТ-1509-1</t>
  </si>
  <si>
    <t>Вакууматор Kitfort КТ-1509-1 (черный)</t>
  </si>
  <si>
    <t>Вакууматор, Kitfort, КТ-1509-1, (черный), Кнопочное управление, Мощность 130 Вт, 5 режимов работы, Ширина рулона / пакета 29 см, Черный</t>
  </si>
  <si>
    <t>КТ-1638</t>
  </si>
  <si>
    <t>Мультипекарь Kitfort КТ-1638</t>
  </si>
  <si>
    <t>Мультипекарь, Kitfort, КТ-1638, Бельгийские вафли, Гриль, Антипригарное покрытие, Сменные панели, Термоизолированная ручка, Длина шнура 0.7м, Мощность 800 Вт, Белый/черный</t>
  </si>
  <si>
    <t>КТ-1655</t>
  </si>
  <si>
    <t>Гриль Kitfort КТ-1655</t>
  </si>
  <si>
    <t>Гриль, Kitfort, КТ-1655, Антипригарные панели, Открытие на 180°, Температура нагрева 100-220°C, Длина шнура 0.7м, Мощность 2000Вт, Черный/Стальной</t>
  </si>
  <si>
    <t>КТ-1659</t>
  </si>
  <si>
    <t>Гриль Kitfort КТ-1659</t>
  </si>
  <si>
    <t>Гриль, Kitfort, КТ-1659, Мощность 1500 Вт, Макс. температура нагрева 230°C, Регулировка t, Размер панелей 278 х 170 мм, Длина шнура 0.7м, Индикация нагрева, Индикация включения, Стальной</t>
  </si>
  <si>
    <t>КТ-1653</t>
  </si>
  <si>
    <t>Электрогриль Kitfort КТ-1653</t>
  </si>
  <si>
    <t>Электрогриль, Kitfort, КТ-1653, Режим барбекю, Прямой нагрев, Температура нагрева 150-230 °С, Мощность 2000 Вт, Длина шнура 0.75м, Черный/Стальной</t>
  </si>
  <si>
    <t>КТ-1329</t>
  </si>
  <si>
    <t>Кофемолка Kitfort КТ-1329</t>
  </si>
  <si>
    <t>Кофемолка, Kitfort, КТ-1329,Мощность 200 Вт, Ёмкость резервуара 200 мл / 70 г,Тип ножевая, Напряжение 220 В, 50 Гц</t>
  </si>
  <si>
    <t>КТ-3072</t>
  </si>
  <si>
    <t>Миксер Kitfort КТ-3072</t>
  </si>
  <si>
    <t>Миксер, Kitfort, КТ-3072, 5 скоростей, 4 насадки, Турборежим, Мощность 500 Вт, Длина шнура 1 м, Черный/Стальной</t>
  </si>
  <si>
    <t>КТ-3071-1</t>
  </si>
  <si>
    <t>Миксер Kitfort КТ-3071-1 бело-фиолетовый</t>
  </si>
  <si>
    <t>Миксер, Kitfort, КТ-3071-1, Мощность 200-250 Вт, Число скоростей 5, Количество насадок 4 , Цвет Бело-фиолетовый</t>
  </si>
  <si>
    <t>RMC-P470</t>
  </si>
  <si>
    <t>Мультиварка-скороварка Redmond RMC-P470</t>
  </si>
  <si>
    <t>Мультиварка-скороварка, Redmond, RMC-P470,Потребляемая мощность 1000 Вт, Материал корпуса Пластик, Тип управления Сенсорное</t>
  </si>
  <si>
    <t>RMC-03</t>
  </si>
  <si>
    <t>Мультиварка Redmond RMC-03 Черный</t>
  </si>
  <si>
    <t>Мультиварка, Redmond, RMC-03, 9 автоматических программ, Объем 2л, Автоподогрев, Пастеризация, Стерилизация, Отложенный старт, Дисплей, Мощность 350 Вт, Черный</t>
  </si>
  <si>
    <t>RMC-M903S</t>
  </si>
  <si>
    <t>Мультиварка Redmond SkyCooker RMC-M903S Черный</t>
  </si>
  <si>
    <t>Мультиварка, Redmond, SkyCooker RMC-M903S, 1050 Вт, Умная мультиварка, Управление со смартфона, Сенсорное управление, Автоматических программ 17, Объем чаши 5 л, Покрытие чаши Керамическое, Черный</t>
  </si>
  <si>
    <t>RMC-M36</t>
  </si>
  <si>
    <t>Мультиварка Redmond RMC-M36 Черный</t>
  </si>
  <si>
    <t>Мультиварка, Redmond, RMC-M36, 700 Вт, Автоматических программ 17, Покрытие чаши антипригарное DAIKIN® (Япония), Объем чаши 5 л, Полезный объем чаши 3,5 л, Дисплей LED, Черный</t>
  </si>
  <si>
    <t>КТ-149</t>
  </si>
  <si>
    <t>Индукционная плита Kitfort КТ-149</t>
  </si>
  <si>
    <t>Индукционная плита, Kitfort, КТ-149, Мощность 1800 + 1300 Вт, Управление сенсорное, Ступеней мощности 12 + 10, Таймер до 24 часов , Цвет черный</t>
  </si>
  <si>
    <t>КТ-2322-1</t>
  </si>
  <si>
    <t>Блендер-пароварка Kitfort КТ-2322-1 белый</t>
  </si>
  <si>
    <t>Блендер-пароварка, Kitfort, КТ-2322-1, Максимальная мощность 300 Вт, Полезный объем кувшина 0.3 л, Материал корпуса пластик, Цвет белый</t>
  </si>
  <si>
    <t>FD1103</t>
  </si>
  <si>
    <t>Сушилка для овощей и фруктов Redmond FD1103</t>
  </si>
  <si>
    <t>Сушилка для овощей и фруктов, Redmond, FD1103, Конвективная, 500W, Пастик, 8 съемных поддонов, Таймер, Установка времени, Регулировка температуры,Приготовление пастилы, Черный</t>
  </si>
  <si>
    <t>КТ-6830</t>
  </si>
  <si>
    <t>Пароварка Kitfort КТ-6830</t>
  </si>
  <si>
    <t>Пароварка, Kitfort, КТ-6830, Мощность 800 Вт, Таймер до 60 мин, 3 паровых отсека, Цвет белый</t>
  </si>
  <si>
    <t>КТ-1914</t>
  </si>
  <si>
    <t>Сушилка для овощей и фруктов Kitfort КТ-1914</t>
  </si>
  <si>
    <t>Сушилка для овощей и фруктов, Kitfort, КТ-1914, Мощность 200–240 Вт, Количество поддонов 5, Обдув Вертикальный, Цвет черный</t>
  </si>
  <si>
    <t>RAMB-03</t>
  </si>
  <si>
    <t>Панель для мультипекаря Redmond RAMB-03 Гриль</t>
  </si>
  <si>
    <t>Панель для мультипекаря, Redmond, RAMB-03, Гриль, Антипригарное покрытие, Габаритные размеры 134  236 мм, Черный</t>
  </si>
  <si>
    <t>RT-437</t>
  </si>
  <si>
    <t>Тостер Redmond RT-437 Черный</t>
  </si>
  <si>
    <t>Тостер, Redmond, RT-437, 6 степеней обжаривания, 2 отделения для тостов, Функция разморозки и подогрева, Автоматическое центрирование тостов, Функция отмены, Мощность 750 Вт, Длина шнура 0.6м, Черный</t>
  </si>
  <si>
    <t>Тостер Redmond RT-437 Белый</t>
  </si>
  <si>
    <t>Тостер, Redmond, RT-437, 6 степеней обжаривания, 2 отделения для тостов, Функция разморозки и подогрева, Автоматическое центрирование тостов, Функция отмены, Мощность 750 Вт, Длина шнура 0.6м, Белый</t>
  </si>
  <si>
    <t>КТ-4052</t>
  </si>
  <si>
    <t>Фритюрница Kitfort КТ-4052</t>
  </si>
  <si>
    <t>Фритюрница, Kitfort, КТ-4052, Механическое управление, Диапазон температур 130-190 °C, Объем масла 3 л, Мощность номинальная 2000 Вт, Длина сетевого шнура 1м, Таймер, Черный, Стальной</t>
  </si>
  <si>
    <t>КТ-4075</t>
  </si>
  <si>
    <t>Фритюрница Kitfort КТ-4075</t>
  </si>
  <si>
    <t>Фритюрница, Kitfort, КТ-4075,Мощность 800-900 Вт ,Емкость чаши 3,4 л ,Рабочая емкость чаши min 1,2 л/ max 1,5 л ,Емкость корзины 1,5 л ,Рабочая температура 130-190°С</t>
  </si>
  <si>
    <t>КТ-2017</t>
  </si>
  <si>
    <t>Фритюрница Kitfort КТ-2017</t>
  </si>
  <si>
    <t>Фритюрница, Kitfort, КТ-2017, Ёмкость чаши 1.5 л, 3 температурных режима, Температура 130-190°C, Длина шнура 0.99 м, Мощность 900 Вт, Стальной</t>
  </si>
  <si>
    <t>КТ-2023</t>
  </si>
  <si>
    <t>Фритюрница Kitfort КТ-2023</t>
  </si>
  <si>
    <t>Фритюрница, Kitfort, КТ-2023, Мощность 2180 Вт, Объем масла 3.3 л, Материал корпуса нержавеющая сталь, Ненагревающийся корпус есть, Цвет серебристый</t>
  </si>
  <si>
    <t>RBM-M1910</t>
  </si>
  <si>
    <t>Хлебопечь Redmond RBM-M1910</t>
  </si>
  <si>
    <t>Хлебопечь, Redmond, RBM-M1910,Мощность-550 Вт ,Количество программ-25 ,Пользовательский режим-есть ,Таймер-есть,Смотровое окно-есть, Напряжение-220-240 В, 50 Гц ,Материал корпуса-нержавеющая сталь</t>
  </si>
  <si>
    <t>КТ-309</t>
  </si>
  <si>
    <t>Хлебопечь Kitfort KT-309 чёрный</t>
  </si>
  <si>
    <t>Хлебопечь, Kitfort, KT-309, Объем чаши 3.8л, 16 программ, Вес выпечки 1000/1250/1500 г, Кнопочное управление, Автоподогрев, Отложенный старт до 15 ч, Длина шнура 0.8м, Мощность 850 Вт, Чёрный</t>
  </si>
  <si>
    <t>КТ-2408</t>
  </si>
  <si>
    <t>Винный шкаф Kitfort КТ-2408</t>
  </si>
  <si>
    <t>Винный шкаф, Kitfort, КТ-2408, 4 полки, Вместимость 12 бутылок, Объем внутренней камеры 33л, Термоэлектрический, Температура охлаждения 10-18?С, Уровень шума 25 дБ, Мощность 70 Вт, Энергопотребление 121 кВт*ч/год, Черный</t>
  </si>
  <si>
    <t>КТ-2103</t>
  </si>
  <si>
    <t>Мясорубка Kitfort КТ-2103</t>
  </si>
  <si>
    <t>Мясорубка, Kitfort, КТ-2103, Мощность максимальная -1800 Вт, Количество скоростей-2 шт, Количество насадок-5 шт, Длина сетевого шнура-1 м, Цвет серебристый</t>
  </si>
  <si>
    <t>КТ-2113-3</t>
  </si>
  <si>
    <t>Мясорубка Kitfort КТ-2113-3 бело-красная</t>
  </si>
  <si>
    <t>Мясорубка, Kitfort, КТ-2113-3, Мощность 1000 Вт, Производительность 1,2 кг/мин, Насадки 4, Уровень шума 80 дБ, Цвет бело-красная</t>
  </si>
  <si>
    <t>RJ-912S</t>
  </si>
  <si>
    <t>Соковыжималка шнековая Redmond RJ-912S Серый металлик</t>
  </si>
  <si>
    <t>Соковыжималка шнековая, Redmond, RJ-912S, Мощность 580 Вт, Уровень шума 74 дБ, Резервуар для сока 1000 мл, Резервуар для жмыха 700 мл, Тип управления сенсорный, Автоматический выброс мякоти, Серый металлик</t>
  </si>
  <si>
    <t>J1401</t>
  </si>
  <si>
    <t>Соковыжималка шнековая Redmond J1401 черный</t>
  </si>
  <si>
    <t>Соковыжималка шнековая, Redmond, J1401, 1 скорость, Скорость работы 70 об/мин, Диаметр загрузочного отверстия 40 мм, Уровень шума &lt; 69 дБ, Мощность 350 Вт, Длина шнура 0.8м, Черный</t>
  </si>
  <si>
    <t>RK-M1582</t>
  </si>
  <si>
    <t>Чайник электрический Redmond RK-M1582 Шампань</t>
  </si>
  <si>
    <t>Чайник электрический, Redmond, RK-M1582, 1800 Вт, Объем 1,7 л, Двойные стенки, Тип стали 304, Контактная группа STRIX, Шампань</t>
  </si>
  <si>
    <t>RK-M183</t>
  </si>
  <si>
    <t>Чайник электрический Redmond RK-M183</t>
  </si>
  <si>
    <t>Чайник электрический, Redmond, RK-M183, Мощность 2200 Вт, Объем 1,7 л, Материал корпуса нержавеющая сталь</t>
  </si>
  <si>
    <t>RK-M179</t>
  </si>
  <si>
    <t>Чайник электрический Redmond RK-M179 Бежевый</t>
  </si>
  <si>
    <t>Чайник электрический, Redmond, RK-M179, Механический,Мощность 1850-2100W, Объем 1.7л, Автоотключение, Бежевый</t>
  </si>
  <si>
    <t>КТ-654-1</t>
  </si>
  <si>
    <t>Чайник электрический Kitfort КТ-654-1 голубой</t>
  </si>
  <si>
    <t>Чайник электрический, Kitfort, КТ-654-1, Режимы нагрева 100 °С, Ёмкость 1,7 л, Мощность 2200 Вт, Голубой</t>
  </si>
  <si>
    <t>КТ-659-2</t>
  </si>
  <si>
    <t>Чайник электрический Kitfort KT-659-2 зеленый</t>
  </si>
  <si>
    <t>Чайник электрический, Kitfort, KT-659-2,Объем 1.7 л, Мощность 2200 Вт, Количество стенок 1, Цвет Зеленый</t>
  </si>
  <si>
    <t>KM236</t>
  </si>
  <si>
    <t>Чайник электрический Redmond KM236 Серый</t>
  </si>
  <si>
    <t>Чайник электрический, Redmond, KM236, Нержавеющая сталь, Объем 1.7л, 1 температурный режим, Автоотключение, Мощность 2200 Вт, Длина шнура 0.75м, Серый</t>
  </si>
  <si>
    <t>Чайник электрический Редмонд KM245 Черный</t>
  </si>
  <si>
    <t>Чайник электрический, Редмонд, KM245, Объем 1.7л, Двойные стенки, Сенсорное управление, 5 температурных режимов, Дисплей, Поддержание температуры, Нержавеющая сталь, Мощность 1850-2200 Вт, Длина шнура 0.7м, Черный</t>
  </si>
  <si>
    <t>RCM-M1507</t>
  </si>
  <si>
    <t>Кофеварка капельная Redmond RCM-M1507</t>
  </si>
  <si>
    <t>Кофеварка капельная, Redmond, RCM-M1507, Тип используемого кофе молотый, Объем 0.6л, Электронное управление, Термостойкое стекло, Съемный фильтр, Функция «Анти-капля», Светодиодная индикация, Автоподогрев, Длинна шнура 0.7м, Мощность 600 Вт, Черный</t>
  </si>
  <si>
    <t>КТ-7444</t>
  </si>
  <si>
    <t>Кофеварка рожковая Kitfort КТ-7444</t>
  </si>
  <si>
    <t>Кофеварка рожковая, Kitfortt, КТ-7444, Давление 3.5 бар, Ручной капучинатор, Температура нагрева 95°C, Объем кофейника 240 мл, Мощность 800 Вт, Длина шнура 0.7м, Черный/Розовый</t>
  </si>
  <si>
    <t>КТ-7376</t>
  </si>
  <si>
    <t>Кофеварка Kitfort КТ-7376</t>
  </si>
  <si>
    <t>Кофеварка, Kitfort, КТ-7376, Мощность 550 - 650 Вт, Ёмкость резервуара для воды 0,75 л, Ёмкость кофейника 0,75 л, Материал сетки фильтра нейлон , Цвет синий</t>
  </si>
  <si>
    <t>КТ-715</t>
  </si>
  <si>
    <t>Кофеварка капельная Kitfort КТ-715</t>
  </si>
  <si>
    <t>Кофеварка капельная, Kitfort, КТ-715, Мощность 1000 Вт, Стекло, Пластик, Ёмкость резервуара 1.2л, Автоотключение, Черный/Стальной</t>
  </si>
  <si>
    <t>CM704</t>
  </si>
  <si>
    <t>Кофеварка капельная Redmond CM704</t>
  </si>
  <si>
    <t>Кофеварка капельная, Redmond, CM704,Тип кофеварки капельная,Тип используемого кофе молотый,Тип капсул, тип нагревателя бойлер, Тип управления сенсорный,Цвет черный, Мощность 1000 Вт</t>
  </si>
  <si>
    <t>КТ-7217</t>
  </si>
  <si>
    <t>Кофеварка капельная Kitfort КТ-7217</t>
  </si>
  <si>
    <t>Кофеварка капельная, Kitfort, КТ-7217, Объем резервуара для воды 1250 мл, Объем резервуара для кофе 1250 мл, Градуировка колбы, Материал колбы стекло, Используемый кофе молотый, Фильтр нейлоновый, Тип управления сенсорное , Цвет черный</t>
  </si>
  <si>
    <t>КТ-7124</t>
  </si>
  <si>
    <t>Кофеварка рожковая Kitfort КТ-7124</t>
  </si>
  <si>
    <t>Кофеварка рожковая, Kitfort, КТ-7124, Объем резервуара для воды 1.5 л, Мощность 950 Вт, Тип нагревателя бойлер, Давление15 Бар, Используемый кофе молотый, Цвет черный</t>
  </si>
  <si>
    <t>RCI-2334</t>
  </si>
  <si>
    <t>Плойка Redmond RCI-2334 Серый</t>
  </si>
  <si>
    <t>Плойка, Redmond, RCI-2334, 65W, Диаметр щипцов 32мм, Керамико-турмалиновое покрытие, 5 температурных режимов, Серый</t>
  </si>
  <si>
    <t>КТ-3194</t>
  </si>
  <si>
    <t>Щетка для лица Kitfort КТ-3194</t>
  </si>
  <si>
    <t>Щетка для лица, Kitfort, КТ-3194, Мощность 0,5 Вт, Уровень шума до 60 дБ, Количество режимов 3, Время зарядки 1,5 ч, Стмулирует кровообращение, Очищает кожу лица, Время работы от аккумулятора 3,5 ч, Цвет белый</t>
  </si>
  <si>
    <t>КТ-3172</t>
  </si>
  <si>
    <t>Косметическое зеркало Kitfort КТ-3172</t>
  </si>
  <si>
    <t>Косметическое зеркало, Kitfort, КТ-3172, Мощность 5 Вт</t>
  </si>
  <si>
    <t>RF-534</t>
  </si>
  <si>
    <t>Фен Redmond RF-534 Серый/розовый</t>
  </si>
  <si>
    <t>Фен, Redmond, RF-534, 1600 Вт, 2 скорости, 2 температурных режима, Складная ручка, Серый/розовый</t>
  </si>
  <si>
    <t>YR4502</t>
  </si>
  <si>
    <t>Ирригатор Redmond YR4502 Серый</t>
  </si>
  <si>
    <t>Ирригатор, Redmond, YR4502, Тип	портативный, Напряжение аккумулятора 3,7 В, Емкость аккумулятора 1200 мА*ч, Защита от поражения электротоком класс III, Принцип работы импульсный, Цвет Серый</t>
  </si>
  <si>
    <t>YR4501</t>
  </si>
  <si>
    <t>Ирригатор Redmond YR4501 Черный</t>
  </si>
  <si>
    <t>Ирригатор, Redmond, YR4501, Вид портативный, Емкость резервуара 250 мл, Принцип подачи струи воды импульсный, Количество пульсаций 1400 в минуту, Основной цвет черный</t>
  </si>
  <si>
    <t>КТ-2914</t>
  </si>
  <si>
    <t>Ирригатор Kitfort КТ-2914</t>
  </si>
  <si>
    <t>Ирригатор, Kitfort, КТ-2914, Мощность 24 Вт, Емкость резервуара 1000 мл, Количество насадок в комплекте 6 шт, Принцип подачи струи воды моноструйный, Количество пульсаций 1250 - 1700 в минуту, Цвет белый, синий</t>
  </si>
  <si>
    <t>КТ-2809</t>
  </si>
  <si>
    <t>Увлажнитель воздуха Kitfort КТ-2809</t>
  </si>
  <si>
    <t>Увлажнитель воздуха, Kitfort, КТ-2809, Мощность при обычной работе 30 Вт, Тип увлажнителя, ультразвуковой,Ёмкость резервуара 4,3 л</t>
  </si>
  <si>
    <t>LB-L02D</t>
  </si>
  <si>
    <t>Лампочка Aqara LED Bulb T2 (RGB CCT, E27)</t>
  </si>
  <si>
    <t>Лампочка, Aqara, LED Bulb T1, LB-L02D, (RGB CCT, E27), 10,5 Вт, 75 Вт, 1100 лм @ 6500K, 950 лм @ 2700K, RGB: 2000–9000K / Белый: 2700–6500K, 200°, До 25 000 часов, 100–240 В~, 50/60 Гц, 60  108 мм,–10°C ~ +40°C, 0–95% RH (без конденсации),Zigbee 3.0, Thread, Bluetooth,</t>
  </si>
  <si>
    <t>Противокражная подставка-зарядка для смарт часов, Eagle, A301W, моносистема, функция защиты, функция зарядки, управление через пульт, белый</t>
  </si>
  <si>
    <t>HA31-B</t>
  </si>
  <si>
    <t>Универсальный адаптер SVC HA31-B</t>
  </si>
  <si>
    <t>Универсальный адаптер, SVC, HA31-B, 3.1A, 100-240V, Чёрный</t>
  </si>
  <si>
    <t>A2171</t>
  </si>
  <si>
    <t>Смарт часы Amazfit Bip 3 Pro A2171 Cream</t>
  </si>
  <si>
    <t>Смарт часы, Amazfit, Bip 3 Pro A2171, Дисплей 1.69" TFT, Разрешение 240х280, Водонепроницаемые (5 АТМ), GPS+GLONASS, Батарея 280 мАч, Вес 33 гр, Кремовый</t>
  </si>
  <si>
    <t>Моноблок, XG, Quantum X5, 23,8", JW H610T, 2*DDR4 2666/3200 SO-DIMM, IPS 1920*1080 Full HD, Веб-камера 1.92 МП, 802.11 b/g/n ac, Intel AC9560/ Realtek 8821CE, USB2.0x1, HDMI output, COM Port, USB3.0*4, LAN, AUDIO IN/OUT, DC IN, Встронный микрофон, Белый</t>
  </si>
  <si>
    <t>PPU-4-01Y-V4</t>
  </si>
  <si>
    <t>Программный комплекс Safetica Pro on-prem 12М 1шт продление</t>
  </si>
  <si>
    <t>9101-0000R0209</t>
  </si>
  <si>
    <t>Компьютерный корпус, Gamemax, Infinity Mini BK, 9101-0000R0209, 9101-0000R0191, M-ATX, USB 3.0*1/ USB 2.0*2, HD Audio, Кулер ARGB 7*120mm, Высота процессорного кулера 155мм, Длина VGA 330мм, Количество отсеков 1*3,5" / 2*2,5", Сталь/Закаленное стекло, 358х275х373мм, Без Б/П, Черный</t>
  </si>
  <si>
    <t>9101-0000R0211</t>
  </si>
  <si>
    <t>Компьютерный корпус, Gamemax, Infinity Mini WH, 9101-0000R0211, 9101-0000R00190, M-ATX, USB 3.0*1/ USB 2.0*2, HD Audio, Кулер ARGB 7*120mm, Высота процессорного кулера 155мм, Длина VGA 330мм, Количество отсеков 1*3,5" / 2*2,5", Сталь/Закаленное стекло, 358х275х373мм, Без Б/П, Белый</t>
  </si>
  <si>
    <t>Монитор, Samsung, LS24F320GAIXCI, Essential S3 FHD, 24", 1920*1080, IPS, 120 Гц, 16:9, 250 кд/м2, 3000:1, 5 мс, 178/178, 16.7 млн., VGA*1, HDMI*1, VESA 75*75 мм, кабель HDMI в комплекте, Чёрный</t>
  </si>
  <si>
    <t>Монитор, Samsung, LS24D400GAIXCI, Essential S4 FHD, 24", 1920*1080, IPS, 100 Гц, 16:9, 250 кд/м2, 1000:1, 5 мс, 178/178, 16.7 млн., DP*1, HDMI*2, DP*1, Аудиопорт*1, VESA 100*100 мм, Регулировка высоты/наклона/вращения/поворота, кабель HDMI в комплекте, Чёрный</t>
  </si>
  <si>
    <t>Монитор, Samsung, LS27FG512EIXCI, 27", 2560*1440, VA, 180 Гц, 16:9, 300 кд/м2, 1000:1, 1 мс, 178/178, 16.7 млн., DP*1, HDMI*2, Аудиопорт*1, VESA 100*100 мм, Регулировка высоты/наклона/вращения/поворота, кабель HDMI в комплекте, Чёрный</t>
  </si>
  <si>
    <t>Монитор, Samsung, LS27DG702EIXCI, Odyssey G7 4K, 27", 3840*2160, IPS, 144 Гц, 16:9, 350 кд/м2, 1000:1, 1 мс, 178/178, 1.07 млрд., DP*1, HDMI*2, Динамики 10 Вт, VESA 100*100 мм, Регулировка высоты/наклона/вращения/поворота, кабели DP/USB в комплекте, Чёрный</t>
  </si>
  <si>
    <t>Монитор, Samsung, LS32DG500EIXCI, Odyssey G5 QHD, 32”, 2560*1440, IPS, 180 Гц, 16:9, 350 кд/м2, VESA DisplayHDR 400, 1000:1, 5 мс, 178/178, 1.07 млрд., DP*1, HDMI*1, VESA 100*100 мм, Регулировка высоты/наклона/вращения/поворота, кабели HDMI/USB-C в комплекте, Черный</t>
  </si>
  <si>
    <t>Монитор, Samsung, LS34C650UAIXCI, ViewFinity S6, 34", Изогнутый, 3440*1440, VA, 100 Гц, 21:9, 350 кд/м2, 3000:1, 5 мс, 178/178, 1.07 млрд., DP*1, HDMI*1, USB-C*1, Аудиопорт*1, VESA 100*100 мм, кабели HDMI/USB-C в комплекте, Чёрный</t>
  </si>
  <si>
    <t>Монитор, Samsung, LS49C950UAIXCI, ViewFinity S9, 49", Изогнутый, 5120*1440, VA, 120 Гц, 32:9, 350 кд/м2, 3000:1, 5 мс, 178/178, 1.07 млрд., DP*1, HDMI*2, USB-C*1, Динамики 2x5 Вт, VESA 100*100 мм, Регулировка высоты/наклона/вращения, Черный</t>
  </si>
  <si>
    <t>Монитор, Samsung, LS32D604UAIXCI, ViewFinity S6 QHD, 32”, 2560*1440, IPS, 100 Гц, 16:9, 350 кд/м2, 1000:1, 5 мс, 178/178, 1.07 млрд., DP*1, HDMI*1, USB-C*1, VESA 100*100 мм, Регулировка высоты/наклона/вращения/поворота, кабель USB-C в комплекте, Черный</t>
  </si>
  <si>
    <t>3MSTDBLB.0001/CGR-STD-BLB</t>
  </si>
  <si>
    <t>3MSTDGRB.0001/CGR-STD-GRB</t>
  </si>
  <si>
    <t>3MSTDASW.0001/CGR-STD-ASW</t>
  </si>
  <si>
    <t>Портативная колонка, Xiaomi, Xiaomi Sound Pocket 5W, S28H-GL, QBH4380GL/MDZ-37-DB, Bluetooth Version: 5.4, Мощность 5W, Диапазон частот: 100 Гц-20 кГц, Продолжительность воспроизведения: прибл. 10 часов (при 40% громкости), Батарея: литий-ионная. 1000 мАч, Время зарядки: 3 часа, Номинальная мощность: 5 В, 1 А, Дальность передачи: 25 м, Вес нетто: 200 г, Размер изделия:74.4*42.6*90.8 мм, Влагоустойчивость IP67, Розовый</t>
  </si>
  <si>
    <t>DHI-NVR5432-EI2</t>
  </si>
  <si>
    <t>Сетевой видеорегистратор Dahua DHI-NVR5432-EI2</t>
  </si>
  <si>
    <t>Сетевой видеорегистратор, Dahua, DHI-NVR5432-EI2, 32 канала, 2 HDMI, 2 VGA, 4 порта SATA III, емкость до 20 ТБ</t>
  </si>
  <si>
    <t>Пластиковая насадка для модуля обнаружения алкоголя Hikvision DS-K7MX-A0</t>
  </si>
  <si>
    <t>Пластиковая насадка для модуля обнаружения алкоголя, Hikvision, DS-K7MX-A0</t>
  </si>
  <si>
    <t>Midrive D08</t>
  </si>
  <si>
    <t>Видеорегистратор 70Mai Dash Cam Lite</t>
  </si>
  <si>
    <t>Видеорегистратор, 70Mai, Dash Cam Lite, Midrive D08, 130 градусов, FULL HD 1920 x 1080, Аккумулятор 500mAh, 2" Экран TFT (не сенсорный), Основная камера 2 Мп, функция 24-часового парковочного мониторинга, Черный</t>
  </si>
  <si>
    <t>Рюкзак NINETYGO GRINDER Oxford Casual Backpack Бежевый</t>
  </si>
  <si>
    <t>Рюкзак, NINETYGO, GRINDER Oxford Casual Backpack, 6971732584967, 15.6", 2 внешних отделения, Органайзер, Высококачественный полиэстер, Бежевый</t>
  </si>
  <si>
    <t>Рюкзак NINETYGO GRINDER Oxford Casual Backpack Черный</t>
  </si>
  <si>
    <t>Рюкзак, NINETYGO, GRINDER Oxford Casual Backpack, 6971732582352, 40*32*15см, Черный</t>
  </si>
  <si>
    <t>Рюкзак NINETYGO GRINDER Oxford Casual Backpack Темно-синий</t>
  </si>
  <si>
    <t>Рюкзак, NINETYGO, GRINDER Oxford Casual Backpack, 6971732582369, 40*32*15см, Темно-синий</t>
  </si>
  <si>
    <t>Рюкзак NINETYGO Multitasker Commuting Backpack Серый</t>
  </si>
  <si>
    <t>Рюкзак, NINETYGO, Multitasker Commuting Backpack (6971732587593), Серый</t>
  </si>
  <si>
    <t>65TDS148128</t>
  </si>
  <si>
    <t>Интерактивная панель XG 65TDS148128</t>
  </si>
  <si>
    <t>Интерактивная панель, XG, 65TDS148128, Android 14, ОЗУ 8гб, ПЗУ 128гб</t>
  </si>
  <si>
    <t>75TDS148128</t>
  </si>
  <si>
    <t>Интерактивная панель XG 75TDS148128</t>
  </si>
  <si>
    <t>Интерактивная панель, XG, 75TDS148128, Android 14, ОЗУ 8гб, ПЗУ 128гб</t>
  </si>
  <si>
    <t>86TDS148128</t>
  </si>
  <si>
    <t>Интерактивная панель XG 86TDS148128</t>
  </si>
  <si>
    <t>Интерактивная панель, XG, 86TDS148128, 86", Android 14, ОЗУ 8гб, ПЗУ 128гб</t>
  </si>
  <si>
    <t>75TDFMAX21316256</t>
  </si>
  <si>
    <t>Интерактивная панель XG 75TDFMAX21316256</t>
  </si>
  <si>
    <t>Интерактивная панель, XG, 75TDFMAX21316256, 75", Android 13, ОЗУ 16гб, ПЗУ 256гб</t>
  </si>
  <si>
    <t>86TDFMAX21316256</t>
  </si>
  <si>
    <t>Интерактивная панель XG 86TDFMAX21316256</t>
  </si>
  <si>
    <t>Интерактивная панель, XG, 86TDFMAX21316256, 86", Android 13, ОЗУ 16гб, ПЗУ 256гб</t>
  </si>
  <si>
    <t>98TDFMAX21316256</t>
  </si>
  <si>
    <t>Интерактивная панель XG 98TDFMAX21316256</t>
  </si>
  <si>
    <t>Интерактивная панель, XG, 98TDFMAX21316256, 98", Android 13, ОЗУ 16гб, ПЗУ 256гб</t>
  </si>
  <si>
    <t>Cube 2 Pro</t>
  </si>
  <si>
    <t>Проектор портативный Wanbo Cube 2 Pro, Dark Blue</t>
  </si>
  <si>
    <t>Проектор портативный, Wanbo, Cube 2 Pro ,Android 9.0, 1+8G, темно-синий</t>
  </si>
  <si>
    <t>Проектор портативный Wanbo Cube 2 Pro, Green</t>
  </si>
  <si>
    <t>Проектор портативный, Wanbo, Cube 2 Pro ,Android 11, 2.4G+5G, зеленый</t>
  </si>
  <si>
    <t>Mozart 1 Pro 2025</t>
  </si>
  <si>
    <t>Проектор портативный Wanbo Mozart 1 Pro 2025</t>
  </si>
  <si>
    <t>Проектор портативный, Wanbo, Mozart 1 Pro 2025, LCD, 1080p (FHD), 1200 ANSI lm, 3000:1, Google TV OS, Auto Focus, Auto Keystone, ASA 3.0, HDR10, MEMC, 20 000 часов, 2+16G, Wi-Fi 6, Bluetooth 5.0, HDMI 2.01, USB2, 3.5mm, DC*1, динамики 20W (210W), синий</t>
  </si>
  <si>
    <t>Зонт Xiaomi 90GO Automatic Umbrella (LED Lighting) Серый</t>
  </si>
  <si>
    <t>Зонт, 90GO, Automatic Umbrella (LED Lighting), 6941413204200, зонт с встроенным фонариком, Автоматическое открытие и закрытие, Кнопочная система освещения- батарея емкостью 120 мАч, Ребра из стекловолокна и металлический стержень, Съемная ручка на шнурке для удобной переноски, Серый</t>
  </si>
  <si>
    <t>TB880</t>
  </si>
  <si>
    <t>Полотер/Швабра Deerma Spray Mop TB880 Белый</t>
  </si>
  <si>
    <t>Полотер/Швабра, Deerma, TB880, Нержавеющая сталь, ABS-пластик и полипропилен, Объём резервуара 280 мл, Вес 1.1 кг, Распыление на 1 м, Вращение 360 градусов, Белый</t>
  </si>
  <si>
    <t>CJ-JS01</t>
  </si>
  <si>
    <t>Вакуумная пробка Circle Joy Mini stopper Серебристый</t>
  </si>
  <si>
    <t>Вакуумная пробка, Circle Joy CJ-JS01 Mini stopper, Металл, Пластик, Диаметр 4,16, Высота 6см, С индикатором срока годности напитка, Поддерживает вакуум на уровне 0,038МПа, Серебристый</t>
  </si>
  <si>
    <t>Набор ножей Tefal Сomfort knives K221S375 3шт</t>
  </si>
  <si>
    <t>Набор ножей, Tefal, Сomfort knives K221S375, 3шт, Нержавеющая сталь, Материал ручки – пластик</t>
  </si>
  <si>
    <t>Крышка Tefal Butterfly 4199726 26см</t>
  </si>
  <si>
    <t>Крышка, Tefal, Butterfly 4199726, 26см, Отверстие для выпуска пара, Складные ручки</t>
  </si>
  <si>
    <t>Форма разъемная Tefal Delibake J1641474 27см</t>
  </si>
  <si>
    <t>Форма разъемная, Tefal, Delibake J1641474, 27см, Углеродная сталь, Красный</t>
  </si>
  <si>
    <t>XNQ02RR</t>
  </si>
  <si>
    <t>Виртуальная стена (магнитная лента) для робота-пылесоса Roborock</t>
  </si>
  <si>
    <t>Виртуальная стена (магнитная лента) для робота-пылесоса, Roborock, XNQ02RR, Серый</t>
  </si>
  <si>
    <t>SDLW05RR</t>
  </si>
  <si>
    <t>Моющийся фильтр для пылесборника для робота-пылесоса Roborock S7 (2шт в комплекте)</t>
  </si>
  <si>
    <t>Моющийся фильтр для робота-пылесоса, Roborock, SDLW05RR (8.02.0082), для S7, 2 шт в комплекте, Белый</t>
  </si>
  <si>
    <t>Кастрюля Tefal Easy Boil G7494474 20см</t>
  </si>
  <si>
    <t>Набор посуды Tefal Easy Boil G749S674 6 предметов</t>
  </si>
  <si>
    <t>Набор посуды, Tefal, Easy Boil G749S674, 6 предметов, Объем 1.5/3/5.4 л, Для всех типов плит, Нержавеющая сталь, Серебристый</t>
  </si>
  <si>
    <t>C02000016/C02000052</t>
  </si>
  <si>
    <t>Ирригатор Oclean Oral Irrigator W10 Розовый</t>
  </si>
  <si>
    <t>Ирригатор, Oclean, Oral Irrigator W10, C02000052/W6010, 30-дневный срок службы батареи, 200 мл съемный резервуар/резервуар для воды, до 1400 импульсов в минуту, 15-секундный квадроцикл и умный таймер, 4 высокопроизводительные насадки, Розовый</t>
  </si>
  <si>
    <t>97ALA</t>
  </si>
  <si>
    <t>Кулер для воды напольный Aqua 97ALA</t>
  </si>
  <si>
    <t>Кулер для воды, Aqua, 97ALA, напольный, электрический, погрузка бутыля сверху, напряжение 220В-240В, нагрев 85-95, охлаждение 10-15, белый</t>
  </si>
  <si>
    <t>WPB0507</t>
  </si>
  <si>
    <t>Портативный внешний аккумулятор Xiaomi Magnetic Power Bank 5000mAh GL</t>
  </si>
  <si>
    <t>Портативный внешний аккумулятор, Xiaomi, Magnetic Power Bank 5000mAh GL, WPB0507/BHR9303GL, Разработан для iPhone 12 и более поздних моделей, Lithium-ion battery, 18.5Wh 3.7V 5000mAh, Выход USB-C, Вход USB-C, Беспроводная зарядка 7.5W MAX, Размер 103.7 x 68.3 x 12, USB-C кабель в комплекте, Белый</t>
  </si>
  <si>
    <t>i5-10400</t>
  </si>
  <si>
    <t>Процессор (CPU) Intel Core i5 Processor 10400 1200</t>
  </si>
  <si>
    <t>Процессор, Intel, i5-10400 LGA1200, оем, 12M, 2,90 GHz, 6/12 Core Comet Lake, 65 Вт, UHD630</t>
  </si>
  <si>
    <t>i5-14400</t>
  </si>
  <si>
    <t>Процессор (CPU) Intel Core i5 Processor 14400 1700</t>
  </si>
  <si>
    <t>Процессор, Intel, i5-14400 LGA1700, оем, 20M, 1.80/2.50 GHz, 10(6+4)/16 Core Raptor Lake, 65 (148) Вт, UHD730</t>
  </si>
  <si>
    <t>i5-14600K</t>
  </si>
  <si>
    <t>Процессор (CPU) Intel Core i5 Processor 14600K 1700</t>
  </si>
  <si>
    <t>Процессор, Intel, i5-14600K LGA1700, оем, 24 MB Intel® Smart Cache, 2.60/3.50 GHz, 14(6+8)/20 Core Raptor Lake, 125 (181) Вт, UHD Graphics 770</t>
  </si>
  <si>
    <t>Комплект модулей памяти, G.SKILL, Trident Z5 RGB F5-6000J3636F32GX2-TZ5RK, DDR5, 64GB (Kit 2x32GB), CL36, 1.35 V, DIMM &lt;PC5-48000/6000MHz&gt;</t>
  </si>
  <si>
    <t>&gt;67</t>
  </si>
  <si>
    <t>Монитор, Samsung, LS32D804UAIXCI, ViewFinity монитор S8 4K UHD, 32”, 3840*2160, VA, 60 Гц, 16:9, 350 кд/м2, 3000:1, 5 мс, 178/178, 1.07 млрд., DP*1, HDMI*1, USB-C*1, Аудиопорт*1, VESA 100*100 мм, Регулировка высоты/наклона/вращения/поворота, кабели HDMI/USB-C в комплекте, Черный</t>
  </si>
  <si>
    <t>DHI-LM22-B200</t>
  </si>
  <si>
    <t>Монитор 21,5" Dahua DHI-LM22-B200</t>
  </si>
  <si>
    <t>DHI-LM24-P301A</t>
  </si>
  <si>
    <t>Монитор 24" Dahua DHI-LM24-P301A</t>
  </si>
  <si>
    <t>Монитор, Dahua, DHI-LM24-P301A, 23.8", 2560*1440, IPS, 100 Гц, 16:9, 300 кд/м2, 1300:1, 5 мс, 178/178, 16.7 млн., DP*1, HDMI*1, USB-C*1, Аудиопорт, VESA 75*75 мм, Регулировка высоты/наклона/вращения/поворота, кабели HDMI/USB-C в комплекте, Чёрный</t>
  </si>
  <si>
    <t>DHI-LM27-P301A</t>
  </si>
  <si>
    <t>Монитор 27" Dahua DHI-LM27-P301A</t>
  </si>
  <si>
    <t>Монитор, Dahua, DHI-LM27-P301A, 27", 2560*1440, IPS, 100 Гц, 16:9, 350 кд/м2, 1000:1, 5 мс, 178/178, 16.7 млн., DP*1, HDMI*1, USB-C*1, Аудиопорт, VESA 75*75 мм, Регулировка высоты/наклона/вращения/поворота, кабели HDMI/USB-C в комплекте, Чёрный</t>
  </si>
  <si>
    <t>DH-S3006-4ET-36</t>
  </si>
  <si>
    <t>Коммутатор Dahua DH-S3006-4ET-36</t>
  </si>
  <si>
    <t>Коммутатор, Dahua, DH-S3006-4ET-36, Неуправляемы 6-портовый, 4  RJ-45 10/100 Mbps (PoE), 2  RJ-45 10/100 Mbps (Uplink)Рабочая температура. от –10°C до +55°C, 115.5 mm  84.3 mm  27 mm</t>
  </si>
  <si>
    <t>DH-CHS4106-4ET-60</t>
  </si>
  <si>
    <t>Коммутатор Dahua DH-CHS4106-4ET-60</t>
  </si>
  <si>
    <t>Коммутатор, Dahua, DH-CHS4106-4ET-60, Индустриальный, Управляемый L2, 1 порт 1000 Base-X (SFP)/1 порт 10/100/1000 Base-T (uplink) /4 порта 10/100 Base-T (PoE), Корпус металл</t>
  </si>
  <si>
    <t>DH-CHS4212-8GT-110</t>
  </si>
  <si>
    <t>Коммутатор Dahua DH-CHS4212-8GT-110</t>
  </si>
  <si>
    <t>Коммутатор, Dahua, DH-CHS4212-8GT-110, Индустриальный, Управляемый L2, 8 портов 10/100/1000T PoE (802.3af/at/bt 120W), 2 порта SFP 1000M (uplink), 2 порта 10/100/1000 Mbps (uplink)</t>
  </si>
  <si>
    <t>E50UG</t>
  </si>
  <si>
    <t>Маршрутизатор MikroTik E50UG</t>
  </si>
  <si>
    <t>Маршрутизатор, MikroTik, E50UG, hEX refresh, 5 портов 10/100/1000М, Passive PoE, RouterOS, 1 порт USB-A, -40°С до 70 °C</t>
  </si>
  <si>
    <t>Беспроводной маршрутизатор, Ubiquiti, PBE-5AC-500, PowerBeam, 1 порт 10/100/1000 RJ-45, 450 Mbps, Passive Poe 24V, адаптер в комплекте, внешняя. КОМПЛЕКТ: PBE-5AC-500, АНТЕННА, КОЖУХ Антенны, БОЛТЫ ГАЙКИ (2 пакета), ЭЛЕМЕНТЫ КРЕПЛЕНИЯ (4 шт), ИТОГО 9 частей</t>
  </si>
  <si>
    <t>Беспроводной маршрутизатор, Ubiquiti, PBE-M2-400, PowerBeam, 1 порт 10/100/1000 RJ-45, 150 Mbps, Passive Poe 24V, адаптер в комплекте, внешняя. КОМПЛЕКТ: PBE-M2-400, АНТЕННА, ЭЛЕМЕНТЫ КРЕПЛЕНИЯ (2 шт), ИТОГО 4 части</t>
  </si>
  <si>
    <t>wAPG-5HaxD2HaxD</t>
  </si>
  <si>
    <t>Точка доступа MikroTik wAPG-5HaxD2HaxD</t>
  </si>
  <si>
    <t>Точка доступа, MikroTik, wAPG-5HaxD2HaxD, wAP ax, 2 порта 10/100/1000М, 2.4/5 GHz, AX3000, RouterOS, -40°С до 70 °C</t>
  </si>
  <si>
    <t>Беспроводной маршрутизатор, Ubiquiti, PBE-M5-300, owerBeam, 1 порт 10/100 RJ-45, 150 Mbps, Passive Poe 24V, адаптер в комплекте, внешняя, КОМПЛЕКТ: PBE-M5-300, АНТЕННА, ЭЛЕМЕНТЫ КРЕПЛЕНИЯ (2 шт), ИТОГО 4 части</t>
  </si>
  <si>
    <t>Беспроводной маршрутизатор, Ubiquiti, PBE-M5-400, PowerBeam, 1 порт 10/100/1000 RJ-45, 150 Mbps, Passive Poe 24V, адаптер в комплекте, внешняя, КОМПЛЕКТ: PBE-M5-400, АНТЕННА, ЭЛЕМЕНТЫ КРЕПЛЕНИЯ (2 шт), ИТОГО 4 части</t>
  </si>
  <si>
    <t>Мини-канал TMC DKC 00311 30x10</t>
  </si>
  <si>
    <t>CM06541</t>
  </si>
  <si>
    <t>CM241000</t>
  </si>
  <si>
    <t>Шайба с узкими полями М10 DKC CM241000</t>
  </si>
  <si>
    <t>Шайба с узкими полями М10, DKC, CM241000</t>
  </si>
  <si>
    <t>Рюкзак NINETYGO Urban Eusing backpack Черный</t>
  </si>
  <si>
    <t>Рюкзак, NINETYGO, Urban Eusing backpack, 6941413203494, 30*13,5*42см, Черный</t>
  </si>
  <si>
    <t>Рюкзак NINETYGO URBAN DAILY Plus Backpack Green</t>
  </si>
  <si>
    <t>Рюкзак, NINETYGO URBAN DAILY Plus Backpack Green, 6941413218283, 31.0*12.0*48.0 см, 0,87 кг, Полиэфирное волокно, Зеленый</t>
  </si>
  <si>
    <t>Рюкзак NINETYGO Ultra Large Business Backpack Black</t>
  </si>
  <si>
    <t>Рюкзак, NINETYGO, Ultra Large Business Backpack Black, 6941413220132, 32*14*44 см, 1,273 кг, Полиэфирное волокно, Черный</t>
  </si>
  <si>
    <t>65AIVTBTM1416256</t>
  </si>
  <si>
    <t>Интерактивная панель XG 65AIVTBTM1416256</t>
  </si>
  <si>
    <t>Интерактивная панель, XG, 65AIVTBTM1416256, 65", Android 14, Встроенная технология AI, ОЗУ 16гб, ПЗУ 256гб, чёрный</t>
  </si>
  <si>
    <t>NV3210</t>
  </si>
  <si>
    <t>Приёмная карта Novastar NV3210</t>
  </si>
  <si>
    <t>Приёмная карта, Novastar, NV3210, для светодиодного дисплея 512x512</t>
  </si>
  <si>
    <t>RTCGQ11LM</t>
  </si>
  <si>
    <t>Датчик движения Aqara Motion Sensor</t>
  </si>
  <si>
    <t>Датчик движения, Aqara,Motion Sensor RTCGQ11LM/AS007UEW01, Белый</t>
  </si>
  <si>
    <t>GC1742/40</t>
  </si>
  <si>
    <t>Утюг Philips GC1742/40</t>
  </si>
  <si>
    <t>Утюг, Philips, GC1742/40, Мощность 2000 Вт, Антипригарное покрытие, Время нагрева 30 сек, Цвет красный</t>
  </si>
  <si>
    <t>STE3160/30</t>
  </si>
  <si>
    <t>Отпариватель вертикальный Philips STE3160/30</t>
  </si>
  <si>
    <t>Отпариватель вертикальный, Philips, STE3160/30, Мощность 2000 Вт, Вертикальное отпаривание, 3 уровня подачи пара, Цвет фиолетовый</t>
  </si>
  <si>
    <t>C01000488</t>
  </si>
  <si>
    <t>Умная зубная электрощетка Oclean X Pro Синий</t>
  </si>
  <si>
    <t>Умная зубная электрощетка, Oclean, X Pro, Navy blue, C01000180/C01000488, IPX7, Bluetooth 4.1, 800 мАч, 5V/1A, Время зарядки 2 часа, Время автономной работы до 40 дней, Количество вибраций щетинок в минуту: 42000, Магнитная зарядная станция, Сенсорный цветной экран, Щетинки Dupon, Контроль чистки, 32 режима-от деликатного до турбо, Контроль давления, Сопряжение с телефоном, Зарядная станция держатель, Синий</t>
  </si>
  <si>
    <t>WOWSTICK 1F+</t>
  </si>
  <si>
    <t>Электрическая отвертка Wowstick 1F+</t>
  </si>
  <si>
    <t>Электрическая отвертка, Wowstick, 1F+, 200 об/мин, диаметр 15,8мм, Алюминий, Серый</t>
  </si>
  <si>
    <t>4222C001AA</t>
  </si>
  <si>
    <t>Чернильный картридж Canon CLI-65 Light Grey</t>
  </si>
  <si>
    <t>Чернильный картридж, Canon, CLI-65 Light Grey, 4222C001AA, для PIXMA PRO-200, 860 изобр. (10x15 см), 69 изобр. (A3+)</t>
  </si>
  <si>
    <t xml:space="preserve">AL401 </t>
  </si>
  <si>
    <t>Интерфейсный кабель Xiaomi ZMI AL401 100cm Type-C Черный</t>
  </si>
  <si>
    <t>Интерфейсный кабель, Xiaomi, ZMI AL401, Type-C,100 cm, Черный</t>
  </si>
  <si>
    <t>XMZJZPG02YM</t>
  </si>
  <si>
    <t>Трипод для селфи Xiaomi Selfie Stick Tripod Mini Черный</t>
  </si>
  <si>
    <t>Трипод для селфи, Xiaomi, Selfie Stick Tripod Mini, BHR083KGL/XMZJZPG02YM, 3-в-1 селфи-штатив/трипод с Bluetooth пультом, Выдвижной штангой до 520 мм (20,47"), Вес ~155 г, Складные ножки, Вращающийся держатель для телефона, Чёрный</t>
  </si>
  <si>
    <t>XMBJZPG01YM</t>
  </si>
  <si>
    <t>Трипод для селфи Xiaomi Zoom Floor Selfie Stick Tripod 62" Черный</t>
  </si>
  <si>
    <t>Трипод для селфи, Xiaomi, Zoom Floor Selfie Stick Tripod 62" BHR083ZGL/XMBJZPG01YM, Плавное «Зум»-Увеличение высоты, Bluetooth-пульт, Функция напольного трипода, Удобная фото и видеосъёмка, Чёрный</t>
  </si>
  <si>
    <t>A2172</t>
  </si>
  <si>
    <t>Смарт часы Amazfit Bip 3 A2172 Pink</t>
  </si>
  <si>
    <t>Смарт часы, Amazfit, Bip 3 A2172, Дисплей 1.69" TFT, Разрешение 240х280, Водонепроницаемые (5 АТМ), Батарея 280 мАч, Вес 33 гр, Розовый</t>
  </si>
  <si>
    <t>Смарт часы Amazfit Bip 3 A2172 Black</t>
  </si>
  <si>
    <t>Смарт часы, Amazfit, Bip 3 A2172, Дисплей 1.69" TFT, Разрешение 240х280, Водонепроницаемые (5 АТМ), Батарея 280 мАч, Вес 33 гр, Черный</t>
  </si>
  <si>
    <t>i5-12500</t>
  </si>
  <si>
    <t>Процессор (CPU) Intel Core i5 Processor 12500 1700</t>
  </si>
  <si>
    <t>Процессор, Intel, i5-12500 LGA1700, оем, 18M, 3.00 GHz, 6/12 Core Alder Lake, 65 (117) Вт, UHD770</t>
  </si>
  <si>
    <t>Источник бесперебойного питания, APC, Smart-UPS SRTG10KXLI, Комплект: SRTG10KXLI-PM-1шт, SRTG192XLBP4-1шт, Онлайн, Мощность 10000ВА/10000Вт, Стоечный 5U, 230В, Вых: 2x IEC C13+1x IEC C19+клеммная колодка, APCRBC174, Network Card, W/O rail kit, Чёрный</t>
  </si>
  <si>
    <t>GWN7062</t>
  </si>
  <si>
    <t>Точка доступа маршрутизатор Grandstream GWN7062</t>
  </si>
  <si>
    <t>Точка доступа маршрутизатор, Grandstream, GWN7062, 1x GbE WAN, 1x GbE WAN/LAN, 3x GbE LAN, 1 порт USB 3.0, 802.11a/b/g/n/ac/ax, AX1800</t>
  </si>
  <si>
    <t>BPM2920</t>
  </si>
  <si>
    <t>П-образный профиль PSM DKC BPM2920 L2000, толщ.2,5 мм</t>
  </si>
  <si>
    <t>П-образный профиль PSM, DKC, BPM2920, L2000, толщ.2,5 мм</t>
  </si>
  <si>
    <t>Рюкзак NINETYGO Multi-Funtional Travel Backpack Черный</t>
  </si>
  <si>
    <t>Рюкзак, NINETYGO, Multi-Funtional Travel Backpack, 6941413240031, 28*24*45 см, Черный</t>
  </si>
  <si>
    <t>Рюкзак NINETYGO Sports Leisure Backpack Серый</t>
  </si>
  <si>
    <t>Рюкзак, NINETYGO, Sports Leisure Backpack, 6941413225038, 46*29*17, Серый</t>
  </si>
  <si>
    <t>LH105QPD5BGXCI</t>
  </si>
  <si>
    <t>Профессиональный дисплей Samsung QP105DX-5K 105"</t>
  </si>
  <si>
    <t>Профессиональный ультраширокий дисплей, Samsung, LH105QPD5BGXCI, 105", 5K, 21:9, 500 нит</t>
  </si>
  <si>
    <t>LED экран Dahua IFS-EIA1.5S-C Модульный 1 кв. м.</t>
  </si>
  <si>
    <t>LED экран, Dahua, IFS-EIA1.5S-C, Модульный 1 кв. м.</t>
  </si>
  <si>
    <t>LED экран Dahua IFS-EIA1.8S-C Модульный 1 кв. м.</t>
  </si>
  <si>
    <t>LED экран, Dahua, IFS-EIA1.8S-C, Модульный 1 кв. м.</t>
  </si>
  <si>
    <t>LED экран Dahua IFS-EIA2.5S-C Модульный 1 кв. м.</t>
  </si>
  <si>
    <t>LED экран, Dahua, IFS-EIA2.5S-C, Модульный 1 кв. м.</t>
  </si>
  <si>
    <t>LED экран Dahua IFS-CIA3Z-D Модульный 1 кв. м.</t>
  </si>
  <si>
    <t>LED экран, Dahua, IFS-CIA3Z-D, Модульный 1 кв. м.</t>
  </si>
  <si>
    <t>Экран, XG, DLS-M240x135W, Настенный/потолочный, Рабочая поверхность 240x135, 16:9, Matt white, Белый</t>
  </si>
  <si>
    <t>Экран, XG, DLS-M240х180W, Настенный/потолочный, Рабочая поверхность 240x180 см., 4:3, Matt white, Белый</t>
  </si>
  <si>
    <t>Экран, XG, DLS-M265х149W, Настенный/потолочный, Раб. поверхность 265.6 x 149.4 , 16:9, Matt white, Белый</t>
  </si>
  <si>
    <t>MJWSDOGMMC</t>
  </si>
  <si>
    <t>Датчик температуры и уровня влажности Xiaomi Smart Temperature and Humidity Monitor 3 Mini</t>
  </si>
  <si>
    <t>Датчик температуры и уровня влажности , Xiaomi, Smart Temperature and Humidity Monitor 3 Mini, QBH4312GL/MJWSDOGMMC, Компактный датчик (534513 мм), Дисплей 2.1, Точность 0.1 °C / 1% RH, Bluetooth, Батарея CR2450 (в комплекте), Белый</t>
  </si>
  <si>
    <t>MJWSD05MMC</t>
  </si>
  <si>
    <t>Датчик температуры и уровня влажности Xiaomi Smart Temperature and Humidity Monitor 3</t>
  </si>
  <si>
    <t>Датчик температуры и уровня влажности, Xiaomi, Smart Temperature and Humidity Monitor 3, BHR9041GL/MJWSD05MMC, Датчик (79.670.214.5 мм), Дисплей 2.7, Точность 0.1 °C / 1% RH, Bluetooth, Батарея CR2450 (в комплекте), Белый</t>
  </si>
  <si>
    <t>DEM-JR08</t>
  </si>
  <si>
    <t>Беспроводной мини-комбайн Deerma Wireless Food Processor JR08</t>
  </si>
  <si>
    <t>Беспроводной мини-комбайн, Deerma, Food Processor DEM-JR08, Мощность 220 Вт, Объемы чаш: 0.8, 1.0, 1.2 л, Функции: измельчение, нарезка, взбивание, очистка чеснока, Синий</t>
  </si>
  <si>
    <t>Чайник электрический Russell Hobbs 24993-70</t>
  </si>
  <si>
    <t>Чайник электрический, Russell Hobbs, 24993-70, Объем 1л, Нержавеющая сталь, Защита от перегрева, Выключение при снятии с базы, Мощность 2400W, Серый</t>
  </si>
  <si>
    <t>Mitu Baby Hair Trimmer</t>
  </si>
  <si>
    <t>Триммер детский Mitu Baby Hair Trimmer</t>
  </si>
  <si>
    <t>Триммер детский, Xiaomi, Mitu Baby Hair Trimmer, NUN4044CN, Время работы от аккумулятора 2 часа, 3 насадки в комплекте, Белый</t>
  </si>
  <si>
    <t>Oclean F1 Midnight blue</t>
  </si>
  <si>
    <t>Зубная электрощетка Oclean F1 Midnight blue</t>
  </si>
  <si>
    <t>Зубная электрощетка, Oclean, F1 Midnight blue, IPX7, Мощная очистка, Отбеливание и полировка, Деликатная чистка, Перезаряжаемый аккумулятор, 800мАч, Время автономной работы до 30 дней, 36000 вибраций щетинок в минуту, Синий</t>
  </si>
  <si>
    <t>DEM-CS50MW</t>
  </si>
  <si>
    <t>Мини осушитель воздуха Deerma DEM-CS50MW Белый</t>
  </si>
  <si>
    <t>Мини осушитель воздуха, Deerma, DEM-CS50MW, 20 Вт, 75*75*206 мм, Белый</t>
  </si>
  <si>
    <t>Лампа Philips COR CNG LEDtube HO 1200mm 18W 865 T8 I</t>
  </si>
  <si>
    <t>Лампа COR CNG LEDtube HO, Philips, 929002000108, 1200mm 18W 865 T8 I, Мощность 18 Вт, Световой поток 2100 Лм, Цоколь G13 , Цветовая температура 6500К холодный, Тип лампы Т8, Длина 1200 мм</t>
  </si>
  <si>
    <t>Настольная лампа Yeelight folding table lamp (red)</t>
  </si>
  <si>
    <t>Настольная лампа, Xiaomi, Yeelight folding table lamp, YLTD11YL, 1800mAh, 200lm, 5V—1A, Красная</t>
  </si>
  <si>
    <t>G40N3A400</t>
  </si>
  <si>
    <t>Автоматический выключатель SE G40N3A400 GoPacT 3P 400A 50кА</t>
  </si>
  <si>
    <t>Автоматический выключатель, SE, G40N3A400, GoPacT 3P 400A 50кА</t>
  </si>
  <si>
    <t>PB504NN</t>
  </si>
  <si>
    <t>Коробка Eco Batibox Bticino PB504NN для гипсокартона 4М</t>
  </si>
  <si>
    <t>Коробка Eco Batibox, Bticino, PB504NN, для гипсокартона 4М</t>
  </si>
  <si>
    <t>Тонер-картридж повышенной емкости, Xerox, 106R03767 (малиновый), Для Xerox VersaLink C7000N/7000DN, 10 100 страниц (А4)</t>
  </si>
  <si>
    <t>Тонер-картридж повышенной емкости, Xerox, 106R03766 (жёлтый), Для Xerox VersaLink C7000N/7000DN, 10 100 страниц (А4)</t>
  </si>
  <si>
    <t>Тонер-картридж повышенной емкости, Xerox, 106R03765 (чёрный), Для Xerox VersaLink C7000N/7000DN, 10 700 страниц (А4)</t>
  </si>
  <si>
    <t>23117RA68G</t>
  </si>
  <si>
    <t>Мобильный телефон Redmi Note 13 Pro 12GB RAM 512GB ROM Lavender Purple</t>
  </si>
  <si>
    <t>Мобильный телефон, Redmi, Note 13 Pro 12GB 512GB, 6.67" FHD+POLED, Аккумулятор 5000 мАч, 2400х1080, Bluetooth 5.2, 200MPx+8MPx+2MPx/16MPx, Helio G99 Ultra, NFC, Fast Charge 67W, (Lavender Purple) Фиолетовый</t>
  </si>
  <si>
    <t>24069PC21G</t>
  </si>
  <si>
    <t>Мобильный телефон Poco F6 12GB RAM 512GB ROM Green</t>
  </si>
  <si>
    <t>Мобильный телефон, Poco, F6 12GB 512GB, 6.67" AMOLED 120 Гц, Аккумулятор 5000 мАч, 50MPx+8MPx/20MP, Snapdragon 8s Gen 3, Gorilla Glass Viсtus, NFC, Fast Charge 90W, ( Green) Зелёный</t>
  </si>
  <si>
    <t>23127PN0CG</t>
  </si>
  <si>
    <t>Мобильный телефон Xiaomi 14 12GB RAM 512GB ROM Black</t>
  </si>
  <si>
    <t>Мобильный телефон, Xiaomi, 14 12GB 512GB, 6.36" AMOLED, 2670*1200, Аккумулятор 4610 мАч, 50MPx+50MPx+50MPx/32MPx, Snapdragon 8 Gen 3, Gorilla Glass Victus, NFC, Fast Charge 90W, (Black) Чёрный</t>
  </si>
  <si>
    <t>Мобильный телефон, TECNO, POVA 7 Neo (LJ6) 128+8 GB, 6.78" FHD+, Аккумулятор 7000 мАч, 1082MPx+2MPx/8MPx, MediaTek Helio G100 Ultimate, Fast Charge 45W, Android 15, (Geek Black) Чёрный</t>
  </si>
  <si>
    <t>Мобильный телефон, TECNO, POVA 7 Neo (LJ6) 128+8 GB, 6.78" AMOLED, Аккумулятор 7000 мАч, 1082MPx+2MPx/8MPx, MediaTek Helio G100 Ultimate, Fast Charge 45W, Android 15, (Magic Silver) Серебристый</t>
  </si>
  <si>
    <t>Мобильный телефон, TECNO, POVA 7 Neo (LJ6) 256+8 GB, 6.78" FHD+, Аккумулятор 7000 мАч, 1082MPx+2MPx/8MPx, MediaTek Helio G100 Ultimate, Fast Charge 45W, Android 15, (Geek Black) Чёрный</t>
  </si>
  <si>
    <t>Мобильный телефон, TECNO, POVA 7 Neo (LJ6) 256+8 GB, 6.78" AMOLED, Аккумулятор 7000 мАч, 1082MPx+2MPx/8MPx, MediaTek Helio G100 Ultimate, Fast Charge 45W, Android 15, (Magic Silver) Серебристый</t>
  </si>
  <si>
    <t>Мобильный телефон, TECNO, POVA 7 Neo (LJ6) 256+8 GB, 6.78" AMOLED, Аккумулятор 7000 мАч, 1082MPx+2MPx/8MPx, MediaTek Helio G100 Ultimate, Fast Charge 45W, Android 15, (Hyper Titanium) Золотистый</t>
  </si>
  <si>
    <t>23113RKC6G</t>
  </si>
  <si>
    <t>Мобильный телефон Xiaomi 14 12GB RAM 256GB ROM Black</t>
  </si>
  <si>
    <t>Мобильный телефон, Xiaomi, 14 12GB 256GB, 6.36" AMOLED, 2670*1200, Аккумулятор 4610 мАч, 50MPx+50MPx+50MPx/32MPx, Snapdragon 8 Gen 3, Gorilla Glass Victus, NFC, Fast Charge 90W, (Black) Чёрный</t>
  </si>
  <si>
    <t>23090RA98G</t>
  </si>
  <si>
    <t>Мобильный телефон Redmi Note 13 Pro+ 5G 12GB RAM 512GB ROM Aurora Purple</t>
  </si>
  <si>
    <t>Мобильный телефон, Redmi, Note 13 Pro+ 5G 12GB 512GB, 6.67" AMOLED, Аккумулятор 5000 мАч, 2712х1220, Bluetooth 5.3, 200MPx+8MPx+2MPx/16MPx, MediaTek Dimensity 7200-Ultra, NFC, Fast Charge 120W, (Aurora Purple) Фиолетовый</t>
  </si>
  <si>
    <t>Мобильный телефон Redmi Note 13 Pro 12GB RAM 512GB ROM Midnight Black</t>
  </si>
  <si>
    <t>Мобильный телефон, Redmi, Note 13 Pro 12GB 512GB, 6.67" FHD+POLED, Аккумулятор 5000 мАч, 2400х1080, Bluetooth 5.2, 200MPx+8MPx+2MPx/16MPx, Helio G99 Ultra, NFC, Fast Charge 67W, (Midnight Black) Чёрный</t>
  </si>
  <si>
    <t>Мобильный телефон Redmi Note 13 Pro 8GB RAM 256GB ROM Forest Green</t>
  </si>
  <si>
    <t>Мобильный телефон, Redmi, Note 13 Pro 8GB 256GB, 6.67" FHD+POLED, Аккумулятор 5000 мАч, 2400х1080, Bluetooth 5.2, 200MPx+8MPx+2MPx/16MPx, Helio G99 Ultra, NFC, Fast Charge 67W, (Forest Green) Зелёный</t>
  </si>
  <si>
    <t>Мобильный телефон Poco F6 Pro 12GB RAM 512GB ROM White</t>
  </si>
  <si>
    <t>Мобильный телефон, Poco, F6 Pro 12GB 512GB, 6.67" AMOLED 1440 х 3200, Аккумулятор 5160 мАч, 50MPx+8MPx+2MPx/16MPx, Snapdragon 8 Gen 2, NFC, Fast Charge 120W, (White) Белый</t>
  </si>
  <si>
    <t>R-AG620-BKNNMN-G-1</t>
  </si>
  <si>
    <t>Кулер для процессора Deepcool AG620</t>
  </si>
  <si>
    <t>M-880</t>
  </si>
  <si>
    <t>Акустическая система Microlab M-880 Чёрный</t>
  </si>
  <si>
    <t>Акустическая система, Microlab, M-880, 2.1, 40Вт(12Вт*2+16Вт), Выход 2RCA, Вход 3,5 MiniJack, Технология обработки низких частот X-Bass, Чёрный</t>
  </si>
  <si>
    <t>DA1202A</t>
  </si>
  <si>
    <t>Антенна телевизионная комнатная LUMAX DA1202A</t>
  </si>
  <si>
    <t>Антенна телевизионная комнатная пассивная, LUMAX, DA1202A, ABS-пластик, Ку до 12 дБ, RG-59 1,5 м</t>
  </si>
  <si>
    <t>SRV1KIL</t>
  </si>
  <si>
    <t>SRV2KIL</t>
  </si>
  <si>
    <t>SRV3KIL</t>
  </si>
  <si>
    <t>SRVS1KIL</t>
  </si>
  <si>
    <t>SRVS2KIL</t>
  </si>
  <si>
    <t>SRVS3KIL</t>
  </si>
  <si>
    <t>SRVS6KIL</t>
  </si>
  <si>
    <t>SRVS10KIL</t>
  </si>
  <si>
    <t>SRV1KRIRK</t>
  </si>
  <si>
    <t>SRV2KRIRK</t>
  </si>
  <si>
    <t>SRV3KRIRK</t>
  </si>
  <si>
    <t>SRV6KRIRK</t>
  </si>
  <si>
    <t>SRV10KRIRK</t>
  </si>
  <si>
    <t>SRV3KRILRK</t>
  </si>
  <si>
    <t>SRV6KRILRK</t>
  </si>
  <si>
    <t>SRV10KRILRK</t>
  </si>
  <si>
    <t>SRVS2KRIRK</t>
  </si>
  <si>
    <t>SRVS10KRIRK</t>
  </si>
  <si>
    <t>SRVS3KRILRK</t>
  </si>
  <si>
    <t>USW-FLEX</t>
  </si>
  <si>
    <t>Коммутатор Ubiquiti USW-FLEX</t>
  </si>
  <si>
    <t>Коммутатор, Ubiquiti, USW-FLEX, Уличный всепогодный коммутатор Unifi Switch, Неуправляемый, 5 порта 10/100/1000 Mbps RJ45,</t>
  </si>
  <si>
    <t>USW-Pro-HD-24-PoE</t>
  </si>
  <si>
    <t>Коммутатор Ubiquiti USW-Pro-HD-24-PoE</t>
  </si>
  <si>
    <t>Коммутатор, Ubiquiti, USW-Pro-HD-24-PoE, Управляемый L3, 22 порта 10/100/1000/2500 Mbps RJ45 PoE++, 2 порта 1/2.5/5/10 Gbps RJ45 PoE++, 802.3af/at/bt, бюджет 600W, 4 порта SFP+, 1.3 сенсорныйLCM, Стоечный</t>
  </si>
  <si>
    <t>UDR7</t>
  </si>
  <si>
    <t>Сетевой маршрутизатор Ubiquiti UDR7</t>
  </si>
  <si>
    <t>Сетевой маршрутизатор, Ubiquiti, UniFi Dream Router 7, 802.11a/b/g/n/ac/ax/be, BE10700, 1x10G SFP+, 1x2.5 GbE RJ45, 3x2.5 GbE RJ45, 300 клиентов, настольный</t>
  </si>
  <si>
    <t>NS-5AC</t>
  </si>
  <si>
    <t>Беспроводной маршрутизатор Ubiquiti NS-5AC</t>
  </si>
  <si>
    <t>Беспроводной маршрутизатор, Ubiquiti, NS-5AC, NanoStation, 1 порт 10/100/1000 RJ-45, 450 Mbps, Passive Poe 24V, адаптер в комплекте, внешняя</t>
  </si>
  <si>
    <t>U7-Pro-Outdoor</t>
  </si>
  <si>
    <t>Беспроводная точка доступа Ubiquiti U7-Pro-Outdoor</t>
  </si>
  <si>
    <t>Беспроводная точка доступа, Ubiquiti, U7-Pro-Outdoor, UniFi, 802.11a/b/g/n/ac/ax/be, BE9300, 1 порт 1/2.5 Gbps RJ45, 300 клиентов, PoE+802.3at, без адаптера питания, внешняя, Уличная</t>
  </si>
  <si>
    <t>UCK-G2-SSD</t>
  </si>
  <si>
    <t>Сетевой контроллер Ubiquiti UCK-G2-SSD</t>
  </si>
  <si>
    <t>Сетевой контроллер, Ubiquiti, UCK-G2-SSD, Cloud Key Gen2, 1-GbE RJ45, Bluetooth LE, 1USB-C (питание), 1 ТБ 2.5" SATA SSD (с возможностью замены пользователем) , дисплей 1.42, 3GB RAM, 32GB eMMC, слот microSD, PoEin 802.3af или 5V/1A USB-C, макс. 9,6Вт</t>
  </si>
  <si>
    <t>U7-Pro-XGS</t>
  </si>
  <si>
    <t>Беспроводная точка доступа Ubiquiti U7-Pro-XGS</t>
  </si>
  <si>
    <t>Беспроводная точка доступа, Ubiquiti, U7-Pro-XGS, UniFi, 802.11a/b/g/n/ac/ax/be, BE14600, 1 порт 1/2,5/5/10 Gbps RJ45, 500 клиентов, PoE++802.3at, без адаптера питания</t>
  </si>
  <si>
    <t>UACC-CM-RJ45-1G</t>
  </si>
  <si>
    <t>Трансивер Ubiquiti UACC-CM-RJ45-1G</t>
  </si>
  <si>
    <t>Трансивер, Ubiquiti, UACC-CM-RJ45-1G, 1GbE RJ45</t>
  </si>
  <si>
    <t>UACC-DAC-SFP10-3M</t>
  </si>
  <si>
    <t>Кабель прямого подключения Ubiquiti UACC-DAC-SFP10-3M</t>
  </si>
  <si>
    <t>Кабель прямого подключения, Ubiquiti, UACC-DAC-SFP10-3M, SFP+/SFP+, 1/10GE, 3 метра</t>
  </si>
  <si>
    <t>AF-5G34-S45</t>
  </si>
  <si>
    <t>Антенна Ubiquiti AF-5G34-S45</t>
  </si>
  <si>
    <t>Антенна, Ubiquiti, AF-5G34-S45, airFiber X5, 34 dBi, Slant 45, параболическая, 2х2 MIMO, 5 ГГц</t>
  </si>
  <si>
    <t>View 6X</t>
  </si>
  <si>
    <t>Аппарат для сварки оптических волокон INNO Instrument View6X</t>
  </si>
  <si>
    <t>Аппарат для сварки оптических волокон, INNO Instrument, View6X, выравнивание по сердцевине</t>
  </si>
  <si>
    <t>Соединение на стык GM, DKC, 00595, 30x10, цвет белый</t>
  </si>
  <si>
    <t>077211</t>
  </si>
  <si>
    <t>Розетка электрическая Legrand 077211 Mosaic 2к+З белая</t>
  </si>
  <si>
    <t>Розетка электрическая, Legrand, 077211, Mosaic, 2к+З, 16А, 45x45, белая</t>
  </si>
  <si>
    <t>Розетка силовая серии Viva DKC 45205 2Р+Е со шторками черная</t>
  </si>
  <si>
    <t>Розетка силовая, DKC, 45205, серия Viva, 2Р+Е, со шторками, с заземлением, 2 мод., цвет черный</t>
  </si>
  <si>
    <t>Компьютерная розетка, DKC, 45058, RJ45 кат.6, 8P8C, Viva, белая, 1мод</t>
  </si>
  <si>
    <t>07714R</t>
  </si>
  <si>
    <t>Фиксатор кабеля DKC 07714R TR-ER 100</t>
  </si>
  <si>
    <t>Фиксатор кабеля, DKC, 07714R, TR-ER 100</t>
  </si>
  <si>
    <t>Саморез DKC CM06541 3.5х50 мм с дюбелем F6</t>
  </si>
  <si>
    <t>Саморез, DKC, CM06541,3.5х50 мм с дюбелем F6</t>
  </si>
  <si>
    <t>DHI-NVR5864-EI2</t>
  </si>
  <si>
    <t>Сетевой видеорегистратор Dahua DHI-NVR5864-EI2</t>
  </si>
  <si>
    <t>Сетевой видеорегистратор, Dahua, DHI-NVR5864-EI2, 64 канала, 2U, 8HDD, WizSense</t>
  </si>
  <si>
    <t>Рюкзак NINETYGO College Leisure Backpack Темно-красный</t>
  </si>
  <si>
    <t>Рюкзак, NINETYGO, College Leisure Backpack, 6941413219761, 30*15*44 см, Темно-красный</t>
  </si>
  <si>
    <t>Рюкзак NINETYGO Urban sports backpack Silver</t>
  </si>
  <si>
    <t>Рюкзак, NINETYGO, Urban sports backpackk, Silver, 6941413231756, 30,5*10*48см, Серебристый</t>
  </si>
  <si>
    <t>Рюкзак NINETYGO College Leisure Backpack Черный</t>
  </si>
  <si>
    <t>Рюкзак, NINETYGO, College Leisure Backpack, 6941413219747, 30*15*44 см, Черный</t>
  </si>
  <si>
    <t>Экран моторизированный (с пультом Д/У) XG DLS-ERC300x180W (115"х65"), Ø - 137", 16:9</t>
  </si>
  <si>
    <t>Экран моторизированный (с пультом Д/У), XG, DLS-ERC300x180W, Настенный/потолочный, Рабочая поверхность 292x165 см., 16:9, Matt white, Белый</t>
  </si>
  <si>
    <t>7187C006AA</t>
  </si>
  <si>
    <t>Монохромный лазерный принтер Canon i-SENSYS LBP246dw II</t>
  </si>
  <si>
    <t>Монохромный лазерный принтер, Canon, i-SENSYS LBP246dw II, 7187C006AA, Лазерное, А4, 40 стр./мин, Картридж 070/070H, Подача 250 листов, 5-строчный ЖК-экран, USB 2.0</t>
  </si>
  <si>
    <t>Моющий пылесос, Kitfort, КТ-5299, Объем 1.1л, Мощность 450 Вт, Длина шнура 3м, Белый/Черный</t>
  </si>
  <si>
    <t>AST14A-BK</t>
  </si>
  <si>
    <t>Выпрямитель для волос Dreame Unplugged Cordless Hair Straightener Черный</t>
  </si>
  <si>
    <t>Выпрямитель для волос, Dreame, Unplugged Cordless Hair Straightener AST14A-BK, Размер платы 22.5  80 мм, Беспроводной выпрямитель, Механическое управление, Выбор температуры нагрева, Диапазон температуры нагрева 165 - 210 °С, Аккумулятор 2500мАч, Время автономной работы 25 мин, Количество температурных режимов 3, Время нагрева 30 сек, Защита от перегрева, Ионизация, Керамическое покрытие, Коллагеновое покрытие, Черный</t>
  </si>
  <si>
    <t>MANUAL SCREW</t>
  </si>
  <si>
    <t>Отвертка Wowstick MANUAL SCREW</t>
  </si>
  <si>
    <t>Отвертка, Wowstick, MANUAL SCREW, SD Combo, Алюминий, Метериал бит легированная сталь, Серый</t>
  </si>
  <si>
    <t>Wowstick SD</t>
  </si>
  <si>
    <t>Электрическая отвертка Wowstick SD</t>
  </si>
  <si>
    <t>Электрическая отвертка, Wowstick, SD, 200 об/мин, Диаметр 31мм, Алюминий, Серый</t>
  </si>
  <si>
    <t>Фильтр-насос для бассейна Intex 26648</t>
  </si>
  <si>
    <t>Фильтрующий песочный насос Krystal Clear для бассейнов, INTEX, 26648, Пластик, 10599 л/час., Встроенный таймер и манометр, Серый, Цветная коробка</t>
  </si>
  <si>
    <t>ост Барлау 12.11.2025</t>
  </si>
  <si>
    <t>розница барлау 12.11.2025</t>
  </si>
  <si>
    <t>LLY-NX1</t>
  </si>
  <si>
    <t>Смартфон HONOR 200 Lite LLY-NX1 8GB RAM 256GB ROM Starry Blue</t>
  </si>
  <si>
    <t>Смартфон, HONOR, 200 Lite LLY-NX1, 8GB 256GB, 6.7", Android 14, MediaTek Dimensity 6080, Камера 108 Мп+5 Мп+2 Мп/50 Мп, 2412x1080, Bluetooth 5.1, 4500 мАч, (Starry Blue) Голубой</t>
  </si>
  <si>
    <t>5109BFKE</t>
  </si>
  <si>
    <t>Смартфон HONOR 200 ELI-NX9 8GB RAM 256GB ROM Moonlight White</t>
  </si>
  <si>
    <t>Смартфон, HONOR, 200 ELI-NX9, 8GB 256GB, 6.7", Android 14, Snapdragon 7 Gen 3, Камера 50 Мп+50 Мп+12 Мп/50 Мп, 2664x1200, Bluetooth 5.3, 5200 мАч, (Moonlight White) Белый</t>
  </si>
  <si>
    <t>5109BMXC</t>
  </si>
  <si>
    <t>Смартфон HONOR X9c Smart BRC-NX1 8GB RAM 256GB ROM Midnight Black</t>
  </si>
  <si>
    <t>Смартфон, HONOR, X9c Smart BRC-NX1, 8GB 256GB, 6.8", Android 14, MediaTek Dimensity 7025 Ultra, Камера 108 Мп+5 Мп/16 Мп, 2412x1080, Bluetooth 5.3, 5800 мАч, (Midnight Black) Чёрный</t>
  </si>
  <si>
    <t>5109BFUG</t>
  </si>
  <si>
    <t>Смартфон HONOR 200 Pro ELP-NX9 12GB RAM 512GB ROM Ocean Cyan</t>
  </si>
  <si>
    <t>Смартфон, HONOR, 200 Pro ELP-NX9, 12GB 512GB, 6.7", Android 14, Snapdragon 8s Gen 3, Камера 50 Мп+50 Мп+12 Мп/50 Мп, 2664x1200, Bluetooth 5.3, 5200 мАч, (Ocean Cyan) Голубой</t>
  </si>
  <si>
    <t>5109BFKJ</t>
  </si>
  <si>
    <t>Смартфон HONOR 200 ELI-NX9 12GB RAM 512GB ROM Emerald Green</t>
  </si>
  <si>
    <t>Смартфон, HONOR, 200 ELI-NX9, 12GB 512GB, 6.7", Android 14, Snapdragon 7 Gen 3, Камера 50 Мп+50 Мп+12 Мп/50 Мп, 2664x1200, Bluetooth 5.3, 5200 мАч, (Emerald Green) Зелёный</t>
  </si>
  <si>
    <t>XG710</t>
  </si>
  <si>
    <t>Персональный компьютер XG Basic XG710</t>
  </si>
  <si>
    <t>Персональный компьютер, XG Basic XG710, i3-10105, H410M, RAM 16GB, SSD 240GB, 400W</t>
  </si>
  <si>
    <t>K16SAA</t>
  </si>
  <si>
    <t>Ноутбук Tecno MEGABOOK K16S 16" FHD i5-13420H 16GB 512GB Win 11</t>
  </si>
  <si>
    <t>Ноутбук, Tecno, MEGABOOK K16S, K16SAA (71003300435), 16", FHD, 1920x1080, IPS, i5-13420H, 16GB DDR4, 512GB SSD, UHD Graphics, Win 11 Home, Серый</t>
  </si>
  <si>
    <t>K16SDA (71003300468)</t>
  </si>
  <si>
    <t>Ноутбук Tecno MEGABOOK K16S 16" FHD Ryzen 7-5825U 16GB 1TB Win 11</t>
  </si>
  <si>
    <t>Ноутбук, Tecno, MEGABOOK K16S, K16SDA (71003300468), 16", FHD, 1920x1200, IPS, Ryzen 7-5825U, 16GB DDR4, 1TB SSD, AMD Radeon Graphics, Win 11 Home, Серый</t>
  </si>
  <si>
    <t>K16SDA (71003300466)</t>
  </si>
  <si>
    <t>Ноутбук Tecno MEGABOOK K16S 16" FHD Ryzen 7-5825U 16GB 512GB Win 11</t>
  </si>
  <si>
    <t>Ноутбук, Tecno, MEGABOOK K16S, K16SDA (71003300466), 16", FHD, 1920x1200, IPS, Ryzen 7-5825U, 16GB DDR4, 512GB SSD, AMD Radeon Graphics, Win 11 Home, Серый</t>
  </si>
  <si>
    <t>K16SDA (71003300343)</t>
  </si>
  <si>
    <t>Ноутбук Tecno MEGABOOK K16S 16" FHD Ryzen 5-7430U 16GB 1TB Win 11</t>
  </si>
  <si>
    <t>Ноутбук, Tecno, MEGABOOK K16S, K16SDA (71003300343), 16", FHD, 1920x1200, IPS, Ryzen 5-7430U, 16GB DDR4, 1TB SSD, AMD Radeon Graphics, Win 11 Home, Серый</t>
  </si>
  <si>
    <t>K15SDA (71003300494)</t>
  </si>
  <si>
    <t>Ноутбук Tecno MEGABOOK K15S 15.6" FHD Ryzen 5-7430U 16GB 1TB Win 11</t>
  </si>
  <si>
    <t>Ноутбук, Tecno, MEGABOOK K15S, K15SDA (71003300494), 15.6", FHD, 1920x1080, IPS, Ryzen 5-7430U, 16GB DDR4, 1TB SSD, AMD Radeon Graphics, Win 11 Home, Серый</t>
  </si>
  <si>
    <t>K15SDA (71003300504)</t>
  </si>
  <si>
    <t>Ноутбук Tecno MEGABOOK K15S 15.6" FHD Ryzen 7-5825U 16GB 1TB Win 11</t>
  </si>
  <si>
    <t>Ноутбук, Tecno, MEGABOOK K15S, K15SDA (71003300504), 15.6", FHD, 1920x1080, IPS, Ryzen 7-5825U, 16GB DDR4, 1TB SSD, AMD Radeon Graphics, Win 11 Home, Серый</t>
  </si>
  <si>
    <t>Датчик окружающей среды, CyberPower, ENVIROSENSOR/SNEV001, совместим с картой RMCARD205/400, Тип разъема: RJ45, Темно-серый</t>
  </si>
  <si>
    <t>HAT5320-8T</t>
  </si>
  <si>
    <t>Жесткий диск Synology HAT5320-8T</t>
  </si>
  <si>
    <t>Жесткий диск, Synology, HAT5320-8T, 3.5", 4 TB, SATA 6 Gb/s</t>
  </si>
  <si>
    <t>RN5EFUK01GY</t>
  </si>
  <si>
    <t>Кабель витая пара DKC RN5EFUK01GY кат. 5E F/UTP нг(А)-HF</t>
  </si>
  <si>
    <t>Кабель витая пара, DKC, RN5EFUK01GY, кат. 5E, F/UTP, 4 пары, нг(А)-HF, 4x2x1/0.51мм, экранированный, цвет внешней оболочки серый, коробка 305 м, для групповой прокладки внутри помещений, внешняя оболочка из полиолефина</t>
  </si>
  <si>
    <t>033763</t>
  </si>
  <si>
    <t>Коннектор телекоммуникационный высокой плотности RJ 45 Legrand 033763 cat 6.</t>
  </si>
  <si>
    <t>Коннектор телекоммуникационный высокой плотности RJ 45, Legrand, 033763, cat 6, (6 шт в уп.).</t>
  </si>
  <si>
    <t>ОКПнг(А)-HF-0,22-24П 7кН (2*12)</t>
  </si>
  <si>
    <t>Кабель оптоволоконный ОКПнг(А)-HF-0,22-24П 7кН</t>
  </si>
  <si>
    <t>Кабель оптоволоконный, СКО, ОКПнг(А)-HF-0,22-24П 7кН (2*12), в негорючем исполнении предназначен для прокладки в грунтах 1-5 групп</t>
  </si>
  <si>
    <t>LBT-50</t>
  </si>
  <si>
    <t>Батарея LBT-50</t>
  </si>
  <si>
    <t>Батарея, INNO Instrument, LBT-50, 4200mAh</t>
  </si>
  <si>
    <t>F0000A</t>
  </si>
  <si>
    <t>Каркас под 2 модуля серии Viva DKC F0000A белый</t>
  </si>
  <si>
    <t>Каркас под 2 модуля серии Viva, DKC, F0000A, белый</t>
  </si>
  <si>
    <t>DS-1275ZJ-SUS</t>
  </si>
  <si>
    <t>Кронштейн Hikvision DS-1275ZJ-SUS</t>
  </si>
  <si>
    <t>Кронштейн, Hikvision, DS-1275ZJ-SUS</t>
  </si>
  <si>
    <t>DS-D60E-B</t>
  </si>
  <si>
    <t>Мультимедийный проигрыватель Hikvision DS-D60E-B</t>
  </si>
  <si>
    <t>Мультимедийный проигрыватель, Hikvision, DS-D60E-B</t>
  </si>
  <si>
    <t>DS-D2055EL-0A</t>
  </si>
  <si>
    <t>Видеостена Hikvision DS-D2055EL-0A</t>
  </si>
  <si>
    <t>Видеостена, Hikvision, DS-D2055EL-0A</t>
  </si>
  <si>
    <t>DS-U02</t>
  </si>
  <si>
    <t>Веб-Камера Hikvision DS-U02</t>
  </si>
  <si>
    <t>Веб-Камера, Hikvision, DS-U02</t>
  </si>
  <si>
    <t>LKV144VW</t>
  </si>
  <si>
    <t>Контроллер видеостены Lenkeng LKV144VW (4K, 2x2)</t>
  </si>
  <si>
    <t>Контроллер видеостены, Lenkeng, LKV144VW, (4K, 2x2)</t>
  </si>
  <si>
    <t>iMCS-RX-Multiview</t>
  </si>
  <si>
    <t>Матричный коммутатор Lenkeng iMCS-RX-Multiview (4K@60Hz, 120m)</t>
  </si>
  <si>
    <t>Матричный коммутатор, Lenkeng, iMCS-RX-Multiview, 4K@60Hz, 120m</t>
  </si>
  <si>
    <t>iMCS-IM02-TX</t>
  </si>
  <si>
    <t>Матричный коммутатор Lenkeng iMCS-IM02-TX (4K, 120m)</t>
  </si>
  <si>
    <t>Матричный коммутатор-удлинитель, Lenkeng, iMCS-IM02-TX, (4K, 120m)</t>
  </si>
  <si>
    <t>iMCS-IM02-RX</t>
  </si>
  <si>
    <t>Матричный коммутатор Lenkeng iMCS-IM02-RX (4K, 120m)</t>
  </si>
  <si>
    <t>Матричный коммутатор-удлинитель, Lenkeng, iMCS-IM02-RX, (4K, 120m)</t>
  </si>
  <si>
    <t>Громкоговоритель, ITC, T305AP, потолочный, металлическая задняя крышка, ABS-фасад, металлическая решётка, 2.5Вт / 5Вт / 10Вт / 20Вт (100В) + 8Ом</t>
  </si>
  <si>
    <t>Е101CDZ</t>
  </si>
  <si>
    <t>Робот-пылесос Xiaomi Robot Vacuum S40C Белый (в комплекте зарядная станция E101CDZ)</t>
  </si>
  <si>
    <t>Робот-пылесос, Xiaomi, Robot Vacuum S40C (Е101), в комплекте зарядная станция E101CDZ, LDS навигация, Виртуальная стена, Аккумулятор 5000 мАч, 5000 Па, Белый</t>
  </si>
  <si>
    <t>SC-MG45S71</t>
  </si>
  <si>
    <t>Мясорубка Scarlett SC-MG45S71</t>
  </si>
  <si>
    <t>Мясорубка, Scarlett, SC-MG45S71, Мощность 1800 Вт, Производительность 2 кг/мин, Перфорированные диски 5 и 7 мм, Насадка кеббе, Насадка для приготовления сосисок, Черный</t>
  </si>
  <si>
    <t>Химия для ухода за водой в бассейнах</t>
  </si>
  <si>
    <t>B1909218</t>
  </si>
  <si>
    <t>Химия для бассейна Bestway Chemicals pH-минус гранулы 1кг. B1909218</t>
  </si>
  <si>
    <t>Химия для бассейна, Bestway, B1909218, pH-минус, 1кг, Гранулы, Изменение уровня кислотности воды, Ведерко</t>
  </si>
  <si>
    <t>Europrint RG9-1493-Film</t>
  </si>
  <si>
    <t>Термоплёнка Europrint RG9-1493-Film (для принтеров с термоблоком типа 1010) - в коробке</t>
  </si>
  <si>
    <t>Термоплёнка, Europrint, RG9-1493-Film, Для принтеров LJ 1010/1012/1015/1018/1020/1022/1150/1160/1200/1300/1320/P1005/P2015/P2035/P2055</t>
  </si>
  <si>
    <t>2312FPCA6G</t>
  </si>
  <si>
    <t>Мобильный телефон POCO M6 Pro 12GB RAM 512GB ROM Purple</t>
  </si>
  <si>
    <t>Мобильный телефон, POCO, M6 Pro 12GB 512GB, 6.67" AMOLED, Аккумулятор 5000 мАч, 64MPx+8MPx+2MPx/16MPx, Mediatek Helio G99 Ultra, Gorilla Glass 3, Fast Charge 67W, (Фиолетовый) Purple</t>
  </si>
  <si>
    <t>Мобильный телефон POCO M6 Pro 12GB RAM 512GB ROM Black</t>
  </si>
  <si>
    <t>Мобильный телефон, POCO, M6 Pro 12GB 512GB, 6.67" AMOLED, Аккумулятор 5000 мАч, 64MPx+8MPx+2MPx/16MPx, Mediatek Helio G99 Ultra, Gorilla Glass 3, Fast Charge 67W, (Чёрный) Black</t>
  </si>
  <si>
    <t>23013PC75G</t>
  </si>
  <si>
    <t>Мобильный телефон Poco F5 Pro 12GB RAM 256GB ROM White</t>
  </si>
  <si>
    <t>Мобильный телефон, Poco, F5 Pro 12GB 256GB, 6.67" POLED, Аккумулятор 5160 мАч, 64MPx+8MPx+2MPx/16MPx, Snapdragon 8+ Gen 1, Gorilla Glass 5, NFC, Fast Charge 67W, (White) Белый</t>
  </si>
  <si>
    <t>Мобильный телефон Poco F6 12GB RAM 512GB ROM Black</t>
  </si>
  <si>
    <t>Мобильный телефон, Poco, F6 12GB 512GB, 6.67" AMOLED 120 Гц, Аккумулятор 5000 мАч, 50MPx+8MPx/20MP, Snapdragon 8s Gen 3, Gorilla Glass Viсtus, NFC, Fast Charge 90W, (Black) Чёрный</t>
  </si>
  <si>
    <t>2306EPN60G</t>
  </si>
  <si>
    <t>Мобильный телефон Xiaomi 13T 12GB RAM 256GB ROM Meadow Green</t>
  </si>
  <si>
    <t>Мобильный телефон, Xiaomi, 13T 12GB 256GB, 6.67" AMOLED, Аккумулятор 5000 мАч, 50MPx+50MPx+12MPx/20MPx, Dimensity 8200-Ultra, Gorilla Glass Victus, NFC, Fast Charge 67W, (Meadow Green) Зелёный</t>
  </si>
  <si>
    <t>23078PND5G</t>
  </si>
  <si>
    <t>Мобильный телефон Xiaomi 13T Pro 12GB RAM 512GB ROM Black</t>
  </si>
  <si>
    <t>Мобильный телефон, Xiaomi, 13T Pro 12GB 512GB, 6.67" AMOLED, Аккумулятор 5000 мАч, 50MPx+50MPx+12MPx/20MPx, Dimensity 9200+, Gorilla Glass Victus, NFC, HyperCharge 120W, (Black) Чёрный</t>
  </si>
  <si>
    <t>Портативный внешний аккумулятор Xiaomi 33W Magnetic Power Bank 10000mAh (Integrated Cable) Dark Gray</t>
  </si>
  <si>
    <t>Портативный внешний аккумулятор, Xiaomi, 33W Magnetic Power Bank 10000mAh (Integrated Cable) Dark Gray, WPB1007MI/BHR9823GL, Type-C, Темно-серый</t>
  </si>
  <si>
    <t>9S7-17U332-206</t>
  </si>
  <si>
    <t>Ноутбук MSI Cyborg 17 B2RWEKG-206XKZ 17,3" FHD 144Hz Core 7 240H 16GB 512GB RTX5050 DOS</t>
  </si>
  <si>
    <t>Ноутбук, MSI, Cyborg 17 B2RWEKG-206XKZ, 9S7-17U332-206, 17.3", FHD 1980x1080, IPS, 144Hz, Core 7 240H, 16GB DDR5, 512GB SSD Gen4, NVIDIA GeForce RTX5050, 8GB GDDR7, DOS, Черный</t>
  </si>
  <si>
    <t>i7-12700KF</t>
  </si>
  <si>
    <t>Процессор (CPU) Intel Core i7 Processor 12700KF 1700</t>
  </si>
  <si>
    <t>Процессор, Intel, i7-12700KF LGA1700, оем, 25M, 2.70/3.60 GHz, 12(4+8)/20 Core Alder Lake, 125 (190) Вт, без встроенного видео</t>
  </si>
  <si>
    <t>100-000000593</t>
  </si>
  <si>
    <t>Процессор (CPU) AMD Ryzen 5 7600X 65W AM5</t>
  </si>
  <si>
    <t>Процессор, AMD, AM5 Ryzen 5 7600X, oem, 6M L2 + 32M L3, 4.7 GHz, 6/12 Core, 105 Вт, AMD Radeon Graphic</t>
  </si>
  <si>
    <t>Кулер для процессора, Deepcool, AG620 R-AG620-BKNNMN-G-1, Intel LGA2066/2011-v3/2011/1851/1700/1200/1151/1150/1155 и AMD AM5/AM4, 260W, 2*120мм, 300-1800±10%/об/м, 67.88CFM, 29.4 dB(A), 4pin, 129х136х157мм, Чёрный</t>
  </si>
  <si>
    <t>DH-CS4006-4ET2GT-60</t>
  </si>
  <si>
    <t>Коммутатор Dahua DH-CS4006-4ET2GT-60</t>
  </si>
  <si>
    <t>Коммутатор, Dahua, DH-CS4006-4ET2GT-60, Управляемый, 4 порта 10/100M (PoE 802.3af/at,60W), 2 порта 10/100/1000M</t>
  </si>
  <si>
    <t>LTU-XR</t>
  </si>
  <si>
    <t>Беспроводная точка доступа Ubiquiti LTU-XR</t>
  </si>
  <si>
    <t>Беспроводная точка доступа, Ubiquiti, LTU-XR, Extreme-Range, 1 порт 10/100/1000M, Passive PoE (адаптер в комплекте)</t>
  </si>
  <si>
    <t>Умное мусорное ведро Townew Smart Trash Can T1S Белый</t>
  </si>
  <si>
    <t>Умное мусорное ведро, Townew, T1S, Smart Trash Can, Объем 15.5 л, Технология запечатывания пакета, Автоматическая крышка и замена мешка, Белый</t>
  </si>
  <si>
    <t>Аэрогриль, Xiaomi, Air Fryer Essential 6L (MAF13/BHR8588EU), Объем чаши 6 л, Мощность 1550 Вт, Диапазон температуры 80°- 200°, Конвекционный нагрев на 360, OLED дисплей, Поддержание температуры, Управление через приложение, Белый</t>
  </si>
  <si>
    <t>SC-HB42S08</t>
  </si>
  <si>
    <t>Погружной блендер Scarlett SC-HB42S08</t>
  </si>
  <si>
    <t>Погружной блендер, Scarlett, SC-HB42S08, тип погружной, мощность 50Вт, материал корпуса пластик, скорость работы 13000 об*мин, количество скоростных режимов 1, длина электрошнура 1м, белый</t>
  </si>
  <si>
    <t xml:space="preserve">DEM-NU30 </t>
  </si>
  <si>
    <t>Блендер Deerma DEM-NU30 Juice Blender Белый</t>
  </si>
  <si>
    <t>Блендер, Deerma, DEM-NU30, Juice Blender, 300 мл, 45 Вт, Белый</t>
  </si>
  <si>
    <t>YLDP23YL</t>
  </si>
  <si>
    <t>Лампочка Yeelight Smart LED Filament Bulb ST64</t>
  </si>
  <si>
    <t>Лампочка, Yeelight, Smart LED Filament Bulb ST64, YLDP23YL, 500lm, Беспроводное соединение:Wi-Fi,6 Вт</t>
  </si>
  <si>
    <t>N-CE270A</t>
  </si>
  <si>
    <t>Картридж Europrint EPC-CE270A</t>
  </si>
  <si>
    <t>Картридж, Europrint, EPC-CE270A, Чёрный, Для принтеров HP Color LaserJet Enterprise CP5520/5525, 13500 страниц, (восстановленный).</t>
  </si>
  <si>
    <t>Картридж Europrint EPC-CE272A</t>
  </si>
  <si>
    <t>Картридж, Europrint, EPC-CE272A, Жёлтый, Для принтеров HP Color LaserJet Enterprise CP5520/5525, 15000 страниц, (восстановленный).</t>
  </si>
  <si>
    <t>Картридж Europrint EPC-CE273A</t>
  </si>
  <si>
    <t>Картридж, Europrint, EPC-CE273A, Пурпурный, Для принтеров HP Color LaserJet Enterprise CP5520/5525, 15000 страниц, (восстановленный).</t>
  </si>
  <si>
    <t>CET111072K500</t>
  </si>
  <si>
    <t>Тонер CET C258 (CET111072K500)</t>
  </si>
  <si>
    <t>Тонер, CET, CET111072K500, Чёрный, CE28-K (CPT), TN-324K/227K, Для картриджей KONICA MINOLTA Bizhub C258/308/368/227i/257i, 500г/бут, Япония.</t>
  </si>
  <si>
    <t>Тонер, CET, CET111054M500, Пурпурный, CE28-M (CPT), TN-324M/227M, Для картриджей KONICA MINOLTA Bizhub C258/308/368/227i/257i, 500г/бут, Япония.</t>
  </si>
  <si>
    <t>Тонер, CET, CET111055Y500, Жёлтый, CE28-Y (CPT), TN-324Y/227Y, Для картриджей KONICA MINOLTA Bizhub C258/308/368/227i/257i, 500г/бут, Япония.</t>
  </si>
  <si>
    <t>CET78147777</t>
  </si>
  <si>
    <t>Тефлоновый вал CET FS4100 (CET78147777)</t>
  </si>
  <si>
    <t>Тефлоновый вал, CET, CET78147777, Для принтеров KYOCERA FS-4100DN/4200DN/4300DN, Long life.</t>
  </si>
  <si>
    <t xml:space="preserve">    Cue 2 3MP, Imou, IPC-C32E Wi-Fi видеокамера</t>
  </si>
  <si>
    <t>Мобильный телефон Redmi Note 13 Pro+ 5G 12GB RAM 512GB ROM Midnight Black</t>
  </si>
  <si>
    <t>Мобильный телефон, Redmi, Note 13 Pro+ 5G 12GB 512GB, 6.67" AMOLED, Аккумулятор 5000 мАч, 2712х1220, Bluetooth 5.3, 200MPx+8MPx+2MPx/16MPx, MediaTek Dimensity 7200-Ultra, NFC, Fast Charge 120W, (Midnight Black) Чёрный</t>
  </si>
  <si>
    <t>Мобильный телефон TECNO SPARK 40С (KM4k) 256+8 GB Ink Black</t>
  </si>
  <si>
    <t>Мобильный телефон, TECNO, SPARK 40C (KM4k) 256+8 GB, 6.67", Аккумулятор 6000 мАч, 13MP/8MPx, Helio G81, (Ink Black) Чёрный</t>
  </si>
  <si>
    <t>Мобильный телефон TECNO SPARK 40С (KM4k) 256+8 GB Veil White</t>
  </si>
  <si>
    <t>Мобильный телефон, TECNO, SPARK 40C (KM4k) 256+8 GB, 6.67", Аккумулятор 6000 мАч, 13MP/8MPx, Helio G81, (Veil White) Белый</t>
  </si>
  <si>
    <t>Мобильный телефон TECNO SPARK 40С (KM4k) 256+8 GB Titanium Grey</t>
  </si>
  <si>
    <t>Мобильный телефон, TECNO, SPARK 40C (KM4k) 256+8 GB, 6.67", Аккумулятор 6000 мАч, 13MP/8MPx, Helio G81, (Titanium Grey) Серый</t>
  </si>
  <si>
    <t>Мобильный телефон TECNO SPARK 40С (KM4k) 256+8 GB Ripple Blue</t>
  </si>
  <si>
    <t>Мобильный телефон, TECNO, SPARK 40C (KM4k) 256+8 GB, 6.67", Аккумулятор 6000 мАч, 13MP/8MPx, Helio G81, (Ripple Blue) Голубой</t>
  </si>
  <si>
    <t>V2424-02</t>
  </si>
  <si>
    <t>Смартфон vivo V40 lite (V2424-02) 8GB RAM 256GB ROM Emerald Green</t>
  </si>
  <si>
    <t>Смартфон, vivo, V40 lite (V2424-02), 8GB 256GB, 6.67", Android 14, Qualcomm Snapdragon 685, Камера 50+8 Мп/32 Мп, 1080x2400, Bluetooth 5.1, 5000 мАч, Fast Charge 80W, (Emerald Green) Зелёный</t>
  </si>
  <si>
    <t>Чехлы для планшетных ПК</t>
  </si>
  <si>
    <t>24048MP07G</t>
  </si>
  <si>
    <t>Стилус Redmi Smart Pen White</t>
  </si>
  <si>
    <t>Стилус, Redmi, Smart Pen, (White) Белый</t>
  </si>
  <si>
    <t>Смарт часы Amazfit Bip 3 Pro A2171 Pink</t>
  </si>
  <si>
    <t>Смарт часы, Amazfit, Bip 3 Pro A2171, Дисплей 1.69" TFT, Разрешение 240х280, Водонепроницаемые (5 АТМ), GPS+GLONASS, Батарея 280 мАч, Вес 33 гр, Розовый</t>
  </si>
  <si>
    <t>Смарт часы Amazfit Bip 3 A2172 Blue</t>
  </si>
  <si>
    <t>Смарт часы, Amazfit, Bip 3 A2172, Дисплей 1.69" TFT, Разрешение 240х280, Водонепроницаемые (5 АТМ), Батарея 280 мАч, Вес 33 гр, Синий</t>
  </si>
  <si>
    <t>A1952</t>
  </si>
  <si>
    <t>Смарт часы Amazfit GTR2 A1952 Lightning Grey (New Version)</t>
  </si>
  <si>
    <t>Смарт часы, Amazfit, GTR2 A1952, Дисплей 1.39" AMOLED, Разрешение 454х454, Алюминиевый корпус + силиконовый ремешок, Водонепроницаемые (5 АТМ), GPS+GLONASS, Батарея 471 мАч, Серая молния</t>
  </si>
  <si>
    <t>9S7-182L72-244</t>
  </si>
  <si>
    <t>Ноутбук MSI Raider A18 HX A9WJG-244XKZ 18" QHD+ 120Hz Ryzen 9 9955HX3D 64GB 1TB RTX5090 DOS</t>
  </si>
  <si>
    <t>Ноутбук, MSI, Raider A18 HX A9WJG-244XKZ, 9S7-182L72-244, 18", QHD+ 3840x2400, MiniLED, 120Hz, Ryzen 9 9955HX3D, 64GB DDR5, 1TB SSD Gen4, NVIDIA GeForce RTX5090, 24GB GDDR7, DOS, Черный</t>
  </si>
  <si>
    <t>9S7-182462-654</t>
  </si>
  <si>
    <t>Ноутбук MSI Raider A18 HX AI A2XWIG-654KZ 18" QHD+ 120Hz Ultra 9 285HX 64GB 2TB RTX5080 Win11</t>
  </si>
  <si>
    <t>Ноутбук, MSI, Raider A18 HX AI A2XWIG-654KZ, 9S7-182462-654, 18", QHD+ 3840x2400, MiniLED, 120Hz, Ultra 9 285HX, 64GB DDR5, 2TB SSD Gen4, NVIDIA GeForce RTX5080, 16GB GDDR7, Windows 11 Home, Черный</t>
  </si>
  <si>
    <t>9S7-17S372-231</t>
  </si>
  <si>
    <t>Ноутбук MSI Vector 17 HX AI A2XWIG-231XKZ 17" QHD+ 240Hz Ultra 9 275HX 32GB 1TB RTX5080 DOS</t>
  </si>
  <si>
    <t>Ноутбук, MSI, Vector 17 HX AI A2XWIG-231XKZ, 9S7-17S372-231, 17", QHD+ 2560x1600, IPS, 240Hz, Ultra 9 275HX, 32GB DDR5, 1TB SSD Gen4, NVIDIA GeForce RTX5080, 16GB GDDR7, DOS, Серый</t>
  </si>
  <si>
    <t>9S7-184111-055</t>
  </si>
  <si>
    <t>Ноутбук MSI Crosshair 18 HX AI A2XWGKG-055XKZ 18" QHD+ 240Hz Ultra 9 275HX 32GB 2TB RTX5070 DOS</t>
  </si>
  <si>
    <t>Ноутбук, MSI, Crosshair 18 HX AI A2XWGKG-055XKZ, 9S7-184111-055, 18", QHD+ 2560x1600, IPS, 240Hz, Ultra 9 275HX, 32GB DDR5, 2TB SSD Gen4, NVIDIA GeForce RTX5070, 8GB GDDR7, DOS, Черный</t>
  </si>
  <si>
    <t>9S7-15FL35-202</t>
  </si>
  <si>
    <t>Ноутбук MSI Stealth A16 AI+ A3XWHG-202XKZ 16" OLED 240Hz Ryzen AI 9 HX370 32GB 1TB RTX5070 Ti DOS</t>
  </si>
  <si>
    <t>Ноутбук, MSI, Stealth A16 AI+ A3XWHG-202XKZ, 9S7-15FL35-202, 16", QHD+ 2560x1600, OLED, 240Hz, Ryzen AI 9 HX370, 32GB LPDDR5X, 1TB SSD Gen4, NVIDIA GeForce RTX5070 Ti, 12GB GDDR7, DOS, Черный</t>
  </si>
  <si>
    <t>KF556C36BBE-16</t>
  </si>
  <si>
    <t>Модуль памяти Kingston Fury Beast Black AMD KF556C36BBE-16 DDR5 16GB 5600MHz</t>
  </si>
  <si>
    <t>Модуль памяти, Kingston, Fury Beast Black AMD KF556C36BBE-16, DDR5, 16GB, DIMM &lt;PC-44800/5600MHz&gt;</t>
  </si>
  <si>
    <t>SFYR2D/8T1</t>
  </si>
  <si>
    <t>Твердотельный накопитель SSD Kingston FURY Renegade G5 SFYR2D/8T1 M.2 NVMe PCIe 5.0</t>
  </si>
  <si>
    <t>Твердотельный накопитель SSD, Kingston, FURY Renegade G5 SFYR2D/8T1, 8192GB, M.2 NVMe PCIe 5.0, 14800/14000Мб/с</t>
  </si>
  <si>
    <t>GX760A</t>
  </si>
  <si>
    <t>Компьютерный корпус Huntkey GX760A Fortune без Б/П</t>
  </si>
  <si>
    <t>Компьютерный корпус, Huntkey, GX760A Fortune, ATX/Micro ATX, USB 1*3.0/2*2.0, HD-Audio, Кулер 4*12см ARGB, Высота процессорного кулера до 160 мм, Длина VGA до 400мм, 1*3.5"/2.5", Слот 7, Толщина 0,6мм, 424x215x465мм, Без Б/П, Чёрный</t>
  </si>
  <si>
    <t>GX760A White</t>
  </si>
  <si>
    <t>Компьютерный корпус Huntkey GX760A Fortune White без Б/П</t>
  </si>
  <si>
    <t>Компьютерный корпус, Huntkey, GX760A Fortune White, ATX/Micro ATX, USB 1*3.0/2*2.0, HD-Audio, Кулер 4*12см ARGB, Высота процессорного кулера до 160 мм, Длина VGA до 400мм, 1*3.5"/2.5", Слот 7, Толщина 0,6мм, 424x215x465мм, Без Б/П, Белый</t>
  </si>
  <si>
    <t>UV5-BK-2FC7R-1FC7</t>
  </si>
  <si>
    <t>Компьютерный корпус 1STPLAYER UV5 BLACK без Б/П</t>
  </si>
  <si>
    <t>UV5-WH-2FC7R-W-1FC7-W</t>
  </si>
  <si>
    <t>Компьютерный корпус 1STPLAYER UV5 WHITE без Б/П</t>
  </si>
  <si>
    <t>UV6-BK-2FC7R-1FC7</t>
  </si>
  <si>
    <t>Компьютерный корпус 1STPLAYER UV6 BLACK без Б/П</t>
  </si>
  <si>
    <t>UV6-WH-2FC7R-W-1FC7-W</t>
  </si>
  <si>
    <t>Компьютерный корпус 1STPLAYER UV6 WHITE без Б/П</t>
  </si>
  <si>
    <t>GX750M</t>
  </si>
  <si>
    <t>Блок питания Huntkey GX750M</t>
  </si>
  <si>
    <t>Блок питания, Huntkey, GX750M, 750W, ATX 3.1, Gold, APFC, 20+4 pin, 2*4+4pin, 4*Sata, 3*Molex, 2*PCI-E 6+2 pin, 1*12V-2X6, Модульный, Вентилятор 12см, Кабель питания, Чёрный</t>
  </si>
  <si>
    <t>GX850M</t>
  </si>
  <si>
    <t>Блок питания Huntkey GX850M</t>
  </si>
  <si>
    <t>Блок питания, Huntkey, GX850M, 850W, ATX 3.1, Gold, APFC, 20+4 pin, 2*4+4pin, 4*Sata, 3*Molex, 2*PCI-E 6+2 pin, 1*12V-2X6, Модульный, Вентилятор 12см, Кабель питания, Чёрный</t>
  </si>
  <si>
    <t>710-434360A4R6</t>
  </si>
  <si>
    <t>Кулер с водяным охлаждением Huntkey GX360R Blaktip Shark</t>
  </si>
  <si>
    <t>Кулер с водяным охлаждением, Huntkey, GX360R Blaktip Shark, Intel 20хх/1851/1700/1200/115х и AMD AM5/AM4/, TDP 300W, 3*120мм ARGB, 800-1800RPM±10%, 71.5CFM, 31 dB(A), Чёрный</t>
  </si>
  <si>
    <t>710-43436094R6</t>
  </si>
  <si>
    <t>Кулер с водяным охлаждением Huntkey GX360R Atlas Shark Black</t>
  </si>
  <si>
    <t>Кулер с водяным охлаждением, Huntkey, GX360R Atlas Shark Black, Intel 20хх/1851/1700/1200/115х и AMD AM5/AM4/, TDP 300W, 3*120мм ARGB, 800-2000RPM±10%, 78CFM, 32 dB(A), Чёрный</t>
  </si>
  <si>
    <t>LS27D304GAIXCI</t>
  </si>
  <si>
    <t>Монитор Samsung 27" LS27D304GAIXCI</t>
  </si>
  <si>
    <t>Монитор, Samsung, LS27D304GAIXCI, Essential S3 FHD, 27", 1920*1080, IPS, 100 Гц, 16:9, 250 кд/м2, 1000:1, 5 мс, 178/178, 16.7 млн., VGA*1, HDMI*1, VESA 100*100 мм, Регулировка наклона, кабель HDMI в комплекте, Чёрный</t>
  </si>
  <si>
    <t>WH700NB Pro Black</t>
  </si>
  <si>
    <t>Наушники Edifier WH700NB Pro Black</t>
  </si>
  <si>
    <t>Наушники, Edifier, WH700NB Pro, Bluetooth 5.4, USB Type-C, Длина кабеля 1.3 м, Hi-Res Audio, Шумоподавление, Гибридная технология ANC, Полноразмерные, Экокожа, Черный</t>
  </si>
  <si>
    <t>WH700NB Pro Grey</t>
  </si>
  <si>
    <t>Наушники Edifier WH700NB Pro Grey</t>
  </si>
  <si>
    <t>Наушники, Edifier, WH700NB Pro, Bluetooth 5.4, USB Type-C, Длина кабеля 1.3 м, Hi-Res Audio, Шумоподавление, Гибридная технология ANC, Полноразмерные, Экокожа, Серый</t>
  </si>
  <si>
    <t>MAX2SOL</t>
  </si>
  <si>
    <t>Петличный микрофон Hollyland Lark MAX 2 Solo Серый</t>
  </si>
  <si>
    <t>Петличный микрофон, Hollyland, Lark MAX 2 Solo, Звук студийного качества с технологией MaxTimbre, Встроенная память объемом 8 ГБ для 14-часовой резервной записи, Профессиональное шумоподавление окружающей среды (ENC), Длительность работы 22 часа, Дальность прямой видимости 250 м, Магнитное крепление, Серый</t>
  </si>
  <si>
    <t>G1000 White</t>
  </si>
  <si>
    <t>Колонки Edifier G1000 White</t>
  </si>
  <si>
    <t>Колонки, Edifier, G1000, RMS 25 W*2, USB, SD, AUX, RCA, RGB, Белый</t>
  </si>
  <si>
    <t>DH-PFS3008-8ET-L</t>
  </si>
  <si>
    <t>Коммутатор Dahua DH-PFS3008-8ET-L</t>
  </si>
  <si>
    <t>Коммутатор, Dahua, DH-PFS3008-8ET-L, Настольный, 8 портов 10/100M</t>
  </si>
  <si>
    <t>ОКГТ-ц-1-24(G.652)-10,5/39</t>
  </si>
  <si>
    <t>Кабель оптический грозотроса ОКГТ-ц-1-24(G.652)-10,5/39</t>
  </si>
  <si>
    <t>Кабель оптический грозотроса,СКО, ОКГТ-ц-1-24(G.652)-10,5/39, предназначенный для подвеса на высоковольтных линиях электропередач (ЛЭП) и совмещающий функции молниеотвода и передачи данных по волоконно-оптическим линиям связи.</t>
  </si>
  <si>
    <t>Рюкзак NINETYGO Smart School Bag Navy blue</t>
  </si>
  <si>
    <t>Рюкзак школьный, NINETYGO Smart School Navy blue, 6941413217682, 34.0*17.0*33.5, 0,781 кг, Полиэфирное волокно, Синий</t>
  </si>
  <si>
    <t>Рюкзак NINETYGO URBAN DAILY Backpack Черный</t>
  </si>
  <si>
    <t>Рюкзак, NINETYGO, URBAN DAILY Backpack, 6941413280051, 30,5*10*48см, Черный</t>
  </si>
  <si>
    <t>Рюкзак Xiaomi 90 Points Lecturer Leisure Backpack Бело-Синий</t>
  </si>
  <si>
    <t>Рюкзак, Xiaomi 90 Points, Lecturer Leisure Backpack 6971732586039/6941413218788, Бело-Синий</t>
  </si>
  <si>
    <t>Рюкзак Xiaomi 90 Points Lecturer Leisure Backpack Черный</t>
  </si>
  <si>
    <t>Рюкзак, Xiaomi 90 Points, Lecturer Leisure Backpack 6971732586015/6941413218771, Черный</t>
  </si>
  <si>
    <t>Рюкзак NINETYGO MULTITASKER Business Travel Backpack Чёрный</t>
  </si>
  <si>
    <t>Рюкзак, NINETYGO, MULTITASKER Business Travel Backpack (6971732587401), Чёрный</t>
  </si>
  <si>
    <t>WS-EUK04</t>
  </si>
  <si>
    <t>Настенный выключатель двухклавишный Aqara Smart Wall Switch H1 (With Neutral, Double Rocker)</t>
  </si>
  <si>
    <t>Настенный выключатель двухклавишный, Aqara, Smart Wall Switch H1 (With Neutral, Double Rocker), WS-EUK04, 86 х 86 х 37,55 мм, Zigbee 3.0, 100 – 250 В~, 50/60 Гц, Максимальная нагрузка: 2000 Вт, 0°С…+40°С, Для работы устройства требуется Центр умного дома (Hub) с поддержкой Zigbee 3.0, Работает с Алисой, Белый</t>
  </si>
  <si>
    <t>Набор посуды Tefal Opti'space SS G720SD74 13 предметов</t>
  </si>
  <si>
    <t>Набор посуды, Tefal, Opti'space G720SD74, 13 предметов, Кастрюли с крышками 24/20/18см (5,2/3/,2,1л), Пластиковые крышки 20/18см, Кухонные аксессуары 5шт, Все типы плит, Нержавеющая сталь</t>
  </si>
  <si>
    <t>RLD34GA</t>
  </si>
  <si>
    <t>Робот-пылесос Dreame Robot Vacuum D9 Max Gen 2 Black</t>
  </si>
  <si>
    <t>Робот-пылесос, Dreame, Robot Vacuum D9 Max Gen 2, RLD34GA, Черный</t>
  </si>
  <si>
    <t>Oclean X</t>
  </si>
  <si>
    <t>Умная зубная электрощетка Oclean X Ivory White</t>
  </si>
  <si>
    <t>Умная зубная электрощетка, Oclean, X, Экран 0.96’’, Батарея 800мАч, Работа батареи без подзарядки до 30 дней, 4.2BLE, iOS 8d Android 4.4d, Бежевый</t>
  </si>
  <si>
    <t>C01000490</t>
  </si>
  <si>
    <t>Умная зубная электрощетка Oclean X Pro Зеленый</t>
  </si>
  <si>
    <t>Умная зубная электрощетка, Oclean, X Pro, mist green, C01000211/C01000490, IPX7, Bluetooth 4.1, 800 мАч, 5V/1A, Время зарядки 2 часа, Время автономной работы до 40 дней, Количество вибраций щетинок в минуту: 42000, Магнитная зарядная станция, Сенсорный цветной экран, Щетинки Dupon, Контроль чистки, 32 режима-от деликатного до турбо, Контроль давления, Сопряжение с телефоном, Зарядная станция держатель, Зеленый</t>
  </si>
  <si>
    <t>F5002</t>
  </si>
  <si>
    <t>Комплект электрических зубных щеток Oclean Find Duo Set Синий+Красный</t>
  </si>
  <si>
    <t>Комплект электрических зубных щеток, Oclean, Find Duo Set, F5002/C01000352, Мощность 38000 об/мин, 180 дней в режиме ожидания, 5 режимов чистки на ваш выбор, 2-минутный таймер и 30-секундное напоминание, IPX7, USB Type-C, Синий+Красный</t>
  </si>
  <si>
    <t>YLTD04YL</t>
  </si>
  <si>
    <t>Настольная лампа Yeelight LED Eye-friendly Desk Lamp Pro</t>
  </si>
  <si>
    <t>Настольная лампа, Yeelight, LED Eye-friendly Desk Lamp Pro YLTD04YL, 850 lm, 3700K, 14W, 95Ra, Wi-Fi, Золотой</t>
  </si>
  <si>
    <t>Автоматический выключатель CHINT NXB-63S 4P 40A C 4,5kA</t>
  </si>
  <si>
    <t>Автоматический выключатель, CHINT, 296909 NXB-63S, 4P 40A C 4,5kA</t>
  </si>
  <si>
    <t>Автоматический выключатель CHINT NXB-63S 4P 63A C 4,5kA</t>
  </si>
  <si>
    <t>Автоматический выключатель, CHINT, 296911 NXB-63S, 4P 63A C 4,5kA</t>
  </si>
  <si>
    <t>26712NP</t>
  </si>
  <si>
    <t>Каркасный бассейн Intex 26712NP</t>
  </si>
  <si>
    <t>Каркасный бассейн Prism Frame 366 х 76 см, INTEX, 26712NP, Винил, 6503 л., Стальной каркас, Ф-насос 28604 (2006л/ч), Серый, Цветная коробка</t>
  </si>
  <si>
    <t>26756NP</t>
  </si>
  <si>
    <t>Каркасный бассейн Intex 26756NP</t>
  </si>
  <si>
    <t>Каркасный бассейн Prism Frame 610 х 132 см, INTEX, 26756NP, Винил, 32695 л., Стальной каркас, Ф-насос 28636 (5678л/ч), Лестница 28077, Подложка 11290, Тент 11289, Гидроаэрация 22747, Серый, Цветная коробка</t>
  </si>
  <si>
    <t>SZHE-2013FD доводчик электрический для дверей</t>
  </si>
  <si>
    <t>B760M G X DDR4 GEN5</t>
  </si>
  <si>
    <t>Материнская плата Gigabyte B760M GAMING X DDR4 GEN5</t>
  </si>
  <si>
    <t>Материнская плата, Gigabyte, B760M GAMING X DDR4 GEN5 (4719331874087), LGA1700, iB760, 4xDDR4 2133/2400/2666/2933/3000/3200/5333(OC), 4xSATA3, 2xM.2 (PCI-E 4.0x4/x2), Raid, 1хDP, 1xHDMI, 2xPCI-Ex16, mATX</t>
  </si>
  <si>
    <t>B760M DS3H WF6E GEN5</t>
  </si>
  <si>
    <t>Материнская плата Gigabyte B760M DS3H WIFI6E GEN5</t>
  </si>
  <si>
    <t>Материнская плата, Gigabyte, B760M DS3H WIFI6E GEN5 (4719331872809), LGA1700, iB760, 4xDDR5 4400/4800/5200/5600/7600(OC), 4xSATA3, 2xM.2 (PCI-E 4.0x4/x2), Raid, 2хDP, 1xHDMI, 3xPCI-Ex16, WiFi, mATX</t>
  </si>
  <si>
    <t>GV-N5060WF2-8GD</t>
  </si>
  <si>
    <t>Видеокарта Gigabyte (GV-N5060WF2-8GD) RTX5060 WINDFORCE 8G</t>
  </si>
  <si>
    <t>Видеокарта, Gigabyte, RTX5060 WINDFORCE 8G (GV-N5060WF2-8GD) 4719331356378, GDDR7, 128bit, 1-HDMI, 3-DP, Windforce 2X Fan, 199*116*40 мм, Цветная коробка</t>
  </si>
  <si>
    <t>GV-N506TEAGLE OC-16GD</t>
  </si>
  <si>
    <t>Видеокарта Gigabyte (GV-N506TEAGLE OC-16GD) RTX5060Ti EAGLE OC 16G</t>
  </si>
  <si>
    <t>Видеокарта, Gigabyte, RTX5060Ti EAGLE OC 16G (GV-N506TEAGLE OC-16GD) (4719331356071), GDDR7, 128bit, 1-HDMI, 3-DP, Windforce 2X Fan, 215*122*40 мм, Цветная коробка</t>
  </si>
  <si>
    <t>GV-N506TGAMING OC-16GD</t>
  </si>
  <si>
    <t>Видеокарта Gigabyte (GV-N506TGAMING OC-16GD) RTX5060Ti GAMING OC 16G</t>
  </si>
  <si>
    <t>Видеокарта, Gigabyte, RTX5060Ti GAMING OC 16G (GV-N506TGAMING OC-16GD) (4719331356026), GDDR7, 128bit, 1-HDMI, 3-DP, Windforce 3X Fan, 281*119*40 мм, Цветная коробка</t>
  </si>
  <si>
    <t>GV-N5070EAGLEOC ICE-12GD</t>
  </si>
  <si>
    <t>Видеокарта Gigabyte (GV-N5070EAGLEOC ICE-12GD) RTX5070 EAGLE OC ICE 12G</t>
  </si>
  <si>
    <t>Видеокарта, Gigabyte, RTX5070 EAGLE OC ICE SFF 12G (GV-N5070EAGLEOC ICE-12GD) 4719331355777, GDDR7, 192bit, 1-HDMI, 3-DP, Windforce 3X Fan, 290*120*50 мм, Цветная коробка</t>
  </si>
  <si>
    <t>GV-N5070AERO OC-12GD</t>
  </si>
  <si>
    <t>Видеокарта Gigabyte (GV-N5070AERO OC-12GD) RTX5070 AERO OC 12G</t>
  </si>
  <si>
    <t>Видеокарта, Gigabyte, RTX5070 AERO OC 12G (GV-N5070AERO OC-12GD) 4719331355852, GDDR7, 192bit, 1-HDMI, 3-DP, Windforce 3X Fan, 324*130*56 мм, Цветная коробка</t>
  </si>
  <si>
    <t>GV-N507TGAMING OC-16GD</t>
  </si>
  <si>
    <t>Видеокарта Gigabyte (GV-N507TGAMING OC-16GD) RTX5070Ti GAMING OC 16G</t>
  </si>
  <si>
    <t>Видеокарта, Gigabyte, RTX5070Ti GAMING OC 16G (GV-N507TGAMING OC-16GD) (4719331355562), GDDR7, 256bit, 1-HDMI, 3-DP, Windforce 3X Fan, 340*140*70 мм, Цветная коробка</t>
  </si>
  <si>
    <t>GV-N5090WF3OC-32GD</t>
  </si>
  <si>
    <t>Видеокарта Gigabyte (GV-N5090WF3OC-32GD) RTX5090 WINDFORCE OC 32G</t>
  </si>
  <si>
    <t>Видеокарта, Gigabyte, RTX5090 WINDFORCE OC 32G (GV-N5090WF3OC-32GD) 4719331355838, GDDR7, 512bit, 1-HDMI, 3-DP, Windforce 3X Fan, 342*150*65 мм, Цветная коробка</t>
  </si>
  <si>
    <t>GV-R76GAMING OC-8GD</t>
  </si>
  <si>
    <t>Видеокарта Gigabyte (GV-R76GAMING OC-8GD) Radeon RX 7600 GAMING OC 8G</t>
  </si>
  <si>
    <t>Видеокарта, Gigabyte, Radeon RX 7600 GAMING OC 8G (GV-R76GAMING OC-8GD) 4719331313425, DDR6, 128bit, 2-HDMI, 2-DP, WINDFORCE 3X Fan, 282*115*50 мм, Цветная коробка</t>
  </si>
  <si>
    <t>GV-R9070XTGAMING-16GD</t>
  </si>
  <si>
    <t>Видеокарта Gigabyte (GV-R9070XTGAMING-16GD) Radeon RX 9070 XT GAMING 16G</t>
  </si>
  <si>
    <t>Видеокарта, Gigabyte, Radeon RX 9070 XT GAMING 16G (GV-R9070XTGAMING-16GD) 4719331356149, GDDR6, 256bit, 2-HDMI, 2-DP, Windforce 3X Fan, 288*132*56 мм, Цветная коробка</t>
  </si>
  <si>
    <t>GV-R9070XTGAMING OC-16GD</t>
  </si>
  <si>
    <t>Видеокарта Gigabyte (GV-R9070XTGAMING OC-16GD) Radeon RX 9070 XT GAMING OC 16G</t>
  </si>
  <si>
    <t>Видеокарта, Gigabyte, Radeon RX 9070 XT GAMING OC 16G (GV-R9070XTGAMING OC-16GD) 4719331355524, GDDR6, 256bit, 2-HDMI, 2-DP, Windforce 3X Fan, 288*132*56 мм, Цветная коробка</t>
  </si>
  <si>
    <t>9H.LN8LB.QBE</t>
  </si>
  <si>
    <t>Монитор 24.1" ZOWIE XL2586X+</t>
  </si>
  <si>
    <t>Монитор, ZOWIE, XL2586X+, 9H.LN8LB.QBE, 24.5", 1920*1080, TN, 600 Гц, 16:9, 320 кд/м2, 1000:1, 0.5 мс, 16.7 млн., 178/178, HDMI*3, DP*1, Аудиопорт*1, встроенный БП, VESA 100*100 мм, Регулировка высоты/наклона/вращения/поворота, S Switch (5-way), кабели HDMI/DP в комплекте, Чёрный</t>
  </si>
  <si>
    <t>Коврик для компьютерной мыши Steelseries QcK Edge - L</t>
  </si>
  <si>
    <t>Коврик для компьютерной мыши, Steelseries, QcK Edge - L 63823, 450x400x2 мм, Резиновая основа, Тканевая поверхность, Склеивание, Гладкая поверхность, Чёрный</t>
  </si>
  <si>
    <t>02354CDN</t>
  </si>
  <si>
    <t>Дисковая полка для СХД Huawei DAE62525U2-10EV5 SAS Disk Enclosure 2U</t>
  </si>
  <si>
    <t>Дисковая полка для СХД, Huawei, DAE62525U2-10EV5, SAS Disk Enclosure, 2U, 2.5", 25 дисковых слотов без дисков</t>
  </si>
  <si>
    <t>MS-DS3K</t>
  </si>
  <si>
    <t>Набор инструментов для продольной и кольцевой резки микротрубок MS-DS3K</t>
  </si>
  <si>
    <t>Набор инструментов для продольной и кольцевой резки микротрубок, Jonard Tools, MS-DS3K</t>
  </si>
  <si>
    <t>MS-D3K</t>
  </si>
  <si>
    <t>Набор инструментов для продольной и кольцевой резки микротрубок MS-D3K</t>
  </si>
  <si>
    <t>Набор инструментов для продольной и кольцевой резки микротрубок, Jonard Tools, MS-D3K</t>
  </si>
  <si>
    <t>DH-IPC-HFW1230TC1-A</t>
  </si>
  <si>
    <t>IP видеокамера Dahua DH-IPC-HFW1230TC1-A</t>
  </si>
  <si>
    <t>IP видеокамера, Dahua, DH-IPC-HFW1230TC1-A, 2MP CMOS 1/2.8 дюймовая IR 30 м, Smart H.265+. Smart H.264+</t>
  </si>
  <si>
    <t>Цоколь G13</t>
  </si>
  <si>
    <t>Контакт сигнальный Himel HDB3w SD</t>
  </si>
  <si>
    <t>Контакт сигнальный, Himel, HDB3WSDN, HDB3w SD</t>
  </si>
  <si>
    <t>Мобильный телефон Redmi Note 13 Pro 12GB RAM 512GB ROM Forest Green</t>
  </si>
  <si>
    <t>Мобильный телефон, Redmi, Note 13 Pro 12GB 512GB, 6.67" FHD+POLED, Аккумулятор 5000 мАч, 2400х1080, Bluetooth 5.2, 200MPx+8MPx+2MPx/16MPx, Helio G99 Ultra, NFC, Fast Charge 67W, (Forest Green) Зелёный</t>
  </si>
  <si>
    <t>2404APC5FG</t>
  </si>
  <si>
    <t>Мобильный телефон POCO M6 8GB RAM 256GB ROM Black</t>
  </si>
  <si>
    <t>Мобильный телефон, POCO, M6 8GB 256GB, 6.79", 2400 x 1080, Аккумулятор 5030 мАч, 108MPx+2MP/13MPx, MediaTek Helio G91 Ultra, Fast Charge 33W, (Black) Чёрный</t>
  </si>
  <si>
    <t>V2352-04</t>
  </si>
  <si>
    <t>Смартфон vivo Y28 (V2352-04) 8GB RAM 128GB ROM Gleaming Orange</t>
  </si>
  <si>
    <t>Смартфон, vivo, Y28 (V2352-04), 8GB 128GB, 6.67", Android 14, MediaTek Helio G85, Камера 50+2 Мп/8 Мп, 1600x720, Bluetooth 5.1, 6000 мАч, (Gleaming Orange) Оранжевый</t>
  </si>
  <si>
    <t>SP01Z07Z2270Y</t>
  </si>
  <si>
    <t>Мобильный телефон NOKIA HMD 150 MUSIC TA-1716 DS Purple</t>
  </si>
  <si>
    <t>Мобильный телефон, NOKIA, HMD, 150 MUSIC TA-1716, DS, (Purple) Фиолетовый</t>
  </si>
  <si>
    <t>1GF011PPG1A02</t>
  </si>
  <si>
    <t>Мобильный телефон NOKIA 2660 TA-1469 DS Blue</t>
  </si>
  <si>
    <t>Мобильный телефон, NOKIA, 2660 TA-1469, DS, (Blue) Синий</t>
  </si>
  <si>
    <t>Кулер для процессора, Deepcool, ASSASSIN VC ELITE, Intel 20хх/1851/1700/1200/15хх и AMD AM5/AM4, 300W, 1*140мм/1*120мм, 500- 1800±10% об/м, 61.25 CFM / 58.06 CFM, 29,3 дБА, 4pin, Габариты 147х144х164мм</t>
  </si>
  <si>
    <t>Комплект Клавиатура + Мышь, Genius, Smart KM-8200, Беспроводная мышь 2.4G, Количество клавиш - 105, Англ/Рус, Пластик</t>
  </si>
  <si>
    <t>Портативный аккумулятор, Яндекс, YNDX-00650BLK, портативный аккумулятор для Станции Мини 3 Про, 2550мАч, 102 х 36, Черный</t>
  </si>
  <si>
    <t>L55MB-ARU</t>
  </si>
  <si>
    <t>Смарт телевизор Xiaomi A 2026 55” (L55MB-ARU)</t>
  </si>
  <si>
    <t>Смарт телевизор, Xiaomi, A 2026 55”, L55MB-ARU, 4K UHD (38402160), 60Гц, Android, QuadA55, MaliG52MC1, 2GB/8GB, 178°/178°, Dolby Audio/DTS-X/DTS, динамики 210Вт, Bluetooth, WiFi, HDMIx3, USB, AV, LAN, Optical Out, CI+ Slot, VESA 200300мм, металлическая рамка, черный</t>
  </si>
  <si>
    <t>BU600E</t>
  </si>
  <si>
    <t>Источник бесперебойного питания CyberPower BU600E</t>
  </si>
  <si>
    <t>Источник бесперебойного питания, CyberPower, BU600E, Мощность 600ВА/360Вт, BU-серия, Линейно-интерактивный, Напольный, LED, AVR: 165-280В, АКБ 12В/5Ач*1 шт., Вых: 3xSchuko, Чёрный</t>
  </si>
  <si>
    <t>BU725E</t>
  </si>
  <si>
    <t>Источник бесперебойного питания CyberPower BU725E</t>
  </si>
  <si>
    <t>Источник бесперебойного питания, CyberPower, BU725E, Мощность 725ВА/390Вт, BU-серия, Линейно-интерактивный, Напольный, LED, AVR: 165-280В, АКБ 12В/5Ач*1 шт., Вых: 3xSchuko, Чёрный</t>
  </si>
  <si>
    <t>PTS-3KLN-LCD</t>
  </si>
  <si>
    <t>Источник бесперебойного питания SVC PTS-3KLN-LCD</t>
  </si>
  <si>
    <t>Источник бесперебойного питания, SVC, PTS-3KLN-LCD, Мощность 3000ВА/3000Вт, PTS-серия, On-Line, LCD\Интелектуальный слот\RS-232, USB порт, Диапазон работы AVR: 110-300В, Бат.: 12В/8Ah*8шт., Вентилятор: 8см*1шт., 3 вых. Schuko CEE7, Чёрный</t>
  </si>
  <si>
    <t>PTS-1KLN-LCD</t>
  </si>
  <si>
    <t>Источник бесперебойного питания SVC PTS-1KLN-LCD</t>
  </si>
  <si>
    <t>Источник бесперебойного питания, SVC, PTS-1KLN-LCD, Мощность 1000ВА/1000Вт, PTS-серия, On-Line, LCD\Интелектуальный слот\RS-232, USB порт, Диапазон работы AVR: 110-300В, Бат.: 12В/7Ah*3шт., Вентилятор: 8см*1шт., 2вых. Schuko CEE7, Чёрный</t>
  </si>
  <si>
    <t>PTS-2KLN-LCD</t>
  </si>
  <si>
    <t>Источник бесперебойного питания SVC PTS-2KLN-LCD</t>
  </si>
  <si>
    <t>Источник бесперебойного питания, SVC, PTS-2KLN-LCD, Мощность 2000ВА/2000Вт, PTS-серия, On-Line, LCD\Интелектуальный слот\RS-232, USB порт, Диапазон работы AVR: 110-300В, Бат.: 12В/7Ah*6шт., Вентилятор: 8см*1шт., 2вых. Schuko CEE7, Чёрный</t>
  </si>
  <si>
    <t>PTX-1KLN-LCD</t>
  </si>
  <si>
    <t>Источник бесперебойного питания SVC PTX-1KLN-LCD</t>
  </si>
  <si>
    <t>Источник бесперебойного питания, SVC, PTX-1KLN-LCD, Мощность 1000ВА/1000Вт, PTX-серия, On-Line, LCD\Интелектальный слот\USB\RS-232, USB порт, Диапазон работы AVR: 110-300В, Батареи: 3 шт., не поставляются в комплекте, внешнее подключение, 2 вых. Shuko CEE7, Чёрный</t>
  </si>
  <si>
    <t>PTX-3KLN-LCD</t>
  </si>
  <si>
    <t>Источник бесперебойного питания SVC PTX-3KLN-LCD</t>
  </si>
  <si>
    <t>Источник бесперебойного питания, SVC, PTX-3KLN-LCD, Мощность 3000ВА/3000Вт, PTX-серия, On-Line, LCD\Интелектальный слот\USB\RS-232, USB порт, Диапазон работы AVR: 110-300В, Батареи: 8 шт., не поставляются в комплекте, внешнее подключение, 3 вых. Shuko CEE7, Чёрный</t>
  </si>
  <si>
    <t>RT-3KLN-LCD</t>
  </si>
  <si>
    <t>Источник бесперебойного питания SVC RT-3KLN-LCD</t>
  </si>
  <si>
    <t>Источник бесперебойного питания, SVC, RT-3KLN-LCD, Мощность 3000ВА/3000Вт, Стоечный 19'' 2U, RT-серия, On-Line, LED\Интелектуальный слот\RS-232, USB порт (B тип), Диапазон работы AVR: 110-300В, Бат.: 12В/9Aч*8шт., Вентилятор: 8cм*1шт., 2 вых., Чёрный</t>
  </si>
  <si>
    <t>DH-AS5500-48GF4XF</t>
  </si>
  <si>
    <t>Коммутатор Dahua DH-AS5500-48GF4XF</t>
  </si>
  <si>
    <t>Коммутатор, Dahua, DH-AS5500-48GF4XF, 48 портов, Управляемый L3, IRF2, 46  SFP 100/1000 Mbps, 2  RJ-45/SFP 10/100/1000 Mbps (Combo), 4  SFP+ 1/10 Gbps</t>
  </si>
  <si>
    <t>Точка доступа, Grandstream, GWN7660E, 1x10/100/1000M, 802.11a/b/g/n/ac/ax, WI-FI AX3000, 802.3af / 802.3at, Внутренняя</t>
  </si>
  <si>
    <t>1420XE EMS/ID</t>
  </si>
  <si>
    <t>Маркероискатель 3M 1420XE EMS/ID</t>
  </si>
  <si>
    <t>Маркероискатель, 3М, 1420XE EMS/ID, определяет точное местоположение подземных электронных маркеров</t>
  </si>
  <si>
    <t>КТ-1539</t>
  </si>
  <si>
    <t>Вакууматор Kitfort КТ-1539</t>
  </si>
  <si>
    <t>Вакууматор, Kitfort, КТ-1539, Тип управления сенсор, Индикация режима работы, Количество режимов работы 5 шт , Цвет зеленый/черный</t>
  </si>
  <si>
    <t>КТ-1624</t>
  </si>
  <si>
    <t>Вафельница для бельгийских вафель Kitfort КТ-1624</t>
  </si>
  <si>
    <t>Вафельница для бельгийских вафель, Kitfort, КТ-1624, Мощность 1000W, Пластик, Металл, Антипригарное покрытие, Защита от перегрева, Белый</t>
  </si>
  <si>
    <t>HDM363OFAL2L</t>
  </si>
  <si>
    <t>Контакт дополнительный и сигнальный Himel HDM3-63/100S левый</t>
  </si>
  <si>
    <t>Контакт дополнительный и сигнальный, Himel, HDM363OFAL2L, HDM3-63/100S левый</t>
  </si>
  <si>
    <t>HDM3250OFAL2L</t>
  </si>
  <si>
    <t>Контакт дополнительный и сигнальный Himel HDM3-160/250 левый</t>
  </si>
  <si>
    <t>Контакт дополнительный и сигнальный, Himel, HDM3250OFAL2L, HDM3-160/250 левый</t>
  </si>
  <si>
    <t>КРУ до 20кВ</t>
  </si>
  <si>
    <t>GCR_RM6_01_PTO</t>
  </si>
  <si>
    <t>Компактное распред. устройство RM6 SE GCR_RM6_01_PTO 630А 6-20кВ 20кА IP67 RE-BIBI</t>
  </si>
  <si>
    <t>Компактное распред. устройство RM6, SE, GCR_RM6_01_PTO, 630А 6-20кВ 20кА IP67 RE-BIBI</t>
  </si>
  <si>
    <t>Интерфейсный кабель, Xiaomi,3A USB-A - USB-C Cable, BHR087GGL/K43220, USB-A - USB-C, K43220, TPE, 1 м, Белый</t>
  </si>
  <si>
    <t>Интерфейсный кабель, Xiaomi 3A Braided USBC – USBC, BHR0878GL/L33020, 60Вт, 1м, Белый</t>
  </si>
  <si>
    <t>Интерфейсный кабель, Xiaomi 6A Braided USBC – USBC, BHR087KGL/L36340, 1м, до 480 Мбит/с, ток 6А, 120Вт, + TPE, + PET, Белый</t>
  </si>
  <si>
    <t>Интерфейсный кабель, Xiaomi6A Braided USBC – USBC, BHR087AGL/K36350, 2м, 480Мбит/с,6А, 120Вт, +TPE, +PET, Белый</t>
  </si>
  <si>
    <t>Интерфейсный кабель, Xiaomi 6A Highspeed USB4 Braided USBC – USBC, BHR087BGL/L66000, 1м, 40Гбит/с, 6А, 240Вт, +TPE, Чёрный, PD3.1, 8K60Гц</t>
  </si>
  <si>
    <t>Смарт часы Amazfit GTS 3 A2035 Terra Rosa</t>
  </si>
  <si>
    <t>Смарт часы, Amazfit, GTS 3 A2035, Дисплей 1.75" AMOLED Ultra HD, Разрешение 341 PPI, Водонепроницаемость (5 АТМ), GPS, Батарея 250 мАч, Красная земля</t>
  </si>
  <si>
    <t>Смарт часы Amazfit T-Rex 2 A2170 Desert Khaki</t>
  </si>
  <si>
    <t>Смарт часы, Amazfit, T-Rex 2 A2170, HD-дисплей AMOLED 1.39 дюйма, Разрешение 454*454 pixel, GPS, GLONASS, Beidou, Galileo, QZSS, Водонепроницаемые (10 ATM), Аккумулятор 500 мАч, Время работы до 24 дней, Пустынный хаки</t>
  </si>
  <si>
    <t>i5-13600K</t>
  </si>
  <si>
    <t>Процессор (CPU) Intel Core i5 Processor 13600K 1700</t>
  </si>
  <si>
    <t>Процессор, Intel, i5-13600K LGA1700, оем, 20M, 2.60/3.50 GHz, 14(6+8)/20 Core Raptor Lake, 125 (181) Вт, UHD Graphics 770</t>
  </si>
  <si>
    <t>Внешний SSD накопитель XG XGED256-R 256GB Черный</t>
  </si>
  <si>
    <t>Внешний SSD накопитель, XG, XGED256-R, 256GB, Type-C, Черный</t>
  </si>
  <si>
    <t>Компьютерный корпус, 1STPLAYER, UV5 BK, UV5-BK-2FC7R-1FC7, M-ATX / ITX, 1*3.5"/2*2.5", Кулер 3*12см, Высота кулера до 157 мм, Длина VGA до 330 мм, 280385377 мм, Без Б/П, Черный</t>
  </si>
  <si>
    <t>Компьютерный корпус, 1STPLAYER, UV5 WH, UV5-WH-2FC7R-W-1FC7-W, M-ATX / ITX, 1*3.5"/2*2.5", Кулер 3*12см, Высота кулера до 157 мм, Длина VGA до 330 мм, 280385377 мм, Без Б/П, Белый</t>
  </si>
  <si>
    <t>Компьютерный корпус, 1STPLAYER, UV6 BK, UV6-BK-2FC7R-1FC7, M-ATX / ITX, 2*3.5"/3*2.5", Кулер 3*12см, Высота кулера до 157 мм, Длина VGA до 400 мм, 280453377 мм, Без Б/П, Черный</t>
  </si>
  <si>
    <t>Компьютерный корпус, 1STPLAYER, UV6 WH, UV6-WH-2FC7R-W-1FC7-W, M-ATX / ITX, 2*3.5"/3*2.5", Кулер 3*12см, Высота кулера до 157 мм, Длина VGA до 400 мм, 280453377 мм, Без Б/П, Белый</t>
  </si>
  <si>
    <t>DHI-LM22-B200S</t>
  </si>
  <si>
    <t>Монитор 22" Dahua DHI-LM22-B200S</t>
  </si>
  <si>
    <t>Монитор, Dahua, DHI-LM22-B200S, 21.45", 1920*1080, VA, 100 Гц, 16:9, 250 кд/м2, 3000:1, 10 мс, 178/178, 16.7 млн., VGA*1, HDMI*1, VESA 75*75 мм, кабель HDMI в комплекте, Чёрный</t>
  </si>
  <si>
    <t>91Y91AA#ACB</t>
  </si>
  <si>
    <t>Клавиатура HyperX Alloy Rise 75 91Y91AA#ACB</t>
  </si>
  <si>
    <t>Клавиатура, HyperX, 91Y91AA#ACB, Alloy Rise 75, Игровая, Механическая, HyperX Linear switch, USB, Подсветка RGB, Размер: 330*142*49 мм., Анг/Рус, Беспроводная, Черный</t>
  </si>
  <si>
    <t>&gt;88</t>
  </si>
  <si>
    <t>DHI-ASI8216DA-W</t>
  </si>
  <si>
    <t>Контроллер доступа Dahua DHI-ASI8216DA-W (12В)</t>
  </si>
  <si>
    <t>DHI-ASGB110K-L</t>
  </si>
  <si>
    <t>Турникет Dahua DHI-ASGB110K-L</t>
  </si>
  <si>
    <t>Турникет, Dahua, DHI-ASGB110K-L, распашной, левый, антипаника, скорость прохождения 20–30 чел/мин, нержавеющая сталь</t>
  </si>
  <si>
    <t>DHI-ASGB120K-D</t>
  </si>
  <si>
    <t>Турникет Dahua DHI-ASGB120K-D</t>
  </si>
  <si>
    <t>Турникет, Dahua, DHI-ASGB120K-D, распашной, средний, антипаника, скорость прохождения 20–30 чел/мин, нержавеющая сталь</t>
  </si>
  <si>
    <t>DHI-ASGB110K-R</t>
  </si>
  <si>
    <t>Турникет Dahua DHI-ASGB110K-R</t>
  </si>
  <si>
    <t>Турникет, Dahua, DHI-ASGB110K-R, распашной, правый, антипаника, скорость прохождения 20–30 чел/мин, нержавеющая сталь</t>
  </si>
  <si>
    <t>Кастрюля, Tefal, Easy Boil G7494474, 20см, Объем 3,1л, Для всех типов плит, Нержавеющая сталь, Серебристый</t>
  </si>
  <si>
    <t>Кастрюля Tefal Intuition B8644674 24см 5л</t>
  </si>
  <si>
    <t>Кастрюля, Tefal, Intuition B8644674, Объем 5 л, Диаметр 24 см, Для всех типов плит</t>
  </si>
  <si>
    <t>Кастрюля Tefal Primary E3084674 24см 5.2л</t>
  </si>
  <si>
    <t>Кастрюля, Tefal, Primary E3084674, 24см, 5.2л, Нержавеющая сталь с зеркальной полировкой, Совместимость с плитами: Индукционная, Газовая, Электрическая, Керамическая, Галогенная</t>
  </si>
  <si>
    <t>Автоматический выключатель Legrand 407672 1П C 25A DX3 6000 10kA</t>
  </si>
  <si>
    <t>Автоматический выключатель, Legrand, 407672, 1П C 25A DX3 6000 10kA</t>
  </si>
  <si>
    <t>A9C20532</t>
  </si>
  <si>
    <t>Контактор модульный SE A9C20532 iCT25A 2НО 220В АС</t>
  </si>
  <si>
    <t>Контактор модульный, SE, A9C20532, iCT25A 2НО 220В АС</t>
  </si>
  <si>
    <t>863164B</t>
  </si>
  <si>
    <t>Информационная розетка двойная Niloe Step 2хRJ45 Кат.6e UTP Белый new</t>
  </si>
  <si>
    <t>Информационная розетка двойная, Legrand Niloe Step, 863164B, 2хRJ45 Кат.6e UTP Белый new</t>
  </si>
  <si>
    <t>Картридж, Europrint, EPC-W2300A, Чёрный, Для принтеров HP Color LaserJet Pro 4203/MFP4303, 2000 страниц.</t>
  </si>
  <si>
    <t>Картридж, Europrint, EPC-W2301A, Синий, Для принтеров HP Color LaserJet Pro 4203/MFP4303, 1800 страниц.</t>
  </si>
  <si>
    <t>Картридж, Europrint, EPC-W2302A, Жёлтый, Для принтеров HP Color LaserJet Pro 4203/MFP4303, 1800 страниц.</t>
  </si>
  <si>
    <t>Картридж, Europrint, EPC-W2303A, Пурпурный, Для принтеров HP Color LaserJet Pro 4203/MFP4303, 1800 страниц.</t>
  </si>
  <si>
    <t>Картридж, Europrint, EPC-W2300X, Чёрный, Для принтеров HP Color LaserJet Pro 4203/MFP4303, 7500 страниц.</t>
  </si>
  <si>
    <t>Картридж, Europrint, EPC-W2301X, Синий, Для принтеров HP Color LaserJet Pro 4203/MFP4303, 5500 страниц.</t>
  </si>
  <si>
    <t>Картридж, Europrint, EPC-W2302X, Жёлтый, Для принтеров HP Color LaserJet Pro 4203/MFP4303, 5500 страниц.</t>
  </si>
  <si>
    <t>Картридж, Europrint, EPC-W2303X, Пурпурный, Для принтеров HP Color LaserJet Pro 4203/MFP4303, 5500 страниц.</t>
  </si>
  <si>
    <t>CP.AG.00000957.02</t>
  </si>
  <si>
    <t>Интеллектуальная лётная батарея DJI DB2160</t>
  </si>
  <si>
    <t>Интеллектуальная лётная батарея, DJI, DB2160, CP.AG.00000957.02</t>
  </si>
  <si>
    <t>Bullet 2E 3MP-0280B, Imou, Wi-Fi видеокамера</t>
  </si>
  <si>
    <t>10000021801</t>
  </si>
  <si>
    <t>Bullet 2E 5MP-0280B, Imou, Wi-Fi видеокамера</t>
  </si>
  <si>
    <t>10000021804</t>
  </si>
  <si>
    <t>10000018343</t>
  </si>
  <si>
    <t xml:space="preserve">1000016763 </t>
  </si>
  <si>
    <t xml:space="preserve">    Bullet 2E 3MP-0280B, Imou, Wi-Fi видеокамера</t>
  </si>
  <si>
    <t xml:space="preserve">    Bullet 2E 5MP-0280B, Imou, Wi-Fi видеокамера</t>
  </si>
  <si>
    <t xml:space="preserve">    SZHE-2013FD доводчик электрический для дверей</t>
  </si>
  <si>
    <t xml:space="preserve">    Батарея, Ritar, RT1270, Свинцово-кислотная 12В 7 Ач, Вес нетто: 1,95 кг, Размер в мм.: 151*65*100</t>
  </si>
  <si>
    <t>51097WWS</t>
  </si>
  <si>
    <t>Абонентский терминал Huawei Pura 70 Ultra HBP-LX9 16GB RAM 512GB ROM Black</t>
  </si>
  <si>
    <t>Абонентский терминал, Huawei, Pura 70 Ultra HBP-LX9, 16GB 512GB, 6.8", EMUI 14.2, Kirin 9010, Камера 50 Мп + 40 Мп + 50 Мп/13 Мп, 2844x1260, Bluetooth 5.2, 5200 мАч, (Black) Чёрный</t>
  </si>
  <si>
    <t>51098FVL</t>
  </si>
  <si>
    <t>Абонентский терминал Huawei Nova Y63 GFY-LX1 4GB RAM 128GB ROM Black</t>
  </si>
  <si>
    <t>Абонентский терминал, Huawei, Y63 GFY-LX1, 4GB 128GB, 6.75", Qualcomm Snapdragon 680, Камера 50 МП/2 МП, 1600x720, 6000 мАч, (Black) Черный</t>
  </si>
  <si>
    <t>51098FVK</t>
  </si>
  <si>
    <t>Абонентский терминал Huawei Nova Y63 GFY-LX1 4GB RAM 128GB ROM Silver</t>
  </si>
  <si>
    <t>Абонентский терминал, Huawei, Y63 GFY-LX1, 4GB 128GB, 6.75", Qualcomm Snapdragon 680, Камера 50 МП/2 МП, 1600x720, 6000 мАч, (Silver) Cеребристый</t>
  </si>
  <si>
    <t>51098GPH</t>
  </si>
  <si>
    <t>Абонентский терминал Huawei Nova Y73 MGA-LX3 8GB RAM 256GB ROM Black</t>
  </si>
  <si>
    <t>Абонентский терминал, Huawei, Nova Y73 MGA-LX3, 8GB 256GB, 6.67", Huawei Kirin 710A, Камера 50 Мп+8 Мп, 1604x720, Bluetooth 5.1, 6620 мАч, (Black) Чёрный</t>
  </si>
  <si>
    <t>51098GPG</t>
  </si>
  <si>
    <t>Абонентский терминал Huawei Nova Y73 MGA-LX3 8GB RAM 256GB ROM Blue</t>
  </si>
  <si>
    <t>Абонентский терминал, Huawei, Nova Y73 MGA-LX3, 8GB 256GB, 6.67", Huawei Kirin 710A, Камера 50 Мп+8 Мп, 1604x720, Bluetooth 5.1, 6620 мАч, (Blue) Голубой</t>
  </si>
  <si>
    <t>51098GPK</t>
  </si>
  <si>
    <t>Абонентский терминал Huawei Nova Y73 MGA-LX3 8GB RAM 128GB ROM Black</t>
  </si>
  <si>
    <t>Абонентский терминал, Huawei, Nova Y73 MGA-LX3, 8GB 128GB, 6.67", Huawei Kirin 710A, Камера 50 Мп+8 Мп, 1604x720, Bluetooth 5.1, 6620 мАч, (Black) Чёрный</t>
  </si>
  <si>
    <t>51098GPJ</t>
  </si>
  <si>
    <t>Абонентский терминал Huawei Nova Y73 MGA-LX3 8GB RAM 128GB ROM Blue</t>
  </si>
  <si>
    <t>Абонентский терминал, Huawei, Nova Y73 MGA-LX3, 8GB 128GB, 6.67", Huawei Kirin 710A, Камера 50 Мп+8 Мп, 1604x720, Bluetooth 5.1, 6620 мАч, (Blue) Голубой</t>
  </si>
  <si>
    <t>51098LUT</t>
  </si>
  <si>
    <t>Абонентский терминал Huawei Nova 14 Pro MIA-LX9 12GB RAM 512GB ROM Black</t>
  </si>
  <si>
    <t>Абонентский терминал, Huawei, Nova 14 Pro MIA-LX9, 12GB 512GB, 6.78", Kirin 8020, EMUI 15.0, Камера 50 Мп+12 Мп/50 Мп, FHD+ 2776  1224, 5500 мАч, (Black) Чёрный</t>
  </si>
  <si>
    <t>51098LUU</t>
  </si>
  <si>
    <t>Абонентский терминал Huawei Nova 14 Pro MIA-LX9 12GB RAM 512GB ROM White</t>
  </si>
  <si>
    <t>Абонентский терминал, Huawei, Nova 14 Pro MIA-LX9, 12GB 512GB, 6.78", Kirin 8020, EMUI 15.0, Камера 50 Мп+12 Мп/50 Мп, FHD+ 2776  1224, 5500 мАч, (White) Белый</t>
  </si>
  <si>
    <t>51098LUV</t>
  </si>
  <si>
    <t>Абонентский терминал Huawei Nova 14 Pro MIA-LX9 12GB RAM 512GB ROM Crystal Blue</t>
  </si>
  <si>
    <t>Абонентский терминал, Huawei, Nova 14 Pro MIA-LX9, 12GB 512GB, 6.78", Kirin 8020, EMUI 15.0, Камера 50 Мп+12 Мп/50 Мп, FHD+ 2776  1224, 5500 мАч, (Crystal Blue) Голубой</t>
  </si>
  <si>
    <t>51098MES</t>
  </si>
  <si>
    <t>Абонентский терминал Huawei Nova 14 Pro MIA-LX9 12GB RAM 512GB ROM Pink</t>
  </si>
  <si>
    <t>Абонентский терминал, Huawei, Nova 14 Pro MIA-LX9, 12GB 512GB, 6.78", Kirin 8020, EMUI 15.0, Камера 50 Мп+12 Мп/50 Мп, FHD+ 2776  1224, 5500 мАч, (Pink) Розовый</t>
  </si>
  <si>
    <t>51098LAX</t>
  </si>
  <si>
    <t>Абонентский терминал Huawei Nova 14 TLR-LX9 12GB RAM 256GB ROM Black</t>
  </si>
  <si>
    <t>Абонентский терминал, Huawei, Nova 14 TLR-LX9, 12GB 256GB, 6.7", Kirin 8000, EMUI 14.2, Камера 50 Мп+12 Мп/50 Мп, FHD+ 2412  1084, 5500 мАч, (Black) Чёрный</t>
  </si>
  <si>
    <t>51098LAW</t>
  </si>
  <si>
    <t>Абонентский терминал Huawei Nova 14 TLR-LX9 12GB RAM 256GB ROM White</t>
  </si>
  <si>
    <t>Абонентский терминал, Huawei, Nova 14 TLR-LX9, 12GB 256GB, 6.7", Kirin 8000, EMUI 14.2, Камера 50 Мп+12 Мп/50 Мп, FHD+ 2412  1084, 5500 мАч, (White) Белый</t>
  </si>
  <si>
    <t>51098LAV</t>
  </si>
  <si>
    <t>Абонентский терминал Huawei Nova 14 TLR-LX9 12GB RAM 256GB ROM Crystal Blue</t>
  </si>
  <si>
    <t>Абонентский терминал, Huawei, Nova 14 TLR-LX9, 12GB 256GB, 6.7", Kirin 8000, EMUI 14.2, Камера 50 Мп+12 Мп/50 Мп, FHD+ 2412  1084, 5500 мАч, (Crystal Blue) Голубой</t>
  </si>
  <si>
    <t>51098LAU</t>
  </si>
  <si>
    <t>Абонентский терминал Huawei Nova 14 TLR-LX9 12GB RAM 512GB ROM Black</t>
  </si>
  <si>
    <t>Абонентский терминал, Huawei, Nova 14 TLR-LX9, 12GB 512GB, 6.7", Kirin 8000, EMUI 14.2, Камера 50 Мп+12 Мп/50 Мп, FHD+ 2412  1084, 5500 мАч, (Black) Чёрный</t>
  </si>
  <si>
    <t>51098LAT</t>
  </si>
  <si>
    <t>Абонентский терминал Huawei Nova 14 TLR-LX9 12GB RAM 512GB ROM White</t>
  </si>
  <si>
    <t>Абонентский терминал, Huawei, Nova 14 TLR-LX9, 12GB 512GB, 6.7", Kirin 8000, EMUI 14.2, Камера 50 Мп+12 Мп/50 Мп, FHD+ 2412  1084, 5500 мАч, (White) Белый</t>
  </si>
  <si>
    <t>51098LBD</t>
  </si>
  <si>
    <t>Абонентский терминал Huawei Nova 14 TLR-LX9 12GB RAM 512GB ROM Crystal Blue</t>
  </si>
  <si>
    <t>Абонентский терминал, Huawei, Nova 14 TLR-LX9, 12GB 512GB, 6.7", Kirin 8000, EMUI 14.2, Камера 50 Мп+12 Мп/50 Мп, FHD+ 2412  1084, 5500 мАч, (Crystal Blue) Голубой</t>
  </si>
  <si>
    <t>53014AYJ/53014JHM</t>
  </si>
  <si>
    <t>Планшет Huawei MatePad SE Kids Edition AGS6-W09 4GB RAM 128GB ROM Nebula Gray</t>
  </si>
  <si>
    <t>Планшет, Huawei, MatePad SE Kids Edition AGS6-W09, 4GB RAM 128GB ROM, 11", 1920х1200, Kirin 710A, 7700 mAh, 8MPx/5MPx, Agassi6-W09BE, (Nebula Gray) Серый</t>
  </si>
  <si>
    <t>53014EXQ</t>
  </si>
  <si>
    <t>Планшетный компьютер Huawei MatePad Pro WEB-W09 12GB RAM 512GB ROM Premium Gold</t>
  </si>
  <si>
    <t>Планшетный компьютер, Huawei, MatePad Pro WEB-W09, 13.2'', 12GB RAM 512GB ROM, PaperMatte, с клавиатурой, Weber-W09DK, (Premium Gold) Роскошное золото</t>
  </si>
  <si>
    <t>55020BHX</t>
  </si>
  <si>
    <t>Смарт часы Huawei Watch GT 4 ARA-B19 41mm White Leather Strap</t>
  </si>
  <si>
    <t>Смарт часы, Huawei, Watch GT 4 ARA-B19 41mm, Дисплей 1.32" цветной AMOLED-экран, Разрешение 466 x 466, Водонепроницаемые (5 АТМ), Вес 37 гр, (White Leather Strap) Белый</t>
  </si>
  <si>
    <t>Смарт часы Huawei Kid Watch 4 Pro ASN-AL10 Blue</t>
  </si>
  <si>
    <t>Смарт часы, Huawei, Kid Watch 4 Pro ASN-AL10, Дисплей 1.41" цветной AMOLED-экран, Разрешение 320 x 360, Водонепроницаемые (5 АТМ), Вес 57,5 гр, (Blue) Голубой</t>
  </si>
  <si>
    <t>55020DGL</t>
  </si>
  <si>
    <t>Смарт часы Huawei Watch GT 5 VLI-B19 46mm Black Fluoroelastomer Strap</t>
  </si>
  <si>
    <t>Смарт часы, Huawei, Watch GT 5 VLI-B19F 46mm, Дисплей 1.43" цветной AMOLED-экран, Разрешение 466 x 466, Водонепроницаемые (5 АТМ), Вес 48 гр, (Black Fluoroelastomer Strap) Черный</t>
  </si>
  <si>
    <t>55020DGJ</t>
  </si>
  <si>
    <t>Смарт часы Huawei Watch GT 5 VLI-B19 46mm Blue Woven Strap</t>
  </si>
  <si>
    <t>Смарт часы, Huawei, Watch GT 5 VLI-B19W 46mm, Дисплей 1.43" цветной AMOLED-экран, Разрешение 466 x 466, Водонепроницаемые (5 АТМ), Вес 48 гр, (Blue Woven Strap) Голубой</t>
  </si>
  <si>
    <t>55020DGG</t>
  </si>
  <si>
    <t>Смарт часы Huawei Watch GT 5 Pro VLI-B29 46mm Titanium Strap</t>
  </si>
  <si>
    <t>Смарт часы, Huawei, Watch GT 5 Pro VLI-B29M 46mm, Дисплей 1.43" цветной AMOLED-экран, Разрешение 466 x 466, Водонепроницаемые (5 АТМ), Вес 53 гр, (Titanium Strap) Титан</t>
  </si>
  <si>
    <t>55020DHB</t>
  </si>
  <si>
    <t>Смарт часы Huawei Watch GT 5 JNA-B19 41mm Blue Fluoroelastomer Strap</t>
  </si>
  <si>
    <t>Смарт часы, Huawei, Watch GT 5 JNA-B19FC 41mm, Дисплей 1.43" цветной AMOLED-экран, Разрешение 466 x 466, Водонепроницаемые (5 АТМ), Вес 48 гр, (Blue Fluoroelastomer Strap) Синий</t>
  </si>
  <si>
    <t>55020DGX</t>
  </si>
  <si>
    <t>Смарт часы Huawei Watch GT 5 JNA-B19 41mm Gold Milanese Strap</t>
  </si>
  <si>
    <t>Смарт часы, Huawei, Watch GT 5 JNA-B19M 41mm, Дисплей 1.43" цветной AMOLED-экран, Разрешение 466 x 466, Водонепроницаемые (5 АТМ), Вес 48 гр, (Gold Milanese Strap) Золотой</t>
  </si>
  <si>
    <t>55020DGW</t>
  </si>
  <si>
    <t>Смарт часы Huawei Watch GT 5 Pro JNA-B29 42mm White Fluoroelastomer Strap</t>
  </si>
  <si>
    <t>Смарт часы, Huawei, Watch GT 5 Pro JNA-B29F 42mm, Дисплей 1.32" цветной AMOLED-экран, Разрешение 466 x 466, Водонепроницаемые (5 АТМ), Вес 48 гр, (White Fluoroelastomer Strap) Белый</t>
  </si>
  <si>
    <t>55020DAE</t>
  </si>
  <si>
    <t>Смарт часы Huawei Watch D2 LCA-B10 Black Fluoroelastomer Strap</t>
  </si>
  <si>
    <t>Смарт часы, Huawei, Watch D2 LCA-B10, Дисплей 1.82" цветной AMOLED-экран, Разрешение 480 x 408, Вес 40 гр, (Black Fluoroelastomer Strap) Черный</t>
  </si>
  <si>
    <t>55020EVN</t>
  </si>
  <si>
    <t>Смарт часы Huawei Watch 5 RTS-AL00 46mm Black</t>
  </si>
  <si>
    <t>Смарт часы, Huawei, Watch 5 RTS-AL00 46mm, Дисплей 1.5" цветной AMOLED-экран, Разрешение 466 x 466, Вес 61 гр, (Black) Чёрный</t>
  </si>
  <si>
    <t>55020EVM</t>
  </si>
  <si>
    <t>Смарт часы Huawei Watch 5 RTS-AL00 46mm Brown</t>
  </si>
  <si>
    <t>Смарт часы, Huawei, Watch 5 RTS-AL00 46mm, Дисплей 1.5" цветной AMOLED-экран, Разрешение 466 x 466, Вес 61 гр, (Brown) Коричневый</t>
  </si>
  <si>
    <t>55020EVL</t>
  </si>
  <si>
    <t>Смарт часы Huawei Watch 5 RTS-AL00 46mm Purple</t>
  </si>
  <si>
    <t>Смарт часы, Huawei, Watch 5 RTS-AL00 46mm, Дисплей 1.5" цветной AMOLED-экран, Разрешение 466 x 466, Вес 61 гр, (Purple) Фиолетовый</t>
  </si>
  <si>
    <t>55020EVK</t>
  </si>
  <si>
    <t>Смарт часы Huawei Watch 5 RTS-AL00 46mm Titanium Strap</t>
  </si>
  <si>
    <t>Смарт часы, Huawei, Watch 5 RTS-AL00 46mm, Дисплей 1.5" цветной AMOLED-экран, Разрешение 466 x 466, Вес 56 гр, (Titanium Strap) Титан</t>
  </si>
  <si>
    <t>55020EVR</t>
  </si>
  <si>
    <t>Смарт часы Huawei Watch 5 SOC-AL00 42mm White</t>
  </si>
  <si>
    <t>Смарт часы, Huawei, Watch 5 SOC-AL00 42mm, Дисплей 1.32" цветной AMOLED-экран, Разрешение 466 x 466, Водонепроницаемые (5 АТМ), Вес 48 гр, (White) Белый</t>
  </si>
  <si>
    <t>55020EVQ</t>
  </si>
  <si>
    <t>Смарт часы Huawei Watch 5 SOC-AL00 42mm Beige</t>
  </si>
  <si>
    <t>Смарт часы, Huawei, Watch 5 SOC-AL00 42mm, Дисплей 1.32" цветной AMOLED-экран, Разрешение 466 x 466, Водонепроницаемые (5 АТМ), Вес 48 гр, (Beige) Бежевый</t>
  </si>
  <si>
    <t>55020EVP</t>
  </si>
  <si>
    <t>Смарт часы Huawei Watch 5 SOC-AL00 42mm Sand Gold</t>
  </si>
  <si>
    <t>Смарт часы, Huawei, Watch 5 SOC-AL00 42mm, Дисплей 1.32" цветной AMOLED-экран, Разрешение 466 x 466, Водонепроницаемые (5 АТМ), Вес 48 гр, (Sand Gold) Песочное золото</t>
  </si>
  <si>
    <t>55020EVS</t>
  </si>
  <si>
    <t>Смарт часы Huawei Watch 5 SOC-AL00 42mm Green</t>
  </si>
  <si>
    <t>Смарт часы, Huawei, Watch 5 SOC-AL00 42mm, Дисплей 1.32" цветной AMOLED-экран, Разрешение 466 x 466, Водонепроницаемые (5 АТМ), Вес 48 гр, (Green) Зелёный</t>
  </si>
  <si>
    <t>55020FAH</t>
  </si>
  <si>
    <t>Смарт часы Huawei Watch Fit 4 Pro SYA-B29 Blue</t>
  </si>
  <si>
    <t>Смарт часы, Huawei, Watch Fit 4 Pro SYA-B29, Дисплей 1,82" цветной AMOLED-экран, Разрешение 480 x 480, Водонепроницаемые (5 АТМ), (Blue) Синий</t>
  </si>
  <si>
    <t>55020FWD</t>
  </si>
  <si>
    <t>Смарт часы Huawei Watch GT 6 ATM-B19 46mm Green Woven Strap</t>
  </si>
  <si>
    <t>Смарт часы, Huawei, Watch GT 6 ATM-B19 46mm, Дисплей 1.47" цветной AMOLED-экран, Разрешение 466 x 466, Водонепроницаемые (5 АТМ), Atum-B19W, (Green Woven Strap) Зелёный</t>
  </si>
  <si>
    <t>55020FWA</t>
  </si>
  <si>
    <t>Смарт часы Huawei Watch GT 6 Pro ATM-B29 46mm Brown Woven Strap</t>
  </si>
  <si>
    <t>Смарт часы, Huawei, Watch GT 6 Pro ATM-B29 46mm, Дисплей 1.47" цветной AMOLED-экран, Разрешение 466 x 466, Водонепроницаемые (5 АТМ), Atum-B29W, (Brown Woven Strap) Коричневый</t>
  </si>
  <si>
    <t>55020FVV</t>
  </si>
  <si>
    <t>Смарт часы Huawei Watch GT 6 KSU-B19 41mm White Composite Leather Strap</t>
  </si>
  <si>
    <t>Смарт часы, Huawei, Watch GT 6 KSU-B19 41mm, Дисплей 1.47" цветной AMOLED-экран, Разрешение 466 x 466, Водонепроницаемые (5 АТМ), Konsu-B19L, (White Composite Leather Strap) Белый</t>
  </si>
  <si>
    <t>55020FVU</t>
  </si>
  <si>
    <t>Смарт часы Huawei Watch GT 6 KSU-B19 41mm Purple Fluoroelastomer Strap</t>
  </si>
  <si>
    <t>Смарт часы, Huawei, Watch GT 6 KSU-B19 41mm, Дисплей 1.47" цветной AMOLED-экран, Разрешение 466 x 466, Водонепроницаемые (5 АТМ), Konsu-B19FC, (Purple Fluoroelastomer Strap) Фиолетовый</t>
  </si>
  <si>
    <t>55020FWE</t>
  </si>
  <si>
    <t>Смарт часы Huawei Watch GT 6 ATM-B19 46mm Grey Composite Leather Strap</t>
  </si>
  <si>
    <t>Смарт часы, Huawei, Watch GT 6 ATM-B19 46mm, Дисплей 1.47" цветной AMOLED-экран, Разрешение 466 x 466, Водонепроницаемые (5 АТМ), Atum-B19L, (Brown - Коричневый), (Grey Composite Leather Strap) Серый</t>
  </si>
  <si>
    <t>55020FWB</t>
  </si>
  <si>
    <t>Смарт часы Huawei Watch GT 6 Pro ATM-B29 46mm Titanium Strap</t>
  </si>
  <si>
    <t>Смарт часы, Huawei, Watch GT 6 Pro ATM-B29 46mm, Дисплей 1.47" цветной AMOLED-экран, Разрешение 466 x 466, Водонепроницаемые (5 АТМ), Atum-B29M, (Titanium Strap) Титановый</t>
  </si>
  <si>
    <t>55020FVW</t>
  </si>
  <si>
    <t>Смарт часы Huawei Watch GT 6 KSU-B19 41mm Gold Milanese Strap</t>
  </si>
  <si>
    <t>Смарт часы, Huawei, Watch GT 6 KSU-B19 41mm, Дисплей 1.47" цветной AMOLED-экран, Разрешение 466 x 466, Водонепроницаемые (5 АТМ), Konsu-B19M, (Gold Milanese Strap) Золотой</t>
  </si>
  <si>
    <t>27&amp;quot; X-Game Shadow Q600 Pro (All in One)</t>
  </si>
  <si>
    <t>Моноблок 27" X-Game Shadow Q600 Pro (All in One)</t>
  </si>
  <si>
    <t>Моноблок, X-Game, Shadow Q600 Pro (All in one), 27", Intel G6400, Asus H510T2-CSM, DDR4 8GB, SSD 512 GB, IPS 1920*1080 Full HD, Веб-камера 2 МП, DVD, Bluetooth 5.0, HDMI*1, 1xType C 3,1/ 2xType A 3.0/ 4x Type A 2.0, RJ45x1, VGAx1, DC_INx1, 19V6A, Встроенный микрофон, Проводные комплекты клавиатура+мышь в комплекте, Черный</t>
  </si>
  <si>
    <t>RZ01-03850100-R3M1</t>
  </si>
  <si>
    <t>Компьютерная мышь Razer DeathAdder Essential (2021)</t>
  </si>
  <si>
    <t>Компьютерная мышь, Razer, DeathAdder Essential (2021), RZ01-03850100-R3M1, Игровая, Оптическая, 6400 DPI, 220 IPS, 5 Кнопок, Проводная, USB, 96 г, Чёрный</t>
  </si>
  <si>
    <t>RZ01-04130100-R3G1</t>
  </si>
  <si>
    <t>Компьютерная мышь Razer DeathAdder V2 X HyperSpeed</t>
  </si>
  <si>
    <t>Компьютерная мышь, Razer, DeathAdder V2 X HyperSpeed, RZ01-04130100-R3G1, Игровая, Оптическая, 14000 DPI, 450 IPS, 7 Кнопок, Беспроводная, 2.4 ГГц / Bluetooth, 103 г, Черный</t>
  </si>
  <si>
    <t>RZ01-04640100-R3M1</t>
  </si>
  <si>
    <t>Компьютерная мышь Razer DeathAdder V3</t>
  </si>
  <si>
    <t>Компьютерная мышь, Razer, DeathAdder V3, RZ01-04640100-R3M1, Игровая, Оптическая, 30000 DPI, 750 IPS, 6 Кнопок, Проводная, USB, 59 г, Чёрный</t>
  </si>
  <si>
    <t>RZ01-04870100-R3G1</t>
  </si>
  <si>
    <t>Компьютерная мышь Razer Basilisk V3 X HyperSpeed</t>
  </si>
  <si>
    <t>Компьютерная мышь, Razer, Basilisk V3 X HyperSpeed, RZ01-04870100-R3G1, Игровая, Оптическая, 18000 DPI, 450 IPS, 7 Кнопок, Беспроводная, 2.4 ГГц / Bluetooth, 110 г, Чёрный</t>
  </si>
  <si>
    <t>RZ03-04460800-R3R1</t>
  </si>
  <si>
    <t>Клавиатура Razer Ornata V3 - Russian Layout</t>
  </si>
  <si>
    <t>Клавиатура, Razer, Ornata V3 - Russian Layout, RZ03-04460800-R3R1, Игровая, Комбинированные мембранные + механические, Программируемые клавиши, 10 Зон освещения Razer Chroma ™ RGB, Подставка для запястий, USB, Размер: 463*224*32.5 мм., Рус, Чёрный</t>
  </si>
  <si>
    <t>RZ03-04470800-R3R1</t>
  </si>
  <si>
    <t>Клавиатура Razer Ornata V3 X - Russian Layout</t>
  </si>
  <si>
    <t>Клавиатура, Razer, Ornata V3 X - Russian Layout, RZ03-04470800-R3R1, Игровая, мембранные переключатели, Программируемые клавиши,Единая зона подсветки Razer Chroma™ RGB, Подставка для запястий, USB, Размер: 463*224*32.5 мм, Рус, Чёрный</t>
  </si>
  <si>
    <t>RZ03-04881600-R3R1</t>
  </si>
  <si>
    <t>Клавиатура Razer Ornata V3 Tenkeyless - Russian Layout</t>
  </si>
  <si>
    <t>Клавиатура, Razer, Ornata V3 Tenkeyless - Russian Layout, RZ03-04881600-R3R1, Игровая, Комбинированные мембранные + механические, Программируемые клавиши, 10 Зон освещения Razer Chroma ™ RGB, Подставка для запястий, USB, Размер: 463*224*32.5 мм., Рус, Чёрный</t>
  </si>
  <si>
    <t>RZ02-03330400-R3M1</t>
  </si>
  <si>
    <t>Коврик для компьютерной мыши Razer Gigantus V2 XXL</t>
  </si>
  <si>
    <t>Коврик для компьютерной мыши, Razer, Gigantus V2 XXL, RZ02-03330400-R3M1, 940*410*4мм, Микротекстурированная тканевая поверхность, Резиновое основание, Чёрный</t>
  </si>
  <si>
    <t>RZ02-01820200-R3M1</t>
  </si>
  <si>
    <t>Коврик для компьютерной мыши Razer Goliathus Mobile</t>
  </si>
  <si>
    <t>Коврик для компьютерной мыши, Razer, Goliathus Mobile, RZ02-01820200-R3M1, Тканевый гибкий, Гладкая поверхность, 270*215*1,5мм, Зелёный</t>
  </si>
  <si>
    <t>RZ02-03330200-R3M1</t>
  </si>
  <si>
    <t>Коврик для компьютерной мыши Razer Gigantus V2 Medium</t>
  </si>
  <si>
    <t>Коврик для компьютерной мыши, Razer, Gigantus V2 Medium, RZ02-03330200-R3M1, 360*275*3мм, Микротекстурированная тканевая поверхность, Резиновое основание, Чёрный</t>
  </si>
  <si>
    <t>RZ02-03330300-R3M1</t>
  </si>
  <si>
    <t>Коврик для компьютерной мыши Razer Gigantus V2 Large</t>
  </si>
  <si>
    <t>Коврик для компьютерной мыши, Razer, Gigantus V2 Large, RZ02-03330300-R3M1, Микротекстурированная тканевая поверхность, Резиновое основание, 450*400*3мм,Чёрный</t>
  </si>
  <si>
    <t>RZ04-05180100-R3M1</t>
  </si>
  <si>
    <t>Гарнитура Razer Kraken V4 X</t>
  </si>
  <si>
    <t>Гарнитура, Razer, Kraken V4 X, RZ04-05160100-R3M1, Игровая гарнитура, Динамики 40 мм, 7.1 Surround Sound, 20 – 20000 Гц, 96 дБ, 32 Ом, Микрофон однонаправленный выдвижной, 100 – 10000 Гц, –42 дБ, Проводная, USB, Чёрный</t>
  </si>
  <si>
    <t>RZ04-05400100-R3M1</t>
  </si>
  <si>
    <t>Гарнитура Razer BlackShark V3 Pro - Black</t>
  </si>
  <si>
    <t>Гарнитура, Razer, BlackShark V3 Pro, RZ04-05400100-R3M1, Игровая гарнитура, Динамики 50 мм, THX Spatial Audio, 10 – 28000 Гц, 98 дБ, 32 Ом, Микрофон однонаправленный съёмный, 100 – 10000 Гц, –42 дБ, Беспроводные / Проводные, 2.4 ГГц / Bluetooth / USB / 3,5 мм MiniJack, Чёрный</t>
  </si>
  <si>
    <t>RZ04-05400200-R3M1</t>
  </si>
  <si>
    <t>Гарнитура Razer BlackShark V3 Pro - White</t>
  </si>
  <si>
    <t>Гарнитура, Razer, BlackShark V3 Pro, RZ04-05400100-R3M1, Игровая гарнитура, Динамики 50 мм, THX Spatial Audio, 10 – 28000 Гц, 98 дБ, 32 Ом, 50 мм, Микрофон однонаправленный съёмный, 100 – 10000 Гц, –42 дБ, Беспроводные / Проводные, 2.4 ГГц / Bluetooth / USB / 3,5 мм MiniJack, Белый</t>
  </si>
  <si>
    <t>RZ04-05410100-R3M1</t>
  </si>
  <si>
    <t>Гарнитура Razer BlackShark V3 - Black</t>
  </si>
  <si>
    <t>Гарнитура, Razer, BlackShark V3, RZ04-05410100-R3M1, Игровая гарнитура, Динамики 50 мм, THX Spatial Audio, 20 – 28000 Гц, 106 дБ, 32 Ом, Микрофон съёмный однонаправленный, 60 – 16000 Гц, –42 дБ, Беспроводные / Проводные, 2.4 ГГц / Bluetooth / USB, Чёрный</t>
  </si>
  <si>
    <t>RZ04-05410400-R3M1</t>
  </si>
  <si>
    <t>Гарнитура Razer BlackShark V3 - White</t>
  </si>
  <si>
    <t>Гарнитура, Razer, BlackShark V3, RZ04-05410400-R3M1, Игровая гарнитура, Динамики 50 мм, THX Spatial Audio, 20 – 28000 Гц, 106 дБ, 32 Ом, Микрофон съёмный однонаправленный, 60 – 16000 Гц, –42 дБ, Беспроводные / Проводные, 2.4 ГГц / Bluetooth / USB, Белый</t>
  </si>
  <si>
    <t>Наушники Huawei FreeBuds 6i T0019 White</t>
  </si>
  <si>
    <t>Беспроводные наушники, Huawei, FreeBuds 6i T0019, 14 Гц - 40 кГц, каждый наушник около 5,4 г, 55 мАч (один наушник), 510 мАч (кейс), Bluetooth 5.3, Type-C, (White) Белый</t>
  </si>
  <si>
    <t>Наушники Huawei FreeBuds SE 3 T0016 Black</t>
  </si>
  <si>
    <t>Беспроводные наушники, Huawei, FreeBuds SE 3 T0016, каждый наушник около 3.8 г, Bluetooth 5.4, Type-C, (Black) Чёрный</t>
  </si>
  <si>
    <t>Наушники Huawei FreeBuds SE 3 T0016 Beige</t>
  </si>
  <si>
    <t>Беспроводные наушники, Huawei, FreeBuds SE 3 T0016, каждый наушник около 3.8 г, Bluetooth 5.4, Type-C, (Beige) Бежевый</t>
  </si>
  <si>
    <t>Наушники Huawei FreeArc T0021 Grey</t>
  </si>
  <si>
    <t>Беспроводные наушники, Huawei, FreeArc T0021, каждый наушник около 8,9, г, 55 мАч (один наушник), 510 мАч (кейс), Type-C, (Grey) Серый</t>
  </si>
  <si>
    <t>Наушники Huawei FreeBuds Pro 4 T0022 White</t>
  </si>
  <si>
    <t>Беспроводные наушники, Huawei, FreeBuds Pro 4 T0022, каждый наушник около 5,8, г, 55 мАч (один наушник), 510 мАч (кейс), Type-C, (White) Белый</t>
  </si>
  <si>
    <t>Наушники Huawei FreeBuds Pro 4 T0022 Black</t>
  </si>
  <si>
    <t>Беспроводные наушники, Huawei, FreeBuds Pro 4 T0022, каждый наушник около 5,8, г, 55 мАч (один наушник), 510 мАч (кейс), Type-C, (Black) Черный</t>
  </si>
  <si>
    <t>ZMKTW100GLGR</t>
  </si>
  <si>
    <t>Наушники ZMI PurPods Pro TW100 Серый</t>
  </si>
  <si>
    <t>Наушники, ZMI, PurPods Pro TW100, ZMKTW100GLGR, Активное шумоподавление,5V/0.5A, 108Дб, 18 Ом, 20-20000Гц, Дальность беспроводной связи 10м, Беспроводная зарядка, IPX4, Серый</t>
  </si>
  <si>
    <t>Источник бесперебойного питания, CyberPower, HSTP3T10KEBCWOB, Трёхфазный (3Ф/3Ф), On-Line, 10кВА/9кВт, Батареи: 9Ач/40 шт. (не поставляются в комплекте), чёрный</t>
  </si>
  <si>
    <t>Источник бесперебойного питания, CyberPower, HSTP3T120KE, Трёхфазный (3Ф/3Ф), On-Line, Мощность 120кВА/108кВт, Без батарей</t>
  </si>
  <si>
    <t>Источник бесперебойного питания, CyberPower, HSTP3T20KEBCWOB, Трёхфазный (3Ф/3Ф), On-Line, 20кВА/18кВт, Батареи: 12Ач/40 шт. (не поставляются в комплекте), чёрный</t>
  </si>
  <si>
    <t>Источник бесперебойного питания, CyberPower, HSTP3T30KEBCWOB, Трёхфазный (3Ф/3Ф), On-Line, 30кВА/27кВт, Батареи: 12Ач/40 шт. (не поставляются в комплекте), чёрный</t>
  </si>
  <si>
    <t>Источник бесперебойного питания, CyberPower, HSTP3T40KEBCWOB, Трёхфазный (3Ф/3Ф), On-Line, 40кВА/36кВт, Батареи: 12Ач/80шт (не поставляются в комплекте), чёрный</t>
  </si>
  <si>
    <t>Источник бесперебойного питания, CyberPower, HSTP3T40KE, Трёхфазный (3ф/3ф), On-Line, 40кВА/36кВт, Без батарей, чёрный</t>
  </si>
  <si>
    <t>Источник бесперебойного питания, CyberPower, OLS3S20KEXL, Трёхфазный (3ф/1ф), On-Line, 20кВА/18кВт, Батареи: 20/40 шт. (не поставляются в комплекте), чёрный</t>
  </si>
  <si>
    <t>Источник бесперебойного питания, CyberPower, HSTP3T90KE, Трёхфазный (3Ф/3Ф), On-Line, Мощность 90кВА/81кВт, Без батарей</t>
  </si>
  <si>
    <t>HSTP3T400KE</t>
  </si>
  <si>
    <t>Источник бесперебойного питания CyberPower HSTP3T400KE</t>
  </si>
  <si>
    <t>Источник бесперебойного питания, CyberPower, HSTP3T400KE, Трёхфазный (3Ф/3Ф), On-Line, Мощность 400кВА/360кВт, Без батарей</t>
  </si>
  <si>
    <t>Источник бесперебойного питания, CyberPower, SM300KMFX, Трёхфазный (3ф/3ф), On-Line, Модульный, Мощность 300кВА/270кВт, Без силовых модулей, Без бататрей</t>
  </si>
  <si>
    <t>Силовой модуль, CyberPower, SM30KPMX, Мощность 30кВА/27кВт, для ИБП SM180KMFX, SM300KMFX, SM600KMFX</t>
  </si>
  <si>
    <t>SM50KPMX</t>
  </si>
  <si>
    <t>Силовой модуль CyberPower SM50KPMX</t>
  </si>
  <si>
    <t>Силовой модуль, CyberPower, SM50KPMX, Для ИБП HSTP3T400KE, Мощность 50кВА/50кВт</t>
  </si>
  <si>
    <t>VFG-SYS-511R-M-782</t>
  </si>
  <si>
    <t>Суперсервер (промышленный компьютер) Supermicro SYS-511R-M 782</t>
  </si>
  <si>
    <t>Суперсервер (промышленный компьютер), Supermicro, SYS-511R-M 782, Xeon 6337P, 1x32GB DDR5-5600 ECC RDIMM, 1x480GB NVMe PCIe 4.0 SSD M.2, 2x1200W, 2 RJ-45 1G LAN</t>
  </si>
  <si>
    <t>VFG-SYS-511R-M-776</t>
  </si>
  <si>
    <t>Суперсервер (промышленный компьютер) Supermicro SYS-511R-M 776</t>
  </si>
  <si>
    <t>Суперсервер (промышленный компьютер), Supermicro, SYS-511R-M 776, Xeon 6325P, 1x32GB DDR5-5600 ECC RDIMM, 1x480GB NVMe PCIe 4.0 SSD M.2, 2x1200W, 2  RJ-45 1G LAN</t>
  </si>
  <si>
    <t>VFG-SYS-111C-NR-1334</t>
  </si>
  <si>
    <t>Суперсервер (промышленный компьютер) Supermicro SYS-111C-NR</t>
  </si>
  <si>
    <t>Суперсервер (промышленный компьютер), Supermicro, SYS-111C-NR, Xeon Silver 4510, 1x32GB DDR5-5600 ECC RDIMM, 1x480GB NVMe PCIe 4.0 SSD M.2, 2x860W</t>
  </si>
  <si>
    <t>VFG-SYS-121C-TN2R-1687</t>
  </si>
  <si>
    <t>Суперсервер (промышленный компьютер) Supermicro SYS-121C-TN2R 1687</t>
  </si>
  <si>
    <t>Суперсервер (промышленный компьютер), Supermicro, SYS-121C-TN2R 1687, Xeon Gold 5520+, 1x32GB DDR5-5600 ECC RDIMM, 1x480GB NVMe PCIe 4.0 SSD M.2, 2x860W</t>
  </si>
  <si>
    <t>VFG-SYS-121C-TN2R-1692</t>
  </si>
  <si>
    <t>Суперсервер (промышленный компьютер) Supermicro SYS-121C-TN2R 1692</t>
  </si>
  <si>
    <t>Суперсервер (промышленный компьютер), Supermicro, SYS-121C-TN2R 1692, Xeon Silver 4510, 1x32GB DDR5-5600 ECC RDIMM, 1x480GB NVMe PCIe 4.0 SSD M.2, 2x860W</t>
  </si>
  <si>
    <t>VFG-SYS-611C-TN4R-1236</t>
  </si>
  <si>
    <t>Суперсервер (промышленный компьютер) Supermicro SYS-611C-TN4R 1236</t>
  </si>
  <si>
    <t>Суперсервер (промышленный компьютер), Supermicro, SYS-611C-TN4R 1236, Xeon Gold 6526Y, 1x32GB DDR5-5600 ECC RDIMM, 1x480GB NVMe PCIe 4.0 SSD M.2, 2x860W</t>
  </si>
  <si>
    <t>VFG-SYS-611C-TN4R-1255</t>
  </si>
  <si>
    <t>Суперсервер (промышленный компьютер) Supermicro SYS-611C-TN4R 1255</t>
  </si>
  <si>
    <t>Суперсервер (промышленный компьютер), Supermicro, SYS-611C-TN4R 1255, Xeon Gold 6530, 1x32GB DDR5-5600 ECC RDIMM, 1x480GB NVMe PCIe 4.0 SSD M.2, 2x860W</t>
  </si>
  <si>
    <t>VFG-SYS-621P-TRT-419</t>
  </si>
  <si>
    <t>Суперсервер (промышленный компьютер) Supermicro SYS-621P-TRT 419</t>
  </si>
  <si>
    <t>Суперсервер (промышленный компьютер), Supermicro, SYS-621P-TRT 419, Xeon Silver 4510, 1x32GB DDR5-5600 ECC RDIMM, 1x480GB NVMe PCIe 4.0 SSD M.2, 2x1200W, 2  RJ-45 10G LAN</t>
  </si>
  <si>
    <t>VFG-SYS-621P-TRT-421</t>
  </si>
  <si>
    <t>Суперсервер (промышленный компьютер) Supermicro SYS-621P-TRT 421</t>
  </si>
  <si>
    <t>Суперсервер (промышленный компьютер), Supermicro, SYS-621P-TRT 421, Xeon Silver 4514Y, 1x32GB DDR5-5600 ECC RDIMM, 1x480GB NVMe PCIe 4.0 SSD M.2, 2x1200W, 2  RJ-45 10G LAN</t>
  </si>
  <si>
    <t>VFG-SYS-622B-TRT-154</t>
  </si>
  <si>
    <t>Суперсервер (промышленный компьютер) Supermicro SYS-622B-TRT 154</t>
  </si>
  <si>
    <t>Суперсервер (промышленный компьютер), Supermicro, SYS-622B-TRT 154, Xeon 6515P, 1x32GB DDR5-5600 ECC RDIMM, 1x480GB NVMe PCIe 4.0 SSD M.2, 2x1200W, 2х RJ45 10G LAN</t>
  </si>
  <si>
    <t>VFG-AS-1015CS-TNR-730</t>
  </si>
  <si>
    <t>Суперсервер (промышленный компьютер) Supermicro AS-1015CS-TNR 730</t>
  </si>
  <si>
    <t>Суперсервер (промышленный компьютер), Supermicro, AS-1015CS-TNR 730, EPYС 9124, 1x32GB DDR5-5600 ECC RDIMM, 1x480GB NVMe PCIe 4.0 SSD M.2, 2x860W</t>
  </si>
  <si>
    <t>VFG-AS-1015CS-TNR-729</t>
  </si>
  <si>
    <t>Суперсервер (промышленный компьютер) Supermicro AS-1015CS-TNR 729</t>
  </si>
  <si>
    <t>Суперсервер (промышленный компьютер), Supermicro, AS-1015CS-TNR 729, EPYС 9015, 1x32GB DDR5-5600 ECC RDIMM, 1x480GB NVMe PCIe 4.0 SSD M.2, 2x860W</t>
  </si>
  <si>
    <t>VFG-SYS-621P-TRT-420</t>
  </si>
  <si>
    <t>Суперсервер (промышленный компьютер) Supermicro SYS-621P-TRT 420</t>
  </si>
  <si>
    <t>Суперсервер (промышленный компьютер), Supermicro, SYS-621P-TRT 420, Xeon Silver 4516Y+, 1x32GB DDR5-5600 ECC RDIMM, 1x480GB NVMe PCIe 4.0 SSD M.2, 2x1200W, 2  RJ-45 10G LAN</t>
  </si>
  <si>
    <t>Маршрутизатор, TP-Link, Archer C6, до 1,3 Гбит/с, до 867 Мбит/с на 5 ГГц ,до 300 Мбит/с на 2,4 ГГц, 1 гигабитный порт WAN, 4 гигабитных порта LAN</t>
  </si>
  <si>
    <t>Гибкий переход iPower ES-402</t>
  </si>
  <si>
    <t>Гибкий переход, iPower, ES-402, металлический, внутренний, для внутренней прокладки в короб двери</t>
  </si>
  <si>
    <t>ES-321</t>
  </si>
  <si>
    <t>Кнопка выхода сенсорная iPower ES-321</t>
  </si>
  <si>
    <t>Кнопка выхода, iPower, ES-321, сенсорная, металлическая, накладная</t>
  </si>
  <si>
    <t>NU520518***</t>
  </si>
  <si>
    <t xml:space="preserve">    UPS, SVC, PT-2K-LCD, Мощность 2000ВА/1600Bт, PT-серия, On-Line, LCD</t>
  </si>
  <si>
    <t>TR03-G Silver</t>
  </si>
  <si>
    <t>Компьютерный корпус Jonsbo TR03-G Silver без Б/П</t>
  </si>
  <si>
    <t>Компьютерный корпус, Jonsbo, TR03-G Silver, Full-Tower, Mini-ITX/Micro-ATX/ATX, USB 3.0*2/Type-C*1, Audio+Mic, 2*120мм, Высота процессорного кулера до 175 мм, Длина VGA до 460 мм, 3*2.5"/3*3.5" или 5*2,5", Сталь, Алюминий, Стекло, 238*673*595мм, Без Б/П, Серебряный</t>
  </si>
  <si>
    <t>C6 White</t>
  </si>
  <si>
    <t>Компьютерный корпус Jonsbo C6 White без Б/П</t>
  </si>
  <si>
    <t>Компьютерный корпус, Jonsbo, C6 White, Mini-Tower, M-ATX/ITX, USB Type-C*1/USB 3.0*1, Audio+Mic, Высота процессорного кулера до 75 мм, Длина VGA до 255 мм, 2*2.5''/1*3.5'', Сталь, Пластик, 202*266*295.2, Без Б/П, Белый</t>
  </si>
  <si>
    <t>C6 Handle Black</t>
  </si>
  <si>
    <t>Компьютерный корпус Jonsbo C6 Handle Black без Б/П</t>
  </si>
  <si>
    <t>Компьютерный корпус, Jonsbo, C6 Handle Black, Mini-Tower, ITX/M-ATX, USB Type-C*1, USB 3.0*1, Audio+Mic, Высота процессорного кулера до 75 мм, Длина VGA до 255 мм, 1*3,5"/ 2*2,5", Сталь / Пластик, 202*266*295.2, Без Б/П, Черный</t>
  </si>
  <si>
    <t>N2 Black</t>
  </si>
  <si>
    <t>Компьютерный корпус Jonsbo N2 Black без Б/П</t>
  </si>
  <si>
    <t>Компьютерный корпус, Jonsbo, N2 Black, Mini-Tower, ITX, USB 3.0*1, USB 3.2*1, Audio+Mic, 1*120мм вентилятор, Высота процессорного кулера до 65 мм, Длина VGA до 197 мм, 5*3.5/1*2.5, Пластик, Сталь, 222.5*222.5*224, Без Б/П, Черный</t>
  </si>
  <si>
    <t>T8 PLUS Silver</t>
  </si>
  <si>
    <t>Компьютерный корпус Jonsbo T8 PLUS Silver без Б/П</t>
  </si>
  <si>
    <t>Компьютерный корпус, Jonsbo, T8 PLUS, T8 PLUS Silver, Mini-Tower, ITX, Type-C, USB 3.0*1, 1*140мм. Высота процессорного кулера до 135 мм, Длина VGA до 270 мм, 4*2,5" или 3*2,5"+120мм вентилятор ,Сталь, Закаленное стекло, 163*272*282, Без Б/П, Серебряный</t>
  </si>
  <si>
    <t>D41 MESH White</t>
  </si>
  <si>
    <t>Компьютерный корпус Jonsbo D41 MESH White без Б/П</t>
  </si>
  <si>
    <t>Компьютерный корпус, Jonsbo, D41 MESH White, Mid-Tower, ATX/M-ATX, Type-C*1/USB3.0*1, Audio+Mic, Высота процессорного кулера до 168 мм, Длина VGA до 400 мм, 3*2.5"/2*3,5", Сталь, Пластик, Закаленное стекло 205*392*440, Без Б/П, Белый</t>
  </si>
  <si>
    <t>D41 MESH Black</t>
  </si>
  <si>
    <t>Компьютерный корпус Jonsbo D41 MESH Black без Б/П</t>
  </si>
  <si>
    <t>Компьютерный корпус, Jonsbo, D41 MESH Black, Mid-Tower, ATX/M-ATX, Type-C*1/USB3.0*1, Audio+Mic, Высота процессорного кулера до 168 мм, Длина VGA до 400 мм, 3*2.5"/2*3,5", Сталь, Пластик, Закаленное стекло, 205*392*440, Без Б/П, Черный</t>
  </si>
  <si>
    <t>D31 MESH White</t>
  </si>
  <si>
    <t>Компьютерный корпус Jonsbo D31 MESH White без Б/П</t>
  </si>
  <si>
    <t>Компьютерный корпус, Jonsbo, D31 MESH White, Mini-Tower, M-ATX/DTX/ITX, Type-C*1/USB3.0*1, Audio+Mic, Высота процессорного кулера до 168 мм, Длина VGA до 400 мм, 2*2.5"/1*3,5", Сталь, Пластик, Закаленное стекло, 205*347.5*440, Без Б/П, Белый</t>
  </si>
  <si>
    <t>D31 MESH Black</t>
  </si>
  <si>
    <t>Компьютерный корпус Jonsbo D31 MESH Black без Б/П</t>
  </si>
  <si>
    <t>Компьютерный корпус, Jonsbo, D31 MESH Black, Mini-Tower, M-ATX/DTX/ITX, Type-C*1/USB3.0*1, Audio+Mic, Высота процессорного кулера до 168 мм, Длина VGA до 400 мм, 2*2.5"/1*3,5", Сталь, Пластик, Закаленное стекло, 205*352*440, Без Б/П, Черный</t>
  </si>
  <si>
    <t>D500 Silver</t>
  </si>
  <si>
    <t>Компьютерный корпус Jonsbo D500 Silver без Б/П</t>
  </si>
  <si>
    <t>Компьютерный корпус, Jonsbo, D500 Silver, Mid-Tower, EATX/ATX/Micro-ATX/ITX, USB 3.2/Type-C*1, USB3.0*2, Audio, 3*140мм, Высота процессорного кулера до 190мм, Длина VGA до 480мм, 11*3.5" или 10*3.5", Сталь, Пластик, Закаленное стекло, 250*586*620, Без Б/П, Серебряный</t>
  </si>
  <si>
    <t>TK-1 White</t>
  </si>
  <si>
    <t>Компьютерный корпус Jonsbo TK-1 White без Б/П</t>
  </si>
  <si>
    <t>Компьютерный корпус, Jonsbo,TK-1, TK-1 White, Micro-Tower, M-ATX/M-ITX, USB3.2 Type-C*1/USB3.0*1, Audio+Mic, Высота процессорного кулера до 165мм, Длина VGA до 280мм, 2*3,5" или 2*2.5"/1*3.5", Сталь, Закаленное стекло, 299*310*345, Без Б/П, Белый</t>
  </si>
  <si>
    <t>TK-1 Black</t>
  </si>
  <si>
    <t>Компьютерный корпус Jonsbo TK-1 Black без Б/П</t>
  </si>
  <si>
    <t>Компьютерный корпус, Jonsbo,TK-1, TK-1 Black, Micro-Tower, M-ATX/M-ITX, USB3.2 Type-C*1/USB3.0*1, Audio+Mic, Высота процессорного кулера до 165мм, Длина VGA до 280мм, 2*3,5" или 2*2.5"/1*3.5", Сталь, Закаленное стекло, 299*310*345, Без Б/П, Черный</t>
  </si>
  <si>
    <t>D300 White</t>
  </si>
  <si>
    <t>Компьютерный корпус Jonsbo D300 White без Б/П</t>
  </si>
  <si>
    <t>Компьютерный корпус, Jonsbo, D300, D300 White, Mini-Tower, ITX/M-ATX, USB 3.2 Type-C*1/USB3.0*2/Audio+Mic*1, Высота процессорного куллера 180мм, Длина VGA до 430мм, 3*2,5"/2*3,5", Сталь, Закаленное стекло, 236.4*420.9*460.2 мм, Без Б/П, Белый</t>
  </si>
  <si>
    <t>TK-2 White</t>
  </si>
  <si>
    <t>Компьютерный корпус Jonsbo TK-2 White без Б/П</t>
  </si>
  <si>
    <t>Компьютерный корпус, Jonsbo, TK-2, TK-2 White, Midi-Tower, ATX/ITX/Micro ATX, USB Type-C*1/USB 3.0*1/Audio+Mic*1, Высота процессорного куллера 165мм, Длина VGA до 220мм, 1*2,5"/2*3,5", Сталь, Закаленное стекло, 300*408*435мм, Без Б/П, Белый</t>
  </si>
  <si>
    <t>TK-3 Black</t>
  </si>
  <si>
    <t>Компьютерный корпус Jonsbo TK-3 Black без Б/П</t>
  </si>
  <si>
    <t>Компьютерный корпус, Jonsbo, TK-3, TK-3 Black, Mid-Tower, ITX/M-ATX/ATX, USB 3.0 Type-C*1/USB 3.0 *2/Audio+Mic*1, Высота процессорного куллера 165мм, Длина VGA до 420мм, 2*3,5" или 1*2,5"/1*3,5", Сталь, Закаленное стекло, 288*438*415мм, Без Б/П, Черный</t>
  </si>
  <si>
    <t>TK-3 White</t>
  </si>
  <si>
    <t>Компьютерный корпус Jonsbo TK-3 White без Б/П</t>
  </si>
  <si>
    <t>Компьютерный корпус, Jonsbo, TK-3, TK-3 White, Mid-Tower, ITX/M-ATX/ATX, USB 3.0 Type-C*1/USB 3.0 *2/Audio+Mic*1, Высота процессорного куллера 165мм, Длина VGA до 420мм, 2*3,5" или 1*2,5"/1*3,5", Сталь, Закаленное стекло, 288*438*415мм, Без Б/П, Белый</t>
  </si>
  <si>
    <t>Z20 White</t>
  </si>
  <si>
    <t>Компьютерный корпус Jonsbo Z20 White без Б/П</t>
  </si>
  <si>
    <t>Компьютерный корпус, Jonsbo, Z20, Z20 White, Mini-Tower, Mini-ITX/Micro-ATX, USB 3.2 Type-A*1/USB 3.2 Type-C*1/Audio+Mic*1, Высота процессорного куллера 164мм, Длина VGA до 363мм, 3*2,5"/1*3,5", Сталь, Закаленное стекло, 370*186*295мм, Без Б/П, Белый</t>
  </si>
  <si>
    <t>Z20 WH-Pink</t>
  </si>
  <si>
    <t>Компьютерный корпус Jonsbo Z20 WH-Pink без Б/П</t>
  </si>
  <si>
    <t>Компьютерный корпус, Jonsbo, Z20, Z20 WH-Pink, Mini-Tower, Mini-ITX/Micro-ATX, USB 3.2 Type-A*1/USB 3.2 Type-C*1/Audio+Mic*1, Высота процессорного куллера 164мм, Длина VGA до 363мм, 3*2,5"/1*3,5", Сталь, Закаленное стекло, 370*186*295мм, Без Б/П, Бело-Розовый</t>
  </si>
  <si>
    <t>D300 Black</t>
  </si>
  <si>
    <t>Компьютерный корпус Jonsbo D300 Black без Б/П</t>
  </si>
  <si>
    <t>Компьютерный корпус, Jonsbo, D300, D300 Black, Mini-Tower, ITX/M-ATX, USB 3.2 Type-C*1/USB3.0*2/Audio+Mic*1, Высота процессорного куллера 180мм, Длина VGA до 430мм, 3*2,5"/2*3,5", Сталь, Закаленное стекло, 236.4*420.9*460.2 мм, Без Б/П, Черный</t>
  </si>
  <si>
    <t>Z20 Black</t>
  </si>
  <si>
    <t>Компьютерный корпус Jonsbo Z20 Black без Б/П</t>
  </si>
  <si>
    <t>Компьютерный корпус, Jonsbo, Z20, Z20 Black, Mini-Tower, Mini-ITX/Micro-ATX, USB 3.2 Type-A*1/USB 3.2 Type-C*1/Audio+Mic*1, Высота процессорного куллера 164мм, Длина VGA до 363мм, 3*2,5"/1*3,5", Сталь, Закаленное стекло, 370*186*295мм, Без Б/П, Черный</t>
  </si>
  <si>
    <t>Z20 BK-Orange</t>
  </si>
  <si>
    <t>Компьютерный корпус Jonsbo Z20 BK-Orange без Б/П</t>
  </si>
  <si>
    <t>Компьютерный корпус, Jonsbo, Z20, Z20 BK-Orange, Mini-Tower, Mini-ITX/Micro-ATX, USB 3.2 Type-A*1/USB 3.2 Type-C*1/Audio+Mic*1, Высота процессорного куллера 164мм, Длина VGA до 363мм, 3*2,5"/1*3,5", Сталь, Закаленное стекло, 370*186*295мм, Без Б/П, Черно-Оранжевый</t>
  </si>
  <si>
    <t>TK-0 Black</t>
  </si>
  <si>
    <t>Компьютерный корпус Jonsbo TK-0 Black без Б/П</t>
  </si>
  <si>
    <t>Компьютерный корпус, Jonsbo, TK-0 Black, Micro-Tower, ITX, USB3.2 Type-C*1/USB3.0*1, Audio+Mic, Высота процессорного кулера до 135мм, Длина VGA до 230мм, 1*3,5"/*2.5"*1, Сталь, Закаленное стекло, 235*250*280, Без Б/П, Черный</t>
  </si>
  <si>
    <t>TK-0 White</t>
  </si>
  <si>
    <t>Компьютерный корпус Jonsbo TK-0 White без Б/П</t>
  </si>
  <si>
    <t>Компьютерный корпус, Jonsbo, TK-0 White, Micro-Tower, ITX, USB3.2 Type-C*1/USB3.0*1, Audio+Mic, Высота процессорного кулера до 135мм, Длина VGA до 230мм, 1*3,5" /"2.5*1, Сталь, Закаленное стекло, 235*250*280, Без Б/П, Белый</t>
  </si>
  <si>
    <t>D400 White</t>
  </si>
  <si>
    <t>Компьютерный корпус Jonsbo D400 White без Б/П</t>
  </si>
  <si>
    <t>Компьютерный корпус, Jonsbo, D400 White, Mid-Tower, ATX/M-ATX/m-ITX, Type-C*1/USB3.0*2, Audio+Mic, Высота процессорного кулера до 169 мм, Длина VGA до 450 мм, 2*2.5"/1*3,5", Сталь, Пластик, Закаленное стекло, 488*239*514, Без Б/П, Белый</t>
  </si>
  <si>
    <t>C6 MAX Black</t>
  </si>
  <si>
    <t>Компьютерный корпус Jonsbo C6 MAX Black без Б/П</t>
  </si>
  <si>
    <t>Компьютерный корпус, Jonsbo, C6 MAX Black, C6 MAX Black, Micro-ATX / Mini-ITX, 2*3.5"/1*2.5", Высота кулера до 170 мм, Длина VGA до 335 мм, 202х349х295 мм, ABS пластик / сталь, Без Б/П, Черный</t>
  </si>
  <si>
    <t>C6 MAX White</t>
  </si>
  <si>
    <t>Компьютерный корпус Jonsbo C6 MAX White без Б/П</t>
  </si>
  <si>
    <t>Компьютерный корпус, Jonsbo, C6 MAX White, C6 MAX White, Micro-ATX / Mini-ITX, 2*3.5"/1*2.5", Высота кулера до 170 мм, Длина VGA до 335 мм, 202х349х295 мм, ABS пластик / сталь, Без Б/П, Белый</t>
  </si>
  <si>
    <t>C6-ITX Black</t>
  </si>
  <si>
    <t>Компьютерный корпус Jonsbo C6-ITX Black без Б/П</t>
  </si>
  <si>
    <t>Компьютерный корпус, Jonsbo, C6-ITX Black, C6-ITX Black, Mini-ITX, 1*Type-C,1*USB3.0,1*HD+Audio, 1*3.5"/1*2.5", Высота кулера до 170 мм, Длина VGA до 335 мм, 202х349х295 мм, Сталь, Без Б/П, Черный</t>
  </si>
  <si>
    <t>C6-ITX White</t>
  </si>
  <si>
    <t>Компьютерный корпус Jonsbo C6-ITX White без Б/П</t>
  </si>
  <si>
    <t>Компьютерный корпус, Jonsbo, C6-ITX White, C6-ITX White, Mini-ITX, 1*Type-C,1*USB3.0,1*HD+Audio, 1*3.5"/1*2.5", Высота кулера до 170 мм, Длина VGA до 335 мм, 202х349х295 мм, Сталь, Без Б/П, Белый</t>
  </si>
  <si>
    <t>D32 STD Black</t>
  </si>
  <si>
    <t>Компьютерный корпус Jonsbo D32 STD Black без Б/П</t>
  </si>
  <si>
    <t>Компьютерный корпус, Jonsbo, D32 STD Black, D32 STD Black, Micro-ATX / Mini-ITX, 1*Type-C,1*USB3.0,1*HD+Audio, 1*3.5"/3*2.5", Высота кулера до 164 мм, Длина VGA до 365 мм, 384х207х314 мм, Сталь / закаленное стекло, Без Б/П, Черный</t>
  </si>
  <si>
    <t>D32 STD White</t>
  </si>
  <si>
    <t>Компьютерный корпус Jonsbo D32 STD White без Б/П</t>
  </si>
  <si>
    <t>Компьютерный корпус, Jonsbo, D32 STD White, D32 STD White, Micro-ATX / Mini-ITX, 1*Type-C,1*USB3.0,1*HD+Audio, 1*3.5"/3*2.5", Высота кулера до 164 мм, Длина VGA до 365 мм, 384х207х314 мм, Сталь / закаленное стекло, Без Б/П, Белый</t>
  </si>
  <si>
    <t>D32 STD MESH Black</t>
  </si>
  <si>
    <t>Компьютерный корпус Jonsbo D32 STD MESH Black без Б/П</t>
  </si>
  <si>
    <t>Компьютерный корпус, Jonsbo, D32 STD MESH Black, D32 STD MESH Black, Micro-ATX / Mini-ITX, 1*Type-C,1*USB3.0,1*HD+Audio, 1*3.5"/3*2.5", Высота кулера до 164 мм, Длина VGA до 365 мм, 384х207х314 мм, ABS пластик / сталь, Без Б/П, Черный</t>
  </si>
  <si>
    <t>D32 STD MESH White</t>
  </si>
  <si>
    <t>Компьютерный корпус Jonsbo D32 STD MESH White без Б/П</t>
  </si>
  <si>
    <t>Компьютерный корпус, Jonsbo, D32 STD MESH White, D32 STD MESH White, Micro-ATX / Mini-ITX, 1*3.5"/3*2.5", Высота кулера до 164 мм, Длина VGA до 365 мм, 384х207х314 мм, Без Б/П, Белый</t>
  </si>
  <si>
    <t>D32 PRO Black</t>
  </si>
  <si>
    <t>Компьютерный корпус Jonsbo D32 PRO Black без Б/П</t>
  </si>
  <si>
    <t>Компьютерный корпус, Jonsbo, D32 PRO Black, D32 PRO Black, Micro-ATX / Mini-ITX, 2*3.5"/4*2.5", Высота кулера до 164 мм, Длина VGA до 365 мм, 384х207х314 мм, Без Б/П, Черный</t>
  </si>
  <si>
    <t>D32 PRO White</t>
  </si>
  <si>
    <t>Компьютерный корпус Jonsbo D32 PRO White без Б/П</t>
  </si>
  <si>
    <t>Компьютерный корпус, Jonsbo, D32 PRO White, D32 PRO White, Micro-ATX / Mini-ITX, 2*3.5"/4*2.5", Высота кулера до 164 мм, Длина VGA до 365 мм, 384х207х314 мм, Без Б/П, Белый</t>
  </si>
  <si>
    <t>D32 PRO MESH White</t>
  </si>
  <si>
    <t>Компьютерный корпус Jonsbo D32 PRO MESH White без Б/П</t>
  </si>
  <si>
    <t>Компьютерный корпус, Jonsbo, D32 PRO MESH White, D32 PRO MESH White, Micro-ATX / Mini-ITX, 2*3.5"/4*2.5", Высота кулера до 164 мм, Длина VGA до 365 мм, 384х207х314 мм, Без Б/П, Белый</t>
  </si>
  <si>
    <t>D200 Black</t>
  </si>
  <si>
    <t>Компьютерный корпус Jonsbo D200 Black без Б/П</t>
  </si>
  <si>
    <t>Компьютерный корпус, Jonsbo, D200 Black, D200 Black, Micro-ATX / Mini-ITX, 1*3.5"/1*2.5", Высота кулера до 171 мм, Длина VGA до 410 мм, 437х216х419 мм, Без Б/П, Черный</t>
  </si>
  <si>
    <t>D200 White</t>
  </si>
  <si>
    <t>Компьютерный корпус Jonsbo D200 White без Б/П</t>
  </si>
  <si>
    <t>Компьютерный корпус, Jonsbo, D200 White, D200 White, Micro-ATX / Mini-ITX, 1*3.5"/1*2.5", Высота кулера до 171 мм, Длина VGA до 410 мм, 437х216х419 мм, Без Б/П, Белый</t>
  </si>
  <si>
    <t>N3 Black</t>
  </si>
  <si>
    <t>Компьютерный корпус Jonsbo N3 Black без Б/П</t>
  </si>
  <si>
    <t>Компьютерный корпус, Jonsbo, N3 Black, N3 Black, Mini-ITX, 8*3.5"/1*2.5", Высота кулера до 130 мм, Длина VGA до 250 мм, 233х262х298 мм, Без Б/П, Черный</t>
  </si>
  <si>
    <t>N4 Black</t>
  </si>
  <si>
    <t>Компьютерный корпус Jonsbo N4 Black без Б/П</t>
  </si>
  <si>
    <t>Компьютерный корпус, Jonsbo, N4 Black, N4 Black, Micro-ATX / Mini-ITX, 6*3.5"/2*2.5", Высота кулера до 70 мм, Длина VGA до 230 мм, 286х300х228 мм, Без Б/П, Черный</t>
  </si>
  <si>
    <t>NV10 Silver</t>
  </si>
  <si>
    <t>Компьютерный корпус Jonsbo NV10 Silver без Б/П</t>
  </si>
  <si>
    <t>Компьютерный корпус, Jonsbo, NV10 Silver, NV10 Silver, Mini-ITX, Высота кулера до 38 мм, Длина VGA до 190 мм, 205х205х108 мм, Без Б/П, Серебристый</t>
  </si>
  <si>
    <t>T6 Black</t>
  </si>
  <si>
    <t>Компьютерный корпус Jonsbo T6 Black без Б/П</t>
  </si>
  <si>
    <t>Компьютерный корпус, Jonsbo, T6 Black, Mini-Tower, Mini-ITX, USB3.2 TYPE C*1/USB3.0*1, Высота процессорного кулера до 160мм, Длина VGA до 215мм, 2.5*1, 185х332х223 мм, Черный</t>
  </si>
  <si>
    <t>T7 Black</t>
  </si>
  <si>
    <t>Компьютерный корпус Jonsbo T7 Black без Б/П</t>
  </si>
  <si>
    <t>Компьютерный корпус, Jonsbo, T7 Black, T7 Black, Mini-ITX, 2*2.5", 1 / 1, Высота кулера до 160 мм, Длина VGA до 215 мм, 185х223х332 мм, Без Б/П, Черный</t>
  </si>
  <si>
    <t>T7 Silver</t>
  </si>
  <si>
    <t>Компьютерный корпус Jonsbo T7 Silver без Б/П</t>
  </si>
  <si>
    <t>Компьютерный корпус, Jonsbo, T7 Silver, T7 Silver, Micro-ATX / Mini-ITX, 1*3.5"/2*2.5", Высота кулера до 165 мм, Длина VGA до 280 мм, 210х305х403 мм, Без Б/П, Серебристый</t>
  </si>
  <si>
    <t>T9 Black</t>
  </si>
  <si>
    <t>Компьютерный корпус Jonsbo T9 Black без Б/П</t>
  </si>
  <si>
    <t>Компьютерный корпус, Jonsbo, T9 Black, T9 Black, Mini-ITX, 1*3.5"/1*2.5", Высота кулера до 78 мм, Длина VGA до 310 мм, 155х325х224 мм, Без Б/П, Черный</t>
  </si>
  <si>
    <t>T9 Silver</t>
  </si>
  <si>
    <t>Компьютерный корпус Jonsbo T9 Silver без Б/П</t>
  </si>
  <si>
    <t>Компьютерный корпус, Jonsbo, T9 Silver, T9 Silver, Mini-ITX, 1*3.5"/1*2.5", Высота кулера до 78 мм, Длина VGA до 310 мм, 155х325х224 мм, Без Б/П, Серебристый</t>
  </si>
  <si>
    <t>TK-2 Black</t>
  </si>
  <si>
    <t>Компьютерный корпус Jonsbo TK-2 Black без Б/П</t>
  </si>
  <si>
    <t>Компьютерный корпус, Jonsbo, TK-2, TK-2 , Midi-Tower, ATX/ITX/Micro ATX, USB Type-C*1/USB 3.0*1/Audio+Mic*1, Высота процессорного куллера 165мм, Длина VGA до 220мм, 1*2,5"/2*3,5", 300*408*435мм, Без Б/П, Черный</t>
  </si>
  <si>
    <t>TK-4 Black</t>
  </si>
  <si>
    <t>Компьютерный корпус Jonsbo TK-4 Black без Б/П</t>
  </si>
  <si>
    <t>Компьютерный корпус, Jonsbo, TK-4 Black, TK-4 Black, ATX / Micro-ATX / Mini-ITX, 2*3.5"/2*2.5", Высота кулера до 175 мм, Длина VGA до 460 мм, 495х298.6х495 мм, Без Б/П, Черный</t>
  </si>
  <si>
    <t>V12 Black</t>
  </si>
  <si>
    <t>Компьютерный корпус Jonsbo V12 Black без Б/П</t>
  </si>
  <si>
    <t>Компьютерный корпус, Jonsbo, V12 Black, V12 Black, Micro-ATX / Mini-ITX, 1*3.5"/2*2.5", Высота кулера до 140 мм, Длина VGA до 260 мм, 280х301х275.5 мм, Без Б/П, Черный</t>
  </si>
  <si>
    <t>V12 White</t>
  </si>
  <si>
    <t>Компьютерный корпус Jonsbo V12 White без Б/П</t>
  </si>
  <si>
    <t>Компьютерный корпус, Jonsbo, V12 White, V12 White, Micro-ATX / Mini-ITX, 1*3.5"/2*2.5", Высота кулера до 140 мм, Длина VGA до 260 мм, 280х301х275.5 мм, Без Б/П, Белый</t>
  </si>
  <si>
    <t>DY-2(MB24PIN) White</t>
  </si>
  <si>
    <t>Кабель питания Jonsbo DY-2 (MB24PIN) RGB White</t>
  </si>
  <si>
    <t>Кабель питания, Jonsbo, DY-2(MB24PIN) White, 24pin ATX, Длина 285мм (кабель 240мм), Напряжение 300В, Подсветка 5V ARGB, Белый</t>
  </si>
  <si>
    <t>DY-2(GPU-12+4pin) White</t>
  </si>
  <si>
    <t>Кабель питания Jonsbo DY-2(GPU-12+4pin) White</t>
  </si>
  <si>
    <t>Кабель питания, Jonsbo, DY-2(GPU-12+4pin) White, Длинна кабеля до 285мм, Белый</t>
  </si>
  <si>
    <t>TF3-360SCB Black</t>
  </si>
  <si>
    <t>Кулер с водяным охлаждением Jonsbo TF3-360SCB Black</t>
  </si>
  <si>
    <t>Кулер с водяным охлаждением, Jonsbo, TF3-360SCB Black, TF3-360SCB Black, intel 1151/1200/1700/1851 и amd AM4/AM5, TDP 325W, 3*120 мм, 700-2400 об/мин, 21.46-62.40CFM, 21.3-37.3dBA, Черный</t>
  </si>
  <si>
    <t>TF3-360SCW White</t>
  </si>
  <si>
    <t>Кулер с водяным охлаждением Jonsbo TF3-360SCW White</t>
  </si>
  <si>
    <t>Кулер с водяным охлаждением, Jonsbo, TF3-360SCW White, TF3-360SCW White, intel 1151/1200/1700/1851 и amd AM4/AM5, TDP 325W, 3*120 мм, 700-2400 об/мин, 21.46-62.40CFM, 21.3-37.3dBA, Белый</t>
  </si>
  <si>
    <t>TH-240 Black</t>
  </si>
  <si>
    <t>Кулер с водяным охлаждением Jonsbo TH-240 Black</t>
  </si>
  <si>
    <t>Кулер с водяным охлаждением, Jonsbo, TH-240 Black, TH-240 Black, intel 1151/1200/1700/1851 и amd AM4/AM5, TDP 260W, 3*120 мм, 700-2400 об/мин, 21.46-62.40CFM, 21.3-37.3dBA, Черный</t>
  </si>
  <si>
    <t>TH-240 White</t>
  </si>
  <si>
    <t>Кулер с водяным охлаждением Jonsbo TH-240 White</t>
  </si>
  <si>
    <t>Кулер с водяным охлаждением, Jonsbo, TH-240 White, TH-240 White, intel 1151/1200/1700/1851 и amd AM4/AM5, TDP 260W, 3*120 мм, 700-2400 об/мин, 21.46-62.40CFM, 21.3-37.3dBA, Белый</t>
  </si>
  <si>
    <t>TH-360 Black</t>
  </si>
  <si>
    <t>Кулер с водяным охлаждением Jonsbo TH-360 Black</t>
  </si>
  <si>
    <t>Кулер с водяным охлаждением, Jonsbo, TH-360 Black, TH-360 Black, intel 1151/1200/1700/1851 и amd AM4/AM5, TDP 305W, 3*120 мм, 700-2400 об/мин, 21.46-62.40CFM, 21.3-37.3dBA, Черный</t>
  </si>
  <si>
    <t>TH-360 White</t>
  </si>
  <si>
    <t>Кулер с водяным охлаждением Jonsbo TH-360 White</t>
  </si>
  <si>
    <t>Кулер с водяным охлаждением, Jonsbo, TH-360 White, TH-360 White, intel 1151/1200/1700/1851 и amd AM4/AM5, TDP 305W, 3*120 мм, 700-2400 об/мин, 21.46-62.40CFM, 21.3-37.3dBA, Белый</t>
  </si>
  <si>
    <t>CR-1000E White</t>
  </si>
  <si>
    <t>Кулер для процессора Jonsbo CR-1000E White</t>
  </si>
  <si>
    <t>Кулер для процессора, Jonsbo, CR-1000E White, Intel LGA 1200/115X/1700, TDP 210W, 120мм, 600-1500 об/мин, 28.12-59.48 CFM, 22-32 dB(A), 4 pin, 120*65*154мм, Белый</t>
  </si>
  <si>
    <t>HX6280 White</t>
  </si>
  <si>
    <t>Кулер для процессора Jonsbo HX6280 White</t>
  </si>
  <si>
    <t>Кулер для процессора, Jonsbo, HX6280 White, HX6280 White, intel 1151/1200/1700/1851 и amd AM4/AM5, TDP 280 Вт, 1*120 мм/1*130 мм, 800 - 2000 об/мин, 27.26-81.27CFM, 18.2-32.1dB, 4 pin PWM + 3 pin ARGB, 135х130х160 мм, Белый</t>
  </si>
  <si>
    <t>HX6280 Black</t>
  </si>
  <si>
    <t>Кулер для процессора Jonsbo HX6280 Black</t>
  </si>
  <si>
    <t>Кулер для процессора, Jonsbo, HX6280 Black, HX6280 Black, intel 1151/1200/1700/1851 и amd AM4/AM5, TDP 280 Вт, 1*120 мм/1*130 мм, 800 - 2000 об/мин, 27.26-81.27CFM, 18.2-32.1dB, 4 pin PWM + 3 pin ARGB, 135х130х160 мм, Черный</t>
  </si>
  <si>
    <t>HP-600 Black</t>
  </si>
  <si>
    <t>Кулер для процессора Jonsbo HP-600 Black</t>
  </si>
  <si>
    <t>Кулер для процессора, Jonsbo, HP-600 Black, HP-600 Black, intel 1151/1200/1700/1851 и amd AM4/AM5, TDP 210 Вт, 120 мм, 800 - 1800 об/мин, 23.46-61.51CFM, 18.3-37.2dB, 4 pin PWM, 120х120х66 мм, Черный</t>
  </si>
  <si>
    <t>CR-1400 DV2 Black</t>
  </si>
  <si>
    <t>Кулер для процессора Jonsbo CR-1400 DV2 Black</t>
  </si>
  <si>
    <t>Кулер для процессора, Jonsbo, CR-1400 DV2, CR-1400 DV2 Black, INTEL LGA: 1700/1200/115X/2011, AMD: AM4/AM5, 92мм, 800-2300 об/мин, 11.95-38.2CFM, 22.3-33.8dB (A), 4 Pin PWM/3 Pin ARGB, 92*144*136мм, Черный</t>
  </si>
  <si>
    <t>CR-1000 MAX Black</t>
  </si>
  <si>
    <t>Кулер для процессора Jonsbo CR-1000 MAX Black</t>
  </si>
  <si>
    <t>Кулер для процессора, Jonsbo, CR-1000 MAX Black, CR-1000 MAX Black, intel 1151/1200/1700/1851 и amd AM4/AM5, TDP 230 Вт, 120 мм, 600 - 1500 об/мин, 28.12-59.48 CFM, 22-32dB, 4 pin PWM + 3 pin ARGB, 120х154х71 мм, Черный</t>
  </si>
  <si>
    <t>CR-3000 ARGB White</t>
  </si>
  <si>
    <t>Кулер для процессора Jonsbo CR-3000 ARGB White</t>
  </si>
  <si>
    <t>Кулер для процессора, Jonsbo, CR-3000 ARGB White, INTEL: LGA 1700/1200/115X/2011, AMD AM4/AM5, TDP 260W, 120мм, 600-1500 об/мин, 28.12-59.48 CFM, 22-32 dB(A), 4 pin PWM, 3 pin ARGB, 120*132*160мм, Белый</t>
  </si>
  <si>
    <t>CR-1400 EVO(ARGB) Black</t>
  </si>
  <si>
    <t>Кулер для процессора Jonsbo CR-1400 EVO(ARGB) Black</t>
  </si>
  <si>
    <t>Кулер для процессора, Jonsbo, CR-1400 EVO(ARGB) Black, INTEL: LGA 1700/1200/115X, AMD AM4/AM5, 130мм, 800-2200 об/мин, 11.95-38.2 CFM, 22.3-33.8 dB(A), 4 pin PWM, 3 pin ARGB, 92x70x130мм, Чёрный</t>
  </si>
  <si>
    <t>CR-1200E Black</t>
  </si>
  <si>
    <t>Кулер для процессора Jonsbo CR-1200E Black</t>
  </si>
  <si>
    <t>Кулер для процессора, Jonsbo, CR-1200E Black, INTEL: LGA 115X/1200/1700, AMD AM4/AM5, TDP 95W, 92мм, 2000 об/мин, 36,2 CFM, 26.3 dB(A), 3 pin, 93x63x128мм, Чёрный</t>
  </si>
  <si>
    <t>CR-1000 EVO(ARGB) White</t>
  </si>
  <si>
    <t>Кулер для процессора Jonsbo CR-1000 EVO(ARGB) White</t>
  </si>
  <si>
    <t>Кулер для процессора, Jonsbo, CR-1000 EVO(ARGB) White, INTEL: LGA 1200/115X/1700, AMD AM4, TDP 220W, 103мм, 900-2800 об/мин, 12.59-38.18 CFM, 20.2-34 dB(A), 4 pin PWM/3pin ARGB, 120*71*154мм, Белый</t>
  </si>
  <si>
    <t>CR-1000 EVO(Color) Black</t>
  </si>
  <si>
    <t>Кулер для процессора Jonsbo CR-1000 EVO(Color) Black</t>
  </si>
  <si>
    <t>Кулер для процессора, Jonsbo, CR-1000 EVO(Color) Black, INTEL: LGA 1700/1200/115X, AMD AM4/AM5, TDP 220W, 120мм, 1500 об/мин, 59.48CFM, 32dB(A), 4 pin PWM, 120*71*154мм, Чёрный</t>
  </si>
  <si>
    <t>CR-1000E Black</t>
  </si>
  <si>
    <t>Кулер для процессора Jonsbo CR-1000E Black</t>
  </si>
  <si>
    <t>Кулер для процессора, Jonsbo, CR-1000E Black, Intel LGA 1200/115X/1700, TDP 210W, 120мм, 600-1500 об/мин, 28.12-59.48 CFM, 22-32 dB(A), 4 pin, 120*65*154мм, Черный</t>
  </si>
  <si>
    <t>CR-1000 V2 PRO(ARGB) White</t>
  </si>
  <si>
    <t>Кулер для процессора Jonsbo CR-1000 V2 PRO(ARGB) White</t>
  </si>
  <si>
    <t>Кулер для процессора, Jonsbo, CR-1000 V2 PRO(ARGB) White, Intel LGA 1200/115X/1700 и AMD5 AM4, TDP 230W, 120мм, 600-1500 об/мин, 28.12-59.48 CFM, 22-32 dB(A), 4 pin, 120*71*157мм, Белый</t>
  </si>
  <si>
    <t>CR-1000 V2 PRO(ARGB) Black</t>
  </si>
  <si>
    <t>Кулер для процессора Jonsbo CR-1000 V2 PRO(ARGB) Black</t>
  </si>
  <si>
    <t>Кулер для процессора, Jonsbo, CR-1000 V2 PRO(ARGB) Black, Intel LGA 1200/115X/1700 и AMD5 AM4, TDP 230W, 120мм, 600-1500 об/мин, 28.12-59.48 CFM, 22-32 dB(A), 4 pin, 120*71*157мм, Черный</t>
  </si>
  <si>
    <t>CR-1000 MAX(ARGB) White</t>
  </si>
  <si>
    <t>Кулер для процессора Jonsbo CR-1000 MAX(ARGB) White</t>
  </si>
  <si>
    <t>Кулер для процессора, Jonsbo, CR-1000 MAX(ARGB) White, Intel LGA 1200/115X/1700/1851 и AMD5 AM4, TDP 230W, 120мм, 600-1500 об/мин, 28.12-59.48 CFM, 22-32 dB(A), 4 pin, 120*71*154мм, Белый</t>
  </si>
  <si>
    <t>CR-1000 EVO(ARGB) Black</t>
  </si>
  <si>
    <t>Кулер для процессора Jonsbo CR-1000 EVO(ARGB) Black</t>
  </si>
  <si>
    <t>Кулер для процессора, Jonsbo, CR-1000 EVO(ARGB) Black, INTEL: LGA 1200/115X/1700, AMD AM4, TDP 220W, 103мм, 600-1500 об/мин, 59.46 CFM, 32 dB(A), 4 pin PWM/3pin ARGB, 120*71*154мм, Чёрный</t>
  </si>
  <si>
    <t>FR-505B Black</t>
  </si>
  <si>
    <t>Вентилятор для компьютерного корпуса Jonsbo FR-505B Black</t>
  </si>
  <si>
    <t>Вентилятор для компьютерного корпуса, Jonsbo, FR-505B, FR-505B Black, ARGB 120мм, 800-1800 об/мин, 47.2CFM, 30dB(A), 4pin PWM/3pin ARGB, 120*120*25мм, Черный</t>
  </si>
  <si>
    <t>FR-505W White</t>
  </si>
  <si>
    <t>Вентилятор для компьютерного корпуса Jonsbo FR-505W White</t>
  </si>
  <si>
    <t>Вентилятор для компьютерного корпуса, Jonsbo, FR-505W, FR-505W White, ARGB 120мм, 800-1800 об/мин, 47.2CFM, 30dB(A), 4pin PWM/3pin ARGB, 120*120*25мм, Белый</t>
  </si>
  <si>
    <t>ZB-360BR Black</t>
  </si>
  <si>
    <t>Вентилятор для компьютерного корпуса Jonsbo ZB-360BR Reverse Black</t>
  </si>
  <si>
    <t>Вентилятор для компьютерного корпуса, Jonsbo, ZB-360BR, ZB-360BR Reverse Black, 3*120мм ARGB, 700 - 1800±10% об.мин, 47.71CFM, 30.7dB(A), 4pin, 36212328мм, Чёрный</t>
  </si>
  <si>
    <t>FR-505BR Black</t>
  </si>
  <si>
    <t>Вентилятор для компьютерного корпуса Jonsbo FR-505BR Reverse Black</t>
  </si>
  <si>
    <t>Вентилятор для компьютерного корпуса, Jonsbo, FR-505BR Reverse Black, 120мм ARGB, 800 - 1800±10% об.мин, 47,2CFM, 30dB(A), 4pin, 12012025мм, Чёрный</t>
  </si>
  <si>
    <t>FR-505WR White</t>
  </si>
  <si>
    <t>Вентилятор для компьютерного корпуса Jonsbo FR-505WR Reverse White</t>
  </si>
  <si>
    <t>Вентилятор для компьютерного корпуса, Jonsbo, FR-505WR Reverse White, 120мм, 800 - 1800±10% об.мин, 47,2CFM, 30dB(A), 4pin, 12012025мм, Белый</t>
  </si>
  <si>
    <t>ZB-120B Black</t>
  </si>
  <si>
    <t>Вентилятор для компьютерного корпуса Jonsbo ZB-120B Black</t>
  </si>
  <si>
    <t>Вентилятор для компьютерного корпуса, Jonsbo, ZB-120B, 120мм ARGB, 700 - 2400±10% об.мин, 65,26CFM, 36,6dB(A), 4pin, 12012028мм, Чёрный</t>
  </si>
  <si>
    <t>ZB-360B Black</t>
  </si>
  <si>
    <t>Вентилятор для компьютерного корпуса Jonsbo ZB-360B Black</t>
  </si>
  <si>
    <t>Вентилятор для компьютерного корпуса, Jonsbo, ZB-360B Black , 3*120мм ARGB, 700 - 2400±10% об.мин, 65.26CFM, 36.6dB(A), 4pin, 36212328мм, Чёрный</t>
  </si>
  <si>
    <t>ZA-120B Black</t>
  </si>
  <si>
    <t>Вентилятор для компьютерного корпуса Jonsbo ZA-120B Black</t>
  </si>
  <si>
    <t>ZA-120W White</t>
  </si>
  <si>
    <t>Вентилятор для компьютерного корпуса Jonsbo ZA-120W White</t>
  </si>
  <si>
    <t>ZA-360B Black</t>
  </si>
  <si>
    <t>Вентилятор для компьютерного корпуса Jonsbo ZA-360B Black</t>
  </si>
  <si>
    <t>ZA-360W White</t>
  </si>
  <si>
    <t>Вентилятор для компьютерного корпуса Jonsbo ZA-360W White</t>
  </si>
  <si>
    <t>ZA-360BR Black</t>
  </si>
  <si>
    <t>Вентилятор для компьютерного корпуса Jonsbo ZA-360BR Black</t>
  </si>
  <si>
    <t>ZA-360WR White</t>
  </si>
  <si>
    <t>Вентилятор для компьютерного корпуса Jonsbo ZA-360WR White</t>
  </si>
  <si>
    <t>Монитор, Dahua, DHI-LM22-B200, 21.45", 1920*1080, VA, 75 Гц, 16:9, 250 кд/м2, 3000:1, 5 мс, 178/178, 16.7 млн., DP*1, VGA*1, Аудиовыход*1, VESA 75*75 мм, кабель HDMI в комплекте, Чёрный</t>
  </si>
  <si>
    <t>XCB3494WQSU-B1</t>
  </si>
  <si>
    <t>Монитор iiyama ProLite PL3494WQ XCB3494WQSU-B1 34"</t>
  </si>
  <si>
    <t>Монитор, iiyama, ProLite PL3494WQ, XCB3494WQSU-B1, 34", curved, 3440 x 1440, VA, 21:9, 120 Гц, 350 кд/м?, 0.4 мс, 16.7М, 3000:1, 178/178, HDMI*2, DP*1, USB*4, USB-C*2, Mini jack, высота/вращение/наклон, Черный</t>
  </si>
  <si>
    <t>XCB3497WQSNP-B1</t>
  </si>
  <si>
    <t>Монитор iiyama ProLite PL3497WQP XCB3497WQSNP-B1 34"</t>
  </si>
  <si>
    <t>Монитор, iiyama, ProLite PL3497WQP, XCB3497WQSNP-B1, 34", curved, 3440 x 1440, VA, 21:9, 120 Гц, 350 кд/м?, 0.4 мс, 16.7М, 3000:1, 178/178, HDMI*2, DP*1, USB*4, USB-C*1, Mini jack, вращение/наклон, Черный</t>
  </si>
  <si>
    <t>Блок распределения питания, CyberPower, PDU20BHVIEC8R (240В), Серия Basic, Входной разъем IEC C20 x 1, Выходной разъем IEC C13 x 6, IEC C19 x 2, Длина кабеля 3,05 м, Высота:1U</t>
  </si>
  <si>
    <t>Блок распределения питания, CyberPower, PDU31005 (240), Серия Monitored, Входной разъемIEC C20 x 1, Выходной разъем: IEC C13 x 8, Длина кабеля 3,05 м, Высота: 1U</t>
  </si>
  <si>
    <t>Блок распределения питания, ATS CyberPower PDU20MHVCEE10AT (240В), Серия Metered ATS, Входной разъем IEC 60309 16A x 2, Выходной разъем IEC C19 x 2/IEC C13 x 8, Длина кабеля 3,05 м, Высота: 1U</t>
  </si>
  <si>
    <t>Блок распределения питания, CyberPower, PDU20BVHVIEC24F (240В), Серия Basic, Входной разъем IEC C20 x1, Выходной разъем IEC C19 x 4 IEC C13 x 20, Длина кабеля 3,05 м, Высота: 0U</t>
  </si>
  <si>
    <t>Блок распределения питания, CyberPower, ATS PDU24302 (240), Серия Metered ATS, Входной разъем: IEC 60309 32A x 2, Выходной разъем: IEC C13 x 16/IEC C19 x 2, Длина кабеля: 3,05 м, Высота 2U.</t>
  </si>
  <si>
    <t>DGS-1210-28P/FL1A</t>
  </si>
  <si>
    <t>Коммутатор D-Link DGS-1210-28P/FL1A</t>
  </si>
  <si>
    <t>Коммутатор, D-Link, DGS-1210-28P/FL1A, 19-дюймовый стоечный, 24 порта 10/100/1000M RJ45+4 порта SFP, Управляемый, Корпус металл, 1U, PoE (802.3af/802.3at), PoE бюджет 193 Вт</t>
  </si>
  <si>
    <t>ОКЛН-0,22-6П 2,7кН</t>
  </si>
  <si>
    <t>Кабель оптоволоконный ОКЛН-0,22-6П-2,7кН</t>
  </si>
  <si>
    <t>Кабель оптоволоконный, СКО, ОКЛН-0.22-6П-2.7 кН, броня из стальной гофрированной ленты в негорючем исполнении</t>
  </si>
  <si>
    <t>Напольный кабельный канал, Legrand, 030092, DLP 5012х2000мм (ширина х высота), Серый</t>
  </si>
  <si>
    <t>Напольный кабельный канал, Legrand, 032800, DLP 92х20х2000мм (ширина х высота), Серый</t>
  </si>
  <si>
    <t>Суппорт Mosaic, Legrand, 010952, на 2 модуля для кабель-каналов DLP с шириной крышки 65 мм, Белый</t>
  </si>
  <si>
    <t>Контроллер доступа, Dahua, DHI-ASI8216DA-W (12В), 8'' cенсорный ЖК-дисплей с разрешением 1280800, Метод проверки. QR-код. Пульт дистанционного управления. Распознавание лица. Карта. Пароль. Вены ладони</t>
  </si>
  <si>
    <t>VS-I5G08-16256(w)</t>
  </si>
  <si>
    <t>Встраиваемый компьютер OPS XG VS-I5G08-16256(w)</t>
  </si>
  <si>
    <t>Встраиваемый компьютер OPS, XG, VS-I5G08-16256(w), процессор i5-1038NG7, Intel SOC, 16Gb - 256Gb, Win11Pro</t>
  </si>
  <si>
    <t>VS-I52U-16256(w)</t>
  </si>
  <si>
    <t>Встраиваемый компьютер OPS XG VS-I52U-16256(w)</t>
  </si>
  <si>
    <t>Встраиваемый компьютер OPS, XG, VS-I52U-16256(w), процессор i5-1235U, Intel SOC, 16Gb - 256Gb, Win11Pro</t>
  </si>
  <si>
    <t>VS-I52U-16512(w)</t>
  </si>
  <si>
    <t>Встраиваемый компьютер OPS XG VS-I52U-16512(w)</t>
  </si>
  <si>
    <t>Встраиваемый компьютер OPS, XG, VS-I52U-16512(w), процессор i5-1235U, Intel SOC, 16Gb - 512Gb, Win11Pro</t>
  </si>
  <si>
    <t>VPV17A</t>
  </si>
  <si>
    <t>Беспроводной вертикальный пылесос Dreame Cordless Vacuum Cleaner Z10 Station</t>
  </si>
  <si>
    <t>Беспроводной вертикальный пылесос, Dreame, Cordless Vacuum Cleaner Z10 Station, Батарея 7*3000mAh, Мощность всасывания (высокая) 150AW, Сила всасывания 20kPa, Время работы 65min, Объем пылесборника 65min, Съемный мусорный бак, Многоконусное разделение, Экран (цветной ЖК-экран), Электронный замок, Вес 1,67 кг, Базовая станция для сбора пыли, Мягкая роликовая щетка, Черный</t>
  </si>
  <si>
    <t>BVC-T8A</t>
  </si>
  <si>
    <t>Беспроводной вертикальный пылесос Dreame Trouver Wet and Dry Vacuum K10</t>
  </si>
  <si>
    <t>Беспроводной вертикальный пылесос, Dreame, Trouver Wet and Dry Vacuum K10, BVC-T8A, Мощность: 220 Вт, Сила всасывания: 6300 Па, влажный, сухой, сбор жидкости, Аккумулятор: 7*2400 мАч, Время работы 30 минут, Время зарядки: ~ 4.5 часа, голосовое оповещение, самоочистка, Бак для чистой воды: 890 мл, Пылесборник: 600 мл, Вес 3,8кг, Белый</t>
  </si>
  <si>
    <t>RLD33GA</t>
  </si>
  <si>
    <t>Робот-пылесос Dreame Robot Vacuum D9 Max Черный</t>
  </si>
  <si>
    <t>Робот-пылесос, Dreame, Robot Vacuum D9 Max, RLD33GA, Потребляемая мощность 42 Вт, Single Gyroscope + LDS, Аккумулятор 5200 мАч, Пылесборник 570 мл, Резервуар для воды 270 мл, Сила всасывания 4000 Па, Уровень шума 64 дБ, Nylon Filter+Hepa, Сухая и влажная уборка, Время автономной работы 150 мин (250), Черный</t>
  </si>
  <si>
    <t xml:space="preserve">    DS-N204P(C) HiWatch Регистратор</t>
  </si>
  <si>
    <t>i3-10100</t>
  </si>
  <si>
    <t>Процессор (CPU) Intel Core i3 Processor 10100 1200</t>
  </si>
  <si>
    <t>Процессор, Intel, i3-10100 LGA1200, оем, 6M, 3.60 GHz, 4/8 Core Comet Lake, 65 Вт, HD630</t>
  </si>
  <si>
    <t>i7-13700K</t>
  </si>
  <si>
    <t>Процессор (CPU) Intel Core i7 Processor 13700K 1700</t>
  </si>
  <si>
    <t>Процессор, Intel, i7-13700K LGA1700, оем, 24M, 2.5/3.40 GHz, 16(8+8)/24 Core Raptor Lake, 125 (253) Вт, UHD Graphics 770</t>
  </si>
  <si>
    <t>I9-13900K</t>
  </si>
  <si>
    <t>Процессор (CPU) Intel Core i9 Processor 13900K</t>
  </si>
  <si>
    <t>Процессор, Intel, i9-13900K LGA1700, оем, 32M, 2.20/3.00 GHz, 24(8+16)/32 Core Raptor Lake, 125 (253) Вт, UHD Graphics 770</t>
  </si>
  <si>
    <t>Ultra 5 225</t>
  </si>
  <si>
    <t>Процессор (CPU) Intel Core Ultra 5 Processor 225 1851</t>
  </si>
  <si>
    <t>Процессор, Intel, Core Ultra 5 225 LGA1851, оем, 20M, 2.70/3.30 GHz, 10(4+6)/10 Core Arrow Lake, 65 (121) Вт, Intel® Graphics</t>
  </si>
  <si>
    <t>YD3400C5M4MFH</t>
  </si>
  <si>
    <t>Процессор (CPU) AMD Ryzen 5 3400G 65W AM4</t>
  </si>
  <si>
    <t>Процессор, AMD, AM4 Ryzen 5 3400G, оем, 4M L3 + 2М L2, 3.7 GHz, 4/8 Core, 65 Вт, Radeon Vega 11 Graphics</t>
  </si>
  <si>
    <t>100-000000644</t>
  </si>
  <si>
    <t>Процессор (CPU) AMD Ryzen 5 4500 65W AM4</t>
  </si>
  <si>
    <t>Процессор, AMD, AM4 Ryzen 5 4500, оем, 3М L2 + 8M L3, 3.6 GHz, 6/12 Core, 65 Вт, без встроенного видео</t>
  </si>
  <si>
    <t>100-000000065</t>
  </si>
  <si>
    <t>Процессор (CPU) AMD Ryzen 5 5600X 65W AM4</t>
  </si>
  <si>
    <t>Процессор, AMD, AM4 Ryzen 5 5600X, oem, 3M L2 + 32M L3, 3.7 GHz, 6/12 Core, 65 Вт, без встроенного видео</t>
  </si>
  <si>
    <t>100-000000252</t>
  </si>
  <si>
    <t>Процессор (CPU) AMD Ryzen 5 5600G 65W AM4</t>
  </si>
  <si>
    <t>Процессор, AMD, AM4 Ryzen 5 5600G, oem, 3M L2 + 16M L3, 3.9 GHz, 6/12 Core, 65 Вт, Radeon™ Graphics</t>
  </si>
  <si>
    <t>Антивирус Dr.Web Security Space 24М 4 ПК продление</t>
  </si>
  <si>
    <t>LHW-KK-36M-2-A3</t>
  </si>
  <si>
    <t>Антивирус Dr.Web Katana 36М 2 ПК новая лицензия</t>
  </si>
  <si>
    <t>Антивирус Dr.Web Security Space 24М 5 ПК продление</t>
  </si>
  <si>
    <t>Антивирус Dr.Web Security Space 36М 1 ПК продление</t>
  </si>
  <si>
    <t>Антивирус Dr.Web Security Space 36М 2 ПК продление</t>
  </si>
  <si>
    <t>Антивирус Dr.Web Security Space 36М 3 ПК продление</t>
  </si>
  <si>
    <t>Антивирус Dr.Web Security Space 36М 4 ПК продление</t>
  </si>
  <si>
    <t>Антивирус Dr.Web Security Space 36М 5 ПК продление</t>
  </si>
  <si>
    <t>Антивирус Dr.Web Security Space 12М 1 ПК новая лицензия</t>
  </si>
  <si>
    <t>Антивирус Dr.Web Katana 12М 1 ПК новая лицензия</t>
  </si>
  <si>
    <t>LHW-KK-12M-3-A3</t>
  </si>
  <si>
    <t>Антивирус Dr.Web Katana 12М 3 ПК новая лицензия</t>
  </si>
  <si>
    <t>LHW-KK-12M-4-A3</t>
  </si>
  <si>
    <t>Антивирус Dr.Web Katana 12М 4 ПК новая лицензия</t>
  </si>
  <si>
    <t>LHW-KK-12M-5-A3</t>
  </si>
  <si>
    <t>Антивирус Dr.Web Katana 12М 5 ПК новая лицензия</t>
  </si>
  <si>
    <t>LHW-KK-24M-1-A3</t>
  </si>
  <si>
    <t>Антивирус Dr.Web Katana 24М 1 ПК новая лицензия</t>
  </si>
  <si>
    <t>LHW-KK-24M-2-A3</t>
  </si>
  <si>
    <t>Антивирус Dr.Web Katana 24М 2 ПК новая лицензия</t>
  </si>
  <si>
    <t>LHW-KK-24M-3-A3</t>
  </si>
  <si>
    <t>Антивирус Dr.Web Katana 24М 3 ПК новая лицензия</t>
  </si>
  <si>
    <t>LHW-KK-24M-4-A3</t>
  </si>
  <si>
    <t>Антивирус Dr.Web Katana 24М 4 ПК новая лицензия</t>
  </si>
  <si>
    <t>LHW-KK-24M-5-A3</t>
  </si>
  <si>
    <t>Антивирус Dr.Web Katana 24М 5 ПК новая лицензия</t>
  </si>
  <si>
    <t>Антивирус Dr.Web Security Space 36М 2 ПК новая лицензия</t>
  </si>
  <si>
    <t>Антивирус Dr.Web Security Space 12М 2 ПК новая лицензия</t>
  </si>
  <si>
    <t>Антивирус Dr.Web Security Space 12М 3 ПК новая лицензия</t>
  </si>
  <si>
    <t>Антивирус Dr.Web Security Space 12М 4 ПК новая лицензия</t>
  </si>
  <si>
    <t>Антивирус Dr.Web Security Space 12М 5 ПК новая лицензия</t>
  </si>
  <si>
    <t>Антивирус Dr.Web Security Space 24М 1 ПК новая лицензия</t>
  </si>
  <si>
    <t>Антивирус Dr.Web Security Space 24М 2 ПК новая лицензия</t>
  </si>
  <si>
    <t>Антивирус Dr.Web Security Space 24М 3 ПК новая лицензия</t>
  </si>
  <si>
    <t>Антивирус Dr.Web Security Space 24М 4 ПК новая лицензия</t>
  </si>
  <si>
    <t>Антивирус Dr.Web Security Space 24М 5 ПК новая лицензия</t>
  </si>
  <si>
    <t>Антивирус Dr.Web Security Space 36М 1 ПК новая лицензия</t>
  </si>
  <si>
    <t>Антивирус Dr.Web Security Space 24М 3 ПК продление</t>
  </si>
  <si>
    <t>Антивирус Dr.Web Security Space 36М 3 ПК новая лицензия</t>
  </si>
  <si>
    <t>Антивирус Dr.Web Security Space 36М 4 ПК новая лицензия</t>
  </si>
  <si>
    <t>Антивирус Dr.Web Security Space 36М 5 ПК новая лицензия</t>
  </si>
  <si>
    <t>Антивирус Dr.Web Security Space 12М 1 ПК продление</t>
  </si>
  <si>
    <t>Антивирус Dr.Web Security Space 12М 2 ПК продление</t>
  </si>
  <si>
    <t>Антивирус Dr.Web Security Space 12М 3 ПК продление</t>
  </si>
  <si>
    <t>Антивирус Dr.Web Security Space 12М 4 ПК продление</t>
  </si>
  <si>
    <t>Антивирус Dr.Web Security Space 12М 5 ПК продление</t>
  </si>
  <si>
    <t>Антивирус Dr.Web Security Space 24М 1 ПК продление</t>
  </si>
  <si>
    <t>Антивирус Dr.Web Security Space 24М 2 ПК продление</t>
  </si>
  <si>
    <t>BGW20</t>
  </si>
  <si>
    <t>Компьютерный корпус Bequiet! Pure Base 600 Window Orange Без Б/П</t>
  </si>
  <si>
    <t>Компьютерный корпус, Bequiet!, Pure Base 600, BGW20, Midi Tower, ATX/ M-ATX/ Mini-ITX, USB 3.2 Type-A*2, Mic+Audio, 3*140мм Pure Wings 2, длина видеокарты 425мм, высота процессорного кулера 165мм, 3*3,5"/8*2,5", Пластик/Сталь/Закаленное стекло, 492*220*470мм, Без Б/П, Чёрно-Оранжевый</t>
  </si>
  <si>
    <t>CA-1M3-00M1WN-00</t>
  </si>
  <si>
    <t>Компьютерный корпус Thermaltake H200 TG RGB без Б/П</t>
  </si>
  <si>
    <t>Компьютерный корпус, Thermaltake, H200 TG RGB, CA-1M3-00M1WN-00, Mid tower, ATX/Mini-ITX/M-ATX, USB 3.0*2, HD Audio, 1*120мм, Высота процессорного кулера до 180мм, Длина VGA до 320мм, 2*3.5" или 3*2.5", Сталь, 4мм Закаленное стекло*1, 454x210x416мм, Без Б/П, Черный</t>
  </si>
  <si>
    <t>MOD-3 Gray</t>
  </si>
  <si>
    <t>Компьютерный корпус Jonsbo MOD-3 Gray без Б/П</t>
  </si>
  <si>
    <t>Компьютерный корпус, Jonsbo, MOD-3 Gray, Mid-Tower, EATX/ATX/M-ATX/ITX, USB 3.0*2, Audio+Mic, Высота процессорного кулера до 170 мм, Длина VGA до 400 мм, 2*2.5''+1*3.5''/3*2.5'', Сталь, Пластик, Закаленное стекло, 232*647*620мм, Без Б/П, Серый</t>
  </si>
  <si>
    <t>MOD-3 White</t>
  </si>
  <si>
    <t>Компьютерный корпус Jonsbo MOD-3 White без Б/П</t>
  </si>
  <si>
    <t>Компьютерный корпус, Jonsbo, MOD-3 White, Mid-Tower, EATX/ATX/M-ATX/ITX, USB 3.0*2, Audio+Mic, Высота процессорного кулера до 170 мм, Длина VGA до 400 мм, 2*2.5''+1*3.5''/3*2.5'', Сталь, Пластик, Закаленное стекло, 232*647*620мм, Без Б/П, Белый</t>
  </si>
  <si>
    <t>MOD-3 Mini White</t>
  </si>
  <si>
    <t>Компьютерный корпус Jonsbo MOD-3 Mini White без Б/П</t>
  </si>
  <si>
    <t>Компьютерный корпус, Jonsbo, MOD-3 Mini White, Mini-Tower, M-ATX/ITX, USB 3.0*1/Type-C*1, Audio+Mic, Высота процессорного кулера до 165 мм, Длина VGA до 360 мм, 1*2.5''/1*3.5'', Сталь, Закаленное стекло, 251*569*535мм, Без Б/П, Белый</t>
  </si>
  <si>
    <t>MOD-3 Mini Gray</t>
  </si>
  <si>
    <t>Компьютерный корпус Jonsbo MOD-3 Mini Gray без Б/П</t>
  </si>
  <si>
    <t>Компьютерный корпус, Jonsbo, MOD-3 Mini Gray, Mini-Tower, M-ATX/ITX, USB 3.0*1/Type-C*1, Audio+Mic, Высота процессорного кулера до 165 мм, Длина VGA до 360 мм, 1*2.5''/1*3.5'', Сталь, Закаленное стекло, 251*569*535мм, Без Б/П, Серый</t>
  </si>
  <si>
    <t>MOD5 Gray</t>
  </si>
  <si>
    <t>Компьютерный корпус Jonsbo MOD5 Gray без Б/П</t>
  </si>
  <si>
    <t>Компьютерный корпус, Jonsbo, MOD5 Gray, Mid-Tower, ATX/M-ATX/M-ITX, USB 3.0*2, Type-C*1, Audio+Mic, Высота процессорного кулера до 180 мм, Длина VGA до 400 мм, 3*2,5"/1*3,5", Алюминий, Сталь, Закаленное стекло, 255*600*635мм, Без Б/П, Серый</t>
  </si>
  <si>
    <t>UMX6-G Silver</t>
  </si>
  <si>
    <t>Компьютерный корпус Jonsbo UMX6-G Silver без Б/П</t>
  </si>
  <si>
    <t>Компьютерный корпус, Jonsbo, UMX6-G Silver, Mid-Tower, EATX/ATX/Micro-ATX/ITX, USB 3.0*2/USB2.0*2/Type-C*1, Audio+Mic*1, Высота процессорного кулера до 169 мм, Длина VGA до 330 мм, 2*2.5''+2*3.5''/4*2.5, Сталь, Алюминий, Закаленное стекло, 224*482*501мм, Без Б/П, Серебряный</t>
  </si>
  <si>
    <t>BO 102 Silver</t>
  </si>
  <si>
    <t>D41 STD SC White</t>
  </si>
  <si>
    <t>Компьютерный корпус Jonsbo D41 STD SCREEN White без Б/П</t>
  </si>
  <si>
    <t>Компьютерный корпус, Jonsbo, D41 STD SCREEN, D41 STD SC White, Mid-Tower, ATX/M-ATX, USB Type-C*1, USB 3.0*1, Audio+Mic, Высота процессорного кулера до 168 мм, Длина видеокарты до 400 мм, 2*3.5/3*2.5, Сталь, Пластик, Закаленное стекло, 205*407*452, Экран 8", IPS, 300 кд, 1280х800, 60Гц, Белый</t>
  </si>
  <si>
    <t>CA-1R4-00SCWN-00</t>
  </si>
  <si>
    <t>Компьютерный корпус Thermaltake AH T200 Racing Green без Б/П</t>
  </si>
  <si>
    <t>Компьютерный корпус, Thermaltake, AH T200 Racing Green, CA-1R4-00SCWN-00, Micro-Tower, M-ATX/ Mini-ITX, USB 3.1 Type C*1/ 3.0*2/ 2.0*1, HD-Audio, Высота процессорного куллера до 150 мм, Длина VGA до 320 мм, 2*3.5"/3*2.5", Сталь, 2*Закаленное стекло, 444.2*282*551.5 мм, Без Б/П, Зеленый</t>
  </si>
  <si>
    <t>CA-1Y2-00MFWN-00</t>
  </si>
  <si>
    <t>Компьютерный корпус Thermaltake Ceres 330 TG ARGB Hydrangea Blue без Б/П</t>
  </si>
  <si>
    <t>Компьютерный корпус, Thermaltake, Ceres 330 TG ARGB Hydrangea Blue, CA-1Y2-00MFWN-00, Mid-tower, Mini-ITX/M-ATX/ATX/E-ATX, USB 3.0*2, USB 3.2 (Gen 2) Type-C*1, HD Audio/Mic, 2*140мм CT140 ARGB white fan/1*140мм CT140 white fan, Высота процессорного куллера 185мм, Длина VGA до 370мм, 1*3,5"/3*2,5", Сталь, 4мм Закаленное стекло, 475*245*463 мм, Без Б/П, Голубой</t>
  </si>
  <si>
    <t>CM-H72FW-01</t>
  </si>
  <si>
    <t>Компьютерный корпус NZXT H7 Flow CM-H72FW-01 White без Б/П</t>
  </si>
  <si>
    <t>Компьютерный корпус, NZXT, H7 Flow, CM-H72FW-01, Mid-Tower, ATX/ M-ATX/ M-ITX/ E-ATX, USB 3.2 Gen1 Type-C*2, USB 3.2 Gen2 Type-C*1, Audio+Mic*1, 3*120мм F120Q вентилятор, Высота процессорного кулера 185мм, Длина VGA 410мм, 2+2*2,5/2*3,5, Сталь/Закаленное стекло, 544*244*468мм, Без Б/П, Белый</t>
  </si>
  <si>
    <t>BGW71</t>
  </si>
  <si>
    <t>Компьютерный корпус Bequiet! Light Base 900 FX Black Без Б/П</t>
  </si>
  <si>
    <t>Компьютерный корпус, Bequiet!, Light Base 900 FX, BGW71, Full Tower, E-ATX/XL-ATX/ATX/M-ATX/Mini-ATX, USB 3.2 Gen 2 Type C *1, USB 3.2 Type A*2, HD Audio/mic, 3*140мм Light Wings Reversed, 1*140 мм Light Wings, Высота процессорного кулера до 190мм, Длина VGA до 495мм, 1*3,5/4*2,5, Сталь/Закаленное стекло, 532*327*465мм, Без Б/П, Черный</t>
  </si>
  <si>
    <t>D400 Black</t>
  </si>
  <si>
    <t>Компьютерный корпус Jonsbo D400 Black без Б/П</t>
  </si>
  <si>
    <t>Компьютерный корпус, Jonsbo, D400 Black, Mid-Tower, ATX/M-ATX/m-ITX, Type-C*1/USB3.0*2, Audio+Mic, Высота процессорного кулера до 169 мм, Длина VGA до 450 мм, 1*2.5"/1*3,5", Сталь, Пластик, Закаленное стекло, 488*239*514, Без Б/П, Черный</t>
  </si>
  <si>
    <t>P50 DS WHITE</t>
  </si>
  <si>
    <t>Компьютерный корпус Zalman P50 DS White без Б/П</t>
  </si>
  <si>
    <t>Компьютерный корпус, Zalman, P50 DS WHITE, Mid-Tower, ATX/M-ATX/M-ITX, USB3.0*2, USB Type-C*1, HD Audio, 4*120мм ARGB вентилятор, Высота процессорного кулера до 178мм, Длина VGA до 435мм, 3*3,5/2*2,5, Сталь/Пластик/Закаленное стекло, 480*240*512мм, Без Б/П, Белый</t>
  </si>
  <si>
    <t>Z10 DS Black</t>
  </si>
  <si>
    <t>Компьютерный корпус Zalman Z10 DS Black без Б/П</t>
  </si>
  <si>
    <t>Компьютерный корпус, Zalman, Z10 DS Black, Mid-Tower, ATX/M-ATX/M-ITX, USB3.0*2, USB Type-C*1, HD Audio+Mic, 3*120мм ARGB вентилятор, Высота процессорного кулера до 173мм, Длина VGA до 395мм, 2*3,5/4*2,5, Сталь/Пластик/Закаленное стекло, 474*220*488мм, Без Б/П, Черный</t>
  </si>
  <si>
    <t>SL-120C Black</t>
  </si>
  <si>
    <t>Вентилятор для компьютерного корпуса Jonsbo SL-120C Black</t>
  </si>
  <si>
    <t>Вентилятор для компьютерного корпуса, Jonsbo, SL-120C, SL-120C Black, LED 120мм, 1500 об/мин, 59.48CFM, 32dB(A), 3pin, 120*120*25мм, Черный</t>
  </si>
  <si>
    <t>RZ04-05160100-R3M1</t>
  </si>
  <si>
    <t>Гарнитура Razer Kraken V4 Pro</t>
  </si>
  <si>
    <t>Гарнитура, Razer, Kraken V4 Pro, RZ04-05160100-R3M1, Игровая гарнитура, Динамики 40 мм, 7.1 Surround Sound, 20 – 28000 Гц, 98 дБ, 32 Ом, Микрофон однонаправленный выдвижной, 100 – 10000 Гц, –42 дБ, Беспроводные / Проводные, 2.4 ГГц / Bluetooth 5.3 / USB / 3,5 мм, Чёрный</t>
  </si>
  <si>
    <t>DHI-NVR4232-4KS3</t>
  </si>
  <si>
    <t>Сетевой видеорегистратор Dahua DHI-NVR4232-4KS3</t>
  </si>
  <si>
    <t>Сетевой видеорегистратор, Dahua, DHI-NVR4232-4KS3, 32 канала (200 Мб/с), Квадруплекс, Разрешение записи:12MP/8MP/6MP/4MP/3MP, 1080P/1.3MP/720P, Выходы видео: 1 x VGA, 1 x HDMI, Поддержка мобильных платформ: IOS, Android</t>
  </si>
  <si>
    <t>Домофонная система, Dahua, DHI-VTH5321GW-W, белый, 7"сенсорный LCD монитор, Android</t>
  </si>
  <si>
    <t>Беспроводной вертикальный пылесос Tefal TY1127WO</t>
  </si>
  <si>
    <t>Беспроводной вертикальный пылесос, Tefal, TY1127WO, Максимальная мощность всасывания 100 Вт, Время работы до 40 мин, Объем контейнера 0.4 л, 2 режима работы, HEPA, Черный</t>
  </si>
  <si>
    <t>OV81</t>
  </si>
  <si>
    <t>Робот-пылесос Xiaomi Robot Vacuum S40 Белый (в комплекте зарядная станция OV81CDZ)</t>
  </si>
  <si>
    <t>Робот-пылесос, Xiaomi, Robot Vacuum S40 (OV81/BHR084AEU), в комплекте зарядная станция OV81CDZ, LDS навигация, Виртуальная стена, Аккумулятор 5000 мАч, 5000 Па, Белый</t>
  </si>
  <si>
    <t>RRA1TAL</t>
  </si>
  <si>
    <t>Робот-пылесос Roborock Q8 Max Pro+ с автовыгрузкой мусора Белый</t>
  </si>
  <si>
    <t>Робот-пылесос, Roborock, Q8 Max Pro+ (Q8MPP02-02), с зарядным устройством и автовыгрузкой мусора (Q8MPP02-02), Вес , LiDAR навигация,Структурный свет, 10000 Па, Автономная работа 3 ч, Аккумулятор 5200 мАч, Тип швабры Плоская швабра (подьемная), Уровень шума 67 дБ, Белый</t>
  </si>
  <si>
    <t>Робот-пылесос Dreame Robot Vacuum D9 Max Gen 2 White</t>
  </si>
  <si>
    <t>Робот-пылесос, Dreame, Robot Vacuum D9 Max Gen 2 RLD34GA, Белый</t>
  </si>
  <si>
    <t>9435B002AA</t>
  </si>
  <si>
    <t>Картридж Canon CARTRIDGE 737</t>
  </si>
  <si>
    <t>Картридж, Canon, CARTRIDGE 737 Black, 9435B002AA, для i-SENSYS MF211/MF231, MF212w/MF217w/MF232w/MF237w, MF216n/ MF226dn, MF229dw/MF247dw/MF249dw, 2 400 стр. (А4)</t>
  </si>
  <si>
    <t>Картридж, Europrint, EPC-60F5H00, Регион 5, Для принтеров Lexmark MX611/MX511/MS510/MS410/MS310/MS610, 10000 страниц.</t>
  </si>
  <si>
    <t>Струйный картридж, Canon, CL-486XL, 6224C001AA, для Canon PIXMA TS4140i/TS6540i, 300 стр. (A4)</t>
  </si>
  <si>
    <t>Струйный картридж, Canon, CL-486, 6225C001AA, для Canon PIXMA TS4140i/TS6540i, 180 стр. (A4)</t>
  </si>
  <si>
    <t>Коротрон в сборе Xerox 013R00650</t>
  </si>
  <si>
    <t>Коротрон в сборе, Xerox, 013R00650, Для Xerox Color 550/560/570/C60/70, Color C75/J75, DC 240/250/242/252/260, DC 5000, WC 7755/7765/7775, Xerox 700/700i/770, 176 000 страниц (А4)</t>
  </si>
  <si>
    <t>Чернила, Canon, INK GI-46 Pigment Black, 4411C001AA, для MAXIFY GX3040/GX4040/GX5040/GX6040/GX7040, 170 мл, 6 000 стр. (А4)</t>
  </si>
  <si>
    <t>Карта памяти, ST2-512-S1, Imou, вместимость 512 Gb</t>
  </si>
  <si>
    <t xml:space="preserve">1000018946 </t>
  </si>
  <si>
    <t xml:space="preserve">    Карта памяти, ST2-512-S1, Imou, вместимость 512 Gb</t>
  </si>
  <si>
    <t>Мобильный телефон Poco F6 Pro 16GB RAM 1024GB ROM White</t>
  </si>
  <si>
    <t>Мобильный телефон, Poco, F6 Pro 16GB 1024GB, 6.67" AMOLED 1440 х 3200, Аккумулятор 5160 мАч, 50MPx+8MPx+2MPx/16MPx, Snapdragon 8 Gen 2, NFC, Fast Charge 120W, (White) Белый</t>
  </si>
  <si>
    <t>B760M G X WF6E GEN5</t>
  </si>
  <si>
    <t>Материнская плата Gigabyte B760M GAMING X WIFI6E GEN5</t>
  </si>
  <si>
    <t>Материнская плата, Gigabyte, B760M GAMING X WIFI6E GEN5 (4719331872953), LGA1700, iB760, 4xDDR5 4400/4800/5200/5600/7600(OC), 4xSATA3, Raid, 2xM.2 (PCI-E 4.0x4/x2), 1хDP, 1xHDMI, 2xPCI-Ex16, WiFi, mATX</t>
  </si>
  <si>
    <t xml:space="preserve">B760 GAMING X </t>
  </si>
  <si>
    <t>Материнская плата Gigabyte B760 GAMING X</t>
  </si>
  <si>
    <t>Материнская плата, Gigabyte, B760 GAMING X (4719331851989), LGA1700, iB760, 4xDDR5 4000/4800/7600(OC), 4xSATA3, Raid, 3xM.2 (PCI-E 4.0x4/x2), 1хDP, 1xHDMI, 3xPCI-Ex16, ATX</t>
  </si>
  <si>
    <t>B760 GAMING X GEN5</t>
  </si>
  <si>
    <t>Материнская плата Gigabyte B760 GAMING X GEN5</t>
  </si>
  <si>
    <t>Материнская плата, Gigabyte, B760 GAMING X GEN5 (4719331872120), LGA1700, iB760, 4xDDR5 4400/4800/5200/5600/7600(OC), 4xSATA3, Raid, 3xM.2 (PCI-E 4.0x4/x2), 1хDP, 1xHDMI, 3xPCI-Ex16, ATX</t>
  </si>
  <si>
    <t>B840M EAGLE WIFI6</t>
  </si>
  <si>
    <t>Материнская плата Gigabyte B840M EAGLE WIFI6</t>
  </si>
  <si>
    <t>Материнская плата, Gigabyte, B840M EAGLE WIFI6 (4719331868970), AM5, B840, 2xDDR5 4400/4800/5200/7600(OC), 4xSATA3, Raid, 2xM.2 (PCI-E 4.0x4/x2, PCI-E 3.0x2), 1хDP, 1xHDMI, 2xPCI-Ex16, WiFi, mATX</t>
  </si>
  <si>
    <t>ST8000VX010</t>
  </si>
  <si>
    <t>Жесткий диск Seagate SkyHawk ST8000VX010 HDD 8Tb</t>
  </si>
  <si>
    <t>Жесткий диск, Seagate SkyHawk, ST8000VX010, HDD 8Tb, SATA 6Gb/s, 3.5", 256MB, 7200 RPM</t>
  </si>
  <si>
    <t>ST10000NM017B</t>
  </si>
  <si>
    <t>Жесткий диск Seagate Exos ST10000NM017B HDD 10Tb</t>
  </si>
  <si>
    <t>Жесткий диск, Seagate Exos, ST10000NM017B, HDD 10Tb, SATA 6Gb/s, 3.5", 256MB, 7200 RPM</t>
  </si>
  <si>
    <t>WD101PURP</t>
  </si>
  <si>
    <t>Жесткий диск Western Digital WD101PURP HDD 10Tb</t>
  </si>
  <si>
    <t>Жесткий диск, Western Digital, WD101PURP, HDD 10Tb, SATA 6Gb/s, 3.5", 256MB, 7200 RPM</t>
  </si>
  <si>
    <t xml:space="preserve">WD121PURP </t>
  </si>
  <si>
    <t>Жесткий диск Western Digital WD121PURP HDD 12Tb</t>
  </si>
  <si>
    <t>Жесткий диск, Western Digital, WD121PURP , HDD 12Tb, SATA 6Gb/s, 3.5", 256MB, 7200 RPM</t>
  </si>
  <si>
    <t>LHM-BK-12M-1-A3</t>
  </si>
  <si>
    <t>Антивирус Dr.Web Security Space для мобильных устройств 12М 1 МУ новая лицензия</t>
  </si>
  <si>
    <t>LHW-KK-36M-1-A3</t>
  </si>
  <si>
    <t>Антивирус Dr.Web Katana 36М 1 ПК новая лицензия</t>
  </si>
  <si>
    <t>LHW-KK-36M-5-B3</t>
  </si>
  <si>
    <t>Антивирус Dr.Web Katana 36М 5 ПК продление</t>
  </si>
  <si>
    <t>LHW-KK-12M-1-B3</t>
  </si>
  <si>
    <t>Антивирус Dr.Web Katana 12М 1 ПК продление</t>
  </si>
  <si>
    <t>LHW-KK-36M-4-B3</t>
  </si>
  <si>
    <t>Антивирус Dr.Web Katana 36М 4 ПК продление</t>
  </si>
  <si>
    <t>LHW-KK-36M-3-A3</t>
  </si>
  <si>
    <t>Антивирус Dr.Web Katana 36М 3 ПК новая лицензия</t>
  </si>
  <si>
    <t>LHW-KK-36M-4-A3</t>
  </si>
  <si>
    <t>Антивирус Dr.Web Katana 36М 4 ПК новая лицензия</t>
  </si>
  <si>
    <t>LHW-KK-36M-5-A3</t>
  </si>
  <si>
    <t>Антивирус Dr.Web Katana 36М 5 ПК новая лицензия</t>
  </si>
  <si>
    <t>LHW-KK-12M-2-B3</t>
  </si>
  <si>
    <t>Антивирус Dr.Web Katana 12М 2 ПК продление</t>
  </si>
  <si>
    <t>LHW-KK-12M-3-B3</t>
  </si>
  <si>
    <t>Антивирус Dr.Web Katana 12М 3 ПК продление</t>
  </si>
  <si>
    <t>LHW-KK-12M-5-B3</t>
  </si>
  <si>
    <t>Антивирус Dr.Web Katana 12М 5 ПК продление</t>
  </si>
  <si>
    <t>LHW-KK-24M-1-B3</t>
  </si>
  <si>
    <t>Антивирус Dr.Web Katana 24М 1 ПК продление</t>
  </si>
  <si>
    <t>LHW-KK-24M-2-B3</t>
  </si>
  <si>
    <t>Антивирус Dr.Web Katana 24М 2 ПК продление</t>
  </si>
  <si>
    <t>LHW-KK-24M-3-B3</t>
  </si>
  <si>
    <t>Антивирус Dr.Web Katana 24М 3 ПК продление</t>
  </si>
  <si>
    <t>LHW-KK-24M-4-B3</t>
  </si>
  <si>
    <t>Антивирус Dr.Web Katana 24М 4 ПК продление</t>
  </si>
  <si>
    <t>LHW-KK-24M-5-B3</t>
  </si>
  <si>
    <t>Антивирус Dr.Web Katana 24М 5 ПК продление</t>
  </si>
  <si>
    <t>LHW-KK-36M-1-B3</t>
  </si>
  <si>
    <t>Антивирус Dr.Web Katana 36М 1 ПК продление</t>
  </si>
  <si>
    <t>LHW-KK-36M-2-B3</t>
  </si>
  <si>
    <t>Антивирус Dr.Web Katana 36М 2 ПК продление</t>
  </si>
  <si>
    <t>LHW-KK-36M-3-B3</t>
  </si>
  <si>
    <t>Антивирус Dr.Web Katana 36М 3 ПК продление</t>
  </si>
  <si>
    <t>T7-P-BK-4F7</t>
  </si>
  <si>
    <t>Компьютерный корпус 1STPLAYER T7-P BLACK без Б/П</t>
  </si>
  <si>
    <t>Компьютерный корпус, 1STPLAYER, T7 P BK, T7-P-BK-4F7, ATX / M-ATX / ITX, 1*3.5"/3*2.5", Кулер 4*12см, Высота кулера до 185 мм, Длина VGA до 340 мм, 235410440 мм, Без Б/П, Черный</t>
  </si>
  <si>
    <t>GM7-BK-3FN7R-1FN7</t>
  </si>
  <si>
    <t>Компьютерный корпус 1STPLAYER FIREBASE GM7 Black без Б/П</t>
  </si>
  <si>
    <t>GM7-WH-3FN7R-W-1FN7-W</t>
  </si>
  <si>
    <t>Компьютерный корпус 1STPLAYER FIREBASE GM7 White без Б/П</t>
  </si>
  <si>
    <t>Компьютерный корпус, 1STPLAYER, FIREBASE GM7, GM7-WH-3FN7R-W-1FN7-W, ATX / Micro-ATX / Mini-ITX, 1*3.5"/1*2.5", Высота кулера до 190 мм, Длина VGA до 400 мм, 483235446 мм, Без Б/П, Белый</t>
  </si>
  <si>
    <t>PS-850SP</t>
  </si>
  <si>
    <t>Блок питания 1STPLAYER STEAMPUNK 850W Gold</t>
  </si>
  <si>
    <t>HA-850BA4</t>
  </si>
  <si>
    <t>Блок питания 1STPLAYER NGDP 850W Gold</t>
  </si>
  <si>
    <t>NGDP HA-1000BA4</t>
  </si>
  <si>
    <t>Блок питания 1STPLAYER NGDP 1000W Gold</t>
  </si>
  <si>
    <t>Блок питания, 1STPLAYER, NGDP HA-1000BA4, 1000W, ATX 3.1, APFC, GOLD, 20+4pin, 2*4+4pin, 2*Sata, 3*PCI-E 6+2pin, 2*(16pin)12VHPWR, Modular, Вентилятор 12см, 140x150x86 мм, Чёрный</t>
  </si>
  <si>
    <t>NGDP HA-1300BA3-BK</t>
  </si>
  <si>
    <t>Блок питания 1STPLAYER NGDP 1300W Platinum</t>
  </si>
  <si>
    <t>PS-600BS</t>
  </si>
  <si>
    <t>Блок питания 1STPLAYER SR 600W STANDARD</t>
  </si>
  <si>
    <t>DK PREMIUM PS-500AX</t>
  </si>
  <si>
    <t>Блок питания 1STPLAYER DK PREMIUM 500W Bronze</t>
  </si>
  <si>
    <t>Блок питания, 1STPLAYER, DK PREMIUM PS-500AX, 500W, ATX, APFC, BRONZE, 20+4pin, 4+4pin, 6*Sata, 2*Molex, 2*PCI-E 6+2pin, Вентилятор 12см, 140x150x86 мм, Черный</t>
  </si>
  <si>
    <t>PS-750SP</t>
  </si>
  <si>
    <t>Блок питания 1STPLAYER STEAMPUNK 750W Gold</t>
  </si>
  <si>
    <t>HA-550AC1-BK</t>
  </si>
  <si>
    <t>Блок питания 1STPLAYER HA 550W BK</t>
  </si>
  <si>
    <t>Блок питания, 1STPLAYER, HA 550W BK, 550W, ATX, 80+, APFC, 20+4pin, 4+4pin, 4*Sata, 2*Molex, 1*PCI-E 6+2-pin, Non-modular, Вентиялтор 14см, 145х150х86мм, Черный</t>
  </si>
  <si>
    <t>HA-650AA2-Black</t>
  </si>
  <si>
    <t>Блок питания 1STPLAYER HA 650W AA2 BK</t>
  </si>
  <si>
    <t>Блок питания, 1STPLAYER, ACK Bronze 650W, HA-650W-AA2-BK, 650W, ATX, 80 PLUS® Bronze, 20+4 pin, 4+4pin, 2*Sata, 2*Molex, 1*PCI-E 6+2 pin, Вентилятор 14см, 150х145х86мм, Черный</t>
  </si>
  <si>
    <t>HA-750AA2 BLACK</t>
  </si>
  <si>
    <t>Блок питания 1STPLAYER HA 750W AA2 BK</t>
  </si>
  <si>
    <t>Блок питания, 1STPLAYER, ACK Bronze 750W, HA-750W-AA2-BK, 750W, ATX, 80 PLUS® Bronze, 20+4 pin, 4+4pin, 2*Sata, 2*Molex, 1*PCI-E 6+2 pin, 1*PCI-E 12+4 pin, Вентилятор 14см, 145х150х86мм, Черный</t>
  </si>
  <si>
    <t>HA-850AA2 BLACK</t>
  </si>
  <si>
    <t>Блок питания 1STPLAYER HA 850W AA2 BK</t>
  </si>
  <si>
    <t>Блок питания, 1STPLAYER, ACK Bronze 850W, HA-850W-AA2-BK, 850W, ATX, 80 PLUS® Bronze, 20+4 pin, 4+4pin, 2*Sata, 2*Molex, 1*PCI-E 6+2 pin, 1*PCI-E 12+4 pin, Вентилятор 14см, 145х150х86мм, Черный</t>
  </si>
  <si>
    <t>HA-750BA7 BLACK</t>
  </si>
  <si>
    <t>Блок питания 1STPLAYER HA 750W BA7 BK</t>
  </si>
  <si>
    <t>Блок питания, 1STPLAYER, ACK Silver 750W, HA-750W-BA7-BK, 750W, ATX, 80 PLUS® Silver, 20+4 pin, 4+4pin, 2*Sata, 2*Molex, 1*PCI-E 6+2 pin, 1*PCI-E 12+4 pin, Вентилятор 14см, 145х150х86мм, Черный</t>
  </si>
  <si>
    <t>HA-850BA7 BLACK</t>
  </si>
  <si>
    <t>Блок питания 1STPLAYER HA 850W BA7 BK</t>
  </si>
  <si>
    <t>Блок питания, 1STPLAYER, ACK Silver 850W, HA-850W-BA7-BK, 850W, ATX, 80 PLUS® Silver, 20+4 pin, 4+4pin, 2*Sata, 2*PCI-E 6+2 pin, Вентилятор 14см, 145х150х86мм, Черный</t>
  </si>
  <si>
    <t>HA-750BA2 BLACK</t>
  </si>
  <si>
    <t>Блок питания 1STPLAYER HA 750W BA2 BK</t>
  </si>
  <si>
    <t>Блок питания, 1STPLAYER, ACK Standard 750W, HA-750W-BA2-BK, 750W, ATX, Standard (80+), 20+4 pin, 4+4pin, 2*Sata, 2*Molex, 1*PCI-E 6+2 pin, 1*PCI-E 12+4 pin, Вентилятор 14см 145х150х86мм, Черный</t>
  </si>
  <si>
    <t>HA-850BA2 BLACK</t>
  </si>
  <si>
    <t>Блок питания 1STPLAYER HA 850W BA2 BK</t>
  </si>
  <si>
    <t>Блок питания, 1STPLAYER, ACK Gold 850W, HA-850W-BA2-BK, 850W, ATX, 80 PLUS® Gold, 20+4 pin, 4+4pin, 2*Sata, 3*PCI-E 6+2 pin, 1*PCI-E 12+4 pin, Вентилятор 14см, 145х150х86мм, Черный</t>
  </si>
  <si>
    <t>PS-850SFX WHITE</t>
  </si>
  <si>
    <t>Блок питания 1STPLAYER SFX 850W White Gold</t>
  </si>
  <si>
    <t>HA-750BA4 WHITE</t>
  </si>
  <si>
    <t>Блок питания 1STPLAYER NGDP 750W White Gold</t>
  </si>
  <si>
    <t>HA-850BA4 WHITE</t>
  </si>
  <si>
    <t>Блок питания 1STPLAYER NGDP 850W White Gold</t>
  </si>
  <si>
    <t>HA-1000BA4 WHITE</t>
  </si>
  <si>
    <t>Блок питания 1STPLAYER NGDP 1000W White Gold</t>
  </si>
  <si>
    <t>Блок питания, 1STPLAYER, HA-1000BA4 WHITE, 1000W, ATX 3.1, APFC, GOLD, 20+4pin, 2*4+4pin, 2*Sata, 3*PCI-E 6+2pin, 2*(16pin)12VHPWR, Modular, Вентилятор 12см, 140x150x86 мм, Белый</t>
  </si>
  <si>
    <t>TS1-240-BK</t>
  </si>
  <si>
    <t>Кулер с водяным охлаждением 1STPLAYER TS1 240 BLACK</t>
  </si>
  <si>
    <t>Кулер с водяным охлаждением, 1STPLAYER, TS1 240 BLACK, TS1-240-BK, intel 1151/1200/1700/1851 и amd AM4/AM5, TDP 270W, 2*120 мм, 600-1800 об/мин, 81,5 CFM, 33dBA, Черный</t>
  </si>
  <si>
    <t>TS4-240-BK</t>
  </si>
  <si>
    <t>Кулер с водяным охлаждением 1STPLAYER TS4 240 BLACK</t>
  </si>
  <si>
    <t>Кулер с водяным охлаждением, 1STPLAYER, TS4 240 BLACK, TS4-240-BK, intel 1151/1200/1700/1851 и amd AM4/AM5, TDP 250W, 2*120 мм, 600-2200 об/мин, 77 CFM, 36 dBA, Черный</t>
  </si>
  <si>
    <t>TS4-240-WH</t>
  </si>
  <si>
    <t>Кулер с водяным охлаждением 1STPLAYER TS4 240 WHITE</t>
  </si>
  <si>
    <t>Кулер с водяным охлаждением, 1STPLAYER, TS4 240 WHITE, TS4-240-WH, intel 1151/1200/1700/1851 и amd AM4/AM5, TDP 250W, 2*120 мм, 600-2200 об/мин, 77 CFM, 36 dBA, Белый</t>
  </si>
  <si>
    <t>TS4-360-BK</t>
  </si>
  <si>
    <t>Кулер с водяным охлаждением 1STPLAYER TS4 360 BLACK</t>
  </si>
  <si>
    <t>Кулер с водяным охлаждением, 1STPLAYER, TS4 360 BLACK, TS4-360-BK, intel 1151/1200/1700/1851 и amd AM4/AM5, TDP 300W, 3*120 мм, 600-1800 об/мин, 77 CFM, 38 dBA, Черный</t>
  </si>
  <si>
    <t>TS4-360-WH</t>
  </si>
  <si>
    <t>Кулер с водяным охлаждением 1STPLAYER TS4 360 WHITE</t>
  </si>
  <si>
    <t>Кулер с водяным охлаждением, 1STPLAYER, TS4 360 WHITE, TS4-360-WH, intel 1151/1200/1700/1851 и amd AM4/AM5, TDP 300W, 3*120 мм, 600-1800 об/мин, 77 CFM, 38 dBA, Белый</t>
  </si>
  <si>
    <t>X-360-BK</t>
  </si>
  <si>
    <t>Кулер с водяным охлаждением 1STPLAYER X-360 BLACK</t>
  </si>
  <si>
    <t>Кулер с водяным охлаждением, 1STPLAYER, X-360-BK, intel 1151/1200/1700/1851 и amd AM4/AM5, TDP 300W Вт, 3, 600–2000 об/мин, 56,8, 33,12, Черный</t>
  </si>
  <si>
    <t>X-360-WH</t>
  </si>
  <si>
    <t>Кулер с водяным охлаждением 1STPLAYER X-360 White</t>
  </si>
  <si>
    <t>Кулер с водяным охлаждением, 1STPLAYER, X-360 White, X-360-WH, intel 1151/1200/1700/1851 и amd AM4/AM5, TDP 300W Вт, 3, 600–2000 об/мин, 56,8, 33,12, Белый</t>
  </si>
  <si>
    <t>CY12LD-BK</t>
  </si>
  <si>
    <t>Кулер для процессора 1STPLAYER CY12LD BLACK</t>
  </si>
  <si>
    <t>Кулер для процессора, 1STPLAYER, CY12LD BLACK, CY12LD-BK, intel 1151/1200/1700/1851 и amd AM4/AM5, TDP 225 Вт, 1*120 мм, 750 - 1900 об/мин, 57.56 CFM, 38.21dB, 4 pin PWM + 3 pin ARGB, 12012025 мм, Черный</t>
  </si>
  <si>
    <t>Вентилятор для компьютерного корпуса, Jonsbo, ZA-120B Black, ZA-120B Black, 1*120 мм, 700-2400 об/мин, 21.46-62.4 CFM, 21.3-37.3dBA, 4 pin PWM + 3 pin ARGB, 120х120х28мм, Черный</t>
  </si>
  <si>
    <t>Вентилятор для компьютерного корпуса, Jonsbo, ZA-120W White, ZA-120W White, 1*120 мм, 700-2400 об/мин, 21.46-62.4 CFM, 21.3-37.3dBA, 4 pin PWM + 3 pin ARGB, 120х120х28мм, Белый</t>
  </si>
  <si>
    <t>Вентилятор для компьютерного корпуса, Jonsbo, ZA-360B Black, ZA-360B Black, 3*120 мм, 700-2400 об/мин, 21.46-62.4 CFM, 21.3-37.3dBA, 4 pin PWM + 3 pin ARGB, 362х123х28мм, Черный</t>
  </si>
  <si>
    <t>Вентилятор для компьютерного корпуса, Jonsbo, ZA-360W White, ZA-360W White, 3*120 мм, 700-2400 об/мин, 21.46-62.4 CFM, 21.3-37.3dBA, 4 pin PWM + 3 pin ARGB, 362х123х28мм, Белый</t>
  </si>
  <si>
    <t>Вентилятор для компьютерного корпуса, Jonsbo, ZA-360BR Black, ZA-360BR Black, 3*120 мм, 700-1800 об/мин, 19.46-44.58 CFM, 17.3-31.6dBA, 4 pin PWM + 3 pin ARGB, 362х123х28мм, Черный</t>
  </si>
  <si>
    <t>Вентилятор для компьютерного корпуса, Jonsbo, ZA-360WR White, ZA-360WR White, 3*120 мм, 700-1800 об/мин, 19.46-44.58 CFM, 17.3-31.6dBA, 4 pin PWM + 3 pin ARGB, 362х123х28мм, Белый</t>
  </si>
  <si>
    <t>CC7-BK-1IN1</t>
  </si>
  <si>
    <t>Кулер для компьютерного корпуса 1STPLAYER CC7-BK-1IN1</t>
  </si>
  <si>
    <t>Кулер для компьютерного корпуса, 1STPLAYER, CC7-BK-1IN1, CC7-BK-1IN1, 1*120 мм, 600-1800 об/мин, 47.65CFM, 51,2dBA, 4 pin PWM + 3 pin ARGB, 12012025мм, Черный</t>
  </si>
  <si>
    <t>CC7-WH-1IN1</t>
  </si>
  <si>
    <t>Кулер для компьютерного корпуса 1STPLAYER CC7-WH-1IN1</t>
  </si>
  <si>
    <t>Кулер для компьютерного корпуса, 1STPLAYER, CC7-WK-1IN1, CC7-WK-1IN1, 1*120 мм, 600-1800 об/мин, 47.65CFM, 51,2dBA, 4 pin PWM + 3 pin ARGB, 12012025мм, Белый</t>
  </si>
  <si>
    <t>XF7-BK-3IN1</t>
  </si>
  <si>
    <t>Комплект кулеров для компьютерного корпуса 1STPLAYER XF7 BLACK COMBO 3в1</t>
  </si>
  <si>
    <t>Кулер для компьютерного корпуса, 1STPLAYER, XF7 BLACK, XF7-BK-3IN1, 3*120 мм, 600-2000 об/мин, 56.8CFM, 33.12dBA, 4 pin PWM + 3 pin ARGB, 12012025мм, Черный</t>
  </si>
  <si>
    <t>XF7-WH-3IN1</t>
  </si>
  <si>
    <t>Комплект кулеров для компьютерного корпуса 1STPLAYER XF7 WHITE COMBO 3в1</t>
  </si>
  <si>
    <t>Кулер для компьютерного корпуса, 1STPLAYER, XF7 White, XF7-WH-3IN1, 3*120 мм, 600-2000 об/мин, 56.8CFM, 33.12dBA, 4 pin PWM + 3 pin ARGB, 12012025мм, Белый</t>
  </si>
  <si>
    <t>MP2-J-XL-BK</t>
  </si>
  <si>
    <t>Коврик для компьютерной мыши 1STPLAYER MP2</t>
  </si>
  <si>
    <t>Коврик для компьютерной мыши, 1STPLAYER, MP2, MP2-J-XL-BK, 450х400х3мм, Резиновая основа, Поверхность нетканный материал, Черный</t>
  </si>
  <si>
    <t>MP3-J-XL-BK</t>
  </si>
  <si>
    <t>Коврик для компьютерной мыши 1STPLAYER MP3</t>
  </si>
  <si>
    <t>Коврик для компьютерной мыши, 1STPLAYER, MP3 MP2-J-XL-BK, 770х295х3мм, Резиновая основа, Поверхность нетканный материал, Черный</t>
  </si>
  <si>
    <t>Игровое компьютерное кресло, ThunderX3, XTC-Loft Dark Grey, Тканное покрытие, (Ш)68*(Г)57*(В)118(126) см, Тёмно-серый</t>
  </si>
  <si>
    <t>FAST-IP</t>
  </si>
  <si>
    <t>Игровое компьютерное кресло 1STPLAYER FAST-IP</t>
  </si>
  <si>
    <t>Игровое компьютерное кресло, 1STPLAYER, FAST-IP, Рекомендуемый рост: до 190 см, Рекомендуемый вес: до 160 кг, Эко кожа, Угол наклона 95°-155°, Металлическая основа кресла, Механизм качания: мультиблок, Черный</t>
  </si>
  <si>
    <t>MOTO-E-1460-18-BK</t>
  </si>
  <si>
    <t>Компьютерный стол 1STPLAYER MOTO-E 1460-18/ BK</t>
  </si>
  <si>
    <t>Компьютерный стол, 1STPLAYER, MOTO-E-1460-18-BK, Поверхность - ABS,P2PB, Основание - алюминий, 140*60*(72-117) см, Черный</t>
  </si>
  <si>
    <t>FAST-1470-RGB-BK</t>
  </si>
  <si>
    <t>Компьютерный стол 1STPLAYER FAST-1470-RGB-BK</t>
  </si>
  <si>
    <t>Компьютерный стол, 1STPLAYER, FAST-1470-RGB-BK, Поверхность - МДФ, Основание - алюминий, 145х70х12, Черный</t>
  </si>
  <si>
    <t>25599-989-899</t>
  </si>
  <si>
    <t>Гарнитура Jabra Evolve2 55, Link380/390c UC Stereo</t>
  </si>
  <si>
    <t>Гарнитура, Jabra, 25599-989-899, Jabra Evolve2 55, Link380/390c UC Stereo</t>
  </si>
  <si>
    <t>DVB4231GL</t>
  </si>
  <si>
    <t>Маршрутизатор Wi-Fi точка доступа Xiaomi Mi Router 4C Белый</t>
  </si>
  <si>
    <t>Маршрутизатор Wi-Fi точка доступа,Xiaomi, Mi Router 4C, 802.11 b/g/n, WAN 1x10/100 Мбит/с, LAN 2x10/100 Мбит/с, АС300М, Белый</t>
  </si>
  <si>
    <t>DH-IPC-HFW1239TL1P-A-IL-0280B</t>
  </si>
  <si>
    <t>IP видеокамера Dahua DH-IPC-HFW1239TL1P-A-IL-0280B</t>
  </si>
  <si>
    <t>IP видеокамера, Dahua, DH-IPC-HFW1239TL1P-A-IL-0280B, 2MP CMOS 1/2.8 дюймовая IR 30 м, Smart H.265+. Smart H.264+</t>
  </si>
  <si>
    <t>N3 Pro GPS</t>
  </si>
  <si>
    <t>Видеорегистратор DDPai Dash Cam N3 Pro GPS</t>
  </si>
  <si>
    <t>Видеорегистратор, DDPai, Dash Cam N3 Pro GPS, Передняя камера 1600P, Задняя камера 1080P, Встроенный 3-осевой гиросенсор, GPS, Черный</t>
  </si>
  <si>
    <t>75TDSM148128</t>
  </si>
  <si>
    <t>Интерактивная панель XG 75TDSM148128</t>
  </si>
  <si>
    <t>Интерактивная панель, XG, 75TDSM148128, Android 14, ОЗУ 8гб, ПЗУ 128гб, со встроенным микрофоном</t>
  </si>
  <si>
    <t>DS-6910UDI(C)</t>
  </si>
  <si>
    <t>Видеодекодер Hikvision DS-6910UDI(C)</t>
  </si>
  <si>
    <t>Видеодекодер, Hikvision, DS-6910UDI(C), 8 канальный, До 32 МП 4K HDMI, VGA USB,</t>
  </si>
  <si>
    <t>Монохромное МФУ, Xerox, VersaLink B415DN, B415V_DN, Лазерное, А4, 47 стр./мин., Подача 650 листов, Двусторонний автоподатчик документов, до 98 изобр./мин., Сенсорный дисплей 7", 1.2 ГГц CPU, 2 ГБ RAM, 32 ГБ eMMC, USB 2.0, Ethernet 10/100/1000, NFC, Fax</t>
  </si>
  <si>
    <t>XWPF01MG-EU</t>
  </si>
  <si>
    <t>Умная кормушка для домашних животных Xiaomi Smart Pet Food Feeder EU Белый</t>
  </si>
  <si>
    <t>Умная кормушка для домашних животных, Xiaomi, Smart Pet Food Feeder EU, XWPF01MG-EU/BHR6143EU, Номинальная мощность 5.9W, Объем 3,6л, Длина кабеля питания 1,5м, Входные параметры 5.9V-1A, Размеры 387*311*180мм, Вес 3кг, Белый</t>
  </si>
  <si>
    <t>HX</t>
  </si>
  <si>
    <t>Массажная подушка для шеи 8H HX</t>
  </si>
  <si>
    <t>Массажная подушка для шеи, 8H, HX, 21 х 18 х11 (12) см, Blue</t>
  </si>
  <si>
    <t>Z02</t>
  </si>
  <si>
    <t>Латексная подушка 8H Z02</t>
  </si>
  <si>
    <t>Латексная подушка, 8H, Z02, 35 х 56 х 9 (11) см, Латекс, Серый</t>
  </si>
  <si>
    <t>VJ10A</t>
  </si>
  <si>
    <t>Беспроводной вертикальный пылесос Dreame Cordless Vacuum Cleaner Trouver J10</t>
  </si>
  <si>
    <t>Беспроводной вертикальный пылесос, Dreame, Trouver J10 Cordless Stick Vacuum, VJ10A, Мощность 150W, Аккумулятор 2200mAh, 8kPa, Время работы 35min, Уровень шума 81dBA, Пылесборник 0.5L, Черный</t>
  </si>
  <si>
    <t>VJ12A</t>
  </si>
  <si>
    <t>Беспроводной вертикальный пылесос Dreame Cordless Vacuum Cleaner Trouver J30</t>
  </si>
  <si>
    <t>Беспроводной вертикальный пылесос, Dreame, Cordless Vacuum Cleaner Trouver J30, 450W, 2500mAh, 24kPa, 60min, 81dBA, Пылесборник 0.5L</t>
  </si>
  <si>
    <t>Гриль Tefal XL GC724D12</t>
  </si>
  <si>
    <t>Гриль, Tefal, XL GC724D12, Мощность 2000Вт, 9 программ, 6-8 порций за одно приготовление, Электронное управление, 4 уровня температуры, Съемные пластины, Длина шнура 1.2 м, Стальной-Черный</t>
  </si>
  <si>
    <t>FJY4013GL</t>
  </si>
  <si>
    <t>Очиститель воздуха Mi Air Purifier Pro (AC-M3-CA) Белый</t>
  </si>
  <si>
    <t>Очиститель воздуха, Xiaomi, Mi Air Purifier Pro, AC-M3-CA / FJY4013GL, Трехслойная очистка, Датчик качества воздуха, Белый</t>
  </si>
  <si>
    <t>Шкала для амперметра iPower 300/5</t>
  </si>
  <si>
    <t>Шкала для амперметра, iPower, 300/5 96*96 (scale)</t>
  </si>
  <si>
    <t>&gt;1700</t>
  </si>
  <si>
    <t>Матрас надувной Intex 64144</t>
  </si>
  <si>
    <t>Матрас надувной Pillow Rest (King) 203 х 183 х 25 см, INTEX, 64144, Винил, Встроенная подушка, Чёрный, Цветная коробка</t>
  </si>
  <si>
    <t>Смарт часы Amazfit Bip 3 Pro A2171 Black</t>
  </si>
  <si>
    <t>Смарт часы, Amazfit, Bip 3 Pro A2171, Дисплей 1.69" TFT, Разрешение 240х280, Водонепроницаемые (5 АТМ), GPS+GLONASS, Батарея 280 мАч, Вес 33 гр, Черный</t>
  </si>
  <si>
    <t>Смарт часы Amazfit Pop 3R A2319 Metallic Black</t>
  </si>
  <si>
    <t>Смарт часы, Amazfit, Pop 3R A2319, Дисплей 1.43" AMOLED HD, Разрешение 466х466, Водонепроницаемые (5 АТМ), Батарея 320 мАч, Вес 55 гр, Черный</t>
  </si>
  <si>
    <t>Смарт часы Amazfit Active Edge A2212 Midnight Pulse</t>
  </si>
  <si>
    <t>Смарт часы, Amazfit, Active Edge A2212, Дисплей 1.32" TFT, Разрешение 360*360 pixel, GPS, GLONASS, Beidou, Galileo, QZSS, Водонепроницаемые (10 ATM), Аккумулятор 370 мАч, Время работы до 24 дней, Полуночный пульс</t>
  </si>
  <si>
    <t>53014ANN</t>
  </si>
  <si>
    <t>Ноутбук Huawei MateBook X Pro 14 14" Ultra 7 155H 16GB 1TB Win 11 VanGoghH-7611TM 53014ANN</t>
  </si>
  <si>
    <t>Ноутбук, Huawei, MateBook X Pro 14, VanGoghH-7611TM, VGHH-X, 53014ANN, 14", OLED 3120x2080, IPS, Intel Core Ultra 7 155H, 16GB DDR5, 1TB SSD Gen4, Windows 11 Home, Белый</t>
  </si>
  <si>
    <t>GAMING A16 CVHI3KZ864SD</t>
  </si>
  <si>
    <t>Ноутбук Gigabyte Gaming A16 FHD 165Hz i7-13620H 32GB 1TB RTX5060 DOS</t>
  </si>
  <si>
    <t>Ноутбук, Gigabyte, Gaming A16 CVHI3KZ864SD, 9RGA6I76VHFHJH0KZ000, 16", FHD 1920x1200, IPS, 165Hz, i7-13620H, 32GB DDR5, 1TB SSD Gen4, NVIDIA GeForce RTX5060, 8GB GDDR7, DOS, Черный</t>
  </si>
  <si>
    <t>PSD416G32002</t>
  </si>
  <si>
    <t>Модуль памяти Patriot SL PSD416G32002 DDR4 16GB</t>
  </si>
  <si>
    <t>Модуль памяти, Patriot, SL PSD416G32002 DDR4, 16GB, DIMM &lt;PC4-25600/3200MHz&gt;</t>
  </si>
  <si>
    <t>Компьютерный корпус jonsplus BO 102 Silver без Б/П</t>
  </si>
  <si>
    <t>Компьютерный корпус, jonsplus, BO 102 Silver, mini-ITX, 1xUSB Type-A, 1xUSB Type-C, 1x Audio-Mic, Высота процессорного кулера до 75 мм, Длина видеокарты до 330-380 мм, Дисковый отсек 2.5'' х 1 и 3.5'' x 2 или 2.5'' х 2 и 3.5'' x 1, Алюминий 3мм, Сталь 1мм, Стекло 4мм, 2 слота, 285х317х595мм, Без Б/П, Серый</t>
  </si>
  <si>
    <t>Блок питания, 1STPLAYER, PS-500FK, 500W, ATX, APFC, 20+4 pin, 4+4pin, 4*Sata, 2*Molex, 2*PCI-E 6+2pin, Вентилятор 12см, 140x150x86 мм, Черный</t>
  </si>
  <si>
    <t>Блок питания, 1STPLAYER, DK PREMIUM PS-600AX, 600W, ATX, APFC, BRONZE, 20+4pin, 4+4pin, 6*Sata, 2*Molex, 2*PCI-E 6+2pin, Вентилятор 12см, 14015086 мм, Черный</t>
  </si>
  <si>
    <t>Блок питания, 1STPLAYER, DK PREMIUM PS-700AX, 700W, ATX, APFC, BRONZE, 20+4pin, 2*4+4pin, 6*Sata, 3*Molex, 4*PCI-E 6+2pin, Вентилятор 12см, 14015086 мм, Черный</t>
  </si>
  <si>
    <t>Блок питания, 1STPLAYER, PS-700FK, 700W, ATX, APFC, 20+4 pin, 4+4pin, 6*Sata, 2*Molex, 2*PCI-E 6+2pin, Вентилятор 12см, 140x150x86 мм, Черный</t>
  </si>
  <si>
    <t>Блок питания, 1STPLAYER, NGDP HA-750BA4, 750W, ATX 3.1, APFC, GOLD, 20+4pin, 2*4+4pin, 8*Sata, 4*Molex, 2*PCI-E 6+2pin, 1*(16pin)12VHPWR, Modular, Вентилятор 12см, 140х150х86мм, Чёрный</t>
  </si>
  <si>
    <t>Блок питания, 1STPLAYER, PS-600FK, 600W, ATX, APFC, 20+4 pin, 4+4pin, 6*Sata, 2*Molex, 2*PCI-E 6+2pin, Вентилятор 12см, 140x150x86 мм, Черный</t>
  </si>
  <si>
    <t>Блок питания, 1STPLAYER, SFX, PS-850SFX-BK, 850W, SFX, APFC, GOLD, 20+4pin, 4+4pin, 8*Sata, 4*Molex, 2*PCI-E 6+2pin, 1*(16pin)12VHPWR, Modular, Вентилятор 8см, 100х125х63.5мм, Черный</t>
  </si>
  <si>
    <t>Блок питания, 1STPLAYER, NGDP HA-1000BA3-WH, 1000W, ATX 3.0, APFC, PLATINUM, 20+4pin, 2*4+4pin, 12*Sata, 4*Molex, 4*PCI-E 6+2pin, 1*(16pin)12VHPWR, Modular, Вентилятор 12см, 140х150х86 мм, Белый</t>
  </si>
  <si>
    <t>Блок питания, 1STPLAYER, NGDP HA-1300BA3-WH, 1300W, ATX 3.0, APFC, PLATINUM, 20+4pin, 2*4+4pin, 12*Sata, 4*Molex, 4*PCI-E 6+2pin, 1*(16pin)12VHPWR, Modular, Вентилятор 12см, 140х150х86 мм, Белый</t>
  </si>
  <si>
    <t>Блок питания, 1STPLAYER, PS-750SFX-BK, 750W, SFX, APFC, PLATINUM, 20+4 pin, 2*4+4pin, 8*Sata, 4*Molex, 3*PCI-E 6+2pin, Modular, Вентилятор 8см, 100х125х63.5мм, Черный</t>
  </si>
  <si>
    <t>Блок питания, 1STPLAYER, PS-750SFX-WH, 750W, SFX, APFC, PLATINUM, 20+4 pin, 4+4pin, 8*Sata, 4*Molex, 2*PCI-E 6+2pin, Modular, Вентилятор 8см, 100х125х63.5мм, Белый</t>
  </si>
  <si>
    <t>Блок питания, 1STPLAYER, SR 500W STANDARD, PS-500BS, 500W, ATX, APFC, STANDARD, 20+4 pin, 4+4pin, 5*Sata, 3*Molex, 2*PCI-E 6+2pin, Вентилятор 12см, 14015086 мм, Черный</t>
  </si>
  <si>
    <t>Блок питания, 1STPLAYER, STEAMPUNK PS-850SP, 850W, ATX, APFC, GOLD, 20+4pin, 2*4+4pin, 6*Sata, 6*Molex, 4*PCI-E 6+2pin, Modular, Вентилятор 14см, 160х150х86мм, Черный</t>
  </si>
  <si>
    <t>Блок питания, 1STPLAYER, HA-850BA4, 850W, ATX 3.1, APFC, GOLD, 20+4pin, 2*4+4pin, 8*Sata, 4*Molex, 3*PCI-E 6+2pin, 1*(16pin)12VHPWR, Modular, Вентилятор 12см, 140х150х86мм, Чёрный</t>
  </si>
  <si>
    <t>Блок питания, 1STPLAYER, NGDP HA-1300BA3-BK, 1300W, ATX 3.0, APFC, PLATINUM, 20+4pin, 2*4+4pin, 12*Sata, 4*Molex, 4*PCI-E 6+2pin, 1*(16pin)12VHPWR, Modular, Вентилятор 12см, 140х150х86 мм, Черный</t>
  </si>
  <si>
    <t>Блок питания, 1STPLAYER, PS-600BS, SR-600W STANDARD 600W, ATX, APFC, STANDARD, 20+4 pin, 4+4pin, 5*Sata, 3*Molex, 2*PCI-E 6+2pin, Вентилятор 12см, 14015086 мм,Черный</t>
  </si>
  <si>
    <t>Блок питания, 1STPLAYER, STEAMPUNK PS-750SP, 750W, ATX, APFC, GOLD, 20+4pin, 2*4+4pin, 6*Sata, 6*Molex, 4*PCI-E 6+2pin, Modular, Вентилятор 14см, 160х150х86 мм, Черный</t>
  </si>
  <si>
    <t>Блок питания, 1STPLAYER, SFX, PS-850SFX WHITE, 850W, SFX, APFC, GOLD, 20+4pin, 4+4pin, 8*Sata, 4*Molex, 2*PCI-E 6+2pin, 1*(16pin)12VHPWR, Modular, Вентилятор 8см, 100х125х63.5мм, Белый</t>
  </si>
  <si>
    <t>Блок питания, 1STPLAYER, HA-750BA4 WHITE, 750W, ATX 3.1, APFC, GOLD, 20+4pin, 2*4+4pin, 8*Sata, 4*Molex, 2*PCI-E 6+2pin, 1*(16pin)12VHPWR, Modular, Вентилятор 12см, 140х150х86мм, Белый</t>
  </si>
  <si>
    <t>Блок питания, 1STPLAYER, HA-850BA4 WHITE, 850W, ATX 3.1, APFC, GOLD, 20+4pin, 2*4+4pin, 8*Sata, 4*Molex, 3*PCI-E 6+2pin, 1*(16pin)12VHPWR, Modular, Вентилятор 12см, 140х150х86мм, Белый</t>
  </si>
  <si>
    <t>Комплект Клавиатура + Мышь, Rapoo, V150S, Игровой комплект, Оптическая мышь, 6200DPI, USB, Анг/Рус, Длина кабеля 1,8 метра, RGB, Кол-во стандартных клавиш 104, Защита от пролива воды/кофе, Чёрный</t>
  </si>
  <si>
    <t>DH-S4210-8GT-110</t>
  </si>
  <si>
    <t>Коммутатор Dahua DH-S4210-8GT-110</t>
  </si>
  <si>
    <t>Коммутатор, Dahua, DH-S4210-8GT-110, Управляемый, 8 портов 10/100/1000 Mbps (PoE 802.3af/at/bt/Hi-PoE,110W), 2 SFP</t>
  </si>
  <si>
    <t>DH-CS4010-8ET2GT-110</t>
  </si>
  <si>
    <t>Коммутатор Dahua DH-CS4010-8ET2GT-110</t>
  </si>
  <si>
    <t>Коммутатор, Dahua, DH-CS4010-8ET2GT-110, Управляемый, 8 портов 10/100M (PoE 802.3af/at/Hi-PoE,60W), 2 порта 10/100/1000M</t>
  </si>
  <si>
    <t>DH-HS4408-4ET-96</t>
  </si>
  <si>
    <t>Коммутатор Dahua DH-HS4408-4ET-96</t>
  </si>
  <si>
    <t>Коммутатор, Dahua, DH-HS4408-4ET-96, Управляемый L2, 4  10/100 Mbps PoE портов (port1&lt;=90W,port3-4&lt;=30W,total&lt;=96W), 4  SFP 1000 Mbps, индустриальный, –30 °C to +65 °C</t>
  </si>
  <si>
    <t>GSFP-850-MMF</t>
  </si>
  <si>
    <t>Трансивер Dahua GSFP-850-MMF</t>
  </si>
  <si>
    <t>Трансивер, Dahua, GSFP-850-MMF, Индустриальный, 1000BASE-FX, 850нм, LC коннектор, Duplex, многомодовый, 550м</t>
  </si>
  <si>
    <t>Компьютерная розетка DKC серия Brava 76654B</t>
  </si>
  <si>
    <t>Компьютерная розетка DKC серия Viva 45058</t>
  </si>
  <si>
    <t>DH-IPC-HDW1230T1-A</t>
  </si>
  <si>
    <t>IP видеокамера Dahua DH-IPC-HDW1230T1-A</t>
  </si>
  <si>
    <t>IP видеокамера, Dahua, DH-IPC-HDW1230T1-A, купольная 2-мегапиксельная ИК-вари-фокальная сетевая камера</t>
  </si>
  <si>
    <t>DH-IPC-HFW5241E-Z12E</t>
  </si>
  <si>
    <t>IP видеокамера Dahua DH-IPC-HFW5241E-Z12E</t>
  </si>
  <si>
    <t>IP видеокамера, Dahua, DH-IPC-HFW5241E-Z12E, цилиндрическая, 2Мп, WDR с ИК-подсветкой и искусственным интеллектом</t>
  </si>
  <si>
    <t>7185C010AA</t>
  </si>
  <si>
    <t>Цветное лазерное МФУ Canon I-S MF754CDW II</t>
  </si>
  <si>
    <t>Цветное МФУ, Canon, i-SENSYS MF754CDW II, 7185C010AA, Лазерное, A4, 33 стр./мин., Подача 300 листов, Двусторонний автоподатчик документов, Сенсорный дисплей 5", 1.2 ГГц CPU, 1 ГБ RAM, USB 2.0, Ethernet 10/100/1000, Wi-Fi</t>
  </si>
  <si>
    <t>Робот-пылесос Roborock S8 Pro+ с зарядным устройством и автовыгрузкой мусора Черный</t>
  </si>
  <si>
    <t>Робот-пылесос, Roborock, S8 Pro+, с зарядным устройством и автовыгрузкой мусора, Вес , LDS навигация,Структурный свет, 10000 Па, Автономная работа 3 ч, Аккумулятор 5200 мАч, Тип швабры Плоская швабра (подьемная), Уровень шума 67 дБ, Черный</t>
  </si>
  <si>
    <t>RLX63CE-2</t>
  </si>
  <si>
    <t>Робот-пылесос Dreame Robot Vacuum X40Ultra Complete</t>
  </si>
  <si>
    <t>Робот-пылесос, Dreame, Robot Vacuum X40Ultra Complete, RLX63CE-2, Мощность 75Вт, Напряжение 220В, Сила всасывания 12000 Па, Подъем швабры 10,5мм, Преодоление препятствий 22мм, Пылесборник базы 3,2л, Резервуар для чистой воды 4,5л, Резервуар для отработаной воды 4л, Пелесборник пылесоса 350мл, Аккумулятор 6400 мАч, Белый</t>
  </si>
  <si>
    <t>Фен для волос Soocas H5 Hair Dryer Серебристый</t>
  </si>
  <si>
    <t>Фен для волос, Soocas, H5, Hair Dryer, 4 температурных режима, 1800 Вт, Технология ионизации, Серебристый</t>
  </si>
  <si>
    <t>C35-9W-E14-6500K</t>
  </si>
  <si>
    <t>Лампа светодиодная SVC LED C35-9W-E14-6500K Свеча Холодный</t>
  </si>
  <si>
    <t>Лампа светодиодная, SVC, LED C35-9W-E14-6500K, Свеча, Мощность 9Вт, Тип колбы C35, Цвет. температура 6500K, Цоколь E27, Холодный</t>
  </si>
  <si>
    <t>YNDX-00501</t>
  </si>
  <si>
    <t>Умная лампочка Яндекс YNDX-00501</t>
  </si>
  <si>
    <t>Умная лампочка, Яндекс, YNDX-00501, E27, 8Вт, 806 лм, 2700-6500 К, Ra&gt; 80, Wi-Fi(2,4 ГГц), Экосистема Яндекс, белый</t>
  </si>
  <si>
    <t>CK7n</t>
  </si>
  <si>
    <t>Мобильный телефон TECNO CAMON 20 Pro (CK7n) 256+8 GB Glacier Glow</t>
  </si>
  <si>
    <t>Мобильный телефон, TECNO, CAMON 20 Pro (CK7n) 256+8 GB, 6.7" AMOLED, Аккумулятор 5000 мАч, 64MPx+ 2MPx+ AI/32MPx, Helio G99, Fast Charge 33W, (Glacier Glow) Белый</t>
  </si>
  <si>
    <t>CLA5</t>
  </si>
  <si>
    <t>Мобильный телефон TECNO CAMON 30S (CLA5) 256+8 GB Celestial Black</t>
  </si>
  <si>
    <t>Мобильный телефон, TECNO, CAMON 30S (CLA5) 256+8 GB, 6.78" HD+ H, Аккумулятор 5000 мАч, 50MPx PDAF+ AI/13MPx, Helio G100, 33W Super Charge, (Celestial Black) Черный</t>
  </si>
  <si>
    <t>CL6</t>
  </si>
  <si>
    <t>Мобильный телефон TECNO CAMON 30 (CL6) 256+8 GB Uyuni Salt White</t>
  </si>
  <si>
    <t>Мобильный телефон, TECNO, CAMON 30 (CL6) 256+8 GB, 6.78" HD+ H, Аккумулятор 5000 мАч, 50MPx PDAF+ AI/50MPx, Helio G99, 70W, (Uyuni Salt White) Белый</t>
  </si>
  <si>
    <t>KJ5n</t>
  </si>
  <si>
    <t>Мобильный телефон TECNO SPARK 20 (KJ5n) 256+8 GB Neon Gold</t>
  </si>
  <si>
    <t>Мобильный телефон, TECNO, SPARK 20 (KJ5n) 256+8 GB, 6.56" HD+ H, Аккумулятор 5000 мАч, 50MPx AF+ AI/32MPx, Helio G85, Fast Charge 18W, (Neon Gold) Золотистый</t>
  </si>
  <si>
    <t>KJ7</t>
  </si>
  <si>
    <t>Мобильный телефон TECNO SPARK 20 Pro + (KJ7) 256+8 GB Magic Skin Green</t>
  </si>
  <si>
    <t>Мобильный телефон, TECNO, SPARK 20 Pro + (KJ7) 256+8 GB, 6.78" AMOLED, Аккумулятор 5000 мАч, 108MPx PDAF/32MPx, Helio G99 Ultimate, Fast Charge 33W, (Magic Skin Green) Зелёный</t>
  </si>
  <si>
    <t>LI7</t>
  </si>
  <si>
    <t>Мобильный телефон TECNO POVA 6 (LI7) 256+8 GB Meteorite Grey</t>
  </si>
  <si>
    <t>Мобильный телефон, TECNO, POVA 6 (LI7) 256+8 GB, 6.78" AMOLED, Аккумулятор 6000 мАч, 108MPx + AI/32MPx, Helio G99, (Meteorite Grey) Серый</t>
  </si>
  <si>
    <t>LI6</t>
  </si>
  <si>
    <t>Мобильный телефон TECNO POVA 6 Neo (LI6) 128+8 GB Speed Black</t>
  </si>
  <si>
    <t>Мобильный телефон, TECNO, POVA 6 Neo (LI6) 128+8 GB, 6.78" AMOLED, Аккумулятор 7000 мАч, 50MPx/8MPx, Helio G99, (Speed Black) Чёрный</t>
  </si>
  <si>
    <t>Мобильный телефон TECNO POVA 6 Neo (LI6) 128+8 GB Starry Silver</t>
  </si>
  <si>
    <t>Мобильный телефон, TECNO, POVA 6 Neo (LI6) 128+8 GB, 6.78" AMOLED, Аккумулятор 7000 мАч, 50MPx/8MPx, Helio G99, (Starry Silver) Серебристый</t>
  </si>
  <si>
    <t>KJ6</t>
  </si>
  <si>
    <t>Мобильный телефон TECNO SPARK 20 Pro (KJ6) 256+8 GB Magic Skin Green</t>
  </si>
  <si>
    <t>Мобильный телефон, TECNO, SPARK 20 Pro (KJ6) 256+8 GB, 6.56" HD+ H, Аккумулятор 5000 мАч, 50MPx AF+ AI/32MPx, Helio G85, Fast Charge 18W, (Magic Skin Green ) Зелёный</t>
  </si>
  <si>
    <t>KL5n</t>
  </si>
  <si>
    <t>Мобильный телефон TECNO SPARK 30C (KL5n) 256+8 GB Orbit Black</t>
  </si>
  <si>
    <t>Мобильный телефон, TECNO, SPARK 30C (KL5n) 256+8 GB, 6.67" HD+ H, Аккумулятор 5000 мАч, 50MPx AF+AI/8MP, Helio G81, Fast Charge 18W, (Orbit Black) Чёрный</t>
  </si>
  <si>
    <t>LI9</t>
  </si>
  <si>
    <t>Мобильный телефон TECNO POVA 6 Pro 5G (LI9) 256+12 GB Meteorite Grey</t>
  </si>
  <si>
    <t>Мобильный телефон, TECNO, POVA 6 Pro 5G (LI9) 256+12 GB, 6.78" AMOLED, Аккумулятор 6000 мАч, 108MPx + 2MPx + 0.08MPx/32MPx, Mediatek Dimensity 6080 (6 nm), (Meteorite Grey) Серый</t>
  </si>
  <si>
    <t>BG7n</t>
  </si>
  <si>
    <t>Мобильный телефон TECNO SPARK 20C (BG7n) 128+8 GB Magic Skin Green</t>
  </si>
  <si>
    <t>Мобильный телефон, TECNO, SPARK 20C (BG7n) 128+8 GB, 6.56" HD+ H, Аккумулятор 5000 мАч, 50MPx AF+ AI/8MPx, Helio G36, Fast Charge 18W, (Magic Skin Green) Зелёный</t>
  </si>
  <si>
    <t>Мобильный телефон TECNO CAMON 30 (CL6) 256+8 GB Basaltic Dark</t>
  </si>
  <si>
    <t>Мобильный телефон, TECNO, CAMON 30 (CL6) 256+8 GB, 6.78" HD+ H, Аккумулятор 5000 мАч, 50MPx PDAF+ AI/50MPx, Helio G99, 70W, (Basaltic Dark) Черный</t>
  </si>
  <si>
    <t>BPL-01</t>
  </si>
  <si>
    <t>Чехол для планшета NILLKIN Xiaomi Pad 5/Pad 5 Pro BPL-01 Чёрный</t>
  </si>
  <si>
    <t>Чехол для планшета, NILLKIN, Xiaomi, Pad 5/Pad 5 Pro, BPL-01, Чёрный</t>
  </si>
  <si>
    <t>A2166</t>
  </si>
  <si>
    <t>Смарт часы Amazfit GTR 4 A2166 Superspeed Black</t>
  </si>
  <si>
    <t>Смарт часы, Amazfit, GTR 4 A2166, Дисплей 1.43" AMOLED HD, Разрешение 326 PPI, Водонепроницаемость (5 АТМ), Шестиспутниковое позиционирование, Батарея 475 мАч, Чёрный</t>
  </si>
  <si>
    <t>XMA2101-BN</t>
  </si>
  <si>
    <t>Ноутбук RedmiBook 15 15.6” i3 256GB</t>
  </si>
  <si>
    <t>Ноутбук, Redmi, RedmiBook 15, XMA2101-BN/JYU4525RU, 15.6", FHD 1920x1080, 60Hz, Intel Core i3-1115G4, 8GB DDR4, 256GB SSD Gen3, Intel® Iris® UHD Graphics, Windows 11 Home, Серый</t>
  </si>
  <si>
    <t>GAMING A16 CMHH2KZ893SD</t>
  </si>
  <si>
    <t>Ноутбук Gigabyte Gaming A16 FHD 165Hz i5-13420H 16GB 512GB RTX4050 DOS</t>
  </si>
  <si>
    <t>Ноутбук, Gigabyte, GAMING A16 CMHH2KZ893SD, 16", FHD 1920x1200, IPS, 165Hz, i5-13420H, 16GB DDR5, 512G Gen4, NVIDIA GeForce RTX4050, 6GB GDDR6, DOS, Черный</t>
  </si>
  <si>
    <t>NE7506T019T1-GB2061S</t>
  </si>
  <si>
    <t>Видеокарта PALIT RTX5060Ti INFINITY 3 16GB (NE7506T019T1-GB2061S)</t>
  </si>
  <si>
    <t>Видеокарта, PALIT, RTX5060Ti INFINITY 3 16GB (4710562245189), (NE7506T019T1-GB2061S), GDDR7, 128bit, 3-DP, HDMI, 291.9*116.6*41.3 мм, Цветная коробка</t>
  </si>
  <si>
    <t>NE7506TU19T1-GB2061M</t>
  </si>
  <si>
    <t>Видеокарта PALIT RTX5060Ti WHITE OC 16GB (NE7506TU19T1-GB2061M)</t>
  </si>
  <si>
    <t>Видеокарта, PALIT, RTX5060Ti WHITE OC 16GB (4710562245301), (NE7506TU19T1-GB2061M), GDDR7, 128bit, 3-DP, HDMI, 262.1*126.3*40.1 мм, 2xFan, Цветная коробка</t>
  </si>
  <si>
    <t>NE75070019K9-GB2050S</t>
  </si>
  <si>
    <t>Видеокарта PALIT RTX5070 INFINITY 3 12GB (NE75070019K9-GB2050S)</t>
  </si>
  <si>
    <t>Видеокарта, PALIT, RTX5070 INFINITY 3 12GB (4710562245097), (NE75070019K9-GB2050S), GDDR7, 192bit, 3-DP, HDMI, 291.9*116.6*41.3 мм, Цветная коробка</t>
  </si>
  <si>
    <t>NE75070S19K9-GB2050S</t>
  </si>
  <si>
    <t>Видеокарта PALIT RTX5070 INFINITY 3 OC 12GB (NE75070S19K9-GB2050S)</t>
  </si>
  <si>
    <t>Видеокарта, PALIT, RTX5070 INFINITY 3 OC 12GB (4710562245080), (NE75070S19K9-GB2050S), GDDR7, 192bit, 3-DP, HDMI, 291.9*116.6*41.3 мм, Цветная коробка</t>
  </si>
  <si>
    <t>NE75080019T2-GB2031A</t>
  </si>
  <si>
    <t>Видеокарта PALIT RTX5080 GAMINGPRO 16GB (NE75080019T2-GB2031A)</t>
  </si>
  <si>
    <t>Видеокарта, PALIT, RTX 5080 GAMINGPRO 16GB (4710562244939), (NE75080019T2-GB2031A), GDDR7, 256bit, 3-DP, HDMI, 3xFan, 	331.9*127.1*60 мм, Цветная коробка</t>
  </si>
  <si>
    <t>Компьютерный корпус, 1STPLAYER, FIREBASE GM7, GM7-BK-3FN7R-1FN7, ATX / Micro-ATX / Mini-ITX, 1*3.5"/1*2.5", Вентилятор 4*120, Высота кулера до 190 мм, Длина VGA до 400 мм, 483235446 мм, Без Б/П, Черный</t>
  </si>
  <si>
    <t>9H.N4SFQ.A61</t>
  </si>
  <si>
    <t>Коврик для компьютерной мыши ZOWIE G-SR-SE-ZC04 GREEN</t>
  </si>
  <si>
    <t>Коврик для компьютерной мыши, ZOWIE, G-SR-SE-ZC04, 9H.N0YFQ.A2E, 470x390x3.5 мм (L), Резиновая основа, Поверхность нетканый материал, Зелёный</t>
  </si>
  <si>
    <t>9H.N4XFQ.A61</t>
  </si>
  <si>
    <t>Коврик для компьютерной мыши ZOWIE G-SR-SE-ZC05</t>
  </si>
  <si>
    <t>Коврик для компьютерной мыши, ZOWIE, G-SR-SE-ZC05, 9H.N4XFQ.A61, 470x390x3,5 мм (S), Резиновая основа, Поверхность нетканый материал, Красный</t>
  </si>
  <si>
    <t>RT-1KLN-LCD</t>
  </si>
  <si>
    <t>Источник бесперебойного питания SVC RT-1KLN-LCD</t>
  </si>
  <si>
    <t>Источник бесперебойного питания, SVC, RT-1KLN-LCD, Мощность 1000ВА/1000Вт, Стоечный 19'' 2U, NRT-серия, On-Line, LED\Интелектуальный слот\RS-232, USB порт (B тип), Диапазон работы AVR: 110-300В, Бат.: 12В/7Aч*3шт., Вентилятор: 8cм*1шт., 2 вых., Чёрный</t>
  </si>
  <si>
    <t>RT-2KLN-LCD</t>
  </si>
  <si>
    <t>Источник бесперебойного питания SVC RT-2KLN-LCD</t>
  </si>
  <si>
    <t>Источник бесперебойного питания, SVC, RT-2KLN-LCD, Мощность 2000ВА/2000Вт, Стоечный 19'' 2U, NRT-серия, On-Line, LED\Интелектуальный слот\RS-232, USB порт (B тип), Диапазон работы AVR: 110-300В, Бат.: 12В/7Aч*6шт., Вентилятор: 8cм*1шт., 2 вых., Чёрный</t>
  </si>
  <si>
    <t>BP-RT-1KLN-LCD</t>
  </si>
  <si>
    <t>Батарейный блок для ИБП RT-1KLN-LCD</t>
  </si>
  <si>
    <t>Батарейный блок, SVC, для RT-1KLN-LCD, Стоечный 19" 2U, 12В/7Ah*6шт., Чёрный</t>
  </si>
  <si>
    <t>BP-PTS-3KLN-LCD</t>
  </si>
  <si>
    <t>Батарейный блок для ИБП PTS-3KLN-LCD</t>
  </si>
  <si>
    <t>Батарейный блок, SVC, для ИБП PTS-3KLN-LCD, Напольный, 12В/7Ah*16шт., Подключения через кабель с коннектором Anderson (в комплекте), Чёрный</t>
  </si>
  <si>
    <t>DH-PFS3009-8ET-96</t>
  </si>
  <si>
    <t>Коммутатор Dahua DH-PFS3009-8ET-96</t>
  </si>
  <si>
    <t>Коммутатор, Dahua, DH-PFS3009-8ET-96, Настольный, 8 портов x10/100 Base-T (Питание PoE). 1 порт x10/100 Base-T, Корпус металл</t>
  </si>
  <si>
    <t>DH-S3218-16ET-135</t>
  </si>
  <si>
    <t>Коммутатор Dahua DH-S3218-16ET-135</t>
  </si>
  <si>
    <t>Коммутатор, Dahua, DH-S3218-16ET-135, Неуправляемый, 16 портов RJ-45 (10/100 Мбит/с, PoE), 2 порта RJ-45 (10/100/1000 Мбит/с, uplink, комбинированный), 2 порта SFP (1000 Мбит/с, uplink, комбинированный), 802.3af/at/bt порт 1 ~ 2: 90 Вт, порт 3 ~ 16: 30 Вт, общая: 135 Вт, стоечный</t>
  </si>
  <si>
    <t>DHI-DSS7116D</t>
  </si>
  <si>
    <t>Сервер для управления видеонаблюдением Dahua DHI-DSS7116D</t>
  </si>
  <si>
    <t>Сервер для управления видеонаблюдением, Dahua, DHI-DSS7116D, система для передачи и хранения потокового мультимедиа в тератек</t>
  </si>
  <si>
    <t>Рюкзак NINETYGO Multitasker Commuting Backpack Черный</t>
  </si>
  <si>
    <t>Рюкзак, NINETYGO, Multitasker Commuting Backpack (6971732586060), Черный</t>
  </si>
  <si>
    <t>20L8110</t>
  </si>
  <si>
    <t>Цветное МФУ Lexmark CX950se 20L8110</t>
  </si>
  <si>
    <t>Цветное МФУ, Lexmark, CX950se, 20L8110, Лазерный, A3, 25 стр./мин., Подача 700 листов, Двусторонний автоподатчик документов, до 200 изобр./мин., Сенсорный дисплей 10.1", 1.2 ГГц CPU, 4 ГБ RAM, USB 2.0, Ethernet 10/100/1000, Wi-Fi</t>
  </si>
  <si>
    <t xml:space="preserve">5989C025AA    </t>
  </si>
  <si>
    <t>Цветное МФУ Canon Pixma G3430 Purple</t>
  </si>
  <si>
    <t>Цветное МФУ, Canon, Pixma G3430 Purple, 5989C025AA, Струйное, A4, 11 изобр./мин. (A4), Чернила GI-41, СНПЧ, Подача 100 листов, Планшетный сканер, 1,5 мс/линия, USB 2.0, Wi-Fi</t>
  </si>
  <si>
    <t>20L8800</t>
  </si>
  <si>
    <t>Дополнительный лоток Lexmark 20L8800</t>
  </si>
  <si>
    <t>Дополнительный лоток, Lexmark, 20L8800, Для Lexmark CX950se, 550 листов</t>
  </si>
  <si>
    <t>20L8806</t>
  </si>
  <si>
    <t>Стенд Lexmark 20L8806</t>
  </si>
  <si>
    <t>Стенд, Lexmark, 20L8806, Для Lexmark CX950se, Устанавливается только с 20L8800</t>
  </si>
  <si>
    <t>Широкоформатные фальцовщики (фолдеры)</t>
  </si>
  <si>
    <t>300-200020-B19</t>
  </si>
  <si>
    <t>Широкоформатный фальцовщик ES-TE Fold 1400-EU (300-200020-B19)</t>
  </si>
  <si>
    <t>Широкоформатный фальцовщик, ES-TE, Fold 1400-EU, (300-200020-B19)</t>
  </si>
  <si>
    <t>300-310033-B19</t>
  </si>
  <si>
    <t>Широкоформатный фальцовщик ES-TE Fold 3001 Canon TX (300-310033-B19)</t>
  </si>
  <si>
    <t>Широкоформатный фальцовщик, ES-TE, Fold 3001 Canon TX, (300-310033-B19)</t>
  </si>
  <si>
    <t>300-410037-B19</t>
  </si>
  <si>
    <t>Широкоформатный фальцовщик ES-TE Fold 3011-Canon (300-410037-B19)</t>
  </si>
  <si>
    <t>Широкоформатный фальцовщик, ES-TE, Fold 3011-Canon, (300-410037-B19)</t>
  </si>
  <si>
    <t>300-310105</t>
  </si>
  <si>
    <t>Комплект для подключения ES-TE Fold 3001 к плоттерам Canon TX 3100 (300-310105)</t>
  </si>
  <si>
    <t>Комплект для подключения, ES-TE, Fold 3001 к плоттерам Canon TX 3100, (300-310105)</t>
  </si>
  <si>
    <t>300-410114</t>
  </si>
  <si>
    <t>Комплект для подключения ES-TE Fold 3011 к плоттерам Canon TZ 30000 (300-410114)</t>
  </si>
  <si>
    <t>Комплект для подключения, ES-TE, Fold 3011 к плоттерам Canon TZ 30000, (300-410114)</t>
  </si>
  <si>
    <t>DX1000W</t>
  </si>
  <si>
    <t>Проводной вертикальный пылесос Deerma DX1000W Синий</t>
  </si>
  <si>
    <t>Проводной вертикальный пылесос, Deerma, DX1000W, Объем пылесборника 600 мл, Уровень шума 82 дБа, Вес 2,4 кг, Синий</t>
  </si>
  <si>
    <t>OV71GL</t>
  </si>
  <si>
    <t>Робот-пылесос Xiaomi Robot Vacuum S40Pro (в комплекте заряд. станция OV71CDZ)</t>
  </si>
  <si>
    <t>Робот-пылесос, Xiaomi, Robot Vacuum S40Pro (OV71GL/BHR089REU), в комплекте зарядная док-станция OV71CDZ, LDS навигация, Виртуальная стена, Аккумулятор 5200 мАч, 15000 Па, Белый</t>
  </si>
  <si>
    <t>X3 Pro</t>
  </si>
  <si>
    <t>Умная зубная электрощетка Soocas X3 Pro Пурпурный</t>
  </si>
  <si>
    <t>Умная зубная электрощетка, Soocas, X3 Pro, 2000 мАч, Bluetooth, IPX7, Время работы до 183 дней, 37200 об/мин, Стерилизация, Пурпурный</t>
  </si>
  <si>
    <t>C01000358</t>
  </si>
  <si>
    <t>Электрическая зубная щетка Oclean Air 2T Зеленый</t>
  </si>
  <si>
    <t>Электрическая зубная щетка, Oclean, Air 2T, C01000358, 40 000 вибраций в минуту, Технология шумоподавления, Легкий и портативный, 2,5 часа быстрой зарядки, 40 дней автономной работы, IPX7, Магнитная зарядная база и дорожный футляр в комплекте, Зеленый</t>
  </si>
  <si>
    <t>KickScooter T15</t>
  </si>
  <si>
    <t>Электросамокат Ninebot KickScooter T15 Белый</t>
  </si>
  <si>
    <t>Электросамокат, Ninebot, KickScooter T15, 15 км пути, Двойная система торможения, Складной дизайн, 250-400 Вт, Скорость до 20 км/ч, 10.5 кг, Угол подъема 15%, Белый</t>
  </si>
  <si>
    <t>77L0W00</t>
  </si>
  <si>
    <t>Контейнер для отработанного тонера Lexmark 77L0W00</t>
  </si>
  <si>
    <t>Контейнер для отработанного тонера, Lexmark, 77L0W00, Для Lexmark CX950se, 170 000 страниц (A4)</t>
  </si>
  <si>
    <t>77L0ZK0</t>
  </si>
  <si>
    <t>Принт-картридж Lexmark 77L0ZK0 (чёрный)</t>
  </si>
  <si>
    <t>Принт-картридж, Lexmark, 77L0ZK0 (чёрный), Для Lexmark CX950se, 225 000 страниц (A4)</t>
  </si>
  <si>
    <t>79L9HC0</t>
  </si>
  <si>
    <t>Тонер-картридж Lexmark 79L9HC0 (голубой)</t>
  </si>
  <si>
    <t>Тонер-картридж, Lexmark, 79L9HC0 (голубой), Для Lexmark CX950se, 46 900 страниц (A4)</t>
  </si>
  <si>
    <t>79L9HK0</t>
  </si>
  <si>
    <t>Тонер-картридж Lexmark 79L9HK0 (чёрный)</t>
  </si>
  <si>
    <t>Тонер-картридж, Lexmark, 79L9HK0 (чёрный), Для Lexmark CX950se, 47 700 страниц (A4)</t>
  </si>
  <si>
    <t>79L9HM0</t>
  </si>
  <si>
    <t>Тонер-картридж Lexmark 79L9HM0 (малиновый)</t>
  </si>
  <si>
    <t>Тонер-картридж, Lexmark, 79L9HM0 (малиновый), Для Lexmark CX950se, 46 900 страниц (A4)</t>
  </si>
  <si>
    <t>79L9HY0</t>
  </si>
  <si>
    <t>Тонер-картридж Lexmark 79L9HY0 (жёлтый)</t>
  </si>
  <si>
    <t>Тонер-картридж, Lexmark, 79L9HY0 (жёлтый), Для Lexmark CX950se, 46 900 страниц (A4)</t>
  </si>
  <si>
    <t>41X5656</t>
  </si>
  <si>
    <t>Комплект обслуживания Lexmark 41X5656</t>
  </si>
  <si>
    <t>Комплект обслуживания, Lexmark, 41X5656, Для Lexmark CX950se, 400 000 страниц (A4)</t>
  </si>
  <si>
    <t>7168C001AA</t>
  </si>
  <si>
    <t>Струйный картридж Canon PG-495XL</t>
  </si>
  <si>
    <t>Струйный картридж, Canon, PG-495XL, 7168C001AA, для PIXMA TS6540i/TS4140i, 300 стр. (A4)</t>
  </si>
  <si>
    <t>7169C001AA</t>
  </si>
  <si>
    <t>Струйный картридж Canon PG-495</t>
  </si>
  <si>
    <t>Струйный картридж, Canon, PG-495, 7169C001AA, для PIXMA TS6540i/TS4140i, 180 стр. (A4)</t>
  </si>
  <si>
    <t>CY3-1860-000</t>
  </si>
  <si>
    <t>Модуль затвора в сборе Canon SHUTTER ASS Y CY3-1860-000</t>
  </si>
  <si>
    <t>Модуль затвора в сборе, Canon, SHUTTER ASS Y, CY3-1860-000</t>
  </si>
  <si>
    <t>FL4-2050-000</t>
  </si>
  <si>
    <t>Петля автоподатчика Canon HINGE ADF FL4-2050-000</t>
  </si>
  <si>
    <t>Петля автоподатчика, Canon, HINGE ADF, FL4-2050-000</t>
  </si>
  <si>
    <t>FL4-2051-000</t>
  </si>
  <si>
    <t>Петля автоподатчика Canon HINGE ADF FL4-2051-000</t>
  </si>
  <si>
    <t>Петля автоподатчика, Canon, HINGE ADF, FL4-2051-000</t>
  </si>
  <si>
    <t>FM1-V225-000</t>
  </si>
  <si>
    <t>Зап. часть Блок проявки Canon DEVELOPING ASSEMBLY FM1-V225-000</t>
  </si>
  <si>
    <t>Зап. часть Блок проявки, Canon, DEVELOPING ASSEMBLY, FM1-V225-000</t>
  </si>
  <si>
    <t>FM1-P255-000</t>
  </si>
  <si>
    <t>Блок термозакрепления Canon FIXING ASSEMBLY FM1-P255-000</t>
  </si>
  <si>
    <t>Блок термозакрепления, Canon, FIXING ASSEMBLY, FM1-P255-000</t>
  </si>
  <si>
    <t>FM3-K835-000</t>
  </si>
  <si>
    <t>Плата принтера в сборе Canon MAIN CONTROLLER PCB ASS'Y FM3-K835-000</t>
  </si>
  <si>
    <t>Плата принтера в сборе, Canon, MAIN CONTROLLER PCB ASS'Y, FM3-K835-000</t>
  </si>
  <si>
    <t xml:space="preserve">FM2-P121-010    </t>
  </si>
  <si>
    <t>Зап. часть Блок проявки Canon DEVELOPING ASSEMBLY Cyan FM2-P121-010</t>
  </si>
  <si>
    <t>Зап. часть Блок проявки, Canon, DEVELOPING ASSEMBLY Cyan, FM2-P121-010</t>
  </si>
  <si>
    <t>FK2-1070-000</t>
  </si>
  <si>
    <t>Электромагнитная муфта Canon CLUTCH ELECTROMAGNETIC FK2-1070-000</t>
  </si>
  <si>
    <t>Электромагнитная муфта, Canon, CLUTCH ELECTROMAGNETIC, FK2-1070-000</t>
  </si>
  <si>
    <t>FK4-3318-020</t>
  </si>
  <si>
    <t>Шлейф линейки сканера Canon CABLE FLAT FK4-3318-020</t>
  </si>
  <si>
    <t>Шлейф линейки сканера, Canon, CABLE FLAT, FK4-3318-020</t>
  </si>
  <si>
    <t>FE3-9017-000</t>
  </si>
  <si>
    <t>Ролик отделения Canon ROLLER, SEPARATION FE3-9017-000</t>
  </si>
  <si>
    <t>Ролик отделения, Canon, ROLLER, SEPARATION, FE3-9017-000</t>
  </si>
  <si>
    <t>FM4-3091-010</t>
  </si>
  <si>
    <t>Степлер в сборке Canon SADDLE STAPLER ASSEMBLY FM4-3091-010</t>
  </si>
  <si>
    <t>Степлер в сборке, Canon, SADDLE STAPLER ASSEMBLY, FM4-3091-010</t>
  </si>
  <si>
    <t>FM3-7288-040</t>
  </si>
  <si>
    <t>Коротрон предварительного переноса Canon 1ST CORONA ASS'Y FM3-7288-030/040</t>
  </si>
  <si>
    <t>Коротрон предварительного переноса, Canon, 1ST CORONA ASS'Y, FM3-7288-030/040</t>
  </si>
  <si>
    <t>Зап. часть Привод Canon DRIVE,CPR (PACKED) 1070096657</t>
  </si>
  <si>
    <t>Зап. часть Привод, Canon, DRIVE,CPR (PACKED), для Canon varioPRINT 140, 1070096657</t>
  </si>
  <si>
    <t>FF6-1975-010</t>
  </si>
  <si>
    <t>Ролик подачи бумаги Canon ROLLER, PAPER FEED FF6-1975-010</t>
  </si>
  <si>
    <t>Ролик подачи бумаги, Canon, ROLLER, PAPER FEED, FF6-1975-010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</si>
</sst>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Red]\-0.000"/>
    <numFmt numFmtId="165" formatCode="#,##0.000;[Red]\-#,##0.000"/>
  </numFmts>
  <fonts count="20" x14ac:knownFonts="1">
    <font>
      <sz val="8"/>
      <name val="Arial"/>
    </font>
    <font>
      <sz val="8"/>
      <name val="Arial"/>
      <family val="2"/>
      <charset val="204"/>
    </font>
    <font>
      <sz val="8"/>
      <name val="Arial"/>
      <family val="2"/>
    </font>
    <font>
      <b/>
      <sz val="9"/>
      <name val="Arial"/>
      <family val="2"/>
      <charset val="204"/>
    </font>
    <font>
      <sz val="8"/>
      <color rgb="FF0070C0"/>
      <name val="Arial"/>
      <family val="2"/>
      <charset val="204"/>
    </font>
    <font>
      <sz val="11"/>
      <color rgb="FF000000"/>
      <name val="Calibri"/>
      <family val="2"/>
      <charset val="204"/>
    </font>
    <font>
      <sz val="11"/>
      <color rgb="FF000000"/>
      <name val="Calibri"/>
      <family val="2"/>
      <charset val="204"/>
    </font>
    <font>
      <sz val="8"/>
      <color indexed="8"/>
      <name val="Arial"/>
      <family val="2"/>
    </font>
    <font>
      <sz val="11"/>
      <color rgb="FF000000"/>
      <name val="Calibri"/>
      <family val="2"/>
      <charset val="204"/>
    </font>
    <font>
      <sz val="11"/>
      <color rgb="FF000000"/>
      <name val="Calibri"/>
      <family val="2"/>
      <charset val="204"/>
    </font>
    <font>
      <sz val="8"/>
      <color rgb="FFFF0000"/>
      <name val="Arial"/>
      <family val="2"/>
      <charset val="204"/>
    </font>
    <font>
      <b/>
      <u/>
      <sz val="18"/>
      <color rgb="FFFF0000"/>
      <name val="Arial"/>
      <family val="2"/>
      <charset val="204"/>
    </font>
    <font>
      <b/>
      <sz val="12"/>
      <name val="Arial"/>
      <family val="2"/>
      <charset val="204"/>
    </font>
    <font>
      <sz val="12"/>
      <name val="Arial"/>
      <family val="2"/>
      <charset val="204"/>
    </font>
    <font>
      <b/>
      <sz val="12"/>
      <color rgb="FFFF0000"/>
      <name val="Arial"/>
      <family val="2"/>
      <charset val="204"/>
    </font>
    <font>
      <sz val="11"/>
      <color rgb="FF000000"/>
      <name val="Calibri"/>
      <family val="2"/>
      <charset val="204"/>
    </font>
    <font>
      <sz val="8"/>
      <name val="Arial"/>
      <family val="2"/>
      <charset val="204"/>
    </font>
    <font>
      <b/>
      <sz val="11"/>
      <color rgb="FF000000"/>
      <name val="Calibri"/>
    </font>
    <font>
      <b/>
      <sz val="12"/>
      <color rgb="FF000000"/>
      <name val="Calibri"/>
    </font>
    <font>
      <sz val="8"/>
      <color rgb="FFFF0000"/>
      <name val="Arial"/>
      <family val="2"/>
    </font>
  </fonts>
  <fills count="1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indexed="22"/>
        <bgColor indexed="64"/>
      </patternFill>
    </fill>
    <fill>
      <patternFill patternType="solid">
        <fgColor indexed="9"/>
        <bgColor indexed="64"/>
      </patternFill>
    </fill>
    <fill>
      <patternFill patternType="solid">
        <fgColor rgb="FF92D05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0"/>
      </left>
      <right style="thin">
        <color indexed="60"/>
      </right>
      <top style="thin">
        <color indexed="60"/>
      </top>
      <bottom style="thin">
        <color indexed="6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11">
    <xf numFmtId="0" fontId="0" fillId="0" borderId="0"/>
    <xf numFmtId="0" fontId="2" fillId="0" borderId="0"/>
    <xf numFmtId="0" fontId="2" fillId="0" borderId="0"/>
    <xf numFmtId="0" fontId="5" fillId="0" borderId="0"/>
    <xf numFmtId="0" fontId="6" fillId="0" borderId="0"/>
    <xf numFmtId="0" fontId="8" fillId="0" borderId="0"/>
    <xf numFmtId="0" fontId="2" fillId="0" borderId="0"/>
    <xf numFmtId="0" fontId="9" fillId="0" borderId="0"/>
    <xf numFmtId="0" fontId="2" fillId="0" borderId="0"/>
    <xf numFmtId="0" fontId="15" fillId="0" borderId="0"/>
    <xf numFmtId="9" fontId="16" fillId="0" borderId="0" applyFont="0" applyFill="0" applyBorder="0" applyAlignment="0" applyProtection="0"/>
  </cellStyleXfs>
  <cellXfs count="186">
    <xf numFmtId="0" fontId="0" fillId="0" borderId="0" xfId="0"/>
    <xf numFmtId="49" fontId="0" fillId="0" borderId="0" xfId="0" applyNumberFormat="1"/>
    <xf numFmtId="0" fontId="1" fillId="0" borderId="0" xfId="0" applyFont="1"/>
    <xf numFmtId="49" fontId="1" fillId="0" borderId="0" xfId="0" applyNumberFormat="1" applyFont="1"/>
    <xf numFmtId="0" fontId="0" fillId="0" borderId="0" xfId="0" applyAlignment="1">
      <alignment horizontal="right" vertical="top" wrapText="1"/>
    </xf>
    <xf numFmtId="0" fontId="1" fillId="2" borderId="0" xfId="0" applyFont="1" applyFill="1"/>
    <xf numFmtId="0" fontId="1" fillId="3" borderId="0" xfId="0" applyFont="1" applyFill="1"/>
    <xf numFmtId="49" fontId="0" fillId="0" borderId="0" xfId="0" applyNumberFormat="1" applyAlignment="1">
      <alignment horizontal="left" vertical="top" wrapText="1"/>
    </xf>
    <xf numFmtId="1" fontId="1" fillId="0" borderId="0" xfId="0" applyNumberFormat="1" applyFont="1"/>
    <xf numFmtId="0" fontId="4" fillId="0" borderId="0" xfId="0" applyFont="1"/>
    <xf numFmtId="1" fontId="4" fillId="0" borderId="0" xfId="0" applyNumberFormat="1" applyFont="1"/>
    <xf numFmtId="0" fontId="4" fillId="2" borderId="0" xfId="0" applyFont="1" applyFill="1"/>
    <xf numFmtId="1" fontId="4" fillId="2" borderId="0" xfId="0" applyNumberFormat="1" applyFont="1" applyFill="1"/>
    <xf numFmtId="0" fontId="2" fillId="5" borderId="2" xfId="2" applyFill="1" applyBorder="1" applyAlignment="1">
      <alignment horizontal="left" vertical="top" wrapText="1"/>
    </xf>
    <xf numFmtId="0" fontId="0" fillId="0" borderId="2" xfId="0" applyBorder="1"/>
    <xf numFmtId="0" fontId="0" fillId="0" borderId="0" xfId="0" applyAlignment="1">
      <alignment wrapText="1"/>
    </xf>
    <xf numFmtId="3" fontId="0" fillId="0" borderId="0" xfId="0" applyNumberFormat="1"/>
    <xf numFmtId="0" fontId="1" fillId="0" borderId="2" xfId="0" applyFont="1" applyBorder="1" applyAlignment="1">
      <alignment wrapText="1"/>
    </xf>
    <xf numFmtId="0" fontId="1" fillId="0" borderId="2" xfId="0" applyFont="1" applyBorder="1"/>
    <xf numFmtId="0" fontId="0" fillId="2" borderId="0" xfId="0" applyFill="1"/>
    <xf numFmtId="16" fontId="0" fillId="0" borderId="0" xfId="0" applyNumberFormat="1"/>
    <xf numFmtId="0" fontId="2" fillId="0" borderId="2" xfId="2" applyBorder="1" applyAlignment="1">
      <alignment horizontal="left" vertical="top" wrapText="1"/>
    </xf>
    <xf numFmtId="1" fontId="1" fillId="6" borderId="0" xfId="0" applyNumberFormat="1" applyFont="1" applyFill="1"/>
    <xf numFmtId="0" fontId="1" fillId="0" borderId="0" xfId="0" applyFont="1" applyAlignment="1">
      <alignment wrapText="1"/>
    </xf>
    <xf numFmtId="0" fontId="2" fillId="0" borderId="0" xfId="1"/>
    <xf numFmtId="14" fontId="0" fillId="0" borderId="0" xfId="0" applyNumberFormat="1"/>
    <xf numFmtId="3" fontId="1" fillId="0" borderId="0" xfId="0" applyNumberFormat="1" applyFont="1"/>
    <xf numFmtId="1" fontId="1" fillId="8" borderId="0" xfId="0" applyNumberFormat="1" applyFont="1" applyFill="1"/>
    <xf numFmtId="0" fontId="1" fillId="6" borderId="0" xfId="0" applyFont="1" applyFill="1"/>
    <xf numFmtId="0" fontId="1" fillId="7" borderId="0" xfId="0" applyFont="1" applyFill="1"/>
    <xf numFmtId="0" fontId="1" fillId="9" borderId="0" xfId="0" applyFont="1" applyFill="1"/>
    <xf numFmtId="0" fontId="1" fillId="10" borderId="0" xfId="0" applyFont="1" applyFill="1"/>
    <xf numFmtId="0" fontId="7" fillId="5" borderId="4" xfId="8" applyFont="1" applyFill="1" applyBorder="1" applyAlignment="1">
      <alignment vertical="top" wrapText="1"/>
    </xf>
    <xf numFmtId="1" fontId="7" fillId="5" borderId="4" xfId="8" applyNumberFormat="1" applyFont="1" applyFill="1" applyBorder="1" applyAlignment="1">
      <alignment horizontal="left" vertical="top" wrapText="1"/>
    </xf>
    <xf numFmtId="164" fontId="7" fillId="5" borderId="4" xfId="8" applyNumberFormat="1" applyFont="1" applyFill="1" applyBorder="1" applyAlignment="1">
      <alignment horizontal="right" vertical="top" wrapText="1"/>
    </xf>
    <xf numFmtId="40" fontId="7" fillId="5" borderId="4" xfId="8" applyNumberFormat="1" applyFont="1" applyFill="1" applyBorder="1" applyAlignment="1">
      <alignment horizontal="right" vertical="top" wrapText="1"/>
    </xf>
    <xf numFmtId="49" fontId="1" fillId="0" borderId="2" xfId="0" applyNumberFormat="1" applyFont="1" applyBorder="1" applyAlignment="1">
      <alignment horizontal="left" vertical="top" wrapText="1"/>
    </xf>
    <xf numFmtId="0" fontId="1" fillId="0" borderId="2" xfId="0" applyFont="1" applyBorder="1" applyAlignment="1">
      <alignment vertical="top" wrapText="1"/>
    </xf>
    <xf numFmtId="3" fontId="0" fillId="0" borderId="2" xfId="0" applyNumberFormat="1" applyBorder="1" applyAlignment="1">
      <alignment horizontal="right" vertical="top" wrapText="1"/>
    </xf>
    <xf numFmtId="3" fontId="0" fillId="0" borderId="2" xfId="0" applyNumberFormat="1" applyBorder="1" applyAlignment="1">
      <alignment horizontal="right"/>
    </xf>
    <xf numFmtId="49" fontId="0" fillId="0" borderId="2" xfId="0" applyNumberFormat="1" applyBorder="1" applyAlignment="1">
      <alignment horizontal="left" vertical="top" wrapText="1"/>
    </xf>
    <xf numFmtId="3" fontId="1" fillId="0" borderId="2" xfId="0" applyNumberFormat="1" applyFont="1" applyBorder="1" applyAlignment="1">
      <alignment horizontal="right"/>
    </xf>
    <xf numFmtId="49" fontId="1" fillId="0" borderId="2" xfId="0" applyNumberFormat="1" applyFont="1" applyBorder="1"/>
    <xf numFmtId="0" fontId="1" fillId="8" borderId="2" xfId="0" applyFont="1" applyFill="1" applyBorder="1" applyAlignment="1">
      <alignment vertical="top" wrapText="1"/>
    </xf>
    <xf numFmtId="3" fontId="0" fillId="2" borderId="2" xfId="0" applyNumberFormat="1" applyFill="1" applyBorder="1" applyAlignment="1">
      <alignment horizontal="right" vertical="top" wrapText="1"/>
    </xf>
    <xf numFmtId="49" fontId="1" fillId="8" borderId="2" xfId="0" applyNumberFormat="1" applyFont="1" applyFill="1" applyBorder="1"/>
    <xf numFmtId="0" fontId="1" fillId="8" borderId="2" xfId="0" applyFont="1" applyFill="1" applyBorder="1"/>
    <xf numFmtId="0" fontId="1" fillId="8" borderId="2" xfId="0" applyFont="1" applyFill="1" applyBorder="1" applyAlignment="1">
      <alignment wrapText="1"/>
    </xf>
    <xf numFmtId="0" fontId="1" fillId="8" borderId="0" xfId="0" applyFont="1" applyFill="1"/>
    <xf numFmtId="3" fontId="1" fillId="2" borderId="2" xfId="0" applyNumberFormat="1" applyFont="1" applyFill="1" applyBorder="1" applyAlignment="1">
      <alignment horizontal="right" vertical="top" wrapText="1"/>
    </xf>
    <xf numFmtId="0" fontId="1" fillId="2" borderId="2" xfId="0" applyFont="1" applyFill="1" applyBorder="1"/>
    <xf numFmtId="0" fontId="11" fillId="0" borderId="0" xfId="0" applyFont="1"/>
    <xf numFmtId="0" fontId="12" fillId="0" borderId="0" xfId="0" applyFont="1"/>
    <xf numFmtId="0" fontId="13" fillId="0" borderId="0" xfId="0" applyFont="1"/>
    <xf numFmtId="0" fontId="14" fillId="0" borderId="0" xfId="0" applyFont="1"/>
    <xf numFmtId="1" fontId="1" fillId="7" borderId="0" xfId="0" applyNumberFormat="1" applyFont="1" applyFill="1"/>
    <xf numFmtId="0" fontId="2" fillId="4" borderId="2" xfId="1" applyFill="1" applyBorder="1" applyAlignment="1">
      <alignment horizontal="right" vertical="top" wrapText="1"/>
    </xf>
    <xf numFmtId="0" fontId="2" fillId="5" borderId="2" xfId="1" applyFill="1" applyBorder="1" applyAlignment="1">
      <alignment horizontal="right" vertical="top" wrapText="1"/>
    </xf>
    <xf numFmtId="4" fontId="2" fillId="5" borderId="2" xfId="1" applyNumberFormat="1" applyFill="1" applyBorder="1" applyAlignment="1">
      <alignment horizontal="right" vertical="top" wrapText="1"/>
    </xf>
    <xf numFmtId="2" fontId="2" fillId="5" borderId="2" xfId="1" applyNumberFormat="1" applyFill="1" applyBorder="1" applyAlignment="1">
      <alignment horizontal="right" vertical="top" wrapText="1"/>
    </xf>
    <xf numFmtId="0" fontId="2" fillId="4" borderId="2" xfId="1" applyFill="1" applyBorder="1" applyAlignment="1">
      <alignment vertical="top" wrapText="1"/>
    </xf>
    <xf numFmtId="0" fontId="2" fillId="4" borderId="2" xfId="1" applyFill="1" applyBorder="1" applyAlignment="1">
      <alignment horizontal="right" vertical="top"/>
    </xf>
    <xf numFmtId="0" fontId="2" fillId="4" borderId="2" xfId="1" applyFill="1" applyBorder="1" applyAlignment="1">
      <alignment horizontal="left" vertical="top" wrapText="1"/>
    </xf>
    <xf numFmtId="0" fontId="2" fillId="5" borderId="2" xfId="1" applyFill="1" applyBorder="1" applyAlignment="1">
      <alignment vertical="top" wrapText="1"/>
    </xf>
    <xf numFmtId="164" fontId="2" fillId="5" borderId="2" xfId="1" applyNumberFormat="1" applyFill="1" applyBorder="1" applyAlignment="1">
      <alignment horizontal="right" vertical="top"/>
    </xf>
    <xf numFmtId="0" fontId="2" fillId="5" borderId="2" xfId="1" applyFill="1" applyBorder="1" applyAlignment="1">
      <alignment horizontal="left" vertical="top" wrapText="1"/>
    </xf>
    <xf numFmtId="0" fontId="2" fillId="5" borderId="2" xfId="1" applyFill="1" applyBorder="1" applyAlignment="1">
      <alignment horizontal="right" vertical="top"/>
    </xf>
    <xf numFmtId="165" fontId="2" fillId="5" borderId="2" xfId="1" applyNumberFormat="1" applyFill="1" applyBorder="1" applyAlignment="1">
      <alignment horizontal="right" vertical="top"/>
    </xf>
    <xf numFmtId="0" fontId="1" fillId="8" borderId="5" xfId="0" applyFont="1" applyFill="1" applyBorder="1"/>
    <xf numFmtId="0" fontId="1" fillId="0" borderId="6" xfId="0" applyFont="1" applyBorder="1"/>
    <xf numFmtId="0" fontId="10" fillId="0" borderId="7" xfId="0" applyFont="1" applyBorder="1"/>
    <xf numFmtId="0" fontId="1" fillId="7" borderId="5" xfId="0" applyFont="1" applyFill="1" applyBorder="1"/>
    <xf numFmtId="0" fontId="0" fillId="11" borderId="0" xfId="0" applyFill="1"/>
    <xf numFmtId="9" fontId="0" fillId="0" borderId="0" xfId="0" applyNumberFormat="1" applyAlignment="1">
      <alignment horizontal="center" wrapText="1"/>
    </xf>
    <xf numFmtId="49" fontId="1" fillId="2" borderId="2" xfId="0" applyNumberFormat="1" applyFont="1" applyFill="1" applyBorder="1"/>
    <xf numFmtId="0" fontId="2" fillId="5" borderId="0" xfId="1" applyFill="1" applyAlignment="1">
      <alignment vertical="top" wrapText="1"/>
    </xf>
    <xf numFmtId="0" fontId="2" fillId="5" borderId="1" xfId="1" applyFill="1" applyBorder="1" applyAlignment="1">
      <alignment vertical="top" wrapText="1"/>
    </xf>
    <xf numFmtId="0" fontId="2" fillId="5" borderId="1" xfId="1" applyFill="1" applyBorder="1" applyAlignment="1">
      <alignment horizontal="right" vertical="top"/>
    </xf>
    <xf numFmtId="0" fontId="2" fillId="5" borderId="1" xfId="1" applyFill="1" applyBorder="1" applyAlignment="1">
      <alignment horizontal="left" vertical="top" wrapText="1"/>
    </xf>
    <xf numFmtId="4" fontId="2" fillId="5" borderId="1" xfId="1" applyNumberFormat="1" applyFill="1" applyBorder="1" applyAlignment="1">
      <alignment horizontal="right" vertical="top" wrapText="1"/>
    </xf>
    <xf numFmtId="0" fontId="2" fillId="5" borderId="1" xfId="1" applyFill="1" applyBorder="1" applyAlignment="1">
      <alignment horizontal="right" vertical="top" wrapText="1"/>
    </xf>
    <xf numFmtId="0" fontId="2" fillId="5" borderId="3" xfId="1" applyFill="1" applyBorder="1" applyAlignment="1">
      <alignment vertical="top" wrapText="1"/>
    </xf>
    <xf numFmtId="164" fontId="2" fillId="5" borderId="3" xfId="1" applyNumberFormat="1" applyFill="1" applyBorder="1" applyAlignment="1">
      <alignment horizontal="right" vertical="top"/>
    </xf>
    <xf numFmtId="0" fontId="2" fillId="5" borderId="3" xfId="1" applyFill="1" applyBorder="1" applyAlignment="1">
      <alignment horizontal="left" vertical="top" wrapText="1"/>
    </xf>
    <xf numFmtId="4" fontId="2" fillId="5" borderId="3" xfId="1" applyNumberFormat="1" applyFill="1" applyBorder="1" applyAlignment="1">
      <alignment horizontal="right" vertical="top" wrapText="1"/>
    </xf>
    <xf numFmtId="0" fontId="2" fillId="5" borderId="3" xfId="1" applyFill="1" applyBorder="1" applyAlignment="1">
      <alignment horizontal="right" vertical="top" wrapText="1"/>
    </xf>
    <xf numFmtId="0" fontId="2" fillId="5" borderId="9" xfId="1" applyFill="1" applyBorder="1" applyAlignment="1">
      <alignment vertical="top" wrapText="1"/>
    </xf>
    <xf numFmtId="164" fontId="2" fillId="5" borderId="8" xfId="1" applyNumberFormat="1" applyFill="1" applyBorder="1" applyAlignment="1">
      <alignment horizontal="right" vertical="top"/>
    </xf>
    <xf numFmtId="0" fontId="2" fillId="5" borderId="8" xfId="1" applyFill="1" applyBorder="1" applyAlignment="1">
      <alignment horizontal="right" vertical="top"/>
    </xf>
    <xf numFmtId="0" fontId="2" fillId="5" borderId="3" xfId="1" applyFill="1" applyBorder="1" applyAlignment="1">
      <alignment horizontal="right" vertical="top"/>
    </xf>
    <xf numFmtId="0" fontId="2" fillId="5" borderId="0" xfId="1" applyFill="1" applyAlignment="1">
      <alignment horizontal="right" vertical="top"/>
    </xf>
    <xf numFmtId="0" fontId="2" fillId="5" borderId="0" xfId="1" applyFill="1" applyAlignment="1">
      <alignment horizontal="left" vertical="top" wrapText="1"/>
    </xf>
    <xf numFmtId="4" fontId="2" fillId="5" borderId="0" xfId="1" applyNumberFormat="1" applyFill="1" applyAlignment="1">
      <alignment horizontal="right" vertical="top" wrapText="1"/>
    </xf>
    <xf numFmtId="164" fontId="2" fillId="5" borderId="0" xfId="1" applyNumberFormat="1" applyFill="1" applyAlignment="1">
      <alignment horizontal="right" vertical="top"/>
    </xf>
    <xf numFmtId="0" fontId="2" fillId="4" borderId="0" xfId="1" applyFill="1" applyAlignment="1">
      <alignment vertical="top" wrapText="1"/>
    </xf>
    <xf numFmtId="0" fontId="2" fillId="4" borderId="0" xfId="1" applyFill="1" applyAlignment="1">
      <alignment horizontal="right" vertical="top"/>
    </xf>
    <xf numFmtId="0" fontId="2" fillId="4" borderId="0" xfId="1" applyFill="1" applyAlignment="1">
      <alignment horizontal="left" vertical="top" wrapText="1"/>
    </xf>
    <xf numFmtId="0" fontId="2" fillId="4" borderId="0" xfId="1" applyFill="1" applyAlignment="1">
      <alignment horizontal="right" vertical="top" wrapText="1"/>
    </xf>
    <xf numFmtId="0" fontId="2" fillId="5" borderId="0" xfId="1" applyFill="1" applyAlignment="1">
      <alignment horizontal="right" vertical="top" wrapText="1"/>
    </xf>
    <xf numFmtId="4" fontId="2" fillId="5" borderId="10" xfId="1" applyNumberFormat="1" applyFill="1" applyBorder="1" applyAlignment="1">
      <alignment horizontal="right" vertical="top" wrapText="1"/>
    </xf>
    <xf numFmtId="0" fontId="1" fillId="12" borderId="2" xfId="0" applyFont="1" applyFill="1" applyBorder="1"/>
    <xf numFmtId="0" fontId="0" fillId="12" borderId="2" xfId="0" applyFill="1" applyBorder="1"/>
    <xf numFmtId="0" fontId="0" fillId="12" borderId="0" xfId="0" applyFill="1"/>
    <xf numFmtId="0" fontId="1" fillId="13" borderId="0" xfId="0" applyFont="1" applyFill="1"/>
    <xf numFmtId="9" fontId="0" fillId="0" borderId="0" xfId="0" applyNumberFormat="1" applyAlignment="1">
      <alignment horizontal="left"/>
    </xf>
    <xf numFmtId="0" fontId="1" fillId="0" borderId="9" xfId="0" applyFont="1" applyBorder="1"/>
    <xf numFmtId="9" fontId="0" fillId="0" borderId="0" xfId="10" applyFont="1"/>
    <xf numFmtId="3" fontId="0" fillId="0" borderId="2" xfId="0" applyNumberFormat="1" applyBorder="1"/>
    <xf numFmtId="49" fontId="0" fillId="2" borderId="2" xfId="0" applyNumberFormat="1" applyFill="1" applyBorder="1" applyAlignment="1">
      <alignment horizontal="left" vertical="top" wrapText="1"/>
    </xf>
    <xf numFmtId="1" fontId="2" fillId="0" borderId="0" xfId="1" applyNumberFormat="1" applyAlignment="1">
      <alignment horizontal="left"/>
    </xf>
    <xf numFmtId="1" fontId="2" fillId="0" borderId="0" xfId="1" applyNumberFormat="1"/>
    <xf numFmtId="0" fontId="2" fillId="2" borderId="0" xfId="1" applyFill="1"/>
    <xf numFmtId="1" fontId="2" fillId="2" borderId="0" xfId="1" applyNumberFormat="1" applyFill="1"/>
    <xf numFmtId="1" fontId="2" fillId="3" borderId="0" xfId="1" applyNumberFormat="1" applyFill="1"/>
    <xf numFmtId="0" fontId="17" fillId="0" borderId="0" xfId="0" applyFont="1"/>
    <xf numFmtId="0" fontId="17" fillId="0" borderId="0" xfId="0" applyFont="1" applyAlignment="1">
      <alignment wrapText="1"/>
    </xf>
    <xf numFmtId="1" fontId="2" fillId="14" borderId="0" xfId="1" applyNumberFormat="1" applyFill="1"/>
    <xf numFmtId="0" fontId="1" fillId="14" borderId="0" xfId="0" applyFont="1" applyFill="1"/>
    <xf numFmtId="0" fontId="2" fillId="14" borderId="0" xfId="1" applyFill="1"/>
    <xf numFmtId="1" fontId="1" fillId="14" borderId="0" xfId="0" applyNumberFormat="1" applyFont="1" applyFill="1"/>
    <xf numFmtId="0" fontId="10" fillId="0" borderId="0" xfId="1" applyFont="1"/>
    <xf numFmtId="1" fontId="19" fillId="0" borderId="0" xfId="1" applyNumberFormat="1" applyFont="1"/>
    <xf numFmtId="0" fontId="19" fillId="0" borderId="0" xfId="1" applyFont="1"/>
    <xf numFmtId="1" fontId="19" fillId="0" borderId="0" xfId="0" applyNumberFormat="1" applyFont="1"/>
    <xf numFmtId="0" fontId="19" fillId="0" borderId="0" xfId="0" applyFont="1"/>
    <xf numFmtId="1" fontId="1" fillId="2" borderId="0" xfId="0" applyNumberFormat="1" applyFont="1" applyFill="1"/>
    <xf numFmtId="3" fontId="10" fillId="2" borderId="2" xfId="0" applyNumberFormat="1" applyFont="1" applyFill="1" applyBorder="1" applyAlignment="1">
      <alignment horizontal="right" vertical="top" wrapText="1"/>
    </xf>
    <xf numFmtId="0" fontId="10" fillId="2" borderId="0" xfId="0" applyFont="1" applyFill="1"/>
    <xf numFmtId="1" fontId="10" fillId="0" borderId="0" xfId="0" applyNumberFormat="1" applyFont="1"/>
    <xf numFmtId="0" fontId="1" fillId="0" borderId="0" xfId="0" quotePrefix="1" applyFont="1"/>
    <xf numFmtId="0" fontId="1" fillId="3" borderId="2" xfId="0" applyFont="1" applyFill="1" applyBorder="1"/>
    <xf numFmtId="1" fontId="1" fillId="3" borderId="0" xfId="0" applyNumberFormat="1" applyFont="1" applyFill="1"/>
    <xf numFmtId="49" fontId="1" fillId="0" borderId="12" xfId="0" applyNumberFormat="1" applyFont="1" applyBorder="1"/>
    <xf numFmtId="0" fontId="2" fillId="0" borderId="13" xfId="1" applyBorder="1"/>
    <xf numFmtId="0" fontId="1" fillId="0" borderId="13" xfId="0" applyFont="1" applyBorder="1"/>
    <xf numFmtId="0" fontId="2" fillId="0" borderId="14" xfId="1" applyBorder="1"/>
    <xf numFmtId="49" fontId="1" fillId="0" borderId="15" xfId="0" applyNumberFormat="1" applyFont="1" applyBorder="1"/>
    <xf numFmtId="0" fontId="2" fillId="0" borderId="16" xfId="1" applyBorder="1"/>
    <xf numFmtId="49" fontId="1" fillId="0" borderId="10" xfId="0" applyNumberFormat="1" applyFont="1" applyBorder="1"/>
    <xf numFmtId="0" fontId="2" fillId="0" borderId="11" xfId="1" applyBorder="1"/>
    <xf numFmtId="0" fontId="1" fillId="0" borderId="11" xfId="0" applyFont="1" applyBorder="1"/>
    <xf numFmtId="0" fontId="2" fillId="0" borderId="17" xfId="1" applyBorder="1"/>
    <xf numFmtId="0" fontId="1" fillId="0" borderId="0" xfId="1" applyFont="1"/>
    <xf numFmtId="0" fontId="3" fillId="0" borderId="2" xfId="6" applyFont="1" applyBorder="1" applyAlignment="1">
      <alignment horizontal="center" vertical="center" wrapText="1"/>
    </xf>
    <xf numFmtId="0" fontId="2" fillId="4" borderId="2" xfId="6" applyFill="1" applyBorder="1" applyAlignment="1">
      <alignment vertical="top" wrapText="1"/>
    </xf>
    <xf numFmtId="0" fontId="2" fillId="4" borderId="2" xfId="6" applyFill="1" applyBorder="1" applyAlignment="1">
      <alignment horizontal="right" vertical="top"/>
    </xf>
    <xf numFmtId="0" fontId="2" fillId="4" borderId="2" xfId="6" applyFill="1" applyBorder="1" applyAlignment="1">
      <alignment horizontal="left" vertical="top" wrapText="1"/>
    </xf>
    <xf numFmtId="0" fontId="2" fillId="4" borderId="2" xfId="6" applyFill="1" applyBorder="1" applyAlignment="1">
      <alignment horizontal="right" vertical="top" wrapText="1"/>
    </xf>
    <xf numFmtId="0" fontId="2" fillId="5" borderId="2" xfId="6" applyFill="1" applyBorder="1" applyAlignment="1">
      <alignment vertical="top" wrapText="1"/>
    </xf>
    <xf numFmtId="164" fontId="2" fillId="5" borderId="2" xfId="6" applyNumberFormat="1" applyFill="1" applyBorder="1" applyAlignment="1">
      <alignment horizontal="right" vertical="top"/>
    </xf>
    <xf numFmtId="0" fontId="2" fillId="5" borderId="2" xfId="6" applyFill="1" applyBorder="1" applyAlignment="1">
      <alignment horizontal="left" vertical="top" wrapText="1"/>
    </xf>
    <xf numFmtId="4" fontId="2" fillId="5" borderId="2" xfId="6" applyNumberFormat="1" applyFill="1" applyBorder="1" applyAlignment="1">
      <alignment horizontal="right" vertical="top" wrapText="1"/>
    </xf>
    <xf numFmtId="0" fontId="2" fillId="5" borderId="2" xfId="6" applyFill="1" applyBorder="1" applyAlignment="1">
      <alignment horizontal="right" vertical="top" wrapText="1"/>
    </xf>
    <xf numFmtId="0" fontId="2" fillId="5" borderId="2" xfId="6" applyFill="1" applyBorder="1" applyAlignment="1">
      <alignment horizontal="right" vertical="top"/>
    </xf>
    <xf numFmtId="2" fontId="2" fillId="5" borderId="2" xfId="6" applyNumberFormat="1" applyFill="1" applyBorder="1" applyAlignment="1">
      <alignment horizontal="right" vertical="top" wrapText="1"/>
    </xf>
    <xf numFmtId="1" fontId="10" fillId="2" borderId="0" xfId="0" applyNumberFormat="1" applyFont="1" applyFill="1"/>
    <xf numFmtId="0" fontId="3" fillId="0" borderId="2" xfId="2" applyFont="1" applyBorder="1" applyAlignment="1">
      <alignment horizontal="center" vertical="center" wrapText="1"/>
    </xf>
    <xf numFmtId="0" fontId="2" fillId="4" borderId="2" xfId="2" applyFill="1" applyBorder="1" applyAlignment="1">
      <alignment vertical="top" wrapText="1"/>
    </xf>
    <xf numFmtId="0" fontId="2" fillId="4" borderId="2" xfId="2" applyFill="1" applyBorder="1" applyAlignment="1">
      <alignment horizontal="right" vertical="top"/>
    </xf>
    <xf numFmtId="0" fontId="2" fillId="4" borderId="2" xfId="2" applyFill="1" applyBorder="1" applyAlignment="1">
      <alignment horizontal="left" vertical="top" wrapText="1"/>
    </xf>
    <xf numFmtId="0" fontId="2" fillId="4" borderId="2" xfId="2" applyFill="1" applyBorder="1" applyAlignment="1">
      <alignment horizontal="right" vertical="top" wrapText="1"/>
    </xf>
    <xf numFmtId="0" fontId="2" fillId="5" borderId="2" xfId="2" applyFill="1" applyBorder="1" applyAlignment="1">
      <alignment vertical="top" wrapText="1"/>
    </xf>
    <xf numFmtId="164" fontId="2" fillId="5" borderId="2" xfId="2" applyNumberFormat="1" applyFill="1" applyBorder="1" applyAlignment="1">
      <alignment horizontal="right" vertical="top"/>
    </xf>
    <xf numFmtId="4" fontId="2" fillId="5" borderId="2" xfId="2" applyNumberFormat="1" applyFill="1" applyBorder="1" applyAlignment="1">
      <alignment horizontal="right" vertical="top" wrapText="1"/>
    </xf>
    <xf numFmtId="0" fontId="2" fillId="5" borderId="2" xfId="2" applyFill="1" applyBorder="1" applyAlignment="1">
      <alignment horizontal="right" vertical="top" wrapText="1"/>
    </xf>
    <xf numFmtId="0" fontId="2" fillId="5" borderId="2" xfId="2" applyFill="1" applyBorder="1" applyAlignment="1">
      <alignment horizontal="right" vertical="top"/>
    </xf>
    <xf numFmtId="165" fontId="2" fillId="5" borderId="2" xfId="2" applyNumberFormat="1" applyFill="1" applyBorder="1" applyAlignment="1">
      <alignment horizontal="right" vertical="top"/>
    </xf>
    <xf numFmtId="2" fontId="2" fillId="5" borderId="2" xfId="2" applyNumberFormat="1" applyFill="1" applyBorder="1" applyAlignment="1">
      <alignment horizontal="right" vertical="top" wrapText="1"/>
    </xf>
    <xf numFmtId="0" fontId="3" fillId="0" borderId="2" xfId="1" applyFont="1" applyBorder="1" applyAlignment="1">
      <alignment horizontal="center" vertical="center" wrapText="1"/>
    </xf>
    <xf numFmtId="0" fontId="3" fillId="0" borderId="1" xfId="2" applyFont="1" applyBorder="1" applyAlignment="1">
      <alignment vertical="center" wrapText="1"/>
    </xf>
    <xf numFmtId="0" fontId="3" fillId="0" borderId="3" xfId="2" applyFont="1" applyBorder="1" applyAlignment="1">
      <alignment vertical="center" wrapText="1"/>
    </xf>
    <xf numFmtId="0" fontId="3" fillId="0" borderId="1" xfId="2" applyFont="1" applyBorder="1" applyAlignment="1">
      <alignment horizontal="center" vertical="center" wrapText="1"/>
    </xf>
    <xf numFmtId="0" fontId="3" fillId="0" borderId="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1" xfId="6" applyFont="1" applyBorder="1" applyAlignment="1">
      <alignment vertical="center" wrapText="1"/>
    </xf>
    <xf numFmtId="0" fontId="3" fillId="0" borderId="3" xfId="6" applyFont="1" applyBorder="1" applyAlignment="1">
      <alignment vertical="center" wrapText="1"/>
    </xf>
    <xf numFmtId="0" fontId="3" fillId="0" borderId="1" xfId="6" applyFont="1" applyBorder="1" applyAlignment="1">
      <alignment horizontal="center" vertical="center" wrapText="1"/>
    </xf>
    <xf numFmtId="0" fontId="3" fillId="0" borderId="3" xfId="6" applyFont="1" applyBorder="1" applyAlignment="1">
      <alignment horizontal="center" vertical="center" wrapText="1"/>
    </xf>
    <xf numFmtId="0" fontId="3" fillId="0" borderId="2" xfId="6" applyFont="1" applyBorder="1" applyAlignment="1">
      <alignment horizontal="center" vertical="center" wrapText="1"/>
    </xf>
    <xf numFmtId="0" fontId="3" fillId="0" borderId="1" xfId="1" applyFont="1" applyBorder="1" applyAlignment="1">
      <alignment vertical="center" wrapText="1"/>
    </xf>
    <xf numFmtId="0" fontId="3" fillId="0" borderId="3" xfId="1" applyFont="1" applyBorder="1" applyAlignment="1">
      <alignment vertical="center" wrapText="1"/>
    </xf>
    <xf numFmtId="0" fontId="3" fillId="0" borderId="1" xfId="1" applyFont="1" applyBorder="1" applyAlignment="1">
      <alignment horizontal="center" vertical="center" wrapText="1"/>
    </xf>
    <xf numFmtId="0" fontId="3" fillId="0" borderId="3" xfId="1" applyFont="1" applyBorder="1" applyAlignment="1">
      <alignment horizontal="center" vertical="center" wrapText="1"/>
    </xf>
    <xf numFmtId="0" fontId="3" fillId="0" borderId="2" xfId="1" applyFont="1" applyBorder="1" applyAlignment="1">
      <alignment horizontal="center" vertical="center" wrapText="1"/>
    </xf>
    <xf numFmtId="0" fontId="18" fillId="0" borderId="0" xfId="0" applyFont="1"/>
    <xf numFmtId="0" fontId="18" fillId="0" borderId="0" xfId="0" applyFont="1" applyAlignment="1">
      <alignment wrapText="1"/>
    </xf>
  </cellXfs>
  <cellStyles count="11">
    <cellStyle name="Обычный" xfId="0" builtinId="0"/>
    <cellStyle name="Обычный 2" xfId="3" xr:uid="{00000000-0005-0000-0000-000001000000}"/>
    <cellStyle name="Обычный 3" xfId="4" xr:uid="{00000000-0005-0000-0000-000002000000}"/>
    <cellStyle name="Обычный 4" xfId="5" xr:uid="{00000000-0005-0000-0000-000003000000}"/>
    <cellStyle name="Обычный 5" xfId="7" xr:uid="{00000000-0005-0000-0000-000004000000}"/>
    <cellStyle name="Обычный 6" xfId="9" xr:uid="{00000000-0005-0000-0000-000005000000}"/>
    <cellStyle name="Обычный_sec" xfId="2" xr:uid="{00000000-0005-0000-0000-000006000000}"/>
    <cellStyle name="Обычный_дил эл" xfId="6" xr:uid="{00000000-0005-0000-0000-000007000000}"/>
    <cellStyle name="Обычный_сет фильтр себес" xfId="8" xr:uid="{00000000-0005-0000-0000-000008000000}"/>
    <cellStyle name="Обычный_эл" xfId="1" xr:uid="{00000000-0005-0000-0000-000009000000}"/>
    <cellStyle name="Процентный" xfId="10" builtinId="5"/>
  </cellStyles>
  <dxfs count="192">
    <dxf>
      <font>
        <color rgb="FF92D050"/>
      </font>
    </dxf>
    <dxf>
      <font>
        <color rgb="FFFF0000"/>
      </font>
    </dxf>
    <dxf>
      <font>
        <color rgb="FF92D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xdr:row>
      <xdr:rowOff>38100</xdr:rowOff>
    </xdr:from>
    <xdr:to>
      <xdr:col>13</xdr:col>
      <xdr:colOff>38100</xdr:colOff>
      <xdr:row>54</xdr:row>
      <xdr:rowOff>9525</xdr:rowOff>
    </xdr:to>
    <xdr:pic>
      <xdr:nvPicPr>
        <xdr:cNvPr id="3" name="Рисунок 2">
          <a:extLst>
            <a:ext uri="{FF2B5EF4-FFF2-40B4-BE49-F238E27FC236}">
              <a16:creationId xmlns:a16="http://schemas.microsoft.com/office/drawing/2014/main" id="{9AA20D49-9433-18D1-44BE-1A8BCFD10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23850"/>
          <a:ext cx="6962775" cy="740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15</xdr:col>
      <xdr:colOff>123825</xdr:colOff>
      <xdr:row>92</xdr:row>
      <xdr:rowOff>0</xdr:rowOff>
    </xdr:to>
    <xdr:pic>
      <xdr:nvPicPr>
        <xdr:cNvPr id="3" name="Рисунок 2">
          <a:extLst>
            <a:ext uri="{FF2B5EF4-FFF2-40B4-BE49-F238E27FC236}">
              <a16:creationId xmlns:a16="http://schemas.microsoft.com/office/drawing/2014/main" id="{1DC61764-8C02-F221-B96B-D4B1F2448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9039225" cy="1317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495300</xdr:colOff>
      <xdr:row>1</xdr:row>
      <xdr:rowOff>76200</xdr:rowOff>
    </xdr:from>
    <xdr:to>
      <xdr:col>34</xdr:col>
      <xdr:colOff>257175</xdr:colOff>
      <xdr:row>43</xdr:row>
      <xdr:rowOff>133350</xdr:rowOff>
    </xdr:to>
    <xdr:pic>
      <xdr:nvPicPr>
        <xdr:cNvPr id="4" name="Рисунок 3">
          <a:extLst>
            <a:ext uri="{FF2B5EF4-FFF2-40B4-BE49-F238E27FC236}">
              <a16:creationId xmlns:a16="http://schemas.microsoft.com/office/drawing/2014/main" id="{CC1318B0-D4A9-F6DC-2D41-192CD2B74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4100" y="219075"/>
          <a:ext cx="9363075"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28575</xdr:colOff>
      <xdr:row>48</xdr:row>
      <xdr:rowOff>57150</xdr:rowOff>
    </xdr:from>
    <xdr:to>
      <xdr:col>40</xdr:col>
      <xdr:colOff>523875</xdr:colOff>
      <xdr:row>119</xdr:row>
      <xdr:rowOff>38100</xdr:rowOff>
    </xdr:to>
    <xdr:pic>
      <xdr:nvPicPr>
        <xdr:cNvPr id="5" name="Рисунок 4">
          <a:extLst>
            <a:ext uri="{FF2B5EF4-FFF2-40B4-BE49-F238E27FC236}">
              <a16:creationId xmlns:a16="http://schemas.microsoft.com/office/drawing/2014/main" id="{875694D1-066C-1EFF-775C-8353A4F24D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7277100"/>
          <a:ext cx="12763500" cy="1012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219075</xdr:colOff>
      <xdr:row>101</xdr:row>
      <xdr:rowOff>104775</xdr:rowOff>
    </xdr:to>
    <xdr:pic>
      <xdr:nvPicPr>
        <xdr:cNvPr id="2" name="Рисунок 1">
          <a:extLst>
            <a:ext uri="{FF2B5EF4-FFF2-40B4-BE49-F238E27FC236}">
              <a16:creationId xmlns:a16="http://schemas.microsoft.com/office/drawing/2014/main" id="{81B79CB5-C7B5-4A2F-8755-A6D6AE8B7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453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447675</xdr:colOff>
      <xdr:row>60</xdr:row>
      <xdr:rowOff>0</xdr:rowOff>
    </xdr:to>
    <xdr:pic>
      <xdr:nvPicPr>
        <xdr:cNvPr id="2" name="Рисунок 1">
          <a:extLst>
            <a:ext uri="{FF2B5EF4-FFF2-40B4-BE49-F238E27FC236}">
              <a16:creationId xmlns:a16="http://schemas.microsoft.com/office/drawing/2014/main" id="{D69263B3-F132-45ED-88AC-ED45C3B42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15475" cy="857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
  <sheetViews>
    <sheetView topLeftCell="A10" workbookViewId="0">
      <selection activeCell="V1" sqref="V1"/>
    </sheetView>
  </sheetViews>
  <sheetFormatPr defaultRowHeight="11.25" x14ac:dyDescent="0.2"/>
  <sheetData>
    <row r="1" spans="1:22" ht="15.75" x14ac:dyDescent="0.25">
      <c r="A1" s="53" t="s">
        <v>33644</v>
      </c>
      <c r="P1" s="54" t="s">
        <v>33815</v>
      </c>
      <c r="V1" s="2" t="s">
        <v>33816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4">
    <tabColor theme="3" tint="0.59999389629810485"/>
  </sheetPr>
  <dimension ref="A1:N45"/>
  <sheetViews>
    <sheetView zoomScale="115" zoomScaleNormal="115" workbookViewId="0">
      <pane ySplit="1" topLeftCell="A11" activePane="bottomLeft" state="frozen"/>
      <selection pane="bottomLeft" activeCell="B45" sqref="B45"/>
    </sheetView>
  </sheetViews>
  <sheetFormatPr defaultColWidth="11.6640625" defaultRowHeight="11.25" x14ac:dyDescent="0.2"/>
  <cols>
    <col min="1" max="1" width="20.6640625" bestFit="1" customWidth="1"/>
    <col min="2" max="2" width="50.5" bestFit="1" customWidth="1"/>
    <col min="3" max="4" width="15.83203125" customWidth="1"/>
    <col min="5" max="5" width="21.33203125" customWidth="1"/>
    <col min="6" max="6" width="15" customWidth="1"/>
    <col min="7" max="7" width="16.33203125" customWidth="1"/>
    <col min="8" max="8" width="11.6640625" style="102"/>
    <col min="9" max="9" width="18.33203125" bestFit="1" customWidth="1"/>
    <col min="13" max="13" width="23.33203125" customWidth="1"/>
  </cols>
  <sheetData>
    <row r="1" spans="1:14" ht="22.5" x14ac:dyDescent="0.2">
      <c r="A1" s="14" t="s">
        <v>12991</v>
      </c>
      <c r="B1" s="14"/>
      <c r="C1" s="17" t="s">
        <v>14881</v>
      </c>
      <c r="D1" s="17" t="s">
        <v>47257</v>
      </c>
      <c r="E1" s="14" t="s">
        <v>12992</v>
      </c>
      <c r="F1" s="14" t="s">
        <v>12993</v>
      </c>
      <c r="G1" s="18" t="s">
        <v>30675</v>
      </c>
      <c r="H1" s="100" t="s">
        <v>33517</v>
      </c>
      <c r="I1" s="18" t="s">
        <v>33516</v>
      </c>
      <c r="J1" s="18" t="s">
        <v>23430</v>
      </c>
      <c r="K1" s="105" t="s">
        <v>38837</v>
      </c>
    </row>
    <row r="2" spans="1:14" x14ac:dyDescent="0.2">
      <c r="A2" s="36" t="s">
        <v>303</v>
      </c>
      <c r="B2" s="43" t="s">
        <v>14882</v>
      </c>
      <c r="C2" s="18" t="s">
        <v>14555</v>
      </c>
      <c r="D2" s="14">
        <v>20200</v>
      </c>
      <c r="E2" s="38">
        <f>D2-10</f>
        <v>20190</v>
      </c>
      <c r="F2" s="39"/>
      <c r="G2" s="39">
        <v>0</v>
      </c>
      <c r="H2" s="100">
        <v>5</v>
      </c>
      <c r="I2" s="14">
        <f>INDEX(sec!$A$1:$G$372,MATCH('hiwatch '!A2,sec!$C$1:$C$372,0),4)</f>
        <v>9900</v>
      </c>
      <c r="J2" s="14">
        <f>INDEX(sec!$A$1:$G$372,MATCH('hiwatch '!A2,sec!$C$1:$C$372,0),2)</f>
        <v>0</v>
      </c>
      <c r="K2" s="16">
        <v>7130</v>
      </c>
      <c r="L2" s="106">
        <f t="shared" ref="L2:L34" si="0">-(K2-D2)/K2</f>
        <v>1.8330995792426368</v>
      </c>
      <c r="M2" s="129" t="s">
        <v>38836</v>
      </c>
    </row>
    <row r="3" spans="1:14" x14ac:dyDescent="0.2">
      <c r="A3" s="40" t="s">
        <v>277</v>
      </c>
      <c r="B3" s="43" t="s">
        <v>14883</v>
      </c>
      <c r="C3" s="18" t="s">
        <v>14555</v>
      </c>
      <c r="D3" s="14">
        <v>29900</v>
      </c>
      <c r="E3" s="38">
        <f t="shared" ref="E3:E37" si="1">D3-10</f>
        <v>29890</v>
      </c>
      <c r="F3" s="39"/>
      <c r="G3" s="39">
        <v>0</v>
      </c>
      <c r="H3" s="100">
        <v>50</v>
      </c>
      <c r="I3" s="14">
        <f>INDEX(sec!$A$1:$G$372,MATCH('hiwatch '!A3,sec!$C$1:$C$372,0),4)</f>
        <v>29900</v>
      </c>
      <c r="J3" s="14">
        <f>INDEX(sec!$A$1:$G$372,MATCH('hiwatch '!A3,sec!$C$1:$C$372,0),2)</f>
        <v>0</v>
      </c>
      <c r="K3" s="16">
        <v>20090</v>
      </c>
      <c r="L3" s="106">
        <f t="shared" si="0"/>
        <v>0.48830263812842212</v>
      </c>
    </row>
    <row r="4" spans="1:14" x14ac:dyDescent="0.2">
      <c r="A4" s="40" t="s">
        <v>278</v>
      </c>
      <c r="B4" s="43" t="s">
        <v>14884</v>
      </c>
      <c r="C4" s="37" t="s">
        <v>14555</v>
      </c>
      <c r="D4" s="14">
        <v>36900</v>
      </c>
      <c r="E4" s="38">
        <f>D4-10</f>
        <v>36890</v>
      </c>
      <c r="F4" s="39"/>
      <c r="G4" s="39">
        <v>50</v>
      </c>
      <c r="H4" s="101">
        <v>50</v>
      </c>
      <c r="I4" s="14">
        <f>INDEX(sec!$A$1:$G$372,MATCH('hiwatch '!A4,sec!$C$1:$C$372,0),4)</f>
        <v>36900</v>
      </c>
      <c r="J4" s="14">
        <f>INDEX(sec!$A$1:$G$372,MATCH('hiwatch '!A4,sec!$C$1:$C$372,0),2)</f>
        <v>1</v>
      </c>
      <c r="K4" s="16">
        <v>25130</v>
      </c>
      <c r="L4" s="106">
        <f t="shared" si="0"/>
        <v>0.46836450457620377</v>
      </c>
    </row>
    <row r="5" spans="1:14" x14ac:dyDescent="0.2">
      <c r="A5" s="40" t="s">
        <v>276</v>
      </c>
      <c r="B5" s="43" t="s">
        <v>14885</v>
      </c>
      <c r="C5" s="18" t="s">
        <v>14555</v>
      </c>
      <c r="D5" s="130" t="s">
        <v>20968</v>
      </c>
      <c r="E5" s="49" t="s">
        <v>20968</v>
      </c>
      <c r="F5" s="39"/>
      <c r="G5" s="39">
        <v>0</v>
      </c>
      <c r="H5" s="101">
        <v>50</v>
      </c>
      <c r="I5" s="14">
        <f>INDEX(sec!$A$1:$G$372,MATCH('hiwatch '!A5,sec!$C$1:$C$372,0),4)</f>
        <v>18083</v>
      </c>
      <c r="J5" s="14">
        <f>INDEX(sec!$A$1:$G$372,MATCH('hiwatch '!A5,sec!$C$1:$C$372,0),2)</f>
        <v>0</v>
      </c>
      <c r="L5" s="106" t="e">
        <f t="shared" si="0"/>
        <v>#VALUE!</v>
      </c>
    </row>
    <row r="6" spans="1:14" x14ac:dyDescent="0.2">
      <c r="A6" s="40" t="s">
        <v>283</v>
      </c>
      <c r="B6" s="43" t="s">
        <v>14886</v>
      </c>
      <c r="C6" s="18" t="s">
        <v>14555</v>
      </c>
      <c r="D6" s="14">
        <v>29900</v>
      </c>
      <c r="E6" s="38">
        <f t="shared" si="1"/>
        <v>29890</v>
      </c>
      <c r="F6" s="39"/>
      <c r="G6" s="39">
        <v>50</v>
      </c>
      <c r="H6" s="100">
        <v>40</v>
      </c>
      <c r="I6" s="14">
        <f>INDEX(sec!$A$1:$G$372,MATCH('hiwatch '!A6,sec!$C$1:$C$372,0),4)</f>
        <v>30923</v>
      </c>
      <c r="J6" s="14">
        <f>INDEX(sec!$A$1:$G$372,MATCH('hiwatch '!A6,sec!$C$1:$C$372,0),2)</f>
        <v>5</v>
      </c>
      <c r="K6" s="16">
        <v>20810</v>
      </c>
      <c r="L6" s="106">
        <f t="shared" si="0"/>
        <v>0.43680922633349351</v>
      </c>
    </row>
    <row r="7" spans="1:14" x14ac:dyDescent="0.2">
      <c r="A7" s="108" t="s">
        <v>284</v>
      </c>
      <c r="B7" s="43" t="s">
        <v>14887</v>
      </c>
      <c r="C7" s="37" t="s">
        <v>14556</v>
      </c>
      <c r="D7" s="14">
        <v>42900</v>
      </c>
      <c r="E7" s="38">
        <f t="shared" si="1"/>
        <v>42890</v>
      </c>
      <c r="F7" s="39"/>
      <c r="G7" s="39">
        <v>20</v>
      </c>
      <c r="H7" s="101">
        <v>0</v>
      </c>
      <c r="I7" s="14">
        <f>INDEX(sec!$A$1:$G$372,MATCH('hiwatch '!A7,sec!$C$1:$C$372,0),4)</f>
        <v>42900</v>
      </c>
      <c r="J7" s="14">
        <f>INDEX(sec!$A$1:$G$372,MATCH('hiwatch '!A7,sec!$C$1:$C$372,0),2)</f>
        <v>0</v>
      </c>
      <c r="K7" s="2">
        <v>29450</v>
      </c>
      <c r="L7" s="106">
        <f t="shared" si="0"/>
        <v>0.45670628183361628</v>
      </c>
    </row>
    <row r="8" spans="1:14" x14ac:dyDescent="0.2">
      <c r="A8" s="40" t="s">
        <v>138</v>
      </c>
      <c r="B8" s="43" t="s">
        <v>14888</v>
      </c>
      <c r="C8" s="18" t="s">
        <v>14555</v>
      </c>
      <c r="D8" s="14">
        <v>28700</v>
      </c>
      <c r="E8" s="38">
        <f t="shared" si="1"/>
        <v>28690</v>
      </c>
      <c r="F8" s="39"/>
      <c r="G8" s="39">
        <v>100</v>
      </c>
      <c r="H8" s="101">
        <v>100</v>
      </c>
      <c r="I8" s="14">
        <f>INDEX(sec!$A$1:$G$372,MATCH('hiwatch '!A8,sec!$C$1:$C$372,0),4)</f>
        <v>28700</v>
      </c>
      <c r="J8" s="14">
        <f>INDEX(sec!$A$1:$G$372,MATCH('hiwatch '!A8,sec!$C$1:$C$372,0),2)</f>
        <v>0</v>
      </c>
      <c r="K8" s="16">
        <v>19200</v>
      </c>
      <c r="L8" s="106">
        <f t="shared" si="0"/>
        <v>0.49479166666666669</v>
      </c>
    </row>
    <row r="9" spans="1:14" x14ac:dyDescent="0.2">
      <c r="A9" s="40" t="s">
        <v>287</v>
      </c>
      <c r="B9" s="43" t="s">
        <v>14889</v>
      </c>
      <c r="C9" s="18" t="s">
        <v>14555</v>
      </c>
      <c r="D9" s="14">
        <v>28500</v>
      </c>
      <c r="E9" s="38">
        <f t="shared" si="1"/>
        <v>28490</v>
      </c>
      <c r="F9" s="39"/>
      <c r="G9" s="39">
        <v>100</v>
      </c>
      <c r="H9" s="101" t="s">
        <v>1192</v>
      </c>
      <c r="I9" s="14">
        <f>INDEX(sec!$A$1:$G$372,MATCH('hiwatch '!A9,sec!$C$1:$C$372,0),4)</f>
        <v>28500</v>
      </c>
      <c r="J9" s="14">
        <f>INDEX(sec!$A$1:$G$372,MATCH('hiwatch '!A9,sec!$C$1:$C$372,0),2)</f>
        <v>3</v>
      </c>
      <c r="K9" s="16">
        <v>19000</v>
      </c>
      <c r="L9" s="106">
        <f t="shared" si="0"/>
        <v>0.5</v>
      </c>
    </row>
    <row r="10" spans="1:14" x14ac:dyDescent="0.2">
      <c r="A10" s="40" t="s">
        <v>288</v>
      </c>
      <c r="B10" s="43" t="s">
        <v>14890</v>
      </c>
      <c r="C10" s="18" t="s">
        <v>14555</v>
      </c>
      <c r="D10" s="14">
        <v>40900</v>
      </c>
      <c r="E10" s="38">
        <f t="shared" si="1"/>
        <v>40890</v>
      </c>
      <c r="F10" s="41"/>
      <c r="G10" s="41"/>
      <c r="H10" s="101">
        <v>0</v>
      </c>
      <c r="I10" s="14">
        <f>INDEX(sec!$A$1:$G$372,MATCH('hiwatch '!A10,sec!$C$1:$C$372,0),4)</f>
        <v>41623</v>
      </c>
      <c r="J10" s="14">
        <f>INDEX(sec!$A$1:$G$372,MATCH('hiwatch '!A10,sec!$C$1:$C$372,0),2)</f>
        <v>4</v>
      </c>
      <c r="K10" s="16">
        <v>29450</v>
      </c>
      <c r="L10" s="106">
        <f t="shared" si="0"/>
        <v>0.38879456706281834</v>
      </c>
    </row>
    <row r="11" spans="1:14" x14ac:dyDescent="0.2">
      <c r="A11" s="40" t="s">
        <v>280</v>
      </c>
      <c r="B11" s="43" t="s">
        <v>14891</v>
      </c>
      <c r="C11" s="37" t="s">
        <v>14556</v>
      </c>
      <c r="D11" s="14">
        <v>29900</v>
      </c>
      <c r="E11" s="38">
        <f t="shared" si="1"/>
        <v>29890</v>
      </c>
      <c r="F11" s="39"/>
      <c r="G11" s="39">
        <v>0</v>
      </c>
      <c r="H11" s="101">
        <v>500</v>
      </c>
      <c r="I11" s="14">
        <f>INDEX(sec!$A$1:$G$372,MATCH('hiwatch '!A11,sec!$C$1:$C$372,0),4)</f>
        <v>28900</v>
      </c>
      <c r="J11" s="14">
        <f>INDEX(sec!$A$1:$G$372,MATCH('hiwatch '!A11,sec!$C$1:$C$372,0),2)</f>
        <v>0</v>
      </c>
      <c r="L11" s="106" t="e">
        <f t="shared" si="0"/>
        <v>#DIV/0!</v>
      </c>
      <c r="M11" s="19" t="s">
        <v>41030</v>
      </c>
      <c r="N11" s="19" t="s">
        <v>41031</v>
      </c>
    </row>
    <row r="12" spans="1:14" x14ac:dyDescent="0.2">
      <c r="A12" s="40" t="s">
        <v>282</v>
      </c>
      <c r="B12" s="43" t="s">
        <v>14892</v>
      </c>
      <c r="C12" s="18" t="s">
        <v>14556</v>
      </c>
      <c r="D12" s="18">
        <v>32900</v>
      </c>
      <c r="E12" s="44">
        <v>32890</v>
      </c>
      <c r="F12" s="39"/>
      <c r="G12" s="39">
        <v>0</v>
      </c>
      <c r="H12" s="101">
        <v>20</v>
      </c>
      <c r="I12" s="14">
        <f>INDEX(sec!$A$1:$G$372,MATCH('hiwatch '!A12,sec!$C$1:$C$372,0),4)</f>
        <v>26643</v>
      </c>
      <c r="J12" s="14">
        <f>INDEX(sec!$A$1:$G$372,MATCH('hiwatch '!A12,sec!$C$1:$C$372,0),2)</f>
        <v>1</v>
      </c>
      <c r="K12" s="16">
        <v>23690</v>
      </c>
      <c r="L12" s="106">
        <f t="shared" si="0"/>
        <v>0.3887716336006754</v>
      </c>
    </row>
    <row r="13" spans="1:14" x14ac:dyDescent="0.2">
      <c r="A13" s="40" t="s">
        <v>302</v>
      </c>
      <c r="B13" s="43" t="s">
        <v>14893</v>
      </c>
      <c r="C13" s="18" t="s">
        <v>14555</v>
      </c>
      <c r="D13" s="14">
        <v>9900</v>
      </c>
      <c r="E13" s="38">
        <f t="shared" si="1"/>
        <v>9890</v>
      </c>
      <c r="F13" s="39"/>
      <c r="G13" s="39">
        <v>0</v>
      </c>
      <c r="H13" s="100">
        <v>0</v>
      </c>
      <c r="I13" s="14">
        <f>INDEX(sec!$A$1:$G$372,MATCH('hiwatch '!A13,sec!$C$1:$C$372,0),4)</f>
        <v>9900</v>
      </c>
      <c r="J13" s="14">
        <f>INDEX(sec!$A$1:$G$372,MATCH('hiwatch '!A13,sec!$C$1:$C$372,0),2)</f>
        <v>0</v>
      </c>
      <c r="K13" s="16">
        <v>7130</v>
      </c>
      <c r="L13" s="106">
        <f t="shared" si="0"/>
        <v>0.38849929873772793</v>
      </c>
    </row>
    <row r="14" spans="1:14" x14ac:dyDescent="0.2">
      <c r="A14" s="40" t="s">
        <v>279</v>
      </c>
      <c r="B14" s="43" t="s">
        <v>14894</v>
      </c>
      <c r="C14" s="18" t="s">
        <v>14555</v>
      </c>
      <c r="D14" s="14">
        <v>169900</v>
      </c>
      <c r="E14" s="38">
        <f t="shared" si="1"/>
        <v>169890</v>
      </c>
      <c r="F14" s="39"/>
      <c r="G14" s="39">
        <v>20</v>
      </c>
      <c r="H14" s="100" t="s">
        <v>766</v>
      </c>
      <c r="I14" s="14">
        <f>INDEX(sec!$A$1:$G$372,MATCH('hiwatch '!A14,sec!$C$1:$C$372,0),4)</f>
        <v>169900</v>
      </c>
      <c r="J14" s="14">
        <f>INDEX(sec!$A$1:$G$372,MATCH('hiwatch '!A14,sec!$C$1:$C$372,0),2)</f>
        <v>0</v>
      </c>
      <c r="K14" s="16">
        <v>115850</v>
      </c>
      <c r="L14" s="106">
        <f t="shared" si="0"/>
        <v>0.46655157531290464</v>
      </c>
    </row>
    <row r="15" spans="1:14" x14ac:dyDescent="0.2">
      <c r="A15" s="40" t="s">
        <v>285</v>
      </c>
      <c r="B15" s="43" t="s">
        <v>14913</v>
      </c>
      <c r="C15" s="18" t="s">
        <v>14555</v>
      </c>
      <c r="D15" s="107">
        <v>209900</v>
      </c>
      <c r="E15" s="38">
        <f t="shared" si="1"/>
        <v>209890</v>
      </c>
      <c r="F15" s="39"/>
      <c r="G15" s="39">
        <v>20</v>
      </c>
      <c r="H15" s="100">
        <v>100</v>
      </c>
      <c r="I15" s="14">
        <f>INDEX(sec!$A$1:$G$372,MATCH('hiwatch '!A15,sec!$C$1:$C$372,0),4)</f>
        <v>209900</v>
      </c>
      <c r="J15" s="14">
        <f>INDEX(sec!$A$1:$G$372,MATCH('hiwatch '!A15,sec!$C$1:$C$372,0),2)</f>
        <v>0</v>
      </c>
      <c r="K15" s="16">
        <v>143930</v>
      </c>
      <c r="L15" s="106">
        <f t="shared" si="0"/>
        <v>0.45834780796220387</v>
      </c>
    </row>
    <row r="16" spans="1:14" x14ac:dyDescent="0.2">
      <c r="A16" s="40" t="s">
        <v>289</v>
      </c>
      <c r="B16" s="43" t="s">
        <v>14896</v>
      </c>
      <c r="C16" s="18" t="s">
        <v>14555</v>
      </c>
      <c r="D16" s="14">
        <v>27900</v>
      </c>
      <c r="E16" s="38">
        <f t="shared" si="1"/>
        <v>27890</v>
      </c>
      <c r="F16" s="39"/>
      <c r="G16" s="39">
        <v>50</v>
      </c>
      <c r="H16" s="100" t="s">
        <v>765</v>
      </c>
      <c r="I16" s="14">
        <f>INDEX(sec!$A$1:$G$372,MATCH('hiwatch '!A16,sec!$C$1:$C$372,0),4)</f>
        <v>28900</v>
      </c>
      <c r="J16" s="14">
        <f>INDEX(sec!$A$1:$G$372,MATCH('hiwatch '!A16,sec!$C$1:$C$372,0),2)</f>
        <v>0</v>
      </c>
      <c r="K16" s="16">
        <v>17490</v>
      </c>
      <c r="L16" s="106">
        <f t="shared" si="0"/>
        <v>0.59519725557461411</v>
      </c>
    </row>
    <row r="17" spans="1:12" x14ac:dyDescent="0.2">
      <c r="A17" s="40" t="s">
        <v>290</v>
      </c>
      <c r="B17" s="43" t="s">
        <v>14897</v>
      </c>
      <c r="C17" s="18" t="s">
        <v>14555</v>
      </c>
      <c r="D17" s="14">
        <v>48900</v>
      </c>
      <c r="E17" s="38">
        <f t="shared" si="1"/>
        <v>48890</v>
      </c>
      <c r="F17" s="39"/>
      <c r="G17" s="39">
        <v>100</v>
      </c>
      <c r="H17" s="101" t="s">
        <v>1192</v>
      </c>
      <c r="I17" s="14">
        <f>INDEX(sec!$A$1:$G$372,MATCH('hiwatch '!A17,sec!$C$1:$C$372,0),4)</f>
        <v>50900</v>
      </c>
      <c r="J17" s="14">
        <f>INDEX(sec!$A$1:$G$372,MATCH('hiwatch '!A17,sec!$C$1:$C$372,0),2)</f>
        <v>0</v>
      </c>
      <c r="K17" s="16">
        <v>31790</v>
      </c>
      <c r="L17" s="106">
        <f t="shared" si="0"/>
        <v>0.53821956590122677</v>
      </c>
    </row>
    <row r="18" spans="1:12" x14ac:dyDescent="0.2">
      <c r="A18" s="42" t="s">
        <v>291</v>
      </c>
      <c r="B18" s="45" t="s">
        <v>14898</v>
      </c>
      <c r="C18" s="18" t="s">
        <v>14555</v>
      </c>
      <c r="D18" s="14">
        <v>36900</v>
      </c>
      <c r="E18" s="38">
        <f t="shared" si="1"/>
        <v>36890</v>
      </c>
      <c r="F18" s="39"/>
      <c r="G18" s="39">
        <v>20</v>
      </c>
      <c r="H18" s="101" t="s">
        <v>1192</v>
      </c>
      <c r="I18" s="14">
        <f>INDEX(sec!$A$1:$G$372,MATCH('hiwatch '!A18,sec!$C$1:$C$372,0),4)</f>
        <v>36900</v>
      </c>
      <c r="J18" s="14">
        <f>INDEX(sec!$A$1:$G$372,MATCH('hiwatch '!A18,sec!$C$1:$C$372,0),2)</f>
        <v>0</v>
      </c>
      <c r="K18" s="16">
        <v>22690</v>
      </c>
      <c r="L18" s="106">
        <f t="shared" si="0"/>
        <v>0.62626707800793302</v>
      </c>
    </row>
    <row r="19" spans="1:12" x14ac:dyDescent="0.2">
      <c r="A19" s="42" t="s">
        <v>292</v>
      </c>
      <c r="B19" s="45" t="s">
        <v>14899</v>
      </c>
      <c r="C19" s="18" t="s">
        <v>14555</v>
      </c>
      <c r="D19" s="14">
        <v>67900</v>
      </c>
      <c r="E19" s="38">
        <f t="shared" si="1"/>
        <v>67890</v>
      </c>
      <c r="F19" s="39"/>
      <c r="G19" s="39">
        <v>50</v>
      </c>
      <c r="H19" s="100" t="s">
        <v>765</v>
      </c>
      <c r="I19" s="14">
        <f>INDEX(sec!$A$1:$G$372,MATCH('hiwatch '!A19,sec!$C$1:$C$372,0),4)</f>
        <v>71900</v>
      </c>
      <c r="J19" s="14">
        <f>INDEX(sec!$A$1:$G$372,MATCH('hiwatch '!A19,sec!$C$1:$C$372,0),2)</f>
        <v>0</v>
      </c>
      <c r="K19" s="16">
        <v>44790</v>
      </c>
      <c r="L19" s="106">
        <f t="shared" si="0"/>
        <v>0.51596338468408132</v>
      </c>
    </row>
    <row r="20" spans="1:12" x14ac:dyDescent="0.2">
      <c r="A20" s="42" t="s">
        <v>293</v>
      </c>
      <c r="B20" s="45" t="s">
        <v>14900</v>
      </c>
      <c r="C20" s="18" t="s">
        <v>14555</v>
      </c>
      <c r="D20" s="14">
        <v>50900</v>
      </c>
      <c r="E20" s="38">
        <f t="shared" si="1"/>
        <v>50890</v>
      </c>
      <c r="F20" s="39"/>
      <c r="G20" s="39">
        <v>50</v>
      </c>
      <c r="H20" s="101" t="s">
        <v>746</v>
      </c>
      <c r="I20" s="14">
        <f>INDEX(sec!$A$1:$G$372,MATCH('hiwatch '!A20,sec!$C$1:$C$372,0),4)</f>
        <v>54900</v>
      </c>
      <c r="J20" s="14">
        <f>INDEX(sec!$A$1:$G$372,MATCH('hiwatch '!A20,sec!$C$1:$C$372,0),2)</f>
        <v>2</v>
      </c>
      <c r="K20" s="16">
        <v>33740</v>
      </c>
      <c r="L20" s="106">
        <f t="shared" si="0"/>
        <v>0.50859513930053346</v>
      </c>
    </row>
    <row r="21" spans="1:12" x14ac:dyDescent="0.2">
      <c r="A21" s="42" t="s">
        <v>294</v>
      </c>
      <c r="B21" s="45" t="s">
        <v>14895</v>
      </c>
      <c r="C21" s="18" t="s">
        <v>14555</v>
      </c>
      <c r="D21" s="14">
        <v>59900</v>
      </c>
      <c r="E21" s="38">
        <f t="shared" si="1"/>
        <v>59890</v>
      </c>
      <c r="F21" s="39"/>
      <c r="G21" s="39">
        <v>0</v>
      </c>
      <c r="H21" s="101">
        <v>100</v>
      </c>
      <c r="I21" s="14">
        <f>INDEX(sec!$A$1:$G$372,MATCH('hiwatch '!A21,sec!$C$1:$C$372,0),4)</f>
        <v>59900</v>
      </c>
      <c r="J21" s="14">
        <f>INDEX(sec!$A$1:$G$372,MATCH('hiwatch '!A21,sec!$C$1:$C$372,0),2)</f>
        <v>0</v>
      </c>
      <c r="K21" s="16">
        <v>36990</v>
      </c>
      <c r="L21" s="106">
        <f t="shared" si="0"/>
        <v>0.61935658286023254</v>
      </c>
    </row>
    <row r="22" spans="1:12" x14ac:dyDescent="0.2">
      <c r="A22" s="42" t="s">
        <v>295</v>
      </c>
      <c r="B22" s="45" t="s">
        <v>14901</v>
      </c>
      <c r="C22" s="18" t="s">
        <v>14555</v>
      </c>
      <c r="D22" s="14">
        <v>67900</v>
      </c>
      <c r="E22" s="38">
        <f t="shared" si="1"/>
        <v>67890</v>
      </c>
      <c r="F22" s="39"/>
      <c r="G22" s="39">
        <v>50</v>
      </c>
      <c r="H22" s="100" t="s">
        <v>765</v>
      </c>
      <c r="I22" s="14">
        <f>INDEX(sec!$A$1:$G$372,MATCH('hiwatch '!A22,sec!$C$1:$C$372,0),4)</f>
        <v>72900</v>
      </c>
      <c r="J22" s="14">
        <f>INDEX(sec!$A$1:$G$372,MATCH('hiwatch '!A22,sec!$C$1:$C$372,0),2)</f>
        <v>0</v>
      </c>
      <c r="K22" s="16">
        <v>44790</v>
      </c>
      <c r="L22" s="106">
        <f t="shared" si="0"/>
        <v>0.51596338468408132</v>
      </c>
    </row>
    <row r="23" spans="1:12" x14ac:dyDescent="0.2">
      <c r="A23" s="74" t="s">
        <v>296</v>
      </c>
      <c r="B23" s="45" t="s">
        <v>14902</v>
      </c>
      <c r="C23" s="37" t="s">
        <v>14556</v>
      </c>
      <c r="D23" s="14">
        <v>149900</v>
      </c>
      <c r="E23" s="38">
        <f t="shared" si="1"/>
        <v>149890</v>
      </c>
      <c r="F23" s="39"/>
      <c r="G23" s="39">
        <v>0</v>
      </c>
      <c r="H23" s="101">
        <v>0</v>
      </c>
      <c r="I23" s="14">
        <f>INDEX(sec!$A$1:$G$372,MATCH('hiwatch '!A23,sec!$C$1:$C$372,0),4)</f>
        <v>149900</v>
      </c>
      <c r="J23" s="14">
        <f>INDEX(sec!$A$1:$G$372,MATCH('hiwatch '!A23,sec!$C$1:$C$372,0),2)</f>
        <v>0</v>
      </c>
      <c r="K23" s="16">
        <v>93540</v>
      </c>
      <c r="L23" s="106">
        <f t="shared" si="0"/>
        <v>0.60252298481932864</v>
      </c>
    </row>
    <row r="24" spans="1:12" x14ac:dyDescent="0.2">
      <c r="A24" s="42" t="s">
        <v>297</v>
      </c>
      <c r="B24" s="45" t="s">
        <v>14903</v>
      </c>
      <c r="C24" s="18" t="s">
        <v>14555</v>
      </c>
      <c r="D24" s="14">
        <v>209900</v>
      </c>
      <c r="E24" s="38">
        <f t="shared" si="1"/>
        <v>209890</v>
      </c>
      <c r="F24" s="39"/>
      <c r="G24" s="39">
        <v>20</v>
      </c>
      <c r="H24" s="100" t="s">
        <v>768</v>
      </c>
      <c r="I24" s="14">
        <f>INDEX(sec!$A$1:$G$372,MATCH('hiwatch '!A24,sec!$C$1:$C$372,0),4)</f>
        <v>209900</v>
      </c>
      <c r="J24" s="14">
        <f>INDEX(sec!$A$1:$G$372,MATCH('hiwatch '!A24,sec!$C$1:$C$372,0),2)</f>
        <v>1</v>
      </c>
      <c r="K24" s="26">
        <v>129940</v>
      </c>
      <c r="L24" s="106">
        <f t="shared" si="0"/>
        <v>0.61536093581653073</v>
      </c>
    </row>
    <row r="25" spans="1:12" x14ac:dyDescent="0.2">
      <c r="A25" s="42" t="s">
        <v>12039</v>
      </c>
      <c r="B25" s="45" t="s">
        <v>14904</v>
      </c>
      <c r="C25" s="18" t="s">
        <v>14555</v>
      </c>
      <c r="D25" s="14">
        <v>9400</v>
      </c>
      <c r="E25" s="38">
        <f t="shared" si="1"/>
        <v>9390</v>
      </c>
      <c r="F25" s="39"/>
      <c r="G25" s="39">
        <v>100</v>
      </c>
      <c r="H25" s="101" t="s">
        <v>1192</v>
      </c>
      <c r="I25" s="14">
        <f>INDEX(sec!$A$1:$G$372,MATCH('hiwatch '!A25,sec!$C$1:$C$372,0),4)</f>
        <v>9523</v>
      </c>
      <c r="J25" s="14">
        <f>INDEX(sec!$A$1:$G$372,MATCH('hiwatch '!A25,sec!$C$1:$C$372,0),2)</f>
        <v>15</v>
      </c>
      <c r="K25" s="16">
        <v>6410</v>
      </c>
      <c r="L25" s="106">
        <f t="shared" si="0"/>
        <v>0.46645865834633388</v>
      </c>
    </row>
    <row r="26" spans="1:12" x14ac:dyDescent="0.2">
      <c r="A26" s="42" t="s">
        <v>12041</v>
      </c>
      <c r="B26" s="45" t="s">
        <v>14905</v>
      </c>
      <c r="C26" s="18" t="s">
        <v>14555</v>
      </c>
      <c r="D26" s="14">
        <v>7800</v>
      </c>
      <c r="E26" s="38">
        <f t="shared" si="1"/>
        <v>7790</v>
      </c>
      <c r="F26" s="39"/>
      <c r="G26" s="39">
        <v>50</v>
      </c>
      <c r="H26" s="101" t="s">
        <v>1192</v>
      </c>
      <c r="I26" s="14">
        <f>INDEX(sec!$A$1:$G$372,MATCH('hiwatch '!A26,sec!$C$1:$C$372,0),4)</f>
        <v>8025</v>
      </c>
      <c r="J26" s="14">
        <f>INDEX(sec!$A$1:$G$372,MATCH('hiwatch '!A26,sec!$C$1:$C$372,0),2)</f>
        <v>17</v>
      </c>
      <c r="K26" s="16">
        <v>5480</v>
      </c>
      <c r="L26" s="106">
        <f t="shared" si="0"/>
        <v>0.42335766423357662</v>
      </c>
    </row>
    <row r="27" spans="1:12" x14ac:dyDescent="0.2">
      <c r="A27" s="42" t="s">
        <v>298</v>
      </c>
      <c r="B27" s="45" t="s">
        <v>14906</v>
      </c>
      <c r="C27" s="18" t="s">
        <v>14555</v>
      </c>
      <c r="D27" s="18">
        <v>12800</v>
      </c>
      <c r="E27" s="38">
        <f t="shared" si="1"/>
        <v>12790</v>
      </c>
      <c r="F27" s="41"/>
      <c r="G27" s="41">
        <v>10</v>
      </c>
      <c r="H27" s="100">
        <v>100</v>
      </c>
      <c r="I27" s="14">
        <f>INDEX(sec!$A$1:$G$372,MATCH('hiwatch '!A27,sec!$C$1:$C$372,0),4)</f>
        <v>13000</v>
      </c>
      <c r="J27" s="18">
        <f>INDEX(sec!$A$1:$G$372,MATCH('hiwatch '!A27,sec!$C$1:$C$372,0),2)</f>
        <v>0</v>
      </c>
      <c r="K27" s="16">
        <v>9080</v>
      </c>
      <c r="L27" s="106">
        <f t="shared" si="0"/>
        <v>0.40969162995594716</v>
      </c>
    </row>
    <row r="28" spans="1:12" x14ac:dyDescent="0.2">
      <c r="A28" s="42" t="s">
        <v>12033</v>
      </c>
      <c r="B28" s="45" t="s">
        <v>14907</v>
      </c>
      <c r="C28" s="18" t="s">
        <v>14555</v>
      </c>
      <c r="D28" s="14">
        <v>9400</v>
      </c>
      <c r="E28" s="38">
        <f t="shared" si="1"/>
        <v>9390</v>
      </c>
      <c r="F28" s="39"/>
      <c r="G28" s="39">
        <v>100</v>
      </c>
      <c r="H28" s="101" t="s">
        <v>766</v>
      </c>
      <c r="I28" s="14">
        <f>INDEX(sec!$A$1:$G$372,MATCH('hiwatch '!A28,sec!$C$1:$C$372,0),4)</f>
        <v>9523</v>
      </c>
      <c r="J28" s="14">
        <f>INDEX(sec!$A$1:$G$372,MATCH('hiwatch '!A28,sec!$C$1:$C$372,0),2)</f>
        <v>22</v>
      </c>
      <c r="K28" s="16">
        <v>6410</v>
      </c>
      <c r="L28" s="106">
        <f t="shared" si="0"/>
        <v>0.46645865834633388</v>
      </c>
    </row>
    <row r="29" spans="1:12" x14ac:dyDescent="0.2">
      <c r="A29" s="42" t="s">
        <v>299</v>
      </c>
      <c r="B29" s="45" t="s">
        <v>14908</v>
      </c>
      <c r="C29" s="18" t="s">
        <v>14555</v>
      </c>
      <c r="D29" s="18">
        <v>7800</v>
      </c>
      <c r="E29" s="38">
        <f t="shared" si="1"/>
        <v>7790</v>
      </c>
      <c r="F29" s="41"/>
      <c r="G29" s="41">
        <v>100</v>
      </c>
      <c r="H29" s="101" t="s">
        <v>1192</v>
      </c>
      <c r="I29" s="14">
        <f>INDEX(sec!$A$1:$G$372,MATCH('hiwatch '!A29,sec!$C$1:$C$372,0),4)</f>
        <v>7900</v>
      </c>
      <c r="J29" s="18">
        <f>INDEX(sec!$A$1:$G$372,MATCH('hiwatch '!A29,sec!$C$1:$C$372,0),2)</f>
        <v>28</v>
      </c>
      <c r="K29" s="26">
        <v>5480</v>
      </c>
      <c r="L29" s="106">
        <f t="shared" si="0"/>
        <v>0.42335766423357662</v>
      </c>
    </row>
    <row r="30" spans="1:12" x14ac:dyDescent="0.2">
      <c r="A30" s="42" t="s">
        <v>300</v>
      </c>
      <c r="B30" s="45" t="s">
        <v>14909</v>
      </c>
      <c r="C30" s="18" t="s">
        <v>14555</v>
      </c>
      <c r="D30" s="18">
        <v>14700</v>
      </c>
      <c r="E30" s="38">
        <f t="shared" si="1"/>
        <v>14690</v>
      </c>
      <c r="F30" s="41"/>
      <c r="G30" s="41">
        <v>50</v>
      </c>
      <c r="H30" s="100" t="s">
        <v>765</v>
      </c>
      <c r="I30" s="14">
        <f>INDEX(sec!$A$1:$G$372,MATCH('hiwatch '!A30,sec!$C$1:$C$372,0),4)</f>
        <v>14900</v>
      </c>
      <c r="J30" s="18">
        <f>INDEX(sec!$A$1:$G$372,MATCH('hiwatch '!A30,sec!$C$1:$C$372,0),2)</f>
        <v>0</v>
      </c>
      <c r="K30" s="16">
        <v>10080</v>
      </c>
      <c r="L30" s="106">
        <f t="shared" si="0"/>
        <v>0.45833333333333331</v>
      </c>
    </row>
    <row r="31" spans="1:12" x14ac:dyDescent="0.2">
      <c r="A31" s="42" t="s">
        <v>12626</v>
      </c>
      <c r="B31" s="45" t="s">
        <v>14910</v>
      </c>
      <c r="C31" s="18" t="s">
        <v>14556</v>
      </c>
      <c r="D31" s="130" t="s">
        <v>20968</v>
      </c>
      <c r="E31" s="49">
        <v>59900</v>
      </c>
      <c r="F31" s="41"/>
      <c r="G31" s="41"/>
      <c r="H31" s="100" t="s">
        <v>20968</v>
      </c>
      <c r="I31" s="14">
        <f>INDEX(sec!$A$1:$G$372,MATCH('hiwatch '!A31,sec!$C$1:$C$372,0),4)</f>
        <v>64093</v>
      </c>
      <c r="J31" s="18">
        <f>INDEX(sec!$A$1:$G$372,MATCH('hiwatch '!A31,sec!$C$1:$C$372,0),2)</f>
        <v>2</v>
      </c>
      <c r="L31" s="106" t="e">
        <f t="shared" si="0"/>
        <v>#VALUE!</v>
      </c>
    </row>
    <row r="32" spans="1:12" x14ac:dyDescent="0.2">
      <c r="A32" s="42" t="s">
        <v>274</v>
      </c>
      <c r="B32" s="45" t="s">
        <v>14911</v>
      </c>
      <c r="C32" s="18" t="s">
        <v>14555</v>
      </c>
      <c r="D32" s="14">
        <v>36900</v>
      </c>
      <c r="E32" s="38">
        <f t="shared" si="1"/>
        <v>36890</v>
      </c>
      <c r="F32" s="39"/>
      <c r="G32" s="39">
        <v>0</v>
      </c>
      <c r="H32" s="100" t="s">
        <v>746</v>
      </c>
      <c r="I32" s="14">
        <f>INDEX(sec!$A$1:$G$372,MATCH('hiwatch '!A32,sec!$C$1:$C$372,0),4)</f>
        <v>36900</v>
      </c>
      <c r="J32" s="14">
        <f>INDEX(sec!$A$1:$G$372,MATCH('hiwatch '!A32,sec!$C$1:$C$372,0),2)</f>
        <v>0</v>
      </c>
      <c r="K32" s="26">
        <v>22040</v>
      </c>
      <c r="L32" s="106">
        <f t="shared" si="0"/>
        <v>0.67422867513611617</v>
      </c>
    </row>
    <row r="33" spans="1:13" x14ac:dyDescent="0.2">
      <c r="A33" s="42" t="s">
        <v>275</v>
      </c>
      <c r="B33" s="46" t="s">
        <v>14912</v>
      </c>
      <c r="C33" s="18" t="s">
        <v>14555</v>
      </c>
      <c r="D33" s="14">
        <v>35900</v>
      </c>
      <c r="E33" s="38">
        <f t="shared" si="1"/>
        <v>35890</v>
      </c>
      <c r="F33" s="39"/>
      <c r="G33" s="39">
        <v>0</v>
      </c>
      <c r="H33" s="100" t="s">
        <v>765</v>
      </c>
      <c r="I33" s="14">
        <f>INDEX(sec!$A$1:$G$372,MATCH('hiwatch '!A33,sec!$C$1:$C$372,0),4)</f>
        <v>35900</v>
      </c>
      <c r="J33" s="14">
        <f>INDEX(sec!$A$1:$G$372,MATCH('hiwatch '!A33,sec!$C$1:$C$372,0),2)</f>
        <v>0</v>
      </c>
      <c r="K33" s="16">
        <v>21390</v>
      </c>
      <c r="L33" s="106">
        <f t="shared" si="0"/>
        <v>0.678354371201496</v>
      </c>
    </row>
    <row r="34" spans="1:13" x14ac:dyDescent="0.2">
      <c r="A34" s="42" t="s">
        <v>365</v>
      </c>
      <c r="B34" s="46" t="s">
        <v>16769</v>
      </c>
      <c r="C34" s="18" t="s">
        <v>14555</v>
      </c>
      <c r="D34" s="18">
        <v>26900</v>
      </c>
      <c r="E34" s="38">
        <f t="shared" si="1"/>
        <v>26890</v>
      </c>
      <c r="F34" s="41"/>
      <c r="G34" s="41">
        <v>50</v>
      </c>
      <c r="H34" s="100" t="s">
        <v>768</v>
      </c>
      <c r="I34" s="14">
        <f>INDEX(sec!$A$1:$G$372,MATCH('hiwatch '!A34,sec!$C$1:$C$372,0),4)</f>
        <v>26900</v>
      </c>
      <c r="J34" s="18">
        <f>INDEX(sec!$A$1:$G$372,MATCH('hiwatch '!A34,sec!$C$1:$C$372,0),2)</f>
        <v>0</v>
      </c>
      <c r="K34" s="16">
        <v>18080</v>
      </c>
      <c r="L34" s="106">
        <f t="shared" si="0"/>
        <v>0.48783185840707965</v>
      </c>
    </row>
    <row r="35" spans="1:13" x14ac:dyDescent="0.2">
      <c r="A35" s="42" t="s">
        <v>363</v>
      </c>
      <c r="B35" s="47" t="s">
        <v>16772</v>
      </c>
      <c r="C35" s="18" t="s">
        <v>14555</v>
      </c>
      <c r="D35" s="14">
        <v>50183</v>
      </c>
      <c r="E35" s="126">
        <f t="shared" si="1"/>
        <v>50173</v>
      </c>
      <c r="F35" s="39"/>
      <c r="G35" s="39">
        <v>50</v>
      </c>
      <c r="H35" s="100">
        <v>500</v>
      </c>
      <c r="I35" s="14">
        <f>INDEX(sec!$A$1:$G$372,MATCH('hiwatch '!A35,sec!$C$1:$C$372,0),4)</f>
        <v>50183</v>
      </c>
      <c r="J35" s="14">
        <f>INDEX(sec!$A$1:$G$372,MATCH('hiwatch '!A35,sec!$C$1:$C$372,0),2)</f>
        <v>0</v>
      </c>
      <c r="K35">
        <v>33920</v>
      </c>
      <c r="L35" s="106">
        <f>-(K35-D35)/K35</f>
        <v>0.4794516509433962</v>
      </c>
      <c r="M35" s="127" t="s">
        <v>44505</v>
      </c>
    </row>
    <row r="36" spans="1:13" x14ac:dyDescent="0.2">
      <c r="A36" s="42" t="s">
        <v>361</v>
      </c>
      <c r="B36" s="46" t="s">
        <v>16770</v>
      </c>
      <c r="C36" s="37" t="s">
        <v>14555</v>
      </c>
      <c r="D36" s="18">
        <v>118900</v>
      </c>
      <c r="E36" s="38">
        <f t="shared" si="1"/>
        <v>118890</v>
      </c>
      <c r="F36" s="41"/>
      <c r="G36" s="41">
        <v>10</v>
      </c>
      <c r="H36" s="100">
        <v>0</v>
      </c>
      <c r="I36" s="14">
        <f>INDEX(sec!$A$1:$G$372,MATCH('hiwatch '!A36,sec!$C$1:$C$372,0),4)</f>
        <v>118900</v>
      </c>
      <c r="J36" s="18">
        <f>INDEX(sec!$A$1:$G$372,MATCH('hiwatch '!A36,sec!$C$1:$C$372,0),2)</f>
        <v>1</v>
      </c>
      <c r="K36" s="16">
        <v>73390</v>
      </c>
      <c r="L36" s="106">
        <f t="shared" ref="L36:L45" si="2">-(K36-D36)/K36</f>
        <v>0.62011173184357538</v>
      </c>
    </row>
    <row r="37" spans="1:13" x14ac:dyDescent="0.2">
      <c r="A37" s="14" t="s">
        <v>518</v>
      </c>
      <c r="B37" s="46" t="s">
        <v>16771</v>
      </c>
      <c r="C37" s="37" t="s">
        <v>14556</v>
      </c>
      <c r="D37" s="14">
        <v>68900</v>
      </c>
      <c r="E37" s="38">
        <f t="shared" si="1"/>
        <v>68890</v>
      </c>
      <c r="F37" s="39"/>
      <c r="G37" s="39">
        <v>1</v>
      </c>
      <c r="H37" s="100">
        <v>1</v>
      </c>
      <c r="I37" s="14" t="e">
        <f>INDEX(sec!$A$1:$G$372,MATCH('hiwatch '!A37,sec!$C$1:$C$372,0),4)</f>
        <v>#N/A</v>
      </c>
      <c r="J37" s="14" t="e">
        <f>INDEX(sec!$A$1:$G$372,MATCH('hiwatch '!A37,sec!$C$1:$C$372,0),2)</f>
        <v>#N/A</v>
      </c>
      <c r="K37" s="16">
        <v>44790</v>
      </c>
      <c r="L37" s="106">
        <f t="shared" si="2"/>
        <v>0.5382897968296495</v>
      </c>
    </row>
    <row r="38" spans="1:13" x14ac:dyDescent="0.2">
      <c r="A38" s="42" t="s">
        <v>20409</v>
      </c>
      <c r="B38" s="46" t="s">
        <v>20411</v>
      </c>
      <c r="C38" s="18" t="s">
        <v>14556</v>
      </c>
      <c r="D38" s="130" t="s">
        <v>20968</v>
      </c>
      <c r="E38" s="50">
        <v>13990</v>
      </c>
      <c r="F38" s="41"/>
      <c r="G38" s="41"/>
      <c r="H38" s="100" t="s">
        <v>20968</v>
      </c>
      <c r="I38" s="14">
        <f>INDEX(sec!$A$1:$G$372,MATCH('hiwatch '!A38,sec!$C$1:$C$372,0),4)</f>
        <v>18600</v>
      </c>
      <c r="J38" s="18">
        <f>INDEX(sec!$A$1:$G$372,MATCH('hiwatch '!A38,sec!$C$1:$C$372,0),2)</f>
        <v>0</v>
      </c>
      <c r="K38" s="16">
        <v>10700</v>
      </c>
      <c r="L38" s="106" t="e">
        <f t="shared" si="2"/>
        <v>#VALUE!</v>
      </c>
    </row>
    <row r="39" spans="1:13" x14ac:dyDescent="0.2">
      <c r="A39" s="13" t="s">
        <v>33653</v>
      </c>
      <c r="B39" s="43" t="s">
        <v>19798</v>
      </c>
      <c r="C39" s="18" t="s">
        <v>14555</v>
      </c>
      <c r="D39" s="14">
        <v>18800</v>
      </c>
      <c r="E39" s="38">
        <f t="shared" ref="E39:E45" si="3">D39-10</f>
        <v>18790</v>
      </c>
      <c r="F39" s="14"/>
      <c r="G39" s="14">
        <v>50</v>
      </c>
      <c r="H39" s="100">
        <v>500</v>
      </c>
      <c r="I39" s="14">
        <f>INDEX(sec!$A$1:$G$372,MATCH('hiwatch '!A39,sec!$C$1:$C$372,0),4)</f>
        <v>19000</v>
      </c>
      <c r="J39" s="14">
        <f>INDEX(sec!$A$1:$G$372,MATCH('hiwatch '!A39,sec!$C$1:$C$372,0),2)</f>
        <v>0</v>
      </c>
      <c r="K39" s="16">
        <v>12960</v>
      </c>
      <c r="L39" s="106">
        <f t="shared" si="2"/>
        <v>0.45061728395061729</v>
      </c>
    </row>
    <row r="40" spans="1:13" x14ac:dyDescent="0.2">
      <c r="A40" s="42" t="s">
        <v>25623</v>
      </c>
      <c r="B40" s="46" t="s">
        <v>25624</v>
      </c>
      <c r="C40" s="18" t="s">
        <v>14555</v>
      </c>
      <c r="D40" s="18">
        <v>19900</v>
      </c>
      <c r="E40" s="38">
        <f t="shared" si="3"/>
        <v>19890</v>
      </c>
      <c r="F40" s="14"/>
      <c r="G40" s="14">
        <v>20</v>
      </c>
      <c r="H40" s="100">
        <v>0</v>
      </c>
      <c r="I40" s="14">
        <f>INDEX(sec!$A$1:$G$372,MATCH('hiwatch '!A40,sec!$C$1:$C$372,0),4)</f>
        <v>23900</v>
      </c>
      <c r="J40" s="14">
        <f>INDEX(sec!$A$1:$G$372,MATCH('hiwatch '!A40,sec!$C$1:$C$372,0),2)</f>
        <v>0</v>
      </c>
      <c r="K40" s="26">
        <v>14330</v>
      </c>
      <c r="L40" s="106">
        <f t="shared" si="2"/>
        <v>0.38869504535938593</v>
      </c>
    </row>
    <row r="41" spans="1:13" x14ac:dyDescent="0.2">
      <c r="A41" s="3" t="s">
        <v>33639</v>
      </c>
      <c r="B41" s="46" t="s">
        <v>30664</v>
      </c>
      <c r="C41" s="18" t="s">
        <v>14555</v>
      </c>
      <c r="D41" s="14">
        <v>45900</v>
      </c>
      <c r="E41" s="38">
        <f>D41-10</f>
        <v>45890</v>
      </c>
      <c r="F41" s="14"/>
      <c r="G41" s="14">
        <v>50</v>
      </c>
      <c r="H41" s="100">
        <v>100</v>
      </c>
      <c r="I41" s="14">
        <f>INDEX(sec!$A$1:$G$372,MATCH('hiwatch '!A41,sec!$C$1:$C$372,0),4)</f>
        <v>45900</v>
      </c>
      <c r="J41" s="14">
        <f>INDEX(sec!$A$1:$G$372,MATCH('hiwatch '!A41,sec!$C$1:$C$372,0),2)</f>
        <v>1</v>
      </c>
      <c r="K41" s="26">
        <v>30890</v>
      </c>
      <c r="L41" s="106">
        <f t="shared" si="2"/>
        <v>0.48591777274198772</v>
      </c>
    </row>
    <row r="42" spans="1:13" x14ac:dyDescent="0.2">
      <c r="A42" s="13" t="s">
        <v>33822</v>
      </c>
      <c r="B42" s="46" t="s">
        <v>30678</v>
      </c>
      <c r="C42" s="18" t="s">
        <v>14555</v>
      </c>
      <c r="D42" s="14">
        <v>29900</v>
      </c>
      <c r="E42" s="38">
        <f t="shared" si="3"/>
        <v>29890</v>
      </c>
      <c r="F42" s="14"/>
      <c r="G42" s="14">
        <v>100</v>
      </c>
      <c r="H42" s="100" t="s">
        <v>765</v>
      </c>
      <c r="I42" s="14">
        <f>INDEX(sec!$A$1:$G$372,MATCH('hiwatch '!A42,sec!$C$1:$C$372,0),4)</f>
        <v>30923</v>
      </c>
      <c r="J42" s="14">
        <f>INDEX(sec!$A$1:$G$372,MATCH('hiwatch '!A42,sec!$C$1:$C$372,0),2)</f>
        <v>2</v>
      </c>
      <c r="K42" s="16">
        <v>20810</v>
      </c>
      <c r="L42" s="106">
        <f t="shared" si="2"/>
        <v>0.43680922633349351</v>
      </c>
    </row>
    <row r="43" spans="1:13" x14ac:dyDescent="0.2">
      <c r="A43" s="42" t="s">
        <v>30685</v>
      </c>
      <c r="B43" s="46" t="s">
        <v>30679</v>
      </c>
      <c r="C43" s="18" t="s">
        <v>14555</v>
      </c>
      <c r="D43" s="14">
        <v>145900</v>
      </c>
      <c r="E43" s="38">
        <f t="shared" si="3"/>
        <v>145890</v>
      </c>
      <c r="F43" s="14"/>
      <c r="G43" s="14">
        <v>20</v>
      </c>
      <c r="H43" s="101">
        <v>17</v>
      </c>
      <c r="I43" s="14">
        <f>INDEX(sec!$A$1:$G$372,MATCH('hiwatch '!A43,sec!$C$1:$C$372,0),4)</f>
        <v>145900</v>
      </c>
      <c r="J43" s="14">
        <f>INDEX(sec!$A$1:$G$372,MATCH('hiwatch '!A43,sec!$C$1:$C$372,0),2)</f>
        <v>0</v>
      </c>
      <c r="K43" s="16">
        <v>99290</v>
      </c>
      <c r="L43" s="106">
        <f t="shared" si="2"/>
        <v>0.4694329741162252</v>
      </c>
    </row>
    <row r="44" spans="1:13" x14ac:dyDescent="0.2">
      <c r="A44" s="42" t="s">
        <v>30680</v>
      </c>
      <c r="B44" s="46" t="s">
        <v>30681</v>
      </c>
      <c r="C44" s="37" t="s">
        <v>14555</v>
      </c>
      <c r="D44" s="14">
        <v>128900</v>
      </c>
      <c r="E44" s="38">
        <f t="shared" si="3"/>
        <v>128890</v>
      </c>
      <c r="F44" s="14"/>
      <c r="G44" s="14">
        <v>5</v>
      </c>
      <c r="H44" s="101">
        <v>8</v>
      </c>
      <c r="I44" s="14">
        <f>INDEX(sec!$A$1:$G$372,MATCH('hiwatch '!A44,sec!$C$1:$C$372,0),4)</f>
        <v>132900</v>
      </c>
      <c r="J44" s="14">
        <f>INDEX(sec!$A$1:$G$372,MATCH('hiwatch '!A44,sec!$C$1:$C$372,0),2)</f>
        <v>0</v>
      </c>
      <c r="K44" s="16">
        <v>81840</v>
      </c>
      <c r="L44" s="106">
        <f t="shared" si="2"/>
        <v>0.57502443792766378</v>
      </c>
    </row>
    <row r="45" spans="1:13" x14ac:dyDescent="0.2">
      <c r="A45" s="42" t="s">
        <v>30660</v>
      </c>
      <c r="B45" s="46" t="s">
        <v>30661</v>
      </c>
      <c r="C45" s="18" t="s">
        <v>14555</v>
      </c>
      <c r="D45" s="14">
        <v>45900</v>
      </c>
      <c r="E45" s="38">
        <f t="shared" si="3"/>
        <v>45890</v>
      </c>
      <c r="F45" s="14"/>
      <c r="G45" s="14">
        <v>20</v>
      </c>
      <c r="H45" s="101" t="s">
        <v>766</v>
      </c>
      <c r="I45" s="14">
        <f>INDEX(sec!$A$1:$G$372,MATCH('hiwatch '!A45,sec!$C$1:$C$372,0),4)</f>
        <v>45903</v>
      </c>
      <c r="J45" s="14">
        <f>INDEX(sec!$A$1:$G$372,MATCH('hiwatch '!A45,sec!$C$1:$C$372,0),2)</f>
        <v>1</v>
      </c>
      <c r="K45" s="16">
        <v>30890</v>
      </c>
      <c r="L45" s="106">
        <f t="shared" si="2"/>
        <v>0.48591777274198772</v>
      </c>
    </row>
  </sheetData>
  <autoFilter ref="A1:K45" xr:uid="{00000000-0009-0000-0000-000009000000}"/>
  <conditionalFormatting sqref="A38">
    <cfRule type="duplicateValues" dxfId="35" priority="350"/>
  </conditionalFormatting>
  <conditionalFormatting sqref="A39">
    <cfRule type="duplicateValues" dxfId="34" priority="11"/>
    <cfRule type="duplicateValues" dxfId="33" priority="12"/>
    <cfRule type="duplicateValues" dxfId="32" priority="13"/>
  </conditionalFormatting>
  <conditionalFormatting sqref="A40">
    <cfRule type="duplicateValues" dxfId="31" priority="38"/>
    <cfRule type="duplicateValues" dxfId="30" priority="39"/>
    <cfRule type="duplicateValues" dxfId="29" priority="40"/>
  </conditionalFormatting>
  <conditionalFormatting sqref="A41">
    <cfRule type="duplicateValues" dxfId="28" priority="14"/>
    <cfRule type="duplicateValues" dxfId="27" priority="15"/>
    <cfRule type="duplicateValues" dxfId="26" priority="16"/>
  </conditionalFormatting>
  <conditionalFormatting sqref="A42">
    <cfRule type="duplicateValues" dxfId="25" priority="34"/>
    <cfRule type="duplicateValues" dxfId="24" priority="33"/>
    <cfRule type="duplicateValues" dxfId="23" priority="32"/>
  </conditionalFormatting>
  <conditionalFormatting sqref="A43">
    <cfRule type="duplicateValues" dxfId="22" priority="17"/>
    <cfRule type="duplicateValues" dxfId="21" priority="18"/>
    <cfRule type="duplicateValues" dxfId="20" priority="19"/>
  </conditionalFormatting>
  <conditionalFormatting sqref="A44">
    <cfRule type="duplicateValues" dxfId="19" priority="26"/>
    <cfRule type="duplicateValues" dxfId="18" priority="28"/>
    <cfRule type="duplicateValues" dxfId="17" priority="27"/>
  </conditionalFormatting>
  <conditionalFormatting sqref="A45">
    <cfRule type="duplicateValues" dxfId="16" priority="20"/>
    <cfRule type="duplicateValues" dxfId="15" priority="21"/>
    <cfRule type="duplicateValues" dxfId="14" priority="22"/>
  </conditionalFormatting>
  <conditionalFormatting sqref="A2:B36">
    <cfRule type="duplicateValues" dxfId="13" priority="486"/>
  </conditionalFormatting>
  <conditionalFormatting sqref="B38">
    <cfRule type="duplicateValues" dxfId="12" priority="351"/>
  </conditionalFormatting>
  <conditionalFormatting sqref="B39">
    <cfRule type="duplicateValues" dxfId="11" priority="44"/>
    <cfRule type="duplicateValues" dxfId="10" priority="45"/>
    <cfRule type="duplicateValues" dxfId="9" priority="46"/>
  </conditionalFormatting>
  <conditionalFormatting sqref="B40">
    <cfRule type="duplicateValues" dxfId="8" priority="35"/>
    <cfRule type="duplicateValues" dxfId="7" priority="36"/>
    <cfRule type="duplicateValues" dxfId="6" priority="37"/>
  </conditionalFormatting>
  <conditionalFormatting sqref="B44">
    <cfRule type="duplicateValues" dxfId="5" priority="25"/>
    <cfRule type="duplicateValues" dxfId="4" priority="24"/>
    <cfRule type="duplicateValues" dxfId="3" priority="23"/>
  </conditionalFormatting>
  <conditionalFormatting sqref="L2:L45">
    <cfRule type="expression" dxfId="2" priority="2">
      <formula>L2&gt;38</formula>
    </cfRule>
    <cfRule type="expression" dxfId="1" priority="3">
      <formula>L2&lt;=38</formula>
    </cfRule>
    <cfRule type="expression" dxfId="0" priority="1">
      <formula>L2&gt;0.38</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6">
    <tabColor theme="5" tint="0.59999389629810485"/>
  </sheetPr>
  <dimension ref="A1:K30"/>
  <sheetViews>
    <sheetView workbookViewId="0">
      <pane ySplit="1" topLeftCell="A11" activePane="bottomLeft" state="frozen"/>
      <selection pane="bottomLeft" activeCell="A12" sqref="A12"/>
    </sheetView>
  </sheetViews>
  <sheetFormatPr defaultColWidth="76.1640625" defaultRowHeight="11.25" x14ac:dyDescent="0.2"/>
  <cols>
    <col min="1" max="1" width="75.83203125" bestFit="1" customWidth="1"/>
    <col min="2" max="2" width="12.1640625" bestFit="1" customWidth="1"/>
    <col min="3" max="3" width="8.1640625" bestFit="1" customWidth="1"/>
    <col min="4" max="4" width="27" bestFit="1" customWidth="1"/>
    <col min="5" max="5" width="12.1640625" bestFit="1" customWidth="1"/>
    <col min="6" max="6" width="18.1640625" customWidth="1"/>
    <col min="7" max="7" width="14" bestFit="1" customWidth="1"/>
    <col min="8" max="8" width="24.1640625" customWidth="1"/>
    <col min="9" max="9" width="18.33203125" customWidth="1"/>
    <col min="10" max="10" width="15.33203125" customWidth="1"/>
    <col min="11" max="11" width="11.6640625" customWidth="1"/>
  </cols>
  <sheetData>
    <row r="1" spans="1:11" x14ac:dyDescent="0.2">
      <c r="A1" s="18" t="s">
        <v>14981</v>
      </c>
      <c r="B1" s="18" t="s">
        <v>14980</v>
      </c>
      <c r="C1" s="18" t="s">
        <v>14982</v>
      </c>
      <c r="D1" s="18" t="s">
        <v>46258</v>
      </c>
      <c r="E1" s="14"/>
      <c r="F1" s="73">
        <v>0.12</v>
      </c>
      <c r="G1" s="2" t="s">
        <v>30073</v>
      </c>
      <c r="H1" s="15" t="s">
        <v>14046</v>
      </c>
      <c r="I1" s="2"/>
      <c r="J1" s="25"/>
    </row>
    <row r="2" spans="1:11" x14ac:dyDescent="0.2">
      <c r="A2" s="32" t="s">
        <v>14969</v>
      </c>
      <c r="B2" s="33">
        <v>10000011698</v>
      </c>
      <c r="C2" s="34">
        <v>25</v>
      </c>
      <c r="D2" s="35">
        <v>2236.77</v>
      </c>
      <c r="E2" s="14" t="str">
        <f>B2&amp;""</f>
        <v>10000011698</v>
      </c>
      <c r="F2" s="16">
        <f>D2+D2*0.12</f>
        <v>2505.1824000000001</v>
      </c>
      <c r="G2" s="16">
        <f>F2*100/95</f>
        <v>2637.0341052631579</v>
      </c>
      <c r="H2" s="16">
        <f>G2*100/88</f>
        <v>2996.6296650717704</v>
      </c>
      <c r="J2" s="16"/>
    </row>
    <row r="3" spans="1:11" x14ac:dyDescent="0.2">
      <c r="A3" s="32" t="s">
        <v>14971</v>
      </c>
      <c r="B3" s="33">
        <v>10000011699</v>
      </c>
      <c r="C3" s="34">
        <v>25</v>
      </c>
      <c r="D3" s="35">
        <v>2324.54</v>
      </c>
      <c r="E3" s="14" t="str">
        <f t="shared" ref="E3:E29" si="0">B3&amp;""</f>
        <v>10000011699</v>
      </c>
      <c r="F3" s="16">
        <f t="shared" ref="F3:F28" si="1">D3+D3*0.12</f>
        <v>2603.4848000000002</v>
      </c>
      <c r="G3" s="16">
        <f t="shared" ref="G3:G22" si="2">F3*100/95</f>
        <v>2740.5103157894737</v>
      </c>
      <c r="H3" s="16">
        <f t="shared" ref="H3:H28" si="3">G3*100/88</f>
        <v>3114.2162679425837</v>
      </c>
    </row>
    <row r="4" spans="1:11" x14ac:dyDescent="0.2">
      <c r="A4" s="32" t="s">
        <v>14972</v>
      </c>
      <c r="B4" s="33">
        <v>10000018949</v>
      </c>
      <c r="C4" s="34">
        <v>20</v>
      </c>
      <c r="D4" s="35">
        <v>1832</v>
      </c>
      <c r="E4" s="14" t="str">
        <f t="shared" si="0"/>
        <v>10000018949</v>
      </c>
      <c r="F4" s="16">
        <f t="shared" si="1"/>
        <v>2051.84</v>
      </c>
      <c r="G4" s="16">
        <f t="shared" si="2"/>
        <v>2159.8315789473686</v>
      </c>
      <c r="H4" s="16">
        <f t="shared" si="3"/>
        <v>2454.3540669856461</v>
      </c>
    </row>
    <row r="5" spans="1:11" ht="22.5" x14ac:dyDescent="0.2">
      <c r="A5" s="32" t="s">
        <v>14973</v>
      </c>
      <c r="B5" s="33">
        <v>10000018142</v>
      </c>
      <c r="C5" s="34">
        <v>16</v>
      </c>
      <c r="D5" s="35">
        <v>5432.71</v>
      </c>
      <c r="E5" s="14" t="str">
        <f t="shared" si="0"/>
        <v>10000018142</v>
      </c>
      <c r="F5" s="16">
        <f t="shared" si="1"/>
        <v>6084.6351999999997</v>
      </c>
      <c r="G5" s="16">
        <f>F5+895</f>
        <v>6979.6351999999997</v>
      </c>
      <c r="H5" s="16">
        <f t="shared" si="3"/>
        <v>7931.4036363636369</v>
      </c>
      <c r="J5" s="16"/>
    </row>
    <row r="6" spans="1:11" ht="22.5" x14ac:dyDescent="0.2">
      <c r="A6" s="32" t="s">
        <v>3675</v>
      </c>
      <c r="B6" s="33">
        <v>10000018144</v>
      </c>
      <c r="C6" s="34">
        <v>16</v>
      </c>
      <c r="D6" s="35">
        <v>2317</v>
      </c>
      <c r="E6" s="14" t="str">
        <f t="shared" si="0"/>
        <v>10000018144</v>
      </c>
      <c r="F6" s="16">
        <f t="shared" si="1"/>
        <v>2595.04</v>
      </c>
      <c r="G6" s="16">
        <f t="shared" si="2"/>
        <v>2731.621052631579</v>
      </c>
      <c r="H6" s="16">
        <f t="shared" si="3"/>
        <v>3104.1148325358854</v>
      </c>
      <c r="K6" s="20"/>
    </row>
    <row r="7" spans="1:11" x14ac:dyDescent="0.2">
      <c r="A7" s="32" t="s">
        <v>31739</v>
      </c>
      <c r="B7" s="33">
        <v>10000018960</v>
      </c>
      <c r="C7" s="34">
        <v>16</v>
      </c>
      <c r="D7" s="35">
        <v>1231</v>
      </c>
      <c r="E7" s="14" t="str">
        <f t="shared" si="0"/>
        <v>10000018960</v>
      </c>
      <c r="F7" s="16">
        <f t="shared" si="1"/>
        <v>1378.72</v>
      </c>
      <c r="G7" s="16">
        <f t="shared" si="2"/>
        <v>1451.2842105263157</v>
      </c>
      <c r="H7" s="16">
        <f t="shared" si="3"/>
        <v>1649.1866028708134</v>
      </c>
    </row>
    <row r="8" spans="1:11" x14ac:dyDescent="0.2">
      <c r="A8" s="32" t="s">
        <v>14976</v>
      </c>
      <c r="B8" s="33">
        <v>10000018951</v>
      </c>
      <c r="C8" s="34">
        <v>16</v>
      </c>
      <c r="D8" s="35">
        <v>1177</v>
      </c>
      <c r="E8" s="14" t="str">
        <f t="shared" si="0"/>
        <v>10000018951</v>
      </c>
      <c r="F8" s="16">
        <f t="shared" si="1"/>
        <v>1318.24</v>
      </c>
      <c r="G8" s="16">
        <f t="shared" si="2"/>
        <v>1387.621052631579</v>
      </c>
      <c r="H8" s="16">
        <f t="shared" si="3"/>
        <v>1576.8421052631579</v>
      </c>
    </row>
    <row r="9" spans="1:11" ht="22.5" x14ac:dyDescent="0.2">
      <c r="A9" s="32" t="s">
        <v>14974</v>
      </c>
      <c r="B9" s="33">
        <v>10000018143</v>
      </c>
      <c r="C9" s="34">
        <v>15</v>
      </c>
      <c r="D9" s="35">
        <v>2512</v>
      </c>
      <c r="E9" s="14" t="str">
        <f t="shared" si="0"/>
        <v>10000018143</v>
      </c>
      <c r="F9" s="16">
        <f t="shared" si="1"/>
        <v>2813.44</v>
      </c>
      <c r="G9" s="16">
        <f>F9+895</f>
        <v>3708.44</v>
      </c>
      <c r="H9" s="16">
        <f t="shared" si="3"/>
        <v>4214.136363636364</v>
      </c>
      <c r="J9" s="16"/>
    </row>
    <row r="10" spans="1:11" ht="22.5" x14ac:dyDescent="0.2">
      <c r="A10" s="32" t="s">
        <v>14970</v>
      </c>
      <c r="B10" s="33">
        <v>10000018141</v>
      </c>
      <c r="C10" s="34">
        <v>13</v>
      </c>
      <c r="D10" s="35">
        <v>6892.31</v>
      </c>
      <c r="E10" s="14" t="str">
        <f t="shared" si="0"/>
        <v>10000018141</v>
      </c>
      <c r="F10" s="16">
        <f t="shared" si="1"/>
        <v>7719.3872000000001</v>
      </c>
      <c r="G10" s="16">
        <f>F10+895</f>
        <v>8614.387200000001</v>
      </c>
      <c r="H10" s="16">
        <f t="shared" si="3"/>
        <v>9789.0763636363645</v>
      </c>
    </row>
    <row r="11" spans="1:11" x14ac:dyDescent="0.2">
      <c r="A11" s="32" t="s">
        <v>12138</v>
      </c>
      <c r="B11" s="33">
        <v>10000011700</v>
      </c>
      <c r="C11" s="34">
        <v>8</v>
      </c>
      <c r="D11" s="35">
        <v>2194</v>
      </c>
      <c r="E11" s="14" t="str">
        <f t="shared" si="0"/>
        <v>10000011700</v>
      </c>
      <c r="F11" s="16">
        <f t="shared" si="1"/>
        <v>2457.2799999999997</v>
      </c>
      <c r="G11" s="16">
        <f t="shared" si="2"/>
        <v>2586.6105263157892</v>
      </c>
      <c r="H11" s="16">
        <f t="shared" si="3"/>
        <v>2939.3301435406697</v>
      </c>
    </row>
    <row r="12" spans="1:11" ht="22.5" x14ac:dyDescent="0.2">
      <c r="A12" s="32" t="s">
        <v>14328</v>
      </c>
      <c r="B12" s="33">
        <v>10000020060</v>
      </c>
      <c r="C12" s="34">
        <v>9</v>
      </c>
      <c r="D12" s="35">
        <v>3800</v>
      </c>
      <c r="E12" s="14" t="str">
        <f t="shared" si="0"/>
        <v>10000020060</v>
      </c>
      <c r="F12" s="16">
        <f t="shared" si="1"/>
        <v>4256</v>
      </c>
      <c r="G12" s="16">
        <f>F12+895</f>
        <v>5151</v>
      </c>
      <c r="H12" s="16">
        <f t="shared" si="3"/>
        <v>5853.409090909091</v>
      </c>
      <c r="K12" s="20"/>
    </row>
    <row r="13" spans="1:11" ht="22.5" x14ac:dyDescent="0.2">
      <c r="A13" s="32" t="s">
        <v>23579</v>
      </c>
      <c r="B13" s="33">
        <v>10000020057</v>
      </c>
      <c r="C13" s="34">
        <v>10</v>
      </c>
      <c r="D13" s="35">
        <v>3500</v>
      </c>
      <c r="E13" s="14" t="str">
        <f t="shared" si="0"/>
        <v>10000020057</v>
      </c>
      <c r="F13" s="16">
        <f t="shared" si="1"/>
        <v>3920</v>
      </c>
      <c r="G13" s="16">
        <f>F13+895</f>
        <v>4815</v>
      </c>
      <c r="H13" s="16">
        <f t="shared" si="3"/>
        <v>5471.590909090909</v>
      </c>
      <c r="J13" s="16"/>
      <c r="K13" s="20"/>
    </row>
    <row r="14" spans="1:11" x14ac:dyDescent="0.2">
      <c r="A14" s="32" t="s">
        <v>25382</v>
      </c>
      <c r="B14" s="33">
        <v>10000018959</v>
      </c>
      <c r="C14" s="34">
        <v>1</v>
      </c>
      <c r="D14" s="35">
        <v>1659</v>
      </c>
      <c r="E14" s="14" t="str">
        <f t="shared" si="0"/>
        <v>10000018959</v>
      </c>
      <c r="F14" s="16">
        <f t="shared" si="1"/>
        <v>1858.08</v>
      </c>
      <c r="G14" s="16">
        <f t="shared" si="2"/>
        <v>1955.8736842105263</v>
      </c>
      <c r="H14" s="16">
        <f t="shared" si="3"/>
        <v>2222.5837320574165</v>
      </c>
      <c r="J14" s="16"/>
    </row>
    <row r="15" spans="1:11" ht="22.5" x14ac:dyDescent="0.2">
      <c r="A15" s="32" t="s">
        <v>23577</v>
      </c>
      <c r="B15" s="33">
        <v>10000020062</v>
      </c>
      <c r="C15" s="34">
        <v>1</v>
      </c>
      <c r="D15" s="35">
        <v>3700</v>
      </c>
      <c r="E15" s="14" t="str">
        <f t="shared" si="0"/>
        <v>10000020062</v>
      </c>
      <c r="F15" s="16">
        <f t="shared" si="1"/>
        <v>4144</v>
      </c>
      <c r="G15" s="16">
        <f t="shared" si="2"/>
        <v>4362.105263157895</v>
      </c>
      <c r="H15" s="16">
        <f t="shared" si="3"/>
        <v>4956.9377990430621</v>
      </c>
    </row>
    <row r="16" spans="1:11" ht="22.5" x14ac:dyDescent="0.2">
      <c r="A16" s="32" t="s">
        <v>14975</v>
      </c>
      <c r="B16" s="33">
        <v>10000018145</v>
      </c>
      <c r="C16" s="34">
        <v>1</v>
      </c>
      <c r="D16" s="35">
        <v>2733</v>
      </c>
      <c r="E16" s="14" t="str">
        <f t="shared" si="0"/>
        <v>10000018145</v>
      </c>
      <c r="F16" s="16">
        <f t="shared" si="1"/>
        <v>3060.96</v>
      </c>
      <c r="G16" s="16">
        <f>F16+895</f>
        <v>3955.96</v>
      </c>
      <c r="H16" s="16">
        <f t="shared" si="3"/>
        <v>4495.409090909091</v>
      </c>
    </row>
    <row r="17" spans="1:10" ht="22.5" x14ac:dyDescent="0.2">
      <c r="A17" s="32" t="s">
        <v>3679</v>
      </c>
      <c r="B17" s="33">
        <v>10000018957</v>
      </c>
      <c r="C17" s="34">
        <v>7</v>
      </c>
      <c r="D17" s="35">
        <v>1445</v>
      </c>
      <c r="E17" s="14" t="str">
        <f t="shared" si="0"/>
        <v>10000018957</v>
      </c>
      <c r="F17" s="16">
        <f t="shared" si="1"/>
        <v>1618.4</v>
      </c>
      <c r="G17" s="16">
        <f t="shared" si="2"/>
        <v>1703.578947368421</v>
      </c>
      <c r="H17" s="16">
        <f t="shared" si="3"/>
        <v>1935.8851674641148</v>
      </c>
    </row>
    <row r="18" spans="1:10" ht="22.5" x14ac:dyDescent="0.2">
      <c r="A18" s="32" t="s">
        <v>3692</v>
      </c>
      <c r="B18" s="33">
        <v>10000018953</v>
      </c>
      <c r="C18" s="34">
        <v>7</v>
      </c>
      <c r="D18" s="35">
        <v>1485</v>
      </c>
      <c r="E18" s="14" t="str">
        <f t="shared" si="0"/>
        <v>10000018953</v>
      </c>
      <c r="F18" s="16">
        <f t="shared" si="1"/>
        <v>1663.2</v>
      </c>
      <c r="G18" s="16">
        <f t="shared" si="2"/>
        <v>1750.7368421052631</v>
      </c>
      <c r="H18" s="16">
        <f t="shared" si="3"/>
        <v>1989.4736842105265</v>
      </c>
    </row>
    <row r="19" spans="1:10" ht="22.5" x14ac:dyDescent="0.2">
      <c r="A19" s="32" t="s">
        <v>14331</v>
      </c>
      <c r="B19" s="33">
        <v>10000020061</v>
      </c>
      <c r="C19" s="34">
        <v>6</v>
      </c>
      <c r="D19" s="35">
        <v>2800</v>
      </c>
      <c r="E19" s="14" t="str">
        <f t="shared" si="0"/>
        <v>10000020061</v>
      </c>
      <c r="F19" s="16">
        <f t="shared" si="1"/>
        <v>3136</v>
      </c>
      <c r="G19" s="16">
        <f t="shared" si="2"/>
        <v>3301.0526315789475</v>
      </c>
      <c r="H19" s="16">
        <f t="shared" si="3"/>
        <v>3751.1961722488045</v>
      </c>
    </row>
    <row r="20" spans="1:10" ht="22.5" x14ac:dyDescent="0.2">
      <c r="A20" s="32" t="s">
        <v>14325</v>
      </c>
      <c r="B20" s="33">
        <v>10000020059</v>
      </c>
      <c r="C20" s="34">
        <v>5</v>
      </c>
      <c r="D20" s="35">
        <v>2550</v>
      </c>
      <c r="E20" s="14" t="str">
        <f t="shared" si="0"/>
        <v>10000020059</v>
      </c>
      <c r="F20" s="16">
        <f t="shared" si="1"/>
        <v>2856</v>
      </c>
      <c r="G20" s="16">
        <f t="shared" si="2"/>
        <v>3006.3157894736842</v>
      </c>
      <c r="H20" s="16">
        <f t="shared" si="3"/>
        <v>3416.2679425837323</v>
      </c>
    </row>
    <row r="21" spans="1:10" ht="22.5" x14ac:dyDescent="0.2">
      <c r="A21" s="32" t="s">
        <v>3669</v>
      </c>
      <c r="B21" s="33">
        <v>10000018146</v>
      </c>
      <c r="C21" s="34">
        <v>5</v>
      </c>
      <c r="D21" s="35">
        <v>1858</v>
      </c>
      <c r="E21" s="14" t="str">
        <f t="shared" si="0"/>
        <v>10000018146</v>
      </c>
      <c r="F21" s="16">
        <f t="shared" si="1"/>
        <v>2080.96</v>
      </c>
      <c r="G21" s="16">
        <f t="shared" si="2"/>
        <v>2190.4842105263156</v>
      </c>
      <c r="H21" s="16">
        <f t="shared" si="3"/>
        <v>2489.1866028708132</v>
      </c>
    </row>
    <row r="22" spans="1:10" ht="22.5" x14ac:dyDescent="0.2">
      <c r="A22" s="32" t="s">
        <v>3689</v>
      </c>
      <c r="B22" s="33">
        <v>10000018952</v>
      </c>
      <c r="C22" s="34">
        <v>5</v>
      </c>
      <c r="D22" s="35">
        <v>1000</v>
      </c>
      <c r="E22" s="14" t="str">
        <f t="shared" si="0"/>
        <v>10000018952</v>
      </c>
      <c r="F22" s="16">
        <f t="shared" si="1"/>
        <v>1120</v>
      </c>
      <c r="G22" s="16">
        <f t="shared" si="2"/>
        <v>1178.9473684210527</v>
      </c>
      <c r="H22" s="16">
        <f t="shared" si="3"/>
        <v>1339.7129186602872</v>
      </c>
      <c r="J22" s="16"/>
    </row>
    <row r="23" spans="1:10" ht="22.5" x14ac:dyDescent="0.2">
      <c r="A23" s="32" t="s">
        <v>14977</v>
      </c>
      <c r="B23" s="33">
        <v>10000019542</v>
      </c>
      <c r="C23" s="34">
        <v>5</v>
      </c>
      <c r="D23" s="35">
        <v>9684</v>
      </c>
      <c r="E23" s="14" t="str">
        <f t="shared" si="0"/>
        <v>10000019542</v>
      </c>
      <c r="F23" s="16">
        <f t="shared" si="1"/>
        <v>10846.08</v>
      </c>
      <c r="G23" s="16">
        <f t="shared" ref="G23:G28" si="4">F23+895</f>
        <v>11741.08</v>
      </c>
      <c r="H23" s="16">
        <f t="shared" si="3"/>
        <v>13342.136363636364</v>
      </c>
      <c r="J23" s="16"/>
    </row>
    <row r="24" spans="1:10" ht="22.5" x14ac:dyDescent="0.2">
      <c r="A24" s="32" t="s">
        <v>3695</v>
      </c>
      <c r="B24" s="33">
        <v>10000018954</v>
      </c>
      <c r="C24" s="34">
        <v>4</v>
      </c>
      <c r="D24" s="35">
        <v>1605</v>
      </c>
      <c r="E24" s="14" t="str">
        <f t="shared" si="0"/>
        <v>10000018954</v>
      </c>
      <c r="F24" s="16">
        <f t="shared" si="1"/>
        <v>1797.6</v>
      </c>
      <c r="G24" s="16">
        <f t="shared" si="4"/>
        <v>2692.6</v>
      </c>
      <c r="H24" s="16">
        <f t="shared" si="3"/>
        <v>3059.7727272727275</v>
      </c>
    </row>
    <row r="25" spans="1:10" ht="22.5" x14ac:dyDescent="0.2">
      <c r="A25" s="32" t="s">
        <v>23578</v>
      </c>
      <c r="B25" s="33">
        <v>10000020029</v>
      </c>
      <c r="C25" s="34">
        <v>3</v>
      </c>
      <c r="D25" s="35">
        <v>3199</v>
      </c>
      <c r="E25" s="14" t="str">
        <f t="shared" si="0"/>
        <v>10000020029</v>
      </c>
      <c r="F25" s="16">
        <f t="shared" si="1"/>
        <v>3582.88</v>
      </c>
      <c r="G25" s="16">
        <f t="shared" si="4"/>
        <v>4477.88</v>
      </c>
      <c r="H25" s="16">
        <f t="shared" si="3"/>
        <v>5088.5</v>
      </c>
      <c r="J25" s="16"/>
    </row>
    <row r="26" spans="1:10" ht="22.5" x14ac:dyDescent="0.2">
      <c r="A26" s="32" t="s">
        <v>14979</v>
      </c>
      <c r="B26" s="33">
        <v>10000019544</v>
      </c>
      <c r="C26" s="34">
        <v>3</v>
      </c>
      <c r="D26" s="35">
        <v>16639</v>
      </c>
      <c r="E26" s="14" t="str">
        <f t="shared" si="0"/>
        <v>10000019544</v>
      </c>
      <c r="F26" s="16">
        <f t="shared" si="1"/>
        <v>18635.68</v>
      </c>
      <c r="G26" s="16">
        <f t="shared" si="4"/>
        <v>19530.68</v>
      </c>
      <c r="H26" s="16">
        <f>G26*100/88</f>
        <v>22193.954545454544</v>
      </c>
      <c r="I26" s="2"/>
      <c r="J26" s="16"/>
    </row>
    <row r="27" spans="1:10" ht="22.5" x14ac:dyDescent="0.2">
      <c r="A27" s="32" t="s">
        <v>14978</v>
      </c>
      <c r="B27" s="33">
        <v>10000019543</v>
      </c>
      <c r="C27" s="34">
        <v>2</v>
      </c>
      <c r="D27" s="35">
        <v>11289</v>
      </c>
      <c r="E27" s="14" t="str">
        <f t="shared" si="0"/>
        <v>10000019543</v>
      </c>
      <c r="F27" s="16">
        <f t="shared" si="1"/>
        <v>12643.68</v>
      </c>
      <c r="G27" s="16">
        <f t="shared" si="4"/>
        <v>13538.68</v>
      </c>
      <c r="H27" s="16">
        <f t="shared" si="3"/>
        <v>15384.863636363636</v>
      </c>
      <c r="J27" s="16"/>
    </row>
    <row r="28" spans="1:10" ht="22.5" x14ac:dyDescent="0.2">
      <c r="A28" s="32" t="s">
        <v>25384</v>
      </c>
      <c r="B28" s="33">
        <v>10000020321</v>
      </c>
      <c r="C28" s="34">
        <v>0</v>
      </c>
      <c r="D28" s="35">
        <v>1943</v>
      </c>
      <c r="E28" s="14" t="str">
        <f t="shared" si="0"/>
        <v>10000020321</v>
      </c>
      <c r="F28" s="16">
        <f t="shared" si="1"/>
        <v>2176.16</v>
      </c>
      <c r="G28" s="16">
        <f t="shared" si="4"/>
        <v>3071.16</v>
      </c>
      <c r="H28" s="16">
        <f t="shared" si="3"/>
        <v>3489.9545454545455</v>
      </c>
    </row>
    <row r="29" spans="1:10" ht="22.5" x14ac:dyDescent="0.2">
      <c r="A29" s="32" t="s">
        <v>25383</v>
      </c>
      <c r="B29" s="33">
        <v>10000020216</v>
      </c>
      <c r="C29" s="34">
        <v>1</v>
      </c>
      <c r="D29" s="35">
        <v>6743</v>
      </c>
      <c r="E29" s="14" t="str">
        <f t="shared" si="0"/>
        <v>10000020216</v>
      </c>
      <c r="F29" s="16">
        <f>D29+D29*0.12</f>
        <v>7552.16</v>
      </c>
      <c r="G29" s="16">
        <f>F29*100/95</f>
        <v>7949.6421052631576</v>
      </c>
      <c r="H29" s="16">
        <f>G29*100/88</f>
        <v>9033.6842105263149</v>
      </c>
    </row>
    <row r="30" spans="1:10" x14ac:dyDescent="0.2">
      <c r="D30" s="16"/>
      <c r="F30" s="16">
        <f>D30+D30*0.12</f>
        <v>0</v>
      </c>
      <c r="G30" s="16">
        <f>F30*100/95</f>
        <v>0</v>
      </c>
      <c r="H30" s="16">
        <f>G30*100/88</f>
        <v>0</v>
      </c>
    </row>
  </sheetData>
  <autoFilter ref="A1:I29"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7"/>
  <dimension ref="A1:H439"/>
  <sheetViews>
    <sheetView workbookViewId="0">
      <selection sqref="A1:G162"/>
    </sheetView>
  </sheetViews>
  <sheetFormatPr defaultRowHeight="11.25" x14ac:dyDescent="0.2"/>
  <cols>
    <col min="1" max="1" width="90.1640625" customWidth="1"/>
    <col min="2" max="2" width="8.83203125" customWidth="1"/>
    <col min="3" max="3" width="19.5" bestFit="1" customWidth="1"/>
    <col min="4" max="4" width="10.1640625" customWidth="1"/>
    <col min="5" max="5" width="4.1640625" bestFit="1" customWidth="1"/>
    <col min="6" max="6" width="10.1640625" bestFit="1" customWidth="1"/>
    <col min="7" max="7" width="4.1640625" bestFit="1" customWidth="1"/>
  </cols>
  <sheetData>
    <row r="1" spans="1:8" ht="12" customHeight="1" x14ac:dyDescent="0.2">
      <c r="A1" s="179" t="s">
        <v>139</v>
      </c>
      <c r="B1" s="181" t="s">
        <v>140</v>
      </c>
      <c r="C1" s="181" t="s">
        <v>141</v>
      </c>
      <c r="D1" s="183" t="s">
        <v>245</v>
      </c>
      <c r="E1" s="183"/>
      <c r="F1" s="183" t="s">
        <v>142</v>
      </c>
      <c r="G1" s="183"/>
      <c r="H1" s="24"/>
    </row>
    <row r="2" spans="1:8" ht="12" x14ac:dyDescent="0.2">
      <c r="A2" s="180"/>
      <c r="B2" s="182"/>
      <c r="C2" s="182"/>
      <c r="D2" s="168" t="s">
        <v>143</v>
      </c>
      <c r="E2" s="168" t="s">
        <v>144</v>
      </c>
      <c r="F2" s="168" t="s">
        <v>143</v>
      </c>
      <c r="G2" s="168" t="s">
        <v>144</v>
      </c>
      <c r="H2" s="24"/>
    </row>
    <row r="3" spans="1:8" x14ac:dyDescent="0.2">
      <c r="A3" s="60" t="s">
        <v>146</v>
      </c>
      <c r="B3" s="61"/>
      <c r="C3" s="62"/>
      <c r="D3" s="56"/>
      <c r="E3" s="56"/>
      <c r="F3" s="56"/>
      <c r="G3" s="56"/>
      <c r="H3" s="24"/>
    </row>
    <row r="4" spans="1:8" x14ac:dyDescent="0.2">
      <c r="A4" s="63" t="s">
        <v>38854</v>
      </c>
      <c r="B4" s="66"/>
      <c r="C4" s="65" t="s">
        <v>316</v>
      </c>
      <c r="D4" s="57"/>
      <c r="E4" s="57"/>
      <c r="F4" s="58">
        <v>25130</v>
      </c>
      <c r="G4" s="57" t="s">
        <v>148</v>
      </c>
      <c r="H4" s="24"/>
    </row>
    <row r="5" spans="1:8" x14ac:dyDescent="0.2">
      <c r="A5" s="63" t="s">
        <v>38855</v>
      </c>
      <c r="B5" s="64">
        <v>1</v>
      </c>
      <c r="C5" s="65" t="s">
        <v>317</v>
      </c>
      <c r="D5" s="57"/>
      <c r="E5" s="57"/>
      <c r="F5" s="58">
        <v>26730</v>
      </c>
      <c r="G5" s="57" t="s">
        <v>145</v>
      </c>
      <c r="H5" s="24"/>
    </row>
    <row r="6" spans="1:8" x14ac:dyDescent="0.2">
      <c r="A6" s="63" t="s">
        <v>34352</v>
      </c>
      <c r="B6" s="66"/>
      <c r="C6" s="65" t="s">
        <v>318</v>
      </c>
      <c r="D6" s="57"/>
      <c r="E6" s="57"/>
      <c r="F6" s="58">
        <v>2800</v>
      </c>
      <c r="G6" s="57" t="s">
        <v>148</v>
      </c>
      <c r="H6" s="24"/>
    </row>
    <row r="7" spans="1:8" x14ac:dyDescent="0.2">
      <c r="A7" s="63" t="s">
        <v>38856</v>
      </c>
      <c r="B7" s="66"/>
      <c r="C7" s="65" t="s">
        <v>38857</v>
      </c>
      <c r="D7" s="57"/>
      <c r="E7" s="57"/>
      <c r="F7" s="58">
        <v>2800</v>
      </c>
      <c r="G7" s="57" t="s">
        <v>148</v>
      </c>
      <c r="H7" s="24"/>
    </row>
    <row r="8" spans="1:8" x14ac:dyDescent="0.2">
      <c r="A8" s="63" t="s">
        <v>38858</v>
      </c>
      <c r="B8" s="66"/>
      <c r="C8" s="65" t="s">
        <v>38859</v>
      </c>
      <c r="D8" s="57"/>
      <c r="E8" s="57"/>
      <c r="F8" s="58">
        <v>2800</v>
      </c>
      <c r="G8" s="57" t="s">
        <v>148</v>
      </c>
      <c r="H8" s="24"/>
    </row>
    <row r="9" spans="1:8" x14ac:dyDescent="0.2">
      <c r="A9" s="63" t="s">
        <v>34353</v>
      </c>
      <c r="B9" s="66"/>
      <c r="C9" s="65" t="s">
        <v>319</v>
      </c>
      <c r="D9" s="57"/>
      <c r="E9" s="57"/>
      <c r="F9" s="58">
        <v>3000</v>
      </c>
      <c r="G9" s="57" t="s">
        <v>148</v>
      </c>
      <c r="H9" s="24"/>
    </row>
    <row r="10" spans="1:8" x14ac:dyDescent="0.2">
      <c r="A10" s="63" t="s">
        <v>34354</v>
      </c>
      <c r="B10" s="66"/>
      <c r="C10" s="65" t="s">
        <v>320</v>
      </c>
      <c r="D10" s="57"/>
      <c r="E10" s="57"/>
      <c r="F10" s="58">
        <v>3200</v>
      </c>
      <c r="G10" s="57" t="s">
        <v>148</v>
      </c>
      <c r="H10" s="24"/>
    </row>
    <row r="11" spans="1:8" x14ac:dyDescent="0.2">
      <c r="A11" s="63" t="s">
        <v>38685</v>
      </c>
      <c r="B11" s="66"/>
      <c r="C11" s="65" t="s">
        <v>22340</v>
      </c>
      <c r="D11" s="57"/>
      <c r="E11" s="57"/>
      <c r="F11" s="58">
        <v>1442</v>
      </c>
      <c r="G11" s="57" t="s">
        <v>148</v>
      </c>
      <c r="H11" s="24"/>
    </row>
    <row r="12" spans="1:8" x14ac:dyDescent="0.2">
      <c r="A12" s="63" t="s">
        <v>34355</v>
      </c>
      <c r="B12" s="64">
        <v>4</v>
      </c>
      <c r="C12" s="65" t="s">
        <v>321</v>
      </c>
      <c r="D12" s="57"/>
      <c r="E12" s="57"/>
      <c r="F12" s="58">
        <v>5700</v>
      </c>
      <c r="G12" s="57" t="s">
        <v>148</v>
      </c>
      <c r="H12" s="24"/>
    </row>
    <row r="13" spans="1:8" x14ac:dyDescent="0.2">
      <c r="A13" s="63" t="s">
        <v>38686</v>
      </c>
      <c r="B13" s="66"/>
      <c r="C13" s="65" t="s">
        <v>22342</v>
      </c>
      <c r="D13" s="57"/>
      <c r="E13" s="57"/>
      <c r="F13" s="58">
        <v>2113</v>
      </c>
      <c r="G13" s="57" t="s">
        <v>148</v>
      </c>
      <c r="H13" s="24"/>
    </row>
    <row r="14" spans="1:8" x14ac:dyDescent="0.2">
      <c r="A14" s="63" t="s">
        <v>34356</v>
      </c>
      <c r="B14" s="66"/>
      <c r="C14" s="65" t="s">
        <v>322</v>
      </c>
      <c r="D14" s="57"/>
      <c r="E14" s="57"/>
      <c r="F14" s="58">
        <v>5700</v>
      </c>
      <c r="G14" s="57" t="s">
        <v>148</v>
      </c>
      <c r="H14" s="24"/>
    </row>
    <row r="15" spans="1:8" x14ac:dyDescent="0.2">
      <c r="A15" s="63" t="s">
        <v>34357</v>
      </c>
      <c r="B15" s="66"/>
      <c r="C15" s="65" t="s">
        <v>34358</v>
      </c>
      <c r="D15" s="57"/>
      <c r="E15" s="57"/>
      <c r="F15" s="58">
        <v>5700</v>
      </c>
      <c r="G15" s="57" t="s">
        <v>148</v>
      </c>
      <c r="H15" s="24"/>
    </row>
    <row r="16" spans="1:8" x14ac:dyDescent="0.2">
      <c r="A16" s="63" t="s">
        <v>38687</v>
      </c>
      <c r="B16" s="66"/>
      <c r="C16" s="65" t="s">
        <v>38688</v>
      </c>
      <c r="D16" s="57"/>
      <c r="E16" s="57"/>
      <c r="F16" s="58">
        <v>1870</v>
      </c>
      <c r="G16" s="57" t="s">
        <v>148</v>
      </c>
      <c r="H16" s="24"/>
    </row>
    <row r="17" spans="1:8" x14ac:dyDescent="0.2">
      <c r="A17" s="63" t="s">
        <v>34359</v>
      </c>
      <c r="B17" s="64">
        <v>3</v>
      </c>
      <c r="C17" s="65" t="s">
        <v>744</v>
      </c>
      <c r="D17" s="57"/>
      <c r="E17" s="57"/>
      <c r="F17" s="58">
        <v>1100</v>
      </c>
      <c r="G17" s="57" t="s">
        <v>148</v>
      </c>
      <c r="H17" s="24"/>
    </row>
    <row r="18" spans="1:8" x14ac:dyDescent="0.2">
      <c r="A18" s="63" t="s">
        <v>38689</v>
      </c>
      <c r="B18" s="66"/>
      <c r="C18" s="65" t="s">
        <v>38690</v>
      </c>
      <c r="D18" s="57"/>
      <c r="E18" s="57"/>
      <c r="F18" s="58">
        <v>1650</v>
      </c>
      <c r="G18" s="57" t="s">
        <v>148</v>
      </c>
      <c r="H18" s="24"/>
    </row>
    <row r="19" spans="1:8" x14ac:dyDescent="0.2">
      <c r="A19" s="63" t="s">
        <v>34360</v>
      </c>
      <c r="B19" s="64">
        <v>16</v>
      </c>
      <c r="C19" s="65" t="s">
        <v>323</v>
      </c>
      <c r="D19" s="57"/>
      <c r="E19" s="57"/>
      <c r="F19" s="58">
        <v>2530</v>
      </c>
      <c r="G19" s="57" t="s">
        <v>148</v>
      </c>
      <c r="H19" s="24"/>
    </row>
    <row r="20" spans="1:8" x14ac:dyDescent="0.2">
      <c r="A20" s="63" t="s">
        <v>34361</v>
      </c>
      <c r="B20" s="64">
        <v>66</v>
      </c>
      <c r="C20" s="65" t="s">
        <v>324</v>
      </c>
      <c r="D20" s="57"/>
      <c r="E20" s="57"/>
      <c r="F20" s="58">
        <v>1650</v>
      </c>
      <c r="G20" s="57" t="s">
        <v>148</v>
      </c>
      <c r="H20" s="24"/>
    </row>
    <row r="21" spans="1:8" x14ac:dyDescent="0.2">
      <c r="A21" s="63" t="s">
        <v>34362</v>
      </c>
      <c r="B21" s="64">
        <v>6</v>
      </c>
      <c r="C21" s="65" t="s">
        <v>325</v>
      </c>
      <c r="D21" s="57"/>
      <c r="E21" s="57"/>
      <c r="F21" s="58">
        <v>2420</v>
      </c>
      <c r="G21" s="57" t="s">
        <v>148</v>
      </c>
      <c r="H21" s="24"/>
    </row>
    <row r="22" spans="1:8" x14ac:dyDescent="0.2">
      <c r="A22" s="63" t="s">
        <v>38860</v>
      </c>
      <c r="B22" s="66"/>
      <c r="C22" s="65" t="s">
        <v>147</v>
      </c>
      <c r="D22" s="57"/>
      <c r="E22" s="57"/>
      <c r="F22" s="58">
        <v>7274</v>
      </c>
      <c r="G22" s="57" t="s">
        <v>148</v>
      </c>
      <c r="H22" s="24"/>
    </row>
    <row r="23" spans="1:8" x14ac:dyDescent="0.2">
      <c r="A23" s="63" t="s">
        <v>34363</v>
      </c>
      <c r="B23" s="64">
        <v>2</v>
      </c>
      <c r="C23" s="65" t="s">
        <v>149</v>
      </c>
      <c r="D23" s="57"/>
      <c r="E23" s="57"/>
      <c r="F23" s="58">
        <v>8389</v>
      </c>
      <c r="G23" s="57" t="s">
        <v>148</v>
      </c>
      <c r="H23" s="24"/>
    </row>
    <row r="24" spans="1:8" x14ac:dyDescent="0.2">
      <c r="A24" s="63" t="s">
        <v>34364</v>
      </c>
      <c r="B24" s="66"/>
      <c r="C24" s="65" t="s">
        <v>150</v>
      </c>
      <c r="D24" s="57"/>
      <c r="E24" s="57"/>
      <c r="F24" s="59">
        <v>913</v>
      </c>
      <c r="G24" s="57" t="s">
        <v>148</v>
      </c>
      <c r="H24" s="24"/>
    </row>
    <row r="25" spans="1:8" x14ac:dyDescent="0.2">
      <c r="A25" s="63" t="s">
        <v>34365</v>
      </c>
      <c r="B25" s="66"/>
      <c r="C25" s="65" t="s">
        <v>151</v>
      </c>
      <c r="D25" s="57"/>
      <c r="E25" s="57"/>
      <c r="F25" s="58">
        <v>3822</v>
      </c>
      <c r="G25" s="57" t="s">
        <v>148</v>
      </c>
      <c r="H25" s="24"/>
    </row>
    <row r="26" spans="1:8" x14ac:dyDescent="0.2">
      <c r="A26" s="63" t="s">
        <v>34366</v>
      </c>
      <c r="B26" s="64">
        <v>14</v>
      </c>
      <c r="C26" s="65" t="s">
        <v>152</v>
      </c>
      <c r="D26" s="57"/>
      <c r="E26" s="57"/>
      <c r="F26" s="58">
        <v>7103</v>
      </c>
      <c r="G26" s="57" t="s">
        <v>148</v>
      </c>
      <c r="H26" s="24"/>
    </row>
    <row r="27" spans="1:8" x14ac:dyDescent="0.2">
      <c r="A27" s="63" t="s">
        <v>34367</v>
      </c>
      <c r="B27" s="64">
        <v>6</v>
      </c>
      <c r="C27" s="65" t="s">
        <v>153</v>
      </c>
      <c r="D27" s="57"/>
      <c r="E27" s="57"/>
      <c r="F27" s="58">
        <v>5516</v>
      </c>
      <c r="G27" s="57" t="s">
        <v>148</v>
      </c>
      <c r="H27" s="24"/>
    </row>
    <row r="28" spans="1:8" x14ac:dyDescent="0.2">
      <c r="A28" s="63" t="s">
        <v>34368</v>
      </c>
      <c r="B28" s="64">
        <v>3</v>
      </c>
      <c r="C28" s="65" t="s">
        <v>154</v>
      </c>
      <c r="D28" s="57"/>
      <c r="E28" s="57"/>
      <c r="F28" s="58">
        <v>3288</v>
      </c>
      <c r="G28" s="57" t="s">
        <v>148</v>
      </c>
      <c r="H28" s="24"/>
    </row>
    <row r="29" spans="1:8" x14ac:dyDescent="0.2">
      <c r="A29" s="63" t="s">
        <v>34369</v>
      </c>
      <c r="B29" s="66"/>
      <c r="C29" s="65" t="s">
        <v>155</v>
      </c>
      <c r="D29" s="57"/>
      <c r="E29" s="57"/>
      <c r="F29" s="58">
        <v>3822</v>
      </c>
      <c r="G29" s="57" t="s">
        <v>148</v>
      </c>
      <c r="H29" s="24"/>
    </row>
    <row r="30" spans="1:8" x14ac:dyDescent="0.2">
      <c r="A30" s="63" t="s">
        <v>42859</v>
      </c>
      <c r="B30" s="64">
        <v>14</v>
      </c>
      <c r="C30" s="65" t="s">
        <v>326</v>
      </c>
      <c r="D30" s="57"/>
      <c r="E30" s="57"/>
      <c r="F30" s="58">
        <v>13650</v>
      </c>
      <c r="G30" s="57" t="s">
        <v>148</v>
      </c>
      <c r="H30" s="24"/>
    </row>
    <row r="31" spans="1:8" x14ac:dyDescent="0.2">
      <c r="A31" s="63" t="s">
        <v>34370</v>
      </c>
      <c r="B31" s="64">
        <v>25</v>
      </c>
      <c r="C31" s="65" t="s">
        <v>327</v>
      </c>
      <c r="D31" s="57"/>
      <c r="E31" s="57"/>
      <c r="F31" s="58">
        <v>6500</v>
      </c>
      <c r="G31" s="57" t="s">
        <v>148</v>
      </c>
      <c r="H31" s="24"/>
    </row>
    <row r="32" spans="1:8" x14ac:dyDescent="0.2">
      <c r="A32" s="63" t="s">
        <v>34371</v>
      </c>
      <c r="B32" s="64">
        <v>32</v>
      </c>
      <c r="C32" s="65" t="s">
        <v>328</v>
      </c>
      <c r="D32" s="57"/>
      <c r="E32" s="57"/>
      <c r="F32" s="58">
        <v>6500</v>
      </c>
      <c r="G32" s="57" t="s">
        <v>148</v>
      </c>
      <c r="H32" s="24"/>
    </row>
    <row r="33" spans="1:8" x14ac:dyDescent="0.2">
      <c r="A33" s="63" t="s">
        <v>34372</v>
      </c>
      <c r="B33" s="64">
        <v>17</v>
      </c>
      <c r="C33" s="65" t="s">
        <v>329</v>
      </c>
      <c r="D33" s="57"/>
      <c r="E33" s="57"/>
      <c r="F33" s="58">
        <v>6500</v>
      </c>
      <c r="G33" s="57" t="s">
        <v>148</v>
      </c>
      <c r="H33" s="24"/>
    </row>
    <row r="34" spans="1:8" ht="22.5" x14ac:dyDescent="0.2">
      <c r="A34" s="63" t="s">
        <v>34373</v>
      </c>
      <c r="B34" s="66"/>
      <c r="C34" s="65" t="s">
        <v>330</v>
      </c>
      <c r="D34" s="57"/>
      <c r="E34" s="57"/>
      <c r="F34" s="58">
        <v>9360</v>
      </c>
      <c r="G34" s="57" t="s">
        <v>148</v>
      </c>
      <c r="H34" s="24"/>
    </row>
    <row r="35" spans="1:8" ht="22.5" x14ac:dyDescent="0.2">
      <c r="A35" s="63" t="s">
        <v>34374</v>
      </c>
      <c r="B35" s="64">
        <v>1</v>
      </c>
      <c r="C35" s="65" t="s">
        <v>331</v>
      </c>
      <c r="D35" s="57"/>
      <c r="E35" s="57"/>
      <c r="F35" s="58">
        <v>9360</v>
      </c>
      <c r="G35" s="57" t="s">
        <v>148</v>
      </c>
      <c r="H35" s="24"/>
    </row>
    <row r="36" spans="1:8" x14ac:dyDescent="0.2">
      <c r="A36" s="63" t="s">
        <v>34375</v>
      </c>
      <c r="B36" s="64">
        <v>7</v>
      </c>
      <c r="C36" s="65" t="s">
        <v>332</v>
      </c>
      <c r="D36" s="57"/>
      <c r="E36" s="57"/>
      <c r="F36" s="58">
        <v>9000</v>
      </c>
      <c r="G36" s="57" t="s">
        <v>148</v>
      </c>
      <c r="H36" s="24"/>
    </row>
    <row r="37" spans="1:8" x14ac:dyDescent="0.2">
      <c r="A37" s="63" t="s">
        <v>38683</v>
      </c>
      <c r="B37" s="64">
        <v>251</v>
      </c>
      <c r="C37" s="65" t="s">
        <v>38684</v>
      </c>
      <c r="D37" s="57"/>
      <c r="E37" s="57"/>
      <c r="F37" s="58">
        <v>1501</v>
      </c>
      <c r="G37" s="57" t="s">
        <v>148</v>
      </c>
      <c r="H37" s="24"/>
    </row>
    <row r="38" spans="1:8" ht="11.25" customHeight="1" x14ac:dyDescent="0.2">
      <c r="A38" s="63" t="s">
        <v>34376</v>
      </c>
      <c r="B38" s="64">
        <v>68</v>
      </c>
      <c r="C38" s="65" t="s">
        <v>19164</v>
      </c>
      <c r="D38" s="57"/>
      <c r="E38" s="57"/>
      <c r="F38" s="58">
        <v>1480</v>
      </c>
      <c r="G38" s="57" t="s">
        <v>148</v>
      </c>
      <c r="H38" s="24"/>
    </row>
    <row r="39" spans="1:8" x14ac:dyDescent="0.2">
      <c r="A39" s="63" t="s">
        <v>34377</v>
      </c>
      <c r="B39" s="64">
        <v>199</v>
      </c>
      <c r="C39" s="65" t="s">
        <v>19166</v>
      </c>
      <c r="D39" s="57"/>
      <c r="E39" s="57"/>
      <c r="F39" s="59">
        <v>620</v>
      </c>
      <c r="G39" s="57" t="s">
        <v>148</v>
      </c>
      <c r="H39" s="24"/>
    </row>
    <row r="40" spans="1:8" ht="11.25" customHeight="1" x14ac:dyDescent="0.2">
      <c r="A40" s="63" t="s">
        <v>34378</v>
      </c>
      <c r="B40" s="64">
        <v>248</v>
      </c>
      <c r="C40" s="65" t="s">
        <v>19167</v>
      </c>
      <c r="D40" s="57"/>
      <c r="E40" s="57"/>
      <c r="F40" s="59">
        <v>400</v>
      </c>
      <c r="G40" s="57" t="s">
        <v>148</v>
      </c>
      <c r="H40" s="24"/>
    </row>
    <row r="41" spans="1:8" ht="11.25" customHeight="1" x14ac:dyDescent="0.2">
      <c r="A41" s="63" t="s">
        <v>156</v>
      </c>
      <c r="B41" s="64">
        <v>19</v>
      </c>
      <c r="C41" s="65" t="s">
        <v>157</v>
      </c>
      <c r="D41" s="57"/>
      <c r="E41" s="57"/>
      <c r="F41" s="58">
        <v>1305</v>
      </c>
      <c r="G41" s="57" t="s">
        <v>148</v>
      </c>
      <c r="H41" s="24"/>
    </row>
    <row r="42" spans="1:8" x14ac:dyDescent="0.2">
      <c r="A42" s="63" t="s">
        <v>158</v>
      </c>
      <c r="B42" s="66"/>
      <c r="C42" s="65" t="s">
        <v>159</v>
      </c>
      <c r="D42" s="57"/>
      <c r="E42" s="57"/>
      <c r="F42" s="58">
        <v>1305</v>
      </c>
      <c r="G42" s="57" t="s">
        <v>148</v>
      </c>
      <c r="H42" s="24"/>
    </row>
    <row r="43" spans="1:8" ht="11.25" customHeight="1" x14ac:dyDescent="0.2">
      <c r="A43" s="63" t="s">
        <v>160</v>
      </c>
      <c r="B43" s="64">
        <v>57</v>
      </c>
      <c r="C43" s="65" t="s">
        <v>161</v>
      </c>
      <c r="D43" s="57"/>
      <c r="E43" s="57"/>
      <c r="F43" s="58">
        <v>1459</v>
      </c>
      <c r="G43" s="57" t="s">
        <v>148</v>
      </c>
      <c r="H43" s="24"/>
    </row>
    <row r="44" spans="1:8" x14ac:dyDescent="0.2">
      <c r="A44" s="63" t="s">
        <v>162</v>
      </c>
      <c r="B44" s="64">
        <v>8</v>
      </c>
      <c r="C44" s="65" t="s">
        <v>163</v>
      </c>
      <c r="D44" s="57"/>
      <c r="E44" s="57"/>
      <c r="F44" s="58">
        <v>1533</v>
      </c>
      <c r="G44" s="57" t="s">
        <v>148</v>
      </c>
      <c r="H44" s="24"/>
    </row>
    <row r="45" spans="1:8" x14ac:dyDescent="0.2">
      <c r="A45" s="63" t="s">
        <v>164</v>
      </c>
      <c r="B45" s="66"/>
      <c r="C45" s="65" t="s">
        <v>165</v>
      </c>
      <c r="D45" s="57"/>
      <c r="E45" s="57"/>
      <c r="F45" s="58">
        <v>1533</v>
      </c>
      <c r="G45" s="57" t="s">
        <v>148</v>
      </c>
      <c r="H45" s="24"/>
    </row>
    <row r="46" spans="1:8" x14ac:dyDescent="0.2">
      <c r="A46" s="63" t="s">
        <v>166</v>
      </c>
      <c r="B46" s="64">
        <v>8</v>
      </c>
      <c r="C46" s="65" t="s">
        <v>167</v>
      </c>
      <c r="D46" s="57"/>
      <c r="E46" s="57"/>
      <c r="F46" s="58">
        <v>1725</v>
      </c>
      <c r="G46" s="57" t="s">
        <v>148</v>
      </c>
      <c r="H46" s="24"/>
    </row>
    <row r="47" spans="1:8" ht="22.5" x14ac:dyDescent="0.2">
      <c r="A47" s="63" t="s">
        <v>168</v>
      </c>
      <c r="B47" s="64">
        <v>25</v>
      </c>
      <c r="C47" s="65" t="s">
        <v>169</v>
      </c>
      <c r="D47" s="57"/>
      <c r="E47" s="57"/>
      <c r="F47" s="58">
        <v>1817</v>
      </c>
      <c r="G47" s="57" t="s">
        <v>148</v>
      </c>
      <c r="H47" s="24"/>
    </row>
    <row r="48" spans="1:8" ht="22.5" x14ac:dyDescent="0.2">
      <c r="A48" s="63" t="s">
        <v>170</v>
      </c>
      <c r="B48" s="66"/>
      <c r="C48" s="65" t="s">
        <v>171</v>
      </c>
      <c r="D48" s="57"/>
      <c r="E48" s="57"/>
      <c r="F48" s="58">
        <v>1817</v>
      </c>
      <c r="G48" s="57" t="s">
        <v>148</v>
      </c>
      <c r="H48" s="24"/>
    </row>
    <row r="49" spans="1:8" x14ac:dyDescent="0.2">
      <c r="A49" s="63" t="s">
        <v>172</v>
      </c>
      <c r="B49" s="64">
        <v>10</v>
      </c>
      <c r="C49" s="65" t="s">
        <v>173</v>
      </c>
      <c r="D49" s="57"/>
      <c r="E49" s="57"/>
      <c r="F49" s="58">
        <v>1781</v>
      </c>
      <c r="G49" s="57" t="s">
        <v>148</v>
      </c>
      <c r="H49" s="24"/>
    </row>
    <row r="50" spans="1:8" ht="22.5" x14ac:dyDescent="0.2">
      <c r="A50" s="63" t="s">
        <v>174</v>
      </c>
      <c r="B50" s="64">
        <v>1</v>
      </c>
      <c r="C50" s="65" t="s">
        <v>175</v>
      </c>
      <c r="D50" s="57"/>
      <c r="E50" s="57"/>
      <c r="F50" s="58">
        <v>2066</v>
      </c>
      <c r="G50" s="57" t="s">
        <v>148</v>
      </c>
      <c r="H50" s="24"/>
    </row>
    <row r="51" spans="1:8" x14ac:dyDescent="0.2">
      <c r="A51" s="63" t="s">
        <v>176</v>
      </c>
      <c r="B51" s="64">
        <v>34</v>
      </c>
      <c r="C51" s="65" t="s">
        <v>177</v>
      </c>
      <c r="D51" s="57"/>
      <c r="E51" s="57"/>
      <c r="F51" s="58">
        <v>2106</v>
      </c>
      <c r="G51" s="57" t="s">
        <v>148</v>
      </c>
      <c r="H51" s="24"/>
    </row>
    <row r="52" spans="1:8" ht="22.5" x14ac:dyDescent="0.2">
      <c r="A52" s="63" t="s">
        <v>178</v>
      </c>
      <c r="B52" s="64">
        <v>15</v>
      </c>
      <c r="C52" s="65" t="s">
        <v>179</v>
      </c>
      <c r="D52" s="57"/>
      <c r="E52" s="57"/>
      <c r="F52" s="58">
        <v>2173</v>
      </c>
      <c r="G52" s="57" t="s">
        <v>148</v>
      </c>
      <c r="H52" s="24"/>
    </row>
    <row r="53" spans="1:8" x14ac:dyDescent="0.2">
      <c r="A53" s="63" t="s">
        <v>180</v>
      </c>
      <c r="B53" s="64">
        <v>238</v>
      </c>
      <c r="C53" s="65" t="s">
        <v>181</v>
      </c>
      <c r="D53" s="57"/>
      <c r="E53" s="57"/>
      <c r="F53" s="58">
        <v>1725</v>
      </c>
      <c r="G53" s="57" t="s">
        <v>148</v>
      </c>
      <c r="H53" s="24"/>
    </row>
    <row r="54" spans="1:8" x14ac:dyDescent="0.2">
      <c r="A54" s="63" t="s">
        <v>13151</v>
      </c>
      <c r="B54" s="66"/>
      <c r="C54" s="65" t="s">
        <v>13148</v>
      </c>
      <c r="D54" s="57"/>
      <c r="E54" s="57"/>
      <c r="F54" s="58">
        <v>2261</v>
      </c>
      <c r="G54" s="57" t="s">
        <v>148</v>
      </c>
      <c r="H54" s="24"/>
    </row>
    <row r="55" spans="1:8" ht="11.25" customHeight="1" x14ac:dyDescent="0.2">
      <c r="A55" s="63" t="s">
        <v>182</v>
      </c>
      <c r="B55" s="64">
        <v>2</v>
      </c>
      <c r="C55" s="65" t="s">
        <v>183</v>
      </c>
      <c r="D55" s="57"/>
      <c r="E55" s="57"/>
      <c r="F55" s="58">
        <v>35071</v>
      </c>
      <c r="G55" s="57" t="s">
        <v>148</v>
      </c>
      <c r="H55" s="24"/>
    </row>
    <row r="56" spans="1:8" x14ac:dyDescent="0.2">
      <c r="A56" s="63" t="s">
        <v>184</v>
      </c>
      <c r="B56" s="66"/>
      <c r="C56" s="65" t="s">
        <v>185</v>
      </c>
      <c r="D56" s="57"/>
      <c r="E56" s="57"/>
      <c r="F56" s="58">
        <v>44635</v>
      </c>
      <c r="G56" s="57" t="s">
        <v>148</v>
      </c>
      <c r="H56" s="24"/>
    </row>
    <row r="57" spans="1:8" ht="11.25" customHeight="1" x14ac:dyDescent="0.2">
      <c r="A57" s="63" t="s">
        <v>186</v>
      </c>
      <c r="B57" s="64">
        <v>19</v>
      </c>
      <c r="C57" s="65" t="s">
        <v>187</v>
      </c>
      <c r="D57" s="57"/>
      <c r="E57" s="57"/>
      <c r="F57" s="58">
        <v>1331</v>
      </c>
      <c r="G57" s="57" t="s">
        <v>148</v>
      </c>
      <c r="H57" s="24"/>
    </row>
    <row r="58" spans="1:8" x14ac:dyDescent="0.2">
      <c r="A58" s="63" t="s">
        <v>188</v>
      </c>
      <c r="B58" s="64">
        <v>1</v>
      </c>
      <c r="C58" s="65" t="s">
        <v>189</v>
      </c>
      <c r="D58" s="57"/>
      <c r="E58" s="57"/>
      <c r="F58" s="58">
        <v>1331</v>
      </c>
      <c r="G58" s="57" t="s">
        <v>148</v>
      </c>
      <c r="H58" s="24"/>
    </row>
    <row r="59" spans="1:8" x14ac:dyDescent="0.2">
      <c r="A59" s="63" t="s">
        <v>190</v>
      </c>
      <c r="B59" s="64">
        <v>100</v>
      </c>
      <c r="C59" s="65" t="s">
        <v>191</v>
      </c>
      <c r="D59" s="57"/>
      <c r="E59" s="57"/>
      <c r="F59" s="58">
        <v>1481</v>
      </c>
      <c r="G59" s="57" t="s">
        <v>148</v>
      </c>
      <c r="H59" s="24"/>
    </row>
    <row r="60" spans="1:8" x14ac:dyDescent="0.2">
      <c r="A60" s="63" t="s">
        <v>192</v>
      </c>
      <c r="B60" s="64">
        <v>100</v>
      </c>
      <c r="C60" s="65" t="s">
        <v>193</v>
      </c>
      <c r="D60" s="57"/>
      <c r="E60" s="57"/>
      <c r="F60" s="58">
        <v>1533</v>
      </c>
      <c r="G60" s="57" t="s">
        <v>148</v>
      </c>
      <c r="H60" s="24"/>
    </row>
    <row r="61" spans="1:8" x14ac:dyDescent="0.2">
      <c r="A61" s="63" t="s">
        <v>194</v>
      </c>
      <c r="B61" s="64">
        <v>69</v>
      </c>
      <c r="C61" s="65" t="s">
        <v>195</v>
      </c>
      <c r="D61" s="57"/>
      <c r="E61" s="57"/>
      <c r="F61" s="58">
        <v>2007</v>
      </c>
      <c r="G61" s="57" t="s">
        <v>148</v>
      </c>
      <c r="H61" s="24"/>
    </row>
    <row r="62" spans="1:8" x14ac:dyDescent="0.2">
      <c r="A62" s="63" t="s">
        <v>196</v>
      </c>
      <c r="B62" s="64">
        <v>2</v>
      </c>
      <c r="C62" s="65" t="s">
        <v>197</v>
      </c>
      <c r="D62" s="57"/>
      <c r="E62" s="57"/>
      <c r="F62" s="58">
        <v>1497</v>
      </c>
      <c r="G62" s="57" t="s">
        <v>148</v>
      </c>
      <c r="H62" s="24"/>
    </row>
    <row r="63" spans="1:8" x14ac:dyDescent="0.2">
      <c r="A63" s="63" t="s">
        <v>198</v>
      </c>
      <c r="B63" s="64">
        <v>1</v>
      </c>
      <c r="C63" s="65" t="s">
        <v>199</v>
      </c>
      <c r="D63" s="57"/>
      <c r="E63" s="57"/>
      <c r="F63" s="58">
        <v>1497</v>
      </c>
      <c r="G63" s="57" t="s">
        <v>148</v>
      </c>
      <c r="H63" s="24"/>
    </row>
    <row r="64" spans="1:8" x14ac:dyDescent="0.2">
      <c r="A64" s="63" t="s">
        <v>200</v>
      </c>
      <c r="B64" s="64">
        <v>7</v>
      </c>
      <c r="C64" s="65" t="s">
        <v>201</v>
      </c>
      <c r="D64" s="57"/>
      <c r="E64" s="57"/>
      <c r="F64" s="58">
        <v>2814</v>
      </c>
      <c r="G64" s="57" t="s">
        <v>148</v>
      </c>
      <c r="H64" s="24"/>
    </row>
    <row r="65" spans="1:8" x14ac:dyDescent="0.2">
      <c r="A65" s="63" t="s">
        <v>202</v>
      </c>
      <c r="B65" s="64">
        <v>4</v>
      </c>
      <c r="C65" s="65" t="s">
        <v>203</v>
      </c>
      <c r="D65" s="57"/>
      <c r="E65" s="57"/>
      <c r="F65" s="58">
        <v>3135</v>
      </c>
      <c r="G65" s="57" t="s">
        <v>148</v>
      </c>
      <c r="H65" s="24"/>
    </row>
    <row r="66" spans="1:8" x14ac:dyDescent="0.2">
      <c r="A66" s="63" t="s">
        <v>204</v>
      </c>
      <c r="B66" s="66"/>
      <c r="C66" s="65" t="s">
        <v>205</v>
      </c>
      <c r="D66" s="57"/>
      <c r="E66" s="57"/>
      <c r="F66" s="58">
        <v>6058</v>
      </c>
      <c r="G66" s="57" t="s">
        <v>148</v>
      </c>
      <c r="H66" s="24"/>
    </row>
    <row r="67" spans="1:8" x14ac:dyDescent="0.2">
      <c r="A67" s="63" t="s">
        <v>206</v>
      </c>
      <c r="B67" s="64">
        <v>6</v>
      </c>
      <c r="C67" s="65" t="s">
        <v>207</v>
      </c>
      <c r="D67" s="57"/>
      <c r="E67" s="57"/>
      <c r="F67" s="58">
        <v>5799</v>
      </c>
      <c r="G67" s="57" t="s">
        <v>148</v>
      </c>
      <c r="H67" s="24"/>
    </row>
    <row r="68" spans="1:8" x14ac:dyDescent="0.2">
      <c r="A68" s="63" t="s">
        <v>208</v>
      </c>
      <c r="B68" s="64">
        <v>24</v>
      </c>
      <c r="C68" s="65" t="s">
        <v>209</v>
      </c>
      <c r="D68" s="57"/>
      <c r="E68" s="57"/>
      <c r="F68" s="59">
        <v>405</v>
      </c>
      <c r="G68" s="57" t="s">
        <v>148</v>
      </c>
      <c r="H68" s="24"/>
    </row>
    <row r="69" spans="1:8" ht="11.25" customHeight="1" x14ac:dyDescent="0.2">
      <c r="A69" s="63" t="s">
        <v>13157</v>
      </c>
      <c r="B69" s="64">
        <v>43</v>
      </c>
      <c r="C69" s="65" t="s">
        <v>13154</v>
      </c>
      <c r="D69" s="57"/>
      <c r="E69" s="57"/>
      <c r="F69" s="59">
        <v>405</v>
      </c>
      <c r="G69" s="57" t="s">
        <v>148</v>
      </c>
      <c r="H69" s="24"/>
    </row>
    <row r="70" spans="1:8" x14ac:dyDescent="0.2">
      <c r="A70" s="63" t="s">
        <v>210</v>
      </c>
      <c r="B70" s="64">
        <v>69</v>
      </c>
      <c r="C70" s="65" t="s">
        <v>211</v>
      </c>
      <c r="D70" s="57"/>
      <c r="E70" s="57"/>
      <c r="F70" s="59">
        <v>760</v>
      </c>
      <c r="G70" s="57" t="s">
        <v>148</v>
      </c>
      <c r="H70" s="24"/>
    </row>
    <row r="71" spans="1:8" x14ac:dyDescent="0.2">
      <c r="A71" s="63" t="s">
        <v>212</v>
      </c>
      <c r="B71" s="64">
        <v>52</v>
      </c>
      <c r="C71" s="65" t="s">
        <v>213</v>
      </c>
      <c r="D71" s="57"/>
      <c r="E71" s="57"/>
      <c r="F71" s="59">
        <v>607</v>
      </c>
      <c r="G71" s="57" t="s">
        <v>148</v>
      </c>
      <c r="H71" s="24"/>
    </row>
    <row r="72" spans="1:8" ht="11.25" customHeight="1" x14ac:dyDescent="0.2">
      <c r="A72" s="63" t="s">
        <v>214</v>
      </c>
      <c r="B72" s="66"/>
      <c r="C72" s="65" t="s">
        <v>215</v>
      </c>
      <c r="D72" s="57"/>
      <c r="E72" s="57"/>
      <c r="F72" s="59">
        <v>607</v>
      </c>
      <c r="G72" s="57" t="s">
        <v>148</v>
      </c>
      <c r="H72" s="24"/>
    </row>
    <row r="73" spans="1:8" x14ac:dyDescent="0.2">
      <c r="A73" s="63" t="s">
        <v>216</v>
      </c>
      <c r="B73" s="64">
        <v>30</v>
      </c>
      <c r="C73" s="65" t="s">
        <v>217</v>
      </c>
      <c r="D73" s="57"/>
      <c r="E73" s="57"/>
      <c r="F73" s="58">
        <v>1153</v>
      </c>
      <c r="G73" s="57" t="s">
        <v>148</v>
      </c>
      <c r="H73" s="24"/>
    </row>
    <row r="74" spans="1:8" x14ac:dyDescent="0.2">
      <c r="A74" s="63" t="s">
        <v>218</v>
      </c>
      <c r="B74" s="64">
        <v>72</v>
      </c>
      <c r="C74" s="65" t="s">
        <v>219</v>
      </c>
      <c r="D74" s="57"/>
      <c r="E74" s="57"/>
      <c r="F74" s="59">
        <v>979</v>
      </c>
      <c r="G74" s="57" t="s">
        <v>148</v>
      </c>
      <c r="H74" s="24"/>
    </row>
    <row r="75" spans="1:8" x14ac:dyDescent="0.2">
      <c r="A75" s="63" t="s">
        <v>12031</v>
      </c>
      <c r="B75" s="64">
        <v>41</v>
      </c>
      <c r="C75" s="65" t="s">
        <v>12032</v>
      </c>
      <c r="D75" s="57"/>
      <c r="E75" s="57"/>
      <c r="F75" s="59">
        <v>979</v>
      </c>
      <c r="G75" s="57" t="s">
        <v>148</v>
      </c>
      <c r="H75" s="24"/>
    </row>
    <row r="76" spans="1:8" x14ac:dyDescent="0.2">
      <c r="A76" s="63" t="s">
        <v>220</v>
      </c>
      <c r="B76" s="64">
        <v>70</v>
      </c>
      <c r="C76" s="65" t="s">
        <v>221</v>
      </c>
      <c r="D76" s="57"/>
      <c r="E76" s="57"/>
      <c r="F76" s="58">
        <v>1595</v>
      </c>
      <c r="G76" s="57" t="s">
        <v>148</v>
      </c>
      <c r="H76" s="24"/>
    </row>
    <row r="77" spans="1:8" x14ac:dyDescent="0.2">
      <c r="A77" s="63" t="s">
        <v>222</v>
      </c>
      <c r="B77" s="64">
        <v>50</v>
      </c>
      <c r="C77" s="65" t="s">
        <v>223</v>
      </c>
      <c r="D77" s="57"/>
      <c r="E77" s="57"/>
      <c r="F77" s="58">
        <v>1595</v>
      </c>
      <c r="G77" s="57" t="s">
        <v>148</v>
      </c>
      <c r="H77" s="24"/>
    </row>
    <row r="78" spans="1:8" ht="11.25" customHeight="1" x14ac:dyDescent="0.2">
      <c r="A78" s="63" t="s">
        <v>224</v>
      </c>
      <c r="B78" s="64">
        <v>34</v>
      </c>
      <c r="C78" s="65" t="s">
        <v>225</v>
      </c>
      <c r="D78" s="57"/>
      <c r="E78" s="57"/>
      <c r="F78" s="58">
        <v>2202</v>
      </c>
      <c r="G78" s="57" t="s">
        <v>148</v>
      </c>
      <c r="H78" s="24"/>
    </row>
    <row r="79" spans="1:8" x14ac:dyDescent="0.2">
      <c r="A79" s="63" t="s">
        <v>226</v>
      </c>
      <c r="B79" s="64">
        <v>10</v>
      </c>
      <c r="C79" s="65" t="s">
        <v>227</v>
      </c>
      <c r="D79" s="57"/>
      <c r="E79" s="57"/>
      <c r="F79" s="58">
        <v>2202</v>
      </c>
      <c r="G79" s="57" t="s">
        <v>148</v>
      </c>
      <c r="H79" s="24"/>
    </row>
    <row r="80" spans="1:8" ht="11.25" customHeight="1" x14ac:dyDescent="0.2">
      <c r="A80" s="63" t="s">
        <v>228</v>
      </c>
      <c r="B80" s="64">
        <v>6</v>
      </c>
      <c r="C80" s="65" t="s">
        <v>229</v>
      </c>
      <c r="D80" s="57"/>
      <c r="E80" s="57"/>
      <c r="F80" s="58">
        <v>2801</v>
      </c>
      <c r="G80" s="57" t="s">
        <v>148</v>
      </c>
      <c r="H80" s="24"/>
    </row>
    <row r="81" spans="1:8" ht="11.25" customHeight="1" x14ac:dyDescent="0.2">
      <c r="A81" s="63" t="s">
        <v>230</v>
      </c>
      <c r="B81" s="64">
        <v>21</v>
      </c>
      <c r="C81" s="65" t="s">
        <v>231</v>
      </c>
      <c r="D81" s="57"/>
      <c r="E81" s="57"/>
      <c r="F81" s="58">
        <v>1559</v>
      </c>
      <c r="G81" s="57" t="s">
        <v>148</v>
      </c>
      <c r="H81" s="24"/>
    </row>
    <row r="82" spans="1:8" ht="11.25" customHeight="1" x14ac:dyDescent="0.2">
      <c r="A82" s="63" t="s">
        <v>232</v>
      </c>
      <c r="B82" s="64">
        <v>3</v>
      </c>
      <c r="C82" s="65" t="s">
        <v>233</v>
      </c>
      <c r="D82" s="57"/>
      <c r="E82" s="57"/>
      <c r="F82" s="58">
        <v>1559</v>
      </c>
      <c r="G82" s="57" t="s">
        <v>148</v>
      </c>
      <c r="H82" s="24"/>
    </row>
    <row r="83" spans="1:8" ht="11.25" customHeight="1" x14ac:dyDescent="0.2">
      <c r="A83" s="63" t="s">
        <v>234</v>
      </c>
      <c r="B83" s="64">
        <v>24</v>
      </c>
      <c r="C83" s="65" t="s">
        <v>235</v>
      </c>
      <c r="D83" s="57"/>
      <c r="E83" s="57"/>
      <c r="F83" s="58">
        <v>1015</v>
      </c>
      <c r="G83" s="57" t="s">
        <v>148</v>
      </c>
      <c r="H83" s="24"/>
    </row>
    <row r="84" spans="1:8" ht="11.25" customHeight="1" x14ac:dyDescent="0.2">
      <c r="A84" s="63" t="s">
        <v>236</v>
      </c>
      <c r="B84" s="64">
        <v>15</v>
      </c>
      <c r="C84" s="65" t="s">
        <v>237</v>
      </c>
      <c r="D84" s="57"/>
      <c r="E84" s="57"/>
      <c r="F84" s="58">
        <v>2043</v>
      </c>
      <c r="G84" s="57" t="s">
        <v>148</v>
      </c>
      <c r="H84" s="24"/>
    </row>
    <row r="85" spans="1:8" ht="11.25" customHeight="1" x14ac:dyDescent="0.2">
      <c r="A85" s="63" t="s">
        <v>238</v>
      </c>
      <c r="B85" s="66"/>
      <c r="C85" s="65" t="s">
        <v>15</v>
      </c>
      <c r="D85" s="57"/>
      <c r="E85" s="57"/>
      <c r="F85" s="58">
        <v>1901</v>
      </c>
      <c r="G85" s="57" t="s">
        <v>148</v>
      </c>
      <c r="H85" s="24"/>
    </row>
    <row r="86" spans="1:8" ht="11.25" customHeight="1" x14ac:dyDescent="0.2">
      <c r="A86" s="63" t="s">
        <v>239</v>
      </c>
      <c r="B86" s="66"/>
      <c r="C86" s="65" t="s">
        <v>240</v>
      </c>
      <c r="D86" s="57"/>
      <c r="E86" s="57"/>
      <c r="F86" s="58">
        <v>1928</v>
      </c>
      <c r="G86" s="57" t="s">
        <v>148</v>
      </c>
      <c r="H86" s="24"/>
    </row>
    <row r="87" spans="1:8" x14ac:dyDescent="0.2">
      <c r="A87" s="63" t="s">
        <v>241</v>
      </c>
      <c r="B87" s="66"/>
      <c r="C87" s="65" t="s">
        <v>242</v>
      </c>
      <c r="D87" s="57"/>
      <c r="E87" s="57"/>
      <c r="F87" s="58">
        <v>2393</v>
      </c>
      <c r="G87" s="57" t="s">
        <v>148</v>
      </c>
      <c r="H87" s="24"/>
    </row>
    <row r="88" spans="1:8" x14ac:dyDescent="0.2">
      <c r="A88" s="63" t="s">
        <v>243</v>
      </c>
      <c r="B88" s="66"/>
      <c r="C88" s="65" t="s">
        <v>244</v>
      </c>
      <c r="D88" s="57"/>
      <c r="E88" s="57"/>
      <c r="F88" s="58">
        <v>2393</v>
      </c>
      <c r="G88" s="57" t="s">
        <v>148</v>
      </c>
      <c r="H88" s="24"/>
    </row>
    <row r="89" spans="1:8" x14ac:dyDescent="0.2">
      <c r="A89" s="63" t="s">
        <v>34379</v>
      </c>
      <c r="B89" s="66"/>
      <c r="C89" s="65" t="s">
        <v>14</v>
      </c>
      <c r="D89" s="57"/>
      <c r="E89" s="57"/>
      <c r="F89" s="58">
        <v>40000</v>
      </c>
      <c r="G89" s="57" t="s">
        <v>148</v>
      </c>
      <c r="H89" s="24"/>
    </row>
    <row r="90" spans="1:8" ht="22.5" x14ac:dyDescent="0.2">
      <c r="A90" s="63" t="s">
        <v>34380</v>
      </c>
      <c r="B90" s="66"/>
      <c r="C90" s="65" t="s">
        <v>333</v>
      </c>
      <c r="D90" s="57"/>
      <c r="E90" s="57"/>
      <c r="F90" s="58">
        <v>2093</v>
      </c>
      <c r="G90" s="57" t="s">
        <v>148</v>
      </c>
      <c r="H90" s="24"/>
    </row>
    <row r="91" spans="1:8" ht="11.25" customHeight="1" x14ac:dyDescent="0.2">
      <c r="A91" s="63" t="s">
        <v>34381</v>
      </c>
      <c r="B91" s="66"/>
      <c r="C91" s="65" t="s">
        <v>334</v>
      </c>
      <c r="D91" s="57"/>
      <c r="E91" s="57"/>
      <c r="F91" s="58">
        <v>2253</v>
      </c>
      <c r="G91" s="57" t="s">
        <v>148</v>
      </c>
      <c r="H91" s="24"/>
    </row>
    <row r="92" spans="1:8" x14ac:dyDescent="0.2">
      <c r="A92" s="63" t="s">
        <v>34382</v>
      </c>
      <c r="B92" s="66"/>
      <c r="C92" s="65" t="s">
        <v>335</v>
      </c>
      <c r="D92" s="57"/>
      <c r="E92" s="57"/>
      <c r="F92" s="58">
        <v>22724</v>
      </c>
      <c r="G92" s="57" t="s">
        <v>148</v>
      </c>
      <c r="H92" s="24"/>
    </row>
    <row r="93" spans="1:8" x14ac:dyDescent="0.2">
      <c r="A93" s="63" t="s">
        <v>34383</v>
      </c>
      <c r="B93" s="64">
        <v>4</v>
      </c>
      <c r="C93" s="65" t="s">
        <v>336</v>
      </c>
      <c r="D93" s="57"/>
      <c r="E93" s="57"/>
      <c r="F93" s="58">
        <v>22318</v>
      </c>
      <c r="G93" s="57" t="s">
        <v>148</v>
      </c>
      <c r="H93" s="24"/>
    </row>
    <row r="94" spans="1:8" x14ac:dyDescent="0.2">
      <c r="A94" s="63" t="s">
        <v>34384</v>
      </c>
      <c r="B94" s="64">
        <v>1</v>
      </c>
      <c r="C94" s="65" t="s">
        <v>337</v>
      </c>
      <c r="D94" s="57"/>
      <c r="E94" s="57"/>
      <c r="F94" s="58">
        <v>11800</v>
      </c>
      <c r="G94" s="57" t="s">
        <v>148</v>
      </c>
      <c r="H94" s="24"/>
    </row>
    <row r="95" spans="1:8" ht="11.25" customHeight="1" x14ac:dyDescent="0.2">
      <c r="A95" s="63" t="s">
        <v>38691</v>
      </c>
      <c r="B95" s="66"/>
      <c r="C95" s="65" t="s">
        <v>338</v>
      </c>
      <c r="D95" s="57"/>
      <c r="E95" s="57"/>
      <c r="F95" s="59">
        <v>300</v>
      </c>
      <c r="G95" s="57" t="s">
        <v>148</v>
      </c>
      <c r="H95" s="24"/>
    </row>
    <row r="96" spans="1:8" x14ac:dyDescent="0.2">
      <c r="A96" s="63" t="s">
        <v>38692</v>
      </c>
      <c r="B96" s="64">
        <v>220</v>
      </c>
      <c r="C96" s="65" t="s">
        <v>38643</v>
      </c>
      <c r="D96" s="57"/>
      <c r="E96" s="57"/>
      <c r="F96" s="58">
        <v>2478</v>
      </c>
      <c r="G96" s="57" t="s">
        <v>148</v>
      </c>
      <c r="H96" s="24"/>
    </row>
    <row r="97" spans="1:8" ht="11.25" customHeight="1" x14ac:dyDescent="0.2">
      <c r="A97" s="63" t="s">
        <v>38693</v>
      </c>
      <c r="B97" s="64">
        <v>33</v>
      </c>
      <c r="C97" s="65" t="s">
        <v>38645</v>
      </c>
      <c r="D97" s="57"/>
      <c r="E97" s="57"/>
      <c r="F97" s="58">
        <v>2973</v>
      </c>
      <c r="G97" s="57" t="s">
        <v>148</v>
      </c>
      <c r="H97" s="24"/>
    </row>
    <row r="98" spans="1:8" ht="11.25" customHeight="1" x14ac:dyDescent="0.2">
      <c r="A98" s="63" t="s">
        <v>38694</v>
      </c>
      <c r="B98" s="64">
        <v>108</v>
      </c>
      <c r="C98" s="65" t="s">
        <v>38648</v>
      </c>
      <c r="D98" s="57"/>
      <c r="E98" s="57"/>
      <c r="F98" s="58">
        <v>2478</v>
      </c>
      <c r="G98" s="57" t="s">
        <v>148</v>
      </c>
      <c r="H98" s="24"/>
    </row>
    <row r="99" spans="1:8" ht="11.25" customHeight="1" x14ac:dyDescent="0.2">
      <c r="A99" s="63" t="s">
        <v>38695</v>
      </c>
      <c r="B99" s="66"/>
      <c r="C99" s="65" t="s">
        <v>38696</v>
      </c>
      <c r="D99" s="57"/>
      <c r="E99" s="57"/>
      <c r="F99" s="58">
        <v>3430</v>
      </c>
      <c r="G99" s="57" t="s">
        <v>148</v>
      </c>
      <c r="H99" s="24"/>
    </row>
    <row r="100" spans="1:8" x14ac:dyDescent="0.2">
      <c r="A100" s="63" t="s">
        <v>38697</v>
      </c>
      <c r="B100" s="64">
        <v>48</v>
      </c>
      <c r="C100" s="65" t="s">
        <v>38642</v>
      </c>
      <c r="D100" s="57"/>
      <c r="E100" s="57"/>
      <c r="F100" s="58">
        <v>2301</v>
      </c>
      <c r="G100" s="57" t="s">
        <v>148</v>
      </c>
      <c r="H100" s="24"/>
    </row>
    <row r="101" spans="1:8" x14ac:dyDescent="0.2">
      <c r="A101" s="63" t="s">
        <v>38698</v>
      </c>
      <c r="B101" s="64">
        <v>16</v>
      </c>
      <c r="C101" s="65" t="s">
        <v>35016</v>
      </c>
      <c r="D101" s="57"/>
      <c r="E101" s="57"/>
      <c r="F101" s="58">
        <v>2761</v>
      </c>
      <c r="G101" s="57" t="s">
        <v>148</v>
      </c>
      <c r="H101" s="24"/>
    </row>
    <row r="102" spans="1:8" x14ac:dyDescent="0.2">
      <c r="A102" s="63" t="s">
        <v>38861</v>
      </c>
      <c r="B102" s="64">
        <v>24</v>
      </c>
      <c r="C102" s="65" t="s">
        <v>38646</v>
      </c>
      <c r="D102" s="57"/>
      <c r="E102" s="57"/>
      <c r="F102" s="58">
        <v>2301</v>
      </c>
      <c r="G102" s="57" t="s">
        <v>148</v>
      </c>
      <c r="H102" s="24"/>
    </row>
    <row r="103" spans="1:8" x14ac:dyDescent="0.2">
      <c r="A103" s="63" t="s">
        <v>38699</v>
      </c>
      <c r="B103" s="64">
        <v>25</v>
      </c>
      <c r="C103" s="65" t="s">
        <v>37790</v>
      </c>
      <c r="D103" s="57"/>
      <c r="E103" s="57"/>
      <c r="F103" s="58">
        <v>3865</v>
      </c>
      <c r="G103" s="57" t="s">
        <v>148</v>
      </c>
      <c r="H103" s="24"/>
    </row>
    <row r="104" spans="1:8" x14ac:dyDescent="0.2">
      <c r="A104" s="63" t="s">
        <v>38700</v>
      </c>
      <c r="B104" s="64">
        <v>7</v>
      </c>
      <c r="C104" s="65" t="s">
        <v>35017</v>
      </c>
      <c r="D104" s="57"/>
      <c r="E104" s="57"/>
      <c r="F104" s="58">
        <v>5521</v>
      </c>
      <c r="G104" s="57" t="s">
        <v>148</v>
      </c>
      <c r="H104" s="24"/>
    </row>
    <row r="105" spans="1:8" x14ac:dyDescent="0.2">
      <c r="A105" s="63" t="s">
        <v>38701</v>
      </c>
      <c r="B105" s="64">
        <v>35</v>
      </c>
      <c r="C105" s="65" t="s">
        <v>38644</v>
      </c>
      <c r="D105" s="57"/>
      <c r="E105" s="57"/>
      <c r="F105" s="58">
        <v>3566</v>
      </c>
      <c r="G105" s="57" t="s">
        <v>148</v>
      </c>
      <c r="H105" s="24"/>
    </row>
    <row r="106" spans="1:8" x14ac:dyDescent="0.2">
      <c r="A106" s="63" t="s">
        <v>38702</v>
      </c>
      <c r="B106" s="64">
        <v>12</v>
      </c>
      <c r="C106" s="65" t="s">
        <v>37791</v>
      </c>
      <c r="D106" s="57"/>
      <c r="E106" s="57"/>
      <c r="F106" s="58">
        <v>4279</v>
      </c>
      <c r="G106" s="57" t="s">
        <v>148</v>
      </c>
      <c r="H106" s="24"/>
    </row>
    <row r="107" spans="1:8" ht="11.25" customHeight="1" x14ac:dyDescent="0.2">
      <c r="A107" s="63" t="s">
        <v>38703</v>
      </c>
      <c r="B107" s="64">
        <v>7</v>
      </c>
      <c r="C107" s="65" t="s">
        <v>38647</v>
      </c>
      <c r="D107" s="57"/>
      <c r="E107" s="57"/>
      <c r="F107" s="58">
        <v>3566</v>
      </c>
      <c r="G107" s="57" t="s">
        <v>148</v>
      </c>
      <c r="H107" s="24"/>
    </row>
    <row r="108" spans="1:8" x14ac:dyDescent="0.2">
      <c r="A108" s="63" t="s">
        <v>38704</v>
      </c>
      <c r="B108" s="64">
        <v>16</v>
      </c>
      <c r="C108" s="65" t="s">
        <v>35390</v>
      </c>
      <c r="D108" s="57"/>
      <c r="E108" s="57"/>
      <c r="F108" s="58">
        <v>5989</v>
      </c>
      <c r="G108" s="57" t="s">
        <v>148</v>
      </c>
      <c r="H108" s="24"/>
    </row>
    <row r="109" spans="1:8" x14ac:dyDescent="0.2">
      <c r="A109" s="63" t="s">
        <v>38705</v>
      </c>
      <c r="B109" s="66"/>
      <c r="C109" s="65" t="s">
        <v>38706</v>
      </c>
      <c r="D109" s="57"/>
      <c r="E109" s="57"/>
      <c r="F109" s="58">
        <v>5349</v>
      </c>
      <c r="G109" s="57" t="s">
        <v>148</v>
      </c>
      <c r="H109" s="24"/>
    </row>
    <row r="110" spans="1:8" ht="22.5" x14ac:dyDescent="0.2">
      <c r="A110" s="63" t="s">
        <v>34385</v>
      </c>
      <c r="B110" s="66"/>
      <c r="C110" s="65" t="s">
        <v>339</v>
      </c>
      <c r="D110" s="57"/>
      <c r="E110" s="57"/>
      <c r="F110" s="58">
        <v>15900</v>
      </c>
      <c r="G110" s="57" t="s">
        <v>148</v>
      </c>
      <c r="H110" s="24"/>
    </row>
    <row r="111" spans="1:8" ht="22.5" x14ac:dyDescent="0.2">
      <c r="A111" s="63" t="s">
        <v>34386</v>
      </c>
      <c r="B111" s="66"/>
      <c r="C111" s="65" t="s">
        <v>340</v>
      </c>
      <c r="D111" s="57"/>
      <c r="E111" s="57"/>
      <c r="F111" s="58">
        <v>15900</v>
      </c>
      <c r="G111" s="57" t="s">
        <v>148</v>
      </c>
      <c r="H111" s="24"/>
    </row>
    <row r="112" spans="1:8" ht="11.25" customHeight="1" x14ac:dyDescent="0.2">
      <c r="A112" s="63" t="s">
        <v>38707</v>
      </c>
      <c r="B112" s="66"/>
      <c r="C112" s="65" t="s">
        <v>33633</v>
      </c>
      <c r="D112" s="57"/>
      <c r="E112" s="57"/>
      <c r="F112" s="58">
        <v>15900</v>
      </c>
      <c r="G112" s="57" t="s">
        <v>148</v>
      </c>
      <c r="H112" s="24"/>
    </row>
    <row r="113" spans="1:8" x14ac:dyDescent="0.2">
      <c r="A113" s="63" t="s">
        <v>25332</v>
      </c>
      <c r="B113" s="64">
        <v>58</v>
      </c>
      <c r="C113" s="65" t="s">
        <v>25275</v>
      </c>
      <c r="D113" s="57"/>
      <c r="E113" s="57"/>
      <c r="F113" s="59">
        <v>780</v>
      </c>
      <c r="G113" s="57" t="s">
        <v>148</v>
      </c>
      <c r="H113" s="24"/>
    </row>
    <row r="114" spans="1:8" x14ac:dyDescent="0.2">
      <c r="A114" s="63" t="s">
        <v>25333</v>
      </c>
      <c r="B114" s="64">
        <v>17</v>
      </c>
      <c r="C114" s="65" t="s">
        <v>25276</v>
      </c>
      <c r="D114" s="57"/>
      <c r="E114" s="57"/>
      <c r="F114" s="58">
        <v>1561</v>
      </c>
      <c r="G114" s="57" t="s">
        <v>148</v>
      </c>
      <c r="H114" s="24"/>
    </row>
    <row r="115" spans="1:8" x14ac:dyDescent="0.2">
      <c r="A115" s="63" t="s">
        <v>25334</v>
      </c>
      <c r="B115" s="64">
        <v>8</v>
      </c>
      <c r="C115" s="65" t="s">
        <v>25277</v>
      </c>
      <c r="D115" s="57"/>
      <c r="E115" s="57"/>
      <c r="F115" s="58">
        <v>2342</v>
      </c>
      <c r="G115" s="57" t="s">
        <v>148</v>
      </c>
      <c r="H115" s="24"/>
    </row>
    <row r="116" spans="1:8" ht="11.25" customHeight="1" x14ac:dyDescent="0.2">
      <c r="A116" s="63" t="s">
        <v>25335</v>
      </c>
      <c r="B116" s="64">
        <v>36</v>
      </c>
      <c r="C116" s="65" t="s">
        <v>25278</v>
      </c>
      <c r="D116" s="57"/>
      <c r="E116" s="57"/>
      <c r="F116" s="58">
        <v>3117</v>
      </c>
      <c r="G116" s="57" t="s">
        <v>148</v>
      </c>
      <c r="H116" s="24"/>
    </row>
    <row r="117" spans="1:8" x14ac:dyDescent="0.2">
      <c r="A117" s="63" t="s">
        <v>25336</v>
      </c>
      <c r="B117" s="64">
        <v>6</v>
      </c>
      <c r="C117" s="65" t="s">
        <v>25279</v>
      </c>
      <c r="D117" s="57"/>
      <c r="E117" s="57"/>
      <c r="F117" s="58">
        <v>3898</v>
      </c>
      <c r="G117" s="57" t="s">
        <v>148</v>
      </c>
      <c r="H117" s="24"/>
    </row>
    <row r="118" spans="1:8" x14ac:dyDescent="0.2">
      <c r="A118" s="63" t="s">
        <v>25337</v>
      </c>
      <c r="B118" s="64">
        <v>114</v>
      </c>
      <c r="C118" s="65" t="s">
        <v>25280</v>
      </c>
      <c r="D118" s="57"/>
      <c r="E118" s="57"/>
      <c r="F118" s="58">
        <v>2342</v>
      </c>
      <c r="G118" s="57" t="s">
        <v>148</v>
      </c>
      <c r="H118" s="24"/>
    </row>
    <row r="119" spans="1:8" x14ac:dyDescent="0.2">
      <c r="A119" s="63" t="s">
        <v>25338</v>
      </c>
      <c r="B119" s="64">
        <v>34</v>
      </c>
      <c r="C119" s="65" t="s">
        <v>25281</v>
      </c>
      <c r="D119" s="57"/>
      <c r="E119" s="57"/>
      <c r="F119" s="58">
        <v>2342</v>
      </c>
      <c r="G119" s="57" t="s">
        <v>148</v>
      </c>
      <c r="H119" s="24"/>
    </row>
    <row r="120" spans="1:8" x14ac:dyDescent="0.2">
      <c r="A120" s="63" t="s">
        <v>25339</v>
      </c>
      <c r="B120" s="64">
        <v>9</v>
      </c>
      <c r="C120" s="65" t="s">
        <v>25282</v>
      </c>
      <c r="D120" s="57"/>
      <c r="E120" s="57"/>
      <c r="F120" s="58">
        <v>4673</v>
      </c>
      <c r="G120" s="57" t="s">
        <v>148</v>
      </c>
      <c r="H120" s="24"/>
    </row>
    <row r="121" spans="1:8" x14ac:dyDescent="0.2">
      <c r="A121" s="63" t="s">
        <v>25340</v>
      </c>
      <c r="B121" s="64">
        <v>44</v>
      </c>
      <c r="C121" s="65" t="s">
        <v>25283</v>
      </c>
      <c r="D121" s="57"/>
      <c r="E121" s="57"/>
      <c r="F121" s="58">
        <v>3898</v>
      </c>
      <c r="G121" s="57" t="s">
        <v>148</v>
      </c>
      <c r="H121" s="24"/>
    </row>
    <row r="122" spans="1:8" x14ac:dyDescent="0.2">
      <c r="A122" s="63" t="s">
        <v>25341</v>
      </c>
      <c r="B122" s="64">
        <v>25</v>
      </c>
      <c r="C122" s="65" t="s">
        <v>25284</v>
      </c>
      <c r="D122" s="57"/>
      <c r="E122" s="57"/>
      <c r="F122" s="58">
        <v>4673</v>
      </c>
      <c r="G122" s="57" t="s">
        <v>148</v>
      </c>
      <c r="H122" s="24"/>
    </row>
    <row r="123" spans="1:8" x14ac:dyDescent="0.2">
      <c r="A123" s="63" t="s">
        <v>25342</v>
      </c>
      <c r="B123" s="64">
        <v>25</v>
      </c>
      <c r="C123" s="65" t="s">
        <v>25285</v>
      </c>
      <c r="D123" s="57"/>
      <c r="E123" s="57"/>
      <c r="F123" s="58">
        <v>6234</v>
      </c>
      <c r="G123" s="57" t="s">
        <v>148</v>
      </c>
      <c r="H123" s="24"/>
    </row>
    <row r="124" spans="1:8" x14ac:dyDescent="0.2">
      <c r="A124" s="63" t="s">
        <v>25343</v>
      </c>
      <c r="B124" s="64">
        <v>6</v>
      </c>
      <c r="C124" s="65" t="s">
        <v>25286</v>
      </c>
      <c r="D124" s="57"/>
      <c r="E124" s="57"/>
      <c r="F124" s="58">
        <v>6234</v>
      </c>
      <c r="G124" s="57" t="s">
        <v>148</v>
      </c>
      <c r="H124" s="24"/>
    </row>
    <row r="125" spans="1:8" x14ac:dyDescent="0.2">
      <c r="A125" s="63" t="s">
        <v>25344</v>
      </c>
      <c r="B125" s="64">
        <v>27</v>
      </c>
      <c r="C125" s="65" t="s">
        <v>25287</v>
      </c>
      <c r="D125" s="57"/>
      <c r="E125" s="57"/>
      <c r="F125" s="58">
        <v>15607</v>
      </c>
      <c r="G125" s="57" t="s">
        <v>148</v>
      </c>
      <c r="H125" s="24"/>
    </row>
    <row r="126" spans="1:8" x14ac:dyDescent="0.2">
      <c r="A126" s="63" t="s">
        <v>25345</v>
      </c>
      <c r="B126" s="66"/>
      <c r="C126" s="65" t="s">
        <v>25288</v>
      </c>
      <c r="D126" s="57"/>
      <c r="E126" s="57"/>
      <c r="F126" s="58">
        <v>6234</v>
      </c>
      <c r="G126" s="57" t="s">
        <v>148</v>
      </c>
      <c r="H126" s="24"/>
    </row>
    <row r="127" spans="1:8" x14ac:dyDescent="0.2">
      <c r="A127" s="63" t="s">
        <v>25346</v>
      </c>
      <c r="B127" s="64">
        <v>21</v>
      </c>
      <c r="C127" s="65" t="s">
        <v>25289</v>
      </c>
      <c r="D127" s="57"/>
      <c r="E127" s="57"/>
      <c r="F127" s="58">
        <v>3117</v>
      </c>
      <c r="G127" s="57" t="s">
        <v>148</v>
      </c>
      <c r="H127" s="24"/>
    </row>
    <row r="128" spans="1:8" x14ac:dyDescent="0.2">
      <c r="A128" s="63" t="s">
        <v>25347</v>
      </c>
      <c r="B128" s="64">
        <v>51</v>
      </c>
      <c r="C128" s="65" t="s">
        <v>25290</v>
      </c>
      <c r="D128" s="57"/>
      <c r="E128" s="57"/>
      <c r="F128" s="58">
        <v>1561</v>
      </c>
      <c r="G128" s="57" t="s">
        <v>148</v>
      </c>
      <c r="H128" s="24"/>
    </row>
    <row r="129" spans="1:8" x14ac:dyDescent="0.2">
      <c r="A129" s="63" t="s">
        <v>25348</v>
      </c>
      <c r="B129" s="64">
        <v>123</v>
      </c>
      <c r="C129" s="65" t="s">
        <v>25291</v>
      </c>
      <c r="D129" s="57"/>
      <c r="E129" s="57"/>
      <c r="F129" s="58">
        <v>3122</v>
      </c>
      <c r="G129" s="57" t="s">
        <v>148</v>
      </c>
      <c r="H129" s="24"/>
    </row>
    <row r="130" spans="1:8" x14ac:dyDescent="0.2">
      <c r="A130" s="63" t="s">
        <v>25349</v>
      </c>
      <c r="B130" s="64">
        <v>92</v>
      </c>
      <c r="C130" s="65" t="s">
        <v>25292</v>
      </c>
      <c r="D130" s="57"/>
      <c r="E130" s="57"/>
      <c r="F130" s="58">
        <v>4678</v>
      </c>
      <c r="G130" s="57" t="s">
        <v>148</v>
      </c>
      <c r="H130" s="24"/>
    </row>
    <row r="131" spans="1:8" x14ac:dyDescent="0.2">
      <c r="A131" s="63" t="s">
        <v>25350</v>
      </c>
      <c r="B131" s="64">
        <v>40</v>
      </c>
      <c r="C131" s="65" t="s">
        <v>25293</v>
      </c>
      <c r="D131" s="57"/>
      <c r="E131" s="57"/>
      <c r="F131" s="58">
        <v>6230</v>
      </c>
      <c r="G131" s="57" t="s">
        <v>148</v>
      </c>
      <c r="H131" s="24"/>
    </row>
    <row r="132" spans="1:8" x14ac:dyDescent="0.2">
      <c r="A132" s="63" t="s">
        <v>25351</v>
      </c>
      <c r="B132" s="64">
        <v>7</v>
      </c>
      <c r="C132" s="65" t="s">
        <v>25294</v>
      </c>
      <c r="D132" s="57"/>
      <c r="E132" s="57"/>
      <c r="F132" s="58">
        <v>7790</v>
      </c>
      <c r="G132" s="57" t="s">
        <v>148</v>
      </c>
      <c r="H132" s="24"/>
    </row>
    <row r="133" spans="1:8" x14ac:dyDescent="0.2">
      <c r="A133" s="63" t="s">
        <v>25352</v>
      </c>
      <c r="B133" s="64">
        <v>89</v>
      </c>
      <c r="C133" s="65" t="s">
        <v>25295</v>
      </c>
      <c r="D133" s="57"/>
      <c r="E133" s="57"/>
      <c r="F133" s="58">
        <v>4678</v>
      </c>
      <c r="G133" s="57" t="s">
        <v>148</v>
      </c>
      <c r="H133" s="24"/>
    </row>
    <row r="134" spans="1:8" x14ac:dyDescent="0.2">
      <c r="A134" s="63" t="s">
        <v>25353</v>
      </c>
      <c r="B134" s="64">
        <v>103</v>
      </c>
      <c r="C134" s="65" t="s">
        <v>25296</v>
      </c>
      <c r="D134" s="57"/>
      <c r="E134" s="57"/>
      <c r="F134" s="58">
        <v>4678</v>
      </c>
      <c r="G134" s="57" t="s">
        <v>148</v>
      </c>
      <c r="H134" s="24"/>
    </row>
    <row r="135" spans="1:8" x14ac:dyDescent="0.2">
      <c r="A135" s="63" t="s">
        <v>25354</v>
      </c>
      <c r="B135" s="64">
        <v>41</v>
      </c>
      <c r="C135" s="65" t="s">
        <v>25297</v>
      </c>
      <c r="D135" s="57"/>
      <c r="E135" s="57"/>
      <c r="F135" s="58">
        <v>7790</v>
      </c>
      <c r="G135" s="57" t="s">
        <v>148</v>
      </c>
      <c r="H135" s="24"/>
    </row>
    <row r="136" spans="1:8" x14ac:dyDescent="0.2">
      <c r="A136" s="63" t="s">
        <v>25355</v>
      </c>
      <c r="B136" s="64">
        <v>57</v>
      </c>
      <c r="C136" s="65" t="s">
        <v>25298</v>
      </c>
      <c r="D136" s="57"/>
      <c r="E136" s="57"/>
      <c r="F136" s="58">
        <v>9345</v>
      </c>
      <c r="G136" s="57" t="s">
        <v>148</v>
      </c>
      <c r="H136" s="24"/>
    </row>
    <row r="137" spans="1:8" x14ac:dyDescent="0.2">
      <c r="A137" s="63" t="s">
        <v>25356</v>
      </c>
      <c r="B137" s="64">
        <v>40</v>
      </c>
      <c r="C137" s="65" t="s">
        <v>25299</v>
      </c>
      <c r="D137" s="57"/>
      <c r="E137" s="57"/>
      <c r="F137" s="58">
        <v>12477</v>
      </c>
      <c r="G137" s="57" t="s">
        <v>148</v>
      </c>
      <c r="H137" s="24"/>
    </row>
    <row r="138" spans="1:8" x14ac:dyDescent="0.2">
      <c r="A138" s="63" t="s">
        <v>25357</v>
      </c>
      <c r="B138" s="64">
        <v>7</v>
      </c>
      <c r="C138" s="65" t="s">
        <v>25300</v>
      </c>
      <c r="D138" s="57"/>
      <c r="E138" s="57"/>
      <c r="F138" s="58">
        <v>12477</v>
      </c>
      <c r="G138" s="57" t="s">
        <v>148</v>
      </c>
      <c r="H138" s="24"/>
    </row>
    <row r="139" spans="1:8" x14ac:dyDescent="0.2">
      <c r="A139" s="63" t="s">
        <v>25358</v>
      </c>
      <c r="B139" s="64">
        <v>4</v>
      </c>
      <c r="C139" s="65" t="s">
        <v>25301</v>
      </c>
      <c r="D139" s="57"/>
      <c r="E139" s="57"/>
      <c r="F139" s="58">
        <v>47192</v>
      </c>
      <c r="G139" s="57" t="s">
        <v>148</v>
      </c>
      <c r="H139" s="24"/>
    </row>
    <row r="140" spans="1:8" x14ac:dyDescent="0.2">
      <c r="A140" s="63" t="s">
        <v>25359</v>
      </c>
      <c r="B140" s="64">
        <v>1</v>
      </c>
      <c r="C140" s="65" t="s">
        <v>25302</v>
      </c>
      <c r="D140" s="57"/>
      <c r="E140" s="57"/>
      <c r="F140" s="58">
        <v>9392</v>
      </c>
      <c r="G140" s="57" t="s">
        <v>148</v>
      </c>
      <c r="H140" s="24"/>
    </row>
    <row r="141" spans="1:8" x14ac:dyDescent="0.2">
      <c r="A141" s="63" t="s">
        <v>25360</v>
      </c>
      <c r="B141" s="64">
        <v>22</v>
      </c>
      <c r="C141" s="65" t="s">
        <v>25303</v>
      </c>
      <c r="D141" s="57"/>
      <c r="E141" s="57"/>
      <c r="F141" s="58">
        <v>6230</v>
      </c>
      <c r="G141" s="57" t="s">
        <v>148</v>
      </c>
      <c r="H141" s="24"/>
    </row>
    <row r="142" spans="1:8" x14ac:dyDescent="0.2">
      <c r="A142" s="63" t="s">
        <v>38708</v>
      </c>
      <c r="B142" s="66"/>
      <c r="C142" s="65" t="s">
        <v>38709</v>
      </c>
      <c r="D142" s="57"/>
      <c r="E142" s="57"/>
      <c r="F142" s="58">
        <v>1350</v>
      </c>
      <c r="G142" s="57" t="s">
        <v>148</v>
      </c>
      <c r="H142" s="24"/>
    </row>
    <row r="143" spans="1:8" x14ac:dyDescent="0.2">
      <c r="A143" s="63" t="s">
        <v>38710</v>
      </c>
      <c r="B143" s="66"/>
      <c r="C143" s="65" t="s">
        <v>28122</v>
      </c>
      <c r="D143" s="57"/>
      <c r="E143" s="57"/>
      <c r="F143" s="58">
        <v>1900</v>
      </c>
      <c r="G143" s="57" t="s">
        <v>148</v>
      </c>
      <c r="H143" s="24"/>
    </row>
    <row r="144" spans="1:8" x14ac:dyDescent="0.2">
      <c r="A144" s="63" t="s">
        <v>38711</v>
      </c>
      <c r="B144" s="66"/>
      <c r="C144" s="65" t="s">
        <v>28123</v>
      </c>
      <c r="D144" s="57"/>
      <c r="E144" s="57"/>
      <c r="F144" s="58">
        <v>4250</v>
      </c>
      <c r="G144" s="57" t="s">
        <v>148</v>
      </c>
      <c r="H144" s="24"/>
    </row>
    <row r="145" spans="1:8" x14ac:dyDescent="0.2">
      <c r="A145" s="63" t="s">
        <v>38712</v>
      </c>
      <c r="B145" s="66"/>
      <c r="C145" s="65" t="s">
        <v>38713</v>
      </c>
      <c r="D145" s="57"/>
      <c r="E145" s="57"/>
      <c r="F145" s="58">
        <v>2220</v>
      </c>
      <c r="G145" s="57" t="s">
        <v>148</v>
      </c>
      <c r="H145" s="24"/>
    </row>
    <row r="146" spans="1:8" x14ac:dyDescent="0.2">
      <c r="A146" s="63" t="s">
        <v>38714</v>
      </c>
      <c r="B146" s="66"/>
      <c r="C146" s="65" t="s">
        <v>27738</v>
      </c>
      <c r="D146" s="57"/>
      <c r="E146" s="57"/>
      <c r="F146" s="58">
        <v>5260</v>
      </c>
      <c r="G146" s="57" t="s">
        <v>148</v>
      </c>
    </row>
    <row r="147" spans="1:8" x14ac:dyDescent="0.2">
      <c r="A147" s="63" t="s">
        <v>38715</v>
      </c>
      <c r="B147" s="64">
        <v>122</v>
      </c>
      <c r="C147" s="65" t="s">
        <v>341</v>
      </c>
      <c r="D147" s="57"/>
      <c r="E147" s="57"/>
      <c r="F147" s="58">
        <v>15200</v>
      </c>
      <c r="G147" s="57" t="s">
        <v>148</v>
      </c>
    </row>
    <row r="148" spans="1:8" x14ac:dyDescent="0.2">
      <c r="A148" s="63" t="s">
        <v>38716</v>
      </c>
      <c r="B148" s="64">
        <v>175</v>
      </c>
      <c r="C148" s="65" t="s">
        <v>342</v>
      </c>
      <c r="D148" s="57"/>
      <c r="E148" s="57"/>
      <c r="F148" s="58">
        <v>19900</v>
      </c>
      <c r="G148" s="57" t="s">
        <v>148</v>
      </c>
    </row>
    <row r="149" spans="1:8" x14ac:dyDescent="0.2">
      <c r="A149" s="63" t="s">
        <v>34387</v>
      </c>
      <c r="B149" s="64">
        <v>43</v>
      </c>
      <c r="C149" s="65" t="s">
        <v>343</v>
      </c>
      <c r="D149" s="57"/>
      <c r="E149" s="57"/>
      <c r="F149" s="58">
        <v>23000</v>
      </c>
      <c r="G149" s="57" t="s">
        <v>148</v>
      </c>
    </row>
    <row r="150" spans="1:8" x14ac:dyDescent="0.2">
      <c r="A150" s="63" t="s">
        <v>34388</v>
      </c>
      <c r="B150" s="64">
        <v>10</v>
      </c>
      <c r="C150" s="65" t="s">
        <v>344</v>
      </c>
      <c r="D150" s="57"/>
      <c r="E150" s="57"/>
      <c r="F150" s="58">
        <v>31300</v>
      </c>
      <c r="G150" s="57" t="s">
        <v>148</v>
      </c>
    </row>
    <row r="151" spans="1:8" ht="22.5" x14ac:dyDescent="0.2">
      <c r="A151" s="63" t="s">
        <v>34389</v>
      </c>
      <c r="B151" s="64">
        <v>5</v>
      </c>
      <c r="C151" s="65" t="s">
        <v>345</v>
      </c>
      <c r="D151" s="57"/>
      <c r="E151" s="57"/>
      <c r="F151" s="58">
        <v>28900</v>
      </c>
      <c r="G151" s="57" t="s">
        <v>148</v>
      </c>
    </row>
    <row r="152" spans="1:8" ht="22.5" x14ac:dyDescent="0.2">
      <c r="A152" s="63" t="s">
        <v>34390</v>
      </c>
      <c r="B152" s="64">
        <v>2</v>
      </c>
      <c r="C152" s="65" t="s">
        <v>346</v>
      </c>
      <c r="D152" s="57"/>
      <c r="E152" s="57"/>
      <c r="F152" s="58">
        <v>28900</v>
      </c>
      <c r="G152" s="57" t="s">
        <v>148</v>
      </c>
    </row>
    <row r="153" spans="1:8" ht="22.5" x14ac:dyDescent="0.2">
      <c r="A153" s="63" t="s">
        <v>34391</v>
      </c>
      <c r="B153" s="64">
        <v>64</v>
      </c>
      <c r="C153" s="65" t="s">
        <v>347</v>
      </c>
      <c r="D153" s="57"/>
      <c r="E153" s="57"/>
      <c r="F153" s="58">
        <v>34600</v>
      </c>
      <c r="G153" s="57" t="s">
        <v>148</v>
      </c>
    </row>
    <row r="154" spans="1:8" ht="22.5" x14ac:dyDescent="0.2">
      <c r="A154" s="63" t="s">
        <v>34392</v>
      </c>
      <c r="B154" s="64">
        <v>95</v>
      </c>
      <c r="C154" s="65" t="s">
        <v>348</v>
      </c>
      <c r="D154" s="57"/>
      <c r="E154" s="57"/>
      <c r="F154" s="58">
        <v>34600</v>
      </c>
      <c r="G154" s="57" t="s">
        <v>148</v>
      </c>
    </row>
    <row r="155" spans="1:8" ht="22.5" x14ac:dyDescent="0.2">
      <c r="A155" s="63" t="s">
        <v>38717</v>
      </c>
      <c r="B155" s="66"/>
      <c r="C155" s="65" t="s">
        <v>349</v>
      </c>
      <c r="D155" s="57"/>
      <c r="E155" s="57"/>
      <c r="F155" s="58">
        <v>26500</v>
      </c>
      <c r="G155" s="57" t="s">
        <v>148</v>
      </c>
    </row>
    <row r="156" spans="1:8" ht="22.5" x14ac:dyDescent="0.2">
      <c r="A156" s="63" t="s">
        <v>38718</v>
      </c>
      <c r="B156" s="66"/>
      <c r="C156" s="65" t="s">
        <v>350</v>
      </c>
      <c r="D156" s="57"/>
      <c r="E156" s="57"/>
      <c r="F156" s="58">
        <v>35100</v>
      </c>
      <c r="G156" s="57" t="s">
        <v>148</v>
      </c>
    </row>
    <row r="157" spans="1:8" ht="22.5" x14ac:dyDescent="0.2">
      <c r="A157" s="63" t="s">
        <v>38719</v>
      </c>
      <c r="B157" s="64">
        <v>424</v>
      </c>
      <c r="C157" s="65" t="s">
        <v>351</v>
      </c>
      <c r="D157" s="57"/>
      <c r="E157" s="57"/>
      <c r="F157" s="58">
        <v>25400</v>
      </c>
      <c r="G157" s="57" t="s">
        <v>148</v>
      </c>
    </row>
    <row r="158" spans="1:8" x14ac:dyDescent="0.2">
      <c r="A158" s="63" t="s">
        <v>34393</v>
      </c>
      <c r="B158" s="64">
        <v>7</v>
      </c>
      <c r="C158" s="65" t="s">
        <v>352</v>
      </c>
      <c r="D158" s="57"/>
      <c r="E158" s="57"/>
      <c r="F158" s="58">
        <v>3589</v>
      </c>
      <c r="G158" s="57" t="s">
        <v>148</v>
      </c>
    </row>
    <row r="159" spans="1:8" x14ac:dyDescent="0.2">
      <c r="A159" s="63" t="s">
        <v>34394</v>
      </c>
      <c r="B159" s="64">
        <v>53</v>
      </c>
      <c r="C159" s="65" t="s">
        <v>353</v>
      </c>
      <c r="D159" s="57"/>
      <c r="E159" s="57"/>
      <c r="F159" s="58">
        <v>3589</v>
      </c>
      <c r="G159" s="57" t="s">
        <v>148</v>
      </c>
    </row>
    <row r="160" spans="1:8" x14ac:dyDescent="0.2">
      <c r="A160" s="63" t="s">
        <v>20025</v>
      </c>
      <c r="B160" s="64">
        <v>10</v>
      </c>
      <c r="C160" s="65" t="s">
        <v>19801</v>
      </c>
      <c r="D160" s="57"/>
      <c r="E160" s="57"/>
      <c r="F160" s="59">
        <v>660</v>
      </c>
      <c r="G160" s="57" t="s">
        <v>148</v>
      </c>
    </row>
    <row r="161" spans="1:7" x14ac:dyDescent="0.2">
      <c r="A161" s="63" t="s">
        <v>19938</v>
      </c>
      <c r="B161" s="66"/>
      <c r="C161" s="65" t="s">
        <v>19799</v>
      </c>
      <c r="D161" s="57"/>
      <c r="E161" s="57"/>
      <c r="F161" s="58">
        <v>1040</v>
      </c>
      <c r="G161" s="57" t="s">
        <v>148</v>
      </c>
    </row>
    <row r="162" spans="1:7" x14ac:dyDescent="0.2">
      <c r="A162" s="63" t="s">
        <v>34395</v>
      </c>
      <c r="B162" s="66"/>
      <c r="C162" s="65" t="s">
        <v>354</v>
      </c>
      <c r="D162" s="57"/>
      <c r="E162" s="57"/>
      <c r="F162" s="58">
        <v>115000</v>
      </c>
      <c r="G162" s="57" t="s">
        <v>148</v>
      </c>
    </row>
    <row r="163" spans="1:7" x14ac:dyDescent="0.2">
      <c r="A163" s="75"/>
      <c r="B163" s="90"/>
      <c r="C163" s="91"/>
      <c r="D163" s="92"/>
      <c r="E163" s="98"/>
    </row>
    <row r="164" spans="1:7" x14ac:dyDescent="0.2">
      <c r="A164" s="75"/>
      <c r="B164" s="90"/>
      <c r="C164" s="91"/>
      <c r="D164" s="92"/>
      <c r="E164" s="98"/>
    </row>
    <row r="165" spans="1:7" x14ac:dyDescent="0.2">
      <c r="A165" s="75"/>
      <c r="B165" s="90"/>
      <c r="C165" s="91"/>
      <c r="D165" s="92"/>
      <c r="E165" s="98"/>
    </row>
    <row r="166" spans="1:7" x14ac:dyDescent="0.2">
      <c r="A166" s="75"/>
      <c r="B166" s="90"/>
      <c r="C166" s="91"/>
      <c r="D166" s="92"/>
      <c r="E166" s="98"/>
    </row>
    <row r="167" spans="1:7" x14ac:dyDescent="0.2">
      <c r="A167" s="75"/>
      <c r="B167" s="90"/>
      <c r="C167" s="91"/>
      <c r="D167" s="92"/>
      <c r="E167" s="98"/>
    </row>
    <row r="168" spans="1:7" x14ac:dyDescent="0.2">
      <c r="A168" s="75"/>
      <c r="B168" s="90"/>
      <c r="C168" s="91"/>
      <c r="D168" s="92"/>
      <c r="E168" s="98"/>
    </row>
    <row r="169" spans="1:7" x14ac:dyDescent="0.2">
      <c r="A169" s="75"/>
      <c r="B169" s="90"/>
      <c r="C169" s="91"/>
      <c r="D169" s="92"/>
      <c r="E169" s="98"/>
    </row>
    <row r="170" spans="1:7" x14ac:dyDescent="0.2">
      <c r="A170" s="75"/>
      <c r="B170" s="90"/>
      <c r="C170" s="91"/>
      <c r="D170" s="92"/>
      <c r="E170" s="98"/>
    </row>
    <row r="171" spans="1:7" x14ac:dyDescent="0.2">
      <c r="A171" s="75"/>
      <c r="B171" s="90"/>
      <c r="C171" s="91"/>
      <c r="D171" s="92"/>
      <c r="E171" s="98"/>
    </row>
    <row r="172" spans="1:7" x14ac:dyDescent="0.2">
      <c r="A172" s="75"/>
      <c r="B172" s="90"/>
      <c r="C172" s="91"/>
      <c r="D172" s="92"/>
      <c r="E172" s="98"/>
    </row>
    <row r="173" spans="1:7" x14ac:dyDescent="0.2">
      <c r="A173" s="75"/>
      <c r="B173" s="90"/>
      <c r="C173" s="91"/>
      <c r="D173" s="92"/>
      <c r="E173" s="98"/>
    </row>
    <row r="174" spans="1:7" x14ac:dyDescent="0.2">
      <c r="A174" s="75"/>
      <c r="B174" s="90"/>
      <c r="C174" s="91"/>
      <c r="D174" s="92"/>
      <c r="E174" s="98"/>
    </row>
    <row r="175" spans="1:7" x14ac:dyDescent="0.2">
      <c r="A175" s="75"/>
      <c r="B175" s="93"/>
      <c r="C175" s="91"/>
      <c r="D175" s="92"/>
      <c r="E175" s="98"/>
    </row>
    <row r="176" spans="1:7" x14ac:dyDescent="0.2">
      <c r="A176" s="75"/>
      <c r="B176" s="90"/>
      <c r="C176" s="91"/>
      <c r="D176" s="92"/>
      <c r="E176" s="98"/>
    </row>
    <row r="177" spans="1:5" x14ac:dyDescent="0.2">
      <c r="A177" s="75"/>
      <c r="B177" s="93"/>
      <c r="C177" s="91"/>
      <c r="D177" s="92"/>
      <c r="E177" s="98"/>
    </row>
    <row r="178" spans="1:5" x14ac:dyDescent="0.2">
      <c r="A178" s="75"/>
      <c r="B178" s="90"/>
      <c r="C178" s="91"/>
      <c r="D178" s="92"/>
      <c r="E178" s="98"/>
    </row>
    <row r="179" spans="1:5" x14ac:dyDescent="0.2">
      <c r="A179" s="75"/>
      <c r="B179" s="93"/>
      <c r="C179" s="91"/>
      <c r="D179" s="92"/>
      <c r="E179" s="98"/>
    </row>
    <row r="180" spans="1:5" x14ac:dyDescent="0.2">
      <c r="A180" s="75"/>
      <c r="B180" s="93"/>
      <c r="C180" s="91"/>
      <c r="D180" s="92"/>
      <c r="E180" s="98"/>
    </row>
    <row r="181" spans="1:5" x14ac:dyDescent="0.2">
      <c r="A181" s="75"/>
      <c r="B181" s="90"/>
      <c r="C181" s="91"/>
      <c r="D181" s="92"/>
      <c r="E181" s="98"/>
    </row>
    <row r="182" spans="1:5" x14ac:dyDescent="0.2">
      <c r="A182" s="75"/>
      <c r="B182" s="90"/>
      <c r="C182" s="91"/>
      <c r="D182" s="92"/>
      <c r="E182" s="98"/>
    </row>
    <row r="183" spans="1:5" x14ac:dyDescent="0.2">
      <c r="A183" s="75"/>
      <c r="B183" s="90"/>
      <c r="C183" s="91"/>
      <c r="D183" s="92"/>
      <c r="E183" s="98"/>
    </row>
    <row r="184" spans="1:5" x14ac:dyDescent="0.2">
      <c r="A184" s="75"/>
      <c r="B184" s="90"/>
      <c r="C184" s="91"/>
      <c r="D184" s="92"/>
      <c r="E184" s="98"/>
    </row>
    <row r="185" spans="1:5" x14ac:dyDescent="0.2">
      <c r="A185" s="75"/>
      <c r="B185" s="90"/>
      <c r="C185" s="91"/>
      <c r="D185" s="92"/>
      <c r="E185" s="98"/>
    </row>
    <row r="186" spans="1:5" x14ac:dyDescent="0.2">
      <c r="A186" s="75"/>
      <c r="B186" s="90"/>
      <c r="C186" s="91"/>
      <c r="D186" s="92"/>
      <c r="E186" s="98"/>
    </row>
    <row r="187" spans="1:5" x14ac:dyDescent="0.2">
      <c r="A187" s="75"/>
      <c r="B187" s="93"/>
      <c r="C187" s="91"/>
      <c r="D187" s="92"/>
      <c r="E187" s="98"/>
    </row>
    <row r="188" spans="1:5" x14ac:dyDescent="0.2">
      <c r="A188" s="75"/>
      <c r="B188" s="93"/>
      <c r="C188" s="91"/>
      <c r="D188" s="92"/>
      <c r="E188" s="98"/>
    </row>
    <row r="189" spans="1:5" x14ac:dyDescent="0.2">
      <c r="A189" s="75"/>
      <c r="B189" s="93"/>
      <c r="C189" s="91"/>
      <c r="D189" s="92"/>
      <c r="E189" s="98"/>
    </row>
    <row r="190" spans="1:5" x14ac:dyDescent="0.2">
      <c r="A190" s="75"/>
      <c r="B190" s="93"/>
      <c r="C190" s="91"/>
      <c r="D190" s="92"/>
      <c r="E190" s="98"/>
    </row>
    <row r="191" spans="1:5" x14ac:dyDescent="0.2">
      <c r="A191" s="75"/>
      <c r="B191" s="93"/>
      <c r="C191" s="91"/>
      <c r="D191" s="92"/>
      <c r="E191" s="98"/>
    </row>
    <row r="192" spans="1:5" x14ac:dyDescent="0.2">
      <c r="A192" s="75"/>
      <c r="B192" s="93"/>
      <c r="C192" s="91"/>
      <c r="D192" s="92"/>
      <c r="E192" s="98"/>
    </row>
    <row r="193" spans="1:5" x14ac:dyDescent="0.2">
      <c r="A193" s="75"/>
      <c r="B193" s="90"/>
      <c r="C193" s="91"/>
      <c r="D193" s="92"/>
      <c r="E193" s="98"/>
    </row>
    <row r="194" spans="1:5" x14ac:dyDescent="0.2">
      <c r="A194" s="75"/>
      <c r="B194" s="93"/>
      <c r="C194" s="91"/>
      <c r="D194" s="92"/>
      <c r="E194" s="98"/>
    </row>
    <row r="195" spans="1:5" x14ac:dyDescent="0.2">
      <c r="A195" s="75"/>
      <c r="B195" s="93"/>
      <c r="C195" s="91"/>
      <c r="D195" s="92"/>
      <c r="E195" s="98"/>
    </row>
    <row r="196" spans="1:5" x14ac:dyDescent="0.2">
      <c r="A196" s="75"/>
      <c r="B196" s="93"/>
      <c r="C196" s="91"/>
      <c r="D196" s="92"/>
      <c r="E196" s="98"/>
    </row>
    <row r="197" spans="1:5" x14ac:dyDescent="0.2">
      <c r="A197" s="75"/>
      <c r="B197" s="93"/>
      <c r="C197" s="91"/>
      <c r="D197" s="92"/>
      <c r="E197" s="98"/>
    </row>
    <row r="198" spans="1:5" x14ac:dyDescent="0.2">
      <c r="A198" s="75"/>
      <c r="B198" s="93"/>
      <c r="C198" s="91"/>
      <c r="D198" s="92"/>
      <c r="E198" s="98"/>
    </row>
    <row r="199" spans="1:5" x14ac:dyDescent="0.2">
      <c r="A199" s="75"/>
      <c r="B199" s="93"/>
      <c r="C199" s="91"/>
      <c r="D199" s="92"/>
      <c r="E199" s="98"/>
    </row>
    <row r="200" spans="1:5" x14ac:dyDescent="0.2">
      <c r="A200" s="75"/>
      <c r="B200" s="93"/>
      <c r="C200" s="91"/>
      <c r="D200" s="92"/>
      <c r="E200" s="98"/>
    </row>
    <row r="201" spans="1:5" x14ac:dyDescent="0.2">
      <c r="A201" s="75"/>
      <c r="B201" s="93"/>
      <c r="C201" s="91"/>
      <c r="D201" s="92"/>
      <c r="E201" s="98"/>
    </row>
    <row r="202" spans="1:5" x14ac:dyDescent="0.2">
      <c r="A202" s="75"/>
      <c r="B202" s="93"/>
      <c r="C202" s="91"/>
      <c r="D202" s="92"/>
      <c r="E202" s="98"/>
    </row>
    <row r="203" spans="1:5" x14ac:dyDescent="0.2">
      <c r="A203" s="75"/>
      <c r="B203" s="93"/>
      <c r="C203" s="91"/>
      <c r="D203" s="92"/>
      <c r="E203" s="98"/>
    </row>
    <row r="204" spans="1:5" x14ac:dyDescent="0.2">
      <c r="A204" s="75"/>
      <c r="B204" s="93"/>
      <c r="C204" s="91"/>
      <c r="D204" s="92"/>
      <c r="E204" s="98"/>
    </row>
    <row r="205" spans="1:5" x14ac:dyDescent="0.2">
      <c r="A205" s="75"/>
      <c r="B205" s="93"/>
      <c r="C205" s="91"/>
      <c r="D205" s="92"/>
      <c r="E205" s="98"/>
    </row>
    <row r="206" spans="1:5" x14ac:dyDescent="0.2">
      <c r="A206" s="75"/>
      <c r="B206" s="93"/>
      <c r="C206" s="91"/>
      <c r="D206" s="92"/>
      <c r="E206" s="98"/>
    </row>
    <row r="207" spans="1:5" x14ac:dyDescent="0.2">
      <c r="A207" s="75"/>
      <c r="B207" s="93"/>
      <c r="C207" s="91"/>
      <c r="D207" s="92"/>
      <c r="E207" s="98"/>
    </row>
    <row r="208" spans="1:5" x14ac:dyDescent="0.2">
      <c r="A208" s="75"/>
      <c r="B208" s="93"/>
      <c r="C208" s="91"/>
      <c r="D208" s="92"/>
      <c r="E208" s="98"/>
    </row>
    <row r="209" spans="1:5" x14ac:dyDescent="0.2">
      <c r="A209" s="75"/>
      <c r="B209" s="93"/>
      <c r="C209" s="91"/>
      <c r="D209" s="92"/>
      <c r="E209" s="98"/>
    </row>
    <row r="210" spans="1:5" x14ac:dyDescent="0.2">
      <c r="A210" s="94"/>
      <c r="B210" s="95"/>
      <c r="C210" s="96"/>
      <c r="D210" s="97"/>
      <c r="E210" s="97"/>
    </row>
    <row r="211" spans="1:5" x14ac:dyDescent="0.2">
      <c r="A211" s="75"/>
      <c r="B211" s="90"/>
      <c r="C211" s="91"/>
      <c r="D211" s="92"/>
      <c r="E211" s="98"/>
    </row>
    <row r="212" spans="1:5" x14ac:dyDescent="0.2">
      <c r="A212" s="94"/>
      <c r="B212" s="95"/>
      <c r="C212" s="96"/>
      <c r="D212" s="97"/>
      <c r="E212" s="97"/>
    </row>
    <row r="213" spans="1:5" x14ac:dyDescent="0.2">
      <c r="A213" s="75"/>
      <c r="B213" s="90"/>
      <c r="C213" s="91"/>
      <c r="D213" s="92"/>
      <c r="E213" s="98"/>
    </row>
    <row r="214" spans="1:5" x14ac:dyDescent="0.2">
      <c r="A214" s="75"/>
      <c r="B214" s="90"/>
      <c r="C214" s="91"/>
      <c r="D214" s="98"/>
      <c r="E214" s="98"/>
    </row>
    <row r="215" spans="1:5" x14ac:dyDescent="0.2">
      <c r="A215" s="75"/>
      <c r="B215" s="93"/>
      <c r="C215" s="91"/>
      <c r="D215" s="92"/>
      <c r="E215" s="98"/>
    </row>
    <row r="216" spans="1:5" x14ac:dyDescent="0.2">
      <c r="A216" s="75"/>
      <c r="B216" s="93"/>
      <c r="C216" s="91"/>
      <c r="D216" s="92"/>
      <c r="E216" s="98"/>
    </row>
    <row r="217" spans="1:5" x14ac:dyDescent="0.2">
      <c r="A217" s="75"/>
      <c r="B217" s="93"/>
      <c r="C217" s="91"/>
      <c r="D217" s="92"/>
      <c r="E217" s="98"/>
    </row>
    <row r="218" spans="1:5" x14ac:dyDescent="0.2">
      <c r="A218" s="75"/>
      <c r="B218" s="93"/>
      <c r="C218" s="91"/>
      <c r="D218" s="92"/>
      <c r="E218" s="98"/>
    </row>
    <row r="219" spans="1:5" x14ac:dyDescent="0.2">
      <c r="A219" s="75"/>
      <c r="B219" s="93"/>
      <c r="C219" s="91"/>
      <c r="D219" s="92"/>
      <c r="E219" s="98"/>
    </row>
    <row r="220" spans="1:5" x14ac:dyDescent="0.2">
      <c r="A220" s="75"/>
      <c r="B220" s="93"/>
      <c r="C220" s="91"/>
      <c r="D220" s="92"/>
      <c r="E220" s="98"/>
    </row>
    <row r="221" spans="1:5" x14ac:dyDescent="0.2">
      <c r="A221" s="75"/>
      <c r="B221" s="93"/>
      <c r="C221" s="91"/>
      <c r="D221" s="92"/>
      <c r="E221" s="98"/>
    </row>
    <row r="222" spans="1:5" x14ac:dyDescent="0.2">
      <c r="A222" s="75"/>
      <c r="B222" s="93"/>
      <c r="C222" s="91"/>
      <c r="D222" s="92"/>
      <c r="E222" s="98"/>
    </row>
    <row r="223" spans="1:5" x14ac:dyDescent="0.2">
      <c r="A223" s="75"/>
      <c r="B223" s="93"/>
      <c r="C223" s="91"/>
      <c r="D223" s="92"/>
      <c r="E223" s="98"/>
    </row>
    <row r="224" spans="1:5" x14ac:dyDescent="0.2">
      <c r="A224" s="75"/>
      <c r="B224" s="93"/>
      <c r="C224" s="91"/>
      <c r="D224" s="92"/>
      <c r="E224" s="98"/>
    </row>
    <row r="225" spans="1:5" x14ac:dyDescent="0.2">
      <c r="A225" s="75"/>
      <c r="B225" s="93"/>
      <c r="C225" s="91"/>
      <c r="D225" s="92"/>
      <c r="E225" s="98"/>
    </row>
    <row r="226" spans="1:5" x14ac:dyDescent="0.2">
      <c r="A226" s="75"/>
      <c r="B226" s="93"/>
      <c r="C226" s="91"/>
      <c r="D226" s="92"/>
      <c r="E226" s="98"/>
    </row>
    <row r="227" spans="1:5" x14ac:dyDescent="0.2">
      <c r="A227" s="75"/>
      <c r="B227" s="93"/>
      <c r="C227" s="91"/>
      <c r="D227" s="92"/>
      <c r="E227" s="98"/>
    </row>
    <row r="228" spans="1:5" x14ac:dyDescent="0.2">
      <c r="A228" s="75"/>
      <c r="B228" s="93"/>
      <c r="C228" s="91"/>
      <c r="D228" s="92"/>
      <c r="E228" s="98"/>
    </row>
    <row r="229" spans="1:5" x14ac:dyDescent="0.2">
      <c r="A229" s="75"/>
      <c r="B229" s="93"/>
      <c r="C229" s="91"/>
      <c r="D229" s="92"/>
      <c r="E229" s="98"/>
    </row>
    <row r="230" spans="1:5" x14ac:dyDescent="0.2">
      <c r="A230" s="75"/>
      <c r="B230" s="93"/>
      <c r="C230" s="91"/>
      <c r="D230" s="92"/>
      <c r="E230" s="98"/>
    </row>
    <row r="231" spans="1:5" x14ac:dyDescent="0.2">
      <c r="A231" s="75"/>
      <c r="B231" s="93"/>
      <c r="C231" s="91"/>
      <c r="D231" s="92"/>
      <c r="E231" s="98"/>
    </row>
    <row r="232" spans="1:5" x14ac:dyDescent="0.2">
      <c r="A232" s="75"/>
      <c r="B232" s="93"/>
      <c r="C232" s="91"/>
      <c r="D232" s="92"/>
      <c r="E232" s="98"/>
    </row>
    <row r="233" spans="1:5" x14ac:dyDescent="0.2">
      <c r="A233" s="75"/>
      <c r="B233" s="93"/>
      <c r="C233" s="91"/>
      <c r="D233" s="92"/>
      <c r="E233" s="98"/>
    </row>
    <row r="234" spans="1:5" x14ac:dyDescent="0.2">
      <c r="A234" s="75"/>
      <c r="B234" s="93"/>
      <c r="C234" s="91"/>
      <c r="D234" s="92"/>
      <c r="E234" s="98"/>
    </row>
    <row r="235" spans="1:5" x14ac:dyDescent="0.2">
      <c r="A235" s="75"/>
      <c r="B235" s="93"/>
      <c r="C235" s="91"/>
      <c r="D235" s="92"/>
      <c r="E235" s="98"/>
    </row>
    <row r="236" spans="1:5" x14ac:dyDescent="0.2">
      <c r="A236" s="75"/>
      <c r="B236" s="93"/>
      <c r="C236" s="91"/>
      <c r="D236" s="92"/>
      <c r="E236" s="98"/>
    </row>
    <row r="237" spans="1:5" x14ac:dyDescent="0.2">
      <c r="A237" s="75"/>
      <c r="B237" s="93"/>
      <c r="C237" s="91"/>
      <c r="D237" s="92"/>
      <c r="E237" s="98"/>
    </row>
    <row r="238" spans="1:5" x14ac:dyDescent="0.2">
      <c r="A238" s="75"/>
      <c r="B238" s="93"/>
      <c r="C238" s="91"/>
      <c r="D238" s="92"/>
      <c r="E238" s="98"/>
    </row>
    <row r="239" spans="1:5" x14ac:dyDescent="0.2">
      <c r="A239" s="75"/>
      <c r="B239" s="90"/>
      <c r="C239" s="91"/>
      <c r="D239" s="92"/>
      <c r="E239" s="98"/>
    </row>
    <row r="240" spans="1:5" x14ac:dyDescent="0.2">
      <c r="A240" s="75"/>
      <c r="B240" s="93"/>
      <c r="C240" s="91"/>
      <c r="D240" s="92"/>
      <c r="E240" s="98"/>
    </row>
    <row r="241" spans="1:5" x14ac:dyDescent="0.2">
      <c r="A241" s="75"/>
      <c r="B241" s="90"/>
      <c r="C241" s="91"/>
      <c r="D241" s="92"/>
      <c r="E241" s="98"/>
    </row>
    <row r="242" spans="1:5" x14ac:dyDescent="0.2">
      <c r="A242" s="75"/>
      <c r="B242" s="90"/>
      <c r="C242" s="91"/>
      <c r="D242" s="92"/>
      <c r="E242" s="98"/>
    </row>
    <row r="243" spans="1:5" x14ac:dyDescent="0.2">
      <c r="A243" s="75"/>
      <c r="B243" s="93"/>
      <c r="C243" s="91"/>
      <c r="D243" s="92"/>
      <c r="E243" s="98"/>
    </row>
    <row r="244" spans="1:5" x14ac:dyDescent="0.2">
      <c r="A244" s="75"/>
      <c r="B244" s="90"/>
      <c r="C244" s="91"/>
      <c r="D244" s="98"/>
      <c r="E244" s="98"/>
    </row>
    <row r="245" spans="1:5" x14ac:dyDescent="0.2">
      <c r="A245" s="75"/>
      <c r="B245" s="93"/>
      <c r="C245" s="91"/>
      <c r="D245" s="92"/>
      <c r="E245" s="98"/>
    </row>
    <row r="246" spans="1:5" x14ac:dyDescent="0.2">
      <c r="A246" s="75"/>
      <c r="B246" s="93"/>
      <c r="C246" s="91"/>
      <c r="D246" s="92"/>
      <c r="E246" s="98"/>
    </row>
    <row r="247" spans="1:5" x14ac:dyDescent="0.2">
      <c r="A247" s="75"/>
      <c r="B247" s="93"/>
      <c r="C247" s="91"/>
      <c r="D247" s="92"/>
      <c r="E247" s="98"/>
    </row>
    <row r="248" spans="1:5" x14ac:dyDescent="0.2">
      <c r="A248" s="75"/>
      <c r="B248" s="93"/>
      <c r="C248" s="91"/>
      <c r="D248" s="92"/>
      <c r="E248" s="98"/>
    </row>
    <row r="249" spans="1:5" x14ac:dyDescent="0.2">
      <c r="A249" s="75"/>
      <c r="B249" s="90"/>
      <c r="C249" s="91"/>
      <c r="D249" s="92"/>
      <c r="E249" s="98"/>
    </row>
    <row r="250" spans="1:5" x14ac:dyDescent="0.2">
      <c r="A250" s="75"/>
      <c r="B250" s="93"/>
      <c r="C250" s="91"/>
      <c r="D250" s="92"/>
      <c r="E250" s="98"/>
    </row>
    <row r="251" spans="1:5" x14ac:dyDescent="0.2">
      <c r="A251" s="75"/>
      <c r="B251" s="90"/>
      <c r="C251" s="91"/>
      <c r="D251" s="92"/>
      <c r="E251" s="98"/>
    </row>
    <row r="252" spans="1:5" x14ac:dyDescent="0.2">
      <c r="A252" s="75"/>
      <c r="B252" s="90"/>
      <c r="C252" s="91"/>
      <c r="D252" s="92"/>
      <c r="E252" s="98"/>
    </row>
    <row r="253" spans="1:5" x14ac:dyDescent="0.2">
      <c r="A253" s="75"/>
      <c r="B253" s="90"/>
      <c r="C253" s="91"/>
      <c r="D253" s="92"/>
      <c r="E253" s="98"/>
    </row>
    <row r="254" spans="1:5" x14ac:dyDescent="0.2">
      <c r="A254" s="81"/>
      <c r="B254" s="89"/>
      <c r="C254" s="83"/>
      <c r="D254" s="99"/>
      <c r="E254" s="98"/>
    </row>
    <row r="255" spans="1:5" x14ac:dyDescent="0.2">
      <c r="A255" s="63"/>
      <c r="B255" s="66"/>
      <c r="C255" s="65"/>
      <c r="D255" s="58"/>
      <c r="E255" s="85"/>
    </row>
    <row r="256" spans="1:5" x14ac:dyDescent="0.2">
      <c r="A256" s="63"/>
      <c r="B256" s="64"/>
      <c r="C256" s="65"/>
      <c r="D256" s="58"/>
      <c r="E256" s="57"/>
    </row>
    <row r="257" spans="1:5" x14ac:dyDescent="0.2">
      <c r="A257" s="63"/>
      <c r="B257" s="66"/>
      <c r="C257" s="65"/>
      <c r="D257" s="57"/>
      <c r="E257" s="57"/>
    </row>
    <row r="258" spans="1:5" x14ac:dyDescent="0.2">
      <c r="A258" s="63"/>
      <c r="B258" s="66"/>
      <c r="C258" s="65"/>
      <c r="D258" s="57"/>
      <c r="E258" s="57"/>
    </row>
    <row r="259" spans="1:5" x14ac:dyDescent="0.2">
      <c r="A259" s="63"/>
      <c r="B259" s="66"/>
      <c r="C259" s="65"/>
      <c r="D259" s="58"/>
      <c r="E259" s="57"/>
    </row>
    <row r="260" spans="1:5" x14ac:dyDescent="0.2">
      <c r="A260" s="63"/>
      <c r="B260" s="64"/>
      <c r="C260" s="65"/>
      <c r="D260" s="58"/>
      <c r="E260" s="57"/>
    </row>
    <row r="261" spans="1:5" x14ac:dyDescent="0.2">
      <c r="A261" s="63"/>
      <c r="B261" s="67"/>
      <c r="C261" s="65"/>
      <c r="D261" s="59"/>
      <c r="E261" s="57"/>
    </row>
    <row r="262" spans="1:5" x14ac:dyDescent="0.2">
      <c r="A262" s="63"/>
      <c r="B262" s="66"/>
      <c r="C262" s="65"/>
      <c r="D262" s="58"/>
      <c r="E262" s="57"/>
    </row>
    <row r="263" spans="1:5" x14ac:dyDescent="0.2">
      <c r="A263" s="63"/>
      <c r="B263" s="66"/>
      <c r="C263" s="65"/>
      <c r="D263" s="58"/>
      <c r="E263" s="57"/>
    </row>
    <row r="264" spans="1:5" x14ac:dyDescent="0.2">
      <c r="A264" s="63"/>
      <c r="B264" s="64"/>
      <c r="C264" s="65"/>
      <c r="D264" s="58"/>
      <c r="E264" s="57"/>
    </row>
    <row r="265" spans="1:5" x14ac:dyDescent="0.2">
      <c r="A265" s="63"/>
      <c r="B265" s="66"/>
      <c r="C265" s="65"/>
      <c r="D265" s="58"/>
      <c r="E265" s="57"/>
    </row>
    <row r="266" spans="1:5" x14ac:dyDescent="0.2">
      <c r="A266" s="63"/>
      <c r="B266" s="66"/>
      <c r="C266" s="65"/>
      <c r="D266" s="58"/>
      <c r="E266" s="57"/>
    </row>
    <row r="267" spans="1:5" x14ac:dyDescent="0.2">
      <c r="A267" s="63"/>
      <c r="B267" s="66"/>
      <c r="C267" s="65"/>
      <c r="D267" s="58"/>
      <c r="E267" s="57"/>
    </row>
    <row r="268" spans="1:5" x14ac:dyDescent="0.2">
      <c r="A268" s="63"/>
      <c r="B268" s="66"/>
      <c r="C268" s="65"/>
      <c r="D268" s="58"/>
      <c r="E268" s="57"/>
    </row>
    <row r="269" spans="1:5" x14ac:dyDescent="0.2">
      <c r="A269" s="63"/>
      <c r="B269" s="64"/>
      <c r="C269" s="65"/>
      <c r="D269" s="58"/>
      <c r="E269" s="57"/>
    </row>
    <row r="270" spans="1:5" x14ac:dyDescent="0.2">
      <c r="A270" s="63"/>
      <c r="B270" s="66"/>
      <c r="C270" s="65"/>
      <c r="D270" s="57"/>
      <c r="E270" s="57"/>
    </row>
    <row r="271" spans="1:5" x14ac:dyDescent="0.2">
      <c r="A271" s="63"/>
      <c r="B271" s="66"/>
      <c r="C271" s="65"/>
      <c r="D271" s="58"/>
      <c r="E271" s="57"/>
    </row>
    <row r="272" spans="1:5" x14ac:dyDescent="0.2">
      <c r="A272" s="63"/>
      <c r="B272" s="66"/>
      <c r="C272" s="65"/>
      <c r="D272" s="58"/>
      <c r="E272" s="57"/>
    </row>
    <row r="273" spans="1:5" x14ac:dyDescent="0.2">
      <c r="A273" s="63"/>
      <c r="B273" s="64"/>
      <c r="C273" s="65"/>
      <c r="D273" s="58"/>
      <c r="E273" s="57"/>
    </row>
    <row r="274" spans="1:5" x14ac:dyDescent="0.2">
      <c r="A274" s="63"/>
      <c r="B274" s="64"/>
      <c r="C274" s="65"/>
      <c r="D274" s="58"/>
      <c r="E274" s="57"/>
    </row>
    <row r="275" spans="1:5" x14ac:dyDescent="0.2">
      <c r="A275" s="63"/>
      <c r="B275" s="66"/>
      <c r="C275" s="65"/>
      <c r="D275" s="58"/>
      <c r="E275" s="57"/>
    </row>
    <row r="276" spans="1:5" x14ac:dyDescent="0.2">
      <c r="A276" s="63"/>
      <c r="B276" s="66"/>
      <c r="C276" s="65"/>
      <c r="D276" s="58"/>
      <c r="E276" s="57"/>
    </row>
    <row r="277" spans="1:5" x14ac:dyDescent="0.2">
      <c r="A277" s="63"/>
      <c r="B277" s="64"/>
      <c r="C277" s="65"/>
      <c r="D277" s="58"/>
      <c r="E277" s="57"/>
    </row>
    <row r="278" spans="1:5" x14ac:dyDescent="0.2">
      <c r="A278" s="63"/>
      <c r="B278" s="64"/>
      <c r="C278" s="65"/>
      <c r="D278" s="58"/>
      <c r="E278" s="57"/>
    </row>
    <row r="279" spans="1:5" x14ac:dyDescent="0.2">
      <c r="A279" s="63"/>
      <c r="B279" s="66"/>
      <c r="C279" s="65"/>
      <c r="D279" s="58"/>
      <c r="E279" s="57"/>
    </row>
    <row r="280" spans="1:5" x14ac:dyDescent="0.2">
      <c r="A280" s="63"/>
      <c r="B280" s="66"/>
      <c r="C280" s="65"/>
      <c r="D280" s="58"/>
      <c r="E280" s="57"/>
    </row>
    <row r="281" spans="1:5" x14ac:dyDescent="0.2">
      <c r="A281" s="63"/>
      <c r="B281" s="66"/>
      <c r="C281" s="65"/>
      <c r="D281" s="58"/>
      <c r="E281" s="57"/>
    </row>
    <row r="282" spans="1:5" x14ac:dyDescent="0.2">
      <c r="A282" s="63"/>
      <c r="B282" s="64"/>
      <c r="C282" s="65"/>
      <c r="D282" s="58"/>
      <c r="E282" s="57"/>
    </row>
    <row r="283" spans="1:5" x14ac:dyDescent="0.2">
      <c r="A283" s="76"/>
      <c r="B283" s="77"/>
      <c r="C283" s="78"/>
      <c r="D283" s="79"/>
      <c r="E283" s="80"/>
    </row>
    <row r="284" spans="1:5" x14ac:dyDescent="0.2">
      <c r="A284" s="86"/>
      <c r="B284" s="82"/>
      <c r="C284" s="83"/>
      <c r="D284" s="84"/>
      <c r="E284" s="85"/>
    </row>
    <row r="285" spans="1:5" x14ac:dyDescent="0.2">
      <c r="A285" s="86"/>
      <c r="B285" s="66"/>
      <c r="C285" s="65"/>
      <c r="D285" s="58"/>
      <c r="E285" s="57"/>
    </row>
    <row r="286" spans="1:5" x14ac:dyDescent="0.2">
      <c r="A286" s="75"/>
      <c r="B286" s="87"/>
      <c r="C286" s="65"/>
      <c r="D286" s="58"/>
      <c r="E286" s="57"/>
    </row>
    <row r="287" spans="1:5" x14ac:dyDescent="0.2">
      <c r="A287" s="75"/>
      <c r="B287" s="88"/>
      <c r="C287" s="65"/>
      <c r="D287" s="58"/>
      <c r="E287" s="57"/>
    </row>
    <row r="288" spans="1:5" x14ac:dyDescent="0.2">
      <c r="A288" s="75"/>
      <c r="B288" s="87"/>
      <c r="C288" s="65"/>
      <c r="D288" s="58"/>
      <c r="E288" s="57"/>
    </row>
    <row r="289" spans="1:5" x14ac:dyDescent="0.2">
      <c r="A289" s="75"/>
      <c r="B289" s="87"/>
      <c r="C289" s="65"/>
      <c r="D289" s="58"/>
      <c r="E289" s="57"/>
    </row>
    <row r="290" spans="1:5" x14ac:dyDescent="0.2">
      <c r="A290" s="75"/>
      <c r="B290" s="88"/>
      <c r="C290" s="65"/>
      <c r="D290" s="58"/>
      <c r="E290" s="57"/>
    </row>
    <row r="291" spans="1:5" x14ac:dyDescent="0.2">
      <c r="A291" s="75"/>
      <c r="B291" s="87"/>
      <c r="C291" s="65"/>
      <c r="D291" s="58"/>
      <c r="E291" s="57"/>
    </row>
    <row r="292" spans="1:5" x14ac:dyDescent="0.2">
      <c r="A292" s="81"/>
      <c r="B292" s="64"/>
      <c r="C292" s="65"/>
      <c r="D292" s="58"/>
      <c r="E292" s="57"/>
    </row>
    <row r="293" spans="1:5" x14ac:dyDescent="0.2">
      <c r="A293" s="63"/>
      <c r="B293" s="66"/>
      <c r="C293" s="65"/>
      <c r="D293" s="58"/>
      <c r="E293" s="57"/>
    </row>
    <row r="294" spans="1:5" x14ac:dyDescent="0.2">
      <c r="A294" s="63"/>
      <c r="B294" s="66"/>
      <c r="C294" s="65"/>
      <c r="D294" s="58"/>
      <c r="E294" s="57"/>
    </row>
    <row r="295" spans="1:5" x14ac:dyDescent="0.2">
      <c r="A295" s="63"/>
      <c r="B295" s="66"/>
      <c r="C295" s="65"/>
      <c r="D295" s="58"/>
      <c r="E295" s="57"/>
    </row>
    <row r="296" spans="1:5" x14ac:dyDescent="0.2">
      <c r="A296" s="63"/>
      <c r="B296" s="64"/>
      <c r="C296" s="65"/>
      <c r="D296" s="58"/>
      <c r="E296" s="57"/>
    </row>
    <row r="297" spans="1:5" x14ac:dyDescent="0.2">
      <c r="A297" s="63"/>
      <c r="B297" s="64"/>
      <c r="C297" s="65"/>
      <c r="D297" s="58"/>
      <c r="E297" s="57"/>
    </row>
    <row r="298" spans="1:5" x14ac:dyDescent="0.2">
      <c r="A298" s="63"/>
      <c r="B298" s="64"/>
      <c r="C298" s="65"/>
      <c r="D298" s="58"/>
      <c r="E298" s="57"/>
    </row>
    <row r="299" spans="1:5" x14ac:dyDescent="0.2">
      <c r="A299" s="63"/>
      <c r="B299" s="64"/>
      <c r="C299" s="65"/>
      <c r="D299" s="58"/>
      <c r="E299" s="57"/>
    </row>
    <row r="300" spans="1:5" x14ac:dyDescent="0.2">
      <c r="A300" s="63"/>
      <c r="B300" s="64"/>
      <c r="C300" s="65"/>
      <c r="D300" s="58"/>
      <c r="E300" s="57"/>
    </row>
    <row r="301" spans="1:5" x14ac:dyDescent="0.2">
      <c r="A301" s="63"/>
      <c r="B301" s="64"/>
      <c r="C301" s="65"/>
      <c r="D301" s="58"/>
      <c r="E301" s="57"/>
    </row>
    <row r="302" spans="1:5" x14ac:dyDescent="0.2">
      <c r="A302" s="63"/>
      <c r="B302" s="64"/>
      <c r="C302" s="65"/>
      <c r="D302" s="58"/>
      <c r="E302" s="57"/>
    </row>
    <row r="303" spans="1:5" x14ac:dyDescent="0.2">
      <c r="A303" s="63"/>
      <c r="B303" s="64"/>
      <c r="C303" s="65"/>
      <c r="D303" s="58"/>
      <c r="E303" s="57"/>
    </row>
    <row r="304" spans="1:5" x14ac:dyDescent="0.2">
      <c r="A304" s="63"/>
      <c r="B304" s="64"/>
      <c r="C304" s="65"/>
      <c r="D304" s="58"/>
      <c r="E304" s="57"/>
    </row>
    <row r="305" spans="1:5" x14ac:dyDescent="0.2">
      <c r="A305" s="63"/>
      <c r="B305" s="64"/>
      <c r="C305" s="65"/>
      <c r="D305" s="58"/>
      <c r="E305" s="57"/>
    </row>
    <row r="306" spans="1:5" x14ac:dyDescent="0.2">
      <c r="A306" s="63"/>
      <c r="B306" s="64"/>
      <c r="C306" s="65"/>
      <c r="D306" s="58"/>
      <c r="E306" s="57"/>
    </row>
    <row r="307" spans="1:5" x14ac:dyDescent="0.2">
      <c r="A307" s="63"/>
      <c r="B307" s="64"/>
      <c r="C307" s="65"/>
      <c r="D307" s="58"/>
      <c r="E307" s="57"/>
    </row>
    <row r="308" spans="1:5" x14ac:dyDescent="0.2">
      <c r="A308" s="63"/>
      <c r="B308" s="64"/>
      <c r="C308" s="65"/>
      <c r="D308" s="58"/>
      <c r="E308" s="57"/>
    </row>
    <row r="309" spans="1:5" x14ac:dyDescent="0.2">
      <c r="A309" s="63"/>
      <c r="B309" s="64"/>
      <c r="C309" s="65"/>
      <c r="D309" s="58"/>
      <c r="E309" s="57"/>
    </row>
    <row r="310" spans="1:5" x14ac:dyDescent="0.2">
      <c r="A310" s="63"/>
      <c r="B310" s="66"/>
      <c r="C310" s="65"/>
      <c r="D310" s="58"/>
      <c r="E310" s="57"/>
    </row>
    <row r="311" spans="1:5" x14ac:dyDescent="0.2">
      <c r="A311" s="63"/>
      <c r="B311" s="66"/>
      <c r="C311" s="65"/>
      <c r="D311" s="58"/>
      <c r="E311" s="57"/>
    </row>
    <row r="312" spans="1:5" x14ac:dyDescent="0.2">
      <c r="A312" s="63"/>
      <c r="B312" s="64"/>
      <c r="C312" s="65"/>
      <c r="D312" s="58"/>
      <c r="E312" s="57"/>
    </row>
    <row r="313" spans="1:5" x14ac:dyDescent="0.2">
      <c r="A313" s="63"/>
      <c r="B313" s="64"/>
      <c r="C313" s="65"/>
      <c r="D313" s="58"/>
      <c r="E313" s="57"/>
    </row>
    <row r="314" spans="1:5" x14ac:dyDescent="0.2">
      <c r="A314" s="63"/>
      <c r="B314" s="64"/>
      <c r="C314" s="65"/>
      <c r="D314" s="58"/>
      <c r="E314" s="57"/>
    </row>
    <row r="315" spans="1:5" x14ac:dyDescent="0.2">
      <c r="A315" s="63"/>
      <c r="B315" s="66"/>
      <c r="C315" s="65"/>
      <c r="D315" s="58"/>
      <c r="E315" s="57"/>
    </row>
    <row r="316" spans="1:5" x14ac:dyDescent="0.2">
      <c r="A316" s="63"/>
      <c r="B316" s="66"/>
      <c r="C316" s="65"/>
      <c r="D316" s="58"/>
      <c r="E316" s="57"/>
    </row>
    <row r="317" spans="1:5" x14ac:dyDescent="0.2">
      <c r="A317" s="63"/>
      <c r="B317" s="66"/>
      <c r="C317" s="65"/>
      <c r="D317" s="58"/>
      <c r="E317" s="57"/>
    </row>
    <row r="318" spans="1:5" x14ac:dyDescent="0.2">
      <c r="A318" s="63"/>
      <c r="B318" s="64"/>
      <c r="C318" s="65"/>
      <c r="D318" s="58"/>
      <c r="E318" s="57"/>
    </row>
    <row r="319" spans="1:5" x14ac:dyDescent="0.2">
      <c r="A319" s="63"/>
      <c r="B319" s="66"/>
      <c r="C319" s="65"/>
      <c r="D319" s="58"/>
      <c r="E319" s="57"/>
    </row>
    <row r="320" spans="1:5" x14ac:dyDescent="0.2">
      <c r="A320" s="63"/>
      <c r="B320" s="64"/>
      <c r="C320" s="65"/>
      <c r="D320" s="58"/>
      <c r="E320" s="57"/>
    </row>
    <row r="321" spans="1:5" x14ac:dyDescent="0.2">
      <c r="A321" s="63"/>
      <c r="B321" s="64"/>
      <c r="C321" s="65"/>
      <c r="D321" s="58"/>
      <c r="E321" s="57"/>
    </row>
    <row r="322" spans="1:5" x14ac:dyDescent="0.2">
      <c r="A322" s="63"/>
      <c r="B322" s="64"/>
      <c r="C322" s="65"/>
      <c r="D322" s="58"/>
      <c r="E322" s="57"/>
    </row>
    <row r="323" spans="1:5" x14ac:dyDescent="0.2">
      <c r="A323" s="63"/>
      <c r="B323" s="64"/>
      <c r="C323" s="65"/>
      <c r="D323" s="58"/>
      <c r="E323" s="57"/>
    </row>
    <row r="324" spans="1:5" x14ac:dyDescent="0.2">
      <c r="A324" s="63"/>
      <c r="B324" s="64"/>
      <c r="C324" s="65"/>
      <c r="D324" s="58"/>
      <c r="E324" s="57"/>
    </row>
    <row r="325" spans="1:5" x14ac:dyDescent="0.2">
      <c r="A325" s="63"/>
      <c r="B325" s="64"/>
      <c r="C325" s="65"/>
      <c r="D325" s="58"/>
      <c r="E325" s="57"/>
    </row>
    <row r="326" spans="1:5" x14ac:dyDescent="0.2">
      <c r="A326" s="63"/>
      <c r="B326" s="64"/>
      <c r="C326" s="65"/>
      <c r="D326" s="58"/>
      <c r="E326" s="57"/>
    </row>
    <row r="327" spans="1:5" x14ac:dyDescent="0.2">
      <c r="A327" s="63"/>
      <c r="B327" s="64"/>
      <c r="C327" s="65"/>
      <c r="D327" s="58"/>
      <c r="E327" s="57"/>
    </row>
    <row r="328" spans="1:5" x14ac:dyDescent="0.2">
      <c r="A328" s="63"/>
      <c r="B328" s="64"/>
      <c r="C328" s="65"/>
      <c r="D328" s="58"/>
      <c r="E328" s="57"/>
    </row>
    <row r="329" spans="1:5" x14ac:dyDescent="0.2">
      <c r="A329" s="63"/>
      <c r="B329" s="64"/>
      <c r="C329" s="65"/>
      <c r="D329" s="58"/>
      <c r="E329" s="57"/>
    </row>
    <row r="330" spans="1:5" x14ac:dyDescent="0.2">
      <c r="A330" s="63"/>
      <c r="B330" s="64"/>
      <c r="C330" s="65"/>
      <c r="D330" s="58"/>
      <c r="E330" s="57"/>
    </row>
    <row r="331" spans="1:5" x14ac:dyDescent="0.2">
      <c r="A331" s="63"/>
      <c r="B331" s="64"/>
      <c r="C331" s="65"/>
      <c r="D331" s="58"/>
      <c r="E331" s="57"/>
    </row>
    <row r="332" spans="1:5" x14ac:dyDescent="0.2">
      <c r="A332" s="63"/>
      <c r="B332" s="64"/>
      <c r="C332" s="65"/>
      <c r="D332" s="58"/>
      <c r="E332" s="57"/>
    </row>
    <row r="333" spans="1:5" x14ac:dyDescent="0.2">
      <c r="A333" s="63"/>
      <c r="B333" s="64"/>
      <c r="C333" s="65"/>
      <c r="D333" s="58"/>
      <c r="E333" s="57"/>
    </row>
    <row r="334" spans="1:5" x14ac:dyDescent="0.2">
      <c r="A334" s="63"/>
      <c r="B334" s="64"/>
      <c r="C334" s="65"/>
      <c r="D334" s="58"/>
      <c r="E334" s="57"/>
    </row>
    <row r="335" spans="1:5" x14ac:dyDescent="0.2">
      <c r="A335" s="63"/>
      <c r="B335" s="64"/>
      <c r="C335" s="65"/>
      <c r="D335" s="58"/>
      <c r="E335" s="57"/>
    </row>
    <row r="336" spans="1:5" x14ac:dyDescent="0.2">
      <c r="A336" s="63"/>
      <c r="B336" s="64"/>
      <c r="C336" s="65"/>
      <c r="D336" s="58"/>
      <c r="E336" s="57"/>
    </row>
    <row r="337" spans="1:5" x14ac:dyDescent="0.2">
      <c r="A337" s="63"/>
      <c r="B337" s="66"/>
      <c r="C337" s="65"/>
      <c r="D337" s="58"/>
      <c r="E337" s="57"/>
    </row>
    <row r="338" spans="1:5" x14ac:dyDescent="0.2">
      <c r="A338" s="63"/>
      <c r="B338" s="64"/>
      <c r="C338" s="65"/>
      <c r="D338" s="58"/>
      <c r="E338" s="57"/>
    </row>
    <row r="339" spans="1:5" x14ac:dyDescent="0.2">
      <c r="A339" s="63"/>
      <c r="B339" s="64"/>
      <c r="C339" s="65"/>
      <c r="D339" s="58"/>
      <c r="E339" s="57"/>
    </row>
    <row r="340" spans="1:5" x14ac:dyDescent="0.2">
      <c r="A340" s="63"/>
      <c r="B340" s="64"/>
      <c r="C340" s="65"/>
      <c r="D340" s="58"/>
      <c r="E340" s="57"/>
    </row>
    <row r="341" spans="1:5" x14ac:dyDescent="0.2">
      <c r="A341" s="63"/>
      <c r="B341" s="66"/>
      <c r="C341" s="65"/>
      <c r="D341" s="58"/>
      <c r="E341" s="57"/>
    </row>
    <row r="342" spans="1:5" x14ac:dyDescent="0.2">
      <c r="A342" s="63"/>
      <c r="B342" s="64"/>
      <c r="C342" s="65"/>
      <c r="D342" s="58"/>
      <c r="E342" s="57"/>
    </row>
    <row r="343" spans="1:5" x14ac:dyDescent="0.2">
      <c r="A343" s="63"/>
      <c r="B343" s="64"/>
      <c r="C343" s="65"/>
      <c r="D343" s="58"/>
      <c r="E343" s="57"/>
    </row>
    <row r="344" spans="1:5" x14ac:dyDescent="0.2">
      <c r="A344" s="63"/>
      <c r="B344" s="64"/>
      <c r="C344" s="65"/>
      <c r="D344" s="58"/>
      <c r="E344" s="57"/>
    </row>
    <row r="345" spans="1:5" x14ac:dyDescent="0.2">
      <c r="A345" s="63"/>
      <c r="B345" s="64"/>
      <c r="C345" s="65"/>
      <c r="D345" s="58"/>
      <c r="E345" s="57"/>
    </row>
    <row r="346" spans="1:5" x14ac:dyDescent="0.2">
      <c r="A346" s="63"/>
      <c r="B346" s="64"/>
      <c r="C346" s="65"/>
      <c r="D346" s="58"/>
      <c r="E346" s="57"/>
    </row>
    <row r="347" spans="1:5" x14ac:dyDescent="0.2">
      <c r="A347" s="63"/>
      <c r="B347" s="64"/>
      <c r="C347" s="65"/>
      <c r="D347" s="58"/>
      <c r="E347" s="57"/>
    </row>
    <row r="348" spans="1:5" x14ac:dyDescent="0.2">
      <c r="A348" s="63"/>
      <c r="B348" s="64"/>
      <c r="C348" s="65"/>
      <c r="D348" s="58"/>
      <c r="E348" s="57"/>
    </row>
    <row r="349" spans="1:5" x14ac:dyDescent="0.2">
      <c r="A349" s="63"/>
      <c r="B349" s="66"/>
      <c r="C349" s="65"/>
      <c r="D349" s="58"/>
      <c r="E349" s="57"/>
    </row>
    <row r="350" spans="1:5" x14ac:dyDescent="0.2">
      <c r="A350" s="63"/>
      <c r="B350" s="66"/>
      <c r="C350" s="65"/>
      <c r="D350" s="58"/>
      <c r="E350" s="57"/>
    </row>
    <row r="351" spans="1:5" x14ac:dyDescent="0.2">
      <c r="A351" s="63"/>
      <c r="B351" s="66"/>
      <c r="C351" s="65"/>
      <c r="D351" s="58"/>
      <c r="E351" s="57"/>
    </row>
    <row r="352" spans="1:5" x14ac:dyDescent="0.2">
      <c r="A352" s="63"/>
      <c r="B352" s="64"/>
      <c r="C352" s="65"/>
      <c r="D352" s="58"/>
      <c r="E352" s="57"/>
    </row>
    <row r="353" spans="1:5" x14ac:dyDescent="0.2">
      <c r="A353" s="63"/>
      <c r="B353" s="66"/>
      <c r="C353" s="65"/>
      <c r="D353" s="58"/>
      <c r="E353" s="57"/>
    </row>
    <row r="354" spans="1:5" x14ac:dyDescent="0.2">
      <c r="A354" s="63"/>
      <c r="B354" s="66"/>
      <c r="C354" s="65"/>
      <c r="D354" s="58"/>
      <c r="E354" s="57"/>
    </row>
    <row r="355" spans="1:5" x14ac:dyDescent="0.2">
      <c r="A355" s="63"/>
      <c r="B355" s="64"/>
      <c r="C355" s="65"/>
      <c r="D355" s="58"/>
      <c r="E355" s="57"/>
    </row>
    <row r="356" spans="1:5" x14ac:dyDescent="0.2">
      <c r="A356" s="63"/>
      <c r="B356" s="66"/>
      <c r="C356" s="65"/>
      <c r="D356" s="58"/>
      <c r="E356" s="57"/>
    </row>
    <row r="357" spans="1:5" x14ac:dyDescent="0.2">
      <c r="A357" s="63"/>
      <c r="B357" s="64"/>
      <c r="C357" s="65"/>
      <c r="D357" s="58"/>
      <c r="E357" s="57"/>
    </row>
    <row r="358" spans="1:5" x14ac:dyDescent="0.2">
      <c r="A358" s="63"/>
      <c r="B358" s="64"/>
      <c r="C358" s="65"/>
      <c r="D358" s="58"/>
      <c r="E358" s="57"/>
    </row>
    <row r="359" spans="1:5" x14ac:dyDescent="0.2">
      <c r="A359" s="63"/>
      <c r="B359" s="64"/>
      <c r="C359" s="65"/>
      <c r="D359" s="58"/>
      <c r="E359" s="57"/>
    </row>
    <row r="360" spans="1:5" x14ac:dyDescent="0.2">
      <c r="A360" s="63"/>
      <c r="B360" s="64"/>
      <c r="C360" s="65"/>
      <c r="D360" s="58"/>
      <c r="E360" s="57"/>
    </row>
    <row r="361" spans="1:5" x14ac:dyDescent="0.2">
      <c r="A361" s="63"/>
      <c r="B361" s="66"/>
      <c r="C361" s="65"/>
      <c r="D361" s="58"/>
      <c r="E361" s="57"/>
    </row>
    <row r="362" spans="1:5" x14ac:dyDescent="0.2">
      <c r="A362" s="63"/>
      <c r="B362" s="66"/>
      <c r="C362" s="65"/>
      <c r="D362" s="58"/>
      <c r="E362" s="57"/>
    </row>
    <row r="363" spans="1:5" x14ac:dyDescent="0.2">
      <c r="A363" s="63"/>
      <c r="B363" s="64"/>
      <c r="C363" s="65"/>
      <c r="D363" s="58"/>
      <c r="E363" s="57"/>
    </row>
    <row r="364" spans="1:5" x14ac:dyDescent="0.2">
      <c r="A364" s="63"/>
      <c r="B364" s="64"/>
      <c r="C364" s="65"/>
      <c r="D364" s="58"/>
      <c r="E364" s="57"/>
    </row>
    <row r="365" spans="1:5" x14ac:dyDescent="0.2">
      <c r="A365" s="63"/>
      <c r="B365" s="67"/>
      <c r="C365" s="65"/>
      <c r="D365" s="59"/>
      <c r="E365" s="57"/>
    </row>
    <row r="366" spans="1:5" x14ac:dyDescent="0.2">
      <c r="A366" s="63"/>
      <c r="B366" s="67"/>
      <c r="C366" s="65"/>
      <c r="D366" s="59"/>
      <c r="E366" s="57"/>
    </row>
    <row r="367" spans="1:5" x14ac:dyDescent="0.2">
      <c r="A367" s="63"/>
      <c r="B367" s="64"/>
      <c r="C367" s="65"/>
      <c r="D367" s="58"/>
      <c r="E367" s="57"/>
    </row>
    <row r="368" spans="1:5" x14ac:dyDescent="0.2">
      <c r="A368" s="63"/>
      <c r="B368" s="64"/>
      <c r="C368" s="65"/>
      <c r="D368" s="58"/>
      <c r="E368" s="57"/>
    </row>
    <row r="369" spans="1:5" x14ac:dyDescent="0.2">
      <c r="A369" s="63"/>
      <c r="B369" s="64"/>
      <c r="C369" s="65"/>
      <c r="D369" s="58"/>
      <c r="E369" s="57"/>
    </row>
    <row r="370" spans="1:5" x14ac:dyDescent="0.2">
      <c r="A370" s="63"/>
      <c r="B370" s="64"/>
      <c r="C370" s="65"/>
      <c r="D370" s="58"/>
      <c r="E370" s="57"/>
    </row>
    <row r="371" spans="1:5" x14ac:dyDescent="0.2">
      <c r="A371" s="63"/>
      <c r="B371" s="64"/>
      <c r="C371" s="65"/>
      <c r="D371" s="58"/>
      <c r="E371" s="57"/>
    </row>
    <row r="372" spans="1:5" x14ac:dyDescent="0.2">
      <c r="A372" s="63"/>
      <c r="B372" s="66"/>
      <c r="C372" s="65"/>
      <c r="D372" s="58"/>
      <c r="E372" s="57"/>
    </row>
    <row r="373" spans="1:5" x14ac:dyDescent="0.2">
      <c r="A373" s="63"/>
      <c r="B373" s="66"/>
      <c r="C373" s="65"/>
      <c r="D373" s="58"/>
      <c r="E373" s="57"/>
    </row>
    <row r="374" spans="1:5" x14ac:dyDescent="0.2">
      <c r="A374" s="63"/>
      <c r="B374" s="66"/>
      <c r="C374" s="65"/>
      <c r="D374" s="57"/>
      <c r="E374" s="57"/>
    </row>
    <row r="375" spans="1:5" x14ac:dyDescent="0.2">
      <c r="A375" s="63"/>
      <c r="B375" s="66"/>
      <c r="C375" s="65"/>
      <c r="D375" s="58"/>
      <c r="E375" s="57"/>
    </row>
    <row r="376" spans="1:5" x14ac:dyDescent="0.2">
      <c r="A376" s="63"/>
      <c r="B376" s="66"/>
      <c r="C376" s="65"/>
      <c r="D376" s="58"/>
      <c r="E376" s="57"/>
    </row>
    <row r="377" spans="1:5" x14ac:dyDescent="0.2">
      <c r="A377" s="63"/>
      <c r="B377" s="66"/>
      <c r="C377" s="65"/>
      <c r="D377" s="58"/>
      <c r="E377" s="57"/>
    </row>
    <row r="378" spans="1:5" x14ac:dyDescent="0.2">
      <c r="A378" s="63"/>
      <c r="B378" s="66"/>
      <c r="C378" s="65"/>
      <c r="D378" s="58"/>
      <c r="E378" s="57"/>
    </row>
    <row r="379" spans="1:5" x14ac:dyDescent="0.2">
      <c r="A379" s="63"/>
      <c r="B379" s="64"/>
      <c r="C379" s="65"/>
      <c r="D379" s="58"/>
      <c r="E379" s="57"/>
    </row>
    <row r="380" spans="1:5" x14ac:dyDescent="0.2">
      <c r="A380" s="63"/>
      <c r="B380" s="64"/>
      <c r="C380" s="65"/>
      <c r="D380" s="58"/>
      <c r="E380" s="57"/>
    </row>
    <row r="381" spans="1:5" x14ac:dyDescent="0.2">
      <c r="A381" s="63"/>
      <c r="B381" s="64"/>
      <c r="C381" s="65"/>
      <c r="D381" s="58"/>
      <c r="E381" s="57"/>
    </row>
    <row r="382" spans="1:5" x14ac:dyDescent="0.2">
      <c r="A382" s="63"/>
      <c r="B382" s="64"/>
      <c r="C382" s="65"/>
      <c r="D382" s="58"/>
      <c r="E382" s="57"/>
    </row>
    <row r="383" spans="1:5" x14ac:dyDescent="0.2">
      <c r="A383" s="63"/>
      <c r="B383" s="64"/>
      <c r="C383" s="65"/>
      <c r="D383" s="58"/>
      <c r="E383" s="57"/>
    </row>
    <row r="384" spans="1:5" x14ac:dyDescent="0.2">
      <c r="A384" s="63"/>
      <c r="B384" s="64"/>
      <c r="C384" s="65"/>
      <c r="D384" s="59"/>
      <c r="E384" s="57"/>
    </row>
    <row r="385" spans="1:5" x14ac:dyDescent="0.2">
      <c r="A385" s="63"/>
      <c r="B385" s="67"/>
      <c r="C385" s="65"/>
      <c r="D385" s="59"/>
      <c r="E385" s="57"/>
    </row>
    <row r="386" spans="1:5" x14ac:dyDescent="0.2">
      <c r="A386" s="63"/>
      <c r="B386" s="64"/>
      <c r="C386" s="65"/>
      <c r="D386" s="59"/>
      <c r="E386" s="57"/>
    </row>
    <row r="387" spans="1:5" x14ac:dyDescent="0.2">
      <c r="A387" s="63"/>
      <c r="B387" s="67"/>
      <c r="C387" s="65"/>
      <c r="D387" s="59"/>
      <c r="E387" s="57"/>
    </row>
    <row r="388" spans="1:5" x14ac:dyDescent="0.2">
      <c r="A388" s="63"/>
      <c r="B388" s="67"/>
      <c r="C388" s="65"/>
      <c r="D388" s="59"/>
      <c r="E388" s="57"/>
    </row>
    <row r="389" spans="1:5" x14ac:dyDescent="0.2">
      <c r="A389" s="63"/>
      <c r="B389" s="67"/>
      <c r="C389" s="65"/>
      <c r="D389" s="59"/>
      <c r="E389" s="57"/>
    </row>
    <row r="390" spans="1:5" x14ac:dyDescent="0.2">
      <c r="A390" s="63"/>
      <c r="B390" s="66"/>
      <c r="C390" s="65"/>
      <c r="D390" s="57"/>
      <c r="E390" s="57"/>
    </row>
    <row r="391" spans="1:5" x14ac:dyDescent="0.2">
      <c r="A391" s="63"/>
      <c r="B391" s="66"/>
      <c r="C391" s="65"/>
      <c r="D391" s="58"/>
      <c r="E391" s="57"/>
    </row>
    <row r="392" spans="1:5" x14ac:dyDescent="0.2">
      <c r="A392" s="63"/>
      <c r="B392" s="66"/>
      <c r="C392" s="65"/>
      <c r="D392" s="58"/>
      <c r="E392" s="57"/>
    </row>
    <row r="393" spans="1:5" x14ac:dyDescent="0.2">
      <c r="A393" s="63"/>
      <c r="B393" s="66"/>
      <c r="C393" s="65"/>
      <c r="D393" s="58"/>
      <c r="E393" s="57"/>
    </row>
    <row r="394" spans="1:5" x14ac:dyDescent="0.2">
      <c r="A394" s="63"/>
      <c r="B394" s="66"/>
      <c r="C394" s="65"/>
      <c r="D394" s="58"/>
      <c r="E394" s="57"/>
    </row>
    <row r="395" spans="1:5" x14ac:dyDescent="0.2">
      <c r="A395" s="63"/>
      <c r="B395" s="66"/>
      <c r="C395" s="65"/>
      <c r="D395" s="58"/>
      <c r="E395" s="57"/>
    </row>
    <row r="396" spans="1:5" x14ac:dyDescent="0.2">
      <c r="A396" s="63"/>
      <c r="B396" s="66"/>
      <c r="C396" s="65"/>
      <c r="D396" s="58"/>
      <c r="E396" s="57"/>
    </row>
    <row r="397" spans="1:5" x14ac:dyDescent="0.2">
      <c r="A397" s="63"/>
      <c r="B397" s="64"/>
      <c r="C397" s="65"/>
      <c r="D397" s="58"/>
      <c r="E397" s="57"/>
    </row>
    <row r="398" spans="1:5" x14ac:dyDescent="0.2">
      <c r="A398" s="63"/>
      <c r="B398" s="66"/>
      <c r="C398" s="65"/>
      <c r="D398" s="58"/>
      <c r="E398" s="57"/>
    </row>
    <row r="399" spans="1:5" x14ac:dyDescent="0.2">
      <c r="A399" s="63"/>
      <c r="B399" s="64"/>
      <c r="C399" s="65"/>
      <c r="D399" s="58"/>
      <c r="E399" s="57"/>
    </row>
    <row r="400" spans="1:5" x14ac:dyDescent="0.2">
      <c r="A400" s="63"/>
      <c r="B400" s="66"/>
      <c r="C400" s="65"/>
      <c r="D400" s="57"/>
      <c r="E400" s="57"/>
    </row>
    <row r="401" spans="1:5" x14ac:dyDescent="0.2">
      <c r="A401" s="63"/>
      <c r="B401" s="67"/>
      <c r="C401" s="65"/>
      <c r="D401" s="59"/>
      <c r="E401" s="57"/>
    </row>
    <row r="402" spans="1:5" x14ac:dyDescent="0.2">
      <c r="A402" s="63"/>
      <c r="B402" s="67"/>
      <c r="C402" s="65"/>
      <c r="D402" s="59"/>
      <c r="E402" s="57"/>
    </row>
    <row r="403" spans="1:5" x14ac:dyDescent="0.2">
      <c r="A403" s="63"/>
      <c r="B403" s="67"/>
      <c r="C403" s="65"/>
      <c r="D403" s="59"/>
      <c r="E403" s="57"/>
    </row>
    <row r="404" spans="1:5" x14ac:dyDescent="0.2">
      <c r="A404" s="63"/>
      <c r="B404" s="64"/>
      <c r="C404" s="65"/>
      <c r="D404" s="58"/>
      <c r="E404" s="57"/>
    </row>
    <row r="405" spans="1:5" x14ac:dyDescent="0.2">
      <c r="A405" s="63"/>
      <c r="B405" s="66"/>
      <c r="C405" s="65"/>
      <c r="D405" s="57"/>
      <c r="E405" s="57"/>
    </row>
    <row r="406" spans="1:5" x14ac:dyDescent="0.2">
      <c r="A406" s="63"/>
      <c r="B406" s="64"/>
      <c r="C406" s="65"/>
      <c r="D406" s="58"/>
      <c r="E406" s="57"/>
    </row>
    <row r="407" spans="1:5" x14ac:dyDescent="0.2">
      <c r="A407" s="63"/>
      <c r="B407" s="66"/>
      <c r="C407" s="65"/>
      <c r="D407" s="57"/>
      <c r="E407" s="57"/>
    </row>
    <row r="408" spans="1:5" x14ac:dyDescent="0.2">
      <c r="A408" s="63"/>
      <c r="B408" s="66"/>
      <c r="C408" s="65"/>
      <c r="D408" s="58"/>
      <c r="E408" s="57"/>
    </row>
    <row r="409" spans="1:5" x14ac:dyDescent="0.2">
      <c r="A409" s="63"/>
      <c r="B409" s="66"/>
      <c r="C409" s="65"/>
      <c r="D409" s="57"/>
      <c r="E409" s="57"/>
    </row>
    <row r="410" spans="1:5" x14ac:dyDescent="0.2">
      <c r="A410" s="63"/>
      <c r="B410" s="66"/>
      <c r="C410" s="65"/>
      <c r="D410" s="57"/>
      <c r="E410" s="57"/>
    </row>
    <row r="411" spans="1:5" x14ac:dyDescent="0.2">
      <c r="A411" s="63"/>
      <c r="B411" s="66"/>
      <c r="C411" s="65"/>
      <c r="D411" s="57"/>
      <c r="E411" s="57"/>
    </row>
    <row r="412" spans="1:5" x14ac:dyDescent="0.2">
      <c r="A412" s="63"/>
      <c r="B412" s="66"/>
      <c r="C412" s="65"/>
      <c r="D412" s="57"/>
      <c r="E412" s="57"/>
    </row>
    <row r="413" spans="1:5" x14ac:dyDescent="0.2">
      <c r="A413" s="63"/>
      <c r="B413" s="64"/>
      <c r="C413" s="65"/>
      <c r="D413" s="58"/>
      <c r="E413" s="57"/>
    </row>
    <row r="414" spans="1:5" x14ac:dyDescent="0.2">
      <c r="A414" s="63"/>
      <c r="B414" s="66"/>
      <c r="C414" s="65"/>
      <c r="D414" s="58"/>
      <c r="E414" s="57"/>
    </row>
    <row r="415" spans="1:5" x14ac:dyDescent="0.2">
      <c r="A415" s="63"/>
      <c r="B415" s="64"/>
      <c r="C415" s="65"/>
      <c r="D415" s="58"/>
      <c r="E415" s="57"/>
    </row>
    <row r="416" spans="1:5" x14ac:dyDescent="0.2">
      <c r="A416" s="63"/>
      <c r="B416" s="66"/>
      <c r="C416" s="65"/>
      <c r="D416" s="58"/>
      <c r="E416" s="57"/>
    </row>
    <row r="417" spans="1:5" x14ac:dyDescent="0.2">
      <c r="A417" s="63"/>
      <c r="B417" s="64"/>
      <c r="C417" s="65"/>
      <c r="D417" s="58"/>
      <c r="E417" s="57"/>
    </row>
    <row r="418" spans="1:5" x14ac:dyDescent="0.2">
      <c r="A418" s="63"/>
      <c r="B418" s="66"/>
      <c r="C418" s="65"/>
      <c r="D418" s="58"/>
      <c r="E418" s="57"/>
    </row>
    <row r="419" spans="1:5" x14ac:dyDescent="0.2">
      <c r="A419" s="63"/>
      <c r="B419" s="66"/>
      <c r="C419" s="65"/>
      <c r="D419" s="58"/>
      <c r="E419" s="57"/>
    </row>
    <row r="420" spans="1:5" x14ac:dyDescent="0.2">
      <c r="A420" s="63"/>
      <c r="B420" s="66"/>
      <c r="C420" s="65"/>
      <c r="D420" s="58"/>
      <c r="E420" s="57"/>
    </row>
    <row r="421" spans="1:5" x14ac:dyDescent="0.2">
      <c r="A421" s="63"/>
      <c r="B421" s="64"/>
      <c r="C421" s="65"/>
      <c r="D421" s="58"/>
      <c r="E421" s="57"/>
    </row>
    <row r="422" spans="1:5" x14ac:dyDescent="0.2">
      <c r="A422" s="63"/>
      <c r="B422" s="64"/>
      <c r="C422" s="65"/>
      <c r="D422" s="58"/>
      <c r="E422" s="57"/>
    </row>
    <row r="423" spans="1:5" x14ac:dyDescent="0.2">
      <c r="A423" s="63"/>
      <c r="B423" s="64"/>
      <c r="C423" s="65"/>
      <c r="D423" s="58"/>
      <c r="E423" s="57"/>
    </row>
    <row r="424" spans="1:5" x14ac:dyDescent="0.2">
      <c r="A424" s="63"/>
      <c r="B424" s="64"/>
      <c r="C424" s="65"/>
      <c r="D424" s="58"/>
      <c r="E424" s="57"/>
    </row>
    <row r="425" spans="1:5" x14ac:dyDescent="0.2">
      <c r="A425" s="63"/>
      <c r="B425" s="64"/>
      <c r="C425" s="65"/>
      <c r="D425" s="58"/>
      <c r="E425" s="57"/>
    </row>
    <row r="426" spans="1:5" x14ac:dyDescent="0.2">
      <c r="A426" s="63"/>
      <c r="B426" s="64"/>
      <c r="C426" s="65"/>
      <c r="D426" s="59"/>
      <c r="E426" s="57"/>
    </row>
    <row r="427" spans="1:5" x14ac:dyDescent="0.2">
      <c r="A427" s="63"/>
      <c r="B427" s="64"/>
      <c r="C427" s="65"/>
      <c r="D427" s="58"/>
      <c r="E427" s="57"/>
    </row>
    <row r="428" spans="1:5" x14ac:dyDescent="0.2">
      <c r="A428" s="63"/>
      <c r="B428" s="64"/>
      <c r="C428" s="65"/>
      <c r="D428" s="58"/>
      <c r="E428" s="57"/>
    </row>
    <row r="429" spans="1:5" x14ac:dyDescent="0.2">
      <c r="A429" s="63"/>
      <c r="B429" s="64"/>
      <c r="C429" s="65"/>
      <c r="D429" s="58"/>
      <c r="E429" s="57"/>
    </row>
    <row r="430" spans="1:5" x14ac:dyDescent="0.2">
      <c r="A430" s="63"/>
      <c r="B430" s="64"/>
      <c r="C430" s="65"/>
      <c r="D430" s="58"/>
      <c r="E430" s="57"/>
    </row>
    <row r="431" spans="1:5" x14ac:dyDescent="0.2">
      <c r="A431" s="63"/>
      <c r="B431" s="64"/>
      <c r="C431" s="65"/>
      <c r="D431" s="58"/>
      <c r="E431" s="57"/>
    </row>
    <row r="432" spans="1:5" x14ac:dyDescent="0.2">
      <c r="A432" s="63"/>
      <c r="B432" s="64"/>
      <c r="C432" s="65"/>
      <c r="D432" s="58"/>
      <c r="E432" s="57"/>
    </row>
    <row r="433" spans="1:5" x14ac:dyDescent="0.2">
      <c r="A433" s="60"/>
      <c r="B433" s="61"/>
      <c r="C433" s="62"/>
      <c r="D433" s="56"/>
      <c r="E433" s="56"/>
    </row>
    <row r="434" spans="1:5" x14ac:dyDescent="0.2">
      <c r="A434" s="63"/>
      <c r="B434" s="64"/>
      <c r="C434" s="65"/>
      <c r="D434" s="58"/>
      <c r="E434" s="57"/>
    </row>
    <row r="435" spans="1:5" x14ac:dyDescent="0.2">
      <c r="A435" s="63"/>
      <c r="B435" s="64"/>
      <c r="C435" s="65"/>
      <c r="D435" s="58"/>
      <c r="E435" s="57"/>
    </row>
    <row r="436" spans="1:5" x14ac:dyDescent="0.2">
      <c r="A436" s="63"/>
      <c r="B436" s="66"/>
      <c r="C436" s="65"/>
      <c r="D436" s="58"/>
      <c r="E436" s="57"/>
    </row>
    <row r="437" spans="1:5" x14ac:dyDescent="0.2">
      <c r="A437" s="63"/>
      <c r="B437" s="66"/>
      <c r="C437" s="65"/>
      <c r="D437" s="58"/>
      <c r="E437" s="57"/>
    </row>
    <row r="438" spans="1:5" x14ac:dyDescent="0.2">
      <c r="A438" s="63"/>
      <c r="B438" s="64"/>
      <c r="C438" s="65"/>
      <c r="D438" s="58"/>
      <c r="E438" s="57"/>
    </row>
    <row r="439" spans="1:5" x14ac:dyDescent="0.2">
      <c r="A439" s="63"/>
      <c r="B439" s="66"/>
      <c r="C439" s="65"/>
      <c r="D439" s="57"/>
      <c r="E439" s="57"/>
    </row>
  </sheetData>
  <mergeCells count="5">
    <mergeCell ref="A1:A2"/>
    <mergeCell ref="B1:B2"/>
    <mergeCell ref="C1:C2"/>
    <mergeCell ref="D1:E1"/>
    <mergeCell ref="F1:G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8"/>
  <dimension ref="A1:Q17196"/>
  <sheetViews>
    <sheetView zoomScaleNormal="100" workbookViewId="0">
      <pane ySplit="1" topLeftCell="A2" activePane="bottomLeft" state="frozen"/>
      <selection pane="bottomLeft" sqref="A1:J16900"/>
    </sheetView>
  </sheetViews>
  <sheetFormatPr defaultRowHeight="11.25" x14ac:dyDescent="0.2"/>
  <cols>
    <col min="1" max="1" width="9.6640625" customWidth="1"/>
    <col min="2" max="2" width="12.1640625" bestFit="1" customWidth="1"/>
    <col min="3" max="3" width="61.5" customWidth="1"/>
    <col min="4" max="4" width="23" customWidth="1"/>
    <col min="5" max="5" width="16" customWidth="1"/>
    <col min="6" max="6" width="12.6640625" bestFit="1" customWidth="1"/>
    <col min="7" max="7" width="8.33203125" bestFit="1" customWidth="1"/>
    <col min="8" max="8" width="10.33203125" bestFit="1" customWidth="1"/>
    <col min="9" max="9" width="10.33203125" customWidth="1"/>
    <col min="10" max="10" width="7.6640625" bestFit="1" customWidth="1"/>
    <col min="11" max="11" width="18.83203125" customWidth="1"/>
    <col min="12" max="12" width="14" bestFit="1" customWidth="1"/>
    <col min="13" max="13" width="12" bestFit="1" customWidth="1"/>
    <col min="14" max="14" width="17.5" bestFit="1" customWidth="1"/>
    <col min="17" max="17" width="10.83203125" customWidth="1"/>
  </cols>
  <sheetData>
    <row r="1" spans="1:14" ht="30" x14ac:dyDescent="0.25">
      <c r="A1" s="114" t="s">
        <v>42450</v>
      </c>
      <c r="B1" s="114" t="s">
        <v>42451</v>
      </c>
      <c r="C1" s="115" t="s">
        <v>42452</v>
      </c>
      <c r="D1" s="115" t="s">
        <v>42453</v>
      </c>
      <c r="E1" s="114" t="s">
        <v>42454</v>
      </c>
      <c r="F1" s="114" t="s">
        <v>42455</v>
      </c>
      <c r="G1" s="114" t="s">
        <v>42456</v>
      </c>
      <c r="H1" s="114" t="s">
        <v>140</v>
      </c>
      <c r="I1" s="114" t="s">
        <v>42457</v>
      </c>
      <c r="J1" s="114" t="s">
        <v>42458</v>
      </c>
      <c r="K1" s="104">
        <v>0.12</v>
      </c>
      <c r="L1" s="2" t="s">
        <v>30073</v>
      </c>
      <c r="M1" s="15" t="s">
        <v>14046</v>
      </c>
    </row>
    <row r="2" spans="1:14" ht="15.75" x14ac:dyDescent="0.25">
      <c r="A2" s="184" t="s">
        <v>42459</v>
      </c>
      <c r="B2" s="184"/>
      <c r="C2" s="185"/>
      <c r="D2" s="185"/>
      <c r="E2" s="184"/>
      <c r="F2" s="184"/>
      <c r="G2" s="184"/>
      <c r="H2" s="184"/>
      <c r="I2" s="184"/>
      <c r="J2" s="184"/>
    </row>
    <row r="3" spans="1:14" ht="112.5" x14ac:dyDescent="0.2">
      <c r="A3">
        <v>58995</v>
      </c>
      <c r="B3" t="s">
        <v>47132</v>
      </c>
      <c r="C3" s="15" t="s">
        <v>47154</v>
      </c>
      <c r="D3" s="15" t="s">
        <v>47155</v>
      </c>
      <c r="E3">
        <v>109500</v>
      </c>
      <c r="F3">
        <v>149990</v>
      </c>
      <c r="I3">
        <v>1</v>
      </c>
      <c r="K3" s="15" t="s">
        <v>14218</v>
      </c>
      <c r="L3" s="2" t="s">
        <v>30073</v>
      </c>
      <c r="M3" s="15" t="s">
        <v>14046</v>
      </c>
      <c r="N3" t="e">
        <f>INDEX(XML!$A$2:$R$782,MATCH(C3,XML!$D$2:$D$737,0),2)</f>
        <v>#N/A</v>
      </c>
    </row>
    <row r="4" spans="1:14" ht="123.75" x14ac:dyDescent="0.2">
      <c r="A4">
        <v>58997</v>
      </c>
      <c r="B4" t="s">
        <v>47132</v>
      </c>
      <c r="C4" s="15" t="s">
        <v>47133</v>
      </c>
      <c r="D4" s="15" t="s">
        <v>47134</v>
      </c>
      <c r="E4">
        <v>131500</v>
      </c>
      <c r="F4">
        <v>189990</v>
      </c>
      <c r="I4">
        <v>2</v>
      </c>
      <c r="K4" s="16">
        <f>IF(E4&gt;49999,E4+E4*0.07,IF(E4&lt;=49999,E4+E4*0.12))</f>
        <v>140705</v>
      </c>
      <c r="L4" s="16">
        <f>K4*100/95</f>
        <v>148110.52631578947</v>
      </c>
      <c r="M4" s="16">
        <f>IF(COUNTIF(C4,"*Dahua*"),F4-10,L4*100/88)</f>
        <v>168307.41626794258</v>
      </c>
      <c r="N4" t="e">
        <f>INDEX(XML!$A$2:$R$782,MATCH(C4,XML!$D$2:$D$737,0),2)</f>
        <v>#N/A</v>
      </c>
    </row>
    <row r="5" spans="1:14" ht="112.5" x14ac:dyDescent="0.2">
      <c r="A5">
        <v>59000</v>
      </c>
      <c r="B5" t="s">
        <v>47132</v>
      </c>
      <c r="C5" s="15" t="s">
        <v>47602</v>
      </c>
      <c r="D5" s="15" t="s">
        <v>47603</v>
      </c>
      <c r="E5">
        <v>124500</v>
      </c>
      <c r="F5">
        <v>189990</v>
      </c>
      <c r="I5">
        <v>1</v>
      </c>
      <c r="K5" s="16">
        <f t="shared" ref="K5:K68" si="0">IF(E5&gt;49999,E5+E5*0.07,IF(E5&lt;=49999,E5+E5*0.12))</f>
        <v>133215</v>
      </c>
      <c r="L5" s="16">
        <f t="shared" ref="L5:L68" si="1">K5*100/95</f>
        <v>140226.31578947368</v>
      </c>
      <c r="M5" s="16">
        <f t="shared" ref="M5:M68" si="2">IF(COUNTIF(C5,"*Dahua*"),F5-10,L5*100/88)</f>
        <v>159348.08612440189</v>
      </c>
      <c r="N5" t="e">
        <f>INDEX(XML!$A$2:$R$782,MATCH(C5,XML!$D$2:$D$737,0),2)</f>
        <v>#N/A</v>
      </c>
    </row>
    <row r="6" spans="1:14" ht="112.5" x14ac:dyDescent="0.2">
      <c r="A6">
        <v>59001</v>
      </c>
      <c r="B6" t="s">
        <v>47132</v>
      </c>
      <c r="C6" s="15" t="s">
        <v>47152</v>
      </c>
      <c r="D6" s="15" t="s">
        <v>47153</v>
      </c>
      <c r="E6">
        <v>152000</v>
      </c>
      <c r="F6">
        <v>189990</v>
      </c>
      <c r="I6">
        <v>2</v>
      </c>
      <c r="K6" s="16">
        <f t="shared" si="0"/>
        <v>162640</v>
      </c>
      <c r="L6" s="16">
        <f t="shared" si="1"/>
        <v>171200</v>
      </c>
      <c r="M6" s="16">
        <f t="shared" si="2"/>
        <v>194545.45454545456</v>
      </c>
      <c r="N6" t="e">
        <f>INDEX(XML!$A$2:$R$782,MATCH(C6,XML!$D$2:$D$737,0),2)</f>
        <v>#N/A</v>
      </c>
    </row>
    <row r="7" spans="1:14" ht="22.5" customHeight="1" x14ac:dyDescent="0.2">
      <c r="A7">
        <v>59998</v>
      </c>
      <c r="B7" t="s">
        <v>47149</v>
      </c>
      <c r="C7" s="15" t="s">
        <v>47413</v>
      </c>
      <c r="D7" s="15" t="s">
        <v>47414</v>
      </c>
      <c r="E7">
        <v>194000</v>
      </c>
      <c r="F7">
        <v>249990</v>
      </c>
      <c r="I7">
        <v>2</v>
      </c>
      <c r="K7" s="16">
        <f t="shared" si="0"/>
        <v>207580</v>
      </c>
      <c r="L7" s="16">
        <f t="shared" si="1"/>
        <v>218505.26315789475</v>
      </c>
      <c r="M7" s="16">
        <f t="shared" si="2"/>
        <v>248301.43540669858</v>
      </c>
      <c r="N7" t="e">
        <f>INDEX(XML!$A$2:$R$782,MATCH(C7,XML!$D$2:$D$737,0),2)</f>
        <v>#N/A</v>
      </c>
    </row>
    <row r="8" spans="1:14" ht="22.5" customHeight="1" x14ac:dyDescent="0.2">
      <c r="A8">
        <v>59997</v>
      </c>
      <c r="B8" t="s">
        <v>47149</v>
      </c>
      <c r="C8" s="15" t="s">
        <v>47150</v>
      </c>
      <c r="D8" s="15" t="s">
        <v>47151</v>
      </c>
      <c r="E8">
        <v>194000</v>
      </c>
      <c r="F8">
        <v>249990</v>
      </c>
      <c r="I8">
        <v>2</v>
      </c>
      <c r="K8" s="16">
        <f t="shared" si="0"/>
        <v>207580</v>
      </c>
      <c r="L8" s="16">
        <f t="shared" si="1"/>
        <v>218505.26315789475</v>
      </c>
      <c r="M8" s="16">
        <f t="shared" si="2"/>
        <v>248301.43540669858</v>
      </c>
      <c r="N8" t="e">
        <f>INDEX(XML!$A$2:$R$782,MATCH(C8,XML!$D$2:$D$737,0),2)</f>
        <v>#N/A</v>
      </c>
    </row>
    <row r="9" spans="1:14" ht="22.5" customHeight="1" x14ac:dyDescent="0.2">
      <c r="A9">
        <v>63556</v>
      </c>
      <c r="B9" t="s">
        <v>47604</v>
      </c>
      <c r="C9" s="15" t="s">
        <v>47605</v>
      </c>
      <c r="D9" s="15" t="s">
        <v>47606</v>
      </c>
      <c r="E9">
        <v>70400</v>
      </c>
      <c r="F9">
        <v>79990</v>
      </c>
      <c r="I9">
        <v>2</v>
      </c>
      <c r="K9" s="16">
        <f t="shared" si="0"/>
        <v>75328</v>
      </c>
      <c r="L9" s="16">
        <f t="shared" si="1"/>
        <v>79292.631578947374</v>
      </c>
      <c r="M9" s="16">
        <f t="shared" si="2"/>
        <v>90105.263157894733</v>
      </c>
      <c r="N9" t="e">
        <f>INDEX(XML!$A$2:$R$782,MATCH(C9,XML!$D$2:$D$737,0),2)</f>
        <v>#N/A</v>
      </c>
    </row>
    <row r="10" spans="1:14" ht="22.5" customHeight="1" x14ac:dyDescent="0.2">
      <c r="A10">
        <v>59470</v>
      </c>
      <c r="B10" t="s">
        <v>47351</v>
      </c>
      <c r="C10" s="15" t="s">
        <v>47352</v>
      </c>
      <c r="D10" s="15" t="s">
        <v>47353</v>
      </c>
      <c r="E10">
        <v>115000</v>
      </c>
      <c r="F10">
        <v>134990</v>
      </c>
      <c r="I10">
        <v>3</v>
      </c>
      <c r="K10" s="16">
        <f t="shared" si="0"/>
        <v>123050</v>
      </c>
      <c r="L10" s="16">
        <f t="shared" si="1"/>
        <v>129526.31578947368</v>
      </c>
      <c r="M10" s="16">
        <f t="shared" si="2"/>
        <v>147188.99521531098</v>
      </c>
      <c r="N10" t="e">
        <f>INDEX(XML!$A$2:$R$782,MATCH(C10,XML!$D$2:$D$737,0),2)</f>
        <v>#N/A</v>
      </c>
    </row>
    <row r="11" spans="1:14" ht="22.5" customHeight="1" x14ac:dyDescent="0.2">
      <c r="A11">
        <v>59650</v>
      </c>
      <c r="B11" t="s">
        <v>47351</v>
      </c>
      <c r="C11" s="15" t="s">
        <v>47354</v>
      </c>
      <c r="D11" s="15" t="s">
        <v>47355</v>
      </c>
      <c r="E11">
        <v>115000</v>
      </c>
      <c r="F11">
        <v>134990</v>
      </c>
      <c r="I11">
        <v>2</v>
      </c>
      <c r="K11" s="16">
        <f t="shared" si="0"/>
        <v>123050</v>
      </c>
      <c r="L11" s="16">
        <f t="shared" si="1"/>
        <v>129526.31578947368</v>
      </c>
      <c r="M11" s="16">
        <f t="shared" si="2"/>
        <v>147188.99521531098</v>
      </c>
      <c r="N11" t="e">
        <f>INDEX(XML!$A$2:$R$782,MATCH(C11,XML!$D$2:$D$737,0),2)</f>
        <v>#N/A</v>
      </c>
    </row>
    <row r="12" spans="1:14" ht="22.5" customHeight="1" x14ac:dyDescent="0.2">
      <c r="A12">
        <v>63603</v>
      </c>
      <c r="B12" t="s">
        <v>47135</v>
      </c>
      <c r="C12" s="15" t="s">
        <v>47136</v>
      </c>
      <c r="D12" s="15" t="s">
        <v>47137</v>
      </c>
      <c r="E12">
        <v>190000</v>
      </c>
      <c r="F12">
        <v>209990</v>
      </c>
      <c r="I12">
        <v>3</v>
      </c>
      <c r="K12" s="16">
        <f t="shared" si="0"/>
        <v>203300</v>
      </c>
      <c r="L12" s="16">
        <f t="shared" si="1"/>
        <v>214000</v>
      </c>
      <c r="M12" s="16">
        <f t="shared" si="2"/>
        <v>243181.81818181818</v>
      </c>
      <c r="N12" t="e">
        <f>INDEX(XML!$A$2:$R$782,MATCH(C12,XML!$D$2:$D$737,0),2)</f>
        <v>#N/A</v>
      </c>
    </row>
    <row r="13" spans="1:14" ht="22.5" customHeight="1" x14ac:dyDescent="0.2">
      <c r="A13">
        <v>63561</v>
      </c>
      <c r="B13" t="s">
        <v>47135</v>
      </c>
      <c r="C13" s="15" t="s">
        <v>47359</v>
      </c>
      <c r="D13" s="15" t="s">
        <v>47360</v>
      </c>
      <c r="E13">
        <v>190000</v>
      </c>
      <c r="F13">
        <v>224990</v>
      </c>
      <c r="I13">
        <v>3</v>
      </c>
      <c r="K13" s="16">
        <f t="shared" si="0"/>
        <v>203300</v>
      </c>
      <c r="L13" s="16">
        <f t="shared" si="1"/>
        <v>214000</v>
      </c>
      <c r="M13" s="16">
        <f t="shared" si="2"/>
        <v>243181.81818181818</v>
      </c>
      <c r="N13" t="e">
        <f>INDEX(XML!$A$2:$R$782,MATCH(C13,XML!$D$2:$D$737,0),2)</f>
        <v>#N/A</v>
      </c>
    </row>
    <row r="14" spans="1:14" ht="22.5" customHeight="1" x14ac:dyDescent="0.2">
      <c r="A14">
        <v>51938</v>
      </c>
      <c r="B14" t="s">
        <v>47356</v>
      </c>
      <c r="C14" s="15" t="s">
        <v>47357</v>
      </c>
      <c r="D14" s="15" t="s">
        <v>47358</v>
      </c>
      <c r="E14">
        <v>230000</v>
      </c>
      <c r="F14">
        <v>269990</v>
      </c>
      <c r="I14">
        <v>1</v>
      </c>
      <c r="K14" s="16">
        <f t="shared" si="0"/>
        <v>246100</v>
      </c>
      <c r="L14" s="16">
        <f t="shared" si="1"/>
        <v>259052.63157894736</v>
      </c>
      <c r="M14" s="16">
        <f t="shared" si="2"/>
        <v>294377.99043062195</v>
      </c>
      <c r="N14" t="e">
        <f>INDEX(XML!$A$2:$R$782,MATCH(C14,XML!$D$2:$D$737,0),2)</f>
        <v>#N/A</v>
      </c>
    </row>
    <row r="15" spans="1:14" ht="22.5" customHeight="1" x14ac:dyDescent="0.2">
      <c r="A15">
        <v>62755</v>
      </c>
      <c r="B15" t="s">
        <v>47146</v>
      </c>
      <c r="C15" s="15" t="s">
        <v>47156</v>
      </c>
      <c r="D15" s="15" t="s">
        <v>47157</v>
      </c>
      <c r="E15">
        <v>241500</v>
      </c>
      <c r="F15">
        <v>269990</v>
      </c>
      <c r="I15">
        <v>2</v>
      </c>
      <c r="K15" s="16">
        <f t="shared" si="0"/>
        <v>258405</v>
      </c>
      <c r="L15" s="16">
        <f t="shared" si="1"/>
        <v>272005.26315789472</v>
      </c>
      <c r="M15" s="16">
        <f t="shared" si="2"/>
        <v>309096.88995215308</v>
      </c>
      <c r="N15" t="e">
        <f>INDEX(XML!$A$2:$R$782,MATCH(C15,XML!$D$2:$D$737,0),2)</f>
        <v>#N/A</v>
      </c>
    </row>
    <row r="16" spans="1:14" ht="22.5" customHeight="1" x14ac:dyDescent="0.2">
      <c r="A16">
        <v>64886</v>
      </c>
      <c r="B16" t="s">
        <v>47146</v>
      </c>
      <c r="C16" s="15" t="s">
        <v>48446</v>
      </c>
      <c r="D16" s="15" t="s">
        <v>48447</v>
      </c>
      <c r="E16">
        <v>286700</v>
      </c>
      <c r="F16">
        <v>314990</v>
      </c>
      <c r="I16">
        <v>1</v>
      </c>
      <c r="K16" s="16">
        <f t="shared" si="0"/>
        <v>306769</v>
      </c>
      <c r="L16" s="16">
        <f t="shared" si="1"/>
        <v>322914.73684210528</v>
      </c>
      <c r="M16" s="16">
        <f t="shared" si="2"/>
        <v>366948.56459330145</v>
      </c>
      <c r="N16" t="e">
        <f>INDEX(XML!$A$2:$R$782,MATCH(C16,XML!$D$2:$D$737,0),2)</f>
        <v>#N/A</v>
      </c>
    </row>
    <row r="17" spans="1:14" ht="22.5" customHeight="1" x14ac:dyDescent="0.2">
      <c r="A17">
        <v>55452</v>
      </c>
      <c r="B17" t="s">
        <v>47361</v>
      </c>
      <c r="C17" s="15" t="s">
        <v>47362</v>
      </c>
      <c r="D17" s="15" t="s">
        <v>47363</v>
      </c>
      <c r="E17">
        <v>220990</v>
      </c>
      <c r="F17">
        <v>259990</v>
      </c>
      <c r="K17" s="16">
        <f t="shared" si="0"/>
        <v>236459.3</v>
      </c>
      <c r="L17" s="16">
        <f t="shared" si="1"/>
        <v>248904.52631578947</v>
      </c>
      <c r="M17" s="16">
        <f t="shared" si="2"/>
        <v>282846.05263157893</v>
      </c>
      <c r="N17" t="e">
        <f>INDEX(XML!$A$2:$R$782,MATCH(C17,XML!$D$2:$D$737,0),2)</f>
        <v>#N/A</v>
      </c>
    </row>
    <row r="18" spans="1:14" ht="22.5" customHeight="1" x14ac:dyDescent="0.2">
      <c r="A18">
        <v>55449</v>
      </c>
      <c r="B18" t="s">
        <v>47364</v>
      </c>
      <c r="C18" s="15" t="s">
        <v>47365</v>
      </c>
      <c r="D18" s="15" t="s">
        <v>47366</v>
      </c>
      <c r="E18">
        <v>279990</v>
      </c>
      <c r="F18">
        <v>314990</v>
      </c>
      <c r="I18">
        <v>1</v>
      </c>
      <c r="K18" s="16">
        <f t="shared" si="0"/>
        <v>299589.3</v>
      </c>
      <c r="L18" s="16">
        <f t="shared" si="1"/>
        <v>315357.15789473685</v>
      </c>
      <c r="M18" s="16">
        <f t="shared" si="2"/>
        <v>358360.40669856459</v>
      </c>
      <c r="N18" t="e">
        <f>INDEX(XML!$A$2:$R$782,MATCH(C18,XML!$D$2:$D$737,0),2)</f>
        <v>#N/A</v>
      </c>
    </row>
    <row r="19" spans="1:14" ht="22.5" customHeight="1" x14ac:dyDescent="0.2">
      <c r="A19">
        <v>60337</v>
      </c>
      <c r="B19" t="s">
        <v>47138</v>
      </c>
      <c r="C19" s="15" t="s">
        <v>47147</v>
      </c>
      <c r="D19" s="15" t="s">
        <v>47148</v>
      </c>
      <c r="E19">
        <v>399990</v>
      </c>
      <c r="F19">
        <v>509990</v>
      </c>
      <c r="I19">
        <v>1</v>
      </c>
      <c r="K19" s="16">
        <f t="shared" si="0"/>
        <v>427989.3</v>
      </c>
      <c r="L19" s="16">
        <f t="shared" si="1"/>
        <v>450515.05263157893</v>
      </c>
      <c r="M19" s="16">
        <f t="shared" si="2"/>
        <v>511948.9234449761</v>
      </c>
      <c r="N19" t="e">
        <f>INDEX(XML!$A$2:$R$782,MATCH(C19,XML!$D$2:$D$737,0),2)</f>
        <v>#N/A</v>
      </c>
    </row>
    <row r="20" spans="1:14" ht="22.5" customHeight="1" x14ac:dyDescent="0.2">
      <c r="A20">
        <v>60341</v>
      </c>
      <c r="B20" t="s">
        <v>47138</v>
      </c>
      <c r="C20" s="15" t="s">
        <v>47139</v>
      </c>
      <c r="D20" s="15" t="s">
        <v>47140</v>
      </c>
      <c r="E20">
        <v>449990</v>
      </c>
      <c r="F20">
        <v>549990</v>
      </c>
      <c r="I20">
        <v>1</v>
      </c>
      <c r="K20" s="16">
        <f t="shared" si="0"/>
        <v>481489.3</v>
      </c>
      <c r="L20" s="16">
        <f t="shared" si="1"/>
        <v>506830.84210526315</v>
      </c>
      <c r="M20" s="16">
        <f t="shared" si="2"/>
        <v>575944.13875598088</v>
      </c>
      <c r="N20" t="e">
        <f>INDEX(XML!$A$2:$R$782,MATCH(C20,XML!$D$2:$D$737,0),2)</f>
        <v>#N/A</v>
      </c>
    </row>
    <row r="21" spans="1:14" ht="22.5" customHeight="1" x14ac:dyDescent="0.2">
      <c r="A21">
        <v>79274</v>
      </c>
      <c r="B21" t="s">
        <v>37844</v>
      </c>
      <c r="C21" s="15" t="s">
        <v>42460</v>
      </c>
      <c r="D21" s="15" t="s">
        <v>42461</v>
      </c>
      <c r="E21">
        <v>45042</v>
      </c>
      <c r="F21">
        <v>49990</v>
      </c>
      <c r="H21" t="s">
        <v>746</v>
      </c>
      <c r="K21" s="16">
        <f t="shared" si="0"/>
        <v>50447.040000000001</v>
      </c>
      <c r="L21" s="16">
        <f t="shared" si="1"/>
        <v>53102.14736842105</v>
      </c>
      <c r="M21" s="16">
        <f t="shared" si="2"/>
        <v>60343.349282296651</v>
      </c>
      <c r="N21" t="e">
        <f>INDEX(XML!$A$2:$R$782,MATCH(C21,XML!$D$2:$D$737,0),2)</f>
        <v>#N/A</v>
      </c>
    </row>
    <row r="22" spans="1:14" ht="22.5" customHeight="1" x14ac:dyDescent="0.2">
      <c r="A22">
        <v>79276</v>
      </c>
      <c r="B22" t="s">
        <v>37844</v>
      </c>
      <c r="C22" s="15" t="s">
        <v>42462</v>
      </c>
      <c r="D22" s="15" t="s">
        <v>42463</v>
      </c>
      <c r="E22">
        <v>45042</v>
      </c>
      <c r="F22">
        <v>49990</v>
      </c>
      <c r="K22" s="16">
        <f t="shared" si="0"/>
        <v>50447.040000000001</v>
      </c>
      <c r="L22" s="16">
        <f t="shared" si="1"/>
        <v>53102.14736842105</v>
      </c>
      <c r="M22" s="16">
        <f t="shared" si="2"/>
        <v>60343.349282296651</v>
      </c>
      <c r="N22" t="e">
        <f>INDEX(XML!$A$2:$R$782,MATCH(C22,XML!$D$2:$D$737,0),2)</f>
        <v>#N/A</v>
      </c>
    </row>
    <row r="23" spans="1:14" ht="22.5" customHeight="1" x14ac:dyDescent="0.2">
      <c r="A23">
        <v>79277</v>
      </c>
      <c r="B23" t="s">
        <v>37844</v>
      </c>
      <c r="C23" s="15" t="s">
        <v>37845</v>
      </c>
      <c r="D23" s="15" t="s">
        <v>40792</v>
      </c>
      <c r="E23">
        <v>45042</v>
      </c>
      <c r="F23">
        <v>49990</v>
      </c>
      <c r="K23" s="16">
        <f t="shared" si="0"/>
        <v>50447.040000000001</v>
      </c>
      <c r="L23" s="16">
        <f t="shared" si="1"/>
        <v>53102.14736842105</v>
      </c>
      <c r="M23" s="16">
        <f t="shared" si="2"/>
        <v>60343.349282296651</v>
      </c>
      <c r="N23" t="e">
        <f>INDEX(XML!$A$2:$R$782,MATCH(C23,XML!$D$2:$D$737,0),2)</f>
        <v>#N/A</v>
      </c>
    </row>
    <row r="24" spans="1:14" ht="22.5" customHeight="1" x14ac:dyDescent="0.2">
      <c r="A24">
        <v>79278</v>
      </c>
      <c r="B24" t="s">
        <v>37844</v>
      </c>
      <c r="C24" s="15" t="s">
        <v>37846</v>
      </c>
      <c r="D24" s="15" t="s">
        <v>40793</v>
      </c>
      <c r="E24">
        <v>45042</v>
      </c>
      <c r="F24">
        <v>49990</v>
      </c>
      <c r="K24" s="16">
        <f t="shared" si="0"/>
        <v>50447.040000000001</v>
      </c>
      <c r="L24" s="16">
        <f t="shared" si="1"/>
        <v>53102.14736842105</v>
      </c>
      <c r="M24" s="16">
        <f t="shared" si="2"/>
        <v>60343.349282296651</v>
      </c>
      <c r="N24" t="e">
        <f>INDEX(XML!$A$2:$R$782,MATCH(C24,XML!$D$2:$D$737,0),2)</f>
        <v>#N/A</v>
      </c>
    </row>
    <row r="25" spans="1:14" ht="22.5" customHeight="1" x14ac:dyDescent="0.2">
      <c r="A25">
        <v>80636</v>
      </c>
      <c r="B25" t="s">
        <v>40219</v>
      </c>
      <c r="C25" s="15" t="s">
        <v>40220</v>
      </c>
      <c r="D25" s="15" t="s">
        <v>40734</v>
      </c>
      <c r="E25">
        <v>64592</v>
      </c>
      <c r="F25">
        <v>69990</v>
      </c>
      <c r="H25" t="s">
        <v>746</v>
      </c>
      <c r="K25" s="16">
        <f t="shared" si="0"/>
        <v>69113.440000000002</v>
      </c>
      <c r="L25" s="16">
        <f t="shared" si="1"/>
        <v>72750.989473684211</v>
      </c>
      <c r="M25" s="16">
        <f t="shared" si="2"/>
        <v>82671.578947368413</v>
      </c>
      <c r="N25" t="e">
        <f>INDEX(XML!$A$2:$R$782,MATCH(C25,XML!$D$2:$D$737,0),2)</f>
        <v>#N/A</v>
      </c>
    </row>
    <row r="26" spans="1:14" ht="22.5" customHeight="1" x14ac:dyDescent="0.2">
      <c r="A26">
        <v>80637</v>
      </c>
      <c r="B26" t="s">
        <v>40219</v>
      </c>
      <c r="C26" s="15" t="s">
        <v>40221</v>
      </c>
      <c r="D26" s="15" t="s">
        <v>40735</v>
      </c>
      <c r="E26">
        <v>64592</v>
      </c>
      <c r="F26">
        <v>69990</v>
      </c>
      <c r="H26" t="s">
        <v>746</v>
      </c>
      <c r="K26" s="16">
        <f t="shared" si="0"/>
        <v>69113.440000000002</v>
      </c>
      <c r="L26" s="16">
        <f t="shared" si="1"/>
        <v>72750.989473684211</v>
      </c>
      <c r="M26" s="16">
        <f t="shared" si="2"/>
        <v>82671.578947368413</v>
      </c>
      <c r="N26" t="e">
        <f>INDEX(XML!$A$2:$R$782,MATCH(C26,XML!$D$2:$D$737,0),2)</f>
        <v>#N/A</v>
      </c>
    </row>
    <row r="27" spans="1:14" ht="22.5" customHeight="1" x14ac:dyDescent="0.2">
      <c r="A27">
        <v>81683</v>
      </c>
      <c r="B27" t="s">
        <v>40219</v>
      </c>
      <c r="C27" s="15" t="s">
        <v>42464</v>
      </c>
      <c r="D27" s="15" t="s">
        <v>42465</v>
      </c>
      <c r="E27">
        <v>64592</v>
      </c>
      <c r="F27">
        <v>69990</v>
      </c>
      <c r="H27" t="s">
        <v>746</v>
      </c>
      <c r="K27" s="16">
        <f t="shared" si="0"/>
        <v>69113.440000000002</v>
      </c>
      <c r="L27" s="16">
        <f t="shared" si="1"/>
        <v>72750.989473684211</v>
      </c>
      <c r="M27" s="16">
        <f t="shared" si="2"/>
        <v>82671.578947368413</v>
      </c>
      <c r="N27" t="e">
        <f>INDEX(XML!$A$2:$R$782,MATCH(C27,XML!$D$2:$D$737,0),2)</f>
        <v>#N/A</v>
      </c>
    </row>
    <row r="28" spans="1:14" ht="22.5" customHeight="1" x14ac:dyDescent="0.2">
      <c r="A28">
        <v>81682</v>
      </c>
      <c r="B28" t="s">
        <v>40219</v>
      </c>
      <c r="C28" s="15" t="s">
        <v>42466</v>
      </c>
      <c r="D28" s="15" t="s">
        <v>42467</v>
      </c>
      <c r="E28">
        <v>64592</v>
      </c>
      <c r="F28">
        <v>69990</v>
      </c>
      <c r="K28" s="16">
        <f t="shared" si="0"/>
        <v>69113.440000000002</v>
      </c>
      <c r="L28" s="16">
        <f t="shared" si="1"/>
        <v>72750.989473684211</v>
      </c>
      <c r="M28" s="16">
        <f t="shared" si="2"/>
        <v>82671.578947368413</v>
      </c>
      <c r="N28" t="e">
        <f>INDEX(XML!$A$2:$R$782,MATCH(C28,XML!$D$2:$D$737,0),2)</f>
        <v>#N/A</v>
      </c>
    </row>
    <row r="29" spans="1:14" ht="22.5" customHeight="1" x14ac:dyDescent="0.2">
      <c r="A29">
        <v>81664</v>
      </c>
      <c r="B29" t="s">
        <v>40219</v>
      </c>
      <c r="C29" s="15" t="s">
        <v>47415</v>
      </c>
      <c r="D29" s="15" t="s">
        <v>47416</v>
      </c>
      <c r="E29">
        <v>69692</v>
      </c>
      <c r="F29">
        <v>81990</v>
      </c>
      <c r="H29">
        <v>7</v>
      </c>
      <c r="K29" s="16">
        <f t="shared" si="0"/>
        <v>74570.44</v>
      </c>
      <c r="L29" s="16">
        <f t="shared" si="1"/>
        <v>78495.199999999997</v>
      </c>
      <c r="M29" s="16">
        <f t="shared" si="2"/>
        <v>89199.090909090912</v>
      </c>
      <c r="N29" t="e">
        <f>INDEX(XML!$A$2:$R$782,MATCH(C29,XML!$D$2:$D$737,0),2)</f>
        <v>#N/A</v>
      </c>
    </row>
    <row r="30" spans="1:14" ht="22.5" customHeight="1" x14ac:dyDescent="0.2">
      <c r="A30">
        <v>81663</v>
      </c>
      <c r="B30" t="s">
        <v>40219</v>
      </c>
      <c r="C30" s="15" t="s">
        <v>47417</v>
      </c>
      <c r="D30" s="15" t="s">
        <v>47418</v>
      </c>
      <c r="E30">
        <v>69692</v>
      </c>
      <c r="F30">
        <v>81990</v>
      </c>
      <c r="K30" s="16">
        <f t="shared" si="0"/>
        <v>74570.44</v>
      </c>
      <c r="L30" s="16">
        <f t="shared" si="1"/>
        <v>78495.199999999997</v>
      </c>
      <c r="M30" s="16">
        <f t="shared" si="2"/>
        <v>89199.090909090912</v>
      </c>
      <c r="N30" t="e">
        <f>INDEX(XML!$A$2:$R$782,MATCH(C30,XML!$D$2:$D$737,0),2)</f>
        <v>#N/A</v>
      </c>
    </row>
    <row r="31" spans="1:14" ht="22.5" customHeight="1" x14ac:dyDescent="0.2">
      <c r="A31">
        <v>82546</v>
      </c>
      <c r="B31" t="s">
        <v>40219</v>
      </c>
      <c r="C31" s="15" t="s">
        <v>47419</v>
      </c>
      <c r="D31" s="15" t="s">
        <v>47420</v>
      </c>
      <c r="E31">
        <v>69692</v>
      </c>
      <c r="F31">
        <v>81990</v>
      </c>
      <c r="K31" s="16">
        <f t="shared" si="0"/>
        <v>74570.44</v>
      </c>
      <c r="L31" s="16">
        <f t="shared" si="1"/>
        <v>78495.199999999997</v>
      </c>
      <c r="M31" s="16">
        <f t="shared" si="2"/>
        <v>89199.090909090912</v>
      </c>
      <c r="N31" t="e">
        <f>INDEX(XML!$A$2:$R$782,MATCH(C31,XML!$D$2:$D$737,0),2)</f>
        <v>#N/A</v>
      </c>
    </row>
    <row r="32" spans="1:14" ht="22.5" customHeight="1" x14ac:dyDescent="0.2">
      <c r="A32">
        <v>82545</v>
      </c>
      <c r="B32" t="s">
        <v>40219</v>
      </c>
      <c r="C32" s="15" t="s">
        <v>47421</v>
      </c>
      <c r="D32" s="15" t="s">
        <v>47422</v>
      </c>
      <c r="E32">
        <v>69692</v>
      </c>
      <c r="F32">
        <v>81990</v>
      </c>
      <c r="K32" s="16">
        <f t="shared" si="0"/>
        <v>74570.44</v>
      </c>
      <c r="L32" s="16">
        <f t="shared" si="1"/>
        <v>78495.199999999997</v>
      </c>
      <c r="M32" s="16">
        <f t="shared" si="2"/>
        <v>89199.090909090912</v>
      </c>
      <c r="N32" t="e">
        <f>INDEX(XML!$A$2:$R$782,MATCH(C32,XML!$D$2:$D$737,0),2)</f>
        <v>#N/A</v>
      </c>
    </row>
    <row r="33" spans="1:14" ht="22.5" customHeight="1" x14ac:dyDescent="0.2">
      <c r="A33">
        <v>79280</v>
      </c>
      <c r="B33" t="s">
        <v>37847</v>
      </c>
      <c r="C33" s="15" t="s">
        <v>37848</v>
      </c>
      <c r="D33" s="15" t="s">
        <v>41032</v>
      </c>
      <c r="E33">
        <v>101992</v>
      </c>
      <c r="F33">
        <v>109990</v>
      </c>
      <c r="H33" t="s">
        <v>746</v>
      </c>
      <c r="K33" s="16">
        <f t="shared" si="0"/>
        <v>109131.44</v>
      </c>
      <c r="L33" s="16">
        <f t="shared" si="1"/>
        <v>114875.2</v>
      </c>
      <c r="M33" s="16">
        <f t="shared" si="2"/>
        <v>130540</v>
      </c>
      <c r="N33" t="e">
        <f>INDEX(XML!$A$2:$R$782,MATCH(C33,XML!$D$2:$D$737,0),2)</f>
        <v>#N/A</v>
      </c>
    </row>
    <row r="34" spans="1:14" ht="22.5" customHeight="1" x14ac:dyDescent="0.2">
      <c r="A34">
        <v>79281</v>
      </c>
      <c r="B34" t="s">
        <v>37847</v>
      </c>
      <c r="C34" s="15" t="s">
        <v>37849</v>
      </c>
      <c r="D34" s="15" t="s">
        <v>41033</v>
      </c>
      <c r="E34">
        <v>101992</v>
      </c>
      <c r="F34">
        <v>109990</v>
      </c>
      <c r="H34" t="s">
        <v>746</v>
      </c>
      <c r="K34" s="16">
        <f t="shared" si="0"/>
        <v>109131.44</v>
      </c>
      <c r="L34" s="16">
        <f t="shared" si="1"/>
        <v>114875.2</v>
      </c>
      <c r="M34" s="16">
        <f t="shared" si="2"/>
        <v>130540</v>
      </c>
      <c r="N34" t="e">
        <f>INDEX(XML!$A$2:$R$782,MATCH(C34,XML!$D$2:$D$737,0),2)</f>
        <v>#N/A</v>
      </c>
    </row>
    <row r="35" spans="1:14" ht="22.5" customHeight="1" x14ac:dyDescent="0.2">
      <c r="A35">
        <v>80601</v>
      </c>
      <c r="B35" t="s">
        <v>37847</v>
      </c>
      <c r="C35" s="15" t="s">
        <v>40222</v>
      </c>
      <c r="D35" s="15" t="s">
        <v>41034</v>
      </c>
      <c r="E35">
        <v>101992</v>
      </c>
      <c r="F35">
        <v>109990</v>
      </c>
      <c r="H35" t="s">
        <v>746</v>
      </c>
      <c r="K35" s="16">
        <f t="shared" si="0"/>
        <v>109131.44</v>
      </c>
      <c r="L35" s="16">
        <f t="shared" si="1"/>
        <v>114875.2</v>
      </c>
      <c r="M35" s="16">
        <f t="shared" si="2"/>
        <v>130540</v>
      </c>
      <c r="N35" t="e">
        <f>INDEX(XML!$A$2:$R$782,MATCH(C35,XML!$D$2:$D$737,0),2)</f>
        <v>#N/A</v>
      </c>
    </row>
    <row r="36" spans="1:14" ht="101.25" x14ac:dyDescent="0.2">
      <c r="A36">
        <v>81690</v>
      </c>
      <c r="B36" t="s">
        <v>37847</v>
      </c>
      <c r="C36" s="15" t="s">
        <v>42335</v>
      </c>
      <c r="D36" s="15" t="s">
        <v>42336</v>
      </c>
      <c r="E36">
        <v>101992</v>
      </c>
      <c r="F36">
        <v>109990</v>
      </c>
      <c r="K36" s="16">
        <f t="shared" si="0"/>
        <v>109131.44</v>
      </c>
      <c r="L36" s="16">
        <f t="shared" si="1"/>
        <v>114875.2</v>
      </c>
      <c r="M36" s="16">
        <f t="shared" si="2"/>
        <v>130540</v>
      </c>
      <c r="N36" t="e">
        <f>INDEX(XML!$A$2:$R$782,MATCH(C36,XML!$D$2:$D$737,0),2)</f>
        <v>#N/A</v>
      </c>
    </row>
    <row r="37" spans="1:14" ht="101.25" x14ac:dyDescent="0.2">
      <c r="A37">
        <v>81697</v>
      </c>
      <c r="B37" t="s">
        <v>42328</v>
      </c>
      <c r="C37" s="15" t="s">
        <v>42333</v>
      </c>
      <c r="D37" s="15" t="s">
        <v>42334</v>
      </c>
      <c r="E37">
        <v>110492</v>
      </c>
      <c r="F37">
        <v>119990</v>
      </c>
      <c r="H37" t="s">
        <v>746</v>
      </c>
      <c r="K37" s="16">
        <f t="shared" si="0"/>
        <v>118226.44</v>
      </c>
      <c r="L37" s="16">
        <f t="shared" si="1"/>
        <v>124448.88421052632</v>
      </c>
      <c r="M37" s="16">
        <f t="shared" si="2"/>
        <v>141419.18660287082</v>
      </c>
      <c r="N37" t="e">
        <f>INDEX(XML!$A$2:$R$782,MATCH(C37,XML!$D$2:$D$737,0),2)</f>
        <v>#N/A</v>
      </c>
    </row>
    <row r="38" spans="1:14" ht="101.25" x14ac:dyDescent="0.2">
      <c r="A38">
        <v>81699</v>
      </c>
      <c r="B38" t="s">
        <v>42328</v>
      </c>
      <c r="C38" s="15" t="s">
        <v>42329</v>
      </c>
      <c r="D38" s="15" t="s">
        <v>42330</v>
      </c>
      <c r="E38">
        <v>110492</v>
      </c>
      <c r="F38">
        <v>119990</v>
      </c>
      <c r="H38" t="s">
        <v>746</v>
      </c>
      <c r="K38" s="16">
        <f t="shared" si="0"/>
        <v>118226.44</v>
      </c>
      <c r="L38" s="16">
        <f t="shared" si="1"/>
        <v>124448.88421052632</v>
      </c>
      <c r="M38" s="16">
        <f t="shared" si="2"/>
        <v>141419.18660287082</v>
      </c>
      <c r="N38" t="e">
        <f>INDEX(XML!$A$2:$R$782,MATCH(C38,XML!$D$2:$D$737,0),2)</f>
        <v>#N/A</v>
      </c>
    </row>
    <row r="39" spans="1:14" ht="112.5" x14ac:dyDescent="0.2">
      <c r="A39">
        <v>81698</v>
      </c>
      <c r="B39" t="s">
        <v>42328</v>
      </c>
      <c r="C39" s="15" t="s">
        <v>42331</v>
      </c>
      <c r="D39" s="15" t="s">
        <v>42332</v>
      </c>
      <c r="E39">
        <v>110492</v>
      </c>
      <c r="F39">
        <v>119990</v>
      </c>
      <c r="H39" t="s">
        <v>746</v>
      </c>
      <c r="K39" s="16">
        <f t="shared" si="0"/>
        <v>118226.44</v>
      </c>
      <c r="L39" s="16">
        <f t="shared" si="1"/>
        <v>124448.88421052632</v>
      </c>
      <c r="M39" s="16">
        <f t="shared" si="2"/>
        <v>141419.18660287082</v>
      </c>
      <c r="N39" t="e">
        <f>INDEX(XML!$A$2:$R$782,MATCH(C39,XML!$D$2:$D$737,0),2)</f>
        <v>#N/A</v>
      </c>
    </row>
    <row r="40" spans="1:14" ht="112.5" x14ac:dyDescent="0.2">
      <c r="A40">
        <v>81679</v>
      </c>
      <c r="B40" t="s">
        <v>40224</v>
      </c>
      <c r="C40" s="15" t="s">
        <v>42469</v>
      </c>
      <c r="D40" s="15" t="s">
        <v>47141</v>
      </c>
      <c r="E40">
        <v>89242</v>
      </c>
      <c r="F40">
        <v>104990</v>
      </c>
      <c r="H40" t="s">
        <v>746</v>
      </c>
      <c r="K40" s="16">
        <f t="shared" si="0"/>
        <v>95488.94</v>
      </c>
      <c r="L40" s="16">
        <f t="shared" si="1"/>
        <v>100514.67368421053</v>
      </c>
      <c r="M40" s="16">
        <f t="shared" si="2"/>
        <v>114221.22009569379</v>
      </c>
      <c r="N40" t="e">
        <f>INDEX(XML!$A$2:$R$782,MATCH(C40,XML!$D$2:$D$737,0),2)</f>
        <v>#N/A</v>
      </c>
    </row>
    <row r="41" spans="1:14" ht="112.5" x14ac:dyDescent="0.2">
      <c r="A41">
        <v>81681</v>
      </c>
      <c r="B41" t="s">
        <v>40224</v>
      </c>
      <c r="C41" s="15" t="s">
        <v>42468</v>
      </c>
      <c r="D41" s="15" t="s">
        <v>47142</v>
      </c>
      <c r="E41">
        <v>89242</v>
      </c>
      <c r="F41">
        <v>104990</v>
      </c>
      <c r="H41" t="s">
        <v>746</v>
      </c>
      <c r="K41" s="16">
        <f t="shared" si="0"/>
        <v>95488.94</v>
      </c>
      <c r="L41" s="16">
        <f t="shared" si="1"/>
        <v>100514.67368421053</v>
      </c>
      <c r="M41" s="16">
        <f t="shared" si="2"/>
        <v>114221.22009569379</v>
      </c>
      <c r="N41" t="e">
        <f>INDEX(XML!$A$2:$R$782,MATCH(C41,XML!$D$2:$D$737,0),2)</f>
        <v>#N/A</v>
      </c>
    </row>
    <row r="42" spans="1:14" ht="112.5" x14ac:dyDescent="0.2">
      <c r="A42">
        <v>79284</v>
      </c>
      <c r="B42" t="s">
        <v>40224</v>
      </c>
      <c r="C42" s="15" t="s">
        <v>40225</v>
      </c>
      <c r="D42" s="15" t="s">
        <v>47143</v>
      </c>
      <c r="E42">
        <v>97742</v>
      </c>
      <c r="F42">
        <v>114990</v>
      </c>
      <c r="K42" s="16">
        <f t="shared" si="0"/>
        <v>104583.94</v>
      </c>
      <c r="L42" s="16">
        <f t="shared" si="1"/>
        <v>110088.35789473684</v>
      </c>
      <c r="M42" s="16">
        <f t="shared" si="2"/>
        <v>125100.40669856459</v>
      </c>
      <c r="N42" t="e">
        <f>INDEX(XML!$A$2:$R$782,MATCH(C42,XML!$D$2:$D$737,0),2)</f>
        <v>#N/A</v>
      </c>
    </row>
    <row r="43" spans="1:14" ht="112.5" x14ac:dyDescent="0.2">
      <c r="A43">
        <v>79287</v>
      </c>
      <c r="B43" t="s">
        <v>40224</v>
      </c>
      <c r="C43" s="15" t="s">
        <v>40226</v>
      </c>
      <c r="D43" s="15" t="s">
        <v>47144</v>
      </c>
      <c r="E43">
        <v>97742</v>
      </c>
      <c r="F43">
        <v>114990</v>
      </c>
      <c r="H43">
        <v>11</v>
      </c>
      <c r="K43" s="16">
        <f t="shared" si="0"/>
        <v>104583.94</v>
      </c>
      <c r="L43" s="16">
        <f t="shared" si="1"/>
        <v>110088.35789473684</v>
      </c>
      <c r="M43" s="16">
        <f t="shared" si="2"/>
        <v>125100.40669856459</v>
      </c>
      <c r="N43" t="e">
        <f>INDEX(XML!$A$2:$R$782,MATCH(C43,XML!$D$2:$D$737,0),2)</f>
        <v>#N/A</v>
      </c>
    </row>
    <row r="44" spans="1:14" ht="112.5" x14ac:dyDescent="0.2">
      <c r="A44">
        <v>79286</v>
      </c>
      <c r="B44" t="s">
        <v>40224</v>
      </c>
      <c r="C44" s="15" t="s">
        <v>40227</v>
      </c>
      <c r="D44" s="15" t="s">
        <v>47145</v>
      </c>
      <c r="E44">
        <v>97742</v>
      </c>
      <c r="F44">
        <v>114990</v>
      </c>
      <c r="K44" s="16">
        <f t="shared" si="0"/>
        <v>104583.94</v>
      </c>
      <c r="L44" s="16">
        <f t="shared" si="1"/>
        <v>110088.35789473684</v>
      </c>
      <c r="M44" s="16">
        <f t="shared" si="2"/>
        <v>125100.40669856459</v>
      </c>
      <c r="N44" t="e">
        <f>INDEX(XML!$A$2:$R$782,MATCH(C44,XML!$D$2:$D$737,0),2)</f>
        <v>#N/A</v>
      </c>
    </row>
    <row r="45" spans="1:14" ht="112.5" x14ac:dyDescent="0.2">
      <c r="A45">
        <v>81694</v>
      </c>
      <c r="B45" t="s">
        <v>40228</v>
      </c>
      <c r="C45" s="15" t="s">
        <v>42165</v>
      </c>
      <c r="D45" s="15" t="s">
        <v>42166</v>
      </c>
      <c r="E45">
        <v>110492</v>
      </c>
      <c r="F45">
        <v>129990</v>
      </c>
      <c r="K45" s="16">
        <f t="shared" si="0"/>
        <v>118226.44</v>
      </c>
      <c r="L45" s="16">
        <f t="shared" si="1"/>
        <v>124448.88421052632</v>
      </c>
      <c r="M45" s="16">
        <f t="shared" si="2"/>
        <v>141419.18660287082</v>
      </c>
      <c r="N45" t="e">
        <f>INDEX(XML!$A$2:$R$782,MATCH(C45,XML!$D$2:$D$737,0),2)</f>
        <v>#N/A</v>
      </c>
    </row>
    <row r="46" spans="1:14" ht="112.5" x14ac:dyDescent="0.2">
      <c r="A46">
        <v>80602</v>
      </c>
      <c r="B46" t="s">
        <v>40228</v>
      </c>
      <c r="C46" s="15" t="s">
        <v>40233</v>
      </c>
      <c r="D46" s="15" t="s">
        <v>41041</v>
      </c>
      <c r="E46">
        <v>110492</v>
      </c>
      <c r="F46">
        <v>129990</v>
      </c>
      <c r="K46" s="16">
        <f t="shared" si="0"/>
        <v>118226.44</v>
      </c>
      <c r="L46" s="16">
        <f t="shared" si="1"/>
        <v>124448.88421052632</v>
      </c>
      <c r="M46" s="16">
        <f t="shared" si="2"/>
        <v>141419.18660287082</v>
      </c>
      <c r="N46" t="e">
        <f>INDEX(XML!$A$2:$R$782,MATCH(C46,XML!$D$2:$D$737,0),2)</f>
        <v>#N/A</v>
      </c>
    </row>
    <row r="47" spans="1:14" ht="22.5" customHeight="1" x14ac:dyDescent="0.2">
      <c r="A47">
        <v>81696</v>
      </c>
      <c r="B47" t="s">
        <v>40228</v>
      </c>
      <c r="C47" s="15" t="s">
        <v>42169</v>
      </c>
      <c r="D47" s="15" t="s">
        <v>42170</v>
      </c>
      <c r="E47">
        <v>110492</v>
      </c>
      <c r="F47">
        <v>129990</v>
      </c>
      <c r="K47" s="16">
        <f t="shared" si="0"/>
        <v>118226.44</v>
      </c>
      <c r="L47" s="16">
        <f t="shared" si="1"/>
        <v>124448.88421052632</v>
      </c>
      <c r="M47" s="16">
        <f t="shared" si="2"/>
        <v>141419.18660287082</v>
      </c>
      <c r="N47" t="e">
        <f>INDEX(XML!$A$2:$R$782,MATCH(C47,XML!$D$2:$D$737,0),2)</f>
        <v>#N/A</v>
      </c>
    </row>
    <row r="48" spans="1:14" ht="22.5" customHeight="1" x14ac:dyDescent="0.2">
      <c r="A48">
        <v>81695</v>
      </c>
      <c r="B48" t="s">
        <v>40228</v>
      </c>
      <c r="C48" s="15" t="s">
        <v>42167</v>
      </c>
      <c r="D48" s="15" t="s">
        <v>42168</v>
      </c>
      <c r="E48">
        <v>110492</v>
      </c>
      <c r="F48">
        <v>129990</v>
      </c>
      <c r="K48" s="16">
        <f t="shared" si="0"/>
        <v>118226.44</v>
      </c>
      <c r="L48" s="16">
        <f t="shared" si="1"/>
        <v>124448.88421052632</v>
      </c>
      <c r="M48" s="16">
        <f t="shared" si="2"/>
        <v>141419.18660287082</v>
      </c>
      <c r="N48" t="e">
        <f>INDEX(XML!$A$2:$R$782,MATCH(C48,XML!$D$2:$D$737,0),2)</f>
        <v>#N/A</v>
      </c>
    </row>
    <row r="49" spans="1:14" ht="22.5" customHeight="1" x14ac:dyDescent="0.2">
      <c r="A49">
        <v>79293</v>
      </c>
      <c r="B49" t="s">
        <v>40228</v>
      </c>
      <c r="C49" s="15" t="s">
        <v>40229</v>
      </c>
      <c r="D49" s="15" t="s">
        <v>41042</v>
      </c>
      <c r="E49">
        <v>114742</v>
      </c>
      <c r="F49">
        <v>134990</v>
      </c>
      <c r="K49" s="16">
        <f t="shared" si="0"/>
        <v>122773.94</v>
      </c>
      <c r="L49" s="16">
        <f t="shared" si="1"/>
        <v>129235.72631578948</v>
      </c>
      <c r="M49" s="16">
        <f t="shared" si="2"/>
        <v>146858.77990430623</v>
      </c>
      <c r="N49" t="e">
        <f>INDEX(XML!$A$2:$R$782,MATCH(C49,XML!$D$2:$D$737,0),2)</f>
        <v>#N/A</v>
      </c>
    </row>
    <row r="50" spans="1:14" ht="22.5" customHeight="1" x14ac:dyDescent="0.2">
      <c r="A50">
        <v>79294</v>
      </c>
      <c r="B50" t="s">
        <v>40228</v>
      </c>
      <c r="C50" s="15" t="s">
        <v>40230</v>
      </c>
      <c r="D50" s="15" t="s">
        <v>41043</v>
      </c>
      <c r="E50">
        <v>114742</v>
      </c>
      <c r="F50">
        <v>134990</v>
      </c>
      <c r="K50" s="16">
        <f t="shared" si="0"/>
        <v>122773.94</v>
      </c>
      <c r="L50" s="16">
        <f t="shared" si="1"/>
        <v>129235.72631578948</v>
      </c>
      <c r="M50" s="16">
        <f t="shared" si="2"/>
        <v>146858.77990430623</v>
      </c>
      <c r="N50" t="e">
        <f>INDEX(XML!$A$2:$R$782,MATCH(C50,XML!$D$2:$D$737,0),2)</f>
        <v>#N/A</v>
      </c>
    </row>
    <row r="51" spans="1:14" ht="22.5" customHeight="1" x14ac:dyDescent="0.2">
      <c r="A51">
        <v>80600</v>
      </c>
      <c r="B51" t="s">
        <v>40228</v>
      </c>
      <c r="C51" s="15" t="s">
        <v>40393</v>
      </c>
      <c r="D51" s="15" t="s">
        <v>41044</v>
      </c>
      <c r="E51">
        <v>114742</v>
      </c>
      <c r="F51">
        <v>134990</v>
      </c>
      <c r="K51" s="16">
        <f t="shared" si="0"/>
        <v>122773.94</v>
      </c>
      <c r="L51" s="16">
        <f t="shared" si="1"/>
        <v>129235.72631578948</v>
      </c>
      <c r="M51" s="16">
        <f t="shared" si="2"/>
        <v>146858.77990430623</v>
      </c>
      <c r="N51" t="e">
        <f>INDEX(XML!$A$2:$R$782,MATCH(C51,XML!$D$2:$D$737,0),2)</f>
        <v>#N/A</v>
      </c>
    </row>
    <row r="52" spans="1:14" ht="22.5" customHeight="1" x14ac:dyDescent="0.2">
      <c r="A52">
        <v>82543</v>
      </c>
      <c r="B52" t="s">
        <v>40228</v>
      </c>
      <c r="C52" s="15" t="s">
        <v>44865</v>
      </c>
      <c r="D52" s="15" t="s">
        <v>44866</v>
      </c>
      <c r="E52">
        <v>114742</v>
      </c>
      <c r="F52">
        <v>134990</v>
      </c>
      <c r="H52" t="s">
        <v>746</v>
      </c>
      <c r="K52" s="16">
        <f t="shared" si="0"/>
        <v>122773.94</v>
      </c>
      <c r="L52" s="16">
        <f t="shared" si="1"/>
        <v>129235.72631578948</v>
      </c>
      <c r="M52" s="16">
        <f t="shared" si="2"/>
        <v>146858.77990430623</v>
      </c>
      <c r="N52" t="e">
        <f>INDEX(XML!$A$2:$R$782,MATCH(C52,XML!$D$2:$D$737,0),2)</f>
        <v>#N/A</v>
      </c>
    </row>
    <row r="53" spans="1:14" ht="22.5" customHeight="1" x14ac:dyDescent="0.2">
      <c r="A53">
        <v>80595</v>
      </c>
      <c r="B53" t="s">
        <v>40231</v>
      </c>
      <c r="C53" s="15" t="s">
        <v>40232</v>
      </c>
      <c r="D53" s="15" t="s">
        <v>40794</v>
      </c>
      <c r="E53">
        <v>141942</v>
      </c>
      <c r="F53">
        <v>166990</v>
      </c>
      <c r="K53" s="16">
        <f t="shared" si="0"/>
        <v>151877.94</v>
      </c>
      <c r="L53" s="16">
        <f t="shared" si="1"/>
        <v>159871.51578947369</v>
      </c>
      <c r="M53" s="16">
        <f t="shared" si="2"/>
        <v>181672.17703349283</v>
      </c>
      <c r="N53" t="e">
        <f>INDEX(XML!$A$2:$R$782,MATCH(C53,XML!$D$2:$D$737,0),2)</f>
        <v>#N/A</v>
      </c>
    </row>
    <row r="54" spans="1:14" ht="22.5" customHeight="1" x14ac:dyDescent="0.2">
      <c r="A54">
        <v>81666</v>
      </c>
      <c r="B54" t="s">
        <v>42162</v>
      </c>
      <c r="C54" s="15" t="s">
        <v>42163</v>
      </c>
      <c r="D54" s="15" t="s">
        <v>42164</v>
      </c>
      <c r="E54">
        <v>199742</v>
      </c>
      <c r="F54">
        <v>234990</v>
      </c>
      <c r="H54" t="s">
        <v>746</v>
      </c>
      <c r="K54" s="16">
        <f t="shared" si="0"/>
        <v>213723.94</v>
      </c>
      <c r="L54" s="16">
        <f t="shared" si="1"/>
        <v>224972.56842105262</v>
      </c>
      <c r="M54" s="16">
        <f t="shared" si="2"/>
        <v>255650.64593301434</v>
      </c>
      <c r="N54" t="e">
        <f>INDEX(XML!$A$2:$R$782,MATCH(C54,XML!$D$2:$D$737,0),2)</f>
        <v>#N/A</v>
      </c>
    </row>
    <row r="55" spans="1:14" ht="22.5" customHeight="1" x14ac:dyDescent="0.2">
      <c r="A55">
        <v>82547</v>
      </c>
      <c r="B55" t="s">
        <v>42162</v>
      </c>
      <c r="C55" s="15" t="s">
        <v>44867</v>
      </c>
      <c r="D55" s="15" t="s">
        <v>44868</v>
      </c>
      <c r="E55">
        <v>203992</v>
      </c>
      <c r="F55">
        <v>239990</v>
      </c>
      <c r="H55">
        <v>48</v>
      </c>
      <c r="K55" s="16">
        <f t="shared" si="0"/>
        <v>218271.44</v>
      </c>
      <c r="L55" s="16">
        <f t="shared" si="1"/>
        <v>229759.4105263158</v>
      </c>
      <c r="M55" s="16">
        <f t="shared" si="2"/>
        <v>261090.23923444978</v>
      </c>
      <c r="N55" t="e">
        <f>INDEX(XML!$A$2:$R$782,MATCH(C55,XML!$D$2:$D$737,0),2)</f>
        <v>#N/A</v>
      </c>
    </row>
    <row r="56" spans="1:14" ht="22.5" customHeight="1" x14ac:dyDescent="0.2">
      <c r="A56">
        <v>58967</v>
      </c>
      <c r="B56" t="s">
        <v>48743</v>
      </c>
      <c r="C56" s="15" t="s">
        <v>48744</v>
      </c>
      <c r="D56" s="15" t="s">
        <v>48745</v>
      </c>
      <c r="E56">
        <v>68000</v>
      </c>
      <c r="F56">
        <v>72990</v>
      </c>
      <c r="I56">
        <v>1</v>
      </c>
      <c r="K56" s="16">
        <f t="shared" si="0"/>
        <v>72760</v>
      </c>
      <c r="L56" s="16">
        <f t="shared" si="1"/>
        <v>76589.473684210519</v>
      </c>
      <c r="M56" s="16">
        <f t="shared" si="2"/>
        <v>87033.492822966495</v>
      </c>
      <c r="N56" t="e">
        <f>INDEX(XML!$A$2:$R$782,MATCH(C56,XML!$D$2:$D$737,0),2)</f>
        <v>#N/A</v>
      </c>
    </row>
    <row r="57" spans="1:14" ht="22.5" customHeight="1" x14ac:dyDescent="0.2">
      <c r="A57">
        <v>68496</v>
      </c>
      <c r="B57" t="s">
        <v>48746</v>
      </c>
      <c r="C57" s="15" t="s">
        <v>48747</v>
      </c>
      <c r="D57" s="15" t="s">
        <v>48748</v>
      </c>
      <c r="E57">
        <v>106072</v>
      </c>
      <c r="F57">
        <v>132590</v>
      </c>
      <c r="I57">
        <v>1</v>
      </c>
      <c r="K57" s="16">
        <f t="shared" si="0"/>
        <v>113497.04000000001</v>
      </c>
      <c r="L57" s="16">
        <f t="shared" si="1"/>
        <v>119470.56842105264</v>
      </c>
      <c r="M57" s="16">
        <f t="shared" si="2"/>
        <v>135762.00956937799</v>
      </c>
      <c r="N57" t="e">
        <f>INDEX(XML!$A$2:$R$782,MATCH(C57,XML!$D$2:$D$737,0),2)</f>
        <v>#N/A</v>
      </c>
    </row>
    <row r="58" spans="1:14" ht="22.5" customHeight="1" x14ac:dyDescent="0.2">
      <c r="A58">
        <v>61780</v>
      </c>
      <c r="B58" t="s">
        <v>48749</v>
      </c>
      <c r="C58" s="15" t="s">
        <v>48750</v>
      </c>
      <c r="D58" s="15" t="s">
        <v>48751</v>
      </c>
      <c r="E58">
        <v>89990</v>
      </c>
      <c r="F58">
        <v>89990</v>
      </c>
      <c r="H58">
        <v>1</v>
      </c>
      <c r="K58" s="16">
        <f t="shared" si="0"/>
        <v>96289.3</v>
      </c>
      <c r="L58" s="16">
        <f t="shared" si="1"/>
        <v>101357.15789473684</v>
      </c>
      <c r="M58" s="16">
        <f t="shared" si="2"/>
        <v>115178.58851674641</v>
      </c>
      <c r="N58" t="e">
        <f>INDEX(XML!$A$2:$R$782,MATCH(C58,XML!$D$2:$D$737,0),2)</f>
        <v>#N/A</v>
      </c>
    </row>
    <row r="59" spans="1:14" ht="22.5" customHeight="1" x14ac:dyDescent="0.2">
      <c r="A59">
        <v>76071</v>
      </c>
      <c r="B59" t="s">
        <v>33654</v>
      </c>
      <c r="C59" s="15" t="s">
        <v>33655</v>
      </c>
      <c r="D59" s="15" t="s">
        <v>41035</v>
      </c>
      <c r="E59">
        <v>114742</v>
      </c>
      <c r="F59">
        <v>134990</v>
      </c>
      <c r="H59" t="s">
        <v>746</v>
      </c>
      <c r="K59" s="16">
        <f t="shared" si="0"/>
        <v>122773.94</v>
      </c>
      <c r="L59" s="16">
        <f t="shared" si="1"/>
        <v>129235.72631578948</v>
      </c>
      <c r="M59" s="16">
        <f t="shared" si="2"/>
        <v>146858.77990430623</v>
      </c>
      <c r="N59" t="e">
        <f>INDEX(XML!$A$2:$R$782,MATCH(C59,XML!$D$2:$D$737,0),2)</f>
        <v>#N/A</v>
      </c>
    </row>
    <row r="60" spans="1:14" ht="22.5" customHeight="1" x14ac:dyDescent="0.2">
      <c r="A60">
        <v>76069</v>
      </c>
      <c r="B60" t="s">
        <v>33654</v>
      </c>
      <c r="C60" s="15" t="s">
        <v>33656</v>
      </c>
      <c r="D60" s="15" t="s">
        <v>41036</v>
      </c>
      <c r="E60">
        <v>114742</v>
      </c>
      <c r="F60">
        <v>134990</v>
      </c>
      <c r="H60">
        <v>26</v>
      </c>
      <c r="K60" s="16">
        <f t="shared" si="0"/>
        <v>122773.94</v>
      </c>
      <c r="L60" s="16">
        <f t="shared" si="1"/>
        <v>129235.72631578948</v>
      </c>
      <c r="M60" s="16">
        <f t="shared" si="2"/>
        <v>146858.77990430623</v>
      </c>
      <c r="N60" t="e">
        <f>INDEX(XML!$A$2:$R$782,MATCH(C60,XML!$D$2:$D$737,0),2)</f>
        <v>#N/A</v>
      </c>
    </row>
    <row r="61" spans="1:14" ht="22.5" customHeight="1" x14ac:dyDescent="0.2">
      <c r="A61">
        <v>77997</v>
      </c>
      <c r="B61" t="s">
        <v>33654</v>
      </c>
      <c r="C61" s="15" t="s">
        <v>40177</v>
      </c>
      <c r="D61" s="15" t="s">
        <v>41038</v>
      </c>
      <c r="E61">
        <v>114742</v>
      </c>
      <c r="F61">
        <v>134990</v>
      </c>
      <c r="H61">
        <v>30</v>
      </c>
      <c r="K61" s="16">
        <f t="shared" si="0"/>
        <v>122773.94</v>
      </c>
      <c r="L61" s="16">
        <f t="shared" si="1"/>
        <v>129235.72631578948</v>
      </c>
      <c r="M61" s="16">
        <f t="shared" si="2"/>
        <v>146858.77990430623</v>
      </c>
      <c r="N61" t="e">
        <f>INDEX(XML!$A$2:$R$782,MATCH(C61,XML!$D$2:$D$737,0),2)</f>
        <v>#N/A</v>
      </c>
    </row>
    <row r="62" spans="1:14" ht="22.5" customHeight="1" x14ac:dyDescent="0.2">
      <c r="A62">
        <v>76070</v>
      </c>
      <c r="B62" t="s">
        <v>33654</v>
      </c>
      <c r="C62" s="15" t="s">
        <v>33657</v>
      </c>
      <c r="D62" s="15" t="s">
        <v>41037</v>
      </c>
      <c r="E62">
        <v>114742</v>
      </c>
      <c r="F62">
        <v>134990</v>
      </c>
      <c r="K62" s="16">
        <f t="shared" si="0"/>
        <v>122773.94</v>
      </c>
      <c r="L62" s="16">
        <f t="shared" si="1"/>
        <v>129235.72631578948</v>
      </c>
      <c r="M62" s="16">
        <f t="shared" si="2"/>
        <v>146858.77990430623</v>
      </c>
      <c r="N62" t="e">
        <f>INDEX(XML!$A$2:$R$782,MATCH(C62,XML!$D$2:$D$737,0),2)</f>
        <v>#N/A</v>
      </c>
    </row>
    <row r="63" spans="1:14" ht="22.5" customHeight="1" x14ac:dyDescent="0.2">
      <c r="A63">
        <v>80603</v>
      </c>
      <c r="B63" t="s">
        <v>33654</v>
      </c>
      <c r="C63" s="15" t="s">
        <v>40223</v>
      </c>
      <c r="D63" s="15" t="s">
        <v>41039</v>
      </c>
      <c r="E63">
        <v>114742</v>
      </c>
      <c r="F63">
        <v>134990</v>
      </c>
      <c r="K63" s="16">
        <f t="shared" si="0"/>
        <v>122773.94</v>
      </c>
      <c r="L63" s="16">
        <f t="shared" si="1"/>
        <v>129235.72631578948</v>
      </c>
      <c r="M63" s="16">
        <f t="shared" si="2"/>
        <v>146858.77990430623</v>
      </c>
      <c r="N63" t="e">
        <f>INDEX(XML!$A$2:$R$782,MATCH(C63,XML!$D$2:$D$737,0),2)</f>
        <v>#N/A</v>
      </c>
    </row>
    <row r="64" spans="1:14" ht="22.5" customHeight="1" x14ac:dyDescent="0.2">
      <c r="A64">
        <v>76943</v>
      </c>
      <c r="B64" t="s">
        <v>35391</v>
      </c>
      <c r="C64" s="15" t="s">
        <v>42341</v>
      </c>
      <c r="D64" s="15" t="s">
        <v>42342</v>
      </c>
      <c r="E64">
        <v>123242</v>
      </c>
      <c r="F64">
        <v>144990</v>
      </c>
      <c r="H64">
        <v>41</v>
      </c>
      <c r="K64" s="16">
        <f t="shared" si="0"/>
        <v>131868.94</v>
      </c>
      <c r="L64" s="16">
        <f t="shared" si="1"/>
        <v>138809.4105263158</v>
      </c>
      <c r="M64" s="16">
        <f t="shared" si="2"/>
        <v>157737.96650717704</v>
      </c>
      <c r="N64" t="e">
        <f>INDEX(XML!$A$2:$R$782,MATCH(C64,XML!$D$2:$D$737,0),2)</f>
        <v>#N/A</v>
      </c>
    </row>
    <row r="65" spans="1:14" ht="22.5" customHeight="1" x14ac:dyDescent="0.2">
      <c r="A65">
        <v>76944</v>
      </c>
      <c r="B65" t="s">
        <v>35391</v>
      </c>
      <c r="C65" s="15" t="s">
        <v>42339</v>
      </c>
      <c r="D65" s="15" t="s">
        <v>42340</v>
      </c>
      <c r="E65">
        <v>123242</v>
      </c>
      <c r="F65">
        <v>144990</v>
      </c>
      <c r="K65" s="16">
        <f t="shared" si="0"/>
        <v>131868.94</v>
      </c>
      <c r="L65" s="16">
        <f t="shared" si="1"/>
        <v>138809.4105263158</v>
      </c>
      <c r="M65" s="16">
        <f t="shared" si="2"/>
        <v>157737.96650717704</v>
      </c>
      <c r="N65" t="e">
        <f>INDEX(XML!$A$2:$R$782,MATCH(C65,XML!$D$2:$D$737,0),2)</f>
        <v>#N/A</v>
      </c>
    </row>
    <row r="66" spans="1:14" ht="22.5" customHeight="1" x14ac:dyDescent="0.2">
      <c r="A66">
        <v>76942</v>
      </c>
      <c r="B66" t="s">
        <v>35391</v>
      </c>
      <c r="C66" s="15" t="s">
        <v>35392</v>
      </c>
      <c r="D66" s="15" t="s">
        <v>41040</v>
      </c>
      <c r="E66">
        <v>123242</v>
      </c>
      <c r="F66">
        <v>144990</v>
      </c>
      <c r="H66" t="s">
        <v>746</v>
      </c>
      <c r="K66" s="16">
        <f t="shared" si="0"/>
        <v>131868.94</v>
      </c>
      <c r="L66" s="16">
        <f t="shared" si="1"/>
        <v>138809.4105263158</v>
      </c>
      <c r="M66" s="16">
        <f t="shared" si="2"/>
        <v>157737.96650717704</v>
      </c>
      <c r="N66" t="e">
        <f>INDEX(XML!$A$2:$R$782,MATCH(C66,XML!$D$2:$D$737,0),2)</f>
        <v>#N/A</v>
      </c>
    </row>
    <row r="67" spans="1:14" ht="22.5" customHeight="1" x14ac:dyDescent="0.2">
      <c r="A67">
        <v>81689</v>
      </c>
      <c r="B67" t="s">
        <v>35391</v>
      </c>
      <c r="C67" s="15" t="s">
        <v>42337</v>
      </c>
      <c r="D67" s="15" t="s">
        <v>42338</v>
      </c>
      <c r="E67">
        <v>123242</v>
      </c>
      <c r="F67">
        <v>144990</v>
      </c>
      <c r="K67" s="16">
        <f t="shared" si="0"/>
        <v>131868.94</v>
      </c>
      <c r="L67" s="16">
        <f t="shared" si="1"/>
        <v>138809.4105263158</v>
      </c>
      <c r="M67" s="16">
        <f t="shared" si="2"/>
        <v>157737.96650717704</v>
      </c>
      <c r="N67" t="e">
        <f>INDEX(XML!$A$2:$R$782,MATCH(C67,XML!$D$2:$D$737,0),2)</f>
        <v>#N/A</v>
      </c>
    </row>
    <row r="68" spans="1:14" ht="33.75" customHeight="1" x14ac:dyDescent="0.2">
      <c r="A68">
        <v>62536</v>
      </c>
      <c r="B68" t="s">
        <v>29644</v>
      </c>
      <c r="C68" s="15" t="s">
        <v>20292</v>
      </c>
      <c r="D68" s="15" t="s">
        <v>20293</v>
      </c>
      <c r="E68">
        <v>520556</v>
      </c>
      <c r="F68">
        <v>549990</v>
      </c>
      <c r="H68">
        <v>1</v>
      </c>
      <c r="K68" s="16">
        <f t="shared" si="0"/>
        <v>556994.92000000004</v>
      </c>
      <c r="L68" s="16">
        <f t="shared" si="1"/>
        <v>586310.44210526324</v>
      </c>
      <c r="M68" s="16">
        <f t="shared" si="2"/>
        <v>666261.86602870829</v>
      </c>
      <c r="N68" t="e">
        <f>INDEX(XML!$A$2:$R$782,MATCH(C68,XML!$D$2:$D$737,0),2)</f>
        <v>#N/A</v>
      </c>
    </row>
    <row r="69" spans="1:14" ht="33.75" customHeight="1" x14ac:dyDescent="0.2">
      <c r="A69">
        <v>60158</v>
      </c>
      <c r="B69" t="s">
        <v>17046</v>
      </c>
      <c r="C69" s="15" t="s">
        <v>17047</v>
      </c>
      <c r="D69" s="15" t="s">
        <v>17048</v>
      </c>
      <c r="E69">
        <v>221274</v>
      </c>
      <c r="F69">
        <v>239990</v>
      </c>
      <c r="H69">
        <v>1</v>
      </c>
      <c r="K69" s="16">
        <f t="shared" ref="K69:K132" si="3">IF(E69&gt;49999,E69+E69*0.07,IF(E69&lt;=49999,E69+E69*0.12))</f>
        <v>236763.18</v>
      </c>
      <c r="L69" s="16">
        <f t="shared" ref="L69:L132" si="4">K69*100/95</f>
        <v>249224.4</v>
      </c>
      <c r="M69" s="16">
        <f t="shared" ref="M69:M132" si="5">IF(COUNTIF(C69,"*Dahua*"),F69-10,L69*100/88)</f>
        <v>283209.54545454547</v>
      </c>
      <c r="N69" t="e">
        <f>INDEX(XML!$A$2:$R$782,MATCH(C69,XML!$D$2:$D$737,0),2)</f>
        <v>#N/A</v>
      </c>
    </row>
    <row r="70" spans="1:14" ht="33.75" customHeight="1" x14ac:dyDescent="0.2">
      <c r="A70">
        <v>61648</v>
      </c>
      <c r="B70" t="s">
        <v>17046</v>
      </c>
      <c r="C70" s="15" t="s">
        <v>19611</v>
      </c>
      <c r="D70" s="15" t="s">
        <v>19612</v>
      </c>
      <c r="E70">
        <v>761201</v>
      </c>
      <c r="F70">
        <v>999990</v>
      </c>
      <c r="H70">
        <v>1</v>
      </c>
      <c r="K70" s="16">
        <f t="shared" si="3"/>
        <v>814485.07000000007</v>
      </c>
      <c r="L70" s="16">
        <f t="shared" si="4"/>
        <v>857352.70526315784</v>
      </c>
      <c r="M70" s="16">
        <f t="shared" si="5"/>
        <v>974264.43779904291</v>
      </c>
      <c r="N70" t="e">
        <f>INDEX(XML!$A$2:$R$782,MATCH(C70,XML!$D$2:$D$737,0),2)</f>
        <v>#N/A</v>
      </c>
    </row>
    <row r="71" spans="1:14" ht="33.75" customHeight="1" x14ac:dyDescent="0.2">
      <c r="A71">
        <v>63481</v>
      </c>
      <c r="B71" t="s">
        <v>47258</v>
      </c>
      <c r="C71" s="15" t="s">
        <v>47259</v>
      </c>
      <c r="D71" s="15" t="s">
        <v>47260</v>
      </c>
      <c r="E71">
        <v>124492</v>
      </c>
      <c r="F71">
        <v>149990</v>
      </c>
      <c r="H71">
        <v>1</v>
      </c>
      <c r="I71">
        <v>1</v>
      </c>
      <c r="K71" s="16">
        <f t="shared" si="3"/>
        <v>133206.44</v>
      </c>
      <c r="L71" s="16">
        <f t="shared" si="4"/>
        <v>140217.3052631579</v>
      </c>
      <c r="M71" s="16">
        <f t="shared" si="5"/>
        <v>159337.84688995217</v>
      </c>
      <c r="N71" t="e">
        <f>INDEX(XML!$A$2:$R$782,MATCH(C71,XML!$D$2:$D$737,0),2)</f>
        <v>#N/A</v>
      </c>
    </row>
    <row r="72" spans="1:14" ht="33.75" customHeight="1" x14ac:dyDescent="0.2">
      <c r="A72">
        <v>67181</v>
      </c>
      <c r="B72" t="s">
        <v>47261</v>
      </c>
      <c r="C72" s="15" t="s">
        <v>47262</v>
      </c>
      <c r="D72" s="15" t="s">
        <v>47263</v>
      </c>
      <c r="E72">
        <v>215792</v>
      </c>
      <c r="F72">
        <v>239990</v>
      </c>
      <c r="H72">
        <v>25</v>
      </c>
      <c r="K72" s="16">
        <f t="shared" si="3"/>
        <v>230897.44</v>
      </c>
      <c r="L72" s="16">
        <f t="shared" si="4"/>
        <v>243049.93684210526</v>
      </c>
      <c r="M72" s="16">
        <f t="shared" si="5"/>
        <v>276193.11004784692</v>
      </c>
      <c r="N72" t="e">
        <f>INDEX(XML!$A$2:$R$782,MATCH(C72,XML!$D$2:$D$737,0),2)</f>
        <v>#N/A</v>
      </c>
    </row>
    <row r="73" spans="1:14" ht="33.75" customHeight="1" x14ac:dyDescent="0.2">
      <c r="A73">
        <v>67186</v>
      </c>
      <c r="B73" t="s">
        <v>47270</v>
      </c>
      <c r="C73" s="15" t="s">
        <v>47271</v>
      </c>
      <c r="D73" s="15" t="s">
        <v>47272</v>
      </c>
      <c r="E73">
        <v>248992</v>
      </c>
      <c r="F73">
        <v>299990</v>
      </c>
      <c r="H73">
        <v>21</v>
      </c>
      <c r="K73" s="16">
        <f t="shared" si="3"/>
        <v>266421.44</v>
      </c>
      <c r="L73" s="16">
        <f t="shared" si="4"/>
        <v>280443.62105263158</v>
      </c>
      <c r="M73" s="16">
        <f t="shared" si="5"/>
        <v>318685.93301435409</v>
      </c>
      <c r="N73" t="e">
        <f>INDEX(XML!$A$2:$R$782,MATCH(C73,XML!$D$2:$D$737,0),2)</f>
        <v>#N/A</v>
      </c>
    </row>
    <row r="74" spans="1:14" ht="22.5" customHeight="1" x14ac:dyDescent="0.2">
      <c r="A74">
        <v>67188</v>
      </c>
      <c r="B74" t="s">
        <v>47267</v>
      </c>
      <c r="C74" s="15" t="s">
        <v>47268</v>
      </c>
      <c r="D74" s="15" t="s">
        <v>47269</v>
      </c>
      <c r="E74">
        <v>298792</v>
      </c>
      <c r="F74">
        <v>359990</v>
      </c>
      <c r="H74">
        <v>8</v>
      </c>
      <c r="K74" s="16">
        <f t="shared" si="3"/>
        <v>319707.44</v>
      </c>
      <c r="L74" s="16">
        <f t="shared" si="4"/>
        <v>336534.14736842108</v>
      </c>
      <c r="M74" s="16">
        <f t="shared" si="5"/>
        <v>382425.1674641149</v>
      </c>
      <c r="N74" t="e">
        <f>INDEX(XML!$A$2:$R$782,MATCH(C74,XML!$D$2:$D$737,0),2)</f>
        <v>#N/A</v>
      </c>
    </row>
    <row r="75" spans="1:14" ht="22.5" customHeight="1" x14ac:dyDescent="0.2">
      <c r="A75">
        <v>71525</v>
      </c>
      <c r="B75" t="s">
        <v>47264</v>
      </c>
      <c r="C75" s="15" t="s">
        <v>47265</v>
      </c>
      <c r="D75" s="15" t="s">
        <v>47266</v>
      </c>
      <c r="E75">
        <v>145242</v>
      </c>
      <c r="F75">
        <v>174990</v>
      </c>
      <c r="K75" s="16">
        <f t="shared" si="3"/>
        <v>155408.94</v>
      </c>
      <c r="L75" s="16">
        <f t="shared" si="4"/>
        <v>163588.35789473684</v>
      </c>
      <c r="M75" s="16">
        <f t="shared" si="5"/>
        <v>185895.86124401915</v>
      </c>
      <c r="N75" t="e">
        <f>INDEX(XML!$A$2:$R$782,MATCH(C75,XML!$D$2:$D$737,0),2)</f>
        <v>#N/A</v>
      </c>
    </row>
    <row r="76" spans="1:14" ht="22.5" customHeight="1" x14ac:dyDescent="0.2">
      <c r="A76">
        <v>58953</v>
      </c>
      <c r="B76" t="s">
        <v>48752</v>
      </c>
      <c r="C76" s="15" t="s">
        <v>48753</v>
      </c>
      <c r="D76" s="15" t="s">
        <v>48754</v>
      </c>
      <c r="E76">
        <v>67500</v>
      </c>
      <c r="F76">
        <v>69990</v>
      </c>
      <c r="K76" s="16">
        <f t="shared" si="3"/>
        <v>72225</v>
      </c>
      <c r="L76" s="16">
        <f t="shared" si="4"/>
        <v>76026.31578947368</v>
      </c>
      <c r="M76" s="16">
        <f t="shared" si="5"/>
        <v>86393.540669856462</v>
      </c>
      <c r="N76" t="e">
        <f>INDEX(XML!$A$2:$R$782,MATCH(C76,XML!$D$2:$D$737,0),2)</f>
        <v>#N/A</v>
      </c>
    </row>
    <row r="77" spans="1:14" ht="22.5" customHeight="1" x14ac:dyDescent="0.2">
      <c r="A77">
        <v>60957</v>
      </c>
      <c r="B77" t="s">
        <v>48755</v>
      </c>
      <c r="C77" s="15" t="s">
        <v>48756</v>
      </c>
      <c r="D77" s="15" t="s">
        <v>48757</v>
      </c>
      <c r="E77">
        <v>93750</v>
      </c>
      <c r="F77">
        <v>106990</v>
      </c>
      <c r="I77">
        <v>1</v>
      </c>
      <c r="K77" s="16">
        <f t="shared" si="3"/>
        <v>100312.5</v>
      </c>
      <c r="L77" s="16">
        <f t="shared" si="4"/>
        <v>105592.10526315789</v>
      </c>
      <c r="M77" s="16">
        <f t="shared" si="5"/>
        <v>119991.02870813398</v>
      </c>
      <c r="N77" t="e">
        <f>INDEX(XML!$A$2:$R$782,MATCH(C77,XML!$D$2:$D$737,0),2)</f>
        <v>#N/A</v>
      </c>
    </row>
    <row r="78" spans="1:14" ht="22.5" customHeight="1" x14ac:dyDescent="0.2">
      <c r="A78">
        <v>63068</v>
      </c>
      <c r="B78" t="s">
        <v>48758</v>
      </c>
      <c r="C78" s="15" t="s">
        <v>48759</v>
      </c>
      <c r="D78" s="15" t="s">
        <v>48760</v>
      </c>
      <c r="E78">
        <v>104990</v>
      </c>
      <c r="F78">
        <v>104990</v>
      </c>
      <c r="I78">
        <v>1</v>
      </c>
      <c r="K78" s="16">
        <f t="shared" si="3"/>
        <v>112339.3</v>
      </c>
      <c r="L78" s="16">
        <f t="shared" si="4"/>
        <v>118251.89473684211</v>
      </c>
      <c r="M78" s="16">
        <f t="shared" si="5"/>
        <v>134377.15311004783</v>
      </c>
      <c r="N78" t="e">
        <f>INDEX(XML!$A$2:$R$782,MATCH(C78,XML!$D$2:$D$737,0),2)</f>
        <v>#N/A</v>
      </c>
    </row>
    <row r="79" spans="1:14" ht="67.5" x14ac:dyDescent="0.2">
      <c r="A79">
        <v>63070</v>
      </c>
      <c r="B79" t="s">
        <v>48761</v>
      </c>
      <c r="C79" s="15" t="s">
        <v>48762</v>
      </c>
      <c r="D79" s="15" t="s">
        <v>48763</v>
      </c>
      <c r="E79">
        <v>65993</v>
      </c>
      <c r="F79">
        <v>74990</v>
      </c>
      <c r="I79">
        <v>1</v>
      </c>
      <c r="K79" s="16">
        <f t="shared" si="3"/>
        <v>70612.509999999995</v>
      </c>
      <c r="L79" s="16">
        <f t="shared" si="4"/>
        <v>74328.957894736828</v>
      </c>
      <c r="M79" s="16">
        <f t="shared" si="5"/>
        <v>84464.724880382753</v>
      </c>
      <c r="N79" t="e">
        <f>INDEX(XML!$A$2:$R$782,MATCH(C79,XML!$D$2:$D$737,0),2)</f>
        <v>#N/A</v>
      </c>
    </row>
    <row r="80" spans="1:14" ht="78.75" x14ac:dyDescent="0.2">
      <c r="A80">
        <v>63071</v>
      </c>
      <c r="B80" t="s">
        <v>48761</v>
      </c>
      <c r="C80" s="15" t="s">
        <v>48764</v>
      </c>
      <c r="D80" s="15" t="s">
        <v>48765</v>
      </c>
      <c r="E80">
        <v>65993</v>
      </c>
      <c r="F80">
        <v>74990</v>
      </c>
      <c r="I80">
        <v>1</v>
      </c>
      <c r="K80" s="16">
        <f t="shared" si="3"/>
        <v>70612.509999999995</v>
      </c>
      <c r="L80" s="16">
        <f t="shared" si="4"/>
        <v>74328.957894736828</v>
      </c>
      <c r="M80" s="16">
        <f t="shared" si="5"/>
        <v>84464.724880382753</v>
      </c>
      <c r="N80" t="e">
        <f>INDEX(XML!$A$2:$R$782,MATCH(C80,XML!$D$2:$D$737,0),2)</f>
        <v>#N/A</v>
      </c>
    </row>
    <row r="81" spans="1:14" ht="90" x14ac:dyDescent="0.2">
      <c r="A81">
        <v>58958</v>
      </c>
      <c r="B81" t="s">
        <v>48766</v>
      </c>
      <c r="C81" s="15" t="s">
        <v>48767</v>
      </c>
      <c r="D81" s="15" t="s">
        <v>48768</v>
      </c>
      <c r="E81">
        <v>69990</v>
      </c>
      <c r="F81">
        <v>69990</v>
      </c>
      <c r="I81">
        <v>1</v>
      </c>
      <c r="K81" s="16">
        <f t="shared" si="3"/>
        <v>74889.3</v>
      </c>
      <c r="L81" s="16">
        <f t="shared" si="4"/>
        <v>78830.84210526316</v>
      </c>
      <c r="M81" s="16">
        <f t="shared" si="5"/>
        <v>89580.502392344511</v>
      </c>
      <c r="N81" t="e">
        <f>INDEX(XML!$A$2:$R$782,MATCH(C81,XML!$D$2:$D$737,0),2)</f>
        <v>#N/A</v>
      </c>
    </row>
    <row r="82" spans="1:14" ht="90" x14ac:dyDescent="0.2">
      <c r="A82">
        <v>68485</v>
      </c>
      <c r="B82" t="s">
        <v>48769</v>
      </c>
      <c r="C82" s="15" t="s">
        <v>48770</v>
      </c>
      <c r="D82" s="15" t="s">
        <v>48771</v>
      </c>
      <c r="E82">
        <v>53000</v>
      </c>
      <c r="F82">
        <v>64990</v>
      </c>
      <c r="I82">
        <v>1</v>
      </c>
      <c r="K82" s="16">
        <f t="shared" si="3"/>
        <v>56710</v>
      </c>
      <c r="L82" s="16">
        <f t="shared" si="4"/>
        <v>59694.73684210526</v>
      </c>
      <c r="M82" s="16">
        <f t="shared" si="5"/>
        <v>67834.928229665064</v>
      </c>
      <c r="N82" t="e">
        <f>INDEX(XML!$A$2:$R$782,MATCH(C82,XML!$D$2:$D$737,0),2)</f>
        <v>#N/A</v>
      </c>
    </row>
    <row r="83" spans="1:14" ht="101.25" x14ac:dyDescent="0.2">
      <c r="A83">
        <v>63075</v>
      </c>
      <c r="B83" t="s">
        <v>48772</v>
      </c>
      <c r="C83" s="15" t="s">
        <v>48773</v>
      </c>
      <c r="D83" s="15" t="s">
        <v>48774</v>
      </c>
      <c r="E83">
        <v>123743</v>
      </c>
      <c r="F83">
        <v>134990</v>
      </c>
      <c r="K83" s="16">
        <f t="shared" si="3"/>
        <v>132405.01</v>
      </c>
      <c r="L83" s="16">
        <f t="shared" si="4"/>
        <v>139373.6947368421</v>
      </c>
      <c r="M83" s="16">
        <f t="shared" si="5"/>
        <v>158379.1985645933</v>
      </c>
      <c r="N83" t="e">
        <f>INDEX(XML!$A$2:$R$782,MATCH(C83,XML!$D$2:$D$737,0),2)</f>
        <v>#N/A</v>
      </c>
    </row>
    <row r="84" spans="1:14" ht="90" x14ac:dyDescent="0.2">
      <c r="A84">
        <v>58965</v>
      </c>
      <c r="B84" t="s">
        <v>48775</v>
      </c>
      <c r="C84" s="15" t="s">
        <v>48776</v>
      </c>
      <c r="D84" s="15" t="s">
        <v>48777</v>
      </c>
      <c r="E84">
        <v>52500</v>
      </c>
      <c r="F84">
        <v>53990</v>
      </c>
      <c r="I84">
        <v>1</v>
      </c>
      <c r="K84" s="16">
        <f t="shared" si="3"/>
        <v>56175</v>
      </c>
      <c r="L84" s="16">
        <f t="shared" si="4"/>
        <v>59131.57894736842</v>
      </c>
      <c r="M84" s="16">
        <f t="shared" si="5"/>
        <v>67194.976076555031</v>
      </c>
      <c r="N84" t="e">
        <f>INDEX(XML!$A$2:$R$782,MATCH(C84,XML!$D$2:$D$737,0),2)</f>
        <v>#N/A</v>
      </c>
    </row>
    <row r="85" spans="1:14" ht="78.75" x14ac:dyDescent="0.2">
      <c r="A85">
        <v>61781</v>
      </c>
      <c r="B85" t="s">
        <v>48749</v>
      </c>
      <c r="C85" s="15" t="s">
        <v>48778</v>
      </c>
      <c r="D85" s="15" t="s">
        <v>48779</v>
      </c>
      <c r="E85">
        <v>89990</v>
      </c>
      <c r="F85">
        <v>89990</v>
      </c>
      <c r="I85">
        <v>1</v>
      </c>
      <c r="K85" s="16">
        <f t="shared" si="3"/>
        <v>96289.3</v>
      </c>
      <c r="L85" s="16">
        <f t="shared" si="4"/>
        <v>101357.15789473684</v>
      </c>
      <c r="M85" s="16">
        <f t="shared" si="5"/>
        <v>115178.58851674641</v>
      </c>
      <c r="N85" t="e">
        <f>INDEX(XML!$A$2:$R$782,MATCH(C85,XML!$D$2:$D$737,0),2)</f>
        <v>#N/A</v>
      </c>
    </row>
    <row r="86" spans="1:14" ht="101.25" x14ac:dyDescent="0.2">
      <c r="A86">
        <v>64517</v>
      </c>
      <c r="B86" t="s">
        <v>34895</v>
      </c>
      <c r="C86" s="15" t="s">
        <v>34896</v>
      </c>
      <c r="D86" s="15" t="s">
        <v>34897</v>
      </c>
      <c r="E86">
        <v>599890</v>
      </c>
      <c r="F86">
        <v>599990</v>
      </c>
      <c r="H86">
        <v>5</v>
      </c>
      <c r="K86" s="16">
        <f t="shared" si="3"/>
        <v>641882.30000000005</v>
      </c>
      <c r="L86" s="16">
        <f t="shared" si="4"/>
        <v>675665.57894736854</v>
      </c>
      <c r="M86" s="16">
        <f t="shared" si="5"/>
        <v>767801.79425837332</v>
      </c>
      <c r="N86" t="e">
        <f>INDEX(XML!$A$2:$R$782,MATCH(C86,XML!$D$2:$D$737,0),2)</f>
        <v>#N/A</v>
      </c>
    </row>
    <row r="87" spans="1:14" ht="90" x14ac:dyDescent="0.2">
      <c r="A87">
        <v>72445</v>
      </c>
      <c r="B87" t="s">
        <v>47607</v>
      </c>
      <c r="C87" s="15" t="s">
        <v>47608</v>
      </c>
      <c r="D87" s="15" t="s">
        <v>47609</v>
      </c>
      <c r="E87">
        <v>90000</v>
      </c>
      <c r="F87">
        <v>114990</v>
      </c>
      <c r="H87">
        <v>1</v>
      </c>
      <c r="K87" s="16">
        <f t="shared" si="3"/>
        <v>96300</v>
      </c>
      <c r="L87" s="16">
        <f t="shared" si="4"/>
        <v>101368.42105263157</v>
      </c>
      <c r="M87" s="16">
        <f t="shared" si="5"/>
        <v>115191.3875598086</v>
      </c>
      <c r="N87" t="e">
        <f>INDEX(XML!$A$2:$R$782,MATCH(C87,XML!$D$2:$D$737,0),2)</f>
        <v>#N/A</v>
      </c>
    </row>
    <row r="88" spans="1:14" ht="22.5" customHeight="1" x14ac:dyDescent="0.2">
      <c r="A88">
        <v>72449</v>
      </c>
      <c r="B88" t="s">
        <v>31418</v>
      </c>
      <c r="C88" s="15" t="s">
        <v>31419</v>
      </c>
      <c r="D88" s="15" t="s">
        <v>31420</v>
      </c>
      <c r="E88">
        <v>107990</v>
      </c>
      <c r="F88">
        <v>149990</v>
      </c>
      <c r="H88">
        <v>1</v>
      </c>
      <c r="K88" s="16">
        <f t="shared" si="3"/>
        <v>115549.3</v>
      </c>
      <c r="L88" s="16">
        <f t="shared" si="4"/>
        <v>121630.84210526316</v>
      </c>
      <c r="M88" s="16">
        <f t="shared" si="5"/>
        <v>138216.86602870814</v>
      </c>
      <c r="N88" t="e">
        <f>INDEX(XML!$A$2:$R$782,MATCH(C88,XML!$D$2:$D$737,0),2)</f>
        <v>#N/A</v>
      </c>
    </row>
    <row r="89" spans="1:14" ht="22.5" customHeight="1" x14ac:dyDescent="0.2">
      <c r="A89">
        <v>72451</v>
      </c>
      <c r="B89" t="s">
        <v>47423</v>
      </c>
      <c r="C89" s="15" t="s">
        <v>47424</v>
      </c>
      <c r="D89" s="15" t="s">
        <v>47425</v>
      </c>
      <c r="E89">
        <v>131990</v>
      </c>
      <c r="F89">
        <v>169990</v>
      </c>
      <c r="H89">
        <v>1</v>
      </c>
      <c r="K89" s="16">
        <f t="shared" si="3"/>
        <v>141229.29999999999</v>
      </c>
      <c r="L89" s="16">
        <f t="shared" si="4"/>
        <v>148662.42105263157</v>
      </c>
      <c r="M89" s="16">
        <f t="shared" si="5"/>
        <v>168934.56937799041</v>
      </c>
      <c r="N89" t="e">
        <f>INDEX(XML!$A$2:$R$782,MATCH(C89,XML!$D$2:$D$737,0),2)</f>
        <v>#N/A</v>
      </c>
    </row>
    <row r="90" spans="1:14" ht="22.5" customHeight="1" x14ac:dyDescent="0.2">
      <c r="A90">
        <v>72454</v>
      </c>
      <c r="B90" t="s">
        <v>29446</v>
      </c>
      <c r="C90" s="15" t="s">
        <v>29447</v>
      </c>
      <c r="D90" s="15" t="s">
        <v>29645</v>
      </c>
      <c r="E90">
        <v>249990</v>
      </c>
      <c r="F90">
        <v>319990</v>
      </c>
      <c r="H90">
        <v>6</v>
      </c>
      <c r="K90" s="16">
        <f t="shared" si="3"/>
        <v>267489.3</v>
      </c>
      <c r="L90" s="16">
        <f t="shared" si="4"/>
        <v>281567.68421052629</v>
      </c>
      <c r="M90" s="16">
        <f t="shared" si="5"/>
        <v>319963.2775119617</v>
      </c>
      <c r="N90" t="e">
        <f>INDEX(XML!$A$2:$R$782,MATCH(C90,XML!$D$2:$D$737,0),2)</f>
        <v>#N/A</v>
      </c>
    </row>
    <row r="91" spans="1:14" ht="22.5" customHeight="1" x14ac:dyDescent="0.2">
      <c r="A91">
        <v>80314</v>
      </c>
      <c r="B91" t="s">
        <v>47610</v>
      </c>
      <c r="C91" s="15" t="s">
        <v>47611</v>
      </c>
      <c r="D91" s="15" t="s">
        <v>47612</v>
      </c>
      <c r="E91">
        <v>23090</v>
      </c>
      <c r="F91">
        <v>29990</v>
      </c>
      <c r="H91">
        <v>26</v>
      </c>
      <c r="K91" s="16">
        <f t="shared" si="3"/>
        <v>25860.799999999999</v>
      </c>
      <c r="L91" s="16">
        <f t="shared" si="4"/>
        <v>27221.894736842107</v>
      </c>
      <c r="M91" s="16">
        <f t="shared" si="5"/>
        <v>30933.971291866033</v>
      </c>
      <c r="N91" t="e">
        <f>INDEX(XML!$A$2:$R$782,MATCH(C91,XML!$D$2:$D$737,0),2)</f>
        <v>#N/A</v>
      </c>
    </row>
    <row r="92" spans="1:14" ht="22.5" customHeight="1" x14ac:dyDescent="0.2">
      <c r="A92">
        <v>80305</v>
      </c>
      <c r="B92" t="s">
        <v>47613</v>
      </c>
      <c r="C92" s="15" t="s">
        <v>47614</v>
      </c>
      <c r="D92" s="15" t="s">
        <v>47615</v>
      </c>
      <c r="E92">
        <v>38490</v>
      </c>
      <c r="F92">
        <v>49990</v>
      </c>
      <c r="H92">
        <v>7</v>
      </c>
      <c r="K92" s="16">
        <f t="shared" si="3"/>
        <v>43108.800000000003</v>
      </c>
      <c r="L92" s="16">
        <f t="shared" si="4"/>
        <v>45377.684210526313</v>
      </c>
      <c r="M92" s="16">
        <f t="shared" si="5"/>
        <v>51565.550239234442</v>
      </c>
      <c r="N92" t="e">
        <f>INDEX(XML!$A$2:$R$782,MATCH(C92,XML!$D$2:$D$737,0),2)</f>
        <v>#N/A</v>
      </c>
    </row>
    <row r="93" spans="1:14" ht="22.5" customHeight="1" x14ac:dyDescent="0.2">
      <c r="A93">
        <v>83085</v>
      </c>
      <c r="B93">
        <v>286944113</v>
      </c>
      <c r="C93" s="15" t="s">
        <v>45638</v>
      </c>
      <c r="D93" s="15" t="s">
        <v>45639</v>
      </c>
      <c r="E93">
        <v>38490</v>
      </c>
      <c r="F93">
        <v>49990</v>
      </c>
      <c r="H93">
        <v>9</v>
      </c>
      <c r="K93" s="16">
        <f t="shared" si="3"/>
        <v>43108.800000000003</v>
      </c>
      <c r="L93" s="16">
        <f t="shared" si="4"/>
        <v>45377.684210526313</v>
      </c>
      <c r="M93" s="16">
        <f t="shared" si="5"/>
        <v>51565.550239234442</v>
      </c>
      <c r="N93" t="e">
        <f>INDEX(XML!$A$2:$R$782,MATCH(C93,XML!$D$2:$D$737,0),2)</f>
        <v>#N/A</v>
      </c>
    </row>
    <row r="94" spans="1:14" ht="22.5" customHeight="1" x14ac:dyDescent="0.2">
      <c r="A94">
        <v>64516</v>
      </c>
      <c r="B94" t="s">
        <v>47739</v>
      </c>
      <c r="C94" s="15" t="s">
        <v>47740</v>
      </c>
      <c r="D94" s="15" t="s">
        <v>47741</v>
      </c>
      <c r="E94">
        <v>599890</v>
      </c>
      <c r="F94">
        <v>599990</v>
      </c>
      <c r="H94">
        <v>3</v>
      </c>
      <c r="K94" s="16">
        <f t="shared" si="3"/>
        <v>641882.30000000005</v>
      </c>
      <c r="L94" s="16">
        <f t="shared" si="4"/>
        <v>675665.57894736854</v>
      </c>
      <c r="M94" s="16">
        <f t="shared" si="5"/>
        <v>767801.79425837332</v>
      </c>
      <c r="N94" t="e">
        <f>INDEX(XML!$A$2:$R$782,MATCH(C94,XML!$D$2:$D$737,0),2)</f>
        <v>#N/A</v>
      </c>
    </row>
    <row r="95" spans="1:14" ht="22.5" customHeight="1" x14ac:dyDescent="0.2">
      <c r="A95">
        <v>77341</v>
      </c>
      <c r="B95" t="s">
        <v>47742</v>
      </c>
      <c r="C95" s="15" t="s">
        <v>47743</v>
      </c>
      <c r="D95" s="15" t="s">
        <v>47744</v>
      </c>
      <c r="E95">
        <v>74990</v>
      </c>
      <c r="F95">
        <v>74990</v>
      </c>
      <c r="H95" t="s">
        <v>746</v>
      </c>
      <c r="K95" s="16">
        <f t="shared" si="3"/>
        <v>80239.3</v>
      </c>
      <c r="L95" s="16">
        <f t="shared" si="4"/>
        <v>84462.421052631573</v>
      </c>
      <c r="M95" s="16">
        <f t="shared" si="5"/>
        <v>95980.023923444969</v>
      </c>
      <c r="N95" t="e">
        <f>INDEX(XML!$A$2:$R$782,MATCH(C95,XML!$D$2:$D$737,0),2)</f>
        <v>#N/A</v>
      </c>
    </row>
    <row r="96" spans="1:14" ht="22.5" customHeight="1" x14ac:dyDescent="0.2">
      <c r="A96">
        <v>77342</v>
      </c>
      <c r="B96" t="s">
        <v>47745</v>
      </c>
      <c r="C96" s="15" t="s">
        <v>47746</v>
      </c>
      <c r="D96" s="15" t="s">
        <v>47747</v>
      </c>
      <c r="E96">
        <v>74990</v>
      </c>
      <c r="F96">
        <v>74990</v>
      </c>
      <c r="H96" t="s">
        <v>746</v>
      </c>
      <c r="K96" s="16">
        <f t="shared" si="3"/>
        <v>80239.3</v>
      </c>
      <c r="L96" s="16">
        <f t="shared" si="4"/>
        <v>84462.421052631573</v>
      </c>
      <c r="M96" s="16">
        <f t="shared" si="5"/>
        <v>95980.023923444969</v>
      </c>
      <c r="N96" t="e">
        <f>INDEX(XML!$A$2:$R$782,MATCH(C96,XML!$D$2:$D$737,0),2)</f>
        <v>#N/A</v>
      </c>
    </row>
    <row r="97" spans="1:14" ht="22.5" customHeight="1" x14ac:dyDescent="0.2">
      <c r="A97">
        <v>78946</v>
      </c>
      <c r="B97" t="s">
        <v>47748</v>
      </c>
      <c r="C97" s="15" t="s">
        <v>47749</v>
      </c>
      <c r="D97" s="15" t="s">
        <v>47750</v>
      </c>
      <c r="E97">
        <v>99990</v>
      </c>
      <c r="F97">
        <v>99990</v>
      </c>
      <c r="H97" t="s">
        <v>746</v>
      </c>
      <c r="K97" s="16">
        <f t="shared" si="3"/>
        <v>106989.3</v>
      </c>
      <c r="L97" s="16">
        <f t="shared" si="4"/>
        <v>112620.31578947368</v>
      </c>
      <c r="M97" s="16">
        <f t="shared" si="5"/>
        <v>127977.63157894736</v>
      </c>
      <c r="N97" t="e">
        <f>INDEX(XML!$A$2:$R$782,MATCH(C97,XML!$D$2:$D$737,0),2)</f>
        <v>#N/A</v>
      </c>
    </row>
    <row r="98" spans="1:14" ht="22.5" customHeight="1" x14ac:dyDescent="0.2">
      <c r="A98">
        <v>78947</v>
      </c>
      <c r="B98" t="s">
        <v>47751</v>
      </c>
      <c r="C98" s="15" t="s">
        <v>47752</v>
      </c>
      <c r="D98" s="15" t="s">
        <v>47753</v>
      </c>
      <c r="E98">
        <v>99990</v>
      </c>
      <c r="F98">
        <v>99990</v>
      </c>
      <c r="H98">
        <v>14</v>
      </c>
      <c r="K98" s="16">
        <f t="shared" si="3"/>
        <v>106989.3</v>
      </c>
      <c r="L98" s="16">
        <f t="shared" si="4"/>
        <v>112620.31578947368</v>
      </c>
      <c r="M98" s="16">
        <f t="shared" si="5"/>
        <v>127977.63157894736</v>
      </c>
      <c r="N98" t="e">
        <f>INDEX(XML!$A$2:$R$782,MATCH(C98,XML!$D$2:$D$737,0),2)</f>
        <v>#N/A</v>
      </c>
    </row>
    <row r="99" spans="1:14" ht="22.5" customHeight="1" x14ac:dyDescent="0.2">
      <c r="A99">
        <v>78948</v>
      </c>
      <c r="B99" t="s">
        <v>47754</v>
      </c>
      <c r="C99" s="15" t="s">
        <v>47755</v>
      </c>
      <c r="D99" s="15" t="s">
        <v>47756</v>
      </c>
      <c r="E99">
        <v>82890</v>
      </c>
      <c r="F99">
        <v>82990</v>
      </c>
      <c r="H99" t="s">
        <v>746</v>
      </c>
      <c r="K99" s="16">
        <f t="shared" si="3"/>
        <v>88692.3</v>
      </c>
      <c r="L99" s="16">
        <f t="shared" si="4"/>
        <v>93360.31578947368</v>
      </c>
      <c r="M99" s="16">
        <f t="shared" si="5"/>
        <v>106091.26794258371</v>
      </c>
      <c r="N99" t="e">
        <f>INDEX(XML!$A$2:$R$782,MATCH(C99,XML!$D$2:$D$737,0),2)</f>
        <v>#N/A</v>
      </c>
    </row>
    <row r="100" spans="1:14" ht="22.5" customHeight="1" x14ac:dyDescent="0.2">
      <c r="A100">
        <v>78949</v>
      </c>
      <c r="B100" t="s">
        <v>47757</v>
      </c>
      <c r="C100" s="15" t="s">
        <v>47758</v>
      </c>
      <c r="D100" s="15" t="s">
        <v>47759</v>
      </c>
      <c r="E100">
        <v>82890</v>
      </c>
      <c r="F100">
        <v>82990</v>
      </c>
      <c r="H100">
        <v>26</v>
      </c>
      <c r="K100" s="16">
        <f t="shared" si="3"/>
        <v>88692.3</v>
      </c>
      <c r="L100" s="16">
        <f t="shared" si="4"/>
        <v>93360.31578947368</v>
      </c>
      <c r="M100" s="16">
        <f t="shared" si="5"/>
        <v>106091.26794258371</v>
      </c>
      <c r="N100" t="e">
        <f>INDEX(XML!$A$2:$R$782,MATCH(C100,XML!$D$2:$D$737,0),2)</f>
        <v>#N/A</v>
      </c>
    </row>
    <row r="101" spans="1:14" ht="22.5" customHeight="1" x14ac:dyDescent="0.2">
      <c r="A101">
        <v>83564</v>
      </c>
      <c r="B101" t="s">
        <v>47760</v>
      </c>
      <c r="C101" s="15" t="s">
        <v>47761</v>
      </c>
      <c r="D101" s="15" t="s">
        <v>47762</v>
      </c>
      <c r="E101">
        <v>349990</v>
      </c>
      <c r="F101">
        <v>299890</v>
      </c>
      <c r="H101">
        <v>20</v>
      </c>
      <c r="K101" s="16">
        <f t="shared" si="3"/>
        <v>374489.3</v>
      </c>
      <c r="L101" s="16">
        <f t="shared" si="4"/>
        <v>394199.26315789472</v>
      </c>
      <c r="M101" s="16">
        <f t="shared" si="5"/>
        <v>447953.70813397126</v>
      </c>
      <c r="N101" t="e">
        <f>INDEX(XML!$A$2:$R$782,MATCH(C101,XML!$D$2:$D$737,0),2)</f>
        <v>#N/A</v>
      </c>
    </row>
    <row r="102" spans="1:14" ht="22.5" customHeight="1" x14ac:dyDescent="0.2">
      <c r="A102">
        <v>83565</v>
      </c>
      <c r="B102" t="s">
        <v>47763</v>
      </c>
      <c r="C102" s="15" t="s">
        <v>47764</v>
      </c>
      <c r="D102" s="15" t="s">
        <v>47765</v>
      </c>
      <c r="E102">
        <v>349990</v>
      </c>
      <c r="F102">
        <v>299890</v>
      </c>
      <c r="H102">
        <v>8</v>
      </c>
      <c r="K102" s="16">
        <f t="shared" si="3"/>
        <v>374489.3</v>
      </c>
      <c r="L102" s="16">
        <f t="shared" si="4"/>
        <v>394199.26315789472</v>
      </c>
      <c r="M102" s="16">
        <f t="shared" si="5"/>
        <v>447953.70813397126</v>
      </c>
      <c r="N102" t="e">
        <f>INDEX(XML!$A$2:$R$782,MATCH(C102,XML!$D$2:$D$737,0),2)</f>
        <v>#N/A</v>
      </c>
    </row>
    <row r="103" spans="1:14" ht="22.5" customHeight="1" x14ac:dyDescent="0.2">
      <c r="A103">
        <v>83566</v>
      </c>
      <c r="B103" t="s">
        <v>47766</v>
      </c>
      <c r="C103" s="15" t="s">
        <v>47767</v>
      </c>
      <c r="D103" s="15" t="s">
        <v>47768</v>
      </c>
      <c r="E103">
        <v>349990</v>
      </c>
      <c r="F103">
        <v>299890</v>
      </c>
      <c r="H103">
        <v>8</v>
      </c>
      <c r="K103" s="16">
        <f t="shared" si="3"/>
        <v>374489.3</v>
      </c>
      <c r="L103" s="16">
        <f t="shared" si="4"/>
        <v>394199.26315789472</v>
      </c>
      <c r="M103" s="16">
        <f t="shared" si="5"/>
        <v>447953.70813397126</v>
      </c>
      <c r="N103" t="e">
        <f>INDEX(XML!$A$2:$R$782,MATCH(C103,XML!$D$2:$D$737,0),2)</f>
        <v>#N/A</v>
      </c>
    </row>
    <row r="104" spans="1:14" ht="22.5" customHeight="1" x14ac:dyDescent="0.2">
      <c r="A104">
        <v>83567</v>
      </c>
      <c r="B104" t="s">
        <v>47769</v>
      </c>
      <c r="C104" s="15" t="s">
        <v>47770</v>
      </c>
      <c r="D104" s="15" t="s">
        <v>47771</v>
      </c>
      <c r="E104">
        <v>349990</v>
      </c>
      <c r="F104">
        <v>299890</v>
      </c>
      <c r="H104">
        <v>8</v>
      </c>
      <c r="K104" s="16">
        <f t="shared" si="3"/>
        <v>374489.3</v>
      </c>
      <c r="L104" s="16">
        <f t="shared" si="4"/>
        <v>394199.26315789472</v>
      </c>
      <c r="M104" s="16">
        <f t="shared" si="5"/>
        <v>447953.70813397126</v>
      </c>
      <c r="N104" t="e">
        <f>INDEX(XML!$A$2:$R$782,MATCH(C104,XML!$D$2:$D$737,0),2)</f>
        <v>#N/A</v>
      </c>
    </row>
    <row r="105" spans="1:14" ht="22.5" customHeight="1" x14ac:dyDescent="0.2">
      <c r="A105">
        <v>83580</v>
      </c>
      <c r="B105" t="s">
        <v>47772</v>
      </c>
      <c r="C105" s="15" t="s">
        <v>47773</v>
      </c>
      <c r="D105" s="15" t="s">
        <v>47774</v>
      </c>
      <c r="E105">
        <v>239990</v>
      </c>
      <c r="F105">
        <v>219890</v>
      </c>
      <c r="H105">
        <v>47</v>
      </c>
      <c r="K105" s="16">
        <f t="shared" si="3"/>
        <v>256789.3</v>
      </c>
      <c r="L105" s="16">
        <f t="shared" si="4"/>
        <v>270304.5263157895</v>
      </c>
      <c r="M105" s="16">
        <f t="shared" si="5"/>
        <v>307164.23444976076</v>
      </c>
      <c r="N105" t="e">
        <f>INDEX(XML!$A$2:$R$782,MATCH(C105,XML!$D$2:$D$737,0),2)</f>
        <v>#N/A</v>
      </c>
    </row>
    <row r="106" spans="1:14" ht="22.5" customHeight="1" x14ac:dyDescent="0.2">
      <c r="A106">
        <v>83582</v>
      </c>
      <c r="B106" t="s">
        <v>47775</v>
      </c>
      <c r="C106" s="15" t="s">
        <v>47776</v>
      </c>
      <c r="D106" s="15" t="s">
        <v>47777</v>
      </c>
      <c r="E106">
        <v>239990</v>
      </c>
      <c r="F106">
        <v>219890</v>
      </c>
      <c r="H106">
        <v>26</v>
      </c>
      <c r="K106" s="16">
        <f t="shared" si="3"/>
        <v>256789.3</v>
      </c>
      <c r="L106" s="16">
        <f t="shared" si="4"/>
        <v>270304.5263157895</v>
      </c>
      <c r="M106" s="16">
        <f t="shared" si="5"/>
        <v>307164.23444976076</v>
      </c>
      <c r="N106" t="e">
        <f>INDEX(XML!$A$2:$R$782,MATCH(C106,XML!$D$2:$D$737,0),2)</f>
        <v>#N/A</v>
      </c>
    </row>
    <row r="107" spans="1:14" ht="22.5" customHeight="1" x14ac:dyDescent="0.2">
      <c r="A107">
        <v>83583</v>
      </c>
      <c r="B107" t="s">
        <v>47778</v>
      </c>
      <c r="C107" s="15" t="s">
        <v>47779</v>
      </c>
      <c r="D107" s="15" t="s">
        <v>47780</v>
      </c>
      <c r="E107">
        <v>239990</v>
      </c>
      <c r="F107">
        <v>219890</v>
      </c>
      <c r="H107">
        <v>26</v>
      </c>
      <c r="K107" s="16">
        <f t="shared" si="3"/>
        <v>256789.3</v>
      </c>
      <c r="L107" s="16">
        <f t="shared" si="4"/>
        <v>270304.5263157895</v>
      </c>
      <c r="M107" s="16">
        <f t="shared" si="5"/>
        <v>307164.23444976076</v>
      </c>
      <c r="N107" t="e">
        <f>INDEX(XML!$A$2:$R$782,MATCH(C107,XML!$D$2:$D$737,0),2)</f>
        <v>#N/A</v>
      </c>
    </row>
    <row r="108" spans="1:14" ht="22.5" customHeight="1" x14ac:dyDescent="0.2">
      <c r="A108">
        <v>83584</v>
      </c>
      <c r="B108" t="s">
        <v>47781</v>
      </c>
      <c r="C108" s="15" t="s">
        <v>47782</v>
      </c>
      <c r="D108" s="15" t="s">
        <v>47783</v>
      </c>
      <c r="E108">
        <v>279990</v>
      </c>
      <c r="F108">
        <v>249890</v>
      </c>
      <c r="H108">
        <v>27</v>
      </c>
      <c r="K108" s="16">
        <f t="shared" si="3"/>
        <v>299589.3</v>
      </c>
      <c r="L108" s="16">
        <f t="shared" si="4"/>
        <v>315357.15789473685</v>
      </c>
      <c r="M108" s="16">
        <f t="shared" si="5"/>
        <v>358360.40669856459</v>
      </c>
      <c r="N108" t="e">
        <f>INDEX(XML!$A$2:$R$782,MATCH(C108,XML!$D$2:$D$737,0),2)</f>
        <v>#N/A</v>
      </c>
    </row>
    <row r="109" spans="1:14" ht="22.5" customHeight="1" x14ac:dyDescent="0.2">
      <c r="A109">
        <v>83585</v>
      </c>
      <c r="B109" t="s">
        <v>47784</v>
      </c>
      <c r="C109" s="15" t="s">
        <v>47785</v>
      </c>
      <c r="D109" s="15" t="s">
        <v>47786</v>
      </c>
      <c r="E109">
        <v>279990</v>
      </c>
      <c r="F109">
        <v>249890</v>
      </c>
      <c r="H109">
        <v>12</v>
      </c>
      <c r="K109" s="16">
        <f t="shared" si="3"/>
        <v>299589.3</v>
      </c>
      <c r="L109" s="16">
        <f t="shared" si="4"/>
        <v>315357.15789473685</v>
      </c>
      <c r="M109" s="16">
        <f t="shared" si="5"/>
        <v>358360.40669856459</v>
      </c>
      <c r="N109" t="e">
        <f>INDEX(XML!$A$2:$R$782,MATCH(C109,XML!$D$2:$D$737,0),2)</f>
        <v>#N/A</v>
      </c>
    </row>
    <row r="110" spans="1:14" ht="22.5" customHeight="1" x14ac:dyDescent="0.2">
      <c r="A110">
        <v>83586</v>
      </c>
      <c r="B110" t="s">
        <v>47787</v>
      </c>
      <c r="C110" s="15" t="s">
        <v>47788</v>
      </c>
      <c r="D110" s="15" t="s">
        <v>47789</v>
      </c>
      <c r="E110">
        <v>279990</v>
      </c>
      <c r="F110">
        <v>249890</v>
      </c>
      <c r="H110">
        <v>12</v>
      </c>
      <c r="K110" s="16">
        <f t="shared" si="3"/>
        <v>299589.3</v>
      </c>
      <c r="L110" s="16">
        <f t="shared" si="4"/>
        <v>315357.15789473685</v>
      </c>
      <c r="M110" s="16">
        <f t="shared" si="5"/>
        <v>358360.40669856459</v>
      </c>
      <c r="N110" t="e">
        <f>INDEX(XML!$A$2:$R$782,MATCH(C110,XML!$D$2:$D$737,0),2)</f>
        <v>#N/A</v>
      </c>
    </row>
    <row r="111" spans="1:14" ht="22.5" customHeight="1" x14ac:dyDescent="0.25">
      <c r="A111" s="184" t="s">
        <v>748</v>
      </c>
      <c r="B111" s="184"/>
      <c r="C111" s="185"/>
      <c r="D111" s="185"/>
      <c r="E111" s="184"/>
      <c r="F111" s="184"/>
      <c r="G111" s="184"/>
      <c r="H111" s="184"/>
      <c r="I111" s="184"/>
      <c r="J111" s="184"/>
      <c r="K111" s="16">
        <f t="shared" si="3"/>
        <v>0</v>
      </c>
      <c r="L111" s="16">
        <f t="shared" si="4"/>
        <v>0</v>
      </c>
      <c r="M111" s="16">
        <f t="shared" si="5"/>
        <v>0</v>
      </c>
      <c r="N111" t="e">
        <f>INDEX(XML!$A$2:$R$782,MATCH(C111,XML!$D$2:$D$737,0),2)</f>
        <v>#N/A</v>
      </c>
    </row>
    <row r="112" spans="1:14" ht="22.5" customHeight="1" x14ac:dyDescent="0.2">
      <c r="A112">
        <v>69346</v>
      </c>
      <c r="B112" t="s">
        <v>29945</v>
      </c>
      <c r="C112" s="15" t="s">
        <v>29946</v>
      </c>
      <c r="D112" s="15" t="s">
        <v>29947</v>
      </c>
      <c r="E112">
        <v>5128</v>
      </c>
      <c r="F112">
        <v>6690</v>
      </c>
      <c r="K112" s="16">
        <f t="shared" si="3"/>
        <v>5743.36</v>
      </c>
      <c r="L112" s="16">
        <f t="shared" si="4"/>
        <v>6045.6421052631576</v>
      </c>
      <c r="M112" s="16">
        <f t="shared" si="5"/>
        <v>6870.0478468899519</v>
      </c>
      <c r="N112" t="e">
        <f>INDEX(XML!$A$2:$R$782,MATCH(C112,XML!$D$2:$D$737,0),2)</f>
        <v>#N/A</v>
      </c>
    </row>
    <row r="113" spans="1:14" ht="22.5" customHeight="1" x14ac:dyDescent="0.2">
      <c r="A113">
        <v>32124</v>
      </c>
      <c r="B113" t="s">
        <v>749</v>
      </c>
      <c r="C113" s="15" t="s">
        <v>750</v>
      </c>
      <c r="D113" s="15" t="s">
        <v>751</v>
      </c>
      <c r="E113">
        <v>6985</v>
      </c>
      <c r="F113">
        <v>8990</v>
      </c>
      <c r="K113" s="16">
        <f t="shared" si="3"/>
        <v>7823.2</v>
      </c>
      <c r="L113" s="16">
        <f t="shared" si="4"/>
        <v>8234.9473684210534</v>
      </c>
      <c r="M113" s="16">
        <f t="shared" si="5"/>
        <v>9357.8947368421068</v>
      </c>
      <c r="N113" t="e">
        <f>INDEX(XML!$A$2:$R$782,MATCH(C113,XML!$D$2:$D$737,0),2)</f>
        <v>#N/A</v>
      </c>
    </row>
    <row r="114" spans="1:14" ht="22.5" customHeight="1" x14ac:dyDescent="0.2">
      <c r="A114">
        <v>67276</v>
      </c>
      <c r="B114" t="s">
        <v>25587</v>
      </c>
      <c r="C114" s="15" t="s">
        <v>25588</v>
      </c>
      <c r="D114" s="15" t="s">
        <v>28213</v>
      </c>
      <c r="E114">
        <v>7867</v>
      </c>
      <c r="F114">
        <v>8490</v>
      </c>
      <c r="H114" t="s">
        <v>746</v>
      </c>
      <c r="K114" s="16">
        <f t="shared" si="3"/>
        <v>8811.0400000000009</v>
      </c>
      <c r="L114" s="16">
        <f t="shared" si="4"/>
        <v>9274.7789473684225</v>
      </c>
      <c r="M114" s="16">
        <f t="shared" si="5"/>
        <v>10539.521531100479</v>
      </c>
      <c r="N114" t="e">
        <f>INDEX(XML!$A$2:$R$782,MATCH(C114,XML!$D$2:$D$737,0),2)</f>
        <v>#N/A</v>
      </c>
    </row>
    <row r="115" spans="1:14" ht="22.5" customHeight="1" x14ac:dyDescent="0.2">
      <c r="A115">
        <v>67278</v>
      </c>
      <c r="B115" t="s">
        <v>25587</v>
      </c>
      <c r="C115" s="15" t="s">
        <v>25589</v>
      </c>
      <c r="D115" s="15" t="s">
        <v>25590</v>
      </c>
      <c r="E115">
        <v>7867</v>
      </c>
      <c r="F115">
        <v>8490</v>
      </c>
      <c r="H115" t="s">
        <v>746</v>
      </c>
      <c r="K115" s="16">
        <f t="shared" si="3"/>
        <v>8811.0400000000009</v>
      </c>
      <c r="L115" s="16">
        <f t="shared" si="4"/>
        <v>9274.7789473684225</v>
      </c>
      <c r="M115" s="16">
        <f t="shared" si="5"/>
        <v>10539.521531100479</v>
      </c>
      <c r="N115" t="e">
        <f>INDEX(XML!$A$2:$R$782,MATCH(C115,XML!$D$2:$D$737,0),2)</f>
        <v>#N/A</v>
      </c>
    </row>
    <row r="116" spans="1:14" ht="22.5" customHeight="1" x14ac:dyDescent="0.2">
      <c r="A116">
        <v>76872</v>
      </c>
      <c r="B116" t="s">
        <v>37792</v>
      </c>
      <c r="C116" s="15" t="s">
        <v>35617</v>
      </c>
      <c r="D116" s="15" t="s">
        <v>37793</v>
      </c>
      <c r="E116">
        <v>8655</v>
      </c>
      <c r="F116">
        <v>9490</v>
      </c>
      <c r="H116" t="s">
        <v>746</v>
      </c>
      <c r="K116" s="16">
        <f t="shared" si="3"/>
        <v>9693.6</v>
      </c>
      <c r="L116" s="16">
        <f t="shared" si="4"/>
        <v>10203.78947368421</v>
      </c>
      <c r="M116" s="16">
        <f t="shared" si="5"/>
        <v>11595.215311004784</v>
      </c>
      <c r="N116" t="e">
        <f>INDEX(XML!$A$2:$R$782,MATCH(C116,XML!$D$2:$D$737,0),2)</f>
        <v>#N/A</v>
      </c>
    </row>
    <row r="117" spans="1:14" ht="22.5" customHeight="1" x14ac:dyDescent="0.2">
      <c r="A117">
        <v>76874</v>
      </c>
      <c r="B117" t="s">
        <v>37792</v>
      </c>
      <c r="C117" s="15" t="s">
        <v>35618</v>
      </c>
      <c r="D117" s="15" t="s">
        <v>37794</v>
      </c>
      <c r="E117">
        <v>8655</v>
      </c>
      <c r="F117">
        <v>9490</v>
      </c>
      <c r="H117" t="s">
        <v>746</v>
      </c>
      <c r="K117" s="16">
        <f t="shared" si="3"/>
        <v>9693.6</v>
      </c>
      <c r="L117" s="16">
        <f t="shared" si="4"/>
        <v>10203.78947368421</v>
      </c>
      <c r="M117" s="16">
        <f t="shared" si="5"/>
        <v>11595.215311004784</v>
      </c>
      <c r="N117" t="e">
        <f>INDEX(XML!$A$2:$R$782,MATCH(C117,XML!$D$2:$D$737,0),2)</f>
        <v>#N/A</v>
      </c>
    </row>
    <row r="118" spans="1:14" ht="22.5" customHeight="1" x14ac:dyDescent="0.2">
      <c r="A118">
        <v>71111</v>
      </c>
      <c r="B118" t="s">
        <v>29234</v>
      </c>
      <c r="C118" s="15" t="s">
        <v>29235</v>
      </c>
      <c r="D118" s="15" t="s">
        <v>29236</v>
      </c>
      <c r="E118">
        <v>9580</v>
      </c>
      <c r="F118">
        <v>10990</v>
      </c>
      <c r="H118" t="s">
        <v>746</v>
      </c>
      <c r="K118" s="16">
        <f t="shared" si="3"/>
        <v>10729.6</v>
      </c>
      <c r="L118" s="16">
        <f t="shared" si="4"/>
        <v>11294.315789473685</v>
      </c>
      <c r="M118" s="16">
        <f t="shared" si="5"/>
        <v>12834.449760765552</v>
      </c>
      <c r="N118" t="e">
        <f>INDEX(XML!$A$2:$R$782,MATCH(C118,XML!$D$2:$D$737,0),2)</f>
        <v>#N/A</v>
      </c>
    </row>
    <row r="119" spans="1:14" ht="22.5" customHeight="1" x14ac:dyDescent="0.2">
      <c r="A119">
        <v>71143</v>
      </c>
      <c r="B119" t="s">
        <v>29234</v>
      </c>
      <c r="C119" s="15" t="s">
        <v>29237</v>
      </c>
      <c r="D119" s="15" t="s">
        <v>32359</v>
      </c>
      <c r="E119">
        <v>9580</v>
      </c>
      <c r="F119">
        <v>10990</v>
      </c>
      <c r="H119" t="s">
        <v>746</v>
      </c>
      <c r="K119" s="16">
        <f t="shared" si="3"/>
        <v>10729.6</v>
      </c>
      <c r="L119" s="16">
        <f t="shared" si="4"/>
        <v>11294.315789473685</v>
      </c>
      <c r="M119" s="16">
        <f t="shared" si="5"/>
        <v>12834.449760765552</v>
      </c>
      <c r="N119" t="e">
        <f>INDEX(XML!$A$2:$R$782,MATCH(C119,XML!$D$2:$D$737,0),2)</f>
        <v>#N/A</v>
      </c>
    </row>
    <row r="120" spans="1:14" ht="22.5" customHeight="1" x14ac:dyDescent="0.2">
      <c r="A120">
        <v>67931</v>
      </c>
      <c r="B120" t="s">
        <v>25591</v>
      </c>
      <c r="C120" s="15" t="s">
        <v>25592</v>
      </c>
      <c r="D120" s="15" t="s">
        <v>28214</v>
      </c>
      <c r="E120">
        <v>10630</v>
      </c>
      <c r="F120">
        <v>11990</v>
      </c>
      <c r="H120" t="s">
        <v>746</v>
      </c>
      <c r="K120" s="16">
        <f t="shared" si="3"/>
        <v>11905.6</v>
      </c>
      <c r="L120" s="16">
        <f t="shared" si="4"/>
        <v>12532.21052631579</v>
      </c>
      <c r="M120" s="16">
        <f t="shared" si="5"/>
        <v>14241.148325358854</v>
      </c>
      <c r="N120" t="e">
        <f>INDEX(XML!$A$2:$R$782,MATCH(C120,XML!$D$2:$D$737,0),2)</f>
        <v>#N/A</v>
      </c>
    </row>
    <row r="121" spans="1:14" ht="22.5" customHeight="1" x14ac:dyDescent="0.2">
      <c r="A121">
        <v>67938</v>
      </c>
      <c r="B121" t="s">
        <v>25591</v>
      </c>
      <c r="C121" s="15" t="s">
        <v>25593</v>
      </c>
      <c r="D121" s="15" t="s">
        <v>42075</v>
      </c>
      <c r="E121">
        <v>10630</v>
      </c>
      <c r="F121">
        <v>11990</v>
      </c>
      <c r="H121" t="s">
        <v>746</v>
      </c>
      <c r="K121" s="16">
        <f t="shared" si="3"/>
        <v>11905.6</v>
      </c>
      <c r="L121" s="16">
        <f t="shared" si="4"/>
        <v>12532.21052631579</v>
      </c>
      <c r="M121" s="16">
        <f t="shared" si="5"/>
        <v>14241.148325358854</v>
      </c>
      <c r="N121" t="e">
        <f>INDEX(XML!$A$2:$R$782,MATCH(C121,XML!$D$2:$D$737,0),2)</f>
        <v>#N/A</v>
      </c>
    </row>
    <row r="122" spans="1:14" ht="22.5" customHeight="1" x14ac:dyDescent="0.2">
      <c r="A122">
        <v>76869</v>
      </c>
      <c r="B122" t="s">
        <v>35614</v>
      </c>
      <c r="C122" s="15" t="s">
        <v>47367</v>
      </c>
      <c r="D122" s="15" t="s">
        <v>47368</v>
      </c>
      <c r="E122">
        <v>13736</v>
      </c>
      <c r="F122">
        <v>16990</v>
      </c>
      <c r="H122" t="s">
        <v>746</v>
      </c>
      <c r="K122" s="16">
        <f t="shared" si="3"/>
        <v>15384.32</v>
      </c>
      <c r="L122" s="16">
        <f t="shared" si="4"/>
        <v>16194.021052631579</v>
      </c>
      <c r="M122" s="16">
        <f t="shared" si="5"/>
        <v>18402.296650717701</v>
      </c>
      <c r="N122" t="e">
        <f>INDEX(XML!$A$2:$R$782,MATCH(C122,XML!$D$2:$D$737,0),2)</f>
        <v>#N/A</v>
      </c>
    </row>
    <row r="123" spans="1:14" ht="22.5" customHeight="1" x14ac:dyDescent="0.2">
      <c r="A123">
        <v>76870</v>
      </c>
      <c r="B123" t="s">
        <v>35614</v>
      </c>
      <c r="C123" s="15" t="s">
        <v>35615</v>
      </c>
      <c r="D123" s="15" t="s">
        <v>35616</v>
      </c>
      <c r="E123">
        <v>13736</v>
      </c>
      <c r="F123">
        <v>16990</v>
      </c>
      <c r="H123" t="s">
        <v>746</v>
      </c>
      <c r="K123" s="16">
        <f t="shared" si="3"/>
        <v>15384.32</v>
      </c>
      <c r="L123" s="16">
        <f t="shared" si="4"/>
        <v>16194.021052631579</v>
      </c>
      <c r="M123" s="16">
        <f t="shared" si="5"/>
        <v>18402.296650717701</v>
      </c>
      <c r="N123" t="e">
        <f>INDEX(XML!$A$2:$R$782,MATCH(C123,XML!$D$2:$D$737,0),2)</f>
        <v>#N/A</v>
      </c>
    </row>
    <row r="124" spans="1:14" ht="22.5" customHeight="1" x14ac:dyDescent="0.2">
      <c r="A124">
        <v>67231</v>
      </c>
      <c r="B124" t="s">
        <v>29940</v>
      </c>
      <c r="C124" s="15" t="s">
        <v>29941</v>
      </c>
      <c r="D124" s="15" t="s">
        <v>29942</v>
      </c>
      <c r="E124">
        <v>13096</v>
      </c>
      <c r="F124">
        <v>12990</v>
      </c>
      <c r="H124" t="s">
        <v>746</v>
      </c>
      <c r="K124" s="16">
        <f t="shared" si="3"/>
        <v>14667.52</v>
      </c>
      <c r="L124" s="16">
        <f t="shared" si="4"/>
        <v>15439.494736842105</v>
      </c>
      <c r="M124" s="16">
        <f t="shared" si="5"/>
        <v>17544.880382775122</v>
      </c>
      <c r="N124" t="e">
        <f>INDEX(XML!$A$2:$R$782,MATCH(C124,XML!$D$2:$D$737,0),2)</f>
        <v>#N/A</v>
      </c>
    </row>
    <row r="125" spans="1:14" ht="22.5" customHeight="1" x14ac:dyDescent="0.2">
      <c r="A125">
        <v>71074</v>
      </c>
      <c r="B125" t="s">
        <v>46980</v>
      </c>
      <c r="C125" s="15" t="s">
        <v>46981</v>
      </c>
      <c r="D125" s="15" t="s">
        <v>46982</v>
      </c>
      <c r="E125">
        <v>10639</v>
      </c>
      <c r="F125">
        <v>12990</v>
      </c>
      <c r="K125" s="16">
        <f t="shared" si="3"/>
        <v>11915.68</v>
      </c>
      <c r="L125" s="16">
        <f t="shared" si="4"/>
        <v>12542.82105263158</v>
      </c>
      <c r="M125" s="16">
        <f t="shared" si="5"/>
        <v>14253.205741626794</v>
      </c>
      <c r="N125" t="e">
        <f>INDEX(XML!$A$2:$R$782,MATCH(C125,XML!$D$2:$D$737,0),2)</f>
        <v>#N/A</v>
      </c>
    </row>
    <row r="126" spans="1:14" ht="22.5" customHeight="1" x14ac:dyDescent="0.2">
      <c r="A126">
        <v>81524</v>
      </c>
      <c r="B126" t="s">
        <v>42860</v>
      </c>
      <c r="C126" s="15" t="s">
        <v>42861</v>
      </c>
      <c r="D126" s="15" t="s">
        <v>42862</v>
      </c>
      <c r="E126">
        <v>13558</v>
      </c>
      <c r="F126">
        <v>16990</v>
      </c>
      <c r="H126" t="s">
        <v>747</v>
      </c>
      <c r="K126" s="16">
        <f t="shared" si="3"/>
        <v>15184.96</v>
      </c>
      <c r="L126" s="16">
        <f t="shared" si="4"/>
        <v>15984.168421052631</v>
      </c>
      <c r="M126" s="16">
        <f t="shared" si="5"/>
        <v>18163.827751196171</v>
      </c>
      <c r="N126" t="e">
        <f>INDEX(XML!$A$2:$R$782,MATCH(C126,XML!$D$2:$D$737,0),2)</f>
        <v>#N/A</v>
      </c>
    </row>
    <row r="127" spans="1:14" ht="22.5" customHeight="1" x14ac:dyDescent="0.2">
      <c r="A127">
        <v>81523</v>
      </c>
      <c r="B127" t="s">
        <v>42860</v>
      </c>
      <c r="C127" s="15" t="s">
        <v>42863</v>
      </c>
      <c r="D127" s="15" t="s">
        <v>42864</v>
      </c>
      <c r="E127">
        <v>13558</v>
      </c>
      <c r="F127">
        <v>16990</v>
      </c>
      <c r="H127">
        <v>15</v>
      </c>
      <c r="K127" s="16">
        <f t="shared" si="3"/>
        <v>15184.96</v>
      </c>
      <c r="L127" s="16">
        <f t="shared" si="4"/>
        <v>15984.168421052631</v>
      </c>
      <c r="M127" s="16">
        <f t="shared" si="5"/>
        <v>18163.827751196171</v>
      </c>
      <c r="N127" t="e">
        <f>INDEX(XML!$A$2:$R$782,MATCH(C127,XML!$D$2:$D$737,0),2)</f>
        <v>#N/A</v>
      </c>
    </row>
    <row r="128" spans="1:14" ht="22.5" customHeight="1" x14ac:dyDescent="0.2">
      <c r="A128">
        <v>81470</v>
      </c>
      <c r="B128" t="s">
        <v>42860</v>
      </c>
      <c r="C128" s="15" t="s">
        <v>42865</v>
      </c>
      <c r="D128" s="15" t="s">
        <v>42866</v>
      </c>
      <c r="E128">
        <v>13558</v>
      </c>
      <c r="F128">
        <v>16990</v>
      </c>
      <c r="K128" s="16">
        <f t="shared" si="3"/>
        <v>15184.96</v>
      </c>
      <c r="L128" s="16">
        <f t="shared" si="4"/>
        <v>15984.168421052631</v>
      </c>
      <c r="M128" s="16">
        <f t="shared" si="5"/>
        <v>18163.827751196171</v>
      </c>
      <c r="N128" t="e">
        <f>INDEX(XML!$A$2:$R$782,MATCH(C128,XML!$D$2:$D$737,0),2)</f>
        <v>#N/A</v>
      </c>
    </row>
    <row r="129" spans="1:14" ht="22.5" customHeight="1" x14ac:dyDescent="0.2">
      <c r="A129">
        <v>81469</v>
      </c>
      <c r="B129" t="s">
        <v>42860</v>
      </c>
      <c r="C129" s="15" t="s">
        <v>42867</v>
      </c>
      <c r="D129" s="15" t="s">
        <v>42868</v>
      </c>
      <c r="E129">
        <v>13558</v>
      </c>
      <c r="F129">
        <v>16990</v>
      </c>
      <c r="H129" t="s">
        <v>747</v>
      </c>
      <c r="K129" s="16">
        <f t="shared" si="3"/>
        <v>15184.96</v>
      </c>
      <c r="L129" s="16">
        <f t="shared" si="4"/>
        <v>15984.168421052631</v>
      </c>
      <c r="M129" s="16">
        <f t="shared" si="5"/>
        <v>18163.827751196171</v>
      </c>
      <c r="N129" t="e">
        <f>INDEX(XML!$A$2:$R$782,MATCH(C129,XML!$D$2:$D$737,0),2)</f>
        <v>#N/A</v>
      </c>
    </row>
    <row r="130" spans="1:14" ht="22.5" customHeight="1" x14ac:dyDescent="0.2">
      <c r="A130">
        <v>81436</v>
      </c>
      <c r="B130" t="s">
        <v>42869</v>
      </c>
      <c r="C130" s="15" t="s">
        <v>42870</v>
      </c>
      <c r="D130" s="15" t="s">
        <v>42871</v>
      </c>
      <c r="E130">
        <v>13915</v>
      </c>
      <c r="F130">
        <v>16990</v>
      </c>
      <c r="H130" t="s">
        <v>746</v>
      </c>
      <c r="K130" s="16">
        <f t="shared" si="3"/>
        <v>15584.8</v>
      </c>
      <c r="L130" s="16">
        <f t="shared" si="4"/>
        <v>16405.052631578947</v>
      </c>
      <c r="M130" s="16">
        <f t="shared" si="5"/>
        <v>18642.105263157893</v>
      </c>
      <c r="N130" t="e">
        <f>INDEX(XML!$A$2:$R$782,MATCH(C130,XML!$D$2:$D$737,0),2)</f>
        <v>#N/A</v>
      </c>
    </row>
    <row r="131" spans="1:14" ht="22.5" customHeight="1" x14ac:dyDescent="0.2">
      <c r="A131">
        <v>81450</v>
      </c>
      <c r="B131" t="s">
        <v>42869</v>
      </c>
      <c r="C131" s="15" t="s">
        <v>42872</v>
      </c>
      <c r="D131" s="15" t="s">
        <v>42873</v>
      </c>
      <c r="E131">
        <v>13915</v>
      </c>
      <c r="F131">
        <v>16990</v>
      </c>
      <c r="H131" t="s">
        <v>746</v>
      </c>
      <c r="K131" s="16">
        <f t="shared" si="3"/>
        <v>15584.8</v>
      </c>
      <c r="L131" s="16">
        <f t="shared" si="4"/>
        <v>16405.052631578947</v>
      </c>
      <c r="M131" s="16">
        <f t="shared" si="5"/>
        <v>18642.105263157893</v>
      </c>
      <c r="N131" t="e">
        <f>INDEX(XML!$A$2:$R$782,MATCH(C131,XML!$D$2:$D$737,0),2)</f>
        <v>#N/A</v>
      </c>
    </row>
    <row r="132" spans="1:14" ht="157.5" x14ac:dyDescent="0.2">
      <c r="A132">
        <v>81452</v>
      </c>
      <c r="B132" t="s">
        <v>42874</v>
      </c>
      <c r="C132" s="15" t="s">
        <v>42875</v>
      </c>
      <c r="D132" s="15" t="s">
        <v>42876</v>
      </c>
      <c r="E132">
        <v>16372</v>
      </c>
      <c r="F132">
        <v>19990</v>
      </c>
      <c r="H132" t="s">
        <v>746</v>
      </c>
      <c r="K132" s="16">
        <f t="shared" si="3"/>
        <v>18336.64</v>
      </c>
      <c r="L132" s="16">
        <f t="shared" si="4"/>
        <v>19301.726315789474</v>
      </c>
      <c r="M132" s="16">
        <f t="shared" si="5"/>
        <v>21933.779904306222</v>
      </c>
      <c r="N132" t="e">
        <f>INDEX(XML!$A$2:$R$782,MATCH(C132,XML!$D$2:$D$737,0),2)</f>
        <v>#N/A</v>
      </c>
    </row>
    <row r="133" spans="1:14" ht="168.75" x14ac:dyDescent="0.2">
      <c r="A133">
        <v>81468</v>
      </c>
      <c r="B133" t="s">
        <v>42874</v>
      </c>
      <c r="C133" s="15" t="s">
        <v>42877</v>
      </c>
      <c r="D133" s="15" t="s">
        <v>42878</v>
      </c>
      <c r="E133">
        <v>16372</v>
      </c>
      <c r="F133">
        <v>19990</v>
      </c>
      <c r="H133" t="s">
        <v>746</v>
      </c>
      <c r="K133" s="16">
        <f t="shared" ref="K133:K196" si="6">IF(E133&gt;49999,E133+E133*0.07,IF(E133&lt;=49999,E133+E133*0.12))</f>
        <v>18336.64</v>
      </c>
      <c r="L133" s="16">
        <f t="shared" ref="L133:L196" si="7">K133*100/95</f>
        <v>19301.726315789474</v>
      </c>
      <c r="M133" s="16">
        <f t="shared" ref="M133:M196" si="8">IF(COUNTIF(C133,"*Dahua*"),F133-10,L133*100/88)</f>
        <v>21933.779904306222</v>
      </c>
      <c r="N133" t="e">
        <f>INDEX(XML!$A$2:$R$782,MATCH(C133,XML!$D$2:$D$737,0),2)</f>
        <v>#N/A</v>
      </c>
    </row>
    <row r="134" spans="1:14" ht="213.75" x14ac:dyDescent="0.2">
      <c r="A134">
        <v>71075</v>
      </c>
      <c r="B134" t="s">
        <v>39292</v>
      </c>
      <c r="C134" s="15" t="s">
        <v>29448</v>
      </c>
      <c r="D134" s="15" t="s">
        <v>39293</v>
      </c>
      <c r="E134">
        <v>17136</v>
      </c>
      <c r="F134">
        <v>19990</v>
      </c>
      <c r="H134" t="s">
        <v>746</v>
      </c>
      <c r="K134" s="16">
        <f t="shared" si="6"/>
        <v>19192.32</v>
      </c>
      <c r="L134" s="16">
        <f t="shared" si="7"/>
        <v>20202.442105263159</v>
      </c>
      <c r="M134" s="16">
        <f t="shared" si="8"/>
        <v>22957.320574162681</v>
      </c>
      <c r="N134" t="e">
        <f>INDEX(XML!$A$2:$R$782,MATCH(C134,XML!$D$2:$D$737,0),2)</f>
        <v>#N/A</v>
      </c>
    </row>
    <row r="135" spans="1:14" ht="22.5" customHeight="1" x14ac:dyDescent="0.2">
      <c r="A135">
        <v>67919</v>
      </c>
      <c r="B135" t="s">
        <v>29943</v>
      </c>
      <c r="C135" s="15" t="s">
        <v>29944</v>
      </c>
      <c r="D135" s="15" t="s">
        <v>30074</v>
      </c>
      <c r="E135">
        <v>16828</v>
      </c>
      <c r="F135">
        <v>14990</v>
      </c>
      <c r="H135" t="s">
        <v>746</v>
      </c>
      <c r="K135" s="16">
        <f t="shared" si="6"/>
        <v>18847.36</v>
      </c>
      <c r="L135" s="16">
        <f t="shared" si="7"/>
        <v>19839.326315789473</v>
      </c>
      <c r="M135" s="16">
        <f t="shared" si="8"/>
        <v>22544.688995215311</v>
      </c>
      <c r="N135" t="e">
        <f>INDEX(XML!$A$2:$R$782,MATCH(C135,XML!$D$2:$D$737,0),2)</f>
        <v>#N/A</v>
      </c>
    </row>
    <row r="136" spans="1:14" ht="22.5" customHeight="1" x14ac:dyDescent="0.2">
      <c r="A136">
        <v>73380</v>
      </c>
      <c r="B136" t="s">
        <v>32944</v>
      </c>
      <c r="C136" s="15" t="s">
        <v>32945</v>
      </c>
      <c r="D136" s="15" t="s">
        <v>32946</v>
      </c>
      <c r="E136">
        <v>38369</v>
      </c>
      <c r="F136">
        <v>45990</v>
      </c>
      <c r="H136">
        <v>11</v>
      </c>
      <c r="K136" s="16">
        <f t="shared" si="6"/>
        <v>42973.279999999999</v>
      </c>
      <c r="L136" s="16">
        <f t="shared" si="7"/>
        <v>45235.031578947368</v>
      </c>
      <c r="M136" s="16">
        <f t="shared" si="8"/>
        <v>51403.444976076556</v>
      </c>
      <c r="N136" t="e">
        <f>INDEX(XML!$A$2:$R$782,MATCH(C136,XML!$D$2:$D$737,0),2)</f>
        <v>#N/A</v>
      </c>
    </row>
    <row r="137" spans="1:14" ht="22.5" customHeight="1" x14ac:dyDescent="0.25">
      <c r="A137" s="184" t="s">
        <v>752</v>
      </c>
      <c r="B137" s="184"/>
      <c r="C137" s="185"/>
      <c r="D137" s="185"/>
      <c r="E137" s="184"/>
      <c r="F137" s="184"/>
      <c r="G137" s="184"/>
      <c r="H137" s="184"/>
      <c r="I137" s="184"/>
      <c r="J137" s="184"/>
      <c r="K137" s="16">
        <f t="shared" si="6"/>
        <v>0</v>
      </c>
      <c r="L137" s="16">
        <f t="shared" si="7"/>
        <v>0</v>
      </c>
      <c r="M137" s="16">
        <f t="shared" si="8"/>
        <v>0</v>
      </c>
      <c r="N137" t="e">
        <f>INDEX(XML!$A$2:$R$782,MATCH(C137,XML!$D$2:$D$737,0),2)</f>
        <v>#N/A</v>
      </c>
    </row>
    <row r="138" spans="1:14" ht="22.5" customHeight="1" x14ac:dyDescent="0.2">
      <c r="A138">
        <v>59898</v>
      </c>
      <c r="B138" t="s">
        <v>20412</v>
      </c>
      <c r="C138" s="15" t="s">
        <v>20413</v>
      </c>
      <c r="D138" s="15" t="s">
        <v>20414</v>
      </c>
      <c r="E138">
        <v>6490</v>
      </c>
      <c r="F138">
        <v>8490</v>
      </c>
      <c r="H138">
        <v>8</v>
      </c>
      <c r="K138" s="16">
        <f t="shared" si="6"/>
        <v>7268.8</v>
      </c>
      <c r="L138" s="16">
        <f t="shared" si="7"/>
        <v>7651.3684210526317</v>
      </c>
      <c r="M138" s="16">
        <f t="shared" si="8"/>
        <v>8694.7368421052633</v>
      </c>
      <c r="N138" t="e">
        <f>INDEX(XML!$A$2:$R$782,MATCH(C138,XML!$D$2:$D$737,0),2)</f>
        <v>#N/A</v>
      </c>
    </row>
    <row r="139" spans="1:14" ht="22.5" customHeight="1" x14ac:dyDescent="0.2">
      <c r="A139">
        <v>59918</v>
      </c>
      <c r="B139" t="s">
        <v>20418</v>
      </c>
      <c r="C139" s="15" t="s">
        <v>20419</v>
      </c>
      <c r="D139" s="15" t="s">
        <v>20420</v>
      </c>
      <c r="E139">
        <v>7049</v>
      </c>
      <c r="F139">
        <v>8990</v>
      </c>
      <c r="H139">
        <v>13</v>
      </c>
      <c r="K139" s="16">
        <f t="shared" si="6"/>
        <v>7894.88</v>
      </c>
      <c r="L139" s="16">
        <f t="shared" si="7"/>
        <v>8310.4</v>
      </c>
      <c r="M139" s="16">
        <f t="shared" si="8"/>
        <v>9443.636363636364</v>
      </c>
      <c r="N139" t="e">
        <f>INDEX(XML!$A$2:$R$782,MATCH(C139,XML!$D$2:$D$737,0),2)</f>
        <v>#N/A</v>
      </c>
    </row>
    <row r="140" spans="1:14" ht="22.5" customHeight="1" x14ac:dyDescent="0.2">
      <c r="A140">
        <v>59907</v>
      </c>
      <c r="B140" t="s">
        <v>20415</v>
      </c>
      <c r="C140" s="15" t="s">
        <v>20416</v>
      </c>
      <c r="D140" s="15" t="s">
        <v>20417</v>
      </c>
      <c r="E140">
        <v>4345</v>
      </c>
      <c r="F140">
        <v>5490</v>
      </c>
      <c r="H140">
        <v>31</v>
      </c>
      <c r="K140" s="16">
        <f t="shared" si="6"/>
        <v>4866.3999999999996</v>
      </c>
      <c r="L140" s="16">
        <f t="shared" si="7"/>
        <v>5122.5263157894733</v>
      </c>
      <c r="M140" s="16">
        <f t="shared" si="8"/>
        <v>5821.0526315789466</v>
      </c>
      <c r="N140" t="e">
        <f>INDEX(XML!$A$2:$R$782,MATCH(C140,XML!$D$2:$D$737,0),2)</f>
        <v>#N/A</v>
      </c>
    </row>
    <row r="141" spans="1:14" ht="22.5" customHeight="1" x14ac:dyDescent="0.2">
      <c r="A141">
        <v>37520</v>
      </c>
      <c r="B141" t="s">
        <v>14571</v>
      </c>
      <c r="C141" s="15" t="s">
        <v>754</v>
      </c>
      <c r="D141" s="15" t="s">
        <v>14572</v>
      </c>
      <c r="E141">
        <v>1368</v>
      </c>
      <c r="F141">
        <v>1990</v>
      </c>
      <c r="H141">
        <v>29</v>
      </c>
      <c r="K141" s="16">
        <f t="shared" si="6"/>
        <v>1532.16</v>
      </c>
      <c r="L141" s="16">
        <f t="shared" si="7"/>
        <v>1612.8</v>
      </c>
      <c r="M141" s="16">
        <f t="shared" si="8"/>
        <v>1832.7272727272727</v>
      </c>
      <c r="N141" t="e">
        <f>INDEX(XML!$A$2:$R$782,MATCH(C141,XML!$D$2:$D$737,0),2)</f>
        <v>#N/A</v>
      </c>
    </row>
    <row r="142" spans="1:14" ht="22.5" customHeight="1" x14ac:dyDescent="0.2">
      <c r="A142">
        <v>21442</v>
      </c>
      <c r="B142" t="s">
        <v>17848</v>
      </c>
      <c r="C142" s="15" t="s">
        <v>17849</v>
      </c>
      <c r="D142" s="15" t="s">
        <v>17850</v>
      </c>
      <c r="E142">
        <v>1499</v>
      </c>
      <c r="F142">
        <v>2490</v>
      </c>
      <c r="H142" t="s">
        <v>746</v>
      </c>
      <c r="K142" s="16">
        <f t="shared" si="6"/>
        <v>1678.88</v>
      </c>
      <c r="L142" s="16">
        <f t="shared" si="7"/>
        <v>1767.2421052631578</v>
      </c>
      <c r="M142" s="16">
        <f t="shared" si="8"/>
        <v>2008.2296650717703</v>
      </c>
      <c r="N142" t="e">
        <f>INDEX(XML!$A$2:$R$782,MATCH(C142,XML!$D$2:$D$737,0),2)</f>
        <v>#N/A</v>
      </c>
    </row>
    <row r="143" spans="1:14" ht="22.5" customHeight="1" x14ac:dyDescent="0.2">
      <c r="A143">
        <v>19922</v>
      </c>
      <c r="B143" t="s">
        <v>17845</v>
      </c>
      <c r="C143" s="15" t="s">
        <v>17846</v>
      </c>
      <c r="D143" s="15" t="s">
        <v>17847</v>
      </c>
      <c r="E143">
        <v>1973</v>
      </c>
      <c r="F143">
        <v>2990</v>
      </c>
      <c r="H143" t="s">
        <v>746</v>
      </c>
      <c r="K143" s="16">
        <f t="shared" si="6"/>
        <v>2209.7600000000002</v>
      </c>
      <c r="L143" s="16">
        <f t="shared" si="7"/>
        <v>2326.0631578947373</v>
      </c>
      <c r="M143" s="16">
        <f t="shared" si="8"/>
        <v>2643.2535885167472</v>
      </c>
      <c r="N143" t="e">
        <f>INDEX(XML!$A$2:$R$782,MATCH(C143,XML!$D$2:$D$737,0),2)</f>
        <v>#N/A</v>
      </c>
    </row>
    <row r="144" spans="1:14" ht="22.5" customHeight="1" x14ac:dyDescent="0.2">
      <c r="A144">
        <v>19463</v>
      </c>
      <c r="B144" t="s">
        <v>755</v>
      </c>
      <c r="C144" s="15" t="s">
        <v>756</v>
      </c>
      <c r="D144" s="15" t="s">
        <v>757</v>
      </c>
      <c r="E144">
        <v>1832</v>
      </c>
      <c r="F144">
        <v>2490</v>
      </c>
      <c r="H144" t="s">
        <v>746</v>
      </c>
      <c r="K144" s="16">
        <f t="shared" si="6"/>
        <v>2051.84</v>
      </c>
      <c r="L144" s="16">
        <f t="shared" si="7"/>
        <v>2159.8315789473686</v>
      </c>
      <c r="M144" s="16">
        <f t="shared" si="8"/>
        <v>2454.3540669856461</v>
      </c>
      <c r="N144" t="e">
        <f>INDEX(XML!$A$2:$R$782,MATCH(C144,XML!$D$2:$D$737,0),2)</f>
        <v>#N/A</v>
      </c>
    </row>
    <row r="145" spans="1:14" ht="22.5" customHeight="1" x14ac:dyDescent="0.2">
      <c r="A145">
        <v>26680</v>
      </c>
      <c r="B145" t="s">
        <v>755</v>
      </c>
      <c r="C145" s="15" t="s">
        <v>758</v>
      </c>
      <c r="D145" s="15" t="s">
        <v>759</v>
      </c>
      <c r="E145">
        <v>1832</v>
      </c>
      <c r="F145">
        <v>2490</v>
      </c>
      <c r="H145" t="s">
        <v>746</v>
      </c>
      <c r="K145" s="16">
        <f t="shared" si="6"/>
        <v>2051.84</v>
      </c>
      <c r="L145" s="16">
        <f t="shared" si="7"/>
        <v>2159.8315789473686</v>
      </c>
      <c r="M145" s="16">
        <f t="shared" si="8"/>
        <v>2454.3540669856461</v>
      </c>
      <c r="N145" t="e">
        <f>INDEX(XML!$A$2:$R$782,MATCH(C145,XML!$D$2:$D$737,0),2)</f>
        <v>#N/A</v>
      </c>
    </row>
    <row r="146" spans="1:14" ht="22.5" customHeight="1" x14ac:dyDescent="0.2">
      <c r="A146">
        <v>80652</v>
      </c>
      <c r="B146" t="s">
        <v>40736</v>
      </c>
      <c r="C146" s="15" t="s">
        <v>40737</v>
      </c>
      <c r="D146" s="15" t="s">
        <v>47669</v>
      </c>
      <c r="E146">
        <v>1822</v>
      </c>
      <c r="F146">
        <v>2990</v>
      </c>
      <c r="H146" t="s">
        <v>23700</v>
      </c>
      <c r="K146" s="16">
        <f t="shared" si="6"/>
        <v>2040.6399999999999</v>
      </c>
      <c r="L146" s="16">
        <f t="shared" si="7"/>
        <v>2148.0421052631577</v>
      </c>
      <c r="M146" s="16">
        <f t="shared" si="8"/>
        <v>2440.9569377990429</v>
      </c>
      <c r="N146" t="e">
        <f>INDEX(XML!$A$2:$R$782,MATCH(C146,XML!$D$2:$D$737,0),2)</f>
        <v>#N/A</v>
      </c>
    </row>
    <row r="147" spans="1:14" ht="22.5" customHeight="1" x14ac:dyDescent="0.2">
      <c r="A147">
        <v>80653</v>
      </c>
      <c r="B147" t="s">
        <v>40740</v>
      </c>
      <c r="C147" s="15" t="s">
        <v>40741</v>
      </c>
      <c r="D147" s="15" t="s">
        <v>47670</v>
      </c>
      <c r="E147">
        <v>2190</v>
      </c>
      <c r="F147">
        <v>3290</v>
      </c>
      <c r="H147" t="s">
        <v>23700</v>
      </c>
      <c r="K147" s="16">
        <f t="shared" si="6"/>
        <v>2452.8000000000002</v>
      </c>
      <c r="L147" s="16">
        <f t="shared" si="7"/>
        <v>2581.8947368421054</v>
      </c>
      <c r="M147" s="16">
        <f t="shared" si="8"/>
        <v>2933.9712918660289</v>
      </c>
      <c r="N147" t="e">
        <f>INDEX(XML!$A$2:$R$782,MATCH(C147,XML!$D$2:$D$737,0),2)</f>
        <v>#N/A</v>
      </c>
    </row>
    <row r="148" spans="1:14" ht="22.5" customHeight="1" x14ac:dyDescent="0.2">
      <c r="A148">
        <v>43645</v>
      </c>
      <c r="B148" t="s">
        <v>31448</v>
      </c>
      <c r="C148" s="15" t="s">
        <v>31449</v>
      </c>
      <c r="D148" s="15" t="s">
        <v>31450</v>
      </c>
      <c r="E148">
        <v>2623</v>
      </c>
      <c r="F148">
        <v>3590</v>
      </c>
      <c r="H148" t="s">
        <v>23700</v>
      </c>
      <c r="K148" s="16">
        <f t="shared" si="6"/>
        <v>2937.76</v>
      </c>
      <c r="L148" s="16">
        <f t="shared" si="7"/>
        <v>3092.378947368421</v>
      </c>
      <c r="M148" s="16">
        <f t="shared" si="8"/>
        <v>3514.0669856459326</v>
      </c>
      <c r="N148" t="e">
        <f>INDEX(XML!$A$2:$R$782,MATCH(C148,XML!$D$2:$D$737,0),2)</f>
        <v>#N/A</v>
      </c>
    </row>
    <row r="149" spans="1:14" ht="22.5" customHeight="1" x14ac:dyDescent="0.2">
      <c r="A149">
        <v>29788</v>
      </c>
      <c r="B149" t="s">
        <v>760</v>
      </c>
      <c r="C149" s="15" t="s">
        <v>761</v>
      </c>
      <c r="D149" s="15" t="s">
        <v>762</v>
      </c>
      <c r="E149">
        <v>2760</v>
      </c>
      <c r="F149">
        <v>3490</v>
      </c>
      <c r="K149" s="16">
        <f t="shared" si="6"/>
        <v>3091.2</v>
      </c>
      <c r="L149" s="16">
        <f t="shared" si="7"/>
        <v>3253.8947368421054</v>
      </c>
      <c r="M149" s="16">
        <f t="shared" si="8"/>
        <v>3697.6076555023928</v>
      </c>
      <c r="N149" t="e">
        <f>INDEX(XML!$A$2:$R$782,MATCH(C149,XML!$D$2:$D$737,0),2)</f>
        <v>#N/A</v>
      </c>
    </row>
    <row r="150" spans="1:14" ht="22.5" customHeight="1" x14ac:dyDescent="0.2">
      <c r="A150">
        <v>37519</v>
      </c>
      <c r="B150" t="s">
        <v>753</v>
      </c>
      <c r="C150" s="15" t="s">
        <v>763</v>
      </c>
      <c r="D150" s="15" t="s">
        <v>764</v>
      </c>
      <c r="E150">
        <v>4212</v>
      </c>
      <c r="F150">
        <v>4990</v>
      </c>
      <c r="H150" t="s">
        <v>746</v>
      </c>
      <c r="K150" s="16">
        <f t="shared" si="6"/>
        <v>4717.4399999999996</v>
      </c>
      <c r="L150" s="16">
        <f t="shared" si="7"/>
        <v>4965.7263157894731</v>
      </c>
      <c r="M150" s="16">
        <f t="shared" si="8"/>
        <v>5642.8708133971286</v>
      </c>
      <c r="N150" t="e">
        <f>INDEX(XML!$A$2:$R$782,MATCH(C150,XML!$D$2:$D$737,0),2)</f>
        <v>#N/A</v>
      </c>
    </row>
    <row r="151" spans="1:14" ht="22.5" customHeight="1" x14ac:dyDescent="0.2">
      <c r="A151">
        <v>80578</v>
      </c>
      <c r="B151" t="s">
        <v>40738</v>
      </c>
      <c r="C151" s="15" t="s">
        <v>40739</v>
      </c>
      <c r="D151" s="15" t="s">
        <v>47671</v>
      </c>
      <c r="E151">
        <v>3609</v>
      </c>
      <c r="F151">
        <v>5990</v>
      </c>
      <c r="H151" t="s">
        <v>23700</v>
      </c>
      <c r="K151" s="16">
        <f t="shared" si="6"/>
        <v>4042.08</v>
      </c>
      <c r="L151" s="16">
        <f t="shared" si="7"/>
        <v>4254.8210526315788</v>
      </c>
      <c r="M151" s="16">
        <f t="shared" si="8"/>
        <v>4835.0239234449755</v>
      </c>
      <c r="N151" t="e">
        <f>INDEX(XML!$A$2:$R$782,MATCH(C151,XML!$D$2:$D$737,0),2)</f>
        <v>#N/A</v>
      </c>
    </row>
    <row r="152" spans="1:14" ht="22.5" customHeight="1" x14ac:dyDescent="0.2">
      <c r="A152">
        <v>80579</v>
      </c>
      <c r="B152" t="s">
        <v>41045</v>
      </c>
      <c r="C152" s="15" t="s">
        <v>41046</v>
      </c>
      <c r="D152" s="15" t="s">
        <v>47672</v>
      </c>
      <c r="E152">
        <v>4702</v>
      </c>
      <c r="F152">
        <v>6990</v>
      </c>
      <c r="H152" t="s">
        <v>23700</v>
      </c>
      <c r="K152" s="16">
        <f t="shared" si="6"/>
        <v>5266.24</v>
      </c>
      <c r="L152" s="16">
        <f t="shared" si="7"/>
        <v>5543.4105263157899</v>
      </c>
      <c r="M152" s="16">
        <f t="shared" si="8"/>
        <v>6299.3301435406702</v>
      </c>
      <c r="N152" t="e">
        <f>INDEX(XML!$A$2:$R$782,MATCH(C152,XML!$D$2:$D$737,0),2)</f>
        <v>#N/A</v>
      </c>
    </row>
    <row r="153" spans="1:14" ht="22.5" customHeight="1" x14ac:dyDescent="0.2">
      <c r="A153">
        <v>80571</v>
      </c>
      <c r="B153" t="s">
        <v>42470</v>
      </c>
      <c r="C153" s="15" t="s">
        <v>42471</v>
      </c>
      <c r="D153" s="15" t="s">
        <v>47673</v>
      </c>
      <c r="E153">
        <v>11295</v>
      </c>
      <c r="F153">
        <v>13990</v>
      </c>
      <c r="H153" t="s">
        <v>23700</v>
      </c>
      <c r="K153" s="16">
        <f t="shared" si="6"/>
        <v>12650.4</v>
      </c>
      <c r="L153" s="16">
        <f t="shared" si="7"/>
        <v>13316.21052631579</v>
      </c>
      <c r="M153" s="16">
        <f t="shared" si="8"/>
        <v>15132.057416267944</v>
      </c>
      <c r="N153" t="e">
        <f>INDEX(XML!$A$2:$R$782,MATCH(C153,XML!$D$2:$D$737,0),2)</f>
        <v>#N/A</v>
      </c>
    </row>
    <row r="154" spans="1:14" ht="22.5" customHeight="1" x14ac:dyDescent="0.2">
      <c r="A154">
        <v>3408</v>
      </c>
      <c r="C154" s="15" t="s">
        <v>42202</v>
      </c>
      <c r="D154" s="15" t="s">
        <v>42203</v>
      </c>
      <c r="E154">
        <v>1030</v>
      </c>
      <c r="F154">
        <v>1401</v>
      </c>
      <c r="H154">
        <v>68</v>
      </c>
      <c r="K154" s="16">
        <f t="shared" si="6"/>
        <v>1153.5999999999999</v>
      </c>
      <c r="L154" s="16">
        <f t="shared" si="7"/>
        <v>1214.3157894736842</v>
      </c>
      <c r="M154" s="16">
        <f t="shared" si="8"/>
        <v>1379.9043062200956</v>
      </c>
      <c r="N154" t="e">
        <f>INDEX(XML!$A$2:$R$782,MATCH(C154,XML!$D$2:$D$737,0),2)</f>
        <v>#N/A</v>
      </c>
    </row>
    <row r="155" spans="1:14" ht="22.5" customHeight="1" x14ac:dyDescent="0.2">
      <c r="A155">
        <v>26638</v>
      </c>
      <c r="B155" t="s">
        <v>47057</v>
      </c>
      <c r="C155" s="15" t="s">
        <v>47058</v>
      </c>
      <c r="D155" s="15" t="s">
        <v>47059</v>
      </c>
      <c r="E155">
        <v>2413</v>
      </c>
      <c r="F155">
        <v>3239</v>
      </c>
      <c r="I155">
        <v>1</v>
      </c>
      <c r="K155" s="16">
        <f t="shared" si="6"/>
        <v>2702.56</v>
      </c>
      <c r="L155" s="16">
        <f t="shared" si="7"/>
        <v>2844.8</v>
      </c>
      <c r="M155" s="16">
        <f t="shared" si="8"/>
        <v>3232.7272727272725</v>
      </c>
      <c r="N155" t="e">
        <f>INDEX(XML!$A$2:$R$782,MATCH(C155,XML!$D$2:$D$737,0),2)</f>
        <v>#N/A</v>
      </c>
    </row>
    <row r="156" spans="1:14" ht="22.5" customHeight="1" x14ac:dyDescent="0.25">
      <c r="A156" s="184" t="s">
        <v>769</v>
      </c>
      <c r="B156" s="184"/>
      <c r="C156" s="185"/>
      <c r="D156" s="185"/>
      <c r="E156" s="184"/>
      <c r="F156" s="184"/>
      <c r="G156" s="184"/>
      <c r="H156" s="184"/>
      <c r="I156" s="184"/>
      <c r="J156" s="184"/>
      <c r="K156" s="16">
        <f t="shared" si="6"/>
        <v>0</v>
      </c>
      <c r="L156" s="16">
        <f t="shared" si="7"/>
        <v>0</v>
      </c>
      <c r="M156" s="16">
        <f t="shared" si="8"/>
        <v>0</v>
      </c>
      <c r="N156" t="e">
        <f>INDEX(XML!$A$2:$R$782,MATCH(C156,XML!$D$2:$D$737,0),2)</f>
        <v>#N/A</v>
      </c>
    </row>
    <row r="157" spans="1:14" ht="22.5" customHeight="1" x14ac:dyDescent="0.2">
      <c r="A157">
        <v>37593</v>
      </c>
      <c r="B157" t="s">
        <v>770</v>
      </c>
      <c r="C157" s="15" t="s">
        <v>771</v>
      </c>
      <c r="D157" s="15" t="s">
        <v>772</v>
      </c>
      <c r="E157">
        <v>3473</v>
      </c>
      <c r="F157">
        <v>5660</v>
      </c>
      <c r="H157" t="s">
        <v>746</v>
      </c>
      <c r="K157" s="16">
        <f t="shared" si="6"/>
        <v>3889.76</v>
      </c>
      <c r="L157" s="16">
        <f t="shared" si="7"/>
        <v>4094.4842105263156</v>
      </c>
      <c r="M157" s="16">
        <f t="shared" si="8"/>
        <v>4652.8229665071767</v>
      </c>
      <c r="N157" t="e">
        <f>INDEX(XML!$A$2:$R$782,MATCH(C157,XML!$D$2:$D$737,0),2)</f>
        <v>#N/A</v>
      </c>
    </row>
    <row r="158" spans="1:14" ht="22.5" customHeight="1" x14ac:dyDescent="0.2">
      <c r="A158">
        <v>37771</v>
      </c>
      <c r="B158" t="s">
        <v>773</v>
      </c>
      <c r="C158" s="15" t="s">
        <v>774</v>
      </c>
      <c r="D158" s="15" t="s">
        <v>775</v>
      </c>
      <c r="E158">
        <v>5489</v>
      </c>
      <c r="F158">
        <v>7990</v>
      </c>
      <c r="H158" t="s">
        <v>747</v>
      </c>
      <c r="K158" s="16">
        <f t="shared" si="6"/>
        <v>6147.68</v>
      </c>
      <c r="L158" s="16">
        <f t="shared" si="7"/>
        <v>6471.242105263158</v>
      </c>
      <c r="M158" s="16">
        <f t="shared" si="8"/>
        <v>7353.6842105263167</v>
      </c>
      <c r="N158" t="e">
        <f>INDEX(XML!$A$2:$R$782,MATCH(C158,XML!$D$2:$D$737,0),2)</f>
        <v>#N/A</v>
      </c>
    </row>
    <row r="159" spans="1:14" ht="22.5" customHeight="1" x14ac:dyDescent="0.2">
      <c r="A159">
        <v>33965</v>
      </c>
      <c r="B159" t="s">
        <v>776</v>
      </c>
      <c r="C159" s="15" t="s">
        <v>777</v>
      </c>
      <c r="D159" s="15" t="s">
        <v>778</v>
      </c>
      <c r="E159">
        <v>7803</v>
      </c>
      <c r="F159">
        <v>10990</v>
      </c>
      <c r="K159" s="16">
        <f t="shared" si="6"/>
        <v>8739.36</v>
      </c>
      <c r="L159" s="16">
        <f t="shared" si="7"/>
        <v>9199.3263157894744</v>
      </c>
      <c r="M159" s="16">
        <f t="shared" si="8"/>
        <v>10453.77990430622</v>
      </c>
      <c r="N159" t="e">
        <f>INDEX(XML!$A$2:$R$782,MATCH(C159,XML!$D$2:$D$737,0),2)</f>
        <v>#N/A</v>
      </c>
    </row>
    <row r="160" spans="1:14" ht="22.5" customHeight="1" x14ac:dyDescent="0.2">
      <c r="A160">
        <v>73277</v>
      </c>
      <c r="B160" t="s">
        <v>32648</v>
      </c>
      <c r="C160" s="15" t="s">
        <v>32649</v>
      </c>
      <c r="D160" s="15" t="s">
        <v>32650</v>
      </c>
      <c r="E160">
        <v>18003</v>
      </c>
      <c r="F160">
        <v>22990</v>
      </c>
      <c r="H160">
        <v>4</v>
      </c>
      <c r="K160" s="16">
        <f t="shared" si="6"/>
        <v>20163.36</v>
      </c>
      <c r="L160" s="16">
        <f t="shared" si="7"/>
        <v>21224.589473684209</v>
      </c>
      <c r="M160" s="16">
        <f t="shared" si="8"/>
        <v>24118.851674641148</v>
      </c>
      <c r="N160" t="e">
        <f>INDEX(XML!$A$2:$R$782,MATCH(C160,XML!$D$2:$D$737,0),2)</f>
        <v>#N/A</v>
      </c>
    </row>
    <row r="161" spans="1:14" ht="22.5" customHeight="1" x14ac:dyDescent="0.2">
      <c r="A161">
        <v>73280</v>
      </c>
      <c r="B161" t="s">
        <v>32947</v>
      </c>
      <c r="C161" s="15" t="s">
        <v>32948</v>
      </c>
      <c r="D161" s="15" t="s">
        <v>32949</v>
      </c>
      <c r="E161">
        <v>34558</v>
      </c>
      <c r="F161">
        <v>41990</v>
      </c>
      <c r="H161" t="s">
        <v>746</v>
      </c>
      <c r="K161" s="16">
        <f t="shared" si="6"/>
        <v>38704.959999999999</v>
      </c>
      <c r="L161" s="16">
        <f t="shared" si="7"/>
        <v>40742.063157894736</v>
      </c>
      <c r="M161" s="16">
        <f t="shared" si="8"/>
        <v>46297.799043062201</v>
      </c>
      <c r="N161" t="e">
        <f>INDEX(XML!$A$2:$R$782,MATCH(C161,XML!$D$2:$D$737,0),2)</f>
        <v>#N/A</v>
      </c>
    </row>
    <row r="162" spans="1:14" ht="22.5" customHeight="1" x14ac:dyDescent="0.2">
      <c r="A162">
        <v>78971</v>
      </c>
      <c r="B162" t="s">
        <v>41047</v>
      </c>
      <c r="C162" s="15" t="s">
        <v>41048</v>
      </c>
      <c r="D162" s="15" t="s">
        <v>41049</v>
      </c>
      <c r="E162">
        <v>3089</v>
      </c>
      <c r="F162">
        <v>3990</v>
      </c>
      <c r="H162" t="s">
        <v>1163</v>
      </c>
      <c r="K162" s="16">
        <f t="shared" si="6"/>
        <v>3459.68</v>
      </c>
      <c r="L162" s="16">
        <f t="shared" si="7"/>
        <v>3641.7684210526318</v>
      </c>
      <c r="M162" s="16">
        <f t="shared" si="8"/>
        <v>4138.3732057416273</v>
      </c>
      <c r="N162" t="e">
        <f>INDEX(XML!$A$2:$R$782,MATCH(C162,XML!$D$2:$D$737,0),2)</f>
        <v>#N/A</v>
      </c>
    </row>
    <row r="163" spans="1:14" ht="22.5" customHeight="1" x14ac:dyDescent="0.2">
      <c r="A163">
        <v>78984</v>
      </c>
      <c r="B163" t="s">
        <v>40742</v>
      </c>
      <c r="C163" s="15" t="s">
        <v>40743</v>
      </c>
      <c r="D163" s="15" t="s">
        <v>40744</v>
      </c>
      <c r="E163">
        <v>4340</v>
      </c>
      <c r="F163">
        <v>6990</v>
      </c>
      <c r="H163">
        <v>57</v>
      </c>
      <c r="K163" s="16">
        <f t="shared" si="6"/>
        <v>4860.8</v>
      </c>
      <c r="L163" s="16">
        <f t="shared" si="7"/>
        <v>5116.6315789473683</v>
      </c>
      <c r="M163" s="16">
        <f t="shared" si="8"/>
        <v>5814.3540669856457</v>
      </c>
      <c r="N163" t="e">
        <f>INDEX(XML!$A$2:$R$782,MATCH(C163,XML!$D$2:$D$737,0),2)</f>
        <v>#N/A</v>
      </c>
    </row>
    <row r="164" spans="1:14" ht="22.5" customHeight="1" x14ac:dyDescent="0.2">
      <c r="A164">
        <v>81727</v>
      </c>
      <c r="B164" t="s">
        <v>42879</v>
      </c>
      <c r="C164" s="15" t="s">
        <v>42880</v>
      </c>
      <c r="D164" s="15" t="s">
        <v>42881</v>
      </c>
      <c r="E164">
        <v>4532</v>
      </c>
      <c r="F164">
        <v>5990</v>
      </c>
      <c r="H164" t="s">
        <v>1163</v>
      </c>
      <c r="K164" s="16">
        <f t="shared" si="6"/>
        <v>5075.84</v>
      </c>
      <c r="L164" s="16">
        <f t="shared" si="7"/>
        <v>5342.9894736842107</v>
      </c>
      <c r="M164" s="16">
        <f t="shared" si="8"/>
        <v>6071.5789473684217</v>
      </c>
      <c r="N164" t="e">
        <f>INDEX(XML!$A$2:$R$782,MATCH(C164,XML!$D$2:$D$737,0),2)</f>
        <v>#N/A</v>
      </c>
    </row>
    <row r="165" spans="1:14" ht="22.5" customHeight="1" x14ac:dyDescent="0.2">
      <c r="A165">
        <v>78983</v>
      </c>
      <c r="B165" t="s">
        <v>41053</v>
      </c>
      <c r="C165" s="15" t="s">
        <v>41054</v>
      </c>
      <c r="D165" s="15" t="s">
        <v>41055</v>
      </c>
      <c r="E165">
        <v>4640</v>
      </c>
      <c r="F165">
        <v>7990</v>
      </c>
      <c r="H165" t="s">
        <v>746</v>
      </c>
      <c r="K165" s="16">
        <f t="shared" si="6"/>
        <v>5196.8</v>
      </c>
      <c r="L165" s="16">
        <f t="shared" si="7"/>
        <v>5470.3157894736842</v>
      </c>
      <c r="M165" s="16">
        <f t="shared" si="8"/>
        <v>6216.2679425837323</v>
      </c>
      <c r="N165" t="e">
        <f>INDEX(XML!$A$2:$R$782,MATCH(C165,XML!$D$2:$D$737,0),2)</f>
        <v>#N/A</v>
      </c>
    </row>
    <row r="166" spans="1:14" ht="22.5" customHeight="1" x14ac:dyDescent="0.2">
      <c r="A166">
        <v>78982</v>
      </c>
      <c r="B166" t="s">
        <v>42076</v>
      </c>
      <c r="C166" s="15" t="s">
        <v>42077</v>
      </c>
      <c r="D166" s="15" t="s">
        <v>42078</v>
      </c>
      <c r="E166">
        <v>6468</v>
      </c>
      <c r="F166">
        <v>9990</v>
      </c>
      <c r="K166" s="16">
        <f t="shared" si="6"/>
        <v>7244.16</v>
      </c>
      <c r="L166" s="16">
        <f t="shared" si="7"/>
        <v>7625.4315789473685</v>
      </c>
      <c r="M166" s="16">
        <f t="shared" si="8"/>
        <v>8665.2631578947367</v>
      </c>
      <c r="N166" t="e">
        <f>INDEX(XML!$A$2:$R$782,MATCH(C166,XML!$D$2:$D$737,0),2)</f>
        <v>#N/A</v>
      </c>
    </row>
    <row r="167" spans="1:14" ht="22.5" customHeight="1" x14ac:dyDescent="0.2">
      <c r="A167">
        <v>78985</v>
      </c>
      <c r="B167" t="s">
        <v>41056</v>
      </c>
      <c r="C167" s="15" t="s">
        <v>41057</v>
      </c>
      <c r="D167" s="15" t="s">
        <v>41058</v>
      </c>
      <c r="E167">
        <v>7800</v>
      </c>
      <c r="F167">
        <v>11990</v>
      </c>
      <c r="H167" t="s">
        <v>29969</v>
      </c>
      <c r="K167" s="16">
        <f t="shared" si="6"/>
        <v>8736</v>
      </c>
      <c r="L167" s="16">
        <f t="shared" si="7"/>
        <v>9195.78947368421</v>
      </c>
      <c r="M167" s="16">
        <f t="shared" si="8"/>
        <v>10449.760765550238</v>
      </c>
      <c r="N167" t="e">
        <f>INDEX(XML!$A$2:$R$782,MATCH(C167,XML!$D$2:$D$737,0),2)</f>
        <v>#N/A</v>
      </c>
    </row>
    <row r="168" spans="1:14" ht="22.5" customHeight="1" x14ac:dyDescent="0.2">
      <c r="A168">
        <v>78973</v>
      </c>
      <c r="B168" t="s">
        <v>41050</v>
      </c>
      <c r="C168" s="15" t="s">
        <v>41051</v>
      </c>
      <c r="D168" s="15" t="s">
        <v>41052</v>
      </c>
      <c r="E168">
        <v>9518</v>
      </c>
      <c r="F168">
        <v>15990</v>
      </c>
      <c r="H168" t="s">
        <v>42882</v>
      </c>
      <c r="K168" s="16">
        <f t="shared" si="6"/>
        <v>10660.16</v>
      </c>
      <c r="L168" s="16">
        <f t="shared" si="7"/>
        <v>11221.221052631579</v>
      </c>
      <c r="M168" s="16">
        <f t="shared" si="8"/>
        <v>12751.387559808614</v>
      </c>
      <c r="N168" t="e">
        <f>INDEX(XML!$A$2:$R$782,MATCH(C168,XML!$D$2:$D$737,0),2)</f>
        <v>#N/A</v>
      </c>
    </row>
    <row r="169" spans="1:14" ht="22.5" customHeight="1" x14ac:dyDescent="0.2">
      <c r="A169">
        <v>81729</v>
      </c>
      <c r="B169" t="s">
        <v>42883</v>
      </c>
      <c r="C169" s="15" t="s">
        <v>42884</v>
      </c>
      <c r="D169" s="15" t="s">
        <v>42885</v>
      </c>
      <c r="E169">
        <v>11502</v>
      </c>
      <c r="F169">
        <v>14990</v>
      </c>
      <c r="H169" t="s">
        <v>746</v>
      </c>
      <c r="K169" s="16">
        <f t="shared" si="6"/>
        <v>12882.24</v>
      </c>
      <c r="L169" s="16">
        <f t="shared" si="7"/>
        <v>13560.252631578947</v>
      </c>
      <c r="M169" s="16">
        <f t="shared" si="8"/>
        <v>15409.377990430623</v>
      </c>
      <c r="N169" t="e">
        <f>INDEX(XML!$A$2:$R$782,MATCH(C169,XML!$D$2:$D$737,0),2)</f>
        <v>#N/A</v>
      </c>
    </row>
    <row r="170" spans="1:14" ht="22.5" customHeight="1" x14ac:dyDescent="0.2">
      <c r="A170">
        <v>8827</v>
      </c>
      <c r="B170" t="s">
        <v>46884</v>
      </c>
      <c r="C170" s="15" t="s">
        <v>46885</v>
      </c>
      <c r="D170" s="15" t="s">
        <v>46886</v>
      </c>
      <c r="E170">
        <v>2764</v>
      </c>
      <c r="F170">
        <v>3797</v>
      </c>
      <c r="H170">
        <v>1</v>
      </c>
      <c r="K170" s="16">
        <f t="shared" si="6"/>
        <v>3095.68</v>
      </c>
      <c r="L170" s="16">
        <f t="shared" si="7"/>
        <v>3258.6105263157897</v>
      </c>
      <c r="M170" s="16">
        <f t="shared" si="8"/>
        <v>3702.9665071770341</v>
      </c>
      <c r="N170" t="e">
        <f>INDEX(XML!$A$2:$R$782,MATCH(C170,XML!$D$2:$D$737,0),2)</f>
        <v>#N/A</v>
      </c>
    </row>
    <row r="171" spans="1:14" ht="22.5" customHeight="1" x14ac:dyDescent="0.25">
      <c r="A171" s="184" t="s">
        <v>779</v>
      </c>
      <c r="B171" s="184"/>
      <c r="C171" s="185"/>
      <c r="D171" s="185"/>
      <c r="E171" s="184"/>
      <c r="F171" s="184"/>
      <c r="G171" s="184"/>
      <c r="H171" s="184"/>
      <c r="I171" s="184"/>
      <c r="J171" s="184"/>
      <c r="K171" s="16">
        <f t="shared" si="6"/>
        <v>0</v>
      </c>
      <c r="L171" s="16">
        <f t="shared" si="7"/>
        <v>0</v>
      </c>
      <c r="M171" s="16">
        <f t="shared" si="8"/>
        <v>0</v>
      </c>
      <c r="N171" t="e">
        <f>INDEX(XML!$A$2:$R$782,MATCH(C171,XML!$D$2:$D$737,0),2)</f>
        <v>#N/A</v>
      </c>
    </row>
    <row r="172" spans="1:14" ht="22.5" customHeight="1" x14ac:dyDescent="0.2">
      <c r="A172">
        <v>39389</v>
      </c>
      <c r="B172" t="s">
        <v>780</v>
      </c>
      <c r="C172" s="15" t="s">
        <v>781</v>
      </c>
      <c r="D172" s="15" t="s">
        <v>782</v>
      </c>
      <c r="E172">
        <v>300</v>
      </c>
      <c r="F172">
        <v>600</v>
      </c>
      <c r="H172">
        <v>4</v>
      </c>
      <c r="K172" s="16">
        <f t="shared" si="6"/>
        <v>336</v>
      </c>
      <c r="L172" s="16">
        <f t="shared" si="7"/>
        <v>353.68421052631578</v>
      </c>
      <c r="M172" s="16">
        <f t="shared" si="8"/>
        <v>401.91387559808612</v>
      </c>
      <c r="N172" t="e">
        <f>INDEX(XML!$A$2:$R$782,MATCH(C172,XML!$D$2:$D$737,0),2)</f>
        <v>#N/A</v>
      </c>
    </row>
    <row r="173" spans="1:14" ht="22.5" customHeight="1" x14ac:dyDescent="0.2">
      <c r="A173">
        <v>39390</v>
      </c>
      <c r="B173" t="s">
        <v>783</v>
      </c>
      <c r="C173" s="15" t="s">
        <v>784</v>
      </c>
      <c r="D173" s="15" t="s">
        <v>785</v>
      </c>
      <c r="E173">
        <v>220</v>
      </c>
      <c r="F173">
        <v>390</v>
      </c>
      <c r="H173">
        <v>3</v>
      </c>
      <c r="K173" s="16">
        <f t="shared" si="6"/>
        <v>246.4</v>
      </c>
      <c r="L173" s="16">
        <f t="shared" si="7"/>
        <v>259.36842105263156</v>
      </c>
      <c r="M173" s="16">
        <f t="shared" si="8"/>
        <v>294.73684210526312</v>
      </c>
      <c r="N173" t="e">
        <f>INDEX(XML!$A$2:$R$782,MATCH(C173,XML!$D$2:$D$737,0),2)</f>
        <v>#N/A</v>
      </c>
    </row>
    <row r="174" spans="1:14" ht="22.5" customHeight="1" x14ac:dyDescent="0.2">
      <c r="A174">
        <v>39391</v>
      </c>
      <c r="B174" t="s">
        <v>786</v>
      </c>
      <c r="C174" s="15" t="s">
        <v>787</v>
      </c>
      <c r="D174" s="15" t="s">
        <v>788</v>
      </c>
      <c r="E174">
        <v>300</v>
      </c>
      <c r="F174">
        <v>600</v>
      </c>
      <c r="H174">
        <v>5</v>
      </c>
      <c r="K174" s="16">
        <f t="shared" si="6"/>
        <v>336</v>
      </c>
      <c r="L174" s="16">
        <f t="shared" si="7"/>
        <v>353.68421052631578</v>
      </c>
      <c r="M174" s="16">
        <f t="shared" si="8"/>
        <v>401.91387559808612</v>
      </c>
      <c r="N174" t="e">
        <f>INDEX(XML!$A$2:$R$782,MATCH(C174,XML!$D$2:$D$737,0),2)</f>
        <v>#N/A</v>
      </c>
    </row>
    <row r="175" spans="1:14" ht="22.5" customHeight="1" x14ac:dyDescent="0.2">
      <c r="A175">
        <v>39392</v>
      </c>
      <c r="B175" t="s">
        <v>789</v>
      </c>
      <c r="C175" s="15" t="s">
        <v>790</v>
      </c>
      <c r="D175" s="15" t="s">
        <v>791</v>
      </c>
      <c r="E175">
        <v>300</v>
      </c>
      <c r="F175">
        <v>600</v>
      </c>
      <c r="K175" s="16">
        <f t="shared" si="6"/>
        <v>336</v>
      </c>
      <c r="L175" s="16">
        <f t="shared" si="7"/>
        <v>353.68421052631578</v>
      </c>
      <c r="M175" s="16">
        <f t="shared" si="8"/>
        <v>401.91387559808612</v>
      </c>
      <c r="N175" t="e">
        <f>INDEX(XML!$A$2:$R$782,MATCH(C175,XML!$D$2:$D$737,0),2)</f>
        <v>#N/A</v>
      </c>
    </row>
    <row r="176" spans="1:14" ht="22.5" customHeight="1" x14ac:dyDescent="0.2">
      <c r="A176">
        <v>39378</v>
      </c>
      <c r="B176" t="s">
        <v>26845</v>
      </c>
      <c r="C176" s="15" t="s">
        <v>26846</v>
      </c>
      <c r="D176" s="15" t="s">
        <v>26847</v>
      </c>
      <c r="E176">
        <v>300</v>
      </c>
      <c r="F176">
        <v>600</v>
      </c>
      <c r="H176">
        <v>1</v>
      </c>
      <c r="I176">
        <v>1</v>
      </c>
      <c r="K176" s="16">
        <f t="shared" si="6"/>
        <v>336</v>
      </c>
      <c r="L176" s="16">
        <f t="shared" si="7"/>
        <v>353.68421052631578</v>
      </c>
      <c r="M176" s="16">
        <f t="shared" si="8"/>
        <v>401.91387559808612</v>
      </c>
      <c r="N176" t="e">
        <f>INDEX(XML!$A$2:$R$782,MATCH(C176,XML!$D$2:$D$737,0),2)</f>
        <v>#N/A</v>
      </c>
    </row>
    <row r="177" spans="1:14" ht="22.5" customHeight="1" x14ac:dyDescent="0.2">
      <c r="A177">
        <v>39399</v>
      </c>
      <c r="B177" t="s">
        <v>792</v>
      </c>
      <c r="C177" s="15" t="s">
        <v>793</v>
      </c>
      <c r="D177" s="15" t="s">
        <v>794</v>
      </c>
      <c r="E177">
        <v>220</v>
      </c>
      <c r="F177">
        <v>390</v>
      </c>
      <c r="H177">
        <v>6</v>
      </c>
      <c r="K177" s="16">
        <f t="shared" si="6"/>
        <v>246.4</v>
      </c>
      <c r="L177" s="16">
        <f t="shared" si="7"/>
        <v>259.36842105263156</v>
      </c>
      <c r="M177" s="16">
        <f t="shared" si="8"/>
        <v>294.73684210526312</v>
      </c>
      <c r="N177" t="e">
        <f>INDEX(XML!$A$2:$R$782,MATCH(C177,XML!$D$2:$D$737,0),2)</f>
        <v>#N/A</v>
      </c>
    </row>
    <row r="178" spans="1:14" ht="22.5" customHeight="1" x14ac:dyDescent="0.2">
      <c r="A178">
        <v>56185</v>
      </c>
      <c r="B178" t="s">
        <v>16457</v>
      </c>
      <c r="C178" s="15" t="s">
        <v>16458</v>
      </c>
      <c r="D178" s="15" t="s">
        <v>20521</v>
      </c>
      <c r="E178">
        <v>7486</v>
      </c>
      <c r="F178">
        <v>9990</v>
      </c>
      <c r="H178">
        <v>6</v>
      </c>
      <c r="K178" s="16">
        <f t="shared" si="6"/>
        <v>8384.32</v>
      </c>
      <c r="L178" s="16">
        <f t="shared" si="7"/>
        <v>8825.6</v>
      </c>
      <c r="M178" s="16">
        <f t="shared" si="8"/>
        <v>10029.09090909091</v>
      </c>
      <c r="N178" t="e">
        <f>INDEX(XML!$A$2:$R$782,MATCH(C178,XML!$D$2:$D$737,0),2)</f>
        <v>#N/A</v>
      </c>
    </row>
    <row r="179" spans="1:14" ht="22.5" customHeight="1" x14ac:dyDescent="0.2">
      <c r="A179">
        <v>56191</v>
      </c>
      <c r="B179" t="s">
        <v>16461</v>
      </c>
      <c r="C179" s="15" t="s">
        <v>16462</v>
      </c>
      <c r="D179" s="15" t="s">
        <v>20523</v>
      </c>
      <c r="E179">
        <v>8768</v>
      </c>
      <c r="F179">
        <v>10390</v>
      </c>
      <c r="H179">
        <v>5</v>
      </c>
      <c r="K179" s="16">
        <f t="shared" si="6"/>
        <v>9820.16</v>
      </c>
      <c r="L179" s="16">
        <f t="shared" si="7"/>
        <v>10337.010526315789</v>
      </c>
      <c r="M179" s="16">
        <f t="shared" si="8"/>
        <v>11746.602870813396</v>
      </c>
      <c r="N179" t="e">
        <f>INDEX(XML!$A$2:$R$782,MATCH(C179,XML!$D$2:$D$737,0),2)</f>
        <v>#N/A</v>
      </c>
    </row>
    <row r="180" spans="1:14" ht="33.75" customHeight="1" x14ac:dyDescent="0.2">
      <c r="A180">
        <v>56193</v>
      </c>
      <c r="B180" t="s">
        <v>16463</v>
      </c>
      <c r="C180" s="15" t="s">
        <v>16464</v>
      </c>
      <c r="D180" s="15" t="s">
        <v>20524</v>
      </c>
      <c r="E180">
        <v>8768</v>
      </c>
      <c r="F180">
        <v>10390</v>
      </c>
      <c r="H180">
        <v>12</v>
      </c>
      <c r="K180" s="16">
        <f t="shared" si="6"/>
        <v>9820.16</v>
      </c>
      <c r="L180" s="16">
        <f t="shared" si="7"/>
        <v>10337.010526315789</v>
      </c>
      <c r="M180" s="16">
        <f t="shared" si="8"/>
        <v>11746.602870813396</v>
      </c>
      <c r="N180" t="e">
        <f>INDEX(XML!$A$2:$R$782,MATCH(C180,XML!$D$2:$D$737,0),2)</f>
        <v>#N/A</v>
      </c>
    </row>
    <row r="181" spans="1:14" ht="22.5" customHeight="1" x14ac:dyDescent="0.2">
      <c r="A181">
        <v>56201</v>
      </c>
      <c r="B181" t="s">
        <v>16465</v>
      </c>
      <c r="C181" s="15" t="s">
        <v>16466</v>
      </c>
      <c r="D181" s="15" t="s">
        <v>20525</v>
      </c>
      <c r="E181">
        <v>10358</v>
      </c>
      <c r="F181">
        <v>11990</v>
      </c>
      <c r="H181">
        <v>6</v>
      </c>
      <c r="K181" s="16">
        <f t="shared" si="6"/>
        <v>11600.96</v>
      </c>
      <c r="L181" s="16">
        <f t="shared" si="7"/>
        <v>12211.536842105263</v>
      </c>
      <c r="M181" s="16">
        <f t="shared" si="8"/>
        <v>13876.746411483253</v>
      </c>
      <c r="N181" t="e">
        <f>INDEX(XML!$A$2:$R$782,MATCH(C181,XML!$D$2:$D$737,0),2)</f>
        <v>#N/A</v>
      </c>
    </row>
    <row r="182" spans="1:14" ht="22.5" customHeight="1" x14ac:dyDescent="0.2">
      <c r="A182">
        <v>56181</v>
      </c>
      <c r="B182" t="s">
        <v>16453</v>
      </c>
      <c r="C182" s="15" t="s">
        <v>16454</v>
      </c>
      <c r="D182" s="15" t="s">
        <v>20519</v>
      </c>
      <c r="E182">
        <v>10355</v>
      </c>
      <c r="F182">
        <v>11990</v>
      </c>
      <c r="H182">
        <v>3</v>
      </c>
      <c r="K182" s="16">
        <f t="shared" si="6"/>
        <v>11597.6</v>
      </c>
      <c r="L182" s="16">
        <f t="shared" si="7"/>
        <v>12208</v>
      </c>
      <c r="M182" s="16">
        <f t="shared" si="8"/>
        <v>13872.727272727272</v>
      </c>
      <c r="N182" t="e">
        <f>INDEX(XML!$A$2:$R$782,MATCH(C182,XML!$D$2:$D$737,0),2)</f>
        <v>#N/A</v>
      </c>
    </row>
    <row r="183" spans="1:14" ht="101.25" x14ac:dyDescent="0.2">
      <c r="A183">
        <v>56186</v>
      </c>
      <c r="B183" t="s">
        <v>16459</v>
      </c>
      <c r="C183" s="15" t="s">
        <v>16460</v>
      </c>
      <c r="D183" s="15" t="s">
        <v>20522</v>
      </c>
      <c r="E183">
        <v>10358</v>
      </c>
      <c r="F183">
        <v>11990</v>
      </c>
      <c r="H183">
        <v>4</v>
      </c>
      <c r="K183" s="16">
        <f t="shared" si="6"/>
        <v>11600.96</v>
      </c>
      <c r="L183" s="16">
        <f t="shared" si="7"/>
        <v>12211.536842105263</v>
      </c>
      <c r="M183" s="16">
        <f t="shared" si="8"/>
        <v>13876.746411483253</v>
      </c>
      <c r="N183" t="e">
        <f>INDEX(XML!$A$2:$R$782,MATCH(C183,XML!$D$2:$D$737,0),2)</f>
        <v>#N/A</v>
      </c>
    </row>
    <row r="184" spans="1:14" ht="101.25" x14ac:dyDescent="0.2">
      <c r="A184">
        <v>56179</v>
      </c>
      <c r="B184" t="s">
        <v>16449</v>
      </c>
      <c r="C184" s="15" t="s">
        <v>16450</v>
      </c>
      <c r="D184" s="15" t="s">
        <v>20517</v>
      </c>
      <c r="E184">
        <v>11157</v>
      </c>
      <c r="F184">
        <v>14990</v>
      </c>
      <c r="H184">
        <v>11</v>
      </c>
      <c r="K184" s="16">
        <f t="shared" si="6"/>
        <v>12495.84</v>
      </c>
      <c r="L184" s="16">
        <f t="shared" si="7"/>
        <v>13153.515789473684</v>
      </c>
      <c r="M184" s="16">
        <f t="shared" si="8"/>
        <v>14947.177033492822</v>
      </c>
      <c r="N184" t="e">
        <f>INDEX(XML!$A$2:$R$782,MATCH(C184,XML!$D$2:$D$737,0),2)</f>
        <v>#N/A</v>
      </c>
    </row>
    <row r="185" spans="1:14" ht="22.5" customHeight="1" x14ac:dyDescent="0.2">
      <c r="A185">
        <v>56183</v>
      </c>
      <c r="B185" t="s">
        <v>16455</v>
      </c>
      <c r="C185" s="15" t="s">
        <v>16456</v>
      </c>
      <c r="D185" s="15" t="s">
        <v>20520</v>
      </c>
      <c r="E185">
        <v>11725</v>
      </c>
      <c r="F185">
        <v>15990</v>
      </c>
      <c r="H185">
        <v>11</v>
      </c>
      <c r="K185" s="16">
        <f t="shared" si="6"/>
        <v>13132</v>
      </c>
      <c r="L185" s="16">
        <f t="shared" si="7"/>
        <v>13823.157894736842</v>
      </c>
      <c r="M185" s="16">
        <f t="shared" si="8"/>
        <v>15708.133971291867</v>
      </c>
      <c r="N185" t="e">
        <f>INDEX(XML!$A$2:$R$782,MATCH(C185,XML!$D$2:$D$737,0),2)</f>
        <v>#N/A</v>
      </c>
    </row>
    <row r="186" spans="1:14" ht="22.5" customHeight="1" x14ac:dyDescent="0.2">
      <c r="A186">
        <v>56180</v>
      </c>
      <c r="B186" t="s">
        <v>16451</v>
      </c>
      <c r="C186" s="15" t="s">
        <v>16452</v>
      </c>
      <c r="D186" s="15" t="s">
        <v>20518</v>
      </c>
      <c r="E186">
        <v>21311</v>
      </c>
      <c r="F186">
        <v>27990</v>
      </c>
      <c r="H186">
        <v>1</v>
      </c>
      <c r="K186" s="16">
        <f t="shared" si="6"/>
        <v>23868.32</v>
      </c>
      <c r="L186" s="16">
        <f t="shared" si="7"/>
        <v>25124.547368421052</v>
      </c>
      <c r="M186" s="16">
        <f t="shared" si="8"/>
        <v>28550.622009569375</v>
      </c>
      <c r="N186" t="e">
        <f>INDEX(XML!$A$2:$R$782,MATCH(C186,XML!$D$2:$D$737,0),2)</f>
        <v>#N/A</v>
      </c>
    </row>
    <row r="187" spans="1:14" ht="22.5" customHeight="1" x14ac:dyDescent="0.2">
      <c r="A187">
        <v>39366</v>
      </c>
      <c r="B187" t="s">
        <v>41490</v>
      </c>
      <c r="C187" s="15" t="s">
        <v>41491</v>
      </c>
      <c r="D187" s="15" t="s">
        <v>41492</v>
      </c>
      <c r="E187">
        <v>300</v>
      </c>
      <c r="F187">
        <v>600</v>
      </c>
      <c r="H187">
        <v>3</v>
      </c>
      <c r="K187" s="16">
        <f t="shared" si="6"/>
        <v>336</v>
      </c>
      <c r="L187" s="16">
        <f t="shared" si="7"/>
        <v>353.68421052631578</v>
      </c>
      <c r="M187" s="16">
        <f t="shared" si="8"/>
        <v>401.91387559808612</v>
      </c>
      <c r="N187" t="e">
        <f>INDEX(XML!$A$2:$R$782,MATCH(C187,XML!$D$2:$D$737,0),2)</f>
        <v>#N/A</v>
      </c>
    </row>
    <row r="188" spans="1:14" ht="22.5" customHeight="1" x14ac:dyDescent="0.2">
      <c r="A188">
        <v>39377</v>
      </c>
      <c r="B188" t="s">
        <v>41469</v>
      </c>
      <c r="C188" s="15" t="s">
        <v>41470</v>
      </c>
      <c r="D188" s="15" t="s">
        <v>41471</v>
      </c>
      <c r="E188">
        <v>300</v>
      </c>
      <c r="F188">
        <v>600</v>
      </c>
      <c r="H188">
        <v>3</v>
      </c>
      <c r="K188" s="16">
        <f t="shared" si="6"/>
        <v>336</v>
      </c>
      <c r="L188" s="16">
        <f t="shared" si="7"/>
        <v>353.68421052631578</v>
      </c>
      <c r="M188" s="16">
        <f t="shared" si="8"/>
        <v>401.91387559808612</v>
      </c>
      <c r="N188" t="e">
        <f>INDEX(XML!$A$2:$R$782,MATCH(C188,XML!$D$2:$D$737,0),2)</f>
        <v>#N/A</v>
      </c>
    </row>
    <row r="189" spans="1:14" ht="22.5" customHeight="1" x14ac:dyDescent="0.2">
      <c r="A189">
        <v>39397</v>
      </c>
      <c r="B189" t="s">
        <v>41475</v>
      </c>
      <c r="C189" s="15" t="s">
        <v>41476</v>
      </c>
      <c r="D189" s="15" t="s">
        <v>41477</v>
      </c>
      <c r="E189">
        <v>300</v>
      </c>
      <c r="F189">
        <v>600</v>
      </c>
      <c r="K189" s="16">
        <f t="shared" si="6"/>
        <v>336</v>
      </c>
      <c r="L189" s="16">
        <f t="shared" si="7"/>
        <v>353.68421052631578</v>
      </c>
      <c r="M189" s="16">
        <f t="shared" si="8"/>
        <v>401.91387559808612</v>
      </c>
      <c r="N189" t="e">
        <f>INDEX(XML!$A$2:$R$782,MATCH(C189,XML!$D$2:$D$737,0),2)</f>
        <v>#N/A</v>
      </c>
    </row>
    <row r="190" spans="1:14" ht="22.5" customHeight="1" x14ac:dyDescent="0.2">
      <c r="A190">
        <v>39398</v>
      </c>
      <c r="B190" t="s">
        <v>41478</v>
      </c>
      <c r="C190" s="15" t="s">
        <v>41479</v>
      </c>
      <c r="D190" s="15" t="s">
        <v>41480</v>
      </c>
      <c r="E190">
        <v>300</v>
      </c>
      <c r="F190">
        <v>600</v>
      </c>
      <c r="H190">
        <v>5</v>
      </c>
      <c r="K190" s="16">
        <f t="shared" si="6"/>
        <v>336</v>
      </c>
      <c r="L190" s="16">
        <f t="shared" si="7"/>
        <v>353.68421052631578</v>
      </c>
      <c r="M190" s="16">
        <f t="shared" si="8"/>
        <v>401.91387559808612</v>
      </c>
      <c r="N190" t="e">
        <f>INDEX(XML!$A$2:$R$782,MATCH(C190,XML!$D$2:$D$737,0),2)</f>
        <v>#N/A</v>
      </c>
    </row>
    <row r="191" spans="1:14" ht="22.5" customHeight="1" x14ac:dyDescent="0.2">
      <c r="A191">
        <v>39394</v>
      </c>
      <c r="B191" t="s">
        <v>41669</v>
      </c>
      <c r="C191" s="15" t="s">
        <v>41670</v>
      </c>
      <c r="D191" s="15" t="s">
        <v>41671</v>
      </c>
      <c r="E191">
        <v>300</v>
      </c>
      <c r="F191">
        <v>600</v>
      </c>
      <c r="H191">
        <v>1</v>
      </c>
      <c r="K191" s="16">
        <f t="shared" si="6"/>
        <v>336</v>
      </c>
      <c r="L191" s="16">
        <f t="shared" si="7"/>
        <v>353.68421052631578</v>
      </c>
      <c r="M191" s="16">
        <f t="shared" si="8"/>
        <v>401.91387559808612</v>
      </c>
      <c r="N191" t="e">
        <f>INDEX(XML!$A$2:$R$782,MATCH(C191,XML!$D$2:$D$737,0),2)</f>
        <v>#N/A</v>
      </c>
    </row>
    <row r="192" spans="1:14" ht="22.5" customHeight="1" x14ac:dyDescent="0.2">
      <c r="A192">
        <v>39393</v>
      </c>
      <c r="B192" t="s">
        <v>41472</v>
      </c>
      <c r="C192" s="15" t="s">
        <v>41473</v>
      </c>
      <c r="D192" s="15" t="s">
        <v>41474</v>
      </c>
      <c r="E192">
        <v>300</v>
      </c>
      <c r="F192">
        <v>600</v>
      </c>
      <c r="H192">
        <v>4</v>
      </c>
      <c r="K192" s="16">
        <f t="shared" si="6"/>
        <v>336</v>
      </c>
      <c r="L192" s="16">
        <f t="shared" si="7"/>
        <v>353.68421052631578</v>
      </c>
      <c r="M192" s="16">
        <f t="shared" si="8"/>
        <v>401.91387559808612</v>
      </c>
      <c r="N192" t="e">
        <f>INDEX(XML!$A$2:$R$782,MATCH(C192,XML!$D$2:$D$737,0),2)</f>
        <v>#N/A</v>
      </c>
    </row>
    <row r="193" spans="1:14" ht="33.75" x14ac:dyDescent="0.2">
      <c r="A193">
        <v>39375</v>
      </c>
      <c r="B193" t="s">
        <v>41481</v>
      </c>
      <c r="C193" s="15" t="s">
        <v>41482</v>
      </c>
      <c r="D193" s="15" t="s">
        <v>41483</v>
      </c>
      <c r="E193">
        <v>300</v>
      </c>
      <c r="F193">
        <v>600</v>
      </c>
      <c r="H193">
        <v>2</v>
      </c>
      <c r="K193" s="16">
        <f t="shared" si="6"/>
        <v>336</v>
      </c>
      <c r="L193" s="16">
        <f t="shared" si="7"/>
        <v>353.68421052631578</v>
      </c>
      <c r="M193" s="16">
        <f t="shared" si="8"/>
        <v>401.91387559808612</v>
      </c>
      <c r="N193" t="e">
        <f>INDEX(XML!$A$2:$R$782,MATCH(C193,XML!$D$2:$D$737,0),2)</f>
        <v>#N/A</v>
      </c>
    </row>
    <row r="194" spans="1:14" ht="33.75" x14ac:dyDescent="0.2">
      <c r="A194">
        <v>39374</v>
      </c>
      <c r="B194" t="s">
        <v>41484</v>
      </c>
      <c r="C194" s="15" t="s">
        <v>41485</v>
      </c>
      <c r="D194" s="15" t="s">
        <v>41486</v>
      </c>
      <c r="E194">
        <v>300</v>
      </c>
      <c r="F194">
        <v>600</v>
      </c>
      <c r="H194">
        <v>4</v>
      </c>
      <c r="K194" s="16">
        <f t="shared" si="6"/>
        <v>336</v>
      </c>
      <c r="L194" s="16">
        <f t="shared" si="7"/>
        <v>353.68421052631578</v>
      </c>
      <c r="M194" s="16">
        <f t="shared" si="8"/>
        <v>401.91387559808612</v>
      </c>
      <c r="N194" t="e">
        <f>INDEX(XML!$A$2:$R$782,MATCH(C194,XML!$D$2:$D$737,0),2)</f>
        <v>#N/A</v>
      </c>
    </row>
    <row r="195" spans="1:14" ht="22.5" customHeight="1" x14ac:dyDescent="0.2">
      <c r="A195">
        <v>39373</v>
      </c>
      <c r="B195" t="s">
        <v>41487</v>
      </c>
      <c r="C195" s="15" t="s">
        <v>41488</v>
      </c>
      <c r="D195" s="15" t="s">
        <v>41489</v>
      </c>
      <c r="E195">
        <v>300</v>
      </c>
      <c r="F195">
        <v>600</v>
      </c>
      <c r="H195">
        <v>4</v>
      </c>
      <c r="K195" s="16">
        <f t="shared" si="6"/>
        <v>336</v>
      </c>
      <c r="L195" s="16">
        <f t="shared" si="7"/>
        <v>353.68421052631578</v>
      </c>
      <c r="M195" s="16">
        <f t="shared" si="8"/>
        <v>401.91387559808612</v>
      </c>
      <c r="N195" t="e">
        <f>INDEX(XML!$A$2:$R$782,MATCH(C195,XML!$D$2:$D$737,0),2)</f>
        <v>#N/A</v>
      </c>
    </row>
    <row r="196" spans="1:14" ht="15.75" x14ac:dyDescent="0.25">
      <c r="A196" s="184" t="s">
        <v>795</v>
      </c>
      <c r="B196" s="184"/>
      <c r="C196" s="185"/>
      <c r="D196" s="185"/>
      <c r="E196" s="184"/>
      <c r="F196" s="184"/>
      <c r="G196" s="184"/>
      <c r="H196" s="184"/>
      <c r="I196" s="184"/>
      <c r="J196" s="184"/>
      <c r="K196" s="16">
        <f t="shared" si="6"/>
        <v>0</v>
      </c>
      <c r="L196" s="16">
        <f t="shared" si="7"/>
        <v>0</v>
      </c>
      <c r="M196" s="16">
        <f t="shared" si="8"/>
        <v>0</v>
      </c>
      <c r="N196" t="e">
        <f>INDEX(XML!$A$2:$R$782,MATCH(C196,XML!$D$2:$D$737,0),2)</f>
        <v>#N/A</v>
      </c>
    </row>
    <row r="197" spans="1:14" ht="45" x14ac:dyDescent="0.2">
      <c r="A197">
        <v>44291</v>
      </c>
      <c r="B197" t="s">
        <v>799</v>
      </c>
      <c r="C197" s="15" t="s">
        <v>800</v>
      </c>
      <c r="D197" s="15" t="s">
        <v>801</v>
      </c>
      <c r="E197">
        <v>235</v>
      </c>
      <c r="F197">
        <v>390</v>
      </c>
      <c r="H197">
        <v>2</v>
      </c>
      <c r="K197" s="16">
        <f t="shared" ref="K197:K260" si="9">IF(E197&gt;49999,E197+E197*0.07,IF(E197&lt;=49999,E197+E197*0.12))</f>
        <v>263.2</v>
      </c>
      <c r="L197" s="16">
        <f t="shared" ref="L197:L260" si="10">K197*100/95</f>
        <v>277.05263157894734</v>
      </c>
      <c r="M197" s="16">
        <f t="shared" ref="M197:M260" si="11">IF(COUNTIF(C197,"*Dahua*"),F197-10,L197*100/88)</f>
        <v>314.83253588516743</v>
      </c>
      <c r="N197" t="e">
        <f>INDEX(XML!$A$2:$R$782,MATCH(C197,XML!$D$2:$D$737,0),2)</f>
        <v>#N/A</v>
      </c>
    </row>
    <row r="198" spans="1:14" ht="45" x14ac:dyDescent="0.2">
      <c r="A198">
        <v>44283</v>
      </c>
      <c r="B198" t="s">
        <v>796</v>
      </c>
      <c r="C198" s="15" t="s">
        <v>797</v>
      </c>
      <c r="D198" s="15" t="s">
        <v>798</v>
      </c>
      <c r="E198">
        <v>250</v>
      </c>
      <c r="F198">
        <v>350</v>
      </c>
      <c r="H198">
        <v>2</v>
      </c>
      <c r="K198" s="16">
        <f t="shared" si="9"/>
        <v>280</v>
      </c>
      <c r="L198" s="16">
        <f t="shared" si="10"/>
        <v>294.73684210526318</v>
      </c>
      <c r="M198" s="16">
        <f t="shared" si="11"/>
        <v>334.9282296650718</v>
      </c>
      <c r="N198" t="e">
        <f>INDEX(XML!$A$2:$R$782,MATCH(C198,XML!$D$2:$D$737,0),2)</f>
        <v>#N/A</v>
      </c>
    </row>
    <row r="199" spans="1:14" ht="45" x14ac:dyDescent="0.2">
      <c r="A199">
        <v>39469</v>
      </c>
      <c r="B199" t="s">
        <v>41864</v>
      </c>
      <c r="C199" s="15" t="s">
        <v>41865</v>
      </c>
      <c r="D199" s="15" t="s">
        <v>41866</v>
      </c>
      <c r="E199">
        <v>390</v>
      </c>
      <c r="F199">
        <v>590</v>
      </c>
      <c r="H199">
        <v>1</v>
      </c>
      <c r="K199" s="16">
        <f t="shared" si="9"/>
        <v>436.8</v>
      </c>
      <c r="L199" s="16">
        <f t="shared" si="10"/>
        <v>459.78947368421052</v>
      </c>
      <c r="M199" s="16">
        <f t="shared" si="11"/>
        <v>522.48803827751192</v>
      </c>
      <c r="N199" t="e">
        <f>INDEX(XML!$A$2:$R$782,MATCH(C199,XML!$D$2:$D$737,0),2)</f>
        <v>#N/A</v>
      </c>
    </row>
    <row r="200" spans="1:14" ht="45" x14ac:dyDescent="0.2">
      <c r="A200">
        <v>39507</v>
      </c>
      <c r="B200" t="s">
        <v>41499</v>
      </c>
      <c r="C200" s="15" t="s">
        <v>41500</v>
      </c>
      <c r="D200" s="15" t="s">
        <v>41501</v>
      </c>
      <c r="E200">
        <v>350</v>
      </c>
      <c r="F200">
        <v>530</v>
      </c>
      <c r="H200">
        <v>2</v>
      </c>
      <c r="K200" s="16">
        <f t="shared" si="9"/>
        <v>392</v>
      </c>
      <c r="L200" s="16">
        <f t="shared" si="10"/>
        <v>412.63157894736844</v>
      </c>
      <c r="M200" s="16">
        <f t="shared" si="11"/>
        <v>468.89952153110056</v>
      </c>
      <c r="N200" t="e">
        <f>INDEX(XML!$A$2:$R$782,MATCH(C200,XML!$D$2:$D$737,0),2)</f>
        <v>#N/A</v>
      </c>
    </row>
    <row r="201" spans="1:14" ht="56.25" x14ac:dyDescent="0.2">
      <c r="A201">
        <v>54331</v>
      </c>
      <c r="B201" t="s">
        <v>13158</v>
      </c>
      <c r="C201" s="15" t="s">
        <v>19170</v>
      </c>
      <c r="D201" s="15" t="s">
        <v>19171</v>
      </c>
      <c r="E201">
        <v>390</v>
      </c>
      <c r="F201">
        <v>590</v>
      </c>
      <c r="I201">
        <v>1</v>
      </c>
      <c r="K201" s="16">
        <f t="shared" si="9"/>
        <v>436.8</v>
      </c>
      <c r="L201" s="16">
        <f t="shared" si="10"/>
        <v>459.78947368421052</v>
      </c>
      <c r="M201" s="16">
        <f t="shared" si="11"/>
        <v>522.48803827751192</v>
      </c>
      <c r="N201" t="e">
        <f>INDEX(XML!$A$2:$R$782,MATCH(C201,XML!$D$2:$D$737,0),2)</f>
        <v>#N/A</v>
      </c>
    </row>
    <row r="202" spans="1:14" ht="45" x14ac:dyDescent="0.2">
      <c r="A202">
        <v>39320</v>
      </c>
      <c r="B202" t="s">
        <v>805</v>
      </c>
      <c r="C202" s="15" t="s">
        <v>19172</v>
      </c>
      <c r="D202" s="15" t="s">
        <v>19173</v>
      </c>
      <c r="E202">
        <v>490</v>
      </c>
      <c r="F202">
        <v>690</v>
      </c>
      <c r="H202">
        <v>2</v>
      </c>
      <c r="K202" s="16">
        <f t="shared" si="9"/>
        <v>548.79999999999995</v>
      </c>
      <c r="L202" s="16">
        <f t="shared" si="10"/>
        <v>577.68421052631572</v>
      </c>
      <c r="M202" s="16">
        <f t="shared" si="11"/>
        <v>656.45933014354057</v>
      </c>
      <c r="N202" t="e">
        <f>INDEX(XML!$A$2:$R$782,MATCH(C202,XML!$D$2:$D$737,0),2)</f>
        <v>#N/A</v>
      </c>
    </row>
    <row r="203" spans="1:14" ht="22.5" customHeight="1" x14ac:dyDescent="0.2">
      <c r="A203">
        <v>39478</v>
      </c>
      <c r="B203" t="s">
        <v>802</v>
      </c>
      <c r="C203" s="15" t="s">
        <v>803</v>
      </c>
      <c r="D203" s="15" t="s">
        <v>804</v>
      </c>
      <c r="E203">
        <v>490</v>
      </c>
      <c r="F203">
        <v>690</v>
      </c>
      <c r="H203">
        <v>1</v>
      </c>
      <c r="K203" s="16">
        <f t="shared" si="9"/>
        <v>548.79999999999995</v>
      </c>
      <c r="L203" s="16">
        <f t="shared" si="10"/>
        <v>577.68421052631572</v>
      </c>
      <c r="M203" s="16">
        <f t="shared" si="11"/>
        <v>656.45933014354057</v>
      </c>
      <c r="N203" t="e">
        <f>INDEX(XML!$A$2:$R$782,MATCH(C203,XML!$D$2:$D$737,0),2)</f>
        <v>#N/A</v>
      </c>
    </row>
    <row r="204" spans="1:14" ht="45" x14ac:dyDescent="0.2">
      <c r="A204">
        <v>39548</v>
      </c>
      <c r="B204" t="s">
        <v>41517</v>
      </c>
      <c r="C204" s="15" t="s">
        <v>41518</v>
      </c>
      <c r="D204" s="15" t="s">
        <v>41519</v>
      </c>
      <c r="E204">
        <v>390</v>
      </c>
      <c r="F204">
        <v>590</v>
      </c>
      <c r="H204">
        <v>5</v>
      </c>
      <c r="K204" s="16">
        <f t="shared" si="9"/>
        <v>436.8</v>
      </c>
      <c r="L204" s="16">
        <f t="shared" si="10"/>
        <v>459.78947368421052</v>
      </c>
      <c r="M204" s="16">
        <f t="shared" si="11"/>
        <v>522.48803827751192</v>
      </c>
      <c r="N204" t="e">
        <f>INDEX(XML!$A$2:$R$782,MATCH(C204,XML!$D$2:$D$737,0),2)</f>
        <v>#N/A</v>
      </c>
    </row>
    <row r="205" spans="1:14" ht="56.25" x14ac:dyDescent="0.2">
      <c r="A205">
        <v>59286</v>
      </c>
      <c r="B205" t="s">
        <v>20092</v>
      </c>
      <c r="C205" s="15" t="s">
        <v>20093</v>
      </c>
      <c r="D205" s="15" t="s">
        <v>20094</v>
      </c>
      <c r="E205">
        <v>606</v>
      </c>
      <c r="F205">
        <v>1190</v>
      </c>
      <c r="H205">
        <v>1</v>
      </c>
      <c r="K205" s="16">
        <f t="shared" si="9"/>
        <v>678.72</v>
      </c>
      <c r="L205" s="16">
        <f t="shared" si="10"/>
        <v>714.44210526315794</v>
      </c>
      <c r="M205" s="16">
        <f t="shared" si="11"/>
        <v>811.86602870813408</v>
      </c>
      <c r="N205" t="e">
        <f>INDEX(XML!$A$2:$R$782,MATCH(C205,XML!$D$2:$D$737,0),2)</f>
        <v>#N/A</v>
      </c>
    </row>
    <row r="206" spans="1:14" ht="56.25" x14ac:dyDescent="0.2">
      <c r="A206">
        <v>59289</v>
      </c>
      <c r="B206" t="s">
        <v>20095</v>
      </c>
      <c r="C206" s="15" t="s">
        <v>20096</v>
      </c>
      <c r="D206" s="15" t="s">
        <v>20097</v>
      </c>
      <c r="E206">
        <v>606</v>
      </c>
      <c r="F206">
        <v>1190</v>
      </c>
      <c r="H206">
        <v>1</v>
      </c>
      <c r="K206" s="16">
        <f t="shared" si="9"/>
        <v>678.72</v>
      </c>
      <c r="L206" s="16">
        <f t="shared" si="10"/>
        <v>714.44210526315794</v>
      </c>
      <c r="M206" s="16">
        <f t="shared" si="11"/>
        <v>811.86602870813408</v>
      </c>
      <c r="N206" t="e">
        <f>INDEX(XML!$A$2:$R$782,MATCH(C206,XML!$D$2:$D$737,0),2)</f>
        <v>#N/A</v>
      </c>
    </row>
    <row r="207" spans="1:14" ht="45" x14ac:dyDescent="0.2">
      <c r="A207">
        <v>59290</v>
      </c>
      <c r="B207" t="s">
        <v>20098</v>
      </c>
      <c r="C207" s="15" t="s">
        <v>20099</v>
      </c>
      <c r="D207" s="15" t="s">
        <v>20100</v>
      </c>
      <c r="E207">
        <v>606</v>
      </c>
      <c r="F207">
        <v>1190</v>
      </c>
      <c r="K207" s="16">
        <f t="shared" si="9"/>
        <v>678.72</v>
      </c>
      <c r="L207" s="16">
        <f t="shared" si="10"/>
        <v>714.44210526315794</v>
      </c>
      <c r="M207" s="16">
        <f t="shared" si="11"/>
        <v>811.86602870813408</v>
      </c>
      <c r="N207" t="e">
        <f>INDEX(XML!$A$2:$R$782,MATCH(C207,XML!$D$2:$D$737,0),2)</f>
        <v>#N/A</v>
      </c>
    </row>
    <row r="208" spans="1:14" ht="45" x14ac:dyDescent="0.2">
      <c r="A208">
        <v>59291</v>
      </c>
      <c r="B208" t="s">
        <v>20101</v>
      </c>
      <c r="C208" s="15" t="s">
        <v>20102</v>
      </c>
      <c r="D208" s="15" t="s">
        <v>20103</v>
      </c>
      <c r="E208">
        <v>606</v>
      </c>
      <c r="F208">
        <v>1190</v>
      </c>
      <c r="K208" s="16">
        <f t="shared" si="9"/>
        <v>678.72</v>
      </c>
      <c r="L208" s="16">
        <f t="shared" si="10"/>
        <v>714.44210526315794</v>
      </c>
      <c r="M208" s="16">
        <f t="shared" si="11"/>
        <v>811.86602870813408</v>
      </c>
      <c r="N208" t="e">
        <f>INDEX(XML!$A$2:$R$782,MATCH(C208,XML!$D$2:$D$737,0),2)</f>
        <v>#N/A</v>
      </c>
    </row>
    <row r="209" spans="1:14" ht="22.5" customHeight="1" x14ac:dyDescent="0.2">
      <c r="A209">
        <v>59292</v>
      </c>
      <c r="B209" t="s">
        <v>20104</v>
      </c>
      <c r="C209" s="15" t="s">
        <v>20105</v>
      </c>
      <c r="D209" s="15" t="s">
        <v>20106</v>
      </c>
      <c r="E209">
        <v>606</v>
      </c>
      <c r="F209">
        <v>1190</v>
      </c>
      <c r="K209" s="16">
        <f t="shared" si="9"/>
        <v>678.72</v>
      </c>
      <c r="L209" s="16">
        <f t="shared" si="10"/>
        <v>714.44210526315794</v>
      </c>
      <c r="M209" s="16">
        <f t="shared" si="11"/>
        <v>811.86602870813408</v>
      </c>
      <c r="N209" t="e">
        <f>INDEX(XML!$A$2:$R$782,MATCH(C209,XML!$D$2:$D$737,0),2)</f>
        <v>#N/A</v>
      </c>
    </row>
    <row r="210" spans="1:14" ht="45" x14ac:dyDescent="0.2">
      <c r="A210">
        <v>59294</v>
      </c>
      <c r="B210" t="s">
        <v>20107</v>
      </c>
      <c r="C210" s="15" t="s">
        <v>20108</v>
      </c>
      <c r="D210" s="15" t="s">
        <v>20109</v>
      </c>
      <c r="E210">
        <v>606</v>
      </c>
      <c r="F210">
        <v>1190</v>
      </c>
      <c r="H210">
        <v>1</v>
      </c>
      <c r="K210" s="16">
        <f t="shared" si="9"/>
        <v>678.72</v>
      </c>
      <c r="L210" s="16">
        <f t="shared" si="10"/>
        <v>714.44210526315794</v>
      </c>
      <c r="M210" s="16">
        <f t="shared" si="11"/>
        <v>811.86602870813408</v>
      </c>
      <c r="N210" t="e">
        <f>INDEX(XML!$A$2:$R$782,MATCH(C210,XML!$D$2:$D$737,0),2)</f>
        <v>#N/A</v>
      </c>
    </row>
    <row r="211" spans="1:14" ht="45" x14ac:dyDescent="0.2">
      <c r="A211">
        <v>59295</v>
      </c>
      <c r="B211" t="s">
        <v>20110</v>
      </c>
      <c r="C211" s="15" t="s">
        <v>20111</v>
      </c>
      <c r="D211" s="15" t="s">
        <v>20112</v>
      </c>
      <c r="E211">
        <v>606</v>
      </c>
      <c r="F211">
        <v>1190</v>
      </c>
      <c r="H211">
        <v>1</v>
      </c>
      <c r="K211" s="16">
        <f t="shared" si="9"/>
        <v>678.72</v>
      </c>
      <c r="L211" s="16">
        <f t="shared" si="10"/>
        <v>714.44210526315794</v>
      </c>
      <c r="M211" s="16">
        <f t="shared" si="11"/>
        <v>811.86602870813408</v>
      </c>
      <c r="N211" t="e">
        <f>INDEX(XML!$A$2:$R$782,MATCH(C211,XML!$D$2:$D$737,0),2)</f>
        <v>#N/A</v>
      </c>
    </row>
    <row r="212" spans="1:14" ht="45" x14ac:dyDescent="0.2">
      <c r="A212">
        <v>44177</v>
      </c>
      <c r="B212" t="s">
        <v>13703</v>
      </c>
      <c r="C212" s="15" t="s">
        <v>13704</v>
      </c>
      <c r="D212" s="15" t="s">
        <v>13705</v>
      </c>
      <c r="E212">
        <v>3300</v>
      </c>
      <c r="F212">
        <v>4290</v>
      </c>
      <c r="K212" s="16">
        <f t="shared" si="9"/>
        <v>3696</v>
      </c>
      <c r="L212" s="16">
        <f t="shared" si="10"/>
        <v>3890.5263157894738</v>
      </c>
      <c r="M212" s="16">
        <f t="shared" si="11"/>
        <v>4421.0526315789475</v>
      </c>
      <c r="N212" t="e">
        <f>INDEX(XML!$A$2:$R$782,MATCH(C212,XML!$D$2:$D$737,0),2)</f>
        <v>#N/A</v>
      </c>
    </row>
    <row r="213" spans="1:14" ht="45" x14ac:dyDescent="0.2">
      <c r="A213">
        <v>54311</v>
      </c>
      <c r="B213" t="s">
        <v>41520</v>
      </c>
      <c r="C213" s="15" t="s">
        <v>41521</v>
      </c>
      <c r="D213" s="15" t="s">
        <v>41522</v>
      </c>
      <c r="E213">
        <v>390</v>
      </c>
      <c r="F213">
        <v>590</v>
      </c>
      <c r="H213">
        <v>1</v>
      </c>
      <c r="K213" s="16">
        <f t="shared" si="9"/>
        <v>436.8</v>
      </c>
      <c r="L213" s="16">
        <f t="shared" si="10"/>
        <v>459.78947368421052</v>
      </c>
      <c r="M213" s="16">
        <f t="shared" si="11"/>
        <v>522.48803827751192</v>
      </c>
      <c r="N213" t="e">
        <f>INDEX(XML!$A$2:$R$782,MATCH(C213,XML!$D$2:$D$737,0),2)</f>
        <v>#N/A</v>
      </c>
    </row>
    <row r="214" spans="1:14" ht="45" x14ac:dyDescent="0.2">
      <c r="A214">
        <v>39290</v>
      </c>
      <c r="B214" t="s">
        <v>41505</v>
      </c>
      <c r="C214" s="15" t="s">
        <v>41506</v>
      </c>
      <c r="D214" s="15" t="s">
        <v>41507</v>
      </c>
      <c r="E214">
        <v>770</v>
      </c>
      <c r="F214">
        <v>890</v>
      </c>
      <c r="H214">
        <v>2</v>
      </c>
      <c r="K214" s="16">
        <f t="shared" si="9"/>
        <v>862.4</v>
      </c>
      <c r="L214" s="16">
        <f t="shared" si="10"/>
        <v>907.78947368421052</v>
      </c>
      <c r="M214" s="16">
        <f t="shared" si="11"/>
        <v>1031.578947368421</v>
      </c>
      <c r="N214" t="e">
        <f>INDEX(XML!$A$2:$R$782,MATCH(C214,XML!$D$2:$D$737,0),2)</f>
        <v>#N/A</v>
      </c>
    </row>
    <row r="215" spans="1:14" ht="45" x14ac:dyDescent="0.2">
      <c r="A215">
        <v>39549</v>
      </c>
      <c r="B215" t="s">
        <v>41523</v>
      </c>
      <c r="C215" s="15" t="s">
        <v>41524</v>
      </c>
      <c r="D215" s="15" t="s">
        <v>41525</v>
      </c>
      <c r="E215">
        <v>350</v>
      </c>
      <c r="F215">
        <v>530</v>
      </c>
      <c r="H215">
        <v>2</v>
      </c>
      <c r="K215" s="16">
        <f t="shared" si="9"/>
        <v>392</v>
      </c>
      <c r="L215" s="16">
        <f t="shared" si="10"/>
        <v>412.63157894736844</v>
      </c>
      <c r="M215" s="16">
        <f t="shared" si="11"/>
        <v>468.89952153110056</v>
      </c>
      <c r="N215" t="e">
        <f>INDEX(XML!$A$2:$R$782,MATCH(C215,XML!$D$2:$D$737,0),2)</f>
        <v>#N/A</v>
      </c>
    </row>
    <row r="216" spans="1:14" ht="45" x14ac:dyDescent="0.2">
      <c r="A216">
        <v>39321</v>
      </c>
      <c r="B216" t="s">
        <v>41876</v>
      </c>
      <c r="C216" s="15" t="s">
        <v>41877</v>
      </c>
      <c r="D216" s="15" t="s">
        <v>41878</v>
      </c>
      <c r="E216">
        <v>490</v>
      </c>
      <c r="F216">
        <v>690</v>
      </c>
      <c r="H216">
        <v>2</v>
      </c>
      <c r="K216" s="16">
        <f t="shared" si="9"/>
        <v>548.79999999999995</v>
      </c>
      <c r="L216" s="16">
        <f t="shared" si="10"/>
        <v>577.68421052631572</v>
      </c>
      <c r="M216" s="16">
        <f t="shared" si="11"/>
        <v>656.45933014354057</v>
      </c>
      <c r="N216" t="e">
        <f>INDEX(XML!$A$2:$R$782,MATCH(C216,XML!$D$2:$D$737,0),2)</f>
        <v>#N/A</v>
      </c>
    </row>
    <row r="217" spans="1:14" ht="45" x14ac:dyDescent="0.2">
      <c r="A217">
        <v>59297</v>
      </c>
      <c r="B217" t="s">
        <v>41496</v>
      </c>
      <c r="C217" s="15" t="s">
        <v>41497</v>
      </c>
      <c r="D217" s="15" t="s">
        <v>41498</v>
      </c>
      <c r="E217">
        <v>510</v>
      </c>
      <c r="F217">
        <v>990</v>
      </c>
      <c r="H217">
        <v>2</v>
      </c>
      <c r="K217" s="16">
        <f t="shared" si="9"/>
        <v>571.20000000000005</v>
      </c>
      <c r="L217" s="16">
        <f t="shared" si="10"/>
        <v>601.26315789473688</v>
      </c>
      <c r="M217" s="16">
        <f t="shared" si="11"/>
        <v>683.25358851674639</v>
      </c>
      <c r="N217" t="e">
        <f>INDEX(XML!$A$2:$R$782,MATCH(C217,XML!$D$2:$D$737,0),2)</f>
        <v>#N/A</v>
      </c>
    </row>
    <row r="218" spans="1:14" ht="45" x14ac:dyDescent="0.2">
      <c r="A218">
        <v>54332</v>
      </c>
      <c r="B218" t="s">
        <v>41870</v>
      </c>
      <c r="C218" s="15" t="s">
        <v>41871</v>
      </c>
      <c r="D218" s="15" t="s">
        <v>41872</v>
      </c>
      <c r="E218">
        <v>390</v>
      </c>
      <c r="F218">
        <v>590</v>
      </c>
      <c r="H218">
        <v>1</v>
      </c>
      <c r="K218" s="16">
        <f t="shared" si="9"/>
        <v>436.8</v>
      </c>
      <c r="L218" s="16">
        <f t="shared" si="10"/>
        <v>459.78947368421052</v>
      </c>
      <c r="M218" s="16">
        <f t="shared" si="11"/>
        <v>522.48803827751192</v>
      </c>
      <c r="N218" t="e">
        <f>INDEX(XML!$A$2:$R$782,MATCH(C218,XML!$D$2:$D$737,0),2)</f>
        <v>#N/A</v>
      </c>
    </row>
    <row r="219" spans="1:14" ht="45" x14ac:dyDescent="0.2">
      <c r="A219">
        <v>49694</v>
      </c>
      <c r="B219" t="s">
        <v>42886</v>
      </c>
      <c r="C219" s="15" t="s">
        <v>42887</v>
      </c>
      <c r="D219" s="15" t="s">
        <v>42888</v>
      </c>
      <c r="E219">
        <v>5290</v>
      </c>
      <c r="F219">
        <v>8140</v>
      </c>
      <c r="I219">
        <v>1</v>
      </c>
      <c r="K219" s="16">
        <f t="shared" si="9"/>
        <v>5924.8</v>
      </c>
      <c r="L219" s="16">
        <f t="shared" si="10"/>
        <v>6236.6315789473683</v>
      </c>
      <c r="M219" s="16">
        <f t="shared" si="11"/>
        <v>7087.0813397129186</v>
      </c>
      <c r="N219" t="e">
        <f>INDEX(XML!$A$2:$R$782,MATCH(C219,XML!$D$2:$D$737,0),2)</f>
        <v>#N/A</v>
      </c>
    </row>
    <row r="220" spans="1:14" ht="45" x14ac:dyDescent="0.2">
      <c r="A220">
        <v>46017</v>
      </c>
      <c r="B220" t="s">
        <v>41885</v>
      </c>
      <c r="C220" s="15" t="s">
        <v>41886</v>
      </c>
      <c r="D220" s="15" t="s">
        <v>41887</v>
      </c>
      <c r="E220">
        <v>390</v>
      </c>
      <c r="F220">
        <v>590</v>
      </c>
      <c r="H220">
        <v>1</v>
      </c>
      <c r="K220" s="16">
        <f t="shared" si="9"/>
        <v>436.8</v>
      </c>
      <c r="L220" s="16">
        <f t="shared" si="10"/>
        <v>459.78947368421052</v>
      </c>
      <c r="M220" s="16">
        <f t="shared" si="11"/>
        <v>522.48803827751192</v>
      </c>
      <c r="N220" t="e">
        <f>INDEX(XML!$A$2:$R$782,MATCH(C220,XML!$D$2:$D$737,0),2)</f>
        <v>#N/A</v>
      </c>
    </row>
    <row r="221" spans="1:14" ht="45" x14ac:dyDescent="0.2">
      <c r="A221">
        <v>44321</v>
      </c>
      <c r="B221" t="s">
        <v>41891</v>
      </c>
      <c r="C221" s="15" t="s">
        <v>41892</v>
      </c>
      <c r="D221" s="15" t="s">
        <v>41893</v>
      </c>
      <c r="E221">
        <v>350</v>
      </c>
      <c r="F221">
        <v>530</v>
      </c>
      <c r="H221">
        <v>2</v>
      </c>
      <c r="K221" s="16">
        <f t="shared" si="9"/>
        <v>392</v>
      </c>
      <c r="L221" s="16">
        <f t="shared" si="10"/>
        <v>412.63157894736844</v>
      </c>
      <c r="M221" s="16">
        <f t="shared" si="11"/>
        <v>468.89952153110056</v>
      </c>
      <c r="N221" t="e">
        <f>INDEX(XML!$A$2:$R$782,MATCH(C221,XML!$D$2:$D$737,0),2)</f>
        <v>#N/A</v>
      </c>
    </row>
    <row r="222" spans="1:14" ht="45" x14ac:dyDescent="0.2">
      <c r="A222">
        <v>44320</v>
      </c>
      <c r="B222" t="s">
        <v>41894</v>
      </c>
      <c r="C222" s="15" t="s">
        <v>41895</v>
      </c>
      <c r="D222" s="15" t="s">
        <v>41896</v>
      </c>
      <c r="E222">
        <v>350</v>
      </c>
      <c r="F222">
        <v>530</v>
      </c>
      <c r="H222">
        <v>2</v>
      </c>
      <c r="K222" s="16">
        <f t="shared" si="9"/>
        <v>392</v>
      </c>
      <c r="L222" s="16">
        <f t="shared" si="10"/>
        <v>412.63157894736844</v>
      </c>
      <c r="M222" s="16">
        <f t="shared" si="11"/>
        <v>468.89952153110056</v>
      </c>
      <c r="N222" t="e">
        <f>INDEX(XML!$A$2:$R$782,MATCH(C222,XML!$D$2:$D$737,0),2)</f>
        <v>#N/A</v>
      </c>
    </row>
    <row r="223" spans="1:14" ht="45" x14ac:dyDescent="0.2">
      <c r="A223">
        <v>44319</v>
      </c>
      <c r="B223" t="s">
        <v>41897</v>
      </c>
      <c r="C223" s="15" t="s">
        <v>41898</v>
      </c>
      <c r="D223" s="15" t="s">
        <v>41899</v>
      </c>
      <c r="E223">
        <v>350</v>
      </c>
      <c r="F223">
        <v>530</v>
      </c>
      <c r="H223">
        <v>2</v>
      </c>
      <c r="K223" s="16">
        <f t="shared" si="9"/>
        <v>392</v>
      </c>
      <c r="L223" s="16">
        <f t="shared" si="10"/>
        <v>412.63157894736844</v>
      </c>
      <c r="M223" s="16">
        <f t="shared" si="11"/>
        <v>468.89952153110056</v>
      </c>
      <c r="N223" t="e">
        <f>INDEX(XML!$A$2:$R$782,MATCH(C223,XML!$D$2:$D$737,0),2)</f>
        <v>#N/A</v>
      </c>
    </row>
    <row r="224" spans="1:14" ht="45" x14ac:dyDescent="0.2">
      <c r="A224">
        <v>44309</v>
      </c>
      <c r="B224" t="s">
        <v>41900</v>
      </c>
      <c r="C224" s="15" t="s">
        <v>41901</v>
      </c>
      <c r="D224" s="15" t="s">
        <v>41902</v>
      </c>
      <c r="E224">
        <v>345</v>
      </c>
      <c r="F224">
        <v>490</v>
      </c>
      <c r="H224">
        <v>1</v>
      </c>
      <c r="K224" s="16">
        <f t="shared" si="9"/>
        <v>386.4</v>
      </c>
      <c r="L224" s="16">
        <f t="shared" si="10"/>
        <v>406.73684210526318</v>
      </c>
      <c r="M224" s="16">
        <f t="shared" si="11"/>
        <v>462.20095693779911</v>
      </c>
      <c r="N224" t="e">
        <f>INDEX(XML!$A$2:$R$782,MATCH(C224,XML!$D$2:$D$737,0),2)</f>
        <v>#N/A</v>
      </c>
    </row>
    <row r="225" spans="1:14" ht="45" x14ac:dyDescent="0.2">
      <c r="A225">
        <v>44308</v>
      </c>
      <c r="B225" t="s">
        <v>41873</v>
      </c>
      <c r="C225" s="15" t="s">
        <v>41874</v>
      </c>
      <c r="D225" s="15" t="s">
        <v>41875</v>
      </c>
      <c r="E225">
        <v>350</v>
      </c>
      <c r="F225">
        <v>530</v>
      </c>
      <c r="H225">
        <v>1</v>
      </c>
      <c r="K225" s="16">
        <f t="shared" si="9"/>
        <v>392</v>
      </c>
      <c r="L225" s="16">
        <f t="shared" si="10"/>
        <v>412.63157894736844</v>
      </c>
      <c r="M225" s="16">
        <f t="shared" si="11"/>
        <v>468.89952153110056</v>
      </c>
      <c r="N225" t="e">
        <f>INDEX(XML!$A$2:$R$782,MATCH(C225,XML!$D$2:$D$737,0),2)</f>
        <v>#N/A</v>
      </c>
    </row>
    <row r="226" spans="1:14" ht="45" x14ac:dyDescent="0.2">
      <c r="A226">
        <v>44306</v>
      </c>
      <c r="B226" t="s">
        <v>41888</v>
      </c>
      <c r="C226" s="15" t="s">
        <v>41889</v>
      </c>
      <c r="D226" s="15" t="s">
        <v>41890</v>
      </c>
      <c r="E226">
        <v>350</v>
      </c>
      <c r="F226">
        <v>590</v>
      </c>
      <c r="H226">
        <v>2</v>
      </c>
      <c r="K226" s="16">
        <f t="shared" si="9"/>
        <v>392</v>
      </c>
      <c r="L226" s="16">
        <f t="shared" si="10"/>
        <v>412.63157894736844</v>
      </c>
      <c r="M226" s="16">
        <f t="shared" si="11"/>
        <v>468.89952153110056</v>
      </c>
      <c r="N226" t="e">
        <f>INDEX(XML!$A$2:$R$782,MATCH(C226,XML!$D$2:$D$737,0),2)</f>
        <v>#N/A</v>
      </c>
    </row>
    <row r="227" spans="1:14" ht="56.25" x14ac:dyDescent="0.2">
      <c r="A227">
        <v>44303</v>
      </c>
      <c r="B227" t="s">
        <v>41882</v>
      </c>
      <c r="C227" s="15" t="s">
        <v>41883</v>
      </c>
      <c r="D227" s="15" t="s">
        <v>41884</v>
      </c>
      <c r="E227">
        <v>230</v>
      </c>
      <c r="F227">
        <v>350</v>
      </c>
      <c r="H227">
        <v>2</v>
      </c>
      <c r="K227" s="16">
        <f t="shared" si="9"/>
        <v>257.60000000000002</v>
      </c>
      <c r="L227" s="16">
        <f t="shared" si="10"/>
        <v>271.15789473684214</v>
      </c>
      <c r="M227" s="16">
        <f t="shared" si="11"/>
        <v>308.13397129186609</v>
      </c>
      <c r="N227" t="e">
        <f>INDEX(XML!$A$2:$R$782,MATCH(C227,XML!$D$2:$D$737,0),2)</f>
        <v>#N/A</v>
      </c>
    </row>
    <row r="228" spans="1:14" ht="33.75" x14ac:dyDescent="0.2">
      <c r="A228">
        <v>44297</v>
      </c>
      <c r="B228" t="s">
        <v>41879</v>
      </c>
      <c r="C228" s="15" t="s">
        <v>41880</v>
      </c>
      <c r="D228" s="15" t="s">
        <v>41881</v>
      </c>
      <c r="E228">
        <v>250</v>
      </c>
      <c r="F228">
        <v>350</v>
      </c>
      <c r="H228">
        <v>1</v>
      </c>
      <c r="K228" s="16">
        <f t="shared" si="9"/>
        <v>280</v>
      </c>
      <c r="L228" s="16">
        <f t="shared" si="10"/>
        <v>294.73684210526318</v>
      </c>
      <c r="M228" s="16">
        <f t="shared" si="11"/>
        <v>334.9282296650718</v>
      </c>
      <c r="N228" t="e">
        <f>INDEX(XML!$A$2:$R$782,MATCH(C228,XML!$D$2:$D$737,0),2)</f>
        <v>#N/A</v>
      </c>
    </row>
    <row r="229" spans="1:14" ht="33.75" customHeight="1" x14ac:dyDescent="0.2">
      <c r="A229">
        <v>39517</v>
      </c>
      <c r="B229" t="s">
        <v>41514</v>
      </c>
      <c r="C229" s="15" t="s">
        <v>41515</v>
      </c>
      <c r="D229" s="15" t="s">
        <v>41516</v>
      </c>
      <c r="E229">
        <v>390</v>
      </c>
      <c r="F229">
        <v>590</v>
      </c>
      <c r="H229">
        <v>1</v>
      </c>
      <c r="K229" s="16">
        <f t="shared" si="9"/>
        <v>436.8</v>
      </c>
      <c r="L229" s="16">
        <f t="shared" si="10"/>
        <v>459.78947368421052</v>
      </c>
      <c r="M229" s="16">
        <f t="shared" si="11"/>
        <v>522.48803827751192</v>
      </c>
      <c r="N229" t="e">
        <f>INDEX(XML!$A$2:$R$782,MATCH(C229,XML!$D$2:$D$737,0),2)</f>
        <v>#N/A</v>
      </c>
    </row>
    <row r="230" spans="1:14" ht="33.75" customHeight="1" x14ac:dyDescent="0.2">
      <c r="A230">
        <v>39502</v>
      </c>
      <c r="B230" t="s">
        <v>41867</v>
      </c>
      <c r="C230" s="15" t="s">
        <v>41868</v>
      </c>
      <c r="D230" s="15" t="s">
        <v>41869</v>
      </c>
      <c r="E230">
        <v>460</v>
      </c>
      <c r="F230">
        <v>690</v>
      </c>
      <c r="H230">
        <v>1</v>
      </c>
      <c r="K230" s="16">
        <f t="shared" si="9"/>
        <v>515.20000000000005</v>
      </c>
      <c r="L230" s="16">
        <f t="shared" si="10"/>
        <v>542.31578947368428</v>
      </c>
      <c r="M230" s="16">
        <f t="shared" si="11"/>
        <v>616.26794258373218</v>
      </c>
      <c r="N230" t="e">
        <f>INDEX(XML!$A$2:$R$782,MATCH(C230,XML!$D$2:$D$737,0),2)</f>
        <v>#N/A</v>
      </c>
    </row>
    <row r="231" spans="1:14" ht="33.75" customHeight="1" x14ac:dyDescent="0.2">
      <c r="A231">
        <v>39456</v>
      </c>
      <c r="B231" t="s">
        <v>41493</v>
      </c>
      <c r="C231" s="15" t="s">
        <v>41494</v>
      </c>
      <c r="D231" s="15" t="s">
        <v>41495</v>
      </c>
      <c r="E231">
        <v>350</v>
      </c>
      <c r="F231">
        <v>530</v>
      </c>
      <c r="H231">
        <v>1</v>
      </c>
      <c r="K231" s="16">
        <f t="shared" si="9"/>
        <v>392</v>
      </c>
      <c r="L231" s="16">
        <f t="shared" si="10"/>
        <v>412.63157894736844</v>
      </c>
      <c r="M231" s="16">
        <f t="shared" si="11"/>
        <v>468.89952153110056</v>
      </c>
      <c r="N231" t="e">
        <f>INDEX(XML!$A$2:$R$782,MATCH(C231,XML!$D$2:$D$737,0),2)</f>
        <v>#N/A</v>
      </c>
    </row>
    <row r="232" spans="1:14" ht="33.75" customHeight="1" x14ac:dyDescent="0.2">
      <c r="A232">
        <v>39419</v>
      </c>
      <c r="B232" t="s">
        <v>41511</v>
      </c>
      <c r="C232" s="15" t="s">
        <v>41512</v>
      </c>
      <c r="D232" s="15" t="s">
        <v>41513</v>
      </c>
      <c r="E232">
        <v>350</v>
      </c>
      <c r="F232">
        <v>530</v>
      </c>
      <c r="H232">
        <v>1</v>
      </c>
      <c r="K232" s="16">
        <f t="shared" si="9"/>
        <v>392</v>
      </c>
      <c r="L232" s="16">
        <f t="shared" si="10"/>
        <v>412.63157894736844</v>
      </c>
      <c r="M232" s="16">
        <f t="shared" si="11"/>
        <v>468.89952153110056</v>
      </c>
      <c r="N232" t="e">
        <f>INDEX(XML!$A$2:$R$782,MATCH(C232,XML!$D$2:$D$737,0),2)</f>
        <v>#N/A</v>
      </c>
    </row>
    <row r="233" spans="1:14" ht="45" x14ac:dyDescent="0.2">
      <c r="A233">
        <v>39291</v>
      </c>
      <c r="B233" t="s">
        <v>41508</v>
      </c>
      <c r="C233" s="15" t="s">
        <v>41509</v>
      </c>
      <c r="D233" s="15" t="s">
        <v>41510</v>
      </c>
      <c r="E233">
        <v>770</v>
      </c>
      <c r="F233">
        <v>890</v>
      </c>
      <c r="H233">
        <v>2</v>
      </c>
      <c r="K233" s="16">
        <f t="shared" si="9"/>
        <v>862.4</v>
      </c>
      <c r="L233" s="16">
        <f t="shared" si="10"/>
        <v>907.78947368421052</v>
      </c>
      <c r="M233" s="16">
        <f t="shared" si="11"/>
        <v>1031.578947368421</v>
      </c>
      <c r="N233" t="e">
        <f>INDEX(XML!$A$2:$R$782,MATCH(C233,XML!$D$2:$D$737,0),2)</f>
        <v>#N/A</v>
      </c>
    </row>
    <row r="234" spans="1:14" ht="56.25" x14ac:dyDescent="0.2">
      <c r="A234">
        <v>39281</v>
      </c>
      <c r="B234" t="s">
        <v>41502</v>
      </c>
      <c r="C234" s="15" t="s">
        <v>41503</v>
      </c>
      <c r="D234" s="15" t="s">
        <v>41504</v>
      </c>
      <c r="E234">
        <v>760</v>
      </c>
      <c r="F234">
        <v>890</v>
      </c>
      <c r="K234" s="16">
        <f t="shared" si="9"/>
        <v>851.2</v>
      </c>
      <c r="L234" s="16">
        <f t="shared" si="10"/>
        <v>896</v>
      </c>
      <c r="M234" s="16">
        <f t="shared" si="11"/>
        <v>1018.1818181818181</v>
      </c>
      <c r="N234" t="e">
        <f>INDEX(XML!$A$2:$R$782,MATCH(C234,XML!$D$2:$D$737,0),2)</f>
        <v>#N/A</v>
      </c>
    </row>
    <row r="235" spans="1:14" ht="45" x14ac:dyDescent="0.2">
      <c r="A235">
        <v>39547</v>
      </c>
      <c r="B235" t="s">
        <v>42134</v>
      </c>
      <c r="C235" s="15" t="s">
        <v>42135</v>
      </c>
      <c r="D235" s="15" t="s">
        <v>42136</v>
      </c>
      <c r="E235">
        <v>390</v>
      </c>
      <c r="F235">
        <v>590</v>
      </c>
      <c r="H235">
        <v>2</v>
      </c>
      <c r="K235" s="16">
        <f t="shared" si="9"/>
        <v>436.8</v>
      </c>
      <c r="L235" s="16">
        <f t="shared" si="10"/>
        <v>459.78947368421052</v>
      </c>
      <c r="M235" s="16">
        <f t="shared" si="11"/>
        <v>522.48803827751192</v>
      </c>
      <c r="N235" t="e">
        <f>INDEX(XML!$A$2:$R$782,MATCH(C235,XML!$D$2:$D$737,0),2)</f>
        <v>#N/A</v>
      </c>
    </row>
    <row r="236" spans="1:14" ht="15.75" x14ac:dyDescent="0.25">
      <c r="A236" s="184" t="s">
        <v>806</v>
      </c>
      <c r="B236" s="184"/>
      <c r="C236" s="185"/>
      <c r="D236" s="185"/>
      <c r="E236" s="184"/>
      <c r="F236" s="184"/>
      <c r="G236" s="184"/>
      <c r="H236" s="184"/>
      <c r="I236" s="184"/>
      <c r="J236" s="184"/>
      <c r="K236" s="16">
        <f t="shared" si="9"/>
        <v>0</v>
      </c>
      <c r="L236" s="16">
        <f t="shared" si="10"/>
        <v>0</v>
      </c>
      <c r="M236" s="16">
        <f t="shared" si="11"/>
        <v>0</v>
      </c>
      <c r="N236" t="e">
        <f>INDEX(XML!$A$2:$R$782,MATCH(C236,XML!$D$2:$D$737,0),2)</f>
        <v>#N/A</v>
      </c>
    </row>
    <row r="237" spans="1:14" ht="146.25" x14ac:dyDescent="0.2">
      <c r="A237">
        <v>82891</v>
      </c>
      <c r="B237" t="s">
        <v>47060</v>
      </c>
      <c r="C237" s="15" t="s">
        <v>47061</v>
      </c>
      <c r="D237" s="15" t="s">
        <v>47062</v>
      </c>
      <c r="E237">
        <v>7768</v>
      </c>
      <c r="F237">
        <v>9990</v>
      </c>
      <c r="K237" s="16">
        <f t="shared" si="9"/>
        <v>8700.16</v>
      </c>
      <c r="L237" s="16">
        <f t="shared" si="10"/>
        <v>9158.0631578947377</v>
      </c>
      <c r="M237" s="16">
        <f t="shared" si="11"/>
        <v>10406.889952153111</v>
      </c>
      <c r="N237" t="e">
        <f>INDEX(XML!$A$2:$R$782,MATCH(C237,XML!$D$2:$D$737,0),2)</f>
        <v>#N/A</v>
      </c>
    </row>
    <row r="238" spans="1:14" ht="112.5" x14ac:dyDescent="0.2">
      <c r="A238">
        <v>82817</v>
      </c>
      <c r="B238" t="s">
        <v>47063</v>
      </c>
      <c r="C238" s="15" t="s">
        <v>47064</v>
      </c>
      <c r="D238" s="15" t="s">
        <v>47065</v>
      </c>
      <c r="E238">
        <v>13363</v>
      </c>
      <c r="F238">
        <v>15990</v>
      </c>
      <c r="K238" s="16">
        <f t="shared" si="9"/>
        <v>14966.56</v>
      </c>
      <c r="L238" s="16">
        <f t="shared" si="10"/>
        <v>15754.273684210526</v>
      </c>
      <c r="M238" s="16">
        <f t="shared" si="11"/>
        <v>17902.583732057417</v>
      </c>
      <c r="N238" t="e">
        <f>INDEX(XML!$A$2:$R$782,MATCH(C238,XML!$D$2:$D$737,0),2)</f>
        <v>#N/A</v>
      </c>
    </row>
    <row r="239" spans="1:14" ht="15.75" x14ac:dyDescent="0.25">
      <c r="A239" s="184" t="s">
        <v>807</v>
      </c>
      <c r="B239" s="184"/>
      <c r="C239" s="185"/>
      <c r="D239" s="185"/>
      <c r="E239" s="184"/>
      <c r="F239" s="184"/>
      <c r="G239" s="184"/>
      <c r="H239" s="184"/>
      <c r="I239" s="184"/>
      <c r="J239" s="184"/>
      <c r="K239" s="16">
        <f t="shared" si="9"/>
        <v>0</v>
      </c>
      <c r="L239" s="16">
        <f t="shared" si="10"/>
        <v>0</v>
      </c>
      <c r="M239" s="16">
        <f t="shared" si="11"/>
        <v>0</v>
      </c>
      <c r="N239" t="e">
        <f>INDEX(XML!$A$2:$R$782,MATCH(C239,XML!$D$2:$D$737,0),2)</f>
        <v>#N/A</v>
      </c>
    </row>
    <row r="240" spans="1:14" ht="101.25" x14ac:dyDescent="0.2">
      <c r="A240">
        <v>79297</v>
      </c>
      <c r="B240" t="s">
        <v>40234</v>
      </c>
      <c r="C240" s="15" t="s">
        <v>41294</v>
      </c>
      <c r="D240" s="15" t="s">
        <v>41295</v>
      </c>
      <c r="E240">
        <v>71992</v>
      </c>
      <c r="F240">
        <v>89990</v>
      </c>
      <c r="H240">
        <v>17</v>
      </c>
      <c r="K240" s="16">
        <f t="shared" si="9"/>
        <v>77031.44</v>
      </c>
      <c r="L240" s="16">
        <f t="shared" si="10"/>
        <v>81085.726315789478</v>
      </c>
      <c r="M240" s="16">
        <f t="shared" si="11"/>
        <v>92142.870813397123</v>
      </c>
      <c r="N240" t="e">
        <f>INDEX(XML!$A$2:$R$782,MATCH(C240,XML!$D$2:$D$737,0),2)</f>
        <v>#N/A</v>
      </c>
    </row>
    <row r="241" spans="1:14" ht="101.25" x14ac:dyDescent="0.2">
      <c r="A241">
        <v>79299</v>
      </c>
      <c r="B241" t="s">
        <v>40234</v>
      </c>
      <c r="C241" s="15" t="s">
        <v>41296</v>
      </c>
      <c r="D241" s="15" t="s">
        <v>41297</v>
      </c>
      <c r="E241">
        <v>79992</v>
      </c>
      <c r="F241">
        <v>99990</v>
      </c>
      <c r="K241" s="16">
        <f t="shared" si="9"/>
        <v>85591.44</v>
      </c>
      <c r="L241" s="16">
        <f t="shared" si="10"/>
        <v>90096.252631578944</v>
      </c>
      <c r="M241" s="16">
        <f t="shared" si="11"/>
        <v>102382.10526315789</v>
      </c>
      <c r="N241" t="e">
        <f>INDEX(XML!$A$2:$R$782,MATCH(C241,XML!$D$2:$D$737,0),2)</f>
        <v>#N/A</v>
      </c>
    </row>
    <row r="242" spans="1:14" ht="101.25" x14ac:dyDescent="0.2">
      <c r="A242">
        <v>79303</v>
      </c>
      <c r="B242" t="s">
        <v>40234</v>
      </c>
      <c r="C242" s="15" t="s">
        <v>41298</v>
      </c>
      <c r="D242" s="15" t="s">
        <v>41299</v>
      </c>
      <c r="E242">
        <v>79992</v>
      </c>
      <c r="F242">
        <v>99990</v>
      </c>
      <c r="K242" s="16">
        <f t="shared" si="9"/>
        <v>85591.44</v>
      </c>
      <c r="L242" s="16">
        <f t="shared" si="10"/>
        <v>90096.252631578944</v>
      </c>
      <c r="M242" s="16">
        <f t="shared" si="11"/>
        <v>102382.10526315789</v>
      </c>
      <c r="N242" t="e">
        <f>INDEX(XML!$A$2:$R$782,MATCH(C242,XML!$D$2:$D$737,0),2)</f>
        <v>#N/A</v>
      </c>
    </row>
    <row r="243" spans="1:14" ht="90" x14ac:dyDescent="0.2">
      <c r="A243">
        <v>74594</v>
      </c>
      <c r="B243" t="s">
        <v>36931</v>
      </c>
      <c r="C243" s="15" t="s">
        <v>36932</v>
      </c>
      <c r="D243" s="15" t="s">
        <v>36933</v>
      </c>
      <c r="E243">
        <v>499990</v>
      </c>
      <c r="F243">
        <v>499990</v>
      </c>
      <c r="K243" s="16">
        <f t="shared" si="9"/>
        <v>534989.30000000005</v>
      </c>
      <c r="L243" s="16">
        <f t="shared" si="10"/>
        <v>563146.63157894742</v>
      </c>
      <c r="M243" s="16">
        <f t="shared" si="11"/>
        <v>639939.35406698578</v>
      </c>
      <c r="N243" t="e">
        <f>INDEX(XML!$A$2:$R$782,MATCH(C243,XML!$D$2:$D$737,0),2)</f>
        <v>#N/A</v>
      </c>
    </row>
    <row r="244" spans="1:14" ht="67.5" x14ac:dyDescent="0.2">
      <c r="A244">
        <v>74689</v>
      </c>
      <c r="B244" t="s">
        <v>36934</v>
      </c>
      <c r="C244" s="15" t="s">
        <v>36935</v>
      </c>
      <c r="D244" s="15" t="s">
        <v>36936</v>
      </c>
      <c r="E244">
        <v>549990</v>
      </c>
      <c r="F244">
        <v>549990</v>
      </c>
      <c r="K244" s="16">
        <f t="shared" si="9"/>
        <v>588489.30000000005</v>
      </c>
      <c r="L244" s="16">
        <f t="shared" si="10"/>
        <v>619462.42105263169</v>
      </c>
      <c r="M244" s="16">
        <f t="shared" si="11"/>
        <v>703934.56937799056</v>
      </c>
      <c r="N244" t="e">
        <f>INDEX(XML!$A$2:$R$782,MATCH(C244,XML!$D$2:$D$737,0),2)</f>
        <v>#N/A</v>
      </c>
    </row>
    <row r="245" spans="1:14" ht="90" x14ac:dyDescent="0.2">
      <c r="A245">
        <v>65995</v>
      </c>
      <c r="B245" t="s">
        <v>47790</v>
      </c>
      <c r="C245" s="15" t="s">
        <v>47791</v>
      </c>
      <c r="D245" s="15" t="s">
        <v>47792</v>
      </c>
      <c r="E245">
        <v>99990</v>
      </c>
      <c r="F245">
        <v>99980</v>
      </c>
      <c r="H245">
        <v>31</v>
      </c>
      <c r="K245" s="16">
        <f t="shared" si="9"/>
        <v>106989.3</v>
      </c>
      <c r="L245" s="16">
        <f t="shared" si="10"/>
        <v>112620.31578947368</v>
      </c>
      <c r="M245" s="16">
        <f t="shared" si="11"/>
        <v>127977.63157894736</v>
      </c>
      <c r="N245" t="e">
        <f>INDEX(XML!$A$2:$R$782,MATCH(C245,XML!$D$2:$D$737,0),2)</f>
        <v>#N/A</v>
      </c>
    </row>
    <row r="246" spans="1:14" ht="22.5" customHeight="1" x14ac:dyDescent="0.2">
      <c r="A246">
        <v>74688</v>
      </c>
      <c r="B246" t="s">
        <v>47793</v>
      </c>
      <c r="C246" s="15" t="s">
        <v>47794</v>
      </c>
      <c r="D246" s="15" t="s">
        <v>47795</v>
      </c>
      <c r="E246">
        <v>599990</v>
      </c>
      <c r="F246">
        <v>599990</v>
      </c>
      <c r="H246">
        <v>2</v>
      </c>
      <c r="K246" s="16">
        <f t="shared" si="9"/>
        <v>641989.30000000005</v>
      </c>
      <c r="L246" s="16">
        <f t="shared" si="10"/>
        <v>675778.21052631584</v>
      </c>
      <c r="M246" s="16">
        <f t="shared" si="11"/>
        <v>767929.78468899534</v>
      </c>
      <c r="N246" t="e">
        <f>INDEX(XML!$A$2:$R$782,MATCH(C246,XML!$D$2:$D$737,0),2)</f>
        <v>#N/A</v>
      </c>
    </row>
    <row r="247" spans="1:14" ht="22.5" customHeight="1" x14ac:dyDescent="0.25">
      <c r="A247" s="184" t="s">
        <v>47426</v>
      </c>
      <c r="B247" s="184"/>
      <c r="C247" s="185"/>
      <c r="D247" s="185"/>
      <c r="E247" s="184"/>
      <c r="F247" s="184"/>
      <c r="G247" s="184"/>
      <c r="H247" s="184"/>
      <c r="I247" s="184"/>
      <c r="J247" s="184"/>
      <c r="K247" s="16">
        <f t="shared" si="9"/>
        <v>0</v>
      </c>
      <c r="L247" s="16">
        <f t="shared" si="10"/>
        <v>0</v>
      </c>
      <c r="M247" s="16">
        <f t="shared" si="11"/>
        <v>0</v>
      </c>
      <c r="N247" t="e">
        <f>INDEX(XML!$A$2:$R$782,MATCH(C247,XML!$D$2:$D$737,0),2)</f>
        <v>#N/A</v>
      </c>
    </row>
    <row r="248" spans="1:14" ht="22.5" customHeight="1" x14ac:dyDescent="0.2">
      <c r="A248">
        <v>66389</v>
      </c>
      <c r="B248" t="s">
        <v>47427</v>
      </c>
      <c r="C248" s="15" t="s">
        <v>47428</v>
      </c>
      <c r="D248" s="15" t="s">
        <v>47429</v>
      </c>
      <c r="E248">
        <v>16990</v>
      </c>
      <c r="F248">
        <v>16990</v>
      </c>
      <c r="I248">
        <v>2</v>
      </c>
      <c r="K248" s="16">
        <f t="shared" si="9"/>
        <v>19028.8</v>
      </c>
      <c r="L248" s="16">
        <f t="shared" si="10"/>
        <v>20030.315789473683</v>
      </c>
      <c r="M248" s="16">
        <f t="shared" si="11"/>
        <v>22761.722488038275</v>
      </c>
      <c r="N248" t="e">
        <f>INDEX(XML!$A$2:$R$782,MATCH(C248,XML!$D$2:$D$737,0),2)</f>
        <v>#N/A</v>
      </c>
    </row>
    <row r="249" spans="1:14" ht="22.5" customHeight="1" x14ac:dyDescent="0.2">
      <c r="A249">
        <v>44181</v>
      </c>
      <c r="B249" t="s">
        <v>48780</v>
      </c>
      <c r="C249" s="15" t="s">
        <v>48781</v>
      </c>
      <c r="D249" s="15" t="s">
        <v>48782</v>
      </c>
      <c r="E249">
        <v>6900</v>
      </c>
      <c r="F249">
        <v>8090</v>
      </c>
      <c r="I249">
        <v>1</v>
      </c>
      <c r="K249" s="16">
        <f t="shared" si="9"/>
        <v>7728</v>
      </c>
      <c r="L249" s="16">
        <f t="shared" si="10"/>
        <v>8134.7368421052633</v>
      </c>
      <c r="M249" s="16">
        <f t="shared" si="11"/>
        <v>9244.0191387559807</v>
      </c>
      <c r="N249" t="e">
        <f>INDEX(XML!$A$2:$R$782,MATCH(C249,XML!$D$2:$D$737,0),2)</f>
        <v>#N/A</v>
      </c>
    </row>
    <row r="250" spans="1:14" ht="22.5" customHeight="1" x14ac:dyDescent="0.25">
      <c r="A250" s="184" t="s">
        <v>808</v>
      </c>
      <c r="B250" s="184"/>
      <c r="C250" s="185"/>
      <c r="D250" s="185"/>
      <c r="E250" s="184"/>
      <c r="F250" s="184"/>
      <c r="G250" s="184"/>
      <c r="H250" s="184"/>
      <c r="I250" s="184"/>
      <c r="J250" s="184"/>
      <c r="K250" s="16">
        <f t="shared" si="9"/>
        <v>0</v>
      </c>
      <c r="L250" s="16">
        <f t="shared" si="10"/>
        <v>0</v>
      </c>
      <c r="M250" s="16">
        <f t="shared" si="11"/>
        <v>0</v>
      </c>
      <c r="N250" t="e">
        <f>INDEX(XML!$A$2:$R$782,MATCH(C250,XML!$D$2:$D$737,0),2)</f>
        <v>#N/A</v>
      </c>
    </row>
    <row r="251" spans="1:14" ht="90" x14ac:dyDescent="0.2">
      <c r="A251">
        <v>67369</v>
      </c>
      <c r="B251" t="s">
        <v>24321</v>
      </c>
      <c r="C251" s="15" t="s">
        <v>24322</v>
      </c>
      <c r="D251" s="15" t="s">
        <v>24323</v>
      </c>
      <c r="E251">
        <v>16490</v>
      </c>
      <c r="F251">
        <v>16490</v>
      </c>
      <c r="H251" t="s">
        <v>746</v>
      </c>
      <c r="K251" s="16">
        <f t="shared" si="9"/>
        <v>18468.8</v>
      </c>
      <c r="L251" s="16">
        <f t="shared" si="10"/>
        <v>19440.842105263157</v>
      </c>
      <c r="M251" s="16">
        <f t="shared" si="11"/>
        <v>22091.866028708133</v>
      </c>
      <c r="N251" t="e">
        <f>INDEX(XML!$A$2:$R$782,MATCH(C251,XML!$D$2:$D$737,0),2)</f>
        <v>#N/A</v>
      </c>
    </row>
    <row r="252" spans="1:14" ht="90" x14ac:dyDescent="0.2">
      <c r="A252">
        <v>67370</v>
      </c>
      <c r="B252" t="s">
        <v>24321</v>
      </c>
      <c r="C252" s="15" t="s">
        <v>24324</v>
      </c>
      <c r="D252" s="15" t="s">
        <v>24325</v>
      </c>
      <c r="E252">
        <v>16490</v>
      </c>
      <c r="F252">
        <v>16490</v>
      </c>
      <c r="H252" t="s">
        <v>746</v>
      </c>
      <c r="K252" s="16">
        <f t="shared" si="9"/>
        <v>18468.8</v>
      </c>
      <c r="L252" s="16">
        <f t="shared" si="10"/>
        <v>19440.842105263157</v>
      </c>
      <c r="M252" s="16">
        <f t="shared" si="11"/>
        <v>22091.866028708133</v>
      </c>
      <c r="N252" t="e">
        <f>INDEX(XML!$A$2:$R$782,MATCH(C252,XML!$D$2:$D$737,0),2)</f>
        <v>#N/A</v>
      </c>
    </row>
    <row r="253" spans="1:14" ht="90" x14ac:dyDescent="0.2">
      <c r="A253">
        <v>67371</v>
      </c>
      <c r="B253" t="s">
        <v>24326</v>
      </c>
      <c r="C253" s="15" t="s">
        <v>24327</v>
      </c>
      <c r="D253" s="15" t="s">
        <v>24328</v>
      </c>
      <c r="E253">
        <v>24990</v>
      </c>
      <c r="F253">
        <v>24990</v>
      </c>
      <c r="H253" t="s">
        <v>746</v>
      </c>
      <c r="K253" s="16">
        <f t="shared" si="9"/>
        <v>27988.799999999999</v>
      </c>
      <c r="L253" s="16">
        <f t="shared" si="10"/>
        <v>29461.894736842107</v>
      </c>
      <c r="M253" s="16">
        <f t="shared" si="11"/>
        <v>33479.425837320574</v>
      </c>
      <c r="N253" t="e">
        <f>INDEX(XML!$A$2:$R$782,MATCH(C253,XML!$D$2:$D$737,0),2)</f>
        <v>#N/A</v>
      </c>
    </row>
    <row r="254" spans="1:14" ht="90" x14ac:dyDescent="0.2">
      <c r="A254">
        <v>67372</v>
      </c>
      <c r="B254" t="s">
        <v>24326</v>
      </c>
      <c r="C254" s="15" t="s">
        <v>24919</v>
      </c>
      <c r="D254" s="15" t="s">
        <v>24920</v>
      </c>
      <c r="E254">
        <v>24990</v>
      </c>
      <c r="F254">
        <v>24990</v>
      </c>
      <c r="H254" t="s">
        <v>746</v>
      </c>
      <c r="K254" s="16">
        <f t="shared" si="9"/>
        <v>27988.799999999999</v>
      </c>
      <c r="L254" s="16">
        <f t="shared" si="10"/>
        <v>29461.894736842107</v>
      </c>
      <c r="M254" s="16">
        <f t="shared" si="11"/>
        <v>33479.425837320574</v>
      </c>
      <c r="N254" t="e">
        <f>INDEX(XML!$A$2:$R$782,MATCH(C254,XML!$D$2:$D$737,0),2)</f>
        <v>#N/A</v>
      </c>
    </row>
    <row r="255" spans="1:14" ht="112.5" x14ac:dyDescent="0.2">
      <c r="A255">
        <v>58885</v>
      </c>
      <c r="B255" t="s">
        <v>16531</v>
      </c>
      <c r="C255" s="15" t="s">
        <v>16532</v>
      </c>
      <c r="D255" s="15" t="s">
        <v>16533</v>
      </c>
      <c r="E255">
        <v>39990</v>
      </c>
      <c r="F255">
        <v>29990</v>
      </c>
      <c r="K255" s="16">
        <f t="shared" si="9"/>
        <v>44788.800000000003</v>
      </c>
      <c r="L255" s="16">
        <f t="shared" si="10"/>
        <v>47146.105263157893</v>
      </c>
      <c r="M255" s="16">
        <f t="shared" si="11"/>
        <v>53575.119617224882</v>
      </c>
      <c r="N255" t="e">
        <f>INDEX(XML!$A$2:$R$782,MATCH(C255,XML!$D$2:$D$737,0),2)</f>
        <v>#N/A</v>
      </c>
    </row>
    <row r="256" spans="1:14" ht="112.5" x14ac:dyDescent="0.2">
      <c r="A256">
        <v>58888</v>
      </c>
      <c r="B256" t="s">
        <v>16531</v>
      </c>
      <c r="C256" s="15" t="s">
        <v>16534</v>
      </c>
      <c r="D256" s="15" t="s">
        <v>16535</v>
      </c>
      <c r="E256">
        <v>39990</v>
      </c>
      <c r="F256">
        <v>29990</v>
      </c>
      <c r="I256">
        <v>1</v>
      </c>
      <c r="K256" s="16">
        <f t="shared" si="9"/>
        <v>44788.800000000003</v>
      </c>
      <c r="L256" s="16">
        <f t="shared" si="10"/>
        <v>47146.105263157893</v>
      </c>
      <c r="M256" s="16">
        <f t="shared" si="11"/>
        <v>53575.119617224882</v>
      </c>
      <c r="N256" t="e">
        <f>INDEX(XML!$A$2:$R$782,MATCH(C256,XML!$D$2:$D$737,0),2)</f>
        <v>#N/A</v>
      </c>
    </row>
    <row r="257" spans="1:14" ht="112.5" x14ac:dyDescent="0.2">
      <c r="A257">
        <v>71867</v>
      </c>
      <c r="B257" t="s">
        <v>29070</v>
      </c>
      <c r="C257" s="15" t="s">
        <v>29238</v>
      </c>
      <c r="D257" s="15" t="s">
        <v>29239</v>
      </c>
      <c r="E257">
        <v>53990</v>
      </c>
      <c r="F257">
        <v>46990</v>
      </c>
      <c r="H257" t="s">
        <v>746</v>
      </c>
      <c r="K257" s="16">
        <f t="shared" si="9"/>
        <v>57769.3</v>
      </c>
      <c r="L257" s="16">
        <f t="shared" si="10"/>
        <v>60809.789473684214</v>
      </c>
      <c r="M257" s="16">
        <f t="shared" si="11"/>
        <v>69102.033492822971</v>
      </c>
      <c r="N257" t="e">
        <f>INDEX(XML!$A$2:$R$782,MATCH(C257,XML!$D$2:$D$737,0),2)</f>
        <v>#N/A</v>
      </c>
    </row>
    <row r="258" spans="1:14" ht="112.5" x14ac:dyDescent="0.2">
      <c r="A258">
        <v>71869</v>
      </c>
      <c r="B258" t="s">
        <v>29070</v>
      </c>
      <c r="C258" s="15" t="s">
        <v>29071</v>
      </c>
      <c r="D258" s="15" t="s">
        <v>29072</v>
      </c>
      <c r="E258">
        <v>53990</v>
      </c>
      <c r="F258">
        <v>46990</v>
      </c>
      <c r="H258" t="s">
        <v>746</v>
      </c>
      <c r="K258" s="16">
        <f t="shared" si="9"/>
        <v>57769.3</v>
      </c>
      <c r="L258" s="16">
        <f t="shared" si="10"/>
        <v>60809.789473684214</v>
      </c>
      <c r="M258" s="16">
        <f t="shared" si="11"/>
        <v>69102.033492822971</v>
      </c>
      <c r="N258" t="e">
        <f>INDEX(XML!$A$2:$R$782,MATCH(C258,XML!$D$2:$D$737,0),2)</f>
        <v>#N/A</v>
      </c>
    </row>
    <row r="259" spans="1:14" ht="112.5" x14ac:dyDescent="0.2">
      <c r="A259">
        <v>59680</v>
      </c>
      <c r="B259" t="s">
        <v>17883</v>
      </c>
      <c r="C259" s="15" t="s">
        <v>17884</v>
      </c>
      <c r="D259" s="15" t="s">
        <v>17885</v>
      </c>
      <c r="E259">
        <v>54990</v>
      </c>
      <c r="F259">
        <v>49990</v>
      </c>
      <c r="K259" s="16">
        <f t="shared" si="9"/>
        <v>58839.3</v>
      </c>
      <c r="L259" s="16">
        <f t="shared" si="10"/>
        <v>61936.105263157893</v>
      </c>
      <c r="M259" s="16">
        <f t="shared" si="11"/>
        <v>70381.937799043066</v>
      </c>
      <c r="N259" t="e">
        <f>INDEX(XML!$A$2:$R$782,MATCH(C259,XML!$D$2:$D$737,0),2)</f>
        <v>#N/A</v>
      </c>
    </row>
    <row r="260" spans="1:14" ht="112.5" x14ac:dyDescent="0.2">
      <c r="A260">
        <v>74144</v>
      </c>
      <c r="B260" t="s">
        <v>31510</v>
      </c>
      <c r="C260" s="15" t="s">
        <v>31511</v>
      </c>
      <c r="D260" s="15" t="s">
        <v>31512</v>
      </c>
      <c r="E260">
        <v>79990</v>
      </c>
      <c r="F260">
        <v>72990</v>
      </c>
      <c r="H260" t="s">
        <v>746</v>
      </c>
      <c r="K260" s="16">
        <f t="shared" si="9"/>
        <v>85589.3</v>
      </c>
      <c r="L260" s="16">
        <f t="shared" si="10"/>
        <v>90094</v>
      </c>
      <c r="M260" s="16">
        <f t="shared" si="11"/>
        <v>102379.54545454546</v>
      </c>
      <c r="N260" t="e">
        <f>INDEX(XML!$A$2:$R$782,MATCH(C260,XML!$D$2:$D$737,0),2)</f>
        <v>#N/A</v>
      </c>
    </row>
    <row r="261" spans="1:14" ht="112.5" x14ac:dyDescent="0.2">
      <c r="A261">
        <v>74150</v>
      </c>
      <c r="B261" t="s">
        <v>31510</v>
      </c>
      <c r="C261" s="15" t="s">
        <v>32360</v>
      </c>
      <c r="D261" s="15" t="s">
        <v>32361</v>
      </c>
      <c r="E261">
        <v>79990</v>
      </c>
      <c r="F261">
        <v>72990</v>
      </c>
      <c r="H261" t="s">
        <v>746</v>
      </c>
      <c r="K261" s="16">
        <f t="shared" ref="K261:K324" si="12">IF(E261&gt;49999,E261+E261*0.07,IF(E261&lt;=49999,E261+E261*0.12))</f>
        <v>85589.3</v>
      </c>
      <c r="L261" s="16">
        <f t="shared" ref="L261:L324" si="13">K261*100/95</f>
        <v>90094</v>
      </c>
      <c r="M261" s="16">
        <f t="shared" ref="M261:M324" si="14">IF(COUNTIF(C261,"*Dahua*"),F261-10,L261*100/88)</f>
        <v>102379.54545454546</v>
      </c>
      <c r="N261" t="e">
        <f>INDEX(XML!$A$2:$R$782,MATCH(C261,XML!$D$2:$D$737,0),2)</f>
        <v>#N/A</v>
      </c>
    </row>
    <row r="262" spans="1:14" ht="112.5" x14ac:dyDescent="0.2">
      <c r="A262">
        <v>74154</v>
      </c>
      <c r="B262" t="s">
        <v>31510</v>
      </c>
      <c r="C262" s="15" t="s">
        <v>32202</v>
      </c>
      <c r="D262" s="15" t="s">
        <v>32203</v>
      </c>
      <c r="E262">
        <v>86990</v>
      </c>
      <c r="F262">
        <v>79990</v>
      </c>
      <c r="H262" t="s">
        <v>746</v>
      </c>
      <c r="K262" s="16">
        <f t="shared" si="12"/>
        <v>93079.3</v>
      </c>
      <c r="L262" s="16">
        <f t="shared" si="13"/>
        <v>97978.210526315786</v>
      </c>
      <c r="M262" s="16">
        <f t="shared" si="14"/>
        <v>111338.87559808613</v>
      </c>
      <c r="N262" t="e">
        <f>INDEX(XML!$A$2:$R$782,MATCH(C262,XML!$D$2:$D$737,0),2)</f>
        <v>#N/A</v>
      </c>
    </row>
    <row r="263" spans="1:14" ht="123.75" x14ac:dyDescent="0.2">
      <c r="A263">
        <v>59677</v>
      </c>
      <c r="B263" t="s">
        <v>17886</v>
      </c>
      <c r="C263" s="15" t="s">
        <v>17887</v>
      </c>
      <c r="D263" s="15" t="s">
        <v>17888</v>
      </c>
      <c r="E263">
        <v>74990</v>
      </c>
      <c r="F263">
        <v>54990</v>
      </c>
      <c r="H263">
        <v>1</v>
      </c>
      <c r="K263" s="16">
        <f t="shared" si="12"/>
        <v>80239.3</v>
      </c>
      <c r="L263" s="16">
        <f t="shared" si="13"/>
        <v>84462.421052631573</v>
      </c>
      <c r="M263" s="16">
        <f t="shared" si="14"/>
        <v>95980.023923444969</v>
      </c>
      <c r="N263" t="e">
        <f>INDEX(XML!$A$2:$R$782,MATCH(C263,XML!$D$2:$D$737,0),2)</f>
        <v>#N/A</v>
      </c>
    </row>
    <row r="264" spans="1:14" ht="123.75" x14ac:dyDescent="0.2">
      <c r="A264">
        <v>59678</v>
      </c>
      <c r="B264" t="s">
        <v>17886</v>
      </c>
      <c r="C264" s="15" t="s">
        <v>17889</v>
      </c>
      <c r="D264" s="15" t="s">
        <v>17890</v>
      </c>
      <c r="E264">
        <v>74990</v>
      </c>
      <c r="F264">
        <v>54990</v>
      </c>
      <c r="H264">
        <v>22</v>
      </c>
      <c r="K264" s="16">
        <f t="shared" si="12"/>
        <v>80239.3</v>
      </c>
      <c r="L264" s="16">
        <f t="shared" si="13"/>
        <v>84462.421052631573</v>
      </c>
      <c r="M264" s="16">
        <f t="shared" si="14"/>
        <v>95980.023923444969</v>
      </c>
      <c r="N264" t="e">
        <f>INDEX(XML!$A$2:$R$782,MATCH(C264,XML!$D$2:$D$737,0),2)</f>
        <v>#N/A</v>
      </c>
    </row>
    <row r="265" spans="1:14" ht="135" x14ac:dyDescent="0.2">
      <c r="A265">
        <v>67166</v>
      </c>
      <c r="B265" t="s">
        <v>17886</v>
      </c>
      <c r="C265" s="15" t="s">
        <v>24703</v>
      </c>
      <c r="D265" s="15" t="s">
        <v>24704</v>
      </c>
      <c r="E265">
        <v>84990</v>
      </c>
      <c r="F265">
        <v>59990</v>
      </c>
      <c r="H265">
        <v>25</v>
      </c>
      <c r="K265" s="16">
        <f t="shared" si="12"/>
        <v>90939.3</v>
      </c>
      <c r="L265" s="16">
        <f t="shared" si="13"/>
        <v>95725.578947368427</v>
      </c>
      <c r="M265" s="16">
        <f t="shared" si="14"/>
        <v>108779.06698564594</v>
      </c>
      <c r="N265" t="e">
        <f>INDEX(XML!$A$2:$R$782,MATCH(C265,XML!$D$2:$D$737,0),2)</f>
        <v>#N/A</v>
      </c>
    </row>
    <row r="266" spans="1:14" ht="123.75" x14ac:dyDescent="0.2">
      <c r="A266">
        <v>55665</v>
      </c>
      <c r="B266" t="s">
        <v>15869</v>
      </c>
      <c r="C266" s="15" t="s">
        <v>15872</v>
      </c>
      <c r="D266" s="15" t="s">
        <v>15873</v>
      </c>
      <c r="E266">
        <v>94990</v>
      </c>
      <c r="F266">
        <v>88990</v>
      </c>
      <c r="H266" t="s">
        <v>746</v>
      </c>
      <c r="K266" s="16">
        <f t="shared" si="12"/>
        <v>101639.3</v>
      </c>
      <c r="L266" s="16">
        <f t="shared" si="13"/>
        <v>106988.73684210527</v>
      </c>
      <c r="M266" s="16">
        <f t="shared" si="14"/>
        <v>121578.11004784689</v>
      </c>
      <c r="N266" t="e">
        <f>INDEX(XML!$A$2:$R$782,MATCH(C266,XML!$D$2:$D$737,0),2)</f>
        <v>#N/A</v>
      </c>
    </row>
    <row r="267" spans="1:14" ht="123.75" x14ac:dyDescent="0.2">
      <c r="A267">
        <v>55821</v>
      </c>
      <c r="B267" t="s">
        <v>15869</v>
      </c>
      <c r="C267" s="15" t="s">
        <v>15870</v>
      </c>
      <c r="D267" s="15" t="s">
        <v>15871</v>
      </c>
      <c r="E267">
        <v>94990</v>
      </c>
      <c r="F267">
        <v>88990</v>
      </c>
      <c r="H267" t="s">
        <v>746</v>
      </c>
      <c r="K267" s="16">
        <f t="shared" si="12"/>
        <v>101639.3</v>
      </c>
      <c r="L267" s="16">
        <f t="shared" si="13"/>
        <v>106988.73684210527</v>
      </c>
      <c r="M267" s="16">
        <f t="shared" si="14"/>
        <v>121578.11004784689</v>
      </c>
      <c r="N267" t="e">
        <f>INDEX(XML!$A$2:$R$782,MATCH(C267,XML!$D$2:$D$737,0),2)</f>
        <v>#N/A</v>
      </c>
    </row>
    <row r="268" spans="1:14" ht="112.5" x14ac:dyDescent="0.2">
      <c r="A268">
        <v>77067</v>
      </c>
      <c r="B268" t="s">
        <v>39232</v>
      </c>
      <c r="C268" s="15" t="s">
        <v>39239</v>
      </c>
      <c r="D268" s="15" t="s">
        <v>39240</v>
      </c>
      <c r="E268">
        <v>33000</v>
      </c>
      <c r="F268">
        <v>39990</v>
      </c>
      <c r="K268" s="16">
        <f t="shared" si="12"/>
        <v>36960</v>
      </c>
      <c r="L268" s="16">
        <f t="shared" si="13"/>
        <v>38905.26315789474</v>
      </c>
      <c r="M268" s="16">
        <f t="shared" si="14"/>
        <v>44210.526315789481</v>
      </c>
      <c r="N268" t="e">
        <f>INDEX(XML!$A$2:$R$782,MATCH(C268,XML!$D$2:$D$737,0),2)</f>
        <v>#N/A</v>
      </c>
    </row>
    <row r="269" spans="1:14" ht="112.5" x14ac:dyDescent="0.2">
      <c r="A269">
        <v>77070</v>
      </c>
      <c r="B269" t="s">
        <v>39232</v>
      </c>
      <c r="C269" s="15" t="s">
        <v>39235</v>
      </c>
      <c r="D269" s="15" t="s">
        <v>39236</v>
      </c>
      <c r="E269">
        <v>31000</v>
      </c>
      <c r="F269">
        <v>39990</v>
      </c>
      <c r="K269" s="16">
        <f t="shared" si="12"/>
        <v>34720</v>
      </c>
      <c r="L269" s="16">
        <f t="shared" si="13"/>
        <v>36547.368421052633</v>
      </c>
      <c r="M269" s="16">
        <f t="shared" si="14"/>
        <v>41531.100478468899</v>
      </c>
      <c r="N269" t="e">
        <f>INDEX(XML!$A$2:$R$782,MATCH(C269,XML!$D$2:$D$737,0),2)</f>
        <v>#N/A</v>
      </c>
    </row>
    <row r="270" spans="1:14" ht="112.5" x14ac:dyDescent="0.2">
      <c r="A270">
        <v>77069</v>
      </c>
      <c r="B270" t="s">
        <v>39232</v>
      </c>
      <c r="C270" s="15" t="s">
        <v>39237</v>
      </c>
      <c r="D270" s="15" t="s">
        <v>39238</v>
      </c>
      <c r="E270">
        <v>33000</v>
      </c>
      <c r="F270">
        <v>39990</v>
      </c>
      <c r="K270" s="16">
        <f t="shared" si="12"/>
        <v>36960</v>
      </c>
      <c r="L270" s="16">
        <f t="shared" si="13"/>
        <v>38905.26315789474</v>
      </c>
      <c r="M270" s="16">
        <f t="shared" si="14"/>
        <v>44210.526315789481</v>
      </c>
      <c r="N270" t="e">
        <f>INDEX(XML!$A$2:$R$782,MATCH(C270,XML!$D$2:$D$737,0),2)</f>
        <v>#N/A</v>
      </c>
    </row>
    <row r="271" spans="1:14" ht="101.25" x14ac:dyDescent="0.2">
      <c r="A271">
        <v>75788</v>
      </c>
      <c r="B271" t="s">
        <v>39232</v>
      </c>
      <c r="C271" s="15" t="s">
        <v>39233</v>
      </c>
      <c r="D271" s="15" t="s">
        <v>39234</v>
      </c>
      <c r="E271">
        <v>33000</v>
      </c>
      <c r="F271">
        <v>39990</v>
      </c>
      <c r="K271" s="16">
        <f t="shared" si="12"/>
        <v>36960</v>
      </c>
      <c r="L271" s="16">
        <f t="shared" si="13"/>
        <v>38905.26315789474</v>
      </c>
      <c r="M271" s="16">
        <f t="shared" si="14"/>
        <v>44210.526315789481</v>
      </c>
      <c r="N271" t="e">
        <f>INDEX(XML!$A$2:$R$782,MATCH(C271,XML!$D$2:$D$737,0),2)</f>
        <v>#N/A</v>
      </c>
    </row>
    <row r="272" spans="1:14" ht="101.25" x14ac:dyDescent="0.2">
      <c r="A272">
        <v>43063</v>
      </c>
      <c r="B272" t="s">
        <v>810</v>
      </c>
      <c r="C272" s="15" t="s">
        <v>811</v>
      </c>
      <c r="D272" s="15" t="s">
        <v>812</v>
      </c>
      <c r="E272">
        <v>24990</v>
      </c>
      <c r="F272">
        <v>27990</v>
      </c>
      <c r="H272" t="s">
        <v>746</v>
      </c>
      <c r="I272">
        <v>6</v>
      </c>
      <c r="K272" s="16">
        <f t="shared" si="12"/>
        <v>27988.799999999999</v>
      </c>
      <c r="L272" s="16">
        <f t="shared" si="13"/>
        <v>29461.894736842107</v>
      </c>
      <c r="M272" s="16">
        <f t="shared" si="14"/>
        <v>33479.425837320574</v>
      </c>
      <c r="N272" t="e">
        <f>INDEX(XML!$A$2:$R$782,MATCH(C272,XML!$D$2:$D$737,0),2)</f>
        <v>#N/A</v>
      </c>
    </row>
    <row r="273" spans="1:14" ht="101.25" x14ac:dyDescent="0.2">
      <c r="A273">
        <v>43061</v>
      </c>
      <c r="B273" t="s">
        <v>810</v>
      </c>
      <c r="C273" s="15" t="s">
        <v>813</v>
      </c>
      <c r="D273" s="15" t="s">
        <v>814</v>
      </c>
      <c r="E273">
        <v>20990</v>
      </c>
      <c r="F273">
        <v>27990</v>
      </c>
      <c r="H273">
        <v>6</v>
      </c>
      <c r="I273">
        <v>1</v>
      </c>
      <c r="K273" s="16">
        <f t="shared" si="12"/>
        <v>23508.799999999999</v>
      </c>
      <c r="L273" s="16">
        <f t="shared" si="13"/>
        <v>24746.105263157893</v>
      </c>
      <c r="M273" s="16">
        <f t="shared" si="14"/>
        <v>28120.574162679422</v>
      </c>
      <c r="N273" t="e">
        <f>INDEX(XML!$A$2:$R$782,MATCH(C273,XML!$D$2:$D$737,0),2)</f>
        <v>#N/A</v>
      </c>
    </row>
    <row r="274" spans="1:14" ht="180" x14ac:dyDescent="0.2">
      <c r="A274">
        <v>75789</v>
      </c>
      <c r="B274" t="s">
        <v>39241</v>
      </c>
      <c r="C274" s="15" t="s">
        <v>39244</v>
      </c>
      <c r="D274" s="15" t="s">
        <v>39245</v>
      </c>
      <c r="E274">
        <v>47000</v>
      </c>
      <c r="F274">
        <v>54990</v>
      </c>
      <c r="K274" s="16">
        <f t="shared" si="12"/>
        <v>52640</v>
      </c>
      <c r="L274" s="16">
        <f t="shared" si="13"/>
        <v>55410.526315789473</v>
      </c>
      <c r="M274" s="16">
        <f t="shared" si="14"/>
        <v>62966.507177033491</v>
      </c>
      <c r="N274" t="e">
        <f>INDEX(XML!$A$2:$R$782,MATCH(C274,XML!$D$2:$D$737,0),2)</f>
        <v>#N/A</v>
      </c>
    </row>
    <row r="275" spans="1:14" ht="157.5" x14ac:dyDescent="0.2">
      <c r="A275">
        <v>77066</v>
      </c>
      <c r="B275" t="s">
        <v>39241</v>
      </c>
      <c r="C275" s="15" t="s">
        <v>39242</v>
      </c>
      <c r="D275" s="15" t="s">
        <v>39243</v>
      </c>
      <c r="E275">
        <v>55000</v>
      </c>
      <c r="F275">
        <v>64990</v>
      </c>
      <c r="H275">
        <v>38</v>
      </c>
      <c r="K275" s="16">
        <f t="shared" si="12"/>
        <v>58850</v>
      </c>
      <c r="L275" s="16">
        <f t="shared" si="13"/>
        <v>61947.368421052633</v>
      </c>
      <c r="M275" s="16">
        <f t="shared" si="14"/>
        <v>70394.736842105267</v>
      </c>
      <c r="N275" t="e">
        <f>INDEX(XML!$A$2:$R$782,MATCH(C275,XML!$D$2:$D$737,0),2)</f>
        <v>#N/A</v>
      </c>
    </row>
    <row r="276" spans="1:14" ht="123.75" x14ac:dyDescent="0.2">
      <c r="A276">
        <v>73114</v>
      </c>
      <c r="B276" t="s">
        <v>25034</v>
      </c>
      <c r="C276" s="15" t="s">
        <v>39246</v>
      </c>
      <c r="D276" s="15" t="s">
        <v>39247</v>
      </c>
      <c r="E276">
        <v>100000</v>
      </c>
      <c r="F276">
        <v>115990</v>
      </c>
      <c r="H276">
        <v>43</v>
      </c>
      <c r="K276" s="16">
        <f t="shared" si="12"/>
        <v>107000</v>
      </c>
      <c r="L276" s="16">
        <f t="shared" si="13"/>
        <v>112631.57894736843</v>
      </c>
      <c r="M276" s="16">
        <f t="shared" si="14"/>
        <v>127990.43062200958</v>
      </c>
      <c r="N276" t="e">
        <f>INDEX(XML!$A$2:$R$782,MATCH(C276,XML!$D$2:$D$737,0),2)</f>
        <v>#N/A</v>
      </c>
    </row>
    <row r="277" spans="1:14" ht="123.75" x14ac:dyDescent="0.2">
      <c r="A277">
        <v>67932</v>
      </c>
      <c r="B277" t="s">
        <v>25034</v>
      </c>
      <c r="C277" s="15" t="s">
        <v>25035</v>
      </c>
      <c r="D277" s="15" t="s">
        <v>25036</v>
      </c>
      <c r="E277">
        <v>100000</v>
      </c>
      <c r="F277">
        <v>119990</v>
      </c>
      <c r="H277">
        <v>4</v>
      </c>
      <c r="K277" s="16">
        <f t="shared" si="12"/>
        <v>107000</v>
      </c>
      <c r="L277" s="16">
        <f t="shared" si="13"/>
        <v>112631.57894736843</v>
      </c>
      <c r="M277" s="16">
        <f t="shared" si="14"/>
        <v>127990.43062200958</v>
      </c>
      <c r="N277" t="e">
        <f>INDEX(XML!$A$2:$R$782,MATCH(C277,XML!$D$2:$D$737,0),2)</f>
        <v>#N/A</v>
      </c>
    </row>
    <row r="278" spans="1:14" ht="78.75" x14ac:dyDescent="0.2">
      <c r="A278">
        <v>54228</v>
      </c>
      <c r="B278" t="s">
        <v>12901</v>
      </c>
      <c r="C278" s="15" t="s">
        <v>12904</v>
      </c>
      <c r="D278" s="15" t="s">
        <v>12905</v>
      </c>
      <c r="E278">
        <v>22500</v>
      </c>
      <c r="F278">
        <v>24990</v>
      </c>
      <c r="I278">
        <v>2</v>
      </c>
      <c r="K278" s="16">
        <f t="shared" si="12"/>
        <v>25200</v>
      </c>
      <c r="L278" s="16">
        <f t="shared" si="13"/>
        <v>26526.315789473683</v>
      </c>
      <c r="M278" s="16">
        <f t="shared" si="14"/>
        <v>30143.540669856462</v>
      </c>
      <c r="N278" t="e">
        <f>INDEX(XML!$A$2:$R$782,MATCH(C278,XML!$D$2:$D$737,0),2)</f>
        <v>#N/A</v>
      </c>
    </row>
    <row r="279" spans="1:14" ht="78.75" x14ac:dyDescent="0.2">
      <c r="A279">
        <v>54226</v>
      </c>
      <c r="B279" t="s">
        <v>12900</v>
      </c>
      <c r="C279" s="15" t="s">
        <v>12902</v>
      </c>
      <c r="D279" s="15" t="s">
        <v>12903</v>
      </c>
      <c r="E279">
        <v>21500</v>
      </c>
      <c r="F279">
        <v>24990</v>
      </c>
      <c r="I279">
        <v>1</v>
      </c>
      <c r="K279" s="16">
        <f t="shared" si="12"/>
        <v>24080</v>
      </c>
      <c r="L279" s="16">
        <f t="shared" si="13"/>
        <v>25347.36842105263</v>
      </c>
      <c r="M279" s="16">
        <f t="shared" si="14"/>
        <v>28803.827751196168</v>
      </c>
      <c r="N279" t="e">
        <f>INDEX(XML!$A$2:$R$782,MATCH(C279,XML!$D$2:$D$737,0),2)</f>
        <v>#N/A</v>
      </c>
    </row>
    <row r="280" spans="1:14" ht="101.25" x14ac:dyDescent="0.2">
      <c r="A280">
        <v>55933</v>
      </c>
      <c r="B280" t="s">
        <v>14157</v>
      </c>
      <c r="C280" s="15" t="s">
        <v>14158</v>
      </c>
      <c r="D280" s="15" t="s">
        <v>14159</v>
      </c>
      <c r="E280">
        <v>31700</v>
      </c>
      <c r="F280">
        <v>35990</v>
      </c>
      <c r="H280">
        <v>35</v>
      </c>
      <c r="K280" s="16">
        <f t="shared" si="12"/>
        <v>35504</v>
      </c>
      <c r="L280" s="16">
        <f t="shared" si="13"/>
        <v>37372.631578947367</v>
      </c>
      <c r="M280" s="16">
        <f t="shared" si="14"/>
        <v>42468.899521531101</v>
      </c>
      <c r="N280" t="e">
        <f>INDEX(XML!$A$2:$R$782,MATCH(C280,XML!$D$2:$D$737,0),2)</f>
        <v>#N/A</v>
      </c>
    </row>
    <row r="281" spans="1:14" ht="101.25" x14ac:dyDescent="0.2">
      <c r="A281">
        <v>55935</v>
      </c>
      <c r="B281" t="s">
        <v>14157</v>
      </c>
      <c r="C281" s="15" t="s">
        <v>14160</v>
      </c>
      <c r="D281" s="15" t="s">
        <v>14161</v>
      </c>
      <c r="E281">
        <v>31700</v>
      </c>
      <c r="F281">
        <v>35990</v>
      </c>
      <c r="K281" s="16">
        <f t="shared" si="12"/>
        <v>35504</v>
      </c>
      <c r="L281" s="16">
        <f t="shared" si="13"/>
        <v>37372.631578947367</v>
      </c>
      <c r="M281" s="16">
        <f t="shared" si="14"/>
        <v>42468.899521531101</v>
      </c>
      <c r="N281" t="e">
        <f>INDEX(XML!$A$2:$R$782,MATCH(C281,XML!$D$2:$D$737,0),2)</f>
        <v>#N/A</v>
      </c>
    </row>
    <row r="282" spans="1:14" ht="78.75" x14ac:dyDescent="0.2">
      <c r="A282">
        <v>39741</v>
      </c>
      <c r="B282" t="s">
        <v>819</v>
      </c>
      <c r="C282" s="15" t="s">
        <v>19131</v>
      </c>
      <c r="D282" s="15" t="s">
        <v>19132</v>
      </c>
      <c r="E282">
        <v>40000</v>
      </c>
      <c r="F282">
        <v>44990</v>
      </c>
      <c r="H282" t="s">
        <v>746</v>
      </c>
      <c r="I282">
        <v>8</v>
      </c>
      <c r="K282" s="16">
        <f t="shared" si="12"/>
        <v>44800</v>
      </c>
      <c r="L282" s="16">
        <f t="shared" si="13"/>
        <v>47157.894736842107</v>
      </c>
      <c r="M282" s="16">
        <f t="shared" si="14"/>
        <v>53588.516746411478</v>
      </c>
      <c r="N282" t="e">
        <f>INDEX(XML!$A$2:$R$782,MATCH(C282,XML!$D$2:$D$737,0),2)</f>
        <v>#N/A</v>
      </c>
    </row>
    <row r="283" spans="1:14" ht="112.5" x14ac:dyDescent="0.2">
      <c r="A283">
        <v>65819</v>
      </c>
      <c r="B283" t="s">
        <v>23849</v>
      </c>
      <c r="C283" s="15" t="s">
        <v>23850</v>
      </c>
      <c r="D283" s="15" t="s">
        <v>23851</v>
      </c>
      <c r="E283">
        <v>38000</v>
      </c>
      <c r="F283">
        <v>42990</v>
      </c>
      <c r="H283">
        <v>30</v>
      </c>
      <c r="K283" s="16">
        <f t="shared" si="12"/>
        <v>42560</v>
      </c>
      <c r="L283" s="16">
        <f t="shared" si="13"/>
        <v>44800</v>
      </c>
      <c r="M283" s="16">
        <f t="shared" si="14"/>
        <v>50909.090909090912</v>
      </c>
      <c r="N283" t="e">
        <f>INDEX(XML!$A$2:$R$782,MATCH(C283,XML!$D$2:$D$737,0),2)</f>
        <v>#N/A</v>
      </c>
    </row>
    <row r="284" spans="1:14" ht="90" x14ac:dyDescent="0.2">
      <c r="A284">
        <v>43178</v>
      </c>
      <c r="B284" t="s">
        <v>816</v>
      </c>
      <c r="C284" s="15" t="s">
        <v>817</v>
      </c>
      <c r="D284" s="15" t="s">
        <v>818</v>
      </c>
      <c r="E284">
        <v>43000</v>
      </c>
      <c r="F284">
        <v>49990</v>
      </c>
      <c r="H284">
        <v>5</v>
      </c>
      <c r="K284" s="16">
        <f t="shared" si="12"/>
        <v>48160</v>
      </c>
      <c r="L284" s="16">
        <f t="shared" si="13"/>
        <v>50694.73684210526</v>
      </c>
      <c r="M284" s="16">
        <f t="shared" si="14"/>
        <v>57607.655502392336</v>
      </c>
      <c r="N284" t="e">
        <f>INDEX(XML!$A$2:$R$782,MATCH(C284,XML!$D$2:$D$737,0),2)</f>
        <v>#N/A</v>
      </c>
    </row>
    <row r="285" spans="1:14" ht="112.5" x14ac:dyDescent="0.2">
      <c r="A285">
        <v>56149</v>
      </c>
      <c r="B285" t="s">
        <v>15171</v>
      </c>
      <c r="C285" s="15" t="s">
        <v>15174</v>
      </c>
      <c r="D285" s="15" t="s">
        <v>15175</v>
      </c>
      <c r="E285">
        <v>48500</v>
      </c>
      <c r="F285">
        <v>54990</v>
      </c>
      <c r="H285">
        <v>16</v>
      </c>
      <c r="K285" s="16">
        <f t="shared" si="12"/>
        <v>54320</v>
      </c>
      <c r="L285" s="16">
        <f t="shared" si="13"/>
        <v>57178.947368421053</v>
      </c>
      <c r="M285" s="16">
        <f t="shared" si="14"/>
        <v>64976.076555023923</v>
      </c>
      <c r="N285" t="e">
        <f>INDEX(XML!$A$2:$R$782,MATCH(C285,XML!$D$2:$D$737,0),2)</f>
        <v>#N/A</v>
      </c>
    </row>
    <row r="286" spans="1:14" ht="112.5" x14ac:dyDescent="0.2">
      <c r="A286">
        <v>56148</v>
      </c>
      <c r="B286" t="s">
        <v>15171</v>
      </c>
      <c r="C286" s="15" t="s">
        <v>15172</v>
      </c>
      <c r="D286" s="15" t="s">
        <v>15173</v>
      </c>
      <c r="E286">
        <v>48500</v>
      </c>
      <c r="F286">
        <v>54990</v>
      </c>
      <c r="H286">
        <v>26</v>
      </c>
      <c r="I286">
        <v>1</v>
      </c>
      <c r="K286" s="16">
        <f t="shared" si="12"/>
        <v>54320</v>
      </c>
      <c r="L286" s="16">
        <f t="shared" si="13"/>
        <v>57178.947368421053</v>
      </c>
      <c r="M286" s="16">
        <f t="shared" si="14"/>
        <v>64976.076555023923</v>
      </c>
      <c r="N286" t="e">
        <f>INDEX(XML!$A$2:$R$782,MATCH(C286,XML!$D$2:$D$737,0),2)</f>
        <v>#N/A</v>
      </c>
    </row>
    <row r="287" spans="1:14" ht="112.5" x14ac:dyDescent="0.2">
      <c r="A287">
        <v>56836</v>
      </c>
      <c r="B287" t="s">
        <v>15176</v>
      </c>
      <c r="C287" s="15" t="s">
        <v>15177</v>
      </c>
      <c r="D287" s="15" t="s">
        <v>15178</v>
      </c>
      <c r="E287">
        <v>82000</v>
      </c>
      <c r="F287">
        <v>95990</v>
      </c>
      <c r="H287">
        <v>16</v>
      </c>
      <c r="K287" s="16">
        <f t="shared" si="12"/>
        <v>87740</v>
      </c>
      <c r="L287" s="16">
        <f t="shared" si="13"/>
        <v>92357.894736842107</v>
      </c>
      <c r="M287" s="16">
        <f t="shared" si="14"/>
        <v>104952.15311004785</v>
      </c>
      <c r="N287" t="e">
        <f>INDEX(XML!$A$2:$R$782,MATCH(C287,XML!$D$2:$D$737,0),2)</f>
        <v>#N/A</v>
      </c>
    </row>
    <row r="288" spans="1:14" ht="101.25" x14ac:dyDescent="0.2">
      <c r="A288">
        <v>56837</v>
      </c>
      <c r="B288" t="s">
        <v>15176</v>
      </c>
      <c r="C288" s="15" t="s">
        <v>15179</v>
      </c>
      <c r="D288" s="15" t="s">
        <v>15180</v>
      </c>
      <c r="E288">
        <v>82000</v>
      </c>
      <c r="F288">
        <v>95990</v>
      </c>
      <c r="H288">
        <v>31</v>
      </c>
      <c r="K288" s="16">
        <f t="shared" si="12"/>
        <v>87740</v>
      </c>
      <c r="L288" s="16">
        <f t="shared" si="13"/>
        <v>92357.894736842107</v>
      </c>
      <c r="M288" s="16">
        <f t="shared" si="14"/>
        <v>104952.15311004785</v>
      </c>
      <c r="N288" t="e">
        <f>INDEX(XML!$A$2:$R$782,MATCH(C288,XML!$D$2:$D$737,0),2)</f>
        <v>#N/A</v>
      </c>
    </row>
    <row r="289" spans="1:14" ht="123.75" x14ac:dyDescent="0.2">
      <c r="A289">
        <v>67933</v>
      </c>
      <c r="B289" t="s">
        <v>25034</v>
      </c>
      <c r="C289" s="15" t="s">
        <v>29240</v>
      </c>
      <c r="D289" s="15" t="s">
        <v>29241</v>
      </c>
      <c r="E289">
        <v>100000</v>
      </c>
      <c r="F289">
        <v>115990</v>
      </c>
      <c r="H289" t="s">
        <v>746</v>
      </c>
      <c r="K289" s="16">
        <f t="shared" si="12"/>
        <v>107000</v>
      </c>
      <c r="L289" s="16">
        <f t="shared" si="13"/>
        <v>112631.57894736843</v>
      </c>
      <c r="M289" s="16">
        <f t="shared" si="14"/>
        <v>127990.43062200958</v>
      </c>
      <c r="N289" t="e">
        <f>INDEX(XML!$A$2:$R$782,MATCH(C289,XML!$D$2:$D$737,0),2)</f>
        <v>#N/A</v>
      </c>
    </row>
    <row r="290" spans="1:14" ht="22.5" customHeight="1" x14ac:dyDescent="0.2">
      <c r="A290">
        <v>60009</v>
      </c>
      <c r="B290" t="s">
        <v>17049</v>
      </c>
      <c r="C290" s="15" t="s">
        <v>17050</v>
      </c>
      <c r="D290" s="15" t="s">
        <v>17051</v>
      </c>
      <c r="E290">
        <v>21500</v>
      </c>
      <c r="F290">
        <v>24990</v>
      </c>
      <c r="H290" t="s">
        <v>746</v>
      </c>
      <c r="K290" s="16">
        <f t="shared" si="12"/>
        <v>24080</v>
      </c>
      <c r="L290" s="16">
        <f t="shared" si="13"/>
        <v>25347.36842105263</v>
      </c>
      <c r="M290" s="16">
        <f t="shared" si="14"/>
        <v>28803.827751196168</v>
      </c>
      <c r="N290" t="e">
        <f>INDEX(XML!$A$2:$R$782,MATCH(C290,XML!$D$2:$D$737,0),2)</f>
        <v>#N/A</v>
      </c>
    </row>
    <row r="291" spans="1:14" ht="22.5" customHeight="1" x14ac:dyDescent="0.2">
      <c r="A291">
        <v>60008</v>
      </c>
      <c r="B291" t="s">
        <v>23733</v>
      </c>
      <c r="C291" s="15" t="s">
        <v>17052</v>
      </c>
      <c r="D291" s="15" t="s">
        <v>23734</v>
      </c>
      <c r="E291">
        <v>23990</v>
      </c>
      <c r="F291">
        <v>24990</v>
      </c>
      <c r="H291" t="s">
        <v>746</v>
      </c>
      <c r="K291" s="16">
        <f t="shared" si="12"/>
        <v>26868.799999999999</v>
      </c>
      <c r="L291" s="16">
        <f t="shared" si="13"/>
        <v>28282.947368421053</v>
      </c>
      <c r="M291" s="16">
        <f t="shared" si="14"/>
        <v>32139.712918660287</v>
      </c>
      <c r="N291" t="e">
        <f>INDEX(XML!$A$2:$R$782,MATCH(C291,XML!$D$2:$D$737,0),2)</f>
        <v>#N/A</v>
      </c>
    </row>
    <row r="292" spans="1:14" ht="90" x14ac:dyDescent="0.2">
      <c r="A292">
        <v>60007</v>
      </c>
      <c r="B292" t="s">
        <v>17053</v>
      </c>
      <c r="C292" s="15" t="s">
        <v>17054</v>
      </c>
      <c r="D292" s="15" t="s">
        <v>17055</v>
      </c>
      <c r="E292">
        <v>23990</v>
      </c>
      <c r="F292">
        <v>24990</v>
      </c>
      <c r="H292">
        <v>29</v>
      </c>
      <c r="K292" s="16">
        <f t="shared" si="12"/>
        <v>26868.799999999999</v>
      </c>
      <c r="L292" s="16">
        <f t="shared" si="13"/>
        <v>28282.947368421053</v>
      </c>
      <c r="M292" s="16">
        <f t="shared" si="14"/>
        <v>32139.712918660287</v>
      </c>
      <c r="N292" t="e">
        <f>INDEX(XML!$A$2:$R$782,MATCH(C292,XML!$D$2:$D$737,0),2)</f>
        <v>#N/A</v>
      </c>
    </row>
    <row r="293" spans="1:14" ht="90" x14ac:dyDescent="0.2">
      <c r="A293">
        <v>60024</v>
      </c>
      <c r="B293" t="s">
        <v>17059</v>
      </c>
      <c r="C293" s="15" t="s">
        <v>17060</v>
      </c>
      <c r="D293" s="15" t="s">
        <v>17061</v>
      </c>
      <c r="E293">
        <v>25500</v>
      </c>
      <c r="F293">
        <v>29990</v>
      </c>
      <c r="H293">
        <v>40</v>
      </c>
      <c r="K293" s="16">
        <f t="shared" si="12"/>
        <v>28560</v>
      </c>
      <c r="L293" s="16">
        <f t="shared" si="13"/>
        <v>30063.157894736843</v>
      </c>
      <c r="M293" s="16">
        <f t="shared" si="14"/>
        <v>34162.679425837327</v>
      </c>
      <c r="N293" t="e">
        <f>INDEX(XML!$A$2:$R$782,MATCH(C293,XML!$D$2:$D$737,0),2)</f>
        <v>#N/A</v>
      </c>
    </row>
    <row r="294" spans="1:14" ht="90" x14ac:dyDescent="0.2">
      <c r="A294">
        <v>60031</v>
      </c>
      <c r="B294" t="s">
        <v>17056</v>
      </c>
      <c r="C294" s="15" t="s">
        <v>17057</v>
      </c>
      <c r="D294" s="15" t="s">
        <v>17058</v>
      </c>
      <c r="E294">
        <v>25500</v>
      </c>
      <c r="F294">
        <v>29990</v>
      </c>
      <c r="H294">
        <v>42</v>
      </c>
      <c r="K294" s="16">
        <f t="shared" si="12"/>
        <v>28560</v>
      </c>
      <c r="L294" s="16">
        <f t="shared" si="13"/>
        <v>30063.157894736843</v>
      </c>
      <c r="M294" s="16">
        <f t="shared" si="14"/>
        <v>34162.679425837327</v>
      </c>
      <c r="N294" t="e">
        <f>INDEX(XML!$A$2:$R$782,MATCH(C294,XML!$D$2:$D$737,0),2)</f>
        <v>#N/A</v>
      </c>
    </row>
    <row r="295" spans="1:14" ht="90" x14ac:dyDescent="0.2">
      <c r="A295">
        <v>60010</v>
      </c>
      <c r="B295" t="s">
        <v>17065</v>
      </c>
      <c r="C295" s="15" t="s">
        <v>17066</v>
      </c>
      <c r="D295" s="15" t="s">
        <v>17067</v>
      </c>
      <c r="E295">
        <v>25500</v>
      </c>
      <c r="F295">
        <v>29990</v>
      </c>
      <c r="H295" t="s">
        <v>746</v>
      </c>
      <c r="I295">
        <v>1</v>
      </c>
      <c r="K295" s="16">
        <f t="shared" si="12"/>
        <v>28560</v>
      </c>
      <c r="L295" s="16">
        <f t="shared" si="13"/>
        <v>30063.157894736843</v>
      </c>
      <c r="M295" s="16">
        <f t="shared" si="14"/>
        <v>34162.679425837327</v>
      </c>
      <c r="N295" t="e">
        <f>INDEX(XML!$A$2:$R$782,MATCH(C295,XML!$D$2:$D$737,0),2)</f>
        <v>#N/A</v>
      </c>
    </row>
    <row r="296" spans="1:14" ht="90" x14ac:dyDescent="0.2">
      <c r="A296">
        <v>60011</v>
      </c>
      <c r="B296" t="s">
        <v>17062</v>
      </c>
      <c r="C296" s="15" t="s">
        <v>17063</v>
      </c>
      <c r="D296" s="15" t="s">
        <v>17064</v>
      </c>
      <c r="E296">
        <v>25500</v>
      </c>
      <c r="F296">
        <v>29990</v>
      </c>
      <c r="H296">
        <v>27</v>
      </c>
      <c r="K296" s="16">
        <f t="shared" si="12"/>
        <v>28560</v>
      </c>
      <c r="L296" s="16">
        <f t="shared" si="13"/>
        <v>30063.157894736843</v>
      </c>
      <c r="M296" s="16">
        <f t="shared" si="14"/>
        <v>34162.679425837327</v>
      </c>
      <c r="N296" t="e">
        <f>INDEX(XML!$A$2:$R$782,MATCH(C296,XML!$D$2:$D$737,0),2)</f>
        <v>#N/A</v>
      </c>
    </row>
    <row r="297" spans="1:14" ht="247.5" x14ac:dyDescent="0.2">
      <c r="A297">
        <v>38767</v>
      </c>
      <c r="B297" t="s">
        <v>820</v>
      </c>
      <c r="C297" s="15" t="s">
        <v>821</v>
      </c>
      <c r="D297" s="15" t="s">
        <v>822</v>
      </c>
      <c r="E297">
        <v>20390</v>
      </c>
      <c r="F297">
        <v>20390</v>
      </c>
      <c r="H297">
        <v>50</v>
      </c>
      <c r="K297" s="16">
        <f t="shared" si="12"/>
        <v>22836.799999999999</v>
      </c>
      <c r="L297" s="16">
        <f t="shared" si="13"/>
        <v>24038.736842105263</v>
      </c>
      <c r="M297" s="16">
        <f t="shared" si="14"/>
        <v>27316.746411483255</v>
      </c>
      <c r="N297" t="e">
        <f>INDEX(XML!$A$2:$R$782,MATCH(C297,XML!$D$2:$D$737,0),2)</f>
        <v>#N/A</v>
      </c>
    </row>
    <row r="298" spans="1:14" ht="225" x14ac:dyDescent="0.2">
      <c r="A298">
        <v>38763</v>
      </c>
      <c r="B298" t="s">
        <v>820</v>
      </c>
      <c r="C298" s="15" t="s">
        <v>12155</v>
      </c>
      <c r="D298" s="15" t="s">
        <v>12156</v>
      </c>
      <c r="E298">
        <v>14100</v>
      </c>
      <c r="F298">
        <v>14100</v>
      </c>
      <c r="H298" t="s">
        <v>746</v>
      </c>
      <c r="K298" s="16">
        <f t="shared" si="12"/>
        <v>15792</v>
      </c>
      <c r="L298" s="16">
        <f t="shared" si="13"/>
        <v>16623.157894736843</v>
      </c>
      <c r="M298" s="16">
        <f t="shared" si="14"/>
        <v>18889.952153110047</v>
      </c>
      <c r="N298" t="e">
        <f>INDEX(XML!$A$2:$R$782,MATCH(C298,XML!$D$2:$D$737,0),2)</f>
        <v>#N/A</v>
      </c>
    </row>
    <row r="299" spans="1:14" ht="236.25" x14ac:dyDescent="0.2">
      <c r="A299">
        <v>38769</v>
      </c>
      <c r="B299" t="s">
        <v>820</v>
      </c>
      <c r="C299" s="15" t="s">
        <v>12157</v>
      </c>
      <c r="D299" s="15" t="s">
        <v>12158</v>
      </c>
      <c r="E299">
        <v>18990</v>
      </c>
      <c r="F299">
        <v>18990</v>
      </c>
      <c r="H299" t="s">
        <v>746</v>
      </c>
      <c r="K299" s="16">
        <f t="shared" si="12"/>
        <v>21268.799999999999</v>
      </c>
      <c r="L299" s="16">
        <f t="shared" si="13"/>
        <v>22388.21052631579</v>
      </c>
      <c r="M299" s="16">
        <f t="shared" si="14"/>
        <v>25441.148325358852</v>
      </c>
      <c r="N299" t="e">
        <f>INDEX(XML!$A$2:$R$782,MATCH(C299,XML!$D$2:$D$737,0),2)</f>
        <v>#N/A</v>
      </c>
    </row>
    <row r="300" spans="1:14" ht="247.5" x14ac:dyDescent="0.2">
      <c r="A300">
        <v>38768</v>
      </c>
      <c r="B300" t="s">
        <v>820</v>
      </c>
      <c r="C300" s="15" t="s">
        <v>823</v>
      </c>
      <c r="D300" s="15" t="s">
        <v>824</v>
      </c>
      <c r="E300">
        <v>18990</v>
      </c>
      <c r="F300">
        <v>18990</v>
      </c>
      <c r="H300" t="s">
        <v>746</v>
      </c>
      <c r="K300" s="16">
        <f t="shared" si="12"/>
        <v>21268.799999999999</v>
      </c>
      <c r="L300" s="16">
        <f t="shared" si="13"/>
        <v>22388.21052631579</v>
      </c>
      <c r="M300" s="16">
        <f t="shared" si="14"/>
        <v>25441.148325358852</v>
      </c>
      <c r="N300" t="e">
        <f>INDEX(XML!$A$2:$R$782,MATCH(C300,XML!$D$2:$D$737,0),2)</f>
        <v>#N/A</v>
      </c>
    </row>
    <row r="301" spans="1:14" ht="236.25" x14ac:dyDescent="0.2">
      <c r="A301">
        <v>43774</v>
      </c>
      <c r="B301" t="s">
        <v>825</v>
      </c>
      <c r="C301" s="15" t="s">
        <v>828</v>
      </c>
      <c r="D301" s="15" t="s">
        <v>829</v>
      </c>
      <c r="E301">
        <v>25990</v>
      </c>
      <c r="F301">
        <v>25990</v>
      </c>
      <c r="H301" t="s">
        <v>747</v>
      </c>
      <c r="K301" s="16">
        <f t="shared" si="12"/>
        <v>29108.799999999999</v>
      </c>
      <c r="L301" s="16">
        <f t="shared" si="13"/>
        <v>30640.842105263157</v>
      </c>
      <c r="M301" s="16">
        <f t="shared" si="14"/>
        <v>34819.138755980857</v>
      </c>
      <c r="N301" t="e">
        <f>INDEX(XML!$A$2:$R$782,MATCH(C301,XML!$D$2:$D$737,0),2)</f>
        <v>#N/A</v>
      </c>
    </row>
    <row r="302" spans="1:14" ht="22.5" customHeight="1" x14ac:dyDescent="0.2">
      <c r="A302">
        <v>43773</v>
      </c>
      <c r="B302" t="s">
        <v>825</v>
      </c>
      <c r="C302" s="15" t="s">
        <v>826</v>
      </c>
      <c r="D302" s="15" t="s">
        <v>827</v>
      </c>
      <c r="E302">
        <v>31190</v>
      </c>
      <c r="F302">
        <v>31190</v>
      </c>
      <c r="H302">
        <v>15</v>
      </c>
      <c r="K302" s="16">
        <f t="shared" si="12"/>
        <v>34932.800000000003</v>
      </c>
      <c r="L302" s="16">
        <f t="shared" si="13"/>
        <v>36771.368421052633</v>
      </c>
      <c r="M302" s="16">
        <f t="shared" si="14"/>
        <v>41785.645933014355</v>
      </c>
      <c r="N302" t="e">
        <f>INDEX(XML!$A$2:$R$782,MATCH(C302,XML!$D$2:$D$737,0),2)</f>
        <v>#N/A</v>
      </c>
    </row>
    <row r="303" spans="1:14" ht="22.5" customHeight="1" x14ac:dyDescent="0.2">
      <c r="A303">
        <v>38431</v>
      </c>
      <c r="B303" t="s">
        <v>830</v>
      </c>
      <c r="C303" s="15" t="s">
        <v>831</v>
      </c>
      <c r="D303" s="15" t="s">
        <v>832</v>
      </c>
      <c r="E303">
        <v>12000</v>
      </c>
      <c r="F303">
        <v>13990</v>
      </c>
      <c r="H303" t="s">
        <v>768</v>
      </c>
      <c r="K303" s="16">
        <f t="shared" si="12"/>
        <v>13440</v>
      </c>
      <c r="L303" s="16">
        <f t="shared" si="13"/>
        <v>14147.368421052632</v>
      </c>
      <c r="M303" s="16">
        <f t="shared" si="14"/>
        <v>16076.555023923445</v>
      </c>
      <c r="N303" t="e">
        <f>INDEX(XML!$A$2:$R$782,MATCH(C303,XML!$D$2:$D$737,0),2)</f>
        <v>#N/A</v>
      </c>
    </row>
    <row r="304" spans="1:14" ht="22.5" customHeight="1" x14ac:dyDescent="0.2">
      <c r="A304">
        <v>63588</v>
      </c>
      <c r="B304" t="s">
        <v>21800</v>
      </c>
      <c r="C304" s="15" t="s">
        <v>21801</v>
      </c>
      <c r="D304" s="15" t="s">
        <v>21802</v>
      </c>
      <c r="E304">
        <v>11000</v>
      </c>
      <c r="F304">
        <v>14990</v>
      </c>
      <c r="H304">
        <v>16</v>
      </c>
      <c r="K304" s="16">
        <f t="shared" si="12"/>
        <v>12320</v>
      </c>
      <c r="L304" s="16">
        <f t="shared" si="13"/>
        <v>12968.421052631578</v>
      </c>
      <c r="M304" s="16">
        <f t="shared" si="14"/>
        <v>14736.842105263157</v>
      </c>
      <c r="N304" t="e">
        <f>INDEX(XML!$A$2:$R$782,MATCH(C304,XML!$D$2:$D$737,0),2)</f>
        <v>#N/A</v>
      </c>
    </row>
    <row r="305" spans="1:14" ht="90" x14ac:dyDescent="0.2">
      <c r="A305">
        <v>63529</v>
      </c>
      <c r="B305" t="s">
        <v>21785</v>
      </c>
      <c r="C305" s="15" t="s">
        <v>21786</v>
      </c>
      <c r="D305" s="15" t="s">
        <v>21787</v>
      </c>
      <c r="E305">
        <v>12000</v>
      </c>
      <c r="F305">
        <v>13990</v>
      </c>
      <c r="H305">
        <v>29</v>
      </c>
      <c r="K305" s="16">
        <f t="shared" si="12"/>
        <v>13440</v>
      </c>
      <c r="L305" s="16">
        <f t="shared" si="13"/>
        <v>14147.368421052632</v>
      </c>
      <c r="M305" s="16">
        <f t="shared" si="14"/>
        <v>16076.555023923445</v>
      </c>
      <c r="N305" t="e">
        <f>INDEX(XML!$A$2:$R$782,MATCH(C305,XML!$D$2:$D$737,0),2)</f>
        <v>#N/A</v>
      </c>
    </row>
    <row r="306" spans="1:14" ht="22.5" customHeight="1" x14ac:dyDescent="0.2">
      <c r="A306">
        <v>63530</v>
      </c>
      <c r="B306" t="s">
        <v>21803</v>
      </c>
      <c r="C306" s="15" t="s">
        <v>21804</v>
      </c>
      <c r="D306" s="15" t="s">
        <v>21805</v>
      </c>
      <c r="E306">
        <v>16300</v>
      </c>
      <c r="F306">
        <v>16990</v>
      </c>
      <c r="H306">
        <v>28</v>
      </c>
      <c r="K306" s="16">
        <f t="shared" si="12"/>
        <v>18256</v>
      </c>
      <c r="L306" s="16">
        <f t="shared" si="13"/>
        <v>19216.842105263157</v>
      </c>
      <c r="M306" s="16">
        <f t="shared" si="14"/>
        <v>21837.320574162677</v>
      </c>
      <c r="N306" t="e">
        <f>INDEX(XML!$A$2:$R$782,MATCH(C306,XML!$D$2:$D$737,0),2)</f>
        <v>#N/A</v>
      </c>
    </row>
    <row r="307" spans="1:14" ht="22.5" customHeight="1" x14ac:dyDescent="0.2">
      <c r="A307">
        <v>69962</v>
      </c>
      <c r="B307" t="s">
        <v>30075</v>
      </c>
      <c r="C307" s="15" t="s">
        <v>30076</v>
      </c>
      <c r="D307" s="15" t="s">
        <v>30077</v>
      </c>
      <c r="E307">
        <v>26990</v>
      </c>
      <c r="F307">
        <v>26990</v>
      </c>
      <c r="H307">
        <v>48</v>
      </c>
      <c r="K307" s="16">
        <f t="shared" si="12"/>
        <v>30228.799999999999</v>
      </c>
      <c r="L307" s="16">
        <f t="shared" si="13"/>
        <v>31819.78947368421</v>
      </c>
      <c r="M307" s="16">
        <f t="shared" si="14"/>
        <v>36158.851674641148</v>
      </c>
      <c r="N307" t="e">
        <f>INDEX(XML!$A$2:$R$782,MATCH(C307,XML!$D$2:$D$737,0),2)</f>
        <v>#N/A</v>
      </c>
    </row>
    <row r="308" spans="1:14" ht="22.5" customHeight="1" x14ac:dyDescent="0.2">
      <c r="A308">
        <v>69964</v>
      </c>
      <c r="B308" t="s">
        <v>30075</v>
      </c>
      <c r="C308" s="15" t="s">
        <v>30078</v>
      </c>
      <c r="D308" s="15" t="s">
        <v>30079</v>
      </c>
      <c r="E308">
        <v>28000</v>
      </c>
      <c r="F308">
        <v>29990</v>
      </c>
      <c r="H308">
        <v>17</v>
      </c>
      <c r="K308" s="16">
        <f t="shared" si="12"/>
        <v>31360</v>
      </c>
      <c r="L308" s="16">
        <f t="shared" si="13"/>
        <v>33010.526315789473</v>
      </c>
      <c r="M308" s="16">
        <f t="shared" si="14"/>
        <v>37511.961722488042</v>
      </c>
      <c r="N308" t="e">
        <f>INDEX(XML!$A$2:$R$782,MATCH(C308,XML!$D$2:$D$737,0),2)</f>
        <v>#N/A</v>
      </c>
    </row>
    <row r="309" spans="1:14" ht="78.75" x14ac:dyDescent="0.2">
      <c r="A309">
        <v>71538</v>
      </c>
      <c r="B309" t="s">
        <v>30080</v>
      </c>
      <c r="C309" s="15" t="s">
        <v>30081</v>
      </c>
      <c r="D309" s="15" t="s">
        <v>30082</v>
      </c>
      <c r="E309">
        <v>26990</v>
      </c>
      <c r="F309">
        <v>26990</v>
      </c>
      <c r="K309" s="16">
        <f t="shared" si="12"/>
        <v>30228.799999999999</v>
      </c>
      <c r="L309" s="16">
        <f t="shared" si="13"/>
        <v>31819.78947368421</v>
      </c>
      <c r="M309" s="16">
        <f t="shared" si="14"/>
        <v>36158.851674641148</v>
      </c>
      <c r="N309" t="e">
        <f>INDEX(XML!$A$2:$R$782,MATCH(C309,XML!$D$2:$D$737,0),2)</f>
        <v>#N/A</v>
      </c>
    </row>
    <row r="310" spans="1:14" ht="78.75" x14ac:dyDescent="0.2">
      <c r="A310">
        <v>71539</v>
      </c>
      <c r="B310" t="s">
        <v>30080</v>
      </c>
      <c r="C310" s="15" t="s">
        <v>30083</v>
      </c>
      <c r="D310" s="15" t="s">
        <v>30084</v>
      </c>
      <c r="E310">
        <v>26990</v>
      </c>
      <c r="F310">
        <v>26990</v>
      </c>
      <c r="K310" s="16">
        <f t="shared" si="12"/>
        <v>30228.799999999999</v>
      </c>
      <c r="L310" s="16">
        <f t="shared" si="13"/>
        <v>31819.78947368421</v>
      </c>
      <c r="M310" s="16">
        <f t="shared" si="14"/>
        <v>36158.851674641148</v>
      </c>
      <c r="N310" t="e">
        <f>INDEX(XML!$A$2:$R$782,MATCH(C310,XML!$D$2:$D$737,0),2)</f>
        <v>#N/A</v>
      </c>
    </row>
    <row r="311" spans="1:14" ht="90" x14ac:dyDescent="0.2">
      <c r="A311">
        <v>63577</v>
      </c>
      <c r="B311" t="s">
        <v>21788</v>
      </c>
      <c r="C311" s="15" t="s">
        <v>21789</v>
      </c>
      <c r="D311" s="15" t="s">
        <v>21790</v>
      </c>
      <c r="E311">
        <v>32000</v>
      </c>
      <c r="F311">
        <v>33990</v>
      </c>
      <c r="H311">
        <v>8</v>
      </c>
      <c r="K311" s="16">
        <f t="shared" si="12"/>
        <v>35840</v>
      </c>
      <c r="L311" s="16">
        <f t="shared" si="13"/>
        <v>37726.315789473687</v>
      </c>
      <c r="M311" s="16">
        <f t="shared" si="14"/>
        <v>42870.81339712919</v>
      </c>
      <c r="N311" t="e">
        <f>INDEX(XML!$A$2:$R$782,MATCH(C311,XML!$D$2:$D$737,0),2)</f>
        <v>#N/A</v>
      </c>
    </row>
    <row r="312" spans="1:14" ht="90" x14ac:dyDescent="0.2">
      <c r="A312">
        <v>63582</v>
      </c>
      <c r="B312" t="s">
        <v>21791</v>
      </c>
      <c r="C312" s="15" t="s">
        <v>21792</v>
      </c>
      <c r="D312" s="15" t="s">
        <v>21793</v>
      </c>
      <c r="E312">
        <v>42000</v>
      </c>
      <c r="F312">
        <v>44990</v>
      </c>
      <c r="H312">
        <v>9</v>
      </c>
      <c r="I312">
        <v>1</v>
      </c>
      <c r="K312" s="16">
        <f t="shared" si="12"/>
        <v>47040</v>
      </c>
      <c r="L312" s="16">
        <f t="shared" si="13"/>
        <v>49515.789473684214</v>
      </c>
      <c r="M312" s="16">
        <f t="shared" si="14"/>
        <v>56267.942583732067</v>
      </c>
      <c r="N312" t="e">
        <f>INDEX(XML!$A$2:$R$782,MATCH(C312,XML!$D$2:$D$737,0),2)</f>
        <v>#N/A</v>
      </c>
    </row>
    <row r="313" spans="1:14" ht="101.25" x14ac:dyDescent="0.2">
      <c r="A313">
        <v>63583</v>
      </c>
      <c r="B313" t="s">
        <v>21794</v>
      </c>
      <c r="C313" s="15" t="s">
        <v>21795</v>
      </c>
      <c r="D313" s="15" t="s">
        <v>21796</v>
      </c>
      <c r="E313">
        <v>44000</v>
      </c>
      <c r="F313">
        <v>44990</v>
      </c>
      <c r="H313" t="s">
        <v>746</v>
      </c>
      <c r="K313" s="16">
        <f t="shared" si="12"/>
        <v>49280</v>
      </c>
      <c r="L313" s="16">
        <f t="shared" si="13"/>
        <v>51873.684210526313</v>
      </c>
      <c r="M313" s="16">
        <f t="shared" si="14"/>
        <v>58947.368421052626</v>
      </c>
      <c r="N313" t="e">
        <f>INDEX(XML!$A$2:$R$782,MATCH(C313,XML!$D$2:$D$737,0),2)</f>
        <v>#N/A</v>
      </c>
    </row>
    <row r="314" spans="1:14" ht="101.25" x14ac:dyDescent="0.2">
      <c r="A314">
        <v>63584</v>
      </c>
      <c r="B314" t="s">
        <v>21797</v>
      </c>
      <c r="C314" s="15" t="s">
        <v>21798</v>
      </c>
      <c r="D314" s="15" t="s">
        <v>21799</v>
      </c>
      <c r="E314">
        <v>43000</v>
      </c>
      <c r="F314">
        <v>44990</v>
      </c>
      <c r="H314">
        <v>34</v>
      </c>
      <c r="K314" s="16">
        <f t="shared" si="12"/>
        <v>48160</v>
      </c>
      <c r="L314" s="16">
        <f t="shared" si="13"/>
        <v>50694.73684210526</v>
      </c>
      <c r="M314" s="16">
        <f t="shared" si="14"/>
        <v>57607.655502392336</v>
      </c>
      <c r="N314" t="e">
        <f>INDEX(XML!$A$2:$R$782,MATCH(C314,XML!$D$2:$D$737,0),2)</f>
        <v>#N/A</v>
      </c>
    </row>
    <row r="315" spans="1:14" ht="112.5" x14ac:dyDescent="0.2">
      <c r="A315">
        <v>45333</v>
      </c>
      <c r="B315" t="s">
        <v>41526</v>
      </c>
      <c r="C315" s="15" t="s">
        <v>41527</v>
      </c>
      <c r="D315" s="15" t="s">
        <v>41528</v>
      </c>
      <c r="E315">
        <v>68000</v>
      </c>
      <c r="F315">
        <v>78090</v>
      </c>
      <c r="H315">
        <v>1</v>
      </c>
      <c r="I315">
        <v>2</v>
      </c>
      <c r="K315" s="16">
        <f t="shared" si="12"/>
        <v>72760</v>
      </c>
      <c r="L315" s="16">
        <f t="shared" si="13"/>
        <v>76589.473684210519</v>
      </c>
      <c r="M315" s="16">
        <f t="shared" si="14"/>
        <v>87033.492822966495</v>
      </c>
      <c r="N315" t="e">
        <f>INDEX(XML!$A$2:$R$782,MATCH(C315,XML!$D$2:$D$737,0),2)</f>
        <v>#N/A</v>
      </c>
    </row>
    <row r="316" spans="1:14" ht="90" x14ac:dyDescent="0.2">
      <c r="A316">
        <v>72967</v>
      </c>
      <c r="B316" t="s">
        <v>34425</v>
      </c>
      <c r="C316" s="15" t="s">
        <v>34426</v>
      </c>
      <c r="D316" s="15" t="s">
        <v>34427</v>
      </c>
      <c r="E316">
        <v>22392</v>
      </c>
      <c r="F316">
        <v>27990</v>
      </c>
      <c r="H316" t="s">
        <v>746</v>
      </c>
      <c r="K316" s="16">
        <f t="shared" si="12"/>
        <v>25079.040000000001</v>
      </c>
      <c r="L316" s="16">
        <f t="shared" si="13"/>
        <v>26398.989473684211</v>
      </c>
      <c r="M316" s="16">
        <f t="shared" si="14"/>
        <v>29998.851674641148</v>
      </c>
      <c r="N316" t="e">
        <f>INDEX(XML!$A$2:$R$782,MATCH(C316,XML!$D$2:$D$737,0),2)</f>
        <v>#N/A</v>
      </c>
    </row>
    <row r="317" spans="1:14" ht="22.5" customHeight="1" x14ac:dyDescent="0.2">
      <c r="A317">
        <v>72994</v>
      </c>
      <c r="B317" t="s">
        <v>34396</v>
      </c>
      <c r="C317" s="15" t="s">
        <v>34397</v>
      </c>
      <c r="D317" s="15" t="s">
        <v>34398</v>
      </c>
      <c r="E317">
        <v>12792</v>
      </c>
      <c r="F317">
        <v>15990</v>
      </c>
      <c r="K317" s="16">
        <f t="shared" si="12"/>
        <v>14327.04</v>
      </c>
      <c r="L317" s="16">
        <f t="shared" si="13"/>
        <v>15081.094736842106</v>
      </c>
      <c r="M317" s="16">
        <f t="shared" si="14"/>
        <v>17137.607655502394</v>
      </c>
      <c r="N317" t="e">
        <f>INDEX(XML!$A$2:$R$782,MATCH(C317,XML!$D$2:$D$737,0),2)</f>
        <v>#N/A</v>
      </c>
    </row>
    <row r="318" spans="1:14" ht="112.5" x14ac:dyDescent="0.2">
      <c r="A318">
        <v>40205</v>
      </c>
      <c r="B318" t="s">
        <v>809</v>
      </c>
      <c r="C318" s="15" t="s">
        <v>25389</v>
      </c>
      <c r="D318" s="15" t="s">
        <v>25390</v>
      </c>
      <c r="E318">
        <v>9990</v>
      </c>
      <c r="F318">
        <v>9990</v>
      </c>
      <c r="K318" s="16">
        <f t="shared" si="12"/>
        <v>11188.8</v>
      </c>
      <c r="L318" s="16">
        <f t="shared" si="13"/>
        <v>11777.684210526315</v>
      </c>
      <c r="M318" s="16">
        <f t="shared" si="14"/>
        <v>13383.732057416266</v>
      </c>
      <c r="N318" t="e">
        <f>INDEX(XML!$A$2:$R$782,MATCH(C318,XML!$D$2:$D$737,0),2)</f>
        <v>#N/A</v>
      </c>
    </row>
    <row r="319" spans="1:14" ht="123.75" x14ac:dyDescent="0.2">
      <c r="A319">
        <v>38033</v>
      </c>
      <c r="B319" t="s">
        <v>42889</v>
      </c>
      <c r="C319" s="15" t="s">
        <v>42890</v>
      </c>
      <c r="D319" s="15" t="s">
        <v>42891</v>
      </c>
      <c r="E319">
        <v>29990</v>
      </c>
      <c r="F319">
        <v>29990</v>
      </c>
      <c r="I319">
        <v>2</v>
      </c>
      <c r="K319" s="16">
        <f t="shared" si="12"/>
        <v>33588.800000000003</v>
      </c>
      <c r="L319" s="16">
        <f t="shared" si="13"/>
        <v>35356.631578947374</v>
      </c>
      <c r="M319" s="16">
        <f t="shared" si="14"/>
        <v>40177.99043062202</v>
      </c>
      <c r="N319" t="e">
        <f>INDEX(XML!$A$2:$R$782,MATCH(C319,XML!$D$2:$D$737,0),2)</f>
        <v>#N/A</v>
      </c>
    </row>
    <row r="320" spans="1:14" ht="78.75" x14ac:dyDescent="0.2">
      <c r="A320">
        <v>39763</v>
      </c>
      <c r="B320" t="s">
        <v>819</v>
      </c>
      <c r="C320" s="15" t="s">
        <v>47674</v>
      </c>
      <c r="D320" s="15" t="s">
        <v>47675</v>
      </c>
      <c r="E320">
        <v>40000</v>
      </c>
      <c r="F320">
        <v>44990</v>
      </c>
      <c r="I320">
        <v>1</v>
      </c>
      <c r="K320" s="16">
        <f t="shared" si="12"/>
        <v>44800</v>
      </c>
      <c r="L320" s="16">
        <f t="shared" si="13"/>
        <v>47157.894736842107</v>
      </c>
      <c r="M320" s="16">
        <f t="shared" si="14"/>
        <v>53588.516746411478</v>
      </c>
      <c r="N320" t="e">
        <f>INDEX(XML!$A$2:$R$782,MATCH(C320,XML!$D$2:$D$737,0),2)</f>
        <v>#N/A</v>
      </c>
    </row>
    <row r="321" spans="1:14" ht="78.75" x14ac:dyDescent="0.2">
      <c r="A321">
        <v>42697</v>
      </c>
      <c r="B321" t="s">
        <v>47066</v>
      </c>
      <c r="C321" s="15" t="s">
        <v>47069</v>
      </c>
      <c r="D321" s="15" t="s">
        <v>47070</v>
      </c>
      <c r="E321">
        <v>14990</v>
      </c>
      <c r="F321">
        <v>14990</v>
      </c>
      <c r="I321">
        <v>1</v>
      </c>
      <c r="K321" s="16">
        <f t="shared" si="12"/>
        <v>16788.8</v>
      </c>
      <c r="L321" s="16">
        <f t="shared" si="13"/>
        <v>17672.42105263158</v>
      </c>
      <c r="M321" s="16">
        <f t="shared" si="14"/>
        <v>20082.296650717704</v>
      </c>
      <c r="N321" t="e">
        <f>INDEX(XML!$A$2:$R$782,MATCH(C321,XML!$D$2:$D$737,0),2)</f>
        <v>#N/A</v>
      </c>
    </row>
    <row r="322" spans="1:14" ht="90" x14ac:dyDescent="0.2">
      <c r="A322">
        <v>42828</v>
      </c>
      <c r="B322" t="s">
        <v>46887</v>
      </c>
      <c r="C322" s="15" t="s">
        <v>48669</v>
      </c>
      <c r="D322" s="15" t="s">
        <v>48670</v>
      </c>
      <c r="E322">
        <v>14990</v>
      </c>
      <c r="F322">
        <v>14990</v>
      </c>
      <c r="I322">
        <v>1</v>
      </c>
      <c r="K322" s="16">
        <f t="shared" si="12"/>
        <v>16788.8</v>
      </c>
      <c r="L322" s="16">
        <f t="shared" si="13"/>
        <v>17672.42105263158</v>
      </c>
      <c r="M322" s="16">
        <f t="shared" si="14"/>
        <v>20082.296650717704</v>
      </c>
      <c r="N322" t="e">
        <f>INDEX(XML!$A$2:$R$782,MATCH(C322,XML!$D$2:$D$737,0),2)</f>
        <v>#N/A</v>
      </c>
    </row>
    <row r="323" spans="1:14" ht="112.5" x14ac:dyDescent="0.2">
      <c r="A323">
        <v>43190</v>
      </c>
      <c r="B323" t="s">
        <v>47434</v>
      </c>
      <c r="C323" s="15" t="s">
        <v>47435</v>
      </c>
      <c r="D323" s="15" t="s">
        <v>47436</v>
      </c>
      <c r="E323">
        <v>50000</v>
      </c>
      <c r="F323">
        <v>59990</v>
      </c>
      <c r="H323">
        <v>1</v>
      </c>
      <c r="K323" s="16">
        <f t="shared" si="12"/>
        <v>53500</v>
      </c>
      <c r="L323" s="16">
        <f t="shared" si="13"/>
        <v>56315.789473684214</v>
      </c>
      <c r="M323" s="16">
        <f t="shared" si="14"/>
        <v>63995.215311004788</v>
      </c>
      <c r="N323" t="e">
        <f>INDEX(XML!$A$2:$R$782,MATCH(C323,XML!$D$2:$D$737,0),2)</f>
        <v>#N/A</v>
      </c>
    </row>
    <row r="324" spans="1:14" ht="78.75" x14ac:dyDescent="0.2">
      <c r="A324">
        <v>43229</v>
      </c>
      <c r="B324" t="s">
        <v>47066</v>
      </c>
      <c r="C324" s="15" t="s">
        <v>47432</v>
      </c>
      <c r="D324" s="15" t="s">
        <v>47433</v>
      </c>
      <c r="E324">
        <v>9990</v>
      </c>
      <c r="F324">
        <v>9990</v>
      </c>
      <c r="I324">
        <v>1</v>
      </c>
      <c r="K324" s="16">
        <f t="shared" si="12"/>
        <v>11188.8</v>
      </c>
      <c r="L324" s="16">
        <f t="shared" si="13"/>
        <v>11777.684210526315</v>
      </c>
      <c r="M324" s="16">
        <f t="shared" si="14"/>
        <v>13383.732057416266</v>
      </c>
      <c r="N324" t="e">
        <f>INDEX(XML!$A$2:$R$782,MATCH(C324,XML!$D$2:$D$737,0),2)</f>
        <v>#N/A</v>
      </c>
    </row>
    <row r="325" spans="1:14" ht="78.75" x14ac:dyDescent="0.2">
      <c r="A325">
        <v>43230</v>
      </c>
      <c r="B325" t="s">
        <v>47066</v>
      </c>
      <c r="C325" s="15" t="s">
        <v>47067</v>
      </c>
      <c r="D325" s="15" t="s">
        <v>47068</v>
      </c>
      <c r="E325">
        <v>9990</v>
      </c>
      <c r="F325">
        <v>9990</v>
      </c>
      <c r="H325">
        <v>1</v>
      </c>
      <c r="I325">
        <v>1</v>
      </c>
      <c r="K325" s="16">
        <f t="shared" ref="K325:K388" si="15">IF(E325&gt;49999,E325+E325*0.07,IF(E325&lt;=49999,E325+E325*0.12))</f>
        <v>11188.8</v>
      </c>
      <c r="L325" s="16">
        <f t="shared" ref="L325:L388" si="16">K325*100/95</f>
        <v>11777.684210526315</v>
      </c>
      <c r="M325" s="16">
        <f t="shared" ref="M325:M388" si="17">IF(COUNTIF(C325,"*Dahua*"),F325-10,L325*100/88)</f>
        <v>13383.732057416266</v>
      </c>
      <c r="N325" t="e">
        <f>INDEX(XML!$A$2:$R$782,MATCH(C325,XML!$D$2:$D$737,0),2)</f>
        <v>#N/A</v>
      </c>
    </row>
    <row r="326" spans="1:14" ht="90" x14ac:dyDescent="0.2">
      <c r="A326">
        <v>43279</v>
      </c>
      <c r="B326" t="s">
        <v>46887</v>
      </c>
      <c r="C326" s="15" t="s">
        <v>47430</v>
      </c>
      <c r="D326" s="15" t="s">
        <v>47431</v>
      </c>
      <c r="E326">
        <v>19990</v>
      </c>
      <c r="F326">
        <v>19990</v>
      </c>
      <c r="I326">
        <v>2</v>
      </c>
      <c r="K326" s="16">
        <f t="shared" si="15"/>
        <v>22388.799999999999</v>
      </c>
      <c r="L326" s="16">
        <f t="shared" si="16"/>
        <v>23567.157894736843</v>
      </c>
      <c r="M326" s="16">
        <f t="shared" si="17"/>
        <v>26780.861244019143</v>
      </c>
      <c r="N326" t="e">
        <f>INDEX(XML!$A$2:$R$782,MATCH(C326,XML!$D$2:$D$737,0),2)</f>
        <v>#N/A</v>
      </c>
    </row>
    <row r="327" spans="1:14" ht="90" x14ac:dyDescent="0.2">
      <c r="A327">
        <v>43280</v>
      </c>
      <c r="B327" t="s">
        <v>46887</v>
      </c>
      <c r="C327" s="15" t="s">
        <v>46888</v>
      </c>
      <c r="D327" s="15" t="s">
        <v>46889</v>
      </c>
      <c r="E327">
        <v>14990</v>
      </c>
      <c r="F327">
        <v>14990</v>
      </c>
      <c r="I327">
        <v>2</v>
      </c>
      <c r="K327" s="16">
        <f t="shared" si="15"/>
        <v>16788.8</v>
      </c>
      <c r="L327" s="16">
        <f t="shared" si="16"/>
        <v>17672.42105263158</v>
      </c>
      <c r="M327" s="16">
        <f t="shared" si="17"/>
        <v>20082.296650717704</v>
      </c>
      <c r="N327" t="e">
        <f>INDEX(XML!$A$2:$R$782,MATCH(C327,XML!$D$2:$D$737,0),2)</f>
        <v>#N/A</v>
      </c>
    </row>
    <row r="328" spans="1:14" ht="135" x14ac:dyDescent="0.2">
      <c r="A328">
        <v>44982</v>
      </c>
      <c r="B328" t="s">
        <v>37194</v>
      </c>
      <c r="C328" s="15" t="s">
        <v>47676</v>
      </c>
      <c r="D328" s="15" t="s">
        <v>47677</v>
      </c>
      <c r="E328">
        <v>69990</v>
      </c>
      <c r="F328">
        <v>69990</v>
      </c>
      <c r="I328">
        <v>1</v>
      </c>
      <c r="K328" s="16">
        <f t="shared" si="15"/>
        <v>74889.3</v>
      </c>
      <c r="L328" s="16">
        <f t="shared" si="16"/>
        <v>78830.84210526316</v>
      </c>
      <c r="M328" s="16">
        <f t="shared" si="17"/>
        <v>89580.502392344511</v>
      </c>
      <c r="N328" t="e">
        <f>INDEX(XML!$A$2:$R$782,MATCH(C328,XML!$D$2:$D$737,0),2)</f>
        <v>#N/A</v>
      </c>
    </row>
    <row r="329" spans="1:14" ht="112.5" x14ac:dyDescent="0.2">
      <c r="A329">
        <v>45342</v>
      </c>
      <c r="B329" t="s">
        <v>48783</v>
      </c>
      <c r="C329" s="15" t="s">
        <v>48784</v>
      </c>
      <c r="D329" s="15" t="s">
        <v>48785</v>
      </c>
      <c r="E329">
        <v>70000</v>
      </c>
      <c r="F329">
        <v>79990</v>
      </c>
      <c r="I329">
        <v>1</v>
      </c>
      <c r="K329" s="16">
        <f t="shared" si="15"/>
        <v>74900</v>
      </c>
      <c r="L329" s="16">
        <f t="shared" si="16"/>
        <v>78842.105263157893</v>
      </c>
      <c r="M329" s="16">
        <f t="shared" si="17"/>
        <v>89593.301435406698</v>
      </c>
      <c r="N329" t="e">
        <f>INDEX(XML!$A$2:$R$782,MATCH(C329,XML!$D$2:$D$737,0),2)</f>
        <v>#N/A</v>
      </c>
    </row>
    <row r="330" spans="1:14" ht="78.75" x14ac:dyDescent="0.2">
      <c r="A330">
        <v>54175</v>
      </c>
      <c r="B330" t="s">
        <v>12900</v>
      </c>
      <c r="C330" s="15" t="s">
        <v>48671</v>
      </c>
      <c r="D330" s="15" t="s">
        <v>48672</v>
      </c>
      <c r="E330">
        <v>22500</v>
      </c>
      <c r="F330">
        <v>24990</v>
      </c>
      <c r="I330">
        <v>1</v>
      </c>
      <c r="K330" s="16">
        <f t="shared" si="15"/>
        <v>25200</v>
      </c>
      <c r="L330" s="16">
        <f t="shared" si="16"/>
        <v>26526.315789473683</v>
      </c>
      <c r="M330" s="16">
        <f t="shared" si="17"/>
        <v>30143.540669856462</v>
      </c>
      <c r="N330" t="e">
        <f>INDEX(XML!$A$2:$R$782,MATCH(C330,XML!$D$2:$D$737,0),2)</f>
        <v>#N/A</v>
      </c>
    </row>
    <row r="331" spans="1:14" ht="78.75" x14ac:dyDescent="0.2">
      <c r="A331">
        <v>54176</v>
      </c>
      <c r="B331" t="s">
        <v>12901</v>
      </c>
      <c r="C331" s="15" t="s">
        <v>41529</v>
      </c>
      <c r="D331" s="15" t="s">
        <v>41530</v>
      </c>
      <c r="E331">
        <v>22500</v>
      </c>
      <c r="F331">
        <v>24990</v>
      </c>
      <c r="I331">
        <v>4</v>
      </c>
      <c r="K331" s="16">
        <f t="shared" si="15"/>
        <v>25200</v>
      </c>
      <c r="L331" s="16">
        <f t="shared" si="16"/>
        <v>26526.315789473683</v>
      </c>
      <c r="M331" s="16">
        <f t="shared" si="17"/>
        <v>30143.540669856462</v>
      </c>
      <c r="N331" t="e">
        <f>INDEX(XML!$A$2:$R$782,MATCH(C331,XML!$D$2:$D$737,0),2)</f>
        <v>#N/A</v>
      </c>
    </row>
    <row r="332" spans="1:14" ht="90" x14ac:dyDescent="0.2">
      <c r="A332">
        <v>58874</v>
      </c>
      <c r="B332" t="s">
        <v>47796</v>
      </c>
      <c r="C332" s="15" t="s">
        <v>47797</v>
      </c>
      <c r="D332" s="15" t="s">
        <v>47798</v>
      </c>
      <c r="E332">
        <v>58990</v>
      </c>
      <c r="F332">
        <v>58990</v>
      </c>
      <c r="K332" s="16">
        <f t="shared" si="15"/>
        <v>63119.3</v>
      </c>
      <c r="L332" s="16">
        <f t="shared" si="16"/>
        <v>66441.368421052626</v>
      </c>
      <c r="M332" s="16">
        <f t="shared" si="17"/>
        <v>75501.555023923444</v>
      </c>
      <c r="N332" t="e">
        <f>INDEX(XML!$A$2:$R$782,MATCH(C332,XML!$D$2:$D$737,0),2)</f>
        <v>#N/A</v>
      </c>
    </row>
    <row r="333" spans="1:14" ht="90" x14ac:dyDescent="0.2">
      <c r="A333">
        <v>58911</v>
      </c>
      <c r="B333">
        <v>55027638</v>
      </c>
      <c r="C333" s="15" t="s">
        <v>47799</v>
      </c>
      <c r="D333" s="15" t="s">
        <v>47800</v>
      </c>
      <c r="E333">
        <v>74990</v>
      </c>
      <c r="F333">
        <v>74990</v>
      </c>
      <c r="H333">
        <v>30</v>
      </c>
      <c r="K333" s="16">
        <f t="shared" si="15"/>
        <v>80239.3</v>
      </c>
      <c r="L333" s="16">
        <f t="shared" si="16"/>
        <v>84462.421052631573</v>
      </c>
      <c r="M333" s="16">
        <f t="shared" si="17"/>
        <v>95980.023923444969</v>
      </c>
      <c r="N333" t="e">
        <f>INDEX(XML!$A$2:$R$782,MATCH(C333,XML!$D$2:$D$737,0),2)</f>
        <v>#N/A</v>
      </c>
    </row>
    <row r="334" spans="1:14" ht="123.75" x14ac:dyDescent="0.2">
      <c r="A334">
        <v>65818</v>
      </c>
      <c r="B334" t="s">
        <v>23849</v>
      </c>
      <c r="C334" s="15" t="s">
        <v>48673</v>
      </c>
      <c r="D334" s="15" t="s">
        <v>48674</v>
      </c>
      <c r="E334">
        <v>38000</v>
      </c>
      <c r="F334">
        <v>42990</v>
      </c>
      <c r="I334">
        <v>2</v>
      </c>
      <c r="K334" s="16">
        <f t="shared" si="15"/>
        <v>42560</v>
      </c>
      <c r="L334" s="16">
        <f t="shared" si="16"/>
        <v>44800</v>
      </c>
      <c r="M334" s="16">
        <f t="shared" si="17"/>
        <v>50909.090909090912</v>
      </c>
      <c r="N334" t="e">
        <f>INDEX(XML!$A$2:$R$782,MATCH(C334,XML!$D$2:$D$737,0),2)</f>
        <v>#N/A</v>
      </c>
    </row>
    <row r="335" spans="1:14" ht="101.25" x14ac:dyDescent="0.2">
      <c r="A335">
        <v>67339</v>
      </c>
      <c r="B335" t="s">
        <v>47801</v>
      </c>
      <c r="C335" s="15" t="s">
        <v>47802</v>
      </c>
      <c r="D335" s="15" t="s">
        <v>47803</v>
      </c>
      <c r="E335">
        <v>109990</v>
      </c>
      <c r="F335">
        <v>89890</v>
      </c>
      <c r="K335" s="16">
        <f t="shared" si="15"/>
        <v>117689.3</v>
      </c>
      <c r="L335" s="16">
        <f t="shared" si="16"/>
        <v>123883.47368421052</v>
      </c>
      <c r="M335" s="16">
        <f t="shared" si="17"/>
        <v>140776.6746411483</v>
      </c>
      <c r="N335" t="e">
        <f>INDEX(XML!$A$2:$R$782,MATCH(C335,XML!$D$2:$D$737,0),2)</f>
        <v>#N/A</v>
      </c>
    </row>
    <row r="336" spans="1:14" ht="90" x14ac:dyDescent="0.2">
      <c r="A336">
        <v>67342</v>
      </c>
      <c r="B336" t="s">
        <v>47804</v>
      </c>
      <c r="C336" s="15" t="s">
        <v>47805</v>
      </c>
      <c r="D336" s="15" t="s">
        <v>47806</v>
      </c>
      <c r="E336">
        <v>109990</v>
      </c>
      <c r="F336">
        <v>89890</v>
      </c>
      <c r="H336">
        <v>21</v>
      </c>
      <c r="K336" s="16">
        <f t="shared" si="15"/>
        <v>117689.3</v>
      </c>
      <c r="L336" s="16">
        <f t="shared" si="16"/>
        <v>123883.47368421052</v>
      </c>
      <c r="M336" s="16">
        <f t="shared" si="17"/>
        <v>140776.6746411483</v>
      </c>
      <c r="N336" t="e">
        <f>INDEX(XML!$A$2:$R$782,MATCH(C336,XML!$D$2:$D$737,0),2)</f>
        <v>#N/A</v>
      </c>
    </row>
    <row r="337" spans="1:14" ht="90" x14ac:dyDescent="0.2">
      <c r="A337">
        <v>67344</v>
      </c>
      <c r="B337" t="s">
        <v>47807</v>
      </c>
      <c r="C337" s="15" t="s">
        <v>47808</v>
      </c>
      <c r="D337" s="15" t="s">
        <v>47809</v>
      </c>
      <c r="E337">
        <v>209990</v>
      </c>
      <c r="F337">
        <v>159890</v>
      </c>
      <c r="H337">
        <v>25</v>
      </c>
      <c r="K337" s="16">
        <f t="shared" si="15"/>
        <v>224689.3</v>
      </c>
      <c r="L337" s="16">
        <f t="shared" si="16"/>
        <v>236515.05263157896</v>
      </c>
      <c r="M337" s="16">
        <f t="shared" si="17"/>
        <v>268767.10526315792</v>
      </c>
      <c r="N337" t="e">
        <f>INDEX(XML!$A$2:$R$782,MATCH(C337,XML!$D$2:$D$737,0),2)</f>
        <v>#N/A</v>
      </c>
    </row>
    <row r="338" spans="1:14" ht="101.25" x14ac:dyDescent="0.2">
      <c r="A338">
        <v>67346</v>
      </c>
      <c r="B338" t="s">
        <v>47810</v>
      </c>
      <c r="C338" s="15" t="s">
        <v>47811</v>
      </c>
      <c r="D338" s="15" t="s">
        <v>47812</v>
      </c>
      <c r="E338">
        <v>109990</v>
      </c>
      <c r="F338">
        <v>89890</v>
      </c>
      <c r="H338" t="s">
        <v>746</v>
      </c>
      <c r="K338" s="16">
        <f t="shared" si="15"/>
        <v>117689.3</v>
      </c>
      <c r="L338" s="16">
        <f t="shared" si="16"/>
        <v>123883.47368421052</v>
      </c>
      <c r="M338" s="16">
        <f t="shared" si="17"/>
        <v>140776.6746411483</v>
      </c>
      <c r="N338" t="e">
        <f>INDEX(XML!$A$2:$R$782,MATCH(C338,XML!$D$2:$D$737,0),2)</f>
        <v>#N/A</v>
      </c>
    </row>
    <row r="339" spans="1:14" ht="90" x14ac:dyDescent="0.2">
      <c r="A339">
        <v>67352</v>
      </c>
      <c r="B339" t="s">
        <v>47813</v>
      </c>
      <c r="C339" s="15" t="s">
        <v>47814</v>
      </c>
      <c r="D339" s="15" t="s">
        <v>47815</v>
      </c>
      <c r="E339">
        <v>109990</v>
      </c>
      <c r="F339">
        <v>94890</v>
      </c>
      <c r="K339" s="16">
        <f t="shared" si="15"/>
        <v>117689.3</v>
      </c>
      <c r="L339" s="16">
        <f t="shared" si="16"/>
        <v>123883.47368421052</v>
      </c>
      <c r="M339" s="16">
        <f t="shared" si="17"/>
        <v>140776.6746411483</v>
      </c>
      <c r="N339" t="e">
        <f>INDEX(XML!$A$2:$R$782,MATCH(C339,XML!$D$2:$D$737,0),2)</f>
        <v>#N/A</v>
      </c>
    </row>
    <row r="340" spans="1:14" ht="101.25" x14ac:dyDescent="0.2">
      <c r="A340">
        <v>67353</v>
      </c>
      <c r="B340" t="s">
        <v>47816</v>
      </c>
      <c r="C340" s="15" t="s">
        <v>47817</v>
      </c>
      <c r="D340" s="15" t="s">
        <v>47818</v>
      </c>
      <c r="E340">
        <v>169990</v>
      </c>
      <c r="F340">
        <v>139890</v>
      </c>
      <c r="H340">
        <v>30</v>
      </c>
      <c r="K340" s="16">
        <f t="shared" si="15"/>
        <v>181889.3</v>
      </c>
      <c r="L340" s="16">
        <f t="shared" si="16"/>
        <v>191462.42105263157</v>
      </c>
      <c r="M340" s="16">
        <f t="shared" si="17"/>
        <v>217570.93301435409</v>
      </c>
      <c r="N340" t="e">
        <f>INDEX(XML!$A$2:$R$782,MATCH(C340,XML!$D$2:$D$737,0),2)</f>
        <v>#N/A</v>
      </c>
    </row>
    <row r="341" spans="1:14" ht="90" x14ac:dyDescent="0.2">
      <c r="A341">
        <v>67357</v>
      </c>
      <c r="B341" t="s">
        <v>47819</v>
      </c>
      <c r="C341" s="15" t="s">
        <v>47820</v>
      </c>
      <c r="D341" s="15" t="s">
        <v>47821</v>
      </c>
      <c r="E341">
        <v>189990</v>
      </c>
      <c r="F341">
        <v>189990</v>
      </c>
      <c r="H341">
        <v>39</v>
      </c>
      <c r="K341" s="16">
        <f t="shared" si="15"/>
        <v>203289.3</v>
      </c>
      <c r="L341" s="16">
        <f t="shared" si="16"/>
        <v>213988.73684210525</v>
      </c>
      <c r="M341" s="16">
        <f t="shared" si="17"/>
        <v>243169.01913875595</v>
      </c>
      <c r="N341" t="e">
        <f>INDEX(XML!$A$2:$R$782,MATCH(C341,XML!$D$2:$D$737,0),2)</f>
        <v>#N/A</v>
      </c>
    </row>
    <row r="342" spans="1:14" ht="112.5" x14ac:dyDescent="0.2">
      <c r="A342">
        <v>71871</v>
      </c>
      <c r="B342" t="s">
        <v>29070</v>
      </c>
      <c r="C342" s="15" t="s">
        <v>37307</v>
      </c>
      <c r="D342" s="15" t="s">
        <v>37308</v>
      </c>
      <c r="E342">
        <v>53990</v>
      </c>
      <c r="F342">
        <v>46990</v>
      </c>
      <c r="H342">
        <v>5</v>
      </c>
      <c r="K342" s="16">
        <f t="shared" si="15"/>
        <v>57769.3</v>
      </c>
      <c r="L342" s="16">
        <f t="shared" si="16"/>
        <v>60809.789473684214</v>
      </c>
      <c r="M342" s="16">
        <f t="shared" si="17"/>
        <v>69102.033492822971</v>
      </c>
      <c r="N342" t="e">
        <f>INDEX(XML!$A$2:$R$782,MATCH(C342,XML!$D$2:$D$737,0),2)</f>
        <v>#N/A</v>
      </c>
    </row>
    <row r="343" spans="1:14" ht="112.5" x14ac:dyDescent="0.2">
      <c r="A343">
        <v>72654</v>
      </c>
      <c r="B343" t="s">
        <v>29070</v>
      </c>
      <c r="C343" s="15" t="s">
        <v>29868</v>
      </c>
      <c r="D343" s="15" t="s">
        <v>29869</v>
      </c>
      <c r="E343">
        <v>0</v>
      </c>
      <c r="F343">
        <v>0</v>
      </c>
      <c r="H343">
        <v>2</v>
      </c>
      <c r="K343" s="16">
        <f t="shared" si="15"/>
        <v>0</v>
      </c>
      <c r="L343" s="16">
        <f t="shared" si="16"/>
        <v>0</v>
      </c>
      <c r="M343" s="16">
        <f t="shared" si="17"/>
        <v>0</v>
      </c>
      <c r="N343" t="e">
        <f>INDEX(XML!$A$2:$R$782,MATCH(C343,XML!$D$2:$D$737,0),2)</f>
        <v>#N/A</v>
      </c>
    </row>
    <row r="344" spans="1:14" ht="67.5" x14ac:dyDescent="0.2">
      <c r="A344">
        <v>77344</v>
      </c>
      <c r="B344" t="s">
        <v>47822</v>
      </c>
      <c r="C344" s="15" t="s">
        <v>47823</v>
      </c>
      <c r="D344" s="15" t="s">
        <v>47824</v>
      </c>
      <c r="E344">
        <v>169990</v>
      </c>
      <c r="F344">
        <v>169990</v>
      </c>
      <c r="H344">
        <v>9</v>
      </c>
      <c r="K344" s="16">
        <f t="shared" si="15"/>
        <v>181889.3</v>
      </c>
      <c r="L344" s="16">
        <f t="shared" si="16"/>
        <v>191462.42105263157</v>
      </c>
      <c r="M344" s="16">
        <f t="shared" si="17"/>
        <v>217570.93301435409</v>
      </c>
      <c r="N344" t="e">
        <f>INDEX(XML!$A$2:$R$782,MATCH(C344,XML!$D$2:$D$737,0),2)</f>
        <v>#N/A</v>
      </c>
    </row>
    <row r="345" spans="1:14" ht="78.75" x14ac:dyDescent="0.2">
      <c r="A345">
        <v>77345</v>
      </c>
      <c r="B345" t="s">
        <v>47825</v>
      </c>
      <c r="C345" s="15" t="s">
        <v>47826</v>
      </c>
      <c r="D345" s="15" t="s">
        <v>47827</v>
      </c>
      <c r="E345">
        <v>179990</v>
      </c>
      <c r="F345">
        <v>179990</v>
      </c>
      <c r="H345">
        <v>9</v>
      </c>
      <c r="K345" s="16">
        <f t="shared" si="15"/>
        <v>192589.3</v>
      </c>
      <c r="L345" s="16">
        <f t="shared" si="16"/>
        <v>202725.57894736843</v>
      </c>
      <c r="M345" s="16">
        <f t="shared" si="17"/>
        <v>230369.976076555</v>
      </c>
      <c r="N345" t="e">
        <f>INDEX(XML!$A$2:$R$782,MATCH(C345,XML!$D$2:$D$737,0),2)</f>
        <v>#N/A</v>
      </c>
    </row>
    <row r="346" spans="1:14" ht="78.75" x14ac:dyDescent="0.2">
      <c r="A346">
        <v>77346</v>
      </c>
      <c r="B346" t="s">
        <v>47828</v>
      </c>
      <c r="C346" s="15" t="s">
        <v>47829</v>
      </c>
      <c r="D346" s="15" t="s">
        <v>47830</v>
      </c>
      <c r="E346">
        <v>179990</v>
      </c>
      <c r="F346">
        <v>179990</v>
      </c>
      <c r="H346">
        <v>17</v>
      </c>
      <c r="K346" s="16">
        <f t="shared" si="15"/>
        <v>192589.3</v>
      </c>
      <c r="L346" s="16">
        <f t="shared" si="16"/>
        <v>202725.57894736843</v>
      </c>
      <c r="M346" s="16">
        <f t="shared" si="17"/>
        <v>230369.976076555</v>
      </c>
      <c r="N346" t="e">
        <f>INDEX(XML!$A$2:$R$782,MATCH(C346,XML!$D$2:$D$737,0),2)</f>
        <v>#N/A</v>
      </c>
    </row>
    <row r="347" spans="1:14" ht="78.75" x14ac:dyDescent="0.2">
      <c r="A347">
        <v>77347</v>
      </c>
      <c r="B347" t="s">
        <v>47831</v>
      </c>
      <c r="C347" s="15" t="s">
        <v>47832</v>
      </c>
      <c r="D347" s="15" t="s">
        <v>47833</v>
      </c>
      <c r="E347">
        <v>279990</v>
      </c>
      <c r="F347">
        <v>279990</v>
      </c>
      <c r="H347">
        <v>9</v>
      </c>
      <c r="K347" s="16">
        <f t="shared" si="15"/>
        <v>299589.3</v>
      </c>
      <c r="L347" s="16">
        <f t="shared" si="16"/>
        <v>315357.15789473685</v>
      </c>
      <c r="M347" s="16">
        <f t="shared" si="17"/>
        <v>358360.40669856459</v>
      </c>
      <c r="N347" t="e">
        <f>INDEX(XML!$A$2:$R$782,MATCH(C347,XML!$D$2:$D$737,0),2)</f>
        <v>#N/A</v>
      </c>
    </row>
    <row r="348" spans="1:14" ht="90" x14ac:dyDescent="0.2">
      <c r="A348">
        <v>77351</v>
      </c>
      <c r="B348" t="s">
        <v>47834</v>
      </c>
      <c r="C348" s="15" t="s">
        <v>47835</v>
      </c>
      <c r="D348" s="15" t="s">
        <v>47836</v>
      </c>
      <c r="E348">
        <v>179990</v>
      </c>
      <c r="F348">
        <v>179990</v>
      </c>
      <c r="H348">
        <v>14</v>
      </c>
      <c r="K348" s="16">
        <f t="shared" si="15"/>
        <v>192589.3</v>
      </c>
      <c r="L348" s="16">
        <f t="shared" si="16"/>
        <v>202725.57894736843</v>
      </c>
      <c r="M348" s="16">
        <f t="shared" si="17"/>
        <v>230369.976076555</v>
      </c>
      <c r="N348" t="e">
        <f>INDEX(XML!$A$2:$R$782,MATCH(C348,XML!$D$2:$D$737,0),2)</f>
        <v>#N/A</v>
      </c>
    </row>
    <row r="349" spans="1:14" ht="90" x14ac:dyDescent="0.2">
      <c r="A349">
        <v>77352</v>
      </c>
      <c r="B349" t="s">
        <v>47837</v>
      </c>
      <c r="C349" s="15" t="s">
        <v>47838</v>
      </c>
      <c r="D349" s="15" t="s">
        <v>47839</v>
      </c>
      <c r="E349">
        <v>179990</v>
      </c>
      <c r="F349">
        <v>179990</v>
      </c>
      <c r="H349">
        <v>16</v>
      </c>
      <c r="K349" s="16">
        <f t="shared" si="15"/>
        <v>192589.3</v>
      </c>
      <c r="L349" s="16">
        <f t="shared" si="16"/>
        <v>202725.57894736843</v>
      </c>
      <c r="M349" s="16">
        <f t="shared" si="17"/>
        <v>230369.976076555</v>
      </c>
      <c r="N349" t="e">
        <f>INDEX(XML!$A$2:$R$782,MATCH(C349,XML!$D$2:$D$737,0),2)</f>
        <v>#N/A</v>
      </c>
    </row>
    <row r="350" spans="1:14" ht="90" x14ac:dyDescent="0.2">
      <c r="A350">
        <v>77353</v>
      </c>
      <c r="B350" t="s">
        <v>47840</v>
      </c>
      <c r="C350" s="15" t="s">
        <v>47841</v>
      </c>
      <c r="D350" s="15" t="s">
        <v>47842</v>
      </c>
      <c r="E350">
        <v>259990</v>
      </c>
      <c r="F350">
        <v>259990</v>
      </c>
      <c r="H350">
        <v>14</v>
      </c>
      <c r="K350" s="16">
        <f t="shared" si="15"/>
        <v>278189.3</v>
      </c>
      <c r="L350" s="16">
        <f t="shared" si="16"/>
        <v>292830.84210526315</v>
      </c>
      <c r="M350" s="16">
        <f t="shared" si="17"/>
        <v>332762.32057416264</v>
      </c>
      <c r="N350" t="e">
        <f>INDEX(XML!$A$2:$R$782,MATCH(C350,XML!$D$2:$D$737,0),2)</f>
        <v>#N/A</v>
      </c>
    </row>
    <row r="351" spans="1:14" ht="90" x14ac:dyDescent="0.2">
      <c r="A351">
        <v>77355</v>
      </c>
      <c r="B351" t="s">
        <v>47843</v>
      </c>
      <c r="C351" s="15" t="s">
        <v>47844</v>
      </c>
      <c r="D351" s="15" t="s">
        <v>47845</v>
      </c>
      <c r="E351">
        <v>169990</v>
      </c>
      <c r="F351">
        <v>169990</v>
      </c>
      <c r="H351">
        <v>16</v>
      </c>
      <c r="K351" s="16">
        <f t="shared" si="15"/>
        <v>181889.3</v>
      </c>
      <c r="L351" s="16">
        <f t="shared" si="16"/>
        <v>191462.42105263157</v>
      </c>
      <c r="M351" s="16">
        <f t="shared" si="17"/>
        <v>217570.93301435409</v>
      </c>
      <c r="N351" t="e">
        <f>INDEX(XML!$A$2:$R$782,MATCH(C351,XML!$D$2:$D$737,0),2)</f>
        <v>#N/A</v>
      </c>
    </row>
    <row r="352" spans="1:14" ht="78.75" x14ac:dyDescent="0.2">
      <c r="A352">
        <v>77379</v>
      </c>
      <c r="B352" t="s">
        <v>47846</v>
      </c>
      <c r="C352" s="15" t="s">
        <v>47847</v>
      </c>
      <c r="D352" s="15" t="s">
        <v>47848</v>
      </c>
      <c r="E352">
        <v>94890</v>
      </c>
      <c r="F352">
        <v>94990</v>
      </c>
      <c r="H352">
        <v>15</v>
      </c>
      <c r="K352" s="16">
        <f t="shared" si="15"/>
        <v>101532.3</v>
      </c>
      <c r="L352" s="16">
        <f t="shared" si="16"/>
        <v>106876.10526315789</v>
      </c>
      <c r="M352" s="16">
        <f t="shared" si="17"/>
        <v>121450.11961722489</v>
      </c>
      <c r="N352" t="e">
        <f>INDEX(XML!$A$2:$R$782,MATCH(C352,XML!$D$2:$D$737,0),2)</f>
        <v>#N/A</v>
      </c>
    </row>
    <row r="353" spans="1:14" ht="101.25" x14ac:dyDescent="0.2">
      <c r="A353">
        <v>83553</v>
      </c>
      <c r="B353" t="s">
        <v>47849</v>
      </c>
      <c r="C353" s="15" t="s">
        <v>47850</v>
      </c>
      <c r="D353" s="15" t="s">
        <v>47851</v>
      </c>
      <c r="E353">
        <v>129890</v>
      </c>
      <c r="F353">
        <v>129990</v>
      </c>
      <c r="H353">
        <v>4</v>
      </c>
      <c r="K353" s="16">
        <f t="shared" si="15"/>
        <v>138982.29999999999</v>
      </c>
      <c r="L353" s="16">
        <f t="shared" si="16"/>
        <v>146297.15789473683</v>
      </c>
      <c r="M353" s="16">
        <f t="shared" si="17"/>
        <v>166246.77033492821</v>
      </c>
      <c r="N353" t="e">
        <f>INDEX(XML!$A$2:$R$782,MATCH(C353,XML!$D$2:$D$737,0),2)</f>
        <v>#N/A</v>
      </c>
    </row>
    <row r="354" spans="1:14" ht="101.25" x14ac:dyDescent="0.2">
      <c r="A354">
        <v>83557</v>
      </c>
      <c r="B354" t="s">
        <v>47852</v>
      </c>
      <c r="C354" s="15" t="s">
        <v>47853</v>
      </c>
      <c r="D354" s="15" t="s">
        <v>47854</v>
      </c>
      <c r="E354">
        <v>179890</v>
      </c>
      <c r="F354">
        <v>179990</v>
      </c>
      <c r="H354">
        <v>25</v>
      </c>
      <c r="K354" s="16">
        <f t="shared" si="15"/>
        <v>192482.3</v>
      </c>
      <c r="L354" s="16">
        <f t="shared" si="16"/>
        <v>202612.94736842104</v>
      </c>
      <c r="M354" s="16">
        <f t="shared" si="17"/>
        <v>230241.98564593299</v>
      </c>
      <c r="N354" t="e">
        <f>INDEX(XML!$A$2:$R$782,MATCH(C354,XML!$D$2:$D$737,0),2)</f>
        <v>#N/A</v>
      </c>
    </row>
    <row r="355" spans="1:14" ht="101.25" x14ac:dyDescent="0.2">
      <c r="A355">
        <v>83560</v>
      </c>
      <c r="B355" t="s">
        <v>47855</v>
      </c>
      <c r="C355" s="15" t="s">
        <v>47856</v>
      </c>
      <c r="D355" s="15" t="s">
        <v>47857</v>
      </c>
      <c r="E355">
        <v>129990</v>
      </c>
      <c r="F355">
        <v>129990</v>
      </c>
      <c r="H355" t="s">
        <v>746</v>
      </c>
      <c r="K355" s="16">
        <f t="shared" si="15"/>
        <v>139089.29999999999</v>
      </c>
      <c r="L355" s="16">
        <f t="shared" si="16"/>
        <v>146409.78947368418</v>
      </c>
      <c r="M355" s="16">
        <f t="shared" si="17"/>
        <v>166374.76076555022</v>
      </c>
      <c r="N355" t="e">
        <f>INDEX(XML!$A$2:$R$782,MATCH(C355,XML!$D$2:$D$737,0),2)</f>
        <v>#N/A</v>
      </c>
    </row>
    <row r="356" spans="1:14" ht="101.25" x14ac:dyDescent="0.2">
      <c r="A356">
        <v>83562</v>
      </c>
      <c r="B356" t="s">
        <v>47858</v>
      </c>
      <c r="C356" s="15" t="s">
        <v>47859</v>
      </c>
      <c r="D356" s="15" t="s">
        <v>47860</v>
      </c>
      <c r="E356">
        <v>129990</v>
      </c>
      <c r="F356">
        <v>129990</v>
      </c>
      <c r="H356">
        <v>32</v>
      </c>
      <c r="K356" s="16">
        <f t="shared" si="15"/>
        <v>139089.29999999999</v>
      </c>
      <c r="L356" s="16">
        <f t="shared" si="16"/>
        <v>146409.78947368418</v>
      </c>
      <c r="M356" s="16">
        <f t="shared" si="17"/>
        <v>166374.76076555022</v>
      </c>
      <c r="N356" t="e">
        <f>INDEX(XML!$A$2:$R$782,MATCH(C356,XML!$D$2:$D$737,0),2)</f>
        <v>#N/A</v>
      </c>
    </row>
    <row r="357" spans="1:14" ht="22.5" customHeight="1" x14ac:dyDescent="0.2">
      <c r="A357">
        <v>83624</v>
      </c>
      <c r="B357" t="s">
        <v>47861</v>
      </c>
      <c r="C357" s="15" t="s">
        <v>47862</v>
      </c>
      <c r="D357" s="15" t="s">
        <v>47863</v>
      </c>
      <c r="E357">
        <v>129890</v>
      </c>
      <c r="F357">
        <v>129990</v>
      </c>
      <c r="H357">
        <v>29</v>
      </c>
      <c r="K357" s="16">
        <f t="shared" si="15"/>
        <v>138982.29999999999</v>
      </c>
      <c r="L357" s="16">
        <f t="shared" si="16"/>
        <v>146297.15789473683</v>
      </c>
      <c r="M357" s="16">
        <f t="shared" si="17"/>
        <v>166246.77033492821</v>
      </c>
      <c r="N357" t="e">
        <f>INDEX(XML!$A$2:$R$782,MATCH(C357,XML!$D$2:$D$737,0),2)</f>
        <v>#N/A</v>
      </c>
    </row>
    <row r="358" spans="1:14" ht="22.5" customHeight="1" x14ac:dyDescent="0.2">
      <c r="A358">
        <v>83625</v>
      </c>
      <c r="B358" t="s">
        <v>47864</v>
      </c>
      <c r="C358" s="15" t="s">
        <v>47865</v>
      </c>
      <c r="D358" s="15" t="s">
        <v>47866</v>
      </c>
      <c r="E358">
        <v>229890</v>
      </c>
      <c r="F358">
        <v>229990</v>
      </c>
      <c r="H358">
        <v>7</v>
      </c>
      <c r="K358" s="16">
        <f t="shared" si="15"/>
        <v>245982.3</v>
      </c>
      <c r="L358" s="16">
        <f t="shared" si="16"/>
        <v>258928.73684210525</v>
      </c>
      <c r="M358" s="16">
        <f t="shared" si="17"/>
        <v>294237.2009569378</v>
      </c>
      <c r="N358" t="e">
        <f>INDEX(XML!$A$2:$R$782,MATCH(C358,XML!$D$2:$D$737,0),2)</f>
        <v>#N/A</v>
      </c>
    </row>
    <row r="359" spans="1:14" ht="90" x14ac:dyDescent="0.2">
      <c r="A359">
        <v>83626</v>
      </c>
      <c r="B359" t="s">
        <v>47867</v>
      </c>
      <c r="C359" s="15" t="s">
        <v>47868</v>
      </c>
      <c r="D359" s="15" t="s">
        <v>47869</v>
      </c>
      <c r="E359">
        <v>149990</v>
      </c>
      <c r="F359">
        <v>149990</v>
      </c>
      <c r="H359" t="s">
        <v>746</v>
      </c>
      <c r="K359" s="16">
        <f t="shared" si="15"/>
        <v>160489.29999999999</v>
      </c>
      <c r="L359" s="16">
        <f t="shared" si="16"/>
        <v>168936.10526315786</v>
      </c>
      <c r="M359" s="16">
        <f t="shared" si="17"/>
        <v>191972.84688995211</v>
      </c>
      <c r="N359" t="e">
        <f>INDEX(XML!$A$2:$R$782,MATCH(C359,XML!$D$2:$D$737,0),2)</f>
        <v>#N/A</v>
      </c>
    </row>
    <row r="360" spans="1:14" ht="15.75" x14ac:dyDescent="0.25">
      <c r="A360" s="184" t="s">
        <v>833</v>
      </c>
      <c r="B360" s="184"/>
      <c r="C360" s="185"/>
      <c r="D360" s="185"/>
      <c r="E360" s="184"/>
      <c r="F360" s="184"/>
      <c r="G360" s="184"/>
      <c r="H360" s="184"/>
      <c r="I360" s="184"/>
      <c r="J360" s="184"/>
      <c r="K360" s="16">
        <f t="shared" si="15"/>
        <v>0</v>
      </c>
      <c r="L360" s="16">
        <f t="shared" si="16"/>
        <v>0</v>
      </c>
      <c r="M360" s="16">
        <f t="shared" si="17"/>
        <v>0</v>
      </c>
      <c r="N360" t="e">
        <f>INDEX(XML!$A$2:$R$782,MATCH(C360,XML!$D$2:$D$737,0),2)</f>
        <v>#N/A</v>
      </c>
    </row>
    <row r="361" spans="1:14" ht="90" x14ac:dyDescent="0.2">
      <c r="A361">
        <v>69291</v>
      </c>
      <c r="B361" t="s">
        <v>26349</v>
      </c>
      <c r="C361" s="15" t="s">
        <v>26350</v>
      </c>
      <c r="D361" s="15" t="s">
        <v>26351</v>
      </c>
      <c r="E361">
        <v>12990</v>
      </c>
      <c r="F361">
        <v>12990</v>
      </c>
      <c r="H361" t="s">
        <v>1163</v>
      </c>
      <c r="K361" s="16">
        <f t="shared" si="15"/>
        <v>14548.8</v>
      </c>
      <c r="L361" s="16">
        <f t="shared" si="16"/>
        <v>15314.526315789473</v>
      </c>
      <c r="M361" s="16">
        <f t="shared" si="17"/>
        <v>17402.87081339713</v>
      </c>
      <c r="N361" t="e">
        <f>INDEX(XML!$A$2:$R$782,MATCH(C361,XML!$D$2:$D$737,0),2)</f>
        <v>#N/A</v>
      </c>
    </row>
    <row r="362" spans="1:14" ht="90" x14ac:dyDescent="0.2">
      <c r="A362">
        <v>69295</v>
      </c>
      <c r="B362" t="s">
        <v>26349</v>
      </c>
      <c r="C362" s="15" t="s">
        <v>26614</v>
      </c>
      <c r="D362" s="15" t="s">
        <v>26615</v>
      </c>
      <c r="E362">
        <v>12990</v>
      </c>
      <c r="F362">
        <v>12990</v>
      </c>
      <c r="H362" t="s">
        <v>1163</v>
      </c>
      <c r="K362" s="16">
        <f t="shared" si="15"/>
        <v>14548.8</v>
      </c>
      <c r="L362" s="16">
        <f t="shared" si="16"/>
        <v>15314.526315789473</v>
      </c>
      <c r="M362" s="16">
        <f t="shared" si="17"/>
        <v>17402.87081339713</v>
      </c>
      <c r="N362" t="e">
        <f>INDEX(XML!$A$2:$R$782,MATCH(C362,XML!$D$2:$D$737,0),2)</f>
        <v>#N/A</v>
      </c>
    </row>
    <row r="363" spans="1:14" ht="90" x14ac:dyDescent="0.2">
      <c r="A363">
        <v>69296</v>
      </c>
      <c r="B363" t="s">
        <v>26349</v>
      </c>
      <c r="C363" s="15" t="s">
        <v>26616</v>
      </c>
      <c r="D363" s="15" t="s">
        <v>26617</v>
      </c>
      <c r="E363">
        <v>12990</v>
      </c>
      <c r="F363">
        <v>12990</v>
      </c>
      <c r="H363" t="s">
        <v>1163</v>
      </c>
      <c r="K363" s="16">
        <f t="shared" si="15"/>
        <v>14548.8</v>
      </c>
      <c r="L363" s="16">
        <f t="shared" si="16"/>
        <v>15314.526315789473</v>
      </c>
      <c r="M363" s="16">
        <f t="shared" si="17"/>
        <v>17402.87081339713</v>
      </c>
      <c r="N363" t="e">
        <f>INDEX(XML!$A$2:$R$782,MATCH(C363,XML!$D$2:$D$737,0),2)</f>
        <v>#N/A</v>
      </c>
    </row>
    <row r="364" spans="1:14" ht="101.25" x14ac:dyDescent="0.2">
      <c r="A364">
        <v>65327</v>
      </c>
      <c r="B364" t="s">
        <v>22954</v>
      </c>
      <c r="C364" s="15" t="s">
        <v>22955</v>
      </c>
      <c r="D364" s="15" t="s">
        <v>22956</v>
      </c>
      <c r="E364">
        <v>20990</v>
      </c>
      <c r="F364">
        <v>15990</v>
      </c>
      <c r="K364" s="16">
        <f t="shared" si="15"/>
        <v>23508.799999999999</v>
      </c>
      <c r="L364" s="16">
        <f t="shared" si="16"/>
        <v>24746.105263157893</v>
      </c>
      <c r="M364" s="16">
        <f t="shared" si="17"/>
        <v>28120.574162679422</v>
      </c>
      <c r="N364" t="e">
        <f>INDEX(XML!$A$2:$R$782,MATCH(C364,XML!$D$2:$D$737,0),2)</f>
        <v>#N/A</v>
      </c>
    </row>
    <row r="365" spans="1:14" ht="101.25" x14ac:dyDescent="0.2">
      <c r="A365">
        <v>65328</v>
      </c>
      <c r="B365" t="s">
        <v>22954</v>
      </c>
      <c r="C365" s="15" t="s">
        <v>23168</v>
      </c>
      <c r="D365" s="15" t="s">
        <v>23169</v>
      </c>
      <c r="E365">
        <v>20990</v>
      </c>
      <c r="F365">
        <v>15990</v>
      </c>
      <c r="H365" t="s">
        <v>746</v>
      </c>
      <c r="K365" s="16">
        <f t="shared" si="15"/>
        <v>23508.799999999999</v>
      </c>
      <c r="L365" s="16">
        <f t="shared" si="16"/>
        <v>24746.105263157893</v>
      </c>
      <c r="M365" s="16">
        <f t="shared" si="17"/>
        <v>28120.574162679422</v>
      </c>
      <c r="N365" t="e">
        <f>INDEX(XML!$A$2:$R$782,MATCH(C365,XML!$D$2:$D$737,0),2)</f>
        <v>#N/A</v>
      </c>
    </row>
    <row r="366" spans="1:14" ht="101.25" x14ac:dyDescent="0.2">
      <c r="A366">
        <v>65329</v>
      </c>
      <c r="B366" t="s">
        <v>22954</v>
      </c>
      <c r="C366" s="15" t="s">
        <v>23170</v>
      </c>
      <c r="D366" s="15" t="s">
        <v>23171</v>
      </c>
      <c r="E366">
        <v>20990</v>
      </c>
      <c r="F366">
        <v>15990</v>
      </c>
      <c r="H366" t="s">
        <v>746</v>
      </c>
      <c r="K366" s="16">
        <f t="shared" si="15"/>
        <v>23508.799999999999</v>
      </c>
      <c r="L366" s="16">
        <f t="shared" si="16"/>
        <v>24746.105263157893</v>
      </c>
      <c r="M366" s="16">
        <f t="shared" si="17"/>
        <v>28120.574162679422</v>
      </c>
      <c r="N366" t="e">
        <f>INDEX(XML!$A$2:$R$782,MATCH(C366,XML!$D$2:$D$737,0),2)</f>
        <v>#N/A</v>
      </c>
    </row>
    <row r="367" spans="1:14" ht="101.25" x14ac:dyDescent="0.2">
      <c r="A367">
        <v>65330</v>
      </c>
      <c r="B367" t="s">
        <v>22954</v>
      </c>
      <c r="C367" s="15" t="s">
        <v>23172</v>
      </c>
      <c r="D367" s="15" t="s">
        <v>23173</v>
      </c>
      <c r="E367">
        <v>20990</v>
      </c>
      <c r="F367">
        <v>15990</v>
      </c>
      <c r="H367" t="s">
        <v>746</v>
      </c>
      <c r="K367" s="16">
        <f t="shared" si="15"/>
        <v>23508.799999999999</v>
      </c>
      <c r="L367" s="16">
        <f t="shared" si="16"/>
        <v>24746.105263157893</v>
      </c>
      <c r="M367" s="16">
        <f t="shared" si="17"/>
        <v>28120.574162679422</v>
      </c>
      <c r="N367" t="e">
        <f>INDEX(XML!$A$2:$R$782,MATCH(C367,XML!$D$2:$D$737,0),2)</f>
        <v>#N/A</v>
      </c>
    </row>
    <row r="368" spans="1:14" ht="101.25" x14ac:dyDescent="0.2">
      <c r="A368">
        <v>59595</v>
      </c>
      <c r="B368" t="s">
        <v>17891</v>
      </c>
      <c r="C368" s="15" t="s">
        <v>17892</v>
      </c>
      <c r="D368" s="15" t="s">
        <v>17893</v>
      </c>
      <c r="E368">
        <v>28990</v>
      </c>
      <c r="F368">
        <v>18990</v>
      </c>
      <c r="H368">
        <v>1</v>
      </c>
      <c r="I368">
        <v>1</v>
      </c>
      <c r="K368" s="16">
        <f t="shared" si="15"/>
        <v>32468.799999999999</v>
      </c>
      <c r="L368" s="16">
        <f t="shared" si="16"/>
        <v>34177.684210526313</v>
      </c>
      <c r="M368" s="16">
        <f t="shared" si="17"/>
        <v>38838.277511961722</v>
      </c>
      <c r="N368" t="e">
        <f>INDEX(XML!$A$2:$R$782,MATCH(C368,XML!$D$2:$D$737,0),2)</f>
        <v>#N/A</v>
      </c>
    </row>
    <row r="369" spans="1:14" ht="101.25" x14ac:dyDescent="0.2">
      <c r="A369">
        <v>69298</v>
      </c>
      <c r="B369" t="s">
        <v>26352</v>
      </c>
      <c r="C369" s="15" t="s">
        <v>26618</v>
      </c>
      <c r="D369" s="15" t="s">
        <v>26619</v>
      </c>
      <c r="E369">
        <v>38990</v>
      </c>
      <c r="F369">
        <v>32990</v>
      </c>
      <c r="H369" t="s">
        <v>746</v>
      </c>
      <c r="K369" s="16">
        <f t="shared" si="15"/>
        <v>43668.800000000003</v>
      </c>
      <c r="L369" s="16">
        <f t="shared" si="16"/>
        <v>45967.15789473684</v>
      </c>
      <c r="M369" s="16">
        <f t="shared" si="17"/>
        <v>52235.406698564584</v>
      </c>
      <c r="N369" t="e">
        <f>INDEX(XML!$A$2:$R$782,MATCH(C369,XML!$D$2:$D$737,0),2)</f>
        <v>#N/A</v>
      </c>
    </row>
    <row r="370" spans="1:14" ht="101.25" x14ac:dyDescent="0.2">
      <c r="A370">
        <v>69299</v>
      </c>
      <c r="B370" t="s">
        <v>26352</v>
      </c>
      <c r="C370" s="15" t="s">
        <v>26353</v>
      </c>
      <c r="D370" s="15" t="s">
        <v>26354</v>
      </c>
      <c r="E370">
        <v>38990</v>
      </c>
      <c r="F370">
        <v>32990</v>
      </c>
      <c r="H370" t="s">
        <v>746</v>
      </c>
      <c r="K370" s="16">
        <f t="shared" si="15"/>
        <v>43668.800000000003</v>
      </c>
      <c r="L370" s="16">
        <f t="shared" si="16"/>
        <v>45967.15789473684</v>
      </c>
      <c r="M370" s="16">
        <f t="shared" si="17"/>
        <v>52235.406698564584</v>
      </c>
      <c r="N370" t="e">
        <f>INDEX(XML!$A$2:$R$782,MATCH(C370,XML!$D$2:$D$737,0),2)</f>
        <v>#N/A</v>
      </c>
    </row>
    <row r="371" spans="1:14" ht="101.25" x14ac:dyDescent="0.2">
      <c r="A371">
        <v>69300</v>
      </c>
      <c r="B371" t="s">
        <v>26352</v>
      </c>
      <c r="C371" s="15" t="s">
        <v>26355</v>
      </c>
      <c r="D371" s="15" t="s">
        <v>26356</v>
      </c>
      <c r="E371">
        <v>38990</v>
      </c>
      <c r="F371">
        <v>32990</v>
      </c>
      <c r="H371" t="s">
        <v>746</v>
      </c>
      <c r="K371" s="16">
        <f t="shared" si="15"/>
        <v>43668.800000000003</v>
      </c>
      <c r="L371" s="16">
        <f t="shared" si="16"/>
        <v>45967.15789473684</v>
      </c>
      <c r="M371" s="16">
        <f t="shared" si="17"/>
        <v>52235.406698564584</v>
      </c>
      <c r="N371" t="e">
        <f>INDEX(XML!$A$2:$R$782,MATCH(C371,XML!$D$2:$D$737,0),2)</f>
        <v>#N/A</v>
      </c>
    </row>
    <row r="372" spans="1:14" ht="78.75" x14ac:dyDescent="0.2">
      <c r="A372">
        <v>45675</v>
      </c>
      <c r="B372" t="s">
        <v>17002</v>
      </c>
      <c r="C372" s="15" t="s">
        <v>17003</v>
      </c>
      <c r="D372" s="15" t="s">
        <v>17004</v>
      </c>
      <c r="E372">
        <v>16000</v>
      </c>
      <c r="F372">
        <v>19690</v>
      </c>
      <c r="H372">
        <v>20</v>
      </c>
      <c r="I372">
        <v>8</v>
      </c>
      <c r="K372" s="16">
        <f t="shared" si="15"/>
        <v>17920</v>
      </c>
      <c r="L372" s="16">
        <f t="shared" si="16"/>
        <v>18863.157894736843</v>
      </c>
      <c r="M372" s="16">
        <f t="shared" si="17"/>
        <v>21435.406698564595</v>
      </c>
      <c r="N372" t="e">
        <f>INDEX(XML!$A$2:$R$782,MATCH(C372,XML!$D$2:$D$737,0),2)</f>
        <v>#N/A</v>
      </c>
    </row>
    <row r="373" spans="1:14" ht="112.5" x14ac:dyDescent="0.2">
      <c r="A373">
        <v>77889</v>
      </c>
      <c r="B373" t="s">
        <v>39433</v>
      </c>
      <c r="C373" s="15" t="s">
        <v>39434</v>
      </c>
      <c r="D373" s="15" t="s">
        <v>39435</v>
      </c>
      <c r="E373">
        <v>24990</v>
      </c>
      <c r="F373">
        <v>24990</v>
      </c>
      <c r="H373" t="s">
        <v>746</v>
      </c>
      <c r="K373" s="16">
        <f t="shared" si="15"/>
        <v>27988.799999999999</v>
      </c>
      <c r="L373" s="16">
        <f t="shared" si="16"/>
        <v>29461.894736842107</v>
      </c>
      <c r="M373" s="16">
        <f t="shared" si="17"/>
        <v>33479.425837320574</v>
      </c>
      <c r="N373" t="e">
        <f>INDEX(XML!$A$2:$R$782,MATCH(C373,XML!$D$2:$D$737,0),2)</f>
        <v>#N/A</v>
      </c>
    </row>
    <row r="374" spans="1:14" ht="112.5" x14ac:dyDescent="0.2">
      <c r="A374">
        <v>77891</v>
      </c>
      <c r="B374" t="s">
        <v>39433</v>
      </c>
      <c r="C374" s="15" t="s">
        <v>39436</v>
      </c>
      <c r="D374" s="15" t="s">
        <v>39437</v>
      </c>
      <c r="E374">
        <v>24990</v>
      </c>
      <c r="F374">
        <v>24990</v>
      </c>
      <c r="H374" t="s">
        <v>746</v>
      </c>
      <c r="K374" s="16">
        <f t="shared" si="15"/>
        <v>27988.799999999999</v>
      </c>
      <c r="L374" s="16">
        <f t="shared" si="16"/>
        <v>29461.894736842107</v>
      </c>
      <c r="M374" s="16">
        <f t="shared" si="17"/>
        <v>33479.425837320574</v>
      </c>
      <c r="N374" t="e">
        <f>INDEX(XML!$A$2:$R$782,MATCH(C374,XML!$D$2:$D$737,0),2)</f>
        <v>#N/A</v>
      </c>
    </row>
    <row r="375" spans="1:14" ht="112.5" x14ac:dyDescent="0.2">
      <c r="A375">
        <v>77892</v>
      </c>
      <c r="B375" t="s">
        <v>39433</v>
      </c>
      <c r="C375" s="15" t="s">
        <v>39438</v>
      </c>
      <c r="D375" s="15" t="s">
        <v>39439</v>
      </c>
      <c r="E375">
        <v>24990</v>
      </c>
      <c r="F375">
        <v>24990</v>
      </c>
      <c r="H375" t="s">
        <v>746</v>
      </c>
      <c r="K375" s="16">
        <f t="shared" si="15"/>
        <v>27988.799999999999</v>
      </c>
      <c r="L375" s="16">
        <f t="shared" si="16"/>
        <v>29461.894736842107</v>
      </c>
      <c r="M375" s="16">
        <f t="shared" si="17"/>
        <v>33479.425837320574</v>
      </c>
      <c r="N375" t="e">
        <f>INDEX(XML!$A$2:$R$782,MATCH(C375,XML!$D$2:$D$737,0),2)</f>
        <v>#N/A</v>
      </c>
    </row>
    <row r="376" spans="1:14" ht="112.5" x14ac:dyDescent="0.2">
      <c r="A376">
        <v>82189</v>
      </c>
      <c r="B376" t="s">
        <v>39433</v>
      </c>
      <c r="C376" s="15" t="s">
        <v>46026</v>
      </c>
      <c r="D376" s="15" t="s">
        <v>46027</v>
      </c>
      <c r="E376">
        <v>42990</v>
      </c>
      <c r="F376">
        <v>42990</v>
      </c>
      <c r="H376" t="s">
        <v>746</v>
      </c>
      <c r="K376" s="16">
        <f t="shared" si="15"/>
        <v>48148.800000000003</v>
      </c>
      <c r="L376" s="16">
        <f t="shared" si="16"/>
        <v>50682.947368421053</v>
      </c>
      <c r="M376" s="16">
        <f t="shared" si="17"/>
        <v>57594.258373205739</v>
      </c>
      <c r="N376" t="e">
        <f>INDEX(XML!$A$2:$R$782,MATCH(C376,XML!$D$2:$D$737,0),2)</f>
        <v>#N/A</v>
      </c>
    </row>
    <row r="377" spans="1:14" ht="90" x14ac:dyDescent="0.2">
      <c r="A377">
        <v>82191</v>
      </c>
      <c r="B377" t="s">
        <v>26349</v>
      </c>
      <c r="C377" s="15" t="s">
        <v>46028</v>
      </c>
      <c r="D377" s="15" t="s">
        <v>46029</v>
      </c>
      <c r="E377">
        <v>12990</v>
      </c>
      <c r="F377">
        <v>12990</v>
      </c>
      <c r="H377" t="s">
        <v>1163</v>
      </c>
      <c r="K377" s="16">
        <f t="shared" si="15"/>
        <v>14548.8</v>
      </c>
      <c r="L377" s="16">
        <f t="shared" si="16"/>
        <v>15314.526315789473</v>
      </c>
      <c r="M377" s="16">
        <f t="shared" si="17"/>
        <v>17402.87081339713</v>
      </c>
      <c r="N377" t="e">
        <f>INDEX(XML!$A$2:$R$782,MATCH(C377,XML!$D$2:$D$737,0),2)</f>
        <v>#N/A</v>
      </c>
    </row>
    <row r="378" spans="1:14" ht="101.25" x14ac:dyDescent="0.2">
      <c r="A378">
        <v>74131</v>
      </c>
      <c r="B378" t="s">
        <v>26352</v>
      </c>
      <c r="C378" s="15" t="s">
        <v>41903</v>
      </c>
      <c r="D378" s="15" t="s">
        <v>41904</v>
      </c>
      <c r="E378">
        <v>38990</v>
      </c>
      <c r="F378">
        <v>32990</v>
      </c>
      <c r="H378">
        <v>32</v>
      </c>
      <c r="K378" s="16">
        <f t="shared" si="15"/>
        <v>43668.800000000003</v>
      </c>
      <c r="L378" s="16">
        <f t="shared" si="16"/>
        <v>45967.15789473684</v>
      </c>
      <c r="M378" s="16">
        <f t="shared" si="17"/>
        <v>52235.406698564584</v>
      </c>
      <c r="N378" t="e">
        <f>INDEX(XML!$A$2:$R$782,MATCH(C378,XML!$D$2:$D$737,0),2)</f>
        <v>#N/A</v>
      </c>
    </row>
    <row r="379" spans="1:14" ht="101.25" x14ac:dyDescent="0.2">
      <c r="A379">
        <v>59602</v>
      </c>
      <c r="B379" t="s">
        <v>17891</v>
      </c>
      <c r="C379" s="15" t="s">
        <v>33470</v>
      </c>
      <c r="D379" s="15" t="s">
        <v>33471</v>
      </c>
      <c r="E379">
        <v>28990</v>
      </c>
      <c r="F379">
        <v>18990</v>
      </c>
      <c r="K379" s="16">
        <f t="shared" si="15"/>
        <v>32468.799999999999</v>
      </c>
      <c r="L379" s="16">
        <f t="shared" si="16"/>
        <v>34177.684210526313</v>
      </c>
      <c r="M379" s="16">
        <f t="shared" si="17"/>
        <v>38838.277511961722</v>
      </c>
      <c r="N379" t="e">
        <f>INDEX(XML!$A$2:$R$782,MATCH(C379,XML!$D$2:$D$737,0),2)</f>
        <v>#N/A</v>
      </c>
    </row>
    <row r="380" spans="1:14" ht="90" x14ac:dyDescent="0.2">
      <c r="A380">
        <v>56695</v>
      </c>
      <c r="B380" t="s">
        <v>14721</v>
      </c>
      <c r="C380" s="15" t="s">
        <v>29449</v>
      </c>
      <c r="D380" s="15" t="s">
        <v>29450</v>
      </c>
      <c r="E380">
        <v>9990</v>
      </c>
      <c r="F380">
        <v>8990</v>
      </c>
      <c r="K380" s="16">
        <f t="shared" si="15"/>
        <v>11188.8</v>
      </c>
      <c r="L380" s="16">
        <f t="shared" si="16"/>
        <v>11777.684210526315</v>
      </c>
      <c r="M380" s="16">
        <f t="shared" si="17"/>
        <v>13383.732057416266</v>
      </c>
      <c r="N380" t="e">
        <f>INDEX(XML!$A$2:$R$782,MATCH(C380,XML!$D$2:$D$737,0),2)</f>
        <v>#N/A</v>
      </c>
    </row>
    <row r="381" spans="1:14" ht="101.25" x14ac:dyDescent="0.2">
      <c r="A381">
        <v>53294</v>
      </c>
      <c r="B381" t="s">
        <v>13706</v>
      </c>
      <c r="C381" s="15" t="s">
        <v>15282</v>
      </c>
      <c r="D381" s="15" t="s">
        <v>13707</v>
      </c>
      <c r="E381">
        <v>15690</v>
      </c>
      <c r="F381">
        <v>15690</v>
      </c>
      <c r="K381" s="16">
        <f t="shared" si="15"/>
        <v>17572.8</v>
      </c>
      <c r="L381" s="16">
        <f t="shared" si="16"/>
        <v>18497.684210526317</v>
      </c>
      <c r="M381" s="16">
        <f t="shared" si="17"/>
        <v>21020.095693779906</v>
      </c>
      <c r="N381" t="e">
        <f>INDEX(XML!$A$2:$R$782,MATCH(C381,XML!$D$2:$D$737,0),2)</f>
        <v>#N/A</v>
      </c>
    </row>
    <row r="382" spans="1:14" ht="22.5" customHeight="1" x14ac:dyDescent="0.25">
      <c r="A382" s="184" t="s">
        <v>834</v>
      </c>
      <c r="B382" s="184"/>
      <c r="C382" s="185"/>
      <c r="D382" s="185"/>
      <c r="E382" s="184"/>
      <c r="F382" s="184"/>
      <c r="G382" s="184"/>
      <c r="H382" s="184"/>
      <c r="I382" s="184"/>
      <c r="J382" s="184"/>
      <c r="K382" s="16">
        <f t="shared" si="15"/>
        <v>0</v>
      </c>
      <c r="L382" s="16">
        <f t="shared" si="16"/>
        <v>0</v>
      </c>
      <c r="M382" s="16">
        <f t="shared" si="17"/>
        <v>0</v>
      </c>
      <c r="N382" t="e">
        <f>INDEX(XML!$A$2:$R$782,MATCH(C382,XML!$D$2:$D$737,0),2)</f>
        <v>#N/A</v>
      </c>
    </row>
    <row r="383" spans="1:14" ht="33.75" x14ac:dyDescent="0.2">
      <c r="A383">
        <v>56187</v>
      </c>
      <c r="B383" t="s">
        <v>14859</v>
      </c>
      <c r="C383" s="15" t="s">
        <v>14860</v>
      </c>
      <c r="D383" s="15" t="s">
        <v>14861</v>
      </c>
      <c r="E383">
        <v>3282</v>
      </c>
      <c r="F383">
        <v>3990</v>
      </c>
      <c r="K383" s="16">
        <f t="shared" si="15"/>
        <v>3675.84</v>
      </c>
      <c r="L383" s="16">
        <f t="shared" si="16"/>
        <v>3869.3052631578948</v>
      </c>
      <c r="M383" s="16">
        <f t="shared" si="17"/>
        <v>4396.9377990430621</v>
      </c>
      <c r="N383" t="e">
        <f>INDEX(XML!$A$2:$R$782,MATCH(C383,XML!$D$2:$D$737,0),2)</f>
        <v>#N/A</v>
      </c>
    </row>
    <row r="384" spans="1:14" ht="33.75" x14ac:dyDescent="0.2">
      <c r="A384">
        <v>56233</v>
      </c>
      <c r="B384" t="s">
        <v>14859</v>
      </c>
      <c r="C384" s="15" t="s">
        <v>14862</v>
      </c>
      <c r="D384" s="15" t="s">
        <v>14863</v>
      </c>
      <c r="E384">
        <v>3282</v>
      </c>
      <c r="F384">
        <v>3990</v>
      </c>
      <c r="K384" s="16">
        <f t="shared" si="15"/>
        <v>3675.84</v>
      </c>
      <c r="L384" s="16">
        <f t="shared" si="16"/>
        <v>3869.3052631578948</v>
      </c>
      <c r="M384" s="16">
        <f t="shared" si="17"/>
        <v>4396.9377990430621</v>
      </c>
      <c r="N384" t="e">
        <f>INDEX(XML!$A$2:$R$782,MATCH(C384,XML!$D$2:$D$737,0),2)</f>
        <v>#N/A</v>
      </c>
    </row>
    <row r="385" spans="1:14" ht="33.75" x14ac:dyDescent="0.2">
      <c r="A385">
        <v>56692</v>
      </c>
      <c r="B385" t="s">
        <v>14809</v>
      </c>
      <c r="C385" s="15" t="s">
        <v>14810</v>
      </c>
      <c r="D385" s="15" t="s">
        <v>14811</v>
      </c>
      <c r="E385">
        <v>3553</v>
      </c>
      <c r="F385">
        <v>3990</v>
      </c>
      <c r="H385">
        <v>10</v>
      </c>
      <c r="K385" s="16">
        <f t="shared" si="15"/>
        <v>3979.36</v>
      </c>
      <c r="L385" s="16">
        <f t="shared" si="16"/>
        <v>4188.8</v>
      </c>
      <c r="M385" s="16">
        <f t="shared" si="17"/>
        <v>4760</v>
      </c>
      <c r="N385" t="e">
        <f>INDEX(XML!$A$2:$R$782,MATCH(C385,XML!$D$2:$D$737,0),2)</f>
        <v>#N/A</v>
      </c>
    </row>
    <row r="386" spans="1:14" ht="33.75" x14ac:dyDescent="0.2">
      <c r="A386">
        <v>56693</v>
      </c>
      <c r="B386" t="s">
        <v>14812</v>
      </c>
      <c r="C386" s="15" t="s">
        <v>14813</v>
      </c>
      <c r="D386" s="15" t="s">
        <v>14814</v>
      </c>
      <c r="E386">
        <v>7916</v>
      </c>
      <c r="F386">
        <v>9990</v>
      </c>
      <c r="H386">
        <v>14</v>
      </c>
      <c r="K386" s="16">
        <f t="shared" si="15"/>
        <v>8865.92</v>
      </c>
      <c r="L386" s="16">
        <f t="shared" si="16"/>
        <v>9332.5473684210519</v>
      </c>
      <c r="M386" s="16">
        <f t="shared" si="17"/>
        <v>10605.167464114831</v>
      </c>
      <c r="N386" t="e">
        <f>INDEX(XML!$A$2:$R$782,MATCH(C386,XML!$D$2:$D$737,0),2)</f>
        <v>#N/A</v>
      </c>
    </row>
    <row r="387" spans="1:14" ht="56.25" x14ac:dyDescent="0.2">
      <c r="A387">
        <v>77530</v>
      </c>
      <c r="B387" t="s">
        <v>40530</v>
      </c>
      <c r="C387" s="15" t="s">
        <v>40531</v>
      </c>
      <c r="D387" s="15" t="s">
        <v>40532</v>
      </c>
      <c r="E387">
        <v>4504</v>
      </c>
      <c r="F387">
        <v>5990</v>
      </c>
      <c r="H387">
        <v>45</v>
      </c>
      <c r="K387" s="16">
        <f t="shared" si="15"/>
        <v>5044.4799999999996</v>
      </c>
      <c r="L387" s="16">
        <f t="shared" si="16"/>
        <v>5309.9789473684204</v>
      </c>
      <c r="M387" s="16">
        <f t="shared" si="17"/>
        <v>6034.0669856459317</v>
      </c>
      <c r="N387" t="e">
        <f>INDEX(XML!$A$2:$R$782,MATCH(C387,XML!$D$2:$D$737,0),2)</f>
        <v>#N/A</v>
      </c>
    </row>
    <row r="388" spans="1:14" ht="45" x14ac:dyDescent="0.2">
      <c r="A388">
        <v>56249</v>
      </c>
      <c r="B388" t="s">
        <v>14801</v>
      </c>
      <c r="C388" s="15" t="s">
        <v>14802</v>
      </c>
      <c r="D388" s="15" t="s">
        <v>14803</v>
      </c>
      <c r="E388">
        <v>9517</v>
      </c>
      <c r="F388">
        <v>9990</v>
      </c>
      <c r="K388" s="16">
        <f t="shared" si="15"/>
        <v>10659.04</v>
      </c>
      <c r="L388" s="16">
        <f t="shared" si="16"/>
        <v>11220.042105263157</v>
      </c>
      <c r="M388" s="16">
        <f t="shared" si="17"/>
        <v>12750.047846889951</v>
      </c>
      <c r="N388" t="e">
        <f>INDEX(XML!$A$2:$R$782,MATCH(C388,XML!$D$2:$D$737,0),2)</f>
        <v>#N/A</v>
      </c>
    </row>
    <row r="389" spans="1:14" ht="45" x14ac:dyDescent="0.2">
      <c r="A389">
        <v>56234</v>
      </c>
      <c r="B389" t="s">
        <v>14804</v>
      </c>
      <c r="C389" s="15" t="s">
        <v>14805</v>
      </c>
      <c r="D389" s="15" t="s">
        <v>14806</v>
      </c>
      <c r="E389">
        <v>9517</v>
      </c>
      <c r="F389">
        <v>9990</v>
      </c>
      <c r="H389">
        <v>8</v>
      </c>
      <c r="K389" s="16">
        <f t="shared" ref="K389:K452" si="18">IF(E389&gt;49999,E389+E389*0.07,IF(E389&lt;=49999,E389+E389*0.12))</f>
        <v>10659.04</v>
      </c>
      <c r="L389" s="16">
        <f t="shared" ref="L389:L452" si="19">K389*100/95</f>
        <v>11220.042105263157</v>
      </c>
      <c r="M389" s="16">
        <f t="shared" ref="M389:M452" si="20">IF(COUNTIF(C389,"*Dahua*"),F389-10,L389*100/88)</f>
        <v>12750.047846889951</v>
      </c>
      <c r="N389" t="e">
        <f>INDEX(XML!$A$2:$R$782,MATCH(C389,XML!$D$2:$D$737,0),2)</f>
        <v>#N/A</v>
      </c>
    </row>
    <row r="390" spans="1:14" ht="45" x14ac:dyDescent="0.2">
      <c r="A390">
        <v>56248</v>
      </c>
      <c r="B390" t="s">
        <v>14804</v>
      </c>
      <c r="C390" s="15" t="s">
        <v>14807</v>
      </c>
      <c r="D390" s="15" t="s">
        <v>14808</v>
      </c>
      <c r="E390">
        <v>9517</v>
      </c>
      <c r="F390">
        <v>9990</v>
      </c>
      <c r="K390" s="16">
        <f t="shared" si="18"/>
        <v>10659.04</v>
      </c>
      <c r="L390" s="16">
        <f t="shared" si="19"/>
        <v>11220.042105263157</v>
      </c>
      <c r="M390" s="16">
        <f t="shared" si="20"/>
        <v>12750.047846889951</v>
      </c>
      <c r="N390" t="e">
        <f>INDEX(XML!$A$2:$R$782,MATCH(C390,XML!$D$2:$D$737,0),2)</f>
        <v>#N/A</v>
      </c>
    </row>
    <row r="391" spans="1:14" ht="33.75" x14ac:dyDescent="0.2">
      <c r="A391">
        <v>67325</v>
      </c>
      <c r="B391" t="s">
        <v>23958</v>
      </c>
      <c r="C391" s="15" t="s">
        <v>23959</v>
      </c>
      <c r="D391" s="15" t="s">
        <v>23960</v>
      </c>
      <c r="E391">
        <v>3963</v>
      </c>
      <c r="F391">
        <v>4690</v>
      </c>
      <c r="H391">
        <v>63</v>
      </c>
      <c r="K391" s="16">
        <f t="shared" si="18"/>
        <v>4438.5600000000004</v>
      </c>
      <c r="L391" s="16">
        <f t="shared" si="19"/>
        <v>4672.1684210526319</v>
      </c>
      <c r="M391" s="16">
        <f t="shared" si="20"/>
        <v>5309.2822966507183</v>
      </c>
      <c r="N391" t="e">
        <f>INDEX(XML!$A$2:$R$782,MATCH(C391,XML!$D$2:$D$737,0),2)</f>
        <v>#N/A</v>
      </c>
    </row>
    <row r="392" spans="1:14" ht="33.75" x14ac:dyDescent="0.2">
      <c r="A392">
        <v>67302</v>
      </c>
      <c r="B392" t="s">
        <v>23955</v>
      </c>
      <c r="C392" s="15" t="s">
        <v>23956</v>
      </c>
      <c r="D392" s="15" t="s">
        <v>23957</v>
      </c>
      <c r="E392">
        <v>8756</v>
      </c>
      <c r="F392">
        <v>12990</v>
      </c>
      <c r="H392">
        <v>54</v>
      </c>
      <c r="K392" s="16">
        <f t="shared" si="18"/>
        <v>9806.7199999999993</v>
      </c>
      <c r="L392" s="16">
        <f t="shared" si="19"/>
        <v>10322.863157894735</v>
      </c>
      <c r="M392" s="16">
        <f t="shared" si="20"/>
        <v>11730.526315789471</v>
      </c>
      <c r="N392" t="e">
        <f>INDEX(XML!$A$2:$R$782,MATCH(C392,XML!$D$2:$D$737,0),2)</f>
        <v>#N/A</v>
      </c>
    </row>
    <row r="393" spans="1:14" ht="45" x14ac:dyDescent="0.2">
      <c r="A393">
        <v>67328</v>
      </c>
      <c r="B393" t="s">
        <v>14801</v>
      </c>
      <c r="C393" s="15" t="s">
        <v>23964</v>
      </c>
      <c r="D393" s="15" t="s">
        <v>23965</v>
      </c>
      <c r="E393">
        <v>9626</v>
      </c>
      <c r="F393">
        <v>11990</v>
      </c>
      <c r="H393">
        <v>27</v>
      </c>
      <c r="K393" s="16">
        <f t="shared" si="18"/>
        <v>10781.119999999999</v>
      </c>
      <c r="L393" s="16">
        <f t="shared" si="19"/>
        <v>11348.547368421052</v>
      </c>
      <c r="M393" s="16">
        <f t="shared" si="20"/>
        <v>12896.076555023923</v>
      </c>
      <c r="N393" t="e">
        <f>INDEX(XML!$A$2:$R$782,MATCH(C393,XML!$D$2:$D$737,0),2)</f>
        <v>#N/A</v>
      </c>
    </row>
    <row r="394" spans="1:14" ht="22.5" customHeight="1" x14ac:dyDescent="0.2">
      <c r="A394">
        <v>67327</v>
      </c>
      <c r="B394" t="s">
        <v>23961</v>
      </c>
      <c r="C394" s="15" t="s">
        <v>23962</v>
      </c>
      <c r="D394" s="15" t="s">
        <v>23963</v>
      </c>
      <c r="E394">
        <v>12909</v>
      </c>
      <c r="F394">
        <v>18990</v>
      </c>
      <c r="H394">
        <v>46</v>
      </c>
      <c r="I394">
        <v>1</v>
      </c>
      <c r="K394" s="16">
        <f t="shared" si="18"/>
        <v>14458.08</v>
      </c>
      <c r="L394" s="16">
        <f t="shared" si="19"/>
        <v>15219.031578947368</v>
      </c>
      <c r="M394" s="16">
        <f t="shared" si="20"/>
        <v>17294.354066985645</v>
      </c>
      <c r="N394" t="e">
        <f>INDEX(XML!$A$2:$R$782,MATCH(C394,XML!$D$2:$D$737,0),2)</f>
        <v>#N/A</v>
      </c>
    </row>
    <row r="395" spans="1:14" ht="78.75" x14ac:dyDescent="0.2">
      <c r="A395">
        <v>77336</v>
      </c>
      <c r="B395" t="s">
        <v>35578</v>
      </c>
      <c r="C395" s="15" t="s">
        <v>35579</v>
      </c>
      <c r="D395" s="15" t="s">
        <v>35580</v>
      </c>
      <c r="E395">
        <v>13408</v>
      </c>
      <c r="F395">
        <v>15990</v>
      </c>
      <c r="H395">
        <v>10</v>
      </c>
      <c r="K395" s="16">
        <f t="shared" si="18"/>
        <v>15016.96</v>
      </c>
      <c r="L395" s="16">
        <f t="shared" si="19"/>
        <v>15807.326315789474</v>
      </c>
      <c r="M395" s="16">
        <f t="shared" si="20"/>
        <v>17962.87081339713</v>
      </c>
      <c r="N395" t="e">
        <f>INDEX(XML!$A$2:$R$782,MATCH(C395,XML!$D$2:$D$737,0),2)</f>
        <v>#N/A</v>
      </c>
    </row>
    <row r="396" spans="1:14" ht="22.5" customHeight="1" x14ac:dyDescent="0.2">
      <c r="A396">
        <v>77516</v>
      </c>
      <c r="B396" t="s">
        <v>35041</v>
      </c>
      <c r="C396" s="15" t="s">
        <v>35042</v>
      </c>
      <c r="D396" s="15" t="s">
        <v>35043</v>
      </c>
      <c r="E396">
        <v>13750</v>
      </c>
      <c r="F396">
        <v>16990</v>
      </c>
      <c r="H396">
        <v>6</v>
      </c>
      <c r="K396" s="16">
        <f t="shared" si="18"/>
        <v>15400</v>
      </c>
      <c r="L396" s="16">
        <f t="shared" si="19"/>
        <v>16210.526315789473</v>
      </c>
      <c r="M396" s="16">
        <f t="shared" si="20"/>
        <v>18421.052631578947</v>
      </c>
      <c r="N396" t="e">
        <f>INDEX(XML!$A$2:$R$782,MATCH(C396,XML!$D$2:$D$737,0),2)</f>
        <v>#N/A</v>
      </c>
    </row>
    <row r="397" spans="1:14" ht="33.75" x14ac:dyDescent="0.2">
      <c r="A397">
        <v>64340</v>
      </c>
      <c r="B397" t="s">
        <v>41534</v>
      </c>
      <c r="C397" s="15" t="s">
        <v>41535</v>
      </c>
      <c r="D397" s="15" t="s">
        <v>41536</v>
      </c>
      <c r="E397">
        <v>1000</v>
      </c>
      <c r="F397">
        <v>2000</v>
      </c>
      <c r="H397">
        <v>28</v>
      </c>
      <c r="K397" s="16">
        <f t="shared" si="18"/>
        <v>1120</v>
      </c>
      <c r="L397" s="16">
        <f t="shared" si="19"/>
        <v>1178.9473684210527</v>
      </c>
      <c r="M397" s="16">
        <f t="shared" si="20"/>
        <v>1339.7129186602872</v>
      </c>
      <c r="N397" t="e">
        <f>INDEX(XML!$A$2:$R$782,MATCH(C397,XML!$D$2:$D$737,0),2)</f>
        <v>#N/A</v>
      </c>
    </row>
    <row r="398" spans="1:14" ht="67.5" x14ac:dyDescent="0.2">
      <c r="A398">
        <v>77517</v>
      </c>
      <c r="B398" t="s">
        <v>35038</v>
      </c>
      <c r="C398" s="15" t="s">
        <v>35039</v>
      </c>
      <c r="D398" s="15" t="s">
        <v>35040</v>
      </c>
      <c r="E398">
        <v>13750</v>
      </c>
      <c r="F398">
        <v>16990</v>
      </c>
      <c r="H398">
        <v>17</v>
      </c>
      <c r="K398" s="16">
        <f t="shared" si="18"/>
        <v>15400</v>
      </c>
      <c r="L398" s="16">
        <f t="shared" si="19"/>
        <v>16210.526315789473</v>
      </c>
      <c r="M398" s="16">
        <f t="shared" si="20"/>
        <v>18421.052631578947</v>
      </c>
      <c r="N398" t="e">
        <f>INDEX(XML!$A$2:$R$782,MATCH(C398,XML!$D$2:$D$737,0),2)</f>
        <v>#N/A</v>
      </c>
    </row>
    <row r="399" spans="1:14" ht="22.5" customHeight="1" x14ac:dyDescent="0.2">
      <c r="A399">
        <v>77518</v>
      </c>
      <c r="B399" t="s">
        <v>35035</v>
      </c>
      <c r="C399" s="15" t="s">
        <v>35036</v>
      </c>
      <c r="D399" s="15" t="s">
        <v>35037</v>
      </c>
      <c r="E399">
        <v>8275</v>
      </c>
      <c r="F399">
        <v>10990</v>
      </c>
      <c r="H399">
        <v>7</v>
      </c>
      <c r="K399" s="16">
        <f t="shared" si="18"/>
        <v>9268</v>
      </c>
      <c r="L399" s="16">
        <f t="shared" si="19"/>
        <v>9755.78947368421</v>
      </c>
      <c r="M399" s="16">
        <f t="shared" si="20"/>
        <v>11086.124401913876</v>
      </c>
      <c r="N399" t="e">
        <f>INDEX(XML!$A$2:$R$782,MATCH(C399,XML!$D$2:$D$737,0),2)</f>
        <v>#N/A</v>
      </c>
    </row>
    <row r="400" spans="1:14" ht="56.25" x14ac:dyDescent="0.2">
      <c r="A400">
        <v>77520</v>
      </c>
      <c r="B400" t="s">
        <v>35032</v>
      </c>
      <c r="C400" s="15" t="s">
        <v>35033</v>
      </c>
      <c r="D400" s="15" t="s">
        <v>35034</v>
      </c>
      <c r="E400">
        <v>8275</v>
      </c>
      <c r="F400">
        <v>10990</v>
      </c>
      <c r="H400">
        <v>2</v>
      </c>
      <c r="K400" s="16">
        <f t="shared" si="18"/>
        <v>9268</v>
      </c>
      <c r="L400" s="16">
        <f t="shared" si="19"/>
        <v>9755.78947368421</v>
      </c>
      <c r="M400" s="16">
        <f t="shared" si="20"/>
        <v>11086.124401913876</v>
      </c>
      <c r="N400" t="e">
        <f>INDEX(XML!$A$2:$R$782,MATCH(C400,XML!$D$2:$D$737,0),2)</f>
        <v>#N/A</v>
      </c>
    </row>
    <row r="401" spans="1:14" ht="56.25" x14ac:dyDescent="0.2">
      <c r="A401">
        <v>77523</v>
      </c>
      <c r="B401" t="s">
        <v>35025</v>
      </c>
      <c r="C401" s="15" t="s">
        <v>35030</v>
      </c>
      <c r="D401" s="15" t="s">
        <v>35031</v>
      </c>
      <c r="E401">
        <v>3734</v>
      </c>
      <c r="F401">
        <v>4490</v>
      </c>
      <c r="H401">
        <v>41</v>
      </c>
      <c r="K401" s="16">
        <f t="shared" si="18"/>
        <v>4182.08</v>
      </c>
      <c r="L401" s="16">
        <f t="shared" si="19"/>
        <v>4402.1894736842105</v>
      </c>
      <c r="M401" s="16">
        <f t="shared" si="20"/>
        <v>5002.4880382775118</v>
      </c>
      <c r="N401" t="e">
        <f>INDEX(XML!$A$2:$R$782,MATCH(C401,XML!$D$2:$D$737,0),2)</f>
        <v>#N/A</v>
      </c>
    </row>
    <row r="402" spans="1:14" ht="22.5" customHeight="1" x14ac:dyDescent="0.2">
      <c r="A402">
        <v>77524</v>
      </c>
      <c r="B402" t="s">
        <v>35025</v>
      </c>
      <c r="C402" s="15" t="s">
        <v>35028</v>
      </c>
      <c r="D402" s="15" t="s">
        <v>35029</v>
      </c>
      <c r="E402">
        <v>3734</v>
      </c>
      <c r="F402">
        <v>4490</v>
      </c>
      <c r="H402">
        <v>44</v>
      </c>
      <c r="K402" s="16">
        <f t="shared" si="18"/>
        <v>4182.08</v>
      </c>
      <c r="L402" s="16">
        <f t="shared" si="19"/>
        <v>4402.1894736842105</v>
      </c>
      <c r="M402" s="16">
        <f t="shared" si="20"/>
        <v>5002.4880382775118</v>
      </c>
      <c r="N402" t="e">
        <f>INDEX(XML!$A$2:$R$782,MATCH(C402,XML!$D$2:$D$737,0),2)</f>
        <v>#N/A</v>
      </c>
    </row>
    <row r="403" spans="1:14" ht="56.25" x14ac:dyDescent="0.2">
      <c r="A403">
        <v>77525</v>
      </c>
      <c r="B403" t="s">
        <v>35025</v>
      </c>
      <c r="C403" s="15" t="s">
        <v>35026</v>
      </c>
      <c r="D403" s="15" t="s">
        <v>35027</v>
      </c>
      <c r="E403">
        <v>3752</v>
      </c>
      <c r="F403">
        <v>4490</v>
      </c>
      <c r="H403">
        <v>40</v>
      </c>
      <c r="K403" s="16">
        <f t="shared" si="18"/>
        <v>4202.24</v>
      </c>
      <c r="L403" s="16">
        <f t="shared" si="19"/>
        <v>4423.4105263157899</v>
      </c>
      <c r="M403" s="16">
        <f t="shared" si="20"/>
        <v>5026.6028708133972</v>
      </c>
      <c r="N403" t="e">
        <f>INDEX(XML!$A$2:$R$782,MATCH(C403,XML!$D$2:$D$737,0),2)</f>
        <v>#N/A</v>
      </c>
    </row>
    <row r="404" spans="1:14" ht="45" x14ac:dyDescent="0.2">
      <c r="A404">
        <v>77526</v>
      </c>
      <c r="B404" t="s">
        <v>35018</v>
      </c>
      <c r="C404" s="15" t="s">
        <v>35023</v>
      </c>
      <c r="D404" s="15" t="s">
        <v>35024</v>
      </c>
      <c r="E404">
        <v>2799</v>
      </c>
      <c r="F404">
        <v>3490</v>
      </c>
      <c r="H404">
        <v>38</v>
      </c>
      <c r="K404" s="16">
        <f t="shared" si="18"/>
        <v>3134.88</v>
      </c>
      <c r="L404" s="16">
        <f t="shared" si="19"/>
        <v>3299.8736842105263</v>
      </c>
      <c r="M404" s="16">
        <f t="shared" si="20"/>
        <v>3749.8564593301435</v>
      </c>
      <c r="N404" t="e">
        <f>INDEX(XML!$A$2:$R$782,MATCH(C404,XML!$D$2:$D$737,0),2)</f>
        <v>#N/A</v>
      </c>
    </row>
    <row r="405" spans="1:14" ht="45" x14ac:dyDescent="0.2">
      <c r="A405">
        <v>77527</v>
      </c>
      <c r="B405" t="s">
        <v>35018</v>
      </c>
      <c r="C405" s="15" t="s">
        <v>35021</v>
      </c>
      <c r="D405" s="15" t="s">
        <v>35022</v>
      </c>
      <c r="E405">
        <v>2780</v>
      </c>
      <c r="F405">
        <v>3490</v>
      </c>
      <c r="H405">
        <v>31</v>
      </c>
      <c r="K405" s="16">
        <f t="shared" si="18"/>
        <v>3113.6</v>
      </c>
      <c r="L405" s="16">
        <f t="shared" si="19"/>
        <v>3277.4736842105262</v>
      </c>
      <c r="M405" s="16">
        <f t="shared" si="20"/>
        <v>3724.401913875598</v>
      </c>
      <c r="N405" t="e">
        <f>INDEX(XML!$A$2:$R$782,MATCH(C405,XML!$D$2:$D$737,0),2)</f>
        <v>#N/A</v>
      </c>
    </row>
    <row r="406" spans="1:14" ht="22.5" customHeight="1" x14ac:dyDescent="0.2">
      <c r="A406">
        <v>77529</v>
      </c>
      <c r="B406" t="s">
        <v>35018</v>
      </c>
      <c r="C406" s="15" t="s">
        <v>35019</v>
      </c>
      <c r="D406" s="15" t="s">
        <v>35020</v>
      </c>
      <c r="E406">
        <v>2780</v>
      </c>
      <c r="F406">
        <v>3490</v>
      </c>
      <c r="H406">
        <v>34</v>
      </c>
      <c r="K406" s="16">
        <f t="shared" si="18"/>
        <v>3113.6</v>
      </c>
      <c r="L406" s="16">
        <f t="shared" si="19"/>
        <v>3277.4736842105262</v>
      </c>
      <c r="M406" s="16">
        <f t="shared" si="20"/>
        <v>3724.401913875598</v>
      </c>
      <c r="N406" t="e">
        <f>INDEX(XML!$A$2:$R$782,MATCH(C406,XML!$D$2:$D$737,0),2)</f>
        <v>#N/A</v>
      </c>
    </row>
    <row r="407" spans="1:14" ht="22.5" customHeight="1" x14ac:dyDescent="0.2">
      <c r="A407">
        <v>64341</v>
      </c>
      <c r="B407" t="s">
        <v>41531</v>
      </c>
      <c r="C407" s="15" t="s">
        <v>41532</v>
      </c>
      <c r="D407" s="15" t="s">
        <v>41533</v>
      </c>
      <c r="E407">
        <v>1000</v>
      </c>
      <c r="F407">
        <v>2000</v>
      </c>
      <c r="H407">
        <v>29</v>
      </c>
      <c r="K407" s="16">
        <f t="shared" si="18"/>
        <v>1120</v>
      </c>
      <c r="L407" s="16">
        <f t="shared" si="19"/>
        <v>1178.9473684210527</v>
      </c>
      <c r="M407" s="16">
        <f t="shared" si="20"/>
        <v>1339.7129186602872</v>
      </c>
      <c r="N407" t="e">
        <f>INDEX(XML!$A$2:$R$782,MATCH(C407,XML!$D$2:$D$737,0),2)</f>
        <v>#N/A</v>
      </c>
    </row>
    <row r="408" spans="1:14" ht="78.75" x14ac:dyDescent="0.2">
      <c r="A408">
        <v>77514</v>
      </c>
      <c r="B408" t="s">
        <v>35044</v>
      </c>
      <c r="C408" s="15" t="s">
        <v>35045</v>
      </c>
      <c r="D408" s="15" t="s">
        <v>35046</v>
      </c>
      <c r="E408">
        <v>18705</v>
      </c>
      <c r="F408">
        <v>21990</v>
      </c>
      <c r="H408">
        <v>9</v>
      </c>
      <c r="K408" s="16">
        <f t="shared" si="18"/>
        <v>20949.599999999999</v>
      </c>
      <c r="L408" s="16">
        <f t="shared" si="19"/>
        <v>22052.210526315786</v>
      </c>
      <c r="M408" s="16">
        <f t="shared" si="20"/>
        <v>25059.330143540665</v>
      </c>
      <c r="N408" t="e">
        <f>INDEX(XML!$A$2:$R$782,MATCH(C408,XML!$D$2:$D$737,0),2)</f>
        <v>#N/A</v>
      </c>
    </row>
    <row r="409" spans="1:14" ht="78.75" x14ac:dyDescent="0.2">
      <c r="A409">
        <v>77513</v>
      </c>
      <c r="B409" t="s">
        <v>35041</v>
      </c>
      <c r="C409" s="15" t="s">
        <v>35393</v>
      </c>
      <c r="D409" s="15" t="s">
        <v>35394</v>
      </c>
      <c r="E409">
        <v>18705</v>
      </c>
      <c r="F409">
        <v>21990</v>
      </c>
      <c r="H409">
        <v>9</v>
      </c>
      <c r="K409" s="16">
        <f t="shared" si="18"/>
        <v>20949.599999999999</v>
      </c>
      <c r="L409" s="16">
        <f t="shared" si="19"/>
        <v>22052.210526315786</v>
      </c>
      <c r="M409" s="16">
        <f t="shared" si="20"/>
        <v>25059.330143540665</v>
      </c>
      <c r="N409" t="e">
        <f>INDEX(XML!$A$2:$R$782,MATCH(C409,XML!$D$2:$D$737,0),2)</f>
        <v>#N/A</v>
      </c>
    </row>
    <row r="410" spans="1:14" ht="67.5" x14ac:dyDescent="0.2">
      <c r="A410">
        <v>77498</v>
      </c>
      <c r="B410" t="s">
        <v>23961</v>
      </c>
      <c r="C410" s="15" t="s">
        <v>35047</v>
      </c>
      <c r="D410" s="15" t="s">
        <v>35048</v>
      </c>
      <c r="E410">
        <v>12743</v>
      </c>
      <c r="F410">
        <v>15990</v>
      </c>
      <c r="H410">
        <v>17</v>
      </c>
      <c r="K410" s="16">
        <f t="shared" si="18"/>
        <v>14272.16</v>
      </c>
      <c r="L410" s="16">
        <f t="shared" si="19"/>
        <v>15023.326315789474</v>
      </c>
      <c r="M410" s="16">
        <f t="shared" si="20"/>
        <v>17071.961722488039</v>
      </c>
      <c r="N410" t="e">
        <f>INDEX(XML!$A$2:$R$782,MATCH(C410,XML!$D$2:$D$737,0),2)</f>
        <v>#N/A</v>
      </c>
    </row>
    <row r="411" spans="1:14" ht="67.5" x14ac:dyDescent="0.2">
      <c r="A411">
        <v>77491</v>
      </c>
      <c r="B411" t="s">
        <v>35049</v>
      </c>
      <c r="C411" s="15" t="s">
        <v>35050</v>
      </c>
      <c r="D411" s="15" t="s">
        <v>35051</v>
      </c>
      <c r="E411">
        <v>10601</v>
      </c>
      <c r="F411">
        <v>12990</v>
      </c>
      <c r="H411">
        <v>9</v>
      </c>
      <c r="K411" s="16">
        <f t="shared" si="18"/>
        <v>11873.119999999999</v>
      </c>
      <c r="L411" s="16">
        <f t="shared" si="19"/>
        <v>12498.021052631579</v>
      </c>
      <c r="M411" s="16">
        <f t="shared" si="20"/>
        <v>14202.296650717703</v>
      </c>
      <c r="N411" t="e">
        <f>INDEX(XML!$A$2:$R$782,MATCH(C411,XML!$D$2:$D$737,0),2)</f>
        <v>#N/A</v>
      </c>
    </row>
    <row r="412" spans="1:14" ht="78.75" x14ac:dyDescent="0.2">
      <c r="A412">
        <v>77490</v>
      </c>
      <c r="B412" t="s">
        <v>35052</v>
      </c>
      <c r="C412" s="15" t="s">
        <v>35053</v>
      </c>
      <c r="D412" s="15" t="s">
        <v>35054</v>
      </c>
      <c r="E412">
        <v>8734</v>
      </c>
      <c r="F412">
        <v>10990</v>
      </c>
      <c r="H412">
        <v>6</v>
      </c>
      <c r="K412" s="16">
        <f t="shared" si="18"/>
        <v>9782.08</v>
      </c>
      <c r="L412" s="16">
        <f t="shared" si="19"/>
        <v>10296.926315789473</v>
      </c>
      <c r="M412" s="16">
        <f t="shared" si="20"/>
        <v>11701.052631578947</v>
      </c>
      <c r="N412" t="e">
        <f>INDEX(XML!$A$2:$R$782,MATCH(C412,XML!$D$2:$D$737,0),2)</f>
        <v>#N/A</v>
      </c>
    </row>
    <row r="413" spans="1:14" ht="78.75" x14ac:dyDescent="0.2">
      <c r="A413">
        <v>77489</v>
      </c>
      <c r="B413" t="s">
        <v>35052</v>
      </c>
      <c r="C413" s="15" t="s">
        <v>35055</v>
      </c>
      <c r="D413" s="15" t="s">
        <v>35056</v>
      </c>
      <c r="E413">
        <v>8734</v>
      </c>
      <c r="F413">
        <v>10990</v>
      </c>
      <c r="H413">
        <v>12</v>
      </c>
      <c r="K413" s="16">
        <f t="shared" si="18"/>
        <v>9782.08</v>
      </c>
      <c r="L413" s="16">
        <f t="shared" si="19"/>
        <v>10296.926315789473</v>
      </c>
      <c r="M413" s="16">
        <f t="shared" si="20"/>
        <v>11701.052631578947</v>
      </c>
      <c r="N413" t="e">
        <f>INDEX(XML!$A$2:$R$782,MATCH(C413,XML!$D$2:$D$737,0),2)</f>
        <v>#N/A</v>
      </c>
    </row>
    <row r="414" spans="1:14" ht="78.75" x14ac:dyDescent="0.2">
      <c r="A414">
        <v>77488</v>
      </c>
      <c r="B414" t="s">
        <v>35057</v>
      </c>
      <c r="C414" s="15" t="s">
        <v>35058</v>
      </c>
      <c r="D414" s="15" t="s">
        <v>36011</v>
      </c>
      <c r="E414">
        <v>3409</v>
      </c>
      <c r="F414">
        <v>3990</v>
      </c>
      <c r="H414">
        <v>40</v>
      </c>
      <c r="K414" s="16">
        <f t="shared" si="18"/>
        <v>3818.08</v>
      </c>
      <c r="L414" s="16">
        <f t="shared" si="19"/>
        <v>4019.0315789473684</v>
      </c>
      <c r="M414" s="16">
        <f t="shared" si="20"/>
        <v>4567.0813397129186</v>
      </c>
      <c r="N414" t="e">
        <f>INDEX(XML!$A$2:$R$782,MATCH(C414,XML!$D$2:$D$737,0),2)</f>
        <v>#N/A</v>
      </c>
    </row>
    <row r="415" spans="1:14" ht="78.75" x14ac:dyDescent="0.2">
      <c r="A415">
        <v>77487</v>
      </c>
      <c r="B415" t="s">
        <v>35059</v>
      </c>
      <c r="C415" s="15" t="s">
        <v>35060</v>
      </c>
      <c r="D415" s="15" t="s">
        <v>35061</v>
      </c>
      <c r="E415">
        <v>8734</v>
      </c>
      <c r="F415">
        <v>10990</v>
      </c>
      <c r="H415">
        <v>16</v>
      </c>
      <c r="K415" s="16">
        <f t="shared" si="18"/>
        <v>9782.08</v>
      </c>
      <c r="L415" s="16">
        <f t="shared" si="19"/>
        <v>10296.926315789473</v>
      </c>
      <c r="M415" s="16">
        <f t="shared" si="20"/>
        <v>11701.052631578947</v>
      </c>
      <c r="N415" t="e">
        <f>INDEX(XML!$A$2:$R$782,MATCH(C415,XML!$D$2:$D$737,0),2)</f>
        <v>#N/A</v>
      </c>
    </row>
    <row r="416" spans="1:14" ht="78.75" x14ac:dyDescent="0.2">
      <c r="A416">
        <v>77486</v>
      </c>
      <c r="B416" t="s">
        <v>35059</v>
      </c>
      <c r="C416" s="15" t="s">
        <v>35062</v>
      </c>
      <c r="D416" s="15" t="s">
        <v>35063</v>
      </c>
      <c r="E416">
        <v>8734</v>
      </c>
      <c r="F416">
        <v>10990</v>
      </c>
      <c r="H416">
        <v>16</v>
      </c>
      <c r="K416" s="16">
        <f t="shared" si="18"/>
        <v>9782.08</v>
      </c>
      <c r="L416" s="16">
        <f t="shared" si="19"/>
        <v>10296.926315789473</v>
      </c>
      <c r="M416" s="16">
        <f t="shared" si="20"/>
        <v>11701.052631578947</v>
      </c>
      <c r="N416" t="e">
        <f>INDEX(XML!$A$2:$R$782,MATCH(C416,XML!$D$2:$D$737,0),2)</f>
        <v>#N/A</v>
      </c>
    </row>
    <row r="417" spans="1:14" ht="78.75" x14ac:dyDescent="0.2">
      <c r="A417">
        <v>77485</v>
      </c>
      <c r="B417" t="s">
        <v>35064</v>
      </c>
      <c r="C417" s="15" t="s">
        <v>35065</v>
      </c>
      <c r="D417" s="15" t="s">
        <v>35066</v>
      </c>
      <c r="E417">
        <v>8734</v>
      </c>
      <c r="F417">
        <v>10990</v>
      </c>
      <c r="H417">
        <v>14</v>
      </c>
      <c r="K417" s="16">
        <f t="shared" si="18"/>
        <v>9782.08</v>
      </c>
      <c r="L417" s="16">
        <f t="shared" si="19"/>
        <v>10296.926315789473</v>
      </c>
      <c r="M417" s="16">
        <f t="shared" si="20"/>
        <v>11701.052631578947</v>
      </c>
      <c r="N417" t="e">
        <f>INDEX(XML!$A$2:$R$782,MATCH(C417,XML!$D$2:$D$737,0),2)</f>
        <v>#N/A</v>
      </c>
    </row>
    <row r="418" spans="1:14" ht="78.75" x14ac:dyDescent="0.2">
      <c r="A418">
        <v>77339</v>
      </c>
      <c r="B418" t="s">
        <v>35064</v>
      </c>
      <c r="C418" s="15" t="s">
        <v>35067</v>
      </c>
      <c r="D418" s="15" t="s">
        <v>35068</v>
      </c>
      <c r="E418">
        <v>8734</v>
      </c>
      <c r="F418">
        <v>10990</v>
      </c>
      <c r="H418">
        <v>13</v>
      </c>
      <c r="K418" s="16">
        <f t="shared" si="18"/>
        <v>9782.08</v>
      </c>
      <c r="L418" s="16">
        <f t="shared" si="19"/>
        <v>10296.926315789473</v>
      </c>
      <c r="M418" s="16">
        <f t="shared" si="20"/>
        <v>11701.052631578947</v>
      </c>
      <c r="N418" t="e">
        <f>INDEX(XML!$A$2:$R$782,MATCH(C418,XML!$D$2:$D$737,0),2)</f>
        <v>#N/A</v>
      </c>
    </row>
    <row r="419" spans="1:14" ht="78.75" x14ac:dyDescent="0.2">
      <c r="A419">
        <v>77337</v>
      </c>
      <c r="B419" t="s">
        <v>35581</v>
      </c>
      <c r="C419" s="15" t="s">
        <v>35582</v>
      </c>
      <c r="D419" s="15" t="s">
        <v>35583</v>
      </c>
      <c r="E419">
        <v>11229</v>
      </c>
      <c r="F419">
        <v>13990</v>
      </c>
      <c r="H419">
        <v>4</v>
      </c>
      <c r="K419" s="16">
        <f t="shared" si="18"/>
        <v>12576.48</v>
      </c>
      <c r="L419" s="16">
        <f t="shared" si="19"/>
        <v>13238.4</v>
      </c>
      <c r="M419" s="16">
        <f t="shared" si="20"/>
        <v>15043.636363636364</v>
      </c>
      <c r="N419" t="e">
        <f>INDEX(XML!$A$2:$R$782,MATCH(C419,XML!$D$2:$D$737,0),2)</f>
        <v>#N/A</v>
      </c>
    </row>
    <row r="420" spans="1:14" ht="15.75" x14ac:dyDescent="0.25">
      <c r="A420" s="184" t="s">
        <v>915</v>
      </c>
      <c r="B420" s="184"/>
      <c r="C420" s="185"/>
      <c r="D420" s="185"/>
      <c r="E420" s="184"/>
      <c r="F420" s="184"/>
      <c r="G420" s="184"/>
      <c r="H420" s="184"/>
      <c r="I420" s="184"/>
      <c r="J420" s="184"/>
      <c r="K420" s="16">
        <f t="shared" si="18"/>
        <v>0</v>
      </c>
      <c r="L420" s="16">
        <f t="shared" si="19"/>
        <v>0</v>
      </c>
      <c r="M420" s="16">
        <f t="shared" si="20"/>
        <v>0</v>
      </c>
      <c r="N420" t="e">
        <f>INDEX(XML!$A$2:$R$782,MATCH(C420,XML!$D$2:$D$737,0),2)</f>
        <v>#N/A</v>
      </c>
    </row>
    <row r="421" spans="1:14" ht="56.25" x14ac:dyDescent="0.2">
      <c r="A421">
        <v>47814</v>
      </c>
      <c r="B421" t="s">
        <v>20294</v>
      </c>
      <c r="C421" s="15" t="s">
        <v>22380</v>
      </c>
      <c r="D421" s="15" t="s">
        <v>20295</v>
      </c>
      <c r="E421">
        <v>92858</v>
      </c>
      <c r="F421">
        <v>115900</v>
      </c>
      <c r="H421" t="s">
        <v>746</v>
      </c>
      <c r="K421" s="16">
        <f t="shared" si="18"/>
        <v>99358.06</v>
      </c>
      <c r="L421" s="16">
        <f t="shared" si="19"/>
        <v>104587.43157894736</v>
      </c>
      <c r="M421" s="16">
        <f t="shared" si="20"/>
        <v>118849.35406698564</v>
      </c>
      <c r="N421" t="e">
        <f>INDEX(XML!$A$2:$R$782,MATCH(C421,XML!$D$2:$D$737,0),2)</f>
        <v>#N/A</v>
      </c>
    </row>
    <row r="422" spans="1:14" ht="56.25" x14ac:dyDescent="0.2">
      <c r="A422">
        <v>53138</v>
      </c>
      <c r="B422" t="s">
        <v>47273</v>
      </c>
      <c r="C422" s="15" t="s">
        <v>47274</v>
      </c>
      <c r="D422" s="15" t="s">
        <v>47275</v>
      </c>
      <c r="E422">
        <v>138158</v>
      </c>
      <c r="F422">
        <v>172900</v>
      </c>
      <c r="H422">
        <v>2</v>
      </c>
      <c r="K422" s="16">
        <f t="shared" si="18"/>
        <v>147829.06</v>
      </c>
      <c r="L422" s="16">
        <f t="shared" si="19"/>
        <v>155609.53684210527</v>
      </c>
      <c r="M422" s="16">
        <f t="shared" si="20"/>
        <v>176829.019138756</v>
      </c>
      <c r="N422" t="e">
        <f>INDEX(XML!$A$2:$R$782,MATCH(C422,XML!$D$2:$D$737,0),2)</f>
        <v>#N/A</v>
      </c>
    </row>
    <row r="423" spans="1:14" ht="15.75" x14ac:dyDescent="0.25">
      <c r="A423" s="184" t="s">
        <v>835</v>
      </c>
      <c r="B423" s="184"/>
      <c r="C423" s="185"/>
      <c r="D423" s="185"/>
      <c r="E423" s="184"/>
      <c r="F423" s="184"/>
      <c r="G423" s="184"/>
      <c r="H423" s="184"/>
      <c r="I423" s="184"/>
      <c r="J423" s="184"/>
      <c r="K423" s="16">
        <f t="shared" si="18"/>
        <v>0</v>
      </c>
      <c r="L423" s="16">
        <f t="shared" si="19"/>
        <v>0</v>
      </c>
      <c r="M423" s="16">
        <f t="shared" si="20"/>
        <v>0</v>
      </c>
      <c r="N423" t="e">
        <f>INDEX(XML!$A$2:$R$782,MATCH(C423,XML!$D$2:$D$737,0),2)</f>
        <v>#N/A</v>
      </c>
    </row>
    <row r="424" spans="1:14" ht="90" x14ac:dyDescent="0.2">
      <c r="A424">
        <v>83674</v>
      </c>
      <c r="B424" t="s">
        <v>47291</v>
      </c>
      <c r="C424" s="15" t="s">
        <v>47292</v>
      </c>
      <c r="D424" s="15" t="s">
        <v>47293</v>
      </c>
      <c r="E424">
        <v>262667</v>
      </c>
      <c r="F424">
        <v>299990</v>
      </c>
      <c r="H424">
        <v>14</v>
      </c>
      <c r="K424" s="16">
        <f t="shared" si="18"/>
        <v>281053.69</v>
      </c>
      <c r="L424" s="16">
        <f t="shared" si="19"/>
        <v>295845.98947368423</v>
      </c>
      <c r="M424" s="16">
        <f t="shared" si="20"/>
        <v>336188.6244019139</v>
      </c>
      <c r="N424" t="e">
        <f>INDEX(XML!$A$2:$R$782,MATCH(C424,XML!$D$2:$D$737,0),2)</f>
        <v>#N/A</v>
      </c>
    </row>
    <row r="425" spans="1:14" ht="90" x14ac:dyDescent="0.2">
      <c r="A425">
        <v>83673</v>
      </c>
      <c r="B425" t="s">
        <v>47288</v>
      </c>
      <c r="C425" s="15" t="s">
        <v>47289</v>
      </c>
      <c r="D425" s="15" t="s">
        <v>47290</v>
      </c>
      <c r="E425">
        <v>252741</v>
      </c>
      <c r="F425">
        <v>289990</v>
      </c>
      <c r="H425">
        <v>15</v>
      </c>
      <c r="K425" s="16">
        <f t="shared" si="18"/>
        <v>270432.87</v>
      </c>
      <c r="L425" s="16">
        <f t="shared" si="19"/>
        <v>284666.1789473684</v>
      </c>
      <c r="M425" s="16">
        <f t="shared" si="20"/>
        <v>323484.29425837321</v>
      </c>
      <c r="N425" t="e">
        <f>INDEX(XML!$A$2:$R$782,MATCH(C425,XML!$D$2:$D$737,0),2)</f>
        <v>#N/A</v>
      </c>
    </row>
    <row r="426" spans="1:14" ht="90" x14ac:dyDescent="0.2">
      <c r="A426">
        <v>83670</v>
      </c>
      <c r="B426" t="s">
        <v>47285</v>
      </c>
      <c r="C426" s="15" t="s">
        <v>47286</v>
      </c>
      <c r="D426" s="15" t="s">
        <v>47287</v>
      </c>
      <c r="E426">
        <v>263876</v>
      </c>
      <c r="F426">
        <v>309990</v>
      </c>
      <c r="H426" t="s">
        <v>746</v>
      </c>
      <c r="K426" s="16">
        <f t="shared" si="18"/>
        <v>282347.32</v>
      </c>
      <c r="L426" s="16">
        <f t="shared" si="19"/>
        <v>297207.7052631579</v>
      </c>
      <c r="M426" s="16">
        <f t="shared" si="20"/>
        <v>337736.02870813396</v>
      </c>
      <c r="N426" t="e">
        <f>INDEX(XML!$A$2:$R$782,MATCH(C426,XML!$D$2:$D$737,0),2)</f>
        <v>#N/A</v>
      </c>
    </row>
    <row r="427" spans="1:14" ht="90" x14ac:dyDescent="0.2">
      <c r="A427">
        <v>83672</v>
      </c>
      <c r="B427" t="s">
        <v>47282</v>
      </c>
      <c r="C427" s="15" t="s">
        <v>47283</v>
      </c>
      <c r="D427" s="15" t="s">
        <v>47284</v>
      </c>
      <c r="E427">
        <v>255756</v>
      </c>
      <c r="F427">
        <v>299990</v>
      </c>
      <c r="H427" t="s">
        <v>746</v>
      </c>
      <c r="K427" s="16">
        <f t="shared" si="18"/>
        <v>273658.92</v>
      </c>
      <c r="L427" s="16">
        <f t="shared" si="19"/>
        <v>288062.02105263161</v>
      </c>
      <c r="M427" s="16">
        <f t="shared" si="20"/>
        <v>327343.20574162685</v>
      </c>
      <c r="N427" t="e">
        <f>INDEX(XML!$A$2:$R$782,MATCH(C427,XML!$D$2:$D$737,0),2)</f>
        <v>#N/A</v>
      </c>
    </row>
    <row r="428" spans="1:14" ht="90" x14ac:dyDescent="0.2">
      <c r="A428">
        <v>83671</v>
      </c>
      <c r="B428" t="s">
        <v>47279</v>
      </c>
      <c r="C428" s="15" t="s">
        <v>47280</v>
      </c>
      <c r="D428" s="15" t="s">
        <v>47281</v>
      </c>
      <c r="E428">
        <v>274621</v>
      </c>
      <c r="F428">
        <v>319990</v>
      </c>
      <c r="H428" t="s">
        <v>746</v>
      </c>
      <c r="K428" s="16">
        <f t="shared" si="18"/>
        <v>293844.46999999997</v>
      </c>
      <c r="L428" s="16">
        <f t="shared" si="19"/>
        <v>309309.96842105262</v>
      </c>
      <c r="M428" s="16">
        <f t="shared" si="20"/>
        <v>351488.60047846887</v>
      </c>
      <c r="N428" t="e">
        <f>INDEX(XML!$A$2:$R$782,MATCH(C428,XML!$D$2:$D$737,0),2)</f>
        <v>#N/A</v>
      </c>
    </row>
    <row r="429" spans="1:14" ht="90" x14ac:dyDescent="0.2">
      <c r="A429">
        <v>76667</v>
      </c>
      <c r="B429" t="s">
        <v>47276</v>
      </c>
      <c r="C429" s="15" t="s">
        <v>47277</v>
      </c>
      <c r="D429" s="15" t="s">
        <v>47278</v>
      </c>
      <c r="E429">
        <v>254724</v>
      </c>
      <c r="F429">
        <v>279990</v>
      </c>
      <c r="K429" s="16">
        <f t="shared" si="18"/>
        <v>272554.68</v>
      </c>
      <c r="L429" s="16">
        <f t="shared" si="19"/>
        <v>286899.66315789474</v>
      </c>
      <c r="M429" s="16">
        <f t="shared" si="20"/>
        <v>326022.34449760767</v>
      </c>
      <c r="N429" t="e">
        <f>INDEX(XML!$A$2:$R$782,MATCH(C429,XML!$D$2:$D$737,0),2)</f>
        <v>#N/A</v>
      </c>
    </row>
    <row r="430" spans="1:14" ht="101.25" x14ac:dyDescent="0.2">
      <c r="A430">
        <v>82664</v>
      </c>
      <c r="B430" t="s">
        <v>45591</v>
      </c>
      <c r="C430" s="15" t="s">
        <v>45592</v>
      </c>
      <c r="D430" s="15" t="s">
        <v>45593</v>
      </c>
      <c r="E430">
        <v>1956300</v>
      </c>
      <c r="F430">
        <v>2319990</v>
      </c>
      <c r="K430" s="16">
        <f t="shared" si="18"/>
        <v>2093241</v>
      </c>
      <c r="L430" s="16">
        <f t="shared" si="19"/>
        <v>2203411.5789473685</v>
      </c>
      <c r="M430" s="16">
        <f t="shared" si="20"/>
        <v>2503876.7942583733</v>
      </c>
      <c r="N430" t="e">
        <f>INDEX(XML!$A$2:$R$782,MATCH(C430,XML!$D$2:$D$737,0),2)</f>
        <v>#N/A</v>
      </c>
    </row>
    <row r="431" spans="1:14" ht="112.5" x14ac:dyDescent="0.2">
      <c r="A431">
        <v>78324</v>
      </c>
      <c r="B431" t="s">
        <v>37227</v>
      </c>
      <c r="C431" s="15" t="s">
        <v>37265</v>
      </c>
      <c r="D431" s="15" t="s">
        <v>37266</v>
      </c>
      <c r="E431">
        <v>741144</v>
      </c>
      <c r="F431">
        <v>824990</v>
      </c>
      <c r="H431" t="s">
        <v>746</v>
      </c>
      <c r="K431" s="16">
        <f t="shared" si="18"/>
        <v>793024.08</v>
      </c>
      <c r="L431" s="16">
        <f t="shared" si="19"/>
        <v>834762.18947368418</v>
      </c>
      <c r="M431" s="16">
        <f t="shared" si="20"/>
        <v>948593.39712918655</v>
      </c>
      <c r="N431" t="e">
        <f>INDEX(XML!$A$2:$R$782,MATCH(C431,XML!$D$2:$D$737,0),2)</f>
        <v>#N/A</v>
      </c>
    </row>
    <row r="432" spans="1:14" ht="112.5" x14ac:dyDescent="0.2">
      <c r="A432">
        <v>78707</v>
      </c>
      <c r="B432" t="s">
        <v>39860</v>
      </c>
      <c r="C432" s="15" t="s">
        <v>39861</v>
      </c>
      <c r="D432" s="15" t="s">
        <v>39862</v>
      </c>
      <c r="E432">
        <v>616106</v>
      </c>
      <c r="F432">
        <v>699990</v>
      </c>
      <c r="K432" s="16">
        <f t="shared" si="18"/>
        <v>659233.42000000004</v>
      </c>
      <c r="L432" s="16">
        <f t="shared" si="19"/>
        <v>693929.9157894738</v>
      </c>
      <c r="M432" s="16">
        <f t="shared" si="20"/>
        <v>788556.72248803836</v>
      </c>
      <c r="N432" t="e">
        <f>INDEX(XML!$A$2:$R$782,MATCH(C432,XML!$D$2:$D$737,0),2)</f>
        <v>#N/A</v>
      </c>
    </row>
    <row r="433" spans="1:14" ht="101.25" x14ac:dyDescent="0.2">
      <c r="A433">
        <v>76480</v>
      </c>
      <c r="B433" t="s">
        <v>34476</v>
      </c>
      <c r="C433" s="15" t="s">
        <v>34477</v>
      </c>
      <c r="D433" s="15" t="s">
        <v>36680</v>
      </c>
      <c r="E433">
        <v>1654597</v>
      </c>
      <c r="F433">
        <v>1899990</v>
      </c>
      <c r="H433">
        <v>3</v>
      </c>
      <c r="K433" s="16">
        <f t="shared" si="18"/>
        <v>1770418.79</v>
      </c>
      <c r="L433" s="16">
        <f t="shared" si="19"/>
        <v>1863598.7263157894</v>
      </c>
      <c r="M433" s="16">
        <f t="shared" si="20"/>
        <v>2117725.8253588518</v>
      </c>
      <c r="N433" t="e">
        <f>INDEX(XML!$A$2:$R$782,MATCH(C433,XML!$D$2:$D$737,0),2)</f>
        <v>#N/A</v>
      </c>
    </row>
    <row r="434" spans="1:14" ht="112.5" x14ac:dyDescent="0.2">
      <c r="A434">
        <v>76481</v>
      </c>
      <c r="B434" t="s">
        <v>34478</v>
      </c>
      <c r="C434" s="15" t="s">
        <v>34479</v>
      </c>
      <c r="D434" s="15" t="s">
        <v>36679</v>
      </c>
      <c r="E434">
        <v>1545240</v>
      </c>
      <c r="F434">
        <v>1799990</v>
      </c>
      <c r="H434">
        <v>6</v>
      </c>
      <c r="K434" s="16">
        <f t="shared" si="18"/>
        <v>1653406.8</v>
      </c>
      <c r="L434" s="16">
        <f t="shared" si="19"/>
        <v>1740428.2105263157</v>
      </c>
      <c r="M434" s="16">
        <f t="shared" si="20"/>
        <v>1977759.3301435409</v>
      </c>
      <c r="N434" t="e">
        <f>INDEX(XML!$A$2:$R$782,MATCH(C434,XML!$D$2:$D$737,0),2)</f>
        <v>#N/A</v>
      </c>
    </row>
    <row r="435" spans="1:14" ht="112.5" x14ac:dyDescent="0.2">
      <c r="A435">
        <v>78315</v>
      </c>
      <c r="B435" t="s">
        <v>36937</v>
      </c>
      <c r="C435" s="15" t="s">
        <v>36938</v>
      </c>
      <c r="D435" s="15" t="s">
        <v>36939</v>
      </c>
      <c r="E435">
        <v>885797</v>
      </c>
      <c r="F435">
        <v>999990</v>
      </c>
      <c r="H435">
        <v>19</v>
      </c>
      <c r="K435" s="16">
        <f t="shared" si="18"/>
        <v>947802.79</v>
      </c>
      <c r="L435" s="16">
        <f t="shared" si="19"/>
        <v>997687.14736842108</v>
      </c>
      <c r="M435" s="16">
        <f t="shared" si="20"/>
        <v>1133735.3947368423</v>
      </c>
      <c r="N435" t="e">
        <f>INDEX(XML!$A$2:$R$782,MATCH(C435,XML!$D$2:$D$737,0),2)</f>
        <v>#N/A</v>
      </c>
    </row>
    <row r="436" spans="1:14" ht="112.5" x14ac:dyDescent="0.2">
      <c r="A436">
        <v>78704</v>
      </c>
      <c r="B436" t="s">
        <v>39917</v>
      </c>
      <c r="C436" s="15" t="s">
        <v>39918</v>
      </c>
      <c r="D436" s="15" t="s">
        <v>39919</v>
      </c>
      <c r="E436">
        <v>725488</v>
      </c>
      <c r="F436">
        <v>799990</v>
      </c>
      <c r="H436">
        <v>45</v>
      </c>
      <c r="K436" s="16">
        <f t="shared" si="18"/>
        <v>776272.16</v>
      </c>
      <c r="L436" s="16">
        <f t="shared" si="19"/>
        <v>817128.5894736842</v>
      </c>
      <c r="M436" s="16">
        <f t="shared" si="20"/>
        <v>928555.21531100466</v>
      </c>
      <c r="N436" t="e">
        <f>INDEX(XML!$A$2:$R$782,MATCH(C436,XML!$D$2:$D$737,0),2)</f>
        <v>#N/A</v>
      </c>
    </row>
    <row r="437" spans="1:14" ht="135" x14ac:dyDescent="0.2">
      <c r="A437">
        <v>82025</v>
      </c>
      <c r="B437" t="s">
        <v>45346</v>
      </c>
      <c r="C437" s="15" t="s">
        <v>45347</v>
      </c>
      <c r="D437" s="15" t="s">
        <v>45348</v>
      </c>
      <c r="E437">
        <v>1612254</v>
      </c>
      <c r="F437">
        <v>1779990</v>
      </c>
      <c r="H437">
        <v>1</v>
      </c>
      <c r="K437" s="16">
        <f t="shared" si="18"/>
        <v>1725111.78</v>
      </c>
      <c r="L437" s="16">
        <f t="shared" si="19"/>
        <v>1815907.1368421053</v>
      </c>
      <c r="M437" s="16">
        <f t="shared" si="20"/>
        <v>2063530.8373205743</v>
      </c>
      <c r="N437" t="e">
        <f>INDEX(XML!$A$2:$R$782,MATCH(C437,XML!$D$2:$D$737,0),2)</f>
        <v>#N/A</v>
      </c>
    </row>
    <row r="438" spans="1:14" ht="135" x14ac:dyDescent="0.2">
      <c r="A438">
        <v>82022</v>
      </c>
      <c r="B438" t="s">
        <v>45337</v>
      </c>
      <c r="C438" s="15" t="s">
        <v>45338</v>
      </c>
      <c r="D438" s="15" t="s">
        <v>45339</v>
      </c>
      <c r="E438">
        <v>1510102</v>
      </c>
      <c r="F438">
        <v>1669990</v>
      </c>
      <c r="K438" s="16">
        <f t="shared" si="18"/>
        <v>1615809.1400000001</v>
      </c>
      <c r="L438" s="16">
        <f t="shared" si="19"/>
        <v>1700851.7263157894</v>
      </c>
      <c r="M438" s="16">
        <f t="shared" si="20"/>
        <v>1932786.0526315791</v>
      </c>
      <c r="N438" t="e">
        <f>INDEX(XML!$A$2:$R$782,MATCH(C438,XML!$D$2:$D$737,0),2)</f>
        <v>#N/A</v>
      </c>
    </row>
    <row r="439" spans="1:14" ht="22.5" customHeight="1" x14ac:dyDescent="0.2">
      <c r="A439">
        <v>82023</v>
      </c>
      <c r="B439" t="s">
        <v>45340</v>
      </c>
      <c r="C439" s="15" t="s">
        <v>45341</v>
      </c>
      <c r="D439" s="15" t="s">
        <v>45342</v>
      </c>
      <c r="E439">
        <v>1876022</v>
      </c>
      <c r="F439">
        <v>2069990</v>
      </c>
      <c r="K439" s="16">
        <f t="shared" si="18"/>
        <v>2007343.54</v>
      </c>
      <c r="L439" s="16">
        <f t="shared" si="19"/>
        <v>2112993.2000000002</v>
      </c>
      <c r="M439" s="16">
        <f t="shared" si="20"/>
        <v>2401128.6363636367</v>
      </c>
      <c r="N439" t="e">
        <f>INDEX(XML!$A$2:$R$782,MATCH(C439,XML!$D$2:$D$737,0),2)</f>
        <v>#N/A</v>
      </c>
    </row>
    <row r="440" spans="1:14" ht="146.25" x14ac:dyDescent="0.2">
      <c r="A440">
        <v>82024</v>
      </c>
      <c r="B440" t="s">
        <v>45343</v>
      </c>
      <c r="C440" s="15" t="s">
        <v>45344</v>
      </c>
      <c r="D440" s="15" t="s">
        <v>45345</v>
      </c>
      <c r="E440">
        <v>2166907</v>
      </c>
      <c r="F440">
        <v>2389990</v>
      </c>
      <c r="H440">
        <v>1</v>
      </c>
      <c r="K440" s="16">
        <f t="shared" si="18"/>
        <v>2318590.4900000002</v>
      </c>
      <c r="L440" s="16">
        <f t="shared" si="19"/>
        <v>2440621.5684210528</v>
      </c>
      <c r="M440" s="16">
        <f t="shared" si="20"/>
        <v>2773433.6004784689</v>
      </c>
      <c r="N440" t="e">
        <f>INDEX(XML!$A$2:$R$782,MATCH(C440,XML!$D$2:$D$737,0),2)</f>
        <v>#N/A</v>
      </c>
    </row>
    <row r="441" spans="1:14" ht="90" x14ac:dyDescent="0.2">
      <c r="A441">
        <v>82674</v>
      </c>
      <c r="B441" t="s">
        <v>45594</v>
      </c>
      <c r="C441" s="15" t="s">
        <v>45595</v>
      </c>
      <c r="D441" s="15" t="s">
        <v>45596</v>
      </c>
      <c r="E441">
        <v>544200</v>
      </c>
      <c r="F441">
        <v>639990</v>
      </c>
      <c r="H441">
        <v>35</v>
      </c>
      <c r="K441" s="16">
        <f t="shared" si="18"/>
        <v>582294</v>
      </c>
      <c r="L441" s="16">
        <f t="shared" si="19"/>
        <v>612941.05263157899</v>
      </c>
      <c r="M441" s="16">
        <f t="shared" si="20"/>
        <v>696523.9234449761</v>
      </c>
      <c r="N441" t="e">
        <f>INDEX(XML!$A$2:$R$782,MATCH(C441,XML!$D$2:$D$737,0),2)</f>
        <v>#N/A</v>
      </c>
    </row>
    <row r="442" spans="1:14" ht="90" x14ac:dyDescent="0.2">
      <c r="A442">
        <v>82673</v>
      </c>
      <c r="B442" t="s">
        <v>45597</v>
      </c>
      <c r="C442" s="15" t="s">
        <v>45598</v>
      </c>
      <c r="D442" s="15" t="s">
        <v>45599</v>
      </c>
      <c r="E442">
        <v>560700</v>
      </c>
      <c r="F442">
        <v>659990</v>
      </c>
      <c r="H442">
        <v>2</v>
      </c>
      <c r="K442" s="16">
        <f t="shared" si="18"/>
        <v>599949</v>
      </c>
      <c r="L442" s="16">
        <f t="shared" si="19"/>
        <v>631525.26315789472</v>
      </c>
      <c r="M442" s="16">
        <f t="shared" si="20"/>
        <v>717642.34449760756</v>
      </c>
      <c r="N442" t="e">
        <f>INDEX(XML!$A$2:$R$782,MATCH(C442,XML!$D$2:$D$737,0),2)</f>
        <v>#N/A</v>
      </c>
    </row>
    <row r="443" spans="1:14" ht="90" x14ac:dyDescent="0.2">
      <c r="A443">
        <v>82672</v>
      </c>
      <c r="B443" t="s">
        <v>47369</v>
      </c>
      <c r="C443" s="15" t="s">
        <v>47370</v>
      </c>
      <c r="D443" s="15" t="s">
        <v>47371</v>
      </c>
      <c r="E443">
        <v>586700</v>
      </c>
      <c r="F443">
        <v>689990</v>
      </c>
      <c r="H443">
        <v>1</v>
      </c>
      <c r="K443" s="16">
        <f t="shared" si="18"/>
        <v>627769</v>
      </c>
      <c r="L443" s="16">
        <f t="shared" si="19"/>
        <v>660809.47368421056</v>
      </c>
      <c r="M443" s="16">
        <f t="shared" si="20"/>
        <v>750919.85645933019</v>
      </c>
      <c r="N443" t="e">
        <f>INDEX(XML!$A$2:$R$782,MATCH(C443,XML!$D$2:$D$737,0),2)</f>
        <v>#N/A</v>
      </c>
    </row>
    <row r="444" spans="1:14" ht="90" x14ac:dyDescent="0.2">
      <c r="A444">
        <v>82671</v>
      </c>
      <c r="B444" t="s">
        <v>45600</v>
      </c>
      <c r="C444" s="15" t="s">
        <v>45601</v>
      </c>
      <c r="D444" s="15" t="s">
        <v>45602</v>
      </c>
      <c r="E444">
        <v>595000</v>
      </c>
      <c r="F444">
        <v>699990</v>
      </c>
      <c r="H444">
        <v>1</v>
      </c>
      <c r="K444" s="16">
        <f t="shared" si="18"/>
        <v>636650</v>
      </c>
      <c r="L444" s="16">
        <f t="shared" si="19"/>
        <v>670157.89473684214</v>
      </c>
      <c r="M444" s="16">
        <f t="shared" si="20"/>
        <v>761543.06220095698</v>
      </c>
      <c r="N444" t="e">
        <f>INDEX(XML!$A$2:$R$782,MATCH(C444,XML!$D$2:$D$737,0),2)</f>
        <v>#N/A</v>
      </c>
    </row>
    <row r="445" spans="1:14" ht="101.25" x14ac:dyDescent="0.2">
      <c r="A445">
        <v>82668</v>
      </c>
      <c r="B445" t="s">
        <v>45588</v>
      </c>
      <c r="C445" s="15" t="s">
        <v>45589</v>
      </c>
      <c r="D445" s="15" t="s">
        <v>45590</v>
      </c>
      <c r="E445">
        <v>1276000</v>
      </c>
      <c r="F445">
        <v>1499990</v>
      </c>
      <c r="H445">
        <v>1</v>
      </c>
      <c r="K445" s="16">
        <f t="shared" si="18"/>
        <v>1365320</v>
      </c>
      <c r="L445" s="16">
        <f t="shared" si="19"/>
        <v>1437178.9473684211</v>
      </c>
      <c r="M445" s="16">
        <f t="shared" si="20"/>
        <v>1633157.8947368423</v>
      </c>
      <c r="N445" t="e">
        <f>INDEX(XML!$A$2:$R$782,MATCH(C445,XML!$D$2:$D$737,0),2)</f>
        <v>#N/A</v>
      </c>
    </row>
    <row r="446" spans="1:14" ht="101.25" x14ac:dyDescent="0.2">
      <c r="A446">
        <v>82666</v>
      </c>
      <c r="B446" t="s">
        <v>47443</v>
      </c>
      <c r="C446" s="15" t="s">
        <v>47444</v>
      </c>
      <c r="D446" s="15" t="s">
        <v>47445</v>
      </c>
      <c r="E446">
        <v>1518861</v>
      </c>
      <c r="F446">
        <v>1799990</v>
      </c>
      <c r="K446" s="16">
        <f t="shared" si="18"/>
        <v>1625181.27</v>
      </c>
      <c r="L446" s="16">
        <f t="shared" si="19"/>
        <v>1710717.1263157895</v>
      </c>
      <c r="M446" s="16">
        <f t="shared" si="20"/>
        <v>1943996.7344497608</v>
      </c>
      <c r="N446" t="e">
        <f>INDEX(XML!$A$2:$R$782,MATCH(C446,XML!$D$2:$D$737,0),2)</f>
        <v>#N/A</v>
      </c>
    </row>
    <row r="447" spans="1:14" ht="22.5" customHeight="1" x14ac:dyDescent="0.2">
      <c r="A447">
        <v>82665</v>
      </c>
      <c r="B447" t="s">
        <v>47440</v>
      </c>
      <c r="C447" s="15" t="s">
        <v>47441</v>
      </c>
      <c r="D447" s="15" t="s">
        <v>47442</v>
      </c>
      <c r="E447">
        <v>2107596</v>
      </c>
      <c r="F447">
        <v>2399990</v>
      </c>
      <c r="H447">
        <v>1</v>
      </c>
      <c r="K447" s="16">
        <f t="shared" si="18"/>
        <v>2255127.7200000002</v>
      </c>
      <c r="L447" s="16">
        <f t="shared" si="19"/>
        <v>2373818.6526315794</v>
      </c>
      <c r="M447" s="16">
        <f t="shared" si="20"/>
        <v>2697521.196172249</v>
      </c>
      <c r="N447" t="e">
        <f>INDEX(XML!$A$2:$R$782,MATCH(C447,XML!$D$2:$D$737,0),2)</f>
        <v>#N/A</v>
      </c>
    </row>
    <row r="448" spans="1:14" ht="22.5" customHeight="1" x14ac:dyDescent="0.2">
      <c r="A448">
        <v>82663</v>
      </c>
      <c r="B448" t="s">
        <v>47437</v>
      </c>
      <c r="C448" s="15" t="s">
        <v>47438</v>
      </c>
      <c r="D448" s="15" t="s">
        <v>47439</v>
      </c>
      <c r="E448">
        <v>2275536</v>
      </c>
      <c r="F448">
        <v>2699990</v>
      </c>
      <c r="H448">
        <v>2</v>
      </c>
      <c r="K448" s="16">
        <f t="shared" si="18"/>
        <v>2434823.52</v>
      </c>
      <c r="L448" s="16">
        <f t="shared" si="19"/>
        <v>2562972.1263157893</v>
      </c>
      <c r="M448" s="16">
        <f t="shared" si="20"/>
        <v>2912468.3253588513</v>
      </c>
      <c r="N448" t="e">
        <f>INDEX(XML!$A$2:$R$782,MATCH(C448,XML!$D$2:$D$737,0),2)</f>
        <v>#N/A</v>
      </c>
    </row>
    <row r="449" spans="1:14" ht="22.5" customHeight="1" x14ac:dyDescent="0.2">
      <c r="A449">
        <v>82669</v>
      </c>
      <c r="B449" t="s">
        <v>47446</v>
      </c>
      <c r="C449" s="15" t="s">
        <v>47447</v>
      </c>
      <c r="D449" s="15" t="s">
        <v>47448</v>
      </c>
      <c r="E449">
        <v>1098380</v>
      </c>
      <c r="F449">
        <v>1299990</v>
      </c>
      <c r="H449">
        <v>2</v>
      </c>
      <c r="K449" s="16">
        <f t="shared" si="18"/>
        <v>1175266.6000000001</v>
      </c>
      <c r="L449" s="16">
        <f t="shared" si="19"/>
        <v>1237122.7368421054</v>
      </c>
      <c r="M449" s="16">
        <f t="shared" si="20"/>
        <v>1405821.2918660289</v>
      </c>
      <c r="N449" t="e">
        <f>INDEX(XML!$A$2:$R$782,MATCH(C449,XML!$D$2:$D$737,0),2)</f>
        <v>#N/A</v>
      </c>
    </row>
    <row r="450" spans="1:14" ht="22.5" customHeight="1" x14ac:dyDescent="0.2">
      <c r="A450">
        <v>82667</v>
      </c>
      <c r="B450" t="s">
        <v>47449</v>
      </c>
      <c r="C450" s="15" t="s">
        <v>47450</v>
      </c>
      <c r="D450" s="15" t="s">
        <v>47451</v>
      </c>
      <c r="E450">
        <v>1361500</v>
      </c>
      <c r="F450">
        <v>1599990</v>
      </c>
      <c r="H450">
        <v>1</v>
      </c>
      <c r="K450" s="16">
        <f t="shared" si="18"/>
        <v>1456805</v>
      </c>
      <c r="L450" s="16">
        <f t="shared" si="19"/>
        <v>1533478.9473684211</v>
      </c>
      <c r="M450" s="16">
        <f t="shared" si="20"/>
        <v>1742589.7129186606</v>
      </c>
      <c r="N450" t="e">
        <f>INDEX(XML!$A$2:$R$782,MATCH(C450,XML!$D$2:$D$737,0),2)</f>
        <v>#N/A</v>
      </c>
    </row>
    <row r="451" spans="1:14" ht="22.5" customHeight="1" x14ac:dyDescent="0.2">
      <c r="A451">
        <v>43149</v>
      </c>
      <c r="B451" t="s">
        <v>48786</v>
      </c>
      <c r="C451" s="15" t="s">
        <v>48787</v>
      </c>
      <c r="D451" s="15" t="s">
        <v>48788</v>
      </c>
      <c r="E451">
        <v>250036</v>
      </c>
      <c r="F451">
        <v>259990</v>
      </c>
      <c r="K451" s="16">
        <f t="shared" si="18"/>
        <v>267538.52</v>
      </c>
      <c r="L451" s="16">
        <f t="shared" si="19"/>
        <v>281619.49473684211</v>
      </c>
      <c r="M451" s="16">
        <f t="shared" si="20"/>
        <v>320022.15311004786</v>
      </c>
      <c r="N451" t="e">
        <f>INDEX(XML!$A$2:$R$782,MATCH(C451,XML!$D$2:$D$737,0),2)</f>
        <v>#N/A</v>
      </c>
    </row>
    <row r="452" spans="1:14" ht="22.5" customHeight="1" x14ac:dyDescent="0.2">
      <c r="A452">
        <v>78325</v>
      </c>
      <c r="B452" t="s">
        <v>48678</v>
      </c>
      <c r="C452" s="15" t="s">
        <v>48679</v>
      </c>
      <c r="D452" s="15" t="s">
        <v>48680</v>
      </c>
      <c r="E452">
        <v>697597</v>
      </c>
      <c r="F452">
        <v>779990</v>
      </c>
      <c r="K452" s="16">
        <f t="shared" si="18"/>
        <v>746428.79</v>
      </c>
      <c r="L452" s="16">
        <f t="shared" si="19"/>
        <v>785714.51578947366</v>
      </c>
      <c r="M452" s="16">
        <f t="shared" si="20"/>
        <v>892857.40430622001</v>
      </c>
      <c r="N452" t="e">
        <f>INDEX(XML!$A$2:$R$782,MATCH(C452,XML!$D$2:$D$737,0),2)</f>
        <v>#N/A</v>
      </c>
    </row>
    <row r="453" spans="1:14" ht="22.5" customHeight="1" x14ac:dyDescent="0.2">
      <c r="A453">
        <v>76484</v>
      </c>
      <c r="B453" t="s">
        <v>48789</v>
      </c>
      <c r="C453" s="15" t="s">
        <v>48790</v>
      </c>
      <c r="D453" s="15" t="s">
        <v>48791</v>
      </c>
      <c r="E453">
        <v>458995</v>
      </c>
      <c r="F453">
        <v>488990</v>
      </c>
      <c r="H453" t="s">
        <v>746</v>
      </c>
      <c r="K453" s="16">
        <f t="shared" ref="K453:K516" si="21">IF(E453&gt;49999,E453+E453*0.07,IF(E453&lt;=49999,E453+E453*0.12))</f>
        <v>491124.65</v>
      </c>
      <c r="L453" s="16">
        <f t="shared" ref="L453:L516" si="22">K453*100/95</f>
        <v>516973.31578947371</v>
      </c>
      <c r="M453" s="16">
        <f t="shared" ref="M453:M516" si="23">IF(COUNTIF(C453,"*Dahua*"),F453-10,L453*100/88)</f>
        <v>587469.67703349283</v>
      </c>
      <c r="N453" t="e">
        <f>INDEX(XML!$A$2:$R$782,MATCH(C453,XML!$D$2:$D$737,0),2)</f>
        <v>#N/A</v>
      </c>
    </row>
    <row r="454" spans="1:14" ht="22.5" customHeight="1" x14ac:dyDescent="0.2">
      <c r="A454">
        <v>68726</v>
      </c>
      <c r="B454" t="s">
        <v>48675</v>
      </c>
      <c r="C454" s="15" t="s">
        <v>48676</v>
      </c>
      <c r="D454" s="15" t="s">
        <v>48677</v>
      </c>
      <c r="E454">
        <v>999890</v>
      </c>
      <c r="F454">
        <v>999890</v>
      </c>
      <c r="K454" s="16">
        <f t="shared" si="21"/>
        <v>1069882.3</v>
      </c>
      <c r="L454" s="16">
        <f t="shared" si="22"/>
        <v>1126191.894736842</v>
      </c>
      <c r="M454" s="16">
        <f t="shared" si="23"/>
        <v>1279763.5167464113</v>
      </c>
      <c r="N454" t="e">
        <f>INDEX(XML!$A$2:$R$782,MATCH(C454,XML!$D$2:$D$737,0),2)</f>
        <v>#N/A</v>
      </c>
    </row>
    <row r="455" spans="1:14" ht="22.5" customHeight="1" x14ac:dyDescent="0.25">
      <c r="A455" s="184" t="s">
        <v>836</v>
      </c>
      <c r="B455" s="184"/>
      <c r="C455" s="185"/>
      <c r="D455" s="185"/>
      <c r="E455" s="184"/>
      <c r="F455" s="184"/>
      <c r="G455" s="184"/>
      <c r="H455" s="184"/>
      <c r="I455" s="184"/>
      <c r="J455" s="184"/>
      <c r="K455" s="16">
        <f t="shared" si="21"/>
        <v>0</v>
      </c>
      <c r="L455" s="16">
        <f t="shared" si="22"/>
        <v>0</v>
      </c>
      <c r="M455" s="16">
        <f t="shared" si="23"/>
        <v>0</v>
      </c>
      <c r="N455" t="e">
        <f>INDEX(XML!$A$2:$R$782,MATCH(C455,XML!$D$2:$D$737,0),2)</f>
        <v>#N/A</v>
      </c>
    </row>
    <row r="456" spans="1:14" ht="22.5" customHeight="1" x14ac:dyDescent="0.2">
      <c r="A456">
        <v>16135</v>
      </c>
      <c r="B456" t="s">
        <v>837</v>
      </c>
      <c r="C456" s="15" t="s">
        <v>838</v>
      </c>
      <c r="D456" s="15" t="s">
        <v>839</v>
      </c>
      <c r="E456">
        <v>3695</v>
      </c>
      <c r="F456">
        <v>5243</v>
      </c>
      <c r="H456" t="s">
        <v>746</v>
      </c>
      <c r="K456" s="16">
        <f t="shared" si="21"/>
        <v>4138.3999999999996</v>
      </c>
      <c r="L456" s="16">
        <f t="shared" si="22"/>
        <v>4356.2105263157891</v>
      </c>
      <c r="M456" s="16">
        <f t="shared" si="23"/>
        <v>4950.2392344497603</v>
      </c>
      <c r="N456" t="e">
        <f>INDEX(XML!$A$2:$R$782,MATCH(C456,XML!$D$2:$D$737,0),2)</f>
        <v>#N/A</v>
      </c>
    </row>
    <row r="457" spans="1:14" ht="101.25" x14ac:dyDescent="0.2">
      <c r="A457">
        <v>16124</v>
      </c>
      <c r="B457" t="s">
        <v>840</v>
      </c>
      <c r="C457" s="15" t="s">
        <v>841</v>
      </c>
      <c r="D457" s="15" t="s">
        <v>842</v>
      </c>
      <c r="E457">
        <v>4011</v>
      </c>
      <c r="F457">
        <v>5243</v>
      </c>
      <c r="H457" t="s">
        <v>746</v>
      </c>
      <c r="K457" s="16">
        <f t="shared" si="21"/>
        <v>4492.32</v>
      </c>
      <c r="L457" s="16">
        <f t="shared" si="22"/>
        <v>4728.757894736842</v>
      </c>
      <c r="M457" s="16">
        <f t="shared" si="23"/>
        <v>5373.5885167464112</v>
      </c>
      <c r="N457" t="e">
        <f>INDEX(XML!$A$2:$R$782,MATCH(C457,XML!$D$2:$D$737,0),2)</f>
        <v>#N/A</v>
      </c>
    </row>
    <row r="458" spans="1:14" ht="22.5" customHeight="1" x14ac:dyDescent="0.2">
      <c r="A458">
        <v>16122</v>
      </c>
      <c r="B458" t="s">
        <v>843</v>
      </c>
      <c r="C458" s="15" t="s">
        <v>844</v>
      </c>
      <c r="D458" s="15" t="s">
        <v>845</v>
      </c>
      <c r="E458">
        <v>6646</v>
      </c>
      <c r="F458">
        <v>8453</v>
      </c>
      <c r="H458" t="s">
        <v>746</v>
      </c>
      <c r="K458" s="16">
        <f t="shared" si="21"/>
        <v>7443.52</v>
      </c>
      <c r="L458" s="16">
        <f t="shared" si="22"/>
        <v>7835.2842105263162</v>
      </c>
      <c r="M458" s="16">
        <f t="shared" si="23"/>
        <v>8903.7320574162677</v>
      </c>
      <c r="N458" t="e">
        <f>INDEX(XML!$A$2:$R$782,MATCH(C458,XML!$D$2:$D$737,0),2)</f>
        <v>#N/A</v>
      </c>
    </row>
    <row r="459" spans="1:14" ht="78.75" x14ac:dyDescent="0.2">
      <c r="A459">
        <v>16118</v>
      </c>
      <c r="B459" t="s">
        <v>846</v>
      </c>
      <c r="C459" s="15" t="s">
        <v>25594</v>
      </c>
      <c r="D459" s="15" t="s">
        <v>28503</v>
      </c>
      <c r="E459">
        <v>12831</v>
      </c>
      <c r="F459">
        <v>17013</v>
      </c>
      <c r="H459" t="s">
        <v>746</v>
      </c>
      <c r="K459" s="16">
        <f t="shared" si="21"/>
        <v>14370.72</v>
      </c>
      <c r="L459" s="16">
        <f t="shared" si="22"/>
        <v>15127.073684210527</v>
      </c>
      <c r="M459" s="16">
        <f t="shared" si="23"/>
        <v>17189.856459330145</v>
      </c>
      <c r="N459" t="e">
        <f>INDEX(XML!$A$2:$R$782,MATCH(C459,XML!$D$2:$D$737,0),2)</f>
        <v>#N/A</v>
      </c>
    </row>
    <row r="460" spans="1:14" ht="78.75" x14ac:dyDescent="0.2">
      <c r="A460">
        <v>16119</v>
      </c>
      <c r="B460" t="s">
        <v>33658</v>
      </c>
      <c r="C460" s="15" t="s">
        <v>28504</v>
      </c>
      <c r="D460" s="15" t="s">
        <v>28505</v>
      </c>
      <c r="E460">
        <v>12831</v>
      </c>
      <c r="F460">
        <v>17013</v>
      </c>
      <c r="H460">
        <v>43</v>
      </c>
      <c r="K460" s="16">
        <f t="shared" si="21"/>
        <v>14370.72</v>
      </c>
      <c r="L460" s="16">
        <f t="shared" si="22"/>
        <v>15127.073684210527</v>
      </c>
      <c r="M460" s="16">
        <f t="shared" si="23"/>
        <v>17189.856459330145</v>
      </c>
      <c r="N460" t="e">
        <f>INDEX(XML!$A$2:$R$782,MATCH(C460,XML!$D$2:$D$737,0),2)</f>
        <v>#N/A</v>
      </c>
    </row>
    <row r="461" spans="1:14" ht="78.75" x14ac:dyDescent="0.2">
      <c r="A461">
        <v>58256</v>
      </c>
      <c r="B461" t="s">
        <v>33837</v>
      </c>
      <c r="C461" s="15" t="s">
        <v>33838</v>
      </c>
      <c r="D461" s="15" t="s">
        <v>33839</v>
      </c>
      <c r="E461">
        <v>7364</v>
      </c>
      <c r="F461">
        <v>15000</v>
      </c>
      <c r="I461">
        <v>1</v>
      </c>
      <c r="K461" s="16">
        <f t="shared" si="21"/>
        <v>8247.68</v>
      </c>
      <c r="L461" s="16">
        <f t="shared" si="22"/>
        <v>8681.7684210526313</v>
      </c>
      <c r="M461" s="16">
        <f t="shared" si="23"/>
        <v>9865.6459330143534</v>
      </c>
      <c r="N461" t="e">
        <f>INDEX(XML!$A$2:$R$782,MATCH(C461,XML!$D$2:$D$737,0),2)</f>
        <v>#N/A</v>
      </c>
    </row>
    <row r="462" spans="1:14" ht="78.75" x14ac:dyDescent="0.2">
      <c r="A462">
        <v>58257</v>
      </c>
      <c r="B462" t="s">
        <v>43979</v>
      </c>
      <c r="C462" s="15" t="s">
        <v>43980</v>
      </c>
      <c r="D462" s="15" t="s">
        <v>43981</v>
      </c>
      <c r="E462">
        <v>11473</v>
      </c>
      <c r="F462">
        <v>18000</v>
      </c>
      <c r="K462" s="16">
        <f t="shared" si="21"/>
        <v>12849.76</v>
      </c>
      <c r="L462" s="16">
        <f t="shared" si="22"/>
        <v>13526.063157894738</v>
      </c>
      <c r="M462" s="16">
        <f t="shared" si="23"/>
        <v>15370.526315789473</v>
      </c>
      <c r="N462" t="e">
        <f>INDEX(XML!$A$2:$R$782,MATCH(C462,XML!$D$2:$D$737,0),2)</f>
        <v>#N/A</v>
      </c>
    </row>
    <row r="463" spans="1:14" ht="78.75" x14ac:dyDescent="0.2">
      <c r="A463">
        <v>65462</v>
      </c>
      <c r="B463" t="s">
        <v>37850</v>
      </c>
      <c r="C463" s="15" t="s">
        <v>37851</v>
      </c>
      <c r="D463" s="15" t="s">
        <v>37852</v>
      </c>
      <c r="E463">
        <v>12870</v>
      </c>
      <c r="F463">
        <v>25000</v>
      </c>
      <c r="I463">
        <v>1</v>
      </c>
      <c r="K463" s="16">
        <f t="shared" si="21"/>
        <v>14414.4</v>
      </c>
      <c r="L463" s="16">
        <f t="shared" si="22"/>
        <v>15173.052631578947</v>
      </c>
      <c r="M463" s="16">
        <f t="shared" si="23"/>
        <v>17242.105263157893</v>
      </c>
      <c r="N463" t="e">
        <f>INDEX(XML!$A$2:$R$782,MATCH(C463,XML!$D$2:$D$737,0),2)</f>
        <v>#N/A</v>
      </c>
    </row>
    <row r="464" spans="1:14" ht="22.5" customHeight="1" x14ac:dyDescent="0.25">
      <c r="A464" s="184" t="s">
        <v>847</v>
      </c>
      <c r="B464" s="184"/>
      <c r="C464" s="185"/>
      <c r="D464" s="185"/>
      <c r="E464" s="184"/>
      <c r="F464" s="184"/>
      <c r="G464" s="184"/>
      <c r="H464" s="184"/>
      <c r="I464" s="184"/>
      <c r="J464" s="184"/>
      <c r="K464" s="16">
        <f t="shared" si="21"/>
        <v>0</v>
      </c>
      <c r="L464" s="16">
        <f t="shared" si="22"/>
        <v>0</v>
      </c>
      <c r="M464" s="16">
        <f t="shared" si="23"/>
        <v>0</v>
      </c>
      <c r="N464" t="e">
        <f>INDEX(XML!$A$2:$R$782,MATCH(C464,XML!$D$2:$D$737,0),2)</f>
        <v>#N/A</v>
      </c>
    </row>
    <row r="465" spans="1:14" ht="135" x14ac:dyDescent="0.2">
      <c r="A465">
        <v>12974</v>
      </c>
      <c r="B465" t="s">
        <v>848</v>
      </c>
      <c r="C465" s="15" t="s">
        <v>849</v>
      </c>
      <c r="D465" s="15" t="s">
        <v>850</v>
      </c>
      <c r="E465">
        <v>8099</v>
      </c>
      <c r="F465">
        <v>14990</v>
      </c>
      <c r="H465" t="s">
        <v>746</v>
      </c>
      <c r="K465" s="16">
        <f t="shared" si="21"/>
        <v>9070.8799999999992</v>
      </c>
      <c r="L465" s="16">
        <f t="shared" si="22"/>
        <v>9548.2947368421046</v>
      </c>
      <c r="M465" s="16">
        <f t="shared" si="23"/>
        <v>10850.334928229664</v>
      </c>
      <c r="N465" t="e">
        <f>INDEX(XML!$A$2:$R$782,MATCH(C465,XML!$D$2:$D$737,0),2)</f>
        <v>#N/A</v>
      </c>
    </row>
    <row r="466" spans="1:14" ht="15.75" x14ac:dyDescent="0.25">
      <c r="A466" s="184" t="s">
        <v>851</v>
      </c>
      <c r="B466" s="184"/>
      <c r="C466" s="185"/>
      <c r="D466" s="185"/>
      <c r="E466" s="184"/>
      <c r="F466" s="184"/>
      <c r="G466" s="184"/>
      <c r="H466" s="184"/>
      <c r="I466" s="184"/>
      <c r="J466" s="184"/>
      <c r="K466" s="16">
        <f t="shared" si="21"/>
        <v>0</v>
      </c>
      <c r="L466" s="16">
        <f t="shared" si="22"/>
        <v>0</v>
      </c>
      <c r="M466" s="16">
        <f t="shared" si="23"/>
        <v>0</v>
      </c>
      <c r="N466" t="e">
        <f>INDEX(XML!$A$2:$R$782,MATCH(C466,XML!$D$2:$D$737,0),2)</f>
        <v>#N/A</v>
      </c>
    </row>
    <row r="467" spans="1:14" ht="45" x14ac:dyDescent="0.2">
      <c r="A467">
        <v>1931</v>
      </c>
      <c r="B467" t="s">
        <v>36943</v>
      </c>
      <c r="C467" s="15" t="s">
        <v>36944</v>
      </c>
      <c r="D467" s="15" t="s">
        <v>36945</v>
      </c>
      <c r="E467">
        <v>4582</v>
      </c>
      <c r="F467">
        <v>15426</v>
      </c>
      <c r="H467">
        <v>1</v>
      </c>
      <c r="K467" s="16">
        <f t="shared" si="21"/>
        <v>5131.84</v>
      </c>
      <c r="L467" s="16">
        <f t="shared" si="22"/>
        <v>5401.9368421052632</v>
      </c>
      <c r="M467" s="16">
        <f t="shared" si="23"/>
        <v>6138.5645933014348</v>
      </c>
      <c r="N467" t="e">
        <f>INDEX(XML!$A$2:$R$782,MATCH(C467,XML!$D$2:$D$737,0),2)</f>
        <v>#N/A</v>
      </c>
    </row>
    <row r="468" spans="1:14" ht="45" x14ac:dyDescent="0.2">
      <c r="A468">
        <v>1927</v>
      </c>
      <c r="B468" t="s">
        <v>36940</v>
      </c>
      <c r="C468" s="15" t="s">
        <v>36941</v>
      </c>
      <c r="D468" s="15" t="s">
        <v>36942</v>
      </c>
      <c r="E468">
        <v>4352</v>
      </c>
      <c r="F468">
        <v>13540</v>
      </c>
      <c r="H468">
        <v>1</v>
      </c>
      <c r="K468" s="16">
        <f t="shared" si="21"/>
        <v>4874.24</v>
      </c>
      <c r="L468" s="16">
        <f t="shared" si="22"/>
        <v>5130.7789473684206</v>
      </c>
      <c r="M468" s="16">
        <f t="shared" si="23"/>
        <v>5830.4306220095687</v>
      </c>
      <c r="N468" t="e">
        <f>INDEX(XML!$A$2:$R$782,MATCH(C468,XML!$D$2:$D$737,0),2)</f>
        <v>#N/A</v>
      </c>
    </row>
    <row r="469" spans="1:14" ht="45" x14ac:dyDescent="0.2">
      <c r="A469">
        <v>1928</v>
      </c>
      <c r="B469" t="s">
        <v>852</v>
      </c>
      <c r="C469" s="15" t="s">
        <v>853</v>
      </c>
      <c r="D469" s="15" t="s">
        <v>854</v>
      </c>
      <c r="E469">
        <v>2129</v>
      </c>
      <c r="F469">
        <v>2129</v>
      </c>
      <c r="H469">
        <v>1</v>
      </c>
      <c r="K469" s="16">
        <f t="shared" si="21"/>
        <v>2384.48</v>
      </c>
      <c r="L469" s="16">
        <f t="shared" si="22"/>
        <v>2509.9789473684209</v>
      </c>
      <c r="M469" s="16">
        <f t="shared" si="23"/>
        <v>2852.2488038277511</v>
      </c>
      <c r="N469" t="e">
        <f>INDEX(XML!$A$2:$R$782,MATCH(C469,XML!$D$2:$D$737,0),2)</f>
        <v>#N/A</v>
      </c>
    </row>
    <row r="470" spans="1:14" ht="45" x14ac:dyDescent="0.2">
      <c r="A470">
        <v>9052</v>
      </c>
      <c r="C470" s="15" t="s">
        <v>855</v>
      </c>
      <c r="D470" s="15" t="s">
        <v>856</v>
      </c>
      <c r="E470">
        <v>1605</v>
      </c>
      <c r="F470">
        <v>5690</v>
      </c>
      <c r="H470">
        <v>40</v>
      </c>
      <c r="K470" s="16">
        <f t="shared" si="21"/>
        <v>1797.6</v>
      </c>
      <c r="L470" s="16">
        <f t="shared" si="22"/>
        <v>1892.2105263157894</v>
      </c>
      <c r="M470" s="16">
        <f t="shared" si="23"/>
        <v>2150.2392344497607</v>
      </c>
      <c r="N470" t="e">
        <f>INDEX(XML!$A$2:$R$782,MATCH(C470,XML!$D$2:$D$737,0),2)</f>
        <v>#N/A</v>
      </c>
    </row>
    <row r="471" spans="1:14" ht="15.75" x14ac:dyDescent="0.25">
      <c r="A471" s="184" t="s">
        <v>857</v>
      </c>
      <c r="B471" s="184"/>
      <c r="C471" s="185"/>
      <c r="D471" s="185"/>
      <c r="E471" s="184"/>
      <c r="F471" s="184"/>
      <c r="G471" s="184"/>
      <c r="H471" s="184"/>
      <c r="I471" s="184"/>
      <c r="J471" s="184"/>
      <c r="K471" s="16">
        <f t="shared" si="21"/>
        <v>0</v>
      </c>
      <c r="L471" s="16">
        <f t="shared" si="22"/>
        <v>0</v>
      </c>
      <c r="M471" s="16">
        <f t="shared" si="23"/>
        <v>0</v>
      </c>
      <c r="N471" t="e">
        <f>INDEX(XML!$A$2:$R$782,MATCH(C471,XML!$D$2:$D$737,0),2)</f>
        <v>#N/A</v>
      </c>
    </row>
    <row r="472" spans="1:14" ht="78.75" x14ac:dyDescent="0.2">
      <c r="A472">
        <v>26574</v>
      </c>
      <c r="B472" t="s">
        <v>858</v>
      </c>
      <c r="C472" s="15" t="s">
        <v>859</v>
      </c>
      <c r="D472" s="15" t="s">
        <v>860</v>
      </c>
      <c r="E472">
        <v>3690</v>
      </c>
      <c r="F472">
        <v>4990</v>
      </c>
      <c r="H472" t="s">
        <v>746</v>
      </c>
      <c r="K472" s="16">
        <f t="shared" si="21"/>
        <v>4132.8</v>
      </c>
      <c r="L472" s="16">
        <f t="shared" si="22"/>
        <v>4350.3157894736842</v>
      </c>
      <c r="M472" s="16">
        <f t="shared" si="23"/>
        <v>4943.5406698564593</v>
      </c>
      <c r="N472" t="e">
        <f>INDEX(XML!$A$2:$R$782,MATCH(C472,XML!$D$2:$D$737,0),2)</f>
        <v>#N/A</v>
      </c>
    </row>
    <row r="473" spans="1:14" ht="78.75" x14ac:dyDescent="0.2">
      <c r="A473">
        <v>70223</v>
      </c>
      <c r="B473" t="s">
        <v>37328</v>
      </c>
      <c r="C473" s="15" t="s">
        <v>37329</v>
      </c>
      <c r="D473" s="15" t="s">
        <v>37330</v>
      </c>
      <c r="E473">
        <v>6353</v>
      </c>
      <c r="F473">
        <v>9076</v>
      </c>
      <c r="H473" t="s">
        <v>746</v>
      </c>
      <c r="K473" s="16">
        <f t="shared" si="21"/>
        <v>7115.36</v>
      </c>
      <c r="L473" s="16">
        <f t="shared" si="22"/>
        <v>7489.8526315789477</v>
      </c>
      <c r="M473" s="16">
        <f t="shared" si="23"/>
        <v>8511.1961722488031</v>
      </c>
      <c r="N473" t="e">
        <f>INDEX(XML!$A$2:$R$782,MATCH(C473,XML!$D$2:$D$737,0),2)</f>
        <v>#N/A</v>
      </c>
    </row>
    <row r="474" spans="1:14" ht="101.25" x14ac:dyDescent="0.2">
      <c r="A474">
        <v>70269</v>
      </c>
      <c r="B474" t="s">
        <v>37340</v>
      </c>
      <c r="C474" s="15" t="s">
        <v>37341</v>
      </c>
      <c r="D474" s="15" t="s">
        <v>37427</v>
      </c>
      <c r="E474">
        <v>6451</v>
      </c>
      <c r="F474">
        <v>9216</v>
      </c>
      <c r="H474" t="s">
        <v>746</v>
      </c>
      <c r="K474" s="16">
        <f t="shared" si="21"/>
        <v>7225.12</v>
      </c>
      <c r="L474" s="16">
        <f t="shared" si="22"/>
        <v>7605.3894736842103</v>
      </c>
      <c r="M474" s="16">
        <f t="shared" si="23"/>
        <v>8642.4880382775118</v>
      </c>
      <c r="N474" t="e">
        <f>INDEX(XML!$A$2:$R$782,MATCH(C474,XML!$D$2:$D$737,0),2)</f>
        <v>#N/A</v>
      </c>
    </row>
    <row r="475" spans="1:14" ht="67.5" x14ac:dyDescent="0.2">
      <c r="A475">
        <v>70262</v>
      </c>
      <c r="B475" t="s">
        <v>37331</v>
      </c>
      <c r="C475" s="15" t="s">
        <v>37332</v>
      </c>
      <c r="D475" s="15" t="s">
        <v>37333</v>
      </c>
      <c r="E475">
        <v>2977</v>
      </c>
      <c r="F475">
        <v>4253</v>
      </c>
      <c r="H475" t="s">
        <v>746</v>
      </c>
      <c r="K475" s="16">
        <f t="shared" si="21"/>
        <v>3334.24</v>
      </c>
      <c r="L475" s="16">
        <f t="shared" si="22"/>
        <v>3509.7263157894736</v>
      </c>
      <c r="M475" s="16">
        <f t="shared" si="23"/>
        <v>3988.3253588516745</v>
      </c>
      <c r="N475" t="e">
        <f>INDEX(XML!$A$2:$R$782,MATCH(C475,XML!$D$2:$D$737,0),2)</f>
        <v>#N/A</v>
      </c>
    </row>
    <row r="476" spans="1:14" ht="123.75" x14ac:dyDescent="0.2">
      <c r="A476">
        <v>70267</v>
      </c>
      <c r="B476" t="s">
        <v>37337</v>
      </c>
      <c r="C476" s="15" t="s">
        <v>37338</v>
      </c>
      <c r="D476" s="15" t="s">
        <v>37339</v>
      </c>
      <c r="E476">
        <v>8699</v>
      </c>
      <c r="F476">
        <v>12427</v>
      </c>
      <c r="H476" t="s">
        <v>746</v>
      </c>
      <c r="K476" s="16">
        <f t="shared" si="21"/>
        <v>9742.8799999999992</v>
      </c>
      <c r="L476" s="16">
        <f t="shared" si="22"/>
        <v>10255.663157894736</v>
      </c>
      <c r="M476" s="16">
        <f t="shared" si="23"/>
        <v>11654.162679425835</v>
      </c>
      <c r="N476" t="e">
        <f>INDEX(XML!$A$2:$R$782,MATCH(C476,XML!$D$2:$D$737,0),2)</f>
        <v>#N/A</v>
      </c>
    </row>
    <row r="477" spans="1:14" ht="123.75" x14ac:dyDescent="0.2">
      <c r="A477">
        <v>70263</v>
      </c>
      <c r="B477" t="s">
        <v>37676</v>
      </c>
      <c r="C477" s="15" t="s">
        <v>37677</v>
      </c>
      <c r="D477" s="15" t="s">
        <v>37678</v>
      </c>
      <c r="E477">
        <v>5663</v>
      </c>
      <c r="F477">
        <v>8090</v>
      </c>
      <c r="H477" t="s">
        <v>746</v>
      </c>
      <c r="K477" s="16">
        <f t="shared" si="21"/>
        <v>6342.5599999999995</v>
      </c>
      <c r="L477" s="16">
        <f t="shared" si="22"/>
        <v>6676.378947368421</v>
      </c>
      <c r="M477" s="16">
        <f t="shared" si="23"/>
        <v>7586.7942583732065</v>
      </c>
      <c r="N477" t="e">
        <f>INDEX(XML!$A$2:$R$782,MATCH(C477,XML!$D$2:$D$737,0),2)</f>
        <v>#N/A</v>
      </c>
    </row>
    <row r="478" spans="1:14" ht="78.75" x14ac:dyDescent="0.2">
      <c r="A478">
        <v>70264</v>
      </c>
      <c r="B478" t="s">
        <v>37334</v>
      </c>
      <c r="C478" s="15" t="s">
        <v>37335</v>
      </c>
      <c r="D478" s="15" t="s">
        <v>37336</v>
      </c>
      <c r="E478">
        <v>3017</v>
      </c>
      <c r="F478">
        <v>4310</v>
      </c>
      <c r="H478" t="s">
        <v>746</v>
      </c>
      <c r="K478" s="16">
        <f t="shared" si="21"/>
        <v>3379.04</v>
      </c>
      <c r="L478" s="16">
        <f t="shared" si="22"/>
        <v>3556.8842105263157</v>
      </c>
      <c r="M478" s="16">
        <f t="shared" si="23"/>
        <v>4041.9138755980862</v>
      </c>
      <c r="N478" t="e">
        <f>INDEX(XML!$A$2:$R$782,MATCH(C478,XML!$D$2:$D$737,0),2)</f>
        <v>#N/A</v>
      </c>
    </row>
    <row r="479" spans="1:14" ht="15.75" x14ac:dyDescent="0.25">
      <c r="A479" s="184" t="s">
        <v>861</v>
      </c>
      <c r="B479" s="184"/>
      <c r="C479" s="185"/>
      <c r="D479" s="185"/>
      <c r="E479" s="184"/>
      <c r="F479" s="184"/>
      <c r="G479" s="184"/>
      <c r="H479" s="184"/>
      <c r="I479" s="184"/>
      <c r="J479" s="184"/>
      <c r="K479" s="16">
        <f t="shared" si="21"/>
        <v>0</v>
      </c>
      <c r="L479" s="16">
        <f t="shared" si="22"/>
        <v>0</v>
      </c>
      <c r="M479" s="16">
        <f t="shared" si="23"/>
        <v>0</v>
      </c>
      <c r="N479" t="e">
        <f>INDEX(XML!$A$2:$R$782,MATCH(C479,XML!$D$2:$D$737,0),2)</f>
        <v>#N/A</v>
      </c>
    </row>
    <row r="480" spans="1:14" ht="33.75" customHeight="1" x14ac:dyDescent="0.2">
      <c r="A480">
        <v>624</v>
      </c>
      <c r="B480" t="s">
        <v>862</v>
      </c>
      <c r="C480" s="15" t="s">
        <v>863</v>
      </c>
      <c r="D480" s="15" t="s">
        <v>864</v>
      </c>
      <c r="E480">
        <v>980</v>
      </c>
      <c r="F480">
        <v>1119</v>
      </c>
      <c r="H480" t="s">
        <v>768</v>
      </c>
      <c r="K480" s="16">
        <f t="shared" si="21"/>
        <v>1097.5999999999999</v>
      </c>
      <c r="L480" s="16">
        <f t="shared" si="22"/>
        <v>1155.3684210526314</v>
      </c>
      <c r="M480" s="16">
        <f t="shared" si="23"/>
        <v>1312.9186602870811</v>
      </c>
      <c r="N480" t="e">
        <f>INDEX(XML!$A$2:$R$782,MATCH(C480,XML!$D$2:$D$737,0),2)</f>
        <v>#N/A</v>
      </c>
    </row>
    <row r="481" spans="1:14" ht="15.75" x14ac:dyDescent="0.25">
      <c r="A481" s="184" t="s">
        <v>1048</v>
      </c>
      <c r="B481" s="184"/>
      <c r="C481" s="185"/>
      <c r="D481" s="185"/>
      <c r="E481" s="184"/>
      <c r="F481" s="184"/>
      <c r="G481" s="184"/>
      <c r="H481" s="184"/>
      <c r="I481" s="184"/>
      <c r="J481" s="184"/>
      <c r="K481" s="16">
        <f t="shared" si="21"/>
        <v>0</v>
      </c>
      <c r="L481" s="16">
        <f t="shared" si="22"/>
        <v>0</v>
      </c>
      <c r="M481" s="16">
        <f t="shared" si="23"/>
        <v>0</v>
      </c>
      <c r="N481" t="e">
        <f>INDEX(XML!$A$2:$R$782,MATCH(C481,XML!$D$2:$D$737,0),2)</f>
        <v>#N/A</v>
      </c>
    </row>
    <row r="482" spans="1:14" ht="135" x14ac:dyDescent="0.2">
      <c r="A482">
        <v>79495</v>
      </c>
      <c r="B482" t="s">
        <v>46217</v>
      </c>
      <c r="C482" s="15" t="s">
        <v>46218</v>
      </c>
      <c r="D482" s="15" t="s">
        <v>46890</v>
      </c>
      <c r="E482">
        <v>107000</v>
      </c>
      <c r="F482">
        <v>139100</v>
      </c>
      <c r="H482" t="s">
        <v>746</v>
      </c>
      <c r="K482" s="16">
        <f t="shared" si="21"/>
        <v>114490</v>
      </c>
      <c r="L482" s="16">
        <f t="shared" si="22"/>
        <v>120515.78947368421</v>
      </c>
      <c r="M482" s="16">
        <f t="shared" si="23"/>
        <v>136949.76076555022</v>
      </c>
      <c r="N482" t="e">
        <f>INDEX(XML!$A$2:$R$782,MATCH(C482,XML!$D$2:$D$737,0),2)</f>
        <v>#N/A</v>
      </c>
    </row>
    <row r="483" spans="1:14" ht="236.25" x14ac:dyDescent="0.2">
      <c r="A483">
        <v>67134</v>
      </c>
      <c r="B483" t="s">
        <v>30689</v>
      </c>
      <c r="C483" s="15" t="s">
        <v>30690</v>
      </c>
      <c r="D483" s="15" t="s">
        <v>41339</v>
      </c>
      <c r="E483">
        <v>145500</v>
      </c>
      <c r="F483">
        <v>189150</v>
      </c>
      <c r="H483">
        <v>1</v>
      </c>
      <c r="K483" s="16">
        <f t="shared" si="21"/>
        <v>155685</v>
      </c>
      <c r="L483" s="16">
        <f t="shared" si="22"/>
        <v>163878.94736842104</v>
      </c>
      <c r="M483" s="16">
        <f t="shared" si="23"/>
        <v>186226.0765550239</v>
      </c>
      <c r="N483" t="e">
        <f>INDEX(XML!$A$2:$R$782,MATCH(C483,XML!$D$2:$D$737,0),2)</f>
        <v>#N/A</v>
      </c>
    </row>
    <row r="484" spans="1:14" ht="202.5" x14ac:dyDescent="0.2">
      <c r="A484">
        <v>64315</v>
      </c>
      <c r="B484" t="s">
        <v>26642</v>
      </c>
      <c r="C484" s="15" t="s">
        <v>26643</v>
      </c>
      <c r="D484" s="15" t="s">
        <v>41340</v>
      </c>
      <c r="E484">
        <v>159000</v>
      </c>
      <c r="F484">
        <v>200000</v>
      </c>
      <c r="H484">
        <v>5</v>
      </c>
      <c r="K484" s="16">
        <f t="shared" si="21"/>
        <v>170130</v>
      </c>
      <c r="L484" s="16">
        <f t="shared" si="22"/>
        <v>179084.21052631579</v>
      </c>
      <c r="M484" s="16">
        <f t="shared" si="23"/>
        <v>203504.78468899522</v>
      </c>
      <c r="N484" t="e">
        <f>INDEX(XML!$A$2:$R$782,MATCH(C484,XML!$D$2:$D$737,0),2)</f>
        <v>#N/A</v>
      </c>
    </row>
    <row r="485" spans="1:14" ht="191.25" x14ac:dyDescent="0.2">
      <c r="A485">
        <v>67136</v>
      </c>
      <c r="B485" t="s">
        <v>46467</v>
      </c>
      <c r="C485" s="15" t="s">
        <v>30691</v>
      </c>
      <c r="D485" s="15" t="s">
        <v>30692</v>
      </c>
      <c r="E485">
        <v>152000</v>
      </c>
      <c r="F485">
        <v>210000</v>
      </c>
      <c r="H485" t="s">
        <v>746</v>
      </c>
      <c r="K485" s="16">
        <f t="shared" si="21"/>
        <v>162640</v>
      </c>
      <c r="L485" s="16">
        <f t="shared" si="22"/>
        <v>171200</v>
      </c>
      <c r="M485" s="16">
        <f t="shared" si="23"/>
        <v>194545.45454545456</v>
      </c>
      <c r="N485" t="e">
        <f>INDEX(XML!$A$2:$R$782,MATCH(C485,XML!$D$2:$D$737,0),2)</f>
        <v>#N/A</v>
      </c>
    </row>
    <row r="486" spans="1:14" ht="22.5" customHeight="1" x14ac:dyDescent="0.2">
      <c r="A486">
        <v>64316</v>
      </c>
      <c r="B486" t="s">
        <v>46468</v>
      </c>
      <c r="C486" s="15" t="s">
        <v>26644</v>
      </c>
      <c r="D486" s="15" t="s">
        <v>26645</v>
      </c>
      <c r="E486">
        <v>169700</v>
      </c>
      <c r="F486">
        <v>210000</v>
      </c>
      <c r="H486" t="s">
        <v>746</v>
      </c>
      <c r="K486" s="16">
        <f t="shared" si="21"/>
        <v>181579</v>
      </c>
      <c r="L486" s="16">
        <f t="shared" si="22"/>
        <v>191135.78947368421</v>
      </c>
      <c r="M486" s="16">
        <f t="shared" si="23"/>
        <v>217199.76076555022</v>
      </c>
      <c r="N486" t="e">
        <f>INDEX(XML!$A$2:$R$782,MATCH(C486,XML!$D$2:$D$737,0),2)</f>
        <v>#N/A</v>
      </c>
    </row>
    <row r="487" spans="1:14" ht="213.75" x14ac:dyDescent="0.2">
      <c r="A487">
        <v>67135</v>
      </c>
      <c r="B487" t="s">
        <v>46469</v>
      </c>
      <c r="C487" s="15" t="s">
        <v>30693</v>
      </c>
      <c r="D487" s="15" t="s">
        <v>41341</v>
      </c>
      <c r="E487">
        <v>184000</v>
      </c>
      <c r="F487">
        <v>255000</v>
      </c>
      <c r="H487" t="s">
        <v>746</v>
      </c>
      <c r="K487" s="16">
        <f t="shared" si="21"/>
        <v>196880</v>
      </c>
      <c r="L487" s="16">
        <f t="shared" si="22"/>
        <v>207242.10526315789</v>
      </c>
      <c r="M487" s="16">
        <f t="shared" si="23"/>
        <v>235502.39234449761</v>
      </c>
      <c r="N487" t="e">
        <f>INDEX(XML!$A$2:$R$782,MATCH(C487,XML!$D$2:$D$737,0),2)</f>
        <v>#N/A</v>
      </c>
    </row>
    <row r="488" spans="1:14" ht="180" x14ac:dyDescent="0.2">
      <c r="A488">
        <v>44550</v>
      </c>
      <c r="B488" t="s">
        <v>47870</v>
      </c>
      <c r="C488" s="15" t="s">
        <v>47871</v>
      </c>
      <c r="D488" s="15" t="s">
        <v>47872</v>
      </c>
      <c r="E488">
        <v>286546</v>
      </c>
      <c r="F488">
        <v>363800</v>
      </c>
      <c r="K488" s="16">
        <f t="shared" si="21"/>
        <v>306604.21999999997</v>
      </c>
      <c r="L488" s="16">
        <f t="shared" si="22"/>
        <v>322741.28421052627</v>
      </c>
      <c r="M488" s="16">
        <f t="shared" si="23"/>
        <v>366751.45933014347</v>
      </c>
      <c r="N488" t="e">
        <f>INDEX(XML!$A$2:$R$782,MATCH(C488,XML!$D$2:$D$737,0),2)</f>
        <v>#N/A</v>
      </c>
    </row>
    <row r="489" spans="1:14" ht="15.75" x14ac:dyDescent="0.25">
      <c r="A489" s="184" t="s">
        <v>916</v>
      </c>
      <c r="B489" s="184"/>
      <c r="C489" s="185"/>
      <c r="D489" s="185"/>
      <c r="E489" s="184"/>
      <c r="F489" s="184"/>
      <c r="G489" s="184"/>
      <c r="H489" s="184"/>
      <c r="I489" s="184"/>
      <c r="J489" s="184"/>
      <c r="K489" s="16">
        <f t="shared" si="21"/>
        <v>0</v>
      </c>
      <c r="L489" s="16">
        <f t="shared" si="22"/>
        <v>0</v>
      </c>
      <c r="M489" s="16">
        <f t="shared" si="23"/>
        <v>0</v>
      </c>
      <c r="N489" t="e">
        <f>INDEX(XML!$A$2:$R$782,MATCH(C489,XML!$D$2:$D$737,0),2)</f>
        <v>#N/A</v>
      </c>
    </row>
    <row r="490" spans="1:14" ht="22.5" customHeight="1" x14ac:dyDescent="0.2">
      <c r="A490">
        <v>50591</v>
      </c>
      <c r="B490" t="s">
        <v>12069</v>
      </c>
      <c r="C490" s="15" t="s">
        <v>30085</v>
      </c>
      <c r="D490" s="15" t="s">
        <v>30086</v>
      </c>
      <c r="E490">
        <v>99000</v>
      </c>
      <c r="F490">
        <v>144200</v>
      </c>
      <c r="H490" t="s">
        <v>746</v>
      </c>
      <c r="K490" s="16">
        <f t="shared" si="21"/>
        <v>105930</v>
      </c>
      <c r="L490" s="16">
        <f t="shared" si="22"/>
        <v>111505.26315789473</v>
      </c>
      <c r="M490" s="16">
        <f t="shared" si="23"/>
        <v>126710.52631578948</v>
      </c>
      <c r="N490" t="e">
        <f>INDEX(XML!$A$2:$R$782,MATCH(C490,XML!$D$2:$D$737,0),2)</f>
        <v>#N/A</v>
      </c>
    </row>
    <row r="491" spans="1:14" ht="22.5" customHeight="1" x14ac:dyDescent="0.25">
      <c r="A491" s="184" t="s">
        <v>917</v>
      </c>
      <c r="B491" s="184"/>
      <c r="C491" s="185"/>
      <c r="D491" s="185"/>
      <c r="E491" s="184"/>
      <c r="F491" s="184"/>
      <c r="G491" s="184"/>
      <c r="H491" s="184"/>
      <c r="I491" s="184"/>
      <c r="J491" s="184"/>
      <c r="K491" s="16">
        <f t="shared" si="21"/>
        <v>0</v>
      </c>
      <c r="L491" s="16">
        <f t="shared" si="22"/>
        <v>0</v>
      </c>
      <c r="M491" s="16">
        <f t="shared" si="23"/>
        <v>0</v>
      </c>
      <c r="N491" t="e">
        <f>INDEX(XML!$A$2:$R$782,MATCH(C491,XML!$D$2:$D$737,0),2)</f>
        <v>#N/A</v>
      </c>
    </row>
    <row r="492" spans="1:14" ht="22.5" customHeight="1" x14ac:dyDescent="0.2">
      <c r="A492">
        <v>38085</v>
      </c>
      <c r="B492" t="s">
        <v>918</v>
      </c>
      <c r="C492" s="15" t="s">
        <v>919</v>
      </c>
      <c r="D492" s="15" t="s">
        <v>920</v>
      </c>
      <c r="E492">
        <v>30933</v>
      </c>
      <c r="F492">
        <v>35790</v>
      </c>
      <c r="H492">
        <v>8</v>
      </c>
      <c r="K492" s="16">
        <f t="shared" si="21"/>
        <v>34644.959999999999</v>
      </c>
      <c r="L492" s="16">
        <f t="shared" si="22"/>
        <v>36468.378947368423</v>
      </c>
      <c r="M492" s="16">
        <f t="shared" si="23"/>
        <v>41441.339712918663</v>
      </c>
      <c r="N492" t="e">
        <f>INDEX(XML!$A$2:$R$782,MATCH(C492,XML!$D$2:$D$737,0),2)</f>
        <v>#N/A</v>
      </c>
    </row>
    <row r="493" spans="1:14" ht="22.5" customHeight="1" x14ac:dyDescent="0.2">
      <c r="A493">
        <v>38079</v>
      </c>
      <c r="B493" t="s">
        <v>33659</v>
      </c>
      <c r="C493" s="15" t="s">
        <v>33660</v>
      </c>
      <c r="D493" s="15" t="s">
        <v>33661</v>
      </c>
      <c r="E493">
        <v>17967</v>
      </c>
      <c r="F493">
        <v>22290</v>
      </c>
      <c r="H493" t="s">
        <v>746</v>
      </c>
      <c r="K493" s="16">
        <f t="shared" si="21"/>
        <v>20123.04</v>
      </c>
      <c r="L493" s="16">
        <f t="shared" si="22"/>
        <v>21182.147368421054</v>
      </c>
      <c r="M493" s="16">
        <f t="shared" si="23"/>
        <v>24070.622009569382</v>
      </c>
      <c r="N493" t="e">
        <f>INDEX(XML!$A$2:$R$782,MATCH(C493,XML!$D$2:$D$737,0),2)</f>
        <v>#N/A</v>
      </c>
    </row>
    <row r="494" spans="1:14" ht="22.5" customHeight="1" x14ac:dyDescent="0.2">
      <c r="A494">
        <v>38084</v>
      </c>
      <c r="B494" t="s">
        <v>16212</v>
      </c>
      <c r="C494" s="15" t="s">
        <v>16213</v>
      </c>
      <c r="D494" s="15" t="s">
        <v>16214</v>
      </c>
      <c r="E494">
        <v>31441</v>
      </c>
      <c r="F494">
        <v>40990</v>
      </c>
      <c r="H494">
        <v>39</v>
      </c>
      <c r="K494" s="16">
        <f t="shared" si="21"/>
        <v>35213.919999999998</v>
      </c>
      <c r="L494" s="16">
        <f t="shared" si="22"/>
        <v>37067.284210526319</v>
      </c>
      <c r="M494" s="16">
        <f t="shared" si="23"/>
        <v>42121.913875598089</v>
      </c>
      <c r="N494" t="e">
        <f>INDEX(XML!$A$2:$R$782,MATCH(C494,XML!$D$2:$D$737,0),2)</f>
        <v>#N/A</v>
      </c>
    </row>
    <row r="495" spans="1:14" ht="22.5" customHeight="1" x14ac:dyDescent="0.2">
      <c r="A495">
        <v>38021</v>
      </c>
      <c r="B495" t="s">
        <v>48292</v>
      </c>
      <c r="C495" s="15" t="s">
        <v>48293</v>
      </c>
      <c r="D495" s="15" t="s">
        <v>48294</v>
      </c>
      <c r="E495">
        <v>53732</v>
      </c>
      <c r="F495">
        <v>65590</v>
      </c>
      <c r="H495">
        <v>4</v>
      </c>
      <c r="K495" s="16">
        <f t="shared" si="21"/>
        <v>57493.24</v>
      </c>
      <c r="L495" s="16">
        <f t="shared" si="22"/>
        <v>60519.199999999997</v>
      </c>
      <c r="M495" s="16">
        <f t="shared" si="23"/>
        <v>68771.818181818177</v>
      </c>
      <c r="N495" t="e">
        <f>INDEX(XML!$A$2:$R$782,MATCH(C495,XML!$D$2:$D$737,0),2)</f>
        <v>#N/A</v>
      </c>
    </row>
    <row r="496" spans="1:14" ht="22.5" customHeight="1" x14ac:dyDescent="0.2">
      <c r="A496">
        <v>38458</v>
      </c>
      <c r="B496" t="s">
        <v>921</v>
      </c>
      <c r="C496" s="15" t="s">
        <v>922</v>
      </c>
      <c r="D496" s="15" t="s">
        <v>923</v>
      </c>
      <c r="E496">
        <v>54767</v>
      </c>
      <c r="F496">
        <v>67390</v>
      </c>
      <c r="H496" t="s">
        <v>746</v>
      </c>
      <c r="K496" s="16">
        <f t="shared" si="21"/>
        <v>58600.69</v>
      </c>
      <c r="L496" s="16">
        <f t="shared" si="22"/>
        <v>61684.936842105264</v>
      </c>
      <c r="M496" s="16">
        <f t="shared" si="23"/>
        <v>70096.51913875599</v>
      </c>
      <c r="N496" t="e">
        <f>INDEX(XML!$A$2:$R$782,MATCH(C496,XML!$D$2:$D$737,0),2)</f>
        <v>#N/A</v>
      </c>
    </row>
    <row r="497" spans="1:14" ht="22.5" customHeight="1" x14ac:dyDescent="0.2">
      <c r="A497">
        <v>38053</v>
      </c>
      <c r="B497" t="s">
        <v>46983</v>
      </c>
      <c r="C497" s="15" t="s">
        <v>46984</v>
      </c>
      <c r="D497" s="15" t="s">
        <v>46985</v>
      </c>
      <c r="E497">
        <v>71120</v>
      </c>
      <c r="F497">
        <v>77590</v>
      </c>
      <c r="H497">
        <v>43</v>
      </c>
      <c r="K497" s="16">
        <f t="shared" si="21"/>
        <v>76098.399999999994</v>
      </c>
      <c r="L497" s="16">
        <f t="shared" si="22"/>
        <v>80103.578947368413</v>
      </c>
      <c r="M497" s="16">
        <f t="shared" si="23"/>
        <v>91026.794258373193</v>
      </c>
      <c r="N497" t="e">
        <f>INDEX(XML!$A$2:$R$782,MATCH(C497,XML!$D$2:$D$737,0),2)</f>
        <v>#N/A</v>
      </c>
    </row>
    <row r="498" spans="1:14" ht="56.25" x14ac:dyDescent="0.2">
      <c r="A498">
        <v>41673</v>
      </c>
      <c r="B498" t="s">
        <v>924</v>
      </c>
      <c r="C498" s="15" t="s">
        <v>925</v>
      </c>
      <c r="D498" s="15" t="s">
        <v>926</v>
      </c>
      <c r="E498">
        <v>43164</v>
      </c>
      <c r="F498">
        <v>49690</v>
      </c>
      <c r="H498" t="s">
        <v>746</v>
      </c>
      <c r="K498" s="16">
        <f t="shared" si="21"/>
        <v>48343.68</v>
      </c>
      <c r="L498" s="16">
        <f t="shared" si="22"/>
        <v>50888.084210526315</v>
      </c>
      <c r="M498" s="16">
        <f t="shared" si="23"/>
        <v>57827.368421052626</v>
      </c>
      <c r="N498" t="e">
        <f>INDEX(XML!$A$2:$R$782,MATCH(C498,XML!$D$2:$D$737,0),2)</f>
        <v>#N/A</v>
      </c>
    </row>
    <row r="499" spans="1:14" ht="45" x14ac:dyDescent="0.2">
      <c r="A499">
        <v>42127</v>
      </c>
      <c r="B499" t="s">
        <v>927</v>
      </c>
      <c r="C499" s="15" t="s">
        <v>928</v>
      </c>
      <c r="D499" s="15" t="s">
        <v>929</v>
      </c>
      <c r="E499">
        <v>72770</v>
      </c>
      <c r="F499">
        <v>84990</v>
      </c>
      <c r="H499" t="s">
        <v>746</v>
      </c>
      <c r="K499" s="16">
        <f t="shared" si="21"/>
        <v>77863.899999999994</v>
      </c>
      <c r="L499" s="16">
        <f t="shared" si="22"/>
        <v>81961.999999999985</v>
      </c>
      <c r="M499" s="16">
        <f t="shared" si="23"/>
        <v>93138.636363636339</v>
      </c>
      <c r="N499" t="e">
        <f>INDEX(XML!$A$2:$R$782,MATCH(C499,XML!$D$2:$D$737,0),2)</f>
        <v>#N/A</v>
      </c>
    </row>
    <row r="500" spans="1:14" ht="56.25" x14ac:dyDescent="0.2">
      <c r="A500">
        <v>51330</v>
      </c>
      <c r="B500" t="s">
        <v>42472</v>
      </c>
      <c r="C500" s="15" t="s">
        <v>42473</v>
      </c>
      <c r="D500" s="15" t="s">
        <v>42474</v>
      </c>
      <c r="E500">
        <v>46891</v>
      </c>
      <c r="F500">
        <v>53390</v>
      </c>
      <c r="H500">
        <v>9</v>
      </c>
      <c r="K500" s="16">
        <f t="shared" si="21"/>
        <v>52517.919999999998</v>
      </c>
      <c r="L500" s="16">
        <f t="shared" si="22"/>
        <v>55282.021052631579</v>
      </c>
      <c r="M500" s="16">
        <f t="shared" si="23"/>
        <v>62820.478468899521</v>
      </c>
      <c r="N500" t="e">
        <f>INDEX(XML!$A$2:$R$782,MATCH(C500,XML!$D$2:$D$737,0),2)</f>
        <v>#N/A</v>
      </c>
    </row>
    <row r="501" spans="1:14" ht="45" x14ac:dyDescent="0.2">
      <c r="A501">
        <v>52257</v>
      </c>
      <c r="B501" t="s">
        <v>40745</v>
      </c>
      <c r="C501" s="15" t="s">
        <v>40746</v>
      </c>
      <c r="D501" s="15" t="s">
        <v>40747</v>
      </c>
      <c r="E501">
        <v>81911</v>
      </c>
      <c r="F501">
        <v>94190</v>
      </c>
      <c r="H501" t="s">
        <v>746</v>
      </c>
      <c r="K501" s="16">
        <f t="shared" si="21"/>
        <v>87644.77</v>
      </c>
      <c r="L501" s="16">
        <f t="shared" si="22"/>
        <v>92257.652631578952</v>
      </c>
      <c r="M501" s="16">
        <f t="shared" si="23"/>
        <v>104838.24162679426</v>
      </c>
      <c r="N501" t="e">
        <f>INDEX(XML!$A$2:$R$782,MATCH(C501,XML!$D$2:$D$737,0),2)</f>
        <v>#N/A</v>
      </c>
    </row>
    <row r="502" spans="1:14" ht="56.25" x14ac:dyDescent="0.2">
      <c r="A502">
        <v>41464</v>
      </c>
      <c r="B502" t="s">
        <v>930</v>
      </c>
      <c r="C502" s="15" t="s">
        <v>931</v>
      </c>
      <c r="D502" s="15" t="s">
        <v>932</v>
      </c>
      <c r="E502">
        <v>73946</v>
      </c>
      <c r="F502">
        <v>86190</v>
      </c>
      <c r="H502" t="s">
        <v>746</v>
      </c>
      <c r="K502" s="16">
        <f t="shared" si="21"/>
        <v>79122.22</v>
      </c>
      <c r="L502" s="16">
        <f t="shared" si="22"/>
        <v>83286.547368421059</v>
      </c>
      <c r="M502" s="16">
        <f t="shared" si="23"/>
        <v>94643.80382775121</v>
      </c>
      <c r="N502" t="e">
        <f>INDEX(XML!$A$2:$R$782,MATCH(C502,XML!$D$2:$D$737,0),2)</f>
        <v>#N/A</v>
      </c>
    </row>
    <row r="503" spans="1:14" ht="56.25" x14ac:dyDescent="0.2">
      <c r="A503">
        <v>41463</v>
      </c>
      <c r="B503" t="s">
        <v>933</v>
      </c>
      <c r="C503" s="15" t="s">
        <v>934</v>
      </c>
      <c r="D503" s="15" t="s">
        <v>935</v>
      </c>
      <c r="E503">
        <v>107526</v>
      </c>
      <c r="F503">
        <v>133590</v>
      </c>
      <c r="H503" t="s">
        <v>746</v>
      </c>
      <c r="K503" s="16">
        <f t="shared" si="21"/>
        <v>115052.82</v>
      </c>
      <c r="L503" s="16">
        <f t="shared" si="22"/>
        <v>121108.23157894737</v>
      </c>
      <c r="M503" s="16">
        <f t="shared" si="23"/>
        <v>137622.99043062201</v>
      </c>
      <c r="N503" t="e">
        <f>INDEX(XML!$A$2:$R$782,MATCH(C503,XML!$D$2:$D$737,0),2)</f>
        <v>#N/A</v>
      </c>
    </row>
    <row r="504" spans="1:14" ht="67.5" x14ac:dyDescent="0.2">
      <c r="A504">
        <v>49398</v>
      </c>
      <c r="B504" t="s">
        <v>29745</v>
      </c>
      <c r="C504" s="15" t="s">
        <v>29746</v>
      </c>
      <c r="D504" s="15" t="s">
        <v>29747</v>
      </c>
      <c r="E504">
        <v>89920</v>
      </c>
      <c r="F504">
        <v>105290</v>
      </c>
      <c r="H504" t="s">
        <v>746</v>
      </c>
      <c r="K504" s="16">
        <f t="shared" si="21"/>
        <v>96214.399999999994</v>
      </c>
      <c r="L504" s="16">
        <f t="shared" si="22"/>
        <v>101278.31578947368</v>
      </c>
      <c r="M504" s="16">
        <f t="shared" si="23"/>
        <v>115088.99521531099</v>
      </c>
      <c r="N504" t="e">
        <f>INDEX(XML!$A$2:$R$782,MATCH(C504,XML!$D$2:$D$737,0),2)</f>
        <v>#N/A</v>
      </c>
    </row>
    <row r="505" spans="1:14" ht="56.25" x14ac:dyDescent="0.2">
      <c r="A505">
        <v>49397</v>
      </c>
      <c r="B505" t="s">
        <v>936</v>
      </c>
      <c r="C505" s="15" t="s">
        <v>937</v>
      </c>
      <c r="D505" s="15" t="s">
        <v>938</v>
      </c>
      <c r="E505">
        <v>137235</v>
      </c>
      <c r="F505">
        <v>157890</v>
      </c>
      <c r="H505" t="s">
        <v>746</v>
      </c>
      <c r="K505" s="16">
        <f t="shared" si="21"/>
        <v>146841.45000000001</v>
      </c>
      <c r="L505" s="16">
        <f t="shared" si="22"/>
        <v>154569.94736842107</v>
      </c>
      <c r="M505" s="16">
        <f t="shared" si="23"/>
        <v>175647.66746411484</v>
      </c>
      <c r="N505" t="e">
        <f>INDEX(XML!$A$2:$R$782,MATCH(C505,XML!$D$2:$D$737,0),2)</f>
        <v>#N/A</v>
      </c>
    </row>
    <row r="506" spans="1:14" ht="67.5" x14ac:dyDescent="0.2">
      <c r="A506">
        <v>59766</v>
      </c>
      <c r="B506" t="s">
        <v>16773</v>
      </c>
      <c r="C506" s="15" t="s">
        <v>16774</v>
      </c>
      <c r="D506" s="15" t="s">
        <v>16775</v>
      </c>
      <c r="E506">
        <v>93877</v>
      </c>
      <c r="F506">
        <v>110990</v>
      </c>
      <c r="H506" t="s">
        <v>746</v>
      </c>
      <c r="K506" s="16">
        <f t="shared" si="21"/>
        <v>100448.39</v>
      </c>
      <c r="L506" s="16">
        <f t="shared" si="22"/>
        <v>105735.14736842105</v>
      </c>
      <c r="M506" s="16">
        <f t="shared" si="23"/>
        <v>120153.57655502392</v>
      </c>
      <c r="N506" t="e">
        <f>INDEX(XML!$A$2:$R$782,MATCH(C506,XML!$D$2:$D$737,0),2)</f>
        <v>#N/A</v>
      </c>
    </row>
    <row r="507" spans="1:14" ht="56.25" x14ac:dyDescent="0.2">
      <c r="A507">
        <v>59765</v>
      </c>
      <c r="B507" t="s">
        <v>46986</v>
      </c>
      <c r="C507" s="15" t="s">
        <v>46987</v>
      </c>
      <c r="D507" s="15" t="s">
        <v>46988</v>
      </c>
      <c r="E507">
        <v>144843</v>
      </c>
      <c r="F507">
        <v>167790</v>
      </c>
      <c r="H507">
        <v>14</v>
      </c>
      <c r="K507" s="16">
        <f t="shared" si="21"/>
        <v>154982.01</v>
      </c>
      <c r="L507" s="16">
        <f t="shared" si="22"/>
        <v>163138.95789473684</v>
      </c>
      <c r="M507" s="16">
        <f t="shared" si="23"/>
        <v>185385.17942583733</v>
      </c>
      <c r="N507" t="e">
        <f>INDEX(XML!$A$2:$R$782,MATCH(C507,XML!$D$2:$D$737,0),2)</f>
        <v>#N/A</v>
      </c>
    </row>
    <row r="508" spans="1:14" ht="56.25" x14ac:dyDescent="0.2">
      <c r="A508">
        <v>44800</v>
      </c>
      <c r="B508" t="s">
        <v>47071</v>
      </c>
      <c r="C508" s="15" t="s">
        <v>47072</v>
      </c>
      <c r="D508" s="15" t="s">
        <v>47073</v>
      </c>
      <c r="E508">
        <v>111610</v>
      </c>
      <c r="F508">
        <v>128390</v>
      </c>
      <c r="H508" t="s">
        <v>746</v>
      </c>
      <c r="K508" s="16">
        <f t="shared" si="21"/>
        <v>119422.7</v>
      </c>
      <c r="L508" s="16">
        <f t="shared" si="22"/>
        <v>125708.10526315789</v>
      </c>
      <c r="M508" s="16">
        <f t="shared" si="23"/>
        <v>142850.11961722487</v>
      </c>
      <c r="N508" t="e">
        <f>INDEX(XML!$A$2:$R$782,MATCH(C508,XML!$D$2:$D$737,0),2)</f>
        <v>#N/A</v>
      </c>
    </row>
    <row r="509" spans="1:14" ht="56.25" x14ac:dyDescent="0.2">
      <c r="A509">
        <v>60271</v>
      </c>
      <c r="B509" t="s">
        <v>17068</v>
      </c>
      <c r="C509" s="15" t="s">
        <v>17069</v>
      </c>
      <c r="D509" s="15" t="s">
        <v>17070</v>
      </c>
      <c r="E509">
        <v>142657</v>
      </c>
      <c r="F509">
        <v>171190</v>
      </c>
      <c r="H509">
        <v>4</v>
      </c>
      <c r="K509" s="16">
        <f t="shared" si="21"/>
        <v>152642.99</v>
      </c>
      <c r="L509" s="16">
        <f t="shared" si="22"/>
        <v>160676.83157894737</v>
      </c>
      <c r="M509" s="16">
        <f t="shared" si="23"/>
        <v>182587.30861244022</v>
      </c>
      <c r="N509" t="e">
        <f>INDEX(XML!$A$2:$R$782,MATCH(C509,XML!$D$2:$D$737,0),2)</f>
        <v>#N/A</v>
      </c>
    </row>
    <row r="510" spans="1:14" ht="67.5" x14ac:dyDescent="0.2">
      <c r="A510">
        <v>40817</v>
      </c>
      <c r="B510" t="s">
        <v>27488</v>
      </c>
      <c r="C510" s="15" t="s">
        <v>27489</v>
      </c>
      <c r="D510" s="15" t="s">
        <v>27490</v>
      </c>
      <c r="E510">
        <v>90756</v>
      </c>
      <c r="F510">
        <v>104390</v>
      </c>
      <c r="H510">
        <v>1</v>
      </c>
      <c r="K510" s="16">
        <f t="shared" si="21"/>
        <v>97108.92</v>
      </c>
      <c r="L510" s="16">
        <f t="shared" si="22"/>
        <v>102219.91578947369</v>
      </c>
      <c r="M510" s="16">
        <f t="shared" si="23"/>
        <v>116158.99521531101</v>
      </c>
      <c r="N510" t="e">
        <f>INDEX(XML!$A$2:$R$782,MATCH(C510,XML!$D$2:$D$737,0),2)</f>
        <v>#N/A</v>
      </c>
    </row>
    <row r="511" spans="1:14" ht="67.5" x14ac:dyDescent="0.2">
      <c r="A511">
        <v>47294</v>
      </c>
      <c r="B511" t="s">
        <v>42892</v>
      </c>
      <c r="C511" s="15" t="s">
        <v>42893</v>
      </c>
      <c r="D511" s="15" t="s">
        <v>42894</v>
      </c>
      <c r="E511">
        <v>109795</v>
      </c>
      <c r="F511">
        <v>123690</v>
      </c>
      <c r="H511" t="s">
        <v>746</v>
      </c>
      <c r="K511" s="16">
        <f t="shared" si="21"/>
        <v>117480.65</v>
      </c>
      <c r="L511" s="16">
        <f t="shared" si="22"/>
        <v>123663.84210526316</v>
      </c>
      <c r="M511" s="16">
        <f t="shared" si="23"/>
        <v>140527.09330143541</v>
      </c>
      <c r="N511" t="e">
        <f>INDEX(XML!$A$2:$R$782,MATCH(C511,XML!$D$2:$D$737,0),2)</f>
        <v>#N/A</v>
      </c>
    </row>
    <row r="512" spans="1:14" ht="67.5" x14ac:dyDescent="0.2">
      <c r="A512">
        <v>47295</v>
      </c>
      <c r="B512" t="s">
        <v>47678</v>
      </c>
      <c r="C512" s="15" t="s">
        <v>47679</v>
      </c>
      <c r="D512" s="15" t="s">
        <v>47680</v>
      </c>
      <c r="E512">
        <v>110960</v>
      </c>
      <c r="F512">
        <v>134390</v>
      </c>
      <c r="H512" t="s">
        <v>746</v>
      </c>
      <c r="K512" s="16">
        <f t="shared" si="21"/>
        <v>118727.2</v>
      </c>
      <c r="L512" s="16">
        <f t="shared" si="22"/>
        <v>124976</v>
      </c>
      <c r="M512" s="16">
        <f t="shared" si="23"/>
        <v>142018.18181818182</v>
      </c>
      <c r="N512" t="e">
        <f>INDEX(XML!$A$2:$R$782,MATCH(C512,XML!$D$2:$D$737,0),2)</f>
        <v>#N/A</v>
      </c>
    </row>
    <row r="513" spans="1:14" ht="78.75" x14ac:dyDescent="0.2">
      <c r="A513">
        <v>56851</v>
      </c>
      <c r="B513" t="s">
        <v>44869</v>
      </c>
      <c r="C513" s="15" t="s">
        <v>44870</v>
      </c>
      <c r="D513" s="15" t="s">
        <v>44871</v>
      </c>
      <c r="E513">
        <v>115598</v>
      </c>
      <c r="F513">
        <v>127390</v>
      </c>
      <c r="H513">
        <v>1</v>
      </c>
      <c r="K513" s="16">
        <f t="shared" si="21"/>
        <v>123689.86</v>
      </c>
      <c r="L513" s="16">
        <f t="shared" si="22"/>
        <v>130199.85263157895</v>
      </c>
      <c r="M513" s="16">
        <f t="shared" si="23"/>
        <v>147954.37799043063</v>
      </c>
      <c r="N513" t="e">
        <f>INDEX(XML!$A$2:$R$782,MATCH(C513,XML!$D$2:$D$737,0),2)</f>
        <v>#N/A</v>
      </c>
    </row>
    <row r="514" spans="1:14" ht="78.75" x14ac:dyDescent="0.2">
      <c r="A514">
        <v>56850</v>
      </c>
      <c r="B514" t="s">
        <v>46989</v>
      </c>
      <c r="C514" s="15" t="s">
        <v>46990</v>
      </c>
      <c r="D514" s="15" t="s">
        <v>46991</v>
      </c>
      <c r="E514">
        <v>125329</v>
      </c>
      <c r="F514">
        <v>143890</v>
      </c>
      <c r="H514" t="s">
        <v>746</v>
      </c>
      <c r="K514" s="16">
        <f t="shared" si="21"/>
        <v>134102.03</v>
      </c>
      <c r="L514" s="16">
        <f t="shared" si="22"/>
        <v>141160.03157894738</v>
      </c>
      <c r="M514" s="16">
        <f t="shared" si="23"/>
        <v>160409.12679425839</v>
      </c>
      <c r="N514" t="e">
        <f>INDEX(XML!$A$2:$R$782,MATCH(C514,XML!$D$2:$D$737,0),2)</f>
        <v>#N/A</v>
      </c>
    </row>
    <row r="515" spans="1:14" ht="67.5" x14ac:dyDescent="0.2">
      <c r="A515">
        <v>40816</v>
      </c>
      <c r="B515" t="s">
        <v>47372</v>
      </c>
      <c r="C515" s="15" t="s">
        <v>47373</v>
      </c>
      <c r="D515" s="15" t="s">
        <v>47374</v>
      </c>
      <c r="E515">
        <v>136578</v>
      </c>
      <c r="F515">
        <v>165390</v>
      </c>
      <c r="H515" t="s">
        <v>746</v>
      </c>
      <c r="K515" s="16">
        <f t="shared" si="21"/>
        <v>146138.46</v>
      </c>
      <c r="L515" s="16">
        <f t="shared" si="22"/>
        <v>153829.95789473684</v>
      </c>
      <c r="M515" s="16">
        <f t="shared" si="23"/>
        <v>174806.77033492824</v>
      </c>
      <c r="N515" t="e">
        <f>INDEX(XML!$A$2:$R$782,MATCH(C515,XML!$D$2:$D$737,0),2)</f>
        <v>#N/A</v>
      </c>
    </row>
    <row r="516" spans="1:14" ht="67.5" x14ac:dyDescent="0.2">
      <c r="A516">
        <v>40815</v>
      </c>
      <c r="B516" t="s">
        <v>35619</v>
      </c>
      <c r="C516" s="15" t="s">
        <v>35620</v>
      </c>
      <c r="D516" s="15" t="s">
        <v>35621</v>
      </c>
      <c r="E516">
        <v>163379</v>
      </c>
      <c r="F516">
        <v>199790</v>
      </c>
      <c r="H516" t="s">
        <v>746</v>
      </c>
      <c r="K516" s="16">
        <f t="shared" si="21"/>
        <v>174815.53</v>
      </c>
      <c r="L516" s="16">
        <f t="shared" si="22"/>
        <v>184016.34736842106</v>
      </c>
      <c r="M516" s="16">
        <f t="shared" si="23"/>
        <v>209109.48564593305</v>
      </c>
      <c r="N516" t="e">
        <f>INDEX(XML!$A$2:$R$782,MATCH(C516,XML!$D$2:$D$737,0),2)</f>
        <v>#N/A</v>
      </c>
    </row>
    <row r="517" spans="1:14" ht="67.5" x14ac:dyDescent="0.2">
      <c r="A517">
        <v>49532</v>
      </c>
      <c r="B517" t="s">
        <v>34480</v>
      </c>
      <c r="C517" s="15" t="s">
        <v>34481</v>
      </c>
      <c r="D517" s="15" t="s">
        <v>34482</v>
      </c>
      <c r="E517">
        <v>162548</v>
      </c>
      <c r="F517">
        <v>186990</v>
      </c>
      <c r="H517">
        <v>14</v>
      </c>
      <c r="K517" s="16">
        <f t="shared" ref="K517:K580" si="24">IF(E517&gt;49999,E517+E517*0.07,IF(E517&lt;=49999,E517+E517*0.12))</f>
        <v>173926.36</v>
      </c>
      <c r="L517" s="16">
        <f t="shared" ref="L517:L580" si="25">K517*100/95</f>
        <v>183080.37894736842</v>
      </c>
      <c r="M517" s="16">
        <f t="shared" ref="M517:M580" si="26">IF(COUNTIF(C517,"*Dahua*"),F517-10,L517*100/88)</f>
        <v>208045.88516746412</v>
      </c>
      <c r="N517" t="e">
        <f>INDEX(XML!$A$2:$R$782,MATCH(C517,XML!$D$2:$D$737,0),2)</f>
        <v>#N/A</v>
      </c>
    </row>
    <row r="518" spans="1:14" ht="67.5" x14ac:dyDescent="0.2">
      <c r="A518">
        <v>47296</v>
      </c>
      <c r="B518" t="s">
        <v>38862</v>
      </c>
      <c r="C518" s="15" t="s">
        <v>38863</v>
      </c>
      <c r="D518" s="15" t="s">
        <v>38864</v>
      </c>
      <c r="E518">
        <v>176752</v>
      </c>
      <c r="F518">
        <v>199650</v>
      </c>
      <c r="H518">
        <v>24</v>
      </c>
      <c r="K518" s="16">
        <f t="shared" si="24"/>
        <v>189124.64</v>
      </c>
      <c r="L518" s="16">
        <f t="shared" si="25"/>
        <v>199078.56842105262</v>
      </c>
      <c r="M518" s="16">
        <f t="shared" si="26"/>
        <v>226225.64593301434</v>
      </c>
      <c r="N518" t="e">
        <f>INDEX(XML!$A$2:$R$782,MATCH(C518,XML!$D$2:$D$737,0),2)</f>
        <v>#N/A</v>
      </c>
    </row>
    <row r="519" spans="1:14" ht="67.5" x14ac:dyDescent="0.2">
      <c r="A519">
        <v>47500</v>
      </c>
      <c r="B519" t="s">
        <v>48295</v>
      </c>
      <c r="C519" s="15" t="s">
        <v>48296</v>
      </c>
      <c r="D519" s="15" t="s">
        <v>48297</v>
      </c>
      <c r="E519">
        <v>193598</v>
      </c>
      <c r="F519">
        <v>212590</v>
      </c>
      <c r="H519">
        <v>44</v>
      </c>
      <c r="K519" s="16">
        <f t="shared" si="24"/>
        <v>207149.86</v>
      </c>
      <c r="L519" s="16">
        <f t="shared" si="25"/>
        <v>218052.48421052631</v>
      </c>
      <c r="M519" s="16">
        <f t="shared" si="26"/>
        <v>247786.91387559808</v>
      </c>
      <c r="N519" t="e">
        <f>INDEX(XML!$A$2:$R$782,MATCH(C519,XML!$D$2:$D$737,0),2)</f>
        <v>#N/A</v>
      </c>
    </row>
    <row r="520" spans="1:14" ht="78.75" x14ac:dyDescent="0.2">
      <c r="A520">
        <v>60837</v>
      </c>
      <c r="B520" t="s">
        <v>30087</v>
      </c>
      <c r="C520" s="15" t="s">
        <v>30088</v>
      </c>
      <c r="D520" s="15" t="s">
        <v>30089</v>
      </c>
      <c r="E520">
        <v>174967</v>
      </c>
      <c r="F520">
        <v>195890</v>
      </c>
      <c r="H520" t="s">
        <v>746</v>
      </c>
      <c r="K520" s="16">
        <f t="shared" si="24"/>
        <v>187214.69</v>
      </c>
      <c r="L520" s="16">
        <f t="shared" si="25"/>
        <v>197068.09473684212</v>
      </c>
      <c r="M520" s="16">
        <f t="shared" si="26"/>
        <v>223941.01674641148</v>
      </c>
      <c r="N520" t="e">
        <f>INDEX(XML!$A$2:$R$782,MATCH(C520,XML!$D$2:$D$737,0),2)</f>
        <v>#N/A</v>
      </c>
    </row>
    <row r="521" spans="1:14" ht="78.75" x14ac:dyDescent="0.2">
      <c r="A521">
        <v>62553</v>
      </c>
      <c r="B521" t="s">
        <v>35622</v>
      </c>
      <c r="C521" s="15" t="s">
        <v>35623</v>
      </c>
      <c r="D521" s="15" t="s">
        <v>35624</v>
      </c>
      <c r="E521">
        <v>223685</v>
      </c>
      <c r="F521">
        <v>261790</v>
      </c>
      <c r="H521">
        <v>13</v>
      </c>
      <c r="I521">
        <v>5</v>
      </c>
      <c r="K521" s="16">
        <f t="shared" si="24"/>
        <v>239342.95</v>
      </c>
      <c r="L521" s="16">
        <f t="shared" si="25"/>
        <v>251939.94736842104</v>
      </c>
      <c r="M521" s="16">
        <f t="shared" si="26"/>
        <v>286295.39473684208</v>
      </c>
      <c r="N521" t="e">
        <f>INDEX(XML!$A$2:$R$782,MATCH(C521,XML!$D$2:$D$737,0),2)</f>
        <v>#N/A</v>
      </c>
    </row>
    <row r="522" spans="1:14" ht="78.75" x14ac:dyDescent="0.2">
      <c r="A522">
        <v>56853</v>
      </c>
      <c r="B522" t="s">
        <v>40748</v>
      </c>
      <c r="C522" s="15" t="s">
        <v>40749</v>
      </c>
      <c r="D522" s="15" t="s">
        <v>40750</v>
      </c>
      <c r="E522">
        <v>186650</v>
      </c>
      <c r="F522">
        <v>215500</v>
      </c>
      <c r="H522">
        <v>33</v>
      </c>
      <c r="K522" s="16">
        <f t="shared" si="24"/>
        <v>199715.5</v>
      </c>
      <c r="L522" s="16">
        <f t="shared" si="25"/>
        <v>210226.84210526315</v>
      </c>
      <c r="M522" s="16">
        <f t="shared" si="26"/>
        <v>238894.13875598085</v>
      </c>
      <c r="N522" t="e">
        <f>INDEX(XML!$A$2:$R$782,MATCH(C522,XML!$D$2:$D$737,0),2)</f>
        <v>#N/A</v>
      </c>
    </row>
    <row r="523" spans="1:14" ht="78.75" x14ac:dyDescent="0.2">
      <c r="A523">
        <v>56852</v>
      </c>
      <c r="B523" t="s">
        <v>14815</v>
      </c>
      <c r="C523" s="15" t="s">
        <v>14816</v>
      </c>
      <c r="D523" s="15" t="s">
        <v>14817</v>
      </c>
      <c r="E523">
        <v>212530</v>
      </c>
      <c r="F523">
        <v>236990</v>
      </c>
      <c r="H523" t="s">
        <v>746</v>
      </c>
      <c r="K523" s="16">
        <f t="shared" si="24"/>
        <v>227407.1</v>
      </c>
      <c r="L523" s="16">
        <f t="shared" si="25"/>
        <v>239375.89473684211</v>
      </c>
      <c r="M523" s="16">
        <f t="shared" si="26"/>
        <v>272018.06220095692</v>
      </c>
      <c r="N523" t="e">
        <f>INDEX(XML!$A$2:$R$782,MATCH(C523,XML!$D$2:$D$737,0),2)</f>
        <v>#N/A</v>
      </c>
    </row>
    <row r="524" spans="1:14" ht="67.5" x14ac:dyDescent="0.2">
      <c r="A524">
        <v>47806</v>
      </c>
      <c r="B524" t="s">
        <v>48298</v>
      </c>
      <c r="C524" s="15" t="s">
        <v>48299</v>
      </c>
      <c r="D524" s="15" t="s">
        <v>48300</v>
      </c>
      <c r="E524">
        <v>240722</v>
      </c>
      <c r="F524">
        <v>288890</v>
      </c>
      <c r="H524">
        <v>10</v>
      </c>
      <c r="K524" s="16">
        <f t="shared" si="24"/>
        <v>257572.54</v>
      </c>
      <c r="L524" s="16">
        <f t="shared" si="25"/>
        <v>271128.98947368423</v>
      </c>
      <c r="M524" s="16">
        <f t="shared" si="26"/>
        <v>308101.1244019139</v>
      </c>
      <c r="N524" t="e">
        <f>INDEX(XML!$A$2:$R$782,MATCH(C524,XML!$D$2:$D$737,0),2)</f>
        <v>#N/A</v>
      </c>
    </row>
    <row r="525" spans="1:14" ht="78.75" x14ac:dyDescent="0.2">
      <c r="A525">
        <v>56855</v>
      </c>
      <c r="B525" t="s">
        <v>25166</v>
      </c>
      <c r="C525" s="15" t="s">
        <v>25167</v>
      </c>
      <c r="D525" s="15" t="s">
        <v>25168</v>
      </c>
      <c r="E525">
        <v>253402</v>
      </c>
      <c r="F525">
        <v>281790</v>
      </c>
      <c r="H525">
        <v>9</v>
      </c>
      <c r="K525" s="16">
        <f t="shared" si="24"/>
        <v>271140.14</v>
      </c>
      <c r="L525" s="16">
        <f t="shared" si="25"/>
        <v>285410.67368421052</v>
      </c>
      <c r="M525" s="16">
        <f t="shared" si="26"/>
        <v>324330.31100478466</v>
      </c>
      <c r="N525" t="e">
        <f>INDEX(XML!$A$2:$R$782,MATCH(C525,XML!$D$2:$D$737,0),2)</f>
        <v>#N/A</v>
      </c>
    </row>
    <row r="526" spans="1:14" ht="78.75" x14ac:dyDescent="0.2">
      <c r="A526">
        <v>56854</v>
      </c>
      <c r="B526" t="s">
        <v>29748</v>
      </c>
      <c r="C526" s="15" t="s">
        <v>29749</v>
      </c>
      <c r="D526" s="15" t="s">
        <v>29750</v>
      </c>
      <c r="E526">
        <v>265108</v>
      </c>
      <c r="F526">
        <v>323490</v>
      </c>
      <c r="H526">
        <v>42</v>
      </c>
      <c r="K526" s="16">
        <f t="shared" si="24"/>
        <v>283665.56</v>
      </c>
      <c r="L526" s="16">
        <f t="shared" si="25"/>
        <v>298595.32631578948</v>
      </c>
      <c r="M526" s="16">
        <f t="shared" si="26"/>
        <v>339312.87081339717</v>
      </c>
      <c r="N526" t="e">
        <f>INDEX(XML!$A$2:$R$782,MATCH(C526,XML!$D$2:$D$737,0),2)</f>
        <v>#N/A</v>
      </c>
    </row>
    <row r="527" spans="1:14" ht="67.5" x14ac:dyDescent="0.2">
      <c r="A527">
        <v>75576</v>
      </c>
      <c r="B527" t="s">
        <v>33472</v>
      </c>
      <c r="C527" s="15" t="s">
        <v>33473</v>
      </c>
      <c r="D527" s="15" t="s">
        <v>33474</v>
      </c>
      <c r="E527">
        <v>91539</v>
      </c>
      <c r="F527">
        <v>110690</v>
      </c>
      <c r="H527">
        <v>19</v>
      </c>
      <c r="K527" s="16">
        <f t="shared" si="24"/>
        <v>97946.73</v>
      </c>
      <c r="L527" s="16">
        <f t="shared" si="25"/>
        <v>103101.82105263158</v>
      </c>
      <c r="M527" s="16">
        <f t="shared" si="26"/>
        <v>117161.16028708135</v>
      </c>
      <c r="N527" t="e">
        <f>INDEX(XML!$A$2:$R$782,MATCH(C527,XML!$D$2:$D$737,0),2)</f>
        <v>#N/A</v>
      </c>
    </row>
    <row r="528" spans="1:14" ht="67.5" x14ac:dyDescent="0.2">
      <c r="A528">
        <v>75574</v>
      </c>
      <c r="B528" t="s">
        <v>48301</v>
      </c>
      <c r="C528" s="15" t="s">
        <v>48302</v>
      </c>
      <c r="D528" s="15" t="s">
        <v>48303</v>
      </c>
      <c r="E528">
        <v>95472</v>
      </c>
      <c r="F528">
        <v>137490</v>
      </c>
      <c r="H528">
        <v>42</v>
      </c>
      <c r="K528" s="16">
        <f t="shared" si="24"/>
        <v>102155.04000000001</v>
      </c>
      <c r="L528" s="16">
        <f t="shared" si="25"/>
        <v>107531.62105263158</v>
      </c>
      <c r="M528" s="16">
        <f t="shared" si="26"/>
        <v>122195.02392344498</v>
      </c>
      <c r="N528" t="e">
        <f>INDEX(XML!$A$2:$R$782,MATCH(C528,XML!$D$2:$D$737,0),2)</f>
        <v>#N/A</v>
      </c>
    </row>
    <row r="529" spans="1:14" ht="67.5" x14ac:dyDescent="0.2">
      <c r="A529">
        <v>79677</v>
      </c>
      <c r="B529" t="s">
        <v>38865</v>
      </c>
      <c r="C529" s="15" t="s">
        <v>38866</v>
      </c>
      <c r="D529" s="15" t="s">
        <v>38867</v>
      </c>
      <c r="E529">
        <v>148401</v>
      </c>
      <c r="F529">
        <v>173890</v>
      </c>
      <c r="H529">
        <v>10</v>
      </c>
      <c r="K529" s="16">
        <f t="shared" si="24"/>
        <v>158789.07</v>
      </c>
      <c r="L529" s="16">
        <f t="shared" si="25"/>
        <v>167146.38947368422</v>
      </c>
      <c r="M529" s="16">
        <f t="shared" si="26"/>
        <v>189939.07894736843</v>
      </c>
      <c r="N529" t="e">
        <f>INDEX(XML!$A$2:$R$782,MATCH(C529,XML!$D$2:$D$737,0),2)</f>
        <v>#N/A</v>
      </c>
    </row>
    <row r="530" spans="1:14" ht="67.5" x14ac:dyDescent="0.2">
      <c r="A530">
        <v>69856</v>
      </c>
      <c r="B530" t="s">
        <v>26872</v>
      </c>
      <c r="C530" s="15" t="s">
        <v>26873</v>
      </c>
      <c r="D530" s="15" t="s">
        <v>26874</v>
      </c>
      <c r="E530">
        <v>124352</v>
      </c>
      <c r="F530">
        <v>149290</v>
      </c>
      <c r="H530">
        <v>2</v>
      </c>
      <c r="K530" s="16">
        <f t="shared" si="24"/>
        <v>133056.64000000001</v>
      </c>
      <c r="L530" s="16">
        <f t="shared" si="25"/>
        <v>140059.62105263158</v>
      </c>
      <c r="M530" s="16">
        <f t="shared" si="26"/>
        <v>159158.66028708135</v>
      </c>
      <c r="N530" t="e">
        <f>INDEX(XML!$A$2:$R$782,MATCH(C530,XML!$D$2:$D$737,0),2)</f>
        <v>#N/A</v>
      </c>
    </row>
    <row r="531" spans="1:14" ht="67.5" x14ac:dyDescent="0.2">
      <c r="A531">
        <v>69855</v>
      </c>
      <c r="B531" t="s">
        <v>37473</v>
      </c>
      <c r="C531" s="15" t="s">
        <v>37474</v>
      </c>
      <c r="D531" s="15" t="s">
        <v>37475</v>
      </c>
      <c r="E531">
        <v>123195</v>
      </c>
      <c r="F531">
        <v>151890</v>
      </c>
      <c r="H531">
        <v>24</v>
      </c>
      <c r="K531" s="16">
        <f t="shared" si="24"/>
        <v>131818.65</v>
      </c>
      <c r="L531" s="16">
        <f t="shared" si="25"/>
        <v>138756.47368421053</v>
      </c>
      <c r="M531" s="16">
        <f t="shared" si="26"/>
        <v>157677.81100478469</v>
      </c>
      <c r="N531" t="e">
        <f>INDEX(XML!$A$2:$R$782,MATCH(C531,XML!$D$2:$D$737,0),2)</f>
        <v>#N/A</v>
      </c>
    </row>
    <row r="532" spans="1:14" ht="67.5" x14ac:dyDescent="0.2">
      <c r="A532">
        <v>69858</v>
      </c>
      <c r="B532" t="s">
        <v>41905</v>
      </c>
      <c r="C532" s="15" t="s">
        <v>41906</v>
      </c>
      <c r="D532" s="15" t="s">
        <v>41907</v>
      </c>
      <c r="E532">
        <v>155538</v>
      </c>
      <c r="F532">
        <v>194190</v>
      </c>
      <c r="H532">
        <v>25</v>
      </c>
      <c r="K532" s="16">
        <f t="shared" si="24"/>
        <v>166425.66</v>
      </c>
      <c r="L532" s="16">
        <f t="shared" si="25"/>
        <v>175184.90526315788</v>
      </c>
      <c r="M532" s="16">
        <f t="shared" si="26"/>
        <v>199073.75598086126</v>
      </c>
      <c r="N532" t="e">
        <f>INDEX(XML!$A$2:$R$782,MATCH(C532,XML!$D$2:$D$737,0),2)</f>
        <v>#N/A</v>
      </c>
    </row>
    <row r="533" spans="1:14" ht="67.5" x14ac:dyDescent="0.2">
      <c r="A533">
        <v>69857</v>
      </c>
      <c r="B533" t="s">
        <v>42475</v>
      </c>
      <c r="C533" s="15" t="s">
        <v>42476</v>
      </c>
      <c r="D533" s="15" t="s">
        <v>42477</v>
      </c>
      <c r="E533">
        <v>163929</v>
      </c>
      <c r="F533">
        <v>194390</v>
      </c>
      <c r="H533">
        <v>46</v>
      </c>
      <c r="K533" s="16">
        <f t="shared" si="24"/>
        <v>175404.03</v>
      </c>
      <c r="L533" s="16">
        <f t="shared" si="25"/>
        <v>184635.82105263157</v>
      </c>
      <c r="M533" s="16">
        <f t="shared" si="26"/>
        <v>209813.43301435403</v>
      </c>
      <c r="N533" t="e">
        <f>INDEX(XML!$A$2:$R$782,MATCH(C533,XML!$D$2:$D$737,0),2)</f>
        <v>#N/A</v>
      </c>
    </row>
    <row r="534" spans="1:14" ht="78.75" x14ac:dyDescent="0.2">
      <c r="A534">
        <v>70197</v>
      </c>
      <c r="B534" t="s">
        <v>41392</v>
      </c>
      <c r="C534" s="15" t="s">
        <v>41393</v>
      </c>
      <c r="D534" s="15" t="s">
        <v>41394</v>
      </c>
      <c r="E534">
        <v>309996</v>
      </c>
      <c r="F534">
        <v>385490</v>
      </c>
      <c r="H534">
        <v>23</v>
      </c>
      <c r="K534" s="16">
        <f t="shared" si="24"/>
        <v>331695.71999999997</v>
      </c>
      <c r="L534" s="16">
        <f t="shared" si="25"/>
        <v>349153.38947368419</v>
      </c>
      <c r="M534" s="16">
        <f t="shared" si="26"/>
        <v>396765.21531100478</v>
      </c>
      <c r="N534" t="e">
        <f>INDEX(XML!$A$2:$R$782,MATCH(C534,XML!$D$2:$D$737,0),2)</f>
        <v>#N/A</v>
      </c>
    </row>
    <row r="535" spans="1:14" ht="56.25" x14ac:dyDescent="0.2">
      <c r="A535">
        <v>28503</v>
      </c>
      <c r="B535" t="s">
        <v>33662</v>
      </c>
      <c r="C535" s="15" t="s">
        <v>33663</v>
      </c>
      <c r="D535" s="15" t="s">
        <v>33664</v>
      </c>
      <c r="E535">
        <v>13975</v>
      </c>
      <c r="F535">
        <v>20290</v>
      </c>
      <c r="H535">
        <v>2</v>
      </c>
      <c r="K535" s="16">
        <f t="shared" si="24"/>
        <v>15652</v>
      </c>
      <c r="L535" s="16">
        <f t="shared" si="25"/>
        <v>16475.78947368421</v>
      </c>
      <c r="M535" s="16">
        <f t="shared" si="26"/>
        <v>18722.488038277512</v>
      </c>
      <c r="N535" t="e">
        <f>INDEX(XML!$A$2:$R$782,MATCH(C535,XML!$D$2:$D$737,0),2)</f>
        <v>#N/A</v>
      </c>
    </row>
    <row r="536" spans="1:14" ht="56.25" x14ac:dyDescent="0.2">
      <c r="A536">
        <v>33903</v>
      </c>
      <c r="B536" t="s">
        <v>44872</v>
      </c>
      <c r="C536" s="15" t="s">
        <v>44873</v>
      </c>
      <c r="D536" s="15" t="s">
        <v>44874</v>
      </c>
      <c r="E536">
        <v>30813</v>
      </c>
      <c r="F536">
        <v>34490</v>
      </c>
      <c r="H536" t="s">
        <v>746</v>
      </c>
      <c r="K536" s="16">
        <f t="shared" si="24"/>
        <v>34510.559999999998</v>
      </c>
      <c r="L536" s="16">
        <f t="shared" si="25"/>
        <v>36326.905263157896</v>
      </c>
      <c r="M536" s="16">
        <f t="shared" si="26"/>
        <v>41280.574162679426</v>
      </c>
      <c r="N536" t="e">
        <f>INDEX(XML!$A$2:$R$782,MATCH(C536,XML!$D$2:$D$737,0),2)</f>
        <v>#N/A</v>
      </c>
    </row>
    <row r="537" spans="1:14" ht="56.25" x14ac:dyDescent="0.2">
      <c r="A537">
        <v>34264</v>
      </c>
      <c r="B537" t="s">
        <v>48304</v>
      </c>
      <c r="C537" s="15" t="s">
        <v>48305</v>
      </c>
      <c r="D537" s="15" t="s">
        <v>48306</v>
      </c>
      <c r="E537">
        <v>38367</v>
      </c>
      <c r="F537">
        <v>42490</v>
      </c>
      <c r="H537" t="s">
        <v>746</v>
      </c>
      <c r="K537" s="16">
        <f t="shared" si="24"/>
        <v>42971.040000000001</v>
      </c>
      <c r="L537" s="16">
        <f t="shared" si="25"/>
        <v>45232.673684210524</v>
      </c>
      <c r="M537" s="16">
        <f t="shared" si="26"/>
        <v>51400.765550239237</v>
      </c>
      <c r="N537" t="e">
        <f>INDEX(XML!$A$2:$R$782,MATCH(C537,XML!$D$2:$D$737,0),2)</f>
        <v>#N/A</v>
      </c>
    </row>
    <row r="538" spans="1:14" ht="56.25" x14ac:dyDescent="0.2">
      <c r="A538">
        <v>47353</v>
      </c>
      <c r="B538" t="s">
        <v>48307</v>
      </c>
      <c r="C538" s="15" t="s">
        <v>48308</v>
      </c>
      <c r="D538" s="15" t="s">
        <v>48309</v>
      </c>
      <c r="E538">
        <v>32340</v>
      </c>
      <c r="F538">
        <v>37790</v>
      </c>
      <c r="H538" t="s">
        <v>746</v>
      </c>
      <c r="K538" s="16">
        <f t="shared" si="24"/>
        <v>36220.800000000003</v>
      </c>
      <c r="L538" s="16">
        <f t="shared" si="25"/>
        <v>38127.157894736847</v>
      </c>
      <c r="M538" s="16">
        <f t="shared" si="26"/>
        <v>43326.315789473687</v>
      </c>
      <c r="N538" t="e">
        <f>INDEX(XML!$A$2:$R$782,MATCH(C538,XML!$D$2:$D$737,0),2)</f>
        <v>#N/A</v>
      </c>
    </row>
    <row r="539" spans="1:14" ht="56.25" x14ac:dyDescent="0.2">
      <c r="A539">
        <v>51331</v>
      </c>
      <c r="B539" t="s">
        <v>42478</v>
      </c>
      <c r="C539" s="15" t="s">
        <v>42479</v>
      </c>
      <c r="D539" s="15" t="s">
        <v>42480</v>
      </c>
      <c r="E539">
        <v>37606</v>
      </c>
      <c r="F539">
        <v>44390</v>
      </c>
      <c r="H539">
        <v>46</v>
      </c>
      <c r="K539" s="16">
        <f t="shared" si="24"/>
        <v>42118.720000000001</v>
      </c>
      <c r="L539" s="16">
        <f t="shared" si="25"/>
        <v>44335.494736842105</v>
      </c>
      <c r="M539" s="16">
        <f t="shared" si="26"/>
        <v>50381.24401913875</v>
      </c>
      <c r="N539" t="e">
        <f>INDEX(XML!$A$2:$R$782,MATCH(C539,XML!$D$2:$D$737,0),2)</f>
        <v>#N/A</v>
      </c>
    </row>
    <row r="540" spans="1:14" ht="56.25" x14ac:dyDescent="0.2">
      <c r="A540">
        <v>60985</v>
      </c>
      <c r="B540" t="s">
        <v>46259</v>
      </c>
      <c r="C540" s="15" t="s">
        <v>46260</v>
      </c>
      <c r="D540" s="15" t="s">
        <v>46261</v>
      </c>
      <c r="E540">
        <v>58558</v>
      </c>
      <c r="F540">
        <v>66190</v>
      </c>
      <c r="H540">
        <v>10</v>
      </c>
      <c r="K540" s="16">
        <f t="shared" si="24"/>
        <v>62657.06</v>
      </c>
      <c r="L540" s="16">
        <f t="shared" si="25"/>
        <v>65954.8</v>
      </c>
      <c r="M540" s="16">
        <f t="shared" si="26"/>
        <v>74948.636363636368</v>
      </c>
      <c r="N540" t="e">
        <f>INDEX(XML!$A$2:$R$782,MATCH(C540,XML!$D$2:$D$737,0),2)</f>
        <v>#N/A</v>
      </c>
    </row>
    <row r="541" spans="1:14" ht="56.25" x14ac:dyDescent="0.2">
      <c r="A541">
        <v>52457</v>
      </c>
      <c r="B541" t="s">
        <v>46262</v>
      </c>
      <c r="C541" s="15" t="s">
        <v>46263</v>
      </c>
      <c r="D541" s="15" t="s">
        <v>46264</v>
      </c>
      <c r="E541">
        <v>60805</v>
      </c>
      <c r="F541">
        <v>67500</v>
      </c>
      <c r="H541">
        <v>38</v>
      </c>
      <c r="K541" s="16">
        <f t="shared" si="24"/>
        <v>65061.35</v>
      </c>
      <c r="L541" s="16">
        <f t="shared" si="25"/>
        <v>68485.631578947374</v>
      </c>
      <c r="M541" s="16">
        <f t="shared" si="26"/>
        <v>77824.581339712924</v>
      </c>
      <c r="N541" t="e">
        <f>INDEX(XML!$A$2:$R$782,MATCH(C541,XML!$D$2:$D$737,0),2)</f>
        <v>#N/A</v>
      </c>
    </row>
    <row r="542" spans="1:14" ht="56.25" x14ac:dyDescent="0.2">
      <c r="A542">
        <v>36751</v>
      </c>
      <c r="B542" t="s">
        <v>48310</v>
      </c>
      <c r="C542" s="15" t="s">
        <v>48311</v>
      </c>
      <c r="D542" s="15" t="s">
        <v>48312</v>
      </c>
      <c r="E542">
        <v>61522</v>
      </c>
      <c r="F542">
        <v>68090</v>
      </c>
      <c r="H542" t="s">
        <v>746</v>
      </c>
      <c r="K542" s="16">
        <f t="shared" si="24"/>
        <v>65828.539999999994</v>
      </c>
      <c r="L542" s="16">
        <f t="shared" si="25"/>
        <v>69293.2</v>
      </c>
      <c r="M542" s="16">
        <f t="shared" si="26"/>
        <v>78742.272727272721</v>
      </c>
      <c r="N542" t="e">
        <f>INDEX(XML!$A$2:$R$782,MATCH(C542,XML!$D$2:$D$737,0),2)</f>
        <v>#N/A</v>
      </c>
    </row>
    <row r="543" spans="1:14" ht="56.25" x14ac:dyDescent="0.2">
      <c r="A543">
        <v>42501</v>
      </c>
      <c r="B543" t="s">
        <v>48313</v>
      </c>
      <c r="C543" s="15" t="s">
        <v>48314</v>
      </c>
      <c r="D543" s="15" t="s">
        <v>48315</v>
      </c>
      <c r="E543">
        <v>64561</v>
      </c>
      <c r="F543">
        <v>73790</v>
      </c>
      <c r="H543">
        <v>18</v>
      </c>
      <c r="K543" s="16">
        <f t="shared" si="24"/>
        <v>69080.27</v>
      </c>
      <c r="L543" s="16">
        <f t="shared" si="25"/>
        <v>72716.073684210525</v>
      </c>
      <c r="M543" s="16">
        <f t="shared" si="26"/>
        <v>82631.901913875598</v>
      </c>
      <c r="N543" t="e">
        <f>INDEX(XML!$A$2:$R$782,MATCH(C543,XML!$D$2:$D$737,0),2)</f>
        <v>#N/A</v>
      </c>
    </row>
    <row r="544" spans="1:14" ht="56.25" x14ac:dyDescent="0.2">
      <c r="A544">
        <v>60987</v>
      </c>
      <c r="B544" t="s">
        <v>39920</v>
      </c>
      <c r="C544" s="15" t="s">
        <v>39921</v>
      </c>
      <c r="D544" s="15" t="s">
        <v>39922</v>
      </c>
      <c r="E544">
        <v>69768</v>
      </c>
      <c r="F544">
        <v>82990</v>
      </c>
      <c r="H544" t="s">
        <v>746</v>
      </c>
      <c r="K544" s="16">
        <f t="shared" si="24"/>
        <v>74651.759999999995</v>
      </c>
      <c r="L544" s="16">
        <f t="shared" si="25"/>
        <v>78580.799999999988</v>
      </c>
      <c r="M544" s="16">
        <f t="shared" si="26"/>
        <v>89296.363636363632</v>
      </c>
      <c r="N544" t="e">
        <f>INDEX(XML!$A$2:$R$782,MATCH(C544,XML!$D$2:$D$737,0),2)</f>
        <v>#N/A</v>
      </c>
    </row>
    <row r="545" spans="1:14" ht="56.25" x14ac:dyDescent="0.2">
      <c r="A545">
        <v>49314</v>
      </c>
      <c r="B545" t="s">
        <v>42895</v>
      </c>
      <c r="C545" s="15" t="s">
        <v>42896</v>
      </c>
      <c r="D545" s="15" t="s">
        <v>42897</v>
      </c>
      <c r="E545">
        <v>77569</v>
      </c>
      <c r="F545">
        <v>90790</v>
      </c>
      <c r="H545" t="s">
        <v>746</v>
      </c>
      <c r="K545" s="16">
        <f t="shared" si="24"/>
        <v>82998.83</v>
      </c>
      <c r="L545" s="16">
        <f t="shared" si="25"/>
        <v>87367.189473684208</v>
      </c>
      <c r="M545" s="16">
        <f t="shared" si="26"/>
        <v>99280.897129186604</v>
      </c>
      <c r="N545" t="e">
        <f>INDEX(XML!$A$2:$R$782,MATCH(C545,XML!$D$2:$D$737,0),2)</f>
        <v>#N/A</v>
      </c>
    </row>
    <row r="546" spans="1:14" ht="56.25" x14ac:dyDescent="0.2">
      <c r="A546">
        <v>42502</v>
      </c>
      <c r="B546" t="s">
        <v>44875</v>
      </c>
      <c r="C546" s="15" t="s">
        <v>44876</v>
      </c>
      <c r="D546" s="15" t="s">
        <v>44877</v>
      </c>
      <c r="E546">
        <v>82322</v>
      </c>
      <c r="F546">
        <v>95490</v>
      </c>
      <c r="H546">
        <v>36</v>
      </c>
      <c r="K546" s="16">
        <f t="shared" si="24"/>
        <v>88084.540000000008</v>
      </c>
      <c r="L546" s="16">
        <f t="shared" si="25"/>
        <v>92720.568421052638</v>
      </c>
      <c r="M546" s="16">
        <f t="shared" si="26"/>
        <v>105364.28229665072</v>
      </c>
      <c r="N546" t="e">
        <f>INDEX(XML!$A$2:$R$782,MATCH(C546,XML!$D$2:$D$737,0),2)</f>
        <v>#N/A</v>
      </c>
    </row>
    <row r="547" spans="1:14" ht="56.25" x14ac:dyDescent="0.2">
      <c r="A547">
        <v>60938</v>
      </c>
      <c r="B547" t="s">
        <v>27130</v>
      </c>
      <c r="C547" s="15" t="s">
        <v>27131</v>
      </c>
      <c r="D547" s="15" t="s">
        <v>27132</v>
      </c>
      <c r="E547">
        <v>77986</v>
      </c>
      <c r="F547">
        <v>92690</v>
      </c>
      <c r="H547" t="s">
        <v>746</v>
      </c>
      <c r="K547" s="16">
        <f t="shared" si="24"/>
        <v>83445.02</v>
      </c>
      <c r="L547" s="16">
        <f t="shared" si="25"/>
        <v>87836.863157894739</v>
      </c>
      <c r="M547" s="16">
        <f t="shared" si="26"/>
        <v>99814.617224880392</v>
      </c>
      <c r="N547" t="e">
        <f>INDEX(XML!$A$2:$R$782,MATCH(C547,XML!$D$2:$D$737,0),2)</f>
        <v>#N/A</v>
      </c>
    </row>
    <row r="548" spans="1:14" ht="56.25" x14ac:dyDescent="0.2">
      <c r="A548">
        <v>47517</v>
      </c>
      <c r="B548" t="s">
        <v>47375</v>
      </c>
      <c r="C548" s="15" t="s">
        <v>47376</v>
      </c>
      <c r="D548" s="15" t="s">
        <v>47377</v>
      </c>
      <c r="E548">
        <v>100960</v>
      </c>
      <c r="F548">
        <v>121490</v>
      </c>
      <c r="H548">
        <v>26</v>
      </c>
      <c r="K548" s="16">
        <f t="shared" si="24"/>
        <v>108027.2</v>
      </c>
      <c r="L548" s="16">
        <f t="shared" si="25"/>
        <v>113712.84210526316</v>
      </c>
      <c r="M548" s="16">
        <f t="shared" si="26"/>
        <v>129219.13875598086</v>
      </c>
      <c r="N548" t="e">
        <f>INDEX(XML!$A$2:$R$782,MATCH(C548,XML!$D$2:$D$737,0),2)</f>
        <v>#N/A</v>
      </c>
    </row>
    <row r="549" spans="1:14" ht="56.25" x14ac:dyDescent="0.2">
      <c r="A549">
        <v>68471</v>
      </c>
      <c r="B549" t="s">
        <v>44761</v>
      </c>
      <c r="C549" s="15" t="s">
        <v>44762</v>
      </c>
      <c r="D549" s="15" t="s">
        <v>44763</v>
      </c>
      <c r="E549">
        <v>65517</v>
      </c>
      <c r="F549">
        <v>77490</v>
      </c>
      <c r="H549" t="s">
        <v>746</v>
      </c>
      <c r="I549">
        <v>1</v>
      </c>
      <c r="K549" s="16">
        <f t="shared" si="24"/>
        <v>70103.19</v>
      </c>
      <c r="L549" s="16">
        <f t="shared" si="25"/>
        <v>73792.831578947371</v>
      </c>
      <c r="M549" s="16">
        <f t="shared" si="26"/>
        <v>83855.490430622012</v>
      </c>
      <c r="N549" t="e">
        <f>INDEX(XML!$A$2:$R$782,MATCH(C549,XML!$D$2:$D$737,0),2)</f>
        <v>#N/A</v>
      </c>
    </row>
    <row r="550" spans="1:14" ht="56.25" x14ac:dyDescent="0.2">
      <c r="A550">
        <v>67334</v>
      </c>
      <c r="B550" t="s">
        <v>46265</v>
      </c>
      <c r="C550" s="15" t="s">
        <v>46266</v>
      </c>
      <c r="D550" s="15" t="s">
        <v>46267</v>
      </c>
      <c r="E550">
        <v>115520</v>
      </c>
      <c r="F550">
        <v>130790</v>
      </c>
      <c r="H550" t="s">
        <v>746</v>
      </c>
      <c r="K550" s="16">
        <f t="shared" si="24"/>
        <v>123606.39999999999</v>
      </c>
      <c r="L550" s="16">
        <f t="shared" si="25"/>
        <v>130112</v>
      </c>
      <c r="M550" s="16">
        <f t="shared" si="26"/>
        <v>147854.54545454544</v>
      </c>
      <c r="N550" t="e">
        <f>INDEX(XML!$A$2:$R$782,MATCH(C550,XML!$D$2:$D$737,0),2)</f>
        <v>#N/A</v>
      </c>
    </row>
    <row r="551" spans="1:14" ht="56.25" x14ac:dyDescent="0.2">
      <c r="A551">
        <v>57947</v>
      </c>
      <c r="B551" t="s">
        <v>36946</v>
      </c>
      <c r="C551" s="15" t="s">
        <v>36947</v>
      </c>
      <c r="D551" s="15" t="s">
        <v>36948</v>
      </c>
      <c r="E551">
        <v>121883</v>
      </c>
      <c r="F551">
        <v>138290</v>
      </c>
      <c r="H551" t="s">
        <v>746</v>
      </c>
      <c r="K551" s="16">
        <f t="shared" si="24"/>
        <v>130414.81</v>
      </c>
      <c r="L551" s="16">
        <f t="shared" si="25"/>
        <v>137278.74736842106</v>
      </c>
      <c r="M551" s="16">
        <f t="shared" si="26"/>
        <v>155998.57655502393</v>
      </c>
      <c r="N551" t="e">
        <f>INDEX(XML!$A$2:$R$782,MATCH(C551,XML!$D$2:$D$737,0),2)</f>
        <v>#N/A</v>
      </c>
    </row>
    <row r="552" spans="1:14" ht="56.25" x14ac:dyDescent="0.2">
      <c r="A552">
        <v>57949</v>
      </c>
      <c r="B552" t="s">
        <v>32723</v>
      </c>
      <c r="C552" s="15" t="s">
        <v>32724</v>
      </c>
      <c r="D552" s="15" t="s">
        <v>32725</v>
      </c>
      <c r="E552">
        <v>178946</v>
      </c>
      <c r="F552">
        <v>259690</v>
      </c>
      <c r="K552" s="16">
        <f t="shared" si="24"/>
        <v>191472.22</v>
      </c>
      <c r="L552" s="16">
        <f t="shared" si="25"/>
        <v>201549.7052631579</v>
      </c>
      <c r="M552" s="16">
        <f t="shared" si="26"/>
        <v>229033.75598086126</v>
      </c>
      <c r="N552" t="e">
        <f>INDEX(XML!$A$2:$R$782,MATCH(C552,XML!$D$2:$D$737,0),2)</f>
        <v>#N/A</v>
      </c>
    </row>
    <row r="553" spans="1:14" ht="56.25" x14ac:dyDescent="0.2">
      <c r="A553">
        <v>68472</v>
      </c>
      <c r="B553" t="s">
        <v>40751</v>
      </c>
      <c r="C553" s="15" t="s">
        <v>40752</v>
      </c>
      <c r="D553" s="15" t="s">
        <v>40753</v>
      </c>
      <c r="E553">
        <v>90479</v>
      </c>
      <c r="F553">
        <v>106890</v>
      </c>
      <c r="H553" t="s">
        <v>746</v>
      </c>
      <c r="K553" s="16">
        <f t="shared" si="24"/>
        <v>96812.53</v>
      </c>
      <c r="L553" s="16">
        <f t="shared" si="25"/>
        <v>101907.92631578947</v>
      </c>
      <c r="M553" s="16">
        <f t="shared" si="26"/>
        <v>115804.46172248805</v>
      </c>
      <c r="N553" t="e">
        <f>INDEX(XML!$A$2:$R$782,MATCH(C553,XML!$D$2:$D$737,0),2)</f>
        <v>#N/A</v>
      </c>
    </row>
    <row r="554" spans="1:14" ht="56.25" x14ac:dyDescent="0.2">
      <c r="A554">
        <v>60997</v>
      </c>
      <c r="B554" t="s">
        <v>44878</v>
      </c>
      <c r="C554" s="15" t="s">
        <v>44879</v>
      </c>
      <c r="D554" s="15" t="s">
        <v>44880</v>
      </c>
      <c r="E554">
        <v>150722</v>
      </c>
      <c r="F554">
        <v>164790</v>
      </c>
      <c r="H554">
        <v>35</v>
      </c>
      <c r="K554" s="16">
        <f t="shared" si="24"/>
        <v>161272.54</v>
      </c>
      <c r="L554" s="16">
        <f t="shared" si="25"/>
        <v>169760.56842105262</v>
      </c>
      <c r="M554" s="16">
        <f t="shared" si="26"/>
        <v>192909.73684210525</v>
      </c>
      <c r="N554" t="e">
        <f>INDEX(XML!$A$2:$R$782,MATCH(C554,XML!$D$2:$D$737,0),2)</f>
        <v>#N/A</v>
      </c>
    </row>
    <row r="555" spans="1:14" ht="56.25" x14ac:dyDescent="0.2">
      <c r="A555">
        <v>67335</v>
      </c>
      <c r="B555" t="s">
        <v>44881</v>
      </c>
      <c r="C555" s="15" t="s">
        <v>44882</v>
      </c>
      <c r="D555" s="15" t="s">
        <v>44883</v>
      </c>
      <c r="E555">
        <v>149902</v>
      </c>
      <c r="F555">
        <v>184390</v>
      </c>
      <c r="H555">
        <v>35</v>
      </c>
      <c r="K555" s="16">
        <f t="shared" si="24"/>
        <v>160395.14000000001</v>
      </c>
      <c r="L555" s="16">
        <f t="shared" si="25"/>
        <v>168836.98947368423</v>
      </c>
      <c r="M555" s="16">
        <f t="shared" si="26"/>
        <v>191860.21531100478</v>
      </c>
      <c r="N555" t="e">
        <f>INDEX(XML!$A$2:$R$782,MATCH(C555,XML!$D$2:$D$737,0),2)</f>
        <v>#N/A</v>
      </c>
    </row>
    <row r="556" spans="1:14" ht="56.25" x14ac:dyDescent="0.2">
      <c r="A556">
        <v>74439</v>
      </c>
      <c r="B556" t="s">
        <v>36949</v>
      </c>
      <c r="C556" s="15" t="s">
        <v>36950</v>
      </c>
      <c r="D556" s="15" t="s">
        <v>36951</v>
      </c>
      <c r="E556">
        <v>260965</v>
      </c>
      <c r="F556">
        <v>303390</v>
      </c>
      <c r="H556">
        <v>29</v>
      </c>
      <c r="K556" s="16">
        <f t="shared" si="24"/>
        <v>279232.55</v>
      </c>
      <c r="L556" s="16">
        <f t="shared" si="25"/>
        <v>293929</v>
      </c>
      <c r="M556" s="16">
        <f t="shared" si="26"/>
        <v>334010.22727272729</v>
      </c>
      <c r="N556" t="e">
        <f>INDEX(XML!$A$2:$R$782,MATCH(C556,XML!$D$2:$D$737,0),2)</f>
        <v>#N/A</v>
      </c>
    </row>
    <row r="557" spans="1:14" ht="56.25" x14ac:dyDescent="0.2">
      <c r="A557">
        <v>69567</v>
      </c>
      <c r="B557" t="s">
        <v>40754</v>
      </c>
      <c r="C557" s="15" t="s">
        <v>40755</v>
      </c>
      <c r="D557" s="15" t="s">
        <v>40756</v>
      </c>
      <c r="E557">
        <v>220439</v>
      </c>
      <c r="F557">
        <v>262390</v>
      </c>
      <c r="H557">
        <v>10</v>
      </c>
      <c r="K557" s="16">
        <f t="shared" si="24"/>
        <v>235869.73</v>
      </c>
      <c r="L557" s="16">
        <f t="shared" si="25"/>
        <v>248283.92631578946</v>
      </c>
      <c r="M557" s="16">
        <f t="shared" si="26"/>
        <v>282140.82535885164</v>
      </c>
      <c r="N557" t="e">
        <f>INDEX(XML!$A$2:$R$782,MATCH(C557,XML!$D$2:$D$737,0),2)</f>
        <v>#N/A</v>
      </c>
    </row>
    <row r="558" spans="1:14" ht="56.25" x14ac:dyDescent="0.2">
      <c r="A558">
        <v>77360</v>
      </c>
      <c r="B558" t="s">
        <v>38786</v>
      </c>
      <c r="C558" s="15" t="s">
        <v>38787</v>
      </c>
      <c r="D558" s="15" t="s">
        <v>38788</v>
      </c>
      <c r="E558">
        <v>328258</v>
      </c>
      <c r="F558">
        <v>400090</v>
      </c>
      <c r="H558">
        <v>23</v>
      </c>
      <c r="K558" s="16">
        <f t="shared" si="24"/>
        <v>351236.06</v>
      </c>
      <c r="L558" s="16">
        <f t="shared" si="25"/>
        <v>369722.16842105263</v>
      </c>
      <c r="M558" s="16">
        <f t="shared" si="26"/>
        <v>420138.82775119616</v>
      </c>
      <c r="N558" t="e">
        <f>INDEX(XML!$A$2:$R$782,MATCH(C558,XML!$D$2:$D$737,0),2)</f>
        <v>#N/A</v>
      </c>
    </row>
    <row r="559" spans="1:14" ht="56.25" x14ac:dyDescent="0.2">
      <c r="A559">
        <v>70169</v>
      </c>
      <c r="B559" t="s">
        <v>39505</v>
      </c>
      <c r="C559" s="15" t="s">
        <v>39506</v>
      </c>
      <c r="D559" s="15" t="s">
        <v>39507</v>
      </c>
      <c r="E559">
        <v>279856</v>
      </c>
      <c r="F559">
        <v>376890</v>
      </c>
      <c r="H559">
        <v>13</v>
      </c>
      <c r="K559" s="16">
        <f t="shared" si="24"/>
        <v>299445.92</v>
      </c>
      <c r="L559" s="16">
        <f t="shared" si="25"/>
        <v>315206.23157894739</v>
      </c>
      <c r="M559" s="16">
        <f t="shared" si="26"/>
        <v>358188.89952153113</v>
      </c>
      <c r="N559" t="e">
        <f>INDEX(XML!$A$2:$R$782,MATCH(C559,XML!$D$2:$D$737,0),2)</f>
        <v>#N/A</v>
      </c>
    </row>
    <row r="560" spans="1:14" ht="56.25" x14ac:dyDescent="0.2">
      <c r="A560">
        <v>79435</v>
      </c>
      <c r="B560" t="s">
        <v>41908</v>
      </c>
      <c r="C560" s="15" t="s">
        <v>41909</v>
      </c>
      <c r="D560" s="15" t="s">
        <v>41910</v>
      </c>
      <c r="E560">
        <v>382522</v>
      </c>
      <c r="F560">
        <v>448090</v>
      </c>
      <c r="H560">
        <v>7</v>
      </c>
      <c r="K560" s="16">
        <f t="shared" si="24"/>
        <v>409298.54</v>
      </c>
      <c r="L560" s="16">
        <f t="shared" si="25"/>
        <v>430840.56842105265</v>
      </c>
      <c r="M560" s="16">
        <f t="shared" si="26"/>
        <v>489591.55502392346</v>
      </c>
      <c r="N560" t="e">
        <f>INDEX(XML!$A$2:$R$782,MATCH(C560,XML!$D$2:$D$737,0),2)</f>
        <v>#N/A</v>
      </c>
    </row>
    <row r="561" spans="1:14" ht="15.75" x14ac:dyDescent="0.25">
      <c r="A561" s="184" t="s">
        <v>939</v>
      </c>
      <c r="B561" s="184"/>
      <c r="C561" s="185"/>
      <c r="D561" s="185"/>
      <c r="E561" s="184"/>
      <c r="F561" s="184"/>
      <c r="G561" s="184"/>
      <c r="H561" s="184"/>
      <c r="I561" s="184"/>
      <c r="J561" s="184"/>
      <c r="K561" s="16">
        <f t="shared" si="24"/>
        <v>0</v>
      </c>
      <c r="L561" s="16">
        <f t="shared" si="25"/>
        <v>0</v>
      </c>
      <c r="M561" s="16">
        <f t="shared" si="26"/>
        <v>0</v>
      </c>
      <c r="N561" t="e">
        <f>INDEX(XML!$A$2:$R$782,MATCH(C561,XML!$D$2:$D$737,0),2)</f>
        <v>#N/A</v>
      </c>
    </row>
    <row r="562" spans="1:14" ht="101.25" x14ac:dyDescent="0.2">
      <c r="A562">
        <v>36911</v>
      </c>
      <c r="B562" t="s">
        <v>23262</v>
      </c>
      <c r="C562" s="15" t="s">
        <v>23263</v>
      </c>
      <c r="D562" s="15" t="s">
        <v>23264</v>
      </c>
      <c r="E562">
        <v>31580</v>
      </c>
      <c r="F562">
        <v>34890</v>
      </c>
      <c r="H562" t="s">
        <v>746</v>
      </c>
      <c r="K562" s="16">
        <f t="shared" si="24"/>
        <v>35369.599999999999</v>
      </c>
      <c r="L562" s="16">
        <f t="shared" si="25"/>
        <v>37231.15789473684</v>
      </c>
      <c r="M562" s="16">
        <f t="shared" si="26"/>
        <v>42308.133971291863</v>
      </c>
      <c r="N562" t="e">
        <f>INDEX(XML!$A$2:$R$782,MATCH(C562,XML!$D$2:$D$737,0),2)</f>
        <v>#N/A</v>
      </c>
    </row>
    <row r="563" spans="1:14" ht="90" x14ac:dyDescent="0.2">
      <c r="A563">
        <v>49560</v>
      </c>
      <c r="B563" t="s">
        <v>29073</v>
      </c>
      <c r="C563" s="15" t="s">
        <v>29074</v>
      </c>
      <c r="D563" s="15" t="s">
        <v>29075</v>
      </c>
      <c r="E563">
        <v>32816</v>
      </c>
      <c r="F563">
        <v>39990</v>
      </c>
      <c r="H563" t="s">
        <v>746</v>
      </c>
      <c r="K563" s="16">
        <f t="shared" si="24"/>
        <v>36753.919999999998</v>
      </c>
      <c r="L563" s="16">
        <f t="shared" si="25"/>
        <v>38688.336842105266</v>
      </c>
      <c r="M563" s="16">
        <f t="shared" si="26"/>
        <v>43964.019138755983</v>
      </c>
      <c r="N563" t="e">
        <f>INDEX(XML!$A$2:$R$782,MATCH(C563,XML!$D$2:$D$737,0),2)</f>
        <v>#N/A</v>
      </c>
    </row>
    <row r="564" spans="1:14" ht="101.25" x14ac:dyDescent="0.2">
      <c r="A564">
        <v>58659</v>
      </c>
      <c r="B564" t="s">
        <v>39508</v>
      </c>
      <c r="C564" s="15" t="s">
        <v>39509</v>
      </c>
      <c r="D564" s="15" t="s">
        <v>39510</v>
      </c>
      <c r="E564">
        <v>36194</v>
      </c>
      <c r="F564">
        <v>43490</v>
      </c>
      <c r="H564" t="s">
        <v>746</v>
      </c>
      <c r="K564" s="16">
        <f t="shared" si="24"/>
        <v>40537.279999999999</v>
      </c>
      <c r="L564" s="16">
        <f t="shared" si="25"/>
        <v>42670.821052631582</v>
      </c>
      <c r="M564" s="16">
        <f t="shared" si="26"/>
        <v>48489.569377990432</v>
      </c>
      <c r="N564" t="e">
        <f>INDEX(XML!$A$2:$R$782,MATCH(C564,XML!$D$2:$D$737,0),2)</f>
        <v>#N/A</v>
      </c>
    </row>
    <row r="565" spans="1:14" ht="101.25" x14ac:dyDescent="0.2">
      <c r="A565">
        <v>75923</v>
      </c>
      <c r="B565" t="s">
        <v>33665</v>
      </c>
      <c r="C565" s="15" t="s">
        <v>33666</v>
      </c>
      <c r="D565" s="15" t="s">
        <v>33667</v>
      </c>
      <c r="E565">
        <v>34976</v>
      </c>
      <c r="F565">
        <v>43690</v>
      </c>
      <c r="H565" t="s">
        <v>746</v>
      </c>
      <c r="K565" s="16">
        <f t="shared" si="24"/>
        <v>39173.120000000003</v>
      </c>
      <c r="L565" s="16">
        <f t="shared" si="25"/>
        <v>41234.863157894739</v>
      </c>
      <c r="M565" s="16">
        <f t="shared" si="26"/>
        <v>46857.799043062201</v>
      </c>
      <c r="N565" t="e">
        <f>INDEX(XML!$A$2:$R$782,MATCH(C565,XML!$D$2:$D$737,0),2)</f>
        <v>#N/A</v>
      </c>
    </row>
    <row r="566" spans="1:14" ht="101.25" x14ac:dyDescent="0.2">
      <c r="A566">
        <v>62136</v>
      </c>
      <c r="B566" t="s">
        <v>35911</v>
      </c>
      <c r="C566" s="15" t="s">
        <v>35912</v>
      </c>
      <c r="D566" s="15" t="s">
        <v>45376</v>
      </c>
      <c r="E566">
        <v>37572</v>
      </c>
      <c r="F566">
        <v>44090</v>
      </c>
      <c r="H566" t="s">
        <v>746</v>
      </c>
      <c r="K566" s="16">
        <f t="shared" si="24"/>
        <v>42080.639999999999</v>
      </c>
      <c r="L566" s="16">
        <f t="shared" si="25"/>
        <v>44295.410526315791</v>
      </c>
      <c r="M566" s="16">
        <f t="shared" si="26"/>
        <v>50335.693779904308</v>
      </c>
      <c r="N566" t="e">
        <f>INDEX(XML!$A$2:$R$782,MATCH(C566,XML!$D$2:$D$737,0),2)</f>
        <v>#N/A</v>
      </c>
    </row>
    <row r="567" spans="1:14" ht="101.25" x14ac:dyDescent="0.2">
      <c r="A567">
        <v>52833</v>
      </c>
      <c r="B567" t="s">
        <v>39511</v>
      </c>
      <c r="C567" s="15" t="s">
        <v>39512</v>
      </c>
      <c r="D567" s="15" t="s">
        <v>45377</v>
      </c>
      <c r="E567">
        <v>37572</v>
      </c>
      <c r="F567">
        <v>46790</v>
      </c>
      <c r="H567" t="s">
        <v>746</v>
      </c>
      <c r="K567" s="16">
        <f t="shared" si="24"/>
        <v>42080.639999999999</v>
      </c>
      <c r="L567" s="16">
        <f t="shared" si="25"/>
        <v>44295.410526315791</v>
      </c>
      <c r="M567" s="16">
        <f t="shared" si="26"/>
        <v>50335.693779904308</v>
      </c>
      <c r="N567" t="e">
        <f>INDEX(XML!$A$2:$R$782,MATCH(C567,XML!$D$2:$D$737,0),2)</f>
        <v>#N/A</v>
      </c>
    </row>
    <row r="568" spans="1:14" ht="101.25" x14ac:dyDescent="0.2">
      <c r="A568">
        <v>60512</v>
      </c>
      <c r="B568" t="s">
        <v>40235</v>
      </c>
      <c r="C568" s="15" t="s">
        <v>40236</v>
      </c>
      <c r="D568" s="15" t="s">
        <v>40237</v>
      </c>
      <c r="E568">
        <v>39814</v>
      </c>
      <c r="F568">
        <v>48890</v>
      </c>
      <c r="H568" t="s">
        <v>746</v>
      </c>
      <c r="K568" s="16">
        <f t="shared" si="24"/>
        <v>44591.68</v>
      </c>
      <c r="L568" s="16">
        <f t="shared" si="25"/>
        <v>46938.610526315788</v>
      </c>
      <c r="M568" s="16">
        <f t="shared" si="26"/>
        <v>53339.330143540661</v>
      </c>
      <c r="N568" t="e">
        <f>INDEX(XML!$A$2:$R$782,MATCH(C568,XML!$D$2:$D$737,0),2)</f>
        <v>#N/A</v>
      </c>
    </row>
    <row r="569" spans="1:14" ht="101.25" x14ac:dyDescent="0.2">
      <c r="A569">
        <v>53040</v>
      </c>
      <c r="B569" t="s">
        <v>39646</v>
      </c>
      <c r="C569" s="15" t="s">
        <v>39647</v>
      </c>
      <c r="D569" s="15" t="s">
        <v>39648</v>
      </c>
      <c r="E569">
        <v>46508</v>
      </c>
      <c r="F569">
        <v>53690</v>
      </c>
      <c r="H569" t="s">
        <v>746</v>
      </c>
      <c r="K569" s="16">
        <f t="shared" si="24"/>
        <v>52088.959999999999</v>
      </c>
      <c r="L569" s="16">
        <f t="shared" si="25"/>
        <v>54830.484210526316</v>
      </c>
      <c r="M569" s="16">
        <f t="shared" si="26"/>
        <v>62307.368421052633</v>
      </c>
      <c r="N569" t="e">
        <f>INDEX(XML!$A$2:$R$782,MATCH(C569,XML!$D$2:$D$737,0),2)</f>
        <v>#N/A</v>
      </c>
    </row>
    <row r="570" spans="1:14" ht="101.25" x14ac:dyDescent="0.2">
      <c r="A570">
        <v>80253</v>
      </c>
      <c r="B570" t="s">
        <v>40178</v>
      </c>
      <c r="C570" s="15" t="s">
        <v>40179</v>
      </c>
      <c r="D570" s="15" t="s">
        <v>40180</v>
      </c>
      <c r="E570">
        <v>52131</v>
      </c>
      <c r="F570">
        <v>61790</v>
      </c>
      <c r="H570" t="s">
        <v>746</v>
      </c>
      <c r="K570" s="16">
        <f t="shared" si="24"/>
        <v>55780.17</v>
      </c>
      <c r="L570" s="16">
        <f t="shared" si="25"/>
        <v>58715.968421052632</v>
      </c>
      <c r="M570" s="16">
        <f t="shared" si="26"/>
        <v>66722.691387559811</v>
      </c>
      <c r="N570" t="e">
        <f>INDEX(XML!$A$2:$R$782,MATCH(C570,XML!$D$2:$D$737,0),2)</f>
        <v>#N/A</v>
      </c>
    </row>
    <row r="571" spans="1:14" ht="112.5" x14ac:dyDescent="0.2">
      <c r="A571">
        <v>65255</v>
      </c>
      <c r="B571" t="s">
        <v>44884</v>
      </c>
      <c r="C571" s="15" t="s">
        <v>44885</v>
      </c>
      <c r="D571" s="15" t="s">
        <v>44886</v>
      </c>
      <c r="E571">
        <v>53934</v>
      </c>
      <c r="F571">
        <v>60990</v>
      </c>
      <c r="H571" t="s">
        <v>746</v>
      </c>
      <c r="K571" s="16">
        <f t="shared" si="24"/>
        <v>57709.38</v>
      </c>
      <c r="L571" s="16">
        <f t="shared" si="25"/>
        <v>60746.715789473681</v>
      </c>
      <c r="M571" s="16">
        <f t="shared" si="26"/>
        <v>69030.358851674639</v>
      </c>
      <c r="N571" t="e">
        <f>INDEX(XML!$A$2:$R$782,MATCH(C571,XML!$D$2:$D$737,0),2)</f>
        <v>#N/A</v>
      </c>
    </row>
    <row r="572" spans="1:14" ht="112.5" x14ac:dyDescent="0.2">
      <c r="A572">
        <v>49142</v>
      </c>
      <c r="B572" t="s">
        <v>45723</v>
      </c>
      <c r="C572" s="15" t="s">
        <v>45724</v>
      </c>
      <c r="D572" s="15" t="s">
        <v>45725</v>
      </c>
      <c r="E572">
        <v>54832</v>
      </c>
      <c r="F572">
        <v>60890</v>
      </c>
      <c r="H572" t="s">
        <v>746</v>
      </c>
      <c r="K572" s="16">
        <f t="shared" si="24"/>
        <v>58670.239999999998</v>
      </c>
      <c r="L572" s="16">
        <f t="shared" si="25"/>
        <v>61758.14736842105</v>
      </c>
      <c r="M572" s="16">
        <f t="shared" si="26"/>
        <v>70179.712918660283</v>
      </c>
      <c r="N572" t="e">
        <f>INDEX(XML!$A$2:$R$782,MATCH(C572,XML!$D$2:$D$737,0),2)</f>
        <v>#N/A</v>
      </c>
    </row>
    <row r="573" spans="1:14" ht="112.5" x14ac:dyDescent="0.2">
      <c r="A573">
        <v>49460</v>
      </c>
      <c r="B573" t="s">
        <v>29984</v>
      </c>
      <c r="C573" s="15" t="s">
        <v>29985</v>
      </c>
      <c r="D573" s="15" t="s">
        <v>29986</v>
      </c>
      <c r="E573">
        <v>55770</v>
      </c>
      <c r="F573">
        <v>64890</v>
      </c>
      <c r="H573" t="s">
        <v>746</v>
      </c>
      <c r="K573" s="16">
        <f t="shared" si="24"/>
        <v>59673.9</v>
      </c>
      <c r="L573" s="16">
        <f t="shared" si="25"/>
        <v>62814.631578947367</v>
      </c>
      <c r="M573" s="16">
        <f t="shared" si="26"/>
        <v>71380.263157894733</v>
      </c>
      <c r="N573" t="e">
        <f>INDEX(XML!$A$2:$R$782,MATCH(C573,XML!$D$2:$D$737,0),2)</f>
        <v>#N/A</v>
      </c>
    </row>
    <row r="574" spans="1:14" ht="22.5" customHeight="1" x14ac:dyDescent="0.2">
      <c r="A574">
        <v>69334</v>
      </c>
      <c r="B574" t="s">
        <v>29011</v>
      </c>
      <c r="C574" s="15" t="s">
        <v>29012</v>
      </c>
      <c r="D574" s="15" t="s">
        <v>29013</v>
      </c>
      <c r="E574">
        <v>58399</v>
      </c>
      <c r="F574">
        <v>71490</v>
      </c>
      <c r="H574" t="s">
        <v>746</v>
      </c>
      <c r="K574" s="16">
        <f t="shared" si="24"/>
        <v>62486.93</v>
      </c>
      <c r="L574" s="16">
        <f t="shared" si="25"/>
        <v>65775.715789473688</v>
      </c>
      <c r="M574" s="16">
        <f t="shared" si="26"/>
        <v>74745.131578947374</v>
      </c>
      <c r="N574" t="e">
        <f>INDEX(XML!$A$2:$R$782,MATCH(C574,XML!$D$2:$D$737,0),2)</f>
        <v>#N/A</v>
      </c>
    </row>
    <row r="575" spans="1:14" ht="22.5" customHeight="1" x14ac:dyDescent="0.2">
      <c r="A575">
        <v>79765</v>
      </c>
      <c r="B575" t="s">
        <v>40238</v>
      </c>
      <c r="C575" s="15" t="s">
        <v>40239</v>
      </c>
      <c r="D575" s="15" t="s">
        <v>40240</v>
      </c>
      <c r="E575">
        <v>64892</v>
      </c>
      <c r="F575">
        <v>73890</v>
      </c>
      <c r="H575" t="s">
        <v>746</v>
      </c>
      <c r="K575" s="16">
        <f t="shared" si="24"/>
        <v>69434.44</v>
      </c>
      <c r="L575" s="16">
        <f t="shared" si="25"/>
        <v>73088.884210526317</v>
      </c>
      <c r="M575" s="16">
        <f t="shared" si="26"/>
        <v>83055.55023923445</v>
      </c>
      <c r="N575" t="e">
        <f>INDEX(XML!$A$2:$R$782,MATCH(C575,XML!$D$2:$D$737,0),2)</f>
        <v>#N/A</v>
      </c>
    </row>
    <row r="576" spans="1:14" ht="22.5" customHeight="1" x14ac:dyDescent="0.2">
      <c r="A576">
        <v>73117</v>
      </c>
      <c r="B576" t="s">
        <v>30090</v>
      </c>
      <c r="C576" s="15" t="s">
        <v>30091</v>
      </c>
      <c r="D576" s="15" t="s">
        <v>30092</v>
      </c>
      <c r="E576">
        <v>67198</v>
      </c>
      <c r="F576">
        <v>80890</v>
      </c>
      <c r="H576" t="s">
        <v>746</v>
      </c>
      <c r="K576" s="16">
        <f t="shared" si="24"/>
        <v>71901.86</v>
      </c>
      <c r="L576" s="16">
        <f t="shared" si="25"/>
        <v>75686.168421052629</v>
      </c>
      <c r="M576" s="16">
        <f t="shared" si="26"/>
        <v>86007.009569377988</v>
      </c>
      <c r="N576" t="e">
        <f>INDEX(XML!$A$2:$R$782,MATCH(C576,XML!$D$2:$D$737,0),2)</f>
        <v>#N/A</v>
      </c>
    </row>
    <row r="577" spans="1:14" ht="22.5" customHeight="1" x14ac:dyDescent="0.2">
      <c r="A577">
        <v>49139</v>
      </c>
      <c r="B577" t="s">
        <v>44887</v>
      </c>
      <c r="C577" s="15" t="s">
        <v>44888</v>
      </c>
      <c r="D577" s="15" t="s">
        <v>44889</v>
      </c>
      <c r="E577">
        <v>68152</v>
      </c>
      <c r="F577">
        <v>78790</v>
      </c>
      <c r="H577">
        <v>26</v>
      </c>
      <c r="K577" s="16">
        <f t="shared" si="24"/>
        <v>72922.64</v>
      </c>
      <c r="L577" s="16">
        <f t="shared" si="25"/>
        <v>76760.673684210531</v>
      </c>
      <c r="M577" s="16">
        <f t="shared" si="26"/>
        <v>87228.038277511965</v>
      </c>
      <c r="N577" t="e">
        <f>INDEX(XML!$A$2:$R$782,MATCH(C577,XML!$D$2:$D$737,0),2)</f>
        <v>#N/A</v>
      </c>
    </row>
    <row r="578" spans="1:14" ht="22.5" customHeight="1" x14ac:dyDescent="0.2">
      <c r="A578">
        <v>82492</v>
      </c>
      <c r="B578" t="s">
        <v>47546</v>
      </c>
      <c r="C578" s="15" t="s">
        <v>47547</v>
      </c>
      <c r="D578" s="15" t="s">
        <v>47548</v>
      </c>
      <c r="E578">
        <v>72773</v>
      </c>
      <c r="F578">
        <v>83290</v>
      </c>
      <c r="H578">
        <v>14</v>
      </c>
      <c r="K578" s="16">
        <f t="shared" si="24"/>
        <v>77867.11</v>
      </c>
      <c r="L578" s="16">
        <f t="shared" si="25"/>
        <v>81965.378947368416</v>
      </c>
      <c r="M578" s="16">
        <f t="shared" si="26"/>
        <v>93142.476076555016</v>
      </c>
      <c r="N578" t="e">
        <f>INDEX(XML!$A$2:$R$782,MATCH(C578,XML!$D$2:$D$737,0),2)</f>
        <v>#N/A</v>
      </c>
    </row>
    <row r="579" spans="1:14" ht="22.5" customHeight="1" x14ac:dyDescent="0.2">
      <c r="A579">
        <v>81304</v>
      </c>
      <c r="B579" t="s">
        <v>47549</v>
      </c>
      <c r="C579" s="15" t="s">
        <v>47550</v>
      </c>
      <c r="D579" s="15" t="s">
        <v>47551</v>
      </c>
      <c r="E579">
        <v>83639</v>
      </c>
      <c r="F579">
        <v>96190</v>
      </c>
      <c r="H579">
        <v>9</v>
      </c>
      <c r="K579" s="16">
        <f t="shared" si="24"/>
        <v>89493.73</v>
      </c>
      <c r="L579" s="16">
        <f t="shared" si="25"/>
        <v>94203.926315789475</v>
      </c>
      <c r="M579" s="16">
        <f t="shared" si="26"/>
        <v>107049.91626794259</v>
      </c>
      <c r="N579" t="e">
        <f>INDEX(XML!$A$2:$R$782,MATCH(C579,XML!$D$2:$D$737,0),2)</f>
        <v>#N/A</v>
      </c>
    </row>
    <row r="580" spans="1:14" ht="112.5" x14ac:dyDescent="0.2">
      <c r="A580">
        <v>81303</v>
      </c>
      <c r="B580" t="s">
        <v>48448</v>
      </c>
      <c r="C580" s="15" t="s">
        <v>48449</v>
      </c>
      <c r="D580" s="15" t="s">
        <v>48450</v>
      </c>
      <c r="E580">
        <v>96603</v>
      </c>
      <c r="F580">
        <v>111090</v>
      </c>
      <c r="H580">
        <v>5</v>
      </c>
      <c r="K580" s="16">
        <f t="shared" si="24"/>
        <v>103365.21</v>
      </c>
      <c r="L580" s="16">
        <f t="shared" si="25"/>
        <v>108805.48421052631</v>
      </c>
      <c r="M580" s="16">
        <f t="shared" si="26"/>
        <v>123642.59569377989</v>
      </c>
      <c r="N580" t="e">
        <f>INDEX(XML!$A$2:$R$782,MATCH(C580,XML!$D$2:$D$737,0),2)</f>
        <v>#N/A</v>
      </c>
    </row>
    <row r="581" spans="1:14" ht="90" x14ac:dyDescent="0.2">
      <c r="A581">
        <v>80248</v>
      </c>
      <c r="B581" t="s">
        <v>40241</v>
      </c>
      <c r="C581" s="15" t="s">
        <v>40242</v>
      </c>
      <c r="D581" s="15" t="s">
        <v>40243</v>
      </c>
      <c r="E581">
        <v>74731</v>
      </c>
      <c r="F581">
        <v>85990</v>
      </c>
      <c r="H581">
        <v>45</v>
      </c>
      <c r="K581" s="16">
        <f t="shared" ref="K581:K644" si="27">IF(E581&gt;49999,E581+E581*0.07,IF(E581&lt;=49999,E581+E581*0.12))</f>
        <v>79962.17</v>
      </c>
      <c r="L581" s="16">
        <f t="shared" ref="L581:L644" si="28">K581*100/95</f>
        <v>84170.705263157899</v>
      </c>
      <c r="M581" s="16">
        <f t="shared" ref="M581:M644" si="29">IF(COUNTIF(C581,"*Dahua*"),F581-10,L581*100/88)</f>
        <v>95648.528708133977</v>
      </c>
      <c r="N581" t="e">
        <f>INDEX(XML!$A$2:$R$782,MATCH(C581,XML!$D$2:$D$737,0),2)</f>
        <v>#N/A</v>
      </c>
    </row>
    <row r="582" spans="1:14" ht="22.5" customHeight="1" x14ac:dyDescent="0.2">
      <c r="A582">
        <v>50834</v>
      </c>
      <c r="B582" t="s">
        <v>35069</v>
      </c>
      <c r="C582" s="15" t="s">
        <v>35070</v>
      </c>
      <c r="D582" s="15" t="s">
        <v>35071</v>
      </c>
      <c r="E582">
        <v>77484</v>
      </c>
      <c r="F582">
        <v>90690</v>
      </c>
      <c r="H582">
        <v>6</v>
      </c>
      <c r="K582" s="16">
        <f t="shared" si="27"/>
        <v>82907.88</v>
      </c>
      <c r="L582" s="16">
        <f t="shared" si="28"/>
        <v>87271.452631578941</v>
      </c>
      <c r="M582" s="16">
        <f t="shared" si="29"/>
        <v>99172.105263157893</v>
      </c>
      <c r="N582" t="e">
        <f>INDEX(XML!$A$2:$R$782,MATCH(C582,XML!$D$2:$D$737,0),2)</f>
        <v>#N/A</v>
      </c>
    </row>
    <row r="583" spans="1:14" ht="22.5" customHeight="1" x14ac:dyDescent="0.2">
      <c r="A583">
        <v>50775</v>
      </c>
      <c r="B583" t="s">
        <v>48451</v>
      </c>
      <c r="C583" s="15" t="s">
        <v>48452</v>
      </c>
      <c r="D583" s="15" t="s">
        <v>48453</v>
      </c>
      <c r="E583">
        <v>81423</v>
      </c>
      <c r="F583">
        <v>94090</v>
      </c>
      <c r="H583">
        <v>1</v>
      </c>
      <c r="K583" s="16">
        <f t="shared" si="27"/>
        <v>87122.61</v>
      </c>
      <c r="L583" s="16">
        <f t="shared" si="28"/>
        <v>91708.010526315789</v>
      </c>
      <c r="M583" s="16">
        <f t="shared" si="29"/>
        <v>104213.64832535885</v>
      </c>
      <c r="N583" t="e">
        <f>INDEX(XML!$A$2:$R$782,MATCH(C583,XML!$D$2:$D$737,0),2)</f>
        <v>#N/A</v>
      </c>
    </row>
    <row r="584" spans="1:14" ht="33.75" customHeight="1" x14ac:dyDescent="0.2">
      <c r="A584">
        <v>81300</v>
      </c>
      <c r="B584" t="s">
        <v>48454</v>
      </c>
      <c r="C584" s="15" t="s">
        <v>48455</v>
      </c>
      <c r="D584" s="15" t="s">
        <v>48456</v>
      </c>
      <c r="E584">
        <v>83924</v>
      </c>
      <c r="F584">
        <v>99390</v>
      </c>
      <c r="H584" t="s">
        <v>746</v>
      </c>
      <c r="K584" s="16">
        <f t="shared" si="27"/>
        <v>89798.68</v>
      </c>
      <c r="L584" s="16">
        <f t="shared" si="28"/>
        <v>94524.926315789475</v>
      </c>
      <c r="M584" s="16">
        <f t="shared" si="29"/>
        <v>107414.68899521533</v>
      </c>
      <c r="N584" t="e">
        <f>INDEX(XML!$A$2:$R$782,MATCH(C584,XML!$D$2:$D$737,0),2)</f>
        <v>#N/A</v>
      </c>
    </row>
    <row r="585" spans="1:14" ht="33.75" customHeight="1" x14ac:dyDescent="0.2">
      <c r="A585">
        <v>62139</v>
      </c>
      <c r="B585" t="s">
        <v>41395</v>
      </c>
      <c r="C585" s="15" t="s">
        <v>41396</v>
      </c>
      <c r="D585" s="15" t="s">
        <v>41397</v>
      </c>
      <c r="E585">
        <v>93561</v>
      </c>
      <c r="F585">
        <v>108290</v>
      </c>
      <c r="H585">
        <v>10</v>
      </c>
      <c r="K585" s="16">
        <f t="shared" si="27"/>
        <v>100110.27</v>
      </c>
      <c r="L585" s="16">
        <f t="shared" si="28"/>
        <v>105379.23157894737</v>
      </c>
      <c r="M585" s="16">
        <f t="shared" si="29"/>
        <v>119749.12679425837</v>
      </c>
      <c r="N585" t="e">
        <f>INDEX(XML!$A$2:$R$782,MATCH(C585,XML!$D$2:$D$737,0),2)</f>
        <v>#N/A</v>
      </c>
    </row>
    <row r="586" spans="1:14" ht="33.75" customHeight="1" x14ac:dyDescent="0.2">
      <c r="A586">
        <v>71145</v>
      </c>
      <c r="B586" t="s">
        <v>42898</v>
      </c>
      <c r="C586" s="15" t="s">
        <v>42899</v>
      </c>
      <c r="D586" s="15" t="s">
        <v>42900</v>
      </c>
      <c r="E586">
        <v>102611</v>
      </c>
      <c r="F586">
        <v>125190</v>
      </c>
      <c r="H586">
        <v>2</v>
      </c>
      <c r="K586" s="16">
        <f t="shared" si="27"/>
        <v>109793.77</v>
      </c>
      <c r="L586" s="16">
        <f t="shared" si="28"/>
        <v>115572.3894736842</v>
      </c>
      <c r="M586" s="16">
        <f t="shared" si="29"/>
        <v>131332.26076555022</v>
      </c>
      <c r="N586" t="e">
        <f>INDEX(XML!$A$2:$R$782,MATCH(C586,XML!$D$2:$D$737,0),2)</f>
        <v>#N/A</v>
      </c>
    </row>
    <row r="587" spans="1:14" ht="45" customHeight="1" x14ac:dyDescent="0.2">
      <c r="A587">
        <v>61736</v>
      </c>
      <c r="B587" t="s">
        <v>41398</v>
      </c>
      <c r="C587" s="15" t="s">
        <v>41399</v>
      </c>
      <c r="D587" s="15" t="s">
        <v>41400</v>
      </c>
      <c r="E587">
        <v>109350</v>
      </c>
      <c r="F587">
        <v>126590</v>
      </c>
      <c r="H587">
        <v>34</v>
      </c>
      <c r="K587" s="16">
        <f t="shared" si="27"/>
        <v>117004.5</v>
      </c>
      <c r="L587" s="16">
        <f t="shared" si="28"/>
        <v>123162.63157894737</v>
      </c>
      <c r="M587" s="16">
        <f t="shared" si="29"/>
        <v>139957.53588516748</v>
      </c>
      <c r="N587" t="e">
        <f>INDEX(XML!$A$2:$R$782,MATCH(C587,XML!$D$2:$D$737,0),2)</f>
        <v>#N/A</v>
      </c>
    </row>
    <row r="588" spans="1:14" ht="33.75" customHeight="1" x14ac:dyDescent="0.2">
      <c r="A588">
        <v>74031</v>
      </c>
      <c r="B588" t="s">
        <v>33180</v>
      </c>
      <c r="C588" s="15" t="s">
        <v>33181</v>
      </c>
      <c r="D588" s="15" t="s">
        <v>33182</v>
      </c>
      <c r="E588">
        <v>47509</v>
      </c>
      <c r="F588">
        <v>58190</v>
      </c>
      <c r="H588">
        <v>43</v>
      </c>
      <c r="K588" s="16">
        <f t="shared" si="27"/>
        <v>53210.080000000002</v>
      </c>
      <c r="L588" s="16">
        <f t="shared" si="28"/>
        <v>56010.610526315788</v>
      </c>
      <c r="M588" s="16">
        <f t="shared" si="29"/>
        <v>63648.421052631573</v>
      </c>
      <c r="N588" t="e">
        <f>INDEX(XML!$A$2:$R$782,MATCH(C588,XML!$D$2:$D$737,0),2)</f>
        <v>#N/A</v>
      </c>
    </row>
    <row r="589" spans="1:14" ht="33.75" customHeight="1" x14ac:dyDescent="0.2">
      <c r="A589">
        <v>74030</v>
      </c>
      <c r="B589" t="s">
        <v>33183</v>
      </c>
      <c r="C589" s="15" t="s">
        <v>33184</v>
      </c>
      <c r="D589" s="15" t="s">
        <v>33185</v>
      </c>
      <c r="E589">
        <v>51347</v>
      </c>
      <c r="F589">
        <v>61190</v>
      </c>
      <c r="H589" t="s">
        <v>746</v>
      </c>
      <c r="K589" s="16">
        <f t="shared" si="27"/>
        <v>54941.29</v>
      </c>
      <c r="L589" s="16">
        <f t="shared" si="28"/>
        <v>57832.936842105264</v>
      </c>
      <c r="M589" s="16">
        <f t="shared" si="29"/>
        <v>65719.246411483255</v>
      </c>
      <c r="N589" t="e">
        <f>INDEX(XML!$A$2:$R$782,MATCH(C589,XML!$D$2:$D$737,0),2)</f>
        <v>#N/A</v>
      </c>
    </row>
    <row r="590" spans="1:14" ht="33.75" customHeight="1" x14ac:dyDescent="0.2">
      <c r="A590">
        <v>74032</v>
      </c>
      <c r="B590" t="s">
        <v>33186</v>
      </c>
      <c r="C590" s="15" t="s">
        <v>33187</v>
      </c>
      <c r="D590" s="15" t="s">
        <v>33188</v>
      </c>
      <c r="E590">
        <v>64784</v>
      </c>
      <c r="F590">
        <v>75890</v>
      </c>
      <c r="H590">
        <v>23</v>
      </c>
      <c r="K590" s="16">
        <f t="shared" si="27"/>
        <v>69318.880000000005</v>
      </c>
      <c r="L590" s="16">
        <f t="shared" si="28"/>
        <v>72967.242105263154</v>
      </c>
      <c r="M590" s="16">
        <f t="shared" si="29"/>
        <v>82917.320574162673</v>
      </c>
      <c r="N590" t="e">
        <f>INDEX(XML!$A$2:$R$782,MATCH(C590,XML!$D$2:$D$737,0),2)</f>
        <v>#N/A</v>
      </c>
    </row>
    <row r="591" spans="1:14" ht="33.75" customHeight="1" x14ac:dyDescent="0.2">
      <c r="A591">
        <v>72146</v>
      </c>
      <c r="B591" t="s">
        <v>34691</v>
      </c>
      <c r="C591" s="15" t="s">
        <v>34692</v>
      </c>
      <c r="D591" s="15" t="s">
        <v>34693</v>
      </c>
      <c r="E591">
        <v>78216</v>
      </c>
      <c r="F591">
        <v>93490</v>
      </c>
      <c r="H591">
        <v>38</v>
      </c>
      <c r="K591" s="16">
        <f t="shared" si="27"/>
        <v>83691.12</v>
      </c>
      <c r="L591" s="16">
        <f t="shared" si="28"/>
        <v>88095.915789473685</v>
      </c>
      <c r="M591" s="16">
        <f t="shared" si="29"/>
        <v>100108.99521531101</v>
      </c>
      <c r="N591" t="e">
        <f>INDEX(XML!$A$2:$R$782,MATCH(C591,XML!$D$2:$D$737,0),2)</f>
        <v>#N/A</v>
      </c>
    </row>
    <row r="592" spans="1:14" ht="33.75" customHeight="1" x14ac:dyDescent="0.2">
      <c r="A592">
        <v>72147</v>
      </c>
      <c r="B592" t="s">
        <v>34694</v>
      </c>
      <c r="C592" s="15" t="s">
        <v>34695</v>
      </c>
      <c r="D592" s="15" t="s">
        <v>34696</v>
      </c>
      <c r="E592">
        <v>79822</v>
      </c>
      <c r="F592">
        <v>93490</v>
      </c>
      <c r="H592">
        <v>21</v>
      </c>
      <c r="K592" s="16">
        <f t="shared" si="27"/>
        <v>85409.540000000008</v>
      </c>
      <c r="L592" s="16">
        <f t="shared" si="28"/>
        <v>89904.778947368424</v>
      </c>
      <c r="M592" s="16">
        <f t="shared" si="29"/>
        <v>102164.52153110049</v>
      </c>
      <c r="N592" t="e">
        <f>INDEX(XML!$A$2:$R$782,MATCH(C592,XML!$D$2:$D$737,0),2)</f>
        <v>#N/A</v>
      </c>
    </row>
    <row r="593" spans="1:14" ht="33.75" customHeight="1" x14ac:dyDescent="0.2">
      <c r="A593">
        <v>72145</v>
      </c>
      <c r="B593" t="s">
        <v>29991</v>
      </c>
      <c r="C593" s="15" t="s">
        <v>29992</v>
      </c>
      <c r="D593" s="15" t="s">
        <v>29993</v>
      </c>
      <c r="E593">
        <v>88583</v>
      </c>
      <c r="F593">
        <v>104590</v>
      </c>
      <c r="H593">
        <v>11</v>
      </c>
      <c r="K593" s="16">
        <f t="shared" si="27"/>
        <v>94783.81</v>
      </c>
      <c r="L593" s="16">
        <f t="shared" si="28"/>
        <v>99772.431578947362</v>
      </c>
      <c r="M593" s="16">
        <f t="shared" si="29"/>
        <v>113377.76315789473</v>
      </c>
      <c r="N593" t="e">
        <f>INDEX(XML!$A$2:$R$782,MATCH(C593,XML!$D$2:$D$737,0),2)</f>
        <v>#N/A</v>
      </c>
    </row>
    <row r="594" spans="1:14" ht="33.75" customHeight="1" x14ac:dyDescent="0.2">
      <c r="A594">
        <v>72144</v>
      </c>
      <c r="B594" t="s">
        <v>29994</v>
      </c>
      <c r="C594" s="15" t="s">
        <v>29995</v>
      </c>
      <c r="D594" s="15" t="s">
        <v>29996</v>
      </c>
      <c r="E594">
        <v>95277</v>
      </c>
      <c r="F594">
        <v>112500</v>
      </c>
      <c r="H594">
        <v>12</v>
      </c>
      <c r="K594" s="16">
        <f t="shared" si="27"/>
        <v>101946.39</v>
      </c>
      <c r="L594" s="16">
        <f t="shared" si="28"/>
        <v>107311.98947368421</v>
      </c>
      <c r="M594" s="16">
        <f t="shared" si="29"/>
        <v>121945.44258373206</v>
      </c>
      <c r="N594" t="e">
        <f>INDEX(XML!$A$2:$R$782,MATCH(C594,XML!$D$2:$D$737,0),2)</f>
        <v>#N/A</v>
      </c>
    </row>
    <row r="595" spans="1:14" ht="33.75" customHeight="1" x14ac:dyDescent="0.2">
      <c r="A595">
        <v>72143</v>
      </c>
      <c r="B595" t="s">
        <v>29997</v>
      </c>
      <c r="C595" s="15" t="s">
        <v>29998</v>
      </c>
      <c r="D595" s="15" t="s">
        <v>29999</v>
      </c>
      <c r="E595">
        <v>112828</v>
      </c>
      <c r="F595">
        <v>132090</v>
      </c>
      <c r="H595">
        <v>18</v>
      </c>
      <c r="K595" s="16">
        <f t="shared" si="27"/>
        <v>120725.96</v>
      </c>
      <c r="L595" s="16">
        <f t="shared" si="28"/>
        <v>127079.95789473684</v>
      </c>
      <c r="M595" s="16">
        <f t="shared" si="29"/>
        <v>144409.04306220097</v>
      </c>
      <c r="N595" t="e">
        <f>INDEX(XML!$A$2:$R$782,MATCH(C595,XML!$D$2:$D$737,0),2)</f>
        <v>#N/A</v>
      </c>
    </row>
    <row r="596" spans="1:14" ht="33.75" customHeight="1" x14ac:dyDescent="0.2">
      <c r="A596">
        <v>72142</v>
      </c>
      <c r="B596" t="s">
        <v>30000</v>
      </c>
      <c r="C596" s="15" t="s">
        <v>30001</v>
      </c>
      <c r="D596" s="15" t="s">
        <v>30002</v>
      </c>
      <c r="E596">
        <v>125621</v>
      </c>
      <c r="F596">
        <v>147090</v>
      </c>
      <c r="H596">
        <v>16</v>
      </c>
      <c r="K596" s="16">
        <f t="shared" si="27"/>
        <v>134414.47</v>
      </c>
      <c r="L596" s="16">
        <f t="shared" si="28"/>
        <v>141488.91578947369</v>
      </c>
      <c r="M596" s="16">
        <f t="shared" si="29"/>
        <v>160782.85885167465</v>
      </c>
      <c r="N596" t="e">
        <f>INDEX(XML!$A$2:$R$782,MATCH(C596,XML!$D$2:$D$737,0),2)</f>
        <v>#N/A</v>
      </c>
    </row>
    <row r="597" spans="1:14" ht="123.75" x14ac:dyDescent="0.2">
      <c r="A597">
        <v>72141</v>
      </c>
      <c r="B597" t="s">
        <v>30003</v>
      </c>
      <c r="C597" s="15" t="s">
        <v>30004</v>
      </c>
      <c r="D597" s="15" t="s">
        <v>30005</v>
      </c>
      <c r="E597">
        <v>129658</v>
      </c>
      <c r="F597">
        <v>151790</v>
      </c>
      <c r="H597">
        <v>4</v>
      </c>
      <c r="K597" s="16">
        <f t="shared" si="27"/>
        <v>138734.06</v>
      </c>
      <c r="L597" s="16">
        <f t="shared" si="28"/>
        <v>146035.85263157895</v>
      </c>
      <c r="M597" s="16">
        <f t="shared" si="29"/>
        <v>165949.83253588516</v>
      </c>
      <c r="N597" t="e">
        <f>INDEX(XML!$A$2:$R$782,MATCH(C597,XML!$D$2:$D$737,0),2)</f>
        <v>#N/A</v>
      </c>
    </row>
    <row r="598" spans="1:14" ht="90" x14ac:dyDescent="0.2">
      <c r="A598">
        <v>72140</v>
      </c>
      <c r="B598" t="s">
        <v>30006</v>
      </c>
      <c r="C598" s="15" t="s">
        <v>30007</v>
      </c>
      <c r="D598" s="15" t="s">
        <v>30008</v>
      </c>
      <c r="E598">
        <v>92151</v>
      </c>
      <c r="F598">
        <v>108890</v>
      </c>
      <c r="H598">
        <v>18</v>
      </c>
      <c r="K598" s="16">
        <f t="shared" si="27"/>
        <v>98601.57</v>
      </c>
      <c r="L598" s="16">
        <f t="shared" si="28"/>
        <v>103791.12631578947</v>
      </c>
      <c r="M598" s="16">
        <f t="shared" si="29"/>
        <v>117944.46172248803</v>
      </c>
      <c r="N598" t="e">
        <f>INDEX(XML!$A$2:$R$782,MATCH(C598,XML!$D$2:$D$737,0),2)</f>
        <v>#N/A</v>
      </c>
    </row>
    <row r="599" spans="1:14" ht="101.25" x14ac:dyDescent="0.2">
      <c r="A599">
        <v>72139</v>
      </c>
      <c r="B599" t="s">
        <v>30009</v>
      </c>
      <c r="C599" s="15" t="s">
        <v>30010</v>
      </c>
      <c r="D599" s="15" t="s">
        <v>30011</v>
      </c>
      <c r="E599">
        <v>105484</v>
      </c>
      <c r="F599">
        <v>124590</v>
      </c>
      <c r="H599">
        <v>14</v>
      </c>
      <c r="K599" s="16">
        <f t="shared" si="27"/>
        <v>112867.88</v>
      </c>
      <c r="L599" s="16">
        <f t="shared" si="28"/>
        <v>118808.2947368421</v>
      </c>
      <c r="M599" s="16">
        <f t="shared" si="29"/>
        <v>135009.42583732057</v>
      </c>
      <c r="N599" t="e">
        <f>INDEX(XML!$A$2:$R$782,MATCH(C599,XML!$D$2:$D$737,0),2)</f>
        <v>#N/A</v>
      </c>
    </row>
    <row r="600" spans="1:14" ht="101.25" x14ac:dyDescent="0.2">
      <c r="A600">
        <v>72138</v>
      </c>
      <c r="B600" t="s">
        <v>30012</v>
      </c>
      <c r="C600" s="15" t="s">
        <v>30013</v>
      </c>
      <c r="D600" s="15" t="s">
        <v>30014</v>
      </c>
      <c r="E600">
        <v>114077</v>
      </c>
      <c r="F600">
        <v>134790</v>
      </c>
      <c r="H600">
        <v>14</v>
      </c>
      <c r="K600" s="16">
        <f t="shared" si="27"/>
        <v>122062.39</v>
      </c>
      <c r="L600" s="16">
        <f t="shared" si="28"/>
        <v>128486.72631578948</v>
      </c>
      <c r="M600" s="16">
        <f t="shared" si="29"/>
        <v>146007.64354066987</v>
      </c>
      <c r="N600" t="e">
        <f>INDEX(XML!$A$2:$R$782,MATCH(C600,XML!$D$2:$D$737,0),2)</f>
        <v>#N/A</v>
      </c>
    </row>
    <row r="601" spans="1:14" ht="112.5" x14ac:dyDescent="0.2">
      <c r="A601">
        <v>72137</v>
      </c>
      <c r="B601" t="s">
        <v>29987</v>
      </c>
      <c r="C601" s="15" t="s">
        <v>29988</v>
      </c>
      <c r="D601" s="15" t="s">
        <v>29989</v>
      </c>
      <c r="E601">
        <v>127678</v>
      </c>
      <c r="F601">
        <v>149490</v>
      </c>
      <c r="H601">
        <v>4</v>
      </c>
      <c r="K601" s="16">
        <f t="shared" si="27"/>
        <v>136615.46</v>
      </c>
      <c r="L601" s="16">
        <f t="shared" si="28"/>
        <v>143805.74736842106</v>
      </c>
      <c r="M601" s="16">
        <f t="shared" si="29"/>
        <v>163415.62200956937</v>
      </c>
      <c r="N601" t="e">
        <f>INDEX(XML!$A$2:$R$782,MATCH(C601,XML!$D$2:$D$737,0),2)</f>
        <v>#N/A</v>
      </c>
    </row>
    <row r="602" spans="1:14" ht="123.75" x14ac:dyDescent="0.2">
      <c r="A602">
        <v>72136</v>
      </c>
      <c r="B602" t="s">
        <v>29451</v>
      </c>
      <c r="C602" s="15" t="s">
        <v>29452</v>
      </c>
      <c r="D602" s="15" t="s">
        <v>29453</v>
      </c>
      <c r="E602">
        <v>142261</v>
      </c>
      <c r="F602">
        <v>166490</v>
      </c>
      <c r="H602">
        <v>3</v>
      </c>
      <c r="K602" s="16">
        <f t="shared" si="27"/>
        <v>152219.26999999999</v>
      </c>
      <c r="L602" s="16">
        <f t="shared" si="28"/>
        <v>160230.81052631576</v>
      </c>
      <c r="M602" s="16">
        <f t="shared" si="29"/>
        <v>182080.46650717699</v>
      </c>
      <c r="N602" t="e">
        <f>INDEX(XML!$A$2:$R$782,MATCH(C602,XML!$D$2:$D$737,0),2)</f>
        <v>#N/A</v>
      </c>
    </row>
    <row r="603" spans="1:14" ht="112.5" x14ac:dyDescent="0.2">
      <c r="A603">
        <v>67628</v>
      </c>
      <c r="B603" t="s">
        <v>25947</v>
      </c>
      <c r="C603" s="15" t="s">
        <v>25948</v>
      </c>
      <c r="D603" s="15" t="s">
        <v>25949</v>
      </c>
      <c r="E603">
        <v>110529</v>
      </c>
      <c r="F603">
        <v>123690</v>
      </c>
      <c r="H603">
        <v>3</v>
      </c>
      <c r="K603" s="16">
        <f t="shared" si="27"/>
        <v>118266.03</v>
      </c>
      <c r="L603" s="16">
        <f t="shared" si="28"/>
        <v>124490.55789473685</v>
      </c>
      <c r="M603" s="16">
        <f t="shared" si="29"/>
        <v>141466.54306220097</v>
      </c>
      <c r="N603" t="e">
        <f>INDEX(XML!$A$2:$R$782,MATCH(C603,XML!$D$2:$D$737,0),2)</f>
        <v>#N/A</v>
      </c>
    </row>
    <row r="604" spans="1:14" ht="146.25" x14ac:dyDescent="0.2">
      <c r="A604">
        <v>67627</v>
      </c>
      <c r="B604" t="s">
        <v>30093</v>
      </c>
      <c r="C604" s="15" t="s">
        <v>30094</v>
      </c>
      <c r="D604" s="15" t="s">
        <v>30095</v>
      </c>
      <c r="E604">
        <v>141941</v>
      </c>
      <c r="F604">
        <v>163290</v>
      </c>
      <c r="H604">
        <v>3</v>
      </c>
      <c r="K604" s="16">
        <f t="shared" si="27"/>
        <v>151876.87</v>
      </c>
      <c r="L604" s="16">
        <f t="shared" si="28"/>
        <v>159870.38947368422</v>
      </c>
      <c r="M604" s="16">
        <f t="shared" si="29"/>
        <v>181670.89712918663</v>
      </c>
      <c r="N604" t="e">
        <f>INDEX(XML!$A$2:$R$782,MATCH(C604,XML!$D$2:$D$737,0),2)</f>
        <v>#N/A</v>
      </c>
    </row>
    <row r="605" spans="1:14" ht="123.75" x14ac:dyDescent="0.2">
      <c r="A605">
        <v>67626</v>
      </c>
      <c r="B605" t="s">
        <v>25971</v>
      </c>
      <c r="C605" s="15" t="s">
        <v>25972</v>
      </c>
      <c r="D605" s="15" t="s">
        <v>29751</v>
      </c>
      <c r="E605">
        <v>122514</v>
      </c>
      <c r="F605">
        <v>137490</v>
      </c>
      <c r="H605">
        <v>3</v>
      </c>
      <c r="K605" s="16">
        <f t="shared" si="27"/>
        <v>131089.98000000001</v>
      </c>
      <c r="L605" s="16">
        <f t="shared" si="28"/>
        <v>137989.45263157896</v>
      </c>
      <c r="M605" s="16">
        <f t="shared" si="29"/>
        <v>156806.1961722488</v>
      </c>
      <c r="N605" t="e">
        <f>INDEX(XML!$A$2:$R$782,MATCH(C605,XML!$D$2:$D$737,0),2)</f>
        <v>#N/A</v>
      </c>
    </row>
    <row r="606" spans="1:14" ht="45" customHeight="1" x14ac:dyDescent="0.2">
      <c r="A606">
        <v>67623</v>
      </c>
      <c r="B606" t="s">
        <v>27133</v>
      </c>
      <c r="C606" s="15" t="s">
        <v>27134</v>
      </c>
      <c r="D606" s="15" t="s">
        <v>29646</v>
      </c>
      <c r="E606">
        <v>149594</v>
      </c>
      <c r="F606">
        <v>171790</v>
      </c>
      <c r="H606">
        <v>3</v>
      </c>
      <c r="K606" s="16">
        <f t="shared" si="27"/>
        <v>160065.58000000002</v>
      </c>
      <c r="L606" s="16">
        <f t="shared" si="28"/>
        <v>168490.08421052634</v>
      </c>
      <c r="M606" s="16">
        <f t="shared" si="29"/>
        <v>191466.00478468902</v>
      </c>
      <c r="N606" t="e">
        <f>INDEX(XML!$A$2:$R$782,MATCH(C606,XML!$D$2:$D$737,0),2)</f>
        <v>#N/A</v>
      </c>
    </row>
    <row r="607" spans="1:14" ht="157.5" x14ac:dyDescent="0.2">
      <c r="A607">
        <v>67622</v>
      </c>
      <c r="B607" t="s">
        <v>27135</v>
      </c>
      <c r="C607" s="15" t="s">
        <v>27136</v>
      </c>
      <c r="D607" s="15" t="s">
        <v>29647</v>
      </c>
      <c r="E607">
        <v>167971</v>
      </c>
      <c r="F607">
        <v>191290</v>
      </c>
      <c r="H607">
        <v>6</v>
      </c>
      <c r="K607" s="16">
        <f t="shared" si="27"/>
        <v>179728.97</v>
      </c>
      <c r="L607" s="16">
        <f t="shared" si="28"/>
        <v>189188.38947368422</v>
      </c>
      <c r="M607" s="16">
        <f t="shared" si="29"/>
        <v>214986.80622009569</v>
      </c>
      <c r="N607" t="e">
        <f>INDEX(XML!$A$2:$R$782,MATCH(C607,XML!$D$2:$D$737,0),2)</f>
        <v>#N/A</v>
      </c>
    </row>
    <row r="608" spans="1:14" ht="33.75" customHeight="1" x14ac:dyDescent="0.2">
      <c r="A608">
        <v>67619</v>
      </c>
      <c r="B608" t="s">
        <v>27137</v>
      </c>
      <c r="C608" s="15" t="s">
        <v>27138</v>
      </c>
      <c r="D608" s="15" t="s">
        <v>29648</v>
      </c>
      <c r="E608">
        <v>214792</v>
      </c>
      <c r="F608">
        <v>244590</v>
      </c>
      <c r="H608">
        <v>1</v>
      </c>
      <c r="K608" s="16">
        <f t="shared" si="27"/>
        <v>229827.44</v>
      </c>
      <c r="L608" s="16">
        <f t="shared" si="28"/>
        <v>241923.62105263158</v>
      </c>
      <c r="M608" s="16">
        <f t="shared" si="29"/>
        <v>274913.20574162679</v>
      </c>
      <c r="N608" t="e">
        <f>INDEX(XML!$A$2:$R$782,MATCH(C608,XML!$D$2:$D$737,0),2)</f>
        <v>#N/A</v>
      </c>
    </row>
    <row r="609" spans="1:14" ht="45" customHeight="1" x14ac:dyDescent="0.2">
      <c r="A609">
        <v>67618</v>
      </c>
      <c r="B609" t="s">
        <v>27139</v>
      </c>
      <c r="C609" s="15" t="s">
        <v>27140</v>
      </c>
      <c r="D609" s="15" t="s">
        <v>29649</v>
      </c>
      <c r="E609">
        <v>322974</v>
      </c>
      <c r="F609">
        <v>367890</v>
      </c>
      <c r="H609">
        <v>3</v>
      </c>
      <c r="K609" s="16">
        <f t="shared" si="27"/>
        <v>345582.18</v>
      </c>
      <c r="L609" s="16">
        <f t="shared" si="28"/>
        <v>363770.71578947367</v>
      </c>
      <c r="M609" s="16">
        <f t="shared" si="29"/>
        <v>413375.81339712912</v>
      </c>
      <c r="N609" t="e">
        <f>INDEX(XML!$A$2:$R$782,MATCH(C609,XML!$D$2:$D$737,0),2)</f>
        <v>#N/A</v>
      </c>
    </row>
    <row r="610" spans="1:14" ht="112.5" x14ac:dyDescent="0.2">
      <c r="A610">
        <v>50778</v>
      </c>
      <c r="B610" t="s">
        <v>39294</v>
      </c>
      <c r="C610" s="15" t="s">
        <v>39295</v>
      </c>
      <c r="D610" s="15" t="s">
        <v>39296</v>
      </c>
      <c r="E610">
        <v>29885</v>
      </c>
      <c r="F610">
        <v>34890</v>
      </c>
      <c r="H610" t="s">
        <v>746</v>
      </c>
      <c r="K610" s="16">
        <f t="shared" si="27"/>
        <v>33471.199999999997</v>
      </c>
      <c r="L610" s="16">
        <f t="shared" si="28"/>
        <v>35232.842105263153</v>
      </c>
      <c r="M610" s="16">
        <f t="shared" si="29"/>
        <v>40037.320574162673</v>
      </c>
      <c r="N610" t="e">
        <f>INDEX(XML!$A$2:$R$782,MATCH(C610,XML!$D$2:$D$737,0),2)</f>
        <v>#N/A</v>
      </c>
    </row>
    <row r="611" spans="1:14" ht="112.5" x14ac:dyDescent="0.2">
      <c r="A611">
        <v>34749</v>
      </c>
      <c r="B611" t="s">
        <v>42901</v>
      </c>
      <c r="C611" s="15" t="s">
        <v>42902</v>
      </c>
      <c r="D611" s="15" t="s">
        <v>42903</v>
      </c>
      <c r="E611">
        <v>33708</v>
      </c>
      <c r="F611">
        <v>38390</v>
      </c>
      <c r="H611" t="s">
        <v>746</v>
      </c>
      <c r="K611" s="16">
        <f t="shared" si="27"/>
        <v>37752.959999999999</v>
      </c>
      <c r="L611" s="16">
        <f t="shared" si="28"/>
        <v>39739.957894736843</v>
      </c>
      <c r="M611" s="16">
        <f t="shared" si="29"/>
        <v>45159.043062200959</v>
      </c>
      <c r="N611" t="e">
        <f>INDEX(XML!$A$2:$R$782,MATCH(C611,XML!$D$2:$D$737,0),2)</f>
        <v>#N/A</v>
      </c>
    </row>
    <row r="612" spans="1:14" ht="33.75" customHeight="1" x14ac:dyDescent="0.2">
      <c r="A612">
        <v>53041</v>
      </c>
      <c r="B612" t="s">
        <v>42904</v>
      </c>
      <c r="C612" s="15" t="s">
        <v>42905</v>
      </c>
      <c r="D612" s="15" t="s">
        <v>42906</v>
      </c>
      <c r="E612">
        <v>35169</v>
      </c>
      <c r="F612">
        <v>42590</v>
      </c>
      <c r="H612" t="s">
        <v>746</v>
      </c>
      <c r="K612" s="16">
        <f t="shared" si="27"/>
        <v>39389.279999999999</v>
      </c>
      <c r="L612" s="16">
        <f t="shared" si="28"/>
        <v>41462.400000000001</v>
      </c>
      <c r="M612" s="16">
        <f t="shared" si="29"/>
        <v>47116.36363636364</v>
      </c>
      <c r="N612" t="e">
        <f>INDEX(XML!$A$2:$R$782,MATCH(C612,XML!$D$2:$D$737,0),2)</f>
        <v>#N/A</v>
      </c>
    </row>
    <row r="613" spans="1:14" ht="45" customHeight="1" x14ac:dyDescent="0.2">
      <c r="A613">
        <v>50827</v>
      </c>
      <c r="B613" t="s">
        <v>42907</v>
      </c>
      <c r="C613" s="15" t="s">
        <v>42908</v>
      </c>
      <c r="D613" s="15" t="s">
        <v>42909</v>
      </c>
      <c r="E613">
        <v>51630</v>
      </c>
      <c r="F613">
        <v>59390</v>
      </c>
      <c r="H613">
        <v>13</v>
      </c>
      <c r="K613" s="16">
        <f t="shared" si="27"/>
        <v>55244.1</v>
      </c>
      <c r="L613" s="16">
        <f t="shared" si="28"/>
        <v>58151.684210526313</v>
      </c>
      <c r="M613" s="16">
        <f t="shared" si="29"/>
        <v>66081.459330143538</v>
      </c>
      <c r="N613" t="e">
        <f>INDEX(XML!$A$2:$R$782,MATCH(C613,XML!$D$2:$D$737,0),2)</f>
        <v>#N/A</v>
      </c>
    </row>
    <row r="614" spans="1:14" ht="112.5" x14ac:dyDescent="0.2">
      <c r="A614">
        <v>50773</v>
      </c>
      <c r="B614" t="s">
        <v>33301</v>
      </c>
      <c r="C614" s="15" t="s">
        <v>33302</v>
      </c>
      <c r="D614" s="15" t="s">
        <v>33303</v>
      </c>
      <c r="E614">
        <v>42798</v>
      </c>
      <c r="F614">
        <v>49490</v>
      </c>
      <c r="H614" t="s">
        <v>746</v>
      </c>
      <c r="K614" s="16">
        <f t="shared" si="27"/>
        <v>47933.760000000002</v>
      </c>
      <c r="L614" s="16">
        <f t="shared" si="28"/>
        <v>50456.589473684209</v>
      </c>
      <c r="M614" s="16">
        <f t="shared" si="29"/>
        <v>57337.033492822964</v>
      </c>
      <c r="N614" t="e">
        <f>INDEX(XML!$A$2:$R$782,MATCH(C614,XML!$D$2:$D$737,0),2)</f>
        <v>#N/A</v>
      </c>
    </row>
    <row r="615" spans="1:14" ht="101.25" x14ac:dyDescent="0.2">
      <c r="A615">
        <v>76558</v>
      </c>
      <c r="B615" t="s">
        <v>45726</v>
      </c>
      <c r="C615" s="15" t="s">
        <v>45727</v>
      </c>
      <c r="D615" s="15" t="s">
        <v>45728</v>
      </c>
      <c r="E615">
        <v>47805</v>
      </c>
      <c r="F615">
        <v>59990</v>
      </c>
      <c r="H615">
        <v>7</v>
      </c>
      <c r="K615" s="16">
        <f t="shared" si="27"/>
        <v>53541.599999999999</v>
      </c>
      <c r="L615" s="16">
        <f t="shared" si="28"/>
        <v>56359.57894736842</v>
      </c>
      <c r="M615" s="16">
        <f t="shared" si="29"/>
        <v>64044.976076555024</v>
      </c>
      <c r="N615" t="e">
        <f>INDEX(XML!$A$2:$R$782,MATCH(C615,XML!$D$2:$D$737,0),2)</f>
        <v>#N/A</v>
      </c>
    </row>
    <row r="616" spans="1:14" ht="101.25" x14ac:dyDescent="0.2">
      <c r="A616">
        <v>73120</v>
      </c>
      <c r="B616" t="s">
        <v>35072</v>
      </c>
      <c r="C616" s="15" t="s">
        <v>35073</v>
      </c>
      <c r="D616" s="15" t="s">
        <v>35074</v>
      </c>
      <c r="E616">
        <v>71399</v>
      </c>
      <c r="F616">
        <v>82190</v>
      </c>
      <c r="H616">
        <v>3</v>
      </c>
      <c r="K616" s="16">
        <f t="shared" si="27"/>
        <v>76396.929999999993</v>
      </c>
      <c r="L616" s="16">
        <f t="shared" si="28"/>
        <v>80417.821052631567</v>
      </c>
      <c r="M616" s="16">
        <f t="shared" si="29"/>
        <v>91383.887559808602</v>
      </c>
      <c r="N616" t="e">
        <f>INDEX(XML!$A$2:$R$782,MATCH(C616,XML!$D$2:$D$737,0),2)</f>
        <v>#N/A</v>
      </c>
    </row>
    <row r="617" spans="1:14" ht="101.25" x14ac:dyDescent="0.2">
      <c r="A617">
        <v>55321</v>
      </c>
      <c r="B617" t="s">
        <v>35075</v>
      </c>
      <c r="C617" s="15" t="s">
        <v>35076</v>
      </c>
      <c r="D617" s="15" t="s">
        <v>35077</v>
      </c>
      <c r="E617">
        <v>45289</v>
      </c>
      <c r="F617">
        <v>57890</v>
      </c>
      <c r="H617" t="s">
        <v>746</v>
      </c>
      <c r="K617" s="16">
        <f t="shared" si="27"/>
        <v>50723.68</v>
      </c>
      <c r="L617" s="16">
        <f t="shared" si="28"/>
        <v>53393.347368421055</v>
      </c>
      <c r="M617" s="16">
        <f t="shared" si="29"/>
        <v>60674.258373205739</v>
      </c>
      <c r="N617" t="e">
        <f>INDEX(XML!$A$2:$R$782,MATCH(C617,XML!$D$2:$D$737,0),2)</f>
        <v>#N/A</v>
      </c>
    </row>
    <row r="618" spans="1:14" ht="101.25" x14ac:dyDescent="0.2">
      <c r="A618">
        <v>55319</v>
      </c>
      <c r="B618" t="s">
        <v>39649</v>
      </c>
      <c r="C618" s="15" t="s">
        <v>39650</v>
      </c>
      <c r="D618" s="15" t="s">
        <v>39651</v>
      </c>
      <c r="E618">
        <v>56608</v>
      </c>
      <c r="F618">
        <v>63490</v>
      </c>
      <c r="H618" t="s">
        <v>746</v>
      </c>
      <c r="K618" s="16">
        <f t="shared" si="27"/>
        <v>60570.559999999998</v>
      </c>
      <c r="L618" s="16">
        <f t="shared" si="28"/>
        <v>63758.484210526316</v>
      </c>
      <c r="M618" s="16">
        <f t="shared" si="29"/>
        <v>72452.822966507185</v>
      </c>
      <c r="N618" t="e">
        <f>INDEX(XML!$A$2:$R$782,MATCH(C618,XML!$D$2:$D$737,0),2)</f>
        <v>#N/A</v>
      </c>
    </row>
    <row r="619" spans="1:14" ht="101.25" x14ac:dyDescent="0.2">
      <c r="A619">
        <v>56542</v>
      </c>
      <c r="B619" t="s">
        <v>39652</v>
      </c>
      <c r="C619" s="15" t="s">
        <v>39653</v>
      </c>
      <c r="D619" s="15" t="s">
        <v>39654</v>
      </c>
      <c r="E619">
        <v>53912</v>
      </c>
      <c r="F619">
        <v>63790</v>
      </c>
      <c r="H619" t="s">
        <v>746</v>
      </c>
      <c r="K619" s="16">
        <f t="shared" si="27"/>
        <v>57685.84</v>
      </c>
      <c r="L619" s="16">
        <f t="shared" si="28"/>
        <v>60721.936842105264</v>
      </c>
      <c r="M619" s="16">
        <f t="shared" si="29"/>
        <v>69002.200956937799</v>
      </c>
      <c r="N619" t="e">
        <f>INDEX(XML!$A$2:$R$782,MATCH(C619,XML!$D$2:$D$737,0),2)</f>
        <v>#N/A</v>
      </c>
    </row>
    <row r="620" spans="1:14" ht="101.25" x14ac:dyDescent="0.2">
      <c r="A620">
        <v>56483</v>
      </c>
      <c r="B620" t="s">
        <v>33668</v>
      </c>
      <c r="C620" s="15" t="s">
        <v>33669</v>
      </c>
      <c r="D620" s="15" t="s">
        <v>33670</v>
      </c>
      <c r="E620">
        <v>65047</v>
      </c>
      <c r="F620">
        <v>75890</v>
      </c>
      <c r="H620" t="s">
        <v>746</v>
      </c>
      <c r="K620" s="16">
        <f t="shared" si="27"/>
        <v>69600.290000000008</v>
      </c>
      <c r="L620" s="16">
        <f t="shared" si="28"/>
        <v>73263.463157894745</v>
      </c>
      <c r="M620" s="16">
        <f t="shared" si="29"/>
        <v>83253.935406698569</v>
      </c>
      <c r="N620" t="e">
        <f>INDEX(XML!$A$2:$R$782,MATCH(C620,XML!$D$2:$D$737,0),2)</f>
        <v>#N/A</v>
      </c>
    </row>
    <row r="621" spans="1:14" ht="101.25" x14ac:dyDescent="0.2">
      <c r="A621">
        <v>58561</v>
      </c>
      <c r="B621" t="s">
        <v>45729</v>
      </c>
      <c r="C621" s="15" t="s">
        <v>45730</v>
      </c>
      <c r="D621" s="15" t="s">
        <v>45731</v>
      </c>
      <c r="E621">
        <v>77329</v>
      </c>
      <c r="F621">
        <v>87890</v>
      </c>
      <c r="H621">
        <v>28</v>
      </c>
      <c r="K621" s="16">
        <f t="shared" si="27"/>
        <v>82742.03</v>
      </c>
      <c r="L621" s="16">
        <f t="shared" si="28"/>
        <v>87096.873684210528</v>
      </c>
      <c r="M621" s="16">
        <f t="shared" si="29"/>
        <v>98973.720095693789</v>
      </c>
      <c r="N621" t="e">
        <f>INDEX(XML!$A$2:$R$782,MATCH(C621,XML!$D$2:$D$737,0),2)</f>
        <v>#N/A</v>
      </c>
    </row>
    <row r="622" spans="1:14" ht="22.5" customHeight="1" x14ac:dyDescent="0.2">
      <c r="A622">
        <v>70035</v>
      </c>
      <c r="B622" t="s">
        <v>30096</v>
      </c>
      <c r="C622" s="15" t="s">
        <v>30097</v>
      </c>
      <c r="D622" s="15" t="s">
        <v>30098</v>
      </c>
      <c r="E622">
        <v>79431</v>
      </c>
      <c r="F622">
        <v>98990</v>
      </c>
      <c r="H622">
        <v>28</v>
      </c>
      <c r="K622" s="16">
        <f t="shared" si="27"/>
        <v>84991.17</v>
      </c>
      <c r="L622" s="16">
        <f t="shared" si="28"/>
        <v>89464.389473684205</v>
      </c>
      <c r="M622" s="16">
        <f t="shared" si="29"/>
        <v>101664.07894736841</v>
      </c>
      <c r="N622" t="e">
        <f>INDEX(XML!$A$2:$R$782,MATCH(C622,XML!$D$2:$D$737,0),2)</f>
        <v>#N/A</v>
      </c>
    </row>
    <row r="623" spans="1:14" ht="101.25" x14ac:dyDescent="0.2">
      <c r="A623">
        <v>75918</v>
      </c>
      <c r="B623" t="s">
        <v>45732</v>
      </c>
      <c r="C623" s="15" t="s">
        <v>45733</v>
      </c>
      <c r="D623" s="15" t="s">
        <v>45734</v>
      </c>
      <c r="E623">
        <v>69247</v>
      </c>
      <c r="F623">
        <v>82390</v>
      </c>
      <c r="H623" t="s">
        <v>746</v>
      </c>
      <c r="K623" s="16">
        <f t="shared" si="27"/>
        <v>74094.290000000008</v>
      </c>
      <c r="L623" s="16">
        <f t="shared" si="28"/>
        <v>77993.989473684225</v>
      </c>
      <c r="M623" s="16">
        <f t="shared" si="29"/>
        <v>88629.533492822986</v>
      </c>
      <c r="N623" t="e">
        <f>INDEX(XML!$A$2:$R$782,MATCH(C623,XML!$D$2:$D$737,0),2)</f>
        <v>#N/A</v>
      </c>
    </row>
    <row r="624" spans="1:14" ht="101.25" x14ac:dyDescent="0.2">
      <c r="A624">
        <v>81289</v>
      </c>
      <c r="B624" t="s">
        <v>48457</v>
      </c>
      <c r="C624" s="15" t="s">
        <v>48458</v>
      </c>
      <c r="D624" s="15" t="s">
        <v>48459</v>
      </c>
      <c r="E624">
        <v>77637</v>
      </c>
      <c r="F624">
        <v>92890</v>
      </c>
      <c r="H624">
        <v>49</v>
      </c>
      <c r="K624" s="16">
        <f t="shared" si="27"/>
        <v>83071.59</v>
      </c>
      <c r="L624" s="16">
        <f t="shared" si="28"/>
        <v>87443.778947368424</v>
      </c>
      <c r="M624" s="16">
        <f t="shared" si="29"/>
        <v>99367.930622009575</v>
      </c>
      <c r="N624" t="e">
        <f>INDEX(XML!$A$2:$R$782,MATCH(C624,XML!$D$2:$D$737,0),2)</f>
        <v>#N/A</v>
      </c>
    </row>
    <row r="625" spans="1:14" ht="90" x14ac:dyDescent="0.2">
      <c r="A625">
        <v>72135</v>
      </c>
      <c r="B625" t="s">
        <v>35078</v>
      </c>
      <c r="C625" s="15" t="s">
        <v>35079</v>
      </c>
      <c r="D625" s="15" t="s">
        <v>35080</v>
      </c>
      <c r="E625">
        <v>78980</v>
      </c>
      <c r="F625">
        <v>95990</v>
      </c>
      <c r="H625" t="s">
        <v>746</v>
      </c>
      <c r="K625" s="16">
        <f t="shared" si="27"/>
        <v>84508.6</v>
      </c>
      <c r="L625" s="16">
        <f t="shared" si="28"/>
        <v>88956.421052631573</v>
      </c>
      <c r="M625" s="16">
        <f t="shared" si="29"/>
        <v>101086.84210526315</v>
      </c>
      <c r="N625" t="e">
        <f>INDEX(XML!$A$2:$R$782,MATCH(C625,XML!$D$2:$D$737,0),2)</f>
        <v>#N/A</v>
      </c>
    </row>
    <row r="626" spans="1:14" ht="90" x14ac:dyDescent="0.2">
      <c r="A626">
        <v>81284</v>
      </c>
      <c r="B626" t="s">
        <v>42910</v>
      </c>
      <c r="C626" s="15" t="s">
        <v>42911</v>
      </c>
      <c r="D626" s="15" t="s">
        <v>42912</v>
      </c>
      <c r="E626">
        <v>81367</v>
      </c>
      <c r="F626">
        <v>94590</v>
      </c>
      <c r="H626">
        <v>25</v>
      </c>
      <c r="K626" s="16">
        <f t="shared" si="27"/>
        <v>87062.69</v>
      </c>
      <c r="L626" s="16">
        <f t="shared" si="28"/>
        <v>91644.936842105264</v>
      </c>
      <c r="M626" s="16">
        <f t="shared" si="29"/>
        <v>104141.97368421052</v>
      </c>
      <c r="N626" t="e">
        <f>INDEX(XML!$A$2:$R$782,MATCH(C626,XML!$D$2:$D$737,0),2)</f>
        <v>#N/A</v>
      </c>
    </row>
    <row r="627" spans="1:14" ht="101.25" x14ac:dyDescent="0.2">
      <c r="A627">
        <v>81287</v>
      </c>
      <c r="B627" t="s">
        <v>42913</v>
      </c>
      <c r="C627" s="15" t="s">
        <v>42914</v>
      </c>
      <c r="D627" s="15" t="s">
        <v>42915</v>
      </c>
      <c r="E627">
        <v>88178</v>
      </c>
      <c r="F627">
        <v>103990</v>
      </c>
      <c r="H627">
        <v>20</v>
      </c>
      <c r="K627" s="16">
        <f t="shared" si="27"/>
        <v>94350.46</v>
      </c>
      <c r="L627" s="16">
        <f t="shared" si="28"/>
        <v>99316.273684210522</v>
      </c>
      <c r="M627" s="16">
        <f t="shared" si="29"/>
        <v>112859.40191387558</v>
      </c>
      <c r="N627" t="e">
        <f>INDEX(XML!$A$2:$R$782,MATCH(C627,XML!$D$2:$D$737,0),2)</f>
        <v>#N/A</v>
      </c>
    </row>
    <row r="628" spans="1:14" ht="90" x14ac:dyDescent="0.2">
      <c r="A628">
        <v>72134</v>
      </c>
      <c r="B628" t="s">
        <v>41401</v>
      </c>
      <c r="C628" s="15" t="s">
        <v>41402</v>
      </c>
      <c r="D628" s="15" t="s">
        <v>41403</v>
      </c>
      <c r="E628">
        <v>86653</v>
      </c>
      <c r="F628">
        <v>105990</v>
      </c>
      <c r="H628" t="s">
        <v>746</v>
      </c>
      <c r="K628" s="16">
        <f t="shared" si="27"/>
        <v>92718.71</v>
      </c>
      <c r="L628" s="16">
        <f t="shared" si="28"/>
        <v>97598.642105263163</v>
      </c>
      <c r="M628" s="16">
        <f t="shared" si="29"/>
        <v>110907.54784688995</v>
      </c>
      <c r="N628" t="e">
        <f>INDEX(XML!$A$2:$R$782,MATCH(C628,XML!$D$2:$D$737,0),2)</f>
        <v>#N/A</v>
      </c>
    </row>
    <row r="629" spans="1:14" ht="123.75" x14ac:dyDescent="0.2">
      <c r="A629">
        <v>76555</v>
      </c>
      <c r="B629" t="s">
        <v>42916</v>
      </c>
      <c r="C629" s="15" t="s">
        <v>42917</v>
      </c>
      <c r="D629" s="15" t="s">
        <v>45378</v>
      </c>
      <c r="E629">
        <v>132543</v>
      </c>
      <c r="F629">
        <v>155600</v>
      </c>
      <c r="H629">
        <v>6</v>
      </c>
      <c r="K629" s="16">
        <f t="shared" si="27"/>
        <v>141821.01</v>
      </c>
      <c r="L629" s="16">
        <f t="shared" si="28"/>
        <v>149285.27368421052</v>
      </c>
      <c r="M629" s="16">
        <f t="shared" si="29"/>
        <v>169642.35645933013</v>
      </c>
      <c r="N629" t="e">
        <f>INDEX(XML!$A$2:$R$782,MATCH(C629,XML!$D$2:$D$737,0),2)</f>
        <v>#N/A</v>
      </c>
    </row>
    <row r="630" spans="1:14" ht="90" x14ac:dyDescent="0.2">
      <c r="A630">
        <v>80268</v>
      </c>
      <c r="B630" t="s">
        <v>42918</v>
      </c>
      <c r="C630" s="15" t="s">
        <v>42919</v>
      </c>
      <c r="D630" s="15" t="s">
        <v>42920</v>
      </c>
      <c r="E630">
        <v>115735</v>
      </c>
      <c r="F630">
        <v>139990</v>
      </c>
      <c r="H630">
        <v>1</v>
      </c>
      <c r="K630" s="16">
        <f t="shared" si="27"/>
        <v>123836.45</v>
      </c>
      <c r="L630" s="16">
        <f t="shared" si="28"/>
        <v>130354.15789473684</v>
      </c>
      <c r="M630" s="16">
        <f t="shared" si="29"/>
        <v>148129.72488038277</v>
      </c>
      <c r="N630" t="e">
        <f>INDEX(XML!$A$2:$R$782,MATCH(C630,XML!$D$2:$D$737,0),2)</f>
        <v>#N/A</v>
      </c>
    </row>
    <row r="631" spans="1:14" ht="112.5" x14ac:dyDescent="0.2">
      <c r="A631">
        <v>76554</v>
      </c>
      <c r="B631" t="s">
        <v>42921</v>
      </c>
      <c r="C631" s="15" t="s">
        <v>42922</v>
      </c>
      <c r="D631" s="15" t="s">
        <v>42923</v>
      </c>
      <c r="E631">
        <v>126344</v>
      </c>
      <c r="F631">
        <v>145290</v>
      </c>
      <c r="H631">
        <v>1</v>
      </c>
      <c r="K631" s="16">
        <f t="shared" si="27"/>
        <v>135188.08000000002</v>
      </c>
      <c r="L631" s="16">
        <f t="shared" si="28"/>
        <v>142303.24210526317</v>
      </c>
      <c r="M631" s="16">
        <f t="shared" si="29"/>
        <v>161708.22966507179</v>
      </c>
      <c r="N631" t="e">
        <f>INDEX(XML!$A$2:$R$782,MATCH(C631,XML!$D$2:$D$737,0),2)</f>
        <v>#N/A</v>
      </c>
    </row>
    <row r="632" spans="1:14" ht="112.5" x14ac:dyDescent="0.2">
      <c r="A632">
        <v>67613</v>
      </c>
      <c r="B632" t="s">
        <v>39655</v>
      </c>
      <c r="C632" s="15" t="s">
        <v>39656</v>
      </c>
      <c r="D632" s="15" t="s">
        <v>39657</v>
      </c>
      <c r="E632">
        <v>185527</v>
      </c>
      <c r="F632">
        <v>213990</v>
      </c>
      <c r="K632" s="16">
        <f t="shared" si="27"/>
        <v>198513.89</v>
      </c>
      <c r="L632" s="16">
        <f t="shared" si="28"/>
        <v>208961.9894736842</v>
      </c>
      <c r="M632" s="16">
        <f t="shared" si="29"/>
        <v>237456.80622009569</v>
      </c>
      <c r="N632" t="e">
        <f>INDEX(XML!$A$2:$R$782,MATCH(C632,XML!$D$2:$D$737,0),2)</f>
        <v>#N/A</v>
      </c>
    </row>
    <row r="633" spans="1:14" ht="112.5" x14ac:dyDescent="0.2">
      <c r="A633">
        <v>80269</v>
      </c>
      <c r="B633" t="s">
        <v>42924</v>
      </c>
      <c r="C633" s="15" t="s">
        <v>42925</v>
      </c>
      <c r="D633" s="15" t="s">
        <v>42926</v>
      </c>
      <c r="E633">
        <v>189103</v>
      </c>
      <c r="F633">
        <v>225290</v>
      </c>
      <c r="H633">
        <v>4</v>
      </c>
      <c r="K633" s="16">
        <f t="shared" si="27"/>
        <v>202340.21</v>
      </c>
      <c r="L633" s="16">
        <f t="shared" si="28"/>
        <v>212989.6947368421</v>
      </c>
      <c r="M633" s="16">
        <f t="shared" si="29"/>
        <v>242033.74401913874</v>
      </c>
      <c r="N633" t="e">
        <f>INDEX(XML!$A$2:$R$782,MATCH(C633,XML!$D$2:$D$737,0),2)</f>
        <v>#N/A</v>
      </c>
    </row>
    <row r="634" spans="1:14" ht="112.5" x14ac:dyDescent="0.2">
      <c r="A634">
        <v>67318</v>
      </c>
      <c r="B634" t="s">
        <v>42927</v>
      </c>
      <c r="C634" s="15" t="s">
        <v>42928</v>
      </c>
      <c r="D634" s="15" t="s">
        <v>42929</v>
      </c>
      <c r="E634">
        <v>211262</v>
      </c>
      <c r="F634">
        <v>238190</v>
      </c>
      <c r="H634">
        <v>7</v>
      </c>
      <c r="K634" s="16">
        <f t="shared" si="27"/>
        <v>226050.34</v>
      </c>
      <c r="L634" s="16">
        <f t="shared" si="28"/>
        <v>237947.72631578948</v>
      </c>
      <c r="M634" s="16">
        <f t="shared" si="29"/>
        <v>270395.14354066987</v>
      </c>
      <c r="N634" t="e">
        <f>INDEX(XML!$A$2:$R$782,MATCH(C634,XML!$D$2:$D$737,0),2)</f>
        <v>#N/A</v>
      </c>
    </row>
    <row r="635" spans="1:14" ht="90" x14ac:dyDescent="0.2">
      <c r="A635">
        <v>40819</v>
      </c>
      <c r="B635" t="s">
        <v>940</v>
      </c>
      <c r="C635" s="15" t="s">
        <v>941</v>
      </c>
      <c r="D635" s="15" t="s">
        <v>942</v>
      </c>
      <c r="E635">
        <v>77000</v>
      </c>
      <c r="F635">
        <v>100000</v>
      </c>
      <c r="H635" t="s">
        <v>746</v>
      </c>
      <c r="K635" s="16">
        <f t="shared" si="27"/>
        <v>82390</v>
      </c>
      <c r="L635" s="16">
        <f t="shared" si="28"/>
        <v>86726.31578947368</v>
      </c>
      <c r="M635" s="16">
        <f t="shared" si="29"/>
        <v>98552.631578947359</v>
      </c>
      <c r="N635" t="e">
        <f>INDEX(XML!$A$2:$R$782,MATCH(C635,XML!$D$2:$D$737,0),2)</f>
        <v>#N/A</v>
      </c>
    </row>
    <row r="636" spans="1:14" ht="22.5" customHeight="1" x14ac:dyDescent="0.2">
      <c r="A636">
        <v>69637</v>
      </c>
      <c r="B636" t="s">
        <v>45640</v>
      </c>
      <c r="C636" s="15" t="s">
        <v>45641</v>
      </c>
      <c r="D636" s="15" t="s">
        <v>45642</v>
      </c>
      <c r="E636">
        <v>32483</v>
      </c>
      <c r="F636">
        <v>37290</v>
      </c>
      <c r="H636" t="s">
        <v>746</v>
      </c>
      <c r="K636" s="16">
        <f t="shared" si="27"/>
        <v>36380.959999999999</v>
      </c>
      <c r="L636" s="16">
        <f t="shared" si="28"/>
        <v>38295.747368421049</v>
      </c>
      <c r="M636" s="16">
        <f t="shared" si="29"/>
        <v>43517.8947368421</v>
      </c>
      <c r="N636" t="e">
        <f>INDEX(XML!$A$2:$R$782,MATCH(C636,XML!$D$2:$D$737,0),2)</f>
        <v>#N/A</v>
      </c>
    </row>
    <row r="637" spans="1:14" ht="33.75" customHeight="1" x14ac:dyDescent="0.2">
      <c r="A637">
        <v>62185</v>
      </c>
      <c r="B637" t="s">
        <v>45643</v>
      </c>
      <c r="C637" s="15" t="s">
        <v>45644</v>
      </c>
      <c r="D637" s="15" t="s">
        <v>45645</v>
      </c>
      <c r="E637">
        <v>34937</v>
      </c>
      <c r="F637">
        <v>43190</v>
      </c>
      <c r="H637" t="s">
        <v>746</v>
      </c>
      <c r="K637" s="16">
        <f t="shared" si="27"/>
        <v>39129.440000000002</v>
      </c>
      <c r="L637" s="16">
        <f t="shared" si="28"/>
        <v>41188.884210526317</v>
      </c>
      <c r="M637" s="16">
        <f t="shared" si="29"/>
        <v>46805.550239234457</v>
      </c>
      <c r="N637" t="e">
        <f>INDEX(XML!$A$2:$R$782,MATCH(C637,XML!$D$2:$D$737,0),2)</f>
        <v>#N/A</v>
      </c>
    </row>
    <row r="638" spans="1:14" ht="22.5" customHeight="1" x14ac:dyDescent="0.2">
      <c r="A638">
        <v>58597</v>
      </c>
      <c r="B638" t="s">
        <v>45646</v>
      </c>
      <c r="C638" s="15" t="s">
        <v>45647</v>
      </c>
      <c r="D638" s="15" t="s">
        <v>45648</v>
      </c>
      <c r="E638">
        <v>37256</v>
      </c>
      <c r="F638">
        <v>45990</v>
      </c>
      <c r="H638" t="s">
        <v>746</v>
      </c>
      <c r="K638" s="16">
        <f t="shared" si="27"/>
        <v>41726.720000000001</v>
      </c>
      <c r="L638" s="16">
        <f t="shared" si="28"/>
        <v>43922.863157894739</v>
      </c>
      <c r="M638" s="16">
        <f t="shared" si="29"/>
        <v>49912.344497607664</v>
      </c>
      <c r="N638" t="e">
        <f>INDEX(XML!$A$2:$R$782,MATCH(C638,XML!$D$2:$D$737,0),2)</f>
        <v>#N/A</v>
      </c>
    </row>
    <row r="639" spans="1:14" ht="101.25" x14ac:dyDescent="0.2">
      <c r="A639">
        <v>60262</v>
      </c>
      <c r="B639" t="s">
        <v>45649</v>
      </c>
      <c r="C639" s="15" t="s">
        <v>45650</v>
      </c>
      <c r="D639" s="15" t="s">
        <v>45651</v>
      </c>
      <c r="E639">
        <v>47879</v>
      </c>
      <c r="F639">
        <v>55990</v>
      </c>
      <c r="H639" t="s">
        <v>746</v>
      </c>
      <c r="K639" s="16">
        <f t="shared" si="27"/>
        <v>53624.479999999996</v>
      </c>
      <c r="L639" s="16">
        <f t="shared" si="28"/>
        <v>56446.821052631582</v>
      </c>
      <c r="M639" s="16">
        <f t="shared" si="29"/>
        <v>64144.114832535881</v>
      </c>
      <c r="N639" t="e">
        <f>INDEX(XML!$A$2:$R$782,MATCH(C639,XML!$D$2:$D$737,0),2)</f>
        <v>#N/A</v>
      </c>
    </row>
    <row r="640" spans="1:14" ht="112.5" x14ac:dyDescent="0.2">
      <c r="A640">
        <v>62250</v>
      </c>
      <c r="B640" t="s">
        <v>45652</v>
      </c>
      <c r="C640" s="15" t="s">
        <v>45653</v>
      </c>
      <c r="D640" s="15" t="s">
        <v>45654</v>
      </c>
      <c r="E640">
        <v>48502</v>
      </c>
      <c r="F640">
        <v>56290</v>
      </c>
      <c r="H640" t="s">
        <v>746</v>
      </c>
      <c r="K640" s="16">
        <f t="shared" si="27"/>
        <v>54322.239999999998</v>
      </c>
      <c r="L640" s="16">
        <f t="shared" si="28"/>
        <v>57181.305263157898</v>
      </c>
      <c r="M640" s="16">
        <f t="shared" si="29"/>
        <v>64978.75598086125</v>
      </c>
      <c r="N640" t="e">
        <f>INDEX(XML!$A$2:$R$782,MATCH(C640,XML!$D$2:$D$737,0),2)</f>
        <v>#N/A</v>
      </c>
    </row>
    <row r="641" spans="1:14" ht="112.5" x14ac:dyDescent="0.2">
      <c r="A641">
        <v>73266</v>
      </c>
      <c r="B641" t="s">
        <v>35081</v>
      </c>
      <c r="C641" s="15" t="s">
        <v>35082</v>
      </c>
      <c r="D641" s="15" t="s">
        <v>35083</v>
      </c>
      <c r="E641">
        <v>71422</v>
      </c>
      <c r="F641">
        <v>82890</v>
      </c>
      <c r="H641">
        <v>11</v>
      </c>
      <c r="K641" s="16">
        <f t="shared" si="27"/>
        <v>76421.540000000008</v>
      </c>
      <c r="L641" s="16">
        <f t="shared" si="28"/>
        <v>80443.726315789478</v>
      </c>
      <c r="M641" s="16">
        <f t="shared" si="29"/>
        <v>91413.325358851682</v>
      </c>
      <c r="N641" t="e">
        <f>INDEX(XML!$A$2:$R$782,MATCH(C641,XML!$D$2:$D$737,0),2)</f>
        <v>#N/A</v>
      </c>
    </row>
    <row r="642" spans="1:14" ht="123.75" x14ac:dyDescent="0.2">
      <c r="A642">
        <v>73537</v>
      </c>
      <c r="B642" t="s">
        <v>32950</v>
      </c>
      <c r="C642" s="15" t="s">
        <v>32951</v>
      </c>
      <c r="D642" s="15" t="s">
        <v>32952</v>
      </c>
      <c r="E642">
        <v>92113</v>
      </c>
      <c r="F642">
        <v>107890</v>
      </c>
      <c r="H642">
        <v>8</v>
      </c>
      <c r="K642" s="16">
        <f t="shared" si="27"/>
        <v>98560.91</v>
      </c>
      <c r="L642" s="16">
        <f t="shared" si="28"/>
        <v>103748.32631578947</v>
      </c>
      <c r="M642" s="16">
        <f t="shared" si="29"/>
        <v>117895.82535885167</v>
      </c>
      <c r="N642" t="e">
        <f>INDEX(XML!$A$2:$R$782,MATCH(C642,XML!$D$2:$D$737,0),2)</f>
        <v>#N/A</v>
      </c>
    </row>
    <row r="643" spans="1:14" ht="123.75" x14ac:dyDescent="0.2">
      <c r="A643">
        <v>73262</v>
      </c>
      <c r="B643" t="s">
        <v>32953</v>
      </c>
      <c r="C643" s="15" t="s">
        <v>32954</v>
      </c>
      <c r="D643" s="15" t="s">
        <v>32955</v>
      </c>
      <c r="E643">
        <v>103991</v>
      </c>
      <c r="F643">
        <v>121690</v>
      </c>
      <c r="H643">
        <v>7</v>
      </c>
      <c r="K643" s="16">
        <f t="shared" si="27"/>
        <v>111270.37</v>
      </c>
      <c r="L643" s="16">
        <f t="shared" si="28"/>
        <v>117126.7052631579</v>
      </c>
      <c r="M643" s="16">
        <f t="shared" si="29"/>
        <v>133098.52870813396</v>
      </c>
      <c r="N643" t="e">
        <f>INDEX(XML!$A$2:$R$782,MATCH(C643,XML!$D$2:$D$737,0),2)</f>
        <v>#N/A</v>
      </c>
    </row>
    <row r="644" spans="1:14" ht="45" customHeight="1" x14ac:dyDescent="0.2">
      <c r="A644">
        <v>73536</v>
      </c>
      <c r="B644" t="s">
        <v>32956</v>
      </c>
      <c r="C644" s="15" t="s">
        <v>32957</v>
      </c>
      <c r="D644" s="15" t="s">
        <v>32958</v>
      </c>
      <c r="E644">
        <v>106278</v>
      </c>
      <c r="F644">
        <v>122290</v>
      </c>
      <c r="H644">
        <v>4</v>
      </c>
      <c r="K644" s="16">
        <f t="shared" si="27"/>
        <v>113717.46</v>
      </c>
      <c r="L644" s="16">
        <f t="shared" si="28"/>
        <v>119702.58947368422</v>
      </c>
      <c r="M644" s="16">
        <f t="shared" si="29"/>
        <v>136025.66985645934</v>
      </c>
      <c r="N644" t="e">
        <f>INDEX(XML!$A$2:$R$782,MATCH(C644,XML!$D$2:$D$737,0),2)</f>
        <v>#N/A</v>
      </c>
    </row>
    <row r="645" spans="1:14" ht="45" customHeight="1" x14ac:dyDescent="0.2">
      <c r="A645">
        <v>73255</v>
      </c>
      <c r="B645" t="s">
        <v>32959</v>
      </c>
      <c r="C645" s="15" t="s">
        <v>32960</v>
      </c>
      <c r="D645" s="15" t="s">
        <v>32961</v>
      </c>
      <c r="E645">
        <v>113111</v>
      </c>
      <c r="F645">
        <v>130090</v>
      </c>
      <c r="H645">
        <v>4</v>
      </c>
      <c r="K645" s="16">
        <f t="shared" ref="K645:K708" si="30">IF(E645&gt;49999,E645+E645*0.07,IF(E645&lt;=49999,E645+E645*0.12))</f>
        <v>121028.77</v>
      </c>
      <c r="L645" s="16">
        <f t="shared" ref="L645:L708" si="31">K645*100/95</f>
        <v>127398.7052631579</v>
      </c>
      <c r="M645" s="16">
        <f t="shared" ref="M645:M708" si="32">IF(COUNTIF(C645,"*Dahua*"),F645-10,L645*100/88)</f>
        <v>144771.25598086126</v>
      </c>
      <c r="N645" t="e">
        <f>INDEX(XML!$A$2:$R$782,MATCH(C645,XML!$D$2:$D$737,0),2)</f>
        <v>#N/A</v>
      </c>
    </row>
    <row r="646" spans="1:14" ht="112.5" x14ac:dyDescent="0.2">
      <c r="A646">
        <v>73254</v>
      </c>
      <c r="B646" t="s">
        <v>32962</v>
      </c>
      <c r="C646" s="15" t="s">
        <v>32963</v>
      </c>
      <c r="D646" s="15" t="s">
        <v>32964</v>
      </c>
      <c r="E646">
        <v>120561</v>
      </c>
      <c r="F646">
        <v>138690</v>
      </c>
      <c r="H646">
        <v>3</v>
      </c>
      <c r="K646" s="16">
        <f t="shared" si="30"/>
        <v>129000.27</v>
      </c>
      <c r="L646" s="16">
        <f t="shared" si="31"/>
        <v>135789.75789473683</v>
      </c>
      <c r="M646" s="16">
        <f t="shared" si="32"/>
        <v>154306.54306220094</v>
      </c>
      <c r="N646" t="e">
        <f>INDEX(XML!$A$2:$R$782,MATCH(C646,XML!$D$2:$D$737,0),2)</f>
        <v>#N/A</v>
      </c>
    </row>
    <row r="647" spans="1:14" ht="135" x14ac:dyDescent="0.2">
      <c r="A647">
        <v>68653</v>
      </c>
      <c r="B647" t="s">
        <v>28506</v>
      </c>
      <c r="C647" s="15" t="s">
        <v>28507</v>
      </c>
      <c r="D647" s="15" t="s">
        <v>28508</v>
      </c>
      <c r="E647">
        <v>104778</v>
      </c>
      <c r="F647">
        <v>124690</v>
      </c>
      <c r="H647">
        <v>7</v>
      </c>
      <c r="K647" s="16">
        <f t="shared" si="30"/>
        <v>112112.46</v>
      </c>
      <c r="L647" s="16">
        <f t="shared" si="31"/>
        <v>118013.11578947368</v>
      </c>
      <c r="M647" s="16">
        <f t="shared" si="32"/>
        <v>134105.81339712918</v>
      </c>
      <c r="N647" t="e">
        <f>INDEX(XML!$A$2:$R$782,MATCH(C647,XML!$D$2:$D$737,0),2)</f>
        <v>#N/A</v>
      </c>
    </row>
    <row r="648" spans="1:14" ht="146.25" x14ac:dyDescent="0.2">
      <c r="A648">
        <v>70236</v>
      </c>
      <c r="B648" t="s">
        <v>30015</v>
      </c>
      <c r="C648" s="15" t="s">
        <v>30016</v>
      </c>
      <c r="D648" s="15" t="s">
        <v>30017</v>
      </c>
      <c r="E648">
        <v>120863</v>
      </c>
      <c r="F648">
        <v>138290</v>
      </c>
      <c r="H648">
        <v>8</v>
      </c>
      <c r="K648" s="16">
        <f t="shared" si="30"/>
        <v>129323.41</v>
      </c>
      <c r="L648" s="16">
        <f t="shared" si="31"/>
        <v>136129.90526315788</v>
      </c>
      <c r="M648" s="16">
        <f t="shared" si="32"/>
        <v>154693.0741626794</v>
      </c>
      <c r="N648" t="e">
        <f>INDEX(XML!$A$2:$R$782,MATCH(C648,XML!$D$2:$D$737,0),2)</f>
        <v>#N/A</v>
      </c>
    </row>
    <row r="649" spans="1:14" ht="135" x14ac:dyDescent="0.2">
      <c r="A649">
        <v>68652</v>
      </c>
      <c r="B649" t="s">
        <v>28509</v>
      </c>
      <c r="C649" s="15" t="s">
        <v>28510</v>
      </c>
      <c r="D649" s="15" t="s">
        <v>28511</v>
      </c>
      <c r="E649">
        <v>126239</v>
      </c>
      <c r="F649">
        <v>146390</v>
      </c>
      <c r="H649">
        <v>5</v>
      </c>
      <c r="K649" s="16">
        <f t="shared" si="30"/>
        <v>135075.73000000001</v>
      </c>
      <c r="L649" s="16">
        <f t="shared" si="31"/>
        <v>142184.97894736845</v>
      </c>
      <c r="M649" s="16">
        <f t="shared" si="32"/>
        <v>161573.83971291871</v>
      </c>
      <c r="N649" t="e">
        <f>INDEX(XML!$A$2:$R$782,MATCH(C649,XML!$D$2:$D$737,0),2)</f>
        <v>#N/A</v>
      </c>
    </row>
    <row r="650" spans="1:14" ht="123.75" x14ac:dyDescent="0.2">
      <c r="A650">
        <v>68650</v>
      </c>
      <c r="B650" t="s">
        <v>32365</v>
      </c>
      <c r="C650" s="15" t="s">
        <v>32366</v>
      </c>
      <c r="D650" s="15" t="s">
        <v>32367</v>
      </c>
      <c r="E650">
        <v>132454</v>
      </c>
      <c r="F650">
        <v>157490</v>
      </c>
      <c r="H650">
        <v>14</v>
      </c>
      <c r="K650" s="16">
        <f t="shared" si="30"/>
        <v>141725.78</v>
      </c>
      <c r="L650" s="16">
        <f t="shared" si="31"/>
        <v>149185.03157894738</v>
      </c>
      <c r="M650" s="16">
        <f t="shared" si="32"/>
        <v>169528.44497607657</v>
      </c>
      <c r="N650" t="e">
        <f>INDEX(XML!$A$2:$R$782,MATCH(C650,XML!$D$2:$D$737,0),2)</f>
        <v>#N/A</v>
      </c>
    </row>
    <row r="651" spans="1:14" ht="157.5" x14ac:dyDescent="0.2">
      <c r="A651">
        <v>68651</v>
      </c>
      <c r="B651" t="s">
        <v>32362</v>
      </c>
      <c r="C651" s="15" t="s">
        <v>32363</v>
      </c>
      <c r="D651" s="15" t="s">
        <v>32364</v>
      </c>
      <c r="E651">
        <v>132434</v>
      </c>
      <c r="F651">
        <v>153590</v>
      </c>
      <c r="H651">
        <v>9</v>
      </c>
      <c r="K651" s="16">
        <f t="shared" si="30"/>
        <v>141704.38</v>
      </c>
      <c r="L651" s="16">
        <f t="shared" si="31"/>
        <v>149162.50526315789</v>
      </c>
      <c r="M651" s="16">
        <f t="shared" si="32"/>
        <v>169502.84688995217</v>
      </c>
      <c r="N651" t="e">
        <f>INDEX(XML!$A$2:$R$782,MATCH(C651,XML!$D$2:$D$737,0),2)</f>
        <v>#N/A</v>
      </c>
    </row>
    <row r="652" spans="1:14" ht="146.25" x14ac:dyDescent="0.2">
      <c r="A652">
        <v>68649</v>
      </c>
      <c r="B652" t="s">
        <v>26646</v>
      </c>
      <c r="C652" s="15" t="s">
        <v>26647</v>
      </c>
      <c r="D652" s="15" t="s">
        <v>26648</v>
      </c>
      <c r="E652">
        <v>148793</v>
      </c>
      <c r="F652">
        <v>171790</v>
      </c>
      <c r="H652">
        <v>1</v>
      </c>
      <c r="K652" s="16">
        <f t="shared" si="30"/>
        <v>159208.51</v>
      </c>
      <c r="L652" s="16">
        <f t="shared" si="31"/>
        <v>167587.90526315788</v>
      </c>
      <c r="M652" s="16">
        <f t="shared" si="32"/>
        <v>190440.80143540667</v>
      </c>
      <c r="N652" t="e">
        <f>INDEX(XML!$A$2:$R$782,MATCH(C652,XML!$D$2:$D$737,0),2)</f>
        <v>#N/A</v>
      </c>
    </row>
    <row r="653" spans="1:14" ht="135" x14ac:dyDescent="0.2">
      <c r="A653">
        <v>68637</v>
      </c>
      <c r="B653" t="s">
        <v>26649</v>
      </c>
      <c r="C653" s="15" t="s">
        <v>26650</v>
      </c>
      <c r="D653" s="15" t="s">
        <v>26651</v>
      </c>
      <c r="E653">
        <v>156604</v>
      </c>
      <c r="F653">
        <v>175390</v>
      </c>
      <c r="H653">
        <v>6</v>
      </c>
      <c r="K653" s="16">
        <f t="shared" si="30"/>
        <v>167566.28</v>
      </c>
      <c r="L653" s="16">
        <f t="shared" si="31"/>
        <v>176385.55789473685</v>
      </c>
      <c r="M653" s="16">
        <f t="shared" si="32"/>
        <v>200438.13397129189</v>
      </c>
      <c r="N653" t="e">
        <f>INDEX(XML!$A$2:$R$782,MATCH(C653,XML!$D$2:$D$737,0),2)</f>
        <v>#N/A</v>
      </c>
    </row>
    <row r="654" spans="1:14" ht="135" x14ac:dyDescent="0.2">
      <c r="A654">
        <v>68636</v>
      </c>
      <c r="B654" t="s">
        <v>26652</v>
      </c>
      <c r="C654" s="15" t="s">
        <v>26653</v>
      </c>
      <c r="D654" s="15" t="s">
        <v>26654</v>
      </c>
      <c r="E654">
        <v>169103</v>
      </c>
      <c r="F654">
        <v>193490</v>
      </c>
      <c r="H654">
        <v>5</v>
      </c>
      <c r="K654" s="16">
        <f t="shared" si="30"/>
        <v>180940.21</v>
      </c>
      <c r="L654" s="16">
        <f t="shared" si="31"/>
        <v>190463.37894736842</v>
      </c>
      <c r="M654" s="16">
        <f t="shared" si="32"/>
        <v>216435.65789473683</v>
      </c>
      <c r="N654" t="e">
        <f>INDEX(XML!$A$2:$R$782,MATCH(C654,XML!$D$2:$D$737,0),2)</f>
        <v>#N/A</v>
      </c>
    </row>
    <row r="655" spans="1:14" ht="90" x14ac:dyDescent="0.2">
      <c r="A655">
        <v>34724</v>
      </c>
      <c r="B655" t="s">
        <v>45655</v>
      </c>
      <c r="C655" s="15" t="s">
        <v>45656</v>
      </c>
      <c r="D655" s="15" t="s">
        <v>45657</v>
      </c>
      <c r="E655">
        <v>29929</v>
      </c>
      <c r="F655">
        <v>34390</v>
      </c>
      <c r="H655" t="s">
        <v>746</v>
      </c>
      <c r="K655" s="16">
        <f t="shared" si="30"/>
        <v>33520.480000000003</v>
      </c>
      <c r="L655" s="16">
        <f t="shared" si="31"/>
        <v>35284.715789473688</v>
      </c>
      <c r="M655" s="16">
        <f t="shared" si="32"/>
        <v>40096.267942583741</v>
      </c>
      <c r="N655" t="e">
        <f>INDEX(XML!$A$2:$R$782,MATCH(C655,XML!$D$2:$D$737,0),2)</f>
        <v>#N/A</v>
      </c>
    </row>
    <row r="656" spans="1:14" ht="112.5" x14ac:dyDescent="0.2">
      <c r="A656">
        <v>28162</v>
      </c>
      <c r="B656" t="s">
        <v>45658</v>
      </c>
      <c r="C656" s="15" t="s">
        <v>45659</v>
      </c>
      <c r="D656" s="15" t="s">
        <v>45660</v>
      </c>
      <c r="E656">
        <v>28396</v>
      </c>
      <c r="F656">
        <v>31690</v>
      </c>
      <c r="H656" t="s">
        <v>746</v>
      </c>
      <c r="K656" s="16">
        <f t="shared" si="30"/>
        <v>31803.52</v>
      </c>
      <c r="L656" s="16">
        <f t="shared" si="31"/>
        <v>33477.389473684212</v>
      </c>
      <c r="M656" s="16">
        <f t="shared" si="32"/>
        <v>38042.488038277515</v>
      </c>
      <c r="N656" t="e">
        <f>INDEX(XML!$A$2:$R$782,MATCH(C656,XML!$D$2:$D$737,0),2)</f>
        <v>#N/A</v>
      </c>
    </row>
    <row r="657" spans="1:14" ht="90" x14ac:dyDescent="0.2">
      <c r="A657">
        <v>58590</v>
      </c>
      <c r="B657" t="s">
        <v>45661</v>
      </c>
      <c r="C657" s="15" t="s">
        <v>45662</v>
      </c>
      <c r="D657" s="15" t="s">
        <v>45663</v>
      </c>
      <c r="E657">
        <v>48185</v>
      </c>
      <c r="F657">
        <v>60990</v>
      </c>
      <c r="H657" t="s">
        <v>746</v>
      </c>
      <c r="K657" s="16">
        <f t="shared" si="30"/>
        <v>53967.199999999997</v>
      </c>
      <c r="L657" s="16">
        <f t="shared" si="31"/>
        <v>56807.57894736842</v>
      </c>
      <c r="M657" s="16">
        <f t="shared" si="32"/>
        <v>64554.066985645935</v>
      </c>
      <c r="N657" t="e">
        <f>INDEX(XML!$A$2:$R$782,MATCH(C657,XML!$D$2:$D$737,0),2)</f>
        <v>#N/A</v>
      </c>
    </row>
    <row r="658" spans="1:14" ht="33.75" customHeight="1" x14ac:dyDescent="0.25">
      <c r="A658" s="184" t="s">
        <v>943</v>
      </c>
      <c r="B658" s="184"/>
      <c r="C658" s="185"/>
      <c r="D658" s="185"/>
      <c r="E658" s="184"/>
      <c r="F658" s="184"/>
      <c r="G658" s="184"/>
      <c r="H658" s="184"/>
      <c r="I658" s="184"/>
      <c r="J658" s="184"/>
      <c r="K658" s="16">
        <f t="shared" si="30"/>
        <v>0</v>
      </c>
      <c r="L658" s="16">
        <f t="shared" si="31"/>
        <v>0</v>
      </c>
      <c r="M658" s="16">
        <f t="shared" si="32"/>
        <v>0</v>
      </c>
      <c r="N658" t="e">
        <f>INDEX(XML!$A$2:$R$782,MATCH(C658,XML!$D$2:$D$737,0),2)</f>
        <v>#N/A</v>
      </c>
    </row>
    <row r="659" spans="1:14" ht="33.75" customHeight="1" x14ac:dyDescent="0.2">
      <c r="A659">
        <v>81340</v>
      </c>
      <c r="B659" t="s">
        <v>42930</v>
      </c>
      <c r="C659" s="15" t="s">
        <v>42931</v>
      </c>
      <c r="D659" s="15" t="s">
        <v>42932</v>
      </c>
      <c r="E659">
        <v>27636</v>
      </c>
      <c r="F659">
        <v>32390</v>
      </c>
      <c r="H659">
        <v>37</v>
      </c>
      <c r="K659" s="16">
        <f t="shared" si="30"/>
        <v>30952.32</v>
      </c>
      <c r="L659" s="16">
        <f t="shared" si="31"/>
        <v>32581.389473684212</v>
      </c>
      <c r="M659" s="16">
        <f t="shared" si="32"/>
        <v>37024.306220095692</v>
      </c>
      <c r="N659" t="e">
        <f>INDEX(XML!$A$2:$R$782,MATCH(C659,XML!$D$2:$D$737,0),2)</f>
        <v>#N/A</v>
      </c>
    </row>
    <row r="660" spans="1:14" ht="33.75" customHeight="1" x14ac:dyDescent="0.2">
      <c r="A660">
        <v>81339</v>
      </c>
      <c r="B660" t="s">
        <v>42933</v>
      </c>
      <c r="C660" s="15" t="s">
        <v>42934</v>
      </c>
      <c r="D660" s="15" t="s">
        <v>42935</v>
      </c>
      <c r="E660">
        <v>38376</v>
      </c>
      <c r="F660">
        <v>44190</v>
      </c>
      <c r="H660">
        <v>10</v>
      </c>
      <c r="K660" s="16">
        <f t="shared" si="30"/>
        <v>42981.120000000003</v>
      </c>
      <c r="L660" s="16">
        <f t="shared" si="31"/>
        <v>45243.284210526319</v>
      </c>
      <c r="M660" s="16">
        <f t="shared" si="32"/>
        <v>51412.822966507178</v>
      </c>
      <c r="N660" t="e">
        <f>INDEX(XML!$A$2:$R$782,MATCH(C660,XML!$D$2:$D$737,0),2)</f>
        <v>#N/A</v>
      </c>
    </row>
    <row r="661" spans="1:14" ht="90" x14ac:dyDescent="0.2">
      <c r="A661">
        <v>81332</v>
      </c>
      <c r="B661" t="s">
        <v>42936</v>
      </c>
      <c r="C661" s="15" t="s">
        <v>42937</v>
      </c>
      <c r="D661" s="15" t="s">
        <v>42938</v>
      </c>
      <c r="E661">
        <v>71356</v>
      </c>
      <c r="F661">
        <v>80690</v>
      </c>
      <c r="H661">
        <v>8</v>
      </c>
      <c r="K661" s="16">
        <f t="shared" si="30"/>
        <v>76350.92</v>
      </c>
      <c r="L661" s="16">
        <f t="shared" si="31"/>
        <v>80369.389473684205</v>
      </c>
      <c r="M661" s="16">
        <f t="shared" si="32"/>
        <v>91328.851674641148</v>
      </c>
      <c r="N661" t="e">
        <f>INDEX(XML!$A$2:$R$782,MATCH(C661,XML!$D$2:$D$737,0),2)</f>
        <v>#N/A</v>
      </c>
    </row>
    <row r="662" spans="1:14" ht="22.5" customHeight="1" x14ac:dyDescent="0.2">
      <c r="A662">
        <v>81317</v>
      </c>
      <c r="B662" t="s">
        <v>42939</v>
      </c>
      <c r="C662" s="15" t="s">
        <v>42940</v>
      </c>
      <c r="D662" s="15" t="s">
        <v>42941</v>
      </c>
      <c r="E662">
        <v>100506</v>
      </c>
      <c r="F662">
        <v>117575</v>
      </c>
      <c r="K662" s="16">
        <f t="shared" si="30"/>
        <v>107541.42</v>
      </c>
      <c r="L662" s="16">
        <f t="shared" si="31"/>
        <v>113201.4947368421</v>
      </c>
      <c r="M662" s="16">
        <f t="shared" si="32"/>
        <v>128638.06220095693</v>
      </c>
      <c r="N662" t="e">
        <f>INDEX(XML!$A$2:$R$782,MATCH(C662,XML!$D$2:$D$737,0),2)</f>
        <v>#N/A</v>
      </c>
    </row>
    <row r="663" spans="1:14" ht="78.75" x14ac:dyDescent="0.2">
      <c r="A663">
        <v>69402</v>
      </c>
      <c r="B663" t="s">
        <v>26875</v>
      </c>
      <c r="C663" s="15" t="s">
        <v>26876</v>
      </c>
      <c r="D663" s="15" t="s">
        <v>26877</v>
      </c>
      <c r="E663">
        <v>101899</v>
      </c>
      <c r="F663">
        <v>116890</v>
      </c>
      <c r="H663" t="s">
        <v>746</v>
      </c>
      <c r="K663" s="16">
        <f t="shared" si="30"/>
        <v>109031.93</v>
      </c>
      <c r="L663" s="16">
        <f t="shared" si="31"/>
        <v>114770.45263157894</v>
      </c>
      <c r="M663" s="16">
        <f t="shared" si="32"/>
        <v>130420.96889952153</v>
      </c>
      <c r="N663" t="e">
        <f>INDEX(XML!$A$2:$R$782,MATCH(C663,XML!$D$2:$D$737,0),2)</f>
        <v>#N/A</v>
      </c>
    </row>
    <row r="664" spans="1:14" ht="78.75" x14ac:dyDescent="0.2">
      <c r="A664">
        <v>69399</v>
      </c>
      <c r="B664" t="s">
        <v>26878</v>
      </c>
      <c r="C664" s="15" t="s">
        <v>26879</v>
      </c>
      <c r="D664" s="15" t="s">
        <v>26880</v>
      </c>
      <c r="E664">
        <v>106544</v>
      </c>
      <c r="F664">
        <v>125290</v>
      </c>
      <c r="H664" t="s">
        <v>746</v>
      </c>
      <c r="K664" s="16">
        <f t="shared" si="30"/>
        <v>114002.08</v>
      </c>
      <c r="L664" s="16">
        <f t="shared" si="31"/>
        <v>120002.18947368421</v>
      </c>
      <c r="M664" s="16">
        <f t="shared" si="32"/>
        <v>136366.12440191387</v>
      </c>
      <c r="N664" t="e">
        <f>INDEX(XML!$A$2:$R$782,MATCH(C664,XML!$D$2:$D$737,0),2)</f>
        <v>#N/A</v>
      </c>
    </row>
    <row r="665" spans="1:14" ht="33.75" customHeight="1" x14ac:dyDescent="0.2">
      <c r="A665">
        <v>48542</v>
      </c>
      <c r="B665" t="s">
        <v>39923</v>
      </c>
      <c r="C665" s="15" t="s">
        <v>39924</v>
      </c>
      <c r="D665" s="15" t="s">
        <v>39925</v>
      </c>
      <c r="E665">
        <v>128420</v>
      </c>
      <c r="F665">
        <v>147690</v>
      </c>
      <c r="H665" t="s">
        <v>746</v>
      </c>
      <c r="K665" s="16">
        <f t="shared" si="30"/>
        <v>137409.4</v>
      </c>
      <c r="L665" s="16">
        <f t="shared" si="31"/>
        <v>144641.47368421053</v>
      </c>
      <c r="M665" s="16">
        <f t="shared" si="32"/>
        <v>164365.31100478469</v>
      </c>
      <c r="N665" t="e">
        <f>INDEX(XML!$A$2:$R$782,MATCH(C665,XML!$D$2:$D$737,0),2)</f>
        <v>#N/A</v>
      </c>
    </row>
    <row r="666" spans="1:14" ht="22.5" customHeight="1" x14ac:dyDescent="0.2">
      <c r="A666">
        <v>52353</v>
      </c>
      <c r="B666" t="s">
        <v>32965</v>
      </c>
      <c r="C666" s="15" t="s">
        <v>32966</v>
      </c>
      <c r="D666" s="15" t="s">
        <v>32967</v>
      </c>
      <c r="E666">
        <v>227205</v>
      </c>
      <c r="F666">
        <v>273590</v>
      </c>
      <c r="H666">
        <v>9</v>
      </c>
      <c r="K666" s="16">
        <f t="shared" si="30"/>
        <v>243109.35</v>
      </c>
      <c r="L666" s="16">
        <f t="shared" si="31"/>
        <v>255904.57894736843</v>
      </c>
      <c r="M666" s="16">
        <f t="shared" si="32"/>
        <v>290800.65789473685</v>
      </c>
      <c r="N666" t="e">
        <f>INDEX(XML!$A$2:$R$782,MATCH(C666,XML!$D$2:$D$737,0),2)</f>
        <v>#N/A</v>
      </c>
    </row>
    <row r="667" spans="1:14" ht="22.5" customHeight="1" x14ac:dyDescent="0.2">
      <c r="A667">
        <v>80582</v>
      </c>
      <c r="B667" t="s">
        <v>40394</v>
      </c>
      <c r="C667" s="15" t="s">
        <v>40395</v>
      </c>
      <c r="D667" s="15" t="s">
        <v>42942</v>
      </c>
      <c r="E667">
        <v>152973</v>
      </c>
      <c r="F667">
        <v>179090</v>
      </c>
      <c r="H667" t="s">
        <v>746</v>
      </c>
      <c r="K667" s="16">
        <f t="shared" si="30"/>
        <v>163681.10999999999</v>
      </c>
      <c r="L667" s="16">
        <f t="shared" si="31"/>
        <v>172295.90526315788</v>
      </c>
      <c r="M667" s="16">
        <f t="shared" si="32"/>
        <v>195790.8014354067</v>
      </c>
      <c r="N667" t="e">
        <f>INDEX(XML!$A$2:$R$782,MATCH(C667,XML!$D$2:$D$737,0),2)</f>
        <v>#N/A</v>
      </c>
    </row>
    <row r="668" spans="1:14" ht="22.5" customHeight="1" x14ac:dyDescent="0.2">
      <c r="A668">
        <v>82498</v>
      </c>
      <c r="B668" t="s">
        <v>46268</v>
      </c>
      <c r="C668" s="15" t="s">
        <v>46269</v>
      </c>
      <c r="D668" s="15" t="s">
        <v>46270</v>
      </c>
      <c r="E668">
        <v>155761</v>
      </c>
      <c r="F668">
        <v>182390</v>
      </c>
      <c r="H668">
        <v>22</v>
      </c>
      <c r="K668" s="16">
        <f t="shared" si="30"/>
        <v>166664.26999999999</v>
      </c>
      <c r="L668" s="16">
        <f t="shared" si="31"/>
        <v>175436.07368421051</v>
      </c>
      <c r="M668" s="16">
        <f t="shared" si="32"/>
        <v>199359.1746411483</v>
      </c>
      <c r="N668" t="e">
        <f>INDEX(XML!$A$2:$R$782,MATCH(C668,XML!$D$2:$D$737,0),2)</f>
        <v>#N/A</v>
      </c>
    </row>
    <row r="669" spans="1:14" ht="78.75" x14ac:dyDescent="0.2">
      <c r="A669">
        <v>80581</v>
      </c>
      <c r="B669" t="s">
        <v>40396</v>
      </c>
      <c r="C669" s="15" t="s">
        <v>40397</v>
      </c>
      <c r="D669" s="15" t="s">
        <v>46470</v>
      </c>
      <c r="E669">
        <v>156414</v>
      </c>
      <c r="F669">
        <v>185390</v>
      </c>
      <c r="H669">
        <v>37</v>
      </c>
      <c r="K669" s="16">
        <f t="shared" si="30"/>
        <v>167362.98000000001</v>
      </c>
      <c r="L669" s="16">
        <f t="shared" si="31"/>
        <v>176171.55789473685</v>
      </c>
      <c r="M669" s="16">
        <f t="shared" si="32"/>
        <v>200194.95215311006</v>
      </c>
      <c r="N669" t="e">
        <f>INDEX(XML!$A$2:$R$782,MATCH(C669,XML!$D$2:$D$737,0),2)</f>
        <v>#N/A</v>
      </c>
    </row>
    <row r="670" spans="1:14" ht="33.75" customHeight="1" x14ac:dyDescent="0.2">
      <c r="A670">
        <v>80580</v>
      </c>
      <c r="B670" t="s">
        <v>40398</v>
      </c>
      <c r="C670" s="15" t="s">
        <v>40399</v>
      </c>
      <c r="D670" s="15" t="s">
        <v>46471</v>
      </c>
      <c r="E670">
        <v>166585</v>
      </c>
      <c r="F670">
        <v>193290</v>
      </c>
      <c r="H670" t="s">
        <v>746</v>
      </c>
      <c r="K670" s="16">
        <f t="shared" si="30"/>
        <v>178245.95</v>
      </c>
      <c r="L670" s="16">
        <f t="shared" si="31"/>
        <v>187627.31578947368</v>
      </c>
      <c r="M670" s="16">
        <f t="shared" si="32"/>
        <v>213212.85885167465</v>
      </c>
      <c r="N670" t="e">
        <f>INDEX(XML!$A$2:$R$782,MATCH(C670,XML!$D$2:$D$737,0),2)</f>
        <v>#N/A</v>
      </c>
    </row>
    <row r="671" spans="1:14" ht="33.75" customHeight="1" x14ac:dyDescent="0.2">
      <c r="A671">
        <v>77634</v>
      </c>
      <c r="B671" t="s">
        <v>37476</v>
      </c>
      <c r="C671" s="15" t="s">
        <v>37477</v>
      </c>
      <c r="D671" s="15" t="s">
        <v>37478</v>
      </c>
      <c r="E671">
        <v>185738</v>
      </c>
      <c r="F671">
        <v>227690</v>
      </c>
      <c r="H671" t="s">
        <v>746</v>
      </c>
      <c r="K671" s="16">
        <f t="shared" si="30"/>
        <v>198739.66</v>
      </c>
      <c r="L671" s="16">
        <f t="shared" si="31"/>
        <v>209199.64210526316</v>
      </c>
      <c r="M671" s="16">
        <f t="shared" si="32"/>
        <v>237726.86602870814</v>
      </c>
      <c r="N671" t="e">
        <f>INDEX(XML!$A$2:$R$782,MATCH(C671,XML!$D$2:$D$737,0),2)</f>
        <v>#N/A</v>
      </c>
    </row>
    <row r="672" spans="1:14" ht="33.75" customHeight="1" x14ac:dyDescent="0.2">
      <c r="A672">
        <v>77632</v>
      </c>
      <c r="B672" t="s">
        <v>35546</v>
      </c>
      <c r="C672" s="15" t="s">
        <v>35547</v>
      </c>
      <c r="D672" s="15" t="s">
        <v>35548</v>
      </c>
      <c r="E672">
        <v>189666</v>
      </c>
      <c r="F672">
        <v>235990</v>
      </c>
      <c r="H672" t="s">
        <v>746</v>
      </c>
      <c r="K672" s="16">
        <f t="shared" si="30"/>
        <v>202942.62</v>
      </c>
      <c r="L672" s="16">
        <f t="shared" si="31"/>
        <v>213623.81052631579</v>
      </c>
      <c r="M672" s="16">
        <f t="shared" si="32"/>
        <v>242754.33014354066</v>
      </c>
      <c r="N672" t="e">
        <f>INDEX(XML!$A$2:$R$782,MATCH(C672,XML!$D$2:$D$737,0),2)</f>
        <v>#N/A</v>
      </c>
    </row>
    <row r="673" spans="1:14" ht="33.75" customHeight="1" x14ac:dyDescent="0.2">
      <c r="A673">
        <v>81976</v>
      </c>
      <c r="B673" t="s">
        <v>42943</v>
      </c>
      <c r="C673" s="15" t="s">
        <v>42944</v>
      </c>
      <c r="D673" s="15" t="s">
        <v>42945</v>
      </c>
      <c r="E673">
        <v>188180</v>
      </c>
      <c r="F673">
        <v>221790</v>
      </c>
      <c r="H673" t="s">
        <v>746</v>
      </c>
      <c r="K673" s="16">
        <f t="shared" si="30"/>
        <v>201352.6</v>
      </c>
      <c r="L673" s="16">
        <f t="shared" si="31"/>
        <v>211950.10526315789</v>
      </c>
      <c r="M673" s="16">
        <f t="shared" si="32"/>
        <v>240852.39234449761</v>
      </c>
      <c r="N673" t="e">
        <f>INDEX(XML!$A$2:$R$782,MATCH(C673,XML!$D$2:$D$737,0),2)</f>
        <v>#N/A</v>
      </c>
    </row>
    <row r="674" spans="1:14" ht="33.75" customHeight="1" x14ac:dyDescent="0.2">
      <c r="A674">
        <v>80328</v>
      </c>
      <c r="B674" t="s">
        <v>46271</v>
      </c>
      <c r="C674" s="15" t="s">
        <v>46272</v>
      </c>
      <c r="D674" s="15" t="s">
        <v>46273</v>
      </c>
      <c r="E674">
        <v>191966</v>
      </c>
      <c r="F674">
        <v>232990</v>
      </c>
      <c r="H674" t="s">
        <v>746</v>
      </c>
      <c r="K674" s="16">
        <f t="shared" si="30"/>
        <v>205403.62</v>
      </c>
      <c r="L674" s="16">
        <f t="shared" si="31"/>
        <v>216214.33684210526</v>
      </c>
      <c r="M674" s="16">
        <f t="shared" si="32"/>
        <v>245698.11004784686</v>
      </c>
      <c r="N674" t="e">
        <f>INDEX(XML!$A$2:$R$782,MATCH(C674,XML!$D$2:$D$737,0),2)</f>
        <v>#N/A</v>
      </c>
    </row>
    <row r="675" spans="1:14" ht="90" x14ac:dyDescent="0.2">
      <c r="A675">
        <v>80325</v>
      </c>
      <c r="B675" t="s">
        <v>39926</v>
      </c>
      <c r="C675" s="15" t="s">
        <v>39927</v>
      </c>
      <c r="D675" s="15" t="s">
        <v>39928</v>
      </c>
      <c r="E675">
        <v>191711</v>
      </c>
      <c r="F675">
        <v>231690</v>
      </c>
      <c r="H675" t="s">
        <v>746</v>
      </c>
      <c r="K675" s="16">
        <f t="shared" si="30"/>
        <v>205130.77</v>
      </c>
      <c r="L675" s="16">
        <f t="shared" si="31"/>
        <v>215927.12631578947</v>
      </c>
      <c r="M675" s="16">
        <f t="shared" si="32"/>
        <v>245371.73444976078</v>
      </c>
      <c r="N675" t="e">
        <f>INDEX(XML!$A$2:$R$782,MATCH(C675,XML!$D$2:$D$737,0),2)</f>
        <v>#N/A</v>
      </c>
    </row>
    <row r="676" spans="1:14" ht="90" x14ac:dyDescent="0.2">
      <c r="A676">
        <v>80593</v>
      </c>
      <c r="B676" t="s">
        <v>42946</v>
      </c>
      <c r="C676" s="15" t="s">
        <v>42947</v>
      </c>
      <c r="D676" s="15" t="s">
        <v>42948</v>
      </c>
      <c r="E676">
        <v>206373</v>
      </c>
      <c r="F676">
        <v>237390</v>
      </c>
      <c r="H676">
        <v>36</v>
      </c>
      <c r="K676" s="16">
        <f t="shared" si="30"/>
        <v>220819.11</v>
      </c>
      <c r="L676" s="16">
        <f t="shared" si="31"/>
        <v>232441.16842105263</v>
      </c>
      <c r="M676" s="16">
        <f t="shared" si="32"/>
        <v>264137.69138755981</v>
      </c>
      <c r="N676" t="e">
        <f>INDEX(XML!$A$2:$R$782,MATCH(C676,XML!$D$2:$D$737,0),2)</f>
        <v>#N/A</v>
      </c>
    </row>
    <row r="677" spans="1:14" ht="78.75" x14ac:dyDescent="0.2">
      <c r="A677">
        <v>76575</v>
      </c>
      <c r="B677" t="s">
        <v>34399</v>
      </c>
      <c r="C677" s="15" t="s">
        <v>34400</v>
      </c>
      <c r="D677" s="15" t="s">
        <v>35084</v>
      </c>
      <c r="E677">
        <v>220628</v>
      </c>
      <c r="F677">
        <v>272190</v>
      </c>
      <c r="H677" t="s">
        <v>746</v>
      </c>
      <c r="K677" s="16">
        <f t="shared" si="30"/>
        <v>236071.96</v>
      </c>
      <c r="L677" s="16">
        <f t="shared" si="31"/>
        <v>248496.8</v>
      </c>
      <c r="M677" s="16">
        <f t="shared" si="32"/>
        <v>282382.72727272729</v>
      </c>
      <c r="N677" t="e">
        <f>INDEX(XML!$A$2:$R$782,MATCH(C677,XML!$D$2:$D$737,0),2)</f>
        <v>#N/A</v>
      </c>
    </row>
    <row r="678" spans="1:14" ht="33.75" customHeight="1" x14ac:dyDescent="0.2">
      <c r="A678">
        <v>80592</v>
      </c>
      <c r="B678" t="s">
        <v>46274</v>
      </c>
      <c r="C678" s="15" t="s">
        <v>46275</v>
      </c>
      <c r="D678" s="15" t="s">
        <v>46276</v>
      </c>
      <c r="E678">
        <v>235151</v>
      </c>
      <c r="F678">
        <v>277390</v>
      </c>
      <c r="H678">
        <v>20</v>
      </c>
      <c r="K678" s="16">
        <f t="shared" si="30"/>
        <v>251611.57</v>
      </c>
      <c r="L678" s="16">
        <f t="shared" si="31"/>
        <v>264854.28421052633</v>
      </c>
      <c r="M678" s="16">
        <f t="shared" si="32"/>
        <v>300970.7775119617</v>
      </c>
      <c r="N678" t="e">
        <f>INDEX(XML!$A$2:$R$782,MATCH(C678,XML!$D$2:$D$737,0),2)</f>
        <v>#N/A</v>
      </c>
    </row>
    <row r="679" spans="1:14" ht="33.75" customHeight="1" x14ac:dyDescent="0.2">
      <c r="A679">
        <v>80330</v>
      </c>
      <c r="B679" t="s">
        <v>46277</v>
      </c>
      <c r="C679" s="15" t="s">
        <v>46278</v>
      </c>
      <c r="D679" s="15" t="s">
        <v>46279</v>
      </c>
      <c r="E679">
        <v>236170</v>
      </c>
      <c r="F679">
        <v>287690</v>
      </c>
      <c r="H679">
        <v>17</v>
      </c>
      <c r="K679" s="16">
        <f t="shared" si="30"/>
        <v>252701.9</v>
      </c>
      <c r="L679" s="16">
        <f t="shared" si="31"/>
        <v>266002</v>
      </c>
      <c r="M679" s="16">
        <f t="shared" si="32"/>
        <v>302275</v>
      </c>
      <c r="N679" t="e">
        <f>INDEX(XML!$A$2:$R$782,MATCH(C679,XML!$D$2:$D$737,0),2)</f>
        <v>#N/A</v>
      </c>
    </row>
    <row r="680" spans="1:14" ht="33.75" customHeight="1" x14ac:dyDescent="0.2">
      <c r="A680">
        <v>77164</v>
      </c>
      <c r="B680" t="s">
        <v>35151</v>
      </c>
      <c r="C680" s="15" t="s">
        <v>35152</v>
      </c>
      <c r="D680" s="15" t="s">
        <v>35153</v>
      </c>
      <c r="E680">
        <v>226180</v>
      </c>
      <c r="F680">
        <v>282790</v>
      </c>
      <c r="H680" t="s">
        <v>746</v>
      </c>
      <c r="K680" s="16">
        <f t="shared" si="30"/>
        <v>242012.6</v>
      </c>
      <c r="L680" s="16">
        <f t="shared" si="31"/>
        <v>254750.10526315789</v>
      </c>
      <c r="M680" s="16">
        <f t="shared" si="32"/>
        <v>289488.75598086126</v>
      </c>
      <c r="N680" t="e">
        <f>INDEX(XML!$A$2:$R$782,MATCH(C680,XML!$D$2:$D$737,0),2)</f>
        <v>#N/A</v>
      </c>
    </row>
    <row r="681" spans="1:14" ht="33.75" customHeight="1" x14ac:dyDescent="0.2">
      <c r="A681">
        <v>80591</v>
      </c>
      <c r="B681" t="s">
        <v>46280</v>
      </c>
      <c r="C681" s="15" t="s">
        <v>46281</v>
      </c>
      <c r="D681" s="15" t="s">
        <v>46282</v>
      </c>
      <c r="E681">
        <v>242501</v>
      </c>
      <c r="F681">
        <v>286190</v>
      </c>
      <c r="H681">
        <v>15</v>
      </c>
      <c r="K681" s="16">
        <f t="shared" si="30"/>
        <v>259476.07</v>
      </c>
      <c r="L681" s="16">
        <f t="shared" si="31"/>
        <v>273132.7052631579</v>
      </c>
      <c r="M681" s="16">
        <f t="shared" si="32"/>
        <v>310378.07416267943</v>
      </c>
      <c r="N681" t="e">
        <f>INDEX(XML!$A$2:$R$782,MATCH(C681,XML!$D$2:$D$737,0),2)</f>
        <v>#N/A</v>
      </c>
    </row>
    <row r="682" spans="1:14" ht="90" x14ac:dyDescent="0.2">
      <c r="A682">
        <v>76295</v>
      </c>
      <c r="B682" t="s">
        <v>48792</v>
      </c>
      <c r="C682" s="15" t="s">
        <v>48793</v>
      </c>
      <c r="D682" s="15" t="s">
        <v>48794</v>
      </c>
      <c r="E682">
        <v>279708</v>
      </c>
      <c r="F682">
        <v>350090</v>
      </c>
      <c r="H682" t="s">
        <v>746</v>
      </c>
      <c r="K682" s="16">
        <f t="shared" si="30"/>
        <v>299287.56</v>
      </c>
      <c r="L682" s="16">
        <f t="shared" si="31"/>
        <v>315039.53684210527</v>
      </c>
      <c r="M682" s="16">
        <f t="shared" si="32"/>
        <v>357999.47368421056</v>
      </c>
      <c r="N682" t="e">
        <f>INDEX(XML!$A$2:$R$782,MATCH(C682,XML!$D$2:$D$737,0),2)</f>
        <v>#N/A</v>
      </c>
    </row>
    <row r="683" spans="1:14" ht="90" x14ac:dyDescent="0.2">
      <c r="A683">
        <v>77163</v>
      </c>
      <c r="B683" t="s">
        <v>35154</v>
      </c>
      <c r="C683" s="15" t="s">
        <v>35155</v>
      </c>
      <c r="D683" s="15" t="s">
        <v>35156</v>
      </c>
      <c r="E683">
        <v>284696</v>
      </c>
      <c r="F683">
        <v>336190</v>
      </c>
      <c r="H683" t="s">
        <v>746</v>
      </c>
      <c r="K683" s="16">
        <f t="shared" si="30"/>
        <v>304624.71999999997</v>
      </c>
      <c r="L683" s="16">
        <f t="shared" si="31"/>
        <v>320657.59999999998</v>
      </c>
      <c r="M683" s="16">
        <f t="shared" si="32"/>
        <v>364383.63636363629</v>
      </c>
      <c r="N683" t="e">
        <f>INDEX(XML!$A$2:$R$782,MATCH(C683,XML!$D$2:$D$737,0),2)</f>
        <v>#N/A</v>
      </c>
    </row>
    <row r="684" spans="1:14" ht="90" x14ac:dyDescent="0.2">
      <c r="A684">
        <v>81338</v>
      </c>
      <c r="B684" t="s">
        <v>48795</v>
      </c>
      <c r="C684" s="15" t="s">
        <v>48796</v>
      </c>
      <c r="D684" s="15" t="s">
        <v>48797</v>
      </c>
      <c r="E684">
        <v>279695</v>
      </c>
      <c r="F684">
        <v>332790</v>
      </c>
      <c r="H684">
        <v>49</v>
      </c>
      <c r="K684" s="16">
        <f t="shared" si="30"/>
        <v>299273.65000000002</v>
      </c>
      <c r="L684" s="16">
        <f t="shared" si="31"/>
        <v>315024.89473684214</v>
      </c>
      <c r="M684" s="16">
        <f t="shared" si="32"/>
        <v>357982.83492822968</v>
      </c>
      <c r="N684" t="e">
        <f>INDEX(XML!$A$2:$R$782,MATCH(C684,XML!$D$2:$D$737,0),2)</f>
        <v>#N/A</v>
      </c>
    </row>
    <row r="685" spans="1:14" ht="33.75" customHeight="1" x14ac:dyDescent="0.2">
      <c r="A685">
        <v>80324</v>
      </c>
      <c r="B685" t="s">
        <v>48798</v>
      </c>
      <c r="C685" s="15" t="s">
        <v>48799</v>
      </c>
      <c r="D685" s="15" t="s">
        <v>48800</v>
      </c>
      <c r="E685">
        <v>344310</v>
      </c>
      <c r="F685">
        <v>409490</v>
      </c>
      <c r="H685" t="s">
        <v>746</v>
      </c>
      <c r="K685" s="16">
        <f t="shared" si="30"/>
        <v>368411.7</v>
      </c>
      <c r="L685" s="16">
        <f t="shared" si="31"/>
        <v>387801.78947368421</v>
      </c>
      <c r="M685" s="16">
        <f t="shared" si="32"/>
        <v>440683.85167464113</v>
      </c>
      <c r="N685" t="e">
        <f>INDEX(XML!$A$2:$R$782,MATCH(C685,XML!$D$2:$D$737,0),2)</f>
        <v>#N/A</v>
      </c>
    </row>
    <row r="686" spans="1:14" ht="90" x14ac:dyDescent="0.2">
      <c r="A686">
        <v>80323</v>
      </c>
      <c r="B686" t="s">
        <v>48801</v>
      </c>
      <c r="C686" s="15" t="s">
        <v>48802</v>
      </c>
      <c r="D686" s="15" t="s">
        <v>48803</v>
      </c>
      <c r="E686">
        <v>354822</v>
      </c>
      <c r="F686">
        <v>421990</v>
      </c>
      <c r="H686">
        <v>9</v>
      </c>
      <c r="K686" s="16">
        <f t="shared" si="30"/>
        <v>379659.54</v>
      </c>
      <c r="L686" s="16">
        <f t="shared" si="31"/>
        <v>399641.62105263158</v>
      </c>
      <c r="M686" s="16">
        <f t="shared" si="32"/>
        <v>454138.20574162679</v>
      </c>
      <c r="N686" t="e">
        <f>INDEX(XML!$A$2:$R$782,MATCH(C686,XML!$D$2:$D$737,0),2)</f>
        <v>#N/A</v>
      </c>
    </row>
    <row r="687" spans="1:14" ht="33.75" customHeight="1" x14ac:dyDescent="0.2">
      <c r="A687">
        <v>81975</v>
      </c>
      <c r="B687" t="s">
        <v>42949</v>
      </c>
      <c r="C687" s="15" t="s">
        <v>42950</v>
      </c>
      <c r="D687" s="15" t="s">
        <v>42951</v>
      </c>
      <c r="E687">
        <v>350328</v>
      </c>
      <c r="F687">
        <v>409790</v>
      </c>
      <c r="H687">
        <v>18</v>
      </c>
      <c r="K687" s="16">
        <f t="shared" si="30"/>
        <v>374850.96</v>
      </c>
      <c r="L687" s="16">
        <f t="shared" si="31"/>
        <v>394579.95789473684</v>
      </c>
      <c r="M687" s="16">
        <f t="shared" si="32"/>
        <v>448386.31578947365</v>
      </c>
      <c r="N687" t="e">
        <f>INDEX(XML!$A$2:$R$782,MATCH(C687,XML!$D$2:$D$737,0),2)</f>
        <v>#N/A</v>
      </c>
    </row>
    <row r="688" spans="1:14" ht="33.75" customHeight="1" x14ac:dyDescent="0.2">
      <c r="A688">
        <v>80322</v>
      </c>
      <c r="B688" t="s">
        <v>42952</v>
      </c>
      <c r="C688" s="15" t="s">
        <v>42953</v>
      </c>
      <c r="D688" s="15" t="s">
        <v>42954</v>
      </c>
      <c r="E688">
        <v>352543</v>
      </c>
      <c r="F688">
        <v>433090</v>
      </c>
      <c r="H688" t="s">
        <v>746</v>
      </c>
      <c r="K688" s="16">
        <f t="shared" si="30"/>
        <v>377221.01</v>
      </c>
      <c r="L688" s="16">
        <f t="shared" si="31"/>
        <v>397074.74736842106</v>
      </c>
      <c r="M688" s="16">
        <f t="shared" si="32"/>
        <v>451221.3038277512</v>
      </c>
      <c r="N688" t="e">
        <f>INDEX(XML!$A$2:$R$782,MATCH(C688,XML!$D$2:$D$737,0),2)</f>
        <v>#N/A</v>
      </c>
    </row>
    <row r="689" spans="1:14" ht="33.75" customHeight="1" x14ac:dyDescent="0.2">
      <c r="A689">
        <v>80590</v>
      </c>
      <c r="B689" t="s">
        <v>42955</v>
      </c>
      <c r="C689" s="15" t="s">
        <v>42956</v>
      </c>
      <c r="D689" s="15" t="s">
        <v>42957</v>
      </c>
      <c r="E689">
        <v>368794</v>
      </c>
      <c r="F689">
        <v>431390</v>
      </c>
      <c r="H689">
        <v>31</v>
      </c>
      <c r="K689" s="16">
        <f t="shared" si="30"/>
        <v>394609.58</v>
      </c>
      <c r="L689" s="16">
        <f t="shared" si="31"/>
        <v>415378.50526315789</v>
      </c>
      <c r="M689" s="16">
        <f t="shared" si="32"/>
        <v>472021.0287081339</v>
      </c>
      <c r="N689" t="e">
        <f>INDEX(XML!$A$2:$R$782,MATCH(C689,XML!$D$2:$D$737,0),2)</f>
        <v>#N/A</v>
      </c>
    </row>
    <row r="690" spans="1:14" ht="33.75" customHeight="1" x14ac:dyDescent="0.2">
      <c r="A690">
        <v>74457</v>
      </c>
      <c r="B690" t="s">
        <v>46283</v>
      </c>
      <c r="C690" s="15" t="s">
        <v>46284</v>
      </c>
      <c r="D690" s="15" t="s">
        <v>46285</v>
      </c>
      <c r="E690">
        <v>367283</v>
      </c>
      <c r="F690">
        <v>459290</v>
      </c>
      <c r="K690" s="16">
        <f t="shared" si="30"/>
        <v>392992.81</v>
      </c>
      <c r="L690" s="16">
        <f t="shared" si="31"/>
        <v>413676.64210526313</v>
      </c>
      <c r="M690" s="16">
        <f t="shared" si="32"/>
        <v>470087.09330143535</v>
      </c>
      <c r="N690" t="e">
        <f>INDEX(XML!$A$2:$R$782,MATCH(C690,XML!$D$2:$D$737,0),2)</f>
        <v>#N/A</v>
      </c>
    </row>
    <row r="691" spans="1:14" ht="90" x14ac:dyDescent="0.2">
      <c r="A691">
        <v>74456</v>
      </c>
      <c r="B691" t="s">
        <v>46286</v>
      </c>
      <c r="C691" s="15" t="s">
        <v>46287</v>
      </c>
      <c r="D691" s="15" t="s">
        <v>46288</v>
      </c>
      <c r="E691">
        <v>377186</v>
      </c>
      <c r="F691">
        <v>475990</v>
      </c>
      <c r="H691">
        <v>9</v>
      </c>
      <c r="K691" s="16">
        <f t="shared" si="30"/>
        <v>403589.02</v>
      </c>
      <c r="L691" s="16">
        <f t="shared" si="31"/>
        <v>424830.54736842104</v>
      </c>
      <c r="M691" s="16">
        <f t="shared" si="32"/>
        <v>482761.98564593302</v>
      </c>
      <c r="N691" t="e">
        <f>INDEX(XML!$A$2:$R$782,MATCH(C691,XML!$D$2:$D$737,0),2)</f>
        <v>#N/A</v>
      </c>
    </row>
    <row r="692" spans="1:14" ht="90" x14ac:dyDescent="0.2">
      <c r="A692">
        <v>80321</v>
      </c>
      <c r="B692" t="s">
        <v>41672</v>
      </c>
      <c r="C692" s="15" t="s">
        <v>41673</v>
      </c>
      <c r="D692" s="15" t="s">
        <v>41674</v>
      </c>
      <c r="E692">
        <v>480163</v>
      </c>
      <c r="F692">
        <v>571290</v>
      </c>
      <c r="H692">
        <v>20</v>
      </c>
      <c r="K692" s="16">
        <f t="shared" si="30"/>
        <v>513774.41000000003</v>
      </c>
      <c r="L692" s="16">
        <f t="shared" si="31"/>
        <v>540815.16842105263</v>
      </c>
      <c r="M692" s="16">
        <f t="shared" si="32"/>
        <v>614562.69138755975</v>
      </c>
      <c r="N692" t="e">
        <f>INDEX(XML!$A$2:$R$782,MATCH(C692,XML!$D$2:$D$737,0),2)</f>
        <v>#N/A</v>
      </c>
    </row>
    <row r="693" spans="1:14" ht="101.25" x14ac:dyDescent="0.2">
      <c r="A693">
        <v>80315</v>
      </c>
      <c r="B693" t="s">
        <v>46289</v>
      </c>
      <c r="C693" s="15" t="s">
        <v>46290</v>
      </c>
      <c r="D693" s="15" t="s">
        <v>46291</v>
      </c>
      <c r="E693">
        <v>485525</v>
      </c>
      <c r="F693">
        <v>577390</v>
      </c>
      <c r="H693">
        <v>17</v>
      </c>
      <c r="K693" s="16">
        <f t="shared" si="30"/>
        <v>519511.75</v>
      </c>
      <c r="L693" s="16">
        <f t="shared" si="31"/>
        <v>546854.47368421056</v>
      </c>
      <c r="M693" s="16">
        <f t="shared" si="32"/>
        <v>621425.53827751195</v>
      </c>
      <c r="N693" t="e">
        <f>INDEX(XML!$A$2:$R$782,MATCH(C693,XML!$D$2:$D$737,0),2)</f>
        <v>#N/A</v>
      </c>
    </row>
    <row r="694" spans="1:14" ht="45" customHeight="1" x14ac:dyDescent="0.2">
      <c r="A694">
        <v>72621</v>
      </c>
      <c r="B694" t="s">
        <v>48804</v>
      </c>
      <c r="C694" s="15" t="s">
        <v>48805</v>
      </c>
      <c r="D694" s="15" t="s">
        <v>48806</v>
      </c>
      <c r="E694">
        <v>678300</v>
      </c>
      <c r="F694">
        <v>810650</v>
      </c>
      <c r="H694">
        <v>17</v>
      </c>
      <c r="K694" s="16">
        <f t="shared" si="30"/>
        <v>725781</v>
      </c>
      <c r="L694" s="16">
        <f t="shared" si="31"/>
        <v>763980</v>
      </c>
      <c r="M694" s="16">
        <f t="shared" si="32"/>
        <v>868159.09090909094</v>
      </c>
      <c r="N694" t="e">
        <f>INDEX(XML!$A$2:$R$782,MATCH(C694,XML!$D$2:$D$737,0),2)</f>
        <v>#N/A</v>
      </c>
    </row>
    <row r="695" spans="1:14" ht="33.75" customHeight="1" x14ac:dyDescent="0.2">
      <c r="A695">
        <v>71147</v>
      </c>
      <c r="B695" t="s">
        <v>41404</v>
      </c>
      <c r="C695" s="15" t="s">
        <v>41405</v>
      </c>
      <c r="D695" s="15" t="s">
        <v>41406</v>
      </c>
      <c r="E695">
        <v>108206</v>
      </c>
      <c r="F695">
        <v>121790</v>
      </c>
      <c r="H695" t="s">
        <v>746</v>
      </c>
      <c r="K695" s="16">
        <f t="shared" si="30"/>
        <v>115780.42</v>
      </c>
      <c r="L695" s="16">
        <f t="shared" si="31"/>
        <v>121874.12631578947</v>
      </c>
      <c r="M695" s="16">
        <f t="shared" si="32"/>
        <v>138493.32535885167</v>
      </c>
      <c r="N695" t="e">
        <f>INDEX(XML!$A$2:$R$782,MATCH(C695,XML!$D$2:$D$737,0),2)</f>
        <v>#N/A</v>
      </c>
    </row>
    <row r="696" spans="1:14" ht="90" x14ac:dyDescent="0.2">
      <c r="A696">
        <v>80272</v>
      </c>
      <c r="B696" t="s">
        <v>40400</v>
      </c>
      <c r="C696" s="15" t="s">
        <v>40401</v>
      </c>
      <c r="D696" s="15" t="s">
        <v>40402</v>
      </c>
      <c r="E696">
        <v>157288</v>
      </c>
      <c r="F696">
        <v>184890</v>
      </c>
      <c r="H696" t="s">
        <v>746</v>
      </c>
      <c r="K696" s="16">
        <f t="shared" si="30"/>
        <v>168298.16</v>
      </c>
      <c r="L696" s="16">
        <f t="shared" si="31"/>
        <v>177155.95789473684</v>
      </c>
      <c r="M696" s="16">
        <f t="shared" si="32"/>
        <v>201313.58851674639</v>
      </c>
      <c r="N696" t="e">
        <f>INDEX(XML!$A$2:$R$782,MATCH(C696,XML!$D$2:$D$737,0),2)</f>
        <v>#N/A</v>
      </c>
    </row>
    <row r="697" spans="1:14" ht="33.75" customHeight="1" x14ac:dyDescent="0.2">
      <c r="A697">
        <v>77813</v>
      </c>
      <c r="B697" t="s">
        <v>47552</v>
      </c>
      <c r="C697" s="15" t="s">
        <v>47553</v>
      </c>
      <c r="D697" s="15" t="s">
        <v>47554</v>
      </c>
      <c r="E697">
        <v>185467</v>
      </c>
      <c r="F697">
        <v>228890</v>
      </c>
      <c r="H697" t="s">
        <v>746</v>
      </c>
      <c r="K697" s="16">
        <f t="shared" si="30"/>
        <v>198449.69</v>
      </c>
      <c r="L697" s="16">
        <f t="shared" si="31"/>
        <v>208894.4105263158</v>
      </c>
      <c r="M697" s="16">
        <f t="shared" si="32"/>
        <v>237380.01196172248</v>
      </c>
      <c r="N697" t="e">
        <f>INDEX(XML!$A$2:$R$782,MATCH(C697,XML!$D$2:$D$737,0),2)</f>
        <v>#N/A</v>
      </c>
    </row>
    <row r="698" spans="1:14" ht="90" x14ac:dyDescent="0.2">
      <c r="A698">
        <v>77812</v>
      </c>
      <c r="B698" t="s">
        <v>36681</v>
      </c>
      <c r="C698" s="15" t="s">
        <v>36682</v>
      </c>
      <c r="D698" s="15" t="s">
        <v>36683</v>
      </c>
      <c r="E698">
        <v>187259</v>
      </c>
      <c r="F698">
        <v>232290</v>
      </c>
      <c r="H698" t="s">
        <v>746</v>
      </c>
      <c r="K698" s="16">
        <f t="shared" si="30"/>
        <v>200367.13</v>
      </c>
      <c r="L698" s="16">
        <f t="shared" si="31"/>
        <v>210912.76842105263</v>
      </c>
      <c r="M698" s="16">
        <f t="shared" si="32"/>
        <v>239673.6004784689</v>
      </c>
      <c r="N698" t="e">
        <f>INDEX(XML!$A$2:$R$782,MATCH(C698,XML!$D$2:$D$737,0),2)</f>
        <v>#N/A</v>
      </c>
    </row>
    <row r="699" spans="1:14" ht="101.25" x14ac:dyDescent="0.2">
      <c r="A699">
        <v>81296</v>
      </c>
      <c r="B699" t="s">
        <v>42481</v>
      </c>
      <c r="C699" s="15" t="s">
        <v>42482</v>
      </c>
      <c r="D699" s="15" t="s">
        <v>42483</v>
      </c>
      <c r="E699">
        <v>187727</v>
      </c>
      <c r="F699">
        <v>223090</v>
      </c>
      <c r="H699">
        <v>23</v>
      </c>
      <c r="K699" s="16">
        <f t="shared" si="30"/>
        <v>200867.89</v>
      </c>
      <c r="L699" s="16">
        <f t="shared" si="31"/>
        <v>211439.8842105263</v>
      </c>
      <c r="M699" s="16">
        <f t="shared" si="32"/>
        <v>240272.59569377991</v>
      </c>
      <c r="N699" t="e">
        <f>INDEX(XML!$A$2:$R$782,MATCH(C699,XML!$D$2:$D$737,0),2)</f>
        <v>#N/A</v>
      </c>
    </row>
    <row r="700" spans="1:14" ht="90" x14ac:dyDescent="0.2">
      <c r="A700">
        <v>77815</v>
      </c>
      <c r="B700" t="s">
        <v>42484</v>
      </c>
      <c r="C700" s="15" t="s">
        <v>42485</v>
      </c>
      <c r="D700" s="15" t="s">
        <v>42486</v>
      </c>
      <c r="E700">
        <v>195326</v>
      </c>
      <c r="F700">
        <v>238990</v>
      </c>
      <c r="H700">
        <v>20</v>
      </c>
      <c r="K700" s="16">
        <f t="shared" si="30"/>
        <v>208998.82</v>
      </c>
      <c r="L700" s="16">
        <f t="shared" si="31"/>
        <v>219998.75789473683</v>
      </c>
      <c r="M700" s="16">
        <f t="shared" si="32"/>
        <v>249998.58851674639</v>
      </c>
      <c r="N700" t="e">
        <f>INDEX(XML!$A$2:$R$782,MATCH(C700,XML!$D$2:$D$737,0),2)</f>
        <v>#N/A</v>
      </c>
    </row>
    <row r="701" spans="1:14" ht="90" x14ac:dyDescent="0.2">
      <c r="A701">
        <v>76931</v>
      </c>
      <c r="B701" t="s">
        <v>34898</v>
      </c>
      <c r="C701" s="15" t="s">
        <v>34899</v>
      </c>
      <c r="D701" s="15" t="s">
        <v>34900</v>
      </c>
      <c r="E701">
        <v>233493</v>
      </c>
      <c r="F701">
        <v>299712</v>
      </c>
      <c r="H701" t="s">
        <v>746</v>
      </c>
      <c r="K701" s="16">
        <f t="shared" si="30"/>
        <v>249837.51</v>
      </c>
      <c r="L701" s="16">
        <f t="shared" si="31"/>
        <v>262986.85263157892</v>
      </c>
      <c r="M701" s="16">
        <f t="shared" si="32"/>
        <v>298848.6961722488</v>
      </c>
      <c r="N701" t="e">
        <f>INDEX(XML!$A$2:$R$782,MATCH(C701,XML!$D$2:$D$737,0),2)</f>
        <v>#N/A</v>
      </c>
    </row>
    <row r="702" spans="1:14" ht="90" x14ac:dyDescent="0.2">
      <c r="A702">
        <v>76930</v>
      </c>
      <c r="B702" t="s">
        <v>34901</v>
      </c>
      <c r="C702" s="15" t="s">
        <v>34902</v>
      </c>
      <c r="D702" s="15" t="s">
        <v>34903</v>
      </c>
      <c r="E702">
        <v>243053</v>
      </c>
      <c r="F702">
        <v>320390</v>
      </c>
      <c r="H702">
        <v>48</v>
      </c>
      <c r="K702" s="16">
        <f t="shared" si="30"/>
        <v>260066.71</v>
      </c>
      <c r="L702" s="16">
        <f t="shared" si="31"/>
        <v>273754.43157894735</v>
      </c>
      <c r="M702" s="16">
        <f t="shared" si="32"/>
        <v>311084.58133971289</v>
      </c>
      <c r="N702" t="e">
        <f>INDEX(XML!$A$2:$R$782,MATCH(C702,XML!$D$2:$D$737,0),2)</f>
        <v>#N/A</v>
      </c>
    </row>
    <row r="703" spans="1:14" ht="90" x14ac:dyDescent="0.2">
      <c r="A703">
        <v>76928</v>
      </c>
      <c r="B703" t="s">
        <v>34904</v>
      </c>
      <c r="C703" s="15" t="s">
        <v>34905</v>
      </c>
      <c r="D703" s="15" t="s">
        <v>34906</v>
      </c>
      <c r="E703">
        <v>248831</v>
      </c>
      <c r="F703">
        <v>320190</v>
      </c>
      <c r="H703">
        <v>20</v>
      </c>
      <c r="K703" s="16">
        <f t="shared" si="30"/>
        <v>266249.17</v>
      </c>
      <c r="L703" s="16">
        <f t="shared" si="31"/>
        <v>280262.28421052633</v>
      </c>
      <c r="M703" s="16">
        <f t="shared" si="32"/>
        <v>318479.86842105264</v>
      </c>
      <c r="N703" t="e">
        <f>INDEX(XML!$A$2:$R$782,MATCH(C703,XML!$D$2:$D$737,0),2)</f>
        <v>#N/A</v>
      </c>
    </row>
    <row r="704" spans="1:14" ht="90" x14ac:dyDescent="0.2">
      <c r="A704">
        <v>76909</v>
      </c>
      <c r="B704" t="s">
        <v>34907</v>
      </c>
      <c r="C704" s="15" t="s">
        <v>34908</v>
      </c>
      <c r="D704" s="15" t="s">
        <v>34909</v>
      </c>
      <c r="E704">
        <v>252295</v>
      </c>
      <c r="F704">
        <v>330690</v>
      </c>
      <c r="H704">
        <v>3</v>
      </c>
      <c r="K704" s="16">
        <f t="shared" si="30"/>
        <v>269955.65000000002</v>
      </c>
      <c r="L704" s="16">
        <f t="shared" si="31"/>
        <v>284163.8421052632</v>
      </c>
      <c r="M704" s="16">
        <f t="shared" si="32"/>
        <v>322913.45693779911</v>
      </c>
      <c r="N704" t="e">
        <f>INDEX(XML!$A$2:$R$782,MATCH(C704,XML!$D$2:$D$737,0),2)</f>
        <v>#N/A</v>
      </c>
    </row>
    <row r="705" spans="1:14" ht="101.25" x14ac:dyDescent="0.2">
      <c r="A705">
        <v>76571</v>
      </c>
      <c r="B705" t="s">
        <v>41407</v>
      </c>
      <c r="C705" s="15" t="s">
        <v>41408</v>
      </c>
      <c r="D705" s="15" t="s">
        <v>41409</v>
      </c>
      <c r="E705">
        <v>283420</v>
      </c>
      <c r="F705">
        <v>385990</v>
      </c>
      <c r="H705" t="s">
        <v>746</v>
      </c>
      <c r="K705" s="16">
        <f t="shared" si="30"/>
        <v>303259.40000000002</v>
      </c>
      <c r="L705" s="16">
        <f t="shared" si="31"/>
        <v>319220.42105263163</v>
      </c>
      <c r="M705" s="16">
        <f t="shared" si="32"/>
        <v>362750.47846889956</v>
      </c>
      <c r="N705" t="e">
        <f>INDEX(XML!$A$2:$R$782,MATCH(C705,XML!$D$2:$D$737,0),2)</f>
        <v>#N/A</v>
      </c>
    </row>
    <row r="706" spans="1:14" ht="101.25" x14ac:dyDescent="0.2">
      <c r="A706">
        <v>81294</v>
      </c>
      <c r="B706" t="s">
        <v>42487</v>
      </c>
      <c r="C706" s="15" t="s">
        <v>42488</v>
      </c>
      <c r="D706" s="15" t="s">
        <v>42489</v>
      </c>
      <c r="E706">
        <v>286794</v>
      </c>
      <c r="F706">
        <v>332490</v>
      </c>
      <c r="H706">
        <v>1</v>
      </c>
      <c r="K706" s="16">
        <f t="shared" si="30"/>
        <v>306869.58</v>
      </c>
      <c r="L706" s="16">
        <f t="shared" si="31"/>
        <v>323020.61052631581</v>
      </c>
      <c r="M706" s="16">
        <f t="shared" si="32"/>
        <v>367068.8755980861</v>
      </c>
      <c r="N706" t="e">
        <f>INDEX(XML!$A$2:$R$782,MATCH(C706,XML!$D$2:$D$737,0),2)</f>
        <v>#N/A</v>
      </c>
    </row>
    <row r="707" spans="1:14" ht="101.25" x14ac:dyDescent="0.2">
      <c r="A707">
        <v>76573</v>
      </c>
      <c r="B707" t="s">
        <v>47555</v>
      </c>
      <c r="C707" s="15" t="s">
        <v>47556</v>
      </c>
      <c r="D707" s="15" t="s">
        <v>47557</v>
      </c>
      <c r="E707">
        <v>289807</v>
      </c>
      <c r="F707">
        <v>352990</v>
      </c>
      <c r="H707" t="s">
        <v>746</v>
      </c>
      <c r="K707" s="16">
        <f t="shared" si="30"/>
        <v>310093.49</v>
      </c>
      <c r="L707" s="16">
        <f t="shared" si="31"/>
        <v>326414.2</v>
      </c>
      <c r="M707" s="16">
        <f t="shared" si="32"/>
        <v>370925.22727272729</v>
      </c>
      <c r="N707" t="e">
        <f>INDEX(XML!$A$2:$R$782,MATCH(C707,XML!$D$2:$D$737,0),2)</f>
        <v>#N/A</v>
      </c>
    </row>
    <row r="708" spans="1:14" ht="90" x14ac:dyDescent="0.2">
      <c r="A708">
        <v>76562</v>
      </c>
      <c r="B708" t="s">
        <v>39863</v>
      </c>
      <c r="C708" s="15" t="s">
        <v>39864</v>
      </c>
      <c r="D708" s="15" t="s">
        <v>40074</v>
      </c>
      <c r="E708">
        <v>302110</v>
      </c>
      <c r="F708">
        <v>405490</v>
      </c>
      <c r="H708">
        <v>4</v>
      </c>
      <c r="K708" s="16">
        <f t="shared" si="30"/>
        <v>323257.7</v>
      </c>
      <c r="L708" s="16">
        <f t="shared" si="31"/>
        <v>340271.26315789472</v>
      </c>
      <c r="M708" s="16">
        <f t="shared" si="32"/>
        <v>386671.88995215303</v>
      </c>
      <c r="N708" t="e">
        <f>INDEX(XML!$A$2:$R$782,MATCH(C708,XML!$D$2:$D$737,0),2)</f>
        <v>#N/A</v>
      </c>
    </row>
    <row r="709" spans="1:14" ht="101.25" x14ac:dyDescent="0.2">
      <c r="A709">
        <v>76286</v>
      </c>
      <c r="B709" t="s">
        <v>47558</v>
      </c>
      <c r="C709" s="15" t="s">
        <v>47559</v>
      </c>
      <c r="D709" s="15" t="s">
        <v>47560</v>
      </c>
      <c r="E709">
        <v>309376</v>
      </c>
      <c r="F709">
        <v>355790</v>
      </c>
      <c r="H709">
        <v>6</v>
      </c>
      <c r="K709" s="16">
        <f t="shared" ref="K709:K772" si="33">IF(E709&gt;49999,E709+E709*0.07,IF(E709&lt;=49999,E709+E709*0.12))</f>
        <v>331032.32000000001</v>
      </c>
      <c r="L709" s="16">
        <f t="shared" ref="L709:L772" si="34">K709*100/95</f>
        <v>348455.07368421054</v>
      </c>
      <c r="M709" s="16">
        <f t="shared" ref="M709:M772" si="35">IF(COUNTIF(C709,"*Dahua*"),F709-10,L709*100/88)</f>
        <v>395971.67464114836</v>
      </c>
      <c r="N709" t="e">
        <f>INDEX(XML!$A$2:$R$782,MATCH(C709,XML!$D$2:$D$737,0),2)</f>
        <v>#N/A</v>
      </c>
    </row>
    <row r="710" spans="1:14" ht="101.25" x14ac:dyDescent="0.2">
      <c r="A710">
        <v>74482</v>
      </c>
      <c r="B710" t="s">
        <v>41410</v>
      </c>
      <c r="C710" s="15" t="s">
        <v>41411</v>
      </c>
      <c r="D710" s="15" t="s">
        <v>41412</v>
      </c>
      <c r="E710">
        <v>354676</v>
      </c>
      <c r="F710">
        <v>489190</v>
      </c>
      <c r="H710">
        <v>31</v>
      </c>
      <c r="K710" s="16">
        <f t="shared" si="33"/>
        <v>379503.32</v>
      </c>
      <c r="L710" s="16">
        <f t="shared" si="34"/>
        <v>399477.1789473684</v>
      </c>
      <c r="M710" s="16">
        <f t="shared" si="35"/>
        <v>453951.33971291868</v>
      </c>
      <c r="N710" t="e">
        <f>INDEX(XML!$A$2:$R$782,MATCH(C710,XML!$D$2:$D$737,0),2)</f>
        <v>#N/A</v>
      </c>
    </row>
    <row r="711" spans="1:14" ht="101.25" x14ac:dyDescent="0.2">
      <c r="A711">
        <v>74481</v>
      </c>
      <c r="B711" t="s">
        <v>32651</v>
      </c>
      <c r="C711" s="15" t="s">
        <v>32652</v>
      </c>
      <c r="D711" s="15" t="s">
        <v>32653</v>
      </c>
      <c r="E711">
        <v>374729</v>
      </c>
      <c r="F711">
        <v>505190</v>
      </c>
      <c r="H711">
        <v>3</v>
      </c>
      <c r="K711" s="16">
        <f t="shared" si="33"/>
        <v>400960.03</v>
      </c>
      <c r="L711" s="16">
        <f t="shared" si="34"/>
        <v>422063.18947368424</v>
      </c>
      <c r="M711" s="16">
        <f t="shared" si="35"/>
        <v>479617.26076555025</v>
      </c>
      <c r="N711" t="e">
        <f>INDEX(XML!$A$2:$R$782,MATCH(C711,XML!$D$2:$D$737,0),2)</f>
        <v>#N/A</v>
      </c>
    </row>
    <row r="712" spans="1:14" ht="101.25" x14ac:dyDescent="0.2">
      <c r="A712">
        <v>74479</v>
      </c>
      <c r="B712" t="s">
        <v>32654</v>
      </c>
      <c r="C712" s="15" t="s">
        <v>32655</v>
      </c>
      <c r="D712" s="15" t="s">
        <v>32656</v>
      </c>
      <c r="E712">
        <v>389438</v>
      </c>
      <c r="F712">
        <v>529690</v>
      </c>
      <c r="H712">
        <v>14</v>
      </c>
      <c r="K712" s="16">
        <f t="shared" si="33"/>
        <v>416698.66000000003</v>
      </c>
      <c r="L712" s="16">
        <f t="shared" si="34"/>
        <v>438630.16842105263</v>
      </c>
      <c r="M712" s="16">
        <f t="shared" si="35"/>
        <v>498443.37320574163</v>
      </c>
      <c r="N712" t="e">
        <f>INDEX(XML!$A$2:$R$782,MATCH(C712,XML!$D$2:$D$737,0),2)</f>
        <v>#N/A</v>
      </c>
    </row>
    <row r="713" spans="1:14" ht="101.25" x14ac:dyDescent="0.2">
      <c r="A713">
        <v>74480</v>
      </c>
      <c r="B713" t="s">
        <v>47561</v>
      </c>
      <c r="C713" s="15" t="s">
        <v>47562</v>
      </c>
      <c r="D713" s="15" t="s">
        <v>47563</v>
      </c>
      <c r="E713">
        <v>396310</v>
      </c>
      <c r="F713">
        <v>509575</v>
      </c>
      <c r="H713">
        <v>17</v>
      </c>
      <c r="K713" s="16">
        <f t="shared" si="33"/>
        <v>424051.7</v>
      </c>
      <c r="L713" s="16">
        <f t="shared" si="34"/>
        <v>446370.21052631579</v>
      </c>
      <c r="M713" s="16">
        <f t="shared" si="35"/>
        <v>507238.8755980861</v>
      </c>
      <c r="N713" t="e">
        <f>INDEX(XML!$A$2:$R$782,MATCH(C713,XML!$D$2:$D$737,0),2)</f>
        <v>#N/A</v>
      </c>
    </row>
    <row r="714" spans="1:14" ht="90" x14ac:dyDescent="0.2">
      <c r="A714">
        <v>74478</v>
      </c>
      <c r="B714" t="s">
        <v>47564</v>
      </c>
      <c r="C714" s="15" t="s">
        <v>47565</v>
      </c>
      <c r="D714" s="15" t="s">
        <v>47566</v>
      </c>
      <c r="E714">
        <v>407976</v>
      </c>
      <c r="F714">
        <v>489590</v>
      </c>
      <c r="H714">
        <v>15</v>
      </c>
      <c r="K714" s="16">
        <f t="shared" si="33"/>
        <v>436534.32</v>
      </c>
      <c r="L714" s="16">
        <f t="shared" si="34"/>
        <v>459509.81052631576</v>
      </c>
      <c r="M714" s="16">
        <f t="shared" si="35"/>
        <v>522170.23923444975</v>
      </c>
      <c r="N714" t="e">
        <f>INDEX(XML!$A$2:$R$782,MATCH(C714,XML!$D$2:$D$737,0),2)</f>
        <v>#N/A</v>
      </c>
    </row>
    <row r="715" spans="1:14" ht="90" x14ac:dyDescent="0.2">
      <c r="A715">
        <v>75924</v>
      </c>
      <c r="B715" t="s">
        <v>41413</v>
      </c>
      <c r="C715" s="15" t="s">
        <v>41414</v>
      </c>
      <c r="D715" s="15" t="s">
        <v>41415</v>
      </c>
      <c r="E715">
        <v>514750</v>
      </c>
      <c r="F715">
        <v>617390</v>
      </c>
      <c r="H715">
        <v>23</v>
      </c>
      <c r="K715" s="16">
        <f t="shared" si="33"/>
        <v>550782.5</v>
      </c>
      <c r="L715" s="16">
        <f t="shared" si="34"/>
        <v>579771.05263157899</v>
      </c>
      <c r="M715" s="16">
        <f t="shared" si="35"/>
        <v>658830.74162679433</v>
      </c>
      <c r="N715" t="e">
        <f>INDEX(XML!$A$2:$R$782,MATCH(C715,XML!$D$2:$D$737,0),2)</f>
        <v>#N/A</v>
      </c>
    </row>
    <row r="716" spans="1:14" ht="101.25" x14ac:dyDescent="0.2">
      <c r="A716">
        <v>73393</v>
      </c>
      <c r="B716" t="s">
        <v>38868</v>
      </c>
      <c r="C716" s="15" t="s">
        <v>38869</v>
      </c>
      <c r="D716" s="15" t="s">
        <v>38870</v>
      </c>
      <c r="E716">
        <v>521165</v>
      </c>
      <c r="F716">
        <v>625190</v>
      </c>
      <c r="H716">
        <v>8</v>
      </c>
      <c r="K716" s="16">
        <f t="shared" si="33"/>
        <v>557646.55000000005</v>
      </c>
      <c r="L716" s="16">
        <f t="shared" si="34"/>
        <v>586996.3684210527</v>
      </c>
      <c r="M716" s="16">
        <f t="shared" si="35"/>
        <v>667041.32775119622</v>
      </c>
      <c r="N716" t="e">
        <f>INDEX(XML!$A$2:$R$782,MATCH(C716,XML!$D$2:$D$737,0),2)</f>
        <v>#N/A</v>
      </c>
    </row>
    <row r="717" spans="1:14" ht="101.25" x14ac:dyDescent="0.2">
      <c r="A717">
        <v>73390</v>
      </c>
      <c r="B717" t="s">
        <v>47567</v>
      </c>
      <c r="C717" s="15" t="s">
        <v>47568</v>
      </c>
      <c r="D717" s="15" t="s">
        <v>47569</v>
      </c>
      <c r="E717">
        <v>539030</v>
      </c>
      <c r="F717">
        <v>688950</v>
      </c>
      <c r="H717">
        <v>23</v>
      </c>
      <c r="K717" s="16">
        <f t="shared" si="33"/>
        <v>576762.1</v>
      </c>
      <c r="L717" s="16">
        <f t="shared" si="34"/>
        <v>607118</v>
      </c>
      <c r="M717" s="16">
        <f t="shared" si="35"/>
        <v>689906.81818181823</v>
      </c>
      <c r="N717" t="e">
        <f>INDEX(XML!$A$2:$R$782,MATCH(C717,XML!$D$2:$D$737,0),2)</f>
        <v>#N/A</v>
      </c>
    </row>
    <row r="718" spans="1:14" ht="101.25" x14ac:dyDescent="0.2">
      <c r="A718">
        <v>72971</v>
      </c>
      <c r="B718" t="s">
        <v>32204</v>
      </c>
      <c r="C718" s="15" t="s">
        <v>32205</v>
      </c>
      <c r="D718" s="15" t="s">
        <v>32206</v>
      </c>
      <c r="E718">
        <v>699734</v>
      </c>
      <c r="F718">
        <v>817690</v>
      </c>
      <c r="H718">
        <v>9</v>
      </c>
      <c r="K718" s="16">
        <f t="shared" si="33"/>
        <v>748715.38</v>
      </c>
      <c r="L718" s="16">
        <f t="shared" si="34"/>
        <v>788121.4526315789</v>
      </c>
      <c r="M718" s="16">
        <f t="shared" si="35"/>
        <v>895592.55980861234</v>
      </c>
      <c r="N718" t="e">
        <f>INDEX(XML!$A$2:$R$782,MATCH(C718,XML!$D$2:$D$737,0),2)</f>
        <v>#N/A</v>
      </c>
    </row>
    <row r="719" spans="1:14" ht="101.25" x14ac:dyDescent="0.2">
      <c r="A719">
        <v>72970</v>
      </c>
      <c r="B719" t="s">
        <v>31740</v>
      </c>
      <c r="C719" s="15" t="s">
        <v>31741</v>
      </c>
      <c r="D719" s="15" t="s">
        <v>31742</v>
      </c>
      <c r="E719">
        <v>716143</v>
      </c>
      <c r="F719">
        <v>934690</v>
      </c>
      <c r="H719">
        <v>42</v>
      </c>
      <c r="K719" s="16">
        <f t="shared" si="33"/>
        <v>766273.01</v>
      </c>
      <c r="L719" s="16">
        <f t="shared" si="34"/>
        <v>806603.16842105263</v>
      </c>
      <c r="M719" s="16">
        <f t="shared" si="35"/>
        <v>916594.5095693781</v>
      </c>
      <c r="N719" t="e">
        <f>INDEX(XML!$A$2:$R$782,MATCH(C719,XML!$D$2:$D$737,0),2)</f>
        <v>#N/A</v>
      </c>
    </row>
    <row r="720" spans="1:14" ht="90" x14ac:dyDescent="0.2">
      <c r="A720">
        <v>74153</v>
      </c>
      <c r="B720" t="s">
        <v>32207</v>
      </c>
      <c r="C720" s="15" t="s">
        <v>32208</v>
      </c>
      <c r="D720" s="15" t="s">
        <v>32209</v>
      </c>
      <c r="E720">
        <v>727101</v>
      </c>
      <c r="F720">
        <v>940690</v>
      </c>
      <c r="K720" s="16">
        <f t="shared" si="33"/>
        <v>777998.07000000007</v>
      </c>
      <c r="L720" s="16">
        <f t="shared" si="34"/>
        <v>818945.33684210526</v>
      </c>
      <c r="M720" s="16">
        <f t="shared" si="35"/>
        <v>930619.70095693774</v>
      </c>
      <c r="N720" t="e">
        <f>INDEX(XML!$A$2:$R$782,MATCH(C720,XML!$D$2:$D$737,0),2)</f>
        <v>#N/A</v>
      </c>
    </row>
    <row r="721" spans="1:14" ht="90" x14ac:dyDescent="0.2">
      <c r="A721">
        <v>72974</v>
      </c>
      <c r="B721" t="s">
        <v>47570</v>
      </c>
      <c r="C721" s="15" t="s">
        <v>47571</v>
      </c>
      <c r="D721" s="15" t="s">
        <v>47572</v>
      </c>
      <c r="E721">
        <v>1579776</v>
      </c>
      <c r="F721">
        <v>1851390</v>
      </c>
      <c r="H721">
        <v>29</v>
      </c>
      <c r="K721" s="16">
        <f t="shared" si="33"/>
        <v>1690360.32</v>
      </c>
      <c r="L721" s="16">
        <f t="shared" si="34"/>
        <v>1779326.652631579</v>
      </c>
      <c r="M721" s="16">
        <f t="shared" si="35"/>
        <v>2021962.105263158</v>
      </c>
      <c r="N721" t="e">
        <f>INDEX(XML!$A$2:$R$782,MATCH(C721,XML!$D$2:$D$737,0),2)</f>
        <v>#N/A</v>
      </c>
    </row>
    <row r="722" spans="1:14" ht="101.25" x14ac:dyDescent="0.2">
      <c r="A722">
        <v>72973</v>
      </c>
      <c r="B722" t="s">
        <v>33353</v>
      </c>
      <c r="C722" s="15" t="s">
        <v>33354</v>
      </c>
      <c r="D722" s="15" t="s">
        <v>33355</v>
      </c>
      <c r="E722">
        <v>1713518</v>
      </c>
      <c r="F722">
        <v>2001490</v>
      </c>
      <c r="H722">
        <v>22</v>
      </c>
      <c r="K722" s="16">
        <f t="shared" si="33"/>
        <v>1833464.26</v>
      </c>
      <c r="L722" s="16">
        <f t="shared" si="34"/>
        <v>1929962.3789473684</v>
      </c>
      <c r="M722" s="16">
        <f t="shared" si="35"/>
        <v>2193139.0669856458</v>
      </c>
      <c r="N722" t="e">
        <f>INDEX(XML!$A$2:$R$782,MATCH(C722,XML!$D$2:$D$737,0),2)</f>
        <v>#N/A</v>
      </c>
    </row>
    <row r="723" spans="1:14" ht="101.25" x14ac:dyDescent="0.2">
      <c r="A723">
        <v>72972</v>
      </c>
      <c r="B723" t="s">
        <v>39297</v>
      </c>
      <c r="C723" s="15" t="s">
        <v>39298</v>
      </c>
      <c r="D723" s="15" t="s">
        <v>39299</v>
      </c>
      <c r="E723">
        <v>1797506</v>
      </c>
      <c r="F723">
        <v>2181190</v>
      </c>
      <c r="H723">
        <v>15</v>
      </c>
      <c r="K723" s="16">
        <f t="shared" si="33"/>
        <v>1923331.42</v>
      </c>
      <c r="L723" s="16">
        <f t="shared" si="34"/>
        <v>2024559.3894736841</v>
      </c>
      <c r="M723" s="16">
        <f t="shared" si="35"/>
        <v>2300635.6698564594</v>
      </c>
      <c r="N723" t="e">
        <f>INDEX(XML!$A$2:$R$782,MATCH(C723,XML!$D$2:$D$737,0),2)</f>
        <v>#N/A</v>
      </c>
    </row>
    <row r="724" spans="1:14" ht="101.25" x14ac:dyDescent="0.2">
      <c r="A724">
        <v>74188</v>
      </c>
      <c r="B724" t="s">
        <v>39300</v>
      </c>
      <c r="C724" s="15" t="s">
        <v>39301</v>
      </c>
      <c r="D724" s="15" t="s">
        <v>39302</v>
      </c>
      <c r="E724">
        <v>1833870</v>
      </c>
      <c r="F724">
        <v>2200690</v>
      </c>
      <c r="H724">
        <v>16</v>
      </c>
      <c r="K724" s="16">
        <f t="shared" si="33"/>
        <v>1962240.9</v>
      </c>
      <c r="L724" s="16">
        <f t="shared" si="34"/>
        <v>2065516.7368421052</v>
      </c>
      <c r="M724" s="16">
        <f t="shared" si="35"/>
        <v>2347178.1100478466</v>
      </c>
      <c r="N724" t="e">
        <f>INDEX(XML!$A$2:$R$782,MATCH(C724,XML!$D$2:$D$737,0),2)</f>
        <v>#N/A</v>
      </c>
    </row>
    <row r="725" spans="1:14" ht="90" x14ac:dyDescent="0.2">
      <c r="A725">
        <v>55317</v>
      </c>
      <c r="B725" t="s">
        <v>47573</v>
      </c>
      <c r="C725" s="15" t="s">
        <v>47574</v>
      </c>
      <c r="D725" s="15" t="s">
        <v>47575</v>
      </c>
      <c r="E725">
        <v>171542</v>
      </c>
      <c r="F725">
        <v>197290</v>
      </c>
      <c r="H725">
        <v>17</v>
      </c>
      <c r="K725" s="16">
        <f t="shared" si="33"/>
        <v>183549.94</v>
      </c>
      <c r="L725" s="16">
        <f t="shared" si="34"/>
        <v>193210.46315789473</v>
      </c>
      <c r="M725" s="16">
        <f t="shared" si="35"/>
        <v>219557.34449760764</v>
      </c>
      <c r="N725" t="e">
        <f>INDEX(XML!$A$2:$R$782,MATCH(C725,XML!$D$2:$D$737,0),2)</f>
        <v>#N/A</v>
      </c>
    </row>
    <row r="726" spans="1:14" ht="101.25" x14ac:dyDescent="0.2">
      <c r="A726">
        <v>77820</v>
      </c>
      <c r="B726" t="s">
        <v>36905</v>
      </c>
      <c r="C726" s="15" t="s">
        <v>36906</v>
      </c>
      <c r="D726" s="15" t="s">
        <v>36907</v>
      </c>
      <c r="E726">
        <v>225374</v>
      </c>
      <c r="F726">
        <v>292990</v>
      </c>
      <c r="H726">
        <v>13</v>
      </c>
      <c r="K726" s="16">
        <f t="shared" si="33"/>
        <v>241150.18</v>
      </c>
      <c r="L726" s="16">
        <f t="shared" si="34"/>
        <v>253842.2947368421</v>
      </c>
      <c r="M726" s="16">
        <f t="shared" si="35"/>
        <v>288457.15311004786</v>
      </c>
      <c r="N726" t="e">
        <f>INDEX(XML!$A$2:$R$782,MATCH(C726,XML!$D$2:$D$737,0),2)</f>
        <v>#N/A</v>
      </c>
    </row>
    <row r="727" spans="1:14" ht="33.75" customHeight="1" x14ac:dyDescent="0.2">
      <c r="A727">
        <v>72969</v>
      </c>
      <c r="B727" t="s">
        <v>36766</v>
      </c>
      <c r="C727" s="15" t="s">
        <v>36767</v>
      </c>
      <c r="D727" s="15" t="s">
        <v>36768</v>
      </c>
      <c r="E727">
        <v>374720</v>
      </c>
      <c r="F727">
        <v>516990</v>
      </c>
      <c r="H727">
        <v>20</v>
      </c>
      <c r="K727" s="16">
        <f t="shared" si="33"/>
        <v>400950.4</v>
      </c>
      <c r="L727" s="16">
        <f t="shared" si="34"/>
        <v>422053.05263157893</v>
      </c>
      <c r="M727" s="16">
        <f t="shared" si="35"/>
        <v>479605.74162679428</v>
      </c>
      <c r="N727" t="e">
        <f>INDEX(XML!$A$2:$R$782,MATCH(C727,XML!$D$2:$D$737,0),2)</f>
        <v>#N/A</v>
      </c>
    </row>
    <row r="728" spans="1:14" ht="33.75" customHeight="1" x14ac:dyDescent="0.2">
      <c r="A728">
        <v>82497</v>
      </c>
      <c r="B728" t="s">
        <v>47576</v>
      </c>
      <c r="C728" s="15" t="s">
        <v>47577</v>
      </c>
      <c r="D728" s="15" t="s">
        <v>47578</v>
      </c>
      <c r="E728">
        <v>402272</v>
      </c>
      <c r="F728">
        <v>479590</v>
      </c>
      <c r="H728">
        <v>8</v>
      </c>
      <c r="K728" s="16">
        <f t="shared" si="33"/>
        <v>430431.04</v>
      </c>
      <c r="L728" s="16">
        <f t="shared" si="34"/>
        <v>453085.30526315788</v>
      </c>
      <c r="M728" s="16">
        <f t="shared" si="35"/>
        <v>514869.66507177032</v>
      </c>
      <c r="N728" t="e">
        <f>INDEX(XML!$A$2:$R$782,MATCH(C728,XML!$D$2:$D$737,0),2)</f>
        <v>#N/A</v>
      </c>
    </row>
    <row r="729" spans="1:14" ht="33.75" customHeight="1" x14ac:dyDescent="0.2">
      <c r="A729">
        <v>72968</v>
      </c>
      <c r="B729" t="s">
        <v>47579</v>
      </c>
      <c r="C729" s="15" t="s">
        <v>47580</v>
      </c>
      <c r="D729" s="15" t="s">
        <v>47581</v>
      </c>
      <c r="E729">
        <v>421629</v>
      </c>
      <c r="F729">
        <v>485890</v>
      </c>
      <c r="H729">
        <v>13</v>
      </c>
      <c r="K729" s="16">
        <f t="shared" si="33"/>
        <v>451143.03</v>
      </c>
      <c r="L729" s="16">
        <f t="shared" si="34"/>
        <v>474887.4</v>
      </c>
      <c r="M729" s="16">
        <f t="shared" si="35"/>
        <v>539644.77272727271</v>
      </c>
      <c r="N729" t="e">
        <f>INDEX(XML!$A$2:$R$782,MATCH(C729,XML!$D$2:$D$737,0),2)</f>
        <v>#N/A</v>
      </c>
    </row>
    <row r="730" spans="1:14" ht="33.75" customHeight="1" x14ac:dyDescent="0.25">
      <c r="A730" s="184" t="s">
        <v>944</v>
      </c>
      <c r="B730" s="184"/>
      <c r="C730" s="185"/>
      <c r="D730" s="185"/>
      <c r="E730" s="184"/>
      <c r="F730" s="184"/>
      <c r="G730" s="184"/>
      <c r="H730" s="184"/>
      <c r="I730" s="184"/>
      <c r="J730" s="184"/>
      <c r="K730" s="16">
        <f t="shared" si="33"/>
        <v>0</v>
      </c>
      <c r="L730" s="16">
        <f t="shared" si="34"/>
        <v>0</v>
      </c>
      <c r="M730" s="16">
        <f t="shared" si="35"/>
        <v>0</v>
      </c>
      <c r="N730" t="e">
        <f>INDEX(XML!$A$2:$R$782,MATCH(C730,XML!$D$2:$D$737,0),2)</f>
        <v>#N/A</v>
      </c>
    </row>
    <row r="731" spans="1:14" ht="45" x14ac:dyDescent="0.2">
      <c r="A731">
        <v>34667</v>
      </c>
      <c r="B731" t="s">
        <v>945</v>
      </c>
      <c r="C731" s="15" t="s">
        <v>946</v>
      </c>
      <c r="D731" s="15" t="s">
        <v>947</v>
      </c>
      <c r="E731">
        <v>6285</v>
      </c>
      <c r="F731">
        <v>8485</v>
      </c>
      <c r="K731" s="16">
        <f t="shared" si="33"/>
        <v>7039.2</v>
      </c>
      <c r="L731" s="16">
        <f t="shared" si="34"/>
        <v>7409.6842105263158</v>
      </c>
      <c r="M731" s="16">
        <f t="shared" si="35"/>
        <v>8420.0956937799037</v>
      </c>
      <c r="N731" t="e">
        <f>INDEX(XML!$A$2:$R$782,MATCH(C731,XML!$D$2:$D$737,0),2)</f>
        <v>#N/A</v>
      </c>
    </row>
    <row r="732" spans="1:14" ht="45" x14ac:dyDescent="0.2">
      <c r="A732">
        <v>34668</v>
      </c>
      <c r="B732" t="s">
        <v>948</v>
      </c>
      <c r="C732" s="15" t="s">
        <v>949</v>
      </c>
      <c r="D732" s="15" t="s">
        <v>950</v>
      </c>
      <c r="E732">
        <v>7492</v>
      </c>
      <c r="F732">
        <v>10114</v>
      </c>
      <c r="K732" s="16">
        <f t="shared" si="33"/>
        <v>8391.0400000000009</v>
      </c>
      <c r="L732" s="16">
        <f t="shared" si="34"/>
        <v>8832.6736842105274</v>
      </c>
      <c r="M732" s="16">
        <f t="shared" si="35"/>
        <v>10037.129186602871</v>
      </c>
      <c r="N732" t="e">
        <f>INDEX(XML!$A$2:$R$782,MATCH(C732,XML!$D$2:$D$737,0),2)</f>
        <v>#N/A</v>
      </c>
    </row>
    <row r="733" spans="1:14" ht="67.5" x14ac:dyDescent="0.2">
      <c r="A733">
        <v>39113</v>
      </c>
      <c r="B733" t="s">
        <v>951</v>
      </c>
      <c r="C733" s="15" t="s">
        <v>952</v>
      </c>
      <c r="D733" s="15" t="s">
        <v>953</v>
      </c>
      <c r="E733">
        <v>10971</v>
      </c>
      <c r="F733">
        <v>14850</v>
      </c>
      <c r="H733">
        <v>3</v>
      </c>
      <c r="K733" s="16">
        <f t="shared" si="33"/>
        <v>12287.52</v>
      </c>
      <c r="L733" s="16">
        <f t="shared" si="34"/>
        <v>12934.231578947369</v>
      </c>
      <c r="M733" s="16">
        <f t="shared" si="35"/>
        <v>14697.990430622011</v>
      </c>
      <c r="N733" t="e">
        <f>INDEX(XML!$A$2:$R$782,MATCH(C733,XML!$D$2:$D$737,0),2)</f>
        <v>#N/A</v>
      </c>
    </row>
    <row r="734" spans="1:14" ht="56.25" x14ac:dyDescent="0.2">
      <c r="A734">
        <v>39114</v>
      </c>
      <c r="B734" t="s">
        <v>954</v>
      </c>
      <c r="C734" s="15" t="s">
        <v>955</v>
      </c>
      <c r="D734" s="15" t="s">
        <v>956</v>
      </c>
      <c r="E734">
        <v>19203</v>
      </c>
      <c r="F734">
        <v>25988</v>
      </c>
      <c r="H734">
        <v>1</v>
      </c>
      <c r="K734" s="16">
        <f t="shared" si="33"/>
        <v>21507.360000000001</v>
      </c>
      <c r="L734" s="16">
        <f t="shared" si="34"/>
        <v>22639.326315789473</v>
      </c>
      <c r="M734" s="16">
        <f t="shared" si="35"/>
        <v>25726.507177033494</v>
      </c>
      <c r="N734" t="e">
        <f>INDEX(XML!$A$2:$R$782,MATCH(C734,XML!$D$2:$D$737,0),2)</f>
        <v>#N/A</v>
      </c>
    </row>
    <row r="735" spans="1:14" ht="56.25" x14ac:dyDescent="0.2">
      <c r="A735">
        <v>34670</v>
      </c>
      <c r="B735" t="s">
        <v>957</v>
      </c>
      <c r="C735" s="15" t="s">
        <v>958</v>
      </c>
      <c r="D735" s="15" t="s">
        <v>959</v>
      </c>
      <c r="E735">
        <v>10685</v>
      </c>
      <c r="F735">
        <v>14425</v>
      </c>
      <c r="K735" s="16">
        <f t="shared" si="33"/>
        <v>11967.2</v>
      </c>
      <c r="L735" s="16">
        <f t="shared" si="34"/>
        <v>12597.052631578947</v>
      </c>
      <c r="M735" s="16">
        <f t="shared" si="35"/>
        <v>14314.832535885165</v>
      </c>
      <c r="N735" t="e">
        <f>INDEX(XML!$A$2:$R$782,MATCH(C735,XML!$D$2:$D$737,0),2)</f>
        <v>#N/A</v>
      </c>
    </row>
    <row r="736" spans="1:14" ht="15.75" x14ac:dyDescent="0.25">
      <c r="A736" s="184" t="s">
        <v>960</v>
      </c>
      <c r="B736" s="184"/>
      <c r="C736" s="185"/>
      <c r="D736" s="185"/>
      <c r="E736" s="184"/>
      <c r="F736" s="184"/>
      <c r="G736" s="184"/>
      <c r="H736" s="184"/>
      <c r="I736" s="184"/>
      <c r="J736" s="184"/>
      <c r="K736" s="16">
        <f t="shared" si="33"/>
        <v>0</v>
      </c>
      <c r="L736" s="16">
        <f t="shared" si="34"/>
        <v>0</v>
      </c>
      <c r="M736" s="16">
        <f t="shared" si="35"/>
        <v>0</v>
      </c>
      <c r="N736" t="e">
        <f>INDEX(XML!$A$2:$R$782,MATCH(C736,XML!$D$2:$D$737,0),2)</f>
        <v>#N/A</v>
      </c>
    </row>
    <row r="737" spans="1:14" ht="45" x14ac:dyDescent="0.2">
      <c r="A737">
        <v>39162</v>
      </c>
      <c r="B737" t="s">
        <v>961</v>
      </c>
      <c r="C737" s="15" t="s">
        <v>45349</v>
      </c>
      <c r="D737" s="15" t="s">
        <v>962</v>
      </c>
      <c r="E737">
        <v>25708</v>
      </c>
      <c r="F737">
        <v>34705</v>
      </c>
      <c r="K737" s="16">
        <f t="shared" si="33"/>
        <v>28792.959999999999</v>
      </c>
      <c r="L737" s="16">
        <f t="shared" si="34"/>
        <v>30308.378947368423</v>
      </c>
      <c r="M737" s="16">
        <f t="shared" si="35"/>
        <v>34441.339712918663</v>
      </c>
      <c r="N737" t="e">
        <f>INDEX(XML!$A$2:$R$782,MATCH(C737,XML!$D$2:$D$737,0),2)</f>
        <v>#N/A</v>
      </c>
    </row>
    <row r="738" spans="1:14" ht="45" x14ac:dyDescent="0.2">
      <c r="A738">
        <v>39163</v>
      </c>
      <c r="B738" t="s">
        <v>963</v>
      </c>
      <c r="C738" s="15" t="s">
        <v>964</v>
      </c>
      <c r="D738" s="15" t="s">
        <v>965</v>
      </c>
      <c r="E738">
        <v>49331</v>
      </c>
      <c r="F738">
        <v>66597</v>
      </c>
      <c r="K738" s="16">
        <f t="shared" si="33"/>
        <v>55250.720000000001</v>
      </c>
      <c r="L738" s="16">
        <f t="shared" si="34"/>
        <v>58158.652631578945</v>
      </c>
      <c r="M738" s="16">
        <f t="shared" si="35"/>
        <v>66089.377990430628</v>
      </c>
      <c r="N738" t="e">
        <f>INDEX(XML!$A$2:$R$782,MATCH(C738,XML!$D$2:$D$737,0),2)</f>
        <v>#N/A</v>
      </c>
    </row>
    <row r="739" spans="1:14" ht="45" x14ac:dyDescent="0.2">
      <c r="A739">
        <v>55074</v>
      </c>
      <c r="B739" t="s">
        <v>33525</v>
      </c>
      <c r="C739" s="15" t="s">
        <v>33526</v>
      </c>
      <c r="D739" s="15" t="s">
        <v>33527</v>
      </c>
      <c r="E739">
        <v>71107</v>
      </c>
      <c r="F739">
        <v>95995</v>
      </c>
      <c r="K739" s="16">
        <f t="shared" si="33"/>
        <v>76084.490000000005</v>
      </c>
      <c r="L739" s="16">
        <f t="shared" si="34"/>
        <v>80088.936842105279</v>
      </c>
      <c r="M739" s="16">
        <f t="shared" si="35"/>
        <v>91010.155502392357</v>
      </c>
      <c r="N739" t="e">
        <f>INDEX(XML!$A$2:$R$782,MATCH(C739,XML!$D$2:$D$737,0),2)</f>
        <v>#N/A</v>
      </c>
    </row>
    <row r="740" spans="1:14" ht="45" x14ac:dyDescent="0.2">
      <c r="A740">
        <v>50117</v>
      </c>
      <c r="B740" t="s">
        <v>966</v>
      </c>
      <c r="C740" s="15" t="s">
        <v>967</v>
      </c>
      <c r="D740" s="15" t="s">
        <v>968</v>
      </c>
      <c r="E740">
        <v>11741</v>
      </c>
      <c r="F740">
        <v>15900</v>
      </c>
      <c r="K740" s="16">
        <f t="shared" si="33"/>
        <v>13149.92</v>
      </c>
      <c r="L740" s="16">
        <f t="shared" si="34"/>
        <v>13842.021052631579</v>
      </c>
      <c r="M740" s="16">
        <f t="shared" si="35"/>
        <v>15729.569377990429</v>
      </c>
      <c r="N740" t="e">
        <f>INDEX(XML!$A$2:$R$782,MATCH(C740,XML!$D$2:$D$737,0),2)</f>
        <v>#N/A</v>
      </c>
    </row>
    <row r="741" spans="1:14" ht="56.25" x14ac:dyDescent="0.2">
      <c r="A741">
        <v>81590</v>
      </c>
      <c r="B741" t="s">
        <v>43839</v>
      </c>
      <c r="C741" s="15" t="s">
        <v>43840</v>
      </c>
      <c r="D741" s="15" t="s">
        <v>43841</v>
      </c>
      <c r="E741">
        <v>15787</v>
      </c>
      <c r="F741">
        <v>21319</v>
      </c>
      <c r="K741" s="16">
        <f t="shared" si="33"/>
        <v>17681.439999999999</v>
      </c>
      <c r="L741" s="16">
        <f t="shared" si="34"/>
        <v>18612.042105263154</v>
      </c>
      <c r="M741" s="16">
        <f t="shared" si="35"/>
        <v>21150.047846889946</v>
      </c>
      <c r="N741" t="e">
        <f>INDEX(XML!$A$2:$R$782,MATCH(C741,XML!$D$2:$D$737,0),2)</f>
        <v>#N/A</v>
      </c>
    </row>
    <row r="742" spans="1:14" ht="56.25" x14ac:dyDescent="0.2">
      <c r="A742">
        <v>81592</v>
      </c>
      <c r="B742" t="s">
        <v>43842</v>
      </c>
      <c r="C742" s="15" t="s">
        <v>44347</v>
      </c>
      <c r="D742" s="15" t="s">
        <v>44348</v>
      </c>
      <c r="E742">
        <v>29820</v>
      </c>
      <c r="F742">
        <v>40275</v>
      </c>
      <c r="K742" s="16">
        <f t="shared" si="33"/>
        <v>33398.400000000001</v>
      </c>
      <c r="L742" s="16">
        <f t="shared" si="34"/>
        <v>35156.210526315786</v>
      </c>
      <c r="M742" s="16">
        <f t="shared" si="35"/>
        <v>39950.239234449757</v>
      </c>
      <c r="N742" t="e">
        <f>INDEX(XML!$A$2:$R$782,MATCH(C742,XML!$D$2:$D$737,0),2)</f>
        <v>#N/A</v>
      </c>
    </row>
    <row r="743" spans="1:14" ht="56.25" x14ac:dyDescent="0.2">
      <c r="A743">
        <v>81790</v>
      </c>
      <c r="B743" t="s">
        <v>42958</v>
      </c>
      <c r="C743" s="15" t="s">
        <v>42959</v>
      </c>
      <c r="D743" s="15" t="s">
        <v>42960</v>
      </c>
      <c r="E743">
        <v>26403</v>
      </c>
      <c r="F743">
        <v>35643</v>
      </c>
      <c r="H743">
        <v>10</v>
      </c>
      <c r="K743" s="16">
        <f t="shared" si="33"/>
        <v>29571.360000000001</v>
      </c>
      <c r="L743" s="16">
        <f t="shared" si="34"/>
        <v>31127.747368421053</v>
      </c>
      <c r="M743" s="16">
        <f t="shared" si="35"/>
        <v>35372.440191387555</v>
      </c>
      <c r="N743" t="e">
        <f>INDEX(XML!$A$2:$R$782,MATCH(C743,XML!$D$2:$D$737,0),2)</f>
        <v>#N/A</v>
      </c>
    </row>
    <row r="744" spans="1:14" ht="56.25" x14ac:dyDescent="0.2">
      <c r="A744">
        <v>81791</v>
      </c>
      <c r="B744" t="s">
        <v>42961</v>
      </c>
      <c r="C744" s="15" t="s">
        <v>42962</v>
      </c>
      <c r="D744" s="15" t="s">
        <v>42963</v>
      </c>
      <c r="E744">
        <v>49331</v>
      </c>
      <c r="F744">
        <v>66597</v>
      </c>
      <c r="H744">
        <v>21</v>
      </c>
      <c r="K744" s="16">
        <f t="shared" si="33"/>
        <v>55250.720000000001</v>
      </c>
      <c r="L744" s="16">
        <f t="shared" si="34"/>
        <v>58158.652631578945</v>
      </c>
      <c r="M744" s="16">
        <f t="shared" si="35"/>
        <v>66089.377990430628</v>
      </c>
      <c r="N744" t="e">
        <f>INDEX(XML!$A$2:$R$782,MATCH(C744,XML!$D$2:$D$737,0),2)</f>
        <v>#N/A</v>
      </c>
    </row>
    <row r="745" spans="1:14" ht="56.25" x14ac:dyDescent="0.2">
      <c r="A745">
        <v>81591</v>
      </c>
      <c r="B745" t="s">
        <v>43843</v>
      </c>
      <c r="C745" s="15" t="s">
        <v>43844</v>
      </c>
      <c r="D745" s="15" t="s">
        <v>43845</v>
      </c>
      <c r="E745">
        <v>15787</v>
      </c>
      <c r="F745">
        <v>21319</v>
      </c>
      <c r="K745" s="16">
        <f t="shared" si="33"/>
        <v>17681.439999999999</v>
      </c>
      <c r="L745" s="16">
        <f t="shared" si="34"/>
        <v>18612.042105263154</v>
      </c>
      <c r="M745" s="16">
        <f t="shared" si="35"/>
        <v>21150.047846889946</v>
      </c>
      <c r="N745" t="e">
        <f>INDEX(XML!$A$2:$R$782,MATCH(C745,XML!$D$2:$D$737,0),2)</f>
        <v>#N/A</v>
      </c>
    </row>
    <row r="746" spans="1:14" ht="56.25" x14ac:dyDescent="0.2">
      <c r="A746">
        <v>81593</v>
      </c>
      <c r="B746" t="s">
        <v>43846</v>
      </c>
      <c r="C746" s="15" t="s">
        <v>44349</v>
      </c>
      <c r="D746" s="15" t="s">
        <v>44350</v>
      </c>
      <c r="E746">
        <v>29820</v>
      </c>
      <c r="F746">
        <v>40275</v>
      </c>
      <c r="K746" s="16">
        <f t="shared" si="33"/>
        <v>33398.400000000001</v>
      </c>
      <c r="L746" s="16">
        <f t="shared" si="34"/>
        <v>35156.210526315786</v>
      </c>
      <c r="M746" s="16">
        <f t="shared" si="35"/>
        <v>39950.239234449757</v>
      </c>
      <c r="N746" t="e">
        <f>INDEX(XML!$A$2:$R$782,MATCH(C746,XML!$D$2:$D$737,0),2)</f>
        <v>#N/A</v>
      </c>
    </row>
    <row r="747" spans="1:14" ht="67.5" x14ac:dyDescent="0.2">
      <c r="A747">
        <v>81594</v>
      </c>
      <c r="B747" t="s">
        <v>43847</v>
      </c>
      <c r="C747" s="15" t="s">
        <v>43848</v>
      </c>
      <c r="D747" s="15" t="s">
        <v>43849</v>
      </c>
      <c r="E747">
        <v>16665</v>
      </c>
      <c r="F747">
        <v>22500</v>
      </c>
      <c r="K747" s="16">
        <f t="shared" si="33"/>
        <v>18664.8</v>
      </c>
      <c r="L747" s="16">
        <f t="shared" si="34"/>
        <v>19647.157894736843</v>
      </c>
      <c r="M747" s="16">
        <f t="shared" si="35"/>
        <v>22326.315789473683</v>
      </c>
      <c r="N747" t="e">
        <f>INDEX(XML!$A$2:$R$782,MATCH(C747,XML!$D$2:$D$737,0),2)</f>
        <v>#N/A</v>
      </c>
    </row>
    <row r="748" spans="1:14" ht="45" customHeight="1" x14ac:dyDescent="0.2">
      <c r="A748">
        <v>81598</v>
      </c>
      <c r="B748" t="s">
        <v>43850</v>
      </c>
      <c r="C748" s="15" t="s">
        <v>43851</v>
      </c>
      <c r="D748" s="15" t="s">
        <v>43852</v>
      </c>
      <c r="E748">
        <v>19997</v>
      </c>
      <c r="F748">
        <v>27000</v>
      </c>
      <c r="K748" s="16">
        <f t="shared" si="33"/>
        <v>22396.639999999999</v>
      </c>
      <c r="L748" s="16">
        <f t="shared" si="34"/>
        <v>23575.410526315791</v>
      </c>
      <c r="M748" s="16">
        <f t="shared" si="35"/>
        <v>26790.23923444976</v>
      </c>
      <c r="N748" t="e">
        <f>INDEX(XML!$A$2:$R$782,MATCH(C748,XML!$D$2:$D$737,0),2)</f>
        <v>#N/A</v>
      </c>
    </row>
    <row r="749" spans="1:14" ht="45" customHeight="1" x14ac:dyDescent="0.2">
      <c r="A749">
        <v>81596</v>
      </c>
      <c r="B749" t="s">
        <v>43853</v>
      </c>
      <c r="C749" s="15" t="s">
        <v>43854</v>
      </c>
      <c r="D749" s="15" t="s">
        <v>43855</v>
      </c>
      <c r="E749">
        <v>30698</v>
      </c>
      <c r="F749">
        <v>41456</v>
      </c>
      <c r="K749" s="16">
        <f t="shared" si="33"/>
        <v>34381.760000000002</v>
      </c>
      <c r="L749" s="16">
        <f t="shared" si="34"/>
        <v>36191.326315789476</v>
      </c>
      <c r="M749" s="16">
        <f t="shared" si="35"/>
        <v>41126.507177033491</v>
      </c>
      <c r="N749" t="e">
        <f>INDEX(XML!$A$2:$R$782,MATCH(C749,XML!$D$2:$D$737,0),2)</f>
        <v>#N/A</v>
      </c>
    </row>
    <row r="750" spans="1:14" ht="33.75" customHeight="1" x14ac:dyDescent="0.2">
      <c r="A750">
        <v>81600</v>
      </c>
      <c r="B750" t="s">
        <v>43856</v>
      </c>
      <c r="C750" s="15" t="s">
        <v>43857</v>
      </c>
      <c r="D750" s="15" t="s">
        <v>43858</v>
      </c>
      <c r="E750">
        <v>34864</v>
      </c>
      <c r="F750">
        <v>47081</v>
      </c>
      <c r="K750" s="16">
        <f t="shared" si="33"/>
        <v>39047.68</v>
      </c>
      <c r="L750" s="16">
        <f t="shared" si="34"/>
        <v>41102.821052631582</v>
      </c>
      <c r="M750" s="16">
        <f t="shared" si="35"/>
        <v>46707.751196172256</v>
      </c>
      <c r="N750" t="e">
        <f>INDEX(XML!$A$2:$R$782,MATCH(C750,XML!$D$2:$D$737,0),2)</f>
        <v>#N/A</v>
      </c>
    </row>
    <row r="751" spans="1:14" ht="33.75" customHeight="1" x14ac:dyDescent="0.2">
      <c r="A751">
        <v>81597</v>
      </c>
      <c r="B751" t="s">
        <v>43859</v>
      </c>
      <c r="C751" s="15" t="s">
        <v>43860</v>
      </c>
      <c r="D751" s="15" t="s">
        <v>43861</v>
      </c>
      <c r="E751">
        <v>61396</v>
      </c>
      <c r="F751">
        <v>82913</v>
      </c>
      <c r="K751" s="16">
        <f t="shared" si="33"/>
        <v>65693.72</v>
      </c>
      <c r="L751" s="16">
        <f t="shared" si="34"/>
        <v>69151.284210526312</v>
      </c>
      <c r="M751" s="16">
        <f t="shared" si="35"/>
        <v>78581.004784688994</v>
      </c>
      <c r="N751" t="e">
        <f>INDEX(XML!$A$2:$R$782,MATCH(C751,XML!$D$2:$D$737,0),2)</f>
        <v>#N/A</v>
      </c>
    </row>
    <row r="752" spans="1:14" ht="33.75" customHeight="1" x14ac:dyDescent="0.2">
      <c r="A752">
        <v>81601</v>
      </c>
      <c r="B752" t="s">
        <v>43862</v>
      </c>
      <c r="C752" s="15" t="s">
        <v>43863</v>
      </c>
      <c r="D752" s="15" t="s">
        <v>43864</v>
      </c>
      <c r="E752">
        <v>69728</v>
      </c>
      <c r="F752">
        <v>94163</v>
      </c>
      <c r="K752" s="16">
        <f t="shared" si="33"/>
        <v>74608.960000000006</v>
      </c>
      <c r="L752" s="16">
        <f t="shared" si="34"/>
        <v>78535.747368421056</v>
      </c>
      <c r="M752" s="16">
        <f t="shared" si="35"/>
        <v>89245.167464114827</v>
      </c>
      <c r="N752" t="e">
        <f>INDEX(XML!$A$2:$R$782,MATCH(C752,XML!$D$2:$D$737,0),2)</f>
        <v>#N/A</v>
      </c>
    </row>
    <row r="753" spans="1:14" ht="45" customHeight="1" x14ac:dyDescent="0.2">
      <c r="A753">
        <v>50118</v>
      </c>
      <c r="B753" t="s">
        <v>48681</v>
      </c>
      <c r="C753" s="15" t="s">
        <v>48682</v>
      </c>
      <c r="D753" s="15" t="s">
        <v>48683</v>
      </c>
      <c r="E753">
        <v>21867</v>
      </c>
      <c r="F753">
        <v>29550</v>
      </c>
      <c r="K753" s="16">
        <f t="shared" si="33"/>
        <v>24491.040000000001</v>
      </c>
      <c r="L753" s="16">
        <f t="shared" si="34"/>
        <v>25780.042105263157</v>
      </c>
      <c r="M753" s="16">
        <f t="shared" si="35"/>
        <v>29295.502392344493</v>
      </c>
      <c r="N753" t="e">
        <f>INDEX(XML!$A$2:$R$782,MATCH(C753,XML!$D$2:$D$737,0),2)</f>
        <v>#N/A</v>
      </c>
    </row>
    <row r="754" spans="1:14" ht="45" customHeight="1" x14ac:dyDescent="0.25">
      <c r="A754" s="184" t="s">
        <v>970</v>
      </c>
      <c r="B754" s="184"/>
      <c r="C754" s="185"/>
      <c r="D754" s="185"/>
      <c r="E754" s="184"/>
      <c r="F754" s="184"/>
      <c r="G754" s="184"/>
      <c r="H754" s="184"/>
      <c r="I754" s="184"/>
      <c r="J754" s="184"/>
      <c r="K754" s="16">
        <f t="shared" si="33"/>
        <v>0</v>
      </c>
      <c r="L754" s="16">
        <f t="shared" si="34"/>
        <v>0</v>
      </c>
      <c r="M754" s="16">
        <f t="shared" si="35"/>
        <v>0</v>
      </c>
      <c r="N754" t="e">
        <f>INDEX(XML!$A$2:$R$782,MATCH(C754,XML!$D$2:$D$737,0),2)</f>
        <v>#N/A</v>
      </c>
    </row>
    <row r="755" spans="1:14" ht="45" customHeight="1" x14ac:dyDescent="0.2">
      <c r="A755">
        <v>41543</v>
      </c>
      <c r="B755" t="s">
        <v>21212</v>
      </c>
      <c r="C755" s="15" t="s">
        <v>46292</v>
      </c>
      <c r="D755" s="15" t="s">
        <v>21213</v>
      </c>
      <c r="E755">
        <v>29031</v>
      </c>
      <c r="F755">
        <v>39192</v>
      </c>
      <c r="K755" s="16">
        <f t="shared" si="33"/>
        <v>32514.720000000001</v>
      </c>
      <c r="L755" s="16">
        <f t="shared" si="34"/>
        <v>34226.021052631579</v>
      </c>
      <c r="M755" s="16">
        <f t="shared" si="35"/>
        <v>38893.205741626793</v>
      </c>
      <c r="N755" t="e">
        <f>INDEX(XML!$A$2:$R$782,MATCH(C755,XML!$D$2:$D$737,0),2)</f>
        <v>#N/A</v>
      </c>
    </row>
    <row r="756" spans="1:14" ht="33.75" customHeight="1" x14ac:dyDescent="0.2">
      <c r="A756">
        <v>81784</v>
      </c>
      <c r="B756" t="s">
        <v>42964</v>
      </c>
      <c r="C756" s="15" t="s">
        <v>46293</v>
      </c>
      <c r="D756" s="15" t="s">
        <v>42965</v>
      </c>
      <c r="E756">
        <v>19698</v>
      </c>
      <c r="F756">
        <v>26592</v>
      </c>
      <c r="K756" s="16">
        <f t="shared" si="33"/>
        <v>22061.759999999998</v>
      </c>
      <c r="L756" s="16">
        <f t="shared" si="34"/>
        <v>23222.905263157896</v>
      </c>
      <c r="M756" s="16">
        <f t="shared" si="35"/>
        <v>26389.665071770338</v>
      </c>
      <c r="N756" t="e">
        <f>INDEX(XML!$A$2:$R$782,MATCH(C756,XML!$D$2:$D$737,0),2)</f>
        <v>#N/A</v>
      </c>
    </row>
    <row r="757" spans="1:14" ht="33.75" customHeight="1" x14ac:dyDescent="0.2">
      <c r="A757">
        <v>81785</v>
      </c>
      <c r="B757" t="s">
        <v>42966</v>
      </c>
      <c r="C757" s="15" t="s">
        <v>46294</v>
      </c>
      <c r="D757" s="15" t="s">
        <v>42967</v>
      </c>
      <c r="E757">
        <v>52110</v>
      </c>
      <c r="F757">
        <v>70349</v>
      </c>
      <c r="K757" s="16">
        <f t="shared" si="33"/>
        <v>55757.7</v>
      </c>
      <c r="L757" s="16">
        <f t="shared" si="34"/>
        <v>58692.315789473687</v>
      </c>
      <c r="M757" s="16">
        <f t="shared" si="35"/>
        <v>66695.813397129197</v>
      </c>
      <c r="N757" t="e">
        <f>INDEX(XML!$A$2:$R$782,MATCH(C757,XML!$D$2:$D$737,0),2)</f>
        <v>#N/A</v>
      </c>
    </row>
    <row r="758" spans="1:14" ht="33.75" customHeight="1" x14ac:dyDescent="0.2">
      <c r="A758">
        <v>81786</v>
      </c>
      <c r="B758" t="s">
        <v>42968</v>
      </c>
      <c r="C758" s="15" t="s">
        <v>46295</v>
      </c>
      <c r="D758" s="15" t="s">
        <v>42969</v>
      </c>
      <c r="E758">
        <v>75428</v>
      </c>
      <c r="F758">
        <v>101828</v>
      </c>
      <c r="K758" s="16">
        <f t="shared" si="33"/>
        <v>80707.960000000006</v>
      </c>
      <c r="L758" s="16">
        <f t="shared" si="34"/>
        <v>84955.747368421056</v>
      </c>
      <c r="M758" s="16">
        <f t="shared" si="35"/>
        <v>96540.622009569372</v>
      </c>
      <c r="N758" t="e">
        <f>INDEX(XML!$A$2:$R$782,MATCH(C758,XML!$D$2:$D$737,0),2)</f>
        <v>#N/A</v>
      </c>
    </row>
    <row r="759" spans="1:14" ht="45" customHeight="1" x14ac:dyDescent="0.2">
      <c r="A759">
        <v>80575</v>
      </c>
      <c r="B759" t="s">
        <v>40244</v>
      </c>
      <c r="C759" s="15" t="s">
        <v>40245</v>
      </c>
      <c r="D759" s="15" t="s">
        <v>40246</v>
      </c>
      <c r="E759">
        <v>52838</v>
      </c>
      <c r="F759">
        <v>71381</v>
      </c>
      <c r="K759" s="16">
        <f t="shared" si="33"/>
        <v>56536.66</v>
      </c>
      <c r="L759" s="16">
        <f t="shared" si="34"/>
        <v>59512.27368421053</v>
      </c>
      <c r="M759" s="16">
        <f t="shared" si="35"/>
        <v>67627.583732057421</v>
      </c>
      <c r="N759" t="e">
        <f>INDEX(XML!$A$2:$R$782,MATCH(C759,XML!$D$2:$D$737,0),2)</f>
        <v>#N/A</v>
      </c>
    </row>
    <row r="760" spans="1:14" ht="45" customHeight="1" x14ac:dyDescent="0.2">
      <c r="A760">
        <v>80576</v>
      </c>
      <c r="B760" t="s">
        <v>40247</v>
      </c>
      <c r="C760" s="15" t="s">
        <v>40248</v>
      </c>
      <c r="D760" s="15" t="s">
        <v>40249</v>
      </c>
      <c r="E760">
        <v>102267</v>
      </c>
      <c r="F760">
        <v>138094</v>
      </c>
      <c r="H760">
        <v>2</v>
      </c>
      <c r="K760" s="16">
        <f t="shared" si="33"/>
        <v>109425.69</v>
      </c>
      <c r="L760" s="16">
        <f t="shared" si="34"/>
        <v>115184.93684210526</v>
      </c>
      <c r="M760" s="16">
        <f t="shared" si="35"/>
        <v>130891.97368421052</v>
      </c>
      <c r="N760" t="e">
        <f>INDEX(XML!$A$2:$R$782,MATCH(C760,XML!$D$2:$D$737,0),2)</f>
        <v>#N/A</v>
      </c>
    </row>
    <row r="761" spans="1:14" ht="33.75" customHeight="1" x14ac:dyDescent="0.2">
      <c r="A761">
        <v>81787</v>
      </c>
      <c r="B761" t="s">
        <v>42970</v>
      </c>
      <c r="C761" s="15" t="s">
        <v>42971</v>
      </c>
      <c r="D761" s="15" t="s">
        <v>42972</v>
      </c>
      <c r="E761">
        <v>18268</v>
      </c>
      <c r="F761">
        <v>24661</v>
      </c>
      <c r="K761" s="16">
        <f t="shared" si="33"/>
        <v>20460.16</v>
      </c>
      <c r="L761" s="16">
        <f t="shared" si="34"/>
        <v>21537.010526315789</v>
      </c>
      <c r="M761" s="16">
        <f t="shared" si="35"/>
        <v>24473.875598086124</v>
      </c>
      <c r="N761" t="e">
        <f>INDEX(XML!$A$2:$R$782,MATCH(C761,XML!$D$2:$D$737,0),2)</f>
        <v>#N/A</v>
      </c>
    </row>
    <row r="762" spans="1:14" ht="33.75" customHeight="1" x14ac:dyDescent="0.2">
      <c r="A762">
        <v>81788</v>
      </c>
      <c r="B762" t="s">
        <v>42973</v>
      </c>
      <c r="C762" s="15" t="s">
        <v>42974</v>
      </c>
      <c r="D762" s="15" t="s">
        <v>42975</v>
      </c>
      <c r="E762">
        <v>26014</v>
      </c>
      <c r="F762">
        <v>35119</v>
      </c>
      <c r="K762" s="16">
        <f t="shared" si="33"/>
        <v>29135.68</v>
      </c>
      <c r="L762" s="16">
        <f t="shared" si="34"/>
        <v>30669.136842105265</v>
      </c>
      <c r="M762" s="16">
        <f t="shared" si="35"/>
        <v>34851.291866028711</v>
      </c>
      <c r="N762" t="e">
        <f>INDEX(XML!$A$2:$R$782,MATCH(C762,XML!$D$2:$D$737,0),2)</f>
        <v>#N/A</v>
      </c>
    </row>
    <row r="763" spans="1:14" ht="45" customHeight="1" x14ac:dyDescent="0.2">
      <c r="A763">
        <v>81789</v>
      </c>
      <c r="B763" t="s">
        <v>42976</v>
      </c>
      <c r="C763" s="15" t="s">
        <v>42977</v>
      </c>
      <c r="D763" s="15" t="s">
        <v>42978</v>
      </c>
      <c r="E763">
        <v>59660</v>
      </c>
      <c r="F763">
        <v>80540</v>
      </c>
      <c r="K763" s="16">
        <f t="shared" si="33"/>
        <v>63836.2</v>
      </c>
      <c r="L763" s="16">
        <f t="shared" si="34"/>
        <v>67196</v>
      </c>
      <c r="M763" s="16">
        <f t="shared" si="35"/>
        <v>76359.090909090912</v>
      </c>
      <c r="N763" t="e">
        <f>INDEX(XML!$A$2:$R$782,MATCH(C763,XML!$D$2:$D$737,0),2)</f>
        <v>#N/A</v>
      </c>
    </row>
    <row r="764" spans="1:14" ht="78.75" x14ac:dyDescent="0.2">
      <c r="A764">
        <v>81549</v>
      </c>
      <c r="B764" t="s">
        <v>42979</v>
      </c>
      <c r="C764" s="15" t="s">
        <v>42980</v>
      </c>
      <c r="D764" s="15" t="s">
        <v>42981</v>
      </c>
      <c r="E764">
        <v>54062</v>
      </c>
      <c r="F764">
        <v>73000</v>
      </c>
      <c r="K764" s="16">
        <f t="shared" si="33"/>
        <v>57846.34</v>
      </c>
      <c r="L764" s="16">
        <f t="shared" si="34"/>
        <v>60890.884210526317</v>
      </c>
      <c r="M764" s="16">
        <f t="shared" si="35"/>
        <v>69194.186602870817</v>
      </c>
      <c r="N764" t="e">
        <f>INDEX(XML!$A$2:$R$782,MATCH(C764,XML!$D$2:$D$737,0),2)</f>
        <v>#N/A</v>
      </c>
    </row>
    <row r="765" spans="1:14" ht="78.75" x14ac:dyDescent="0.2">
      <c r="A765">
        <v>81550</v>
      </c>
      <c r="B765" t="s">
        <v>42982</v>
      </c>
      <c r="C765" s="15" t="s">
        <v>42983</v>
      </c>
      <c r="D765" s="15" t="s">
        <v>42984</v>
      </c>
      <c r="E765">
        <v>136231</v>
      </c>
      <c r="F765">
        <v>183950</v>
      </c>
      <c r="H765">
        <v>38</v>
      </c>
      <c r="K765" s="16">
        <f t="shared" si="33"/>
        <v>145767.17000000001</v>
      </c>
      <c r="L765" s="16">
        <f t="shared" si="34"/>
        <v>153439.1263157895</v>
      </c>
      <c r="M765" s="16">
        <f t="shared" si="35"/>
        <v>174362.6435406699</v>
      </c>
      <c r="N765" t="e">
        <f>INDEX(XML!$A$2:$R$782,MATCH(C765,XML!$D$2:$D$737,0),2)</f>
        <v>#N/A</v>
      </c>
    </row>
    <row r="766" spans="1:14" ht="45" customHeight="1" x14ac:dyDescent="0.2">
      <c r="A766">
        <v>53996</v>
      </c>
      <c r="B766" t="s">
        <v>16295</v>
      </c>
      <c r="C766" s="15" t="s">
        <v>20296</v>
      </c>
      <c r="D766" s="15" t="s">
        <v>33528</v>
      </c>
      <c r="E766">
        <v>42521</v>
      </c>
      <c r="F766">
        <v>57488</v>
      </c>
      <c r="K766" s="16">
        <f t="shared" si="33"/>
        <v>47623.519999999997</v>
      </c>
      <c r="L766" s="16">
        <f t="shared" si="34"/>
        <v>50130.021052631579</v>
      </c>
      <c r="M766" s="16">
        <f t="shared" si="35"/>
        <v>56965.933014354065</v>
      </c>
      <c r="N766" t="e">
        <f>INDEX(XML!$A$2:$R$782,MATCH(C766,XML!$D$2:$D$737,0),2)</f>
        <v>#N/A</v>
      </c>
    </row>
    <row r="767" spans="1:14" ht="56.25" x14ac:dyDescent="0.2">
      <c r="A767">
        <v>53911</v>
      </c>
      <c r="B767" t="s">
        <v>33535</v>
      </c>
      <c r="C767" s="15" t="s">
        <v>33536</v>
      </c>
      <c r="D767" s="15" t="s">
        <v>33537</v>
      </c>
      <c r="E767">
        <v>104540</v>
      </c>
      <c r="F767">
        <v>141131</v>
      </c>
      <c r="H767">
        <v>96</v>
      </c>
      <c r="I767">
        <v>1</v>
      </c>
      <c r="K767" s="16">
        <f t="shared" si="33"/>
        <v>111857.8</v>
      </c>
      <c r="L767" s="16">
        <f t="shared" si="34"/>
        <v>117745.05263157895</v>
      </c>
      <c r="M767" s="16">
        <f t="shared" si="35"/>
        <v>133801.1961722488</v>
      </c>
      <c r="N767" t="e">
        <f>INDEX(XML!$A$2:$R$782,MATCH(C767,XML!$D$2:$D$737,0),2)</f>
        <v>#N/A</v>
      </c>
    </row>
    <row r="768" spans="1:14" ht="78.75" x14ac:dyDescent="0.2">
      <c r="A768">
        <v>53952</v>
      </c>
      <c r="B768" t="s">
        <v>33529</v>
      </c>
      <c r="C768" s="15" t="s">
        <v>33530</v>
      </c>
      <c r="D768" s="15" t="s">
        <v>33531</v>
      </c>
      <c r="E768">
        <v>59466</v>
      </c>
      <c r="F768">
        <v>80325</v>
      </c>
      <c r="K768" s="16">
        <f t="shared" si="33"/>
        <v>63628.62</v>
      </c>
      <c r="L768" s="16">
        <f t="shared" si="34"/>
        <v>66977.494736842098</v>
      </c>
      <c r="M768" s="16">
        <f t="shared" si="35"/>
        <v>76110.789473684199</v>
      </c>
      <c r="N768" t="e">
        <f>INDEX(XML!$A$2:$R$782,MATCH(C768,XML!$D$2:$D$737,0),2)</f>
        <v>#N/A</v>
      </c>
    </row>
    <row r="769" spans="1:14" ht="78.75" x14ac:dyDescent="0.2">
      <c r="A769">
        <v>53924</v>
      </c>
      <c r="B769" t="s">
        <v>33532</v>
      </c>
      <c r="C769" s="15" t="s">
        <v>33533</v>
      </c>
      <c r="D769" s="15" t="s">
        <v>33534</v>
      </c>
      <c r="E769">
        <v>84527</v>
      </c>
      <c r="F769">
        <v>114188</v>
      </c>
      <c r="K769" s="16">
        <f t="shared" si="33"/>
        <v>90443.89</v>
      </c>
      <c r="L769" s="16">
        <f t="shared" si="34"/>
        <v>95204.094736842104</v>
      </c>
      <c r="M769" s="16">
        <f t="shared" si="35"/>
        <v>108186.47129186602</v>
      </c>
      <c r="N769" t="e">
        <f>INDEX(XML!$A$2:$R$782,MATCH(C769,XML!$D$2:$D$737,0),2)</f>
        <v>#N/A</v>
      </c>
    </row>
    <row r="770" spans="1:14" ht="33.75" customHeight="1" x14ac:dyDescent="0.2">
      <c r="A770">
        <v>53976</v>
      </c>
      <c r="B770" t="s">
        <v>33538</v>
      </c>
      <c r="C770" s="15" t="s">
        <v>33539</v>
      </c>
      <c r="D770" s="15" t="s">
        <v>33540</v>
      </c>
      <c r="E770">
        <v>160427</v>
      </c>
      <c r="F770">
        <v>216619</v>
      </c>
      <c r="K770" s="16">
        <f t="shared" si="33"/>
        <v>171656.89</v>
      </c>
      <c r="L770" s="16">
        <f t="shared" si="34"/>
        <v>180691.46315789473</v>
      </c>
      <c r="M770" s="16">
        <f t="shared" si="35"/>
        <v>205331.20813397129</v>
      </c>
      <c r="N770" t="e">
        <f>INDEX(XML!$A$2:$R$782,MATCH(C770,XML!$D$2:$D$737,0),2)</f>
        <v>#N/A</v>
      </c>
    </row>
    <row r="771" spans="1:14" ht="56.25" x14ac:dyDescent="0.2">
      <c r="A771">
        <v>60745</v>
      </c>
      <c r="B771" t="s">
        <v>21214</v>
      </c>
      <c r="C771" s="15" t="s">
        <v>21215</v>
      </c>
      <c r="D771" s="15" t="s">
        <v>21216</v>
      </c>
      <c r="E771">
        <v>30328</v>
      </c>
      <c r="F771">
        <v>40943</v>
      </c>
      <c r="K771" s="16">
        <f t="shared" si="33"/>
        <v>33967.360000000001</v>
      </c>
      <c r="L771" s="16">
        <f t="shared" si="34"/>
        <v>35755.115789473683</v>
      </c>
      <c r="M771" s="16">
        <f t="shared" si="35"/>
        <v>40630.813397129183</v>
      </c>
      <c r="N771" t="e">
        <f>INDEX(XML!$A$2:$R$782,MATCH(C771,XML!$D$2:$D$737,0),2)</f>
        <v>#N/A</v>
      </c>
    </row>
    <row r="772" spans="1:14" ht="33.75" customHeight="1" x14ac:dyDescent="0.2">
      <c r="A772">
        <v>60746</v>
      </c>
      <c r="B772" t="s">
        <v>21217</v>
      </c>
      <c r="C772" s="15" t="s">
        <v>21218</v>
      </c>
      <c r="D772" s="15" t="s">
        <v>21219</v>
      </c>
      <c r="E772">
        <v>59715</v>
      </c>
      <c r="F772">
        <v>80615</v>
      </c>
      <c r="K772" s="16">
        <f t="shared" si="33"/>
        <v>63895.05</v>
      </c>
      <c r="L772" s="16">
        <f t="shared" si="34"/>
        <v>67257.947368421053</v>
      </c>
      <c r="M772" s="16">
        <f t="shared" si="35"/>
        <v>76429.485645933019</v>
      </c>
      <c r="N772" t="e">
        <f>INDEX(XML!$A$2:$R$782,MATCH(C772,XML!$D$2:$D$737,0),2)</f>
        <v>#N/A</v>
      </c>
    </row>
    <row r="773" spans="1:14" ht="33.75" customHeight="1" x14ac:dyDescent="0.2">
      <c r="A773">
        <v>60747</v>
      </c>
      <c r="B773" t="s">
        <v>21220</v>
      </c>
      <c r="C773" s="15" t="s">
        <v>21221</v>
      </c>
      <c r="D773" s="15" t="s">
        <v>21222</v>
      </c>
      <c r="E773">
        <v>34178</v>
      </c>
      <c r="F773">
        <v>46140</v>
      </c>
      <c r="K773" s="16">
        <f t="shared" ref="K773:K836" si="36">IF(E773&gt;49999,E773+E773*0.07,IF(E773&lt;=49999,E773+E773*0.12))</f>
        <v>38279.360000000001</v>
      </c>
      <c r="L773" s="16">
        <f t="shared" ref="L773:L836" si="37">K773*100/95</f>
        <v>40294.063157894736</v>
      </c>
      <c r="M773" s="16">
        <f t="shared" ref="M773:M836" si="38">IF(COUNTIF(C773,"*Dahua*"),F773-10,L773*100/88)</f>
        <v>45788.708133971289</v>
      </c>
      <c r="N773" t="e">
        <f>INDEX(XML!$A$2:$R$782,MATCH(C773,XML!$D$2:$D$737,0),2)</f>
        <v>#N/A</v>
      </c>
    </row>
    <row r="774" spans="1:14" ht="22.5" customHeight="1" x14ac:dyDescent="0.2">
      <c r="A774">
        <v>81793</v>
      </c>
      <c r="B774" t="s">
        <v>42985</v>
      </c>
      <c r="C774" s="15" t="s">
        <v>42986</v>
      </c>
      <c r="D774" s="15" t="s">
        <v>42987</v>
      </c>
      <c r="E774">
        <v>79593</v>
      </c>
      <c r="F774">
        <v>107450</v>
      </c>
      <c r="K774" s="16">
        <f t="shared" si="36"/>
        <v>85164.51</v>
      </c>
      <c r="L774" s="16">
        <f t="shared" si="37"/>
        <v>89646.85263157895</v>
      </c>
      <c r="M774" s="16">
        <f t="shared" si="38"/>
        <v>101871.42344497608</v>
      </c>
      <c r="N774" t="e">
        <f>INDEX(XML!$A$2:$R$782,MATCH(C774,XML!$D$2:$D$737,0),2)</f>
        <v>#N/A</v>
      </c>
    </row>
    <row r="775" spans="1:14" ht="33.75" customHeight="1" x14ac:dyDescent="0.2">
      <c r="A775">
        <v>60748</v>
      </c>
      <c r="B775" t="s">
        <v>21223</v>
      </c>
      <c r="C775" s="15" t="s">
        <v>21224</v>
      </c>
      <c r="D775" s="15" t="s">
        <v>21225</v>
      </c>
      <c r="E775">
        <v>60861</v>
      </c>
      <c r="F775">
        <v>82162</v>
      </c>
      <c r="K775" s="16">
        <f t="shared" si="36"/>
        <v>65121.270000000004</v>
      </c>
      <c r="L775" s="16">
        <f t="shared" si="37"/>
        <v>68548.705263157899</v>
      </c>
      <c r="M775" s="16">
        <f t="shared" si="38"/>
        <v>77896.255980861242</v>
      </c>
      <c r="N775" t="e">
        <f>INDEX(XML!$A$2:$R$782,MATCH(C775,XML!$D$2:$D$737,0),2)</f>
        <v>#N/A</v>
      </c>
    </row>
    <row r="776" spans="1:14" ht="33.75" customHeight="1" x14ac:dyDescent="0.2">
      <c r="A776">
        <v>73793</v>
      </c>
      <c r="B776" t="s">
        <v>34697</v>
      </c>
      <c r="C776" s="15" t="s">
        <v>34698</v>
      </c>
      <c r="D776" s="15" t="s">
        <v>34699</v>
      </c>
      <c r="E776">
        <v>35989</v>
      </c>
      <c r="F776">
        <v>48585</v>
      </c>
      <c r="K776" s="16">
        <f t="shared" si="36"/>
        <v>40307.68</v>
      </c>
      <c r="L776" s="16">
        <f t="shared" si="37"/>
        <v>42429.136842105261</v>
      </c>
      <c r="M776" s="16">
        <f t="shared" si="38"/>
        <v>48214.928229665064</v>
      </c>
      <c r="N776" t="e">
        <f>INDEX(XML!$A$2:$R$782,MATCH(C776,XML!$D$2:$D$737,0),2)</f>
        <v>#N/A</v>
      </c>
    </row>
    <row r="777" spans="1:14" ht="56.25" x14ac:dyDescent="0.2">
      <c r="A777">
        <v>81792</v>
      </c>
      <c r="B777" t="s">
        <v>42988</v>
      </c>
      <c r="C777" s="15" t="s">
        <v>42989</v>
      </c>
      <c r="D777" s="15" t="s">
        <v>42990</v>
      </c>
      <c r="E777">
        <v>26400</v>
      </c>
      <c r="F777">
        <v>35640</v>
      </c>
      <c r="K777" s="16">
        <f t="shared" si="36"/>
        <v>29568</v>
      </c>
      <c r="L777" s="16">
        <f t="shared" si="37"/>
        <v>31124.21052631579</v>
      </c>
      <c r="M777" s="16">
        <f t="shared" si="38"/>
        <v>35368.42105263158</v>
      </c>
      <c r="N777" t="e">
        <f>INDEX(XML!$A$2:$R$782,MATCH(C777,XML!$D$2:$D$737,0),2)</f>
        <v>#N/A</v>
      </c>
    </row>
    <row r="778" spans="1:14" ht="22.5" customHeight="1" x14ac:dyDescent="0.2">
      <c r="A778">
        <v>73795</v>
      </c>
      <c r="B778" t="s">
        <v>34703</v>
      </c>
      <c r="C778" s="15" t="s">
        <v>34704</v>
      </c>
      <c r="D778" s="15" t="s">
        <v>34705</v>
      </c>
      <c r="E778">
        <v>33528</v>
      </c>
      <c r="F778">
        <v>45263</v>
      </c>
      <c r="K778" s="16">
        <f t="shared" si="36"/>
        <v>37551.360000000001</v>
      </c>
      <c r="L778" s="16">
        <f t="shared" si="37"/>
        <v>39527.747368421049</v>
      </c>
      <c r="M778" s="16">
        <f t="shared" si="38"/>
        <v>44917.8947368421</v>
      </c>
      <c r="N778" t="e">
        <f>INDEX(XML!$A$2:$R$782,MATCH(C778,XML!$D$2:$D$737,0),2)</f>
        <v>#N/A</v>
      </c>
    </row>
    <row r="779" spans="1:14" ht="45" customHeight="1" x14ac:dyDescent="0.2">
      <c r="A779">
        <v>73794</v>
      </c>
      <c r="B779" t="s">
        <v>34700</v>
      </c>
      <c r="C779" s="15" t="s">
        <v>34701</v>
      </c>
      <c r="D779" s="15" t="s">
        <v>34702</v>
      </c>
      <c r="E779">
        <v>55439</v>
      </c>
      <c r="F779">
        <v>74843</v>
      </c>
      <c r="K779" s="16">
        <f t="shared" si="36"/>
        <v>59319.73</v>
      </c>
      <c r="L779" s="16">
        <f t="shared" si="37"/>
        <v>62441.821052631582</v>
      </c>
      <c r="M779" s="16">
        <f t="shared" si="38"/>
        <v>70956.614832535881</v>
      </c>
      <c r="N779" t="e">
        <f>INDEX(XML!$A$2:$R$782,MATCH(C779,XML!$D$2:$D$737,0),2)</f>
        <v>#N/A</v>
      </c>
    </row>
    <row r="780" spans="1:14" ht="33.75" customHeight="1" x14ac:dyDescent="0.2">
      <c r="A780">
        <v>73796</v>
      </c>
      <c r="B780" t="s">
        <v>34706</v>
      </c>
      <c r="C780" s="15" t="s">
        <v>34707</v>
      </c>
      <c r="D780" s="15" t="s">
        <v>34708</v>
      </c>
      <c r="E780">
        <v>71364</v>
      </c>
      <c r="F780">
        <v>96341</v>
      </c>
      <c r="K780" s="16">
        <f t="shared" si="36"/>
        <v>76359.48</v>
      </c>
      <c r="L780" s="16">
        <f t="shared" si="37"/>
        <v>80378.399999999994</v>
      </c>
      <c r="M780" s="16">
        <f t="shared" si="38"/>
        <v>91339.090909090897</v>
      </c>
      <c r="N780" t="e">
        <f>INDEX(XML!$A$2:$R$782,MATCH(C780,XML!$D$2:$D$737,0),2)</f>
        <v>#N/A</v>
      </c>
    </row>
    <row r="781" spans="1:14" ht="45" customHeight="1" x14ac:dyDescent="0.2">
      <c r="A781">
        <v>55431</v>
      </c>
      <c r="B781" t="s">
        <v>24921</v>
      </c>
      <c r="C781" s="15" t="s">
        <v>24922</v>
      </c>
      <c r="D781" s="15" t="s">
        <v>27079</v>
      </c>
      <c r="E781">
        <v>140654</v>
      </c>
      <c r="F781">
        <v>203950</v>
      </c>
      <c r="K781" s="16">
        <f t="shared" si="36"/>
        <v>150499.78</v>
      </c>
      <c r="L781" s="16">
        <f t="shared" si="37"/>
        <v>158420.82105263157</v>
      </c>
      <c r="M781" s="16">
        <f t="shared" si="38"/>
        <v>180023.66028708132</v>
      </c>
      <c r="N781" t="e">
        <f>INDEX(XML!$A$2:$R$782,MATCH(C781,XML!$D$2:$D$737,0),2)</f>
        <v>#N/A</v>
      </c>
    </row>
    <row r="782" spans="1:14" ht="33.75" customHeight="1" x14ac:dyDescent="0.2">
      <c r="A782">
        <v>58028</v>
      </c>
      <c r="B782" t="s">
        <v>24329</v>
      </c>
      <c r="C782" s="15" t="s">
        <v>24330</v>
      </c>
      <c r="D782" s="15" t="s">
        <v>27078</v>
      </c>
      <c r="E782">
        <v>82472</v>
      </c>
      <c r="F782">
        <v>111353</v>
      </c>
      <c r="K782" s="16">
        <f t="shared" si="36"/>
        <v>88245.040000000008</v>
      </c>
      <c r="L782" s="16">
        <f t="shared" si="37"/>
        <v>92889.515789473691</v>
      </c>
      <c r="M782" s="16">
        <f t="shared" si="38"/>
        <v>105556.26794258374</v>
      </c>
      <c r="N782" t="e">
        <f>INDEX(XML!$A$2:$R$782,MATCH(C782,XML!$D$2:$D$737,0),2)</f>
        <v>#N/A</v>
      </c>
    </row>
    <row r="783" spans="1:14" ht="78.75" x14ac:dyDescent="0.2">
      <c r="A783">
        <v>45900</v>
      </c>
      <c r="B783" t="s">
        <v>42991</v>
      </c>
      <c r="C783" s="15" t="s">
        <v>42992</v>
      </c>
      <c r="D783" s="15" t="s">
        <v>42993</v>
      </c>
      <c r="E783">
        <v>125026</v>
      </c>
      <c r="F783">
        <v>181300</v>
      </c>
      <c r="K783" s="16">
        <f t="shared" si="36"/>
        <v>133777.82</v>
      </c>
      <c r="L783" s="16">
        <f t="shared" si="37"/>
        <v>140818.75789473683</v>
      </c>
      <c r="M783" s="16">
        <f t="shared" si="38"/>
        <v>160021.31578947368</v>
      </c>
      <c r="N783" t="e">
        <f>INDEX(XML!$A$2:$R$782,MATCH(C783,XML!$D$2:$D$737,0),2)</f>
        <v>#N/A</v>
      </c>
    </row>
    <row r="784" spans="1:14" ht="33.75" customHeight="1" x14ac:dyDescent="0.2">
      <c r="A784">
        <v>58020</v>
      </c>
      <c r="B784" t="s">
        <v>42994</v>
      </c>
      <c r="C784" s="15" t="s">
        <v>42995</v>
      </c>
      <c r="D784" s="15" t="s">
        <v>42996</v>
      </c>
      <c r="E784">
        <v>123741</v>
      </c>
      <c r="F784">
        <v>167100</v>
      </c>
      <c r="K784" s="16">
        <f t="shared" si="36"/>
        <v>132402.87</v>
      </c>
      <c r="L784" s="16">
        <f t="shared" si="37"/>
        <v>139371.44210526315</v>
      </c>
      <c r="M784" s="16">
        <f t="shared" si="38"/>
        <v>158376.63875598085</v>
      </c>
      <c r="N784" t="e">
        <f>INDEX(XML!$A$2:$R$782,MATCH(C784,XML!$D$2:$D$737,0),2)</f>
        <v>#N/A</v>
      </c>
    </row>
    <row r="785" spans="1:14" ht="33.75" customHeight="1" x14ac:dyDescent="0.2">
      <c r="A785">
        <v>81547</v>
      </c>
      <c r="B785" t="s">
        <v>42997</v>
      </c>
      <c r="C785" s="15" t="s">
        <v>42998</v>
      </c>
      <c r="D785" s="15" t="s">
        <v>46472</v>
      </c>
      <c r="E785">
        <v>229204</v>
      </c>
      <c r="F785">
        <v>309450</v>
      </c>
      <c r="H785">
        <v>8</v>
      </c>
      <c r="K785" s="16">
        <f t="shared" si="36"/>
        <v>245248.28</v>
      </c>
      <c r="L785" s="16">
        <f t="shared" si="37"/>
        <v>258156.08421052631</v>
      </c>
      <c r="M785" s="16">
        <f t="shared" si="38"/>
        <v>293359.18660287082</v>
      </c>
      <c r="N785" t="e">
        <f>INDEX(XML!$A$2:$R$782,MATCH(C785,XML!$D$2:$D$737,0),2)</f>
        <v>#N/A</v>
      </c>
    </row>
    <row r="786" spans="1:14" ht="33.75" customHeight="1" x14ac:dyDescent="0.2">
      <c r="A786">
        <v>53986</v>
      </c>
      <c r="B786" t="s">
        <v>42999</v>
      </c>
      <c r="C786" s="15" t="s">
        <v>43000</v>
      </c>
      <c r="D786" s="15" t="s">
        <v>43001</v>
      </c>
      <c r="E786">
        <v>123729</v>
      </c>
      <c r="F786">
        <v>167050</v>
      </c>
      <c r="K786" s="16">
        <f t="shared" si="36"/>
        <v>132390.03</v>
      </c>
      <c r="L786" s="16">
        <f t="shared" si="37"/>
        <v>139357.92631578946</v>
      </c>
      <c r="M786" s="16">
        <f t="shared" si="38"/>
        <v>158361.2799043062</v>
      </c>
      <c r="N786" t="e">
        <f>INDEX(XML!$A$2:$R$782,MATCH(C786,XML!$D$2:$D$737,0),2)</f>
        <v>#N/A</v>
      </c>
    </row>
    <row r="787" spans="1:14" ht="33.75" customHeight="1" x14ac:dyDescent="0.2">
      <c r="A787">
        <v>81545</v>
      </c>
      <c r="B787" t="s">
        <v>43002</v>
      </c>
      <c r="C787" s="15" t="s">
        <v>43003</v>
      </c>
      <c r="D787" s="15" t="s">
        <v>43004</v>
      </c>
      <c r="E787">
        <v>121745</v>
      </c>
      <c r="F787">
        <v>164400</v>
      </c>
      <c r="K787" s="16">
        <f t="shared" si="36"/>
        <v>130267.15</v>
      </c>
      <c r="L787" s="16">
        <f t="shared" si="37"/>
        <v>137123.31578947368</v>
      </c>
      <c r="M787" s="16">
        <f t="shared" si="38"/>
        <v>155821.94976076554</v>
      </c>
      <c r="N787" t="e">
        <f>INDEX(XML!$A$2:$R$782,MATCH(C787,XML!$D$2:$D$737,0),2)</f>
        <v>#N/A</v>
      </c>
    </row>
    <row r="788" spans="1:14" ht="33.75" customHeight="1" x14ac:dyDescent="0.2">
      <c r="A788">
        <v>58037</v>
      </c>
      <c r="B788" t="s">
        <v>43005</v>
      </c>
      <c r="C788" s="15" t="s">
        <v>43006</v>
      </c>
      <c r="D788" s="15" t="s">
        <v>43007</v>
      </c>
      <c r="E788">
        <v>125272</v>
      </c>
      <c r="F788">
        <v>169150</v>
      </c>
      <c r="K788" s="16">
        <f t="shared" si="36"/>
        <v>134041.04</v>
      </c>
      <c r="L788" s="16">
        <f t="shared" si="37"/>
        <v>141095.83157894737</v>
      </c>
      <c r="M788" s="16">
        <f t="shared" si="38"/>
        <v>160336.17224880384</v>
      </c>
      <c r="N788" t="e">
        <f>INDEX(XML!$A$2:$R$782,MATCH(C788,XML!$D$2:$D$737,0),2)</f>
        <v>#N/A</v>
      </c>
    </row>
    <row r="789" spans="1:14" ht="33.75" customHeight="1" x14ac:dyDescent="0.2">
      <c r="A789">
        <v>81548</v>
      </c>
      <c r="B789" t="s">
        <v>43008</v>
      </c>
      <c r="C789" s="15" t="s">
        <v>43009</v>
      </c>
      <c r="D789" s="15" t="s">
        <v>46992</v>
      </c>
      <c r="E789">
        <v>232897</v>
      </c>
      <c r="F789">
        <v>314450</v>
      </c>
      <c r="H789">
        <v>10</v>
      </c>
      <c r="K789" s="16">
        <f t="shared" si="36"/>
        <v>249199.79</v>
      </c>
      <c r="L789" s="16">
        <f t="shared" si="37"/>
        <v>262315.56842105265</v>
      </c>
      <c r="M789" s="16">
        <f t="shared" si="38"/>
        <v>298085.87320574163</v>
      </c>
      <c r="N789" t="e">
        <f>INDEX(XML!$A$2:$R$782,MATCH(C789,XML!$D$2:$D$737,0),2)</f>
        <v>#N/A</v>
      </c>
    </row>
    <row r="790" spans="1:14" ht="45" customHeight="1" x14ac:dyDescent="0.2">
      <c r="A790">
        <v>81546</v>
      </c>
      <c r="B790" t="s">
        <v>43010</v>
      </c>
      <c r="C790" s="15" t="s">
        <v>43011</v>
      </c>
      <c r="D790" s="15" t="s">
        <v>43012</v>
      </c>
      <c r="E790">
        <v>255044</v>
      </c>
      <c r="F790">
        <v>344350</v>
      </c>
      <c r="H790">
        <v>2</v>
      </c>
      <c r="K790" s="16">
        <f t="shared" si="36"/>
        <v>272897.08</v>
      </c>
      <c r="L790" s="16">
        <f t="shared" si="37"/>
        <v>287260.08421052631</v>
      </c>
      <c r="M790" s="16">
        <f t="shared" si="38"/>
        <v>326431.91387559805</v>
      </c>
      <c r="N790" t="e">
        <f>INDEX(XML!$A$2:$R$782,MATCH(C790,XML!$D$2:$D$737,0),2)</f>
        <v>#N/A</v>
      </c>
    </row>
    <row r="791" spans="1:14" ht="22.5" customHeight="1" x14ac:dyDescent="0.2">
      <c r="A791">
        <v>58862</v>
      </c>
      <c r="B791" t="s">
        <v>43013</v>
      </c>
      <c r="C791" s="15" t="s">
        <v>43014</v>
      </c>
      <c r="D791" s="15" t="s">
        <v>43015</v>
      </c>
      <c r="E791">
        <v>254422</v>
      </c>
      <c r="F791">
        <v>343500</v>
      </c>
      <c r="K791" s="16">
        <f t="shared" si="36"/>
        <v>272231.53999999998</v>
      </c>
      <c r="L791" s="16">
        <f t="shared" si="37"/>
        <v>286559.51578947366</v>
      </c>
      <c r="M791" s="16">
        <f t="shared" si="38"/>
        <v>325635.81339712912</v>
      </c>
      <c r="N791" t="e">
        <f>INDEX(XML!$A$2:$R$782,MATCH(C791,XML!$D$2:$D$737,0),2)</f>
        <v>#N/A</v>
      </c>
    </row>
    <row r="792" spans="1:14" ht="22.5" customHeight="1" x14ac:dyDescent="0.2">
      <c r="A792">
        <v>48103</v>
      </c>
      <c r="B792" t="s">
        <v>25751</v>
      </c>
      <c r="C792" s="15" t="s">
        <v>25752</v>
      </c>
      <c r="D792" s="15" t="s">
        <v>26655</v>
      </c>
      <c r="E792">
        <v>30302</v>
      </c>
      <c r="F792">
        <v>40950</v>
      </c>
      <c r="K792" s="16">
        <f t="shared" si="36"/>
        <v>33938.239999999998</v>
      </c>
      <c r="L792" s="16">
        <f t="shared" si="37"/>
        <v>35724.463157894737</v>
      </c>
      <c r="M792" s="16">
        <f t="shared" si="38"/>
        <v>40595.980861244017</v>
      </c>
      <c r="N792" t="e">
        <f>INDEX(XML!$A$2:$R$782,MATCH(C792,XML!$D$2:$D$737,0),2)</f>
        <v>#N/A</v>
      </c>
    </row>
    <row r="793" spans="1:14" ht="56.25" x14ac:dyDescent="0.2">
      <c r="A793">
        <v>52978</v>
      </c>
      <c r="B793" t="s">
        <v>47452</v>
      </c>
      <c r="C793" s="15" t="s">
        <v>47453</v>
      </c>
      <c r="D793" s="15" t="s">
        <v>47454</v>
      </c>
      <c r="E793">
        <v>54353</v>
      </c>
      <c r="F793">
        <v>73406</v>
      </c>
      <c r="K793" s="16">
        <f t="shared" si="36"/>
        <v>58157.71</v>
      </c>
      <c r="L793" s="16">
        <f t="shared" si="37"/>
        <v>61218.642105263156</v>
      </c>
      <c r="M793" s="16">
        <f t="shared" si="38"/>
        <v>69566.638755980865</v>
      </c>
      <c r="N793" t="e">
        <f>INDEX(XML!$A$2:$R$782,MATCH(C793,XML!$D$2:$D$737,0),2)</f>
        <v>#N/A</v>
      </c>
    </row>
    <row r="794" spans="1:14" ht="67.5" x14ac:dyDescent="0.2">
      <c r="A794">
        <v>48106</v>
      </c>
      <c r="B794" t="s">
        <v>12886</v>
      </c>
      <c r="C794" s="15" t="s">
        <v>12887</v>
      </c>
      <c r="D794" s="15" t="s">
        <v>20066</v>
      </c>
      <c r="E794">
        <v>60603</v>
      </c>
      <c r="F794">
        <v>81844</v>
      </c>
      <c r="K794" s="16">
        <f t="shared" si="36"/>
        <v>64845.21</v>
      </c>
      <c r="L794" s="16">
        <f t="shared" si="37"/>
        <v>68258.115789473683</v>
      </c>
      <c r="M794" s="16">
        <f t="shared" si="38"/>
        <v>77566.040669856462</v>
      </c>
      <c r="N794" t="e">
        <f>INDEX(XML!$A$2:$R$782,MATCH(C794,XML!$D$2:$D$737,0),2)</f>
        <v>#N/A</v>
      </c>
    </row>
    <row r="795" spans="1:14" ht="56.25" x14ac:dyDescent="0.2">
      <c r="A795">
        <v>53958</v>
      </c>
      <c r="B795" t="s">
        <v>13060</v>
      </c>
      <c r="C795" s="15" t="s">
        <v>27083</v>
      </c>
      <c r="D795" s="15" t="s">
        <v>27084</v>
      </c>
      <c r="E795">
        <v>66192</v>
      </c>
      <c r="F795">
        <v>89362</v>
      </c>
      <c r="K795" s="16">
        <f t="shared" si="36"/>
        <v>70825.440000000002</v>
      </c>
      <c r="L795" s="16">
        <f t="shared" si="37"/>
        <v>74553.094736842104</v>
      </c>
      <c r="M795" s="16">
        <f t="shared" si="38"/>
        <v>84719.425837320567</v>
      </c>
      <c r="N795" t="e">
        <f>INDEX(XML!$A$2:$R$782,MATCH(C795,XML!$D$2:$D$737,0),2)</f>
        <v>#N/A</v>
      </c>
    </row>
    <row r="796" spans="1:14" ht="67.5" x14ac:dyDescent="0.2">
      <c r="A796">
        <v>40665</v>
      </c>
      <c r="B796" t="s">
        <v>971</v>
      </c>
      <c r="C796" s="15" t="s">
        <v>972</v>
      </c>
      <c r="D796" s="15" t="s">
        <v>20065</v>
      </c>
      <c r="E796">
        <v>108707</v>
      </c>
      <c r="F796">
        <v>146756</v>
      </c>
      <c r="K796" s="16">
        <f t="shared" si="36"/>
        <v>116316.49</v>
      </c>
      <c r="L796" s="16">
        <f t="shared" si="37"/>
        <v>122438.41052631578</v>
      </c>
      <c r="M796" s="16">
        <f t="shared" si="38"/>
        <v>139134.55741626793</v>
      </c>
      <c r="N796" t="e">
        <f>INDEX(XML!$A$2:$R$782,MATCH(C796,XML!$D$2:$D$737,0),2)</f>
        <v>#N/A</v>
      </c>
    </row>
    <row r="797" spans="1:14" ht="22.5" customHeight="1" x14ac:dyDescent="0.2">
      <c r="A797">
        <v>68323</v>
      </c>
      <c r="B797" t="s">
        <v>25733</v>
      </c>
      <c r="C797" s="15" t="s">
        <v>25734</v>
      </c>
      <c r="D797" s="15" t="s">
        <v>27080</v>
      </c>
      <c r="E797">
        <v>107759</v>
      </c>
      <c r="F797">
        <v>145519</v>
      </c>
      <c r="K797" s="16">
        <f t="shared" si="36"/>
        <v>115302.13</v>
      </c>
      <c r="L797" s="16">
        <f t="shared" si="37"/>
        <v>121370.66315789474</v>
      </c>
      <c r="M797" s="16">
        <f t="shared" si="38"/>
        <v>137921.20813397129</v>
      </c>
      <c r="N797" t="e">
        <f>INDEX(XML!$A$2:$R$782,MATCH(C797,XML!$D$2:$D$737,0),2)</f>
        <v>#N/A</v>
      </c>
    </row>
    <row r="798" spans="1:14" ht="22.5" customHeight="1" x14ac:dyDescent="0.2">
      <c r="A798">
        <v>48115</v>
      </c>
      <c r="B798" t="s">
        <v>13061</v>
      </c>
      <c r="C798" s="15" t="s">
        <v>13062</v>
      </c>
      <c r="D798" s="15" t="s">
        <v>20068</v>
      </c>
      <c r="E798">
        <v>93977</v>
      </c>
      <c r="F798">
        <v>126900</v>
      </c>
      <c r="K798" s="16">
        <f t="shared" si="36"/>
        <v>100555.39</v>
      </c>
      <c r="L798" s="16">
        <f t="shared" si="37"/>
        <v>105847.77894736842</v>
      </c>
      <c r="M798" s="16">
        <f t="shared" si="38"/>
        <v>120281.56698564594</v>
      </c>
      <c r="N798" t="e">
        <f>INDEX(XML!$A$2:$R$782,MATCH(C798,XML!$D$2:$D$737,0),2)</f>
        <v>#N/A</v>
      </c>
    </row>
    <row r="799" spans="1:14" ht="22.5" customHeight="1" x14ac:dyDescent="0.2">
      <c r="A799">
        <v>53966</v>
      </c>
      <c r="B799" t="s">
        <v>25753</v>
      </c>
      <c r="C799" s="15" t="s">
        <v>25754</v>
      </c>
      <c r="D799" s="15" t="s">
        <v>25755</v>
      </c>
      <c r="E799">
        <v>107759</v>
      </c>
      <c r="F799">
        <v>145519</v>
      </c>
      <c r="K799" s="16">
        <f t="shared" si="36"/>
        <v>115302.13</v>
      </c>
      <c r="L799" s="16">
        <f t="shared" si="37"/>
        <v>121370.66315789474</v>
      </c>
      <c r="M799" s="16">
        <f t="shared" si="38"/>
        <v>137921.20813397129</v>
      </c>
      <c r="N799" t="e">
        <f>INDEX(XML!$A$2:$R$782,MATCH(C799,XML!$D$2:$D$737,0),2)</f>
        <v>#N/A</v>
      </c>
    </row>
    <row r="800" spans="1:14" ht="22.5" customHeight="1" x14ac:dyDescent="0.2">
      <c r="A800">
        <v>48112</v>
      </c>
      <c r="B800" t="s">
        <v>33201</v>
      </c>
      <c r="C800" s="15" t="s">
        <v>33202</v>
      </c>
      <c r="D800" s="15" t="s">
        <v>33203</v>
      </c>
      <c r="E800">
        <v>108707</v>
      </c>
      <c r="F800">
        <v>146756</v>
      </c>
      <c r="K800" s="16">
        <f t="shared" si="36"/>
        <v>116316.49</v>
      </c>
      <c r="L800" s="16">
        <f t="shared" si="37"/>
        <v>122438.41052631578</v>
      </c>
      <c r="M800" s="16">
        <f t="shared" si="38"/>
        <v>139134.55741626793</v>
      </c>
      <c r="N800" t="e">
        <f>INDEX(XML!$A$2:$R$782,MATCH(C800,XML!$D$2:$D$737,0),2)</f>
        <v>#N/A</v>
      </c>
    </row>
    <row r="801" spans="1:14" ht="22.5" customHeight="1" x14ac:dyDescent="0.2">
      <c r="A801">
        <v>48113</v>
      </c>
      <c r="B801" t="s">
        <v>33204</v>
      </c>
      <c r="C801" s="15" t="s">
        <v>33205</v>
      </c>
      <c r="D801" s="15" t="s">
        <v>33206</v>
      </c>
      <c r="E801">
        <v>115524</v>
      </c>
      <c r="F801">
        <v>155981</v>
      </c>
      <c r="K801" s="16">
        <f t="shared" si="36"/>
        <v>123610.68000000001</v>
      </c>
      <c r="L801" s="16">
        <f t="shared" si="37"/>
        <v>130116.5052631579</v>
      </c>
      <c r="M801" s="16">
        <f t="shared" si="38"/>
        <v>147859.66507177035</v>
      </c>
      <c r="N801" t="e">
        <f>INDEX(XML!$A$2:$R$782,MATCH(C801,XML!$D$2:$D$737,0),2)</f>
        <v>#N/A</v>
      </c>
    </row>
    <row r="802" spans="1:14" ht="67.5" x14ac:dyDescent="0.2">
      <c r="A802">
        <v>75701</v>
      </c>
      <c r="B802" t="s">
        <v>33189</v>
      </c>
      <c r="C802" s="15" t="s">
        <v>33190</v>
      </c>
      <c r="D802" s="15" t="s">
        <v>33191</v>
      </c>
      <c r="E802">
        <v>90573</v>
      </c>
      <c r="F802">
        <v>122319</v>
      </c>
      <c r="K802" s="16">
        <f t="shared" si="36"/>
        <v>96913.11</v>
      </c>
      <c r="L802" s="16">
        <f t="shared" si="37"/>
        <v>102013.8</v>
      </c>
      <c r="M802" s="16">
        <f t="shared" si="38"/>
        <v>115924.77272727272</v>
      </c>
      <c r="N802" t="e">
        <f>INDEX(XML!$A$2:$R$782,MATCH(C802,XML!$D$2:$D$737,0),2)</f>
        <v>#N/A</v>
      </c>
    </row>
    <row r="803" spans="1:14" ht="22.5" customHeight="1" x14ac:dyDescent="0.2">
      <c r="A803">
        <v>75700</v>
      </c>
      <c r="B803" t="s">
        <v>33192</v>
      </c>
      <c r="C803" s="15" t="s">
        <v>33193</v>
      </c>
      <c r="D803" s="15" t="s">
        <v>33194</v>
      </c>
      <c r="E803">
        <v>83037</v>
      </c>
      <c r="F803">
        <v>112160</v>
      </c>
      <c r="K803" s="16">
        <f t="shared" si="36"/>
        <v>88849.59</v>
      </c>
      <c r="L803" s="16">
        <f t="shared" si="37"/>
        <v>93525.884210526317</v>
      </c>
      <c r="M803" s="16">
        <f t="shared" si="38"/>
        <v>106279.41387559808</v>
      </c>
      <c r="N803" t="e">
        <f>INDEX(XML!$A$2:$R$782,MATCH(C803,XML!$D$2:$D$737,0),2)</f>
        <v>#N/A</v>
      </c>
    </row>
    <row r="804" spans="1:14" ht="22.5" customHeight="1" x14ac:dyDescent="0.2">
      <c r="A804">
        <v>75698</v>
      </c>
      <c r="B804" t="s">
        <v>33198</v>
      </c>
      <c r="C804" s="15" t="s">
        <v>33199</v>
      </c>
      <c r="D804" s="15" t="s">
        <v>33200</v>
      </c>
      <c r="E804">
        <v>97542</v>
      </c>
      <c r="F804">
        <v>131709</v>
      </c>
      <c r="K804" s="16">
        <f t="shared" si="36"/>
        <v>104369.94</v>
      </c>
      <c r="L804" s="16">
        <f t="shared" si="37"/>
        <v>109863.0947368421</v>
      </c>
      <c r="M804" s="16">
        <f t="shared" si="38"/>
        <v>124844.42583732057</v>
      </c>
      <c r="N804" t="e">
        <f>INDEX(XML!$A$2:$R$782,MATCH(C804,XML!$D$2:$D$737,0),2)</f>
        <v>#N/A</v>
      </c>
    </row>
    <row r="805" spans="1:14" ht="78.75" x14ac:dyDescent="0.2">
      <c r="A805">
        <v>75699</v>
      </c>
      <c r="B805" t="s">
        <v>33195</v>
      </c>
      <c r="C805" s="15" t="s">
        <v>33196</v>
      </c>
      <c r="D805" s="15" t="s">
        <v>33197</v>
      </c>
      <c r="E805">
        <v>97543</v>
      </c>
      <c r="F805">
        <v>131709</v>
      </c>
      <c r="K805" s="16">
        <f t="shared" si="36"/>
        <v>104371.01</v>
      </c>
      <c r="L805" s="16">
        <f t="shared" si="37"/>
        <v>109864.22105263158</v>
      </c>
      <c r="M805" s="16">
        <f t="shared" si="38"/>
        <v>124845.70574162678</v>
      </c>
      <c r="N805" t="e">
        <f>INDEX(XML!$A$2:$R$782,MATCH(C805,XML!$D$2:$D$737,0),2)</f>
        <v>#N/A</v>
      </c>
    </row>
    <row r="806" spans="1:14" ht="22.5" customHeight="1" x14ac:dyDescent="0.2">
      <c r="A806">
        <v>51826</v>
      </c>
      <c r="B806" t="s">
        <v>975</v>
      </c>
      <c r="C806" s="15" t="s">
        <v>976</v>
      </c>
      <c r="D806" s="15" t="s">
        <v>25015</v>
      </c>
      <c r="E806">
        <v>117561</v>
      </c>
      <c r="F806">
        <v>158738</v>
      </c>
      <c r="K806" s="16">
        <f t="shared" si="36"/>
        <v>125790.27</v>
      </c>
      <c r="L806" s="16">
        <f t="shared" si="37"/>
        <v>132410.81052631579</v>
      </c>
      <c r="M806" s="16">
        <f t="shared" si="38"/>
        <v>150466.83014354066</v>
      </c>
      <c r="N806" t="e">
        <f>INDEX(XML!$A$2:$R$782,MATCH(C806,XML!$D$2:$D$737,0),2)</f>
        <v>#N/A</v>
      </c>
    </row>
    <row r="807" spans="1:14" ht="22.5" customHeight="1" x14ac:dyDescent="0.2">
      <c r="A807">
        <v>43908</v>
      </c>
      <c r="B807" t="s">
        <v>973</v>
      </c>
      <c r="C807" s="15" t="s">
        <v>974</v>
      </c>
      <c r="D807" s="15" t="s">
        <v>20067</v>
      </c>
      <c r="E807">
        <v>169283</v>
      </c>
      <c r="F807">
        <v>228600</v>
      </c>
      <c r="K807" s="16">
        <f t="shared" si="36"/>
        <v>181132.81</v>
      </c>
      <c r="L807" s="16">
        <f t="shared" si="37"/>
        <v>190666.1157894737</v>
      </c>
      <c r="M807" s="16">
        <f t="shared" si="38"/>
        <v>216666.04066985648</v>
      </c>
      <c r="N807" t="e">
        <f>INDEX(XML!$A$2:$R$782,MATCH(C807,XML!$D$2:$D$737,0),2)</f>
        <v>#N/A</v>
      </c>
    </row>
    <row r="808" spans="1:14" ht="22.5" customHeight="1" x14ac:dyDescent="0.2">
      <c r="A808">
        <v>68324</v>
      </c>
      <c r="B808" t="s">
        <v>25735</v>
      </c>
      <c r="C808" s="15" t="s">
        <v>25736</v>
      </c>
      <c r="D808" s="15" t="s">
        <v>25737</v>
      </c>
      <c r="E808">
        <v>208322</v>
      </c>
      <c r="F808">
        <v>281250</v>
      </c>
      <c r="K808" s="16">
        <f t="shared" si="36"/>
        <v>222904.54</v>
      </c>
      <c r="L808" s="16">
        <f t="shared" si="37"/>
        <v>234636.35789473684</v>
      </c>
      <c r="M808" s="16">
        <f t="shared" si="38"/>
        <v>266632.22488038277</v>
      </c>
      <c r="N808" t="e">
        <f>INDEX(XML!$A$2:$R$782,MATCH(C808,XML!$D$2:$D$737,0),2)</f>
        <v>#N/A</v>
      </c>
    </row>
    <row r="809" spans="1:14" ht="22.5" customHeight="1" x14ac:dyDescent="0.2">
      <c r="A809">
        <v>68325</v>
      </c>
      <c r="B809" t="s">
        <v>25738</v>
      </c>
      <c r="C809" s="15" t="s">
        <v>25739</v>
      </c>
      <c r="D809" s="15" t="s">
        <v>25740</v>
      </c>
      <c r="E809">
        <v>168949</v>
      </c>
      <c r="F809">
        <v>228206</v>
      </c>
      <c r="K809" s="16">
        <f t="shared" si="36"/>
        <v>180775.43</v>
      </c>
      <c r="L809" s="16">
        <f t="shared" si="37"/>
        <v>190289.92631578946</v>
      </c>
      <c r="M809" s="16">
        <f t="shared" si="38"/>
        <v>216238.5526315789</v>
      </c>
      <c r="N809" t="e">
        <f>INDEX(XML!$A$2:$R$782,MATCH(C809,XML!$D$2:$D$737,0),2)</f>
        <v>#N/A</v>
      </c>
    </row>
    <row r="810" spans="1:14" ht="22.5" customHeight="1" x14ac:dyDescent="0.2">
      <c r="A810">
        <v>77655</v>
      </c>
      <c r="B810" t="s">
        <v>35421</v>
      </c>
      <c r="C810" s="15" t="s">
        <v>35422</v>
      </c>
      <c r="D810" s="15" t="s">
        <v>35423</v>
      </c>
      <c r="E810">
        <v>171381</v>
      </c>
      <c r="F810">
        <v>231407</v>
      </c>
      <c r="K810" s="16">
        <f t="shared" si="36"/>
        <v>183377.67</v>
      </c>
      <c r="L810" s="16">
        <f t="shared" si="37"/>
        <v>193029.12631578947</v>
      </c>
      <c r="M810" s="16">
        <f t="shared" si="38"/>
        <v>219351.27990430623</v>
      </c>
      <c r="N810" t="e">
        <f>INDEX(XML!$A$2:$R$782,MATCH(C810,XML!$D$2:$D$737,0),2)</f>
        <v>#N/A</v>
      </c>
    </row>
    <row r="811" spans="1:14" ht="78.75" x14ac:dyDescent="0.2">
      <c r="A811">
        <v>53992</v>
      </c>
      <c r="B811" t="s">
        <v>35426</v>
      </c>
      <c r="C811" s="15" t="s">
        <v>35427</v>
      </c>
      <c r="D811" s="15" t="s">
        <v>35486</v>
      </c>
      <c r="E811">
        <v>164400</v>
      </c>
      <c r="F811">
        <v>221957</v>
      </c>
      <c r="K811" s="16">
        <f t="shared" si="36"/>
        <v>175908</v>
      </c>
      <c r="L811" s="16">
        <f t="shared" si="37"/>
        <v>185166.31578947368</v>
      </c>
      <c r="M811" s="16">
        <f t="shared" si="38"/>
        <v>210416.26794258374</v>
      </c>
      <c r="N811" t="e">
        <f>INDEX(XML!$A$2:$R$782,MATCH(C811,XML!$D$2:$D$737,0),2)</f>
        <v>#N/A</v>
      </c>
    </row>
    <row r="812" spans="1:14" ht="78.75" x14ac:dyDescent="0.2">
      <c r="A812">
        <v>54030</v>
      </c>
      <c r="B812" t="s">
        <v>35424</v>
      </c>
      <c r="C812" s="15" t="s">
        <v>35425</v>
      </c>
      <c r="D812" s="15" t="s">
        <v>35487</v>
      </c>
      <c r="E812">
        <v>178472</v>
      </c>
      <c r="F812">
        <v>240975</v>
      </c>
      <c r="K812" s="16">
        <f t="shared" si="36"/>
        <v>190965.04</v>
      </c>
      <c r="L812" s="16">
        <f t="shared" si="37"/>
        <v>201015.83157894737</v>
      </c>
      <c r="M812" s="16">
        <f t="shared" si="38"/>
        <v>228427.08133971292</v>
      </c>
      <c r="N812" t="e">
        <f>INDEX(XML!$A$2:$R$782,MATCH(C812,XML!$D$2:$D$737,0),2)</f>
        <v>#N/A</v>
      </c>
    </row>
    <row r="813" spans="1:14" ht="56.25" x14ac:dyDescent="0.2">
      <c r="A813">
        <v>68327</v>
      </c>
      <c r="B813" t="s">
        <v>25744</v>
      </c>
      <c r="C813" s="15" t="s">
        <v>25745</v>
      </c>
      <c r="D813" s="15" t="s">
        <v>27081</v>
      </c>
      <c r="E813">
        <v>129776</v>
      </c>
      <c r="F813">
        <v>175239</v>
      </c>
      <c r="K813" s="16">
        <f t="shared" si="36"/>
        <v>138860.32</v>
      </c>
      <c r="L813" s="16">
        <f t="shared" si="37"/>
        <v>146168.75789473683</v>
      </c>
      <c r="M813" s="16">
        <f t="shared" si="38"/>
        <v>166100.86124401912</v>
      </c>
      <c r="N813" t="e">
        <f>INDEX(XML!$A$2:$R$782,MATCH(C813,XML!$D$2:$D$737,0),2)</f>
        <v>#N/A</v>
      </c>
    </row>
    <row r="814" spans="1:14" ht="22.5" customHeight="1" x14ac:dyDescent="0.2">
      <c r="A814">
        <v>68328</v>
      </c>
      <c r="B814" t="s">
        <v>25746</v>
      </c>
      <c r="C814" s="15" t="s">
        <v>25747</v>
      </c>
      <c r="D814" s="15" t="s">
        <v>27082</v>
      </c>
      <c r="E814">
        <v>122993</v>
      </c>
      <c r="F814">
        <v>166084</v>
      </c>
      <c r="K814" s="16">
        <f t="shared" si="36"/>
        <v>131602.51</v>
      </c>
      <c r="L814" s="16">
        <f t="shared" si="37"/>
        <v>138528.95789473684</v>
      </c>
      <c r="M814" s="16">
        <f t="shared" si="38"/>
        <v>157419.27033492824</v>
      </c>
      <c r="N814" t="e">
        <f>INDEX(XML!$A$2:$R$782,MATCH(C814,XML!$D$2:$D$737,0),2)</f>
        <v>#N/A</v>
      </c>
    </row>
    <row r="815" spans="1:14" ht="78.75" x14ac:dyDescent="0.2">
      <c r="A815">
        <v>68329</v>
      </c>
      <c r="B815" t="s">
        <v>25748</v>
      </c>
      <c r="C815" s="15" t="s">
        <v>25749</v>
      </c>
      <c r="D815" s="15" t="s">
        <v>25750</v>
      </c>
      <c r="E815">
        <v>266810</v>
      </c>
      <c r="F815">
        <v>360223</v>
      </c>
      <c r="K815" s="16">
        <f t="shared" si="36"/>
        <v>285486.7</v>
      </c>
      <c r="L815" s="16">
        <f t="shared" si="37"/>
        <v>300512.31578947371</v>
      </c>
      <c r="M815" s="16">
        <f t="shared" si="38"/>
        <v>341491.26794258377</v>
      </c>
      <c r="N815" t="e">
        <f>INDEX(XML!$A$2:$R$782,MATCH(C815,XML!$D$2:$D$737,0),2)</f>
        <v>#N/A</v>
      </c>
    </row>
    <row r="816" spans="1:14" ht="33.75" customHeight="1" x14ac:dyDescent="0.2">
      <c r="A816">
        <v>54038</v>
      </c>
      <c r="B816" t="s">
        <v>25756</v>
      </c>
      <c r="C816" s="15" t="s">
        <v>25757</v>
      </c>
      <c r="D816" s="15" t="s">
        <v>25758</v>
      </c>
      <c r="E816">
        <v>416645</v>
      </c>
      <c r="F816">
        <v>562500</v>
      </c>
      <c r="K816" s="16">
        <f t="shared" si="36"/>
        <v>445810.15</v>
      </c>
      <c r="L816" s="16">
        <f t="shared" si="37"/>
        <v>469273.84210526315</v>
      </c>
      <c r="M816" s="16">
        <f t="shared" si="38"/>
        <v>533265.72966507182</v>
      </c>
      <c r="N816" t="e">
        <f>INDEX(XML!$A$2:$R$782,MATCH(C816,XML!$D$2:$D$737,0),2)</f>
        <v>#N/A</v>
      </c>
    </row>
    <row r="817" spans="1:14" ht="33.75" customHeight="1" x14ac:dyDescent="0.2">
      <c r="A817">
        <v>68326</v>
      </c>
      <c r="B817" t="s">
        <v>25741</v>
      </c>
      <c r="C817" s="15" t="s">
        <v>25742</v>
      </c>
      <c r="D817" s="15" t="s">
        <v>25743</v>
      </c>
      <c r="E817">
        <v>315072</v>
      </c>
      <c r="F817">
        <v>425419</v>
      </c>
      <c r="K817" s="16">
        <f t="shared" si="36"/>
        <v>337127.04</v>
      </c>
      <c r="L817" s="16">
        <f t="shared" si="37"/>
        <v>354870.56842105265</v>
      </c>
      <c r="M817" s="16">
        <f t="shared" si="38"/>
        <v>403262.00956937799</v>
      </c>
      <c r="N817" t="e">
        <f>INDEX(XML!$A$2:$R$782,MATCH(C817,XML!$D$2:$D$737,0),2)</f>
        <v>#N/A</v>
      </c>
    </row>
    <row r="818" spans="1:14" ht="45" customHeight="1" x14ac:dyDescent="0.25">
      <c r="A818" s="184" t="s">
        <v>977</v>
      </c>
      <c r="B818" s="184"/>
      <c r="C818" s="185"/>
      <c r="D818" s="185"/>
      <c r="E818" s="184"/>
      <c r="F818" s="184"/>
      <c r="G818" s="184"/>
      <c r="H818" s="184"/>
      <c r="I818" s="184"/>
      <c r="J818" s="184"/>
      <c r="K818" s="16">
        <f t="shared" si="36"/>
        <v>0</v>
      </c>
      <c r="L818" s="16">
        <f t="shared" si="37"/>
        <v>0</v>
      </c>
      <c r="M818" s="16">
        <f t="shared" si="38"/>
        <v>0</v>
      </c>
      <c r="N818" t="e">
        <f>INDEX(XML!$A$2:$R$782,MATCH(C818,XML!$D$2:$D$737,0),2)</f>
        <v>#N/A</v>
      </c>
    </row>
    <row r="819" spans="1:14" ht="33.75" customHeight="1" x14ac:dyDescent="0.2">
      <c r="A819">
        <v>66382</v>
      </c>
      <c r="B819" t="s">
        <v>48460</v>
      </c>
      <c r="C819" s="15" t="s">
        <v>48461</v>
      </c>
      <c r="D819" s="15" t="s">
        <v>48462</v>
      </c>
      <c r="E819">
        <v>105090</v>
      </c>
      <c r="F819">
        <v>108800</v>
      </c>
      <c r="K819" s="16">
        <f t="shared" si="36"/>
        <v>112446.3</v>
      </c>
      <c r="L819" s="16">
        <f t="shared" si="37"/>
        <v>118364.52631578948</v>
      </c>
      <c r="M819" s="16">
        <f t="shared" si="38"/>
        <v>134505.14354066987</v>
      </c>
      <c r="N819" t="e">
        <f>INDEX(XML!$A$2:$R$782,MATCH(C819,XML!$D$2:$D$737,0),2)</f>
        <v>#N/A</v>
      </c>
    </row>
    <row r="820" spans="1:14" ht="33.75" customHeight="1" x14ac:dyDescent="0.2">
      <c r="A820">
        <v>58459</v>
      </c>
      <c r="B820" t="s">
        <v>48463</v>
      </c>
      <c r="C820" s="15" t="s">
        <v>48464</v>
      </c>
      <c r="D820" s="15" t="s">
        <v>48465</v>
      </c>
      <c r="E820">
        <v>143990</v>
      </c>
      <c r="F820">
        <v>149000</v>
      </c>
      <c r="H820">
        <v>1</v>
      </c>
      <c r="K820" s="16">
        <f t="shared" si="36"/>
        <v>154069.29999999999</v>
      </c>
      <c r="L820" s="16">
        <f t="shared" si="37"/>
        <v>162178.21052631576</v>
      </c>
      <c r="M820" s="16">
        <f t="shared" si="38"/>
        <v>184293.42105263154</v>
      </c>
      <c r="N820" t="e">
        <f>INDEX(XML!$A$2:$R$782,MATCH(C820,XML!$D$2:$D$737,0),2)</f>
        <v>#N/A</v>
      </c>
    </row>
    <row r="821" spans="1:14" ht="33.75" customHeight="1" x14ac:dyDescent="0.2">
      <c r="A821">
        <v>45545</v>
      </c>
      <c r="B821" t="s">
        <v>44172</v>
      </c>
      <c r="C821" s="15" t="s">
        <v>44173</v>
      </c>
      <c r="D821" s="15" t="s">
        <v>44174</v>
      </c>
      <c r="E821">
        <v>216990</v>
      </c>
      <c r="F821">
        <v>225700</v>
      </c>
      <c r="H821" t="s">
        <v>746</v>
      </c>
      <c r="K821" s="16">
        <f t="shared" si="36"/>
        <v>232179.3</v>
      </c>
      <c r="L821" s="16">
        <f t="shared" si="37"/>
        <v>244399.26315789475</v>
      </c>
      <c r="M821" s="16">
        <f t="shared" si="38"/>
        <v>277726.43540669861</v>
      </c>
      <c r="N821" t="e">
        <f>INDEX(XML!$A$2:$R$782,MATCH(C821,XML!$D$2:$D$737,0),2)</f>
        <v>#N/A</v>
      </c>
    </row>
    <row r="822" spans="1:14" ht="33.75" customHeight="1" x14ac:dyDescent="0.2">
      <c r="A822">
        <v>60912</v>
      </c>
      <c r="B822" t="s">
        <v>48466</v>
      </c>
      <c r="C822" s="15" t="s">
        <v>48467</v>
      </c>
      <c r="D822" s="15" t="s">
        <v>48468</v>
      </c>
      <c r="E822">
        <v>143690</v>
      </c>
      <c r="F822">
        <v>147649</v>
      </c>
      <c r="H822">
        <v>40</v>
      </c>
      <c r="K822" s="16">
        <f t="shared" si="36"/>
        <v>153748.29999999999</v>
      </c>
      <c r="L822" s="16">
        <f t="shared" si="37"/>
        <v>161840.31578947365</v>
      </c>
      <c r="M822" s="16">
        <f t="shared" si="38"/>
        <v>183909.44976076551</v>
      </c>
      <c r="N822" t="e">
        <f>INDEX(XML!$A$2:$R$782,MATCH(C822,XML!$D$2:$D$737,0),2)</f>
        <v>#N/A</v>
      </c>
    </row>
    <row r="823" spans="1:14" ht="33.75" customHeight="1" x14ac:dyDescent="0.2">
      <c r="A823">
        <v>63314</v>
      </c>
      <c r="B823" t="s">
        <v>48469</v>
      </c>
      <c r="C823" s="15" t="s">
        <v>48470</v>
      </c>
      <c r="D823" s="15" t="s">
        <v>48471</v>
      </c>
      <c r="E823">
        <v>151990</v>
      </c>
      <c r="F823">
        <v>156550</v>
      </c>
      <c r="K823" s="16">
        <f t="shared" si="36"/>
        <v>162629.29999999999</v>
      </c>
      <c r="L823" s="16">
        <f t="shared" si="37"/>
        <v>171188.73684210525</v>
      </c>
      <c r="M823" s="16">
        <f t="shared" si="38"/>
        <v>194532.65550239233</v>
      </c>
      <c r="N823" t="e">
        <f>INDEX(XML!$A$2:$R$782,MATCH(C823,XML!$D$2:$D$737,0),2)</f>
        <v>#N/A</v>
      </c>
    </row>
    <row r="824" spans="1:14" ht="22.5" customHeight="1" x14ac:dyDescent="0.2">
      <c r="A824">
        <v>83317</v>
      </c>
      <c r="B824" t="s">
        <v>45735</v>
      </c>
      <c r="C824" s="15" t="s">
        <v>45736</v>
      </c>
      <c r="D824" s="15" t="s">
        <v>45737</v>
      </c>
      <c r="E824">
        <v>276990</v>
      </c>
      <c r="F824">
        <v>285000</v>
      </c>
      <c r="H824">
        <v>21</v>
      </c>
      <c r="K824" s="16">
        <f t="shared" si="36"/>
        <v>296379.3</v>
      </c>
      <c r="L824" s="16">
        <f t="shared" si="37"/>
        <v>311978.21052631579</v>
      </c>
      <c r="M824" s="16">
        <f t="shared" si="38"/>
        <v>354520.69377990434</v>
      </c>
      <c r="N824" t="e">
        <f>INDEX(XML!$A$2:$R$782,MATCH(C824,XML!$D$2:$D$737,0),2)</f>
        <v>#N/A</v>
      </c>
    </row>
    <row r="825" spans="1:14" ht="45" x14ac:dyDescent="0.2">
      <c r="A825">
        <v>83321</v>
      </c>
      <c r="B825" t="s">
        <v>45738</v>
      </c>
      <c r="C825" s="15" t="s">
        <v>45739</v>
      </c>
      <c r="D825" s="15" t="s">
        <v>45740</v>
      </c>
      <c r="E825">
        <v>300690</v>
      </c>
      <c r="F825">
        <v>309700</v>
      </c>
      <c r="H825">
        <v>23</v>
      </c>
      <c r="K825" s="16">
        <f t="shared" si="36"/>
        <v>321738.3</v>
      </c>
      <c r="L825" s="16">
        <f t="shared" si="37"/>
        <v>338671.89473684208</v>
      </c>
      <c r="M825" s="16">
        <f t="shared" si="38"/>
        <v>384854.42583732051</v>
      </c>
      <c r="N825" t="e">
        <f>INDEX(XML!$A$2:$R$782,MATCH(C825,XML!$D$2:$D$737,0),2)</f>
        <v>#N/A</v>
      </c>
    </row>
    <row r="826" spans="1:14" ht="22.5" customHeight="1" x14ac:dyDescent="0.25">
      <c r="A826" s="184" t="s">
        <v>978</v>
      </c>
      <c r="B826" s="184"/>
      <c r="C826" s="185"/>
      <c r="D826" s="185"/>
      <c r="E826" s="184"/>
      <c r="F826" s="184"/>
      <c r="G826" s="184"/>
      <c r="H826" s="184"/>
      <c r="I826" s="184"/>
      <c r="J826" s="184"/>
      <c r="K826" s="16">
        <f t="shared" si="36"/>
        <v>0</v>
      </c>
      <c r="L826" s="16">
        <f t="shared" si="37"/>
        <v>0</v>
      </c>
      <c r="M826" s="16">
        <f t="shared" si="38"/>
        <v>0</v>
      </c>
      <c r="N826" t="e">
        <f>INDEX(XML!$A$2:$R$782,MATCH(C826,XML!$D$2:$D$737,0),2)</f>
        <v>#N/A</v>
      </c>
    </row>
    <row r="827" spans="1:14" ht="56.25" x14ac:dyDescent="0.2">
      <c r="A827">
        <v>43785</v>
      </c>
      <c r="B827" t="s">
        <v>981</v>
      </c>
      <c r="C827" s="15" t="s">
        <v>982</v>
      </c>
      <c r="D827" s="15" t="s">
        <v>983</v>
      </c>
      <c r="E827">
        <v>9168</v>
      </c>
      <c r="F827">
        <v>11918</v>
      </c>
      <c r="K827" s="16">
        <f t="shared" si="36"/>
        <v>10268.16</v>
      </c>
      <c r="L827" s="16">
        <f t="shared" si="37"/>
        <v>10808.589473684211</v>
      </c>
      <c r="M827" s="16">
        <f t="shared" si="38"/>
        <v>11908</v>
      </c>
      <c r="N827" t="e">
        <f>INDEX(XML!$A$2:$R$782,MATCH(C827,XML!$D$2:$D$737,0),2)</f>
        <v>#N/A</v>
      </c>
    </row>
    <row r="828" spans="1:14" ht="22.5" customHeight="1" x14ac:dyDescent="0.2">
      <c r="A828">
        <v>53141</v>
      </c>
      <c r="B828" t="s">
        <v>984</v>
      </c>
      <c r="C828" s="15" t="s">
        <v>985</v>
      </c>
      <c r="D828" s="15" t="s">
        <v>986</v>
      </c>
      <c r="E828">
        <v>16143</v>
      </c>
      <c r="F828">
        <v>20985</v>
      </c>
      <c r="K828" s="16">
        <f t="shared" si="36"/>
        <v>18080.16</v>
      </c>
      <c r="L828" s="16">
        <f t="shared" si="37"/>
        <v>19031.747368421053</v>
      </c>
      <c r="M828" s="16">
        <f t="shared" si="38"/>
        <v>20975</v>
      </c>
      <c r="N828" t="e">
        <f>INDEX(XML!$A$2:$R$782,MATCH(C828,XML!$D$2:$D$737,0),2)</f>
        <v>#N/A</v>
      </c>
    </row>
    <row r="829" spans="1:14" ht="33.75" customHeight="1" x14ac:dyDescent="0.2">
      <c r="A829">
        <v>53142</v>
      </c>
      <c r="B829" t="s">
        <v>979</v>
      </c>
      <c r="C829" s="15" t="s">
        <v>26963</v>
      </c>
      <c r="D829" s="15" t="s">
        <v>980</v>
      </c>
      <c r="E829">
        <v>9603</v>
      </c>
      <c r="F829">
        <v>12484</v>
      </c>
      <c r="K829" s="16">
        <f t="shared" si="36"/>
        <v>10755.36</v>
      </c>
      <c r="L829" s="16">
        <f t="shared" si="37"/>
        <v>11321.431578947368</v>
      </c>
      <c r="M829" s="16">
        <f t="shared" si="38"/>
        <v>12474</v>
      </c>
      <c r="N829" t="e">
        <f>INDEX(XML!$A$2:$R$782,MATCH(C829,XML!$D$2:$D$737,0),2)</f>
        <v>#N/A</v>
      </c>
    </row>
    <row r="830" spans="1:14" ht="33.75" customHeight="1" x14ac:dyDescent="0.2">
      <c r="A830">
        <v>81086</v>
      </c>
      <c r="B830" t="s">
        <v>43016</v>
      </c>
      <c r="C830" s="15" t="s">
        <v>43017</v>
      </c>
      <c r="D830" s="15" t="s">
        <v>43018</v>
      </c>
      <c r="E830">
        <v>10292</v>
      </c>
      <c r="F830">
        <v>13380</v>
      </c>
      <c r="K830" s="16">
        <f t="shared" si="36"/>
        <v>11527.04</v>
      </c>
      <c r="L830" s="16">
        <f t="shared" si="37"/>
        <v>12133.726315789474</v>
      </c>
      <c r="M830" s="16">
        <f t="shared" si="38"/>
        <v>13370</v>
      </c>
      <c r="N830" t="e">
        <f>INDEX(XML!$A$2:$R$782,MATCH(C830,XML!$D$2:$D$737,0),2)</f>
        <v>#N/A</v>
      </c>
    </row>
    <row r="831" spans="1:14" ht="22.5" customHeight="1" x14ac:dyDescent="0.2">
      <c r="A831">
        <v>81093</v>
      </c>
      <c r="B831" t="s">
        <v>43019</v>
      </c>
      <c r="C831" s="15" t="s">
        <v>43020</v>
      </c>
      <c r="D831" s="15" t="s">
        <v>43021</v>
      </c>
      <c r="E831">
        <v>17198</v>
      </c>
      <c r="F831">
        <v>22357</v>
      </c>
      <c r="K831" s="16">
        <f t="shared" si="36"/>
        <v>19261.759999999998</v>
      </c>
      <c r="L831" s="16">
        <f t="shared" si="37"/>
        <v>20275.536842105259</v>
      </c>
      <c r="M831" s="16">
        <f t="shared" si="38"/>
        <v>22347</v>
      </c>
      <c r="N831" t="e">
        <f>INDEX(XML!$A$2:$R$782,MATCH(C831,XML!$D$2:$D$737,0),2)</f>
        <v>#N/A</v>
      </c>
    </row>
    <row r="832" spans="1:14" ht="45" x14ac:dyDescent="0.2">
      <c r="A832">
        <v>49733</v>
      </c>
      <c r="B832" t="s">
        <v>27208</v>
      </c>
      <c r="C832" s="15" t="s">
        <v>27209</v>
      </c>
      <c r="D832" s="15" t="s">
        <v>27210</v>
      </c>
      <c r="E832">
        <v>12827</v>
      </c>
      <c r="F832">
        <v>16700</v>
      </c>
      <c r="K832" s="16">
        <f t="shared" si="36"/>
        <v>14366.24</v>
      </c>
      <c r="L832" s="16">
        <f t="shared" si="37"/>
        <v>15122.357894736842</v>
      </c>
      <c r="M832" s="16">
        <f t="shared" si="38"/>
        <v>17184.497607655503</v>
      </c>
      <c r="N832" t="e">
        <f>INDEX(XML!$A$2:$R$782,MATCH(C832,XML!$D$2:$D$737,0),2)</f>
        <v>#N/A</v>
      </c>
    </row>
    <row r="833" spans="1:14" ht="45" x14ac:dyDescent="0.2">
      <c r="A833">
        <v>58009</v>
      </c>
      <c r="B833" t="s">
        <v>20026</v>
      </c>
      <c r="C833" s="15" t="s">
        <v>20027</v>
      </c>
      <c r="D833" s="15" t="s">
        <v>20028</v>
      </c>
      <c r="E833">
        <v>37333</v>
      </c>
      <c r="F833">
        <v>48550</v>
      </c>
      <c r="K833" s="16">
        <f t="shared" si="36"/>
        <v>41812.959999999999</v>
      </c>
      <c r="L833" s="16">
        <f t="shared" si="37"/>
        <v>44013.642105263156</v>
      </c>
      <c r="M833" s="16">
        <f t="shared" si="38"/>
        <v>50015.502392344497</v>
      </c>
      <c r="N833" t="e">
        <f>INDEX(XML!$A$2:$R$782,MATCH(C833,XML!$D$2:$D$737,0),2)</f>
        <v>#N/A</v>
      </c>
    </row>
    <row r="834" spans="1:14" ht="33.75" customHeight="1" x14ac:dyDescent="0.2">
      <c r="A834">
        <v>50183</v>
      </c>
      <c r="B834" t="s">
        <v>987</v>
      </c>
      <c r="C834" s="15" t="s">
        <v>988</v>
      </c>
      <c r="D834" s="15" t="s">
        <v>26964</v>
      </c>
      <c r="E834">
        <v>14587</v>
      </c>
      <c r="F834">
        <v>19000</v>
      </c>
      <c r="K834" s="16">
        <f t="shared" si="36"/>
        <v>16337.44</v>
      </c>
      <c r="L834" s="16">
        <f t="shared" si="37"/>
        <v>17197.305263157894</v>
      </c>
      <c r="M834" s="16">
        <f t="shared" si="38"/>
        <v>19542.392344497606</v>
      </c>
      <c r="N834" t="e">
        <f>INDEX(XML!$A$2:$R$782,MATCH(C834,XML!$D$2:$D$737,0),2)</f>
        <v>#N/A</v>
      </c>
    </row>
    <row r="835" spans="1:14" ht="33.75" customHeight="1" x14ac:dyDescent="0.2">
      <c r="A835">
        <v>28511</v>
      </c>
      <c r="B835" t="s">
        <v>1030</v>
      </c>
      <c r="C835" s="15" t="s">
        <v>1031</v>
      </c>
      <c r="D835" s="15" t="s">
        <v>1032</v>
      </c>
      <c r="E835">
        <v>13992</v>
      </c>
      <c r="F835">
        <v>18900</v>
      </c>
      <c r="H835">
        <v>45</v>
      </c>
      <c r="K835" s="16">
        <f t="shared" si="36"/>
        <v>15671.04</v>
      </c>
      <c r="L835" s="16">
        <f t="shared" si="37"/>
        <v>16495.831578947367</v>
      </c>
      <c r="M835" s="16">
        <f t="shared" si="38"/>
        <v>18745.263157894733</v>
      </c>
      <c r="N835" t="e">
        <f>INDEX(XML!$A$2:$R$782,MATCH(C835,XML!$D$2:$D$737,0),2)</f>
        <v>#N/A</v>
      </c>
    </row>
    <row r="836" spans="1:14" ht="33.75" customHeight="1" x14ac:dyDescent="0.2">
      <c r="A836">
        <v>30401</v>
      </c>
      <c r="B836" t="s">
        <v>1033</v>
      </c>
      <c r="C836" s="15" t="s">
        <v>1034</v>
      </c>
      <c r="D836" s="15" t="s">
        <v>1035</v>
      </c>
      <c r="E836">
        <v>14988</v>
      </c>
      <c r="F836">
        <v>20250</v>
      </c>
      <c r="H836">
        <v>23</v>
      </c>
      <c r="K836" s="16">
        <f t="shared" si="36"/>
        <v>16786.560000000001</v>
      </c>
      <c r="L836" s="16">
        <f t="shared" si="37"/>
        <v>17670.06315789474</v>
      </c>
      <c r="M836" s="16">
        <f t="shared" si="38"/>
        <v>20079.617224880385</v>
      </c>
      <c r="N836" t="e">
        <f>INDEX(XML!$A$2:$R$782,MATCH(C836,XML!$D$2:$D$737,0),2)</f>
        <v>#N/A</v>
      </c>
    </row>
    <row r="837" spans="1:14" ht="78.75" x14ac:dyDescent="0.2">
      <c r="A837">
        <v>29108</v>
      </c>
      <c r="B837" t="s">
        <v>1036</v>
      </c>
      <c r="C837" s="15" t="s">
        <v>1037</v>
      </c>
      <c r="D837" s="15" t="s">
        <v>26965</v>
      </c>
      <c r="E837">
        <v>19987</v>
      </c>
      <c r="F837">
        <v>27000</v>
      </c>
      <c r="K837" s="16">
        <f t="shared" ref="K837:K900" si="39">IF(E837&gt;49999,E837+E837*0.07,IF(E837&lt;=49999,E837+E837*0.12))</f>
        <v>22385.439999999999</v>
      </c>
      <c r="L837" s="16">
        <f t="shared" ref="L837:L900" si="40">K837*100/95</f>
        <v>23563.621052631577</v>
      </c>
      <c r="M837" s="16">
        <f t="shared" ref="M837:M900" si="41">IF(COUNTIF(C837,"*Dahua*"),F837-10,L837*100/88)</f>
        <v>26776.842105263157</v>
      </c>
      <c r="N837" t="e">
        <f>INDEX(XML!$A$2:$R$782,MATCH(C837,XML!$D$2:$D$737,0),2)</f>
        <v>#N/A</v>
      </c>
    </row>
    <row r="838" spans="1:14" ht="67.5" x14ac:dyDescent="0.2">
      <c r="A838">
        <v>52099</v>
      </c>
      <c r="B838" t="s">
        <v>14927</v>
      </c>
      <c r="C838" s="15" t="s">
        <v>14928</v>
      </c>
      <c r="D838" s="15" t="s">
        <v>26966</v>
      </c>
      <c r="E838">
        <v>40322</v>
      </c>
      <c r="F838">
        <v>54450</v>
      </c>
      <c r="K838" s="16">
        <f t="shared" si="39"/>
        <v>45160.639999999999</v>
      </c>
      <c r="L838" s="16">
        <f t="shared" si="40"/>
        <v>47537.515789473684</v>
      </c>
      <c r="M838" s="16">
        <f t="shared" si="41"/>
        <v>54019.904306220094</v>
      </c>
      <c r="N838" t="e">
        <f>INDEX(XML!$A$2:$R$782,MATCH(C838,XML!$D$2:$D$737,0),2)</f>
        <v>#N/A</v>
      </c>
    </row>
    <row r="839" spans="1:14" ht="56.25" x14ac:dyDescent="0.2">
      <c r="A839">
        <v>72580</v>
      </c>
      <c r="B839" t="s">
        <v>32210</v>
      </c>
      <c r="C839" s="15" t="s">
        <v>32211</v>
      </c>
      <c r="D839" s="15" t="s">
        <v>32212</v>
      </c>
      <c r="E839">
        <v>15479</v>
      </c>
      <c r="F839">
        <v>20900</v>
      </c>
      <c r="K839" s="16">
        <f t="shared" si="39"/>
        <v>17336.48</v>
      </c>
      <c r="L839" s="16">
        <f t="shared" si="40"/>
        <v>18248.926315789475</v>
      </c>
      <c r="M839" s="16">
        <f t="shared" si="41"/>
        <v>20737.416267942583</v>
      </c>
      <c r="N839" t="e">
        <f>INDEX(XML!$A$2:$R$782,MATCH(C839,XML!$D$2:$D$737,0),2)</f>
        <v>#N/A</v>
      </c>
    </row>
    <row r="840" spans="1:14" ht="33.75" customHeight="1" x14ac:dyDescent="0.2">
      <c r="A840">
        <v>72579</v>
      </c>
      <c r="B840" t="s">
        <v>33541</v>
      </c>
      <c r="C840" s="15" t="s">
        <v>33542</v>
      </c>
      <c r="D840" s="15" t="s">
        <v>33543</v>
      </c>
      <c r="E840">
        <v>23871</v>
      </c>
      <c r="F840">
        <v>32250</v>
      </c>
      <c r="K840" s="16">
        <f t="shared" si="39"/>
        <v>26735.52</v>
      </c>
      <c r="L840" s="16">
        <f t="shared" si="40"/>
        <v>28142.652631578949</v>
      </c>
      <c r="M840" s="16">
        <f t="shared" si="41"/>
        <v>31980.287081339713</v>
      </c>
      <c r="N840" t="e">
        <f>INDEX(XML!$A$2:$R$782,MATCH(C840,XML!$D$2:$D$737,0),2)</f>
        <v>#N/A</v>
      </c>
    </row>
    <row r="841" spans="1:14" ht="56.25" x14ac:dyDescent="0.2">
      <c r="A841">
        <v>58623</v>
      </c>
      <c r="B841" t="s">
        <v>1038</v>
      </c>
      <c r="C841" s="15" t="s">
        <v>16282</v>
      </c>
      <c r="D841" s="15" t="s">
        <v>26967</v>
      </c>
      <c r="E841">
        <v>28206</v>
      </c>
      <c r="F841">
        <v>38100</v>
      </c>
      <c r="K841" s="16">
        <f t="shared" si="39"/>
        <v>31590.720000000001</v>
      </c>
      <c r="L841" s="16">
        <f t="shared" si="40"/>
        <v>33253.389473684212</v>
      </c>
      <c r="M841" s="16">
        <f t="shared" si="41"/>
        <v>37787.94258373206</v>
      </c>
      <c r="N841" t="e">
        <f>INDEX(XML!$A$2:$R$782,MATCH(C841,XML!$D$2:$D$737,0),2)</f>
        <v>#N/A</v>
      </c>
    </row>
    <row r="842" spans="1:14" ht="33.75" customHeight="1" x14ac:dyDescent="0.2">
      <c r="A842">
        <v>80249</v>
      </c>
      <c r="B842" t="s">
        <v>40181</v>
      </c>
      <c r="C842" s="15" t="s">
        <v>40182</v>
      </c>
      <c r="D842" s="15" t="s">
        <v>40183</v>
      </c>
      <c r="E842">
        <v>56303</v>
      </c>
      <c r="F842">
        <v>73200</v>
      </c>
      <c r="K842" s="16">
        <f t="shared" si="39"/>
        <v>60244.21</v>
      </c>
      <c r="L842" s="16">
        <f t="shared" si="40"/>
        <v>63414.957894736843</v>
      </c>
      <c r="M842" s="16">
        <f t="shared" si="41"/>
        <v>72062.452153110047</v>
      </c>
      <c r="N842" t="e">
        <f>INDEX(XML!$A$2:$R$782,MATCH(C842,XML!$D$2:$D$737,0),2)</f>
        <v>#N/A</v>
      </c>
    </row>
    <row r="843" spans="1:14" ht="56.25" x14ac:dyDescent="0.2">
      <c r="A843">
        <v>47545</v>
      </c>
      <c r="B843" t="s">
        <v>20268</v>
      </c>
      <c r="C843" s="15" t="s">
        <v>20269</v>
      </c>
      <c r="D843" s="15" t="s">
        <v>26968</v>
      </c>
      <c r="E843">
        <v>80513</v>
      </c>
      <c r="F843">
        <v>108700</v>
      </c>
      <c r="K843" s="16">
        <f t="shared" si="39"/>
        <v>86148.91</v>
      </c>
      <c r="L843" s="16">
        <f t="shared" si="40"/>
        <v>90683.063157894736</v>
      </c>
      <c r="M843" s="16">
        <f t="shared" si="41"/>
        <v>103048.93540669857</v>
      </c>
      <c r="N843" t="e">
        <f>INDEX(XML!$A$2:$R$782,MATCH(C843,XML!$D$2:$D$737,0),2)</f>
        <v>#N/A</v>
      </c>
    </row>
    <row r="844" spans="1:14" ht="56.25" x14ac:dyDescent="0.2">
      <c r="A844">
        <v>38134</v>
      </c>
      <c r="B844" t="s">
        <v>989</v>
      </c>
      <c r="C844" s="15" t="s">
        <v>990</v>
      </c>
      <c r="D844" s="15" t="s">
        <v>991</v>
      </c>
      <c r="E844">
        <v>12645</v>
      </c>
      <c r="F844">
        <v>17071</v>
      </c>
      <c r="K844" s="16">
        <f t="shared" si="39"/>
        <v>14162.4</v>
      </c>
      <c r="L844" s="16">
        <f t="shared" si="40"/>
        <v>14907.78947368421</v>
      </c>
      <c r="M844" s="16">
        <f t="shared" si="41"/>
        <v>16940.669856459328</v>
      </c>
      <c r="N844" t="e">
        <f>INDEX(XML!$A$2:$R$782,MATCH(C844,XML!$D$2:$D$737,0),2)</f>
        <v>#N/A</v>
      </c>
    </row>
    <row r="845" spans="1:14" ht="56.25" x14ac:dyDescent="0.2">
      <c r="A845">
        <v>38135</v>
      </c>
      <c r="B845" t="s">
        <v>992</v>
      </c>
      <c r="C845" s="15" t="s">
        <v>993</v>
      </c>
      <c r="D845" s="15" t="s">
        <v>994</v>
      </c>
      <c r="E845">
        <v>21539</v>
      </c>
      <c r="F845">
        <v>29078</v>
      </c>
      <c r="H845">
        <v>7</v>
      </c>
      <c r="K845" s="16">
        <f t="shared" si="39"/>
        <v>24123.68</v>
      </c>
      <c r="L845" s="16">
        <f t="shared" si="40"/>
        <v>25393.347368421051</v>
      </c>
      <c r="M845" s="16">
        <f t="shared" si="41"/>
        <v>28856.076555023923</v>
      </c>
      <c r="N845" t="e">
        <f>INDEX(XML!$A$2:$R$782,MATCH(C845,XML!$D$2:$D$737,0),2)</f>
        <v>#N/A</v>
      </c>
    </row>
    <row r="846" spans="1:14" ht="56.25" x14ac:dyDescent="0.2">
      <c r="A846">
        <v>38120</v>
      </c>
      <c r="B846" t="s">
        <v>995</v>
      </c>
      <c r="C846" s="15" t="s">
        <v>996</v>
      </c>
      <c r="D846" s="15" t="s">
        <v>997</v>
      </c>
      <c r="E846">
        <v>13410</v>
      </c>
      <c r="F846">
        <v>18103</v>
      </c>
      <c r="H846" t="s">
        <v>746</v>
      </c>
      <c r="K846" s="16">
        <f t="shared" si="39"/>
        <v>15019.2</v>
      </c>
      <c r="L846" s="16">
        <f t="shared" si="40"/>
        <v>15809.684210526315</v>
      </c>
      <c r="M846" s="16">
        <f t="shared" si="41"/>
        <v>17965.55023923445</v>
      </c>
      <c r="N846" t="e">
        <f>INDEX(XML!$A$2:$R$782,MATCH(C846,XML!$D$2:$D$737,0),2)</f>
        <v>#N/A</v>
      </c>
    </row>
    <row r="847" spans="1:14" ht="56.25" x14ac:dyDescent="0.2">
      <c r="A847">
        <v>38121</v>
      </c>
      <c r="B847" t="s">
        <v>998</v>
      </c>
      <c r="C847" s="15" t="s">
        <v>999</v>
      </c>
      <c r="D847" s="15" t="s">
        <v>1000</v>
      </c>
      <c r="E847">
        <v>22581</v>
      </c>
      <c r="F847">
        <v>30485</v>
      </c>
      <c r="H847" t="s">
        <v>746</v>
      </c>
      <c r="K847" s="16">
        <f t="shared" si="39"/>
        <v>25290.720000000001</v>
      </c>
      <c r="L847" s="16">
        <f t="shared" si="40"/>
        <v>26621.810526315789</v>
      </c>
      <c r="M847" s="16">
        <f t="shared" si="41"/>
        <v>30252.05741626794</v>
      </c>
      <c r="N847" t="e">
        <f>INDEX(XML!$A$2:$R$782,MATCH(C847,XML!$D$2:$D$737,0),2)</f>
        <v>#N/A</v>
      </c>
    </row>
    <row r="848" spans="1:14" ht="56.25" x14ac:dyDescent="0.2">
      <c r="A848">
        <v>38122</v>
      </c>
      <c r="B848" t="s">
        <v>1001</v>
      </c>
      <c r="C848" s="15" t="s">
        <v>1002</v>
      </c>
      <c r="D848" s="15" t="s">
        <v>1003</v>
      </c>
      <c r="E848">
        <v>42730</v>
      </c>
      <c r="F848">
        <v>57686</v>
      </c>
      <c r="H848">
        <v>1</v>
      </c>
      <c r="K848" s="16">
        <f t="shared" si="39"/>
        <v>47857.599999999999</v>
      </c>
      <c r="L848" s="16">
        <f t="shared" si="40"/>
        <v>50376.42105263158</v>
      </c>
      <c r="M848" s="16">
        <f t="shared" si="41"/>
        <v>57245.933014354065</v>
      </c>
      <c r="N848" t="e">
        <f>INDEX(XML!$A$2:$R$782,MATCH(C848,XML!$D$2:$D$737,0),2)</f>
        <v>#N/A</v>
      </c>
    </row>
    <row r="849" spans="1:14" ht="67.5" x14ac:dyDescent="0.2">
      <c r="A849">
        <v>38140</v>
      </c>
      <c r="B849" t="s">
        <v>1004</v>
      </c>
      <c r="C849" s="15" t="s">
        <v>1005</v>
      </c>
      <c r="D849" s="15" t="s">
        <v>22091</v>
      </c>
      <c r="E849">
        <v>13729</v>
      </c>
      <c r="F849">
        <v>18534</v>
      </c>
      <c r="K849" s="16">
        <f t="shared" si="39"/>
        <v>15376.48</v>
      </c>
      <c r="L849" s="16">
        <f t="shared" si="40"/>
        <v>16185.768421052631</v>
      </c>
      <c r="M849" s="16">
        <f t="shared" si="41"/>
        <v>18392.91866028708</v>
      </c>
      <c r="N849" t="e">
        <f>INDEX(XML!$A$2:$R$782,MATCH(C849,XML!$D$2:$D$737,0),2)</f>
        <v>#N/A</v>
      </c>
    </row>
    <row r="850" spans="1:14" ht="67.5" x14ac:dyDescent="0.2">
      <c r="A850">
        <v>38143</v>
      </c>
      <c r="B850" t="s">
        <v>1006</v>
      </c>
      <c r="C850" s="15" t="s">
        <v>1007</v>
      </c>
      <c r="D850" s="15" t="s">
        <v>22092</v>
      </c>
      <c r="E850">
        <v>26903</v>
      </c>
      <c r="F850">
        <v>36319</v>
      </c>
      <c r="K850" s="16">
        <f t="shared" si="39"/>
        <v>30131.360000000001</v>
      </c>
      <c r="L850" s="16">
        <f t="shared" si="40"/>
        <v>31717.221052631579</v>
      </c>
      <c r="M850" s="16">
        <f t="shared" si="41"/>
        <v>36042.296650717704</v>
      </c>
      <c r="N850" t="e">
        <f>INDEX(XML!$A$2:$R$782,MATCH(C850,XML!$D$2:$D$737,0),2)</f>
        <v>#N/A</v>
      </c>
    </row>
    <row r="851" spans="1:14" ht="67.5" x14ac:dyDescent="0.2">
      <c r="A851">
        <v>60704</v>
      </c>
      <c r="B851" t="s">
        <v>21226</v>
      </c>
      <c r="C851" s="15" t="s">
        <v>21227</v>
      </c>
      <c r="D851" s="15" t="s">
        <v>28901</v>
      </c>
      <c r="E851">
        <v>55626</v>
      </c>
      <c r="F851">
        <v>75095</v>
      </c>
      <c r="K851" s="16">
        <f t="shared" si="39"/>
        <v>59519.82</v>
      </c>
      <c r="L851" s="16">
        <f t="shared" si="40"/>
        <v>62652.442105263159</v>
      </c>
      <c r="M851" s="16">
        <f t="shared" si="41"/>
        <v>71195.956937799041</v>
      </c>
      <c r="N851" t="e">
        <f>INDEX(XML!$A$2:$R$782,MATCH(C851,XML!$D$2:$D$737,0),2)</f>
        <v>#N/A</v>
      </c>
    </row>
    <row r="852" spans="1:14" ht="67.5" x14ac:dyDescent="0.2">
      <c r="A852">
        <v>60705</v>
      </c>
      <c r="B852" t="s">
        <v>21228</v>
      </c>
      <c r="C852" s="15" t="s">
        <v>21229</v>
      </c>
      <c r="D852" s="15" t="s">
        <v>28902</v>
      </c>
      <c r="E852">
        <v>90904</v>
      </c>
      <c r="F852">
        <v>122720</v>
      </c>
      <c r="K852" s="16">
        <f t="shared" si="39"/>
        <v>97267.28</v>
      </c>
      <c r="L852" s="16">
        <f t="shared" si="40"/>
        <v>102386.6105263158</v>
      </c>
      <c r="M852" s="16">
        <f t="shared" si="41"/>
        <v>116348.42105263159</v>
      </c>
      <c r="N852" t="e">
        <f>INDEX(XML!$A$2:$R$782,MATCH(C852,XML!$D$2:$D$737,0),2)</f>
        <v>#N/A</v>
      </c>
    </row>
    <row r="853" spans="1:14" ht="67.5" x14ac:dyDescent="0.2">
      <c r="A853">
        <v>60706</v>
      </c>
      <c r="B853" t="s">
        <v>21230</v>
      </c>
      <c r="C853" s="15" t="s">
        <v>21231</v>
      </c>
      <c r="D853" s="15" t="s">
        <v>28903</v>
      </c>
      <c r="E853">
        <v>104339</v>
      </c>
      <c r="F853">
        <v>140858</v>
      </c>
      <c r="H853">
        <v>8</v>
      </c>
      <c r="K853" s="16">
        <f t="shared" si="39"/>
        <v>111642.73</v>
      </c>
      <c r="L853" s="16">
        <f t="shared" si="40"/>
        <v>117518.66315789474</v>
      </c>
      <c r="M853" s="16">
        <f t="shared" si="41"/>
        <v>133543.93540669858</v>
      </c>
      <c r="N853" t="e">
        <f>INDEX(XML!$A$2:$R$782,MATCH(C853,XML!$D$2:$D$737,0),2)</f>
        <v>#N/A</v>
      </c>
    </row>
    <row r="854" spans="1:14" ht="67.5" x14ac:dyDescent="0.2">
      <c r="A854">
        <v>60707</v>
      </c>
      <c r="B854" t="s">
        <v>21232</v>
      </c>
      <c r="C854" s="15" t="s">
        <v>21233</v>
      </c>
      <c r="D854" s="15" t="s">
        <v>21234</v>
      </c>
      <c r="E854">
        <v>153060</v>
      </c>
      <c r="F854">
        <v>206630</v>
      </c>
      <c r="H854">
        <v>11</v>
      </c>
      <c r="K854" s="16">
        <f t="shared" si="39"/>
        <v>163774.20000000001</v>
      </c>
      <c r="L854" s="16">
        <f t="shared" si="40"/>
        <v>172393.89473684214</v>
      </c>
      <c r="M854" s="16">
        <f t="shared" si="41"/>
        <v>195902.15311004789</v>
      </c>
      <c r="N854" t="e">
        <f>INDEX(XML!$A$2:$R$782,MATCH(C854,XML!$D$2:$D$737,0),2)</f>
        <v>#N/A</v>
      </c>
    </row>
    <row r="855" spans="1:14" ht="67.5" x14ac:dyDescent="0.2">
      <c r="A855">
        <v>885</v>
      </c>
      <c r="B855" t="s">
        <v>1010</v>
      </c>
      <c r="C855" s="15" t="s">
        <v>1011</v>
      </c>
      <c r="D855" s="15" t="s">
        <v>35886</v>
      </c>
      <c r="E855">
        <v>19724</v>
      </c>
      <c r="F855">
        <v>25650</v>
      </c>
      <c r="H855">
        <v>28</v>
      </c>
      <c r="K855" s="16">
        <f t="shared" si="39"/>
        <v>22090.880000000001</v>
      </c>
      <c r="L855" s="16">
        <f t="shared" si="40"/>
        <v>23253.557894736841</v>
      </c>
      <c r="M855" s="16">
        <f t="shared" si="41"/>
        <v>26424.497607655499</v>
      </c>
      <c r="N855" t="e">
        <f>INDEX(XML!$A$2:$R$782,MATCH(C855,XML!$D$2:$D$737,0),2)</f>
        <v>#N/A</v>
      </c>
    </row>
    <row r="856" spans="1:14" ht="67.5" x14ac:dyDescent="0.2">
      <c r="A856">
        <v>886</v>
      </c>
      <c r="B856" t="s">
        <v>1012</v>
      </c>
      <c r="C856" s="15" t="s">
        <v>35887</v>
      </c>
      <c r="D856" s="15" t="s">
        <v>35888</v>
      </c>
      <c r="E856">
        <v>32384</v>
      </c>
      <c r="F856">
        <v>43763</v>
      </c>
      <c r="H856" t="s">
        <v>746</v>
      </c>
      <c r="K856" s="16">
        <f t="shared" si="39"/>
        <v>36270.080000000002</v>
      </c>
      <c r="L856" s="16">
        <f t="shared" si="40"/>
        <v>38179.031578947368</v>
      </c>
      <c r="M856" s="16">
        <f t="shared" si="41"/>
        <v>43385.263157894733</v>
      </c>
      <c r="N856" t="e">
        <f>INDEX(XML!$A$2:$R$782,MATCH(C856,XML!$D$2:$D$737,0),2)</f>
        <v>#N/A</v>
      </c>
    </row>
    <row r="857" spans="1:14" ht="67.5" x14ac:dyDescent="0.2">
      <c r="A857">
        <v>33837</v>
      </c>
      <c r="B857" t="s">
        <v>1013</v>
      </c>
      <c r="C857" s="15" t="s">
        <v>1014</v>
      </c>
      <c r="D857" s="15" t="s">
        <v>35889</v>
      </c>
      <c r="E857">
        <v>51513</v>
      </c>
      <c r="F857">
        <v>69581</v>
      </c>
      <c r="H857" t="s">
        <v>746</v>
      </c>
      <c r="K857" s="16">
        <f t="shared" si="39"/>
        <v>55118.91</v>
      </c>
      <c r="L857" s="16">
        <f t="shared" si="40"/>
        <v>58019.905263157896</v>
      </c>
      <c r="M857" s="16">
        <f t="shared" si="41"/>
        <v>65931.710526315786</v>
      </c>
      <c r="N857" t="e">
        <f>INDEX(XML!$A$2:$R$782,MATCH(C857,XML!$D$2:$D$737,0),2)</f>
        <v>#N/A</v>
      </c>
    </row>
    <row r="858" spans="1:14" ht="56.25" x14ac:dyDescent="0.2">
      <c r="A858">
        <v>48075</v>
      </c>
      <c r="B858" t="s">
        <v>1008</v>
      </c>
      <c r="C858" s="15" t="s">
        <v>22093</v>
      </c>
      <c r="D858" s="15" t="s">
        <v>26969</v>
      </c>
      <c r="E858">
        <v>24242</v>
      </c>
      <c r="F858">
        <v>32738</v>
      </c>
      <c r="H858" t="s">
        <v>746</v>
      </c>
      <c r="K858" s="16">
        <f t="shared" si="39"/>
        <v>27151.040000000001</v>
      </c>
      <c r="L858" s="16">
        <f t="shared" si="40"/>
        <v>28580.042105263157</v>
      </c>
      <c r="M858" s="16">
        <f t="shared" si="41"/>
        <v>32477.320574162677</v>
      </c>
      <c r="N858" t="e">
        <f>INDEX(XML!$A$2:$R$782,MATCH(C858,XML!$D$2:$D$737,0),2)</f>
        <v>#N/A</v>
      </c>
    </row>
    <row r="859" spans="1:14" ht="56.25" x14ac:dyDescent="0.2">
      <c r="A859">
        <v>48076</v>
      </c>
      <c r="B859" t="s">
        <v>1009</v>
      </c>
      <c r="C859" s="15" t="s">
        <v>21731</v>
      </c>
      <c r="D859" s="15" t="s">
        <v>21732</v>
      </c>
      <c r="E859">
        <v>40907</v>
      </c>
      <c r="F859">
        <v>55238</v>
      </c>
      <c r="H859">
        <v>23</v>
      </c>
      <c r="K859" s="16">
        <f t="shared" si="39"/>
        <v>45815.839999999997</v>
      </c>
      <c r="L859" s="16">
        <f t="shared" si="40"/>
        <v>48227.199999999997</v>
      </c>
      <c r="M859" s="16">
        <f t="shared" si="41"/>
        <v>54803.63636363636</v>
      </c>
      <c r="N859" t="e">
        <f>INDEX(XML!$A$2:$R$782,MATCH(C859,XML!$D$2:$D$737,0),2)</f>
        <v>#N/A</v>
      </c>
    </row>
    <row r="860" spans="1:14" ht="56.25" x14ac:dyDescent="0.2">
      <c r="A860">
        <v>33889</v>
      </c>
      <c r="B860" t="s">
        <v>1015</v>
      </c>
      <c r="C860" s="15" t="s">
        <v>35890</v>
      </c>
      <c r="D860" s="15" t="s">
        <v>35891</v>
      </c>
      <c r="E860">
        <v>24242</v>
      </c>
      <c r="F860">
        <v>32738</v>
      </c>
      <c r="H860" t="s">
        <v>746</v>
      </c>
      <c r="K860" s="16">
        <f t="shared" si="39"/>
        <v>27151.040000000001</v>
      </c>
      <c r="L860" s="16">
        <f t="shared" si="40"/>
        <v>28580.042105263157</v>
      </c>
      <c r="M860" s="16">
        <f t="shared" si="41"/>
        <v>32477.320574162677</v>
      </c>
      <c r="N860" t="e">
        <f>INDEX(XML!$A$2:$R$782,MATCH(C860,XML!$D$2:$D$737,0),2)</f>
        <v>#N/A</v>
      </c>
    </row>
    <row r="861" spans="1:14" ht="56.25" x14ac:dyDescent="0.2">
      <c r="A861">
        <v>33893</v>
      </c>
      <c r="B861" t="s">
        <v>1016</v>
      </c>
      <c r="C861" s="15" t="s">
        <v>35892</v>
      </c>
      <c r="D861" s="15" t="s">
        <v>35893</v>
      </c>
      <c r="E861">
        <v>43175</v>
      </c>
      <c r="F861">
        <v>58331</v>
      </c>
      <c r="H861" t="s">
        <v>746</v>
      </c>
      <c r="K861" s="16">
        <f t="shared" si="39"/>
        <v>48356</v>
      </c>
      <c r="L861" s="16">
        <f t="shared" si="40"/>
        <v>50901.052631578947</v>
      </c>
      <c r="M861" s="16">
        <f t="shared" si="41"/>
        <v>57842.105263157893</v>
      </c>
      <c r="N861" t="e">
        <f>INDEX(XML!$A$2:$R$782,MATCH(C861,XML!$D$2:$D$737,0),2)</f>
        <v>#N/A</v>
      </c>
    </row>
    <row r="862" spans="1:14" ht="56.25" x14ac:dyDescent="0.2">
      <c r="A862">
        <v>33894</v>
      </c>
      <c r="B862" t="s">
        <v>1017</v>
      </c>
      <c r="C862" s="15" t="s">
        <v>35894</v>
      </c>
      <c r="D862" s="15" t="s">
        <v>35895</v>
      </c>
      <c r="E862">
        <v>74799</v>
      </c>
      <c r="F862">
        <v>97256</v>
      </c>
      <c r="H862">
        <v>28</v>
      </c>
      <c r="K862" s="16">
        <f t="shared" si="39"/>
        <v>80034.929999999993</v>
      </c>
      <c r="L862" s="16">
        <f t="shared" si="40"/>
        <v>84247.294736842101</v>
      </c>
      <c r="M862" s="16">
        <f t="shared" si="41"/>
        <v>95735.562200956934</v>
      </c>
      <c r="N862" t="e">
        <f>INDEX(XML!$A$2:$R$782,MATCH(C862,XML!$D$2:$D$737,0),2)</f>
        <v>#N/A</v>
      </c>
    </row>
    <row r="863" spans="1:14" ht="56.25" x14ac:dyDescent="0.2">
      <c r="A863">
        <v>34646</v>
      </c>
      <c r="B863" t="s">
        <v>20580</v>
      </c>
      <c r="C863" s="15" t="s">
        <v>35896</v>
      </c>
      <c r="D863" s="15" t="s">
        <v>35897</v>
      </c>
      <c r="E863">
        <v>139560</v>
      </c>
      <c r="F863">
        <v>188438</v>
      </c>
      <c r="H863" t="s">
        <v>746</v>
      </c>
      <c r="K863" s="16">
        <f t="shared" si="39"/>
        <v>149329.20000000001</v>
      </c>
      <c r="L863" s="16">
        <f t="shared" si="40"/>
        <v>157188.63157894739</v>
      </c>
      <c r="M863" s="16">
        <f t="shared" si="41"/>
        <v>178623.44497607657</v>
      </c>
      <c r="N863" t="e">
        <f>INDEX(XML!$A$2:$R$782,MATCH(C863,XML!$D$2:$D$737,0),2)</f>
        <v>#N/A</v>
      </c>
    </row>
    <row r="864" spans="1:14" ht="56.25" x14ac:dyDescent="0.2">
      <c r="A864">
        <v>80280</v>
      </c>
      <c r="B864" t="s">
        <v>43865</v>
      </c>
      <c r="C864" s="15" t="s">
        <v>43866</v>
      </c>
      <c r="D864" s="15" t="s">
        <v>43867</v>
      </c>
      <c r="E864">
        <v>56058</v>
      </c>
      <c r="F864">
        <v>75713</v>
      </c>
      <c r="H864" t="s">
        <v>746</v>
      </c>
      <c r="K864" s="16">
        <f t="shared" si="39"/>
        <v>59982.06</v>
      </c>
      <c r="L864" s="16">
        <f t="shared" si="40"/>
        <v>63139.010526315789</v>
      </c>
      <c r="M864" s="16">
        <f t="shared" si="41"/>
        <v>71748.875598086132</v>
      </c>
      <c r="N864" t="e">
        <f>INDEX(XML!$A$2:$R$782,MATCH(C864,XML!$D$2:$D$737,0),2)</f>
        <v>#N/A</v>
      </c>
    </row>
    <row r="865" spans="1:14" ht="56.25" x14ac:dyDescent="0.2">
      <c r="A865">
        <v>80281</v>
      </c>
      <c r="B865" t="s">
        <v>43868</v>
      </c>
      <c r="C865" s="15" t="s">
        <v>43869</v>
      </c>
      <c r="D865" s="15" t="s">
        <v>43870</v>
      </c>
      <c r="E865">
        <v>106812</v>
      </c>
      <c r="F865">
        <v>144225</v>
      </c>
      <c r="H865">
        <v>41</v>
      </c>
      <c r="K865" s="16">
        <f t="shared" si="39"/>
        <v>114288.84</v>
      </c>
      <c r="L865" s="16">
        <f t="shared" si="40"/>
        <v>120304.04210526316</v>
      </c>
      <c r="M865" s="16">
        <f t="shared" si="41"/>
        <v>136709.13875598085</v>
      </c>
      <c r="N865" t="e">
        <f>INDEX(XML!$A$2:$R$782,MATCH(C865,XML!$D$2:$D$737,0),2)</f>
        <v>#N/A</v>
      </c>
    </row>
    <row r="866" spans="1:14" ht="67.5" x14ac:dyDescent="0.2">
      <c r="A866">
        <v>67170</v>
      </c>
      <c r="B866" t="s">
        <v>24199</v>
      </c>
      <c r="C866" s="15" t="s">
        <v>24200</v>
      </c>
      <c r="D866" s="15" t="s">
        <v>24201</v>
      </c>
      <c r="E866">
        <v>34089</v>
      </c>
      <c r="F866">
        <v>46069</v>
      </c>
      <c r="H866" t="s">
        <v>746</v>
      </c>
      <c r="K866" s="16">
        <f t="shared" si="39"/>
        <v>38179.68</v>
      </c>
      <c r="L866" s="16">
        <f t="shared" si="40"/>
        <v>40189.136842105261</v>
      </c>
      <c r="M866" s="16">
        <f t="shared" si="41"/>
        <v>45669.473684210527</v>
      </c>
      <c r="N866" t="e">
        <f>INDEX(XML!$A$2:$R$782,MATCH(C866,XML!$D$2:$D$737,0),2)</f>
        <v>#N/A</v>
      </c>
    </row>
    <row r="867" spans="1:14" ht="67.5" x14ac:dyDescent="0.2">
      <c r="A867">
        <v>67171</v>
      </c>
      <c r="B867" t="s">
        <v>24202</v>
      </c>
      <c r="C867" s="15" t="s">
        <v>24203</v>
      </c>
      <c r="D867" s="15" t="s">
        <v>24204</v>
      </c>
      <c r="E867">
        <v>53785</v>
      </c>
      <c r="F867">
        <v>72619</v>
      </c>
      <c r="H867">
        <v>2</v>
      </c>
      <c r="K867" s="16">
        <f t="shared" si="39"/>
        <v>57549.95</v>
      </c>
      <c r="L867" s="16">
        <f t="shared" si="40"/>
        <v>60578.894736842107</v>
      </c>
      <c r="M867" s="16">
        <f t="shared" si="41"/>
        <v>68839.653110047846</v>
      </c>
      <c r="N867" t="e">
        <f>INDEX(XML!$A$2:$R$782,MATCH(C867,XML!$D$2:$D$737,0),2)</f>
        <v>#N/A</v>
      </c>
    </row>
    <row r="868" spans="1:14" ht="67.5" x14ac:dyDescent="0.2">
      <c r="A868">
        <v>67172</v>
      </c>
      <c r="B868" t="s">
        <v>24205</v>
      </c>
      <c r="C868" s="15" t="s">
        <v>24206</v>
      </c>
      <c r="D868" s="15" t="s">
        <v>24207</v>
      </c>
      <c r="E868">
        <v>102646</v>
      </c>
      <c r="F868">
        <v>138600</v>
      </c>
      <c r="H868" t="s">
        <v>746</v>
      </c>
      <c r="K868" s="16">
        <f t="shared" si="39"/>
        <v>109831.22</v>
      </c>
      <c r="L868" s="16">
        <f t="shared" si="40"/>
        <v>115611.81052631579</v>
      </c>
      <c r="M868" s="16">
        <f t="shared" si="41"/>
        <v>131377.05741626795</v>
      </c>
      <c r="N868" t="e">
        <f>INDEX(XML!$A$2:$R$782,MATCH(C868,XML!$D$2:$D$737,0),2)</f>
        <v>#N/A</v>
      </c>
    </row>
    <row r="869" spans="1:14" ht="67.5" x14ac:dyDescent="0.2">
      <c r="A869">
        <v>43566</v>
      </c>
      <c r="B869" t="s">
        <v>1018</v>
      </c>
      <c r="C869" s="15" t="s">
        <v>1019</v>
      </c>
      <c r="D869" s="15" t="s">
        <v>1020</v>
      </c>
      <c r="E869">
        <v>47204</v>
      </c>
      <c r="F869">
        <v>61369</v>
      </c>
      <c r="K869" s="16">
        <f t="shared" si="39"/>
        <v>52868.479999999996</v>
      </c>
      <c r="L869" s="16">
        <f t="shared" si="40"/>
        <v>55651.031578947368</v>
      </c>
      <c r="M869" s="16">
        <f t="shared" si="41"/>
        <v>63239.808612440196</v>
      </c>
      <c r="N869" t="e">
        <f>INDEX(XML!$A$2:$R$782,MATCH(C869,XML!$D$2:$D$737,0),2)</f>
        <v>#N/A</v>
      </c>
    </row>
    <row r="870" spans="1:14" ht="67.5" x14ac:dyDescent="0.2">
      <c r="A870">
        <v>43567</v>
      </c>
      <c r="B870" t="s">
        <v>1021</v>
      </c>
      <c r="C870" s="15" t="s">
        <v>1022</v>
      </c>
      <c r="D870" s="15" t="s">
        <v>1023</v>
      </c>
      <c r="E870">
        <v>76664</v>
      </c>
      <c r="F870">
        <v>99675</v>
      </c>
      <c r="H870" t="s">
        <v>746</v>
      </c>
      <c r="K870" s="16">
        <f t="shared" si="39"/>
        <v>82030.48</v>
      </c>
      <c r="L870" s="16">
        <f t="shared" si="40"/>
        <v>86347.873684210528</v>
      </c>
      <c r="M870" s="16">
        <f t="shared" si="41"/>
        <v>98122.583732057421</v>
      </c>
      <c r="N870" t="e">
        <f>INDEX(XML!$A$2:$R$782,MATCH(C870,XML!$D$2:$D$737,0),2)</f>
        <v>#N/A</v>
      </c>
    </row>
    <row r="871" spans="1:14" ht="67.5" x14ac:dyDescent="0.2">
      <c r="A871">
        <v>43568</v>
      </c>
      <c r="B871" t="s">
        <v>1024</v>
      </c>
      <c r="C871" s="15" t="s">
        <v>1025</v>
      </c>
      <c r="D871" s="15" t="s">
        <v>1026</v>
      </c>
      <c r="E871">
        <v>134841</v>
      </c>
      <c r="F871">
        <v>182081</v>
      </c>
      <c r="H871">
        <v>13</v>
      </c>
      <c r="K871" s="16">
        <f t="shared" si="39"/>
        <v>144279.87</v>
      </c>
      <c r="L871" s="16">
        <f t="shared" si="40"/>
        <v>151873.54736842104</v>
      </c>
      <c r="M871" s="16">
        <f t="shared" si="41"/>
        <v>172583.57655502393</v>
      </c>
      <c r="N871" t="e">
        <f>INDEX(XML!$A$2:$R$782,MATCH(C871,XML!$D$2:$D$737,0),2)</f>
        <v>#N/A</v>
      </c>
    </row>
    <row r="872" spans="1:14" ht="22.5" customHeight="1" x14ac:dyDescent="0.2">
      <c r="A872">
        <v>43569</v>
      </c>
      <c r="B872" t="s">
        <v>1027</v>
      </c>
      <c r="C872" s="15" t="s">
        <v>1028</v>
      </c>
      <c r="D872" s="15" t="s">
        <v>1029</v>
      </c>
      <c r="E872">
        <v>247232</v>
      </c>
      <c r="F872">
        <v>321413</v>
      </c>
      <c r="K872" s="16">
        <f t="shared" si="39"/>
        <v>264538.23999999999</v>
      </c>
      <c r="L872" s="16">
        <f t="shared" si="40"/>
        <v>278461.30526315788</v>
      </c>
      <c r="M872" s="16">
        <f t="shared" si="41"/>
        <v>316433.30143540667</v>
      </c>
      <c r="N872" t="e">
        <f>INDEX(XML!$A$2:$R$782,MATCH(C872,XML!$D$2:$D$737,0),2)</f>
        <v>#N/A</v>
      </c>
    </row>
    <row r="873" spans="1:14" ht="67.5" x14ac:dyDescent="0.2">
      <c r="A873">
        <v>57078</v>
      </c>
      <c r="B873" t="s">
        <v>14722</v>
      </c>
      <c r="C873" s="15" t="s">
        <v>14723</v>
      </c>
      <c r="D873" s="15" t="s">
        <v>14724</v>
      </c>
      <c r="E873">
        <v>96207</v>
      </c>
      <c r="F873">
        <v>129881</v>
      </c>
      <c r="H873">
        <v>28</v>
      </c>
      <c r="K873" s="16">
        <f t="shared" si="39"/>
        <v>102941.49</v>
      </c>
      <c r="L873" s="16">
        <f t="shared" si="40"/>
        <v>108359.46315789473</v>
      </c>
      <c r="M873" s="16">
        <f t="shared" si="41"/>
        <v>123135.75358851673</v>
      </c>
      <c r="N873" t="e">
        <f>INDEX(XML!$A$2:$R$782,MATCH(C873,XML!$D$2:$D$737,0),2)</f>
        <v>#N/A</v>
      </c>
    </row>
    <row r="874" spans="1:14" ht="67.5" x14ac:dyDescent="0.2">
      <c r="A874">
        <v>57079</v>
      </c>
      <c r="B874" t="s">
        <v>14725</v>
      </c>
      <c r="C874" s="15" t="s">
        <v>14726</v>
      </c>
      <c r="D874" s="15" t="s">
        <v>14727</v>
      </c>
      <c r="E874">
        <v>153023</v>
      </c>
      <c r="F874">
        <v>206606</v>
      </c>
      <c r="H874" t="s">
        <v>746</v>
      </c>
      <c r="K874" s="16">
        <f t="shared" si="39"/>
        <v>163734.60999999999</v>
      </c>
      <c r="L874" s="16">
        <f t="shared" si="40"/>
        <v>172352.22105263156</v>
      </c>
      <c r="M874" s="16">
        <f t="shared" si="41"/>
        <v>195854.79665071768</v>
      </c>
      <c r="N874" t="e">
        <f>INDEX(XML!$A$2:$R$782,MATCH(C874,XML!$D$2:$D$737,0),2)</f>
        <v>#N/A</v>
      </c>
    </row>
    <row r="875" spans="1:14" ht="22.5" customHeight="1" x14ac:dyDescent="0.2">
      <c r="A875">
        <v>58779</v>
      </c>
      <c r="B875" t="s">
        <v>17071</v>
      </c>
      <c r="C875" s="15" t="s">
        <v>17769</v>
      </c>
      <c r="D875" s="15" t="s">
        <v>17770</v>
      </c>
      <c r="E875">
        <v>276261</v>
      </c>
      <c r="F875">
        <v>359156</v>
      </c>
      <c r="H875">
        <v>5</v>
      </c>
      <c r="K875" s="16">
        <f t="shared" si="39"/>
        <v>295599.27</v>
      </c>
      <c r="L875" s="16">
        <f t="shared" si="40"/>
        <v>311157.12631578947</v>
      </c>
      <c r="M875" s="16">
        <f t="shared" si="41"/>
        <v>353587.64354066987</v>
      </c>
      <c r="N875" t="e">
        <f>INDEX(XML!$A$2:$R$782,MATCH(C875,XML!$D$2:$D$737,0),2)</f>
        <v>#N/A</v>
      </c>
    </row>
    <row r="876" spans="1:14" ht="67.5" x14ac:dyDescent="0.2">
      <c r="A876">
        <v>76578</v>
      </c>
      <c r="B876" t="s">
        <v>35428</v>
      </c>
      <c r="C876" s="15" t="s">
        <v>35429</v>
      </c>
      <c r="D876" s="15" t="s">
        <v>35430</v>
      </c>
      <c r="E876">
        <v>120971</v>
      </c>
      <c r="F876">
        <v>157275</v>
      </c>
      <c r="K876" s="16">
        <f t="shared" si="39"/>
        <v>129438.97</v>
      </c>
      <c r="L876" s="16">
        <f t="shared" si="40"/>
        <v>136251.54736842104</v>
      </c>
      <c r="M876" s="16">
        <f t="shared" si="41"/>
        <v>154831.3038277512</v>
      </c>
      <c r="N876" t="e">
        <f>INDEX(XML!$A$2:$R$782,MATCH(C876,XML!$D$2:$D$737,0),2)</f>
        <v>#N/A</v>
      </c>
    </row>
    <row r="877" spans="1:14" ht="67.5" x14ac:dyDescent="0.2">
      <c r="A877">
        <v>76579</v>
      </c>
      <c r="B877" t="s">
        <v>35431</v>
      </c>
      <c r="C877" s="15" t="s">
        <v>35432</v>
      </c>
      <c r="D877" s="15" t="s">
        <v>35433</v>
      </c>
      <c r="E877">
        <v>166649</v>
      </c>
      <c r="F877">
        <v>225000</v>
      </c>
      <c r="H877">
        <v>12</v>
      </c>
      <c r="K877" s="16">
        <f t="shared" si="39"/>
        <v>178314.43</v>
      </c>
      <c r="L877" s="16">
        <f t="shared" si="40"/>
        <v>187699.4</v>
      </c>
      <c r="M877" s="16">
        <f t="shared" si="41"/>
        <v>213294.77272727274</v>
      </c>
      <c r="N877" t="e">
        <f>INDEX(XML!$A$2:$R$782,MATCH(C877,XML!$D$2:$D$737,0),2)</f>
        <v>#N/A</v>
      </c>
    </row>
    <row r="878" spans="1:14" ht="22.5" customHeight="1" x14ac:dyDescent="0.2">
      <c r="A878">
        <v>76580</v>
      </c>
      <c r="B878" t="s">
        <v>35434</v>
      </c>
      <c r="C878" s="15" t="s">
        <v>35435</v>
      </c>
      <c r="D878" s="15" t="s">
        <v>35436</v>
      </c>
      <c r="E878">
        <v>421385</v>
      </c>
      <c r="F878">
        <v>547819</v>
      </c>
      <c r="K878" s="16">
        <f t="shared" si="39"/>
        <v>450881.95</v>
      </c>
      <c r="L878" s="16">
        <f t="shared" si="40"/>
        <v>474612.57894736843</v>
      </c>
      <c r="M878" s="16">
        <f t="shared" si="41"/>
        <v>539332.47607655497</v>
      </c>
      <c r="N878" t="e">
        <f>INDEX(XML!$A$2:$R$782,MATCH(C878,XML!$D$2:$D$737,0),2)</f>
        <v>#N/A</v>
      </c>
    </row>
    <row r="879" spans="1:14" ht="67.5" x14ac:dyDescent="0.2">
      <c r="A879">
        <v>83695</v>
      </c>
      <c r="B879" t="s">
        <v>47455</v>
      </c>
      <c r="C879" s="15" t="s">
        <v>47456</v>
      </c>
      <c r="D879" s="15" t="s">
        <v>47457</v>
      </c>
      <c r="E879">
        <v>638603</v>
      </c>
      <c r="F879">
        <v>862144</v>
      </c>
      <c r="H879">
        <v>3</v>
      </c>
      <c r="K879" s="16">
        <f t="shared" si="39"/>
        <v>683305.21</v>
      </c>
      <c r="L879" s="16">
        <f t="shared" si="40"/>
        <v>719268.64210526319</v>
      </c>
      <c r="M879" s="16">
        <f t="shared" si="41"/>
        <v>817350.72966507182</v>
      </c>
      <c r="N879" t="e">
        <f>INDEX(XML!$A$2:$R$782,MATCH(C879,XML!$D$2:$D$737,0),2)</f>
        <v>#N/A</v>
      </c>
    </row>
    <row r="880" spans="1:14" ht="78.75" x14ac:dyDescent="0.2">
      <c r="A880">
        <v>74488</v>
      </c>
      <c r="B880" t="s">
        <v>35437</v>
      </c>
      <c r="C880" s="15" t="s">
        <v>35438</v>
      </c>
      <c r="D880" s="15" t="s">
        <v>35439</v>
      </c>
      <c r="E880">
        <v>50888</v>
      </c>
      <c r="F880">
        <v>68738</v>
      </c>
      <c r="K880" s="16">
        <f t="shared" si="39"/>
        <v>54450.16</v>
      </c>
      <c r="L880" s="16">
        <f t="shared" si="40"/>
        <v>57315.957894736843</v>
      </c>
      <c r="M880" s="16">
        <f t="shared" si="41"/>
        <v>65131.770334928231</v>
      </c>
      <c r="N880" t="e">
        <f>INDEX(XML!$A$2:$R$782,MATCH(C880,XML!$D$2:$D$737,0),2)</f>
        <v>#N/A</v>
      </c>
    </row>
    <row r="881" spans="1:14" ht="56.25" x14ac:dyDescent="0.2">
      <c r="A881">
        <v>51626</v>
      </c>
      <c r="B881" t="s">
        <v>1039</v>
      </c>
      <c r="C881" s="15" t="s">
        <v>1040</v>
      </c>
      <c r="D881" s="15" t="s">
        <v>1041</v>
      </c>
      <c r="E881">
        <v>34257</v>
      </c>
      <c r="F881">
        <v>46300</v>
      </c>
      <c r="H881">
        <v>21</v>
      </c>
      <c r="K881" s="16">
        <f t="shared" si="39"/>
        <v>38367.839999999997</v>
      </c>
      <c r="L881" s="16">
        <f t="shared" si="40"/>
        <v>40387.199999999997</v>
      </c>
      <c r="M881" s="16">
        <f t="shared" si="41"/>
        <v>45894.545454545449</v>
      </c>
      <c r="N881" t="e">
        <f>INDEX(XML!$A$2:$R$782,MATCH(C881,XML!$D$2:$D$737,0),2)</f>
        <v>#N/A</v>
      </c>
    </row>
    <row r="882" spans="1:14" ht="56.25" x14ac:dyDescent="0.2">
      <c r="A882">
        <v>51624</v>
      </c>
      <c r="B882" t="s">
        <v>1042</v>
      </c>
      <c r="C882" s="15" t="s">
        <v>1043</v>
      </c>
      <c r="D882" s="15" t="s">
        <v>1044</v>
      </c>
      <c r="E882">
        <v>44075</v>
      </c>
      <c r="F882">
        <v>59550</v>
      </c>
      <c r="H882" t="s">
        <v>746</v>
      </c>
      <c r="K882" s="16">
        <f t="shared" si="39"/>
        <v>49364</v>
      </c>
      <c r="L882" s="16">
        <f t="shared" si="40"/>
        <v>51962.105263157893</v>
      </c>
      <c r="M882" s="16">
        <f t="shared" si="41"/>
        <v>59047.846889952154</v>
      </c>
      <c r="N882" t="e">
        <f>INDEX(XML!$A$2:$R$782,MATCH(C882,XML!$D$2:$D$737,0),2)</f>
        <v>#N/A</v>
      </c>
    </row>
    <row r="883" spans="1:14" ht="56.25" x14ac:dyDescent="0.2">
      <c r="A883">
        <v>51631</v>
      </c>
      <c r="B883" t="s">
        <v>1045</v>
      </c>
      <c r="C883" s="15" t="s">
        <v>1046</v>
      </c>
      <c r="D883" s="15" t="s">
        <v>1047</v>
      </c>
      <c r="E883">
        <v>76537</v>
      </c>
      <c r="F883">
        <v>103350</v>
      </c>
      <c r="K883" s="16">
        <f t="shared" si="39"/>
        <v>81894.59</v>
      </c>
      <c r="L883" s="16">
        <f t="shared" si="40"/>
        <v>86204.831578947371</v>
      </c>
      <c r="M883" s="16">
        <f t="shared" si="41"/>
        <v>97960.035885167483</v>
      </c>
      <c r="N883" t="e">
        <f>INDEX(XML!$A$2:$R$782,MATCH(C883,XML!$D$2:$D$737,0),2)</f>
        <v>#N/A</v>
      </c>
    </row>
    <row r="884" spans="1:14" ht="56.25" x14ac:dyDescent="0.2">
      <c r="A884">
        <v>55473</v>
      </c>
      <c r="B884" t="s">
        <v>14460</v>
      </c>
      <c r="C884" s="15" t="s">
        <v>14461</v>
      </c>
      <c r="D884" s="15" t="s">
        <v>14462</v>
      </c>
      <c r="E884">
        <v>131225</v>
      </c>
      <c r="F884">
        <v>177250</v>
      </c>
      <c r="K884" s="16">
        <f t="shared" si="39"/>
        <v>140410.75</v>
      </c>
      <c r="L884" s="16">
        <f t="shared" si="40"/>
        <v>147800.78947368421</v>
      </c>
      <c r="M884" s="16">
        <f t="shared" si="41"/>
        <v>167955.44258373205</v>
      </c>
      <c r="N884" t="e">
        <f>INDEX(XML!$A$2:$R$782,MATCH(C884,XML!$D$2:$D$737,0),2)</f>
        <v>#N/A</v>
      </c>
    </row>
    <row r="885" spans="1:14" ht="45" x14ac:dyDescent="0.2">
      <c r="A885">
        <v>81617</v>
      </c>
      <c r="B885" t="s">
        <v>43982</v>
      </c>
      <c r="C885" s="15" t="s">
        <v>43983</v>
      </c>
      <c r="D885" s="15" t="s">
        <v>43984</v>
      </c>
      <c r="E885">
        <v>240360</v>
      </c>
      <c r="F885">
        <v>324550</v>
      </c>
      <c r="K885" s="16">
        <f t="shared" si="39"/>
        <v>257185.2</v>
      </c>
      <c r="L885" s="16">
        <f t="shared" si="40"/>
        <v>270721.26315789472</v>
      </c>
      <c r="M885" s="16">
        <f t="shared" si="41"/>
        <v>307637.7990430622</v>
      </c>
      <c r="N885" t="e">
        <f>INDEX(XML!$A$2:$R$782,MATCH(C885,XML!$D$2:$D$737,0),2)</f>
        <v>#N/A</v>
      </c>
    </row>
    <row r="886" spans="1:14" ht="67.5" x14ac:dyDescent="0.2">
      <c r="A886">
        <v>72229</v>
      </c>
      <c r="B886" t="s">
        <v>32549</v>
      </c>
      <c r="C886" s="15" t="s">
        <v>32550</v>
      </c>
      <c r="D886" s="15" t="s">
        <v>32551</v>
      </c>
      <c r="E886">
        <v>63339</v>
      </c>
      <c r="F886">
        <v>82350</v>
      </c>
      <c r="H886">
        <v>7</v>
      </c>
      <c r="K886" s="16">
        <f t="shared" si="39"/>
        <v>67772.73</v>
      </c>
      <c r="L886" s="16">
        <f t="shared" si="40"/>
        <v>71339.715789473688</v>
      </c>
      <c r="M886" s="16">
        <f t="shared" si="41"/>
        <v>81067.858851674653</v>
      </c>
      <c r="N886" t="e">
        <f>INDEX(XML!$A$2:$R$782,MATCH(C886,XML!$D$2:$D$737,0),2)</f>
        <v>#N/A</v>
      </c>
    </row>
    <row r="887" spans="1:14" ht="67.5" x14ac:dyDescent="0.2">
      <c r="A887">
        <v>72230</v>
      </c>
      <c r="B887" t="s">
        <v>32552</v>
      </c>
      <c r="C887" s="15" t="s">
        <v>32553</v>
      </c>
      <c r="D887" s="15" t="s">
        <v>32554</v>
      </c>
      <c r="E887">
        <v>106540</v>
      </c>
      <c r="F887">
        <v>138550</v>
      </c>
      <c r="K887" s="16">
        <f t="shared" si="39"/>
        <v>113997.8</v>
      </c>
      <c r="L887" s="16">
        <f t="shared" si="40"/>
        <v>119997.68421052632</v>
      </c>
      <c r="M887" s="16">
        <f t="shared" si="41"/>
        <v>136361.00478468902</v>
      </c>
      <c r="N887" t="e">
        <f>INDEX(XML!$A$2:$R$782,MATCH(C887,XML!$D$2:$D$737,0),2)</f>
        <v>#N/A</v>
      </c>
    </row>
    <row r="888" spans="1:14" ht="67.5" x14ac:dyDescent="0.2">
      <c r="A888">
        <v>51629</v>
      </c>
      <c r="B888" t="s">
        <v>24045</v>
      </c>
      <c r="C888" s="15" t="s">
        <v>38871</v>
      </c>
      <c r="D888" s="15" t="s">
        <v>38872</v>
      </c>
      <c r="E888">
        <v>86027</v>
      </c>
      <c r="F888">
        <v>116200</v>
      </c>
      <c r="H888">
        <v>20</v>
      </c>
      <c r="K888" s="16">
        <f t="shared" si="39"/>
        <v>92048.89</v>
      </c>
      <c r="L888" s="16">
        <f t="shared" si="40"/>
        <v>96893.568421052638</v>
      </c>
      <c r="M888" s="16">
        <f t="shared" si="41"/>
        <v>110106.32775119618</v>
      </c>
      <c r="N888" t="e">
        <f>INDEX(XML!$A$2:$R$782,MATCH(C888,XML!$D$2:$D$737,0),2)</f>
        <v>#N/A</v>
      </c>
    </row>
    <row r="889" spans="1:14" ht="67.5" x14ac:dyDescent="0.2">
      <c r="A889">
        <v>72232</v>
      </c>
      <c r="B889" t="s">
        <v>38789</v>
      </c>
      <c r="C889" s="15" t="s">
        <v>38790</v>
      </c>
      <c r="D889" s="15" t="s">
        <v>38791</v>
      </c>
      <c r="E889">
        <v>132711</v>
      </c>
      <c r="F889">
        <v>179200</v>
      </c>
      <c r="H889">
        <v>11</v>
      </c>
      <c r="K889" s="16">
        <f t="shared" si="39"/>
        <v>142000.76999999999</v>
      </c>
      <c r="L889" s="16">
        <f t="shared" si="40"/>
        <v>149474.49473684208</v>
      </c>
      <c r="M889" s="16">
        <f t="shared" si="41"/>
        <v>169857.3803827751</v>
      </c>
      <c r="N889" t="e">
        <f>INDEX(XML!$A$2:$R$782,MATCH(C889,XML!$D$2:$D$737,0),2)</f>
        <v>#N/A</v>
      </c>
    </row>
    <row r="890" spans="1:14" ht="67.5" x14ac:dyDescent="0.2">
      <c r="A890">
        <v>72233</v>
      </c>
      <c r="B890" t="s">
        <v>38792</v>
      </c>
      <c r="C890" s="15" t="s">
        <v>38793</v>
      </c>
      <c r="D890" s="15" t="s">
        <v>38794</v>
      </c>
      <c r="E890">
        <v>236468</v>
      </c>
      <c r="F890">
        <v>307450</v>
      </c>
      <c r="K890" s="16">
        <f t="shared" si="39"/>
        <v>253020.76</v>
      </c>
      <c r="L890" s="16">
        <f t="shared" si="40"/>
        <v>266337.64210526313</v>
      </c>
      <c r="M890" s="16">
        <f t="shared" si="41"/>
        <v>302656.41148325359</v>
      </c>
      <c r="N890" t="e">
        <f>INDEX(XML!$A$2:$R$782,MATCH(C890,XML!$D$2:$D$737,0),2)</f>
        <v>#N/A</v>
      </c>
    </row>
    <row r="891" spans="1:14" ht="22.5" customHeight="1" x14ac:dyDescent="0.2">
      <c r="A891">
        <v>30588</v>
      </c>
      <c r="B891" t="s">
        <v>45700</v>
      </c>
      <c r="C891" s="15" t="s">
        <v>45701</v>
      </c>
      <c r="D891" s="15" t="s">
        <v>45702</v>
      </c>
      <c r="E891">
        <v>124672</v>
      </c>
      <c r="F891">
        <v>168400</v>
      </c>
      <c r="K891" s="16">
        <f t="shared" si="39"/>
        <v>133399.04000000001</v>
      </c>
      <c r="L891" s="16">
        <f t="shared" si="40"/>
        <v>140420.04210526316</v>
      </c>
      <c r="M891" s="16">
        <f t="shared" si="41"/>
        <v>159568.22966507176</v>
      </c>
      <c r="N891" t="e">
        <f>INDEX(XML!$A$2:$R$782,MATCH(C891,XML!$D$2:$D$737,0),2)</f>
        <v>#N/A</v>
      </c>
    </row>
    <row r="892" spans="1:14" ht="78.75" x14ac:dyDescent="0.2">
      <c r="A892">
        <v>83037</v>
      </c>
      <c r="B892" t="s">
        <v>45703</v>
      </c>
      <c r="C892" s="15" t="s">
        <v>45704</v>
      </c>
      <c r="D892" s="15" t="s">
        <v>45705</v>
      </c>
      <c r="E892">
        <v>181405</v>
      </c>
      <c r="F892">
        <v>245000</v>
      </c>
      <c r="K892" s="16">
        <f t="shared" si="39"/>
        <v>194103.35</v>
      </c>
      <c r="L892" s="16">
        <f t="shared" si="40"/>
        <v>204319.31578947368</v>
      </c>
      <c r="M892" s="16">
        <f t="shared" si="41"/>
        <v>232181.04066985648</v>
      </c>
      <c r="N892" t="e">
        <f>INDEX(XML!$A$2:$R$782,MATCH(C892,XML!$D$2:$D$737,0),2)</f>
        <v>#N/A</v>
      </c>
    </row>
    <row r="893" spans="1:14" ht="22.5" customHeight="1" x14ac:dyDescent="0.25">
      <c r="A893" s="184" t="s">
        <v>3775</v>
      </c>
      <c r="B893" s="184"/>
      <c r="C893" s="185"/>
      <c r="D893" s="185"/>
      <c r="E893" s="184"/>
      <c r="F893" s="184"/>
      <c r="G893" s="184"/>
      <c r="H893" s="184"/>
      <c r="I893" s="184"/>
      <c r="J893" s="184"/>
      <c r="K893" s="16">
        <f t="shared" si="39"/>
        <v>0</v>
      </c>
      <c r="L893" s="16">
        <f t="shared" si="40"/>
        <v>0</v>
      </c>
      <c r="M893" s="16">
        <f t="shared" si="41"/>
        <v>0</v>
      </c>
      <c r="N893" t="e">
        <f>INDEX(XML!$A$2:$R$782,MATCH(C893,XML!$D$2:$D$737,0),2)</f>
        <v>#N/A</v>
      </c>
    </row>
    <row r="894" spans="1:14" ht="45" x14ac:dyDescent="0.2">
      <c r="A894">
        <v>69820</v>
      </c>
      <c r="B894" t="s">
        <v>32657</v>
      </c>
      <c r="C894" s="15" t="s">
        <v>47681</v>
      </c>
      <c r="D894" s="15" t="s">
        <v>47682</v>
      </c>
      <c r="E894">
        <v>14827</v>
      </c>
      <c r="F894">
        <v>22350</v>
      </c>
      <c r="H894">
        <v>34</v>
      </c>
      <c r="K894" s="16">
        <f t="shared" si="39"/>
        <v>16606.240000000002</v>
      </c>
      <c r="L894" s="16">
        <f t="shared" si="40"/>
        <v>17480.252631578951</v>
      </c>
      <c r="M894" s="16">
        <f t="shared" si="41"/>
        <v>19863.923444976081</v>
      </c>
      <c r="N894" t="e">
        <f>INDEX(XML!$A$2:$R$782,MATCH(C894,XML!$D$2:$D$737,0),2)</f>
        <v>#N/A</v>
      </c>
    </row>
    <row r="895" spans="1:14" ht="45" x14ac:dyDescent="0.2">
      <c r="A895">
        <v>74422</v>
      </c>
      <c r="B895">
        <v>47443</v>
      </c>
      <c r="C895" s="15" t="s">
        <v>37517</v>
      </c>
      <c r="D895" s="15" t="s">
        <v>37518</v>
      </c>
      <c r="E895">
        <v>26500</v>
      </c>
      <c r="F895">
        <v>34450</v>
      </c>
      <c r="H895">
        <v>33</v>
      </c>
      <c r="K895" s="16">
        <f t="shared" si="39"/>
        <v>29680</v>
      </c>
      <c r="L895" s="16">
        <f t="shared" si="40"/>
        <v>31242.105263157893</v>
      </c>
      <c r="M895" s="16">
        <f t="shared" si="41"/>
        <v>35502.392344497603</v>
      </c>
      <c r="N895" t="e">
        <f>INDEX(XML!$A$2:$R$782,MATCH(C895,XML!$D$2:$D$737,0),2)</f>
        <v>#N/A</v>
      </c>
    </row>
    <row r="896" spans="1:14" ht="45" x14ac:dyDescent="0.2">
      <c r="A896">
        <v>74423</v>
      </c>
      <c r="B896">
        <v>47444</v>
      </c>
      <c r="C896" s="15" t="s">
        <v>37519</v>
      </c>
      <c r="D896" s="15" t="s">
        <v>37520</v>
      </c>
      <c r="E896">
        <v>42671</v>
      </c>
      <c r="F896">
        <v>55472</v>
      </c>
      <c r="K896" s="16">
        <f t="shared" si="39"/>
        <v>47791.519999999997</v>
      </c>
      <c r="L896" s="16">
        <f t="shared" si="40"/>
        <v>50306.863157894739</v>
      </c>
      <c r="M896" s="16">
        <f t="shared" si="41"/>
        <v>57166.889952153113</v>
      </c>
      <c r="N896" t="e">
        <f>INDEX(XML!$A$2:$R$782,MATCH(C896,XML!$D$2:$D$737,0),2)</f>
        <v>#N/A</v>
      </c>
    </row>
    <row r="897" spans="1:14" ht="22.5" customHeight="1" x14ac:dyDescent="0.2">
      <c r="A897">
        <v>74424</v>
      </c>
      <c r="B897">
        <v>47454</v>
      </c>
      <c r="C897" s="15" t="s">
        <v>37521</v>
      </c>
      <c r="D897" s="15" t="s">
        <v>37522</v>
      </c>
      <c r="E897">
        <v>73847</v>
      </c>
      <c r="F897">
        <v>96001</v>
      </c>
      <c r="H897">
        <v>10</v>
      </c>
      <c r="K897" s="16">
        <f t="shared" si="39"/>
        <v>79016.290000000008</v>
      </c>
      <c r="L897" s="16">
        <f t="shared" si="40"/>
        <v>83175.042105263172</v>
      </c>
      <c r="M897" s="16">
        <f t="shared" si="41"/>
        <v>94517.093301435423</v>
      </c>
      <c r="N897" t="e">
        <f>INDEX(XML!$A$2:$R$782,MATCH(C897,XML!$D$2:$D$737,0),2)</f>
        <v>#N/A</v>
      </c>
    </row>
    <row r="898" spans="1:14" ht="45" x14ac:dyDescent="0.2">
      <c r="A898">
        <v>82067</v>
      </c>
      <c r="B898">
        <v>32190</v>
      </c>
      <c r="C898" s="15" t="s">
        <v>45379</v>
      </c>
      <c r="D898" s="15" t="s">
        <v>45380</v>
      </c>
      <c r="E898">
        <v>45428</v>
      </c>
      <c r="F898">
        <v>59056</v>
      </c>
      <c r="K898" s="16">
        <f t="shared" si="39"/>
        <v>50879.360000000001</v>
      </c>
      <c r="L898" s="16">
        <f t="shared" si="40"/>
        <v>53557.221052631576</v>
      </c>
      <c r="M898" s="16">
        <f t="shared" si="41"/>
        <v>60860.478468899521</v>
      </c>
      <c r="N898" t="e">
        <f>INDEX(XML!$A$2:$R$782,MATCH(C898,XML!$D$2:$D$737,0),2)</f>
        <v>#N/A</v>
      </c>
    </row>
    <row r="899" spans="1:14" ht="45" x14ac:dyDescent="0.2">
      <c r="A899">
        <v>82068</v>
      </c>
      <c r="B899">
        <v>32194</v>
      </c>
      <c r="C899" s="15" t="s">
        <v>45603</v>
      </c>
      <c r="D899" s="15" t="s">
        <v>45604</v>
      </c>
      <c r="E899">
        <v>78250</v>
      </c>
      <c r="F899">
        <v>101725</v>
      </c>
      <c r="K899" s="16">
        <f t="shared" si="39"/>
        <v>83727.5</v>
      </c>
      <c r="L899" s="16">
        <f t="shared" si="40"/>
        <v>88134.210526315786</v>
      </c>
      <c r="M899" s="16">
        <f t="shared" si="41"/>
        <v>100152.5119617225</v>
      </c>
      <c r="N899" t="e">
        <f>INDEX(XML!$A$2:$R$782,MATCH(C899,XML!$D$2:$D$737,0),2)</f>
        <v>#N/A</v>
      </c>
    </row>
    <row r="900" spans="1:14" ht="33.75" x14ac:dyDescent="0.2">
      <c r="A900">
        <v>82069</v>
      </c>
      <c r="B900">
        <v>32031</v>
      </c>
      <c r="C900" s="15" t="s">
        <v>45381</v>
      </c>
      <c r="D900" s="15" t="s">
        <v>45382</v>
      </c>
      <c r="E900">
        <v>53331</v>
      </c>
      <c r="F900">
        <v>69330</v>
      </c>
      <c r="H900">
        <v>12</v>
      </c>
      <c r="K900" s="16">
        <f t="shared" si="39"/>
        <v>57064.17</v>
      </c>
      <c r="L900" s="16">
        <f t="shared" si="40"/>
        <v>60067.547368421052</v>
      </c>
      <c r="M900" s="16">
        <f t="shared" si="41"/>
        <v>68258.576555023916</v>
      </c>
      <c r="N900" t="e">
        <f>INDEX(XML!$A$2:$R$782,MATCH(C900,XML!$D$2:$D$737,0),2)</f>
        <v>#N/A</v>
      </c>
    </row>
    <row r="901" spans="1:14" ht="22.5" customHeight="1" x14ac:dyDescent="0.2">
      <c r="A901">
        <v>82070</v>
      </c>
      <c r="B901">
        <v>32021</v>
      </c>
      <c r="C901" s="15" t="s">
        <v>45383</v>
      </c>
      <c r="D901" s="15" t="s">
        <v>45384</v>
      </c>
      <c r="E901">
        <v>83052</v>
      </c>
      <c r="F901">
        <v>107968</v>
      </c>
      <c r="H901">
        <v>11</v>
      </c>
      <c r="K901" s="16">
        <f t="shared" ref="K901:K964" si="42">IF(E901&gt;49999,E901+E901*0.07,IF(E901&lt;=49999,E901+E901*0.12))</f>
        <v>88865.64</v>
      </c>
      <c r="L901" s="16">
        <f t="shared" ref="L901:L964" si="43">K901*100/95</f>
        <v>93542.778947368424</v>
      </c>
      <c r="M901" s="16">
        <f t="shared" ref="M901:M964" si="44">IF(COUNTIF(C901,"*Dahua*"),F901-10,L901*100/88)</f>
        <v>106298.6124401914</v>
      </c>
      <c r="N901" t="e">
        <f>INDEX(XML!$A$2:$R$782,MATCH(C901,XML!$D$2:$D$737,0),2)</f>
        <v>#N/A</v>
      </c>
    </row>
    <row r="902" spans="1:14" ht="33.75" x14ac:dyDescent="0.2">
      <c r="A902">
        <v>82071</v>
      </c>
      <c r="B902">
        <v>32022</v>
      </c>
      <c r="C902" s="15" t="s">
        <v>45385</v>
      </c>
      <c r="D902" s="15" t="s">
        <v>45386</v>
      </c>
      <c r="E902">
        <v>123982</v>
      </c>
      <c r="F902">
        <v>161177</v>
      </c>
      <c r="H902">
        <v>11</v>
      </c>
      <c r="K902" s="16">
        <f t="shared" si="42"/>
        <v>132660.74</v>
      </c>
      <c r="L902" s="16">
        <f t="shared" si="43"/>
        <v>139642.8842105263</v>
      </c>
      <c r="M902" s="16">
        <f t="shared" si="44"/>
        <v>158685.09569377991</v>
      </c>
      <c r="N902" t="e">
        <f>INDEX(XML!$A$2:$R$782,MATCH(C902,XML!$D$2:$D$737,0),2)</f>
        <v>#N/A</v>
      </c>
    </row>
    <row r="903" spans="1:14" ht="45" x14ac:dyDescent="0.2">
      <c r="A903">
        <v>78975</v>
      </c>
      <c r="B903" t="s">
        <v>37795</v>
      </c>
      <c r="C903" s="15" t="s">
        <v>24705</v>
      </c>
      <c r="D903" s="15" t="s">
        <v>37796</v>
      </c>
      <c r="E903">
        <v>52190</v>
      </c>
      <c r="F903">
        <v>70481</v>
      </c>
      <c r="H903" t="s">
        <v>746</v>
      </c>
      <c r="K903" s="16">
        <f t="shared" si="42"/>
        <v>55843.3</v>
      </c>
      <c r="L903" s="16">
        <f t="shared" si="43"/>
        <v>58782.42105263158</v>
      </c>
      <c r="M903" s="16">
        <f t="shared" si="44"/>
        <v>66798.205741626793</v>
      </c>
      <c r="N903" t="e">
        <f>INDEX(XML!$A$2:$R$782,MATCH(C903,XML!$D$2:$D$737,0),2)</f>
        <v>#N/A</v>
      </c>
    </row>
    <row r="904" spans="1:14" ht="45" x14ac:dyDescent="0.2">
      <c r="A904">
        <v>78976</v>
      </c>
      <c r="B904" t="s">
        <v>37797</v>
      </c>
      <c r="C904" s="15" t="s">
        <v>24706</v>
      </c>
      <c r="D904" s="15" t="s">
        <v>37798</v>
      </c>
      <c r="E904">
        <v>112839</v>
      </c>
      <c r="F904">
        <v>152381</v>
      </c>
      <c r="H904">
        <v>15</v>
      </c>
      <c r="K904" s="16">
        <f t="shared" si="42"/>
        <v>120737.73</v>
      </c>
      <c r="L904" s="16">
        <f t="shared" si="43"/>
        <v>127092.34736842105</v>
      </c>
      <c r="M904" s="16">
        <f t="shared" si="44"/>
        <v>144423.12200956937</v>
      </c>
      <c r="N904" t="e">
        <f>INDEX(XML!$A$2:$R$782,MATCH(C904,XML!$D$2:$D$737,0),2)</f>
        <v>#N/A</v>
      </c>
    </row>
    <row r="905" spans="1:14" ht="22.5" customHeight="1" x14ac:dyDescent="0.2">
      <c r="A905">
        <v>78974</v>
      </c>
      <c r="B905" t="s">
        <v>38649</v>
      </c>
      <c r="C905" s="15" t="s">
        <v>14561</v>
      </c>
      <c r="D905" s="15" t="s">
        <v>38795</v>
      </c>
      <c r="E905">
        <v>52190</v>
      </c>
      <c r="F905">
        <v>70481</v>
      </c>
      <c r="H905" t="s">
        <v>746</v>
      </c>
      <c r="K905" s="16">
        <f t="shared" si="42"/>
        <v>55843.3</v>
      </c>
      <c r="L905" s="16">
        <f t="shared" si="43"/>
        <v>58782.42105263158</v>
      </c>
      <c r="M905" s="16">
        <f t="shared" si="44"/>
        <v>66798.205741626793</v>
      </c>
      <c r="N905" t="e">
        <f>INDEX(XML!$A$2:$R$782,MATCH(C905,XML!$D$2:$D$737,0),2)</f>
        <v>#N/A</v>
      </c>
    </row>
    <row r="906" spans="1:14" ht="45" x14ac:dyDescent="0.2">
      <c r="A906">
        <v>78977</v>
      </c>
      <c r="B906" t="s">
        <v>42343</v>
      </c>
      <c r="C906" s="15" t="s">
        <v>42344</v>
      </c>
      <c r="D906" s="15" t="s">
        <v>42345</v>
      </c>
      <c r="E906">
        <v>112839</v>
      </c>
      <c r="F906">
        <v>152381</v>
      </c>
      <c r="H906" t="s">
        <v>746</v>
      </c>
      <c r="K906" s="16">
        <f t="shared" si="42"/>
        <v>120737.73</v>
      </c>
      <c r="L906" s="16">
        <f t="shared" si="43"/>
        <v>127092.34736842105</v>
      </c>
      <c r="M906" s="16">
        <f t="shared" si="44"/>
        <v>144423.12200956937</v>
      </c>
      <c r="N906" t="e">
        <f>INDEX(XML!$A$2:$R$782,MATCH(C906,XML!$D$2:$D$737,0),2)</f>
        <v>#N/A</v>
      </c>
    </row>
    <row r="907" spans="1:14" ht="45" x14ac:dyDescent="0.2">
      <c r="A907">
        <v>78981</v>
      </c>
      <c r="B907" t="s">
        <v>38650</v>
      </c>
      <c r="C907" s="15" t="s">
        <v>43022</v>
      </c>
      <c r="D907" s="15" t="s">
        <v>43023</v>
      </c>
      <c r="E907">
        <v>173025</v>
      </c>
      <c r="F907">
        <v>233606</v>
      </c>
      <c r="H907">
        <v>44</v>
      </c>
      <c r="K907" s="16">
        <f t="shared" si="42"/>
        <v>185136.75</v>
      </c>
      <c r="L907" s="16">
        <f t="shared" si="43"/>
        <v>194880.78947368421</v>
      </c>
      <c r="M907" s="16">
        <f t="shared" si="44"/>
        <v>221455.44258373205</v>
      </c>
      <c r="N907" t="e">
        <f>INDEX(XML!$A$2:$R$782,MATCH(C907,XML!$D$2:$D$737,0),2)</f>
        <v>#N/A</v>
      </c>
    </row>
    <row r="908" spans="1:14" ht="45" x14ac:dyDescent="0.2">
      <c r="A908">
        <v>45210</v>
      </c>
      <c r="B908" t="s">
        <v>34833</v>
      </c>
      <c r="C908" s="15" t="s">
        <v>34834</v>
      </c>
      <c r="D908" s="15" t="s">
        <v>34835</v>
      </c>
      <c r="E908">
        <v>31375</v>
      </c>
      <c r="F908">
        <v>42356</v>
      </c>
      <c r="H908" t="s">
        <v>746</v>
      </c>
      <c r="K908" s="16">
        <f t="shared" si="42"/>
        <v>35140</v>
      </c>
      <c r="L908" s="16">
        <f t="shared" si="43"/>
        <v>36989.473684210527</v>
      </c>
      <c r="M908" s="16">
        <f t="shared" si="44"/>
        <v>42033.492822966509</v>
      </c>
      <c r="N908" t="e">
        <f>INDEX(XML!$A$2:$R$782,MATCH(C908,XML!$D$2:$D$737,0),2)</f>
        <v>#N/A</v>
      </c>
    </row>
    <row r="909" spans="1:14" ht="33.75" customHeight="1" x14ac:dyDescent="0.2">
      <c r="A909">
        <v>45220</v>
      </c>
      <c r="B909" t="s">
        <v>3776</v>
      </c>
      <c r="C909" s="15" t="s">
        <v>3777</v>
      </c>
      <c r="D909" s="15" t="s">
        <v>3778</v>
      </c>
      <c r="E909">
        <v>51870</v>
      </c>
      <c r="F909">
        <v>73463</v>
      </c>
      <c r="H909" t="s">
        <v>746</v>
      </c>
      <c r="K909" s="16">
        <f t="shared" si="42"/>
        <v>55500.9</v>
      </c>
      <c r="L909" s="16">
        <f t="shared" si="43"/>
        <v>58422</v>
      </c>
      <c r="M909" s="16">
        <f t="shared" si="44"/>
        <v>66388.636363636368</v>
      </c>
      <c r="N909" t="e">
        <f>INDEX(XML!$A$2:$R$782,MATCH(C909,XML!$D$2:$D$737,0),2)</f>
        <v>#N/A</v>
      </c>
    </row>
    <row r="910" spans="1:14" ht="33.75" customHeight="1" x14ac:dyDescent="0.2">
      <c r="A910">
        <v>74470</v>
      </c>
      <c r="B910" t="s">
        <v>40135</v>
      </c>
      <c r="C910" s="15" t="s">
        <v>40136</v>
      </c>
      <c r="D910" s="15" t="s">
        <v>40137</v>
      </c>
      <c r="E910">
        <v>38289</v>
      </c>
      <c r="F910">
        <v>51700</v>
      </c>
      <c r="H910">
        <v>8</v>
      </c>
      <c r="K910" s="16">
        <f t="shared" si="42"/>
        <v>42883.68</v>
      </c>
      <c r="L910" s="16">
        <f t="shared" si="43"/>
        <v>45140.715789473681</v>
      </c>
      <c r="M910" s="16">
        <f t="shared" si="44"/>
        <v>51296.267942583727</v>
      </c>
      <c r="N910" t="e">
        <f>INDEX(XML!$A$2:$R$782,MATCH(C910,XML!$D$2:$D$737,0),2)</f>
        <v>#N/A</v>
      </c>
    </row>
    <row r="911" spans="1:14" ht="33.75" customHeight="1" x14ac:dyDescent="0.2">
      <c r="A911">
        <v>60724</v>
      </c>
      <c r="B911" t="s">
        <v>21282</v>
      </c>
      <c r="C911" s="15" t="s">
        <v>21283</v>
      </c>
      <c r="D911" s="15" t="s">
        <v>21284</v>
      </c>
      <c r="E911">
        <v>27683</v>
      </c>
      <c r="F911">
        <v>37372</v>
      </c>
      <c r="K911" s="16">
        <f t="shared" si="42"/>
        <v>31004.959999999999</v>
      </c>
      <c r="L911" s="16">
        <f t="shared" si="43"/>
        <v>32636.799999999999</v>
      </c>
      <c r="M911" s="16">
        <f t="shared" si="44"/>
        <v>37087.272727272728</v>
      </c>
      <c r="N911" t="e">
        <f>INDEX(XML!$A$2:$R$782,MATCH(C911,XML!$D$2:$D$737,0),2)</f>
        <v>#N/A</v>
      </c>
    </row>
    <row r="912" spans="1:14" ht="33.75" customHeight="1" x14ac:dyDescent="0.2">
      <c r="A912">
        <v>60725</v>
      </c>
      <c r="B912" t="s">
        <v>21285</v>
      </c>
      <c r="C912" s="15" t="s">
        <v>21286</v>
      </c>
      <c r="D912" s="15" t="s">
        <v>21287</v>
      </c>
      <c r="E912">
        <v>51416</v>
      </c>
      <c r="F912">
        <v>69411</v>
      </c>
      <c r="H912">
        <v>10</v>
      </c>
      <c r="K912" s="16">
        <f t="shared" si="42"/>
        <v>55015.12</v>
      </c>
      <c r="L912" s="16">
        <f t="shared" si="43"/>
        <v>57910.652631578945</v>
      </c>
      <c r="M912" s="16">
        <f t="shared" si="44"/>
        <v>65807.559808612437</v>
      </c>
      <c r="N912" t="e">
        <f>INDEX(XML!$A$2:$R$782,MATCH(C912,XML!$D$2:$D$737,0),2)</f>
        <v>#N/A</v>
      </c>
    </row>
    <row r="913" spans="1:14" ht="33.75" customHeight="1" x14ac:dyDescent="0.2">
      <c r="A913">
        <v>60726</v>
      </c>
      <c r="B913" t="s">
        <v>21288</v>
      </c>
      <c r="C913" s="15" t="s">
        <v>21289</v>
      </c>
      <c r="D913" s="15" t="s">
        <v>21290</v>
      </c>
      <c r="E913">
        <v>31009</v>
      </c>
      <c r="F913">
        <v>41862</v>
      </c>
      <c r="K913" s="16">
        <f t="shared" si="42"/>
        <v>34730.080000000002</v>
      </c>
      <c r="L913" s="16">
        <f t="shared" si="43"/>
        <v>36557.978947368421</v>
      </c>
      <c r="M913" s="16">
        <f t="shared" si="44"/>
        <v>41543.157894736847</v>
      </c>
      <c r="N913" t="e">
        <f>INDEX(XML!$A$2:$R$782,MATCH(C913,XML!$D$2:$D$737,0),2)</f>
        <v>#N/A</v>
      </c>
    </row>
    <row r="914" spans="1:14" ht="33.75" customHeight="1" x14ac:dyDescent="0.2">
      <c r="A914">
        <v>60727</v>
      </c>
      <c r="B914" t="s">
        <v>21291</v>
      </c>
      <c r="C914" s="15" t="s">
        <v>21292</v>
      </c>
      <c r="D914" s="15" t="s">
        <v>21293</v>
      </c>
      <c r="E914">
        <v>53035</v>
      </c>
      <c r="F914">
        <v>71598</v>
      </c>
      <c r="H914">
        <v>3</v>
      </c>
      <c r="K914" s="16">
        <f t="shared" si="42"/>
        <v>56747.45</v>
      </c>
      <c r="L914" s="16">
        <f t="shared" si="43"/>
        <v>59734.15789473684</v>
      </c>
      <c r="M914" s="16">
        <f t="shared" si="44"/>
        <v>67879.724880382768</v>
      </c>
      <c r="N914" t="e">
        <f>INDEX(XML!$A$2:$R$782,MATCH(C914,XML!$D$2:$D$737,0),2)</f>
        <v>#N/A</v>
      </c>
    </row>
    <row r="915" spans="1:14" ht="33.75" customHeight="1" x14ac:dyDescent="0.2">
      <c r="A915">
        <v>73107</v>
      </c>
      <c r="B915" t="s">
        <v>34709</v>
      </c>
      <c r="C915" s="15" t="s">
        <v>34785</v>
      </c>
      <c r="D915" s="15" t="s">
        <v>34710</v>
      </c>
      <c r="E915">
        <v>33864</v>
      </c>
      <c r="F915">
        <v>45716</v>
      </c>
      <c r="H915">
        <v>9</v>
      </c>
      <c r="K915" s="16">
        <f t="shared" si="42"/>
        <v>37927.68</v>
      </c>
      <c r="L915" s="16">
        <f t="shared" si="43"/>
        <v>39923.873684210528</v>
      </c>
      <c r="M915" s="16">
        <f t="shared" si="44"/>
        <v>45368.038277511958</v>
      </c>
      <c r="N915" t="e">
        <f>INDEX(XML!$A$2:$R$782,MATCH(C915,XML!$D$2:$D$737,0),2)</f>
        <v>#N/A</v>
      </c>
    </row>
    <row r="916" spans="1:14" ht="33.75" customHeight="1" x14ac:dyDescent="0.2">
      <c r="A916">
        <v>73108</v>
      </c>
      <c r="B916" t="s">
        <v>34711</v>
      </c>
      <c r="C916" s="15" t="s">
        <v>34712</v>
      </c>
      <c r="D916" s="15" t="s">
        <v>34713</v>
      </c>
      <c r="E916">
        <v>51083</v>
      </c>
      <c r="F916">
        <v>68962</v>
      </c>
      <c r="H916">
        <v>1</v>
      </c>
      <c r="K916" s="16">
        <f t="shared" si="42"/>
        <v>54658.81</v>
      </c>
      <c r="L916" s="16">
        <f t="shared" si="43"/>
        <v>57535.589473684209</v>
      </c>
      <c r="M916" s="16">
        <f t="shared" si="44"/>
        <v>65381.351674641141</v>
      </c>
      <c r="N916" t="e">
        <f>INDEX(XML!$A$2:$R$782,MATCH(C916,XML!$D$2:$D$737,0),2)</f>
        <v>#N/A</v>
      </c>
    </row>
    <row r="917" spans="1:14" ht="33.75" customHeight="1" x14ac:dyDescent="0.2">
      <c r="A917">
        <v>73109</v>
      </c>
      <c r="B917" t="s">
        <v>34714</v>
      </c>
      <c r="C917" s="15" t="s">
        <v>34715</v>
      </c>
      <c r="D917" s="15" t="s">
        <v>34716</v>
      </c>
      <c r="E917">
        <v>92931</v>
      </c>
      <c r="F917">
        <v>125457</v>
      </c>
      <c r="H917">
        <v>12</v>
      </c>
      <c r="K917" s="16">
        <f t="shared" si="42"/>
        <v>99436.17</v>
      </c>
      <c r="L917" s="16">
        <f t="shared" si="43"/>
        <v>104669.65263157895</v>
      </c>
      <c r="M917" s="16">
        <f t="shared" si="44"/>
        <v>118942.78708133972</v>
      </c>
      <c r="N917" t="e">
        <f>INDEX(XML!$A$2:$R$782,MATCH(C917,XML!$D$2:$D$737,0),2)</f>
        <v>#N/A</v>
      </c>
    </row>
    <row r="918" spans="1:14" ht="33.75" customHeight="1" x14ac:dyDescent="0.2">
      <c r="A918">
        <v>73110</v>
      </c>
      <c r="B918" t="s">
        <v>34717</v>
      </c>
      <c r="C918" s="15" t="s">
        <v>34718</v>
      </c>
      <c r="D918" s="15" t="s">
        <v>34719</v>
      </c>
      <c r="E918">
        <v>26319</v>
      </c>
      <c r="F918">
        <v>35530</v>
      </c>
      <c r="H918">
        <v>15</v>
      </c>
      <c r="K918" s="16">
        <f t="shared" si="42"/>
        <v>29477.279999999999</v>
      </c>
      <c r="L918" s="16">
        <f t="shared" si="43"/>
        <v>31028.715789473685</v>
      </c>
      <c r="M918" s="16">
        <f t="shared" si="44"/>
        <v>35259.904306220094</v>
      </c>
      <c r="N918" t="e">
        <f>INDEX(XML!$A$2:$R$782,MATCH(C918,XML!$D$2:$D$737,0),2)</f>
        <v>#N/A</v>
      </c>
    </row>
    <row r="919" spans="1:14" ht="33.75" customHeight="1" x14ac:dyDescent="0.2">
      <c r="A919">
        <v>73111</v>
      </c>
      <c r="B919" t="s">
        <v>34720</v>
      </c>
      <c r="C919" s="15" t="s">
        <v>34721</v>
      </c>
      <c r="D919" s="15" t="s">
        <v>34722</v>
      </c>
      <c r="E919">
        <v>38909</v>
      </c>
      <c r="F919">
        <v>52527</v>
      </c>
      <c r="H919">
        <v>10</v>
      </c>
      <c r="K919" s="16">
        <f t="shared" si="42"/>
        <v>43578.080000000002</v>
      </c>
      <c r="L919" s="16">
        <f t="shared" si="43"/>
        <v>45871.663157894734</v>
      </c>
      <c r="M919" s="16">
        <f t="shared" si="44"/>
        <v>52126.889952153106</v>
      </c>
      <c r="N919" t="e">
        <f>INDEX(XML!$A$2:$R$782,MATCH(C919,XML!$D$2:$D$737,0),2)</f>
        <v>#N/A</v>
      </c>
    </row>
    <row r="920" spans="1:14" ht="33.75" customHeight="1" x14ac:dyDescent="0.2">
      <c r="A920">
        <v>73112</v>
      </c>
      <c r="B920" t="s">
        <v>34723</v>
      </c>
      <c r="C920" s="15" t="s">
        <v>34724</v>
      </c>
      <c r="D920" s="15" t="s">
        <v>34725</v>
      </c>
      <c r="E920">
        <v>53035</v>
      </c>
      <c r="F920">
        <v>71598</v>
      </c>
      <c r="H920">
        <v>14</v>
      </c>
      <c r="K920" s="16">
        <f t="shared" si="42"/>
        <v>56747.45</v>
      </c>
      <c r="L920" s="16">
        <f t="shared" si="43"/>
        <v>59734.15789473684</v>
      </c>
      <c r="M920" s="16">
        <f t="shared" si="44"/>
        <v>67879.724880382768</v>
      </c>
      <c r="N920" t="e">
        <f>INDEX(XML!$A$2:$R$782,MATCH(C920,XML!$D$2:$D$737,0),2)</f>
        <v>#N/A</v>
      </c>
    </row>
    <row r="921" spans="1:14" ht="33.75" customHeight="1" x14ac:dyDescent="0.2">
      <c r="A921">
        <v>34202</v>
      </c>
      <c r="B921" t="s">
        <v>3779</v>
      </c>
      <c r="C921" s="15" t="s">
        <v>3780</v>
      </c>
      <c r="D921" s="15" t="s">
        <v>3781</v>
      </c>
      <c r="E921">
        <v>38003</v>
      </c>
      <c r="F921">
        <v>44554</v>
      </c>
      <c r="H921" t="s">
        <v>746</v>
      </c>
      <c r="K921" s="16">
        <f t="shared" si="42"/>
        <v>42563.360000000001</v>
      </c>
      <c r="L921" s="16">
        <f t="shared" si="43"/>
        <v>44803.536842105263</v>
      </c>
      <c r="M921" s="16">
        <f t="shared" si="44"/>
        <v>50913.110047846887</v>
      </c>
      <c r="N921" t="e">
        <f>INDEX(XML!$A$2:$R$782,MATCH(C921,XML!$D$2:$D$737,0),2)</f>
        <v>#N/A</v>
      </c>
    </row>
    <row r="922" spans="1:14" ht="33.75" customHeight="1" x14ac:dyDescent="0.2">
      <c r="A922">
        <v>34658</v>
      </c>
      <c r="B922" t="s">
        <v>3782</v>
      </c>
      <c r="C922" s="15" t="s">
        <v>3783</v>
      </c>
      <c r="D922" s="15" t="s">
        <v>3784</v>
      </c>
      <c r="E922">
        <v>34291</v>
      </c>
      <c r="F922">
        <v>46293</v>
      </c>
      <c r="H922">
        <v>1</v>
      </c>
      <c r="K922" s="16">
        <f t="shared" si="42"/>
        <v>38405.919999999998</v>
      </c>
      <c r="L922" s="16">
        <f t="shared" si="43"/>
        <v>40427.284210526319</v>
      </c>
      <c r="M922" s="16">
        <f t="shared" si="44"/>
        <v>45940.095693779906</v>
      </c>
      <c r="N922" t="e">
        <f>INDEX(XML!$A$2:$R$782,MATCH(C922,XML!$D$2:$D$737,0),2)</f>
        <v>#N/A</v>
      </c>
    </row>
    <row r="923" spans="1:14" ht="33.75" customHeight="1" x14ac:dyDescent="0.2">
      <c r="A923">
        <v>34659</v>
      </c>
      <c r="B923" t="s">
        <v>3785</v>
      </c>
      <c r="C923" s="15" t="s">
        <v>3786</v>
      </c>
      <c r="D923" s="15" t="s">
        <v>3787</v>
      </c>
      <c r="E923">
        <v>34310</v>
      </c>
      <c r="F923">
        <v>46319</v>
      </c>
      <c r="K923" s="16">
        <f t="shared" si="42"/>
        <v>38427.199999999997</v>
      </c>
      <c r="L923" s="16">
        <f t="shared" si="43"/>
        <v>40449.684210526313</v>
      </c>
      <c r="M923" s="16">
        <f t="shared" si="44"/>
        <v>45965.55023923445</v>
      </c>
      <c r="N923" t="e">
        <f>INDEX(XML!$A$2:$R$782,MATCH(C923,XML!$D$2:$D$737,0),2)</f>
        <v>#N/A</v>
      </c>
    </row>
    <row r="924" spans="1:14" ht="33.75" customHeight="1" x14ac:dyDescent="0.2">
      <c r="A924">
        <v>34660</v>
      </c>
      <c r="B924" t="s">
        <v>3788</v>
      </c>
      <c r="C924" s="15" t="s">
        <v>3789</v>
      </c>
      <c r="D924" s="15" t="s">
        <v>3790</v>
      </c>
      <c r="E924">
        <v>34298</v>
      </c>
      <c r="F924">
        <v>46302</v>
      </c>
      <c r="H924">
        <v>6</v>
      </c>
      <c r="K924" s="16">
        <f t="shared" si="42"/>
        <v>38413.760000000002</v>
      </c>
      <c r="L924" s="16">
        <f t="shared" si="43"/>
        <v>40435.536842105263</v>
      </c>
      <c r="M924" s="16">
        <f t="shared" si="44"/>
        <v>45949.473684210527</v>
      </c>
      <c r="N924" t="e">
        <f>INDEX(XML!$A$2:$R$782,MATCH(C924,XML!$D$2:$D$737,0),2)</f>
        <v>#N/A</v>
      </c>
    </row>
    <row r="925" spans="1:14" ht="45" x14ac:dyDescent="0.2">
      <c r="A925">
        <v>34203</v>
      </c>
      <c r="B925" t="s">
        <v>3791</v>
      </c>
      <c r="C925" s="15" t="s">
        <v>3792</v>
      </c>
      <c r="D925" s="15" t="s">
        <v>26970</v>
      </c>
      <c r="E925">
        <v>46017</v>
      </c>
      <c r="F925">
        <v>62123</v>
      </c>
      <c r="H925">
        <v>15</v>
      </c>
      <c r="K925" s="16">
        <f t="shared" si="42"/>
        <v>51539.040000000001</v>
      </c>
      <c r="L925" s="16">
        <f t="shared" si="43"/>
        <v>54251.621052631577</v>
      </c>
      <c r="M925" s="16">
        <f t="shared" si="44"/>
        <v>61649.569377990432</v>
      </c>
      <c r="N925" t="e">
        <f>INDEX(XML!$A$2:$R$782,MATCH(C925,XML!$D$2:$D$737,0),2)</f>
        <v>#N/A</v>
      </c>
    </row>
    <row r="926" spans="1:14" ht="22.5" customHeight="1" x14ac:dyDescent="0.2">
      <c r="A926">
        <v>34204</v>
      </c>
      <c r="B926" t="s">
        <v>3793</v>
      </c>
      <c r="C926" s="15" t="s">
        <v>3794</v>
      </c>
      <c r="D926" s="15" t="s">
        <v>26971</v>
      </c>
      <c r="E926">
        <v>37657</v>
      </c>
      <c r="F926">
        <v>50837</v>
      </c>
      <c r="H926">
        <v>16</v>
      </c>
      <c r="K926" s="16">
        <f t="shared" si="42"/>
        <v>42175.839999999997</v>
      </c>
      <c r="L926" s="16">
        <f t="shared" si="43"/>
        <v>44395.621052631577</v>
      </c>
      <c r="M926" s="16">
        <f t="shared" si="44"/>
        <v>50449.569377990432</v>
      </c>
      <c r="N926" t="e">
        <f>INDEX(XML!$A$2:$R$782,MATCH(C926,XML!$D$2:$D$737,0),2)</f>
        <v>#N/A</v>
      </c>
    </row>
    <row r="927" spans="1:14" ht="56.25" x14ac:dyDescent="0.2">
      <c r="A927">
        <v>34205</v>
      </c>
      <c r="B927" t="s">
        <v>3795</v>
      </c>
      <c r="C927" s="15" t="s">
        <v>3796</v>
      </c>
      <c r="D927" s="15" t="s">
        <v>26972</v>
      </c>
      <c r="E927">
        <v>49713</v>
      </c>
      <c r="F927">
        <v>67113</v>
      </c>
      <c r="H927">
        <v>45</v>
      </c>
      <c r="K927" s="16">
        <f t="shared" si="42"/>
        <v>55678.559999999998</v>
      </c>
      <c r="L927" s="16">
        <f t="shared" si="43"/>
        <v>58609.010526315789</v>
      </c>
      <c r="M927" s="16">
        <f t="shared" si="44"/>
        <v>66601.148325358852</v>
      </c>
      <c r="N927" t="e">
        <f>INDEX(XML!$A$2:$R$782,MATCH(C927,XML!$D$2:$D$737,0),2)</f>
        <v>#N/A</v>
      </c>
    </row>
    <row r="928" spans="1:14" ht="45" x14ac:dyDescent="0.2">
      <c r="A928">
        <v>34206</v>
      </c>
      <c r="B928" t="s">
        <v>3797</v>
      </c>
      <c r="C928" s="15" t="s">
        <v>3798</v>
      </c>
      <c r="D928" s="15" t="s">
        <v>26973</v>
      </c>
      <c r="E928">
        <v>36130</v>
      </c>
      <c r="F928">
        <v>48775</v>
      </c>
      <c r="H928">
        <v>30</v>
      </c>
      <c r="K928" s="16">
        <f t="shared" si="42"/>
        <v>40465.599999999999</v>
      </c>
      <c r="L928" s="16">
        <f t="shared" si="43"/>
        <v>42595.368421052633</v>
      </c>
      <c r="M928" s="16">
        <f t="shared" si="44"/>
        <v>48403.827751196171</v>
      </c>
      <c r="N928" t="e">
        <f>INDEX(XML!$A$2:$R$782,MATCH(C928,XML!$D$2:$D$737,0),2)</f>
        <v>#N/A</v>
      </c>
    </row>
    <row r="929" spans="1:14" ht="45" x14ac:dyDescent="0.2">
      <c r="A929">
        <v>34663</v>
      </c>
      <c r="B929" t="s">
        <v>3799</v>
      </c>
      <c r="C929" s="15" t="s">
        <v>3800</v>
      </c>
      <c r="D929" s="15" t="s">
        <v>3801</v>
      </c>
      <c r="E929">
        <v>38921</v>
      </c>
      <c r="F929">
        <v>52544</v>
      </c>
      <c r="H929">
        <v>26</v>
      </c>
      <c r="K929" s="16">
        <f t="shared" si="42"/>
        <v>43591.519999999997</v>
      </c>
      <c r="L929" s="16">
        <f t="shared" si="43"/>
        <v>45885.810526315792</v>
      </c>
      <c r="M929" s="16">
        <f t="shared" si="44"/>
        <v>52142.966507177036</v>
      </c>
      <c r="N929" t="e">
        <f>INDEX(XML!$A$2:$R$782,MATCH(C929,XML!$D$2:$D$737,0),2)</f>
        <v>#N/A</v>
      </c>
    </row>
    <row r="930" spans="1:14" ht="45" x14ac:dyDescent="0.2">
      <c r="A930">
        <v>60708</v>
      </c>
      <c r="B930" t="s">
        <v>21294</v>
      </c>
      <c r="C930" s="15" t="s">
        <v>21295</v>
      </c>
      <c r="D930" s="15" t="s">
        <v>21296</v>
      </c>
      <c r="E930">
        <v>38003</v>
      </c>
      <c r="F930">
        <v>44554</v>
      </c>
      <c r="H930" t="s">
        <v>746</v>
      </c>
      <c r="K930" s="16">
        <f t="shared" si="42"/>
        <v>42563.360000000001</v>
      </c>
      <c r="L930" s="16">
        <f t="shared" si="43"/>
        <v>44803.536842105263</v>
      </c>
      <c r="M930" s="16">
        <f t="shared" si="44"/>
        <v>50913.110047846887</v>
      </c>
      <c r="N930" t="e">
        <f>INDEX(XML!$A$2:$R$782,MATCH(C930,XML!$D$2:$D$737,0),2)</f>
        <v>#N/A</v>
      </c>
    </row>
    <row r="931" spans="1:14" ht="33.75" customHeight="1" x14ac:dyDescent="0.2">
      <c r="A931">
        <v>60709</v>
      </c>
      <c r="B931" t="s">
        <v>21297</v>
      </c>
      <c r="C931" s="15" t="s">
        <v>21298</v>
      </c>
      <c r="D931" s="15" t="s">
        <v>21299</v>
      </c>
      <c r="E931">
        <v>33003</v>
      </c>
      <c r="F931">
        <v>44554</v>
      </c>
      <c r="H931">
        <v>7</v>
      </c>
      <c r="I931">
        <v>1</v>
      </c>
      <c r="K931" s="16">
        <f t="shared" si="42"/>
        <v>36963.360000000001</v>
      </c>
      <c r="L931" s="16">
        <f t="shared" si="43"/>
        <v>38908.800000000003</v>
      </c>
      <c r="M931" s="16">
        <f t="shared" si="44"/>
        <v>44214.545454545463</v>
      </c>
      <c r="N931" t="e">
        <f>INDEX(XML!$A$2:$R$782,MATCH(C931,XML!$D$2:$D$737,0),2)</f>
        <v>#N/A</v>
      </c>
    </row>
    <row r="932" spans="1:14" ht="45" x14ac:dyDescent="0.2">
      <c r="A932">
        <v>60710</v>
      </c>
      <c r="B932" t="s">
        <v>21300</v>
      </c>
      <c r="C932" s="15" t="s">
        <v>21301</v>
      </c>
      <c r="D932" s="15" t="s">
        <v>21302</v>
      </c>
      <c r="E932">
        <v>33003</v>
      </c>
      <c r="F932">
        <v>44554</v>
      </c>
      <c r="H932">
        <v>6</v>
      </c>
      <c r="K932" s="16">
        <f t="shared" si="42"/>
        <v>36963.360000000001</v>
      </c>
      <c r="L932" s="16">
        <f t="shared" si="43"/>
        <v>38908.800000000003</v>
      </c>
      <c r="M932" s="16">
        <f t="shared" si="44"/>
        <v>44214.545454545463</v>
      </c>
      <c r="N932" t="e">
        <f>INDEX(XML!$A$2:$R$782,MATCH(C932,XML!$D$2:$D$737,0),2)</f>
        <v>#N/A</v>
      </c>
    </row>
    <row r="933" spans="1:14" ht="33.75" customHeight="1" x14ac:dyDescent="0.2">
      <c r="A933">
        <v>60711</v>
      </c>
      <c r="B933" t="s">
        <v>21303</v>
      </c>
      <c r="C933" s="15" t="s">
        <v>21304</v>
      </c>
      <c r="D933" s="15" t="s">
        <v>21305</v>
      </c>
      <c r="E933">
        <v>44790</v>
      </c>
      <c r="F933">
        <v>60466</v>
      </c>
      <c r="H933">
        <v>32</v>
      </c>
      <c r="K933" s="16">
        <f t="shared" si="42"/>
        <v>50164.800000000003</v>
      </c>
      <c r="L933" s="16">
        <f t="shared" si="43"/>
        <v>52805.052631578947</v>
      </c>
      <c r="M933" s="16">
        <f t="shared" si="44"/>
        <v>60005.741626794261</v>
      </c>
      <c r="N933" t="e">
        <f>INDEX(XML!$A$2:$R$782,MATCH(C933,XML!$D$2:$D$737,0),2)</f>
        <v>#N/A</v>
      </c>
    </row>
    <row r="934" spans="1:14" ht="33.75" customHeight="1" x14ac:dyDescent="0.2">
      <c r="A934">
        <v>60712</v>
      </c>
      <c r="B934" t="s">
        <v>21306</v>
      </c>
      <c r="C934" s="15" t="s">
        <v>21307</v>
      </c>
      <c r="D934" s="15" t="s">
        <v>21308</v>
      </c>
      <c r="E934">
        <v>45894</v>
      </c>
      <c r="F934">
        <v>61957</v>
      </c>
      <c r="H934">
        <v>1</v>
      </c>
      <c r="K934" s="16">
        <f t="shared" si="42"/>
        <v>51401.279999999999</v>
      </c>
      <c r="L934" s="16">
        <f t="shared" si="43"/>
        <v>54106.610526315788</v>
      </c>
      <c r="M934" s="16">
        <f t="shared" si="44"/>
        <v>61484.784688995212</v>
      </c>
      <c r="N934" t="e">
        <f>INDEX(XML!$A$2:$R$782,MATCH(C934,XML!$D$2:$D$737,0),2)</f>
        <v>#N/A</v>
      </c>
    </row>
    <row r="935" spans="1:14" ht="45" customHeight="1" x14ac:dyDescent="0.2">
      <c r="A935">
        <v>60713</v>
      </c>
      <c r="B935" t="s">
        <v>21309</v>
      </c>
      <c r="C935" s="15" t="s">
        <v>21310</v>
      </c>
      <c r="D935" s="15" t="s">
        <v>21311</v>
      </c>
      <c r="E935">
        <v>45894</v>
      </c>
      <c r="F935">
        <v>61957</v>
      </c>
      <c r="H935">
        <v>7</v>
      </c>
      <c r="K935" s="16">
        <f t="shared" si="42"/>
        <v>51401.279999999999</v>
      </c>
      <c r="L935" s="16">
        <f t="shared" si="43"/>
        <v>54106.610526315788</v>
      </c>
      <c r="M935" s="16">
        <f t="shared" si="44"/>
        <v>61484.784688995212</v>
      </c>
      <c r="N935" t="e">
        <f>INDEX(XML!$A$2:$R$782,MATCH(C935,XML!$D$2:$D$737,0),2)</f>
        <v>#N/A</v>
      </c>
    </row>
    <row r="936" spans="1:14" ht="33.75" customHeight="1" x14ac:dyDescent="0.2">
      <c r="A936">
        <v>60714</v>
      </c>
      <c r="B936" t="s">
        <v>21312</v>
      </c>
      <c r="C936" s="15" t="s">
        <v>21313</v>
      </c>
      <c r="D936" s="15" t="s">
        <v>21314</v>
      </c>
      <c r="E936">
        <v>70650</v>
      </c>
      <c r="F936">
        <v>95377</v>
      </c>
      <c r="H936">
        <v>13</v>
      </c>
      <c r="K936" s="16">
        <f t="shared" si="42"/>
        <v>75595.5</v>
      </c>
      <c r="L936" s="16">
        <f t="shared" si="43"/>
        <v>79574.210526315786</v>
      </c>
      <c r="M936" s="16">
        <f t="shared" si="44"/>
        <v>90425.239234449749</v>
      </c>
      <c r="N936" t="e">
        <f>INDEX(XML!$A$2:$R$782,MATCH(C936,XML!$D$2:$D$737,0),2)</f>
        <v>#N/A</v>
      </c>
    </row>
    <row r="937" spans="1:14" ht="45" x14ac:dyDescent="0.2">
      <c r="A937">
        <v>60715</v>
      </c>
      <c r="B937" t="s">
        <v>21315</v>
      </c>
      <c r="C937" s="15" t="s">
        <v>21316</v>
      </c>
      <c r="D937" s="15" t="s">
        <v>21317</v>
      </c>
      <c r="E937">
        <v>86516</v>
      </c>
      <c r="F937">
        <v>116797</v>
      </c>
      <c r="H937">
        <v>28</v>
      </c>
      <c r="K937" s="16">
        <f t="shared" si="42"/>
        <v>92572.12</v>
      </c>
      <c r="L937" s="16">
        <f t="shared" si="43"/>
        <v>97444.336842105258</v>
      </c>
      <c r="M937" s="16">
        <f t="shared" si="44"/>
        <v>110732.2009569378</v>
      </c>
      <c r="N937" t="e">
        <f>INDEX(XML!$A$2:$R$782,MATCH(C937,XML!$D$2:$D$737,0),2)</f>
        <v>#N/A</v>
      </c>
    </row>
    <row r="938" spans="1:14" ht="22.5" customHeight="1" x14ac:dyDescent="0.2">
      <c r="A938">
        <v>60716</v>
      </c>
      <c r="B938" t="s">
        <v>21318</v>
      </c>
      <c r="C938" s="15" t="s">
        <v>21319</v>
      </c>
      <c r="D938" s="15" t="s">
        <v>21320</v>
      </c>
      <c r="E938">
        <v>33698</v>
      </c>
      <c r="F938">
        <v>45492</v>
      </c>
      <c r="K938" s="16">
        <f t="shared" si="42"/>
        <v>37741.760000000002</v>
      </c>
      <c r="L938" s="16">
        <f t="shared" si="43"/>
        <v>39728.168421052629</v>
      </c>
      <c r="M938" s="16">
        <f t="shared" si="44"/>
        <v>45145.645933014348</v>
      </c>
      <c r="N938" t="e">
        <f>INDEX(XML!$A$2:$R$782,MATCH(C938,XML!$D$2:$D$737,0),2)</f>
        <v>#N/A</v>
      </c>
    </row>
    <row r="939" spans="1:14" ht="45" x14ac:dyDescent="0.2">
      <c r="A939">
        <v>60717</v>
      </c>
      <c r="B939" t="s">
        <v>21321</v>
      </c>
      <c r="C939" s="15" t="s">
        <v>21322</v>
      </c>
      <c r="D939" s="15" t="s">
        <v>21323</v>
      </c>
      <c r="E939">
        <v>40217</v>
      </c>
      <c r="F939">
        <v>47542</v>
      </c>
      <c r="H939">
        <v>4</v>
      </c>
      <c r="K939" s="16">
        <f t="shared" si="42"/>
        <v>45043.040000000001</v>
      </c>
      <c r="L939" s="16">
        <f t="shared" si="43"/>
        <v>47413.72631578947</v>
      </c>
      <c r="M939" s="16">
        <f t="shared" si="44"/>
        <v>53879.234449760763</v>
      </c>
      <c r="N939" t="e">
        <f>INDEX(XML!$A$2:$R$782,MATCH(C939,XML!$D$2:$D$737,0),2)</f>
        <v>#N/A</v>
      </c>
    </row>
    <row r="940" spans="1:14" ht="45" x14ac:dyDescent="0.2">
      <c r="A940">
        <v>60718</v>
      </c>
      <c r="B940" t="s">
        <v>21324</v>
      </c>
      <c r="C940" s="15" t="s">
        <v>21325</v>
      </c>
      <c r="D940" s="15" t="s">
        <v>21326</v>
      </c>
      <c r="E940">
        <v>33698</v>
      </c>
      <c r="F940">
        <v>45492</v>
      </c>
      <c r="H940">
        <v>20</v>
      </c>
      <c r="K940" s="16">
        <f t="shared" si="42"/>
        <v>37741.760000000002</v>
      </c>
      <c r="L940" s="16">
        <f t="shared" si="43"/>
        <v>39728.168421052629</v>
      </c>
      <c r="M940" s="16">
        <f t="shared" si="44"/>
        <v>45145.645933014348</v>
      </c>
      <c r="N940" t="e">
        <f>INDEX(XML!$A$2:$R$782,MATCH(C940,XML!$D$2:$D$737,0),2)</f>
        <v>#N/A</v>
      </c>
    </row>
    <row r="941" spans="1:14" ht="33.75" customHeight="1" x14ac:dyDescent="0.2">
      <c r="A941">
        <v>60719</v>
      </c>
      <c r="B941" t="s">
        <v>21327</v>
      </c>
      <c r="C941" s="15" t="s">
        <v>21328</v>
      </c>
      <c r="D941" s="15" t="s">
        <v>21329</v>
      </c>
      <c r="E941">
        <v>45759</v>
      </c>
      <c r="F941">
        <v>61775</v>
      </c>
      <c r="H941">
        <v>3</v>
      </c>
      <c r="K941" s="16">
        <f t="shared" si="42"/>
        <v>51250.080000000002</v>
      </c>
      <c r="L941" s="16">
        <f t="shared" si="43"/>
        <v>53947.452631578948</v>
      </c>
      <c r="M941" s="16">
        <f t="shared" si="44"/>
        <v>61303.923444976077</v>
      </c>
      <c r="N941" t="e">
        <f>INDEX(XML!$A$2:$R$782,MATCH(C941,XML!$D$2:$D$737,0),2)</f>
        <v>#N/A</v>
      </c>
    </row>
    <row r="942" spans="1:14" ht="33.75" customHeight="1" x14ac:dyDescent="0.2">
      <c r="A942">
        <v>60720</v>
      </c>
      <c r="B942" t="s">
        <v>21330</v>
      </c>
      <c r="C942" s="15" t="s">
        <v>21331</v>
      </c>
      <c r="D942" s="15" t="s">
        <v>21332</v>
      </c>
      <c r="E942">
        <v>46903</v>
      </c>
      <c r="F942">
        <v>63319</v>
      </c>
      <c r="H942">
        <v>29</v>
      </c>
      <c r="K942" s="16">
        <f t="shared" si="42"/>
        <v>52531.360000000001</v>
      </c>
      <c r="L942" s="16">
        <f t="shared" si="43"/>
        <v>55296.168421052629</v>
      </c>
      <c r="M942" s="16">
        <f t="shared" si="44"/>
        <v>62836.555023923444</v>
      </c>
      <c r="N942" t="e">
        <f>INDEX(XML!$A$2:$R$782,MATCH(C942,XML!$D$2:$D$737,0),2)</f>
        <v>#N/A</v>
      </c>
    </row>
    <row r="943" spans="1:14" ht="45" x14ac:dyDescent="0.2">
      <c r="A943">
        <v>60721</v>
      </c>
      <c r="B943" t="s">
        <v>21333</v>
      </c>
      <c r="C943" s="15" t="s">
        <v>21334</v>
      </c>
      <c r="D943" s="15" t="s">
        <v>21335</v>
      </c>
      <c r="E943">
        <v>45769</v>
      </c>
      <c r="F943">
        <v>61788</v>
      </c>
      <c r="H943">
        <v>9</v>
      </c>
      <c r="K943" s="16">
        <f t="shared" si="42"/>
        <v>51261.279999999999</v>
      </c>
      <c r="L943" s="16">
        <f t="shared" si="43"/>
        <v>53959.242105263154</v>
      </c>
      <c r="M943" s="16">
        <f t="shared" si="44"/>
        <v>61317.320574162673</v>
      </c>
      <c r="N943" t="e">
        <f>INDEX(XML!$A$2:$R$782,MATCH(C943,XML!$D$2:$D$737,0),2)</f>
        <v>#N/A</v>
      </c>
    </row>
    <row r="944" spans="1:14" ht="33.75" customHeight="1" x14ac:dyDescent="0.2">
      <c r="A944">
        <v>60722</v>
      </c>
      <c r="B944" t="s">
        <v>21336</v>
      </c>
      <c r="C944" s="15" t="s">
        <v>21337</v>
      </c>
      <c r="D944" s="15" t="s">
        <v>21338</v>
      </c>
      <c r="E944">
        <v>72775</v>
      </c>
      <c r="F944">
        <v>98246</v>
      </c>
      <c r="H944" t="s">
        <v>746</v>
      </c>
      <c r="K944" s="16">
        <f t="shared" si="42"/>
        <v>77869.25</v>
      </c>
      <c r="L944" s="16">
        <f t="shared" si="43"/>
        <v>81967.631578947374</v>
      </c>
      <c r="M944" s="16">
        <f t="shared" si="44"/>
        <v>93145.035885167468</v>
      </c>
      <c r="N944" t="e">
        <f>INDEX(XML!$A$2:$R$782,MATCH(C944,XML!$D$2:$D$737,0),2)</f>
        <v>#N/A</v>
      </c>
    </row>
    <row r="945" spans="1:14" ht="45" x14ac:dyDescent="0.2">
      <c r="A945">
        <v>60723</v>
      </c>
      <c r="B945" t="s">
        <v>21339</v>
      </c>
      <c r="C945" s="15" t="s">
        <v>21340</v>
      </c>
      <c r="D945" s="15" t="s">
        <v>21341</v>
      </c>
      <c r="E945">
        <v>87541</v>
      </c>
      <c r="F945">
        <v>118181</v>
      </c>
      <c r="H945">
        <v>24</v>
      </c>
      <c r="K945" s="16">
        <f t="shared" si="42"/>
        <v>93668.87</v>
      </c>
      <c r="L945" s="16">
        <f t="shared" si="43"/>
        <v>98598.810526315792</v>
      </c>
      <c r="M945" s="16">
        <f t="shared" si="44"/>
        <v>112044.1028708134</v>
      </c>
      <c r="N945" t="e">
        <f>INDEX(XML!$A$2:$R$782,MATCH(C945,XML!$D$2:$D$737,0),2)</f>
        <v>#N/A</v>
      </c>
    </row>
    <row r="946" spans="1:14" ht="15.75" x14ac:dyDescent="0.25">
      <c r="A946" s="184" t="s">
        <v>2001</v>
      </c>
      <c r="B946" s="184"/>
      <c r="C946" s="185"/>
      <c r="D946" s="185"/>
      <c r="E946" s="184"/>
      <c r="F946" s="184"/>
      <c r="G946" s="184"/>
      <c r="H946" s="184"/>
      <c r="I946" s="184"/>
      <c r="J946" s="184"/>
      <c r="K946" s="16">
        <f t="shared" si="42"/>
        <v>0</v>
      </c>
      <c r="L946" s="16">
        <f t="shared" si="43"/>
        <v>0</v>
      </c>
      <c r="M946" s="16">
        <f t="shared" si="44"/>
        <v>0</v>
      </c>
      <c r="N946" t="e">
        <f>INDEX(XML!$A$2:$R$782,MATCH(C946,XML!$D$2:$D$737,0),2)</f>
        <v>#N/A</v>
      </c>
    </row>
    <row r="947" spans="1:14" ht="45" x14ac:dyDescent="0.2">
      <c r="A947">
        <v>82652</v>
      </c>
      <c r="B947" t="s">
        <v>43024</v>
      </c>
      <c r="C947" s="15" t="s">
        <v>43025</v>
      </c>
      <c r="D947" s="15" t="s">
        <v>43026</v>
      </c>
      <c r="E947">
        <v>2859</v>
      </c>
      <c r="F947">
        <v>4399</v>
      </c>
      <c r="H947" t="s">
        <v>746</v>
      </c>
      <c r="K947" s="16">
        <f t="shared" si="42"/>
        <v>3202.08</v>
      </c>
      <c r="L947" s="16">
        <f t="shared" si="43"/>
        <v>3370.6105263157897</v>
      </c>
      <c r="M947" s="16">
        <f t="shared" si="44"/>
        <v>3830.2392344497612</v>
      </c>
      <c r="N947" t="e">
        <f>INDEX(XML!$A$2:$R$782,MATCH(C947,XML!$D$2:$D$737,0),2)</f>
        <v>#N/A</v>
      </c>
    </row>
    <row r="948" spans="1:14" ht="22.5" customHeight="1" x14ac:dyDescent="0.2">
      <c r="A948">
        <v>82651</v>
      </c>
      <c r="B948" t="s">
        <v>48472</v>
      </c>
      <c r="C948" s="15" t="s">
        <v>48473</v>
      </c>
      <c r="D948" s="15" t="s">
        <v>45193</v>
      </c>
      <c r="E948">
        <v>2340</v>
      </c>
      <c r="F948">
        <v>3600</v>
      </c>
      <c r="H948" t="s">
        <v>746</v>
      </c>
      <c r="K948" s="16">
        <f t="shared" si="42"/>
        <v>2620.8000000000002</v>
      </c>
      <c r="L948" s="16">
        <f t="shared" si="43"/>
        <v>2758.7368421052633</v>
      </c>
      <c r="M948" s="16">
        <f t="shared" si="44"/>
        <v>3134.9282296650722</v>
      </c>
      <c r="N948" t="e">
        <f>INDEX(XML!$A$2:$R$782,MATCH(C948,XML!$D$2:$D$737,0),2)</f>
        <v>#N/A</v>
      </c>
    </row>
    <row r="949" spans="1:14" ht="22.5" customHeight="1" x14ac:dyDescent="0.2">
      <c r="A949">
        <v>52197</v>
      </c>
      <c r="B949" t="s">
        <v>2002</v>
      </c>
      <c r="C949" s="15" t="s">
        <v>2003</v>
      </c>
      <c r="D949" s="15" t="s">
        <v>2004</v>
      </c>
      <c r="E949">
        <v>10174</v>
      </c>
      <c r="F949">
        <v>12057</v>
      </c>
      <c r="K949" s="16">
        <f t="shared" si="42"/>
        <v>11394.88</v>
      </c>
      <c r="L949" s="16">
        <f t="shared" si="43"/>
        <v>11994.61052631579</v>
      </c>
      <c r="M949" s="16">
        <f t="shared" si="44"/>
        <v>13630.23923444976</v>
      </c>
      <c r="N949" t="e">
        <f>INDEX(XML!$A$2:$R$782,MATCH(C949,XML!$D$2:$D$737,0),2)</f>
        <v>#N/A</v>
      </c>
    </row>
    <row r="950" spans="1:14" ht="78.75" x14ac:dyDescent="0.2">
      <c r="A950">
        <v>52198</v>
      </c>
      <c r="B950" t="s">
        <v>2005</v>
      </c>
      <c r="C950" s="15" t="s">
        <v>2006</v>
      </c>
      <c r="D950" s="15" t="s">
        <v>2007</v>
      </c>
      <c r="E950">
        <v>10665</v>
      </c>
      <c r="F950">
        <v>12661</v>
      </c>
      <c r="H950">
        <v>27</v>
      </c>
      <c r="K950" s="16">
        <f t="shared" si="42"/>
        <v>11944.8</v>
      </c>
      <c r="L950" s="16">
        <f t="shared" si="43"/>
        <v>12573.473684210527</v>
      </c>
      <c r="M950" s="16">
        <f t="shared" si="44"/>
        <v>14288.038277511961</v>
      </c>
      <c r="N950" t="e">
        <f>INDEX(XML!$A$2:$R$782,MATCH(C950,XML!$D$2:$D$737,0),2)</f>
        <v>#N/A</v>
      </c>
    </row>
    <row r="951" spans="1:14" ht="78.75" x14ac:dyDescent="0.2">
      <c r="A951">
        <v>52199</v>
      </c>
      <c r="B951" t="s">
        <v>2008</v>
      </c>
      <c r="C951" s="15" t="s">
        <v>2009</v>
      </c>
      <c r="D951" s="15" t="s">
        <v>2010</v>
      </c>
      <c r="E951">
        <v>12133</v>
      </c>
      <c r="F951">
        <v>14470</v>
      </c>
      <c r="K951" s="16">
        <f t="shared" si="42"/>
        <v>13588.96</v>
      </c>
      <c r="L951" s="16">
        <f t="shared" si="43"/>
        <v>14304.168421052631</v>
      </c>
      <c r="M951" s="16">
        <f t="shared" si="44"/>
        <v>16254.736842105263</v>
      </c>
      <c r="N951" t="e">
        <f>INDEX(XML!$A$2:$R$782,MATCH(C951,XML!$D$2:$D$737,0),2)</f>
        <v>#N/A</v>
      </c>
    </row>
    <row r="952" spans="1:14" ht="33.75" customHeight="1" x14ac:dyDescent="0.2">
      <c r="A952">
        <v>52200</v>
      </c>
      <c r="B952" t="s">
        <v>2011</v>
      </c>
      <c r="C952" s="15" t="s">
        <v>2012</v>
      </c>
      <c r="D952" s="15" t="s">
        <v>2013</v>
      </c>
      <c r="E952">
        <v>15529</v>
      </c>
      <c r="F952">
        <v>18693</v>
      </c>
      <c r="H952">
        <v>6</v>
      </c>
      <c r="K952" s="16">
        <f t="shared" si="42"/>
        <v>17392.48</v>
      </c>
      <c r="L952" s="16">
        <f t="shared" si="43"/>
        <v>18307.873684210525</v>
      </c>
      <c r="M952" s="16">
        <f t="shared" si="44"/>
        <v>20804.401913875594</v>
      </c>
      <c r="N952" t="e">
        <f>INDEX(XML!$A$2:$R$782,MATCH(C952,XML!$D$2:$D$737,0),2)</f>
        <v>#N/A</v>
      </c>
    </row>
    <row r="953" spans="1:14" ht="22.5" customHeight="1" x14ac:dyDescent="0.2">
      <c r="A953">
        <v>41711</v>
      </c>
      <c r="B953" t="s">
        <v>2023</v>
      </c>
      <c r="C953" s="15" t="s">
        <v>2024</v>
      </c>
      <c r="D953" s="15" t="s">
        <v>2025</v>
      </c>
      <c r="E953">
        <v>74795</v>
      </c>
      <c r="F953">
        <v>86790</v>
      </c>
      <c r="H953">
        <v>3</v>
      </c>
      <c r="K953" s="16">
        <f t="shared" si="42"/>
        <v>80030.649999999994</v>
      </c>
      <c r="L953" s="16">
        <f t="shared" si="43"/>
        <v>84242.789473684199</v>
      </c>
      <c r="M953" s="16">
        <f t="shared" si="44"/>
        <v>95730.44258373206</v>
      </c>
      <c r="N953" t="e">
        <f>INDEX(XML!$A$2:$R$782,MATCH(C953,XML!$D$2:$D$737,0),2)</f>
        <v>#N/A</v>
      </c>
    </row>
    <row r="954" spans="1:14" ht="56.25" customHeight="1" x14ac:dyDescent="0.2">
      <c r="A954">
        <v>41709</v>
      </c>
      <c r="B954" t="s">
        <v>2026</v>
      </c>
      <c r="C954" s="15" t="s">
        <v>2027</v>
      </c>
      <c r="D954" s="15" t="s">
        <v>2028</v>
      </c>
      <c r="E954">
        <v>85050</v>
      </c>
      <c r="F954">
        <v>93600</v>
      </c>
      <c r="K954" s="16">
        <f t="shared" si="42"/>
        <v>91003.5</v>
      </c>
      <c r="L954" s="16">
        <f t="shared" si="43"/>
        <v>95793.15789473684</v>
      </c>
      <c r="M954" s="16">
        <f t="shared" si="44"/>
        <v>108855.86124401914</v>
      </c>
      <c r="N954" t="e">
        <f>INDEX(XML!$A$2:$R$782,MATCH(C954,XML!$D$2:$D$737,0),2)</f>
        <v>#N/A</v>
      </c>
    </row>
    <row r="955" spans="1:14" ht="56.25" customHeight="1" x14ac:dyDescent="0.2">
      <c r="A955">
        <v>74725</v>
      </c>
      <c r="B955" t="s">
        <v>32658</v>
      </c>
      <c r="C955" s="15" t="s">
        <v>32659</v>
      </c>
      <c r="D955" s="15" t="s">
        <v>32660</v>
      </c>
      <c r="E955">
        <v>573512</v>
      </c>
      <c r="F955">
        <v>612923</v>
      </c>
      <c r="H955">
        <v>2</v>
      </c>
      <c r="K955" s="16">
        <f t="shared" si="42"/>
        <v>613657.84</v>
      </c>
      <c r="L955" s="16">
        <f t="shared" si="43"/>
        <v>645955.62105263153</v>
      </c>
      <c r="M955" s="16">
        <f t="shared" si="44"/>
        <v>734040.4784688995</v>
      </c>
      <c r="N955" t="e">
        <f>INDEX(XML!$A$2:$R$782,MATCH(C955,XML!$D$2:$D$737,0),2)</f>
        <v>#N/A</v>
      </c>
    </row>
    <row r="956" spans="1:14" ht="22.5" customHeight="1" x14ac:dyDescent="0.2">
      <c r="A956">
        <v>47136</v>
      </c>
      <c r="B956" t="s">
        <v>2014</v>
      </c>
      <c r="C956" s="15" t="s">
        <v>2015</v>
      </c>
      <c r="D956" s="15" t="s">
        <v>2016</v>
      </c>
      <c r="E956">
        <v>4322</v>
      </c>
      <c r="F956">
        <v>5990</v>
      </c>
      <c r="H956">
        <v>25</v>
      </c>
      <c r="K956" s="16">
        <f t="shared" si="42"/>
        <v>4840.6400000000003</v>
      </c>
      <c r="L956" s="16">
        <f t="shared" si="43"/>
        <v>5095.4105263157899</v>
      </c>
      <c r="M956" s="16">
        <f t="shared" si="44"/>
        <v>5790.2392344497612</v>
      </c>
      <c r="N956" t="e">
        <f>INDEX(XML!$A$2:$R$782,MATCH(C956,XML!$D$2:$D$737,0),2)</f>
        <v>#N/A</v>
      </c>
    </row>
    <row r="957" spans="1:14" ht="45" x14ac:dyDescent="0.2">
      <c r="A957">
        <v>47141</v>
      </c>
      <c r="B957" t="s">
        <v>2017</v>
      </c>
      <c r="C957" s="15" t="s">
        <v>2018</v>
      </c>
      <c r="D957" s="15" t="s">
        <v>2019</v>
      </c>
      <c r="E957">
        <v>6493</v>
      </c>
      <c r="F957">
        <v>8990</v>
      </c>
      <c r="H957">
        <v>23</v>
      </c>
      <c r="K957" s="16">
        <f t="shared" si="42"/>
        <v>7272.16</v>
      </c>
      <c r="L957" s="16">
        <f t="shared" si="43"/>
        <v>7654.9052631578943</v>
      </c>
      <c r="M957" s="16">
        <f t="shared" si="44"/>
        <v>8698.7559808612441</v>
      </c>
      <c r="N957" t="e">
        <f>INDEX(XML!$A$2:$R$782,MATCH(C957,XML!$D$2:$D$737,0),2)</f>
        <v>#N/A</v>
      </c>
    </row>
    <row r="958" spans="1:14" ht="33.75" customHeight="1" x14ac:dyDescent="0.2">
      <c r="A958">
        <v>47142</v>
      </c>
      <c r="B958" t="s">
        <v>2020</v>
      </c>
      <c r="C958" s="15" t="s">
        <v>2021</v>
      </c>
      <c r="D958" s="15" t="s">
        <v>2022</v>
      </c>
      <c r="E958">
        <v>8113</v>
      </c>
      <c r="F958">
        <v>11590</v>
      </c>
      <c r="K958" s="16">
        <f t="shared" si="42"/>
        <v>9086.56</v>
      </c>
      <c r="L958" s="16">
        <f t="shared" si="43"/>
        <v>9564.7999999999993</v>
      </c>
      <c r="M958" s="16">
        <f t="shared" si="44"/>
        <v>10869.090909090908</v>
      </c>
      <c r="N958" t="e">
        <f>INDEX(XML!$A$2:$R$782,MATCH(C958,XML!$D$2:$D$737,0),2)</f>
        <v>#N/A</v>
      </c>
    </row>
    <row r="959" spans="1:14" x14ac:dyDescent="0.2">
      <c r="A959">
        <v>84725</v>
      </c>
      <c r="B959" t="s">
        <v>48474</v>
      </c>
      <c r="C959" s="15" t="s">
        <v>48475</v>
      </c>
      <c r="D959" s="15"/>
      <c r="E959">
        <v>5980</v>
      </c>
      <c r="F959">
        <v>9200</v>
      </c>
      <c r="H959" t="s">
        <v>746</v>
      </c>
      <c r="K959" s="16">
        <f t="shared" si="42"/>
        <v>6697.6</v>
      </c>
      <c r="L959" s="16">
        <f t="shared" si="43"/>
        <v>7050.105263157895</v>
      </c>
      <c r="M959" s="16">
        <f t="shared" si="44"/>
        <v>8011.483253588518</v>
      </c>
      <c r="N959" t="e">
        <f>INDEX(XML!$A$2:$R$782,MATCH(C959,XML!$D$2:$D$737,0),2)</f>
        <v>#N/A</v>
      </c>
    </row>
    <row r="960" spans="1:14" ht="45" customHeight="1" x14ac:dyDescent="0.2">
      <c r="A960">
        <v>84746</v>
      </c>
      <c r="B960" t="s">
        <v>48476</v>
      </c>
      <c r="C960" s="15" t="s">
        <v>48477</v>
      </c>
      <c r="D960" s="15"/>
      <c r="E960">
        <v>9945</v>
      </c>
      <c r="F960">
        <v>15300</v>
      </c>
      <c r="H960" t="s">
        <v>746</v>
      </c>
      <c r="K960" s="16">
        <f t="shared" si="42"/>
        <v>11138.4</v>
      </c>
      <c r="L960" s="16">
        <f t="shared" si="43"/>
        <v>11724.631578947368</v>
      </c>
      <c r="M960" s="16">
        <f t="shared" si="44"/>
        <v>13323.444976076555</v>
      </c>
      <c r="N960" t="e">
        <f>INDEX(XML!$A$2:$R$782,MATCH(C960,XML!$D$2:$D$737,0),2)</f>
        <v>#N/A</v>
      </c>
    </row>
    <row r="961" spans="1:14" x14ac:dyDescent="0.2">
      <c r="A961">
        <v>81335</v>
      </c>
      <c r="B961" t="s">
        <v>43739</v>
      </c>
      <c r="C961" s="15" t="s">
        <v>48326</v>
      </c>
      <c r="D961" s="15"/>
      <c r="E961">
        <v>2340</v>
      </c>
      <c r="F961">
        <v>3600</v>
      </c>
      <c r="H961" t="s">
        <v>746</v>
      </c>
      <c r="K961" s="16">
        <f t="shared" si="42"/>
        <v>2620.8000000000002</v>
      </c>
      <c r="L961" s="16">
        <f t="shared" si="43"/>
        <v>2758.7368421052633</v>
      </c>
      <c r="M961" s="16">
        <f t="shared" si="44"/>
        <v>3134.9282296650722</v>
      </c>
      <c r="N961" t="e">
        <f>INDEX(XML!$A$2:$R$782,MATCH(C961,XML!$D$2:$D$737,0),2)</f>
        <v>#N/A</v>
      </c>
    </row>
    <row r="962" spans="1:14" x14ac:dyDescent="0.2">
      <c r="A962">
        <v>83573</v>
      </c>
      <c r="B962" t="s">
        <v>46891</v>
      </c>
      <c r="C962" s="15" t="s">
        <v>46892</v>
      </c>
      <c r="D962" s="15"/>
      <c r="E962">
        <v>1</v>
      </c>
      <c r="F962">
        <v>1</v>
      </c>
      <c r="K962" s="16">
        <f t="shared" si="42"/>
        <v>1.1200000000000001</v>
      </c>
      <c r="L962" s="16">
        <f t="shared" si="43"/>
        <v>1.1789473684210527</v>
      </c>
      <c r="M962" s="16">
        <f t="shared" si="44"/>
        <v>1.3397129186602872</v>
      </c>
      <c r="N962" t="e">
        <f>INDEX(XML!$A$2:$R$782,MATCH(C962,XML!$D$2:$D$737,0),2)</f>
        <v>#N/A</v>
      </c>
    </row>
    <row r="963" spans="1:14" ht="22.5" customHeight="1" x14ac:dyDescent="0.2">
      <c r="A963">
        <v>84694</v>
      </c>
      <c r="B963" t="s">
        <v>48327</v>
      </c>
      <c r="C963" s="15" t="s">
        <v>48328</v>
      </c>
      <c r="D963" s="15"/>
      <c r="E963">
        <v>3900</v>
      </c>
      <c r="F963">
        <v>6000</v>
      </c>
      <c r="H963" t="s">
        <v>746</v>
      </c>
      <c r="K963" s="16">
        <f t="shared" si="42"/>
        <v>4368</v>
      </c>
      <c r="L963" s="16">
        <f t="shared" si="43"/>
        <v>4597.894736842105</v>
      </c>
      <c r="M963" s="16">
        <f t="shared" si="44"/>
        <v>5224.880382775119</v>
      </c>
      <c r="N963" t="e">
        <f>INDEX(XML!$A$2:$R$782,MATCH(C963,XML!$D$2:$D$737,0),2)</f>
        <v>#N/A</v>
      </c>
    </row>
    <row r="964" spans="1:14" ht="56.25" customHeight="1" x14ac:dyDescent="0.2">
      <c r="A964">
        <v>84699</v>
      </c>
      <c r="B964" t="s">
        <v>48329</v>
      </c>
      <c r="C964" s="15" t="s">
        <v>48330</v>
      </c>
      <c r="D964" s="15"/>
      <c r="E964">
        <v>4687</v>
      </c>
      <c r="F964">
        <v>7210</v>
      </c>
      <c r="H964" t="s">
        <v>746</v>
      </c>
      <c r="K964" s="16">
        <f t="shared" si="42"/>
        <v>5249.44</v>
      </c>
      <c r="L964" s="16">
        <f t="shared" si="43"/>
        <v>5525.726315789474</v>
      </c>
      <c r="M964" s="16">
        <f t="shared" si="44"/>
        <v>6279.2344497607664</v>
      </c>
      <c r="N964" t="e">
        <f>INDEX(XML!$A$2:$R$782,MATCH(C964,XML!$D$2:$D$737,0),2)</f>
        <v>#N/A</v>
      </c>
    </row>
    <row r="965" spans="1:14" ht="56.25" customHeight="1" x14ac:dyDescent="0.2">
      <c r="A965">
        <v>84700</v>
      </c>
      <c r="B965" t="s">
        <v>48331</v>
      </c>
      <c r="C965" s="15" t="s">
        <v>48332</v>
      </c>
      <c r="D965" s="15"/>
      <c r="E965">
        <v>5199</v>
      </c>
      <c r="F965">
        <v>7999</v>
      </c>
      <c r="H965" t="s">
        <v>746</v>
      </c>
      <c r="K965" s="16">
        <f t="shared" ref="K965:K1028" si="45">IF(E965&gt;49999,E965+E965*0.07,IF(E965&lt;=49999,E965+E965*0.12))</f>
        <v>5822.88</v>
      </c>
      <c r="L965" s="16">
        <f t="shared" ref="L965:L1028" si="46">K965*100/95</f>
        <v>6129.347368421053</v>
      </c>
      <c r="M965" s="16">
        <f t="shared" ref="M965:M1028" si="47">IF(COUNTIF(C965,"*Dahua*"),F965-10,L965*100/88)</f>
        <v>6965.1674641148329</v>
      </c>
      <c r="N965" t="e">
        <f>INDEX(XML!$A$2:$R$782,MATCH(C965,XML!$D$2:$D$737,0),2)</f>
        <v>#N/A</v>
      </c>
    </row>
    <row r="966" spans="1:14" ht="33.75" customHeight="1" x14ac:dyDescent="0.2">
      <c r="A966">
        <v>84710</v>
      </c>
      <c r="B966" t="s">
        <v>48333</v>
      </c>
      <c r="C966" s="15" t="s">
        <v>48334</v>
      </c>
      <c r="D966" s="15"/>
      <c r="E966">
        <v>4484</v>
      </c>
      <c r="F966">
        <v>6899</v>
      </c>
      <c r="H966" t="s">
        <v>746</v>
      </c>
      <c r="K966" s="16">
        <f t="shared" si="45"/>
        <v>5022.08</v>
      </c>
      <c r="L966" s="16">
        <f t="shared" si="46"/>
        <v>5286.4</v>
      </c>
      <c r="M966" s="16">
        <f t="shared" si="47"/>
        <v>6007.272727272727</v>
      </c>
      <c r="N966" t="e">
        <f>INDEX(XML!$A$2:$R$782,MATCH(C966,XML!$D$2:$D$737,0),2)</f>
        <v>#N/A</v>
      </c>
    </row>
    <row r="967" spans="1:14" x14ac:dyDescent="0.2">
      <c r="A967">
        <v>84712</v>
      </c>
      <c r="B967" t="s">
        <v>48335</v>
      </c>
      <c r="C967" s="15" t="s">
        <v>48336</v>
      </c>
      <c r="D967" s="15"/>
      <c r="E967">
        <v>5460</v>
      </c>
      <c r="F967">
        <v>8400</v>
      </c>
      <c r="H967" t="s">
        <v>746</v>
      </c>
      <c r="K967" s="16">
        <f t="shared" si="45"/>
        <v>6115.2</v>
      </c>
      <c r="L967" s="16">
        <f t="shared" si="46"/>
        <v>6437.0526315789475</v>
      </c>
      <c r="M967" s="16">
        <f t="shared" si="47"/>
        <v>7314.8325358851671</v>
      </c>
      <c r="N967" t="e">
        <f>INDEX(XML!$A$2:$R$782,MATCH(C967,XML!$D$2:$D$737,0),2)</f>
        <v>#N/A</v>
      </c>
    </row>
    <row r="968" spans="1:14" x14ac:dyDescent="0.2">
      <c r="A968">
        <v>84713</v>
      </c>
      <c r="B968" t="s">
        <v>48337</v>
      </c>
      <c r="C968" s="15" t="s">
        <v>48338</v>
      </c>
      <c r="D968" s="15"/>
      <c r="E968">
        <v>7409</v>
      </c>
      <c r="F968">
        <v>11398</v>
      </c>
      <c r="H968" t="s">
        <v>746</v>
      </c>
      <c r="K968" s="16">
        <f t="shared" si="45"/>
        <v>8298.08</v>
      </c>
      <c r="L968" s="16">
        <f t="shared" si="46"/>
        <v>8734.8210526315797</v>
      </c>
      <c r="M968" s="16">
        <f t="shared" si="47"/>
        <v>9925.9330143540683</v>
      </c>
      <c r="N968" t="e">
        <f>INDEX(XML!$A$2:$R$782,MATCH(C968,XML!$D$2:$D$737,0),2)</f>
        <v>#N/A</v>
      </c>
    </row>
    <row r="969" spans="1:14" ht="33.75" customHeight="1" x14ac:dyDescent="0.2">
      <c r="A969">
        <v>84722</v>
      </c>
      <c r="B969" t="s">
        <v>48339</v>
      </c>
      <c r="C969" s="15" t="s">
        <v>48340</v>
      </c>
      <c r="D969" s="15"/>
      <c r="E969">
        <v>8905</v>
      </c>
      <c r="F969">
        <v>13700</v>
      </c>
      <c r="H969" t="s">
        <v>746</v>
      </c>
      <c r="K969" s="16">
        <f t="shared" si="45"/>
        <v>9973.6</v>
      </c>
      <c r="L969" s="16">
        <f t="shared" si="46"/>
        <v>10498.526315789473</v>
      </c>
      <c r="M969" s="16">
        <f t="shared" si="47"/>
        <v>11930.143540669857</v>
      </c>
      <c r="N969" t="e">
        <f>INDEX(XML!$A$2:$R$782,MATCH(C969,XML!$D$2:$D$737,0),2)</f>
        <v>#N/A</v>
      </c>
    </row>
    <row r="970" spans="1:14" ht="33.75" customHeight="1" x14ac:dyDescent="0.2">
      <c r="A970">
        <v>84723</v>
      </c>
      <c r="B970" t="s">
        <v>48341</v>
      </c>
      <c r="C970" s="15" t="s">
        <v>48342</v>
      </c>
      <c r="D970" s="15"/>
      <c r="E970">
        <v>9880</v>
      </c>
      <c r="F970">
        <v>15200</v>
      </c>
      <c r="H970" t="s">
        <v>746</v>
      </c>
      <c r="K970" s="16">
        <f t="shared" si="45"/>
        <v>11065.6</v>
      </c>
      <c r="L970" s="16">
        <f t="shared" si="46"/>
        <v>11648</v>
      </c>
      <c r="M970" s="16">
        <f t="shared" si="47"/>
        <v>13236.363636363636</v>
      </c>
      <c r="N970" t="e">
        <f>INDEX(XML!$A$2:$R$782,MATCH(C970,XML!$D$2:$D$737,0),2)</f>
        <v>#N/A</v>
      </c>
    </row>
    <row r="971" spans="1:14" ht="45" customHeight="1" x14ac:dyDescent="0.2">
      <c r="A971">
        <v>84726</v>
      </c>
      <c r="B971" t="s">
        <v>48317</v>
      </c>
      <c r="C971" s="15" t="s">
        <v>48318</v>
      </c>
      <c r="D971" s="15"/>
      <c r="E971">
        <v>7345</v>
      </c>
      <c r="F971">
        <v>11300</v>
      </c>
      <c r="H971" t="s">
        <v>746</v>
      </c>
      <c r="K971" s="16">
        <f t="shared" si="45"/>
        <v>8226.4</v>
      </c>
      <c r="L971" s="16">
        <f t="shared" si="46"/>
        <v>8659.3684210526317</v>
      </c>
      <c r="M971" s="16">
        <f t="shared" si="47"/>
        <v>9840.1913875598093</v>
      </c>
      <c r="N971" t="e">
        <f>INDEX(XML!$A$2:$R$782,MATCH(C971,XML!$D$2:$D$737,0),2)</f>
        <v>#N/A</v>
      </c>
    </row>
    <row r="972" spans="1:14" ht="33.75" customHeight="1" x14ac:dyDescent="0.2">
      <c r="A972">
        <v>84732</v>
      </c>
      <c r="B972" t="s">
        <v>48478</v>
      </c>
      <c r="C972" s="15" t="s">
        <v>48479</v>
      </c>
      <c r="D972" s="15"/>
      <c r="E972">
        <v>1755</v>
      </c>
      <c r="F972">
        <v>2700</v>
      </c>
      <c r="H972" t="s">
        <v>746</v>
      </c>
      <c r="K972" s="16">
        <f t="shared" si="45"/>
        <v>1965.6</v>
      </c>
      <c r="L972" s="16">
        <f t="shared" si="46"/>
        <v>2069.0526315789475</v>
      </c>
      <c r="M972" s="16">
        <f t="shared" si="47"/>
        <v>2351.196172248804</v>
      </c>
      <c r="N972" t="e">
        <f>INDEX(XML!$A$2:$R$782,MATCH(C972,XML!$D$2:$D$737,0),2)</f>
        <v>#N/A</v>
      </c>
    </row>
    <row r="973" spans="1:14" ht="33.75" customHeight="1" x14ac:dyDescent="0.2">
      <c r="A973">
        <v>84745</v>
      </c>
      <c r="B973" t="s">
        <v>48480</v>
      </c>
      <c r="C973" s="15" t="s">
        <v>48481</v>
      </c>
      <c r="D973" s="15"/>
      <c r="E973">
        <v>8970</v>
      </c>
      <c r="F973">
        <v>13800</v>
      </c>
      <c r="H973" t="s">
        <v>746</v>
      </c>
      <c r="K973" s="16">
        <f t="shared" si="45"/>
        <v>10046.4</v>
      </c>
      <c r="L973" s="16">
        <f t="shared" si="46"/>
        <v>10575.157894736842</v>
      </c>
      <c r="M973" s="16">
        <f t="shared" si="47"/>
        <v>12017.224880382775</v>
      </c>
      <c r="N973" t="e">
        <f>INDEX(XML!$A$2:$R$782,MATCH(C973,XML!$D$2:$D$737,0),2)</f>
        <v>#N/A</v>
      </c>
    </row>
    <row r="974" spans="1:14" ht="33.75" customHeight="1" x14ac:dyDescent="0.2">
      <c r="A974">
        <v>84727</v>
      </c>
      <c r="B974" t="s">
        <v>48482</v>
      </c>
      <c r="C974" s="15" t="s">
        <v>48483</v>
      </c>
      <c r="D974" s="15"/>
      <c r="E974">
        <v>9944</v>
      </c>
      <c r="F974">
        <v>15299</v>
      </c>
      <c r="H974" t="s">
        <v>746</v>
      </c>
      <c r="K974" s="16">
        <f t="shared" si="45"/>
        <v>11137.28</v>
      </c>
      <c r="L974" s="16">
        <f t="shared" si="46"/>
        <v>11723.452631578948</v>
      </c>
      <c r="M974" s="16">
        <f t="shared" si="47"/>
        <v>13322.105263157895</v>
      </c>
      <c r="N974" t="e">
        <f>INDEX(XML!$A$2:$R$782,MATCH(C974,XML!$D$2:$D$737,0),2)</f>
        <v>#N/A</v>
      </c>
    </row>
    <row r="975" spans="1:14" ht="33.75" customHeight="1" x14ac:dyDescent="0.2">
      <c r="A975">
        <v>84728</v>
      </c>
      <c r="B975" t="s">
        <v>48484</v>
      </c>
      <c r="C975" s="15" t="s">
        <v>48485</v>
      </c>
      <c r="D975" s="15"/>
      <c r="E975">
        <v>11959</v>
      </c>
      <c r="F975">
        <v>18399</v>
      </c>
      <c r="H975" t="s">
        <v>746</v>
      </c>
      <c r="K975" s="16">
        <f t="shared" si="45"/>
        <v>13394.08</v>
      </c>
      <c r="L975" s="16">
        <f t="shared" si="46"/>
        <v>14099.031578947368</v>
      </c>
      <c r="M975" s="16">
        <f t="shared" si="47"/>
        <v>16021.626794258373</v>
      </c>
      <c r="N975" t="e">
        <f>INDEX(XML!$A$2:$R$782,MATCH(C975,XML!$D$2:$D$737,0),2)</f>
        <v>#N/A</v>
      </c>
    </row>
    <row r="976" spans="1:14" ht="33.75" customHeight="1" x14ac:dyDescent="0.2">
      <c r="A976">
        <v>84729</v>
      </c>
      <c r="B976" t="s">
        <v>48486</v>
      </c>
      <c r="C976" s="15" t="s">
        <v>48487</v>
      </c>
      <c r="D976" s="15"/>
      <c r="E976">
        <v>13260</v>
      </c>
      <c r="F976">
        <v>20400</v>
      </c>
      <c r="H976" t="s">
        <v>746</v>
      </c>
      <c r="K976" s="16">
        <f t="shared" si="45"/>
        <v>14851.2</v>
      </c>
      <c r="L976" s="16">
        <f t="shared" si="46"/>
        <v>15632.842105263158</v>
      </c>
      <c r="M976" s="16">
        <f t="shared" si="47"/>
        <v>17764.593301435405</v>
      </c>
      <c r="N976" t="e">
        <f>INDEX(XML!$A$2:$R$782,MATCH(C976,XML!$D$2:$D$737,0),2)</f>
        <v>#N/A</v>
      </c>
    </row>
    <row r="977" spans="1:14" ht="33.75" customHeight="1" x14ac:dyDescent="0.2">
      <c r="A977">
        <v>84733</v>
      </c>
      <c r="B977" t="s">
        <v>48488</v>
      </c>
      <c r="C977" s="15" t="s">
        <v>48489</v>
      </c>
      <c r="D977" s="15"/>
      <c r="E977">
        <v>2145</v>
      </c>
      <c r="F977">
        <v>3300</v>
      </c>
      <c r="H977" t="s">
        <v>746</v>
      </c>
      <c r="K977" s="16">
        <f t="shared" si="45"/>
        <v>2402.4</v>
      </c>
      <c r="L977" s="16">
        <f t="shared" si="46"/>
        <v>2528.8421052631579</v>
      </c>
      <c r="M977" s="16">
        <f t="shared" si="47"/>
        <v>2873.6842105263158</v>
      </c>
      <c r="N977" t="e">
        <f>INDEX(XML!$A$2:$R$782,MATCH(C977,XML!$D$2:$D$737,0),2)</f>
        <v>#N/A</v>
      </c>
    </row>
    <row r="978" spans="1:14" ht="33.75" customHeight="1" x14ac:dyDescent="0.2">
      <c r="A978">
        <v>84734</v>
      </c>
      <c r="B978" t="s">
        <v>48490</v>
      </c>
      <c r="C978" s="15" t="s">
        <v>48491</v>
      </c>
      <c r="D978" s="15"/>
      <c r="E978">
        <v>2925</v>
      </c>
      <c r="F978">
        <v>4500</v>
      </c>
      <c r="H978" t="s">
        <v>746</v>
      </c>
      <c r="K978" s="16">
        <f t="shared" si="45"/>
        <v>3276</v>
      </c>
      <c r="L978" s="16">
        <f t="shared" si="46"/>
        <v>3448.4210526315787</v>
      </c>
      <c r="M978" s="16">
        <f t="shared" si="47"/>
        <v>3918.6602870813394</v>
      </c>
      <c r="N978" t="e">
        <f>INDEX(XML!$A$2:$R$782,MATCH(C978,XML!$D$2:$D$737,0),2)</f>
        <v>#N/A</v>
      </c>
    </row>
    <row r="979" spans="1:14" ht="33.75" customHeight="1" x14ac:dyDescent="0.2">
      <c r="A979">
        <v>84736</v>
      </c>
      <c r="B979" t="s">
        <v>48492</v>
      </c>
      <c r="C979" s="15" t="s">
        <v>48493</v>
      </c>
      <c r="D979" s="15"/>
      <c r="E979">
        <v>3899</v>
      </c>
      <c r="F979">
        <v>5999</v>
      </c>
      <c r="H979" t="s">
        <v>746</v>
      </c>
      <c r="K979" s="16">
        <f t="shared" si="45"/>
        <v>4366.88</v>
      </c>
      <c r="L979" s="16">
        <f t="shared" si="46"/>
        <v>4596.7157894736838</v>
      </c>
      <c r="M979" s="16">
        <f t="shared" si="47"/>
        <v>5223.5406698564584</v>
      </c>
      <c r="N979" t="e">
        <f>INDEX(XML!$A$2:$R$782,MATCH(C979,XML!$D$2:$D$737,0),2)</f>
        <v>#N/A</v>
      </c>
    </row>
    <row r="980" spans="1:14" ht="33.75" customHeight="1" x14ac:dyDescent="0.2">
      <c r="A980">
        <v>84737</v>
      </c>
      <c r="B980" t="s">
        <v>48494</v>
      </c>
      <c r="C980" s="15" t="s">
        <v>48495</v>
      </c>
      <c r="D980" s="15"/>
      <c r="E980">
        <v>3363</v>
      </c>
      <c r="F980">
        <v>5174</v>
      </c>
      <c r="H980" t="s">
        <v>746</v>
      </c>
      <c r="K980" s="16">
        <f t="shared" si="45"/>
        <v>3766.56</v>
      </c>
      <c r="L980" s="16">
        <f t="shared" si="46"/>
        <v>3964.8</v>
      </c>
      <c r="M980" s="16">
        <f t="shared" si="47"/>
        <v>4505.454545454545</v>
      </c>
      <c r="N980" t="e">
        <f>INDEX(XML!$A$2:$R$782,MATCH(C980,XML!$D$2:$D$737,0),2)</f>
        <v>#N/A</v>
      </c>
    </row>
    <row r="981" spans="1:14" ht="33.75" customHeight="1" x14ac:dyDescent="0.2">
      <c r="A981">
        <v>84738</v>
      </c>
      <c r="B981" t="s">
        <v>48496</v>
      </c>
      <c r="C981" s="15" t="s">
        <v>48497</v>
      </c>
      <c r="D981" s="15"/>
      <c r="E981">
        <v>4095</v>
      </c>
      <c r="F981">
        <v>6300</v>
      </c>
      <c r="H981" t="s">
        <v>746</v>
      </c>
      <c r="K981" s="16">
        <f t="shared" si="45"/>
        <v>4586.3999999999996</v>
      </c>
      <c r="L981" s="16">
        <f t="shared" si="46"/>
        <v>4827.78947368421</v>
      </c>
      <c r="M981" s="16">
        <f t="shared" si="47"/>
        <v>5486.1244019138749</v>
      </c>
      <c r="N981" t="e">
        <f>INDEX(XML!$A$2:$R$782,MATCH(C981,XML!$D$2:$D$737,0),2)</f>
        <v>#N/A</v>
      </c>
    </row>
    <row r="982" spans="1:14" ht="33.75" customHeight="1" x14ac:dyDescent="0.2">
      <c r="A982">
        <v>84739</v>
      </c>
      <c r="B982" t="s">
        <v>48498</v>
      </c>
      <c r="C982" s="15" t="s">
        <v>48499</v>
      </c>
      <c r="D982" s="15"/>
      <c r="E982">
        <v>5558</v>
      </c>
      <c r="F982">
        <v>8550</v>
      </c>
      <c r="H982" t="s">
        <v>746</v>
      </c>
      <c r="K982" s="16">
        <f t="shared" si="45"/>
        <v>6224.96</v>
      </c>
      <c r="L982" s="16">
        <f t="shared" si="46"/>
        <v>6552.5894736842101</v>
      </c>
      <c r="M982" s="16">
        <f t="shared" si="47"/>
        <v>7446.1244019138749</v>
      </c>
      <c r="N982" t="e">
        <f>INDEX(XML!$A$2:$R$782,MATCH(C982,XML!$D$2:$D$737,0),2)</f>
        <v>#N/A</v>
      </c>
    </row>
    <row r="983" spans="1:14" ht="33.75" customHeight="1" x14ac:dyDescent="0.2">
      <c r="A983">
        <v>84740</v>
      </c>
      <c r="B983" t="s">
        <v>48500</v>
      </c>
      <c r="C983" s="15" t="s">
        <v>48501</v>
      </c>
      <c r="D983" s="15"/>
      <c r="E983">
        <v>6679</v>
      </c>
      <c r="F983">
        <v>10275</v>
      </c>
      <c r="H983" t="s">
        <v>746</v>
      </c>
      <c r="K983" s="16">
        <f t="shared" si="45"/>
        <v>7480.48</v>
      </c>
      <c r="L983" s="16">
        <f t="shared" si="46"/>
        <v>7874.1894736842105</v>
      </c>
      <c r="M983" s="16">
        <f t="shared" si="47"/>
        <v>8947.9425837320578</v>
      </c>
      <c r="N983" t="e">
        <f>INDEX(XML!$A$2:$R$782,MATCH(C983,XML!$D$2:$D$737,0),2)</f>
        <v>#N/A</v>
      </c>
    </row>
    <row r="984" spans="1:14" ht="33.75" customHeight="1" x14ac:dyDescent="0.2">
      <c r="A984">
        <v>84741</v>
      </c>
      <c r="B984" t="s">
        <v>48502</v>
      </c>
      <c r="C984" s="15" t="s">
        <v>48503</v>
      </c>
      <c r="D984" s="15"/>
      <c r="E984">
        <v>7409</v>
      </c>
      <c r="F984">
        <v>11400</v>
      </c>
      <c r="H984" t="s">
        <v>746</v>
      </c>
      <c r="K984" s="16">
        <f t="shared" si="45"/>
        <v>8298.08</v>
      </c>
      <c r="L984" s="16">
        <f t="shared" si="46"/>
        <v>8734.8210526315797</v>
      </c>
      <c r="M984" s="16">
        <f t="shared" si="47"/>
        <v>9925.9330143540683</v>
      </c>
      <c r="N984" t="e">
        <f>INDEX(XML!$A$2:$R$782,MATCH(C984,XML!$D$2:$D$737,0),2)</f>
        <v>#N/A</v>
      </c>
    </row>
    <row r="985" spans="1:14" ht="33.75" customHeight="1" x14ac:dyDescent="0.2">
      <c r="A985">
        <v>84742</v>
      </c>
      <c r="B985" t="s">
        <v>48504</v>
      </c>
      <c r="C985" s="15" t="s">
        <v>48505</v>
      </c>
      <c r="D985" s="15"/>
      <c r="E985">
        <v>4485</v>
      </c>
      <c r="F985">
        <v>6900</v>
      </c>
      <c r="H985" t="s">
        <v>746</v>
      </c>
      <c r="K985" s="16">
        <f t="shared" si="45"/>
        <v>5023.2</v>
      </c>
      <c r="L985" s="16">
        <f t="shared" si="46"/>
        <v>5287.5789473684208</v>
      </c>
      <c r="M985" s="16">
        <f t="shared" si="47"/>
        <v>6008.6124401913876</v>
      </c>
      <c r="N985" t="e">
        <f>INDEX(XML!$A$2:$R$782,MATCH(C985,XML!$D$2:$D$737,0),2)</f>
        <v>#N/A</v>
      </c>
    </row>
    <row r="986" spans="1:14" ht="33.75" customHeight="1" x14ac:dyDescent="0.2">
      <c r="A986">
        <v>84743</v>
      </c>
      <c r="B986" t="s">
        <v>48506</v>
      </c>
      <c r="C986" s="15" t="s">
        <v>48507</v>
      </c>
      <c r="D986" s="15"/>
      <c r="E986">
        <v>5509</v>
      </c>
      <c r="F986">
        <v>8475</v>
      </c>
      <c r="H986" t="s">
        <v>746</v>
      </c>
      <c r="K986" s="16">
        <f t="shared" si="45"/>
        <v>6170.08</v>
      </c>
      <c r="L986" s="16">
        <f t="shared" si="46"/>
        <v>6494.8210526315788</v>
      </c>
      <c r="M986" s="16">
        <f t="shared" si="47"/>
        <v>7380.4784688995214</v>
      </c>
      <c r="N986" t="e">
        <f>INDEX(XML!$A$2:$R$782,MATCH(C986,XML!$D$2:$D$737,0),2)</f>
        <v>#N/A</v>
      </c>
    </row>
    <row r="987" spans="1:14" ht="33.75" customHeight="1" x14ac:dyDescent="0.2">
      <c r="A987">
        <v>84744</v>
      </c>
      <c r="B987" t="s">
        <v>48508</v>
      </c>
      <c r="C987" s="15" t="s">
        <v>48509</v>
      </c>
      <c r="D987" s="15"/>
      <c r="E987">
        <v>7458</v>
      </c>
      <c r="F987">
        <v>11474</v>
      </c>
      <c r="H987" t="s">
        <v>746</v>
      </c>
      <c r="K987" s="16">
        <f t="shared" si="45"/>
        <v>8352.9599999999991</v>
      </c>
      <c r="L987" s="16">
        <f t="shared" si="46"/>
        <v>8792.5894736842092</v>
      </c>
      <c r="M987" s="16">
        <f t="shared" si="47"/>
        <v>9991.5789473684199</v>
      </c>
      <c r="N987" t="e">
        <f>INDEX(XML!$A$2:$R$782,MATCH(C987,XML!$D$2:$D$737,0),2)</f>
        <v>#N/A</v>
      </c>
    </row>
    <row r="988" spans="1:14" ht="33.75" customHeight="1" x14ac:dyDescent="0.2">
      <c r="A988">
        <v>81040</v>
      </c>
      <c r="B988" t="s">
        <v>43767</v>
      </c>
      <c r="C988" s="15" t="s">
        <v>48358</v>
      </c>
      <c r="D988" s="15"/>
      <c r="E988">
        <v>4382</v>
      </c>
      <c r="F988">
        <v>6742</v>
      </c>
      <c r="H988" t="s">
        <v>746</v>
      </c>
      <c r="K988" s="16">
        <f t="shared" si="45"/>
        <v>4907.84</v>
      </c>
      <c r="L988" s="16">
        <f t="shared" si="46"/>
        <v>5166.1473684210523</v>
      </c>
      <c r="M988" s="16">
        <f t="shared" si="47"/>
        <v>5870.622009569378</v>
      </c>
      <c r="N988" t="e">
        <f>INDEX(XML!$A$2:$R$782,MATCH(C988,XML!$D$2:$D$737,0),2)</f>
        <v>#N/A</v>
      </c>
    </row>
    <row r="989" spans="1:14" ht="33.75" customHeight="1" x14ac:dyDescent="0.2">
      <c r="A989">
        <v>80978</v>
      </c>
      <c r="B989" t="s">
        <v>43753</v>
      </c>
      <c r="C989" s="15" t="s">
        <v>48344</v>
      </c>
      <c r="D989" s="15"/>
      <c r="E989">
        <v>6493</v>
      </c>
      <c r="F989">
        <v>9989</v>
      </c>
      <c r="H989" t="s">
        <v>746</v>
      </c>
      <c r="K989" s="16">
        <f t="shared" si="45"/>
        <v>7272.16</v>
      </c>
      <c r="L989" s="16">
        <f t="shared" si="46"/>
        <v>7654.9052631578943</v>
      </c>
      <c r="M989" s="16">
        <f t="shared" si="47"/>
        <v>8698.7559808612441</v>
      </c>
      <c r="N989" t="e">
        <f>INDEX(XML!$A$2:$R$782,MATCH(C989,XML!$D$2:$D$737,0),2)</f>
        <v>#N/A</v>
      </c>
    </row>
    <row r="990" spans="1:14" ht="33.75" customHeight="1" x14ac:dyDescent="0.2">
      <c r="A990">
        <v>81024</v>
      </c>
      <c r="B990" t="s">
        <v>43754</v>
      </c>
      <c r="C990" s="15" t="s">
        <v>48345</v>
      </c>
      <c r="D990" s="15"/>
      <c r="E990">
        <v>7150</v>
      </c>
      <c r="F990">
        <v>11000</v>
      </c>
      <c r="H990" t="s">
        <v>746</v>
      </c>
      <c r="K990" s="16">
        <f t="shared" si="45"/>
        <v>8008</v>
      </c>
      <c r="L990" s="16">
        <f t="shared" si="46"/>
        <v>8429.4736842105267</v>
      </c>
      <c r="M990" s="16">
        <f t="shared" si="47"/>
        <v>9578.9473684210534</v>
      </c>
      <c r="N990" t="e">
        <f>INDEX(XML!$A$2:$R$782,MATCH(C990,XML!$D$2:$D$737,0),2)</f>
        <v>#N/A</v>
      </c>
    </row>
    <row r="991" spans="1:14" ht="33.75" customHeight="1" x14ac:dyDescent="0.2">
      <c r="A991">
        <v>81025</v>
      </c>
      <c r="B991" t="s">
        <v>43755</v>
      </c>
      <c r="C991" s="15" t="s">
        <v>48346</v>
      </c>
      <c r="D991" s="15"/>
      <c r="E991">
        <v>7794</v>
      </c>
      <c r="F991">
        <v>11990</v>
      </c>
      <c r="H991" t="s">
        <v>746</v>
      </c>
      <c r="K991" s="16">
        <f t="shared" si="45"/>
        <v>8729.2800000000007</v>
      </c>
      <c r="L991" s="16">
        <f t="shared" si="46"/>
        <v>9188.7157894736847</v>
      </c>
      <c r="M991" s="16">
        <f t="shared" si="47"/>
        <v>10441.722488038278</v>
      </c>
      <c r="N991" t="e">
        <f>INDEX(XML!$A$2:$R$782,MATCH(C991,XML!$D$2:$D$737,0),2)</f>
        <v>#N/A</v>
      </c>
    </row>
    <row r="992" spans="1:14" ht="33.75" customHeight="1" x14ac:dyDescent="0.2">
      <c r="A992">
        <v>81026</v>
      </c>
      <c r="B992" t="s">
        <v>43756</v>
      </c>
      <c r="C992" s="15" t="s">
        <v>48347</v>
      </c>
      <c r="D992" s="15"/>
      <c r="E992">
        <v>8443</v>
      </c>
      <c r="F992">
        <v>12990</v>
      </c>
      <c r="H992" t="s">
        <v>746</v>
      </c>
      <c r="K992" s="16">
        <f t="shared" si="45"/>
        <v>9456.16</v>
      </c>
      <c r="L992" s="16">
        <f t="shared" si="46"/>
        <v>9953.8526315789477</v>
      </c>
      <c r="M992" s="16">
        <f t="shared" si="47"/>
        <v>11311.196172248803</v>
      </c>
      <c r="N992" t="e">
        <f>INDEX(XML!$A$2:$R$782,MATCH(C992,XML!$D$2:$D$737,0),2)</f>
        <v>#N/A</v>
      </c>
    </row>
    <row r="993" spans="1:14" ht="33.75" customHeight="1" x14ac:dyDescent="0.2">
      <c r="A993">
        <v>81030</v>
      </c>
      <c r="B993" t="s">
        <v>43757</v>
      </c>
      <c r="C993" s="15" t="s">
        <v>48348</v>
      </c>
      <c r="D993" s="15"/>
      <c r="E993">
        <v>11114</v>
      </c>
      <c r="F993">
        <v>17099</v>
      </c>
      <c r="H993" t="s">
        <v>746</v>
      </c>
      <c r="K993" s="16">
        <f t="shared" si="45"/>
        <v>12447.68</v>
      </c>
      <c r="L993" s="16">
        <f t="shared" si="46"/>
        <v>13102.82105263158</v>
      </c>
      <c r="M993" s="16">
        <f t="shared" si="47"/>
        <v>14889.569377990432</v>
      </c>
      <c r="N993" t="e">
        <f>INDEX(XML!$A$2:$R$782,MATCH(C993,XML!$D$2:$D$737,0),2)</f>
        <v>#N/A</v>
      </c>
    </row>
    <row r="994" spans="1:14" ht="33.75" customHeight="1" x14ac:dyDescent="0.2">
      <c r="A994">
        <v>81031</v>
      </c>
      <c r="B994" t="s">
        <v>43758</v>
      </c>
      <c r="C994" s="15" t="s">
        <v>48349</v>
      </c>
      <c r="D994" s="15"/>
      <c r="E994">
        <v>12350</v>
      </c>
      <c r="F994">
        <v>19000</v>
      </c>
      <c r="H994" t="s">
        <v>746</v>
      </c>
      <c r="K994" s="16">
        <f t="shared" si="45"/>
        <v>13832</v>
      </c>
      <c r="L994" s="16">
        <f t="shared" si="46"/>
        <v>14560</v>
      </c>
      <c r="M994" s="16">
        <f t="shared" si="47"/>
        <v>16545.454545454544</v>
      </c>
      <c r="N994" t="e">
        <f>INDEX(XML!$A$2:$R$782,MATCH(C994,XML!$D$2:$D$737,0),2)</f>
        <v>#N/A</v>
      </c>
    </row>
    <row r="995" spans="1:14" ht="33.75" customHeight="1" x14ac:dyDescent="0.2">
      <c r="A995">
        <v>81032</v>
      </c>
      <c r="B995" t="s">
        <v>43759</v>
      </c>
      <c r="C995" s="15" t="s">
        <v>48350</v>
      </c>
      <c r="D995" s="15"/>
      <c r="E995">
        <v>13584</v>
      </c>
      <c r="F995">
        <v>20899</v>
      </c>
      <c r="H995" t="s">
        <v>746</v>
      </c>
      <c r="K995" s="16">
        <f t="shared" si="45"/>
        <v>15214.08</v>
      </c>
      <c r="L995" s="16">
        <f t="shared" si="46"/>
        <v>16014.82105263158</v>
      </c>
      <c r="M995" s="16">
        <f t="shared" si="47"/>
        <v>18198.66028708134</v>
      </c>
      <c r="N995" t="e">
        <f>INDEX(XML!$A$2:$R$782,MATCH(C995,XML!$D$2:$D$737,0),2)</f>
        <v>#N/A</v>
      </c>
    </row>
    <row r="996" spans="1:14" ht="33.75" customHeight="1" x14ac:dyDescent="0.2">
      <c r="A996">
        <v>81033</v>
      </c>
      <c r="B996" t="s">
        <v>43760</v>
      </c>
      <c r="C996" s="15" t="s">
        <v>48351</v>
      </c>
      <c r="D996" s="15"/>
      <c r="E996">
        <v>14820</v>
      </c>
      <c r="F996">
        <v>22800</v>
      </c>
      <c r="H996" t="s">
        <v>746</v>
      </c>
      <c r="K996" s="16">
        <f t="shared" si="45"/>
        <v>16598.400000000001</v>
      </c>
      <c r="L996" s="16">
        <f t="shared" si="46"/>
        <v>17472.000000000004</v>
      </c>
      <c r="M996" s="16">
        <f t="shared" si="47"/>
        <v>19854.54545454546</v>
      </c>
      <c r="N996" t="e">
        <f>INDEX(XML!$A$2:$R$782,MATCH(C996,XML!$D$2:$D$737,0),2)</f>
        <v>#N/A</v>
      </c>
    </row>
    <row r="997" spans="1:14" ht="33.75" customHeight="1" x14ac:dyDescent="0.2">
      <c r="A997">
        <v>81034</v>
      </c>
      <c r="B997" t="s">
        <v>43752</v>
      </c>
      <c r="C997" s="15" t="s">
        <v>48352</v>
      </c>
      <c r="D997" s="15"/>
      <c r="E997">
        <v>16054</v>
      </c>
      <c r="F997">
        <v>24699</v>
      </c>
      <c r="H997" t="s">
        <v>746</v>
      </c>
      <c r="K997" s="16">
        <f t="shared" si="45"/>
        <v>17980.48</v>
      </c>
      <c r="L997" s="16">
        <f t="shared" si="46"/>
        <v>18926.821052631578</v>
      </c>
      <c r="M997" s="16">
        <f t="shared" si="47"/>
        <v>21507.751196172248</v>
      </c>
      <c r="N997" t="e">
        <f>INDEX(XML!$A$2:$R$782,MATCH(C997,XML!$D$2:$D$737,0),2)</f>
        <v>#N/A</v>
      </c>
    </row>
    <row r="998" spans="1:14" ht="33.75" customHeight="1" x14ac:dyDescent="0.2">
      <c r="A998">
        <v>81035</v>
      </c>
      <c r="B998" t="s">
        <v>43762</v>
      </c>
      <c r="C998" s="15" t="s">
        <v>48353</v>
      </c>
      <c r="D998" s="15"/>
      <c r="E998">
        <v>14885</v>
      </c>
      <c r="F998">
        <v>22900</v>
      </c>
      <c r="H998" t="s">
        <v>746</v>
      </c>
      <c r="K998" s="16">
        <f t="shared" si="45"/>
        <v>16671.2</v>
      </c>
      <c r="L998" s="16">
        <f t="shared" si="46"/>
        <v>17548.63157894737</v>
      </c>
      <c r="M998" s="16">
        <f t="shared" si="47"/>
        <v>19941.626794258376</v>
      </c>
      <c r="N998" t="e">
        <f>INDEX(XML!$A$2:$R$782,MATCH(C998,XML!$D$2:$D$737,0),2)</f>
        <v>#N/A</v>
      </c>
    </row>
    <row r="999" spans="1:14" ht="33.75" customHeight="1" x14ac:dyDescent="0.2">
      <c r="A999">
        <v>81036</v>
      </c>
      <c r="B999" t="s">
        <v>43763</v>
      </c>
      <c r="C999" s="15" t="s">
        <v>48343</v>
      </c>
      <c r="D999" s="15"/>
      <c r="E999">
        <v>16574</v>
      </c>
      <c r="F999">
        <v>25499</v>
      </c>
      <c r="H999" t="s">
        <v>746</v>
      </c>
      <c r="K999" s="16">
        <f t="shared" si="45"/>
        <v>18562.88</v>
      </c>
      <c r="L999" s="16">
        <f t="shared" si="46"/>
        <v>19539.873684210525</v>
      </c>
      <c r="M999" s="16">
        <f t="shared" si="47"/>
        <v>22204.401913875594</v>
      </c>
      <c r="N999" t="e">
        <f>INDEX(XML!$A$2:$R$782,MATCH(C999,XML!$D$2:$D$737,0),2)</f>
        <v>#N/A</v>
      </c>
    </row>
    <row r="1000" spans="1:14" ht="33.75" customHeight="1" x14ac:dyDescent="0.2">
      <c r="A1000">
        <v>81037</v>
      </c>
      <c r="B1000" t="s">
        <v>43764</v>
      </c>
      <c r="C1000" s="15" t="s">
        <v>48355</v>
      </c>
      <c r="D1000" s="15"/>
      <c r="E1000">
        <v>18200</v>
      </c>
      <c r="F1000">
        <v>28000</v>
      </c>
      <c r="H1000" t="s">
        <v>746</v>
      </c>
      <c r="K1000" s="16">
        <f t="shared" si="45"/>
        <v>20384</v>
      </c>
      <c r="L1000" s="16">
        <f t="shared" si="46"/>
        <v>21456.842105263157</v>
      </c>
      <c r="M1000" s="16">
        <f t="shared" si="47"/>
        <v>24382.775119617221</v>
      </c>
      <c r="N1000" t="e">
        <f>INDEX(XML!$A$2:$R$782,MATCH(C1000,XML!$D$2:$D$737,0),2)</f>
        <v>#N/A</v>
      </c>
    </row>
    <row r="1001" spans="1:14" x14ac:dyDescent="0.2">
      <c r="A1001">
        <v>81038</v>
      </c>
      <c r="B1001" t="s">
        <v>43765</v>
      </c>
      <c r="C1001" s="15" t="s">
        <v>48356</v>
      </c>
      <c r="D1001" s="15"/>
      <c r="E1001">
        <v>19890</v>
      </c>
      <c r="F1001">
        <v>30600</v>
      </c>
      <c r="H1001" t="s">
        <v>746</v>
      </c>
      <c r="K1001" s="16">
        <f t="shared" si="45"/>
        <v>22276.799999999999</v>
      </c>
      <c r="L1001" s="16">
        <f t="shared" si="46"/>
        <v>23449.263157894737</v>
      </c>
      <c r="M1001" s="16">
        <f t="shared" si="47"/>
        <v>26646.889952153109</v>
      </c>
      <c r="N1001" t="e">
        <f>INDEX(XML!$A$2:$R$782,MATCH(C1001,XML!$D$2:$D$737,0),2)</f>
        <v>#N/A</v>
      </c>
    </row>
    <row r="1002" spans="1:14" ht="45" customHeight="1" x14ac:dyDescent="0.2">
      <c r="A1002">
        <v>81039</v>
      </c>
      <c r="B1002" t="s">
        <v>43766</v>
      </c>
      <c r="C1002" s="15" t="s">
        <v>48357</v>
      </c>
      <c r="D1002" s="15"/>
      <c r="E1002">
        <v>21514</v>
      </c>
      <c r="F1002">
        <v>33099</v>
      </c>
      <c r="H1002" t="s">
        <v>746</v>
      </c>
      <c r="K1002" s="16">
        <f t="shared" si="45"/>
        <v>24095.68</v>
      </c>
      <c r="L1002" s="16">
        <f t="shared" si="46"/>
        <v>25363.873684210525</v>
      </c>
      <c r="M1002" s="16">
        <f t="shared" si="47"/>
        <v>28822.583732057417</v>
      </c>
      <c r="N1002" t="e">
        <f>INDEX(XML!$A$2:$R$782,MATCH(C1002,XML!$D$2:$D$737,0),2)</f>
        <v>#N/A</v>
      </c>
    </row>
    <row r="1003" spans="1:14" ht="45" customHeight="1" x14ac:dyDescent="0.2">
      <c r="A1003">
        <v>81292</v>
      </c>
      <c r="B1003" t="s">
        <v>43751</v>
      </c>
      <c r="C1003" s="15" t="s">
        <v>48325</v>
      </c>
      <c r="D1003" s="15"/>
      <c r="E1003">
        <v>5843</v>
      </c>
      <c r="F1003">
        <v>8989</v>
      </c>
      <c r="H1003" t="s">
        <v>746</v>
      </c>
      <c r="K1003" s="16">
        <f t="shared" si="45"/>
        <v>6544.16</v>
      </c>
      <c r="L1003" s="16">
        <f t="shared" si="46"/>
        <v>6888.5894736842101</v>
      </c>
      <c r="M1003" s="16">
        <f t="shared" si="47"/>
        <v>7827.9425837320568</v>
      </c>
      <c r="N1003" t="e">
        <f>INDEX(XML!$A$2:$R$782,MATCH(C1003,XML!$D$2:$D$737,0),2)</f>
        <v>#N/A</v>
      </c>
    </row>
    <row r="1004" spans="1:14" ht="45" customHeight="1" x14ac:dyDescent="0.2">
      <c r="A1004">
        <v>81041</v>
      </c>
      <c r="B1004" t="s">
        <v>43768</v>
      </c>
      <c r="C1004" s="15" t="s">
        <v>48359</v>
      </c>
      <c r="D1004" s="15"/>
      <c r="E1004">
        <v>4870</v>
      </c>
      <c r="F1004">
        <v>7492</v>
      </c>
      <c r="H1004" t="s">
        <v>746</v>
      </c>
      <c r="K1004" s="16">
        <f t="shared" si="45"/>
        <v>5454.4</v>
      </c>
      <c r="L1004" s="16">
        <f t="shared" si="46"/>
        <v>5741.4736842105267</v>
      </c>
      <c r="M1004" s="16">
        <f t="shared" si="47"/>
        <v>6524.4019138755984</v>
      </c>
      <c r="N1004" t="e">
        <f>INDEX(XML!$A$2:$R$782,MATCH(C1004,XML!$D$2:$D$737,0),2)</f>
        <v>#N/A</v>
      </c>
    </row>
    <row r="1005" spans="1:14" x14ac:dyDescent="0.2">
      <c r="A1005">
        <v>81042</v>
      </c>
      <c r="B1005" t="s">
        <v>43761</v>
      </c>
      <c r="C1005" s="15" t="s">
        <v>48360</v>
      </c>
      <c r="D1005" s="15"/>
      <c r="E1005">
        <v>5362</v>
      </c>
      <c r="F1005">
        <v>8250</v>
      </c>
      <c r="H1005" t="s">
        <v>746</v>
      </c>
      <c r="K1005" s="16">
        <f t="shared" si="45"/>
        <v>6005.44</v>
      </c>
      <c r="L1005" s="16">
        <f t="shared" si="46"/>
        <v>6321.515789473684</v>
      </c>
      <c r="M1005" s="16">
        <f t="shared" si="47"/>
        <v>7183.5406698564593</v>
      </c>
      <c r="N1005" t="e">
        <f>INDEX(XML!$A$2:$R$782,MATCH(C1005,XML!$D$2:$D$737,0),2)</f>
        <v>#N/A</v>
      </c>
    </row>
    <row r="1006" spans="1:14" x14ac:dyDescent="0.2">
      <c r="A1006">
        <v>81043</v>
      </c>
      <c r="B1006" t="s">
        <v>43738</v>
      </c>
      <c r="C1006" s="15" t="s">
        <v>48361</v>
      </c>
      <c r="D1006" s="15"/>
      <c r="E1006">
        <v>5845</v>
      </c>
      <c r="F1006">
        <v>8992</v>
      </c>
      <c r="H1006" t="s">
        <v>746</v>
      </c>
      <c r="K1006" s="16">
        <f t="shared" si="45"/>
        <v>6546.4</v>
      </c>
      <c r="L1006" s="16">
        <f t="shared" si="46"/>
        <v>6890.9473684210525</v>
      </c>
      <c r="M1006" s="16">
        <f t="shared" si="47"/>
        <v>7830.622009569378</v>
      </c>
      <c r="N1006" t="e">
        <f>INDEX(XML!$A$2:$R$782,MATCH(C1006,XML!$D$2:$D$737,0),2)</f>
        <v>#N/A</v>
      </c>
    </row>
    <row r="1007" spans="1:14" x14ac:dyDescent="0.2">
      <c r="A1007">
        <v>81044</v>
      </c>
      <c r="B1007" t="s">
        <v>43740</v>
      </c>
      <c r="C1007" s="15" t="s">
        <v>48362</v>
      </c>
      <c r="D1007" s="15"/>
      <c r="E1007">
        <v>6332</v>
      </c>
      <c r="F1007">
        <v>9742</v>
      </c>
      <c r="H1007" t="s">
        <v>746</v>
      </c>
      <c r="K1007" s="16">
        <f t="shared" si="45"/>
        <v>7091.84</v>
      </c>
      <c r="L1007" s="16">
        <f t="shared" si="46"/>
        <v>7465.0947368421057</v>
      </c>
      <c r="M1007" s="16">
        <f t="shared" si="47"/>
        <v>8483.0622009569379</v>
      </c>
      <c r="N1007" t="e">
        <f>INDEX(XML!$A$2:$R$782,MATCH(C1007,XML!$D$2:$D$737,0),2)</f>
        <v>#N/A</v>
      </c>
    </row>
    <row r="1008" spans="1:14" x14ac:dyDescent="0.2">
      <c r="A1008">
        <v>81045</v>
      </c>
      <c r="B1008" t="s">
        <v>43741</v>
      </c>
      <c r="C1008" s="15" t="s">
        <v>48363</v>
      </c>
      <c r="D1008" s="15"/>
      <c r="E1008">
        <v>8336</v>
      </c>
      <c r="F1008">
        <v>12824</v>
      </c>
      <c r="H1008" t="s">
        <v>746</v>
      </c>
      <c r="K1008" s="16">
        <f t="shared" si="45"/>
        <v>9336.32</v>
      </c>
      <c r="L1008" s="16">
        <f t="shared" si="46"/>
        <v>9827.7052631578954</v>
      </c>
      <c r="M1008" s="16">
        <f t="shared" si="47"/>
        <v>11167.846889952154</v>
      </c>
      <c r="N1008" t="e">
        <f>INDEX(XML!$A$2:$R$782,MATCH(C1008,XML!$D$2:$D$737,0),2)</f>
        <v>#N/A</v>
      </c>
    </row>
    <row r="1009" spans="1:14" x14ac:dyDescent="0.2">
      <c r="A1009">
        <v>81046</v>
      </c>
      <c r="B1009" t="s">
        <v>43742</v>
      </c>
      <c r="C1009" s="15" t="s">
        <v>48364</v>
      </c>
      <c r="D1009" s="15"/>
      <c r="E1009">
        <v>9262</v>
      </c>
      <c r="F1009">
        <v>14250</v>
      </c>
      <c r="H1009" t="s">
        <v>746</v>
      </c>
      <c r="K1009" s="16">
        <f t="shared" si="45"/>
        <v>10373.44</v>
      </c>
      <c r="L1009" s="16">
        <f t="shared" si="46"/>
        <v>10919.410526315789</v>
      </c>
      <c r="M1009" s="16">
        <f t="shared" si="47"/>
        <v>12408.421052631578</v>
      </c>
      <c r="N1009" t="e">
        <f>INDEX(XML!$A$2:$R$782,MATCH(C1009,XML!$D$2:$D$737,0),2)</f>
        <v>#N/A</v>
      </c>
    </row>
    <row r="1010" spans="1:14" x14ac:dyDescent="0.2">
      <c r="A1010">
        <v>81047</v>
      </c>
      <c r="B1010" t="s">
        <v>43743</v>
      </c>
      <c r="C1010" s="15" t="s">
        <v>48354</v>
      </c>
      <c r="D1010" s="15"/>
      <c r="E1010">
        <v>10188</v>
      </c>
      <c r="F1010">
        <v>15674</v>
      </c>
      <c r="H1010" t="s">
        <v>746</v>
      </c>
      <c r="K1010" s="16">
        <f t="shared" si="45"/>
        <v>11410.56</v>
      </c>
      <c r="L1010" s="16">
        <f t="shared" si="46"/>
        <v>12011.115789473684</v>
      </c>
      <c r="M1010" s="16">
        <f t="shared" si="47"/>
        <v>13648.995215311006</v>
      </c>
      <c r="N1010" t="e">
        <f>INDEX(XML!$A$2:$R$782,MATCH(C1010,XML!$D$2:$D$737,0),2)</f>
        <v>#N/A</v>
      </c>
    </row>
    <row r="1011" spans="1:14" x14ac:dyDescent="0.2">
      <c r="A1011">
        <v>81048</v>
      </c>
      <c r="B1011" t="s">
        <v>43744</v>
      </c>
      <c r="C1011" s="15" t="s">
        <v>48316</v>
      </c>
      <c r="D1011" s="15"/>
      <c r="E1011">
        <v>11115</v>
      </c>
      <c r="F1011">
        <v>17100</v>
      </c>
      <c r="H1011" t="s">
        <v>746</v>
      </c>
      <c r="K1011" s="16">
        <f t="shared" si="45"/>
        <v>12448.8</v>
      </c>
      <c r="L1011" s="16">
        <f t="shared" si="46"/>
        <v>13104</v>
      </c>
      <c r="M1011" s="16">
        <f t="shared" si="47"/>
        <v>14890.90909090909</v>
      </c>
      <c r="N1011" t="e">
        <f>INDEX(XML!$A$2:$R$782,MATCH(C1011,XML!$D$2:$D$737,0),2)</f>
        <v>#N/A</v>
      </c>
    </row>
    <row r="1012" spans="1:14" x14ac:dyDescent="0.2">
      <c r="A1012">
        <v>81049</v>
      </c>
      <c r="B1012" t="s">
        <v>43745</v>
      </c>
      <c r="C1012" s="15" t="s">
        <v>48319</v>
      </c>
      <c r="D1012" s="15"/>
      <c r="E1012">
        <v>12041</v>
      </c>
      <c r="F1012">
        <v>18525</v>
      </c>
      <c r="H1012" t="s">
        <v>746</v>
      </c>
      <c r="K1012" s="16">
        <f t="shared" si="45"/>
        <v>13485.92</v>
      </c>
      <c r="L1012" s="16">
        <f t="shared" si="46"/>
        <v>14195.705263157895</v>
      </c>
      <c r="M1012" s="16">
        <f t="shared" si="47"/>
        <v>16131.483253588516</v>
      </c>
      <c r="N1012" t="e">
        <f>INDEX(XML!$A$2:$R$782,MATCH(C1012,XML!$D$2:$D$737,0),2)</f>
        <v>#N/A</v>
      </c>
    </row>
    <row r="1013" spans="1:14" x14ac:dyDescent="0.2">
      <c r="A1013">
        <v>81050</v>
      </c>
      <c r="B1013" t="s">
        <v>43746</v>
      </c>
      <c r="C1013" s="15" t="s">
        <v>48320</v>
      </c>
      <c r="D1013" s="15"/>
      <c r="E1013">
        <v>11164</v>
      </c>
      <c r="F1013">
        <v>17175</v>
      </c>
      <c r="H1013" t="s">
        <v>746</v>
      </c>
      <c r="K1013" s="16">
        <f t="shared" si="45"/>
        <v>12503.68</v>
      </c>
      <c r="L1013" s="16">
        <f t="shared" si="46"/>
        <v>13161.768421052631</v>
      </c>
      <c r="M1013" s="16">
        <f t="shared" si="47"/>
        <v>14956.555023923445</v>
      </c>
      <c r="N1013" t="e">
        <f>INDEX(XML!$A$2:$R$782,MATCH(C1013,XML!$D$2:$D$737,0),2)</f>
        <v>#N/A</v>
      </c>
    </row>
    <row r="1014" spans="1:14" x14ac:dyDescent="0.2">
      <c r="A1014">
        <v>81051</v>
      </c>
      <c r="B1014" t="s">
        <v>43747</v>
      </c>
      <c r="C1014" s="15" t="s">
        <v>48321</v>
      </c>
      <c r="D1014" s="15"/>
      <c r="E1014">
        <v>12431</v>
      </c>
      <c r="F1014">
        <v>19124</v>
      </c>
      <c r="H1014" t="s">
        <v>746</v>
      </c>
      <c r="K1014" s="16">
        <f t="shared" si="45"/>
        <v>13922.72</v>
      </c>
      <c r="L1014" s="16">
        <f t="shared" si="46"/>
        <v>14655.494736842105</v>
      </c>
      <c r="M1014" s="16">
        <f t="shared" si="47"/>
        <v>16653.97129186603</v>
      </c>
      <c r="N1014" t="e">
        <f>INDEX(XML!$A$2:$R$782,MATCH(C1014,XML!$D$2:$D$737,0),2)</f>
        <v>#N/A</v>
      </c>
    </row>
    <row r="1015" spans="1:14" x14ac:dyDescent="0.2">
      <c r="A1015">
        <v>81052</v>
      </c>
      <c r="B1015" t="s">
        <v>43748</v>
      </c>
      <c r="C1015" s="15" t="s">
        <v>48322</v>
      </c>
      <c r="D1015" s="15"/>
      <c r="E1015">
        <v>13650</v>
      </c>
      <c r="F1015">
        <v>21000</v>
      </c>
      <c r="H1015" t="s">
        <v>746</v>
      </c>
      <c r="K1015" s="16">
        <f t="shared" si="45"/>
        <v>15288</v>
      </c>
      <c r="L1015" s="16">
        <f t="shared" si="46"/>
        <v>16092.631578947368</v>
      </c>
      <c r="M1015" s="16">
        <f t="shared" si="47"/>
        <v>18287.08133971292</v>
      </c>
      <c r="N1015" t="e">
        <f>INDEX(XML!$A$2:$R$782,MATCH(C1015,XML!$D$2:$D$737,0),2)</f>
        <v>#N/A</v>
      </c>
    </row>
    <row r="1016" spans="1:14" x14ac:dyDescent="0.2">
      <c r="A1016">
        <v>81053</v>
      </c>
      <c r="B1016" t="s">
        <v>43749</v>
      </c>
      <c r="C1016" s="15" t="s">
        <v>48323</v>
      </c>
      <c r="D1016" s="15"/>
      <c r="E1016">
        <v>14917</v>
      </c>
      <c r="F1016">
        <v>22950</v>
      </c>
      <c r="H1016" t="s">
        <v>746</v>
      </c>
      <c r="K1016" s="16">
        <f t="shared" si="45"/>
        <v>16707.04</v>
      </c>
      <c r="L1016" s="16">
        <f t="shared" si="46"/>
        <v>17586.357894736841</v>
      </c>
      <c r="M1016" s="16">
        <f t="shared" si="47"/>
        <v>19984.497607655499</v>
      </c>
      <c r="N1016" t="e">
        <f>INDEX(XML!$A$2:$R$782,MATCH(C1016,XML!$D$2:$D$737,0),2)</f>
        <v>#N/A</v>
      </c>
    </row>
    <row r="1017" spans="1:14" x14ac:dyDescent="0.2">
      <c r="A1017">
        <v>81054</v>
      </c>
      <c r="B1017" t="s">
        <v>43750</v>
      </c>
      <c r="C1017" s="15" t="s">
        <v>48324</v>
      </c>
      <c r="D1017" s="15"/>
      <c r="E1017">
        <v>16136</v>
      </c>
      <c r="F1017">
        <v>24825</v>
      </c>
      <c r="H1017" t="s">
        <v>746</v>
      </c>
      <c r="K1017" s="16">
        <f t="shared" si="45"/>
        <v>18072.32</v>
      </c>
      <c r="L1017" s="16">
        <f t="shared" si="46"/>
        <v>19023.494736842105</v>
      </c>
      <c r="M1017" s="16">
        <f t="shared" si="47"/>
        <v>21617.607655502394</v>
      </c>
      <c r="N1017" t="e">
        <f>INDEX(XML!$A$2:$R$782,MATCH(C1017,XML!$D$2:$D$737,0),2)</f>
        <v>#N/A</v>
      </c>
    </row>
    <row r="1018" spans="1:14" ht="15.75" x14ac:dyDescent="0.25">
      <c r="A1018" s="184" t="s">
        <v>1193</v>
      </c>
      <c r="B1018" s="184"/>
      <c r="C1018" s="185"/>
      <c r="D1018" s="185"/>
      <c r="E1018" s="184"/>
      <c r="F1018" s="184"/>
      <c r="G1018" s="184"/>
      <c r="H1018" s="184"/>
      <c r="I1018" s="184"/>
      <c r="J1018" s="184"/>
      <c r="K1018" s="16">
        <f t="shared" si="45"/>
        <v>0</v>
      </c>
      <c r="L1018" s="16">
        <f t="shared" si="46"/>
        <v>0</v>
      </c>
      <c r="M1018" s="16">
        <f t="shared" si="47"/>
        <v>0</v>
      </c>
      <c r="N1018" t="e">
        <f>INDEX(XML!$A$2:$R$782,MATCH(C1018,XML!$D$2:$D$737,0),2)</f>
        <v>#N/A</v>
      </c>
    </row>
    <row r="1019" spans="1:14" ht="123.75" x14ac:dyDescent="0.2">
      <c r="A1019">
        <v>66158</v>
      </c>
      <c r="B1019" t="s">
        <v>34910</v>
      </c>
      <c r="C1019" s="15" t="s">
        <v>34911</v>
      </c>
      <c r="D1019" s="15" t="s">
        <v>34912</v>
      </c>
      <c r="E1019">
        <v>5990</v>
      </c>
      <c r="F1019">
        <v>7488</v>
      </c>
      <c r="H1019" t="s">
        <v>746</v>
      </c>
      <c r="K1019" s="16">
        <f t="shared" si="45"/>
        <v>6708.8</v>
      </c>
      <c r="L1019" s="16">
        <f t="shared" si="46"/>
        <v>7061.894736842105</v>
      </c>
      <c r="M1019" s="16">
        <f t="shared" si="47"/>
        <v>8024.880382775119</v>
      </c>
      <c r="N1019" t="e">
        <f>INDEX(XML!$A$2:$R$782,MATCH(C1019,XML!$D$2:$D$737,0),2)</f>
        <v>#N/A</v>
      </c>
    </row>
    <row r="1020" spans="1:14" ht="123.75" x14ac:dyDescent="0.2">
      <c r="A1020">
        <v>39892</v>
      </c>
      <c r="B1020" t="s">
        <v>1194</v>
      </c>
      <c r="C1020" s="15" t="s">
        <v>1195</v>
      </c>
      <c r="D1020" s="15" t="s">
        <v>13211</v>
      </c>
      <c r="E1020">
        <v>6635</v>
      </c>
      <c r="F1020">
        <v>9619</v>
      </c>
      <c r="H1020" t="s">
        <v>746</v>
      </c>
      <c r="K1020" s="16">
        <f t="shared" si="45"/>
        <v>7431.2</v>
      </c>
      <c r="L1020" s="16">
        <f t="shared" si="46"/>
        <v>7822.3157894736842</v>
      </c>
      <c r="M1020" s="16">
        <f t="shared" si="47"/>
        <v>8888.9952153110044</v>
      </c>
      <c r="N1020" t="e">
        <f>INDEX(XML!$A$2:$R$782,MATCH(C1020,XML!$D$2:$D$737,0),2)</f>
        <v>#N/A</v>
      </c>
    </row>
    <row r="1021" spans="1:14" ht="45" customHeight="1" x14ac:dyDescent="0.2">
      <c r="A1021">
        <v>62963</v>
      </c>
      <c r="B1021" t="s">
        <v>30018</v>
      </c>
      <c r="C1021" s="15" t="s">
        <v>30019</v>
      </c>
      <c r="D1021" s="15" t="s">
        <v>30020</v>
      </c>
      <c r="E1021">
        <v>7500</v>
      </c>
      <c r="F1021">
        <v>8900</v>
      </c>
      <c r="H1021" t="s">
        <v>746</v>
      </c>
      <c r="K1021" s="16">
        <f t="shared" si="45"/>
        <v>8400</v>
      </c>
      <c r="L1021" s="16">
        <f t="shared" si="46"/>
        <v>8842.105263157895</v>
      </c>
      <c r="M1021" s="16">
        <f t="shared" si="47"/>
        <v>10047.846889952154</v>
      </c>
      <c r="N1021" t="e">
        <f>INDEX(XML!$A$2:$R$782,MATCH(C1021,XML!$D$2:$D$737,0),2)</f>
        <v>#N/A</v>
      </c>
    </row>
    <row r="1022" spans="1:14" ht="33.75" customHeight="1" x14ac:dyDescent="0.2">
      <c r="A1022">
        <v>34703</v>
      </c>
      <c r="B1022" t="s">
        <v>1196</v>
      </c>
      <c r="C1022" s="15" t="s">
        <v>1197</v>
      </c>
      <c r="D1022" s="15" t="s">
        <v>1198</v>
      </c>
      <c r="E1022">
        <v>7900</v>
      </c>
      <c r="F1022">
        <v>11969</v>
      </c>
      <c r="H1022" t="s">
        <v>746</v>
      </c>
      <c r="K1022" s="16">
        <f t="shared" si="45"/>
        <v>8848</v>
      </c>
      <c r="L1022" s="16">
        <f t="shared" si="46"/>
        <v>9313.6842105263149</v>
      </c>
      <c r="M1022" s="16">
        <f t="shared" si="47"/>
        <v>10583.732057416266</v>
      </c>
      <c r="N1022" t="e">
        <f>INDEX(XML!$A$2:$R$782,MATCH(C1022,XML!$D$2:$D$737,0),2)</f>
        <v>#N/A</v>
      </c>
    </row>
    <row r="1023" spans="1:14" ht="112.5" x14ac:dyDescent="0.2">
      <c r="A1023">
        <v>44327</v>
      </c>
      <c r="B1023" t="s">
        <v>1199</v>
      </c>
      <c r="C1023" s="15" t="s">
        <v>1200</v>
      </c>
      <c r="D1023" s="15" t="s">
        <v>1201</v>
      </c>
      <c r="E1023">
        <v>10300</v>
      </c>
      <c r="F1023">
        <v>13375</v>
      </c>
      <c r="H1023" t="s">
        <v>746</v>
      </c>
      <c r="K1023" s="16">
        <f t="shared" si="45"/>
        <v>11536</v>
      </c>
      <c r="L1023" s="16">
        <f t="shared" si="46"/>
        <v>12143.157894736842</v>
      </c>
      <c r="M1023" s="16">
        <f t="shared" si="47"/>
        <v>13799.043062200957</v>
      </c>
      <c r="N1023" t="e">
        <f>INDEX(XML!$A$2:$R$782,MATCH(C1023,XML!$D$2:$D$737,0),2)</f>
        <v>#N/A</v>
      </c>
    </row>
    <row r="1024" spans="1:14" ht="101.25" x14ac:dyDescent="0.2">
      <c r="A1024">
        <v>59155</v>
      </c>
      <c r="B1024" t="s">
        <v>21110</v>
      </c>
      <c r="C1024" s="15" t="s">
        <v>21111</v>
      </c>
      <c r="D1024" s="15" t="s">
        <v>21112</v>
      </c>
      <c r="E1024">
        <v>10845</v>
      </c>
      <c r="F1024">
        <v>16050</v>
      </c>
      <c r="H1024" t="s">
        <v>746</v>
      </c>
      <c r="K1024" s="16">
        <f t="shared" si="45"/>
        <v>12146.4</v>
      </c>
      <c r="L1024" s="16">
        <f t="shared" si="46"/>
        <v>12785.684210526315</v>
      </c>
      <c r="M1024" s="16">
        <f t="shared" si="47"/>
        <v>14529.186602870812</v>
      </c>
      <c r="N1024" t="e">
        <f>INDEX(XML!$A$2:$R$782,MATCH(C1024,XML!$D$2:$D$737,0),2)</f>
        <v>#N/A</v>
      </c>
    </row>
    <row r="1025" spans="1:14" ht="123.75" x14ac:dyDescent="0.2">
      <c r="A1025">
        <v>28411</v>
      </c>
      <c r="B1025" t="s">
        <v>1202</v>
      </c>
      <c r="C1025" s="15" t="s">
        <v>1203</v>
      </c>
      <c r="D1025" s="15" t="s">
        <v>45706</v>
      </c>
      <c r="E1025">
        <v>12500</v>
      </c>
      <c r="F1025">
        <v>19478</v>
      </c>
      <c r="H1025" t="s">
        <v>746</v>
      </c>
      <c r="K1025" s="16">
        <f t="shared" si="45"/>
        <v>14000</v>
      </c>
      <c r="L1025" s="16">
        <f t="shared" si="46"/>
        <v>14736.842105263158</v>
      </c>
      <c r="M1025" s="16">
        <f t="shared" si="47"/>
        <v>16746.411483253589</v>
      </c>
      <c r="N1025" t="e">
        <f>INDEX(XML!$A$2:$R$782,MATCH(C1025,XML!$D$2:$D$737,0),2)</f>
        <v>#N/A</v>
      </c>
    </row>
    <row r="1026" spans="1:14" ht="135" x14ac:dyDescent="0.2">
      <c r="A1026">
        <v>36180</v>
      </c>
      <c r="B1026" t="s">
        <v>1204</v>
      </c>
      <c r="C1026" s="15" t="s">
        <v>1205</v>
      </c>
      <c r="D1026" s="15" t="s">
        <v>45707</v>
      </c>
      <c r="E1026">
        <v>14100</v>
      </c>
      <c r="F1026">
        <v>22343</v>
      </c>
      <c r="H1026" t="s">
        <v>746</v>
      </c>
      <c r="K1026" s="16">
        <f t="shared" si="45"/>
        <v>15792</v>
      </c>
      <c r="L1026" s="16">
        <f t="shared" si="46"/>
        <v>16623.157894736843</v>
      </c>
      <c r="M1026" s="16">
        <f t="shared" si="47"/>
        <v>18889.952153110047</v>
      </c>
      <c r="N1026" t="e">
        <f>INDEX(XML!$A$2:$R$782,MATCH(C1026,XML!$D$2:$D$737,0),2)</f>
        <v>#N/A</v>
      </c>
    </row>
    <row r="1027" spans="1:14" ht="112.5" x14ac:dyDescent="0.2">
      <c r="A1027">
        <v>34149</v>
      </c>
      <c r="B1027" t="s">
        <v>1206</v>
      </c>
      <c r="C1027" s="15" t="s">
        <v>1207</v>
      </c>
      <c r="D1027" s="15" t="s">
        <v>1208</v>
      </c>
      <c r="E1027">
        <v>12650</v>
      </c>
      <c r="F1027">
        <v>26519</v>
      </c>
      <c r="H1027" t="s">
        <v>746</v>
      </c>
      <c r="K1027" s="16">
        <f t="shared" si="45"/>
        <v>14168</v>
      </c>
      <c r="L1027" s="16">
        <f t="shared" si="46"/>
        <v>14913.684210526315</v>
      </c>
      <c r="M1027" s="16">
        <f t="shared" si="47"/>
        <v>16947.36842105263</v>
      </c>
      <c r="N1027" t="e">
        <f>INDEX(XML!$A$2:$R$782,MATCH(C1027,XML!$D$2:$D$737,0),2)</f>
        <v>#N/A</v>
      </c>
    </row>
    <row r="1028" spans="1:14" ht="112.5" x14ac:dyDescent="0.2">
      <c r="A1028">
        <v>50606</v>
      </c>
      <c r="B1028" t="s">
        <v>1260</v>
      </c>
      <c r="C1028" s="15" t="s">
        <v>1261</v>
      </c>
      <c r="D1028" s="15" t="s">
        <v>1262</v>
      </c>
      <c r="E1028">
        <v>7810</v>
      </c>
      <c r="F1028">
        <v>10252</v>
      </c>
      <c r="H1028" t="s">
        <v>746</v>
      </c>
      <c r="K1028" s="16">
        <f t="shared" si="45"/>
        <v>8747.2000000000007</v>
      </c>
      <c r="L1028" s="16">
        <f t="shared" si="46"/>
        <v>9207.5789473684217</v>
      </c>
      <c r="M1028" s="16">
        <f t="shared" si="47"/>
        <v>10463.157894736842</v>
      </c>
      <c r="N1028" t="e">
        <f>INDEX(XML!$A$2:$R$782,MATCH(C1028,XML!$D$2:$D$737,0),2)</f>
        <v>#N/A</v>
      </c>
    </row>
    <row r="1029" spans="1:14" ht="135" x14ac:dyDescent="0.2">
      <c r="A1029">
        <v>71418</v>
      </c>
      <c r="B1029" t="s">
        <v>31280</v>
      </c>
      <c r="C1029" s="15" t="s">
        <v>31281</v>
      </c>
      <c r="D1029" s="15" t="s">
        <v>31451</v>
      </c>
      <c r="E1029">
        <v>13500</v>
      </c>
      <c r="F1029">
        <v>18759</v>
      </c>
      <c r="K1029" s="16">
        <f t="shared" ref="K1029:K1092" si="48">IF(E1029&gt;49999,E1029+E1029*0.07,IF(E1029&lt;=49999,E1029+E1029*0.12))</f>
        <v>15120</v>
      </c>
      <c r="L1029" s="16">
        <f t="shared" ref="L1029:L1092" si="49">K1029*100/95</f>
        <v>15915.78947368421</v>
      </c>
      <c r="M1029" s="16">
        <f t="shared" ref="M1029:M1092" si="50">IF(COUNTIF(C1029,"*Dahua*"),F1029-10,L1029*100/88)</f>
        <v>18086.124401913872</v>
      </c>
      <c r="N1029" t="e">
        <f>INDEX(XML!$A$2:$R$782,MATCH(C1029,XML!$D$2:$D$737,0),2)</f>
        <v>#N/A</v>
      </c>
    </row>
    <row r="1030" spans="1:14" ht="135" x14ac:dyDescent="0.2">
      <c r="A1030">
        <v>80737</v>
      </c>
      <c r="B1030" t="s">
        <v>44351</v>
      </c>
      <c r="C1030" s="15" t="s">
        <v>44352</v>
      </c>
      <c r="D1030" s="15" t="s">
        <v>44353</v>
      </c>
      <c r="E1030">
        <v>19000</v>
      </c>
      <c r="F1030">
        <v>23750</v>
      </c>
      <c r="H1030" t="s">
        <v>746</v>
      </c>
      <c r="K1030" s="16">
        <f t="shared" si="48"/>
        <v>21280</v>
      </c>
      <c r="L1030" s="16">
        <f t="shared" si="49"/>
        <v>22400</v>
      </c>
      <c r="M1030" s="16">
        <f t="shared" si="50"/>
        <v>25454.545454545456</v>
      </c>
      <c r="N1030" t="e">
        <f>INDEX(XML!$A$2:$R$782,MATCH(C1030,XML!$D$2:$D$737,0),2)</f>
        <v>#N/A</v>
      </c>
    </row>
    <row r="1031" spans="1:14" ht="135" x14ac:dyDescent="0.2">
      <c r="A1031">
        <v>80738</v>
      </c>
      <c r="B1031" t="s">
        <v>44354</v>
      </c>
      <c r="C1031" s="15" t="s">
        <v>44355</v>
      </c>
      <c r="D1031" s="15" t="s">
        <v>44356</v>
      </c>
      <c r="E1031">
        <v>19500</v>
      </c>
      <c r="F1031">
        <v>24375</v>
      </c>
      <c r="K1031" s="16">
        <f t="shared" si="48"/>
        <v>21840</v>
      </c>
      <c r="L1031" s="16">
        <f t="shared" si="49"/>
        <v>22989.473684210527</v>
      </c>
      <c r="M1031" s="16">
        <f t="shared" si="50"/>
        <v>26124.401913875598</v>
      </c>
      <c r="N1031" t="e">
        <f>INDEX(XML!$A$2:$R$782,MATCH(C1031,XML!$D$2:$D$737,0),2)</f>
        <v>#N/A</v>
      </c>
    </row>
    <row r="1032" spans="1:14" ht="33.75" customHeight="1" x14ac:dyDescent="0.2">
      <c r="A1032">
        <v>50609</v>
      </c>
      <c r="B1032" t="s">
        <v>1263</v>
      </c>
      <c r="C1032" s="15" t="s">
        <v>1264</v>
      </c>
      <c r="D1032" s="15" t="s">
        <v>1265</v>
      </c>
      <c r="E1032">
        <v>13000</v>
      </c>
      <c r="F1032">
        <v>20065</v>
      </c>
      <c r="H1032" t="s">
        <v>746</v>
      </c>
      <c r="K1032" s="16">
        <f t="shared" si="48"/>
        <v>14560</v>
      </c>
      <c r="L1032" s="16">
        <f t="shared" si="49"/>
        <v>15326.315789473685</v>
      </c>
      <c r="M1032" s="16">
        <f t="shared" si="50"/>
        <v>17416.267942583734</v>
      </c>
      <c r="N1032" t="e">
        <f>INDEX(XML!$A$2:$R$782,MATCH(C1032,XML!$D$2:$D$737,0),2)</f>
        <v>#N/A</v>
      </c>
    </row>
    <row r="1033" spans="1:14" ht="135" x14ac:dyDescent="0.2">
      <c r="A1033">
        <v>50627</v>
      </c>
      <c r="B1033" t="s">
        <v>1266</v>
      </c>
      <c r="C1033" s="15" t="s">
        <v>1267</v>
      </c>
      <c r="D1033" s="15" t="s">
        <v>1268</v>
      </c>
      <c r="E1033">
        <v>13700</v>
      </c>
      <c r="F1033">
        <v>21700</v>
      </c>
      <c r="H1033" t="s">
        <v>746</v>
      </c>
      <c r="K1033" s="16">
        <f t="shared" si="48"/>
        <v>15344</v>
      </c>
      <c r="L1033" s="16">
        <f t="shared" si="49"/>
        <v>16151.578947368422</v>
      </c>
      <c r="M1033" s="16">
        <f t="shared" si="50"/>
        <v>18354.066985645935</v>
      </c>
      <c r="N1033" t="e">
        <f>INDEX(XML!$A$2:$R$782,MATCH(C1033,XML!$D$2:$D$737,0),2)</f>
        <v>#N/A</v>
      </c>
    </row>
    <row r="1034" spans="1:14" ht="135" x14ac:dyDescent="0.2">
      <c r="A1034">
        <v>63700</v>
      </c>
      <c r="B1034" t="s">
        <v>23852</v>
      </c>
      <c r="C1034" s="15" t="s">
        <v>23853</v>
      </c>
      <c r="D1034" s="15" t="s">
        <v>23854</v>
      </c>
      <c r="E1034">
        <v>18870</v>
      </c>
      <c r="F1034">
        <v>23500</v>
      </c>
      <c r="K1034" s="16">
        <f t="shared" si="48"/>
        <v>21134.400000000001</v>
      </c>
      <c r="L1034" s="16">
        <f t="shared" si="49"/>
        <v>22246.736842105263</v>
      </c>
      <c r="M1034" s="16">
        <f t="shared" si="50"/>
        <v>25280.382775119619</v>
      </c>
      <c r="N1034" t="e">
        <f>INDEX(XML!$A$2:$R$782,MATCH(C1034,XML!$D$2:$D$737,0),2)</f>
        <v>#N/A</v>
      </c>
    </row>
    <row r="1035" spans="1:14" ht="22.5" customHeight="1" x14ac:dyDescent="0.2">
      <c r="A1035">
        <v>50607</v>
      </c>
      <c r="B1035" t="s">
        <v>1269</v>
      </c>
      <c r="C1035" s="15" t="s">
        <v>1270</v>
      </c>
      <c r="D1035" s="15" t="s">
        <v>23174</v>
      </c>
      <c r="E1035">
        <v>18973</v>
      </c>
      <c r="F1035">
        <v>31544</v>
      </c>
      <c r="K1035" s="16">
        <f t="shared" si="48"/>
        <v>21249.759999999998</v>
      </c>
      <c r="L1035" s="16">
        <f t="shared" si="49"/>
        <v>22368.168421052633</v>
      </c>
      <c r="M1035" s="16">
        <f t="shared" si="50"/>
        <v>25418.373205741631</v>
      </c>
      <c r="N1035" t="e">
        <f>INDEX(XML!$A$2:$R$782,MATCH(C1035,XML!$D$2:$D$737,0),2)</f>
        <v>#N/A</v>
      </c>
    </row>
    <row r="1036" spans="1:14" ht="135" x14ac:dyDescent="0.2">
      <c r="A1036">
        <v>80739</v>
      </c>
      <c r="B1036" t="s">
        <v>47458</v>
      </c>
      <c r="C1036" s="15" t="s">
        <v>47459</v>
      </c>
      <c r="D1036" s="15" t="s">
        <v>47460</v>
      </c>
      <c r="E1036">
        <v>23150</v>
      </c>
      <c r="F1036">
        <v>30095</v>
      </c>
      <c r="H1036" t="s">
        <v>746</v>
      </c>
      <c r="K1036" s="16">
        <f t="shared" si="48"/>
        <v>25928</v>
      </c>
      <c r="L1036" s="16">
        <f t="shared" si="49"/>
        <v>27292.63157894737</v>
      </c>
      <c r="M1036" s="16">
        <f t="shared" si="50"/>
        <v>31014.354066985648</v>
      </c>
      <c r="N1036" t="e">
        <f>INDEX(XML!$A$2:$R$782,MATCH(C1036,XML!$D$2:$D$737,0),2)</f>
        <v>#N/A</v>
      </c>
    </row>
    <row r="1037" spans="1:14" ht="33.75" customHeight="1" x14ac:dyDescent="0.2">
      <c r="A1037">
        <v>80740</v>
      </c>
      <c r="B1037" t="s">
        <v>47461</v>
      </c>
      <c r="C1037" s="15" t="s">
        <v>47462</v>
      </c>
      <c r="D1037" s="15" t="s">
        <v>47463</v>
      </c>
      <c r="E1037">
        <v>24150</v>
      </c>
      <c r="F1037">
        <v>31395</v>
      </c>
      <c r="H1037">
        <v>48</v>
      </c>
      <c r="K1037" s="16">
        <f t="shared" si="48"/>
        <v>27048</v>
      </c>
      <c r="L1037" s="16">
        <f t="shared" si="49"/>
        <v>28471.57894736842</v>
      </c>
      <c r="M1037" s="16">
        <f t="shared" si="50"/>
        <v>32354.066985645928</v>
      </c>
      <c r="N1037" t="e">
        <f>INDEX(XML!$A$2:$R$782,MATCH(C1037,XML!$D$2:$D$737,0),2)</f>
        <v>#N/A</v>
      </c>
    </row>
    <row r="1038" spans="1:14" ht="33.75" customHeight="1" x14ac:dyDescent="0.2">
      <c r="A1038">
        <v>72468</v>
      </c>
      <c r="B1038" t="s">
        <v>31755</v>
      </c>
      <c r="C1038" s="15" t="s">
        <v>31756</v>
      </c>
      <c r="D1038" s="15" t="s">
        <v>31757</v>
      </c>
      <c r="E1038">
        <v>24075</v>
      </c>
      <c r="F1038">
        <v>31019</v>
      </c>
      <c r="K1038" s="16">
        <f t="shared" si="48"/>
        <v>26964</v>
      </c>
      <c r="L1038" s="16">
        <f t="shared" si="49"/>
        <v>28383.157894736843</v>
      </c>
      <c r="M1038" s="16">
        <f t="shared" si="50"/>
        <v>32253.588516746415</v>
      </c>
      <c r="N1038" t="e">
        <f>INDEX(XML!$A$2:$R$782,MATCH(C1038,XML!$D$2:$D$737,0),2)</f>
        <v>#N/A</v>
      </c>
    </row>
    <row r="1039" spans="1:14" ht="33.75" customHeight="1" x14ac:dyDescent="0.2">
      <c r="A1039">
        <v>72469</v>
      </c>
      <c r="B1039" t="s">
        <v>31758</v>
      </c>
      <c r="C1039" s="15" t="s">
        <v>31759</v>
      </c>
      <c r="D1039" s="15" t="s">
        <v>31760</v>
      </c>
      <c r="E1039">
        <v>24075</v>
      </c>
      <c r="F1039">
        <v>31298</v>
      </c>
      <c r="H1039">
        <v>8</v>
      </c>
      <c r="K1039" s="16">
        <f t="shared" si="48"/>
        <v>26964</v>
      </c>
      <c r="L1039" s="16">
        <f t="shared" si="49"/>
        <v>28383.157894736843</v>
      </c>
      <c r="M1039" s="16">
        <f t="shared" si="50"/>
        <v>32253.588516746415</v>
      </c>
      <c r="N1039" t="e">
        <f>INDEX(XML!$A$2:$R$782,MATCH(C1039,XML!$D$2:$D$737,0),2)</f>
        <v>#N/A</v>
      </c>
    </row>
    <row r="1040" spans="1:14" ht="33.75" customHeight="1" x14ac:dyDescent="0.2">
      <c r="A1040">
        <v>61699</v>
      </c>
      <c r="B1040" t="s">
        <v>20667</v>
      </c>
      <c r="C1040" s="15" t="s">
        <v>20668</v>
      </c>
      <c r="D1040" s="15" t="s">
        <v>20699</v>
      </c>
      <c r="E1040">
        <v>24075</v>
      </c>
      <c r="F1040">
        <v>31019</v>
      </c>
      <c r="H1040">
        <v>31</v>
      </c>
      <c r="K1040" s="16">
        <f t="shared" si="48"/>
        <v>26964</v>
      </c>
      <c r="L1040" s="16">
        <f t="shared" si="49"/>
        <v>28383.157894736843</v>
      </c>
      <c r="M1040" s="16">
        <f t="shared" si="50"/>
        <v>32253.588516746415</v>
      </c>
      <c r="N1040" t="e">
        <f>INDEX(XML!$A$2:$R$782,MATCH(C1040,XML!$D$2:$D$737,0),2)</f>
        <v>#N/A</v>
      </c>
    </row>
    <row r="1041" spans="1:14" ht="33.75" customHeight="1" x14ac:dyDescent="0.2">
      <c r="A1041">
        <v>61701</v>
      </c>
      <c r="B1041" t="s">
        <v>20669</v>
      </c>
      <c r="C1041" s="15" t="s">
        <v>20670</v>
      </c>
      <c r="D1041" s="15" t="s">
        <v>20671</v>
      </c>
      <c r="E1041">
        <v>24075</v>
      </c>
      <c r="F1041">
        <v>31900</v>
      </c>
      <c r="H1041">
        <v>9</v>
      </c>
      <c r="K1041" s="16">
        <f t="shared" si="48"/>
        <v>26964</v>
      </c>
      <c r="L1041" s="16">
        <f t="shared" si="49"/>
        <v>28383.157894736843</v>
      </c>
      <c r="M1041" s="16">
        <f t="shared" si="50"/>
        <v>32253.588516746415</v>
      </c>
      <c r="N1041" t="e">
        <f>INDEX(XML!$A$2:$R$782,MATCH(C1041,XML!$D$2:$D$737,0),2)</f>
        <v>#N/A</v>
      </c>
    </row>
    <row r="1042" spans="1:14" ht="33.75" customHeight="1" x14ac:dyDescent="0.2">
      <c r="A1042">
        <v>79622</v>
      </c>
      <c r="B1042" t="s">
        <v>42364</v>
      </c>
      <c r="C1042" s="15" t="s">
        <v>42365</v>
      </c>
      <c r="D1042" s="15" t="s">
        <v>42366</v>
      </c>
      <c r="E1042">
        <v>26415</v>
      </c>
      <c r="F1042">
        <v>33019</v>
      </c>
      <c r="K1042" s="16">
        <f t="shared" si="48"/>
        <v>29584.799999999999</v>
      </c>
      <c r="L1042" s="16">
        <f t="shared" si="49"/>
        <v>31141.894736842107</v>
      </c>
      <c r="M1042" s="16">
        <f t="shared" si="50"/>
        <v>35388.516746411486</v>
      </c>
      <c r="N1042" t="e">
        <f>INDEX(XML!$A$2:$R$782,MATCH(C1042,XML!$D$2:$D$737,0),2)</f>
        <v>#N/A</v>
      </c>
    </row>
    <row r="1043" spans="1:14" ht="135" x14ac:dyDescent="0.2">
      <c r="A1043">
        <v>79317</v>
      </c>
      <c r="B1043" t="s">
        <v>42361</v>
      </c>
      <c r="C1043" s="15" t="s">
        <v>42362</v>
      </c>
      <c r="D1043" s="15" t="s">
        <v>42363</v>
      </c>
      <c r="E1043">
        <v>28971</v>
      </c>
      <c r="F1043">
        <v>36214</v>
      </c>
      <c r="K1043" s="16">
        <f t="shared" si="48"/>
        <v>32447.52</v>
      </c>
      <c r="L1043" s="16">
        <f t="shared" si="49"/>
        <v>34155.284210526319</v>
      </c>
      <c r="M1043" s="16">
        <f t="shared" si="50"/>
        <v>38812.822966507178</v>
      </c>
      <c r="N1043" t="e">
        <f>INDEX(XML!$A$2:$R$782,MATCH(C1043,XML!$D$2:$D$737,0),2)</f>
        <v>#N/A</v>
      </c>
    </row>
    <row r="1044" spans="1:14" ht="135" x14ac:dyDescent="0.2">
      <c r="A1044">
        <v>72470</v>
      </c>
      <c r="B1044" t="s">
        <v>42346</v>
      </c>
      <c r="C1044" s="15" t="s">
        <v>42347</v>
      </c>
      <c r="D1044" s="15" t="s">
        <v>42348</v>
      </c>
      <c r="E1044">
        <v>27075</v>
      </c>
      <c r="F1044">
        <v>33844</v>
      </c>
      <c r="H1044">
        <v>11</v>
      </c>
      <c r="K1044" s="16">
        <f t="shared" si="48"/>
        <v>30324</v>
      </c>
      <c r="L1044" s="16">
        <f t="shared" si="49"/>
        <v>31920</v>
      </c>
      <c r="M1044" s="16">
        <f t="shared" si="50"/>
        <v>36272.727272727272</v>
      </c>
      <c r="N1044" t="e">
        <f>INDEX(XML!$A$2:$R$782,MATCH(C1044,XML!$D$2:$D$737,0),2)</f>
        <v>#N/A</v>
      </c>
    </row>
    <row r="1045" spans="1:14" ht="135" x14ac:dyDescent="0.2">
      <c r="A1045">
        <v>72471</v>
      </c>
      <c r="B1045" t="s">
        <v>31761</v>
      </c>
      <c r="C1045" s="15" t="s">
        <v>31762</v>
      </c>
      <c r="D1045" s="15" t="s">
        <v>31763</v>
      </c>
      <c r="E1045">
        <v>29356</v>
      </c>
      <c r="F1045">
        <v>35738</v>
      </c>
      <c r="H1045">
        <v>7</v>
      </c>
      <c r="K1045" s="16">
        <f t="shared" si="48"/>
        <v>32878.720000000001</v>
      </c>
      <c r="L1045" s="16">
        <f t="shared" si="49"/>
        <v>34609.178947368418</v>
      </c>
      <c r="M1045" s="16">
        <f t="shared" si="50"/>
        <v>39328.612440191384</v>
      </c>
      <c r="N1045" t="e">
        <f>INDEX(XML!$A$2:$R$782,MATCH(C1045,XML!$D$2:$D$737,0),2)</f>
        <v>#N/A</v>
      </c>
    </row>
    <row r="1046" spans="1:14" ht="135" x14ac:dyDescent="0.2">
      <c r="A1046">
        <v>79312</v>
      </c>
      <c r="B1046" t="s">
        <v>42358</v>
      </c>
      <c r="C1046" s="15" t="s">
        <v>42359</v>
      </c>
      <c r="D1046" s="15" t="s">
        <v>42360</v>
      </c>
      <c r="E1046">
        <v>32957</v>
      </c>
      <c r="F1046">
        <v>41196</v>
      </c>
      <c r="K1046" s="16">
        <f t="shared" si="48"/>
        <v>36911.839999999997</v>
      </c>
      <c r="L1046" s="16">
        <f t="shared" si="49"/>
        <v>38854.568421052623</v>
      </c>
      <c r="M1046" s="16">
        <f t="shared" si="50"/>
        <v>44152.918660287076</v>
      </c>
      <c r="N1046" t="e">
        <f>INDEX(XML!$A$2:$R$782,MATCH(C1046,XML!$D$2:$D$737,0),2)</f>
        <v>#N/A</v>
      </c>
    </row>
    <row r="1047" spans="1:14" ht="135" x14ac:dyDescent="0.2">
      <c r="A1047">
        <v>79310</v>
      </c>
      <c r="B1047" t="s">
        <v>42355</v>
      </c>
      <c r="C1047" s="15" t="s">
        <v>42356</v>
      </c>
      <c r="D1047" s="15" t="s">
        <v>42357</v>
      </c>
      <c r="E1047">
        <v>36727</v>
      </c>
      <c r="F1047">
        <v>45909</v>
      </c>
      <c r="H1047">
        <v>4</v>
      </c>
      <c r="K1047" s="16">
        <f t="shared" si="48"/>
        <v>41134.239999999998</v>
      </c>
      <c r="L1047" s="16">
        <f t="shared" si="49"/>
        <v>43299.199999999997</v>
      </c>
      <c r="M1047" s="16">
        <f t="shared" si="50"/>
        <v>49203.63636363636</v>
      </c>
      <c r="N1047" t="e">
        <f>INDEX(XML!$A$2:$R$782,MATCH(C1047,XML!$D$2:$D$737,0),2)</f>
        <v>#N/A</v>
      </c>
    </row>
    <row r="1048" spans="1:14" ht="135" x14ac:dyDescent="0.2">
      <c r="A1048">
        <v>17494</v>
      </c>
      <c r="B1048" t="s">
        <v>33544</v>
      </c>
      <c r="C1048" s="15" t="s">
        <v>1209</v>
      </c>
      <c r="D1048" s="15" t="s">
        <v>24923</v>
      </c>
      <c r="E1048">
        <v>13386</v>
      </c>
      <c r="F1048">
        <v>19153</v>
      </c>
      <c r="H1048" t="s">
        <v>746</v>
      </c>
      <c r="K1048" s="16">
        <f t="shared" si="48"/>
        <v>14992.32</v>
      </c>
      <c r="L1048" s="16">
        <f t="shared" si="49"/>
        <v>15781.38947368421</v>
      </c>
      <c r="M1048" s="16">
        <f t="shared" si="50"/>
        <v>17933.397129186604</v>
      </c>
      <c r="N1048" t="e">
        <f>INDEX(XML!$A$2:$R$782,MATCH(C1048,XML!$D$2:$D$737,0),2)</f>
        <v>#N/A</v>
      </c>
    </row>
    <row r="1049" spans="1:14" ht="146.25" x14ac:dyDescent="0.2">
      <c r="A1049">
        <v>39181</v>
      </c>
      <c r="B1049" t="s">
        <v>33545</v>
      </c>
      <c r="C1049" s="15" t="s">
        <v>1210</v>
      </c>
      <c r="D1049" s="15" t="s">
        <v>1211</v>
      </c>
      <c r="E1049">
        <v>15124</v>
      </c>
      <c r="F1049">
        <v>22363</v>
      </c>
      <c r="H1049" t="s">
        <v>746</v>
      </c>
      <c r="K1049" s="16">
        <f t="shared" si="48"/>
        <v>16938.88</v>
      </c>
      <c r="L1049" s="16">
        <f t="shared" si="49"/>
        <v>17830.400000000001</v>
      </c>
      <c r="M1049" s="16">
        <f t="shared" si="50"/>
        <v>20261.818181818184</v>
      </c>
      <c r="N1049" t="e">
        <f>INDEX(XML!$A$2:$R$782,MATCH(C1049,XML!$D$2:$D$737,0),2)</f>
        <v>#N/A</v>
      </c>
    </row>
    <row r="1050" spans="1:14" ht="135" x14ac:dyDescent="0.2">
      <c r="A1050">
        <v>50966</v>
      </c>
      <c r="B1050" t="s">
        <v>1212</v>
      </c>
      <c r="C1050" s="15" t="s">
        <v>1213</v>
      </c>
      <c r="D1050" s="15" t="s">
        <v>1214</v>
      </c>
      <c r="E1050">
        <v>23594</v>
      </c>
      <c r="F1050">
        <v>33170</v>
      </c>
      <c r="K1050" s="16">
        <f t="shared" si="48"/>
        <v>26425.279999999999</v>
      </c>
      <c r="L1050" s="16">
        <f t="shared" si="49"/>
        <v>27816.084210526315</v>
      </c>
      <c r="M1050" s="16">
        <f t="shared" si="50"/>
        <v>31609.186602870814</v>
      </c>
      <c r="N1050" t="e">
        <f>INDEX(XML!$A$2:$R$782,MATCH(C1050,XML!$D$2:$D$737,0),2)</f>
        <v>#N/A</v>
      </c>
    </row>
    <row r="1051" spans="1:14" ht="146.25" x14ac:dyDescent="0.2">
      <c r="A1051">
        <v>50973</v>
      </c>
      <c r="B1051" t="s">
        <v>1215</v>
      </c>
      <c r="C1051" s="15" t="s">
        <v>1216</v>
      </c>
      <c r="D1051" s="15" t="s">
        <v>1217</v>
      </c>
      <c r="E1051">
        <v>24612</v>
      </c>
      <c r="F1051">
        <v>33705</v>
      </c>
      <c r="K1051" s="16">
        <f t="shared" si="48"/>
        <v>27565.439999999999</v>
      </c>
      <c r="L1051" s="16">
        <f t="shared" si="49"/>
        <v>29016.252631578947</v>
      </c>
      <c r="M1051" s="16">
        <f t="shared" si="50"/>
        <v>32973.014354066989</v>
      </c>
      <c r="N1051" t="e">
        <f>INDEX(XML!$A$2:$R$782,MATCH(C1051,XML!$D$2:$D$737,0),2)</f>
        <v>#N/A</v>
      </c>
    </row>
    <row r="1052" spans="1:14" ht="33.75" customHeight="1" x14ac:dyDescent="0.2">
      <c r="A1052">
        <v>44282</v>
      </c>
      <c r="B1052" t="s">
        <v>1218</v>
      </c>
      <c r="C1052" s="15" t="s">
        <v>1219</v>
      </c>
      <c r="D1052" s="15" t="s">
        <v>1220</v>
      </c>
      <c r="E1052">
        <v>27882</v>
      </c>
      <c r="F1052">
        <v>37140</v>
      </c>
      <c r="K1052" s="16">
        <f t="shared" si="48"/>
        <v>31227.84</v>
      </c>
      <c r="L1052" s="16">
        <f t="shared" si="49"/>
        <v>32871.410526315791</v>
      </c>
      <c r="M1052" s="16">
        <f t="shared" si="50"/>
        <v>37353.875598086124</v>
      </c>
      <c r="N1052" t="e">
        <f>INDEX(XML!$A$2:$R$782,MATCH(C1052,XML!$D$2:$D$737,0),2)</f>
        <v>#N/A</v>
      </c>
    </row>
    <row r="1053" spans="1:14" ht="33.75" customHeight="1" x14ac:dyDescent="0.2">
      <c r="A1053">
        <v>44284</v>
      </c>
      <c r="B1053" t="s">
        <v>1221</v>
      </c>
      <c r="C1053" s="15" t="s">
        <v>1222</v>
      </c>
      <c r="D1053" s="15" t="s">
        <v>1223</v>
      </c>
      <c r="E1053">
        <v>27267</v>
      </c>
      <c r="F1053">
        <v>38253</v>
      </c>
      <c r="H1053">
        <v>11</v>
      </c>
      <c r="K1053" s="16">
        <f t="shared" si="48"/>
        <v>30539.040000000001</v>
      </c>
      <c r="L1053" s="16">
        <f t="shared" si="49"/>
        <v>32146.357894736841</v>
      </c>
      <c r="M1053" s="16">
        <f t="shared" si="50"/>
        <v>36529.952153110047</v>
      </c>
      <c r="N1053" t="e">
        <f>INDEX(XML!$A$2:$R$782,MATCH(C1053,XML!$D$2:$D$737,0),2)</f>
        <v>#N/A</v>
      </c>
    </row>
    <row r="1054" spans="1:14" ht="33.75" customHeight="1" x14ac:dyDescent="0.2">
      <c r="A1054">
        <v>59368</v>
      </c>
      <c r="B1054" t="s">
        <v>19133</v>
      </c>
      <c r="C1054" s="15" t="s">
        <v>19134</v>
      </c>
      <c r="D1054" s="15" t="s">
        <v>19135</v>
      </c>
      <c r="E1054">
        <v>31666</v>
      </c>
      <c r="F1054">
        <v>42179</v>
      </c>
      <c r="H1054">
        <v>24</v>
      </c>
      <c r="K1054" s="16">
        <f t="shared" si="48"/>
        <v>35465.919999999998</v>
      </c>
      <c r="L1054" s="16">
        <f t="shared" si="49"/>
        <v>37332.547368421052</v>
      </c>
      <c r="M1054" s="16">
        <f t="shared" si="50"/>
        <v>42423.349282296651</v>
      </c>
      <c r="N1054" t="e">
        <f>INDEX(XML!$A$2:$R$782,MATCH(C1054,XML!$D$2:$D$737,0),2)</f>
        <v>#N/A</v>
      </c>
    </row>
    <row r="1055" spans="1:14" ht="146.25" x14ac:dyDescent="0.2">
      <c r="A1055">
        <v>59369</v>
      </c>
      <c r="B1055" t="s">
        <v>31513</v>
      </c>
      <c r="C1055" s="15" t="s">
        <v>31514</v>
      </c>
      <c r="D1055" s="15" t="s">
        <v>31515</v>
      </c>
      <c r="E1055">
        <v>34580</v>
      </c>
      <c r="F1055">
        <v>48567</v>
      </c>
      <c r="H1055">
        <v>18</v>
      </c>
      <c r="K1055" s="16">
        <f t="shared" si="48"/>
        <v>38729.599999999999</v>
      </c>
      <c r="L1055" s="16">
        <f t="shared" si="49"/>
        <v>40768</v>
      </c>
      <c r="M1055" s="16">
        <f t="shared" si="50"/>
        <v>46327.272727272728</v>
      </c>
      <c r="N1055" t="e">
        <f>INDEX(XML!$A$2:$R$782,MATCH(C1055,XML!$D$2:$D$737,0),2)</f>
        <v>#N/A</v>
      </c>
    </row>
    <row r="1056" spans="1:14" ht="146.25" x14ac:dyDescent="0.2">
      <c r="A1056">
        <v>61704</v>
      </c>
      <c r="B1056" t="s">
        <v>20672</v>
      </c>
      <c r="C1056" s="15" t="s">
        <v>20673</v>
      </c>
      <c r="D1056" s="15" t="s">
        <v>20674</v>
      </c>
      <c r="E1056">
        <v>38455</v>
      </c>
      <c r="F1056">
        <v>42693</v>
      </c>
      <c r="H1056">
        <v>2</v>
      </c>
      <c r="K1056" s="16">
        <f t="shared" si="48"/>
        <v>43069.599999999999</v>
      </c>
      <c r="L1056" s="16">
        <f t="shared" si="49"/>
        <v>45336.42105263158</v>
      </c>
      <c r="M1056" s="16">
        <f t="shared" si="50"/>
        <v>51518.660287081337</v>
      </c>
      <c r="N1056" t="e">
        <f>INDEX(XML!$A$2:$R$782,MATCH(C1056,XML!$D$2:$D$737,0),2)</f>
        <v>#N/A</v>
      </c>
    </row>
    <row r="1057" spans="1:14" ht="157.5" x14ac:dyDescent="0.2">
      <c r="A1057">
        <v>35244</v>
      </c>
      <c r="B1057" t="s">
        <v>1224</v>
      </c>
      <c r="C1057" s="15" t="s">
        <v>1225</v>
      </c>
      <c r="D1057" s="15" t="s">
        <v>44764</v>
      </c>
      <c r="E1057">
        <v>34249</v>
      </c>
      <c r="F1057">
        <v>46973</v>
      </c>
      <c r="H1057">
        <v>15</v>
      </c>
      <c r="K1057" s="16">
        <f t="shared" si="48"/>
        <v>38358.879999999997</v>
      </c>
      <c r="L1057" s="16">
        <f t="shared" si="49"/>
        <v>40377.768421052628</v>
      </c>
      <c r="M1057" s="16">
        <f t="shared" si="50"/>
        <v>45883.827751196171</v>
      </c>
      <c r="N1057" t="e">
        <f>INDEX(XML!$A$2:$R$782,MATCH(C1057,XML!$D$2:$D$737,0),2)</f>
        <v>#N/A</v>
      </c>
    </row>
    <row r="1058" spans="1:14" ht="146.25" x14ac:dyDescent="0.2">
      <c r="A1058">
        <v>32817</v>
      </c>
      <c r="B1058" t="s">
        <v>37853</v>
      </c>
      <c r="C1058" s="15" t="s">
        <v>37854</v>
      </c>
      <c r="D1058" s="15" t="s">
        <v>37855</v>
      </c>
      <c r="E1058">
        <v>34962</v>
      </c>
      <c r="F1058">
        <v>50183</v>
      </c>
      <c r="H1058">
        <v>21</v>
      </c>
      <c r="K1058" s="16">
        <f t="shared" si="48"/>
        <v>39157.440000000002</v>
      </c>
      <c r="L1058" s="16">
        <f t="shared" si="49"/>
        <v>41218.357894736844</v>
      </c>
      <c r="M1058" s="16">
        <f t="shared" si="50"/>
        <v>46839.043062200959</v>
      </c>
      <c r="N1058" t="e">
        <f>INDEX(XML!$A$2:$R$782,MATCH(C1058,XML!$D$2:$D$737,0),2)</f>
        <v>#N/A</v>
      </c>
    </row>
    <row r="1059" spans="1:14" ht="135" x14ac:dyDescent="0.2">
      <c r="A1059">
        <v>76136</v>
      </c>
      <c r="B1059" t="s">
        <v>40403</v>
      </c>
      <c r="C1059" s="15" t="s">
        <v>40404</v>
      </c>
      <c r="D1059" s="15" t="s">
        <v>40405</v>
      </c>
      <c r="E1059">
        <v>17775</v>
      </c>
      <c r="F1059">
        <v>22750</v>
      </c>
      <c r="K1059" s="16">
        <f t="shared" si="48"/>
        <v>19908</v>
      </c>
      <c r="L1059" s="16">
        <f t="shared" si="49"/>
        <v>20955.78947368421</v>
      </c>
      <c r="M1059" s="16">
        <f t="shared" si="50"/>
        <v>23813.3971291866</v>
      </c>
      <c r="N1059" t="e">
        <f>INDEX(XML!$A$2:$R$782,MATCH(C1059,XML!$D$2:$D$737,0),2)</f>
        <v>#N/A</v>
      </c>
    </row>
    <row r="1060" spans="1:14" ht="157.5" x14ac:dyDescent="0.2">
      <c r="A1060">
        <v>43717</v>
      </c>
      <c r="B1060" t="s">
        <v>33546</v>
      </c>
      <c r="C1060" s="15" t="s">
        <v>1226</v>
      </c>
      <c r="D1060" s="15" t="s">
        <v>33671</v>
      </c>
      <c r="E1060">
        <v>23445</v>
      </c>
      <c r="F1060">
        <v>34080</v>
      </c>
      <c r="K1060" s="16">
        <f t="shared" si="48"/>
        <v>26258.400000000001</v>
      </c>
      <c r="L1060" s="16">
        <f t="shared" si="49"/>
        <v>27640.42105263158</v>
      </c>
      <c r="M1060" s="16">
        <f t="shared" si="50"/>
        <v>31409.569377990436</v>
      </c>
      <c r="N1060" t="e">
        <f>INDEX(XML!$A$2:$R$782,MATCH(C1060,XML!$D$2:$D$737,0),2)</f>
        <v>#N/A</v>
      </c>
    </row>
    <row r="1061" spans="1:14" ht="45" x14ac:dyDescent="0.2">
      <c r="A1061">
        <v>48476</v>
      </c>
      <c r="B1061" t="s">
        <v>32555</v>
      </c>
      <c r="C1061" s="15" t="s">
        <v>32556</v>
      </c>
      <c r="D1061" s="15" t="s">
        <v>33672</v>
      </c>
      <c r="E1061">
        <v>28770</v>
      </c>
      <c r="F1061">
        <v>36000</v>
      </c>
      <c r="H1061">
        <v>37</v>
      </c>
      <c r="K1061" s="16">
        <f t="shared" si="48"/>
        <v>32222.400000000001</v>
      </c>
      <c r="L1061" s="16">
        <f t="shared" si="49"/>
        <v>33918.315789473687</v>
      </c>
      <c r="M1061" s="16">
        <f t="shared" si="50"/>
        <v>38543.540669856462</v>
      </c>
      <c r="N1061" t="e">
        <f>INDEX(XML!$A$2:$R$782,MATCH(C1061,XML!$D$2:$D$737,0),2)</f>
        <v>#N/A</v>
      </c>
    </row>
    <row r="1062" spans="1:14" ht="33.75" customHeight="1" x14ac:dyDescent="0.2">
      <c r="A1062">
        <v>72473</v>
      </c>
      <c r="B1062" t="s">
        <v>31764</v>
      </c>
      <c r="C1062" s="15" t="s">
        <v>31765</v>
      </c>
      <c r="D1062" s="15" t="s">
        <v>31766</v>
      </c>
      <c r="E1062">
        <v>28685</v>
      </c>
      <c r="F1062">
        <v>36920</v>
      </c>
      <c r="H1062">
        <v>3</v>
      </c>
      <c r="K1062" s="16">
        <f t="shared" si="48"/>
        <v>32127.200000000001</v>
      </c>
      <c r="L1062" s="16">
        <f t="shared" si="49"/>
        <v>33818.105263157893</v>
      </c>
      <c r="M1062" s="16">
        <f t="shared" si="50"/>
        <v>38429.665071770331</v>
      </c>
      <c r="N1062" t="e">
        <f>INDEX(XML!$A$2:$R$782,MATCH(C1062,XML!$D$2:$D$737,0),2)</f>
        <v>#N/A</v>
      </c>
    </row>
    <row r="1063" spans="1:14" ht="33.75" customHeight="1" x14ac:dyDescent="0.2">
      <c r="A1063">
        <v>72480</v>
      </c>
      <c r="B1063" t="s">
        <v>31767</v>
      </c>
      <c r="C1063" s="15" t="s">
        <v>31768</v>
      </c>
      <c r="D1063" s="15" t="s">
        <v>31769</v>
      </c>
      <c r="E1063">
        <v>30230</v>
      </c>
      <c r="F1063">
        <v>37788</v>
      </c>
      <c r="H1063">
        <v>4</v>
      </c>
      <c r="K1063" s="16">
        <f t="shared" si="48"/>
        <v>33857.599999999999</v>
      </c>
      <c r="L1063" s="16">
        <f t="shared" si="49"/>
        <v>35639.57894736842</v>
      </c>
      <c r="M1063" s="16">
        <f t="shared" si="50"/>
        <v>40499.521531100472</v>
      </c>
      <c r="N1063" t="e">
        <f>INDEX(XML!$A$2:$R$782,MATCH(C1063,XML!$D$2:$D$737,0),2)</f>
        <v>#N/A</v>
      </c>
    </row>
    <row r="1064" spans="1:14" ht="33.75" customHeight="1" x14ac:dyDescent="0.2">
      <c r="A1064">
        <v>72465</v>
      </c>
      <c r="B1064" t="s">
        <v>31752</v>
      </c>
      <c r="C1064" s="15" t="s">
        <v>31753</v>
      </c>
      <c r="D1064" s="15" t="s">
        <v>31754</v>
      </c>
      <c r="E1064">
        <v>30277</v>
      </c>
      <c r="F1064">
        <v>37846</v>
      </c>
      <c r="K1064" s="16">
        <f t="shared" si="48"/>
        <v>33910.239999999998</v>
      </c>
      <c r="L1064" s="16">
        <f t="shared" si="49"/>
        <v>35694.989473684211</v>
      </c>
      <c r="M1064" s="16">
        <f t="shared" si="50"/>
        <v>40562.488038277515</v>
      </c>
      <c r="N1064" t="e">
        <f>INDEX(XML!$A$2:$R$782,MATCH(C1064,XML!$D$2:$D$737,0),2)</f>
        <v>#N/A</v>
      </c>
    </row>
    <row r="1065" spans="1:14" ht="33.75" customHeight="1" x14ac:dyDescent="0.2">
      <c r="A1065">
        <v>72464</v>
      </c>
      <c r="B1065" t="s">
        <v>31749</v>
      </c>
      <c r="C1065" s="15" t="s">
        <v>31750</v>
      </c>
      <c r="D1065" s="15" t="s">
        <v>31751</v>
      </c>
      <c r="E1065">
        <v>31760</v>
      </c>
      <c r="F1065">
        <v>39700</v>
      </c>
      <c r="K1065" s="16">
        <f t="shared" si="48"/>
        <v>35571.199999999997</v>
      </c>
      <c r="L1065" s="16">
        <f t="shared" si="49"/>
        <v>37443.368421052626</v>
      </c>
      <c r="M1065" s="16">
        <f t="shared" si="50"/>
        <v>42549.282296650708</v>
      </c>
      <c r="N1065" t="e">
        <f>INDEX(XML!$A$2:$R$782,MATCH(C1065,XML!$D$2:$D$737,0),2)</f>
        <v>#N/A</v>
      </c>
    </row>
    <row r="1066" spans="1:14" ht="33.75" customHeight="1" x14ac:dyDescent="0.2">
      <c r="A1066">
        <v>39183</v>
      </c>
      <c r="B1066" t="s">
        <v>1227</v>
      </c>
      <c r="C1066" s="15" t="s">
        <v>1228</v>
      </c>
      <c r="D1066" s="15" t="s">
        <v>1229</v>
      </c>
      <c r="E1066">
        <v>35550</v>
      </c>
      <c r="F1066">
        <v>50183</v>
      </c>
      <c r="H1066">
        <v>14</v>
      </c>
      <c r="K1066" s="16">
        <f t="shared" si="48"/>
        <v>39816</v>
      </c>
      <c r="L1066" s="16">
        <f t="shared" si="49"/>
        <v>41911.57894736842</v>
      </c>
      <c r="M1066" s="16">
        <f t="shared" si="50"/>
        <v>47626.7942583732</v>
      </c>
      <c r="N1066" t="e">
        <f>INDEX(XML!$A$2:$R$782,MATCH(C1066,XML!$D$2:$D$737,0),2)</f>
        <v>#N/A</v>
      </c>
    </row>
    <row r="1067" spans="1:14" ht="33.75" customHeight="1" x14ac:dyDescent="0.2">
      <c r="A1067">
        <v>65937</v>
      </c>
      <c r="B1067" t="s">
        <v>38651</v>
      </c>
      <c r="C1067" s="15" t="s">
        <v>38652</v>
      </c>
      <c r="D1067" s="15" t="s">
        <v>38653</v>
      </c>
      <c r="E1067">
        <v>28510</v>
      </c>
      <c r="F1067">
        <v>41055</v>
      </c>
      <c r="K1067" s="16">
        <f t="shared" si="48"/>
        <v>31931.200000000001</v>
      </c>
      <c r="L1067" s="16">
        <f t="shared" si="49"/>
        <v>33611.789473684214</v>
      </c>
      <c r="M1067" s="16">
        <f t="shared" si="50"/>
        <v>38195.215311004788</v>
      </c>
      <c r="N1067" t="e">
        <f>INDEX(XML!$A$2:$R$782,MATCH(C1067,XML!$D$2:$D$737,0),2)</f>
        <v>#N/A</v>
      </c>
    </row>
    <row r="1068" spans="1:14" ht="33.75" customHeight="1" x14ac:dyDescent="0.2">
      <c r="A1068">
        <v>65938</v>
      </c>
      <c r="B1068" t="s">
        <v>44709</v>
      </c>
      <c r="C1068" s="15" t="s">
        <v>44710</v>
      </c>
      <c r="D1068" s="15" t="s">
        <v>44711</v>
      </c>
      <c r="E1068">
        <v>29839</v>
      </c>
      <c r="F1068">
        <v>42968</v>
      </c>
      <c r="K1068" s="16">
        <f t="shared" si="48"/>
        <v>33419.68</v>
      </c>
      <c r="L1068" s="16">
        <f t="shared" si="49"/>
        <v>35178.610526315788</v>
      </c>
      <c r="M1068" s="16">
        <f t="shared" si="50"/>
        <v>39975.693779904308</v>
      </c>
      <c r="N1068" t="e">
        <f>INDEX(XML!$A$2:$R$782,MATCH(C1068,XML!$D$2:$D$737,0),2)</f>
        <v>#N/A</v>
      </c>
    </row>
    <row r="1069" spans="1:14" ht="33.75" customHeight="1" x14ac:dyDescent="0.2">
      <c r="A1069">
        <v>72462</v>
      </c>
      <c r="B1069" t="s">
        <v>31743</v>
      </c>
      <c r="C1069" s="15" t="s">
        <v>31744</v>
      </c>
      <c r="D1069" s="15" t="s">
        <v>31745</v>
      </c>
      <c r="E1069">
        <v>44843</v>
      </c>
      <c r="F1069">
        <v>54025</v>
      </c>
      <c r="K1069" s="16">
        <f t="shared" si="48"/>
        <v>50224.160000000003</v>
      </c>
      <c r="L1069" s="16">
        <f t="shared" si="49"/>
        <v>52867.536842105263</v>
      </c>
      <c r="M1069" s="16">
        <f t="shared" si="50"/>
        <v>60076.746411483247</v>
      </c>
      <c r="N1069" t="e">
        <f>INDEX(XML!$A$2:$R$782,MATCH(C1069,XML!$D$2:$D$737,0),2)</f>
        <v>#N/A</v>
      </c>
    </row>
    <row r="1070" spans="1:14" ht="33.75" customHeight="1" x14ac:dyDescent="0.2">
      <c r="A1070">
        <v>72463</v>
      </c>
      <c r="B1070" t="s">
        <v>31746</v>
      </c>
      <c r="C1070" s="15" t="s">
        <v>31747</v>
      </c>
      <c r="D1070" s="15" t="s">
        <v>31748</v>
      </c>
      <c r="E1070">
        <v>50961</v>
      </c>
      <c r="F1070">
        <v>55831</v>
      </c>
      <c r="H1070">
        <v>19</v>
      </c>
      <c r="K1070" s="16">
        <f t="shared" si="48"/>
        <v>54528.270000000004</v>
      </c>
      <c r="L1070" s="16">
        <f t="shared" si="49"/>
        <v>57398.178947368418</v>
      </c>
      <c r="M1070" s="16">
        <f t="shared" si="50"/>
        <v>65225.203349282296</v>
      </c>
      <c r="N1070" t="e">
        <f>INDEX(XML!$A$2:$R$782,MATCH(C1070,XML!$D$2:$D$737,0),2)</f>
        <v>#N/A</v>
      </c>
    </row>
    <row r="1071" spans="1:14" ht="33.75" customHeight="1" x14ac:dyDescent="0.2">
      <c r="A1071">
        <v>79305</v>
      </c>
      <c r="B1071" t="s">
        <v>42349</v>
      </c>
      <c r="C1071" s="15" t="s">
        <v>42350</v>
      </c>
      <c r="D1071" s="15" t="s">
        <v>42351</v>
      </c>
      <c r="E1071">
        <v>34077</v>
      </c>
      <c r="F1071">
        <v>42596</v>
      </c>
      <c r="K1071" s="16">
        <f t="shared" si="48"/>
        <v>38166.239999999998</v>
      </c>
      <c r="L1071" s="16">
        <f t="shared" si="49"/>
        <v>40174.989473684211</v>
      </c>
      <c r="M1071" s="16">
        <f t="shared" si="50"/>
        <v>45653.397129186604</v>
      </c>
      <c r="N1071" t="e">
        <f>INDEX(XML!$A$2:$R$782,MATCH(C1071,XML!$D$2:$D$737,0),2)</f>
        <v>#N/A</v>
      </c>
    </row>
    <row r="1072" spans="1:14" ht="146.25" x14ac:dyDescent="0.2">
      <c r="A1072">
        <v>79307</v>
      </c>
      <c r="B1072" t="s">
        <v>42352</v>
      </c>
      <c r="C1072" s="15" t="s">
        <v>42353</v>
      </c>
      <c r="D1072" s="15" t="s">
        <v>42354</v>
      </c>
      <c r="E1072">
        <v>45052</v>
      </c>
      <c r="F1072">
        <v>58568</v>
      </c>
      <c r="H1072">
        <v>2</v>
      </c>
      <c r="K1072" s="16">
        <f t="shared" si="48"/>
        <v>50458.239999999998</v>
      </c>
      <c r="L1072" s="16">
        <f t="shared" si="49"/>
        <v>53113.936842105264</v>
      </c>
      <c r="M1072" s="16">
        <f t="shared" si="50"/>
        <v>60356.746411483262</v>
      </c>
      <c r="N1072" t="e">
        <f>INDEX(XML!$A$2:$R$782,MATCH(C1072,XML!$D$2:$D$737,0),2)</f>
        <v>#N/A</v>
      </c>
    </row>
    <row r="1073" spans="1:14" ht="146.25" x14ac:dyDescent="0.2">
      <c r="A1073">
        <v>57969</v>
      </c>
      <c r="B1073" t="s">
        <v>16536</v>
      </c>
      <c r="C1073" s="15" t="s">
        <v>16537</v>
      </c>
      <c r="D1073" s="15" t="s">
        <v>16538</v>
      </c>
      <c r="E1073">
        <v>49091</v>
      </c>
      <c r="F1073">
        <v>58912</v>
      </c>
      <c r="H1073">
        <v>13</v>
      </c>
      <c r="K1073" s="16">
        <f t="shared" si="48"/>
        <v>54981.919999999998</v>
      </c>
      <c r="L1073" s="16">
        <f t="shared" si="49"/>
        <v>57875.705263157892</v>
      </c>
      <c r="M1073" s="16">
        <f t="shared" si="50"/>
        <v>65767.846889952139</v>
      </c>
      <c r="N1073" t="e">
        <f>INDEX(XML!$A$2:$R$782,MATCH(C1073,XML!$D$2:$D$737,0),2)</f>
        <v>#N/A</v>
      </c>
    </row>
    <row r="1074" spans="1:14" ht="146.25" x14ac:dyDescent="0.2">
      <c r="A1074">
        <v>57970</v>
      </c>
      <c r="B1074" t="s">
        <v>16158</v>
      </c>
      <c r="C1074" s="15" t="s">
        <v>16159</v>
      </c>
      <c r="D1074" s="15" t="s">
        <v>16160</v>
      </c>
      <c r="E1074">
        <v>47069</v>
      </c>
      <c r="F1074">
        <v>62923</v>
      </c>
      <c r="H1074">
        <v>6</v>
      </c>
      <c r="K1074" s="16">
        <f t="shared" si="48"/>
        <v>52717.279999999999</v>
      </c>
      <c r="L1074" s="16">
        <f t="shared" si="49"/>
        <v>55491.873684210528</v>
      </c>
      <c r="M1074" s="16">
        <f t="shared" si="50"/>
        <v>63058.947368421053</v>
      </c>
      <c r="N1074" t="e">
        <f>INDEX(XML!$A$2:$R$782,MATCH(C1074,XML!$D$2:$D$737,0),2)</f>
        <v>#N/A</v>
      </c>
    </row>
    <row r="1075" spans="1:14" ht="146.25" x14ac:dyDescent="0.2">
      <c r="A1075">
        <v>57967</v>
      </c>
      <c r="B1075" t="s">
        <v>16220</v>
      </c>
      <c r="C1075" s="15" t="s">
        <v>16221</v>
      </c>
      <c r="D1075" s="15" t="s">
        <v>16222</v>
      </c>
      <c r="E1075">
        <v>51810</v>
      </c>
      <c r="F1075">
        <v>66059</v>
      </c>
      <c r="H1075">
        <v>24</v>
      </c>
      <c r="K1075" s="16">
        <f t="shared" si="48"/>
        <v>55436.7</v>
      </c>
      <c r="L1075" s="16">
        <f t="shared" si="49"/>
        <v>58354.42105263158</v>
      </c>
      <c r="M1075" s="16">
        <f t="shared" si="50"/>
        <v>66311.84210526316</v>
      </c>
      <c r="N1075" t="e">
        <f>INDEX(XML!$A$2:$R$782,MATCH(C1075,XML!$D$2:$D$737,0),2)</f>
        <v>#N/A</v>
      </c>
    </row>
    <row r="1076" spans="1:14" ht="135" x14ac:dyDescent="0.2">
      <c r="A1076">
        <v>76133</v>
      </c>
      <c r="B1076" t="s">
        <v>40406</v>
      </c>
      <c r="C1076" s="15" t="s">
        <v>40407</v>
      </c>
      <c r="D1076" s="15" t="s">
        <v>40408</v>
      </c>
      <c r="E1076">
        <v>47400</v>
      </c>
      <c r="F1076">
        <v>59930</v>
      </c>
      <c r="H1076">
        <v>8</v>
      </c>
      <c r="K1076" s="16">
        <f t="shared" si="48"/>
        <v>53088</v>
      </c>
      <c r="L1076" s="16">
        <f t="shared" si="49"/>
        <v>55882.105263157893</v>
      </c>
      <c r="M1076" s="16">
        <f t="shared" si="50"/>
        <v>63502.39234449761</v>
      </c>
      <c r="N1076" t="e">
        <f>INDEX(XML!$A$2:$R$782,MATCH(C1076,XML!$D$2:$D$737,0),2)</f>
        <v>#N/A</v>
      </c>
    </row>
    <row r="1077" spans="1:14" ht="33.75" customHeight="1" x14ac:dyDescent="0.2">
      <c r="A1077">
        <v>76132</v>
      </c>
      <c r="B1077" t="s">
        <v>42490</v>
      </c>
      <c r="C1077" s="15" t="s">
        <v>42491</v>
      </c>
      <c r="D1077" s="15" t="s">
        <v>42492</v>
      </c>
      <c r="E1077">
        <v>52085</v>
      </c>
      <c r="F1077">
        <v>62795</v>
      </c>
      <c r="H1077">
        <v>18</v>
      </c>
      <c r="K1077" s="16">
        <f t="shared" si="48"/>
        <v>55730.95</v>
      </c>
      <c r="L1077" s="16">
        <f t="shared" si="49"/>
        <v>58664.15789473684</v>
      </c>
      <c r="M1077" s="16">
        <f t="shared" si="50"/>
        <v>66663.81578947368</v>
      </c>
      <c r="N1077" t="e">
        <f>INDEX(XML!$A$2:$R$782,MATCH(C1077,XML!$D$2:$D$737,0),2)</f>
        <v>#N/A</v>
      </c>
    </row>
    <row r="1078" spans="1:14" ht="33.75" customHeight="1" x14ac:dyDescent="0.2">
      <c r="A1078">
        <v>57971</v>
      </c>
      <c r="B1078" t="s">
        <v>16161</v>
      </c>
      <c r="C1078" s="15" t="s">
        <v>16162</v>
      </c>
      <c r="D1078" s="15" t="s">
        <v>16163</v>
      </c>
      <c r="E1078">
        <v>70392</v>
      </c>
      <c r="F1078">
        <v>84637</v>
      </c>
      <c r="K1078" s="16">
        <f t="shared" si="48"/>
        <v>75319.44</v>
      </c>
      <c r="L1078" s="16">
        <f t="shared" si="49"/>
        <v>79283.621052631584</v>
      </c>
      <c r="M1078" s="16">
        <f t="shared" si="50"/>
        <v>90095.023923444984</v>
      </c>
      <c r="N1078" t="e">
        <f>INDEX(XML!$A$2:$R$782,MATCH(C1078,XML!$D$2:$D$737,0),2)</f>
        <v>#N/A</v>
      </c>
    </row>
    <row r="1079" spans="1:14" ht="33.75" customHeight="1" x14ac:dyDescent="0.2">
      <c r="A1079">
        <v>57976</v>
      </c>
      <c r="B1079" t="s">
        <v>33356</v>
      </c>
      <c r="C1079" s="15" t="s">
        <v>33357</v>
      </c>
      <c r="D1079" s="15" t="s">
        <v>33358</v>
      </c>
      <c r="E1079">
        <v>77770</v>
      </c>
      <c r="F1079">
        <v>93208</v>
      </c>
      <c r="H1079">
        <v>6</v>
      </c>
      <c r="I1079">
        <v>1</v>
      </c>
      <c r="K1079" s="16">
        <f t="shared" si="48"/>
        <v>83213.899999999994</v>
      </c>
      <c r="L1079" s="16">
        <f t="shared" si="49"/>
        <v>87593.578947368413</v>
      </c>
      <c r="M1079" s="16">
        <f t="shared" si="50"/>
        <v>99538.15789473684</v>
      </c>
      <c r="N1079" t="e">
        <f>INDEX(XML!$A$2:$R$782,MATCH(C1079,XML!$D$2:$D$737,0),2)</f>
        <v>#N/A</v>
      </c>
    </row>
    <row r="1080" spans="1:14" ht="33.75" customHeight="1" x14ac:dyDescent="0.2">
      <c r="A1080">
        <v>42474</v>
      </c>
      <c r="B1080" t="s">
        <v>1230</v>
      </c>
      <c r="C1080" s="15" t="s">
        <v>1231</v>
      </c>
      <c r="D1080" s="15" t="s">
        <v>1232</v>
      </c>
      <c r="E1080">
        <v>45415</v>
      </c>
      <c r="F1080">
        <v>50846</v>
      </c>
      <c r="K1080" s="16">
        <f t="shared" si="48"/>
        <v>50864.800000000003</v>
      </c>
      <c r="L1080" s="16">
        <f t="shared" si="49"/>
        <v>53541.894736842107</v>
      </c>
      <c r="M1080" s="16">
        <f t="shared" si="50"/>
        <v>60843.062200956934</v>
      </c>
      <c r="N1080" t="e">
        <f>INDEX(XML!$A$2:$R$782,MATCH(C1080,XML!$D$2:$D$737,0),2)</f>
        <v>#N/A</v>
      </c>
    </row>
    <row r="1081" spans="1:14" ht="33.75" customHeight="1" x14ac:dyDescent="0.2">
      <c r="A1081">
        <v>57977</v>
      </c>
      <c r="B1081" t="s">
        <v>16172</v>
      </c>
      <c r="C1081" s="15" t="s">
        <v>16173</v>
      </c>
      <c r="D1081" s="15" t="s">
        <v>16174</v>
      </c>
      <c r="E1081">
        <v>81380</v>
      </c>
      <c r="F1081">
        <v>99687</v>
      </c>
      <c r="H1081">
        <v>1</v>
      </c>
      <c r="K1081" s="16">
        <f t="shared" si="48"/>
        <v>87076.6</v>
      </c>
      <c r="L1081" s="16">
        <f t="shared" si="49"/>
        <v>91659.578947368427</v>
      </c>
      <c r="M1081" s="16">
        <f t="shared" si="50"/>
        <v>104158.6124401914</v>
      </c>
      <c r="N1081" t="e">
        <f>INDEX(XML!$A$2:$R$782,MATCH(C1081,XML!$D$2:$D$737,0),2)</f>
        <v>#N/A</v>
      </c>
    </row>
    <row r="1082" spans="1:14" ht="33.75" customHeight="1" x14ac:dyDescent="0.2">
      <c r="A1082">
        <v>27611</v>
      </c>
      <c r="B1082" t="s">
        <v>1233</v>
      </c>
      <c r="C1082" s="15" t="s">
        <v>1234</v>
      </c>
      <c r="D1082" s="15" t="s">
        <v>1235</v>
      </c>
      <c r="E1082">
        <v>11345</v>
      </c>
      <c r="F1082">
        <v>20223</v>
      </c>
      <c r="H1082" t="s">
        <v>746</v>
      </c>
      <c r="K1082" s="16">
        <f t="shared" si="48"/>
        <v>12706.4</v>
      </c>
      <c r="L1082" s="16">
        <f t="shared" si="49"/>
        <v>13375.157894736842</v>
      </c>
      <c r="M1082" s="16">
        <f t="shared" si="50"/>
        <v>15199.043062200957</v>
      </c>
      <c r="N1082" t="e">
        <f>INDEX(XML!$A$2:$R$782,MATCH(C1082,XML!$D$2:$D$737,0),2)</f>
        <v>#N/A</v>
      </c>
    </row>
    <row r="1083" spans="1:14" ht="33.75" customHeight="1" x14ac:dyDescent="0.2">
      <c r="A1083">
        <v>59857</v>
      </c>
      <c r="B1083" t="s">
        <v>20973</v>
      </c>
      <c r="C1083" s="15" t="s">
        <v>20974</v>
      </c>
      <c r="D1083" s="15" t="s">
        <v>20975</v>
      </c>
      <c r="E1083">
        <v>13300</v>
      </c>
      <c r="F1083">
        <v>21668</v>
      </c>
      <c r="H1083" t="s">
        <v>746</v>
      </c>
      <c r="K1083" s="16">
        <f t="shared" si="48"/>
        <v>14896</v>
      </c>
      <c r="L1083" s="16">
        <f t="shared" si="49"/>
        <v>15680</v>
      </c>
      <c r="M1083" s="16">
        <f t="shared" si="50"/>
        <v>17818.18181818182</v>
      </c>
      <c r="N1083" t="e">
        <f>INDEX(XML!$A$2:$R$782,MATCH(C1083,XML!$D$2:$D$737,0),2)</f>
        <v>#N/A</v>
      </c>
    </row>
    <row r="1084" spans="1:14" ht="33.75" customHeight="1" x14ac:dyDescent="0.2">
      <c r="A1084">
        <v>26828</v>
      </c>
      <c r="B1084" t="s">
        <v>1236</v>
      </c>
      <c r="C1084" s="15" t="s">
        <v>1237</v>
      </c>
      <c r="D1084" s="15" t="s">
        <v>1238</v>
      </c>
      <c r="E1084">
        <v>11258</v>
      </c>
      <c r="F1084">
        <v>20223</v>
      </c>
      <c r="H1084" t="s">
        <v>746</v>
      </c>
      <c r="K1084" s="16">
        <f t="shared" si="48"/>
        <v>12608.96</v>
      </c>
      <c r="L1084" s="16">
        <f t="shared" si="49"/>
        <v>13272.589473684211</v>
      </c>
      <c r="M1084" s="16">
        <f t="shared" si="50"/>
        <v>15082.488038277514</v>
      </c>
      <c r="N1084" t="e">
        <f>INDEX(XML!$A$2:$R$782,MATCH(C1084,XML!$D$2:$D$737,0),2)</f>
        <v>#N/A</v>
      </c>
    </row>
    <row r="1085" spans="1:14" ht="33.75" customHeight="1" x14ac:dyDescent="0.2">
      <c r="A1085">
        <v>16064</v>
      </c>
      <c r="B1085" t="s">
        <v>1239</v>
      </c>
      <c r="C1085" s="15" t="s">
        <v>1240</v>
      </c>
      <c r="D1085" s="15" t="s">
        <v>1241</v>
      </c>
      <c r="E1085">
        <v>14150</v>
      </c>
      <c r="F1085">
        <v>18083</v>
      </c>
      <c r="H1085" t="s">
        <v>746</v>
      </c>
      <c r="K1085" s="16">
        <f t="shared" si="48"/>
        <v>15848</v>
      </c>
      <c r="L1085" s="16">
        <f t="shared" si="49"/>
        <v>16682.105263157893</v>
      </c>
      <c r="M1085" s="16">
        <f t="shared" si="50"/>
        <v>18956.937799043058</v>
      </c>
      <c r="N1085" t="e">
        <f>INDEX(XML!$A$2:$R$782,MATCH(C1085,XML!$D$2:$D$737,0),2)</f>
        <v>#N/A</v>
      </c>
    </row>
    <row r="1086" spans="1:14" ht="33.75" customHeight="1" x14ac:dyDescent="0.2">
      <c r="A1086">
        <v>59855</v>
      </c>
      <c r="B1086" t="s">
        <v>20976</v>
      </c>
      <c r="C1086" s="15" t="s">
        <v>20977</v>
      </c>
      <c r="D1086" s="15" t="s">
        <v>20978</v>
      </c>
      <c r="E1086">
        <v>15245</v>
      </c>
      <c r="F1086">
        <v>19712</v>
      </c>
      <c r="K1086" s="16">
        <f t="shared" si="48"/>
        <v>17074.400000000001</v>
      </c>
      <c r="L1086" s="16">
        <f t="shared" si="49"/>
        <v>17973.05263157895</v>
      </c>
      <c r="M1086" s="16">
        <f t="shared" si="50"/>
        <v>20423.923444976081</v>
      </c>
      <c r="N1086" t="e">
        <f>INDEX(XML!$A$2:$R$782,MATCH(C1086,XML!$D$2:$D$737,0),2)</f>
        <v>#N/A</v>
      </c>
    </row>
    <row r="1087" spans="1:14" ht="33.75" customHeight="1" x14ac:dyDescent="0.2">
      <c r="A1087">
        <v>40017</v>
      </c>
      <c r="B1087" t="s">
        <v>1242</v>
      </c>
      <c r="C1087" s="15" t="s">
        <v>1243</v>
      </c>
      <c r="D1087" s="15" t="s">
        <v>1244</v>
      </c>
      <c r="E1087">
        <v>17245</v>
      </c>
      <c r="F1087">
        <v>33063</v>
      </c>
      <c r="K1087" s="16">
        <f t="shared" si="48"/>
        <v>19314.400000000001</v>
      </c>
      <c r="L1087" s="16">
        <f t="shared" si="49"/>
        <v>20330.947368421053</v>
      </c>
      <c r="M1087" s="16">
        <f t="shared" si="50"/>
        <v>23103.349282296651</v>
      </c>
      <c r="N1087" t="e">
        <f>INDEX(XML!$A$2:$R$782,MATCH(C1087,XML!$D$2:$D$737,0),2)</f>
        <v>#N/A</v>
      </c>
    </row>
    <row r="1088" spans="1:14" ht="33.75" customHeight="1" x14ac:dyDescent="0.2">
      <c r="A1088">
        <v>36822</v>
      </c>
      <c r="B1088" t="s">
        <v>1245</v>
      </c>
      <c r="C1088" s="15" t="s">
        <v>1246</v>
      </c>
      <c r="D1088" s="15" t="s">
        <v>1247</v>
      </c>
      <c r="E1088">
        <v>17405</v>
      </c>
      <c r="F1088">
        <v>34133</v>
      </c>
      <c r="H1088" t="s">
        <v>746</v>
      </c>
      <c r="K1088" s="16">
        <f t="shared" si="48"/>
        <v>19493.599999999999</v>
      </c>
      <c r="L1088" s="16">
        <f t="shared" si="49"/>
        <v>20519.57894736842</v>
      </c>
      <c r="M1088" s="16">
        <f t="shared" si="50"/>
        <v>23317.703349282296</v>
      </c>
      <c r="N1088" t="e">
        <f>INDEX(XML!$A$2:$R$782,MATCH(C1088,XML!$D$2:$D$737,0),2)</f>
        <v>#N/A</v>
      </c>
    </row>
    <row r="1089" spans="1:14" ht="45" customHeight="1" x14ac:dyDescent="0.2">
      <c r="A1089">
        <v>32509</v>
      </c>
      <c r="B1089" t="s">
        <v>1248</v>
      </c>
      <c r="C1089" s="15" t="s">
        <v>1249</v>
      </c>
      <c r="D1089" s="15" t="s">
        <v>1250</v>
      </c>
      <c r="E1089">
        <v>18440</v>
      </c>
      <c r="F1089">
        <v>36273</v>
      </c>
      <c r="K1089" s="16">
        <f t="shared" si="48"/>
        <v>20652.8</v>
      </c>
      <c r="L1089" s="16">
        <f t="shared" si="49"/>
        <v>21739.78947368421</v>
      </c>
      <c r="M1089" s="16">
        <f t="shared" si="50"/>
        <v>24704.306220095696</v>
      </c>
      <c r="N1089" t="e">
        <f>INDEX(XML!$A$2:$R$782,MATCH(C1089,XML!$D$2:$D$737,0),2)</f>
        <v>#N/A</v>
      </c>
    </row>
    <row r="1090" spans="1:14" ht="45" customHeight="1" x14ac:dyDescent="0.2">
      <c r="A1090">
        <v>35250</v>
      </c>
      <c r="B1090" t="s">
        <v>1251</v>
      </c>
      <c r="C1090" s="15" t="s">
        <v>1252</v>
      </c>
      <c r="D1090" s="15" t="s">
        <v>1253</v>
      </c>
      <c r="E1090">
        <v>19836</v>
      </c>
      <c r="F1090">
        <v>31993</v>
      </c>
      <c r="K1090" s="16">
        <f t="shared" si="48"/>
        <v>22216.32</v>
      </c>
      <c r="L1090" s="16">
        <f t="shared" si="49"/>
        <v>23385.599999999999</v>
      </c>
      <c r="M1090" s="16">
        <f t="shared" si="50"/>
        <v>26574.545454545456</v>
      </c>
      <c r="N1090" t="e">
        <f>INDEX(XML!$A$2:$R$782,MATCH(C1090,XML!$D$2:$D$737,0),2)</f>
        <v>#N/A</v>
      </c>
    </row>
    <row r="1091" spans="1:14" ht="56.25" customHeight="1" x14ac:dyDescent="0.2">
      <c r="A1091">
        <v>36888</v>
      </c>
      <c r="B1091" t="s">
        <v>1254</v>
      </c>
      <c r="C1091" s="15" t="s">
        <v>1255</v>
      </c>
      <c r="D1091" s="15" t="s">
        <v>1256</v>
      </c>
      <c r="E1091">
        <v>28427</v>
      </c>
      <c r="F1091">
        <v>48043</v>
      </c>
      <c r="H1091">
        <v>29</v>
      </c>
      <c r="K1091" s="16">
        <f t="shared" si="48"/>
        <v>31838.239999999998</v>
      </c>
      <c r="L1091" s="16">
        <f t="shared" si="49"/>
        <v>33513.936842105264</v>
      </c>
      <c r="M1091" s="16">
        <f t="shared" si="50"/>
        <v>38084.019138755983</v>
      </c>
      <c r="N1091" t="e">
        <f>INDEX(XML!$A$2:$R$782,MATCH(C1091,XML!$D$2:$D$737,0),2)</f>
        <v>#N/A</v>
      </c>
    </row>
    <row r="1092" spans="1:14" ht="45" customHeight="1" x14ac:dyDescent="0.2">
      <c r="A1092">
        <v>69527</v>
      </c>
      <c r="B1092" t="s">
        <v>30099</v>
      </c>
      <c r="C1092" s="15" t="s">
        <v>30100</v>
      </c>
      <c r="D1092" s="15" t="s">
        <v>30101</v>
      </c>
      <c r="E1092">
        <v>30333</v>
      </c>
      <c r="F1092">
        <v>42500</v>
      </c>
      <c r="K1092" s="16">
        <f t="shared" si="48"/>
        <v>33972.959999999999</v>
      </c>
      <c r="L1092" s="16">
        <f t="shared" si="49"/>
        <v>35761.010526315789</v>
      </c>
      <c r="M1092" s="16">
        <f t="shared" si="50"/>
        <v>40637.511961722485</v>
      </c>
      <c r="N1092" t="e">
        <f>INDEX(XML!$A$2:$R$782,MATCH(C1092,XML!$D$2:$D$737,0),2)</f>
        <v>#N/A</v>
      </c>
    </row>
    <row r="1093" spans="1:14" ht="45" customHeight="1" x14ac:dyDescent="0.2">
      <c r="A1093">
        <v>69528</v>
      </c>
      <c r="B1093" t="s">
        <v>30102</v>
      </c>
      <c r="C1093" s="15" t="s">
        <v>30103</v>
      </c>
      <c r="D1093" s="15" t="s">
        <v>30104</v>
      </c>
      <c r="E1093">
        <v>30333</v>
      </c>
      <c r="F1093">
        <v>45500</v>
      </c>
      <c r="K1093" s="16">
        <f t="shared" ref="K1093:K1156" si="51">IF(E1093&gt;49999,E1093+E1093*0.07,IF(E1093&lt;=49999,E1093+E1093*0.12))</f>
        <v>33972.959999999999</v>
      </c>
      <c r="L1093" s="16">
        <f t="shared" ref="L1093:L1156" si="52">K1093*100/95</f>
        <v>35761.010526315789</v>
      </c>
      <c r="M1093" s="16">
        <f t="shared" ref="M1093:M1156" si="53">IF(COUNTIF(C1093,"*Dahua*"),F1093-10,L1093*100/88)</f>
        <v>40637.511961722485</v>
      </c>
      <c r="N1093" t="e">
        <f>INDEX(XML!$A$2:$R$782,MATCH(C1093,XML!$D$2:$D$737,0),2)</f>
        <v>#N/A</v>
      </c>
    </row>
    <row r="1094" spans="1:14" ht="56.25" customHeight="1" x14ac:dyDescent="0.2">
      <c r="A1094">
        <v>55658</v>
      </c>
      <c r="B1094" t="s">
        <v>38799</v>
      </c>
      <c r="C1094" s="15" t="s">
        <v>38800</v>
      </c>
      <c r="D1094" s="15" t="s">
        <v>38801</v>
      </c>
      <c r="E1094">
        <v>50168</v>
      </c>
      <c r="F1094">
        <v>68250</v>
      </c>
      <c r="K1094" s="16">
        <f t="shared" si="51"/>
        <v>53679.76</v>
      </c>
      <c r="L1094" s="16">
        <f t="shared" si="52"/>
        <v>56505.010526315789</v>
      </c>
      <c r="M1094" s="16">
        <f t="shared" si="53"/>
        <v>64210.239234449764</v>
      </c>
      <c r="N1094" t="e">
        <f>INDEX(XML!$A$2:$R$782,MATCH(C1094,XML!$D$2:$D$737,0),2)</f>
        <v>#N/A</v>
      </c>
    </row>
    <row r="1095" spans="1:14" ht="45" customHeight="1" x14ac:dyDescent="0.2">
      <c r="A1095">
        <v>55659</v>
      </c>
      <c r="B1095" t="s">
        <v>38802</v>
      </c>
      <c r="C1095" s="15" t="s">
        <v>38803</v>
      </c>
      <c r="D1095" s="15" t="s">
        <v>38804</v>
      </c>
      <c r="E1095">
        <v>55300</v>
      </c>
      <c r="F1095">
        <v>71890</v>
      </c>
      <c r="H1095">
        <v>8</v>
      </c>
      <c r="K1095" s="16">
        <f t="shared" si="51"/>
        <v>59171</v>
      </c>
      <c r="L1095" s="16">
        <f t="shared" si="52"/>
        <v>62285.26315789474</v>
      </c>
      <c r="M1095" s="16">
        <f t="shared" si="53"/>
        <v>70778.708133971304</v>
      </c>
      <c r="N1095" t="e">
        <f>INDEX(XML!$A$2:$R$782,MATCH(C1095,XML!$D$2:$D$737,0),2)</f>
        <v>#N/A</v>
      </c>
    </row>
    <row r="1096" spans="1:14" ht="56.25" customHeight="1" x14ac:dyDescent="0.2">
      <c r="A1096">
        <v>77493</v>
      </c>
      <c r="B1096" t="s">
        <v>38805</v>
      </c>
      <c r="C1096" s="15" t="s">
        <v>38806</v>
      </c>
      <c r="D1096" s="15" t="s">
        <v>38807</v>
      </c>
      <c r="E1096">
        <v>57050</v>
      </c>
      <c r="F1096">
        <v>74165</v>
      </c>
      <c r="K1096" s="16">
        <f t="shared" si="51"/>
        <v>61043.5</v>
      </c>
      <c r="L1096" s="16">
        <f t="shared" si="52"/>
        <v>64256.315789473687</v>
      </c>
      <c r="M1096" s="16">
        <f t="shared" si="53"/>
        <v>73018.540669856462</v>
      </c>
      <c r="N1096" t="e">
        <f>INDEX(XML!$A$2:$R$782,MATCH(C1096,XML!$D$2:$D$737,0),2)</f>
        <v>#N/A</v>
      </c>
    </row>
    <row r="1097" spans="1:14" ht="45" customHeight="1" x14ac:dyDescent="0.2">
      <c r="A1097">
        <v>77497</v>
      </c>
      <c r="B1097" t="s">
        <v>38811</v>
      </c>
      <c r="C1097" s="15" t="s">
        <v>38812</v>
      </c>
      <c r="D1097" s="15" t="s">
        <v>38813</v>
      </c>
      <c r="E1097">
        <v>57050</v>
      </c>
      <c r="F1097">
        <v>74165</v>
      </c>
      <c r="K1097" s="16">
        <f t="shared" si="51"/>
        <v>61043.5</v>
      </c>
      <c r="L1097" s="16">
        <f t="shared" si="52"/>
        <v>64256.315789473687</v>
      </c>
      <c r="M1097" s="16">
        <f t="shared" si="53"/>
        <v>73018.540669856462</v>
      </c>
      <c r="N1097" t="e">
        <f>INDEX(XML!$A$2:$R$782,MATCH(C1097,XML!$D$2:$D$737,0),2)</f>
        <v>#N/A</v>
      </c>
    </row>
    <row r="1098" spans="1:14" ht="56.25" customHeight="1" x14ac:dyDescent="0.2">
      <c r="A1098">
        <v>77494</v>
      </c>
      <c r="B1098" t="s">
        <v>38808</v>
      </c>
      <c r="C1098" s="15" t="s">
        <v>38809</v>
      </c>
      <c r="D1098" s="15" t="s">
        <v>38810</v>
      </c>
      <c r="E1098">
        <v>60950</v>
      </c>
      <c r="F1098">
        <v>79235</v>
      </c>
      <c r="K1098" s="16">
        <f t="shared" si="51"/>
        <v>65216.5</v>
      </c>
      <c r="L1098" s="16">
        <f t="shared" si="52"/>
        <v>68648.947368421053</v>
      </c>
      <c r="M1098" s="16">
        <f t="shared" si="53"/>
        <v>78010.167464114827</v>
      </c>
      <c r="N1098" t="e">
        <f>INDEX(XML!$A$2:$R$782,MATCH(C1098,XML!$D$2:$D$737,0),2)</f>
        <v>#N/A</v>
      </c>
    </row>
    <row r="1099" spans="1:14" ht="45" customHeight="1" x14ac:dyDescent="0.2">
      <c r="A1099">
        <v>77538</v>
      </c>
      <c r="B1099" t="s">
        <v>38814</v>
      </c>
      <c r="C1099" s="15" t="s">
        <v>38815</v>
      </c>
      <c r="D1099" s="15" t="s">
        <v>38816</v>
      </c>
      <c r="E1099">
        <v>120000</v>
      </c>
      <c r="F1099">
        <v>156000</v>
      </c>
      <c r="K1099" s="16">
        <f t="shared" si="51"/>
        <v>128400</v>
      </c>
      <c r="L1099" s="16">
        <f t="shared" si="52"/>
        <v>135157.89473684211</v>
      </c>
      <c r="M1099" s="16">
        <f t="shared" si="53"/>
        <v>153588.51674641148</v>
      </c>
      <c r="N1099" t="e">
        <f>INDEX(XML!$A$2:$R$782,MATCH(C1099,XML!$D$2:$D$737,0),2)</f>
        <v>#N/A</v>
      </c>
    </row>
    <row r="1100" spans="1:14" ht="33.75" customHeight="1" x14ac:dyDescent="0.2">
      <c r="A1100">
        <v>77540</v>
      </c>
      <c r="B1100" t="s">
        <v>38817</v>
      </c>
      <c r="C1100" s="15" t="s">
        <v>38818</v>
      </c>
      <c r="D1100" s="15" t="s">
        <v>38819</v>
      </c>
      <c r="E1100">
        <v>120000</v>
      </c>
      <c r="F1100">
        <v>156000</v>
      </c>
      <c r="K1100" s="16">
        <f t="shared" si="51"/>
        <v>128400</v>
      </c>
      <c r="L1100" s="16">
        <f t="shared" si="52"/>
        <v>135157.89473684211</v>
      </c>
      <c r="M1100" s="16">
        <f t="shared" si="53"/>
        <v>153588.51674641148</v>
      </c>
      <c r="N1100" t="e">
        <f>INDEX(XML!$A$2:$R$782,MATCH(C1100,XML!$D$2:$D$737,0),2)</f>
        <v>#N/A</v>
      </c>
    </row>
    <row r="1101" spans="1:14" ht="33.75" customHeight="1" x14ac:dyDescent="0.2">
      <c r="A1101">
        <v>70183</v>
      </c>
      <c r="B1101" t="s">
        <v>30694</v>
      </c>
      <c r="C1101" s="15" t="s">
        <v>30695</v>
      </c>
      <c r="D1101" s="15" t="s">
        <v>30696</v>
      </c>
      <c r="E1101">
        <v>17000</v>
      </c>
      <c r="F1101">
        <v>20825</v>
      </c>
      <c r="H1101" t="s">
        <v>746</v>
      </c>
      <c r="K1101" s="16">
        <f t="shared" si="51"/>
        <v>19040</v>
      </c>
      <c r="L1101" s="16">
        <f t="shared" si="52"/>
        <v>20042.105263157893</v>
      </c>
      <c r="M1101" s="16">
        <f t="shared" si="53"/>
        <v>22775.119617224878</v>
      </c>
      <c r="N1101" t="e">
        <f>INDEX(XML!$A$2:$R$782,MATCH(C1101,XML!$D$2:$D$737,0),2)</f>
        <v>#N/A</v>
      </c>
    </row>
    <row r="1102" spans="1:14" ht="45" customHeight="1" x14ac:dyDescent="0.2">
      <c r="A1102">
        <v>67922</v>
      </c>
      <c r="B1102" t="s">
        <v>37856</v>
      </c>
      <c r="C1102" s="15" t="s">
        <v>37857</v>
      </c>
      <c r="D1102" s="15" t="s">
        <v>37858</v>
      </c>
      <c r="E1102">
        <v>26000</v>
      </c>
      <c r="F1102">
        <v>35443</v>
      </c>
      <c r="H1102">
        <v>32</v>
      </c>
      <c r="K1102" s="16">
        <f t="shared" si="51"/>
        <v>29120</v>
      </c>
      <c r="L1102" s="16">
        <f t="shared" si="52"/>
        <v>30652.63157894737</v>
      </c>
      <c r="M1102" s="16">
        <f t="shared" si="53"/>
        <v>34832.535885167468</v>
      </c>
      <c r="N1102" t="e">
        <f>INDEX(XML!$A$2:$R$782,MATCH(C1102,XML!$D$2:$D$737,0),2)</f>
        <v>#N/A</v>
      </c>
    </row>
    <row r="1103" spans="1:14" ht="45" customHeight="1" x14ac:dyDescent="0.2">
      <c r="A1103">
        <v>67923</v>
      </c>
      <c r="B1103" t="s">
        <v>35584</v>
      </c>
      <c r="C1103" s="15" t="s">
        <v>35585</v>
      </c>
      <c r="D1103" s="15" t="s">
        <v>35586</v>
      </c>
      <c r="E1103">
        <v>29679</v>
      </c>
      <c r="F1103">
        <v>37795</v>
      </c>
      <c r="H1103">
        <v>34</v>
      </c>
      <c r="K1103" s="16">
        <f t="shared" si="51"/>
        <v>33240.480000000003</v>
      </c>
      <c r="L1103" s="16">
        <f t="shared" si="52"/>
        <v>34989.978947368429</v>
      </c>
      <c r="M1103" s="16">
        <f t="shared" si="53"/>
        <v>39761.339712918671</v>
      </c>
      <c r="N1103" t="e">
        <f>INDEX(XML!$A$2:$R$782,MATCH(C1103,XML!$D$2:$D$737,0),2)</f>
        <v>#N/A</v>
      </c>
    </row>
    <row r="1104" spans="1:14" ht="33.75" customHeight="1" x14ac:dyDescent="0.2">
      <c r="A1104">
        <v>67927</v>
      </c>
      <c r="B1104" t="s">
        <v>26974</v>
      </c>
      <c r="C1104" s="15" t="s">
        <v>26975</v>
      </c>
      <c r="D1104" s="15" t="s">
        <v>26976</v>
      </c>
      <c r="E1104">
        <v>39200</v>
      </c>
      <c r="F1104">
        <v>46658</v>
      </c>
      <c r="H1104" t="s">
        <v>746</v>
      </c>
      <c r="K1104" s="16">
        <f t="shared" si="51"/>
        <v>43904</v>
      </c>
      <c r="L1104" s="16">
        <f t="shared" si="52"/>
        <v>46214.73684210526</v>
      </c>
      <c r="M1104" s="16">
        <f t="shared" si="53"/>
        <v>52516.746411483247</v>
      </c>
      <c r="N1104" t="e">
        <f>INDEX(XML!$A$2:$R$782,MATCH(C1104,XML!$D$2:$D$737,0),2)</f>
        <v>#N/A</v>
      </c>
    </row>
    <row r="1105" spans="1:14" ht="33.75" customHeight="1" x14ac:dyDescent="0.2">
      <c r="A1105">
        <v>79992</v>
      </c>
      <c r="B1105" t="s">
        <v>45194</v>
      </c>
      <c r="C1105" s="15" t="s">
        <v>45195</v>
      </c>
      <c r="D1105" s="15" t="s">
        <v>45196</v>
      </c>
      <c r="E1105">
        <v>28550</v>
      </c>
      <c r="F1105">
        <v>37115</v>
      </c>
      <c r="H1105">
        <v>10</v>
      </c>
      <c r="K1105" s="16">
        <f t="shared" si="51"/>
        <v>31976</v>
      </c>
      <c r="L1105" s="16">
        <f t="shared" si="52"/>
        <v>33658.947368421053</v>
      </c>
      <c r="M1105" s="16">
        <f t="shared" si="53"/>
        <v>38248.803827751195</v>
      </c>
      <c r="N1105" t="e">
        <f>INDEX(XML!$A$2:$R$782,MATCH(C1105,XML!$D$2:$D$737,0),2)</f>
        <v>#N/A</v>
      </c>
    </row>
    <row r="1106" spans="1:14" ht="45" customHeight="1" x14ac:dyDescent="0.2">
      <c r="A1106">
        <v>79993</v>
      </c>
      <c r="B1106" t="s">
        <v>45197</v>
      </c>
      <c r="C1106" s="15" t="s">
        <v>45198</v>
      </c>
      <c r="D1106" s="15" t="s">
        <v>45199</v>
      </c>
      <c r="E1106">
        <v>30150</v>
      </c>
      <c r="F1106">
        <v>39195</v>
      </c>
      <c r="H1106">
        <v>10</v>
      </c>
      <c r="K1106" s="16">
        <f t="shared" si="51"/>
        <v>33768</v>
      </c>
      <c r="L1106" s="16">
        <f t="shared" si="52"/>
        <v>35545.26315789474</v>
      </c>
      <c r="M1106" s="16">
        <f t="shared" si="53"/>
        <v>40392.344497607664</v>
      </c>
      <c r="N1106" t="e">
        <f>INDEX(XML!$A$2:$R$782,MATCH(C1106,XML!$D$2:$D$737,0),2)</f>
        <v>#N/A</v>
      </c>
    </row>
    <row r="1107" spans="1:14" ht="45" customHeight="1" x14ac:dyDescent="0.2">
      <c r="A1107">
        <v>49365</v>
      </c>
      <c r="B1107" t="s">
        <v>1257</v>
      </c>
      <c r="C1107" s="15" t="s">
        <v>1258</v>
      </c>
      <c r="D1107" s="15" t="s">
        <v>1259</v>
      </c>
      <c r="E1107">
        <v>28417</v>
      </c>
      <c r="F1107">
        <v>35000</v>
      </c>
      <c r="K1107" s="16">
        <f t="shared" si="51"/>
        <v>31827.040000000001</v>
      </c>
      <c r="L1107" s="16">
        <f t="shared" si="52"/>
        <v>33502.14736842105</v>
      </c>
      <c r="M1107" s="16">
        <f t="shared" si="53"/>
        <v>38070.622009569379</v>
      </c>
      <c r="N1107" t="e">
        <f>INDEX(XML!$A$2:$R$782,MATCH(C1107,XML!$D$2:$D$737,0),2)</f>
        <v>#N/A</v>
      </c>
    </row>
    <row r="1108" spans="1:14" ht="45" customHeight="1" x14ac:dyDescent="0.2">
      <c r="A1108">
        <v>49366</v>
      </c>
      <c r="B1108" t="s">
        <v>33475</v>
      </c>
      <c r="C1108" s="15" t="s">
        <v>33476</v>
      </c>
      <c r="D1108" s="15" t="s">
        <v>33477</v>
      </c>
      <c r="E1108">
        <v>30877</v>
      </c>
      <c r="F1108">
        <v>35500</v>
      </c>
      <c r="H1108">
        <v>6</v>
      </c>
      <c r="K1108" s="16">
        <f t="shared" si="51"/>
        <v>34582.239999999998</v>
      </c>
      <c r="L1108" s="16">
        <f t="shared" si="52"/>
        <v>36402.357894736844</v>
      </c>
      <c r="M1108" s="16">
        <f t="shared" si="53"/>
        <v>41366.315789473687</v>
      </c>
      <c r="N1108" t="e">
        <f>INDEX(XML!$A$2:$R$782,MATCH(C1108,XML!$D$2:$D$737,0),2)</f>
        <v>#N/A</v>
      </c>
    </row>
    <row r="1109" spans="1:14" ht="33.75" customHeight="1" x14ac:dyDescent="0.2">
      <c r="A1109">
        <v>74114</v>
      </c>
      <c r="B1109" t="s">
        <v>41342</v>
      </c>
      <c r="C1109" s="15" t="s">
        <v>41343</v>
      </c>
      <c r="D1109" s="15" t="s">
        <v>41344</v>
      </c>
      <c r="E1109">
        <v>47978</v>
      </c>
      <c r="F1109">
        <v>59973</v>
      </c>
      <c r="H1109">
        <v>32</v>
      </c>
      <c r="K1109" s="16">
        <f t="shared" si="51"/>
        <v>53735.360000000001</v>
      </c>
      <c r="L1109" s="16">
        <f t="shared" si="52"/>
        <v>56563.536842105263</v>
      </c>
      <c r="M1109" s="16">
        <f t="shared" si="53"/>
        <v>64276.746411483247</v>
      </c>
      <c r="N1109" t="e">
        <f>INDEX(XML!$A$2:$R$782,MATCH(C1109,XML!$D$2:$D$737,0),2)</f>
        <v>#N/A</v>
      </c>
    </row>
    <row r="1110" spans="1:14" ht="157.5" x14ac:dyDescent="0.2">
      <c r="A1110">
        <v>80397</v>
      </c>
      <c r="B1110" t="s">
        <v>41345</v>
      </c>
      <c r="C1110" s="15" t="s">
        <v>41346</v>
      </c>
      <c r="D1110" s="15" t="s">
        <v>41347</v>
      </c>
      <c r="E1110">
        <v>50257</v>
      </c>
      <c r="F1110">
        <v>60308</v>
      </c>
      <c r="K1110" s="16">
        <f t="shared" si="51"/>
        <v>53774.99</v>
      </c>
      <c r="L1110" s="16">
        <f t="shared" si="52"/>
        <v>56605.252631578951</v>
      </c>
      <c r="M1110" s="16">
        <f t="shared" si="53"/>
        <v>64324.150717703349</v>
      </c>
      <c r="N1110" t="e">
        <f>INDEX(XML!$A$2:$R$782,MATCH(C1110,XML!$D$2:$D$737,0),2)</f>
        <v>#N/A</v>
      </c>
    </row>
    <row r="1111" spans="1:14" ht="33.75" customHeight="1" x14ac:dyDescent="0.2">
      <c r="A1111">
        <v>62811</v>
      </c>
      <c r="B1111" t="s">
        <v>22560</v>
      </c>
      <c r="C1111" s="15" t="s">
        <v>22561</v>
      </c>
      <c r="D1111" s="15" t="s">
        <v>22562</v>
      </c>
      <c r="E1111">
        <v>25589</v>
      </c>
      <c r="F1111">
        <v>29445</v>
      </c>
      <c r="K1111" s="16">
        <f t="shared" si="51"/>
        <v>28659.68</v>
      </c>
      <c r="L1111" s="16">
        <f t="shared" si="52"/>
        <v>30168.084210526315</v>
      </c>
      <c r="M1111" s="16">
        <f t="shared" si="53"/>
        <v>34281.913875598082</v>
      </c>
      <c r="N1111" t="e">
        <f>INDEX(XML!$A$2:$R$782,MATCH(C1111,XML!$D$2:$D$737,0),2)</f>
        <v>#N/A</v>
      </c>
    </row>
    <row r="1112" spans="1:14" ht="33.75" customHeight="1" x14ac:dyDescent="0.2">
      <c r="A1112">
        <v>62794</v>
      </c>
      <c r="B1112" t="s">
        <v>41354</v>
      </c>
      <c r="C1112" s="15" t="s">
        <v>41355</v>
      </c>
      <c r="D1112" s="15" t="s">
        <v>41356</v>
      </c>
      <c r="E1112">
        <v>35595</v>
      </c>
      <c r="F1112">
        <v>45890</v>
      </c>
      <c r="K1112" s="16">
        <f t="shared" si="51"/>
        <v>39866.400000000001</v>
      </c>
      <c r="L1112" s="16">
        <f t="shared" si="52"/>
        <v>41964.631578947367</v>
      </c>
      <c r="M1112" s="16">
        <f t="shared" si="53"/>
        <v>47687.081339712924</v>
      </c>
      <c r="N1112" t="e">
        <f>INDEX(XML!$A$2:$R$782,MATCH(C1112,XML!$D$2:$D$737,0),2)</f>
        <v>#N/A</v>
      </c>
    </row>
    <row r="1113" spans="1:14" ht="45" customHeight="1" x14ac:dyDescent="0.2">
      <c r="A1113">
        <v>62796</v>
      </c>
      <c r="B1113" t="s">
        <v>22558</v>
      </c>
      <c r="C1113" s="15" t="s">
        <v>22559</v>
      </c>
      <c r="D1113" s="15" t="s">
        <v>34726</v>
      </c>
      <c r="E1113">
        <v>37998</v>
      </c>
      <c r="F1113">
        <v>46280</v>
      </c>
      <c r="K1113" s="16">
        <f t="shared" si="51"/>
        <v>42557.760000000002</v>
      </c>
      <c r="L1113" s="16">
        <f t="shared" si="52"/>
        <v>44797.642105263156</v>
      </c>
      <c r="M1113" s="16">
        <f t="shared" si="53"/>
        <v>50906.411483253585</v>
      </c>
      <c r="N1113" t="e">
        <f>INDEX(XML!$A$2:$R$782,MATCH(C1113,XML!$D$2:$D$737,0),2)</f>
        <v>#N/A</v>
      </c>
    </row>
    <row r="1114" spans="1:14" ht="45" customHeight="1" x14ac:dyDescent="0.2">
      <c r="A1114">
        <v>43844</v>
      </c>
      <c r="B1114" t="s">
        <v>35587</v>
      </c>
      <c r="C1114" s="15" t="s">
        <v>35588</v>
      </c>
      <c r="D1114" s="15" t="s">
        <v>35589</v>
      </c>
      <c r="E1114">
        <v>32455</v>
      </c>
      <c r="F1114">
        <v>42705</v>
      </c>
      <c r="H1114">
        <v>13</v>
      </c>
      <c r="K1114" s="16">
        <f t="shared" si="51"/>
        <v>36349.599999999999</v>
      </c>
      <c r="L1114" s="16">
        <f t="shared" si="52"/>
        <v>38262.73684210526</v>
      </c>
      <c r="M1114" s="16">
        <f t="shared" si="53"/>
        <v>43480.382775119615</v>
      </c>
      <c r="N1114" t="e">
        <f>INDEX(XML!$A$2:$R$782,MATCH(C1114,XML!$D$2:$D$737,0),2)</f>
        <v>#N/A</v>
      </c>
    </row>
    <row r="1115" spans="1:14" ht="45" customHeight="1" x14ac:dyDescent="0.2">
      <c r="A1115">
        <v>50960</v>
      </c>
      <c r="B1115" t="s">
        <v>1285</v>
      </c>
      <c r="C1115" s="15" t="s">
        <v>1286</v>
      </c>
      <c r="D1115" s="15" t="s">
        <v>24924</v>
      </c>
      <c r="E1115">
        <v>44550</v>
      </c>
      <c r="F1115">
        <v>52125</v>
      </c>
      <c r="H1115">
        <v>9</v>
      </c>
      <c r="K1115" s="16">
        <f t="shared" si="51"/>
        <v>49896</v>
      </c>
      <c r="L1115" s="16">
        <f t="shared" si="52"/>
        <v>52522.105263157893</v>
      </c>
      <c r="M1115" s="16">
        <f t="shared" si="53"/>
        <v>59684.210526315794</v>
      </c>
      <c r="N1115" t="e">
        <f>INDEX(XML!$A$2:$R$782,MATCH(C1115,XML!$D$2:$D$737,0),2)</f>
        <v>#N/A</v>
      </c>
    </row>
    <row r="1116" spans="1:14" ht="45" customHeight="1" x14ac:dyDescent="0.2">
      <c r="A1116">
        <v>57009</v>
      </c>
      <c r="B1116" t="s">
        <v>16389</v>
      </c>
      <c r="C1116" s="15" t="s">
        <v>16390</v>
      </c>
      <c r="D1116" s="15" t="s">
        <v>16391</v>
      </c>
      <c r="E1116">
        <v>46925</v>
      </c>
      <c r="F1116">
        <v>54750</v>
      </c>
      <c r="H1116" t="s">
        <v>746</v>
      </c>
      <c r="K1116" s="16">
        <f t="shared" si="51"/>
        <v>52556</v>
      </c>
      <c r="L1116" s="16">
        <f t="shared" si="52"/>
        <v>55322.105263157893</v>
      </c>
      <c r="M1116" s="16">
        <f t="shared" si="53"/>
        <v>62866.02870813397</v>
      </c>
      <c r="N1116" t="e">
        <f>INDEX(XML!$A$2:$R$782,MATCH(C1116,XML!$D$2:$D$737,0),2)</f>
        <v>#N/A</v>
      </c>
    </row>
    <row r="1117" spans="1:14" ht="56.25" customHeight="1" x14ac:dyDescent="0.2">
      <c r="A1117">
        <v>65417</v>
      </c>
      <c r="B1117" t="s">
        <v>24139</v>
      </c>
      <c r="C1117" s="15" t="s">
        <v>24140</v>
      </c>
      <c r="D1117" s="15" t="s">
        <v>24141</v>
      </c>
      <c r="E1117">
        <v>32610</v>
      </c>
      <c r="F1117">
        <v>42600</v>
      </c>
      <c r="K1117" s="16">
        <f t="shared" si="51"/>
        <v>36523.199999999997</v>
      </c>
      <c r="L1117" s="16">
        <f t="shared" si="52"/>
        <v>38445.473684210519</v>
      </c>
      <c r="M1117" s="16">
        <f t="shared" si="53"/>
        <v>43688.038277511958</v>
      </c>
      <c r="N1117" t="e">
        <f>INDEX(XML!$A$2:$R$782,MATCH(C1117,XML!$D$2:$D$737,0),2)</f>
        <v>#N/A</v>
      </c>
    </row>
    <row r="1118" spans="1:14" ht="45" customHeight="1" x14ac:dyDescent="0.2">
      <c r="A1118">
        <v>65418</v>
      </c>
      <c r="B1118" t="s">
        <v>24142</v>
      </c>
      <c r="C1118" s="15" t="s">
        <v>24143</v>
      </c>
      <c r="D1118" s="15" t="s">
        <v>24144</v>
      </c>
      <c r="E1118">
        <v>34200</v>
      </c>
      <c r="F1118">
        <v>44850</v>
      </c>
      <c r="K1118" s="16">
        <f t="shared" si="51"/>
        <v>38304</v>
      </c>
      <c r="L1118" s="16">
        <f t="shared" si="52"/>
        <v>40320</v>
      </c>
      <c r="M1118" s="16">
        <f t="shared" si="53"/>
        <v>45818.181818181816</v>
      </c>
      <c r="N1118" t="e">
        <f>INDEX(XML!$A$2:$R$782,MATCH(C1118,XML!$D$2:$D$737,0),2)</f>
        <v>#N/A</v>
      </c>
    </row>
    <row r="1119" spans="1:14" ht="45" customHeight="1" x14ac:dyDescent="0.2">
      <c r="A1119">
        <v>76831</v>
      </c>
      <c r="B1119" t="s">
        <v>41348</v>
      </c>
      <c r="C1119" s="15" t="s">
        <v>41349</v>
      </c>
      <c r="D1119" s="15" t="s">
        <v>41350</v>
      </c>
      <c r="E1119">
        <v>55495</v>
      </c>
      <c r="F1119">
        <v>67000</v>
      </c>
      <c r="H1119">
        <v>26</v>
      </c>
      <c r="K1119" s="16">
        <f t="shared" si="51"/>
        <v>59379.65</v>
      </c>
      <c r="L1119" s="16">
        <f t="shared" si="52"/>
        <v>62504.894736842107</v>
      </c>
      <c r="M1119" s="16">
        <f t="shared" si="53"/>
        <v>71028.289473684214</v>
      </c>
      <c r="N1119" t="e">
        <f>INDEX(XML!$A$2:$R$782,MATCH(C1119,XML!$D$2:$D$737,0),2)</f>
        <v>#N/A</v>
      </c>
    </row>
    <row r="1120" spans="1:14" ht="45" customHeight="1" x14ac:dyDescent="0.2">
      <c r="A1120">
        <v>76835</v>
      </c>
      <c r="B1120" t="s">
        <v>41351</v>
      </c>
      <c r="C1120" s="15" t="s">
        <v>41352</v>
      </c>
      <c r="D1120" s="15" t="s">
        <v>41353</v>
      </c>
      <c r="E1120">
        <v>56850</v>
      </c>
      <c r="F1120">
        <v>69000</v>
      </c>
      <c r="H1120">
        <v>28</v>
      </c>
      <c r="K1120" s="16">
        <f t="shared" si="51"/>
        <v>60829.5</v>
      </c>
      <c r="L1120" s="16">
        <f t="shared" si="52"/>
        <v>64031.052631578947</v>
      </c>
      <c r="M1120" s="16">
        <f t="shared" si="53"/>
        <v>72762.559808612437</v>
      </c>
      <c r="N1120" t="e">
        <f>INDEX(XML!$A$2:$R$782,MATCH(C1120,XML!$D$2:$D$737,0),2)</f>
        <v>#N/A</v>
      </c>
    </row>
    <row r="1121" spans="1:14" ht="45" customHeight="1" x14ac:dyDescent="0.2">
      <c r="A1121">
        <v>62792</v>
      </c>
      <c r="B1121" t="s">
        <v>22555</v>
      </c>
      <c r="C1121" s="15" t="s">
        <v>22556</v>
      </c>
      <c r="D1121" s="15" t="s">
        <v>22557</v>
      </c>
      <c r="E1121">
        <v>69195</v>
      </c>
      <c r="F1121">
        <v>84755</v>
      </c>
      <c r="H1121">
        <v>33</v>
      </c>
      <c r="K1121" s="16">
        <f t="shared" si="51"/>
        <v>74038.649999999994</v>
      </c>
      <c r="L1121" s="16">
        <f t="shared" si="52"/>
        <v>77935.421052631573</v>
      </c>
      <c r="M1121" s="16">
        <f t="shared" si="53"/>
        <v>88562.978468899513</v>
      </c>
      <c r="N1121" t="e">
        <f>INDEX(XML!$A$2:$R$782,MATCH(C1121,XML!$D$2:$D$737,0),2)</f>
        <v>#N/A</v>
      </c>
    </row>
    <row r="1122" spans="1:14" ht="45" customHeight="1" x14ac:dyDescent="0.2">
      <c r="A1122">
        <v>66035</v>
      </c>
      <c r="B1122" t="s">
        <v>27085</v>
      </c>
      <c r="C1122" s="15" t="s">
        <v>27086</v>
      </c>
      <c r="D1122" s="15" t="s">
        <v>27087</v>
      </c>
      <c r="E1122">
        <v>71985</v>
      </c>
      <c r="F1122">
        <v>85000</v>
      </c>
      <c r="H1122">
        <v>8</v>
      </c>
      <c r="K1122" s="16">
        <f t="shared" si="51"/>
        <v>77023.95</v>
      </c>
      <c r="L1122" s="16">
        <f t="shared" si="52"/>
        <v>81077.84210526316</v>
      </c>
      <c r="M1122" s="16">
        <f t="shared" si="53"/>
        <v>92133.9114832536</v>
      </c>
      <c r="N1122" t="e">
        <f>INDEX(XML!$A$2:$R$782,MATCH(C1122,XML!$D$2:$D$737,0),2)</f>
        <v>#N/A</v>
      </c>
    </row>
    <row r="1123" spans="1:14" ht="45" customHeight="1" x14ac:dyDescent="0.2">
      <c r="A1123">
        <v>59569</v>
      </c>
      <c r="B1123" t="s">
        <v>21676</v>
      </c>
      <c r="C1123" s="15" t="s">
        <v>21677</v>
      </c>
      <c r="D1123" s="15" t="s">
        <v>21678</v>
      </c>
      <c r="E1123">
        <v>13093</v>
      </c>
      <c r="F1123">
        <v>16467</v>
      </c>
      <c r="H1123">
        <v>7</v>
      </c>
      <c r="K1123" s="16">
        <f t="shared" si="51"/>
        <v>14664.16</v>
      </c>
      <c r="L1123" s="16">
        <f t="shared" si="52"/>
        <v>15435.957894736843</v>
      </c>
      <c r="M1123" s="16">
        <f t="shared" si="53"/>
        <v>17540.861244019139</v>
      </c>
      <c r="N1123" t="e">
        <f>INDEX(XML!$A$2:$R$782,MATCH(C1123,XML!$D$2:$D$737,0),2)</f>
        <v>#N/A</v>
      </c>
    </row>
    <row r="1124" spans="1:14" ht="45" customHeight="1" x14ac:dyDescent="0.2">
      <c r="A1124">
        <v>59555</v>
      </c>
      <c r="B1124" t="s">
        <v>20128</v>
      </c>
      <c r="C1124" s="15" t="s">
        <v>20129</v>
      </c>
      <c r="D1124" s="15" t="s">
        <v>20130</v>
      </c>
      <c r="E1124">
        <v>15504</v>
      </c>
      <c r="F1124">
        <v>19207</v>
      </c>
      <c r="H1124" t="s">
        <v>746</v>
      </c>
      <c r="I1124">
        <v>1</v>
      </c>
      <c r="K1124" s="16">
        <f t="shared" si="51"/>
        <v>17364.48</v>
      </c>
      <c r="L1124" s="16">
        <f t="shared" si="52"/>
        <v>18278.400000000001</v>
      </c>
      <c r="M1124" s="16">
        <f t="shared" si="53"/>
        <v>20770.909090909092</v>
      </c>
      <c r="N1124" t="e">
        <f>INDEX(XML!$A$2:$R$782,MATCH(C1124,XML!$D$2:$D$737,0),2)</f>
        <v>#N/A</v>
      </c>
    </row>
    <row r="1125" spans="1:14" ht="45" customHeight="1" x14ac:dyDescent="0.2">
      <c r="A1125">
        <v>59570</v>
      </c>
      <c r="B1125" t="s">
        <v>21679</v>
      </c>
      <c r="C1125" s="15" t="s">
        <v>21680</v>
      </c>
      <c r="D1125" s="15" t="s">
        <v>44997</v>
      </c>
      <c r="E1125">
        <v>17400</v>
      </c>
      <c r="F1125">
        <v>21175</v>
      </c>
      <c r="H1125">
        <v>16</v>
      </c>
      <c r="K1125" s="16">
        <f t="shared" si="51"/>
        <v>19488</v>
      </c>
      <c r="L1125" s="16">
        <f t="shared" si="52"/>
        <v>20513.684210526317</v>
      </c>
      <c r="M1125" s="16">
        <f t="shared" si="53"/>
        <v>23311.004784688997</v>
      </c>
      <c r="N1125" t="e">
        <f>INDEX(XML!$A$2:$R$782,MATCH(C1125,XML!$D$2:$D$737,0),2)</f>
        <v>#N/A</v>
      </c>
    </row>
    <row r="1126" spans="1:14" ht="45" customHeight="1" x14ac:dyDescent="0.2">
      <c r="A1126">
        <v>79630</v>
      </c>
      <c r="B1126" t="s">
        <v>43027</v>
      </c>
      <c r="C1126" s="15" t="s">
        <v>43028</v>
      </c>
      <c r="D1126" s="15" t="s">
        <v>43029</v>
      </c>
      <c r="E1126">
        <v>31200</v>
      </c>
      <c r="F1126">
        <v>39000</v>
      </c>
      <c r="H1126" t="s">
        <v>746</v>
      </c>
      <c r="K1126" s="16">
        <f t="shared" si="51"/>
        <v>34944</v>
      </c>
      <c r="L1126" s="16">
        <f t="shared" si="52"/>
        <v>36783.15789473684</v>
      </c>
      <c r="M1126" s="16">
        <f t="shared" si="53"/>
        <v>41799.043062200952</v>
      </c>
      <c r="N1126" t="e">
        <f>INDEX(XML!$A$2:$R$782,MATCH(C1126,XML!$D$2:$D$737,0),2)</f>
        <v>#N/A</v>
      </c>
    </row>
    <row r="1127" spans="1:14" ht="45" customHeight="1" x14ac:dyDescent="0.2">
      <c r="A1127">
        <v>79645</v>
      </c>
      <c r="B1127" t="s">
        <v>44510</v>
      </c>
      <c r="C1127" s="15" t="s">
        <v>44511</v>
      </c>
      <c r="D1127" s="15" t="s">
        <v>44512</v>
      </c>
      <c r="E1127">
        <v>32000</v>
      </c>
      <c r="F1127">
        <v>43200</v>
      </c>
      <c r="H1127" t="s">
        <v>746</v>
      </c>
      <c r="K1127" s="16">
        <f t="shared" si="51"/>
        <v>35840</v>
      </c>
      <c r="L1127" s="16">
        <f t="shared" si="52"/>
        <v>37726.315789473687</v>
      </c>
      <c r="M1127" s="16">
        <f t="shared" si="53"/>
        <v>42870.81339712919</v>
      </c>
      <c r="N1127" t="e">
        <f>INDEX(XML!$A$2:$R$782,MATCH(C1127,XML!$D$2:$D$737,0),2)</f>
        <v>#N/A</v>
      </c>
    </row>
    <row r="1128" spans="1:14" ht="45" customHeight="1" x14ac:dyDescent="0.2">
      <c r="A1128">
        <v>79646</v>
      </c>
      <c r="B1128" t="s">
        <v>44513</v>
      </c>
      <c r="C1128" s="15" t="s">
        <v>44514</v>
      </c>
      <c r="D1128" s="15" t="s">
        <v>44515</v>
      </c>
      <c r="E1128">
        <v>35070</v>
      </c>
      <c r="F1128">
        <v>44539</v>
      </c>
      <c r="H1128" t="s">
        <v>746</v>
      </c>
      <c r="K1128" s="16">
        <f t="shared" si="51"/>
        <v>39278.400000000001</v>
      </c>
      <c r="L1128" s="16">
        <f t="shared" si="52"/>
        <v>41345.684210526313</v>
      </c>
      <c r="M1128" s="16">
        <f t="shared" si="53"/>
        <v>46983.732057416266</v>
      </c>
      <c r="N1128" t="e">
        <f>INDEX(XML!$A$2:$R$782,MATCH(C1128,XML!$D$2:$D$737,0),2)</f>
        <v>#N/A</v>
      </c>
    </row>
    <row r="1129" spans="1:14" ht="33.75" customHeight="1" x14ac:dyDescent="0.2">
      <c r="A1129">
        <v>77785</v>
      </c>
      <c r="B1129" t="s">
        <v>43030</v>
      </c>
      <c r="C1129" s="15" t="s">
        <v>43031</v>
      </c>
      <c r="D1129" s="15" t="s">
        <v>43032</v>
      </c>
      <c r="E1129">
        <v>38415</v>
      </c>
      <c r="F1129">
        <v>48019</v>
      </c>
      <c r="H1129" t="s">
        <v>746</v>
      </c>
      <c r="K1129" s="16">
        <f t="shared" si="51"/>
        <v>43024.800000000003</v>
      </c>
      <c r="L1129" s="16">
        <f t="shared" si="52"/>
        <v>45289.26315789474</v>
      </c>
      <c r="M1129" s="16">
        <f t="shared" si="53"/>
        <v>51465.071770334936</v>
      </c>
      <c r="N1129" t="e">
        <f>INDEX(XML!$A$2:$R$782,MATCH(C1129,XML!$D$2:$D$737,0),2)</f>
        <v>#N/A</v>
      </c>
    </row>
    <row r="1130" spans="1:14" ht="56.25" customHeight="1" x14ac:dyDescent="0.2">
      <c r="A1130">
        <v>62874</v>
      </c>
      <c r="B1130" t="s">
        <v>43033</v>
      </c>
      <c r="C1130" s="15" t="s">
        <v>43034</v>
      </c>
      <c r="D1130" s="15" t="s">
        <v>43035</v>
      </c>
      <c r="E1130">
        <v>38850</v>
      </c>
      <c r="F1130">
        <v>55200</v>
      </c>
      <c r="H1130">
        <v>19</v>
      </c>
      <c r="K1130" s="16">
        <f t="shared" si="51"/>
        <v>43512</v>
      </c>
      <c r="L1130" s="16">
        <f t="shared" si="52"/>
        <v>45802.105263157893</v>
      </c>
      <c r="M1130" s="16">
        <f t="shared" si="53"/>
        <v>52047.846889952154</v>
      </c>
      <c r="N1130" t="e">
        <f>INDEX(XML!$A$2:$R$782,MATCH(C1130,XML!$D$2:$D$737,0),2)</f>
        <v>#N/A</v>
      </c>
    </row>
    <row r="1131" spans="1:14" ht="45" customHeight="1" x14ac:dyDescent="0.2">
      <c r="A1131">
        <v>77786</v>
      </c>
      <c r="B1131" t="s">
        <v>43036</v>
      </c>
      <c r="C1131" s="15" t="s">
        <v>43037</v>
      </c>
      <c r="D1131" s="15" t="s">
        <v>43038</v>
      </c>
      <c r="E1131">
        <v>29755</v>
      </c>
      <c r="F1131">
        <v>37194</v>
      </c>
      <c r="K1131" s="16">
        <f t="shared" si="51"/>
        <v>33325.599999999999</v>
      </c>
      <c r="L1131" s="16">
        <f t="shared" si="52"/>
        <v>35079.57894736842</v>
      </c>
      <c r="M1131" s="16">
        <f t="shared" si="53"/>
        <v>39863.15789473684</v>
      </c>
      <c r="N1131" t="e">
        <f>INDEX(XML!$A$2:$R$782,MATCH(C1131,XML!$D$2:$D$737,0),2)</f>
        <v>#N/A</v>
      </c>
    </row>
    <row r="1132" spans="1:14" ht="45" customHeight="1" x14ac:dyDescent="0.2">
      <c r="A1132">
        <v>77787</v>
      </c>
      <c r="B1132" t="s">
        <v>43039</v>
      </c>
      <c r="C1132" s="15" t="s">
        <v>43040</v>
      </c>
      <c r="D1132" s="15" t="s">
        <v>43041</v>
      </c>
      <c r="E1132">
        <v>29755</v>
      </c>
      <c r="F1132">
        <v>37194</v>
      </c>
      <c r="H1132" t="s">
        <v>746</v>
      </c>
      <c r="K1132" s="16">
        <f t="shared" si="51"/>
        <v>33325.599999999999</v>
      </c>
      <c r="L1132" s="16">
        <f t="shared" si="52"/>
        <v>35079.57894736842</v>
      </c>
      <c r="M1132" s="16">
        <f t="shared" si="53"/>
        <v>39863.15789473684</v>
      </c>
      <c r="N1132" t="e">
        <f>INDEX(XML!$A$2:$R$782,MATCH(C1132,XML!$D$2:$D$737,0),2)</f>
        <v>#N/A</v>
      </c>
    </row>
    <row r="1133" spans="1:14" ht="45" customHeight="1" x14ac:dyDescent="0.2">
      <c r="A1133">
        <v>72728</v>
      </c>
      <c r="B1133">
        <v>12380500001</v>
      </c>
      <c r="C1133" s="15" t="s">
        <v>37161</v>
      </c>
      <c r="D1133" s="15" t="s">
        <v>37162</v>
      </c>
      <c r="E1133">
        <v>17959</v>
      </c>
      <c r="F1133">
        <v>27900</v>
      </c>
      <c r="K1133" s="16">
        <f t="shared" si="51"/>
        <v>20114.080000000002</v>
      </c>
      <c r="L1133" s="16">
        <f t="shared" si="52"/>
        <v>21172.715789473688</v>
      </c>
      <c r="M1133" s="16">
        <f t="shared" si="53"/>
        <v>24059.904306220102</v>
      </c>
      <c r="N1133" t="e">
        <f>INDEX(XML!$A$2:$R$782,MATCH(C1133,XML!$D$2:$D$737,0),2)</f>
        <v>#N/A</v>
      </c>
    </row>
    <row r="1134" spans="1:14" ht="45" customHeight="1" x14ac:dyDescent="0.2">
      <c r="A1134">
        <v>72729</v>
      </c>
      <c r="B1134">
        <v>12380500002</v>
      </c>
      <c r="C1134" s="15" t="s">
        <v>37163</v>
      </c>
      <c r="D1134" s="15" t="s">
        <v>37164</v>
      </c>
      <c r="E1134">
        <v>19234</v>
      </c>
      <c r="F1134">
        <v>27900</v>
      </c>
      <c r="K1134" s="16">
        <f t="shared" si="51"/>
        <v>21542.080000000002</v>
      </c>
      <c r="L1134" s="16">
        <f t="shared" si="52"/>
        <v>22675.873684210525</v>
      </c>
      <c r="M1134" s="16">
        <f t="shared" si="53"/>
        <v>25768.038277511961</v>
      </c>
      <c r="N1134" t="e">
        <f>INDEX(XML!$A$2:$R$782,MATCH(C1134,XML!$D$2:$D$737,0),2)</f>
        <v>#N/A</v>
      </c>
    </row>
    <row r="1135" spans="1:14" ht="45" customHeight="1" x14ac:dyDescent="0.2">
      <c r="A1135">
        <v>50979</v>
      </c>
      <c r="B1135" t="s">
        <v>37896</v>
      </c>
      <c r="C1135" s="15" t="s">
        <v>37153</v>
      </c>
      <c r="D1135" s="15" t="s">
        <v>37897</v>
      </c>
      <c r="E1135">
        <v>19290</v>
      </c>
      <c r="F1135">
        <v>38900</v>
      </c>
      <c r="K1135" s="16">
        <f t="shared" si="51"/>
        <v>21604.799999999999</v>
      </c>
      <c r="L1135" s="16">
        <f t="shared" si="52"/>
        <v>22741.894736842107</v>
      </c>
      <c r="M1135" s="16">
        <f t="shared" si="53"/>
        <v>25843.062200956942</v>
      </c>
      <c r="N1135" t="e">
        <f>INDEX(XML!$A$2:$R$782,MATCH(C1135,XML!$D$2:$D$737,0),2)</f>
        <v>#N/A</v>
      </c>
    </row>
    <row r="1136" spans="1:14" ht="45" customHeight="1" x14ac:dyDescent="0.2">
      <c r="A1136">
        <v>72703</v>
      </c>
      <c r="B1136" t="s">
        <v>42493</v>
      </c>
      <c r="C1136" s="15" t="s">
        <v>42494</v>
      </c>
      <c r="D1136" s="15" t="s">
        <v>42495</v>
      </c>
      <c r="E1136">
        <v>20253</v>
      </c>
      <c r="F1136">
        <v>40900</v>
      </c>
      <c r="K1136" s="16">
        <f t="shared" si="51"/>
        <v>22683.360000000001</v>
      </c>
      <c r="L1136" s="16">
        <f t="shared" si="52"/>
        <v>23877.221052631579</v>
      </c>
      <c r="M1136" s="16">
        <f t="shared" si="53"/>
        <v>27133.205741626793</v>
      </c>
      <c r="N1136" t="e">
        <f>INDEX(XML!$A$2:$R$782,MATCH(C1136,XML!$D$2:$D$737,0),2)</f>
        <v>#N/A</v>
      </c>
    </row>
    <row r="1137" spans="1:14" ht="45" customHeight="1" x14ac:dyDescent="0.2">
      <c r="A1137">
        <v>72727</v>
      </c>
      <c r="B1137" t="s">
        <v>37894</v>
      </c>
      <c r="C1137" s="15" t="s">
        <v>37160</v>
      </c>
      <c r="D1137" s="15" t="s">
        <v>37895</v>
      </c>
      <c r="E1137">
        <v>21021</v>
      </c>
      <c r="F1137">
        <v>42900</v>
      </c>
      <c r="K1137" s="16">
        <f t="shared" si="51"/>
        <v>23543.52</v>
      </c>
      <c r="L1137" s="16">
        <f t="shared" si="52"/>
        <v>24782.652631578949</v>
      </c>
      <c r="M1137" s="16">
        <f t="shared" si="53"/>
        <v>28162.105263157897</v>
      </c>
      <c r="N1137" t="e">
        <f>INDEX(XML!$A$2:$R$782,MATCH(C1137,XML!$D$2:$D$737,0),2)</f>
        <v>#N/A</v>
      </c>
    </row>
    <row r="1138" spans="1:14" ht="45" customHeight="1" x14ac:dyDescent="0.2">
      <c r="A1138">
        <v>80191</v>
      </c>
      <c r="B1138" t="s">
        <v>42505</v>
      </c>
      <c r="C1138" s="15" t="s">
        <v>42506</v>
      </c>
      <c r="D1138" s="15" t="s">
        <v>42507</v>
      </c>
      <c r="E1138">
        <v>21841</v>
      </c>
      <c r="F1138">
        <v>43900</v>
      </c>
      <c r="K1138" s="16">
        <f t="shared" si="51"/>
        <v>24461.919999999998</v>
      </c>
      <c r="L1138" s="16">
        <f t="shared" si="52"/>
        <v>25749.389473684212</v>
      </c>
      <c r="M1138" s="16">
        <f t="shared" si="53"/>
        <v>29260.669856459332</v>
      </c>
      <c r="N1138" t="e">
        <f>INDEX(XML!$A$2:$R$782,MATCH(C1138,XML!$D$2:$D$737,0),2)</f>
        <v>#N/A</v>
      </c>
    </row>
    <row r="1139" spans="1:14" ht="45" customHeight="1" x14ac:dyDescent="0.2">
      <c r="A1139">
        <v>80182</v>
      </c>
      <c r="B1139" t="s">
        <v>46893</v>
      </c>
      <c r="C1139" s="15" t="s">
        <v>44175</v>
      </c>
      <c r="D1139" s="15" t="s">
        <v>46894</v>
      </c>
      <c r="E1139">
        <v>23088</v>
      </c>
      <c r="F1139">
        <v>46900</v>
      </c>
      <c r="K1139" s="16">
        <f t="shared" si="51"/>
        <v>25858.560000000001</v>
      </c>
      <c r="L1139" s="16">
        <f t="shared" si="52"/>
        <v>27219.536842105263</v>
      </c>
      <c r="M1139" s="16">
        <f t="shared" si="53"/>
        <v>30931.291866028707</v>
      </c>
      <c r="N1139" t="e">
        <f>INDEX(XML!$A$2:$R$782,MATCH(C1139,XML!$D$2:$D$737,0),2)</f>
        <v>#N/A</v>
      </c>
    </row>
    <row r="1140" spans="1:14" ht="45" customHeight="1" x14ac:dyDescent="0.2">
      <c r="A1140">
        <v>80184</v>
      </c>
      <c r="B1140" t="s">
        <v>46895</v>
      </c>
      <c r="C1140" s="15" t="s">
        <v>44176</v>
      </c>
      <c r="D1140" s="15" t="s">
        <v>46896</v>
      </c>
      <c r="E1140">
        <v>23088</v>
      </c>
      <c r="F1140">
        <v>46900</v>
      </c>
      <c r="K1140" s="16">
        <f t="shared" si="51"/>
        <v>25858.560000000001</v>
      </c>
      <c r="L1140" s="16">
        <f t="shared" si="52"/>
        <v>27219.536842105263</v>
      </c>
      <c r="M1140" s="16">
        <f t="shared" si="53"/>
        <v>30931.291866028707</v>
      </c>
      <c r="N1140" t="e">
        <f>INDEX(XML!$A$2:$R$782,MATCH(C1140,XML!$D$2:$D$737,0),2)</f>
        <v>#N/A</v>
      </c>
    </row>
    <row r="1141" spans="1:14" ht="45" customHeight="1" x14ac:dyDescent="0.2">
      <c r="A1141">
        <v>80179</v>
      </c>
      <c r="B1141" t="s">
        <v>42499</v>
      </c>
      <c r="C1141" s="15" t="s">
        <v>42500</v>
      </c>
      <c r="D1141" s="15" t="s">
        <v>42501</v>
      </c>
      <c r="E1141">
        <v>23830</v>
      </c>
      <c r="F1141">
        <v>47900</v>
      </c>
      <c r="K1141" s="16">
        <f t="shared" si="51"/>
        <v>26689.599999999999</v>
      </c>
      <c r="L1141" s="16">
        <f t="shared" si="52"/>
        <v>28094.315789473683</v>
      </c>
      <c r="M1141" s="16">
        <f t="shared" si="53"/>
        <v>31925.358851674642</v>
      </c>
      <c r="N1141" t="e">
        <f>INDEX(XML!$A$2:$R$782,MATCH(C1141,XML!$D$2:$D$737,0),2)</f>
        <v>#N/A</v>
      </c>
    </row>
    <row r="1142" spans="1:14" ht="45" customHeight="1" x14ac:dyDescent="0.2">
      <c r="A1142">
        <v>80174</v>
      </c>
      <c r="B1142" t="s">
        <v>42496</v>
      </c>
      <c r="C1142" s="15" t="s">
        <v>42497</v>
      </c>
      <c r="D1142" s="15" t="s">
        <v>42498</v>
      </c>
      <c r="E1142">
        <v>27681</v>
      </c>
      <c r="F1142">
        <v>55900</v>
      </c>
      <c r="K1142" s="16">
        <f t="shared" si="51"/>
        <v>31002.720000000001</v>
      </c>
      <c r="L1142" s="16">
        <f t="shared" si="52"/>
        <v>32634.442105263159</v>
      </c>
      <c r="M1142" s="16">
        <f t="shared" si="53"/>
        <v>37084.593301435409</v>
      </c>
      <c r="N1142" t="e">
        <f>INDEX(XML!$A$2:$R$782,MATCH(C1142,XML!$D$2:$D$737,0),2)</f>
        <v>#N/A</v>
      </c>
    </row>
    <row r="1143" spans="1:14" ht="45" customHeight="1" x14ac:dyDescent="0.2">
      <c r="A1143">
        <v>80194</v>
      </c>
      <c r="B1143" t="s">
        <v>42508</v>
      </c>
      <c r="C1143" s="15" t="s">
        <v>42509</v>
      </c>
      <c r="D1143" s="15" t="s">
        <v>42510</v>
      </c>
      <c r="E1143">
        <v>28653</v>
      </c>
      <c r="F1143">
        <v>57900</v>
      </c>
      <c r="H1143">
        <v>23</v>
      </c>
      <c r="K1143" s="16">
        <f t="shared" si="51"/>
        <v>32091.360000000001</v>
      </c>
      <c r="L1143" s="16">
        <f t="shared" si="52"/>
        <v>33780.378947368423</v>
      </c>
      <c r="M1143" s="16">
        <f t="shared" si="53"/>
        <v>38386.794258373207</v>
      </c>
      <c r="N1143" t="e">
        <f>INDEX(XML!$A$2:$R$782,MATCH(C1143,XML!$D$2:$D$737,0),2)</f>
        <v>#N/A</v>
      </c>
    </row>
    <row r="1144" spans="1:14" ht="45" customHeight="1" x14ac:dyDescent="0.2">
      <c r="A1144">
        <v>43480</v>
      </c>
      <c r="B1144">
        <v>12990800039</v>
      </c>
      <c r="C1144" s="15" t="s">
        <v>17072</v>
      </c>
      <c r="D1144" s="15" t="s">
        <v>25629</v>
      </c>
      <c r="E1144">
        <v>30136</v>
      </c>
      <c r="F1144">
        <v>55990</v>
      </c>
      <c r="K1144" s="16">
        <f t="shared" si="51"/>
        <v>33752.32</v>
      </c>
      <c r="L1144" s="16">
        <f t="shared" si="52"/>
        <v>35528.757894736846</v>
      </c>
      <c r="M1144" s="16">
        <f t="shared" si="53"/>
        <v>40373.588516746415</v>
      </c>
      <c r="N1144" t="e">
        <f>INDEX(XML!$A$2:$R$782,MATCH(C1144,XML!$D$2:$D$737,0),2)</f>
        <v>#N/A</v>
      </c>
    </row>
    <row r="1145" spans="1:14" ht="45" customHeight="1" x14ac:dyDescent="0.2">
      <c r="A1145">
        <v>72701</v>
      </c>
      <c r="B1145" t="s">
        <v>37886</v>
      </c>
      <c r="C1145" s="15" t="s">
        <v>37158</v>
      </c>
      <c r="D1145" s="15" t="s">
        <v>37887</v>
      </c>
      <c r="E1145">
        <v>34053</v>
      </c>
      <c r="F1145">
        <v>68900</v>
      </c>
      <c r="H1145">
        <v>23</v>
      </c>
      <c r="K1145" s="16">
        <f t="shared" si="51"/>
        <v>38139.360000000001</v>
      </c>
      <c r="L1145" s="16">
        <f t="shared" si="52"/>
        <v>40146.694736842102</v>
      </c>
      <c r="M1145" s="16">
        <f t="shared" si="53"/>
        <v>45621.24401913875</v>
      </c>
      <c r="N1145" t="e">
        <f>INDEX(XML!$A$2:$R$782,MATCH(C1145,XML!$D$2:$D$737,0),2)</f>
        <v>#N/A</v>
      </c>
    </row>
    <row r="1146" spans="1:14" ht="45" customHeight="1" x14ac:dyDescent="0.2">
      <c r="A1146">
        <v>58401</v>
      </c>
      <c r="B1146" t="s">
        <v>37892</v>
      </c>
      <c r="C1146" s="15" t="s">
        <v>37154</v>
      </c>
      <c r="D1146" s="15" t="s">
        <v>37893</v>
      </c>
      <c r="E1146">
        <v>35124</v>
      </c>
      <c r="F1146">
        <v>69900</v>
      </c>
      <c r="K1146" s="16">
        <f t="shared" si="51"/>
        <v>39338.879999999997</v>
      </c>
      <c r="L1146" s="16">
        <f t="shared" si="52"/>
        <v>41409.347368421048</v>
      </c>
      <c r="M1146" s="16">
        <f t="shared" si="53"/>
        <v>47056.076555023916</v>
      </c>
      <c r="N1146" t="e">
        <f>INDEX(XML!$A$2:$R$782,MATCH(C1146,XML!$D$2:$D$737,0),2)</f>
        <v>#N/A</v>
      </c>
    </row>
    <row r="1147" spans="1:14" ht="33.75" customHeight="1" x14ac:dyDescent="0.2">
      <c r="A1147">
        <v>72702</v>
      </c>
      <c r="B1147" t="s">
        <v>37888</v>
      </c>
      <c r="C1147" s="15" t="s">
        <v>37159</v>
      </c>
      <c r="D1147" s="15" t="s">
        <v>37889</v>
      </c>
      <c r="E1147">
        <v>35873</v>
      </c>
      <c r="F1147">
        <v>70900</v>
      </c>
      <c r="K1147" s="16">
        <f t="shared" si="51"/>
        <v>40177.760000000002</v>
      </c>
      <c r="L1147" s="16">
        <f t="shared" si="52"/>
        <v>42292.378947368423</v>
      </c>
      <c r="M1147" s="16">
        <f t="shared" si="53"/>
        <v>48059.521531100479</v>
      </c>
      <c r="N1147" t="e">
        <f>INDEX(XML!$A$2:$R$782,MATCH(C1147,XML!$D$2:$D$737,0),2)</f>
        <v>#N/A</v>
      </c>
    </row>
    <row r="1148" spans="1:14" ht="168.75" x14ac:dyDescent="0.2">
      <c r="A1148">
        <v>80186</v>
      </c>
      <c r="B1148" t="s">
        <v>42502</v>
      </c>
      <c r="C1148" s="15" t="s">
        <v>42503</v>
      </c>
      <c r="D1148" s="15" t="s">
        <v>42504</v>
      </c>
      <c r="E1148">
        <v>36676</v>
      </c>
      <c r="F1148">
        <v>73900</v>
      </c>
      <c r="K1148" s="16">
        <f t="shared" si="51"/>
        <v>41077.120000000003</v>
      </c>
      <c r="L1148" s="16">
        <f t="shared" si="52"/>
        <v>43239.073684210533</v>
      </c>
      <c r="M1148" s="16">
        <f t="shared" si="53"/>
        <v>49135.3110047847</v>
      </c>
      <c r="N1148" t="e">
        <f>INDEX(XML!$A$2:$R$782,MATCH(C1148,XML!$D$2:$D$737,0),2)</f>
        <v>#N/A</v>
      </c>
    </row>
    <row r="1149" spans="1:14" ht="168.75" x14ac:dyDescent="0.2">
      <c r="A1149">
        <v>72732</v>
      </c>
      <c r="B1149" t="s">
        <v>37890</v>
      </c>
      <c r="C1149" s="15" t="s">
        <v>37165</v>
      </c>
      <c r="D1149" s="15" t="s">
        <v>37891</v>
      </c>
      <c r="E1149">
        <v>38448</v>
      </c>
      <c r="F1149">
        <v>76900</v>
      </c>
      <c r="K1149" s="16">
        <f t="shared" si="51"/>
        <v>43061.760000000002</v>
      </c>
      <c r="L1149" s="16">
        <f t="shared" si="52"/>
        <v>45328.168421052629</v>
      </c>
      <c r="M1149" s="16">
        <f t="shared" si="53"/>
        <v>51509.282296650716</v>
      </c>
      <c r="N1149" t="e">
        <f>INDEX(XML!$A$2:$R$782,MATCH(C1149,XML!$D$2:$D$737,0),2)</f>
        <v>#N/A</v>
      </c>
    </row>
    <row r="1150" spans="1:14" ht="157.5" x14ac:dyDescent="0.2">
      <c r="A1150">
        <v>72739</v>
      </c>
      <c r="B1150">
        <v>12118000002</v>
      </c>
      <c r="C1150" s="15" t="s">
        <v>37166</v>
      </c>
      <c r="D1150" s="15" t="s">
        <v>37167</v>
      </c>
      <c r="E1150">
        <v>61557</v>
      </c>
      <c r="F1150">
        <v>84900</v>
      </c>
      <c r="K1150" s="16">
        <f t="shared" si="51"/>
        <v>65865.990000000005</v>
      </c>
      <c r="L1150" s="16">
        <f t="shared" si="52"/>
        <v>69332.621052631584</v>
      </c>
      <c r="M1150" s="16">
        <f t="shared" si="53"/>
        <v>78787.06937799044</v>
      </c>
      <c r="N1150" t="e">
        <f>INDEX(XML!$A$2:$R$782,MATCH(C1150,XML!$D$2:$D$737,0),2)</f>
        <v>#N/A</v>
      </c>
    </row>
    <row r="1151" spans="1:14" ht="180" x14ac:dyDescent="0.2">
      <c r="A1151">
        <v>46838</v>
      </c>
      <c r="B1151" t="s">
        <v>1271</v>
      </c>
      <c r="C1151" s="15" t="s">
        <v>1272</v>
      </c>
      <c r="D1151" s="15" t="s">
        <v>25973</v>
      </c>
      <c r="E1151">
        <v>23450</v>
      </c>
      <c r="F1151">
        <v>33010</v>
      </c>
      <c r="H1151">
        <v>3</v>
      </c>
      <c r="K1151" s="16">
        <f t="shared" si="51"/>
        <v>26264</v>
      </c>
      <c r="L1151" s="16">
        <f t="shared" si="52"/>
        <v>27646.315789473683</v>
      </c>
      <c r="M1151" s="16">
        <f t="shared" si="53"/>
        <v>31416.267942583734</v>
      </c>
      <c r="N1151" t="e">
        <f>INDEX(XML!$A$2:$R$782,MATCH(C1151,XML!$D$2:$D$737,0),2)</f>
        <v>#N/A</v>
      </c>
    </row>
    <row r="1152" spans="1:14" ht="157.5" x14ac:dyDescent="0.2">
      <c r="A1152">
        <v>46847</v>
      </c>
      <c r="B1152" t="s">
        <v>26409</v>
      </c>
      <c r="C1152" s="15" t="s">
        <v>26410</v>
      </c>
      <c r="D1152" s="15" t="s">
        <v>26411</v>
      </c>
      <c r="E1152">
        <v>44880</v>
      </c>
      <c r="F1152">
        <v>46500</v>
      </c>
      <c r="H1152">
        <v>2</v>
      </c>
      <c r="K1152" s="16">
        <f t="shared" si="51"/>
        <v>50265.599999999999</v>
      </c>
      <c r="L1152" s="16">
        <f t="shared" si="52"/>
        <v>52911.15789473684</v>
      </c>
      <c r="M1152" s="16">
        <f t="shared" si="53"/>
        <v>60126.31578947368</v>
      </c>
      <c r="N1152" t="e">
        <f>INDEX(XML!$A$2:$R$782,MATCH(C1152,XML!$D$2:$D$737,0),2)</f>
        <v>#N/A</v>
      </c>
    </row>
    <row r="1153" spans="1:14" ht="168.75" x14ac:dyDescent="0.2">
      <c r="A1153">
        <v>47724</v>
      </c>
      <c r="B1153" t="s">
        <v>37907</v>
      </c>
      <c r="C1153" s="15" t="s">
        <v>37908</v>
      </c>
      <c r="D1153" s="15" t="s">
        <v>37909</v>
      </c>
      <c r="E1153">
        <v>29460</v>
      </c>
      <c r="F1153">
        <v>36755</v>
      </c>
      <c r="H1153">
        <v>35</v>
      </c>
      <c r="K1153" s="16">
        <f t="shared" si="51"/>
        <v>32995.199999999997</v>
      </c>
      <c r="L1153" s="16">
        <f t="shared" si="52"/>
        <v>34731.789473684206</v>
      </c>
      <c r="M1153" s="16">
        <f t="shared" si="53"/>
        <v>39467.942583732052</v>
      </c>
      <c r="N1153" t="e">
        <f>INDEX(XML!$A$2:$R$782,MATCH(C1153,XML!$D$2:$D$737,0),2)</f>
        <v>#N/A</v>
      </c>
    </row>
    <row r="1154" spans="1:14" ht="146.25" x14ac:dyDescent="0.2">
      <c r="A1154">
        <v>47725</v>
      </c>
      <c r="B1154" t="s">
        <v>14049</v>
      </c>
      <c r="C1154" s="15" t="s">
        <v>14050</v>
      </c>
      <c r="D1154" s="15" t="s">
        <v>17197</v>
      </c>
      <c r="E1154">
        <v>32093</v>
      </c>
      <c r="F1154">
        <v>36510</v>
      </c>
      <c r="H1154">
        <v>22</v>
      </c>
      <c r="K1154" s="16">
        <f t="shared" si="51"/>
        <v>35944.160000000003</v>
      </c>
      <c r="L1154" s="16">
        <f t="shared" si="52"/>
        <v>37835.95789473685</v>
      </c>
      <c r="M1154" s="16">
        <f t="shared" si="53"/>
        <v>42995.406698564599</v>
      </c>
      <c r="N1154" t="e">
        <f>INDEX(XML!$A$2:$R$782,MATCH(C1154,XML!$D$2:$D$737,0),2)</f>
        <v>#N/A</v>
      </c>
    </row>
    <row r="1155" spans="1:14" ht="157.5" x14ac:dyDescent="0.2">
      <c r="A1155">
        <v>26097</v>
      </c>
      <c r="B1155" t="s">
        <v>46476</v>
      </c>
      <c r="C1155" s="15" t="s">
        <v>46477</v>
      </c>
      <c r="D1155" s="15" t="s">
        <v>46478</v>
      </c>
      <c r="E1155">
        <v>52195</v>
      </c>
      <c r="F1155">
        <v>83400</v>
      </c>
      <c r="H1155">
        <v>4</v>
      </c>
      <c r="K1155" s="16">
        <f t="shared" si="51"/>
        <v>55848.65</v>
      </c>
      <c r="L1155" s="16">
        <f t="shared" si="52"/>
        <v>58788.052631578947</v>
      </c>
      <c r="M1155" s="16">
        <f t="shared" si="53"/>
        <v>66804.605263157893</v>
      </c>
      <c r="N1155" t="e">
        <f>INDEX(XML!$A$2:$R$782,MATCH(C1155,XML!$D$2:$D$737,0),2)</f>
        <v>#N/A</v>
      </c>
    </row>
    <row r="1156" spans="1:14" ht="168.75" x14ac:dyDescent="0.2">
      <c r="A1156">
        <v>40955</v>
      </c>
      <c r="B1156" t="s">
        <v>1283</v>
      </c>
      <c r="C1156" s="15" t="s">
        <v>1284</v>
      </c>
      <c r="D1156" s="15" t="s">
        <v>26656</v>
      </c>
      <c r="E1156">
        <v>74300</v>
      </c>
      <c r="F1156">
        <v>91760</v>
      </c>
      <c r="K1156" s="16">
        <f t="shared" si="51"/>
        <v>79501</v>
      </c>
      <c r="L1156" s="16">
        <f t="shared" si="52"/>
        <v>83685.263157894733</v>
      </c>
      <c r="M1156" s="16">
        <f t="shared" si="53"/>
        <v>95096.889952153098</v>
      </c>
      <c r="N1156" t="e">
        <f>INDEX(XML!$A$2:$R$782,MATCH(C1156,XML!$D$2:$D$737,0),2)</f>
        <v>#N/A</v>
      </c>
    </row>
    <row r="1157" spans="1:14" ht="168.75" x14ac:dyDescent="0.2">
      <c r="A1157">
        <v>34291</v>
      </c>
      <c r="B1157" t="s">
        <v>20297</v>
      </c>
      <c r="C1157" s="15" t="s">
        <v>20298</v>
      </c>
      <c r="D1157" s="15" t="s">
        <v>20299</v>
      </c>
      <c r="E1157">
        <v>26050</v>
      </c>
      <c r="F1157">
        <v>26120</v>
      </c>
      <c r="H1157">
        <v>6</v>
      </c>
      <c r="K1157" s="16">
        <f t="shared" ref="K1157:K1220" si="54">IF(E1157&gt;49999,E1157+E1157*0.07,IF(E1157&lt;=49999,E1157+E1157*0.12))</f>
        <v>29176</v>
      </c>
      <c r="L1157" s="16">
        <f t="shared" ref="L1157:L1220" si="55">K1157*100/95</f>
        <v>30711.57894736842</v>
      </c>
      <c r="M1157" s="16">
        <f t="shared" ref="M1157:M1220" si="56">IF(COUNTIF(C1157,"*Dahua*"),F1157-10,L1157*100/88)</f>
        <v>34899.521531100472</v>
      </c>
      <c r="N1157" t="e">
        <f>INDEX(XML!$A$2:$R$782,MATCH(C1157,XML!$D$2:$D$737,0),2)</f>
        <v>#N/A</v>
      </c>
    </row>
    <row r="1158" spans="1:14" ht="180" x14ac:dyDescent="0.2">
      <c r="A1158">
        <v>46842</v>
      </c>
      <c r="B1158" t="s">
        <v>1281</v>
      </c>
      <c r="C1158" s="15" t="s">
        <v>1282</v>
      </c>
      <c r="D1158" s="15" t="s">
        <v>25974</v>
      </c>
      <c r="E1158">
        <v>44650</v>
      </c>
      <c r="F1158">
        <v>61790</v>
      </c>
      <c r="H1158">
        <v>4</v>
      </c>
      <c r="K1158" s="16">
        <f t="shared" si="54"/>
        <v>50008</v>
      </c>
      <c r="L1158" s="16">
        <f t="shared" si="55"/>
        <v>52640</v>
      </c>
      <c r="M1158" s="16">
        <f t="shared" si="56"/>
        <v>59818.181818181816</v>
      </c>
      <c r="N1158" t="e">
        <f>INDEX(XML!$A$2:$R$782,MATCH(C1158,XML!$D$2:$D$737,0),2)</f>
        <v>#N/A</v>
      </c>
    </row>
    <row r="1159" spans="1:14" ht="33.75" customHeight="1" x14ac:dyDescent="0.2">
      <c r="A1159">
        <v>46843</v>
      </c>
      <c r="B1159" t="s">
        <v>1273</v>
      </c>
      <c r="C1159" s="15" t="s">
        <v>1274</v>
      </c>
      <c r="D1159" s="15" t="s">
        <v>17190</v>
      </c>
      <c r="E1159">
        <v>37800</v>
      </c>
      <c r="F1159">
        <v>58900</v>
      </c>
      <c r="H1159">
        <v>1</v>
      </c>
      <c r="K1159" s="16">
        <f t="shared" si="54"/>
        <v>42336</v>
      </c>
      <c r="L1159" s="16">
        <f t="shared" si="55"/>
        <v>44564.210526315786</v>
      </c>
      <c r="M1159" s="16">
        <f t="shared" si="56"/>
        <v>50641.148325358845</v>
      </c>
      <c r="N1159" t="e">
        <f>INDEX(XML!$A$2:$R$782,MATCH(C1159,XML!$D$2:$D$737,0),2)</f>
        <v>#N/A</v>
      </c>
    </row>
    <row r="1160" spans="1:14" ht="157.5" x14ac:dyDescent="0.2">
      <c r="A1160">
        <v>46844</v>
      </c>
      <c r="B1160" t="s">
        <v>26069</v>
      </c>
      <c r="C1160" s="15" t="s">
        <v>26070</v>
      </c>
      <c r="D1160" s="15" t="s">
        <v>26071</v>
      </c>
      <c r="E1160">
        <v>37910</v>
      </c>
      <c r="F1160">
        <v>43350</v>
      </c>
      <c r="H1160">
        <v>27</v>
      </c>
      <c r="K1160" s="16">
        <f t="shared" si="54"/>
        <v>42459.199999999997</v>
      </c>
      <c r="L1160" s="16">
        <f t="shared" si="55"/>
        <v>44693.894736842107</v>
      </c>
      <c r="M1160" s="16">
        <f t="shared" si="56"/>
        <v>50788.516746411478</v>
      </c>
      <c r="N1160" t="e">
        <f>INDEX(XML!$A$2:$R$782,MATCH(C1160,XML!$D$2:$D$737,0),2)</f>
        <v>#N/A</v>
      </c>
    </row>
    <row r="1161" spans="1:14" ht="33.75" customHeight="1" x14ac:dyDescent="0.2">
      <c r="A1161">
        <v>46831</v>
      </c>
      <c r="B1161" t="s">
        <v>20300</v>
      </c>
      <c r="C1161" s="15" t="s">
        <v>20301</v>
      </c>
      <c r="D1161" s="15" t="s">
        <v>20302</v>
      </c>
      <c r="E1161">
        <v>32110</v>
      </c>
      <c r="F1161">
        <v>43050</v>
      </c>
      <c r="H1161">
        <v>7</v>
      </c>
      <c r="K1161" s="16">
        <f t="shared" si="54"/>
        <v>35963.199999999997</v>
      </c>
      <c r="L1161" s="16">
        <f t="shared" si="55"/>
        <v>37855.999999999993</v>
      </c>
      <c r="M1161" s="16">
        <f t="shared" si="56"/>
        <v>43018.181818181809</v>
      </c>
      <c r="N1161" t="e">
        <f>INDEX(XML!$A$2:$R$782,MATCH(C1161,XML!$D$2:$D$737,0),2)</f>
        <v>#N/A</v>
      </c>
    </row>
    <row r="1162" spans="1:14" ht="33.75" customHeight="1" x14ac:dyDescent="0.2">
      <c r="A1162">
        <v>46832</v>
      </c>
      <c r="B1162" t="s">
        <v>20303</v>
      </c>
      <c r="C1162" s="15" t="s">
        <v>20304</v>
      </c>
      <c r="D1162" s="15" t="s">
        <v>20305</v>
      </c>
      <c r="E1162">
        <v>33720</v>
      </c>
      <c r="F1162">
        <v>47200</v>
      </c>
      <c r="H1162">
        <v>10</v>
      </c>
      <c r="K1162" s="16">
        <f t="shared" si="54"/>
        <v>37766.400000000001</v>
      </c>
      <c r="L1162" s="16">
        <f t="shared" si="55"/>
        <v>39754.105263157893</v>
      </c>
      <c r="M1162" s="16">
        <f t="shared" si="56"/>
        <v>45175.119617224875</v>
      </c>
      <c r="N1162" t="e">
        <f>INDEX(XML!$A$2:$R$782,MATCH(C1162,XML!$D$2:$D$737,0),2)</f>
        <v>#N/A</v>
      </c>
    </row>
    <row r="1163" spans="1:14" ht="33.75" customHeight="1" x14ac:dyDescent="0.2">
      <c r="A1163">
        <v>46900</v>
      </c>
      <c r="B1163" t="s">
        <v>46473</v>
      </c>
      <c r="C1163" s="15" t="s">
        <v>46474</v>
      </c>
      <c r="D1163" s="15" t="s">
        <v>46475</v>
      </c>
      <c r="E1163">
        <v>35500</v>
      </c>
      <c r="F1163">
        <v>36534</v>
      </c>
      <c r="H1163">
        <v>1</v>
      </c>
      <c r="K1163" s="16">
        <f t="shared" si="54"/>
        <v>39760</v>
      </c>
      <c r="L1163" s="16">
        <f t="shared" si="55"/>
        <v>41852.631578947367</v>
      </c>
      <c r="M1163" s="16">
        <f t="shared" si="56"/>
        <v>47559.808612440189</v>
      </c>
      <c r="N1163" t="e">
        <f>INDEX(XML!$A$2:$R$782,MATCH(C1163,XML!$D$2:$D$737,0),2)</f>
        <v>#N/A</v>
      </c>
    </row>
    <row r="1164" spans="1:14" ht="33.75" customHeight="1" x14ac:dyDescent="0.2">
      <c r="A1164">
        <v>43158</v>
      </c>
      <c r="B1164" t="s">
        <v>48368</v>
      </c>
      <c r="C1164" s="15" t="s">
        <v>48369</v>
      </c>
      <c r="D1164" s="15" t="s">
        <v>48370</v>
      </c>
      <c r="E1164">
        <v>34865</v>
      </c>
      <c r="F1164">
        <v>35398</v>
      </c>
      <c r="H1164">
        <v>13</v>
      </c>
      <c r="K1164" s="16">
        <f t="shared" si="54"/>
        <v>39048.800000000003</v>
      </c>
      <c r="L1164" s="16">
        <f t="shared" si="55"/>
        <v>41104.000000000007</v>
      </c>
      <c r="M1164" s="16">
        <f t="shared" si="56"/>
        <v>46709.090909090919</v>
      </c>
      <c r="N1164" t="e">
        <f>INDEX(XML!$A$2:$R$782,MATCH(C1164,XML!$D$2:$D$737,0),2)</f>
        <v>#N/A</v>
      </c>
    </row>
    <row r="1165" spans="1:14" ht="33.75" customHeight="1" x14ac:dyDescent="0.2">
      <c r="A1165">
        <v>40963</v>
      </c>
      <c r="B1165" t="s">
        <v>20306</v>
      </c>
      <c r="C1165" s="15" t="s">
        <v>20307</v>
      </c>
      <c r="D1165" s="15" t="s">
        <v>20308</v>
      </c>
      <c r="E1165">
        <v>39010</v>
      </c>
      <c r="F1165">
        <v>41850</v>
      </c>
      <c r="H1165">
        <v>4</v>
      </c>
      <c r="K1165" s="16">
        <f t="shared" si="54"/>
        <v>43691.199999999997</v>
      </c>
      <c r="L1165" s="16">
        <f t="shared" si="55"/>
        <v>45990.73684210526</v>
      </c>
      <c r="M1165" s="16">
        <f t="shared" si="56"/>
        <v>52262.200956937791</v>
      </c>
      <c r="N1165" t="e">
        <f>INDEX(XML!$A$2:$R$782,MATCH(C1165,XML!$D$2:$D$737,0),2)</f>
        <v>#N/A</v>
      </c>
    </row>
    <row r="1166" spans="1:14" ht="33.75" customHeight="1" x14ac:dyDescent="0.2">
      <c r="A1166">
        <v>54938</v>
      </c>
      <c r="B1166" t="s">
        <v>16889</v>
      </c>
      <c r="C1166" s="15" t="s">
        <v>16890</v>
      </c>
      <c r="D1166" s="15" t="s">
        <v>25710</v>
      </c>
      <c r="E1166">
        <v>66784</v>
      </c>
      <c r="F1166">
        <v>98900</v>
      </c>
      <c r="H1166">
        <v>2</v>
      </c>
      <c r="K1166" s="16">
        <f t="shared" si="54"/>
        <v>71458.880000000005</v>
      </c>
      <c r="L1166" s="16">
        <f t="shared" si="55"/>
        <v>75219.873684210528</v>
      </c>
      <c r="M1166" s="16">
        <f t="shared" si="56"/>
        <v>85477.129186602877</v>
      </c>
      <c r="N1166" t="e">
        <f>INDEX(XML!$A$2:$R$782,MATCH(C1166,XML!$D$2:$D$737,0),2)</f>
        <v>#N/A</v>
      </c>
    </row>
    <row r="1167" spans="1:14" ht="33.75" customHeight="1" x14ac:dyDescent="0.2">
      <c r="A1167">
        <v>54936</v>
      </c>
      <c r="B1167" t="s">
        <v>37916</v>
      </c>
      <c r="C1167" s="15" t="s">
        <v>37917</v>
      </c>
      <c r="D1167" s="15" t="s">
        <v>37918</v>
      </c>
      <c r="E1167">
        <v>45019</v>
      </c>
      <c r="F1167">
        <v>68900</v>
      </c>
      <c r="H1167">
        <v>1</v>
      </c>
      <c r="K1167" s="16">
        <f t="shared" si="54"/>
        <v>50421.279999999999</v>
      </c>
      <c r="L1167" s="16">
        <f t="shared" si="55"/>
        <v>53075.031578947368</v>
      </c>
      <c r="M1167" s="16">
        <f t="shared" si="56"/>
        <v>60312.535885167468</v>
      </c>
      <c r="N1167" t="e">
        <f>INDEX(XML!$A$2:$R$782,MATCH(C1167,XML!$D$2:$D$737,0),2)</f>
        <v>#N/A</v>
      </c>
    </row>
    <row r="1168" spans="1:14" ht="180" x14ac:dyDescent="0.2">
      <c r="A1168">
        <v>54935</v>
      </c>
      <c r="B1168" t="s">
        <v>14055</v>
      </c>
      <c r="C1168" s="15" t="s">
        <v>14056</v>
      </c>
      <c r="D1168" s="15" t="s">
        <v>17193</v>
      </c>
      <c r="E1168">
        <v>43350</v>
      </c>
      <c r="F1168">
        <v>68900</v>
      </c>
      <c r="H1168">
        <v>3</v>
      </c>
      <c r="K1168" s="16">
        <f t="shared" si="54"/>
        <v>48552</v>
      </c>
      <c r="L1168" s="16">
        <f t="shared" si="55"/>
        <v>51107.368421052633</v>
      </c>
      <c r="M1168" s="16">
        <f t="shared" si="56"/>
        <v>58076.555023923444</v>
      </c>
      <c r="N1168" t="e">
        <f>INDEX(XML!$A$2:$R$782,MATCH(C1168,XML!$D$2:$D$737,0),2)</f>
        <v>#N/A</v>
      </c>
    </row>
    <row r="1169" spans="1:14" ht="33.75" customHeight="1" x14ac:dyDescent="0.2">
      <c r="A1169">
        <v>54934</v>
      </c>
      <c r="B1169" t="s">
        <v>14053</v>
      </c>
      <c r="C1169" s="15" t="s">
        <v>14054</v>
      </c>
      <c r="D1169" s="15" t="s">
        <v>17196</v>
      </c>
      <c r="E1169">
        <v>43350</v>
      </c>
      <c r="F1169">
        <v>68900</v>
      </c>
      <c r="H1169">
        <v>8</v>
      </c>
      <c r="K1169" s="16">
        <f t="shared" si="54"/>
        <v>48552</v>
      </c>
      <c r="L1169" s="16">
        <f t="shared" si="55"/>
        <v>51107.368421052633</v>
      </c>
      <c r="M1169" s="16">
        <f t="shared" si="56"/>
        <v>58076.555023923444</v>
      </c>
      <c r="N1169" t="e">
        <f>INDEX(XML!$A$2:$R$782,MATCH(C1169,XML!$D$2:$D$737,0),2)</f>
        <v>#N/A</v>
      </c>
    </row>
    <row r="1170" spans="1:14" ht="33.75" customHeight="1" x14ac:dyDescent="0.2">
      <c r="A1170">
        <v>59799</v>
      </c>
      <c r="B1170" t="s">
        <v>48396</v>
      </c>
      <c r="C1170" s="15" t="s">
        <v>48397</v>
      </c>
      <c r="D1170" s="15" t="s">
        <v>48398</v>
      </c>
      <c r="E1170">
        <v>42495</v>
      </c>
      <c r="F1170">
        <v>70900</v>
      </c>
      <c r="H1170">
        <v>2</v>
      </c>
      <c r="K1170" s="16">
        <f t="shared" si="54"/>
        <v>47594.400000000001</v>
      </c>
      <c r="L1170" s="16">
        <f t="shared" si="55"/>
        <v>50099.368421052633</v>
      </c>
      <c r="M1170" s="16">
        <f t="shared" si="56"/>
        <v>56931.100478468899</v>
      </c>
      <c r="N1170" t="e">
        <f>INDEX(XML!$A$2:$R$782,MATCH(C1170,XML!$D$2:$D$737,0),2)</f>
        <v>#N/A</v>
      </c>
    </row>
    <row r="1171" spans="1:14" ht="33.75" customHeight="1" x14ac:dyDescent="0.2">
      <c r="A1171">
        <v>58137</v>
      </c>
      <c r="B1171" t="s">
        <v>16891</v>
      </c>
      <c r="C1171" s="15" t="s">
        <v>16892</v>
      </c>
      <c r="D1171" s="15" t="s">
        <v>17198</v>
      </c>
      <c r="E1171">
        <v>47460</v>
      </c>
      <c r="F1171">
        <v>70900</v>
      </c>
      <c r="H1171">
        <v>2</v>
      </c>
      <c r="K1171" s="16">
        <f t="shared" si="54"/>
        <v>53155.199999999997</v>
      </c>
      <c r="L1171" s="16">
        <f t="shared" si="55"/>
        <v>55952.84210526316</v>
      </c>
      <c r="M1171" s="16">
        <f t="shared" si="56"/>
        <v>63582.775119617232</v>
      </c>
      <c r="N1171" t="e">
        <f>INDEX(XML!$A$2:$R$782,MATCH(C1171,XML!$D$2:$D$737,0),2)</f>
        <v>#N/A</v>
      </c>
    </row>
    <row r="1172" spans="1:14" ht="33.75" customHeight="1" x14ac:dyDescent="0.2">
      <c r="A1172">
        <v>65642</v>
      </c>
      <c r="B1172" t="s">
        <v>26051</v>
      </c>
      <c r="C1172" s="15" t="s">
        <v>26052</v>
      </c>
      <c r="D1172" s="15" t="s">
        <v>26053</v>
      </c>
      <c r="E1172">
        <v>50820</v>
      </c>
      <c r="F1172">
        <v>63182</v>
      </c>
      <c r="H1172">
        <v>1</v>
      </c>
      <c r="K1172" s="16">
        <f t="shared" si="54"/>
        <v>54377.4</v>
      </c>
      <c r="L1172" s="16">
        <f t="shared" si="55"/>
        <v>57239.368421052633</v>
      </c>
      <c r="M1172" s="16">
        <f t="shared" si="56"/>
        <v>65044.73684210526</v>
      </c>
      <c r="N1172" t="e">
        <f>INDEX(XML!$A$2:$R$782,MATCH(C1172,XML!$D$2:$D$737,0),2)</f>
        <v>#N/A</v>
      </c>
    </row>
    <row r="1173" spans="1:14" ht="33.75" customHeight="1" x14ac:dyDescent="0.2">
      <c r="A1173">
        <v>65641</v>
      </c>
      <c r="B1173" t="s">
        <v>26054</v>
      </c>
      <c r="C1173" s="15" t="s">
        <v>26055</v>
      </c>
      <c r="D1173" s="15" t="s">
        <v>26056</v>
      </c>
      <c r="E1173">
        <v>50839</v>
      </c>
      <c r="F1173">
        <v>63205</v>
      </c>
      <c r="H1173">
        <v>2</v>
      </c>
      <c r="K1173" s="16">
        <f t="shared" si="54"/>
        <v>54397.73</v>
      </c>
      <c r="L1173" s="16">
        <f t="shared" si="55"/>
        <v>57260.768421052635</v>
      </c>
      <c r="M1173" s="16">
        <f t="shared" si="56"/>
        <v>65069.055023923451</v>
      </c>
      <c r="N1173" t="e">
        <f>INDEX(XML!$A$2:$R$782,MATCH(C1173,XML!$D$2:$D$737,0),2)</f>
        <v>#N/A</v>
      </c>
    </row>
    <row r="1174" spans="1:14" ht="202.5" x14ac:dyDescent="0.2">
      <c r="A1174">
        <v>65640</v>
      </c>
      <c r="B1174" t="s">
        <v>26057</v>
      </c>
      <c r="C1174" s="15" t="s">
        <v>26058</v>
      </c>
      <c r="D1174" s="15" t="s">
        <v>26059</v>
      </c>
      <c r="E1174">
        <v>50839</v>
      </c>
      <c r="F1174">
        <v>63205</v>
      </c>
      <c r="K1174" s="16">
        <f t="shared" si="54"/>
        <v>54397.73</v>
      </c>
      <c r="L1174" s="16">
        <f t="shared" si="55"/>
        <v>57260.768421052635</v>
      </c>
      <c r="M1174" s="16">
        <f t="shared" si="56"/>
        <v>65069.055023923451</v>
      </c>
      <c r="N1174" t="e">
        <f>INDEX(XML!$A$2:$R$782,MATCH(C1174,XML!$D$2:$D$737,0),2)</f>
        <v>#N/A</v>
      </c>
    </row>
    <row r="1175" spans="1:14" ht="33.75" customHeight="1" x14ac:dyDescent="0.2">
      <c r="A1175">
        <v>65637</v>
      </c>
      <c r="B1175" t="s">
        <v>26060</v>
      </c>
      <c r="C1175" s="15" t="s">
        <v>26061</v>
      </c>
      <c r="D1175" s="15" t="s">
        <v>26062</v>
      </c>
      <c r="E1175">
        <v>50409</v>
      </c>
      <c r="F1175">
        <v>62671</v>
      </c>
      <c r="H1175">
        <v>7</v>
      </c>
      <c r="K1175" s="16">
        <f t="shared" si="54"/>
        <v>53937.63</v>
      </c>
      <c r="L1175" s="16">
        <f t="shared" si="55"/>
        <v>56776.452631578948</v>
      </c>
      <c r="M1175" s="16">
        <f t="shared" si="56"/>
        <v>64518.696172248805</v>
      </c>
      <c r="N1175" t="e">
        <f>INDEX(XML!$A$2:$R$782,MATCH(C1175,XML!$D$2:$D$737,0),2)</f>
        <v>#N/A</v>
      </c>
    </row>
    <row r="1176" spans="1:14" ht="33.75" customHeight="1" x14ac:dyDescent="0.2">
      <c r="A1176">
        <v>65636</v>
      </c>
      <c r="B1176" t="s">
        <v>26063</v>
      </c>
      <c r="C1176" s="15" t="s">
        <v>26064</v>
      </c>
      <c r="D1176" s="15" t="s">
        <v>26065</v>
      </c>
      <c r="E1176">
        <v>48486</v>
      </c>
      <c r="F1176">
        <v>60280</v>
      </c>
      <c r="H1176">
        <v>5</v>
      </c>
      <c r="K1176" s="16">
        <f t="shared" si="54"/>
        <v>54304.32</v>
      </c>
      <c r="L1176" s="16">
        <f t="shared" si="55"/>
        <v>57162.442105263159</v>
      </c>
      <c r="M1176" s="16">
        <f t="shared" si="56"/>
        <v>64957.320574162673</v>
      </c>
      <c r="N1176" t="e">
        <f>INDEX(XML!$A$2:$R$782,MATCH(C1176,XML!$D$2:$D$737,0),2)</f>
        <v>#N/A</v>
      </c>
    </row>
    <row r="1177" spans="1:14" ht="168.75" x14ac:dyDescent="0.2">
      <c r="A1177">
        <v>28743</v>
      </c>
      <c r="B1177" t="s">
        <v>1277</v>
      </c>
      <c r="C1177" s="15" t="s">
        <v>1278</v>
      </c>
      <c r="D1177" s="15" t="s">
        <v>17804</v>
      </c>
      <c r="E1177">
        <v>39956</v>
      </c>
      <c r="F1177">
        <v>42500</v>
      </c>
      <c r="H1177">
        <v>7</v>
      </c>
      <c r="K1177" s="16">
        <f t="shared" si="54"/>
        <v>44750.720000000001</v>
      </c>
      <c r="L1177" s="16">
        <f t="shared" si="55"/>
        <v>47106.021052631579</v>
      </c>
      <c r="M1177" s="16">
        <f t="shared" si="56"/>
        <v>53529.569377990432</v>
      </c>
      <c r="N1177" t="e">
        <f>INDEX(XML!$A$2:$R$782,MATCH(C1177,XML!$D$2:$D$737,0),2)</f>
        <v>#N/A</v>
      </c>
    </row>
    <row r="1178" spans="1:14" ht="157.5" x14ac:dyDescent="0.2">
      <c r="A1178">
        <v>46846</v>
      </c>
      <c r="B1178" t="s">
        <v>14047</v>
      </c>
      <c r="C1178" s="15" t="s">
        <v>14048</v>
      </c>
      <c r="D1178" s="15" t="s">
        <v>17194</v>
      </c>
      <c r="E1178">
        <v>40741</v>
      </c>
      <c r="F1178">
        <v>46500</v>
      </c>
      <c r="H1178">
        <v>6</v>
      </c>
      <c r="K1178" s="16">
        <f t="shared" si="54"/>
        <v>45629.919999999998</v>
      </c>
      <c r="L1178" s="16">
        <f t="shared" si="55"/>
        <v>48031.494736842105</v>
      </c>
      <c r="M1178" s="16">
        <f t="shared" si="56"/>
        <v>54581.24401913875</v>
      </c>
      <c r="N1178" t="e">
        <f>INDEX(XML!$A$2:$R$782,MATCH(C1178,XML!$D$2:$D$737,0),2)</f>
        <v>#N/A</v>
      </c>
    </row>
    <row r="1179" spans="1:14" ht="33.75" customHeight="1" x14ac:dyDescent="0.2">
      <c r="A1179">
        <v>38747</v>
      </c>
      <c r="B1179" t="s">
        <v>14051</v>
      </c>
      <c r="C1179" s="15" t="s">
        <v>14052</v>
      </c>
      <c r="D1179" s="15" t="s">
        <v>17195</v>
      </c>
      <c r="E1179">
        <v>42500</v>
      </c>
      <c r="F1179">
        <v>52990</v>
      </c>
      <c r="H1179">
        <v>4</v>
      </c>
      <c r="K1179" s="16">
        <f t="shared" si="54"/>
        <v>47600</v>
      </c>
      <c r="L1179" s="16">
        <f t="shared" si="55"/>
        <v>50105.26315789474</v>
      </c>
      <c r="M1179" s="16">
        <f t="shared" si="56"/>
        <v>56937.799043062209</v>
      </c>
      <c r="N1179" t="e">
        <f>INDEX(XML!$A$2:$R$782,MATCH(C1179,XML!$D$2:$D$737,0),2)</f>
        <v>#N/A</v>
      </c>
    </row>
    <row r="1180" spans="1:14" ht="157.5" x14ac:dyDescent="0.2">
      <c r="A1180">
        <v>46927</v>
      </c>
      <c r="B1180" t="s">
        <v>37904</v>
      </c>
      <c r="C1180" s="15" t="s">
        <v>37905</v>
      </c>
      <c r="D1180" s="15" t="s">
        <v>37906</v>
      </c>
      <c r="E1180">
        <v>27423</v>
      </c>
      <c r="F1180">
        <v>39900</v>
      </c>
      <c r="H1180">
        <v>46</v>
      </c>
      <c r="K1180" s="16">
        <f t="shared" si="54"/>
        <v>30713.759999999998</v>
      </c>
      <c r="L1180" s="16">
        <f t="shared" si="55"/>
        <v>32330.273684210526</v>
      </c>
      <c r="M1180" s="16">
        <f t="shared" si="56"/>
        <v>36738.947368421053</v>
      </c>
      <c r="N1180" t="e">
        <f>INDEX(XML!$A$2:$R$782,MATCH(C1180,XML!$D$2:$D$737,0),2)</f>
        <v>#N/A</v>
      </c>
    </row>
    <row r="1181" spans="1:14" ht="33.75" customHeight="1" x14ac:dyDescent="0.2">
      <c r="A1181">
        <v>47906</v>
      </c>
      <c r="B1181" t="s">
        <v>1275</v>
      </c>
      <c r="C1181" s="15" t="s">
        <v>1276</v>
      </c>
      <c r="D1181" s="15" t="s">
        <v>17191</v>
      </c>
      <c r="E1181">
        <v>48866</v>
      </c>
      <c r="F1181">
        <v>58650</v>
      </c>
      <c r="H1181">
        <v>2</v>
      </c>
      <c r="K1181" s="16">
        <f t="shared" si="54"/>
        <v>54729.919999999998</v>
      </c>
      <c r="L1181" s="16">
        <f t="shared" si="55"/>
        <v>57610.442105263159</v>
      </c>
      <c r="M1181" s="16">
        <f t="shared" si="56"/>
        <v>65466.411483253585</v>
      </c>
      <c r="N1181" t="e">
        <f>INDEX(XML!$A$2:$R$782,MATCH(C1181,XML!$D$2:$D$737,0),2)</f>
        <v>#N/A</v>
      </c>
    </row>
    <row r="1182" spans="1:14" ht="33.75" customHeight="1" x14ac:dyDescent="0.2">
      <c r="A1182">
        <v>58135</v>
      </c>
      <c r="B1182" t="s">
        <v>37919</v>
      </c>
      <c r="C1182" s="15" t="s">
        <v>37920</v>
      </c>
      <c r="D1182" s="15" t="s">
        <v>37921</v>
      </c>
      <c r="E1182">
        <v>53900</v>
      </c>
      <c r="F1182">
        <v>61000</v>
      </c>
      <c r="H1182">
        <v>28</v>
      </c>
      <c r="K1182" s="16">
        <f t="shared" si="54"/>
        <v>57673</v>
      </c>
      <c r="L1182" s="16">
        <f t="shared" si="55"/>
        <v>60708.42105263158</v>
      </c>
      <c r="M1182" s="16">
        <f t="shared" si="56"/>
        <v>68986.84210526316</v>
      </c>
      <c r="N1182" t="e">
        <f>INDEX(XML!$A$2:$R$782,MATCH(C1182,XML!$D$2:$D$737,0),2)</f>
        <v>#N/A</v>
      </c>
    </row>
    <row r="1183" spans="1:14" ht="33.75" customHeight="1" x14ac:dyDescent="0.2">
      <c r="A1183">
        <v>60274</v>
      </c>
      <c r="B1183" t="s">
        <v>37922</v>
      </c>
      <c r="C1183" s="15" t="s">
        <v>37923</v>
      </c>
      <c r="D1183" s="15" t="s">
        <v>37924</v>
      </c>
      <c r="E1183">
        <v>59782</v>
      </c>
      <c r="F1183">
        <v>79990</v>
      </c>
      <c r="H1183">
        <v>1</v>
      </c>
      <c r="K1183" s="16">
        <f t="shared" si="54"/>
        <v>63966.74</v>
      </c>
      <c r="L1183" s="16">
        <f t="shared" si="55"/>
        <v>67333.410526315783</v>
      </c>
      <c r="M1183" s="16">
        <f t="shared" si="56"/>
        <v>76515.239234449749</v>
      </c>
      <c r="N1183" t="e">
        <f>INDEX(XML!$A$2:$R$782,MATCH(C1183,XML!$D$2:$D$737,0),2)</f>
        <v>#N/A</v>
      </c>
    </row>
    <row r="1184" spans="1:14" ht="33.75" customHeight="1" x14ac:dyDescent="0.2">
      <c r="A1184">
        <v>54171</v>
      </c>
      <c r="B1184" t="s">
        <v>20313</v>
      </c>
      <c r="C1184" s="15" t="s">
        <v>20314</v>
      </c>
      <c r="D1184" s="15" t="s">
        <v>25975</v>
      </c>
      <c r="E1184">
        <v>51400</v>
      </c>
      <c r="F1184">
        <v>76900</v>
      </c>
      <c r="H1184">
        <v>10</v>
      </c>
      <c r="K1184" s="16">
        <f t="shared" si="54"/>
        <v>54998</v>
      </c>
      <c r="L1184" s="16">
        <f t="shared" si="55"/>
        <v>57892.631578947367</v>
      </c>
      <c r="M1184" s="16">
        <f t="shared" si="56"/>
        <v>65787.081339712924</v>
      </c>
      <c r="N1184" t="e">
        <f>INDEX(XML!$A$2:$R$782,MATCH(C1184,XML!$D$2:$D$737,0),2)</f>
        <v>#N/A</v>
      </c>
    </row>
    <row r="1185" spans="1:14" ht="33.75" customHeight="1" x14ac:dyDescent="0.2">
      <c r="A1185">
        <v>59961</v>
      </c>
      <c r="B1185" t="s">
        <v>20311</v>
      </c>
      <c r="C1185" s="15" t="s">
        <v>20312</v>
      </c>
      <c r="D1185" s="15" t="s">
        <v>25976</v>
      </c>
      <c r="E1185">
        <v>49900</v>
      </c>
      <c r="F1185">
        <v>52310</v>
      </c>
      <c r="H1185">
        <v>2</v>
      </c>
      <c r="K1185" s="16">
        <f t="shared" si="54"/>
        <v>55888</v>
      </c>
      <c r="L1185" s="16">
        <f t="shared" si="55"/>
        <v>58829.473684210527</v>
      </c>
      <c r="M1185" s="16">
        <f t="shared" si="56"/>
        <v>66851.674641148318</v>
      </c>
      <c r="N1185" t="e">
        <f>INDEX(XML!$A$2:$R$782,MATCH(C1185,XML!$D$2:$D$737,0),2)</f>
        <v>#N/A</v>
      </c>
    </row>
    <row r="1186" spans="1:14" ht="33.75" customHeight="1" x14ac:dyDescent="0.2">
      <c r="A1186">
        <v>59963</v>
      </c>
      <c r="B1186" t="s">
        <v>20309</v>
      </c>
      <c r="C1186" s="15" t="s">
        <v>20310</v>
      </c>
      <c r="D1186" s="15" t="s">
        <v>25977</v>
      </c>
      <c r="E1186">
        <v>49900</v>
      </c>
      <c r="F1186">
        <v>55860</v>
      </c>
      <c r="H1186">
        <v>3</v>
      </c>
      <c r="K1186" s="16">
        <f t="shared" si="54"/>
        <v>55888</v>
      </c>
      <c r="L1186" s="16">
        <f t="shared" si="55"/>
        <v>58829.473684210527</v>
      </c>
      <c r="M1186" s="16">
        <f t="shared" si="56"/>
        <v>66851.674641148318</v>
      </c>
      <c r="N1186" t="e">
        <f>INDEX(XML!$A$2:$R$782,MATCH(C1186,XML!$D$2:$D$737,0),2)</f>
        <v>#N/A</v>
      </c>
    </row>
    <row r="1187" spans="1:14" ht="33.75" customHeight="1" x14ac:dyDescent="0.2">
      <c r="A1187">
        <v>46826</v>
      </c>
      <c r="B1187" t="s">
        <v>48393</v>
      </c>
      <c r="C1187" s="15" t="s">
        <v>48394</v>
      </c>
      <c r="D1187" s="15" t="s">
        <v>48395</v>
      </c>
      <c r="E1187">
        <v>59890</v>
      </c>
      <c r="F1187">
        <v>66500</v>
      </c>
      <c r="H1187">
        <v>2</v>
      </c>
      <c r="K1187" s="16">
        <f t="shared" si="54"/>
        <v>64082.3</v>
      </c>
      <c r="L1187" s="16">
        <f t="shared" si="55"/>
        <v>67455.052631578947</v>
      </c>
      <c r="M1187" s="16">
        <f t="shared" si="56"/>
        <v>76653.468899521526</v>
      </c>
      <c r="N1187" t="e">
        <f>INDEX(XML!$A$2:$R$782,MATCH(C1187,XML!$D$2:$D$737,0),2)</f>
        <v>#N/A</v>
      </c>
    </row>
    <row r="1188" spans="1:14" ht="45" customHeight="1" x14ac:dyDescent="0.2">
      <c r="A1188">
        <v>46825</v>
      </c>
      <c r="B1188" t="s">
        <v>1279</v>
      </c>
      <c r="C1188" s="15" t="s">
        <v>1280</v>
      </c>
      <c r="D1188" s="15" t="s">
        <v>22520</v>
      </c>
      <c r="E1188">
        <v>60600</v>
      </c>
      <c r="F1188">
        <v>75200</v>
      </c>
      <c r="H1188">
        <v>4</v>
      </c>
      <c r="K1188" s="16">
        <f t="shared" si="54"/>
        <v>64842</v>
      </c>
      <c r="L1188" s="16">
        <f t="shared" si="55"/>
        <v>68254.736842105267</v>
      </c>
      <c r="M1188" s="16">
        <f t="shared" si="56"/>
        <v>77562.200956937799</v>
      </c>
      <c r="N1188" t="e">
        <f>INDEX(XML!$A$2:$R$782,MATCH(C1188,XML!$D$2:$D$737,0),2)</f>
        <v>#N/A</v>
      </c>
    </row>
    <row r="1189" spans="1:14" ht="157.5" x14ac:dyDescent="0.2">
      <c r="A1189">
        <v>54172</v>
      </c>
      <c r="B1189" t="s">
        <v>26066</v>
      </c>
      <c r="C1189" s="15" t="s">
        <v>26067</v>
      </c>
      <c r="D1189" s="15" t="s">
        <v>26068</v>
      </c>
      <c r="E1189">
        <v>51400</v>
      </c>
      <c r="F1189">
        <v>76900</v>
      </c>
      <c r="H1189">
        <v>8</v>
      </c>
      <c r="K1189" s="16">
        <f t="shared" si="54"/>
        <v>54998</v>
      </c>
      <c r="L1189" s="16">
        <f t="shared" si="55"/>
        <v>57892.631578947367</v>
      </c>
      <c r="M1189" s="16">
        <f t="shared" si="56"/>
        <v>65787.081339712924</v>
      </c>
      <c r="N1189" t="e">
        <f>INDEX(XML!$A$2:$R$782,MATCH(C1189,XML!$D$2:$D$737,0),2)</f>
        <v>#N/A</v>
      </c>
    </row>
    <row r="1190" spans="1:14" ht="33.75" customHeight="1" x14ac:dyDescent="0.2">
      <c r="A1190">
        <v>46834</v>
      </c>
      <c r="B1190" t="s">
        <v>26072</v>
      </c>
      <c r="C1190" s="15" t="s">
        <v>26073</v>
      </c>
      <c r="D1190" s="15" t="s">
        <v>29650</v>
      </c>
      <c r="E1190">
        <v>66040</v>
      </c>
      <c r="F1190">
        <v>96900</v>
      </c>
      <c r="H1190">
        <v>4</v>
      </c>
      <c r="K1190" s="16">
        <f t="shared" si="54"/>
        <v>70662.8</v>
      </c>
      <c r="L1190" s="16">
        <f t="shared" si="55"/>
        <v>74381.894736842107</v>
      </c>
      <c r="M1190" s="16">
        <f t="shared" si="56"/>
        <v>84524.880382775111</v>
      </c>
      <c r="N1190" t="e">
        <f>INDEX(XML!$A$2:$R$782,MATCH(C1190,XML!$D$2:$D$737,0),2)</f>
        <v>#N/A</v>
      </c>
    </row>
    <row r="1191" spans="1:14" ht="33.75" customHeight="1" x14ac:dyDescent="0.2">
      <c r="A1191">
        <v>46837</v>
      </c>
      <c r="B1191" t="s">
        <v>37913</v>
      </c>
      <c r="C1191" s="15" t="s">
        <v>37914</v>
      </c>
      <c r="D1191" s="15" t="s">
        <v>37915</v>
      </c>
      <c r="E1191">
        <v>18970</v>
      </c>
      <c r="F1191">
        <v>27900</v>
      </c>
      <c r="H1191">
        <v>28</v>
      </c>
      <c r="K1191" s="16">
        <f t="shared" si="54"/>
        <v>21246.400000000001</v>
      </c>
      <c r="L1191" s="16">
        <f t="shared" si="55"/>
        <v>22364.63157894737</v>
      </c>
      <c r="M1191" s="16">
        <f t="shared" si="56"/>
        <v>25414.354066985648</v>
      </c>
      <c r="N1191" t="e">
        <f>INDEX(XML!$A$2:$R$782,MATCH(C1191,XML!$D$2:$D$737,0),2)</f>
        <v>#N/A</v>
      </c>
    </row>
    <row r="1192" spans="1:14" ht="45" customHeight="1" x14ac:dyDescent="0.2">
      <c r="A1192">
        <v>27289</v>
      </c>
      <c r="B1192" t="s">
        <v>37910</v>
      </c>
      <c r="C1192" s="15" t="s">
        <v>37911</v>
      </c>
      <c r="D1192" s="15" t="s">
        <v>37912</v>
      </c>
      <c r="E1192">
        <v>20367</v>
      </c>
      <c r="F1192">
        <v>28900</v>
      </c>
      <c r="H1192">
        <v>10</v>
      </c>
      <c r="K1192" s="16">
        <f t="shared" si="54"/>
        <v>22811.040000000001</v>
      </c>
      <c r="L1192" s="16">
        <f t="shared" si="55"/>
        <v>24011.621052631577</v>
      </c>
      <c r="M1192" s="16">
        <f t="shared" si="56"/>
        <v>27285.933014354065</v>
      </c>
      <c r="N1192" t="e">
        <f>INDEX(XML!$A$2:$R$782,MATCH(C1192,XML!$D$2:$D$737,0),2)</f>
        <v>#N/A</v>
      </c>
    </row>
    <row r="1193" spans="1:14" ht="33.75" customHeight="1" x14ac:dyDescent="0.2">
      <c r="A1193">
        <v>54939</v>
      </c>
      <c r="B1193" t="s">
        <v>14057</v>
      </c>
      <c r="C1193" s="15" t="s">
        <v>14058</v>
      </c>
      <c r="D1193" s="15" t="s">
        <v>17192</v>
      </c>
      <c r="E1193">
        <v>65529</v>
      </c>
      <c r="F1193">
        <v>67599</v>
      </c>
      <c r="H1193">
        <v>3</v>
      </c>
      <c r="K1193" s="16">
        <f t="shared" si="54"/>
        <v>70116.03</v>
      </c>
      <c r="L1193" s="16">
        <f t="shared" si="55"/>
        <v>73806.347368421048</v>
      </c>
      <c r="M1193" s="16">
        <f t="shared" si="56"/>
        <v>83870.849282296651</v>
      </c>
      <c r="N1193" t="e">
        <f>INDEX(XML!$A$2:$R$782,MATCH(C1193,XML!$D$2:$D$737,0),2)</f>
        <v>#N/A</v>
      </c>
    </row>
    <row r="1194" spans="1:14" ht="33.75" customHeight="1" x14ac:dyDescent="0.2">
      <c r="A1194">
        <v>49948</v>
      </c>
      <c r="B1194" t="s">
        <v>16887</v>
      </c>
      <c r="C1194" s="15" t="s">
        <v>16888</v>
      </c>
      <c r="D1194" s="15" t="s">
        <v>26050</v>
      </c>
      <c r="E1194">
        <v>67317</v>
      </c>
      <c r="F1194">
        <v>93900</v>
      </c>
      <c r="H1194">
        <v>1</v>
      </c>
      <c r="K1194" s="16">
        <f t="shared" si="54"/>
        <v>72029.19</v>
      </c>
      <c r="L1194" s="16">
        <f t="shared" si="55"/>
        <v>75820.2</v>
      </c>
      <c r="M1194" s="16">
        <f t="shared" si="56"/>
        <v>86159.318181818177</v>
      </c>
      <c r="N1194" t="e">
        <f>INDEX(XML!$A$2:$R$782,MATCH(C1194,XML!$D$2:$D$737,0),2)</f>
        <v>#N/A</v>
      </c>
    </row>
    <row r="1195" spans="1:14" ht="191.25" x14ac:dyDescent="0.2">
      <c r="A1195">
        <v>65635</v>
      </c>
      <c r="B1195" t="s">
        <v>32726</v>
      </c>
      <c r="C1195" s="15" t="s">
        <v>32727</v>
      </c>
      <c r="D1195" s="15" t="s">
        <v>32728</v>
      </c>
      <c r="E1195">
        <v>59782</v>
      </c>
      <c r="F1195">
        <v>79990</v>
      </c>
      <c r="H1195">
        <v>1</v>
      </c>
      <c r="K1195" s="16">
        <f t="shared" si="54"/>
        <v>63966.74</v>
      </c>
      <c r="L1195" s="16">
        <f t="shared" si="55"/>
        <v>67333.410526315783</v>
      </c>
      <c r="M1195" s="16">
        <f t="shared" si="56"/>
        <v>76515.239234449749</v>
      </c>
      <c r="N1195" t="e">
        <f>INDEX(XML!$A$2:$R$782,MATCH(C1195,XML!$D$2:$D$737,0),2)</f>
        <v>#N/A</v>
      </c>
    </row>
    <row r="1196" spans="1:14" ht="168.75" x14ac:dyDescent="0.2">
      <c r="A1196">
        <v>71894</v>
      </c>
      <c r="B1196" t="s">
        <v>33840</v>
      </c>
      <c r="C1196" s="15" t="s">
        <v>33841</v>
      </c>
      <c r="D1196" s="15" t="s">
        <v>33842</v>
      </c>
      <c r="E1196">
        <v>61782</v>
      </c>
      <c r="F1196">
        <v>129900</v>
      </c>
      <c r="K1196" s="16">
        <f t="shared" si="54"/>
        <v>66106.740000000005</v>
      </c>
      <c r="L1196" s="16">
        <f t="shared" si="55"/>
        <v>69586.042105263172</v>
      </c>
      <c r="M1196" s="16">
        <f t="shared" si="56"/>
        <v>79075.047846889967</v>
      </c>
      <c r="N1196" t="e">
        <f>INDEX(XML!$A$2:$R$782,MATCH(C1196,XML!$D$2:$D$737,0),2)</f>
        <v>#N/A</v>
      </c>
    </row>
    <row r="1197" spans="1:14" ht="157.5" x14ac:dyDescent="0.2">
      <c r="A1197">
        <v>50421</v>
      </c>
      <c r="B1197" t="s">
        <v>45850</v>
      </c>
      <c r="C1197" s="15" t="s">
        <v>45851</v>
      </c>
      <c r="D1197" s="15" t="s">
        <v>45852</v>
      </c>
      <c r="E1197">
        <v>82910</v>
      </c>
      <c r="F1197">
        <v>122990</v>
      </c>
      <c r="K1197" s="16">
        <f t="shared" si="54"/>
        <v>88713.7</v>
      </c>
      <c r="L1197" s="16">
        <f t="shared" si="55"/>
        <v>93382.84210526316</v>
      </c>
      <c r="M1197" s="16">
        <f t="shared" si="56"/>
        <v>106116.86602870813</v>
      </c>
      <c r="N1197" t="e">
        <f>INDEX(XML!$A$2:$R$782,MATCH(C1197,XML!$D$2:$D$737,0),2)</f>
        <v>#N/A</v>
      </c>
    </row>
    <row r="1198" spans="1:14" ht="33.75" customHeight="1" x14ac:dyDescent="0.2">
      <c r="A1198">
        <v>74082</v>
      </c>
      <c r="B1198" t="s">
        <v>37868</v>
      </c>
      <c r="C1198" s="15" t="s">
        <v>37869</v>
      </c>
      <c r="D1198" s="15" t="s">
        <v>37870</v>
      </c>
      <c r="E1198">
        <v>48514</v>
      </c>
      <c r="F1198">
        <v>74900</v>
      </c>
      <c r="H1198">
        <v>34</v>
      </c>
      <c r="K1198" s="16">
        <f t="shared" si="54"/>
        <v>54335.68</v>
      </c>
      <c r="L1198" s="16">
        <f t="shared" si="55"/>
        <v>57195.452631578948</v>
      </c>
      <c r="M1198" s="16">
        <f t="shared" si="56"/>
        <v>64994.832535885165</v>
      </c>
      <c r="N1198" t="e">
        <f>INDEX(XML!$A$2:$R$782,MATCH(C1198,XML!$D$2:$D$737,0),2)</f>
        <v>#N/A</v>
      </c>
    </row>
    <row r="1199" spans="1:14" ht="180" x14ac:dyDescent="0.2">
      <c r="A1199">
        <v>74081</v>
      </c>
      <c r="B1199" t="s">
        <v>37865</v>
      </c>
      <c r="C1199" s="15" t="s">
        <v>37866</v>
      </c>
      <c r="D1199" s="15" t="s">
        <v>37867</v>
      </c>
      <c r="E1199">
        <v>45588</v>
      </c>
      <c r="F1199">
        <v>70900</v>
      </c>
      <c r="H1199">
        <v>34</v>
      </c>
      <c r="K1199" s="16">
        <f t="shared" si="54"/>
        <v>51058.559999999998</v>
      </c>
      <c r="L1199" s="16">
        <f t="shared" si="55"/>
        <v>53745.85263157895</v>
      </c>
      <c r="M1199" s="16">
        <f t="shared" si="56"/>
        <v>61074.832535885165</v>
      </c>
      <c r="N1199" t="e">
        <f>INDEX(XML!$A$2:$R$782,MATCH(C1199,XML!$D$2:$D$737,0),2)</f>
        <v>#N/A</v>
      </c>
    </row>
    <row r="1200" spans="1:14" ht="168.75" x14ac:dyDescent="0.2">
      <c r="A1200">
        <v>30033</v>
      </c>
      <c r="B1200" t="s">
        <v>38796</v>
      </c>
      <c r="C1200" s="15" t="s">
        <v>38797</v>
      </c>
      <c r="D1200" s="15" t="s">
        <v>38798</v>
      </c>
      <c r="E1200">
        <v>43677</v>
      </c>
      <c r="F1200">
        <v>62990</v>
      </c>
      <c r="K1200" s="16">
        <f t="shared" si="54"/>
        <v>48918.239999999998</v>
      </c>
      <c r="L1200" s="16">
        <f t="shared" si="55"/>
        <v>51492.884210526317</v>
      </c>
      <c r="M1200" s="16">
        <f t="shared" si="56"/>
        <v>58514.641148325361</v>
      </c>
      <c r="N1200" t="e">
        <f>INDEX(XML!$A$2:$R$782,MATCH(C1200,XML!$D$2:$D$737,0),2)</f>
        <v>#N/A</v>
      </c>
    </row>
    <row r="1201" spans="1:14" ht="33.75" customHeight="1" x14ac:dyDescent="0.2">
      <c r="A1201">
        <v>58375</v>
      </c>
      <c r="B1201" t="s">
        <v>45856</v>
      </c>
      <c r="C1201" s="15" t="s">
        <v>45857</v>
      </c>
      <c r="D1201" s="15" t="s">
        <v>45858</v>
      </c>
      <c r="E1201">
        <v>107195</v>
      </c>
      <c r="F1201">
        <v>140990</v>
      </c>
      <c r="K1201" s="16">
        <f t="shared" si="54"/>
        <v>114698.65</v>
      </c>
      <c r="L1201" s="16">
        <f t="shared" si="55"/>
        <v>120735.42105263157</v>
      </c>
      <c r="M1201" s="16">
        <f t="shared" si="56"/>
        <v>137199.34210526315</v>
      </c>
      <c r="N1201" t="e">
        <f>INDEX(XML!$A$2:$R$782,MATCH(C1201,XML!$D$2:$D$737,0),2)</f>
        <v>#N/A</v>
      </c>
    </row>
    <row r="1202" spans="1:14" ht="168.75" x14ac:dyDescent="0.2">
      <c r="A1202">
        <v>30035</v>
      </c>
      <c r="B1202" t="s">
        <v>37859</v>
      </c>
      <c r="C1202" s="15" t="s">
        <v>37860</v>
      </c>
      <c r="D1202" s="15" t="s">
        <v>37861</v>
      </c>
      <c r="E1202">
        <v>46800</v>
      </c>
      <c r="F1202">
        <v>73990</v>
      </c>
      <c r="H1202" t="s">
        <v>746</v>
      </c>
      <c r="K1202" s="16">
        <f t="shared" si="54"/>
        <v>52416</v>
      </c>
      <c r="L1202" s="16">
        <f t="shared" si="55"/>
        <v>55174.73684210526</v>
      </c>
      <c r="M1202" s="16">
        <f t="shared" si="56"/>
        <v>62698.564593301431</v>
      </c>
      <c r="N1202" t="e">
        <f>INDEX(XML!$A$2:$R$782,MATCH(C1202,XML!$D$2:$D$737,0),2)</f>
        <v>#N/A</v>
      </c>
    </row>
    <row r="1203" spans="1:14" ht="33.75" customHeight="1" x14ac:dyDescent="0.2">
      <c r="A1203">
        <v>30034</v>
      </c>
      <c r="B1203" t="s">
        <v>48365</v>
      </c>
      <c r="C1203" s="15" t="s">
        <v>48366</v>
      </c>
      <c r="D1203" s="15" t="s">
        <v>48367</v>
      </c>
      <c r="E1203">
        <v>46800</v>
      </c>
      <c r="F1203">
        <v>73990</v>
      </c>
      <c r="H1203">
        <v>32</v>
      </c>
      <c r="K1203" s="16">
        <f t="shared" si="54"/>
        <v>52416</v>
      </c>
      <c r="L1203" s="16">
        <f t="shared" si="55"/>
        <v>55174.73684210526</v>
      </c>
      <c r="M1203" s="16">
        <f t="shared" si="56"/>
        <v>62698.564593301431</v>
      </c>
      <c r="N1203" t="e">
        <f>INDEX(XML!$A$2:$R$782,MATCH(C1203,XML!$D$2:$D$737,0),2)</f>
        <v>#N/A</v>
      </c>
    </row>
    <row r="1204" spans="1:14" ht="180" x14ac:dyDescent="0.2">
      <c r="A1204">
        <v>36973</v>
      </c>
      <c r="B1204" t="s">
        <v>20029</v>
      </c>
      <c r="C1204" s="15" t="s">
        <v>20030</v>
      </c>
      <c r="D1204" s="15" t="s">
        <v>20031</v>
      </c>
      <c r="E1204">
        <v>49992</v>
      </c>
      <c r="F1204">
        <v>80990</v>
      </c>
      <c r="K1204" s="16">
        <f t="shared" si="54"/>
        <v>55991.040000000001</v>
      </c>
      <c r="L1204" s="16">
        <f t="shared" si="55"/>
        <v>58937.936842105264</v>
      </c>
      <c r="M1204" s="16">
        <f t="shared" si="56"/>
        <v>66974.928229665078</v>
      </c>
      <c r="N1204" t="e">
        <f>INDEX(XML!$A$2:$R$782,MATCH(C1204,XML!$D$2:$D$737,0),2)</f>
        <v>#N/A</v>
      </c>
    </row>
    <row r="1205" spans="1:14" ht="157.5" x14ac:dyDescent="0.2">
      <c r="A1205">
        <v>74079</v>
      </c>
      <c r="B1205" t="s">
        <v>37862</v>
      </c>
      <c r="C1205" s="15" t="s">
        <v>37863</v>
      </c>
      <c r="D1205" s="15" t="s">
        <v>37864</v>
      </c>
      <c r="E1205">
        <v>38507</v>
      </c>
      <c r="F1205">
        <v>60900</v>
      </c>
      <c r="K1205" s="16">
        <f t="shared" si="54"/>
        <v>43127.839999999997</v>
      </c>
      <c r="L1205" s="16">
        <f t="shared" si="55"/>
        <v>45397.72631578947</v>
      </c>
      <c r="M1205" s="16">
        <f t="shared" si="56"/>
        <v>51588.325358851675</v>
      </c>
      <c r="N1205" t="e">
        <f>INDEX(XML!$A$2:$R$782,MATCH(C1205,XML!$D$2:$D$737,0),2)</f>
        <v>#N/A</v>
      </c>
    </row>
    <row r="1206" spans="1:14" ht="168.75" x14ac:dyDescent="0.2">
      <c r="A1206">
        <v>30032</v>
      </c>
      <c r="B1206" t="s">
        <v>34321</v>
      </c>
      <c r="C1206" s="15" t="s">
        <v>34322</v>
      </c>
      <c r="D1206" s="15" t="s">
        <v>34323</v>
      </c>
      <c r="E1206">
        <v>43677</v>
      </c>
      <c r="F1206">
        <v>62990</v>
      </c>
      <c r="K1206" s="16">
        <f t="shared" si="54"/>
        <v>48918.239999999998</v>
      </c>
      <c r="L1206" s="16">
        <f t="shared" si="55"/>
        <v>51492.884210526317</v>
      </c>
      <c r="M1206" s="16">
        <f t="shared" si="56"/>
        <v>58514.641148325361</v>
      </c>
      <c r="N1206" t="e">
        <f>INDEX(XML!$A$2:$R$782,MATCH(C1206,XML!$D$2:$D$737,0),2)</f>
        <v>#N/A</v>
      </c>
    </row>
    <row r="1207" spans="1:14" ht="168.75" x14ac:dyDescent="0.2">
      <c r="A1207">
        <v>50423</v>
      </c>
      <c r="B1207" t="s">
        <v>45853</v>
      </c>
      <c r="C1207" s="15" t="s">
        <v>45854</v>
      </c>
      <c r="D1207" s="15" t="s">
        <v>45855</v>
      </c>
      <c r="E1207">
        <v>65095</v>
      </c>
      <c r="F1207">
        <v>107990</v>
      </c>
      <c r="K1207" s="16">
        <f t="shared" si="54"/>
        <v>69651.649999999994</v>
      </c>
      <c r="L1207" s="16">
        <f t="shared" si="55"/>
        <v>73317.526315789466</v>
      </c>
      <c r="M1207" s="16">
        <f t="shared" si="56"/>
        <v>83315.370813397123</v>
      </c>
      <c r="N1207" t="e">
        <f>INDEX(XML!$A$2:$R$782,MATCH(C1207,XML!$D$2:$D$737,0),2)</f>
        <v>#N/A</v>
      </c>
    </row>
    <row r="1208" spans="1:14" ht="33.75" customHeight="1" x14ac:dyDescent="0.2">
      <c r="A1208">
        <v>74085</v>
      </c>
      <c r="B1208" t="s">
        <v>45387</v>
      </c>
      <c r="C1208" s="15" t="s">
        <v>45388</v>
      </c>
      <c r="D1208" s="15" t="s">
        <v>45389</v>
      </c>
      <c r="E1208">
        <v>83882</v>
      </c>
      <c r="F1208">
        <v>106093</v>
      </c>
      <c r="H1208">
        <v>30</v>
      </c>
      <c r="K1208" s="16">
        <f t="shared" si="54"/>
        <v>89753.74</v>
      </c>
      <c r="L1208" s="16">
        <f t="shared" si="55"/>
        <v>94477.621052631584</v>
      </c>
      <c r="M1208" s="16">
        <f t="shared" si="56"/>
        <v>107360.93301435407</v>
      </c>
      <c r="N1208" t="e">
        <f>INDEX(XML!$A$2:$R$782,MATCH(C1208,XML!$D$2:$D$737,0),2)</f>
        <v>#N/A</v>
      </c>
    </row>
    <row r="1209" spans="1:14" ht="180" x14ac:dyDescent="0.2">
      <c r="A1209">
        <v>74086</v>
      </c>
      <c r="B1209" t="s">
        <v>45390</v>
      </c>
      <c r="C1209" s="15" t="s">
        <v>45391</v>
      </c>
      <c r="D1209" s="15" t="s">
        <v>45392</v>
      </c>
      <c r="E1209">
        <v>89647</v>
      </c>
      <c r="F1209">
        <v>113411</v>
      </c>
      <c r="H1209">
        <v>34</v>
      </c>
      <c r="K1209" s="16">
        <f t="shared" si="54"/>
        <v>95922.290000000008</v>
      </c>
      <c r="L1209" s="16">
        <f t="shared" si="55"/>
        <v>100970.83157894737</v>
      </c>
      <c r="M1209" s="16">
        <f t="shared" si="56"/>
        <v>114739.58133971294</v>
      </c>
      <c r="N1209" t="e">
        <f>INDEX(XML!$A$2:$R$782,MATCH(C1209,XML!$D$2:$D$737,0),2)</f>
        <v>#N/A</v>
      </c>
    </row>
    <row r="1210" spans="1:14" ht="168.75" x14ac:dyDescent="0.2">
      <c r="A1210">
        <v>36996</v>
      </c>
      <c r="B1210" t="s">
        <v>19613</v>
      </c>
      <c r="C1210" s="15" t="s">
        <v>19614</v>
      </c>
      <c r="D1210" s="15" t="s">
        <v>19615</v>
      </c>
      <c r="E1210">
        <v>88814</v>
      </c>
      <c r="F1210">
        <v>135990</v>
      </c>
      <c r="H1210">
        <v>7</v>
      </c>
      <c r="K1210" s="16">
        <f t="shared" si="54"/>
        <v>95030.98</v>
      </c>
      <c r="L1210" s="16">
        <f t="shared" si="55"/>
        <v>100032.6105263158</v>
      </c>
      <c r="M1210" s="16">
        <f t="shared" si="56"/>
        <v>113673.42105263159</v>
      </c>
      <c r="N1210" t="e">
        <f>INDEX(XML!$A$2:$R$782,MATCH(C1210,XML!$D$2:$D$737,0),2)</f>
        <v>#N/A</v>
      </c>
    </row>
    <row r="1211" spans="1:14" ht="180" x14ac:dyDescent="0.2">
      <c r="A1211">
        <v>74083</v>
      </c>
      <c r="B1211" t="s">
        <v>48402</v>
      </c>
      <c r="C1211" s="15" t="s">
        <v>48403</v>
      </c>
      <c r="D1211" s="15" t="s">
        <v>48404</v>
      </c>
      <c r="E1211">
        <v>105080</v>
      </c>
      <c r="F1211">
        <v>132000</v>
      </c>
      <c r="H1211">
        <v>4</v>
      </c>
      <c r="K1211" s="16">
        <f t="shared" si="54"/>
        <v>112435.6</v>
      </c>
      <c r="L1211" s="16">
        <f t="shared" si="55"/>
        <v>118353.26315789473</v>
      </c>
      <c r="M1211" s="16">
        <f t="shared" si="56"/>
        <v>134492.34449760767</v>
      </c>
      <c r="N1211" t="e">
        <f>INDEX(XML!$A$2:$R$782,MATCH(C1211,XML!$D$2:$D$737,0),2)</f>
        <v>#N/A</v>
      </c>
    </row>
    <row r="1212" spans="1:14" ht="90" x14ac:dyDescent="0.2">
      <c r="A1212">
        <v>76378</v>
      </c>
      <c r="B1212" t="s">
        <v>45859</v>
      </c>
      <c r="C1212" s="15" t="s">
        <v>45860</v>
      </c>
      <c r="D1212" s="15" t="s">
        <v>45861</v>
      </c>
      <c r="E1212">
        <v>157828</v>
      </c>
      <c r="F1212">
        <v>175900</v>
      </c>
      <c r="K1212" s="16">
        <f t="shared" si="54"/>
        <v>168875.96</v>
      </c>
      <c r="L1212" s="16">
        <f t="shared" si="55"/>
        <v>177764.16842105263</v>
      </c>
      <c r="M1212" s="16">
        <f t="shared" si="56"/>
        <v>202004.73684210525</v>
      </c>
      <c r="N1212" t="e">
        <f>INDEX(XML!$A$2:$R$782,MATCH(C1212,XML!$D$2:$D$737,0),2)</f>
        <v>#N/A</v>
      </c>
    </row>
    <row r="1213" spans="1:14" ht="33.75" customHeight="1" x14ac:dyDescent="0.2">
      <c r="A1213">
        <v>80285</v>
      </c>
      <c r="B1213" t="s">
        <v>48411</v>
      </c>
      <c r="C1213" s="15" t="s">
        <v>48412</v>
      </c>
      <c r="D1213" s="15" t="s">
        <v>48413</v>
      </c>
      <c r="E1213">
        <v>86701</v>
      </c>
      <c r="F1213">
        <v>104900</v>
      </c>
      <c r="K1213" s="16">
        <f t="shared" si="54"/>
        <v>92770.07</v>
      </c>
      <c r="L1213" s="16">
        <f t="shared" si="55"/>
        <v>97652.705263157899</v>
      </c>
      <c r="M1213" s="16">
        <f t="shared" si="56"/>
        <v>110968.98325358852</v>
      </c>
      <c r="N1213" t="e">
        <f>INDEX(XML!$A$2:$R$782,MATCH(C1213,XML!$D$2:$D$737,0),2)</f>
        <v>#N/A</v>
      </c>
    </row>
    <row r="1214" spans="1:14" ht="157.5" x14ac:dyDescent="0.2">
      <c r="A1214">
        <v>80284</v>
      </c>
      <c r="B1214" t="s">
        <v>48408</v>
      </c>
      <c r="C1214" s="15" t="s">
        <v>48409</v>
      </c>
      <c r="D1214" s="15" t="s">
        <v>48410</v>
      </c>
      <c r="E1214">
        <v>57841</v>
      </c>
      <c r="F1214">
        <v>79900</v>
      </c>
      <c r="K1214" s="16">
        <f t="shared" si="54"/>
        <v>61889.87</v>
      </c>
      <c r="L1214" s="16">
        <f t="shared" si="55"/>
        <v>65147.231578947365</v>
      </c>
      <c r="M1214" s="16">
        <f t="shared" si="56"/>
        <v>74030.944976076542</v>
      </c>
      <c r="N1214" t="e">
        <f>INDEX(XML!$A$2:$R$782,MATCH(C1214,XML!$D$2:$D$737,0),2)</f>
        <v>#N/A</v>
      </c>
    </row>
    <row r="1215" spans="1:14" ht="33.75" customHeight="1" x14ac:dyDescent="0.2">
      <c r="A1215">
        <v>55819</v>
      </c>
      <c r="B1215" t="s">
        <v>16283</v>
      </c>
      <c r="C1215" s="15" t="s">
        <v>16284</v>
      </c>
      <c r="D1215" s="15" t="s">
        <v>17073</v>
      </c>
      <c r="E1215">
        <v>18488</v>
      </c>
      <c r="F1215">
        <v>29500</v>
      </c>
      <c r="K1215" s="16">
        <f t="shared" si="54"/>
        <v>20706.560000000001</v>
      </c>
      <c r="L1215" s="16">
        <f t="shared" si="55"/>
        <v>21796.378947368423</v>
      </c>
      <c r="M1215" s="16">
        <f t="shared" si="56"/>
        <v>24768.612440191388</v>
      </c>
      <c r="N1215" t="e">
        <f>INDEX(XML!$A$2:$R$782,MATCH(C1215,XML!$D$2:$D$737,0),2)</f>
        <v>#N/A</v>
      </c>
    </row>
    <row r="1216" spans="1:14" ht="135" x14ac:dyDescent="0.2">
      <c r="A1216">
        <v>55817</v>
      </c>
      <c r="B1216" t="s">
        <v>33851</v>
      </c>
      <c r="C1216" s="15" t="s">
        <v>33852</v>
      </c>
      <c r="D1216" s="15" t="s">
        <v>33853</v>
      </c>
      <c r="E1216">
        <v>24668</v>
      </c>
      <c r="F1216">
        <v>41900</v>
      </c>
      <c r="K1216" s="16">
        <f t="shared" si="54"/>
        <v>27628.16</v>
      </c>
      <c r="L1216" s="16">
        <f t="shared" si="55"/>
        <v>29082.273684210526</v>
      </c>
      <c r="M1216" s="16">
        <f t="shared" si="56"/>
        <v>33048.038277511958</v>
      </c>
      <c r="N1216" t="e">
        <f>INDEX(XML!$A$2:$R$782,MATCH(C1216,XML!$D$2:$D$737,0),2)</f>
        <v>#N/A</v>
      </c>
    </row>
    <row r="1217" spans="1:14" ht="135" x14ac:dyDescent="0.2">
      <c r="A1217">
        <v>58250</v>
      </c>
      <c r="B1217" t="s">
        <v>33848</v>
      </c>
      <c r="C1217" s="15" t="s">
        <v>33849</v>
      </c>
      <c r="D1217" s="15" t="s">
        <v>33850</v>
      </c>
      <c r="E1217">
        <v>31384</v>
      </c>
      <c r="F1217">
        <v>52900</v>
      </c>
      <c r="H1217">
        <v>24</v>
      </c>
      <c r="K1217" s="16">
        <f t="shared" si="54"/>
        <v>35150.080000000002</v>
      </c>
      <c r="L1217" s="16">
        <f t="shared" si="55"/>
        <v>37000.084210526315</v>
      </c>
      <c r="M1217" s="16">
        <f t="shared" si="56"/>
        <v>42045.55023923445</v>
      </c>
      <c r="N1217" t="e">
        <f>INDEX(XML!$A$2:$R$782,MATCH(C1217,XML!$D$2:$D$737,0),2)</f>
        <v>#N/A</v>
      </c>
    </row>
    <row r="1218" spans="1:14" ht="146.25" x14ac:dyDescent="0.2">
      <c r="A1218">
        <v>59874</v>
      </c>
      <c r="B1218" t="s">
        <v>37873</v>
      </c>
      <c r="C1218" s="15" t="s">
        <v>37874</v>
      </c>
      <c r="D1218" s="15" t="s">
        <v>37875</v>
      </c>
      <c r="E1218">
        <v>28754</v>
      </c>
      <c r="F1218">
        <v>34900</v>
      </c>
      <c r="K1218" s="16">
        <f t="shared" si="54"/>
        <v>32204.48</v>
      </c>
      <c r="L1218" s="16">
        <f t="shared" si="55"/>
        <v>33899.452631578948</v>
      </c>
      <c r="M1218" s="16">
        <f t="shared" si="56"/>
        <v>38522.105263157893</v>
      </c>
      <c r="N1218" t="e">
        <f>INDEX(XML!$A$2:$R$782,MATCH(C1218,XML!$D$2:$D$737,0),2)</f>
        <v>#N/A</v>
      </c>
    </row>
    <row r="1219" spans="1:14" ht="135" x14ac:dyDescent="0.2">
      <c r="A1219">
        <v>76058</v>
      </c>
      <c r="B1219" t="s">
        <v>37876</v>
      </c>
      <c r="C1219" s="15" t="s">
        <v>37877</v>
      </c>
      <c r="D1219" s="15" t="s">
        <v>45605</v>
      </c>
      <c r="E1219">
        <v>28584</v>
      </c>
      <c r="F1219">
        <v>39900</v>
      </c>
      <c r="H1219">
        <v>2</v>
      </c>
      <c r="K1219" s="16">
        <f t="shared" si="54"/>
        <v>32014.080000000002</v>
      </c>
      <c r="L1219" s="16">
        <f t="shared" si="55"/>
        <v>33699.031578947368</v>
      </c>
      <c r="M1219" s="16">
        <f t="shared" si="56"/>
        <v>38294.354066985645</v>
      </c>
      <c r="N1219" t="e">
        <f>INDEX(XML!$A$2:$R$782,MATCH(C1219,XML!$D$2:$D$737,0),2)</f>
        <v>#N/A</v>
      </c>
    </row>
    <row r="1220" spans="1:14" ht="33.75" customHeight="1" x14ac:dyDescent="0.2">
      <c r="A1220">
        <v>76065</v>
      </c>
      <c r="B1220" t="s">
        <v>37878</v>
      </c>
      <c r="C1220" s="15" t="s">
        <v>37879</v>
      </c>
      <c r="D1220" s="15" t="s">
        <v>37880</v>
      </c>
      <c r="E1220">
        <v>15203</v>
      </c>
      <c r="F1220">
        <v>29369</v>
      </c>
      <c r="K1220" s="16">
        <f t="shared" si="54"/>
        <v>17027.36</v>
      </c>
      <c r="L1220" s="16">
        <f t="shared" si="55"/>
        <v>17923.536842105263</v>
      </c>
      <c r="M1220" s="16">
        <f t="shared" si="56"/>
        <v>20367.655502392343</v>
      </c>
      <c r="N1220" t="e">
        <f>INDEX(XML!$A$2:$R$782,MATCH(C1220,XML!$D$2:$D$737,0),2)</f>
        <v>#N/A</v>
      </c>
    </row>
    <row r="1221" spans="1:14" ht="135" x14ac:dyDescent="0.2">
      <c r="A1221">
        <v>76066</v>
      </c>
      <c r="B1221" t="s">
        <v>37881</v>
      </c>
      <c r="C1221" s="15" t="s">
        <v>37882</v>
      </c>
      <c r="D1221" s="15" t="s">
        <v>45606</v>
      </c>
      <c r="E1221">
        <v>17036</v>
      </c>
      <c r="F1221">
        <v>30975</v>
      </c>
      <c r="H1221">
        <v>2</v>
      </c>
      <c r="K1221" s="16">
        <f t="shared" ref="K1221:K1284" si="57">IF(E1221&gt;49999,E1221+E1221*0.07,IF(E1221&lt;=49999,E1221+E1221*0.12))</f>
        <v>19080.32</v>
      </c>
      <c r="L1221" s="16">
        <f t="shared" ref="L1221:L1284" si="58">K1221*100/95</f>
        <v>20084.547368421052</v>
      </c>
      <c r="M1221" s="16">
        <f t="shared" ref="M1221:M1284" si="59">IF(COUNTIF(C1221,"*Dahua*"),F1221-10,L1221*100/88)</f>
        <v>22823.349282296651</v>
      </c>
      <c r="N1221" t="e">
        <f>INDEX(XML!$A$2:$R$782,MATCH(C1221,XML!$D$2:$D$737,0),2)</f>
        <v>#N/A</v>
      </c>
    </row>
    <row r="1222" spans="1:14" ht="33.75" customHeight="1" x14ac:dyDescent="0.2">
      <c r="A1222">
        <v>58246</v>
      </c>
      <c r="B1222" t="s">
        <v>37871</v>
      </c>
      <c r="C1222" s="15" t="s">
        <v>37872</v>
      </c>
      <c r="D1222" s="15" t="s">
        <v>45607</v>
      </c>
      <c r="E1222">
        <v>12250</v>
      </c>
      <c r="F1222">
        <v>17900</v>
      </c>
      <c r="K1222" s="16">
        <f t="shared" si="57"/>
        <v>13720</v>
      </c>
      <c r="L1222" s="16">
        <f t="shared" si="58"/>
        <v>14442.105263157895</v>
      </c>
      <c r="M1222" s="16">
        <f t="shared" si="59"/>
        <v>16411.483253588518</v>
      </c>
      <c r="N1222" t="e">
        <f>INDEX(XML!$A$2:$R$782,MATCH(C1222,XML!$D$2:$D$737,0),2)</f>
        <v>#N/A</v>
      </c>
    </row>
    <row r="1223" spans="1:14" ht="135" x14ac:dyDescent="0.2">
      <c r="A1223">
        <v>58247</v>
      </c>
      <c r="B1223" t="s">
        <v>43988</v>
      </c>
      <c r="C1223" s="15" t="s">
        <v>43989</v>
      </c>
      <c r="D1223" s="15" t="s">
        <v>45608</v>
      </c>
      <c r="E1223">
        <v>11676</v>
      </c>
      <c r="F1223">
        <v>19900</v>
      </c>
      <c r="K1223" s="16">
        <f t="shared" si="57"/>
        <v>13077.119999999999</v>
      </c>
      <c r="L1223" s="16">
        <f t="shared" si="58"/>
        <v>13765.38947368421</v>
      </c>
      <c r="M1223" s="16">
        <f t="shared" si="59"/>
        <v>15642.488038277514</v>
      </c>
      <c r="N1223" t="e">
        <f>INDEX(XML!$A$2:$R$782,MATCH(C1223,XML!$D$2:$D$737,0),2)</f>
        <v>#N/A</v>
      </c>
    </row>
    <row r="1224" spans="1:14" ht="33.75" customHeight="1" x14ac:dyDescent="0.2">
      <c r="A1224">
        <v>55802</v>
      </c>
      <c r="B1224" t="s">
        <v>37883</v>
      </c>
      <c r="C1224" s="15" t="s">
        <v>37884</v>
      </c>
      <c r="D1224" s="15" t="s">
        <v>37885</v>
      </c>
      <c r="E1224">
        <v>21143</v>
      </c>
      <c r="F1224">
        <v>30900</v>
      </c>
      <c r="K1224" s="16">
        <f t="shared" si="57"/>
        <v>23680.16</v>
      </c>
      <c r="L1224" s="16">
        <f t="shared" si="58"/>
        <v>24926.484210526316</v>
      </c>
      <c r="M1224" s="16">
        <f t="shared" si="59"/>
        <v>28325.55023923445</v>
      </c>
      <c r="N1224" t="e">
        <f>INDEX(XML!$A$2:$R$782,MATCH(C1224,XML!$D$2:$D$737,0),2)</f>
        <v>#N/A</v>
      </c>
    </row>
    <row r="1225" spans="1:14" ht="33.75" customHeight="1" x14ac:dyDescent="0.2">
      <c r="A1225">
        <v>55807</v>
      </c>
      <c r="B1225" t="s">
        <v>43985</v>
      </c>
      <c r="C1225" s="15" t="s">
        <v>43986</v>
      </c>
      <c r="D1225" s="15" t="s">
        <v>43987</v>
      </c>
      <c r="E1225">
        <v>17990</v>
      </c>
      <c r="F1225">
        <v>30900</v>
      </c>
      <c r="K1225" s="16">
        <f t="shared" si="57"/>
        <v>20148.8</v>
      </c>
      <c r="L1225" s="16">
        <f t="shared" si="58"/>
        <v>21209.263157894737</v>
      </c>
      <c r="M1225" s="16">
        <f t="shared" si="59"/>
        <v>24101.435406698565</v>
      </c>
      <c r="N1225" t="e">
        <f>INDEX(XML!$A$2:$R$782,MATCH(C1225,XML!$D$2:$D$737,0),2)</f>
        <v>#N/A</v>
      </c>
    </row>
    <row r="1226" spans="1:14" ht="135" x14ac:dyDescent="0.2">
      <c r="A1226">
        <v>55811</v>
      </c>
      <c r="B1226" t="s">
        <v>34483</v>
      </c>
      <c r="C1226" s="15" t="s">
        <v>34484</v>
      </c>
      <c r="D1226" s="15" t="s">
        <v>34485</v>
      </c>
      <c r="E1226">
        <v>21592</v>
      </c>
      <c r="F1226">
        <v>31659</v>
      </c>
      <c r="H1226">
        <v>17</v>
      </c>
      <c r="K1226" s="16">
        <f t="shared" si="57"/>
        <v>24183.040000000001</v>
      </c>
      <c r="L1226" s="16">
        <f t="shared" si="58"/>
        <v>25455.831578947367</v>
      </c>
      <c r="M1226" s="16">
        <f t="shared" si="59"/>
        <v>28927.081339712917</v>
      </c>
      <c r="N1226" t="e">
        <f>INDEX(XML!$A$2:$R$782,MATCH(C1226,XML!$D$2:$D$737,0),2)</f>
        <v>#N/A</v>
      </c>
    </row>
    <row r="1227" spans="1:14" ht="33.75" customHeight="1" x14ac:dyDescent="0.2">
      <c r="A1227">
        <v>52851</v>
      </c>
      <c r="B1227" t="s">
        <v>33846</v>
      </c>
      <c r="C1227" s="15" t="s">
        <v>33847</v>
      </c>
      <c r="D1227" s="15" t="s">
        <v>45609</v>
      </c>
      <c r="E1227">
        <v>20735</v>
      </c>
      <c r="F1227">
        <v>34900</v>
      </c>
      <c r="K1227" s="16">
        <f t="shared" si="57"/>
        <v>23223.200000000001</v>
      </c>
      <c r="L1227" s="16">
        <f t="shared" si="58"/>
        <v>24445.473684210527</v>
      </c>
      <c r="M1227" s="16">
        <f t="shared" si="59"/>
        <v>27778.947368421053</v>
      </c>
      <c r="N1227" t="e">
        <f>INDEX(XML!$A$2:$R$782,MATCH(C1227,XML!$D$2:$D$737,0),2)</f>
        <v>#N/A</v>
      </c>
    </row>
    <row r="1228" spans="1:14" ht="33.75" customHeight="1" x14ac:dyDescent="0.2">
      <c r="A1228">
        <v>55803</v>
      </c>
      <c r="B1228" t="s">
        <v>35157</v>
      </c>
      <c r="C1228" s="15" t="s">
        <v>35158</v>
      </c>
      <c r="D1228" s="15" t="s">
        <v>35159</v>
      </c>
      <c r="E1228">
        <v>23685</v>
      </c>
      <c r="F1228">
        <v>28900</v>
      </c>
      <c r="K1228" s="16">
        <f t="shared" si="57"/>
        <v>26527.200000000001</v>
      </c>
      <c r="L1228" s="16">
        <f t="shared" si="58"/>
        <v>27923.36842105263</v>
      </c>
      <c r="M1228" s="16">
        <f t="shared" si="59"/>
        <v>31731.100478468896</v>
      </c>
      <c r="N1228" t="e">
        <f>INDEX(XML!$A$2:$R$782,MATCH(C1228,XML!$D$2:$D$737,0),2)</f>
        <v>#N/A</v>
      </c>
    </row>
    <row r="1229" spans="1:14" ht="146.25" x14ac:dyDescent="0.2">
      <c r="A1229">
        <v>56108</v>
      </c>
      <c r="B1229" t="s">
        <v>35176</v>
      </c>
      <c r="C1229" s="15" t="s">
        <v>35177</v>
      </c>
      <c r="D1229" s="15" t="s">
        <v>35178</v>
      </c>
      <c r="E1229">
        <v>36010</v>
      </c>
      <c r="F1229">
        <v>53900</v>
      </c>
      <c r="I1229">
        <v>1</v>
      </c>
      <c r="K1229" s="16">
        <f t="shared" si="57"/>
        <v>40331.199999999997</v>
      </c>
      <c r="L1229" s="16">
        <f t="shared" si="58"/>
        <v>42453.8947368421</v>
      </c>
      <c r="M1229" s="16">
        <f t="shared" si="59"/>
        <v>48243.062200956934</v>
      </c>
      <c r="N1229" t="e">
        <f>INDEX(XML!$A$2:$R$782,MATCH(C1229,XML!$D$2:$D$737,0),2)</f>
        <v>#N/A</v>
      </c>
    </row>
    <row r="1230" spans="1:14" ht="33.75" customHeight="1" x14ac:dyDescent="0.2">
      <c r="A1230">
        <v>56109</v>
      </c>
      <c r="B1230" t="s">
        <v>33843</v>
      </c>
      <c r="C1230" s="15" t="s">
        <v>33844</v>
      </c>
      <c r="D1230" s="15" t="s">
        <v>33845</v>
      </c>
      <c r="E1230">
        <v>43532</v>
      </c>
      <c r="F1230">
        <v>74900</v>
      </c>
      <c r="H1230">
        <v>3</v>
      </c>
      <c r="K1230" s="16">
        <f t="shared" si="57"/>
        <v>48755.839999999997</v>
      </c>
      <c r="L1230" s="16">
        <f t="shared" si="58"/>
        <v>51321.936842105264</v>
      </c>
      <c r="M1230" s="16">
        <f t="shared" si="59"/>
        <v>58320.382775119622</v>
      </c>
      <c r="N1230" t="e">
        <f>INDEX(XML!$A$2:$R$782,MATCH(C1230,XML!$D$2:$D$737,0),2)</f>
        <v>#N/A</v>
      </c>
    </row>
    <row r="1231" spans="1:14" ht="33.75" customHeight="1" x14ac:dyDescent="0.2">
      <c r="A1231">
        <v>51652</v>
      </c>
      <c r="B1231" t="s">
        <v>25714</v>
      </c>
      <c r="C1231" s="15" t="s">
        <v>25715</v>
      </c>
      <c r="D1231" s="15" t="s">
        <v>25716</v>
      </c>
      <c r="E1231">
        <v>23390</v>
      </c>
      <c r="F1231">
        <v>25590</v>
      </c>
      <c r="K1231" s="16">
        <f t="shared" si="57"/>
        <v>26196.799999999999</v>
      </c>
      <c r="L1231" s="16">
        <f t="shared" si="58"/>
        <v>27575.57894736842</v>
      </c>
      <c r="M1231" s="16">
        <f t="shared" si="59"/>
        <v>31335.885167464112</v>
      </c>
      <c r="N1231" t="e">
        <f>INDEX(XML!$A$2:$R$782,MATCH(C1231,XML!$D$2:$D$737,0),2)</f>
        <v>#N/A</v>
      </c>
    </row>
    <row r="1232" spans="1:14" ht="33.75" customHeight="1" x14ac:dyDescent="0.2">
      <c r="A1232">
        <v>51638</v>
      </c>
      <c r="B1232" t="s">
        <v>25711</v>
      </c>
      <c r="C1232" s="15" t="s">
        <v>25712</v>
      </c>
      <c r="D1232" s="15" t="s">
        <v>25713</v>
      </c>
      <c r="E1232">
        <v>28690</v>
      </c>
      <c r="F1232">
        <v>31215</v>
      </c>
      <c r="H1232">
        <v>3</v>
      </c>
      <c r="K1232" s="16">
        <f t="shared" si="57"/>
        <v>32132.799999999999</v>
      </c>
      <c r="L1232" s="16">
        <f t="shared" si="58"/>
        <v>33824</v>
      </c>
      <c r="M1232" s="16">
        <f t="shared" si="59"/>
        <v>38436.36363636364</v>
      </c>
      <c r="N1232" t="e">
        <f>INDEX(XML!$A$2:$R$782,MATCH(C1232,XML!$D$2:$D$737,0),2)</f>
        <v>#N/A</v>
      </c>
    </row>
    <row r="1233" spans="1:14" ht="168.75" x14ac:dyDescent="0.2">
      <c r="A1233">
        <v>51648</v>
      </c>
      <c r="B1233" t="s">
        <v>14127</v>
      </c>
      <c r="C1233" s="15" t="s">
        <v>14128</v>
      </c>
      <c r="D1233" s="15" t="s">
        <v>17199</v>
      </c>
      <c r="E1233">
        <v>30990</v>
      </c>
      <c r="F1233">
        <v>34090</v>
      </c>
      <c r="H1233">
        <v>8</v>
      </c>
      <c r="K1233" s="16">
        <f t="shared" si="57"/>
        <v>34708.800000000003</v>
      </c>
      <c r="L1233" s="16">
        <f t="shared" si="58"/>
        <v>36535.578947368427</v>
      </c>
      <c r="M1233" s="16">
        <f t="shared" si="59"/>
        <v>41517.703349282303</v>
      </c>
      <c r="N1233" t="e">
        <f>INDEX(XML!$A$2:$R$782,MATCH(C1233,XML!$D$2:$D$737,0),2)</f>
        <v>#N/A</v>
      </c>
    </row>
    <row r="1234" spans="1:14" ht="33.75" customHeight="1" x14ac:dyDescent="0.2">
      <c r="A1234">
        <v>51647</v>
      </c>
      <c r="B1234" t="s">
        <v>14125</v>
      </c>
      <c r="C1234" s="15" t="s">
        <v>14126</v>
      </c>
      <c r="D1234" s="15" t="s">
        <v>17201</v>
      </c>
      <c r="E1234">
        <v>32590</v>
      </c>
      <c r="F1234">
        <v>35606</v>
      </c>
      <c r="H1234">
        <v>19</v>
      </c>
      <c r="K1234" s="16">
        <f t="shared" si="57"/>
        <v>36500.800000000003</v>
      </c>
      <c r="L1234" s="16">
        <f t="shared" si="58"/>
        <v>38421.894736842107</v>
      </c>
      <c r="M1234" s="16">
        <f t="shared" si="59"/>
        <v>43661.244019138758</v>
      </c>
      <c r="N1234" t="e">
        <f>INDEX(XML!$A$2:$R$782,MATCH(C1234,XML!$D$2:$D$737,0),2)</f>
        <v>#N/A</v>
      </c>
    </row>
    <row r="1235" spans="1:14" ht="168.75" x14ac:dyDescent="0.2">
      <c r="A1235">
        <v>51644</v>
      </c>
      <c r="B1235" t="s">
        <v>21235</v>
      </c>
      <c r="C1235" s="15" t="s">
        <v>21236</v>
      </c>
      <c r="D1235" s="15" t="s">
        <v>25627</v>
      </c>
      <c r="E1235">
        <v>32790</v>
      </c>
      <c r="F1235">
        <v>35766</v>
      </c>
      <c r="H1235">
        <v>5</v>
      </c>
      <c r="K1235" s="16">
        <f t="shared" si="57"/>
        <v>36724.800000000003</v>
      </c>
      <c r="L1235" s="16">
        <f t="shared" si="58"/>
        <v>38657.68421052632</v>
      </c>
      <c r="M1235" s="16">
        <f t="shared" si="59"/>
        <v>43929.186602870817</v>
      </c>
      <c r="N1235" t="e">
        <f>INDEX(XML!$A$2:$R$782,MATCH(C1235,XML!$D$2:$D$737,0),2)</f>
        <v>#N/A</v>
      </c>
    </row>
    <row r="1236" spans="1:14" ht="33.75" customHeight="1" x14ac:dyDescent="0.2">
      <c r="A1236">
        <v>51649</v>
      </c>
      <c r="B1236" t="s">
        <v>14129</v>
      </c>
      <c r="C1236" s="15" t="s">
        <v>14130</v>
      </c>
      <c r="D1236" s="15" t="s">
        <v>17200</v>
      </c>
      <c r="E1236">
        <v>45990</v>
      </c>
      <c r="F1236">
        <v>50179</v>
      </c>
      <c r="K1236" s="16">
        <f t="shared" si="57"/>
        <v>51508.800000000003</v>
      </c>
      <c r="L1236" s="16">
        <f t="shared" si="58"/>
        <v>54219.789473684214</v>
      </c>
      <c r="M1236" s="16">
        <f t="shared" si="59"/>
        <v>61613.397129186611</v>
      </c>
      <c r="N1236" t="e">
        <f>INDEX(XML!$A$2:$R$782,MATCH(C1236,XML!$D$2:$D$737,0),2)</f>
        <v>#N/A</v>
      </c>
    </row>
    <row r="1237" spans="1:14" ht="180" x14ac:dyDescent="0.2">
      <c r="A1237">
        <v>51645</v>
      </c>
      <c r="B1237" t="s">
        <v>14123</v>
      </c>
      <c r="C1237" s="15" t="s">
        <v>14124</v>
      </c>
      <c r="D1237" s="15" t="s">
        <v>25628</v>
      </c>
      <c r="E1237">
        <v>61990</v>
      </c>
      <c r="F1237">
        <v>66856</v>
      </c>
      <c r="K1237" s="16">
        <f t="shared" si="57"/>
        <v>66329.3</v>
      </c>
      <c r="L1237" s="16">
        <f t="shared" si="58"/>
        <v>69820.31578947368</v>
      </c>
      <c r="M1237" s="16">
        <f t="shared" si="59"/>
        <v>79341.267942583727</v>
      </c>
      <c r="N1237" t="e">
        <f>INDEX(XML!$A$2:$R$782,MATCH(C1237,XML!$D$2:$D$737,0),2)</f>
        <v>#N/A</v>
      </c>
    </row>
    <row r="1238" spans="1:14" ht="146.25" x14ac:dyDescent="0.2">
      <c r="A1238">
        <v>47175</v>
      </c>
      <c r="B1238">
        <v>12920100015</v>
      </c>
      <c r="C1238" s="15" t="s">
        <v>23789</v>
      </c>
      <c r="D1238" s="15" t="s">
        <v>23790</v>
      </c>
      <c r="E1238">
        <v>19352</v>
      </c>
      <c r="F1238">
        <v>36900</v>
      </c>
      <c r="K1238" s="16">
        <f t="shared" si="57"/>
        <v>21674.239999999998</v>
      </c>
      <c r="L1238" s="16">
        <f t="shared" si="58"/>
        <v>22814.989473684211</v>
      </c>
      <c r="M1238" s="16">
        <f t="shared" si="59"/>
        <v>25926.124401913876</v>
      </c>
      <c r="N1238" t="e">
        <f>INDEX(XML!$A$2:$R$782,MATCH(C1238,XML!$D$2:$D$737,0),2)</f>
        <v>#N/A</v>
      </c>
    </row>
    <row r="1239" spans="1:14" ht="146.25" x14ac:dyDescent="0.2">
      <c r="A1239">
        <v>62462</v>
      </c>
      <c r="B1239" t="s">
        <v>48059</v>
      </c>
      <c r="C1239" s="15" t="s">
        <v>48060</v>
      </c>
      <c r="D1239" s="15" t="s">
        <v>48061</v>
      </c>
      <c r="E1239">
        <v>32629</v>
      </c>
      <c r="F1239">
        <v>48900</v>
      </c>
      <c r="K1239" s="16">
        <f t="shared" si="57"/>
        <v>36544.480000000003</v>
      </c>
      <c r="L1239" s="16">
        <f t="shared" si="58"/>
        <v>38467.873684210528</v>
      </c>
      <c r="M1239" s="16">
        <f t="shared" si="59"/>
        <v>43713.492822966509</v>
      </c>
      <c r="N1239" t="e">
        <f>INDEX(XML!$A$2:$R$782,MATCH(C1239,XML!$D$2:$D$737,0),2)</f>
        <v>#N/A</v>
      </c>
    </row>
    <row r="1240" spans="1:14" ht="135" x14ac:dyDescent="0.2">
      <c r="A1240">
        <v>47319</v>
      </c>
      <c r="B1240" t="s">
        <v>47999</v>
      </c>
      <c r="C1240" s="15" t="s">
        <v>48000</v>
      </c>
      <c r="D1240" s="15" t="s">
        <v>48001</v>
      </c>
      <c r="E1240">
        <v>92936</v>
      </c>
      <c r="F1240">
        <v>109900</v>
      </c>
      <c r="H1240">
        <v>1</v>
      </c>
      <c r="I1240">
        <v>2</v>
      </c>
      <c r="K1240" s="16">
        <f t="shared" si="57"/>
        <v>99441.52</v>
      </c>
      <c r="L1240" s="16">
        <f t="shared" si="58"/>
        <v>104675.28421052631</v>
      </c>
      <c r="M1240" s="16">
        <f t="shared" si="59"/>
        <v>118949.1866028708</v>
      </c>
      <c r="N1240" t="e">
        <f>INDEX(XML!$A$2:$R$782,MATCH(C1240,XML!$D$2:$D$737,0),2)</f>
        <v>#N/A</v>
      </c>
    </row>
    <row r="1241" spans="1:14" ht="90" x14ac:dyDescent="0.2">
      <c r="A1241">
        <v>82789</v>
      </c>
      <c r="B1241" t="s">
        <v>48104</v>
      </c>
      <c r="C1241" s="15" t="s">
        <v>48105</v>
      </c>
      <c r="D1241" s="15" t="s">
        <v>48106</v>
      </c>
      <c r="E1241">
        <v>24798</v>
      </c>
      <c r="F1241">
        <v>35900</v>
      </c>
      <c r="H1241" t="s">
        <v>746</v>
      </c>
      <c r="K1241" s="16">
        <f t="shared" si="57"/>
        <v>27773.759999999998</v>
      </c>
      <c r="L1241" s="16">
        <f t="shared" si="58"/>
        <v>29235.536842105263</v>
      </c>
      <c r="M1241" s="16">
        <f t="shared" si="59"/>
        <v>33222.200956937799</v>
      </c>
      <c r="N1241" t="e">
        <f>INDEX(XML!$A$2:$R$782,MATCH(C1241,XML!$D$2:$D$737,0),2)</f>
        <v>#N/A</v>
      </c>
    </row>
    <row r="1242" spans="1:14" ht="90" x14ac:dyDescent="0.2">
      <c r="A1242">
        <v>82790</v>
      </c>
      <c r="B1242" t="s">
        <v>48107</v>
      </c>
      <c r="C1242" s="15" t="s">
        <v>48108</v>
      </c>
      <c r="D1242" s="15" t="s">
        <v>48109</v>
      </c>
      <c r="E1242">
        <v>23875</v>
      </c>
      <c r="F1242">
        <v>35900</v>
      </c>
      <c r="K1242" s="16">
        <f t="shared" si="57"/>
        <v>26740</v>
      </c>
      <c r="L1242" s="16">
        <f t="shared" si="58"/>
        <v>28147.36842105263</v>
      </c>
      <c r="M1242" s="16">
        <f t="shared" si="59"/>
        <v>31985.645933014352</v>
      </c>
      <c r="N1242" t="e">
        <f>INDEX(XML!$A$2:$R$782,MATCH(C1242,XML!$D$2:$D$737,0),2)</f>
        <v>#N/A</v>
      </c>
    </row>
    <row r="1243" spans="1:14" ht="146.25" x14ac:dyDescent="0.2">
      <c r="A1243">
        <v>62460</v>
      </c>
      <c r="B1243" t="s">
        <v>48053</v>
      </c>
      <c r="C1243" s="15" t="s">
        <v>48054</v>
      </c>
      <c r="D1243" s="15" t="s">
        <v>48055</v>
      </c>
      <c r="E1243">
        <v>32684</v>
      </c>
      <c r="F1243">
        <v>59900</v>
      </c>
      <c r="H1243" t="s">
        <v>746</v>
      </c>
      <c r="K1243" s="16">
        <f t="shared" si="57"/>
        <v>36606.080000000002</v>
      </c>
      <c r="L1243" s="16">
        <f t="shared" si="58"/>
        <v>38532.715789473681</v>
      </c>
      <c r="M1243" s="16">
        <f t="shared" si="59"/>
        <v>43787.177033492822</v>
      </c>
      <c r="N1243" t="e">
        <f>INDEX(XML!$A$2:$R$782,MATCH(C1243,XML!$D$2:$D$737,0),2)</f>
        <v>#N/A</v>
      </c>
    </row>
    <row r="1244" spans="1:14" ht="33.75" customHeight="1" x14ac:dyDescent="0.2">
      <c r="A1244">
        <v>61573</v>
      </c>
      <c r="B1244" t="s">
        <v>48035</v>
      </c>
      <c r="C1244" s="15" t="s">
        <v>48036</v>
      </c>
      <c r="D1244" s="15" t="s">
        <v>48037</v>
      </c>
      <c r="E1244">
        <v>32684</v>
      </c>
      <c r="F1244">
        <v>59900</v>
      </c>
      <c r="H1244" t="s">
        <v>746</v>
      </c>
      <c r="K1244" s="16">
        <f t="shared" si="57"/>
        <v>36606.080000000002</v>
      </c>
      <c r="L1244" s="16">
        <f t="shared" si="58"/>
        <v>38532.715789473681</v>
      </c>
      <c r="M1244" s="16">
        <f t="shared" si="59"/>
        <v>43787.177033492822</v>
      </c>
      <c r="N1244" t="e">
        <f>INDEX(XML!$A$2:$R$782,MATCH(C1244,XML!$D$2:$D$737,0),2)</f>
        <v>#N/A</v>
      </c>
    </row>
    <row r="1245" spans="1:14" ht="33.75" customHeight="1" x14ac:dyDescent="0.2">
      <c r="A1245">
        <v>79430</v>
      </c>
      <c r="B1245" t="s">
        <v>48405</v>
      </c>
      <c r="C1245" s="15" t="s">
        <v>48406</v>
      </c>
      <c r="D1245" s="15" t="s">
        <v>48407</v>
      </c>
      <c r="E1245">
        <v>29368</v>
      </c>
      <c r="F1245">
        <v>49900</v>
      </c>
      <c r="H1245" t="s">
        <v>746</v>
      </c>
      <c r="K1245" s="16">
        <f t="shared" si="57"/>
        <v>32892.160000000003</v>
      </c>
      <c r="L1245" s="16">
        <f t="shared" si="58"/>
        <v>34623.326315789476</v>
      </c>
      <c r="M1245" s="16">
        <f t="shared" si="59"/>
        <v>39344.688995215314</v>
      </c>
      <c r="N1245" t="e">
        <f>INDEX(XML!$A$2:$R$782,MATCH(C1245,XML!$D$2:$D$737,0),2)</f>
        <v>#N/A</v>
      </c>
    </row>
    <row r="1246" spans="1:14" ht="135" x14ac:dyDescent="0.2">
      <c r="A1246">
        <v>79431</v>
      </c>
      <c r="B1246" t="s">
        <v>48068</v>
      </c>
      <c r="C1246" s="15" t="s">
        <v>48069</v>
      </c>
      <c r="D1246" s="15" t="s">
        <v>48070</v>
      </c>
      <c r="E1246">
        <v>29368</v>
      </c>
      <c r="F1246">
        <v>49900</v>
      </c>
      <c r="K1246" s="16">
        <f t="shared" si="57"/>
        <v>32892.160000000003</v>
      </c>
      <c r="L1246" s="16">
        <f t="shared" si="58"/>
        <v>34623.326315789476</v>
      </c>
      <c r="M1246" s="16">
        <f t="shared" si="59"/>
        <v>39344.688995215314</v>
      </c>
      <c r="N1246" t="e">
        <f>INDEX(XML!$A$2:$R$782,MATCH(C1246,XML!$D$2:$D$737,0),2)</f>
        <v>#N/A</v>
      </c>
    </row>
    <row r="1247" spans="1:14" ht="45" customHeight="1" x14ac:dyDescent="0.2">
      <c r="A1247">
        <v>55368</v>
      </c>
      <c r="B1247" t="s">
        <v>48026</v>
      </c>
      <c r="C1247" s="15" t="s">
        <v>48027</v>
      </c>
      <c r="D1247" s="15" t="s">
        <v>48028</v>
      </c>
      <c r="E1247">
        <v>122654</v>
      </c>
      <c r="F1247">
        <v>152000</v>
      </c>
      <c r="H1247">
        <v>2</v>
      </c>
      <c r="K1247" s="16">
        <f t="shared" si="57"/>
        <v>131239.78</v>
      </c>
      <c r="L1247" s="16">
        <f t="shared" si="58"/>
        <v>138147.13684210528</v>
      </c>
      <c r="M1247" s="16">
        <f t="shared" si="59"/>
        <v>156985.38277511962</v>
      </c>
      <c r="N1247" t="e">
        <f>INDEX(XML!$A$2:$R$782,MATCH(C1247,XML!$D$2:$D$737,0),2)</f>
        <v>#N/A</v>
      </c>
    </row>
    <row r="1248" spans="1:14" ht="146.25" x14ac:dyDescent="0.2">
      <c r="A1248">
        <v>47310</v>
      </c>
      <c r="B1248" t="s">
        <v>48374</v>
      </c>
      <c r="C1248" s="15" t="s">
        <v>48375</v>
      </c>
      <c r="D1248" s="15" t="s">
        <v>48376</v>
      </c>
      <c r="E1248">
        <v>90905</v>
      </c>
      <c r="F1248">
        <v>121200</v>
      </c>
      <c r="H1248">
        <v>3</v>
      </c>
      <c r="K1248" s="16">
        <f t="shared" si="57"/>
        <v>97268.35</v>
      </c>
      <c r="L1248" s="16">
        <f t="shared" si="58"/>
        <v>102387.73684210527</v>
      </c>
      <c r="M1248" s="16">
        <f t="shared" si="59"/>
        <v>116349.7009569378</v>
      </c>
      <c r="N1248" t="e">
        <f>INDEX(XML!$A$2:$R$782,MATCH(C1248,XML!$D$2:$D$737,0),2)</f>
        <v>#N/A</v>
      </c>
    </row>
    <row r="1249" spans="1:14" ht="45" customHeight="1" x14ac:dyDescent="0.2">
      <c r="A1249">
        <v>47309</v>
      </c>
      <c r="B1249" t="s">
        <v>48371</v>
      </c>
      <c r="C1249" s="15" t="s">
        <v>48372</v>
      </c>
      <c r="D1249" s="15" t="s">
        <v>48373</v>
      </c>
      <c r="E1249">
        <v>89498</v>
      </c>
      <c r="F1249">
        <v>119300</v>
      </c>
      <c r="H1249">
        <v>1</v>
      </c>
      <c r="K1249" s="16">
        <f t="shared" si="57"/>
        <v>95762.86</v>
      </c>
      <c r="L1249" s="16">
        <f t="shared" si="58"/>
        <v>100803.01052631579</v>
      </c>
      <c r="M1249" s="16">
        <f t="shared" si="59"/>
        <v>114548.87559808613</v>
      </c>
      <c r="N1249" t="e">
        <f>INDEX(XML!$A$2:$R$782,MATCH(C1249,XML!$D$2:$D$737,0),2)</f>
        <v>#N/A</v>
      </c>
    </row>
    <row r="1250" spans="1:14" ht="123.75" x14ac:dyDescent="0.2">
      <c r="A1250">
        <v>47311</v>
      </c>
      <c r="B1250" t="s">
        <v>48377</v>
      </c>
      <c r="C1250" s="15" t="s">
        <v>48378</v>
      </c>
      <c r="D1250" s="15" t="s">
        <v>48379</v>
      </c>
      <c r="E1250">
        <v>68900</v>
      </c>
      <c r="F1250">
        <v>91900</v>
      </c>
      <c r="H1250">
        <v>2</v>
      </c>
      <c r="K1250" s="16">
        <f t="shared" si="57"/>
        <v>73723</v>
      </c>
      <c r="L1250" s="16">
        <f t="shared" si="58"/>
        <v>77603.15789473684</v>
      </c>
      <c r="M1250" s="16">
        <f t="shared" si="59"/>
        <v>88185.406698564591</v>
      </c>
      <c r="N1250" t="e">
        <f>INDEX(XML!$A$2:$R$782,MATCH(C1250,XML!$D$2:$D$737,0),2)</f>
        <v>#N/A</v>
      </c>
    </row>
    <row r="1251" spans="1:14" ht="45" customHeight="1" x14ac:dyDescent="0.2">
      <c r="A1251">
        <v>47312</v>
      </c>
      <c r="B1251" t="s">
        <v>48380</v>
      </c>
      <c r="C1251" s="15" t="s">
        <v>48381</v>
      </c>
      <c r="D1251" s="15" t="s">
        <v>48382</v>
      </c>
      <c r="E1251">
        <v>68900</v>
      </c>
      <c r="F1251">
        <v>91900</v>
      </c>
      <c r="H1251">
        <v>2</v>
      </c>
      <c r="K1251" s="16">
        <f t="shared" si="57"/>
        <v>73723</v>
      </c>
      <c r="L1251" s="16">
        <f t="shared" si="58"/>
        <v>77603.15789473684</v>
      </c>
      <c r="M1251" s="16">
        <f t="shared" si="59"/>
        <v>88185.406698564591</v>
      </c>
      <c r="N1251" t="e">
        <f>INDEX(XML!$A$2:$R$782,MATCH(C1251,XML!$D$2:$D$737,0),2)</f>
        <v>#N/A</v>
      </c>
    </row>
    <row r="1252" spans="1:14" ht="45" customHeight="1" x14ac:dyDescent="0.2">
      <c r="A1252">
        <v>82777</v>
      </c>
      <c r="B1252" t="s">
        <v>48083</v>
      </c>
      <c r="C1252" s="15" t="s">
        <v>48084</v>
      </c>
      <c r="D1252" s="15" t="s">
        <v>48085</v>
      </c>
      <c r="E1252">
        <v>19560</v>
      </c>
      <c r="F1252">
        <v>30900</v>
      </c>
      <c r="H1252">
        <v>37</v>
      </c>
      <c r="K1252" s="16">
        <f t="shared" si="57"/>
        <v>21907.200000000001</v>
      </c>
      <c r="L1252" s="16">
        <f t="shared" si="58"/>
        <v>23060.21052631579</v>
      </c>
      <c r="M1252" s="16">
        <f t="shared" si="59"/>
        <v>26204.784688995216</v>
      </c>
      <c r="N1252" t="e">
        <f>INDEX(XML!$A$2:$R$782,MATCH(C1252,XML!$D$2:$D$737,0),2)</f>
        <v>#N/A</v>
      </c>
    </row>
    <row r="1253" spans="1:14" ht="45" customHeight="1" x14ac:dyDescent="0.2">
      <c r="A1253">
        <v>82778</v>
      </c>
      <c r="B1253" t="s">
        <v>48086</v>
      </c>
      <c r="C1253" s="15" t="s">
        <v>48087</v>
      </c>
      <c r="D1253" s="15" t="s">
        <v>48088</v>
      </c>
      <c r="E1253">
        <v>20518</v>
      </c>
      <c r="F1253">
        <v>30900</v>
      </c>
      <c r="H1253">
        <v>20</v>
      </c>
      <c r="K1253" s="16">
        <f t="shared" si="57"/>
        <v>22980.16</v>
      </c>
      <c r="L1253" s="16">
        <f t="shared" si="58"/>
        <v>24189.642105263159</v>
      </c>
      <c r="M1253" s="16">
        <f t="shared" si="59"/>
        <v>27488.229665071773</v>
      </c>
      <c r="N1253" t="e">
        <f>INDEX(XML!$A$2:$R$782,MATCH(C1253,XML!$D$2:$D$737,0),2)</f>
        <v>#N/A</v>
      </c>
    </row>
    <row r="1254" spans="1:14" ht="101.25" x14ac:dyDescent="0.2">
      <c r="A1254">
        <v>82784</v>
      </c>
      <c r="B1254" t="s">
        <v>48101</v>
      </c>
      <c r="C1254" s="15" t="s">
        <v>48102</v>
      </c>
      <c r="D1254" s="15" t="s">
        <v>48103</v>
      </c>
      <c r="E1254">
        <v>24167</v>
      </c>
      <c r="F1254">
        <v>35900</v>
      </c>
      <c r="H1254">
        <v>20</v>
      </c>
      <c r="K1254" s="16">
        <f t="shared" si="57"/>
        <v>27067.040000000001</v>
      </c>
      <c r="L1254" s="16">
        <f t="shared" si="58"/>
        <v>28491.621052631577</v>
      </c>
      <c r="M1254" s="16">
        <f t="shared" si="59"/>
        <v>32376.842105263157</v>
      </c>
      <c r="N1254" t="e">
        <f>INDEX(XML!$A$2:$R$782,MATCH(C1254,XML!$D$2:$D$737,0),2)</f>
        <v>#N/A</v>
      </c>
    </row>
    <row r="1255" spans="1:14" ht="101.25" x14ac:dyDescent="0.2">
      <c r="A1255">
        <v>82781</v>
      </c>
      <c r="B1255" t="s">
        <v>48092</v>
      </c>
      <c r="C1255" s="15" t="s">
        <v>48093</v>
      </c>
      <c r="D1255" s="15" t="s">
        <v>48094</v>
      </c>
      <c r="E1255">
        <v>20518</v>
      </c>
      <c r="F1255">
        <v>30900</v>
      </c>
      <c r="H1255">
        <v>20</v>
      </c>
      <c r="K1255" s="16">
        <f t="shared" si="57"/>
        <v>22980.16</v>
      </c>
      <c r="L1255" s="16">
        <f t="shared" si="58"/>
        <v>24189.642105263159</v>
      </c>
      <c r="M1255" s="16">
        <f t="shared" si="59"/>
        <v>27488.229665071773</v>
      </c>
      <c r="N1255" t="e">
        <f>INDEX(XML!$A$2:$R$782,MATCH(C1255,XML!$D$2:$D$737,0),2)</f>
        <v>#N/A</v>
      </c>
    </row>
    <row r="1256" spans="1:14" ht="135" x14ac:dyDescent="0.2">
      <c r="A1256">
        <v>82779</v>
      </c>
      <c r="B1256" t="s">
        <v>48089</v>
      </c>
      <c r="C1256" s="15" t="s">
        <v>48090</v>
      </c>
      <c r="D1256" s="15" t="s">
        <v>48091</v>
      </c>
      <c r="E1256">
        <v>19560</v>
      </c>
      <c r="F1256">
        <v>30900</v>
      </c>
      <c r="H1256">
        <v>40</v>
      </c>
      <c r="K1256" s="16">
        <f t="shared" si="57"/>
        <v>21907.200000000001</v>
      </c>
      <c r="L1256" s="16">
        <f t="shared" si="58"/>
        <v>23060.21052631579</v>
      </c>
      <c r="M1256" s="16">
        <f t="shared" si="59"/>
        <v>26204.784688995216</v>
      </c>
      <c r="N1256" t="e">
        <f>INDEX(XML!$A$2:$R$782,MATCH(C1256,XML!$D$2:$D$737,0),2)</f>
        <v>#N/A</v>
      </c>
    </row>
    <row r="1257" spans="1:14" ht="33.75" customHeight="1" x14ac:dyDescent="0.2">
      <c r="A1257">
        <v>55369</v>
      </c>
      <c r="B1257" t="s">
        <v>32105</v>
      </c>
      <c r="C1257" s="15" t="s">
        <v>32106</v>
      </c>
      <c r="D1257" s="15" t="s">
        <v>32107</v>
      </c>
      <c r="E1257">
        <v>23987</v>
      </c>
      <c r="F1257">
        <v>37000</v>
      </c>
      <c r="K1257" s="16">
        <f t="shared" si="57"/>
        <v>26865.439999999999</v>
      </c>
      <c r="L1257" s="16">
        <f t="shared" si="58"/>
        <v>28279.410526315791</v>
      </c>
      <c r="M1257" s="16">
        <f t="shared" si="59"/>
        <v>32135.693779904304</v>
      </c>
      <c r="N1257" t="e">
        <f>INDEX(XML!$A$2:$R$782,MATCH(C1257,XML!$D$2:$D$737,0),2)</f>
        <v>#N/A</v>
      </c>
    </row>
    <row r="1258" spans="1:14" ht="33.75" customHeight="1" x14ac:dyDescent="0.2">
      <c r="A1258">
        <v>55367</v>
      </c>
      <c r="B1258" t="s">
        <v>37901</v>
      </c>
      <c r="C1258" s="15" t="s">
        <v>37902</v>
      </c>
      <c r="D1258" s="15" t="s">
        <v>37903</v>
      </c>
      <c r="E1258">
        <v>23987</v>
      </c>
      <c r="F1258">
        <v>37000</v>
      </c>
      <c r="H1258">
        <v>15</v>
      </c>
      <c r="K1258" s="16">
        <f t="shared" si="57"/>
        <v>26865.439999999999</v>
      </c>
      <c r="L1258" s="16">
        <f t="shared" si="58"/>
        <v>28279.410526315791</v>
      </c>
      <c r="M1258" s="16">
        <f t="shared" si="59"/>
        <v>32135.693779904304</v>
      </c>
      <c r="N1258" t="e">
        <f>INDEX(XML!$A$2:$R$782,MATCH(C1258,XML!$D$2:$D$737,0),2)</f>
        <v>#N/A</v>
      </c>
    </row>
    <row r="1259" spans="1:14" ht="101.25" x14ac:dyDescent="0.2">
      <c r="A1259">
        <v>82783</v>
      </c>
      <c r="B1259" t="s">
        <v>48098</v>
      </c>
      <c r="C1259" s="15" t="s">
        <v>48099</v>
      </c>
      <c r="D1259" s="15" t="s">
        <v>48100</v>
      </c>
      <c r="E1259">
        <v>24167</v>
      </c>
      <c r="F1259">
        <v>35900</v>
      </c>
      <c r="H1259">
        <v>20</v>
      </c>
      <c r="K1259" s="16">
        <f t="shared" si="57"/>
        <v>27067.040000000001</v>
      </c>
      <c r="L1259" s="16">
        <f t="shared" si="58"/>
        <v>28491.621052631577</v>
      </c>
      <c r="M1259" s="16">
        <f t="shared" si="59"/>
        <v>32376.842105263157</v>
      </c>
      <c r="N1259" t="e">
        <f>INDEX(XML!$A$2:$R$782,MATCH(C1259,XML!$D$2:$D$737,0),2)</f>
        <v>#N/A</v>
      </c>
    </row>
    <row r="1260" spans="1:14" ht="101.25" x14ac:dyDescent="0.2">
      <c r="A1260">
        <v>82782</v>
      </c>
      <c r="B1260" t="s">
        <v>48095</v>
      </c>
      <c r="C1260" s="15" t="s">
        <v>48096</v>
      </c>
      <c r="D1260" s="15" t="s">
        <v>48097</v>
      </c>
      <c r="E1260">
        <v>23063</v>
      </c>
      <c r="F1260">
        <v>35900</v>
      </c>
      <c r="H1260">
        <v>39</v>
      </c>
      <c r="K1260" s="16">
        <f t="shared" si="57"/>
        <v>25830.560000000001</v>
      </c>
      <c r="L1260" s="16">
        <f t="shared" si="58"/>
        <v>27190.063157894736</v>
      </c>
      <c r="M1260" s="16">
        <f t="shared" si="59"/>
        <v>30897.799043062201</v>
      </c>
      <c r="N1260" t="e">
        <f>INDEX(XML!$A$2:$R$782,MATCH(C1260,XML!$D$2:$D$737,0),2)</f>
        <v>#N/A</v>
      </c>
    </row>
    <row r="1261" spans="1:14" ht="33.75" customHeight="1" x14ac:dyDescent="0.2">
      <c r="A1261">
        <v>55372</v>
      </c>
      <c r="B1261" t="s">
        <v>32108</v>
      </c>
      <c r="C1261" s="15" t="s">
        <v>32109</v>
      </c>
      <c r="D1261" s="15" t="s">
        <v>32110</v>
      </c>
      <c r="E1261">
        <v>25317</v>
      </c>
      <c r="F1261">
        <v>37900</v>
      </c>
      <c r="K1261" s="16">
        <f t="shared" si="57"/>
        <v>28355.040000000001</v>
      </c>
      <c r="L1261" s="16">
        <f t="shared" si="58"/>
        <v>29847.410526315791</v>
      </c>
      <c r="M1261" s="16">
        <f t="shared" si="59"/>
        <v>33917.511961722485</v>
      </c>
      <c r="N1261" t="e">
        <f>INDEX(XML!$A$2:$R$782,MATCH(C1261,XML!$D$2:$D$737,0),2)</f>
        <v>#N/A</v>
      </c>
    </row>
    <row r="1262" spans="1:14" ht="33.75" customHeight="1" x14ac:dyDescent="0.2">
      <c r="A1262">
        <v>55284</v>
      </c>
      <c r="B1262" t="s">
        <v>48014</v>
      </c>
      <c r="C1262" s="15" t="s">
        <v>48015</v>
      </c>
      <c r="D1262" s="15" t="s">
        <v>48016</v>
      </c>
      <c r="E1262">
        <v>25797</v>
      </c>
      <c r="F1262">
        <v>32200</v>
      </c>
      <c r="H1262">
        <v>40</v>
      </c>
      <c r="K1262" s="16">
        <f t="shared" si="57"/>
        <v>28892.639999999999</v>
      </c>
      <c r="L1262" s="16">
        <f t="shared" si="58"/>
        <v>30413.305263157894</v>
      </c>
      <c r="M1262" s="16">
        <f t="shared" si="59"/>
        <v>34560.574162679426</v>
      </c>
      <c r="N1262" t="e">
        <f>INDEX(XML!$A$2:$R$782,MATCH(C1262,XML!$D$2:$D$737,0),2)</f>
        <v>#N/A</v>
      </c>
    </row>
    <row r="1263" spans="1:14" ht="33.75" customHeight="1" x14ac:dyDescent="0.2">
      <c r="A1263">
        <v>55286</v>
      </c>
      <c r="B1263" t="s">
        <v>48017</v>
      </c>
      <c r="C1263" s="15" t="s">
        <v>48018</v>
      </c>
      <c r="D1263" s="15" t="s">
        <v>48019</v>
      </c>
      <c r="E1263">
        <v>25589</v>
      </c>
      <c r="F1263">
        <v>32200</v>
      </c>
      <c r="H1263">
        <v>30</v>
      </c>
      <c r="K1263" s="16">
        <f t="shared" si="57"/>
        <v>28659.68</v>
      </c>
      <c r="L1263" s="16">
        <f t="shared" si="58"/>
        <v>30168.084210526315</v>
      </c>
      <c r="M1263" s="16">
        <f t="shared" si="59"/>
        <v>34281.913875598082</v>
      </c>
      <c r="N1263" t="e">
        <f>INDEX(XML!$A$2:$R$782,MATCH(C1263,XML!$D$2:$D$737,0),2)</f>
        <v>#N/A</v>
      </c>
    </row>
    <row r="1264" spans="1:14" ht="157.5" x14ac:dyDescent="0.2">
      <c r="A1264">
        <v>47690</v>
      </c>
      <c r="B1264" t="s">
        <v>48390</v>
      </c>
      <c r="C1264" s="15" t="s">
        <v>48391</v>
      </c>
      <c r="D1264" s="15" t="s">
        <v>48392</v>
      </c>
      <c r="E1264">
        <v>44037</v>
      </c>
      <c r="F1264">
        <v>52900</v>
      </c>
      <c r="H1264">
        <v>10</v>
      </c>
      <c r="K1264" s="16">
        <f t="shared" si="57"/>
        <v>49321.440000000002</v>
      </c>
      <c r="L1264" s="16">
        <f t="shared" si="58"/>
        <v>51917.305263157898</v>
      </c>
      <c r="M1264" s="16">
        <f t="shared" si="59"/>
        <v>58996.937799043066</v>
      </c>
      <c r="N1264" t="e">
        <f>INDEX(XML!$A$2:$R$782,MATCH(C1264,XML!$D$2:$D$737,0),2)</f>
        <v>#N/A</v>
      </c>
    </row>
    <row r="1265" spans="1:14" ht="135" x14ac:dyDescent="0.2">
      <c r="A1265">
        <v>55287</v>
      </c>
      <c r="B1265" t="s">
        <v>48020</v>
      </c>
      <c r="C1265" s="15" t="s">
        <v>48021</v>
      </c>
      <c r="D1265" s="15" t="s">
        <v>48022</v>
      </c>
      <c r="E1265">
        <v>25353</v>
      </c>
      <c r="F1265">
        <v>39000</v>
      </c>
      <c r="H1265">
        <v>18</v>
      </c>
      <c r="K1265" s="16">
        <f t="shared" si="57"/>
        <v>28395.360000000001</v>
      </c>
      <c r="L1265" s="16">
        <f t="shared" si="58"/>
        <v>29889.852631578946</v>
      </c>
      <c r="M1265" s="16">
        <f t="shared" si="59"/>
        <v>33965.741626794254</v>
      </c>
      <c r="N1265" t="e">
        <f>INDEX(XML!$A$2:$R$782,MATCH(C1265,XML!$D$2:$D$737,0),2)</f>
        <v>#N/A</v>
      </c>
    </row>
    <row r="1266" spans="1:14" ht="33.75" customHeight="1" x14ac:dyDescent="0.2">
      <c r="A1266">
        <v>82773</v>
      </c>
      <c r="B1266" t="s">
        <v>48071</v>
      </c>
      <c r="C1266" s="15" t="s">
        <v>48072</v>
      </c>
      <c r="D1266" s="15" t="s">
        <v>48073</v>
      </c>
      <c r="E1266">
        <v>19557</v>
      </c>
      <c r="F1266">
        <v>30900</v>
      </c>
      <c r="H1266">
        <v>2</v>
      </c>
      <c r="K1266" s="16">
        <f t="shared" si="57"/>
        <v>21903.84</v>
      </c>
      <c r="L1266" s="16">
        <f t="shared" si="58"/>
        <v>23056.673684210527</v>
      </c>
      <c r="M1266" s="16">
        <f t="shared" si="59"/>
        <v>26200.765550239234</v>
      </c>
      <c r="N1266" t="e">
        <f>INDEX(XML!$A$2:$R$782,MATCH(C1266,XML!$D$2:$D$737,0),2)</f>
        <v>#N/A</v>
      </c>
    </row>
    <row r="1267" spans="1:14" ht="101.25" x14ac:dyDescent="0.2">
      <c r="A1267">
        <v>82774</v>
      </c>
      <c r="B1267" t="s">
        <v>48074</v>
      </c>
      <c r="C1267" s="15" t="s">
        <v>48075</v>
      </c>
      <c r="D1267" s="15" t="s">
        <v>48076</v>
      </c>
      <c r="E1267">
        <v>19557</v>
      </c>
      <c r="F1267">
        <v>30900</v>
      </c>
      <c r="H1267">
        <v>2</v>
      </c>
      <c r="K1267" s="16">
        <f t="shared" si="57"/>
        <v>21903.84</v>
      </c>
      <c r="L1267" s="16">
        <f t="shared" si="58"/>
        <v>23056.673684210527</v>
      </c>
      <c r="M1267" s="16">
        <f t="shared" si="59"/>
        <v>26200.765550239234</v>
      </c>
      <c r="N1267" t="e">
        <f>INDEX(XML!$A$2:$R$782,MATCH(C1267,XML!$D$2:$D$737,0),2)</f>
        <v>#N/A</v>
      </c>
    </row>
    <row r="1268" spans="1:14" ht="123.75" x14ac:dyDescent="0.2">
      <c r="A1268">
        <v>55227</v>
      </c>
      <c r="B1268" t="s">
        <v>48002</v>
      </c>
      <c r="C1268" s="15" t="s">
        <v>48003</v>
      </c>
      <c r="D1268" s="15" t="s">
        <v>48004</v>
      </c>
      <c r="E1268">
        <v>15847</v>
      </c>
      <c r="F1268">
        <v>25900</v>
      </c>
      <c r="H1268">
        <v>12</v>
      </c>
      <c r="K1268" s="16">
        <f t="shared" si="57"/>
        <v>17748.64</v>
      </c>
      <c r="L1268" s="16">
        <f t="shared" si="58"/>
        <v>18682.778947368421</v>
      </c>
      <c r="M1268" s="16">
        <f t="shared" si="59"/>
        <v>21230.430622009568</v>
      </c>
      <c r="N1268" t="e">
        <f>INDEX(XML!$A$2:$R$782,MATCH(C1268,XML!$D$2:$D$737,0),2)</f>
        <v>#N/A</v>
      </c>
    </row>
    <row r="1269" spans="1:14" ht="123.75" x14ac:dyDescent="0.2">
      <c r="A1269">
        <v>55236</v>
      </c>
      <c r="B1269" t="s">
        <v>48005</v>
      </c>
      <c r="C1269" s="15" t="s">
        <v>48006</v>
      </c>
      <c r="D1269" s="15" t="s">
        <v>48007</v>
      </c>
      <c r="E1269">
        <v>17187</v>
      </c>
      <c r="F1269">
        <v>20400</v>
      </c>
      <c r="H1269">
        <v>1</v>
      </c>
      <c r="K1269" s="16">
        <f t="shared" si="57"/>
        <v>19249.439999999999</v>
      </c>
      <c r="L1269" s="16">
        <f t="shared" si="58"/>
        <v>20262.568421052631</v>
      </c>
      <c r="M1269" s="16">
        <f t="shared" si="59"/>
        <v>23025.645933014355</v>
      </c>
      <c r="N1269" t="e">
        <f>INDEX(XML!$A$2:$R$782,MATCH(C1269,XML!$D$2:$D$737,0),2)</f>
        <v>#N/A</v>
      </c>
    </row>
    <row r="1270" spans="1:14" ht="101.25" x14ac:dyDescent="0.2">
      <c r="A1270">
        <v>82775</v>
      </c>
      <c r="B1270" t="s">
        <v>48077</v>
      </c>
      <c r="C1270" s="15" t="s">
        <v>48078</v>
      </c>
      <c r="D1270" s="15" t="s">
        <v>48079</v>
      </c>
      <c r="E1270">
        <v>16664</v>
      </c>
      <c r="F1270">
        <v>25900</v>
      </c>
      <c r="H1270">
        <v>4</v>
      </c>
      <c r="K1270" s="16">
        <f t="shared" si="57"/>
        <v>18663.68</v>
      </c>
      <c r="L1270" s="16">
        <f t="shared" si="58"/>
        <v>19645.978947368421</v>
      </c>
      <c r="M1270" s="16">
        <f t="shared" si="59"/>
        <v>22324.976076555027</v>
      </c>
      <c r="N1270" t="e">
        <f>INDEX(XML!$A$2:$R$782,MATCH(C1270,XML!$D$2:$D$737,0),2)</f>
        <v>#N/A</v>
      </c>
    </row>
    <row r="1271" spans="1:14" ht="45" customHeight="1" x14ac:dyDescent="0.2">
      <c r="A1271">
        <v>82776</v>
      </c>
      <c r="B1271" t="s">
        <v>48080</v>
      </c>
      <c r="C1271" s="15" t="s">
        <v>48081</v>
      </c>
      <c r="D1271" s="15" t="s">
        <v>48082</v>
      </c>
      <c r="E1271">
        <v>16644</v>
      </c>
      <c r="F1271">
        <v>25900</v>
      </c>
      <c r="H1271">
        <v>2</v>
      </c>
      <c r="K1271" s="16">
        <f t="shared" si="57"/>
        <v>18641.28</v>
      </c>
      <c r="L1271" s="16">
        <f t="shared" si="58"/>
        <v>19622.400000000001</v>
      </c>
      <c r="M1271" s="16">
        <f t="shared" si="59"/>
        <v>22298.18181818182</v>
      </c>
      <c r="N1271" t="e">
        <f>INDEX(XML!$A$2:$R$782,MATCH(C1271,XML!$D$2:$D$737,0),2)</f>
        <v>#N/A</v>
      </c>
    </row>
    <row r="1272" spans="1:14" ht="45" customHeight="1" x14ac:dyDescent="0.2">
      <c r="A1272">
        <v>82798</v>
      </c>
      <c r="B1272" t="s">
        <v>48119</v>
      </c>
      <c r="C1272" s="15" t="s">
        <v>48120</v>
      </c>
      <c r="D1272" s="15" t="s">
        <v>48121</v>
      </c>
      <c r="E1272">
        <v>52824</v>
      </c>
      <c r="F1272">
        <v>75900</v>
      </c>
      <c r="K1272" s="16">
        <f t="shared" si="57"/>
        <v>56521.68</v>
      </c>
      <c r="L1272" s="16">
        <f t="shared" si="58"/>
        <v>59496.505263157895</v>
      </c>
      <c r="M1272" s="16">
        <f t="shared" si="59"/>
        <v>67609.665071770331</v>
      </c>
      <c r="N1272" t="e">
        <f>INDEX(XML!$A$2:$R$782,MATCH(C1272,XML!$D$2:$D$737,0),2)</f>
        <v>#N/A</v>
      </c>
    </row>
    <row r="1273" spans="1:14" ht="78.75" x14ac:dyDescent="0.2">
      <c r="A1273">
        <v>82801</v>
      </c>
      <c r="B1273" t="s">
        <v>48122</v>
      </c>
      <c r="C1273" s="15" t="s">
        <v>48123</v>
      </c>
      <c r="D1273" s="15" t="s">
        <v>48124</v>
      </c>
      <c r="E1273">
        <v>64534</v>
      </c>
      <c r="F1273">
        <v>92900</v>
      </c>
      <c r="K1273" s="16">
        <f t="shared" si="57"/>
        <v>69051.38</v>
      </c>
      <c r="L1273" s="16">
        <f t="shared" si="58"/>
        <v>72685.663157894742</v>
      </c>
      <c r="M1273" s="16">
        <f t="shared" si="59"/>
        <v>82597.344497607657</v>
      </c>
      <c r="N1273" t="e">
        <f>INDEX(XML!$A$2:$R$782,MATCH(C1273,XML!$D$2:$D$737,0),2)</f>
        <v>#N/A</v>
      </c>
    </row>
    <row r="1274" spans="1:14" ht="90" x14ac:dyDescent="0.2">
      <c r="A1274">
        <v>82802</v>
      </c>
      <c r="B1274" t="s">
        <v>48125</v>
      </c>
      <c r="C1274" s="15" t="s">
        <v>48126</v>
      </c>
      <c r="D1274" s="15" t="s">
        <v>48127</v>
      </c>
      <c r="E1274">
        <v>64534</v>
      </c>
      <c r="F1274">
        <v>92900</v>
      </c>
      <c r="K1274" s="16">
        <f t="shared" si="57"/>
        <v>69051.38</v>
      </c>
      <c r="L1274" s="16">
        <f t="shared" si="58"/>
        <v>72685.663157894742</v>
      </c>
      <c r="M1274" s="16">
        <f t="shared" si="59"/>
        <v>82597.344497607657</v>
      </c>
      <c r="N1274" t="e">
        <f>INDEX(XML!$A$2:$R$782,MATCH(C1274,XML!$D$2:$D$737,0),2)</f>
        <v>#N/A</v>
      </c>
    </row>
    <row r="1275" spans="1:14" ht="45" customHeight="1" x14ac:dyDescent="0.2">
      <c r="A1275">
        <v>55263</v>
      </c>
      <c r="B1275" t="s">
        <v>48011</v>
      </c>
      <c r="C1275" s="15" t="s">
        <v>48012</v>
      </c>
      <c r="D1275" s="15" t="s">
        <v>48013</v>
      </c>
      <c r="E1275">
        <v>37869</v>
      </c>
      <c r="F1275">
        <v>50500</v>
      </c>
      <c r="K1275" s="16">
        <f t="shared" si="57"/>
        <v>42413.279999999999</v>
      </c>
      <c r="L1275" s="16">
        <f t="shared" si="58"/>
        <v>44645.557894736841</v>
      </c>
      <c r="M1275" s="16">
        <f t="shared" si="59"/>
        <v>50733.588516746415</v>
      </c>
      <c r="N1275" t="e">
        <f>INDEX(XML!$A$2:$R$782,MATCH(C1275,XML!$D$2:$D$737,0),2)</f>
        <v>#N/A</v>
      </c>
    </row>
    <row r="1276" spans="1:14" ht="33.75" customHeight="1" x14ac:dyDescent="0.2">
      <c r="A1276">
        <v>82803</v>
      </c>
      <c r="B1276" t="s">
        <v>48128</v>
      </c>
      <c r="C1276" s="15" t="s">
        <v>48129</v>
      </c>
      <c r="D1276" s="15" t="s">
        <v>48130</v>
      </c>
      <c r="E1276">
        <v>62308</v>
      </c>
      <c r="F1276">
        <v>89900</v>
      </c>
      <c r="K1276" s="16">
        <f t="shared" si="57"/>
        <v>66669.56</v>
      </c>
      <c r="L1276" s="16">
        <f t="shared" si="58"/>
        <v>70178.484210526309</v>
      </c>
      <c r="M1276" s="16">
        <f t="shared" si="59"/>
        <v>79748.277511961714</v>
      </c>
      <c r="N1276" t="e">
        <f>INDEX(XML!$A$2:$R$782,MATCH(C1276,XML!$D$2:$D$737,0),2)</f>
        <v>#N/A</v>
      </c>
    </row>
    <row r="1277" spans="1:14" ht="90" x14ac:dyDescent="0.2">
      <c r="A1277">
        <v>82804</v>
      </c>
      <c r="B1277" t="s">
        <v>48131</v>
      </c>
      <c r="C1277" s="15" t="s">
        <v>48132</v>
      </c>
      <c r="D1277" s="15" t="s">
        <v>48133</v>
      </c>
      <c r="E1277">
        <v>62308</v>
      </c>
      <c r="F1277">
        <v>89900</v>
      </c>
      <c r="K1277" s="16">
        <f t="shared" si="57"/>
        <v>66669.56</v>
      </c>
      <c r="L1277" s="16">
        <f t="shared" si="58"/>
        <v>70178.484210526309</v>
      </c>
      <c r="M1277" s="16">
        <f t="shared" si="59"/>
        <v>79748.277511961714</v>
      </c>
      <c r="N1277" t="e">
        <f>INDEX(XML!$A$2:$R$782,MATCH(C1277,XML!$D$2:$D$737,0),2)</f>
        <v>#N/A</v>
      </c>
    </row>
    <row r="1278" spans="1:14" ht="123.75" x14ac:dyDescent="0.2">
      <c r="A1278">
        <v>66330</v>
      </c>
      <c r="B1278" t="s">
        <v>48062</v>
      </c>
      <c r="C1278" s="15" t="s">
        <v>48063</v>
      </c>
      <c r="D1278" s="15" t="s">
        <v>48064</v>
      </c>
      <c r="E1278">
        <v>47280</v>
      </c>
      <c r="F1278">
        <v>60488</v>
      </c>
      <c r="K1278" s="16">
        <f t="shared" si="57"/>
        <v>52953.599999999999</v>
      </c>
      <c r="L1278" s="16">
        <f t="shared" si="58"/>
        <v>55740.631578947367</v>
      </c>
      <c r="M1278" s="16">
        <f t="shared" si="59"/>
        <v>63341.626794258373</v>
      </c>
      <c r="N1278" t="e">
        <f>INDEX(XML!$A$2:$R$782,MATCH(C1278,XML!$D$2:$D$737,0),2)</f>
        <v>#N/A</v>
      </c>
    </row>
    <row r="1279" spans="1:14" ht="33.75" customHeight="1" x14ac:dyDescent="0.2">
      <c r="A1279">
        <v>66331</v>
      </c>
      <c r="B1279" t="s">
        <v>48065</v>
      </c>
      <c r="C1279" s="15" t="s">
        <v>48066</v>
      </c>
      <c r="D1279" s="15" t="s">
        <v>48067</v>
      </c>
      <c r="E1279">
        <v>47280</v>
      </c>
      <c r="F1279">
        <v>60518</v>
      </c>
      <c r="K1279" s="16">
        <f t="shared" si="57"/>
        <v>52953.599999999999</v>
      </c>
      <c r="L1279" s="16">
        <f t="shared" si="58"/>
        <v>55740.631578947367</v>
      </c>
      <c r="M1279" s="16">
        <f t="shared" si="59"/>
        <v>63341.626794258373</v>
      </c>
      <c r="N1279" t="e">
        <f>INDEX(XML!$A$2:$R$782,MATCH(C1279,XML!$D$2:$D$737,0),2)</f>
        <v>#N/A</v>
      </c>
    </row>
    <row r="1280" spans="1:14" ht="33.75" customHeight="1" x14ac:dyDescent="0.2">
      <c r="A1280">
        <v>55373</v>
      </c>
      <c r="B1280" t="s">
        <v>48032</v>
      </c>
      <c r="C1280" s="15" t="s">
        <v>48033</v>
      </c>
      <c r="D1280" s="15" t="s">
        <v>48034</v>
      </c>
      <c r="E1280">
        <v>50596</v>
      </c>
      <c r="F1280">
        <v>69900</v>
      </c>
      <c r="K1280" s="16">
        <f t="shared" si="57"/>
        <v>54137.72</v>
      </c>
      <c r="L1280" s="16">
        <f t="shared" si="58"/>
        <v>56987.073684210525</v>
      </c>
      <c r="M1280" s="16">
        <f t="shared" si="59"/>
        <v>64758.038277511958</v>
      </c>
      <c r="N1280" t="e">
        <f>INDEX(XML!$A$2:$R$782,MATCH(C1280,XML!$D$2:$D$737,0),2)</f>
        <v>#N/A</v>
      </c>
    </row>
    <row r="1281" spans="1:14" ht="33.75" customHeight="1" x14ac:dyDescent="0.2">
      <c r="A1281">
        <v>55370</v>
      </c>
      <c r="B1281" t="s">
        <v>48029</v>
      </c>
      <c r="C1281" s="15" t="s">
        <v>48030</v>
      </c>
      <c r="D1281" s="15" t="s">
        <v>48031</v>
      </c>
      <c r="E1281">
        <v>50596</v>
      </c>
      <c r="F1281">
        <v>69900</v>
      </c>
      <c r="K1281" s="16">
        <f t="shared" si="57"/>
        <v>54137.72</v>
      </c>
      <c r="L1281" s="16">
        <f t="shared" si="58"/>
        <v>56987.073684210525</v>
      </c>
      <c r="M1281" s="16">
        <f t="shared" si="59"/>
        <v>64758.038277511958</v>
      </c>
      <c r="N1281" t="e">
        <f>INDEX(XML!$A$2:$R$782,MATCH(C1281,XML!$D$2:$D$737,0),2)</f>
        <v>#N/A</v>
      </c>
    </row>
    <row r="1282" spans="1:14" ht="33.75" customHeight="1" x14ac:dyDescent="0.2">
      <c r="A1282">
        <v>82805</v>
      </c>
      <c r="B1282" t="s">
        <v>48134</v>
      </c>
      <c r="C1282" s="15" t="s">
        <v>48135</v>
      </c>
      <c r="D1282" s="15" t="s">
        <v>48136</v>
      </c>
      <c r="E1282">
        <v>52515</v>
      </c>
      <c r="F1282">
        <v>75900</v>
      </c>
      <c r="K1282" s="16">
        <f t="shared" si="57"/>
        <v>56191.05</v>
      </c>
      <c r="L1282" s="16">
        <f t="shared" si="58"/>
        <v>59148.473684210527</v>
      </c>
      <c r="M1282" s="16">
        <f t="shared" si="59"/>
        <v>67214.174641148318</v>
      </c>
      <c r="N1282" t="e">
        <f>INDEX(XML!$A$2:$R$782,MATCH(C1282,XML!$D$2:$D$737,0),2)</f>
        <v>#N/A</v>
      </c>
    </row>
    <row r="1283" spans="1:14" ht="33.75" customHeight="1" x14ac:dyDescent="0.2">
      <c r="A1283">
        <v>61574</v>
      </c>
      <c r="B1283" t="s">
        <v>48038</v>
      </c>
      <c r="C1283" s="15" t="s">
        <v>48039</v>
      </c>
      <c r="D1283" s="15" t="s">
        <v>48040</v>
      </c>
      <c r="E1283">
        <v>52547</v>
      </c>
      <c r="F1283">
        <v>59900</v>
      </c>
      <c r="K1283" s="16">
        <f t="shared" si="57"/>
        <v>56225.29</v>
      </c>
      <c r="L1283" s="16">
        <f t="shared" si="58"/>
        <v>59184.515789473684</v>
      </c>
      <c r="M1283" s="16">
        <f t="shared" si="59"/>
        <v>67255.131578947359</v>
      </c>
      <c r="N1283" t="e">
        <f>INDEX(XML!$A$2:$R$782,MATCH(C1283,XML!$D$2:$D$737,0),2)</f>
        <v>#N/A</v>
      </c>
    </row>
    <row r="1284" spans="1:14" ht="33.75" customHeight="1" x14ac:dyDescent="0.2">
      <c r="A1284">
        <v>61575</v>
      </c>
      <c r="B1284" t="s">
        <v>48041</v>
      </c>
      <c r="C1284" s="15" t="s">
        <v>48042</v>
      </c>
      <c r="D1284" s="15" t="s">
        <v>48043</v>
      </c>
      <c r="E1284">
        <v>34840</v>
      </c>
      <c r="F1284">
        <v>69900</v>
      </c>
      <c r="K1284" s="16">
        <f t="shared" si="57"/>
        <v>39020.800000000003</v>
      </c>
      <c r="L1284" s="16">
        <f t="shared" si="58"/>
        <v>41074.526315789481</v>
      </c>
      <c r="M1284" s="16">
        <f t="shared" si="59"/>
        <v>46675.59808612441</v>
      </c>
      <c r="N1284" t="e">
        <f>INDEX(XML!$A$2:$R$782,MATCH(C1284,XML!$D$2:$D$737,0),2)</f>
        <v>#N/A</v>
      </c>
    </row>
    <row r="1285" spans="1:14" ht="146.25" x14ac:dyDescent="0.2">
      <c r="A1285">
        <v>61576</v>
      </c>
      <c r="B1285" t="s">
        <v>48044</v>
      </c>
      <c r="C1285" s="15" t="s">
        <v>48045</v>
      </c>
      <c r="D1285" s="15" t="s">
        <v>48046</v>
      </c>
      <c r="E1285">
        <v>34840</v>
      </c>
      <c r="F1285">
        <v>69900</v>
      </c>
      <c r="K1285" s="16">
        <f t="shared" ref="K1285:K1348" si="60">IF(E1285&gt;49999,E1285+E1285*0.07,IF(E1285&lt;=49999,E1285+E1285*0.12))</f>
        <v>39020.800000000003</v>
      </c>
      <c r="L1285" s="16">
        <f t="shared" ref="L1285:L1348" si="61">K1285*100/95</f>
        <v>41074.526315789481</v>
      </c>
      <c r="M1285" s="16">
        <f t="shared" ref="M1285:M1348" si="62">IF(COUNTIF(C1285,"*Dahua*"),F1285-10,L1285*100/88)</f>
        <v>46675.59808612441</v>
      </c>
      <c r="N1285" t="e">
        <f>INDEX(XML!$A$2:$R$782,MATCH(C1285,XML!$D$2:$D$737,0),2)</f>
        <v>#N/A</v>
      </c>
    </row>
    <row r="1286" spans="1:14" ht="90" x14ac:dyDescent="0.2">
      <c r="A1286">
        <v>82807</v>
      </c>
      <c r="B1286" t="s">
        <v>48137</v>
      </c>
      <c r="C1286" s="15" t="s">
        <v>48138</v>
      </c>
      <c r="D1286" s="15" t="s">
        <v>48139</v>
      </c>
      <c r="E1286">
        <v>67634</v>
      </c>
      <c r="F1286">
        <v>95900</v>
      </c>
      <c r="K1286" s="16">
        <f t="shared" si="60"/>
        <v>72368.38</v>
      </c>
      <c r="L1286" s="16">
        <f t="shared" si="61"/>
        <v>76177.242105263154</v>
      </c>
      <c r="M1286" s="16">
        <f t="shared" si="62"/>
        <v>86565.047846889953</v>
      </c>
      <c r="N1286" t="e">
        <f>INDEX(XML!$A$2:$R$782,MATCH(C1286,XML!$D$2:$D$737,0),2)</f>
        <v>#N/A</v>
      </c>
    </row>
    <row r="1287" spans="1:14" ht="33.75" customHeight="1" x14ac:dyDescent="0.2">
      <c r="A1287">
        <v>61583</v>
      </c>
      <c r="B1287" t="s">
        <v>48047</v>
      </c>
      <c r="C1287" s="15" t="s">
        <v>48048</v>
      </c>
      <c r="D1287" s="15" t="s">
        <v>48049</v>
      </c>
      <c r="E1287">
        <v>30146</v>
      </c>
      <c r="F1287">
        <v>48900</v>
      </c>
      <c r="K1287" s="16">
        <f t="shared" si="60"/>
        <v>33763.519999999997</v>
      </c>
      <c r="L1287" s="16">
        <f t="shared" si="61"/>
        <v>35540.547368421045</v>
      </c>
      <c r="M1287" s="16">
        <f t="shared" si="62"/>
        <v>40386.985645933004</v>
      </c>
      <c r="N1287" t="e">
        <f>INDEX(XML!$A$2:$R$782,MATCH(C1287,XML!$D$2:$D$737,0),2)</f>
        <v>#N/A</v>
      </c>
    </row>
    <row r="1288" spans="1:14" ht="135" x14ac:dyDescent="0.2">
      <c r="A1288">
        <v>61586</v>
      </c>
      <c r="B1288" t="s">
        <v>48050</v>
      </c>
      <c r="C1288" s="15" t="s">
        <v>48051</v>
      </c>
      <c r="D1288" s="15" t="s">
        <v>48052</v>
      </c>
      <c r="E1288">
        <v>32629</v>
      </c>
      <c r="F1288">
        <v>43500</v>
      </c>
      <c r="K1288" s="16">
        <f t="shared" si="60"/>
        <v>36544.480000000003</v>
      </c>
      <c r="L1288" s="16">
        <f t="shared" si="61"/>
        <v>38467.873684210528</v>
      </c>
      <c r="M1288" s="16">
        <f t="shared" si="62"/>
        <v>43713.492822966509</v>
      </c>
      <c r="N1288" t="e">
        <f>INDEX(XML!$A$2:$R$782,MATCH(C1288,XML!$D$2:$D$737,0),2)</f>
        <v>#N/A</v>
      </c>
    </row>
    <row r="1289" spans="1:14" ht="33.75" customHeight="1" x14ac:dyDescent="0.2">
      <c r="A1289">
        <v>55256</v>
      </c>
      <c r="B1289" t="s">
        <v>37898</v>
      </c>
      <c r="C1289" s="15" t="s">
        <v>37899</v>
      </c>
      <c r="D1289" s="15" t="s">
        <v>37900</v>
      </c>
      <c r="E1289">
        <v>52451</v>
      </c>
      <c r="F1289">
        <v>59900</v>
      </c>
      <c r="K1289" s="16">
        <f t="shared" si="60"/>
        <v>56122.57</v>
      </c>
      <c r="L1289" s="16">
        <f t="shared" si="61"/>
        <v>59076.389473684212</v>
      </c>
      <c r="M1289" s="16">
        <f t="shared" si="62"/>
        <v>67132.260765550251</v>
      </c>
      <c r="N1289" t="e">
        <f>INDEX(XML!$A$2:$R$782,MATCH(C1289,XML!$D$2:$D$737,0),2)</f>
        <v>#N/A</v>
      </c>
    </row>
    <row r="1290" spans="1:14" ht="33.75" customHeight="1" x14ac:dyDescent="0.2">
      <c r="A1290">
        <v>55255</v>
      </c>
      <c r="B1290" t="s">
        <v>48008</v>
      </c>
      <c r="C1290" s="15" t="s">
        <v>48009</v>
      </c>
      <c r="D1290" s="15" t="s">
        <v>48010</v>
      </c>
      <c r="E1290">
        <v>51964</v>
      </c>
      <c r="F1290">
        <v>63700</v>
      </c>
      <c r="H1290">
        <v>2</v>
      </c>
      <c r="K1290" s="16">
        <f t="shared" si="60"/>
        <v>55601.48</v>
      </c>
      <c r="L1290" s="16">
        <f t="shared" si="61"/>
        <v>58527.873684210528</v>
      </c>
      <c r="M1290" s="16">
        <f t="shared" si="62"/>
        <v>66508.947368421053</v>
      </c>
      <c r="N1290" t="e">
        <f>INDEX(XML!$A$2:$R$782,MATCH(C1290,XML!$D$2:$D$737,0),2)</f>
        <v>#N/A</v>
      </c>
    </row>
    <row r="1291" spans="1:14" ht="33.75" customHeight="1" x14ac:dyDescent="0.2">
      <c r="A1291">
        <v>82794</v>
      </c>
      <c r="B1291" t="s">
        <v>48110</v>
      </c>
      <c r="C1291" s="15" t="s">
        <v>48111</v>
      </c>
      <c r="D1291" s="15" t="s">
        <v>48112</v>
      </c>
      <c r="E1291">
        <v>55231</v>
      </c>
      <c r="F1291">
        <v>78900</v>
      </c>
      <c r="H1291">
        <v>3</v>
      </c>
      <c r="K1291" s="16">
        <f t="shared" si="60"/>
        <v>59097.17</v>
      </c>
      <c r="L1291" s="16">
        <f t="shared" si="61"/>
        <v>62207.547368421052</v>
      </c>
      <c r="M1291" s="16">
        <f t="shared" si="62"/>
        <v>70690.394736842107</v>
      </c>
      <c r="N1291" t="e">
        <f>INDEX(XML!$A$2:$R$782,MATCH(C1291,XML!$D$2:$D$737,0),2)</f>
        <v>#N/A</v>
      </c>
    </row>
    <row r="1292" spans="1:14" ht="90" x14ac:dyDescent="0.2">
      <c r="A1292">
        <v>82796</v>
      </c>
      <c r="B1292" t="s">
        <v>48113</v>
      </c>
      <c r="C1292" s="15" t="s">
        <v>48114</v>
      </c>
      <c r="D1292" s="15" t="s">
        <v>48115</v>
      </c>
      <c r="E1292">
        <v>35214</v>
      </c>
      <c r="F1292">
        <v>49900</v>
      </c>
      <c r="H1292">
        <v>3</v>
      </c>
      <c r="K1292" s="16">
        <f t="shared" si="60"/>
        <v>39439.68</v>
      </c>
      <c r="L1292" s="16">
        <f t="shared" si="61"/>
        <v>41515.452631578948</v>
      </c>
      <c r="M1292" s="16">
        <f t="shared" si="62"/>
        <v>47176.650717703349</v>
      </c>
      <c r="N1292" t="e">
        <f>INDEX(XML!$A$2:$R$782,MATCH(C1292,XML!$D$2:$D$737,0),2)</f>
        <v>#N/A</v>
      </c>
    </row>
    <row r="1293" spans="1:14" ht="90" x14ac:dyDescent="0.2">
      <c r="A1293">
        <v>82808</v>
      </c>
      <c r="B1293" t="s">
        <v>48140</v>
      </c>
      <c r="C1293" s="15" t="s">
        <v>48141</v>
      </c>
      <c r="D1293" s="15" t="s">
        <v>48142</v>
      </c>
      <c r="E1293">
        <v>41982</v>
      </c>
      <c r="F1293">
        <v>64900</v>
      </c>
      <c r="K1293" s="16">
        <f t="shared" si="60"/>
        <v>47019.839999999997</v>
      </c>
      <c r="L1293" s="16">
        <f t="shared" si="61"/>
        <v>49494.568421052631</v>
      </c>
      <c r="M1293" s="16">
        <f t="shared" si="62"/>
        <v>56243.827751196171</v>
      </c>
      <c r="N1293" t="e">
        <f>INDEX(XML!$A$2:$R$782,MATCH(C1293,XML!$D$2:$D$737,0),2)</f>
        <v>#N/A</v>
      </c>
    </row>
    <row r="1294" spans="1:14" ht="33.75" customHeight="1" x14ac:dyDescent="0.2">
      <c r="A1294">
        <v>82809</v>
      </c>
      <c r="B1294" t="s">
        <v>48143</v>
      </c>
      <c r="C1294" s="15" t="s">
        <v>48144</v>
      </c>
      <c r="D1294" s="15" t="s">
        <v>48145</v>
      </c>
      <c r="E1294">
        <v>41982</v>
      </c>
      <c r="F1294">
        <v>64900</v>
      </c>
      <c r="K1294" s="16">
        <f t="shared" si="60"/>
        <v>47019.839999999997</v>
      </c>
      <c r="L1294" s="16">
        <f t="shared" si="61"/>
        <v>49494.568421052631</v>
      </c>
      <c r="M1294" s="16">
        <f t="shared" si="62"/>
        <v>56243.827751196171</v>
      </c>
      <c r="N1294" t="e">
        <f>INDEX(XML!$A$2:$R$782,MATCH(C1294,XML!$D$2:$D$737,0),2)</f>
        <v>#N/A</v>
      </c>
    </row>
    <row r="1295" spans="1:14" ht="157.5" x14ac:dyDescent="0.2">
      <c r="A1295">
        <v>47329</v>
      </c>
      <c r="B1295" t="s">
        <v>48386</v>
      </c>
      <c r="C1295" s="15" t="s">
        <v>48387</v>
      </c>
      <c r="D1295" s="15" t="s">
        <v>48388</v>
      </c>
      <c r="E1295">
        <v>69982</v>
      </c>
      <c r="F1295">
        <v>93900</v>
      </c>
      <c r="H1295">
        <v>3</v>
      </c>
      <c r="K1295" s="16">
        <f t="shared" si="60"/>
        <v>74880.740000000005</v>
      </c>
      <c r="L1295" s="16">
        <f t="shared" si="61"/>
        <v>78821.831578947385</v>
      </c>
      <c r="M1295" s="16">
        <f t="shared" si="62"/>
        <v>89570.263157894762</v>
      </c>
      <c r="N1295" t="e">
        <f>INDEX(XML!$A$2:$R$782,MATCH(C1295,XML!$D$2:$D$737,0),2)</f>
        <v>#N/A</v>
      </c>
    </row>
    <row r="1296" spans="1:14" ht="135" x14ac:dyDescent="0.2">
      <c r="A1296">
        <v>55288</v>
      </c>
      <c r="B1296" t="s">
        <v>48023</v>
      </c>
      <c r="C1296" s="15" t="s">
        <v>48024</v>
      </c>
      <c r="D1296" s="15" t="s">
        <v>48025</v>
      </c>
      <c r="E1296">
        <v>25353</v>
      </c>
      <c r="F1296">
        <v>39000</v>
      </c>
      <c r="H1296">
        <v>29</v>
      </c>
      <c r="K1296" s="16">
        <f t="shared" si="60"/>
        <v>28395.360000000001</v>
      </c>
      <c r="L1296" s="16">
        <f t="shared" si="61"/>
        <v>29889.852631578946</v>
      </c>
      <c r="M1296" s="16">
        <f t="shared" si="62"/>
        <v>33965.741626794254</v>
      </c>
      <c r="N1296" t="e">
        <f>INDEX(XML!$A$2:$R$782,MATCH(C1296,XML!$D$2:$D$737,0),2)</f>
        <v>#N/A</v>
      </c>
    </row>
    <row r="1297" spans="1:14" ht="22.5" customHeight="1" x14ac:dyDescent="0.2">
      <c r="A1297">
        <v>47333</v>
      </c>
      <c r="B1297" t="s">
        <v>48389</v>
      </c>
      <c r="C1297" s="15" t="s">
        <v>48684</v>
      </c>
      <c r="D1297" s="15" t="s">
        <v>48685</v>
      </c>
      <c r="E1297">
        <v>131418</v>
      </c>
      <c r="F1297">
        <v>131418</v>
      </c>
      <c r="H1297">
        <v>1</v>
      </c>
      <c r="K1297" s="16">
        <f t="shared" si="60"/>
        <v>140617.26</v>
      </c>
      <c r="L1297" s="16">
        <f t="shared" si="61"/>
        <v>148018.16842105263</v>
      </c>
      <c r="M1297" s="16">
        <f t="shared" si="62"/>
        <v>168202.46411483252</v>
      </c>
      <c r="N1297" t="e">
        <f>INDEX(XML!$A$2:$R$782,MATCH(C1297,XML!$D$2:$D$737,0),2)</f>
        <v>#N/A</v>
      </c>
    </row>
    <row r="1298" spans="1:14" ht="78.75" x14ac:dyDescent="0.2">
      <c r="A1298">
        <v>82797</v>
      </c>
      <c r="B1298" t="s">
        <v>48116</v>
      </c>
      <c r="C1298" s="15" t="s">
        <v>48117</v>
      </c>
      <c r="D1298" s="15" t="s">
        <v>48118</v>
      </c>
      <c r="E1298">
        <v>28885</v>
      </c>
      <c r="F1298">
        <v>42900</v>
      </c>
      <c r="H1298">
        <v>2</v>
      </c>
      <c r="K1298" s="16">
        <f t="shared" si="60"/>
        <v>32351.200000000001</v>
      </c>
      <c r="L1298" s="16">
        <f t="shared" si="61"/>
        <v>34053.894736842107</v>
      </c>
      <c r="M1298" s="16">
        <f t="shared" si="62"/>
        <v>38697.607655502397</v>
      </c>
      <c r="N1298" t="e">
        <f>INDEX(XML!$A$2:$R$782,MATCH(C1298,XML!$D$2:$D$737,0),2)</f>
        <v>#N/A</v>
      </c>
    </row>
    <row r="1299" spans="1:14" ht="135" x14ac:dyDescent="0.2">
      <c r="A1299">
        <v>47315</v>
      </c>
      <c r="B1299" t="s">
        <v>48383</v>
      </c>
      <c r="C1299" s="15" t="s">
        <v>48384</v>
      </c>
      <c r="D1299" s="15" t="s">
        <v>48385</v>
      </c>
      <c r="E1299">
        <v>117563</v>
      </c>
      <c r="F1299">
        <v>137900</v>
      </c>
      <c r="H1299">
        <v>3</v>
      </c>
      <c r="K1299" s="16">
        <f t="shared" si="60"/>
        <v>125792.41</v>
      </c>
      <c r="L1299" s="16">
        <f t="shared" si="61"/>
        <v>132413.06315789474</v>
      </c>
      <c r="M1299" s="16">
        <f t="shared" si="62"/>
        <v>150469.38995215311</v>
      </c>
      <c r="N1299" t="e">
        <f>INDEX(XML!$A$2:$R$782,MATCH(C1299,XML!$D$2:$D$737,0),2)</f>
        <v>#N/A</v>
      </c>
    </row>
    <row r="1300" spans="1:14" ht="90" x14ac:dyDescent="0.2">
      <c r="A1300">
        <v>65223</v>
      </c>
      <c r="B1300" t="s">
        <v>36820</v>
      </c>
      <c r="C1300" s="15" t="s">
        <v>36821</v>
      </c>
      <c r="D1300" s="15" t="s">
        <v>36822</v>
      </c>
      <c r="E1300">
        <v>28557</v>
      </c>
      <c r="F1300">
        <v>38590</v>
      </c>
      <c r="H1300">
        <v>9</v>
      </c>
      <c r="K1300" s="16">
        <f t="shared" si="60"/>
        <v>31983.84</v>
      </c>
      <c r="L1300" s="16">
        <f t="shared" si="61"/>
        <v>33667.199999999997</v>
      </c>
      <c r="M1300" s="16">
        <f t="shared" si="62"/>
        <v>38258.181818181816</v>
      </c>
      <c r="N1300" t="e">
        <f>INDEX(XML!$A$2:$R$782,MATCH(C1300,XML!$D$2:$D$737,0),2)</f>
        <v>#N/A</v>
      </c>
    </row>
    <row r="1301" spans="1:14" ht="90" x14ac:dyDescent="0.2">
      <c r="A1301">
        <v>77354</v>
      </c>
      <c r="B1301" t="s">
        <v>36823</v>
      </c>
      <c r="C1301" s="15" t="s">
        <v>36824</v>
      </c>
      <c r="D1301" s="15" t="s">
        <v>36825</v>
      </c>
      <c r="E1301">
        <v>31326</v>
      </c>
      <c r="F1301">
        <v>40790</v>
      </c>
      <c r="H1301">
        <v>23</v>
      </c>
      <c r="K1301" s="16">
        <f t="shared" si="60"/>
        <v>35085.120000000003</v>
      </c>
      <c r="L1301" s="16">
        <f t="shared" si="61"/>
        <v>36931.705263157899</v>
      </c>
      <c r="M1301" s="16">
        <f t="shared" si="62"/>
        <v>41967.846889952154</v>
      </c>
      <c r="N1301" t="e">
        <f>INDEX(XML!$A$2:$R$782,MATCH(C1301,XML!$D$2:$D$737,0),2)</f>
        <v>#N/A</v>
      </c>
    </row>
    <row r="1302" spans="1:14" ht="123.75" x14ac:dyDescent="0.2">
      <c r="A1302">
        <v>65222</v>
      </c>
      <c r="B1302" t="s">
        <v>23326</v>
      </c>
      <c r="C1302" s="15" t="s">
        <v>23327</v>
      </c>
      <c r="D1302" s="15" t="s">
        <v>23328</v>
      </c>
      <c r="E1302">
        <v>47391</v>
      </c>
      <c r="F1302">
        <v>65690</v>
      </c>
      <c r="H1302">
        <v>17</v>
      </c>
      <c r="K1302" s="16">
        <f>IF(E1302&gt;49999,E1302+E1302*0.07,IF(E1302&lt;=49999,E1302+E1302*0.12))</f>
        <v>53077.919999999998</v>
      </c>
      <c r="L1302" s="16">
        <f t="shared" si="61"/>
        <v>55871.494736842105</v>
      </c>
      <c r="M1302" s="16">
        <f t="shared" si="62"/>
        <v>63490.334928229662</v>
      </c>
      <c r="N1302" t="e">
        <f>INDEX(XML!$A$2:$R$782,MATCH(C1302,XML!$D$2:$D$737,0),2)</f>
        <v>#N/A</v>
      </c>
    </row>
    <row r="1303" spans="1:14" ht="123.75" x14ac:dyDescent="0.2">
      <c r="A1303">
        <v>71678</v>
      </c>
      <c r="B1303" t="s">
        <v>29076</v>
      </c>
      <c r="C1303" s="15" t="s">
        <v>29077</v>
      </c>
      <c r="D1303" s="15" t="s">
        <v>29078</v>
      </c>
      <c r="E1303">
        <v>55458</v>
      </c>
      <c r="F1303">
        <v>75990</v>
      </c>
      <c r="H1303">
        <v>10</v>
      </c>
      <c r="K1303" s="16">
        <f t="shared" si="60"/>
        <v>59340.06</v>
      </c>
      <c r="L1303" s="16">
        <f t="shared" si="61"/>
        <v>62463.221052631576</v>
      </c>
      <c r="M1303" s="16">
        <f t="shared" si="62"/>
        <v>70980.933014354072</v>
      </c>
      <c r="N1303" t="e">
        <f>INDEX(XML!$A$2:$R$782,MATCH(C1303,XML!$D$2:$D$737,0),2)</f>
        <v>#N/A</v>
      </c>
    </row>
    <row r="1304" spans="1:14" ht="123.75" x14ac:dyDescent="0.2">
      <c r="A1304">
        <v>65143</v>
      </c>
      <c r="B1304" t="s">
        <v>23329</v>
      </c>
      <c r="C1304" s="15" t="s">
        <v>23330</v>
      </c>
      <c r="D1304" s="15" t="s">
        <v>23331</v>
      </c>
      <c r="E1304">
        <v>69485</v>
      </c>
      <c r="F1304">
        <v>114490</v>
      </c>
      <c r="H1304">
        <v>1</v>
      </c>
      <c r="K1304" s="16">
        <f t="shared" si="60"/>
        <v>74348.95</v>
      </c>
      <c r="L1304" s="16">
        <f t="shared" si="61"/>
        <v>78262.052631578947</v>
      </c>
      <c r="M1304" s="16">
        <f t="shared" si="62"/>
        <v>88934.150717703349</v>
      </c>
      <c r="N1304" t="e">
        <f>INDEX(XML!$A$2:$R$782,MATCH(C1304,XML!$D$2:$D$737,0),2)</f>
        <v>#N/A</v>
      </c>
    </row>
    <row r="1305" spans="1:14" ht="168.75" x14ac:dyDescent="0.2">
      <c r="A1305">
        <v>59152</v>
      </c>
      <c r="B1305" t="s">
        <v>21685</v>
      </c>
      <c r="C1305" s="15" t="s">
        <v>21686</v>
      </c>
      <c r="D1305" s="15" t="s">
        <v>22036</v>
      </c>
      <c r="E1305">
        <v>14760</v>
      </c>
      <c r="F1305">
        <v>17415</v>
      </c>
      <c r="H1305" t="s">
        <v>746</v>
      </c>
      <c r="K1305" s="16">
        <f t="shared" si="60"/>
        <v>16531.2</v>
      </c>
      <c r="L1305" s="16">
        <f t="shared" si="61"/>
        <v>17401.263157894737</v>
      </c>
      <c r="M1305" s="16">
        <f t="shared" si="62"/>
        <v>19774.162679425837</v>
      </c>
      <c r="N1305" t="e">
        <f>INDEX(XML!$A$2:$R$782,MATCH(C1305,XML!$D$2:$D$737,0),2)</f>
        <v>#N/A</v>
      </c>
    </row>
    <row r="1306" spans="1:14" ht="146.25" x14ac:dyDescent="0.2">
      <c r="A1306">
        <v>59153</v>
      </c>
      <c r="B1306" t="s">
        <v>37428</v>
      </c>
      <c r="C1306" s="15" t="s">
        <v>37429</v>
      </c>
      <c r="D1306" s="15" t="s">
        <v>37430</v>
      </c>
      <c r="E1306">
        <v>15120</v>
      </c>
      <c r="F1306">
        <v>25900</v>
      </c>
      <c r="K1306" s="16">
        <f t="shared" si="60"/>
        <v>16934.400000000001</v>
      </c>
      <c r="L1306" s="16">
        <f t="shared" si="61"/>
        <v>17825.684210526317</v>
      </c>
      <c r="M1306" s="16">
        <f t="shared" si="62"/>
        <v>20256.459330143542</v>
      </c>
      <c r="N1306" t="e">
        <f>INDEX(XML!$A$2:$R$782,MATCH(C1306,XML!$D$2:$D$737,0),2)</f>
        <v>#N/A</v>
      </c>
    </row>
    <row r="1307" spans="1:14" ht="168.75" x14ac:dyDescent="0.2">
      <c r="A1307">
        <v>59154</v>
      </c>
      <c r="B1307" t="s">
        <v>25978</v>
      </c>
      <c r="C1307" s="15" t="s">
        <v>25979</v>
      </c>
      <c r="D1307" s="15" t="s">
        <v>25980</v>
      </c>
      <c r="E1307">
        <v>17449</v>
      </c>
      <c r="F1307">
        <v>27900</v>
      </c>
      <c r="H1307" t="s">
        <v>746</v>
      </c>
      <c r="K1307" s="16">
        <f t="shared" si="60"/>
        <v>19542.88</v>
      </c>
      <c r="L1307" s="16">
        <f t="shared" si="61"/>
        <v>20571.452631578948</v>
      </c>
      <c r="M1307" s="16">
        <f t="shared" si="62"/>
        <v>23376.650717703349</v>
      </c>
      <c r="N1307" t="e">
        <f>INDEX(XML!$A$2:$R$782,MATCH(C1307,XML!$D$2:$D$737,0),2)</f>
        <v>#N/A</v>
      </c>
    </row>
    <row r="1308" spans="1:14" ht="33.75" customHeight="1" x14ac:dyDescent="0.2">
      <c r="A1308">
        <v>61009</v>
      </c>
      <c r="B1308" t="s">
        <v>21681</v>
      </c>
      <c r="C1308" s="15" t="s">
        <v>21682</v>
      </c>
      <c r="D1308" s="15" t="s">
        <v>22034</v>
      </c>
      <c r="E1308">
        <v>16565</v>
      </c>
      <c r="F1308">
        <v>29900</v>
      </c>
      <c r="H1308" t="s">
        <v>746</v>
      </c>
      <c r="K1308" s="16">
        <f t="shared" si="60"/>
        <v>18552.8</v>
      </c>
      <c r="L1308" s="16">
        <f t="shared" si="61"/>
        <v>19529.263157894737</v>
      </c>
      <c r="M1308" s="16">
        <f t="shared" si="62"/>
        <v>22192.344497607657</v>
      </c>
      <c r="N1308" t="e">
        <f>INDEX(XML!$A$2:$R$782,MATCH(C1308,XML!$D$2:$D$737,0),2)</f>
        <v>#N/A</v>
      </c>
    </row>
    <row r="1309" spans="1:14" ht="33.75" customHeight="1" x14ac:dyDescent="0.2">
      <c r="A1309">
        <v>59851</v>
      </c>
      <c r="B1309" t="s">
        <v>37155</v>
      </c>
      <c r="C1309" s="15" t="s">
        <v>37156</v>
      </c>
      <c r="D1309" s="15" t="s">
        <v>37157</v>
      </c>
      <c r="E1309">
        <v>12607</v>
      </c>
      <c r="F1309">
        <v>19900</v>
      </c>
      <c r="H1309" t="s">
        <v>746</v>
      </c>
      <c r="K1309" s="16">
        <f t="shared" si="60"/>
        <v>14119.84</v>
      </c>
      <c r="L1309" s="16">
        <f t="shared" si="61"/>
        <v>14862.989473684211</v>
      </c>
      <c r="M1309" s="16">
        <f t="shared" si="62"/>
        <v>16889.76076555024</v>
      </c>
      <c r="N1309" t="e">
        <f>INDEX(XML!$A$2:$R$782,MATCH(C1309,XML!$D$2:$D$737,0),2)</f>
        <v>#N/A</v>
      </c>
    </row>
    <row r="1310" spans="1:14" ht="33.75" customHeight="1" x14ac:dyDescent="0.2">
      <c r="A1310">
        <v>74692</v>
      </c>
      <c r="B1310" t="s">
        <v>37168</v>
      </c>
      <c r="C1310" s="15" t="s">
        <v>37169</v>
      </c>
      <c r="D1310" s="15" t="s">
        <v>37170</v>
      </c>
      <c r="E1310">
        <v>15390</v>
      </c>
      <c r="F1310">
        <v>29900</v>
      </c>
      <c r="K1310" s="16">
        <f t="shared" si="60"/>
        <v>17236.8</v>
      </c>
      <c r="L1310" s="16">
        <f t="shared" si="61"/>
        <v>18144</v>
      </c>
      <c r="M1310" s="16">
        <f t="shared" si="62"/>
        <v>20618.18181818182</v>
      </c>
      <c r="N1310" t="e">
        <f>INDEX(XML!$A$2:$R$782,MATCH(C1310,XML!$D$2:$D$737,0),2)</f>
        <v>#N/A</v>
      </c>
    </row>
    <row r="1311" spans="1:14" ht="33.75" customHeight="1" x14ac:dyDescent="0.2">
      <c r="A1311">
        <v>74693</v>
      </c>
      <c r="B1311" t="s">
        <v>37431</v>
      </c>
      <c r="C1311" s="15" t="s">
        <v>37432</v>
      </c>
      <c r="D1311" s="15" t="s">
        <v>37433</v>
      </c>
      <c r="E1311">
        <v>17452</v>
      </c>
      <c r="F1311">
        <v>29900</v>
      </c>
      <c r="H1311" t="s">
        <v>746</v>
      </c>
      <c r="K1311" s="16">
        <f t="shared" si="60"/>
        <v>19546.239999999998</v>
      </c>
      <c r="L1311" s="16">
        <f t="shared" si="61"/>
        <v>20574.989473684207</v>
      </c>
      <c r="M1311" s="16">
        <f t="shared" si="62"/>
        <v>23380.669856459324</v>
      </c>
      <c r="N1311" t="e">
        <f>INDEX(XML!$A$2:$R$782,MATCH(C1311,XML!$D$2:$D$737,0),2)</f>
        <v>#N/A</v>
      </c>
    </row>
    <row r="1312" spans="1:14" ht="33.75" customHeight="1" x14ac:dyDescent="0.2">
      <c r="A1312">
        <v>81153</v>
      </c>
      <c r="B1312" t="s">
        <v>47464</v>
      </c>
      <c r="C1312" s="15" t="s">
        <v>47465</v>
      </c>
      <c r="D1312" s="15" t="s">
        <v>47683</v>
      </c>
      <c r="E1312">
        <v>24708</v>
      </c>
      <c r="F1312">
        <v>38000</v>
      </c>
      <c r="H1312">
        <v>10</v>
      </c>
      <c r="K1312" s="16">
        <f t="shared" si="60"/>
        <v>27672.959999999999</v>
      </c>
      <c r="L1312" s="16">
        <f t="shared" si="61"/>
        <v>29129.431578947369</v>
      </c>
      <c r="M1312" s="16">
        <f t="shared" si="62"/>
        <v>33101.626794258373</v>
      </c>
      <c r="N1312" t="e">
        <f>INDEX(XML!$A$2:$R$782,MATCH(C1312,XML!$D$2:$D$737,0),2)</f>
        <v>#N/A</v>
      </c>
    </row>
    <row r="1313" spans="1:14" ht="33.75" customHeight="1" x14ac:dyDescent="0.2">
      <c r="A1313">
        <v>55722</v>
      </c>
      <c r="B1313" t="s">
        <v>21683</v>
      </c>
      <c r="C1313" s="15" t="s">
        <v>21684</v>
      </c>
      <c r="D1313" s="15" t="s">
        <v>22035</v>
      </c>
      <c r="E1313">
        <v>19236</v>
      </c>
      <c r="F1313">
        <v>23900</v>
      </c>
      <c r="K1313" s="16">
        <f t="shared" si="60"/>
        <v>21544.32</v>
      </c>
      <c r="L1313" s="16">
        <f t="shared" si="61"/>
        <v>22678.231578947369</v>
      </c>
      <c r="M1313" s="16">
        <f t="shared" si="62"/>
        <v>25770.717703349284</v>
      </c>
      <c r="N1313" t="e">
        <f>INDEX(XML!$A$2:$R$782,MATCH(C1313,XML!$D$2:$D$737,0),2)</f>
        <v>#N/A</v>
      </c>
    </row>
    <row r="1314" spans="1:14" ht="33.75" customHeight="1" x14ac:dyDescent="0.2">
      <c r="A1314">
        <v>81154</v>
      </c>
      <c r="B1314" t="s">
        <v>47466</v>
      </c>
      <c r="C1314" s="15" t="s">
        <v>47467</v>
      </c>
      <c r="D1314" s="15" t="s">
        <v>47684</v>
      </c>
      <c r="E1314">
        <v>26546</v>
      </c>
      <c r="F1314">
        <v>40000</v>
      </c>
      <c r="K1314" s="16">
        <f t="shared" si="60"/>
        <v>29731.52</v>
      </c>
      <c r="L1314" s="16">
        <f t="shared" si="61"/>
        <v>31296.336842105262</v>
      </c>
      <c r="M1314" s="16">
        <f t="shared" si="62"/>
        <v>35564.019138755983</v>
      </c>
      <c r="N1314" t="e">
        <f>INDEX(XML!$A$2:$R$782,MATCH(C1314,XML!$D$2:$D$737,0),2)</f>
        <v>#N/A</v>
      </c>
    </row>
    <row r="1315" spans="1:14" ht="33.75" customHeight="1" x14ac:dyDescent="0.2">
      <c r="A1315">
        <v>81155</v>
      </c>
      <c r="B1315" t="s">
        <v>47468</v>
      </c>
      <c r="C1315" s="15" t="s">
        <v>47469</v>
      </c>
      <c r="D1315" s="15" t="s">
        <v>47685</v>
      </c>
      <c r="E1315">
        <v>27263</v>
      </c>
      <c r="F1315">
        <v>40000</v>
      </c>
      <c r="H1315">
        <v>14</v>
      </c>
      <c r="K1315" s="16">
        <f t="shared" si="60"/>
        <v>30534.560000000001</v>
      </c>
      <c r="L1315" s="16">
        <f t="shared" si="61"/>
        <v>32141.642105263159</v>
      </c>
      <c r="M1315" s="16">
        <f t="shared" si="62"/>
        <v>36524.593301435409</v>
      </c>
      <c r="N1315" t="e">
        <f>INDEX(XML!$A$2:$R$782,MATCH(C1315,XML!$D$2:$D$737,0),2)</f>
        <v>#N/A</v>
      </c>
    </row>
    <row r="1316" spans="1:14" ht="33.75" customHeight="1" x14ac:dyDescent="0.2">
      <c r="A1316">
        <v>55721</v>
      </c>
      <c r="B1316" t="s">
        <v>15027</v>
      </c>
      <c r="C1316" s="15" t="s">
        <v>15028</v>
      </c>
      <c r="D1316" s="15" t="s">
        <v>22032</v>
      </c>
      <c r="E1316">
        <v>20517</v>
      </c>
      <c r="F1316">
        <v>25900</v>
      </c>
      <c r="K1316" s="16">
        <f t="shared" si="60"/>
        <v>22979.040000000001</v>
      </c>
      <c r="L1316" s="16">
        <f t="shared" si="61"/>
        <v>24188.463157894737</v>
      </c>
      <c r="M1316" s="16">
        <f t="shared" si="62"/>
        <v>27486.889952153109</v>
      </c>
      <c r="N1316" t="e">
        <f>INDEX(XML!$A$2:$R$782,MATCH(C1316,XML!$D$2:$D$737,0),2)</f>
        <v>#N/A</v>
      </c>
    </row>
    <row r="1317" spans="1:14" ht="101.25" x14ac:dyDescent="0.2">
      <c r="A1317">
        <v>81156</v>
      </c>
      <c r="B1317" t="s">
        <v>47470</v>
      </c>
      <c r="C1317" s="15" t="s">
        <v>47471</v>
      </c>
      <c r="D1317" s="15" t="s">
        <v>47686</v>
      </c>
      <c r="E1317">
        <v>30022</v>
      </c>
      <c r="F1317">
        <v>43000</v>
      </c>
      <c r="H1317">
        <v>27</v>
      </c>
      <c r="K1317" s="16">
        <f t="shared" si="60"/>
        <v>33624.639999999999</v>
      </c>
      <c r="L1317" s="16">
        <f t="shared" si="61"/>
        <v>35394.357894736844</v>
      </c>
      <c r="M1317" s="16">
        <f t="shared" si="62"/>
        <v>40220.861244019143</v>
      </c>
      <c r="N1317" t="e">
        <f>INDEX(XML!$A$2:$R$782,MATCH(C1317,XML!$D$2:$D$737,0),2)</f>
        <v>#N/A</v>
      </c>
    </row>
    <row r="1318" spans="1:14" ht="180" x14ac:dyDescent="0.2">
      <c r="A1318">
        <v>55716</v>
      </c>
      <c r="B1318" t="s">
        <v>21735</v>
      </c>
      <c r="C1318" s="15" t="s">
        <v>21736</v>
      </c>
      <c r="D1318" s="15" t="s">
        <v>22038</v>
      </c>
      <c r="E1318">
        <v>22341</v>
      </c>
      <c r="F1318">
        <v>30900</v>
      </c>
      <c r="H1318" t="s">
        <v>746</v>
      </c>
      <c r="K1318" s="16">
        <f t="shared" si="60"/>
        <v>25021.919999999998</v>
      </c>
      <c r="L1318" s="16">
        <f t="shared" si="61"/>
        <v>26338.863157894735</v>
      </c>
      <c r="M1318" s="16">
        <f t="shared" si="62"/>
        <v>29930.526315789473</v>
      </c>
      <c r="N1318" t="e">
        <f>INDEX(XML!$A$2:$R$782,MATCH(C1318,XML!$D$2:$D$737,0),2)</f>
        <v>#N/A</v>
      </c>
    </row>
    <row r="1319" spans="1:14" ht="180" x14ac:dyDescent="0.2">
      <c r="A1319">
        <v>55699</v>
      </c>
      <c r="B1319" t="s">
        <v>16467</v>
      </c>
      <c r="C1319" s="15" t="s">
        <v>16468</v>
      </c>
      <c r="D1319" s="15" t="s">
        <v>33854</v>
      </c>
      <c r="E1319">
        <v>18900</v>
      </c>
      <c r="F1319">
        <v>30900</v>
      </c>
      <c r="K1319" s="16">
        <f t="shared" si="60"/>
        <v>21168</v>
      </c>
      <c r="L1319" s="16">
        <f t="shared" si="61"/>
        <v>22282.105263157893</v>
      </c>
      <c r="M1319" s="16">
        <f t="shared" si="62"/>
        <v>25320.574162679422</v>
      </c>
      <c r="N1319" t="e">
        <f>INDEX(XML!$A$2:$R$782,MATCH(C1319,XML!$D$2:$D$737,0),2)</f>
        <v>#N/A</v>
      </c>
    </row>
    <row r="1320" spans="1:14" ht="135" x14ac:dyDescent="0.2">
      <c r="A1320">
        <v>55717</v>
      </c>
      <c r="B1320" t="s">
        <v>21733</v>
      </c>
      <c r="C1320" s="15" t="s">
        <v>21734</v>
      </c>
      <c r="D1320" s="15" t="s">
        <v>22037</v>
      </c>
      <c r="E1320">
        <v>34232</v>
      </c>
      <c r="F1320">
        <v>49900</v>
      </c>
      <c r="H1320">
        <v>40</v>
      </c>
      <c r="K1320" s="16">
        <f t="shared" si="60"/>
        <v>38339.839999999997</v>
      </c>
      <c r="L1320" s="16">
        <f t="shared" si="61"/>
        <v>40357.72631578947</v>
      </c>
      <c r="M1320" s="16">
        <f t="shared" si="62"/>
        <v>45861.052631578939</v>
      </c>
      <c r="N1320" t="e">
        <f>INDEX(XML!$A$2:$R$782,MATCH(C1320,XML!$D$2:$D$737,0),2)</f>
        <v>#N/A</v>
      </c>
    </row>
    <row r="1321" spans="1:14" ht="146.25" x14ac:dyDescent="0.2">
      <c r="A1321">
        <v>55708</v>
      </c>
      <c r="B1321" t="s">
        <v>16048</v>
      </c>
      <c r="C1321" s="15" t="s">
        <v>16049</v>
      </c>
      <c r="D1321" s="15" t="s">
        <v>22033</v>
      </c>
      <c r="E1321">
        <v>54833</v>
      </c>
      <c r="F1321">
        <v>85500</v>
      </c>
      <c r="H1321">
        <v>18</v>
      </c>
      <c r="K1321" s="16">
        <f t="shared" si="60"/>
        <v>58671.31</v>
      </c>
      <c r="L1321" s="16">
        <f t="shared" si="61"/>
        <v>61759.27368421053</v>
      </c>
      <c r="M1321" s="16">
        <f t="shared" si="62"/>
        <v>70180.992822966509</v>
      </c>
      <c r="N1321" t="e">
        <f>INDEX(XML!$A$2:$R$782,MATCH(C1321,XML!$D$2:$D$737,0),2)</f>
        <v>#N/A</v>
      </c>
    </row>
    <row r="1322" spans="1:14" ht="90" x14ac:dyDescent="0.2">
      <c r="A1322">
        <v>81151</v>
      </c>
      <c r="B1322" t="s">
        <v>48510</v>
      </c>
      <c r="C1322" s="15" t="s">
        <v>48511</v>
      </c>
      <c r="D1322" s="15" t="s">
        <v>48512</v>
      </c>
      <c r="E1322">
        <v>18464</v>
      </c>
      <c r="F1322">
        <v>28900</v>
      </c>
      <c r="H1322">
        <v>28</v>
      </c>
      <c r="K1322" s="16">
        <f t="shared" si="60"/>
        <v>20679.68</v>
      </c>
      <c r="L1322" s="16">
        <f t="shared" si="61"/>
        <v>21768.084210526315</v>
      </c>
      <c r="M1322" s="16">
        <f t="shared" si="62"/>
        <v>24736.459330143538</v>
      </c>
      <c r="N1322" t="e">
        <f>INDEX(XML!$A$2:$R$782,MATCH(C1322,XML!$D$2:$D$737,0),2)</f>
        <v>#N/A</v>
      </c>
    </row>
    <row r="1323" spans="1:14" ht="101.25" x14ac:dyDescent="0.2">
      <c r="A1323">
        <v>82655</v>
      </c>
      <c r="B1323" t="s">
        <v>48515</v>
      </c>
      <c r="C1323" s="15" t="s">
        <v>48516</v>
      </c>
      <c r="D1323" s="15" t="s">
        <v>48517</v>
      </c>
      <c r="E1323">
        <v>29077</v>
      </c>
      <c r="F1323">
        <v>49900</v>
      </c>
      <c r="H1323">
        <v>20</v>
      </c>
      <c r="K1323" s="16">
        <f t="shared" si="60"/>
        <v>32566.239999999998</v>
      </c>
      <c r="L1323" s="16">
        <f t="shared" si="61"/>
        <v>34280.252631578951</v>
      </c>
      <c r="M1323" s="16">
        <f t="shared" si="62"/>
        <v>38954.832535885173</v>
      </c>
      <c r="N1323" t="e">
        <f>INDEX(XML!$A$2:$R$782,MATCH(C1323,XML!$D$2:$D$737,0),2)</f>
        <v>#N/A</v>
      </c>
    </row>
    <row r="1324" spans="1:14" ht="112.5" x14ac:dyDescent="0.2">
      <c r="A1324">
        <v>82654</v>
      </c>
      <c r="B1324" t="s">
        <v>48513</v>
      </c>
      <c r="C1324" s="15" t="s">
        <v>48514</v>
      </c>
      <c r="D1324" s="15" t="s">
        <v>48807</v>
      </c>
      <c r="E1324">
        <v>27287</v>
      </c>
      <c r="F1324">
        <v>49900</v>
      </c>
      <c r="H1324">
        <v>10</v>
      </c>
      <c r="K1324" s="16">
        <f t="shared" si="60"/>
        <v>30561.439999999999</v>
      </c>
      <c r="L1324" s="16">
        <f t="shared" si="61"/>
        <v>32169.936842105264</v>
      </c>
      <c r="M1324" s="16">
        <f t="shared" si="62"/>
        <v>36556.746411483255</v>
      </c>
      <c r="N1324" t="e">
        <f>INDEX(XML!$A$2:$R$782,MATCH(C1324,XML!$D$2:$D$737,0),2)</f>
        <v>#N/A</v>
      </c>
    </row>
    <row r="1325" spans="1:14" ht="135" x14ac:dyDescent="0.2">
      <c r="A1325">
        <v>60408</v>
      </c>
      <c r="B1325" t="s">
        <v>22595</v>
      </c>
      <c r="C1325" s="15" t="s">
        <v>22596</v>
      </c>
      <c r="D1325" s="15" t="s">
        <v>22597</v>
      </c>
      <c r="E1325">
        <v>13861</v>
      </c>
      <c r="F1325">
        <v>31881</v>
      </c>
      <c r="H1325">
        <v>22</v>
      </c>
      <c r="K1325" s="16">
        <f t="shared" si="60"/>
        <v>15524.32</v>
      </c>
      <c r="L1325" s="16">
        <f t="shared" si="61"/>
        <v>16341.38947368421</v>
      </c>
      <c r="M1325" s="16">
        <f t="shared" si="62"/>
        <v>18569.76076555024</v>
      </c>
      <c r="N1325" t="e">
        <f>INDEX(XML!$A$2:$R$782,MATCH(C1325,XML!$D$2:$D$737,0),2)</f>
        <v>#N/A</v>
      </c>
    </row>
    <row r="1326" spans="1:14" ht="157.5" x14ac:dyDescent="0.2">
      <c r="A1326">
        <v>61943</v>
      </c>
      <c r="B1326" t="s">
        <v>38885</v>
      </c>
      <c r="C1326" s="15" t="s">
        <v>38886</v>
      </c>
      <c r="D1326" s="15" t="s">
        <v>38887</v>
      </c>
      <c r="E1326">
        <v>116575</v>
      </c>
      <c r="F1326">
        <v>145800</v>
      </c>
      <c r="H1326">
        <v>7</v>
      </c>
      <c r="K1326" s="16">
        <f t="shared" si="60"/>
        <v>124735.25</v>
      </c>
      <c r="L1326" s="16">
        <f t="shared" si="61"/>
        <v>131300.26315789475</v>
      </c>
      <c r="M1326" s="16">
        <f t="shared" si="62"/>
        <v>149204.84449760767</v>
      </c>
      <c r="N1326" t="e">
        <f>INDEX(XML!$A$2:$R$782,MATCH(C1326,XML!$D$2:$D$737,0),2)</f>
        <v>#N/A</v>
      </c>
    </row>
    <row r="1327" spans="1:14" ht="168.75" x14ac:dyDescent="0.2">
      <c r="A1327">
        <v>61945</v>
      </c>
      <c r="B1327" t="s">
        <v>48399</v>
      </c>
      <c r="C1327" s="15" t="s">
        <v>48400</v>
      </c>
      <c r="D1327" s="15" t="s">
        <v>48401</v>
      </c>
      <c r="E1327">
        <v>60952</v>
      </c>
      <c r="F1327">
        <v>89900</v>
      </c>
      <c r="H1327">
        <v>4</v>
      </c>
      <c r="K1327" s="16">
        <f t="shared" si="60"/>
        <v>65218.64</v>
      </c>
      <c r="L1327" s="16">
        <f t="shared" si="61"/>
        <v>68651.199999999997</v>
      </c>
      <c r="M1327" s="16">
        <f t="shared" si="62"/>
        <v>78012.727272727279</v>
      </c>
      <c r="N1327" t="e">
        <f>INDEX(XML!$A$2:$R$782,MATCH(C1327,XML!$D$2:$D$737,0),2)</f>
        <v>#N/A</v>
      </c>
    </row>
    <row r="1328" spans="1:14" ht="157.5" x14ac:dyDescent="0.2">
      <c r="A1328">
        <v>61947</v>
      </c>
      <c r="B1328" t="s">
        <v>38888</v>
      </c>
      <c r="C1328" s="15" t="s">
        <v>38889</v>
      </c>
      <c r="D1328" s="15" t="s">
        <v>38890</v>
      </c>
      <c r="E1328">
        <v>70065</v>
      </c>
      <c r="F1328">
        <v>104900</v>
      </c>
      <c r="H1328">
        <v>3</v>
      </c>
      <c r="K1328" s="16">
        <f t="shared" si="60"/>
        <v>74969.55</v>
      </c>
      <c r="L1328" s="16">
        <f t="shared" si="61"/>
        <v>78915.31578947368</v>
      </c>
      <c r="M1328" s="16">
        <f t="shared" si="62"/>
        <v>89676.495215311006</v>
      </c>
      <c r="N1328" t="e">
        <f>INDEX(XML!$A$2:$R$782,MATCH(C1328,XML!$D$2:$D$737,0),2)</f>
        <v>#N/A</v>
      </c>
    </row>
    <row r="1329" spans="1:14" ht="157.5" x14ac:dyDescent="0.2">
      <c r="A1329">
        <v>61937</v>
      </c>
      <c r="B1329" t="s">
        <v>38873</v>
      </c>
      <c r="C1329" s="15" t="s">
        <v>38874</v>
      </c>
      <c r="D1329" s="15" t="s">
        <v>38875</v>
      </c>
      <c r="E1329">
        <v>61097</v>
      </c>
      <c r="F1329">
        <v>79900</v>
      </c>
      <c r="K1329" s="16">
        <f t="shared" si="60"/>
        <v>65373.79</v>
      </c>
      <c r="L1329" s="16">
        <f t="shared" si="61"/>
        <v>68814.515789473691</v>
      </c>
      <c r="M1329" s="16">
        <f t="shared" si="62"/>
        <v>78198.313397129197</v>
      </c>
      <c r="N1329" t="e">
        <f>INDEX(XML!$A$2:$R$782,MATCH(C1329,XML!$D$2:$D$737,0),2)</f>
        <v>#N/A</v>
      </c>
    </row>
    <row r="1330" spans="1:14" ht="33.75" customHeight="1" x14ac:dyDescent="0.2">
      <c r="A1330">
        <v>61938</v>
      </c>
      <c r="B1330" t="s">
        <v>38876</v>
      </c>
      <c r="C1330" s="15" t="s">
        <v>38877</v>
      </c>
      <c r="D1330" s="15" t="s">
        <v>38878</v>
      </c>
      <c r="E1330">
        <v>57470</v>
      </c>
      <c r="F1330">
        <v>79900</v>
      </c>
      <c r="K1330" s="16">
        <f t="shared" si="60"/>
        <v>61492.9</v>
      </c>
      <c r="L1330" s="16">
        <f t="shared" si="61"/>
        <v>64729.368421052633</v>
      </c>
      <c r="M1330" s="16">
        <f t="shared" si="62"/>
        <v>73556.100478468899</v>
      </c>
      <c r="N1330" t="e">
        <f>INDEX(XML!$A$2:$R$782,MATCH(C1330,XML!$D$2:$D$737,0),2)</f>
        <v>#N/A</v>
      </c>
    </row>
    <row r="1331" spans="1:14" ht="33.75" customHeight="1" x14ac:dyDescent="0.2">
      <c r="A1331">
        <v>61939</v>
      </c>
      <c r="B1331" t="s">
        <v>38879</v>
      </c>
      <c r="C1331" s="15" t="s">
        <v>38880</v>
      </c>
      <c r="D1331" s="15" t="s">
        <v>38881</v>
      </c>
      <c r="E1331">
        <v>61274</v>
      </c>
      <c r="F1331">
        <v>99900</v>
      </c>
      <c r="K1331" s="16">
        <f t="shared" si="60"/>
        <v>65563.179999999993</v>
      </c>
      <c r="L1331" s="16">
        <f t="shared" si="61"/>
        <v>69013.873684210514</v>
      </c>
      <c r="M1331" s="16">
        <f t="shared" si="62"/>
        <v>78424.856459330127</v>
      </c>
      <c r="N1331" t="e">
        <f>INDEX(XML!$A$2:$R$782,MATCH(C1331,XML!$D$2:$D$737,0),2)</f>
        <v>#N/A</v>
      </c>
    </row>
    <row r="1332" spans="1:14" ht="33.75" customHeight="1" x14ac:dyDescent="0.2">
      <c r="A1332">
        <v>61940</v>
      </c>
      <c r="B1332" t="s">
        <v>38882</v>
      </c>
      <c r="C1332" s="15" t="s">
        <v>38883</v>
      </c>
      <c r="D1332" s="15" t="s">
        <v>38884</v>
      </c>
      <c r="E1332">
        <v>55165</v>
      </c>
      <c r="F1332">
        <v>99900</v>
      </c>
      <c r="K1332" s="16">
        <f t="shared" si="60"/>
        <v>59026.55</v>
      </c>
      <c r="L1332" s="16">
        <f t="shared" si="61"/>
        <v>62133.210526315786</v>
      </c>
      <c r="M1332" s="16">
        <f t="shared" si="62"/>
        <v>70605.921052631573</v>
      </c>
      <c r="N1332" t="e">
        <f>INDEX(XML!$A$2:$R$782,MATCH(C1332,XML!$D$2:$D$737,0),2)</f>
        <v>#N/A</v>
      </c>
    </row>
    <row r="1333" spans="1:14" ht="33.75" customHeight="1" x14ac:dyDescent="0.2">
      <c r="A1333">
        <v>76166</v>
      </c>
      <c r="B1333" t="s">
        <v>38891</v>
      </c>
      <c r="C1333" s="15" t="s">
        <v>38892</v>
      </c>
      <c r="D1333" s="15" t="s">
        <v>39248</v>
      </c>
      <c r="E1333">
        <v>45176</v>
      </c>
      <c r="F1333">
        <v>64900</v>
      </c>
      <c r="K1333" s="16">
        <f t="shared" si="60"/>
        <v>50597.120000000003</v>
      </c>
      <c r="L1333" s="16">
        <f t="shared" si="61"/>
        <v>53260.126315789472</v>
      </c>
      <c r="M1333" s="16">
        <f t="shared" si="62"/>
        <v>60522.87081339713</v>
      </c>
      <c r="N1333" t="e">
        <f>INDEX(XML!$A$2:$R$782,MATCH(C1333,XML!$D$2:$D$737,0),2)</f>
        <v>#N/A</v>
      </c>
    </row>
    <row r="1334" spans="1:14" ht="33.75" customHeight="1" x14ac:dyDescent="0.2">
      <c r="A1334">
        <v>76167</v>
      </c>
      <c r="B1334" t="s">
        <v>38893</v>
      </c>
      <c r="C1334" s="15" t="s">
        <v>38894</v>
      </c>
      <c r="D1334" s="15" t="s">
        <v>39249</v>
      </c>
      <c r="E1334">
        <v>56729</v>
      </c>
      <c r="F1334">
        <v>79900</v>
      </c>
      <c r="K1334" s="16">
        <f t="shared" si="60"/>
        <v>60700.03</v>
      </c>
      <c r="L1334" s="16">
        <f t="shared" si="61"/>
        <v>63894.768421052635</v>
      </c>
      <c r="M1334" s="16">
        <f t="shared" si="62"/>
        <v>72607.691387559811</v>
      </c>
      <c r="N1334" t="e">
        <f>INDEX(XML!$A$2:$R$782,MATCH(C1334,XML!$D$2:$D$737,0),2)</f>
        <v>#N/A</v>
      </c>
    </row>
    <row r="1335" spans="1:14" ht="33.75" customHeight="1" x14ac:dyDescent="0.2">
      <c r="A1335">
        <v>76168</v>
      </c>
      <c r="B1335" t="s">
        <v>38895</v>
      </c>
      <c r="C1335" s="15" t="s">
        <v>38896</v>
      </c>
      <c r="D1335" s="15" t="s">
        <v>39250</v>
      </c>
      <c r="E1335">
        <v>45176</v>
      </c>
      <c r="F1335">
        <v>64900</v>
      </c>
      <c r="K1335" s="16">
        <f t="shared" si="60"/>
        <v>50597.120000000003</v>
      </c>
      <c r="L1335" s="16">
        <f t="shared" si="61"/>
        <v>53260.126315789472</v>
      </c>
      <c r="M1335" s="16">
        <f t="shared" si="62"/>
        <v>60522.87081339713</v>
      </c>
      <c r="N1335" t="e">
        <f>INDEX(XML!$A$2:$R$782,MATCH(C1335,XML!$D$2:$D$737,0),2)</f>
        <v>#N/A</v>
      </c>
    </row>
    <row r="1336" spans="1:14" ht="33.75" customHeight="1" x14ac:dyDescent="0.2">
      <c r="A1336">
        <v>62461</v>
      </c>
      <c r="B1336" t="s">
        <v>48056</v>
      </c>
      <c r="C1336" s="15" t="s">
        <v>48057</v>
      </c>
      <c r="D1336" s="15" t="s">
        <v>48058</v>
      </c>
      <c r="E1336">
        <v>30146</v>
      </c>
      <c r="F1336">
        <v>48900</v>
      </c>
      <c r="K1336" s="16">
        <f t="shared" si="60"/>
        <v>33763.519999999997</v>
      </c>
      <c r="L1336" s="16">
        <f t="shared" si="61"/>
        <v>35540.547368421045</v>
      </c>
      <c r="M1336" s="16">
        <f t="shared" si="62"/>
        <v>40386.985645933004</v>
      </c>
      <c r="N1336" t="e">
        <f>INDEX(XML!$A$2:$R$782,MATCH(C1336,XML!$D$2:$D$737,0),2)</f>
        <v>#N/A</v>
      </c>
    </row>
    <row r="1337" spans="1:14" ht="33.75" customHeight="1" x14ac:dyDescent="0.25">
      <c r="A1337" s="184" t="s">
        <v>1287</v>
      </c>
      <c r="B1337" s="184"/>
      <c r="C1337" s="185"/>
      <c r="D1337" s="185"/>
      <c r="E1337" s="184"/>
      <c r="F1337" s="184"/>
      <c r="G1337" s="184"/>
      <c r="H1337" s="184"/>
      <c r="I1337" s="184"/>
      <c r="J1337" s="184"/>
      <c r="K1337" s="16">
        <f t="shared" si="60"/>
        <v>0</v>
      </c>
      <c r="L1337" s="16">
        <f t="shared" si="61"/>
        <v>0</v>
      </c>
      <c r="M1337" s="16">
        <f t="shared" si="62"/>
        <v>0</v>
      </c>
      <c r="N1337" t="e">
        <f>INDEX(XML!$A$2:$R$782,MATCH(C1337,XML!$D$2:$D$737,0),2)</f>
        <v>#N/A</v>
      </c>
    </row>
    <row r="1338" spans="1:14" ht="135" x14ac:dyDescent="0.2">
      <c r="A1338">
        <v>39893</v>
      </c>
      <c r="B1338" t="s">
        <v>1288</v>
      </c>
      <c r="C1338" s="15" t="s">
        <v>1289</v>
      </c>
      <c r="D1338" s="15" t="s">
        <v>13212</v>
      </c>
      <c r="E1338">
        <v>11770</v>
      </c>
      <c r="F1338">
        <v>20623</v>
      </c>
      <c r="H1338" t="s">
        <v>746</v>
      </c>
      <c r="K1338" s="16">
        <f t="shared" si="60"/>
        <v>13182.4</v>
      </c>
      <c r="L1338" s="16">
        <f t="shared" si="61"/>
        <v>13876.21052631579</v>
      </c>
      <c r="M1338" s="16">
        <f t="shared" si="62"/>
        <v>15768.42105263158</v>
      </c>
      <c r="N1338" t="e">
        <f>INDEX(XML!$A$2:$R$782,MATCH(C1338,XML!$D$2:$D$737,0),2)</f>
        <v>#N/A</v>
      </c>
    </row>
    <row r="1339" spans="1:14" ht="33.75" customHeight="1" x14ac:dyDescent="0.25">
      <c r="A1339" s="184" t="s">
        <v>1290</v>
      </c>
      <c r="B1339" s="184"/>
      <c r="C1339" s="185"/>
      <c r="D1339" s="185"/>
      <c r="E1339" s="184"/>
      <c r="F1339" s="184"/>
      <c r="G1339" s="184"/>
      <c r="H1339" s="184"/>
      <c r="I1339" s="184"/>
      <c r="J1339" s="184"/>
      <c r="K1339" s="16">
        <f t="shared" si="60"/>
        <v>0</v>
      </c>
      <c r="L1339" s="16">
        <f t="shared" si="61"/>
        <v>0</v>
      </c>
      <c r="M1339" s="16">
        <f t="shared" si="62"/>
        <v>0</v>
      </c>
      <c r="N1339" t="e">
        <f>INDEX(XML!$A$2:$R$782,MATCH(C1339,XML!$D$2:$D$737,0),2)</f>
        <v>#N/A</v>
      </c>
    </row>
    <row r="1340" spans="1:14" ht="33.75" customHeight="1" x14ac:dyDescent="0.2">
      <c r="A1340">
        <v>23169</v>
      </c>
      <c r="B1340" t="s">
        <v>20895</v>
      </c>
      <c r="C1340" s="15" t="s">
        <v>20896</v>
      </c>
      <c r="D1340" s="15" t="s">
        <v>44843</v>
      </c>
      <c r="E1340">
        <v>44500</v>
      </c>
      <c r="F1340">
        <v>70000</v>
      </c>
      <c r="H1340">
        <v>28</v>
      </c>
      <c r="K1340" s="16">
        <f t="shared" si="60"/>
        <v>49840</v>
      </c>
      <c r="L1340" s="16">
        <f t="shared" si="61"/>
        <v>52463.15789473684</v>
      </c>
      <c r="M1340" s="16">
        <f t="shared" si="62"/>
        <v>59617.224880382768</v>
      </c>
      <c r="N1340" t="e">
        <f>INDEX(XML!$A$2:$R$782,MATCH(C1340,XML!$D$2:$D$737,0),2)</f>
        <v>#N/A</v>
      </c>
    </row>
    <row r="1341" spans="1:14" ht="33.75" customHeight="1" x14ac:dyDescent="0.25">
      <c r="A1341" s="184" t="s">
        <v>1291</v>
      </c>
      <c r="B1341" s="184"/>
      <c r="C1341" s="185"/>
      <c r="D1341" s="185"/>
      <c r="E1341" s="184"/>
      <c r="F1341" s="184"/>
      <c r="G1341" s="184"/>
      <c r="H1341" s="184"/>
      <c r="I1341" s="184"/>
      <c r="J1341" s="184"/>
      <c r="K1341" s="16">
        <f t="shared" si="60"/>
        <v>0</v>
      </c>
      <c r="L1341" s="16">
        <f t="shared" si="61"/>
        <v>0</v>
      </c>
      <c r="M1341" s="16">
        <f t="shared" si="62"/>
        <v>0</v>
      </c>
      <c r="N1341" t="e">
        <f>INDEX(XML!$A$2:$R$782,MATCH(C1341,XML!$D$2:$D$737,0),2)</f>
        <v>#N/A</v>
      </c>
    </row>
    <row r="1342" spans="1:14" ht="33.75" customHeight="1" x14ac:dyDescent="0.2">
      <c r="A1342">
        <v>29028</v>
      </c>
      <c r="B1342" t="s">
        <v>1292</v>
      </c>
      <c r="C1342" s="15" t="s">
        <v>1293</v>
      </c>
      <c r="D1342" s="15" t="s">
        <v>1294</v>
      </c>
      <c r="E1342">
        <v>5345</v>
      </c>
      <c r="F1342">
        <v>7447</v>
      </c>
      <c r="H1342" t="s">
        <v>746</v>
      </c>
      <c r="K1342" s="16">
        <f t="shared" si="60"/>
        <v>5986.4</v>
      </c>
      <c r="L1342" s="16">
        <f t="shared" si="61"/>
        <v>6301.4736842105267</v>
      </c>
      <c r="M1342" s="16">
        <f t="shared" si="62"/>
        <v>7160.7655502392354</v>
      </c>
      <c r="N1342" t="e">
        <f>INDEX(XML!$A$2:$R$782,MATCH(C1342,XML!$D$2:$D$737,0),2)</f>
        <v>#N/A</v>
      </c>
    </row>
    <row r="1343" spans="1:14" ht="78.75" x14ac:dyDescent="0.2">
      <c r="A1343">
        <v>29029</v>
      </c>
      <c r="B1343" t="s">
        <v>1295</v>
      </c>
      <c r="C1343" s="15" t="s">
        <v>1296</v>
      </c>
      <c r="D1343" s="15" t="s">
        <v>1297</v>
      </c>
      <c r="E1343">
        <v>5778</v>
      </c>
      <c r="F1343">
        <v>8667</v>
      </c>
      <c r="K1343" s="16">
        <f t="shared" si="60"/>
        <v>6471.36</v>
      </c>
      <c r="L1343" s="16">
        <f t="shared" si="61"/>
        <v>6811.9578947368418</v>
      </c>
      <c r="M1343" s="16">
        <f t="shared" si="62"/>
        <v>7740.8612440191382</v>
      </c>
      <c r="N1343" t="e">
        <f>INDEX(XML!$A$2:$R$782,MATCH(C1343,XML!$D$2:$D$737,0),2)</f>
        <v>#N/A</v>
      </c>
    </row>
    <row r="1344" spans="1:14" ht="78.75" x14ac:dyDescent="0.2">
      <c r="A1344">
        <v>75909</v>
      </c>
      <c r="B1344" t="s">
        <v>43042</v>
      </c>
      <c r="C1344" s="15" t="s">
        <v>43043</v>
      </c>
      <c r="D1344" s="15" t="s">
        <v>43044</v>
      </c>
      <c r="E1344">
        <v>8610</v>
      </c>
      <c r="F1344">
        <v>12733</v>
      </c>
      <c r="H1344" t="s">
        <v>746</v>
      </c>
      <c r="K1344" s="16">
        <f t="shared" si="60"/>
        <v>9643.2000000000007</v>
      </c>
      <c r="L1344" s="16">
        <f t="shared" si="61"/>
        <v>10150.736842105265</v>
      </c>
      <c r="M1344" s="16">
        <f t="shared" si="62"/>
        <v>11534.928229665074</v>
      </c>
      <c r="N1344" t="e">
        <f>INDEX(XML!$A$2:$R$782,MATCH(C1344,XML!$D$2:$D$737,0),2)</f>
        <v>#N/A</v>
      </c>
    </row>
    <row r="1345" spans="1:14" ht="78.75" x14ac:dyDescent="0.2">
      <c r="A1345">
        <v>75912</v>
      </c>
      <c r="B1345" t="s">
        <v>40455</v>
      </c>
      <c r="C1345" s="15" t="s">
        <v>40456</v>
      </c>
      <c r="D1345" s="15" t="s">
        <v>40457</v>
      </c>
      <c r="E1345">
        <v>9935</v>
      </c>
      <c r="F1345">
        <v>14803</v>
      </c>
      <c r="H1345" t="s">
        <v>746</v>
      </c>
      <c r="K1345" s="16">
        <f t="shared" si="60"/>
        <v>11127.2</v>
      </c>
      <c r="L1345" s="16">
        <f t="shared" si="61"/>
        <v>11712.842105263158</v>
      </c>
      <c r="M1345" s="16">
        <f t="shared" si="62"/>
        <v>13310.047846889951</v>
      </c>
      <c r="N1345" t="e">
        <f>INDEX(XML!$A$2:$R$782,MATCH(C1345,XML!$D$2:$D$737,0),2)</f>
        <v>#N/A</v>
      </c>
    </row>
    <row r="1346" spans="1:14" ht="78.75" x14ac:dyDescent="0.2">
      <c r="A1346">
        <v>23508</v>
      </c>
      <c r="B1346" t="s">
        <v>20700</v>
      </c>
      <c r="C1346" s="15" t="s">
        <v>1298</v>
      </c>
      <c r="D1346" s="15" t="s">
        <v>1299</v>
      </c>
      <c r="E1346">
        <v>11466</v>
      </c>
      <c r="F1346">
        <v>17013</v>
      </c>
      <c r="H1346" t="s">
        <v>746</v>
      </c>
      <c r="K1346" s="16">
        <f t="shared" si="60"/>
        <v>12841.92</v>
      </c>
      <c r="L1346" s="16">
        <f t="shared" si="61"/>
        <v>13517.810526315789</v>
      </c>
      <c r="M1346" s="16">
        <f t="shared" si="62"/>
        <v>15361.14832535885</v>
      </c>
      <c r="N1346" t="e">
        <f>INDEX(XML!$A$2:$R$782,MATCH(C1346,XML!$D$2:$D$737,0),2)</f>
        <v>#N/A</v>
      </c>
    </row>
    <row r="1347" spans="1:14" ht="78.75" x14ac:dyDescent="0.2">
      <c r="A1347">
        <v>23504</v>
      </c>
      <c r="B1347" t="s">
        <v>20701</v>
      </c>
      <c r="C1347" s="15" t="s">
        <v>1300</v>
      </c>
      <c r="D1347" s="15" t="s">
        <v>1301</v>
      </c>
      <c r="E1347">
        <v>12650</v>
      </c>
      <c r="F1347">
        <v>18083</v>
      </c>
      <c r="K1347" s="16">
        <f t="shared" si="60"/>
        <v>14168</v>
      </c>
      <c r="L1347" s="16">
        <f t="shared" si="61"/>
        <v>14913.684210526315</v>
      </c>
      <c r="M1347" s="16">
        <f t="shared" si="62"/>
        <v>16947.36842105263</v>
      </c>
      <c r="N1347" t="e">
        <f>INDEX(XML!$A$2:$R$782,MATCH(C1347,XML!$D$2:$D$737,0),2)</f>
        <v>#N/A</v>
      </c>
    </row>
    <row r="1348" spans="1:14" ht="90" x14ac:dyDescent="0.2">
      <c r="A1348">
        <v>75917</v>
      </c>
      <c r="B1348" t="s">
        <v>37925</v>
      </c>
      <c r="C1348" s="15" t="s">
        <v>37926</v>
      </c>
      <c r="D1348" s="15" t="s">
        <v>37927</v>
      </c>
      <c r="E1348">
        <v>13375</v>
      </c>
      <c r="F1348">
        <v>17388</v>
      </c>
      <c r="H1348" t="s">
        <v>746</v>
      </c>
      <c r="K1348" s="16">
        <f t="shared" si="60"/>
        <v>14980</v>
      </c>
      <c r="L1348" s="16">
        <f t="shared" si="61"/>
        <v>15768.421052631578</v>
      </c>
      <c r="M1348" s="16">
        <f t="shared" si="62"/>
        <v>17918.660287081337</v>
      </c>
      <c r="N1348" t="e">
        <f>INDEX(XML!$A$2:$R$782,MATCH(C1348,XML!$D$2:$D$737,0),2)</f>
        <v>#N/A</v>
      </c>
    </row>
    <row r="1349" spans="1:14" ht="90" x14ac:dyDescent="0.2">
      <c r="A1349">
        <v>75916</v>
      </c>
      <c r="B1349" t="s">
        <v>37928</v>
      </c>
      <c r="C1349" s="15" t="s">
        <v>37929</v>
      </c>
      <c r="D1349" s="15" t="s">
        <v>37930</v>
      </c>
      <c r="E1349">
        <v>14500</v>
      </c>
      <c r="F1349">
        <v>18850</v>
      </c>
      <c r="H1349" t="s">
        <v>746</v>
      </c>
      <c r="K1349" s="16">
        <f t="shared" ref="K1349:K1412" si="63">IF(E1349&gt;49999,E1349+E1349*0.07,IF(E1349&lt;=49999,E1349+E1349*0.12))</f>
        <v>16240</v>
      </c>
      <c r="L1349" s="16">
        <f t="shared" ref="L1349:L1412" si="64">K1349*100/95</f>
        <v>17094.736842105263</v>
      </c>
      <c r="M1349" s="16">
        <f t="shared" ref="M1349:M1412" si="65">IF(COUNTIF(C1349,"*Dahua*"),F1349-10,L1349*100/88)</f>
        <v>19425.837320574163</v>
      </c>
      <c r="N1349" t="e">
        <f>INDEX(XML!$A$2:$R$782,MATCH(C1349,XML!$D$2:$D$737,0),2)</f>
        <v>#N/A</v>
      </c>
    </row>
    <row r="1350" spans="1:14" ht="78.75" x14ac:dyDescent="0.2">
      <c r="A1350">
        <v>23483</v>
      </c>
      <c r="B1350" t="s">
        <v>20702</v>
      </c>
      <c r="C1350" s="15" t="s">
        <v>1302</v>
      </c>
      <c r="D1350" s="15" t="s">
        <v>1303</v>
      </c>
      <c r="E1350">
        <v>20775</v>
      </c>
      <c r="F1350">
        <v>28783</v>
      </c>
      <c r="K1350" s="16">
        <f t="shared" si="63"/>
        <v>23268</v>
      </c>
      <c r="L1350" s="16">
        <f t="shared" si="64"/>
        <v>24492.63157894737</v>
      </c>
      <c r="M1350" s="16">
        <f t="shared" si="65"/>
        <v>27832.535885167468</v>
      </c>
      <c r="N1350" t="e">
        <f>INDEX(XML!$A$2:$R$782,MATCH(C1350,XML!$D$2:$D$737,0),2)</f>
        <v>#N/A</v>
      </c>
    </row>
    <row r="1351" spans="1:14" ht="22.5" customHeight="1" x14ac:dyDescent="0.2">
      <c r="A1351">
        <v>48495</v>
      </c>
      <c r="B1351" t="s">
        <v>22381</v>
      </c>
      <c r="C1351" s="15" t="s">
        <v>22382</v>
      </c>
      <c r="D1351" s="15" t="s">
        <v>41911</v>
      </c>
      <c r="E1351">
        <v>17900</v>
      </c>
      <c r="F1351">
        <v>23433</v>
      </c>
      <c r="H1351" t="s">
        <v>746</v>
      </c>
      <c r="K1351" s="16">
        <f t="shared" si="63"/>
        <v>20048</v>
      </c>
      <c r="L1351" s="16">
        <f t="shared" si="64"/>
        <v>21103.157894736843</v>
      </c>
      <c r="M1351" s="16">
        <f t="shared" si="65"/>
        <v>23980.861244019143</v>
      </c>
      <c r="N1351" t="e">
        <f>INDEX(XML!$A$2:$R$782,MATCH(C1351,XML!$D$2:$D$737,0),2)</f>
        <v>#N/A</v>
      </c>
    </row>
    <row r="1352" spans="1:14" ht="22.5" customHeight="1" x14ac:dyDescent="0.2">
      <c r="A1352">
        <v>40993</v>
      </c>
      <c r="B1352" t="s">
        <v>46479</v>
      </c>
      <c r="C1352" s="15" t="s">
        <v>1304</v>
      </c>
      <c r="D1352" s="15" t="s">
        <v>41912</v>
      </c>
      <c r="E1352">
        <v>19362</v>
      </c>
      <c r="F1352">
        <v>24503</v>
      </c>
      <c r="H1352" t="s">
        <v>746</v>
      </c>
      <c r="K1352" s="16">
        <f t="shared" si="63"/>
        <v>21685.439999999999</v>
      </c>
      <c r="L1352" s="16">
        <f t="shared" si="64"/>
        <v>22826.778947368421</v>
      </c>
      <c r="M1352" s="16">
        <f t="shared" si="65"/>
        <v>25939.521531100479</v>
      </c>
      <c r="N1352" t="e">
        <f>INDEX(XML!$A$2:$R$782,MATCH(C1352,XML!$D$2:$D$737,0),2)</f>
        <v>#N/A</v>
      </c>
    </row>
    <row r="1353" spans="1:14" ht="90" x14ac:dyDescent="0.2">
      <c r="A1353">
        <v>48496</v>
      </c>
      <c r="B1353" t="s">
        <v>33547</v>
      </c>
      <c r="C1353" s="15" t="s">
        <v>20654</v>
      </c>
      <c r="D1353" s="15" t="s">
        <v>41913</v>
      </c>
      <c r="E1353">
        <v>21595</v>
      </c>
      <c r="F1353">
        <v>26643</v>
      </c>
      <c r="H1353" t="s">
        <v>746</v>
      </c>
      <c r="K1353" s="16">
        <f t="shared" si="63"/>
        <v>24186.400000000001</v>
      </c>
      <c r="L1353" s="16">
        <f t="shared" si="64"/>
        <v>25459.36842105263</v>
      </c>
      <c r="M1353" s="16">
        <f t="shared" si="65"/>
        <v>28931.100478468896</v>
      </c>
      <c r="N1353" t="e">
        <f>INDEX(XML!$A$2:$R$782,MATCH(C1353,XML!$D$2:$D$737,0),2)</f>
        <v>#N/A</v>
      </c>
    </row>
    <row r="1354" spans="1:14" ht="90" x14ac:dyDescent="0.2">
      <c r="A1354">
        <v>40983</v>
      </c>
      <c r="B1354" t="s">
        <v>33548</v>
      </c>
      <c r="C1354" s="15" t="s">
        <v>1305</v>
      </c>
      <c r="D1354" s="15" t="s">
        <v>41914</v>
      </c>
      <c r="E1354">
        <v>22180</v>
      </c>
      <c r="F1354">
        <v>27713</v>
      </c>
      <c r="H1354">
        <v>32</v>
      </c>
      <c r="K1354" s="16">
        <f t="shared" si="63"/>
        <v>24841.599999999999</v>
      </c>
      <c r="L1354" s="16">
        <f t="shared" si="64"/>
        <v>26149.052631578947</v>
      </c>
      <c r="M1354" s="16">
        <f t="shared" si="65"/>
        <v>29714.832535885169</v>
      </c>
      <c r="N1354" t="e">
        <f>INDEX(XML!$A$2:$R$782,MATCH(C1354,XML!$D$2:$D$737,0),2)</f>
        <v>#N/A</v>
      </c>
    </row>
    <row r="1355" spans="1:14" ht="90" x14ac:dyDescent="0.2">
      <c r="A1355">
        <v>48497</v>
      </c>
      <c r="B1355" t="s">
        <v>33549</v>
      </c>
      <c r="C1355" s="15" t="s">
        <v>22383</v>
      </c>
      <c r="D1355" s="15" t="s">
        <v>41915</v>
      </c>
      <c r="E1355">
        <v>22500</v>
      </c>
      <c r="F1355">
        <v>27713</v>
      </c>
      <c r="K1355" s="16">
        <f t="shared" si="63"/>
        <v>25200</v>
      </c>
      <c r="L1355" s="16">
        <f t="shared" si="64"/>
        <v>26526.315789473683</v>
      </c>
      <c r="M1355" s="16">
        <f t="shared" si="65"/>
        <v>30143.540669856462</v>
      </c>
      <c r="N1355" t="e">
        <f>INDEX(XML!$A$2:$R$782,MATCH(C1355,XML!$D$2:$D$737,0),2)</f>
        <v>#N/A</v>
      </c>
    </row>
    <row r="1356" spans="1:14" ht="90" x14ac:dyDescent="0.2">
      <c r="A1356">
        <v>40994</v>
      </c>
      <c r="B1356" t="s">
        <v>33550</v>
      </c>
      <c r="C1356" s="15" t="s">
        <v>1306</v>
      </c>
      <c r="D1356" s="15" t="s">
        <v>41916</v>
      </c>
      <c r="E1356">
        <v>25200</v>
      </c>
      <c r="F1356">
        <v>31500</v>
      </c>
      <c r="H1356" t="s">
        <v>746</v>
      </c>
      <c r="K1356" s="16">
        <f t="shared" si="63"/>
        <v>28224</v>
      </c>
      <c r="L1356" s="16">
        <f t="shared" si="64"/>
        <v>29709.473684210527</v>
      </c>
      <c r="M1356" s="16">
        <f t="shared" si="65"/>
        <v>33760.765550239237</v>
      </c>
      <c r="N1356" t="e">
        <f>INDEX(XML!$A$2:$R$782,MATCH(C1356,XML!$D$2:$D$737,0),2)</f>
        <v>#N/A</v>
      </c>
    </row>
    <row r="1357" spans="1:14" ht="101.25" x14ac:dyDescent="0.2">
      <c r="A1357">
        <v>59372</v>
      </c>
      <c r="B1357" t="s">
        <v>46480</v>
      </c>
      <c r="C1357" s="15" t="s">
        <v>19227</v>
      </c>
      <c r="D1357" s="15" t="s">
        <v>19228</v>
      </c>
      <c r="E1357">
        <v>27508</v>
      </c>
      <c r="F1357">
        <v>35759</v>
      </c>
      <c r="H1357">
        <v>14</v>
      </c>
      <c r="K1357" s="16">
        <f t="shared" si="63"/>
        <v>30808.959999999999</v>
      </c>
      <c r="L1357" s="16">
        <f t="shared" si="64"/>
        <v>32430.484210526316</v>
      </c>
      <c r="M1357" s="16">
        <f t="shared" si="65"/>
        <v>36852.822966507178</v>
      </c>
      <c r="N1357" t="e">
        <f>INDEX(XML!$A$2:$R$782,MATCH(C1357,XML!$D$2:$D$737,0),2)</f>
        <v>#N/A</v>
      </c>
    </row>
    <row r="1358" spans="1:14" ht="101.25" x14ac:dyDescent="0.2">
      <c r="A1358">
        <v>59379</v>
      </c>
      <c r="B1358" t="s">
        <v>29079</v>
      </c>
      <c r="C1358" s="15" t="s">
        <v>19136</v>
      </c>
      <c r="D1358" s="15" t="s">
        <v>29080</v>
      </c>
      <c r="E1358">
        <v>30740</v>
      </c>
      <c r="F1358">
        <v>39868</v>
      </c>
      <c r="H1358">
        <v>5</v>
      </c>
      <c r="K1358" s="16">
        <f t="shared" si="63"/>
        <v>34428.800000000003</v>
      </c>
      <c r="L1358" s="16">
        <f t="shared" si="64"/>
        <v>36240.84210526316</v>
      </c>
      <c r="M1358" s="16">
        <f t="shared" si="65"/>
        <v>41182.775119617225</v>
      </c>
      <c r="N1358" t="e">
        <f>INDEX(XML!$A$2:$R$782,MATCH(C1358,XML!$D$2:$D$737,0),2)</f>
        <v>#N/A</v>
      </c>
    </row>
    <row r="1359" spans="1:14" ht="22.5" customHeight="1" x14ac:dyDescent="0.2">
      <c r="A1359">
        <v>59381</v>
      </c>
      <c r="B1359" t="s">
        <v>29081</v>
      </c>
      <c r="C1359" s="15" t="s">
        <v>19229</v>
      </c>
      <c r="D1359" s="15" t="s">
        <v>29082</v>
      </c>
      <c r="E1359">
        <v>36378</v>
      </c>
      <c r="F1359">
        <v>47291</v>
      </c>
      <c r="K1359" s="16">
        <f t="shared" si="63"/>
        <v>40743.360000000001</v>
      </c>
      <c r="L1359" s="16">
        <f t="shared" si="64"/>
        <v>42887.747368421049</v>
      </c>
      <c r="M1359" s="16">
        <f t="shared" si="65"/>
        <v>48736.076555023923</v>
      </c>
      <c r="N1359" t="e">
        <f>INDEX(XML!$A$2:$R$782,MATCH(C1359,XML!$D$2:$D$737,0),2)</f>
        <v>#N/A</v>
      </c>
    </row>
    <row r="1360" spans="1:14" ht="101.25" x14ac:dyDescent="0.2">
      <c r="A1360">
        <v>65922</v>
      </c>
      <c r="B1360" t="s">
        <v>33551</v>
      </c>
      <c r="C1360" s="15" t="s">
        <v>25361</v>
      </c>
      <c r="D1360" s="15" t="s">
        <v>33552</v>
      </c>
      <c r="E1360">
        <v>38236</v>
      </c>
      <c r="F1360">
        <v>49708</v>
      </c>
      <c r="K1360" s="16">
        <f t="shared" si="63"/>
        <v>42824.32</v>
      </c>
      <c r="L1360" s="16">
        <f t="shared" si="64"/>
        <v>45078.231578947365</v>
      </c>
      <c r="M1360" s="16">
        <f t="shared" si="65"/>
        <v>51225.263157894726</v>
      </c>
      <c r="N1360" t="e">
        <f>INDEX(XML!$A$2:$R$782,MATCH(C1360,XML!$D$2:$D$737,0),2)</f>
        <v>#N/A</v>
      </c>
    </row>
    <row r="1361" spans="1:14" ht="78.75" x14ac:dyDescent="0.2">
      <c r="A1361">
        <v>79329</v>
      </c>
      <c r="B1361" t="s">
        <v>42373</v>
      </c>
      <c r="C1361" s="15" t="s">
        <v>42374</v>
      </c>
      <c r="D1361" s="15" t="s">
        <v>42375</v>
      </c>
      <c r="E1361">
        <v>39867</v>
      </c>
      <c r="F1361">
        <v>48956</v>
      </c>
      <c r="K1361" s="16">
        <f t="shared" si="63"/>
        <v>44651.040000000001</v>
      </c>
      <c r="L1361" s="16">
        <f t="shared" si="64"/>
        <v>47001.094736842104</v>
      </c>
      <c r="M1361" s="16">
        <f t="shared" si="65"/>
        <v>53410.334928229662</v>
      </c>
      <c r="N1361" t="e">
        <f>INDEX(XML!$A$2:$R$782,MATCH(C1361,XML!$D$2:$D$737,0),2)</f>
        <v>#N/A</v>
      </c>
    </row>
    <row r="1362" spans="1:14" ht="90" x14ac:dyDescent="0.2">
      <c r="A1362">
        <v>77261</v>
      </c>
      <c r="B1362" t="s">
        <v>37931</v>
      </c>
      <c r="C1362" s="15" t="s">
        <v>37932</v>
      </c>
      <c r="D1362" s="15" t="s">
        <v>37933</v>
      </c>
      <c r="E1362">
        <v>17600</v>
      </c>
      <c r="F1362">
        <v>21983</v>
      </c>
      <c r="H1362" t="s">
        <v>746</v>
      </c>
      <c r="K1362" s="16">
        <f t="shared" si="63"/>
        <v>19712</v>
      </c>
      <c r="L1362" s="16">
        <f t="shared" si="64"/>
        <v>20749.473684210527</v>
      </c>
      <c r="M1362" s="16">
        <f t="shared" si="65"/>
        <v>23578.947368421053</v>
      </c>
      <c r="N1362" t="e">
        <f>INDEX(XML!$A$2:$R$782,MATCH(C1362,XML!$D$2:$D$737,0),2)</f>
        <v>#N/A</v>
      </c>
    </row>
    <row r="1363" spans="1:14" ht="90" x14ac:dyDescent="0.2">
      <c r="A1363">
        <v>77263</v>
      </c>
      <c r="B1363" t="s">
        <v>37934</v>
      </c>
      <c r="C1363" s="15" t="s">
        <v>37935</v>
      </c>
      <c r="D1363" s="15" t="s">
        <v>37936</v>
      </c>
      <c r="E1363">
        <v>20625</v>
      </c>
      <c r="F1363">
        <v>25754</v>
      </c>
      <c r="H1363" t="s">
        <v>746</v>
      </c>
      <c r="K1363" s="16">
        <f t="shared" si="63"/>
        <v>23100</v>
      </c>
      <c r="L1363" s="16">
        <f t="shared" si="64"/>
        <v>24315.78947368421</v>
      </c>
      <c r="M1363" s="16">
        <f t="shared" si="65"/>
        <v>27631.578947368424</v>
      </c>
      <c r="N1363" t="e">
        <f>INDEX(XML!$A$2:$R$782,MATCH(C1363,XML!$D$2:$D$737,0),2)</f>
        <v>#N/A</v>
      </c>
    </row>
    <row r="1364" spans="1:14" ht="90" x14ac:dyDescent="0.2">
      <c r="A1364">
        <v>77265</v>
      </c>
      <c r="B1364" t="s">
        <v>37937</v>
      </c>
      <c r="C1364" s="15" t="s">
        <v>37938</v>
      </c>
      <c r="D1364" s="15" t="s">
        <v>37939</v>
      </c>
      <c r="E1364">
        <v>23675</v>
      </c>
      <c r="F1364">
        <v>29552</v>
      </c>
      <c r="H1364" t="s">
        <v>746</v>
      </c>
      <c r="K1364" s="16">
        <f t="shared" si="63"/>
        <v>26516</v>
      </c>
      <c r="L1364" s="16">
        <f t="shared" si="64"/>
        <v>27911.57894736842</v>
      </c>
      <c r="M1364" s="16">
        <f t="shared" si="65"/>
        <v>31717.703349282292</v>
      </c>
      <c r="N1364" t="e">
        <f>INDEX(XML!$A$2:$R$782,MATCH(C1364,XML!$D$2:$D$737,0),2)</f>
        <v>#N/A</v>
      </c>
    </row>
    <row r="1365" spans="1:14" ht="90" x14ac:dyDescent="0.2">
      <c r="A1365">
        <v>80988</v>
      </c>
      <c r="B1365" t="s">
        <v>44519</v>
      </c>
      <c r="C1365" s="15" t="s">
        <v>44520</v>
      </c>
      <c r="D1365" s="15" t="s">
        <v>44844</v>
      </c>
      <c r="E1365">
        <v>23842</v>
      </c>
      <c r="F1365">
        <v>30279</v>
      </c>
      <c r="H1365" t="s">
        <v>746</v>
      </c>
      <c r="K1365" s="16">
        <f t="shared" si="63"/>
        <v>26703.040000000001</v>
      </c>
      <c r="L1365" s="16">
        <f t="shared" si="64"/>
        <v>28108.463157894737</v>
      </c>
      <c r="M1365" s="16">
        <f t="shared" si="65"/>
        <v>31941.435406698565</v>
      </c>
      <c r="N1365" t="e">
        <f>INDEX(XML!$A$2:$R$782,MATCH(C1365,XML!$D$2:$D$737,0),2)</f>
        <v>#N/A</v>
      </c>
    </row>
    <row r="1366" spans="1:14" ht="90" x14ac:dyDescent="0.2">
      <c r="A1366">
        <v>80987</v>
      </c>
      <c r="B1366" t="s">
        <v>44516</v>
      </c>
      <c r="C1366" s="15" t="s">
        <v>44517</v>
      </c>
      <c r="D1366" s="15" t="s">
        <v>44518</v>
      </c>
      <c r="E1366">
        <v>26330</v>
      </c>
      <c r="F1366">
        <v>33439</v>
      </c>
      <c r="H1366" t="s">
        <v>746</v>
      </c>
      <c r="K1366" s="16">
        <f t="shared" si="63"/>
        <v>29489.599999999999</v>
      </c>
      <c r="L1366" s="16">
        <f t="shared" si="64"/>
        <v>31041.684210526317</v>
      </c>
      <c r="M1366" s="16">
        <f t="shared" si="65"/>
        <v>35274.641148325354</v>
      </c>
      <c r="N1366" t="e">
        <f>INDEX(XML!$A$2:$R$782,MATCH(C1366,XML!$D$2:$D$737,0),2)</f>
        <v>#N/A</v>
      </c>
    </row>
    <row r="1367" spans="1:14" ht="22.5" customHeight="1" x14ac:dyDescent="0.2">
      <c r="A1367">
        <v>48489</v>
      </c>
      <c r="B1367" t="s">
        <v>33553</v>
      </c>
      <c r="C1367" s="15" t="s">
        <v>33359</v>
      </c>
      <c r="D1367" s="15" t="s">
        <v>33360</v>
      </c>
      <c r="E1367">
        <v>28565</v>
      </c>
      <c r="F1367">
        <v>37343</v>
      </c>
      <c r="K1367" s="16">
        <f t="shared" si="63"/>
        <v>31992.799999999999</v>
      </c>
      <c r="L1367" s="16">
        <f t="shared" si="64"/>
        <v>33676.631578947367</v>
      </c>
      <c r="M1367" s="16">
        <f t="shared" si="65"/>
        <v>38268.899521531101</v>
      </c>
      <c r="N1367" t="e">
        <f>INDEX(XML!$A$2:$R$782,MATCH(C1367,XML!$D$2:$D$737,0),2)</f>
        <v>#N/A</v>
      </c>
    </row>
    <row r="1368" spans="1:14" ht="22.5" customHeight="1" x14ac:dyDescent="0.2">
      <c r="A1368">
        <v>69592</v>
      </c>
      <c r="B1368" t="s">
        <v>27747</v>
      </c>
      <c r="C1368" s="15" t="s">
        <v>27748</v>
      </c>
      <c r="D1368" s="15" t="s">
        <v>27749</v>
      </c>
      <c r="E1368">
        <v>30590</v>
      </c>
      <c r="F1368">
        <v>41900</v>
      </c>
      <c r="H1368" t="s">
        <v>746</v>
      </c>
      <c r="K1368" s="16">
        <f t="shared" si="63"/>
        <v>34260.800000000003</v>
      </c>
      <c r="L1368" s="16">
        <f t="shared" si="64"/>
        <v>36064.000000000007</v>
      </c>
      <c r="M1368" s="16">
        <f t="shared" si="65"/>
        <v>40981.818181818191</v>
      </c>
      <c r="N1368" t="e">
        <f>INDEX(XML!$A$2:$R$782,MATCH(C1368,XML!$D$2:$D$737,0),2)</f>
        <v>#N/A</v>
      </c>
    </row>
    <row r="1369" spans="1:14" ht="90" x14ac:dyDescent="0.2">
      <c r="A1369">
        <v>69598</v>
      </c>
      <c r="B1369" t="s">
        <v>32213</v>
      </c>
      <c r="C1369" s="15" t="s">
        <v>32214</v>
      </c>
      <c r="D1369" s="15" t="s">
        <v>32215</v>
      </c>
      <c r="E1369">
        <v>32242</v>
      </c>
      <c r="F1369">
        <v>45139</v>
      </c>
      <c r="K1369" s="16">
        <f t="shared" si="63"/>
        <v>36111.040000000001</v>
      </c>
      <c r="L1369" s="16">
        <f t="shared" si="64"/>
        <v>38011.621052631577</v>
      </c>
      <c r="M1369" s="16">
        <f t="shared" si="65"/>
        <v>43195.023923444976</v>
      </c>
      <c r="N1369" t="e">
        <f>INDEX(XML!$A$2:$R$782,MATCH(C1369,XML!$D$2:$D$737,0),2)</f>
        <v>#N/A</v>
      </c>
    </row>
    <row r="1370" spans="1:14" ht="101.25" x14ac:dyDescent="0.2">
      <c r="A1370">
        <v>76108</v>
      </c>
      <c r="B1370" t="s">
        <v>41416</v>
      </c>
      <c r="C1370" s="15" t="s">
        <v>41417</v>
      </c>
      <c r="D1370" s="15" t="s">
        <v>44306</v>
      </c>
      <c r="E1370">
        <v>43041</v>
      </c>
      <c r="F1370">
        <v>53515</v>
      </c>
      <c r="K1370" s="16">
        <f t="shared" si="63"/>
        <v>48205.919999999998</v>
      </c>
      <c r="L1370" s="16">
        <f t="shared" si="64"/>
        <v>50743.073684210525</v>
      </c>
      <c r="M1370" s="16">
        <f t="shared" si="65"/>
        <v>57662.583732057414</v>
      </c>
      <c r="N1370" t="e">
        <f>INDEX(XML!$A$2:$R$782,MATCH(C1370,XML!$D$2:$D$737,0),2)</f>
        <v>#N/A</v>
      </c>
    </row>
    <row r="1371" spans="1:14" ht="112.5" x14ac:dyDescent="0.2">
      <c r="A1371">
        <v>69600</v>
      </c>
      <c r="B1371" t="s">
        <v>32216</v>
      </c>
      <c r="C1371" s="15" t="s">
        <v>32217</v>
      </c>
      <c r="D1371" s="15" t="s">
        <v>32218</v>
      </c>
      <c r="E1371">
        <v>43275</v>
      </c>
      <c r="F1371">
        <v>49427</v>
      </c>
      <c r="K1371" s="16">
        <f t="shared" si="63"/>
        <v>48468</v>
      </c>
      <c r="L1371" s="16">
        <f t="shared" si="64"/>
        <v>51018.947368421053</v>
      </c>
      <c r="M1371" s="16">
        <f t="shared" si="65"/>
        <v>57976.076555023923</v>
      </c>
      <c r="N1371" t="e">
        <f>INDEX(XML!$A$2:$R$782,MATCH(C1371,XML!$D$2:$D$737,0),2)</f>
        <v>#N/A</v>
      </c>
    </row>
    <row r="1372" spans="1:14" ht="112.5" x14ac:dyDescent="0.2">
      <c r="A1372">
        <v>70121</v>
      </c>
      <c r="B1372" t="s">
        <v>32219</v>
      </c>
      <c r="C1372" s="15" t="s">
        <v>32220</v>
      </c>
      <c r="D1372" s="15" t="s">
        <v>32221</v>
      </c>
      <c r="E1372">
        <v>49182</v>
      </c>
      <c r="F1372">
        <v>56170</v>
      </c>
      <c r="K1372" s="16">
        <f t="shared" si="63"/>
        <v>55083.839999999997</v>
      </c>
      <c r="L1372" s="16">
        <f t="shared" si="64"/>
        <v>57982.989473684211</v>
      </c>
      <c r="M1372" s="16">
        <f t="shared" si="65"/>
        <v>65889.760765550236</v>
      </c>
      <c r="N1372" t="e">
        <f>INDEX(XML!$A$2:$R$782,MATCH(C1372,XML!$D$2:$D$737,0),2)</f>
        <v>#N/A</v>
      </c>
    </row>
    <row r="1373" spans="1:14" ht="123.75" x14ac:dyDescent="0.2">
      <c r="A1373">
        <v>76109</v>
      </c>
      <c r="B1373" t="s">
        <v>42511</v>
      </c>
      <c r="C1373" s="15" t="s">
        <v>42512</v>
      </c>
      <c r="D1373" s="15" t="s">
        <v>42513</v>
      </c>
      <c r="E1373">
        <v>52605</v>
      </c>
      <c r="F1373">
        <v>0</v>
      </c>
      <c r="K1373" s="16">
        <f t="shared" si="63"/>
        <v>56287.35</v>
      </c>
      <c r="L1373" s="16">
        <f t="shared" si="64"/>
        <v>59249.84210526316</v>
      </c>
      <c r="M1373" s="16">
        <f t="shared" si="65"/>
        <v>67329.366028708144</v>
      </c>
      <c r="N1373" t="e">
        <f>INDEX(XML!$A$2:$R$782,MATCH(C1373,XML!$D$2:$D$737,0),2)</f>
        <v>#N/A</v>
      </c>
    </row>
    <row r="1374" spans="1:14" ht="33.75" customHeight="1" x14ac:dyDescent="0.2">
      <c r="A1374">
        <v>69596</v>
      </c>
      <c r="B1374" t="s">
        <v>29083</v>
      </c>
      <c r="C1374" s="15" t="s">
        <v>29084</v>
      </c>
      <c r="D1374" s="15" t="s">
        <v>29242</v>
      </c>
      <c r="E1374">
        <v>51501</v>
      </c>
      <c r="F1374">
        <v>66951</v>
      </c>
      <c r="H1374">
        <v>8</v>
      </c>
      <c r="K1374" s="16">
        <f t="shared" si="63"/>
        <v>55106.07</v>
      </c>
      <c r="L1374" s="16">
        <f t="shared" si="64"/>
        <v>58006.389473684212</v>
      </c>
      <c r="M1374" s="16">
        <f t="shared" si="65"/>
        <v>65916.351674641148</v>
      </c>
      <c r="N1374" t="e">
        <f>INDEX(XML!$A$2:$R$782,MATCH(C1374,XML!$D$2:$D$737,0),2)</f>
        <v>#N/A</v>
      </c>
    </row>
    <row r="1375" spans="1:14" ht="33.75" customHeight="1" x14ac:dyDescent="0.2">
      <c r="A1375">
        <v>71354</v>
      </c>
      <c r="B1375" t="s">
        <v>29870</v>
      </c>
      <c r="C1375" s="15" t="s">
        <v>29871</v>
      </c>
      <c r="D1375" s="15" t="s">
        <v>29872</v>
      </c>
      <c r="E1375">
        <v>52380</v>
      </c>
      <c r="F1375">
        <v>61285</v>
      </c>
      <c r="K1375" s="16">
        <f t="shared" si="63"/>
        <v>56046.6</v>
      </c>
      <c r="L1375" s="16">
        <f t="shared" si="64"/>
        <v>58996.42105263158</v>
      </c>
      <c r="M1375" s="16">
        <f t="shared" si="65"/>
        <v>67041.387559808616</v>
      </c>
      <c r="N1375" t="e">
        <f>INDEX(XML!$A$2:$R$782,MATCH(C1375,XML!$D$2:$D$737,0),2)</f>
        <v>#N/A</v>
      </c>
    </row>
    <row r="1376" spans="1:14" ht="33.75" customHeight="1" x14ac:dyDescent="0.2">
      <c r="A1376">
        <v>69597</v>
      </c>
      <c r="B1376" t="s">
        <v>29085</v>
      </c>
      <c r="C1376" s="15" t="s">
        <v>29086</v>
      </c>
      <c r="D1376" s="15" t="s">
        <v>41300</v>
      </c>
      <c r="E1376">
        <v>58141</v>
      </c>
      <c r="F1376">
        <v>65259</v>
      </c>
      <c r="K1376" s="16">
        <f t="shared" si="63"/>
        <v>62210.87</v>
      </c>
      <c r="L1376" s="16">
        <f t="shared" si="64"/>
        <v>65485.126315789472</v>
      </c>
      <c r="M1376" s="16">
        <f t="shared" si="65"/>
        <v>74414.916267942579</v>
      </c>
      <c r="N1376" t="e">
        <f>INDEX(XML!$A$2:$R$782,MATCH(C1376,XML!$D$2:$D$737,0),2)</f>
        <v>#N/A</v>
      </c>
    </row>
    <row r="1377" spans="1:14" ht="33.75" customHeight="1" x14ac:dyDescent="0.2">
      <c r="A1377">
        <v>71352</v>
      </c>
      <c r="B1377" t="s">
        <v>32222</v>
      </c>
      <c r="C1377" s="15" t="s">
        <v>32223</v>
      </c>
      <c r="D1377" s="15" t="s">
        <v>32224</v>
      </c>
      <c r="E1377">
        <v>59354</v>
      </c>
      <c r="F1377">
        <v>71225</v>
      </c>
      <c r="K1377" s="16">
        <f t="shared" si="63"/>
        <v>63508.78</v>
      </c>
      <c r="L1377" s="16">
        <f t="shared" si="64"/>
        <v>66851.347368421048</v>
      </c>
      <c r="M1377" s="16">
        <f t="shared" si="65"/>
        <v>75967.440191387563</v>
      </c>
      <c r="N1377" t="e">
        <f>INDEX(XML!$A$2:$R$782,MATCH(C1377,XML!$D$2:$D$737,0),2)</f>
        <v>#N/A</v>
      </c>
    </row>
    <row r="1378" spans="1:14" ht="33.75" customHeight="1" x14ac:dyDescent="0.2">
      <c r="A1378">
        <v>65935</v>
      </c>
      <c r="B1378" t="s">
        <v>27745</v>
      </c>
      <c r="C1378" s="15" t="s">
        <v>27746</v>
      </c>
      <c r="D1378" s="15" t="s">
        <v>32968</v>
      </c>
      <c r="E1378">
        <v>72540</v>
      </c>
      <c r="F1378">
        <v>80482</v>
      </c>
      <c r="K1378" s="16">
        <f t="shared" si="63"/>
        <v>77617.8</v>
      </c>
      <c r="L1378" s="16">
        <f t="shared" si="64"/>
        <v>81702.947368421053</v>
      </c>
      <c r="M1378" s="16">
        <f t="shared" si="65"/>
        <v>92844.258373205739</v>
      </c>
      <c r="N1378" t="e">
        <f>INDEX(XML!$A$2:$R$782,MATCH(C1378,XML!$D$2:$D$737,0),2)</f>
        <v>#N/A</v>
      </c>
    </row>
    <row r="1379" spans="1:14" ht="33.75" customHeight="1" x14ac:dyDescent="0.2">
      <c r="A1379">
        <v>65934</v>
      </c>
      <c r="B1379" t="s">
        <v>27743</v>
      </c>
      <c r="C1379" s="15" t="s">
        <v>27744</v>
      </c>
      <c r="D1379" s="15" t="s">
        <v>29243</v>
      </c>
      <c r="E1379">
        <v>81191</v>
      </c>
      <c r="F1379">
        <v>92390</v>
      </c>
      <c r="K1379" s="16">
        <f t="shared" si="63"/>
        <v>86874.37</v>
      </c>
      <c r="L1379" s="16">
        <f t="shared" si="64"/>
        <v>91446.705263157899</v>
      </c>
      <c r="M1379" s="16">
        <f t="shared" si="65"/>
        <v>103916.71052631579</v>
      </c>
      <c r="N1379" t="e">
        <f>INDEX(XML!$A$2:$R$782,MATCH(C1379,XML!$D$2:$D$737,0),2)</f>
        <v>#N/A</v>
      </c>
    </row>
    <row r="1380" spans="1:14" ht="33.75" customHeight="1" x14ac:dyDescent="0.2">
      <c r="A1380">
        <v>79328</v>
      </c>
      <c r="B1380" t="s">
        <v>42532</v>
      </c>
      <c r="C1380" s="15" t="s">
        <v>42533</v>
      </c>
      <c r="D1380" s="15" t="s">
        <v>42534</v>
      </c>
      <c r="E1380">
        <v>39775</v>
      </c>
      <c r="F1380">
        <v>49131</v>
      </c>
      <c r="K1380" s="16">
        <f t="shared" si="63"/>
        <v>44548</v>
      </c>
      <c r="L1380" s="16">
        <f t="shared" si="64"/>
        <v>46892.631578947367</v>
      </c>
      <c r="M1380" s="16">
        <f t="shared" si="65"/>
        <v>53287.081339712924</v>
      </c>
      <c r="N1380" t="e">
        <f>INDEX(XML!$A$2:$R$782,MATCH(C1380,XML!$D$2:$D$737,0),2)</f>
        <v>#N/A</v>
      </c>
    </row>
    <row r="1381" spans="1:14" ht="33.75" customHeight="1" x14ac:dyDescent="0.2">
      <c r="A1381">
        <v>79325</v>
      </c>
      <c r="B1381" t="s">
        <v>42530</v>
      </c>
      <c r="C1381" s="15" t="s">
        <v>42531</v>
      </c>
      <c r="D1381" s="15" t="s">
        <v>46075</v>
      </c>
      <c r="E1381">
        <v>43767</v>
      </c>
      <c r="F1381">
        <v>54038</v>
      </c>
      <c r="K1381" s="16">
        <f t="shared" si="63"/>
        <v>49019.040000000001</v>
      </c>
      <c r="L1381" s="16">
        <f t="shared" si="64"/>
        <v>51598.989473684211</v>
      </c>
      <c r="M1381" s="16">
        <f t="shared" si="65"/>
        <v>58635.21531100478</v>
      </c>
      <c r="N1381" t="e">
        <f>INDEX(XML!$A$2:$R$782,MATCH(C1381,XML!$D$2:$D$737,0),2)</f>
        <v>#N/A</v>
      </c>
    </row>
    <row r="1382" spans="1:14" ht="33.75" customHeight="1" x14ac:dyDescent="0.2">
      <c r="A1382">
        <v>79324</v>
      </c>
      <c r="B1382" t="s">
        <v>42370</v>
      </c>
      <c r="C1382" s="15" t="s">
        <v>42371</v>
      </c>
      <c r="D1382" s="15" t="s">
        <v>42372</v>
      </c>
      <c r="E1382">
        <v>47456</v>
      </c>
      <c r="F1382">
        <v>58331</v>
      </c>
      <c r="K1382" s="16">
        <f t="shared" si="63"/>
        <v>53150.720000000001</v>
      </c>
      <c r="L1382" s="16">
        <f t="shared" si="64"/>
        <v>55948.126315789472</v>
      </c>
      <c r="M1382" s="16">
        <f t="shared" si="65"/>
        <v>63577.416267942586</v>
      </c>
      <c r="N1382" t="e">
        <f>INDEX(XML!$A$2:$R$782,MATCH(C1382,XML!$D$2:$D$737,0),2)</f>
        <v>#N/A</v>
      </c>
    </row>
    <row r="1383" spans="1:14" ht="101.25" x14ac:dyDescent="0.2">
      <c r="A1383">
        <v>79322</v>
      </c>
      <c r="B1383" t="s">
        <v>42367</v>
      </c>
      <c r="C1383" s="15" t="s">
        <v>42368</v>
      </c>
      <c r="D1383" s="15" t="s">
        <v>42369</v>
      </c>
      <c r="E1383">
        <v>59875</v>
      </c>
      <c r="F1383">
        <v>72784</v>
      </c>
      <c r="K1383" s="16">
        <f t="shared" si="63"/>
        <v>64066.25</v>
      </c>
      <c r="L1383" s="16">
        <f t="shared" si="64"/>
        <v>67438.15789473684</v>
      </c>
      <c r="M1383" s="16">
        <f t="shared" si="65"/>
        <v>76634.270334928224</v>
      </c>
      <c r="N1383" t="e">
        <f>INDEX(XML!$A$2:$R$782,MATCH(C1383,XML!$D$2:$D$737,0),2)</f>
        <v>#N/A</v>
      </c>
    </row>
    <row r="1384" spans="1:14" ht="33.75" customHeight="1" x14ac:dyDescent="0.2">
      <c r="A1384">
        <v>79321</v>
      </c>
      <c r="B1384" t="s">
        <v>42525</v>
      </c>
      <c r="C1384" s="15" t="s">
        <v>42528</v>
      </c>
      <c r="D1384" s="15" t="s">
        <v>42529</v>
      </c>
      <c r="E1384">
        <v>67810</v>
      </c>
      <c r="F1384">
        <v>84355</v>
      </c>
      <c r="K1384" s="16">
        <f t="shared" si="63"/>
        <v>72556.7</v>
      </c>
      <c r="L1384" s="16">
        <f t="shared" si="64"/>
        <v>76375.473684210519</v>
      </c>
      <c r="M1384" s="16">
        <f t="shared" si="65"/>
        <v>86790.311004784671</v>
      </c>
      <c r="N1384" t="e">
        <f>INDEX(XML!$A$2:$R$782,MATCH(C1384,XML!$D$2:$D$737,0),2)</f>
        <v>#N/A</v>
      </c>
    </row>
    <row r="1385" spans="1:14" ht="33.75" customHeight="1" x14ac:dyDescent="0.2">
      <c r="A1385">
        <v>79320</v>
      </c>
      <c r="B1385" t="s">
        <v>42525</v>
      </c>
      <c r="C1385" s="15" t="s">
        <v>42526</v>
      </c>
      <c r="D1385" s="15" t="s">
        <v>42527</v>
      </c>
      <c r="E1385">
        <v>69150</v>
      </c>
      <c r="F1385">
        <v>86039</v>
      </c>
      <c r="K1385" s="16">
        <f t="shared" si="63"/>
        <v>73990.5</v>
      </c>
      <c r="L1385" s="16">
        <f t="shared" si="64"/>
        <v>77884.736842105267</v>
      </c>
      <c r="M1385" s="16">
        <f t="shared" si="65"/>
        <v>88505.382775119622</v>
      </c>
      <c r="N1385" t="e">
        <f>INDEX(XML!$A$2:$R$782,MATCH(C1385,XML!$D$2:$D$737,0),2)</f>
        <v>#N/A</v>
      </c>
    </row>
    <row r="1386" spans="1:14" ht="33.75" customHeight="1" x14ac:dyDescent="0.2">
      <c r="A1386">
        <v>75776</v>
      </c>
      <c r="B1386" t="s">
        <v>37940</v>
      </c>
      <c r="C1386" s="15" t="s">
        <v>37941</v>
      </c>
      <c r="D1386" s="15" t="s">
        <v>37942</v>
      </c>
      <c r="E1386">
        <v>16200</v>
      </c>
      <c r="F1386">
        <v>21060</v>
      </c>
      <c r="K1386" s="16">
        <f t="shared" si="63"/>
        <v>18144</v>
      </c>
      <c r="L1386" s="16">
        <f t="shared" si="64"/>
        <v>19098.947368421053</v>
      </c>
      <c r="M1386" s="16">
        <f t="shared" si="65"/>
        <v>21703.349282296651</v>
      </c>
      <c r="N1386" t="e">
        <f>INDEX(XML!$A$2:$R$782,MATCH(C1386,XML!$D$2:$D$737,0),2)</f>
        <v>#N/A</v>
      </c>
    </row>
    <row r="1387" spans="1:14" ht="33.75" customHeight="1" x14ac:dyDescent="0.2">
      <c r="A1387">
        <v>75777</v>
      </c>
      <c r="B1387" t="s">
        <v>37943</v>
      </c>
      <c r="C1387" s="15" t="s">
        <v>37944</v>
      </c>
      <c r="D1387" s="15" t="s">
        <v>37945</v>
      </c>
      <c r="E1387">
        <v>17600</v>
      </c>
      <c r="F1387">
        <v>22880</v>
      </c>
      <c r="K1387" s="16">
        <f t="shared" si="63"/>
        <v>19712</v>
      </c>
      <c r="L1387" s="16">
        <f t="shared" si="64"/>
        <v>20749.473684210527</v>
      </c>
      <c r="M1387" s="16">
        <f t="shared" si="65"/>
        <v>23578.947368421053</v>
      </c>
      <c r="N1387" t="e">
        <f>INDEX(XML!$A$2:$R$782,MATCH(C1387,XML!$D$2:$D$737,0),2)</f>
        <v>#N/A</v>
      </c>
    </row>
    <row r="1388" spans="1:14" ht="33.75" customHeight="1" x14ac:dyDescent="0.2">
      <c r="A1388">
        <v>46937</v>
      </c>
      <c r="B1388" t="s">
        <v>22345</v>
      </c>
      <c r="C1388" s="15" t="s">
        <v>1307</v>
      </c>
      <c r="D1388" s="15" t="s">
        <v>1308</v>
      </c>
      <c r="E1388">
        <v>20640</v>
      </c>
      <c r="F1388">
        <v>24869</v>
      </c>
      <c r="H1388" t="s">
        <v>746</v>
      </c>
      <c r="K1388" s="16">
        <f t="shared" si="63"/>
        <v>23116.799999999999</v>
      </c>
      <c r="L1388" s="16">
        <f t="shared" si="64"/>
        <v>24333.473684210527</v>
      </c>
      <c r="M1388" s="16">
        <f t="shared" si="65"/>
        <v>27651.674641148325</v>
      </c>
      <c r="N1388" t="e">
        <f>INDEX(XML!$A$2:$R$782,MATCH(C1388,XML!$D$2:$D$737,0),2)</f>
        <v>#N/A</v>
      </c>
    </row>
    <row r="1389" spans="1:14" ht="33.75" customHeight="1" x14ac:dyDescent="0.2">
      <c r="A1389">
        <v>80386</v>
      </c>
      <c r="B1389" t="s">
        <v>41363</v>
      </c>
      <c r="C1389" s="15" t="s">
        <v>41364</v>
      </c>
      <c r="D1389" s="15" t="s">
        <v>41365</v>
      </c>
      <c r="E1389">
        <v>30285</v>
      </c>
      <c r="F1389">
        <v>36342</v>
      </c>
      <c r="K1389" s="16">
        <f t="shared" si="63"/>
        <v>33919.199999999997</v>
      </c>
      <c r="L1389" s="16">
        <f t="shared" si="64"/>
        <v>35704.421052631573</v>
      </c>
      <c r="M1389" s="16">
        <f t="shared" si="65"/>
        <v>40573.205741626785</v>
      </c>
      <c r="N1389" t="e">
        <f>INDEX(XML!$A$2:$R$782,MATCH(C1389,XML!$D$2:$D$737,0),2)</f>
        <v>#N/A</v>
      </c>
    </row>
    <row r="1390" spans="1:14" ht="33.75" customHeight="1" x14ac:dyDescent="0.2">
      <c r="A1390">
        <v>80387</v>
      </c>
      <c r="B1390" t="s">
        <v>41366</v>
      </c>
      <c r="C1390" s="15" t="s">
        <v>41367</v>
      </c>
      <c r="D1390" s="15" t="s">
        <v>41368</v>
      </c>
      <c r="E1390">
        <v>34072</v>
      </c>
      <c r="F1390">
        <v>40886</v>
      </c>
      <c r="K1390" s="16">
        <f t="shared" si="63"/>
        <v>38160.639999999999</v>
      </c>
      <c r="L1390" s="16">
        <f t="shared" si="64"/>
        <v>40169.094736842104</v>
      </c>
      <c r="M1390" s="16">
        <f t="shared" si="65"/>
        <v>45646.698564593302</v>
      </c>
      <c r="N1390" t="e">
        <f>INDEX(XML!$A$2:$R$782,MATCH(C1390,XML!$D$2:$D$737,0),2)</f>
        <v>#N/A</v>
      </c>
    </row>
    <row r="1391" spans="1:14" ht="33.75" customHeight="1" x14ac:dyDescent="0.2">
      <c r="A1391">
        <v>32705</v>
      </c>
      <c r="B1391" t="s">
        <v>22346</v>
      </c>
      <c r="C1391" s="15" t="s">
        <v>1309</v>
      </c>
      <c r="D1391" s="15" t="s">
        <v>1310</v>
      </c>
      <c r="E1391">
        <v>46765</v>
      </c>
      <c r="F1391">
        <v>53758</v>
      </c>
      <c r="K1391" s="16">
        <f t="shared" si="63"/>
        <v>52376.800000000003</v>
      </c>
      <c r="L1391" s="16">
        <f t="shared" si="64"/>
        <v>55133.473684210527</v>
      </c>
      <c r="M1391" s="16">
        <f t="shared" si="65"/>
        <v>62651.674641148325</v>
      </c>
      <c r="N1391" t="e">
        <f>INDEX(XML!$A$2:$R$782,MATCH(C1391,XML!$D$2:$D$737,0),2)</f>
        <v>#N/A</v>
      </c>
    </row>
    <row r="1392" spans="1:14" ht="33.75" customHeight="1" x14ac:dyDescent="0.2">
      <c r="A1392">
        <v>80385</v>
      </c>
      <c r="B1392" t="s">
        <v>41360</v>
      </c>
      <c r="C1392" s="15" t="s">
        <v>41361</v>
      </c>
      <c r="D1392" s="15" t="s">
        <v>41362</v>
      </c>
      <c r="E1392">
        <v>67840</v>
      </c>
      <c r="F1392">
        <v>81408</v>
      </c>
      <c r="K1392" s="16">
        <f t="shared" si="63"/>
        <v>72588.800000000003</v>
      </c>
      <c r="L1392" s="16">
        <f t="shared" si="64"/>
        <v>76409.263157894733</v>
      </c>
      <c r="M1392" s="16">
        <f t="shared" si="65"/>
        <v>86828.708133971289</v>
      </c>
      <c r="N1392" t="e">
        <f>INDEX(XML!$A$2:$R$782,MATCH(C1392,XML!$D$2:$D$737,0),2)</f>
        <v>#N/A</v>
      </c>
    </row>
    <row r="1393" spans="1:14" ht="33.75" customHeight="1" x14ac:dyDescent="0.2">
      <c r="A1393">
        <v>80384</v>
      </c>
      <c r="B1393" t="s">
        <v>41357</v>
      </c>
      <c r="C1393" s="15" t="s">
        <v>41358</v>
      </c>
      <c r="D1393" s="15" t="s">
        <v>41359</v>
      </c>
      <c r="E1393">
        <v>79911</v>
      </c>
      <c r="F1393">
        <v>95893</v>
      </c>
      <c r="K1393" s="16">
        <f t="shared" si="63"/>
        <v>85504.77</v>
      </c>
      <c r="L1393" s="16">
        <f t="shared" si="64"/>
        <v>90005.021052631579</v>
      </c>
      <c r="M1393" s="16">
        <f t="shared" si="65"/>
        <v>102278.43301435407</v>
      </c>
      <c r="N1393" t="e">
        <f>INDEX(XML!$A$2:$R$782,MATCH(C1393,XML!$D$2:$D$737,0),2)</f>
        <v>#N/A</v>
      </c>
    </row>
    <row r="1394" spans="1:14" ht="78.75" x14ac:dyDescent="0.2">
      <c r="A1394">
        <v>63705</v>
      </c>
      <c r="B1394" t="s">
        <v>25394</v>
      </c>
      <c r="C1394" s="15" t="s">
        <v>25395</v>
      </c>
      <c r="D1394" s="15" t="s">
        <v>25396</v>
      </c>
      <c r="E1394">
        <v>19858</v>
      </c>
      <c r="F1394">
        <v>24494</v>
      </c>
      <c r="H1394" t="s">
        <v>746</v>
      </c>
      <c r="K1394" s="16">
        <f t="shared" si="63"/>
        <v>22240.959999999999</v>
      </c>
      <c r="L1394" s="16">
        <f t="shared" si="64"/>
        <v>23411.536842105263</v>
      </c>
      <c r="M1394" s="16">
        <f t="shared" si="65"/>
        <v>26604.019138755979</v>
      </c>
      <c r="N1394" t="e">
        <f>INDEX(XML!$A$2:$R$782,MATCH(C1394,XML!$D$2:$D$737,0),2)</f>
        <v>#N/A</v>
      </c>
    </row>
    <row r="1395" spans="1:14" ht="33.75" customHeight="1" x14ac:dyDescent="0.2">
      <c r="A1395">
        <v>63706</v>
      </c>
      <c r="B1395" t="s">
        <v>25397</v>
      </c>
      <c r="C1395" s="15" t="s">
        <v>25398</v>
      </c>
      <c r="D1395" s="15" t="s">
        <v>25399</v>
      </c>
      <c r="E1395">
        <v>21860</v>
      </c>
      <c r="F1395">
        <v>26856</v>
      </c>
      <c r="H1395">
        <v>34</v>
      </c>
      <c r="K1395" s="16">
        <f t="shared" si="63"/>
        <v>24483.200000000001</v>
      </c>
      <c r="L1395" s="16">
        <f t="shared" si="64"/>
        <v>25771.78947368421</v>
      </c>
      <c r="M1395" s="16">
        <f t="shared" si="65"/>
        <v>29286.124401913876</v>
      </c>
      <c r="N1395" t="e">
        <f>INDEX(XML!$A$2:$R$782,MATCH(C1395,XML!$D$2:$D$737,0),2)</f>
        <v>#N/A</v>
      </c>
    </row>
    <row r="1396" spans="1:14" ht="33.75" customHeight="1" x14ac:dyDescent="0.2">
      <c r="A1396">
        <v>63703</v>
      </c>
      <c r="B1396" t="s">
        <v>34793</v>
      </c>
      <c r="C1396" s="15" t="s">
        <v>34794</v>
      </c>
      <c r="D1396" s="15" t="s">
        <v>44307</v>
      </c>
      <c r="E1396">
        <v>22355</v>
      </c>
      <c r="F1396">
        <v>28166</v>
      </c>
      <c r="K1396" s="16">
        <f t="shared" si="63"/>
        <v>25037.599999999999</v>
      </c>
      <c r="L1396" s="16">
        <f t="shared" si="64"/>
        <v>26355.36842105263</v>
      </c>
      <c r="M1396" s="16">
        <f t="shared" si="65"/>
        <v>29949.282296650716</v>
      </c>
      <c r="N1396" t="e">
        <f>INDEX(XML!$A$2:$R$782,MATCH(C1396,XML!$D$2:$D$737,0),2)</f>
        <v>#N/A</v>
      </c>
    </row>
    <row r="1397" spans="1:14" ht="33.75" customHeight="1" x14ac:dyDescent="0.2">
      <c r="A1397">
        <v>80745</v>
      </c>
      <c r="B1397" t="s">
        <v>47472</v>
      </c>
      <c r="C1397" s="15" t="s">
        <v>47473</v>
      </c>
      <c r="D1397" s="15" t="s">
        <v>47474</v>
      </c>
      <c r="E1397">
        <v>33160</v>
      </c>
      <c r="F1397">
        <v>43108</v>
      </c>
      <c r="H1397">
        <v>45</v>
      </c>
      <c r="K1397" s="16">
        <f t="shared" si="63"/>
        <v>37139.199999999997</v>
      </c>
      <c r="L1397" s="16">
        <f t="shared" si="64"/>
        <v>39093.8947368421</v>
      </c>
      <c r="M1397" s="16">
        <f t="shared" si="65"/>
        <v>44424.880382775111</v>
      </c>
      <c r="N1397" t="e">
        <f>INDEX(XML!$A$2:$R$782,MATCH(C1397,XML!$D$2:$D$737,0),2)</f>
        <v>#N/A</v>
      </c>
    </row>
    <row r="1398" spans="1:14" ht="33.75" customHeight="1" x14ac:dyDescent="0.2">
      <c r="A1398">
        <v>80744</v>
      </c>
      <c r="B1398" t="s">
        <v>47475</v>
      </c>
      <c r="C1398" s="15" t="s">
        <v>47476</v>
      </c>
      <c r="D1398" s="15" t="s">
        <v>47477</v>
      </c>
      <c r="E1398">
        <v>36960</v>
      </c>
      <c r="F1398">
        <v>48048</v>
      </c>
      <c r="H1398">
        <v>38</v>
      </c>
      <c r="K1398" s="16">
        <f t="shared" si="63"/>
        <v>41395.199999999997</v>
      </c>
      <c r="L1398" s="16">
        <f t="shared" si="64"/>
        <v>43573.8947368421</v>
      </c>
      <c r="M1398" s="16">
        <f t="shared" si="65"/>
        <v>49515.789473684206</v>
      </c>
      <c r="N1398" t="e">
        <f>INDEX(XML!$A$2:$R$782,MATCH(C1398,XML!$D$2:$D$737,0),2)</f>
        <v>#N/A</v>
      </c>
    </row>
    <row r="1399" spans="1:14" ht="33.75" customHeight="1" x14ac:dyDescent="0.2">
      <c r="A1399">
        <v>63704</v>
      </c>
      <c r="B1399" t="s">
        <v>25391</v>
      </c>
      <c r="C1399" s="15" t="s">
        <v>25392</v>
      </c>
      <c r="D1399" s="15" t="s">
        <v>25393</v>
      </c>
      <c r="E1399">
        <v>26750</v>
      </c>
      <c r="F1399">
        <v>33705</v>
      </c>
      <c r="H1399" t="s">
        <v>746</v>
      </c>
      <c r="K1399" s="16">
        <f t="shared" si="63"/>
        <v>29960</v>
      </c>
      <c r="L1399" s="16">
        <f t="shared" si="64"/>
        <v>31536.842105263157</v>
      </c>
      <c r="M1399" s="16">
        <f t="shared" si="65"/>
        <v>35837.320574162673</v>
      </c>
      <c r="N1399" t="e">
        <f>INDEX(XML!$A$2:$R$782,MATCH(C1399,XML!$D$2:$D$737,0),2)</f>
        <v>#N/A</v>
      </c>
    </row>
    <row r="1400" spans="1:14" ht="101.25" x14ac:dyDescent="0.2">
      <c r="A1400">
        <v>50505</v>
      </c>
      <c r="B1400" t="s">
        <v>35179</v>
      </c>
      <c r="C1400" s="15" t="s">
        <v>35180</v>
      </c>
      <c r="D1400" s="15" t="s">
        <v>35181</v>
      </c>
      <c r="E1400">
        <v>66507</v>
      </c>
      <c r="F1400">
        <v>86459</v>
      </c>
      <c r="H1400">
        <v>48</v>
      </c>
      <c r="K1400" s="16">
        <f t="shared" si="63"/>
        <v>71162.490000000005</v>
      </c>
      <c r="L1400" s="16">
        <f t="shared" si="64"/>
        <v>74907.884210526332</v>
      </c>
      <c r="M1400" s="16">
        <f t="shared" si="65"/>
        <v>85122.59569377992</v>
      </c>
      <c r="N1400" t="e">
        <f>INDEX(XML!$A$2:$R$782,MATCH(C1400,XML!$D$2:$D$737,0),2)</f>
        <v>#N/A</v>
      </c>
    </row>
    <row r="1401" spans="1:14" ht="56.25" customHeight="1" x14ac:dyDescent="0.2">
      <c r="A1401">
        <v>63061</v>
      </c>
      <c r="B1401" t="s">
        <v>24046</v>
      </c>
      <c r="C1401" s="15" t="s">
        <v>24047</v>
      </c>
      <c r="D1401" s="15" t="s">
        <v>24707</v>
      </c>
      <c r="E1401">
        <v>11795</v>
      </c>
      <c r="F1401">
        <v>16513</v>
      </c>
      <c r="K1401" s="16">
        <f t="shared" si="63"/>
        <v>13210.4</v>
      </c>
      <c r="L1401" s="16">
        <f t="shared" si="64"/>
        <v>13905.684210526315</v>
      </c>
      <c r="M1401" s="16">
        <f t="shared" si="65"/>
        <v>15801.913875598084</v>
      </c>
      <c r="N1401" t="e">
        <f>INDEX(XML!$A$2:$R$782,MATCH(C1401,XML!$D$2:$D$737,0),2)</f>
        <v>#N/A</v>
      </c>
    </row>
    <row r="1402" spans="1:14" ht="78.75" x14ac:dyDescent="0.2">
      <c r="A1402">
        <v>63076</v>
      </c>
      <c r="B1402" t="s">
        <v>24048</v>
      </c>
      <c r="C1402" s="15" t="s">
        <v>24049</v>
      </c>
      <c r="D1402" s="15" t="s">
        <v>24050</v>
      </c>
      <c r="E1402">
        <v>13800</v>
      </c>
      <c r="F1402">
        <v>20051</v>
      </c>
      <c r="K1402" s="16">
        <f t="shared" si="63"/>
        <v>15456</v>
      </c>
      <c r="L1402" s="16">
        <f t="shared" si="64"/>
        <v>16269.473684210527</v>
      </c>
      <c r="M1402" s="16">
        <f t="shared" si="65"/>
        <v>18488.038277511961</v>
      </c>
      <c r="N1402" t="e">
        <f>INDEX(XML!$A$2:$R$782,MATCH(C1402,XML!$D$2:$D$737,0),2)</f>
        <v>#N/A</v>
      </c>
    </row>
    <row r="1403" spans="1:14" ht="56.25" customHeight="1" x14ac:dyDescent="0.2">
      <c r="A1403">
        <v>63079</v>
      </c>
      <c r="B1403" t="s">
        <v>24051</v>
      </c>
      <c r="C1403" s="15" t="s">
        <v>24052</v>
      </c>
      <c r="D1403" s="15" t="s">
        <v>24053</v>
      </c>
      <c r="E1403">
        <v>16555</v>
      </c>
      <c r="F1403">
        <v>27700</v>
      </c>
      <c r="H1403" t="s">
        <v>746</v>
      </c>
      <c r="K1403" s="16">
        <f t="shared" si="63"/>
        <v>18541.599999999999</v>
      </c>
      <c r="L1403" s="16">
        <f t="shared" si="64"/>
        <v>19517.473684210523</v>
      </c>
      <c r="M1403" s="16">
        <f t="shared" si="65"/>
        <v>22178.94736842105</v>
      </c>
      <c r="N1403" t="e">
        <f>INDEX(XML!$A$2:$R$782,MATCH(C1403,XML!$D$2:$D$737,0),2)</f>
        <v>#N/A</v>
      </c>
    </row>
    <row r="1404" spans="1:14" ht="45" customHeight="1" x14ac:dyDescent="0.2">
      <c r="A1404">
        <v>77800</v>
      </c>
      <c r="B1404" t="s">
        <v>44765</v>
      </c>
      <c r="C1404" s="15" t="s">
        <v>44766</v>
      </c>
      <c r="D1404" s="15" t="s">
        <v>44767</v>
      </c>
      <c r="E1404">
        <v>14500</v>
      </c>
      <c r="F1404">
        <v>18850</v>
      </c>
      <c r="H1404">
        <v>42</v>
      </c>
      <c r="K1404" s="16">
        <f t="shared" si="63"/>
        <v>16240</v>
      </c>
      <c r="L1404" s="16">
        <f t="shared" si="64"/>
        <v>17094.736842105263</v>
      </c>
      <c r="M1404" s="16">
        <f t="shared" si="65"/>
        <v>19425.837320574163</v>
      </c>
      <c r="N1404" t="e">
        <f>INDEX(XML!$A$2:$R$782,MATCH(C1404,XML!$D$2:$D$737,0),2)</f>
        <v>#N/A</v>
      </c>
    </row>
    <row r="1405" spans="1:14" ht="45" customHeight="1" x14ac:dyDescent="0.2">
      <c r="A1405">
        <v>77801</v>
      </c>
      <c r="B1405" t="s">
        <v>44768</v>
      </c>
      <c r="C1405" s="15" t="s">
        <v>44769</v>
      </c>
      <c r="D1405" s="15" t="s">
        <v>44770</v>
      </c>
      <c r="E1405">
        <v>16717</v>
      </c>
      <c r="F1405">
        <v>21732</v>
      </c>
      <c r="H1405" t="s">
        <v>746</v>
      </c>
      <c r="K1405" s="16">
        <f t="shared" si="63"/>
        <v>18723.04</v>
      </c>
      <c r="L1405" s="16">
        <f t="shared" si="64"/>
        <v>19708.463157894737</v>
      </c>
      <c r="M1405" s="16">
        <f t="shared" si="65"/>
        <v>22395.980861244021</v>
      </c>
      <c r="N1405" t="e">
        <f>INDEX(XML!$A$2:$R$782,MATCH(C1405,XML!$D$2:$D$737,0),2)</f>
        <v>#N/A</v>
      </c>
    </row>
    <row r="1406" spans="1:14" ht="45" customHeight="1" x14ac:dyDescent="0.2">
      <c r="A1406">
        <v>77809</v>
      </c>
      <c r="B1406" t="s">
        <v>44771</v>
      </c>
      <c r="C1406" s="15" t="s">
        <v>44772</v>
      </c>
      <c r="D1406" s="15" t="s">
        <v>44773</v>
      </c>
      <c r="E1406">
        <v>20870</v>
      </c>
      <c r="F1406">
        <v>27900</v>
      </c>
      <c r="H1406" t="s">
        <v>746</v>
      </c>
      <c r="K1406" s="16">
        <f t="shared" si="63"/>
        <v>23374.400000000001</v>
      </c>
      <c r="L1406" s="16">
        <f t="shared" si="64"/>
        <v>24604.63157894737</v>
      </c>
      <c r="M1406" s="16">
        <f t="shared" si="65"/>
        <v>27959.808612440193</v>
      </c>
      <c r="N1406" t="e">
        <f>INDEX(XML!$A$2:$R$782,MATCH(C1406,XML!$D$2:$D$737,0),2)</f>
        <v>#N/A</v>
      </c>
    </row>
    <row r="1407" spans="1:14" ht="45" customHeight="1" x14ac:dyDescent="0.2">
      <c r="A1407">
        <v>59573</v>
      </c>
      <c r="B1407" t="s">
        <v>20897</v>
      </c>
      <c r="C1407" s="15" t="s">
        <v>20131</v>
      </c>
      <c r="D1407" s="15" t="s">
        <v>20132</v>
      </c>
      <c r="E1407">
        <v>16405</v>
      </c>
      <c r="F1407">
        <v>21400</v>
      </c>
      <c r="H1407" t="s">
        <v>746</v>
      </c>
      <c r="K1407" s="16">
        <f t="shared" si="63"/>
        <v>18373.599999999999</v>
      </c>
      <c r="L1407" s="16">
        <f t="shared" si="64"/>
        <v>19340.631578947367</v>
      </c>
      <c r="M1407" s="16">
        <f t="shared" si="65"/>
        <v>21977.990430622009</v>
      </c>
      <c r="N1407" t="e">
        <f>INDEX(XML!$A$2:$R$782,MATCH(C1407,XML!$D$2:$D$737,0),2)</f>
        <v>#N/A</v>
      </c>
    </row>
    <row r="1408" spans="1:14" ht="78.75" x14ac:dyDescent="0.2">
      <c r="A1408">
        <v>59574</v>
      </c>
      <c r="B1408" t="s">
        <v>20898</v>
      </c>
      <c r="C1408" s="15" t="s">
        <v>20133</v>
      </c>
      <c r="D1408" s="15" t="s">
        <v>20134</v>
      </c>
      <c r="E1408">
        <v>22465</v>
      </c>
      <c r="F1408">
        <v>28081</v>
      </c>
      <c r="H1408" t="s">
        <v>746</v>
      </c>
      <c r="K1408" s="16">
        <f t="shared" si="63"/>
        <v>25160.799999999999</v>
      </c>
      <c r="L1408" s="16">
        <f t="shared" si="64"/>
        <v>26485.052631578947</v>
      </c>
      <c r="M1408" s="16">
        <f t="shared" si="65"/>
        <v>30096.650717703349</v>
      </c>
      <c r="N1408" t="e">
        <f>INDEX(XML!$A$2:$R$782,MATCH(C1408,XML!$D$2:$D$737,0),2)</f>
        <v>#N/A</v>
      </c>
    </row>
    <row r="1409" spans="1:14" ht="78.75" x14ac:dyDescent="0.2">
      <c r="A1409">
        <v>59575</v>
      </c>
      <c r="B1409" t="s">
        <v>20899</v>
      </c>
      <c r="C1409" s="15" t="s">
        <v>20135</v>
      </c>
      <c r="D1409" s="15" t="s">
        <v>20136</v>
      </c>
      <c r="E1409">
        <v>25926</v>
      </c>
      <c r="F1409">
        <v>32408</v>
      </c>
      <c r="H1409" t="s">
        <v>746</v>
      </c>
      <c r="K1409" s="16">
        <f t="shared" si="63"/>
        <v>29037.119999999999</v>
      </c>
      <c r="L1409" s="16">
        <f t="shared" si="64"/>
        <v>30565.389473684212</v>
      </c>
      <c r="M1409" s="16">
        <f t="shared" si="65"/>
        <v>34733.397129186604</v>
      </c>
      <c r="N1409" t="e">
        <f>INDEX(XML!$A$2:$R$782,MATCH(C1409,XML!$D$2:$D$737,0),2)</f>
        <v>#N/A</v>
      </c>
    </row>
    <row r="1410" spans="1:14" ht="33.75" customHeight="1" x14ac:dyDescent="0.2">
      <c r="A1410">
        <v>77796</v>
      </c>
      <c r="B1410" t="s">
        <v>44774</v>
      </c>
      <c r="C1410" s="15" t="s">
        <v>44775</v>
      </c>
      <c r="D1410" s="15" t="s">
        <v>44776</v>
      </c>
      <c r="E1410">
        <v>21135</v>
      </c>
      <c r="F1410">
        <v>27900</v>
      </c>
      <c r="H1410" t="s">
        <v>746</v>
      </c>
      <c r="K1410" s="16">
        <f t="shared" si="63"/>
        <v>23671.200000000001</v>
      </c>
      <c r="L1410" s="16">
        <f t="shared" si="64"/>
        <v>24917.052631578947</v>
      </c>
      <c r="M1410" s="16">
        <f t="shared" si="65"/>
        <v>28314.832535885169</v>
      </c>
      <c r="N1410" t="e">
        <f>INDEX(XML!$A$2:$R$782,MATCH(C1410,XML!$D$2:$D$737,0),2)</f>
        <v>#N/A</v>
      </c>
    </row>
    <row r="1411" spans="1:14" ht="56.25" customHeight="1" x14ac:dyDescent="0.2">
      <c r="A1411">
        <v>77797</v>
      </c>
      <c r="B1411" t="s">
        <v>44777</v>
      </c>
      <c r="C1411" s="15" t="s">
        <v>44778</v>
      </c>
      <c r="D1411" s="15" t="s">
        <v>44779</v>
      </c>
      <c r="E1411">
        <v>23410</v>
      </c>
      <c r="F1411">
        <v>30433</v>
      </c>
      <c r="H1411" t="s">
        <v>746</v>
      </c>
      <c r="K1411" s="16">
        <f t="shared" si="63"/>
        <v>26219.200000000001</v>
      </c>
      <c r="L1411" s="16">
        <f t="shared" si="64"/>
        <v>27599.157894736843</v>
      </c>
      <c r="M1411" s="16">
        <f t="shared" si="65"/>
        <v>31362.679425837323</v>
      </c>
      <c r="N1411" t="e">
        <f>INDEX(XML!$A$2:$R$782,MATCH(C1411,XML!$D$2:$D$737,0),2)</f>
        <v>#N/A</v>
      </c>
    </row>
    <row r="1412" spans="1:14" ht="33.75" customHeight="1" x14ac:dyDescent="0.2">
      <c r="A1412">
        <v>77798</v>
      </c>
      <c r="B1412" t="s">
        <v>44780</v>
      </c>
      <c r="C1412" s="15" t="s">
        <v>44781</v>
      </c>
      <c r="D1412" s="15" t="s">
        <v>44782</v>
      </c>
      <c r="E1412">
        <v>26570</v>
      </c>
      <c r="F1412">
        <v>34541</v>
      </c>
      <c r="K1412" s="16">
        <f t="shared" si="63"/>
        <v>29758.400000000001</v>
      </c>
      <c r="L1412" s="16">
        <f t="shared" si="64"/>
        <v>31324.63157894737</v>
      </c>
      <c r="M1412" s="16">
        <f t="shared" si="65"/>
        <v>35596.172248803829</v>
      </c>
      <c r="N1412" t="e">
        <f>INDEX(XML!$A$2:$R$782,MATCH(C1412,XML!$D$2:$D$737,0),2)</f>
        <v>#N/A</v>
      </c>
    </row>
    <row r="1413" spans="1:14" ht="101.25" x14ac:dyDescent="0.2">
      <c r="A1413">
        <v>77792</v>
      </c>
      <c r="B1413" t="s">
        <v>44783</v>
      </c>
      <c r="C1413" s="15" t="s">
        <v>44784</v>
      </c>
      <c r="D1413" s="15" t="s">
        <v>44785</v>
      </c>
      <c r="E1413">
        <v>33400</v>
      </c>
      <c r="F1413">
        <v>43420</v>
      </c>
      <c r="K1413" s="16">
        <f t="shared" ref="K1413:K1476" si="66">IF(E1413&gt;49999,E1413+E1413*0.07,IF(E1413&lt;=49999,E1413+E1413*0.12))</f>
        <v>37408</v>
      </c>
      <c r="L1413" s="16">
        <f t="shared" ref="L1413:L1476" si="67">K1413*100/95</f>
        <v>39376.84210526316</v>
      </c>
      <c r="M1413" s="16">
        <f t="shared" ref="M1413:M1476" si="68">IF(COUNTIF(C1413,"*Dahua*"),F1413-10,L1413*100/88)</f>
        <v>44746.411483253592</v>
      </c>
      <c r="N1413" t="e">
        <f>INDEX(XML!$A$2:$R$782,MATCH(C1413,XML!$D$2:$D$737,0),2)</f>
        <v>#N/A</v>
      </c>
    </row>
    <row r="1414" spans="1:14" ht="33.75" customHeight="1" x14ac:dyDescent="0.2">
      <c r="A1414">
        <v>77793</v>
      </c>
      <c r="B1414" t="s">
        <v>44786</v>
      </c>
      <c r="C1414" s="15" t="s">
        <v>44787</v>
      </c>
      <c r="D1414" s="15" t="s">
        <v>44788</v>
      </c>
      <c r="E1414">
        <v>37910</v>
      </c>
      <c r="F1414">
        <v>49283</v>
      </c>
      <c r="K1414" s="16">
        <f t="shared" si="66"/>
        <v>42459.199999999997</v>
      </c>
      <c r="L1414" s="16">
        <f t="shared" si="67"/>
        <v>44693.894736842107</v>
      </c>
      <c r="M1414" s="16">
        <f t="shared" si="68"/>
        <v>50788.516746411478</v>
      </c>
      <c r="N1414" t="e">
        <f>INDEX(XML!$A$2:$R$782,MATCH(C1414,XML!$D$2:$D$737,0),2)</f>
        <v>#N/A</v>
      </c>
    </row>
    <row r="1415" spans="1:14" ht="101.25" x14ac:dyDescent="0.2">
      <c r="A1415">
        <v>77794</v>
      </c>
      <c r="B1415" t="s">
        <v>44789</v>
      </c>
      <c r="C1415" s="15" t="s">
        <v>44790</v>
      </c>
      <c r="D1415" s="15" t="s">
        <v>44791</v>
      </c>
      <c r="E1415">
        <v>42400</v>
      </c>
      <c r="F1415">
        <v>55120</v>
      </c>
      <c r="K1415" s="16">
        <f t="shared" si="66"/>
        <v>47488</v>
      </c>
      <c r="L1415" s="16">
        <f t="shared" si="67"/>
        <v>49987.368421052633</v>
      </c>
      <c r="M1415" s="16">
        <f t="shared" si="68"/>
        <v>56803.827751196171</v>
      </c>
      <c r="N1415" t="e">
        <f>INDEX(XML!$A$2:$R$782,MATCH(C1415,XML!$D$2:$D$737,0),2)</f>
        <v>#N/A</v>
      </c>
    </row>
    <row r="1416" spans="1:14" ht="33.75" customHeight="1" x14ac:dyDescent="0.2">
      <c r="A1416">
        <v>77795</v>
      </c>
      <c r="B1416" t="s">
        <v>44792</v>
      </c>
      <c r="C1416" s="15" t="s">
        <v>44793</v>
      </c>
      <c r="D1416" s="15" t="s">
        <v>44794</v>
      </c>
      <c r="E1416">
        <v>48780</v>
      </c>
      <c r="F1416">
        <v>63414</v>
      </c>
      <c r="K1416" s="16">
        <f t="shared" si="66"/>
        <v>54633.599999999999</v>
      </c>
      <c r="L1416" s="16">
        <f t="shared" si="67"/>
        <v>57509.052631578947</v>
      </c>
      <c r="M1416" s="16">
        <f t="shared" si="68"/>
        <v>65351.196172248805</v>
      </c>
      <c r="N1416" t="e">
        <f>INDEX(XML!$A$2:$R$782,MATCH(C1416,XML!$D$2:$D$737,0),2)</f>
        <v>#N/A</v>
      </c>
    </row>
    <row r="1417" spans="1:14" ht="33.75" customHeight="1" x14ac:dyDescent="0.2">
      <c r="A1417">
        <v>77790</v>
      </c>
      <c r="B1417" t="s">
        <v>44795</v>
      </c>
      <c r="C1417" s="15" t="s">
        <v>44796</v>
      </c>
      <c r="D1417" s="15" t="s">
        <v>44797</v>
      </c>
      <c r="E1417">
        <v>50085</v>
      </c>
      <c r="F1417">
        <v>65111</v>
      </c>
      <c r="K1417" s="16">
        <f t="shared" si="66"/>
        <v>53590.95</v>
      </c>
      <c r="L1417" s="16">
        <f t="shared" si="67"/>
        <v>56411.526315789473</v>
      </c>
      <c r="M1417" s="16">
        <f t="shared" si="68"/>
        <v>64104.007177033491</v>
      </c>
      <c r="N1417" t="e">
        <f>INDEX(XML!$A$2:$R$782,MATCH(C1417,XML!$D$2:$D$737,0),2)</f>
        <v>#N/A</v>
      </c>
    </row>
    <row r="1418" spans="1:14" ht="33.75" customHeight="1" x14ac:dyDescent="0.2">
      <c r="A1418">
        <v>77791</v>
      </c>
      <c r="B1418" t="s">
        <v>44798</v>
      </c>
      <c r="C1418" s="15" t="s">
        <v>44799</v>
      </c>
      <c r="D1418" s="15" t="s">
        <v>44800</v>
      </c>
      <c r="E1418">
        <v>60100</v>
      </c>
      <c r="F1418">
        <v>78130</v>
      </c>
      <c r="K1418" s="16">
        <f t="shared" si="66"/>
        <v>64307</v>
      </c>
      <c r="L1418" s="16">
        <f t="shared" si="67"/>
        <v>67691.578947368427</v>
      </c>
      <c r="M1418" s="16">
        <f t="shared" si="68"/>
        <v>76922.248803827766</v>
      </c>
      <c r="N1418" t="e">
        <f>INDEX(XML!$A$2:$R$782,MATCH(C1418,XML!$D$2:$D$737,0),2)</f>
        <v>#N/A</v>
      </c>
    </row>
    <row r="1419" spans="1:14" ht="33.75" customHeight="1" x14ac:dyDescent="0.2">
      <c r="A1419">
        <v>80237</v>
      </c>
      <c r="B1419" t="s">
        <v>42583</v>
      </c>
      <c r="C1419" s="15" t="s">
        <v>42584</v>
      </c>
      <c r="D1419" s="15" t="s">
        <v>42585</v>
      </c>
      <c r="E1419">
        <v>18052</v>
      </c>
      <c r="F1419">
        <v>30900</v>
      </c>
      <c r="H1419">
        <v>16</v>
      </c>
      <c r="K1419" s="16">
        <f t="shared" si="66"/>
        <v>20218.239999999998</v>
      </c>
      <c r="L1419" s="16">
        <f t="shared" si="67"/>
        <v>21282.357894736841</v>
      </c>
      <c r="M1419" s="16">
        <f t="shared" si="68"/>
        <v>24184.497607655499</v>
      </c>
      <c r="N1419" t="e">
        <f>INDEX(XML!$A$2:$R$782,MATCH(C1419,XML!$D$2:$D$737,0),2)</f>
        <v>#N/A</v>
      </c>
    </row>
    <row r="1420" spans="1:14" ht="33.75" customHeight="1" x14ac:dyDescent="0.2">
      <c r="A1420">
        <v>43625</v>
      </c>
      <c r="B1420">
        <v>213105500018</v>
      </c>
      <c r="C1420" s="15" t="s">
        <v>37171</v>
      </c>
      <c r="D1420" s="15" t="s">
        <v>37172</v>
      </c>
      <c r="E1420">
        <v>17701</v>
      </c>
      <c r="F1420">
        <v>19520</v>
      </c>
      <c r="H1420">
        <v>37</v>
      </c>
      <c r="K1420" s="16">
        <f t="shared" si="66"/>
        <v>19825.12</v>
      </c>
      <c r="L1420" s="16">
        <f t="shared" si="67"/>
        <v>20868.547368421052</v>
      </c>
      <c r="M1420" s="16">
        <f t="shared" si="68"/>
        <v>23714.258373205739</v>
      </c>
      <c r="N1420" t="e">
        <f>INDEX(XML!$A$2:$R$782,MATCH(C1420,XML!$D$2:$D$737,0),2)</f>
        <v>#N/A</v>
      </c>
    </row>
    <row r="1421" spans="1:14" ht="33.75" customHeight="1" x14ac:dyDescent="0.2">
      <c r="A1421">
        <v>43629</v>
      </c>
      <c r="B1421" t="s">
        <v>42514</v>
      </c>
      <c r="C1421" s="15" t="s">
        <v>42515</v>
      </c>
      <c r="D1421" s="15" t="s">
        <v>42516</v>
      </c>
      <c r="E1421">
        <v>21075</v>
      </c>
      <c r="F1421">
        <v>42900</v>
      </c>
      <c r="H1421">
        <v>6</v>
      </c>
      <c r="K1421" s="16">
        <f t="shared" si="66"/>
        <v>23604</v>
      </c>
      <c r="L1421" s="16">
        <f t="shared" si="67"/>
        <v>24846.315789473683</v>
      </c>
      <c r="M1421" s="16">
        <f t="shared" si="68"/>
        <v>28234.44976076555</v>
      </c>
      <c r="N1421" t="e">
        <f>INDEX(XML!$A$2:$R$782,MATCH(C1421,XML!$D$2:$D$737,0),2)</f>
        <v>#N/A</v>
      </c>
    </row>
    <row r="1422" spans="1:14" ht="33.75" customHeight="1" x14ac:dyDescent="0.2">
      <c r="A1422">
        <v>80235</v>
      </c>
      <c r="B1422" t="s">
        <v>42580</v>
      </c>
      <c r="C1422" s="15" t="s">
        <v>42581</v>
      </c>
      <c r="D1422" s="15" t="s">
        <v>42582</v>
      </c>
      <c r="E1422">
        <v>20527</v>
      </c>
      <c r="F1422">
        <v>34900</v>
      </c>
      <c r="H1422" t="s">
        <v>746</v>
      </c>
      <c r="K1422" s="16">
        <f t="shared" si="66"/>
        <v>22990.239999999998</v>
      </c>
      <c r="L1422" s="16">
        <f t="shared" si="67"/>
        <v>24200.252631578947</v>
      </c>
      <c r="M1422" s="16">
        <f t="shared" si="68"/>
        <v>27500.287081339713</v>
      </c>
      <c r="N1422" t="e">
        <f>INDEX(XML!$A$2:$R$782,MATCH(C1422,XML!$D$2:$D$737,0),2)</f>
        <v>#N/A</v>
      </c>
    </row>
    <row r="1423" spans="1:14" ht="33.75" customHeight="1" x14ac:dyDescent="0.2">
      <c r="A1423">
        <v>43630</v>
      </c>
      <c r="B1423" t="s">
        <v>42517</v>
      </c>
      <c r="C1423" s="15" t="s">
        <v>42518</v>
      </c>
      <c r="D1423" s="15" t="s">
        <v>42519</v>
      </c>
      <c r="E1423">
        <v>22221</v>
      </c>
      <c r="F1423">
        <v>44900</v>
      </c>
      <c r="H1423">
        <v>16</v>
      </c>
      <c r="K1423" s="16">
        <f t="shared" si="66"/>
        <v>24887.52</v>
      </c>
      <c r="L1423" s="16">
        <f t="shared" si="67"/>
        <v>26197.389473684212</v>
      </c>
      <c r="M1423" s="16">
        <f t="shared" si="68"/>
        <v>29769.76076555024</v>
      </c>
      <c r="N1423" t="e">
        <f>INDEX(XML!$A$2:$R$782,MATCH(C1423,XML!$D$2:$D$737,0),2)</f>
        <v>#N/A</v>
      </c>
    </row>
    <row r="1424" spans="1:14" ht="33.75" customHeight="1" x14ac:dyDescent="0.2">
      <c r="A1424">
        <v>43628</v>
      </c>
      <c r="B1424" t="s">
        <v>37950</v>
      </c>
      <c r="C1424" s="15" t="s">
        <v>23791</v>
      </c>
      <c r="D1424" s="15" t="s">
        <v>37951</v>
      </c>
      <c r="E1424">
        <v>20909</v>
      </c>
      <c r="F1424">
        <v>40900</v>
      </c>
      <c r="K1424" s="16">
        <f t="shared" si="66"/>
        <v>23418.080000000002</v>
      </c>
      <c r="L1424" s="16">
        <f t="shared" si="67"/>
        <v>24650.610526315788</v>
      </c>
      <c r="M1424" s="16">
        <f t="shared" si="68"/>
        <v>28012.05741626794</v>
      </c>
      <c r="N1424" t="e">
        <f>INDEX(XML!$A$2:$R$782,MATCH(C1424,XML!$D$2:$D$737,0),2)</f>
        <v>#N/A</v>
      </c>
    </row>
    <row r="1425" spans="1:14" ht="33.75" customHeight="1" x14ac:dyDescent="0.2">
      <c r="A1425">
        <v>43631</v>
      </c>
      <c r="B1425" t="s">
        <v>42520</v>
      </c>
      <c r="C1425" s="15" t="s">
        <v>42521</v>
      </c>
      <c r="D1425" s="15" t="s">
        <v>42522</v>
      </c>
      <c r="E1425">
        <v>23250</v>
      </c>
      <c r="F1425">
        <v>46900</v>
      </c>
      <c r="H1425">
        <v>11</v>
      </c>
      <c r="K1425" s="16">
        <f t="shared" si="66"/>
        <v>26040</v>
      </c>
      <c r="L1425" s="16">
        <f t="shared" si="67"/>
        <v>27410.526315789473</v>
      </c>
      <c r="M1425" s="16">
        <f t="shared" si="68"/>
        <v>31148.325358851675</v>
      </c>
      <c r="N1425" t="e">
        <f>INDEX(XML!$A$2:$R$782,MATCH(C1425,XML!$D$2:$D$737,0),2)</f>
        <v>#N/A</v>
      </c>
    </row>
    <row r="1426" spans="1:14" ht="90" x14ac:dyDescent="0.2">
      <c r="A1426">
        <v>80231</v>
      </c>
      <c r="B1426" t="s">
        <v>42574</v>
      </c>
      <c r="C1426" s="15" t="s">
        <v>42575</v>
      </c>
      <c r="D1426" s="15" t="s">
        <v>42576</v>
      </c>
      <c r="E1426">
        <v>27263</v>
      </c>
      <c r="F1426">
        <v>45900</v>
      </c>
      <c r="H1426">
        <v>5</v>
      </c>
      <c r="K1426" s="16">
        <f t="shared" si="66"/>
        <v>30534.560000000001</v>
      </c>
      <c r="L1426" s="16">
        <f t="shared" si="67"/>
        <v>32141.642105263159</v>
      </c>
      <c r="M1426" s="16">
        <f t="shared" si="68"/>
        <v>36524.593301435409</v>
      </c>
      <c r="N1426" t="e">
        <f>INDEX(XML!$A$2:$R$782,MATCH(C1426,XML!$D$2:$D$737,0),2)</f>
        <v>#N/A</v>
      </c>
    </row>
    <row r="1427" spans="1:14" ht="90" x14ac:dyDescent="0.2">
      <c r="A1427">
        <v>80229</v>
      </c>
      <c r="B1427" t="s">
        <v>42571</v>
      </c>
      <c r="C1427" s="15" t="s">
        <v>42572</v>
      </c>
      <c r="D1427" s="15" t="s">
        <v>42573</v>
      </c>
      <c r="E1427">
        <v>33338</v>
      </c>
      <c r="F1427">
        <v>55900</v>
      </c>
      <c r="H1427">
        <v>10</v>
      </c>
      <c r="K1427" s="16">
        <f t="shared" si="66"/>
        <v>37338.559999999998</v>
      </c>
      <c r="L1427" s="16">
        <f t="shared" si="67"/>
        <v>39303.747368421049</v>
      </c>
      <c r="M1427" s="16">
        <f t="shared" si="68"/>
        <v>44663.349282296644</v>
      </c>
      <c r="N1427" t="e">
        <f>INDEX(XML!$A$2:$R$782,MATCH(C1427,XML!$D$2:$D$737,0),2)</f>
        <v>#N/A</v>
      </c>
    </row>
    <row r="1428" spans="1:14" ht="33.75" customHeight="1" x14ac:dyDescent="0.2">
      <c r="A1428">
        <v>80252</v>
      </c>
      <c r="B1428" t="s">
        <v>42598</v>
      </c>
      <c r="C1428" s="15" t="s">
        <v>42599</v>
      </c>
      <c r="D1428" s="15" t="s">
        <v>42600</v>
      </c>
      <c r="E1428">
        <v>27678</v>
      </c>
      <c r="F1428">
        <v>39900</v>
      </c>
      <c r="H1428">
        <v>6</v>
      </c>
      <c r="K1428" s="16">
        <f t="shared" si="66"/>
        <v>30999.360000000001</v>
      </c>
      <c r="L1428" s="16">
        <f t="shared" si="67"/>
        <v>32630.905263157896</v>
      </c>
      <c r="M1428" s="16">
        <f t="shared" si="68"/>
        <v>37080.574162679426</v>
      </c>
      <c r="N1428" t="e">
        <f>INDEX(XML!$A$2:$R$782,MATCH(C1428,XML!$D$2:$D$737,0),2)</f>
        <v>#N/A</v>
      </c>
    </row>
    <row r="1429" spans="1:14" ht="33.75" customHeight="1" x14ac:dyDescent="0.2">
      <c r="A1429">
        <v>50962</v>
      </c>
      <c r="B1429" t="s">
        <v>42523</v>
      </c>
      <c r="C1429" s="15" t="s">
        <v>46076</v>
      </c>
      <c r="D1429" s="15" t="s">
        <v>42524</v>
      </c>
      <c r="E1429">
        <v>18863</v>
      </c>
      <c r="F1429">
        <v>37900</v>
      </c>
      <c r="H1429">
        <v>2</v>
      </c>
      <c r="K1429" s="16">
        <f t="shared" si="66"/>
        <v>21126.560000000001</v>
      </c>
      <c r="L1429" s="16">
        <f t="shared" si="67"/>
        <v>22238.484210526316</v>
      </c>
      <c r="M1429" s="16">
        <f t="shared" si="68"/>
        <v>25271.004784688994</v>
      </c>
      <c r="N1429" t="e">
        <f>INDEX(XML!$A$2:$R$782,MATCH(C1429,XML!$D$2:$D$737,0),2)</f>
        <v>#N/A</v>
      </c>
    </row>
    <row r="1430" spans="1:14" ht="33.75" customHeight="1" x14ac:dyDescent="0.2">
      <c r="A1430">
        <v>80233</v>
      </c>
      <c r="B1430" t="s">
        <v>42577</v>
      </c>
      <c r="C1430" s="15" t="s">
        <v>42578</v>
      </c>
      <c r="D1430" s="15" t="s">
        <v>42579</v>
      </c>
      <c r="E1430">
        <v>24819</v>
      </c>
      <c r="F1430">
        <v>41900</v>
      </c>
      <c r="H1430">
        <v>13</v>
      </c>
      <c r="K1430" s="16">
        <f t="shared" si="66"/>
        <v>27797.279999999999</v>
      </c>
      <c r="L1430" s="16">
        <f t="shared" si="67"/>
        <v>29260.294736842105</v>
      </c>
      <c r="M1430" s="16">
        <f t="shared" si="68"/>
        <v>33250.334928229662</v>
      </c>
      <c r="N1430" t="e">
        <f>INDEX(XML!$A$2:$R$782,MATCH(C1430,XML!$D$2:$D$737,0),2)</f>
        <v>#N/A</v>
      </c>
    </row>
    <row r="1431" spans="1:14" ht="45" customHeight="1" x14ac:dyDescent="0.2">
      <c r="A1431">
        <v>56772</v>
      </c>
      <c r="B1431">
        <v>214007500004</v>
      </c>
      <c r="C1431" s="15" t="s">
        <v>37178</v>
      </c>
      <c r="D1431" s="15" t="s">
        <v>37179</v>
      </c>
      <c r="E1431">
        <v>32013</v>
      </c>
      <c r="F1431">
        <v>43700</v>
      </c>
      <c r="H1431" t="s">
        <v>746</v>
      </c>
      <c r="K1431" s="16">
        <f t="shared" si="66"/>
        <v>35854.559999999998</v>
      </c>
      <c r="L1431" s="16">
        <f t="shared" si="67"/>
        <v>37741.642105263156</v>
      </c>
      <c r="M1431" s="16">
        <f t="shared" si="68"/>
        <v>42888.229665071769</v>
      </c>
      <c r="N1431" t="e">
        <f>INDEX(XML!$A$2:$R$782,MATCH(C1431,XML!$D$2:$D$737,0),2)</f>
        <v>#N/A</v>
      </c>
    </row>
    <row r="1432" spans="1:14" ht="45" customHeight="1" x14ac:dyDescent="0.2">
      <c r="A1432">
        <v>80246</v>
      </c>
      <c r="B1432" t="s">
        <v>42595</v>
      </c>
      <c r="C1432" s="15" t="s">
        <v>42596</v>
      </c>
      <c r="D1432" s="15" t="s">
        <v>42597</v>
      </c>
      <c r="E1432">
        <v>49381</v>
      </c>
      <c r="F1432">
        <v>70900</v>
      </c>
      <c r="K1432" s="16">
        <f t="shared" si="66"/>
        <v>55306.720000000001</v>
      </c>
      <c r="L1432" s="16">
        <f t="shared" si="67"/>
        <v>58217.599999999999</v>
      </c>
      <c r="M1432" s="16">
        <f t="shared" si="68"/>
        <v>66156.363636363632</v>
      </c>
      <c r="N1432" t="e">
        <f>INDEX(XML!$A$2:$R$782,MATCH(C1432,XML!$D$2:$D$737,0),2)</f>
        <v>#N/A</v>
      </c>
    </row>
    <row r="1433" spans="1:14" ht="45" customHeight="1" x14ac:dyDescent="0.2">
      <c r="A1433">
        <v>76002</v>
      </c>
      <c r="B1433" t="s">
        <v>45865</v>
      </c>
      <c r="C1433" s="15" t="s">
        <v>45866</v>
      </c>
      <c r="D1433" s="15" t="s">
        <v>45867</v>
      </c>
      <c r="E1433">
        <v>68671</v>
      </c>
      <c r="F1433">
        <v>98000</v>
      </c>
      <c r="K1433" s="16">
        <f t="shared" si="66"/>
        <v>73477.97</v>
      </c>
      <c r="L1433" s="16">
        <f t="shared" si="67"/>
        <v>77345.231578947365</v>
      </c>
      <c r="M1433" s="16">
        <f t="shared" si="68"/>
        <v>87892.308612440189</v>
      </c>
      <c r="N1433" t="e">
        <f>INDEX(XML!$A$2:$R$782,MATCH(C1433,XML!$D$2:$D$737,0),2)</f>
        <v>#N/A</v>
      </c>
    </row>
    <row r="1434" spans="1:14" ht="101.25" x14ac:dyDescent="0.2">
      <c r="A1434">
        <v>80242</v>
      </c>
      <c r="B1434" t="s">
        <v>42586</v>
      </c>
      <c r="C1434" s="15" t="s">
        <v>42587</v>
      </c>
      <c r="D1434" s="15" t="s">
        <v>42588</v>
      </c>
      <c r="E1434">
        <v>35801</v>
      </c>
      <c r="F1434">
        <v>50900</v>
      </c>
      <c r="H1434">
        <v>9</v>
      </c>
      <c r="K1434" s="16">
        <f t="shared" si="66"/>
        <v>40097.120000000003</v>
      </c>
      <c r="L1434" s="16">
        <f t="shared" si="67"/>
        <v>42207.494736842113</v>
      </c>
      <c r="M1434" s="16">
        <f t="shared" si="68"/>
        <v>47963.062200956949</v>
      </c>
      <c r="N1434" t="e">
        <f>INDEX(XML!$A$2:$R$782,MATCH(C1434,XML!$D$2:$D$737,0),2)</f>
        <v>#N/A</v>
      </c>
    </row>
    <row r="1435" spans="1:14" ht="101.25" x14ac:dyDescent="0.2">
      <c r="A1435">
        <v>80243</v>
      </c>
      <c r="B1435" t="s">
        <v>42589</v>
      </c>
      <c r="C1435" s="15" t="s">
        <v>42590</v>
      </c>
      <c r="D1435" s="15" t="s">
        <v>42591</v>
      </c>
      <c r="E1435">
        <v>35801</v>
      </c>
      <c r="F1435">
        <v>50900</v>
      </c>
      <c r="H1435">
        <v>3</v>
      </c>
      <c r="K1435" s="16">
        <f t="shared" si="66"/>
        <v>40097.120000000003</v>
      </c>
      <c r="L1435" s="16">
        <f t="shared" si="67"/>
        <v>42207.494736842113</v>
      </c>
      <c r="M1435" s="16">
        <f t="shared" si="68"/>
        <v>47963.062200956949</v>
      </c>
      <c r="N1435" t="e">
        <f>INDEX(XML!$A$2:$R$782,MATCH(C1435,XML!$D$2:$D$737,0),2)</f>
        <v>#N/A</v>
      </c>
    </row>
    <row r="1436" spans="1:14" ht="101.25" x14ac:dyDescent="0.2">
      <c r="A1436">
        <v>80244</v>
      </c>
      <c r="B1436" t="s">
        <v>42592</v>
      </c>
      <c r="C1436" s="15" t="s">
        <v>42593</v>
      </c>
      <c r="D1436" s="15" t="s">
        <v>42594</v>
      </c>
      <c r="E1436">
        <v>40117</v>
      </c>
      <c r="F1436">
        <v>57900</v>
      </c>
      <c r="K1436" s="16">
        <f t="shared" si="66"/>
        <v>44931.040000000001</v>
      </c>
      <c r="L1436" s="16">
        <f t="shared" si="67"/>
        <v>47295.831578947371</v>
      </c>
      <c r="M1436" s="16">
        <f t="shared" si="68"/>
        <v>53745.26315789474</v>
      </c>
      <c r="N1436" t="e">
        <f>INDEX(XML!$A$2:$R$782,MATCH(C1436,XML!$D$2:$D$737,0),2)</f>
        <v>#N/A</v>
      </c>
    </row>
    <row r="1437" spans="1:14" ht="90" x14ac:dyDescent="0.2">
      <c r="A1437">
        <v>80224</v>
      </c>
      <c r="B1437" t="s">
        <v>42559</v>
      </c>
      <c r="C1437" s="15" t="s">
        <v>42560</v>
      </c>
      <c r="D1437" s="15" t="s">
        <v>42561</v>
      </c>
      <c r="E1437">
        <v>39038</v>
      </c>
      <c r="F1437">
        <v>55900</v>
      </c>
      <c r="H1437">
        <v>3</v>
      </c>
      <c r="K1437" s="16">
        <f t="shared" si="66"/>
        <v>43722.559999999998</v>
      </c>
      <c r="L1437" s="16">
        <f t="shared" si="67"/>
        <v>46023.747368421049</v>
      </c>
      <c r="M1437" s="16">
        <f t="shared" si="68"/>
        <v>52299.712918660283</v>
      </c>
      <c r="N1437" t="e">
        <f>INDEX(XML!$A$2:$R$782,MATCH(C1437,XML!$D$2:$D$737,0),2)</f>
        <v>#N/A</v>
      </c>
    </row>
    <row r="1438" spans="1:14" ht="90" x14ac:dyDescent="0.2">
      <c r="A1438">
        <v>80225</v>
      </c>
      <c r="B1438" t="s">
        <v>42562</v>
      </c>
      <c r="C1438" s="15" t="s">
        <v>42563</v>
      </c>
      <c r="D1438" s="15" t="s">
        <v>42564</v>
      </c>
      <c r="E1438">
        <v>39038</v>
      </c>
      <c r="F1438">
        <v>55900</v>
      </c>
      <c r="K1438" s="16">
        <f t="shared" si="66"/>
        <v>43722.559999999998</v>
      </c>
      <c r="L1438" s="16">
        <f t="shared" si="67"/>
        <v>46023.747368421049</v>
      </c>
      <c r="M1438" s="16">
        <f t="shared" si="68"/>
        <v>52299.712918660283</v>
      </c>
      <c r="N1438" t="e">
        <f>INDEX(XML!$A$2:$R$782,MATCH(C1438,XML!$D$2:$D$737,0),2)</f>
        <v>#N/A</v>
      </c>
    </row>
    <row r="1439" spans="1:14" ht="90" x14ac:dyDescent="0.2">
      <c r="A1439">
        <v>80222</v>
      </c>
      <c r="B1439" t="s">
        <v>42553</v>
      </c>
      <c r="C1439" s="15" t="s">
        <v>42554</v>
      </c>
      <c r="D1439" s="15" t="s">
        <v>42555</v>
      </c>
      <c r="E1439">
        <v>42782</v>
      </c>
      <c r="F1439">
        <v>61900</v>
      </c>
      <c r="K1439" s="16">
        <f t="shared" si="66"/>
        <v>47915.839999999997</v>
      </c>
      <c r="L1439" s="16">
        <f t="shared" si="67"/>
        <v>50437.72631578947</v>
      </c>
      <c r="M1439" s="16">
        <f t="shared" si="68"/>
        <v>57315.598086124402</v>
      </c>
      <c r="N1439" t="e">
        <f>INDEX(XML!$A$2:$R$782,MATCH(C1439,XML!$D$2:$D$737,0),2)</f>
        <v>#N/A</v>
      </c>
    </row>
    <row r="1440" spans="1:14" ht="33.75" customHeight="1" x14ac:dyDescent="0.2">
      <c r="A1440">
        <v>80223</v>
      </c>
      <c r="B1440" t="s">
        <v>42556</v>
      </c>
      <c r="C1440" s="15" t="s">
        <v>42557</v>
      </c>
      <c r="D1440" s="15" t="s">
        <v>42558</v>
      </c>
      <c r="E1440">
        <v>42782</v>
      </c>
      <c r="F1440">
        <v>61900</v>
      </c>
      <c r="H1440">
        <v>3</v>
      </c>
      <c r="K1440" s="16">
        <f t="shared" si="66"/>
        <v>47915.839999999997</v>
      </c>
      <c r="L1440" s="16">
        <f t="shared" si="67"/>
        <v>50437.72631578947</v>
      </c>
      <c r="M1440" s="16">
        <f t="shared" si="68"/>
        <v>57315.598086124402</v>
      </c>
      <c r="N1440" t="e">
        <f>INDEX(XML!$A$2:$R$782,MATCH(C1440,XML!$D$2:$D$737,0),2)</f>
        <v>#N/A</v>
      </c>
    </row>
    <row r="1441" spans="1:14" ht="33.75" customHeight="1" x14ac:dyDescent="0.2">
      <c r="A1441">
        <v>80218</v>
      </c>
      <c r="B1441" t="s">
        <v>42544</v>
      </c>
      <c r="C1441" s="15" t="s">
        <v>42545</v>
      </c>
      <c r="D1441" s="15" t="s">
        <v>42546</v>
      </c>
      <c r="E1441">
        <v>56758</v>
      </c>
      <c r="F1441">
        <v>81900</v>
      </c>
      <c r="H1441">
        <v>27</v>
      </c>
      <c r="K1441" s="16">
        <f t="shared" si="66"/>
        <v>60731.06</v>
      </c>
      <c r="L1441" s="16">
        <f t="shared" si="67"/>
        <v>63927.431578947369</v>
      </c>
      <c r="M1441" s="16">
        <f t="shared" si="68"/>
        <v>72644.808612440189</v>
      </c>
      <c r="N1441" t="e">
        <f>INDEX(XML!$A$2:$R$782,MATCH(C1441,XML!$D$2:$D$737,0),2)</f>
        <v>#N/A</v>
      </c>
    </row>
    <row r="1442" spans="1:14" ht="101.25" x14ac:dyDescent="0.2">
      <c r="A1442">
        <v>80219</v>
      </c>
      <c r="B1442" t="s">
        <v>42547</v>
      </c>
      <c r="C1442" s="15" t="s">
        <v>42548</v>
      </c>
      <c r="D1442" s="15" t="s">
        <v>42549</v>
      </c>
      <c r="E1442">
        <v>56758</v>
      </c>
      <c r="F1442">
        <v>81900</v>
      </c>
      <c r="H1442">
        <v>8</v>
      </c>
      <c r="K1442" s="16">
        <f t="shared" si="66"/>
        <v>60731.06</v>
      </c>
      <c r="L1442" s="16">
        <f t="shared" si="67"/>
        <v>63927.431578947369</v>
      </c>
      <c r="M1442" s="16">
        <f t="shared" si="68"/>
        <v>72644.808612440189</v>
      </c>
      <c r="N1442" t="e">
        <f>INDEX(XML!$A$2:$R$782,MATCH(C1442,XML!$D$2:$D$737,0),2)</f>
        <v>#N/A</v>
      </c>
    </row>
    <row r="1443" spans="1:14" ht="112.5" x14ac:dyDescent="0.2">
      <c r="A1443">
        <v>80216</v>
      </c>
      <c r="B1443" t="s">
        <v>42538</v>
      </c>
      <c r="C1443" s="15" t="s">
        <v>42539</v>
      </c>
      <c r="D1443" s="15" t="s">
        <v>42540</v>
      </c>
      <c r="E1443">
        <v>75393</v>
      </c>
      <c r="F1443">
        <v>107900</v>
      </c>
      <c r="K1443" s="16">
        <f t="shared" si="66"/>
        <v>80670.509999999995</v>
      </c>
      <c r="L1443" s="16">
        <f t="shared" si="67"/>
        <v>84916.326315789469</v>
      </c>
      <c r="M1443" s="16">
        <f t="shared" si="68"/>
        <v>96495.825358851667</v>
      </c>
      <c r="N1443" t="e">
        <f>INDEX(XML!$A$2:$R$782,MATCH(C1443,XML!$D$2:$D$737,0),2)</f>
        <v>#N/A</v>
      </c>
    </row>
    <row r="1444" spans="1:14" ht="112.5" x14ac:dyDescent="0.2">
      <c r="A1444">
        <v>80217</v>
      </c>
      <c r="B1444" t="s">
        <v>42541</v>
      </c>
      <c r="C1444" s="15" t="s">
        <v>42542</v>
      </c>
      <c r="D1444" s="15" t="s">
        <v>42543</v>
      </c>
      <c r="E1444">
        <v>75393</v>
      </c>
      <c r="F1444">
        <v>107900</v>
      </c>
      <c r="H1444">
        <v>2</v>
      </c>
      <c r="K1444" s="16">
        <f t="shared" si="66"/>
        <v>80670.509999999995</v>
      </c>
      <c r="L1444" s="16">
        <f t="shared" si="67"/>
        <v>84916.326315789469</v>
      </c>
      <c r="M1444" s="16">
        <f t="shared" si="68"/>
        <v>96495.825358851667</v>
      </c>
      <c r="N1444" t="e">
        <f>INDEX(XML!$A$2:$R$782,MATCH(C1444,XML!$D$2:$D$737,0),2)</f>
        <v>#N/A</v>
      </c>
    </row>
    <row r="1445" spans="1:14" ht="101.25" x14ac:dyDescent="0.2">
      <c r="A1445">
        <v>80220</v>
      </c>
      <c r="B1445" t="s">
        <v>42550</v>
      </c>
      <c r="C1445" s="15" t="s">
        <v>42551</v>
      </c>
      <c r="D1445" s="15" t="s">
        <v>42552</v>
      </c>
      <c r="E1445">
        <v>45142</v>
      </c>
      <c r="F1445">
        <v>64900</v>
      </c>
      <c r="H1445">
        <v>2</v>
      </c>
      <c r="K1445" s="16">
        <f t="shared" si="66"/>
        <v>50559.040000000001</v>
      </c>
      <c r="L1445" s="16">
        <f t="shared" si="67"/>
        <v>53220.042105263157</v>
      </c>
      <c r="M1445" s="16">
        <f t="shared" si="68"/>
        <v>60477.320574162673</v>
      </c>
      <c r="N1445" t="e">
        <f>INDEX(XML!$A$2:$R$782,MATCH(C1445,XML!$D$2:$D$737,0),2)</f>
        <v>#N/A</v>
      </c>
    </row>
    <row r="1446" spans="1:14" ht="101.25" x14ac:dyDescent="0.2">
      <c r="A1446">
        <v>80226</v>
      </c>
      <c r="B1446" t="s">
        <v>42565</v>
      </c>
      <c r="C1446" s="15" t="s">
        <v>42566</v>
      </c>
      <c r="D1446" s="15" t="s">
        <v>42567</v>
      </c>
      <c r="E1446">
        <v>71016</v>
      </c>
      <c r="F1446">
        <v>101900</v>
      </c>
      <c r="K1446" s="16">
        <f t="shared" si="66"/>
        <v>75987.12</v>
      </c>
      <c r="L1446" s="16">
        <f t="shared" si="67"/>
        <v>79986.442105263151</v>
      </c>
      <c r="M1446" s="16">
        <f t="shared" si="68"/>
        <v>90893.684210526306</v>
      </c>
      <c r="N1446" t="e">
        <f>INDEX(XML!$A$2:$R$782,MATCH(C1446,XML!$D$2:$D$737,0),2)</f>
        <v>#N/A</v>
      </c>
    </row>
    <row r="1447" spans="1:14" ht="101.25" x14ac:dyDescent="0.2">
      <c r="A1447">
        <v>80227</v>
      </c>
      <c r="B1447" t="s">
        <v>42568</v>
      </c>
      <c r="C1447" s="15" t="s">
        <v>42569</v>
      </c>
      <c r="D1447" s="15" t="s">
        <v>42570</v>
      </c>
      <c r="E1447">
        <v>71016</v>
      </c>
      <c r="F1447">
        <v>101900</v>
      </c>
      <c r="H1447">
        <v>1</v>
      </c>
      <c r="K1447" s="16">
        <f t="shared" si="66"/>
        <v>75987.12</v>
      </c>
      <c r="L1447" s="16">
        <f t="shared" si="67"/>
        <v>79986.442105263151</v>
      </c>
      <c r="M1447" s="16">
        <f t="shared" si="68"/>
        <v>90893.684210526306</v>
      </c>
      <c r="N1447" t="e">
        <f>INDEX(XML!$A$2:$R$782,MATCH(C1447,XML!$D$2:$D$737,0),2)</f>
        <v>#N/A</v>
      </c>
    </row>
    <row r="1448" spans="1:14" ht="112.5" x14ac:dyDescent="0.2">
      <c r="A1448">
        <v>65521</v>
      </c>
      <c r="B1448" t="s">
        <v>37946</v>
      </c>
      <c r="C1448" s="15" t="s">
        <v>25596</v>
      </c>
      <c r="D1448" s="15" t="s">
        <v>37947</v>
      </c>
      <c r="E1448">
        <v>48909</v>
      </c>
      <c r="F1448">
        <v>97900</v>
      </c>
      <c r="K1448" s="16">
        <f t="shared" si="66"/>
        <v>54778.080000000002</v>
      </c>
      <c r="L1448" s="16">
        <f t="shared" si="67"/>
        <v>57661.136842105261</v>
      </c>
      <c r="M1448" s="16">
        <f t="shared" si="68"/>
        <v>65524.019138755975</v>
      </c>
      <c r="N1448" t="e">
        <f>INDEX(XML!$A$2:$R$782,MATCH(C1448,XML!$D$2:$D$737,0),2)</f>
        <v>#N/A</v>
      </c>
    </row>
    <row r="1449" spans="1:14" ht="112.5" x14ac:dyDescent="0.2">
      <c r="A1449">
        <v>65522</v>
      </c>
      <c r="B1449" t="s">
        <v>37948</v>
      </c>
      <c r="C1449" s="15" t="s">
        <v>37180</v>
      </c>
      <c r="D1449" s="15" t="s">
        <v>37949</v>
      </c>
      <c r="E1449">
        <v>49647</v>
      </c>
      <c r="F1449">
        <v>99900</v>
      </c>
      <c r="H1449">
        <v>2</v>
      </c>
      <c r="K1449" s="16">
        <f t="shared" si="66"/>
        <v>55604.639999999999</v>
      </c>
      <c r="L1449" s="16">
        <f t="shared" si="67"/>
        <v>58531.199999999997</v>
      </c>
      <c r="M1449" s="16">
        <f t="shared" si="68"/>
        <v>66512.727272727279</v>
      </c>
      <c r="N1449" t="e">
        <f>INDEX(XML!$A$2:$R$782,MATCH(C1449,XML!$D$2:$D$737,0),2)</f>
        <v>#N/A</v>
      </c>
    </row>
    <row r="1450" spans="1:14" ht="33.75" customHeight="1" x14ac:dyDescent="0.2">
      <c r="A1450">
        <v>80213</v>
      </c>
      <c r="B1450" t="s">
        <v>42535</v>
      </c>
      <c r="C1450" s="15" t="s">
        <v>42536</v>
      </c>
      <c r="D1450" s="15" t="s">
        <v>42537</v>
      </c>
      <c r="E1450">
        <v>80137</v>
      </c>
      <c r="F1450">
        <v>114900</v>
      </c>
      <c r="K1450" s="16">
        <f t="shared" si="66"/>
        <v>85746.59</v>
      </c>
      <c r="L1450" s="16">
        <f t="shared" si="67"/>
        <v>90259.568421052638</v>
      </c>
      <c r="M1450" s="16">
        <f t="shared" si="68"/>
        <v>102567.69138755981</v>
      </c>
      <c r="N1450" t="e">
        <f>INDEX(XML!$A$2:$R$782,MATCH(C1450,XML!$D$2:$D$737,0),2)</f>
        <v>#N/A</v>
      </c>
    </row>
    <row r="1451" spans="1:14" ht="45" customHeight="1" x14ac:dyDescent="0.2">
      <c r="A1451">
        <v>65518</v>
      </c>
      <c r="B1451">
        <v>214607500022</v>
      </c>
      <c r="C1451" s="15" t="s">
        <v>25595</v>
      </c>
      <c r="D1451" s="15" t="s">
        <v>29244</v>
      </c>
      <c r="E1451">
        <v>40245</v>
      </c>
      <c r="F1451">
        <v>47448</v>
      </c>
      <c r="K1451" s="16">
        <f t="shared" si="66"/>
        <v>45074.400000000001</v>
      </c>
      <c r="L1451" s="16">
        <f t="shared" si="67"/>
        <v>47446.73684210526</v>
      </c>
      <c r="M1451" s="16">
        <f t="shared" si="68"/>
        <v>53916.746411483247</v>
      </c>
      <c r="N1451" t="e">
        <f>INDEX(XML!$A$2:$R$782,MATCH(C1451,XML!$D$2:$D$737,0),2)</f>
        <v>#N/A</v>
      </c>
    </row>
    <row r="1452" spans="1:14" ht="45" customHeight="1" x14ac:dyDescent="0.2">
      <c r="A1452">
        <v>59147</v>
      </c>
      <c r="B1452" t="s">
        <v>30697</v>
      </c>
      <c r="C1452" s="15" t="s">
        <v>30698</v>
      </c>
      <c r="D1452" s="15" t="s">
        <v>48686</v>
      </c>
      <c r="E1452">
        <v>12427</v>
      </c>
      <c r="F1452">
        <v>19900</v>
      </c>
      <c r="K1452" s="16">
        <f t="shared" si="66"/>
        <v>13918.24</v>
      </c>
      <c r="L1452" s="16">
        <f t="shared" si="67"/>
        <v>14650.778947368421</v>
      </c>
      <c r="M1452" s="16">
        <f t="shared" si="68"/>
        <v>16648.612440191388</v>
      </c>
      <c r="N1452" t="e">
        <f>INDEX(XML!$A$2:$R$782,MATCH(C1452,XML!$D$2:$D$737,0),2)</f>
        <v>#N/A</v>
      </c>
    </row>
    <row r="1453" spans="1:14" ht="56.25" customHeight="1" x14ac:dyDescent="0.2">
      <c r="A1453">
        <v>55684</v>
      </c>
      <c r="B1453" t="s">
        <v>21687</v>
      </c>
      <c r="C1453" s="15" t="s">
        <v>21688</v>
      </c>
      <c r="D1453" s="15" t="s">
        <v>48687</v>
      </c>
      <c r="E1453">
        <v>18204</v>
      </c>
      <c r="F1453">
        <v>24900</v>
      </c>
      <c r="H1453" t="s">
        <v>746</v>
      </c>
      <c r="K1453" s="16">
        <f t="shared" si="66"/>
        <v>20388.48</v>
      </c>
      <c r="L1453" s="16">
        <f t="shared" si="67"/>
        <v>21461.557894736841</v>
      </c>
      <c r="M1453" s="16">
        <f t="shared" si="68"/>
        <v>24388.133971291863</v>
      </c>
      <c r="N1453" t="e">
        <f>INDEX(XML!$A$2:$R$782,MATCH(C1453,XML!$D$2:$D$737,0),2)</f>
        <v>#N/A</v>
      </c>
    </row>
    <row r="1454" spans="1:14" ht="90" x14ac:dyDescent="0.2">
      <c r="A1454">
        <v>55686</v>
      </c>
      <c r="B1454" t="s">
        <v>37173</v>
      </c>
      <c r="C1454" s="15" t="s">
        <v>37174</v>
      </c>
      <c r="D1454" s="15" t="s">
        <v>37175</v>
      </c>
      <c r="E1454">
        <v>25366</v>
      </c>
      <c r="F1454">
        <v>34500</v>
      </c>
      <c r="H1454" t="s">
        <v>746</v>
      </c>
      <c r="K1454" s="16">
        <f t="shared" si="66"/>
        <v>28409.919999999998</v>
      </c>
      <c r="L1454" s="16">
        <f t="shared" si="67"/>
        <v>29905.178947368422</v>
      </c>
      <c r="M1454" s="16">
        <f t="shared" si="68"/>
        <v>33983.157894736847</v>
      </c>
      <c r="N1454" t="e">
        <f>INDEX(XML!$A$2:$R$782,MATCH(C1454,XML!$D$2:$D$737,0),2)</f>
        <v>#N/A</v>
      </c>
    </row>
    <row r="1455" spans="1:14" ht="45" customHeight="1" x14ac:dyDescent="0.2">
      <c r="A1455">
        <v>55685</v>
      </c>
      <c r="B1455" t="s">
        <v>22200</v>
      </c>
      <c r="C1455" s="15" t="s">
        <v>22201</v>
      </c>
      <c r="D1455" s="15" t="s">
        <v>48688</v>
      </c>
      <c r="E1455">
        <v>21444</v>
      </c>
      <c r="F1455">
        <v>29900</v>
      </c>
      <c r="H1455" t="s">
        <v>746</v>
      </c>
      <c r="K1455" s="16">
        <f t="shared" si="66"/>
        <v>24017.279999999999</v>
      </c>
      <c r="L1455" s="16">
        <f t="shared" si="67"/>
        <v>25281.347368421051</v>
      </c>
      <c r="M1455" s="16">
        <f t="shared" si="68"/>
        <v>28728.803827751195</v>
      </c>
      <c r="N1455" t="e">
        <f>INDEX(XML!$A$2:$R$782,MATCH(C1455,XML!$D$2:$D$737,0),2)</f>
        <v>#N/A</v>
      </c>
    </row>
    <row r="1456" spans="1:14" ht="33.75" customHeight="1" x14ac:dyDescent="0.2">
      <c r="A1456">
        <v>59149</v>
      </c>
      <c r="B1456" t="s">
        <v>19616</v>
      </c>
      <c r="C1456" s="15" t="s">
        <v>19617</v>
      </c>
      <c r="D1456" s="15" t="s">
        <v>48689</v>
      </c>
      <c r="E1456">
        <v>18845</v>
      </c>
      <c r="F1456">
        <v>28900</v>
      </c>
      <c r="H1456" t="s">
        <v>746</v>
      </c>
      <c r="K1456" s="16">
        <f t="shared" si="66"/>
        <v>21106.400000000001</v>
      </c>
      <c r="L1456" s="16">
        <f t="shared" si="67"/>
        <v>22217.263157894737</v>
      </c>
      <c r="M1456" s="16">
        <f t="shared" si="68"/>
        <v>25246.889952153109</v>
      </c>
      <c r="N1456" t="e">
        <f>INDEX(XML!$A$2:$R$782,MATCH(C1456,XML!$D$2:$D$737,0),2)</f>
        <v>#N/A</v>
      </c>
    </row>
    <row r="1457" spans="1:14" ht="33.75" customHeight="1" x14ac:dyDescent="0.2">
      <c r="A1457">
        <v>68501</v>
      </c>
      <c r="B1457" t="s">
        <v>30701</v>
      </c>
      <c r="C1457" s="15" t="s">
        <v>30702</v>
      </c>
      <c r="D1457" s="15" t="s">
        <v>30703</v>
      </c>
      <c r="E1457">
        <v>18069</v>
      </c>
      <c r="F1457">
        <v>25900</v>
      </c>
      <c r="H1457" t="s">
        <v>746</v>
      </c>
      <c r="K1457" s="16">
        <f t="shared" si="66"/>
        <v>20237.28</v>
      </c>
      <c r="L1457" s="16">
        <f t="shared" si="67"/>
        <v>21302.400000000001</v>
      </c>
      <c r="M1457" s="16">
        <f t="shared" si="68"/>
        <v>24207.272727272728</v>
      </c>
      <c r="N1457" t="e">
        <f>INDEX(XML!$A$2:$R$782,MATCH(C1457,XML!$D$2:$D$737,0),2)</f>
        <v>#N/A</v>
      </c>
    </row>
    <row r="1458" spans="1:14" ht="112.5" x14ac:dyDescent="0.2">
      <c r="A1458">
        <v>55688</v>
      </c>
      <c r="B1458" t="s">
        <v>23609</v>
      </c>
      <c r="C1458" s="15" t="s">
        <v>23610</v>
      </c>
      <c r="D1458" s="15" t="s">
        <v>48690</v>
      </c>
      <c r="E1458">
        <v>42714</v>
      </c>
      <c r="F1458">
        <v>57900</v>
      </c>
      <c r="H1458" t="s">
        <v>746</v>
      </c>
      <c r="K1458" s="16">
        <f t="shared" si="66"/>
        <v>47839.68</v>
      </c>
      <c r="L1458" s="16">
        <f t="shared" si="67"/>
        <v>50357.557894736841</v>
      </c>
      <c r="M1458" s="16">
        <f t="shared" si="68"/>
        <v>57224.497607655503</v>
      </c>
      <c r="N1458" t="e">
        <f>INDEX(XML!$A$2:$R$782,MATCH(C1458,XML!$D$2:$D$737,0),2)</f>
        <v>#N/A</v>
      </c>
    </row>
    <row r="1459" spans="1:14" ht="90" x14ac:dyDescent="0.2">
      <c r="A1459">
        <v>68503</v>
      </c>
      <c r="B1459" t="s">
        <v>30704</v>
      </c>
      <c r="C1459" s="15" t="s">
        <v>30705</v>
      </c>
      <c r="D1459" s="15" t="s">
        <v>30706</v>
      </c>
      <c r="E1459">
        <v>19069</v>
      </c>
      <c r="F1459">
        <v>28900</v>
      </c>
      <c r="H1459">
        <v>1</v>
      </c>
      <c r="K1459" s="16">
        <f t="shared" si="66"/>
        <v>21357.279999999999</v>
      </c>
      <c r="L1459" s="16">
        <f t="shared" si="67"/>
        <v>22481.347368421051</v>
      </c>
      <c r="M1459" s="16">
        <f t="shared" si="68"/>
        <v>25546.985645933015</v>
      </c>
      <c r="N1459" t="e">
        <f>INDEX(XML!$A$2:$R$782,MATCH(C1459,XML!$D$2:$D$737,0),2)</f>
        <v>#N/A</v>
      </c>
    </row>
    <row r="1460" spans="1:14" ht="33.75" customHeight="1" x14ac:dyDescent="0.2">
      <c r="A1460">
        <v>59148</v>
      </c>
      <c r="B1460" t="s">
        <v>30699</v>
      </c>
      <c r="C1460" s="15" t="s">
        <v>30700</v>
      </c>
      <c r="D1460" s="15" t="s">
        <v>48691</v>
      </c>
      <c r="E1460">
        <v>13853</v>
      </c>
      <c r="F1460">
        <v>21900</v>
      </c>
      <c r="H1460" t="s">
        <v>746</v>
      </c>
      <c r="K1460" s="16">
        <f t="shared" si="66"/>
        <v>15515.36</v>
      </c>
      <c r="L1460" s="16">
        <f t="shared" si="67"/>
        <v>16331.957894736843</v>
      </c>
      <c r="M1460" s="16">
        <f t="shared" si="68"/>
        <v>18559.043062200959</v>
      </c>
      <c r="N1460" t="e">
        <f>INDEX(XML!$A$2:$R$782,MATCH(C1460,XML!$D$2:$D$737,0),2)</f>
        <v>#N/A</v>
      </c>
    </row>
    <row r="1461" spans="1:14" ht="33.75" customHeight="1" x14ac:dyDescent="0.2">
      <c r="A1461">
        <v>61145</v>
      </c>
      <c r="B1461" t="s">
        <v>23073</v>
      </c>
      <c r="C1461" s="15" t="s">
        <v>21737</v>
      </c>
      <c r="D1461" s="15" t="s">
        <v>48692</v>
      </c>
      <c r="E1461">
        <v>55320</v>
      </c>
      <c r="F1461">
        <v>65500</v>
      </c>
      <c r="H1461" t="s">
        <v>746</v>
      </c>
      <c r="K1461" s="16">
        <f t="shared" si="66"/>
        <v>59192.4</v>
      </c>
      <c r="L1461" s="16">
        <f t="shared" si="67"/>
        <v>62307.789473684214</v>
      </c>
      <c r="M1461" s="16">
        <f t="shared" si="68"/>
        <v>70804.306220095707</v>
      </c>
      <c r="N1461" t="e">
        <f>INDEX(XML!$A$2:$R$782,MATCH(C1461,XML!$D$2:$D$737,0),2)</f>
        <v>#N/A</v>
      </c>
    </row>
    <row r="1462" spans="1:14" ht="33.75" customHeight="1" x14ac:dyDescent="0.2">
      <c r="A1462">
        <v>68504</v>
      </c>
      <c r="B1462" t="s">
        <v>30707</v>
      </c>
      <c r="C1462" s="15" t="s">
        <v>30708</v>
      </c>
      <c r="D1462" s="15" t="s">
        <v>30709</v>
      </c>
      <c r="E1462">
        <v>28120</v>
      </c>
      <c r="F1462">
        <v>30900</v>
      </c>
      <c r="H1462" t="s">
        <v>746</v>
      </c>
      <c r="K1462" s="16">
        <f t="shared" si="66"/>
        <v>31494.400000000001</v>
      </c>
      <c r="L1462" s="16">
        <f t="shared" si="67"/>
        <v>33152</v>
      </c>
      <c r="M1462" s="16">
        <f t="shared" si="68"/>
        <v>37672.727272727272</v>
      </c>
      <c r="N1462" t="e">
        <f>INDEX(XML!$A$2:$R$782,MATCH(C1462,XML!$D$2:$D$737,0),2)</f>
        <v>#N/A</v>
      </c>
    </row>
    <row r="1463" spans="1:14" ht="33.75" customHeight="1" x14ac:dyDescent="0.2">
      <c r="A1463">
        <v>55692</v>
      </c>
      <c r="B1463" t="s">
        <v>20843</v>
      </c>
      <c r="C1463" s="15" t="s">
        <v>20844</v>
      </c>
      <c r="D1463" s="15" t="s">
        <v>48693</v>
      </c>
      <c r="E1463">
        <v>74908</v>
      </c>
      <c r="F1463">
        <v>90900</v>
      </c>
      <c r="H1463">
        <v>43</v>
      </c>
      <c r="K1463" s="16">
        <f t="shared" si="66"/>
        <v>80151.56</v>
      </c>
      <c r="L1463" s="16">
        <f t="shared" si="67"/>
        <v>84370.063157894736</v>
      </c>
      <c r="M1463" s="16">
        <f t="shared" si="68"/>
        <v>95875.071770334936</v>
      </c>
      <c r="N1463" t="e">
        <f>INDEX(XML!$A$2:$R$782,MATCH(C1463,XML!$D$2:$D$737,0),2)</f>
        <v>#N/A</v>
      </c>
    </row>
    <row r="1464" spans="1:14" ht="33.75" customHeight="1" x14ac:dyDescent="0.2">
      <c r="A1464">
        <v>55694</v>
      </c>
      <c r="B1464" t="s">
        <v>16050</v>
      </c>
      <c r="C1464" s="15" t="s">
        <v>16051</v>
      </c>
      <c r="D1464" s="15" t="s">
        <v>48694</v>
      </c>
      <c r="E1464">
        <v>95117</v>
      </c>
      <c r="F1464">
        <v>116500</v>
      </c>
      <c r="H1464">
        <v>30</v>
      </c>
      <c r="K1464" s="16">
        <f t="shared" si="66"/>
        <v>101775.19</v>
      </c>
      <c r="L1464" s="16">
        <f t="shared" si="67"/>
        <v>107131.77894736842</v>
      </c>
      <c r="M1464" s="16">
        <f t="shared" si="68"/>
        <v>121740.65789473685</v>
      </c>
      <c r="N1464" t="e">
        <f>INDEX(XML!$A$2:$R$782,MATCH(C1464,XML!$D$2:$D$737,0),2)</f>
        <v>#N/A</v>
      </c>
    </row>
    <row r="1465" spans="1:14" ht="33.75" customHeight="1" x14ac:dyDescent="0.2">
      <c r="A1465">
        <v>55695</v>
      </c>
      <c r="B1465" t="s">
        <v>37479</v>
      </c>
      <c r="C1465" s="15" t="s">
        <v>37176</v>
      </c>
      <c r="D1465" s="15" t="s">
        <v>48695</v>
      </c>
      <c r="E1465">
        <v>49543</v>
      </c>
      <c r="F1465">
        <v>65500</v>
      </c>
      <c r="H1465" t="s">
        <v>746</v>
      </c>
      <c r="K1465" s="16">
        <f t="shared" si="66"/>
        <v>55488.160000000003</v>
      </c>
      <c r="L1465" s="16">
        <f t="shared" si="67"/>
        <v>58408.589473684209</v>
      </c>
      <c r="M1465" s="16">
        <f t="shared" si="68"/>
        <v>66373.397129186604</v>
      </c>
      <c r="N1465" t="e">
        <f>INDEX(XML!$A$2:$R$782,MATCH(C1465,XML!$D$2:$D$737,0),2)</f>
        <v>#N/A</v>
      </c>
    </row>
    <row r="1466" spans="1:14" ht="33.75" customHeight="1" x14ac:dyDescent="0.2">
      <c r="A1466">
        <v>55696</v>
      </c>
      <c r="B1466" t="s">
        <v>37480</v>
      </c>
      <c r="C1466" s="15" t="s">
        <v>37177</v>
      </c>
      <c r="D1466" s="15" t="s">
        <v>48696</v>
      </c>
      <c r="E1466">
        <v>53584</v>
      </c>
      <c r="F1466">
        <v>69900</v>
      </c>
      <c r="H1466" t="s">
        <v>746</v>
      </c>
      <c r="K1466" s="16">
        <f t="shared" si="66"/>
        <v>57334.879999999997</v>
      </c>
      <c r="L1466" s="16">
        <f t="shared" si="67"/>
        <v>60352.505263157895</v>
      </c>
      <c r="M1466" s="16">
        <f t="shared" si="68"/>
        <v>68582.39234449761</v>
      </c>
      <c r="N1466" t="e">
        <f>INDEX(XML!$A$2:$R$782,MATCH(C1466,XML!$D$2:$D$737,0),2)</f>
        <v>#N/A</v>
      </c>
    </row>
    <row r="1467" spans="1:14" ht="33.75" customHeight="1" x14ac:dyDescent="0.2">
      <c r="A1467">
        <v>59150</v>
      </c>
      <c r="B1467" t="s">
        <v>37546</v>
      </c>
      <c r="C1467" s="15" t="s">
        <v>37547</v>
      </c>
      <c r="D1467" s="15" t="s">
        <v>48697</v>
      </c>
      <c r="E1467">
        <v>14467</v>
      </c>
      <c r="F1467">
        <v>22900</v>
      </c>
      <c r="H1467" t="s">
        <v>746</v>
      </c>
      <c r="K1467" s="16">
        <f t="shared" si="66"/>
        <v>16203.04</v>
      </c>
      <c r="L1467" s="16">
        <f t="shared" si="67"/>
        <v>17055.831578947367</v>
      </c>
      <c r="M1467" s="16">
        <f t="shared" si="68"/>
        <v>19381.626794258369</v>
      </c>
      <c r="N1467" t="e">
        <f>INDEX(XML!$A$2:$R$782,MATCH(C1467,XML!$D$2:$D$737,0),2)</f>
        <v>#N/A</v>
      </c>
    </row>
    <row r="1468" spans="1:14" ht="33.75" customHeight="1" x14ac:dyDescent="0.2">
      <c r="A1468">
        <v>55691</v>
      </c>
      <c r="B1468" t="s">
        <v>37543</v>
      </c>
      <c r="C1468" s="15" t="s">
        <v>37544</v>
      </c>
      <c r="D1468" s="15" t="s">
        <v>37545</v>
      </c>
      <c r="E1468">
        <v>71540</v>
      </c>
      <c r="F1468">
        <v>88900</v>
      </c>
      <c r="H1468">
        <v>31</v>
      </c>
      <c r="K1468" s="16">
        <f t="shared" si="66"/>
        <v>76547.8</v>
      </c>
      <c r="L1468" s="16">
        <f t="shared" si="67"/>
        <v>80576.631578947374</v>
      </c>
      <c r="M1468" s="16">
        <f t="shared" si="68"/>
        <v>91564.354066985645</v>
      </c>
      <c r="N1468" t="e">
        <f>INDEX(XML!$A$2:$R$782,MATCH(C1468,XML!$D$2:$D$737,0),2)</f>
        <v>#N/A</v>
      </c>
    </row>
    <row r="1469" spans="1:14" ht="33.75" customHeight="1" x14ac:dyDescent="0.2">
      <c r="A1469">
        <v>81143</v>
      </c>
      <c r="B1469" t="s">
        <v>48558</v>
      </c>
      <c r="C1469" s="15" t="s">
        <v>48559</v>
      </c>
      <c r="D1469" s="15" t="s">
        <v>48703</v>
      </c>
      <c r="E1469">
        <v>61020</v>
      </c>
      <c r="F1469">
        <v>87900</v>
      </c>
      <c r="H1469">
        <v>20</v>
      </c>
      <c r="K1469" s="16">
        <f t="shared" si="66"/>
        <v>65291.4</v>
      </c>
      <c r="L1469" s="16">
        <f t="shared" si="67"/>
        <v>68727.789473684214</v>
      </c>
      <c r="M1469" s="16">
        <f t="shared" si="68"/>
        <v>78099.760765550251</v>
      </c>
      <c r="N1469" t="e">
        <f>INDEX(XML!$A$2:$R$782,MATCH(C1469,XML!$D$2:$D$737,0),2)</f>
        <v>#N/A</v>
      </c>
    </row>
    <row r="1470" spans="1:14" ht="33.75" customHeight="1" x14ac:dyDescent="0.2">
      <c r="A1470">
        <v>68500</v>
      </c>
      <c r="B1470" t="s">
        <v>48534</v>
      </c>
      <c r="C1470" s="15" t="s">
        <v>48535</v>
      </c>
      <c r="D1470" s="15" t="s">
        <v>48536</v>
      </c>
      <c r="E1470">
        <v>16000</v>
      </c>
      <c r="F1470">
        <v>22900</v>
      </c>
      <c r="H1470" t="s">
        <v>746</v>
      </c>
      <c r="K1470" s="16">
        <f t="shared" si="66"/>
        <v>17920</v>
      </c>
      <c r="L1470" s="16">
        <f t="shared" si="67"/>
        <v>18863.157894736843</v>
      </c>
      <c r="M1470" s="16">
        <f t="shared" si="68"/>
        <v>21435.406698564595</v>
      </c>
      <c r="N1470" t="e">
        <f>INDEX(XML!$A$2:$R$782,MATCH(C1470,XML!$D$2:$D$737,0),2)</f>
        <v>#N/A</v>
      </c>
    </row>
    <row r="1471" spans="1:14" ht="33.75" customHeight="1" x14ac:dyDescent="0.2">
      <c r="A1471">
        <v>81135</v>
      </c>
      <c r="B1471" t="s">
        <v>48537</v>
      </c>
      <c r="C1471" s="15" t="s">
        <v>48538</v>
      </c>
      <c r="D1471" s="15" t="s">
        <v>48539</v>
      </c>
      <c r="E1471">
        <v>20284</v>
      </c>
      <c r="F1471">
        <v>33900</v>
      </c>
      <c r="H1471">
        <v>23</v>
      </c>
      <c r="K1471" s="16">
        <f t="shared" si="66"/>
        <v>22718.080000000002</v>
      </c>
      <c r="L1471" s="16">
        <f t="shared" si="67"/>
        <v>23913.768421052631</v>
      </c>
      <c r="M1471" s="16">
        <f t="shared" si="68"/>
        <v>27174.73684210526</v>
      </c>
      <c r="N1471" t="e">
        <f>INDEX(XML!$A$2:$R$782,MATCH(C1471,XML!$D$2:$D$737,0),2)</f>
        <v>#N/A</v>
      </c>
    </row>
    <row r="1472" spans="1:14" ht="33.75" customHeight="1" x14ac:dyDescent="0.2">
      <c r="A1472">
        <v>81140</v>
      </c>
      <c r="B1472" t="s">
        <v>48552</v>
      </c>
      <c r="C1472" s="15" t="s">
        <v>48553</v>
      </c>
      <c r="D1472" s="15" t="s">
        <v>48554</v>
      </c>
      <c r="E1472">
        <v>38756</v>
      </c>
      <c r="F1472">
        <v>64900</v>
      </c>
      <c r="K1472" s="16">
        <f t="shared" si="66"/>
        <v>43406.720000000001</v>
      </c>
      <c r="L1472" s="16">
        <f t="shared" si="67"/>
        <v>45691.284210526319</v>
      </c>
      <c r="M1472" s="16">
        <f t="shared" si="68"/>
        <v>51921.913875598089</v>
      </c>
      <c r="N1472" t="e">
        <f>INDEX(XML!$A$2:$R$782,MATCH(C1472,XML!$D$2:$D$737,0),2)</f>
        <v>#N/A</v>
      </c>
    </row>
    <row r="1473" spans="1:14" ht="101.25" x14ac:dyDescent="0.2">
      <c r="A1473">
        <v>81136</v>
      </c>
      <c r="B1473" t="s">
        <v>48540</v>
      </c>
      <c r="C1473" s="15" t="s">
        <v>48541</v>
      </c>
      <c r="D1473" s="15" t="s">
        <v>48542</v>
      </c>
      <c r="E1473">
        <v>25676</v>
      </c>
      <c r="F1473">
        <v>42900</v>
      </c>
      <c r="K1473" s="16">
        <f t="shared" si="66"/>
        <v>28757.119999999999</v>
      </c>
      <c r="L1473" s="16">
        <f t="shared" si="67"/>
        <v>30270.652631578949</v>
      </c>
      <c r="M1473" s="16">
        <f t="shared" si="68"/>
        <v>34398.468899521533</v>
      </c>
      <c r="N1473" t="e">
        <f>INDEX(XML!$A$2:$R$782,MATCH(C1473,XML!$D$2:$D$737,0),2)</f>
        <v>#N/A</v>
      </c>
    </row>
    <row r="1474" spans="1:14" ht="33.75" customHeight="1" x14ac:dyDescent="0.2">
      <c r="A1474">
        <v>81138</v>
      </c>
      <c r="B1474" t="s">
        <v>48546</v>
      </c>
      <c r="C1474" s="15" t="s">
        <v>48547</v>
      </c>
      <c r="D1474" s="15" t="s">
        <v>48548</v>
      </c>
      <c r="E1474">
        <v>27892</v>
      </c>
      <c r="F1474">
        <v>46900</v>
      </c>
      <c r="H1474">
        <v>18</v>
      </c>
      <c r="K1474" s="16">
        <f t="shared" si="66"/>
        <v>31239.040000000001</v>
      </c>
      <c r="L1474" s="16">
        <f t="shared" si="67"/>
        <v>32883.199999999997</v>
      </c>
      <c r="M1474" s="16">
        <f t="shared" si="68"/>
        <v>37367.272727272721</v>
      </c>
      <c r="N1474" t="e">
        <f>INDEX(XML!$A$2:$R$782,MATCH(C1474,XML!$D$2:$D$737,0),2)</f>
        <v>#N/A</v>
      </c>
    </row>
    <row r="1475" spans="1:14" ht="33.75" customHeight="1" x14ac:dyDescent="0.2">
      <c r="A1475">
        <v>81137</v>
      </c>
      <c r="B1475" t="s">
        <v>48543</v>
      </c>
      <c r="C1475" s="15" t="s">
        <v>48544</v>
      </c>
      <c r="D1475" s="15" t="s">
        <v>48545</v>
      </c>
      <c r="E1475">
        <v>27844</v>
      </c>
      <c r="F1475">
        <v>46900</v>
      </c>
      <c r="H1475">
        <v>18</v>
      </c>
      <c r="K1475" s="16">
        <f t="shared" si="66"/>
        <v>31185.279999999999</v>
      </c>
      <c r="L1475" s="16">
        <f t="shared" si="67"/>
        <v>32826.610526315788</v>
      </c>
      <c r="M1475" s="16">
        <f t="shared" si="68"/>
        <v>37302.966507177036</v>
      </c>
      <c r="N1475" t="e">
        <f>INDEX(XML!$A$2:$R$782,MATCH(C1475,XML!$D$2:$D$737,0),2)</f>
        <v>#N/A</v>
      </c>
    </row>
    <row r="1476" spans="1:14" ht="33.75" customHeight="1" x14ac:dyDescent="0.2">
      <c r="A1476">
        <v>81139</v>
      </c>
      <c r="B1476" t="s">
        <v>48549</v>
      </c>
      <c r="C1476" s="15" t="s">
        <v>48550</v>
      </c>
      <c r="D1476" s="15" t="s">
        <v>48551</v>
      </c>
      <c r="E1476">
        <v>32956</v>
      </c>
      <c r="F1476">
        <v>54900</v>
      </c>
      <c r="K1476" s="16">
        <f t="shared" si="66"/>
        <v>36910.720000000001</v>
      </c>
      <c r="L1476" s="16">
        <f t="shared" si="67"/>
        <v>38853.389473684212</v>
      </c>
      <c r="M1476" s="16">
        <f t="shared" si="68"/>
        <v>44151.57894736842</v>
      </c>
      <c r="N1476" t="e">
        <f>INDEX(XML!$A$2:$R$782,MATCH(C1476,XML!$D$2:$D$737,0),2)</f>
        <v>#N/A</v>
      </c>
    </row>
    <row r="1477" spans="1:14" ht="33.75" customHeight="1" x14ac:dyDescent="0.2">
      <c r="A1477">
        <v>81141</v>
      </c>
      <c r="B1477" t="s">
        <v>48555</v>
      </c>
      <c r="C1477" s="15" t="s">
        <v>48556</v>
      </c>
      <c r="D1477" s="15" t="s">
        <v>48557</v>
      </c>
      <c r="E1477">
        <v>42365</v>
      </c>
      <c r="F1477">
        <v>70900</v>
      </c>
      <c r="H1477">
        <v>7</v>
      </c>
      <c r="K1477" s="16">
        <f t="shared" ref="K1477:K1540" si="69">IF(E1477&gt;49999,E1477+E1477*0.07,IF(E1477&lt;=49999,E1477+E1477*0.12))</f>
        <v>47448.800000000003</v>
      </c>
      <c r="L1477" s="16">
        <f t="shared" ref="L1477:L1540" si="70">K1477*100/95</f>
        <v>49946.105263157893</v>
      </c>
      <c r="M1477" s="16">
        <f t="shared" ref="M1477:M1540" si="71">IF(COUNTIF(C1477,"*Dahua*"),F1477-10,L1477*100/88)</f>
        <v>56756.937799043066</v>
      </c>
      <c r="N1477" t="e">
        <f>INDEX(XML!$A$2:$R$782,MATCH(C1477,XML!$D$2:$D$737,0),2)</f>
        <v>#N/A</v>
      </c>
    </row>
    <row r="1478" spans="1:14" ht="90" x14ac:dyDescent="0.2">
      <c r="A1478">
        <v>59850</v>
      </c>
      <c r="B1478" t="s">
        <v>48532</v>
      </c>
      <c r="C1478" s="15" t="s">
        <v>48533</v>
      </c>
      <c r="D1478" s="15" t="s">
        <v>48702</v>
      </c>
      <c r="E1478">
        <v>38237</v>
      </c>
      <c r="F1478">
        <v>50900</v>
      </c>
      <c r="H1478">
        <v>19</v>
      </c>
      <c r="K1478" s="16">
        <f t="shared" si="69"/>
        <v>42825.440000000002</v>
      </c>
      <c r="L1478" s="16">
        <f t="shared" si="70"/>
        <v>45079.410526315791</v>
      </c>
      <c r="M1478" s="16">
        <f t="shared" si="71"/>
        <v>51226.602870813404</v>
      </c>
      <c r="N1478" t="e">
        <f>INDEX(XML!$A$2:$R$782,MATCH(C1478,XML!$D$2:$D$737,0),2)</f>
        <v>#N/A</v>
      </c>
    </row>
    <row r="1479" spans="1:14" ht="33.75" customHeight="1" x14ac:dyDescent="0.2">
      <c r="A1479">
        <v>55687</v>
      </c>
      <c r="B1479" t="s">
        <v>48518</v>
      </c>
      <c r="C1479" s="15" t="s">
        <v>48519</v>
      </c>
      <c r="D1479" s="15" t="s">
        <v>48698</v>
      </c>
      <c r="E1479">
        <v>41582</v>
      </c>
      <c r="F1479">
        <v>54900</v>
      </c>
      <c r="H1479">
        <v>43</v>
      </c>
      <c r="K1479" s="16">
        <f t="shared" si="69"/>
        <v>46571.839999999997</v>
      </c>
      <c r="L1479" s="16">
        <f t="shared" si="70"/>
        <v>49022.989473684211</v>
      </c>
      <c r="M1479" s="16">
        <f t="shared" si="71"/>
        <v>55707.942583732052</v>
      </c>
      <c r="N1479" t="e">
        <f>INDEX(XML!$A$2:$R$782,MATCH(C1479,XML!$D$2:$D$737,0),2)</f>
        <v>#N/A</v>
      </c>
    </row>
    <row r="1480" spans="1:14" ht="33.75" customHeight="1" x14ac:dyDescent="0.2">
      <c r="A1480">
        <v>81144</v>
      </c>
      <c r="B1480" t="s">
        <v>48560</v>
      </c>
      <c r="C1480" s="15" t="s">
        <v>48561</v>
      </c>
      <c r="D1480" s="15" t="s">
        <v>48704</v>
      </c>
      <c r="E1480">
        <v>49080</v>
      </c>
      <c r="F1480">
        <v>69900</v>
      </c>
      <c r="H1480">
        <v>40</v>
      </c>
      <c r="K1480" s="16">
        <f t="shared" si="69"/>
        <v>54969.599999999999</v>
      </c>
      <c r="L1480" s="16">
        <f t="shared" si="70"/>
        <v>57862.73684210526</v>
      </c>
      <c r="M1480" s="16">
        <f t="shared" si="71"/>
        <v>65753.110047846887</v>
      </c>
      <c r="N1480" t="e">
        <f>INDEX(XML!$A$2:$R$782,MATCH(C1480,XML!$D$2:$D$737,0),2)</f>
        <v>#N/A</v>
      </c>
    </row>
    <row r="1481" spans="1:14" ht="33.75" customHeight="1" x14ac:dyDescent="0.2">
      <c r="A1481">
        <v>81145</v>
      </c>
      <c r="B1481" t="s">
        <v>48562</v>
      </c>
      <c r="C1481" s="15" t="s">
        <v>48563</v>
      </c>
      <c r="D1481" s="15" t="s">
        <v>48705</v>
      </c>
      <c r="E1481">
        <v>54174</v>
      </c>
      <c r="F1481">
        <v>79900</v>
      </c>
      <c r="H1481">
        <v>20</v>
      </c>
      <c r="K1481" s="16">
        <f t="shared" si="69"/>
        <v>57966.18</v>
      </c>
      <c r="L1481" s="16">
        <f t="shared" si="70"/>
        <v>61017.031578947368</v>
      </c>
      <c r="M1481" s="16">
        <f t="shared" si="71"/>
        <v>69337.535885167468</v>
      </c>
      <c r="N1481" t="e">
        <f>INDEX(XML!$A$2:$R$782,MATCH(C1481,XML!$D$2:$D$737,0),2)</f>
        <v>#N/A</v>
      </c>
    </row>
    <row r="1482" spans="1:14" ht="33.75" customHeight="1" x14ac:dyDescent="0.2">
      <c r="A1482">
        <v>55689</v>
      </c>
      <c r="B1482" t="s">
        <v>48520</v>
      </c>
      <c r="C1482" s="15" t="s">
        <v>48521</v>
      </c>
      <c r="D1482" s="15" t="s">
        <v>48699</v>
      </c>
      <c r="E1482">
        <v>45027</v>
      </c>
      <c r="F1482">
        <v>63900</v>
      </c>
      <c r="H1482" t="s">
        <v>746</v>
      </c>
      <c r="K1482" s="16">
        <f t="shared" si="69"/>
        <v>50430.239999999998</v>
      </c>
      <c r="L1482" s="16">
        <f t="shared" si="70"/>
        <v>53084.463157894737</v>
      </c>
      <c r="M1482" s="16">
        <f t="shared" si="71"/>
        <v>60323.253588516753</v>
      </c>
      <c r="N1482" t="e">
        <f>INDEX(XML!$A$2:$R$782,MATCH(C1482,XML!$D$2:$D$737,0),2)</f>
        <v>#N/A</v>
      </c>
    </row>
    <row r="1483" spans="1:14" ht="33.75" customHeight="1" x14ac:dyDescent="0.2">
      <c r="A1483">
        <v>55690</v>
      </c>
      <c r="B1483" t="s">
        <v>48522</v>
      </c>
      <c r="C1483" s="15" t="s">
        <v>48523</v>
      </c>
      <c r="D1483" s="15" t="s">
        <v>48524</v>
      </c>
      <c r="E1483">
        <v>57167</v>
      </c>
      <c r="F1483">
        <v>74900</v>
      </c>
      <c r="H1483" t="s">
        <v>746</v>
      </c>
      <c r="K1483" s="16">
        <f t="shared" si="69"/>
        <v>61168.69</v>
      </c>
      <c r="L1483" s="16">
        <f t="shared" si="70"/>
        <v>64388.094736842104</v>
      </c>
      <c r="M1483" s="16">
        <f t="shared" si="71"/>
        <v>73168.289473684214</v>
      </c>
      <c r="N1483" t="e">
        <f>INDEX(XML!$A$2:$R$782,MATCH(C1483,XML!$D$2:$D$737,0),2)</f>
        <v>#N/A</v>
      </c>
    </row>
    <row r="1484" spans="1:14" ht="33.75" customHeight="1" x14ac:dyDescent="0.2">
      <c r="A1484">
        <v>81146</v>
      </c>
      <c r="B1484" t="s">
        <v>48564</v>
      </c>
      <c r="C1484" s="15" t="s">
        <v>48565</v>
      </c>
      <c r="D1484" s="15" t="s">
        <v>48566</v>
      </c>
      <c r="E1484">
        <v>64829</v>
      </c>
      <c r="F1484">
        <v>89900</v>
      </c>
      <c r="H1484">
        <v>14</v>
      </c>
      <c r="K1484" s="16">
        <f t="shared" si="69"/>
        <v>69367.03</v>
      </c>
      <c r="L1484" s="16">
        <f t="shared" si="70"/>
        <v>73017.926315789475</v>
      </c>
      <c r="M1484" s="16">
        <f t="shared" si="71"/>
        <v>82974.916267942579</v>
      </c>
      <c r="N1484" t="e">
        <f>INDEX(XML!$A$2:$R$782,MATCH(C1484,XML!$D$2:$D$737,0),2)</f>
        <v>#N/A</v>
      </c>
    </row>
    <row r="1485" spans="1:14" ht="33.75" customHeight="1" x14ac:dyDescent="0.2">
      <c r="A1485">
        <v>55693</v>
      </c>
      <c r="B1485" t="s">
        <v>48525</v>
      </c>
      <c r="C1485" s="15" t="s">
        <v>48526</v>
      </c>
      <c r="D1485" s="15" t="s">
        <v>48700</v>
      </c>
      <c r="E1485">
        <v>91749</v>
      </c>
      <c r="F1485">
        <v>112500</v>
      </c>
      <c r="H1485">
        <v>29</v>
      </c>
      <c r="K1485" s="16">
        <f t="shared" si="69"/>
        <v>98171.43</v>
      </c>
      <c r="L1485" s="16">
        <f t="shared" si="70"/>
        <v>103338.34736842105</v>
      </c>
      <c r="M1485" s="16">
        <f t="shared" si="71"/>
        <v>117429.94019138756</v>
      </c>
      <c r="N1485" t="e">
        <f>INDEX(XML!$A$2:$R$782,MATCH(C1485,XML!$D$2:$D$737,0),2)</f>
        <v>#N/A</v>
      </c>
    </row>
    <row r="1486" spans="1:14" ht="101.25" x14ac:dyDescent="0.2">
      <c r="A1486">
        <v>59151</v>
      </c>
      <c r="B1486" t="s">
        <v>48527</v>
      </c>
      <c r="C1486" s="15" t="s">
        <v>48528</v>
      </c>
      <c r="D1486" s="15" t="s">
        <v>48701</v>
      </c>
      <c r="E1486">
        <v>17461</v>
      </c>
      <c r="F1486">
        <v>26900</v>
      </c>
      <c r="H1486" t="s">
        <v>746</v>
      </c>
      <c r="K1486" s="16">
        <f t="shared" si="69"/>
        <v>19556.32</v>
      </c>
      <c r="L1486" s="16">
        <f t="shared" si="70"/>
        <v>20585.599999999999</v>
      </c>
      <c r="M1486" s="16">
        <f t="shared" si="71"/>
        <v>23392.727272727268</v>
      </c>
      <c r="N1486" t="e">
        <f>INDEX(XML!$A$2:$R$782,MATCH(C1486,XML!$D$2:$D$737,0),2)</f>
        <v>#N/A</v>
      </c>
    </row>
    <row r="1487" spans="1:14" ht="33.75" customHeight="1" x14ac:dyDescent="0.2">
      <c r="A1487">
        <v>59848</v>
      </c>
      <c r="B1487" t="s">
        <v>48529</v>
      </c>
      <c r="C1487" s="15" t="s">
        <v>48530</v>
      </c>
      <c r="D1487" s="15" t="s">
        <v>48531</v>
      </c>
      <c r="E1487">
        <v>17088</v>
      </c>
      <c r="F1487">
        <v>22900</v>
      </c>
      <c r="K1487" s="16">
        <f t="shared" si="69"/>
        <v>19138.560000000001</v>
      </c>
      <c r="L1487" s="16">
        <f t="shared" si="70"/>
        <v>20145.85263157895</v>
      </c>
      <c r="M1487" s="16">
        <f t="shared" si="71"/>
        <v>22893.014354066985</v>
      </c>
      <c r="N1487" t="e">
        <f>INDEX(XML!$A$2:$R$782,MATCH(C1487,XML!$D$2:$D$737,0),2)</f>
        <v>#N/A</v>
      </c>
    </row>
    <row r="1488" spans="1:14" ht="33.75" customHeight="1" x14ac:dyDescent="0.2">
      <c r="A1488">
        <v>80296</v>
      </c>
      <c r="B1488" t="s">
        <v>44014</v>
      </c>
      <c r="C1488" s="15" t="s">
        <v>44015</v>
      </c>
      <c r="D1488" s="15" t="s">
        <v>44016</v>
      </c>
      <c r="E1488">
        <v>77725</v>
      </c>
      <c r="F1488">
        <v>99000</v>
      </c>
      <c r="K1488" s="16">
        <f t="shared" si="69"/>
        <v>83165.75</v>
      </c>
      <c r="L1488" s="16">
        <f t="shared" si="70"/>
        <v>87542.894736842107</v>
      </c>
      <c r="M1488" s="16">
        <f t="shared" si="71"/>
        <v>99480.562200956934</v>
      </c>
      <c r="N1488" t="e">
        <f>INDEX(XML!$A$2:$R$782,MATCH(C1488,XML!$D$2:$D$737,0),2)</f>
        <v>#N/A</v>
      </c>
    </row>
    <row r="1489" spans="1:14" ht="78.75" x14ac:dyDescent="0.2">
      <c r="A1489">
        <v>56110</v>
      </c>
      <c r="B1489" t="s">
        <v>33855</v>
      </c>
      <c r="C1489" s="15" t="s">
        <v>33856</v>
      </c>
      <c r="D1489" s="15" t="s">
        <v>33857</v>
      </c>
      <c r="E1489">
        <v>16752</v>
      </c>
      <c r="F1489">
        <v>28900</v>
      </c>
      <c r="H1489">
        <v>1</v>
      </c>
      <c r="K1489" s="16">
        <f t="shared" si="69"/>
        <v>18762.240000000002</v>
      </c>
      <c r="L1489" s="16">
        <f t="shared" si="70"/>
        <v>19749.726315789478</v>
      </c>
      <c r="M1489" s="16">
        <f t="shared" si="71"/>
        <v>22442.870813397134</v>
      </c>
      <c r="N1489" t="e">
        <f>INDEX(XML!$A$2:$R$782,MATCH(C1489,XML!$D$2:$D$737,0),2)</f>
        <v>#N/A</v>
      </c>
    </row>
    <row r="1490" spans="1:14" ht="78.75" x14ac:dyDescent="0.2">
      <c r="A1490">
        <v>56122</v>
      </c>
      <c r="B1490" t="s">
        <v>43993</v>
      </c>
      <c r="C1490" s="15" t="s">
        <v>43994</v>
      </c>
      <c r="D1490" s="15" t="s">
        <v>43995</v>
      </c>
      <c r="E1490">
        <v>23803</v>
      </c>
      <c r="F1490">
        <v>35900</v>
      </c>
      <c r="H1490" t="s">
        <v>746</v>
      </c>
      <c r="K1490" s="16">
        <f t="shared" si="69"/>
        <v>26659.360000000001</v>
      </c>
      <c r="L1490" s="16">
        <f t="shared" si="70"/>
        <v>28062.484210526316</v>
      </c>
      <c r="M1490" s="16">
        <f t="shared" si="71"/>
        <v>31889.186602870814</v>
      </c>
      <c r="N1490" t="e">
        <f>INDEX(XML!$A$2:$R$782,MATCH(C1490,XML!$D$2:$D$737,0),2)</f>
        <v>#N/A</v>
      </c>
    </row>
    <row r="1491" spans="1:14" ht="78.75" x14ac:dyDescent="0.2">
      <c r="A1491">
        <v>58472</v>
      </c>
      <c r="B1491" t="s">
        <v>43996</v>
      </c>
      <c r="C1491" s="15" t="s">
        <v>43997</v>
      </c>
      <c r="D1491" s="15" t="s">
        <v>43998</v>
      </c>
      <c r="E1491">
        <v>28195</v>
      </c>
      <c r="F1491">
        <v>35900</v>
      </c>
      <c r="H1491">
        <v>7</v>
      </c>
      <c r="K1491" s="16">
        <f t="shared" si="69"/>
        <v>31578.400000000001</v>
      </c>
      <c r="L1491" s="16">
        <f t="shared" si="70"/>
        <v>33240.42105263158</v>
      </c>
      <c r="M1491" s="16">
        <f t="shared" si="71"/>
        <v>37773.2057416268</v>
      </c>
      <c r="N1491" t="e">
        <f>INDEX(XML!$A$2:$R$782,MATCH(C1491,XML!$D$2:$D$737,0),2)</f>
        <v>#N/A</v>
      </c>
    </row>
    <row r="1492" spans="1:14" ht="78.75" x14ac:dyDescent="0.2">
      <c r="A1492">
        <v>56127</v>
      </c>
      <c r="B1492" t="s">
        <v>37952</v>
      </c>
      <c r="C1492" s="15" t="s">
        <v>37953</v>
      </c>
      <c r="D1492" s="15" t="s">
        <v>37954</v>
      </c>
      <c r="E1492">
        <v>29123</v>
      </c>
      <c r="F1492">
        <v>34322</v>
      </c>
      <c r="H1492">
        <v>7</v>
      </c>
      <c r="K1492" s="16">
        <f t="shared" si="69"/>
        <v>32617.759999999998</v>
      </c>
      <c r="L1492" s="16">
        <f t="shared" si="70"/>
        <v>34334.484210526316</v>
      </c>
      <c r="M1492" s="16">
        <f t="shared" si="71"/>
        <v>39016.459330143538</v>
      </c>
      <c r="N1492" t="e">
        <f>INDEX(XML!$A$2:$R$782,MATCH(C1492,XML!$D$2:$D$737,0),2)</f>
        <v>#N/A</v>
      </c>
    </row>
    <row r="1493" spans="1:14" ht="78.75" x14ac:dyDescent="0.2">
      <c r="A1493">
        <v>56128</v>
      </c>
      <c r="B1493" t="s">
        <v>33858</v>
      </c>
      <c r="C1493" s="15" t="s">
        <v>33859</v>
      </c>
      <c r="D1493" s="15" t="s">
        <v>33860</v>
      </c>
      <c r="E1493">
        <v>30749</v>
      </c>
      <c r="F1493">
        <v>50900</v>
      </c>
      <c r="H1493">
        <v>11</v>
      </c>
      <c r="K1493" s="16">
        <f t="shared" si="69"/>
        <v>34438.879999999997</v>
      </c>
      <c r="L1493" s="16">
        <f t="shared" si="70"/>
        <v>36251.452631578941</v>
      </c>
      <c r="M1493" s="16">
        <f t="shared" si="71"/>
        <v>41194.832535885158</v>
      </c>
      <c r="N1493" t="e">
        <f>INDEX(XML!$A$2:$R$782,MATCH(C1493,XML!$D$2:$D$737,0),2)</f>
        <v>#N/A</v>
      </c>
    </row>
    <row r="1494" spans="1:14" ht="90" x14ac:dyDescent="0.2">
      <c r="A1494">
        <v>80289</v>
      </c>
      <c r="B1494" t="s">
        <v>44002</v>
      </c>
      <c r="C1494" s="15" t="s">
        <v>44003</v>
      </c>
      <c r="D1494" s="15" t="s">
        <v>44004</v>
      </c>
      <c r="E1494">
        <v>32487</v>
      </c>
      <c r="F1494">
        <v>46900</v>
      </c>
      <c r="H1494">
        <v>15</v>
      </c>
      <c r="K1494" s="16">
        <f t="shared" si="69"/>
        <v>36385.440000000002</v>
      </c>
      <c r="L1494" s="16">
        <f t="shared" si="70"/>
        <v>38300.463157894737</v>
      </c>
      <c r="M1494" s="16">
        <f t="shared" si="71"/>
        <v>43523.253588516745</v>
      </c>
      <c r="N1494" t="e">
        <f>INDEX(XML!$A$2:$R$782,MATCH(C1494,XML!$D$2:$D$737,0),2)</f>
        <v>#N/A</v>
      </c>
    </row>
    <row r="1495" spans="1:14" ht="90" x14ac:dyDescent="0.2">
      <c r="A1495">
        <v>80290</v>
      </c>
      <c r="B1495" t="s">
        <v>44005</v>
      </c>
      <c r="C1495" s="15" t="s">
        <v>44006</v>
      </c>
      <c r="D1495" s="15" t="s">
        <v>44007</v>
      </c>
      <c r="E1495">
        <v>34510</v>
      </c>
      <c r="F1495">
        <v>45900</v>
      </c>
      <c r="K1495" s="16">
        <f t="shared" si="69"/>
        <v>38651.199999999997</v>
      </c>
      <c r="L1495" s="16">
        <f t="shared" si="70"/>
        <v>40685.473684210519</v>
      </c>
      <c r="M1495" s="16">
        <f t="shared" si="71"/>
        <v>46233.492822966502</v>
      </c>
      <c r="N1495" t="e">
        <f>INDEX(XML!$A$2:$R$782,MATCH(C1495,XML!$D$2:$D$737,0),2)</f>
        <v>#N/A</v>
      </c>
    </row>
    <row r="1496" spans="1:14" ht="90" x14ac:dyDescent="0.2">
      <c r="A1496">
        <v>80292</v>
      </c>
      <c r="B1496" t="s">
        <v>44008</v>
      </c>
      <c r="C1496" s="15" t="s">
        <v>44009</v>
      </c>
      <c r="D1496" s="15" t="s">
        <v>44010</v>
      </c>
      <c r="E1496">
        <v>35353</v>
      </c>
      <c r="F1496">
        <v>49900</v>
      </c>
      <c r="H1496">
        <v>9</v>
      </c>
      <c r="K1496" s="16">
        <f t="shared" si="69"/>
        <v>39595.360000000001</v>
      </c>
      <c r="L1496" s="16">
        <f t="shared" si="70"/>
        <v>41679.326315789476</v>
      </c>
      <c r="M1496" s="16">
        <f t="shared" si="71"/>
        <v>47362.87081339713</v>
      </c>
      <c r="N1496" t="e">
        <f>INDEX(XML!$A$2:$R$782,MATCH(C1496,XML!$D$2:$D$737,0),2)</f>
        <v>#N/A</v>
      </c>
    </row>
    <row r="1497" spans="1:14" ht="78.75" x14ac:dyDescent="0.2">
      <c r="A1497">
        <v>80286</v>
      </c>
      <c r="B1497" t="s">
        <v>43999</v>
      </c>
      <c r="C1497" s="15" t="s">
        <v>44000</v>
      </c>
      <c r="D1497" s="15" t="s">
        <v>44001</v>
      </c>
      <c r="E1497">
        <v>26770</v>
      </c>
      <c r="F1497">
        <v>38900</v>
      </c>
      <c r="H1497" t="s">
        <v>746</v>
      </c>
      <c r="I1497">
        <v>1</v>
      </c>
      <c r="K1497" s="16">
        <f t="shared" si="69"/>
        <v>29982.400000000001</v>
      </c>
      <c r="L1497" s="16">
        <f t="shared" si="70"/>
        <v>31560.42105263158</v>
      </c>
      <c r="M1497" s="16">
        <f t="shared" si="71"/>
        <v>35864.114832535888</v>
      </c>
      <c r="N1497" t="e">
        <f>INDEX(XML!$A$2:$R$782,MATCH(C1497,XML!$D$2:$D$737,0),2)</f>
        <v>#N/A</v>
      </c>
    </row>
    <row r="1498" spans="1:14" ht="90" x14ac:dyDescent="0.2">
      <c r="A1498">
        <v>80294</v>
      </c>
      <c r="B1498" t="s">
        <v>44011</v>
      </c>
      <c r="C1498" s="15" t="s">
        <v>44012</v>
      </c>
      <c r="D1498" s="15" t="s">
        <v>44013</v>
      </c>
      <c r="E1498">
        <v>60421</v>
      </c>
      <c r="F1498">
        <v>74900</v>
      </c>
      <c r="K1498" s="16">
        <f t="shared" si="69"/>
        <v>64650.47</v>
      </c>
      <c r="L1498" s="16">
        <f t="shared" si="70"/>
        <v>68053.126315789472</v>
      </c>
      <c r="M1498" s="16">
        <f t="shared" si="71"/>
        <v>77333.098086124402</v>
      </c>
      <c r="N1498" t="e">
        <f>INDEX(XML!$A$2:$R$782,MATCH(C1498,XML!$D$2:$D$737,0),2)</f>
        <v>#N/A</v>
      </c>
    </row>
    <row r="1499" spans="1:14" ht="33.75" customHeight="1" x14ac:dyDescent="0.2">
      <c r="A1499">
        <v>56121</v>
      </c>
      <c r="B1499" t="s">
        <v>43990</v>
      </c>
      <c r="C1499" s="15" t="s">
        <v>43991</v>
      </c>
      <c r="D1499" s="15" t="s">
        <v>43992</v>
      </c>
      <c r="E1499">
        <v>21600</v>
      </c>
      <c r="F1499">
        <v>35900</v>
      </c>
      <c r="H1499">
        <v>24</v>
      </c>
      <c r="K1499" s="16">
        <f t="shared" si="69"/>
        <v>24192</v>
      </c>
      <c r="L1499" s="16">
        <f t="shared" si="70"/>
        <v>25465.263157894737</v>
      </c>
      <c r="M1499" s="16">
        <f t="shared" si="71"/>
        <v>28937.799043062201</v>
      </c>
      <c r="N1499" t="e">
        <f>INDEX(XML!$A$2:$R$782,MATCH(C1499,XML!$D$2:$D$737,0),2)</f>
        <v>#N/A</v>
      </c>
    </row>
    <row r="1500" spans="1:14" ht="33.75" customHeight="1" x14ac:dyDescent="0.2">
      <c r="A1500">
        <v>55798</v>
      </c>
      <c r="B1500" t="s">
        <v>37015</v>
      </c>
      <c r="C1500" s="15" t="s">
        <v>37016</v>
      </c>
      <c r="D1500" s="15" t="s">
        <v>37017</v>
      </c>
      <c r="E1500">
        <v>103497</v>
      </c>
      <c r="F1500">
        <v>145000</v>
      </c>
      <c r="K1500" s="16">
        <f t="shared" si="69"/>
        <v>110741.79000000001</v>
      </c>
      <c r="L1500" s="16">
        <f t="shared" si="70"/>
        <v>116570.30526315789</v>
      </c>
      <c r="M1500" s="16">
        <f t="shared" si="71"/>
        <v>132466.25598086126</v>
      </c>
      <c r="N1500" t="e">
        <f>INDEX(XML!$A$2:$R$782,MATCH(C1500,XML!$D$2:$D$737,0),2)</f>
        <v>#N/A</v>
      </c>
    </row>
    <row r="1501" spans="1:14" ht="33.75" customHeight="1" x14ac:dyDescent="0.2">
      <c r="A1501">
        <v>30024</v>
      </c>
      <c r="B1501" t="s">
        <v>45862</v>
      </c>
      <c r="C1501" s="15" t="s">
        <v>45863</v>
      </c>
      <c r="D1501" s="15" t="s">
        <v>45864</v>
      </c>
      <c r="E1501">
        <v>45176</v>
      </c>
      <c r="F1501">
        <v>56900</v>
      </c>
      <c r="H1501">
        <v>17</v>
      </c>
      <c r="K1501" s="16">
        <f t="shared" si="69"/>
        <v>50597.120000000003</v>
      </c>
      <c r="L1501" s="16">
        <f t="shared" si="70"/>
        <v>53260.126315789472</v>
      </c>
      <c r="M1501" s="16">
        <f t="shared" si="71"/>
        <v>60522.87081339713</v>
      </c>
      <c r="N1501" t="e">
        <f>INDEX(XML!$A$2:$R$782,MATCH(C1501,XML!$D$2:$D$737,0),2)</f>
        <v>#N/A</v>
      </c>
    </row>
    <row r="1502" spans="1:14" ht="33.75" customHeight="1" x14ac:dyDescent="0.2">
      <c r="A1502">
        <v>78909</v>
      </c>
      <c r="B1502" t="s">
        <v>43874</v>
      </c>
      <c r="C1502" s="15" t="s">
        <v>43875</v>
      </c>
      <c r="D1502" s="15" t="s">
        <v>43876</v>
      </c>
      <c r="E1502">
        <v>33926</v>
      </c>
      <c r="F1502">
        <v>47900</v>
      </c>
      <c r="H1502">
        <v>15</v>
      </c>
      <c r="K1502" s="16">
        <f t="shared" si="69"/>
        <v>37997.120000000003</v>
      </c>
      <c r="L1502" s="16">
        <f t="shared" si="70"/>
        <v>39996.968421052639</v>
      </c>
      <c r="M1502" s="16">
        <f t="shared" si="71"/>
        <v>45451.100478468907</v>
      </c>
      <c r="N1502" t="e">
        <f>INDEX(XML!$A$2:$R$782,MATCH(C1502,XML!$D$2:$D$737,0),2)</f>
        <v>#N/A</v>
      </c>
    </row>
    <row r="1503" spans="1:14" ht="33.75" customHeight="1" x14ac:dyDescent="0.2">
      <c r="A1503">
        <v>78908</v>
      </c>
      <c r="B1503" t="s">
        <v>43871</v>
      </c>
      <c r="C1503" s="15" t="s">
        <v>43872</v>
      </c>
      <c r="D1503" s="15" t="s">
        <v>43873</v>
      </c>
      <c r="E1503">
        <v>38590</v>
      </c>
      <c r="F1503">
        <v>53900</v>
      </c>
      <c r="H1503">
        <v>39</v>
      </c>
      <c r="K1503" s="16">
        <f t="shared" si="69"/>
        <v>43220.800000000003</v>
      </c>
      <c r="L1503" s="16">
        <f t="shared" si="70"/>
        <v>45495.57894736842</v>
      </c>
      <c r="M1503" s="16">
        <f t="shared" si="71"/>
        <v>51699.521531100479</v>
      </c>
      <c r="N1503" t="e">
        <f>INDEX(XML!$A$2:$R$782,MATCH(C1503,XML!$D$2:$D$737,0),2)</f>
        <v>#N/A</v>
      </c>
    </row>
    <row r="1504" spans="1:14" ht="33.75" customHeight="1" x14ac:dyDescent="0.2">
      <c r="A1504">
        <v>79727</v>
      </c>
      <c r="B1504" t="s">
        <v>43877</v>
      </c>
      <c r="C1504" s="15" t="s">
        <v>43878</v>
      </c>
      <c r="D1504" s="15" t="s">
        <v>43879</v>
      </c>
      <c r="E1504">
        <v>70322</v>
      </c>
      <c r="F1504">
        <v>93900</v>
      </c>
      <c r="K1504" s="16">
        <f t="shared" si="69"/>
        <v>75244.540000000008</v>
      </c>
      <c r="L1504" s="16">
        <f t="shared" si="70"/>
        <v>79204.778947368424</v>
      </c>
      <c r="M1504" s="16">
        <f t="shared" si="71"/>
        <v>90005.430622009575</v>
      </c>
      <c r="N1504" t="e">
        <f>INDEX(XML!$A$2:$R$782,MATCH(C1504,XML!$D$2:$D$737,0),2)</f>
        <v>#N/A</v>
      </c>
    </row>
    <row r="1505" spans="1:14" ht="33.75" customHeight="1" x14ac:dyDescent="0.2">
      <c r="A1505">
        <v>28746</v>
      </c>
      <c r="B1505" t="s">
        <v>26074</v>
      </c>
      <c r="C1505" s="15" t="s">
        <v>26075</v>
      </c>
      <c r="D1505" s="15" t="s">
        <v>26357</v>
      </c>
      <c r="E1505">
        <v>27765</v>
      </c>
      <c r="F1505">
        <v>38900</v>
      </c>
      <c r="H1505">
        <v>26</v>
      </c>
      <c r="K1505" s="16">
        <f t="shared" si="69"/>
        <v>31096.799999999999</v>
      </c>
      <c r="L1505" s="16">
        <f t="shared" si="70"/>
        <v>32733.473684210527</v>
      </c>
      <c r="M1505" s="16">
        <f t="shared" si="71"/>
        <v>37197.12918660287</v>
      </c>
      <c r="N1505" t="e">
        <f>INDEX(XML!$A$2:$R$782,MATCH(C1505,XML!$D$2:$D$737,0),2)</f>
        <v>#N/A</v>
      </c>
    </row>
    <row r="1506" spans="1:14" ht="33.75" customHeight="1" x14ac:dyDescent="0.2">
      <c r="A1506">
        <v>26119</v>
      </c>
      <c r="B1506" t="s">
        <v>14059</v>
      </c>
      <c r="C1506" s="15" t="s">
        <v>14060</v>
      </c>
      <c r="D1506" s="15" t="s">
        <v>26358</v>
      </c>
      <c r="E1506">
        <v>31239</v>
      </c>
      <c r="F1506">
        <v>55000</v>
      </c>
      <c r="H1506">
        <v>35</v>
      </c>
      <c r="K1506" s="16">
        <f t="shared" si="69"/>
        <v>34987.68</v>
      </c>
      <c r="L1506" s="16">
        <f t="shared" si="70"/>
        <v>36829.136842105261</v>
      </c>
      <c r="M1506" s="16">
        <f t="shared" si="71"/>
        <v>41851.291866028711</v>
      </c>
      <c r="N1506" t="e">
        <f>INDEX(XML!$A$2:$R$782,MATCH(C1506,XML!$D$2:$D$737,0),2)</f>
        <v>#N/A</v>
      </c>
    </row>
    <row r="1507" spans="1:14" ht="33.75" customHeight="1" x14ac:dyDescent="0.2">
      <c r="A1507">
        <v>46848</v>
      </c>
      <c r="B1507" t="s">
        <v>37955</v>
      </c>
      <c r="C1507" s="15" t="s">
        <v>37956</v>
      </c>
      <c r="D1507" s="15" t="s">
        <v>37957</v>
      </c>
      <c r="E1507">
        <v>23606</v>
      </c>
      <c r="F1507">
        <v>24300</v>
      </c>
      <c r="H1507">
        <v>1</v>
      </c>
      <c r="K1507" s="16">
        <f t="shared" si="69"/>
        <v>26438.720000000001</v>
      </c>
      <c r="L1507" s="16">
        <f t="shared" si="70"/>
        <v>27830.231578947369</v>
      </c>
      <c r="M1507" s="16">
        <f t="shared" si="71"/>
        <v>31625.26315789474</v>
      </c>
      <c r="N1507" t="e">
        <f>INDEX(XML!$A$2:$R$782,MATCH(C1507,XML!$D$2:$D$737,0),2)</f>
        <v>#N/A</v>
      </c>
    </row>
    <row r="1508" spans="1:14" ht="33.75" customHeight="1" x14ac:dyDescent="0.2">
      <c r="A1508">
        <v>75963</v>
      </c>
      <c r="B1508" t="s">
        <v>37958</v>
      </c>
      <c r="C1508" s="15" t="s">
        <v>37959</v>
      </c>
      <c r="D1508" s="15" t="s">
        <v>37960</v>
      </c>
      <c r="E1508">
        <v>21879</v>
      </c>
      <c r="F1508">
        <v>31900</v>
      </c>
      <c r="H1508">
        <v>1</v>
      </c>
      <c r="K1508" s="16">
        <f t="shared" si="69"/>
        <v>24504.48</v>
      </c>
      <c r="L1508" s="16">
        <f t="shared" si="70"/>
        <v>25794.189473684211</v>
      </c>
      <c r="M1508" s="16">
        <f t="shared" si="71"/>
        <v>29311.578947368424</v>
      </c>
      <c r="N1508" t="e">
        <f>INDEX(XML!$A$2:$R$782,MATCH(C1508,XML!$D$2:$D$737,0),2)</f>
        <v>#N/A</v>
      </c>
    </row>
    <row r="1509" spans="1:14" ht="22.5" customHeight="1" x14ac:dyDescent="0.2">
      <c r="A1509">
        <v>28754</v>
      </c>
      <c r="B1509" t="s">
        <v>20315</v>
      </c>
      <c r="C1509" s="15" t="s">
        <v>20316</v>
      </c>
      <c r="D1509" s="15" t="s">
        <v>26359</v>
      </c>
      <c r="E1509">
        <v>37355</v>
      </c>
      <c r="F1509">
        <v>57900</v>
      </c>
      <c r="H1509">
        <v>1</v>
      </c>
      <c r="K1509" s="16">
        <f t="shared" si="69"/>
        <v>41837.599999999999</v>
      </c>
      <c r="L1509" s="16">
        <f t="shared" si="70"/>
        <v>44039.57894736842</v>
      </c>
      <c r="M1509" s="16">
        <f t="shared" si="71"/>
        <v>50044.976076555024</v>
      </c>
      <c r="N1509" t="e">
        <f>INDEX(XML!$A$2:$R$782,MATCH(C1509,XML!$D$2:$D$737,0),2)</f>
        <v>#N/A</v>
      </c>
    </row>
    <row r="1510" spans="1:14" ht="112.5" x14ac:dyDescent="0.2">
      <c r="A1510">
        <v>66028</v>
      </c>
      <c r="B1510" t="s">
        <v>33861</v>
      </c>
      <c r="C1510" s="15" t="s">
        <v>33862</v>
      </c>
      <c r="D1510" s="15" t="s">
        <v>33863</v>
      </c>
      <c r="E1510">
        <v>26649</v>
      </c>
      <c r="F1510">
        <v>44900</v>
      </c>
      <c r="H1510">
        <v>1</v>
      </c>
      <c r="K1510" s="16">
        <f t="shared" si="69"/>
        <v>29846.880000000001</v>
      </c>
      <c r="L1510" s="16">
        <f t="shared" si="70"/>
        <v>31417.768421052631</v>
      </c>
      <c r="M1510" s="16">
        <f t="shared" si="71"/>
        <v>35702.009569377988</v>
      </c>
      <c r="N1510" t="e">
        <f>INDEX(XML!$A$2:$R$782,MATCH(C1510,XML!$D$2:$D$737,0),2)</f>
        <v>#N/A</v>
      </c>
    </row>
    <row r="1511" spans="1:14" ht="33.75" customHeight="1" x14ac:dyDescent="0.2">
      <c r="A1511">
        <v>28756</v>
      </c>
      <c r="B1511" t="s">
        <v>20317</v>
      </c>
      <c r="C1511" s="15" t="s">
        <v>20318</v>
      </c>
      <c r="D1511" s="15" t="s">
        <v>27088</v>
      </c>
      <c r="E1511">
        <v>47851</v>
      </c>
      <c r="F1511">
        <v>56100</v>
      </c>
      <c r="H1511">
        <v>2</v>
      </c>
      <c r="K1511" s="16">
        <f t="shared" si="69"/>
        <v>53593.120000000003</v>
      </c>
      <c r="L1511" s="16">
        <f t="shared" si="70"/>
        <v>56413.810526315792</v>
      </c>
      <c r="M1511" s="16">
        <f t="shared" si="71"/>
        <v>64106.602870813404</v>
      </c>
      <c r="N1511" t="e">
        <f>INDEX(XML!$A$2:$R$782,MATCH(C1511,XML!$D$2:$D$737,0),2)</f>
        <v>#N/A</v>
      </c>
    </row>
    <row r="1512" spans="1:14" ht="112.5" x14ac:dyDescent="0.2">
      <c r="A1512">
        <v>34473</v>
      </c>
      <c r="B1512" t="s">
        <v>26076</v>
      </c>
      <c r="C1512" s="15" t="s">
        <v>26077</v>
      </c>
      <c r="D1512" s="15" t="s">
        <v>26360</v>
      </c>
      <c r="E1512">
        <v>50151</v>
      </c>
      <c r="F1512">
        <v>68299</v>
      </c>
      <c r="H1512">
        <v>2</v>
      </c>
      <c r="K1512" s="16">
        <f t="shared" si="69"/>
        <v>53661.57</v>
      </c>
      <c r="L1512" s="16">
        <f t="shared" si="70"/>
        <v>56485.863157894739</v>
      </c>
      <c r="M1512" s="16">
        <f t="shared" si="71"/>
        <v>64188.480861244025</v>
      </c>
      <c r="N1512" t="e">
        <f>INDEX(XML!$A$2:$R$782,MATCH(C1512,XML!$D$2:$D$737,0),2)</f>
        <v>#N/A</v>
      </c>
    </row>
    <row r="1513" spans="1:14" ht="123.75" x14ac:dyDescent="0.2">
      <c r="A1513">
        <v>41006</v>
      </c>
      <c r="B1513" t="s">
        <v>1311</v>
      </c>
      <c r="C1513" s="15" t="s">
        <v>1312</v>
      </c>
      <c r="D1513" s="15" t="s">
        <v>26361</v>
      </c>
      <c r="E1513">
        <v>45000</v>
      </c>
      <c r="F1513">
        <v>100900</v>
      </c>
      <c r="H1513">
        <v>1</v>
      </c>
      <c r="K1513" s="16">
        <f t="shared" si="69"/>
        <v>50400</v>
      </c>
      <c r="L1513" s="16">
        <f t="shared" si="70"/>
        <v>53052.631578947367</v>
      </c>
      <c r="M1513" s="16">
        <f t="shared" si="71"/>
        <v>60287.081339712924</v>
      </c>
      <c r="N1513" t="e">
        <f>INDEX(XML!$A$2:$R$782,MATCH(C1513,XML!$D$2:$D$737,0),2)</f>
        <v>#N/A</v>
      </c>
    </row>
    <row r="1514" spans="1:14" ht="123.75" x14ac:dyDescent="0.2">
      <c r="A1514">
        <v>60276</v>
      </c>
      <c r="B1514" t="s">
        <v>20319</v>
      </c>
      <c r="C1514" s="15" t="s">
        <v>20320</v>
      </c>
      <c r="D1514" s="15" t="s">
        <v>36769</v>
      </c>
      <c r="E1514">
        <v>61590</v>
      </c>
      <c r="F1514">
        <v>82500</v>
      </c>
      <c r="H1514">
        <v>8</v>
      </c>
      <c r="K1514" s="16">
        <f t="shared" si="69"/>
        <v>65901.3</v>
      </c>
      <c r="L1514" s="16">
        <f t="shared" si="70"/>
        <v>69369.789473684214</v>
      </c>
      <c r="M1514" s="16">
        <f t="shared" si="71"/>
        <v>78829.306220095707</v>
      </c>
      <c r="N1514" t="e">
        <f>INDEX(XML!$A$2:$R$782,MATCH(C1514,XML!$D$2:$D$737,0),2)</f>
        <v>#N/A</v>
      </c>
    </row>
    <row r="1515" spans="1:14" ht="33.75" customHeight="1" x14ac:dyDescent="0.2">
      <c r="A1515">
        <v>46852</v>
      </c>
      <c r="B1515" t="s">
        <v>1313</v>
      </c>
      <c r="C1515" s="15" t="s">
        <v>1314</v>
      </c>
      <c r="D1515" s="15" t="s">
        <v>26362</v>
      </c>
      <c r="E1515">
        <v>70100</v>
      </c>
      <c r="F1515">
        <v>114900</v>
      </c>
      <c r="H1515">
        <v>2</v>
      </c>
      <c r="K1515" s="16">
        <f t="shared" si="69"/>
        <v>75007</v>
      </c>
      <c r="L1515" s="16">
        <f t="shared" si="70"/>
        <v>78954.736842105267</v>
      </c>
      <c r="M1515" s="16">
        <f t="shared" si="71"/>
        <v>89721.291866028711</v>
      </c>
      <c r="N1515" t="e">
        <f>INDEX(XML!$A$2:$R$782,MATCH(C1515,XML!$D$2:$D$737,0),2)</f>
        <v>#N/A</v>
      </c>
    </row>
    <row r="1516" spans="1:14" ht="123.75" x14ac:dyDescent="0.2">
      <c r="A1516">
        <v>38692</v>
      </c>
      <c r="B1516" t="s">
        <v>33864</v>
      </c>
      <c r="C1516" s="15" t="s">
        <v>33865</v>
      </c>
      <c r="D1516" s="15" t="s">
        <v>33866</v>
      </c>
      <c r="E1516">
        <v>61412</v>
      </c>
      <c r="F1516">
        <v>86900</v>
      </c>
      <c r="H1516" t="s">
        <v>746</v>
      </c>
      <c r="K1516" s="16">
        <f t="shared" si="69"/>
        <v>65710.84</v>
      </c>
      <c r="L1516" s="16">
        <f t="shared" si="70"/>
        <v>69169.30526315789</v>
      </c>
      <c r="M1516" s="16">
        <f t="shared" si="71"/>
        <v>78601.483253588507</v>
      </c>
      <c r="N1516" t="e">
        <f>INDEX(XML!$A$2:$R$782,MATCH(C1516,XML!$D$2:$D$737,0),2)</f>
        <v>#N/A</v>
      </c>
    </row>
    <row r="1517" spans="1:14" ht="112.5" x14ac:dyDescent="0.2">
      <c r="A1517">
        <v>41012</v>
      </c>
      <c r="B1517" t="s">
        <v>1315</v>
      </c>
      <c r="C1517" s="15" t="s">
        <v>1316</v>
      </c>
      <c r="D1517" s="15" t="s">
        <v>26363</v>
      </c>
      <c r="E1517">
        <v>95000</v>
      </c>
      <c r="F1517">
        <v>110900</v>
      </c>
      <c r="H1517">
        <v>2</v>
      </c>
      <c r="K1517" s="16">
        <f t="shared" si="69"/>
        <v>101650</v>
      </c>
      <c r="L1517" s="16">
        <f t="shared" si="70"/>
        <v>107000</v>
      </c>
      <c r="M1517" s="16">
        <f t="shared" si="71"/>
        <v>121590.90909090909</v>
      </c>
      <c r="N1517" t="e">
        <f>INDEX(XML!$A$2:$R$782,MATCH(C1517,XML!$D$2:$D$737,0),2)</f>
        <v>#N/A</v>
      </c>
    </row>
    <row r="1518" spans="1:14" ht="78.75" x14ac:dyDescent="0.2">
      <c r="A1518">
        <v>77361</v>
      </c>
      <c r="B1518" t="s">
        <v>36770</v>
      </c>
      <c r="C1518" s="15" t="s">
        <v>36771</v>
      </c>
      <c r="D1518" s="15" t="s">
        <v>36772</v>
      </c>
      <c r="E1518">
        <v>29939</v>
      </c>
      <c r="F1518">
        <v>38990</v>
      </c>
      <c r="K1518" s="16">
        <f t="shared" si="69"/>
        <v>33531.68</v>
      </c>
      <c r="L1518" s="16">
        <f t="shared" si="70"/>
        <v>35296.505263157895</v>
      </c>
      <c r="M1518" s="16">
        <f t="shared" si="71"/>
        <v>40109.665071770338</v>
      </c>
      <c r="N1518" t="e">
        <f>INDEX(XML!$A$2:$R$782,MATCH(C1518,XML!$D$2:$D$737,0),2)</f>
        <v>#N/A</v>
      </c>
    </row>
    <row r="1519" spans="1:14" ht="78.75" x14ac:dyDescent="0.2">
      <c r="A1519">
        <v>42797</v>
      </c>
      <c r="B1519" t="s">
        <v>36012</v>
      </c>
      <c r="C1519" s="15" t="s">
        <v>36013</v>
      </c>
      <c r="D1519" s="15" t="s">
        <v>36014</v>
      </c>
      <c r="E1519">
        <v>54758</v>
      </c>
      <c r="F1519">
        <v>68090</v>
      </c>
      <c r="H1519">
        <v>14</v>
      </c>
      <c r="K1519" s="16">
        <f t="shared" si="69"/>
        <v>58591.06</v>
      </c>
      <c r="L1519" s="16">
        <f t="shared" si="70"/>
        <v>61674.8</v>
      </c>
      <c r="M1519" s="16">
        <f t="shared" si="71"/>
        <v>70085</v>
      </c>
      <c r="N1519" t="e">
        <f>INDEX(XML!$A$2:$R$782,MATCH(C1519,XML!$D$2:$D$737,0),2)</f>
        <v>#N/A</v>
      </c>
    </row>
    <row r="1520" spans="1:14" ht="45" customHeight="1" x14ac:dyDescent="0.2">
      <c r="A1520">
        <v>50825</v>
      </c>
      <c r="B1520" t="s">
        <v>36773</v>
      </c>
      <c r="C1520" s="15" t="s">
        <v>36774</v>
      </c>
      <c r="D1520" s="15" t="s">
        <v>36775</v>
      </c>
      <c r="E1520">
        <v>71904</v>
      </c>
      <c r="F1520">
        <v>97990</v>
      </c>
      <c r="H1520">
        <v>24</v>
      </c>
      <c r="K1520" s="16">
        <f t="shared" si="69"/>
        <v>76937.279999999999</v>
      </c>
      <c r="L1520" s="16">
        <f t="shared" si="70"/>
        <v>80986.610526315795</v>
      </c>
      <c r="M1520" s="16">
        <f t="shared" si="71"/>
        <v>92030.239234449764</v>
      </c>
      <c r="N1520" t="e">
        <f>INDEX(XML!$A$2:$R$782,MATCH(C1520,XML!$D$2:$D$737,0),2)</f>
        <v>#N/A</v>
      </c>
    </row>
    <row r="1521" spans="1:14" ht="45" customHeight="1" x14ac:dyDescent="0.2">
      <c r="A1521">
        <v>60361</v>
      </c>
      <c r="B1521" t="s">
        <v>22598</v>
      </c>
      <c r="C1521" s="15" t="s">
        <v>22599</v>
      </c>
      <c r="D1521" s="15" t="s">
        <v>26412</v>
      </c>
      <c r="E1521">
        <v>21345</v>
      </c>
      <c r="F1521">
        <v>43600</v>
      </c>
      <c r="H1521">
        <v>14</v>
      </c>
      <c r="I1521">
        <v>4</v>
      </c>
      <c r="K1521" s="16">
        <f t="shared" si="69"/>
        <v>23906.400000000001</v>
      </c>
      <c r="L1521" s="16">
        <f t="shared" si="70"/>
        <v>25164.63157894737</v>
      </c>
      <c r="M1521" s="16">
        <f t="shared" si="71"/>
        <v>28596.172248803832</v>
      </c>
      <c r="N1521" t="e">
        <f>INDEX(XML!$A$2:$R$782,MATCH(C1521,XML!$D$2:$D$737,0),2)</f>
        <v>#N/A</v>
      </c>
    </row>
    <row r="1522" spans="1:14" ht="78.75" x14ac:dyDescent="0.2">
      <c r="A1522">
        <v>60371</v>
      </c>
      <c r="B1522" t="s">
        <v>22600</v>
      </c>
      <c r="C1522" s="15" t="s">
        <v>22601</v>
      </c>
      <c r="D1522" s="15" t="s">
        <v>26413</v>
      </c>
      <c r="E1522">
        <v>25232</v>
      </c>
      <c r="F1522">
        <v>52290</v>
      </c>
      <c r="H1522" t="s">
        <v>746</v>
      </c>
      <c r="K1522" s="16">
        <f t="shared" si="69"/>
        <v>28259.84</v>
      </c>
      <c r="L1522" s="16">
        <f t="shared" si="70"/>
        <v>29747.200000000001</v>
      </c>
      <c r="M1522" s="16">
        <f t="shared" si="71"/>
        <v>33803.63636363636</v>
      </c>
      <c r="N1522" t="e">
        <f>INDEX(XML!$A$2:$R$782,MATCH(C1522,XML!$D$2:$D$737,0),2)</f>
        <v>#N/A</v>
      </c>
    </row>
    <row r="1523" spans="1:14" ht="45" customHeight="1" x14ac:dyDescent="0.2">
      <c r="A1523">
        <v>60372</v>
      </c>
      <c r="B1523" t="s">
        <v>22602</v>
      </c>
      <c r="C1523" s="15" t="s">
        <v>22603</v>
      </c>
      <c r="D1523" s="15" t="s">
        <v>26414</v>
      </c>
      <c r="E1523">
        <v>26828</v>
      </c>
      <c r="F1523">
        <v>53890</v>
      </c>
      <c r="H1523">
        <v>8</v>
      </c>
      <c r="K1523" s="16">
        <f t="shared" si="69"/>
        <v>30047.360000000001</v>
      </c>
      <c r="L1523" s="16">
        <f t="shared" si="70"/>
        <v>31628.799999999999</v>
      </c>
      <c r="M1523" s="16">
        <f t="shared" si="71"/>
        <v>35941.818181818184</v>
      </c>
      <c r="N1523" t="e">
        <f>INDEX(XML!$A$2:$R$782,MATCH(C1523,XML!$D$2:$D$737,0),2)</f>
        <v>#N/A</v>
      </c>
    </row>
    <row r="1524" spans="1:14" ht="22.5" customHeight="1" x14ac:dyDescent="0.2">
      <c r="A1524">
        <v>60375</v>
      </c>
      <c r="B1524" t="s">
        <v>22604</v>
      </c>
      <c r="C1524" s="15" t="s">
        <v>22605</v>
      </c>
      <c r="D1524" s="15" t="s">
        <v>26415</v>
      </c>
      <c r="E1524">
        <v>20111</v>
      </c>
      <c r="F1524">
        <v>39220</v>
      </c>
      <c r="H1524">
        <v>3</v>
      </c>
      <c r="K1524" s="16">
        <f t="shared" si="69"/>
        <v>22524.32</v>
      </c>
      <c r="L1524" s="16">
        <f t="shared" si="70"/>
        <v>23709.810526315789</v>
      </c>
      <c r="M1524" s="16">
        <f t="shared" si="71"/>
        <v>26942.966507177032</v>
      </c>
      <c r="N1524" t="e">
        <f>INDEX(XML!$A$2:$R$782,MATCH(C1524,XML!$D$2:$D$737,0),2)</f>
        <v>#N/A</v>
      </c>
    </row>
    <row r="1525" spans="1:14" ht="78.75" x14ac:dyDescent="0.2">
      <c r="A1525">
        <v>60376</v>
      </c>
      <c r="B1525" t="s">
        <v>22606</v>
      </c>
      <c r="C1525" s="15" t="s">
        <v>22607</v>
      </c>
      <c r="D1525" s="15" t="s">
        <v>26416</v>
      </c>
      <c r="E1525">
        <v>22035</v>
      </c>
      <c r="F1525">
        <v>40570</v>
      </c>
      <c r="H1525">
        <v>30</v>
      </c>
      <c r="K1525" s="16">
        <f t="shared" si="69"/>
        <v>24679.200000000001</v>
      </c>
      <c r="L1525" s="16">
        <f t="shared" si="70"/>
        <v>25978.105263157893</v>
      </c>
      <c r="M1525" s="16">
        <f t="shared" si="71"/>
        <v>29520.574162679422</v>
      </c>
      <c r="N1525" t="e">
        <f>INDEX(XML!$A$2:$R$782,MATCH(C1525,XML!$D$2:$D$737,0),2)</f>
        <v>#N/A</v>
      </c>
    </row>
    <row r="1526" spans="1:14" ht="78.75" x14ac:dyDescent="0.2">
      <c r="A1526">
        <v>60368</v>
      </c>
      <c r="B1526" t="s">
        <v>22608</v>
      </c>
      <c r="C1526" s="15" t="s">
        <v>22609</v>
      </c>
      <c r="D1526" s="15" t="s">
        <v>26417</v>
      </c>
      <c r="E1526">
        <v>34600</v>
      </c>
      <c r="F1526">
        <v>55480</v>
      </c>
      <c r="K1526" s="16">
        <f t="shared" si="69"/>
        <v>38752</v>
      </c>
      <c r="L1526" s="16">
        <f t="shared" si="70"/>
        <v>40791.57894736842</v>
      </c>
      <c r="M1526" s="16">
        <f t="shared" si="71"/>
        <v>46354.066985645928</v>
      </c>
      <c r="N1526" t="e">
        <f>INDEX(XML!$A$2:$R$782,MATCH(C1526,XML!$D$2:$D$737,0),2)</f>
        <v>#N/A</v>
      </c>
    </row>
    <row r="1527" spans="1:14" ht="78.75" x14ac:dyDescent="0.2">
      <c r="A1527">
        <v>60369</v>
      </c>
      <c r="B1527" t="s">
        <v>22610</v>
      </c>
      <c r="C1527" s="15" t="s">
        <v>22611</v>
      </c>
      <c r="D1527" s="15" t="s">
        <v>26418</v>
      </c>
      <c r="E1527">
        <v>42300</v>
      </c>
      <c r="F1527">
        <v>61490</v>
      </c>
      <c r="H1527">
        <v>6</v>
      </c>
      <c r="K1527" s="16">
        <f t="shared" si="69"/>
        <v>47376</v>
      </c>
      <c r="L1527" s="16">
        <f t="shared" si="70"/>
        <v>49869.473684210527</v>
      </c>
      <c r="M1527" s="16">
        <f t="shared" si="71"/>
        <v>56669.856459330142</v>
      </c>
      <c r="N1527" t="e">
        <f>INDEX(XML!$A$2:$R$782,MATCH(C1527,XML!$D$2:$D$737,0),2)</f>
        <v>#N/A</v>
      </c>
    </row>
    <row r="1528" spans="1:14" ht="33.75" customHeight="1" x14ac:dyDescent="0.2">
      <c r="A1528">
        <v>60384</v>
      </c>
      <c r="B1528" t="s">
        <v>22612</v>
      </c>
      <c r="C1528" s="15" t="s">
        <v>22613</v>
      </c>
      <c r="D1528" s="15" t="s">
        <v>26419</v>
      </c>
      <c r="E1528">
        <v>38409</v>
      </c>
      <c r="F1528">
        <v>61290</v>
      </c>
      <c r="K1528" s="16">
        <f t="shared" si="69"/>
        <v>43018.080000000002</v>
      </c>
      <c r="L1528" s="16">
        <f t="shared" si="70"/>
        <v>45282.189473684208</v>
      </c>
      <c r="M1528" s="16">
        <f t="shared" si="71"/>
        <v>51457.033492822964</v>
      </c>
      <c r="N1528" t="e">
        <f>INDEX(XML!$A$2:$R$782,MATCH(C1528,XML!$D$2:$D$737,0),2)</f>
        <v>#N/A</v>
      </c>
    </row>
    <row r="1529" spans="1:14" ht="90" x14ac:dyDescent="0.2">
      <c r="A1529">
        <v>60386</v>
      </c>
      <c r="B1529" t="s">
        <v>22614</v>
      </c>
      <c r="C1529" s="15" t="s">
        <v>22615</v>
      </c>
      <c r="D1529" s="15" t="s">
        <v>26420</v>
      </c>
      <c r="E1529">
        <v>36010</v>
      </c>
      <c r="F1529">
        <v>59790</v>
      </c>
      <c r="H1529">
        <v>7</v>
      </c>
      <c r="K1529" s="16">
        <f t="shared" si="69"/>
        <v>40331.199999999997</v>
      </c>
      <c r="L1529" s="16">
        <f t="shared" si="70"/>
        <v>42453.8947368421</v>
      </c>
      <c r="M1529" s="16">
        <f t="shared" si="71"/>
        <v>48243.062200956934</v>
      </c>
      <c r="N1529" t="e">
        <f>INDEX(XML!$A$2:$R$782,MATCH(C1529,XML!$D$2:$D$737,0),2)</f>
        <v>#N/A</v>
      </c>
    </row>
    <row r="1530" spans="1:14" ht="78.75" x14ac:dyDescent="0.2">
      <c r="A1530">
        <v>60374</v>
      </c>
      <c r="B1530" t="s">
        <v>22616</v>
      </c>
      <c r="C1530" s="15" t="s">
        <v>22617</v>
      </c>
      <c r="D1530" s="15" t="s">
        <v>26421</v>
      </c>
      <c r="E1530">
        <v>34112</v>
      </c>
      <c r="F1530">
        <v>56790</v>
      </c>
      <c r="H1530">
        <v>38</v>
      </c>
      <c r="K1530" s="16">
        <f t="shared" si="69"/>
        <v>38205.440000000002</v>
      </c>
      <c r="L1530" s="16">
        <f t="shared" si="70"/>
        <v>40216.252631578951</v>
      </c>
      <c r="M1530" s="16">
        <f t="shared" si="71"/>
        <v>45700.287081339717</v>
      </c>
      <c r="N1530" t="e">
        <f>INDEX(XML!$A$2:$R$782,MATCH(C1530,XML!$D$2:$D$737,0),2)</f>
        <v>#N/A</v>
      </c>
    </row>
    <row r="1531" spans="1:14" ht="78.75" x14ac:dyDescent="0.2">
      <c r="A1531">
        <v>37999</v>
      </c>
      <c r="B1531" t="s">
        <v>1317</v>
      </c>
      <c r="C1531" s="15" t="s">
        <v>1318</v>
      </c>
      <c r="D1531" s="15" t="s">
        <v>1319</v>
      </c>
      <c r="E1531">
        <v>56699</v>
      </c>
      <c r="F1531">
        <v>70609</v>
      </c>
      <c r="H1531" t="s">
        <v>746</v>
      </c>
      <c r="K1531" s="16">
        <f t="shared" si="69"/>
        <v>60667.93</v>
      </c>
      <c r="L1531" s="16">
        <f t="shared" si="70"/>
        <v>63860.978947368421</v>
      </c>
      <c r="M1531" s="16">
        <f t="shared" si="71"/>
        <v>72569.294258373207</v>
      </c>
      <c r="N1531" t="e">
        <f>INDEX(XML!$A$2:$R$782,MATCH(C1531,XML!$D$2:$D$737,0),2)</f>
        <v>#N/A</v>
      </c>
    </row>
    <row r="1532" spans="1:14" ht="15.75" x14ac:dyDescent="0.25">
      <c r="A1532" s="184" t="s">
        <v>1320</v>
      </c>
      <c r="B1532" s="184"/>
      <c r="C1532" s="185"/>
      <c r="D1532" s="185"/>
      <c r="E1532" s="184"/>
      <c r="F1532" s="184"/>
      <c r="G1532" s="184"/>
      <c r="H1532" s="184"/>
      <c r="I1532" s="184"/>
      <c r="J1532" s="184"/>
      <c r="K1532" s="16">
        <f t="shared" si="69"/>
        <v>0</v>
      </c>
      <c r="L1532" s="16">
        <f t="shared" si="70"/>
        <v>0</v>
      </c>
      <c r="M1532" s="16">
        <f t="shared" si="71"/>
        <v>0</v>
      </c>
      <c r="N1532" t="e">
        <f>INDEX(XML!$A$2:$R$782,MATCH(C1532,XML!$D$2:$D$737,0),2)</f>
        <v>#N/A</v>
      </c>
    </row>
    <row r="1533" spans="1:14" ht="33.75" x14ac:dyDescent="0.2">
      <c r="A1533">
        <v>30217</v>
      </c>
      <c r="B1533" t="s">
        <v>1321</v>
      </c>
      <c r="C1533" s="15" t="s">
        <v>1322</v>
      </c>
      <c r="D1533" s="15" t="s">
        <v>1323</v>
      </c>
      <c r="E1533">
        <v>5840</v>
      </c>
      <c r="F1533">
        <v>7383</v>
      </c>
      <c r="H1533" t="s">
        <v>746</v>
      </c>
      <c r="K1533" s="16">
        <f t="shared" si="69"/>
        <v>6540.8</v>
      </c>
      <c r="L1533" s="16">
        <f t="shared" si="70"/>
        <v>6885.0526315789475</v>
      </c>
      <c r="M1533" s="16">
        <f t="shared" si="71"/>
        <v>7823.9234449760761</v>
      </c>
      <c r="N1533" t="e">
        <f>INDEX(XML!$A$2:$R$782,MATCH(C1533,XML!$D$2:$D$737,0),2)</f>
        <v>#N/A</v>
      </c>
    </row>
    <row r="1534" spans="1:14" ht="56.25" customHeight="1" x14ac:dyDescent="0.2">
      <c r="A1534">
        <v>61984</v>
      </c>
      <c r="B1534" t="s">
        <v>24145</v>
      </c>
      <c r="C1534" s="15" t="s">
        <v>24146</v>
      </c>
      <c r="D1534" s="15" t="s">
        <v>24147</v>
      </c>
      <c r="E1534">
        <v>37050</v>
      </c>
      <c r="F1534">
        <v>46100</v>
      </c>
      <c r="H1534">
        <v>2</v>
      </c>
      <c r="K1534" s="16">
        <f t="shared" si="69"/>
        <v>41496</v>
      </c>
      <c r="L1534" s="16">
        <f t="shared" si="70"/>
        <v>43680</v>
      </c>
      <c r="M1534" s="16">
        <f t="shared" si="71"/>
        <v>49636.36363636364</v>
      </c>
      <c r="N1534" t="e">
        <f>INDEX(XML!$A$2:$R$782,MATCH(C1534,XML!$D$2:$D$737,0),2)</f>
        <v>#N/A</v>
      </c>
    </row>
    <row r="1535" spans="1:14" ht="33.75" customHeight="1" x14ac:dyDescent="0.2">
      <c r="A1535">
        <v>61985</v>
      </c>
      <c r="B1535" t="s">
        <v>24148</v>
      </c>
      <c r="C1535" s="15" t="s">
        <v>24149</v>
      </c>
      <c r="D1535" s="15" t="s">
        <v>24150</v>
      </c>
      <c r="E1535">
        <v>37050</v>
      </c>
      <c r="F1535">
        <v>46100</v>
      </c>
      <c r="H1535">
        <v>8</v>
      </c>
      <c r="K1535" s="16">
        <f t="shared" si="69"/>
        <v>41496</v>
      </c>
      <c r="L1535" s="16">
        <f t="shared" si="70"/>
        <v>43680</v>
      </c>
      <c r="M1535" s="16">
        <f t="shared" si="71"/>
        <v>49636.36363636364</v>
      </c>
      <c r="N1535" t="e">
        <f>INDEX(XML!$A$2:$R$782,MATCH(C1535,XML!$D$2:$D$737,0),2)</f>
        <v>#N/A</v>
      </c>
    </row>
    <row r="1536" spans="1:14" ht="33.75" customHeight="1" x14ac:dyDescent="0.2">
      <c r="A1536">
        <v>60272</v>
      </c>
      <c r="B1536" t="s">
        <v>20321</v>
      </c>
      <c r="C1536" s="15" t="s">
        <v>20322</v>
      </c>
      <c r="D1536" s="15" t="s">
        <v>20323</v>
      </c>
      <c r="E1536">
        <v>42510</v>
      </c>
      <c r="F1536">
        <v>59900</v>
      </c>
      <c r="H1536">
        <v>9</v>
      </c>
      <c r="K1536" s="16">
        <f t="shared" si="69"/>
        <v>47611.199999999997</v>
      </c>
      <c r="L1536" s="16">
        <f t="shared" si="70"/>
        <v>50117.052631578947</v>
      </c>
      <c r="M1536" s="16">
        <f t="shared" si="71"/>
        <v>56951.196172248805</v>
      </c>
      <c r="N1536" t="e">
        <f>INDEX(XML!$A$2:$R$782,MATCH(C1536,XML!$D$2:$D$737,0),2)</f>
        <v>#N/A</v>
      </c>
    </row>
    <row r="1537" spans="1:14" ht="56.25" x14ac:dyDescent="0.2">
      <c r="A1537">
        <v>55183</v>
      </c>
      <c r="B1537" t="s">
        <v>16899</v>
      </c>
      <c r="C1537" s="15" t="s">
        <v>16900</v>
      </c>
      <c r="D1537" s="15" t="s">
        <v>16901</v>
      </c>
      <c r="E1537">
        <v>42310</v>
      </c>
      <c r="F1537">
        <v>59900</v>
      </c>
      <c r="H1537">
        <v>2</v>
      </c>
      <c r="K1537" s="16">
        <f t="shared" si="69"/>
        <v>47387.199999999997</v>
      </c>
      <c r="L1537" s="16">
        <f t="shared" si="70"/>
        <v>49881.26315789474</v>
      </c>
      <c r="M1537" s="16">
        <f t="shared" si="71"/>
        <v>56683.253588516753</v>
      </c>
      <c r="N1537" t="e">
        <f>INDEX(XML!$A$2:$R$782,MATCH(C1537,XML!$D$2:$D$737,0),2)</f>
        <v>#N/A</v>
      </c>
    </row>
    <row r="1538" spans="1:14" ht="33.75" customHeight="1" x14ac:dyDescent="0.2">
      <c r="A1538">
        <v>71955</v>
      </c>
      <c r="B1538" t="s">
        <v>37961</v>
      </c>
      <c r="C1538" s="15" t="s">
        <v>37962</v>
      </c>
      <c r="D1538" s="15" t="s">
        <v>37963</v>
      </c>
      <c r="E1538">
        <v>15638</v>
      </c>
      <c r="F1538">
        <v>22857</v>
      </c>
      <c r="H1538">
        <v>1</v>
      </c>
      <c r="K1538" s="16">
        <f t="shared" si="69"/>
        <v>17514.560000000001</v>
      </c>
      <c r="L1538" s="16">
        <f t="shared" si="70"/>
        <v>18436.378947368423</v>
      </c>
      <c r="M1538" s="16">
        <f t="shared" si="71"/>
        <v>20950.430622009571</v>
      </c>
      <c r="N1538" t="e">
        <f>INDEX(XML!$A$2:$R$782,MATCH(C1538,XML!$D$2:$D$737,0),2)</f>
        <v>#N/A</v>
      </c>
    </row>
    <row r="1539" spans="1:14" ht="33.75" customHeight="1" x14ac:dyDescent="0.2">
      <c r="A1539">
        <v>76662</v>
      </c>
      <c r="B1539" t="s">
        <v>37964</v>
      </c>
      <c r="C1539" s="15" t="s">
        <v>37965</v>
      </c>
      <c r="D1539" s="15" t="s">
        <v>37966</v>
      </c>
      <c r="E1539">
        <v>22370</v>
      </c>
      <c r="F1539">
        <v>31900</v>
      </c>
      <c r="H1539">
        <v>5</v>
      </c>
      <c r="K1539" s="16">
        <f t="shared" si="69"/>
        <v>25054.400000000001</v>
      </c>
      <c r="L1539" s="16">
        <f t="shared" si="70"/>
        <v>26373.052631578947</v>
      </c>
      <c r="M1539" s="16">
        <f t="shared" si="71"/>
        <v>29969.377990430625</v>
      </c>
      <c r="N1539" t="e">
        <f>INDEX(XML!$A$2:$R$782,MATCH(C1539,XML!$D$2:$D$737,0),2)</f>
        <v>#N/A</v>
      </c>
    </row>
    <row r="1540" spans="1:14" ht="56.25" customHeight="1" x14ac:dyDescent="0.2">
      <c r="A1540">
        <v>82852</v>
      </c>
      <c r="B1540" t="s">
        <v>48149</v>
      </c>
      <c r="C1540" s="15" t="s">
        <v>48150</v>
      </c>
      <c r="D1540" s="15" t="s">
        <v>48151</v>
      </c>
      <c r="E1540">
        <v>14500</v>
      </c>
      <c r="F1540">
        <v>25000</v>
      </c>
      <c r="H1540">
        <v>13</v>
      </c>
      <c r="K1540" s="16">
        <f t="shared" si="69"/>
        <v>16240</v>
      </c>
      <c r="L1540" s="16">
        <f t="shared" si="70"/>
        <v>17094.736842105263</v>
      </c>
      <c r="M1540" s="16">
        <f t="shared" si="71"/>
        <v>19425.837320574163</v>
      </c>
      <c r="N1540" t="e">
        <f>INDEX(XML!$A$2:$R$782,MATCH(C1540,XML!$D$2:$D$737,0),2)</f>
        <v>#N/A</v>
      </c>
    </row>
    <row r="1541" spans="1:14" ht="78.75" x14ac:dyDescent="0.2">
      <c r="A1541">
        <v>79428</v>
      </c>
      <c r="B1541" t="s">
        <v>48146</v>
      </c>
      <c r="C1541" s="15" t="s">
        <v>48147</v>
      </c>
      <c r="D1541" s="15" t="s">
        <v>48148</v>
      </c>
      <c r="E1541">
        <v>14500</v>
      </c>
      <c r="F1541">
        <v>25000</v>
      </c>
      <c r="H1541">
        <v>16</v>
      </c>
      <c r="K1541" s="16">
        <f t="shared" ref="K1541:K1604" si="72">IF(E1541&gt;49999,E1541+E1541*0.07,IF(E1541&lt;=49999,E1541+E1541*0.12))</f>
        <v>16240</v>
      </c>
      <c r="L1541" s="16">
        <f t="shared" ref="L1541:L1604" si="73">K1541*100/95</f>
        <v>17094.736842105263</v>
      </c>
      <c r="M1541" s="16">
        <f t="shared" ref="M1541:M1604" si="74">IF(COUNTIF(C1541,"*Dahua*"),F1541-10,L1541*100/88)</f>
        <v>19425.837320574163</v>
      </c>
      <c r="N1541" t="e">
        <f>INDEX(XML!$A$2:$R$782,MATCH(C1541,XML!$D$2:$D$737,0),2)</f>
        <v>#N/A</v>
      </c>
    </row>
    <row r="1542" spans="1:14" ht="33.75" customHeight="1" x14ac:dyDescent="0.25">
      <c r="A1542" s="184" t="s">
        <v>1049</v>
      </c>
      <c r="B1542" s="184"/>
      <c r="C1542" s="185"/>
      <c r="D1542" s="185"/>
      <c r="E1542" s="184"/>
      <c r="F1542" s="184"/>
      <c r="G1542" s="184"/>
      <c r="H1542" s="184"/>
      <c r="I1542" s="184"/>
      <c r="J1542" s="184"/>
      <c r="K1542" s="16">
        <f t="shared" si="72"/>
        <v>0</v>
      </c>
      <c r="L1542" s="16">
        <f t="shared" si="73"/>
        <v>0</v>
      </c>
      <c r="M1542" s="16">
        <f t="shared" si="74"/>
        <v>0</v>
      </c>
      <c r="N1542" t="e">
        <f>INDEX(XML!$A$2:$R$782,MATCH(C1542,XML!$D$2:$D$737,0),2)</f>
        <v>#N/A</v>
      </c>
    </row>
    <row r="1543" spans="1:14" ht="56.25" x14ac:dyDescent="0.2">
      <c r="A1543">
        <v>60294</v>
      </c>
      <c r="B1543" t="s">
        <v>42241</v>
      </c>
      <c r="C1543" s="15" t="s">
        <v>42242</v>
      </c>
      <c r="D1543" s="15" t="s">
        <v>42243</v>
      </c>
      <c r="E1543">
        <v>2000</v>
      </c>
      <c r="F1543">
        <v>7500</v>
      </c>
      <c r="H1543">
        <v>2</v>
      </c>
      <c r="K1543" s="16">
        <f t="shared" si="72"/>
        <v>2240</v>
      </c>
      <c r="L1543" s="16">
        <f t="shared" si="73"/>
        <v>2357.8947368421054</v>
      </c>
      <c r="M1543" s="16">
        <f t="shared" si="74"/>
        <v>2679.4258373205744</v>
      </c>
      <c r="N1543" t="e">
        <f>INDEX(XML!$A$2:$R$782,MATCH(C1543,XML!$D$2:$D$737,0),2)</f>
        <v>#N/A</v>
      </c>
    </row>
    <row r="1544" spans="1:14" ht="112.5" x14ac:dyDescent="0.2">
      <c r="A1544">
        <v>73934</v>
      </c>
      <c r="B1544" t="s">
        <v>33560</v>
      </c>
      <c r="C1544" s="15" t="s">
        <v>33561</v>
      </c>
      <c r="D1544" s="15" t="s">
        <v>33562</v>
      </c>
      <c r="E1544">
        <v>29250</v>
      </c>
      <c r="F1544">
        <v>36595</v>
      </c>
      <c r="K1544" s="16">
        <f t="shared" si="72"/>
        <v>32760</v>
      </c>
      <c r="L1544" s="16">
        <f t="shared" si="73"/>
        <v>34484.210526315786</v>
      </c>
      <c r="M1544" s="16">
        <f t="shared" si="74"/>
        <v>39186.602870813389</v>
      </c>
      <c r="N1544" t="e">
        <f>INDEX(XML!$A$2:$R$782,MATCH(C1544,XML!$D$2:$D$737,0),2)</f>
        <v>#N/A</v>
      </c>
    </row>
    <row r="1545" spans="1:14" ht="33.75" customHeight="1" x14ac:dyDescent="0.2">
      <c r="A1545">
        <v>73935</v>
      </c>
      <c r="B1545" t="s">
        <v>33563</v>
      </c>
      <c r="C1545" s="15" t="s">
        <v>33564</v>
      </c>
      <c r="D1545" s="15" t="s">
        <v>33565</v>
      </c>
      <c r="E1545">
        <v>30880</v>
      </c>
      <c r="F1545">
        <v>37517</v>
      </c>
      <c r="K1545" s="16">
        <f t="shared" si="72"/>
        <v>34585.599999999999</v>
      </c>
      <c r="L1545" s="16">
        <f t="shared" si="73"/>
        <v>36405.894736842107</v>
      </c>
      <c r="M1545" s="16">
        <f t="shared" si="74"/>
        <v>41370.334928229669</v>
      </c>
      <c r="N1545" t="e">
        <f>INDEX(XML!$A$2:$R$782,MATCH(C1545,XML!$D$2:$D$737,0),2)</f>
        <v>#N/A</v>
      </c>
    </row>
    <row r="1546" spans="1:14" ht="33.75" customHeight="1" x14ac:dyDescent="0.2">
      <c r="A1546">
        <v>79333</v>
      </c>
      <c r="B1546" t="s">
        <v>42385</v>
      </c>
      <c r="C1546" s="15" t="s">
        <v>42386</v>
      </c>
      <c r="D1546" s="15" t="s">
        <v>42387</v>
      </c>
      <c r="E1546">
        <v>35335</v>
      </c>
      <c r="F1546">
        <v>44169</v>
      </c>
      <c r="K1546" s="16">
        <f t="shared" si="72"/>
        <v>39575.199999999997</v>
      </c>
      <c r="L1546" s="16">
        <f t="shared" si="73"/>
        <v>41658.105263157893</v>
      </c>
      <c r="M1546" s="16">
        <f t="shared" si="74"/>
        <v>47338.755980861242</v>
      </c>
      <c r="N1546" t="e">
        <f>INDEX(XML!$A$2:$R$782,MATCH(C1546,XML!$D$2:$D$737,0),2)</f>
        <v>#N/A</v>
      </c>
    </row>
    <row r="1547" spans="1:14" ht="33.75" customHeight="1" x14ac:dyDescent="0.2">
      <c r="A1547">
        <v>79334</v>
      </c>
      <c r="B1547" t="s">
        <v>42388</v>
      </c>
      <c r="C1547" s="15" t="s">
        <v>42389</v>
      </c>
      <c r="D1547" s="15" t="s">
        <v>42390</v>
      </c>
      <c r="E1547">
        <v>36100</v>
      </c>
      <c r="F1547">
        <v>45125</v>
      </c>
      <c r="K1547" s="16">
        <f t="shared" si="72"/>
        <v>40432</v>
      </c>
      <c r="L1547" s="16">
        <f t="shared" si="73"/>
        <v>42560</v>
      </c>
      <c r="M1547" s="16">
        <f t="shared" si="74"/>
        <v>48363.63636363636</v>
      </c>
      <c r="N1547" t="e">
        <f>INDEX(XML!$A$2:$R$782,MATCH(C1547,XML!$D$2:$D$737,0),2)</f>
        <v>#N/A</v>
      </c>
    </row>
    <row r="1548" spans="1:14" ht="33.75" customHeight="1" x14ac:dyDescent="0.2">
      <c r="A1548">
        <v>79331</v>
      </c>
      <c r="B1548" t="s">
        <v>42379</v>
      </c>
      <c r="C1548" s="15" t="s">
        <v>42380</v>
      </c>
      <c r="D1548" s="15" t="s">
        <v>42381</v>
      </c>
      <c r="E1548">
        <v>44850</v>
      </c>
      <c r="F1548">
        <v>56063</v>
      </c>
      <c r="K1548" s="16">
        <f t="shared" si="72"/>
        <v>50232</v>
      </c>
      <c r="L1548" s="16">
        <f t="shared" si="73"/>
        <v>52875.789473684214</v>
      </c>
      <c r="M1548" s="16">
        <f t="shared" si="74"/>
        <v>60086.124401913883</v>
      </c>
      <c r="N1548" t="e">
        <f>INDEX(XML!$A$2:$R$782,MATCH(C1548,XML!$D$2:$D$737,0),2)</f>
        <v>#N/A</v>
      </c>
    </row>
    <row r="1549" spans="1:14" ht="33.75" customHeight="1" x14ac:dyDescent="0.2">
      <c r="A1549">
        <v>79332</v>
      </c>
      <c r="B1549" t="s">
        <v>42382</v>
      </c>
      <c r="C1549" s="15" t="s">
        <v>42383</v>
      </c>
      <c r="D1549" s="15" t="s">
        <v>42384</v>
      </c>
      <c r="E1549">
        <v>45471</v>
      </c>
      <c r="F1549">
        <v>56839</v>
      </c>
      <c r="K1549" s="16">
        <f t="shared" si="72"/>
        <v>50927.519999999997</v>
      </c>
      <c r="L1549" s="16">
        <f t="shared" si="73"/>
        <v>53607.915789473685</v>
      </c>
      <c r="M1549" s="16">
        <f t="shared" si="74"/>
        <v>60918.086124401918</v>
      </c>
      <c r="N1549" t="e">
        <f>INDEX(XML!$A$2:$R$782,MATCH(C1549,XML!$D$2:$D$737,0),2)</f>
        <v>#N/A</v>
      </c>
    </row>
    <row r="1550" spans="1:14" ht="33.75" customHeight="1" x14ac:dyDescent="0.2">
      <c r="A1550">
        <v>71096</v>
      </c>
      <c r="B1550" t="s">
        <v>32228</v>
      </c>
      <c r="C1550" s="15" t="s">
        <v>32229</v>
      </c>
      <c r="D1550" s="15" t="s">
        <v>32230</v>
      </c>
      <c r="E1550">
        <v>49892</v>
      </c>
      <c r="F1550">
        <v>62365</v>
      </c>
      <c r="K1550" s="16">
        <f t="shared" si="72"/>
        <v>55879.040000000001</v>
      </c>
      <c r="L1550" s="16">
        <f t="shared" si="73"/>
        <v>58820.042105263157</v>
      </c>
      <c r="M1550" s="16">
        <f t="shared" si="74"/>
        <v>66840.956937799041</v>
      </c>
      <c r="N1550" t="e">
        <f>INDEX(XML!$A$2:$R$782,MATCH(C1550,XML!$D$2:$D$737,0),2)</f>
        <v>#N/A</v>
      </c>
    </row>
    <row r="1551" spans="1:14" ht="33.75" customHeight="1" x14ac:dyDescent="0.2">
      <c r="A1551">
        <v>73897</v>
      </c>
      <c r="B1551" t="s">
        <v>33557</v>
      </c>
      <c r="C1551" s="15" t="s">
        <v>33558</v>
      </c>
      <c r="D1551" s="15" t="s">
        <v>33559</v>
      </c>
      <c r="E1551">
        <v>49950</v>
      </c>
      <c r="F1551">
        <v>62500</v>
      </c>
      <c r="K1551" s="16">
        <f t="shared" si="72"/>
        <v>55944</v>
      </c>
      <c r="L1551" s="16">
        <f t="shared" si="73"/>
        <v>58888.42105263158</v>
      </c>
      <c r="M1551" s="16">
        <f t="shared" si="74"/>
        <v>66918.660287081337</v>
      </c>
      <c r="N1551" t="e">
        <f>INDEX(XML!$A$2:$R$782,MATCH(C1551,XML!$D$2:$D$737,0),2)</f>
        <v>#N/A</v>
      </c>
    </row>
    <row r="1552" spans="1:14" ht="33.75" customHeight="1" x14ac:dyDescent="0.2">
      <c r="A1552">
        <v>71095</v>
      </c>
      <c r="B1552" t="s">
        <v>32225</v>
      </c>
      <c r="C1552" s="15" t="s">
        <v>32226</v>
      </c>
      <c r="D1552" s="15" t="s">
        <v>32227</v>
      </c>
      <c r="E1552">
        <v>65136</v>
      </c>
      <c r="F1552">
        <v>87934</v>
      </c>
      <c r="H1552" t="s">
        <v>746</v>
      </c>
      <c r="K1552" s="16">
        <f t="shared" si="72"/>
        <v>69695.520000000004</v>
      </c>
      <c r="L1552" s="16">
        <f t="shared" si="73"/>
        <v>73363.705263157899</v>
      </c>
      <c r="M1552" s="16">
        <f t="shared" si="74"/>
        <v>83367.846889952154</v>
      </c>
      <c r="N1552" t="e">
        <f>INDEX(XML!$A$2:$R$782,MATCH(C1552,XML!$D$2:$D$737,0),2)</f>
        <v>#N/A</v>
      </c>
    </row>
    <row r="1553" spans="1:14" ht="33.75" customHeight="1" x14ac:dyDescent="0.2">
      <c r="A1553">
        <v>73896</v>
      </c>
      <c r="B1553" t="s">
        <v>33554</v>
      </c>
      <c r="C1553" s="15" t="s">
        <v>33555</v>
      </c>
      <c r="D1553" s="15" t="s">
        <v>33556</v>
      </c>
      <c r="E1553">
        <v>64500</v>
      </c>
      <c r="F1553">
        <v>78500</v>
      </c>
      <c r="H1553">
        <v>4</v>
      </c>
      <c r="K1553" s="16">
        <f t="shared" si="72"/>
        <v>69015</v>
      </c>
      <c r="L1553" s="16">
        <f t="shared" si="73"/>
        <v>72647.368421052626</v>
      </c>
      <c r="M1553" s="16">
        <f t="shared" si="74"/>
        <v>82553.827751196164</v>
      </c>
      <c r="N1553" t="e">
        <f>INDEX(XML!$A$2:$R$782,MATCH(C1553,XML!$D$2:$D$737,0),2)</f>
        <v>#N/A</v>
      </c>
    </row>
    <row r="1554" spans="1:14" ht="33.75" customHeight="1" x14ac:dyDescent="0.2">
      <c r="A1554">
        <v>65946</v>
      </c>
      <c r="B1554" t="s">
        <v>24563</v>
      </c>
      <c r="C1554" s="15" t="s">
        <v>24564</v>
      </c>
      <c r="D1554" s="15" t="s">
        <v>24565</v>
      </c>
      <c r="E1554">
        <v>58900</v>
      </c>
      <c r="F1554">
        <v>83905</v>
      </c>
      <c r="H1554">
        <v>15</v>
      </c>
      <c r="K1554" s="16">
        <f t="shared" si="72"/>
        <v>63023</v>
      </c>
      <c r="L1554" s="16">
        <f t="shared" si="73"/>
        <v>66340</v>
      </c>
      <c r="M1554" s="16">
        <f t="shared" si="74"/>
        <v>75386.363636363632</v>
      </c>
      <c r="N1554" t="e">
        <f>INDEX(XML!$A$2:$R$782,MATCH(C1554,XML!$D$2:$D$737,0),2)</f>
        <v>#N/A</v>
      </c>
    </row>
    <row r="1555" spans="1:14" ht="33.75" customHeight="1" x14ac:dyDescent="0.2">
      <c r="A1555">
        <v>65948</v>
      </c>
      <c r="B1555" t="s">
        <v>42376</v>
      </c>
      <c r="C1555" s="15" t="s">
        <v>42377</v>
      </c>
      <c r="D1555" s="15" t="s">
        <v>42378</v>
      </c>
      <c r="E1555">
        <v>69921</v>
      </c>
      <c r="F1555">
        <v>83905</v>
      </c>
      <c r="K1555" s="16">
        <f t="shared" si="72"/>
        <v>74815.47</v>
      </c>
      <c r="L1555" s="16">
        <f t="shared" si="73"/>
        <v>78753.126315789472</v>
      </c>
      <c r="M1555" s="16">
        <f t="shared" si="74"/>
        <v>89492.188995215314</v>
      </c>
      <c r="N1555" t="e">
        <f>INDEX(XML!$A$2:$R$782,MATCH(C1555,XML!$D$2:$D$737,0),2)</f>
        <v>#N/A</v>
      </c>
    </row>
    <row r="1556" spans="1:14" ht="112.5" x14ac:dyDescent="0.2">
      <c r="A1556">
        <v>65955</v>
      </c>
      <c r="B1556" t="s">
        <v>24566</v>
      </c>
      <c r="C1556" s="15" t="s">
        <v>24567</v>
      </c>
      <c r="D1556" s="15" t="s">
        <v>24568</v>
      </c>
      <c r="E1556">
        <v>61739</v>
      </c>
      <c r="F1556">
        <v>72235</v>
      </c>
      <c r="H1556">
        <v>3</v>
      </c>
      <c r="K1556" s="16">
        <f t="shared" si="72"/>
        <v>66060.73</v>
      </c>
      <c r="L1556" s="16">
        <f t="shared" si="73"/>
        <v>69537.610526315795</v>
      </c>
      <c r="M1556" s="16">
        <f t="shared" si="74"/>
        <v>79020.011961722499</v>
      </c>
      <c r="N1556" t="e">
        <f>INDEX(XML!$A$2:$R$782,MATCH(C1556,XML!$D$2:$D$737,0),2)</f>
        <v>#N/A</v>
      </c>
    </row>
    <row r="1557" spans="1:14" ht="112.5" x14ac:dyDescent="0.2">
      <c r="A1557">
        <v>71097</v>
      </c>
      <c r="B1557" t="s">
        <v>32231</v>
      </c>
      <c r="C1557" s="15" t="s">
        <v>32232</v>
      </c>
      <c r="D1557" s="15" t="s">
        <v>32233</v>
      </c>
      <c r="E1557">
        <v>63137</v>
      </c>
      <c r="F1557">
        <v>85235</v>
      </c>
      <c r="H1557">
        <v>9</v>
      </c>
      <c r="K1557" s="16">
        <f t="shared" si="72"/>
        <v>67556.59</v>
      </c>
      <c r="L1557" s="16">
        <f t="shared" si="73"/>
        <v>71112.2</v>
      </c>
      <c r="M1557" s="16">
        <f t="shared" si="74"/>
        <v>80809.318181818177</v>
      </c>
      <c r="N1557" t="e">
        <f>INDEX(XML!$A$2:$R$782,MATCH(C1557,XML!$D$2:$D$737,0),2)</f>
        <v>#N/A</v>
      </c>
    </row>
    <row r="1558" spans="1:14" ht="112.5" x14ac:dyDescent="0.2">
      <c r="A1558">
        <v>71099</v>
      </c>
      <c r="B1558" t="s">
        <v>32234</v>
      </c>
      <c r="C1558" s="15" t="s">
        <v>32235</v>
      </c>
      <c r="D1558" s="15" t="s">
        <v>32236</v>
      </c>
      <c r="E1558">
        <v>64901</v>
      </c>
      <c r="F1558">
        <v>83073</v>
      </c>
      <c r="H1558">
        <v>3</v>
      </c>
      <c r="K1558" s="16">
        <f t="shared" si="72"/>
        <v>69444.070000000007</v>
      </c>
      <c r="L1558" s="16">
        <f t="shared" si="73"/>
        <v>73099.021052631593</v>
      </c>
      <c r="M1558" s="16">
        <f t="shared" si="74"/>
        <v>83067.069377990454</v>
      </c>
      <c r="N1558" t="e">
        <f>INDEX(XML!$A$2:$R$782,MATCH(C1558,XML!$D$2:$D$737,0),2)</f>
        <v>#N/A</v>
      </c>
    </row>
    <row r="1559" spans="1:14" ht="90" x14ac:dyDescent="0.2">
      <c r="A1559">
        <v>45575</v>
      </c>
      <c r="B1559" t="s">
        <v>1056</v>
      </c>
      <c r="C1559" s="15" t="s">
        <v>1057</v>
      </c>
      <c r="D1559" s="15" t="s">
        <v>1058</v>
      </c>
      <c r="E1559">
        <v>42822</v>
      </c>
      <c r="F1559">
        <v>52385</v>
      </c>
      <c r="H1559">
        <v>14</v>
      </c>
      <c r="K1559" s="16">
        <f t="shared" si="72"/>
        <v>47960.639999999999</v>
      </c>
      <c r="L1559" s="16">
        <f t="shared" si="73"/>
        <v>50484.884210526317</v>
      </c>
      <c r="M1559" s="16">
        <f t="shared" si="74"/>
        <v>57369.186602870817</v>
      </c>
      <c r="N1559" t="e">
        <f>INDEX(XML!$A$2:$R$782,MATCH(C1559,XML!$D$2:$D$737,0),2)</f>
        <v>#N/A</v>
      </c>
    </row>
    <row r="1560" spans="1:14" ht="112.5" x14ac:dyDescent="0.2">
      <c r="A1560">
        <v>80728</v>
      </c>
      <c r="B1560" t="s">
        <v>47478</v>
      </c>
      <c r="C1560" s="15" t="s">
        <v>47479</v>
      </c>
      <c r="D1560" s="15" t="s">
        <v>47480</v>
      </c>
      <c r="E1560">
        <v>24900</v>
      </c>
      <c r="F1560">
        <v>32370</v>
      </c>
      <c r="K1560" s="16">
        <f t="shared" si="72"/>
        <v>27888</v>
      </c>
      <c r="L1560" s="16">
        <f t="shared" si="73"/>
        <v>29355.78947368421</v>
      </c>
      <c r="M1560" s="16">
        <f t="shared" si="74"/>
        <v>33358.851674641148</v>
      </c>
      <c r="N1560" t="e">
        <f>INDEX(XML!$A$2:$R$782,MATCH(C1560,XML!$D$2:$D$737,0),2)</f>
        <v>#N/A</v>
      </c>
    </row>
    <row r="1561" spans="1:14" ht="101.25" x14ac:dyDescent="0.2">
      <c r="A1561">
        <v>80727</v>
      </c>
      <c r="B1561" t="s">
        <v>47481</v>
      </c>
      <c r="C1561" s="15" t="s">
        <v>47482</v>
      </c>
      <c r="D1561" s="15" t="s">
        <v>47483</v>
      </c>
      <c r="E1561">
        <v>34235</v>
      </c>
      <c r="F1561">
        <v>44506</v>
      </c>
      <c r="K1561" s="16">
        <f t="shared" si="72"/>
        <v>38343.199999999997</v>
      </c>
      <c r="L1561" s="16">
        <f t="shared" si="73"/>
        <v>40361.263157894733</v>
      </c>
      <c r="M1561" s="16">
        <f t="shared" si="74"/>
        <v>45865.071770334922</v>
      </c>
      <c r="N1561" t="e">
        <f>INDEX(XML!$A$2:$R$782,MATCH(C1561,XML!$D$2:$D$737,0),2)</f>
        <v>#N/A</v>
      </c>
    </row>
    <row r="1562" spans="1:14" ht="90" x14ac:dyDescent="0.2">
      <c r="A1562">
        <v>82657</v>
      </c>
      <c r="B1562" t="s">
        <v>48585</v>
      </c>
      <c r="C1562" s="15" t="s">
        <v>48586</v>
      </c>
      <c r="D1562" s="15" t="s">
        <v>48587</v>
      </c>
      <c r="E1562">
        <v>49800</v>
      </c>
      <c r="F1562">
        <v>59900</v>
      </c>
      <c r="H1562">
        <v>15</v>
      </c>
      <c r="K1562" s="16">
        <f t="shared" si="72"/>
        <v>55776</v>
      </c>
      <c r="L1562" s="16">
        <f t="shared" si="73"/>
        <v>58711.57894736842</v>
      </c>
      <c r="M1562" s="16">
        <f t="shared" si="74"/>
        <v>66717.703349282296</v>
      </c>
      <c r="N1562" t="e">
        <f>INDEX(XML!$A$2:$R$782,MATCH(C1562,XML!$D$2:$D$737,0),2)</f>
        <v>#N/A</v>
      </c>
    </row>
    <row r="1563" spans="1:14" ht="90" x14ac:dyDescent="0.2">
      <c r="A1563">
        <v>82656</v>
      </c>
      <c r="B1563" t="s">
        <v>48582</v>
      </c>
      <c r="C1563" s="15" t="s">
        <v>48583</v>
      </c>
      <c r="D1563" s="15" t="s">
        <v>48584</v>
      </c>
      <c r="E1563">
        <v>48374</v>
      </c>
      <c r="F1563">
        <v>59900</v>
      </c>
      <c r="H1563">
        <v>14</v>
      </c>
      <c r="K1563" s="16">
        <f t="shared" si="72"/>
        <v>54178.879999999997</v>
      </c>
      <c r="L1563" s="16">
        <f t="shared" si="73"/>
        <v>57030.400000000001</v>
      </c>
      <c r="M1563" s="16">
        <f t="shared" si="74"/>
        <v>64807.272727272728</v>
      </c>
      <c r="N1563" t="e">
        <f>INDEX(XML!$A$2:$R$782,MATCH(C1563,XML!$D$2:$D$737,0),2)</f>
        <v>#N/A</v>
      </c>
    </row>
    <row r="1564" spans="1:14" ht="135" x14ac:dyDescent="0.2">
      <c r="A1564">
        <v>55756</v>
      </c>
      <c r="B1564" t="s">
        <v>15033</v>
      </c>
      <c r="C1564" s="15" t="s">
        <v>15034</v>
      </c>
      <c r="D1564" s="15" t="s">
        <v>24710</v>
      </c>
      <c r="E1564">
        <v>37319</v>
      </c>
      <c r="F1564">
        <v>57900</v>
      </c>
      <c r="H1564">
        <v>4</v>
      </c>
      <c r="K1564" s="16">
        <f t="shared" si="72"/>
        <v>41797.279999999999</v>
      </c>
      <c r="L1564" s="16">
        <f t="shared" si="73"/>
        <v>43997.136842105261</v>
      </c>
      <c r="M1564" s="16">
        <f t="shared" si="74"/>
        <v>49996.746411483247</v>
      </c>
      <c r="N1564" t="e">
        <f>INDEX(XML!$A$2:$R$782,MATCH(C1564,XML!$D$2:$D$737,0),2)</f>
        <v>#N/A</v>
      </c>
    </row>
    <row r="1565" spans="1:14" ht="146.25" x14ac:dyDescent="0.2">
      <c r="A1565">
        <v>55749</v>
      </c>
      <c r="B1565" t="s">
        <v>15029</v>
      </c>
      <c r="C1565" s="15" t="s">
        <v>15030</v>
      </c>
      <c r="D1565" s="15" t="s">
        <v>24708</v>
      </c>
      <c r="E1565">
        <v>32071</v>
      </c>
      <c r="F1565">
        <v>49900</v>
      </c>
      <c r="H1565">
        <v>48</v>
      </c>
      <c r="K1565" s="16">
        <f t="shared" si="72"/>
        <v>35919.519999999997</v>
      </c>
      <c r="L1565" s="16">
        <f t="shared" si="73"/>
        <v>37810.021052631571</v>
      </c>
      <c r="M1565" s="16">
        <f t="shared" si="74"/>
        <v>42965.933014354057</v>
      </c>
      <c r="N1565" t="e">
        <f>INDEX(XML!$A$2:$R$782,MATCH(C1565,XML!$D$2:$D$737,0),2)</f>
        <v>#N/A</v>
      </c>
    </row>
    <row r="1566" spans="1:14" ht="146.25" x14ac:dyDescent="0.2">
      <c r="A1566">
        <v>55752</v>
      </c>
      <c r="B1566" t="s">
        <v>15031</v>
      </c>
      <c r="C1566" s="15" t="s">
        <v>15032</v>
      </c>
      <c r="D1566" s="15" t="s">
        <v>24709</v>
      </c>
      <c r="E1566">
        <v>39065</v>
      </c>
      <c r="F1566">
        <v>59900</v>
      </c>
      <c r="H1566">
        <v>39</v>
      </c>
      <c r="K1566" s="16">
        <f t="shared" si="72"/>
        <v>43752.800000000003</v>
      </c>
      <c r="L1566" s="16">
        <f t="shared" si="73"/>
        <v>46055.57894736842</v>
      </c>
      <c r="M1566" s="16">
        <f t="shared" si="74"/>
        <v>52335.885167464119</v>
      </c>
      <c r="N1566" t="e">
        <f>INDEX(XML!$A$2:$R$782,MATCH(C1566,XML!$D$2:$D$737,0),2)</f>
        <v>#N/A</v>
      </c>
    </row>
    <row r="1567" spans="1:14" ht="101.25" x14ac:dyDescent="0.2">
      <c r="A1567">
        <v>81163</v>
      </c>
      <c r="B1567" t="s">
        <v>48567</v>
      </c>
      <c r="C1567" s="15" t="s">
        <v>48568</v>
      </c>
      <c r="D1567" s="15" t="s">
        <v>48569</v>
      </c>
      <c r="E1567">
        <v>19610</v>
      </c>
      <c r="F1567">
        <v>30900</v>
      </c>
      <c r="H1567">
        <v>11</v>
      </c>
      <c r="K1567" s="16">
        <f t="shared" si="72"/>
        <v>21963.200000000001</v>
      </c>
      <c r="L1567" s="16">
        <f t="shared" si="73"/>
        <v>23119.157894736843</v>
      </c>
      <c r="M1567" s="16">
        <f t="shared" si="74"/>
        <v>26271.770334928235</v>
      </c>
      <c r="N1567" t="e">
        <f>INDEX(XML!$A$2:$R$782,MATCH(C1567,XML!$D$2:$D$737,0),2)</f>
        <v>#N/A</v>
      </c>
    </row>
    <row r="1568" spans="1:14" ht="33.75" customHeight="1" x14ac:dyDescent="0.2">
      <c r="A1568">
        <v>55753</v>
      </c>
      <c r="B1568" t="s">
        <v>22202</v>
      </c>
      <c r="C1568" s="15" t="s">
        <v>22203</v>
      </c>
      <c r="D1568" s="15" t="s">
        <v>39513</v>
      </c>
      <c r="E1568">
        <v>22318</v>
      </c>
      <c r="F1568">
        <v>34900</v>
      </c>
      <c r="H1568">
        <v>14</v>
      </c>
      <c r="K1568" s="16">
        <f t="shared" si="72"/>
        <v>24996.16</v>
      </c>
      <c r="L1568" s="16">
        <f t="shared" si="73"/>
        <v>26311.747368421053</v>
      </c>
      <c r="M1568" s="16">
        <f t="shared" si="74"/>
        <v>29899.712918660287</v>
      </c>
      <c r="N1568" t="e">
        <f>INDEX(XML!$A$2:$R$782,MATCH(C1568,XML!$D$2:$D$737,0),2)</f>
        <v>#N/A</v>
      </c>
    </row>
    <row r="1569" spans="1:14" ht="146.25" x14ac:dyDescent="0.2">
      <c r="A1569">
        <v>55754</v>
      </c>
      <c r="B1569" t="s">
        <v>22204</v>
      </c>
      <c r="C1569" s="15" t="s">
        <v>22205</v>
      </c>
      <c r="D1569" s="15" t="s">
        <v>24711</v>
      </c>
      <c r="E1569">
        <v>27328</v>
      </c>
      <c r="F1569">
        <v>42900</v>
      </c>
      <c r="H1569" t="s">
        <v>746</v>
      </c>
      <c r="K1569" s="16">
        <f t="shared" si="72"/>
        <v>30607.360000000001</v>
      </c>
      <c r="L1569" s="16">
        <f t="shared" si="73"/>
        <v>32218.273684210526</v>
      </c>
      <c r="M1569" s="16">
        <f t="shared" si="74"/>
        <v>36611.674641148325</v>
      </c>
      <c r="N1569" t="e">
        <f>INDEX(XML!$A$2:$R$782,MATCH(C1569,XML!$D$2:$D$737,0),2)</f>
        <v>#N/A</v>
      </c>
    </row>
    <row r="1570" spans="1:14" ht="33.75" customHeight="1" x14ac:dyDescent="0.2">
      <c r="A1570">
        <v>55755</v>
      </c>
      <c r="B1570" t="s">
        <v>22206</v>
      </c>
      <c r="C1570" s="15" t="s">
        <v>22207</v>
      </c>
      <c r="D1570" s="15" t="s">
        <v>31770</v>
      </c>
      <c r="E1570">
        <v>26604</v>
      </c>
      <c r="F1570">
        <v>36000</v>
      </c>
      <c r="H1570">
        <v>22</v>
      </c>
      <c r="K1570" s="16">
        <f t="shared" si="72"/>
        <v>29796.48</v>
      </c>
      <c r="L1570" s="16">
        <f t="shared" si="73"/>
        <v>31364.715789473685</v>
      </c>
      <c r="M1570" s="16">
        <f t="shared" si="74"/>
        <v>35641.722488038278</v>
      </c>
      <c r="N1570" t="e">
        <f>INDEX(XML!$A$2:$R$782,MATCH(C1570,XML!$D$2:$D$737,0),2)</f>
        <v>#N/A</v>
      </c>
    </row>
    <row r="1571" spans="1:14" ht="33.75" customHeight="1" x14ac:dyDescent="0.2">
      <c r="A1571">
        <v>81167</v>
      </c>
      <c r="B1571" t="s">
        <v>48576</v>
      </c>
      <c r="C1571" s="15" t="s">
        <v>48577</v>
      </c>
      <c r="D1571" s="15" t="s">
        <v>48578</v>
      </c>
      <c r="E1571">
        <v>26873</v>
      </c>
      <c r="F1571">
        <v>38900</v>
      </c>
      <c r="H1571">
        <v>10</v>
      </c>
      <c r="K1571" s="16">
        <f t="shared" si="72"/>
        <v>30097.759999999998</v>
      </c>
      <c r="L1571" s="16">
        <f t="shared" si="73"/>
        <v>31681.852631578946</v>
      </c>
      <c r="M1571" s="16">
        <f t="shared" si="74"/>
        <v>36002.105263157893</v>
      </c>
      <c r="N1571" t="e">
        <f>INDEX(XML!$A$2:$R$782,MATCH(C1571,XML!$D$2:$D$737,0),2)</f>
        <v>#N/A</v>
      </c>
    </row>
    <row r="1572" spans="1:14" ht="101.25" x14ac:dyDescent="0.2">
      <c r="A1572">
        <v>81168</v>
      </c>
      <c r="B1572" t="s">
        <v>48579</v>
      </c>
      <c r="C1572" s="15" t="s">
        <v>48580</v>
      </c>
      <c r="D1572" s="15" t="s">
        <v>48581</v>
      </c>
      <c r="E1572">
        <v>28299</v>
      </c>
      <c r="F1572">
        <v>40900</v>
      </c>
      <c r="H1572">
        <v>12</v>
      </c>
      <c r="K1572" s="16">
        <f t="shared" si="72"/>
        <v>31694.880000000001</v>
      </c>
      <c r="L1572" s="16">
        <f t="shared" si="73"/>
        <v>33363.031578947368</v>
      </c>
      <c r="M1572" s="16">
        <f t="shared" si="74"/>
        <v>37912.535885167461</v>
      </c>
      <c r="N1572" t="e">
        <f>INDEX(XML!$A$2:$R$782,MATCH(C1572,XML!$D$2:$D$737,0),2)</f>
        <v>#N/A</v>
      </c>
    </row>
    <row r="1573" spans="1:14" ht="101.25" x14ac:dyDescent="0.2">
      <c r="A1573">
        <v>81166</v>
      </c>
      <c r="B1573" t="s">
        <v>48573</v>
      </c>
      <c r="C1573" s="15" t="s">
        <v>48574</v>
      </c>
      <c r="D1573" s="15" t="s">
        <v>48575</v>
      </c>
      <c r="E1573">
        <v>25541</v>
      </c>
      <c r="F1573">
        <v>39900</v>
      </c>
      <c r="H1573">
        <v>14</v>
      </c>
      <c r="K1573" s="16">
        <f t="shared" si="72"/>
        <v>28605.919999999998</v>
      </c>
      <c r="L1573" s="16">
        <f t="shared" si="73"/>
        <v>30111.494736842105</v>
      </c>
      <c r="M1573" s="16">
        <f t="shared" si="74"/>
        <v>34217.60765550239</v>
      </c>
      <c r="N1573" t="e">
        <f>INDEX(XML!$A$2:$R$782,MATCH(C1573,XML!$D$2:$D$737,0),2)</f>
        <v>#N/A</v>
      </c>
    </row>
    <row r="1574" spans="1:14" ht="33.75" customHeight="1" x14ac:dyDescent="0.2">
      <c r="A1574">
        <v>81165</v>
      </c>
      <c r="B1574" t="s">
        <v>48570</v>
      </c>
      <c r="C1574" s="15" t="s">
        <v>48571</v>
      </c>
      <c r="D1574" s="15" t="s">
        <v>48572</v>
      </c>
      <c r="E1574">
        <v>24359</v>
      </c>
      <c r="F1574">
        <v>37900</v>
      </c>
      <c r="H1574">
        <v>11</v>
      </c>
      <c r="K1574" s="16">
        <f t="shared" si="72"/>
        <v>27282.080000000002</v>
      </c>
      <c r="L1574" s="16">
        <f t="shared" si="73"/>
        <v>28717.978947368421</v>
      </c>
      <c r="M1574" s="16">
        <f t="shared" si="74"/>
        <v>32634.066985645935</v>
      </c>
      <c r="N1574" t="e">
        <f>INDEX(XML!$A$2:$R$782,MATCH(C1574,XML!$D$2:$D$737,0),2)</f>
        <v>#N/A</v>
      </c>
    </row>
    <row r="1575" spans="1:14" ht="33.75" customHeight="1" x14ac:dyDescent="0.2">
      <c r="A1575">
        <v>26159</v>
      </c>
      <c r="B1575" t="s">
        <v>16893</v>
      </c>
      <c r="C1575" s="15" t="s">
        <v>16894</v>
      </c>
      <c r="D1575" s="15" t="s">
        <v>27141</v>
      </c>
      <c r="E1575">
        <v>25000</v>
      </c>
      <c r="F1575">
        <v>37500</v>
      </c>
      <c r="H1575">
        <v>4</v>
      </c>
      <c r="K1575" s="16">
        <f t="shared" si="72"/>
        <v>28000</v>
      </c>
      <c r="L1575" s="16">
        <f t="shared" si="73"/>
        <v>29473.684210526317</v>
      </c>
      <c r="M1575" s="16">
        <f t="shared" si="74"/>
        <v>33492.822966507178</v>
      </c>
      <c r="N1575" t="e">
        <f>INDEX(XML!$A$2:$R$782,MATCH(C1575,XML!$D$2:$D$737,0),2)</f>
        <v>#N/A</v>
      </c>
    </row>
    <row r="1576" spans="1:14" ht="33.75" customHeight="1" x14ac:dyDescent="0.2">
      <c r="A1576">
        <v>26158</v>
      </c>
      <c r="B1576" t="s">
        <v>16895</v>
      </c>
      <c r="C1576" s="15" t="s">
        <v>16896</v>
      </c>
      <c r="D1576" s="15" t="s">
        <v>17805</v>
      </c>
      <c r="E1576">
        <v>37483</v>
      </c>
      <c r="F1576">
        <v>48900</v>
      </c>
      <c r="H1576">
        <v>21</v>
      </c>
      <c r="K1576" s="16">
        <f t="shared" si="72"/>
        <v>41980.959999999999</v>
      </c>
      <c r="L1576" s="16">
        <f t="shared" si="73"/>
        <v>44190.484210526316</v>
      </c>
      <c r="M1576" s="16">
        <f t="shared" si="74"/>
        <v>50216.459330143545</v>
      </c>
      <c r="N1576" t="e">
        <f>INDEX(XML!$A$2:$R$782,MATCH(C1576,XML!$D$2:$D$737,0),2)</f>
        <v>#N/A</v>
      </c>
    </row>
    <row r="1577" spans="1:14" ht="33.75" customHeight="1" x14ac:dyDescent="0.2">
      <c r="A1577">
        <v>54953</v>
      </c>
      <c r="B1577" t="s">
        <v>37968</v>
      </c>
      <c r="C1577" s="15" t="s">
        <v>37969</v>
      </c>
      <c r="D1577" s="15" t="s">
        <v>37970</v>
      </c>
      <c r="E1577">
        <v>57971</v>
      </c>
      <c r="F1577">
        <v>68900</v>
      </c>
      <c r="K1577" s="16">
        <f t="shared" si="72"/>
        <v>62028.97</v>
      </c>
      <c r="L1577" s="16">
        <f t="shared" si="73"/>
        <v>65293.652631578945</v>
      </c>
      <c r="M1577" s="16">
        <f t="shared" si="74"/>
        <v>74197.332535885173</v>
      </c>
      <c r="N1577" t="e">
        <f>INDEX(XML!$A$2:$R$782,MATCH(C1577,XML!$D$2:$D$737,0),2)</f>
        <v>#N/A</v>
      </c>
    </row>
    <row r="1578" spans="1:14" ht="33.75" customHeight="1" x14ac:dyDescent="0.2">
      <c r="A1578">
        <v>49991</v>
      </c>
      <c r="B1578" t="s">
        <v>14061</v>
      </c>
      <c r="C1578" s="15" t="s">
        <v>14062</v>
      </c>
      <c r="D1578" s="15" t="s">
        <v>17806</v>
      </c>
      <c r="E1578">
        <v>74300</v>
      </c>
      <c r="F1578">
        <v>105900</v>
      </c>
      <c r="H1578">
        <v>5</v>
      </c>
      <c r="K1578" s="16">
        <f t="shared" si="72"/>
        <v>79501</v>
      </c>
      <c r="L1578" s="16">
        <f t="shared" si="73"/>
        <v>83685.263157894733</v>
      </c>
      <c r="M1578" s="16">
        <f t="shared" si="74"/>
        <v>95096.889952153098</v>
      </c>
      <c r="N1578" t="e">
        <f>INDEX(XML!$A$2:$R$782,MATCH(C1578,XML!$D$2:$D$737,0),2)</f>
        <v>#N/A</v>
      </c>
    </row>
    <row r="1579" spans="1:14" ht="33.75" customHeight="1" x14ac:dyDescent="0.2">
      <c r="A1579">
        <v>27311</v>
      </c>
      <c r="B1579" t="s">
        <v>20324</v>
      </c>
      <c r="C1579" s="15" t="s">
        <v>20325</v>
      </c>
      <c r="D1579" s="15" t="s">
        <v>27142</v>
      </c>
      <c r="E1579">
        <v>38231</v>
      </c>
      <c r="F1579">
        <v>60900</v>
      </c>
      <c r="K1579" s="16">
        <f t="shared" si="72"/>
        <v>42818.720000000001</v>
      </c>
      <c r="L1579" s="16">
        <f t="shared" si="73"/>
        <v>45072.336842105266</v>
      </c>
      <c r="M1579" s="16">
        <f t="shared" si="74"/>
        <v>51218.564593301438</v>
      </c>
      <c r="N1579" t="e">
        <f>INDEX(XML!$A$2:$R$782,MATCH(C1579,XML!$D$2:$D$737,0),2)</f>
        <v>#N/A</v>
      </c>
    </row>
    <row r="1580" spans="1:14" ht="33.75" customHeight="1" x14ac:dyDescent="0.2">
      <c r="A1580">
        <v>40989</v>
      </c>
      <c r="B1580" t="s">
        <v>33867</v>
      </c>
      <c r="C1580" s="15" t="s">
        <v>33868</v>
      </c>
      <c r="D1580" s="15" t="s">
        <v>37967</v>
      </c>
      <c r="E1580">
        <v>41021</v>
      </c>
      <c r="F1580">
        <v>59900</v>
      </c>
      <c r="H1580">
        <v>2</v>
      </c>
      <c r="K1580" s="16">
        <f t="shared" si="72"/>
        <v>45943.519999999997</v>
      </c>
      <c r="L1580" s="16">
        <f t="shared" si="73"/>
        <v>48361.599999999999</v>
      </c>
      <c r="M1580" s="16">
        <f t="shared" si="74"/>
        <v>54956.36363636364</v>
      </c>
      <c r="N1580" t="e">
        <f>INDEX(XML!$A$2:$R$782,MATCH(C1580,XML!$D$2:$D$737,0),2)</f>
        <v>#N/A</v>
      </c>
    </row>
    <row r="1581" spans="1:14" ht="33.75" customHeight="1" x14ac:dyDescent="0.2">
      <c r="A1581">
        <v>51665</v>
      </c>
      <c r="B1581" t="s">
        <v>25717</v>
      </c>
      <c r="C1581" s="15" t="s">
        <v>25718</v>
      </c>
      <c r="D1581" s="15" t="s">
        <v>27089</v>
      </c>
      <c r="E1581">
        <v>45990</v>
      </c>
      <c r="F1581">
        <v>49890</v>
      </c>
      <c r="H1581">
        <v>1</v>
      </c>
      <c r="K1581" s="16">
        <f t="shared" si="72"/>
        <v>51508.800000000003</v>
      </c>
      <c r="L1581" s="16">
        <f t="shared" si="73"/>
        <v>54219.789473684214</v>
      </c>
      <c r="M1581" s="16">
        <f t="shared" si="74"/>
        <v>61613.397129186611</v>
      </c>
      <c r="N1581" t="e">
        <f>INDEX(XML!$A$2:$R$782,MATCH(C1581,XML!$D$2:$D$737,0),2)</f>
        <v>#N/A</v>
      </c>
    </row>
    <row r="1582" spans="1:14" ht="33.75" customHeight="1" x14ac:dyDescent="0.2">
      <c r="A1582">
        <v>76171</v>
      </c>
      <c r="B1582" t="s">
        <v>38897</v>
      </c>
      <c r="C1582" s="15" t="s">
        <v>38898</v>
      </c>
      <c r="D1582" s="15" t="s">
        <v>39251</v>
      </c>
      <c r="E1582">
        <v>119901</v>
      </c>
      <c r="F1582">
        <v>149900</v>
      </c>
      <c r="H1582" t="s">
        <v>746</v>
      </c>
      <c r="K1582" s="16">
        <f t="shared" si="72"/>
        <v>128294.07</v>
      </c>
      <c r="L1582" s="16">
        <f t="shared" si="73"/>
        <v>135046.38947368422</v>
      </c>
      <c r="M1582" s="16">
        <f t="shared" si="74"/>
        <v>153461.80622009572</v>
      </c>
      <c r="N1582" t="e">
        <f>INDEX(XML!$A$2:$R$782,MATCH(C1582,XML!$D$2:$D$737,0),2)</f>
        <v>#N/A</v>
      </c>
    </row>
    <row r="1583" spans="1:14" ht="33.75" customHeight="1" x14ac:dyDescent="0.2">
      <c r="A1583">
        <v>76172</v>
      </c>
      <c r="B1583" t="s">
        <v>38899</v>
      </c>
      <c r="C1583" s="15" t="s">
        <v>38900</v>
      </c>
      <c r="D1583" s="15" t="s">
        <v>39252</v>
      </c>
      <c r="E1583">
        <v>126576</v>
      </c>
      <c r="F1583">
        <v>159900</v>
      </c>
      <c r="H1583">
        <v>41</v>
      </c>
      <c r="K1583" s="16">
        <f t="shared" si="72"/>
        <v>135436.32</v>
      </c>
      <c r="L1583" s="16">
        <f t="shared" si="73"/>
        <v>142564.54736842104</v>
      </c>
      <c r="M1583" s="16">
        <f t="shared" si="74"/>
        <v>162005.16746411484</v>
      </c>
      <c r="N1583" t="e">
        <f>INDEX(XML!$A$2:$R$782,MATCH(C1583,XML!$D$2:$D$737,0),2)</f>
        <v>#N/A</v>
      </c>
    </row>
    <row r="1584" spans="1:14" ht="33.75" customHeight="1" x14ac:dyDescent="0.2">
      <c r="A1584">
        <v>76173</v>
      </c>
      <c r="B1584" t="s">
        <v>38901</v>
      </c>
      <c r="C1584" s="15" t="s">
        <v>38902</v>
      </c>
      <c r="D1584" s="15" t="s">
        <v>39253</v>
      </c>
      <c r="E1584">
        <v>146066</v>
      </c>
      <c r="F1584">
        <v>179900</v>
      </c>
      <c r="H1584">
        <v>24</v>
      </c>
      <c r="K1584" s="16">
        <f t="shared" si="72"/>
        <v>156290.62</v>
      </c>
      <c r="L1584" s="16">
        <f t="shared" si="73"/>
        <v>164516.44210526315</v>
      </c>
      <c r="M1584" s="16">
        <f t="shared" si="74"/>
        <v>186950.5023923445</v>
      </c>
      <c r="N1584" t="e">
        <f>INDEX(XML!$A$2:$R$782,MATCH(C1584,XML!$D$2:$D$737,0),2)</f>
        <v>#N/A</v>
      </c>
    </row>
    <row r="1585" spans="1:14" ht="33.75" customHeight="1" x14ac:dyDescent="0.2">
      <c r="A1585">
        <v>76174</v>
      </c>
      <c r="B1585" t="s">
        <v>38903</v>
      </c>
      <c r="C1585" s="15" t="s">
        <v>38904</v>
      </c>
      <c r="D1585" s="15" t="s">
        <v>39254</v>
      </c>
      <c r="E1585">
        <v>146066</v>
      </c>
      <c r="F1585">
        <v>179900</v>
      </c>
      <c r="H1585">
        <v>25</v>
      </c>
      <c r="K1585" s="16">
        <f t="shared" si="72"/>
        <v>156290.62</v>
      </c>
      <c r="L1585" s="16">
        <f t="shared" si="73"/>
        <v>164516.44210526315</v>
      </c>
      <c r="M1585" s="16">
        <f t="shared" si="74"/>
        <v>186950.5023923445</v>
      </c>
      <c r="N1585" t="e">
        <f>INDEX(XML!$A$2:$R$782,MATCH(C1585,XML!$D$2:$D$737,0),2)</f>
        <v>#N/A</v>
      </c>
    </row>
    <row r="1586" spans="1:14" ht="33.75" customHeight="1" x14ac:dyDescent="0.2">
      <c r="A1586">
        <v>49674</v>
      </c>
      <c r="B1586" t="s">
        <v>1053</v>
      </c>
      <c r="C1586" s="15" t="s">
        <v>1054</v>
      </c>
      <c r="D1586" s="15" t="s">
        <v>1055</v>
      </c>
      <c r="E1586">
        <v>125990</v>
      </c>
      <c r="F1586">
        <v>149990</v>
      </c>
      <c r="H1586">
        <v>5</v>
      </c>
      <c r="K1586" s="16">
        <f t="shared" si="72"/>
        <v>134809.29999999999</v>
      </c>
      <c r="L1586" s="16">
        <f t="shared" si="73"/>
        <v>141904.52631578947</v>
      </c>
      <c r="M1586" s="16">
        <f t="shared" si="74"/>
        <v>161255.14354066984</v>
      </c>
      <c r="N1586" t="e">
        <f>INDEX(XML!$A$2:$R$782,MATCH(C1586,XML!$D$2:$D$737,0),2)</f>
        <v>#N/A</v>
      </c>
    </row>
    <row r="1587" spans="1:14" ht="33.75" customHeight="1" x14ac:dyDescent="0.2">
      <c r="A1587">
        <v>38104</v>
      </c>
      <c r="B1587" t="s">
        <v>17545</v>
      </c>
      <c r="C1587" s="15" t="s">
        <v>17546</v>
      </c>
      <c r="D1587" s="15" t="s">
        <v>17547</v>
      </c>
      <c r="E1587">
        <v>64830</v>
      </c>
      <c r="F1587">
        <v>88790</v>
      </c>
      <c r="K1587" s="16">
        <f t="shared" si="72"/>
        <v>69368.100000000006</v>
      </c>
      <c r="L1587" s="16">
        <f t="shared" si="73"/>
        <v>73019.052631578961</v>
      </c>
      <c r="M1587" s="16">
        <f t="shared" si="74"/>
        <v>82976.196172248819</v>
      </c>
      <c r="N1587" t="e">
        <f>INDEX(XML!$A$2:$R$782,MATCH(C1587,XML!$D$2:$D$737,0),2)</f>
        <v>#N/A</v>
      </c>
    </row>
    <row r="1588" spans="1:14" ht="33.75" customHeight="1" x14ac:dyDescent="0.2">
      <c r="A1588">
        <v>76005</v>
      </c>
      <c r="B1588" t="s">
        <v>45868</v>
      </c>
      <c r="C1588" s="15" t="s">
        <v>45869</v>
      </c>
      <c r="D1588" s="15" t="s">
        <v>45870</v>
      </c>
      <c r="E1588">
        <v>72215</v>
      </c>
      <c r="F1588">
        <v>99900</v>
      </c>
      <c r="K1588" s="16">
        <f t="shared" si="72"/>
        <v>77270.05</v>
      </c>
      <c r="L1588" s="16">
        <f t="shared" si="73"/>
        <v>81336.894736842107</v>
      </c>
      <c r="M1588" s="16">
        <f t="shared" si="74"/>
        <v>92428.289473684214</v>
      </c>
      <c r="N1588" t="e">
        <f>INDEX(XML!$A$2:$R$782,MATCH(C1588,XML!$D$2:$D$737,0),2)</f>
        <v>#N/A</v>
      </c>
    </row>
    <row r="1589" spans="1:14" ht="33.75" customHeight="1" x14ac:dyDescent="0.2">
      <c r="A1589">
        <v>78907</v>
      </c>
      <c r="B1589" t="s">
        <v>45871</v>
      </c>
      <c r="C1589" s="15" t="s">
        <v>45872</v>
      </c>
      <c r="D1589" s="15" t="s">
        <v>45873</v>
      </c>
      <c r="E1589">
        <v>68900</v>
      </c>
      <c r="F1589">
        <v>98900</v>
      </c>
      <c r="K1589" s="16">
        <f t="shared" si="72"/>
        <v>73723</v>
      </c>
      <c r="L1589" s="16">
        <f t="shared" si="73"/>
        <v>77603.15789473684</v>
      </c>
      <c r="M1589" s="16">
        <f t="shared" si="74"/>
        <v>88185.406698564591</v>
      </c>
      <c r="N1589" t="e">
        <f>INDEX(XML!$A$2:$R$782,MATCH(C1589,XML!$D$2:$D$737,0),2)</f>
        <v>#N/A</v>
      </c>
    </row>
    <row r="1590" spans="1:14" ht="33.75" customHeight="1" x14ac:dyDescent="0.2">
      <c r="A1590">
        <v>82822</v>
      </c>
      <c r="B1590" t="s">
        <v>48158</v>
      </c>
      <c r="C1590" s="15" t="s">
        <v>48159</v>
      </c>
      <c r="D1590" s="15" t="s">
        <v>48160</v>
      </c>
      <c r="E1590">
        <v>27067</v>
      </c>
      <c r="F1590">
        <v>38900</v>
      </c>
      <c r="H1590">
        <v>6</v>
      </c>
      <c r="K1590" s="16">
        <f t="shared" si="72"/>
        <v>30315.040000000001</v>
      </c>
      <c r="L1590" s="16">
        <f t="shared" si="73"/>
        <v>31910.568421052631</v>
      </c>
      <c r="M1590" s="16">
        <f t="shared" si="74"/>
        <v>36262.009569377988</v>
      </c>
      <c r="N1590" t="e">
        <f>INDEX(XML!$A$2:$R$782,MATCH(C1590,XML!$D$2:$D$737,0),2)</f>
        <v>#N/A</v>
      </c>
    </row>
    <row r="1591" spans="1:14" ht="112.5" x14ac:dyDescent="0.2">
      <c r="A1591">
        <v>82823</v>
      </c>
      <c r="B1591" t="s">
        <v>48161</v>
      </c>
      <c r="C1591" s="15" t="s">
        <v>48162</v>
      </c>
      <c r="D1591" s="15" t="s">
        <v>48163</v>
      </c>
      <c r="E1591">
        <v>27067</v>
      </c>
      <c r="F1591">
        <v>38900</v>
      </c>
      <c r="H1591">
        <v>18</v>
      </c>
      <c r="K1591" s="16">
        <f t="shared" si="72"/>
        <v>30315.040000000001</v>
      </c>
      <c r="L1591" s="16">
        <f t="shared" si="73"/>
        <v>31910.568421052631</v>
      </c>
      <c r="M1591" s="16">
        <f t="shared" si="74"/>
        <v>36262.009569377988</v>
      </c>
      <c r="N1591" t="e">
        <f>INDEX(XML!$A$2:$R$782,MATCH(C1591,XML!$D$2:$D$737,0),2)</f>
        <v>#N/A</v>
      </c>
    </row>
    <row r="1592" spans="1:14" ht="33.75" customHeight="1" x14ac:dyDescent="0.2">
      <c r="A1592">
        <v>82824</v>
      </c>
      <c r="B1592" t="s">
        <v>48164</v>
      </c>
      <c r="C1592" s="15" t="s">
        <v>48165</v>
      </c>
      <c r="D1592" s="15" t="s">
        <v>48166</v>
      </c>
      <c r="E1592">
        <v>31231</v>
      </c>
      <c r="F1592">
        <v>44900</v>
      </c>
      <c r="H1592" t="s">
        <v>746</v>
      </c>
      <c r="K1592" s="16">
        <f t="shared" si="72"/>
        <v>34978.720000000001</v>
      </c>
      <c r="L1592" s="16">
        <f t="shared" si="73"/>
        <v>36819.705263157892</v>
      </c>
      <c r="M1592" s="16">
        <f t="shared" si="74"/>
        <v>41840.574162679426</v>
      </c>
      <c r="N1592" t="e">
        <f>INDEX(XML!$A$2:$R$782,MATCH(C1592,XML!$D$2:$D$737,0),2)</f>
        <v>#N/A</v>
      </c>
    </row>
    <row r="1593" spans="1:14" ht="56.25" customHeight="1" x14ac:dyDescent="0.2">
      <c r="A1593">
        <v>82825</v>
      </c>
      <c r="B1593" t="s">
        <v>48167</v>
      </c>
      <c r="C1593" s="15" t="s">
        <v>48168</v>
      </c>
      <c r="D1593" s="15" t="s">
        <v>48169</v>
      </c>
      <c r="E1593">
        <v>31231</v>
      </c>
      <c r="F1593">
        <v>44900</v>
      </c>
      <c r="H1593" t="s">
        <v>746</v>
      </c>
      <c r="K1593" s="16">
        <f t="shared" si="72"/>
        <v>34978.720000000001</v>
      </c>
      <c r="L1593" s="16">
        <f t="shared" si="73"/>
        <v>36819.705263157892</v>
      </c>
      <c r="M1593" s="16">
        <f t="shared" si="74"/>
        <v>41840.574162679426</v>
      </c>
      <c r="N1593" t="e">
        <f>INDEX(XML!$A$2:$R$782,MATCH(C1593,XML!$D$2:$D$737,0),2)</f>
        <v>#N/A</v>
      </c>
    </row>
    <row r="1594" spans="1:14" ht="112.5" x14ac:dyDescent="0.2">
      <c r="A1594">
        <v>82821</v>
      </c>
      <c r="B1594" t="s">
        <v>48155</v>
      </c>
      <c r="C1594" s="15" t="s">
        <v>48156</v>
      </c>
      <c r="D1594" s="15" t="s">
        <v>48157</v>
      </c>
      <c r="E1594">
        <v>82949</v>
      </c>
      <c r="F1594">
        <v>104900</v>
      </c>
      <c r="K1594" s="16">
        <f t="shared" si="72"/>
        <v>88755.43</v>
      </c>
      <c r="L1594" s="16">
        <f t="shared" si="73"/>
        <v>93426.768421052635</v>
      </c>
      <c r="M1594" s="16">
        <f t="shared" si="74"/>
        <v>106166.78229665072</v>
      </c>
      <c r="N1594" t="e">
        <f>INDEX(XML!$A$2:$R$782,MATCH(C1594,XML!$D$2:$D$737,0),2)</f>
        <v>#N/A</v>
      </c>
    </row>
    <row r="1595" spans="1:14" ht="112.5" x14ac:dyDescent="0.2">
      <c r="A1595">
        <v>82820</v>
      </c>
      <c r="B1595" t="s">
        <v>48152</v>
      </c>
      <c r="C1595" s="15" t="s">
        <v>48153</v>
      </c>
      <c r="D1595" s="15" t="s">
        <v>48154</v>
      </c>
      <c r="E1595">
        <v>82949</v>
      </c>
      <c r="F1595">
        <v>104900</v>
      </c>
      <c r="K1595" s="16">
        <f t="shared" si="72"/>
        <v>88755.43</v>
      </c>
      <c r="L1595" s="16">
        <f t="shared" si="73"/>
        <v>93426.768421052635</v>
      </c>
      <c r="M1595" s="16">
        <f t="shared" si="74"/>
        <v>106166.78229665072</v>
      </c>
      <c r="N1595" t="e">
        <f>INDEX(XML!$A$2:$R$782,MATCH(C1595,XML!$D$2:$D$737,0),2)</f>
        <v>#N/A</v>
      </c>
    </row>
    <row r="1596" spans="1:14" ht="146.25" x14ac:dyDescent="0.2">
      <c r="A1596">
        <v>40928</v>
      </c>
      <c r="B1596" t="s">
        <v>15874</v>
      </c>
      <c r="C1596" s="15" t="s">
        <v>15875</v>
      </c>
      <c r="D1596" s="15" t="s">
        <v>15876</v>
      </c>
      <c r="E1596">
        <v>63650</v>
      </c>
      <c r="F1596">
        <v>88990</v>
      </c>
      <c r="H1596">
        <v>4</v>
      </c>
      <c r="K1596" s="16">
        <f t="shared" si="72"/>
        <v>68105.5</v>
      </c>
      <c r="L1596" s="16">
        <f t="shared" si="73"/>
        <v>71690</v>
      </c>
      <c r="M1596" s="16">
        <f t="shared" si="74"/>
        <v>81465.909090909088</v>
      </c>
      <c r="N1596" t="e">
        <f>INDEX(XML!$A$2:$R$782,MATCH(C1596,XML!$D$2:$D$737,0),2)</f>
        <v>#N/A</v>
      </c>
    </row>
    <row r="1597" spans="1:14" ht="135" x14ac:dyDescent="0.2">
      <c r="A1597">
        <v>39164</v>
      </c>
      <c r="B1597" t="s">
        <v>1050</v>
      </c>
      <c r="C1597" s="15" t="s">
        <v>1051</v>
      </c>
      <c r="D1597" s="15" t="s">
        <v>1052</v>
      </c>
      <c r="E1597">
        <v>79758</v>
      </c>
      <c r="F1597">
        <v>117679</v>
      </c>
      <c r="H1597">
        <v>10</v>
      </c>
      <c r="K1597" s="16">
        <f t="shared" si="72"/>
        <v>85341.06</v>
      </c>
      <c r="L1597" s="16">
        <f t="shared" si="73"/>
        <v>89832.69473684211</v>
      </c>
      <c r="M1597" s="16">
        <f t="shared" si="74"/>
        <v>102082.60765550239</v>
      </c>
      <c r="N1597" t="e">
        <f>INDEX(XML!$A$2:$R$782,MATCH(C1597,XML!$D$2:$D$737,0),2)</f>
        <v>#N/A</v>
      </c>
    </row>
    <row r="1598" spans="1:14" ht="135" x14ac:dyDescent="0.2">
      <c r="A1598">
        <v>39165</v>
      </c>
      <c r="B1598" t="s">
        <v>12140</v>
      </c>
      <c r="C1598" s="15" t="s">
        <v>12141</v>
      </c>
      <c r="D1598" s="15" t="s">
        <v>12142</v>
      </c>
      <c r="E1598">
        <v>88597</v>
      </c>
      <c r="F1598">
        <v>128913</v>
      </c>
      <c r="H1598">
        <v>4</v>
      </c>
      <c r="K1598" s="16">
        <f t="shared" si="72"/>
        <v>94798.790000000008</v>
      </c>
      <c r="L1598" s="16">
        <f t="shared" si="73"/>
        <v>99788.2</v>
      </c>
      <c r="M1598" s="16">
        <f t="shared" si="74"/>
        <v>113395.68181818182</v>
      </c>
      <c r="N1598" t="e">
        <f>INDEX(XML!$A$2:$R$782,MATCH(C1598,XML!$D$2:$D$737,0),2)</f>
        <v>#N/A</v>
      </c>
    </row>
    <row r="1599" spans="1:14" ht="135" x14ac:dyDescent="0.2">
      <c r="A1599">
        <v>59161</v>
      </c>
      <c r="B1599" t="s">
        <v>17801</v>
      </c>
      <c r="C1599" s="15" t="s">
        <v>17802</v>
      </c>
      <c r="D1599" s="15" t="s">
        <v>17803</v>
      </c>
      <c r="E1599">
        <v>91385</v>
      </c>
      <c r="F1599">
        <v>131590</v>
      </c>
      <c r="H1599">
        <v>6</v>
      </c>
      <c r="K1599" s="16">
        <f t="shared" si="72"/>
        <v>97781.95</v>
      </c>
      <c r="L1599" s="16">
        <f t="shared" si="73"/>
        <v>102928.36842105263</v>
      </c>
      <c r="M1599" s="16">
        <f t="shared" si="74"/>
        <v>116964.05502392343</v>
      </c>
      <c r="N1599" t="e">
        <f>INDEX(XML!$A$2:$R$782,MATCH(C1599,XML!$D$2:$D$737,0),2)</f>
        <v>#N/A</v>
      </c>
    </row>
    <row r="1600" spans="1:14" ht="33.75" customHeight="1" x14ac:dyDescent="0.25">
      <c r="A1600" s="184" t="s">
        <v>31452</v>
      </c>
      <c r="B1600" s="184"/>
      <c r="C1600" s="185"/>
      <c r="D1600" s="185"/>
      <c r="E1600" s="184"/>
      <c r="F1600" s="184"/>
      <c r="G1600" s="184"/>
      <c r="H1600" s="184"/>
      <c r="I1600" s="184"/>
      <c r="J1600" s="184"/>
      <c r="K1600" s="16">
        <f t="shared" si="72"/>
        <v>0</v>
      </c>
      <c r="L1600" s="16">
        <f t="shared" si="73"/>
        <v>0</v>
      </c>
      <c r="M1600" s="16">
        <f t="shared" si="74"/>
        <v>0</v>
      </c>
      <c r="N1600" t="e">
        <f>INDEX(XML!$A$2:$R$782,MATCH(C1600,XML!$D$2:$D$737,0),2)</f>
        <v>#N/A</v>
      </c>
    </row>
    <row r="1601" spans="1:14" ht="33.75" customHeight="1" x14ac:dyDescent="0.2">
      <c r="A1601">
        <v>16109</v>
      </c>
      <c r="B1601" t="s">
        <v>1097</v>
      </c>
      <c r="C1601" s="15" t="s">
        <v>1098</v>
      </c>
      <c r="D1601" s="15" t="s">
        <v>1099</v>
      </c>
      <c r="E1601">
        <v>1545</v>
      </c>
      <c r="F1601">
        <v>3103</v>
      </c>
      <c r="H1601" t="s">
        <v>815</v>
      </c>
      <c r="K1601" s="16">
        <f t="shared" si="72"/>
        <v>1730.4</v>
      </c>
      <c r="L1601" s="16">
        <f t="shared" si="73"/>
        <v>1821.4736842105262</v>
      </c>
      <c r="M1601" s="16">
        <f t="shared" si="74"/>
        <v>2069.8564593301435</v>
      </c>
      <c r="N1601" t="e">
        <f>INDEX(XML!$A$2:$R$782,MATCH(C1601,XML!$D$2:$D$737,0),2)</f>
        <v>#N/A</v>
      </c>
    </row>
    <row r="1602" spans="1:14" ht="33.75" customHeight="1" x14ac:dyDescent="0.2">
      <c r="A1602">
        <v>16097</v>
      </c>
      <c r="B1602" t="s">
        <v>1059</v>
      </c>
      <c r="C1602" s="15" t="s">
        <v>1060</v>
      </c>
      <c r="D1602" s="15" t="s">
        <v>1061</v>
      </c>
      <c r="E1602">
        <v>1819</v>
      </c>
      <c r="F1602">
        <v>3103</v>
      </c>
      <c r="H1602" t="s">
        <v>1062</v>
      </c>
      <c r="K1602" s="16">
        <f t="shared" si="72"/>
        <v>2037.28</v>
      </c>
      <c r="L1602" s="16">
        <f t="shared" si="73"/>
        <v>2144.5052631578947</v>
      </c>
      <c r="M1602" s="16">
        <f t="shared" si="74"/>
        <v>2436.9377990430621</v>
      </c>
      <c r="N1602" t="e">
        <f>INDEX(XML!$A$2:$R$782,MATCH(C1602,XML!$D$2:$D$737,0),2)</f>
        <v>#N/A</v>
      </c>
    </row>
    <row r="1603" spans="1:14" ht="33.75" customHeight="1" x14ac:dyDescent="0.2">
      <c r="A1603">
        <v>45239</v>
      </c>
      <c r="B1603" t="s">
        <v>1100</v>
      </c>
      <c r="C1603" s="15" t="s">
        <v>1101</v>
      </c>
      <c r="D1603" s="15" t="s">
        <v>1102</v>
      </c>
      <c r="E1603">
        <v>2805</v>
      </c>
      <c r="F1603">
        <v>3358</v>
      </c>
      <c r="H1603" t="s">
        <v>1062</v>
      </c>
      <c r="K1603" s="16">
        <f t="shared" si="72"/>
        <v>3141.6</v>
      </c>
      <c r="L1603" s="16">
        <f t="shared" si="73"/>
        <v>3306.9473684210525</v>
      </c>
      <c r="M1603" s="16">
        <f t="shared" si="74"/>
        <v>3757.894736842105</v>
      </c>
      <c r="N1603" t="e">
        <f>INDEX(XML!$A$2:$R$782,MATCH(C1603,XML!$D$2:$D$737,0),2)</f>
        <v>#N/A</v>
      </c>
    </row>
    <row r="1604" spans="1:14" ht="33.75" customHeight="1" x14ac:dyDescent="0.2">
      <c r="A1604">
        <v>16105</v>
      </c>
      <c r="B1604" t="s">
        <v>1103</v>
      </c>
      <c r="C1604" s="15" t="s">
        <v>1104</v>
      </c>
      <c r="D1604" s="15" t="s">
        <v>1105</v>
      </c>
      <c r="E1604">
        <v>2965</v>
      </c>
      <c r="F1604">
        <v>4173</v>
      </c>
      <c r="K1604" s="16">
        <f t="shared" si="72"/>
        <v>3320.8</v>
      </c>
      <c r="L1604" s="16">
        <f t="shared" si="73"/>
        <v>3495.5789473684213</v>
      </c>
      <c r="M1604" s="16">
        <f t="shared" si="74"/>
        <v>3972.2488038277515</v>
      </c>
      <c r="N1604" t="e">
        <f>INDEX(XML!$A$2:$R$782,MATCH(C1604,XML!$D$2:$D$737,0),2)</f>
        <v>#N/A</v>
      </c>
    </row>
    <row r="1605" spans="1:14" ht="33.75" customHeight="1" x14ac:dyDescent="0.2">
      <c r="A1605">
        <v>45240</v>
      </c>
      <c r="B1605" t="s">
        <v>1106</v>
      </c>
      <c r="C1605" s="15" t="s">
        <v>1107</v>
      </c>
      <c r="D1605" s="15" t="s">
        <v>1108</v>
      </c>
      <c r="E1605">
        <v>3405</v>
      </c>
      <c r="F1605">
        <v>5350</v>
      </c>
      <c r="H1605" t="s">
        <v>746</v>
      </c>
      <c r="K1605" s="16">
        <f t="shared" ref="K1605:K1668" si="75">IF(E1605&gt;49999,E1605+E1605*0.07,IF(E1605&lt;=49999,E1605+E1605*0.12))</f>
        <v>3813.6</v>
      </c>
      <c r="L1605" s="16">
        <f t="shared" ref="L1605:L1668" si="76">K1605*100/95</f>
        <v>4014.3157894736842</v>
      </c>
      <c r="M1605" s="16">
        <f t="shared" ref="M1605:M1668" si="77">IF(COUNTIF(C1605,"*Dahua*"),F1605-10,L1605*100/88)</f>
        <v>4561.7224880382773</v>
      </c>
      <c r="N1605" t="e">
        <f>INDEX(XML!$A$2:$R$782,MATCH(C1605,XML!$D$2:$D$737,0),2)</f>
        <v>#N/A</v>
      </c>
    </row>
    <row r="1606" spans="1:14" ht="33.75" customHeight="1" x14ac:dyDescent="0.2">
      <c r="A1606">
        <v>45241</v>
      </c>
      <c r="B1606" t="s">
        <v>1109</v>
      </c>
      <c r="C1606" s="15" t="s">
        <v>1110</v>
      </c>
      <c r="D1606" s="15" t="s">
        <v>1111</v>
      </c>
      <c r="E1606">
        <v>4472</v>
      </c>
      <c r="F1606">
        <v>6399</v>
      </c>
      <c r="H1606" t="s">
        <v>746</v>
      </c>
      <c r="K1606" s="16">
        <f t="shared" si="75"/>
        <v>5008.6400000000003</v>
      </c>
      <c r="L1606" s="16">
        <f t="shared" si="76"/>
        <v>5272.2526315789482</v>
      </c>
      <c r="M1606" s="16">
        <f t="shared" si="77"/>
        <v>5991.1961722488049</v>
      </c>
      <c r="N1606" t="e">
        <f>INDEX(XML!$A$2:$R$782,MATCH(C1606,XML!$D$2:$D$737,0),2)</f>
        <v>#N/A</v>
      </c>
    </row>
    <row r="1607" spans="1:14" ht="33.75" customHeight="1" x14ac:dyDescent="0.2">
      <c r="A1607">
        <v>68296</v>
      </c>
      <c r="B1607" t="s">
        <v>27751</v>
      </c>
      <c r="C1607" s="15" t="s">
        <v>27752</v>
      </c>
      <c r="D1607" s="15" t="s">
        <v>27753</v>
      </c>
      <c r="E1607">
        <v>2830</v>
      </c>
      <c r="F1607">
        <v>3825</v>
      </c>
      <c r="K1607" s="16">
        <f t="shared" si="75"/>
        <v>3169.6</v>
      </c>
      <c r="L1607" s="16">
        <f t="shared" si="76"/>
        <v>3336.4210526315787</v>
      </c>
      <c r="M1607" s="16">
        <f t="shared" si="77"/>
        <v>3791.387559808612</v>
      </c>
      <c r="N1607" t="e">
        <f>INDEX(XML!$A$2:$R$782,MATCH(C1607,XML!$D$2:$D$737,0),2)</f>
        <v>#N/A</v>
      </c>
    </row>
    <row r="1608" spans="1:14" ht="33.75" customHeight="1" x14ac:dyDescent="0.2">
      <c r="A1608">
        <v>16094</v>
      </c>
      <c r="B1608" t="s">
        <v>15611</v>
      </c>
      <c r="C1608" s="15" t="s">
        <v>1063</v>
      </c>
      <c r="D1608" s="15" t="s">
        <v>1064</v>
      </c>
      <c r="E1608">
        <v>3640</v>
      </c>
      <c r="F1608">
        <v>5243</v>
      </c>
      <c r="H1608" t="s">
        <v>14385</v>
      </c>
      <c r="K1608" s="16">
        <f t="shared" si="75"/>
        <v>4076.8</v>
      </c>
      <c r="L1608" s="16">
        <f t="shared" si="76"/>
        <v>4291.3684210526317</v>
      </c>
      <c r="M1608" s="16">
        <f t="shared" si="77"/>
        <v>4876.5550239234444</v>
      </c>
      <c r="N1608" t="e">
        <f>INDEX(XML!$A$2:$R$782,MATCH(C1608,XML!$D$2:$D$737,0),2)</f>
        <v>#N/A</v>
      </c>
    </row>
    <row r="1609" spans="1:14" ht="33.75" customHeight="1" x14ac:dyDescent="0.2">
      <c r="A1609">
        <v>45251</v>
      </c>
      <c r="B1609" t="s">
        <v>1065</v>
      </c>
      <c r="C1609" s="15" t="s">
        <v>1066</v>
      </c>
      <c r="D1609" s="15" t="s">
        <v>1067</v>
      </c>
      <c r="E1609">
        <v>4894</v>
      </c>
      <c r="F1609">
        <v>7151</v>
      </c>
      <c r="H1609" t="s">
        <v>746</v>
      </c>
      <c r="K1609" s="16">
        <f t="shared" si="75"/>
        <v>5481.28</v>
      </c>
      <c r="L1609" s="16">
        <f t="shared" si="76"/>
        <v>5769.7684210526313</v>
      </c>
      <c r="M1609" s="16">
        <f t="shared" si="77"/>
        <v>6556.5550239234444</v>
      </c>
      <c r="N1609" t="e">
        <f>INDEX(XML!$A$2:$R$782,MATCH(C1609,XML!$D$2:$D$737,0),2)</f>
        <v>#N/A</v>
      </c>
    </row>
    <row r="1610" spans="1:14" ht="33.75" customHeight="1" x14ac:dyDescent="0.2">
      <c r="A1610">
        <v>45250</v>
      </c>
      <c r="B1610" t="s">
        <v>1074</v>
      </c>
      <c r="C1610" s="15" t="s">
        <v>1075</v>
      </c>
      <c r="D1610" s="15" t="s">
        <v>46219</v>
      </c>
      <c r="E1610">
        <v>4800</v>
      </c>
      <c r="F1610">
        <v>9523</v>
      </c>
      <c r="H1610" t="s">
        <v>746</v>
      </c>
      <c r="K1610" s="16">
        <f t="shared" si="75"/>
        <v>5376</v>
      </c>
      <c r="L1610" s="16">
        <f t="shared" si="76"/>
        <v>5658.9473684210525</v>
      </c>
      <c r="M1610" s="16">
        <f t="shared" si="77"/>
        <v>6430.622009569378</v>
      </c>
      <c r="N1610" t="e">
        <f>INDEX(XML!$A$2:$R$782,MATCH(C1610,XML!$D$2:$D$737,0),2)</f>
        <v>#N/A</v>
      </c>
    </row>
    <row r="1611" spans="1:14" ht="112.5" x14ac:dyDescent="0.2">
      <c r="A1611">
        <v>48345</v>
      </c>
      <c r="B1611" t="s">
        <v>1068</v>
      </c>
      <c r="C1611" s="15" t="s">
        <v>1069</v>
      </c>
      <c r="D1611" s="15" t="s">
        <v>1070</v>
      </c>
      <c r="E1611">
        <v>6000</v>
      </c>
      <c r="F1611">
        <v>10850</v>
      </c>
      <c r="H1611" t="s">
        <v>746</v>
      </c>
      <c r="K1611" s="16">
        <f t="shared" si="75"/>
        <v>6720</v>
      </c>
      <c r="L1611" s="16">
        <f t="shared" si="76"/>
        <v>7073.6842105263158</v>
      </c>
      <c r="M1611" s="16">
        <f t="shared" si="77"/>
        <v>8038.2775119617227</v>
      </c>
      <c r="N1611" t="e">
        <f>INDEX(XML!$A$2:$R$782,MATCH(C1611,XML!$D$2:$D$737,0),2)</f>
        <v>#N/A</v>
      </c>
    </row>
    <row r="1612" spans="1:14" ht="112.5" x14ac:dyDescent="0.2">
      <c r="A1612">
        <v>48344</v>
      </c>
      <c r="B1612" t="s">
        <v>1071</v>
      </c>
      <c r="C1612" s="15" t="s">
        <v>1072</v>
      </c>
      <c r="D1612" s="15" t="s">
        <v>1073</v>
      </c>
      <c r="E1612">
        <v>6000</v>
      </c>
      <c r="F1612">
        <v>10989</v>
      </c>
      <c r="H1612" t="s">
        <v>746</v>
      </c>
      <c r="K1612" s="16">
        <f t="shared" si="75"/>
        <v>6720</v>
      </c>
      <c r="L1612" s="16">
        <f t="shared" si="76"/>
        <v>7073.6842105263158</v>
      </c>
      <c r="M1612" s="16">
        <f t="shared" si="77"/>
        <v>8038.2775119617227</v>
      </c>
      <c r="N1612" t="e">
        <f>INDEX(XML!$A$2:$R$782,MATCH(C1612,XML!$D$2:$D$737,0),2)</f>
        <v>#N/A</v>
      </c>
    </row>
    <row r="1613" spans="1:14" ht="101.25" x14ac:dyDescent="0.2">
      <c r="A1613">
        <v>44316</v>
      </c>
      <c r="B1613" t="s">
        <v>1076</v>
      </c>
      <c r="C1613" s="15" t="s">
        <v>1077</v>
      </c>
      <c r="D1613" s="15" t="s">
        <v>1078</v>
      </c>
      <c r="E1613">
        <v>8499</v>
      </c>
      <c r="F1613">
        <v>14606</v>
      </c>
      <c r="H1613" t="s">
        <v>746</v>
      </c>
      <c r="K1613" s="16">
        <f t="shared" si="75"/>
        <v>9518.8799999999992</v>
      </c>
      <c r="L1613" s="16">
        <f t="shared" si="76"/>
        <v>10019.873684210525</v>
      </c>
      <c r="M1613" s="16">
        <f t="shared" si="77"/>
        <v>11386.220095693778</v>
      </c>
      <c r="N1613" t="e">
        <f>INDEX(XML!$A$2:$R$782,MATCH(C1613,XML!$D$2:$D$737,0),2)</f>
        <v>#N/A</v>
      </c>
    </row>
    <row r="1614" spans="1:14" ht="112.5" x14ac:dyDescent="0.2">
      <c r="A1614">
        <v>44285</v>
      </c>
      <c r="B1614" t="s">
        <v>1079</v>
      </c>
      <c r="C1614" s="15" t="s">
        <v>1080</v>
      </c>
      <c r="D1614" s="15" t="s">
        <v>1081</v>
      </c>
      <c r="E1614">
        <v>10000</v>
      </c>
      <c r="F1614">
        <v>14884</v>
      </c>
      <c r="H1614" t="s">
        <v>746</v>
      </c>
      <c r="K1614" s="16">
        <f t="shared" si="75"/>
        <v>11200</v>
      </c>
      <c r="L1614" s="16">
        <f t="shared" si="76"/>
        <v>11789.473684210527</v>
      </c>
      <c r="M1614" s="16">
        <f t="shared" si="77"/>
        <v>13397.12918660287</v>
      </c>
      <c r="N1614" t="e">
        <f>INDEX(XML!$A$2:$R$782,MATCH(C1614,XML!$D$2:$D$737,0),2)</f>
        <v>#N/A</v>
      </c>
    </row>
    <row r="1615" spans="1:14" ht="123.75" x14ac:dyDescent="0.2">
      <c r="A1615">
        <v>76298</v>
      </c>
      <c r="B1615" t="s">
        <v>42601</v>
      </c>
      <c r="C1615" s="15" t="s">
        <v>42602</v>
      </c>
      <c r="D1615" s="15" t="s">
        <v>42603</v>
      </c>
      <c r="E1615">
        <v>11365</v>
      </c>
      <c r="F1615">
        <v>14206</v>
      </c>
      <c r="K1615" s="16">
        <f t="shared" si="75"/>
        <v>12728.8</v>
      </c>
      <c r="L1615" s="16">
        <f t="shared" si="76"/>
        <v>13398.736842105263</v>
      </c>
      <c r="M1615" s="16">
        <f t="shared" si="77"/>
        <v>15225.837320574163</v>
      </c>
      <c r="N1615" t="e">
        <f>INDEX(XML!$A$2:$R$782,MATCH(C1615,XML!$D$2:$D$737,0),2)</f>
        <v>#N/A</v>
      </c>
    </row>
    <row r="1616" spans="1:14" ht="123.75" x14ac:dyDescent="0.2">
      <c r="A1616">
        <v>76299</v>
      </c>
      <c r="B1616" t="s">
        <v>42604</v>
      </c>
      <c r="C1616" s="15" t="s">
        <v>42605</v>
      </c>
      <c r="D1616" s="15" t="s">
        <v>42606</v>
      </c>
      <c r="E1616">
        <v>11605</v>
      </c>
      <c r="F1616">
        <v>14506</v>
      </c>
      <c r="K1616" s="16">
        <f t="shared" si="75"/>
        <v>12997.6</v>
      </c>
      <c r="L1616" s="16">
        <f t="shared" si="76"/>
        <v>13681.684210526315</v>
      </c>
      <c r="M1616" s="16">
        <f t="shared" si="77"/>
        <v>15547.36842105263</v>
      </c>
      <c r="N1616" t="e">
        <f>INDEX(XML!$A$2:$R$782,MATCH(C1616,XML!$D$2:$D$737,0),2)</f>
        <v>#N/A</v>
      </c>
    </row>
    <row r="1617" spans="1:14" ht="112.5" x14ac:dyDescent="0.2">
      <c r="A1617">
        <v>74182</v>
      </c>
      <c r="B1617" t="s">
        <v>33361</v>
      </c>
      <c r="C1617" s="15" t="s">
        <v>33362</v>
      </c>
      <c r="D1617" s="15" t="s">
        <v>33363</v>
      </c>
      <c r="E1617">
        <v>14000</v>
      </c>
      <c r="F1617">
        <v>17549</v>
      </c>
      <c r="K1617" s="16">
        <f t="shared" si="75"/>
        <v>15680</v>
      </c>
      <c r="L1617" s="16">
        <f t="shared" si="76"/>
        <v>16505.263157894737</v>
      </c>
      <c r="M1617" s="16">
        <f t="shared" si="77"/>
        <v>18755.980861244021</v>
      </c>
      <c r="N1617" t="e">
        <f>INDEX(XML!$A$2:$R$782,MATCH(C1617,XML!$D$2:$D$737,0),2)</f>
        <v>#N/A</v>
      </c>
    </row>
    <row r="1618" spans="1:14" ht="112.5" x14ac:dyDescent="0.2">
      <c r="A1618">
        <v>79292</v>
      </c>
      <c r="B1618" t="s">
        <v>42391</v>
      </c>
      <c r="C1618" s="15" t="s">
        <v>42392</v>
      </c>
      <c r="D1618" s="15" t="s">
        <v>42393</v>
      </c>
      <c r="E1618">
        <v>14910</v>
      </c>
      <c r="F1618">
        <v>18638</v>
      </c>
      <c r="K1618" s="16">
        <f t="shared" si="75"/>
        <v>16699.2</v>
      </c>
      <c r="L1618" s="16">
        <f t="shared" si="76"/>
        <v>17578.105263157893</v>
      </c>
      <c r="M1618" s="16">
        <f t="shared" si="77"/>
        <v>19975.119617224878</v>
      </c>
      <c r="N1618" t="e">
        <f>INDEX(XML!$A$2:$R$782,MATCH(C1618,XML!$D$2:$D$737,0),2)</f>
        <v>#N/A</v>
      </c>
    </row>
    <row r="1619" spans="1:14" ht="135" x14ac:dyDescent="0.2">
      <c r="A1619">
        <v>48506</v>
      </c>
      <c r="B1619" t="s">
        <v>47158</v>
      </c>
      <c r="C1619" s="15" t="s">
        <v>47159</v>
      </c>
      <c r="D1619" s="15" t="s">
        <v>47378</v>
      </c>
      <c r="E1619">
        <v>15500</v>
      </c>
      <c r="F1619">
        <v>20150</v>
      </c>
      <c r="H1619">
        <v>8</v>
      </c>
      <c r="K1619" s="16">
        <f t="shared" si="75"/>
        <v>17360</v>
      </c>
      <c r="L1619" s="16">
        <f t="shared" si="76"/>
        <v>18273.684210526317</v>
      </c>
      <c r="M1619" s="16">
        <f t="shared" si="77"/>
        <v>20765.55023923445</v>
      </c>
      <c r="N1619" t="e">
        <f>INDEX(XML!$A$2:$R$782,MATCH(C1619,XML!$D$2:$D$737,0),2)</f>
        <v>#N/A</v>
      </c>
    </row>
    <row r="1620" spans="1:14" ht="123.75" x14ac:dyDescent="0.2">
      <c r="A1620">
        <v>76153</v>
      </c>
      <c r="B1620" t="s">
        <v>42607</v>
      </c>
      <c r="C1620" s="15" t="s">
        <v>42608</v>
      </c>
      <c r="D1620" s="15" t="s">
        <v>42609</v>
      </c>
      <c r="E1620">
        <v>22730</v>
      </c>
      <c r="F1620">
        <v>28413</v>
      </c>
      <c r="K1620" s="16">
        <f t="shared" si="75"/>
        <v>25457.599999999999</v>
      </c>
      <c r="L1620" s="16">
        <f t="shared" si="76"/>
        <v>26797.473684210527</v>
      </c>
      <c r="M1620" s="16">
        <f t="shared" si="77"/>
        <v>30451.674641148325</v>
      </c>
      <c r="N1620" t="e">
        <f>INDEX(XML!$A$2:$R$782,MATCH(C1620,XML!$D$2:$D$737,0),2)</f>
        <v>#N/A</v>
      </c>
    </row>
    <row r="1621" spans="1:14" ht="33.75" customHeight="1" x14ac:dyDescent="0.2">
      <c r="A1621">
        <v>76297</v>
      </c>
      <c r="B1621" t="s">
        <v>42610</v>
      </c>
      <c r="C1621" s="15" t="s">
        <v>42611</v>
      </c>
      <c r="D1621" s="15" t="s">
        <v>42612</v>
      </c>
      <c r="E1621">
        <v>23345</v>
      </c>
      <c r="F1621">
        <v>29181</v>
      </c>
      <c r="K1621" s="16">
        <f t="shared" si="75"/>
        <v>26146.400000000001</v>
      </c>
      <c r="L1621" s="16">
        <f t="shared" si="76"/>
        <v>27522.526315789473</v>
      </c>
      <c r="M1621" s="16">
        <f t="shared" si="77"/>
        <v>31275.598086124402</v>
      </c>
      <c r="N1621" t="e">
        <f>INDEX(XML!$A$2:$R$782,MATCH(C1621,XML!$D$2:$D$737,0),2)</f>
        <v>#N/A</v>
      </c>
    </row>
    <row r="1622" spans="1:14" ht="123.75" x14ac:dyDescent="0.2">
      <c r="A1622">
        <v>44783</v>
      </c>
      <c r="B1622" t="s">
        <v>33364</v>
      </c>
      <c r="C1622" s="15" t="s">
        <v>33365</v>
      </c>
      <c r="D1622" s="15" t="s">
        <v>33366</v>
      </c>
      <c r="E1622">
        <v>28600</v>
      </c>
      <c r="F1622">
        <v>38253</v>
      </c>
      <c r="K1622" s="16">
        <f t="shared" si="75"/>
        <v>32032</v>
      </c>
      <c r="L1622" s="16">
        <f t="shared" si="76"/>
        <v>33717.894736842107</v>
      </c>
      <c r="M1622" s="16">
        <f t="shared" si="77"/>
        <v>38315.789473684214</v>
      </c>
      <c r="N1622" t="e">
        <f>INDEX(XML!$A$2:$R$782,MATCH(C1622,XML!$D$2:$D$737,0),2)</f>
        <v>#N/A</v>
      </c>
    </row>
    <row r="1623" spans="1:14" ht="112.5" x14ac:dyDescent="0.2">
      <c r="A1623">
        <v>58052</v>
      </c>
      <c r="B1623" t="s">
        <v>17074</v>
      </c>
      <c r="C1623" s="15" t="s">
        <v>17075</v>
      </c>
      <c r="D1623" s="15" t="s">
        <v>17076</v>
      </c>
      <c r="E1623">
        <v>27323</v>
      </c>
      <c r="F1623">
        <v>32865</v>
      </c>
      <c r="K1623" s="16">
        <f t="shared" si="75"/>
        <v>30601.759999999998</v>
      </c>
      <c r="L1623" s="16">
        <f t="shared" si="76"/>
        <v>32212.378947368423</v>
      </c>
      <c r="M1623" s="16">
        <f t="shared" si="77"/>
        <v>36604.976076555024</v>
      </c>
      <c r="N1623" t="e">
        <f>INDEX(XML!$A$2:$R$782,MATCH(C1623,XML!$D$2:$D$737,0),2)</f>
        <v>#N/A</v>
      </c>
    </row>
    <row r="1624" spans="1:14" ht="101.25" x14ac:dyDescent="0.2">
      <c r="A1624">
        <v>65855</v>
      </c>
      <c r="B1624" t="s">
        <v>26977</v>
      </c>
      <c r="C1624" s="15" t="s">
        <v>24570</v>
      </c>
      <c r="D1624" s="15" t="s">
        <v>37971</v>
      </c>
      <c r="E1624">
        <v>18337</v>
      </c>
      <c r="F1624">
        <v>25000</v>
      </c>
      <c r="H1624" t="s">
        <v>746</v>
      </c>
      <c r="K1624" s="16">
        <f t="shared" si="75"/>
        <v>20537.439999999999</v>
      </c>
      <c r="L1624" s="16">
        <f t="shared" si="76"/>
        <v>21618.357894736841</v>
      </c>
      <c r="M1624" s="16">
        <f t="shared" si="77"/>
        <v>24566.315789473683</v>
      </c>
      <c r="N1624" t="e">
        <f>INDEX(XML!$A$2:$R$782,MATCH(C1624,XML!$D$2:$D$737,0),2)</f>
        <v>#N/A</v>
      </c>
    </row>
    <row r="1625" spans="1:14" ht="101.25" x14ac:dyDescent="0.2">
      <c r="A1625">
        <v>65973</v>
      </c>
      <c r="B1625" t="s">
        <v>24569</v>
      </c>
      <c r="C1625" s="15" t="s">
        <v>24571</v>
      </c>
      <c r="D1625" s="15" t="s">
        <v>27750</v>
      </c>
      <c r="E1625">
        <v>19463</v>
      </c>
      <c r="F1625">
        <v>26275</v>
      </c>
      <c r="H1625">
        <v>39</v>
      </c>
      <c r="K1625" s="16">
        <f t="shared" si="75"/>
        <v>21798.560000000001</v>
      </c>
      <c r="L1625" s="16">
        <f t="shared" si="76"/>
        <v>22945.852631578946</v>
      </c>
      <c r="M1625" s="16">
        <f t="shared" si="77"/>
        <v>26074.832535885162</v>
      </c>
      <c r="N1625" t="e">
        <f>INDEX(XML!$A$2:$R$782,MATCH(C1625,XML!$D$2:$D$737,0),2)</f>
        <v>#N/A</v>
      </c>
    </row>
    <row r="1626" spans="1:14" ht="112.5" x14ac:dyDescent="0.2">
      <c r="A1626">
        <v>41679</v>
      </c>
      <c r="B1626" t="s">
        <v>1082</v>
      </c>
      <c r="C1626" s="15" t="s">
        <v>1083</v>
      </c>
      <c r="D1626" s="15" t="s">
        <v>1084</v>
      </c>
      <c r="E1626">
        <v>10008</v>
      </c>
      <c r="F1626">
        <v>19153</v>
      </c>
      <c r="H1626" t="s">
        <v>746</v>
      </c>
      <c r="K1626" s="16">
        <f t="shared" si="75"/>
        <v>11208.96</v>
      </c>
      <c r="L1626" s="16">
        <f t="shared" si="76"/>
        <v>11798.905263157894</v>
      </c>
      <c r="M1626" s="16">
        <f t="shared" si="77"/>
        <v>13407.846889952152</v>
      </c>
      <c r="N1626" t="e">
        <f>INDEX(XML!$A$2:$R$782,MATCH(C1626,XML!$D$2:$D$737,0),2)</f>
        <v>#N/A</v>
      </c>
    </row>
    <row r="1627" spans="1:14" ht="112.5" x14ac:dyDescent="0.2">
      <c r="A1627">
        <v>80722</v>
      </c>
      <c r="B1627" t="s">
        <v>44524</v>
      </c>
      <c r="C1627" s="15" t="s">
        <v>44525</v>
      </c>
      <c r="D1627" s="15" t="s">
        <v>44526</v>
      </c>
      <c r="E1627">
        <v>15215</v>
      </c>
      <c r="F1627">
        <v>19685</v>
      </c>
      <c r="H1627" t="s">
        <v>746</v>
      </c>
      <c r="K1627" s="16">
        <f t="shared" si="75"/>
        <v>17040.8</v>
      </c>
      <c r="L1627" s="16">
        <f t="shared" si="76"/>
        <v>17937.684210526317</v>
      </c>
      <c r="M1627" s="16">
        <f t="shared" si="77"/>
        <v>20383.73205741627</v>
      </c>
      <c r="N1627" t="e">
        <f>INDEX(XML!$A$2:$R$782,MATCH(C1627,XML!$D$2:$D$737,0),2)</f>
        <v>#N/A</v>
      </c>
    </row>
    <row r="1628" spans="1:14" ht="112.5" x14ac:dyDescent="0.2">
      <c r="A1628">
        <v>80724</v>
      </c>
      <c r="B1628" t="s">
        <v>44521</v>
      </c>
      <c r="C1628" s="15" t="s">
        <v>44522</v>
      </c>
      <c r="D1628" s="15" t="s">
        <v>44523</v>
      </c>
      <c r="E1628">
        <v>16200</v>
      </c>
      <c r="F1628">
        <v>20574</v>
      </c>
      <c r="K1628" s="16">
        <f t="shared" si="75"/>
        <v>18144</v>
      </c>
      <c r="L1628" s="16">
        <f t="shared" si="76"/>
        <v>19098.947368421053</v>
      </c>
      <c r="M1628" s="16">
        <f t="shared" si="77"/>
        <v>21703.349282296651</v>
      </c>
      <c r="N1628" t="e">
        <f>INDEX(XML!$A$2:$R$782,MATCH(C1628,XML!$D$2:$D$737,0),2)</f>
        <v>#N/A</v>
      </c>
    </row>
    <row r="1629" spans="1:14" ht="112.5" x14ac:dyDescent="0.2">
      <c r="A1629">
        <v>80721</v>
      </c>
      <c r="B1629" t="s">
        <v>44721</v>
      </c>
      <c r="C1629" s="15" t="s">
        <v>44722</v>
      </c>
      <c r="D1629" s="15" t="s">
        <v>44723</v>
      </c>
      <c r="E1629">
        <v>18900</v>
      </c>
      <c r="F1629">
        <v>24003</v>
      </c>
      <c r="K1629" s="16">
        <f t="shared" si="75"/>
        <v>21168</v>
      </c>
      <c r="L1629" s="16">
        <f t="shared" si="76"/>
        <v>22282.105263157893</v>
      </c>
      <c r="M1629" s="16">
        <f t="shared" si="77"/>
        <v>25320.574162679422</v>
      </c>
      <c r="N1629" t="e">
        <f>INDEX(XML!$A$2:$R$782,MATCH(C1629,XML!$D$2:$D$737,0),2)</f>
        <v>#N/A</v>
      </c>
    </row>
    <row r="1630" spans="1:14" ht="112.5" x14ac:dyDescent="0.2">
      <c r="A1630">
        <v>80719</v>
      </c>
      <c r="B1630" t="s">
        <v>44718</v>
      </c>
      <c r="C1630" s="15" t="s">
        <v>44719</v>
      </c>
      <c r="D1630" s="15" t="s">
        <v>44720</v>
      </c>
      <c r="E1630">
        <v>19200</v>
      </c>
      <c r="F1630">
        <v>24384</v>
      </c>
      <c r="K1630" s="16">
        <f t="shared" si="75"/>
        <v>21504</v>
      </c>
      <c r="L1630" s="16">
        <f t="shared" si="76"/>
        <v>22635.78947368421</v>
      </c>
      <c r="M1630" s="16">
        <f t="shared" si="77"/>
        <v>25722.488038277512</v>
      </c>
      <c r="N1630" t="e">
        <f>INDEX(XML!$A$2:$R$782,MATCH(C1630,XML!$D$2:$D$737,0),2)</f>
        <v>#N/A</v>
      </c>
    </row>
    <row r="1631" spans="1:14" ht="112.5" x14ac:dyDescent="0.2">
      <c r="A1631">
        <v>80714</v>
      </c>
      <c r="B1631" t="s">
        <v>44715</v>
      </c>
      <c r="C1631" s="15" t="s">
        <v>44716</v>
      </c>
      <c r="D1631" s="15" t="s">
        <v>44717</v>
      </c>
      <c r="E1631">
        <v>28500</v>
      </c>
      <c r="F1631">
        <v>36195</v>
      </c>
      <c r="K1631" s="16">
        <f t="shared" si="75"/>
        <v>31920</v>
      </c>
      <c r="L1631" s="16">
        <f t="shared" si="76"/>
        <v>33600</v>
      </c>
      <c r="M1631" s="16">
        <f t="shared" si="77"/>
        <v>38181.818181818184</v>
      </c>
      <c r="N1631" t="e">
        <f>INDEX(XML!$A$2:$R$782,MATCH(C1631,XML!$D$2:$D$737,0),2)</f>
        <v>#N/A</v>
      </c>
    </row>
    <row r="1632" spans="1:14" ht="112.5" x14ac:dyDescent="0.2">
      <c r="A1632">
        <v>80713</v>
      </c>
      <c r="B1632" t="s">
        <v>44712</v>
      </c>
      <c r="C1632" s="15" t="s">
        <v>44713</v>
      </c>
      <c r="D1632" s="15" t="s">
        <v>44714</v>
      </c>
      <c r="E1632">
        <v>29800</v>
      </c>
      <c r="F1632">
        <v>37846</v>
      </c>
      <c r="K1632" s="16">
        <f t="shared" si="75"/>
        <v>33376</v>
      </c>
      <c r="L1632" s="16">
        <f t="shared" si="76"/>
        <v>35132.631578947367</v>
      </c>
      <c r="M1632" s="16">
        <f t="shared" si="77"/>
        <v>39923.444976076549</v>
      </c>
      <c r="N1632" t="e">
        <f>INDEX(XML!$A$2:$R$782,MATCH(C1632,XML!$D$2:$D$737,0),2)</f>
        <v>#N/A</v>
      </c>
    </row>
    <row r="1633" spans="1:14" ht="123.75" x14ac:dyDescent="0.2">
      <c r="A1633">
        <v>79337</v>
      </c>
      <c r="B1633" t="s">
        <v>42397</v>
      </c>
      <c r="C1633" s="15" t="s">
        <v>42398</v>
      </c>
      <c r="D1633" s="15" t="s">
        <v>42399</v>
      </c>
      <c r="E1633">
        <v>34175</v>
      </c>
      <c r="F1633">
        <v>42719</v>
      </c>
      <c r="K1633" s="16">
        <f t="shared" si="75"/>
        <v>38276</v>
      </c>
      <c r="L1633" s="16">
        <f t="shared" si="76"/>
        <v>40290.526315789473</v>
      </c>
      <c r="M1633" s="16">
        <f t="shared" si="77"/>
        <v>45784.688995215314</v>
      </c>
      <c r="N1633" t="e">
        <f>INDEX(XML!$A$2:$R$782,MATCH(C1633,XML!$D$2:$D$737,0),2)</f>
        <v>#N/A</v>
      </c>
    </row>
    <row r="1634" spans="1:14" ht="112.5" x14ac:dyDescent="0.2">
      <c r="A1634">
        <v>34766</v>
      </c>
      <c r="B1634" t="s">
        <v>1085</v>
      </c>
      <c r="C1634" s="15" t="s">
        <v>1086</v>
      </c>
      <c r="D1634" s="15" t="s">
        <v>1087</v>
      </c>
      <c r="E1634">
        <v>23425</v>
      </c>
      <c r="F1634">
        <v>38413</v>
      </c>
      <c r="K1634" s="16">
        <f t="shared" si="75"/>
        <v>26236</v>
      </c>
      <c r="L1634" s="16">
        <f t="shared" si="76"/>
        <v>27616.842105263157</v>
      </c>
      <c r="M1634" s="16">
        <f t="shared" si="77"/>
        <v>31382.775119617221</v>
      </c>
      <c r="N1634" t="e">
        <f>INDEX(XML!$A$2:$R$782,MATCH(C1634,XML!$D$2:$D$737,0),2)</f>
        <v>#N/A</v>
      </c>
    </row>
    <row r="1635" spans="1:14" ht="112.5" x14ac:dyDescent="0.2">
      <c r="A1635">
        <v>37444</v>
      </c>
      <c r="B1635" t="s">
        <v>1088</v>
      </c>
      <c r="C1635" s="15" t="s">
        <v>1089</v>
      </c>
      <c r="D1635" s="15" t="s">
        <v>1090</v>
      </c>
      <c r="E1635">
        <v>26123</v>
      </c>
      <c r="F1635">
        <v>41623</v>
      </c>
      <c r="K1635" s="16">
        <f t="shared" si="75"/>
        <v>29257.759999999998</v>
      </c>
      <c r="L1635" s="16">
        <f t="shared" si="76"/>
        <v>30797.642105263159</v>
      </c>
      <c r="M1635" s="16">
        <f t="shared" si="77"/>
        <v>34997.320574162681</v>
      </c>
      <c r="N1635" t="e">
        <f>INDEX(XML!$A$2:$R$782,MATCH(C1635,XML!$D$2:$D$737,0),2)</f>
        <v>#N/A</v>
      </c>
    </row>
    <row r="1636" spans="1:14" ht="22.5" customHeight="1" x14ac:dyDescent="0.2">
      <c r="A1636">
        <v>61716</v>
      </c>
      <c r="B1636" t="s">
        <v>22384</v>
      </c>
      <c r="C1636" s="15" t="s">
        <v>22385</v>
      </c>
      <c r="D1636" s="15" t="s">
        <v>26078</v>
      </c>
      <c r="E1636">
        <v>38793</v>
      </c>
      <c r="F1636">
        <v>44073</v>
      </c>
      <c r="K1636" s="16">
        <f t="shared" si="75"/>
        <v>43448.160000000003</v>
      </c>
      <c r="L1636" s="16">
        <f t="shared" si="76"/>
        <v>45734.905263157896</v>
      </c>
      <c r="M1636" s="16">
        <f t="shared" si="77"/>
        <v>51971.483253588522</v>
      </c>
      <c r="N1636" t="e">
        <f>INDEX(XML!$A$2:$R$782,MATCH(C1636,XML!$D$2:$D$737,0),2)</f>
        <v>#N/A</v>
      </c>
    </row>
    <row r="1637" spans="1:14" ht="33.75" customHeight="1" x14ac:dyDescent="0.2">
      <c r="A1637">
        <v>61735</v>
      </c>
      <c r="B1637" t="s">
        <v>22386</v>
      </c>
      <c r="C1637" s="15" t="s">
        <v>22387</v>
      </c>
      <c r="D1637" s="15" t="s">
        <v>32237</v>
      </c>
      <c r="E1637">
        <v>38793</v>
      </c>
      <c r="F1637">
        <v>44073</v>
      </c>
      <c r="H1637">
        <v>1</v>
      </c>
      <c r="K1637" s="16">
        <f t="shared" si="75"/>
        <v>43448.160000000003</v>
      </c>
      <c r="L1637" s="16">
        <f t="shared" si="76"/>
        <v>45734.905263157896</v>
      </c>
      <c r="M1637" s="16">
        <f t="shared" si="77"/>
        <v>51971.483253588522</v>
      </c>
      <c r="N1637" t="e">
        <f>INDEX(XML!$A$2:$R$782,MATCH(C1637,XML!$D$2:$D$737,0),2)</f>
        <v>#N/A</v>
      </c>
    </row>
    <row r="1638" spans="1:14" ht="33.75" customHeight="1" x14ac:dyDescent="0.2">
      <c r="A1638">
        <v>54291</v>
      </c>
      <c r="B1638" t="s">
        <v>13226</v>
      </c>
      <c r="C1638" s="15" t="s">
        <v>13227</v>
      </c>
      <c r="D1638" s="15" t="s">
        <v>13228</v>
      </c>
      <c r="E1638">
        <v>45300</v>
      </c>
      <c r="F1638">
        <v>51617</v>
      </c>
      <c r="K1638" s="16">
        <f t="shared" si="75"/>
        <v>50736</v>
      </c>
      <c r="L1638" s="16">
        <f t="shared" si="76"/>
        <v>53406.315789473687</v>
      </c>
      <c r="M1638" s="16">
        <f t="shared" si="77"/>
        <v>60688.995215311013</v>
      </c>
      <c r="N1638" t="e">
        <f>INDEX(XML!$A$2:$R$782,MATCH(C1638,XML!$D$2:$D$737,0),2)</f>
        <v>#N/A</v>
      </c>
    </row>
    <row r="1639" spans="1:14" ht="33.75" customHeight="1" x14ac:dyDescent="0.2">
      <c r="A1639">
        <v>58015</v>
      </c>
      <c r="B1639" t="s">
        <v>16539</v>
      </c>
      <c r="C1639" s="15" t="s">
        <v>16540</v>
      </c>
      <c r="D1639" s="15" t="s">
        <v>16541</v>
      </c>
      <c r="E1639">
        <v>45345</v>
      </c>
      <c r="F1639">
        <v>51617</v>
      </c>
      <c r="K1639" s="16">
        <f t="shared" si="75"/>
        <v>50786.400000000001</v>
      </c>
      <c r="L1639" s="16">
        <f t="shared" si="76"/>
        <v>53459.368421052633</v>
      </c>
      <c r="M1639" s="16">
        <f t="shared" si="77"/>
        <v>60749.282296650716</v>
      </c>
      <c r="N1639" t="e">
        <f>INDEX(XML!$A$2:$R$782,MATCH(C1639,XML!$D$2:$D$737,0),2)</f>
        <v>#N/A</v>
      </c>
    </row>
    <row r="1640" spans="1:14" ht="33.75" customHeight="1" x14ac:dyDescent="0.2">
      <c r="A1640">
        <v>68343</v>
      </c>
      <c r="B1640" t="s">
        <v>27754</v>
      </c>
      <c r="C1640" s="15" t="s">
        <v>27755</v>
      </c>
      <c r="D1640" s="15" t="s">
        <v>27756</v>
      </c>
      <c r="E1640">
        <v>61000</v>
      </c>
      <c r="F1640">
        <v>71677</v>
      </c>
      <c r="K1640" s="16">
        <f t="shared" si="75"/>
        <v>65270</v>
      </c>
      <c r="L1640" s="16">
        <f t="shared" si="76"/>
        <v>68705.263157894733</v>
      </c>
      <c r="M1640" s="16">
        <f t="shared" si="77"/>
        <v>78074.162679425834</v>
      </c>
      <c r="N1640" t="e">
        <f>INDEX(XML!$A$2:$R$782,MATCH(C1640,XML!$D$2:$D$737,0),2)</f>
        <v>#N/A</v>
      </c>
    </row>
    <row r="1641" spans="1:14" ht="112.5" x14ac:dyDescent="0.2">
      <c r="A1641">
        <v>81962</v>
      </c>
      <c r="B1641" t="s">
        <v>46221</v>
      </c>
      <c r="C1641" s="15" t="s">
        <v>46222</v>
      </c>
      <c r="D1641" s="15" t="s">
        <v>47616</v>
      </c>
      <c r="E1641">
        <v>48500</v>
      </c>
      <c r="F1641">
        <v>63050</v>
      </c>
      <c r="H1641">
        <v>36</v>
      </c>
      <c r="K1641" s="16">
        <f t="shared" si="75"/>
        <v>54320</v>
      </c>
      <c r="L1641" s="16">
        <f t="shared" si="76"/>
        <v>57178.947368421053</v>
      </c>
      <c r="M1641" s="16">
        <f t="shared" si="77"/>
        <v>64976.076555023923</v>
      </c>
      <c r="N1641" t="e">
        <f>INDEX(XML!$A$2:$R$782,MATCH(C1641,XML!$D$2:$D$737,0),2)</f>
        <v>#N/A</v>
      </c>
    </row>
    <row r="1642" spans="1:14" ht="112.5" x14ac:dyDescent="0.2">
      <c r="A1642">
        <v>79335</v>
      </c>
      <c r="B1642" t="s">
        <v>42394</v>
      </c>
      <c r="C1642" s="15" t="s">
        <v>42395</v>
      </c>
      <c r="D1642" s="15" t="s">
        <v>42396</v>
      </c>
      <c r="E1642">
        <v>50060</v>
      </c>
      <c r="F1642">
        <v>61550</v>
      </c>
      <c r="K1642" s="16">
        <f t="shared" si="75"/>
        <v>53564.2</v>
      </c>
      <c r="L1642" s="16">
        <f t="shared" si="76"/>
        <v>56383.368421052633</v>
      </c>
      <c r="M1642" s="16">
        <f t="shared" si="77"/>
        <v>64072.009569377988</v>
      </c>
      <c r="N1642" t="e">
        <f>INDEX(XML!$A$2:$R$782,MATCH(C1642,XML!$D$2:$D$737,0),2)</f>
        <v>#N/A</v>
      </c>
    </row>
    <row r="1643" spans="1:14" ht="112.5" x14ac:dyDescent="0.2">
      <c r="A1643">
        <v>55654</v>
      </c>
      <c r="B1643" t="s">
        <v>38820</v>
      </c>
      <c r="C1643" s="15" t="s">
        <v>38821</v>
      </c>
      <c r="D1643" s="15" t="s">
        <v>38822</v>
      </c>
      <c r="E1643">
        <v>19500</v>
      </c>
      <c r="F1643">
        <v>25350</v>
      </c>
      <c r="H1643">
        <v>19</v>
      </c>
      <c r="K1643" s="16">
        <f t="shared" si="75"/>
        <v>21840</v>
      </c>
      <c r="L1643" s="16">
        <f t="shared" si="76"/>
        <v>22989.473684210527</v>
      </c>
      <c r="M1643" s="16">
        <f t="shared" si="77"/>
        <v>26124.401913875598</v>
      </c>
      <c r="N1643" t="e">
        <f>INDEX(XML!$A$2:$R$782,MATCH(C1643,XML!$D$2:$D$737,0),2)</f>
        <v>#N/A</v>
      </c>
    </row>
    <row r="1644" spans="1:14" ht="101.25" x14ac:dyDescent="0.2">
      <c r="A1644">
        <v>63092</v>
      </c>
      <c r="B1644" t="s">
        <v>24054</v>
      </c>
      <c r="C1644" s="15" t="s">
        <v>24603</v>
      </c>
      <c r="D1644" s="15" t="s">
        <v>24604</v>
      </c>
      <c r="E1644">
        <v>7716</v>
      </c>
      <c r="F1644">
        <v>9871</v>
      </c>
      <c r="H1644" t="s">
        <v>746</v>
      </c>
      <c r="K1644" s="16">
        <f t="shared" si="75"/>
        <v>8641.92</v>
      </c>
      <c r="L1644" s="16">
        <f t="shared" si="76"/>
        <v>9096.757894736842</v>
      </c>
      <c r="M1644" s="16">
        <f t="shared" si="77"/>
        <v>10337.224880382775</v>
      </c>
      <c r="N1644" t="e">
        <f>INDEX(XML!$A$2:$R$782,MATCH(C1644,XML!$D$2:$D$737,0),2)</f>
        <v>#N/A</v>
      </c>
    </row>
    <row r="1645" spans="1:14" ht="101.25" x14ac:dyDescent="0.2">
      <c r="A1645">
        <v>63081</v>
      </c>
      <c r="B1645" t="s">
        <v>25400</v>
      </c>
      <c r="C1645" s="15" t="s">
        <v>25401</v>
      </c>
      <c r="D1645" s="15" t="s">
        <v>25402</v>
      </c>
      <c r="E1645">
        <v>10309</v>
      </c>
      <c r="F1645">
        <v>13074</v>
      </c>
      <c r="H1645" t="s">
        <v>746</v>
      </c>
      <c r="K1645" s="16">
        <f t="shared" si="75"/>
        <v>11546.08</v>
      </c>
      <c r="L1645" s="16">
        <f t="shared" si="76"/>
        <v>12153.768421052631</v>
      </c>
      <c r="M1645" s="16">
        <f t="shared" si="77"/>
        <v>13811.100478468899</v>
      </c>
      <c r="N1645" t="e">
        <f>INDEX(XML!$A$2:$R$782,MATCH(C1645,XML!$D$2:$D$737,0),2)</f>
        <v>#N/A</v>
      </c>
    </row>
    <row r="1646" spans="1:14" ht="112.5" x14ac:dyDescent="0.2">
      <c r="A1646">
        <v>42737</v>
      </c>
      <c r="B1646" t="s">
        <v>34727</v>
      </c>
      <c r="C1646" s="15" t="s">
        <v>34728</v>
      </c>
      <c r="D1646" s="15" t="s">
        <v>34729</v>
      </c>
      <c r="E1646">
        <v>22470</v>
      </c>
      <c r="F1646">
        <v>31096</v>
      </c>
      <c r="H1646">
        <v>34</v>
      </c>
      <c r="K1646" s="16">
        <f t="shared" si="75"/>
        <v>25166.400000000001</v>
      </c>
      <c r="L1646" s="16">
        <f t="shared" si="76"/>
        <v>26490.947368421053</v>
      </c>
      <c r="M1646" s="16">
        <f t="shared" si="77"/>
        <v>30103.349282296651</v>
      </c>
      <c r="N1646" t="e">
        <f>INDEX(XML!$A$2:$R$782,MATCH(C1646,XML!$D$2:$D$737,0),2)</f>
        <v>#N/A</v>
      </c>
    </row>
    <row r="1647" spans="1:14" ht="123.75" x14ac:dyDescent="0.2">
      <c r="A1647">
        <v>82814</v>
      </c>
      <c r="B1647" t="s">
        <v>48182</v>
      </c>
      <c r="C1647" s="15" t="s">
        <v>48183</v>
      </c>
      <c r="D1647" s="15" t="s">
        <v>48184</v>
      </c>
      <c r="E1647">
        <v>13390</v>
      </c>
      <c r="F1647">
        <v>22900</v>
      </c>
      <c r="H1647">
        <v>30</v>
      </c>
      <c r="K1647" s="16">
        <f t="shared" si="75"/>
        <v>14996.8</v>
      </c>
      <c r="L1647" s="16">
        <f t="shared" si="76"/>
        <v>15786.105263157895</v>
      </c>
      <c r="M1647" s="16">
        <f t="shared" si="77"/>
        <v>17938.755980861242</v>
      </c>
      <c r="N1647" t="e">
        <f>INDEX(XML!$A$2:$R$782,MATCH(C1647,XML!$D$2:$D$737,0),2)</f>
        <v>#N/A</v>
      </c>
    </row>
    <row r="1648" spans="1:14" ht="123.75" x14ac:dyDescent="0.2">
      <c r="A1648">
        <v>82813</v>
      </c>
      <c r="B1648" t="s">
        <v>48185</v>
      </c>
      <c r="C1648" s="15" t="s">
        <v>48186</v>
      </c>
      <c r="D1648" s="15" t="s">
        <v>48187</v>
      </c>
      <c r="E1648">
        <v>7495</v>
      </c>
      <c r="F1648">
        <v>14990</v>
      </c>
      <c r="H1648">
        <v>34</v>
      </c>
      <c r="K1648" s="16">
        <f t="shared" si="75"/>
        <v>8394.4</v>
      </c>
      <c r="L1648" s="16">
        <f t="shared" si="76"/>
        <v>8836.21052631579</v>
      </c>
      <c r="M1648" s="16">
        <f t="shared" si="77"/>
        <v>10041.148325358852</v>
      </c>
      <c r="N1648" t="e">
        <f>INDEX(XML!$A$2:$R$782,MATCH(C1648,XML!$D$2:$D$737,0),2)</f>
        <v>#N/A</v>
      </c>
    </row>
    <row r="1649" spans="1:14" ht="22.5" customHeight="1" x14ac:dyDescent="0.2">
      <c r="A1649">
        <v>79437</v>
      </c>
      <c r="B1649" t="s">
        <v>48212</v>
      </c>
      <c r="C1649" s="15" t="s">
        <v>48213</v>
      </c>
      <c r="D1649" s="15" t="s">
        <v>48214</v>
      </c>
      <c r="E1649">
        <v>8218</v>
      </c>
      <c r="F1649">
        <v>15900</v>
      </c>
      <c r="H1649" t="s">
        <v>746</v>
      </c>
      <c r="K1649" s="16">
        <f t="shared" si="75"/>
        <v>9204.16</v>
      </c>
      <c r="L1649" s="16">
        <f t="shared" si="76"/>
        <v>9688.589473684211</v>
      </c>
      <c r="M1649" s="16">
        <f t="shared" si="77"/>
        <v>11009.76076555024</v>
      </c>
      <c r="N1649" t="e">
        <f>INDEX(XML!$A$2:$R$782,MATCH(C1649,XML!$D$2:$D$737,0),2)</f>
        <v>#N/A</v>
      </c>
    </row>
    <row r="1650" spans="1:14" ht="33.75" customHeight="1" x14ac:dyDescent="0.2">
      <c r="A1650">
        <v>55279</v>
      </c>
      <c r="B1650" t="s">
        <v>48200</v>
      </c>
      <c r="C1650" s="15" t="s">
        <v>48201</v>
      </c>
      <c r="D1650" s="15" t="s">
        <v>48202</v>
      </c>
      <c r="E1650">
        <v>6506</v>
      </c>
      <c r="F1650">
        <v>8920</v>
      </c>
      <c r="H1650">
        <v>24</v>
      </c>
      <c r="K1650" s="16">
        <f t="shared" si="75"/>
        <v>7286.72</v>
      </c>
      <c r="L1650" s="16">
        <f t="shared" si="76"/>
        <v>7670.2315789473687</v>
      </c>
      <c r="M1650" s="16">
        <f t="shared" si="77"/>
        <v>8716.1722488038286</v>
      </c>
      <c r="N1650" t="e">
        <f>INDEX(XML!$A$2:$R$782,MATCH(C1650,XML!$D$2:$D$737,0),2)</f>
        <v>#N/A</v>
      </c>
    </row>
    <row r="1651" spans="1:14" ht="112.5" x14ac:dyDescent="0.2">
      <c r="A1651">
        <v>55277</v>
      </c>
      <c r="B1651" t="s">
        <v>48197</v>
      </c>
      <c r="C1651" s="15" t="s">
        <v>48198</v>
      </c>
      <c r="D1651" s="15" t="s">
        <v>48199</v>
      </c>
      <c r="E1651">
        <v>7014</v>
      </c>
      <c r="F1651">
        <v>15900</v>
      </c>
      <c r="H1651" t="s">
        <v>746</v>
      </c>
      <c r="K1651" s="16">
        <f t="shared" si="75"/>
        <v>7855.68</v>
      </c>
      <c r="L1651" s="16">
        <f t="shared" si="76"/>
        <v>8269.136842105263</v>
      </c>
      <c r="M1651" s="16">
        <f t="shared" si="77"/>
        <v>9396.7464114832528</v>
      </c>
      <c r="N1651" t="e">
        <f>INDEX(XML!$A$2:$R$782,MATCH(C1651,XML!$D$2:$D$737,0),2)</f>
        <v>#N/A</v>
      </c>
    </row>
    <row r="1652" spans="1:14" ht="101.25" x14ac:dyDescent="0.2">
      <c r="A1652">
        <v>55376</v>
      </c>
      <c r="B1652" t="s">
        <v>48215</v>
      </c>
      <c r="C1652" s="15" t="s">
        <v>48216</v>
      </c>
      <c r="D1652" s="15" t="s">
        <v>48217</v>
      </c>
      <c r="E1652">
        <v>7014</v>
      </c>
      <c r="F1652">
        <v>15900</v>
      </c>
      <c r="H1652" t="s">
        <v>746</v>
      </c>
      <c r="K1652" s="16">
        <f t="shared" si="75"/>
        <v>7855.68</v>
      </c>
      <c r="L1652" s="16">
        <f t="shared" si="76"/>
        <v>8269.136842105263</v>
      </c>
      <c r="M1652" s="16">
        <f t="shared" si="77"/>
        <v>9396.7464114832528</v>
      </c>
      <c r="N1652" t="e">
        <f>INDEX(XML!$A$2:$R$782,MATCH(C1652,XML!$D$2:$D$737,0),2)</f>
        <v>#N/A</v>
      </c>
    </row>
    <row r="1653" spans="1:14" ht="90" x14ac:dyDescent="0.2">
      <c r="A1653">
        <v>79441</v>
      </c>
      <c r="B1653" t="s">
        <v>48203</v>
      </c>
      <c r="C1653" s="15" t="s">
        <v>48204</v>
      </c>
      <c r="D1653" s="15" t="s">
        <v>48205</v>
      </c>
      <c r="E1653">
        <v>5574</v>
      </c>
      <c r="F1653">
        <v>6900</v>
      </c>
      <c r="H1653">
        <v>16</v>
      </c>
      <c r="K1653" s="16">
        <f t="shared" si="75"/>
        <v>6242.88</v>
      </c>
      <c r="L1653" s="16">
        <f t="shared" si="76"/>
        <v>6571.4526315789471</v>
      </c>
      <c r="M1653" s="16">
        <f t="shared" si="77"/>
        <v>7467.5598086124401</v>
      </c>
      <c r="N1653" t="e">
        <f>INDEX(XML!$A$2:$R$782,MATCH(C1653,XML!$D$2:$D$737,0),2)</f>
        <v>#N/A</v>
      </c>
    </row>
    <row r="1654" spans="1:14" ht="22.5" customHeight="1" x14ac:dyDescent="0.2">
      <c r="A1654">
        <v>79442</v>
      </c>
      <c r="B1654" t="s">
        <v>48170</v>
      </c>
      <c r="C1654" s="15" t="s">
        <v>48171</v>
      </c>
      <c r="D1654" s="15" t="s">
        <v>48172</v>
      </c>
      <c r="E1654">
        <v>5574</v>
      </c>
      <c r="F1654">
        <v>6900</v>
      </c>
      <c r="H1654">
        <v>47</v>
      </c>
      <c r="K1654" s="16">
        <f t="shared" si="75"/>
        <v>6242.88</v>
      </c>
      <c r="L1654" s="16">
        <f t="shared" si="76"/>
        <v>6571.4526315789471</v>
      </c>
      <c r="M1654" s="16">
        <f t="shared" si="77"/>
        <v>7467.5598086124401</v>
      </c>
      <c r="N1654" t="e">
        <f>INDEX(XML!$A$2:$R$782,MATCH(C1654,XML!$D$2:$D$737,0),2)</f>
        <v>#N/A</v>
      </c>
    </row>
    <row r="1655" spans="1:14" ht="22.5" customHeight="1" x14ac:dyDescent="0.2">
      <c r="A1655">
        <v>79439</v>
      </c>
      <c r="B1655" t="s">
        <v>48209</v>
      </c>
      <c r="C1655" s="15" t="s">
        <v>48210</v>
      </c>
      <c r="D1655" s="15" t="s">
        <v>48211</v>
      </c>
      <c r="E1655">
        <v>9778</v>
      </c>
      <c r="F1655">
        <v>15900</v>
      </c>
      <c r="H1655" t="s">
        <v>746</v>
      </c>
      <c r="K1655" s="16">
        <f t="shared" si="75"/>
        <v>10951.36</v>
      </c>
      <c r="L1655" s="16">
        <f t="shared" si="76"/>
        <v>11527.747368421053</v>
      </c>
      <c r="M1655" s="16">
        <f t="shared" si="77"/>
        <v>13099.712918660285</v>
      </c>
      <c r="N1655" t="e">
        <f>INDEX(XML!$A$2:$R$782,MATCH(C1655,XML!$D$2:$D$737,0),2)</f>
        <v>#N/A</v>
      </c>
    </row>
    <row r="1656" spans="1:14" ht="22.5" customHeight="1" x14ac:dyDescent="0.2">
      <c r="A1656">
        <v>79440</v>
      </c>
      <c r="B1656" t="s">
        <v>48206</v>
      </c>
      <c r="C1656" s="15" t="s">
        <v>48207</v>
      </c>
      <c r="D1656" s="15" t="s">
        <v>48208</v>
      </c>
      <c r="E1656">
        <v>9778</v>
      </c>
      <c r="F1656">
        <v>15900</v>
      </c>
      <c r="H1656" t="s">
        <v>746</v>
      </c>
      <c r="K1656" s="16">
        <f t="shared" si="75"/>
        <v>10951.36</v>
      </c>
      <c r="L1656" s="16">
        <f t="shared" si="76"/>
        <v>11527.747368421053</v>
      </c>
      <c r="M1656" s="16">
        <f t="shared" si="77"/>
        <v>13099.712918660285</v>
      </c>
      <c r="N1656" t="e">
        <f>INDEX(XML!$A$2:$R$782,MATCH(C1656,XML!$D$2:$D$737,0),2)</f>
        <v>#N/A</v>
      </c>
    </row>
    <row r="1657" spans="1:14" ht="22.5" customHeight="1" x14ac:dyDescent="0.2">
      <c r="A1657">
        <v>82815</v>
      </c>
      <c r="B1657" t="s">
        <v>48179</v>
      </c>
      <c r="C1657" s="15" t="s">
        <v>48180</v>
      </c>
      <c r="D1657" s="15" t="s">
        <v>48181</v>
      </c>
      <c r="E1657">
        <v>14479</v>
      </c>
      <c r="F1657">
        <v>24900</v>
      </c>
      <c r="H1657">
        <v>25</v>
      </c>
      <c r="K1657" s="16">
        <f t="shared" si="75"/>
        <v>16216.48</v>
      </c>
      <c r="L1657" s="16">
        <f t="shared" si="76"/>
        <v>17069.978947368421</v>
      </c>
      <c r="M1657" s="16">
        <f t="shared" si="77"/>
        <v>19397.703349282299</v>
      </c>
      <c r="N1657" t="e">
        <f>INDEX(XML!$A$2:$R$782,MATCH(C1657,XML!$D$2:$D$737,0),2)</f>
        <v>#N/A</v>
      </c>
    </row>
    <row r="1658" spans="1:14" ht="22.5" customHeight="1" x14ac:dyDescent="0.2">
      <c r="A1658">
        <v>55258</v>
      </c>
      <c r="B1658" t="s">
        <v>48188</v>
      </c>
      <c r="C1658" s="15" t="s">
        <v>48189</v>
      </c>
      <c r="D1658" s="15" t="s">
        <v>48190</v>
      </c>
      <c r="E1658">
        <v>18727</v>
      </c>
      <c r="F1658">
        <v>26900</v>
      </c>
      <c r="H1658">
        <v>18</v>
      </c>
      <c r="K1658" s="16">
        <f t="shared" si="75"/>
        <v>20974.239999999998</v>
      </c>
      <c r="L1658" s="16">
        <f t="shared" si="76"/>
        <v>22078.147368421054</v>
      </c>
      <c r="M1658" s="16">
        <f t="shared" si="77"/>
        <v>25088.803827751199</v>
      </c>
      <c r="N1658" t="e">
        <f>INDEX(XML!$A$2:$R$782,MATCH(C1658,XML!$D$2:$D$737,0),2)</f>
        <v>#N/A</v>
      </c>
    </row>
    <row r="1659" spans="1:14" ht="123.75" x14ac:dyDescent="0.2">
      <c r="A1659">
        <v>82816</v>
      </c>
      <c r="B1659" t="s">
        <v>48176</v>
      </c>
      <c r="C1659" s="15" t="s">
        <v>48177</v>
      </c>
      <c r="D1659" s="15" t="s">
        <v>48178</v>
      </c>
      <c r="E1659">
        <v>23409</v>
      </c>
      <c r="F1659">
        <v>39900</v>
      </c>
      <c r="K1659" s="16">
        <f t="shared" si="75"/>
        <v>26218.080000000002</v>
      </c>
      <c r="L1659" s="16">
        <f t="shared" si="76"/>
        <v>27597.978947368421</v>
      </c>
      <c r="M1659" s="16">
        <f t="shared" si="77"/>
        <v>31361.339712918663</v>
      </c>
      <c r="N1659" t="e">
        <f>INDEX(XML!$A$2:$R$782,MATCH(C1659,XML!$D$2:$D$737,0),2)</f>
        <v>#N/A</v>
      </c>
    </row>
    <row r="1660" spans="1:14" ht="45" customHeight="1" x14ac:dyDescent="0.2">
      <c r="A1660">
        <v>82818</v>
      </c>
      <c r="B1660" t="s">
        <v>48173</v>
      </c>
      <c r="C1660" s="15" t="s">
        <v>48174</v>
      </c>
      <c r="D1660" s="15" t="s">
        <v>48175</v>
      </c>
      <c r="E1660">
        <v>23409</v>
      </c>
      <c r="F1660">
        <v>39900</v>
      </c>
      <c r="K1660" s="16">
        <f t="shared" si="75"/>
        <v>26218.080000000002</v>
      </c>
      <c r="L1660" s="16">
        <f t="shared" si="76"/>
        <v>27597.978947368421</v>
      </c>
      <c r="M1660" s="16">
        <f t="shared" si="77"/>
        <v>31361.339712918663</v>
      </c>
      <c r="N1660" t="e">
        <f>INDEX(XML!$A$2:$R$782,MATCH(C1660,XML!$D$2:$D$737,0),2)</f>
        <v>#N/A</v>
      </c>
    </row>
    <row r="1661" spans="1:14" ht="33.75" customHeight="1" x14ac:dyDescent="0.2">
      <c r="A1661">
        <v>55264</v>
      </c>
      <c r="B1661" t="s">
        <v>48191</v>
      </c>
      <c r="C1661" s="15" t="s">
        <v>48192</v>
      </c>
      <c r="D1661" s="15" t="s">
        <v>48193</v>
      </c>
      <c r="E1661">
        <v>6694</v>
      </c>
      <c r="F1661">
        <v>8620</v>
      </c>
      <c r="H1661" t="s">
        <v>746</v>
      </c>
      <c r="K1661" s="16">
        <f t="shared" si="75"/>
        <v>7497.28</v>
      </c>
      <c r="L1661" s="16">
        <f t="shared" si="76"/>
        <v>7891.8736842105263</v>
      </c>
      <c r="M1661" s="16">
        <f t="shared" si="77"/>
        <v>8968.0382775119615</v>
      </c>
      <c r="N1661" t="e">
        <f>INDEX(XML!$A$2:$R$782,MATCH(C1661,XML!$D$2:$D$737,0),2)</f>
        <v>#N/A</v>
      </c>
    </row>
    <row r="1662" spans="1:14" ht="56.25" customHeight="1" x14ac:dyDescent="0.2">
      <c r="A1662">
        <v>55273</v>
      </c>
      <c r="B1662" t="s">
        <v>48194</v>
      </c>
      <c r="C1662" s="15" t="s">
        <v>48195</v>
      </c>
      <c r="D1662" s="15" t="s">
        <v>48196</v>
      </c>
      <c r="E1662">
        <v>3536</v>
      </c>
      <c r="F1662">
        <v>6900</v>
      </c>
      <c r="H1662" t="s">
        <v>746</v>
      </c>
      <c r="K1662" s="16">
        <f t="shared" si="75"/>
        <v>3960.32</v>
      </c>
      <c r="L1662" s="16">
        <f t="shared" si="76"/>
        <v>4168.757894736842</v>
      </c>
      <c r="M1662" s="16">
        <f t="shared" si="77"/>
        <v>4737.2248803827752</v>
      </c>
      <c r="N1662" t="e">
        <f>INDEX(XML!$A$2:$R$782,MATCH(C1662,XML!$D$2:$D$737,0),2)</f>
        <v>#N/A</v>
      </c>
    </row>
    <row r="1663" spans="1:14" ht="56.25" customHeight="1" x14ac:dyDescent="0.2">
      <c r="A1663">
        <v>61011</v>
      </c>
      <c r="B1663" t="s">
        <v>30710</v>
      </c>
      <c r="C1663" s="15" t="s">
        <v>30711</v>
      </c>
      <c r="D1663" s="15" t="s">
        <v>30712</v>
      </c>
      <c r="E1663">
        <v>9486</v>
      </c>
      <c r="F1663">
        <v>14900</v>
      </c>
      <c r="H1663" t="s">
        <v>746</v>
      </c>
      <c r="K1663" s="16">
        <f t="shared" si="75"/>
        <v>10624.32</v>
      </c>
      <c r="L1663" s="16">
        <f t="shared" si="76"/>
        <v>11183.494736842105</v>
      </c>
      <c r="M1663" s="16">
        <f t="shared" si="77"/>
        <v>12708.516746411484</v>
      </c>
      <c r="N1663" t="e">
        <f>INDEX(XML!$A$2:$R$782,MATCH(C1663,XML!$D$2:$D$737,0),2)</f>
        <v>#N/A</v>
      </c>
    </row>
    <row r="1664" spans="1:14" ht="112.5" x14ac:dyDescent="0.2">
      <c r="A1664">
        <v>81161</v>
      </c>
      <c r="B1664" t="s">
        <v>48588</v>
      </c>
      <c r="C1664" s="15" t="s">
        <v>48589</v>
      </c>
      <c r="D1664" s="15" t="s">
        <v>48590</v>
      </c>
      <c r="E1664">
        <v>19240</v>
      </c>
      <c r="F1664">
        <v>29900</v>
      </c>
      <c r="H1664">
        <v>22</v>
      </c>
      <c r="K1664" s="16">
        <f t="shared" si="75"/>
        <v>21548.799999999999</v>
      </c>
      <c r="L1664" s="16">
        <f t="shared" si="76"/>
        <v>22682.947368421053</v>
      </c>
      <c r="M1664" s="16">
        <f t="shared" si="77"/>
        <v>25776.076555023923</v>
      </c>
      <c r="N1664" t="e">
        <f>INDEX(XML!$A$2:$R$782,MATCH(C1664,XML!$D$2:$D$737,0),2)</f>
        <v>#N/A</v>
      </c>
    </row>
    <row r="1665" spans="1:14" ht="56.25" customHeight="1" x14ac:dyDescent="0.2">
      <c r="A1665">
        <v>55812</v>
      </c>
      <c r="B1665" t="s">
        <v>33869</v>
      </c>
      <c r="C1665" s="15" t="s">
        <v>33870</v>
      </c>
      <c r="D1665" s="15" t="s">
        <v>33871</v>
      </c>
      <c r="E1665">
        <v>3262</v>
      </c>
      <c r="F1665">
        <v>7000</v>
      </c>
      <c r="H1665">
        <v>29</v>
      </c>
      <c r="K1665" s="16">
        <f t="shared" si="75"/>
        <v>3653.44</v>
      </c>
      <c r="L1665" s="16">
        <f t="shared" si="76"/>
        <v>3845.7263157894736</v>
      </c>
      <c r="M1665" s="16">
        <f t="shared" si="77"/>
        <v>4370.1435406698565</v>
      </c>
      <c r="N1665" t="e">
        <f>INDEX(XML!$A$2:$R$782,MATCH(C1665,XML!$D$2:$D$737,0),2)</f>
        <v>#N/A</v>
      </c>
    </row>
    <row r="1666" spans="1:14" ht="56.25" customHeight="1" x14ac:dyDescent="0.2">
      <c r="A1666">
        <v>58240</v>
      </c>
      <c r="B1666" t="s">
        <v>33872</v>
      </c>
      <c r="C1666" s="15" t="s">
        <v>33873</v>
      </c>
      <c r="D1666" s="15" t="s">
        <v>33874</v>
      </c>
      <c r="E1666">
        <v>8904</v>
      </c>
      <c r="F1666">
        <v>15000</v>
      </c>
      <c r="H1666">
        <v>1</v>
      </c>
      <c r="K1666" s="16">
        <f t="shared" si="75"/>
        <v>9972.48</v>
      </c>
      <c r="L1666" s="16">
        <f t="shared" si="76"/>
        <v>10497.347368421053</v>
      </c>
      <c r="M1666" s="16">
        <f t="shared" si="77"/>
        <v>11928.803827751197</v>
      </c>
      <c r="N1666" t="e">
        <f>INDEX(XML!$A$2:$R$782,MATCH(C1666,XML!$D$2:$D$737,0),2)</f>
        <v>#N/A</v>
      </c>
    </row>
    <row r="1667" spans="1:14" ht="33.75" customHeight="1" x14ac:dyDescent="0.2">
      <c r="A1667">
        <v>52865</v>
      </c>
      <c r="B1667" t="s">
        <v>20705</v>
      </c>
      <c r="C1667" s="15" t="s">
        <v>20706</v>
      </c>
      <c r="D1667" s="15" t="s">
        <v>30549</v>
      </c>
      <c r="E1667">
        <v>23268</v>
      </c>
      <c r="F1667">
        <v>33500</v>
      </c>
      <c r="H1667">
        <v>38</v>
      </c>
      <c r="K1667" s="16">
        <f t="shared" si="75"/>
        <v>26060.16</v>
      </c>
      <c r="L1667" s="16">
        <f t="shared" si="76"/>
        <v>27431.747368421053</v>
      </c>
      <c r="M1667" s="16">
        <f t="shared" si="77"/>
        <v>31172.440191387559</v>
      </c>
      <c r="N1667" t="e">
        <f>INDEX(XML!$A$2:$R$782,MATCH(C1667,XML!$D$2:$D$737,0),2)</f>
        <v>#N/A</v>
      </c>
    </row>
    <row r="1668" spans="1:14" ht="157.5" x14ac:dyDescent="0.2">
      <c r="A1668">
        <v>30038</v>
      </c>
      <c r="B1668" t="s">
        <v>20703</v>
      </c>
      <c r="C1668" s="15" t="s">
        <v>20704</v>
      </c>
      <c r="D1668" s="15" t="s">
        <v>30550</v>
      </c>
      <c r="E1668">
        <v>30900</v>
      </c>
      <c r="F1668">
        <v>41090</v>
      </c>
      <c r="K1668" s="16">
        <f t="shared" si="75"/>
        <v>34608</v>
      </c>
      <c r="L1668" s="16">
        <f t="shared" si="76"/>
        <v>36429.473684210527</v>
      </c>
      <c r="M1668" s="16">
        <f t="shared" si="77"/>
        <v>41397.12918660287</v>
      </c>
      <c r="N1668" t="e">
        <f>INDEX(XML!$A$2:$R$782,MATCH(C1668,XML!$D$2:$D$737,0),2)</f>
        <v>#N/A</v>
      </c>
    </row>
    <row r="1669" spans="1:14" ht="33.75" customHeight="1" x14ac:dyDescent="0.2">
      <c r="A1669">
        <v>75985</v>
      </c>
      <c r="B1669" t="s">
        <v>43880</v>
      </c>
      <c r="C1669" s="15" t="s">
        <v>43881</v>
      </c>
      <c r="D1669" s="15" t="s">
        <v>43882</v>
      </c>
      <c r="E1669">
        <v>16264</v>
      </c>
      <c r="F1669">
        <v>25000</v>
      </c>
      <c r="K1669" s="16">
        <f t="shared" ref="K1669:K1732" si="78">IF(E1669&gt;49999,E1669+E1669*0.07,IF(E1669&lt;=49999,E1669+E1669*0.12))</f>
        <v>18215.68</v>
      </c>
      <c r="L1669" s="16">
        <f t="shared" ref="L1669:L1732" si="79">K1669*100/95</f>
        <v>19174.400000000001</v>
      </c>
      <c r="M1669" s="16">
        <f t="shared" ref="M1669:M1732" si="80">IF(COUNTIF(C1669,"*Dahua*"),F1669-10,L1669*100/88)</f>
        <v>21789.090909090912</v>
      </c>
      <c r="N1669" t="e">
        <f>INDEX(XML!$A$2:$R$782,MATCH(C1669,XML!$D$2:$D$737,0),2)</f>
        <v>#N/A</v>
      </c>
    </row>
    <row r="1670" spans="1:14" ht="123.75" x14ac:dyDescent="0.2">
      <c r="A1670">
        <v>57110</v>
      </c>
      <c r="B1670" t="s">
        <v>45874</v>
      </c>
      <c r="C1670" s="15" t="s">
        <v>45875</v>
      </c>
      <c r="D1670" s="15" t="s">
        <v>46220</v>
      </c>
      <c r="E1670">
        <v>57340</v>
      </c>
      <c r="F1670">
        <v>72900</v>
      </c>
      <c r="K1670" s="16">
        <f t="shared" si="78"/>
        <v>61353.8</v>
      </c>
      <c r="L1670" s="16">
        <f t="shared" si="79"/>
        <v>64582.947368421053</v>
      </c>
      <c r="M1670" s="16">
        <f t="shared" si="80"/>
        <v>73389.712918660283</v>
      </c>
      <c r="N1670" t="e">
        <f>INDEX(XML!$A$2:$R$782,MATCH(C1670,XML!$D$2:$D$737,0),2)</f>
        <v>#N/A</v>
      </c>
    </row>
    <row r="1671" spans="1:14" ht="56.25" customHeight="1" x14ac:dyDescent="0.2">
      <c r="A1671">
        <v>36727</v>
      </c>
      <c r="B1671" t="s">
        <v>1095</v>
      </c>
      <c r="C1671" s="15" t="s">
        <v>1096</v>
      </c>
      <c r="D1671" s="15" t="s">
        <v>17204</v>
      </c>
      <c r="E1671">
        <v>24400</v>
      </c>
      <c r="F1671">
        <v>32900</v>
      </c>
      <c r="H1671">
        <v>13</v>
      </c>
      <c r="K1671" s="16">
        <f t="shared" si="78"/>
        <v>27328</v>
      </c>
      <c r="L1671" s="16">
        <f t="shared" si="79"/>
        <v>28766.315789473683</v>
      </c>
      <c r="M1671" s="16">
        <f t="shared" si="80"/>
        <v>32688.995215311006</v>
      </c>
      <c r="N1671" t="e">
        <f>INDEX(XML!$A$2:$R$782,MATCH(C1671,XML!$D$2:$D$737,0),2)</f>
        <v>#N/A</v>
      </c>
    </row>
    <row r="1672" spans="1:14" ht="45" customHeight="1" x14ac:dyDescent="0.2">
      <c r="A1672">
        <v>37711</v>
      </c>
      <c r="B1672" t="s">
        <v>1093</v>
      </c>
      <c r="C1672" s="15" t="s">
        <v>1094</v>
      </c>
      <c r="D1672" s="15" t="s">
        <v>17203</v>
      </c>
      <c r="E1672">
        <v>16602</v>
      </c>
      <c r="F1672">
        <v>20900</v>
      </c>
      <c r="H1672">
        <v>7</v>
      </c>
      <c r="K1672" s="16">
        <f t="shared" si="78"/>
        <v>18594.240000000002</v>
      </c>
      <c r="L1672" s="16">
        <f t="shared" si="79"/>
        <v>19572.884210526317</v>
      </c>
      <c r="M1672" s="16">
        <f t="shared" si="80"/>
        <v>22241.913875598086</v>
      </c>
      <c r="N1672" t="e">
        <f>INDEX(XML!$A$2:$R$782,MATCH(C1672,XML!$D$2:$D$737,0),2)</f>
        <v>#N/A</v>
      </c>
    </row>
    <row r="1673" spans="1:14" ht="45" customHeight="1" x14ac:dyDescent="0.2">
      <c r="A1673">
        <v>26156</v>
      </c>
      <c r="B1673" t="s">
        <v>1091</v>
      </c>
      <c r="C1673" s="15" t="s">
        <v>1092</v>
      </c>
      <c r="D1673" s="15" t="s">
        <v>17202</v>
      </c>
      <c r="E1673">
        <v>16630</v>
      </c>
      <c r="F1673">
        <v>23900</v>
      </c>
      <c r="H1673">
        <v>3</v>
      </c>
      <c r="K1673" s="16">
        <f t="shared" si="78"/>
        <v>18625.599999999999</v>
      </c>
      <c r="L1673" s="16">
        <f t="shared" si="79"/>
        <v>19605.894736842103</v>
      </c>
      <c r="M1673" s="16">
        <f t="shared" si="80"/>
        <v>22279.42583732057</v>
      </c>
      <c r="N1673" t="e">
        <f>INDEX(XML!$A$2:$R$782,MATCH(C1673,XML!$D$2:$D$737,0),2)</f>
        <v>#N/A</v>
      </c>
    </row>
    <row r="1674" spans="1:14" ht="45" customHeight="1" x14ac:dyDescent="0.2">
      <c r="A1674">
        <v>46857</v>
      </c>
      <c r="B1674" t="s">
        <v>33875</v>
      </c>
      <c r="C1674" s="15" t="s">
        <v>33876</v>
      </c>
      <c r="D1674" s="15" t="s">
        <v>33877</v>
      </c>
      <c r="E1674">
        <v>8406</v>
      </c>
      <c r="F1674">
        <v>15000</v>
      </c>
      <c r="H1674">
        <v>36</v>
      </c>
      <c r="K1674" s="16">
        <f t="shared" si="78"/>
        <v>9414.7199999999993</v>
      </c>
      <c r="L1674" s="16">
        <f t="shared" si="79"/>
        <v>9910.2315789473669</v>
      </c>
      <c r="M1674" s="16">
        <f t="shared" si="80"/>
        <v>11261.626794258373</v>
      </c>
      <c r="N1674" t="e">
        <f>INDEX(XML!$A$2:$R$782,MATCH(C1674,XML!$D$2:$D$737,0),2)</f>
        <v>#N/A</v>
      </c>
    </row>
    <row r="1675" spans="1:14" ht="157.5" x14ac:dyDescent="0.2">
      <c r="A1675">
        <v>37710</v>
      </c>
      <c r="B1675" t="s">
        <v>33878</v>
      </c>
      <c r="C1675" s="15" t="s">
        <v>33879</v>
      </c>
      <c r="D1675" s="15" t="s">
        <v>33880</v>
      </c>
      <c r="E1675">
        <v>17069</v>
      </c>
      <c r="F1675">
        <v>29900</v>
      </c>
      <c r="H1675">
        <v>29</v>
      </c>
      <c r="K1675" s="16">
        <f t="shared" si="78"/>
        <v>19117.28</v>
      </c>
      <c r="L1675" s="16">
        <f t="shared" si="79"/>
        <v>20123.452631578948</v>
      </c>
      <c r="M1675" s="16">
        <f t="shared" si="80"/>
        <v>22867.559808612441</v>
      </c>
      <c r="N1675" t="e">
        <f>INDEX(XML!$A$2:$R$782,MATCH(C1675,XML!$D$2:$D$737,0),2)</f>
        <v>#N/A</v>
      </c>
    </row>
    <row r="1676" spans="1:14" ht="112.5" x14ac:dyDescent="0.2">
      <c r="A1676">
        <v>61965</v>
      </c>
      <c r="B1676" t="s">
        <v>38914</v>
      </c>
      <c r="C1676" s="15" t="s">
        <v>38915</v>
      </c>
      <c r="D1676" s="15" t="s">
        <v>38916</v>
      </c>
      <c r="E1676">
        <v>23195</v>
      </c>
      <c r="F1676">
        <v>28800</v>
      </c>
      <c r="H1676">
        <v>6</v>
      </c>
      <c r="K1676" s="16">
        <f t="shared" si="78"/>
        <v>25978.400000000001</v>
      </c>
      <c r="L1676" s="16">
        <f t="shared" si="79"/>
        <v>27345.684210526317</v>
      </c>
      <c r="M1676" s="16">
        <f t="shared" si="80"/>
        <v>31074.641148325358</v>
      </c>
      <c r="N1676" t="e">
        <f>INDEX(XML!$A$2:$R$782,MATCH(C1676,XML!$D$2:$D$737,0),2)</f>
        <v>#N/A</v>
      </c>
    </row>
    <row r="1677" spans="1:14" ht="33.75" customHeight="1" x14ac:dyDescent="0.2">
      <c r="A1677">
        <v>61966</v>
      </c>
      <c r="B1677" t="s">
        <v>38911</v>
      </c>
      <c r="C1677" s="15" t="s">
        <v>38912</v>
      </c>
      <c r="D1677" s="15" t="s">
        <v>38913</v>
      </c>
      <c r="E1677">
        <v>23195</v>
      </c>
      <c r="F1677">
        <v>28800</v>
      </c>
      <c r="H1677">
        <v>10</v>
      </c>
      <c r="K1677" s="16">
        <f t="shared" si="78"/>
        <v>25978.400000000001</v>
      </c>
      <c r="L1677" s="16">
        <f t="shared" si="79"/>
        <v>27345.684210526317</v>
      </c>
      <c r="M1677" s="16">
        <f t="shared" si="80"/>
        <v>31074.641148325358</v>
      </c>
      <c r="N1677" t="e">
        <f>INDEX(XML!$A$2:$R$782,MATCH(C1677,XML!$D$2:$D$737,0),2)</f>
        <v>#N/A</v>
      </c>
    </row>
    <row r="1678" spans="1:14" ht="33.75" customHeight="1" x14ac:dyDescent="0.2">
      <c r="A1678">
        <v>61967</v>
      </c>
      <c r="B1678" t="s">
        <v>38908</v>
      </c>
      <c r="C1678" s="15" t="s">
        <v>38909</v>
      </c>
      <c r="D1678" s="15" t="s">
        <v>38910</v>
      </c>
      <c r="E1678">
        <v>25603</v>
      </c>
      <c r="F1678">
        <v>32160</v>
      </c>
      <c r="H1678">
        <v>11</v>
      </c>
      <c r="K1678" s="16">
        <f t="shared" si="78"/>
        <v>28675.360000000001</v>
      </c>
      <c r="L1678" s="16">
        <f t="shared" si="79"/>
        <v>30184.589473684209</v>
      </c>
      <c r="M1678" s="16">
        <f t="shared" si="80"/>
        <v>34300.669856459332</v>
      </c>
      <c r="N1678" t="e">
        <f>INDEX(XML!$A$2:$R$782,MATCH(C1678,XML!$D$2:$D$737,0),2)</f>
        <v>#N/A</v>
      </c>
    </row>
    <row r="1679" spans="1:14" ht="33.75" customHeight="1" x14ac:dyDescent="0.2">
      <c r="A1679">
        <v>61968</v>
      </c>
      <c r="B1679" t="s">
        <v>38905</v>
      </c>
      <c r="C1679" s="15" t="s">
        <v>38906</v>
      </c>
      <c r="D1679" s="15" t="s">
        <v>38907</v>
      </c>
      <c r="E1679">
        <v>25603</v>
      </c>
      <c r="F1679">
        <v>32160</v>
      </c>
      <c r="H1679">
        <v>11</v>
      </c>
      <c r="K1679" s="16">
        <f t="shared" si="78"/>
        <v>28675.360000000001</v>
      </c>
      <c r="L1679" s="16">
        <f t="shared" si="79"/>
        <v>30184.589473684209</v>
      </c>
      <c r="M1679" s="16">
        <f t="shared" si="80"/>
        <v>34300.669856459332</v>
      </c>
      <c r="N1679" t="e">
        <f>INDEX(XML!$A$2:$R$782,MATCH(C1679,XML!$D$2:$D$737,0),2)</f>
        <v>#N/A</v>
      </c>
    </row>
    <row r="1680" spans="1:14" ht="33.75" customHeight="1" x14ac:dyDescent="0.25">
      <c r="A1680" s="184" t="s">
        <v>1112</v>
      </c>
      <c r="B1680" s="184"/>
      <c r="C1680" s="185"/>
      <c r="D1680" s="185"/>
      <c r="E1680" s="184"/>
      <c r="F1680" s="184"/>
      <c r="G1680" s="184"/>
      <c r="H1680" s="184"/>
      <c r="I1680" s="184"/>
      <c r="J1680" s="184"/>
      <c r="K1680" s="16">
        <f t="shared" si="78"/>
        <v>0</v>
      </c>
      <c r="L1680" s="16">
        <f t="shared" si="79"/>
        <v>0</v>
      </c>
      <c r="M1680" s="16">
        <f t="shared" si="80"/>
        <v>0</v>
      </c>
      <c r="N1680" t="e">
        <f>INDEX(XML!$A$2:$R$782,MATCH(C1680,XML!$D$2:$D$737,0),2)</f>
        <v>#N/A</v>
      </c>
    </row>
    <row r="1681" spans="1:14" ht="33.75" customHeight="1" x14ac:dyDescent="0.2">
      <c r="A1681">
        <v>80255</v>
      </c>
      <c r="B1681" t="s">
        <v>42613</v>
      </c>
      <c r="C1681" s="15" t="s">
        <v>42614</v>
      </c>
      <c r="D1681" s="15" t="s">
        <v>42615</v>
      </c>
      <c r="E1681">
        <v>4343</v>
      </c>
      <c r="F1681">
        <v>6900</v>
      </c>
      <c r="H1681">
        <v>1</v>
      </c>
      <c r="K1681" s="16">
        <f t="shared" si="78"/>
        <v>4864.16</v>
      </c>
      <c r="L1681" s="16">
        <f t="shared" si="79"/>
        <v>5120.1684210526319</v>
      </c>
      <c r="M1681" s="16">
        <f t="shared" si="80"/>
        <v>5818.3732057416273</v>
      </c>
      <c r="N1681" t="e">
        <f>INDEX(XML!$A$2:$R$782,MATCH(C1681,XML!$D$2:$D$737,0),2)</f>
        <v>#N/A</v>
      </c>
    </row>
    <row r="1682" spans="1:14" ht="101.25" x14ac:dyDescent="0.2">
      <c r="A1682">
        <v>80257</v>
      </c>
      <c r="B1682" t="s">
        <v>42616</v>
      </c>
      <c r="C1682" s="15" t="s">
        <v>42617</v>
      </c>
      <c r="D1682" s="15" t="s">
        <v>42618</v>
      </c>
      <c r="E1682">
        <v>4343</v>
      </c>
      <c r="F1682">
        <v>6900</v>
      </c>
      <c r="K1682" s="16">
        <f t="shared" si="78"/>
        <v>4864.16</v>
      </c>
      <c r="L1682" s="16">
        <f t="shared" si="79"/>
        <v>5120.1684210526319</v>
      </c>
      <c r="M1682" s="16">
        <f t="shared" si="80"/>
        <v>5818.3732057416273</v>
      </c>
      <c r="N1682" t="e">
        <f>INDEX(XML!$A$2:$R$782,MATCH(C1682,XML!$D$2:$D$737,0),2)</f>
        <v>#N/A</v>
      </c>
    </row>
    <row r="1683" spans="1:14" ht="56.25" customHeight="1" x14ac:dyDescent="0.2">
      <c r="A1683">
        <v>78912</v>
      </c>
      <c r="B1683" t="s">
        <v>44804</v>
      </c>
      <c r="C1683" s="15" t="s">
        <v>44805</v>
      </c>
      <c r="D1683" s="15" t="s">
        <v>44806</v>
      </c>
      <c r="E1683">
        <v>11782</v>
      </c>
      <c r="F1683">
        <v>15317</v>
      </c>
      <c r="K1683" s="16">
        <f t="shared" si="78"/>
        <v>13195.84</v>
      </c>
      <c r="L1683" s="16">
        <f t="shared" si="79"/>
        <v>13890.357894736842</v>
      </c>
      <c r="M1683" s="16">
        <f t="shared" si="80"/>
        <v>15784.497607655503</v>
      </c>
      <c r="N1683" t="e">
        <f>INDEX(XML!$A$2:$R$782,MATCH(C1683,XML!$D$2:$D$737,0),2)</f>
        <v>#N/A</v>
      </c>
    </row>
    <row r="1684" spans="1:14" ht="33.75" customHeight="1" x14ac:dyDescent="0.2">
      <c r="A1684">
        <v>78910</v>
      </c>
      <c r="B1684" t="s">
        <v>44801</v>
      </c>
      <c r="C1684" s="15" t="s">
        <v>44802</v>
      </c>
      <c r="D1684" s="15" t="s">
        <v>44803</v>
      </c>
      <c r="E1684">
        <v>12270</v>
      </c>
      <c r="F1684">
        <v>15951</v>
      </c>
      <c r="K1684" s="16">
        <f t="shared" si="78"/>
        <v>13742.4</v>
      </c>
      <c r="L1684" s="16">
        <f t="shared" si="79"/>
        <v>14465.684210526315</v>
      </c>
      <c r="M1684" s="16">
        <f t="shared" si="80"/>
        <v>16438.277511961722</v>
      </c>
      <c r="N1684" t="e">
        <f>INDEX(XML!$A$2:$R$782,MATCH(C1684,XML!$D$2:$D$737,0),2)</f>
        <v>#N/A</v>
      </c>
    </row>
    <row r="1685" spans="1:14" ht="33.75" customHeight="1" x14ac:dyDescent="0.2">
      <c r="A1685">
        <v>78917</v>
      </c>
      <c r="B1685" t="s">
        <v>44807</v>
      </c>
      <c r="C1685" s="15" t="s">
        <v>44808</v>
      </c>
      <c r="D1685" s="15" t="s">
        <v>44809</v>
      </c>
      <c r="E1685">
        <v>11782</v>
      </c>
      <c r="F1685">
        <v>15317</v>
      </c>
      <c r="K1685" s="16">
        <f t="shared" si="78"/>
        <v>13195.84</v>
      </c>
      <c r="L1685" s="16">
        <f t="shared" si="79"/>
        <v>13890.357894736842</v>
      </c>
      <c r="M1685" s="16">
        <f t="shared" si="80"/>
        <v>15784.497607655503</v>
      </c>
      <c r="N1685" t="e">
        <f>INDEX(XML!$A$2:$R$782,MATCH(C1685,XML!$D$2:$D$737,0),2)</f>
        <v>#N/A</v>
      </c>
    </row>
    <row r="1686" spans="1:14" ht="33.75" customHeight="1" x14ac:dyDescent="0.2">
      <c r="A1686">
        <v>78916</v>
      </c>
      <c r="B1686" t="s">
        <v>44810</v>
      </c>
      <c r="C1686" s="15" t="s">
        <v>44811</v>
      </c>
      <c r="D1686" s="15" t="s">
        <v>44812</v>
      </c>
      <c r="E1686">
        <v>12270</v>
      </c>
      <c r="F1686">
        <v>15951</v>
      </c>
      <c r="K1686" s="16">
        <f t="shared" si="78"/>
        <v>13742.4</v>
      </c>
      <c r="L1686" s="16">
        <f t="shared" si="79"/>
        <v>14465.684210526315</v>
      </c>
      <c r="M1686" s="16">
        <f t="shared" si="80"/>
        <v>16438.277511961722</v>
      </c>
      <c r="N1686" t="e">
        <f>INDEX(XML!$A$2:$R$782,MATCH(C1686,XML!$D$2:$D$737,0),2)</f>
        <v>#N/A</v>
      </c>
    </row>
    <row r="1687" spans="1:14" ht="33.75" customHeight="1" x14ac:dyDescent="0.2">
      <c r="A1687">
        <v>63237</v>
      </c>
      <c r="B1687" t="s">
        <v>24055</v>
      </c>
      <c r="C1687" s="15" t="s">
        <v>24056</v>
      </c>
      <c r="D1687" s="15" t="s">
        <v>24057</v>
      </c>
      <c r="E1687">
        <v>15000</v>
      </c>
      <c r="F1687">
        <v>20750</v>
      </c>
      <c r="H1687" t="s">
        <v>746</v>
      </c>
      <c r="K1687" s="16">
        <f t="shared" si="78"/>
        <v>16800</v>
      </c>
      <c r="L1687" s="16">
        <f t="shared" si="79"/>
        <v>17684.21052631579</v>
      </c>
      <c r="M1687" s="16">
        <f t="shared" si="80"/>
        <v>20095.693779904308</v>
      </c>
      <c r="N1687" t="e">
        <f>INDEX(XML!$A$2:$R$782,MATCH(C1687,XML!$D$2:$D$737,0),2)</f>
        <v>#N/A</v>
      </c>
    </row>
    <row r="1688" spans="1:14" ht="33.75" customHeight="1" x14ac:dyDescent="0.2">
      <c r="A1688">
        <v>63236</v>
      </c>
      <c r="B1688" t="s">
        <v>24058</v>
      </c>
      <c r="C1688" s="15" t="s">
        <v>24059</v>
      </c>
      <c r="D1688" s="15" t="s">
        <v>24060</v>
      </c>
      <c r="E1688">
        <v>15400</v>
      </c>
      <c r="F1688">
        <v>21385</v>
      </c>
      <c r="H1688">
        <v>50</v>
      </c>
      <c r="K1688" s="16">
        <f t="shared" si="78"/>
        <v>17248</v>
      </c>
      <c r="L1688" s="16">
        <f t="shared" si="79"/>
        <v>18155.78947368421</v>
      </c>
      <c r="M1688" s="16">
        <f t="shared" si="80"/>
        <v>20631.57894736842</v>
      </c>
      <c r="N1688" t="e">
        <f>INDEX(XML!$A$2:$R$782,MATCH(C1688,XML!$D$2:$D$737,0),2)</f>
        <v>#N/A</v>
      </c>
    </row>
    <row r="1689" spans="1:14" ht="33.75" customHeight="1" x14ac:dyDescent="0.2">
      <c r="A1689">
        <v>73937</v>
      </c>
      <c r="B1689" t="s">
        <v>37195</v>
      </c>
      <c r="C1689" s="15" t="s">
        <v>37196</v>
      </c>
      <c r="D1689" s="15" t="s">
        <v>38720</v>
      </c>
      <c r="E1689">
        <v>1647</v>
      </c>
      <c r="F1689">
        <v>2141</v>
      </c>
      <c r="K1689" s="16">
        <f t="shared" si="78"/>
        <v>1844.6399999999999</v>
      </c>
      <c r="L1689" s="16">
        <f t="shared" si="79"/>
        <v>1941.7263157894736</v>
      </c>
      <c r="M1689" s="16">
        <f t="shared" si="80"/>
        <v>2206.5071770334926</v>
      </c>
      <c r="N1689" t="e">
        <f>INDEX(XML!$A$2:$R$782,MATCH(C1689,XML!$D$2:$D$737,0),2)</f>
        <v>#N/A</v>
      </c>
    </row>
    <row r="1690" spans="1:14" ht="33.75" customHeight="1" x14ac:dyDescent="0.2">
      <c r="A1690">
        <v>16156</v>
      </c>
      <c r="B1690" t="s">
        <v>1113</v>
      </c>
      <c r="C1690" s="15" t="s">
        <v>1114</v>
      </c>
      <c r="D1690" s="15" t="s">
        <v>1115</v>
      </c>
      <c r="E1690">
        <v>633</v>
      </c>
      <c r="F1690">
        <v>963</v>
      </c>
      <c r="K1690" s="16">
        <f t="shared" si="78"/>
        <v>708.96</v>
      </c>
      <c r="L1690" s="16">
        <f t="shared" si="79"/>
        <v>746.27368421052631</v>
      </c>
      <c r="M1690" s="16">
        <f t="shared" si="80"/>
        <v>848.03827751196161</v>
      </c>
      <c r="N1690" t="e">
        <f>INDEX(XML!$A$2:$R$782,MATCH(C1690,XML!$D$2:$D$737,0),2)</f>
        <v>#N/A</v>
      </c>
    </row>
    <row r="1691" spans="1:14" ht="33.75" customHeight="1" x14ac:dyDescent="0.2">
      <c r="A1691">
        <v>16153</v>
      </c>
      <c r="B1691" t="s">
        <v>1117</v>
      </c>
      <c r="C1691" s="15" t="s">
        <v>1118</v>
      </c>
      <c r="D1691" s="15" t="s">
        <v>1119</v>
      </c>
      <c r="E1691">
        <v>1351</v>
      </c>
      <c r="F1691">
        <v>2033</v>
      </c>
      <c r="H1691" t="s">
        <v>1062</v>
      </c>
      <c r="K1691" s="16">
        <f t="shared" si="78"/>
        <v>1513.12</v>
      </c>
      <c r="L1691" s="16">
        <f t="shared" si="79"/>
        <v>1592.7578947368422</v>
      </c>
      <c r="M1691" s="16">
        <f t="shared" si="80"/>
        <v>1809.9521531100479</v>
      </c>
      <c r="N1691" t="e">
        <f>INDEX(XML!$A$2:$R$782,MATCH(C1691,XML!$D$2:$D$737,0),2)</f>
        <v>#N/A</v>
      </c>
    </row>
    <row r="1692" spans="1:14" ht="33.75" customHeight="1" x14ac:dyDescent="0.2">
      <c r="A1692">
        <v>31232</v>
      </c>
      <c r="B1692" t="s">
        <v>1120</v>
      </c>
      <c r="C1692" s="15" t="s">
        <v>1121</v>
      </c>
      <c r="D1692" s="15" t="s">
        <v>33673</v>
      </c>
      <c r="E1692">
        <v>1942</v>
      </c>
      <c r="F1692">
        <v>3103</v>
      </c>
      <c r="H1692" t="s">
        <v>1122</v>
      </c>
      <c r="K1692" s="16">
        <f t="shared" si="78"/>
        <v>2175.04</v>
      </c>
      <c r="L1692" s="16">
        <f t="shared" si="79"/>
        <v>2289.5157894736844</v>
      </c>
      <c r="M1692" s="16">
        <f t="shared" si="80"/>
        <v>2601.7224880382778</v>
      </c>
      <c r="N1692" t="e">
        <f>INDEX(XML!$A$2:$R$782,MATCH(C1692,XML!$D$2:$D$737,0),2)</f>
        <v>#N/A</v>
      </c>
    </row>
    <row r="1693" spans="1:14" ht="33.75" customHeight="1" x14ac:dyDescent="0.2">
      <c r="A1693">
        <v>31233</v>
      </c>
      <c r="B1693" t="s">
        <v>1125</v>
      </c>
      <c r="C1693" s="15" t="s">
        <v>1126</v>
      </c>
      <c r="D1693" s="15" t="s">
        <v>33674</v>
      </c>
      <c r="E1693">
        <v>1942</v>
      </c>
      <c r="F1693">
        <v>3103</v>
      </c>
      <c r="H1693" t="s">
        <v>1122</v>
      </c>
      <c r="K1693" s="16">
        <f t="shared" si="78"/>
        <v>2175.04</v>
      </c>
      <c r="L1693" s="16">
        <f t="shared" si="79"/>
        <v>2289.5157894736844</v>
      </c>
      <c r="M1693" s="16">
        <f t="shared" si="80"/>
        <v>2601.7224880382778</v>
      </c>
      <c r="N1693" t="e">
        <f>INDEX(XML!$A$2:$R$782,MATCH(C1693,XML!$D$2:$D$737,0),2)</f>
        <v>#N/A</v>
      </c>
    </row>
    <row r="1694" spans="1:14" ht="33.75" customHeight="1" x14ac:dyDescent="0.2">
      <c r="A1694">
        <v>31235</v>
      </c>
      <c r="B1694" t="s">
        <v>1123</v>
      </c>
      <c r="C1694" s="15" t="s">
        <v>1124</v>
      </c>
      <c r="D1694" s="15" t="s">
        <v>33675</v>
      </c>
      <c r="E1694">
        <v>1942</v>
      </c>
      <c r="F1694">
        <v>3103</v>
      </c>
      <c r="K1694" s="16">
        <f t="shared" si="78"/>
        <v>2175.04</v>
      </c>
      <c r="L1694" s="16">
        <f t="shared" si="79"/>
        <v>2289.5157894736844</v>
      </c>
      <c r="M1694" s="16">
        <f t="shared" si="80"/>
        <v>2601.7224880382778</v>
      </c>
      <c r="N1694" t="e">
        <f>INDEX(XML!$A$2:$R$782,MATCH(C1694,XML!$D$2:$D$737,0),2)</f>
        <v>#N/A</v>
      </c>
    </row>
    <row r="1695" spans="1:14" ht="90" x14ac:dyDescent="0.2">
      <c r="A1695">
        <v>33478</v>
      </c>
      <c r="B1695" t="s">
        <v>1127</v>
      </c>
      <c r="C1695" s="15" t="s">
        <v>1128</v>
      </c>
      <c r="D1695" s="15" t="s">
        <v>1129</v>
      </c>
      <c r="E1695">
        <v>2200</v>
      </c>
      <c r="F1695">
        <v>3103</v>
      </c>
      <c r="H1695">
        <v>65</v>
      </c>
      <c r="K1695" s="16">
        <f t="shared" si="78"/>
        <v>2464</v>
      </c>
      <c r="L1695" s="16">
        <f t="shared" si="79"/>
        <v>2593.6842105263158</v>
      </c>
      <c r="M1695" s="16">
        <f t="shared" si="80"/>
        <v>2947.3684210526317</v>
      </c>
      <c r="N1695" t="e">
        <f>INDEX(XML!$A$2:$R$782,MATCH(C1695,XML!$D$2:$D$737,0),2)</f>
        <v>#N/A</v>
      </c>
    </row>
    <row r="1696" spans="1:14" ht="33.75" customHeight="1" x14ac:dyDescent="0.2">
      <c r="A1696">
        <v>65951</v>
      </c>
      <c r="B1696" t="s">
        <v>25362</v>
      </c>
      <c r="C1696" s="15" t="s">
        <v>25363</v>
      </c>
      <c r="D1696" s="15" t="s">
        <v>25364</v>
      </c>
      <c r="E1696">
        <v>5624</v>
      </c>
      <c r="F1696">
        <v>6705</v>
      </c>
      <c r="K1696" s="16">
        <f t="shared" si="78"/>
        <v>6298.88</v>
      </c>
      <c r="L1696" s="16">
        <f t="shared" si="79"/>
        <v>6630.4</v>
      </c>
      <c r="M1696" s="16">
        <f t="shared" si="80"/>
        <v>7534.545454545455</v>
      </c>
      <c r="N1696" t="e">
        <f>INDEX(XML!$A$2:$R$782,MATCH(C1696,XML!$D$2:$D$737,0),2)</f>
        <v>#N/A</v>
      </c>
    </row>
    <row r="1697" spans="1:14" ht="33.75" customHeight="1" x14ac:dyDescent="0.2">
      <c r="A1697">
        <v>76302</v>
      </c>
      <c r="B1697" t="s">
        <v>38654</v>
      </c>
      <c r="C1697" s="15" t="s">
        <v>38655</v>
      </c>
      <c r="D1697" s="15" t="s">
        <v>38656</v>
      </c>
      <c r="E1697">
        <v>9414</v>
      </c>
      <c r="F1697">
        <v>12238</v>
      </c>
      <c r="K1697" s="16">
        <f t="shared" si="78"/>
        <v>10543.68</v>
      </c>
      <c r="L1697" s="16">
        <f t="shared" si="79"/>
        <v>11098.61052631579</v>
      </c>
      <c r="M1697" s="16">
        <f t="shared" si="80"/>
        <v>12612.057416267942</v>
      </c>
      <c r="N1697" t="e">
        <f>INDEX(XML!$A$2:$R$782,MATCH(C1697,XML!$D$2:$D$737,0),2)</f>
        <v>#N/A</v>
      </c>
    </row>
    <row r="1698" spans="1:14" ht="33.75" customHeight="1" x14ac:dyDescent="0.2">
      <c r="A1698">
        <v>53761</v>
      </c>
      <c r="B1698" t="s">
        <v>14588</v>
      </c>
      <c r="C1698" s="15" t="s">
        <v>14589</v>
      </c>
      <c r="D1698" s="15" t="s">
        <v>14590</v>
      </c>
      <c r="E1698">
        <v>4500</v>
      </c>
      <c r="F1698">
        <v>6235</v>
      </c>
      <c r="K1698" s="16">
        <f t="shared" si="78"/>
        <v>5040</v>
      </c>
      <c r="L1698" s="16">
        <f t="shared" si="79"/>
        <v>5305.2631578947367</v>
      </c>
      <c r="M1698" s="16">
        <f t="shared" si="80"/>
        <v>6028.7081339712922</v>
      </c>
      <c r="N1698" t="e">
        <f>INDEX(XML!$A$2:$R$782,MATCH(C1698,XML!$D$2:$D$737,0),2)</f>
        <v>#N/A</v>
      </c>
    </row>
    <row r="1699" spans="1:14" ht="33.75" customHeight="1" x14ac:dyDescent="0.2">
      <c r="A1699">
        <v>55664</v>
      </c>
      <c r="B1699" t="s">
        <v>14591</v>
      </c>
      <c r="C1699" s="15" t="s">
        <v>14592</v>
      </c>
      <c r="D1699" s="15" t="s">
        <v>14593</v>
      </c>
      <c r="E1699">
        <v>6500</v>
      </c>
      <c r="F1699">
        <v>8960</v>
      </c>
      <c r="K1699" s="16">
        <f t="shared" si="78"/>
        <v>7280</v>
      </c>
      <c r="L1699" s="16">
        <f t="shared" si="79"/>
        <v>7663.1578947368425</v>
      </c>
      <c r="M1699" s="16">
        <f t="shared" si="80"/>
        <v>8708.1339712918671</v>
      </c>
      <c r="N1699" t="e">
        <f>INDEX(XML!$A$2:$R$782,MATCH(C1699,XML!$D$2:$D$737,0),2)</f>
        <v>#N/A</v>
      </c>
    </row>
    <row r="1700" spans="1:14" ht="33.75" customHeight="1" x14ac:dyDescent="0.2">
      <c r="A1700">
        <v>81158</v>
      </c>
      <c r="B1700" t="s">
        <v>48600</v>
      </c>
      <c r="C1700" s="15" t="s">
        <v>48601</v>
      </c>
      <c r="D1700" s="15" t="s">
        <v>48602</v>
      </c>
      <c r="E1700">
        <v>2482</v>
      </c>
      <c r="F1700">
        <v>5900</v>
      </c>
      <c r="H1700">
        <v>95</v>
      </c>
      <c r="K1700" s="16">
        <f t="shared" si="78"/>
        <v>2779.84</v>
      </c>
      <c r="L1700" s="16">
        <f t="shared" si="79"/>
        <v>2926.1473684210528</v>
      </c>
      <c r="M1700" s="16">
        <f t="shared" si="80"/>
        <v>3325.1674641148329</v>
      </c>
      <c r="N1700" t="e">
        <f>INDEX(XML!$A$2:$R$782,MATCH(C1700,XML!$D$2:$D$737,0),2)</f>
        <v>#N/A</v>
      </c>
    </row>
    <row r="1701" spans="1:14" ht="33.75" customHeight="1" x14ac:dyDescent="0.2">
      <c r="A1701">
        <v>81157</v>
      </c>
      <c r="B1701" t="s">
        <v>48597</v>
      </c>
      <c r="C1701" s="15" t="s">
        <v>48598</v>
      </c>
      <c r="D1701" s="15" t="s">
        <v>48599</v>
      </c>
      <c r="E1701">
        <v>2386</v>
      </c>
      <c r="F1701">
        <v>5900</v>
      </c>
      <c r="H1701" t="s">
        <v>768</v>
      </c>
      <c r="K1701" s="16">
        <f t="shared" si="78"/>
        <v>2672.32</v>
      </c>
      <c r="L1701" s="16">
        <f t="shared" si="79"/>
        <v>2812.9684210526316</v>
      </c>
      <c r="M1701" s="16">
        <f t="shared" si="80"/>
        <v>3196.5550239234449</v>
      </c>
      <c r="N1701" t="e">
        <f>INDEX(XML!$A$2:$R$782,MATCH(C1701,XML!$D$2:$D$737,0),2)</f>
        <v>#N/A</v>
      </c>
    </row>
    <row r="1702" spans="1:14" ht="33.75" customHeight="1" x14ac:dyDescent="0.2">
      <c r="A1702">
        <v>81159</v>
      </c>
      <c r="B1702" t="s">
        <v>48603</v>
      </c>
      <c r="C1702" s="15" t="s">
        <v>48604</v>
      </c>
      <c r="D1702" s="15" t="s">
        <v>48605</v>
      </c>
      <c r="E1702">
        <v>11919</v>
      </c>
      <c r="F1702">
        <v>19900</v>
      </c>
      <c r="H1702">
        <v>17</v>
      </c>
      <c r="K1702" s="16">
        <f t="shared" si="78"/>
        <v>13349.28</v>
      </c>
      <c r="L1702" s="16">
        <f t="shared" si="79"/>
        <v>14051.873684210526</v>
      </c>
      <c r="M1702" s="16">
        <f t="shared" si="80"/>
        <v>15968.038277511961</v>
      </c>
      <c r="N1702" t="e">
        <f>INDEX(XML!$A$2:$R$782,MATCH(C1702,XML!$D$2:$D$737,0),2)</f>
        <v>#N/A</v>
      </c>
    </row>
    <row r="1703" spans="1:14" ht="33.75" customHeight="1" x14ac:dyDescent="0.2">
      <c r="A1703">
        <v>81160</v>
      </c>
      <c r="B1703" t="s">
        <v>48606</v>
      </c>
      <c r="C1703" s="15" t="s">
        <v>48607</v>
      </c>
      <c r="D1703" s="15" t="s">
        <v>48608</v>
      </c>
      <c r="E1703">
        <v>11919</v>
      </c>
      <c r="F1703">
        <v>19900</v>
      </c>
      <c r="H1703">
        <v>17</v>
      </c>
      <c r="K1703" s="16">
        <f t="shared" si="78"/>
        <v>13349.28</v>
      </c>
      <c r="L1703" s="16">
        <f t="shared" si="79"/>
        <v>14051.873684210526</v>
      </c>
      <c r="M1703" s="16">
        <f t="shared" si="80"/>
        <v>15968.038277511961</v>
      </c>
      <c r="N1703" t="e">
        <f>INDEX(XML!$A$2:$R$782,MATCH(C1703,XML!$D$2:$D$737,0),2)</f>
        <v>#N/A</v>
      </c>
    </row>
    <row r="1704" spans="1:14" ht="45" customHeight="1" x14ac:dyDescent="0.2">
      <c r="A1704">
        <v>61623</v>
      </c>
      <c r="B1704" t="s">
        <v>48414</v>
      </c>
      <c r="C1704" s="15" t="s">
        <v>48415</v>
      </c>
      <c r="D1704" s="15" t="s">
        <v>48416</v>
      </c>
      <c r="E1704">
        <v>1547</v>
      </c>
      <c r="F1704">
        <v>2500</v>
      </c>
      <c r="H1704" t="s">
        <v>747</v>
      </c>
      <c r="K1704" s="16">
        <f t="shared" si="78"/>
        <v>1732.6399999999999</v>
      </c>
      <c r="L1704" s="16">
        <f t="shared" si="79"/>
        <v>1823.8315789473684</v>
      </c>
      <c r="M1704" s="16">
        <f t="shared" si="80"/>
        <v>2072.5358851674641</v>
      </c>
      <c r="N1704" t="e">
        <f>INDEX(XML!$A$2:$R$782,MATCH(C1704,XML!$D$2:$D$737,0),2)</f>
        <v>#N/A</v>
      </c>
    </row>
    <row r="1705" spans="1:14" ht="33.75" customHeight="1" x14ac:dyDescent="0.2">
      <c r="A1705">
        <v>79445</v>
      </c>
      <c r="B1705" t="s">
        <v>48230</v>
      </c>
      <c r="C1705" s="15" t="s">
        <v>48231</v>
      </c>
      <c r="D1705" s="15" t="s">
        <v>48232</v>
      </c>
      <c r="E1705">
        <v>2808</v>
      </c>
      <c r="F1705">
        <v>7690</v>
      </c>
      <c r="H1705" t="s">
        <v>747</v>
      </c>
      <c r="K1705" s="16">
        <f t="shared" si="78"/>
        <v>3144.96</v>
      </c>
      <c r="L1705" s="16">
        <f t="shared" si="79"/>
        <v>3310.4842105263156</v>
      </c>
      <c r="M1705" s="16">
        <f t="shared" si="80"/>
        <v>3761.9138755980862</v>
      </c>
      <c r="N1705" t="e">
        <f>INDEX(XML!$A$2:$R$782,MATCH(C1705,XML!$D$2:$D$737,0),2)</f>
        <v>#N/A</v>
      </c>
    </row>
    <row r="1706" spans="1:14" ht="33.75" customHeight="1" x14ac:dyDescent="0.2">
      <c r="A1706">
        <v>61622</v>
      </c>
      <c r="B1706" t="s">
        <v>48221</v>
      </c>
      <c r="C1706" s="15" t="s">
        <v>48222</v>
      </c>
      <c r="D1706" s="15" t="s">
        <v>48223</v>
      </c>
      <c r="E1706">
        <v>2808</v>
      </c>
      <c r="F1706">
        <v>7690</v>
      </c>
      <c r="H1706" t="s">
        <v>747</v>
      </c>
      <c r="K1706" s="16">
        <f t="shared" si="78"/>
        <v>3144.96</v>
      </c>
      <c r="L1706" s="16">
        <f t="shared" si="79"/>
        <v>3310.4842105263156</v>
      </c>
      <c r="M1706" s="16">
        <f t="shared" si="80"/>
        <v>3761.9138755980862</v>
      </c>
      <c r="N1706" t="e">
        <f>INDEX(XML!$A$2:$R$782,MATCH(C1706,XML!$D$2:$D$737,0),2)</f>
        <v>#N/A</v>
      </c>
    </row>
    <row r="1707" spans="1:14" ht="33.75" customHeight="1" x14ac:dyDescent="0.2">
      <c r="A1707">
        <v>61621</v>
      </c>
      <c r="B1707" t="s">
        <v>48218</v>
      </c>
      <c r="C1707" s="15" t="s">
        <v>48219</v>
      </c>
      <c r="D1707" s="15" t="s">
        <v>48220</v>
      </c>
      <c r="E1707">
        <v>2808</v>
      </c>
      <c r="F1707">
        <v>7690</v>
      </c>
      <c r="H1707" t="s">
        <v>747</v>
      </c>
      <c r="K1707" s="16">
        <f t="shared" si="78"/>
        <v>3144.96</v>
      </c>
      <c r="L1707" s="16">
        <f t="shared" si="79"/>
        <v>3310.4842105263156</v>
      </c>
      <c r="M1707" s="16">
        <f t="shared" si="80"/>
        <v>3761.9138755980862</v>
      </c>
      <c r="N1707" t="e">
        <f>INDEX(XML!$A$2:$R$782,MATCH(C1707,XML!$D$2:$D$737,0),2)</f>
        <v>#N/A</v>
      </c>
    </row>
    <row r="1708" spans="1:14" ht="90" x14ac:dyDescent="0.2">
      <c r="A1708">
        <v>79444</v>
      </c>
      <c r="B1708" t="s">
        <v>48227</v>
      </c>
      <c r="C1708" s="15" t="s">
        <v>48228</v>
      </c>
      <c r="D1708" s="15" t="s">
        <v>48229</v>
      </c>
      <c r="E1708">
        <v>2808</v>
      </c>
      <c r="F1708">
        <v>7690</v>
      </c>
      <c r="H1708" t="s">
        <v>747</v>
      </c>
      <c r="K1708" s="16">
        <f t="shared" si="78"/>
        <v>3144.96</v>
      </c>
      <c r="L1708" s="16">
        <f t="shared" si="79"/>
        <v>3310.4842105263156</v>
      </c>
      <c r="M1708" s="16">
        <f t="shared" si="80"/>
        <v>3761.9138755980862</v>
      </c>
      <c r="N1708" t="e">
        <f>INDEX(XML!$A$2:$R$782,MATCH(C1708,XML!$D$2:$D$737,0),2)</f>
        <v>#N/A</v>
      </c>
    </row>
    <row r="1709" spans="1:14" ht="33.75" customHeight="1" x14ac:dyDescent="0.2">
      <c r="A1709">
        <v>79446</v>
      </c>
      <c r="B1709" t="s">
        <v>48233</v>
      </c>
      <c r="C1709" s="15" t="s">
        <v>48234</v>
      </c>
      <c r="D1709" s="15" t="s">
        <v>48235</v>
      </c>
      <c r="E1709">
        <v>3967</v>
      </c>
      <c r="F1709">
        <v>7690</v>
      </c>
      <c r="H1709">
        <v>9</v>
      </c>
      <c r="K1709" s="16">
        <f t="shared" si="78"/>
        <v>4443.04</v>
      </c>
      <c r="L1709" s="16">
        <f t="shared" si="79"/>
        <v>4676.8842105263157</v>
      </c>
      <c r="M1709" s="16">
        <f t="shared" si="80"/>
        <v>5314.6411483253587</v>
      </c>
      <c r="N1709" t="e">
        <f>INDEX(XML!$A$2:$R$782,MATCH(C1709,XML!$D$2:$D$737,0),2)</f>
        <v>#N/A</v>
      </c>
    </row>
    <row r="1710" spans="1:14" ht="33.75" customHeight="1" x14ac:dyDescent="0.2">
      <c r="A1710">
        <v>82826</v>
      </c>
      <c r="B1710" t="s">
        <v>48239</v>
      </c>
      <c r="C1710" s="15" t="s">
        <v>48240</v>
      </c>
      <c r="D1710" s="15" t="s">
        <v>48591</v>
      </c>
      <c r="E1710">
        <v>4684</v>
      </c>
      <c r="F1710">
        <v>9900</v>
      </c>
      <c r="H1710">
        <v>39</v>
      </c>
      <c r="K1710" s="16">
        <f t="shared" si="78"/>
        <v>5246.08</v>
      </c>
      <c r="L1710" s="16">
        <f t="shared" si="79"/>
        <v>5522.1894736842105</v>
      </c>
      <c r="M1710" s="16">
        <f t="shared" si="80"/>
        <v>6275.2153110047839</v>
      </c>
      <c r="N1710" t="e">
        <f>INDEX(XML!$A$2:$R$782,MATCH(C1710,XML!$D$2:$D$737,0),2)</f>
        <v>#N/A</v>
      </c>
    </row>
    <row r="1711" spans="1:14" ht="22.5" customHeight="1" x14ac:dyDescent="0.2">
      <c r="A1711">
        <v>82827</v>
      </c>
      <c r="B1711" t="s">
        <v>48241</v>
      </c>
      <c r="C1711" s="15" t="s">
        <v>48242</v>
      </c>
      <c r="D1711" s="15" t="s">
        <v>48592</v>
      </c>
      <c r="E1711">
        <v>4684</v>
      </c>
      <c r="F1711">
        <v>9900</v>
      </c>
      <c r="H1711">
        <v>32</v>
      </c>
      <c r="K1711" s="16">
        <f t="shared" si="78"/>
        <v>5246.08</v>
      </c>
      <c r="L1711" s="16">
        <f t="shared" si="79"/>
        <v>5522.1894736842105</v>
      </c>
      <c r="M1711" s="16">
        <f t="shared" si="80"/>
        <v>6275.2153110047839</v>
      </c>
      <c r="N1711" t="e">
        <f>INDEX(XML!$A$2:$R$782,MATCH(C1711,XML!$D$2:$D$737,0),2)</f>
        <v>#N/A</v>
      </c>
    </row>
    <row r="1712" spans="1:14" ht="101.25" x14ac:dyDescent="0.2">
      <c r="A1712">
        <v>82828</v>
      </c>
      <c r="B1712" t="s">
        <v>48243</v>
      </c>
      <c r="C1712" s="15" t="s">
        <v>48244</v>
      </c>
      <c r="D1712" s="15" t="s">
        <v>48593</v>
      </c>
      <c r="E1712">
        <v>13285</v>
      </c>
      <c r="F1712">
        <v>20900</v>
      </c>
      <c r="H1712">
        <v>46</v>
      </c>
      <c r="K1712" s="16">
        <f t="shared" si="78"/>
        <v>14879.2</v>
      </c>
      <c r="L1712" s="16">
        <f t="shared" si="79"/>
        <v>15662.315789473685</v>
      </c>
      <c r="M1712" s="16">
        <f t="shared" si="80"/>
        <v>17798.086124401914</v>
      </c>
      <c r="N1712" t="e">
        <f>INDEX(XML!$A$2:$R$782,MATCH(C1712,XML!$D$2:$D$737,0),2)</f>
        <v>#N/A</v>
      </c>
    </row>
    <row r="1713" spans="1:14" ht="101.25" x14ac:dyDescent="0.2">
      <c r="A1713">
        <v>82842</v>
      </c>
      <c r="B1713" t="s">
        <v>48245</v>
      </c>
      <c r="C1713" s="15" t="s">
        <v>48246</v>
      </c>
      <c r="D1713" s="15" t="s">
        <v>48594</v>
      </c>
      <c r="E1713">
        <v>13285</v>
      </c>
      <c r="F1713">
        <v>20900</v>
      </c>
      <c r="H1713">
        <v>31</v>
      </c>
      <c r="K1713" s="16">
        <f t="shared" si="78"/>
        <v>14879.2</v>
      </c>
      <c r="L1713" s="16">
        <f t="shared" si="79"/>
        <v>15662.315789473685</v>
      </c>
      <c r="M1713" s="16">
        <f t="shared" si="80"/>
        <v>17798.086124401914</v>
      </c>
      <c r="N1713" t="e">
        <f>INDEX(XML!$A$2:$R$782,MATCH(C1713,XML!$D$2:$D$737,0),2)</f>
        <v>#N/A</v>
      </c>
    </row>
    <row r="1714" spans="1:14" ht="101.25" x14ac:dyDescent="0.2">
      <c r="A1714">
        <v>82844</v>
      </c>
      <c r="B1714" t="s">
        <v>48247</v>
      </c>
      <c r="C1714" s="15" t="s">
        <v>48248</v>
      </c>
      <c r="D1714" s="15" t="s">
        <v>48595</v>
      </c>
      <c r="E1714">
        <v>13285</v>
      </c>
      <c r="F1714">
        <v>20900</v>
      </c>
      <c r="H1714">
        <v>39</v>
      </c>
      <c r="K1714" s="16">
        <f t="shared" si="78"/>
        <v>14879.2</v>
      </c>
      <c r="L1714" s="16">
        <f t="shared" si="79"/>
        <v>15662.315789473685</v>
      </c>
      <c r="M1714" s="16">
        <f t="shared" si="80"/>
        <v>17798.086124401914</v>
      </c>
      <c r="N1714" t="e">
        <f>INDEX(XML!$A$2:$R$782,MATCH(C1714,XML!$D$2:$D$737,0),2)</f>
        <v>#N/A</v>
      </c>
    </row>
    <row r="1715" spans="1:14" ht="101.25" x14ac:dyDescent="0.2">
      <c r="A1715">
        <v>79364</v>
      </c>
      <c r="B1715" t="s">
        <v>48224</v>
      </c>
      <c r="C1715" s="15" t="s">
        <v>48225</v>
      </c>
      <c r="D1715" s="15" t="s">
        <v>48226</v>
      </c>
      <c r="E1715">
        <v>11791</v>
      </c>
      <c r="F1715">
        <v>23500</v>
      </c>
      <c r="K1715" s="16">
        <f t="shared" si="78"/>
        <v>13205.92</v>
      </c>
      <c r="L1715" s="16">
        <f t="shared" si="79"/>
        <v>13900.968421052632</v>
      </c>
      <c r="M1715" s="16">
        <f t="shared" si="80"/>
        <v>15796.555023923445</v>
      </c>
      <c r="N1715" t="e">
        <f>INDEX(XML!$A$2:$R$782,MATCH(C1715,XML!$D$2:$D$737,0),2)</f>
        <v>#N/A</v>
      </c>
    </row>
    <row r="1716" spans="1:14" ht="101.25" x14ac:dyDescent="0.2">
      <c r="A1716">
        <v>82850</v>
      </c>
      <c r="B1716" t="s">
        <v>48249</v>
      </c>
      <c r="C1716" s="15" t="s">
        <v>48250</v>
      </c>
      <c r="D1716" s="15" t="s">
        <v>48596</v>
      </c>
      <c r="E1716">
        <v>13285</v>
      </c>
      <c r="F1716">
        <v>20900</v>
      </c>
      <c r="H1716">
        <v>29</v>
      </c>
      <c r="K1716" s="16">
        <f t="shared" si="78"/>
        <v>14879.2</v>
      </c>
      <c r="L1716" s="16">
        <f t="shared" si="79"/>
        <v>15662.315789473685</v>
      </c>
      <c r="M1716" s="16">
        <f t="shared" si="80"/>
        <v>17798.086124401914</v>
      </c>
      <c r="N1716" t="e">
        <f>INDEX(XML!$A$2:$R$782,MATCH(C1716,XML!$D$2:$D$737,0),2)</f>
        <v>#N/A</v>
      </c>
    </row>
    <row r="1717" spans="1:14" ht="90" x14ac:dyDescent="0.2">
      <c r="A1717">
        <v>79452</v>
      </c>
      <c r="B1717" t="s">
        <v>48236</v>
      </c>
      <c r="C1717" s="15" t="s">
        <v>48237</v>
      </c>
      <c r="D1717" s="15" t="s">
        <v>48238</v>
      </c>
      <c r="E1717">
        <v>11791</v>
      </c>
      <c r="F1717">
        <v>23500</v>
      </c>
      <c r="H1717">
        <v>14</v>
      </c>
      <c r="K1717" s="16">
        <f t="shared" si="78"/>
        <v>13205.92</v>
      </c>
      <c r="L1717" s="16">
        <f t="shared" si="79"/>
        <v>13900.968421052632</v>
      </c>
      <c r="M1717" s="16">
        <f t="shared" si="80"/>
        <v>15796.555023923445</v>
      </c>
      <c r="N1717" t="e">
        <f>INDEX(XML!$A$2:$R$782,MATCH(C1717,XML!$D$2:$D$737,0),2)</f>
        <v>#N/A</v>
      </c>
    </row>
    <row r="1718" spans="1:14" ht="56.25" x14ac:dyDescent="0.2">
      <c r="A1718">
        <v>42626</v>
      </c>
      <c r="B1718" t="s">
        <v>1160</v>
      </c>
      <c r="C1718" s="15" t="s">
        <v>1161</v>
      </c>
      <c r="D1718" s="15" t="s">
        <v>1162</v>
      </c>
      <c r="E1718">
        <v>1000</v>
      </c>
      <c r="F1718">
        <v>1000</v>
      </c>
      <c r="H1718">
        <v>30</v>
      </c>
      <c r="K1718" s="16">
        <f t="shared" si="78"/>
        <v>1120</v>
      </c>
      <c r="L1718" s="16">
        <f t="shared" si="79"/>
        <v>1178.9473684210527</v>
      </c>
      <c r="M1718" s="16">
        <f t="shared" si="80"/>
        <v>1339.7129186602872</v>
      </c>
      <c r="N1718" t="e">
        <f>INDEX(XML!$A$2:$R$782,MATCH(C1718,XML!$D$2:$D$737,0),2)</f>
        <v>#N/A</v>
      </c>
    </row>
    <row r="1719" spans="1:14" ht="56.25" x14ac:dyDescent="0.2">
      <c r="A1719">
        <v>42624</v>
      </c>
      <c r="B1719" t="s">
        <v>1164</v>
      </c>
      <c r="C1719" s="15" t="s">
        <v>1165</v>
      </c>
      <c r="D1719" s="15" t="s">
        <v>1166</v>
      </c>
      <c r="E1719">
        <v>1000</v>
      </c>
      <c r="F1719">
        <v>1000</v>
      </c>
      <c r="K1719" s="16">
        <f t="shared" si="78"/>
        <v>1120</v>
      </c>
      <c r="L1719" s="16">
        <f t="shared" si="79"/>
        <v>1178.9473684210527</v>
      </c>
      <c r="M1719" s="16">
        <f t="shared" si="80"/>
        <v>1339.7129186602872</v>
      </c>
      <c r="N1719" t="e">
        <f>INDEX(XML!$A$2:$R$782,MATCH(C1719,XML!$D$2:$D$737,0),2)</f>
        <v>#N/A</v>
      </c>
    </row>
    <row r="1720" spans="1:14" ht="67.5" x14ac:dyDescent="0.2">
      <c r="A1720">
        <v>55787</v>
      </c>
      <c r="B1720" t="s">
        <v>44018</v>
      </c>
      <c r="C1720" s="15" t="s">
        <v>44019</v>
      </c>
      <c r="D1720" s="15" t="s">
        <v>44020</v>
      </c>
      <c r="E1720">
        <v>3054</v>
      </c>
      <c r="F1720">
        <v>6900</v>
      </c>
      <c r="H1720">
        <v>29</v>
      </c>
      <c r="K1720" s="16">
        <f t="shared" si="78"/>
        <v>3420.48</v>
      </c>
      <c r="L1720" s="16">
        <f t="shared" si="79"/>
        <v>3600.5052631578947</v>
      </c>
      <c r="M1720" s="16">
        <f t="shared" si="80"/>
        <v>4091.4832535885162</v>
      </c>
      <c r="N1720" t="e">
        <f>INDEX(XML!$A$2:$R$782,MATCH(C1720,XML!$D$2:$D$737,0),2)</f>
        <v>#N/A</v>
      </c>
    </row>
    <row r="1721" spans="1:14" ht="78.75" x14ac:dyDescent="0.2">
      <c r="A1721">
        <v>55731</v>
      </c>
      <c r="B1721" t="s">
        <v>15035</v>
      </c>
      <c r="C1721" s="15" t="s">
        <v>15036</v>
      </c>
      <c r="D1721" s="15" t="s">
        <v>22134</v>
      </c>
      <c r="E1721">
        <v>7651</v>
      </c>
      <c r="F1721">
        <v>12000</v>
      </c>
      <c r="H1721">
        <v>33</v>
      </c>
      <c r="K1721" s="16">
        <f t="shared" si="78"/>
        <v>8569.1200000000008</v>
      </c>
      <c r="L1721" s="16">
        <f t="shared" si="79"/>
        <v>9020.1263157894755</v>
      </c>
      <c r="M1721" s="16">
        <f t="shared" si="80"/>
        <v>10250.143540669858</v>
      </c>
      <c r="N1721" t="e">
        <f>INDEX(XML!$A$2:$R$782,MATCH(C1721,XML!$D$2:$D$737,0),2)</f>
        <v>#N/A</v>
      </c>
    </row>
    <row r="1722" spans="1:14" ht="78.75" x14ac:dyDescent="0.2">
      <c r="A1722">
        <v>55733</v>
      </c>
      <c r="B1722" t="s">
        <v>22208</v>
      </c>
      <c r="C1722" s="15" t="s">
        <v>22209</v>
      </c>
      <c r="D1722" s="15" t="s">
        <v>22210</v>
      </c>
      <c r="E1722">
        <v>8952</v>
      </c>
      <c r="F1722">
        <v>14500</v>
      </c>
      <c r="H1722" t="s">
        <v>746</v>
      </c>
      <c r="K1722" s="16">
        <f t="shared" si="78"/>
        <v>10026.24</v>
      </c>
      <c r="L1722" s="16">
        <f t="shared" si="79"/>
        <v>10553.936842105262</v>
      </c>
      <c r="M1722" s="16">
        <f t="shared" si="80"/>
        <v>11993.110047846889</v>
      </c>
      <c r="N1722" t="e">
        <f>INDEX(XML!$A$2:$R$782,MATCH(C1722,XML!$D$2:$D$737,0),2)</f>
        <v>#N/A</v>
      </c>
    </row>
    <row r="1723" spans="1:14" ht="78.75" x14ac:dyDescent="0.2">
      <c r="A1723">
        <v>55746</v>
      </c>
      <c r="B1723" t="s">
        <v>15039</v>
      </c>
      <c r="C1723" s="15" t="s">
        <v>15040</v>
      </c>
      <c r="D1723" s="15" t="s">
        <v>22135</v>
      </c>
      <c r="E1723">
        <v>8665</v>
      </c>
      <c r="F1723">
        <v>13500</v>
      </c>
      <c r="H1723" t="s">
        <v>746</v>
      </c>
      <c r="K1723" s="16">
        <f t="shared" si="78"/>
        <v>9704.7999999999993</v>
      </c>
      <c r="L1723" s="16">
        <f t="shared" si="79"/>
        <v>10215.57894736842</v>
      </c>
      <c r="M1723" s="16">
        <f t="shared" si="80"/>
        <v>11608.612440191386</v>
      </c>
      <c r="N1723" t="e">
        <f>INDEX(XML!$A$2:$R$782,MATCH(C1723,XML!$D$2:$D$737,0),2)</f>
        <v>#N/A</v>
      </c>
    </row>
    <row r="1724" spans="1:14" ht="90" x14ac:dyDescent="0.2">
      <c r="A1724">
        <v>55734</v>
      </c>
      <c r="B1724" t="s">
        <v>16052</v>
      </c>
      <c r="C1724" s="15" t="s">
        <v>16053</v>
      </c>
      <c r="D1724" s="15" t="s">
        <v>34730</v>
      </c>
      <c r="E1724">
        <v>9847</v>
      </c>
      <c r="F1724">
        <v>15500</v>
      </c>
      <c r="H1724">
        <v>19</v>
      </c>
      <c r="K1724" s="16">
        <f t="shared" si="78"/>
        <v>11028.64</v>
      </c>
      <c r="L1724" s="16">
        <f t="shared" si="79"/>
        <v>11609.094736842106</v>
      </c>
      <c r="M1724" s="16">
        <f t="shared" si="80"/>
        <v>13192.153110047848</v>
      </c>
      <c r="N1724" t="e">
        <f>INDEX(XML!$A$2:$R$782,MATCH(C1724,XML!$D$2:$D$737,0),2)</f>
        <v>#N/A</v>
      </c>
    </row>
    <row r="1725" spans="1:14" ht="78.75" x14ac:dyDescent="0.2">
      <c r="A1725">
        <v>55742</v>
      </c>
      <c r="B1725" t="s">
        <v>15037</v>
      </c>
      <c r="C1725" s="15" t="s">
        <v>15038</v>
      </c>
      <c r="D1725" s="15" t="s">
        <v>22136</v>
      </c>
      <c r="E1725">
        <v>8681</v>
      </c>
      <c r="F1725">
        <v>15500</v>
      </c>
      <c r="H1725" t="s">
        <v>746</v>
      </c>
      <c r="K1725" s="16">
        <f t="shared" si="78"/>
        <v>9722.7199999999993</v>
      </c>
      <c r="L1725" s="16">
        <f t="shared" si="79"/>
        <v>10234.442105263157</v>
      </c>
      <c r="M1725" s="16">
        <f t="shared" si="80"/>
        <v>11630.047846889951</v>
      </c>
      <c r="N1725" t="e">
        <f>INDEX(XML!$A$2:$R$782,MATCH(C1725,XML!$D$2:$D$737,0),2)</f>
        <v>#N/A</v>
      </c>
    </row>
    <row r="1726" spans="1:14" ht="78.75" x14ac:dyDescent="0.2">
      <c r="A1726">
        <v>55737</v>
      </c>
      <c r="B1726" t="s">
        <v>16056</v>
      </c>
      <c r="C1726" s="15" t="s">
        <v>16057</v>
      </c>
      <c r="D1726" s="15" t="s">
        <v>22137</v>
      </c>
      <c r="E1726">
        <v>8882</v>
      </c>
      <c r="F1726">
        <v>15500</v>
      </c>
      <c r="H1726" t="s">
        <v>746</v>
      </c>
      <c r="K1726" s="16">
        <f t="shared" si="78"/>
        <v>9947.84</v>
      </c>
      <c r="L1726" s="16">
        <f t="shared" si="79"/>
        <v>10471.410526315789</v>
      </c>
      <c r="M1726" s="16">
        <f t="shared" si="80"/>
        <v>11899.330143540668</v>
      </c>
      <c r="N1726" t="e">
        <f>INDEX(XML!$A$2:$R$782,MATCH(C1726,XML!$D$2:$D$737,0),2)</f>
        <v>#N/A</v>
      </c>
    </row>
    <row r="1727" spans="1:14" ht="78.75" x14ac:dyDescent="0.2">
      <c r="A1727">
        <v>55745</v>
      </c>
      <c r="B1727" t="s">
        <v>16054</v>
      </c>
      <c r="C1727" s="15" t="s">
        <v>16055</v>
      </c>
      <c r="D1727" s="15" t="s">
        <v>22138</v>
      </c>
      <c r="E1727">
        <v>10609</v>
      </c>
      <c r="F1727">
        <v>16500</v>
      </c>
      <c r="H1727" t="s">
        <v>746</v>
      </c>
      <c r="K1727" s="16">
        <f t="shared" si="78"/>
        <v>11882.08</v>
      </c>
      <c r="L1727" s="16">
        <f t="shared" si="79"/>
        <v>12507.452631578948</v>
      </c>
      <c r="M1727" s="16">
        <f t="shared" si="80"/>
        <v>14213.014354066987</v>
      </c>
      <c r="N1727" t="e">
        <f>INDEX(XML!$A$2:$R$782,MATCH(C1727,XML!$D$2:$D$737,0),2)</f>
        <v>#N/A</v>
      </c>
    </row>
    <row r="1728" spans="1:14" ht="78.75" x14ac:dyDescent="0.2">
      <c r="A1728">
        <v>55729</v>
      </c>
      <c r="B1728" t="s">
        <v>22211</v>
      </c>
      <c r="C1728" s="15" t="s">
        <v>22212</v>
      </c>
      <c r="D1728" s="15" t="s">
        <v>22213</v>
      </c>
      <c r="E1728">
        <v>7361</v>
      </c>
      <c r="F1728">
        <v>12000</v>
      </c>
      <c r="H1728">
        <v>9</v>
      </c>
      <c r="K1728" s="16">
        <f t="shared" si="78"/>
        <v>8244.32</v>
      </c>
      <c r="L1728" s="16">
        <f t="shared" si="79"/>
        <v>8678.2315789473687</v>
      </c>
      <c r="M1728" s="16">
        <f t="shared" si="80"/>
        <v>9861.6267942583727</v>
      </c>
      <c r="N1728" t="e">
        <f>INDEX(XML!$A$2:$R$782,MATCH(C1728,XML!$D$2:$D$737,0),2)</f>
        <v>#N/A</v>
      </c>
    </row>
    <row r="1729" spans="1:14" ht="90" x14ac:dyDescent="0.2">
      <c r="A1729">
        <v>55730</v>
      </c>
      <c r="B1729" t="s">
        <v>22214</v>
      </c>
      <c r="C1729" s="15" t="s">
        <v>22215</v>
      </c>
      <c r="D1729" s="15" t="s">
        <v>22216</v>
      </c>
      <c r="E1729">
        <v>7247</v>
      </c>
      <c r="F1729">
        <v>13000</v>
      </c>
      <c r="H1729" t="s">
        <v>746</v>
      </c>
      <c r="K1729" s="16">
        <f t="shared" si="78"/>
        <v>8116.64</v>
      </c>
      <c r="L1729" s="16">
        <f t="shared" si="79"/>
        <v>8543.8315789473691</v>
      </c>
      <c r="M1729" s="16">
        <f t="shared" si="80"/>
        <v>9708.8995215311006</v>
      </c>
      <c r="N1729" t="e">
        <f>INDEX(XML!$A$2:$R$782,MATCH(C1729,XML!$D$2:$D$737,0),2)</f>
        <v>#N/A</v>
      </c>
    </row>
    <row r="1730" spans="1:14" ht="67.5" x14ac:dyDescent="0.2">
      <c r="A1730">
        <v>55732</v>
      </c>
      <c r="B1730" t="s">
        <v>22217</v>
      </c>
      <c r="C1730" s="15" t="s">
        <v>22218</v>
      </c>
      <c r="D1730" s="15" t="s">
        <v>22219</v>
      </c>
      <c r="E1730">
        <v>7800</v>
      </c>
      <c r="F1730">
        <v>13500</v>
      </c>
      <c r="H1730" t="s">
        <v>746</v>
      </c>
      <c r="K1730" s="16">
        <f t="shared" si="78"/>
        <v>8736</v>
      </c>
      <c r="L1730" s="16">
        <f t="shared" si="79"/>
        <v>9195.78947368421</v>
      </c>
      <c r="M1730" s="16">
        <f t="shared" si="80"/>
        <v>10449.760765550238</v>
      </c>
      <c r="N1730" t="e">
        <f>INDEX(XML!$A$2:$R$782,MATCH(C1730,XML!$D$2:$D$737,0),2)</f>
        <v>#N/A</v>
      </c>
    </row>
    <row r="1731" spans="1:14" ht="101.25" x14ac:dyDescent="0.2">
      <c r="A1731">
        <v>40981</v>
      </c>
      <c r="B1731" t="s">
        <v>1130</v>
      </c>
      <c r="C1731" s="15" t="s">
        <v>1131</v>
      </c>
      <c r="D1731" s="15" t="s">
        <v>17205</v>
      </c>
      <c r="E1731">
        <v>6452</v>
      </c>
      <c r="F1731">
        <v>7900</v>
      </c>
      <c r="H1731" t="s">
        <v>746</v>
      </c>
      <c r="K1731" s="16">
        <f t="shared" si="78"/>
        <v>7226.24</v>
      </c>
      <c r="L1731" s="16">
        <f t="shared" si="79"/>
        <v>7606.5684210526315</v>
      </c>
      <c r="M1731" s="16">
        <f t="shared" si="80"/>
        <v>8643.8277511961714</v>
      </c>
      <c r="N1731" t="e">
        <f>INDEX(XML!$A$2:$R$782,MATCH(C1731,XML!$D$2:$D$737,0),2)</f>
        <v>#N/A</v>
      </c>
    </row>
    <row r="1732" spans="1:14" ht="101.25" x14ac:dyDescent="0.2">
      <c r="A1732">
        <v>49970</v>
      </c>
      <c r="B1732" t="s">
        <v>1156</v>
      </c>
      <c r="C1732" s="15" t="s">
        <v>1157</v>
      </c>
      <c r="D1732" s="15" t="s">
        <v>17222</v>
      </c>
      <c r="E1732">
        <v>7490</v>
      </c>
      <c r="F1732">
        <v>12900</v>
      </c>
      <c r="H1732">
        <v>3</v>
      </c>
      <c r="K1732" s="16">
        <f t="shared" si="78"/>
        <v>8388.7999999999993</v>
      </c>
      <c r="L1732" s="16">
        <f t="shared" si="79"/>
        <v>8830.3157894736833</v>
      </c>
      <c r="M1732" s="16">
        <f t="shared" si="80"/>
        <v>10034.449760765548</v>
      </c>
      <c r="N1732" t="e">
        <f>INDEX(XML!$A$2:$R$782,MATCH(C1732,XML!$D$2:$D$737,0),2)</f>
        <v>#N/A</v>
      </c>
    </row>
    <row r="1733" spans="1:14" ht="101.25" x14ac:dyDescent="0.2">
      <c r="A1733">
        <v>49972</v>
      </c>
      <c r="B1733" t="s">
        <v>1152</v>
      </c>
      <c r="C1733" s="15" t="s">
        <v>1153</v>
      </c>
      <c r="D1733" s="15" t="s">
        <v>17220</v>
      </c>
      <c r="E1733">
        <v>8441</v>
      </c>
      <c r="F1733">
        <v>14900</v>
      </c>
      <c r="H1733">
        <v>21</v>
      </c>
      <c r="K1733" s="16">
        <f t="shared" ref="K1733:K1796" si="81">IF(E1733&gt;49999,E1733+E1733*0.07,IF(E1733&lt;=49999,E1733+E1733*0.12))</f>
        <v>9453.92</v>
      </c>
      <c r="L1733" s="16">
        <f t="shared" ref="L1733:L1796" si="82">K1733*100/95</f>
        <v>9951.4947368421053</v>
      </c>
      <c r="M1733" s="16">
        <f t="shared" ref="M1733:M1796" si="83">IF(COUNTIF(C1733,"*Dahua*"),F1733-10,L1733*100/88)</f>
        <v>11308.516746411484</v>
      </c>
      <c r="N1733" t="e">
        <f>INDEX(XML!$A$2:$R$782,MATCH(C1733,XML!$D$2:$D$737,0),2)</f>
        <v>#N/A</v>
      </c>
    </row>
    <row r="1734" spans="1:14" ht="101.25" x14ac:dyDescent="0.2">
      <c r="A1734">
        <v>40972</v>
      </c>
      <c r="B1734" t="s">
        <v>1134</v>
      </c>
      <c r="C1734" s="15" t="s">
        <v>1135</v>
      </c>
      <c r="D1734" s="15" t="s">
        <v>17207</v>
      </c>
      <c r="E1734">
        <v>14053</v>
      </c>
      <c r="F1734">
        <v>18900</v>
      </c>
      <c r="H1734" t="s">
        <v>746</v>
      </c>
      <c r="K1734" s="16">
        <f t="shared" si="81"/>
        <v>15739.36</v>
      </c>
      <c r="L1734" s="16">
        <f t="shared" si="82"/>
        <v>16567.747368421053</v>
      </c>
      <c r="M1734" s="16">
        <f t="shared" si="83"/>
        <v>18826.985645933015</v>
      </c>
      <c r="N1734" t="e">
        <f>INDEX(XML!$A$2:$R$782,MATCH(C1734,XML!$D$2:$D$737,0),2)</f>
        <v>#N/A</v>
      </c>
    </row>
    <row r="1735" spans="1:14" ht="123.75" x14ac:dyDescent="0.2">
      <c r="A1735">
        <v>38650</v>
      </c>
      <c r="B1735" t="s">
        <v>14063</v>
      </c>
      <c r="C1735" s="15" t="s">
        <v>14064</v>
      </c>
      <c r="D1735" s="15" t="s">
        <v>17217</v>
      </c>
      <c r="E1735">
        <v>13543</v>
      </c>
      <c r="F1735">
        <v>18900</v>
      </c>
      <c r="H1735">
        <v>11</v>
      </c>
      <c r="K1735" s="16">
        <f t="shared" si="81"/>
        <v>15168.16</v>
      </c>
      <c r="L1735" s="16">
        <f t="shared" si="82"/>
        <v>15966.484210526316</v>
      </c>
      <c r="M1735" s="16">
        <f t="shared" si="83"/>
        <v>18143.73205741627</v>
      </c>
      <c r="N1735" t="e">
        <f>INDEX(XML!$A$2:$R$782,MATCH(C1735,XML!$D$2:$D$737,0),2)</f>
        <v>#N/A</v>
      </c>
    </row>
    <row r="1736" spans="1:14" ht="33.75" customHeight="1" x14ac:dyDescent="0.2">
      <c r="A1736">
        <v>40967</v>
      </c>
      <c r="B1736" t="s">
        <v>1154</v>
      </c>
      <c r="C1736" s="15" t="s">
        <v>1155</v>
      </c>
      <c r="D1736" s="15" t="s">
        <v>17221</v>
      </c>
      <c r="E1736">
        <v>21455</v>
      </c>
      <c r="F1736">
        <v>37900</v>
      </c>
      <c r="H1736">
        <v>36</v>
      </c>
      <c r="K1736" s="16">
        <f t="shared" si="81"/>
        <v>24029.599999999999</v>
      </c>
      <c r="L1736" s="16">
        <f t="shared" si="82"/>
        <v>25294.315789473683</v>
      </c>
      <c r="M1736" s="16">
        <f t="shared" si="83"/>
        <v>28743.540669856462</v>
      </c>
      <c r="N1736" t="e">
        <f>INDEX(XML!$A$2:$R$782,MATCH(C1736,XML!$D$2:$D$737,0),2)</f>
        <v>#N/A</v>
      </c>
    </row>
    <row r="1737" spans="1:14" ht="33.75" customHeight="1" x14ac:dyDescent="0.2">
      <c r="A1737">
        <v>27303</v>
      </c>
      <c r="B1737" t="s">
        <v>16897</v>
      </c>
      <c r="C1737" s="15" t="s">
        <v>16898</v>
      </c>
      <c r="D1737" s="15" t="s">
        <v>17223</v>
      </c>
      <c r="E1737">
        <v>21840</v>
      </c>
      <c r="F1737">
        <v>37900</v>
      </c>
      <c r="H1737">
        <v>22</v>
      </c>
      <c r="K1737" s="16">
        <f t="shared" si="81"/>
        <v>24460.799999999999</v>
      </c>
      <c r="L1737" s="16">
        <f t="shared" si="82"/>
        <v>25748.21052631579</v>
      </c>
      <c r="M1737" s="16">
        <f t="shared" si="83"/>
        <v>29259.330143540668</v>
      </c>
      <c r="N1737" t="e">
        <f>INDEX(XML!$A$2:$R$782,MATCH(C1737,XML!$D$2:$D$737,0),2)</f>
        <v>#N/A</v>
      </c>
    </row>
    <row r="1738" spans="1:14" ht="33.75" customHeight="1" x14ac:dyDescent="0.2">
      <c r="A1738">
        <v>40976</v>
      </c>
      <c r="B1738" t="s">
        <v>1136</v>
      </c>
      <c r="C1738" s="15" t="s">
        <v>1137</v>
      </c>
      <c r="D1738" s="15" t="s">
        <v>17208</v>
      </c>
      <c r="E1738">
        <v>11520</v>
      </c>
      <c r="F1738">
        <v>19900</v>
      </c>
      <c r="H1738">
        <v>29</v>
      </c>
      <c r="K1738" s="16">
        <f t="shared" si="81"/>
        <v>12902.4</v>
      </c>
      <c r="L1738" s="16">
        <f t="shared" si="82"/>
        <v>13581.473684210527</v>
      </c>
      <c r="M1738" s="16">
        <f t="shared" si="83"/>
        <v>15433.492822966507</v>
      </c>
      <c r="N1738" t="e">
        <f>INDEX(XML!$A$2:$R$782,MATCH(C1738,XML!$D$2:$D$737,0),2)</f>
        <v>#N/A</v>
      </c>
    </row>
    <row r="1739" spans="1:14" ht="33.75" customHeight="1" x14ac:dyDescent="0.2">
      <c r="A1739">
        <v>40968</v>
      </c>
      <c r="B1739" t="s">
        <v>1142</v>
      </c>
      <c r="C1739" s="15" t="s">
        <v>1143</v>
      </c>
      <c r="D1739" s="15" t="s">
        <v>17211</v>
      </c>
      <c r="E1739">
        <v>24555</v>
      </c>
      <c r="F1739">
        <v>42900</v>
      </c>
      <c r="H1739">
        <v>2</v>
      </c>
      <c r="K1739" s="16">
        <f t="shared" si="81"/>
        <v>27501.599999999999</v>
      </c>
      <c r="L1739" s="16">
        <f t="shared" si="82"/>
        <v>28949.052631578947</v>
      </c>
      <c r="M1739" s="16">
        <f t="shared" si="83"/>
        <v>32896.650717703349</v>
      </c>
      <c r="N1739" t="e">
        <f>INDEX(XML!$A$2:$R$782,MATCH(C1739,XML!$D$2:$D$737,0),2)</f>
        <v>#N/A</v>
      </c>
    </row>
    <row r="1740" spans="1:14" ht="33.75" customHeight="1" x14ac:dyDescent="0.2">
      <c r="A1740">
        <v>47535</v>
      </c>
      <c r="B1740" t="s">
        <v>1144</v>
      </c>
      <c r="C1740" s="15" t="s">
        <v>1145</v>
      </c>
      <c r="D1740" s="15" t="s">
        <v>17212</v>
      </c>
      <c r="E1740">
        <v>38898</v>
      </c>
      <c r="F1740">
        <v>63900</v>
      </c>
      <c r="H1740">
        <v>23</v>
      </c>
      <c r="K1740" s="16">
        <f t="shared" si="81"/>
        <v>43565.760000000002</v>
      </c>
      <c r="L1740" s="16">
        <f t="shared" si="82"/>
        <v>45858.694736842102</v>
      </c>
      <c r="M1740" s="16">
        <f t="shared" si="83"/>
        <v>52112.153110047846</v>
      </c>
      <c r="N1740" t="e">
        <f>INDEX(XML!$A$2:$R$782,MATCH(C1740,XML!$D$2:$D$737,0),2)</f>
        <v>#N/A</v>
      </c>
    </row>
    <row r="1741" spans="1:14" ht="33.75" customHeight="1" x14ac:dyDescent="0.2">
      <c r="A1741">
        <v>54948</v>
      </c>
      <c r="B1741" t="s">
        <v>14065</v>
      </c>
      <c r="C1741" s="15" t="s">
        <v>14066</v>
      </c>
      <c r="D1741" s="15" t="s">
        <v>17218</v>
      </c>
      <c r="E1741">
        <v>11850</v>
      </c>
      <c r="F1741">
        <v>19900</v>
      </c>
      <c r="K1741" s="16">
        <f t="shared" si="81"/>
        <v>13272</v>
      </c>
      <c r="L1741" s="16">
        <f t="shared" si="82"/>
        <v>13970.526315789473</v>
      </c>
      <c r="M1741" s="16">
        <f t="shared" si="83"/>
        <v>15875.598086124402</v>
      </c>
      <c r="N1741" t="e">
        <f>INDEX(XML!$A$2:$R$782,MATCH(C1741,XML!$D$2:$D$737,0),2)</f>
        <v>#N/A</v>
      </c>
    </row>
    <row r="1742" spans="1:14" ht="33.75" customHeight="1" x14ac:dyDescent="0.2">
      <c r="A1742">
        <v>49984</v>
      </c>
      <c r="B1742" t="s">
        <v>1158</v>
      </c>
      <c r="C1742" s="15" t="s">
        <v>1159</v>
      </c>
      <c r="D1742" s="15" t="s">
        <v>17219</v>
      </c>
      <c r="E1742">
        <v>41800</v>
      </c>
      <c r="F1742">
        <v>66900</v>
      </c>
      <c r="H1742">
        <v>1</v>
      </c>
      <c r="K1742" s="16">
        <f t="shared" si="81"/>
        <v>46816</v>
      </c>
      <c r="L1742" s="16">
        <f t="shared" si="82"/>
        <v>49280</v>
      </c>
      <c r="M1742" s="16">
        <f t="shared" si="83"/>
        <v>56000</v>
      </c>
      <c r="N1742" t="e">
        <f>INDEX(XML!$A$2:$R$782,MATCH(C1742,XML!$D$2:$D$737,0),2)</f>
        <v>#N/A</v>
      </c>
    </row>
    <row r="1743" spans="1:14" ht="33.75" customHeight="1" x14ac:dyDescent="0.2">
      <c r="A1743">
        <v>54947</v>
      </c>
      <c r="B1743" t="s">
        <v>38823</v>
      </c>
      <c r="C1743" s="15" t="s">
        <v>38824</v>
      </c>
      <c r="D1743" s="15" t="s">
        <v>38825</v>
      </c>
      <c r="E1743">
        <v>10847</v>
      </c>
      <c r="F1743">
        <v>17900</v>
      </c>
      <c r="H1743">
        <v>1</v>
      </c>
      <c r="K1743" s="16">
        <f t="shared" si="81"/>
        <v>12148.64</v>
      </c>
      <c r="L1743" s="16">
        <f t="shared" si="82"/>
        <v>12788.042105263157</v>
      </c>
      <c r="M1743" s="16">
        <f t="shared" si="83"/>
        <v>14531.866028708133</v>
      </c>
      <c r="N1743" t="e">
        <f>INDEX(XML!$A$2:$R$782,MATCH(C1743,XML!$D$2:$D$737,0),2)</f>
        <v>#N/A</v>
      </c>
    </row>
    <row r="1744" spans="1:14" ht="33.75" customHeight="1" x14ac:dyDescent="0.2">
      <c r="A1744">
        <v>33931</v>
      </c>
      <c r="B1744" t="s">
        <v>1138</v>
      </c>
      <c r="C1744" s="15" t="s">
        <v>1139</v>
      </c>
      <c r="D1744" s="15" t="s">
        <v>17209</v>
      </c>
      <c r="E1744">
        <v>15569</v>
      </c>
      <c r="F1744">
        <v>26900</v>
      </c>
      <c r="H1744">
        <v>14</v>
      </c>
      <c r="K1744" s="16">
        <f t="shared" si="81"/>
        <v>17437.28</v>
      </c>
      <c r="L1744" s="16">
        <f t="shared" si="82"/>
        <v>18355.031578947368</v>
      </c>
      <c r="M1744" s="16">
        <f t="shared" si="83"/>
        <v>20857.990430622009</v>
      </c>
      <c r="N1744" t="e">
        <f>INDEX(XML!$A$2:$R$782,MATCH(C1744,XML!$D$2:$D$737,0),2)</f>
        <v>#N/A</v>
      </c>
    </row>
    <row r="1745" spans="1:14" ht="33.75" customHeight="1" x14ac:dyDescent="0.2">
      <c r="A1745">
        <v>40974</v>
      </c>
      <c r="B1745" t="s">
        <v>37972</v>
      </c>
      <c r="C1745" s="15" t="s">
        <v>37973</v>
      </c>
      <c r="D1745" s="15" t="s">
        <v>37974</v>
      </c>
      <c r="E1745">
        <v>10375</v>
      </c>
      <c r="F1745">
        <v>18900</v>
      </c>
      <c r="H1745">
        <v>39</v>
      </c>
      <c r="K1745" s="16">
        <f t="shared" si="81"/>
        <v>11620</v>
      </c>
      <c r="L1745" s="16">
        <f t="shared" si="82"/>
        <v>12231.578947368422</v>
      </c>
      <c r="M1745" s="16">
        <f t="shared" si="83"/>
        <v>13899.521531100479</v>
      </c>
      <c r="N1745" t="e">
        <f>INDEX(XML!$A$2:$R$782,MATCH(C1745,XML!$D$2:$D$737,0),2)</f>
        <v>#N/A</v>
      </c>
    </row>
    <row r="1746" spans="1:14" ht="33.75" customHeight="1" x14ac:dyDescent="0.2">
      <c r="A1746">
        <v>46854</v>
      </c>
      <c r="B1746" t="s">
        <v>1150</v>
      </c>
      <c r="C1746" s="15" t="s">
        <v>1151</v>
      </c>
      <c r="D1746" s="15" t="s">
        <v>17215</v>
      </c>
      <c r="E1746">
        <v>30000</v>
      </c>
      <c r="F1746">
        <v>59900</v>
      </c>
      <c r="H1746">
        <v>16</v>
      </c>
      <c r="K1746" s="16">
        <f t="shared" si="81"/>
        <v>33600</v>
      </c>
      <c r="L1746" s="16">
        <f t="shared" si="82"/>
        <v>35368.42105263158</v>
      </c>
      <c r="M1746" s="16">
        <f t="shared" si="83"/>
        <v>40191.387559808616</v>
      </c>
      <c r="N1746" t="e">
        <f>INDEX(XML!$A$2:$R$782,MATCH(C1746,XML!$D$2:$D$737,0),2)</f>
        <v>#N/A</v>
      </c>
    </row>
    <row r="1747" spans="1:14" ht="33.75" customHeight="1" x14ac:dyDescent="0.2">
      <c r="A1747">
        <v>33933</v>
      </c>
      <c r="B1747" t="s">
        <v>1140</v>
      </c>
      <c r="C1747" s="15" t="s">
        <v>1141</v>
      </c>
      <c r="D1747" s="15" t="s">
        <v>17210</v>
      </c>
      <c r="E1747">
        <v>17310</v>
      </c>
      <c r="F1747">
        <v>29900</v>
      </c>
      <c r="H1747">
        <v>31</v>
      </c>
      <c r="K1747" s="16">
        <f t="shared" si="81"/>
        <v>19387.2</v>
      </c>
      <c r="L1747" s="16">
        <f t="shared" si="82"/>
        <v>20407.57894736842</v>
      </c>
      <c r="M1747" s="16">
        <f t="shared" si="83"/>
        <v>23190.430622009568</v>
      </c>
      <c r="N1747" t="e">
        <f>INDEX(XML!$A$2:$R$782,MATCH(C1747,XML!$D$2:$D$737,0),2)</f>
        <v>#N/A</v>
      </c>
    </row>
    <row r="1748" spans="1:14" ht="33.75" customHeight="1" x14ac:dyDescent="0.2">
      <c r="A1748">
        <v>54949</v>
      </c>
      <c r="B1748" t="s">
        <v>14067</v>
      </c>
      <c r="C1748" s="15" t="s">
        <v>14068</v>
      </c>
      <c r="D1748" s="15" t="s">
        <v>17216</v>
      </c>
      <c r="E1748">
        <v>18872</v>
      </c>
      <c r="F1748">
        <v>26900</v>
      </c>
      <c r="H1748">
        <v>10</v>
      </c>
      <c r="K1748" s="16">
        <f t="shared" si="81"/>
        <v>21136.639999999999</v>
      </c>
      <c r="L1748" s="16">
        <f t="shared" si="82"/>
        <v>22249.094736842104</v>
      </c>
      <c r="M1748" s="16">
        <f t="shared" si="83"/>
        <v>25283.062200956934</v>
      </c>
      <c r="N1748" t="e">
        <f>INDEX(XML!$A$2:$R$782,MATCH(C1748,XML!$D$2:$D$737,0),2)</f>
        <v>#N/A</v>
      </c>
    </row>
    <row r="1749" spans="1:14" ht="33.75" customHeight="1" x14ac:dyDescent="0.2">
      <c r="A1749">
        <v>46865</v>
      </c>
      <c r="B1749" t="s">
        <v>1146</v>
      </c>
      <c r="C1749" s="15" t="s">
        <v>1147</v>
      </c>
      <c r="D1749" s="15" t="s">
        <v>17213</v>
      </c>
      <c r="E1749">
        <v>39238</v>
      </c>
      <c r="F1749">
        <v>62900</v>
      </c>
      <c r="H1749">
        <v>14</v>
      </c>
      <c r="K1749" s="16">
        <f t="shared" si="81"/>
        <v>43946.559999999998</v>
      </c>
      <c r="L1749" s="16">
        <f t="shared" si="82"/>
        <v>46259.536842105263</v>
      </c>
      <c r="M1749" s="16">
        <f t="shared" si="83"/>
        <v>52567.655502392336</v>
      </c>
      <c r="N1749" t="e">
        <f>INDEX(XML!$A$2:$R$782,MATCH(C1749,XML!$D$2:$D$737,0),2)</f>
        <v>#N/A</v>
      </c>
    </row>
    <row r="1750" spans="1:14" ht="33.75" customHeight="1" x14ac:dyDescent="0.2">
      <c r="A1750">
        <v>46866</v>
      </c>
      <c r="B1750" t="s">
        <v>1148</v>
      </c>
      <c r="C1750" s="15" t="s">
        <v>1149</v>
      </c>
      <c r="D1750" s="15" t="s">
        <v>17214</v>
      </c>
      <c r="E1750">
        <v>41355</v>
      </c>
      <c r="F1750">
        <v>66900</v>
      </c>
      <c r="H1750">
        <v>22</v>
      </c>
      <c r="K1750" s="16">
        <f t="shared" si="81"/>
        <v>46317.599999999999</v>
      </c>
      <c r="L1750" s="16">
        <f t="shared" si="82"/>
        <v>48755.368421052633</v>
      </c>
      <c r="M1750" s="16">
        <f t="shared" si="83"/>
        <v>55403.827751196171</v>
      </c>
      <c r="N1750" t="e">
        <f>INDEX(XML!$A$2:$R$782,MATCH(C1750,XML!$D$2:$D$737,0),2)</f>
        <v>#N/A</v>
      </c>
    </row>
    <row r="1751" spans="1:14" ht="33.75" customHeight="1" x14ac:dyDescent="0.2">
      <c r="A1751">
        <v>38695</v>
      </c>
      <c r="B1751" t="s">
        <v>1132</v>
      </c>
      <c r="C1751" s="15" t="s">
        <v>1133</v>
      </c>
      <c r="D1751" s="15" t="s">
        <v>17206</v>
      </c>
      <c r="E1751">
        <v>6452</v>
      </c>
      <c r="F1751">
        <v>9900</v>
      </c>
      <c r="H1751" t="s">
        <v>746</v>
      </c>
      <c r="I1751">
        <v>1</v>
      </c>
      <c r="K1751" s="16">
        <f t="shared" si="81"/>
        <v>7226.24</v>
      </c>
      <c r="L1751" s="16">
        <f t="shared" si="82"/>
        <v>7606.5684210526315</v>
      </c>
      <c r="M1751" s="16">
        <f t="shared" si="83"/>
        <v>8643.8277511961714</v>
      </c>
      <c r="N1751" t="e">
        <f>INDEX(XML!$A$2:$R$782,MATCH(C1751,XML!$D$2:$D$737,0),2)</f>
        <v>#N/A</v>
      </c>
    </row>
    <row r="1752" spans="1:14" ht="33.75" customHeight="1" x14ac:dyDescent="0.2">
      <c r="A1752">
        <v>61624</v>
      </c>
      <c r="B1752" t="s">
        <v>42171</v>
      </c>
      <c r="C1752" s="15" t="s">
        <v>42172</v>
      </c>
      <c r="D1752" s="15" t="s">
        <v>42173</v>
      </c>
      <c r="E1752">
        <v>2408</v>
      </c>
      <c r="F1752">
        <v>7690</v>
      </c>
      <c r="H1752" t="s">
        <v>747</v>
      </c>
      <c r="K1752" s="16">
        <f t="shared" si="81"/>
        <v>2696.96</v>
      </c>
      <c r="L1752" s="16">
        <f t="shared" si="82"/>
        <v>2838.9052631578948</v>
      </c>
      <c r="M1752" s="16">
        <f t="shared" si="83"/>
        <v>3226.0287081339716</v>
      </c>
      <c r="N1752" t="e">
        <f>INDEX(XML!$A$2:$R$782,MATCH(C1752,XML!$D$2:$D$737,0),2)</f>
        <v>#N/A</v>
      </c>
    </row>
    <row r="1753" spans="1:14" ht="33.75" customHeight="1" x14ac:dyDescent="0.2">
      <c r="A1753">
        <v>79378</v>
      </c>
      <c r="B1753" t="s">
        <v>42174</v>
      </c>
      <c r="C1753" s="15" t="s">
        <v>42175</v>
      </c>
      <c r="D1753" s="15" t="s">
        <v>42176</v>
      </c>
      <c r="E1753">
        <v>13533</v>
      </c>
      <c r="F1753">
        <v>24500</v>
      </c>
      <c r="H1753">
        <v>8</v>
      </c>
      <c r="K1753" s="16">
        <f t="shared" si="81"/>
        <v>15156.96</v>
      </c>
      <c r="L1753" s="16">
        <f t="shared" si="82"/>
        <v>15954.694736842106</v>
      </c>
      <c r="M1753" s="16">
        <f t="shared" si="83"/>
        <v>18130.334928229666</v>
      </c>
      <c r="N1753" t="e">
        <f>INDEX(XML!$A$2:$R$782,MATCH(C1753,XML!$D$2:$D$737,0),2)</f>
        <v>#N/A</v>
      </c>
    </row>
    <row r="1754" spans="1:14" ht="33.75" customHeight="1" x14ac:dyDescent="0.2">
      <c r="A1754">
        <v>55245</v>
      </c>
      <c r="B1754" t="s">
        <v>45237</v>
      </c>
      <c r="C1754" s="15" t="s">
        <v>45238</v>
      </c>
      <c r="D1754" s="15" t="s">
        <v>45239</v>
      </c>
      <c r="E1754">
        <v>11052</v>
      </c>
      <c r="F1754">
        <v>14400</v>
      </c>
      <c r="H1754">
        <v>14</v>
      </c>
      <c r="K1754" s="16">
        <f t="shared" si="81"/>
        <v>12378.24</v>
      </c>
      <c r="L1754" s="16">
        <f t="shared" si="82"/>
        <v>13029.726315789474</v>
      </c>
      <c r="M1754" s="16">
        <f t="shared" si="83"/>
        <v>14806.507177033493</v>
      </c>
      <c r="N1754" t="e">
        <f>INDEX(XML!$A$2:$R$782,MATCH(C1754,XML!$D$2:$D$737,0),2)</f>
        <v>#N/A</v>
      </c>
    </row>
    <row r="1755" spans="1:14" ht="33.75" customHeight="1" x14ac:dyDescent="0.2">
      <c r="A1755">
        <v>37441</v>
      </c>
      <c r="B1755" t="s">
        <v>45891</v>
      </c>
      <c r="C1755" s="15" t="s">
        <v>45892</v>
      </c>
      <c r="D1755" s="15" t="s">
        <v>45893</v>
      </c>
      <c r="E1755">
        <v>7723</v>
      </c>
      <c r="F1755">
        <v>9900</v>
      </c>
      <c r="H1755" t="s">
        <v>747</v>
      </c>
      <c r="K1755" s="16">
        <f t="shared" si="81"/>
        <v>8649.76</v>
      </c>
      <c r="L1755" s="16">
        <f t="shared" si="82"/>
        <v>9105.0105263157893</v>
      </c>
      <c r="M1755" s="16">
        <f t="shared" si="83"/>
        <v>10346.602870813396</v>
      </c>
      <c r="N1755" t="e">
        <f>INDEX(XML!$A$2:$R$782,MATCH(C1755,XML!$D$2:$D$737,0),2)</f>
        <v>#N/A</v>
      </c>
    </row>
    <row r="1756" spans="1:14" ht="33.75" customHeight="1" x14ac:dyDescent="0.2">
      <c r="A1756">
        <v>30045</v>
      </c>
      <c r="B1756" t="s">
        <v>45234</v>
      </c>
      <c r="C1756" s="15" t="s">
        <v>45235</v>
      </c>
      <c r="D1756" s="15" t="s">
        <v>45236</v>
      </c>
      <c r="E1756">
        <v>6974</v>
      </c>
      <c r="F1756">
        <v>10900</v>
      </c>
      <c r="K1756" s="16">
        <f t="shared" si="81"/>
        <v>7810.88</v>
      </c>
      <c r="L1756" s="16">
        <f t="shared" si="82"/>
        <v>8221.9789473684214</v>
      </c>
      <c r="M1756" s="16">
        <f t="shared" si="83"/>
        <v>9343.1578947368416</v>
      </c>
      <c r="N1756" t="e">
        <f>INDEX(XML!$A$2:$R$782,MATCH(C1756,XML!$D$2:$D$737,0),2)</f>
        <v>#N/A</v>
      </c>
    </row>
    <row r="1757" spans="1:14" ht="33.75" customHeight="1" x14ac:dyDescent="0.2">
      <c r="A1757">
        <v>36429</v>
      </c>
      <c r="B1757" t="s">
        <v>17361</v>
      </c>
      <c r="C1757" s="15" t="s">
        <v>17362</v>
      </c>
      <c r="D1757" s="15" t="s">
        <v>17363</v>
      </c>
      <c r="E1757">
        <v>4900</v>
      </c>
      <c r="F1757">
        <v>6590</v>
      </c>
      <c r="I1757">
        <v>1</v>
      </c>
      <c r="K1757" s="16">
        <f t="shared" si="81"/>
        <v>5488</v>
      </c>
      <c r="L1757" s="16">
        <f t="shared" si="82"/>
        <v>5776.8421052631575</v>
      </c>
      <c r="M1757" s="16">
        <f t="shared" si="83"/>
        <v>6564.5933014354059</v>
      </c>
      <c r="N1757" t="e">
        <f>INDEX(XML!$A$2:$R$782,MATCH(C1757,XML!$D$2:$D$737,0),2)</f>
        <v>#N/A</v>
      </c>
    </row>
    <row r="1758" spans="1:14" ht="33.75" customHeight="1" x14ac:dyDescent="0.2">
      <c r="A1758">
        <v>30046</v>
      </c>
      <c r="B1758" t="s">
        <v>43886</v>
      </c>
      <c r="C1758" s="15" t="s">
        <v>43887</v>
      </c>
      <c r="D1758" s="15" t="s">
        <v>43888</v>
      </c>
      <c r="E1758">
        <v>3690</v>
      </c>
      <c r="F1758">
        <v>4990</v>
      </c>
      <c r="H1758" t="s">
        <v>44017</v>
      </c>
      <c r="K1758" s="16">
        <f t="shared" si="81"/>
        <v>4132.8</v>
      </c>
      <c r="L1758" s="16">
        <f t="shared" si="82"/>
        <v>4350.3157894736842</v>
      </c>
      <c r="M1758" s="16">
        <f t="shared" si="83"/>
        <v>4943.5406698564593</v>
      </c>
      <c r="N1758" t="e">
        <f>INDEX(XML!$A$2:$R$782,MATCH(C1758,XML!$D$2:$D$737,0),2)</f>
        <v>#N/A</v>
      </c>
    </row>
    <row r="1759" spans="1:14" ht="78.75" x14ac:dyDescent="0.2">
      <c r="A1759">
        <v>30047</v>
      </c>
      <c r="B1759" t="s">
        <v>45885</v>
      </c>
      <c r="C1759" s="15" t="s">
        <v>45886</v>
      </c>
      <c r="D1759" s="15" t="s">
        <v>45887</v>
      </c>
      <c r="E1759">
        <v>4327</v>
      </c>
      <c r="F1759">
        <v>4890</v>
      </c>
      <c r="H1759" t="s">
        <v>3108</v>
      </c>
      <c r="K1759" s="16">
        <f t="shared" si="81"/>
        <v>4846.24</v>
      </c>
      <c r="L1759" s="16">
        <f t="shared" si="82"/>
        <v>5101.3052631578948</v>
      </c>
      <c r="M1759" s="16">
        <f t="shared" si="83"/>
        <v>5796.9377990430621</v>
      </c>
      <c r="N1759" t="e">
        <f>INDEX(XML!$A$2:$R$782,MATCH(C1759,XML!$D$2:$D$737,0),2)</f>
        <v>#N/A</v>
      </c>
    </row>
    <row r="1760" spans="1:14" ht="101.25" x14ac:dyDescent="0.2">
      <c r="A1760">
        <v>58169</v>
      </c>
      <c r="B1760" t="s">
        <v>45906</v>
      </c>
      <c r="C1760" s="15" t="s">
        <v>45907</v>
      </c>
      <c r="D1760" s="15" t="s">
        <v>45908</v>
      </c>
      <c r="E1760">
        <v>5783</v>
      </c>
      <c r="F1760">
        <v>11900</v>
      </c>
      <c r="H1760" t="s">
        <v>1163</v>
      </c>
      <c r="K1760" s="16">
        <f t="shared" si="81"/>
        <v>6476.96</v>
      </c>
      <c r="L1760" s="16">
        <f t="shared" si="82"/>
        <v>6817.8526315789477</v>
      </c>
      <c r="M1760" s="16">
        <f t="shared" si="83"/>
        <v>7747.5598086124401</v>
      </c>
      <c r="N1760" t="e">
        <f>INDEX(XML!$A$2:$R$782,MATCH(C1760,XML!$D$2:$D$737,0),2)</f>
        <v>#N/A</v>
      </c>
    </row>
    <row r="1761" spans="1:14" ht="33.75" customHeight="1" x14ac:dyDescent="0.2">
      <c r="A1761">
        <v>58170</v>
      </c>
      <c r="B1761" t="s">
        <v>45909</v>
      </c>
      <c r="C1761" s="15" t="s">
        <v>45910</v>
      </c>
      <c r="D1761" s="15" t="s">
        <v>45911</v>
      </c>
      <c r="E1761">
        <v>5442</v>
      </c>
      <c r="F1761">
        <v>10900</v>
      </c>
      <c r="H1761" t="s">
        <v>747</v>
      </c>
      <c r="K1761" s="16">
        <f t="shared" si="81"/>
        <v>6095.04</v>
      </c>
      <c r="L1761" s="16">
        <f t="shared" si="82"/>
        <v>6415.8315789473681</v>
      </c>
      <c r="M1761" s="16">
        <f t="shared" si="83"/>
        <v>7290.7177033492826</v>
      </c>
      <c r="N1761" t="e">
        <f>INDEX(XML!$A$2:$R$782,MATCH(C1761,XML!$D$2:$D$737,0),2)</f>
        <v>#N/A</v>
      </c>
    </row>
    <row r="1762" spans="1:14" ht="33.75" customHeight="1" x14ac:dyDescent="0.2">
      <c r="A1762">
        <v>58171</v>
      </c>
      <c r="B1762" t="s">
        <v>45912</v>
      </c>
      <c r="C1762" s="15" t="s">
        <v>45913</v>
      </c>
      <c r="D1762" s="15" t="s">
        <v>45914</v>
      </c>
      <c r="E1762">
        <v>5442</v>
      </c>
      <c r="F1762">
        <v>10900</v>
      </c>
      <c r="K1762" s="16">
        <f t="shared" si="81"/>
        <v>6095.04</v>
      </c>
      <c r="L1762" s="16">
        <f t="shared" si="82"/>
        <v>6415.8315789473681</v>
      </c>
      <c r="M1762" s="16">
        <f t="shared" si="83"/>
        <v>7290.7177033492826</v>
      </c>
      <c r="N1762" t="e">
        <f>INDEX(XML!$A$2:$R$782,MATCH(C1762,XML!$D$2:$D$737,0),2)</f>
        <v>#N/A</v>
      </c>
    </row>
    <row r="1763" spans="1:14" ht="33.75" customHeight="1" x14ac:dyDescent="0.2">
      <c r="A1763">
        <v>75987</v>
      </c>
      <c r="B1763" t="s">
        <v>45915</v>
      </c>
      <c r="C1763" s="15" t="s">
        <v>45916</v>
      </c>
      <c r="D1763" s="15" t="s">
        <v>45917</v>
      </c>
      <c r="E1763">
        <v>5445</v>
      </c>
      <c r="F1763">
        <v>10900</v>
      </c>
      <c r="H1763" t="s">
        <v>747</v>
      </c>
      <c r="K1763" s="16">
        <f t="shared" si="81"/>
        <v>6098.4</v>
      </c>
      <c r="L1763" s="16">
        <f t="shared" si="82"/>
        <v>6419.3684210526317</v>
      </c>
      <c r="M1763" s="16">
        <f t="shared" si="83"/>
        <v>7294.7368421052633</v>
      </c>
      <c r="N1763" t="e">
        <f>INDEX(XML!$A$2:$R$782,MATCH(C1763,XML!$D$2:$D$737,0),2)</f>
        <v>#N/A</v>
      </c>
    </row>
    <row r="1764" spans="1:14" ht="101.25" x14ac:dyDescent="0.2">
      <c r="A1764">
        <v>75989</v>
      </c>
      <c r="B1764" t="s">
        <v>45918</v>
      </c>
      <c r="C1764" s="15" t="s">
        <v>45919</v>
      </c>
      <c r="D1764" s="15" t="s">
        <v>45920</v>
      </c>
      <c r="E1764">
        <v>5777</v>
      </c>
      <c r="F1764">
        <v>11900</v>
      </c>
      <c r="H1764" t="s">
        <v>1163</v>
      </c>
      <c r="K1764" s="16">
        <f t="shared" si="81"/>
        <v>6470.24</v>
      </c>
      <c r="L1764" s="16">
        <f t="shared" si="82"/>
        <v>6810.7789473684206</v>
      </c>
      <c r="M1764" s="16">
        <f t="shared" si="83"/>
        <v>7739.5215311004777</v>
      </c>
      <c r="N1764" t="e">
        <f>INDEX(XML!$A$2:$R$782,MATCH(C1764,XML!$D$2:$D$737,0),2)</f>
        <v>#N/A</v>
      </c>
    </row>
    <row r="1765" spans="1:14" ht="112.5" x14ac:dyDescent="0.2">
      <c r="A1765">
        <v>75990</v>
      </c>
      <c r="B1765" t="s">
        <v>45921</v>
      </c>
      <c r="C1765" s="15" t="s">
        <v>45922</v>
      </c>
      <c r="D1765" s="15" t="s">
        <v>45923</v>
      </c>
      <c r="E1765">
        <v>8074</v>
      </c>
      <c r="F1765">
        <v>16900</v>
      </c>
      <c r="H1765" t="s">
        <v>747</v>
      </c>
      <c r="K1765" s="16">
        <f t="shared" si="81"/>
        <v>9042.8799999999992</v>
      </c>
      <c r="L1765" s="16">
        <f t="shared" si="82"/>
        <v>9518.8210526315779</v>
      </c>
      <c r="M1765" s="16">
        <f t="shared" si="83"/>
        <v>10816.842105263157</v>
      </c>
      <c r="N1765" t="e">
        <f>INDEX(XML!$A$2:$R$782,MATCH(C1765,XML!$D$2:$D$737,0),2)</f>
        <v>#N/A</v>
      </c>
    </row>
    <row r="1766" spans="1:14" ht="112.5" x14ac:dyDescent="0.2">
      <c r="A1766">
        <v>75993</v>
      </c>
      <c r="B1766" t="s">
        <v>45924</v>
      </c>
      <c r="C1766" s="15" t="s">
        <v>45925</v>
      </c>
      <c r="D1766" s="15" t="s">
        <v>45926</v>
      </c>
      <c r="E1766">
        <v>7954</v>
      </c>
      <c r="F1766">
        <v>16900</v>
      </c>
      <c r="H1766" t="s">
        <v>747</v>
      </c>
      <c r="K1766" s="16">
        <f t="shared" si="81"/>
        <v>8908.48</v>
      </c>
      <c r="L1766" s="16">
        <f t="shared" si="82"/>
        <v>9377.347368421053</v>
      </c>
      <c r="M1766" s="16">
        <f t="shared" si="83"/>
        <v>10656.076555023923</v>
      </c>
      <c r="N1766" t="e">
        <f>INDEX(XML!$A$2:$R$782,MATCH(C1766,XML!$D$2:$D$737,0),2)</f>
        <v>#N/A</v>
      </c>
    </row>
    <row r="1767" spans="1:14" ht="112.5" x14ac:dyDescent="0.2">
      <c r="A1767">
        <v>75995</v>
      </c>
      <c r="B1767" t="s">
        <v>45927</v>
      </c>
      <c r="C1767" s="15" t="s">
        <v>45928</v>
      </c>
      <c r="D1767" s="15" t="s">
        <v>45929</v>
      </c>
      <c r="E1767">
        <v>21647</v>
      </c>
      <c r="F1767">
        <v>43900</v>
      </c>
      <c r="H1767" t="s">
        <v>746</v>
      </c>
      <c r="K1767" s="16">
        <f t="shared" si="81"/>
        <v>24244.639999999999</v>
      </c>
      <c r="L1767" s="16">
        <f t="shared" si="82"/>
        <v>25520.673684210527</v>
      </c>
      <c r="M1767" s="16">
        <f t="shared" si="83"/>
        <v>29000.765550239234</v>
      </c>
      <c r="N1767" t="e">
        <f>INDEX(XML!$A$2:$R$782,MATCH(C1767,XML!$D$2:$D$737,0),2)</f>
        <v>#N/A</v>
      </c>
    </row>
    <row r="1768" spans="1:14" ht="112.5" x14ac:dyDescent="0.2">
      <c r="A1768">
        <v>75999</v>
      </c>
      <c r="B1768" t="s">
        <v>45930</v>
      </c>
      <c r="C1768" s="15" t="s">
        <v>45931</v>
      </c>
      <c r="D1768" s="15" t="s">
        <v>45932</v>
      </c>
      <c r="E1768">
        <v>8689</v>
      </c>
      <c r="F1768">
        <v>16900</v>
      </c>
      <c r="H1768" t="s">
        <v>1163</v>
      </c>
      <c r="K1768" s="16">
        <f t="shared" si="81"/>
        <v>9731.68</v>
      </c>
      <c r="L1768" s="16">
        <f t="shared" si="82"/>
        <v>10243.873684210526</v>
      </c>
      <c r="M1768" s="16">
        <f t="shared" si="83"/>
        <v>11640.765550239234</v>
      </c>
      <c r="N1768" t="e">
        <f>INDEX(XML!$A$2:$R$782,MATCH(C1768,XML!$D$2:$D$737,0),2)</f>
        <v>#N/A</v>
      </c>
    </row>
    <row r="1769" spans="1:14" ht="22.5" customHeight="1" x14ac:dyDescent="0.2">
      <c r="A1769">
        <v>76000</v>
      </c>
      <c r="B1769" t="s">
        <v>45933</v>
      </c>
      <c r="C1769" s="15" t="s">
        <v>45934</v>
      </c>
      <c r="D1769" s="15" t="s">
        <v>45935</v>
      </c>
      <c r="E1769">
        <v>22892</v>
      </c>
      <c r="F1769">
        <v>43900</v>
      </c>
      <c r="H1769">
        <v>25</v>
      </c>
      <c r="K1769" s="16">
        <f t="shared" si="81"/>
        <v>25639.040000000001</v>
      </c>
      <c r="L1769" s="16">
        <f t="shared" si="82"/>
        <v>26988.463157894737</v>
      </c>
      <c r="M1769" s="16">
        <f t="shared" si="83"/>
        <v>30668.708133971293</v>
      </c>
      <c r="N1769" t="e">
        <f>INDEX(XML!$A$2:$R$782,MATCH(C1769,XML!$D$2:$D$737,0),2)</f>
        <v>#N/A</v>
      </c>
    </row>
    <row r="1770" spans="1:14" ht="112.5" x14ac:dyDescent="0.2">
      <c r="A1770">
        <v>76001</v>
      </c>
      <c r="B1770" t="s">
        <v>45936</v>
      </c>
      <c r="C1770" s="15" t="s">
        <v>45937</v>
      </c>
      <c r="D1770" s="15" t="s">
        <v>45938</v>
      </c>
      <c r="E1770">
        <v>22892</v>
      </c>
      <c r="F1770">
        <v>43900</v>
      </c>
      <c r="H1770">
        <v>30</v>
      </c>
      <c r="K1770" s="16">
        <f t="shared" si="81"/>
        <v>25639.040000000001</v>
      </c>
      <c r="L1770" s="16">
        <f t="shared" si="82"/>
        <v>26988.463157894737</v>
      </c>
      <c r="M1770" s="16">
        <f t="shared" si="83"/>
        <v>30668.708133971293</v>
      </c>
      <c r="N1770" t="e">
        <f>INDEX(XML!$A$2:$R$782,MATCH(C1770,XML!$D$2:$D$737,0),2)</f>
        <v>#N/A</v>
      </c>
    </row>
    <row r="1771" spans="1:14" ht="112.5" x14ac:dyDescent="0.2">
      <c r="A1771">
        <v>52960</v>
      </c>
      <c r="B1771" t="s">
        <v>45903</v>
      </c>
      <c r="C1771" s="15" t="s">
        <v>45904</v>
      </c>
      <c r="D1771" s="15" t="s">
        <v>45905</v>
      </c>
      <c r="E1771">
        <v>36919</v>
      </c>
      <c r="F1771">
        <v>53900</v>
      </c>
      <c r="H1771">
        <v>30</v>
      </c>
      <c r="K1771" s="16">
        <f t="shared" si="81"/>
        <v>41349.279999999999</v>
      </c>
      <c r="L1771" s="16">
        <f t="shared" si="82"/>
        <v>43525.557894736841</v>
      </c>
      <c r="M1771" s="16">
        <f t="shared" si="83"/>
        <v>49460.861244019143</v>
      </c>
      <c r="N1771" t="e">
        <f>INDEX(XML!$A$2:$R$782,MATCH(C1771,XML!$D$2:$D$737,0),2)</f>
        <v>#N/A</v>
      </c>
    </row>
    <row r="1772" spans="1:14" ht="101.25" x14ac:dyDescent="0.2">
      <c r="A1772">
        <v>40604</v>
      </c>
      <c r="B1772" t="s">
        <v>45879</v>
      </c>
      <c r="C1772" s="15" t="s">
        <v>45880</v>
      </c>
      <c r="D1772" s="15" t="s">
        <v>45881</v>
      </c>
      <c r="E1772">
        <v>13757</v>
      </c>
      <c r="F1772">
        <v>17600</v>
      </c>
      <c r="H1772" t="s">
        <v>746</v>
      </c>
      <c r="K1772" s="16">
        <f t="shared" si="81"/>
        <v>15407.84</v>
      </c>
      <c r="L1772" s="16">
        <f t="shared" si="82"/>
        <v>16218.778947368421</v>
      </c>
      <c r="M1772" s="16">
        <f t="shared" si="83"/>
        <v>18430.430622009568</v>
      </c>
      <c r="N1772" t="e">
        <f>INDEX(XML!$A$2:$R$782,MATCH(C1772,XML!$D$2:$D$737,0),2)</f>
        <v>#N/A</v>
      </c>
    </row>
    <row r="1773" spans="1:14" ht="22.5" customHeight="1" x14ac:dyDescent="0.2">
      <c r="A1773">
        <v>40608</v>
      </c>
      <c r="B1773" t="s">
        <v>45882</v>
      </c>
      <c r="C1773" s="15" t="s">
        <v>45883</v>
      </c>
      <c r="D1773" s="15" t="s">
        <v>45884</v>
      </c>
      <c r="E1773">
        <v>13757</v>
      </c>
      <c r="F1773">
        <v>17900</v>
      </c>
      <c r="H1773" t="s">
        <v>746</v>
      </c>
      <c r="K1773" s="16">
        <f t="shared" si="81"/>
        <v>15407.84</v>
      </c>
      <c r="L1773" s="16">
        <f t="shared" si="82"/>
        <v>16218.778947368421</v>
      </c>
      <c r="M1773" s="16">
        <f t="shared" si="83"/>
        <v>18430.430622009568</v>
      </c>
      <c r="N1773" t="e">
        <f>INDEX(XML!$A$2:$R$782,MATCH(C1773,XML!$D$2:$D$737,0),2)</f>
        <v>#N/A</v>
      </c>
    </row>
    <row r="1774" spans="1:14" ht="22.5" customHeight="1" x14ac:dyDescent="0.2">
      <c r="A1774">
        <v>40610</v>
      </c>
      <c r="B1774" t="s">
        <v>17358</v>
      </c>
      <c r="C1774" s="15" t="s">
        <v>17359</v>
      </c>
      <c r="D1774" s="15" t="s">
        <v>17360</v>
      </c>
      <c r="E1774">
        <v>37900</v>
      </c>
      <c r="F1774">
        <v>51990</v>
      </c>
      <c r="H1774" t="s">
        <v>746</v>
      </c>
      <c r="K1774" s="16">
        <f t="shared" si="81"/>
        <v>42448</v>
      </c>
      <c r="L1774" s="16">
        <f t="shared" si="82"/>
        <v>44682.105263157893</v>
      </c>
      <c r="M1774" s="16">
        <f t="shared" si="83"/>
        <v>50775.119617224882</v>
      </c>
      <c r="N1774" t="e">
        <f>INDEX(XML!$A$2:$R$782,MATCH(C1774,XML!$D$2:$D$737,0),2)</f>
        <v>#N/A</v>
      </c>
    </row>
    <row r="1775" spans="1:14" ht="33.75" customHeight="1" x14ac:dyDescent="0.2">
      <c r="A1775">
        <v>40603</v>
      </c>
      <c r="B1775" t="s">
        <v>45876</v>
      </c>
      <c r="C1775" s="15" t="s">
        <v>45877</v>
      </c>
      <c r="D1775" s="15" t="s">
        <v>45878</v>
      </c>
      <c r="E1775">
        <v>12544</v>
      </c>
      <c r="F1775">
        <v>16500</v>
      </c>
      <c r="H1775" t="s">
        <v>746</v>
      </c>
      <c r="K1775" s="16">
        <f t="shared" si="81"/>
        <v>14049.28</v>
      </c>
      <c r="L1775" s="16">
        <f t="shared" si="82"/>
        <v>14788.715789473685</v>
      </c>
      <c r="M1775" s="16">
        <f t="shared" si="83"/>
        <v>16805.358851674642</v>
      </c>
      <c r="N1775" t="e">
        <f>INDEX(XML!$A$2:$R$782,MATCH(C1775,XML!$D$2:$D$737,0),2)</f>
        <v>#N/A</v>
      </c>
    </row>
    <row r="1776" spans="1:14" ht="33.75" customHeight="1" x14ac:dyDescent="0.2">
      <c r="A1776">
        <v>40607</v>
      </c>
      <c r="B1776" t="s">
        <v>43883</v>
      </c>
      <c r="C1776" s="15" t="s">
        <v>43884</v>
      </c>
      <c r="D1776" s="15" t="s">
        <v>43885</v>
      </c>
      <c r="E1776">
        <v>11892</v>
      </c>
      <c r="F1776">
        <v>16500</v>
      </c>
      <c r="H1776" t="s">
        <v>746</v>
      </c>
      <c r="K1776" s="16">
        <f t="shared" si="81"/>
        <v>13319.04</v>
      </c>
      <c r="L1776" s="16">
        <f t="shared" si="82"/>
        <v>14020.042105263157</v>
      </c>
      <c r="M1776" s="16">
        <f t="shared" si="83"/>
        <v>15931.866028708133</v>
      </c>
      <c r="N1776" t="e">
        <f>INDEX(XML!$A$2:$R$782,MATCH(C1776,XML!$D$2:$D$737,0),2)</f>
        <v>#N/A</v>
      </c>
    </row>
    <row r="1777" spans="1:14" ht="33.75" customHeight="1" x14ac:dyDescent="0.2">
      <c r="A1777">
        <v>40609</v>
      </c>
      <c r="B1777" t="s">
        <v>45888</v>
      </c>
      <c r="C1777" s="15" t="s">
        <v>45889</v>
      </c>
      <c r="D1777" s="15" t="s">
        <v>45890</v>
      </c>
      <c r="E1777">
        <v>35336</v>
      </c>
      <c r="F1777">
        <v>49990</v>
      </c>
      <c r="K1777" s="16">
        <f t="shared" si="81"/>
        <v>39576.32</v>
      </c>
      <c r="L1777" s="16">
        <f t="shared" si="82"/>
        <v>41659.284210526319</v>
      </c>
      <c r="M1777" s="16">
        <f t="shared" si="83"/>
        <v>47340.095693779906</v>
      </c>
      <c r="N1777" t="e">
        <f>INDEX(XML!$A$2:$R$782,MATCH(C1777,XML!$D$2:$D$737,0),2)</f>
        <v>#N/A</v>
      </c>
    </row>
    <row r="1778" spans="1:14" ht="33.75" customHeight="1" x14ac:dyDescent="0.2">
      <c r="A1778">
        <v>52951</v>
      </c>
      <c r="B1778" t="s">
        <v>45894</v>
      </c>
      <c r="C1778" s="15" t="s">
        <v>45895</v>
      </c>
      <c r="D1778" s="15" t="s">
        <v>45896</v>
      </c>
      <c r="E1778">
        <v>7589</v>
      </c>
      <c r="F1778">
        <v>11900</v>
      </c>
      <c r="H1778" t="s">
        <v>747</v>
      </c>
      <c r="I1778">
        <v>1</v>
      </c>
      <c r="K1778" s="16">
        <f t="shared" si="81"/>
        <v>8499.68</v>
      </c>
      <c r="L1778" s="16">
        <f t="shared" si="82"/>
        <v>8947.031578947368</v>
      </c>
      <c r="M1778" s="16">
        <f t="shared" si="83"/>
        <v>10167.081339712919</v>
      </c>
      <c r="N1778" t="e">
        <f>INDEX(XML!$A$2:$R$782,MATCH(C1778,XML!$D$2:$D$737,0),2)</f>
        <v>#N/A</v>
      </c>
    </row>
    <row r="1779" spans="1:14" ht="78.75" x14ac:dyDescent="0.2">
      <c r="A1779">
        <v>52952</v>
      </c>
      <c r="B1779" t="s">
        <v>45897</v>
      </c>
      <c r="C1779" s="15" t="s">
        <v>45898</v>
      </c>
      <c r="D1779" s="15" t="s">
        <v>45899</v>
      </c>
      <c r="E1779">
        <v>8292</v>
      </c>
      <c r="F1779">
        <v>12900</v>
      </c>
      <c r="H1779" t="s">
        <v>1163</v>
      </c>
      <c r="K1779" s="16">
        <f t="shared" si="81"/>
        <v>9287.0400000000009</v>
      </c>
      <c r="L1779" s="16">
        <f t="shared" si="82"/>
        <v>9775.8315789473691</v>
      </c>
      <c r="M1779" s="16">
        <f t="shared" si="83"/>
        <v>11108.899521531101</v>
      </c>
      <c r="N1779" t="e">
        <f>INDEX(XML!$A$2:$R$782,MATCH(C1779,XML!$D$2:$D$737,0),2)</f>
        <v>#N/A</v>
      </c>
    </row>
    <row r="1780" spans="1:14" ht="112.5" x14ac:dyDescent="0.2">
      <c r="A1780">
        <v>52958</v>
      </c>
      <c r="B1780" t="s">
        <v>45900</v>
      </c>
      <c r="C1780" s="15" t="s">
        <v>45901</v>
      </c>
      <c r="D1780" s="15" t="s">
        <v>45902</v>
      </c>
      <c r="E1780">
        <v>35395</v>
      </c>
      <c r="F1780">
        <v>50900</v>
      </c>
      <c r="H1780">
        <v>17</v>
      </c>
      <c r="K1780" s="16">
        <f t="shared" si="81"/>
        <v>39642.400000000001</v>
      </c>
      <c r="L1780" s="16">
        <f t="shared" si="82"/>
        <v>41728.84210526316</v>
      </c>
      <c r="M1780" s="16">
        <f t="shared" si="83"/>
        <v>47419.138755980865</v>
      </c>
      <c r="N1780" t="e">
        <f>INDEX(XML!$A$2:$R$782,MATCH(C1780,XML!$D$2:$D$737,0),2)</f>
        <v>#N/A</v>
      </c>
    </row>
    <row r="1781" spans="1:14" ht="33.75" customHeight="1" x14ac:dyDescent="0.2">
      <c r="A1781">
        <v>40606</v>
      </c>
      <c r="B1781" t="s">
        <v>46296</v>
      </c>
      <c r="C1781" s="15" t="s">
        <v>46297</v>
      </c>
      <c r="D1781" s="15" t="s">
        <v>46298</v>
      </c>
      <c r="E1781">
        <v>37020</v>
      </c>
      <c r="F1781">
        <v>51990</v>
      </c>
      <c r="H1781" t="s">
        <v>746</v>
      </c>
      <c r="K1781" s="16">
        <f t="shared" si="81"/>
        <v>41462.400000000001</v>
      </c>
      <c r="L1781" s="16">
        <f t="shared" si="82"/>
        <v>43644.631578947367</v>
      </c>
      <c r="M1781" s="16">
        <f t="shared" si="83"/>
        <v>49596.172248803829</v>
      </c>
      <c r="N1781" t="e">
        <f>INDEX(XML!$A$2:$R$782,MATCH(C1781,XML!$D$2:$D$737,0),2)</f>
        <v>#N/A</v>
      </c>
    </row>
    <row r="1782" spans="1:14" ht="33.75" customHeight="1" x14ac:dyDescent="0.2">
      <c r="A1782">
        <v>61983</v>
      </c>
      <c r="B1782" t="s">
        <v>24151</v>
      </c>
      <c r="C1782" s="15" t="s">
        <v>24152</v>
      </c>
      <c r="D1782" s="15" t="s">
        <v>24153</v>
      </c>
      <c r="E1782">
        <v>13314</v>
      </c>
      <c r="F1782">
        <v>18800</v>
      </c>
      <c r="H1782">
        <v>9</v>
      </c>
      <c r="K1782" s="16">
        <f t="shared" si="81"/>
        <v>14911.68</v>
      </c>
      <c r="L1782" s="16">
        <f t="shared" si="82"/>
        <v>15696.505263157895</v>
      </c>
      <c r="M1782" s="16">
        <f t="shared" si="83"/>
        <v>17836.937799043062</v>
      </c>
      <c r="N1782" t="e">
        <f>INDEX(XML!$A$2:$R$782,MATCH(C1782,XML!$D$2:$D$737,0),2)</f>
        <v>#N/A</v>
      </c>
    </row>
    <row r="1783" spans="1:14" ht="33.75" customHeight="1" x14ac:dyDescent="0.2">
      <c r="A1783">
        <v>61958</v>
      </c>
      <c r="B1783" t="s">
        <v>24154</v>
      </c>
      <c r="C1783" s="15" t="s">
        <v>24155</v>
      </c>
      <c r="D1783" s="15" t="s">
        <v>24156</v>
      </c>
      <c r="E1783">
        <v>8151</v>
      </c>
      <c r="F1783">
        <v>9430</v>
      </c>
      <c r="H1783" t="s">
        <v>746</v>
      </c>
      <c r="K1783" s="16">
        <f t="shared" si="81"/>
        <v>9129.1200000000008</v>
      </c>
      <c r="L1783" s="16">
        <f t="shared" si="82"/>
        <v>9609.6</v>
      </c>
      <c r="M1783" s="16">
        <f t="shared" si="83"/>
        <v>10920</v>
      </c>
      <c r="N1783" t="e">
        <f>INDEX(XML!$A$2:$R$782,MATCH(C1783,XML!$D$2:$D$737,0),2)</f>
        <v>#N/A</v>
      </c>
    </row>
    <row r="1784" spans="1:14" ht="33.75" customHeight="1" x14ac:dyDescent="0.2">
      <c r="A1784">
        <v>61950</v>
      </c>
      <c r="B1784" t="s">
        <v>38917</v>
      </c>
      <c r="C1784" s="15" t="s">
        <v>38918</v>
      </c>
      <c r="D1784" s="15" t="s">
        <v>38919</v>
      </c>
      <c r="E1784">
        <v>12299</v>
      </c>
      <c r="F1784">
        <v>14375</v>
      </c>
      <c r="H1784">
        <v>17</v>
      </c>
      <c r="K1784" s="16">
        <f t="shared" si="81"/>
        <v>13774.88</v>
      </c>
      <c r="L1784" s="16">
        <f t="shared" si="82"/>
        <v>14499.873684210526</v>
      </c>
      <c r="M1784" s="16">
        <f t="shared" si="83"/>
        <v>16477.12918660287</v>
      </c>
      <c r="N1784" t="e">
        <f>INDEX(XML!$A$2:$R$782,MATCH(C1784,XML!$D$2:$D$737,0),2)</f>
        <v>#N/A</v>
      </c>
    </row>
    <row r="1785" spans="1:14" ht="33.75" customHeight="1" x14ac:dyDescent="0.2">
      <c r="A1785">
        <v>61957</v>
      </c>
      <c r="B1785" t="s">
        <v>38920</v>
      </c>
      <c r="C1785" s="15" t="s">
        <v>38921</v>
      </c>
      <c r="D1785" s="15" t="s">
        <v>38922</v>
      </c>
      <c r="E1785">
        <v>8151</v>
      </c>
      <c r="F1785">
        <v>9430</v>
      </c>
      <c r="H1785" t="s">
        <v>746</v>
      </c>
      <c r="K1785" s="16">
        <f t="shared" si="81"/>
        <v>9129.1200000000008</v>
      </c>
      <c r="L1785" s="16">
        <f t="shared" si="82"/>
        <v>9609.6</v>
      </c>
      <c r="M1785" s="16">
        <f t="shared" si="83"/>
        <v>10920</v>
      </c>
      <c r="N1785" t="e">
        <f>INDEX(XML!$A$2:$R$782,MATCH(C1785,XML!$D$2:$D$737,0),2)</f>
        <v>#N/A</v>
      </c>
    </row>
    <row r="1786" spans="1:14" ht="33.75" customHeight="1" x14ac:dyDescent="0.2">
      <c r="A1786">
        <v>61959</v>
      </c>
      <c r="B1786" t="s">
        <v>38923</v>
      </c>
      <c r="C1786" s="15" t="s">
        <v>38924</v>
      </c>
      <c r="D1786" s="15" t="s">
        <v>38925</v>
      </c>
      <c r="E1786">
        <v>8904</v>
      </c>
      <c r="F1786">
        <v>9250</v>
      </c>
      <c r="H1786">
        <v>11</v>
      </c>
      <c r="K1786" s="16">
        <f t="shared" si="81"/>
        <v>9972.48</v>
      </c>
      <c r="L1786" s="16">
        <f t="shared" si="82"/>
        <v>10497.347368421053</v>
      </c>
      <c r="M1786" s="16">
        <f t="shared" si="83"/>
        <v>11928.803827751197</v>
      </c>
      <c r="N1786" t="e">
        <f>INDEX(XML!$A$2:$R$782,MATCH(C1786,XML!$D$2:$D$737,0),2)</f>
        <v>#N/A</v>
      </c>
    </row>
    <row r="1787" spans="1:14" ht="33.75" customHeight="1" x14ac:dyDescent="0.2">
      <c r="A1787">
        <v>61960</v>
      </c>
      <c r="B1787" t="s">
        <v>38926</v>
      </c>
      <c r="C1787" s="15" t="s">
        <v>38927</v>
      </c>
      <c r="D1787" s="15" t="s">
        <v>38928</v>
      </c>
      <c r="E1787">
        <v>8904</v>
      </c>
      <c r="F1787">
        <v>9250</v>
      </c>
      <c r="H1787">
        <v>17</v>
      </c>
      <c r="K1787" s="16">
        <f t="shared" si="81"/>
        <v>9972.48</v>
      </c>
      <c r="L1787" s="16">
        <f t="shared" si="82"/>
        <v>10497.347368421053</v>
      </c>
      <c r="M1787" s="16">
        <f t="shared" si="83"/>
        <v>11928.803827751197</v>
      </c>
      <c r="N1787" t="e">
        <f>INDEX(XML!$A$2:$R$782,MATCH(C1787,XML!$D$2:$D$737,0),2)</f>
        <v>#N/A</v>
      </c>
    </row>
    <row r="1788" spans="1:14" ht="33.75" customHeight="1" x14ac:dyDescent="0.2">
      <c r="A1788">
        <v>61961</v>
      </c>
      <c r="B1788" t="s">
        <v>38929</v>
      </c>
      <c r="C1788" s="15" t="s">
        <v>38930</v>
      </c>
      <c r="D1788" s="15" t="s">
        <v>38931</v>
      </c>
      <c r="E1788">
        <v>26089</v>
      </c>
      <c r="F1788">
        <v>32530</v>
      </c>
      <c r="H1788">
        <v>11</v>
      </c>
      <c r="K1788" s="16">
        <f t="shared" si="81"/>
        <v>29219.68</v>
      </c>
      <c r="L1788" s="16">
        <f t="shared" si="82"/>
        <v>30757.557894736841</v>
      </c>
      <c r="M1788" s="16">
        <f t="shared" si="83"/>
        <v>34951.770334928231</v>
      </c>
      <c r="N1788" t="e">
        <f>INDEX(XML!$A$2:$R$782,MATCH(C1788,XML!$D$2:$D$737,0),2)</f>
        <v>#N/A</v>
      </c>
    </row>
    <row r="1789" spans="1:14" ht="33.75" customHeight="1" x14ac:dyDescent="0.2">
      <c r="A1789">
        <v>61962</v>
      </c>
      <c r="B1789" t="s">
        <v>38932</v>
      </c>
      <c r="C1789" s="15" t="s">
        <v>38933</v>
      </c>
      <c r="D1789" s="15" t="s">
        <v>38934</v>
      </c>
      <c r="E1789">
        <v>26089</v>
      </c>
      <c r="F1789">
        <v>32530</v>
      </c>
      <c r="H1789">
        <v>8</v>
      </c>
      <c r="K1789" s="16">
        <f t="shared" si="81"/>
        <v>29219.68</v>
      </c>
      <c r="L1789" s="16">
        <f t="shared" si="82"/>
        <v>30757.557894736841</v>
      </c>
      <c r="M1789" s="16">
        <f t="shared" si="83"/>
        <v>34951.770334928231</v>
      </c>
      <c r="N1789" t="e">
        <f>INDEX(XML!$A$2:$R$782,MATCH(C1789,XML!$D$2:$D$737,0),2)</f>
        <v>#N/A</v>
      </c>
    </row>
    <row r="1790" spans="1:14" ht="33.75" customHeight="1" x14ac:dyDescent="0.2">
      <c r="A1790">
        <v>61963</v>
      </c>
      <c r="B1790" t="s">
        <v>38935</v>
      </c>
      <c r="C1790" s="15" t="s">
        <v>38936</v>
      </c>
      <c r="D1790" s="15" t="s">
        <v>38937</v>
      </c>
      <c r="E1790">
        <v>22602</v>
      </c>
      <c r="F1790">
        <v>27310</v>
      </c>
      <c r="H1790">
        <v>13</v>
      </c>
      <c r="K1790" s="16">
        <f t="shared" si="81"/>
        <v>25314.239999999998</v>
      </c>
      <c r="L1790" s="16">
        <f t="shared" si="82"/>
        <v>26646.568421052631</v>
      </c>
      <c r="M1790" s="16">
        <f t="shared" si="83"/>
        <v>30280.191387559807</v>
      </c>
      <c r="N1790" t="e">
        <f>INDEX(XML!$A$2:$R$782,MATCH(C1790,XML!$D$2:$D$737,0),2)</f>
        <v>#N/A</v>
      </c>
    </row>
    <row r="1791" spans="1:14" ht="33.75" customHeight="1" x14ac:dyDescent="0.2">
      <c r="A1791">
        <v>61964</v>
      </c>
      <c r="B1791" t="s">
        <v>38938</v>
      </c>
      <c r="C1791" s="15" t="s">
        <v>38939</v>
      </c>
      <c r="D1791" s="15" t="s">
        <v>38940</v>
      </c>
      <c r="E1791">
        <v>22602</v>
      </c>
      <c r="F1791">
        <v>27310</v>
      </c>
      <c r="H1791">
        <v>13</v>
      </c>
      <c r="K1791" s="16">
        <f t="shared" si="81"/>
        <v>25314.239999999998</v>
      </c>
      <c r="L1791" s="16">
        <f t="shared" si="82"/>
        <v>26646.568421052631</v>
      </c>
      <c r="M1791" s="16">
        <f t="shared" si="83"/>
        <v>30280.191387559807</v>
      </c>
      <c r="N1791" t="e">
        <f>INDEX(XML!$A$2:$R$782,MATCH(C1791,XML!$D$2:$D$737,0),2)</f>
        <v>#N/A</v>
      </c>
    </row>
    <row r="1792" spans="1:14" ht="33.75" customHeight="1" x14ac:dyDescent="0.25">
      <c r="A1792" s="184" t="s">
        <v>1167</v>
      </c>
      <c r="B1792" s="184"/>
      <c r="C1792" s="185"/>
      <c r="D1792" s="185"/>
      <c r="E1792" s="184"/>
      <c r="F1792" s="184"/>
      <c r="G1792" s="184"/>
      <c r="H1792" s="184"/>
      <c r="I1792" s="184"/>
      <c r="J1792" s="184"/>
      <c r="K1792" s="16">
        <f t="shared" si="81"/>
        <v>0</v>
      </c>
      <c r="L1792" s="16">
        <f t="shared" si="82"/>
        <v>0</v>
      </c>
      <c r="M1792" s="16">
        <f t="shared" si="83"/>
        <v>0</v>
      </c>
      <c r="N1792" t="e">
        <f>INDEX(XML!$A$2:$R$782,MATCH(C1792,XML!$D$2:$D$737,0),2)</f>
        <v>#N/A</v>
      </c>
    </row>
    <row r="1793" spans="1:14" ht="33.75" customHeight="1" x14ac:dyDescent="0.2">
      <c r="A1793">
        <v>44806</v>
      </c>
      <c r="B1793" t="s">
        <v>25403</v>
      </c>
      <c r="C1793" s="15" t="s">
        <v>25404</v>
      </c>
      <c r="D1793" s="15" t="s">
        <v>25405</v>
      </c>
      <c r="E1793">
        <v>880</v>
      </c>
      <c r="F1793">
        <v>1500</v>
      </c>
      <c r="H1793" t="s">
        <v>1179</v>
      </c>
      <c r="K1793" s="16">
        <f t="shared" si="81"/>
        <v>985.6</v>
      </c>
      <c r="L1793" s="16">
        <f t="shared" si="82"/>
        <v>1037.4736842105262</v>
      </c>
      <c r="M1793" s="16">
        <f t="shared" si="83"/>
        <v>1178.9473684210525</v>
      </c>
      <c r="N1793" t="e">
        <f>INDEX(XML!$A$2:$R$782,MATCH(C1793,XML!$D$2:$D$737,0),2)</f>
        <v>#N/A</v>
      </c>
    </row>
    <row r="1794" spans="1:14" ht="33.75" customHeight="1" x14ac:dyDescent="0.2">
      <c r="A1794">
        <v>36947</v>
      </c>
      <c r="B1794" t="s">
        <v>1169</v>
      </c>
      <c r="C1794" s="15" t="s">
        <v>1170</v>
      </c>
      <c r="D1794" s="15" t="s">
        <v>1171</v>
      </c>
      <c r="E1794">
        <v>3744</v>
      </c>
      <c r="F1794">
        <v>6313</v>
      </c>
      <c r="H1794" t="s">
        <v>768</v>
      </c>
      <c r="K1794" s="16">
        <f t="shared" si="81"/>
        <v>4193.28</v>
      </c>
      <c r="L1794" s="16">
        <f t="shared" si="82"/>
        <v>4413.9789473684214</v>
      </c>
      <c r="M1794" s="16">
        <f t="shared" si="83"/>
        <v>5015.8851674641155</v>
      </c>
      <c r="N1794" t="e">
        <f>INDEX(XML!$A$2:$R$782,MATCH(C1794,XML!$D$2:$D$737,0),2)</f>
        <v>#N/A</v>
      </c>
    </row>
    <row r="1795" spans="1:14" ht="33.75" customHeight="1" x14ac:dyDescent="0.2">
      <c r="A1795">
        <v>36948</v>
      </c>
      <c r="B1795" t="s">
        <v>1172</v>
      </c>
      <c r="C1795" s="15" t="s">
        <v>1173</v>
      </c>
      <c r="D1795" s="15" t="s">
        <v>1174</v>
      </c>
      <c r="E1795">
        <v>5337</v>
      </c>
      <c r="F1795">
        <v>9523</v>
      </c>
      <c r="H1795">
        <v>66</v>
      </c>
      <c r="K1795" s="16">
        <f t="shared" si="81"/>
        <v>5977.44</v>
      </c>
      <c r="L1795" s="16">
        <f t="shared" si="82"/>
        <v>6292.0421052631582</v>
      </c>
      <c r="M1795" s="16">
        <f t="shared" si="83"/>
        <v>7150.0478468899528</v>
      </c>
      <c r="N1795" t="e">
        <f>INDEX(XML!$A$2:$R$782,MATCH(C1795,XML!$D$2:$D$737,0),2)</f>
        <v>#N/A</v>
      </c>
    </row>
    <row r="1796" spans="1:14" ht="33.75" customHeight="1" x14ac:dyDescent="0.2">
      <c r="A1796">
        <v>50883</v>
      </c>
      <c r="B1796" t="s">
        <v>1176</v>
      </c>
      <c r="C1796" s="15" t="s">
        <v>1177</v>
      </c>
      <c r="D1796" s="15" t="s">
        <v>1178</v>
      </c>
      <c r="E1796">
        <v>2635</v>
      </c>
      <c r="F1796">
        <v>3672</v>
      </c>
      <c r="H1796">
        <v>152</v>
      </c>
      <c r="K1796" s="16">
        <f t="shared" si="81"/>
        <v>2951.2</v>
      </c>
      <c r="L1796" s="16">
        <f t="shared" si="82"/>
        <v>3106.5263157894738</v>
      </c>
      <c r="M1796" s="16">
        <f t="shared" si="83"/>
        <v>3530.1435406698565</v>
      </c>
      <c r="N1796" t="e">
        <f>INDEX(XML!$A$2:$R$782,MATCH(C1796,XML!$D$2:$D$737,0),2)</f>
        <v>#N/A</v>
      </c>
    </row>
    <row r="1797" spans="1:14" ht="33.75" customHeight="1" x14ac:dyDescent="0.2">
      <c r="A1797">
        <v>42519</v>
      </c>
      <c r="B1797" t="s">
        <v>1189</v>
      </c>
      <c r="C1797" s="15" t="s">
        <v>1190</v>
      </c>
      <c r="D1797" s="15" t="s">
        <v>1191</v>
      </c>
      <c r="E1797">
        <v>1480</v>
      </c>
      <c r="F1797">
        <v>2190</v>
      </c>
      <c r="H1797">
        <v>195</v>
      </c>
      <c r="K1797" s="16">
        <f t="shared" ref="K1797:K1860" si="84">IF(E1797&gt;49999,E1797+E1797*0.07,IF(E1797&lt;=49999,E1797+E1797*0.12))</f>
        <v>1657.6</v>
      </c>
      <c r="L1797" s="16">
        <f t="shared" ref="L1797:L1860" si="85">K1797*100/95</f>
        <v>1744.8421052631579</v>
      </c>
      <c r="M1797" s="16">
        <f t="shared" ref="M1797:M1860" si="86">IF(COUNTIF(C1797,"*Dahua*"),F1797-10,L1797*100/88)</f>
        <v>1982.7751196172248</v>
      </c>
      <c r="N1797" t="e">
        <f>INDEX(XML!$A$2:$R$782,MATCH(C1797,XML!$D$2:$D$737,0),2)</f>
        <v>#N/A</v>
      </c>
    </row>
    <row r="1798" spans="1:14" ht="33.75" customHeight="1" x14ac:dyDescent="0.2">
      <c r="A1798">
        <v>42520</v>
      </c>
      <c r="B1798" t="s">
        <v>1186</v>
      </c>
      <c r="C1798" s="15" t="s">
        <v>1187</v>
      </c>
      <c r="D1798" s="15" t="s">
        <v>1188</v>
      </c>
      <c r="E1798">
        <v>2050</v>
      </c>
      <c r="F1798">
        <v>3190</v>
      </c>
      <c r="H1798">
        <v>19</v>
      </c>
      <c r="K1798" s="16">
        <f t="shared" si="84"/>
        <v>2296</v>
      </c>
      <c r="L1798" s="16">
        <f t="shared" si="85"/>
        <v>2416.8421052631579</v>
      </c>
      <c r="M1798" s="16">
        <f t="shared" si="86"/>
        <v>2746.4114832535884</v>
      </c>
      <c r="N1798" t="e">
        <f>INDEX(XML!$A$2:$R$782,MATCH(C1798,XML!$D$2:$D$737,0),2)</f>
        <v>#N/A</v>
      </c>
    </row>
    <row r="1799" spans="1:14" ht="33.75" customHeight="1" x14ac:dyDescent="0.2">
      <c r="A1799">
        <v>42026</v>
      </c>
      <c r="B1799" t="s">
        <v>1180</v>
      </c>
      <c r="C1799" s="15" t="s">
        <v>1181</v>
      </c>
      <c r="D1799" s="15" t="s">
        <v>1182</v>
      </c>
      <c r="E1799">
        <v>2980</v>
      </c>
      <c r="F1799">
        <v>4820</v>
      </c>
      <c r="H1799" t="s">
        <v>768</v>
      </c>
      <c r="K1799" s="16">
        <f t="shared" si="84"/>
        <v>3337.6</v>
      </c>
      <c r="L1799" s="16">
        <f t="shared" si="85"/>
        <v>3513.2631578947367</v>
      </c>
      <c r="M1799" s="16">
        <f t="shared" si="86"/>
        <v>3992.3444976076553</v>
      </c>
      <c r="N1799" t="e">
        <f>INDEX(XML!$A$2:$R$782,MATCH(C1799,XML!$D$2:$D$737,0),2)</f>
        <v>#N/A</v>
      </c>
    </row>
    <row r="1800" spans="1:14" ht="22.5" x14ac:dyDescent="0.2">
      <c r="A1800">
        <v>42025</v>
      </c>
      <c r="B1800" t="s">
        <v>1183</v>
      </c>
      <c r="C1800" s="15" t="s">
        <v>1184</v>
      </c>
      <c r="D1800" s="15" t="s">
        <v>1185</v>
      </c>
      <c r="E1800">
        <v>3680</v>
      </c>
      <c r="F1800">
        <v>5990</v>
      </c>
      <c r="H1800" t="s">
        <v>768</v>
      </c>
      <c r="K1800" s="16">
        <f t="shared" si="84"/>
        <v>4121.6000000000004</v>
      </c>
      <c r="L1800" s="16">
        <f t="shared" si="85"/>
        <v>4338.5263157894742</v>
      </c>
      <c r="M1800" s="16">
        <f t="shared" si="86"/>
        <v>4930.1435406698574</v>
      </c>
      <c r="N1800" t="e">
        <f>INDEX(XML!$A$2:$R$782,MATCH(C1800,XML!$D$2:$D$737,0),2)</f>
        <v>#N/A</v>
      </c>
    </row>
    <row r="1801" spans="1:14" ht="15.75" x14ac:dyDescent="0.25">
      <c r="A1801" s="184" t="s">
        <v>1324</v>
      </c>
      <c r="B1801" s="184"/>
      <c r="C1801" s="185"/>
      <c r="D1801" s="185"/>
      <c r="E1801" s="184"/>
      <c r="F1801" s="184"/>
      <c r="G1801" s="184"/>
      <c r="H1801" s="184"/>
      <c r="I1801" s="184"/>
      <c r="J1801" s="184"/>
      <c r="K1801" s="16">
        <f t="shared" si="84"/>
        <v>0</v>
      </c>
      <c r="L1801" s="16">
        <f t="shared" si="85"/>
        <v>0</v>
      </c>
      <c r="M1801" s="16">
        <f t="shared" si="86"/>
        <v>0</v>
      </c>
      <c r="N1801" t="e">
        <f>INDEX(XML!$A$2:$R$782,MATCH(C1801,XML!$D$2:$D$737,0),2)</f>
        <v>#N/A</v>
      </c>
    </row>
    <row r="1802" spans="1:14" ht="101.25" x14ac:dyDescent="0.2">
      <c r="A1802">
        <v>54130</v>
      </c>
      <c r="B1802" t="s">
        <v>14351</v>
      </c>
      <c r="C1802" s="15" t="s">
        <v>14352</v>
      </c>
      <c r="D1802" s="15" t="s">
        <v>36776</v>
      </c>
      <c r="E1802">
        <v>30000</v>
      </c>
      <c r="F1802">
        <v>40649</v>
      </c>
      <c r="H1802" t="s">
        <v>746</v>
      </c>
      <c r="K1802" s="16">
        <f t="shared" si="84"/>
        <v>33600</v>
      </c>
      <c r="L1802" s="16">
        <f t="shared" si="85"/>
        <v>35368.42105263158</v>
      </c>
      <c r="M1802" s="16">
        <f t="shared" si="86"/>
        <v>40191.387559808616</v>
      </c>
      <c r="N1802" t="e">
        <f>INDEX(XML!$A$2:$R$782,MATCH(C1802,XML!$D$2:$D$737,0),2)</f>
        <v>#N/A</v>
      </c>
    </row>
    <row r="1803" spans="1:14" ht="101.25" x14ac:dyDescent="0.2">
      <c r="A1803">
        <v>56104</v>
      </c>
      <c r="B1803" t="s">
        <v>15877</v>
      </c>
      <c r="C1803" s="15" t="s">
        <v>15878</v>
      </c>
      <c r="D1803" s="15" t="s">
        <v>36777</v>
      </c>
      <c r="E1803">
        <v>37400</v>
      </c>
      <c r="F1803">
        <v>45999</v>
      </c>
      <c r="H1803" t="s">
        <v>746</v>
      </c>
      <c r="I1803">
        <v>1</v>
      </c>
      <c r="K1803" s="16">
        <f t="shared" si="84"/>
        <v>41888</v>
      </c>
      <c r="L1803" s="16">
        <f t="shared" si="85"/>
        <v>44092.631578947367</v>
      </c>
      <c r="M1803" s="16">
        <f t="shared" si="86"/>
        <v>50105.26315789474</v>
      </c>
      <c r="N1803" t="e">
        <f>INDEX(XML!$A$2:$R$782,MATCH(C1803,XML!$D$2:$D$737,0),2)</f>
        <v>#N/A</v>
      </c>
    </row>
    <row r="1804" spans="1:14" ht="112.5" x14ac:dyDescent="0.2">
      <c r="A1804">
        <v>47808</v>
      </c>
      <c r="B1804" t="s">
        <v>17077</v>
      </c>
      <c r="C1804" s="15" t="s">
        <v>1327</v>
      </c>
      <c r="D1804" s="15" t="s">
        <v>36778</v>
      </c>
      <c r="E1804">
        <v>48356</v>
      </c>
      <c r="F1804">
        <v>58529</v>
      </c>
      <c r="H1804" t="s">
        <v>746</v>
      </c>
      <c r="K1804" s="16">
        <f t="shared" si="84"/>
        <v>54158.720000000001</v>
      </c>
      <c r="L1804" s="16">
        <f t="shared" si="85"/>
        <v>57009.178947368418</v>
      </c>
      <c r="M1804" s="16">
        <f t="shared" si="86"/>
        <v>64783.157894736847</v>
      </c>
      <c r="N1804" t="str">
        <f>INDEX(XML!$A$2:$R$782,MATCH(C1804,XML!$D$2:$D$737,0),2)</f>
        <v>109188928_924248</v>
      </c>
    </row>
    <row r="1805" spans="1:14" ht="33.75" customHeight="1" x14ac:dyDescent="0.2">
      <c r="A1805">
        <v>51282</v>
      </c>
      <c r="B1805" t="s">
        <v>12072</v>
      </c>
      <c r="C1805" s="15" t="s">
        <v>12073</v>
      </c>
      <c r="D1805" s="15" t="s">
        <v>37481</v>
      </c>
      <c r="E1805">
        <v>59990</v>
      </c>
      <c r="F1805">
        <v>86890</v>
      </c>
      <c r="H1805">
        <v>47</v>
      </c>
      <c r="K1805" s="16">
        <f t="shared" si="84"/>
        <v>64189.3</v>
      </c>
      <c r="L1805" s="16">
        <f t="shared" si="85"/>
        <v>67567.68421052632</v>
      </c>
      <c r="M1805" s="16">
        <f t="shared" si="86"/>
        <v>76781.459330143538</v>
      </c>
      <c r="N1805" t="str">
        <f>INDEX(XML!$A$2:$R$782,MATCH(C1805,XML!$D$2:$D$737,0),2)</f>
        <v>112549922_302048</v>
      </c>
    </row>
    <row r="1806" spans="1:14" ht="135" x14ac:dyDescent="0.2">
      <c r="A1806">
        <v>60489</v>
      </c>
      <c r="B1806" t="s">
        <v>22220</v>
      </c>
      <c r="C1806" s="15" t="s">
        <v>22221</v>
      </c>
      <c r="D1806" s="15" t="s">
        <v>41369</v>
      </c>
      <c r="E1806">
        <v>79990</v>
      </c>
      <c r="F1806">
        <v>99990</v>
      </c>
      <c r="H1806" t="s">
        <v>746</v>
      </c>
      <c r="K1806" s="16">
        <f t="shared" si="84"/>
        <v>85589.3</v>
      </c>
      <c r="L1806" s="16">
        <f t="shared" si="85"/>
        <v>90094</v>
      </c>
      <c r="M1806" s="16">
        <f t="shared" si="86"/>
        <v>102379.54545454546</v>
      </c>
      <c r="N1806" t="e">
        <f>INDEX(XML!$A$2:$R$782,MATCH(C1806,XML!$D$2:$D$737,0),2)</f>
        <v>#N/A</v>
      </c>
    </row>
    <row r="1807" spans="1:14" ht="22.5" customHeight="1" x14ac:dyDescent="0.2">
      <c r="A1807">
        <v>51286</v>
      </c>
      <c r="B1807" t="s">
        <v>12070</v>
      </c>
      <c r="C1807" s="15" t="s">
        <v>12071</v>
      </c>
      <c r="D1807" s="15" t="s">
        <v>36779</v>
      </c>
      <c r="E1807">
        <v>76500</v>
      </c>
      <c r="F1807">
        <v>89000</v>
      </c>
      <c r="H1807" t="s">
        <v>746</v>
      </c>
      <c r="K1807" s="16">
        <f t="shared" si="84"/>
        <v>81855</v>
      </c>
      <c r="L1807" s="16">
        <f t="shared" si="85"/>
        <v>86163.15789473684</v>
      </c>
      <c r="M1807" s="16">
        <f t="shared" si="86"/>
        <v>97912.679425837327</v>
      </c>
      <c r="N1807" t="str">
        <f>INDEX(XML!$A$2:$R$782,MATCH(C1807,XML!$D$2:$D$737,0),2)</f>
        <v>100090223_524131</v>
      </c>
    </row>
    <row r="1808" spans="1:14" ht="101.25" x14ac:dyDescent="0.2">
      <c r="A1808">
        <v>60488</v>
      </c>
      <c r="B1808" t="s">
        <v>22222</v>
      </c>
      <c r="C1808" s="15" t="s">
        <v>22223</v>
      </c>
      <c r="D1808" s="15" t="s">
        <v>36780</v>
      </c>
      <c r="E1808">
        <v>119000</v>
      </c>
      <c r="F1808">
        <v>140000</v>
      </c>
      <c r="H1808" t="s">
        <v>746</v>
      </c>
      <c r="K1808" s="16">
        <f t="shared" si="84"/>
        <v>127330</v>
      </c>
      <c r="L1808" s="16">
        <f t="shared" si="85"/>
        <v>134031.57894736843</v>
      </c>
      <c r="M1808" s="16">
        <f t="shared" si="86"/>
        <v>152308.61244019141</v>
      </c>
      <c r="N1808" t="e">
        <f>INDEX(XML!$A$2:$R$782,MATCH(C1808,XML!$D$2:$D$737,0),2)</f>
        <v>#N/A</v>
      </c>
    </row>
    <row r="1809" spans="1:14" ht="33.75" customHeight="1" x14ac:dyDescent="0.2">
      <c r="A1809">
        <v>64503</v>
      </c>
      <c r="B1809" t="s">
        <v>32238</v>
      </c>
      <c r="C1809" s="15" t="s">
        <v>32239</v>
      </c>
      <c r="D1809" s="15" t="s">
        <v>36781</v>
      </c>
      <c r="E1809">
        <v>282436</v>
      </c>
      <c r="F1809">
        <v>370000</v>
      </c>
      <c r="H1809" t="s">
        <v>746</v>
      </c>
      <c r="K1809" s="16">
        <f t="shared" si="84"/>
        <v>302206.52</v>
      </c>
      <c r="L1809" s="16">
        <f t="shared" si="85"/>
        <v>318112.12631578947</v>
      </c>
      <c r="M1809" s="16">
        <f t="shared" si="86"/>
        <v>361491.05263157893</v>
      </c>
      <c r="N1809" t="e">
        <f>INDEX(XML!$A$2:$R$782,MATCH(C1809,XML!$D$2:$D$737,0),2)</f>
        <v>#N/A</v>
      </c>
    </row>
    <row r="1810" spans="1:14" ht="101.25" x14ac:dyDescent="0.2">
      <c r="A1810">
        <v>74547</v>
      </c>
      <c r="B1810" t="s">
        <v>35594</v>
      </c>
      <c r="C1810" s="15" t="s">
        <v>35595</v>
      </c>
      <c r="D1810" s="15" t="s">
        <v>36782</v>
      </c>
      <c r="E1810">
        <v>37800</v>
      </c>
      <c r="F1810">
        <v>44472</v>
      </c>
      <c r="H1810">
        <v>36</v>
      </c>
      <c r="K1810" s="16">
        <f t="shared" si="84"/>
        <v>42336</v>
      </c>
      <c r="L1810" s="16">
        <f t="shared" si="85"/>
        <v>44564.210526315786</v>
      </c>
      <c r="M1810" s="16">
        <f t="shared" si="86"/>
        <v>44462</v>
      </c>
      <c r="N1810" t="e">
        <f>INDEX(XML!$A$2:$R$782,MATCH(C1810,XML!$D$2:$D$737,0),2)</f>
        <v>#N/A</v>
      </c>
    </row>
    <row r="1811" spans="1:14" ht="22.5" customHeight="1" x14ac:dyDescent="0.2">
      <c r="A1811">
        <v>83075</v>
      </c>
      <c r="B1811" t="s">
        <v>47687</v>
      </c>
      <c r="C1811" s="15" t="s">
        <v>47688</v>
      </c>
      <c r="D1811" s="15" t="s">
        <v>47689</v>
      </c>
      <c r="E1811">
        <v>40161</v>
      </c>
      <c r="F1811">
        <v>44623</v>
      </c>
      <c r="H1811" t="s">
        <v>746</v>
      </c>
      <c r="K1811" s="16">
        <f t="shared" si="84"/>
        <v>44980.32</v>
      </c>
      <c r="L1811" s="16">
        <f t="shared" si="85"/>
        <v>47347.705263157892</v>
      </c>
      <c r="M1811" s="16">
        <f t="shared" si="86"/>
        <v>44613</v>
      </c>
      <c r="N1811" t="e">
        <f>INDEX(XML!$A$2:$R$782,MATCH(C1811,XML!$D$2:$D$737,0),2)</f>
        <v>#N/A</v>
      </c>
    </row>
    <row r="1812" spans="1:14" ht="101.25" x14ac:dyDescent="0.2">
      <c r="A1812">
        <v>36776</v>
      </c>
      <c r="B1812" t="s">
        <v>46995</v>
      </c>
      <c r="C1812" s="15" t="s">
        <v>46996</v>
      </c>
      <c r="D1812" s="15" t="s">
        <v>48251</v>
      </c>
      <c r="E1812">
        <v>32644</v>
      </c>
      <c r="F1812">
        <v>37520</v>
      </c>
      <c r="K1812" s="16">
        <f t="shared" si="84"/>
        <v>36561.279999999999</v>
      </c>
      <c r="L1812" s="16">
        <f t="shared" si="85"/>
        <v>38485.557894736841</v>
      </c>
      <c r="M1812" s="16">
        <f t="shared" si="86"/>
        <v>37510</v>
      </c>
      <c r="N1812" t="e">
        <f>INDEX(XML!$A$2:$R$782,MATCH(C1812,XML!$D$2:$D$737,0),2)</f>
        <v>#N/A</v>
      </c>
    </row>
    <row r="1813" spans="1:14" ht="112.5" x14ac:dyDescent="0.2">
      <c r="A1813">
        <v>73515</v>
      </c>
      <c r="B1813" t="s">
        <v>40250</v>
      </c>
      <c r="C1813" s="15" t="s">
        <v>40251</v>
      </c>
      <c r="D1813" s="15" t="s">
        <v>40252</v>
      </c>
      <c r="E1813">
        <v>44590</v>
      </c>
      <c r="F1813">
        <v>59490</v>
      </c>
      <c r="K1813" s="16">
        <f t="shared" si="84"/>
        <v>49940.800000000003</v>
      </c>
      <c r="L1813" s="16">
        <f t="shared" si="85"/>
        <v>52569.26315789474</v>
      </c>
      <c r="M1813" s="16">
        <f t="shared" si="86"/>
        <v>59480</v>
      </c>
      <c r="N1813" t="e">
        <f>INDEX(XML!$A$2:$R$782,MATCH(C1813,XML!$D$2:$D$737,0),2)</f>
        <v>#N/A</v>
      </c>
    </row>
    <row r="1814" spans="1:14" ht="33.75" customHeight="1" x14ac:dyDescent="0.2">
      <c r="A1814">
        <v>82466</v>
      </c>
      <c r="B1814" t="s">
        <v>46997</v>
      </c>
      <c r="C1814" s="15" t="s">
        <v>46998</v>
      </c>
      <c r="D1814" s="15" t="s">
        <v>46999</v>
      </c>
      <c r="E1814">
        <v>87305</v>
      </c>
      <c r="F1814">
        <v>100347</v>
      </c>
      <c r="H1814" t="s">
        <v>746</v>
      </c>
      <c r="K1814" s="16">
        <f t="shared" si="84"/>
        <v>93416.35</v>
      </c>
      <c r="L1814" s="16">
        <f t="shared" si="85"/>
        <v>98333</v>
      </c>
      <c r="M1814" s="16">
        <f t="shared" si="86"/>
        <v>100337</v>
      </c>
      <c r="N1814" t="e">
        <f>INDEX(XML!$A$2:$R$782,MATCH(C1814,XML!$D$2:$D$737,0),2)</f>
        <v>#N/A</v>
      </c>
    </row>
    <row r="1815" spans="1:14" ht="56.25" customHeight="1" x14ac:dyDescent="0.2">
      <c r="A1815">
        <v>82467</v>
      </c>
      <c r="B1815" t="s">
        <v>47000</v>
      </c>
      <c r="C1815" s="15" t="s">
        <v>47001</v>
      </c>
      <c r="D1815" s="15" t="s">
        <v>47002</v>
      </c>
      <c r="E1815">
        <v>95556</v>
      </c>
      <c r="F1815">
        <v>113250</v>
      </c>
      <c r="H1815" t="s">
        <v>746</v>
      </c>
      <c r="K1815" s="16">
        <f t="shared" si="84"/>
        <v>102244.92</v>
      </c>
      <c r="L1815" s="16">
        <f t="shared" si="85"/>
        <v>107626.23157894737</v>
      </c>
      <c r="M1815" s="16">
        <f t="shared" si="86"/>
        <v>113240</v>
      </c>
      <c r="N1815" t="e">
        <f>INDEX(XML!$A$2:$R$782,MATCH(C1815,XML!$D$2:$D$737,0),2)</f>
        <v>#N/A</v>
      </c>
    </row>
    <row r="1816" spans="1:14" ht="56.25" customHeight="1" x14ac:dyDescent="0.2">
      <c r="A1816">
        <v>73513</v>
      </c>
      <c r="B1816" t="s">
        <v>33478</v>
      </c>
      <c r="C1816" s="15" t="s">
        <v>33479</v>
      </c>
      <c r="D1816" s="15" t="s">
        <v>36783</v>
      </c>
      <c r="E1816">
        <v>47000</v>
      </c>
      <c r="F1816">
        <v>62990</v>
      </c>
      <c r="H1816" t="s">
        <v>46993</v>
      </c>
      <c r="K1816" s="16">
        <f t="shared" si="84"/>
        <v>52640</v>
      </c>
      <c r="L1816" s="16">
        <f t="shared" si="85"/>
        <v>55410.526315789473</v>
      </c>
      <c r="M1816" s="16">
        <f t="shared" si="86"/>
        <v>62980</v>
      </c>
      <c r="N1816" t="e">
        <f>INDEX(XML!$A$2:$R$782,MATCH(C1816,XML!$D$2:$D$737,0),2)</f>
        <v>#N/A</v>
      </c>
    </row>
    <row r="1817" spans="1:14" ht="56.25" customHeight="1" x14ac:dyDescent="0.2">
      <c r="A1817">
        <v>73514</v>
      </c>
      <c r="B1817" t="s">
        <v>33480</v>
      </c>
      <c r="C1817" s="15" t="s">
        <v>33481</v>
      </c>
      <c r="D1817" s="15" t="s">
        <v>36784</v>
      </c>
      <c r="E1817">
        <v>58590</v>
      </c>
      <c r="F1817">
        <v>78090</v>
      </c>
      <c r="H1817" t="s">
        <v>746</v>
      </c>
      <c r="K1817" s="16">
        <f t="shared" si="84"/>
        <v>62691.3</v>
      </c>
      <c r="L1817" s="16">
        <f t="shared" si="85"/>
        <v>65990.84210526316</v>
      </c>
      <c r="M1817" s="16">
        <f t="shared" si="86"/>
        <v>78080</v>
      </c>
      <c r="N1817" t="e">
        <f>INDEX(XML!$A$2:$R$782,MATCH(C1817,XML!$D$2:$D$737,0),2)</f>
        <v>#N/A</v>
      </c>
    </row>
    <row r="1818" spans="1:14" ht="56.25" customHeight="1" x14ac:dyDescent="0.2">
      <c r="A1818">
        <v>36122</v>
      </c>
      <c r="B1818" t="s">
        <v>35590</v>
      </c>
      <c r="C1818" s="15" t="s">
        <v>35591</v>
      </c>
      <c r="D1818" s="15" t="s">
        <v>40757</v>
      </c>
      <c r="E1818">
        <v>87596</v>
      </c>
      <c r="F1818">
        <v>127890</v>
      </c>
      <c r="H1818">
        <v>1</v>
      </c>
      <c r="K1818" s="16">
        <f t="shared" si="84"/>
        <v>93727.72</v>
      </c>
      <c r="L1818" s="16">
        <f t="shared" si="85"/>
        <v>98660.757894736846</v>
      </c>
      <c r="M1818" s="16">
        <f t="shared" si="86"/>
        <v>127880</v>
      </c>
      <c r="N1818" t="e">
        <f>INDEX(XML!$A$2:$R$782,MATCH(C1818,XML!$D$2:$D$737,0),2)</f>
        <v>#N/A</v>
      </c>
    </row>
    <row r="1819" spans="1:14" ht="56.25" customHeight="1" x14ac:dyDescent="0.2">
      <c r="A1819">
        <v>36121</v>
      </c>
      <c r="B1819" t="s">
        <v>1334</v>
      </c>
      <c r="C1819" s="15" t="s">
        <v>1335</v>
      </c>
      <c r="D1819" s="15" t="s">
        <v>36785</v>
      </c>
      <c r="E1819">
        <v>149990</v>
      </c>
      <c r="F1819">
        <v>167990</v>
      </c>
      <c r="K1819" s="16">
        <f t="shared" si="84"/>
        <v>160489.29999999999</v>
      </c>
      <c r="L1819" s="16">
        <f t="shared" si="85"/>
        <v>168936.10526315786</v>
      </c>
      <c r="M1819" s="16">
        <f t="shared" si="86"/>
        <v>167980</v>
      </c>
      <c r="N1819" t="e">
        <f>INDEX(XML!$A$2:$R$782,MATCH(C1819,XML!$D$2:$D$737,0),2)</f>
        <v>#N/A</v>
      </c>
    </row>
    <row r="1820" spans="1:14" ht="56.25" customHeight="1" x14ac:dyDescent="0.2">
      <c r="A1820">
        <v>61566</v>
      </c>
      <c r="B1820" t="s">
        <v>20900</v>
      </c>
      <c r="C1820" s="15" t="s">
        <v>20901</v>
      </c>
      <c r="D1820" s="15" t="s">
        <v>37482</v>
      </c>
      <c r="E1820">
        <v>188000</v>
      </c>
      <c r="F1820">
        <v>249990</v>
      </c>
      <c r="K1820" s="16">
        <f t="shared" si="84"/>
        <v>201160</v>
      </c>
      <c r="L1820" s="16">
        <f t="shared" si="85"/>
        <v>211747.36842105264</v>
      </c>
      <c r="M1820" s="16">
        <f t="shared" si="86"/>
        <v>249980</v>
      </c>
      <c r="N1820" t="e">
        <f>INDEX(XML!$A$2:$R$782,MATCH(C1820,XML!$D$2:$D$737,0),2)</f>
        <v>#N/A</v>
      </c>
    </row>
    <row r="1821" spans="1:14" ht="56.25" customHeight="1" x14ac:dyDescent="0.2">
      <c r="A1821">
        <v>53675</v>
      </c>
      <c r="B1821" t="s">
        <v>35592</v>
      </c>
      <c r="C1821" s="15" t="s">
        <v>35593</v>
      </c>
      <c r="D1821" s="15" t="s">
        <v>36786</v>
      </c>
      <c r="E1821">
        <v>470000</v>
      </c>
      <c r="F1821">
        <v>620990</v>
      </c>
      <c r="H1821" t="s">
        <v>746</v>
      </c>
      <c r="I1821">
        <v>2</v>
      </c>
      <c r="K1821" s="16">
        <f t="shared" si="84"/>
        <v>502900</v>
      </c>
      <c r="L1821" s="16">
        <f t="shared" si="85"/>
        <v>529368.42105263157</v>
      </c>
      <c r="M1821" s="16">
        <f t="shared" si="86"/>
        <v>620980</v>
      </c>
      <c r="N1821" t="e">
        <f>INDEX(XML!$A$2:$R$782,MATCH(C1821,XML!$D$2:$D$737,0),2)</f>
        <v>#N/A</v>
      </c>
    </row>
    <row r="1822" spans="1:14" ht="33.75" customHeight="1" x14ac:dyDescent="0.2">
      <c r="A1822">
        <v>54833</v>
      </c>
      <c r="B1822" t="s">
        <v>20902</v>
      </c>
      <c r="C1822" s="15" t="s">
        <v>20903</v>
      </c>
      <c r="D1822" s="15" t="s">
        <v>36787</v>
      </c>
      <c r="E1822">
        <v>280000</v>
      </c>
      <c r="F1822">
        <v>399900</v>
      </c>
      <c r="H1822">
        <v>47</v>
      </c>
      <c r="K1822" s="16">
        <f t="shared" si="84"/>
        <v>299600</v>
      </c>
      <c r="L1822" s="16">
        <f t="shared" si="85"/>
        <v>315368.42105263157</v>
      </c>
      <c r="M1822" s="16">
        <f t="shared" si="86"/>
        <v>399890</v>
      </c>
      <c r="N1822" t="e">
        <f>INDEX(XML!$A$2:$R$782,MATCH(C1822,XML!$D$2:$D$737,0),2)</f>
        <v>#N/A</v>
      </c>
    </row>
    <row r="1823" spans="1:14" ht="33.75" customHeight="1" x14ac:dyDescent="0.2">
      <c r="A1823">
        <v>53242</v>
      </c>
      <c r="B1823" t="s">
        <v>39440</v>
      </c>
      <c r="C1823" s="15" t="s">
        <v>39441</v>
      </c>
      <c r="D1823" s="15" t="s">
        <v>39442</v>
      </c>
      <c r="E1823">
        <v>35291</v>
      </c>
      <c r="F1823">
        <v>39990</v>
      </c>
      <c r="H1823" t="s">
        <v>746</v>
      </c>
      <c r="K1823" s="16">
        <f t="shared" si="84"/>
        <v>39525.919999999998</v>
      </c>
      <c r="L1823" s="16">
        <f t="shared" si="85"/>
        <v>41606.231578947365</v>
      </c>
      <c r="M1823" s="16">
        <f t="shared" si="86"/>
        <v>47279.808612440189</v>
      </c>
      <c r="N1823" t="e">
        <f>INDEX(XML!$A$2:$R$782,MATCH(C1823,XML!$D$2:$D$737,0),2)</f>
        <v>#N/A</v>
      </c>
    </row>
    <row r="1824" spans="1:14" ht="33.75" customHeight="1" x14ac:dyDescent="0.2">
      <c r="A1824">
        <v>60613</v>
      </c>
      <c r="B1824" t="s">
        <v>35835</v>
      </c>
      <c r="C1824" s="15" t="s">
        <v>27491</v>
      </c>
      <c r="D1824" s="15" t="s">
        <v>36788</v>
      </c>
      <c r="E1824">
        <v>39704</v>
      </c>
      <c r="F1824">
        <v>44990</v>
      </c>
      <c r="H1824" t="s">
        <v>746</v>
      </c>
      <c r="K1824" s="16">
        <f t="shared" si="84"/>
        <v>44468.479999999996</v>
      </c>
      <c r="L1824" s="16">
        <f t="shared" si="85"/>
        <v>46808.926315789475</v>
      </c>
      <c r="M1824" s="16">
        <f t="shared" si="86"/>
        <v>53191.961722488042</v>
      </c>
      <c r="N1824" t="e">
        <f>INDEX(XML!$A$2:$R$782,MATCH(C1824,XML!$D$2:$D$737,0),2)</f>
        <v>#N/A</v>
      </c>
    </row>
    <row r="1825" spans="1:14" ht="33.75" customHeight="1" x14ac:dyDescent="0.2">
      <c r="A1825">
        <v>82456</v>
      </c>
      <c r="B1825" t="s">
        <v>43891</v>
      </c>
      <c r="C1825" s="15" t="s">
        <v>43892</v>
      </c>
      <c r="D1825" s="15" t="s">
        <v>44177</v>
      </c>
      <c r="E1825">
        <v>52059</v>
      </c>
      <c r="F1825">
        <v>58990</v>
      </c>
      <c r="K1825" s="16">
        <f t="shared" si="84"/>
        <v>55703.13</v>
      </c>
      <c r="L1825" s="16">
        <f t="shared" si="85"/>
        <v>58634.873684210528</v>
      </c>
      <c r="M1825" s="16">
        <f t="shared" si="86"/>
        <v>66630.538277511965</v>
      </c>
      <c r="N1825" t="e">
        <f>INDEX(XML!$A$2:$R$782,MATCH(C1825,XML!$D$2:$D$737,0),2)</f>
        <v>#N/A</v>
      </c>
    </row>
    <row r="1826" spans="1:14" ht="33.75" customHeight="1" x14ac:dyDescent="0.2">
      <c r="A1826">
        <v>64834</v>
      </c>
      <c r="B1826" t="s">
        <v>22957</v>
      </c>
      <c r="C1826" s="15" t="s">
        <v>22958</v>
      </c>
      <c r="D1826" s="15" t="s">
        <v>36789</v>
      </c>
      <c r="E1826">
        <v>50799</v>
      </c>
      <c r="F1826">
        <v>61990</v>
      </c>
      <c r="K1826" s="16">
        <f t="shared" si="84"/>
        <v>54354.93</v>
      </c>
      <c r="L1826" s="16">
        <f t="shared" si="85"/>
        <v>57215.715789473681</v>
      </c>
      <c r="M1826" s="16">
        <f t="shared" si="86"/>
        <v>65017.858851674639</v>
      </c>
      <c r="N1826" t="e">
        <f>INDEX(XML!$A$2:$R$782,MATCH(C1826,XML!$D$2:$D$737,0),2)</f>
        <v>#N/A</v>
      </c>
    </row>
    <row r="1827" spans="1:14" ht="33.75" customHeight="1" x14ac:dyDescent="0.2">
      <c r="A1827">
        <v>82455</v>
      </c>
      <c r="B1827" t="s">
        <v>43889</v>
      </c>
      <c r="C1827" s="15" t="s">
        <v>43890</v>
      </c>
      <c r="D1827" s="15" t="s">
        <v>44178</v>
      </c>
      <c r="E1827">
        <v>63868</v>
      </c>
      <c r="F1827">
        <v>69990</v>
      </c>
      <c r="H1827">
        <v>20</v>
      </c>
      <c r="K1827" s="16">
        <f t="shared" si="84"/>
        <v>68338.759999999995</v>
      </c>
      <c r="L1827" s="16">
        <f t="shared" si="85"/>
        <v>71935.536842105255</v>
      </c>
      <c r="M1827" s="16">
        <f t="shared" si="86"/>
        <v>81744.928229665064</v>
      </c>
      <c r="N1827" t="e">
        <f>INDEX(XML!$A$2:$R$782,MATCH(C1827,XML!$D$2:$D$737,0),2)</f>
        <v>#N/A</v>
      </c>
    </row>
    <row r="1828" spans="1:14" ht="33.75" customHeight="1" x14ac:dyDescent="0.2">
      <c r="A1828">
        <v>59773</v>
      </c>
      <c r="B1828" t="s">
        <v>32557</v>
      </c>
      <c r="C1828" s="15" t="s">
        <v>32558</v>
      </c>
      <c r="D1828" s="15" t="s">
        <v>36790</v>
      </c>
      <c r="E1828">
        <v>63868</v>
      </c>
      <c r="F1828">
        <v>69990</v>
      </c>
      <c r="I1828">
        <v>2</v>
      </c>
      <c r="K1828" s="16">
        <f t="shared" si="84"/>
        <v>68338.759999999995</v>
      </c>
      <c r="L1828" s="16">
        <f t="shared" si="85"/>
        <v>71935.536842105255</v>
      </c>
      <c r="M1828" s="16">
        <f t="shared" si="86"/>
        <v>81744.928229665064</v>
      </c>
      <c r="N1828" t="e">
        <f>INDEX(XML!$A$2:$R$782,MATCH(C1828,XML!$D$2:$D$737,0),2)</f>
        <v>#N/A</v>
      </c>
    </row>
    <row r="1829" spans="1:14" ht="33.75" customHeight="1" x14ac:dyDescent="0.2">
      <c r="A1829">
        <v>55582</v>
      </c>
      <c r="B1829" t="s">
        <v>14864</v>
      </c>
      <c r="C1829" s="15" t="s">
        <v>14865</v>
      </c>
      <c r="D1829" s="15" t="s">
        <v>36791</v>
      </c>
      <c r="E1829">
        <v>49411</v>
      </c>
      <c r="F1829">
        <v>49990</v>
      </c>
      <c r="H1829" t="s">
        <v>746</v>
      </c>
      <c r="K1829" s="16">
        <f t="shared" si="84"/>
        <v>55340.32</v>
      </c>
      <c r="L1829" s="16">
        <f t="shared" si="85"/>
        <v>58252.968421052632</v>
      </c>
      <c r="M1829" s="16">
        <f t="shared" si="86"/>
        <v>66196.555023923444</v>
      </c>
      <c r="N1829" t="e">
        <f>INDEX(XML!$A$2:$R$782,MATCH(C1829,XML!$D$2:$D$737,0),2)</f>
        <v>#N/A</v>
      </c>
    </row>
    <row r="1830" spans="1:14" ht="33.75" customHeight="1" x14ac:dyDescent="0.2">
      <c r="A1830">
        <v>80282</v>
      </c>
      <c r="B1830" t="s">
        <v>38941</v>
      </c>
      <c r="C1830" s="15" t="s">
        <v>38942</v>
      </c>
      <c r="D1830" s="15" t="s">
        <v>39514</v>
      </c>
      <c r="E1830">
        <v>120894</v>
      </c>
      <c r="F1830">
        <v>136990</v>
      </c>
      <c r="H1830">
        <v>20</v>
      </c>
      <c r="K1830" s="16">
        <f t="shared" si="84"/>
        <v>129356.58</v>
      </c>
      <c r="L1830" s="16">
        <f t="shared" si="85"/>
        <v>136164.82105263157</v>
      </c>
      <c r="M1830" s="16">
        <f t="shared" si="86"/>
        <v>154732.75119617223</v>
      </c>
      <c r="N1830" t="e">
        <f>INDEX(XML!$A$2:$R$782,MATCH(C1830,XML!$D$2:$D$737,0),2)</f>
        <v>#N/A</v>
      </c>
    </row>
    <row r="1831" spans="1:14" ht="33.75" customHeight="1" x14ac:dyDescent="0.2">
      <c r="A1831">
        <v>72683</v>
      </c>
      <c r="B1831" t="s">
        <v>31421</v>
      </c>
      <c r="C1831" s="15" t="s">
        <v>31422</v>
      </c>
      <c r="D1831" s="15" t="s">
        <v>36792</v>
      </c>
      <c r="E1831">
        <v>62649</v>
      </c>
      <c r="F1831">
        <v>70990</v>
      </c>
      <c r="H1831" t="s">
        <v>746</v>
      </c>
      <c r="K1831" s="16">
        <f t="shared" si="84"/>
        <v>67034.429999999993</v>
      </c>
      <c r="L1831" s="16">
        <f t="shared" si="85"/>
        <v>70562.557894736834</v>
      </c>
      <c r="M1831" s="16">
        <f t="shared" si="86"/>
        <v>80184.724880382768</v>
      </c>
      <c r="N1831" t="e">
        <f>INDEX(XML!$A$2:$R$782,MATCH(C1831,XML!$D$2:$D$737,0),2)</f>
        <v>#N/A</v>
      </c>
    </row>
    <row r="1832" spans="1:14" ht="56.25" customHeight="1" x14ac:dyDescent="0.2">
      <c r="A1832">
        <v>64873</v>
      </c>
      <c r="B1832" t="s">
        <v>23968</v>
      </c>
      <c r="C1832" s="15" t="s">
        <v>23969</v>
      </c>
      <c r="D1832" s="15" t="s">
        <v>36793</v>
      </c>
      <c r="E1832">
        <v>84712</v>
      </c>
      <c r="F1832">
        <v>95990</v>
      </c>
      <c r="H1832">
        <v>30</v>
      </c>
      <c r="K1832" s="16">
        <f t="shared" si="84"/>
        <v>90641.84</v>
      </c>
      <c r="L1832" s="16">
        <f t="shared" si="85"/>
        <v>95412.46315789473</v>
      </c>
      <c r="M1832" s="16">
        <f t="shared" si="86"/>
        <v>108423.25358851673</v>
      </c>
      <c r="N1832" t="e">
        <f>INDEX(XML!$A$2:$R$782,MATCH(C1832,XML!$D$2:$D$737,0),2)</f>
        <v>#N/A</v>
      </c>
    </row>
    <row r="1833" spans="1:14" ht="33.75" customHeight="1" x14ac:dyDescent="0.2">
      <c r="A1833">
        <v>64785</v>
      </c>
      <c r="B1833" t="s">
        <v>22388</v>
      </c>
      <c r="C1833" s="15" t="s">
        <v>22389</v>
      </c>
      <c r="D1833" s="15" t="s">
        <v>36794</v>
      </c>
      <c r="E1833">
        <v>158842</v>
      </c>
      <c r="F1833">
        <v>159990</v>
      </c>
      <c r="I1833">
        <v>1</v>
      </c>
      <c r="K1833" s="16">
        <f t="shared" si="84"/>
        <v>169960.94</v>
      </c>
      <c r="L1833" s="16">
        <f t="shared" si="85"/>
        <v>178906.25263157894</v>
      </c>
      <c r="M1833" s="16">
        <f t="shared" si="86"/>
        <v>203302.55980861242</v>
      </c>
      <c r="N1833" t="e">
        <f>INDEX(XML!$A$2:$R$782,MATCH(C1833,XML!$D$2:$D$737,0),2)</f>
        <v>#N/A</v>
      </c>
    </row>
    <row r="1834" spans="1:14" ht="123.75" x14ac:dyDescent="0.2">
      <c r="A1834">
        <v>49527</v>
      </c>
      <c r="B1834" t="s">
        <v>1336</v>
      </c>
      <c r="C1834" s="15" t="s">
        <v>1337</v>
      </c>
      <c r="D1834" s="15" t="s">
        <v>36795</v>
      </c>
      <c r="E1834">
        <v>223613</v>
      </c>
      <c r="F1834">
        <v>239990</v>
      </c>
      <c r="I1834">
        <v>1</v>
      </c>
      <c r="K1834" s="16">
        <f t="shared" si="84"/>
        <v>239265.91</v>
      </c>
      <c r="L1834" s="16">
        <f t="shared" si="85"/>
        <v>251858.85263157895</v>
      </c>
      <c r="M1834" s="16">
        <f t="shared" si="86"/>
        <v>286203.24162679428</v>
      </c>
      <c r="N1834" t="e">
        <f>INDEX(XML!$A$2:$R$782,MATCH(C1834,XML!$D$2:$D$737,0),2)</f>
        <v>#N/A</v>
      </c>
    </row>
    <row r="1835" spans="1:14" ht="135" x14ac:dyDescent="0.2">
      <c r="A1835">
        <v>60612</v>
      </c>
      <c r="B1835" t="s">
        <v>32559</v>
      </c>
      <c r="C1835" s="15" t="s">
        <v>32560</v>
      </c>
      <c r="D1835" s="15" t="s">
        <v>41012</v>
      </c>
      <c r="E1835">
        <v>137662</v>
      </c>
      <c r="F1835">
        <v>139990</v>
      </c>
      <c r="H1835" t="s">
        <v>746</v>
      </c>
      <c r="K1835" s="16">
        <f t="shared" si="84"/>
        <v>147298.34</v>
      </c>
      <c r="L1835" s="16">
        <f t="shared" si="85"/>
        <v>155050.8842105263</v>
      </c>
      <c r="M1835" s="16">
        <f t="shared" si="86"/>
        <v>176194.18660287082</v>
      </c>
      <c r="N1835" t="e">
        <f>INDEX(XML!$A$2:$R$782,MATCH(C1835,XML!$D$2:$D$737,0),2)</f>
        <v>#N/A</v>
      </c>
    </row>
    <row r="1836" spans="1:14" ht="123.75" x14ac:dyDescent="0.2">
      <c r="A1836">
        <v>42986</v>
      </c>
      <c r="B1836">
        <v>14100900604</v>
      </c>
      <c r="C1836" s="15" t="s">
        <v>1338</v>
      </c>
      <c r="D1836" s="15" t="s">
        <v>36796</v>
      </c>
      <c r="E1836">
        <v>79692</v>
      </c>
      <c r="F1836">
        <v>96000</v>
      </c>
      <c r="H1836">
        <v>22</v>
      </c>
      <c r="K1836" s="16">
        <f t="shared" si="84"/>
        <v>85270.44</v>
      </c>
      <c r="L1836" s="16">
        <f t="shared" si="85"/>
        <v>89758.357894736837</v>
      </c>
      <c r="M1836" s="16">
        <f t="shared" si="86"/>
        <v>101998.13397129187</v>
      </c>
      <c r="N1836" t="e">
        <f>INDEX(XML!$A$2:$R$782,MATCH(C1836,XML!$D$2:$D$737,0),2)</f>
        <v>#N/A</v>
      </c>
    </row>
    <row r="1837" spans="1:14" ht="135" x14ac:dyDescent="0.2">
      <c r="A1837">
        <v>48452</v>
      </c>
      <c r="B1837" t="s">
        <v>12143</v>
      </c>
      <c r="C1837" s="15" t="s">
        <v>12144</v>
      </c>
      <c r="D1837" s="15" t="s">
        <v>44308</v>
      </c>
      <c r="E1837">
        <v>79028</v>
      </c>
      <c r="F1837">
        <v>87809</v>
      </c>
      <c r="H1837">
        <v>20</v>
      </c>
      <c r="K1837" s="16">
        <f t="shared" si="84"/>
        <v>84559.96</v>
      </c>
      <c r="L1837" s="16">
        <f t="shared" si="85"/>
        <v>89010.484210526309</v>
      </c>
      <c r="M1837" s="16">
        <f t="shared" si="86"/>
        <v>101148.27751196171</v>
      </c>
      <c r="N1837" t="e">
        <f>INDEX(XML!$A$2:$R$782,MATCH(C1837,XML!$D$2:$D$737,0),2)</f>
        <v>#N/A</v>
      </c>
    </row>
    <row r="1838" spans="1:14" ht="135" x14ac:dyDescent="0.2">
      <c r="A1838">
        <v>69337</v>
      </c>
      <c r="B1838" t="s">
        <v>29875</v>
      </c>
      <c r="C1838" s="15" t="s">
        <v>29876</v>
      </c>
      <c r="D1838" s="15" t="s">
        <v>44309</v>
      </c>
      <c r="E1838">
        <v>72464</v>
      </c>
      <c r="F1838">
        <v>80516</v>
      </c>
      <c r="K1838" s="16">
        <f t="shared" si="84"/>
        <v>77536.479999999996</v>
      </c>
      <c r="L1838" s="16">
        <f t="shared" si="85"/>
        <v>81617.347368421048</v>
      </c>
      <c r="M1838" s="16">
        <f t="shared" si="86"/>
        <v>92746.985645933019</v>
      </c>
      <c r="N1838" t="e">
        <f>INDEX(XML!$A$2:$R$782,MATCH(C1838,XML!$D$2:$D$737,0),2)</f>
        <v>#N/A</v>
      </c>
    </row>
    <row r="1839" spans="1:14" ht="33.75" customHeight="1" x14ac:dyDescent="0.2">
      <c r="A1839">
        <v>70417</v>
      </c>
      <c r="B1839" t="s">
        <v>30353</v>
      </c>
      <c r="C1839" s="15" t="s">
        <v>30354</v>
      </c>
      <c r="D1839" s="15" t="s">
        <v>44310</v>
      </c>
      <c r="E1839">
        <v>126275</v>
      </c>
      <c r="F1839">
        <v>140306</v>
      </c>
      <c r="H1839">
        <v>18</v>
      </c>
      <c r="K1839" s="16">
        <f t="shared" si="84"/>
        <v>135114.25</v>
      </c>
      <c r="L1839" s="16">
        <f t="shared" si="85"/>
        <v>142225.52631578947</v>
      </c>
      <c r="M1839" s="16">
        <f t="shared" si="86"/>
        <v>161619.91626794258</v>
      </c>
      <c r="N1839" t="e">
        <f>INDEX(XML!$A$2:$R$782,MATCH(C1839,XML!$D$2:$D$737,0),2)</f>
        <v>#N/A</v>
      </c>
    </row>
    <row r="1840" spans="1:14" ht="33.75" customHeight="1" x14ac:dyDescent="0.2">
      <c r="A1840">
        <v>69338</v>
      </c>
      <c r="B1840" t="s">
        <v>29873</v>
      </c>
      <c r="C1840" s="15" t="s">
        <v>29874</v>
      </c>
      <c r="D1840" s="15" t="s">
        <v>44311</v>
      </c>
      <c r="E1840">
        <v>157258</v>
      </c>
      <c r="F1840">
        <v>174731</v>
      </c>
      <c r="K1840" s="16">
        <f t="shared" si="84"/>
        <v>168266.06</v>
      </c>
      <c r="L1840" s="16">
        <f t="shared" si="85"/>
        <v>177122.16842105263</v>
      </c>
      <c r="M1840" s="16">
        <f t="shared" si="86"/>
        <v>201275.19138755978</v>
      </c>
      <c r="N1840" t="e">
        <f>INDEX(XML!$A$2:$R$782,MATCH(C1840,XML!$D$2:$D$737,0),2)</f>
        <v>#N/A</v>
      </c>
    </row>
    <row r="1841" spans="1:14" ht="33.75" customHeight="1" x14ac:dyDescent="0.2">
      <c r="A1841">
        <v>62526</v>
      </c>
      <c r="B1841" t="s">
        <v>21357</v>
      </c>
      <c r="C1841" s="15" t="s">
        <v>21358</v>
      </c>
      <c r="D1841" s="15" t="s">
        <v>45967</v>
      </c>
      <c r="E1841">
        <v>510181</v>
      </c>
      <c r="F1841">
        <v>566868</v>
      </c>
      <c r="K1841" s="16">
        <f t="shared" si="84"/>
        <v>545893.67000000004</v>
      </c>
      <c r="L1841" s="16">
        <f t="shared" si="85"/>
        <v>574624.9157894738</v>
      </c>
      <c r="M1841" s="16">
        <f t="shared" si="86"/>
        <v>652982.85885167483</v>
      </c>
      <c r="N1841" t="e">
        <f>INDEX(XML!$A$2:$R$782,MATCH(C1841,XML!$D$2:$D$737,0),2)</f>
        <v>#N/A</v>
      </c>
    </row>
    <row r="1842" spans="1:14" ht="157.5" x14ac:dyDescent="0.2">
      <c r="A1842">
        <v>42738</v>
      </c>
      <c r="B1842" t="s">
        <v>1342</v>
      </c>
      <c r="C1842" s="15" t="s">
        <v>1343</v>
      </c>
      <c r="D1842" s="15" t="s">
        <v>44312</v>
      </c>
      <c r="E1842">
        <v>112789</v>
      </c>
      <c r="F1842">
        <v>125321</v>
      </c>
      <c r="H1842" t="s">
        <v>746</v>
      </c>
      <c r="K1842" s="16">
        <f t="shared" si="84"/>
        <v>120684.23</v>
      </c>
      <c r="L1842" s="16">
        <f t="shared" si="85"/>
        <v>127036.03157894737</v>
      </c>
      <c r="M1842" s="16">
        <f t="shared" si="86"/>
        <v>144359.12679425837</v>
      </c>
      <c r="N1842" t="e">
        <f>INDEX(XML!$A$2:$R$782,MATCH(C1842,XML!$D$2:$D$737,0),2)</f>
        <v>#N/A</v>
      </c>
    </row>
    <row r="1843" spans="1:14" ht="157.5" x14ac:dyDescent="0.2">
      <c r="A1843">
        <v>47723</v>
      </c>
      <c r="B1843" t="s">
        <v>41278</v>
      </c>
      <c r="C1843" s="15" t="s">
        <v>1344</v>
      </c>
      <c r="D1843" s="15" t="s">
        <v>44313</v>
      </c>
      <c r="E1843">
        <v>312962</v>
      </c>
      <c r="F1843">
        <v>402990</v>
      </c>
      <c r="I1843">
        <v>1</v>
      </c>
      <c r="K1843" s="16">
        <f t="shared" si="84"/>
        <v>334869.34000000003</v>
      </c>
      <c r="L1843" s="16">
        <f t="shared" si="85"/>
        <v>352494.04210526322</v>
      </c>
      <c r="M1843" s="16">
        <f t="shared" si="86"/>
        <v>400561.4114832537</v>
      </c>
      <c r="N1843" t="str">
        <f>INDEX(XML!$A$2:$R$782,MATCH(C1843,XML!$D$2:$D$737,0),2)</f>
        <v>108489437_988913</v>
      </c>
    </row>
    <row r="1844" spans="1:14" ht="33.75" customHeight="1" x14ac:dyDescent="0.2">
      <c r="A1844">
        <v>42739</v>
      </c>
      <c r="B1844" t="s">
        <v>1345</v>
      </c>
      <c r="C1844" s="15" t="s">
        <v>1346</v>
      </c>
      <c r="D1844" s="15" t="s">
        <v>44314</v>
      </c>
      <c r="E1844">
        <v>156690</v>
      </c>
      <c r="F1844">
        <v>174100</v>
      </c>
      <c r="H1844">
        <v>17</v>
      </c>
      <c r="K1844" s="16">
        <f t="shared" si="84"/>
        <v>167658.29999999999</v>
      </c>
      <c r="L1844" s="16">
        <f t="shared" si="85"/>
        <v>176482.42105263157</v>
      </c>
      <c r="M1844" s="16">
        <f t="shared" si="86"/>
        <v>200548.20574162679</v>
      </c>
      <c r="N1844" t="e">
        <f>INDEX(XML!$A$2:$R$782,MATCH(C1844,XML!$D$2:$D$737,0),2)</f>
        <v>#N/A</v>
      </c>
    </row>
    <row r="1845" spans="1:14" ht="168.75" x14ac:dyDescent="0.2">
      <c r="A1845">
        <v>80443</v>
      </c>
      <c r="B1845" t="s">
        <v>47582</v>
      </c>
      <c r="C1845" s="15" t="s">
        <v>47583</v>
      </c>
      <c r="D1845" s="15" t="s">
        <v>47584</v>
      </c>
      <c r="E1845">
        <v>725990</v>
      </c>
      <c r="F1845">
        <v>806990</v>
      </c>
      <c r="K1845" s="16">
        <f t="shared" si="84"/>
        <v>776809.3</v>
      </c>
      <c r="L1845" s="16">
        <f t="shared" si="85"/>
        <v>817694</v>
      </c>
      <c r="M1845" s="16">
        <f t="shared" si="86"/>
        <v>929197.72727272729</v>
      </c>
      <c r="N1845" t="e">
        <f>INDEX(XML!$A$2:$R$782,MATCH(C1845,XML!$D$2:$D$737,0),2)</f>
        <v>#N/A</v>
      </c>
    </row>
    <row r="1846" spans="1:14" ht="33.75" customHeight="1" x14ac:dyDescent="0.2">
      <c r="A1846">
        <v>44635</v>
      </c>
      <c r="B1846" t="s">
        <v>23966</v>
      </c>
      <c r="C1846" s="15" t="s">
        <v>1347</v>
      </c>
      <c r="D1846" s="15" t="s">
        <v>23967</v>
      </c>
      <c r="E1846">
        <v>256990</v>
      </c>
      <c r="F1846">
        <v>256990</v>
      </c>
      <c r="H1846">
        <v>1</v>
      </c>
      <c r="K1846" s="16">
        <f t="shared" si="84"/>
        <v>274979.3</v>
      </c>
      <c r="L1846" s="16">
        <f t="shared" si="85"/>
        <v>289451.89473684208</v>
      </c>
      <c r="M1846" s="16">
        <f t="shared" si="86"/>
        <v>328922.60765550233</v>
      </c>
      <c r="N1846" t="str">
        <f>INDEX(XML!$A$2:$R$782,MATCH(C1846,XML!$D$2:$D$737,0),2)</f>
        <v>106788911_699627</v>
      </c>
    </row>
    <row r="1847" spans="1:14" ht="33.75" customHeight="1" x14ac:dyDescent="0.2">
      <c r="A1847">
        <v>44649</v>
      </c>
      <c r="B1847" t="s">
        <v>1348</v>
      </c>
      <c r="C1847" s="15" t="s">
        <v>1349</v>
      </c>
      <c r="D1847" s="15" t="s">
        <v>1350</v>
      </c>
      <c r="E1847">
        <v>233780</v>
      </c>
      <c r="F1847">
        <v>291990</v>
      </c>
      <c r="H1847">
        <v>1</v>
      </c>
      <c r="K1847" s="16">
        <f t="shared" si="84"/>
        <v>250144.6</v>
      </c>
      <c r="L1847" s="16">
        <f t="shared" si="85"/>
        <v>263310.10526315792</v>
      </c>
      <c r="M1847" s="16">
        <f t="shared" si="86"/>
        <v>299216.02870813402</v>
      </c>
      <c r="N1847" t="str">
        <f>INDEX(XML!$A$2:$R$782,MATCH(C1847,XML!$D$2:$D$737,0),2)</f>
        <v>106788494_445761</v>
      </c>
    </row>
    <row r="1848" spans="1:14" ht="33.75" customHeight="1" x14ac:dyDescent="0.2">
      <c r="A1848">
        <v>75907</v>
      </c>
      <c r="B1848" t="s">
        <v>45744</v>
      </c>
      <c r="C1848" s="15" t="s">
        <v>45745</v>
      </c>
      <c r="D1848" s="15" t="s">
        <v>45746</v>
      </c>
      <c r="E1848">
        <v>40000</v>
      </c>
      <c r="F1848">
        <v>47900</v>
      </c>
      <c r="K1848" s="16">
        <f t="shared" si="84"/>
        <v>44800</v>
      </c>
      <c r="L1848" s="16">
        <f t="shared" si="85"/>
        <v>47157.894736842107</v>
      </c>
      <c r="M1848" s="16">
        <f t="shared" si="86"/>
        <v>53588.516746411478</v>
      </c>
      <c r="N1848" t="e">
        <f>INDEX(XML!$A$2:$R$782,MATCH(C1848,XML!$D$2:$D$737,0),2)</f>
        <v>#N/A</v>
      </c>
    </row>
    <row r="1849" spans="1:14" ht="33.75" customHeight="1" x14ac:dyDescent="0.2">
      <c r="A1849">
        <v>83602</v>
      </c>
      <c r="B1849" t="s">
        <v>45747</v>
      </c>
      <c r="C1849" s="15" t="s">
        <v>45748</v>
      </c>
      <c r="D1849" s="15" t="s">
        <v>46897</v>
      </c>
      <c r="E1849">
        <v>48000</v>
      </c>
      <c r="F1849">
        <v>55500</v>
      </c>
      <c r="H1849" t="s">
        <v>746</v>
      </c>
      <c r="K1849" s="16">
        <f t="shared" si="84"/>
        <v>53760</v>
      </c>
      <c r="L1849" s="16">
        <f t="shared" si="85"/>
        <v>56589.473684210527</v>
      </c>
      <c r="M1849" s="16">
        <f t="shared" si="86"/>
        <v>64306.220095693781</v>
      </c>
      <c r="N1849" t="e">
        <f>INDEX(XML!$A$2:$R$782,MATCH(C1849,XML!$D$2:$D$737,0),2)</f>
        <v>#N/A</v>
      </c>
    </row>
    <row r="1850" spans="1:14" ht="135" x14ac:dyDescent="0.2">
      <c r="A1850">
        <v>70248</v>
      </c>
      <c r="B1850" t="s">
        <v>26978</v>
      </c>
      <c r="C1850" s="15" t="s">
        <v>26979</v>
      </c>
      <c r="D1850" s="15" t="s">
        <v>40795</v>
      </c>
      <c r="E1850">
        <v>53000</v>
      </c>
      <c r="F1850">
        <v>60990</v>
      </c>
      <c r="H1850">
        <v>20</v>
      </c>
      <c r="K1850" s="16">
        <f t="shared" si="84"/>
        <v>56710</v>
      </c>
      <c r="L1850" s="16">
        <f t="shared" si="85"/>
        <v>59694.73684210526</v>
      </c>
      <c r="M1850" s="16">
        <f t="shared" si="86"/>
        <v>67834.928229665064</v>
      </c>
      <c r="N1850" t="e">
        <f>INDEX(XML!$A$2:$R$782,MATCH(C1850,XML!$D$2:$D$737,0),2)</f>
        <v>#N/A</v>
      </c>
    </row>
    <row r="1851" spans="1:14" ht="157.5" x14ac:dyDescent="0.2">
      <c r="A1851">
        <v>72768</v>
      </c>
      <c r="B1851" t="s">
        <v>45397</v>
      </c>
      <c r="C1851" s="15" t="s">
        <v>45398</v>
      </c>
      <c r="D1851" s="15" t="s">
        <v>46898</v>
      </c>
      <c r="E1851">
        <v>64000</v>
      </c>
      <c r="F1851">
        <v>71990</v>
      </c>
      <c r="H1851" t="s">
        <v>746</v>
      </c>
      <c r="K1851" s="16">
        <f t="shared" si="84"/>
        <v>68480</v>
      </c>
      <c r="L1851" s="16">
        <f t="shared" si="85"/>
        <v>72084.210526315786</v>
      </c>
      <c r="M1851" s="16">
        <f t="shared" si="86"/>
        <v>81913.875598086117</v>
      </c>
      <c r="N1851" t="e">
        <f>INDEX(XML!$A$2:$R$782,MATCH(C1851,XML!$D$2:$D$737,0),2)</f>
        <v>#N/A</v>
      </c>
    </row>
    <row r="1852" spans="1:14" ht="146.25" x14ac:dyDescent="0.2">
      <c r="A1852">
        <v>67219</v>
      </c>
      <c r="B1852" t="s">
        <v>23735</v>
      </c>
      <c r="C1852" s="15" t="s">
        <v>23736</v>
      </c>
      <c r="D1852" s="15" t="s">
        <v>40797</v>
      </c>
      <c r="E1852">
        <v>60900</v>
      </c>
      <c r="F1852">
        <v>77700</v>
      </c>
      <c r="H1852" t="s">
        <v>746</v>
      </c>
      <c r="K1852" s="16">
        <f t="shared" si="84"/>
        <v>65163</v>
      </c>
      <c r="L1852" s="16">
        <f t="shared" si="85"/>
        <v>68592.631578947374</v>
      </c>
      <c r="M1852" s="16">
        <f t="shared" si="86"/>
        <v>77946.172248803836</v>
      </c>
      <c r="N1852" t="e">
        <f>INDEX(XML!$A$2:$R$782,MATCH(C1852,XML!$D$2:$D$737,0),2)</f>
        <v>#N/A</v>
      </c>
    </row>
    <row r="1853" spans="1:14" ht="146.25" x14ac:dyDescent="0.2">
      <c r="A1853">
        <v>74210</v>
      </c>
      <c r="B1853" t="s">
        <v>31771</v>
      </c>
      <c r="C1853" s="15" t="s">
        <v>31772</v>
      </c>
      <c r="D1853" s="15" t="s">
        <v>40796</v>
      </c>
      <c r="E1853">
        <v>60990</v>
      </c>
      <c r="F1853">
        <v>77700</v>
      </c>
      <c r="H1853" t="s">
        <v>746</v>
      </c>
      <c r="K1853" s="16">
        <f t="shared" si="84"/>
        <v>65259.3</v>
      </c>
      <c r="L1853" s="16">
        <f t="shared" si="85"/>
        <v>68694</v>
      </c>
      <c r="M1853" s="16">
        <f t="shared" si="86"/>
        <v>78061.363636363632</v>
      </c>
      <c r="N1853" t="e">
        <f>INDEX(XML!$A$2:$R$782,MATCH(C1853,XML!$D$2:$D$737,0),2)</f>
        <v>#N/A</v>
      </c>
    </row>
    <row r="1854" spans="1:14" ht="123.75" x14ac:dyDescent="0.2">
      <c r="A1854">
        <v>75908</v>
      </c>
      <c r="B1854" t="s">
        <v>47484</v>
      </c>
      <c r="C1854" s="15" t="s">
        <v>47485</v>
      </c>
      <c r="D1854" s="15" t="s">
        <v>47486</v>
      </c>
      <c r="E1854">
        <v>60900</v>
      </c>
      <c r="F1854">
        <v>65300</v>
      </c>
      <c r="K1854" s="16">
        <f t="shared" si="84"/>
        <v>65163</v>
      </c>
      <c r="L1854" s="16">
        <f t="shared" si="85"/>
        <v>68592.631578947374</v>
      </c>
      <c r="M1854" s="16">
        <f t="shared" si="86"/>
        <v>77946.172248803836</v>
      </c>
      <c r="N1854" t="e">
        <f>INDEX(XML!$A$2:$R$782,MATCH(C1854,XML!$D$2:$D$737,0),2)</f>
        <v>#N/A</v>
      </c>
    </row>
    <row r="1855" spans="1:14" ht="112.5" x14ac:dyDescent="0.2">
      <c r="A1855">
        <v>56392</v>
      </c>
      <c r="B1855" t="s">
        <v>44890</v>
      </c>
      <c r="C1855" s="15" t="s">
        <v>44891</v>
      </c>
      <c r="D1855" s="15" t="s">
        <v>44892</v>
      </c>
      <c r="E1855">
        <v>100000</v>
      </c>
      <c r="F1855">
        <v>105200</v>
      </c>
      <c r="K1855" s="16">
        <f t="shared" si="84"/>
        <v>107000</v>
      </c>
      <c r="L1855" s="16">
        <f t="shared" si="85"/>
        <v>112631.57894736843</v>
      </c>
      <c r="M1855" s="16">
        <f t="shared" si="86"/>
        <v>127990.43062200958</v>
      </c>
      <c r="N1855" t="e">
        <f>INDEX(XML!$A$2:$R$782,MATCH(C1855,XML!$D$2:$D$737,0),2)</f>
        <v>#N/A</v>
      </c>
    </row>
    <row r="1856" spans="1:14" ht="45" customHeight="1" x14ac:dyDescent="0.2">
      <c r="A1856">
        <v>70249</v>
      </c>
      <c r="B1856" t="s">
        <v>33304</v>
      </c>
      <c r="C1856" s="15" t="s">
        <v>33305</v>
      </c>
      <c r="D1856" s="15" t="s">
        <v>40798</v>
      </c>
      <c r="E1856">
        <v>65300</v>
      </c>
      <c r="F1856">
        <v>74990</v>
      </c>
      <c r="H1856">
        <v>12</v>
      </c>
      <c r="K1856" s="16">
        <f t="shared" si="84"/>
        <v>69871</v>
      </c>
      <c r="L1856" s="16">
        <f t="shared" si="85"/>
        <v>73548.421052631573</v>
      </c>
      <c r="M1856" s="16">
        <f t="shared" si="86"/>
        <v>83577.751196172234</v>
      </c>
      <c r="N1856" t="e">
        <f>INDEX(XML!$A$2:$R$782,MATCH(C1856,XML!$D$2:$D$737,0),2)</f>
        <v>#N/A</v>
      </c>
    </row>
    <row r="1857" spans="1:14" ht="45" customHeight="1" x14ac:dyDescent="0.2">
      <c r="A1857">
        <v>67220</v>
      </c>
      <c r="B1857" t="s">
        <v>23737</v>
      </c>
      <c r="C1857" s="15" t="s">
        <v>23738</v>
      </c>
      <c r="D1857" s="15" t="s">
        <v>40802</v>
      </c>
      <c r="E1857">
        <v>74000</v>
      </c>
      <c r="F1857">
        <v>91400</v>
      </c>
      <c r="H1857">
        <v>29</v>
      </c>
      <c r="K1857" s="16">
        <f t="shared" si="84"/>
        <v>79180</v>
      </c>
      <c r="L1857" s="16">
        <f t="shared" si="85"/>
        <v>83347.368421052626</v>
      </c>
      <c r="M1857" s="16">
        <f t="shared" si="86"/>
        <v>94712.918660287076</v>
      </c>
      <c r="N1857" t="e">
        <f>INDEX(XML!$A$2:$R$782,MATCH(C1857,XML!$D$2:$D$737,0),2)</f>
        <v>#N/A</v>
      </c>
    </row>
    <row r="1858" spans="1:14" ht="157.5" x14ac:dyDescent="0.2">
      <c r="A1858">
        <v>72780</v>
      </c>
      <c r="B1858" t="s">
        <v>45399</v>
      </c>
      <c r="C1858" s="15" t="s">
        <v>45400</v>
      </c>
      <c r="D1858" s="15" t="s">
        <v>45401</v>
      </c>
      <c r="E1858">
        <v>75600</v>
      </c>
      <c r="F1858">
        <v>84990</v>
      </c>
      <c r="K1858" s="16">
        <f t="shared" si="84"/>
        <v>80892</v>
      </c>
      <c r="L1858" s="16">
        <f t="shared" si="85"/>
        <v>85149.473684210519</v>
      </c>
      <c r="M1858" s="16">
        <f t="shared" si="86"/>
        <v>96760.76555023923</v>
      </c>
      <c r="N1858" t="e">
        <f>INDEX(XML!$A$2:$R$782,MATCH(C1858,XML!$D$2:$D$737,0),2)</f>
        <v>#N/A</v>
      </c>
    </row>
    <row r="1859" spans="1:14" ht="146.25" x14ac:dyDescent="0.2">
      <c r="A1859">
        <v>74211</v>
      </c>
      <c r="B1859" t="s">
        <v>31773</v>
      </c>
      <c r="C1859" s="15" t="s">
        <v>31774</v>
      </c>
      <c r="D1859" s="15" t="s">
        <v>40801</v>
      </c>
      <c r="E1859">
        <v>74000</v>
      </c>
      <c r="F1859">
        <v>91400</v>
      </c>
      <c r="H1859">
        <v>15</v>
      </c>
      <c r="K1859" s="16">
        <f t="shared" si="84"/>
        <v>79180</v>
      </c>
      <c r="L1859" s="16">
        <f t="shared" si="85"/>
        <v>83347.368421052626</v>
      </c>
      <c r="M1859" s="16">
        <f t="shared" si="86"/>
        <v>94712.918660287076</v>
      </c>
      <c r="N1859" t="e">
        <f>INDEX(XML!$A$2:$R$782,MATCH(C1859,XML!$D$2:$D$737,0),2)</f>
        <v>#N/A</v>
      </c>
    </row>
    <row r="1860" spans="1:14" ht="146.25" x14ac:dyDescent="0.2">
      <c r="A1860">
        <v>83340</v>
      </c>
      <c r="B1860" t="s">
        <v>45240</v>
      </c>
      <c r="C1860" s="15" t="s">
        <v>45241</v>
      </c>
      <c r="D1860" s="15" t="s">
        <v>46899</v>
      </c>
      <c r="E1860">
        <v>120000</v>
      </c>
      <c r="F1860">
        <v>133332</v>
      </c>
      <c r="H1860">
        <v>43</v>
      </c>
      <c r="K1860" s="16">
        <f t="shared" si="84"/>
        <v>128400</v>
      </c>
      <c r="L1860" s="16">
        <f t="shared" si="85"/>
        <v>135157.89473684211</v>
      </c>
      <c r="M1860" s="16">
        <f t="shared" si="86"/>
        <v>153588.51674641148</v>
      </c>
      <c r="N1860" t="e">
        <f>INDEX(XML!$A$2:$R$782,MATCH(C1860,XML!$D$2:$D$737,0),2)</f>
        <v>#N/A</v>
      </c>
    </row>
    <row r="1861" spans="1:14" ht="112.5" x14ac:dyDescent="0.2">
      <c r="A1861">
        <v>54844</v>
      </c>
      <c r="B1861" t="s">
        <v>45242</v>
      </c>
      <c r="C1861" s="15" t="s">
        <v>45243</v>
      </c>
      <c r="D1861" s="15" t="s">
        <v>45244</v>
      </c>
      <c r="E1861">
        <v>115000</v>
      </c>
      <c r="F1861">
        <v>124900</v>
      </c>
      <c r="H1861">
        <v>15</v>
      </c>
      <c r="K1861" s="16">
        <f t="shared" ref="K1861:K1924" si="87">IF(E1861&gt;49999,E1861+E1861*0.07,IF(E1861&lt;=49999,E1861+E1861*0.12))</f>
        <v>123050</v>
      </c>
      <c r="L1861" s="16">
        <f t="shared" ref="L1861:L1924" si="88">K1861*100/95</f>
        <v>129526.31578947368</v>
      </c>
      <c r="M1861" s="16">
        <f t="shared" ref="M1861:M1924" si="89">IF(COUNTIF(C1861,"*Dahua*"),F1861-10,L1861*100/88)</f>
        <v>147188.99521531098</v>
      </c>
      <c r="N1861" t="e">
        <f>INDEX(XML!$A$2:$R$782,MATCH(C1861,XML!$D$2:$D$737,0),2)</f>
        <v>#N/A</v>
      </c>
    </row>
    <row r="1862" spans="1:14" ht="135" x14ac:dyDescent="0.2">
      <c r="A1862">
        <v>64677</v>
      </c>
      <c r="B1862" t="s">
        <v>37975</v>
      </c>
      <c r="C1862" s="15" t="s">
        <v>37976</v>
      </c>
      <c r="D1862" s="15" t="s">
        <v>40799</v>
      </c>
      <c r="E1862">
        <v>144300</v>
      </c>
      <c r="F1862">
        <v>164990</v>
      </c>
      <c r="H1862">
        <v>5</v>
      </c>
      <c r="K1862" s="16">
        <f t="shared" si="87"/>
        <v>154401</v>
      </c>
      <c r="L1862" s="16">
        <f t="shared" si="88"/>
        <v>162527.36842105264</v>
      </c>
      <c r="M1862" s="16">
        <f t="shared" si="89"/>
        <v>184690.19138755981</v>
      </c>
      <c r="N1862" t="e">
        <f>INDEX(XML!$A$2:$R$782,MATCH(C1862,XML!$D$2:$D$737,0),2)</f>
        <v>#N/A</v>
      </c>
    </row>
    <row r="1863" spans="1:14" ht="146.25" x14ac:dyDescent="0.2">
      <c r="A1863">
        <v>81705</v>
      </c>
      <c r="B1863" t="s">
        <v>41636</v>
      </c>
      <c r="C1863" s="15" t="s">
        <v>41637</v>
      </c>
      <c r="D1863" s="15" t="s">
        <v>46900</v>
      </c>
      <c r="E1863">
        <v>263072</v>
      </c>
      <c r="F1863">
        <v>302521</v>
      </c>
      <c r="H1863">
        <v>2</v>
      </c>
      <c r="K1863" s="16">
        <f t="shared" si="87"/>
        <v>281487.03999999998</v>
      </c>
      <c r="L1863" s="16">
        <f t="shared" si="88"/>
        <v>296302.14736842102</v>
      </c>
      <c r="M1863" s="16">
        <f t="shared" si="89"/>
        <v>336706.98564593302</v>
      </c>
      <c r="N1863" t="e">
        <f>INDEX(XML!$A$2:$R$782,MATCH(C1863,XML!$D$2:$D$737,0),2)</f>
        <v>#N/A</v>
      </c>
    </row>
    <row r="1864" spans="1:14" ht="33.75" customHeight="1" x14ac:dyDescent="0.2">
      <c r="A1864">
        <v>81708</v>
      </c>
      <c r="B1864" t="s">
        <v>41641</v>
      </c>
      <c r="C1864" s="15" t="s">
        <v>41642</v>
      </c>
      <c r="D1864" s="15" t="s">
        <v>41643</v>
      </c>
      <c r="E1864">
        <v>407700</v>
      </c>
      <c r="F1864">
        <v>499990</v>
      </c>
      <c r="H1864">
        <v>2</v>
      </c>
      <c r="K1864" s="16">
        <f t="shared" si="87"/>
        <v>436239</v>
      </c>
      <c r="L1864" s="16">
        <f t="shared" si="88"/>
        <v>459198.94736842107</v>
      </c>
      <c r="M1864" s="16">
        <f t="shared" si="89"/>
        <v>521816.98564593302</v>
      </c>
      <c r="N1864" t="e">
        <f>INDEX(XML!$A$2:$R$782,MATCH(C1864,XML!$D$2:$D$737,0),2)</f>
        <v>#N/A</v>
      </c>
    </row>
    <row r="1865" spans="1:14" ht="33.75" customHeight="1" x14ac:dyDescent="0.2">
      <c r="A1865">
        <v>70250</v>
      </c>
      <c r="B1865" t="s">
        <v>45741</v>
      </c>
      <c r="C1865" s="15" t="s">
        <v>45742</v>
      </c>
      <c r="D1865" s="15" t="s">
        <v>45743</v>
      </c>
      <c r="E1865">
        <v>168900</v>
      </c>
      <c r="F1865">
        <v>189990</v>
      </c>
      <c r="H1865" t="s">
        <v>746</v>
      </c>
      <c r="K1865" s="16">
        <f t="shared" si="87"/>
        <v>180723</v>
      </c>
      <c r="L1865" s="16">
        <f t="shared" si="88"/>
        <v>190234.73684210525</v>
      </c>
      <c r="M1865" s="16">
        <f t="shared" si="89"/>
        <v>216175.83732057412</v>
      </c>
      <c r="N1865" t="e">
        <f>INDEX(XML!$A$2:$R$782,MATCH(C1865,XML!$D$2:$D$737,0),2)</f>
        <v>#N/A</v>
      </c>
    </row>
    <row r="1866" spans="1:14" ht="33.75" customHeight="1" x14ac:dyDescent="0.2">
      <c r="A1866">
        <v>83341</v>
      </c>
      <c r="B1866" t="s">
        <v>45245</v>
      </c>
      <c r="C1866" s="15" t="s">
        <v>45246</v>
      </c>
      <c r="D1866" s="15" t="s">
        <v>46901</v>
      </c>
      <c r="E1866">
        <v>169200</v>
      </c>
      <c r="F1866">
        <v>192990</v>
      </c>
      <c r="H1866">
        <v>34</v>
      </c>
      <c r="K1866" s="16">
        <f t="shared" si="87"/>
        <v>181044</v>
      </c>
      <c r="L1866" s="16">
        <f t="shared" si="88"/>
        <v>190572.63157894736</v>
      </c>
      <c r="M1866" s="16">
        <f t="shared" si="89"/>
        <v>216559.80861244016</v>
      </c>
      <c r="N1866" t="e">
        <f>INDEX(XML!$A$2:$R$782,MATCH(C1866,XML!$D$2:$D$737,0),2)</f>
        <v>#N/A</v>
      </c>
    </row>
    <row r="1867" spans="1:14" ht="33.75" customHeight="1" x14ac:dyDescent="0.2">
      <c r="A1867">
        <v>79136</v>
      </c>
      <c r="B1867" t="s">
        <v>45402</v>
      </c>
      <c r="C1867" s="15" t="s">
        <v>45403</v>
      </c>
      <c r="D1867" s="15" t="s">
        <v>46994</v>
      </c>
      <c r="E1867">
        <v>211200</v>
      </c>
      <c r="F1867">
        <v>213766</v>
      </c>
      <c r="H1867">
        <v>42</v>
      </c>
      <c r="K1867" s="16">
        <f t="shared" si="87"/>
        <v>225984</v>
      </c>
      <c r="L1867" s="16">
        <f t="shared" si="88"/>
        <v>237877.89473684211</v>
      </c>
      <c r="M1867" s="16">
        <f t="shared" si="89"/>
        <v>270315.78947368421</v>
      </c>
      <c r="N1867" t="e">
        <f>INDEX(XML!$A$2:$R$782,MATCH(C1867,XML!$D$2:$D$737,0),2)</f>
        <v>#N/A</v>
      </c>
    </row>
    <row r="1868" spans="1:14" ht="22.5" customHeight="1" x14ac:dyDescent="0.2">
      <c r="A1868">
        <v>70253</v>
      </c>
      <c r="B1868" t="s">
        <v>45395</v>
      </c>
      <c r="C1868" s="15" t="s">
        <v>45396</v>
      </c>
      <c r="D1868" s="15" t="s">
        <v>46902</v>
      </c>
      <c r="E1868">
        <v>226700</v>
      </c>
      <c r="F1868">
        <v>254990</v>
      </c>
      <c r="H1868">
        <v>1</v>
      </c>
      <c r="K1868" s="16">
        <f t="shared" si="87"/>
        <v>242569</v>
      </c>
      <c r="L1868" s="16">
        <f t="shared" si="88"/>
        <v>255335.78947368421</v>
      </c>
      <c r="M1868" s="16">
        <f t="shared" si="89"/>
        <v>290154.30622009566</v>
      </c>
      <c r="N1868" t="e">
        <f>INDEX(XML!$A$2:$R$782,MATCH(C1868,XML!$D$2:$D$737,0),2)</f>
        <v>#N/A</v>
      </c>
    </row>
    <row r="1869" spans="1:14" ht="22.5" customHeight="1" x14ac:dyDescent="0.2">
      <c r="A1869">
        <v>61696</v>
      </c>
      <c r="B1869" t="s">
        <v>44845</v>
      </c>
      <c r="C1869" s="15" t="s">
        <v>44846</v>
      </c>
      <c r="D1869" s="15" t="s">
        <v>44847</v>
      </c>
      <c r="E1869">
        <v>216300</v>
      </c>
      <c r="F1869">
        <v>254990</v>
      </c>
      <c r="H1869">
        <v>18</v>
      </c>
      <c r="K1869" s="16">
        <f t="shared" si="87"/>
        <v>231441</v>
      </c>
      <c r="L1869" s="16">
        <f t="shared" si="88"/>
        <v>243622.10526315789</v>
      </c>
      <c r="M1869" s="16">
        <f t="shared" si="89"/>
        <v>276843.30143540673</v>
      </c>
      <c r="N1869" t="e">
        <f>INDEX(XML!$A$2:$R$782,MATCH(C1869,XML!$D$2:$D$737,0),2)</f>
        <v>#N/A</v>
      </c>
    </row>
    <row r="1870" spans="1:14" ht="33.75" customHeight="1" x14ac:dyDescent="0.2">
      <c r="A1870">
        <v>61667</v>
      </c>
      <c r="B1870" t="s">
        <v>45393</v>
      </c>
      <c r="C1870" s="15" t="s">
        <v>45394</v>
      </c>
      <c r="D1870" s="15" t="s">
        <v>46903</v>
      </c>
      <c r="E1870">
        <v>577800</v>
      </c>
      <c r="F1870">
        <v>649990</v>
      </c>
      <c r="H1870">
        <v>9</v>
      </c>
      <c r="K1870" s="16">
        <f t="shared" si="87"/>
        <v>618246</v>
      </c>
      <c r="L1870" s="16">
        <f t="shared" si="88"/>
        <v>650785.26315789472</v>
      </c>
      <c r="M1870" s="16">
        <f t="shared" si="89"/>
        <v>739528.7081339712</v>
      </c>
      <c r="N1870" t="e">
        <f>INDEX(XML!$A$2:$R$782,MATCH(C1870,XML!$D$2:$D$737,0),2)</f>
        <v>#N/A</v>
      </c>
    </row>
    <row r="1871" spans="1:14" ht="33.75" customHeight="1" x14ac:dyDescent="0.2">
      <c r="A1871">
        <v>70252</v>
      </c>
      <c r="B1871" t="s">
        <v>26980</v>
      </c>
      <c r="C1871" s="15" t="s">
        <v>26981</v>
      </c>
      <c r="D1871" s="15" t="s">
        <v>40800</v>
      </c>
      <c r="E1871">
        <v>188100</v>
      </c>
      <c r="F1871">
        <v>214990</v>
      </c>
      <c r="H1871">
        <v>8</v>
      </c>
      <c r="K1871" s="16">
        <f t="shared" si="87"/>
        <v>201267</v>
      </c>
      <c r="L1871" s="16">
        <f t="shared" si="88"/>
        <v>211860</v>
      </c>
      <c r="M1871" s="16">
        <f t="shared" si="89"/>
        <v>240750</v>
      </c>
      <c r="N1871" t="e">
        <f>INDEX(XML!$A$2:$R$782,MATCH(C1871,XML!$D$2:$D$737,0),2)</f>
        <v>#N/A</v>
      </c>
    </row>
    <row r="1872" spans="1:14" ht="146.25" x14ac:dyDescent="0.2">
      <c r="A1872">
        <v>79017</v>
      </c>
      <c r="B1872" t="s">
        <v>37197</v>
      </c>
      <c r="C1872" s="15" t="s">
        <v>37198</v>
      </c>
      <c r="D1872" s="15" t="s">
        <v>46904</v>
      </c>
      <c r="E1872">
        <v>188000</v>
      </c>
      <c r="F1872">
        <v>214990</v>
      </c>
      <c r="H1872">
        <v>3</v>
      </c>
      <c r="K1872" s="16">
        <f t="shared" si="87"/>
        <v>201160</v>
      </c>
      <c r="L1872" s="16">
        <f t="shared" si="88"/>
        <v>211747.36842105264</v>
      </c>
      <c r="M1872" s="16">
        <f t="shared" si="89"/>
        <v>240622.00956937802</v>
      </c>
      <c r="N1872" t="e">
        <f>INDEX(XML!$A$2:$R$782,MATCH(C1872,XML!$D$2:$D$737,0),2)</f>
        <v>#N/A</v>
      </c>
    </row>
    <row r="1873" spans="1:14" ht="146.25" x14ac:dyDescent="0.2">
      <c r="A1873">
        <v>81706</v>
      </c>
      <c r="B1873" t="s">
        <v>41638</v>
      </c>
      <c r="C1873" s="15" t="s">
        <v>41639</v>
      </c>
      <c r="D1873" s="15" t="s">
        <v>41640</v>
      </c>
      <c r="E1873">
        <v>434200</v>
      </c>
      <c r="F1873">
        <v>499990</v>
      </c>
      <c r="K1873" s="16">
        <f t="shared" si="87"/>
        <v>464594</v>
      </c>
      <c r="L1873" s="16">
        <f t="shared" si="88"/>
        <v>489046.31578947371</v>
      </c>
      <c r="M1873" s="16">
        <f t="shared" si="89"/>
        <v>555734.44976076565</v>
      </c>
      <c r="N1873" t="e">
        <f>INDEX(XML!$A$2:$R$782,MATCH(C1873,XML!$D$2:$D$737,0),2)</f>
        <v>#N/A</v>
      </c>
    </row>
    <row r="1874" spans="1:14" ht="78.75" x14ac:dyDescent="0.2">
      <c r="A1874">
        <v>73504</v>
      </c>
      <c r="B1874" t="s">
        <v>31516</v>
      </c>
      <c r="C1874" s="15" t="s">
        <v>31517</v>
      </c>
      <c r="D1874" s="15" t="s">
        <v>31518</v>
      </c>
      <c r="E1874">
        <v>86948</v>
      </c>
      <c r="F1874">
        <v>96608</v>
      </c>
      <c r="H1874" t="s">
        <v>746</v>
      </c>
      <c r="K1874" s="16">
        <f t="shared" si="87"/>
        <v>93034.36</v>
      </c>
      <c r="L1874" s="16">
        <f t="shared" si="88"/>
        <v>97930.905263157896</v>
      </c>
      <c r="M1874" s="16">
        <f t="shared" si="89"/>
        <v>111285.11961722489</v>
      </c>
      <c r="N1874" t="e">
        <f>INDEX(XML!$A$2:$R$782,MATCH(C1874,XML!$D$2:$D$737,0),2)</f>
        <v>#N/A</v>
      </c>
    </row>
    <row r="1875" spans="1:14" ht="101.25" x14ac:dyDescent="0.2">
      <c r="A1875">
        <v>74068</v>
      </c>
      <c r="B1875" t="s">
        <v>31519</v>
      </c>
      <c r="C1875" s="15" t="s">
        <v>31520</v>
      </c>
      <c r="D1875" s="15" t="s">
        <v>35440</v>
      </c>
      <c r="E1875">
        <v>66658</v>
      </c>
      <c r="F1875">
        <v>74064</v>
      </c>
      <c r="H1875" t="s">
        <v>746</v>
      </c>
      <c r="K1875" s="16">
        <f t="shared" si="87"/>
        <v>71324.06</v>
      </c>
      <c r="L1875" s="16">
        <f t="shared" si="88"/>
        <v>75077.957894736843</v>
      </c>
      <c r="M1875" s="16">
        <f t="shared" si="89"/>
        <v>85315.861244019135</v>
      </c>
      <c r="N1875" t="e">
        <f>INDEX(XML!$A$2:$R$782,MATCH(C1875,XML!$D$2:$D$737,0),2)</f>
        <v>#N/A</v>
      </c>
    </row>
    <row r="1876" spans="1:14" ht="78.75" x14ac:dyDescent="0.2">
      <c r="A1876">
        <v>73503</v>
      </c>
      <c r="B1876" t="s">
        <v>30105</v>
      </c>
      <c r="C1876" s="15" t="s">
        <v>30106</v>
      </c>
      <c r="D1876" s="15" t="s">
        <v>30107</v>
      </c>
      <c r="E1876">
        <v>95571</v>
      </c>
      <c r="F1876">
        <v>106189</v>
      </c>
      <c r="H1876" t="s">
        <v>746</v>
      </c>
      <c r="K1876" s="16">
        <f t="shared" si="87"/>
        <v>102260.97</v>
      </c>
      <c r="L1876" s="16">
        <f t="shared" si="88"/>
        <v>107643.12631578947</v>
      </c>
      <c r="M1876" s="16">
        <f t="shared" si="89"/>
        <v>122321.73444976076</v>
      </c>
      <c r="N1876" t="e">
        <f>INDEX(XML!$A$2:$R$782,MATCH(C1876,XML!$D$2:$D$737,0),2)</f>
        <v>#N/A</v>
      </c>
    </row>
    <row r="1877" spans="1:14" ht="67.5" x14ac:dyDescent="0.2">
      <c r="A1877">
        <v>76181</v>
      </c>
      <c r="B1877" t="s">
        <v>44724</v>
      </c>
      <c r="C1877" s="15" t="s">
        <v>44725</v>
      </c>
      <c r="D1877" s="15" t="s">
        <v>44813</v>
      </c>
      <c r="E1877">
        <v>98658</v>
      </c>
      <c r="F1877">
        <v>109620</v>
      </c>
      <c r="H1877">
        <v>12</v>
      </c>
      <c r="K1877" s="16">
        <f t="shared" si="87"/>
        <v>105564.06</v>
      </c>
      <c r="L1877" s="16">
        <f t="shared" si="88"/>
        <v>111120.06315789474</v>
      </c>
      <c r="M1877" s="16">
        <f t="shared" si="89"/>
        <v>126272.7990430622</v>
      </c>
      <c r="N1877" t="e">
        <f>INDEX(XML!$A$2:$R$782,MATCH(C1877,XML!$D$2:$D$737,0),2)</f>
        <v>#N/A</v>
      </c>
    </row>
    <row r="1878" spans="1:14" ht="90" x14ac:dyDescent="0.2">
      <c r="A1878">
        <v>52572</v>
      </c>
      <c r="B1878" t="s">
        <v>31521</v>
      </c>
      <c r="C1878" s="15" t="s">
        <v>31522</v>
      </c>
      <c r="D1878" s="15" t="s">
        <v>31523</v>
      </c>
      <c r="E1878">
        <v>120880</v>
      </c>
      <c r="F1878">
        <v>135990</v>
      </c>
      <c r="H1878">
        <v>2</v>
      </c>
      <c r="K1878" s="16">
        <f t="shared" si="87"/>
        <v>129341.6</v>
      </c>
      <c r="L1878" s="16">
        <f t="shared" si="88"/>
        <v>136149.05263157896</v>
      </c>
      <c r="M1878" s="16">
        <f t="shared" si="89"/>
        <v>154714.83253588519</v>
      </c>
      <c r="N1878" t="e">
        <f>INDEX(XML!$A$2:$R$782,MATCH(C1878,XML!$D$2:$D$737,0),2)</f>
        <v>#N/A</v>
      </c>
    </row>
    <row r="1879" spans="1:14" ht="67.5" x14ac:dyDescent="0.2">
      <c r="A1879">
        <v>79262</v>
      </c>
      <c r="B1879" t="s">
        <v>37679</v>
      </c>
      <c r="C1879" s="15" t="s">
        <v>37680</v>
      </c>
      <c r="D1879" s="15" t="s">
        <v>37681</v>
      </c>
      <c r="E1879">
        <v>123139</v>
      </c>
      <c r="F1879">
        <v>136820</v>
      </c>
      <c r="H1879" t="s">
        <v>746</v>
      </c>
      <c r="K1879" s="16">
        <f t="shared" si="87"/>
        <v>131758.73000000001</v>
      </c>
      <c r="L1879" s="16">
        <f t="shared" si="88"/>
        <v>138693.40000000002</v>
      </c>
      <c r="M1879" s="16">
        <f t="shared" si="89"/>
        <v>157606.13636363638</v>
      </c>
      <c r="N1879" t="e">
        <f>INDEX(XML!$A$2:$R$782,MATCH(C1879,XML!$D$2:$D$737,0),2)</f>
        <v>#N/A</v>
      </c>
    </row>
    <row r="1880" spans="1:14" ht="78.75" x14ac:dyDescent="0.2">
      <c r="A1880">
        <v>78342</v>
      </c>
      <c r="B1880" t="s">
        <v>44650</v>
      </c>
      <c r="C1880" s="15" t="s">
        <v>44651</v>
      </c>
      <c r="D1880" s="15" t="s">
        <v>44652</v>
      </c>
      <c r="E1880">
        <v>173904</v>
      </c>
      <c r="F1880">
        <v>193225</v>
      </c>
      <c r="H1880">
        <v>9</v>
      </c>
      <c r="K1880" s="16">
        <f t="shared" si="87"/>
        <v>186077.28</v>
      </c>
      <c r="L1880" s="16">
        <f t="shared" si="88"/>
        <v>195870.82105263157</v>
      </c>
      <c r="M1880" s="16">
        <f t="shared" si="89"/>
        <v>222580.4784688995</v>
      </c>
      <c r="N1880" t="e">
        <f>INDEX(XML!$A$2:$R$782,MATCH(C1880,XML!$D$2:$D$737,0),2)</f>
        <v>#N/A</v>
      </c>
    </row>
    <row r="1881" spans="1:14" ht="78.75" x14ac:dyDescent="0.2">
      <c r="A1881">
        <v>78337</v>
      </c>
      <c r="B1881" t="s">
        <v>36332</v>
      </c>
      <c r="C1881" s="15" t="s">
        <v>36333</v>
      </c>
      <c r="D1881" s="15" t="s">
        <v>36750</v>
      </c>
      <c r="E1881">
        <v>622213</v>
      </c>
      <c r="F1881">
        <v>691341</v>
      </c>
      <c r="H1881">
        <v>18</v>
      </c>
      <c r="K1881" s="16">
        <f t="shared" si="87"/>
        <v>665767.91</v>
      </c>
      <c r="L1881" s="16">
        <f t="shared" si="88"/>
        <v>700808.32631578948</v>
      </c>
      <c r="M1881" s="16">
        <f t="shared" si="89"/>
        <v>796373.0980861244</v>
      </c>
      <c r="N1881" t="e">
        <f>INDEX(XML!$A$2:$R$782,MATCH(C1881,XML!$D$2:$D$737,0),2)</f>
        <v>#N/A</v>
      </c>
    </row>
    <row r="1882" spans="1:14" ht="67.5" x14ac:dyDescent="0.2">
      <c r="A1882">
        <v>75759</v>
      </c>
      <c r="B1882" t="s">
        <v>44360</v>
      </c>
      <c r="C1882" s="15" t="s">
        <v>44361</v>
      </c>
      <c r="D1882" s="15" t="s">
        <v>44362</v>
      </c>
      <c r="E1882">
        <v>173904</v>
      </c>
      <c r="F1882">
        <v>199990</v>
      </c>
      <c r="H1882">
        <v>3</v>
      </c>
      <c r="K1882" s="16">
        <f t="shared" si="87"/>
        <v>186077.28</v>
      </c>
      <c r="L1882" s="16">
        <f t="shared" si="88"/>
        <v>195870.82105263157</v>
      </c>
      <c r="M1882" s="16">
        <f t="shared" si="89"/>
        <v>222580.4784688995</v>
      </c>
      <c r="N1882" t="e">
        <f>INDEX(XML!$A$2:$R$782,MATCH(C1882,XML!$D$2:$D$737,0),2)</f>
        <v>#N/A</v>
      </c>
    </row>
    <row r="1883" spans="1:14" ht="67.5" x14ac:dyDescent="0.2">
      <c r="A1883">
        <v>78339</v>
      </c>
      <c r="B1883" t="s">
        <v>44640</v>
      </c>
      <c r="C1883" s="15" t="s">
        <v>44641</v>
      </c>
      <c r="D1883" s="15" t="s">
        <v>44814</v>
      </c>
      <c r="E1883">
        <v>214213</v>
      </c>
      <c r="F1883">
        <v>238012</v>
      </c>
      <c r="H1883">
        <v>10</v>
      </c>
      <c r="K1883" s="16">
        <f t="shared" si="87"/>
        <v>229207.91</v>
      </c>
      <c r="L1883" s="16">
        <f t="shared" si="88"/>
        <v>241271.48421052631</v>
      </c>
      <c r="M1883" s="16">
        <f t="shared" si="89"/>
        <v>274172.14114832535</v>
      </c>
      <c r="N1883" t="e">
        <f>INDEX(XML!$A$2:$R$782,MATCH(C1883,XML!$D$2:$D$737,0),2)</f>
        <v>#N/A</v>
      </c>
    </row>
    <row r="1884" spans="1:14" ht="90" x14ac:dyDescent="0.2">
      <c r="A1884">
        <v>79260</v>
      </c>
      <c r="B1884" t="s">
        <v>44642</v>
      </c>
      <c r="C1884" s="15" t="s">
        <v>44643</v>
      </c>
      <c r="D1884" s="15" t="s">
        <v>44644</v>
      </c>
      <c r="E1884">
        <v>456513</v>
      </c>
      <c r="F1884">
        <v>507232</v>
      </c>
      <c r="H1884">
        <v>5</v>
      </c>
      <c r="K1884" s="16">
        <f t="shared" si="87"/>
        <v>488468.91000000003</v>
      </c>
      <c r="L1884" s="16">
        <f t="shared" si="88"/>
        <v>514177.8</v>
      </c>
      <c r="M1884" s="16">
        <f t="shared" si="89"/>
        <v>584292.95454545459</v>
      </c>
      <c r="N1884" t="e">
        <f>INDEX(XML!$A$2:$R$782,MATCH(C1884,XML!$D$2:$D$737,0),2)</f>
        <v>#N/A</v>
      </c>
    </row>
    <row r="1885" spans="1:14" ht="78.75" x14ac:dyDescent="0.2">
      <c r="A1885">
        <v>83061</v>
      </c>
      <c r="B1885" t="s">
        <v>44815</v>
      </c>
      <c r="C1885" s="15" t="s">
        <v>44816</v>
      </c>
      <c r="D1885" s="15" t="s">
        <v>44817</v>
      </c>
      <c r="E1885">
        <v>164792</v>
      </c>
      <c r="F1885">
        <v>183100</v>
      </c>
      <c r="H1885">
        <v>6</v>
      </c>
      <c r="K1885" s="16">
        <f t="shared" si="87"/>
        <v>176327.44</v>
      </c>
      <c r="L1885" s="16">
        <f t="shared" si="88"/>
        <v>185607.83157894737</v>
      </c>
      <c r="M1885" s="16">
        <f t="shared" si="89"/>
        <v>210917.99043062201</v>
      </c>
      <c r="N1885" t="e">
        <f>INDEX(XML!$A$2:$R$782,MATCH(C1885,XML!$D$2:$D$737,0),2)</f>
        <v>#N/A</v>
      </c>
    </row>
    <row r="1886" spans="1:14" ht="78.75" x14ac:dyDescent="0.2">
      <c r="A1886">
        <v>73498</v>
      </c>
      <c r="B1886" t="s">
        <v>44527</v>
      </c>
      <c r="C1886" s="15" t="s">
        <v>44528</v>
      </c>
      <c r="D1886" s="15" t="s">
        <v>44529</v>
      </c>
      <c r="E1886">
        <v>173324</v>
      </c>
      <c r="F1886">
        <v>192582</v>
      </c>
      <c r="H1886">
        <v>2</v>
      </c>
      <c r="K1886" s="16">
        <f t="shared" si="87"/>
        <v>185456.68</v>
      </c>
      <c r="L1886" s="16">
        <f t="shared" si="88"/>
        <v>195217.55789473685</v>
      </c>
      <c r="M1886" s="16">
        <f t="shared" si="89"/>
        <v>221838.13397129189</v>
      </c>
      <c r="N1886" t="e">
        <f>INDEX(XML!$A$2:$R$782,MATCH(C1886,XML!$D$2:$D$737,0),2)</f>
        <v>#N/A</v>
      </c>
    </row>
    <row r="1887" spans="1:14" ht="90" x14ac:dyDescent="0.2">
      <c r="A1887">
        <v>78338</v>
      </c>
      <c r="B1887" t="s">
        <v>44648</v>
      </c>
      <c r="C1887" s="15" t="s">
        <v>44649</v>
      </c>
      <c r="D1887" s="15" t="s">
        <v>44818</v>
      </c>
      <c r="E1887">
        <v>318252</v>
      </c>
      <c r="F1887">
        <v>353610</v>
      </c>
      <c r="H1887">
        <v>19</v>
      </c>
      <c r="K1887" s="16">
        <f t="shared" si="87"/>
        <v>340529.64</v>
      </c>
      <c r="L1887" s="16">
        <f t="shared" si="88"/>
        <v>358452.25263157894</v>
      </c>
      <c r="M1887" s="16">
        <f t="shared" si="89"/>
        <v>407332.10526315792</v>
      </c>
      <c r="N1887" t="e">
        <f>INDEX(XML!$A$2:$R$782,MATCH(C1887,XML!$D$2:$D$737,0),2)</f>
        <v>#N/A</v>
      </c>
    </row>
    <row r="1888" spans="1:14" ht="67.5" x14ac:dyDescent="0.2">
      <c r="A1888">
        <v>70293</v>
      </c>
      <c r="B1888" t="s">
        <v>28962</v>
      </c>
      <c r="C1888" s="15" t="s">
        <v>28963</v>
      </c>
      <c r="D1888" s="15" t="s">
        <v>28964</v>
      </c>
      <c r="E1888">
        <v>70214</v>
      </c>
      <c r="F1888">
        <v>78016</v>
      </c>
      <c r="H1888" t="s">
        <v>746</v>
      </c>
      <c r="K1888" s="16">
        <f t="shared" si="87"/>
        <v>75128.98</v>
      </c>
      <c r="L1888" s="16">
        <f t="shared" si="88"/>
        <v>79083.136842105261</v>
      </c>
      <c r="M1888" s="16">
        <f t="shared" si="89"/>
        <v>89867.200956937799</v>
      </c>
      <c r="N1888" t="e">
        <f>INDEX(XML!$A$2:$R$782,MATCH(C1888,XML!$D$2:$D$737,0),2)</f>
        <v>#N/A</v>
      </c>
    </row>
    <row r="1889" spans="1:14" ht="33.75" customHeight="1" x14ac:dyDescent="0.2">
      <c r="A1889">
        <v>79259</v>
      </c>
      <c r="B1889" t="s">
        <v>44645</v>
      </c>
      <c r="C1889" s="15" t="s">
        <v>44646</v>
      </c>
      <c r="D1889" s="15" t="s">
        <v>44647</v>
      </c>
      <c r="E1889">
        <v>711102</v>
      </c>
      <c r="F1889">
        <v>790105</v>
      </c>
      <c r="H1889">
        <v>1</v>
      </c>
      <c r="K1889" s="16">
        <f t="shared" si="87"/>
        <v>760879.14</v>
      </c>
      <c r="L1889" s="16">
        <f t="shared" si="88"/>
        <v>800925.4105263158</v>
      </c>
      <c r="M1889" s="16">
        <f t="shared" si="89"/>
        <v>910142.51196172263</v>
      </c>
      <c r="N1889" t="e">
        <f>INDEX(XML!$A$2:$R$782,MATCH(C1889,XML!$D$2:$D$737,0),2)</f>
        <v>#N/A</v>
      </c>
    </row>
    <row r="1890" spans="1:14" ht="67.5" x14ac:dyDescent="0.2">
      <c r="A1890">
        <v>76152</v>
      </c>
      <c r="B1890" t="s">
        <v>44530</v>
      </c>
      <c r="C1890" s="15" t="s">
        <v>44531</v>
      </c>
      <c r="D1890" s="15" t="s">
        <v>44819</v>
      </c>
      <c r="E1890">
        <v>145089</v>
      </c>
      <c r="F1890">
        <v>161208</v>
      </c>
      <c r="K1890" s="16">
        <f t="shared" si="87"/>
        <v>155245.23000000001</v>
      </c>
      <c r="L1890" s="16">
        <f t="shared" si="88"/>
        <v>163416.03157894738</v>
      </c>
      <c r="M1890" s="16">
        <f t="shared" si="89"/>
        <v>185700.03588516748</v>
      </c>
      <c r="N1890" t="e">
        <f>INDEX(XML!$A$2:$R$782,MATCH(C1890,XML!$D$2:$D$737,0),2)</f>
        <v>#N/A</v>
      </c>
    </row>
    <row r="1891" spans="1:14" ht="90" x14ac:dyDescent="0.2">
      <c r="A1891">
        <v>74065</v>
      </c>
      <c r="B1891" t="s">
        <v>31524</v>
      </c>
      <c r="C1891" s="15" t="s">
        <v>31525</v>
      </c>
      <c r="D1891" s="15" t="s">
        <v>44820</v>
      </c>
      <c r="E1891">
        <v>183102</v>
      </c>
      <c r="F1891">
        <v>205990</v>
      </c>
      <c r="H1891">
        <v>14</v>
      </c>
      <c r="K1891" s="16">
        <f t="shared" si="87"/>
        <v>195919.14</v>
      </c>
      <c r="L1891" s="16">
        <f t="shared" si="88"/>
        <v>206230.67368421052</v>
      </c>
      <c r="M1891" s="16">
        <f t="shared" si="89"/>
        <v>234353.03827751195</v>
      </c>
      <c r="N1891" t="e">
        <f>INDEX(XML!$A$2:$R$782,MATCH(C1891,XML!$D$2:$D$737,0),2)</f>
        <v>#N/A</v>
      </c>
    </row>
    <row r="1892" spans="1:14" ht="67.5" x14ac:dyDescent="0.2">
      <c r="A1892">
        <v>70294</v>
      </c>
      <c r="B1892" t="s">
        <v>28965</v>
      </c>
      <c r="C1892" s="15" t="s">
        <v>28966</v>
      </c>
      <c r="D1892" s="15" t="s">
        <v>28967</v>
      </c>
      <c r="E1892">
        <v>118119</v>
      </c>
      <c r="F1892">
        <v>131243</v>
      </c>
      <c r="H1892">
        <v>26</v>
      </c>
      <c r="K1892" s="16">
        <f t="shared" si="87"/>
        <v>126387.33</v>
      </c>
      <c r="L1892" s="16">
        <f t="shared" si="88"/>
        <v>133039.2947368421</v>
      </c>
      <c r="M1892" s="16">
        <f t="shared" si="89"/>
        <v>151181.01674641148</v>
      </c>
      <c r="N1892" t="e">
        <f>INDEX(XML!$A$2:$R$782,MATCH(C1892,XML!$D$2:$D$737,0),2)</f>
        <v>#N/A</v>
      </c>
    </row>
    <row r="1893" spans="1:14" ht="78.75" x14ac:dyDescent="0.2">
      <c r="A1893">
        <v>78340</v>
      </c>
      <c r="B1893" t="s">
        <v>44653</v>
      </c>
      <c r="C1893" s="15" t="s">
        <v>44654</v>
      </c>
      <c r="D1893" s="15" t="s">
        <v>44655</v>
      </c>
      <c r="E1893">
        <v>191296</v>
      </c>
      <c r="F1893">
        <v>212549</v>
      </c>
      <c r="H1893">
        <v>1</v>
      </c>
      <c r="K1893" s="16">
        <f t="shared" si="87"/>
        <v>204686.72</v>
      </c>
      <c r="L1893" s="16">
        <f t="shared" si="88"/>
        <v>215459.7052631579</v>
      </c>
      <c r="M1893" s="16">
        <f t="shared" si="89"/>
        <v>244840.57416267943</v>
      </c>
      <c r="N1893" t="e">
        <f>INDEX(XML!$A$2:$R$782,MATCH(C1893,XML!$D$2:$D$737,0),2)</f>
        <v>#N/A</v>
      </c>
    </row>
    <row r="1894" spans="1:14" ht="67.5" x14ac:dyDescent="0.2">
      <c r="A1894">
        <v>70292</v>
      </c>
      <c r="B1894" t="s">
        <v>28968</v>
      </c>
      <c r="C1894" s="15" t="s">
        <v>28969</v>
      </c>
      <c r="D1894" s="15" t="s">
        <v>28970</v>
      </c>
      <c r="E1894">
        <v>137372</v>
      </c>
      <c r="F1894">
        <v>152636</v>
      </c>
      <c r="H1894">
        <v>2</v>
      </c>
      <c r="K1894" s="16">
        <f t="shared" si="87"/>
        <v>146988.04</v>
      </c>
      <c r="L1894" s="16">
        <f t="shared" si="88"/>
        <v>154724.25263157894</v>
      </c>
      <c r="M1894" s="16">
        <f t="shared" si="89"/>
        <v>175823.01435406698</v>
      </c>
      <c r="N1894" t="e">
        <f>INDEX(XML!$A$2:$R$782,MATCH(C1894,XML!$D$2:$D$737,0),2)</f>
        <v>#N/A</v>
      </c>
    </row>
    <row r="1895" spans="1:14" ht="67.5" x14ac:dyDescent="0.2">
      <c r="A1895">
        <v>70291</v>
      </c>
      <c r="B1895" t="s">
        <v>28971</v>
      </c>
      <c r="C1895" s="15" t="s">
        <v>28972</v>
      </c>
      <c r="D1895" s="15" t="s">
        <v>28973</v>
      </c>
      <c r="E1895">
        <v>137348</v>
      </c>
      <c r="F1895">
        <v>152609</v>
      </c>
      <c r="K1895" s="16">
        <f t="shared" si="87"/>
        <v>146962.35999999999</v>
      </c>
      <c r="L1895" s="16">
        <f t="shared" si="88"/>
        <v>154697.22105263156</v>
      </c>
      <c r="M1895" s="16">
        <f t="shared" si="89"/>
        <v>175792.2966507177</v>
      </c>
      <c r="N1895" t="e">
        <f>INDEX(XML!$A$2:$R$782,MATCH(C1895,XML!$D$2:$D$737,0),2)</f>
        <v>#N/A</v>
      </c>
    </row>
    <row r="1896" spans="1:14" ht="67.5" x14ac:dyDescent="0.2">
      <c r="A1896">
        <v>76183</v>
      </c>
      <c r="B1896" t="s">
        <v>36015</v>
      </c>
      <c r="C1896" s="15" t="s">
        <v>36016</v>
      </c>
      <c r="D1896" s="15" t="s">
        <v>36684</v>
      </c>
      <c r="E1896">
        <v>711102</v>
      </c>
      <c r="F1896">
        <v>790105</v>
      </c>
      <c r="H1896">
        <v>2</v>
      </c>
      <c r="K1896" s="16">
        <f t="shared" si="87"/>
        <v>760879.14</v>
      </c>
      <c r="L1896" s="16">
        <f t="shared" si="88"/>
        <v>800925.4105263158</v>
      </c>
      <c r="M1896" s="16">
        <f t="shared" si="89"/>
        <v>910142.51196172263</v>
      </c>
      <c r="N1896" t="e">
        <f>INDEX(XML!$A$2:$R$782,MATCH(C1896,XML!$D$2:$D$737,0),2)</f>
        <v>#N/A</v>
      </c>
    </row>
    <row r="1897" spans="1:14" ht="67.5" x14ac:dyDescent="0.2">
      <c r="A1897">
        <v>83007</v>
      </c>
      <c r="B1897" t="s">
        <v>44638</v>
      </c>
      <c r="C1897" s="15" t="s">
        <v>44639</v>
      </c>
      <c r="D1897" s="15" t="s">
        <v>44821</v>
      </c>
      <c r="E1897">
        <v>933324</v>
      </c>
      <c r="F1897">
        <v>1037016</v>
      </c>
      <c r="H1897">
        <v>2</v>
      </c>
      <c r="K1897" s="16">
        <f t="shared" si="87"/>
        <v>998656.68</v>
      </c>
      <c r="L1897" s="16">
        <f t="shared" si="88"/>
        <v>1051217.5578947368</v>
      </c>
      <c r="M1897" s="16">
        <f t="shared" si="89"/>
        <v>1194565.4066985645</v>
      </c>
      <c r="N1897" t="e">
        <f>INDEX(XML!$A$2:$R$782,MATCH(C1897,XML!$D$2:$D$737,0),2)</f>
        <v>#N/A</v>
      </c>
    </row>
    <row r="1898" spans="1:14" ht="78.75" x14ac:dyDescent="0.2">
      <c r="A1898">
        <v>73231</v>
      </c>
      <c r="B1898" t="s">
        <v>44357</v>
      </c>
      <c r="C1898" s="15" t="s">
        <v>44358</v>
      </c>
      <c r="D1898" s="15" t="s">
        <v>44359</v>
      </c>
      <c r="E1898">
        <v>55176</v>
      </c>
      <c r="F1898">
        <v>69692</v>
      </c>
      <c r="K1898" s="16">
        <f t="shared" si="87"/>
        <v>59038.32</v>
      </c>
      <c r="L1898" s="16">
        <f t="shared" si="88"/>
        <v>62145.599999999999</v>
      </c>
      <c r="M1898" s="16">
        <f t="shared" si="89"/>
        <v>70620</v>
      </c>
      <c r="N1898" t="e">
        <f>INDEX(XML!$A$2:$R$782,MATCH(C1898,XML!$D$2:$D$737,0),2)</f>
        <v>#N/A</v>
      </c>
    </row>
    <row r="1899" spans="1:14" ht="67.5" x14ac:dyDescent="0.2">
      <c r="A1899">
        <v>73236</v>
      </c>
      <c r="B1899" t="s">
        <v>33881</v>
      </c>
      <c r="C1899" s="15" t="s">
        <v>33882</v>
      </c>
      <c r="D1899" s="15" t="s">
        <v>33883</v>
      </c>
      <c r="E1899">
        <v>54377</v>
      </c>
      <c r="F1899">
        <v>64735</v>
      </c>
      <c r="H1899">
        <v>2</v>
      </c>
      <c r="K1899" s="16">
        <f t="shared" si="87"/>
        <v>58183.39</v>
      </c>
      <c r="L1899" s="16">
        <f t="shared" si="88"/>
        <v>61245.673684210524</v>
      </c>
      <c r="M1899" s="16">
        <f t="shared" si="89"/>
        <v>69597.356459330142</v>
      </c>
      <c r="N1899" t="e">
        <f>INDEX(XML!$A$2:$R$782,MATCH(C1899,XML!$D$2:$D$737,0),2)</f>
        <v>#N/A</v>
      </c>
    </row>
    <row r="1900" spans="1:14" ht="67.5" x14ac:dyDescent="0.2">
      <c r="A1900">
        <v>73230</v>
      </c>
      <c r="B1900" t="s">
        <v>44998</v>
      </c>
      <c r="C1900" s="15" t="s">
        <v>44999</v>
      </c>
      <c r="D1900" s="15" t="s">
        <v>45000</v>
      </c>
      <c r="E1900">
        <v>53759</v>
      </c>
      <c r="F1900">
        <v>68990</v>
      </c>
      <c r="H1900">
        <v>2</v>
      </c>
      <c r="K1900" s="16">
        <f t="shared" si="87"/>
        <v>57522.13</v>
      </c>
      <c r="L1900" s="16">
        <f t="shared" si="88"/>
        <v>60549.610526315788</v>
      </c>
      <c r="M1900" s="16">
        <f t="shared" si="89"/>
        <v>68806.375598086117</v>
      </c>
      <c r="N1900" t="e">
        <f>INDEX(XML!$A$2:$R$782,MATCH(C1900,XML!$D$2:$D$737,0),2)</f>
        <v>#N/A</v>
      </c>
    </row>
    <row r="1901" spans="1:14" ht="112.5" x14ac:dyDescent="0.2">
      <c r="A1901">
        <v>66401</v>
      </c>
      <c r="B1901" t="s">
        <v>41418</v>
      </c>
      <c r="C1901" s="15" t="s">
        <v>41419</v>
      </c>
      <c r="D1901" s="15" t="s">
        <v>41420</v>
      </c>
      <c r="E1901">
        <v>135027</v>
      </c>
      <c r="F1901">
        <v>150028</v>
      </c>
      <c r="K1901" s="16">
        <f t="shared" si="87"/>
        <v>144478.89000000001</v>
      </c>
      <c r="L1901" s="16">
        <f t="shared" si="88"/>
        <v>152083.04210526319</v>
      </c>
      <c r="M1901" s="16">
        <f t="shared" si="89"/>
        <v>172821.63875598091</v>
      </c>
      <c r="N1901" t="e">
        <f>INDEX(XML!$A$2:$R$782,MATCH(C1901,XML!$D$2:$D$737,0),2)</f>
        <v>#N/A</v>
      </c>
    </row>
    <row r="1902" spans="1:14" ht="56.25" x14ac:dyDescent="0.2">
      <c r="A1902">
        <v>60531</v>
      </c>
      <c r="B1902" t="s">
        <v>41279</v>
      </c>
      <c r="C1902" s="15" t="s">
        <v>41280</v>
      </c>
      <c r="D1902" s="15" t="s">
        <v>41281</v>
      </c>
      <c r="E1902">
        <v>100317</v>
      </c>
      <c r="F1902">
        <v>117000</v>
      </c>
      <c r="K1902" s="16">
        <f t="shared" si="87"/>
        <v>107339.19</v>
      </c>
      <c r="L1902" s="16">
        <f t="shared" si="88"/>
        <v>112988.62105263158</v>
      </c>
      <c r="M1902" s="16">
        <f t="shared" si="89"/>
        <v>128396.16028708135</v>
      </c>
      <c r="N1902" t="e">
        <f>INDEX(XML!$A$2:$R$782,MATCH(C1902,XML!$D$2:$D$737,0),2)</f>
        <v>#N/A</v>
      </c>
    </row>
    <row r="1903" spans="1:14" ht="112.5" x14ac:dyDescent="0.2">
      <c r="A1903">
        <v>80541</v>
      </c>
      <c r="B1903" t="s">
        <v>44896</v>
      </c>
      <c r="C1903" s="15" t="s">
        <v>44897</v>
      </c>
      <c r="D1903" s="15" t="s">
        <v>44898</v>
      </c>
      <c r="E1903">
        <v>150409</v>
      </c>
      <c r="F1903">
        <v>0</v>
      </c>
      <c r="K1903" s="16">
        <f t="shared" si="87"/>
        <v>160937.63</v>
      </c>
      <c r="L1903" s="16">
        <f t="shared" si="88"/>
        <v>169408.03157894738</v>
      </c>
      <c r="M1903" s="16">
        <f t="shared" si="89"/>
        <v>192509.12679425839</v>
      </c>
      <c r="N1903" t="e">
        <f>INDEX(XML!$A$2:$R$782,MATCH(C1903,XML!$D$2:$D$737,0),2)</f>
        <v>#N/A</v>
      </c>
    </row>
    <row r="1904" spans="1:14" ht="112.5" x14ac:dyDescent="0.2">
      <c r="A1904">
        <v>60533</v>
      </c>
      <c r="B1904" t="s">
        <v>41282</v>
      </c>
      <c r="C1904" s="15" t="s">
        <v>41283</v>
      </c>
      <c r="D1904" s="15" t="s">
        <v>41284</v>
      </c>
      <c r="E1904">
        <v>1</v>
      </c>
      <c r="F1904">
        <v>1</v>
      </c>
      <c r="I1904">
        <v>2</v>
      </c>
      <c r="K1904" s="16">
        <f t="shared" si="87"/>
        <v>1.1200000000000001</v>
      </c>
      <c r="L1904" s="16">
        <f t="shared" si="88"/>
        <v>1.1789473684210527</v>
      </c>
      <c r="M1904" s="16">
        <f t="shared" si="89"/>
        <v>1.3397129186602872</v>
      </c>
      <c r="N1904" t="e">
        <f>INDEX(XML!$A$2:$R$782,MATCH(C1904,XML!$D$2:$D$737,0),2)</f>
        <v>#N/A</v>
      </c>
    </row>
    <row r="1905" spans="1:14" ht="101.25" x14ac:dyDescent="0.2">
      <c r="A1905">
        <v>73669</v>
      </c>
      <c r="B1905" t="s">
        <v>44893</v>
      </c>
      <c r="C1905" s="15" t="s">
        <v>44894</v>
      </c>
      <c r="D1905" s="15" t="s">
        <v>44895</v>
      </c>
      <c r="E1905">
        <v>175491</v>
      </c>
      <c r="F1905">
        <v>208918</v>
      </c>
      <c r="H1905">
        <v>7</v>
      </c>
      <c r="I1905">
        <v>1</v>
      </c>
      <c r="K1905" s="16">
        <f t="shared" si="87"/>
        <v>187775.37</v>
      </c>
      <c r="L1905" s="16">
        <f t="shared" si="88"/>
        <v>197658.28421052633</v>
      </c>
      <c r="M1905" s="16">
        <f t="shared" si="89"/>
        <v>224611.68660287082</v>
      </c>
      <c r="N1905" t="e">
        <f>INDEX(XML!$A$2:$R$782,MATCH(C1905,XML!$D$2:$D$737,0),2)</f>
        <v>#N/A</v>
      </c>
    </row>
    <row r="1906" spans="1:14" ht="123.75" x14ac:dyDescent="0.2">
      <c r="A1906">
        <v>78645</v>
      </c>
      <c r="B1906" t="s">
        <v>40184</v>
      </c>
      <c r="C1906" s="15" t="s">
        <v>40185</v>
      </c>
      <c r="D1906" s="15" t="s">
        <v>40186</v>
      </c>
      <c r="E1906">
        <v>223390</v>
      </c>
      <c r="F1906">
        <v>238282</v>
      </c>
      <c r="K1906" s="16">
        <f t="shared" si="87"/>
        <v>239027.3</v>
      </c>
      <c r="L1906" s="16">
        <f t="shared" si="88"/>
        <v>251607.68421052632</v>
      </c>
      <c r="M1906" s="16">
        <f t="shared" si="89"/>
        <v>285917.82296650717</v>
      </c>
      <c r="N1906" t="e">
        <f>INDEX(XML!$A$2:$R$782,MATCH(C1906,XML!$D$2:$D$737,0),2)</f>
        <v>#N/A</v>
      </c>
    </row>
    <row r="1907" spans="1:14" ht="112.5" x14ac:dyDescent="0.2">
      <c r="A1907">
        <v>81117</v>
      </c>
      <c r="B1907" t="s">
        <v>48252</v>
      </c>
      <c r="C1907" s="15" t="s">
        <v>48253</v>
      </c>
      <c r="D1907" s="15" t="s">
        <v>48254</v>
      </c>
      <c r="E1907">
        <v>230248</v>
      </c>
      <c r="F1907">
        <v>255829</v>
      </c>
      <c r="H1907">
        <v>10</v>
      </c>
      <c r="K1907" s="16">
        <f t="shared" si="87"/>
        <v>246365.36000000002</v>
      </c>
      <c r="L1907" s="16">
        <f t="shared" si="88"/>
        <v>259331.95789473684</v>
      </c>
      <c r="M1907" s="16">
        <f t="shared" si="89"/>
        <v>294695.40669856459</v>
      </c>
      <c r="N1907" t="e">
        <f>INDEX(XML!$A$2:$R$782,MATCH(C1907,XML!$D$2:$D$737,0),2)</f>
        <v>#N/A</v>
      </c>
    </row>
    <row r="1908" spans="1:14" ht="112.5" x14ac:dyDescent="0.2">
      <c r="A1908">
        <v>81118</v>
      </c>
      <c r="B1908" t="s">
        <v>48255</v>
      </c>
      <c r="C1908" s="15" t="s">
        <v>48256</v>
      </c>
      <c r="D1908" s="15" t="s">
        <v>48257</v>
      </c>
      <c r="E1908">
        <v>263274</v>
      </c>
      <c r="F1908">
        <v>292524</v>
      </c>
      <c r="H1908">
        <v>10</v>
      </c>
      <c r="K1908" s="16">
        <f t="shared" si="87"/>
        <v>281703.18</v>
      </c>
      <c r="L1908" s="16">
        <f t="shared" si="88"/>
        <v>296529.66315789474</v>
      </c>
      <c r="M1908" s="16">
        <f t="shared" si="89"/>
        <v>336965.5263157895</v>
      </c>
      <c r="N1908" t="e">
        <f>INDEX(XML!$A$2:$R$782,MATCH(C1908,XML!$D$2:$D$737,0),2)</f>
        <v>#N/A</v>
      </c>
    </row>
    <row r="1909" spans="1:14" ht="15.75" x14ac:dyDescent="0.25">
      <c r="A1909" s="184" t="s">
        <v>1351</v>
      </c>
      <c r="B1909" s="184"/>
      <c r="C1909" s="185"/>
      <c r="D1909" s="185"/>
      <c r="E1909" s="184"/>
      <c r="F1909" s="184"/>
      <c r="G1909" s="184"/>
      <c r="H1909" s="184"/>
      <c r="I1909" s="184"/>
      <c r="J1909" s="184"/>
      <c r="K1909" s="16">
        <f t="shared" si="87"/>
        <v>0</v>
      </c>
      <c r="L1909" s="16">
        <f t="shared" si="88"/>
        <v>0</v>
      </c>
      <c r="M1909" s="16">
        <f t="shared" si="89"/>
        <v>0</v>
      </c>
      <c r="N1909" t="e">
        <f>INDEX(XML!$A$2:$R$782,MATCH(C1909,XML!$D$2:$D$737,0),2)</f>
        <v>#N/A</v>
      </c>
    </row>
    <row r="1910" spans="1:14" ht="146.25" x14ac:dyDescent="0.2">
      <c r="A1910">
        <v>44863</v>
      </c>
      <c r="B1910" t="s">
        <v>1362</v>
      </c>
      <c r="C1910" s="15" t="s">
        <v>1363</v>
      </c>
      <c r="D1910" s="15" t="s">
        <v>1364</v>
      </c>
      <c r="E1910">
        <v>26059</v>
      </c>
      <c r="F1910">
        <v>66990</v>
      </c>
      <c r="H1910">
        <v>15</v>
      </c>
      <c r="K1910" s="16">
        <f t="shared" si="87"/>
        <v>29186.080000000002</v>
      </c>
      <c r="L1910" s="16">
        <f t="shared" si="88"/>
        <v>30722.189473684211</v>
      </c>
      <c r="M1910" s="16">
        <f t="shared" si="89"/>
        <v>34911.57894736842</v>
      </c>
      <c r="N1910" t="e">
        <f>INDEX(XML!$A$2:$R$782,MATCH(C1910,XML!$D$2:$D$737,0),2)</f>
        <v>#N/A</v>
      </c>
    </row>
    <row r="1911" spans="1:14" ht="213.75" x14ac:dyDescent="0.2">
      <c r="A1911">
        <v>44862</v>
      </c>
      <c r="B1911" t="s">
        <v>1359</v>
      </c>
      <c r="C1911" s="15" t="s">
        <v>1360</v>
      </c>
      <c r="D1911" s="15" t="s">
        <v>1361</v>
      </c>
      <c r="E1911">
        <v>39084</v>
      </c>
      <c r="F1911">
        <v>100990</v>
      </c>
      <c r="H1911">
        <v>1</v>
      </c>
      <c r="K1911" s="16">
        <f t="shared" si="87"/>
        <v>43774.080000000002</v>
      </c>
      <c r="L1911" s="16">
        <f t="shared" si="88"/>
        <v>46077.978947368421</v>
      </c>
      <c r="M1911" s="16">
        <f t="shared" si="89"/>
        <v>52361.339712918663</v>
      </c>
      <c r="N1911" t="e">
        <f>INDEX(XML!$A$2:$R$782,MATCH(C1911,XML!$D$2:$D$737,0),2)</f>
        <v>#N/A</v>
      </c>
    </row>
    <row r="1912" spans="1:14" ht="123.75" x14ac:dyDescent="0.2">
      <c r="A1912">
        <v>75689</v>
      </c>
      <c r="B1912" t="s">
        <v>42084</v>
      </c>
      <c r="C1912" s="15" t="s">
        <v>42085</v>
      </c>
      <c r="D1912" s="15" t="s">
        <v>42086</v>
      </c>
      <c r="E1912">
        <v>13990</v>
      </c>
      <c r="F1912">
        <v>22990</v>
      </c>
      <c r="H1912" t="s">
        <v>746</v>
      </c>
      <c r="K1912" s="16">
        <f t="shared" si="87"/>
        <v>15668.8</v>
      </c>
      <c r="L1912" s="16">
        <f t="shared" si="88"/>
        <v>16493.473684210527</v>
      </c>
      <c r="M1912" s="16">
        <f t="shared" si="89"/>
        <v>18742.583732057417</v>
      </c>
      <c r="N1912" t="e">
        <f>INDEX(XML!$A$2:$R$782,MATCH(C1912,XML!$D$2:$D$737,0),2)</f>
        <v>#N/A</v>
      </c>
    </row>
    <row r="1913" spans="1:14" ht="101.25" x14ac:dyDescent="0.2">
      <c r="A1913">
        <v>75692</v>
      </c>
      <c r="B1913" t="s">
        <v>42090</v>
      </c>
      <c r="C1913" s="15" t="s">
        <v>42091</v>
      </c>
      <c r="D1913" s="15" t="s">
        <v>42092</v>
      </c>
      <c r="E1913">
        <v>19287</v>
      </c>
      <c r="F1913">
        <v>29990</v>
      </c>
      <c r="H1913" t="s">
        <v>746</v>
      </c>
      <c r="K1913" s="16">
        <f t="shared" si="87"/>
        <v>21601.439999999999</v>
      </c>
      <c r="L1913" s="16">
        <f t="shared" si="88"/>
        <v>22738.357894736841</v>
      </c>
      <c r="M1913" s="16">
        <f t="shared" si="89"/>
        <v>25839.043062200955</v>
      </c>
      <c r="N1913" t="e">
        <f>INDEX(XML!$A$2:$R$782,MATCH(C1913,XML!$D$2:$D$737,0),2)</f>
        <v>#N/A</v>
      </c>
    </row>
    <row r="1914" spans="1:14" ht="101.25" x14ac:dyDescent="0.2">
      <c r="A1914">
        <v>75690</v>
      </c>
      <c r="B1914" t="s">
        <v>42087</v>
      </c>
      <c r="C1914" s="15" t="s">
        <v>42088</v>
      </c>
      <c r="D1914" s="15" t="s">
        <v>42089</v>
      </c>
      <c r="E1914">
        <v>15477</v>
      </c>
      <c r="F1914">
        <v>23990</v>
      </c>
      <c r="H1914" t="s">
        <v>746</v>
      </c>
      <c r="K1914" s="16">
        <f t="shared" si="87"/>
        <v>17334.240000000002</v>
      </c>
      <c r="L1914" s="16">
        <f t="shared" si="88"/>
        <v>18246.568421052634</v>
      </c>
      <c r="M1914" s="16">
        <f t="shared" si="89"/>
        <v>20734.736842105267</v>
      </c>
      <c r="N1914" t="e">
        <f>INDEX(XML!$A$2:$R$782,MATCH(C1914,XML!$D$2:$D$737,0),2)</f>
        <v>#N/A</v>
      </c>
    </row>
    <row r="1915" spans="1:14" ht="33.75" customHeight="1" x14ac:dyDescent="0.2">
      <c r="A1915">
        <v>75688</v>
      </c>
      <c r="B1915" t="s">
        <v>42081</v>
      </c>
      <c r="C1915" s="15" t="s">
        <v>42082</v>
      </c>
      <c r="D1915" s="15" t="s">
        <v>42083</v>
      </c>
      <c r="E1915">
        <v>11283</v>
      </c>
      <c r="F1915">
        <v>19990</v>
      </c>
      <c r="H1915" t="s">
        <v>746</v>
      </c>
      <c r="K1915" s="16">
        <f t="shared" si="87"/>
        <v>12636.96</v>
      </c>
      <c r="L1915" s="16">
        <f t="shared" si="88"/>
        <v>13302.063157894738</v>
      </c>
      <c r="M1915" s="16">
        <f t="shared" si="89"/>
        <v>15115.980861244019</v>
      </c>
      <c r="N1915" t="e">
        <f>INDEX(XML!$A$2:$R$782,MATCH(C1915,XML!$D$2:$D$737,0),2)</f>
        <v>#N/A</v>
      </c>
    </row>
    <row r="1916" spans="1:14" ht="101.25" x14ac:dyDescent="0.2">
      <c r="A1916">
        <v>75695</v>
      </c>
      <c r="B1916" t="s">
        <v>42177</v>
      </c>
      <c r="C1916" s="15" t="s">
        <v>42178</v>
      </c>
      <c r="D1916" s="15" t="s">
        <v>42179</v>
      </c>
      <c r="E1916">
        <v>38836</v>
      </c>
      <c r="F1916">
        <v>59990</v>
      </c>
      <c r="H1916" t="s">
        <v>746</v>
      </c>
      <c r="K1916" s="16">
        <f t="shared" si="87"/>
        <v>43496.32</v>
      </c>
      <c r="L1916" s="16">
        <f t="shared" si="88"/>
        <v>45785.599999999999</v>
      </c>
      <c r="M1916" s="16">
        <f t="shared" si="89"/>
        <v>52029.090909090912</v>
      </c>
      <c r="N1916" t="e">
        <f>INDEX(XML!$A$2:$R$782,MATCH(C1916,XML!$D$2:$D$737,0),2)</f>
        <v>#N/A</v>
      </c>
    </row>
    <row r="1917" spans="1:14" ht="101.25" x14ac:dyDescent="0.2">
      <c r="A1917">
        <v>75694</v>
      </c>
      <c r="B1917" t="s">
        <v>42093</v>
      </c>
      <c r="C1917" s="15" t="s">
        <v>42094</v>
      </c>
      <c r="D1917" s="15" t="s">
        <v>42095</v>
      </c>
      <c r="E1917">
        <v>38836</v>
      </c>
      <c r="F1917">
        <v>59990</v>
      </c>
      <c r="H1917" t="s">
        <v>746</v>
      </c>
      <c r="K1917" s="16">
        <f t="shared" si="87"/>
        <v>43496.32</v>
      </c>
      <c r="L1917" s="16">
        <f t="shared" si="88"/>
        <v>45785.599999999999</v>
      </c>
      <c r="M1917" s="16">
        <f t="shared" si="89"/>
        <v>52029.090909090912</v>
      </c>
      <c r="N1917" t="e">
        <f>INDEX(XML!$A$2:$R$782,MATCH(C1917,XML!$D$2:$D$737,0),2)</f>
        <v>#N/A</v>
      </c>
    </row>
    <row r="1918" spans="1:14" ht="112.5" x14ac:dyDescent="0.2">
      <c r="A1918">
        <v>75696</v>
      </c>
      <c r="B1918" t="s">
        <v>42180</v>
      </c>
      <c r="C1918" s="15" t="s">
        <v>42181</v>
      </c>
      <c r="D1918" s="15" t="s">
        <v>42182</v>
      </c>
      <c r="E1918">
        <v>65954</v>
      </c>
      <c r="F1918">
        <v>109990</v>
      </c>
      <c r="H1918">
        <v>43</v>
      </c>
      <c r="K1918" s="16">
        <f t="shared" si="87"/>
        <v>70570.78</v>
      </c>
      <c r="L1918" s="16">
        <f t="shared" si="88"/>
        <v>74285.031578947368</v>
      </c>
      <c r="M1918" s="16">
        <f t="shared" si="89"/>
        <v>84414.808612440189</v>
      </c>
      <c r="N1918" t="e">
        <f>INDEX(XML!$A$2:$R$782,MATCH(C1918,XML!$D$2:$D$737,0),2)</f>
        <v>#N/A</v>
      </c>
    </row>
    <row r="1919" spans="1:14" ht="112.5" x14ac:dyDescent="0.2">
      <c r="A1919">
        <v>75697</v>
      </c>
      <c r="B1919" t="s">
        <v>42096</v>
      </c>
      <c r="C1919" s="15" t="s">
        <v>42097</v>
      </c>
      <c r="D1919" s="15" t="s">
        <v>42098</v>
      </c>
      <c r="E1919">
        <v>65954</v>
      </c>
      <c r="F1919">
        <v>109990</v>
      </c>
      <c r="H1919">
        <v>42</v>
      </c>
      <c r="K1919" s="16">
        <f t="shared" si="87"/>
        <v>70570.78</v>
      </c>
      <c r="L1919" s="16">
        <f t="shared" si="88"/>
        <v>74285.031578947368</v>
      </c>
      <c r="M1919" s="16">
        <f t="shared" si="89"/>
        <v>84414.808612440189</v>
      </c>
      <c r="N1919" t="e">
        <f>INDEX(XML!$A$2:$R$782,MATCH(C1919,XML!$D$2:$D$737,0),2)</f>
        <v>#N/A</v>
      </c>
    </row>
    <row r="1920" spans="1:14" ht="90" x14ac:dyDescent="0.2">
      <c r="A1920">
        <v>75691</v>
      </c>
      <c r="B1920" t="s">
        <v>42183</v>
      </c>
      <c r="C1920" s="15" t="s">
        <v>42184</v>
      </c>
      <c r="D1920" s="15" t="s">
        <v>42185</v>
      </c>
      <c r="E1920">
        <v>16961</v>
      </c>
      <c r="F1920">
        <v>29990</v>
      </c>
      <c r="H1920">
        <v>28</v>
      </c>
      <c r="K1920" s="16">
        <f t="shared" si="87"/>
        <v>18996.32</v>
      </c>
      <c r="L1920" s="16">
        <f t="shared" si="88"/>
        <v>19996.126315789475</v>
      </c>
      <c r="M1920" s="16">
        <f t="shared" si="89"/>
        <v>22722.870813397134</v>
      </c>
      <c r="N1920" t="e">
        <f>INDEX(XML!$A$2:$R$782,MATCH(C1920,XML!$D$2:$D$737,0),2)</f>
        <v>#N/A</v>
      </c>
    </row>
    <row r="1921" spans="1:14" ht="123.75" x14ac:dyDescent="0.2">
      <c r="A1921">
        <v>74660</v>
      </c>
      <c r="B1921" t="s">
        <v>37977</v>
      </c>
      <c r="C1921" s="15" t="s">
        <v>37978</v>
      </c>
      <c r="D1921" s="15" t="s">
        <v>37979</v>
      </c>
      <c r="E1921">
        <v>12950</v>
      </c>
      <c r="F1921">
        <v>18990</v>
      </c>
      <c r="K1921" s="16">
        <f t="shared" si="87"/>
        <v>14504</v>
      </c>
      <c r="L1921" s="16">
        <f t="shared" si="88"/>
        <v>15267.368421052632</v>
      </c>
      <c r="M1921" s="16">
        <f t="shared" si="89"/>
        <v>17349.282296650719</v>
      </c>
      <c r="N1921" t="e">
        <f>INDEX(XML!$A$2:$R$782,MATCH(C1921,XML!$D$2:$D$737,0),2)</f>
        <v>#N/A</v>
      </c>
    </row>
    <row r="1922" spans="1:14" ht="90" x14ac:dyDescent="0.2">
      <c r="A1922">
        <v>74661</v>
      </c>
      <c r="B1922" t="s">
        <v>37980</v>
      </c>
      <c r="C1922" s="15" t="s">
        <v>37981</v>
      </c>
      <c r="D1922" s="15" t="s">
        <v>37982</v>
      </c>
      <c r="E1922">
        <v>20358</v>
      </c>
      <c r="F1922">
        <v>30990</v>
      </c>
      <c r="K1922" s="16">
        <f t="shared" si="87"/>
        <v>22800.959999999999</v>
      </c>
      <c r="L1922" s="16">
        <f t="shared" si="88"/>
        <v>24001.010526315789</v>
      </c>
      <c r="M1922" s="16">
        <f t="shared" si="89"/>
        <v>27273.875598086124</v>
      </c>
      <c r="N1922" t="e">
        <f>INDEX(XML!$A$2:$R$782,MATCH(C1922,XML!$D$2:$D$737,0),2)</f>
        <v>#N/A</v>
      </c>
    </row>
    <row r="1923" spans="1:14" ht="123.75" x14ac:dyDescent="0.2">
      <c r="A1923">
        <v>59628</v>
      </c>
      <c r="B1923" t="s">
        <v>42186</v>
      </c>
      <c r="C1923" s="15" t="s">
        <v>42187</v>
      </c>
      <c r="D1923" s="15" t="s">
        <v>42188</v>
      </c>
      <c r="E1923">
        <v>32089</v>
      </c>
      <c r="F1923">
        <v>42789</v>
      </c>
      <c r="H1923" t="s">
        <v>746</v>
      </c>
      <c r="K1923" s="16">
        <f t="shared" si="87"/>
        <v>35939.68</v>
      </c>
      <c r="L1923" s="16">
        <f t="shared" si="88"/>
        <v>37831.242105263154</v>
      </c>
      <c r="M1923" s="16">
        <f t="shared" si="89"/>
        <v>42990.047846889946</v>
      </c>
      <c r="N1923" t="e">
        <f>INDEX(XML!$A$2:$R$782,MATCH(C1923,XML!$D$2:$D$737,0),2)</f>
        <v>#N/A</v>
      </c>
    </row>
    <row r="1924" spans="1:14" ht="90" x14ac:dyDescent="0.2">
      <c r="A1924">
        <v>29449</v>
      </c>
      <c r="B1924" t="s">
        <v>13005</v>
      </c>
      <c r="C1924" s="15" t="s">
        <v>13006</v>
      </c>
      <c r="D1924" s="15" t="s">
        <v>13007</v>
      </c>
      <c r="E1924">
        <v>11892</v>
      </c>
      <c r="F1924">
        <v>16601</v>
      </c>
      <c r="H1924" t="s">
        <v>746</v>
      </c>
      <c r="K1924" s="16">
        <f t="shared" si="87"/>
        <v>13319.04</v>
      </c>
      <c r="L1924" s="16">
        <f t="shared" si="88"/>
        <v>14020.042105263157</v>
      </c>
      <c r="M1924" s="16">
        <f t="shared" si="89"/>
        <v>15931.866028708133</v>
      </c>
      <c r="N1924" t="e">
        <f>INDEX(XML!$A$2:$R$782,MATCH(C1924,XML!$D$2:$D$737,0),2)</f>
        <v>#N/A</v>
      </c>
    </row>
    <row r="1925" spans="1:14" ht="90" x14ac:dyDescent="0.2">
      <c r="A1925">
        <v>28461</v>
      </c>
      <c r="B1925" t="s">
        <v>1355</v>
      </c>
      <c r="C1925" s="15" t="s">
        <v>1356</v>
      </c>
      <c r="D1925" s="15" t="s">
        <v>1357</v>
      </c>
      <c r="E1925">
        <v>16860</v>
      </c>
      <c r="F1925">
        <v>25195</v>
      </c>
      <c r="K1925" s="16">
        <f t="shared" ref="K1925:K1988" si="90">IF(E1925&gt;49999,E1925+E1925*0.07,IF(E1925&lt;=49999,E1925+E1925*0.12))</f>
        <v>18883.2</v>
      </c>
      <c r="L1925" s="16">
        <f t="shared" ref="L1925:L1988" si="91">K1925*100/95</f>
        <v>19877.052631578947</v>
      </c>
      <c r="M1925" s="16">
        <f t="shared" ref="M1925:M1988" si="92">IF(COUNTIF(C1925,"*Dahua*"),F1925-10,L1925*100/88)</f>
        <v>22587.559808612437</v>
      </c>
      <c r="N1925" t="str">
        <f>INDEX(XML!$A$2:$R$782,MATCH(C1925,XML!$D$2:$D$737,0),2)</f>
        <v>100056102_890542</v>
      </c>
    </row>
    <row r="1926" spans="1:14" ht="90" x14ac:dyDescent="0.2">
      <c r="A1926">
        <v>29450</v>
      </c>
      <c r="B1926" t="s">
        <v>42079</v>
      </c>
      <c r="C1926" s="15" t="s">
        <v>1358</v>
      </c>
      <c r="D1926" s="15" t="s">
        <v>42080</v>
      </c>
      <c r="E1926">
        <v>18727</v>
      </c>
      <c r="F1926">
        <v>26233</v>
      </c>
      <c r="K1926" s="16">
        <f t="shared" si="90"/>
        <v>20974.239999999998</v>
      </c>
      <c r="L1926" s="16">
        <f t="shared" si="91"/>
        <v>22078.147368421054</v>
      </c>
      <c r="M1926" s="16">
        <f t="shared" si="92"/>
        <v>25088.803827751199</v>
      </c>
      <c r="N1926" t="str">
        <f>INDEX(XML!$A$2:$R$782,MATCH(C1926,XML!$D$2:$D$737,0),2)</f>
        <v>100056143_414162</v>
      </c>
    </row>
    <row r="1927" spans="1:14" ht="90" x14ac:dyDescent="0.2">
      <c r="A1927">
        <v>62431</v>
      </c>
      <c r="B1927" t="s">
        <v>26982</v>
      </c>
      <c r="C1927" s="15" t="s">
        <v>26983</v>
      </c>
      <c r="D1927" s="15" t="s">
        <v>26984</v>
      </c>
      <c r="E1927">
        <v>110894</v>
      </c>
      <c r="F1927">
        <v>120975</v>
      </c>
      <c r="H1927">
        <v>7</v>
      </c>
      <c r="K1927" s="16">
        <f t="shared" si="90"/>
        <v>118656.58</v>
      </c>
      <c r="L1927" s="16">
        <f t="shared" si="91"/>
        <v>124901.66315789474</v>
      </c>
      <c r="M1927" s="16">
        <f t="shared" si="92"/>
        <v>141933.70813397129</v>
      </c>
      <c r="N1927" t="e">
        <f>INDEX(XML!$A$2:$R$782,MATCH(C1927,XML!$D$2:$D$737,0),2)</f>
        <v>#N/A</v>
      </c>
    </row>
    <row r="1928" spans="1:14" ht="15.75" x14ac:dyDescent="0.25">
      <c r="A1928" s="184" t="s">
        <v>1907</v>
      </c>
      <c r="B1928" s="184"/>
      <c r="C1928" s="185"/>
      <c r="D1928" s="185"/>
      <c r="E1928" s="184"/>
      <c r="F1928" s="184"/>
      <c r="G1928" s="184"/>
      <c r="H1928" s="184"/>
      <c r="I1928" s="184"/>
      <c r="J1928" s="184"/>
      <c r="K1928" s="16">
        <f t="shared" si="90"/>
        <v>0</v>
      </c>
      <c r="L1928" s="16">
        <f t="shared" si="91"/>
        <v>0</v>
      </c>
      <c r="M1928" s="16">
        <f t="shared" si="92"/>
        <v>0</v>
      </c>
      <c r="N1928" t="e">
        <f>INDEX(XML!$A$2:$R$782,MATCH(C1928,XML!$D$2:$D$737,0),2)</f>
        <v>#N/A</v>
      </c>
    </row>
    <row r="1929" spans="1:14" ht="45" x14ac:dyDescent="0.2">
      <c r="A1929">
        <v>69615</v>
      </c>
      <c r="B1929" t="s">
        <v>28552</v>
      </c>
      <c r="C1929" s="15" t="s">
        <v>28553</v>
      </c>
      <c r="D1929" s="15" t="s">
        <v>28554</v>
      </c>
      <c r="E1929">
        <v>14000</v>
      </c>
      <c r="F1929">
        <v>16990</v>
      </c>
      <c r="H1929" t="s">
        <v>746</v>
      </c>
      <c r="K1929" s="16">
        <f t="shared" si="90"/>
        <v>15680</v>
      </c>
      <c r="L1929" s="16">
        <f t="shared" si="91"/>
        <v>16505.263157894737</v>
      </c>
      <c r="M1929" s="16">
        <f t="shared" si="92"/>
        <v>18755.980861244021</v>
      </c>
      <c r="N1929" t="e">
        <f>INDEX(XML!$A$2:$R$782,MATCH(C1929,XML!$D$2:$D$737,0),2)</f>
        <v>#N/A</v>
      </c>
    </row>
    <row r="1930" spans="1:14" ht="45" x14ac:dyDescent="0.2">
      <c r="A1930">
        <v>37464</v>
      </c>
      <c r="B1930" t="s">
        <v>1914</v>
      </c>
      <c r="C1930" s="15" t="s">
        <v>1915</v>
      </c>
      <c r="D1930" s="15" t="s">
        <v>1916</v>
      </c>
      <c r="E1930">
        <v>12500</v>
      </c>
      <c r="F1930">
        <v>14990</v>
      </c>
      <c r="H1930" t="s">
        <v>746</v>
      </c>
      <c r="K1930" s="16">
        <f t="shared" si="90"/>
        <v>14000</v>
      </c>
      <c r="L1930" s="16">
        <f t="shared" si="91"/>
        <v>14736.842105263158</v>
      </c>
      <c r="M1930" s="16">
        <f t="shared" si="92"/>
        <v>16746.411483253589</v>
      </c>
      <c r="N1930" t="e">
        <f>INDEX(XML!$A$2:$R$782,MATCH(C1930,XML!$D$2:$D$737,0),2)</f>
        <v>#N/A</v>
      </c>
    </row>
    <row r="1931" spans="1:14" ht="33.75" x14ac:dyDescent="0.2">
      <c r="A1931">
        <v>1411</v>
      </c>
      <c r="C1931" s="15" t="s">
        <v>1908</v>
      </c>
      <c r="D1931" s="15" t="s">
        <v>1909</v>
      </c>
      <c r="E1931">
        <v>605</v>
      </c>
      <c r="F1931">
        <v>3750</v>
      </c>
      <c r="H1931">
        <v>6</v>
      </c>
      <c r="K1931" s="16">
        <f t="shared" si="90"/>
        <v>677.6</v>
      </c>
      <c r="L1931" s="16">
        <f t="shared" si="91"/>
        <v>713.26315789473688</v>
      </c>
      <c r="M1931" s="16">
        <f t="shared" si="92"/>
        <v>810.52631578947376</v>
      </c>
      <c r="N1931" t="e">
        <f>INDEX(XML!$A$2:$R$782,MATCH(C1931,XML!$D$2:$D$737,0),2)</f>
        <v>#N/A</v>
      </c>
    </row>
    <row r="1932" spans="1:14" ht="56.25" x14ac:dyDescent="0.2">
      <c r="A1932">
        <v>874</v>
      </c>
      <c r="C1932" s="15" t="s">
        <v>1910</v>
      </c>
      <c r="D1932" s="15" t="s">
        <v>1911</v>
      </c>
      <c r="E1932">
        <v>605</v>
      </c>
      <c r="F1932">
        <v>4247</v>
      </c>
      <c r="H1932">
        <v>14</v>
      </c>
      <c r="K1932" s="16">
        <f t="shared" si="90"/>
        <v>677.6</v>
      </c>
      <c r="L1932" s="16">
        <f t="shared" si="91"/>
        <v>713.26315789473688</v>
      </c>
      <c r="M1932" s="16">
        <f t="shared" si="92"/>
        <v>810.52631578947376</v>
      </c>
      <c r="N1932" t="e">
        <f>INDEX(XML!$A$2:$R$782,MATCH(C1932,XML!$D$2:$D$737,0),2)</f>
        <v>#N/A</v>
      </c>
    </row>
    <row r="1933" spans="1:14" ht="33.75" x14ac:dyDescent="0.2">
      <c r="A1933">
        <v>42510</v>
      </c>
      <c r="B1933" t="s">
        <v>46481</v>
      </c>
      <c r="C1933" s="15" t="s">
        <v>1912</v>
      </c>
      <c r="D1933" s="15" t="s">
        <v>1913</v>
      </c>
      <c r="E1933">
        <v>4500</v>
      </c>
      <c r="F1933">
        <v>9990</v>
      </c>
      <c r="H1933">
        <v>143</v>
      </c>
      <c r="K1933" s="16">
        <f t="shared" si="90"/>
        <v>5040</v>
      </c>
      <c r="L1933" s="16">
        <f t="shared" si="91"/>
        <v>5305.2631578947367</v>
      </c>
      <c r="M1933" s="16">
        <f t="shared" si="92"/>
        <v>6028.7081339712922</v>
      </c>
      <c r="N1933" t="e">
        <f>INDEX(XML!$A$2:$R$782,MATCH(C1933,XML!$D$2:$D$737,0),2)</f>
        <v>#N/A</v>
      </c>
    </row>
    <row r="1934" spans="1:14" ht="45" x14ac:dyDescent="0.2">
      <c r="A1934">
        <v>39570</v>
      </c>
      <c r="B1934" t="s">
        <v>43045</v>
      </c>
      <c r="C1934" s="15" t="s">
        <v>43046</v>
      </c>
      <c r="D1934" s="15" t="s">
        <v>43047</v>
      </c>
      <c r="E1934">
        <v>19900</v>
      </c>
      <c r="F1934">
        <v>24875</v>
      </c>
      <c r="H1934" t="s">
        <v>746</v>
      </c>
      <c r="K1934" s="16">
        <f t="shared" si="90"/>
        <v>22288</v>
      </c>
      <c r="L1934" s="16">
        <f t="shared" si="91"/>
        <v>23461.052631578947</v>
      </c>
      <c r="M1934" s="16">
        <f t="shared" si="92"/>
        <v>26660.287081339713</v>
      </c>
      <c r="N1934" t="e">
        <f>INDEX(XML!$A$2:$R$782,MATCH(C1934,XML!$D$2:$D$737,0),2)</f>
        <v>#N/A</v>
      </c>
    </row>
    <row r="1935" spans="1:14" ht="67.5" x14ac:dyDescent="0.2">
      <c r="A1935">
        <v>39571</v>
      </c>
      <c r="B1935" t="s">
        <v>43048</v>
      </c>
      <c r="C1935" s="15" t="s">
        <v>43049</v>
      </c>
      <c r="D1935" s="15" t="s">
        <v>43050</v>
      </c>
      <c r="E1935">
        <v>25530</v>
      </c>
      <c r="F1935">
        <v>33189</v>
      </c>
      <c r="H1935" t="s">
        <v>746</v>
      </c>
      <c r="K1935" s="16">
        <f t="shared" si="90"/>
        <v>28593.599999999999</v>
      </c>
      <c r="L1935" s="16">
        <f t="shared" si="91"/>
        <v>30098.526315789473</v>
      </c>
      <c r="M1935" s="16">
        <f t="shared" si="92"/>
        <v>34202.87081339713</v>
      </c>
      <c r="N1935" t="e">
        <f>INDEX(XML!$A$2:$R$782,MATCH(C1935,XML!$D$2:$D$737,0),2)</f>
        <v>#N/A</v>
      </c>
    </row>
    <row r="1936" spans="1:14" ht="15.75" x14ac:dyDescent="0.25">
      <c r="A1936" s="184" t="s">
        <v>1919</v>
      </c>
      <c r="B1936" s="184"/>
      <c r="C1936" s="185"/>
      <c r="D1936" s="185"/>
      <c r="E1936" s="184"/>
      <c r="F1936" s="184"/>
      <c r="G1936" s="184"/>
      <c r="H1936" s="184"/>
      <c r="I1936" s="184"/>
      <c r="J1936" s="184"/>
      <c r="K1936" s="16">
        <f t="shared" si="90"/>
        <v>0</v>
      </c>
      <c r="L1936" s="16">
        <f t="shared" si="91"/>
        <v>0</v>
      </c>
      <c r="M1936" s="16">
        <f t="shared" si="92"/>
        <v>0</v>
      </c>
      <c r="N1936" t="e">
        <f>INDEX(XML!$A$2:$R$782,MATCH(C1936,XML!$D$2:$D$737,0),2)</f>
        <v>#N/A</v>
      </c>
    </row>
    <row r="1937" spans="1:14" ht="112.5" x14ac:dyDescent="0.2">
      <c r="A1937">
        <v>12396</v>
      </c>
      <c r="B1937" t="s">
        <v>1931</v>
      </c>
      <c r="C1937" s="15" t="s">
        <v>1932</v>
      </c>
      <c r="D1937" s="15" t="s">
        <v>1933</v>
      </c>
      <c r="E1937">
        <v>386</v>
      </c>
      <c r="F1937">
        <v>804</v>
      </c>
      <c r="H1937" t="s">
        <v>767</v>
      </c>
      <c r="K1937" s="16">
        <f t="shared" si="90"/>
        <v>432.32</v>
      </c>
      <c r="L1937" s="16">
        <f t="shared" si="91"/>
        <v>455.07368421052632</v>
      </c>
      <c r="M1937" s="16">
        <f t="shared" si="92"/>
        <v>517.12918660287085</v>
      </c>
      <c r="N1937" t="e">
        <f>INDEX(XML!$A$2:$R$782,MATCH(C1937,XML!$D$2:$D$737,0),2)</f>
        <v>#N/A</v>
      </c>
    </row>
    <row r="1938" spans="1:14" ht="78.75" x14ac:dyDescent="0.2">
      <c r="A1938">
        <v>8046</v>
      </c>
      <c r="B1938" t="s">
        <v>1920</v>
      </c>
      <c r="C1938" s="15" t="s">
        <v>1921</v>
      </c>
      <c r="D1938" s="15" t="s">
        <v>1922</v>
      </c>
      <c r="E1938">
        <v>2764</v>
      </c>
      <c r="F1938">
        <v>3797</v>
      </c>
      <c r="H1938">
        <v>81</v>
      </c>
      <c r="K1938" s="16">
        <f t="shared" si="90"/>
        <v>3095.68</v>
      </c>
      <c r="L1938" s="16">
        <f t="shared" si="91"/>
        <v>3258.6105263157897</v>
      </c>
      <c r="M1938" s="16">
        <f t="shared" si="92"/>
        <v>3702.9665071770341</v>
      </c>
      <c r="N1938" t="e">
        <f>INDEX(XML!$A$2:$R$782,MATCH(C1938,XML!$D$2:$D$737,0),2)</f>
        <v>#N/A</v>
      </c>
    </row>
    <row r="1939" spans="1:14" ht="112.5" x14ac:dyDescent="0.2">
      <c r="A1939">
        <v>39258</v>
      </c>
      <c r="B1939" t="s">
        <v>1923</v>
      </c>
      <c r="C1939" s="15" t="s">
        <v>1924</v>
      </c>
      <c r="D1939" s="15" t="s">
        <v>1925</v>
      </c>
      <c r="E1939">
        <v>1819</v>
      </c>
      <c r="F1939">
        <v>3531</v>
      </c>
      <c r="H1939" t="s">
        <v>768</v>
      </c>
      <c r="K1939" s="16">
        <f t="shared" si="90"/>
        <v>2037.28</v>
      </c>
      <c r="L1939" s="16">
        <f t="shared" si="91"/>
        <v>2144.5052631578947</v>
      </c>
      <c r="M1939" s="16">
        <f t="shared" si="92"/>
        <v>2436.9377990430621</v>
      </c>
      <c r="N1939" t="e">
        <f>INDEX(XML!$A$2:$R$782,MATCH(C1939,XML!$D$2:$D$737,0),2)</f>
        <v>#N/A</v>
      </c>
    </row>
    <row r="1940" spans="1:14" ht="112.5" x14ac:dyDescent="0.2">
      <c r="A1940">
        <v>40095</v>
      </c>
      <c r="B1940" t="s">
        <v>46482</v>
      </c>
      <c r="C1940" s="15" t="s">
        <v>1943</v>
      </c>
      <c r="D1940" s="15" t="s">
        <v>1944</v>
      </c>
      <c r="E1940">
        <v>1926</v>
      </c>
      <c r="F1940">
        <v>3745</v>
      </c>
      <c r="H1940">
        <v>97</v>
      </c>
      <c r="K1940" s="16">
        <f t="shared" si="90"/>
        <v>2157.12</v>
      </c>
      <c r="L1940" s="16">
        <f t="shared" si="91"/>
        <v>2270.6526315789474</v>
      </c>
      <c r="M1940" s="16">
        <f t="shared" si="92"/>
        <v>2580.287081339713</v>
      </c>
      <c r="N1940" t="e">
        <f>INDEX(XML!$A$2:$R$782,MATCH(C1940,XML!$D$2:$D$737,0),2)</f>
        <v>#N/A</v>
      </c>
    </row>
    <row r="1941" spans="1:14" ht="146.25" x14ac:dyDescent="0.2">
      <c r="A1941">
        <v>40100</v>
      </c>
      <c r="B1941" t="s">
        <v>46483</v>
      </c>
      <c r="C1941" s="15" t="s">
        <v>1950</v>
      </c>
      <c r="D1941" s="15" t="s">
        <v>1951</v>
      </c>
      <c r="E1941">
        <v>2140</v>
      </c>
      <c r="F1941">
        <v>4269</v>
      </c>
      <c r="H1941">
        <v>66</v>
      </c>
      <c r="K1941" s="16">
        <f t="shared" si="90"/>
        <v>2396.8000000000002</v>
      </c>
      <c r="L1941" s="16">
        <f t="shared" si="91"/>
        <v>2522.9473684210529</v>
      </c>
      <c r="M1941" s="16">
        <f t="shared" si="92"/>
        <v>2866.9856459330144</v>
      </c>
      <c r="N1941" t="e">
        <f>INDEX(XML!$A$2:$R$782,MATCH(C1941,XML!$D$2:$D$737,0),2)</f>
        <v>#N/A</v>
      </c>
    </row>
    <row r="1942" spans="1:14" ht="135" x14ac:dyDescent="0.2">
      <c r="A1942">
        <v>40099</v>
      </c>
      <c r="B1942" t="s">
        <v>46484</v>
      </c>
      <c r="C1942" s="15" t="s">
        <v>1948</v>
      </c>
      <c r="D1942" s="15" t="s">
        <v>1949</v>
      </c>
      <c r="E1942">
        <v>2140</v>
      </c>
      <c r="F1942">
        <v>4173</v>
      </c>
      <c r="H1942">
        <v>99</v>
      </c>
      <c r="K1942" s="16">
        <f t="shared" si="90"/>
        <v>2396.8000000000002</v>
      </c>
      <c r="L1942" s="16">
        <f t="shared" si="91"/>
        <v>2522.9473684210529</v>
      </c>
      <c r="M1942" s="16">
        <f t="shared" si="92"/>
        <v>2866.9856459330144</v>
      </c>
      <c r="N1942" t="e">
        <f>INDEX(XML!$A$2:$R$782,MATCH(C1942,XML!$D$2:$D$737,0),2)</f>
        <v>#N/A</v>
      </c>
    </row>
    <row r="1943" spans="1:14" ht="112.5" x14ac:dyDescent="0.2">
      <c r="A1943">
        <v>40097</v>
      </c>
      <c r="B1943" t="s">
        <v>1945</v>
      </c>
      <c r="C1943" s="15" t="s">
        <v>1946</v>
      </c>
      <c r="D1943" s="15" t="s">
        <v>1947</v>
      </c>
      <c r="E1943">
        <v>2140</v>
      </c>
      <c r="F1943">
        <v>4494</v>
      </c>
      <c r="H1943">
        <v>100</v>
      </c>
      <c r="K1943" s="16">
        <f t="shared" si="90"/>
        <v>2396.8000000000002</v>
      </c>
      <c r="L1943" s="16">
        <f t="shared" si="91"/>
        <v>2522.9473684210529</v>
      </c>
      <c r="M1943" s="16">
        <f t="shared" si="92"/>
        <v>2866.9856459330144</v>
      </c>
      <c r="N1943" t="e">
        <f>INDEX(XML!$A$2:$R$782,MATCH(C1943,XML!$D$2:$D$737,0),2)</f>
        <v>#N/A</v>
      </c>
    </row>
    <row r="1944" spans="1:14" ht="22.5" customHeight="1" x14ac:dyDescent="0.2">
      <c r="A1944">
        <v>39822</v>
      </c>
      <c r="B1944" t="s">
        <v>1926</v>
      </c>
      <c r="C1944" s="15" t="s">
        <v>1934</v>
      </c>
      <c r="D1944" s="15" t="s">
        <v>1935</v>
      </c>
      <c r="E1944">
        <v>2140</v>
      </c>
      <c r="F1944">
        <v>4269</v>
      </c>
      <c r="H1944">
        <v>92</v>
      </c>
      <c r="K1944" s="16">
        <f t="shared" si="90"/>
        <v>2396.8000000000002</v>
      </c>
      <c r="L1944" s="16">
        <f t="shared" si="91"/>
        <v>2522.9473684210529</v>
      </c>
      <c r="M1944" s="16">
        <f t="shared" si="92"/>
        <v>2866.9856459330144</v>
      </c>
      <c r="N1944" t="e">
        <f>INDEX(XML!$A$2:$R$782,MATCH(C1944,XML!$D$2:$D$737,0),2)</f>
        <v>#N/A</v>
      </c>
    </row>
    <row r="1945" spans="1:14" ht="90" x14ac:dyDescent="0.2">
      <c r="A1945">
        <v>39824</v>
      </c>
      <c r="B1945" t="s">
        <v>46485</v>
      </c>
      <c r="C1945" s="15" t="s">
        <v>1936</v>
      </c>
      <c r="D1945" s="15" t="s">
        <v>1937</v>
      </c>
      <c r="E1945">
        <v>2575</v>
      </c>
      <c r="F1945">
        <v>4320</v>
      </c>
      <c r="H1945">
        <v>1</v>
      </c>
      <c r="K1945" s="16">
        <f t="shared" si="90"/>
        <v>2884</v>
      </c>
      <c r="L1945" s="16">
        <f t="shared" si="91"/>
        <v>3035.7894736842104</v>
      </c>
      <c r="M1945" s="16">
        <f t="shared" si="92"/>
        <v>3449.7607655502393</v>
      </c>
      <c r="N1945" t="e">
        <f>INDEX(XML!$A$2:$R$782,MATCH(C1945,XML!$D$2:$D$737,0),2)</f>
        <v>#N/A</v>
      </c>
    </row>
    <row r="1946" spans="1:14" ht="146.25" x14ac:dyDescent="0.2">
      <c r="A1946">
        <v>39830</v>
      </c>
      <c r="B1946" t="s">
        <v>46486</v>
      </c>
      <c r="C1946" s="15" t="s">
        <v>1941</v>
      </c>
      <c r="D1946" s="15" t="s">
        <v>1942</v>
      </c>
      <c r="E1946">
        <v>2140</v>
      </c>
      <c r="F1946">
        <v>4269</v>
      </c>
      <c r="H1946">
        <v>22</v>
      </c>
      <c r="K1946" s="16">
        <f t="shared" si="90"/>
        <v>2396.8000000000002</v>
      </c>
      <c r="L1946" s="16">
        <f t="shared" si="91"/>
        <v>2522.9473684210529</v>
      </c>
      <c r="M1946" s="16">
        <f t="shared" si="92"/>
        <v>2866.9856459330144</v>
      </c>
      <c r="N1946" t="e">
        <f>INDEX(XML!$A$2:$R$782,MATCH(C1946,XML!$D$2:$D$737,0),2)</f>
        <v>#N/A</v>
      </c>
    </row>
    <row r="1947" spans="1:14" ht="135" x14ac:dyDescent="0.2">
      <c r="A1947">
        <v>39829</v>
      </c>
      <c r="B1947" t="s">
        <v>1938</v>
      </c>
      <c r="C1947" s="15" t="s">
        <v>1939</v>
      </c>
      <c r="D1947" s="15" t="s">
        <v>1940</v>
      </c>
      <c r="E1947">
        <v>2140</v>
      </c>
      <c r="F1947">
        <v>4173</v>
      </c>
      <c r="H1947">
        <v>83</v>
      </c>
      <c r="K1947" s="16">
        <f t="shared" si="90"/>
        <v>2396.8000000000002</v>
      </c>
      <c r="L1947" s="16">
        <f t="shared" si="91"/>
        <v>2522.9473684210529</v>
      </c>
      <c r="M1947" s="16">
        <f t="shared" si="92"/>
        <v>2866.9856459330144</v>
      </c>
      <c r="N1947" t="e">
        <f>INDEX(XML!$A$2:$R$782,MATCH(C1947,XML!$D$2:$D$737,0),2)</f>
        <v>#N/A</v>
      </c>
    </row>
    <row r="1948" spans="1:14" ht="22.5" customHeight="1" x14ac:dyDescent="0.2">
      <c r="A1948">
        <v>39265</v>
      </c>
      <c r="B1948" t="s">
        <v>1926</v>
      </c>
      <c r="C1948" s="15" t="s">
        <v>1927</v>
      </c>
      <c r="D1948" s="15" t="s">
        <v>1928</v>
      </c>
      <c r="E1948">
        <v>2354</v>
      </c>
      <c r="F1948">
        <v>4601</v>
      </c>
      <c r="H1948" t="s">
        <v>768</v>
      </c>
      <c r="K1948" s="16">
        <f t="shared" si="90"/>
        <v>2636.48</v>
      </c>
      <c r="L1948" s="16">
        <f t="shared" si="91"/>
        <v>2775.242105263158</v>
      </c>
      <c r="M1948" s="16">
        <f t="shared" si="92"/>
        <v>3153.6842105263158</v>
      </c>
      <c r="N1948" t="e">
        <f>INDEX(XML!$A$2:$R$782,MATCH(C1948,XML!$D$2:$D$737,0),2)</f>
        <v>#N/A</v>
      </c>
    </row>
    <row r="1949" spans="1:14" ht="135" x14ac:dyDescent="0.2">
      <c r="A1949">
        <v>39268</v>
      </c>
      <c r="B1949" t="s">
        <v>46487</v>
      </c>
      <c r="C1949" s="15" t="s">
        <v>1929</v>
      </c>
      <c r="D1949" s="15" t="s">
        <v>1930</v>
      </c>
      <c r="E1949">
        <v>2354</v>
      </c>
      <c r="F1949">
        <v>4815</v>
      </c>
      <c r="H1949" t="s">
        <v>768</v>
      </c>
      <c r="K1949" s="16">
        <f t="shared" si="90"/>
        <v>2636.48</v>
      </c>
      <c r="L1949" s="16">
        <f t="shared" si="91"/>
        <v>2775.242105263158</v>
      </c>
      <c r="M1949" s="16">
        <f t="shared" si="92"/>
        <v>3153.6842105263158</v>
      </c>
      <c r="N1949" t="e">
        <f>INDEX(XML!$A$2:$R$782,MATCH(C1949,XML!$D$2:$D$737,0),2)</f>
        <v>#N/A</v>
      </c>
    </row>
    <row r="1950" spans="1:14" ht="15.75" x14ac:dyDescent="0.25">
      <c r="A1950" s="184" t="s">
        <v>1952</v>
      </c>
      <c r="B1950" s="184"/>
      <c r="C1950" s="185"/>
      <c r="D1950" s="185"/>
      <c r="E1950" s="184"/>
      <c r="F1950" s="184"/>
      <c r="G1950" s="184"/>
      <c r="H1950" s="184"/>
      <c r="I1950" s="184"/>
      <c r="J1950" s="184"/>
      <c r="K1950" s="16">
        <f t="shared" si="90"/>
        <v>0</v>
      </c>
      <c r="L1950" s="16">
        <f t="shared" si="91"/>
        <v>0</v>
      </c>
      <c r="M1950" s="16">
        <f t="shared" si="92"/>
        <v>0</v>
      </c>
      <c r="N1950" t="e">
        <f>INDEX(XML!$A$2:$R$782,MATCH(C1950,XML!$D$2:$D$737,0),2)</f>
        <v>#N/A</v>
      </c>
    </row>
    <row r="1951" spans="1:14" ht="22.5" customHeight="1" x14ac:dyDescent="0.2">
      <c r="A1951">
        <v>34269</v>
      </c>
      <c r="B1951" t="s">
        <v>1953</v>
      </c>
      <c r="C1951" s="15" t="s">
        <v>1954</v>
      </c>
      <c r="D1951" s="15" t="s">
        <v>1955</v>
      </c>
      <c r="E1951">
        <v>4250</v>
      </c>
      <c r="F1951">
        <v>5390</v>
      </c>
      <c r="H1951" t="s">
        <v>746</v>
      </c>
      <c r="K1951" s="16">
        <f t="shared" si="90"/>
        <v>4760</v>
      </c>
      <c r="L1951" s="16">
        <f t="shared" si="91"/>
        <v>5010.5263157894733</v>
      </c>
      <c r="M1951" s="16">
        <f t="shared" si="92"/>
        <v>5693.7799043062196</v>
      </c>
      <c r="N1951" t="e">
        <f>INDEX(XML!$A$2:$R$782,MATCH(C1951,XML!$D$2:$D$737,0),2)</f>
        <v>#N/A</v>
      </c>
    </row>
    <row r="1952" spans="1:14" ht="67.5" x14ac:dyDescent="0.2">
      <c r="A1952">
        <v>34271</v>
      </c>
      <c r="B1952" t="s">
        <v>1956</v>
      </c>
      <c r="C1952" s="15" t="s">
        <v>1957</v>
      </c>
      <c r="D1952" s="15" t="s">
        <v>1958</v>
      </c>
      <c r="E1952">
        <v>5600</v>
      </c>
      <c r="F1952">
        <v>6800</v>
      </c>
      <c r="H1952" t="s">
        <v>746</v>
      </c>
      <c r="K1952" s="16">
        <f t="shared" si="90"/>
        <v>6272</v>
      </c>
      <c r="L1952" s="16">
        <f t="shared" si="91"/>
        <v>6602.105263157895</v>
      </c>
      <c r="M1952" s="16">
        <f t="shared" si="92"/>
        <v>7502.392344497609</v>
      </c>
      <c r="N1952" t="e">
        <f>INDEX(XML!$A$2:$R$782,MATCH(C1952,XML!$D$2:$D$737,0),2)</f>
        <v>#N/A</v>
      </c>
    </row>
    <row r="1953" spans="1:14" ht="22.5" customHeight="1" x14ac:dyDescent="0.2">
      <c r="A1953">
        <v>30998</v>
      </c>
      <c r="B1953" t="s">
        <v>1959</v>
      </c>
      <c r="C1953" s="15" t="s">
        <v>1960</v>
      </c>
      <c r="D1953" s="15" t="s">
        <v>1961</v>
      </c>
      <c r="E1953">
        <v>7100</v>
      </c>
      <c r="F1953">
        <v>10154</v>
      </c>
      <c r="H1953" t="s">
        <v>746</v>
      </c>
      <c r="K1953" s="16">
        <f t="shared" si="90"/>
        <v>7952</v>
      </c>
      <c r="L1953" s="16">
        <f t="shared" si="91"/>
        <v>8370.5263157894733</v>
      </c>
      <c r="M1953" s="16">
        <f t="shared" si="92"/>
        <v>9511.9617224880367</v>
      </c>
      <c r="N1953" t="e">
        <f>INDEX(XML!$A$2:$R$782,MATCH(C1953,XML!$D$2:$D$737,0),2)</f>
        <v>#N/A</v>
      </c>
    </row>
    <row r="1954" spans="1:14" ht="22.5" customHeight="1" x14ac:dyDescent="0.2">
      <c r="A1954">
        <v>30996</v>
      </c>
      <c r="B1954" t="s">
        <v>1962</v>
      </c>
      <c r="C1954" s="15" t="s">
        <v>1963</v>
      </c>
      <c r="D1954" s="15" t="s">
        <v>1964</v>
      </c>
      <c r="E1954">
        <v>12765</v>
      </c>
      <c r="F1954">
        <v>16146</v>
      </c>
      <c r="H1954" t="s">
        <v>746</v>
      </c>
      <c r="K1954" s="16">
        <f t="shared" si="90"/>
        <v>14296.8</v>
      </c>
      <c r="L1954" s="16">
        <f t="shared" si="91"/>
        <v>15049.263157894737</v>
      </c>
      <c r="M1954" s="16">
        <f t="shared" si="92"/>
        <v>17101.435406698565</v>
      </c>
      <c r="N1954" t="e">
        <f>INDEX(XML!$A$2:$R$782,MATCH(C1954,XML!$D$2:$D$737,0),2)</f>
        <v>#N/A</v>
      </c>
    </row>
    <row r="1955" spans="1:14" ht="22.5" customHeight="1" x14ac:dyDescent="0.2">
      <c r="A1955">
        <v>30995</v>
      </c>
      <c r="B1955" t="s">
        <v>1965</v>
      </c>
      <c r="C1955" s="15" t="s">
        <v>1966</v>
      </c>
      <c r="D1955" s="15" t="s">
        <v>1967</v>
      </c>
      <c r="E1955">
        <v>12400</v>
      </c>
      <c r="F1955">
        <v>15087</v>
      </c>
      <c r="H1955" t="s">
        <v>746</v>
      </c>
      <c r="K1955" s="16">
        <f t="shared" si="90"/>
        <v>13888</v>
      </c>
      <c r="L1955" s="16">
        <f t="shared" si="91"/>
        <v>14618.947368421053</v>
      </c>
      <c r="M1955" s="16">
        <f t="shared" si="92"/>
        <v>16612.440191387563</v>
      </c>
      <c r="N1955" t="e">
        <f>INDEX(XML!$A$2:$R$782,MATCH(C1955,XML!$D$2:$D$737,0),2)</f>
        <v>#N/A</v>
      </c>
    </row>
    <row r="1956" spans="1:14" ht="56.25" x14ac:dyDescent="0.2">
      <c r="A1956">
        <v>30997</v>
      </c>
      <c r="B1956" t="s">
        <v>1968</v>
      </c>
      <c r="C1956" s="15" t="s">
        <v>1969</v>
      </c>
      <c r="D1956" s="15" t="s">
        <v>1970</v>
      </c>
      <c r="E1956">
        <v>14000</v>
      </c>
      <c r="F1956">
        <v>22352</v>
      </c>
      <c r="H1956" t="s">
        <v>746</v>
      </c>
      <c r="K1956" s="16">
        <f t="shared" si="90"/>
        <v>15680</v>
      </c>
      <c r="L1956" s="16">
        <f t="shared" si="91"/>
        <v>16505.263157894737</v>
      </c>
      <c r="M1956" s="16">
        <f t="shared" si="92"/>
        <v>18755.980861244021</v>
      </c>
      <c r="N1956" t="e">
        <f>INDEX(XML!$A$2:$R$782,MATCH(C1956,XML!$D$2:$D$737,0),2)</f>
        <v>#N/A</v>
      </c>
    </row>
    <row r="1957" spans="1:14" ht="67.5" x14ac:dyDescent="0.2">
      <c r="A1957">
        <v>34521</v>
      </c>
      <c r="B1957" t="s">
        <v>1971</v>
      </c>
      <c r="C1957" s="15" t="s">
        <v>1972</v>
      </c>
      <c r="D1957" s="15" t="s">
        <v>1973</v>
      </c>
      <c r="E1957">
        <v>8920</v>
      </c>
      <c r="F1957">
        <v>15194</v>
      </c>
      <c r="H1957" t="s">
        <v>815</v>
      </c>
      <c r="K1957" s="16">
        <f t="shared" si="90"/>
        <v>9990.4</v>
      </c>
      <c r="L1957" s="16">
        <f t="shared" si="91"/>
        <v>10516.21052631579</v>
      </c>
      <c r="M1957" s="16">
        <f t="shared" si="92"/>
        <v>11950.239234449762</v>
      </c>
      <c r="N1957" t="e">
        <f>INDEX(XML!$A$2:$R$782,MATCH(C1957,XML!$D$2:$D$737,0),2)</f>
        <v>#N/A</v>
      </c>
    </row>
    <row r="1958" spans="1:14" ht="67.5" x14ac:dyDescent="0.2">
      <c r="A1958">
        <v>34152</v>
      </c>
      <c r="B1958" t="s">
        <v>1974</v>
      </c>
      <c r="C1958" s="15" t="s">
        <v>1975</v>
      </c>
      <c r="D1958" s="15" t="s">
        <v>1976</v>
      </c>
      <c r="E1958">
        <v>10100</v>
      </c>
      <c r="F1958">
        <v>16050</v>
      </c>
      <c r="H1958" t="s">
        <v>815</v>
      </c>
      <c r="K1958" s="16">
        <f t="shared" si="90"/>
        <v>11312</v>
      </c>
      <c r="L1958" s="16">
        <f t="shared" si="91"/>
        <v>11907.368421052632</v>
      </c>
      <c r="M1958" s="16">
        <f t="shared" si="92"/>
        <v>13531.100478468899</v>
      </c>
      <c r="N1958" t="e">
        <f>INDEX(XML!$A$2:$R$782,MATCH(C1958,XML!$D$2:$D$737,0),2)</f>
        <v>#N/A</v>
      </c>
    </row>
    <row r="1959" spans="1:14" ht="90" x14ac:dyDescent="0.2">
      <c r="A1959">
        <v>74585</v>
      </c>
      <c r="B1959" t="s">
        <v>36685</v>
      </c>
      <c r="C1959" s="15" t="s">
        <v>36686</v>
      </c>
      <c r="D1959" s="15" t="s">
        <v>36687</v>
      </c>
      <c r="E1959">
        <v>16990</v>
      </c>
      <c r="F1959">
        <v>24500</v>
      </c>
      <c r="H1959">
        <v>38</v>
      </c>
      <c r="K1959" s="16">
        <f t="shared" si="90"/>
        <v>19028.8</v>
      </c>
      <c r="L1959" s="16">
        <f t="shared" si="91"/>
        <v>20030.315789473683</v>
      </c>
      <c r="M1959" s="16">
        <f t="shared" si="92"/>
        <v>22761.722488038275</v>
      </c>
      <c r="N1959" t="e">
        <f>INDEX(XML!$A$2:$R$782,MATCH(C1959,XML!$D$2:$D$737,0),2)</f>
        <v>#N/A</v>
      </c>
    </row>
    <row r="1960" spans="1:14" ht="90" x14ac:dyDescent="0.2">
      <c r="A1960">
        <v>78952</v>
      </c>
      <c r="B1960" t="s">
        <v>43051</v>
      </c>
      <c r="C1960" s="15" t="s">
        <v>43052</v>
      </c>
      <c r="D1960" s="15" t="s">
        <v>43053</v>
      </c>
      <c r="E1960">
        <v>16065</v>
      </c>
      <c r="F1960">
        <v>20081</v>
      </c>
      <c r="H1960" t="s">
        <v>747</v>
      </c>
      <c r="K1960" s="16">
        <f t="shared" si="90"/>
        <v>17992.8</v>
      </c>
      <c r="L1960" s="16">
        <f t="shared" si="91"/>
        <v>18939.78947368421</v>
      </c>
      <c r="M1960" s="16">
        <f t="shared" si="92"/>
        <v>21522.488038277512</v>
      </c>
      <c r="N1960" t="e">
        <f>INDEX(XML!$A$2:$R$782,MATCH(C1960,XML!$D$2:$D$737,0),2)</f>
        <v>#N/A</v>
      </c>
    </row>
    <row r="1961" spans="1:14" ht="101.25" x14ac:dyDescent="0.2">
      <c r="A1961">
        <v>78944</v>
      </c>
      <c r="B1961" t="s">
        <v>43054</v>
      </c>
      <c r="C1961" s="15" t="s">
        <v>43055</v>
      </c>
      <c r="D1961" s="15" t="s">
        <v>43056</v>
      </c>
      <c r="E1961">
        <v>22465</v>
      </c>
      <c r="F1961">
        <v>29205</v>
      </c>
      <c r="H1961" t="s">
        <v>746</v>
      </c>
      <c r="K1961" s="16">
        <f t="shared" si="90"/>
        <v>25160.799999999999</v>
      </c>
      <c r="L1961" s="16">
        <f t="shared" si="91"/>
        <v>26485.052631578947</v>
      </c>
      <c r="M1961" s="16">
        <f t="shared" si="92"/>
        <v>30096.650717703349</v>
      </c>
      <c r="N1961" t="e">
        <f>INDEX(XML!$A$2:$R$782,MATCH(C1961,XML!$D$2:$D$737,0),2)</f>
        <v>#N/A</v>
      </c>
    </row>
    <row r="1962" spans="1:14" ht="15.75" x14ac:dyDescent="0.25">
      <c r="A1962" s="184" t="s">
        <v>1977</v>
      </c>
      <c r="B1962" s="184"/>
      <c r="C1962" s="185"/>
      <c r="D1962" s="185"/>
      <c r="E1962" s="184"/>
      <c r="F1962" s="184"/>
      <c r="G1962" s="184"/>
      <c r="H1962" s="184"/>
      <c r="I1962" s="184"/>
      <c r="J1962" s="184"/>
      <c r="K1962" s="16">
        <f t="shared" si="90"/>
        <v>0</v>
      </c>
      <c r="L1962" s="16">
        <f t="shared" si="91"/>
        <v>0</v>
      </c>
      <c r="M1962" s="16">
        <f t="shared" si="92"/>
        <v>0</v>
      </c>
      <c r="N1962" t="e">
        <f>INDEX(XML!$A$2:$R$782,MATCH(C1962,XML!$D$2:$D$737,0),2)</f>
        <v>#N/A</v>
      </c>
    </row>
    <row r="1963" spans="1:14" ht="22.5" customHeight="1" x14ac:dyDescent="0.2">
      <c r="A1963">
        <v>28891</v>
      </c>
      <c r="B1963" t="s">
        <v>1978</v>
      </c>
      <c r="C1963" s="15" t="s">
        <v>1979</v>
      </c>
      <c r="D1963" s="15" t="s">
        <v>1980</v>
      </c>
      <c r="E1963">
        <v>9002</v>
      </c>
      <c r="F1963">
        <v>10590</v>
      </c>
      <c r="H1963">
        <v>52</v>
      </c>
      <c r="K1963" s="16">
        <f t="shared" si="90"/>
        <v>10082.24</v>
      </c>
      <c r="L1963" s="16">
        <f t="shared" si="91"/>
        <v>10612.884210526316</v>
      </c>
      <c r="M1963" s="16">
        <f t="shared" si="92"/>
        <v>12060.095693779904</v>
      </c>
      <c r="N1963" t="e">
        <f>INDEX(XML!$A$2:$R$782,MATCH(C1963,XML!$D$2:$D$737,0),2)</f>
        <v>#N/A</v>
      </c>
    </row>
    <row r="1964" spans="1:14" ht="22.5" customHeight="1" x14ac:dyDescent="0.2">
      <c r="A1964">
        <v>31364</v>
      </c>
      <c r="B1964" t="s">
        <v>1981</v>
      </c>
      <c r="C1964" s="15" t="s">
        <v>1982</v>
      </c>
      <c r="D1964" s="15" t="s">
        <v>1983</v>
      </c>
      <c r="E1964">
        <v>12572</v>
      </c>
      <c r="F1964">
        <v>14790</v>
      </c>
      <c r="H1964" t="s">
        <v>768</v>
      </c>
      <c r="K1964" s="16">
        <f t="shared" si="90"/>
        <v>14080.64</v>
      </c>
      <c r="L1964" s="16">
        <f t="shared" si="91"/>
        <v>14821.726315789474</v>
      </c>
      <c r="M1964" s="16">
        <f t="shared" si="92"/>
        <v>16842.87081339713</v>
      </c>
      <c r="N1964" t="e">
        <f>INDEX(XML!$A$2:$R$782,MATCH(C1964,XML!$D$2:$D$737,0),2)</f>
        <v>#N/A</v>
      </c>
    </row>
    <row r="1965" spans="1:14" ht="56.25" x14ac:dyDescent="0.2">
      <c r="A1965">
        <v>79423</v>
      </c>
      <c r="B1965" t="s">
        <v>37563</v>
      </c>
      <c r="C1965" s="15" t="s">
        <v>37564</v>
      </c>
      <c r="D1965" s="15" t="s">
        <v>37565</v>
      </c>
      <c r="E1965">
        <v>12004</v>
      </c>
      <c r="F1965">
        <v>14290</v>
      </c>
      <c r="H1965">
        <v>41</v>
      </c>
      <c r="K1965" s="16">
        <f t="shared" si="90"/>
        <v>13444.48</v>
      </c>
      <c r="L1965" s="16">
        <f t="shared" si="91"/>
        <v>14152.084210526316</v>
      </c>
      <c r="M1965" s="16">
        <f t="shared" si="92"/>
        <v>16081.913875598088</v>
      </c>
      <c r="N1965" t="e">
        <f>INDEX(XML!$A$2:$R$782,MATCH(C1965,XML!$D$2:$D$737,0),2)</f>
        <v>#N/A</v>
      </c>
    </row>
    <row r="1966" spans="1:14" ht="22.5" customHeight="1" x14ac:dyDescent="0.2">
      <c r="A1966">
        <v>31365</v>
      </c>
      <c r="B1966" t="s">
        <v>1984</v>
      </c>
      <c r="C1966" s="15" t="s">
        <v>1985</v>
      </c>
      <c r="D1966" s="15" t="s">
        <v>1986</v>
      </c>
      <c r="E1966">
        <v>18692</v>
      </c>
      <c r="F1966">
        <v>21990</v>
      </c>
      <c r="H1966" t="s">
        <v>746</v>
      </c>
      <c r="K1966" s="16">
        <f t="shared" si="90"/>
        <v>20935.04</v>
      </c>
      <c r="L1966" s="16">
        <f t="shared" si="91"/>
        <v>22036.884210526317</v>
      </c>
      <c r="M1966" s="16">
        <f t="shared" si="92"/>
        <v>25041.913875598089</v>
      </c>
      <c r="N1966" t="e">
        <f>INDEX(XML!$A$2:$R$782,MATCH(C1966,XML!$D$2:$D$737,0),2)</f>
        <v>#N/A</v>
      </c>
    </row>
    <row r="1967" spans="1:14" ht="22.5" customHeight="1" x14ac:dyDescent="0.2">
      <c r="A1967">
        <v>28734</v>
      </c>
      <c r="B1967" t="s">
        <v>1987</v>
      </c>
      <c r="C1967" s="15" t="s">
        <v>1988</v>
      </c>
      <c r="D1967" s="15" t="s">
        <v>1989</v>
      </c>
      <c r="E1967">
        <v>21242</v>
      </c>
      <c r="F1967">
        <v>24990</v>
      </c>
      <c r="H1967">
        <v>1</v>
      </c>
      <c r="K1967" s="16">
        <f t="shared" si="90"/>
        <v>23791.040000000001</v>
      </c>
      <c r="L1967" s="16">
        <f t="shared" si="91"/>
        <v>25043.200000000001</v>
      </c>
      <c r="M1967" s="16">
        <f t="shared" si="92"/>
        <v>28458.18181818182</v>
      </c>
      <c r="N1967" t="e">
        <f>INDEX(XML!$A$2:$R$782,MATCH(C1967,XML!$D$2:$D$737,0),2)</f>
        <v>#N/A</v>
      </c>
    </row>
    <row r="1968" spans="1:14" ht="45" x14ac:dyDescent="0.2">
      <c r="A1968">
        <v>79415</v>
      </c>
      <c r="B1968" t="s">
        <v>37554</v>
      </c>
      <c r="C1968" s="15" t="s">
        <v>37555</v>
      </c>
      <c r="D1968" s="15" t="s">
        <v>37556</v>
      </c>
      <c r="E1968">
        <v>10660</v>
      </c>
      <c r="F1968">
        <v>12690</v>
      </c>
      <c r="H1968">
        <v>9</v>
      </c>
      <c r="K1968" s="16">
        <f t="shared" si="90"/>
        <v>11939.2</v>
      </c>
      <c r="L1968" s="16">
        <f t="shared" si="91"/>
        <v>12567.578947368422</v>
      </c>
      <c r="M1968" s="16">
        <f t="shared" si="92"/>
        <v>14281.339712918661</v>
      </c>
      <c r="N1968" t="e">
        <f>INDEX(XML!$A$2:$R$782,MATCH(C1968,XML!$D$2:$D$737,0),2)</f>
        <v>#N/A</v>
      </c>
    </row>
    <row r="1969" spans="1:14" ht="45" x14ac:dyDescent="0.2">
      <c r="A1969">
        <v>79416</v>
      </c>
      <c r="B1969" t="s">
        <v>37557</v>
      </c>
      <c r="C1969" s="15" t="s">
        <v>37558</v>
      </c>
      <c r="D1969" s="15" t="s">
        <v>37559</v>
      </c>
      <c r="E1969">
        <v>13348</v>
      </c>
      <c r="F1969">
        <v>15890</v>
      </c>
      <c r="H1969">
        <v>1</v>
      </c>
      <c r="K1969" s="16">
        <f t="shared" si="90"/>
        <v>14949.76</v>
      </c>
      <c r="L1969" s="16">
        <f t="shared" si="91"/>
        <v>15736.589473684211</v>
      </c>
      <c r="M1969" s="16">
        <f t="shared" si="92"/>
        <v>17882.488038277512</v>
      </c>
      <c r="N1969" t="e">
        <f>INDEX(XML!$A$2:$R$782,MATCH(C1969,XML!$D$2:$D$737,0),2)</f>
        <v>#N/A</v>
      </c>
    </row>
    <row r="1970" spans="1:14" ht="45" x14ac:dyDescent="0.2">
      <c r="A1970">
        <v>79414</v>
      </c>
      <c r="B1970" t="s">
        <v>37551</v>
      </c>
      <c r="C1970" s="15" t="s">
        <v>37552</v>
      </c>
      <c r="D1970" s="15" t="s">
        <v>37553</v>
      </c>
      <c r="E1970">
        <v>17632</v>
      </c>
      <c r="F1970">
        <v>20990</v>
      </c>
      <c r="H1970">
        <v>6</v>
      </c>
      <c r="K1970" s="16">
        <f t="shared" si="90"/>
        <v>19747.84</v>
      </c>
      <c r="L1970" s="16">
        <f t="shared" si="91"/>
        <v>20787.2</v>
      </c>
      <c r="M1970" s="16">
        <f t="shared" si="92"/>
        <v>23621.81818181818</v>
      </c>
      <c r="N1970" t="e">
        <f>INDEX(XML!$A$2:$R$782,MATCH(C1970,XML!$D$2:$D$737,0),2)</f>
        <v>#N/A</v>
      </c>
    </row>
    <row r="1971" spans="1:14" ht="45" x14ac:dyDescent="0.2">
      <c r="A1971">
        <v>79417</v>
      </c>
      <c r="B1971" t="s">
        <v>37560</v>
      </c>
      <c r="C1971" s="15" t="s">
        <v>37561</v>
      </c>
      <c r="D1971" s="15" t="s">
        <v>37562</v>
      </c>
      <c r="E1971">
        <v>15112</v>
      </c>
      <c r="F1971">
        <v>17990</v>
      </c>
      <c r="H1971">
        <v>8</v>
      </c>
      <c r="K1971" s="16">
        <f t="shared" si="90"/>
        <v>16925.439999999999</v>
      </c>
      <c r="L1971" s="16">
        <f t="shared" si="91"/>
        <v>17816.252631578944</v>
      </c>
      <c r="M1971" s="16">
        <f t="shared" si="92"/>
        <v>20245.741626794254</v>
      </c>
      <c r="N1971" t="e">
        <f>INDEX(XML!$A$2:$R$782,MATCH(C1971,XML!$D$2:$D$737,0),2)</f>
        <v>#N/A</v>
      </c>
    </row>
    <row r="1972" spans="1:14" ht="45" x14ac:dyDescent="0.2">
      <c r="A1972">
        <v>79413</v>
      </c>
      <c r="B1972" t="s">
        <v>37548</v>
      </c>
      <c r="C1972" s="15" t="s">
        <v>37549</v>
      </c>
      <c r="D1972" s="15" t="s">
        <v>37550</v>
      </c>
      <c r="E1972">
        <v>20992</v>
      </c>
      <c r="F1972">
        <v>24990</v>
      </c>
      <c r="H1972">
        <v>4</v>
      </c>
      <c r="K1972" s="16">
        <f t="shared" si="90"/>
        <v>23511.040000000001</v>
      </c>
      <c r="L1972" s="16">
        <f t="shared" si="91"/>
        <v>24748.463157894737</v>
      </c>
      <c r="M1972" s="16">
        <f t="shared" si="92"/>
        <v>28123.253588516745</v>
      </c>
      <c r="N1972" t="e">
        <f>INDEX(XML!$A$2:$R$782,MATCH(C1972,XML!$D$2:$D$737,0),2)</f>
        <v>#N/A</v>
      </c>
    </row>
    <row r="1973" spans="1:14" ht="56.25" x14ac:dyDescent="0.2">
      <c r="A1973">
        <v>49231</v>
      </c>
      <c r="B1973" t="s">
        <v>39929</v>
      </c>
      <c r="C1973" s="15" t="s">
        <v>39930</v>
      </c>
      <c r="D1973" s="15" t="s">
        <v>39931</v>
      </c>
      <c r="E1973">
        <v>17254</v>
      </c>
      <c r="F1973">
        <v>23005</v>
      </c>
      <c r="H1973">
        <v>10</v>
      </c>
      <c r="K1973" s="16">
        <f t="shared" si="90"/>
        <v>19324.48</v>
      </c>
      <c r="L1973" s="16">
        <f t="shared" si="91"/>
        <v>20341.557894736841</v>
      </c>
      <c r="M1973" s="16">
        <f t="shared" si="92"/>
        <v>23115.406698564591</v>
      </c>
      <c r="N1973" t="e">
        <f>INDEX(XML!$A$2:$R$782,MATCH(C1973,XML!$D$2:$D$737,0),2)</f>
        <v>#N/A</v>
      </c>
    </row>
    <row r="1974" spans="1:14" ht="78.75" x14ac:dyDescent="0.2">
      <c r="A1974">
        <v>49229</v>
      </c>
      <c r="B1974" t="s">
        <v>1990</v>
      </c>
      <c r="C1974" s="15" t="s">
        <v>1991</v>
      </c>
      <c r="D1974" s="15" t="s">
        <v>1992</v>
      </c>
      <c r="E1974">
        <v>15900</v>
      </c>
      <c r="F1974">
        <v>21200</v>
      </c>
      <c r="K1974" s="16">
        <f t="shared" si="90"/>
        <v>17808</v>
      </c>
      <c r="L1974" s="16">
        <f t="shared" si="91"/>
        <v>18745.263157894737</v>
      </c>
      <c r="M1974" s="16">
        <f t="shared" si="92"/>
        <v>21301.435406698565</v>
      </c>
      <c r="N1974" t="e">
        <f>INDEX(XML!$A$2:$R$782,MATCH(C1974,XML!$D$2:$D$737,0),2)</f>
        <v>#N/A</v>
      </c>
    </row>
    <row r="1975" spans="1:14" ht="67.5" x14ac:dyDescent="0.2">
      <c r="A1975">
        <v>59564</v>
      </c>
      <c r="B1975" t="s">
        <v>17744</v>
      </c>
      <c r="C1975" s="15" t="s">
        <v>17745</v>
      </c>
      <c r="D1975" s="15" t="s">
        <v>17746</v>
      </c>
      <c r="E1975">
        <v>15588</v>
      </c>
      <c r="F1975">
        <v>20783</v>
      </c>
      <c r="H1975">
        <v>10</v>
      </c>
      <c r="K1975" s="16">
        <f t="shared" si="90"/>
        <v>17458.560000000001</v>
      </c>
      <c r="L1975" s="16">
        <f t="shared" si="91"/>
        <v>18377.431578947369</v>
      </c>
      <c r="M1975" s="16">
        <f t="shared" si="92"/>
        <v>20883.444976076556</v>
      </c>
      <c r="N1975" t="e">
        <f>INDEX(XML!$A$2:$R$782,MATCH(C1975,XML!$D$2:$D$737,0),2)</f>
        <v>#N/A</v>
      </c>
    </row>
    <row r="1976" spans="1:14" ht="22.5" customHeight="1" x14ac:dyDescent="0.2">
      <c r="A1976">
        <v>49223</v>
      </c>
      <c r="B1976" t="s">
        <v>1917</v>
      </c>
      <c r="C1976" s="15" t="s">
        <v>1918</v>
      </c>
      <c r="D1976" s="15" t="s">
        <v>13245</v>
      </c>
      <c r="E1976">
        <v>15910</v>
      </c>
      <c r="F1976">
        <v>21213</v>
      </c>
      <c r="H1976">
        <v>30</v>
      </c>
      <c r="K1976" s="16">
        <f t="shared" si="90"/>
        <v>17819.2</v>
      </c>
      <c r="L1976" s="16">
        <f t="shared" si="91"/>
        <v>18757.052631578947</v>
      </c>
      <c r="M1976" s="16">
        <f t="shared" si="92"/>
        <v>21314.832535885165</v>
      </c>
      <c r="N1976" t="e">
        <f>INDEX(XML!$A$2:$R$782,MATCH(C1976,XML!$D$2:$D$737,0),2)</f>
        <v>#N/A</v>
      </c>
    </row>
    <row r="1977" spans="1:14" ht="15.75" x14ac:dyDescent="0.25">
      <c r="A1977" s="184" t="s">
        <v>1993</v>
      </c>
      <c r="B1977" s="184"/>
      <c r="C1977" s="185"/>
      <c r="D1977" s="185"/>
      <c r="E1977" s="184"/>
      <c r="F1977" s="184"/>
      <c r="G1977" s="184"/>
      <c r="H1977" s="184"/>
      <c r="I1977" s="184"/>
      <c r="J1977" s="184"/>
      <c r="K1977" s="16">
        <f t="shared" si="90"/>
        <v>0</v>
      </c>
      <c r="L1977" s="16">
        <f t="shared" si="91"/>
        <v>0</v>
      </c>
      <c r="M1977" s="16">
        <f t="shared" si="92"/>
        <v>0</v>
      </c>
      <c r="N1977" t="e">
        <f>INDEX(XML!$A$2:$R$782,MATCH(C1977,XML!$D$2:$D$737,0),2)</f>
        <v>#N/A</v>
      </c>
    </row>
    <row r="1978" spans="1:14" ht="22.5" customHeight="1" x14ac:dyDescent="0.2">
      <c r="A1978">
        <v>36161</v>
      </c>
      <c r="B1978">
        <v>98938</v>
      </c>
      <c r="C1978" s="15" t="s">
        <v>1994</v>
      </c>
      <c r="D1978" s="15" t="s">
        <v>29454</v>
      </c>
      <c r="E1978">
        <v>14599</v>
      </c>
      <c r="F1978">
        <v>21200</v>
      </c>
      <c r="H1978" t="s">
        <v>746</v>
      </c>
      <c r="K1978" s="16">
        <f t="shared" si="90"/>
        <v>16350.88</v>
      </c>
      <c r="L1978" s="16">
        <f t="shared" si="91"/>
        <v>17211.452631578948</v>
      </c>
      <c r="M1978" s="16">
        <f t="shared" si="92"/>
        <v>19558.468899521533</v>
      </c>
      <c r="N1978" t="e">
        <f>INDEX(XML!$A$2:$R$782,MATCH(C1978,XML!$D$2:$D$737,0),2)</f>
        <v>#N/A</v>
      </c>
    </row>
    <row r="1979" spans="1:14" ht="33.75" x14ac:dyDescent="0.2">
      <c r="A1979">
        <v>82061</v>
      </c>
      <c r="B1979">
        <v>43886</v>
      </c>
      <c r="C1979" s="15" t="s">
        <v>45404</v>
      </c>
      <c r="D1979" s="15" t="s">
        <v>45405</v>
      </c>
      <c r="E1979">
        <v>23011</v>
      </c>
      <c r="F1979">
        <v>33400</v>
      </c>
      <c r="H1979" t="s">
        <v>746</v>
      </c>
      <c r="K1979" s="16">
        <f t="shared" si="90"/>
        <v>25772.32</v>
      </c>
      <c r="L1979" s="16">
        <f t="shared" si="91"/>
        <v>27128.757894736842</v>
      </c>
      <c r="M1979" s="16">
        <f t="shared" si="92"/>
        <v>30828.133971291863</v>
      </c>
      <c r="N1979" t="e">
        <f>INDEX(XML!$A$2:$R$782,MATCH(C1979,XML!$D$2:$D$737,0),2)</f>
        <v>#N/A</v>
      </c>
    </row>
    <row r="1980" spans="1:14" ht="15.75" x14ac:dyDescent="0.25">
      <c r="A1980" s="184" t="s">
        <v>1413</v>
      </c>
      <c r="B1980" s="184"/>
      <c r="C1980" s="185"/>
      <c r="D1980" s="185"/>
      <c r="E1980" s="184"/>
      <c r="F1980" s="184"/>
      <c r="G1980" s="184"/>
      <c r="H1980" s="184"/>
      <c r="I1980" s="184"/>
      <c r="J1980" s="184"/>
      <c r="K1980" s="16">
        <f t="shared" si="90"/>
        <v>0</v>
      </c>
      <c r="L1980" s="16">
        <f t="shared" si="91"/>
        <v>0</v>
      </c>
      <c r="M1980" s="16">
        <f t="shared" si="92"/>
        <v>0</v>
      </c>
      <c r="N1980" t="e">
        <f>INDEX(XML!$A$2:$R$782,MATCH(C1980,XML!$D$2:$D$737,0),2)</f>
        <v>#N/A</v>
      </c>
    </row>
    <row r="1981" spans="1:14" ht="22.5" customHeight="1" x14ac:dyDescent="0.2">
      <c r="A1981">
        <v>29843</v>
      </c>
      <c r="B1981" t="s">
        <v>1414</v>
      </c>
      <c r="C1981" s="15" t="s">
        <v>1415</v>
      </c>
      <c r="D1981" s="15" t="s">
        <v>1416</v>
      </c>
      <c r="E1981">
        <v>480</v>
      </c>
      <c r="F1981">
        <v>774</v>
      </c>
      <c r="H1981" t="s">
        <v>768</v>
      </c>
      <c r="K1981" s="16">
        <f t="shared" si="90"/>
        <v>537.6</v>
      </c>
      <c r="L1981" s="16">
        <f t="shared" si="91"/>
        <v>565.89473684210532</v>
      </c>
      <c r="M1981" s="16">
        <f t="shared" si="92"/>
        <v>643.06220095693789</v>
      </c>
      <c r="N1981" t="e">
        <f>INDEX(XML!$A$2:$R$782,MATCH(C1981,XML!$D$2:$D$737,0),2)</f>
        <v>#N/A</v>
      </c>
    </row>
    <row r="1982" spans="1:14" ht="22.5" customHeight="1" x14ac:dyDescent="0.2">
      <c r="A1982">
        <v>26134</v>
      </c>
      <c r="B1982" t="s">
        <v>1417</v>
      </c>
      <c r="C1982" s="15" t="s">
        <v>1418</v>
      </c>
      <c r="D1982" s="15" t="s">
        <v>1419</v>
      </c>
      <c r="E1982">
        <v>500</v>
      </c>
      <c r="F1982">
        <v>640</v>
      </c>
      <c r="H1982" t="s">
        <v>768</v>
      </c>
      <c r="K1982" s="16">
        <f t="shared" si="90"/>
        <v>560</v>
      </c>
      <c r="L1982" s="16">
        <f t="shared" si="91"/>
        <v>589.47368421052636</v>
      </c>
      <c r="M1982" s="16">
        <f t="shared" si="92"/>
        <v>669.85645933014359</v>
      </c>
      <c r="N1982" t="e">
        <f>INDEX(XML!$A$2:$R$782,MATCH(C1982,XML!$D$2:$D$737,0),2)</f>
        <v>#N/A</v>
      </c>
    </row>
    <row r="1983" spans="1:14" ht="22.5" customHeight="1" x14ac:dyDescent="0.2">
      <c r="A1983">
        <v>19832</v>
      </c>
      <c r="B1983" t="s">
        <v>1420</v>
      </c>
      <c r="C1983" s="15" t="s">
        <v>1421</v>
      </c>
      <c r="D1983" s="15" t="s">
        <v>1422</v>
      </c>
      <c r="E1983">
        <v>1040</v>
      </c>
      <c r="F1983">
        <v>1890</v>
      </c>
      <c r="H1983" t="s">
        <v>747</v>
      </c>
      <c r="K1983" s="16">
        <f t="shared" si="90"/>
        <v>1164.8</v>
      </c>
      <c r="L1983" s="16">
        <f t="shared" si="91"/>
        <v>1226.1052631578948</v>
      </c>
      <c r="M1983" s="16">
        <f t="shared" si="92"/>
        <v>1393.3014354066986</v>
      </c>
      <c r="N1983" t="e">
        <f>INDEX(XML!$A$2:$R$782,MATCH(C1983,XML!$D$2:$D$737,0),2)</f>
        <v>#N/A</v>
      </c>
    </row>
    <row r="1984" spans="1:14" ht="78.75" x14ac:dyDescent="0.2">
      <c r="A1984">
        <v>1995</v>
      </c>
      <c r="B1984" t="s">
        <v>1423</v>
      </c>
      <c r="C1984" s="15" t="s">
        <v>1424</v>
      </c>
      <c r="D1984" s="15" t="s">
        <v>1425</v>
      </c>
      <c r="E1984">
        <v>1200</v>
      </c>
      <c r="F1984">
        <v>1890</v>
      </c>
      <c r="H1984" t="s">
        <v>768</v>
      </c>
      <c r="K1984" s="16">
        <f t="shared" si="90"/>
        <v>1344</v>
      </c>
      <c r="L1984" s="16">
        <f t="shared" si="91"/>
        <v>1414.7368421052631</v>
      </c>
      <c r="M1984" s="16">
        <f t="shared" si="92"/>
        <v>1607.6555023923445</v>
      </c>
      <c r="N1984" t="e">
        <f>INDEX(XML!$A$2:$R$782,MATCH(C1984,XML!$D$2:$D$737,0),2)</f>
        <v>#N/A</v>
      </c>
    </row>
    <row r="1985" spans="1:14" ht="22.5" customHeight="1" x14ac:dyDescent="0.2">
      <c r="A1985">
        <v>24862</v>
      </c>
      <c r="B1985" t="s">
        <v>1426</v>
      </c>
      <c r="C1985" s="15" t="s">
        <v>1427</v>
      </c>
      <c r="D1985" s="15" t="s">
        <v>1428</v>
      </c>
      <c r="E1985">
        <v>1485</v>
      </c>
      <c r="F1985">
        <v>2290</v>
      </c>
      <c r="H1985" t="s">
        <v>747</v>
      </c>
      <c r="K1985" s="16">
        <f t="shared" si="90"/>
        <v>1663.2</v>
      </c>
      <c r="L1985" s="16">
        <f t="shared" si="91"/>
        <v>1750.7368421052631</v>
      </c>
      <c r="M1985" s="16">
        <f t="shared" si="92"/>
        <v>1989.4736842105265</v>
      </c>
      <c r="N1985" t="e">
        <f>INDEX(XML!$A$2:$R$782,MATCH(C1985,XML!$D$2:$D$737,0),2)</f>
        <v>#N/A</v>
      </c>
    </row>
    <row r="1986" spans="1:14" ht="33.75" customHeight="1" x14ac:dyDescent="0.2">
      <c r="A1986">
        <v>19833</v>
      </c>
      <c r="B1986" t="s">
        <v>1429</v>
      </c>
      <c r="C1986" s="15" t="s">
        <v>1430</v>
      </c>
      <c r="D1986" s="15" t="s">
        <v>1431</v>
      </c>
      <c r="E1986">
        <v>1250</v>
      </c>
      <c r="F1986">
        <v>1990</v>
      </c>
      <c r="H1986" t="s">
        <v>746</v>
      </c>
      <c r="K1986" s="16">
        <f t="shared" si="90"/>
        <v>1400</v>
      </c>
      <c r="L1986" s="16">
        <f t="shared" si="91"/>
        <v>1473.6842105263158</v>
      </c>
      <c r="M1986" s="16">
        <f t="shared" si="92"/>
        <v>1674.6411483253587</v>
      </c>
      <c r="N1986" t="e">
        <f>INDEX(XML!$A$2:$R$782,MATCH(C1986,XML!$D$2:$D$737,0),2)</f>
        <v>#N/A</v>
      </c>
    </row>
    <row r="1987" spans="1:14" ht="78.75" x14ac:dyDescent="0.2">
      <c r="A1987">
        <v>2503</v>
      </c>
      <c r="B1987" t="s">
        <v>1432</v>
      </c>
      <c r="C1987" s="15" t="s">
        <v>1433</v>
      </c>
      <c r="D1987" s="15" t="s">
        <v>1434</v>
      </c>
      <c r="E1987">
        <v>1750</v>
      </c>
      <c r="F1987">
        <v>2800</v>
      </c>
      <c r="H1987" t="s">
        <v>747</v>
      </c>
      <c r="K1987" s="16">
        <f t="shared" si="90"/>
        <v>1960</v>
      </c>
      <c r="L1987" s="16">
        <f t="shared" si="91"/>
        <v>2063.1578947368421</v>
      </c>
      <c r="M1987" s="16">
        <f t="shared" si="92"/>
        <v>2344.4976076555026</v>
      </c>
      <c r="N1987" t="e">
        <f>INDEX(XML!$A$2:$R$782,MATCH(C1987,XML!$D$2:$D$737,0),2)</f>
        <v>#N/A</v>
      </c>
    </row>
    <row r="1988" spans="1:14" ht="78.75" x14ac:dyDescent="0.2">
      <c r="A1988">
        <v>4129</v>
      </c>
      <c r="B1988" t="s">
        <v>1435</v>
      </c>
      <c r="C1988" s="15" t="s">
        <v>1436</v>
      </c>
      <c r="D1988" s="15" t="s">
        <v>1437</v>
      </c>
      <c r="E1988">
        <v>1750</v>
      </c>
      <c r="F1988">
        <v>2990</v>
      </c>
      <c r="H1988" t="s">
        <v>747</v>
      </c>
      <c r="K1988" s="16">
        <f t="shared" si="90"/>
        <v>1960</v>
      </c>
      <c r="L1988" s="16">
        <f t="shared" si="91"/>
        <v>2063.1578947368421</v>
      </c>
      <c r="M1988" s="16">
        <f t="shared" si="92"/>
        <v>2344.4976076555026</v>
      </c>
      <c r="N1988" t="e">
        <f>INDEX(XML!$A$2:$R$782,MATCH(C1988,XML!$D$2:$D$737,0),2)</f>
        <v>#N/A</v>
      </c>
    </row>
    <row r="1989" spans="1:14" ht="78.75" x14ac:dyDescent="0.2">
      <c r="A1989">
        <v>21086</v>
      </c>
      <c r="B1989" t="s">
        <v>1438</v>
      </c>
      <c r="C1989" s="15" t="s">
        <v>1439</v>
      </c>
      <c r="D1989" s="15" t="s">
        <v>1440</v>
      </c>
      <c r="E1989">
        <v>1950</v>
      </c>
      <c r="F1989">
        <v>3490</v>
      </c>
      <c r="H1989" t="s">
        <v>747</v>
      </c>
      <c r="K1989" s="16">
        <f t="shared" ref="K1989:K2052" si="93">IF(E1989&gt;49999,E1989+E1989*0.07,IF(E1989&lt;=49999,E1989+E1989*0.12))</f>
        <v>2184</v>
      </c>
      <c r="L1989" s="16">
        <f t="shared" ref="L1989:L2052" si="94">K1989*100/95</f>
        <v>2298.9473684210525</v>
      </c>
      <c r="M1989" s="16">
        <f t="shared" ref="M1989:M2052" si="95">IF(COUNTIF(C1989,"*Dahua*"),F1989-10,L1989*100/88)</f>
        <v>2612.4401913875595</v>
      </c>
      <c r="N1989" t="e">
        <f>INDEX(XML!$A$2:$R$782,MATCH(C1989,XML!$D$2:$D$737,0),2)</f>
        <v>#N/A</v>
      </c>
    </row>
    <row r="1990" spans="1:14" ht="56.25" x14ac:dyDescent="0.2">
      <c r="A1990">
        <v>30913</v>
      </c>
      <c r="B1990" t="s">
        <v>1441</v>
      </c>
      <c r="C1990" s="15" t="s">
        <v>1442</v>
      </c>
      <c r="D1990" s="15" t="s">
        <v>1443</v>
      </c>
      <c r="E1990">
        <v>1580</v>
      </c>
      <c r="F1990">
        <v>2200</v>
      </c>
      <c r="H1990" t="s">
        <v>768</v>
      </c>
      <c r="K1990" s="16">
        <f t="shared" si="93"/>
        <v>1769.6</v>
      </c>
      <c r="L1990" s="16">
        <f t="shared" si="94"/>
        <v>1862.7368421052631</v>
      </c>
      <c r="M1990" s="16">
        <f t="shared" si="95"/>
        <v>2116.7464114832537</v>
      </c>
      <c r="N1990" t="e">
        <f>INDEX(XML!$A$2:$R$782,MATCH(C1990,XML!$D$2:$D$737,0),2)</f>
        <v>#N/A</v>
      </c>
    </row>
    <row r="1991" spans="1:14" ht="56.25" x14ac:dyDescent="0.2">
      <c r="A1991">
        <v>30911</v>
      </c>
      <c r="B1991" t="s">
        <v>1444</v>
      </c>
      <c r="C1991" s="15" t="s">
        <v>1445</v>
      </c>
      <c r="D1991" s="15" t="s">
        <v>1446</v>
      </c>
      <c r="E1991">
        <v>1350</v>
      </c>
      <c r="F1991">
        <v>2087</v>
      </c>
      <c r="H1991" t="s">
        <v>768</v>
      </c>
      <c r="K1991" s="16">
        <f t="shared" si="93"/>
        <v>1512</v>
      </c>
      <c r="L1991" s="16">
        <f t="shared" si="94"/>
        <v>1591.578947368421</v>
      </c>
      <c r="M1991" s="16">
        <f t="shared" si="95"/>
        <v>1808.6124401913876</v>
      </c>
      <c r="N1991" t="e">
        <f>INDEX(XML!$A$2:$R$782,MATCH(C1991,XML!$D$2:$D$737,0),2)</f>
        <v>#N/A</v>
      </c>
    </row>
    <row r="1992" spans="1:14" ht="56.25" x14ac:dyDescent="0.2">
      <c r="A1992">
        <v>30909</v>
      </c>
      <c r="B1992" t="s">
        <v>37983</v>
      </c>
      <c r="C1992" s="15" t="s">
        <v>1447</v>
      </c>
      <c r="D1992" s="15" t="s">
        <v>12627</v>
      </c>
      <c r="E1992">
        <v>1580</v>
      </c>
      <c r="F1992">
        <v>2200</v>
      </c>
      <c r="H1992" t="s">
        <v>768</v>
      </c>
      <c r="K1992" s="16">
        <f t="shared" si="93"/>
        <v>1769.6</v>
      </c>
      <c r="L1992" s="16">
        <f t="shared" si="94"/>
        <v>1862.7368421052631</v>
      </c>
      <c r="M1992" s="16">
        <f t="shared" si="95"/>
        <v>2116.7464114832537</v>
      </c>
      <c r="N1992" t="e">
        <f>INDEX(XML!$A$2:$R$782,MATCH(C1992,XML!$D$2:$D$737,0),2)</f>
        <v>#N/A</v>
      </c>
    </row>
    <row r="1993" spans="1:14" ht="56.25" x14ac:dyDescent="0.2">
      <c r="A1993">
        <v>30910</v>
      </c>
      <c r="B1993" t="s">
        <v>1448</v>
      </c>
      <c r="C1993" s="15" t="s">
        <v>1449</v>
      </c>
      <c r="D1993" s="15" t="s">
        <v>1450</v>
      </c>
      <c r="E1993">
        <v>1580</v>
      </c>
      <c r="F1993">
        <v>2087</v>
      </c>
      <c r="H1993" t="s">
        <v>768</v>
      </c>
      <c r="K1993" s="16">
        <f t="shared" si="93"/>
        <v>1769.6</v>
      </c>
      <c r="L1993" s="16">
        <f t="shared" si="94"/>
        <v>1862.7368421052631</v>
      </c>
      <c r="M1993" s="16">
        <f t="shared" si="95"/>
        <v>2116.7464114832537</v>
      </c>
      <c r="N1993" t="e">
        <f>INDEX(XML!$A$2:$R$782,MATCH(C1993,XML!$D$2:$D$737,0),2)</f>
        <v>#N/A</v>
      </c>
    </row>
    <row r="1994" spans="1:14" ht="33.75" customHeight="1" x14ac:dyDescent="0.2">
      <c r="A1994">
        <v>44168</v>
      </c>
      <c r="B1994" t="s">
        <v>1451</v>
      </c>
      <c r="C1994" s="15" t="s">
        <v>1452</v>
      </c>
      <c r="D1994" s="15" t="s">
        <v>1453</v>
      </c>
      <c r="E1994">
        <v>1565</v>
      </c>
      <c r="F1994">
        <v>2000</v>
      </c>
      <c r="H1994" t="s">
        <v>768</v>
      </c>
      <c r="K1994" s="16">
        <f t="shared" si="93"/>
        <v>1752.8</v>
      </c>
      <c r="L1994" s="16">
        <f t="shared" si="94"/>
        <v>1845.0526315789473</v>
      </c>
      <c r="M1994" s="16">
        <f t="shared" si="95"/>
        <v>2096.6507177033491</v>
      </c>
      <c r="N1994" t="e">
        <f>INDEX(XML!$A$2:$R$782,MATCH(C1994,XML!$D$2:$D$737,0),2)</f>
        <v>#N/A</v>
      </c>
    </row>
    <row r="1995" spans="1:14" ht="56.25" x14ac:dyDescent="0.2">
      <c r="A1995">
        <v>44169</v>
      </c>
      <c r="B1995" t="s">
        <v>1454</v>
      </c>
      <c r="C1995" s="15" t="s">
        <v>1455</v>
      </c>
      <c r="D1995" s="15" t="s">
        <v>1456</v>
      </c>
      <c r="E1995">
        <v>1580</v>
      </c>
      <c r="F1995">
        <v>2140</v>
      </c>
      <c r="H1995" t="s">
        <v>768</v>
      </c>
      <c r="K1995" s="16">
        <f t="shared" si="93"/>
        <v>1769.6</v>
      </c>
      <c r="L1995" s="16">
        <f t="shared" si="94"/>
        <v>1862.7368421052631</v>
      </c>
      <c r="M1995" s="16">
        <f t="shared" si="95"/>
        <v>2116.7464114832537</v>
      </c>
      <c r="N1995" t="e">
        <f>INDEX(XML!$A$2:$R$782,MATCH(C1995,XML!$D$2:$D$737,0),2)</f>
        <v>#N/A</v>
      </c>
    </row>
    <row r="1996" spans="1:14" ht="56.25" x14ac:dyDescent="0.2">
      <c r="A1996">
        <v>44170</v>
      </c>
      <c r="B1996" t="s">
        <v>1457</v>
      </c>
      <c r="C1996" s="15" t="s">
        <v>1458</v>
      </c>
      <c r="D1996" s="15" t="s">
        <v>1459</v>
      </c>
      <c r="E1996">
        <v>1580</v>
      </c>
      <c r="F1996">
        <v>2000</v>
      </c>
      <c r="H1996" t="s">
        <v>768</v>
      </c>
      <c r="K1996" s="16">
        <f t="shared" si="93"/>
        <v>1769.6</v>
      </c>
      <c r="L1996" s="16">
        <f t="shared" si="94"/>
        <v>1862.7368421052631</v>
      </c>
      <c r="M1996" s="16">
        <f t="shared" si="95"/>
        <v>2116.7464114832537</v>
      </c>
      <c r="N1996" t="e">
        <f>INDEX(XML!$A$2:$R$782,MATCH(C1996,XML!$D$2:$D$737,0),2)</f>
        <v>#N/A</v>
      </c>
    </row>
    <row r="1997" spans="1:14" ht="33.75" customHeight="1" x14ac:dyDescent="0.2">
      <c r="A1997">
        <v>44171</v>
      </c>
      <c r="B1997" t="s">
        <v>1460</v>
      </c>
      <c r="C1997" s="15" t="s">
        <v>1461</v>
      </c>
      <c r="D1997" s="15" t="s">
        <v>1462</v>
      </c>
      <c r="E1997">
        <v>1580</v>
      </c>
      <c r="F1997">
        <v>2140</v>
      </c>
      <c r="H1997">
        <v>92</v>
      </c>
      <c r="K1997" s="16">
        <f t="shared" si="93"/>
        <v>1769.6</v>
      </c>
      <c r="L1997" s="16">
        <f t="shared" si="94"/>
        <v>1862.7368421052631</v>
      </c>
      <c r="M1997" s="16">
        <f t="shared" si="95"/>
        <v>2116.7464114832537</v>
      </c>
      <c r="N1997" t="e">
        <f>INDEX(XML!$A$2:$R$782,MATCH(C1997,XML!$D$2:$D$737,0),2)</f>
        <v>#N/A</v>
      </c>
    </row>
    <row r="1998" spans="1:14" ht="56.25" x14ac:dyDescent="0.2">
      <c r="A1998">
        <v>44189</v>
      </c>
      <c r="B1998" t="s">
        <v>1463</v>
      </c>
      <c r="C1998" s="15" t="s">
        <v>1464</v>
      </c>
      <c r="D1998" s="15" t="s">
        <v>1465</v>
      </c>
      <c r="E1998">
        <v>1580</v>
      </c>
      <c r="F1998">
        <v>2140</v>
      </c>
      <c r="K1998" s="16">
        <f t="shared" si="93"/>
        <v>1769.6</v>
      </c>
      <c r="L1998" s="16">
        <f t="shared" si="94"/>
        <v>1862.7368421052631</v>
      </c>
      <c r="M1998" s="16">
        <f t="shared" si="95"/>
        <v>2116.7464114832537</v>
      </c>
      <c r="N1998" t="e">
        <f>INDEX(XML!$A$2:$R$782,MATCH(C1998,XML!$D$2:$D$737,0),2)</f>
        <v>#N/A</v>
      </c>
    </row>
    <row r="1999" spans="1:14" ht="56.25" x14ac:dyDescent="0.2">
      <c r="A1999">
        <v>79238</v>
      </c>
      <c r="B1999" t="s">
        <v>43057</v>
      </c>
      <c r="C1999" s="15" t="s">
        <v>43058</v>
      </c>
      <c r="D1999" s="15" t="s">
        <v>43059</v>
      </c>
      <c r="E1999">
        <v>1700</v>
      </c>
      <c r="F1999">
        <v>2400</v>
      </c>
      <c r="H1999" t="s">
        <v>768</v>
      </c>
      <c r="K1999" s="16">
        <f t="shared" si="93"/>
        <v>1904</v>
      </c>
      <c r="L1999" s="16">
        <f t="shared" si="94"/>
        <v>2004.2105263157894</v>
      </c>
      <c r="M1999" s="16">
        <f t="shared" si="95"/>
        <v>2277.5119617224877</v>
      </c>
      <c r="N1999" t="e">
        <f>INDEX(XML!$A$2:$R$782,MATCH(C1999,XML!$D$2:$D$737,0),2)</f>
        <v>#N/A</v>
      </c>
    </row>
    <row r="2000" spans="1:14" ht="56.25" x14ac:dyDescent="0.2">
      <c r="A2000">
        <v>30916</v>
      </c>
      <c r="B2000" t="s">
        <v>1466</v>
      </c>
      <c r="C2000" s="15" t="s">
        <v>1467</v>
      </c>
      <c r="D2000" s="15" t="s">
        <v>1468</v>
      </c>
      <c r="E2000">
        <v>1860</v>
      </c>
      <c r="F2000">
        <v>2354</v>
      </c>
      <c r="H2000" t="s">
        <v>768</v>
      </c>
      <c r="K2000" s="16">
        <f t="shared" si="93"/>
        <v>2083.1999999999998</v>
      </c>
      <c r="L2000" s="16">
        <f t="shared" si="94"/>
        <v>2192.8421052631575</v>
      </c>
      <c r="M2000" s="16">
        <f t="shared" si="95"/>
        <v>2491.8660287081334</v>
      </c>
      <c r="N2000" t="e">
        <f>INDEX(XML!$A$2:$R$782,MATCH(C2000,XML!$D$2:$D$737,0),2)</f>
        <v>#N/A</v>
      </c>
    </row>
    <row r="2001" spans="1:14" ht="56.25" x14ac:dyDescent="0.2">
      <c r="A2001">
        <v>30918</v>
      </c>
      <c r="B2001" t="s">
        <v>1469</v>
      </c>
      <c r="C2001" s="15" t="s">
        <v>1470</v>
      </c>
      <c r="D2001" s="15" t="s">
        <v>1471</v>
      </c>
      <c r="E2001">
        <v>1745</v>
      </c>
      <c r="F2001">
        <v>2354</v>
      </c>
      <c r="K2001" s="16">
        <f t="shared" si="93"/>
        <v>1954.4</v>
      </c>
      <c r="L2001" s="16">
        <f t="shared" si="94"/>
        <v>2057.2631578947367</v>
      </c>
      <c r="M2001" s="16">
        <f t="shared" si="95"/>
        <v>2337.7990430622008</v>
      </c>
      <c r="N2001" t="e">
        <f>INDEX(XML!$A$2:$R$782,MATCH(C2001,XML!$D$2:$D$737,0),2)</f>
        <v>#N/A</v>
      </c>
    </row>
    <row r="2002" spans="1:14" ht="56.25" x14ac:dyDescent="0.2">
      <c r="A2002">
        <v>27783</v>
      </c>
      <c r="B2002" t="s">
        <v>1472</v>
      </c>
      <c r="C2002" s="15" t="s">
        <v>1473</v>
      </c>
      <c r="D2002" s="15" t="s">
        <v>17549</v>
      </c>
      <c r="E2002">
        <v>1200</v>
      </c>
      <c r="F2002">
        <v>1712</v>
      </c>
      <c r="K2002" s="16">
        <f t="shared" si="93"/>
        <v>1344</v>
      </c>
      <c r="L2002" s="16">
        <f t="shared" si="94"/>
        <v>1414.7368421052631</v>
      </c>
      <c r="M2002" s="16">
        <f t="shared" si="95"/>
        <v>1607.6555023923445</v>
      </c>
      <c r="N2002" t="e">
        <f>INDEX(XML!$A$2:$R$782,MATCH(C2002,XML!$D$2:$D$737,0),2)</f>
        <v>#N/A</v>
      </c>
    </row>
    <row r="2003" spans="1:14" ht="67.5" x14ac:dyDescent="0.2">
      <c r="A2003">
        <v>74573</v>
      </c>
      <c r="B2003" t="s">
        <v>36688</v>
      </c>
      <c r="C2003" s="15" t="s">
        <v>36689</v>
      </c>
      <c r="D2003" s="15" t="s">
        <v>36690</v>
      </c>
      <c r="E2003">
        <v>1175</v>
      </c>
      <c r="F2003">
        <v>1700</v>
      </c>
      <c r="H2003" t="s">
        <v>746</v>
      </c>
      <c r="K2003" s="16">
        <f t="shared" si="93"/>
        <v>1316</v>
      </c>
      <c r="L2003" s="16">
        <f t="shared" si="94"/>
        <v>1385.2631578947369</v>
      </c>
      <c r="M2003" s="16">
        <f t="shared" si="95"/>
        <v>1574.1626794258373</v>
      </c>
      <c r="N2003" t="e">
        <f>INDEX(XML!$A$2:$R$782,MATCH(C2003,XML!$D$2:$D$737,0),2)</f>
        <v>#N/A</v>
      </c>
    </row>
    <row r="2004" spans="1:14" ht="56.25" x14ac:dyDescent="0.2">
      <c r="A2004">
        <v>74574</v>
      </c>
      <c r="B2004" t="s">
        <v>36691</v>
      </c>
      <c r="C2004" s="15" t="s">
        <v>36692</v>
      </c>
      <c r="D2004" s="15" t="s">
        <v>36693</v>
      </c>
      <c r="E2004">
        <v>1100</v>
      </c>
      <c r="F2004">
        <v>1950</v>
      </c>
      <c r="H2004" t="s">
        <v>746</v>
      </c>
      <c r="K2004" s="16">
        <f t="shared" si="93"/>
        <v>1232</v>
      </c>
      <c r="L2004" s="16">
        <f t="shared" si="94"/>
        <v>1296.8421052631579</v>
      </c>
      <c r="M2004" s="16">
        <f t="shared" si="95"/>
        <v>1473.6842105263158</v>
      </c>
      <c r="N2004" t="e">
        <f>INDEX(XML!$A$2:$R$782,MATCH(C2004,XML!$D$2:$D$737,0),2)</f>
        <v>#N/A</v>
      </c>
    </row>
    <row r="2005" spans="1:14" ht="56.25" x14ac:dyDescent="0.2">
      <c r="A2005">
        <v>14172</v>
      </c>
      <c r="B2005" t="s">
        <v>1474</v>
      </c>
      <c r="C2005" s="15" t="s">
        <v>1475</v>
      </c>
      <c r="D2005" s="15" t="s">
        <v>1476</v>
      </c>
      <c r="E2005">
        <v>1530</v>
      </c>
      <c r="F2005">
        <v>2771</v>
      </c>
      <c r="K2005" s="16">
        <f t="shared" si="93"/>
        <v>1713.6</v>
      </c>
      <c r="L2005" s="16">
        <f t="shared" si="94"/>
        <v>1803.7894736842106</v>
      </c>
      <c r="M2005" s="16">
        <f t="shared" si="95"/>
        <v>2049.7607655502393</v>
      </c>
      <c r="N2005" t="e">
        <f>INDEX(XML!$A$2:$R$782,MATCH(C2005,XML!$D$2:$D$737,0),2)</f>
        <v>#N/A</v>
      </c>
    </row>
    <row r="2006" spans="1:14" ht="67.5" x14ac:dyDescent="0.2">
      <c r="A2006">
        <v>47186</v>
      </c>
      <c r="B2006" t="s">
        <v>1477</v>
      </c>
      <c r="C2006" s="15" t="s">
        <v>1478</v>
      </c>
      <c r="D2006" s="15" t="s">
        <v>1479</v>
      </c>
      <c r="E2006">
        <v>2360</v>
      </c>
      <c r="F2006">
        <v>3745</v>
      </c>
      <c r="H2006" t="s">
        <v>746</v>
      </c>
      <c r="K2006" s="16">
        <f t="shared" si="93"/>
        <v>2643.2</v>
      </c>
      <c r="L2006" s="16">
        <f t="shared" si="94"/>
        <v>2782.3157894736842</v>
      </c>
      <c r="M2006" s="16">
        <f t="shared" si="95"/>
        <v>3161.7224880382778</v>
      </c>
      <c r="N2006" t="e">
        <f>INDEX(XML!$A$2:$R$782,MATCH(C2006,XML!$D$2:$D$737,0),2)</f>
        <v>#N/A</v>
      </c>
    </row>
    <row r="2007" spans="1:14" ht="67.5" x14ac:dyDescent="0.2">
      <c r="A2007">
        <v>47187</v>
      </c>
      <c r="B2007" t="s">
        <v>1480</v>
      </c>
      <c r="C2007" s="15" t="s">
        <v>1481</v>
      </c>
      <c r="D2007" s="15" t="s">
        <v>1482</v>
      </c>
      <c r="E2007">
        <v>1890</v>
      </c>
      <c r="F2007">
        <v>3531</v>
      </c>
      <c r="H2007" t="s">
        <v>746</v>
      </c>
      <c r="K2007" s="16">
        <f t="shared" si="93"/>
        <v>2116.8000000000002</v>
      </c>
      <c r="L2007" s="16">
        <f t="shared" si="94"/>
        <v>2228.2105263157896</v>
      </c>
      <c r="M2007" s="16">
        <f t="shared" si="95"/>
        <v>2532.0574162679427</v>
      </c>
      <c r="N2007" t="e">
        <f>INDEX(XML!$A$2:$R$782,MATCH(C2007,XML!$D$2:$D$737,0),2)</f>
        <v>#N/A</v>
      </c>
    </row>
    <row r="2008" spans="1:14" ht="15.75" x14ac:dyDescent="0.25">
      <c r="A2008" s="184" t="s">
        <v>1365</v>
      </c>
      <c r="B2008" s="184"/>
      <c r="C2008" s="185"/>
      <c r="D2008" s="185"/>
      <c r="E2008" s="184"/>
      <c r="F2008" s="184"/>
      <c r="G2008" s="184"/>
      <c r="H2008" s="184"/>
      <c r="I2008" s="184"/>
      <c r="J2008" s="184"/>
      <c r="K2008" s="16">
        <f t="shared" si="93"/>
        <v>0</v>
      </c>
      <c r="L2008" s="16">
        <f t="shared" si="94"/>
        <v>0</v>
      </c>
      <c r="M2008" s="16">
        <f t="shared" si="95"/>
        <v>0</v>
      </c>
      <c r="N2008" t="e">
        <f>INDEX(XML!$A$2:$R$782,MATCH(C2008,XML!$D$2:$D$737,0),2)</f>
        <v>#N/A</v>
      </c>
    </row>
    <row r="2009" spans="1:14" ht="78.75" x14ac:dyDescent="0.2">
      <c r="A2009">
        <v>12477</v>
      </c>
      <c r="B2009" t="s">
        <v>1366</v>
      </c>
      <c r="C2009" s="15" t="s">
        <v>1367</v>
      </c>
      <c r="D2009" s="15" t="s">
        <v>1368</v>
      </c>
      <c r="E2009">
        <v>2000</v>
      </c>
      <c r="F2009">
        <v>2450</v>
      </c>
      <c r="H2009" t="s">
        <v>746</v>
      </c>
      <c r="K2009" s="16">
        <f t="shared" si="93"/>
        <v>2240</v>
      </c>
      <c r="L2009" s="16">
        <f t="shared" si="94"/>
        <v>2357.8947368421054</v>
      </c>
      <c r="M2009" s="16">
        <f t="shared" si="95"/>
        <v>2679.4258373205744</v>
      </c>
      <c r="N2009" t="e">
        <f>INDEX(XML!$A$2:$R$782,MATCH(C2009,XML!$D$2:$D$737,0),2)</f>
        <v>#N/A</v>
      </c>
    </row>
    <row r="2010" spans="1:14" ht="78.75" x14ac:dyDescent="0.2">
      <c r="A2010">
        <v>31358</v>
      </c>
      <c r="B2010" t="s">
        <v>1369</v>
      </c>
      <c r="C2010" s="15" t="s">
        <v>1370</v>
      </c>
      <c r="D2010" s="15" t="s">
        <v>1371</v>
      </c>
      <c r="E2010">
        <v>2460</v>
      </c>
      <c r="F2010">
        <v>4120</v>
      </c>
      <c r="H2010" t="s">
        <v>746</v>
      </c>
      <c r="K2010" s="16">
        <f t="shared" si="93"/>
        <v>2755.2</v>
      </c>
      <c r="L2010" s="16">
        <f t="shared" si="94"/>
        <v>2900.2105263157896</v>
      </c>
      <c r="M2010" s="16">
        <f t="shared" si="95"/>
        <v>3295.6937799043062</v>
      </c>
      <c r="N2010" t="e">
        <f>INDEX(XML!$A$2:$R$782,MATCH(C2010,XML!$D$2:$D$737,0),2)</f>
        <v>#N/A</v>
      </c>
    </row>
    <row r="2011" spans="1:14" ht="90" x14ac:dyDescent="0.2">
      <c r="A2011">
        <v>9387</v>
      </c>
      <c r="B2011" t="s">
        <v>1372</v>
      </c>
      <c r="C2011" s="15" t="s">
        <v>1373</v>
      </c>
      <c r="D2011" s="15" t="s">
        <v>1374</v>
      </c>
      <c r="E2011">
        <v>4600</v>
      </c>
      <c r="F2011">
        <v>6590</v>
      </c>
      <c r="H2011" t="s">
        <v>746</v>
      </c>
      <c r="K2011" s="16">
        <f t="shared" si="93"/>
        <v>5152</v>
      </c>
      <c r="L2011" s="16">
        <f t="shared" si="94"/>
        <v>5423.1578947368425</v>
      </c>
      <c r="M2011" s="16">
        <f t="shared" si="95"/>
        <v>6162.6794258373211</v>
      </c>
      <c r="N2011" t="e">
        <f>INDEX(XML!$A$2:$R$782,MATCH(C2011,XML!$D$2:$D$737,0),2)</f>
        <v>#N/A</v>
      </c>
    </row>
    <row r="2012" spans="1:14" ht="90" x14ac:dyDescent="0.2">
      <c r="A2012">
        <v>27791</v>
      </c>
      <c r="B2012" t="s">
        <v>1375</v>
      </c>
      <c r="C2012" s="15" t="s">
        <v>1376</v>
      </c>
      <c r="D2012" s="15" t="s">
        <v>1377</v>
      </c>
      <c r="E2012">
        <v>5580</v>
      </c>
      <c r="F2012">
        <v>7400</v>
      </c>
      <c r="H2012" t="s">
        <v>746</v>
      </c>
      <c r="K2012" s="16">
        <f t="shared" si="93"/>
        <v>6249.6</v>
      </c>
      <c r="L2012" s="16">
        <f t="shared" si="94"/>
        <v>6578.5263157894733</v>
      </c>
      <c r="M2012" s="16">
        <f t="shared" si="95"/>
        <v>7475.5980861244016</v>
      </c>
      <c r="N2012" t="e">
        <f>INDEX(XML!$A$2:$R$782,MATCH(C2012,XML!$D$2:$D$737,0),2)</f>
        <v>#N/A</v>
      </c>
    </row>
    <row r="2013" spans="1:14" ht="56.25" x14ac:dyDescent="0.2">
      <c r="A2013">
        <v>42273</v>
      </c>
      <c r="B2013" t="s">
        <v>1378</v>
      </c>
      <c r="C2013" s="15" t="s">
        <v>1379</v>
      </c>
      <c r="D2013" s="15" t="s">
        <v>20979</v>
      </c>
      <c r="E2013">
        <v>4840</v>
      </c>
      <c r="F2013">
        <v>6944</v>
      </c>
      <c r="H2013">
        <v>1</v>
      </c>
      <c r="K2013" s="16">
        <f t="shared" si="93"/>
        <v>5420.8</v>
      </c>
      <c r="L2013" s="16">
        <f t="shared" si="94"/>
        <v>5706.105263157895</v>
      </c>
      <c r="M2013" s="16">
        <f t="shared" si="95"/>
        <v>6484.21052631579</v>
      </c>
      <c r="N2013" t="e">
        <f>INDEX(XML!$A$2:$R$782,MATCH(C2013,XML!$D$2:$D$737,0),2)</f>
        <v>#N/A</v>
      </c>
    </row>
    <row r="2014" spans="1:14" ht="56.25" x14ac:dyDescent="0.2">
      <c r="A2014">
        <v>40390</v>
      </c>
      <c r="B2014" t="s">
        <v>1386</v>
      </c>
      <c r="C2014" s="15" t="s">
        <v>1387</v>
      </c>
      <c r="D2014" s="15" t="s">
        <v>1388</v>
      </c>
      <c r="E2014">
        <v>5250</v>
      </c>
      <c r="F2014">
        <v>8549</v>
      </c>
      <c r="K2014" s="16">
        <f t="shared" si="93"/>
        <v>5880</v>
      </c>
      <c r="L2014" s="16">
        <f t="shared" si="94"/>
        <v>6189.4736842105267</v>
      </c>
      <c r="M2014" s="16">
        <f t="shared" si="95"/>
        <v>7033.4928229665084</v>
      </c>
      <c r="N2014" t="e">
        <f>INDEX(XML!$A$2:$R$782,MATCH(C2014,XML!$D$2:$D$737,0),2)</f>
        <v>#N/A</v>
      </c>
    </row>
    <row r="2015" spans="1:14" ht="67.5" x14ac:dyDescent="0.2">
      <c r="A2015">
        <v>34677</v>
      </c>
      <c r="B2015" t="s">
        <v>1380</v>
      </c>
      <c r="C2015" s="15" t="s">
        <v>1381</v>
      </c>
      <c r="D2015" s="15" t="s">
        <v>1382</v>
      </c>
      <c r="E2015">
        <v>5200</v>
      </c>
      <c r="F2015">
        <v>8549</v>
      </c>
      <c r="H2015" t="s">
        <v>746</v>
      </c>
      <c r="K2015" s="16">
        <f t="shared" si="93"/>
        <v>5824</v>
      </c>
      <c r="L2015" s="16">
        <f t="shared" si="94"/>
        <v>6130.5263157894733</v>
      </c>
      <c r="M2015" s="16">
        <f t="shared" si="95"/>
        <v>6966.5071770334916</v>
      </c>
      <c r="N2015" t="e">
        <f>INDEX(XML!$A$2:$R$782,MATCH(C2015,XML!$D$2:$D$737,0),2)</f>
        <v>#N/A</v>
      </c>
    </row>
    <row r="2016" spans="1:14" ht="67.5" x14ac:dyDescent="0.2">
      <c r="A2016">
        <v>30952</v>
      </c>
      <c r="B2016" t="s">
        <v>1383</v>
      </c>
      <c r="C2016" s="15" t="s">
        <v>1384</v>
      </c>
      <c r="D2016" s="15" t="s">
        <v>1385</v>
      </c>
      <c r="E2016">
        <v>5085</v>
      </c>
      <c r="F2016">
        <v>7479</v>
      </c>
      <c r="H2016" t="s">
        <v>746</v>
      </c>
      <c r="K2016" s="16">
        <f t="shared" si="93"/>
        <v>5695.2</v>
      </c>
      <c r="L2016" s="16">
        <f t="shared" si="94"/>
        <v>5994.9473684210525</v>
      </c>
      <c r="M2016" s="16">
        <f t="shared" si="95"/>
        <v>6812.4401913875599</v>
      </c>
      <c r="N2016" t="e">
        <f>INDEX(XML!$A$2:$R$782,MATCH(C2016,XML!$D$2:$D$737,0),2)</f>
        <v>#N/A</v>
      </c>
    </row>
    <row r="2017" spans="1:14" ht="101.25" x14ac:dyDescent="0.2">
      <c r="A2017">
        <v>53237</v>
      </c>
      <c r="B2017" t="s">
        <v>14219</v>
      </c>
      <c r="C2017" s="15" t="s">
        <v>14220</v>
      </c>
      <c r="D2017" s="15" t="s">
        <v>14221</v>
      </c>
      <c r="E2017">
        <v>4450</v>
      </c>
      <c r="F2017">
        <v>6500</v>
      </c>
      <c r="H2017" t="s">
        <v>746</v>
      </c>
      <c r="K2017" s="16">
        <f t="shared" si="93"/>
        <v>4984</v>
      </c>
      <c r="L2017" s="16">
        <f t="shared" si="94"/>
        <v>5246.3157894736842</v>
      </c>
      <c r="M2017" s="16">
        <f t="shared" si="95"/>
        <v>5961.7224880382773</v>
      </c>
      <c r="N2017" t="e">
        <f>INDEX(XML!$A$2:$R$782,MATCH(C2017,XML!$D$2:$D$737,0),2)</f>
        <v>#N/A</v>
      </c>
    </row>
    <row r="2018" spans="1:14" ht="101.25" x14ac:dyDescent="0.2">
      <c r="A2018">
        <v>53239</v>
      </c>
      <c r="B2018" t="s">
        <v>14222</v>
      </c>
      <c r="C2018" s="15" t="s">
        <v>14223</v>
      </c>
      <c r="D2018" s="15" t="s">
        <v>14224</v>
      </c>
      <c r="E2018">
        <v>4450</v>
      </c>
      <c r="F2018">
        <v>5703</v>
      </c>
      <c r="H2018" t="s">
        <v>746</v>
      </c>
      <c r="K2018" s="16">
        <f t="shared" si="93"/>
        <v>4984</v>
      </c>
      <c r="L2018" s="16">
        <f t="shared" si="94"/>
        <v>5246.3157894736842</v>
      </c>
      <c r="M2018" s="16">
        <f t="shared" si="95"/>
        <v>5961.7224880382773</v>
      </c>
      <c r="N2018" t="e">
        <f>INDEX(XML!$A$2:$R$782,MATCH(C2018,XML!$D$2:$D$737,0),2)</f>
        <v>#N/A</v>
      </c>
    </row>
    <row r="2019" spans="1:14" ht="78.75" x14ac:dyDescent="0.2">
      <c r="A2019">
        <v>62002</v>
      </c>
      <c r="B2019" t="s">
        <v>25037</v>
      </c>
      <c r="C2019" s="15" t="s">
        <v>25038</v>
      </c>
      <c r="D2019" s="15" t="s">
        <v>25039</v>
      </c>
      <c r="E2019">
        <v>5050</v>
      </c>
      <c r="F2019">
        <v>6955</v>
      </c>
      <c r="H2019" t="s">
        <v>746</v>
      </c>
      <c r="K2019" s="16">
        <f t="shared" si="93"/>
        <v>5656</v>
      </c>
      <c r="L2019" s="16">
        <f t="shared" si="94"/>
        <v>5953.6842105263158</v>
      </c>
      <c r="M2019" s="16">
        <f t="shared" si="95"/>
        <v>6765.5502392344497</v>
      </c>
      <c r="N2019" t="e">
        <f>INDEX(XML!$A$2:$R$782,MATCH(C2019,XML!$D$2:$D$737,0),2)</f>
        <v>#N/A</v>
      </c>
    </row>
    <row r="2020" spans="1:14" ht="112.5" x14ac:dyDescent="0.2">
      <c r="A2020">
        <v>74638</v>
      </c>
      <c r="B2020" t="s">
        <v>34445</v>
      </c>
      <c r="C2020" s="15" t="s">
        <v>34446</v>
      </c>
      <c r="D2020" s="15" t="s">
        <v>48706</v>
      </c>
      <c r="E2020">
        <v>16400</v>
      </c>
      <c r="F2020">
        <v>24500</v>
      </c>
      <c r="H2020" t="s">
        <v>746</v>
      </c>
      <c r="K2020" s="16">
        <f t="shared" si="93"/>
        <v>18368</v>
      </c>
      <c r="L2020" s="16">
        <f t="shared" si="94"/>
        <v>19334.736842105263</v>
      </c>
      <c r="M2020" s="16">
        <f t="shared" si="95"/>
        <v>21971.291866028707</v>
      </c>
      <c r="N2020" t="e">
        <f>INDEX(XML!$A$2:$R$782,MATCH(C2020,XML!$D$2:$D$737,0),2)</f>
        <v>#N/A</v>
      </c>
    </row>
    <row r="2021" spans="1:14" ht="15.75" x14ac:dyDescent="0.25">
      <c r="A2021" s="184" t="s">
        <v>1389</v>
      </c>
      <c r="B2021" s="184"/>
      <c r="C2021" s="185"/>
      <c r="D2021" s="185"/>
      <c r="E2021" s="184"/>
      <c r="F2021" s="184"/>
      <c r="G2021" s="184"/>
      <c r="H2021" s="184"/>
      <c r="I2021" s="184"/>
      <c r="J2021" s="184"/>
      <c r="K2021" s="16">
        <f t="shared" si="93"/>
        <v>0</v>
      </c>
      <c r="L2021" s="16">
        <f t="shared" si="94"/>
        <v>0</v>
      </c>
      <c r="M2021" s="16">
        <f t="shared" si="95"/>
        <v>0</v>
      </c>
      <c r="N2021" t="e">
        <f>INDEX(XML!$A$2:$R$782,MATCH(C2021,XML!$D$2:$D$737,0),2)</f>
        <v>#N/A</v>
      </c>
    </row>
    <row r="2022" spans="1:14" ht="78.75" x14ac:dyDescent="0.2">
      <c r="A2022">
        <v>23929</v>
      </c>
      <c r="B2022" t="s">
        <v>1390</v>
      </c>
      <c r="C2022" s="15" t="s">
        <v>1391</v>
      </c>
      <c r="D2022" s="15" t="s">
        <v>1392</v>
      </c>
      <c r="E2022">
        <v>3100</v>
      </c>
      <c r="F2022">
        <v>5018</v>
      </c>
      <c r="K2022" s="16">
        <f t="shared" si="93"/>
        <v>3472</v>
      </c>
      <c r="L2022" s="16">
        <f t="shared" si="94"/>
        <v>3654.7368421052633</v>
      </c>
      <c r="M2022" s="16">
        <f t="shared" si="95"/>
        <v>4153.1100478468907</v>
      </c>
      <c r="N2022" t="e">
        <f>INDEX(XML!$A$2:$R$782,MATCH(C2022,XML!$D$2:$D$737,0),2)</f>
        <v>#N/A</v>
      </c>
    </row>
    <row r="2023" spans="1:14" ht="22.5" customHeight="1" x14ac:dyDescent="0.2">
      <c r="A2023">
        <v>9388</v>
      </c>
      <c r="B2023" t="s">
        <v>1396</v>
      </c>
      <c r="C2023" s="15" t="s">
        <v>1397</v>
      </c>
      <c r="D2023" s="15" t="s">
        <v>1398</v>
      </c>
      <c r="E2023">
        <v>5290</v>
      </c>
      <c r="F2023">
        <v>6690</v>
      </c>
      <c r="H2023" t="s">
        <v>746</v>
      </c>
      <c r="K2023" s="16">
        <f t="shared" si="93"/>
        <v>5924.8</v>
      </c>
      <c r="L2023" s="16">
        <f t="shared" si="94"/>
        <v>6236.6315789473683</v>
      </c>
      <c r="M2023" s="16">
        <f t="shared" si="95"/>
        <v>7087.0813397129186</v>
      </c>
      <c r="N2023" t="e">
        <f>INDEX(XML!$A$2:$R$782,MATCH(C2023,XML!$D$2:$D$737,0),2)</f>
        <v>#N/A</v>
      </c>
    </row>
    <row r="2024" spans="1:14" ht="22.5" customHeight="1" x14ac:dyDescent="0.2">
      <c r="A2024">
        <v>8433</v>
      </c>
      <c r="B2024" t="s">
        <v>1393</v>
      </c>
      <c r="C2024" s="15" t="s">
        <v>1394</v>
      </c>
      <c r="D2024" s="15" t="s">
        <v>1395</v>
      </c>
      <c r="E2024">
        <v>5680</v>
      </c>
      <c r="F2024">
        <v>6890</v>
      </c>
      <c r="H2024" t="s">
        <v>746</v>
      </c>
      <c r="K2024" s="16">
        <f t="shared" si="93"/>
        <v>6361.6</v>
      </c>
      <c r="L2024" s="16">
        <f t="shared" si="94"/>
        <v>6696.4210526315792</v>
      </c>
      <c r="M2024" s="16">
        <f t="shared" si="95"/>
        <v>7609.5693779904304</v>
      </c>
      <c r="N2024" t="e">
        <f>INDEX(XML!$A$2:$R$782,MATCH(C2024,XML!$D$2:$D$737,0),2)</f>
        <v>#N/A</v>
      </c>
    </row>
    <row r="2025" spans="1:14" ht="22.5" customHeight="1" x14ac:dyDescent="0.2">
      <c r="A2025">
        <v>30966</v>
      </c>
      <c r="B2025" t="s">
        <v>17548</v>
      </c>
      <c r="C2025" s="15" t="s">
        <v>1399</v>
      </c>
      <c r="D2025" s="15" t="s">
        <v>47617</v>
      </c>
      <c r="E2025">
        <v>6995</v>
      </c>
      <c r="F2025">
        <v>8667</v>
      </c>
      <c r="K2025" s="16">
        <f t="shared" si="93"/>
        <v>7834.4</v>
      </c>
      <c r="L2025" s="16">
        <f t="shared" si="94"/>
        <v>8246.7368421052633</v>
      </c>
      <c r="M2025" s="16">
        <f t="shared" si="95"/>
        <v>9371.2918660287087</v>
      </c>
      <c r="N2025" t="e">
        <f>INDEX(XML!$A$2:$R$782,MATCH(C2025,XML!$D$2:$D$737,0),2)</f>
        <v>#N/A</v>
      </c>
    </row>
    <row r="2026" spans="1:14" ht="22.5" customHeight="1" x14ac:dyDescent="0.2">
      <c r="A2026">
        <v>75746</v>
      </c>
      <c r="B2026" t="s">
        <v>36694</v>
      </c>
      <c r="C2026" s="15" t="s">
        <v>36695</v>
      </c>
      <c r="D2026" s="15" t="s">
        <v>36696</v>
      </c>
      <c r="E2026">
        <v>5860</v>
      </c>
      <c r="F2026">
        <v>9100</v>
      </c>
      <c r="H2026" t="s">
        <v>746</v>
      </c>
      <c r="K2026" s="16">
        <f t="shared" si="93"/>
        <v>6563.2</v>
      </c>
      <c r="L2026" s="16">
        <f t="shared" si="94"/>
        <v>6908.6315789473683</v>
      </c>
      <c r="M2026" s="16">
        <f t="shared" si="95"/>
        <v>7850.7177033492826</v>
      </c>
      <c r="N2026" t="e">
        <f>INDEX(XML!$A$2:$R$782,MATCH(C2026,XML!$D$2:$D$737,0),2)</f>
        <v>#N/A</v>
      </c>
    </row>
    <row r="2027" spans="1:14" ht="22.5" customHeight="1" x14ac:dyDescent="0.2">
      <c r="A2027">
        <v>50698</v>
      </c>
      <c r="B2027" t="s">
        <v>1400</v>
      </c>
      <c r="C2027" s="15" t="s">
        <v>1401</v>
      </c>
      <c r="D2027" s="15" t="s">
        <v>1402</v>
      </c>
      <c r="E2027">
        <v>5900</v>
      </c>
      <c r="F2027">
        <v>9095</v>
      </c>
      <c r="H2027" t="s">
        <v>746</v>
      </c>
      <c r="K2027" s="16">
        <f t="shared" si="93"/>
        <v>6608</v>
      </c>
      <c r="L2027" s="16">
        <f t="shared" si="94"/>
        <v>6955.7894736842109</v>
      </c>
      <c r="M2027" s="16">
        <f t="shared" si="95"/>
        <v>7904.3062200956947</v>
      </c>
      <c r="N2027" t="e">
        <f>INDEX(XML!$A$2:$R$782,MATCH(C2027,XML!$D$2:$D$737,0),2)</f>
        <v>#N/A</v>
      </c>
    </row>
    <row r="2028" spans="1:14" ht="22.5" customHeight="1" x14ac:dyDescent="0.2">
      <c r="A2028">
        <v>14170</v>
      </c>
      <c r="B2028" t="s">
        <v>1403</v>
      </c>
      <c r="C2028" s="15" t="s">
        <v>1404</v>
      </c>
      <c r="D2028" s="15" t="s">
        <v>1405</v>
      </c>
      <c r="E2028">
        <v>5440</v>
      </c>
      <c r="F2028">
        <v>8121</v>
      </c>
      <c r="H2028" t="s">
        <v>746</v>
      </c>
      <c r="K2028" s="16">
        <f t="shared" si="93"/>
        <v>6092.8</v>
      </c>
      <c r="L2028" s="16">
        <f t="shared" si="94"/>
        <v>6413.4736842105267</v>
      </c>
      <c r="M2028" s="16">
        <f t="shared" si="95"/>
        <v>7288.0382775119624</v>
      </c>
      <c r="N2028" t="e">
        <f>INDEX(XML!$A$2:$R$782,MATCH(C2028,XML!$D$2:$D$737,0),2)</f>
        <v>#N/A</v>
      </c>
    </row>
    <row r="2029" spans="1:14" ht="22.5" customHeight="1" x14ac:dyDescent="0.2">
      <c r="A2029">
        <v>74635</v>
      </c>
      <c r="B2029" t="s">
        <v>39443</v>
      </c>
      <c r="C2029" s="15" t="s">
        <v>39444</v>
      </c>
      <c r="D2029" s="15" t="s">
        <v>39445</v>
      </c>
      <c r="E2029">
        <v>5500</v>
      </c>
      <c r="F2029">
        <v>9000</v>
      </c>
      <c r="H2029" t="s">
        <v>746</v>
      </c>
      <c r="K2029" s="16">
        <f t="shared" si="93"/>
        <v>6160</v>
      </c>
      <c r="L2029" s="16">
        <f t="shared" si="94"/>
        <v>6484.2105263157891</v>
      </c>
      <c r="M2029" s="16">
        <f t="shared" si="95"/>
        <v>7368.4210526315783</v>
      </c>
      <c r="N2029" t="e">
        <f>INDEX(XML!$A$2:$R$782,MATCH(C2029,XML!$D$2:$D$737,0),2)</f>
        <v>#N/A</v>
      </c>
    </row>
    <row r="2030" spans="1:14" ht="22.5" customHeight="1" x14ac:dyDescent="0.2">
      <c r="A2030">
        <v>35743</v>
      </c>
      <c r="B2030" t="s">
        <v>1406</v>
      </c>
      <c r="C2030" s="15" t="s">
        <v>1407</v>
      </c>
      <c r="D2030" s="15" t="s">
        <v>1408</v>
      </c>
      <c r="E2030">
        <v>7100</v>
      </c>
      <c r="F2030">
        <v>8656</v>
      </c>
      <c r="H2030" t="s">
        <v>746</v>
      </c>
      <c r="K2030" s="16">
        <f t="shared" si="93"/>
        <v>7952</v>
      </c>
      <c r="L2030" s="16">
        <f t="shared" si="94"/>
        <v>8370.5263157894733</v>
      </c>
      <c r="M2030" s="16">
        <f t="shared" si="95"/>
        <v>9511.9617224880367</v>
      </c>
      <c r="N2030" t="e">
        <f>INDEX(XML!$A$2:$R$782,MATCH(C2030,XML!$D$2:$D$737,0),2)</f>
        <v>#N/A</v>
      </c>
    </row>
    <row r="2031" spans="1:14" ht="22.5" customHeight="1" x14ac:dyDescent="0.2">
      <c r="A2031">
        <v>50205</v>
      </c>
      <c r="B2031" t="s">
        <v>15633</v>
      </c>
      <c r="C2031" s="15" t="s">
        <v>15634</v>
      </c>
      <c r="D2031" s="15" t="s">
        <v>20113</v>
      </c>
      <c r="E2031">
        <v>6250</v>
      </c>
      <c r="F2031">
        <v>10154</v>
      </c>
      <c r="H2031" t="s">
        <v>746</v>
      </c>
      <c r="K2031" s="16">
        <f t="shared" si="93"/>
        <v>7000</v>
      </c>
      <c r="L2031" s="16">
        <f t="shared" si="94"/>
        <v>7368.4210526315792</v>
      </c>
      <c r="M2031" s="16">
        <f t="shared" si="95"/>
        <v>8373.2057416267944</v>
      </c>
      <c r="N2031" t="e">
        <f>INDEX(XML!$A$2:$R$782,MATCH(C2031,XML!$D$2:$D$737,0),2)</f>
        <v>#N/A</v>
      </c>
    </row>
    <row r="2032" spans="1:14" ht="22.5" customHeight="1" x14ac:dyDescent="0.2">
      <c r="A2032">
        <v>36881</v>
      </c>
      <c r="B2032" t="s">
        <v>13202</v>
      </c>
      <c r="C2032" s="15" t="s">
        <v>13203</v>
      </c>
      <c r="D2032" s="15" t="s">
        <v>13204</v>
      </c>
      <c r="E2032">
        <v>7400</v>
      </c>
      <c r="F2032">
        <v>9726</v>
      </c>
      <c r="K2032" s="16">
        <f t="shared" si="93"/>
        <v>8288</v>
      </c>
      <c r="L2032" s="16">
        <f t="shared" si="94"/>
        <v>8724.21052631579</v>
      </c>
      <c r="M2032" s="16">
        <f t="shared" si="95"/>
        <v>9913.8755980861242</v>
      </c>
      <c r="N2032" t="e">
        <f>INDEX(XML!$A$2:$R$782,MATCH(C2032,XML!$D$2:$D$737,0),2)</f>
        <v>#N/A</v>
      </c>
    </row>
    <row r="2033" spans="1:14" ht="22.5" customHeight="1" x14ac:dyDescent="0.2">
      <c r="A2033">
        <v>61777</v>
      </c>
      <c r="B2033" t="s">
        <v>23855</v>
      </c>
      <c r="C2033" s="15" t="s">
        <v>23856</v>
      </c>
      <c r="D2033" s="15" t="s">
        <v>26364</v>
      </c>
      <c r="E2033">
        <v>10800</v>
      </c>
      <c r="F2033">
        <v>14500</v>
      </c>
      <c r="H2033" t="s">
        <v>746</v>
      </c>
      <c r="K2033" s="16">
        <f t="shared" si="93"/>
        <v>12096</v>
      </c>
      <c r="L2033" s="16">
        <f t="shared" si="94"/>
        <v>12732.631578947368</v>
      </c>
      <c r="M2033" s="16">
        <f t="shared" si="95"/>
        <v>14468.899521531101</v>
      </c>
      <c r="N2033" t="e">
        <f>INDEX(XML!$A$2:$R$782,MATCH(C2033,XML!$D$2:$D$737,0),2)</f>
        <v>#N/A</v>
      </c>
    </row>
    <row r="2034" spans="1:14" ht="22.5" customHeight="1" x14ac:dyDescent="0.2">
      <c r="A2034">
        <v>61776</v>
      </c>
      <c r="B2034" t="s">
        <v>26657</v>
      </c>
      <c r="C2034" s="15" t="s">
        <v>26658</v>
      </c>
      <c r="D2034" s="15" t="s">
        <v>26659</v>
      </c>
      <c r="E2034">
        <v>10800</v>
      </c>
      <c r="F2034">
        <v>15515</v>
      </c>
      <c r="H2034">
        <v>18</v>
      </c>
      <c r="K2034" s="16">
        <f t="shared" si="93"/>
        <v>12096</v>
      </c>
      <c r="L2034" s="16">
        <f t="shared" si="94"/>
        <v>12732.631578947368</v>
      </c>
      <c r="M2034" s="16">
        <f t="shared" si="95"/>
        <v>14468.899521531101</v>
      </c>
      <c r="N2034" t="e">
        <f>INDEX(XML!$A$2:$R$782,MATCH(C2034,XML!$D$2:$D$737,0),2)</f>
        <v>#N/A</v>
      </c>
    </row>
    <row r="2035" spans="1:14" ht="22.5" customHeight="1" x14ac:dyDescent="0.2">
      <c r="A2035">
        <v>30842</v>
      </c>
      <c r="B2035" t="s">
        <v>1409</v>
      </c>
      <c r="C2035" s="15" t="s">
        <v>1410</v>
      </c>
      <c r="D2035" s="15" t="s">
        <v>19200</v>
      </c>
      <c r="E2035">
        <v>19990</v>
      </c>
      <c r="F2035">
        <v>26739</v>
      </c>
      <c r="H2035" t="s">
        <v>746</v>
      </c>
      <c r="K2035" s="16">
        <f t="shared" si="93"/>
        <v>22388.799999999999</v>
      </c>
      <c r="L2035" s="16">
        <f t="shared" si="94"/>
        <v>23567.157894736843</v>
      </c>
      <c r="M2035" s="16">
        <f t="shared" si="95"/>
        <v>26780.861244019143</v>
      </c>
      <c r="N2035" t="e">
        <f>INDEX(XML!$A$2:$R$782,MATCH(C2035,XML!$D$2:$D$737,0),2)</f>
        <v>#N/A</v>
      </c>
    </row>
    <row r="2036" spans="1:14" ht="22.5" customHeight="1" x14ac:dyDescent="0.2">
      <c r="A2036">
        <v>36880</v>
      </c>
      <c r="B2036" t="s">
        <v>1411</v>
      </c>
      <c r="C2036" s="15" t="s">
        <v>1412</v>
      </c>
      <c r="D2036" s="15" t="s">
        <v>19201</v>
      </c>
      <c r="E2036">
        <v>20195</v>
      </c>
      <c r="F2036">
        <v>25669</v>
      </c>
      <c r="K2036" s="16">
        <f t="shared" si="93"/>
        <v>22618.400000000001</v>
      </c>
      <c r="L2036" s="16">
        <f t="shared" si="94"/>
        <v>23808.842105263157</v>
      </c>
      <c r="M2036" s="16">
        <f t="shared" si="95"/>
        <v>27055.502392344493</v>
      </c>
      <c r="N2036" t="e">
        <f>INDEX(XML!$A$2:$R$782,MATCH(C2036,XML!$D$2:$D$737,0),2)</f>
        <v>#N/A</v>
      </c>
    </row>
    <row r="2037" spans="1:14" ht="15.75" x14ac:dyDescent="0.25">
      <c r="A2037" s="184" t="s">
        <v>1483</v>
      </c>
      <c r="B2037" s="184"/>
      <c r="C2037" s="185"/>
      <c r="D2037" s="185"/>
      <c r="E2037" s="184"/>
      <c r="F2037" s="184"/>
      <c r="G2037" s="184"/>
      <c r="H2037" s="184"/>
      <c r="I2037" s="184"/>
      <c r="J2037" s="184"/>
      <c r="K2037" s="16">
        <f t="shared" si="93"/>
        <v>0</v>
      </c>
      <c r="L2037" s="16">
        <f t="shared" si="94"/>
        <v>0</v>
      </c>
      <c r="M2037" s="16">
        <f t="shared" si="95"/>
        <v>0</v>
      </c>
      <c r="N2037" t="e">
        <f>INDEX(XML!$A$2:$R$782,MATCH(C2037,XML!$D$2:$D$737,0),2)</f>
        <v>#N/A</v>
      </c>
    </row>
    <row r="2038" spans="1:14" ht="22.5" customHeight="1" x14ac:dyDescent="0.2">
      <c r="A2038">
        <v>63056</v>
      </c>
      <c r="B2038" t="s">
        <v>26660</v>
      </c>
      <c r="C2038" s="15" t="s">
        <v>26661</v>
      </c>
      <c r="D2038" s="15" t="s">
        <v>26662</v>
      </c>
      <c r="E2038">
        <v>750</v>
      </c>
      <c r="F2038">
        <v>1500</v>
      </c>
      <c r="K2038" s="16">
        <f t="shared" si="93"/>
        <v>840</v>
      </c>
      <c r="L2038" s="16">
        <f t="shared" si="94"/>
        <v>884.21052631578948</v>
      </c>
      <c r="M2038" s="16">
        <f t="shared" si="95"/>
        <v>1004.7846889952153</v>
      </c>
      <c r="N2038" t="e">
        <f>INDEX(XML!$A$2:$R$782,MATCH(C2038,XML!$D$2:$D$737,0),2)</f>
        <v>#N/A</v>
      </c>
    </row>
    <row r="2039" spans="1:14" ht="22.5" customHeight="1" x14ac:dyDescent="0.2">
      <c r="A2039">
        <v>30631</v>
      </c>
      <c r="B2039" t="s">
        <v>1484</v>
      </c>
      <c r="C2039" s="15" t="s">
        <v>1485</v>
      </c>
      <c r="D2039" s="15" t="s">
        <v>1486</v>
      </c>
      <c r="E2039">
        <v>840</v>
      </c>
      <c r="F2039">
        <v>1790</v>
      </c>
      <c r="H2039" t="s">
        <v>768</v>
      </c>
      <c r="K2039" s="16">
        <f t="shared" si="93"/>
        <v>940.8</v>
      </c>
      <c r="L2039" s="16">
        <f t="shared" si="94"/>
        <v>990.31578947368416</v>
      </c>
      <c r="M2039" s="16">
        <f t="shared" si="95"/>
        <v>1125.3588516746411</v>
      </c>
      <c r="N2039" t="e">
        <f>INDEX(XML!$A$2:$R$782,MATCH(C2039,XML!$D$2:$D$737,0),2)</f>
        <v>#N/A</v>
      </c>
    </row>
    <row r="2040" spans="1:14" ht="56.25" x14ac:dyDescent="0.2">
      <c r="A2040">
        <v>63870</v>
      </c>
      <c r="B2040" t="s">
        <v>33306</v>
      </c>
      <c r="C2040" s="15" t="s">
        <v>33307</v>
      </c>
      <c r="D2040" s="15" t="s">
        <v>33308</v>
      </c>
      <c r="E2040">
        <v>1760</v>
      </c>
      <c r="F2040">
        <v>3200</v>
      </c>
      <c r="H2040">
        <v>29</v>
      </c>
      <c r="K2040" s="16">
        <f t="shared" si="93"/>
        <v>1971.2</v>
      </c>
      <c r="L2040" s="16">
        <f t="shared" si="94"/>
        <v>2074.9473684210525</v>
      </c>
      <c r="M2040" s="16">
        <f t="shared" si="95"/>
        <v>2357.894736842105</v>
      </c>
      <c r="N2040" t="e">
        <f>INDEX(XML!$A$2:$R$782,MATCH(C2040,XML!$D$2:$D$737,0),2)</f>
        <v>#N/A</v>
      </c>
    </row>
    <row r="2041" spans="1:14" ht="22.5" customHeight="1" x14ac:dyDescent="0.2">
      <c r="A2041">
        <v>63871</v>
      </c>
      <c r="B2041" t="s">
        <v>33309</v>
      </c>
      <c r="C2041" s="15" t="s">
        <v>33310</v>
      </c>
      <c r="D2041" s="15" t="s">
        <v>33311</v>
      </c>
      <c r="E2041">
        <v>1760</v>
      </c>
      <c r="F2041">
        <v>3200</v>
      </c>
      <c r="H2041">
        <v>25</v>
      </c>
      <c r="K2041" s="16">
        <f t="shared" si="93"/>
        <v>1971.2</v>
      </c>
      <c r="L2041" s="16">
        <f t="shared" si="94"/>
        <v>2074.9473684210525</v>
      </c>
      <c r="M2041" s="16">
        <f t="shared" si="95"/>
        <v>2357.894736842105</v>
      </c>
      <c r="N2041" t="e">
        <f>INDEX(XML!$A$2:$R$782,MATCH(C2041,XML!$D$2:$D$737,0),2)</f>
        <v>#N/A</v>
      </c>
    </row>
    <row r="2042" spans="1:14" ht="22.5" customHeight="1" x14ac:dyDescent="0.2">
      <c r="A2042">
        <v>63872</v>
      </c>
      <c r="B2042" t="s">
        <v>33312</v>
      </c>
      <c r="C2042" s="15" t="s">
        <v>33313</v>
      </c>
      <c r="D2042" s="15" t="s">
        <v>33314</v>
      </c>
      <c r="E2042">
        <v>1760</v>
      </c>
      <c r="F2042">
        <v>3200</v>
      </c>
      <c r="H2042">
        <v>10</v>
      </c>
      <c r="K2042" s="16">
        <f t="shared" si="93"/>
        <v>1971.2</v>
      </c>
      <c r="L2042" s="16">
        <f t="shared" si="94"/>
        <v>2074.9473684210525</v>
      </c>
      <c r="M2042" s="16">
        <f t="shared" si="95"/>
        <v>2357.894736842105</v>
      </c>
      <c r="N2042" t="e">
        <f>INDEX(XML!$A$2:$R$782,MATCH(C2042,XML!$D$2:$D$737,0),2)</f>
        <v>#N/A</v>
      </c>
    </row>
    <row r="2043" spans="1:14" ht="22.5" customHeight="1" x14ac:dyDescent="0.2">
      <c r="A2043">
        <v>13332</v>
      </c>
      <c r="B2043" t="s">
        <v>1487</v>
      </c>
      <c r="C2043" s="15" t="s">
        <v>1488</v>
      </c>
      <c r="D2043" s="15" t="s">
        <v>1489</v>
      </c>
      <c r="E2043">
        <v>1949</v>
      </c>
      <c r="F2043">
        <v>2890</v>
      </c>
      <c r="H2043" t="s">
        <v>747</v>
      </c>
      <c r="K2043" s="16">
        <f t="shared" si="93"/>
        <v>2182.88</v>
      </c>
      <c r="L2043" s="16">
        <f t="shared" si="94"/>
        <v>2297.7684210526318</v>
      </c>
      <c r="M2043" s="16">
        <f t="shared" si="95"/>
        <v>2611.1004784688998</v>
      </c>
      <c r="N2043" t="e">
        <f>INDEX(XML!$A$2:$R$782,MATCH(C2043,XML!$D$2:$D$737,0),2)</f>
        <v>#N/A</v>
      </c>
    </row>
    <row r="2044" spans="1:14" ht="22.5" customHeight="1" x14ac:dyDescent="0.2">
      <c r="A2044">
        <v>24859</v>
      </c>
      <c r="B2044" t="s">
        <v>1490</v>
      </c>
      <c r="C2044" s="15" t="s">
        <v>1491</v>
      </c>
      <c r="D2044" s="15" t="s">
        <v>1492</v>
      </c>
      <c r="E2044">
        <v>1980</v>
      </c>
      <c r="F2044">
        <v>2390</v>
      </c>
      <c r="K2044" s="16">
        <f t="shared" si="93"/>
        <v>2217.6</v>
      </c>
      <c r="L2044" s="16">
        <f t="shared" si="94"/>
        <v>2334.3157894736842</v>
      </c>
      <c r="M2044" s="16">
        <f t="shared" si="95"/>
        <v>2652.6315789473683</v>
      </c>
      <c r="N2044" t="e">
        <f>INDEX(XML!$A$2:$R$782,MATCH(C2044,XML!$D$2:$D$737,0),2)</f>
        <v>#N/A</v>
      </c>
    </row>
    <row r="2045" spans="1:14" ht="101.25" x14ac:dyDescent="0.2">
      <c r="A2045">
        <v>9386</v>
      </c>
      <c r="B2045" t="s">
        <v>1493</v>
      </c>
      <c r="C2045" s="15" t="s">
        <v>1494</v>
      </c>
      <c r="D2045" s="15" t="s">
        <v>1495</v>
      </c>
      <c r="E2045">
        <v>1930</v>
      </c>
      <c r="F2045">
        <v>2690</v>
      </c>
      <c r="H2045" t="s">
        <v>747</v>
      </c>
      <c r="K2045" s="16">
        <f t="shared" si="93"/>
        <v>2161.6</v>
      </c>
      <c r="L2045" s="16">
        <f t="shared" si="94"/>
        <v>2275.3684210526317</v>
      </c>
      <c r="M2045" s="16">
        <f t="shared" si="95"/>
        <v>2585.6459330143543</v>
      </c>
      <c r="N2045" t="e">
        <f>INDEX(XML!$A$2:$R$782,MATCH(C2045,XML!$D$2:$D$737,0),2)</f>
        <v>#N/A</v>
      </c>
    </row>
    <row r="2046" spans="1:14" ht="101.25" x14ac:dyDescent="0.2">
      <c r="A2046">
        <v>9594</v>
      </c>
      <c r="B2046" t="s">
        <v>1499</v>
      </c>
      <c r="C2046" s="15" t="s">
        <v>1500</v>
      </c>
      <c r="D2046" s="15" t="s">
        <v>1501</v>
      </c>
      <c r="E2046">
        <v>2190</v>
      </c>
      <c r="F2046">
        <v>3990</v>
      </c>
      <c r="H2046" t="s">
        <v>746</v>
      </c>
      <c r="K2046" s="16">
        <f t="shared" si="93"/>
        <v>2452.8000000000002</v>
      </c>
      <c r="L2046" s="16">
        <f t="shared" si="94"/>
        <v>2581.8947368421054</v>
      </c>
      <c r="M2046" s="16">
        <f t="shared" si="95"/>
        <v>2933.9712918660289</v>
      </c>
      <c r="N2046" t="e">
        <f>INDEX(XML!$A$2:$R$782,MATCH(C2046,XML!$D$2:$D$737,0),2)</f>
        <v>#N/A</v>
      </c>
    </row>
    <row r="2047" spans="1:14" ht="101.25" x14ac:dyDescent="0.2">
      <c r="A2047">
        <v>10494</v>
      </c>
      <c r="B2047" t="s">
        <v>1496</v>
      </c>
      <c r="C2047" s="15" t="s">
        <v>1497</v>
      </c>
      <c r="D2047" s="15" t="s">
        <v>1498</v>
      </c>
      <c r="E2047">
        <v>2300</v>
      </c>
      <c r="F2047">
        <v>3190</v>
      </c>
      <c r="H2047" t="s">
        <v>746</v>
      </c>
      <c r="K2047" s="16">
        <f t="shared" si="93"/>
        <v>2576</v>
      </c>
      <c r="L2047" s="16">
        <f t="shared" si="94"/>
        <v>2711.5789473684213</v>
      </c>
      <c r="M2047" s="16">
        <f t="shared" si="95"/>
        <v>3081.3397129186606</v>
      </c>
      <c r="N2047" t="e">
        <f>INDEX(XML!$A$2:$R$782,MATCH(C2047,XML!$D$2:$D$737,0),2)</f>
        <v>#N/A</v>
      </c>
    </row>
    <row r="2048" spans="1:14" ht="56.25" x14ac:dyDescent="0.2">
      <c r="A2048">
        <v>19831</v>
      </c>
      <c r="B2048" t="s">
        <v>1502</v>
      </c>
      <c r="C2048" s="15" t="s">
        <v>1503</v>
      </c>
      <c r="D2048" s="15" t="s">
        <v>1504</v>
      </c>
      <c r="E2048">
        <v>2650</v>
      </c>
      <c r="F2048">
        <v>3590</v>
      </c>
      <c r="K2048" s="16">
        <f t="shared" si="93"/>
        <v>2968</v>
      </c>
      <c r="L2048" s="16">
        <f t="shared" si="94"/>
        <v>3124.2105263157896</v>
      </c>
      <c r="M2048" s="16">
        <f t="shared" si="95"/>
        <v>3550.2392344497607</v>
      </c>
      <c r="N2048" t="e">
        <f>INDEX(XML!$A$2:$R$782,MATCH(C2048,XML!$D$2:$D$737,0),2)</f>
        <v>#N/A</v>
      </c>
    </row>
    <row r="2049" spans="1:14" ht="67.5" x14ac:dyDescent="0.2">
      <c r="A2049">
        <v>55355</v>
      </c>
      <c r="B2049" t="s">
        <v>15666</v>
      </c>
      <c r="C2049" s="15" t="s">
        <v>15667</v>
      </c>
      <c r="D2049" s="15" t="s">
        <v>15668</v>
      </c>
      <c r="E2049">
        <v>7452</v>
      </c>
      <c r="F2049">
        <v>12990</v>
      </c>
      <c r="H2049">
        <v>11</v>
      </c>
      <c r="K2049" s="16">
        <f t="shared" si="93"/>
        <v>8346.24</v>
      </c>
      <c r="L2049" s="16">
        <f t="shared" si="94"/>
        <v>8785.515789473684</v>
      </c>
      <c r="M2049" s="16">
        <f t="shared" si="95"/>
        <v>9983.5406698564602</v>
      </c>
      <c r="N2049" t="e">
        <f>INDEX(XML!$A$2:$R$782,MATCH(C2049,XML!$D$2:$D$737,0),2)</f>
        <v>#N/A</v>
      </c>
    </row>
    <row r="2050" spans="1:14" ht="56.25" x14ac:dyDescent="0.2">
      <c r="A2050">
        <v>30932</v>
      </c>
      <c r="B2050" t="s">
        <v>1523</v>
      </c>
      <c r="C2050" s="15" t="s">
        <v>1524</v>
      </c>
      <c r="D2050" s="15" t="s">
        <v>1525</v>
      </c>
      <c r="E2050">
        <v>2500</v>
      </c>
      <c r="F2050">
        <v>3745</v>
      </c>
      <c r="H2050" t="s">
        <v>746</v>
      </c>
      <c r="K2050" s="16">
        <f t="shared" si="93"/>
        <v>2800</v>
      </c>
      <c r="L2050" s="16">
        <f t="shared" si="94"/>
        <v>2947.3684210526317</v>
      </c>
      <c r="M2050" s="16">
        <f t="shared" si="95"/>
        <v>3349.2822966507174</v>
      </c>
      <c r="N2050" t="e">
        <f>INDEX(XML!$A$2:$R$782,MATCH(C2050,XML!$D$2:$D$737,0),2)</f>
        <v>#N/A</v>
      </c>
    </row>
    <row r="2051" spans="1:14" ht="56.25" x14ac:dyDescent="0.2">
      <c r="A2051">
        <v>30935</v>
      </c>
      <c r="B2051" t="s">
        <v>1526</v>
      </c>
      <c r="C2051" s="15" t="s">
        <v>1527</v>
      </c>
      <c r="D2051" s="15" t="s">
        <v>1528</v>
      </c>
      <c r="E2051">
        <v>3050</v>
      </c>
      <c r="F2051">
        <v>3745</v>
      </c>
      <c r="H2051">
        <v>12</v>
      </c>
      <c r="K2051" s="16">
        <f t="shared" si="93"/>
        <v>3416</v>
      </c>
      <c r="L2051" s="16">
        <f t="shared" si="94"/>
        <v>3595.7894736842104</v>
      </c>
      <c r="M2051" s="16">
        <f t="shared" si="95"/>
        <v>4086.1244019138758</v>
      </c>
      <c r="N2051" t="e">
        <f>INDEX(XML!$A$2:$R$782,MATCH(C2051,XML!$D$2:$D$737,0),2)</f>
        <v>#N/A</v>
      </c>
    </row>
    <row r="2052" spans="1:14" ht="56.25" x14ac:dyDescent="0.2">
      <c r="A2052">
        <v>30933</v>
      </c>
      <c r="B2052" t="s">
        <v>1529</v>
      </c>
      <c r="C2052" s="15" t="s">
        <v>1530</v>
      </c>
      <c r="D2052" s="15" t="s">
        <v>1531</v>
      </c>
      <c r="E2052">
        <v>3050</v>
      </c>
      <c r="F2052">
        <v>3745</v>
      </c>
      <c r="H2052" t="s">
        <v>746</v>
      </c>
      <c r="K2052" s="16">
        <f t="shared" si="93"/>
        <v>3416</v>
      </c>
      <c r="L2052" s="16">
        <f t="shared" si="94"/>
        <v>3595.7894736842104</v>
      </c>
      <c r="M2052" s="16">
        <f t="shared" si="95"/>
        <v>4086.1244019138758</v>
      </c>
      <c r="N2052" t="e">
        <f>INDEX(XML!$A$2:$R$782,MATCH(C2052,XML!$D$2:$D$737,0),2)</f>
        <v>#N/A</v>
      </c>
    </row>
    <row r="2053" spans="1:14" ht="22.5" customHeight="1" x14ac:dyDescent="0.2">
      <c r="A2053">
        <v>30934</v>
      </c>
      <c r="B2053" t="s">
        <v>1532</v>
      </c>
      <c r="C2053" s="15" t="s">
        <v>1533</v>
      </c>
      <c r="D2053" s="15" t="s">
        <v>1534</v>
      </c>
      <c r="E2053">
        <v>3050</v>
      </c>
      <c r="F2053">
        <v>3745</v>
      </c>
      <c r="H2053" t="s">
        <v>746</v>
      </c>
      <c r="K2053" s="16">
        <f t="shared" ref="K2053:K2116" si="96">IF(E2053&gt;49999,E2053+E2053*0.07,IF(E2053&lt;=49999,E2053+E2053*0.12))</f>
        <v>3416</v>
      </c>
      <c r="L2053" s="16">
        <f t="shared" ref="L2053:L2116" si="97">K2053*100/95</f>
        <v>3595.7894736842104</v>
      </c>
      <c r="M2053" s="16">
        <f t="shared" ref="M2053:M2116" si="98">IF(COUNTIF(C2053,"*Dahua*"),F2053-10,L2053*100/88)</f>
        <v>4086.1244019138758</v>
      </c>
      <c r="N2053" t="e">
        <f>INDEX(XML!$A$2:$R$782,MATCH(C2053,XML!$D$2:$D$737,0),2)</f>
        <v>#N/A</v>
      </c>
    </row>
    <row r="2054" spans="1:14" ht="22.5" customHeight="1" x14ac:dyDescent="0.2">
      <c r="A2054">
        <v>44190</v>
      </c>
      <c r="B2054" t="s">
        <v>1505</v>
      </c>
      <c r="C2054" s="15" t="s">
        <v>1506</v>
      </c>
      <c r="D2054" s="15" t="s">
        <v>1507</v>
      </c>
      <c r="E2054">
        <v>3020</v>
      </c>
      <c r="F2054">
        <v>4280</v>
      </c>
      <c r="H2054" t="s">
        <v>746</v>
      </c>
      <c r="K2054" s="16">
        <f t="shared" si="96"/>
        <v>3382.4</v>
      </c>
      <c r="L2054" s="16">
        <f t="shared" si="97"/>
        <v>3560.4210526315787</v>
      </c>
      <c r="M2054" s="16">
        <f t="shared" si="98"/>
        <v>4045.9330143540665</v>
      </c>
      <c r="N2054" t="e">
        <f>INDEX(XML!$A$2:$R$782,MATCH(C2054,XML!$D$2:$D$737,0),2)</f>
        <v>#N/A</v>
      </c>
    </row>
    <row r="2055" spans="1:14" ht="56.25" x14ac:dyDescent="0.2">
      <c r="A2055">
        <v>44191</v>
      </c>
      <c r="B2055" t="s">
        <v>1508</v>
      </c>
      <c r="C2055" s="15" t="s">
        <v>1509</v>
      </c>
      <c r="D2055" s="15" t="s">
        <v>1510</v>
      </c>
      <c r="E2055">
        <v>3020</v>
      </c>
      <c r="F2055">
        <v>3745</v>
      </c>
      <c r="H2055" t="s">
        <v>746</v>
      </c>
      <c r="K2055" s="16">
        <f t="shared" si="96"/>
        <v>3382.4</v>
      </c>
      <c r="L2055" s="16">
        <f t="shared" si="97"/>
        <v>3560.4210526315787</v>
      </c>
      <c r="M2055" s="16">
        <f t="shared" si="98"/>
        <v>4045.9330143540665</v>
      </c>
      <c r="N2055" t="e">
        <f>INDEX(XML!$A$2:$R$782,MATCH(C2055,XML!$D$2:$D$737,0),2)</f>
        <v>#N/A</v>
      </c>
    </row>
    <row r="2056" spans="1:14" ht="33.75" customHeight="1" x14ac:dyDescent="0.2">
      <c r="A2056">
        <v>44192</v>
      </c>
      <c r="B2056" t="s">
        <v>1511</v>
      </c>
      <c r="C2056" s="15" t="s">
        <v>1512</v>
      </c>
      <c r="D2056" s="15" t="s">
        <v>1513</v>
      </c>
      <c r="E2056">
        <v>3020</v>
      </c>
      <c r="F2056">
        <v>3745</v>
      </c>
      <c r="H2056">
        <v>2</v>
      </c>
      <c r="K2056" s="16">
        <f t="shared" si="96"/>
        <v>3382.4</v>
      </c>
      <c r="L2056" s="16">
        <f t="shared" si="97"/>
        <v>3560.4210526315787</v>
      </c>
      <c r="M2056" s="16">
        <f t="shared" si="98"/>
        <v>4045.9330143540665</v>
      </c>
      <c r="N2056" t="e">
        <f>INDEX(XML!$A$2:$R$782,MATCH(C2056,XML!$D$2:$D$737,0),2)</f>
        <v>#N/A</v>
      </c>
    </row>
    <row r="2057" spans="1:14" ht="56.25" x14ac:dyDescent="0.2">
      <c r="A2057">
        <v>44193</v>
      </c>
      <c r="B2057" t="s">
        <v>1514</v>
      </c>
      <c r="C2057" s="15" t="s">
        <v>1515</v>
      </c>
      <c r="D2057" s="15" t="s">
        <v>1516</v>
      </c>
      <c r="E2057">
        <v>3020</v>
      </c>
      <c r="F2057">
        <v>3745</v>
      </c>
      <c r="H2057" t="s">
        <v>746</v>
      </c>
      <c r="K2057" s="16">
        <f t="shared" si="96"/>
        <v>3382.4</v>
      </c>
      <c r="L2057" s="16">
        <f t="shared" si="97"/>
        <v>3560.4210526315787</v>
      </c>
      <c r="M2057" s="16">
        <f t="shared" si="98"/>
        <v>4045.9330143540665</v>
      </c>
      <c r="N2057" t="e">
        <f>INDEX(XML!$A$2:$R$782,MATCH(C2057,XML!$D$2:$D$737,0),2)</f>
        <v>#N/A</v>
      </c>
    </row>
    <row r="2058" spans="1:14" ht="56.25" x14ac:dyDescent="0.2">
      <c r="A2058">
        <v>40393</v>
      </c>
      <c r="B2058" t="s">
        <v>1517</v>
      </c>
      <c r="C2058" s="15" t="s">
        <v>1518</v>
      </c>
      <c r="D2058" s="15" t="s">
        <v>1519</v>
      </c>
      <c r="E2058">
        <v>3400</v>
      </c>
      <c r="F2058">
        <v>4708</v>
      </c>
      <c r="K2058" s="16">
        <f t="shared" si="96"/>
        <v>3808</v>
      </c>
      <c r="L2058" s="16">
        <f t="shared" si="97"/>
        <v>4008.4210526315787</v>
      </c>
      <c r="M2058" s="16">
        <f t="shared" si="98"/>
        <v>4555.0239234449755</v>
      </c>
      <c r="N2058" t="e">
        <f>INDEX(XML!$A$2:$R$782,MATCH(C2058,XML!$D$2:$D$737,0),2)</f>
        <v>#N/A</v>
      </c>
    </row>
    <row r="2059" spans="1:14" ht="56.25" x14ac:dyDescent="0.2">
      <c r="A2059">
        <v>40392</v>
      </c>
      <c r="B2059" t="s">
        <v>1520</v>
      </c>
      <c r="C2059" s="15" t="s">
        <v>1521</v>
      </c>
      <c r="D2059" s="15" t="s">
        <v>1522</v>
      </c>
      <c r="E2059">
        <v>3400</v>
      </c>
      <c r="F2059">
        <v>5200</v>
      </c>
      <c r="H2059">
        <v>46</v>
      </c>
      <c r="K2059" s="16">
        <f t="shared" si="96"/>
        <v>3808</v>
      </c>
      <c r="L2059" s="16">
        <f t="shared" si="97"/>
        <v>4008.4210526315787</v>
      </c>
      <c r="M2059" s="16">
        <f t="shared" si="98"/>
        <v>4555.0239234449755</v>
      </c>
      <c r="N2059" t="e">
        <f>INDEX(XML!$A$2:$R$782,MATCH(C2059,XML!$D$2:$D$737,0),2)</f>
        <v>#N/A</v>
      </c>
    </row>
    <row r="2060" spans="1:14" ht="56.25" x14ac:dyDescent="0.2">
      <c r="A2060">
        <v>30926</v>
      </c>
      <c r="B2060" t="s">
        <v>1535</v>
      </c>
      <c r="C2060" s="15" t="s">
        <v>1536</v>
      </c>
      <c r="D2060" s="15" t="s">
        <v>1537</v>
      </c>
      <c r="E2060">
        <v>2990</v>
      </c>
      <c r="F2060">
        <v>4990</v>
      </c>
      <c r="H2060" t="s">
        <v>746</v>
      </c>
      <c r="K2060" s="16">
        <f t="shared" si="96"/>
        <v>3348.8</v>
      </c>
      <c r="L2060" s="16">
        <f t="shared" si="97"/>
        <v>3525.0526315789475</v>
      </c>
      <c r="M2060" s="16">
        <f t="shared" si="98"/>
        <v>4005.741626794259</v>
      </c>
      <c r="N2060" t="e">
        <f>INDEX(XML!$A$2:$R$782,MATCH(C2060,XML!$D$2:$D$737,0),2)</f>
        <v>#N/A</v>
      </c>
    </row>
    <row r="2061" spans="1:14" ht="56.25" x14ac:dyDescent="0.2">
      <c r="A2061">
        <v>30925</v>
      </c>
      <c r="B2061" t="s">
        <v>1538</v>
      </c>
      <c r="C2061" s="15" t="s">
        <v>1539</v>
      </c>
      <c r="D2061" s="15" t="s">
        <v>1540</v>
      </c>
      <c r="E2061">
        <v>3550</v>
      </c>
      <c r="F2061">
        <v>4815</v>
      </c>
      <c r="H2061" t="s">
        <v>746</v>
      </c>
      <c r="K2061" s="16">
        <f t="shared" si="96"/>
        <v>3976</v>
      </c>
      <c r="L2061" s="16">
        <f t="shared" si="97"/>
        <v>4185.2631578947367</v>
      </c>
      <c r="M2061" s="16">
        <f t="shared" si="98"/>
        <v>4755.9808612440183</v>
      </c>
      <c r="N2061" t="e">
        <f>INDEX(XML!$A$2:$R$782,MATCH(C2061,XML!$D$2:$D$737,0),2)</f>
        <v>#N/A</v>
      </c>
    </row>
    <row r="2062" spans="1:14" ht="56.25" x14ac:dyDescent="0.2">
      <c r="A2062">
        <v>30930</v>
      </c>
      <c r="B2062" t="s">
        <v>1541</v>
      </c>
      <c r="C2062" s="15" t="s">
        <v>1542</v>
      </c>
      <c r="D2062" s="15" t="s">
        <v>1543</v>
      </c>
      <c r="E2062">
        <v>3700</v>
      </c>
      <c r="F2062">
        <v>4815</v>
      </c>
      <c r="H2062" t="s">
        <v>746</v>
      </c>
      <c r="K2062" s="16">
        <f t="shared" si="96"/>
        <v>4144</v>
      </c>
      <c r="L2062" s="16">
        <f t="shared" si="97"/>
        <v>4362.105263157895</v>
      </c>
      <c r="M2062" s="16">
        <f t="shared" si="98"/>
        <v>4956.9377990430621</v>
      </c>
      <c r="N2062" t="e">
        <f>INDEX(XML!$A$2:$R$782,MATCH(C2062,XML!$D$2:$D$737,0),2)</f>
        <v>#N/A</v>
      </c>
    </row>
    <row r="2063" spans="1:14" ht="56.25" x14ac:dyDescent="0.2">
      <c r="A2063">
        <v>30931</v>
      </c>
      <c r="B2063" t="s">
        <v>1544</v>
      </c>
      <c r="C2063" s="15" t="s">
        <v>1545</v>
      </c>
      <c r="D2063" s="15" t="s">
        <v>1546</v>
      </c>
      <c r="E2063">
        <v>3700</v>
      </c>
      <c r="F2063">
        <v>4815</v>
      </c>
      <c r="H2063" t="s">
        <v>746</v>
      </c>
      <c r="K2063" s="16">
        <f t="shared" si="96"/>
        <v>4144</v>
      </c>
      <c r="L2063" s="16">
        <f t="shared" si="97"/>
        <v>4362.105263157895</v>
      </c>
      <c r="M2063" s="16">
        <f t="shared" si="98"/>
        <v>4956.9377990430621</v>
      </c>
      <c r="N2063" t="e">
        <f>INDEX(XML!$A$2:$R$782,MATCH(C2063,XML!$D$2:$D$737,0),2)</f>
        <v>#N/A</v>
      </c>
    </row>
    <row r="2064" spans="1:14" ht="22.5" customHeight="1" x14ac:dyDescent="0.2">
      <c r="A2064">
        <v>30929</v>
      </c>
      <c r="B2064" t="s">
        <v>1547</v>
      </c>
      <c r="C2064" s="15" t="s">
        <v>1548</v>
      </c>
      <c r="D2064" s="15" t="s">
        <v>1549</v>
      </c>
      <c r="E2064">
        <v>3700</v>
      </c>
      <c r="F2064">
        <v>4815</v>
      </c>
      <c r="H2064" t="s">
        <v>746</v>
      </c>
      <c r="K2064" s="16">
        <f t="shared" si="96"/>
        <v>4144</v>
      </c>
      <c r="L2064" s="16">
        <f t="shared" si="97"/>
        <v>4362.105263157895</v>
      </c>
      <c r="M2064" s="16">
        <f t="shared" si="98"/>
        <v>4956.9377990430621</v>
      </c>
      <c r="N2064" t="e">
        <f>INDEX(XML!$A$2:$R$782,MATCH(C2064,XML!$D$2:$D$737,0),2)</f>
        <v>#N/A</v>
      </c>
    </row>
    <row r="2065" spans="1:14" ht="33.75" customHeight="1" x14ac:dyDescent="0.2">
      <c r="A2065">
        <v>30927</v>
      </c>
      <c r="B2065" t="s">
        <v>1550</v>
      </c>
      <c r="C2065" s="15" t="s">
        <v>1551</v>
      </c>
      <c r="D2065" s="15" t="s">
        <v>1552</v>
      </c>
      <c r="E2065">
        <v>3860</v>
      </c>
      <c r="F2065">
        <v>5243</v>
      </c>
      <c r="H2065" t="s">
        <v>746</v>
      </c>
      <c r="K2065" s="16">
        <f t="shared" si="96"/>
        <v>4323.2</v>
      </c>
      <c r="L2065" s="16">
        <f t="shared" si="97"/>
        <v>4550.7368421052633</v>
      </c>
      <c r="M2065" s="16">
        <f t="shared" si="98"/>
        <v>5171.2918660287087</v>
      </c>
      <c r="N2065" t="e">
        <f>INDEX(XML!$A$2:$R$782,MATCH(C2065,XML!$D$2:$D$737,0),2)</f>
        <v>#N/A</v>
      </c>
    </row>
    <row r="2066" spans="1:14" ht="33.75" customHeight="1" x14ac:dyDescent="0.2">
      <c r="A2066">
        <v>30928</v>
      </c>
      <c r="B2066" t="s">
        <v>1553</v>
      </c>
      <c r="C2066" s="15" t="s">
        <v>1554</v>
      </c>
      <c r="D2066" s="15" t="s">
        <v>1555</v>
      </c>
      <c r="E2066">
        <v>3700</v>
      </c>
      <c r="F2066">
        <v>4815</v>
      </c>
      <c r="H2066">
        <v>45</v>
      </c>
      <c r="K2066" s="16">
        <f t="shared" si="96"/>
        <v>4144</v>
      </c>
      <c r="L2066" s="16">
        <f t="shared" si="97"/>
        <v>4362.105263157895</v>
      </c>
      <c r="M2066" s="16">
        <f t="shared" si="98"/>
        <v>4956.9377990430621</v>
      </c>
      <c r="N2066" t="e">
        <f>INDEX(XML!$A$2:$R$782,MATCH(C2066,XML!$D$2:$D$737,0),2)</f>
        <v>#N/A</v>
      </c>
    </row>
    <row r="2067" spans="1:14" ht="78.75" x14ac:dyDescent="0.2">
      <c r="A2067">
        <v>59860</v>
      </c>
      <c r="B2067" t="s">
        <v>21113</v>
      </c>
      <c r="C2067" s="15" t="s">
        <v>21114</v>
      </c>
      <c r="D2067" s="15" t="s">
        <v>21115</v>
      </c>
      <c r="E2067">
        <v>4500</v>
      </c>
      <c r="F2067">
        <v>5350</v>
      </c>
      <c r="H2067" t="s">
        <v>746</v>
      </c>
      <c r="K2067" s="16">
        <f t="shared" si="96"/>
        <v>5040</v>
      </c>
      <c r="L2067" s="16">
        <f t="shared" si="97"/>
        <v>5305.2631578947367</v>
      </c>
      <c r="M2067" s="16">
        <f t="shared" si="98"/>
        <v>6028.7081339712922</v>
      </c>
      <c r="N2067" t="e">
        <f>INDEX(XML!$A$2:$R$782,MATCH(C2067,XML!$D$2:$D$737,0),2)</f>
        <v>#N/A</v>
      </c>
    </row>
    <row r="2068" spans="1:14" ht="67.5" x14ac:dyDescent="0.2">
      <c r="A2068">
        <v>30920</v>
      </c>
      <c r="B2068" t="s">
        <v>1556</v>
      </c>
      <c r="C2068" s="15" t="s">
        <v>1557</v>
      </c>
      <c r="D2068" s="15" t="s">
        <v>1558</v>
      </c>
      <c r="E2068">
        <v>5500</v>
      </c>
      <c r="F2068">
        <v>6837</v>
      </c>
      <c r="H2068" t="s">
        <v>746</v>
      </c>
      <c r="K2068" s="16">
        <f t="shared" si="96"/>
        <v>6160</v>
      </c>
      <c r="L2068" s="16">
        <f t="shared" si="97"/>
        <v>6484.2105263157891</v>
      </c>
      <c r="M2068" s="16">
        <f t="shared" si="98"/>
        <v>7368.4210526315783</v>
      </c>
      <c r="N2068" t="e">
        <f>INDEX(XML!$A$2:$R$782,MATCH(C2068,XML!$D$2:$D$737,0),2)</f>
        <v>#N/A</v>
      </c>
    </row>
    <row r="2069" spans="1:14" ht="67.5" x14ac:dyDescent="0.2">
      <c r="A2069">
        <v>30922</v>
      </c>
      <c r="B2069" t="s">
        <v>1559</v>
      </c>
      <c r="C2069" s="15" t="s">
        <v>1560</v>
      </c>
      <c r="D2069" s="15" t="s">
        <v>1561</v>
      </c>
      <c r="E2069">
        <v>5580</v>
      </c>
      <c r="F2069">
        <v>6955</v>
      </c>
      <c r="H2069" t="s">
        <v>746</v>
      </c>
      <c r="K2069" s="16">
        <f t="shared" si="96"/>
        <v>6249.6</v>
      </c>
      <c r="L2069" s="16">
        <f t="shared" si="97"/>
        <v>6578.5263157894733</v>
      </c>
      <c r="M2069" s="16">
        <f t="shared" si="98"/>
        <v>7475.5980861244016</v>
      </c>
      <c r="N2069" t="e">
        <f>INDEX(XML!$A$2:$R$782,MATCH(C2069,XML!$D$2:$D$737,0),2)</f>
        <v>#N/A</v>
      </c>
    </row>
    <row r="2070" spans="1:14" ht="33.75" customHeight="1" x14ac:dyDescent="0.2">
      <c r="A2070">
        <v>42274</v>
      </c>
      <c r="B2070" t="s">
        <v>1562</v>
      </c>
      <c r="C2070" s="15" t="s">
        <v>1563</v>
      </c>
      <c r="D2070" s="15" t="s">
        <v>1564</v>
      </c>
      <c r="E2070">
        <v>5580</v>
      </c>
      <c r="F2070">
        <v>7200</v>
      </c>
      <c r="H2070" t="s">
        <v>746</v>
      </c>
      <c r="K2070" s="16">
        <f t="shared" si="96"/>
        <v>6249.6</v>
      </c>
      <c r="L2070" s="16">
        <f t="shared" si="97"/>
        <v>6578.5263157894733</v>
      </c>
      <c r="M2070" s="16">
        <f t="shared" si="98"/>
        <v>7475.5980861244016</v>
      </c>
      <c r="N2070" t="e">
        <f>INDEX(XML!$A$2:$R$782,MATCH(C2070,XML!$D$2:$D$737,0),2)</f>
        <v>#N/A</v>
      </c>
    </row>
    <row r="2071" spans="1:14" ht="67.5" x14ac:dyDescent="0.2">
      <c r="A2071">
        <v>59861</v>
      </c>
      <c r="B2071" t="s">
        <v>21116</v>
      </c>
      <c r="C2071" s="15" t="s">
        <v>21117</v>
      </c>
      <c r="D2071" s="15" t="s">
        <v>24331</v>
      </c>
      <c r="E2071">
        <v>4600</v>
      </c>
      <c r="F2071">
        <v>7704</v>
      </c>
      <c r="H2071" t="s">
        <v>746</v>
      </c>
      <c r="K2071" s="16">
        <f t="shared" si="96"/>
        <v>5152</v>
      </c>
      <c r="L2071" s="16">
        <f t="shared" si="97"/>
        <v>5423.1578947368425</v>
      </c>
      <c r="M2071" s="16">
        <f t="shared" si="98"/>
        <v>6162.6794258373211</v>
      </c>
      <c r="N2071" t="e">
        <f>INDEX(XML!$A$2:$R$782,MATCH(C2071,XML!$D$2:$D$737,0),2)</f>
        <v>#N/A</v>
      </c>
    </row>
    <row r="2072" spans="1:14" ht="22.5" customHeight="1" x14ac:dyDescent="0.2">
      <c r="A2072">
        <v>59863</v>
      </c>
      <c r="B2072" t="s">
        <v>21118</v>
      </c>
      <c r="C2072" s="15" t="s">
        <v>21119</v>
      </c>
      <c r="D2072" s="15" t="s">
        <v>21120</v>
      </c>
      <c r="E2072">
        <v>4225</v>
      </c>
      <c r="F2072">
        <v>7704</v>
      </c>
      <c r="H2072" t="s">
        <v>746</v>
      </c>
      <c r="K2072" s="16">
        <f t="shared" si="96"/>
        <v>4732</v>
      </c>
      <c r="L2072" s="16">
        <f t="shared" si="97"/>
        <v>4981.0526315789475</v>
      </c>
      <c r="M2072" s="16">
        <f t="shared" si="98"/>
        <v>5660.287081339713</v>
      </c>
      <c r="N2072" t="e">
        <f>INDEX(XML!$A$2:$R$782,MATCH(C2072,XML!$D$2:$D$737,0),2)</f>
        <v>#N/A</v>
      </c>
    </row>
    <row r="2073" spans="1:14" ht="22.5" customHeight="1" x14ac:dyDescent="0.2">
      <c r="A2073">
        <v>50707</v>
      </c>
      <c r="B2073" t="s">
        <v>12074</v>
      </c>
      <c r="C2073" s="15" t="s">
        <v>12075</v>
      </c>
      <c r="D2073" s="15" t="s">
        <v>12076</v>
      </c>
      <c r="E2073">
        <v>2350</v>
      </c>
      <c r="F2073">
        <v>3157</v>
      </c>
      <c r="K2073" s="16">
        <f t="shared" si="96"/>
        <v>2632</v>
      </c>
      <c r="L2073" s="16">
        <f t="shared" si="97"/>
        <v>2770.5263157894738</v>
      </c>
      <c r="M2073" s="16">
        <f t="shared" si="98"/>
        <v>3148.3253588516745</v>
      </c>
      <c r="N2073" t="e">
        <f>INDEX(XML!$A$2:$R$782,MATCH(C2073,XML!$D$2:$D$737,0),2)</f>
        <v>#N/A</v>
      </c>
    </row>
    <row r="2074" spans="1:14" ht="22.5" customHeight="1" x14ac:dyDescent="0.2">
      <c r="A2074">
        <v>14176</v>
      </c>
      <c r="B2074" t="s">
        <v>1565</v>
      </c>
      <c r="C2074" s="15" t="s">
        <v>1566</v>
      </c>
      <c r="D2074" s="15" t="s">
        <v>1567</v>
      </c>
      <c r="E2074">
        <v>2630</v>
      </c>
      <c r="F2074">
        <v>3638</v>
      </c>
      <c r="H2074" t="s">
        <v>746</v>
      </c>
      <c r="K2074" s="16">
        <f t="shared" si="96"/>
        <v>2945.6</v>
      </c>
      <c r="L2074" s="16">
        <f t="shared" si="97"/>
        <v>3100.6315789473683</v>
      </c>
      <c r="M2074" s="16">
        <f t="shared" si="98"/>
        <v>3523.4449760765551</v>
      </c>
      <c r="N2074" t="e">
        <f>INDEX(XML!$A$2:$R$782,MATCH(C2074,XML!$D$2:$D$737,0),2)</f>
        <v>#N/A</v>
      </c>
    </row>
    <row r="2075" spans="1:14" ht="22.5" customHeight="1" x14ac:dyDescent="0.2">
      <c r="A2075">
        <v>50709</v>
      </c>
      <c r="B2075" t="s">
        <v>12077</v>
      </c>
      <c r="C2075" s="15" t="s">
        <v>12078</v>
      </c>
      <c r="D2075" s="15" t="s">
        <v>12079</v>
      </c>
      <c r="E2075">
        <v>2900</v>
      </c>
      <c r="F2075">
        <v>3690</v>
      </c>
      <c r="H2075" t="s">
        <v>746</v>
      </c>
      <c r="K2075" s="16">
        <f t="shared" si="96"/>
        <v>3248</v>
      </c>
      <c r="L2075" s="16">
        <f t="shared" si="97"/>
        <v>3418.9473684210525</v>
      </c>
      <c r="M2075" s="16">
        <f t="shared" si="98"/>
        <v>3885.167464114832</v>
      </c>
      <c r="N2075" t="e">
        <f>INDEX(XML!$A$2:$R$782,MATCH(C2075,XML!$D$2:$D$737,0),2)</f>
        <v>#N/A</v>
      </c>
    </row>
    <row r="2076" spans="1:14" ht="22.5" customHeight="1" x14ac:dyDescent="0.2">
      <c r="A2076">
        <v>14175</v>
      </c>
      <c r="B2076" t="s">
        <v>1568</v>
      </c>
      <c r="C2076" s="15" t="s">
        <v>1569</v>
      </c>
      <c r="D2076" s="15" t="s">
        <v>1570</v>
      </c>
      <c r="E2076">
        <v>2990</v>
      </c>
      <c r="F2076">
        <v>3890</v>
      </c>
      <c r="H2076" t="s">
        <v>746</v>
      </c>
      <c r="K2076" s="16">
        <f t="shared" si="96"/>
        <v>3348.8</v>
      </c>
      <c r="L2076" s="16">
        <f t="shared" si="97"/>
        <v>3525.0526315789475</v>
      </c>
      <c r="M2076" s="16">
        <f t="shared" si="98"/>
        <v>4005.741626794259</v>
      </c>
      <c r="N2076" t="e">
        <f>INDEX(XML!$A$2:$R$782,MATCH(C2076,XML!$D$2:$D$737,0),2)</f>
        <v>#N/A</v>
      </c>
    </row>
    <row r="2077" spans="1:14" ht="112.5" x14ac:dyDescent="0.2">
      <c r="A2077">
        <v>22274</v>
      </c>
      <c r="B2077" t="s">
        <v>1571</v>
      </c>
      <c r="C2077" s="15" t="s">
        <v>1572</v>
      </c>
      <c r="D2077" s="15" t="s">
        <v>1573</v>
      </c>
      <c r="E2077">
        <v>2770</v>
      </c>
      <c r="F2077">
        <v>3790</v>
      </c>
      <c r="H2077" t="s">
        <v>746</v>
      </c>
      <c r="K2077" s="16">
        <f t="shared" si="96"/>
        <v>3102.4</v>
      </c>
      <c r="L2077" s="16">
        <f t="shared" si="97"/>
        <v>3265.6842105263158</v>
      </c>
      <c r="M2077" s="16">
        <f t="shared" si="98"/>
        <v>3711.0047846889952</v>
      </c>
      <c r="N2077" t="e">
        <f>INDEX(XML!$A$2:$R$782,MATCH(C2077,XML!$D$2:$D$737,0),2)</f>
        <v>#N/A</v>
      </c>
    </row>
    <row r="2078" spans="1:14" ht="101.25" x14ac:dyDescent="0.2">
      <c r="A2078">
        <v>50946</v>
      </c>
      <c r="B2078" t="s">
        <v>12080</v>
      </c>
      <c r="C2078" s="15" t="s">
        <v>12081</v>
      </c>
      <c r="D2078" s="15" t="s">
        <v>12082</v>
      </c>
      <c r="E2078">
        <v>4650</v>
      </c>
      <c r="F2078">
        <v>6088</v>
      </c>
      <c r="H2078">
        <v>5</v>
      </c>
      <c r="K2078" s="16">
        <f t="shared" si="96"/>
        <v>5208</v>
      </c>
      <c r="L2078" s="16">
        <f t="shared" si="97"/>
        <v>5482.105263157895</v>
      </c>
      <c r="M2078" s="16">
        <f t="shared" si="98"/>
        <v>6229.665071770336</v>
      </c>
      <c r="N2078" t="e">
        <f>INDEX(XML!$A$2:$R$782,MATCH(C2078,XML!$D$2:$D$737,0),2)</f>
        <v>#N/A</v>
      </c>
    </row>
    <row r="2079" spans="1:14" ht="168.75" x14ac:dyDescent="0.2">
      <c r="A2079">
        <v>77565</v>
      </c>
      <c r="B2079" t="s">
        <v>35441</v>
      </c>
      <c r="C2079" s="15" t="s">
        <v>35442</v>
      </c>
      <c r="D2079" s="15" t="s">
        <v>35443</v>
      </c>
      <c r="E2079">
        <v>3447</v>
      </c>
      <c r="F2079">
        <v>4190</v>
      </c>
      <c r="H2079" t="s">
        <v>747</v>
      </c>
      <c r="K2079" s="16">
        <f t="shared" si="96"/>
        <v>3860.64</v>
      </c>
      <c r="L2079" s="16">
        <f t="shared" si="97"/>
        <v>4063.8315789473686</v>
      </c>
      <c r="M2079" s="16">
        <f t="shared" si="98"/>
        <v>4617.9904306220096</v>
      </c>
      <c r="N2079" t="e">
        <f>INDEX(XML!$A$2:$R$782,MATCH(C2079,XML!$D$2:$D$737,0),2)</f>
        <v>#N/A</v>
      </c>
    </row>
    <row r="2080" spans="1:14" ht="22.5" customHeight="1" x14ac:dyDescent="0.2">
      <c r="A2080">
        <v>77564</v>
      </c>
      <c r="B2080" t="s">
        <v>35441</v>
      </c>
      <c r="C2080" s="15" t="s">
        <v>35444</v>
      </c>
      <c r="D2080" s="15" t="s">
        <v>35445</v>
      </c>
      <c r="E2080">
        <v>3495</v>
      </c>
      <c r="F2080">
        <v>4190</v>
      </c>
      <c r="H2080">
        <v>2</v>
      </c>
      <c r="K2080" s="16">
        <f t="shared" si="96"/>
        <v>3914.4</v>
      </c>
      <c r="L2080" s="16">
        <f t="shared" si="97"/>
        <v>4120.4210526315792</v>
      </c>
      <c r="M2080" s="16">
        <f t="shared" si="98"/>
        <v>4682.2966507177034</v>
      </c>
      <c r="N2080" t="e">
        <f>INDEX(XML!$A$2:$R$782,MATCH(C2080,XML!$D$2:$D$737,0),2)</f>
        <v>#N/A</v>
      </c>
    </row>
    <row r="2081" spans="1:14" ht="22.5" customHeight="1" x14ac:dyDescent="0.2">
      <c r="A2081">
        <v>71927</v>
      </c>
      <c r="B2081" t="s">
        <v>29455</v>
      </c>
      <c r="C2081" s="15" t="s">
        <v>29456</v>
      </c>
      <c r="D2081" s="15" t="s">
        <v>29457</v>
      </c>
      <c r="E2081">
        <v>4842</v>
      </c>
      <c r="F2081">
        <v>6990</v>
      </c>
      <c r="K2081" s="16">
        <f t="shared" si="96"/>
        <v>5423.04</v>
      </c>
      <c r="L2081" s="16">
        <f t="shared" si="97"/>
        <v>5708.4631578947365</v>
      </c>
      <c r="M2081" s="16">
        <f t="shared" si="98"/>
        <v>6486.8899521531093</v>
      </c>
      <c r="N2081" t="e">
        <f>INDEX(XML!$A$2:$R$782,MATCH(C2081,XML!$D$2:$D$737,0),2)</f>
        <v>#N/A</v>
      </c>
    </row>
    <row r="2082" spans="1:14" ht="33.75" customHeight="1" x14ac:dyDescent="0.2">
      <c r="A2082">
        <v>71928</v>
      </c>
      <c r="B2082" t="s">
        <v>29455</v>
      </c>
      <c r="C2082" s="15" t="s">
        <v>29458</v>
      </c>
      <c r="D2082" s="15" t="s">
        <v>29459</v>
      </c>
      <c r="E2082">
        <v>4842</v>
      </c>
      <c r="F2082">
        <v>6990</v>
      </c>
      <c r="K2082" s="16">
        <f t="shared" si="96"/>
        <v>5423.04</v>
      </c>
      <c r="L2082" s="16">
        <f t="shared" si="97"/>
        <v>5708.4631578947365</v>
      </c>
      <c r="M2082" s="16">
        <f t="shared" si="98"/>
        <v>6486.8899521531093</v>
      </c>
      <c r="N2082" t="e">
        <f>INDEX(XML!$A$2:$R$782,MATCH(C2082,XML!$D$2:$D$737,0),2)</f>
        <v>#N/A</v>
      </c>
    </row>
    <row r="2083" spans="1:14" ht="22.5" customHeight="1" x14ac:dyDescent="0.2">
      <c r="A2083">
        <v>73244</v>
      </c>
      <c r="B2083" t="s">
        <v>31453</v>
      </c>
      <c r="C2083" s="15" t="s">
        <v>31454</v>
      </c>
      <c r="D2083" s="15" t="s">
        <v>31455</v>
      </c>
      <c r="E2083">
        <v>5677</v>
      </c>
      <c r="F2083">
        <v>6990</v>
      </c>
      <c r="H2083" t="s">
        <v>746</v>
      </c>
      <c r="K2083" s="16">
        <f t="shared" si="96"/>
        <v>6358.24</v>
      </c>
      <c r="L2083" s="16">
        <f t="shared" si="97"/>
        <v>6692.8842105263157</v>
      </c>
      <c r="M2083" s="16">
        <f t="shared" si="98"/>
        <v>7605.5502392344497</v>
      </c>
      <c r="N2083" t="e">
        <f>INDEX(XML!$A$2:$R$782,MATCH(C2083,XML!$D$2:$D$737,0),2)</f>
        <v>#N/A</v>
      </c>
    </row>
    <row r="2084" spans="1:14" ht="33.75" customHeight="1" x14ac:dyDescent="0.2">
      <c r="A2084">
        <v>73253</v>
      </c>
      <c r="B2084" t="s">
        <v>31453</v>
      </c>
      <c r="C2084" s="15" t="s">
        <v>31456</v>
      </c>
      <c r="D2084" s="15" t="s">
        <v>31457</v>
      </c>
      <c r="E2084">
        <v>5677</v>
      </c>
      <c r="F2084">
        <v>6990</v>
      </c>
      <c r="K2084" s="16">
        <f t="shared" si="96"/>
        <v>6358.24</v>
      </c>
      <c r="L2084" s="16">
        <f t="shared" si="97"/>
        <v>6692.8842105263157</v>
      </c>
      <c r="M2084" s="16">
        <f t="shared" si="98"/>
        <v>7605.5502392344497</v>
      </c>
      <c r="N2084" t="e">
        <f>INDEX(XML!$A$2:$R$782,MATCH(C2084,XML!$D$2:$D$737,0),2)</f>
        <v>#N/A</v>
      </c>
    </row>
    <row r="2085" spans="1:14" ht="22.5" customHeight="1" x14ac:dyDescent="0.2">
      <c r="A2085">
        <v>77566</v>
      </c>
      <c r="B2085" t="s">
        <v>35446</v>
      </c>
      <c r="C2085" s="15" t="s">
        <v>35447</v>
      </c>
      <c r="D2085" s="15" t="s">
        <v>35448</v>
      </c>
      <c r="E2085">
        <v>6497</v>
      </c>
      <c r="F2085">
        <v>7990</v>
      </c>
      <c r="H2085" t="s">
        <v>746</v>
      </c>
      <c r="K2085" s="16">
        <f t="shared" si="96"/>
        <v>7276.64</v>
      </c>
      <c r="L2085" s="16">
        <f t="shared" si="97"/>
        <v>7659.621052631579</v>
      </c>
      <c r="M2085" s="16">
        <f t="shared" si="98"/>
        <v>8704.1148325358845</v>
      </c>
      <c r="N2085" t="e">
        <f>INDEX(XML!$A$2:$R$782,MATCH(C2085,XML!$D$2:$D$737,0),2)</f>
        <v>#N/A</v>
      </c>
    </row>
    <row r="2086" spans="1:14" ht="22.5" customHeight="1" x14ac:dyDescent="0.2">
      <c r="A2086">
        <v>77567</v>
      </c>
      <c r="B2086" t="s">
        <v>35446</v>
      </c>
      <c r="C2086" s="15" t="s">
        <v>35449</v>
      </c>
      <c r="D2086" s="15" t="s">
        <v>39483</v>
      </c>
      <c r="E2086">
        <v>6497</v>
      </c>
      <c r="F2086">
        <v>7990</v>
      </c>
      <c r="H2086" t="s">
        <v>746</v>
      </c>
      <c r="K2086" s="16">
        <f t="shared" si="96"/>
        <v>7276.64</v>
      </c>
      <c r="L2086" s="16">
        <f t="shared" si="97"/>
        <v>7659.621052631579</v>
      </c>
      <c r="M2086" s="16">
        <f t="shared" si="98"/>
        <v>8704.1148325358845</v>
      </c>
      <c r="N2086" t="e">
        <f>INDEX(XML!$A$2:$R$782,MATCH(C2086,XML!$D$2:$D$737,0),2)</f>
        <v>#N/A</v>
      </c>
    </row>
    <row r="2087" spans="1:14" ht="22.5" customHeight="1" x14ac:dyDescent="0.2">
      <c r="A2087">
        <v>77568</v>
      </c>
      <c r="B2087" t="s">
        <v>35446</v>
      </c>
      <c r="C2087" s="15" t="s">
        <v>35450</v>
      </c>
      <c r="D2087" s="15" t="s">
        <v>39484</v>
      </c>
      <c r="E2087">
        <v>6497</v>
      </c>
      <c r="F2087">
        <v>7990</v>
      </c>
      <c r="K2087" s="16">
        <f t="shared" si="96"/>
        <v>7276.64</v>
      </c>
      <c r="L2087" s="16">
        <f t="shared" si="97"/>
        <v>7659.621052631579</v>
      </c>
      <c r="M2087" s="16">
        <f t="shared" si="98"/>
        <v>8704.1148325358845</v>
      </c>
      <c r="N2087" t="e">
        <f>INDEX(XML!$A$2:$R$782,MATCH(C2087,XML!$D$2:$D$737,0),2)</f>
        <v>#N/A</v>
      </c>
    </row>
    <row r="2088" spans="1:14" ht="22.5" customHeight="1" x14ac:dyDescent="0.2">
      <c r="A2088">
        <v>77569</v>
      </c>
      <c r="B2088" t="s">
        <v>35446</v>
      </c>
      <c r="C2088" s="15" t="s">
        <v>35451</v>
      </c>
      <c r="D2088" s="15" t="s">
        <v>39485</v>
      </c>
      <c r="E2088">
        <v>6497</v>
      </c>
      <c r="F2088">
        <v>7990</v>
      </c>
      <c r="H2088" t="s">
        <v>746</v>
      </c>
      <c r="K2088" s="16">
        <f t="shared" si="96"/>
        <v>7276.64</v>
      </c>
      <c r="L2088" s="16">
        <f t="shared" si="97"/>
        <v>7659.621052631579</v>
      </c>
      <c r="M2088" s="16">
        <f t="shared" si="98"/>
        <v>8704.1148325358845</v>
      </c>
      <c r="N2088" t="e">
        <f>INDEX(XML!$A$2:$R$782,MATCH(C2088,XML!$D$2:$D$737,0),2)</f>
        <v>#N/A</v>
      </c>
    </row>
    <row r="2089" spans="1:14" ht="33.75" customHeight="1" x14ac:dyDescent="0.25">
      <c r="A2089" s="184" t="s">
        <v>1574</v>
      </c>
      <c r="B2089" s="184"/>
      <c r="C2089" s="185"/>
      <c r="D2089" s="185"/>
      <c r="E2089" s="184"/>
      <c r="F2089" s="184"/>
      <c r="G2089" s="184"/>
      <c r="H2089" s="184"/>
      <c r="I2089" s="184"/>
      <c r="J2089" s="184"/>
      <c r="K2089" s="16">
        <f t="shared" si="96"/>
        <v>0</v>
      </c>
      <c r="L2089" s="16">
        <f t="shared" si="97"/>
        <v>0</v>
      </c>
      <c r="M2089" s="16">
        <f t="shared" si="98"/>
        <v>0</v>
      </c>
      <c r="N2089" t="e">
        <f>INDEX(XML!$A$2:$R$782,MATCH(C2089,XML!$D$2:$D$737,0),2)</f>
        <v>#N/A</v>
      </c>
    </row>
    <row r="2090" spans="1:14" ht="33.75" customHeight="1" x14ac:dyDescent="0.2">
      <c r="A2090">
        <v>30841</v>
      </c>
      <c r="B2090" t="s">
        <v>1575</v>
      </c>
      <c r="C2090" s="15" t="s">
        <v>1576</v>
      </c>
      <c r="D2090" s="15" t="s">
        <v>1577</v>
      </c>
      <c r="E2090">
        <v>3200</v>
      </c>
      <c r="F2090">
        <v>4590</v>
      </c>
      <c r="H2090" t="s">
        <v>746</v>
      </c>
      <c r="K2090" s="16">
        <f t="shared" si="96"/>
        <v>3584</v>
      </c>
      <c r="L2090" s="16">
        <f t="shared" si="97"/>
        <v>3772.6315789473683</v>
      </c>
      <c r="M2090" s="16">
        <f t="shared" si="98"/>
        <v>4287.0813397129186</v>
      </c>
      <c r="N2090" t="e">
        <f>INDEX(XML!$A$2:$R$782,MATCH(C2090,XML!$D$2:$D$737,0),2)</f>
        <v>#N/A</v>
      </c>
    </row>
    <row r="2091" spans="1:14" ht="112.5" x14ac:dyDescent="0.2">
      <c r="A2091">
        <v>74576</v>
      </c>
      <c r="B2091" t="s">
        <v>36697</v>
      </c>
      <c r="C2091" s="15" t="s">
        <v>36698</v>
      </c>
      <c r="D2091" s="15" t="s">
        <v>36699</v>
      </c>
      <c r="E2091">
        <v>3485</v>
      </c>
      <c r="F2091">
        <v>4800</v>
      </c>
      <c r="K2091" s="16">
        <f t="shared" si="96"/>
        <v>3903.2</v>
      </c>
      <c r="L2091" s="16">
        <f t="shared" si="97"/>
        <v>4108.6315789473683</v>
      </c>
      <c r="M2091" s="16">
        <f t="shared" si="98"/>
        <v>4668.8995215311006</v>
      </c>
      <c r="N2091" t="e">
        <f>INDEX(XML!$A$2:$R$782,MATCH(C2091,XML!$D$2:$D$737,0),2)</f>
        <v>#N/A</v>
      </c>
    </row>
    <row r="2092" spans="1:14" ht="33.75" customHeight="1" x14ac:dyDescent="0.2">
      <c r="A2092">
        <v>74577</v>
      </c>
      <c r="B2092" t="s">
        <v>36700</v>
      </c>
      <c r="C2092" s="15" t="s">
        <v>36701</v>
      </c>
      <c r="D2092" s="15" t="s">
        <v>36702</v>
      </c>
      <c r="E2092">
        <v>3485</v>
      </c>
      <c r="F2092">
        <v>4800</v>
      </c>
      <c r="H2092" t="s">
        <v>746</v>
      </c>
      <c r="K2092" s="16">
        <f t="shared" si="96"/>
        <v>3903.2</v>
      </c>
      <c r="L2092" s="16">
        <f t="shared" si="97"/>
        <v>4108.6315789473683</v>
      </c>
      <c r="M2092" s="16">
        <f t="shared" si="98"/>
        <v>4668.8995215311006</v>
      </c>
      <c r="N2092" t="e">
        <f>INDEX(XML!$A$2:$R$782,MATCH(C2092,XML!$D$2:$D$737,0),2)</f>
        <v>#N/A</v>
      </c>
    </row>
    <row r="2093" spans="1:14" ht="33.75" customHeight="1" x14ac:dyDescent="0.2">
      <c r="A2093">
        <v>74578</v>
      </c>
      <c r="B2093" t="s">
        <v>36703</v>
      </c>
      <c r="C2093" s="15" t="s">
        <v>36704</v>
      </c>
      <c r="D2093" s="15" t="s">
        <v>36705</v>
      </c>
      <c r="E2093">
        <v>3485</v>
      </c>
      <c r="F2093">
        <v>4800</v>
      </c>
      <c r="K2093" s="16">
        <f t="shared" si="96"/>
        <v>3903.2</v>
      </c>
      <c r="L2093" s="16">
        <f t="shared" si="97"/>
        <v>4108.6315789473683</v>
      </c>
      <c r="M2093" s="16">
        <f t="shared" si="98"/>
        <v>4668.8995215311006</v>
      </c>
      <c r="N2093" t="e">
        <f>INDEX(XML!$A$2:$R$782,MATCH(C2093,XML!$D$2:$D$737,0),2)</f>
        <v>#N/A</v>
      </c>
    </row>
    <row r="2094" spans="1:14" ht="33.75" customHeight="1" x14ac:dyDescent="0.2">
      <c r="A2094">
        <v>25141</v>
      </c>
      <c r="B2094" t="s">
        <v>1578</v>
      </c>
      <c r="C2094" s="15" t="s">
        <v>1579</v>
      </c>
      <c r="D2094" s="15" t="s">
        <v>1580</v>
      </c>
      <c r="E2094">
        <v>3780</v>
      </c>
      <c r="F2094">
        <v>5874</v>
      </c>
      <c r="H2094" t="s">
        <v>746</v>
      </c>
      <c r="K2094" s="16">
        <f t="shared" si="96"/>
        <v>4233.6000000000004</v>
      </c>
      <c r="L2094" s="16">
        <f t="shared" si="97"/>
        <v>4456.4210526315792</v>
      </c>
      <c r="M2094" s="16">
        <f t="shared" si="98"/>
        <v>5064.1148325358854</v>
      </c>
      <c r="N2094" t="e">
        <f>INDEX(XML!$A$2:$R$782,MATCH(C2094,XML!$D$2:$D$737,0),2)</f>
        <v>#N/A</v>
      </c>
    </row>
    <row r="2095" spans="1:14" ht="33.75" customHeight="1" x14ac:dyDescent="0.2">
      <c r="A2095">
        <v>61999</v>
      </c>
      <c r="B2095" t="s">
        <v>23857</v>
      </c>
      <c r="C2095" s="15" t="s">
        <v>23858</v>
      </c>
      <c r="D2095" s="15" t="s">
        <v>23859</v>
      </c>
      <c r="E2095">
        <v>3550</v>
      </c>
      <c r="F2095">
        <v>5200</v>
      </c>
      <c r="K2095" s="16">
        <f t="shared" si="96"/>
        <v>3976</v>
      </c>
      <c r="L2095" s="16">
        <f t="shared" si="97"/>
        <v>4185.2631578947367</v>
      </c>
      <c r="M2095" s="16">
        <f t="shared" si="98"/>
        <v>4755.9808612440183</v>
      </c>
      <c r="N2095" t="e">
        <f>INDEX(XML!$A$2:$R$782,MATCH(C2095,XML!$D$2:$D$737,0),2)</f>
        <v>#N/A</v>
      </c>
    </row>
    <row r="2096" spans="1:14" ht="135" x14ac:dyDescent="0.2">
      <c r="A2096">
        <v>70204</v>
      </c>
      <c r="B2096" t="s">
        <v>31526</v>
      </c>
      <c r="C2096" s="15" t="s">
        <v>31527</v>
      </c>
      <c r="D2096" s="15" t="s">
        <v>31528</v>
      </c>
      <c r="E2096">
        <v>3700</v>
      </c>
      <c r="F2096">
        <v>6630</v>
      </c>
      <c r="H2096" t="s">
        <v>746</v>
      </c>
      <c r="K2096" s="16">
        <f t="shared" si="96"/>
        <v>4144</v>
      </c>
      <c r="L2096" s="16">
        <f t="shared" si="97"/>
        <v>4362.105263157895</v>
      </c>
      <c r="M2096" s="16">
        <f t="shared" si="98"/>
        <v>4956.9377990430621</v>
      </c>
      <c r="N2096" t="e">
        <f>INDEX(XML!$A$2:$R$782,MATCH(C2096,XML!$D$2:$D$737,0),2)</f>
        <v>#N/A</v>
      </c>
    </row>
    <row r="2097" spans="1:14" ht="33.75" customHeight="1" x14ac:dyDescent="0.2">
      <c r="A2097">
        <v>36906</v>
      </c>
      <c r="B2097" t="s">
        <v>1581</v>
      </c>
      <c r="C2097" s="15" t="s">
        <v>24572</v>
      </c>
      <c r="D2097" s="15" t="s">
        <v>24573</v>
      </c>
      <c r="E2097">
        <v>6300</v>
      </c>
      <c r="F2097">
        <v>9191</v>
      </c>
      <c r="K2097" s="16">
        <f t="shared" si="96"/>
        <v>7056</v>
      </c>
      <c r="L2097" s="16">
        <f t="shared" si="97"/>
        <v>7427.3684210526317</v>
      </c>
      <c r="M2097" s="16">
        <f t="shared" si="98"/>
        <v>8440.1913875598093</v>
      </c>
      <c r="N2097" t="e">
        <f>INDEX(XML!$A$2:$R$782,MATCH(C2097,XML!$D$2:$D$737,0),2)</f>
        <v>#N/A</v>
      </c>
    </row>
    <row r="2098" spans="1:14" ht="123.75" x14ac:dyDescent="0.2">
      <c r="A2098">
        <v>36907</v>
      </c>
      <c r="B2098" t="s">
        <v>1582</v>
      </c>
      <c r="C2098" s="15" t="s">
        <v>1583</v>
      </c>
      <c r="D2098" s="15" t="s">
        <v>1584</v>
      </c>
      <c r="E2098">
        <v>5100</v>
      </c>
      <c r="F2098">
        <v>9191</v>
      </c>
      <c r="H2098" t="s">
        <v>746</v>
      </c>
      <c r="K2098" s="16">
        <f t="shared" si="96"/>
        <v>5712</v>
      </c>
      <c r="L2098" s="16">
        <f t="shared" si="97"/>
        <v>6012.6315789473683</v>
      </c>
      <c r="M2098" s="16">
        <f t="shared" si="98"/>
        <v>6832.5358851674646</v>
      </c>
      <c r="N2098" t="e">
        <f>INDEX(XML!$A$2:$R$782,MATCH(C2098,XML!$D$2:$D$737,0),2)</f>
        <v>#N/A</v>
      </c>
    </row>
    <row r="2099" spans="1:14" ht="33.75" customHeight="1" x14ac:dyDescent="0.2">
      <c r="A2099">
        <v>74579</v>
      </c>
      <c r="B2099" t="s">
        <v>34447</v>
      </c>
      <c r="C2099" s="15" t="s">
        <v>34448</v>
      </c>
      <c r="D2099" s="15" t="s">
        <v>34449</v>
      </c>
      <c r="E2099">
        <v>6300</v>
      </c>
      <c r="F2099">
        <v>10900</v>
      </c>
      <c r="H2099" t="s">
        <v>746</v>
      </c>
      <c r="K2099" s="16">
        <f t="shared" si="96"/>
        <v>7056</v>
      </c>
      <c r="L2099" s="16">
        <f t="shared" si="97"/>
        <v>7427.3684210526317</v>
      </c>
      <c r="M2099" s="16">
        <f t="shared" si="98"/>
        <v>8440.1913875598093</v>
      </c>
      <c r="N2099" t="e">
        <f>INDEX(XML!$A$2:$R$782,MATCH(C2099,XML!$D$2:$D$737,0),2)</f>
        <v>#N/A</v>
      </c>
    </row>
    <row r="2100" spans="1:14" ht="101.25" x14ac:dyDescent="0.2">
      <c r="A2100">
        <v>30844</v>
      </c>
      <c r="B2100" t="s">
        <v>1585</v>
      </c>
      <c r="C2100" s="15" t="s">
        <v>1586</v>
      </c>
      <c r="D2100" s="15" t="s">
        <v>1587</v>
      </c>
      <c r="E2100">
        <v>9200</v>
      </c>
      <c r="F2100">
        <v>12500</v>
      </c>
      <c r="H2100">
        <v>4</v>
      </c>
      <c r="K2100" s="16">
        <f t="shared" si="96"/>
        <v>10304</v>
      </c>
      <c r="L2100" s="16">
        <f t="shared" si="97"/>
        <v>10846.315789473685</v>
      </c>
      <c r="M2100" s="16">
        <f t="shared" si="98"/>
        <v>12325.358851674642</v>
      </c>
      <c r="N2100" t="e">
        <f>INDEX(XML!$A$2:$R$782,MATCH(C2100,XML!$D$2:$D$737,0),2)</f>
        <v>#N/A</v>
      </c>
    </row>
    <row r="2101" spans="1:14" ht="90" x14ac:dyDescent="0.2">
      <c r="A2101">
        <v>69322</v>
      </c>
      <c r="B2101" t="s">
        <v>31529</v>
      </c>
      <c r="C2101" s="15" t="s">
        <v>31530</v>
      </c>
      <c r="D2101" s="15" t="s">
        <v>31531</v>
      </c>
      <c r="E2101">
        <v>8990</v>
      </c>
      <c r="F2101">
        <v>16500</v>
      </c>
      <c r="H2101" t="s">
        <v>746</v>
      </c>
      <c r="K2101" s="16">
        <f t="shared" si="96"/>
        <v>10068.799999999999</v>
      </c>
      <c r="L2101" s="16">
        <f t="shared" si="97"/>
        <v>10598.736842105262</v>
      </c>
      <c r="M2101" s="16">
        <f t="shared" si="98"/>
        <v>12044.019138755977</v>
      </c>
      <c r="N2101" t="e">
        <f>INDEX(XML!$A$2:$R$782,MATCH(C2101,XML!$D$2:$D$737,0),2)</f>
        <v>#N/A</v>
      </c>
    </row>
    <row r="2102" spans="1:14" ht="90" x14ac:dyDescent="0.2">
      <c r="A2102">
        <v>69325</v>
      </c>
      <c r="B2102" t="s">
        <v>36017</v>
      </c>
      <c r="C2102" s="15" t="s">
        <v>36018</v>
      </c>
      <c r="D2102" s="15" t="s">
        <v>36019</v>
      </c>
      <c r="E2102">
        <v>8990</v>
      </c>
      <c r="F2102">
        <v>16500</v>
      </c>
      <c r="H2102" t="s">
        <v>746</v>
      </c>
      <c r="K2102" s="16">
        <f t="shared" si="96"/>
        <v>10068.799999999999</v>
      </c>
      <c r="L2102" s="16">
        <f t="shared" si="97"/>
        <v>10598.736842105262</v>
      </c>
      <c r="M2102" s="16">
        <f t="shared" si="98"/>
        <v>12044.019138755977</v>
      </c>
      <c r="N2102" t="e">
        <f>INDEX(XML!$A$2:$R$782,MATCH(C2102,XML!$D$2:$D$737,0),2)</f>
        <v>#N/A</v>
      </c>
    </row>
    <row r="2103" spans="1:14" ht="90" x14ac:dyDescent="0.2">
      <c r="A2103">
        <v>69323</v>
      </c>
      <c r="B2103" t="s">
        <v>36706</v>
      </c>
      <c r="C2103" s="15" t="s">
        <v>36707</v>
      </c>
      <c r="D2103" s="15" t="s">
        <v>36708</v>
      </c>
      <c r="E2103">
        <v>8990</v>
      </c>
      <c r="F2103">
        <v>16500</v>
      </c>
      <c r="H2103" t="s">
        <v>746</v>
      </c>
      <c r="K2103" s="16">
        <f t="shared" si="96"/>
        <v>10068.799999999999</v>
      </c>
      <c r="L2103" s="16">
        <f t="shared" si="97"/>
        <v>10598.736842105262</v>
      </c>
      <c r="M2103" s="16">
        <f t="shared" si="98"/>
        <v>12044.019138755977</v>
      </c>
      <c r="N2103" t="e">
        <f>INDEX(XML!$A$2:$R$782,MATCH(C2103,XML!$D$2:$D$737,0),2)</f>
        <v>#N/A</v>
      </c>
    </row>
    <row r="2104" spans="1:14" ht="22.5" customHeight="1" x14ac:dyDescent="0.2">
      <c r="A2104">
        <v>69324</v>
      </c>
      <c r="B2104" t="s">
        <v>36709</v>
      </c>
      <c r="C2104" s="15" t="s">
        <v>36710</v>
      </c>
      <c r="D2104" s="15" t="s">
        <v>36711</v>
      </c>
      <c r="E2104">
        <v>8990</v>
      </c>
      <c r="F2104">
        <v>16500</v>
      </c>
      <c r="H2104" t="s">
        <v>746</v>
      </c>
      <c r="K2104" s="16">
        <f t="shared" si="96"/>
        <v>10068.799999999999</v>
      </c>
      <c r="L2104" s="16">
        <f t="shared" si="97"/>
        <v>10598.736842105262</v>
      </c>
      <c r="M2104" s="16">
        <f t="shared" si="98"/>
        <v>12044.019138755977</v>
      </c>
      <c r="N2104" t="e">
        <f>INDEX(XML!$A$2:$R$782,MATCH(C2104,XML!$D$2:$D$737,0),2)</f>
        <v>#N/A</v>
      </c>
    </row>
    <row r="2105" spans="1:14" ht="22.5" customHeight="1" x14ac:dyDescent="0.2">
      <c r="A2105">
        <v>69417</v>
      </c>
      <c r="B2105" t="s">
        <v>39446</v>
      </c>
      <c r="C2105" s="15" t="s">
        <v>39447</v>
      </c>
      <c r="D2105" s="15" t="s">
        <v>39448</v>
      </c>
      <c r="E2105">
        <v>9400</v>
      </c>
      <c r="F2105">
        <v>13500</v>
      </c>
      <c r="H2105" t="s">
        <v>746</v>
      </c>
      <c r="K2105" s="16">
        <f t="shared" si="96"/>
        <v>10528</v>
      </c>
      <c r="L2105" s="16">
        <f t="shared" si="97"/>
        <v>11082.105263157895</v>
      </c>
      <c r="M2105" s="16">
        <f t="shared" si="98"/>
        <v>12593.301435406698</v>
      </c>
      <c r="N2105" t="e">
        <f>INDEX(XML!$A$2:$R$782,MATCH(C2105,XML!$D$2:$D$737,0),2)</f>
        <v>#N/A</v>
      </c>
    </row>
    <row r="2106" spans="1:14" ht="101.25" x14ac:dyDescent="0.2">
      <c r="A2106">
        <v>74580</v>
      </c>
      <c r="B2106" t="s">
        <v>41947</v>
      </c>
      <c r="C2106" s="15" t="s">
        <v>41948</v>
      </c>
      <c r="D2106" s="15" t="s">
        <v>42189</v>
      </c>
      <c r="E2106">
        <v>11000</v>
      </c>
      <c r="F2106">
        <v>14500</v>
      </c>
      <c r="H2106" t="s">
        <v>746</v>
      </c>
      <c r="K2106" s="16">
        <f t="shared" si="96"/>
        <v>12320</v>
      </c>
      <c r="L2106" s="16">
        <f t="shared" si="97"/>
        <v>12968.421052631578</v>
      </c>
      <c r="M2106" s="16">
        <f t="shared" si="98"/>
        <v>14736.842105263157</v>
      </c>
      <c r="N2106" t="e">
        <f>INDEX(XML!$A$2:$R$782,MATCH(C2106,XML!$D$2:$D$737,0),2)</f>
        <v>#N/A</v>
      </c>
    </row>
    <row r="2107" spans="1:14" ht="112.5" x14ac:dyDescent="0.2">
      <c r="A2107">
        <v>30843</v>
      </c>
      <c r="B2107" t="s">
        <v>1588</v>
      </c>
      <c r="C2107" s="15" t="s">
        <v>1589</v>
      </c>
      <c r="D2107" s="15" t="s">
        <v>1590</v>
      </c>
      <c r="E2107">
        <v>15000</v>
      </c>
      <c r="F2107">
        <v>19891</v>
      </c>
      <c r="H2107" t="s">
        <v>746</v>
      </c>
      <c r="K2107" s="16">
        <f t="shared" si="96"/>
        <v>16800</v>
      </c>
      <c r="L2107" s="16">
        <f t="shared" si="97"/>
        <v>17684.21052631579</v>
      </c>
      <c r="M2107" s="16">
        <f t="shared" si="98"/>
        <v>20095.693779904308</v>
      </c>
      <c r="N2107" t="e">
        <f>INDEX(XML!$A$2:$R$782,MATCH(C2107,XML!$D$2:$D$737,0),2)</f>
        <v>#N/A</v>
      </c>
    </row>
    <row r="2108" spans="1:14" ht="123.75" x14ac:dyDescent="0.2">
      <c r="A2108">
        <v>62001</v>
      </c>
      <c r="B2108" t="s">
        <v>26663</v>
      </c>
      <c r="C2108" s="15" t="s">
        <v>26664</v>
      </c>
      <c r="D2108" s="15" t="s">
        <v>26665</v>
      </c>
      <c r="E2108">
        <v>16050</v>
      </c>
      <c r="F2108">
        <v>21200</v>
      </c>
      <c r="K2108" s="16">
        <f t="shared" si="96"/>
        <v>17976</v>
      </c>
      <c r="L2108" s="16">
        <f t="shared" si="97"/>
        <v>18922.105263157893</v>
      </c>
      <c r="M2108" s="16">
        <f t="shared" si="98"/>
        <v>21502.392344497606</v>
      </c>
      <c r="N2108" t="e">
        <f>INDEX(XML!$A$2:$R$782,MATCH(C2108,XML!$D$2:$D$737,0),2)</f>
        <v>#N/A</v>
      </c>
    </row>
    <row r="2109" spans="1:14" ht="22.5" customHeight="1" x14ac:dyDescent="0.2">
      <c r="A2109">
        <v>62000</v>
      </c>
      <c r="B2109" t="s">
        <v>25040</v>
      </c>
      <c r="C2109" s="15" t="s">
        <v>25041</v>
      </c>
      <c r="D2109" s="15" t="s">
        <v>25042</v>
      </c>
      <c r="E2109">
        <v>16050</v>
      </c>
      <c r="F2109">
        <v>22000</v>
      </c>
      <c r="H2109" t="s">
        <v>746</v>
      </c>
      <c r="K2109" s="16">
        <f t="shared" si="96"/>
        <v>17976</v>
      </c>
      <c r="L2109" s="16">
        <f t="shared" si="97"/>
        <v>18922.105263157893</v>
      </c>
      <c r="M2109" s="16">
        <f t="shared" si="98"/>
        <v>21502.392344497606</v>
      </c>
      <c r="N2109" t="e">
        <f>INDEX(XML!$A$2:$R$782,MATCH(C2109,XML!$D$2:$D$737,0),2)</f>
        <v>#N/A</v>
      </c>
    </row>
    <row r="2110" spans="1:14" ht="33.75" customHeight="1" x14ac:dyDescent="0.25">
      <c r="A2110" s="184" t="s">
        <v>1591</v>
      </c>
      <c r="B2110" s="184"/>
      <c r="C2110" s="185"/>
      <c r="D2110" s="185"/>
      <c r="E2110" s="184"/>
      <c r="F2110" s="184"/>
      <c r="G2110" s="184"/>
      <c r="H2110" s="184"/>
      <c r="I2110" s="184"/>
      <c r="J2110" s="184"/>
      <c r="K2110" s="16">
        <f t="shared" si="96"/>
        <v>0</v>
      </c>
      <c r="L2110" s="16">
        <f t="shared" si="97"/>
        <v>0</v>
      </c>
      <c r="M2110" s="16">
        <f t="shared" si="98"/>
        <v>0</v>
      </c>
      <c r="N2110" t="e">
        <f>INDEX(XML!$A$2:$R$782,MATCH(C2110,XML!$D$2:$D$737,0),2)</f>
        <v>#N/A</v>
      </c>
    </row>
    <row r="2111" spans="1:14" ht="22.5" customHeight="1" x14ac:dyDescent="0.2">
      <c r="A2111">
        <v>43642</v>
      </c>
      <c r="B2111" t="s">
        <v>1592</v>
      </c>
      <c r="C2111" s="15" t="s">
        <v>1593</v>
      </c>
      <c r="D2111" s="15" t="s">
        <v>1594</v>
      </c>
      <c r="E2111">
        <v>2500</v>
      </c>
      <c r="F2111">
        <v>3734</v>
      </c>
      <c r="H2111" t="s">
        <v>746</v>
      </c>
      <c r="K2111" s="16">
        <f t="shared" si="96"/>
        <v>2800</v>
      </c>
      <c r="L2111" s="16">
        <f t="shared" si="97"/>
        <v>2947.3684210526317</v>
      </c>
      <c r="M2111" s="16">
        <f t="shared" si="98"/>
        <v>3349.2822966507174</v>
      </c>
      <c r="N2111" t="e">
        <f>INDEX(XML!$A$2:$R$782,MATCH(C2111,XML!$D$2:$D$737,0),2)</f>
        <v>#N/A</v>
      </c>
    </row>
    <row r="2112" spans="1:14" ht="22.5" customHeight="1" x14ac:dyDescent="0.2">
      <c r="A2112">
        <v>77561</v>
      </c>
      <c r="B2112" t="s">
        <v>35085</v>
      </c>
      <c r="C2112" s="15" t="s">
        <v>35086</v>
      </c>
      <c r="D2112" s="15" t="s">
        <v>35087</v>
      </c>
      <c r="E2112">
        <v>8211</v>
      </c>
      <c r="F2112">
        <v>9990</v>
      </c>
      <c r="H2112" t="s">
        <v>746</v>
      </c>
      <c r="K2112" s="16">
        <f t="shared" si="96"/>
        <v>9196.32</v>
      </c>
      <c r="L2112" s="16">
        <f t="shared" si="97"/>
        <v>9680.3368421052637</v>
      </c>
      <c r="M2112" s="16">
        <f t="shared" si="98"/>
        <v>11000.382775119619</v>
      </c>
      <c r="N2112" t="e">
        <f>INDEX(XML!$A$2:$R$782,MATCH(C2112,XML!$D$2:$D$737,0),2)</f>
        <v>#N/A</v>
      </c>
    </row>
    <row r="2113" spans="1:14" ht="22.5" customHeight="1" x14ac:dyDescent="0.2">
      <c r="A2113">
        <v>44681</v>
      </c>
      <c r="B2113" t="s">
        <v>1595</v>
      </c>
      <c r="C2113" s="15" t="s">
        <v>1596</v>
      </c>
      <c r="D2113" s="15" t="s">
        <v>1597</v>
      </c>
      <c r="E2113">
        <v>8900</v>
      </c>
      <c r="F2113">
        <v>16590</v>
      </c>
      <c r="H2113" t="s">
        <v>746</v>
      </c>
      <c r="K2113" s="16">
        <f t="shared" si="96"/>
        <v>9968</v>
      </c>
      <c r="L2113" s="16">
        <f t="shared" si="97"/>
        <v>10492.631578947368</v>
      </c>
      <c r="M2113" s="16">
        <f t="shared" si="98"/>
        <v>11923.444976076555</v>
      </c>
      <c r="N2113" t="e">
        <f>INDEX(XML!$A$2:$R$782,MATCH(C2113,XML!$D$2:$D$737,0),2)</f>
        <v>#N/A</v>
      </c>
    </row>
    <row r="2114" spans="1:14" ht="22.5" customHeight="1" x14ac:dyDescent="0.2">
      <c r="A2114">
        <v>41422</v>
      </c>
      <c r="B2114" t="s">
        <v>19146</v>
      </c>
      <c r="C2114" s="15" t="s">
        <v>15669</v>
      </c>
      <c r="D2114" s="15" t="s">
        <v>15670</v>
      </c>
      <c r="E2114">
        <v>10990</v>
      </c>
      <c r="F2114">
        <v>16500</v>
      </c>
      <c r="H2114">
        <v>55</v>
      </c>
      <c r="K2114" s="16">
        <f t="shared" si="96"/>
        <v>12308.8</v>
      </c>
      <c r="L2114" s="16">
        <f t="shared" si="97"/>
        <v>12956.631578947368</v>
      </c>
      <c r="M2114" s="16">
        <f t="shared" si="98"/>
        <v>14723.444976076555</v>
      </c>
      <c r="N2114" t="e">
        <f>INDEX(XML!$A$2:$R$782,MATCH(C2114,XML!$D$2:$D$737,0),2)</f>
        <v>#N/A</v>
      </c>
    </row>
    <row r="2115" spans="1:14" ht="22.5" customHeight="1" x14ac:dyDescent="0.2">
      <c r="A2115">
        <v>59866</v>
      </c>
      <c r="B2115" t="s">
        <v>21121</v>
      </c>
      <c r="C2115" s="15" t="s">
        <v>21122</v>
      </c>
      <c r="D2115" s="15" t="s">
        <v>21123</v>
      </c>
      <c r="E2115">
        <v>3260</v>
      </c>
      <c r="F2115">
        <v>4548</v>
      </c>
      <c r="H2115">
        <v>2</v>
      </c>
      <c r="K2115" s="16">
        <f t="shared" si="96"/>
        <v>3651.2</v>
      </c>
      <c r="L2115" s="16">
        <f t="shared" si="97"/>
        <v>3843.3684210526317</v>
      </c>
      <c r="M2115" s="16">
        <f t="shared" si="98"/>
        <v>4367.4641148325354</v>
      </c>
      <c r="N2115" t="e">
        <f>INDEX(XML!$A$2:$R$782,MATCH(C2115,XML!$D$2:$D$737,0),2)</f>
        <v>#N/A</v>
      </c>
    </row>
    <row r="2116" spans="1:14" ht="67.5" x14ac:dyDescent="0.2">
      <c r="A2116">
        <v>30903</v>
      </c>
      <c r="B2116" t="s">
        <v>1598</v>
      </c>
      <c r="C2116" s="15" t="s">
        <v>1599</v>
      </c>
      <c r="D2116" s="15" t="s">
        <v>1600</v>
      </c>
      <c r="E2116">
        <v>3250</v>
      </c>
      <c r="F2116">
        <v>5690</v>
      </c>
      <c r="H2116">
        <v>35</v>
      </c>
      <c r="K2116" s="16">
        <f t="shared" si="96"/>
        <v>3640</v>
      </c>
      <c r="L2116" s="16">
        <f t="shared" si="97"/>
        <v>3831.5789473684213</v>
      </c>
      <c r="M2116" s="16">
        <f t="shared" si="98"/>
        <v>4354.0669856459335</v>
      </c>
      <c r="N2116" t="e">
        <f>INDEX(XML!$A$2:$R$782,MATCH(C2116,XML!$D$2:$D$737,0),2)</f>
        <v>#N/A</v>
      </c>
    </row>
    <row r="2117" spans="1:14" ht="67.5" x14ac:dyDescent="0.2">
      <c r="A2117">
        <v>50700</v>
      </c>
      <c r="B2117" t="s">
        <v>1601</v>
      </c>
      <c r="C2117" s="15" t="s">
        <v>1602</v>
      </c>
      <c r="D2117" s="15" t="s">
        <v>19772</v>
      </c>
      <c r="E2117">
        <v>5100</v>
      </c>
      <c r="F2117">
        <v>6090</v>
      </c>
      <c r="H2117">
        <v>19</v>
      </c>
      <c r="K2117" s="16">
        <f t="shared" ref="K2117:K2180" si="99">IF(E2117&gt;49999,E2117+E2117*0.07,IF(E2117&lt;=49999,E2117+E2117*0.12))</f>
        <v>5712</v>
      </c>
      <c r="L2117" s="16">
        <f t="shared" ref="L2117:L2180" si="100">K2117*100/95</f>
        <v>6012.6315789473683</v>
      </c>
      <c r="M2117" s="16">
        <f t="shared" ref="M2117:M2180" si="101">IF(COUNTIF(C2117,"*Dahua*"),F2117-10,L2117*100/88)</f>
        <v>6832.5358851674646</v>
      </c>
      <c r="N2117" t="e">
        <f>INDEX(XML!$A$2:$R$782,MATCH(C2117,XML!$D$2:$D$737,0),2)</f>
        <v>#N/A</v>
      </c>
    </row>
    <row r="2118" spans="1:14" ht="22.5" customHeight="1" x14ac:dyDescent="0.2">
      <c r="A2118">
        <v>74581</v>
      </c>
      <c r="B2118" t="s">
        <v>39449</v>
      </c>
      <c r="C2118" s="15" t="s">
        <v>39450</v>
      </c>
      <c r="D2118" s="15" t="s">
        <v>39451</v>
      </c>
      <c r="E2118">
        <v>1990</v>
      </c>
      <c r="F2118">
        <v>3500</v>
      </c>
      <c r="H2118" t="s">
        <v>2175</v>
      </c>
      <c r="K2118" s="16">
        <f t="shared" si="99"/>
        <v>2228.8000000000002</v>
      </c>
      <c r="L2118" s="16">
        <f t="shared" si="100"/>
        <v>2346.105263157895</v>
      </c>
      <c r="M2118" s="16">
        <f t="shared" si="101"/>
        <v>2666.0287081339716</v>
      </c>
      <c r="N2118" t="e">
        <f>INDEX(XML!$A$2:$R$782,MATCH(C2118,XML!$D$2:$D$737,0),2)</f>
        <v>#N/A</v>
      </c>
    </row>
    <row r="2119" spans="1:14" ht="22.5" customHeight="1" x14ac:dyDescent="0.2">
      <c r="A2119">
        <v>25145</v>
      </c>
      <c r="B2119" t="s">
        <v>41949</v>
      </c>
      <c r="C2119" s="15" t="s">
        <v>41950</v>
      </c>
      <c r="D2119" s="15" t="s">
        <v>41951</v>
      </c>
      <c r="E2119">
        <v>4500</v>
      </c>
      <c r="F2119">
        <v>5990</v>
      </c>
      <c r="H2119" t="s">
        <v>746</v>
      </c>
      <c r="K2119" s="16">
        <f t="shared" si="99"/>
        <v>5040</v>
      </c>
      <c r="L2119" s="16">
        <f t="shared" si="100"/>
        <v>5305.2631578947367</v>
      </c>
      <c r="M2119" s="16">
        <f t="shared" si="101"/>
        <v>6028.7081339712922</v>
      </c>
      <c r="N2119" t="e">
        <f>INDEX(XML!$A$2:$R$782,MATCH(C2119,XML!$D$2:$D$737,0),2)</f>
        <v>#N/A</v>
      </c>
    </row>
    <row r="2120" spans="1:14" ht="67.5" x14ac:dyDescent="0.2">
      <c r="A2120">
        <v>25152</v>
      </c>
      <c r="B2120" t="s">
        <v>23860</v>
      </c>
      <c r="C2120" s="15" t="s">
        <v>23861</v>
      </c>
      <c r="D2120" s="15" t="s">
        <v>23862</v>
      </c>
      <c r="E2120">
        <v>8667</v>
      </c>
      <c r="F2120">
        <v>12829</v>
      </c>
      <c r="H2120">
        <v>26</v>
      </c>
      <c r="K2120" s="16">
        <f t="shared" si="99"/>
        <v>9707.0400000000009</v>
      </c>
      <c r="L2120" s="16">
        <f t="shared" si="100"/>
        <v>10217.936842105264</v>
      </c>
      <c r="M2120" s="16">
        <f t="shared" si="101"/>
        <v>11611.291866028709</v>
      </c>
      <c r="N2120" t="e">
        <f>INDEX(XML!$A$2:$R$782,MATCH(C2120,XML!$D$2:$D$737,0),2)</f>
        <v>#N/A</v>
      </c>
    </row>
    <row r="2121" spans="1:14" ht="67.5" x14ac:dyDescent="0.2">
      <c r="A2121">
        <v>66352</v>
      </c>
      <c r="B2121" t="s">
        <v>26666</v>
      </c>
      <c r="C2121" s="15" t="s">
        <v>26667</v>
      </c>
      <c r="D2121" s="15" t="s">
        <v>26668</v>
      </c>
      <c r="E2121">
        <v>8667</v>
      </c>
      <c r="F2121">
        <v>11770</v>
      </c>
      <c r="H2121" t="s">
        <v>746</v>
      </c>
      <c r="K2121" s="16">
        <f t="shared" si="99"/>
        <v>9707.0400000000009</v>
      </c>
      <c r="L2121" s="16">
        <f t="shared" si="100"/>
        <v>10217.936842105264</v>
      </c>
      <c r="M2121" s="16">
        <f t="shared" si="101"/>
        <v>11611.291866028709</v>
      </c>
      <c r="N2121" t="e">
        <f>INDEX(XML!$A$2:$R$782,MATCH(C2121,XML!$D$2:$D$737,0),2)</f>
        <v>#N/A</v>
      </c>
    </row>
    <row r="2122" spans="1:14" ht="90" x14ac:dyDescent="0.2">
      <c r="A2122">
        <v>74583</v>
      </c>
      <c r="B2122" t="s">
        <v>36712</v>
      </c>
      <c r="C2122" s="15" t="s">
        <v>36713</v>
      </c>
      <c r="D2122" s="15" t="s">
        <v>36714</v>
      </c>
      <c r="E2122">
        <v>12500</v>
      </c>
      <c r="F2122">
        <v>16500</v>
      </c>
      <c r="H2122" t="s">
        <v>746</v>
      </c>
      <c r="K2122" s="16">
        <f t="shared" si="99"/>
        <v>14000</v>
      </c>
      <c r="L2122" s="16">
        <f t="shared" si="100"/>
        <v>14736.842105263158</v>
      </c>
      <c r="M2122" s="16">
        <f t="shared" si="101"/>
        <v>16746.411483253589</v>
      </c>
      <c r="N2122" t="e">
        <f>INDEX(XML!$A$2:$R$782,MATCH(C2122,XML!$D$2:$D$737,0),2)</f>
        <v>#N/A</v>
      </c>
    </row>
    <row r="2123" spans="1:14" ht="67.5" x14ac:dyDescent="0.2">
      <c r="A2123">
        <v>50641</v>
      </c>
      <c r="B2123" t="s">
        <v>15195</v>
      </c>
      <c r="C2123" s="15" t="s">
        <v>15196</v>
      </c>
      <c r="D2123" s="15" t="s">
        <v>15830</v>
      </c>
      <c r="E2123">
        <v>12500</v>
      </c>
      <c r="F2123">
        <v>23990</v>
      </c>
      <c r="H2123" t="s">
        <v>746</v>
      </c>
      <c r="K2123" s="16">
        <f t="shared" si="99"/>
        <v>14000</v>
      </c>
      <c r="L2123" s="16">
        <f t="shared" si="100"/>
        <v>14736.842105263158</v>
      </c>
      <c r="M2123" s="16">
        <f t="shared" si="101"/>
        <v>16746.411483253589</v>
      </c>
      <c r="N2123" t="e">
        <f>INDEX(XML!$A$2:$R$782,MATCH(C2123,XML!$D$2:$D$737,0),2)</f>
        <v>#N/A</v>
      </c>
    </row>
    <row r="2124" spans="1:14" ht="22.5" customHeight="1" x14ac:dyDescent="0.2">
      <c r="A2124">
        <v>36890</v>
      </c>
      <c r="B2124" t="s">
        <v>1603</v>
      </c>
      <c r="C2124" s="15" t="s">
        <v>1604</v>
      </c>
      <c r="D2124" s="15" t="s">
        <v>15831</v>
      </c>
      <c r="E2124">
        <v>15500</v>
      </c>
      <c r="F2124">
        <v>24500</v>
      </c>
      <c r="H2124" t="s">
        <v>746</v>
      </c>
      <c r="K2124" s="16">
        <f t="shared" si="99"/>
        <v>17360</v>
      </c>
      <c r="L2124" s="16">
        <f t="shared" si="100"/>
        <v>18273.684210526317</v>
      </c>
      <c r="M2124" s="16">
        <f t="shared" si="101"/>
        <v>20765.55023923445</v>
      </c>
      <c r="N2124" t="e">
        <f>INDEX(XML!$A$2:$R$782,MATCH(C2124,XML!$D$2:$D$737,0),2)</f>
        <v>#N/A</v>
      </c>
    </row>
    <row r="2125" spans="1:14" ht="67.5" x14ac:dyDescent="0.2">
      <c r="A2125">
        <v>50640</v>
      </c>
      <c r="B2125" t="s">
        <v>1605</v>
      </c>
      <c r="C2125" s="15" t="s">
        <v>1606</v>
      </c>
      <c r="D2125" s="15" t="s">
        <v>1607</v>
      </c>
      <c r="E2125">
        <v>16500</v>
      </c>
      <c r="F2125">
        <v>25000</v>
      </c>
      <c r="H2125" t="s">
        <v>746</v>
      </c>
      <c r="K2125" s="16">
        <f t="shared" si="99"/>
        <v>18480</v>
      </c>
      <c r="L2125" s="16">
        <f t="shared" si="100"/>
        <v>19452.63157894737</v>
      </c>
      <c r="M2125" s="16">
        <f t="shared" si="101"/>
        <v>22105.26315789474</v>
      </c>
      <c r="N2125" t="e">
        <f>INDEX(XML!$A$2:$R$782,MATCH(C2125,XML!$D$2:$D$737,0),2)</f>
        <v>#N/A</v>
      </c>
    </row>
    <row r="2126" spans="1:14" ht="22.5" customHeight="1" x14ac:dyDescent="0.2">
      <c r="A2126">
        <v>29060</v>
      </c>
      <c r="B2126" t="s">
        <v>31282</v>
      </c>
      <c r="C2126" s="15" t="s">
        <v>31283</v>
      </c>
      <c r="D2126" s="15" t="s">
        <v>31284</v>
      </c>
      <c r="E2126">
        <v>17900</v>
      </c>
      <c r="F2126">
        <v>27500</v>
      </c>
      <c r="H2126" t="s">
        <v>746</v>
      </c>
      <c r="K2126" s="16">
        <f t="shared" si="99"/>
        <v>20048</v>
      </c>
      <c r="L2126" s="16">
        <f t="shared" si="100"/>
        <v>21103.157894736843</v>
      </c>
      <c r="M2126" s="16">
        <f t="shared" si="101"/>
        <v>23980.861244019143</v>
      </c>
      <c r="N2126" t="e">
        <f>INDEX(XML!$A$2:$R$782,MATCH(C2126,XML!$D$2:$D$737,0),2)</f>
        <v>#N/A</v>
      </c>
    </row>
    <row r="2127" spans="1:14" ht="101.25" x14ac:dyDescent="0.2">
      <c r="A2127">
        <v>74584</v>
      </c>
      <c r="B2127" t="s">
        <v>36715</v>
      </c>
      <c r="C2127" s="15" t="s">
        <v>36716</v>
      </c>
      <c r="D2127" s="15" t="s">
        <v>36717</v>
      </c>
      <c r="E2127">
        <v>21500</v>
      </c>
      <c r="F2127">
        <v>26500</v>
      </c>
      <c r="H2127" t="s">
        <v>746</v>
      </c>
      <c r="K2127" s="16">
        <f t="shared" si="99"/>
        <v>24080</v>
      </c>
      <c r="L2127" s="16">
        <f t="shared" si="100"/>
        <v>25347.36842105263</v>
      </c>
      <c r="M2127" s="16">
        <f t="shared" si="101"/>
        <v>28803.827751196168</v>
      </c>
      <c r="N2127" t="e">
        <f>INDEX(XML!$A$2:$R$782,MATCH(C2127,XML!$D$2:$D$737,0),2)</f>
        <v>#N/A</v>
      </c>
    </row>
    <row r="2128" spans="1:14" ht="135" x14ac:dyDescent="0.2">
      <c r="A2128">
        <v>44473</v>
      </c>
      <c r="B2128" t="s">
        <v>1608</v>
      </c>
      <c r="C2128" s="15" t="s">
        <v>1609</v>
      </c>
      <c r="D2128" s="15" t="s">
        <v>1610</v>
      </c>
      <c r="E2128">
        <v>16900</v>
      </c>
      <c r="F2128">
        <v>27000</v>
      </c>
      <c r="H2128" t="s">
        <v>746</v>
      </c>
      <c r="K2128" s="16">
        <f t="shared" si="99"/>
        <v>18928</v>
      </c>
      <c r="L2128" s="16">
        <f t="shared" si="100"/>
        <v>19924.21052631579</v>
      </c>
      <c r="M2128" s="16">
        <f t="shared" si="101"/>
        <v>22641.148325358852</v>
      </c>
      <c r="N2128" t="e">
        <f>INDEX(XML!$A$2:$R$782,MATCH(C2128,XML!$D$2:$D$737,0),2)</f>
        <v>#N/A</v>
      </c>
    </row>
    <row r="2129" spans="1:14" ht="67.5" x14ac:dyDescent="0.2">
      <c r="A2129">
        <v>80264</v>
      </c>
      <c r="B2129" t="s">
        <v>45200</v>
      </c>
      <c r="C2129" s="15" t="s">
        <v>45201</v>
      </c>
      <c r="D2129" s="15" t="s">
        <v>45202</v>
      </c>
      <c r="E2129">
        <v>27310</v>
      </c>
      <c r="F2129">
        <v>38234</v>
      </c>
      <c r="H2129" t="s">
        <v>746</v>
      </c>
      <c r="K2129" s="16">
        <f t="shared" si="99"/>
        <v>30587.200000000001</v>
      </c>
      <c r="L2129" s="16">
        <f t="shared" si="100"/>
        <v>32197.052631578947</v>
      </c>
      <c r="M2129" s="16">
        <f t="shared" si="101"/>
        <v>36587.559808612445</v>
      </c>
      <c r="N2129" t="e">
        <f>INDEX(XML!$A$2:$R$782,MATCH(C2129,XML!$D$2:$D$737,0),2)</f>
        <v>#N/A</v>
      </c>
    </row>
    <row r="2130" spans="1:14" ht="67.5" x14ac:dyDescent="0.2">
      <c r="A2130">
        <v>80267</v>
      </c>
      <c r="B2130" t="s">
        <v>45203</v>
      </c>
      <c r="C2130" s="15" t="s">
        <v>45204</v>
      </c>
      <c r="D2130" s="15" t="s">
        <v>45205</v>
      </c>
      <c r="E2130">
        <v>27310</v>
      </c>
      <c r="F2130">
        <v>38234</v>
      </c>
      <c r="H2130" t="s">
        <v>746</v>
      </c>
      <c r="K2130" s="16">
        <f t="shared" si="99"/>
        <v>30587.200000000001</v>
      </c>
      <c r="L2130" s="16">
        <f t="shared" si="100"/>
        <v>32197.052631578947</v>
      </c>
      <c r="M2130" s="16">
        <f t="shared" si="101"/>
        <v>36587.559808612445</v>
      </c>
      <c r="N2130" t="e">
        <f>INDEX(XML!$A$2:$R$782,MATCH(C2130,XML!$D$2:$D$737,0),2)</f>
        <v>#N/A</v>
      </c>
    </row>
    <row r="2131" spans="1:14" ht="78.75" x14ac:dyDescent="0.2">
      <c r="A2131">
        <v>76215</v>
      </c>
      <c r="B2131" t="s">
        <v>37438</v>
      </c>
      <c r="C2131" s="15" t="s">
        <v>37439</v>
      </c>
      <c r="D2131" s="15" t="s">
        <v>38782</v>
      </c>
      <c r="E2131">
        <v>8744</v>
      </c>
      <c r="F2131">
        <v>12490</v>
      </c>
      <c r="K2131" s="16">
        <f t="shared" si="99"/>
        <v>9793.2800000000007</v>
      </c>
      <c r="L2131" s="16">
        <f t="shared" si="100"/>
        <v>10308.715789473685</v>
      </c>
      <c r="M2131" s="16">
        <f t="shared" si="101"/>
        <v>11714.44976076555</v>
      </c>
      <c r="N2131" t="e">
        <f>INDEX(XML!$A$2:$R$782,MATCH(C2131,XML!$D$2:$D$737,0),2)</f>
        <v>#N/A</v>
      </c>
    </row>
    <row r="2132" spans="1:14" ht="101.25" x14ac:dyDescent="0.2">
      <c r="A2132">
        <v>76212</v>
      </c>
      <c r="B2132" t="s">
        <v>37434</v>
      </c>
      <c r="C2132" s="15" t="s">
        <v>37435</v>
      </c>
      <c r="D2132" s="15" t="s">
        <v>38780</v>
      </c>
      <c r="E2132">
        <v>13011</v>
      </c>
      <c r="F2132">
        <v>18590</v>
      </c>
      <c r="K2132" s="16">
        <f t="shared" si="99"/>
        <v>14572.32</v>
      </c>
      <c r="L2132" s="16">
        <f t="shared" si="100"/>
        <v>15339.284210526315</v>
      </c>
      <c r="M2132" s="16">
        <f t="shared" si="101"/>
        <v>17431.004784688994</v>
      </c>
      <c r="N2132" t="e">
        <f>INDEX(XML!$A$2:$R$782,MATCH(C2132,XML!$D$2:$D$737,0),2)</f>
        <v>#N/A</v>
      </c>
    </row>
    <row r="2133" spans="1:14" ht="101.25" x14ac:dyDescent="0.2">
      <c r="A2133">
        <v>76213</v>
      </c>
      <c r="B2133" t="s">
        <v>37436</v>
      </c>
      <c r="C2133" s="15" t="s">
        <v>37437</v>
      </c>
      <c r="D2133" s="15" t="s">
        <v>38781</v>
      </c>
      <c r="E2133">
        <v>13011</v>
      </c>
      <c r="F2133">
        <v>18590</v>
      </c>
      <c r="H2133">
        <v>13</v>
      </c>
      <c r="K2133" s="16">
        <f t="shared" si="99"/>
        <v>14572.32</v>
      </c>
      <c r="L2133" s="16">
        <f t="shared" si="100"/>
        <v>15339.284210526315</v>
      </c>
      <c r="M2133" s="16">
        <f t="shared" si="101"/>
        <v>17431.004784688994</v>
      </c>
      <c r="N2133" t="e">
        <f>INDEX(XML!$A$2:$R$782,MATCH(C2133,XML!$D$2:$D$737,0),2)</f>
        <v>#N/A</v>
      </c>
    </row>
    <row r="2134" spans="1:14" ht="78.75" x14ac:dyDescent="0.2">
      <c r="A2134">
        <v>76217</v>
      </c>
      <c r="B2134" t="s">
        <v>37440</v>
      </c>
      <c r="C2134" s="15" t="s">
        <v>37441</v>
      </c>
      <c r="D2134" s="15" t="s">
        <v>38783</v>
      </c>
      <c r="E2134">
        <v>14839</v>
      </c>
      <c r="F2134">
        <v>20990</v>
      </c>
      <c r="K2134" s="16">
        <f t="shared" si="99"/>
        <v>16619.68</v>
      </c>
      <c r="L2134" s="16">
        <f t="shared" si="100"/>
        <v>17494.400000000001</v>
      </c>
      <c r="M2134" s="16">
        <f t="shared" si="101"/>
        <v>19880.000000000004</v>
      </c>
      <c r="N2134" t="e">
        <f>INDEX(XML!$A$2:$R$782,MATCH(C2134,XML!$D$2:$D$737,0),2)</f>
        <v>#N/A</v>
      </c>
    </row>
    <row r="2135" spans="1:14" ht="78.75" x14ac:dyDescent="0.2">
      <c r="A2135">
        <v>78351</v>
      </c>
      <c r="B2135" t="s">
        <v>37984</v>
      </c>
      <c r="C2135" s="15" t="s">
        <v>37985</v>
      </c>
      <c r="D2135" s="15" t="s">
        <v>38721</v>
      </c>
      <c r="E2135">
        <v>33916</v>
      </c>
      <c r="F2135">
        <v>39990</v>
      </c>
      <c r="H2135">
        <v>8</v>
      </c>
      <c r="K2135" s="16">
        <f t="shared" si="99"/>
        <v>37985.919999999998</v>
      </c>
      <c r="L2135" s="16">
        <f t="shared" si="100"/>
        <v>39985.178947368418</v>
      </c>
      <c r="M2135" s="16">
        <f t="shared" si="101"/>
        <v>45437.703349282296</v>
      </c>
      <c r="N2135" t="e">
        <f>INDEX(XML!$A$2:$R$782,MATCH(C2135,XML!$D$2:$D$737,0),2)</f>
        <v>#N/A</v>
      </c>
    </row>
    <row r="2136" spans="1:14" ht="90" x14ac:dyDescent="0.2">
      <c r="A2136">
        <v>78352</v>
      </c>
      <c r="B2136" t="s">
        <v>37986</v>
      </c>
      <c r="C2136" s="15" t="s">
        <v>37987</v>
      </c>
      <c r="D2136" s="15" t="s">
        <v>38722</v>
      </c>
      <c r="E2136">
        <v>57105</v>
      </c>
      <c r="F2136">
        <v>67990</v>
      </c>
      <c r="H2136" t="s">
        <v>746</v>
      </c>
      <c r="K2136" s="16">
        <f t="shared" si="99"/>
        <v>61102.35</v>
      </c>
      <c r="L2136" s="16">
        <f t="shared" si="100"/>
        <v>64318.26315789474</v>
      </c>
      <c r="M2136" s="16">
        <f t="shared" si="101"/>
        <v>73088.935406698569</v>
      </c>
      <c r="N2136" t="e">
        <f>INDEX(XML!$A$2:$R$782,MATCH(C2136,XML!$D$2:$D$737,0),2)</f>
        <v>#N/A</v>
      </c>
    </row>
    <row r="2137" spans="1:14" ht="22.5" customHeight="1" x14ac:dyDescent="0.2">
      <c r="A2137">
        <v>46784</v>
      </c>
      <c r="B2137" t="s">
        <v>1639</v>
      </c>
      <c r="C2137" s="15" t="s">
        <v>1640</v>
      </c>
      <c r="D2137" s="15" t="s">
        <v>1641</v>
      </c>
      <c r="E2137">
        <v>17190</v>
      </c>
      <c r="F2137">
        <v>17190</v>
      </c>
      <c r="H2137" t="s">
        <v>746</v>
      </c>
      <c r="K2137" s="16">
        <f t="shared" si="99"/>
        <v>19252.8</v>
      </c>
      <c r="L2137" s="16">
        <f t="shared" si="100"/>
        <v>20266.105263157893</v>
      </c>
      <c r="M2137" s="16">
        <f t="shared" si="101"/>
        <v>23029.665071770331</v>
      </c>
      <c r="N2137" t="e">
        <f>INDEX(XML!$A$2:$R$782,MATCH(C2137,XML!$D$2:$D$737,0),2)</f>
        <v>#N/A</v>
      </c>
    </row>
    <row r="2138" spans="1:14" ht="101.25" x14ac:dyDescent="0.2">
      <c r="A2138">
        <v>46791</v>
      </c>
      <c r="B2138" t="s">
        <v>1645</v>
      </c>
      <c r="C2138" s="15" t="s">
        <v>1646</v>
      </c>
      <c r="D2138" s="15" t="s">
        <v>1647</v>
      </c>
      <c r="E2138">
        <v>18490</v>
      </c>
      <c r="F2138">
        <v>18490</v>
      </c>
      <c r="H2138" t="s">
        <v>746</v>
      </c>
      <c r="K2138" s="16">
        <f t="shared" si="99"/>
        <v>20708.8</v>
      </c>
      <c r="L2138" s="16">
        <f t="shared" si="100"/>
        <v>21798.736842105263</v>
      </c>
      <c r="M2138" s="16">
        <f t="shared" si="101"/>
        <v>24771.291866028707</v>
      </c>
      <c r="N2138" t="e">
        <f>INDEX(XML!$A$2:$R$782,MATCH(C2138,XML!$D$2:$D$737,0),2)</f>
        <v>#N/A</v>
      </c>
    </row>
    <row r="2139" spans="1:14" ht="101.25" x14ac:dyDescent="0.2">
      <c r="A2139">
        <v>46785</v>
      </c>
      <c r="B2139" t="s">
        <v>1642</v>
      </c>
      <c r="C2139" s="15" t="s">
        <v>1643</v>
      </c>
      <c r="D2139" s="15" t="s">
        <v>1644</v>
      </c>
      <c r="E2139">
        <v>18590</v>
      </c>
      <c r="F2139">
        <v>18590</v>
      </c>
      <c r="H2139" t="s">
        <v>746</v>
      </c>
      <c r="K2139" s="16">
        <f t="shared" si="99"/>
        <v>20820.8</v>
      </c>
      <c r="L2139" s="16">
        <f t="shared" si="100"/>
        <v>21916.63157894737</v>
      </c>
      <c r="M2139" s="16">
        <f t="shared" si="101"/>
        <v>24905.26315789474</v>
      </c>
      <c r="N2139" t="e">
        <f>INDEX(XML!$A$2:$R$782,MATCH(C2139,XML!$D$2:$D$737,0),2)</f>
        <v>#N/A</v>
      </c>
    </row>
    <row r="2140" spans="1:14" ht="33.75" customHeight="1" x14ac:dyDescent="0.2">
      <c r="A2140">
        <v>46792</v>
      </c>
      <c r="B2140" t="s">
        <v>1648</v>
      </c>
      <c r="C2140" s="15" t="s">
        <v>1649</v>
      </c>
      <c r="D2140" s="15" t="s">
        <v>1650</v>
      </c>
      <c r="E2140">
        <v>17190</v>
      </c>
      <c r="F2140">
        <v>17190</v>
      </c>
      <c r="H2140" t="s">
        <v>746</v>
      </c>
      <c r="K2140" s="16">
        <f t="shared" si="99"/>
        <v>19252.8</v>
      </c>
      <c r="L2140" s="16">
        <f t="shared" si="100"/>
        <v>20266.105263157893</v>
      </c>
      <c r="M2140" s="16">
        <f t="shared" si="101"/>
        <v>23029.665071770331</v>
      </c>
      <c r="N2140" t="e">
        <f>INDEX(XML!$A$2:$R$782,MATCH(C2140,XML!$D$2:$D$737,0),2)</f>
        <v>#N/A</v>
      </c>
    </row>
    <row r="2141" spans="1:14" ht="33.75" customHeight="1" x14ac:dyDescent="0.2">
      <c r="A2141">
        <v>46480</v>
      </c>
      <c r="B2141" t="s">
        <v>1627</v>
      </c>
      <c r="C2141" s="15" t="s">
        <v>1628</v>
      </c>
      <c r="D2141" s="15" t="s">
        <v>1629</v>
      </c>
      <c r="E2141">
        <v>19190</v>
      </c>
      <c r="F2141">
        <v>19190</v>
      </c>
      <c r="H2141">
        <v>18</v>
      </c>
      <c r="K2141" s="16">
        <f t="shared" si="99"/>
        <v>21492.799999999999</v>
      </c>
      <c r="L2141" s="16">
        <f t="shared" si="100"/>
        <v>22624</v>
      </c>
      <c r="M2141" s="16">
        <f t="shared" si="101"/>
        <v>25709.090909090908</v>
      </c>
      <c r="N2141" t="e">
        <f>INDEX(XML!$A$2:$R$782,MATCH(C2141,XML!$D$2:$D$737,0),2)</f>
        <v>#N/A</v>
      </c>
    </row>
    <row r="2142" spans="1:14" ht="101.25" x14ac:dyDescent="0.2">
      <c r="A2142">
        <v>46482</v>
      </c>
      <c r="B2142" t="s">
        <v>1633</v>
      </c>
      <c r="C2142" s="15" t="s">
        <v>1634</v>
      </c>
      <c r="D2142" s="15" t="s">
        <v>1635</v>
      </c>
      <c r="E2142">
        <v>17190</v>
      </c>
      <c r="F2142">
        <v>17190</v>
      </c>
      <c r="H2142">
        <v>22</v>
      </c>
      <c r="K2142" s="16">
        <f t="shared" si="99"/>
        <v>19252.8</v>
      </c>
      <c r="L2142" s="16">
        <f t="shared" si="100"/>
        <v>20266.105263157893</v>
      </c>
      <c r="M2142" s="16">
        <f t="shared" si="101"/>
        <v>23029.665071770331</v>
      </c>
      <c r="N2142" t="e">
        <f>INDEX(XML!$A$2:$R$782,MATCH(C2142,XML!$D$2:$D$737,0),2)</f>
        <v>#N/A</v>
      </c>
    </row>
    <row r="2143" spans="1:14" ht="101.25" x14ac:dyDescent="0.2">
      <c r="A2143">
        <v>46483</v>
      </c>
      <c r="B2143" t="s">
        <v>1636</v>
      </c>
      <c r="C2143" s="15" t="s">
        <v>1637</v>
      </c>
      <c r="D2143" s="15" t="s">
        <v>1638</v>
      </c>
      <c r="E2143">
        <v>17190</v>
      </c>
      <c r="F2143">
        <v>17190</v>
      </c>
      <c r="H2143">
        <v>11</v>
      </c>
      <c r="K2143" s="16">
        <f t="shared" si="99"/>
        <v>19252.8</v>
      </c>
      <c r="L2143" s="16">
        <f t="shared" si="100"/>
        <v>20266.105263157893</v>
      </c>
      <c r="M2143" s="16">
        <f t="shared" si="101"/>
        <v>23029.665071770331</v>
      </c>
      <c r="N2143" t="e">
        <f>INDEX(XML!$A$2:$R$782,MATCH(C2143,XML!$D$2:$D$737,0),2)</f>
        <v>#N/A</v>
      </c>
    </row>
    <row r="2144" spans="1:14" ht="101.25" x14ac:dyDescent="0.2">
      <c r="A2144">
        <v>46481</v>
      </c>
      <c r="B2144" t="s">
        <v>1630</v>
      </c>
      <c r="C2144" s="15" t="s">
        <v>1631</v>
      </c>
      <c r="D2144" s="15" t="s">
        <v>1632</v>
      </c>
      <c r="E2144">
        <v>16990</v>
      </c>
      <c r="F2144">
        <v>16990</v>
      </c>
      <c r="H2144">
        <v>25</v>
      </c>
      <c r="K2144" s="16">
        <f t="shared" si="99"/>
        <v>19028.8</v>
      </c>
      <c r="L2144" s="16">
        <f t="shared" si="100"/>
        <v>20030.315789473683</v>
      </c>
      <c r="M2144" s="16">
        <f t="shared" si="101"/>
        <v>22761.722488038275</v>
      </c>
      <c r="N2144" t="e">
        <f>INDEX(XML!$A$2:$R$782,MATCH(C2144,XML!$D$2:$D$737,0),2)</f>
        <v>#N/A</v>
      </c>
    </row>
    <row r="2145" spans="1:14" ht="101.25" x14ac:dyDescent="0.2">
      <c r="A2145">
        <v>46796</v>
      </c>
      <c r="B2145" t="s">
        <v>1651</v>
      </c>
      <c r="C2145" s="15" t="s">
        <v>1652</v>
      </c>
      <c r="D2145" s="15" t="s">
        <v>1653</v>
      </c>
      <c r="E2145">
        <v>18890</v>
      </c>
      <c r="F2145">
        <v>18890</v>
      </c>
      <c r="H2145">
        <v>46</v>
      </c>
      <c r="K2145" s="16">
        <f t="shared" si="99"/>
        <v>21156.799999999999</v>
      </c>
      <c r="L2145" s="16">
        <f t="shared" si="100"/>
        <v>22270.315789473683</v>
      </c>
      <c r="M2145" s="16">
        <f t="shared" si="101"/>
        <v>25307.177033492826</v>
      </c>
      <c r="N2145" t="e">
        <f>INDEX(XML!$A$2:$R$782,MATCH(C2145,XML!$D$2:$D$737,0),2)</f>
        <v>#N/A</v>
      </c>
    </row>
    <row r="2146" spans="1:14" ht="101.25" x14ac:dyDescent="0.2">
      <c r="A2146">
        <v>51262</v>
      </c>
      <c r="B2146" t="s">
        <v>13998</v>
      </c>
      <c r="C2146" s="15" t="s">
        <v>13999</v>
      </c>
      <c r="D2146" s="15" t="s">
        <v>14000</v>
      </c>
      <c r="E2146">
        <v>23490</v>
      </c>
      <c r="F2146">
        <v>23490</v>
      </c>
      <c r="H2146" t="s">
        <v>746</v>
      </c>
      <c r="K2146" s="16">
        <f t="shared" si="99"/>
        <v>26308.799999999999</v>
      </c>
      <c r="L2146" s="16">
        <f t="shared" si="100"/>
        <v>27693.473684210527</v>
      </c>
      <c r="M2146" s="16">
        <f t="shared" si="101"/>
        <v>31469.856459330142</v>
      </c>
      <c r="N2146" t="e">
        <f>INDEX(XML!$A$2:$R$782,MATCH(C2146,XML!$D$2:$D$737,0),2)</f>
        <v>#N/A</v>
      </c>
    </row>
    <row r="2147" spans="1:14" ht="101.25" x14ac:dyDescent="0.2">
      <c r="A2147">
        <v>55919</v>
      </c>
      <c r="B2147" t="s">
        <v>24061</v>
      </c>
      <c r="C2147" s="15" t="s">
        <v>24062</v>
      </c>
      <c r="D2147" s="15" t="s">
        <v>24063</v>
      </c>
      <c r="E2147">
        <v>35590</v>
      </c>
      <c r="F2147">
        <v>35590</v>
      </c>
      <c r="H2147">
        <v>12</v>
      </c>
      <c r="I2147">
        <v>1</v>
      </c>
      <c r="K2147" s="16">
        <f t="shared" si="99"/>
        <v>39860.800000000003</v>
      </c>
      <c r="L2147" s="16">
        <f t="shared" si="100"/>
        <v>41958.736842105267</v>
      </c>
      <c r="M2147" s="16">
        <f t="shared" si="101"/>
        <v>47680.382775119622</v>
      </c>
      <c r="N2147" t="e">
        <f>INDEX(XML!$A$2:$R$782,MATCH(C2147,XML!$D$2:$D$737,0),2)</f>
        <v>#N/A</v>
      </c>
    </row>
    <row r="2148" spans="1:14" ht="22.5" customHeight="1" x14ac:dyDescent="0.2">
      <c r="A2148">
        <v>32069</v>
      </c>
      <c r="B2148">
        <v>62490</v>
      </c>
      <c r="C2148" s="15" t="s">
        <v>40187</v>
      </c>
      <c r="D2148" s="15" t="s">
        <v>40188</v>
      </c>
      <c r="E2148">
        <v>48990</v>
      </c>
      <c r="F2148">
        <v>48990</v>
      </c>
      <c r="H2148">
        <v>1</v>
      </c>
      <c r="K2148" s="16">
        <f t="shared" si="99"/>
        <v>54868.800000000003</v>
      </c>
      <c r="L2148" s="16">
        <f t="shared" si="100"/>
        <v>57756.631578947367</v>
      </c>
      <c r="M2148" s="16">
        <f t="shared" si="101"/>
        <v>65632.535885167468</v>
      </c>
      <c r="N2148" t="e">
        <f>INDEX(XML!$A$2:$R$782,MATCH(C2148,XML!$D$2:$D$737,0),2)</f>
        <v>#N/A</v>
      </c>
    </row>
    <row r="2149" spans="1:14" ht="22.5" customHeight="1" x14ac:dyDescent="0.2">
      <c r="A2149">
        <v>46799</v>
      </c>
      <c r="B2149" t="s">
        <v>1663</v>
      </c>
      <c r="C2149" s="15" t="s">
        <v>1664</v>
      </c>
      <c r="D2149" s="15" t="s">
        <v>1665</v>
      </c>
      <c r="E2149">
        <v>30390</v>
      </c>
      <c r="F2149">
        <v>30390</v>
      </c>
      <c r="H2149">
        <v>27</v>
      </c>
      <c r="K2149" s="16">
        <f t="shared" si="99"/>
        <v>34036.800000000003</v>
      </c>
      <c r="L2149" s="16">
        <f t="shared" si="100"/>
        <v>35828.210526315794</v>
      </c>
      <c r="M2149" s="16">
        <f t="shared" si="101"/>
        <v>40713.875598086132</v>
      </c>
      <c r="N2149" t="e">
        <f>INDEX(XML!$A$2:$R$782,MATCH(C2149,XML!$D$2:$D$737,0),2)</f>
        <v>#N/A</v>
      </c>
    </row>
    <row r="2150" spans="1:14" ht="123.75" x14ac:dyDescent="0.2">
      <c r="A2150">
        <v>46797</v>
      </c>
      <c r="B2150" t="s">
        <v>1657</v>
      </c>
      <c r="C2150" s="15" t="s">
        <v>1658</v>
      </c>
      <c r="D2150" s="15" t="s">
        <v>1659</v>
      </c>
      <c r="E2150">
        <v>30390</v>
      </c>
      <c r="F2150">
        <v>30390</v>
      </c>
      <c r="H2150">
        <v>18</v>
      </c>
      <c r="K2150" s="16">
        <f t="shared" si="99"/>
        <v>34036.800000000003</v>
      </c>
      <c r="L2150" s="16">
        <f t="shared" si="100"/>
        <v>35828.210526315794</v>
      </c>
      <c r="M2150" s="16">
        <f t="shared" si="101"/>
        <v>40713.875598086132</v>
      </c>
      <c r="N2150" t="e">
        <f>INDEX(XML!$A$2:$R$782,MATCH(C2150,XML!$D$2:$D$737,0),2)</f>
        <v>#N/A</v>
      </c>
    </row>
    <row r="2151" spans="1:14" ht="33.75" customHeight="1" x14ac:dyDescent="0.2">
      <c r="A2151">
        <v>47018</v>
      </c>
      <c r="B2151" t="s">
        <v>1666</v>
      </c>
      <c r="C2151" s="15" t="s">
        <v>1667</v>
      </c>
      <c r="D2151" s="15" t="s">
        <v>1668</v>
      </c>
      <c r="E2151">
        <v>30390</v>
      </c>
      <c r="F2151">
        <v>30390</v>
      </c>
      <c r="H2151">
        <v>30</v>
      </c>
      <c r="K2151" s="16">
        <f t="shared" si="99"/>
        <v>34036.800000000003</v>
      </c>
      <c r="L2151" s="16">
        <f t="shared" si="100"/>
        <v>35828.210526315794</v>
      </c>
      <c r="M2151" s="16">
        <f t="shared" si="101"/>
        <v>40713.875598086132</v>
      </c>
      <c r="N2151" t="e">
        <f>INDEX(XML!$A$2:$R$782,MATCH(C2151,XML!$D$2:$D$737,0),2)</f>
        <v>#N/A</v>
      </c>
    </row>
    <row r="2152" spans="1:14" ht="22.5" customHeight="1" x14ac:dyDescent="0.2">
      <c r="A2152">
        <v>46798</v>
      </c>
      <c r="B2152" t="s">
        <v>1660</v>
      </c>
      <c r="C2152" s="15" t="s">
        <v>1661</v>
      </c>
      <c r="D2152" s="15" t="s">
        <v>1662</v>
      </c>
      <c r="E2152">
        <v>30390</v>
      </c>
      <c r="F2152">
        <v>30390</v>
      </c>
      <c r="H2152">
        <v>23</v>
      </c>
      <c r="K2152" s="16">
        <f t="shared" si="99"/>
        <v>34036.800000000003</v>
      </c>
      <c r="L2152" s="16">
        <f t="shared" si="100"/>
        <v>35828.210526315794</v>
      </c>
      <c r="M2152" s="16">
        <f t="shared" si="101"/>
        <v>40713.875598086132</v>
      </c>
      <c r="N2152" t="e">
        <f>INDEX(XML!$A$2:$R$782,MATCH(C2152,XML!$D$2:$D$737,0),2)</f>
        <v>#N/A</v>
      </c>
    </row>
    <row r="2153" spans="1:14" ht="123.75" x14ac:dyDescent="0.2">
      <c r="A2153">
        <v>46490</v>
      </c>
      <c r="B2153" t="s">
        <v>1654</v>
      </c>
      <c r="C2153" s="15" t="s">
        <v>1655</v>
      </c>
      <c r="D2153" s="15" t="s">
        <v>1656</v>
      </c>
      <c r="E2153">
        <v>29690</v>
      </c>
      <c r="F2153">
        <v>29690</v>
      </c>
      <c r="H2153">
        <v>1</v>
      </c>
      <c r="K2153" s="16">
        <f t="shared" si="99"/>
        <v>33252.800000000003</v>
      </c>
      <c r="L2153" s="16">
        <f t="shared" si="100"/>
        <v>35002.947368421061</v>
      </c>
      <c r="M2153" s="16">
        <f t="shared" si="101"/>
        <v>39776.07655502393</v>
      </c>
      <c r="N2153" t="e">
        <f>INDEX(XML!$A$2:$R$782,MATCH(C2153,XML!$D$2:$D$737,0),2)</f>
        <v>#N/A</v>
      </c>
    </row>
    <row r="2154" spans="1:14" ht="101.25" x14ac:dyDescent="0.2">
      <c r="A2154">
        <v>55921</v>
      </c>
      <c r="B2154" t="s">
        <v>14687</v>
      </c>
      <c r="C2154" s="15" t="s">
        <v>14688</v>
      </c>
      <c r="D2154" s="15" t="s">
        <v>14689</v>
      </c>
      <c r="E2154">
        <v>33690</v>
      </c>
      <c r="F2154">
        <v>33690</v>
      </c>
      <c r="H2154">
        <v>2</v>
      </c>
      <c r="K2154" s="16">
        <f t="shared" si="99"/>
        <v>37732.800000000003</v>
      </c>
      <c r="L2154" s="16">
        <f t="shared" si="100"/>
        <v>39718.736842105267</v>
      </c>
      <c r="M2154" s="16">
        <f t="shared" si="101"/>
        <v>45134.928229665078</v>
      </c>
      <c r="N2154" t="e">
        <f>INDEX(XML!$A$2:$R$782,MATCH(C2154,XML!$D$2:$D$737,0),2)</f>
        <v>#N/A</v>
      </c>
    </row>
    <row r="2155" spans="1:14" ht="135" x14ac:dyDescent="0.2">
      <c r="A2155">
        <v>51265</v>
      </c>
      <c r="B2155" t="s">
        <v>14678</v>
      </c>
      <c r="C2155" s="15" t="s">
        <v>14679</v>
      </c>
      <c r="D2155" s="15" t="s">
        <v>14680</v>
      </c>
      <c r="E2155">
        <v>35990</v>
      </c>
      <c r="F2155">
        <v>35990</v>
      </c>
      <c r="H2155">
        <v>45</v>
      </c>
      <c r="K2155" s="16">
        <f t="shared" si="99"/>
        <v>40308.800000000003</v>
      </c>
      <c r="L2155" s="16">
        <f t="shared" si="100"/>
        <v>42430.315789473687</v>
      </c>
      <c r="M2155" s="16">
        <f t="shared" si="101"/>
        <v>48216.267942583741</v>
      </c>
      <c r="N2155" t="e">
        <f>INDEX(XML!$A$2:$R$782,MATCH(C2155,XML!$D$2:$D$737,0),2)</f>
        <v>#N/A</v>
      </c>
    </row>
    <row r="2156" spans="1:14" ht="22.5" customHeight="1" x14ac:dyDescent="0.2">
      <c r="A2156">
        <v>51266</v>
      </c>
      <c r="B2156" t="s">
        <v>14681</v>
      </c>
      <c r="C2156" s="15" t="s">
        <v>14682</v>
      </c>
      <c r="D2156" s="15" t="s">
        <v>14683</v>
      </c>
      <c r="E2156">
        <v>35990</v>
      </c>
      <c r="F2156">
        <v>35990</v>
      </c>
      <c r="H2156" t="s">
        <v>746</v>
      </c>
      <c r="K2156" s="16">
        <f t="shared" si="99"/>
        <v>40308.800000000003</v>
      </c>
      <c r="L2156" s="16">
        <f t="shared" si="100"/>
        <v>42430.315789473687</v>
      </c>
      <c r="M2156" s="16">
        <f t="shared" si="101"/>
        <v>48216.267942583741</v>
      </c>
      <c r="N2156" t="e">
        <f>INDEX(XML!$A$2:$R$782,MATCH(C2156,XML!$D$2:$D$737,0),2)</f>
        <v>#N/A</v>
      </c>
    </row>
    <row r="2157" spans="1:14" ht="22.5" customHeight="1" x14ac:dyDescent="0.2">
      <c r="A2157">
        <v>51263</v>
      </c>
      <c r="B2157" t="s">
        <v>14001</v>
      </c>
      <c r="C2157" s="15" t="s">
        <v>14002</v>
      </c>
      <c r="D2157" s="15" t="s">
        <v>14003</v>
      </c>
      <c r="E2157">
        <v>35890</v>
      </c>
      <c r="F2157">
        <v>35890</v>
      </c>
      <c r="H2157">
        <v>39</v>
      </c>
      <c r="K2157" s="16">
        <f t="shared" si="99"/>
        <v>40196.800000000003</v>
      </c>
      <c r="L2157" s="16">
        <f t="shared" si="100"/>
        <v>42312.421052631587</v>
      </c>
      <c r="M2157" s="16">
        <f t="shared" si="101"/>
        <v>48082.296650717712</v>
      </c>
      <c r="N2157" t="e">
        <f>INDEX(XML!$A$2:$R$782,MATCH(C2157,XML!$D$2:$D$737,0),2)</f>
        <v>#N/A</v>
      </c>
    </row>
    <row r="2158" spans="1:14" ht="22.5" customHeight="1" x14ac:dyDescent="0.2">
      <c r="A2158">
        <v>55922</v>
      </c>
      <c r="B2158" t="s">
        <v>24067</v>
      </c>
      <c r="C2158" s="15" t="s">
        <v>24068</v>
      </c>
      <c r="D2158" s="15" t="s">
        <v>24069</v>
      </c>
      <c r="E2158">
        <v>43790</v>
      </c>
      <c r="F2158">
        <v>43790</v>
      </c>
      <c r="H2158">
        <v>19</v>
      </c>
      <c r="K2158" s="16">
        <f t="shared" si="99"/>
        <v>49044.800000000003</v>
      </c>
      <c r="L2158" s="16">
        <f t="shared" si="100"/>
        <v>51626.105263157893</v>
      </c>
      <c r="M2158" s="16">
        <f t="shared" si="101"/>
        <v>58666.02870813397</v>
      </c>
      <c r="N2158" t="e">
        <f>INDEX(XML!$A$2:$R$782,MATCH(C2158,XML!$D$2:$D$737,0),2)</f>
        <v>#N/A</v>
      </c>
    </row>
    <row r="2159" spans="1:14" ht="101.25" x14ac:dyDescent="0.2">
      <c r="A2159">
        <v>55920</v>
      </c>
      <c r="B2159" t="s">
        <v>24064</v>
      </c>
      <c r="C2159" s="15" t="s">
        <v>24065</v>
      </c>
      <c r="D2159" s="15" t="s">
        <v>24066</v>
      </c>
      <c r="E2159">
        <v>43790</v>
      </c>
      <c r="F2159">
        <v>43790</v>
      </c>
      <c r="H2159">
        <v>14</v>
      </c>
      <c r="K2159" s="16">
        <f t="shared" si="99"/>
        <v>49044.800000000003</v>
      </c>
      <c r="L2159" s="16">
        <f t="shared" si="100"/>
        <v>51626.105263157893</v>
      </c>
      <c r="M2159" s="16">
        <f t="shared" si="101"/>
        <v>58666.02870813397</v>
      </c>
      <c r="N2159" t="e">
        <f>INDEX(XML!$A$2:$R$782,MATCH(C2159,XML!$D$2:$D$737,0),2)</f>
        <v>#N/A</v>
      </c>
    </row>
    <row r="2160" spans="1:14" ht="112.5" x14ac:dyDescent="0.2">
      <c r="A2160">
        <v>55918</v>
      </c>
      <c r="B2160" t="s">
        <v>14684</v>
      </c>
      <c r="C2160" s="15" t="s">
        <v>14685</v>
      </c>
      <c r="D2160" s="15" t="s">
        <v>14686</v>
      </c>
      <c r="E2160">
        <v>39090</v>
      </c>
      <c r="F2160">
        <v>39090</v>
      </c>
      <c r="H2160">
        <v>19</v>
      </c>
      <c r="K2160" s="16">
        <f t="shared" si="99"/>
        <v>43780.800000000003</v>
      </c>
      <c r="L2160" s="16">
        <f t="shared" si="100"/>
        <v>46085.052631578947</v>
      </c>
      <c r="M2160" s="16">
        <f t="shared" si="101"/>
        <v>52369.377990430621</v>
      </c>
      <c r="N2160" t="e">
        <f>INDEX(XML!$A$2:$R$782,MATCH(C2160,XML!$D$2:$D$737,0),2)</f>
        <v>#N/A</v>
      </c>
    </row>
    <row r="2161" spans="1:14" ht="101.25" x14ac:dyDescent="0.2">
      <c r="A2161">
        <v>47823</v>
      </c>
      <c r="B2161" t="s">
        <v>13995</v>
      </c>
      <c r="C2161" s="15" t="s">
        <v>13996</v>
      </c>
      <c r="D2161" s="15" t="s">
        <v>13997</v>
      </c>
      <c r="E2161">
        <v>37290</v>
      </c>
      <c r="F2161">
        <v>37290</v>
      </c>
      <c r="H2161">
        <v>23</v>
      </c>
      <c r="K2161" s="16">
        <f t="shared" si="99"/>
        <v>41764.800000000003</v>
      </c>
      <c r="L2161" s="16">
        <f t="shared" si="100"/>
        <v>43962.947368421061</v>
      </c>
      <c r="M2161" s="16">
        <f t="shared" si="101"/>
        <v>49957.894736842114</v>
      </c>
      <c r="N2161" t="e">
        <f>INDEX(XML!$A$2:$R$782,MATCH(C2161,XML!$D$2:$D$737,0),2)</f>
        <v>#N/A</v>
      </c>
    </row>
    <row r="2162" spans="1:14" ht="90" x14ac:dyDescent="0.2">
      <c r="A2162">
        <v>40150</v>
      </c>
      <c r="B2162">
        <v>62611</v>
      </c>
      <c r="C2162" s="15" t="s">
        <v>25049</v>
      </c>
      <c r="D2162" s="15" t="s">
        <v>25050</v>
      </c>
      <c r="E2162">
        <v>33990</v>
      </c>
      <c r="F2162">
        <v>33990</v>
      </c>
      <c r="H2162" t="s">
        <v>746</v>
      </c>
      <c r="I2162">
        <v>1</v>
      </c>
      <c r="K2162" s="16">
        <f t="shared" si="99"/>
        <v>38068.800000000003</v>
      </c>
      <c r="L2162" s="16">
        <f t="shared" si="100"/>
        <v>40072.421052631587</v>
      </c>
      <c r="M2162" s="16">
        <f t="shared" si="101"/>
        <v>45536.842105263167</v>
      </c>
      <c r="N2162" t="e">
        <f>INDEX(XML!$A$2:$R$782,MATCH(C2162,XML!$D$2:$D$737,0),2)</f>
        <v>#N/A</v>
      </c>
    </row>
    <row r="2163" spans="1:14" ht="90" x14ac:dyDescent="0.2">
      <c r="A2163">
        <v>40149</v>
      </c>
      <c r="B2163">
        <v>62603</v>
      </c>
      <c r="C2163" s="15" t="s">
        <v>25047</v>
      </c>
      <c r="D2163" s="15" t="s">
        <v>25048</v>
      </c>
      <c r="E2163">
        <v>33990</v>
      </c>
      <c r="F2163">
        <v>33990</v>
      </c>
      <c r="I2163">
        <v>5</v>
      </c>
      <c r="K2163" s="16">
        <f t="shared" si="99"/>
        <v>38068.800000000003</v>
      </c>
      <c r="L2163" s="16">
        <f t="shared" si="100"/>
        <v>40072.421052631587</v>
      </c>
      <c r="M2163" s="16">
        <f t="shared" si="101"/>
        <v>45536.842105263167</v>
      </c>
      <c r="N2163" t="e">
        <f>INDEX(XML!$A$2:$R$782,MATCH(C2163,XML!$D$2:$D$737,0),2)</f>
        <v>#N/A</v>
      </c>
    </row>
    <row r="2164" spans="1:14" ht="78.75" x14ac:dyDescent="0.2">
      <c r="A2164">
        <v>37940</v>
      </c>
      <c r="B2164">
        <v>62551</v>
      </c>
      <c r="C2164" s="15" t="s">
        <v>25045</v>
      </c>
      <c r="D2164" s="15" t="s">
        <v>25046</v>
      </c>
      <c r="E2164">
        <v>37990</v>
      </c>
      <c r="F2164">
        <v>37990</v>
      </c>
      <c r="H2164">
        <v>1</v>
      </c>
      <c r="K2164" s="16">
        <f t="shared" si="99"/>
        <v>42548.800000000003</v>
      </c>
      <c r="L2164" s="16">
        <f t="shared" si="100"/>
        <v>44788.210526315786</v>
      </c>
      <c r="M2164" s="16">
        <f t="shared" si="101"/>
        <v>50895.693779904301</v>
      </c>
      <c r="N2164" t="e">
        <f>INDEX(XML!$A$2:$R$782,MATCH(C2164,XML!$D$2:$D$737,0),2)</f>
        <v>#N/A</v>
      </c>
    </row>
    <row r="2165" spans="1:14" ht="78.75" x14ac:dyDescent="0.2">
      <c r="A2165">
        <v>43003</v>
      </c>
      <c r="B2165">
        <v>62401</v>
      </c>
      <c r="C2165" s="15" t="s">
        <v>29655</v>
      </c>
      <c r="D2165" s="15" t="s">
        <v>29656</v>
      </c>
      <c r="E2165">
        <v>45990</v>
      </c>
      <c r="F2165">
        <v>45990</v>
      </c>
      <c r="H2165" t="s">
        <v>746</v>
      </c>
      <c r="K2165" s="16">
        <f t="shared" si="99"/>
        <v>51508.800000000003</v>
      </c>
      <c r="L2165" s="16">
        <f t="shared" si="100"/>
        <v>54219.789473684214</v>
      </c>
      <c r="M2165" s="16">
        <f t="shared" si="101"/>
        <v>61613.397129186611</v>
      </c>
      <c r="N2165" t="e">
        <f>INDEX(XML!$A$2:$R$782,MATCH(C2165,XML!$D$2:$D$737,0),2)</f>
        <v>#N/A</v>
      </c>
    </row>
    <row r="2166" spans="1:14" ht="90" x14ac:dyDescent="0.2">
      <c r="A2166">
        <v>40151</v>
      </c>
      <c r="B2166">
        <v>62610</v>
      </c>
      <c r="C2166" s="15" t="s">
        <v>29657</v>
      </c>
      <c r="D2166" s="15" t="s">
        <v>29658</v>
      </c>
      <c r="E2166">
        <v>53990</v>
      </c>
      <c r="F2166">
        <v>53990</v>
      </c>
      <c r="H2166">
        <v>10</v>
      </c>
      <c r="K2166" s="16">
        <f t="shared" si="99"/>
        <v>57769.3</v>
      </c>
      <c r="L2166" s="16">
        <f t="shared" si="100"/>
        <v>60809.789473684214</v>
      </c>
      <c r="M2166" s="16">
        <f t="shared" si="101"/>
        <v>69102.033492822971</v>
      </c>
      <c r="N2166" t="e">
        <f>INDEX(XML!$A$2:$R$782,MATCH(C2166,XML!$D$2:$D$737,0),2)</f>
        <v>#N/A</v>
      </c>
    </row>
    <row r="2167" spans="1:14" ht="22.5" customHeight="1" x14ac:dyDescent="0.2">
      <c r="A2167">
        <v>40153</v>
      </c>
      <c r="B2167">
        <v>62612</v>
      </c>
      <c r="C2167" s="15" t="s">
        <v>29653</v>
      </c>
      <c r="D2167" s="15" t="s">
        <v>29654</v>
      </c>
      <c r="E2167">
        <v>53990</v>
      </c>
      <c r="F2167">
        <v>53990</v>
      </c>
      <c r="H2167" t="s">
        <v>746</v>
      </c>
      <c r="I2167">
        <v>2</v>
      </c>
      <c r="K2167" s="16">
        <f t="shared" si="99"/>
        <v>57769.3</v>
      </c>
      <c r="L2167" s="16">
        <f t="shared" si="100"/>
        <v>60809.789473684214</v>
      </c>
      <c r="M2167" s="16">
        <f t="shared" si="101"/>
        <v>69102.033492822971</v>
      </c>
      <c r="N2167" t="e">
        <f>INDEX(XML!$A$2:$R$782,MATCH(C2167,XML!$D$2:$D$737,0),2)</f>
        <v>#N/A</v>
      </c>
    </row>
    <row r="2168" spans="1:14" ht="90" x14ac:dyDescent="0.2">
      <c r="A2168">
        <v>40152</v>
      </c>
      <c r="B2168">
        <v>62608</v>
      </c>
      <c r="C2168" s="15" t="s">
        <v>29651</v>
      </c>
      <c r="D2168" s="15" t="s">
        <v>29652</v>
      </c>
      <c r="E2168">
        <v>59990</v>
      </c>
      <c r="F2168">
        <v>59990</v>
      </c>
      <c r="H2168" t="s">
        <v>746</v>
      </c>
      <c r="K2168" s="16">
        <f t="shared" si="99"/>
        <v>64189.3</v>
      </c>
      <c r="L2168" s="16">
        <f t="shared" si="100"/>
        <v>67567.68421052632</v>
      </c>
      <c r="M2168" s="16">
        <f t="shared" si="101"/>
        <v>76781.459330143538</v>
      </c>
      <c r="N2168" t="e">
        <f>INDEX(XML!$A$2:$R$782,MATCH(C2168,XML!$D$2:$D$737,0),2)</f>
        <v>#N/A</v>
      </c>
    </row>
    <row r="2169" spans="1:14" ht="101.25" x14ac:dyDescent="0.2">
      <c r="A2169">
        <v>37933</v>
      </c>
      <c r="B2169">
        <v>62593</v>
      </c>
      <c r="C2169" s="15" t="s">
        <v>25043</v>
      </c>
      <c r="D2169" s="15" t="s">
        <v>25044</v>
      </c>
      <c r="E2169">
        <v>75990</v>
      </c>
      <c r="F2169">
        <v>75990</v>
      </c>
      <c r="H2169" t="s">
        <v>746</v>
      </c>
      <c r="I2169">
        <v>1</v>
      </c>
      <c r="K2169" s="16">
        <f t="shared" si="99"/>
        <v>81309.3</v>
      </c>
      <c r="L2169" s="16">
        <f t="shared" si="100"/>
        <v>85588.736842105267</v>
      </c>
      <c r="M2169" s="16">
        <f t="shared" si="101"/>
        <v>97259.928229665064</v>
      </c>
      <c r="N2169" t="e">
        <f>INDEX(XML!$A$2:$R$782,MATCH(C2169,XML!$D$2:$D$737,0),2)</f>
        <v>#N/A</v>
      </c>
    </row>
    <row r="2170" spans="1:14" ht="90" x14ac:dyDescent="0.2">
      <c r="A2170">
        <v>43004</v>
      </c>
      <c r="B2170">
        <v>62406</v>
      </c>
      <c r="C2170" s="15" t="s">
        <v>25051</v>
      </c>
      <c r="D2170" s="15" t="s">
        <v>25052</v>
      </c>
      <c r="E2170">
        <v>80990</v>
      </c>
      <c r="F2170">
        <v>80990</v>
      </c>
      <c r="H2170">
        <v>13</v>
      </c>
      <c r="K2170" s="16">
        <f t="shared" si="99"/>
        <v>86659.3</v>
      </c>
      <c r="L2170" s="16">
        <f t="shared" si="100"/>
        <v>91220.31578947368</v>
      </c>
      <c r="M2170" s="16">
        <f t="shared" si="101"/>
        <v>103659.44976076554</v>
      </c>
      <c r="N2170" t="e">
        <f>INDEX(XML!$A$2:$R$782,MATCH(C2170,XML!$D$2:$D$737,0),2)</f>
        <v>#N/A</v>
      </c>
    </row>
    <row r="2171" spans="1:14" ht="90" x14ac:dyDescent="0.2">
      <c r="A2171">
        <v>49520</v>
      </c>
      <c r="B2171" t="s">
        <v>37054</v>
      </c>
      <c r="C2171" s="15" t="s">
        <v>37055</v>
      </c>
      <c r="D2171" s="15" t="s">
        <v>37056</v>
      </c>
      <c r="E2171">
        <v>38000</v>
      </c>
      <c r="F2171">
        <v>42990</v>
      </c>
      <c r="I2171">
        <v>1</v>
      </c>
      <c r="K2171" s="16">
        <f t="shared" si="99"/>
        <v>42560</v>
      </c>
      <c r="L2171" s="16">
        <f t="shared" si="100"/>
        <v>44800</v>
      </c>
      <c r="M2171" s="16">
        <f t="shared" si="101"/>
        <v>50909.090909090912</v>
      </c>
      <c r="N2171" t="e">
        <f>INDEX(XML!$A$2:$R$782,MATCH(C2171,XML!$D$2:$D$737,0),2)</f>
        <v>#N/A</v>
      </c>
    </row>
    <row r="2172" spans="1:14" ht="90" x14ac:dyDescent="0.2">
      <c r="A2172">
        <v>74100</v>
      </c>
      <c r="B2172" t="s">
        <v>33215</v>
      </c>
      <c r="C2172" s="15" t="s">
        <v>33216</v>
      </c>
      <c r="D2172" s="15" t="s">
        <v>36752</v>
      </c>
      <c r="E2172">
        <v>78990</v>
      </c>
      <c r="F2172">
        <v>84990</v>
      </c>
      <c r="H2172">
        <v>29</v>
      </c>
      <c r="K2172" s="16">
        <f t="shared" si="99"/>
        <v>84519.3</v>
      </c>
      <c r="L2172" s="16">
        <f t="shared" si="100"/>
        <v>88967.68421052632</v>
      </c>
      <c r="M2172" s="16">
        <f t="shared" si="101"/>
        <v>101099.64114832538</v>
      </c>
      <c r="N2172" t="e">
        <f>INDEX(XML!$A$2:$R$782,MATCH(C2172,XML!$D$2:$D$737,0),2)</f>
        <v>#N/A</v>
      </c>
    </row>
    <row r="2173" spans="1:14" ht="112.5" x14ac:dyDescent="0.2">
      <c r="A2173">
        <v>74098</v>
      </c>
      <c r="B2173" t="s">
        <v>33213</v>
      </c>
      <c r="C2173" s="15" t="s">
        <v>33214</v>
      </c>
      <c r="D2173" s="15" t="s">
        <v>36751</v>
      </c>
      <c r="E2173">
        <v>78990</v>
      </c>
      <c r="F2173">
        <v>84990</v>
      </c>
      <c r="K2173" s="16">
        <f t="shared" si="99"/>
        <v>84519.3</v>
      </c>
      <c r="L2173" s="16">
        <f t="shared" si="100"/>
        <v>88967.68421052632</v>
      </c>
      <c r="M2173" s="16">
        <f t="shared" si="101"/>
        <v>101099.64114832538</v>
      </c>
      <c r="N2173" t="e">
        <f>INDEX(XML!$A$2:$R$782,MATCH(C2173,XML!$D$2:$D$737,0),2)</f>
        <v>#N/A</v>
      </c>
    </row>
    <row r="2174" spans="1:14" ht="157.5" x14ac:dyDescent="0.2">
      <c r="A2174">
        <v>74101</v>
      </c>
      <c r="B2174" t="s">
        <v>33217</v>
      </c>
      <c r="C2174" s="15" t="s">
        <v>33218</v>
      </c>
      <c r="D2174" s="15" t="s">
        <v>33219</v>
      </c>
      <c r="E2174">
        <v>78990</v>
      </c>
      <c r="F2174">
        <v>84990</v>
      </c>
      <c r="K2174" s="16">
        <f t="shared" si="99"/>
        <v>84519.3</v>
      </c>
      <c r="L2174" s="16">
        <f t="shared" si="100"/>
        <v>88967.68421052632</v>
      </c>
      <c r="M2174" s="16">
        <f t="shared" si="101"/>
        <v>101099.64114832538</v>
      </c>
      <c r="N2174" t="e">
        <f>INDEX(XML!$A$2:$R$782,MATCH(C2174,XML!$D$2:$D$737,0),2)</f>
        <v>#N/A</v>
      </c>
    </row>
    <row r="2175" spans="1:14" ht="157.5" x14ac:dyDescent="0.2">
      <c r="A2175">
        <v>52513</v>
      </c>
      <c r="B2175" t="s">
        <v>40758</v>
      </c>
      <c r="C2175" s="15" t="s">
        <v>40759</v>
      </c>
      <c r="D2175" s="15" t="s">
        <v>40760</v>
      </c>
      <c r="E2175">
        <v>75990</v>
      </c>
      <c r="F2175">
        <v>85990</v>
      </c>
      <c r="I2175">
        <v>1</v>
      </c>
      <c r="K2175" s="16">
        <f t="shared" si="99"/>
        <v>81309.3</v>
      </c>
      <c r="L2175" s="16">
        <f t="shared" si="100"/>
        <v>85588.736842105267</v>
      </c>
      <c r="M2175" s="16">
        <f t="shared" si="101"/>
        <v>97259.928229665064</v>
      </c>
      <c r="N2175" t="e">
        <f>INDEX(XML!$A$2:$R$782,MATCH(C2175,XML!$D$2:$D$737,0),2)</f>
        <v>#N/A</v>
      </c>
    </row>
    <row r="2176" spans="1:14" ht="157.5" x14ac:dyDescent="0.2">
      <c r="A2176">
        <v>52221</v>
      </c>
      <c r="B2176" t="s">
        <v>21237</v>
      </c>
      <c r="C2176" s="15" t="s">
        <v>21238</v>
      </c>
      <c r="D2176" s="15" t="s">
        <v>21239</v>
      </c>
      <c r="E2176">
        <v>85990</v>
      </c>
      <c r="F2176">
        <v>85990</v>
      </c>
      <c r="H2176" t="s">
        <v>746</v>
      </c>
      <c r="K2176" s="16">
        <f t="shared" si="99"/>
        <v>92009.3</v>
      </c>
      <c r="L2176" s="16">
        <f t="shared" si="100"/>
        <v>96851.894736842107</v>
      </c>
      <c r="M2176" s="16">
        <f t="shared" si="101"/>
        <v>110058.97129186602</v>
      </c>
      <c r="N2176" t="e">
        <f>INDEX(XML!$A$2:$R$782,MATCH(C2176,XML!$D$2:$D$737,0),2)</f>
        <v>#N/A</v>
      </c>
    </row>
    <row r="2177" spans="1:14" ht="180" x14ac:dyDescent="0.2">
      <c r="A2177">
        <v>80811</v>
      </c>
      <c r="B2177" t="s">
        <v>41304</v>
      </c>
      <c r="C2177" s="15" t="s">
        <v>41305</v>
      </c>
      <c r="D2177" s="15" t="s">
        <v>41306</v>
      </c>
      <c r="E2177">
        <v>101990</v>
      </c>
      <c r="F2177">
        <v>101990</v>
      </c>
      <c r="H2177">
        <v>5</v>
      </c>
      <c r="K2177" s="16">
        <f t="shared" si="99"/>
        <v>109129.3</v>
      </c>
      <c r="L2177" s="16">
        <f t="shared" si="100"/>
        <v>114872.94736842105</v>
      </c>
      <c r="M2177" s="16">
        <f t="shared" si="101"/>
        <v>130537.44019138756</v>
      </c>
      <c r="N2177" t="e">
        <f>INDEX(XML!$A$2:$R$782,MATCH(C2177,XML!$D$2:$D$737,0),2)</f>
        <v>#N/A</v>
      </c>
    </row>
    <row r="2178" spans="1:14" ht="180" x14ac:dyDescent="0.2">
      <c r="A2178">
        <v>80810</v>
      </c>
      <c r="B2178" t="s">
        <v>41301</v>
      </c>
      <c r="C2178" s="15" t="s">
        <v>41302</v>
      </c>
      <c r="D2178" s="15" t="s">
        <v>41303</v>
      </c>
      <c r="E2178">
        <v>102990</v>
      </c>
      <c r="F2178">
        <v>102990</v>
      </c>
      <c r="K2178" s="16">
        <f t="shared" si="99"/>
        <v>110199.3</v>
      </c>
      <c r="L2178" s="16">
        <f t="shared" si="100"/>
        <v>115999.26315789473</v>
      </c>
      <c r="M2178" s="16">
        <f t="shared" si="101"/>
        <v>131817.34449760767</v>
      </c>
      <c r="N2178" t="e">
        <f>INDEX(XML!$A$2:$R$782,MATCH(C2178,XML!$D$2:$D$737,0),2)</f>
        <v>#N/A</v>
      </c>
    </row>
    <row r="2179" spans="1:14" ht="78.75" x14ac:dyDescent="0.2">
      <c r="A2179">
        <v>74171</v>
      </c>
      <c r="B2179" t="s">
        <v>33220</v>
      </c>
      <c r="C2179" s="15" t="s">
        <v>34450</v>
      </c>
      <c r="D2179" s="15" t="s">
        <v>33221</v>
      </c>
      <c r="E2179">
        <v>34990</v>
      </c>
      <c r="F2179">
        <v>34990</v>
      </c>
      <c r="H2179" t="s">
        <v>746</v>
      </c>
      <c r="I2179">
        <v>19</v>
      </c>
      <c r="K2179" s="16">
        <f t="shared" si="99"/>
        <v>39188.800000000003</v>
      </c>
      <c r="L2179" s="16">
        <f t="shared" si="100"/>
        <v>41251.368421052633</v>
      </c>
      <c r="M2179" s="16">
        <f t="shared" si="101"/>
        <v>46876.555023923451</v>
      </c>
      <c r="N2179" t="e">
        <f>INDEX(XML!$A$2:$R$782,MATCH(C2179,XML!$D$2:$D$737,0),2)</f>
        <v>#N/A</v>
      </c>
    </row>
    <row r="2180" spans="1:14" ht="168.75" x14ac:dyDescent="0.2">
      <c r="A2180">
        <v>80813</v>
      </c>
      <c r="B2180" t="s">
        <v>41307</v>
      </c>
      <c r="C2180" s="15" t="s">
        <v>41308</v>
      </c>
      <c r="D2180" s="15" t="s">
        <v>41309</v>
      </c>
      <c r="E2180">
        <v>102990</v>
      </c>
      <c r="F2180">
        <v>102990</v>
      </c>
      <c r="H2180">
        <v>10</v>
      </c>
      <c r="K2180" s="16">
        <f t="shared" si="99"/>
        <v>110199.3</v>
      </c>
      <c r="L2180" s="16">
        <f t="shared" si="100"/>
        <v>115999.26315789473</v>
      </c>
      <c r="M2180" s="16">
        <f t="shared" si="101"/>
        <v>131817.34449760767</v>
      </c>
      <c r="N2180" t="e">
        <f>INDEX(XML!$A$2:$R$782,MATCH(C2180,XML!$D$2:$D$737,0),2)</f>
        <v>#N/A</v>
      </c>
    </row>
    <row r="2181" spans="1:14" ht="78.75" x14ac:dyDescent="0.2">
      <c r="A2181">
        <v>74172</v>
      </c>
      <c r="B2181" t="s">
        <v>33222</v>
      </c>
      <c r="C2181" s="15" t="s">
        <v>33223</v>
      </c>
      <c r="D2181" s="15" t="s">
        <v>33224</v>
      </c>
      <c r="E2181">
        <v>34990</v>
      </c>
      <c r="F2181">
        <v>34990</v>
      </c>
      <c r="H2181" t="s">
        <v>746</v>
      </c>
      <c r="K2181" s="16">
        <f t="shared" ref="K2181:K2244" si="102">IF(E2181&gt;49999,E2181+E2181*0.07,IF(E2181&lt;=49999,E2181+E2181*0.12))</f>
        <v>39188.800000000003</v>
      </c>
      <c r="L2181" s="16">
        <f t="shared" ref="L2181:L2244" si="103">K2181*100/95</f>
        <v>41251.368421052633</v>
      </c>
      <c r="M2181" s="16">
        <f t="shared" ref="M2181:M2244" si="104">IF(COUNTIF(C2181,"*Dahua*"),F2181-10,L2181*100/88)</f>
        <v>46876.555023923451</v>
      </c>
      <c r="N2181" t="e">
        <f>INDEX(XML!$A$2:$R$782,MATCH(C2181,XML!$D$2:$D$737,0),2)</f>
        <v>#N/A</v>
      </c>
    </row>
    <row r="2182" spans="1:14" ht="157.5" x14ac:dyDescent="0.2">
      <c r="A2182">
        <v>62947</v>
      </c>
      <c r="B2182" t="s">
        <v>23970</v>
      </c>
      <c r="C2182" s="15" t="s">
        <v>23971</v>
      </c>
      <c r="D2182" s="15" t="s">
        <v>23972</v>
      </c>
      <c r="E2182">
        <v>105000</v>
      </c>
      <c r="F2182">
        <v>105000</v>
      </c>
      <c r="K2182" s="16">
        <f t="shared" si="102"/>
        <v>112350</v>
      </c>
      <c r="L2182" s="16">
        <f t="shared" si="103"/>
        <v>118263.15789473684</v>
      </c>
      <c r="M2182" s="16">
        <f t="shared" si="104"/>
        <v>134389.95215311006</v>
      </c>
      <c r="N2182" t="e">
        <f>INDEX(XML!$A$2:$R$782,MATCH(C2182,XML!$D$2:$D$737,0),2)</f>
        <v>#N/A</v>
      </c>
    </row>
    <row r="2183" spans="1:14" ht="67.5" x14ac:dyDescent="0.2">
      <c r="A2183">
        <v>74176</v>
      </c>
      <c r="B2183" t="s">
        <v>33225</v>
      </c>
      <c r="C2183" s="15" t="s">
        <v>33226</v>
      </c>
      <c r="D2183" s="15" t="s">
        <v>33227</v>
      </c>
      <c r="E2183">
        <v>39990</v>
      </c>
      <c r="F2183">
        <v>39990</v>
      </c>
      <c r="H2183" t="s">
        <v>746</v>
      </c>
      <c r="K2183" s="16">
        <f t="shared" si="102"/>
        <v>44788.800000000003</v>
      </c>
      <c r="L2183" s="16">
        <f t="shared" si="103"/>
        <v>47146.105263157893</v>
      </c>
      <c r="M2183" s="16">
        <f t="shared" si="104"/>
        <v>53575.119617224882</v>
      </c>
      <c r="N2183" t="e">
        <f>INDEX(XML!$A$2:$R$782,MATCH(C2183,XML!$D$2:$D$737,0),2)</f>
        <v>#N/A</v>
      </c>
    </row>
    <row r="2184" spans="1:14" ht="78.75" x14ac:dyDescent="0.2">
      <c r="A2184">
        <v>40794</v>
      </c>
      <c r="B2184" t="s">
        <v>42619</v>
      </c>
      <c r="C2184" s="15" t="s">
        <v>42620</v>
      </c>
      <c r="D2184" s="15" t="s">
        <v>42621</v>
      </c>
      <c r="E2184">
        <v>20990</v>
      </c>
      <c r="F2184">
        <v>20990</v>
      </c>
      <c r="H2184" t="s">
        <v>746</v>
      </c>
      <c r="K2184" s="16">
        <f t="shared" si="102"/>
        <v>23508.799999999999</v>
      </c>
      <c r="L2184" s="16">
        <f t="shared" si="103"/>
        <v>24746.105263157893</v>
      </c>
      <c r="M2184" s="16">
        <f t="shared" si="104"/>
        <v>28120.574162679422</v>
      </c>
      <c r="N2184" t="e">
        <f>INDEX(XML!$A$2:$R$782,MATCH(C2184,XML!$D$2:$D$737,0),2)</f>
        <v>#N/A</v>
      </c>
    </row>
    <row r="2185" spans="1:14" ht="78.75" x14ac:dyDescent="0.2">
      <c r="A2185">
        <v>52051</v>
      </c>
      <c r="B2185" t="s">
        <v>14838</v>
      </c>
      <c r="C2185" s="15" t="s">
        <v>14839</v>
      </c>
      <c r="D2185" s="15" t="s">
        <v>14840</v>
      </c>
      <c r="E2185">
        <v>40990</v>
      </c>
      <c r="F2185">
        <v>40990</v>
      </c>
      <c r="H2185" t="s">
        <v>746</v>
      </c>
      <c r="K2185" s="16">
        <f t="shared" si="102"/>
        <v>45908.800000000003</v>
      </c>
      <c r="L2185" s="16">
        <f t="shared" si="103"/>
        <v>48325.052631578947</v>
      </c>
      <c r="M2185" s="16">
        <f t="shared" si="104"/>
        <v>54914.832535885165</v>
      </c>
      <c r="N2185" t="e">
        <f>INDEX(XML!$A$2:$R$782,MATCH(C2185,XML!$D$2:$D$737,0),2)</f>
        <v>#N/A</v>
      </c>
    </row>
    <row r="2186" spans="1:14" ht="78.75" x14ac:dyDescent="0.2">
      <c r="A2186">
        <v>52138</v>
      </c>
      <c r="B2186" t="s">
        <v>1625</v>
      </c>
      <c r="C2186" s="15" t="s">
        <v>1626</v>
      </c>
      <c r="D2186" s="15" t="s">
        <v>12351</v>
      </c>
      <c r="E2186">
        <v>40990</v>
      </c>
      <c r="F2186">
        <v>40990</v>
      </c>
      <c r="H2186" t="s">
        <v>746</v>
      </c>
      <c r="K2186" s="16">
        <f t="shared" si="102"/>
        <v>45908.800000000003</v>
      </c>
      <c r="L2186" s="16">
        <f t="shared" si="103"/>
        <v>48325.052631578947</v>
      </c>
      <c r="M2186" s="16">
        <f t="shared" si="104"/>
        <v>54914.832535885165</v>
      </c>
      <c r="N2186" t="e">
        <f>INDEX(XML!$A$2:$R$782,MATCH(C2186,XML!$D$2:$D$737,0),2)</f>
        <v>#N/A</v>
      </c>
    </row>
    <row r="2187" spans="1:14" ht="90" x14ac:dyDescent="0.2">
      <c r="A2187">
        <v>63214</v>
      </c>
      <c r="B2187" t="s">
        <v>33207</v>
      </c>
      <c r="C2187" s="15" t="s">
        <v>33208</v>
      </c>
      <c r="D2187" s="15" t="s">
        <v>33209</v>
      </c>
      <c r="E2187">
        <v>53990</v>
      </c>
      <c r="F2187">
        <v>53990</v>
      </c>
      <c r="H2187">
        <v>14</v>
      </c>
      <c r="K2187" s="16">
        <f t="shared" si="102"/>
        <v>57769.3</v>
      </c>
      <c r="L2187" s="16">
        <f t="shared" si="103"/>
        <v>60809.789473684214</v>
      </c>
      <c r="M2187" s="16">
        <f t="shared" si="104"/>
        <v>69102.033492822971</v>
      </c>
      <c r="N2187" t="e">
        <f>INDEX(XML!$A$2:$R$782,MATCH(C2187,XML!$D$2:$D$737,0),2)</f>
        <v>#N/A</v>
      </c>
    </row>
    <row r="2188" spans="1:14" ht="90" x14ac:dyDescent="0.2">
      <c r="A2188">
        <v>63215</v>
      </c>
      <c r="B2188" t="s">
        <v>33210</v>
      </c>
      <c r="C2188" s="15" t="s">
        <v>33211</v>
      </c>
      <c r="D2188" s="15" t="s">
        <v>33212</v>
      </c>
      <c r="E2188">
        <v>53990</v>
      </c>
      <c r="F2188">
        <v>53990</v>
      </c>
      <c r="H2188" t="s">
        <v>746</v>
      </c>
      <c r="K2188" s="16">
        <f t="shared" si="102"/>
        <v>57769.3</v>
      </c>
      <c r="L2188" s="16">
        <f t="shared" si="103"/>
        <v>60809.789473684214</v>
      </c>
      <c r="M2188" s="16">
        <f t="shared" si="104"/>
        <v>69102.033492822971</v>
      </c>
      <c r="N2188" t="e">
        <f>INDEX(XML!$A$2:$R$782,MATCH(C2188,XML!$D$2:$D$737,0),2)</f>
        <v>#N/A</v>
      </c>
    </row>
    <row r="2189" spans="1:14" ht="67.5" x14ac:dyDescent="0.2">
      <c r="A2189">
        <v>74178</v>
      </c>
      <c r="B2189" t="s">
        <v>34329</v>
      </c>
      <c r="C2189" s="15" t="s">
        <v>36953</v>
      </c>
      <c r="D2189" s="15" t="s">
        <v>34731</v>
      </c>
      <c r="E2189">
        <v>54990</v>
      </c>
      <c r="F2189">
        <v>54990</v>
      </c>
      <c r="H2189">
        <v>40</v>
      </c>
      <c r="K2189" s="16">
        <f t="shared" si="102"/>
        <v>58839.3</v>
      </c>
      <c r="L2189" s="16">
        <f t="shared" si="103"/>
        <v>61936.105263157893</v>
      </c>
      <c r="M2189" s="16">
        <f t="shared" si="104"/>
        <v>70381.937799043066</v>
      </c>
      <c r="N2189" t="e">
        <f>INDEX(XML!$A$2:$R$782,MATCH(C2189,XML!$D$2:$D$737,0),2)</f>
        <v>#N/A</v>
      </c>
    </row>
    <row r="2190" spans="1:14" ht="90" x14ac:dyDescent="0.2">
      <c r="A2190">
        <v>52052</v>
      </c>
      <c r="B2190" t="s">
        <v>1677</v>
      </c>
      <c r="C2190" s="15" t="s">
        <v>1678</v>
      </c>
      <c r="D2190" s="15" t="s">
        <v>14132</v>
      </c>
      <c r="E2190">
        <v>58990</v>
      </c>
      <c r="F2190">
        <v>58990</v>
      </c>
      <c r="H2190" t="s">
        <v>746</v>
      </c>
      <c r="K2190" s="16">
        <f t="shared" si="102"/>
        <v>63119.3</v>
      </c>
      <c r="L2190" s="16">
        <f t="shared" si="103"/>
        <v>66441.368421052626</v>
      </c>
      <c r="M2190" s="16">
        <f t="shared" si="104"/>
        <v>75501.555023923444</v>
      </c>
      <c r="N2190" t="e">
        <f>INDEX(XML!$A$2:$R$782,MATCH(C2190,XML!$D$2:$D$737,0),2)</f>
        <v>#N/A</v>
      </c>
    </row>
    <row r="2191" spans="1:14" ht="90" x14ac:dyDescent="0.2">
      <c r="A2191">
        <v>52147</v>
      </c>
      <c r="B2191" t="s">
        <v>1679</v>
      </c>
      <c r="C2191" s="15" t="s">
        <v>1680</v>
      </c>
      <c r="D2191" s="15" t="s">
        <v>14131</v>
      </c>
      <c r="E2191">
        <v>58990</v>
      </c>
      <c r="F2191">
        <v>58990</v>
      </c>
      <c r="H2191" t="s">
        <v>746</v>
      </c>
      <c r="K2191" s="16">
        <f t="shared" si="102"/>
        <v>63119.3</v>
      </c>
      <c r="L2191" s="16">
        <f t="shared" si="103"/>
        <v>66441.368421052626</v>
      </c>
      <c r="M2191" s="16">
        <f t="shared" si="104"/>
        <v>75501.555023923444</v>
      </c>
      <c r="N2191" t="e">
        <f>INDEX(XML!$A$2:$R$782,MATCH(C2191,XML!$D$2:$D$737,0),2)</f>
        <v>#N/A</v>
      </c>
    </row>
    <row r="2192" spans="1:14" ht="78.75" x14ac:dyDescent="0.2">
      <c r="A2192">
        <v>74175</v>
      </c>
      <c r="B2192" t="s">
        <v>34324</v>
      </c>
      <c r="C2192" s="15" t="s">
        <v>34325</v>
      </c>
      <c r="D2192" s="15" t="s">
        <v>34326</v>
      </c>
      <c r="E2192">
        <v>79990</v>
      </c>
      <c r="F2192">
        <v>79990</v>
      </c>
      <c r="H2192">
        <v>1</v>
      </c>
      <c r="K2192" s="16">
        <f t="shared" si="102"/>
        <v>85589.3</v>
      </c>
      <c r="L2192" s="16">
        <f t="shared" si="103"/>
        <v>90094</v>
      </c>
      <c r="M2192" s="16">
        <f t="shared" si="104"/>
        <v>102379.54545454546</v>
      </c>
      <c r="N2192" t="e">
        <f>INDEX(XML!$A$2:$R$782,MATCH(C2192,XML!$D$2:$D$737,0),2)</f>
        <v>#N/A</v>
      </c>
    </row>
    <row r="2193" spans="1:14" ht="67.5" x14ac:dyDescent="0.2">
      <c r="A2193">
        <v>74177</v>
      </c>
      <c r="B2193" t="s">
        <v>34327</v>
      </c>
      <c r="C2193" s="15" t="s">
        <v>36952</v>
      </c>
      <c r="D2193" s="15" t="s">
        <v>34328</v>
      </c>
      <c r="E2193">
        <v>79990</v>
      </c>
      <c r="F2193">
        <v>79990</v>
      </c>
      <c r="H2193" t="s">
        <v>746</v>
      </c>
      <c r="K2193" s="16">
        <f t="shared" si="102"/>
        <v>85589.3</v>
      </c>
      <c r="L2193" s="16">
        <f t="shared" si="103"/>
        <v>90094</v>
      </c>
      <c r="M2193" s="16">
        <f t="shared" si="104"/>
        <v>102379.54545454546</v>
      </c>
      <c r="N2193" t="e">
        <f>INDEX(XML!$A$2:$R$782,MATCH(C2193,XML!$D$2:$D$737,0),2)</f>
        <v>#N/A</v>
      </c>
    </row>
    <row r="2194" spans="1:14" ht="90" x14ac:dyDescent="0.2">
      <c r="A2194">
        <v>44358</v>
      </c>
      <c r="B2194" t="s">
        <v>1614</v>
      </c>
      <c r="C2194" s="15" t="s">
        <v>1615</v>
      </c>
      <c r="D2194" s="15" t="s">
        <v>43060</v>
      </c>
      <c r="E2194">
        <v>33990</v>
      </c>
      <c r="F2194">
        <v>33990</v>
      </c>
      <c r="H2194" t="s">
        <v>746</v>
      </c>
      <c r="K2194" s="16">
        <f t="shared" si="102"/>
        <v>38068.800000000003</v>
      </c>
      <c r="L2194" s="16">
        <f t="shared" si="103"/>
        <v>40072.421052631587</v>
      </c>
      <c r="M2194" s="16">
        <f t="shared" si="104"/>
        <v>45536.842105263167</v>
      </c>
      <c r="N2194" t="e">
        <f>INDEX(XML!$A$2:$R$782,MATCH(C2194,XML!$D$2:$D$737,0),2)</f>
        <v>#N/A</v>
      </c>
    </row>
    <row r="2195" spans="1:14" ht="90" x14ac:dyDescent="0.2">
      <c r="A2195">
        <v>48129</v>
      </c>
      <c r="B2195" t="s">
        <v>1672</v>
      </c>
      <c r="C2195" s="15" t="s">
        <v>1673</v>
      </c>
      <c r="D2195" s="15" t="s">
        <v>43061</v>
      </c>
      <c r="E2195">
        <v>33990</v>
      </c>
      <c r="F2195">
        <v>33990</v>
      </c>
      <c r="K2195" s="16">
        <f t="shared" si="102"/>
        <v>38068.800000000003</v>
      </c>
      <c r="L2195" s="16">
        <f t="shared" si="103"/>
        <v>40072.421052631587</v>
      </c>
      <c r="M2195" s="16">
        <f t="shared" si="104"/>
        <v>45536.842105263167</v>
      </c>
      <c r="N2195" t="e">
        <f>INDEX(XML!$A$2:$R$782,MATCH(C2195,XML!$D$2:$D$737,0),2)</f>
        <v>#N/A</v>
      </c>
    </row>
    <row r="2196" spans="1:14" ht="168.75" x14ac:dyDescent="0.2">
      <c r="A2196">
        <v>55611</v>
      </c>
      <c r="B2196" t="s">
        <v>30713</v>
      </c>
      <c r="C2196" s="15" t="s">
        <v>30714</v>
      </c>
      <c r="D2196" s="15" t="s">
        <v>30715</v>
      </c>
      <c r="E2196">
        <v>35990</v>
      </c>
      <c r="F2196">
        <v>35990</v>
      </c>
      <c r="K2196" s="16">
        <f t="shared" si="102"/>
        <v>40308.800000000003</v>
      </c>
      <c r="L2196" s="16">
        <f t="shared" si="103"/>
        <v>42430.315789473687</v>
      </c>
      <c r="M2196" s="16">
        <f t="shared" si="104"/>
        <v>48216.267942583741</v>
      </c>
      <c r="N2196" t="e">
        <f>INDEX(XML!$A$2:$R$782,MATCH(C2196,XML!$D$2:$D$737,0),2)</f>
        <v>#N/A</v>
      </c>
    </row>
    <row r="2197" spans="1:14" ht="123.75" x14ac:dyDescent="0.2">
      <c r="A2197">
        <v>42525</v>
      </c>
      <c r="B2197" t="s">
        <v>1616</v>
      </c>
      <c r="C2197" s="15" t="s">
        <v>1617</v>
      </c>
      <c r="D2197" s="15" t="s">
        <v>1618</v>
      </c>
      <c r="E2197">
        <v>36990</v>
      </c>
      <c r="F2197">
        <v>36990</v>
      </c>
      <c r="H2197" t="s">
        <v>746</v>
      </c>
      <c r="K2197" s="16">
        <f t="shared" si="102"/>
        <v>41428.800000000003</v>
      </c>
      <c r="L2197" s="16">
        <f t="shared" si="103"/>
        <v>43609.26315789474</v>
      </c>
      <c r="M2197" s="16">
        <f t="shared" si="104"/>
        <v>49555.980861244025</v>
      </c>
      <c r="N2197" t="e">
        <f>INDEX(XML!$A$2:$R$782,MATCH(C2197,XML!$D$2:$D$737,0),2)</f>
        <v>#N/A</v>
      </c>
    </row>
    <row r="2198" spans="1:14" ht="90" x14ac:dyDescent="0.2">
      <c r="A2198">
        <v>52104</v>
      </c>
      <c r="B2198" t="s">
        <v>14225</v>
      </c>
      <c r="C2198" s="15" t="s">
        <v>14226</v>
      </c>
      <c r="D2198" s="15" t="s">
        <v>43062</v>
      </c>
      <c r="E2198">
        <v>45990</v>
      </c>
      <c r="F2198">
        <v>45990</v>
      </c>
      <c r="H2198">
        <v>1</v>
      </c>
      <c r="K2198" s="16">
        <f t="shared" si="102"/>
        <v>51508.800000000003</v>
      </c>
      <c r="L2198" s="16">
        <f t="shared" si="103"/>
        <v>54219.789473684214</v>
      </c>
      <c r="M2198" s="16">
        <f t="shared" si="104"/>
        <v>61613.397129186611</v>
      </c>
      <c r="N2198" t="e">
        <f>INDEX(XML!$A$2:$R$782,MATCH(C2198,XML!$D$2:$D$737,0),2)</f>
        <v>#N/A</v>
      </c>
    </row>
    <row r="2199" spans="1:14" ht="135" x14ac:dyDescent="0.2">
      <c r="A2199">
        <v>44451</v>
      </c>
      <c r="B2199" t="s">
        <v>1674</v>
      </c>
      <c r="C2199" s="15" t="s">
        <v>1675</v>
      </c>
      <c r="D2199" s="15" t="s">
        <v>1676</v>
      </c>
      <c r="E2199">
        <v>51990</v>
      </c>
      <c r="F2199">
        <v>51990</v>
      </c>
      <c r="H2199">
        <v>32</v>
      </c>
      <c r="K2199" s="16">
        <f t="shared" si="102"/>
        <v>55629.3</v>
      </c>
      <c r="L2199" s="16">
        <f t="shared" si="103"/>
        <v>58557.15789473684</v>
      </c>
      <c r="M2199" s="16">
        <f t="shared" si="104"/>
        <v>66542.224880382768</v>
      </c>
      <c r="N2199" t="e">
        <f>INDEX(XML!$A$2:$R$782,MATCH(C2199,XML!$D$2:$D$737,0),2)</f>
        <v>#N/A</v>
      </c>
    </row>
    <row r="2200" spans="1:14" ht="123.75" x14ac:dyDescent="0.2">
      <c r="A2200">
        <v>54792</v>
      </c>
      <c r="B2200" t="s">
        <v>16058</v>
      </c>
      <c r="C2200" s="15" t="s">
        <v>16059</v>
      </c>
      <c r="D2200" s="15" t="s">
        <v>16060</v>
      </c>
      <c r="E2200">
        <v>65990</v>
      </c>
      <c r="F2200">
        <v>65990</v>
      </c>
      <c r="K2200" s="16">
        <f t="shared" si="102"/>
        <v>70609.3</v>
      </c>
      <c r="L2200" s="16">
        <f t="shared" si="103"/>
        <v>74325.578947368427</v>
      </c>
      <c r="M2200" s="16">
        <f t="shared" si="104"/>
        <v>84460.885167464134</v>
      </c>
      <c r="N2200" t="e">
        <f>INDEX(XML!$A$2:$R$782,MATCH(C2200,XML!$D$2:$D$737,0),2)</f>
        <v>#N/A</v>
      </c>
    </row>
    <row r="2201" spans="1:14" ht="225" x14ac:dyDescent="0.2">
      <c r="A2201">
        <v>34567</v>
      </c>
      <c r="B2201" t="s">
        <v>1669</v>
      </c>
      <c r="C2201" s="15" t="s">
        <v>1670</v>
      </c>
      <c r="D2201" s="15" t="s">
        <v>1671</v>
      </c>
      <c r="E2201">
        <v>66990</v>
      </c>
      <c r="F2201">
        <v>66990</v>
      </c>
      <c r="H2201" t="s">
        <v>746</v>
      </c>
      <c r="I2201">
        <v>1</v>
      </c>
      <c r="K2201" s="16">
        <f t="shared" si="102"/>
        <v>71679.3</v>
      </c>
      <c r="L2201" s="16">
        <f t="shared" si="103"/>
        <v>75451.894736842107</v>
      </c>
      <c r="M2201" s="16">
        <f t="shared" si="104"/>
        <v>85740.789473684214</v>
      </c>
      <c r="N2201" t="e">
        <f>INDEX(XML!$A$2:$R$782,MATCH(C2201,XML!$D$2:$D$737,0),2)</f>
        <v>#N/A</v>
      </c>
    </row>
    <row r="2202" spans="1:14" ht="168.75" x14ac:dyDescent="0.2">
      <c r="A2202">
        <v>35306</v>
      </c>
      <c r="B2202" t="s">
        <v>1619</v>
      </c>
      <c r="C2202" s="15" t="s">
        <v>1620</v>
      </c>
      <c r="D2202" s="15" t="s">
        <v>1621</v>
      </c>
      <c r="E2202">
        <v>71990</v>
      </c>
      <c r="F2202">
        <v>71990</v>
      </c>
      <c r="K2202" s="16">
        <f t="shared" si="102"/>
        <v>77029.3</v>
      </c>
      <c r="L2202" s="16">
        <f t="shared" si="103"/>
        <v>81083.473684210519</v>
      </c>
      <c r="M2202" s="16">
        <f t="shared" si="104"/>
        <v>92140.311004784671</v>
      </c>
      <c r="N2202" t="e">
        <f>INDEX(XML!$A$2:$R$782,MATCH(C2202,XML!$D$2:$D$737,0),2)</f>
        <v>#N/A</v>
      </c>
    </row>
    <row r="2203" spans="1:14" ht="123.75" x14ac:dyDescent="0.2">
      <c r="A2203">
        <v>31345</v>
      </c>
      <c r="B2203" t="s">
        <v>1622</v>
      </c>
      <c r="C2203" s="15" t="s">
        <v>1623</v>
      </c>
      <c r="D2203" s="15" t="s">
        <v>1624</v>
      </c>
      <c r="E2203">
        <v>76990</v>
      </c>
      <c r="F2203">
        <v>76990</v>
      </c>
      <c r="H2203">
        <v>14</v>
      </c>
      <c r="K2203" s="16">
        <f t="shared" si="102"/>
        <v>82379.3</v>
      </c>
      <c r="L2203" s="16">
        <f t="shared" si="103"/>
        <v>86715.052631578947</v>
      </c>
      <c r="M2203" s="16">
        <f t="shared" si="104"/>
        <v>98539.832535885173</v>
      </c>
      <c r="N2203" t="e">
        <f>INDEX(XML!$A$2:$R$782,MATCH(C2203,XML!$D$2:$D$737,0),2)</f>
        <v>#N/A</v>
      </c>
    </row>
    <row r="2204" spans="1:14" ht="101.25" x14ac:dyDescent="0.2">
      <c r="A2204">
        <v>42675</v>
      </c>
      <c r="B2204" t="s">
        <v>23372</v>
      </c>
      <c r="C2204" s="15" t="s">
        <v>23373</v>
      </c>
      <c r="D2204" s="15" t="s">
        <v>23374</v>
      </c>
      <c r="E2204">
        <v>23812</v>
      </c>
      <c r="F2204">
        <v>31790</v>
      </c>
      <c r="H2204">
        <v>1</v>
      </c>
      <c r="K2204" s="16">
        <f t="shared" si="102"/>
        <v>26669.439999999999</v>
      </c>
      <c r="L2204" s="16">
        <f t="shared" si="103"/>
        <v>28073.094736842104</v>
      </c>
      <c r="M2204" s="16">
        <f t="shared" si="104"/>
        <v>31901.244019138754</v>
      </c>
      <c r="N2204" t="e">
        <f>INDEX(XML!$A$2:$R$782,MATCH(C2204,XML!$D$2:$D$737,0),2)</f>
        <v>#N/A</v>
      </c>
    </row>
    <row r="2205" spans="1:14" ht="101.25" x14ac:dyDescent="0.2">
      <c r="A2205">
        <v>41027</v>
      </c>
      <c r="B2205" t="s">
        <v>47876</v>
      </c>
      <c r="C2205" s="15" t="s">
        <v>47877</v>
      </c>
      <c r="D2205" s="15" t="s">
        <v>47878</v>
      </c>
      <c r="E2205">
        <v>29990</v>
      </c>
      <c r="F2205">
        <v>29990</v>
      </c>
      <c r="K2205" s="16">
        <f t="shared" si="102"/>
        <v>33588.800000000003</v>
      </c>
      <c r="L2205" s="16">
        <f t="shared" si="103"/>
        <v>35356.631578947374</v>
      </c>
      <c r="M2205" s="16">
        <f t="shared" si="104"/>
        <v>40177.99043062202</v>
      </c>
      <c r="N2205" t="e">
        <f>INDEX(XML!$A$2:$R$782,MATCH(C2205,XML!$D$2:$D$737,0),2)</f>
        <v>#N/A</v>
      </c>
    </row>
    <row r="2206" spans="1:14" ht="90" x14ac:dyDescent="0.2">
      <c r="A2206">
        <v>40535</v>
      </c>
      <c r="B2206" t="s">
        <v>47873</v>
      </c>
      <c r="C2206" s="15" t="s">
        <v>47874</v>
      </c>
      <c r="D2206" s="15" t="s">
        <v>47875</v>
      </c>
      <c r="E2206">
        <v>14990</v>
      </c>
      <c r="F2206">
        <v>14990</v>
      </c>
      <c r="H2206" t="s">
        <v>746</v>
      </c>
      <c r="K2206" s="16">
        <f t="shared" si="102"/>
        <v>16788.8</v>
      </c>
      <c r="L2206" s="16">
        <f t="shared" si="103"/>
        <v>17672.42105263158</v>
      </c>
      <c r="M2206" s="16">
        <f t="shared" si="104"/>
        <v>20082.296650717704</v>
      </c>
      <c r="N2206" t="e">
        <f>INDEX(XML!$A$2:$R$782,MATCH(C2206,XML!$D$2:$D$737,0),2)</f>
        <v>#N/A</v>
      </c>
    </row>
    <row r="2207" spans="1:14" ht="101.25" x14ac:dyDescent="0.2">
      <c r="A2207">
        <v>52437</v>
      </c>
      <c r="B2207" t="s">
        <v>47882</v>
      </c>
      <c r="C2207" s="15" t="s">
        <v>47883</v>
      </c>
      <c r="D2207" s="15" t="s">
        <v>47884</v>
      </c>
      <c r="E2207">
        <v>30990</v>
      </c>
      <c r="F2207">
        <v>30990</v>
      </c>
      <c r="K2207" s="16">
        <f t="shared" si="102"/>
        <v>34708.800000000003</v>
      </c>
      <c r="L2207" s="16">
        <f t="shared" si="103"/>
        <v>36535.578947368427</v>
      </c>
      <c r="M2207" s="16">
        <f t="shared" si="104"/>
        <v>41517.703349282303</v>
      </c>
      <c r="N2207" t="e">
        <f>INDEX(XML!$A$2:$R$782,MATCH(C2207,XML!$D$2:$D$737,0),2)</f>
        <v>#N/A</v>
      </c>
    </row>
    <row r="2208" spans="1:14" ht="45" x14ac:dyDescent="0.2">
      <c r="A2208">
        <v>79650</v>
      </c>
      <c r="B2208" t="s">
        <v>41370</v>
      </c>
      <c r="C2208" s="15" t="s">
        <v>41371</v>
      </c>
      <c r="D2208" s="15" t="s">
        <v>41372</v>
      </c>
      <c r="E2208">
        <v>0</v>
      </c>
      <c r="F2208">
        <v>0</v>
      </c>
      <c r="I2208">
        <v>2</v>
      </c>
      <c r="K2208" s="16">
        <f t="shared" si="102"/>
        <v>0</v>
      </c>
      <c r="L2208" s="16">
        <f t="shared" si="103"/>
        <v>0</v>
      </c>
      <c r="M2208" s="16">
        <f t="shared" si="104"/>
        <v>0</v>
      </c>
      <c r="N2208" t="e">
        <f>INDEX(XML!$A$2:$R$782,MATCH(C2208,XML!$D$2:$D$737,0),2)</f>
        <v>#N/A</v>
      </c>
    </row>
    <row r="2209" spans="1:14" ht="78.75" x14ac:dyDescent="0.2">
      <c r="A2209">
        <v>52098</v>
      </c>
      <c r="B2209" t="s">
        <v>47879</v>
      </c>
      <c r="C2209" s="15" t="s">
        <v>47880</v>
      </c>
      <c r="D2209" s="15" t="s">
        <v>47881</v>
      </c>
      <c r="E2209">
        <v>45990</v>
      </c>
      <c r="F2209">
        <v>45990</v>
      </c>
      <c r="H2209" t="s">
        <v>746</v>
      </c>
      <c r="K2209" s="16">
        <f t="shared" si="102"/>
        <v>51508.800000000003</v>
      </c>
      <c r="L2209" s="16">
        <f t="shared" si="103"/>
        <v>54219.789473684214</v>
      </c>
      <c r="M2209" s="16">
        <f t="shared" si="104"/>
        <v>61613.397129186611</v>
      </c>
      <c r="N2209" t="e">
        <f>INDEX(XML!$A$2:$R$782,MATCH(C2209,XML!$D$2:$D$737,0),2)</f>
        <v>#N/A</v>
      </c>
    </row>
    <row r="2210" spans="1:14" ht="15.75" x14ac:dyDescent="0.25">
      <c r="A2210" s="184" t="s">
        <v>13246</v>
      </c>
      <c r="B2210" s="184"/>
      <c r="C2210" s="185"/>
      <c r="D2210" s="185"/>
      <c r="E2210" s="184"/>
      <c r="F2210" s="184"/>
      <c r="G2210" s="184"/>
      <c r="H2210" s="184"/>
      <c r="I2210" s="184"/>
      <c r="J2210" s="184"/>
      <c r="K2210" s="16">
        <f t="shared" si="102"/>
        <v>0</v>
      </c>
      <c r="L2210" s="16">
        <f t="shared" si="103"/>
        <v>0</v>
      </c>
      <c r="M2210" s="16">
        <f t="shared" si="104"/>
        <v>0</v>
      </c>
      <c r="N2210" t="e">
        <f>INDEX(XML!$A$2:$R$782,MATCH(C2210,XML!$D$2:$D$737,0),2)</f>
        <v>#N/A</v>
      </c>
    </row>
    <row r="2211" spans="1:14" ht="67.5" x14ac:dyDescent="0.2">
      <c r="A2211">
        <v>46491</v>
      </c>
      <c r="B2211" t="s">
        <v>14004</v>
      </c>
      <c r="C2211" s="15" t="s">
        <v>14005</v>
      </c>
      <c r="D2211" s="15" t="s">
        <v>14006</v>
      </c>
      <c r="E2211">
        <v>6690</v>
      </c>
      <c r="F2211">
        <v>6690</v>
      </c>
      <c r="H2211">
        <v>10</v>
      </c>
      <c r="K2211" s="16">
        <f t="shared" si="102"/>
        <v>7492.8</v>
      </c>
      <c r="L2211" s="16">
        <f t="shared" si="103"/>
        <v>7887.1578947368425</v>
      </c>
      <c r="M2211" s="16">
        <f t="shared" si="104"/>
        <v>8962.6794258373211</v>
      </c>
      <c r="N2211" t="e">
        <f>INDEX(XML!$A$2:$R$782,MATCH(C2211,XML!$D$2:$D$737,0),2)</f>
        <v>#N/A</v>
      </c>
    </row>
    <row r="2212" spans="1:14" ht="67.5" x14ac:dyDescent="0.2">
      <c r="A2212">
        <v>46492</v>
      </c>
      <c r="B2212" t="s">
        <v>14007</v>
      </c>
      <c r="C2212" s="15" t="s">
        <v>14008</v>
      </c>
      <c r="D2212" s="15" t="s">
        <v>14009</v>
      </c>
      <c r="E2212">
        <v>6690</v>
      </c>
      <c r="F2212">
        <v>6690</v>
      </c>
      <c r="H2212">
        <v>9</v>
      </c>
      <c r="K2212" s="16">
        <f t="shared" si="102"/>
        <v>7492.8</v>
      </c>
      <c r="L2212" s="16">
        <f t="shared" si="103"/>
        <v>7887.1578947368425</v>
      </c>
      <c r="M2212" s="16">
        <f t="shared" si="104"/>
        <v>8962.6794258373211</v>
      </c>
      <c r="N2212" t="e">
        <f>INDEX(XML!$A$2:$R$782,MATCH(C2212,XML!$D$2:$D$737,0),2)</f>
        <v>#N/A</v>
      </c>
    </row>
    <row r="2213" spans="1:14" ht="67.5" x14ac:dyDescent="0.2">
      <c r="A2213">
        <v>52661</v>
      </c>
      <c r="B2213" t="s">
        <v>16542</v>
      </c>
      <c r="C2213" s="15" t="s">
        <v>16543</v>
      </c>
      <c r="D2213" s="15" t="s">
        <v>16544</v>
      </c>
      <c r="E2213">
        <v>3404</v>
      </c>
      <c r="F2213">
        <v>5990</v>
      </c>
      <c r="H2213">
        <v>20</v>
      </c>
      <c r="K2213" s="16">
        <f t="shared" si="102"/>
        <v>3812.48</v>
      </c>
      <c r="L2213" s="16">
        <f t="shared" si="103"/>
        <v>4013.136842105263</v>
      </c>
      <c r="M2213" s="16">
        <f t="shared" si="104"/>
        <v>4560.3827751196168</v>
      </c>
      <c r="N2213" t="e">
        <f>INDEX(XML!$A$2:$R$782,MATCH(C2213,XML!$D$2:$D$737,0),2)</f>
        <v>#N/A</v>
      </c>
    </row>
    <row r="2214" spans="1:14" ht="123.75" x14ac:dyDescent="0.2">
      <c r="A2214">
        <v>37123</v>
      </c>
      <c r="B2214" t="s">
        <v>37988</v>
      </c>
      <c r="C2214" s="15" t="s">
        <v>37989</v>
      </c>
      <c r="D2214" s="15" t="s">
        <v>37990</v>
      </c>
      <c r="E2214">
        <v>7009</v>
      </c>
      <c r="F2214">
        <v>9990</v>
      </c>
      <c r="H2214" t="s">
        <v>746</v>
      </c>
      <c r="K2214" s="16">
        <f t="shared" si="102"/>
        <v>7850.08</v>
      </c>
      <c r="L2214" s="16">
        <f t="shared" si="103"/>
        <v>8263.242105263158</v>
      </c>
      <c r="M2214" s="16">
        <f t="shared" si="104"/>
        <v>9390.0478468899528</v>
      </c>
      <c r="N2214" t="e">
        <f>INDEX(XML!$A$2:$R$782,MATCH(C2214,XML!$D$2:$D$737,0),2)</f>
        <v>#N/A</v>
      </c>
    </row>
    <row r="2215" spans="1:14" ht="90" x14ac:dyDescent="0.2">
      <c r="A2215">
        <v>37137</v>
      </c>
      <c r="B2215" t="s">
        <v>1611</v>
      </c>
      <c r="C2215" s="15" t="s">
        <v>1612</v>
      </c>
      <c r="D2215" s="15" t="s">
        <v>1613</v>
      </c>
      <c r="E2215">
        <v>12813</v>
      </c>
      <c r="F2215">
        <v>19990</v>
      </c>
      <c r="H2215" t="s">
        <v>746</v>
      </c>
      <c r="K2215" s="16">
        <f t="shared" si="102"/>
        <v>14350.56</v>
      </c>
      <c r="L2215" s="16">
        <f t="shared" si="103"/>
        <v>15105.852631578948</v>
      </c>
      <c r="M2215" s="16">
        <f t="shared" si="104"/>
        <v>17165.741626794261</v>
      </c>
      <c r="N2215" t="e">
        <f>INDEX(XML!$A$2:$R$782,MATCH(C2215,XML!$D$2:$D$737,0),2)</f>
        <v>#N/A</v>
      </c>
    </row>
    <row r="2216" spans="1:14" ht="213.75" x14ac:dyDescent="0.2">
      <c r="A2216">
        <v>52106</v>
      </c>
      <c r="B2216" t="s">
        <v>22304</v>
      </c>
      <c r="C2216" s="15" t="s">
        <v>22305</v>
      </c>
      <c r="D2216" s="15" t="s">
        <v>22306</v>
      </c>
      <c r="E2216">
        <v>14838</v>
      </c>
      <c r="F2216">
        <v>25990</v>
      </c>
      <c r="H2216" t="s">
        <v>746</v>
      </c>
      <c r="I2216">
        <v>1</v>
      </c>
      <c r="K2216" s="16">
        <f t="shared" si="102"/>
        <v>16618.560000000001</v>
      </c>
      <c r="L2216" s="16">
        <f t="shared" si="103"/>
        <v>17493.221052631583</v>
      </c>
      <c r="M2216" s="16">
        <f t="shared" si="104"/>
        <v>19878.660287081344</v>
      </c>
      <c r="N2216" t="e">
        <f>INDEX(XML!$A$2:$R$782,MATCH(C2216,XML!$D$2:$D$737,0),2)</f>
        <v>#N/A</v>
      </c>
    </row>
    <row r="2217" spans="1:14" ht="15.75" x14ac:dyDescent="0.25">
      <c r="A2217" s="184" t="s">
        <v>1681</v>
      </c>
      <c r="B2217" s="184"/>
      <c r="C2217" s="185"/>
      <c r="D2217" s="185"/>
      <c r="E2217" s="184"/>
      <c r="F2217" s="184"/>
      <c r="G2217" s="184"/>
      <c r="H2217" s="184"/>
      <c r="I2217" s="184"/>
      <c r="J2217" s="184"/>
      <c r="K2217" s="16">
        <f t="shared" si="102"/>
        <v>0</v>
      </c>
      <c r="L2217" s="16">
        <f t="shared" si="103"/>
        <v>0</v>
      </c>
      <c r="M2217" s="16">
        <f t="shared" si="104"/>
        <v>0</v>
      </c>
      <c r="N2217" t="e">
        <f>INDEX(XML!$A$2:$R$782,MATCH(C2217,XML!$D$2:$D$737,0),2)</f>
        <v>#N/A</v>
      </c>
    </row>
    <row r="2218" spans="1:14" ht="56.25" x14ac:dyDescent="0.2">
      <c r="A2218">
        <v>10279</v>
      </c>
      <c r="B2218" t="s">
        <v>1682</v>
      </c>
      <c r="C2218" s="15" t="s">
        <v>1683</v>
      </c>
      <c r="D2218" s="15" t="s">
        <v>1684</v>
      </c>
      <c r="E2218">
        <v>1390</v>
      </c>
      <c r="F2218">
        <v>1990</v>
      </c>
      <c r="H2218" t="s">
        <v>746</v>
      </c>
      <c r="K2218" s="16">
        <f t="shared" si="102"/>
        <v>1556.8</v>
      </c>
      <c r="L2218" s="16">
        <f t="shared" si="103"/>
        <v>1638.7368421052631</v>
      </c>
      <c r="M2218" s="16">
        <f t="shared" si="104"/>
        <v>1862.200956937799</v>
      </c>
      <c r="N2218" t="e">
        <f>INDEX(XML!$A$2:$R$782,MATCH(C2218,XML!$D$2:$D$737,0),2)</f>
        <v>#N/A</v>
      </c>
    </row>
    <row r="2219" spans="1:14" ht="56.25" x14ac:dyDescent="0.2">
      <c r="A2219">
        <v>63674</v>
      </c>
      <c r="B2219" t="s">
        <v>33315</v>
      </c>
      <c r="C2219" s="15" t="s">
        <v>33316</v>
      </c>
      <c r="D2219" s="15" t="s">
        <v>33317</v>
      </c>
      <c r="E2219">
        <v>1905</v>
      </c>
      <c r="F2219">
        <v>2600</v>
      </c>
      <c r="H2219" t="s">
        <v>746</v>
      </c>
      <c r="K2219" s="16">
        <f t="shared" si="102"/>
        <v>2133.6</v>
      </c>
      <c r="L2219" s="16">
        <f t="shared" si="103"/>
        <v>2245.8947368421054</v>
      </c>
      <c r="M2219" s="16">
        <f t="shared" si="104"/>
        <v>2552.1531100478469</v>
      </c>
      <c r="N2219" t="e">
        <f>INDEX(XML!$A$2:$R$782,MATCH(C2219,XML!$D$2:$D$737,0),2)</f>
        <v>#N/A</v>
      </c>
    </row>
    <row r="2220" spans="1:14" ht="78.75" x14ac:dyDescent="0.2">
      <c r="A2220">
        <v>26133</v>
      </c>
      <c r="B2220" t="s">
        <v>1685</v>
      </c>
      <c r="C2220" s="15" t="s">
        <v>1686</v>
      </c>
      <c r="D2220" s="15" t="s">
        <v>1687</v>
      </c>
      <c r="E2220">
        <v>1950</v>
      </c>
      <c r="F2220">
        <v>3306</v>
      </c>
      <c r="H2220" t="s">
        <v>746</v>
      </c>
      <c r="K2220" s="16">
        <f t="shared" si="102"/>
        <v>2184</v>
      </c>
      <c r="L2220" s="16">
        <f t="shared" si="103"/>
        <v>2298.9473684210525</v>
      </c>
      <c r="M2220" s="16">
        <f t="shared" si="104"/>
        <v>2612.4401913875595</v>
      </c>
      <c r="N2220" t="e">
        <f>INDEX(XML!$A$2:$R$782,MATCH(C2220,XML!$D$2:$D$737,0),2)</f>
        <v>#N/A</v>
      </c>
    </row>
    <row r="2221" spans="1:14" ht="90" x14ac:dyDescent="0.2">
      <c r="A2221">
        <v>63645</v>
      </c>
      <c r="B2221" t="s">
        <v>35160</v>
      </c>
      <c r="C2221" s="15" t="s">
        <v>33321</v>
      </c>
      <c r="D2221" s="15" t="s">
        <v>34795</v>
      </c>
      <c r="E2221">
        <v>4335</v>
      </c>
      <c r="F2221">
        <v>5785</v>
      </c>
      <c r="K2221" s="16">
        <f t="shared" si="102"/>
        <v>4855.2</v>
      </c>
      <c r="L2221" s="16">
        <f t="shared" si="103"/>
        <v>5110.7368421052633</v>
      </c>
      <c r="M2221" s="16">
        <f t="shared" si="104"/>
        <v>5807.6555023923447</v>
      </c>
      <c r="N2221" t="e">
        <f>INDEX(XML!$A$2:$R$782,MATCH(C2221,XML!$D$2:$D$737,0),2)</f>
        <v>#N/A</v>
      </c>
    </row>
    <row r="2222" spans="1:14" ht="101.25" x14ac:dyDescent="0.2">
      <c r="A2222">
        <v>30839</v>
      </c>
      <c r="B2222" t="s">
        <v>1688</v>
      </c>
      <c r="C2222" s="15" t="s">
        <v>1689</v>
      </c>
      <c r="D2222" s="15" t="s">
        <v>1690</v>
      </c>
      <c r="E2222">
        <v>2900</v>
      </c>
      <c r="F2222">
        <v>4602</v>
      </c>
      <c r="H2222">
        <v>18</v>
      </c>
      <c r="K2222" s="16">
        <f t="shared" si="102"/>
        <v>3248</v>
      </c>
      <c r="L2222" s="16">
        <f t="shared" si="103"/>
        <v>3418.9473684210525</v>
      </c>
      <c r="M2222" s="16">
        <f t="shared" si="104"/>
        <v>3885.167464114832</v>
      </c>
      <c r="N2222" t="e">
        <f>INDEX(XML!$A$2:$R$782,MATCH(C2222,XML!$D$2:$D$737,0),2)</f>
        <v>#N/A</v>
      </c>
    </row>
    <row r="2223" spans="1:14" ht="101.25" x14ac:dyDescent="0.2">
      <c r="A2223">
        <v>7617</v>
      </c>
      <c r="B2223" t="s">
        <v>1691</v>
      </c>
      <c r="C2223" s="15" t="s">
        <v>1692</v>
      </c>
      <c r="D2223" s="15" t="s">
        <v>1693</v>
      </c>
      <c r="E2223">
        <v>3000</v>
      </c>
      <c r="F2223">
        <v>3990</v>
      </c>
      <c r="H2223" t="s">
        <v>746</v>
      </c>
      <c r="K2223" s="16">
        <f t="shared" si="102"/>
        <v>3360</v>
      </c>
      <c r="L2223" s="16">
        <f t="shared" si="103"/>
        <v>3536.8421052631579</v>
      </c>
      <c r="M2223" s="16">
        <f t="shared" si="104"/>
        <v>4019.1387559808613</v>
      </c>
      <c r="N2223" t="e">
        <f>INDEX(XML!$A$2:$R$782,MATCH(C2223,XML!$D$2:$D$737,0),2)</f>
        <v>#N/A</v>
      </c>
    </row>
    <row r="2224" spans="1:14" ht="78.75" x14ac:dyDescent="0.2">
      <c r="A2224">
        <v>19835</v>
      </c>
      <c r="B2224" t="s">
        <v>1694</v>
      </c>
      <c r="C2224" s="15" t="s">
        <v>1695</v>
      </c>
      <c r="D2224" s="15" t="s">
        <v>1696</v>
      </c>
      <c r="E2224">
        <v>3330</v>
      </c>
      <c r="F2224">
        <v>4400</v>
      </c>
      <c r="H2224" t="s">
        <v>746</v>
      </c>
      <c r="K2224" s="16">
        <f t="shared" si="102"/>
        <v>3729.6</v>
      </c>
      <c r="L2224" s="16">
        <f t="shared" si="103"/>
        <v>3925.8947368421054</v>
      </c>
      <c r="M2224" s="16">
        <f t="shared" si="104"/>
        <v>4461.2440191387568</v>
      </c>
      <c r="N2224" t="e">
        <f>INDEX(XML!$A$2:$R$782,MATCH(C2224,XML!$D$2:$D$737,0),2)</f>
        <v>#N/A</v>
      </c>
    </row>
    <row r="2225" spans="1:14" ht="33.75" customHeight="1" x14ac:dyDescent="0.2">
      <c r="A2225">
        <v>9588</v>
      </c>
      <c r="B2225" t="s">
        <v>1697</v>
      </c>
      <c r="C2225" s="15" t="s">
        <v>1698</v>
      </c>
      <c r="D2225" s="15" t="s">
        <v>1699</v>
      </c>
      <c r="E2225">
        <v>3500</v>
      </c>
      <c r="F2225">
        <v>5800</v>
      </c>
      <c r="H2225" t="s">
        <v>746</v>
      </c>
      <c r="K2225" s="16">
        <f t="shared" si="102"/>
        <v>3920</v>
      </c>
      <c r="L2225" s="16">
        <f t="shared" si="103"/>
        <v>4126.3157894736842</v>
      </c>
      <c r="M2225" s="16">
        <f t="shared" si="104"/>
        <v>4688.9952153110053</v>
      </c>
      <c r="N2225" t="e">
        <f>INDEX(XML!$A$2:$R$782,MATCH(C2225,XML!$D$2:$D$737,0),2)</f>
        <v>#N/A</v>
      </c>
    </row>
    <row r="2226" spans="1:14" ht="33.75" customHeight="1" x14ac:dyDescent="0.2">
      <c r="A2226">
        <v>24857</v>
      </c>
      <c r="B2226" t="s">
        <v>1700</v>
      </c>
      <c r="C2226" s="15" t="s">
        <v>1701</v>
      </c>
      <c r="D2226" s="15" t="s">
        <v>1702</v>
      </c>
      <c r="E2226">
        <v>3700</v>
      </c>
      <c r="F2226">
        <v>5490</v>
      </c>
      <c r="H2226" t="s">
        <v>746</v>
      </c>
      <c r="K2226" s="16">
        <f t="shared" si="102"/>
        <v>4144</v>
      </c>
      <c r="L2226" s="16">
        <f t="shared" si="103"/>
        <v>4362.105263157895</v>
      </c>
      <c r="M2226" s="16">
        <f t="shared" si="104"/>
        <v>4956.9377990430621</v>
      </c>
      <c r="N2226" t="e">
        <f>INDEX(XML!$A$2:$R$782,MATCH(C2226,XML!$D$2:$D$737,0),2)</f>
        <v>#N/A</v>
      </c>
    </row>
    <row r="2227" spans="1:14" ht="67.5" x14ac:dyDescent="0.2">
      <c r="A2227">
        <v>40391</v>
      </c>
      <c r="B2227" t="s">
        <v>1703</v>
      </c>
      <c r="C2227" s="15" t="s">
        <v>1704</v>
      </c>
      <c r="D2227" s="15" t="s">
        <v>1705</v>
      </c>
      <c r="E2227">
        <v>3280</v>
      </c>
      <c r="F2227">
        <v>5243</v>
      </c>
      <c r="H2227" t="s">
        <v>746</v>
      </c>
      <c r="K2227" s="16">
        <f t="shared" si="102"/>
        <v>3673.6</v>
      </c>
      <c r="L2227" s="16">
        <f t="shared" si="103"/>
        <v>3866.9473684210525</v>
      </c>
      <c r="M2227" s="16">
        <f t="shared" si="104"/>
        <v>4394.258373205741</v>
      </c>
      <c r="N2227" t="e">
        <f>INDEX(XML!$A$2:$R$782,MATCH(C2227,XML!$D$2:$D$737,0),2)</f>
        <v>#N/A</v>
      </c>
    </row>
    <row r="2228" spans="1:14" ht="67.5" x14ac:dyDescent="0.2">
      <c r="A2228">
        <v>79239</v>
      </c>
      <c r="B2228" t="s">
        <v>43063</v>
      </c>
      <c r="C2228" s="15" t="s">
        <v>43064</v>
      </c>
      <c r="D2228" s="15" t="s">
        <v>43065</v>
      </c>
      <c r="E2228">
        <v>2990</v>
      </c>
      <c r="F2228">
        <v>5000</v>
      </c>
      <c r="H2228" t="s">
        <v>746</v>
      </c>
      <c r="K2228" s="16">
        <f t="shared" si="102"/>
        <v>3348.8</v>
      </c>
      <c r="L2228" s="16">
        <f t="shared" si="103"/>
        <v>3525.0526315789475</v>
      </c>
      <c r="M2228" s="16">
        <f t="shared" si="104"/>
        <v>4005.741626794259</v>
      </c>
      <c r="N2228" t="e">
        <f>INDEX(XML!$A$2:$R$782,MATCH(C2228,XML!$D$2:$D$737,0),2)</f>
        <v>#N/A</v>
      </c>
    </row>
    <row r="2229" spans="1:14" ht="67.5" x14ac:dyDescent="0.2">
      <c r="A2229">
        <v>58012</v>
      </c>
      <c r="B2229" t="s">
        <v>20326</v>
      </c>
      <c r="C2229" s="15" t="s">
        <v>20327</v>
      </c>
      <c r="D2229" s="15" t="s">
        <v>20328</v>
      </c>
      <c r="E2229">
        <v>2860</v>
      </c>
      <c r="F2229">
        <v>4173</v>
      </c>
      <c r="H2229" t="s">
        <v>746</v>
      </c>
      <c r="K2229" s="16">
        <f t="shared" si="102"/>
        <v>3203.2</v>
      </c>
      <c r="L2229" s="16">
        <f t="shared" si="103"/>
        <v>3371.7894736842104</v>
      </c>
      <c r="M2229" s="16">
        <f t="shared" si="104"/>
        <v>3831.5789473684213</v>
      </c>
      <c r="N2229" t="e">
        <f>INDEX(XML!$A$2:$R$782,MATCH(C2229,XML!$D$2:$D$737,0),2)</f>
        <v>#N/A</v>
      </c>
    </row>
    <row r="2230" spans="1:14" ht="67.5" x14ac:dyDescent="0.2">
      <c r="A2230">
        <v>74633</v>
      </c>
      <c r="B2230" t="s">
        <v>39452</v>
      </c>
      <c r="C2230" s="15" t="s">
        <v>39453</v>
      </c>
      <c r="D2230" s="15" t="s">
        <v>39454</v>
      </c>
      <c r="E2230">
        <v>2790</v>
      </c>
      <c r="F2230">
        <v>5000</v>
      </c>
      <c r="H2230" t="s">
        <v>746</v>
      </c>
      <c r="K2230" s="16">
        <f t="shared" si="102"/>
        <v>3124.8</v>
      </c>
      <c r="L2230" s="16">
        <f t="shared" si="103"/>
        <v>3289.2631578947367</v>
      </c>
      <c r="M2230" s="16">
        <f t="shared" si="104"/>
        <v>3737.7990430622008</v>
      </c>
      <c r="N2230" t="e">
        <f>INDEX(XML!$A$2:$R$782,MATCH(C2230,XML!$D$2:$D$737,0),2)</f>
        <v>#N/A</v>
      </c>
    </row>
    <row r="2231" spans="1:14" ht="15.75" x14ac:dyDescent="0.25">
      <c r="A2231" s="184" t="s">
        <v>1706</v>
      </c>
      <c r="B2231" s="184"/>
      <c r="C2231" s="185"/>
      <c r="D2231" s="185"/>
      <c r="E2231" s="184"/>
      <c r="F2231" s="184"/>
      <c r="G2231" s="184"/>
      <c r="H2231" s="184"/>
      <c r="I2231" s="184"/>
      <c r="J2231" s="184"/>
      <c r="K2231" s="16">
        <f t="shared" si="102"/>
        <v>0</v>
      </c>
      <c r="L2231" s="16">
        <f t="shared" si="103"/>
        <v>0</v>
      </c>
      <c r="M2231" s="16">
        <f t="shared" si="104"/>
        <v>0</v>
      </c>
      <c r="N2231" t="e">
        <f>INDEX(XML!$A$2:$R$782,MATCH(C2231,XML!$D$2:$D$737,0),2)</f>
        <v>#N/A</v>
      </c>
    </row>
    <row r="2232" spans="1:14" ht="67.5" x14ac:dyDescent="0.2">
      <c r="A2232">
        <v>63650</v>
      </c>
      <c r="B2232" t="s">
        <v>33318</v>
      </c>
      <c r="C2232" s="15" t="s">
        <v>33319</v>
      </c>
      <c r="D2232" s="15" t="s">
        <v>33320</v>
      </c>
      <c r="E2232">
        <v>2650</v>
      </c>
      <c r="F2232">
        <v>3400</v>
      </c>
      <c r="K2232" s="16">
        <f t="shared" si="102"/>
        <v>2968</v>
      </c>
      <c r="L2232" s="16">
        <f t="shared" si="103"/>
        <v>3124.2105263157896</v>
      </c>
      <c r="M2232" s="16">
        <f t="shared" si="104"/>
        <v>3550.2392344497607</v>
      </c>
      <c r="N2232" t="e">
        <f>INDEX(XML!$A$2:$R$782,MATCH(C2232,XML!$D$2:$D$737,0),2)</f>
        <v>#N/A</v>
      </c>
    </row>
    <row r="2233" spans="1:14" ht="67.5" x14ac:dyDescent="0.2">
      <c r="A2233">
        <v>63672</v>
      </c>
      <c r="B2233" t="s">
        <v>35256</v>
      </c>
      <c r="C2233" s="15" t="s">
        <v>35257</v>
      </c>
      <c r="D2233" s="15" t="s">
        <v>35258</v>
      </c>
      <c r="E2233">
        <v>3500</v>
      </c>
      <c r="F2233">
        <v>5500</v>
      </c>
      <c r="H2233" t="s">
        <v>746</v>
      </c>
      <c r="K2233" s="16">
        <f t="shared" si="102"/>
        <v>3920</v>
      </c>
      <c r="L2233" s="16">
        <f t="shared" si="103"/>
        <v>4126.3157894736842</v>
      </c>
      <c r="M2233" s="16">
        <f t="shared" si="104"/>
        <v>4688.9952153110053</v>
      </c>
      <c r="N2233" t="e">
        <f>INDEX(XML!$A$2:$R$782,MATCH(C2233,XML!$D$2:$D$737,0),2)</f>
        <v>#N/A</v>
      </c>
    </row>
    <row r="2234" spans="1:14" ht="101.25" x14ac:dyDescent="0.2">
      <c r="A2234">
        <v>10496</v>
      </c>
      <c r="B2234" t="s">
        <v>1710</v>
      </c>
      <c r="C2234" s="15" t="s">
        <v>1711</v>
      </c>
      <c r="D2234" s="15" t="s">
        <v>1712</v>
      </c>
      <c r="E2234">
        <v>3830</v>
      </c>
      <c r="F2234">
        <v>4590</v>
      </c>
      <c r="H2234" t="s">
        <v>746</v>
      </c>
      <c r="K2234" s="16">
        <f t="shared" si="102"/>
        <v>4289.6000000000004</v>
      </c>
      <c r="L2234" s="16">
        <f t="shared" si="103"/>
        <v>4515.3684210526326</v>
      </c>
      <c r="M2234" s="16">
        <f t="shared" si="104"/>
        <v>5131.1004784689003</v>
      </c>
      <c r="N2234" t="e">
        <f>INDEX(XML!$A$2:$R$782,MATCH(C2234,XML!$D$2:$D$737,0),2)</f>
        <v>#N/A</v>
      </c>
    </row>
    <row r="2235" spans="1:14" ht="101.25" x14ac:dyDescent="0.2">
      <c r="A2235">
        <v>32136</v>
      </c>
      <c r="B2235" t="s">
        <v>1707</v>
      </c>
      <c r="C2235" s="15" t="s">
        <v>1708</v>
      </c>
      <c r="D2235" s="15" t="s">
        <v>1709</v>
      </c>
      <c r="E2235">
        <v>2990</v>
      </c>
      <c r="F2235">
        <v>4990</v>
      </c>
      <c r="H2235" t="s">
        <v>746</v>
      </c>
      <c r="K2235" s="16">
        <f t="shared" si="102"/>
        <v>3348.8</v>
      </c>
      <c r="L2235" s="16">
        <f t="shared" si="103"/>
        <v>3525.0526315789475</v>
      </c>
      <c r="M2235" s="16">
        <f t="shared" si="104"/>
        <v>4005.741626794259</v>
      </c>
      <c r="N2235" t="e">
        <f>INDEX(XML!$A$2:$R$782,MATCH(C2235,XML!$D$2:$D$737,0),2)</f>
        <v>#N/A</v>
      </c>
    </row>
    <row r="2236" spans="1:14" ht="112.5" x14ac:dyDescent="0.2">
      <c r="A2236">
        <v>59865</v>
      </c>
      <c r="B2236" t="s">
        <v>21124</v>
      </c>
      <c r="C2236" s="15" t="s">
        <v>21125</v>
      </c>
      <c r="D2236" s="15" t="s">
        <v>21126</v>
      </c>
      <c r="E2236">
        <v>4750</v>
      </c>
      <c r="F2236">
        <v>6420</v>
      </c>
      <c r="H2236" t="s">
        <v>746</v>
      </c>
      <c r="K2236" s="16">
        <f t="shared" si="102"/>
        <v>5320</v>
      </c>
      <c r="L2236" s="16">
        <f t="shared" si="103"/>
        <v>5600</v>
      </c>
      <c r="M2236" s="16">
        <f t="shared" si="104"/>
        <v>6363.636363636364</v>
      </c>
      <c r="N2236" t="e">
        <f>INDEX(XML!$A$2:$R$782,MATCH(C2236,XML!$D$2:$D$737,0),2)</f>
        <v>#N/A</v>
      </c>
    </row>
    <row r="2237" spans="1:14" ht="123.75" x14ac:dyDescent="0.2">
      <c r="A2237">
        <v>45823</v>
      </c>
      <c r="B2237" t="s">
        <v>1713</v>
      </c>
      <c r="C2237" s="15" t="s">
        <v>1714</v>
      </c>
      <c r="D2237" s="15" t="s">
        <v>1715</v>
      </c>
      <c r="E2237">
        <v>5450</v>
      </c>
      <c r="F2237">
        <v>7276</v>
      </c>
      <c r="H2237" t="s">
        <v>746</v>
      </c>
      <c r="K2237" s="16">
        <f t="shared" si="102"/>
        <v>6104</v>
      </c>
      <c r="L2237" s="16">
        <f t="shared" si="103"/>
        <v>6425.2631578947367</v>
      </c>
      <c r="M2237" s="16">
        <f t="shared" si="104"/>
        <v>7301.4354066985652</v>
      </c>
      <c r="N2237" t="e">
        <f>INDEX(XML!$A$2:$R$782,MATCH(C2237,XML!$D$2:$D$737,0),2)</f>
        <v>#N/A</v>
      </c>
    </row>
    <row r="2238" spans="1:14" ht="90" x14ac:dyDescent="0.2">
      <c r="A2238">
        <v>58762</v>
      </c>
      <c r="B2238" t="s">
        <v>23863</v>
      </c>
      <c r="C2238" s="15" t="s">
        <v>23864</v>
      </c>
      <c r="D2238" s="15" t="s">
        <v>23973</v>
      </c>
      <c r="E2238">
        <v>8500</v>
      </c>
      <c r="F2238">
        <v>12000</v>
      </c>
      <c r="K2238" s="16">
        <f t="shared" si="102"/>
        <v>9520</v>
      </c>
      <c r="L2238" s="16">
        <f t="shared" si="103"/>
        <v>10021.052631578947</v>
      </c>
      <c r="M2238" s="16">
        <f t="shared" si="104"/>
        <v>11387.559808612439</v>
      </c>
      <c r="N2238" t="e">
        <f>INDEX(XML!$A$2:$R$782,MATCH(C2238,XML!$D$2:$D$737,0),2)</f>
        <v>#N/A</v>
      </c>
    </row>
    <row r="2239" spans="1:14" ht="90" x14ac:dyDescent="0.2">
      <c r="A2239">
        <v>58763</v>
      </c>
      <c r="B2239" t="s">
        <v>23863</v>
      </c>
      <c r="C2239" s="15" t="s">
        <v>23865</v>
      </c>
      <c r="D2239" s="15" t="s">
        <v>24003</v>
      </c>
      <c r="E2239">
        <v>8400</v>
      </c>
      <c r="F2239">
        <v>12000</v>
      </c>
      <c r="H2239" t="s">
        <v>746</v>
      </c>
      <c r="K2239" s="16">
        <f t="shared" si="102"/>
        <v>9408</v>
      </c>
      <c r="L2239" s="16">
        <f t="shared" si="103"/>
        <v>9903.1578947368416</v>
      </c>
      <c r="M2239" s="16">
        <f t="shared" si="104"/>
        <v>11253.588516746411</v>
      </c>
      <c r="N2239" t="e">
        <f>INDEX(XML!$A$2:$R$782,MATCH(C2239,XML!$D$2:$D$737,0),2)</f>
        <v>#N/A</v>
      </c>
    </row>
    <row r="2240" spans="1:14" ht="67.5" x14ac:dyDescent="0.2">
      <c r="A2240">
        <v>58986</v>
      </c>
      <c r="B2240" t="s">
        <v>20422</v>
      </c>
      <c r="C2240" s="15" t="s">
        <v>20423</v>
      </c>
      <c r="D2240" s="15" t="s">
        <v>20424</v>
      </c>
      <c r="E2240">
        <v>7600</v>
      </c>
      <c r="F2240">
        <v>10800</v>
      </c>
      <c r="H2240" t="s">
        <v>746</v>
      </c>
      <c r="K2240" s="16">
        <f t="shared" si="102"/>
        <v>8512</v>
      </c>
      <c r="L2240" s="16">
        <f t="shared" si="103"/>
        <v>8960</v>
      </c>
      <c r="M2240" s="16">
        <f t="shared" si="104"/>
        <v>10181.818181818182</v>
      </c>
      <c r="N2240" t="e">
        <f>INDEX(XML!$A$2:$R$782,MATCH(C2240,XML!$D$2:$D$737,0),2)</f>
        <v>#N/A</v>
      </c>
    </row>
    <row r="2241" spans="1:14" ht="67.5" x14ac:dyDescent="0.2">
      <c r="A2241">
        <v>58987</v>
      </c>
      <c r="B2241" t="s">
        <v>20425</v>
      </c>
      <c r="C2241" s="15" t="s">
        <v>20426</v>
      </c>
      <c r="D2241" s="15" t="s">
        <v>20427</v>
      </c>
      <c r="E2241">
        <v>7600</v>
      </c>
      <c r="F2241">
        <v>10800</v>
      </c>
      <c r="H2241" t="s">
        <v>746</v>
      </c>
      <c r="K2241" s="16">
        <f t="shared" si="102"/>
        <v>8512</v>
      </c>
      <c r="L2241" s="16">
        <f t="shared" si="103"/>
        <v>8960</v>
      </c>
      <c r="M2241" s="16">
        <f t="shared" si="104"/>
        <v>10181.818181818182</v>
      </c>
      <c r="N2241" t="e">
        <f>INDEX(XML!$A$2:$R$782,MATCH(C2241,XML!$D$2:$D$737,0),2)</f>
        <v>#N/A</v>
      </c>
    </row>
    <row r="2242" spans="1:14" ht="90" x14ac:dyDescent="0.2">
      <c r="A2242">
        <v>50280</v>
      </c>
      <c r="B2242" t="s">
        <v>1716</v>
      </c>
      <c r="C2242" s="15" t="s">
        <v>1717</v>
      </c>
      <c r="D2242" s="15" t="s">
        <v>1718</v>
      </c>
      <c r="E2242">
        <v>7600</v>
      </c>
      <c r="F2242">
        <v>10800</v>
      </c>
      <c r="H2242" t="s">
        <v>746</v>
      </c>
      <c r="K2242" s="16">
        <f t="shared" si="102"/>
        <v>8512</v>
      </c>
      <c r="L2242" s="16">
        <f t="shared" si="103"/>
        <v>8960</v>
      </c>
      <c r="M2242" s="16">
        <f t="shared" si="104"/>
        <v>10181.818181818182</v>
      </c>
      <c r="N2242" t="e">
        <f>INDEX(XML!$A$2:$R$782,MATCH(C2242,XML!$D$2:$D$737,0),2)</f>
        <v>#N/A</v>
      </c>
    </row>
    <row r="2243" spans="1:14" ht="22.5" customHeight="1" x14ac:dyDescent="0.2">
      <c r="A2243">
        <v>50277</v>
      </c>
      <c r="B2243" t="s">
        <v>1719</v>
      </c>
      <c r="C2243" s="15" t="s">
        <v>1720</v>
      </c>
      <c r="D2243" s="15" t="s">
        <v>1721</v>
      </c>
      <c r="E2243">
        <v>7600</v>
      </c>
      <c r="F2243">
        <v>10800</v>
      </c>
      <c r="H2243" t="s">
        <v>746</v>
      </c>
      <c r="K2243" s="16">
        <f t="shared" si="102"/>
        <v>8512</v>
      </c>
      <c r="L2243" s="16">
        <f t="shared" si="103"/>
        <v>8960</v>
      </c>
      <c r="M2243" s="16">
        <f t="shared" si="104"/>
        <v>10181.818181818182</v>
      </c>
      <c r="N2243" t="e">
        <f>INDEX(XML!$A$2:$R$782,MATCH(C2243,XML!$D$2:$D$737,0),2)</f>
        <v>#N/A</v>
      </c>
    </row>
    <row r="2244" spans="1:14" ht="22.5" customHeight="1" x14ac:dyDescent="0.25">
      <c r="A2244" s="184" t="s">
        <v>1722</v>
      </c>
      <c r="B2244" s="184"/>
      <c r="C2244" s="185"/>
      <c r="D2244" s="185"/>
      <c r="E2244" s="184"/>
      <c r="F2244" s="184"/>
      <c r="G2244" s="184"/>
      <c r="H2244" s="184"/>
      <c r="I2244" s="184"/>
      <c r="J2244" s="184"/>
      <c r="K2244" s="16">
        <f t="shared" si="102"/>
        <v>0</v>
      </c>
      <c r="L2244" s="16">
        <f t="shared" si="103"/>
        <v>0</v>
      </c>
      <c r="M2244" s="16">
        <f t="shared" si="104"/>
        <v>0</v>
      </c>
      <c r="N2244" t="e">
        <f>INDEX(XML!$A$2:$R$782,MATCH(C2244,XML!$D$2:$D$737,0),2)</f>
        <v>#N/A</v>
      </c>
    </row>
    <row r="2245" spans="1:14" ht="22.5" customHeight="1" x14ac:dyDescent="0.2">
      <c r="A2245">
        <v>63673</v>
      </c>
      <c r="B2245" t="s">
        <v>33322</v>
      </c>
      <c r="C2245" s="15" t="s">
        <v>33323</v>
      </c>
      <c r="D2245" s="15" t="s">
        <v>33324</v>
      </c>
      <c r="E2245">
        <v>3300</v>
      </c>
      <c r="F2245">
        <v>4500</v>
      </c>
      <c r="H2245" t="s">
        <v>746</v>
      </c>
      <c r="K2245" s="16">
        <f t="shared" ref="K2245:K2308" si="105">IF(E2245&gt;49999,E2245+E2245*0.07,IF(E2245&lt;=49999,E2245+E2245*0.12))</f>
        <v>3696</v>
      </c>
      <c r="L2245" s="16">
        <f t="shared" ref="L2245:L2308" si="106">K2245*100/95</f>
        <v>3890.5263157894738</v>
      </c>
      <c r="M2245" s="16">
        <f t="shared" ref="M2245:M2308" si="107">IF(COUNTIF(C2245,"*Dahua*"),F2245-10,L2245*100/88)</f>
        <v>4421.0526315789475</v>
      </c>
      <c r="N2245" t="e">
        <f>INDEX(XML!$A$2:$R$782,MATCH(C2245,XML!$D$2:$D$737,0),2)</f>
        <v>#N/A</v>
      </c>
    </row>
    <row r="2246" spans="1:14" ht="22.5" customHeight="1" x14ac:dyDescent="0.2">
      <c r="A2246">
        <v>63675</v>
      </c>
      <c r="B2246" t="s">
        <v>33325</v>
      </c>
      <c r="C2246" s="15" t="s">
        <v>33326</v>
      </c>
      <c r="D2246" s="15" t="s">
        <v>33327</v>
      </c>
      <c r="E2246">
        <v>5000</v>
      </c>
      <c r="F2246">
        <v>6500</v>
      </c>
      <c r="H2246" t="s">
        <v>746</v>
      </c>
      <c r="K2246" s="16">
        <f t="shared" si="105"/>
        <v>5600</v>
      </c>
      <c r="L2246" s="16">
        <f t="shared" si="106"/>
        <v>5894.7368421052633</v>
      </c>
      <c r="M2246" s="16">
        <f t="shared" si="107"/>
        <v>6698.5645933014348</v>
      </c>
      <c r="N2246" t="e">
        <f>INDEX(XML!$A$2:$R$782,MATCH(C2246,XML!$D$2:$D$737,0),2)</f>
        <v>#N/A</v>
      </c>
    </row>
    <row r="2247" spans="1:14" ht="22.5" customHeight="1" x14ac:dyDescent="0.2">
      <c r="A2247">
        <v>36842</v>
      </c>
      <c r="B2247" t="s">
        <v>1723</v>
      </c>
      <c r="C2247" s="15" t="s">
        <v>1724</v>
      </c>
      <c r="D2247" s="15" t="s">
        <v>1725</v>
      </c>
      <c r="E2247">
        <v>2950</v>
      </c>
      <c r="F2247">
        <v>4173</v>
      </c>
      <c r="H2247" t="s">
        <v>746</v>
      </c>
      <c r="K2247" s="16">
        <f t="shared" si="105"/>
        <v>3304</v>
      </c>
      <c r="L2247" s="16">
        <f t="shared" si="106"/>
        <v>3477.8947368421054</v>
      </c>
      <c r="M2247" s="16">
        <f t="shared" si="107"/>
        <v>3952.1531100478473</v>
      </c>
      <c r="N2247" t="e">
        <f>INDEX(XML!$A$2:$R$782,MATCH(C2247,XML!$D$2:$D$737,0),2)</f>
        <v>#N/A</v>
      </c>
    </row>
    <row r="2248" spans="1:14" ht="22.5" customHeight="1" x14ac:dyDescent="0.2">
      <c r="A2248">
        <v>44894</v>
      </c>
      <c r="B2248" t="s">
        <v>1726</v>
      </c>
      <c r="C2248" s="15" t="s">
        <v>1727</v>
      </c>
      <c r="D2248" s="15" t="s">
        <v>1728</v>
      </c>
      <c r="E2248">
        <v>10650</v>
      </c>
      <c r="F2248">
        <v>14969</v>
      </c>
      <c r="H2248" t="s">
        <v>746</v>
      </c>
      <c r="K2248" s="16">
        <f t="shared" si="105"/>
        <v>11928</v>
      </c>
      <c r="L2248" s="16">
        <f t="shared" si="106"/>
        <v>12555.78947368421</v>
      </c>
      <c r="M2248" s="16">
        <f t="shared" si="107"/>
        <v>14267.942583732056</v>
      </c>
      <c r="N2248" t="e">
        <f>INDEX(XML!$A$2:$R$782,MATCH(C2248,XML!$D$2:$D$737,0),2)</f>
        <v>#N/A</v>
      </c>
    </row>
    <row r="2249" spans="1:14" ht="78.75" x14ac:dyDescent="0.2">
      <c r="A2249">
        <v>74637</v>
      </c>
      <c r="B2249" t="s">
        <v>39455</v>
      </c>
      <c r="C2249" s="15" t="s">
        <v>39456</v>
      </c>
      <c r="D2249" s="15" t="s">
        <v>39457</v>
      </c>
      <c r="E2249">
        <v>6500</v>
      </c>
      <c r="F2249">
        <v>10500</v>
      </c>
      <c r="H2249" t="s">
        <v>746</v>
      </c>
      <c r="K2249" s="16">
        <f t="shared" si="105"/>
        <v>7280</v>
      </c>
      <c r="L2249" s="16">
        <f t="shared" si="106"/>
        <v>7663.1578947368425</v>
      </c>
      <c r="M2249" s="16">
        <f t="shared" si="107"/>
        <v>8708.1339712918671</v>
      </c>
      <c r="N2249" t="e">
        <f>INDEX(XML!$A$2:$R$782,MATCH(C2249,XML!$D$2:$D$737,0),2)</f>
        <v>#N/A</v>
      </c>
    </row>
    <row r="2250" spans="1:14" ht="67.5" x14ac:dyDescent="0.2">
      <c r="A2250">
        <v>25159</v>
      </c>
      <c r="B2250" t="s">
        <v>1729</v>
      </c>
      <c r="C2250" s="15" t="s">
        <v>1730</v>
      </c>
      <c r="D2250" s="15" t="s">
        <v>1731</v>
      </c>
      <c r="E2250">
        <v>11991</v>
      </c>
      <c r="F2250">
        <v>18821</v>
      </c>
      <c r="H2250" t="s">
        <v>746</v>
      </c>
      <c r="K2250" s="16">
        <f t="shared" si="105"/>
        <v>13429.92</v>
      </c>
      <c r="L2250" s="16">
        <f t="shared" si="106"/>
        <v>14136.757894736842</v>
      </c>
      <c r="M2250" s="16">
        <f t="shared" si="107"/>
        <v>16064.497607655503</v>
      </c>
      <c r="N2250" t="e">
        <f>INDEX(XML!$A$2:$R$782,MATCH(C2250,XML!$D$2:$D$737,0),2)</f>
        <v>#N/A</v>
      </c>
    </row>
    <row r="2251" spans="1:14" ht="22.5" customHeight="1" x14ac:dyDescent="0.2">
      <c r="A2251">
        <v>36900</v>
      </c>
      <c r="B2251" t="s">
        <v>1732</v>
      </c>
      <c r="C2251" s="15" t="s">
        <v>1733</v>
      </c>
      <c r="D2251" s="15" t="s">
        <v>1734</v>
      </c>
      <c r="E2251">
        <v>13500</v>
      </c>
      <c r="F2251">
        <v>18990</v>
      </c>
      <c r="H2251">
        <v>41</v>
      </c>
      <c r="K2251" s="16">
        <f t="shared" si="105"/>
        <v>15120</v>
      </c>
      <c r="L2251" s="16">
        <f t="shared" si="106"/>
        <v>15915.78947368421</v>
      </c>
      <c r="M2251" s="16">
        <f t="shared" si="107"/>
        <v>18086.124401913872</v>
      </c>
      <c r="N2251" t="e">
        <f>INDEX(XML!$A$2:$R$782,MATCH(C2251,XML!$D$2:$D$737,0),2)</f>
        <v>#N/A</v>
      </c>
    </row>
    <row r="2252" spans="1:14" ht="22.5" customHeight="1" x14ac:dyDescent="0.2">
      <c r="A2252">
        <v>50643</v>
      </c>
      <c r="B2252" t="s">
        <v>1735</v>
      </c>
      <c r="C2252" s="15" t="s">
        <v>1736</v>
      </c>
      <c r="D2252" s="15" t="s">
        <v>43066</v>
      </c>
      <c r="E2252">
        <v>10787</v>
      </c>
      <c r="F2252">
        <v>15680</v>
      </c>
      <c r="H2252" t="s">
        <v>746</v>
      </c>
      <c r="K2252" s="16">
        <f t="shared" si="105"/>
        <v>12081.44</v>
      </c>
      <c r="L2252" s="16">
        <f t="shared" si="106"/>
        <v>12717.305263157894</v>
      </c>
      <c r="M2252" s="16">
        <f t="shared" si="107"/>
        <v>14451.483253588516</v>
      </c>
      <c r="N2252" t="e">
        <f>INDEX(XML!$A$2:$R$782,MATCH(C2252,XML!$D$2:$D$737,0),2)</f>
        <v>#N/A</v>
      </c>
    </row>
    <row r="2253" spans="1:14" ht="67.5" x14ac:dyDescent="0.2">
      <c r="A2253">
        <v>30840</v>
      </c>
      <c r="B2253" t="s">
        <v>1737</v>
      </c>
      <c r="C2253" s="15" t="s">
        <v>1738</v>
      </c>
      <c r="D2253" s="15" t="s">
        <v>1739</v>
      </c>
      <c r="E2253">
        <v>13800</v>
      </c>
      <c r="F2253">
        <v>20690</v>
      </c>
      <c r="H2253" t="s">
        <v>746</v>
      </c>
      <c r="K2253" s="16">
        <f t="shared" si="105"/>
        <v>15456</v>
      </c>
      <c r="L2253" s="16">
        <f t="shared" si="106"/>
        <v>16269.473684210527</v>
      </c>
      <c r="M2253" s="16">
        <f t="shared" si="107"/>
        <v>18488.038277511961</v>
      </c>
      <c r="N2253" t="e">
        <f>INDEX(XML!$A$2:$R$782,MATCH(C2253,XML!$D$2:$D$737,0),2)</f>
        <v>#N/A</v>
      </c>
    </row>
    <row r="2254" spans="1:14" ht="78.75" x14ac:dyDescent="0.2">
      <c r="A2254">
        <v>76204</v>
      </c>
      <c r="B2254" t="s">
        <v>37992</v>
      </c>
      <c r="C2254" s="15" t="s">
        <v>44939</v>
      </c>
      <c r="D2254" s="15" t="s">
        <v>41013</v>
      </c>
      <c r="E2254">
        <v>15925</v>
      </c>
      <c r="F2254">
        <v>22990</v>
      </c>
      <c r="K2254" s="16">
        <f t="shared" si="105"/>
        <v>17836</v>
      </c>
      <c r="L2254" s="16">
        <f t="shared" si="106"/>
        <v>18774.736842105263</v>
      </c>
      <c r="M2254" s="16">
        <f t="shared" si="107"/>
        <v>21334.928229665071</v>
      </c>
      <c r="N2254" t="e">
        <f>INDEX(XML!$A$2:$R$782,MATCH(C2254,XML!$D$2:$D$737,0),2)</f>
        <v>#N/A</v>
      </c>
    </row>
    <row r="2255" spans="1:14" ht="22.5" customHeight="1" x14ac:dyDescent="0.2">
      <c r="A2255">
        <v>76338</v>
      </c>
      <c r="B2255" t="s">
        <v>37993</v>
      </c>
      <c r="C2255" s="15" t="s">
        <v>37994</v>
      </c>
      <c r="D2255" s="15" t="s">
        <v>38784</v>
      </c>
      <c r="E2255">
        <v>21055</v>
      </c>
      <c r="F2255">
        <v>29990</v>
      </c>
      <c r="K2255" s="16">
        <f t="shared" si="105"/>
        <v>23581.599999999999</v>
      </c>
      <c r="L2255" s="16">
        <f t="shared" si="106"/>
        <v>24822.736842105263</v>
      </c>
      <c r="M2255" s="16">
        <f t="shared" si="107"/>
        <v>28207.655502392343</v>
      </c>
      <c r="N2255" t="e">
        <f>INDEX(XML!$A$2:$R$782,MATCH(C2255,XML!$D$2:$D$737,0),2)</f>
        <v>#N/A</v>
      </c>
    </row>
    <row r="2256" spans="1:14" ht="22.5" customHeight="1" x14ac:dyDescent="0.2">
      <c r="A2256">
        <v>76339</v>
      </c>
      <c r="B2256" t="s">
        <v>39458</v>
      </c>
      <c r="C2256" s="15" t="s">
        <v>39459</v>
      </c>
      <c r="D2256" s="15" t="s">
        <v>39460</v>
      </c>
      <c r="E2256">
        <v>22486</v>
      </c>
      <c r="F2256">
        <v>31990</v>
      </c>
      <c r="K2256" s="16">
        <f t="shared" si="105"/>
        <v>25184.32</v>
      </c>
      <c r="L2256" s="16">
        <f t="shared" si="106"/>
        <v>26509.810526315789</v>
      </c>
      <c r="M2256" s="16">
        <f t="shared" si="107"/>
        <v>30124.784688995216</v>
      </c>
      <c r="N2256" t="e">
        <f>INDEX(XML!$A$2:$R$782,MATCH(C2256,XML!$D$2:$D$737,0),2)</f>
        <v>#N/A</v>
      </c>
    </row>
    <row r="2257" spans="1:14" ht="90" x14ac:dyDescent="0.2">
      <c r="A2257">
        <v>61427</v>
      </c>
      <c r="B2257">
        <v>30263</v>
      </c>
      <c r="C2257" s="15" t="s">
        <v>25081</v>
      </c>
      <c r="D2257" s="15" t="s">
        <v>25082</v>
      </c>
      <c r="E2257">
        <v>17500</v>
      </c>
      <c r="F2257">
        <v>25500</v>
      </c>
      <c r="H2257">
        <v>24</v>
      </c>
      <c r="K2257" s="16">
        <f t="shared" si="105"/>
        <v>19600</v>
      </c>
      <c r="L2257" s="16">
        <f t="shared" si="106"/>
        <v>20631.57894736842</v>
      </c>
      <c r="M2257" s="16">
        <f t="shared" si="107"/>
        <v>23444.976076555024</v>
      </c>
      <c r="N2257" t="e">
        <f>INDEX(XML!$A$2:$R$782,MATCH(C2257,XML!$D$2:$D$737,0),2)</f>
        <v>#N/A</v>
      </c>
    </row>
    <row r="2258" spans="1:14" ht="90" x14ac:dyDescent="0.2">
      <c r="A2258">
        <v>61433</v>
      </c>
      <c r="B2258">
        <v>31192</v>
      </c>
      <c r="C2258" s="15" t="s">
        <v>25083</v>
      </c>
      <c r="D2258" s="15" t="s">
        <v>25084</v>
      </c>
      <c r="E2258">
        <v>28817</v>
      </c>
      <c r="F2258">
        <v>40990</v>
      </c>
      <c r="H2258" t="s">
        <v>746</v>
      </c>
      <c r="K2258" s="16">
        <f t="shared" si="105"/>
        <v>32275.040000000001</v>
      </c>
      <c r="L2258" s="16">
        <f t="shared" si="106"/>
        <v>33973.72631578947</v>
      </c>
      <c r="M2258" s="16">
        <f t="shared" si="107"/>
        <v>38606.507177033491</v>
      </c>
      <c r="N2258" t="e">
        <f>INDEX(XML!$A$2:$R$782,MATCH(C2258,XML!$D$2:$D$737,0),2)</f>
        <v>#N/A</v>
      </c>
    </row>
    <row r="2259" spans="1:14" ht="22.5" customHeight="1" x14ac:dyDescent="0.2">
      <c r="A2259">
        <v>61435</v>
      </c>
      <c r="B2259">
        <v>31208</v>
      </c>
      <c r="C2259" s="15" t="s">
        <v>25085</v>
      </c>
      <c r="D2259" s="15" t="s">
        <v>25086</v>
      </c>
      <c r="E2259">
        <v>28817</v>
      </c>
      <c r="F2259">
        <v>40990</v>
      </c>
      <c r="H2259" t="s">
        <v>746</v>
      </c>
      <c r="K2259" s="16">
        <f t="shared" si="105"/>
        <v>32275.040000000001</v>
      </c>
      <c r="L2259" s="16">
        <f t="shared" si="106"/>
        <v>33973.72631578947</v>
      </c>
      <c r="M2259" s="16">
        <f t="shared" si="107"/>
        <v>38606.507177033491</v>
      </c>
      <c r="N2259" t="e">
        <f>INDEX(XML!$A$2:$R$782,MATCH(C2259,XML!$D$2:$D$737,0),2)</f>
        <v>#N/A</v>
      </c>
    </row>
    <row r="2260" spans="1:14" ht="90" x14ac:dyDescent="0.2">
      <c r="A2260">
        <v>61439</v>
      </c>
      <c r="B2260">
        <v>31338</v>
      </c>
      <c r="C2260" s="15" t="s">
        <v>25093</v>
      </c>
      <c r="D2260" s="15" t="s">
        <v>25094</v>
      </c>
      <c r="E2260">
        <v>28827</v>
      </c>
      <c r="F2260">
        <v>40990</v>
      </c>
      <c r="H2260" t="s">
        <v>746</v>
      </c>
      <c r="K2260" s="16">
        <f t="shared" si="105"/>
        <v>32286.239999999998</v>
      </c>
      <c r="L2260" s="16">
        <f t="shared" si="106"/>
        <v>33985.515789473684</v>
      </c>
      <c r="M2260" s="16">
        <f t="shared" si="107"/>
        <v>38619.904306220094</v>
      </c>
      <c r="N2260" t="e">
        <f>INDEX(XML!$A$2:$R$782,MATCH(C2260,XML!$D$2:$D$737,0),2)</f>
        <v>#N/A</v>
      </c>
    </row>
    <row r="2261" spans="1:14" ht="90" x14ac:dyDescent="0.2">
      <c r="A2261">
        <v>61438</v>
      </c>
      <c r="B2261">
        <v>31901</v>
      </c>
      <c r="C2261" s="15" t="s">
        <v>25091</v>
      </c>
      <c r="D2261" s="15" t="s">
        <v>25092</v>
      </c>
      <c r="E2261">
        <v>36012</v>
      </c>
      <c r="F2261">
        <v>45990</v>
      </c>
      <c r="H2261" t="s">
        <v>746</v>
      </c>
      <c r="K2261" s="16">
        <f t="shared" si="105"/>
        <v>40333.440000000002</v>
      </c>
      <c r="L2261" s="16">
        <f t="shared" si="106"/>
        <v>42456.252631578951</v>
      </c>
      <c r="M2261" s="16">
        <f t="shared" si="107"/>
        <v>48245.741626794261</v>
      </c>
      <c r="N2261" t="e">
        <f>INDEX(XML!$A$2:$R$782,MATCH(C2261,XML!$D$2:$D$737,0),2)</f>
        <v>#N/A</v>
      </c>
    </row>
    <row r="2262" spans="1:14" ht="90" x14ac:dyDescent="0.2">
      <c r="A2262">
        <v>61436</v>
      </c>
      <c r="B2262">
        <v>31239</v>
      </c>
      <c r="C2262" s="15" t="s">
        <v>25087</v>
      </c>
      <c r="D2262" s="15" t="s">
        <v>25088</v>
      </c>
      <c r="E2262">
        <v>39144</v>
      </c>
      <c r="F2262">
        <v>48990</v>
      </c>
      <c r="H2262">
        <v>44</v>
      </c>
      <c r="K2262" s="16">
        <f t="shared" si="105"/>
        <v>43841.279999999999</v>
      </c>
      <c r="L2262" s="16">
        <f t="shared" si="106"/>
        <v>46148.715789473681</v>
      </c>
      <c r="M2262" s="16">
        <f t="shared" si="107"/>
        <v>52441.722488038271</v>
      </c>
      <c r="N2262" t="e">
        <f>INDEX(XML!$A$2:$R$782,MATCH(C2262,XML!$D$2:$D$737,0),2)</f>
        <v>#N/A</v>
      </c>
    </row>
    <row r="2263" spans="1:14" ht="78.75" x14ac:dyDescent="0.2">
      <c r="A2263">
        <v>61437</v>
      </c>
      <c r="B2263">
        <v>31246</v>
      </c>
      <c r="C2263" s="15" t="s">
        <v>25089</v>
      </c>
      <c r="D2263" s="15" t="s">
        <v>25090</v>
      </c>
      <c r="E2263">
        <v>39144</v>
      </c>
      <c r="F2263">
        <v>48990</v>
      </c>
      <c r="H2263" t="s">
        <v>746</v>
      </c>
      <c r="K2263" s="16">
        <f t="shared" si="105"/>
        <v>43841.279999999999</v>
      </c>
      <c r="L2263" s="16">
        <f t="shared" si="106"/>
        <v>46148.715789473681</v>
      </c>
      <c r="M2263" s="16">
        <f t="shared" si="107"/>
        <v>52441.722488038271</v>
      </c>
      <c r="N2263" t="e">
        <f>INDEX(XML!$A$2:$R$782,MATCH(C2263,XML!$D$2:$D$737,0),2)</f>
        <v>#N/A</v>
      </c>
    </row>
    <row r="2264" spans="1:14" ht="90" x14ac:dyDescent="0.2">
      <c r="A2264">
        <v>61440</v>
      </c>
      <c r="B2264">
        <v>31918</v>
      </c>
      <c r="C2264" s="15" t="s">
        <v>25095</v>
      </c>
      <c r="D2264" s="15" t="s">
        <v>25096</v>
      </c>
      <c r="E2264">
        <v>38254</v>
      </c>
      <c r="F2264">
        <v>48990</v>
      </c>
      <c r="H2264" t="s">
        <v>746</v>
      </c>
      <c r="K2264" s="16">
        <f t="shared" si="105"/>
        <v>42844.479999999996</v>
      </c>
      <c r="L2264" s="16">
        <f t="shared" si="106"/>
        <v>45099.452631578948</v>
      </c>
      <c r="M2264" s="16">
        <f t="shared" si="107"/>
        <v>51249.377990430621</v>
      </c>
      <c r="N2264" t="e">
        <f>INDEX(XML!$A$2:$R$782,MATCH(C2264,XML!$D$2:$D$737,0),2)</f>
        <v>#N/A</v>
      </c>
    </row>
    <row r="2265" spans="1:14" ht="90" x14ac:dyDescent="0.2">
      <c r="A2265">
        <v>61441</v>
      </c>
      <c r="B2265">
        <v>31925</v>
      </c>
      <c r="C2265" s="15" t="s">
        <v>25097</v>
      </c>
      <c r="D2265" s="15" t="s">
        <v>25098</v>
      </c>
      <c r="E2265">
        <v>38254</v>
      </c>
      <c r="F2265">
        <v>48990</v>
      </c>
      <c r="H2265" t="s">
        <v>746</v>
      </c>
      <c r="K2265" s="16">
        <f t="shared" si="105"/>
        <v>42844.479999999996</v>
      </c>
      <c r="L2265" s="16">
        <f t="shared" si="106"/>
        <v>45099.452631578948</v>
      </c>
      <c r="M2265" s="16">
        <f t="shared" si="107"/>
        <v>51249.377990430621</v>
      </c>
      <c r="N2265" t="e">
        <f>INDEX(XML!$A$2:$R$782,MATCH(C2265,XML!$D$2:$D$737,0),2)</f>
        <v>#N/A</v>
      </c>
    </row>
    <row r="2266" spans="1:14" ht="101.25" x14ac:dyDescent="0.2">
      <c r="A2266">
        <v>58393</v>
      </c>
      <c r="B2266" t="s">
        <v>39932</v>
      </c>
      <c r="C2266" s="15" t="s">
        <v>39933</v>
      </c>
      <c r="D2266" s="15" t="s">
        <v>39934</v>
      </c>
      <c r="E2266">
        <v>35253</v>
      </c>
      <c r="F2266">
        <v>59990</v>
      </c>
      <c r="I2266">
        <v>1</v>
      </c>
      <c r="K2266" s="16">
        <f t="shared" si="105"/>
        <v>39483.360000000001</v>
      </c>
      <c r="L2266" s="16">
        <f t="shared" si="106"/>
        <v>41561.431578947369</v>
      </c>
      <c r="M2266" s="16">
        <f t="shared" si="107"/>
        <v>47228.899521531101</v>
      </c>
      <c r="N2266" t="e">
        <f>INDEX(XML!$A$2:$R$782,MATCH(C2266,XML!$D$2:$D$737,0),2)</f>
        <v>#N/A</v>
      </c>
    </row>
    <row r="2267" spans="1:14" ht="112.5" x14ac:dyDescent="0.2">
      <c r="A2267">
        <v>58392</v>
      </c>
      <c r="B2267" t="s">
        <v>17894</v>
      </c>
      <c r="C2267" s="15" t="s">
        <v>17895</v>
      </c>
      <c r="D2267" s="15" t="s">
        <v>17896</v>
      </c>
      <c r="E2267">
        <v>24850</v>
      </c>
      <c r="F2267">
        <v>39900</v>
      </c>
      <c r="K2267" s="16">
        <f t="shared" si="105"/>
        <v>27832</v>
      </c>
      <c r="L2267" s="16">
        <f t="shared" si="106"/>
        <v>29296.842105263157</v>
      </c>
      <c r="M2267" s="16">
        <f t="shared" si="107"/>
        <v>33291.866028708129</v>
      </c>
      <c r="N2267" t="e">
        <f>INDEX(XML!$A$2:$R$782,MATCH(C2267,XML!$D$2:$D$737,0),2)</f>
        <v>#N/A</v>
      </c>
    </row>
    <row r="2268" spans="1:14" ht="101.25" x14ac:dyDescent="0.2">
      <c r="A2268">
        <v>59781</v>
      </c>
      <c r="B2268" t="s">
        <v>38657</v>
      </c>
      <c r="C2268" s="15" t="s">
        <v>38658</v>
      </c>
      <c r="D2268" s="15" t="s">
        <v>38723</v>
      </c>
      <c r="E2268">
        <v>24364</v>
      </c>
      <c r="F2268">
        <v>29990</v>
      </c>
      <c r="H2268" t="s">
        <v>746</v>
      </c>
      <c r="K2268" s="16">
        <f t="shared" si="105"/>
        <v>27287.68</v>
      </c>
      <c r="L2268" s="16">
        <f t="shared" si="106"/>
        <v>28723.873684210525</v>
      </c>
      <c r="M2268" s="16">
        <f t="shared" si="107"/>
        <v>32640.765550239234</v>
      </c>
      <c r="N2268" t="e">
        <f>INDEX(XML!$A$2:$R$782,MATCH(C2268,XML!$D$2:$D$737,0),2)</f>
        <v>#N/A</v>
      </c>
    </row>
    <row r="2269" spans="1:14" ht="33.75" customHeight="1" x14ac:dyDescent="0.2">
      <c r="A2269">
        <v>62301</v>
      </c>
      <c r="B2269" t="s">
        <v>21129</v>
      </c>
      <c r="C2269" s="15" t="s">
        <v>21130</v>
      </c>
      <c r="D2269" s="15" t="s">
        <v>21131</v>
      </c>
      <c r="E2269">
        <v>54900</v>
      </c>
      <c r="F2269">
        <v>54900</v>
      </c>
      <c r="H2269">
        <v>1</v>
      </c>
      <c r="I2269">
        <v>2</v>
      </c>
      <c r="K2269" s="16">
        <f t="shared" si="105"/>
        <v>58743</v>
      </c>
      <c r="L2269" s="16">
        <f t="shared" si="106"/>
        <v>61834.73684210526</v>
      </c>
      <c r="M2269" s="16">
        <f t="shared" si="107"/>
        <v>70266.746411483255</v>
      </c>
      <c r="N2269" t="e">
        <f>INDEX(XML!$A$2:$R$782,MATCH(C2269,XML!$D$2:$D$737,0),2)</f>
        <v>#N/A</v>
      </c>
    </row>
    <row r="2270" spans="1:14" ht="33.75" customHeight="1" x14ac:dyDescent="0.2">
      <c r="A2270">
        <v>78332</v>
      </c>
      <c r="B2270" t="s">
        <v>38730</v>
      </c>
      <c r="C2270" s="15" t="s">
        <v>37995</v>
      </c>
      <c r="D2270" s="15" t="s">
        <v>38731</v>
      </c>
      <c r="E2270">
        <v>57612</v>
      </c>
      <c r="F2270">
        <v>64990</v>
      </c>
      <c r="H2270">
        <v>3</v>
      </c>
      <c r="K2270" s="16">
        <f t="shared" si="105"/>
        <v>61644.840000000004</v>
      </c>
      <c r="L2270" s="16">
        <f t="shared" si="106"/>
        <v>64889.305263157898</v>
      </c>
      <c r="M2270" s="16">
        <f t="shared" si="107"/>
        <v>73737.846889952154</v>
      </c>
      <c r="N2270" t="e">
        <f>INDEX(XML!$A$2:$R$782,MATCH(C2270,XML!$D$2:$D$737,0),2)</f>
        <v>#N/A</v>
      </c>
    </row>
    <row r="2271" spans="1:14" ht="123.75" x14ac:dyDescent="0.2">
      <c r="A2271">
        <v>78333</v>
      </c>
      <c r="B2271" t="s">
        <v>38732</v>
      </c>
      <c r="C2271" s="15" t="s">
        <v>37996</v>
      </c>
      <c r="D2271" s="15" t="s">
        <v>38733</v>
      </c>
      <c r="E2271">
        <v>57612</v>
      </c>
      <c r="F2271">
        <v>64990</v>
      </c>
      <c r="H2271">
        <v>28</v>
      </c>
      <c r="K2271" s="16">
        <f t="shared" si="105"/>
        <v>61644.840000000004</v>
      </c>
      <c r="L2271" s="16">
        <f t="shared" si="106"/>
        <v>64889.305263157898</v>
      </c>
      <c r="M2271" s="16">
        <f t="shared" si="107"/>
        <v>73737.846889952154</v>
      </c>
      <c r="N2271" t="e">
        <f>INDEX(XML!$A$2:$R$782,MATCH(C2271,XML!$D$2:$D$737,0),2)</f>
        <v>#N/A</v>
      </c>
    </row>
    <row r="2272" spans="1:14" ht="123.75" x14ac:dyDescent="0.2">
      <c r="A2272">
        <v>78335</v>
      </c>
      <c r="B2272" t="s">
        <v>38734</v>
      </c>
      <c r="C2272" s="15" t="s">
        <v>37997</v>
      </c>
      <c r="D2272" s="15" t="s">
        <v>38735</v>
      </c>
      <c r="E2272">
        <v>66813</v>
      </c>
      <c r="F2272">
        <v>77990</v>
      </c>
      <c r="H2272">
        <v>1</v>
      </c>
      <c r="K2272" s="16">
        <f t="shared" si="105"/>
        <v>71489.91</v>
      </c>
      <c r="L2272" s="16">
        <f t="shared" si="106"/>
        <v>75252.53684210527</v>
      </c>
      <c r="M2272" s="16">
        <f t="shared" si="107"/>
        <v>85514.246411483255</v>
      </c>
      <c r="N2272" t="e">
        <f>INDEX(XML!$A$2:$R$782,MATCH(C2272,XML!$D$2:$D$737,0),2)</f>
        <v>#N/A</v>
      </c>
    </row>
    <row r="2273" spans="1:14" ht="123.75" x14ac:dyDescent="0.2">
      <c r="A2273">
        <v>78336</v>
      </c>
      <c r="B2273" t="s">
        <v>38736</v>
      </c>
      <c r="C2273" s="15" t="s">
        <v>37998</v>
      </c>
      <c r="D2273" s="15" t="s">
        <v>38737</v>
      </c>
      <c r="E2273">
        <v>66813</v>
      </c>
      <c r="F2273">
        <v>77990</v>
      </c>
      <c r="H2273">
        <v>25</v>
      </c>
      <c r="K2273" s="16">
        <f t="shared" si="105"/>
        <v>71489.91</v>
      </c>
      <c r="L2273" s="16">
        <f t="shared" si="106"/>
        <v>75252.53684210527</v>
      </c>
      <c r="M2273" s="16">
        <f t="shared" si="107"/>
        <v>85514.246411483255</v>
      </c>
      <c r="N2273" t="e">
        <f>INDEX(XML!$A$2:$R$782,MATCH(C2273,XML!$D$2:$D$737,0),2)</f>
        <v>#N/A</v>
      </c>
    </row>
    <row r="2274" spans="1:14" ht="112.5" x14ac:dyDescent="0.2">
      <c r="A2274">
        <v>72881</v>
      </c>
      <c r="B2274" t="s">
        <v>38724</v>
      </c>
      <c r="C2274" s="15" t="s">
        <v>37342</v>
      </c>
      <c r="D2274" s="15" t="s">
        <v>38725</v>
      </c>
      <c r="E2274">
        <v>28738</v>
      </c>
      <c r="F2274">
        <v>34990</v>
      </c>
      <c r="H2274" t="s">
        <v>746</v>
      </c>
      <c r="K2274" s="16">
        <f t="shared" si="105"/>
        <v>32186.560000000001</v>
      </c>
      <c r="L2274" s="16">
        <f t="shared" si="106"/>
        <v>33880.589473684209</v>
      </c>
      <c r="M2274" s="16">
        <f t="shared" si="107"/>
        <v>38500.669856459332</v>
      </c>
      <c r="N2274" t="e">
        <f>INDEX(XML!$A$2:$R$782,MATCH(C2274,XML!$D$2:$D$737,0),2)</f>
        <v>#N/A</v>
      </c>
    </row>
    <row r="2275" spans="1:14" ht="112.5" x14ac:dyDescent="0.2">
      <c r="A2275">
        <v>72884</v>
      </c>
      <c r="B2275" t="s">
        <v>38726</v>
      </c>
      <c r="C2275" s="15" t="s">
        <v>37991</v>
      </c>
      <c r="D2275" s="15" t="s">
        <v>38727</v>
      </c>
      <c r="E2275">
        <v>33125</v>
      </c>
      <c r="F2275">
        <v>39990</v>
      </c>
      <c r="H2275" t="s">
        <v>746</v>
      </c>
      <c r="K2275" s="16">
        <f t="shared" si="105"/>
        <v>37100</v>
      </c>
      <c r="L2275" s="16">
        <f t="shared" si="106"/>
        <v>39052.631578947367</v>
      </c>
      <c r="M2275" s="16">
        <f t="shared" si="107"/>
        <v>44377.990430622005</v>
      </c>
      <c r="N2275" t="e">
        <f>INDEX(XML!$A$2:$R$782,MATCH(C2275,XML!$D$2:$D$737,0),2)</f>
        <v>#N/A</v>
      </c>
    </row>
    <row r="2276" spans="1:14" ht="112.5" x14ac:dyDescent="0.2">
      <c r="A2276">
        <v>72886</v>
      </c>
      <c r="B2276" t="s">
        <v>38728</v>
      </c>
      <c r="C2276" s="15" t="s">
        <v>37343</v>
      </c>
      <c r="D2276" s="15" t="s">
        <v>38729</v>
      </c>
      <c r="E2276">
        <v>33125</v>
      </c>
      <c r="F2276">
        <v>39990</v>
      </c>
      <c r="H2276" t="s">
        <v>746</v>
      </c>
      <c r="K2276" s="16">
        <f t="shared" si="105"/>
        <v>37100</v>
      </c>
      <c r="L2276" s="16">
        <f t="shared" si="106"/>
        <v>39052.631578947367</v>
      </c>
      <c r="M2276" s="16">
        <f t="shared" si="107"/>
        <v>44377.990430622005</v>
      </c>
      <c r="N2276" t="e">
        <f>INDEX(XML!$A$2:$R$782,MATCH(C2276,XML!$D$2:$D$737,0),2)</f>
        <v>#N/A</v>
      </c>
    </row>
    <row r="2277" spans="1:14" ht="78.75" x14ac:dyDescent="0.2">
      <c r="A2277">
        <v>51528</v>
      </c>
      <c r="B2277" t="s">
        <v>14013</v>
      </c>
      <c r="C2277" s="15" t="s">
        <v>14014</v>
      </c>
      <c r="D2277" s="15" t="s">
        <v>14015</v>
      </c>
      <c r="E2277">
        <v>45490</v>
      </c>
      <c r="F2277">
        <v>45490</v>
      </c>
      <c r="H2277">
        <v>29</v>
      </c>
      <c r="K2277" s="16">
        <f t="shared" si="105"/>
        <v>50948.800000000003</v>
      </c>
      <c r="L2277" s="16">
        <f t="shared" si="106"/>
        <v>53630.315789473687</v>
      </c>
      <c r="M2277" s="16">
        <f t="shared" si="107"/>
        <v>60943.540669856469</v>
      </c>
      <c r="N2277" t="e">
        <f>INDEX(XML!$A$2:$R$782,MATCH(C2277,XML!$D$2:$D$737,0),2)</f>
        <v>#N/A</v>
      </c>
    </row>
    <row r="2278" spans="1:14" ht="78.75" x14ac:dyDescent="0.2">
      <c r="A2278">
        <v>52609</v>
      </c>
      <c r="B2278" t="s">
        <v>14019</v>
      </c>
      <c r="C2278" s="15" t="s">
        <v>14020</v>
      </c>
      <c r="D2278" s="15" t="s">
        <v>14021</v>
      </c>
      <c r="E2278">
        <v>39790</v>
      </c>
      <c r="F2278">
        <v>39790</v>
      </c>
      <c r="H2278">
        <v>20</v>
      </c>
      <c r="K2278" s="16">
        <f t="shared" si="105"/>
        <v>44564.800000000003</v>
      </c>
      <c r="L2278" s="16">
        <f t="shared" si="106"/>
        <v>46910.315789473687</v>
      </c>
      <c r="M2278" s="16">
        <f t="shared" si="107"/>
        <v>53307.17703349283</v>
      </c>
      <c r="N2278" t="e">
        <f>INDEX(XML!$A$2:$R$782,MATCH(C2278,XML!$D$2:$D$737,0),2)</f>
        <v>#N/A</v>
      </c>
    </row>
    <row r="2279" spans="1:14" ht="78.75" x14ac:dyDescent="0.2">
      <c r="A2279">
        <v>51529</v>
      </c>
      <c r="B2279" t="s">
        <v>24715</v>
      </c>
      <c r="C2279" s="15" t="s">
        <v>24716</v>
      </c>
      <c r="D2279" s="15" t="s">
        <v>24717</v>
      </c>
      <c r="E2279">
        <v>39690</v>
      </c>
      <c r="F2279">
        <v>39690</v>
      </c>
      <c r="H2279">
        <v>37</v>
      </c>
      <c r="K2279" s="16">
        <f t="shared" si="105"/>
        <v>44452.800000000003</v>
      </c>
      <c r="L2279" s="16">
        <f t="shared" si="106"/>
        <v>46792.42105263158</v>
      </c>
      <c r="M2279" s="16">
        <f t="shared" si="107"/>
        <v>53173.205741626793</v>
      </c>
      <c r="N2279" t="e">
        <f>INDEX(XML!$A$2:$R$782,MATCH(C2279,XML!$D$2:$D$737,0),2)</f>
        <v>#N/A</v>
      </c>
    </row>
    <row r="2280" spans="1:14" ht="22.5" customHeight="1" x14ac:dyDescent="0.2">
      <c r="A2280">
        <v>51530</v>
      </c>
      <c r="B2280" t="s">
        <v>14016</v>
      </c>
      <c r="C2280" s="15" t="s">
        <v>14017</v>
      </c>
      <c r="D2280" s="15" t="s">
        <v>14018</v>
      </c>
      <c r="E2280">
        <v>39990</v>
      </c>
      <c r="F2280">
        <v>39990</v>
      </c>
      <c r="H2280">
        <v>28</v>
      </c>
      <c r="K2280" s="16">
        <f t="shared" si="105"/>
        <v>44788.800000000003</v>
      </c>
      <c r="L2280" s="16">
        <f t="shared" si="106"/>
        <v>47146.105263157893</v>
      </c>
      <c r="M2280" s="16">
        <f t="shared" si="107"/>
        <v>53575.119617224882</v>
      </c>
      <c r="N2280" t="e">
        <f>INDEX(XML!$A$2:$R$782,MATCH(C2280,XML!$D$2:$D$737,0),2)</f>
        <v>#N/A</v>
      </c>
    </row>
    <row r="2281" spans="1:14" ht="78.75" x14ac:dyDescent="0.2">
      <c r="A2281">
        <v>52610</v>
      </c>
      <c r="B2281" t="s">
        <v>14022</v>
      </c>
      <c r="C2281" s="15" t="s">
        <v>14023</v>
      </c>
      <c r="D2281" s="15" t="s">
        <v>14024</v>
      </c>
      <c r="E2281">
        <v>39990</v>
      </c>
      <c r="F2281">
        <v>39990</v>
      </c>
      <c r="H2281">
        <v>19</v>
      </c>
      <c r="K2281" s="16">
        <f t="shared" si="105"/>
        <v>44788.800000000003</v>
      </c>
      <c r="L2281" s="16">
        <f t="shared" si="106"/>
        <v>47146.105263157893</v>
      </c>
      <c r="M2281" s="16">
        <f t="shared" si="107"/>
        <v>53575.119617224882</v>
      </c>
      <c r="N2281" t="e">
        <f>INDEX(XML!$A$2:$R$782,MATCH(C2281,XML!$D$2:$D$737,0),2)</f>
        <v>#N/A</v>
      </c>
    </row>
    <row r="2282" spans="1:14" ht="78.75" x14ac:dyDescent="0.2">
      <c r="A2282">
        <v>51531</v>
      </c>
      <c r="B2282" t="s">
        <v>24712</v>
      </c>
      <c r="C2282" s="15" t="s">
        <v>24713</v>
      </c>
      <c r="D2282" s="15" t="s">
        <v>24714</v>
      </c>
      <c r="E2282">
        <v>39890</v>
      </c>
      <c r="F2282">
        <v>39890</v>
      </c>
      <c r="H2282">
        <v>21</v>
      </c>
      <c r="K2282" s="16">
        <f t="shared" si="105"/>
        <v>44676.800000000003</v>
      </c>
      <c r="L2282" s="16">
        <f t="shared" si="106"/>
        <v>47028.210526315786</v>
      </c>
      <c r="M2282" s="16">
        <f t="shared" si="107"/>
        <v>53441.148325358845</v>
      </c>
      <c r="N2282" t="e">
        <f>INDEX(XML!$A$2:$R$782,MATCH(C2282,XML!$D$2:$D$737,0),2)</f>
        <v>#N/A</v>
      </c>
    </row>
    <row r="2283" spans="1:14" ht="101.25" x14ac:dyDescent="0.2">
      <c r="A2283">
        <v>46530</v>
      </c>
      <c r="B2283" t="s">
        <v>14690</v>
      </c>
      <c r="C2283" s="15" t="s">
        <v>14691</v>
      </c>
      <c r="D2283" s="15" t="s">
        <v>14692</v>
      </c>
      <c r="E2283">
        <v>46390</v>
      </c>
      <c r="F2283">
        <v>46390</v>
      </c>
      <c r="H2283">
        <v>10</v>
      </c>
      <c r="K2283" s="16">
        <f t="shared" si="105"/>
        <v>51956.800000000003</v>
      </c>
      <c r="L2283" s="16">
        <f t="shared" si="106"/>
        <v>54691.368421052633</v>
      </c>
      <c r="M2283" s="16">
        <f t="shared" si="107"/>
        <v>62149.282296650716</v>
      </c>
      <c r="N2283" t="e">
        <f>INDEX(XML!$A$2:$R$782,MATCH(C2283,XML!$D$2:$D$737,0),2)</f>
        <v>#N/A</v>
      </c>
    </row>
    <row r="2284" spans="1:14" ht="101.25" x14ac:dyDescent="0.2">
      <c r="A2284">
        <v>47021</v>
      </c>
      <c r="B2284" t="s">
        <v>14010</v>
      </c>
      <c r="C2284" s="15" t="s">
        <v>14011</v>
      </c>
      <c r="D2284" s="15" t="s">
        <v>14012</v>
      </c>
      <c r="E2284">
        <v>42990</v>
      </c>
      <c r="F2284">
        <v>42990</v>
      </c>
      <c r="H2284">
        <v>2</v>
      </c>
      <c r="K2284" s="16">
        <f t="shared" si="105"/>
        <v>48148.800000000003</v>
      </c>
      <c r="L2284" s="16">
        <f t="shared" si="106"/>
        <v>50682.947368421053</v>
      </c>
      <c r="M2284" s="16">
        <f t="shared" si="107"/>
        <v>57594.258373205739</v>
      </c>
      <c r="N2284" t="e">
        <f>INDEX(XML!$A$2:$R$782,MATCH(C2284,XML!$D$2:$D$737,0),2)</f>
        <v>#N/A</v>
      </c>
    </row>
    <row r="2285" spans="1:14" ht="67.5" x14ac:dyDescent="0.2">
      <c r="A2285">
        <v>53300</v>
      </c>
      <c r="B2285">
        <v>64831</v>
      </c>
      <c r="C2285" s="15" t="s">
        <v>30062</v>
      </c>
      <c r="D2285" s="15" t="s">
        <v>30063</v>
      </c>
      <c r="E2285">
        <v>33990</v>
      </c>
      <c r="F2285">
        <v>33990</v>
      </c>
      <c r="H2285" t="s">
        <v>746</v>
      </c>
      <c r="K2285" s="16">
        <f t="shared" si="105"/>
        <v>38068.800000000003</v>
      </c>
      <c r="L2285" s="16">
        <f t="shared" si="106"/>
        <v>40072.421052631587</v>
      </c>
      <c r="M2285" s="16">
        <f t="shared" si="107"/>
        <v>45536.842105263167</v>
      </c>
      <c r="N2285" t="e">
        <f>INDEX(XML!$A$2:$R$782,MATCH(C2285,XML!$D$2:$D$737,0),2)</f>
        <v>#N/A</v>
      </c>
    </row>
    <row r="2286" spans="1:14" ht="78.75" x14ac:dyDescent="0.2">
      <c r="A2286">
        <v>36813</v>
      </c>
      <c r="B2286">
        <v>64795</v>
      </c>
      <c r="C2286" s="15" t="s">
        <v>36718</v>
      </c>
      <c r="D2286" s="15" t="s">
        <v>36719</v>
      </c>
      <c r="E2286">
        <v>48990</v>
      </c>
      <c r="F2286">
        <v>48990</v>
      </c>
      <c r="H2286" t="s">
        <v>746</v>
      </c>
      <c r="K2286" s="16">
        <f t="shared" si="105"/>
        <v>54868.800000000003</v>
      </c>
      <c r="L2286" s="16">
        <f t="shared" si="106"/>
        <v>57756.631578947367</v>
      </c>
      <c r="M2286" s="16">
        <f t="shared" si="107"/>
        <v>65632.535885167468</v>
      </c>
      <c r="N2286" t="e">
        <f>INDEX(XML!$A$2:$R$782,MATCH(C2286,XML!$D$2:$D$737,0),2)</f>
        <v>#N/A</v>
      </c>
    </row>
    <row r="2287" spans="1:14" ht="22.5" customHeight="1" x14ac:dyDescent="0.2">
      <c r="A2287">
        <v>32064</v>
      </c>
      <c r="B2287">
        <v>64532</v>
      </c>
      <c r="C2287" s="15" t="s">
        <v>26365</v>
      </c>
      <c r="D2287" s="15" t="s">
        <v>26366</v>
      </c>
      <c r="E2287">
        <v>78990</v>
      </c>
      <c r="F2287">
        <v>78990</v>
      </c>
      <c r="H2287">
        <v>42</v>
      </c>
      <c r="K2287" s="16">
        <f t="shared" si="105"/>
        <v>84519.3</v>
      </c>
      <c r="L2287" s="16">
        <f t="shared" si="106"/>
        <v>88967.68421052632</v>
      </c>
      <c r="M2287" s="16">
        <f t="shared" si="107"/>
        <v>101099.64114832538</v>
      </c>
      <c r="N2287" t="e">
        <f>INDEX(XML!$A$2:$R$782,MATCH(C2287,XML!$D$2:$D$737,0),2)</f>
        <v>#N/A</v>
      </c>
    </row>
    <row r="2288" spans="1:14" ht="22.5" customHeight="1" x14ac:dyDescent="0.2">
      <c r="A2288">
        <v>31214</v>
      </c>
      <c r="B2288">
        <v>64774</v>
      </c>
      <c r="C2288" s="15" t="s">
        <v>25058</v>
      </c>
      <c r="D2288" s="15" t="s">
        <v>25059</v>
      </c>
      <c r="E2288">
        <v>65393</v>
      </c>
      <c r="F2288">
        <v>65393</v>
      </c>
      <c r="H2288">
        <v>28</v>
      </c>
      <c r="K2288" s="16">
        <f t="shared" si="105"/>
        <v>69970.509999999995</v>
      </c>
      <c r="L2288" s="16">
        <f t="shared" si="106"/>
        <v>73653.168421052615</v>
      </c>
      <c r="M2288" s="16">
        <f t="shared" si="107"/>
        <v>83696.782296650694</v>
      </c>
      <c r="N2288" t="e">
        <f>INDEX(XML!$A$2:$R$782,MATCH(C2288,XML!$D$2:$D$737,0),2)</f>
        <v>#N/A</v>
      </c>
    </row>
    <row r="2289" spans="1:14" ht="22.5" customHeight="1" x14ac:dyDescent="0.2">
      <c r="A2289">
        <v>32046</v>
      </c>
      <c r="B2289">
        <v>64786</v>
      </c>
      <c r="C2289" s="15" t="s">
        <v>25056</v>
      </c>
      <c r="D2289" s="15" t="s">
        <v>25057</v>
      </c>
      <c r="E2289">
        <v>65393</v>
      </c>
      <c r="F2289">
        <v>65393</v>
      </c>
      <c r="H2289">
        <v>11</v>
      </c>
      <c r="K2289" s="16">
        <f t="shared" si="105"/>
        <v>69970.509999999995</v>
      </c>
      <c r="L2289" s="16">
        <f t="shared" si="106"/>
        <v>73653.168421052615</v>
      </c>
      <c r="M2289" s="16">
        <f t="shared" si="107"/>
        <v>83696.782296650694</v>
      </c>
      <c r="N2289" t="e">
        <f>INDEX(XML!$A$2:$R$782,MATCH(C2289,XML!$D$2:$D$737,0),2)</f>
        <v>#N/A</v>
      </c>
    </row>
    <row r="2290" spans="1:14" ht="22.5" customHeight="1" x14ac:dyDescent="0.2">
      <c r="A2290">
        <v>30538</v>
      </c>
      <c r="B2290">
        <v>64646</v>
      </c>
      <c r="C2290" s="15" t="s">
        <v>30060</v>
      </c>
      <c r="D2290" s="15" t="s">
        <v>30061</v>
      </c>
      <c r="E2290">
        <v>97990</v>
      </c>
      <c r="F2290">
        <v>97990</v>
      </c>
      <c r="H2290" t="s">
        <v>746</v>
      </c>
      <c r="K2290" s="16">
        <f t="shared" si="105"/>
        <v>104849.3</v>
      </c>
      <c r="L2290" s="16">
        <f t="shared" si="106"/>
        <v>110367.68421052632</v>
      </c>
      <c r="M2290" s="16">
        <f t="shared" si="107"/>
        <v>125417.82296650718</v>
      </c>
      <c r="N2290" t="e">
        <f>INDEX(XML!$A$2:$R$782,MATCH(C2290,XML!$D$2:$D$737,0),2)</f>
        <v>#N/A</v>
      </c>
    </row>
    <row r="2291" spans="1:14" ht="33.75" customHeight="1" x14ac:dyDescent="0.2">
      <c r="A2291">
        <v>40785</v>
      </c>
      <c r="B2291" t="s">
        <v>46223</v>
      </c>
      <c r="C2291" s="15" t="s">
        <v>46224</v>
      </c>
      <c r="D2291" s="15" t="s">
        <v>46225</v>
      </c>
      <c r="E2291">
        <v>29990</v>
      </c>
      <c r="F2291">
        <v>29990</v>
      </c>
      <c r="H2291">
        <v>2</v>
      </c>
      <c r="I2291">
        <v>1</v>
      </c>
      <c r="K2291" s="16">
        <f t="shared" si="105"/>
        <v>33588.800000000003</v>
      </c>
      <c r="L2291" s="16">
        <f t="shared" si="106"/>
        <v>35356.631578947374</v>
      </c>
      <c r="M2291" s="16">
        <f t="shared" si="107"/>
        <v>40177.99043062202</v>
      </c>
      <c r="N2291" t="e">
        <f>INDEX(XML!$A$2:$R$782,MATCH(C2291,XML!$D$2:$D$737,0),2)</f>
        <v>#N/A</v>
      </c>
    </row>
    <row r="2292" spans="1:14" ht="22.5" customHeight="1" x14ac:dyDescent="0.2">
      <c r="A2292">
        <v>40793</v>
      </c>
      <c r="B2292" t="s">
        <v>17364</v>
      </c>
      <c r="C2292" s="15" t="s">
        <v>17365</v>
      </c>
      <c r="D2292" s="15" t="s">
        <v>17366</v>
      </c>
      <c r="E2292">
        <v>49990</v>
      </c>
      <c r="F2292">
        <v>49990</v>
      </c>
      <c r="H2292" t="s">
        <v>746</v>
      </c>
      <c r="I2292">
        <v>3</v>
      </c>
      <c r="K2292" s="16">
        <f t="shared" si="105"/>
        <v>55988.800000000003</v>
      </c>
      <c r="L2292" s="16">
        <f t="shared" si="106"/>
        <v>58935.57894736842</v>
      </c>
      <c r="M2292" s="16">
        <f t="shared" si="107"/>
        <v>66972.248803827752</v>
      </c>
      <c r="N2292" t="e">
        <f>INDEX(XML!$A$2:$R$782,MATCH(C2292,XML!$D$2:$D$737,0),2)</f>
        <v>#N/A</v>
      </c>
    </row>
    <row r="2293" spans="1:14" ht="22.5" customHeight="1" x14ac:dyDescent="0.2">
      <c r="A2293">
        <v>42325</v>
      </c>
      <c r="B2293" t="s">
        <v>14929</v>
      </c>
      <c r="C2293" s="15" t="s">
        <v>14930</v>
      </c>
      <c r="D2293" s="15" t="s">
        <v>14931</v>
      </c>
      <c r="E2293">
        <v>53990</v>
      </c>
      <c r="F2293">
        <v>53990</v>
      </c>
      <c r="H2293" t="s">
        <v>746</v>
      </c>
      <c r="I2293">
        <v>7</v>
      </c>
      <c r="K2293" s="16">
        <f t="shared" si="105"/>
        <v>57769.3</v>
      </c>
      <c r="L2293" s="16">
        <f t="shared" si="106"/>
        <v>60809.789473684214</v>
      </c>
      <c r="M2293" s="16">
        <f t="shared" si="107"/>
        <v>69102.033492822971</v>
      </c>
      <c r="N2293" t="e">
        <f>INDEX(XML!$A$2:$R$782,MATCH(C2293,XML!$D$2:$D$737,0),2)</f>
        <v>#N/A</v>
      </c>
    </row>
    <row r="2294" spans="1:14" ht="22.5" customHeight="1" x14ac:dyDescent="0.2">
      <c r="A2294">
        <v>56529</v>
      </c>
      <c r="B2294" t="s">
        <v>14987</v>
      </c>
      <c r="C2294" s="15" t="s">
        <v>14988</v>
      </c>
      <c r="D2294" s="15" t="s">
        <v>14989</v>
      </c>
      <c r="E2294">
        <v>57900</v>
      </c>
      <c r="F2294">
        <v>57900</v>
      </c>
      <c r="H2294" t="s">
        <v>746</v>
      </c>
      <c r="K2294" s="16">
        <f t="shared" si="105"/>
        <v>61953</v>
      </c>
      <c r="L2294" s="16">
        <f t="shared" si="106"/>
        <v>65213.684210526313</v>
      </c>
      <c r="M2294" s="16">
        <f t="shared" si="107"/>
        <v>74106.459330143538</v>
      </c>
      <c r="N2294" t="e">
        <f>INDEX(XML!$A$2:$R$782,MATCH(C2294,XML!$D$2:$D$737,0),2)</f>
        <v>#N/A</v>
      </c>
    </row>
    <row r="2295" spans="1:14" ht="101.25" x14ac:dyDescent="0.2">
      <c r="A2295">
        <v>52049</v>
      </c>
      <c r="B2295" t="s">
        <v>14932</v>
      </c>
      <c r="C2295" s="15" t="s">
        <v>14933</v>
      </c>
      <c r="D2295" s="15" t="s">
        <v>14934</v>
      </c>
      <c r="E2295">
        <v>60990</v>
      </c>
      <c r="F2295">
        <v>60990</v>
      </c>
      <c r="H2295">
        <v>6</v>
      </c>
      <c r="K2295" s="16">
        <f t="shared" si="105"/>
        <v>65259.3</v>
      </c>
      <c r="L2295" s="16">
        <f t="shared" si="106"/>
        <v>68694</v>
      </c>
      <c r="M2295" s="16">
        <f t="shared" si="107"/>
        <v>78061.363636363632</v>
      </c>
      <c r="N2295" t="e">
        <f>INDEX(XML!$A$2:$R$782,MATCH(C2295,XML!$D$2:$D$737,0),2)</f>
        <v>#N/A</v>
      </c>
    </row>
    <row r="2296" spans="1:14" ht="101.25" x14ac:dyDescent="0.2">
      <c r="A2296">
        <v>52048</v>
      </c>
      <c r="B2296" t="s">
        <v>14923</v>
      </c>
      <c r="C2296" s="15" t="s">
        <v>14924</v>
      </c>
      <c r="D2296" s="15" t="s">
        <v>14925</v>
      </c>
      <c r="E2296">
        <v>60990</v>
      </c>
      <c r="F2296">
        <v>60990</v>
      </c>
      <c r="H2296" t="s">
        <v>746</v>
      </c>
      <c r="I2296">
        <v>7</v>
      </c>
      <c r="K2296" s="16">
        <f t="shared" si="105"/>
        <v>65259.3</v>
      </c>
      <c r="L2296" s="16">
        <f t="shared" si="106"/>
        <v>68694</v>
      </c>
      <c r="M2296" s="16">
        <f t="shared" si="107"/>
        <v>78061.363636363632</v>
      </c>
      <c r="N2296" t="e">
        <f>INDEX(XML!$A$2:$R$782,MATCH(C2296,XML!$D$2:$D$737,0),2)</f>
        <v>#N/A</v>
      </c>
    </row>
    <row r="2297" spans="1:14" ht="101.25" x14ac:dyDescent="0.2">
      <c r="A2297">
        <v>40788</v>
      </c>
      <c r="B2297" t="s">
        <v>12643</v>
      </c>
      <c r="C2297" s="15" t="s">
        <v>12644</v>
      </c>
      <c r="D2297" s="15" t="s">
        <v>12645</v>
      </c>
      <c r="E2297">
        <v>66990</v>
      </c>
      <c r="F2297">
        <v>66990</v>
      </c>
      <c r="H2297">
        <v>34</v>
      </c>
      <c r="K2297" s="16">
        <f t="shared" si="105"/>
        <v>71679.3</v>
      </c>
      <c r="L2297" s="16">
        <f t="shared" si="106"/>
        <v>75451.894736842107</v>
      </c>
      <c r="M2297" s="16">
        <f t="shared" si="107"/>
        <v>85740.789473684214</v>
      </c>
      <c r="N2297" t="e">
        <f>INDEX(XML!$A$2:$R$782,MATCH(C2297,XML!$D$2:$D$737,0),2)</f>
        <v>#N/A</v>
      </c>
    </row>
    <row r="2298" spans="1:14" ht="90" x14ac:dyDescent="0.2">
      <c r="A2298">
        <v>52047</v>
      </c>
      <c r="B2298" t="s">
        <v>14920</v>
      </c>
      <c r="C2298" s="15" t="s">
        <v>14921</v>
      </c>
      <c r="D2298" s="15" t="s">
        <v>14922</v>
      </c>
      <c r="E2298">
        <v>67990</v>
      </c>
      <c r="F2298">
        <v>67990</v>
      </c>
      <c r="H2298" t="s">
        <v>746</v>
      </c>
      <c r="K2298" s="16">
        <f t="shared" si="105"/>
        <v>72749.3</v>
      </c>
      <c r="L2298" s="16">
        <f t="shared" si="106"/>
        <v>76578.210526315786</v>
      </c>
      <c r="M2298" s="16">
        <f t="shared" si="107"/>
        <v>87020.693779904293</v>
      </c>
      <c r="N2298" t="e">
        <f>INDEX(XML!$A$2:$R$782,MATCH(C2298,XML!$D$2:$D$737,0),2)</f>
        <v>#N/A</v>
      </c>
    </row>
    <row r="2299" spans="1:14" ht="90" x14ac:dyDescent="0.2">
      <c r="A2299">
        <v>63213</v>
      </c>
      <c r="B2299" t="s">
        <v>22097</v>
      </c>
      <c r="C2299" s="15" t="s">
        <v>22098</v>
      </c>
      <c r="D2299" s="15" t="s">
        <v>22099</v>
      </c>
      <c r="E2299">
        <v>103990</v>
      </c>
      <c r="F2299">
        <v>103990</v>
      </c>
      <c r="H2299" t="s">
        <v>746</v>
      </c>
      <c r="K2299" s="16">
        <f t="shared" si="105"/>
        <v>111269.3</v>
      </c>
      <c r="L2299" s="16">
        <f t="shared" si="106"/>
        <v>117125.57894736843</v>
      </c>
      <c r="M2299" s="16">
        <f t="shared" si="107"/>
        <v>133097.24880382777</v>
      </c>
      <c r="N2299" t="e">
        <f>INDEX(XML!$A$2:$R$782,MATCH(C2299,XML!$D$2:$D$737,0),2)</f>
        <v>#N/A</v>
      </c>
    </row>
    <row r="2300" spans="1:14" ht="90" x14ac:dyDescent="0.2">
      <c r="A2300">
        <v>63212</v>
      </c>
      <c r="B2300" t="s">
        <v>22094</v>
      </c>
      <c r="C2300" s="15" t="s">
        <v>22095</v>
      </c>
      <c r="D2300" s="15" t="s">
        <v>22096</v>
      </c>
      <c r="E2300">
        <v>121990</v>
      </c>
      <c r="F2300">
        <v>121990</v>
      </c>
      <c r="H2300" t="s">
        <v>746</v>
      </c>
      <c r="K2300" s="16">
        <f t="shared" si="105"/>
        <v>130529.3</v>
      </c>
      <c r="L2300" s="16">
        <f t="shared" si="106"/>
        <v>137399.26315789475</v>
      </c>
      <c r="M2300" s="16">
        <f t="shared" si="107"/>
        <v>156135.52631578947</v>
      </c>
      <c r="N2300" t="e">
        <f>INDEX(XML!$A$2:$R$782,MATCH(C2300,XML!$D$2:$D$737,0),2)</f>
        <v>#N/A</v>
      </c>
    </row>
    <row r="2301" spans="1:14" ht="157.5" x14ac:dyDescent="0.2">
      <c r="A2301">
        <v>35229</v>
      </c>
      <c r="B2301" t="s">
        <v>1758</v>
      </c>
      <c r="C2301" s="15" t="s">
        <v>1759</v>
      </c>
      <c r="D2301" s="15" t="s">
        <v>1760</v>
      </c>
      <c r="E2301">
        <v>49990</v>
      </c>
      <c r="F2301">
        <v>49990</v>
      </c>
      <c r="H2301" t="s">
        <v>746</v>
      </c>
      <c r="K2301" s="16">
        <f t="shared" si="105"/>
        <v>55988.800000000003</v>
      </c>
      <c r="L2301" s="16">
        <f t="shared" si="106"/>
        <v>58935.57894736842</v>
      </c>
      <c r="M2301" s="16">
        <f t="shared" si="107"/>
        <v>66972.248803827752</v>
      </c>
      <c r="N2301" t="e">
        <f>INDEX(XML!$A$2:$R$782,MATCH(C2301,XML!$D$2:$D$737,0),2)</f>
        <v>#N/A</v>
      </c>
    </row>
    <row r="2302" spans="1:14" ht="146.25" x14ac:dyDescent="0.2">
      <c r="A2302">
        <v>45045</v>
      </c>
      <c r="B2302" t="s">
        <v>44822</v>
      </c>
      <c r="C2302" s="15" t="s">
        <v>44823</v>
      </c>
      <c r="D2302" s="15" t="s">
        <v>44824</v>
      </c>
      <c r="E2302">
        <v>119990</v>
      </c>
      <c r="F2302">
        <v>119990</v>
      </c>
      <c r="I2302">
        <v>4</v>
      </c>
      <c r="K2302" s="16">
        <f t="shared" si="105"/>
        <v>128389.3</v>
      </c>
      <c r="L2302" s="16">
        <f t="shared" si="106"/>
        <v>135146.63157894736</v>
      </c>
      <c r="M2302" s="16">
        <f t="shared" si="107"/>
        <v>153575.71770334928</v>
      </c>
      <c r="N2302" t="e">
        <f>INDEX(XML!$A$2:$R$782,MATCH(C2302,XML!$D$2:$D$737,0),2)</f>
        <v>#N/A</v>
      </c>
    </row>
    <row r="2303" spans="1:14" ht="33.75" customHeight="1" x14ac:dyDescent="0.2">
      <c r="A2303">
        <v>37115</v>
      </c>
      <c r="B2303" t="s">
        <v>1740</v>
      </c>
      <c r="C2303" s="15" t="s">
        <v>1741</v>
      </c>
      <c r="D2303" s="15" t="s">
        <v>1742</v>
      </c>
      <c r="E2303">
        <v>44797</v>
      </c>
      <c r="F2303">
        <v>67990</v>
      </c>
      <c r="H2303" t="s">
        <v>746</v>
      </c>
      <c r="K2303" s="16">
        <f t="shared" si="105"/>
        <v>50172.639999999999</v>
      </c>
      <c r="L2303" s="16">
        <f t="shared" si="106"/>
        <v>52813.305263157898</v>
      </c>
      <c r="M2303" s="16">
        <f t="shared" si="107"/>
        <v>60015.119617224882</v>
      </c>
      <c r="N2303" t="e">
        <f>INDEX(XML!$A$2:$R$782,MATCH(C2303,XML!$D$2:$D$737,0),2)</f>
        <v>#N/A</v>
      </c>
    </row>
    <row r="2304" spans="1:14" ht="22.5" customHeight="1" x14ac:dyDescent="0.2">
      <c r="A2304">
        <v>37122</v>
      </c>
      <c r="B2304" t="s">
        <v>1746</v>
      </c>
      <c r="C2304" s="15" t="s">
        <v>1747</v>
      </c>
      <c r="D2304" s="15" t="s">
        <v>1748</v>
      </c>
      <c r="E2304">
        <v>57990</v>
      </c>
      <c r="F2304">
        <v>57990</v>
      </c>
      <c r="K2304" s="16">
        <f t="shared" si="105"/>
        <v>62049.3</v>
      </c>
      <c r="L2304" s="16">
        <f t="shared" si="106"/>
        <v>65315.052631578947</v>
      </c>
      <c r="M2304" s="16">
        <f t="shared" si="107"/>
        <v>74221.650717703349</v>
      </c>
      <c r="N2304" t="e">
        <f>INDEX(XML!$A$2:$R$782,MATCH(C2304,XML!$D$2:$D$737,0),2)</f>
        <v>#N/A</v>
      </c>
    </row>
    <row r="2305" spans="1:14" ht="146.25" x14ac:dyDescent="0.2">
      <c r="A2305">
        <v>44459</v>
      </c>
      <c r="B2305" t="s">
        <v>1749</v>
      </c>
      <c r="C2305" s="15" t="s">
        <v>1750</v>
      </c>
      <c r="D2305" s="15" t="s">
        <v>1751</v>
      </c>
      <c r="E2305">
        <v>68990</v>
      </c>
      <c r="F2305">
        <v>68990</v>
      </c>
      <c r="H2305">
        <v>24</v>
      </c>
      <c r="K2305" s="16">
        <f t="shared" si="105"/>
        <v>73819.3</v>
      </c>
      <c r="L2305" s="16">
        <f t="shared" si="106"/>
        <v>77704.526315789481</v>
      </c>
      <c r="M2305" s="16">
        <f t="shared" si="107"/>
        <v>88300.598086124417</v>
      </c>
      <c r="N2305" t="e">
        <f>INDEX(XML!$A$2:$R$782,MATCH(C2305,XML!$D$2:$D$737,0),2)</f>
        <v>#N/A</v>
      </c>
    </row>
    <row r="2306" spans="1:14" ht="180" x14ac:dyDescent="0.2">
      <c r="A2306">
        <v>54795</v>
      </c>
      <c r="B2306" t="s">
        <v>16061</v>
      </c>
      <c r="C2306" s="15" t="s">
        <v>16062</v>
      </c>
      <c r="D2306" s="15" t="s">
        <v>16063</v>
      </c>
      <c r="E2306">
        <v>77990</v>
      </c>
      <c r="F2306">
        <v>77990</v>
      </c>
      <c r="K2306" s="16">
        <f t="shared" si="105"/>
        <v>83449.3</v>
      </c>
      <c r="L2306" s="16">
        <f t="shared" si="106"/>
        <v>87841.368421052626</v>
      </c>
      <c r="M2306" s="16">
        <f t="shared" si="107"/>
        <v>99819.736842105252</v>
      </c>
      <c r="N2306" t="e">
        <f>INDEX(XML!$A$2:$R$782,MATCH(C2306,XML!$D$2:$D$737,0),2)</f>
        <v>#N/A</v>
      </c>
    </row>
    <row r="2307" spans="1:14" ht="123.75" x14ac:dyDescent="0.2">
      <c r="A2307">
        <v>38772</v>
      </c>
      <c r="B2307" t="s">
        <v>1755</v>
      </c>
      <c r="C2307" s="15" t="s">
        <v>1756</v>
      </c>
      <c r="D2307" s="15" t="s">
        <v>1757</v>
      </c>
      <c r="E2307">
        <v>55242</v>
      </c>
      <c r="F2307">
        <v>95990</v>
      </c>
      <c r="H2307">
        <v>23</v>
      </c>
      <c r="K2307" s="16">
        <f t="shared" si="105"/>
        <v>59108.94</v>
      </c>
      <c r="L2307" s="16">
        <f t="shared" si="106"/>
        <v>62219.936842105264</v>
      </c>
      <c r="M2307" s="16">
        <f t="shared" si="107"/>
        <v>70704.473684210534</v>
      </c>
      <c r="N2307" t="e">
        <f>INDEX(XML!$A$2:$R$782,MATCH(C2307,XML!$D$2:$D$737,0),2)</f>
        <v>#N/A</v>
      </c>
    </row>
    <row r="2308" spans="1:14" ht="135" x14ac:dyDescent="0.2">
      <c r="A2308">
        <v>38771</v>
      </c>
      <c r="B2308" t="s">
        <v>1743</v>
      </c>
      <c r="C2308" s="15" t="s">
        <v>1744</v>
      </c>
      <c r="D2308" s="15" t="s">
        <v>1745</v>
      </c>
      <c r="E2308">
        <v>63959</v>
      </c>
      <c r="F2308">
        <v>95990</v>
      </c>
      <c r="H2308" t="s">
        <v>746</v>
      </c>
      <c r="K2308" s="16">
        <f t="shared" si="105"/>
        <v>68436.13</v>
      </c>
      <c r="L2308" s="16">
        <f t="shared" si="106"/>
        <v>72038.031578947368</v>
      </c>
      <c r="M2308" s="16">
        <f t="shared" si="107"/>
        <v>81861.399521531101</v>
      </c>
      <c r="N2308" t="e">
        <f>INDEX(XML!$A$2:$R$782,MATCH(C2308,XML!$D$2:$D$737,0),2)</f>
        <v>#N/A</v>
      </c>
    </row>
    <row r="2309" spans="1:14" ht="146.25" x14ac:dyDescent="0.2">
      <c r="A2309">
        <v>37131</v>
      </c>
      <c r="B2309" t="s">
        <v>1778</v>
      </c>
      <c r="C2309" s="15" t="s">
        <v>1779</v>
      </c>
      <c r="D2309" s="15" t="s">
        <v>1780</v>
      </c>
      <c r="E2309">
        <v>73386</v>
      </c>
      <c r="F2309">
        <v>112990</v>
      </c>
      <c r="H2309">
        <v>1</v>
      </c>
      <c r="K2309" s="16">
        <f t="shared" ref="K2309:K2372" si="108">IF(E2309&gt;49999,E2309+E2309*0.07,IF(E2309&lt;=49999,E2309+E2309*0.12))</f>
        <v>78523.02</v>
      </c>
      <c r="L2309" s="16">
        <f t="shared" ref="L2309:L2372" si="109">K2309*100/95</f>
        <v>82655.810526315792</v>
      </c>
      <c r="M2309" s="16">
        <f t="shared" ref="M2309:M2372" si="110">IF(COUNTIF(C2309,"*Dahua*"),F2309-10,L2309*100/88)</f>
        <v>93927.05741626794</v>
      </c>
      <c r="N2309" t="e">
        <f>INDEX(XML!$A$2:$R$782,MATCH(C2309,XML!$D$2:$D$737,0),2)</f>
        <v>#N/A</v>
      </c>
    </row>
    <row r="2310" spans="1:14" ht="146.25" x14ac:dyDescent="0.2">
      <c r="A2310">
        <v>46514</v>
      </c>
      <c r="B2310" t="s">
        <v>16545</v>
      </c>
      <c r="C2310" s="15" t="s">
        <v>16546</v>
      </c>
      <c r="D2310" s="15" t="s">
        <v>16547</v>
      </c>
      <c r="E2310">
        <v>95990</v>
      </c>
      <c r="F2310">
        <v>95990</v>
      </c>
      <c r="H2310">
        <v>31</v>
      </c>
      <c r="K2310" s="16">
        <f t="shared" si="108"/>
        <v>102709.3</v>
      </c>
      <c r="L2310" s="16">
        <f t="shared" si="109"/>
        <v>108115.05263157895</v>
      </c>
      <c r="M2310" s="16">
        <f t="shared" si="110"/>
        <v>122858.01435406698</v>
      </c>
      <c r="N2310" t="e">
        <f>INDEX(XML!$A$2:$R$782,MATCH(C2310,XML!$D$2:$D$737,0),2)</f>
        <v>#N/A</v>
      </c>
    </row>
    <row r="2311" spans="1:14" ht="22.5" customHeight="1" x14ac:dyDescent="0.2">
      <c r="A2311">
        <v>38839</v>
      </c>
      <c r="B2311" t="s">
        <v>1752</v>
      </c>
      <c r="C2311" s="15" t="s">
        <v>1753</v>
      </c>
      <c r="D2311" s="15" t="s">
        <v>1754</v>
      </c>
      <c r="E2311">
        <v>58438</v>
      </c>
      <c r="F2311">
        <v>105990</v>
      </c>
      <c r="H2311">
        <v>2</v>
      </c>
      <c r="K2311" s="16">
        <f t="shared" si="108"/>
        <v>62528.66</v>
      </c>
      <c r="L2311" s="16">
        <f t="shared" si="109"/>
        <v>65819.642105263163</v>
      </c>
      <c r="M2311" s="16">
        <f t="shared" si="110"/>
        <v>74795.047846889953</v>
      </c>
      <c r="N2311" t="e">
        <f>INDEX(XML!$A$2:$R$782,MATCH(C2311,XML!$D$2:$D$737,0),2)</f>
        <v>#N/A</v>
      </c>
    </row>
    <row r="2312" spans="1:14" ht="135" x14ac:dyDescent="0.2">
      <c r="A2312">
        <v>45044</v>
      </c>
      <c r="B2312" t="s">
        <v>1787</v>
      </c>
      <c r="C2312" s="15" t="s">
        <v>1788</v>
      </c>
      <c r="D2312" s="15" t="s">
        <v>1789</v>
      </c>
      <c r="E2312">
        <v>114990</v>
      </c>
      <c r="F2312">
        <v>114990</v>
      </c>
      <c r="K2312" s="16">
        <f t="shared" si="108"/>
        <v>123039.3</v>
      </c>
      <c r="L2312" s="16">
        <f t="shared" si="109"/>
        <v>129515.05263157895</v>
      </c>
      <c r="M2312" s="16">
        <f t="shared" si="110"/>
        <v>147176.1961722488</v>
      </c>
      <c r="N2312" t="e">
        <f>INDEX(XML!$A$2:$R$782,MATCH(C2312,XML!$D$2:$D$737,0),2)</f>
        <v>#N/A</v>
      </c>
    </row>
    <row r="2313" spans="1:14" ht="157.5" x14ac:dyDescent="0.2">
      <c r="A2313">
        <v>38770</v>
      </c>
      <c r="B2313" t="s">
        <v>1761</v>
      </c>
      <c r="C2313" s="15" t="s">
        <v>1762</v>
      </c>
      <c r="D2313" s="15" t="s">
        <v>1763</v>
      </c>
      <c r="E2313">
        <v>89899</v>
      </c>
      <c r="F2313">
        <v>121990</v>
      </c>
      <c r="K2313" s="16">
        <f t="shared" si="108"/>
        <v>96191.93</v>
      </c>
      <c r="L2313" s="16">
        <f t="shared" si="109"/>
        <v>101254.66315789474</v>
      </c>
      <c r="M2313" s="16">
        <f t="shared" si="110"/>
        <v>115062.11722488039</v>
      </c>
      <c r="N2313" t="e">
        <f>INDEX(XML!$A$2:$R$782,MATCH(C2313,XML!$D$2:$D$737,0),2)</f>
        <v>#N/A</v>
      </c>
    </row>
    <row r="2314" spans="1:14" ht="101.25" x14ac:dyDescent="0.2">
      <c r="A2314">
        <v>62523</v>
      </c>
      <c r="B2314" t="s">
        <v>31544</v>
      </c>
      <c r="C2314" s="15" t="s">
        <v>31545</v>
      </c>
      <c r="D2314" s="15" t="s">
        <v>31546</v>
      </c>
      <c r="E2314">
        <v>43720</v>
      </c>
      <c r="F2314">
        <v>58900</v>
      </c>
      <c r="H2314">
        <v>2</v>
      </c>
      <c r="K2314" s="16">
        <f t="shared" si="108"/>
        <v>48966.400000000001</v>
      </c>
      <c r="L2314" s="16">
        <f t="shared" si="109"/>
        <v>51543.57894736842</v>
      </c>
      <c r="M2314" s="16">
        <f t="shared" si="110"/>
        <v>58572.248803827752</v>
      </c>
      <c r="N2314" t="e">
        <f>INDEX(XML!$A$2:$R$782,MATCH(C2314,XML!$D$2:$D$737,0),2)</f>
        <v>#N/A</v>
      </c>
    </row>
    <row r="2315" spans="1:14" ht="22.5" customHeight="1" x14ac:dyDescent="0.2">
      <c r="A2315">
        <v>62521</v>
      </c>
      <c r="B2315" t="s">
        <v>31541</v>
      </c>
      <c r="C2315" s="15" t="s">
        <v>31542</v>
      </c>
      <c r="D2315" s="15" t="s">
        <v>31543</v>
      </c>
      <c r="E2315">
        <v>40423</v>
      </c>
      <c r="F2315">
        <v>59900</v>
      </c>
      <c r="H2315">
        <v>22</v>
      </c>
      <c r="K2315" s="16">
        <f t="shared" si="108"/>
        <v>45273.760000000002</v>
      </c>
      <c r="L2315" s="16">
        <f t="shared" si="109"/>
        <v>47656.589473684209</v>
      </c>
      <c r="M2315" s="16">
        <f t="shared" si="110"/>
        <v>54155.21531100478</v>
      </c>
      <c r="N2315" t="e">
        <f>INDEX(XML!$A$2:$R$782,MATCH(C2315,XML!$D$2:$D$737,0),2)</f>
        <v>#N/A</v>
      </c>
    </row>
    <row r="2316" spans="1:14" ht="123.75" x14ac:dyDescent="0.2">
      <c r="A2316">
        <v>62522</v>
      </c>
      <c r="B2316" t="s">
        <v>31547</v>
      </c>
      <c r="C2316" s="15" t="s">
        <v>31548</v>
      </c>
      <c r="D2316" s="15" t="s">
        <v>31549</v>
      </c>
      <c r="E2316">
        <v>45493</v>
      </c>
      <c r="F2316">
        <v>59900</v>
      </c>
      <c r="H2316">
        <v>33</v>
      </c>
      <c r="K2316" s="16">
        <f t="shared" si="108"/>
        <v>50952.160000000003</v>
      </c>
      <c r="L2316" s="16">
        <f t="shared" si="109"/>
        <v>53633.85263157895</v>
      </c>
      <c r="M2316" s="16">
        <f t="shared" si="110"/>
        <v>60947.559808612445</v>
      </c>
      <c r="N2316" t="e">
        <f>INDEX(XML!$A$2:$R$782,MATCH(C2316,XML!$D$2:$D$737,0),2)</f>
        <v>#N/A</v>
      </c>
    </row>
    <row r="2317" spans="1:14" ht="101.25" x14ac:dyDescent="0.2">
      <c r="A2317">
        <v>51299</v>
      </c>
      <c r="B2317" t="s">
        <v>12091</v>
      </c>
      <c r="C2317" s="15" t="s">
        <v>12092</v>
      </c>
      <c r="D2317" s="15" t="s">
        <v>23867</v>
      </c>
      <c r="E2317">
        <v>45256</v>
      </c>
      <c r="F2317">
        <v>61990</v>
      </c>
      <c r="H2317">
        <v>2</v>
      </c>
      <c r="K2317" s="16">
        <f t="shared" si="108"/>
        <v>50686.720000000001</v>
      </c>
      <c r="L2317" s="16">
        <f t="shared" si="109"/>
        <v>53354.442105263159</v>
      </c>
      <c r="M2317" s="16">
        <f t="shared" si="110"/>
        <v>60630.047846889946</v>
      </c>
      <c r="N2317" t="e">
        <f>INDEX(XML!$A$2:$R$782,MATCH(C2317,XML!$D$2:$D$737,0),2)</f>
        <v>#N/A</v>
      </c>
    </row>
    <row r="2318" spans="1:14" ht="33.75" customHeight="1" x14ac:dyDescent="0.2">
      <c r="A2318">
        <v>61317</v>
      </c>
      <c r="B2318" t="s">
        <v>25072</v>
      </c>
      <c r="C2318" s="15" t="s">
        <v>25073</v>
      </c>
      <c r="D2318" s="15" t="s">
        <v>25074</v>
      </c>
      <c r="E2318">
        <v>48652</v>
      </c>
      <c r="F2318">
        <v>66278</v>
      </c>
      <c r="H2318">
        <v>24</v>
      </c>
      <c r="K2318" s="16">
        <f t="shared" si="108"/>
        <v>54490.239999999998</v>
      </c>
      <c r="L2318" s="16">
        <f t="shared" si="109"/>
        <v>57358.14736842105</v>
      </c>
      <c r="M2318" s="16">
        <f t="shared" si="110"/>
        <v>65179.712918660283</v>
      </c>
      <c r="N2318" t="e">
        <f>INDEX(XML!$A$2:$R$782,MATCH(C2318,XML!$D$2:$D$737,0),2)</f>
        <v>#N/A</v>
      </c>
    </row>
    <row r="2319" spans="1:14" ht="101.25" x14ac:dyDescent="0.2">
      <c r="A2319">
        <v>61321</v>
      </c>
      <c r="B2319" t="s">
        <v>25075</v>
      </c>
      <c r="C2319" s="15" t="s">
        <v>25076</v>
      </c>
      <c r="D2319" s="15" t="s">
        <v>25077</v>
      </c>
      <c r="E2319">
        <v>50338</v>
      </c>
      <c r="F2319">
        <v>68575</v>
      </c>
      <c r="K2319" s="16">
        <f t="shared" si="108"/>
        <v>53861.66</v>
      </c>
      <c r="L2319" s="16">
        <f t="shared" si="109"/>
        <v>56696.484210526316</v>
      </c>
      <c r="M2319" s="16">
        <f t="shared" si="110"/>
        <v>64427.822966507178</v>
      </c>
      <c r="N2319" t="e">
        <f>INDEX(XML!$A$2:$R$782,MATCH(C2319,XML!$D$2:$D$737,0),2)</f>
        <v>#N/A</v>
      </c>
    </row>
    <row r="2320" spans="1:14" ht="33.75" customHeight="1" x14ac:dyDescent="0.2">
      <c r="A2320">
        <v>51300</v>
      </c>
      <c r="B2320" t="s">
        <v>12093</v>
      </c>
      <c r="C2320" s="15" t="s">
        <v>12094</v>
      </c>
      <c r="D2320" s="15" t="s">
        <v>23869</v>
      </c>
      <c r="E2320">
        <v>53290</v>
      </c>
      <c r="F2320">
        <v>68990</v>
      </c>
      <c r="H2320">
        <v>44</v>
      </c>
      <c r="K2320" s="16">
        <f t="shared" si="108"/>
        <v>57020.3</v>
      </c>
      <c r="L2320" s="16">
        <f t="shared" si="109"/>
        <v>60021.368421052633</v>
      </c>
      <c r="M2320" s="16">
        <f t="shared" si="110"/>
        <v>68206.100478468899</v>
      </c>
      <c r="N2320" t="e">
        <f>INDEX(XML!$A$2:$R$782,MATCH(C2320,XML!$D$2:$D$737,0),2)</f>
        <v>#N/A</v>
      </c>
    </row>
    <row r="2321" spans="1:14" ht="33.75" customHeight="1" x14ac:dyDescent="0.2">
      <c r="A2321">
        <v>51298</v>
      </c>
      <c r="B2321" t="s">
        <v>12089</v>
      </c>
      <c r="C2321" s="15" t="s">
        <v>12090</v>
      </c>
      <c r="D2321" s="15" t="s">
        <v>23868</v>
      </c>
      <c r="E2321">
        <v>48953</v>
      </c>
      <c r="F2321">
        <v>68990</v>
      </c>
      <c r="H2321">
        <v>1</v>
      </c>
      <c r="K2321" s="16">
        <f t="shared" si="108"/>
        <v>54827.360000000001</v>
      </c>
      <c r="L2321" s="16">
        <f t="shared" si="109"/>
        <v>57713.010526315789</v>
      </c>
      <c r="M2321" s="16">
        <f t="shared" si="110"/>
        <v>65582.966507177043</v>
      </c>
      <c r="N2321" t="e">
        <f>INDEX(XML!$A$2:$R$782,MATCH(C2321,XML!$D$2:$D$737,0),2)</f>
        <v>#N/A</v>
      </c>
    </row>
    <row r="2322" spans="1:14" ht="112.5" x14ac:dyDescent="0.2">
      <c r="A2322">
        <v>66795</v>
      </c>
      <c r="B2322" t="s">
        <v>31532</v>
      </c>
      <c r="C2322" s="15" t="s">
        <v>31533</v>
      </c>
      <c r="D2322" s="15" t="s">
        <v>31534</v>
      </c>
      <c r="E2322">
        <v>54205</v>
      </c>
      <c r="F2322">
        <v>69900</v>
      </c>
      <c r="H2322">
        <v>25</v>
      </c>
      <c r="K2322" s="16">
        <f t="shared" si="108"/>
        <v>57999.35</v>
      </c>
      <c r="L2322" s="16">
        <f t="shared" si="109"/>
        <v>61051.947368421053</v>
      </c>
      <c r="M2322" s="16">
        <f t="shared" si="110"/>
        <v>69377.212918660283</v>
      </c>
      <c r="N2322" t="e">
        <f>INDEX(XML!$A$2:$R$782,MATCH(C2322,XML!$D$2:$D$737,0),2)</f>
        <v>#N/A</v>
      </c>
    </row>
    <row r="2323" spans="1:14" ht="33.75" customHeight="1" x14ac:dyDescent="0.2">
      <c r="A2323">
        <v>66793</v>
      </c>
      <c r="B2323" t="s">
        <v>31535</v>
      </c>
      <c r="C2323" s="15" t="s">
        <v>31536</v>
      </c>
      <c r="D2323" s="15" t="s">
        <v>31537</v>
      </c>
      <c r="E2323">
        <v>53064</v>
      </c>
      <c r="F2323">
        <v>69900</v>
      </c>
      <c r="H2323">
        <v>20</v>
      </c>
      <c r="K2323" s="16">
        <f t="shared" si="108"/>
        <v>56778.48</v>
      </c>
      <c r="L2323" s="16">
        <f t="shared" si="109"/>
        <v>59766.821052631582</v>
      </c>
      <c r="M2323" s="16">
        <f t="shared" si="110"/>
        <v>67916.84210526316</v>
      </c>
      <c r="N2323" t="e">
        <f>INDEX(XML!$A$2:$R$782,MATCH(C2323,XML!$D$2:$D$737,0),2)</f>
        <v>#N/A</v>
      </c>
    </row>
    <row r="2324" spans="1:14" ht="22.5" customHeight="1" x14ac:dyDescent="0.2">
      <c r="A2324">
        <v>66792</v>
      </c>
      <c r="B2324" t="s">
        <v>31538</v>
      </c>
      <c r="C2324" s="15" t="s">
        <v>31539</v>
      </c>
      <c r="D2324" s="15" t="s">
        <v>31540</v>
      </c>
      <c r="E2324">
        <v>53064</v>
      </c>
      <c r="F2324">
        <v>69900</v>
      </c>
      <c r="H2324">
        <v>37</v>
      </c>
      <c r="K2324" s="16">
        <f t="shared" si="108"/>
        <v>56778.48</v>
      </c>
      <c r="L2324" s="16">
        <f t="shared" si="109"/>
        <v>59766.821052631582</v>
      </c>
      <c r="M2324" s="16">
        <f t="shared" si="110"/>
        <v>67916.84210526316</v>
      </c>
      <c r="N2324" t="e">
        <f>INDEX(XML!$A$2:$R$782,MATCH(C2324,XML!$D$2:$D$737,0),2)</f>
        <v>#N/A</v>
      </c>
    </row>
    <row r="2325" spans="1:14" ht="33.75" customHeight="1" x14ac:dyDescent="0.2">
      <c r="A2325">
        <v>51301</v>
      </c>
      <c r="B2325" t="s">
        <v>45749</v>
      </c>
      <c r="C2325" s="15" t="s">
        <v>45750</v>
      </c>
      <c r="D2325" s="15" t="s">
        <v>45751</v>
      </c>
      <c r="E2325">
        <v>53290</v>
      </c>
      <c r="F2325">
        <v>65990</v>
      </c>
      <c r="H2325">
        <v>46</v>
      </c>
      <c r="K2325" s="16">
        <f t="shared" si="108"/>
        <v>57020.3</v>
      </c>
      <c r="L2325" s="16">
        <f t="shared" si="109"/>
        <v>60021.368421052633</v>
      </c>
      <c r="M2325" s="16">
        <f t="shared" si="110"/>
        <v>68206.100478468899</v>
      </c>
      <c r="N2325" t="e">
        <f>INDEX(XML!$A$2:$R$782,MATCH(C2325,XML!$D$2:$D$737,0),2)</f>
        <v>#N/A</v>
      </c>
    </row>
    <row r="2326" spans="1:14" ht="33.75" customHeight="1" x14ac:dyDescent="0.2">
      <c r="A2326">
        <v>66794</v>
      </c>
      <c r="B2326" t="s">
        <v>31550</v>
      </c>
      <c r="C2326" s="15" t="s">
        <v>31551</v>
      </c>
      <c r="D2326" s="15" t="s">
        <v>31552</v>
      </c>
      <c r="E2326">
        <v>54205</v>
      </c>
      <c r="F2326">
        <v>69900</v>
      </c>
      <c r="H2326">
        <v>3</v>
      </c>
      <c r="K2326" s="16">
        <f t="shared" si="108"/>
        <v>57999.35</v>
      </c>
      <c r="L2326" s="16">
        <f t="shared" si="109"/>
        <v>61051.947368421053</v>
      </c>
      <c r="M2326" s="16">
        <f t="shared" si="110"/>
        <v>69377.212918660283</v>
      </c>
      <c r="N2326" t="e">
        <f>INDEX(XML!$A$2:$R$782,MATCH(C2326,XML!$D$2:$D$737,0),2)</f>
        <v>#N/A</v>
      </c>
    </row>
    <row r="2327" spans="1:14" ht="101.25" x14ac:dyDescent="0.2">
      <c r="A2327">
        <v>61322</v>
      </c>
      <c r="B2327" t="s">
        <v>24359</v>
      </c>
      <c r="C2327" s="15" t="s">
        <v>24360</v>
      </c>
      <c r="D2327" s="15" t="s">
        <v>24361</v>
      </c>
      <c r="E2327">
        <v>50316</v>
      </c>
      <c r="F2327">
        <v>70900</v>
      </c>
      <c r="H2327">
        <v>7</v>
      </c>
      <c r="K2327" s="16">
        <f t="shared" si="108"/>
        <v>53838.12</v>
      </c>
      <c r="L2327" s="16">
        <f t="shared" si="109"/>
        <v>56671.705263157892</v>
      </c>
      <c r="M2327" s="16">
        <f t="shared" si="110"/>
        <v>64399.665071770323</v>
      </c>
      <c r="N2327" t="e">
        <f>INDEX(XML!$A$2:$R$782,MATCH(C2327,XML!$D$2:$D$737,0),2)</f>
        <v>#N/A</v>
      </c>
    </row>
    <row r="2328" spans="1:14" ht="112.5" x14ac:dyDescent="0.2">
      <c r="A2328">
        <v>62515</v>
      </c>
      <c r="B2328" t="s">
        <v>25099</v>
      </c>
      <c r="C2328" s="15" t="s">
        <v>25100</v>
      </c>
      <c r="D2328" s="15" t="s">
        <v>25101</v>
      </c>
      <c r="E2328">
        <v>52460</v>
      </c>
      <c r="F2328">
        <v>71459</v>
      </c>
      <c r="H2328">
        <v>39</v>
      </c>
      <c r="K2328" s="16">
        <f t="shared" si="108"/>
        <v>56132.2</v>
      </c>
      <c r="L2328" s="16">
        <f t="shared" si="109"/>
        <v>59086.526315789473</v>
      </c>
      <c r="M2328" s="16">
        <f t="shared" si="110"/>
        <v>67143.779904306226</v>
      </c>
      <c r="N2328" t="e">
        <f>INDEX(XML!$A$2:$R$782,MATCH(C2328,XML!$D$2:$D$737,0),2)</f>
        <v>#N/A</v>
      </c>
    </row>
    <row r="2329" spans="1:14" ht="101.25" x14ac:dyDescent="0.2">
      <c r="A2329">
        <v>61310</v>
      </c>
      <c r="B2329" t="s">
        <v>24341</v>
      </c>
      <c r="C2329" s="15" t="s">
        <v>24342</v>
      </c>
      <c r="D2329" s="15" t="s">
        <v>24343</v>
      </c>
      <c r="E2329">
        <v>54623</v>
      </c>
      <c r="F2329">
        <v>74900</v>
      </c>
      <c r="H2329">
        <v>25</v>
      </c>
      <c r="K2329" s="16">
        <f t="shared" si="108"/>
        <v>58446.61</v>
      </c>
      <c r="L2329" s="16">
        <f t="shared" si="109"/>
        <v>61522.747368421049</v>
      </c>
      <c r="M2329" s="16">
        <f t="shared" si="110"/>
        <v>69912.212918660283</v>
      </c>
      <c r="N2329" t="e">
        <f>INDEX(XML!$A$2:$R$782,MATCH(C2329,XML!$D$2:$D$737,0),2)</f>
        <v>#N/A</v>
      </c>
    </row>
    <row r="2330" spans="1:14" ht="101.25" x14ac:dyDescent="0.2">
      <c r="A2330">
        <v>61309</v>
      </c>
      <c r="B2330" t="s">
        <v>24338</v>
      </c>
      <c r="C2330" s="15" t="s">
        <v>24339</v>
      </c>
      <c r="D2330" s="15" t="s">
        <v>24340</v>
      </c>
      <c r="E2330">
        <v>54623</v>
      </c>
      <c r="F2330">
        <v>74900</v>
      </c>
      <c r="H2330">
        <v>26</v>
      </c>
      <c r="K2330" s="16">
        <f t="shared" si="108"/>
        <v>58446.61</v>
      </c>
      <c r="L2330" s="16">
        <f t="shared" si="109"/>
        <v>61522.747368421049</v>
      </c>
      <c r="M2330" s="16">
        <f t="shared" si="110"/>
        <v>69912.212918660283</v>
      </c>
      <c r="N2330" t="e">
        <f>INDEX(XML!$A$2:$R$782,MATCH(C2330,XML!$D$2:$D$737,0),2)</f>
        <v>#N/A</v>
      </c>
    </row>
    <row r="2331" spans="1:14" ht="101.25" x14ac:dyDescent="0.2">
      <c r="A2331">
        <v>61308</v>
      </c>
      <c r="B2331" t="s">
        <v>24335</v>
      </c>
      <c r="C2331" s="15" t="s">
        <v>24336</v>
      </c>
      <c r="D2331" s="15" t="s">
        <v>24337</v>
      </c>
      <c r="E2331">
        <v>54620</v>
      </c>
      <c r="F2331">
        <v>74900</v>
      </c>
      <c r="H2331">
        <v>20</v>
      </c>
      <c r="K2331" s="16">
        <f t="shared" si="108"/>
        <v>58443.4</v>
      </c>
      <c r="L2331" s="16">
        <f t="shared" si="109"/>
        <v>61519.368421052633</v>
      </c>
      <c r="M2331" s="16">
        <f t="shared" si="110"/>
        <v>69908.37320574162</v>
      </c>
      <c r="N2331" t="e">
        <f>INDEX(XML!$A$2:$R$782,MATCH(C2331,XML!$D$2:$D$737,0),2)</f>
        <v>#N/A</v>
      </c>
    </row>
    <row r="2332" spans="1:14" ht="112.5" x14ac:dyDescent="0.2">
      <c r="A2332">
        <v>61307</v>
      </c>
      <c r="B2332" t="s">
        <v>24332</v>
      </c>
      <c r="C2332" s="15" t="s">
        <v>24333</v>
      </c>
      <c r="D2332" s="15" t="s">
        <v>24334</v>
      </c>
      <c r="E2332">
        <v>54620</v>
      </c>
      <c r="F2332">
        <v>74900</v>
      </c>
      <c r="H2332">
        <v>20</v>
      </c>
      <c r="K2332" s="16">
        <f t="shared" si="108"/>
        <v>58443.4</v>
      </c>
      <c r="L2332" s="16">
        <f t="shared" si="109"/>
        <v>61519.368421052633</v>
      </c>
      <c r="M2332" s="16">
        <f t="shared" si="110"/>
        <v>69908.37320574162</v>
      </c>
      <c r="N2332" t="e">
        <f>INDEX(XML!$A$2:$R$782,MATCH(C2332,XML!$D$2:$D$737,0),2)</f>
        <v>#N/A</v>
      </c>
    </row>
    <row r="2333" spans="1:14" ht="112.5" x14ac:dyDescent="0.2">
      <c r="A2333">
        <v>61313</v>
      </c>
      <c r="B2333" t="s">
        <v>24344</v>
      </c>
      <c r="C2333" s="15" t="s">
        <v>24345</v>
      </c>
      <c r="D2333" s="15" t="s">
        <v>24346</v>
      </c>
      <c r="E2333">
        <v>54414</v>
      </c>
      <c r="F2333">
        <v>74900</v>
      </c>
      <c r="H2333">
        <v>7</v>
      </c>
      <c r="K2333" s="16">
        <f t="shared" si="108"/>
        <v>58222.98</v>
      </c>
      <c r="L2333" s="16">
        <f t="shared" si="109"/>
        <v>61287.347368421055</v>
      </c>
      <c r="M2333" s="16">
        <f t="shared" si="110"/>
        <v>69644.712918660283</v>
      </c>
      <c r="N2333" t="e">
        <f>INDEX(XML!$A$2:$R$782,MATCH(C2333,XML!$D$2:$D$737,0),2)</f>
        <v>#N/A</v>
      </c>
    </row>
    <row r="2334" spans="1:14" ht="101.25" x14ac:dyDescent="0.2">
      <c r="A2334">
        <v>61314</v>
      </c>
      <c r="B2334" t="s">
        <v>25069</v>
      </c>
      <c r="C2334" s="15" t="s">
        <v>25070</v>
      </c>
      <c r="D2334" s="15" t="s">
        <v>25071</v>
      </c>
      <c r="E2334">
        <v>55849</v>
      </c>
      <c r="F2334">
        <v>76079</v>
      </c>
      <c r="H2334">
        <v>10</v>
      </c>
      <c r="K2334" s="16">
        <f t="shared" si="108"/>
        <v>59758.43</v>
      </c>
      <c r="L2334" s="16">
        <f t="shared" si="109"/>
        <v>62903.610526315788</v>
      </c>
      <c r="M2334" s="16">
        <f t="shared" si="110"/>
        <v>71481.375598086117</v>
      </c>
      <c r="N2334" t="e">
        <f>INDEX(XML!$A$2:$R$782,MATCH(C2334,XML!$D$2:$D$737,0),2)</f>
        <v>#N/A</v>
      </c>
    </row>
    <row r="2335" spans="1:14" ht="101.25" x14ac:dyDescent="0.2">
      <c r="A2335">
        <v>51302</v>
      </c>
      <c r="B2335" t="s">
        <v>12095</v>
      </c>
      <c r="C2335" s="15" t="s">
        <v>12096</v>
      </c>
      <c r="D2335" s="15" t="s">
        <v>23870</v>
      </c>
      <c r="E2335">
        <v>55975</v>
      </c>
      <c r="F2335">
        <v>76990</v>
      </c>
      <c r="H2335">
        <v>8</v>
      </c>
      <c r="K2335" s="16">
        <f t="shared" si="108"/>
        <v>59893.25</v>
      </c>
      <c r="L2335" s="16">
        <f t="shared" si="109"/>
        <v>63045.526315789473</v>
      </c>
      <c r="M2335" s="16">
        <f t="shared" si="110"/>
        <v>71642.643540669858</v>
      </c>
      <c r="N2335" t="e">
        <f>INDEX(XML!$A$2:$R$782,MATCH(C2335,XML!$D$2:$D$737,0),2)</f>
        <v>#N/A</v>
      </c>
    </row>
    <row r="2336" spans="1:14" ht="101.25" x14ac:dyDescent="0.2">
      <c r="A2336">
        <v>61299</v>
      </c>
      <c r="B2336" t="s">
        <v>24362</v>
      </c>
      <c r="C2336" s="15" t="s">
        <v>24363</v>
      </c>
      <c r="D2336" s="15" t="s">
        <v>24364</v>
      </c>
      <c r="E2336">
        <v>62813</v>
      </c>
      <c r="F2336">
        <v>78900</v>
      </c>
      <c r="H2336">
        <v>40</v>
      </c>
      <c r="K2336" s="16">
        <f t="shared" si="108"/>
        <v>67209.91</v>
      </c>
      <c r="L2336" s="16">
        <f t="shared" si="109"/>
        <v>70747.273684210522</v>
      </c>
      <c r="M2336" s="16">
        <f t="shared" si="110"/>
        <v>80394.629186602877</v>
      </c>
      <c r="N2336" t="e">
        <f>INDEX(XML!$A$2:$R$782,MATCH(C2336,XML!$D$2:$D$737,0),2)</f>
        <v>#N/A</v>
      </c>
    </row>
    <row r="2337" spans="1:14" ht="101.25" x14ac:dyDescent="0.2">
      <c r="A2337">
        <v>51313</v>
      </c>
      <c r="B2337" t="s">
        <v>12099</v>
      </c>
      <c r="C2337" s="15" t="s">
        <v>12100</v>
      </c>
      <c r="D2337" s="15" t="s">
        <v>23871</v>
      </c>
      <c r="E2337">
        <v>57572</v>
      </c>
      <c r="F2337">
        <v>78990</v>
      </c>
      <c r="H2337">
        <v>24</v>
      </c>
      <c r="I2337">
        <v>5</v>
      </c>
      <c r="K2337" s="16">
        <f t="shared" si="108"/>
        <v>61602.04</v>
      </c>
      <c r="L2337" s="16">
        <f t="shared" si="109"/>
        <v>64844.252631578951</v>
      </c>
      <c r="M2337" s="16">
        <f t="shared" si="110"/>
        <v>73686.650717703349</v>
      </c>
      <c r="N2337" t="e">
        <f>INDEX(XML!$A$2:$R$782,MATCH(C2337,XML!$D$2:$D$737,0),2)</f>
        <v>#N/A</v>
      </c>
    </row>
    <row r="2338" spans="1:14" ht="146.25" x14ac:dyDescent="0.2">
      <c r="A2338">
        <v>66788</v>
      </c>
      <c r="B2338" t="s">
        <v>37483</v>
      </c>
      <c r="C2338" s="15" t="s">
        <v>37484</v>
      </c>
      <c r="D2338" s="15" t="s">
        <v>37485</v>
      </c>
      <c r="E2338">
        <v>78990</v>
      </c>
      <c r="F2338">
        <v>78990</v>
      </c>
      <c r="H2338">
        <v>21</v>
      </c>
      <c r="K2338" s="16">
        <f t="shared" si="108"/>
        <v>84519.3</v>
      </c>
      <c r="L2338" s="16">
        <f t="shared" si="109"/>
        <v>88967.68421052632</v>
      </c>
      <c r="M2338" s="16">
        <f t="shared" si="110"/>
        <v>101099.64114832538</v>
      </c>
      <c r="N2338" t="e">
        <f>INDEX(XML!$A$2:$R$782,MATCH(C2338,XML!$D$2:$D$737,0),2)</f>
        <v>#N/A</v>
      </c>
    </row>
    <row r="2339" spans="1:14" ht="112.5" x14ac:dyDescent="0.2">
      <c r="A2339">
        <v>45691</v>
      </c>
      <c r="B2339" t="s">
        <v>1781</v>
      </c>
      <c r="C2339" s="15" t="s">
        <v>1782</v>
      </c>
      <c r="D2339" s="15" t="s">
        <v>23873</v>
      </c>
      <c r="E2339">
        <v>58650</v>
      </c>
      <c r="F2339">
        <v>79990</v>
      </c>
      <c r="H2339">
        <v>4</v>
      </c>
      <c r="K2339" s="16">
        <f t="shared" si="108"/>
        <v>62755.5</v>
      </c>
      <c r="L2339" s="16">
        <f t="shared" si="109"/>
        <v>66058.421052631573</v>
      </c>
      <c r="M2339" s="16">
        <f t="shared" si="110"/>
        <v>75066.387559808602</v>
      </c>
      <c r="N2339" t="e">
        <f>INDEX(XML!$A$2:$R$782,MATCH(C2339,XML!$D$2:$D$737,0),2)</f>
        <v>#N/A</v>
      </c>
    </row>
    <row r="2340" spans="1:14" ht="112.5" x14ac:dyDescent="0.2">
      <c r="A2340">
        <v>51303</v>
      </c>
      <c r="B2340" t="s">
        <v>12097</v>
      </c>
      <c r="C2340" s="15" t="s">
        <v>12098</v>
      </c>
      <c r="D2340" s="15" t="s">
        <v>23874</v>
      </c>
      <c r="E2340">
        <v>58652</v>
      </c>
      <c r="F2340">
        <v>80990</v>
      </c>
      <c r="H2340">
        <v>2</v>
      </c>
      <c r="K2340" s="16">
        <f t="shared" si="108"/>
        <v>62757.64</v>
      </c>
      <c r="L2340" s="16">
        <f t="shared" si="109"/>
        <v>66060.673684210531</v>
      </c>
      <c r="M2340" s="16">
        <f t="shared" si="110"/>
        <v>75068.947368421068</v>
      </c>
      <c r="N2340" t="e">
        <f>INDEX(XML!$A$2:$R$782,MATCH(C2340,XML!$D$2:$D$737,0),2)</f>
        <v>#N/A</v>
      </c>
    </row>
    <row r="2341" spans="1:14" ht="101.25" x14ac:dyDescent="0.2">
      <c r="A2341">
        <v>45694</v>
      </c>
      <c r="B2341" t="s">
        <v>1783</v>
      </c>
      <c r="C2341" s="15" t="s">
        <v>1784</v>
      </c>
      <c r="D2341" s="15" t="s">
        <v>23875</v>
      </c>
      <c r="E2341">
        <v>59180</v>
      </c>
      <c r="F2341">
        <v>80990</v>
      </c>
      <c r="H2341">
        <v>50</v>
      </c>
      <c r="K2341" s="16">
        <f t="shared" si="108"/>
        <v>63322.6</v>
      </c>
      <c r="L2341" s="16">
        <f t="shared" si="109"/>
        <v>66655.368421052626</v>
      </c>
      <c r="M2341" s="16">
        <f t="shared" si="110"/>
        <v>75744.736842105267</v>
      </c>
      <c r="N2341" t="e">
        <f>INDEX(XML!$A$2:$R$782,MATCH(C2341,XML!$D$2:$D$737,0),2)</f>
        <v>#N/A</v>
      </c>
    </row>
    <row r="2342" spans="1:14" ht="123.75" x14ac:dyDescent="0.2">
      <c r="A2342">
        <v>61297</v>
      </c>
      <c r="B2342" t="s">
        <v>25060</v>
      </c>
      <c r="C2342" s="15" t="s">
        <v>25061</v>
      </c>
      <c r="D2342" s="15" t="s">
        <v>25062</v>
      </c>
      <c r="E2342">
        <v>60563</v>
      </c>
      <c r="F2342">
        <v>82512</v>
      </c>
      <c r="H2342">
        <v>4</v>
      </c>
      <c r="K2342" s="16">
        <f t="shared" si="108"/>
        <v>64802.41</v>
      </c>
      <c r="L2342" s="16">
        <f t="shared" si="109"/>
        <v>68213.063157894736</v>
      </c>
      <c r="M2342" s="16">
        <f t="shared" si="110"/>
        <v>77514.844497607657</v>
      </c>
      <c r="N2342" t="e">
        <f>INDEX(XML!$A$2:$R$782,MATCH(C2342,XML!$D$2:$D$737,0),2)</f>
        <v>#N/A</v>
      </c>
    </row>
    <row r="2343" spans="1:14" ht="123.75" x14ac:dyDescent="0.2">
      <c r="A2343">
        <v>61311</v>
      </c>
      <c r="B2343" t="s">
        <v>25066</v>
      </c>
      <c r="C2343" s="15" t="s">
        <v>25067</v>
      </c>
      <c r="D2343" s="15" t="s">
        <v>25068</v>
      </c>
      <c r="E2343">
        <v>61686</v>
      </c>
      <c r="F2343">
        <v>84034</v>
      </c>
      <c r="H2343">
        <v>15</v>
      </c>
      <c r="K2343" s="16">
        <f t="shared" si="108"/>
        <v>66004.02</v>
      </c>
      <c r="L2343" s="16">
        <f t="shared" si="109"/>
        <v>69477.915789473685</v>
      </c>
      <c r="M2343" s="16">
        <f t="shared" si="110"/>
        <v>78952.17703349283</v>
      </c>
      <c r="N2343" t="e">
        <f>INDEX(XML!$A$2:$R$782,MATCH(C2343,XML!$D$2:$D$737,0),2)</f>
        <v>#N/A</v>
      </c>
    </row>
    <row r="2344" spans="1:14" ht="101.25" x14ac:dyDescent="0.2">
      <c r="A2344">
        <v>51296</v>
      </c>
      <c r="B2344" t="s">
        <v>12085</v>
      </c>
      <c r="C2344" s="15" t="s">
        <v>12086</v>
      </c>
      <c r="D2344" s="15" t="s">
        <v>23878</v>
      </c>
      <c r="E2344">
        <v>65436</v>
      </c>
      <c r="F2344">
        <v>85100</v>
      </c>
      <c r="H2344">
        <v>4</v>
      </c>
      <c r="K2344" s="16">
        <f t="shared" si="108"/>
        <v>70016.52</v>
      </c>
      <c r="L2344" s="16">
        <f t="shared" si="109"/>
        <v>73701.600000000006</v>
      </c>
      <c r="M2344" s="16">
        <f t="shared" si="110"/>
        <v>83751.818181818191</v>
      </c>
      <c r="N2344" t="e">
        <f>INDEX(XML!$A$2:$R$782,MATCH(C2344,XML!$D$2:$D$737,0),2)</f>
        <v>#N/A</v>
      </c>
    </row>
    <row r="2345" spans="1:14" ht="101.25" x14ac:dyDescent="0.2">
      <c r="A2345">
        <v>61332</v>
      </c>
      <c r="B2345" t="s">
        <v>24350</v>
      </c>
      <c r="C2345" s="15" t="s">
        <v>24351</v>
      </c>
      <c r="D2345" s="15" t="s">
        <v>24352</v>
      </c>
      <c r="E2345">
        <v>62093</v>
      </c>
      <c r="F2345">
        <v>85780</v>
      </c>
      <c r="H2345">
        <v>33</v>
      </c>
      <c r="K2345" s="16">
        <f t="shared" si="108"/>
        <v>66439.509999999995</v>
      </c>
      <c r="L2345" s="16">
        <f t="shared" si="109"/>
        <v>69936.326315789469</v>
      </c>
      <c r="M2345" s="16">
        <f t="shared" si="110"/>
        <v>79473.098086124388</v>
      </c>
      <c r="N2345" t="e">
        <f>INDEX(XML!$A$2:$R$782,MATCH(C2345,XML!$D$2:$D$737,0),2)</f>
        <v>#N/A</v>
      </c>
    </row>
    <row r="2346" spans="1:14" ht="112.5" x14ac:dyDescent="0.2">
      <c r="A2346">
        <v>61331</v>
      </c>
      <c r="B2346" t="s">
        <v>24347</v>
      </c>
      <c r="C2346" s="15" t="s">
        <v>24348</v>
      </c>
      <c r="D2346" s="15" t="s">
        <v>24349</v>
      </c>
      <c r="E2346">
        <v>62088</v>
      </c>
      <c r="F2346">
        <v>85780</v>
      </c>
      <c r="H2346">
        <v>41</v>
      </c>
      <c r="K2346" s="16">
        <f t="shared" si="108"/>
        <v>66434.16</v>
      </c>
      <c r="L2346" s="16">
        <f t="shared" si="109"/>
        <v>69930.69473684211</v>
      </c>
      <c r="M2346" s="16">
        <f t="shared" si="110"/>
        <v>79466.698564593316</v>
      </c>
      <c r="N2346" t="e">
        <f>INDEX(XML!$A$2:$R$782,MATCH(C2346,XML!$D$2:$D$737,0),2)</f>
        <v>#N/A</v>
      </c>
    </row>
    <row r="2347" spans="1:14" ht="101.25" x14ac:dyDescent="0.2">
      <c r="A2347">
        <v>61334</v>
      </c>
      <c r="B2347" t="s">
        <v>24353</v>
      </c>
      <c r="C2347" s="15" t="s">
        <v>24354</v>
      </c>
      <c r="D2347" s="15" t="s">
        <v>24355</v>
      </c>
      <c r="E2347">
        <v>64135</v>
      </c>
      <c r="F2347">
        <v>87041</v>
      </c>
      <c r="H2347">
        <v>39</v>
      </c>
      <c r="K2347" s="16">
        <f t="shared" si="108"/>
        <v>68624.45</v>
      </c>
      <c r="L2347" s="16">
        <f t="shared" si="109"/>
        <v>72236.263157894733</v>
      </c>
      <c r="M2347" s="16">
        <f t="shared" si="110"/>
        <v>82086.662679425834</v>
      </c>
      <c r="N2347" t="e">
        <f>INDEX(XML!$A$2:$R$782,MATCH(C2347,XML!$D$2:$D$737,0),2)</f>
        <v>#N/A</v>
      </c>
    </row>
    <row r="2348" spans="1:14" ht="112.5" x14ac:dyDescent="0.2">
      <c r="A2348">
        <v>51293</v>
      </c>
      <c r="B2348" t="s">
        <v>12083</v>
      </c>
      <c r="C2348" s="15" t="s">
        <v>12084</v>
      </c>
      <c r="D2348" s="15" t="s">
        <v>23876</v>
      </c>
      <c r="E2348">
        <v>63253</v>
      </c>
      <c r="F2348">
        <v>87990</v>
      </c>
      <c r="H2348">
        <v>3</v>
      </c>
      <c r="K2348" s="16">
        <f t="shared" si="108"/>
        <v>67680.710000000006</v>
      </c>
      <c r="L2348" s="16">
        <f t="shared" si="109"/>
        <v>71242.852631578964</v>
      </c>
      <c r="M2348" s="16">
        <f t="shared" si="110"/>
        <v>80957.787081339731</v>
      </c>
      <c r="N2348" t="e">
        <f>INDEX(XML!$A$2:$R$782,MATCH(C2348,XML!$D$2:$D$737,0),2)</f>
        <v>#N/A</v>
      </c>
    </row>
    <row r="2349" spans="1:14" ht="112.5" x14ac:dyDescent="0.2">
      <c r="A2349">
        <v>51297</v>
      </c>
      <c r="B2349" t="s">
        <v>12087</v>
      </c>
      <c r="C2349" s="15" t="s">
        <v>12088</v>
      </c>
      <c r="D2349" s="15" t="s">
        <v>23877</v>
      </c>
      <c r="E2349">
        <v>65426</v>
      </c>
      <c r="F2349">
        <v>89990</v>
      </c>
      <c r="H2349">
        <v>5</v>
      </c>
      <c r="K2349" s="16">
        <f t="shared" si="108"/>
        <v>70005.820000000007</v>
      </c>
      <c r="L2349" s="16">
        <f t="shared" si="109"/>
        <v>73690.336842105273</v>
      </c>
      <c r="M2349" s="16">
        <f t="shared" si="110"/>
        <v>83739.01913875599</v>
      </c>
      <c r="N2349" t="e">
        <f>INDEX(XML!$A$2:$R$782,MATCH(C2349,XML!$D$2:$D$737,0),2)</f>
        <v>#N/A</v>
      </c>
    </row>
    <row r="2350" spans="1:14" ht="112.5" x14ac:dyDescent="0.2">
      <c r="A2350">
        <v>45690</v>
      </c>
      <c r="B2350" t="s">
        <v>1776</v>
      </c>
      <c r="C2350" s="15" t="s">
        <v>1777</v>
      </c>
      <c r="D2350" s="15" t="s">
        <v>23872</v>
      </c>
      <c r="E2350">
        <v>58181</v>
      </c>
      <c r="F2350">
        <v>89990</v>
      </c>
      <c r="H2350">
        <v>2</v>
      </c>
      <c r="K2350" s="16">
        <f t="shared" si="108"/>
        <v>62253.67</v>
      </c>
      <c r="L2350" s="16">
        <f t="shared" si="109"/>
        <v>65530.178947368418</v>
      </c>
      <c r="M2350" s="16">
        <f t="shared" si="110"/>
        <v>74466.112440191384</v>
      </c>
      <c r="N2350" t="e">
        <f>INDEX(XML!$A$2:$R$782,MATCH(C2350,XML!$D$2:$D$737,0),2)</f>
        <v>#N/A</v>
      </c>
    </row>
    <row r="2351" spans="1:14" ht="101.25" x14ac:dyDescent="0.2">
      <c r="A2351">
        <v>61333</v>
      </c>
      <c r="B2351" t="s">
        <v>24356</v>
      </c>
      <c r="C2351" s="15" t="s">
        <v>24357</v>
      </c>
      <c r="D2351" s="15" t="s">
        <v>24358</v>
      </c>
      <c r="E2351">
        <v>67770</v>
      </c>
      <c r="F2351">
        <v>91974</v>
      </c>
      <c r="H2351">
        <v>48</v>
      </c>
      <c r="K2351" s="16">
        <f t="shared" si="108"/>
        <v>72513.899999999994</v>
      </c>
      <c r="L2351" s="16">
        <f t="shared" si="109"/>
        <v>76330.421052631573</v>
      </c>
      <c r="M2351" s="16">
        <f t="shared" si="110"/>
        <v>86739.114832535866</v>
      </c>
      <c r="N2351" t="e">
        <f>INDEX(XML!$A$2:$R$782,MATCH(C2351,XML!$D$2:$D$737,0),2)</f>
        <v>#N/A</v>
      </c>
    </row>
    <row r="2352" spans="1:14" ht="123.75" x14ac:dyDescent="0.2">
      <c r="A2352">
        <v>61300</v>
      </c>
      <c r="B2352" t="s">
        <v>25063</v>
      </c>
      <c r="C2352" s="15" t="s">
        <v>25064</v>
      </c>
      <c r="D2352" s="15" t="s">
        <v>25065</v>
      </c>
      <c r="E2352">
        <v>68259</v>
      </c>
      <c r="F2352">
        <v>92994</v>
      </c>
      <c r="H2352">
        <v>29</v>
      </c>
      <c r="K2352" s="16">
        <f t="shared" si="108"/>
        <v>73037.13</v>
      </c>
      <c r="L2352" s="16">
        <f t="shared" si="109"/>
        <v>76881.189473684208</v>
      </c>
      <c r="M2352" s="16">
        <f t="shared" si="110"/>
        <v>87364.988038277501</v>
      </c>
      <c r="N2352" t="e">
        <f>INDEX(XML!$A$2:$R$782,MATCH(C2352,XML!$D$2:$D$737,0),2)</f>
        <v>#N/A</v>
      </c>
    </row>
    <row r="2353" spans="1:14" ht="123.75" x14ac:dyDescent="0.2">
      <c r="A2353">
        <v>61319</v>
      </c>
      <c r="B2353" t="s">
        <v>24365</v>
      </c>
      <c r="C2353" s="15" t="s">
        <v>24366</v>
      </c>
      <c r="D2353" s="15" t="s">
        <v>24367</v>
      </c>
      <c r="E2353">
        <v>65791</v>
      </c>
      <c r="F2353">
        <v>95545</v>
      </c>
      <c r="H2353" t="s">
        <v>746</v>
      </c>
      <c r="K2353" s="16">
        <f t="shared" si="108"/>
        <v>70396.37</v>
      </c>
      <c r="L2353" s="16">
        <f t="shared" si="109"/>
        <v>74101.442105263151</v>
      </c>
      <c r="M2353" s="16">
        <f t="shared" si="110"/>
        <v>84206.184210526306</v>
      </c>
      <c r="N2353" t="e">
        <f>INDEX(XML!$A$2:$R$782,MATCH(C2353,XML!$D$2:$D$737,0),2)</f>
        <v>#N/A</v>
      </c>
    </row>
    <row r="2354" spans="1:14" ht="123.75" x14ac:dyDescent="0.2">
      <c r="A2354">
        <v>61335</v>
      </c>
      <c r="B2354" t="s">
        <v>25078</v>
      </c>
      <c r="C2354" s="15" t="s">
        <v>25079</v>
      </c>
      <c r="D2354" s="15" t="s">
        <v>25080</v>
      </c>
      <c r="E2354">
        <v>70253</v>
      </c>
      <c r="F2354">
        <v>95711</v>
      </c>
      <c r="H2354">
        <v>31</v>
      </c>
      <c r="K2354" s="16">
        <f t="shared" si="108"/>
        <v>75170.710000000006</v>
      </c>
      <c r="L2354" s="16">
        <f t="shared" si="109"/>
        <v>79127.06315789475</v>
      </c>
      <c r="M2354" s="16">
        <f t="shared" si="110"/>
        <v>89917.117224880392</v>
      </c>
      <c r="N2354" t="e">
        <f>INDEX(XML!$A$2:$R$782,MATCH(C2354,XML!$D$2:$D$737,0),2)</f>
        <v>#N/A</v>
      </c>
    </row>
    <row r="2355" spans="1:14" ht="135" x14ac:dyDescent="0.2">
      <c r="A2355">
        <v>75785</v>
      </c>
      <c r="B2355" t="s">
        <v>37566</v>
      </c>
      <c r="C2355" s="15" t="s">
        <v>37567</v>
      </c>
      <c r="D2355" s="15" t="s">
        <v>37568</v>
      </c>
      <c r="E2355">
        <v>95990</v>
      </c>
      <c r="F2355">
        <v>95990</v>
      </c>
      <c r="H2355">
        <v>15</v>
      </c>
      <c r="K2355" s="16">
        <f t="shared" si="108"/>
        <v>102709.3</v>
      </c>
      <c r="L2355" s="16">
        <f t="shared" si="109"/>
        <v>108115.05263157895</v>
      </c>
      <c r="M2355" s="16">
        <f t="shared" si="110"/>
        <v>122858.01435406698</v>
      </c>
      <c r="N2355" t="e">
        <f>INDEX(XML!$A$2:$R$782,MATCH(C2355,XML!$D$2:$D$737,0),2)</f>
        <v>#N/A</v>
      </c>
    </row>
    <row r="2356" spans="1:14" ht="123.75" x14ac:dyDescent="0.2">
      <c r="A2356">
        <v>62520</v>
      </c>
      <c r="B2356" t="s">
        <v>25053</v>
      </c>
      <c r="C2356" s="15" t="s">
        <v>25054</v>
      </c>
      <c r="D2356" s="15" t="s">
        <v>25055</v>
      </c>
      <c r="E2356">
        <v>72905</v>
      </c>
      <c r="F2356">
        <v>99326</v>
      </c>
      <c r="H2356">
        <v>8</v>
      </c>
      <c r="K2356" s="16">
        <f t="shared" si="108"/>
        <v>78008.350000000006</v>
      </c>
      <c r="L2356" s="16">
        <f t="shared" si="109"/>
        <v>82114.052631578961</v>
      </c>
      <c r="M2356" s="16">
        <f t="shared" si="110"/>
        <v>93311.423444976084</v>
      </c>
      <c r="N2356" t="e">
        <f>INDEX(XML!$A$2:$R$782,MATCH(C2356,XML!$D$2:$D$737,0),2)</f>
        <v>#N/A</v>
      </c>
    </row>
    <row r="2357" spans="1:14" ht="112.5" x14ac:dyDescent="0.2">
      <c r="A2357">
        <v>45695</v>
      </c>
      <c r="B2357" t="s">
        <v>1785</v>
      </c>
      <c r="C2357" s="15" t="s">
        <v>1786</v>
      </c>
      <c r="D2357" s="15" t="s">
        <v>23879</v>
      </c>
      <c r="E2357">
        <v>73976</v>
      </c>
      <c r="F2357">
        <v>99990</v>
      </c>
      <c r="H2357">
        <v>5</v>
      </c>
      <c r="K2357" s="16">
        <f t="shared" si="108"/>
        <v>79154.320000000007</v>
      </c>
      <c r="L2357" s="16">
        <f t="shared" si="109"/>
        <v>83320.336842105273</v>
      </c>
      <c r="M2357" s="16">
        <f t="shared" si="110"/>
        <v>94682.200956937813</v>
      </c>
      <c r="N2357" t="e">
        <f>INDEX(XML!$A$2:$R$782,MATCH(C2357,XML!$D$2:$D$737,0),2)</f>
        <v>#N/A</v>
      </c>
    </row>
    <row r="2358" spans="1:14" ht="135" x14ac:dyDescent="0.2">
      <c r="A2358">
        <v>59057</v>
      </c>
      <c r="B2358" t="s">
        <v>21127</v>
      </c>
      <c r="C2358" s="15" t="s">
        <v>21128</v>
      </c>
      <c r="D2358" s="15" t="s">
        <v>23866</v>
      </c>
      <c r="E2358">
        <v>75742</v>
      </c>
      <c r="F2358">
        <v>99990</v>
      </c>
      <c r="H2358">
        <v>7</v>
      </c>
      <c r="K2358" s="16">
        <f t="shared" si="108"/>
        <v>81043.94</v>
      </c>
      <c r="L2358" s="16">
        <f t="shared" si="109"/>
        <v>85309.410526315783</v>
      </c>
      <c r="M2358" s="16">
        <f t="shared" si="110"/>
        <v>96942.51196172247</v>
      </c>
      <c r="N2358" t="e">
        <f>INDEX(XML!$A$2:$R$782,MATCH(C2358,XML!$D$2:$D$737,0),2)</f>
        <v>#N/A</v>
      </c>
    </row>
    <row r="2359" spans="1:14" ht="168.75" x14ac:dyDescent="0.2">
      <c r="A2359">
        <v>44466</v>
      </c>
      <c r="B2359" t="s">
        <v>47885</v>
      </c>
      <c r="C2359" s="15" t="s">
        <v>47886</v>
      </c>
      <c r="D2359" s="15" t="s">
        <v>47887</v>
      </c>
      <c r="E2359">
        <v>34990</v>
      </c>
      <c r="F2359">
        <v>34990</v>
      </c>
      <c r="K2359" s="16">
        <f t="shared" si="108"/>
        <v>39188.800000000003</v>
      </c>
      <c r="L2359" s="16">
        <f t="shared" si="109"/>
        <v>41251.368421052633</v>
      </c>
      <c r="M2359" s="16">
        <f t="shared" si="110"/>
        <v>46876.555023923451</v>
      </c>
      <c r="N2359" t="e">
        <f>INDEX(XML!$A$2:$R$782,MATCH(C2359,XML!$D$2:$D$737,0),2)</f>
        <v>#N/A</v>
      </c>
    </row>
    <row r="2360" spans="1:14" ht="157.5" x14ac:dyDescent="0.2">
      <c r="A2360">
        <v>44467</v>
      </c>
      <c r="B2360" t="s">
        <v>47888</v>
      </c>
      <c r="C2360" s="15" t="s">
        <v>47889</v>
      </c>
      <c r="D2360" s="15" t="s">
        <v>47890</v>
      </c>
      <c r="E2360">
        <v>22990</v>
      </c>
      <c r="F2360">
        <v>22990</v>
      </c>
      <c r="K2360" s="16">
        <f t="shared" si="108"/>
        <v>25748.799999999999</v>
      </c>
      <c r="L2360" s="16">
        <f t="shared" si="109"/>
        <v>27104</v>
      </c>
      <c r="M2360" s="16">
        <f t="shared" si="110"/>
        <v>30800</v>
      </c>
      <c r="N2360" t="e">
        <f>INDEX(XML!$A$2:$R$782,MATCH(C2360,XML!$D$2:$D$737,0),2)</f>
        <v>#N/A</v>
      </c>
    </row>
    <row r="2361" spans="1:14" ht="180" x14ac:dyDescent="0.2">
      <c r="A2361">
        <v>54791</v>
      </c>
      <c r="B2361" t="s">
        <v>47891</v>
      </c>
      <c r="C2361" s="15" t="s">
        <v>47892</v>
      </c>
      <c r="D2361" s="15" t="s">
        <v>47893</v>
      </c>
      <c r="E2361">
        <v>45190</v>
      </c>
      <c r="F2361">
        <v>45190</v>
      </c>
      <c r="K2361" s="16">
        <f t="shared" si="108"/>
        <v>50612.800000000003</v>
      </c>
      <c r="L2361" s="16">
        <f t="shared" si="109"/>
        <v>53276.631578947367</v>
      </c>
      <c r="M2361" s="16">
        <f t="shared" si="110"/>
        <v>60541.626794258373</v>
      </c>
      <c r="N2361" t="e">
        <f>INDEX(XML!$A$2:$R$782,MATCH(C2361,XML!$D$2:$D$737,0),2)</f>
        <v>#N/A</v>
      </c>
    </row>
    <row r="2362" spans="1:14" ht="90" x14ac:dyDescent="0.2">
      <c r="A2362">
        <v>74173</v>
      </c>
      <c r="B2362" t="s">
        <v>47690</v>
      </c>
      <c r="C2362" s="15" t="s">
        <v>47691</v>
      </c>
      <c r="D2362" s="15" t="s">
        <v>47692</v>
      </c>
      <c r="E2362">
        <v>148990</v>
      </c>
      <c r="F2362">
        <v>148990</v>
      </c>
      <c r="K2362" s="16">
        <f t="shared" si="108"/>
        <v>159419.29999999999</v>
      </c>
      <c r="L2362" s="16">
        <f t="shared" si="109"/>
        <v>167809.78947368418</v>
      </c>
      <c r="M2362" s="16">
        <f t="shared" si="110"/>
        <v>190692.94258373202</v>
      </c>
      <c r="N2362" t="e">
        <f>INDEX(XML!$A$2:$R$782,MATCH(C2362,XML!$D$2:$D$737,0),2)</f>
        <v>#N/A</v>
      </c>
    </row>
    <row r="2363" spans="1:14" ht="15.75" x14ac:dyDescent="0.25">
      <c r="A2363" s="184" t="s">
        <v>13247</v>
      </c>
      <c r="B2363" s="184"/>
      <c r="C2363" s="185"/>
      <c r="D2363" s="185"/>
      <c r="E2363" s="184"/>
      <c r="F2363" s="184"/>
      <c r="G2363" s="184"/>
      <c r="H2363" s="184"/>
      <c r="I2363" s="184"/>
      <c r="J2363" s="184"/>
      <c r="K2363" s="16">
        <f t="shared" si="108"/>
        <v>0</v>
      </c>
      <c r="L2363" s="16">
        <f t="shared" si="109"/>
        <v>0</v>
      </c>
      <c r="M2363" s="16">
        <f t="shared" si="110"/>
        <v>0</v>
      </c>
      <c r="N2363" t="e">
        <f>INDEX(XML!$A$2:$R$782,MATCH(C2363,XML!$D$2:$D$737,0),2)</f>
        <v>#N/A</v>
      </c>
    </row>
    <row r="2364" spans="1:14" ht="56.25" x14ac:dyDescent="0.2">
      <c r="A2364">
        <v>55596</v>
      </c>
      <c r="B2364" t="s">
        <v>15897</v>
      </c>
      <c r="C2364" s="15" t="s">
        <v>15898</v>
      </c>
      <c r="D2364" s="15" t="s">
        <v>15899</v>
      </c>
      <c r="E2364">
        <v>2590</v>
      </c>
      <c r="F2364">
        <v>2590</v>
      </c>
      <c r="H2364">
        <v>1</v>
      </c>
      <c r="K2364" s="16">
        <f t="shared" si="108"/>
        <v>2900.8</v>
      </c>
      <c r="L2364" s="16">
        <f t="shared" si="109"/>
        <v>3053.4736842105262</v>
      </c>
      <c r="M2364" s="16">
        <f t="shared" si="110"/>
        <v>3469.8564593301435</v>
      </c>
      <c r="N2364" t="e">
        <f>INDEX(XML!$A$2:$R$782,MATCH(C2364,XML!$D$2:$D$737,0),2)</f>
        <v>#N/A</v>
      </c>
    </row>
    <row r="2365" spans="1:14" ht="45" customHeight="1" x14ac:dyDescent="0.2">
      <c r="A2365">
        <v>55597</v>
      </c>
      <c r="B2365" t="s">
        <v>15894</v>
      </c>
      <c r="C2365" s="15" t="s">
        <v>15895</v>
      </c>
      <c r="D2365" s="15" t="s">
        <v>15896</v>
      </c>
      <c r="E2365">
        <v>2590</v>
      </c>
      <c r="F2365">
        <v>2590</v>
      </c>
      <c r="H2365">
        <v>2</v>
      </c>
      <c r="K2365" s="16">
        <f t="shared" si="108"/>
        <v>2900.8</v>
      </c>
      <c r="L2365" s="16">
        <f t="shared" si="109"/>
        <v>3053.4736842105262</v>
      </c>
      <c r="M2365" s="16">
        <f t="shared" si="110"/>
        <v>3469.8564593301435</v>
      </c>
      <c r="N2365" t="e">
        <f>INDEX(XML!$A$2:$R$782,MATCH(C2365,XML!$D$2:$D$737,0),2)</f>
        <v>#N/A</v>
      </c>
    </row>
    <row r="2366" spans="1:14" ht="56.25" x14ac:dyDescent="0.2">
      <c r="A2366">
        <v>47393</v>
      </c>
      <c r="B2366" t="s">
        <v>15882</v>
      </c>
      <c r="C2366" s="15" t="s">
        <v>15883</v>
      </c>
      <c r="D2366" s="15" t="s">
        <v>15884</v>
      </c>
      <c r="E2366">
        <v>2590</v>
      </c>
      <c r="F2366">
        <v>2590</v>
      </c>
      <c r="H2366">
        <v>4</v>
      </c>
      <c r="K2366" s="16">
        <f t="shared" si="108"/>
        <v>2900.8</v>
      </c>
      <c r="L2366" s="16">
        <f t="shared" si="109"/>
        <v>3053.4736842105262</v>
      </c>
      <c r="M2366" s="16">
        <f t="shared" si="110"/>
        <v>3469.8564593301435</v>
      </c>
      <c r="N2366" t="e">
        <f>INDEX(XML!$A$2:$R$782,MATCH(C2366,XML!$D$2:$D$737,0),2)</f>
        <v>#N/A</v>
      </c>
    </row>
    <row r="2367" spans="1:14" ht="45" customHeight="1" x14ac:dyDescent="0.2">
      <c r="A2367">
        <v>55598</v>
      </c>
      <c r="B2367" t="s">
        <v>15891</v>
      </c>
      <c r="C2367" s="15" t="s">
        <v>15892</v>
      </c>
      <c r="D2367" s="15" t="s">
        <v>15893</v>
      </c>
      <c r="E2367">
        <v>2590</v>
      </c>
      <c r="F2367">
        <v>2590</v>
      </c>
      <c r="H2367">
        <v>4</v>
      </c>
      <c r="K2367" s="16">
        <f t="shared" si="108"/>
        <v>2900.8</v>
      </c>
      <c r="L2367" s="16">
        <f t="shared" si="109"/>
        <v>3053.4736842105262</v>
      </c>
      <c r="M2367" s="16">
        <f t="shared" si="110"/>
        <v>3469.8564593301435</v>
      </c>
      <c r="N2367" t="e">
        <f>INDEX(XML!$A$2:$R$782,MATCH(C2367,XML!$D$2:$D$737,0),2)</f>
        <v>#N/A</v>
      </c>
    </row>
    <row r="2368" spans="1:14" ht="78.75" x14ac:dyDescent="0.2">
      <c r="A2368">
        <v>55601</v>
      </c>
      <c r="B2368" t="s">
        <v>14699</v>
      </c>
      <c r="C2368" s="15" t="s">
        <v>14700</v>
      </c>
      <c r="D2368" s="15" t="s">
        <v>14701</v>
      </c>
      <c r="E2368">
        <v>7090</v>
      </c>
      <c r="F2368">
        <v>7090</v>
      </c>
      <c r="H2368">
        <v>2</v>
      </c>
      <c r="K2368" s="16">
        <f t="shared" si="108"/>
        <v>7940.8</v>
      </c>
      <c r="L2368" s="16">
        <f t="shared" si="109"/>
        <v>8358.7368421052633</v>
      </c>
      <c r="M2368" s="16">
        <f t="shared" si="110"/>
        <v>9498.5645933014348</v>
      </c>
      <c r="N2368" t="e">
        <f>INDEX(XML!$A$2:$R$782,MATCH(C2368,XML!$D$2:$D$737,0),2)</f>
        <v>#N/A</v>
      </c>
    </row>
    <row r="2369" spans="1:14" ht="90" x14ac:dyDescent="0.2">
      <c r="A2369">
        <v>55917</v>
      </c>
      <c r="B2369" t="s">
        <v>14693</v>
      </c>
      <c r="C2369" s="15" t="s">
        <v>14694</v>
      </c>
      <c r="D2369" s="15" t="s">
        <v>14695</v>
      </c>
      <c r="E2369">
        <v>7090</v>
      </c>
      <c r="F2369">
        <v>7090</v>
      </c>
      <c r="H2369">
        <v>6</v>
      </c>
      <c r="K2369" s="16">
        <f t="shared" si="108"/>
        <v>7940.8</v>
      </c>
      <c r="L2369" s="16">
        <f t="shared" si="109"/>
        <v>8358.7368421052633</v>
      </c>
      <c r="M2369" s="16">
        <f t="shared" si="110"/>
        <v>9498.5645933014348</v>
      </c>
      <c r="N2369" t="e">
        <f>INDEX(XML!$A$2:$R$782,MATCH(C2369,XML!$D$2:$D$737,0),2)</f>
        <v>#N/A</v>
      </c>
    </row>
    <row r="2370" spans="1:14" ht="90" x14ac:dyDescent="0.2">
      <c r="A2370">
        <v>47189</v>
      </c>
      <c r="B2370" t="s">
        <v>14711</v>
      </c>
      <c r="C2370" s="15" t="s">
        <v>14712</v>
      </c>
      <c r="D2370" s="15" t="s">
        <v>14713</v>
      </c>
      <c r="E2370">
        <v>7290</v>
      </c>
      <c r="F2370">
        <v>7290</v>
      </c>
      <c r="H2370">
        <v>6</v>
      </c>
      <c r="K2370" s="16">
        <f t="shared" si="108"/>
        <v>8164.8</v>
      </c>
      <c r="L2370" s="16">
        <f t="shared" si="109"/>
        <v>8594.5263157894733</v>
      </c>
      <c r="M2370" s="16">
        <f t="shared" si="110"/>
        <v>9766.5071770334926</v>
      </c>
      <c r="N2370" t="e">
        <f>INDEX(XML!$A$2:$R$782,MATCH(C2370,XML!$D$2:$D$737,0),2)</f>
        <v>#N/A</v>
      </c>
    </row>
    <row r="2371" spans="1:14" ht="67.5" x14ac:dyDescent="0.2">
      <c r="A2371">
        <v>46475</v>
      </c>
      <c r="B2371" t="s">
        <v>14028</v>
      </c>
      <c r="C2371" s="15" t="s">
        <v>14029</v>
      </c>
      <c r="D2371" s="15" t="s">
        <v>14030</v>
      </c>
      <c r="E2371">
        <v>8790</v>
      </c>
      <c r="F2371">
        <v>8790</v>
      </c>
      <c r="H2371">
        <v>23</v>
      </c>
      <c r="K2371" s="16">
        <f t="shared" si="108"/>
        <v>9844.7999999999993</v>
      </c>
      <c r="L2371" s="16">
        <f t="shared" si="109"/>
        <v>10362.947368421052</v>
      </c>
      <c r="M2371" s="16">
        <f t="shared" si="110"/>
        <v>11776.076555023923</v>
      </c>
      <c r="N2371" t="e">
        <f>INDEX(XML!$A$2:$R$782,MATCH(C2371,XML!$D$2:$D$737,0),2)</f>
        <v>#N/A</v>
      </c>
    </row>
    <row r="2372" spans="1:14" ht="67.5" x14ac:dyDescent="0.2">
      <c r="A2372">
        <v>46472</v>
      </c>
      <c r="B2372" t="s">
        <v>14025</v>
      </c>
      <c r="C2372" s="15" t="s">
        <v>14026</v>
      </c>
      <c r="D2372" s="15" t="s">
        <v>14027</v>
      </c>
      <c r="E2372">
        <v>8790</v>
      </c>
      <c r="F2372">
        <v>8790</v>
      </c>
      <c r="H2372">
        <v>1</v>
      </c>
      <c r="K2372" s="16">
        <f t="shared" si="108"/>
        <v>9844.7999999999993</v>
      </c>
      <c r="L2372" s="16">
        <f t="shared" si="109"/>
        <v>10362.947368421052</v>
      </c>
      <c r="M2372" s="16">
        <f t="shared" si="110"/>
        <v>11776.076555023923</v>
      </c>
      <c r="N2372" t="e">
        <f>INDEX(XML!$A$2:$R$782,MATCH(C2372,XML!$D$2:$D$737,0),2)</f>
        <v>#N/A</v>
      </c>
    </row>
    <row r="2373" spans="1:14" ht="45" customHeight="1" x14ac:dyDescent="0.2">
      <c r="A2373">
        <v>55604</v>
      </c>
      <c r="B2373" t="s">
        <v>14705</v>
      </c>
      <c r="C2373" s="15" t="s">
        <v>14706</v>
      </c>
      <c r="D2373" s="15" t="s">
        <v>14707</v>
      </c>
      <c r="E2373">
        <v>10990</v>
      </c>
      <c r="F2373">
        <v>10990</v>
      </c>
      <c r="H2373">
        <v>3</v>
      </c>
      <c r="K2373" s="16">
        <f t="shared" ref="K2373:K2436" si="111">IF(E2373&gt;49999,E2373+E2373*0.07,IF(E2373&lt;=49999,E2373+E2373*0.12))</f>
        <v>12308.8</v>
      </c>
      <c r="L2373" s="16">
        <f t="shared" ref="L2373:L2436" si="112">K2373*100/95</f>
        <v>12956.631578947368</v>
      </c>
      <c r="M2373" s="16">
        <f t="shared" ref="M2373:M2436" si="113">IF(COUNTIF(C2373,"*Dahua*"),F2373-10,L2373*100/88)</f>
        <v>14723.444976076555</v>
      </c>
      <c r="N2373" t="e">
        <f>INDEX(XML!$A$2:$R$782,MATCH(C2373,XML!$D$2:$D$737,0),2)</f>
        <v>#N/A</v>
      </c>
    </row>
    <row r="2374" spans="1:14" ht="33.75" customHeight="1" x14ac:dyDescent="0.2">
      <c r="A2374">
        <v>47191</v>
      </c>
      <c r="B2374" t="s">
        <v>14708</v>
      </c>
      <c r="C2374" s="15" t="s">
        <v>14709</v>
      </c>
      <c r="D2374" s="15" t="s">
        <v>14710</v>
      </c>
      <c r="E2374">
        <v>12890</v>
      </c>
      <c r="F2374">
        <v>12890</v>
      </c>
      <c r="H2374">
        <v>4</v>
      </c>
      <c r="K2374" s="16">
        <f t="shared" si="111"/>
        <v>14436.8</v>
      </c>
      <c r="L2374" s="16">
        <f t="shared" si="112"/>
        <v>15196.631578947368</v>
      </c>
      <c r="M2374" s="16">
        <f t="shared" si="113"/>
        <v>17268.899521531101</v>
      </c>
      <c r="N2374" t="e">
        <f>INDEX(XML!$A$2:$R$782,MATCH(C2374,XML!$D$2:$D$737,0),2)</f>
        <v>#N/A</v>
      </c>
    </row>
    <row r="2375" spans="1:14" ht="33.75" customHeight="1" x14ac:dyDescent="0.2">
      <c r="A2375">
        <v>55603</v>
      </c>
      <c r="B2375" t="s">
        <v>14702</v>
      </c>
      <c r="C2375" s="15" t="s">
        <v>14703</v>
      </c>
      <c r="D2375" s="15" t="s">
        <v>14704</v>
      </c>
      <c r="E2375">
        <v>12790</v>
      </c>
      <c r="F2375">
        <v>12790</v>
      </c>
      <c r="H2375">
        <v>6</v>
      </c>
      <c r="K2375" s="16">
        <f t="shared" si="111"/>
        <v>14324.8</v>
      </c>
      <c r="L2375" s="16">
        <f t="shared" si="112"/>
        <v>15078.736842105263</v>
      </c>
      <c r="M2375" s="16">
        <f t="shared" si="113"/>
        <v>17134.928229665071</v>
      </c>
      <c r="N2375" t="e">
        <f>INDEX(XML!$A$2:$R$782,MATCH(C2375,XML!$D$2:$D$737,0),2)</f>
        <v>#N/A</v>
      </c>
    </row>
    <row r="2376" spans="1:14" ht="56.25" x14ac:dyDescent="0.2">
      <c r="A2376">
        <v>55595</v>
      </c>
      <c r="B2376" t="s">
        <v>14696</v>
      </c>
      <c r="C2376" s="15" t="s">
        <v>14697</v>
      </c>
      <c r="D2376" s="15" t="s">
        <v>14698</v>
      </c>
      <c r="E2376">
        <v>13790</v>
      </c>
      <c r="F2376">
        <v>13790</v>
      </c>
      <c r="H2376">
        <v>10</v>
      </c>
      <c r="K2376" s="16">
        <f t="shared" si="111"/>
        <v>15444.8</v>
      </c>
      <c r="L2376" s="16">
        <f t="shared" si="112"/>
        <v>16257.684210526315</v>
      </c>
      <c r="M2376" s="16">
        <f t="shared" si="113"/>
        <v>18474.641148325358</v>
      </c>
      <c r="N2376" t="e">
        <f>INDEX(XML!$A$2:$R$782,MATCH(C2376,XML!$D$2:$D$737,0),2)</f>
        <v>#N/A</v>
      </c>
    </row>
    <row r="2377" spans="1:14" ht="67.5" x14ac:dyDescent="0.2">
      <c r="A2377">
        <v>46476</v>
      </c>
      <c r="B2377" t="s">
        <v>14031</v>
      </c>
      <c r="C2377" s="15" t="s">
        <v>14032</v>
      </c>
      <c r="D2377" s="15" t="s">
        <v>14033</v>
      </c>
      <c r="E2377">
        <v>14490</v>
      </c>
      <c r="F2377">
        <v>14490</v>
      </c>
      <c r="H2377">
        <v>12</v>
      </c>
      <c r="K2377" s="16">
        <f t="shared" si="111"/>
        <v>16228.8</v>
      </c>
      <c r="L2377" s="16">
        <f t="shared" si="112"/>
        <v>17082.947368421053</v>
      </c>
      <c r="M2377" s="16">
        <f t="shared" si="113"/>
        <v>19412.440191387563</v>
      </c>
      <c r="N2377" t="e">
        <f>INDEX(XML!$A$2:$R$782,MATCH(C2377,XML!$D$2:$D$737,0),2)</f>
        <v>#N/A</v>
      </c>
    </row>
    <row r="2378" spans="1:14" ht="33.75" customHeight="1" x14ac:dyDescent="0.2">
      <c r="A2378">
        <v>49102</v>
      </c>
      <c r="B2378" t="s">
        <v>14037</v>
      </c>
      <c r="C2378" s="15" t="s">
        <v>14038</v>
      </c>
      <c r="D2378" s="15" t="s">
        <v>14039</v>
      </c>
      <c r="E2378">
        <v>15490</v>
      </c>
      <c r="F2378">
        <v>15490</v>
      </c>
      <c r="H2378">
        <v>19</v>
      </c>
      <c r="K2378" s="16">
        <f t="shared" si="111"/>
        <v>17348.8</v>
      </c>
      <c r="L2378" s="16">
        <f t="shared" si="112"/>
        <v>18261.894736842107</v>
      </c>
      <c r="M2378" s="16">
        <f t="shared" si="113"/>
        <v>20752.15311004785</v>
      </c>
      <c r="N2378" t="e">
        <f>INDEX(XML!$A$2:$R$782,MATCH(C2378,XML!$D$2:$D$737,0),2)</f>
        <v>#N/A</v>
      </c>
    </row>
    <row r="2379" spans="1:14" ht="56.25" x14ac:dyDescent="0.2">
      <c r="A2379">
        <v>49103</v>
      </c>
      <c r="B2379" t="s">
        <v>14714</v>
      </c>
      <c r="C2379" s="15" t="s">
        <v>14715</v>
      </c>
      <c r="D2379" s="15" t="s">
        <v>14716</v>
      </c>
      <c r="E2379">
        <v>16190</v>
      </c>
      <c r="F2379">
        <v>16190</v>
      </c>
      <c r="H2379">
        <v>13</v>
      </c>
      <c r="K2379" s="16">
        <f t="shared" si="111"/>
        <v>18132.8</v>
      </c>
      <c r="L2379" s="16">
        <f t="shared" si="112"/>
        <v>19087.157894736843</v>
      </c>
      <c r="M2379" s="16">
        <f t="shared" si="113"/>
        <v>21689.952153110047</v>
      </c>
      <c r="N2379" t="e">
        <f>INDEX(XML!$A$2:$R$782,MATCH(C2379,XML!$D$2:$D$737,0),2)</f>
        <v>#N/A</v>
      </c>
    </row>
    <row r="2380" spans="1:14" ht="33.75" customHeight="1" x14ac:dyDescent="0.2">
      <c r="A2380">
        <v>53220</v>
      </c>
      <c r="B2380" t="s">
        <v>14133</v>
      </c>
      <c r="C2380" s="15" t="s">
        <v>14134</v>
      </c>
      <c r="D2380" s="15" t="s">
        <v>14135</v>
      </c>
      <c r="E2380">
        <v>16490</v>
      </c>
      <c r="F2380">
        <v>16490</v>
      </c>
      <c r="H2380">
        <v>17</v>
      </c>
      <c r="K2380" s="16">
        <f t="shared" si="111"/>
        <v>18468.8</v>
      </c>
      <c r="L2380" s="16">
        <f t="shared" si="112"/>
        <v>19440.842105263157</v>
      </c>
      <c r="M2380" s="16">
        <f t="shared" si="113"/>
        <v>22091.866028708133</v>
      </c>
      <c r="N2380" t="e">
        <f>INDEX(XML!$A$2:$R$782,MATCH(C2380,XML!$D$2:$D$737,0),2)</f>
        <v>#N/A</v>
      </c>
    </row>
    <row r="2381" spans="1:14" ht="33.75" customHeight="1" x14ac:dyDescent="0.2">
      <c r="A2381">
        <v>49100</v>
      </c>
      <c r="B2381" t="s">
        <v>14034</v>
      </c>
      <c r="C2381" s="15" t="s">
        <v>14035</v>
      </c>
      <c r="D2381" s="15" t="s">
        <v>14036</v>
      </c>
      <c r="E2381">
        <v>16490</v>
      </c>
      <c r="F2381">
        <v>16490</v>
      </c>
      <c r="H2381">
        <v>21</v>
      </c>
      <c r="K2381" s="16">
        <f t="shared" si="111"/>
        <v>18468.8</v>
      </c>
      <c r="L2381" s="16">
        <f t="shared" si="112"/>
        <v>19440.842105263157</v>
      </c>
      <c r="M2381" s="16">
        <f t="shared" si="113"/>
        <v>22091.866028708133</v>
      </c>
      <c r="N2381" t="e">
        <f>INDEX(XML!$A$2:$R$782,MATCH(C2381,XML!$D$2:$D$737,0),2)</f>
        <v>#N/A</v>
      </c>
    </row>
    <row r="2382" spans="1:14" ht="33.75" customHeight="1" x14ac:dyDescent="0.2">
      <c r="A2382">
        <v>55606</v>
      </c>
      <c r="B2382" t="s">
        <v>15885</v>
      </c>
      <c r="C2382" s="15" t="s">
        <v>15886</v>
      </c>
      <c r="D2382" s="15" t="s">
        <v>15887</v>
      </c>
      <c r="E2382">
        <v>19690</v>
      </c>
      <c r="F2382">
        <v>19690</v>
      </c>
      <c r="H2382">
        <v>8</v>
      </c>
      <c r="K2382" s="16">
        <f t="shared" si="111"/>
        <v>22052.799999999999</v>
      </c>
      <c r="L2382" s="16">
        <f t="shared" si="112"/>
        <v>23213.473684210527</v>
      </c>
      <c r="M2382" s="16">
        <f t="shared" si="113"/>
        <v>26378.947368421053</v>
      </c>
      <c r="N2382" t="e">
        <f>INDEX(XML!$A$2:$R$782,MATCH(C2382,XML!$D$2:$D$737,0),2)</f>
        <v>#N/A</v>
      </c>
    </row>
    <row r="2383" spans="1:14" ht="33.75" customHeight="1" x14ac:dyDescent="0.2">
      <c r="A2383">
        <v>55590</v>
      </c>
      <c r="B2383" t="s">
        <v>15912</v>
      </c>
      <c r="C2383" s="15" t="s">
        <v>15913</v>
      </c>
      <c r="D2383" s="15" t="s">
        <v>15914</v>
      </c>
      <c r="E2383">
        <v>19090</v>
      </c>
      <c r="F2383">
        <v>19090</v>
      </c>
      <c r="H2383">
        <v>5</v>
      </c>
      <c r="K2383" s="16">
        <f t="shared" si="111"/>
        <v>21380.799999999999</v>
      </c>
      <c r="L2383" s="16">
        <f t="shared" si="112"/>
        <v>22506.105263157893</v>
      </c>
      <c r="M2383" s="16">
        <f t="shared" si="113"/>
        <v>25575.119617224878</v>
      </c>
      <c r="N2383" t="e">
        <f>INDEX(XML!$A$2:$R$782,MATCH(C2383,XML!$D$2:$D$737,0),2)</f>
        <v>#N/A</v>
      </c>
    </row>
    <row r="2384" spans="1:14" ht="33.75" customHeight="1" x14ac:dyDescent="0.2">
      <c r="A2384">
        <v>80692</v>
      </c>
      <c r="B2384" t="s">
        <v>42625</v>
      </c>
      <c r="C2384" s="15" t="s">
        <v>42626</v>
      </c>
      <c r="D2384" s="15" t="s">
        <v>42627</v>
      </c>
      <c r="E2384">
        <v>22900</v>
      </c>
      <c r="F2384">
        <v>26990</v>
      </c>
      <c r="H2384">
        <v>15</v>
      </c>
      <c r="K2384" s="16">
        <f t="shared" si="111"/>
        <v>25648</v>
      </c>
      <c r="L2384" s="16">
        <f t="shared" si="112"/>
        <v>26997.894736842107</v>
      </c>
      <c r="M2384" s="16">
        <f t="shared" si="113"/>
        <v>30679.425837320578</v>
      </c>
      <c r="N2384" t="e">
        <f>INDEX(XML!$A$2:$R$782,MATCH(C2384,XML!$D$2:$D$737,0),2)</f>
        <v>#N/A</v>
      </c>
    </row>
    <row r="2385" spans="1:14" ht="33.75" customHeight="1" x14ac:dyDescent="0.2">
      <c r="A2385">
        <v>55591</v>
      </c>
      <c r="B2385" t="s">
        <v>15909</v>
      </c>
      <c r="C2385" s="15" t="s">
        <v>15910</v>
      </c>
      <c r="D2385" s="15" t="s">
        <v>15911</v>
      </c>
      <c r="E2385">
        <v>19090</v>
      </c>
      <c r="F2385">
        <v>19090</v>
      </c>
      <c r="H2385">
        <v>3</v>
      </c>
      <c r="K2385" s="16">
        <f t="shared" si="111"/>
        <v>21380.799999999999</v>
      </c>
      <c r="L2385" s="16">
        <f t="shared" si="112"/>
        <v>22506.105263157893</v>
      </c>
      <c r="M2385" s="16">
        <f t="shared" si="113"/>
        <v>25575.119617224878</v>
      </c>
      <c r="N2385" t="e">
        <f>INDEX(XML!$A$2:$R$782,MATCH(C2385,XML!$D$2:$D$737,0),2)</f>
        <v>#N/A</v>
      </c>
    </row>
    <row r="2386" spans="1:14" ht="33.75" customHeight="1" x14ac:dyDescent="0.2">
      <c r="A2386">
        <v>80694</v>
      </c>
      <c r="B2386" t="s">
        <v>42628</v>
      </c>
      <c r="C2386" s="15" t="s">
        <v>42629</v>
      </c>
      <c r="D2386" s="15" t="s">
        <v>42630</v>
      </c>
      <c r="E2386">
        <v>22900</v>
      </c>
      <c r="F2386">
        <v>26990</v>
      </c>
      <c r="H2386">
        <v>15</v>
      </c>
      <c r="K2386" s="16">
        <f t="shared" si="111"/>
        <v>25648</v>
      </c>
      <c r="L2386" s="16">
        <f t="shared" si="112"/>
        <v>26997.894736842107</v>
      </c>
      <c r="M2386" s="16">
        <f t="shared" si="113"/>
        <v>30679.425837320578</v>
      </c>
      <c r="N2386" t="e">
        <f>INDEX(XML!$A$2:$R$782,MATCH(C2386,XML!$D$2:$D$737,0),2)</f>
        <v>#N/A</v>
      </c>
    </row>
    <row r="2387" spans="1:14" ht="33.75" customHeight="1" x14ac:dyDescent="0.2">
      <c r="A2387">
        <v>55594</v>
      </c>
      <c r="B2387" t="s">
        <v>15903</v>
      </c>
      <c r="C2387" s="15" t="s">
        <v>15904</v>
      </c>
      <c r="D2387" s="15" t="s">
        <v>15905</v>
      </c>
      <c r="E2387">
        <v>19090</v>
      </c>
      <c r="F2387">
        <v>19090</v>
      </c>
      <c r="H2387">
        <v>2</v>
      </c>
      <c r="K2387" s="16">
        <f t="shared" si="111"/>
        <v>21380.799999999999</v>
      </c>
      <c r="L2387" s="16">
        <f t="shared" si="112"/>
        <v>22506.105263157893</v>
      </c>
      <c r="M2387" s="16">
        <f t="shared" si="113"/>
        <v>25575.119617224878</v>
      </c>
      <c r="N2387" t="e">
        <f>INDEX(XML!$A$2:$R$782,MATCH(C2387,XML!$D$2:$D$737,0),2)</f>
        <v>#N/A</v>
      </c>
    </row>
    <row r="2388" spans="1:14" ht="33.75" customHeight="1" x14ac:dyDescent="0.2">
      <c r="A2388">
        <v>55592</v>
      </c>
      <c r="B2388" t="s">
        <v>15906</v>
      </c>
      <c r="C2388" s="15" t="s">
        <v>15907</v>
      </c>
      <c r="D2388" s="15" t="s">
        <v>15908</v>
      </c>
      <c r="E2388">
        <v>20790</v>
      </c>
      <c r="F2388">
        <v>20790</v>
      </c>
      <c r="H2388">
        <v>3</v>
      </c>
      <c r="K2388" s="16">
        <f t="shared" si="111"/>
        <v>23284.799999999999</v>
      </c>
      <c r="L2388" s="16">
        <f t="shared" si="112"/>
        <v>24510.315789473683</v>
      </c>
      <c r="M2388" s="16">
        <f t="shared" si="113"/>
        <v>27852.63157894737</v>
      </c>
      <c r="N2388" t="e">
        <f>INDEX(XML!$A$2:$R$782,MATCH(C2388,XML!$D$2:$D$737,0),2)</f>
        <v>#N/A</v>
      </c>
    </row>
    <row r="2389" spans="1:14" ht="56.25" x14ac:dyDescent="0.2">
      <c r="A2389">
        <v>55605</v>
      </c>
      <c r="B2389" t="s">
        <v>15888</v>
      </c>
      <c r="C2389" s="15" t="s">
        <v>15889</v>
      </c>
      <c r="D2389" s="15" t="s">
        <v>15890</v>
      </c>
      <c r="E2389">
        <v>22790</v>
      </c>
      <c r="F2389">
        <v>22790</v>
      </c>
      <c r="H2389">
        <v>7</v>
      </c>
      <c r="K2389" s="16">
        <f t="shared" si="111"/>
        <v>25524.799999999999</v>
      </c>
      <c r="L2389" s="16">
        <f t="shared" si="112"/>
        <v>26868.21052631579</v>
      </c>
      <c r="M2389" s="16">
        <f t="shared" si="113"/>
        <v>30532.05741626794</v>
      </c>
      <c r="N2389" t="e">
        <f>INDEX(XML!$A$2:$R$782,MATCH(C2389,XML!$D$2:$D$737,0),2)</f>
        <v>#N/A</v>
      </c>
    </row>
    <row r="2390" spans="1:14" ht="33.75" customHeight="1" x14ac:dyDescent="0.2">
      <c r="A2390">
        <v>80691</v>
      </c>
      <c r="B2390" t="s">
        <v>42622</v>
      </c>
      <c r="C2390" s="15" t="s">
        <v>42623</v>
      </c>
      <c r="D2390" s="15" t="s">
        <v>42624</v>
      </c>
      <c r="E2390">
        <v>28900</v>
      </c>
      <c r="F2390">
        <v>33990</v>
      </c>
      <c r="H2390">
        <v>15</v>
      </c>
      <c r="K2390" s="16">
        <f t="shared" si="111"/>
        <v>32368</v>
      </c>
      <c r="L2390" s="16">
        <f t="shared" si="112"/>
        <v>34071.57894736842</v>
      </c>
      <c r="M2390" s="16">
        <f t="shared" si="113"/>
        <v>38717.703349282296</v>
      </c>
      <c r="N2390" t="e">
        <f>INDEX(XML!$A$2:$R$782,MATCH(C2390,XML!$D$2:$D$737,0),2)</f>
        <v>#N/A</v>
      </c>
    </row>
    <row r="2391" spans="1:14" ht="33.75" customHeight="1" x14ac:dyDescent="0.2">
      <c r="A2391">
        <v>55585</v>
      </c>
      <c r="B2391" t="s">
        <v>15879</v>
      </c>
      <c r="C2391" s="15" t="s">
        <v>15880</v>
      </c>
      <c r="D2391" s="15" t="s">
        <v>15881</v>
      </c>
      <c r="E2391">
        <v>30690</v>
      </c>
      <c r="F2391">
        <v>30690</v>
      </c>
      <c r="H2391">
        <v>8</v>
      </c>
      <c r="K2391" s="16">
        <f t="shared" si="111"/>
        <v>34372.800000000003</v>
      </c>
      <c r="L2391" s="16">
        <f t="shared" si="112"/>
        <v>36181.894736842107</v>
      </c>
      <c r="M2391" s="16">
        <f t="shared" si="113"/>
        <v>41115.789473684214</v>
      </c>
      <c r="N2391" t="e">
        <f>INDEX(XML!$A$2:$R$782,MATCH(C2391,XML!$D$2:$D$737,0),2)</f>
        <v>#N/A</v>
      </c>
    </row>
    <row r="2392" spans="1:14" ht="33.75" customHeight="1" x14ac:dyDescent="0.2">
      <c r="A2392">
        <v>55586</v>
      </c>
      <c r="B2392" t="s">
        <v>15900</v>
      </c>
      <c r="C2392" s="15" t="s">
        <v>15901</v>
      </c>
      <c r="D2392" s="15" t="s">
        <v>15902</v>
      </c>
      <c r="E2392">
        <v>30690</v>
      </c>
      <c r="F2392">
        <v>30690</v>
      </c>
      <c r="H2392">
        <v>7</v>
      </c>
      <c r="K2392" s="16">
        <f t="shared" si="111"/>
        <v>34372.800000000003</v>
      </c>
      <c r="L2392" s="16">
        <f t="shared" si="112"/>
        <v>36181.894736842107</v>
      </c>
      <c r="M2392" s="16">
        <f t="shared" si="113"/>
        <v>41115.789473684214</v>
      </c>
      <c r="N2392" t="e">
        <f>INDEX(XML!$A$2:$R$782,MATCH(C2392,XML!$D$2:$D$737,0),2)</f>
        <v>#N/A</v>
      </c>
    </row>
    <row r="2393" spans="1:14" ht="33.75" customHeight="1" x14ac:dyDescent="0.2">
      <c r="A2393">
        <v>55587</v>
      </c>
      <c r="B2393" t="s">
        <v>15918</v>
      </c>
      <c r="C2393" s="15" t="s">
        <v>15919</v>
      </c>
      <c r="D2393" s="15" t="s">
        <v>15920</v>
      </c>
      <c r="E2393">
        <v>31790</v>
      </c>
      <c r="F2393">
        <v>31790</v>
      </c>
      <c r="H2393">
        <v>8</v>
      </c>
      <c r="K2393" s="16">
        <f t="shared" si="111"/>
        <v>35604.800000000003</v>
      </c>
      <c r="L2393" s="16">
        <f t="shared" si="112"/>
        <v>37478.736842105267</v>
      </c>
      <c r="M2393" s="16">
        <f t="shared" si="113"/>
        <v>42589.473684210534</v>
      </c>
      <c r="N2393" t="e">
        <f>INDEX(XML!$A$2:$R$782,MATCH(C2393,XML!$D$2:$D$737,0),2)</f>
        <v>#N/A</v>
      </c>
    </row>
    <row r="2394" spans="1:14" ht="33.75" customHeight="1" x14ac:dyDescent="0.2">
      <c r="A2394">
        <v>55588</v>
      </c>
      <c r="B2394" t="s">
        <v>15915</v>
      </c>
      <c r="C2394" s="15" t="s">
        <v>15916</v>
      </c>
      <c r="D2394" s="15" t="s">
        <v>15917</v>
      </c>
      <c r="E2394">
        <v>31790</v>
      </c>
      <c r="F2394">
        <v>31790</v>
      </c>
      <c r="H2394">
        <v>7</v>
      </c>
      <c r="K2394" s="16">
        <f t="shared" si="111"/>
        <v>35604.800000000003</v>
      </c>
      <c r="L2394" s="16">
        <f t="shared" si="112"/>
        <v>37478.736842105267</v>
      </c>
      <c r="M2394" s="16">
        <f t="shared" si="113"/>
        <v>42589.473684210534</v>
      </c>
      <c r="N2394" t="e">
        <f>INDEX(XML!$A$2:$R$782,MATCH(C2394,XML!$D$2:$D$737,0),2)</f>
        <v>#N/A</v>
      </c>
    </row>
    <row r="2395" spans="1:14" ht="33.75" customHeight="1" x14ac:dyDescent="0.2">
      <c r="A2395">
        <v>55584</v>
      </c>
      <c r="B2395" t="s">
        <v>22100</v>
      </c>
      <c r="C2395" s="15" t="s">
        <v>22101</v>
      </c>
      <c r="D2395" s="15" t="s">
        <v>22102</v>
      </c>
      <c r="E2395">
        <v>61690</v>
      </c>
      <c r="F2395">
        <v>61690</v>
      </c>
      <c r="H2395">
        <v>3</v>
      </c>
      <c r="K2395" s="16">
        <f t="shared" si="111"/>
        <v>66008.3</v>
      </c>
      <c r="L2395" s="16">
        <f t="shared" si="112"/>
        <v>69482.421052631573</v>
      </c>
      <c r="M2395" s="16">
        <f t="shared" si="113"/>
        <v>78957.29665071769</v>
      </c>
      <c r="N2395" t="e">
        <f>INDEX(XML!$A$2:$R$782,MATCH(C2395,XML!$D$2:$D$737,0),2)</f>
        <v>#N/A</v>
      </c>
    </row>
    <row r="2396" spans="1:14" ht="33.75" customHeight="1" x14ac:dyDescent="0.2">
      <c r="A2396">
        <v>60777</v>
      </c>
      <c r="B2396">
        <v>60200</v>
      </c>
      <c r="C2396" s="15" t="s">
        <v>25102</v>
      </c>
      <c r="D2396" s="15" t="s">
        <v>25103</v>
      </c>
      <c r="E2396">
        <v>10350</v>
      </c>
      <c r="F2396">
        <v>10350</v>
      </c>
      <c r="H2396">
        <v>4</v>
      </c>
      <c r="K2396" s="16">
        <f t="shared" si="111"/>
        <v>11592</v>
      </c>
      <c r="L2396" s="16">
        <f t="shared" si="112"/>
        <v>12202.105263157895</v>
      </c>
      <c r="M2396" s="16">
        <f t="shared" si="113"/>
        <v>13866.02870813397</v>
      </c>
      <c r="N2396" t="e">
        <f>INDEX(XML!$A$2:$R$782,MATCH(C2396,XML!$D$2:$D$737,0),2)</f>
        <v>#N/A</v>
      </c>
    </row>
    <row r="2397" spans="1:14" ht="33.75" customHeight="1" x14ac:dyDescent="0.2">
      <c r="A2397">
        <v>34638</v>
      </c>
      <c r="B2397" t="s">
        <v>1767</v>
      </c>
      <c r="C2397" s="15" t="s">
        <v>1768</v>
      </c>
      <c r="D2397" s="15" t="s">
        <v>1769</v>
      </c>
      <c r="E2397">
        <v>9193</v>
      </c>
      <c r="F2397">
        <v>12990</v>
      </c>
      <c r="H2397">
        <v>8</v>
      </c>
      <c r="K2397" s="16">
        <f t="shared" si="111"/>
        <v>10296.16</v>
      </c>
      <c r="L2397" s="16">
        <f t="shared" si="112"/>
        <v>10838.063157894738</v>
      </c>
      <c r="M2397" s="16">
        <f t="shared" si="113"/>
        <v>12315.980861244019</v>
      </c>
      <c r="N2397" t="e">
        <f>INDEX(XML!$A$2:$R$782,MATCH(C2397,XML!$D$2:$D$737,0),2)</f>
        <v>#N/A</v>
      </c>
    </row>
    <row r="2398" spans="1:14" ht="112.5" x14ac:dyDescent="0.2">
      <c r="A2398">
        <v>34639</v>
      </c>
      <c r="B2398" t="s">
        <v>1773</v>
      </c>
      <c r="C2398" s="15" t="s">
        <v>1774</v>
      </c>
      <c r="D2398" s="15" t="s">
        <v>1775</v>
      </c>
      <c r="E2398">
        <v>10214</v>
      </c>
      <c r="F2398">
        <v>12990</v>
      </c>
      <c r="H2398">
        <v>20</v>
      </c>
      <c r="I2398">
        <v>1</v>
      </c>
      <c r="K2398" s="16">
        <f t="shared" si="111"/>
        <v>11439.68</v>
      </c>
      <c r="L2398" s="16">
        <f t="shared" si="112"/>
        <v>12041.768421052631</v>
      </c>
      <c r="M2398" s="16">
        <f t="shared" si="113"/>
        <v>13683.827751196171</v>
      </c>
      <c r="N2398" t="e">
        <f>INDEX(XML!$A$2:$R$782,MATCH(C2398,XML!$D$2:$D$737,0),2)</f>
        <v>#N/A</v>
      </c>
    </row>
    <row r="2399" spans="1:14" ht="112.5" x14ac:dyDescent="0.2">
      <c r="A2399">
        <v>34637</v>
      </c>
      <c r="B2399" t="s">
        <v>1770</v>
      </c>
      <c r="C2399" s="15" t="s">
        <v>1771</v>
      </c>
      <c r="D2399" s="15" t="s">
        <v>1772</v>
      </c>
      <c r="E2399">
        <v>9193</v>
      </c>
      <c r="F2399">
        <v>12990</v>
      </c>
      <c r="K2399" s="16">
        <f t="shared" si="111"/>
        <v>10296.16</v>
      </c>
      <c r="L2399" s="16">
        <f t="shared" si="112"/>
        <v>10838.063157894738</v>
      </c>
      <c r="M2399" s="16">
        <f t="shared" si="113"/>
        <v>12315.980861244019</v>
      </c>
      <c r="N2399" t="e">
        <f>INDEX(XML!$A$2:$R$782,MATCH(C2399,XML!$D$2:$D$737,0),2)</f>
        <v>#N/A</v>
      </c>
    </row>
    <row r="2400" spans="1:14" ht="56.25" x14ac:dyDescent="0.2">
      <c r="A2400">
        <v>42642</v>
      </c>
      <c r="B2400" t="s">
        <v>16223</v>
      </c>
      <c r="C2400" s="15" t="s">
        <v>16224</v>
      </c>
      <c r="D2400" s="15" t="s">
        <v>16225</v>
      </c>
      <c r="E2400">
        <v>12990</v>
      </c>
      <c r="F2400">
        <v>12990</v>
      </c>
      <c r="H2400" t="s">
        <v>746</v>
      </c>
      <c r="I2400">
        <v>1</v>
      </c>
      <c r="K2400" s="16">
        <f t="shared" si="111"/>
        <v>14548.8</v>
      </c>
      <c r="L2400" s="16">
        <f t="shared" si="112"/>
        <v>15314.526315789473</v>
      </c>
      <c r="M2400" s="16">
        <f t="shared" si="113"/>
        <v>17402.87081339713</v>
      </c>
      <c r="N2400" t="e">
        <f>INDEX(XML!$A$2:$R$782,MATCH(C2400,XML!$D$2:$D$737,0),2)</f>
        <v>#N/A</v>
      </c>
    </row>
    <row r="2401" spans="1:14" ht="67.5" x14ac:dyDescent="0.2">
      <c r="A2401">
        <v>40810</v>
      </c>
      <c r="B2401" t="s">
        <v>20137</v>
      </c>
      <c r="C2401" s="15" t="s">
        <v>20138</v>
      </c>
      <c r="D2401" s="15" t="s">
        <v>20139</v>
      </c>
      <c r="E2401">
        <v>16990</v>
      </c>
      <c r="F2401">
        <v>16990</v>
      </c>
      <c r="H2401" t="s">
        <v>746</v>
      </c>
      <c r="K2401" s="16">
        <f t="shared" si="111"/>
        <v>19028.8</v>
      </c>
      <c r="L2401" s="16">
        <f t="shared" si="112"/>
        <v>20030.315789473683</v>
      </c>
      <c r="M2401" s="16">
        <f t="shared" si="113"/>
        <v>22761.722488038275</v>
      </c>
      <c r="N2401" t="e">
        <f>INDEX(XML!$A$2:$R$782,MATCH(C2401,XML!$D$2:$D$737,0),2)</f>
        <v>#N/A</v>
      </c>
    </row>
    <row r="2402" spans="1:14" ht="78.75" x14ac:dyDescent="0.2">
      <c r="A2402">
        <v>49803</v>
      </c>
      <c r="B2402" t="s">
        <v>1764</v>
      </c>
      <c r="C2402" s="15" t="s">
        <v>1765</v>
      </c>
      <c r="D2402" s="15" t="s">
        <v>1766</v>
      </c>
      <c r="E2402">
        <v>22990</v>
      </c>
      <c r="F2402">
        <v>22990</v>
      </c>
      <c r="H2402">
        <v>3</v>
      </c>
      <c r="K2402" s="16">
        <f t="shared" si="111"/>
        <v>25748.799999999999</v>
      </c>
      <c r="L2402" s="16">
        <f t="shared" si="112"/>
        <v>27104</v>
      </c>
      <c r="M2402" s="16">
        <f t="shared" si="113"/>
        <v>30800</v>
      </c>
      <c r="N2402" t="e">
        <f>INDEX(XML!$A$2:$R$782,MATCH(C2402,XML!$D$2:$D$737,0),2)</f>
        <v>#N/A</v>
      </c>
    </row>
    <row r="2403" spans="1:14" ht="15.75" x14ac:dyDescent="0.25">
      <c r="A2403" s="184" t="s">
        <v>1860</v>
      </c>
      <c r="B2403" s="184"/>
      <c r="C2403" s="185"/>
      <c r="D2403" s="185"/>
      <c r="E2403" s="184"/>
      <c r="F2403" s="184"/>
      <c r="G2403" s="184"/>
      <c r="H2403" s="184"/>
      <c r="I2403" s="184"/>
      <c r="J2403" s="184"/>
      <c r="K2403" s="16">
        <f t="shared" si="111"/>
        <v>0</v>
      </c>
      <c r="L2403" s="16">
        <f t="shared" si="112"/>
        <v>0</v>
      </c>
      <c r="M2403" s="16">
        <f t="shared" si="113"/>
        <v>0</v>
      </c>
      <c r="N2403" t="e">
        <f>INDEX(XML!$A$2:$R$782,MATCH(C2403,XML!$D$2:$D$737,0),2)</f>
        <v>#N/A</v>
      </c>
    </row>
    <row r="2404" spans="1:14" ht="90" x14ac:dyDescent="0.2">
      <c r="A2404">
        <v>32052</v>
      </c>
      <c r="B2404" t="s">
        <v>1861</v>
      </c>
      <c r="C2404" s="15" t="s">
        <v>1862</v>
      </c>
      <c r="D2404" s="15" t="s">
        <v>1863</v>
      </c>
      <c r="E2404">
        <v>670</v>
      </c>
      <c r="F2404">
        <v>1059</v>
      </c>
      <c r="H2404" t="s">
        <v>1864</v>
      </c>
      <c r="K2404" s="16">
        <f t="shared" si="111"/>
        <v>750.4</v>
      </c>
      <c r="L2404" s="16">
        <f t="shared" si="112"/>
        <v>789.89473684210532</v>
      </c>
      <c r="M2404" s="16">
        <f t="shared" si="113"/>
        <v>897.60765550239239</v>
      </c>
      <c r="N2404" t="e">
        <f>INDEX(XML!$A$2:$R$782,MATCH(C2404,XML!$D$2:$D$737,0),2)</f>
        <v>#N/A</v>
      </c>
    </row>
    <row r="2405" spans="1:14" ht="78.75" x14ac:dyDescent="0.2">
      <c r="A2405">
        <v>28281</v>
      </c>
      <c r="B2405" t="s">
        <v>1865</v>
      </c>
      <c r="C2405" s="15" t="s">
        <v>1866</v>
      </c>
      <c r="D2405" s="15" t="s">
        <v>1867</v>
      </c>
      <c r="E2405">
        <v>650</v>
      </c>
      <c r="F2405">
        <v>990</v>
      </c>
      <c r="H2405" t="s">
        <v>1864</v>
      </c>
      <c r="K2405" s="16">
        <f t="shared" si="111"/>
        <v>728</v>
      </c>
      <c r="L2405" s="16">
        <f t="shared" si="112"/>
        <v>766.31578947368416</v>
      </c>
      <c r="M2405" s="16">
        <f t="shared" si="113"/>
        <v>870.81339712918646</v>
      </c>
      <c r="N2405" t="e">
        <f>INDEX(XML!$A$2:$R$782,MATCH(C2405,XML!$D$2:$D$737,0),2)</f>
        <v>#N/A</v>
      </c>
    </row>
    <row r="2406" spans="1:14" ht="101.25" x14ac:dyDescent="0.2">
      <c r="A2406">
        <v>28279</v>
      </c>
      <c r="B2406" t="s">
        <v>1868</v>
      </c>
      <c r="C2406" s="15" t="s">
        <v>1869</v>
      </c>
      <c r="D2406" s="15" t="s">
        <v>1870</v>
      </c>
      <c r="E2406">
        <v>650</v>
      </c>
      <c r="F2406">
        <v>990</v>
      </c>
      <c r="H2406">
        <v>40</v>
      </c>
      <c r="K2406" s="16">
        <f t="shared" si="111"/>
        <v>728</v>
      </c>
      <c r="L2406" s="16">
        <f t="shared" si="112"/>
        <v>766.31578947368416</v>
      </c>
      <c r="M2406" s="16">
        <f t="shared" si="113"/>
        <v>870.81339712918646</v>
      </c>
      <c r="N2406" t="e">
        <f>INDEX(XML!$A$2:$R$782,MATCH(C2406,XML!$D$2:$D$737,0),2)</f>
        <v>#N/A</v>
      </c>
    </row>
    <row r="2407" spans="1:14" ht="78.75" x14ac:dyDescent="0.2">
      <c r="A2407">
        <v>28282</v>
      </c>
      <c r="B2407" t="s">
        <v>1871</v>
      </c>
      <c r="C2407" s="15" t="s">
        <v>1872</v>
      </c>
      <c r="D2407" s="15" t="s">
        <v>1873</v>
      </c>
      <c r="E2407">
        <v>670</v>
      </c>
      <c r="F2407">
        <v>1059</v>
      </c>
      <c r="H2407" t="s">
        <v>1864</v>
      </c>
      <c r="K2407" s="16">
        <f t="shared" si="111"/>
        <v>750.4</v>
      </c>
      <c r="L2407" s="16">
        <f t="shared" si="112"/>
        <v>789.89473684210532</v>
      </c>
      <c r="M2407" s="16">
        <f t="shared" si="113"/>
        <v>897.60765550239239</v>
      </c>
      <c r="N2407" t="e">
        <f>INDEX(XML!$A$2:$R$782,MATCH(C2407,XML!$D$2:$D$737,0),2)</f>
        <v>#N/A</v>
      </c>
    </row>
    <row r="2408" spans="1:14" ht="78.75" x14ac:dyDescent="0.2">
      <c r="A2408">
        <v>28283</v>
      </c>
      <c r="B2408" t="s">
        <v>1874</v>
      </c>
      <c r="C2408" s="15" t="s">
        <v>1875</v>
      </c>
      <c r="D2408" s="15" t="s">
        <v>1876</v>
      </c>
      <c r="E2408">
        <v>550</v>
      </c>
      <c r="F2408">
        <v>1059</v>
      </c>
      <c r="H2408" t="s">
        <v>1864</v>
      </c>
      <c r="K2408" s="16">
        <f t="shared" si="111"/>
        <v>616</v>
      </c>
      <c r="L2408" s="16">
        <f t="shared" si="112"/>
        <v>648.42105263157896</v>
      </c>
      <c r="M2408" s="16">
        <f t="shared" si="113"/>
        <v>736.84210526315792</v>
      </c>
      <c r="N2408" t="e">
        <f>INDEX(XML!$A$2:$R$782,MATCH(C2408,XML!$D$2:$D$737,0),2)</f>
        <v>#N/A</v>
      </c>
    </row>
    <row r="2409" spans="1:14" ht="90" x14ac:dyDescent="0.2">
      <c r="A2409">
        <v>28284</v>
      </c>
      <c r="B2409" t="s">
        <v>1877</v>
      </c>
      <c r="C2409" s="15" t="s">
        <v>1878</v>
      </c>
      <c r="D2409" s="15" t="s">
        <v>1879</v>
      </c>
      <c r="E2409">
        <v>550</v>
      </c>
      <c r="F2409">
        <v>990</v>
      </c>
      <c r="H2409" t="s">
        <v>1864</v>
      </c>
      <c r="K2409" s="16">
        <f t="shared" si="111"/>
        <v>616</v>
      </c>
      <c r="L2409" s="16">
        <f t="shared" si="112"/>
        <v>648.42105263157896</v>
      </c>
      <c r="M2409" s="16">
        <f t="shared" si="113"/>
        <v>736.84210526315792</v>
      </c>
      <c r="N2409" t="e">
        <f>INDEX(XML!$A$2:$R$782,MATCH(C2409,XML!$D$2:$D$737,0),2)</f>
        <v>#N/A</v>
      </c>
    </row>
    <row r="2410" spans="1:14" ht="101.25" x14ac:dyDescent="0.2">
      <c r="A2410">
        <v>28280</v>
      </c>
      <c r="B2410" t="s">
        <v>1880</v>
      </c>
      <c r="C2410" s="15" t="s">
        <v>1881</v>
      </c>
      <c r="D2410" s="15" t="s">
        <v>1882</v>
      </c>
      <c r="E2410">
        <v>635</v>
      </c>
      <c r="F2410">
        <v>1059</v>
      </c>
      <c r="H2410" t="s">
        <v>1864</v>
      </c>
      <c r="K2410" s="16">
        <f t="shared" si="111"/>
        <v>711.2</v>
      </c>
      <c r="L2410" s="16">
        <f t="shared" si="112"/>
        <v>748.63157894736844</v>
      </c>
      <c r="M2410" s="16">
        <f t="shared" si="113"/>
        <v>850.71770334928226</v>
      </c>
      <c r="N2410" t="e">
        <f>INDEX(XML!$A$2:$R$782,MATCH(C2410,XML!$D$2:$D$737,0),2)</f>
        <v>#N/A</v>
      </c>
    </row>
    <row r="2411" spans="1:14" ht="90" x14ac:dyDescent="0.2">
      <c r="A2411">
        <v>35731</v>
      </c>
      <c r="B2411" t="s">
        <v>1883</v>
      </c>
      <c r="C2411" s="15" t="s">
        <v>1884</v>
      </c>
      <c r="D2411" s="15" t="s">
        <v>1885</v>
      </c>
      <c r="E2411">
        <v>650</v>
      </c>
      <c r="F2411">
        <v>1059</v>
      </c>
      <c r="H2411" t="s">
        <v>1864</v>
      </c>
      <c r="K2411" s="16">
        <f t="shared" si="111"/>
        <v>728</v>
      </c>
      <c r="L2411" s="16">
        <f t="shared" si="112"/>
        <v>766.31578947368416</v>
      </c>
      <c r="M2411" s="16">
        <f t="shared" si="113"/>
        <v>870.81339712918646</v>
      </c>
      <c r="N2411" t="e">
        <f>INDEX(XML!$A$2:$R$782,MATCH(C2411,XML!$D$2:$D$737,0),2)</f>
        <v>#N/A</v>
      </c>
    </row>
    <row r="2412" spans="1:14" ht="90" x14ac:dyDescent="0.2">
      <c r="A2412">
        <v>35729</v>
      </c>
      <c r="B2412" t="s">
        <v>1886</v>
      </c>
      <c r="C2412" s="15" t="s">
        <v>1887</v>
      </c>
      <c r="D2412" s="15" t="s">
        <v>1888</v>
      </c>
      <c r="E2412">
        <v>670</v>
      </c>
      <c r="F2412">
        <v>990</v>
      </c>
      <c r="H2412" t="s">
        <v>1864</v>
      </c>
      <c r="K2412" s="16">
        <f t="shared" si="111"/>
        <v>750.4</v>
      </c>
      <c r="L2412" s="16">
        <f t="shared" si="112"/>
        <v>789.89473684210532</v>
      </c>
      <c r="M2412" s="16">
        <f t="shared" si="113"/>
        <v>897.60765550239239</v>
      </c>
      <c r="N2412" t="e">
        <f>INDEX(XML!$A$2:$R$782,MATCH(C2412,XML!$D$2:$D$737,0),2)</f>
        <v>#N/A</v>
      </c>
    </row>
    <row r="2413" spans="1:14" ht="90" x14ac:dyDescent="0.2">
      <c r="A2413">
        <v>28276</v>
      </c>
      <c r="B2413" t="s">
        <v>1889</v>
      </c>
      <c r="C2413" s="15" t="s">
        <v>1890</v>
      </c>
      <c r="D2413" s="15" t="s">
        <v>1891</v>
      </c>
      <c r="E2413">
        <v>1690</v>
      </c>
      <c r="F2413">
        <v>2690</v>
      </c>
      <c r="H2413" t="s">
        <v>746</v>
      </c>
      <c r="K2413" s="16">
        <f t="shared" si="111"/>
        <v>1892.8</v>
      </c>
      <c r="L2413" s="16">
        <f t="shared" si="112"/>
        <v>1992.421052631579</v>
      </c>
      <c r="M2413" s="16">
        <f t="shared" si="113"/>
        <v>2264.1148325358849</v>
      </c>
      <c r="N2413" t="e">
        <f>INDEX(XML!$A$2:$R$782,MATCH(C2413,XML!$D$2:$D$737,0),2)</f>
        <v>#N/A</v>
      </c>
    </row>
    <row r="2414" spans="1:14" ht="90" x14ac:dyDescent="0.2">
      <c r="A2414">
        <v>35739</v>
      </c>
      <c r="B2414" t="s">
        <v>1892</v>
      </c>
      <c r="C2414" s="15" t="s">
        <v>1893</v>
      </c>
      <c r="D2414" s="15" t="s">
        <v>1894</v>
      </c>
      <c r="E2414">
        <v>1690</v>
      </c>
      <c r="F2414">
        <v>3092</v>
      </c>
      <c r="H2414" t="s">
        <v>746</v>
      </c>
      <c r="K2414" s="16">
        <f t="shared" si="111"/>
        <v>1892.8</v>
      </c>
      <c r="L2414" s="16">
        <f t="shared" si="112"/>
        <v>1992.421052631579</v>
      </c>
      <c r="M2414" s="16">
        <f t="shared" si="113"/>
        <v>2264.1148325358849</v>
      </c>
      <c r="N2414" t="e">
        <f>INDEX(XML!$A$2:$R$782,MATCH(C2414,XML!$D$2:$D$737,0),2)</f>
        <v>#N/A</v>
      </c>
    </row>
    <row r="2415" spans="1:14" ht="90" x14ac:dyDescent="0.2">
      <c r="A2415">
        <v>35735</v>
      </c>
      <c r="B2415" t="s">
        <v>1895</v>
      </c>
      <c r="C2415" s="15" t="s">
        <v>1896</v>
      </c>
      <c r="D2415" s="15" t="s">
        <v>1897</v>
      </c>
      <c r="E2415">
        <v>2030</v>
      </c>
      <c r="F2415">
        <v>3199</v>
      </c>
      <c r="H2415" t="s">
        <v>746</v>
      </c>
      <c r="K2415" s="16">
        <f t="shared" si="111"/>
        <v>2273.6</v>
      </c>
      <c r="L2415" s="16">
        <f t="shared" si="112"/>
        <v>2393.2631578947367</v>
      </c>
      <c r="M2415" s="16">
        <f t="shared" si="113"/>
        <v>2719.6172248803823</v>
      </c>
      <c r="N2415" t="e">
        <f>INDEX(XML!$A$2:$R$782,MATCH(C2415,XML!$D$2:$D$737,0),2)</f>
        <v>#N/A</v>
      </c>
    </row>
    <row r="2416" spans="1:14" ht="78.75" x14ac:dyDescent="0.2">
      <c r="A2416">
        <v>35737</v>
      </c>
      <c r="B2416" t="s">
        <v>1898</v>
      </c>
      <c r="C2416" s="15" t="s">
        <v>1899</v>
      </c>
      <c r="D2416" s="15" t="s">
        <v>1900</v>
      </c>
      <c r="E2416">
        <v>2030</v>
      </c>
      <c r="F2416">
        <v>3199</v>
      </c>
      <c r="H2416" t="s">
        <v>746</v>
      </c>
      <c r="K2416" s="16">
        <f t="shared" si="111"/>
        <v>2273.6</v>
      </c>
      <c r="L2416" s="16">
        <f t="shared" si="112"/>
        <v>2393.2631578947367</v>
      </c>
      <c r="M2416" s="16">
        <f t="shared" si="113"/>
        <v>2719.6172248803823</v>
      </c>
      <c r="N2416" t="e">
        <f>INDEX(XML!$A$2:$R$782,MATCH(C2416,XML!$D$2:$D$737,0),2)</f>
        <v>#N/A</v>
      </c>
    </row>
    <row r="2417" spans="1:14" ht="90" x14ac:dyDescent="0.2">
      <c r="A2417">
        <v>28271</v>
      </c>
      <c r="B2417" t="s">
        <v>1901</v>
      </c>
      <c r="C2417" s="15" t="s">
        <v>1902</v>
      </c>
      <c r="D2417" s="15" t="s">
        <v>1903</v>
      </c>
      <c r="E2417">
        <v>2140</v>
      </c>
      <c r="F2417">
        <v>3734</v>
      </c>
      <c r="H2417" t="s">
        <v>746</v>
      </c>
      <c r="K2417" s="16">
        <f t="shared" si="111"/>
        <v>2396.8000000000002</v>
      </c>
      <c r="L2417" s="16">
        <f t="shared" si="112"/>
        <v>2522.9473684210529</v>
      </c>
      <c r="M2417" s="16">
        <f t="shared" si="113"/>
        <v>2866.9856459330144</v>
      </c>
      <c r="N2417" t="e">
        <f>INDEX(XML!$A$2:$R$782,MATCH(C2417,XML!$D$2:$D$737,0),2)</f>
        <v>#N/A</v>
      </c>
    </row>
    <row r="2418" spans="1:14" ht="33.75" customHeight="1" x14ac:dyDescent="0.2">
      <c r="A2418">
        <v>42997</v>
      </c>
      <c r="B2418" t="s">
        <v>1904</v>
      </c>
      <c r="C2418" s="15" t="s">
        <v>1905</v>
      </c>
      <c r="D2418" s="15" t="s">
        <v>1906</v>
      </c>
      <c r="E2418">
        <v>2350</v>
      </c>
      <c r="F2418">
        <v>3734</v>
      </c>
      <c r="H2418" t="s">
        <v>746</v>
      </c>
      <c r="K2418" s="16">
        <f t="shared" si="111"/>
        <v>2632</v>
      </c>
      <c r="L2418" s="16">
        <f t="shared" si="112"/>
        <v>2770.5263157894738</v>
      </c>
      <c r="M2418" s="16">
        <f t="shared" si="113"/>
        <v>3148.3253588516745</v>
      </c>
      <c r="N2418" t="e">
        <f>INDEX(XML!$A$2:$R$782,MATCH(C2418,XML!$D$2:$D$737,0),2)</f>
        <v>#N/A</v>
      </c>
    </row>
    <row r="2419" spans="1:14" ht="33.75" customHeight="1" x14ac:dyDescent="0.25">
      <c r="A2419" s="184" t="s">
        <v>1790</v>
      </c>
      <c r="B2419" s="184"/>
      <c r="C2419" s="185"/>
      <c r="D2419" s="185"/>
      <c r="E2419" s="184"/>
      <c r="F2419" s="184"/>
      <c r="G2419" s="184"/>
      <c r="H2419" s="184"/>
      <c r="I2419" s="184"/>
      <c r="J2419" s="184"/>
      <c r="K2419" s="16">
        <f t="shared" si="111"/>
        <v>0</v>
      </c>
      <c r="L2419" s="16">
        <f t="shared" si="112"/>
        <v>0</v>
      </c>
      <c r="M2419" s="16">
        <f t="shared" si="113"/>
        <v>0</v>
      </c>
      <c r="N2419" t="e">
        <f>INDEX(XML!$A$2:$R$782,MATCH(C2419,XML!$D$2:$D$737,0),2)</f>
        <v>#N/A</v>
      </c>
    </row>
    <row r="2420" spans="1:14" ht="33.75" customHeight="1" x14ac:dyDescent="0.2">
      <c r="A2420">
        <v>47010</v>
      </c>
      <c r="B2420" t="s">
        <v>1815</v>
      </c>
      <c r="C2420" s="15" t="s">
        <v>1816</v>
      </c>
      <c r="D2420" s="15" t="s">
        <v>1817</v>
      </c>
      <c r="E2420">
        <v>3190</v>
      </c>
      <c r="F2420">
        <v>3190</v>
      </c>
      <c r="H2420">
        <v>3</v>
      </c>
      <c r="K2420" s="16">
        <f t="shared" si="111"/>
        <v>3572.8</v>
      </c>
      <c r="L2420" s="16">
        <f t="shared" si="112"/>
        <v>3760.8421052631579</v>
      </c>
      <c r="M2420" s="16">
        <f t="shared" si="113"/>
        <v>4273.6842105263158</v>
      </c>
      <c r="N2420" t="e">
        <f>INDEX(XML!$A$2:$R$782,MATCH(C2420,XML!$D$2:$D$737,0),2)</f>
        <v>#N/A</v>
      </c>
    </row>
    <row r="2421" spans="1:14" ht="67.5" x14ac:dyDescent="0.2">
      <c r="A2421">
        <v>47015</v>
      </c>
      <c r="B2421" t="s">
        <v>1818</v>
      </c>
      <c r="C2421" s="15" t="s">
        <v>1819</v>
      </c>
      <c r="D2421" s="15" t="s">
        <v>1820</v>
      </c>
      <c r="E2421">
        <v>4790</v>
      </c>
      <c r="F2421">
        <v>4790</v>
      </c>
      <c r="H2421">
        <v>54</v>
      </c>
      <c r="K2421" s="16">
        <f t="shared" si="111"/>
        <v>5364.8</v>
      </c>
      <c r="L2421" s="16">
        <f t="shared" si="112"/>
        <v>5647.1578947368425</v>
      </c>
      <c r="M2421" s="16">
        <f t="shared" si="113"/>
        <v>6417.2248803827761</v>
      </c>
      <c r="N2421" t="e">
        <f>INDEX(XML!$A$2:$R$782,MATCH(C2421,XML!$D$2:$D$737,0),2)</f>
        <v>#N/A</v>
      </c>
    </row>
    <row r="2422" spans="1:14" ht="67.5" x14ac:dyDescent="0.2">
      <c r="A2422">
        <v>46593</v>
      </c>
      <c r="B2422" t="s">
        <v>1821</v>
      </c>
      <c r="C2422" s="15" t="s">
        <v>1822</v>
      </c>
      <c r="D2422" s="15" t="s">
        <v>1823</v>
      </c>
      <c r="E2422">
        <v>6390</v>
      </c>
      <c r="F2422">
        <v>6390</v>
      </c>
      <c r="H2422">
        <v>29</v>
      </c>
      <c r="K2422" s="16">
        <f t="shared" si="111"/>
        <v>7156.8</v>
      </c>
      <c r="L2422" s="16">
        <f t="shared" si="112"/>
        <v>7533.4736842105267</v>
      </c>
      <c r="M2422" s="16">
        <f t="shared" si="113"/>
        <v>8560.7655502392354</v>
      </c>
      <c r="N2422" t="e">
        <f>INDEX(XML!$A$2:$R$782,MATCH(C2422,XML!$D$2:$D$737,0),2)</f>
        <v>#N/A</v>
      </c>
    </row>
    <row r="2423" spans="1:14" ht="78.75" x14ac:dyDescent="0.2">
      <c r="A2423">
        <v>46594</v>
      </c>
      <c r="B2423" t="s">
        <v>1833</v>
      </c>
      <c r="C2423" s="15" t="s">
        <v>1834</v>
      </c>
      <c r="D2423" s="15" t="s">
        <v>1835</v>
      </c>
      <c r="E2423">
        <v>6590</v>
      </c>
      <c r="F2423">
        <v>6590</v>
      </c>
      <c r="H2423">
        <v>4</v>
      </c>
      <c r="K2423" s="16">
        <f t="shared" si="111"/>
        <v>7380.8</v>
      </c>
      <c r="L2423" s="16">
        <f t="shared" si="112"/>
        <v>7769.2631578947367</v>
      </c>
      <c r="M2423" s="16">
        <f t="shared" si="113"/>
        <v>8828.7081339712913</v>
      </c>
      <c r="N2423" t="e">
        <f>INDEX(XML!$A$2:$R$782,MATCH(C2423,XML!$D$2:$D$737,0),2)</f>
        <v>#N/A</v>
      </c>
    </row>
    <row r="2424" spans="1:14" ht="78.75" x14ac:dyDescent="0.2">
      <c r="A2424">
        <v>47017</v>
      </c>
      <c r="B2424" t="s">
        <v>1824</v>
      </c>
      <c r="C2424" s="15" t="s">
        <v>1825</v>
      </c>
      <c r="D2424" s="15" t="s">
        <v>1826</v>
      </c>
      <c r="E2424">
        <v>7490</v>
      </c>
      <c r="F2424">
        <v>7490</v>
      </c>
      <c r="H2424" t="s">
        <v>746</v>
      </c>
      <c r="K2424" s="16">
        <f t="shared" si="111"/>
        <v>8388.7999999999993</v>
      </c>
      <c r="L2424" s="16">
        <f t="shared" si="112"/>
        <v>8830.3157894736833</v>
      </c>
      <c r="M2424" s="16">
        <f t="shared" si="113"/>
        <v>10034.449760765548</v>
      </c>
      <c r="N2424" t="e">
        <f>INDEX(XML!$A$2:$R$782,MATCH(C2424,XML!$D$2:$D$737,0),2)</f>
        <v>#N/A</v>
      </c>
    </row>
    <row r="2425" spans="1:14" ht="67.5" x14ac:dyDescent="0.2">
      <c r="A2425">
        <v>46590</v>
      </c>
      <c r="B2425" t="s">
        <v>1827</v>
      </c>
      <c r="C2425" s="15" t="s">
        <v>1828</v>
      </c>
      <c r="D2425" s="15" t="s">
        <v>1829</v>
      </c>
      <c r="E2425">
        <v>10390</v>
      </c>
      <c r="F2425">
        <v>10390</v>
      </c>
      <c r="H2425" t="s">
        <v>746</v>
      </c>
      <c r="K2425" s="16">
        <f t="shared" si="111"/>
        <v>11636.8</v>
      </c>
      <c r="L2425" s="16">
        <f t="shared" si="112"/>
        <v>12249.263157894737</v>
      </c>
      <c r="M2425" s="16">
        <f t="shared" si="113"/>
        <v>13919.617224880383</v>
      </c>
      <c r="N2425" t="e">
        <f>INDEX(XML!$A$2:$R$782,MATCH(C2425,XML!$D$2:$D$737,0),2)</f>
        <v>#N/A</v>
      </c>
    </row>
    <row r="2426" spans="1:14" ht="67.5" x14ac:dyDescent="0.2">
      <c r="A2426">
        <v>46596</v>
      </c>
      <c r="B2426" t="s">
        <v>1830</v>
      </c>
      <c r="C2426" s="15" t="s">
        <v>1831</v>
      </c>
      <c r="D2426" s="15" t="s">
        <v>1832</v>
      </c>
      <c r="E2426">
        <v>9990</v>
      </c>
      <c r="F2426">
        <v>9990</v>
      </c>
      <c r="H2426" t="s">
        <v>746</v>
      </c>
      <c r="K2426" s="16">
        <f t="shared" si="111"/>
        <v>11188.8</v>
      </c>
      <c r="L2426" s="16">
        <f t="shared" si="112"/>
        <v>11777.684210526315</v>
      </c>
      <c r="M2426" s="16">
        <f t="shared" si="113"/>
        <v>13383.732057416266</v>
      </c>
      <c r="N2426" t="e">
        <f>INDEX(XML!$A$2:$R$782,MATCH(C2426,XML!$D$2:$D$737,0),2)</f>
        <v>#N/A</v>
      </c>
    </row>
    <row r="2427" spans="1:14" ht="78.75" x14ac:dyDescent="0.2">
      <c r="A2427">
        <v>46800</v>
      </c>
      <c r="B2427" t="s">
        <v>14139</v>
      </c>
      <c r="C2427" s="15" t="s">
        <v>14140</v>
      </c>
      <c r="D2427" s="15" t="s">
        <v>14141</v>
      </c>
      <c r="E2427">
        <v>13390</v>
      </c>
      <c r="F2427">
        <v>13390</v>
      </c>
      <c r="H2427">
        <v>8</v>
      </c>
      <c r="K2427" s="16">
        <f t="shared" si="111"/>
        <v>14996.8</v>
      </c>
      <c r="L2427" s="16">
        <f t="shared" si="112"/>
        <v>15786.105263157895</v>
      </c>
      <c r="M2427" s="16">
        <f t="shared" si="113"/>
        <v>17938.755980861242</v>
      </c>
      <c r="N2427" t="e">
        <f>INDEX(XML!$A$2:$R$782,MATCH(C2427,XML!$D$2:$D$737,0),2)</f>
        <v>#N/A</v>
      </c>
    </row>
    <row r="2428" spans="1:14" ht="78.75" x14ac:dyDescent="0.2">
      <c r="A2428">
        <v>46802</v>
      </c>
      <c r="B2428" t="s">
        <v>14136</v>
      </c>
      <c r="C2428" s="15" t="s">
        <v>14137</v>
      </c>
      <c r="D2428" s="15" t="s">
        <v>14138</v>
      </c>
      <c r="E2428">
        <v>13190</v>
      </c>
      <c r="F2428">
        <v>13190</v>
      </c>
      <c r="H2428">
        <v>42</v>
      </c>
      <c r="K2428" s="16">
        <f t="shared" si="111"/>
        <v>14772.8</v>
      </c>
      <c r="L2428" s="16">
        <f t="shared" si="112"/>
        <v>15550.315789473685</v>
      </c>
      <c r="M2428" s="16">
        <f t="shared" si="113"/>
        <v>17670.813397129186</v>
      </c>
      <c r="N2428" t="e">
        <f>INDEX(XML!$A$2:$R$782,MATCH(C2428,XML!$D$2:$D$737,0),2)</f>
        <v>#N/A</v>
      </c>
    </row>
    <row r="2429" spans="1:14" ht="78.75" x14ac:dyDescent="0.2">
      <c r="A2429">
        <v>46591</v>
      </c>
      <c r="B2429" t="s">
        <v>1836</v>
      </c>
      <c r="C2429" s="15" t="s">
        <v>1837</v>
      </c>
      <c r="D2429" s="15" t="s">
        <v>1838</v>
      </c>
      <c r="E2429">
        <v>12890</v>
      </c>
      <c r="F2429">
        <v>12890</v>
      </c>
      <c r="H2429">
        <v>39</v>
      </c>
      <c r="K2429" s="16">
        <f t="shared" si="111"/>
        <v>14436.8</v>
      </c>
      <c r="L2429" s="16">
        <f t="shared" si="112"/>
        <v>15196.631578947368</v>
      </c>
      <c r="M2429" s="16">
        <f t="shared" si="113"/>
        <v>17268.899521531101</v>
      </c>
      <c r="N2429" t="e">
        <f>INDEX(XML!$A$2:$R$782,MATCH(C2429,XML!$D$2:$D$737,0),2)</f>
        <v>#N/A</v>
      </c>
    </row>
    <row r="2430" spans="1:14" ht="90" x14ac:dyDescent="0.2">
      <c r="A2430">
        <v>23253</v>
      </c>
      <c r="B2430">
        <v>63005</v>
      </c>
      <c r="C2430" s="15" t="s">
        <v>35838</v>
      </c>
      <c r="D2430" s="15" t="s">
        <v>35839</v>
      </c>
      <c r="E2430">
        <v>5990</v>
      </c>
      <c r="F2430">
        <v>5990</v>
      </c>
      <c r="H2430">
        <v>23</v>
      </c>
      <c r="K2430" s="16">
        <f t="shared" si="111"/>
        <v>6708.8</v>
      </c>
      <c r="L2430" s="16">
        <f t="shared" si="112"/>
        <v>7061.894736842105</v>
      </c>
      <c r="M2430" s="16">
        <f t="shared" si="113"/>
        <v>8024.880382775119</v>
      </c>
      <c r="N2430" t="e">
        <f>INDEX(XML!$A$2:$R$782,MATCH(C2430,XML!$D$2:$D$737,0),2)</f>
        <v>#N/A</v>
      </c>
    </row>
    <row r="2431" spans="1:14" ht="90" x14ac:dyDescent="0.2">
      <c r="A2431">
        <v>23258</v>
      </c>
      <c r="B2431">
        <v>63003</v>
      </c>
      <c r="C2431" s="15" t="s">
        <v>35836</v>
      </c>
      <c r="D2431" s="15" t="s">
        <v>35837</v>
      </c>
      <c r="E2431">
        <v>10990</v>
      </c>
      <c r="F2431">
        <v>10990</v>
      </c>
      <c r="H2431" t="s">
        <v>746</v>
      </c>
      <c r="K2431" s="16">
        <f t="shared" si="111"/>
        <v>12308.8</v>
      </c>
      <c r="L2431" s="16">
        <f t="shared" si="112"/>
        <v>12956.631578947368</v>
      </c>
      <c r="M2431" s="16">
        <f t="shared" si="113"/>
        <v>14723.444976076555</v>
      </c>
      <c r="N2431" t="e">
        <f>INDEX(XML!$A$2:$R$782,MATCH(C2431,XML!$D$2:$D$737,0),2)</f>
        <v>#N/A</v>
      </c>
    </row>
    <row r="2432" spans="1:14" ht="90" x14ac:dyDescent="0.2">
      <c r="A2432">
        <v>32060</v>
      </c>
      <c r="B2432">
        <v>63822</v>
      </c>
      <c r="C2432" s="15" t="s">
        <v>29659</v>
      </c>
      <c r="D2432" s="15" t="s">
        <v>29660</v>
      </c>
      <c r="E2432">
        <v>11990</v>
      </c>
      <c r="F2432">
        <v>11990</v>
      </c>
      <c r="H2432" t="s">
        <v>746</v>
      </c>
      <c r="K2432" s="16">
        <f t="shared" si="111"/>
        <v>13428.8</v>
      </c>
      <c r="L2432" s="16">
        <f t="shared" si="112"/>
        <v>14135.578947368422</v>
      </c>
      <c r="M2432" s="16">
        <f t="shared" si="113"/>
        <v>16063.157894736843</v>
      </c>
      <c r="N2432" t="e">
        <f>INDEX(XML!$A$2:$R$782,MATCH(C2432,XML!$D$2:$D$737,0),2)</f>
        <v>#N/A</v>
      </c>
    </row>
    <row r="2433" spans="1:14" ht="90" x14ac:dyDescent="0.2">
      <c r="A2433">
        <v>32061</v>
      </c>
      <c r="B2433">
        <v>63823</v>
      </c>
      <c r="C2433" s="15" t="s">
        <v>47585</v>
      </c>
      <c r="D2433" s="15" t="s">
        <v>47586</v>
      </c>
      <c r="E2433">
        <v>14990</v>
      </c>
      <c r="F2433">
        <v>14990</v>
      </c>
      <c r="H2433">
        <v>2</v>
      </c>
      <c r="K2433" s="16">
        <f t="shared" si="111"/>
        <v>16788.8</v>
      </c>
      <c r="L2433" s="16">
        <f t="shared" si="112"/>
        <v>17672.42105263158</v>
      </c>
      <c r="M2433" s="16">
        <f t="shared" si="113"/>
        <v>20082.296650717704</v>
      </c>
      <c r="N2433" t="e">
        <f>INDEX(XML!$A$2:$R$782,MATCH(C2433,XML!$D$2:$D$737,0),2)</f>
        <v>#N/A</v>
      </c>
    </row>
    <row r="2434" spans="1:14" ht="101.25" x14ac:dyDescent="0.2">
      <c r="A2434">
        <v>33758</v>
      </c>
      <c r="B2434">
        <v>63836</v>
      </c>
      <c r="C2434" s="15" t="s">
        <v>25110</v>
      </c>
      <c r="D2434" s="15" t="s">
        <v>25111</v>
      </c>
      <c r="E2434">
        <v>11990</v>
      </c>
      <c r="F2434">
        <v>11990</v>
      </c>
      <c r="I2434">
        <v>1</v>
      </c>
      <c r="K2434" s="16">
        <f t="shared" si="111"/>
        <v>13428.8</v>
      </c>
      <c r="L2434" s="16">
        <f t="shared" si="112"/>
        <v>14135.578947368422</v>
      </c>
      <c r="M2434" s="16">
        <f t="shared" si="113"/>
        <v>16063.157894736843</v>
      </c>
      <c r="N2434" t="e">
        <f>INDEX(XML!$A$2:$R$782,MATCH(C2434,XML!$D$2:$D$737,0),2)</f>
        <v>#N/A</v>
      </c>
    </row>
    <row r="2435" spans="1:14" ht="90" x14ac:dyDescent="0.2">
      <c r="A2435">
        <v>23255</v>
      </c>
      <c r="B2435">
        <v>63008</v>
      </c>
      <c r="C2435" s="15" t="s">
        <v>25108</v>
      </c>
      <c r="D2435" s="15" t="s">
        <v>25109</v>
      </c>
      <c r="E2435">
        <v>16990</v>
      </c>
      <c r="F2435">
        <v>16990</v>
      </c>
      <c r="H2435" t="s">
        <v>746</v>
      </c>
      <c r="I2435">
        <v>1</v>
      </c>
      <c r="K2435" s="16">
        <f t="shared" si="111"/>
        <v>19028.8</v>
      </c>
      <c r="L2435" s="16">
        <f t="shared" si="112"/>
        <v>20030.315789473683</v>
      </c>
      <c r="M2435" s="16">
        <f t="shared" si="113"/>
        <v>22761.722488038275</v>
      </c>
      <c r="N2435" t="e">
        <f>INDEX(XML!$A$2:$R$782,MATCH(C2435,XML!$D$2:$D$737,0),2)</f>
        <v>#N/A</v>
      </c>
    </row>
    <row r="2436" spans="1:14" ht="78.75" x14ac:dyDescent="0.2">
      <c r="A2436">
        <v>36108</v>
      </c>
      <c r="B2436">
        <v>63843</v>
      </c>
      <c r="C2436" s="15" t="s">
        <v>25106</v>
      </c>
      <c r="D2436" s="15" t="s">
        <v>25107</v>
      </c>
      <c r="E2436">
        <v>33990</v>
      </c>
      <c r="F2436">
        <v>33990</v>
      </c>
      <c r="H2436" t="s">
        <v>746</v>
      </c>
      <c r="K2436" s="16">
        <f t="shared" si="111"/>
        <v>38068.800000000003</v>
      </c>
      <c r="L2436" s="16">
        <f t="shared" si="112"/>
        <v>40072.421052631587</v>
      </c>
      <c r="M2436" s="16">
        <f t="shared" si="113"/>
        <v>45536.842105263167</v>
      </c>
      <c r="N2436" t="e">
        <f>INDEX(XML!$A$2:$R$782,MATCH(C2436,XML!$D$2:$D$737,0),2)</f>
        <v>#N/A</v>
      </c>
    </row>
    <row r="2437" spans="1:14" ht="112.5" x14ac:dyDescent="0.2">
      <c r="A2437">
        <v>38500</v>
      </c>
      <c r="B2437">
        <v>63511</v>
      </c>
      <c r="C2437" s="15" t="s">
        <v>25104</v>
      </c>
      <c r="D2437" s="15" t="s">
        <v>25105</v>
      </c>
      <c r="E2437">
        <v>61990</v>
      </c>
      <c r="F2437">
        <v>61990</v>
      </c>
      <c r="H2437">
        <v>23</v>
      </c>
      <c r="K2437" s="16">
        <f t="shared" ref="K2437:K2500" si="114">IF(E2437&gt;49999,E2437+E2437*0.07,IF(E2437&lt;=49999,E2437+E2437*0.12))</f>
        <v>66329.3</v>
      </c>
      <c r="L2437" s="16">
        <f t="shared" ref="L2437:L2500" si="115">K2437*100/95</f>
        <v>69820.31578947368</v>
      </c>
      <c r="M2437" s="16">
        <f t="shared" ref="M2437:M2500" si="116">IF(COUNTIF(C2437,"*Dahua*"),F2437-10,L2437*100/88)</f>
        <v>79341.267942583727</v>
      </c>
      <c r="N2437" t="e">
        <f>INDEX(XML!$A$2:$R$782,MATCH(C2437,XML!$D$2:$D$737,0),2)</f>
        <v>#N/A</v>
      </c>
    </row>
    <row r="2438" spans="1:14" ht="90" x14ac:dyDescent="0.2">
      <c r="A2438">
        <v>49553</v>
      </c>
      <c r="B2438" t="s">
        <v>1791</v>
      </c>
      <c r="C2438" s="15" t="s">
        <v>1792</v>
      </c>
      <c r="D2438" s="15" t="s">
        <v>1793</v>
      </c>
      <c r="E2438">
        <v>16500</v>
      </c>
      <c r="F2438">
        <v>29990</v>
      </c>
      <c r="H2438">
        <v>28</v>
      </c>
      <c r="K2438" s="16">
        <f t="shared" si="114"/>
        <v>18480</v>
      </c>
      <c r="L2438" s="16">
        <f t="shared" si="115"/>
        <v>19452.63157894737</v>
      </c>
      <c r="M2438" s="16">
        <f t="shared" si="116"/>
        <v>22105.26315789474</v>
      </c>
      <c r="N2438" t="e">
        <f>INDEX(XML!$A$2:$R$782,MATCH(C2438,XML!$D$2:$D$737,0),2)</f>
        <v>#N/A</v>
      </c>
    </row>
    <row r="2439" spans="1:14" ht="90" x14ac:dyDescent="0.2">
      <c r="A2439">
        <v>33756</v>
      </c>
      <c r="B2439" t="s">
        <v>16296</v>
      </c>
      <c r="C2439" s="15" t="s">
        <v>16297</v>
      </c>
      <c r="D2439" s="15" t="s">
        <v>16298</v>
      </c>
      <c r="E2439">
        <v>14990</v>
      </c>
      <c r="F2439">
        <v>14990</v>
      </c>
      <c r="H2439">
        <v>4</v>
      </c>
      <c r="K2439" s="16">
        <f t="shared" si="114"/>
        <v>16788.8</v>
      </c>
      <c r="L2439" s="16">
        <f t="shared" si="115"/>
        <v>17672.42105263158</v>
      </c>
      <c r="M2439" s="16">
        <f t="shared" si="116"/>
        <v>20082.296650717704</v>
      </c>
      <c r="N2439" t="e">
        <f>INDEX(XML!$A$2:$R$782,MATCH(C2439,XML!$D$2:$D$737,0),2)</f>
        <v>#N/A</v>
      </c>
    </row>
    <row r="2440" spans="1:14" ht="90" x14ac:dyDescent="0.2">
      <c r="A2440">
        <v>62946</v>
      </c>
      <c r="B2440" t="s">
        <v>41310</v>
      </c>
      <c r="C2440" s="15" t="s">
        <v>41311</v>
      </c>
      <c r="D2440" s="15" t="s">
        <v>41312</v>
      </c>
      <c r="E2440">
        <v>20900</v>
      </c>
      <c r="F2440">
        <v>20900</v>
      </c>
      <c r="H2440">
        <v>1</v>
      </c>
      <c r="K2440" s="16">
        <f t="shared" si="114"/>
        <v>23408</v>
      </c>
      <c r="L2440" s="16">
        <f t="shared" si="115"/>
        <v>24640</v>
      </c>
      <c r="M2440" s="16">
        <f t="shared" si="116"/>
        <v>28000</v>
      </c>
      <c r="N2440" t="e">
        <f>INDEX(XML!$A$2:$R$782,MATCH(C2440,XML!$D$2:$D$737,0),2)</f>
        <v>#N/A</v>
      </c>
    </row>
    <row r="2441" spans="1:14" ht="90" x14ac:dyDescent="0.2">
      <c r="A2441">
        <v>80815</v>
      </c>
      <c r="B2441" t="s">
        <v>41313</v>
      </c>
      <c r="C2441" s="15" t="s">
        <v>41314</v>
      </c>
      <c r="D2441" s="15" t="s">
        <v>41315</v>
      </c>
      <c r="E2441">
        <v>22900</v>
      </c>
      <c r="F2441">
        <v>22900</v>
      </c>
      <c r="K2441" s="16">
        <f t="shared" si="114"/>
        <v>25648</v>
      </c>
      <c r="L2441" s="16">
        <f t="shared" si="115"/>
        <v>26997.894736842107</v>
      </c>
      <c r="M2441" s="16">
        <f t="shared" si="116"/>
        <v>30679.425837320578</v>
      </c>
      <c r="N2441" t="e">
        <f>INDEX(XML!$A$2:$R$782,MATCH(C2441,XML!$D$2:$D$737,0),2)</f>
        <v>#N/A</v>
      </c>
    </row>
    <row r="2442" spans="1:14" ht="78.75" x14ac:dyDescent="0.2">
      <c r="A2442">
        <v>81172</v>
      </c>
      <c r="B2442" t="s">
        <v>48612</v>
      </c>
      <c r="C2442" s="15" t="s">
        <v>48613</v>
      </c>
      <c r="D2442" s="15" t="s">
        <v>48614</v>
      </c>
      <c r="E2442">
        <v>5331</v>
      </c>
      <c r="F2442">
        <v>9900</v>
      </c>
      <c r="H2442">
        <v>25</v>
      </c>
      <c r="K2442" s="16">
        <f t="shared" si="114"/>
        <v>5970.72</v>
      </c>
      <c r="L2442" s="16">
        <f t="shared" si="115"/>
        <v>6284.9684210526311</v>
      </c>
      <c r="M2442" s="16">
        <f t="shared" si="116"/>
        <v>7142.0095693779904</v>
      </c>
      <c r="N2442" t="e">
        <f>INDEX(XML!$A$2:$R$782,MATCH(C2442,XML!$D$2:$D$737,0),2)</f>
        <v>#N/A</v>
      </c>
    </row>
    <row r="2443" spans="1:14" ht="78.75" x14ac:dyDescent="0.2">
      <c r="A2443">
        <v>81171</v>
      </c>
      <c r="B2443" t="s">
        <v>48609</v>
      </c>
      <c r="C2443" s="15" t="s">
        <v>48610</v>
      </c>
      <c r="D2443" s="15" t="s">
        <v>48611</v>
      </c>
      <c r="E2443">
        <v>5331</v>
      </c>
      <c r="F2443">
        <v>9900</v>
      </c>
      <c r="H2443">
        <v>25</v>
      </c>
      <c r="K2443" s="16">
        <f t="shared" si="114"/>
        <v>5970.72</v>
      </c>
      <c r="L2443" s="16">
        <f t="shared" si="115"/>
        <v>6284.9684210526311</v>
      </c>
      <c r="M2443" s="16">
        <f t="shared" si="116"/>
        <v>7142.0095693779904</v>
      </c>
      <c r="N2443" t="e">
        <f>INDEX(XML!$A$2:$R$782,MATCH(C2443,XML!$D$2:$D$737,0),2)</f>
        <v>#N/A</v>
      </c>
    </row>
    <row r="2444" spans="1:14" ht="90" x14ac:dyDescent="0.2">
      <c r="A2444">
        <v>74096</v>
      </c>
      <c r="B2444" t="s">
        <v>33228</v>
      </c>
      <c r="C2444" s="15" t="s">
        <v>33229</v>
      </c>
      <c r="D2444" s="15" t="s">
        <v>33230</v>
      </c>
      <c r="E2444">
        <v>41136</v>
      </c>
      <c r="F2444">
        <v>44300</v>
      </c>
      <c r="H2444">
        <v>32</v>
      </c>
      <c r="K2444" s="16">
        <f t="shared" si="114"/>
        <v>46072.32</v>
      </c>
      <c r="L2444" s="16">
        <f t="shared" si="115"/>
        <v>48497.178947368418</v>
      </c>
      <c r="M2444" s="16">
        <f t="shared" si="116"/>
        <v>55110.430622009568</v>
      </c>
      <c r="N2444" t="e">
        <f>INDEX(XML!$A$2:$R$782,MATCH(C2444,XML!$D$2:$D$737,0),2)</f>
        <v>#N/A</v>
      </c>
    </row>
    <row r="2445" spans="1:14" ht="101.25" x14ac:dyDescent="0.2">
      <c r="A2445">
        <v>42319</v>
      </c>
      <c r="B2445" t="s">
        <v>1794</v>
      </c>
      <c r="C2445" s="15" t="s">
        <v>1795</v>
      </c>
      <c r="D2445" s="15" t="s">
        <v>1796</v>
      </c>
      <c r="E2445">
        <v>8990</v>
      </c>
      <c r="F2445">
        <v>8990</v>
      </c>
      <c r="H2445">
        <v>1</v>
      </c>
      <c r="K2445" s="16">
        <f t="shared" si="114"/>
        <v>10068.799999999999</v>
      </c>
      <c r="L2445" s="16">
        <f t="shared" si="115"/>
        <v>10598.736842105262</v>
      </c>
      <c r="M2445" s="16">
        <f t="shared" si="116"/>
        <v>12044.019138755977</v>
      </c>
      <c r="N2445" t="e">
        <f>INDEX(XML!$A$2:$R$782,MATCH(C2445,XML!$D$2:$D$737,0),2)</f>
        <v>#N/A</v>
      </c>
    </row>
    <row r="2446" spans="1:14" ht="101.25" x14ac:dyDescent="0.2">
      <c r="A2446">
        <v>42320</v>
      </c>
      <c r="B2446" t="s">
        <v>23974</v>
      </c>
      <c r="C2446" s="15" t="s">
        <v>23975</v>
      </c>
      <c r="D2446" s="15" t="s">
        <v>23976</v>
      </c>
      <c r="E2446">
        <v>12990</v>
      </c>
      <c r="F2446">
        <v>12990</v>
      </c>
      <c r="H2446" t="s">
        <v>746</v>
      </c>
      <c r="K2446" s="16">
        <f t="shared" si="114"/>
        <v>14548.8</v>
      </c>
      <c r="L2446" s="16">
        <f t="shared" si="115"/>
        <v>15314.526315789473</v>
      </c>
      <c r="M2446" s="16">
        <f t="shared" si="116"/>
        <v>17402.87081339713</v>
      </c>
      <c r="N2446" t="e">
        <f>INDEX(XML!$A$2:$R$782,MATCH(C2446,XML!$D$2:$D$737,0),2)</f>
        <v>#N/A</v>
      </c>
    </row>
    <row r="2447" spans="1:14" ht="101.25" x14ac:dyDescent="0.2">
      <c r="A2447">
        <v>42321</v>
      </c>
      <c r="B2447" t="s">
        <v>1797</v>
      </c>
      <c r="C2447" s="15" t="s">
        <v>1798</v>
      </c>
      <c r="D2447" s="15" t="s">
        <v>1799</v>
      </c>
      <c r="E2447">
        <v>16990</v>
      </c>
      <c r="F2447">
        <v>16990</v>
      </c>
      <c r="H2447" t="s">
        <v>746</v>
      </c>
      <c r="K2447" s="16">
        <f t="shared" si="114"/>
        <v>19028.8</v>
      </c>
      <c r="L2447" s="16">
        <f t="shared" si="115"/>
        <v>20030.315789473683</v>
      </c>
      <c r="M2447" s="16">
        <f t="shared" si="116"/>
        <v>22761.722488038275</v>
      </c>
      <c r="N2447" t="e">
        <f>INDEX(XML!$A$2:$R$782,MATCH(C2447,XML!$D$2:$D$737,0),2)</f>
        <v>#N/A</v>
      </c>
    </row>
    <row r="2448" spans="1:14" ht="78.75" x14ac:dyDescent="0.2">
      <c r="A2448">
        <v>45004</v>
      </c>
      <c r="B2448" t="s">
        <v>1845</v>
      </c>
      <c r="C2448" s="15" t="s">
        <v>1846</v>
      </c>
      <c r="D2448" s="15" t="s">
        <v>1847</v>
      </c>
      <c r="E2448">
        <v>5490</v>
      </c>
      <c r="F2448">
        <v>5490</v>
      </c>
      <c r="H2448" t="s">
        <v>746</v>
      </c>
      <c r="K2448" s="16">
        <f t="shared" si="114"/>
        <v>6148.8</v>
      </c>
      <c r="L2448" s="16">
        <f t="shared" si="115"/>
        <v>6472.4210526315792</v>
      </c>
      <c r="M2448" s="16">
        <f t="shared" si="116"/>
        <v>7355.0239234449755</v>
      </c>
      <c r="N2448" t="e">
        <f>INDEX(XML!$A$2:$R$782,MATCH(C2448,XML!$D$2:$D$737,0),2)</f>
        <v>#N/A</v>
      </c>
    </row>
    <row r="2449" spans="1:14" ht="146.25" x14ac:dyDescent="0.2">
      <c r="A2449">
        <v>36649</v>
      </c>
      <c r="B2449" t="s">
        <v>1800</v>
      </c>
      <c r="C2449" s="15" t="s">
        <v>1801</v>
      </c>
      <c r="D2449" s="15" t="s">
        <v>1802</v>
      </c>
      <c r="E2449">
        <v>7790</v>
      </c>
      <c r="F2449">
        <v>7790</v>
      </c>
      <c r="H2449">
        <v>49</v>
      </c>
      <c r="K2449" s="16">
        <f t="shared" si="114"/>
        <v>8724.7999999999993</v>
      </c>
      <c r="L2449" s="16">
        <f t="shared" si="115"/>
        <v>9183.9999999999982</v>
      </c>
      <c r="M2449" s="16">
        <f t="shared" si="116"/>
        <v>10436.363636363634</v>
      </c>
      <c r="N2449" t="e">
        <f>INDEX(XML!$A$2:$R$782,MATCH(C2449,XML!$D$2:$D$737,0),2)</f>
        <v>#N/A</v>
      </c>
    </row>
    <row r="2450" spans="1:14" ht="22.5" customHeight="1" x14ac:dyDescent="0.2">
      <c r="A2450">
        <v>41025</v>
      </c>
      <c r="B2450" t="s">
        <v>1854</v>
      </c>
      <c r="C2450" s="15" t="s">
        <v>1855</v>
      </c>
      <c r="D2450" s="15" t="s">
        <v>1856</v>
      </c>
      <c r="E2450">
        <v>10990</v>
      </c>
      <c r="F2450">
        <v>10990</v>
      </c>
      <c r="K2450" s="16">
        <f t="shared" si="114"/>
        <v>12308.8</v>
      </c>
      <c r="L2450" s="16">
        <f t="shared" si="115"/>
        <v>12956.631578947368</v>
      </c>
      <c r="M2450" s="16">
        <f t="shared" si="116"/>
        <v>14723.444976076555</v>
      </c>
      <c r="N2450" t="e">
        <f>INDEX(XML!$A$2:$R$782,MATCH(C2450,XML!$D$2:$D$737,0),2)</f>
        <v>#N/A</v>
      </c>
    </row>
    <row r="2451" spans="1:14" ht="135" x14ac:dyDescent="0.2">
      <c r="A2451">
        <v>20640</v>
      </c>
      <c r="B2451" t="s">
        <v>1803</v>
      </c>
      <c r="C2451" s="15" t="s">
        <v>1804</v>
      </c>
      <c r="D2451" s="15" t="s">
        <v>1805</v>
      </c>
      <c r="E2451">
        <v>14990</v>
      </c>
      <c r="F2451">
        <v>14990</v>
      </c>
      <c r="K2451" s="16">
        <f t="shared" si="114"/>
        <v>16788.8</v>
      </c>
      <c r="L2451" s="16">
        <f t="shared" si="115"/>
        <v>17672.42105263158</v>
      </c>
      <c r="M2451" s="16">
        <f t="shared" si="116"/>
        <v>20082.296650717704</v>
      </c>
      <c r="N2451" t="e">
        <f>INDEX(XML!$A$2:$R$782,MATCH(C2451,XML!$D$2:$D$737,0),2)</f>
        <v>#N/A</v>
      </c>
    </row>
    <row r="2452" spans="1:14" ht="101.25" x14ac:dyDescent="0.2">
      <c r="A2452">
        <v>44465</v>
      </c>
      <c r="B2452" t="s">
        <v>1842</v>
      </c>
      <c r="C2452" s="15" t="s">
        <v>1843</v>
      </c>
      <c r="D2452" s="15" t="s">
        <v>1844</v>
      </c>
      <c r="E2452">
        <v>16990</v>
      </c>
      <c r="F2452">
        <v>16990</v>
      </c>
      <c r="K2452" s="16">
        <f t="shared" si="114"/>
        <v>19028.8</v>
      </c>
      <c r="L2452" s="16">
        <f t="shared" si="115"/>
        <v>20030.315789473683</v>
      </c>
      <c r="M2452" s="16">
        <f t="shared" si="116"/>
        <v>22761.722488038275</v>
      </c>
      <c r="N2452" t="e">
        <f>INDEX(XML!$A$2:$R$782,MATCH(C2452,XML!$D$2:$D$737,0),2)</f>
        <v>#N/A</v>
      </c>
    </row>
    <row r="2453" spans="1:14" ht="78.75" x14ac:dyDescent="0.2">
      <c r="A2453">
        <v>38775</v>
      </c>
      <c r="B2453" t="s">
        <v>1806</v>
      </c>
      <c r="C2453" s="15" t="s">
        <v>1807</v>
      </c>
      <c r="D2453" s="15" t="s">
        <v>1808</v>
      </c>
      <c r="E2453">
        <v>17990</v>
      </c>
      <c r="F2453">
        <v>17990</v>
      </c>
      <c r="H2453">
        <v>19</v>
      </c>
      <c r="K2453" s="16">
        <f t="shared" si="114"/>
        <v>20148.8</v>
      </c>
      <c r="L2453" s="16">
        <f t="shared" si="115"/>
        <v>21209.263157894737</v>
      </c>
      <c r="M2453" s="16">
        <f t="shared" si="116"/>
        <v>24101.435406698565</v>
      </c>
      <c r="N2453" t="e">
        <f>INDEX(XML!$A$2:$R$782,MATCH(C2453,XML!$D$2:$D$737,0),2)</f>
        <v>#N/A</v>
      </c>
    </row>
    <row r="2454" spans="1:14" ht="112.5" x14ac:dyDescent="0.2">
      <c r="A2454">
        <v>44452</v>
      </c>
      <c r="B2454" t="s">
        <v>1839</v>
      </c>
      <c r="C2454" s="15" t="s">
        <v>1840</v>
      </c>
      <c r="D2454" s="15" t="s">
        <v>1841</v>
      </c>
      <c r="E2454">
        <v>21990</v>
      </c>
      <c r="F2454">
        <v>21990</v>
      </c>
      <c r="H2454">
        <v>29</v>
      </c>
      <c r="K2454" s="16">
        <f t="shared" si="114"/>
        <v>24628.799999999999</v>
      </c>
      <c r="L2454" s="16">
        <f t="shared" si="115"/>
        <v>25925.052631578947</v>
      </c>
      <c r="M2454" s="16">
        <f t="shared" si="116"/>
        <v>29460.287081339713</v>
      </c>
      <c r="N2454" t="e">
        <f>INDEX(XML!$A$2:$R$782,MATCH(C2454,XML!$D$2:$D$737,0),2)</f>
        <v>#N/A</v>
      </c>
    </row>
    <row r="2455" spans="1:14" ht="180" x14ac:dyDescent="0.2">
      <c r="A2455">
        <v>34575</v>
      </c>
      <c r="B2455" t="s">
        <v>1809</v>
      </c>
      <c r="C2455" s="15" t="s">
        <v>1810</v>
      </c>
      <c r="D2455" s="15" t="s">
        <v>1811</v>
      </c>
      <c r="E2455">
        <v>35990</v>
      </c>
      <c r="F2455">
        <v>35990</v>
      </c>
      <c r="K2455" s="16">
        <f t="shared" si="114"/>
        <v>40308.800000000003</v>
      </c>
      <c r="L2455" s="16">
        <f t="shared" si="115"/>
        <v>42430.315789473687</v>
      </c>
      <c r="M2455" s="16">
        <f t="shared" si="116"/>
        <v>48216.267942583741</v>
      </c>
      <c r="N2455" t="e">
        <f>INDEX(XML!$A$2:$R$782,MATCH(C2455,XML!$D$2:$D$737,0),2)</f>
        <v>#N/A</v>
      </c>
    </row>
    <row r="2456" spans="1:14" ht="180" x14ac:dyDescent="0.2">
      <c r="A2456">
        <v>34585</v>
      </c>
      <c r="B2456" t="s">
        <v>1851</v>
      </c>
      <c r="C2456" s="15" t="s">
        <v>1852</v>
      </c>
      <c r="D2456" s="15" t="s">
        <v>1853</v>
      </c>
      <c r="E2456">
        <v>37900</v>
      </c>
      <c r="F2456">
        <v>37900</v>
      </c>
      <c r="K2456" s="16">
        <f t="shared" si="114"/>
        <v>42448</v>
      </c>
      <c r="L2456" s="16">
        <f t="shared" si="115"/>
        <v>44682.105263157893</v>
      </c>
      <c r="M2456" s="16">
        <f t="shared" si="116"/>
        <v>50775.119617224882</v>
      </c>
      <c r="N2456" t="e">
        <f>INDEX(XML!$A$2:$R$782,MATCH(C2456,XML!$D$2:$D$737,0),2)</f>
        <v>#N/A</v>
      </c>
    </row>
    <row r="2457" spans="1:14" ht="180" x14ac:dyDescent="0.2">
      <c r="A2457">
        <v>34586</v>
      </c>
      <c r="B2457" t="s">
        <v>1848</v>
      </c>
      <c r="C2457" s="15" t="s">
        <v>1849</v>
      </c>
      <c r="D2457" s="15" t="s">
        <v>1850</v>
      </c>
      <c r="E2457">
        <v>37900</v>
      </c>
      <c r="F2457">
        <v>37990</v>
      </c>
      <c r="H2457">
        <v>3</v>
      </c>
      <c r="K2457" s="16">
        <f t="shared" si="114"/>
        <v>42448</v>
      </c>
      <c r="L2457" s="16">
        <f t="shared" si="115"/>
        <v>44682.105263157893</v>
      </c>
      <c r="M2457" s="16">
        <f t="shared" si="116"/>
        <v>50775.119617224882</v>
      </c>
      <c r="N2457" t="e">
        <f>INDEX(XML!$A$2:$R$782,MATCH(C2457,XML!$D$2:$D$737,0),2)</f>
        <v>#N/A</v>
      </c>
    </row>
    <row r="2458" spans="1:14" ht="22.5" customHeight="1" x14ac:dyDescent="0.2">
      <c r="A2458">
        <v>42406</v>
      </c>
      <c r="B2458" t="s">
        <v>1857</v>
      </c>
      <c r="C2458" s="15" t="s">
        <v>1858</v>
      </c>
      <c r="D2458" s="15" t="s">
        <v>1859</v>
      </c>
      <c r="E2458">
        <v>39900</v>
      </c>
      <c r="F2458">
        <v>39990</v>
      </c>
      <c r="H2458">
        <v>27</v>
      </c>
      <c r="K2458" s="16">
        <f t="shared" si="114"/>
        <v>44688</v>
      </c>
      <c r="L2458" s="16">
        <f t="shared" si="115"/>
        <v>47040</v>
      </c>
      <c r="M2458" s="16">
        <f t="shared" si="116"/>
        <v>53454.545454545456</v>
      </c>
      <c r="N2458" t="e">
        <f>INDEX(XML!$A$2:$R$782,MATCH(C2458,XML!$D$2:$D$737,0),2)</f>
        <v>#N/A</v>
      </c>
    </row>
    <row r="2459" spans="1:14" ht="22.5" customHeight="1" x14ac:dyDescent="0.2">
      <c r="A2459">
        <v>44483</v>
      </c>
      <c r="B2459" t="s">
        <v>1812</v>
      </c>
      <c r="C2459" s="15" t="s">
        <v>1813</v>
      </c>
      <c r="D2459" s="15" t="s">
        <v>1814</v>
      </c>
      <c r="E2459">
        <v>58500</v>
      </c>
      <c r="F2459">
        <v>58990</v>
      </c>
      <c r="K2459" s="16">
        <f t="shared" si="114"/>
        <v>62595</v>
      </c>
      <c r="L2459" s="16">
        <f t="shared" si="115"/>
        <v>65889.473684210519</v>
      </c>
      <c r="M2459" s="16">
        <f t="shared" si="116"/>
        <v>74874.401913875583</v>
      </c>
      <c r="N2459" t="e">
        <f>INDEX(XML!$A$2:$R$782,MATCH(C2459,XML!$D$2:$D$737,0),2)</f>
        <v>#N/A</v>
      </c>
    </row>
    <row r="2460" spans="1:14" ht="22.5" customHeight="1" x14ac:dyDescent="0.2">
      <c r="A2460">
        <v>51315</v>
      </c>
      <c r="B2460" t="s">
        <v>21948</v>
      </c>
      <c r="C2460" s="15" t="s">
        <v>21949</v>
      </c>
      <c r="D2460" s="15" t="s">
        <v>21950</v>
      </c>
      <c r="E2460">
        <v>5000</v>
      </c>
      <c r="F2460">
        <v>9990</v>
      </c>
      <c r="H2460" t="s">
        <v>746</v>
      </c>
      <c r="K2460" s="16">
        <f t="shared" si="114"/>
        <v>5600</v>
      </c>
      <c r="L2460" s="16">
        <f t="shared" si="115"/>
        <v>5894.7368421052633</v>
      </c>
      <c r="M2460" s="16">
        <f t="shared" si="116"/>
        <v>6698.5645933014348</v>
      </c>
      <c r="N2460" t="e">
        <f>INDEX(XML!$A$2:$R$782,MATCH(C2460,XML!$D$2:$D$737,0),2)</f>
        <v>#N/A</v>
      </c>
    </row>
    <row r="2461" spans="1:14" ht="56.25" x14ac:dyDescent="0.2">
      <c r="A2461">
        <v>45740</v>
      </c>
      <c r="B2461" t="s">
        <v>21939</v>
      </c>
      <c r="C2461" s="15" t="s">
        <v>21940</v>
      </c>
      <c r="D2461" s="15" t="s">
        <v>21941</v>
      </c>
      <c r="E2461">
        <v>6770</v>
      </c>
      <c r="F2461">
        <v>9990</v>
      </c>
      <c r="H2461" t="s">
        <v>746</v>
      </c>
      <c r="K2461" s="16">
        <f t="shared" si="114"/>
        <v>7582.4</v>
      </c>
      <c r="L2461" s="16">
        <f t="shared" si="115"/>
        <v>7981.4736842105267</v>
      </c>
      <c r="M2461" s="16">
        <f t="shared" si="116"/>
        <v>9069.8564593301435</v>
      </c>
      <c r="N2461" t="e">
        <f>INDEX(XML!$A$2:$R$782,MATCH(C2461,XML!$D$2:$D$737,0),2)</f>
        <v>#N/A</v>
      </c>
    </row>
    <row r="2462" spans="1:14" ht="33.75" customHeight="1" x14ac:dyDescent="0.2">
      <c r="A2462">
        <v>51319</v>
      </c>
      <c r="B2462" t="s">
        <v>39461</v>
      </c>
      <c r="C2462" s="15" t="s">
        <v>39462</v>
      </c>
      <c r="D2462" s="15" t="s">
        <v>39463</v>
      </c>
      <c r="E2462">
        <v>6770</v>
      </c>
      <c r="F2462">
        <v>9990</v>
      </c>
      <c r="H2462" t="s">
        <v>746</v>
      </c>
      <c r="K2462" s="16">
        <f t="shared" si="114"/>
        <v>7582.4</v>
      </c>
      <c r="L2462" s="16">
        <f t="shared" si="115"/>
        <v>7981.4736842105267</v>
      </c>
      <c r="M2462" s="16">
        <f t="shared" si="116"/>
        <v>9069.8564593301435</v>
      </c>
      <c r="N2462" t="e">
        <f>INDEX(XML!$A$2:$R$782,MATCH(C2462,XML!$D$2:$D$737,0),2)</f>
        <v>#N/A</v>
      </c>
    </row>
    <row r="2463" spans="1:14" ht="33.75" customHeight="1" x14ac:dyDescent="0.2">
      <c r="A2463">
        <v>62275</v>
      </c>
      <c r="B2463" t="s">
        <v>39464</v>
      </c>
      <c r="C2463" s="15" t="s">
        <v>39465</v>
      </c>
      <c r="D2463" s="15" t="s">
        <v>39466</v>
      </c>
      <c r="E2463">
        <v>6770</v>
      </c>
      <c r="F2463">
        <v>9990</v>
      </c>
      <c r="H2463" t="s">
        <v>746</v>
      </c>
      <c r="K2463" s="16">
        <f t="shared" si="114"/>
        <v>7582.4</v>
      </c>
      <c r="L2463" s="16">
        <f t="shared" si="115"/>
        <v>7981.4736842105267</v>
      </c>
      <c r="M2463" s="16">
        <f t="shared" si="116"/>
        <v>9069.8564593301435</v>
      </c>
      <c r="N2463" t="e">
        <f>INDEX(XML!$A$2:$R$782,MATCH(C2463,XML!$D$2:$D$737,0),2)</f>
        <v>#N/A</v>
      </c>
    </row>
    <row r="2464" spans="1:14" ht="67.5" x14ac:dyDescent="0.2">
      <c r="A2464">
        <v>65421</v>
      </c>
      <c r="B2464" t="s">
        <v>25950</v>
      </c>
      <c r="C2464" s="15" t="s">
        <v>25951</v>
      </c>
      <c r="D2464" s="15" t="s">
        <v>25952</v>
      </c>
      <c r="E2464">
        <v>6770</v>
      </c>
      <c r="F2464">
        <v>9900</v>
      </c>
      <c r="H2464" t="s">
        <v>746</v>
      </c>
      <c r="K2464" s="16">
        <f t="shared" si="114"/>
        <v>7582.4</v>
      </c>
      <c r="L2464" s="16">
        <f t="shared" si="115"/>
        <v>7981.4736842105267</v>
      </c>
      <c r="M2464" s="16">
        <f t="shared" si="116"/>
        <v>9069.8564593301435</v>
      </c>
      <c r="N2464" t="e">
        <f>INDEX(XML!$A$2:$R$782,MATCH(C2464,XML!$D$2:$D$737,0),2)</f>
        <v>#N/A</v>
      </c>
    </row>
    <row r="2465" spans="1:14" ht="56.25" x14ac:dyDescent="0.2">
      <c r="A2465">
        <v>45737</v>
      </c>
      <c r="B2465" t="s">
        <v>39255</v>
      </c>
      <c r="C2465" s="15" t="s">
        <v>39256</v>
      </c>
      <c r="D2465" s="15" t="s">
        <v>39257</v>
      </c>
      <c r="E2465">
        <v>6770</v>
      </c>
      <c r="F2465">
        <v>9990</v>
      </c>
      <c r="H2465" t="s">
        <v>746</v>
      </c>
      <c r="K2465" s="16">
        <f t="shared" si="114"/>
        <v>7582.4</v>
      </c>
      <c r="L2465" s="16">
        <f t="shared" si="115"/>
        <v>7981.4736842105267</v>
      </c>
      <c r="M2465" s="16">
        <f t="shared" si="116"/>
        <v>9069.8564593301435</v>
      </c>
      <c r="N2465" t="e">
        <f>INDEX(XML!$A$2:$R$782,MATCH(C2465,XML!$D$2:$D$737,0),2)</f>
        <v>#N/A</v>
      </c>
    </row>
    <row r="2466" spans="1:14" ht="67.5" x14ac:dyDescent="0.2">
      <c r="A2466">
        <v>67289</v>
      </c>
      <c r="B2466" t="s">
        <v>39467</v>
      </c>
      <c r="C2466" s="15" t="s">
        <v>39468</v>
      </c>
      <c r="D2466" s="15" t="s">
        <v>39469</v>
      </c>
      <c r="E2466">
        <v>6770</v>
      </c>
      <c r="F2466">
        <v>9990</v>
      </c>
      <c r="H2466" t="s">
        <v>746</v>
      </c>
      <c r="K2466" s="16">
        <f t="shared" si="114"/>
        <v>7582.4</v>
      </c>
      <c r="L2466" s="16">
        <f t="shared" si="115"/>
        <v>7981.4736842105267</v>
      </c>
      <c r="M2466" s="16">
        <f t="shared" si="116"/>
        <v>9069.8564593301435</v>
      </c>
      <c r="N2466" t="e">
        <f>INDEX(XML!$A$2:$R$782,MATCH(C2466,XML!$D$2:$D$737,0),2)</f>
        <v>#N/A</v>
      </c>
    </row>
    <row r="2467" spans="1:14" ht="56.25" x14ac:dyDescent="0.2">
      <c r="A2467">
        <v>45742</v>
      </c>
      <c r="B2467" t="s">
        <v>39470</v>
      </c>
      <c r="C2467" s="15" t="s">
        <v>39471</v>
      </c>
      <c r="D2467" s="15" t="s">
        <v>39472</v>
      </c>
      <c r="E2467">
        <v>6770</v>
      </c>
      <c r="F2467">
        <v>9990</v>
      </c>
      <c r="H2467" t="s">
        <v>746</v>
      </c>
      <c r="K2467" s="16">
        <f t="shared" si="114"/>
        <v>7582.4</v>
      </c>
      <c r="L2467" s="16">
        <f t="shared" si="115"/>
        <v>7981.4736842105267</v>
      </c>
      <c r="M2467" s="16">
        <f t="shared" si="116"/>
        <v>9069.8564593301435</v>
      </c>
      <c r="N2467" t="e">
        <f>INDEX(XML!$A$2:$R$782,MATCH(C2467,XML!$D$2:$D$737,0),2)</f>
        <v>#N/A</v>
      </c>
    </row>
    <row r="2468" spans="1:14" ht="67.5" x14ac:dyDescent="0.2">
      <c r="A2468">
        <v>62276</v>
      </c>
      <c r="B2468" t="s">
        <v>21945</v>
      </c>
      <c r="C2468" s="15" t="s">
        <v>21946</v>
      </c>
      <c r="D2468" s="15" t="s">
        <v>21947</v>
      </c>
      <c r="E2468">
        <v>6770</v>
      </c>
      <c r="F2468">
        <v>9990</v>
      </c>
      <c r="H2468" t="s">
        <v>746</v>
      </c>
      <c r="K2468" s="16">
        <f t="shared" si="114"/>
        <v>7582.4</v>
      </c>
      <c r="L2468" s="16">
        <f t="shared" si="115"/>
        <v>7981.4736842105267</v>
      </c>
      <c r="M2468" s="16">
        <f t="shared" si="116"/>
        <v>9069.8564593301435</v>
      </c>
      <c r="N2468" t="e">
        <f>INDEX(XML!$A$2:$R$782,MATCH(C2468,XML!$D$2:$D$737,0),2)</f>
        <v>#N/A</v>
      </c>
    </row>
    <row r="2469" spans="1:14" ht="67.5" x14ac:dyDescent="0.2">
      <c r="A2469">
        <v>67288</v>
      </c>
      <c r="B2469" t="s">
        <v>27214</v>
      </c>
      <c r="C2469" s="15" t="s">
        <v>27215</v>
      </c>
      <c r="D2469" s="15" t="s">
        <v>27216</v>
      </c>
      <c r="E2469">
        <v>6770</v>
      </c>
      <c r="F2469">
        <v>9990</v>
      </c>
      <c r="H2469" t="s">
        <v>746</v>
      </c>
      <c r="K2469" s="16">
        <f t="shared" si="114"/>
        <v>7582.4</v>
      </c>
      <c r="L2469" s="16">
        <f t="shared" si="115"/>
        <v>7981.4736842105267</v>
      </c>
      <c r="M2469" s="16">
        <f t="shared" si="116"/>
        <v>9069.8564593301435</v>
      </c>
      <c r="N2469" t="e">
        <f>INDEX(XML!$A$2:$R$782,MATCH(C2469,XML!$D$2:$D$737,0),2)</f>
        <v>#N/A</v>
      </c>
    </row>
    <row r="2470" spans="1:14" ht="67.5" x14ac:dyDescent="0.2">
      <c r="A2470">
        <v>67287</v>
      </c>
      <c r="B2470" t="s">
        <v>27211</v>
      </c>
      <c r="C2470" s="15" t="s">
        <v>27212</v>
      </c>
      <c r="D2470" s="15" t="s">
        <v>27213</v>
      </c>
      <c r="E2470">
        <v>6770</v>
      </c>
      <c r="F2470">
        <v>9990</v>
      </c>
      <c r="H2470">
        <v>31</v>
      </c>
      <c r="K2470" s="16">
        <f t="shared" si="114"/>
        <v>7582.4</v>
      </c>
      <c r="L2470" s="16">
        <f t="shared" si="115"/>
        <v>7981.4736842105267</v>
      </c>
      <c r="M2470" s="16">
        <f t="shared" si="116"/>
        <v>9069.8564593301435</v>
      </c>
      <c r="N2470" t="e">
        <f>INDEX(XML!$A$2:$R$782,MATCH(C2470,XML!$D$2:$D$737,0),2)</f>
        <v>#N/A</v>
      </c>
    </row>
    <row r="2471" spans="1:14" ht="56.25" x14ac:dyDescent="0.2">
      <c r="A2471">
        <v>51316</v>
      </c>
      <c r="B2471" t="s">
        <v>21942</v>
      </c>
      <c r="C2471" s="15" t="s">
        <v>21943</v>
      </c>
      <c r="D2471" s="15" t="s">
        <v>21944</v>
      </c>
      <c r="E2471">
        <v>5000</v>
      </c>
      <c r="F2471">
        <v>9990</v>
      </c>
      <c r="H2471" t="s">
        <v>746</v>
      </c>
      <c r="K2471" s="16">
        <f t="shared" si="114"/>
        <v>5600</v>
      </c>
      <c r="L2471" s="16">
        <f t="shared" si="115"/>
        <v>5894.7368421052633</v>
      </c>
      <c r="M2471" s="16">
        <f t="shared" si="116"/>
        <v>6698.5645933014348</v>
      </c>
      <c r="N2471" t="e">
        <f>INDEX(XML!$A$2:$R$782,MATCH(C2471,XML!$D$2:$D$737,0),2)</f>
        <v>#N/A</v>
      </c>
    </row>
    <row r="2472" spans="1:14" ht="78.75" x14ac:dyDescent="0.2">
      <c r="A2472">
        <v>20639</v>
      </c>
      <c r="B2472" t="s">
        <v>47897</v>
      </c>
      <c r="C2472" s="15" t="s">
        <v>47898</v>
      </c>
      <c r="D2472" s="15" t="s">
        <v>47899</v>
      </c>
      <c r="E2472">
        <v>5490</v>
      </c>
      <c r="F2472">
        <v>5490</v>
      </c>
      <c r="H2472" t="s">
        <v>746</v>
      </c>
      <c r="K2472" s="16">
        <f t="shared" si="114"/>
        <v>6148.8</v>
      </c>
      <c r="L2472" s="16">
        <f t="shared" si="115"/>
        <v>6472.4210526315792</v>
      </c>
      <c r="M2472" s="16">
        <f t="shared" si="116"/>
        <v>7355.0239234449755</v>
      </c>
      <c r="N2472" t="e">
        <f>INDEX(XML!$A$2:$R$782,MATCH(C2472,XML!$D$2:$D$737,0),2)</f>
        <v>#N/A</v>
      </c>
    </row>
    <row r="2473" spans="1:14" ht="90" x14ac:dyDescent="0.2">
      <c r="A2473">
        <v>74094</v>
      </c>
      <c r="B2473" t="s">
        <v>48808</v>
      </c>
      <c r="C2473" s="15" t="s">
        <v>48809</v>
      </c>
      <c r="D2473" s="15" t="s">
        <v>48810</v>
      </c>
      <c r="E2473">
        <v>21312</v>
      </c>
      <c r="F2473">
        <v>22952</v>
      </c>
      <c r="K2473" s="16">
        <f t="shared" si="114"/>
        <v>23869.439999999999</v>
      </c>
      <c r="L2473" s="16">
        <f t="shared" si="115"/>
        <v>25125.726315789474</v>
      </c>
      <c r="M2473" s="16">
        <f t="shared" si="116"/>
        <v>28551.961722488039</v>
      </c>
      <c r="N2473" t="e">
        <f>INDEX(XML!$A$2:$R$782,MATCH(C2473,XML!$D$2:$D$737,0),2)</f>
        <v>#N/A</v>
      </c>
    </row>
    <row r="2474" spans="1:14" ht="90" x14ac:dyDescent="0.2">
      <c r="A2474">
        <v>74097</v>
      </c>
      <c r="B2474" t="s">
        <v>48811</v>
      </c>
      <c r="C2474" s="15" t="s">
        <v>48812</v>
      </c>
      <c r="D2474" s="15" t="s">
        <v>48813</v>
      </c>
      <c r="E2474">
        <v>35990</v>
      </c>
      <c r="F2474">
        <v>37990</v>
      </c>
      <c r="K2474" s="16">
        <f t="shared" si="114"/>
        <v>40308.800000000003</v>
      </c>
      <c r="L2474" s="16">
        <f t="shared" si="115"/>
        <v>42430.315789473687</v>
      </c>
      <c r="M2474" s="16">
        <f t="shared" si="116"/>
        <v>48216.267942583741</v>
      </c>
      <c r="N2474" t="e">
        <f>INDEX(XML!$A$2:$R$782,MATCH(C2474,XML!$D$2:$D$737,0),2)</f>
        <v>#N/A</v>
      </c>
    </row>
    <row r="2475" spans="1:14" ht="101.25" x14ac:dyDescent="0.2">
      <c r="A2475">
        <v>34573</v>
      </c>
      <c r="B2475" t="s">
        <v>47900</v>
      </c>
      <c r="C2475" s="15" t="s">
        <v>47901</v>
      </c>
      <c r="D2475" s="15" t="s">
        <v>47902</v>
      </c>
      <c r="E2475">
        <v>8890</v>
      </c>
      <c r="F2475">
        <v>8890</v>
      </c>
      <c r="K2475" s="16">
        <f t="shared" si="114"/>
        <v>9956.7999999999993</v>
      </c>
      <c r="L2475" s="16">
        <f t="shared" si="115"/>
        <v>10480.842105263157</v>
      </c>
      <c r="M2475" s="16">
        <f t="shared" si="116"/>
        <v>11910.047846889951</v>
      </c>
      <c r="N2475" t="e">
        <f>INDEX(XML!$A$2:$R$782,MATCH(C2475,XML!$D$2:$D$737,0),2)</f>
        <v>#N/A</v>
      </c>
    </row>
    <row r="2476" spans="1:14" ht="33.75" customHeight="1" x14ac:dyDescent="0.2">
      <c r="A2476">
        <v>34572</v>
      </c>
      <c r="B2476" t="s">
        <v>47903</v>
      </c>
      <c r="C2476" s="15" t="s">
        <v>47904</v>
      </c>
      <c r="D2476" s="15" t="s">
        <v>47905</v>
      </c>
      <c r="E2476">
        <v>9990</v>
      </c>
      <c r="F2476">
        <v>9990</v>
      </c>
      <c r="K2476" s="16">
        <f t="shared" si="114"/>
        <v>11188.8</v>
      </c>
      <c r="L2476" s="16">
        <f t="shared" si="115"/>
        <v>11777.684210526315</v>
      </c>
      <c r="M2476" s="16">
        <f t="shared" si="116"/>
        <v>13383.732057416266</v>
      </c>
      <c r="N2476" t="e">
        <f>INDEX(XML!$A$2:$R$782,MATCH(C2476,XML!$D$2:$D$737,0),2)</f>
        <v>#N/A</v>
      </c>
    </row>
    <row r="2477" spans="1:14" ht="101.25" x14ac:dyDescent="0.2">
      <c r="A2477">
        <v>34571</v>
      </c>
      <c r="B2477" t="s">
        <v>47894</v>
      </c>
      <c r="C2477" s="15" t="s">
        <v>47895</v>
      </c>
      <c r="D2477" s="15" t="s">
        <v>47896</v>
      </c>
      <c r="E2477">
        <v>19990</v>
      </c>
      <c r="F2477">
        <v>19990</v>
      </c>
      <c r="K2477" s="16">
        <f t="shared" si="114"/>
        <v>22388.799999999999</v>
      </c>
      <c r="L2477" s="16">
        <f t="shared" si="115"/>
        <v>23567.157894736843</v>
      </c>
      <c r="M2477" s="16">
        <f t="shared" si="116"/>
        <v>26780.861244019143</v>
      </c>
      <c r="N2477" t="e">
        <f>INDEX(XML!$A$2:$R$782,MATCH(C2477,XML!$D$2:$D$737,0),2)</f>
        <v>#N/A</v>
      </c>
    </row>
    <row r="2478" spans="1:14" ht="15.75" x14ac:dyDescent="0.25">
      <c r="A2478" s="184" t="s">
        <v>17448</v>
      </c>
      <c r="B2478" s="184"/>
      <c r="C2478" s="185"/>
      <c r="D2478" s="185"/>
      <c r="E2478" s="184"/>
      <c r="F2478" s="184"/>
      <c r="G2478" s="184"/>
      <c r="H2478" s="184"/>
      <c r="I2478" s="184"/>
      <c r="J2478" s="184"/>
      <c r="K2478" s="16">
        <f t="shared" si="114"/>
        <v>0</v>
      </c>
      <c r="L2478" s="16">
        <f t="shared" si="115"/>
        <v>0</v>
      </c>
      <c r="M2478" s="16">
        <f t="shared" si="116"/>
        <v>0</v>
      </c>
      <c r="N2478" t="e">
        <f>INDEX(XML!$A$2:$R$782,MATCH(C2478,XML!$D$2:$D$737,0),2)</f>
        <v>#N/A</v>
      </c>
    </row>
    <row r="2479" spans="1:14" ht="22.5" customHeight="1" x14ac:dyDescent="0.2">
      <c r="A2479">
        <v>71780</v>
      </c>
      <c r="B2479" t="s">
        <v>32243</v>
      </c>
      <c r="C2479" s="15" t="s">
        <v>32244</v>
      </c>
      <c r="D2479" s="15" t="s">
        <v>32245</v>
      </c>
      <c r="E2479">
        <v>53590</v>
      </c>
      <c r="F2479">
        <v>79000</v>
      </c>
      <c r="K2479" s="16">
        <f t="shared" si="114"/>
        <v>57341.3</v>
      </c>
      <c r="L2479" s="16">
        <f t="shared" si="115"/>
        <v>60359.26315789474</v>
      </c>
      <c r="M2479" s="16">
        <f t="shared" si="116"/>
        <v>68590.071770334936</v>
      </c>
      <c r="N2479" t="e">
        <f>INDEX(XML!$A$2:$R$782,MATCH(C2479,XML!$D$2:$D$737,0),2)</f>
        <v>#N/A</v>
      </c>
    </row>
    <row r="2480" spans="1:14" ht="78.75" x14ac:dyDescent="0.2">
      <c r="A2480">
        <v>71781</v>
      </c>
      <c r="B2480" t="s">
        <v>32246</v>
      </c>
      <c r="C2480" s="15" t="s">
        <v>32247</v>
      </c>
      <c r="D2480" s="15" t="s">
        <v>32248</v>
      </c>
      <c r="E2480">
        <v>69400</v>
      </c>
      <c r="F2480">
        <v>92500</v>
      </c>
      <c r="H2480" t="s">
        <v>746</v>
      </c>
      <c r="K2480" s="16">
        <f t="shared" si="114"/>
        <v>74258</v>
      </c>
      <c r="L2480" s="16">
        <f t="shared" si="115"/>
        <v>78166.31578947368</v>
      </c>
      <c r="M2480" s="16">
        <f t="shared" si="116"/>
        <v>88825.358851674639</v>
      </c>
      <c r="N2480" t="e">
        <f>INDEX(XML!$A$2:$R$782,MATCH(C2480,XML!$D$2:$D$737,0),2)</f>
        <v>#N/A</v>
      </c>
    </row>
    <row r="2481" spans="1:14" ht="90" x14ac:dyDescent="0.2">
      <c r="A2481">
        <v>71779</v>
      </c>
      <c r="B2481" t="s">
        <v>32240</v>
      </c>
      <c r="C2481" s="15" t="s">
        <v>32241</v>
      </c>
      <c r="D2481" s="15" t="s">
        <v>32242</v>
      </c>
      <c r="E2481">
        <v>88830</v>
      </c>
      <c r="F2481">
        <v>118500</v>
      </c>
      <c r="K2481" s="16">
        <f t="shared" si="114"/>
        <v>95048.1</v>
      </c>
      <c r="L2481" s="16">
        <f t="shared" si="115"/>
        <v>100050.63157894737</v>
      </c>
      <c r="M2481" s="16">
        <f t="shared" si="116"/>
        <v>113693.89952153112</v>
      </c>
      <c r="N2481" t="e">
        <f>INDEX(XML!$A$2:$R$782,MATCH(C2481,XML!$D$2:$D$737,0),2)</f>
        <v>#N/A</v>
      </c>
    </row>
    <row r="2482" spans="1:14" ht="67.5" x14ac:dyDescent="0.2">
      <c r="A2482">
        <v>26538</v>
      </c>
      <c r="B2482" t="s">
        <v>4326</v>
      </c>
      <c r="C2482" s="15" t="s">
        <v>4327</v>
      </c>
      <c r="D2482" s="15" t="s">
        <v>4328</v>
      </c>
      <c r="E2482">
        <v>120510</v>
      </c>
      <c r="F2482">
        <v>125065</v>
      </c>
      <c r="H2482">
        <v>30</v>
      </c>
      <c r="K2482" s="16">
        <f t="shared" si="114"/>
        <v>128945.7</v>
      </c>
      <c r="L2482" s="16">
        <f t="shared" si="115"/>
        <v>135732.31578947368</v>
      </c>
      <c r="M2482" s="16">
        <f t="shared" si="116"/>
        <v>154241.26794258371</v>
      </c>
      <c r="N2482" t="e">
        <f>INDEX(XML!$A$2:$R$782,MATCH(C2482,XML!$D$2:$D$737,0),2)</f>
        <v>#N/A</v>
      </c>
    </row>
    <row r="2483" spans="1:14" ht="67.5" x14ac:dyDescent="0.2">
      <c r="A2483">
        <v>71782</v>
      </c>
      <c r="B2483" t="s">
        <v>32249</v>
      </c>
      <c r="C2483" s="15" t="s">
        <v>32250</v>
      </c>
      <c r="D2483" s="15" t="s">
        <v>32251</v>
      </c>
      <c r="E2483">
        <v>129470</v>
      </c>
      <c r="F2483">
        <v>168300</v>
      </c>
      <c r="H2483">
        <v>38</v>
      </c>
      <c r="K2483" s="16">
        <f t="shared" si="114"/>
        <v>138532.9</v>
      </c>
      <c r="L2483" s="16">
        <f t="shared" si="115"/>
        <v>145824.10526315789</v>
      </c>
      <c r="M2483" s="16">
        <f t="shared" si="116"/>
        <v>165709.21052631579</v>
      </c>
      <c r="N2483" t="e">
        <f>INDEX(XML!$A$2:$R$782,MATCH(C2483,XML!$D$2:$D$737,0),2)</f>
        <v>#N/A</v>
      </c>
    </row>
    <row r="2484" spans="1:14" ht="67.5" x14ac:dyDescent="0.2">
      <c r="A2484">
        <v>77679</v>
      </c>
      <c r="B2484" t="s">
        <v>38738</v>
      </c>
      <c r="C2484" s="15" t="s">
        <v>38739</v>
      </c>
      <c r="D2484" s="15" t="s">
        <v>38740</v>
      </c>
      <c r="E2484">
        <v>95400</v>
      </c>
      <c r="F2484">
        <v>119250</v>
      </c>
      <c r="H2484">
        <v>26</v>
      </c>
      <c r="K2484" s="16">
        <f t="shared" si="114"/>
        <v>102078</v>
      </c>
      <c r="L2484" s="16">
        <f t="shared" si="115"/>
        <v>107450.52631578948</v>
      </c>
      <c r="M2484" s="16">
        <f t="shared" si="116"/>
        <v>122102.87081339714</v>
      </c>
      <c r="N2484" t="e">
        <f>INDEX(XML!$A$2:$R$782,MATCH(C2484,XML!$D$2:$D$737,0),2)</f>
        <v>#N/A</v>
      </c>
    </row>
    <row r="2485" spans="1:14" ht="78.75" x14ac:dyDescent="0.2">
      <c r="A2485">
        <v>77683</v>
      </c>
      <c r="B2485" t="s">
        <v>38741</v>
      </c>
      <c r="C2485" s="15" t="s">
        <v>38742</v>
      </c>
      <c r="D2485" s="15" t="s">
        <v>38743</v>
      </c>
      <c r="E2485">
        <v>112715</v>
      </c>
      <c r="F2485">
        <v>140894</v>
      </c>
      <c r="K2485" s="16">
        <f t="shared" si="114"/>
        <v>120605.05</v>
      </c>
      <c r="L2485" s="16">
        <f t="shared" si="115"/>
        <v>126952.68421052632</v>
      </c>
      <c r="M2485" s="16">
        <f t="shared" si="116"/>
        <v>144264.41387559811</v>
      </c>
      <c r="N2485" t="e">
        <f>INDEX(XML!$A$2:$R$782,MATCH(C2485,XML!$D$2:$D$737,0),2)</f>
        <v>#N/A</v>
      </c>
    </row>
    <row r="2486" spans="1:14" ht="67.5" x14ac:dyDescent="0.2">
      <c r="A2486">
        <v>77676</v>
      </c>
      <c r="B2486" t="s">
        <v>38744</v>
      </c>
      <c r="C2486" s="15" t="s">
        <v>38745</v>
      </c>
      <c r="D2486" s="15" t="s">
        <v>48615</v>
      </c>
      <c r="E2486">
        <v>140260</v>
      </c>
      <c r="F2486">
        <v>182338</v>
      </c>
      <c r="H2486">
        <v>26</v>
      </c>
      <c r="K2486" s="16">
        <f t="shared" si="114"/>
        <v>150078.20000000001</v>
      </c>
      <c r="L2486" s="16">
        <f t="shared" si="115"/>
        <v>157977.05263157896</v>
      </c>
      <c r="M2486" s="16">
        <f t="shared" si="116"/>
        <v>179519.37799043066</v>
      </c>
      <c r="N2486" t="e">
        <f>INDEX(XML!$A$2:$R$782,MATCH(C2486,XML!$D$2:$D$737,0),2)</f>
        <v>#N/A</v>
      </c>
    </row>
    <row r="2487" spans="1:14" ht="67.5" x14ac:dyDescent="0.2">
      <c r="A2487">
        <v>77678</v>
      </c>
      <c r="B2487" t="s">
        <v>38746</v>
      </c>
      <c r="C2487" s="15" t="s">
        <v>38747</v>
      </c>
      <c r="D2487" s="15" t="s">
        <v>38748</v>
      </c>
      <c r="E2487">
        <v>126651</v>
      </c>
      <c r="F2487">
        <v>158314</v>
      </c>
      <c r="H2487">
        <v>21</v>
      </c>
      <c r="I2487">
        <v>1</v>
      </c>
      <c r="K2487" s="16">
        <f t="shared" si="114"/>
        <v>135516.57</v>
      </c>
      <c r="L2487" s="16">
        <f t="shared" si="115"/>
        <v>142649.02105263158</v>
      </c>
      <c r="M2487" s="16">
        <f t="shared" si="116"/>
        <v>162101.16028708135</v>
      </c>
      <c r="N2487" t="e">
        <f>INDEX(XML!$A$2:$R$782,MATCH(C2487,XML!$D$2:$D$737,0),2)</f>
        <v>#N/A</v>
      </c>
    </row>
    <row r="2488" spans="1:14" ht="33.75" customHeight="1" x14ac:dyDescent="0.2">
      <c r="A2488">
        <v>77677</v>
      </c>
      <c r="B2488" t="s">
        <v>38749</v>
      </c>
      <c r="C2488" s="15" t="s">
        <v>38750</v>
      </c>
      <c r="D2488" s="15" t="s">
        <v>38751</v>
      </c>
      <c r="E2488">
        <v>142265</v>
      </c>
      <c r="F2488">
        <v>177831</v>
      </c>
      <c r="H2488">
        <v>27</v>
      </c>
      <c r="K2488" s="16">
        <f t="shared" si="114"/>
        <v>152223.54999999999</v>
      </c>
      <c r="L2488" s="16">
        <f t="shared" si="115"/>
        <v>160235.31578947365</v>
      </c>
      <c r="M2488" s="16">
        <f t="shared" si="116"/>
        <v>182085.58612440189</v>
      </c>
      <c r="N2488" t="e">
        <f>INDEX(XML!$A$2:$R$782,MATCH(C2488,XML!$D$2:$D$737,0),2)</f>
        <v>#N/A</v>
      </c>
    </row>
    <row r="2489" spans="1:14" ht="33.75" customHeight="1" x14ac:dyDescent="0.2">
      <c r="A2489">
        <v>77671</v>
      </c>
      <c r="B2489" t="s">
        <v>38752</v>
      </c>
      <c r="C2489" s="15" t="s">
        <v>38753</v>
      </c>
      <c r="D2489" s="15" t="s">
        <v>38754</v>
      </c>
      <c r="E2489">
        <v>173717</v>
      </c>
      <c r="F2489">
        <v>217146</v>
      </c>
      <c r="H2489">
        <v>18</v>
      </c>
      <c r="K2489" s="16">
        <f t="shared" si="114"/>
        <v>185877.19</v>
      </c>
      <c r="L2489" s="16">
        <f t="shared" si="115"/>
        <v>195660.2</v>
      </c>
      <c r="M2489" s="16">
        <f t="shared" si="116"/>
        <v>222341.13636363635</v>
      </c>
      <c r="N2489" t="e">
        <f>INDEX(XML!$A$2:$R$782,MATCH(C2489,XML!$D$2:$D$737,0),2)</f>
        <v>#N/A</v>
      </c>
    </row>
    <row r="2490" spans="1:14" ht="78.75" x14ac:dyDescent="0.2">
      <c r="A2490">
        <v>77680</v>
      </c>
      <c r="B2490" t="s">
        <v>38755</v>
      </c>
      <c r="C2490" s="15" t="s">
        <v>38756</v>
      </c>
      <c r="D2490" s="15" t="s">
        <v>38757</v>
      </c>
      <c r="E2490">
        <v>236000</v>
      </c>
      <c r="F2490">
        <v>295000</v>
      </c>
      <c r="H2490">
        <v>21</v>
      </c>
      <c r="K2490" s="16">
        <f t="shared" si="114"/>
        <v>252520</v>
      </c>
      <c r="L2490" s="16">
        <f t="shared" si="115"/>
        <v>265810.5263157895</v>
      </c>
      <c r="M2490" s="16">
        <f t="shared" si="116"/>
        <v>302057.41626794258</v>
      </c>
      <c r="N2490" t="e">
        <f>INDEX(XML!$A$2:$R$782,MATCH(C2490,XML!$D$2:$D$737,0),2)</f>
        <v>#N/A</v>
      </c>
    </row>
    <row r="2491" spans="1:14" ht="67.5" x14ac:dyDescent="0.2">
      <c r="A2491">
        <v>77675</v>
      </c>
      <c r="B2491" t="s">
        <v>38758</v>
      </c>
      <c r="C2491" s="15" t="s">
        <v>38759</v>
      </c>
      <c r="D2491" s="15" t="s">
        <v>38760</v>
      </c>
      <c r="E2491">
        <v>236000</v>
      </c>
      <c r="F2491">
        <v>295000</v>
      </c>
      <c r="H2491">
        <v>29</v>
      </c>
      <c r="K2491" s="16">
        <f t="shared" si="114"/>
        <v>252520</v>
      </c>
      <c r="L2491" s="16">
        <f t="shared" si="115"/>
        <v>265810.5263157895</v>
      </c>
      <c r="M2491" s="16">
        <f t="shared" si="116"/>
        <v>302057.41626794258</v>
      </c>
      <c r="N2491" t="e">
        <f>INDEX(XML!$A$2:$R$782,MATCH(C2491,XML!$D$2:$D$737,0),2)</f>
        <v>#N/A</v>
      </c>
    </row>
    <row r="2492" spans="1:14" ht="56.25" x14ac:dyDescent="0.2">
      <c r="A2492">
        <v>79982</v>
      </c>
      <c r="B2492" t="s">
        <v>46905</v>
      </c>
      <c r="C2492" s="15" t="s">
        <v>45206</v>
      </c>
      <c r="D2492" s="15" t="s">
        <v>45207</v>
      </c>
      <c r="E2492">
        <v>67305</v>
      </c>
      <c r="F2492">
        <v>92000</v>
      </c>
      <c r="H2492">
        <v>28</v>
      </c>
      <c r="K2492" s="16">
        <f t="shared" si="114"/>
        <v>72016.350000000006</v>
      </c>
      <c r="L2492" s="16">
        <f t="shared" si="115"/>
        <v>75806.68421052632</v>
      </c>
      <c r="M2492" s="16">
        <f t="shared" si="116"/>
        <v>86143.959330143538</v>
      </c>
      <c r="N2492" t="e">
        <f>INDEX(XML!$A$2:$R$782,MATCH(C2492,XML!$D$2:$D$737,0),2)</f>
        <v>#N/A</v>
      </c>
    </row>
    <row r="2493" spans="1:14" ht="56.25" x14ac:dyDescent="0.2">
      <c r="A2493">
        <v>79983</v>
      </c>
      <c r="B2493" t="s">
        <v>46906</v>
      </c>
      <c r="C2493" s="15" t="s">
        <v>45208</v>
      </c>
      <c r="D2493" s="15" t="s">
        <v>45209</v>
      </c>
      <c r="E2493">
        <v>67305</v>
      </c>
      <c r="F2493">
        <v>92000</v>
      </c>
      <c r="H2493" t="s">
        <v>746</v>
      </c>
      <c r="K2493" s="16">
        <f t="shared" si="114"/>
        <v>72016.350000000006</v>
      </c>
      <c r="L2493" s="16">
        <f t="shared" si="115"/>
        <v>75806.68421052632</v>
      </c>
      <c r="M2493" s="16">
        <f t="shared" si="116"/>
        <v>86143.959330143538</v>
      </c>
      <c r="N2493" t="e">
        <f>INDEX(XML!$A$2:$R$782,MATCH(C2493,XML!$D$2:$D$737,0),2)</f>
        <v>#N/A</v>
      </c>
    </row>
    <row r="2494" spans="1:14" ht="56.25" x14ac:dyDescent="0.2">
      <c r="A2494">
        <v>79984</v>
      </c>
      <c r="B2494" t="s">
        <v>46907</v>
      </c>
      <c r="C2494" s="15" t="s">
        <v>45210</v>
      </c>
      <c r="D2494" s="15" t="s">
        <v>45211</v>
      </c>
      <c r="E2494">
        <v>70000</v>
      </c>
      <c r="F2494">
        <v>92000</v>
      </c>
      <c r="H2494">
        <v>29</v>
      </c>
      <c r="K2494" s="16">
        <f t="shared" si="114"/>
        <v>74900</v>
      </c>
      <c r="L2494" s="16">
        <f t="shared" si="115"/>
        <v>78842.105263157893</v>
      </c>
      <c r="M2494" s="16">
        <f t="shared" si="116"/>
        <v>89593.301435406698</v>
      </c>
      <c r="N2494" t="e">
        <f>INDEX(XML!$A$2:$R$782,MATCH(C2494,XML!$D$2:$D$737,0),2)</f>
        <v>#N/A</v>
      </c>
    </row>
    <row r="2495" spans="1:14" ht="67.5" x14ac:dyDescent="0.2">
      <c r="A2495">
        <v>75754</v>
      </c>
      <c r="B2495" t="s">
        <v>35596</v>
      </c>
      <c r="C2495" s="15" t="s">
        <v>35597</v>
      </c>
      <c r="D2495" s="15" t="s">
        <v>35598</v>
      </c>
      <c r="E2495">
        <v>69934</v>
      </c>
      <c r="F2495">
        <v>111000</v>
      </c>
      <c r="K2495" s="16">
        <f t="shared" si="114"/>
        <v>74829.38</v>
      </c>
      <c r="L2495" s="16">
        <f t="shared" si="115"/>
        <v>78767.768421052635</v>
      </c>
      <c r="M2495" s="16">
        <f t="shared" si="116"/>
        <v>89508.827751196179</v>
      </c>
      <c r="N2495" t="e">
        <f>INDEX(XML!$A$2:$R$782,MATCH(C2495,XML!$D$2:$D$737,0),2)</f>
        <v>#N/A</v>
      </c>
    </row>
    <row r="2496" spans="1:14" ht="78.75" x14ac:dyDescent="0.2">
      <c r="A2496">
        <v>75756</v>
      </c>
      <c r="B2496" t="s">
        <v>35599</v>
      </c>
      <c r="C2496" s="15" t="s">
        <v>35600</v>
      </c>
      <c r="D2496" s="15" t="s">
        <v>35601</v>
      </c>
      <c r="E2496">
        <v>77900</v>
      </c>
      <c r="F2496">
        <v>111000</v>
      </c>
      <c r="K2496" s="16">
        <f t="shared" si="114"/>
        <v>83353</v>
      </c>
      <c r="L2496" s="16">
        <f t="shared" si="115"/>
        <v>87740</v>
      </c>
      <c r="M2496" s="16">
        <f t="shared" si="116"/>
        <v>99704.545454545456</v>
      </c>
      <c r="N2496" t="e">
        <f>INDEX(XML!$A$2:$R$782,MATCH(C2496,XML!$D$2:$D$737,0),2)</f>
        <v>#N/A</v>
      </c>
    </row>
    <row r="2497" spans="1:14" ht="78.75" x14ac:dyDescent="0.2">
      <c r="A2497">
        <v>75769</v>
      </c>
      <c r="B2497" t="s">
        <v>35602</v>
      </c>
      <c r="C2497" s="15" t="s">
        <v>35603</v>
      </c>
      <c r="D2497" s="15" t="s">
        <v>35604</v>
      </c>
      <c r="E2497">
        <v>77900</v>
      </c>
      <c r="F2497">
        <v>111000</v>
      </c>
      <c r="K2497" s="16">
        <f t="shared" si="114"/>
        <v>83353</v>
      </c>
      <c r="L2497" s="16">
        <f t="shared" si="115"/>
        <v>87740</v>
      </c>
      <c r="M2497" s="16">
        <f t="shared" si="116"/>
        <v>99704.545454545456</v>
      </c>
      <c r="N2497" t="e">
        <f>INDEX(XML!$A$2:$R$782,MATCH(C2497,XML!$D$2:$D$737,0),2)</f>
        <v>#N/A</v>
      </c>
    </row>
    <row r="2498" spans="1:14" ht="78.75" x14ac:dyDescent="0.2">
      <c r="A2498">
        <v>75770</v>
      </c>
      <c r="B2498" t="s">
        <v>35605</v>
      </c>
      <c r="C2498" s="15" t="s">
        <v>35606</v>
      </c>
      <c r="D2498" s="15" t="s">
        <v>35607</v>
      </c>
      <c r="E2498">
        <v>77900</v>
      </c>
      <c r="F2498">
        <v>111000</v>
      </c>
      <c r="K2498" s="16">
        <f t="shared" si="114"/>
        <v>83353</v>
      </c>
      <c r="L2498" s="16">
        <f t="shared" si="115"/>
        <v>87740</v>
      </c>
      <c r="M2498" s="16">
        <f t="shared" si="116"/>
        <v>99704.545454545456</v>
      </c>
      <c r="N2498" t="e">
        <f>INDEX(XML!$A$2:$R$782,MATCH(C2498,XML!$D$2:$D$737,0),2)</f>
        <v>#N/A</v>
      </c>
    </row>
    <row r="2499" spans="1:14" ht="67.5" x14ac:dyDescent="0.2">
      <c r="A2499">
        <v>62840</v>
      </c>
      <c r="B2499" t="s">
        <v>23556</v>
      </c>
      <c r="C2499" s="15" t="s">
        <v>23557</v>
      </c>
      <c r="D2499" s="15" t="s">
        <v>23558</v>
      </c>
      <c r="E2499">
        <v>87264</v>
      </c>
      <c r="F2499">
        <v>129500</v>
      </c>
      <c r="H2499">
        <v>23</v>
      </c>
      <c r="K2499" s="16">
        <f t="shared" si="114"/>
        <v>93372.479999999996</v>
      </c>
      <c r="L2499" s="16">
        <f t="shared" si="115"/>
        <v>98286.821052631582</v>
      </c>
      <c r="M2499" s="16">
        <f t="shared" si="116"/>
        <v>111689.56937799044</v>
      </c>
      <c r="N2499" t="e">
        <f>INDEX(XML!$A$2:$R$782,MATCH(C2499,XML!$D$2:$D$737,0),2)</f>
        <v>#N/A</v>
      </c>
    </row>
    <row r="2500" spans="1:14" ht="67.5" x14ac:dyDescent="0.2">
      <c r="A2500">
        <v>62842</v>
      </c>
      <c r="B2500" t="s">
        <v>23559</v>
      </c>
      <c r="C2500" s="15" t="s">
        <v>23560</v>
      </c>
      <c r="D2500" s="15" t="s">
        <v>23561</v>
      </c>
      <c r="E2500">
        <v>87264</v>
      </c>
      <c r="F2500">
        <v>129500</v>
      </c>
      <c r="K2500" s="16">
        <f t="shared" si="114"/>
        <v>93372.479999999996</v>
      </c>
      <c r="L2500" s="16">
        <f t="shared" si="115"/>
        <v>98286.821052631582</v>
      </c>
      <c r="M2500" s="16">
        <f t="shared" si="116"/>
        <v>111689.56937799044</v>
      </c>
      <c r="N2500" t="e">
        <f>INDEX(XML!$A$2:$R$782,MATCH(C2500,XML!$D$2:$D$737,0),2)</f>
        <v>#N/A</v>
      </c>
    </row>
    <row r="2501" spans="1:14" ht="78.75" x14ac:dyDescent="0.2">
      <c r="A2501">
        <v>67930</v>
      </c>
      <c r="B2501" t="s">
        <v>30716</v>
      </c>
      <c r="C2501" s="15" t="s">
        <v>30717</v>
      </c>
      <c r="D2501" s="15" t="s">
        <v>30718</v>
      </c>
      <c r="E2501">
        <v>105700</v>
      </c>
      <c r="F2501">
        <v>137000</v>
      </c>
      <c r="H2501">
        <v>22</v>
      </c>
      <c r="K2501" s="16">
        <f t="shared" ref="K2501:K2564" si="117">IF(E2501&gt;49999,E2501+E2501*0.07,IF(E2501&lt;=49999,E2501+E2501*0.12))</f>
        <v>113099</v>
      </c>
      <c r="L2501" s="16">
        <f t="shared" ref="L2501:L2564" si="118">K2501*100/95</f>
        <v>119051.57894736843</v>
      </c>
      <c r="M2501" s="16">
        <f t="shared" ref="M2501:M2564" si="119">IF(COUNTIF(C2501,"*Dahua*"),F2501-10,L2501*100/88)</f>
        <v>135285.88516746412</v>
      </c>
      <c r="N2501" t="e">
        <f>INDEX(XML!$A$2:$R$782,MATCH(C2501,XML!$D$2:$D$737,0),2)</f>
        <v>#N/A</v>
      </c>
    </row>
    <row r="2502" spans="1:14" ht="78.75" x14ac:dyDescent="0.2">
      <c r="A2502">
        <v>67921</v>
      </c>
      <c r="B2502" t="s">
        <v>28564</v>
      </c>
      <c r="C2502" s="15" t="s">
        <v>28565</v>
      </c>
      <c r="D2502" s="15" t="s">
        <v>28566</v>
      </c>
      <c r="E2502">
        <v>115094</v>
      </c>
      <c r="F2502">
        <v>155075</v>
      </c>
      <c r="K2502" s="16">
        <f t="shared" si="117"/>
        <v>123150.58</v>
      </c>
      <c r="L2502" s="16">
        <f t="shared" si="118"/>
        <v>129632.18947368421</v>
      </c>
      <c r="M2502" s="16">
        <f t="shared" si="119"/>
        <v>147309.30622009569</v>
      </c>
      <c r="N2502" t="e">
        <f>INDEX(XML!$A$2:$R$782,MATCH(C2502,XML!$D$2:$D$737,0),2)</f>
        <v>#N/A</v>
      </c>
    </row>
    <row r="2503" spans="1:14" ht="22.5" customHeight="1" x14ac:dyDescent="0.2">
      <c r="A2503">
        <v>40229</v>
      </c>
      <c r="B2503" t="s">
        <v>4329</v>
      </c>
      <c r="C2503" s="15" t="s">
        <v>4330</v>
      </c>
      <c r="D2503" s="15" t="s">
        <v>4331</v>
      </c>
      <c r="E2503">
        <v>115094</v>
      </c>
      <c r="F2503">
        <v>155075</v>
      </c>
      <c r="H2503">
        <v>2</v>
      </c>
      <c r="K2503" s="16">
        <f t="shared" si="117"/>
        <v>123150.58</v>
      </c>
      <c r="L2503" s="16">
        <f t="shared" si="118"/>
        <v>129632.18947368421</v>
      </c>
      <c r="M2503" s="16">
        <f t="shared" si="119"/>
        <v>147309.30622009569</v>
      </c>
      <c r="N2503" t="e">
        <f>INDEX(XML!$A$2:$R$782,MATCH(C2503,XML!$D$2:$D$737,0),2)</f>
        <v>#N/A</v>
      </c>
    </row>
    <row r="2504" spans="1:14" ht="22.5" customHeight="1" x14ac:dyDescent="0.2">
      <c r="A2504">
        <v>62833</v>
      </c>
      <c r="B2504" t="s">
        <v>23562</v>
      </c>
      <c r="C2504" s="15" t="s">
        <v>23563</v>
      </c>
      <c r="D2504" s="15" t="s">
        <v>23564</v>
      </c>
      <c r="E2504">
        <v>111500</v>
      </c>
      <c r="F2504">
        <v>141815</v>
      </c>
      <c r="K2504" s="16">
        <f t="shared" si="117"/>
        <v>119305</v>
      </c>
      <c r="L2504" s="16">
        <f t="shared" si="118"/>
        <v>125584.21052631579</v>
      </c>
      <c r="M2504" s="16">
        <f t="shared" si="119"/>
        <v>142709.33014354066</v>
      </c>
      <c r="N2504" t="e">
        <f>INDEX(XML!$A$2:$R$782,MATCH(C2504,XML!$D$2:$D$737,0),2)</f>
        <v>#N/A</v>
      </c>
    </row>
    <row r="2505" spans="1:14" ht="22.5" customHeight="1" x14ac:dyDescent="0.2">
      <c r="A2505">
        <v>65416</v>
      </c>
      <c r="B2505" t="s">
        <v>28555</v>
      </c>
      <c r="C2505" s="15" t="s">
        <v>28556</v>
      </c>
      <c r="D2505" s="15" t="s">
        <v>28557</v>
      </c>
      <c r="E2505">
        <v>123200</v>
      </c>
      <c r="F2505">
        <v>159000</v>
      </c>
      <c r="H2505" t="s">
        <v>746</v>
      </c>
      <c r="K2505" s="16">
        <f t="shared" si="117"/>
        <v>131824</v>
      </c>
      <c r="L2505" s="16">
        <f t="shared" si="118"/>
        <v>138762.10526315789</v>
      </c>
      <c r="M2505" s="16">
        <f t="shared" si="119"/>
        <v>157684.21052631579</v>
      </c>
      <c r="N2505" t="e">
        <f>INDEX(XML!$A$2:$R$782,MATCH(C2505,XML!$D$2:$D$737,0),2)</f>
        <v>#N/A</v>
      </c>
    </row>
    <row r="2506" spans="1:14" ht="78.75" x14ac:dyDescent="0.2">
      <c r="A2506">
        <v>55400</v>
      </c>
      <c r="B2506" t="s">
        <v>15652</v>
      </c>
      <c r="C2506" s="15" t="s">
        <v>15653</v>
      </c>
      <c r="D2506" s="15" t="s">
        <v>15654</v>
      </c>
      <c r="E2506">
        <v>127670</v>
      </c>
      <c r="F2506">
        <v>162396</v>
      </c>
      <c r="H2506">
        <v>5</v>
      </c>
      <c r="K2506" s="16">
        <f t="shared" si="117"/>
        <v>136606.9</v>
      </c>
      <c r="L2506" s="16">
        <f t="shared" si="118"/>
        <v>143796.73684210525</v>
      </c>
      <c r="M2506" s="16">
        <f t="shared" si="119"/>
        <v>163405.38277511962</v>
      </c>
      <c r="N2506" t="e">
        <f>INDEX(XML!$A$2:$R$782,MATCH(C2506,XML!$D$2:$D$737,0),2)</f>
        <v>#N/A</v>
      </c>
    </row>
    <row r="2507" spans="1:14" ht="56.25" x14ac:dyDescent="0.2">
      <c r="A2507">
        <v>67835</v>
      </c>
      <c r="B2507" t="s">
        <v>28561</v>
      </c>
      <c r="C2507" s="15" t="s">
        <v>28562</v>
      </c>
      <c r="D2507" s="15" t="s">
        <v>28563</v>
      </c>
      <c r="E2507">
        <v>87000</v>
      </c>
      <c r="F2507">
        <v>114560</v>
      </c>
      <c r="K2507" s="16">
        <f t="shared" si="117"/>
        <v>93090</v>
      </c>
      <c r="L2507" s="16">
        <f t="shared" si="118"/>
        <v>97989.473684210519</v>
      </c>
      <c r="M2507" s="16">
        <f t="shared" si="119"/>
        <v>111351.67464114832</v>
      </c>
      <c r="N2507" t="e">
        <f>INDEX(XML!$A$2:$R$782,MATCH(C2507,XML!$D$2:$D$737,0),2)</f>
        <v>#N/A</v>
      </c>
    </row>
    <row r="2508" spans="1:14" ht="67.5" x14ac:dyDescent="0.2">
      <c r="A2508">
        <v>67831</v>
      </c>
      <c r="B2508" t="s">
        <v>28558</v>
      </c>
      <c r="C2508" s="15" t="s">
        <v>28559</v>
      </c>
      <c r="D2508" s="15" t="s">
        <v>28560</v>
      </c>
      <c r="E2508">
        <v>138300</v>
      </c>
      <c r="F2508">
        <v>172875</v>
      </c>
      <c r="K2508" s="16">
        <f t="shared" si="117"/>
        <v>147981</v>
      </c>
      <c r="L2508" s="16">
        <f t="shared" si="118"/>
        <v>155769.47368421053</v>
      </c>
      <c r="M2508" s="16">
        <f t="shared" si="119"/>
        <v>177010.76555023924</v>
      </c>
      <c r="N2508" t="e">
        <f>INDEX(XML!$A$2:$R$782,MATCH(C2508,XML!$D$2:$D$737,0),2)</f>
        <v>#N/A</v>
      </c>
    </row>
    <row r="2509" spans="1:14" ht="90" x14ac:dyDescent="0.2">
      <c r="A2509">
        <v>55232</v>
      </c>
      <c r="B2509" t="s">
        <v>14167</v>
      </c>
      <c r="C2509" s="15" t="s">
        <v>14168</v>
      </c>
      <c r="D2509" s="15" t="s">
        <v>20140</v>
      </c>
      <c r="E2509">
        <v>167821</v>
      </c>
      <c r="F2509">
        <v>210500</v>
      </c>
      <c r="H2509">
        <v>13</v>
      </c>
      <c r="K2509" s="16">
        <f t="shared" si="117"/>
        <v>179568.47</v>
      </c>
      <c r="L2509" s="16">
        <f t="shared" si="118"/>
        <v>189019.44210526315</v>
      </c>
      <c r="M2509" s="16">
        <f t="shared" si="119"/>
        <v>214794.82057416264</v>
      </c>
      <c r="N2509" t="e">
        <f>INDEX(XML!$A$2:$R$782,MATCH(C2509,XML!$D$2:$D$737,0),2)</f>
        <v>#N/A</v>
      </c>
    </row>
    <row r="2510" spans="1:14" ht="67.5" x14ac:dyDescent="0.2">
      <c r="A2510">
        <v>55229</v>
      </c>
      <c r="B2510" t="s">
        <v>14248</v>
      </c>
      <c r="C2510" s="15" t="s">
        <v>14249</v>
      </c>
      <c r="D2510" s="15" t="s">
        <v>14250</v>
      </c>
      <c r="E2510">
        <v>168868</v>
      </c>
      <c r="F2510">
        <v>224000</v>
      </c>
      <c r="H2510">
        <v>8</v>
      </c>
      <c r="K2510" s="16">
        <f t="shared" si="117"/>
        <v>180688.76</v>
      </c>
      <c r="L2510" s="16">
        <f t="shared" si="118"/>
        <v>190198.6947368421</v>
      </c>
      <c r="M2510" s="16">
        <f t="shared" si="119"/>
        <v>216134.88038277513</v>
      </c>
      <c r="N2510" t="e">
        <f>INDEX(XML!$A$2:$R$782,MATCH(C2510,XML!$D$2:$D$737,0),2)</f>
        <v>#N/A</v>
      </c>
    </row>
    <row r="2511" spans="1:14" ht="67.5" x14ac:dyDescent="0.2">
      <c r="A2511">
        <v>74113</v>
      </c>
      <c r="B2511" t="s">
        <v>34330</v>
      </c>
      <c r="C2511" s="15" t="s">
        <v>34331</v>
      </c>
      <c r="D2511" s="15" t="s">
        <v>34332</v>
      </c>
      <c r="E2511">
        <v>246560</v>
      </c>
      <c r="F2511">
        <v>308200</v>
      </c>
      <c r="H2511">
        <v>15</v>
      </c>
      <c r="K2511" s="16">
        <f t="shared" si="117"/>
        <v>263819.2</v>
      </c>
      <c r="L2511" s="16">
        <f t="shared" si="118"/>
        <v>277704.42105263157</v>
      </c>
      <c r="M2511" s="16">
        <f t="shared" si="119"/>
        <v>315573.20574162679</v>
      </c>
      <c r="N2511" t="e">
        <f>INDEX(XML!$A$2:$R$782,MATCH(C2511,XML!$D$2:$D$737,0),2)</f>
        <v>#N/A</v>
      </c>
    </row>
    <row r="2512" spans="1:14" ht="67.5" x14ac:dyDescent="0.2">
      <c r="A2512">
        <v>41735</v>
      </c>
      <c r="B2512" t="s">
        <v>14075</v>
      </c>
      <c r="C2512" s="15" t="s">
        <v>14076</v>
      </c>
      <c r="D2512" s="15" t="s">
        <v>14077</v>
      </c>
      <c r="E2512">
        <v>329132</v>
      </c>
      <c r="F2512">
        <v>394958</v>
      </c>
      <c r="H2512">
        <v>2</v>
      </c>
      <c r="K2512" s="16">
        <f t="shared" si="117"/>
        <v>352171.24</v>
      </c>
      <c r="L2512" s="16">
        <f t="shared" si="118"/>
        <v>370706.56842105265</v>
      </c>
      <c r="M2512" s="16">
        <f t="shared" si="119"/>
        <v>421257.46411483252</v>
      </c>
      <c r="N2512" t="e">
        <f>INDEX(XML!$A$2:$R$782,MATCH(C2512,XML!$D$2:$D$737,0),2)</f>
        <v>#N/A</v>
      </c>
    </row>
    <row r="2513" spans="1:14" ht="146.25" x14ac:dyDescent="0.2">
      <c r="A2513">
        <v>67673</v>
      </c>
      <c r="B2513" t="s">
        <v>30064</v>
      </c>
      <c r="C2513" s="15" t="s">
        <v>30065</v>
      </c>
      <c r="D2513" s="15" t="s">
        <v>30066</v>
      </c>
      <c r="E2513">
        <v>99900</v>
      </c>
      <c r="F2513">
        <v>99900</v>
      </c>
      <c r="H2513">
        <v>5</v>
      </c>
      <c r="K2513" s="16">
        <f t="shared" si="117"/>
        <v>106893</v>
      </c>
      <c r="L2513" s="16">
        <f t="shared" si="118"/>
        <v>112518.94736842105</v>
      </c>
      <c r="M2513" s="16">
        <f t="shared" si="119"/>
        <v>127862.44019138756</v>
      </c>
      <c r="N2513" t="e">
        <f>INDEX(XML!$A$2:$R$782,MATCH(C2513,XML!$D$2:$D$737,0),2)</f>
        <v>#N/A</v>
      </c>
    </row>
    <row r="2514" spans="1:14" ht="168.75" x14ac:dyDescent="0.2">
      <c r="A2514">
        <v>65595</v>
      </c>
      <c r="B2514" t="s">
        <v>37267</v>
      </c>
      <c r="C2514" s="15" t="s">
        <v>37268</v>
      </c>
      <c r="D2514" s="15" t="s">
        <v>37269</v>
      </c>
      <c r="E2514">
        <v>99900</v>
      </c>
      <c r="F2514">
        <v>99900</v>
      </c>
      <c r="H2514" t="s">
        <v>746</v>
      </c>
      <c r="K2514" s="16">
        <f t="shared" si="117"/>
        <v>106893</v>
      </c>
      <c r="L2514" s="16">
        <f t="shared" si="118"/>
        <v>112518.94736842105</v>
      </c>
      <c r="M2514" s="16">
        <f t="shared" si="119"/>
        <v>127862.44019138756</v>
      </c>
      <c r="N2514" t="e">
        <f>INDEX(XML!$A$2:$R$782,MATCH(C2514,XML!$D$2:$D$737,0),2)</f>
        <v>#N/A</v>
      </c>
    </row>
    <row r="2515" spans="1:14" ht="168.75" x14ac:dyDescent="0.2">
      <c r="A2515">
        <v>65593</v>
      </c>
      <c r="B2515" t="s">
        <v>25479</v>
      </c>
      <c r="C2515" s="15" t="s">
        <v>25480</v>
      </c>
      <c r="D2515" s="15" t="s">
        <v>25481</v>
      </c>
      <c r="E2515">
        <v>99900</v>
      </c>
      <c r="F2515">
        <v>99900</v>
      </c>
      <c r="H2515" t="s">
        <v>746</v>
      </c>
      <c r="K2515" s="16">
        <f t="shared" si="117"/>
        <v>106893</v>
      </c>
      <c r="L2515" s="16">
        <f t="shared" si="118"/>
        <v>112518.94736842105</v>
      </c>
      <c r="M2515" s="16">
        <f t="shared" si="119"/>
        <v>127862.44019138756</v>
      </c>
      <c r="N2515" t="e">
        <f>INDEX(XML!$A$2:$R$782,MATCH(C2515,XML!$D$2:$D$737,0),2)</f>
        <v>#N/A</v>
      </c>
    </row>
    <row r="2516" spans="1:14" ht="168.75" x14ac:dyDescent="0.2">
      <c r="A2516">
        <v>65597</v>
      </c>
      <c r="B2516" t="s">
        <v>25371</v>
      </c>
      <c r="C2516" s="15" t="s">
        <v>25372</v>
      </c>
      <c r="D2516" s="15" t="s">
        <v>25373</v>
      </c>
      <c r="E2516">
        <v>99900</v>
      </c>
      <c r="F2516">
        <v>99900</v>
      </c>
      <c r="H2516" t="s">
        <v>746</v>
      </c>
      <c r="K2516" s="16">
        <f t="shared" si="117"/>
        <v>106893</v>
      </c>
      <c r="L2516" s="16">
        <f t="shared" si="118"/>
        <v>112518.94736842105</v>
      </c>
      <c r="M2516" s="16">
        <f t="shared" si="119"/>
        <v>127862.44019138756</v>
      </c>
      <c r="N2516" t="e">
        <f>INDEX(XML!$A$2:$R$782,MATCH(C2516,XML!$D$2:$D$737,0),2)</f>
        <v>#N/A</v>
      </c>
    </row>
    <row r="2517" spans="1:14" ht="146.25" x14ac:dyDescent="0.2">
      <c r="A2517">
        <v>65599</v>
      </c>
      <c r="B2517" t="s">
        <v>25482</v>
      </c>
      <c r="C2517" s="15" t="s">
        <v>25483</v>
      </c>
      <c r="D2517" s="15" t="s">
        <v>25484</v>
      </c>
      <c r="E2517">
        <v>99900</v>
      </c>
      <c r="F2517">
        <v>99900</v>
      </c>
      <c r="H2517" t="s">
        <v>746</v>
      </c>
      <c r="K2517" s="16">
        <f t="shared" si="117"/>
        <v>106893</v>
      </c>
      <c r="L2517" s="16">
        <f t="shared" si="118"/>
        <v>112518.94736842105</v>
      </c>
      <c r="M2517" s="16">
        <f t="shared" si="119"/>
        <v>127862.44019138756</v>
      </c>
      <c r="N2517" t="e">
        <f>INDEX(XML!$A$2:$R$782,MATCH(C2517,XML!$D$2:$D$737,0),2)</f>
        <v>#N/A</v>
      </c>
    </row>
    <row r="2518" spans="1:14" ht="168.75" x14ac:dyDescent="0.2">
      <c r="A2518">
        <v>65601</v>
      </c>
      <c r="B2518" t="s">
        <v>25485</v>
      </c>
      <c r="C2518" s="15" t="s">
        <v>25486</v>
      </c>
      <c r="D2518" s="15" t="s">
        <v>25487</v>
      </c>
      <c r="E2518">
        <v>99900</v>
      </c>
      <c r="F2518">
        <v>99900</v>
      </c>
      <c r="H2518">
        <v>36</v>
      </c>
      <c r="K2518" s="16">
        <f t="shared" si="117"/>
        <v>106893</v>
      </c>
      <c r="L2518" s="16">
        <f t="shared" si="118"/>
        <v>112518.94736842105</v>
      </c>
      <c r="M2518" s="16">
        <f t="shared" si="119"/>
        <v>127862.44019138756</v>
      </c>
      <c r="N2518" t="e">
        <f>INDEX(XML!$A$2:$R$782,MATCH(C2518,XML!$D$2:$D$737,0),2)</f>
        <v>#N/A</v>
      </c>
    </row>
    <row r="2519" spans="1:14" ht="168.75" x14ac:dyDescent="0.2">
      <c r="A2519">
        <v>65602</v>
      </c>
      <c r="B2519" t="s">
        <v>25488</v>
      </c>
      <c r="C2519" s="15" t="s">
        <v>25489</v>
      </c>
      <c r="D2519" s="15" t="s">
        <v>25490</v>
      </c>
      <c r="E2519">
        <v>99900</v>
      </c>
      <c r="F2519">
        <v>99900</v>
      </c>
      <c r="H2519">
        <v>50</v>
      </c>
      <c r="K2519" s="16">
        <f t="shared" si="117"/>
        <v>106893</v>
      </c>
      <c r="L2519" s="16">
        <f t="shared" si="118"/>
        <v>112518.94736842105</v>
      </c>
      <c r="M2519" s="16">
        <f t="shared" si="119"/>
        <v>127862.44019138756</v>
      </c>
      <c r="N2519" t="e">
        <f>INDEX(XML!$A$2:$R$782,MATCH(C2519,XML!$D$2:$D$737,0),2)</f>
        <v>#N/A</v>
      </c>
    </row>
    <row r="2520" spans="1:14" ht="146.25" x14ac:dyDescent="0.2">
      <c r="A2520">
        <v>73225</v>
      </c>
      <c r="B2520" t="s">
        <v>40803</v>
      </c>
      <c r="C2520" s="15" t="s">
        <v>40804</v>
      </c>
      <c r="D2520" s="15" t="s">
        <v>40805</v>
      </c>
      <c r="E2520">
        <v>99900</v>
      </c>
      <c r="F2520">
        <v>99900</v>
      </c>
      <c r="H2520">
        <v>14</v>
      </c>
      <c r="K2520" s="16">
        <f t="shared" si="117"/>
        <v>106893</v>
      </c>
      <c r="L2520" s="16">
        <f t="shared" si="118"/>
        <v>112518.94736842105</v>
      </c>
      <c r="M2520" s="16">
        <f t="shared" si="119"/>
        <v>127862.44019138756</v>
      </c>
      <c r="N2520" t="e">
        <f>INDEX(XML!$A$2:$R$782,MATCH(C2520,XML!$D$2:$D$737,0),2)</f>
        <v>#N/A</v>
      </c>
    </row>
    <row r="2521" spans="1:14" ht="168.75" x14ac:dyDescent="0.2">
      <c r="A2521">
        <v>65604</v>
      </c>
      <c r="B2521" t="s">
        <v>31458</v>
      </c>
      <c r="C2521" s="15" t="s">
        <v>31459</v>
      </c>
      <c r="D2521" s="15" t="s">
        <v>31460</v>
      </c>
      <c r="E2521">
        <v>99900</v>
      </c>
      <c r="F2521">
        <v>99900</v>
      </c>
      <c r="H2521">
        <v>38</v>
      </c>
      <c r="K2521" s="16">
        <f t="shared" si="117"/>
        <v>106893</v>
      </c>
      <c r="L2521" s="16">
        <f t="shared" si="118"/>
        <v>112518.94736842105</v>
      </c>
      <c r="M2521" s="16">
        <f t="shared" si="119"/>
        <v>127862.44019138756</v>
      </c>
      <c r="N2521" t="e">
        <f>INDEX(XML!$A$2:$R$782,MATCH(C2521,XML!$D$2:$D$737,0),2)</f>
        <v>#N/A</v>
      </c>
    </row>
    <row r="2522" spans="1:14" ht="22.5" customHeight="1" x14ac:dyDescent="0.2">
      <c r="A2522">
        <v>62539</v>
      </c>
      <c r="B2522" t="s">
        <v>46488</v>
      </c>
      <c r="C2522" s="15" t="s">
        <v>24070</v>
      </c>
      <c r="D2522" s="15" t="s">
        <v>24071</v>
      </c>
      <c r="E2522">
        <v>105900</v>
      </c>
      <c r="F2522">
        <v>105900</v>
      </c>
      <c r="H2522" t="s">
        <v>746</v>
      </c>
      <c r="K2522" s="16">
        <f t="shared" si="117"/>
        <v>113313</v>
      </c>
      <c r="L2522" s="16">
        <f t="shared" si="118"/>
        <v>119276.84210526316</v>
      </c>
      <c r="M2522" s="16">
        <f t="shared" si="119"/>
        <v>135541.86602870814</v>
      </c>
      <c r="N2522" t="e">
        <f>INDEX(XML!$A$2:$R$782,MATCH(C2522,XML!$D$2:$D$737,0),2)</f>
        <v>#N/A</v>
      </c>
    </row>
    <row r="2523" spans="1:14" ht="168.75" x14ac:dyDescent="0.2">
      <c r="A2523">
        <v>53352</v>
      </c>
      <c r="B2523" t="s">
        <v>20675</v>
      </c>
      <c r="C2523" s="15" t="s">
        <v>24004</v>
      </c>
      <c r="D2523" s="15" t="s">
        <v>24005</v>
      </c>
      <c r="E2523">
        <v>119900</v>
      </c>
      <c r="F2523">
        <v>119900</v>
      </c>
      <c r="H2523">
        <v>4</v>
      </c>
      <c r="K2523" s="16">
        <f t="shared" si="117"/>
        <v>128293</v>
      </c>
      <c r="L2523" s="16">
        <f t="shared" si="118"/>
        <v>135045.26315789475</v>
      </c>
      <c r="M2523" s="16">
        <f t="shared" si="119"/>
        <v>153460.52631578947</v>
      </c>
      <c r="N2523" t="e">
        <f>INDEX(XML!$A$2:$R$782,MATCH(C2523,XML!$D$2:$D$737,0),2)</f>
        <v>#N/A</v>
      </c>
    </row>
    <row r="2524" spans="1:14" ht="45" customHeight="1" x14ac:dyDescent="0.2">
      <c r="A2524">
        <v>62180</v>
      </c>
      <c r="B2524" t="s">
        <v>23074</v>
      </c>
      <c r="C2524" s="15" t="s">
        <v>24006</v>
      </c>
      <c r="D2524" s="15" t="s">
        <v>24007</v>
      </c>
      <c r="E2524">
        <v>119900</v>
      </c>
      <c r="F2524">
        <v>119900</v>
      </c>
      <c r="H2524" t="s">
        <v>746</v>
      </c>
      <c r="K2524" s="16">
        <f t="shared" si="117"/>
        <v>128293</v>
      </c>
      <c r="L2524" s="16">
        <f t="shared" si="118"/>
        <v>135045.26315789475</v>
      </c>
      <c r="M2524" s="16">
        <f t="shared" si="119"/>
        <v>153460.52631578947</v>
      </c>
      <c r="N2524" t="e">
        <f>INDEX(XML!$A$2:$R$782,MATCH(C2524,XML!$D$2:$D$737,0),2)</f>
        <v>#N/A</v>
      </c>
    </row>
    <row r="2525" spans="1:14" ht="45" customHeight="1" x14ac:dyDescent="0.2">
      <c r="A2525">
        <v>53354</v>
      </c>
      <c r="B2525" t="s">
        <v>20904</v>
      </c>
      <c r="C2525" s="15" t="s">
        <v>24008</v>
      </c>
      <c r="D2525" s="15" t="s">
        <v>24009</v>
      </c>
      <c r="E2525">
        <v>119900</v>
      </c>
      <c r="F2525">
        <v>119900</v>
      </c>
      <c r="H2525">
        <v>40</v>
      </c>
      <c r="K2525" s="16">
        <f t="shared" si="117"/>
        <v>128293</v>
      </c>
      <c r="L2525" s="16">
        <f t="shared" si="118"/>
        <v>135045.26315789475</v>
      </c>
      <c r="M2525" s="16">
        <f t="shared" si="119"/>
        <v>153460.52631578947</v>
      </c>
      <c r="N2525" t="e">
        <f>INDEX(XML!$A$2:$R$782,MATCH(C2525,XML!$D$2:$D$737,0),2)</f>
        <v>#N/A</v>
      </c>
    </row>
    <row r="2526" spans="1:14" ht="56.25" customHeight="1" x14ac:dyDescent="0.2">
      <c r="A2526">
        <v>78346</v>
      </c>
      <c r="B2526" t="s">
        <v>41917</v>
      </c>
      <c r="C2526" s="15" t="s">
        <v>41918</v>
      </c>
      <c r="D2526" s="15" t="s">
        <v>41919</v>
      </c>
      <c r="E2526">
        <v>119900</v>
      </c>
      <c r="F2526">
        <v>119900</v>
      </c>
      <c r="H2526">
        <v>11</v>
      </c>
      <c r="K2526" s="16">
        <f t="shared" si="117"/>
        <v>128293</v>
      </c>
      <c r="L2526" s="16">
        <f t="shared" si="118"/>
        <v>135045.26315789475</v>
      </c>
      <c r="M2526" s="16">
        <f t="shared" si="119"/>
        <v>153460.52631578947</v>
      </c>
      <c r="N2526" t="e">
        <f>INDEX(XML!$A$2:$R$782,MATCH(C2526,XML!$D$2:$D$737,0),2)</f>
        <v>#N/A</v>
      </c>
    </row>
    <row r="2527" spans="1:14" ht="168.75" x14ac:dyDescent="0.2">
      <c r="A2527">
        <v>64926</v>
      </c>
      <c r="B2527" t="s">
        <v>25365</v>
      </c>
      <c r="C2527" s="15" t="s">
        <v>25366</v>
      </c>
      <c r="D2527" s="15" t="s">
        <v>25367</v>
      </c>
      <c r="E2527">
        <v>119900</v>
      </c>
      <c r="F2527">
        <v>119900</v>
      </c>
      <c r="H2527">
        <v>5</v>
      </c>
      <c r="K2527" s="16">
        <f t="shared" si="117"/>
        <v>128293</v>
      </c>
      <c r="L2527" s="16">
        <f t="shared" si="118"/>
        <v>135045.26315789475</v>
      </c>
      <c r="M2527" s="16">
        <f t="shared" si="119"/>
        <v>153460.52631578947</v>
      </c>
      <c r="N2527" t="e">
        <f>INDEX(XML!$A$2:$R$782,MATCH(C2527,XML!$D$2:$D$737,0),2)</f>
        <v>#N/A</v>
      </c>
    </row>
    <row r="2528" spans="1:14" ht="45" customHeight="1" x14ac:dyDescent="0.2">
      <c r="A2528">
        <v>53448</v>
      </c>
      <c r="B2528" t="s">
        <v>34451</v>
      </c>
      <c r="C2528" s="15" t="s">
        <v>24010</v>
      </c>
      <c r="D2528" s="15" t="s">
        <v>34452</v>
      </c>
      <c r="E2528">
        <v>119900</v>
      </c>
      <c r="F2528">
        <v>119900</v>
      </c>
      <c r="H2528">
        <v>2</v>
      </c>
      <c r="K2528" s="16">
        <f t="shared" si="117"/>
        <v>128293</v>
      </c>
      <c r="L2528" s="16">
        <f t="shared" si="118"/>
        <v>135045.26315789475</v>
      </c>
      <c r="M2528" s="16">
        <f t="shared" si="119"/>
        <v>153460.52631578947</v>
      </c>
      <c r="N2528" t="e">
        <f>INDEX(XML!$A$2:$R$782,MATCH(C2528,XML!$D$2:$D$737,0),2)</f>
        <v>#N/A</v>
      </c>
    </row>
    <row r="2529" spans="1:14" ht="45" customHeight="1" x14ac:dyDescent="0.2">
      <c r="A2529">
        <v>65197</v>
      </c>
      <c r="B2529" t="s">
        <v>37999</v>
      </c>
      <c r="C2529" s="15" t="s">
        <v>38000</v>
      </c>
      <c r="D2529" s="15" t="s">
        <v>38001</v>
      </c>
      <c r="E2529">
        <v>128900</v>
      </c>
      <c r="F2529">
        <v>128900</v>
      </c>
      <c r="H2529" t="s">
        <v>746</v>
      </c>
      <c r="K2529" s="16">
        <f t="shared" si="117"/>
        <v>137923</v>
      </c>
      <c r="L2529" s="16">
        <f t="shared" si="118"/>
        <v>145182.10526315789</v>
      </c>
      <c r="M2529" s="16">
        <f t="shared" si="119"/>
        <v>164979.66507177035</v>
      </c>
      <c r="N2529" t="e">
        <f>INDEX(XML!$A$2:$R$782,MATCH(C2529,XML!$D$2:$D$737,0),2)</f>
        <v>#N/A</v>
      </c>
    </row>
    <row r="2530" spans="1:14" ht="56.25" customHeight="1" x14ac:dyDescent="0.2">
      <c r="A2530">
        <v>62812</v>
      </c>
      <c r="B2530" t="s">
        <v>22618</v>
      </c>
      <c r="C2530" s="15" t="s">
        <v>24072</v>
      </c>
      <c r="D2530" s="15" t="s">
        <v>24780</v>
      </c>
      <c r="E2530">
        <v>128900</v>
      </c>
      <c r="F2530">
        <v>128900</v>
      </c>
      <c r="H2530" t="s">
        <v>746</v>
      </c>
      <c r="K2530" s="16">
        <f t="shared" si="117"/>
        <v>137923</v>
      </c>
      <c r="L2530" s="16">
        <f t="shared" si="118"/>
        <v>145182.10526315789</v>
      </c>
      <c r="M2530" s="16">
        <f t="shared" si="119"/>
        <v>164979.66507177035</v>
      </c>
      <c r="N2530" t="e">
        <f>INDEX(XML!$A$2:$R$782,MATCH(C2530,XML!$D$2:$D$737,0),2)</f>
        <v>#N/A</v>
      </c>
    </row>
    <row r="2531" spans="1:14" ht="45" customHeight="1" x14ac:dyDescent="0.2">
      <c r="A2531">
        <v>62825</v>
      </c>
      <c r="B2531" t="s">
        <v>22619</v>
      </c>
      <c r="C2531" s="15" t="s">
        <v>24073</v>
      </c>
      <c r="D2531" s="15" t="s">
        <v>24781</v>
      </c>
      <c r="E2531">
        <v>128900</v>
      </c>
      <c r="F2531">
        <v>128900</v>
      </c>
      <c r="H2531" t="s">
        <v>746</v>
      </c>
      <c r="K2531" s="16">
        <f t="shared" si="117"/>
        <v>137923</v>
      </c>
      <c r="L2531" s="16">
        <f t="shared" si="118"/>
        <v>145182.10526315789</v>
      </c>
      <c r="M2531" s="16">
        <f t="shared" si="119"/>
        <v>164979.66507177035</v>
      </c>
      <c r="N2531" t="e">
        <f>INDEX(XML!$A$2:$R$782,MATCH(C2531,XML!$D$2:$D$737,0),2)</f>
        <v>#N/A</v>
      </c>
    </row>
    <row r="2532" spans="1:14" ht="56.25" customHeight="1" x14ac:dyDescent="0.2">
      <c r="A2532">
        <v>62826</v>
      </c>
      <c r="B2532" t="s">
        <v>22620</v>
      </c>
      <c r="C2532" s="15" t="s">
        <v>24074</v>
      </c>
      <c r="D2532" s="15" t="s">
        <v>24782</v>
      </c>
      <c r="E2532">
        <v>128900</v>
      </c>
      <c r="F2532">
        <v>128900</v>
      </c>
      <c r="H2532">
        <v>27</v>
      </c>
      <c r="K2532" s="16">
        <f t="shared" si="117"/>
        <v>137923</v>
      </c>
      <c r="L2532" s="16">
        <f t="shared" si="118"/>
        <v>145182.10526315789</v>
      </c>
      <c r="M2532" s="16">
        <f t="shared" si="119"/>
        <v>164979.66507177035</v>
      </c>
      <c r="N2532" t="e">
        <f>INDEX(XML!$A$2:$R$782,MATCH(C2532,XML!$D$2:$D$737,0),2)</f>
        <v>#N/A</v>
      </c>
    </row>
    <row r="2533" spans="1:14" ht="45" customHeight="1" x14ac:dyDescent="0.2">
      <c r="A2533">
        <v>62828</v>
      </c>
      <c r="B2533" t="s">
        <v>26848</v>
      </c>
      <c r="C2533" s="15" t="s">
        <v>26849</v>
      </c>
      <c r="D2533" s="15" t="s">
        <v>26850</v>
      </c>
      <c r="E2533">
        <v>128900</v>
      </c>
      <c r="F2533">
        <v>128900</v>
      </c>
      <c r="H2533">
        <v>11</v>
      </c>
      <c r="K2533" s="16">
        <f t="shared" si="117"/>
        <v>137923</v>
      </c>
      <c r="L2533" s="16">
        <f t="shared" si="118"/>
        <v>145182.10526315789</v>
      </c>
      <c r="M2533" s="16">
        <f t="shared" si="119"/>
        <v>164979.66507177035</v>
      </c>
      <c r="N2533" t="e">
        <f>INDEX(XML!$A$2:$R$782,MATCH(C2533,XML!$D$2:$D$737,0),2)</f>
        <v>#N/A</v>
      </c>
    </row>
    <row r="2534" spans="1:14" ht="45" customHeight="1" x14ac:dyDescent="0.2">
      <c r="A2534">
        <v>64504</v>
      </c>
      <c r="B2534" t="s">
        <v>34250</v>
      </c>
      <c r="C2534" s="15" t="s">
        <v>34251</v>
      </c>
      <c r="D2534" s="15" t="s">
        <v>34252</v>
      </c>
      <c r="E2534">
        <v>128900</v>
      </c>
      <c r="F2534">
        <v>128900</v>
      </c>
      <c r="H2534">
        <v>18</v>
      </c>
      <c r="K2534" s="16">
        <f t="shared" si="117"/>
        <v>137923</v>
      </c>
      <c r="L2534" s="16">
        <f t="shared" si="118"/>
        <v>145182.10526315789</v>
      </c>
      <c r="M2534" s="16">
        <f t="shared" si="119"/>
        <v>164979.66507177035</v>
      </c>
      <c r="N2534" t="e">
        <f>INDEX(XML!$A$2:$R$782,MATCH(C2534,XML!$D$2:$D$737,0),2)</f>
        <v>#N/A</v>
      </c>
    </row>
    <row r="2535" spans="1:14" ht="45" customHeight="1" x14ac:dyDescent="0.2">
      <c r="A2535">
        <v>62827</v>
      </c>
      <c r="B2535" t="s">
        <v>29245</v>
      </c>
      <c r="C2535" s="15" t="s">
        <v>29246</v>
      </c>
      <c r="D2535" s="15" t="s">
        <v>29247</v>
      </c>
      <c r="E2535">
        <v>139900</v>
      </c>
      <c r="F2535">
        <v>139900</v>
      </c>
      <c r="H2535" t="s">
        <v>746</v>
      </c>
      <c r="K2535" s="16">
        <f t="shared" si="117"/>
        <v>149693</v>
      </c>
      <c r="L2535" s="16">
        <f t="shared" si="118"/>
        <v>157571.57894736843</v>
      </c>
      <c r="M2535" s="16">
        <f t="shared" si="119"/>
        <v>179058.61244019141</v>
      </c>
      <c r="N2535" t="e">
        <f>INDEX(XML!$A$2:$R$782,MATCH(C2535,XML!$D$2:$D$737,0),2)</f>
        <v>#N/A</v>
      </c>
    </row>
    <row r="2536" spans="1:14" ht="146.25" x14ac:dyDescent="0.2">
      <c r="A2536">
        <v>65198</v>
      </c>
      <c r="B2536" t="s">
        <v>25368</v>
      </c>
      <c r="C2536" s="15" t="s">
        <v>25369</v>
      </c>
      <c r="D2536" s="15" t="s">
        <v>25370</v>
      </c>
      <c r="E2536">
        <v>128900</v>
      </c>
      <c r="F2536">
        <v>128900</v>
      </c>
      <c r="H2536">
        <v>3</v>
      </c>
      <c r="K2536" s="16">
        <f t="shared" si="117"/>
        <v>137923</v>
      </c>
      <c r="L2536" s="16">
        <f t="shared" si="118"/>
        <v>145182.10526315789</v>
      </c>
      <c r="M2536" s="16">
        <f t="shared" si="119"/>
        <v>164979.66507177035</v>
      </c>
      <c r="N2536" t="e">
        <f>INDEX(XML!$A$2:$R$782,MATCH(C2536,XML!$D$2:$D$737,0),2)</f>
        <v>#N/A</v>
      </c>
    </row>
    <row r="2537" spans="1:14" ht="146.25" x14ac:dyDescent="0.2">
      <c r="A2537">
        <v>62831</v>
      </c>
      <c r="B2537" t="s">
        <v>46489</v>
      </c>
      <c r="C2537" s="15" t="s">
        <v>24075</v>
      </c>
      <c r="D2537" s="15" t="s">
        <v>24783</v>
      </c>
      <c r="E2537">
        <v>139900</v>
      </c>
      <c r="F2537">
        <v>139900</v>
      </c>
      <c r="H2537">
        <v>39</v>
      </c>
      <c r="K2537" s="16">
        <f t="shared" si="117"/>
        <v>149693</v>
      </c>
      <c r="L2537" s="16">
        <f t="shared" si="118"/>
        <v>157571.57894736843</v>
      </c>
      <c r="M2537" s="16">
        <f t="shared" si="119"/>
        <v>179058.61244019141</v>
      </c>
      <c r="N2537" t="e">
        <f>INDEX(XML!$A$2:$R$782,MATCH(C2537,XML!$D$2:$D$737,0),2)</f>
        <v>#N/A</v>
      </c>
    </row>
    <row r="2538" spans="1:14" ht="135" x14ac:dyDescent="0.2">
      <c r="A2538">
        <v>76491</v>
      </c>
      <c r="B2538" t="s">
        <v>35753</v>
      </c>
      <c r="C2538" s="15" t="s">
        <v>35754</v>
      </c>
      <c r="D2538" s="15" t="s">
        <v>35755</v>
      </c>
      <c r="E2538">
        <v>139900</v>
      </c>
      <c r="F2538">
        <v>139900</v>
      </c>
      <c r="H2538">
        <v>18</v>
      </c>
      <c r="K2538" s="16">
        <f t="shared" si="117"/>
        <v>149693</v>
      </c>
      <c r="L2538" s="16">
        <f t="shared" si="118"/>
        <v>157571.57894736843</v>
      </c>
      <c r="M2538" s="16">
        <f t="shared" si="119"/>
        <v>179058.61244019141</v>
      </c>
      <c r="N2538" t="e">
        <f>INDEX(XML!$A$2:$R$782,MATCH(C2538,XML!$D$2:$D$737,0),2)</f>
        <v>#N/A</v>
      </c>
    </row>
    <row r="2539" spans="1:14" ht="135" x14ac:dyDescent="0.2">
      <c r="A2539">
        <v>76492</v>
      </c>
      <c r="B2539" t="s">
        <v>35756</v>
      </c>
      <c r="C2539" s="15" t="s">
        <v>35757</v>
      </c>
      <c r="D2539" s="15" t="s">
        <v>39258</v>
      </c>
      <c r="E2539">
        <v>139900</v>
      </c>
      <c r="F2539">
        <v>139900</v>
      </c>
      <c r="H2539">
        <v>34</v>
      </c>
      <c r="K2539" s="16">
        <f t="shared" si="117"/>
        <v>149693</v>
      </c>
      <c r="L2539" s="16">
        <f t="shared" si="118"/>
        <v>157571.57894736843</v>
      </c>
      <c r="M2539" s="16">
        <f t="shared" si="119"/>
        <v>179058.61244019141</v>
      </c>
      <c r="N2539" t="e">
        <f>INDEX(XML!$A$2:$R$782,MATCH(C2539,XML!$D$2:$D$737,0),2)</f>
        <v>#N/A</v>
      </c>
    </row>
    <row r="2540" spans="1:14" ht="135" x14ac:dyDescent="0.2">
      <c r="A2540">
        <v>76493</v>
      </c>
      <c r="B2540" t="s">
        <v>35758</v>
      </c>
      <c r="C2540" s="15" t="s">
        <v>35759</v>
      </c>
      <c r="D2540" s="15" t="s">
        <v>35760</v>
      </c>
      <c r="E2540">
        <v>139900</v>
      </c>
      <c r="F2540">
        <v>139900</v>
      </c>
      <c r="H2540" t="s">
        <v>746</v>
      </c>
      <c r="K2540" s="16">
        <f t="shared" si="117"/>
        <v>149693</v>
      </c>
      <c r="L2540" s="16">
        <f t="shared" si="118"/>
        <v>157571.57894736843</v>
      </c>
      <c r="M2540" s="16">
        <f t="shared" si="119"/>
        <v>179058.61244019141</v>
      </c>
      <c r="N2540" t="e">
        <f>INDEX(XML!$A$2:$R$782,MATCH(C2540,XML!$D$2:$D$737,0),2)</f>
        <v>#N/A</v>
      </c>
    </row>
    <row r="2541" spans="1:14" ht="146.25" x14ac:dyDescent="0.2">
      <c r="A2541">
        <v>68579</v>
      </c>
      <c r="B2541" t="s">
        <v>26745</v>
      </c>
      <c r="C2541" s="15" t="s">
        <v>26746</v>
      </c>
      <c r="D2541" s="15" t="s">
        <v>26747</v>
      </c>
      <c r="E2541">
        <v>103725</v>
      </c>
      <c r="F2541">
        <v>139900</v>
      </c>
      <c r="K2541" s="16">
        <f t="shared" si="117"/>
        <v>110985.75</v>
      </c>
      <c r="L2541" s="16">
        <f t="shared" si="118"/>
        <v>116827.10526315789</v>
      </c>
      <c r="M2541" s="16">
        <f t="shared" si="119"/>
        <v>132758.07416267943</v>
      </c>
      <c r="N2541" t="e">
        <f>INDEX(XML!$A$2:$R$782,MATCH(C2541,XML!$D$2:$D$737,0),2)</f>
        <v>#N/A</v>
      </c>
    </row>
    <row r="2542" spans="1:14" ht="146.25" x14ac:dyDescent="0.2">
      <c r="A2542">
        <v>68580</v>
      </c>
      <c r="B2542" t="s">
        <v>26748</v>
      </c>
      <c r="C2542" s="15" t="s">
        <v>26749</v>
      </c>
      <c r="D2542" s="15" t="s">
        <v>26750</v>
      </c>
      <c r="E2542">
        <v>139900</v>
      </c>
      <c r="F2542">
        <v>139900</v>
      </c>
      <c r="H2542" t="s">
        <v>746</v>
      </c>
      <c r="K2542" s="16">
        <f t="shared" si="117"/>
        <v>149693</v>
      </c>
      <c r="L2542" s="16">
        <f t="shared" si="118"/>
        <v>157571.57894736843</v>
      </c>
      <c r="M2542" s="16">
        <f t="shared" si="119"/>
        <v>179058.61244019141</v>
      </c>
      <c r="N2542" t="e">
        <f>INDEX(XML!$A$2:$R$782,MATCH(C2542,XML!$D$2:$D$737,0),2)</f>
        <v>#N/A</v>
      </c>
    </row>
    <row r="2543" spans="1:14" ht="146.25" x14ac:dyDescent="0.2">
      <c r="A2543">
        <v>68581</v>
      </c>
      <c r="B2543" t="s">
        <v>26751</v>
      </c>
      <c r="C2543" s="15" t="s">
        <v>26752</v>
      </c>
      <c r="D2543" s="15" t="s">
        <v>26753</v>
      </c>
      <c r="E2543">
        <v>139900</v>
      </c>
      <c r="F2543">
        <v>139900</v>
      </c>
      <c r="H2543" t="s">
        <v>746</v>
      </c>
      <c r="K2543" s="16">
        <f t="shared" si="117"/>
        <v>149693</v>
      </c>
      <c r="L2543" s="16">
        <f t="shared" si="118"/>
        <v>157571.57894736843</v>
      </c>
      <c r="M2543" s="16">
        <f t="shared" si="119"/>
        <v>179058.61244019141</v>
      </c>
      <c r="N2543" t="e">
        <f>INDEX(XML!$A$2:$R$782,MATCH(C2543,XML!$D$2:$D$737,0),2)</f>
        <v>#N/A</v>
      </c>
    </row>
    <row r="2544" spans="1:14" ht="33.75" customHeight="1" x14ac:dyDescent="0.2">
      <c r="A2544">
        <v>62555</v>
      </c>
      <c r="B2544" t="s">
        <v>23075</v>
      </c>
      <c r="C2544" s="15" t="s">
        <v>30108</v>
      </c>
      <c r="D2544" s="15" t="s">
        <v>25953</v>
      </c>
      <c r="E2544">
        <v>214900</v>
      </c>
      <c r="F2544">
        <v>214900</v>
      </c>
      <c r="H2544">
        <v>24</v>
      </c>
      <c r="K2544" s="16">
        <f t="shared" si="117"/>
        <v>229943</v>
      </c>
      <c r="L2544" s="16">
        <f t="shared" si="118"/>
        <v>242045.26315789475</v>
      </c>
      <c r="M2544" s="16">
        <f t="shared" si="119"/>
        <v>275051.43540669861</v>
      </c>
      <c r="N2544" t="e">
        <f>INDEX(XML!$A$2:$R$782,MATCH(C2544,XML!$D$2:$D$737,0),2)</f>
        <v>#N/A</v>
      </c>
    </row>
    <row r="2545" spans="1:14" ht="33.75" customHeight="1" x14ac:dyDescent="0.2">
      <c r="A2545">
        <v>65826</v>
      </c>
      <c r="B2545" t="s">
        <v>25477</v>
      </c>
      <c r="C2545" s="15" t="s">
        <v>25478</v>
      </c>
      <c r="D2545" s="15" t="s">
        <v>25954</v>
      </c>
      <c r="E2545">
        <v>214900</v>
      </c>
      <c r="F2545">
        <v>214900</v>
      </c>
      <c r="H2545">
        <v>26</v>
      </c>
      <c r="K2545" s="16">
        <f t="shared" si="117"/>
        <v>229943</v>
      </c>
      <c r="L2545" s="16">
        <f t="shared" si="118"/>
        <v>242045.26315789475</v>
      </c>
      <c r="M2545" s="16">
        <f t="shared" si="119"/>
        <v>275051.43540669861</v>
      </c>
      <c r="N2545" t="e">
        <f>INDEX(XML!$A$2:$R$782,MATCH(C2545,XML!$D$2:$D$737,0),2)</f>
        <v>#N/A</v>
      </c>
    </row>
    <row r="2546" spans="1:14" ht="157.5" x14ac:dyDescent="0.2">
      <c r="A2546">
        <v>65823</v>
      </c>
      <c r="B2546" t="s">
        <v>25475</v>
      </c>
      <c r="C2546" s="15" t="s">
        <v>25476</v>
      </c>
      <c r="D2546" s="15" t="s">
        <v>25955</v>
      </c>
      <c r="E2546">
        <v>214900</v>
      </c>
      <c r="F2546">
        <v>214900</v>
      </c>
      <c r="H2546">
        <v>24</v>
      </c>
      <c r="K2546" s="16">
        <f t="shared" si="117"/>
        <v>229943</v>
      </c>
      <c r="L2546" s="16">
        <f t="shared" si="118"/>
        <v>242045.26315789475</v>
      </c>
      <c r="M2546" s="16">
        <f t="shared" si="119"/>
        <v>275051.43540669861</v>
      </c>
      <c r="N2546" t="e">
        <f>INDEX(XML!$A$2:$R$782,MATCH(C2546,XML!$D$2:$D$737,0),2)</f>
        <v>#N/A</v>
      </c>
    </row>
    <row r="2547" spans="1:14" ht="157.5" x14ac:dyDescent="0.2">
      <c r="A2547">
        <v>65824</v>
      </c>
      <c r="B2547" t="s">
        <v>25471</v>
      </c>
      <c r="C2547" s="15" t="s">
        <v>25472</v>
      </c>
      <c r="D2547" s="15" t="s">
        <v>25956</v>
      </c>
      <c r="E2547">
        <v>214900</v>
      </c>
      <c r="F2547">
        <v>214900</v>
      </c>
      <c r="H2547">
        <v>14</v>
      </c>
      <c r="K2547" s="16">
        <f t="shared" si="117"/>
        <v>229943</v>
      </c>
      <c r="L2547" s="16">
        <f t="shared" si="118"/>
        <v>242045.26315789475</v>
      </c>
      <c r="M2547" s="16">
        <f t="shared" si="119"/>
        <v>275051.43540669861</v>
      </c>
      <c r="N2547" t="e">
        <f>INDEX(XML!$A$2:$R$782,MATCH(C2547,XML!$D$2:$D$737,0),2)</f>
        <v>#N/A</v>
      </c>
    </row>
    <row r="2548" spans="1:14" ht="157.5" x14ac:dyDescent="0.2">
      <c r="A2548">
        <v>65825</v>
      </c>
      <c r="B2548" t="s">
        <v>25473</v>
      </c>
      <c r="C2548" s="15" t="s">
        <v>25474</v>
      </c>
      <c r="D2548" s="15" t="s">
        <v>25957</v>
      </c>
      <c r="E2548">
        <v>214900</v>
      </c>
      <c r="F2548">
        <v>214900</v>
      </c>
      <c r="H2548">
        <v>14</v>
      </c>
      <c r="K2548" s="16">
        <f t="shared" si="117"/>
        <v>229943</v>
      </c>
      <c r="L2548" s="16">
        <f t="shared" si="118"/>
        <v>242045.26315789475</v>
      </c>
      <c r="M2548" s="16">
        <f t="shared" si="119"/>
        <v>275051.43540669861</v>
      </c>
      <c r="N2548" t="e">
        <f>INDEX(XML!$A$2:$R$782,MATCH(C2548,XML!$D$2:$D$737,0),2)</f>
        <v>#N/A</v>
      </c>
    </row>
    <row r="2549" spans="1:14" ht="168.75" x14ac:dyDescent="0.2">
      <c r="A2549">
        <v>67574</v>
      </c>
      <c r="B2549" t="s">
        <v>30719</v>
      </c>
      <c r="C2549" s="15" t="s">
        <v>30720</v>
      </c>
      <c r="D2549" s="15" t="s">
        <v>30721</v>
      </c>
      <c r="E2549">
        <v>269900</v>
      </c>
      <c r="F2549">
        <v>269900</v>
      </c>
      <c r="H2549">
        <v>30</v>
      </c>
      <c r="K2549" s="16">
        <f t="shared" si="117"/>
        <v>288793</v>
      </c>
      <c r="L2549" s="16">
        <f t="shared" si="118"/>
        <v>303992.63157894736</v>
      </c>
      <c r="M2549" s="16">
        <f t="shared" si="119"/>
        <v>345446.17224880378</v>
      </c>
      <c r="N2549" t="e">
        <f>INDEX(XML!$A$2:$R$782,MATCH(C2549,XML!$D$2:$D$737,0),2)</f>
        <v>#N/A</v>
      </c>
    </row>
    <row r="2550" spans="1:14" ht="168.75" x14ac:dyDescent="0.2">
      <c r="A2550">
        <v>67638</v>
      </c>
      <c r="B2550" t="s">
        <v>30722</v>
      </c>
      <c r="C2550" s="15" t="s">
        <v>30723</v>
      </c>
      <c r="D2550" s="15" t="s">
        <v>30724</v>
      </c>
      <c r="E2550">
        <v>249900</v>
      </c>
      <c r="F2550">
        <v>249900</v>
      </c>
      <c r="H2550">
        <v>30</v>
      </c>
      <c r="K2550" s="16">
        <f t="shared" si="117"/>
        <v>267393</v>
      </c>
      <c r="L2550" s="16">
        <f t="shared" si="118"/>
        <v>281466.31578947371</v>
      </c>
      <c r="M2550" s="16">
        <f t="shared" si="119"/>
        <v>319848.08612440195</v>
      </c>
      <c r="N2550" t="e">
        <f>INDEX(XML!$A$2:$R$782,MATCH(C2550,XML!$D$2:$D$737,0),2)</f>
        <v>#N/A</v>
      </c>
    </row>
    <row r="2551" spans="1:14" ht="123.75" x14ac:dyDescent="0.2">
      <c r="A2551">
        <v>65705</v>
      </c>
      <c r="B2551" t="s">
        <v>24368</v>
      </c>
      <c r="C2551" s="15" t="s">
        <v>24369</v>
      </c>
      <c r="D2551" s="15" t="s">
        <v>24370</v>
      </c>
      <c r="E2551">
        <v>74316</v>
      </c>
      <c r="F2551">
        <v>92500</v>
      </c>
      <c r="H2551">
        <v>1</v>
      </c>
      <c r="K2551" s="16">
        <f t="shared" si="117"/>
        <v>79518.12</v>
      </c>
      <c r="L2551" s="16">
        <f t="shared" si="118"/>
        <v>83703.284210526312</v>
      </c>
      <c r="M2551" s="16">
        <f t="shared" si="119"/>
        <v>95117.368421052626</v>
      </c>
      <c r="N2551" t="e">
        <f>INDEX(XML!$A$2:$R$782,MATCH(C2551,XML!$D$2:$D$737,0),2)</f>
        <v>#N/A</v>
      </c>
    </row>
    <row r="2552" spans="1:14" ht="157.5" x14ac:dyDescent="0.2">
      <c r="A2552">
        <v>65725</v>
      </c>
      <c r="B2552" t="s">
        <v>24371</v>
      </c>
      <c r="C2552" s="15" t="s">
        <v>24372</v>
      </c>
      <c r="D2552" s="15" t="s">
        <v>29877</v>
      </c>
      <c r="E2552">
        <v>87649</v>
      </c>
      <c r="F2552">
        <v>118900</v>
      </c>
      <c r="H2552">
        <v>8</v>
      </c>
      <c r="K2552" s="16">
        <f t="shared" si="117"/>
        <v>93784.43</v>
      </c>
      <c r="L2552" s="16">
        <f t="shared" si="118"/>
        <v>98720.452631578941</v>
      </c>
      <c r="M2552" s="16">
        <f t="shared" si="119"/>
        <v>112182.33253588517</v>
      </c>
      <c r="N2552" t="e">
        <f>INDEX(XML!$A$2:$R$782,MATCH(C2552,XML!$D$2:$D$737,0),2)</f>
        <v>#N/A</v>
      </c>
    </row>
    <row r="2553" spans="1:14" ht="123.75" x14ac:dyDescent="0.2">
      <c r="A2553">
        <v>81170</v>
      </c>
      <c r="B2553" t="s">
        <v>48616</v>
      </c>
      <c r="C2553" s="15" t="s">
        <v>48617</v>
      </c>
      <c r="D2553" s="15" t="s">
        <v>48618</v>
      </c>
      <c r="E2553">
        <v>127597</v>
      </c>
      <c r="F2553">
        <v>159900</v>
      </c>
      <c r="H2553">
        <v>10</v>
      </c>
      <c r="K2553" s="16">
        <f t="shared" si="117"/>
        <v>136528.79</v>
      </c>
      <c r="L2553" s="16">
        <f t="shared" si="118"/>
        <v>143714.51578947369</v>
      </c>
      <c r="M2553" s="16">
        <f t="shared" si="119"/>
        <v>163311.94976076556</v>
      </c>
      <c r="N2553" t="e">
        <f>INDEX(XML!$A$2:$R$782,MATCH(C2553,XML!$D$2:$D$737,0),2)</f>
        <v>#N/A</v>
      </c>
    </row>
    <row r="2554" spans="1:14" ht="101.25" x14ac:dyDescent="0.2">
      <c r="A2554">
        <v>46928</v>
      </c>
      <c r="B2554" t="s">
        <v>14078</v>
      </c>
      <c r="C2554" s="15" t="s">
        <v>14079</v>
      </c>
      <c r="D2554" s="15" t="s">
        <v>14080</v>
      </c>
      <c r="E2554">
        <v>402000</v>
      </c>
      <c r="F2554">
        <v>490000</v>
      </c>
      <c r="H2554">
        <v>1</v>
      </c>
      <c r="K2554" s="16">
        <f t="shared" si="117"/>
        <v>430140</v>
      </c>
      <c r="L2554" s="16">
        <f t="shared" si="118"/>
        <v>452778.94736842107</v>
      </c>
      <c r="M2554" s="16">
        <f t="shared" si="119"/>
        <v>514521.53110047843</v>
      </c>
      <c r="N2554" t="e">
        <f>INDEX(XML!$A$2:$R$782,MATCH(C2554,XML!$D$2:$D$737,0),2)</f>
        <v>#N/A</v>
      </c>
    </row>
    <row r="2555" spans="1:14" ht="112.5" x14ac:dyDescent="0.2">
      <c r="A2555">
        <v>56543</v>
      </c>
      <c r="B2555" t="s">
        <v>38002</v>
      </c>
      <c r="C2555" s="15" t="s">
        <v>38003</v>
      </c>
      <c r="D2555" s="15" t="s">
        <v>38004</v>
      </c>
      <c r="E2555">
        <v>430000</v>
      </c>
      <c r="F2555">
        <v>529900</v>
      </c>
      <c r="H2555">
        <v>3</v>
      </c>
      <c r="K2555" s="16">
        <f t="shared" si="117"/>
        <v>460100</v>
      </c>
      <c r="L2555" s="16">
        <f t="shared" si="118"/>
        <v>484315.78947368421</v>
      </c>
      <c r="M2555" s="16">
        <f t="shared" si="119"/>
        <v>550358.85167464113</v>
      </c>
      <c r="N2555" t="e">
        <f>INDEX(XML!$A$2:$R$782,MATCH(C2555,XML!$D$2:$D$737,0),2)</f>
        <v>#N/A</v>
      </c>
    </row>
    <row r="2556" spans="1:14" ht="112.5" x14ac:dyDescent="0.2">
      <c r="A2556">
        <v>46931</v>
      </c>
      <c r="B2556" t="s">
        <v>14084</v>
      </c>
      <c r="C2556" s="15" t="s">
        <v>14085</v>
      </c>
      <c r="D2556" s="15" t="s">
        <v>14086</v>
      </c>
      <c r="E2556">
        <v>430000</v>
      </c>
      <c r="F2556">
        <v>490000</v>
      </c>
      <c r="H2556">
        <v>6</v>
      </c>
      <c r="K2556" s="16">
        <f t="shared" si="117"/>
        <v>460100</v>
      </c>
      <c r="L2556" s="16">
        <f t="shared" si="118"/>
        <v>484315.78947368421</v>
      </c>
      <c r="M2556" s="16">
        <f t="shared" si="119"/>
        <v>550358.85167464113</v>
      </c>
      <c r="N2556" t="e">
        <f>INDEX(XML!$A$2:$R$782,MATCH(C2556,XML!$D$2:$D$737,0),2)</f>
        <v>#N/A</v>
      </c>
    </row>
    <row r="2557" spans="1:14" ht="101.25" x14ac:dyDescent="0.2">
      <c r="A2557">
        <v>51905</v>
      </c>
      <c r="B2557" t="s">
        <v>14081</v>
      </c>
      <c r="C2557" s="15" t="s">
        <v>14082</v>
      </c>
      <c r="D2557" s="15" t="s">
        <v>14083</v>
      </c>
      <c r="E2557">
        <v>402000</v>
      </c>
      <c r="F2557">
        <v>490000</v>
      </c>
      <c r="H2557">
        <v>4</v>
      </c>
      <c r="K2557" s="16">
        <f t="shared" si="117"/>
        <v>430140</v>
      </c>
      <c r="L2557" s="16">
        <f t="shared" si="118"/>
        <v>452778.94736842107</v>
      </c>
      <c r="M2557" s="16">
        <f t="shared" si="119"/>
        <v>514521.53110047843</v>
      </c>
      <c r="N2557" t="e">
        <f>INDEX(XML!$A$2:$R$782,MATCH(C2557,XML!$D$2:$D$737,0),2)</f>
        <v>#N/A</v>
      </c>
    </row>
    <row r="2558" spans="1:14" ht="15.75" x14ac:dyDescent="0.25">
      <c r="A2558" s="184" t="s">
        <v>17449</v>
      </c>
      <c r="B2558" s="184"/>
      <c r="C2558" s="185"/>
      <c r="D2558" s="185"/>
      <c r="E2558" s="184"/>
      <c r="F2558" s="184"/>
      <c r="G2558" s="184"/>
      <c r="H2558" s="184"/>
      <c r="I2558" s="184"/>
      <c r="J2558" s="184"/>
      <c r="K2558" s="16">
        <f t="shared" si="117"/>
        <v>0</v>
      </c>
      <c r="L2558" s="16">
        <f t="shared" si="118"/>
        <v>0</v>
      </c>
      <c r="M2558" s="16">
        <f t="shared" si="119"/>
        <v>0</v>
      </c>
      <c r="N2558" t="e">
        <f>INDEX(XML!$A$2:$R$782,MATCH(C2558,XML!$D$2:$D$737,0),2)</f>
        <v>#N/A</v>
      </c>
    </row>
    <row r="2559" spans="1:14" ht="78.75" x14ac:dyDescent="0.2">
      <c r="A2559">
        <v>51680</v>
      </c>
      <c r="B2559" t="s">
        <v>38005</v>
      </c>
      <c r="C2559" s="15" t="s">
        <v>38006</v>
      </c>
      <c r="D2559" s="15" t="s">
        <v>38007</v>
      </c>
      <c r="E2559">
        <v>730615</v>
      </c>
      <c r="F2559">
        <v>790000</v>
      </c>
      <c r="H2559">
        <v>3</v>
      </c>
      <c r="K2559" s="16">
        <f t="shared" si="117"/>
        <v>781758.05</v>
      </c>
      <c r="L2559" s="16">
        <f t="shared" si="118"/>
        <v>822903.21052631584</v>
      </c>
      <c r="M2559" s="16">
        <f t="shared" si="119"/>
        <v>935117.28468899534</v>
      </c>
      <c r="N2559" t="e">
        <f>INDEX(XML!$A$2:$R$782,MATCH(C2559,XML!$D$2:$D$737,0),2)</f>
        <v>#N/A</v>
      </c>
    </row>
    <row r="2560" spans="1:14" ht="22.5" customHeight="1" x14ac:dyDescent="0.2">
      <c r="A2560">
        <v>62845</v>
      </c>
      <c r="B2560" t="s">
        <v>22307</v>
      </c>
      <c r="C2560" s="15" t="s">
        <v>22308</v>
      </c>
      <c r="D2560" s="15" t="s">
        <v>22309</v>
      </c>
      <c r="E2560">
        <v>88500</v>
      </c>
      <c r="F2560">
        <v>115990</v>
      </c>
      <c r="K2560" s="16">
        <f t="shared" si="117"/>
        <v>94695</v>
      </c>
      <c r="L2560" s="16">
        <f t="shared" si="118"/>
        <v>99678.947368421053</v>
      </c>
      <c r="M2560" s="16">
        <f t="shared" si="119"/>
        <v>113271.53110047847</v>
      </c>
      <c r="N2560" t="e">
        <f>INDEX(XML!$A$2:$R$782,MATCH(C2560,XML!$D$2:$D$737,0),2)</f>
        <v>#N/A</v>
      </c>
    </row>
    <row r="2561" spans="1:14" ht="22.5" customHeight="1" x14ac:dyDescent="0.2">
      <c r="A2561">
        <v>62844</v>
      </c>
      <c r="B2561" t="s">
        <v>22310</v>
      </c>
      <c r="C2561" s="15" t="s">
        <v>22311</v>
      </c>
      <c r="D2561" s="15" t="s">
        <v>22312</v>
      </c>
      <c r="E2561">
        <v>99800</v>
      </c>
      <c r="F2561">
        <v>129990</v>
      </c>
      <c r="K2561" s="16">
        <f t="shared" si="117"/>
        <v>106786</v>
      </c>
      <c r="L2561" s="16">
        <f t="shared" si="118"/>
        <v>112406.31578947368</v>
      </c>
      <c r="M2561" s="16">
        <f t="shared" si="119"/>
        <v>127734.44976076554</v>
      </c>
      <c r="N2561" t="e">
        <f>INDEX(XML!$A$2:$R$782,MATCH(C2561,XML!$D$2:$D$737,0),2)</f>
        <v>#N/A</v>
      </c>
    </row>
    <row r="2562" spans="1:14" ht="202.5" x14ac:dyDescent="0.2">
      <c r="A2562">
        <v>77770</v>
      </c>
      <c r="B2562" t="s">
        <v>46490</v>
      </c>
      <c r="C2562" s="15" t="s">
        <v>38761</v>
      </c>
      <c r="D2562" s="15" t="s">
        <v>38762</v>
      </c>
      <c r="E2562">
        <v>255810</v>
      </c>
      <c r="F2562">
        <v>319763</v>
      </c>
      <c r="H2562">
        <v>1</v>
      </c>
      <c r="K2562" s="16">
        <f t="shared" si="117"/>
        <v>273716.7</v>
      </c>
      <c r="L2562" s="16">
        <f t="shared" si="118"/>
        <v>288122.84210526315</v>
      </c>
      <c r="M2562" s="16">
        <f t="shared" si="119"/>
        <v>327412.32057416264</v>
      </c>
      <c r="N2562" t="e">
        <f>INDEX(XML!$A$2:$R$782,MATCH(C2562,XML!$D$2:$D$737,0),2)</f>
        <v>#N/A</v>
      </c>
    </row>
    <row r="2563" spans="1:14" ht="78.75" x14ac:dyDescent="0.2">
      <c r="A2563">
        <v>65747</v>
      </c>
      <c r="B2563" t="s">
        <v>24208</v>
      </c>
      <c r="C2563" s="15" t="s">
        <v>24209</v>
      </c>
      <c r="D2563" s="15" t="s">
        <v>43769</v>
      </c>
      <c r="E2563">
        <v>101992</v>
      </c>
      <c r="F2563">
        <v>115900</v>
      </c>
      <c r="H2563">
        <v>10</v>
      </c>
      <c r="K2563" s="16">
        <f t="shared" si="117"/>
        <v>109131.44</v>
      </c>
      <c r="L2563" s="16">
        <f t="shared" si="118"/>
        <v>114875.2</v>
      </c>
      <c r="M2563" s="16">
        <f t="shared" si="119"/>
        <v>130540</v>
      </c>
      <c r="N2563" t="e">
        <f>INDEX(XML!$A$2:$R$782,MATCH(C2563,XML!$D$2:$D$737,0),2)</f>
        <v>#N/A</v>
      </c>
    </row>
    <row r="2564" spans="1:14" ht="78.75" x14ac:dyDescent="0.2">
      <c r="A2564">
        <v>65749</v>
      </c>
      <c r="B2564" t="s">
        <v>37181</v>
      </c>
      <c r="C2564" s="15" t="s">
        <v>37182</v>
      </c>
      <c r="D2564" s="15" t="s">
        <v>37183</v>
      </c>
      <c r="E2564">
        <v>121352</v>
      </c>
      <c r="F2564">
        <v>137900</v>
      </c>
      <c r="H2564">
        <v>10</v>
      </c>
      <c r="K2564" s="16">
        <f t="shared" si="117"/>
        <v>129846.64</v>
      </c>
      <c r="L2564" s="16">
        <f t="shared" si="118"/>
        <v>136680.67368421052</v>
      </c>
      <c r="M2564" s="16">
        <f t="shared" si="119"/>
        <v>155318.94736842104</v>
      </c>
      <c r="N2564" t="e">
        <f>INDEX(XML!$A$2:$R$782,MATCH(C2564,XML!$D$2:$D$737,0),2)</f>
        <v>#N/A</v>
      </c>
    </row>
    <row r="2565" spans="1:14" ht="78.75" x14ac:dyDescent="0.2">
      <c r="A2565">
        <v>65748</v>
      </c>
      <c r="B2565" t="s">
        <v>48619</v>
      </c>
      <c r="C2565" s="15" t="s">
        <v>48620</v>
      </c>
      <c r="D2565" s="15" t="s">
        <v>48621</v>
      </c>
      <c r="E2565">
        <v>112552</v>
      </c>
      <c r="F2565">
        <v>127900</v>
      </c>
      <c r="H2565">
        <v>20</v>
      </c>
      <c r="K2565" s="16">
        <f t="shared" ref="K2565:K2628" si="120">IF(E2565&gt;49999,E2565+E2565*0.07,IF(E2565&lt;=49999,E2565+E2565*0.12))</f>
        <v>120430.64</v>
      </c>
      <c r="L2565" s="16">
        <f t="shared" ref="L2565:L2628" si="121">K2565*100/95</f>
        <v>126769.0947368421</v>
      </c>
      <c r="M2565" s="16">
        <f t="shared" ref="M2565:M2628" si="122">IF(COUNTIF(C2565,"*Dahua*"),F2565-10,L2565*100/88)</f>
        <v>144055.78947368421</v>
      </c>
      <c r="N2565" t="e">
        <f>INDEX(XML!$A$2:$R$782,MATCH(C2565,XML!$D$2:$D$737,0),2)</f>
        <v>#N/A</v>
      </c>
    </row>
    <row r="2566" spans="1:14" ht="67.5" x14ac:dyDescent="0.2">
      <c r="A2566">
        <v>81169</v>
      </c>
      <c r="B2566" t="s">
        <v>48622</v>
      </c>
      <c r="C2566" s="15" t="s">
        <v>48623</v>
      </c>
      <c r="D2566" s="15" t="s">
        <v>48624</v>
      </c>
      <c r="E2566">
        <v>129726</v>
      </c>
      <c r="F2566">
        <v>169900</v>
      </c>
      <c r="H2566">
        <v>20</v>
      </c>
      <c r="K2566" s="16">
        <f t="shared" si="120"/>
        <v>138806.82</v>
      </c>
      <c r="L2566" s="16">
        <f t="shared" si="121"/>
        <v>146112.44210526315</v>
      </c>
      <c r="M2566" s="16">
        <f t="shared" si="122"/>
        <v>166036.86602870814</v>
      </c>
      <c r="N2566" t="e">
        <f>INDEX(XML!$A$2:$R$782,MATCH(C2566,XML!$D$2:$D$737,0),2)</f>
        <v>#N/A</v>
      </c>
    </row>
    <row r="2567" spans="1:14" ht="112.5" x14ac:dyDescent="0.2">
      <c r="A2567">
        <v>67646</v>
      </c>
      <c r="B2567" t="s">
        <v>30725</v>
      </c>
      <c r="C2567" s="15" t="s">
        <v>30726</v>
      </c>
      <c r="D2567" s="15" t="s">
        <v>30727</v>
      </c>
      <c r="E2567">
        <v>239900</v>
      </c>
      <c r="F2567">
        <v>239900</v>
      </c>
      <c r="H2567">
        <v>20</v>
      </c>
      <c r="K2567" s="16">
        <f t="shared" si="120"/>
        <v>256693</v>
      </c>
      <c r="L2567" s="16">
        <f t="shared" si="121"/>
        <v>270203.15789473685</v>
      </c>
      <c r="M2567" s="16">
        <f t="shared" si="122"/>
        <v>307049.043062201</v>
      </c>
      <c r="N2567" t="e">
        <f>INDEX(XML!$A$2:$R$782,MATCH(C2567,XML!$D$2:$D$737,0),2)</f>
        <v>#N/A</v>
      </c>
    </row>
    <row r="2568" spans="1:14" ht="112.5" x14ac:dyDescent="0.2">
      <c r="A2568">
        <v>67645</v>
      </c>
      <c r="B2568" t="s">
        <v>30728</v>
      </c>
      <c r="C2568" s="15" t="s">
        <v>30729</v>
      </c>
      <c r="D2568" s="15" t="s">
        <v>30730</v>
      </c>
      <c r="E2568">
        <v>239900</v>
      </c>
      <c r="F2568">
        <v>239900</v>
      </c>
      <c r="H2568">
        <v>10</v>
      </c>
      <c r="K2568" s="16">
        <f t="shared" si="120"/>
        <v>256693</v>
      </c>
      <c r="L2568" s="16">
        <f t="shared" si="121"/>
        <v>270203.15789473685</v>
      </c>
      <c r="M2568" s="16">
        <f t="shared" si="122"/>
        <v>307049.043062201</v>
      </c>
      <c r="N2568" t="e">
        <f>INDEX(XML!$A$2:$R$782,MATCH(C2568,XML!$D$2:$D$737,0),2)</f>
        <v>#N/A</v>
      </c>
    </row>
    <row r="2569" spans="1:14" ht="15.75" x14ac:dyDescent="0.25">
      <c r="A2569" s="184" t="s">
        <v>10559</v>
      </c>
      <c r="B2569" s="184"/>
      <c r="C2569" s="185"/>
      <c r="D2569" s="185"/>
      <c r="E2569" s="184"/>
      <c r="F2569" s="184"/>
      <c r="G2569" s="184"/>
      <c r="H2569" s="184"/>
      <c r="I2569" s="184"/>
      <c r="J2569" s="184"/>
      <c r="K2569" s="16">
        <f t="shared" si="120"/>
        <v>0</v>
      </c>
      <c r="L2569" s="16">
        <f t="shared" si="121"/>
        <v>0</v>
      </c>
      <c r="M2569" s="16">
        <f t="shared" si="122"/>
        <v>0</v>
      </c>
      <c r="N2569" t="e">
        <f>INDEX(XML!$A$2:$R$782,MATCH(C2569,XML!$D$2:$D$737,0),2)</f>
        <v>#N/A</v>
      </c>
    </row>
    <row r="2570" spans="1:14" ht="45" x14ac:dyDescent="0.2">
      <c r="A2570">
        <v>43849</v>
      </c>
      <c r="B2570" t="s">
        <v>16323</v>
      </c>
      <c r="C2570" s="15" t="s">
        <v>16324</v>
      </c>
      <c r="D2570" s="15" t="s">
        <v>16325</v>
      </c>
      <c r="E2570">
        <v>19990</v>
      </c>
      <c r="F2570">
        <v>19990</v>
      </c>
      <c r="H2570" t="s">
        <v>746</v>
      </c>
      <c r="K2570" s="16">
        <f t="shared" si="120"/>
        <v>22388.799999999999</v>
      </c>
      <c r="L2570" s="16">
        <f t="shared" si="121"/>
        <v>23567.157894736843</v>
      </c>
      <c r="M2570" s="16">
        <f t="shared" si="122"/>
        <v>26780.861244019143</v>
      </c>
      <c r="N2570" t="e">
        <f>INDEX(XML!$A$2:$R$782,MATCH(C2570,XML!$D$2:$D$737,0),2)</f>
        <v>#N/A</v>
      </c>
    </row>
    <row r="2571" spans="1:14" ht="123.75" x14ac:dyDescent="0.2">
      <c r="A2571">
        <v>43006</v>
      </c>
      <c r="B2571" t="s">
        <v>23977</v>
      </c>
      <c r="C2571" s="15" t="s">
        <v>23978</v>
      </c>
      <c r="D2571" s="15" t="s">
        <v>23979</v>
      </c>
      <c r="E2571">
        <v>31990</v>
      </c>
      <c r="F2571">
        <v>31990</v>
      </c>
      <c r="H2571">
        <v>24</v>
      </c>
      <c r="K2571" s="16">
        <f t="shared" si="120"/>
        <v>35828.800000000003</v>
      </c>
      <c r="L2571" s="16">
        <f t="shared" si="121"/>
        <v>37714.526315789481</v>
      </c>
      <c r="M2571" s="16">
        <f t="shared" si="122"/>
        <v>42857.416267942586</v>
      </c>
      <c r="N2571" t="e">
        <f>INDEX(XML!$A$2:$R$782,MATCH(C2571,XML!$D$2:$D$737,0),2)</f>
        <v>#N/A</v>
      </c>
    </row>
    <row r="2572" spans="1:14" ht="90" x14ac:dyDescent="0.2">
      <c r="A2572">
        <v>56497</v>
      </c>
      <c r="B2572" t="s">
        <v>14935</v>
      </c>
      <c r="C2572" s="15" t="s">
        <v>14936</v>
      </c>
      <c r="D2572" s="15" t="s">
        <v>16064</v>
      </c>
      <c r="E2572">
        <v>32990</v>
      </c>
      <c r="F2572">
        <v>32990</v>
      </c>
      <c r="H2572">
        <v>12</v>
      </c>
      <c r="K2572" s="16">
        <f t="shared" si="120"/>
        <v>36948.800000000003</v>
      </c>
      <c r="L2572" s="16">
        <f t="shared" si="121"/>
        <v>38893.473684210534</v>
      </c>
      <c r="M2572" s="16">
        <f t="shared" si="122"/>
        <v>44197.129186602884</v>
      </c>
      <c r="N2572" t="e">
        <f>INDEX(XML!$A$2:$R$782,MATCH(C2572,XML!$D$2:$D$737,0),2)</f>
        <v>#N/A</v>
      </c>
    </row>
    <row r="2573" spans="1:14" ht="123.75" x14ac:dyDescent="0.2">
      <c r="A2573">
        <v>45054</v>
      </c>
      <c r="B2573" t="s">
        <v>10563</v>
      </c>
      <c r="C2573" s="15" t="s">
        <v>10564</v>
      </c>
      <c r="D2573" s="15" t="s">
        <v>10565</v>
      </c>
      <c r="E2573">
        <v>29105</v>
      </c>
      <c r="F2573">
        <v>52990</v>
      </c>
      <c r="H2573">
        <v>14</v>
      </c>
      <c r="K2573" s="16">
        <f t="shared" si="120"/>
        <v>32597.599999999999</v>
      </c>
      <c r="L2573" s="16">
        <f t="shared" si="121"/>
        <v>34313.26315789474</v>
      </c>
      <c r="M2573" s="16">
        <f t="shared" si="122"/>
        <v>38992.344497607664</v>
      </c>
      <c r="N2573" t="e">
        <f>INDEX(XML!$A$2:$R$782,MATCH(C2573,XML!$D$2:$D$737,0),2)</f>
        <v>#N/A</v>
      </c>
    </row>
    <row r="2574" spans="1:14" ht="22.5" customHeight="1" x14ac:dyDescent="0.2">
      <c r="A2574">
        <v>48709</v>
      </c>
      <c r="B2574" t="s">
        <v>10560</v>
      </c>
      <c r="C2574" s="15" t="s">
        <v>10561</v>
      </c>
      <c r="D2574" s="15" t="s">
        <v>10562</v>
      </c>
      <c r="E2574">
        <v>32990</v>
      </c>
      <c r="F2574">
        <v>55990</v>
      </c>
      <c r="I2574">
        <v>1</v>
      </c>
      <c r="K2574" s="16">
        <f t="shared" si="120"/>
        <v>36948.800000000003</v>
      </c>
      <c r="L2574" s="16">
        <f t="shared" si="121"/>
        <v>38893.473684210534</v>
      </c>
      <c r="M2574" s="16">
        <f t="shared" si="122"/>
        <v>44197.129186602884</v>
      </c>
      <c r="N2574" t="e">
        <f>INDEX(XML!$A$2:$R$782,MATCH(C2574,XML!$D$2:$D$737,0),2)</f>
        <v>#N/A</v>
      </c>
    </row>
    <row r="2575" spans="1:14" ht="146.25" x14ac:dyDescent="0.2">
      <c r="A2575">
        <v>45129</v>
      </c>
      <c r="B2575" t="s">
        <v>10566</v>
      </c>
      <c r="C2575" s="15" t="s">
        <v>10567</v>
      </c>
      <c r="D2575" s="15" t="s">
        <v>10568</v>
      </c>
      <c r="E2575">
        <v>44704</v>
      </c>
      <c r="F2575">
        <v>75990</v>
      </c>
      <c r="H2575">
        <v>8</v>
      </c>
      <c r="K2575" s="16">
        <f t="shared" si="120"/>
        <v>50068.479999999996</v>
      </c>
      <c r="L2575" s="16">
        <f t="shared" si="121"/>
        <v>52703.663157894734</v>
      </c>
      <c r="M2575" s="16">
        <f t="shared" si="122"/>
        <v>59890.526315789466</v>
      </c>
      <c r="N2575" t="e">
        <f>INDEX(XML!$A$2:$R$782,MATCH(C2575,XML!$D$2:$D$737,0),2)</f>
        <v>#N/A</v>
      </c>
    </row>
    <row r="2576" spans="1:14" ht="112.5" x14ac:dyDescent="0.2">
      <c r="A2576">
        <v>52644</v>
      </c>
      <c r="B2576" t="s">
        <v>38008</v>
      </c>
      <c r="C2576" s="15" t="s">
        <v>38009</v>
      </c>
      <c r="D2576" s="15" t="s">
        <v>38010</v>
      </c>
      <c r="E2576">
        <v>119990</v>
      </c>
      <c r="F2576">
        <v>119990</v>
      </c>
      <c r="H2576">
        <v>19</v>
      </c>
      <c r="K2576" s="16">
        <f t="shared" si="120"/>
        <v>128389.3</v>
      </c>
      <c r="L2576" s="16">
        <f t="shared" si="121"/>
        <v>135146.63157894736</v>
      </c>
      <c r="M2576" s="16">
        <f t="shared" si="122"/>
        <v>153575.71770334928</v>
      </c>
      <c r="N2576" t="e">
        <f>INDEX(XML!$A$2:$R$782,MATCH(C2576,XML!$D$2:$D$737,0),2)</f>
        <v>#N/A</v>
      </c>
    </row>
    <row r="2577" spans="1:14" ht="112.5" x14ac:dyDescent="0.2">
      <c r="A2577">
        <v>52645</v>
      </c>
      <c r="B2577" t="s">
        <v>16065</v>
      </c>
      <c r="C2577" s="15" t="s">
        <v>16066</v>
      </c>
      <c r="D2577" s="15" t="s">
        <v>16067</v>
      </c>
      <c r="E2577">
        <v>119990</v>
      </c>
      <c r="F2577">
        <v>119990</v>
      </c>
      <c r="H2577">
        <v>23</v>
      </c>
      <c r="K2577" s="16">
        <f t="shared" si="120"/>
        <v>128389.3</v>
      </c>
      <c r="L2577" s="16">
        <f t="shared" si="121"/>
        <v>135146.63157894736</v>
      </c>
      <c r="M2577" s="16">
        <f t="shared" si="122"/>
        <v>153575.71770334928</v>
      </c>
      <c r="N2577" t="e">
        <f>INDEX(XML!$A$2:$R$782,MATCH(C2577,XML!$D$2:$D$737,0),2)</f>
        <v>#N/A</v>
      </c>
    </row>
    <row r="2578" spans="1:14" ht="78.75" x14ac:dyDescent="0.2">
      <c r="A2578">
        <v>74631</v>
      </c>
      <c r="B2578" t="s">
        <v>36020</v>
      </c>
      <c r="C2578" s="15" t="s">
        <v>36021</v>
      </c>
      <c r="D2578" s="15" t="s">
        <v>36022</v>
      </c>
      <c r="E2578">
        <v>11500</v>
      </c>
      <c r="F2578">
        <v>15000</v>
      </c>
      <c r="H2578">
        <v>41</v>
      </c>
      <c r="K2578" s="16">
        <f t="shared" si="120"/>
        <v>12880</v>
      </c>
      <c r="L2578" s="16">
        <f t="shared" si="121"/>
        <v>13557.894736842105</v>
      </c>
      <c r="M2578" s="16">
        <f t="shared" si="122"/>
        <v>15406.698564593302</v>
      </c>
      <c r="N2578" t="e">
        <f>INDEX(XML!$A$2:$R$782,MATCH(C2578,XML!$D$2:$D$737,0),2)</f>
        <v>#N/A</v>
      </c>
    </row>
    <row r="2579" spans="1:14" ht="112.5" x14ac:dyDescent="0.2">
      <c r="A2579">
        <v>62533</v>
      </c>
      <c r="B2579" t="s">
        <v>24373</v>
      </c>
      <c r="C2579" s="15" t="s">
        <v>24374</v>
      </c>
      <c r="D2579" s="15" t="s">
        <v>24375</v>
      </c>
      <c r="E2579">
        <v>50350</v>
      </c>
      <c r="F2579">
        <v>66875</v>
      </c>
      <c r="H2579" t="s">
        <v>746</v>
      </c>
      <c r="K2579" s="16">
        <f t="shared" si="120"/>
        <v>53874.5</v>
      </c>
      <c r="L2579" s="16">
        <f t="shared" si="121"/>
        <v>56710</v>
      </c>
      <c r="M2579" s="16">
        <f t="shared" si="122"/>
        <v>64443.181818181816</v>
      </c>
      <c r="N2579" t="e">
        <f>INDEX(XML!$A$2:$R$782,MATCH(C2579,XML!$D$2:$D$737,0),2)</f>
        <v>#N/A</v>
      </c>
    </row>
    <row r="2580" spans="1:14" ht="33.75" customHeight="1" x14ac:dyDescent="0.25">
      <c r="A2580" s="184" t="s">
        <v>44266</v>
      </c>
      <c r="B2580" s="184"/>
      <c r="C2580" s="185"/>
      <c r="D2580" s="185"/>
      <c r="E2580" s="184"/>
      <c r="F2580" s="184"/>
      <c r="G2580" s="184"/>
      <c r="H2580" s="184"/>
      <c r="I2580" s="184"/>
      <c r="J2580" s="184"/>
      <c r="K2580" s="16">
        <f t="shared" si="120"/>
        <v>0</v>
      </c>
      <c r="L2580" s="16">
        <f t="shared" si="121"/>
        <v>0</v>
      </c>
      <c r="M2580" s="16">
        <f t="shared" si="122"/>
        <v>0</v>
      </c>
      <c r="N2580" t="e">
        <f>INDEX(XML!$A$2:$R$782,MATCH(C2580,XML!$D$2:$D$737,0),2)</f>
        <v>#N/A</v>
      </c>
    </row>
    <row r="2581" spans="1:14" ht="33.75" customHeight="1" x14ac:dyDescent="0.2">
      <c r="A2581">
        <v>66038</v>
      </c>
      <c r="B2581" t="s">
        <v>44270</v>
      </c>
      <c r="C2581" s="15" t="s">
        <v>44271</v>
      </c>
      <c r="D2581" s="15" t="s">
        <v>44272</v>
      </c>
      <c r="E2581">
        <v>38042</v>
      </c>
      <c r="F2581">
        <v>50599</v>
      </c>
      <c r="H2581">
        <v>1</v>
      </c>
      <c r="K2581" s="16">
        <f t="shared" si="120"/>
        <v>42607.040000000001</v>
      </c>
      <c r="L2581" s="16">
        <f t="shared" si="121"/>
        <v>44849.515789473684</v>
      </c>
      <c r="M2581" s="16">
        <f t="shared" si="122"/>
        <v>50965.358851674639</v>
      </c>
      <c r="N2581" t="e">
        <f>INDEX(XML!$A$2:$R$782,MATCH(C2581,XML!$D$2:$D$737,0),2)</f>
        <v>#N/A</v>
      </c>
    </row>
    <row r="2582" spans="1:14" ht="33.75" customHeight="1" x14ac:dyDescent="0.2">
      <c r="A2582">
        <v>66037</v>
      </c>
      <c r="B2582" t="s">
        <v>44267</v>
      </c>
      <c r="C2582" s="15" t="s">
        <v>44268</v>
      </c>
      <c r="D2582" s="15" t="s">
        <v>44269</v>
      </c>
      <c r="E2582">
        <v>38042</v>
      </c>
      <c r="F2582">
        <v>50599</v>
      </c>
      <c r="H2582">
        <v>2</v>
      </c>
      <c r="K2582" s="16">
        <f t="shared" si="120"/>
        <v>42607.040000000001</v>
      </c>
      <c r="L2582" s="16">
        <f t="shared" si="121"/>
        <v>44849.515789473684</v>
      </c>
      <c r="M2582" s="16">
        <f t="shared" si="122"/>
        <v>50965.358851674639</v>
      </c>
      <c r="N2582" t="e">
        <f>INDEX(XML!$A$2:$R$782,MATCH(C2582,XML!$D$2:$D$737,0),2)</f>
        <v>#N/A</v>
      </c>
    </row>
    <row r="2583" spans="1:14" ht="33.75" customHeight="1" x14ac:dyDescent="0.2">
      <c r="A2583">
        <v>71898</v>
      </c>
      <c r="B2583" t="s">
        <v>44273</v>
      </c>
      <c r="C2583" s="15" t="s">
        <v>44274</v>
      </c>
      <c r="D2583" s="15" t="s">
        <v>44275</v>
      </c>
      <c r="E2583">
        <v>305277</v>
      </c>
      <c r="F2583">
        <v>450925</v>
      </c>
      <c r="H2583">
        <v>1</v>
      </c>
      <c r="K2583" s="16">
        <f t="shared" si="120"/>
        <v>326646.39</v>
      </c>
      <c r="L2583" s="16">
        <f t="shared" si="121"/>
        <v>343838.30526315788</v>
      </c>
      <c r="M2583" s="16">
        <f t="shared" si="122"/>
        <v>390725.34688995214</v>
      </c>
      <c r="N2583" t="e">
        <f>INDEX(XML!$A$2:$R$782,MATCH(C2583,XML!$D$2:$D$737,0),2)</f>
        <v>#N/A</v>
      </c>
    </row>
    <row r="2584" spans="1:14" ht="45" customHeight="1" x14ac:dyDescent="0.25">
      <c r="A2584" s="184" t="s">
        <v>16285</v>
      </c>
      <c r="B2584" s="184"/>
      <c r="C2584" s="185"/>
      <c r="D2584" s="185"/>
      <c r="E2584" s="184"/>
      <c r="F2584" s="184"/>
      <c r="G2584" s="184"/>
      <c r="H2584" s="184"/>
      <c r="I2584" s="184"/>
      <c r="J2584" s="184"/>
      <c r="K2584" s="16">
        <f t="shared" si="120"/>
        <v>0</v>
      </c>
      <c r="L2584" s="16">
        <f t="shared" si="121"/>
        <v>0</v>
      </c>
      <c r="M2584" s="16">
        <f t="shared" si="122"/>
        <v>0</v>
      </c>
      <c r="N2584" t="e">
        <f>INDEX(XML!$A$2:$R$782,MATCH(C2584,XML!$D$2:$D$737,0),2)</f>
        <v>#N/A</v>
      </c>
    </row>
    <row r="2585" spans="1:14" ht="45" customHeight="1" x14ac:dyDescent="0.2">
      <c r="A2585">
        <v>39894</v>
      </c>
      <c r="B2585" t="s">
        <v>2031</v>
      </c>
      <c r="C2585" s="15" t="s">
        <v>2032</v>
      </c>
      <c r="D2585" s="15" t="s">
        <v>2033</v>
      </c>
      <c r="E2585">
        <v>3500</v>
      </c>
      <c r="F2585">
        <v>5874</v>
      </c>
      <c r="K2585" s="16">
        <f t="shared" si="120"/>
        <v>3920</v>
      </c>
      <c r="L2585" s="16">
        <f t="shared" si="121"/>
        <v>4126.3157894736842</v>
      </c>
      <c r="M2585" s="16">
        <f t="shared" si="122"/>
        <v>4688.9952153110053</v>
      </c>
      <c r="N2585" t="e">
        <f>INDEX(XML!$A$2:$R$782,MATCH(C2585,XML!$D$2:$D$737,0),2)</f>
        <v>#N/A</v>
      </c>
    </row>
    <row r="2586" spans="1:14" ht="45" customHeight="1" x14ac:dyDescent="0.2">
      <c r="A2586">
        <v>74590</v>
      </c>
      <c r="B2586" t="s">
        <v>36720</v>
      </c>
      <c r="C2586" s="15" t="s">
        <v>36721</v>
      </c>
      <c r="D2586" s="15" t="s">
        <v>36722</v>
      </c>
      <c r="E2586">
        <v>9550</v>
      </c>
      <c r="F2586">
        <v>12000</v>
      </c>
      <c r="H2586" t="s">
        <v>746</v>
      </c>
      <c r="K2586" s="16">
        <f t="shared" si="120"/>
        <v>10696</v>
      </c>
      <c r="L2586" s="16">
        <f t="shared" si="121"/>
        <v>11258.947368421053</v>
      </c>
      <c r="M2586" s="16">
        <f t="shared" si="122"/>
        <v>12794.258373205743</v>
      </c>
      <c r="N2586" t="e">
        <f>INDEX(XML!$A$2:$R$782,MATCH(C2586,XML!$D$2:$D$737,0),2)</f>
        <v>#N/A</v>
      </c>
    </row>
    <row r="2587" spans="1:14" ht="22.5" customHeight="1" x14ac:dyDescent="0.2">
      <c r="A2587">
        <v>74591</v>
      </c>
      <c r="B2587" t="s">
        <v>36723</v>
      </c>
      <c r="C2587" s="15" t="s">
        <v>36724</v>
      </c>
      <c r="D2587" s="15" t="s">
        <v>36725</v>
      </c>
      <c r="E2587">
        <v>9500</v>
      </c>
      <c r="F2587">
        <v>13000</v>
      </c>
      <c r="K2587" s="16">
        <f t="shared" si="120"/>
        <v>10640</v>
      </c>
      <c r="L2587" s="16">
        <f t="shared" si="121"/>
        <v>11200</v>
      </c>
      <c r="M2587" s="16">
        <f t="shared" si="122"/>
        <v>12727.272727272728</v>
      </c>
      <c r="N2587" t="e">
        <f>INDEX(XML!$A$2:$R$782,MATCH(C2587,XML!$D$2:$D$737,0),2)</f>
        <v>#N/A</v>
      </c>
    </row>
    <row r="2588" spans="1:14" ht="22.5" customHeight="1" x14ac:dyDescent="0.2">
      <c r="A2588">
        <v>50708</v>
      </c>
      <c r="B2588" t="s">
        <v>13205</v>
      </c>
      <c r="C2588" s="15" t="s">
        <v>13206</v>
      </c>
      <c r="D2588" s="15" t="s">
        <v>13207</v>
      </c>
      <c r="E2588">
        <v>9600</v>
      </c>
      <c r="F2588">
        <v>13375</v>
      </c>
      <c r="H2588" t="s">
        <v>746</v>
      </c>
      <c r="K2588" s="16">
        <f t="shared" si="120"/>
        <v>10752</v>
      </c>
      <c r="L2588" s="16">
        <f t="shared" si="121"/>
        <v>11317.894736842105</v>
      </c>
      <c r="M2588" s="16">
        <f t="shared" si="122"/>
        <v>12861.244019138756</v>
      </c>
      <c r="N2588" t="e">
        <f>INDEX(XML!$A$2:$R$782,MATCH(C2588,XML!$D$2:$D$737,0),2)</f>
        <v>#N/A</v>
      </c>
    </row>
    <row r="2589" spans="1:14" ht="101.25" x14ac:dyDescent="0.2">
      <c r="A2589">
        <v>75621</v>
      </c>
      <c r="B2589" t="s">
        <v>39473</v>
      </c>
      <c r="C2589" s="15" t="s">
        <v>39474</v>
      </c>
      <c r="D2589" s="15" t="s">
        <v>39475</v>
      </c>
      <c r="E2589">
        <v>21800</v>
      </c>
      <c r="F2589">
        <v>26000</v>
      </c>
      <c r="H2589">
        <v>37</v>
      </c>
      <c r="K2589" s="16">
        <f t="shared" si="120"/>
        <v>24416</v>
      </c>
      <c r="L2589" s="16">
        <f t="shared" si="121"/>
        <v>25701.052631578947</v>
      </c>
      <c r="M2589" s="16">
        <f t="shared" si="122"/>
        <v>29205.741626794261</v>
      </c>
      <c r="N2589" t="e">
        <f>INDEX(XML!$A$2:$R$782,MATCH(C2589,XML!$D$2:$D$737,0),2)</f>
        <v>#N/A</v>
      </c>
    </row>
    <row r="2590" spans="1:14" ht="101.25" x14ac:dyDescent="0.2">
      <c r="A2590">
        <v>74592</v>
      </c>
      <c r="B2590" t="s">
        <v>36726</v>
      </c>
      <c r="C2590" s="15" t="s">
        <v>36797</v>
      </c>
      <c r="D2590" s="15" t="s">
        <v>36727</v>
      </c>
      <c r="E2590">
        <v>22000</v>
      </c>
      <c r="F2590">
        <v>28000</v>
      </c>
      <c r="H2590">
        <v>15</v>
      </c>
      <c r="K2590" s="16">
        <f t="shared" si="120"/>
        <v>24640</v>
      </c>
      <c r="L2590" s="16">
        <f t="shared" si="121"/>
        <v>25936.842105263157</v>
      </c>
      <c r="M2590" s="16">
        <f t="shared" si="122"/>
        <v>29473.684210526313</v>
      </c>
      <c r="N2590" t="e">
        <f>INDEX(XML!$A$2:$R$782,MATCH(C2590,XML!$D$2:$D$737,0),2)</f>
        <v>#N/A</v>
      </c>
    </row>
    <row r="2591" spans="1:14" ht="78.75" x14ac:dyDescent="0.2">
      <c r="A2591">
        <v>36675</v>
      </c>
      <c r="B2591" t="s">
        <v>2048</v>
      </c>
      <c r="C2591" s="15" t="s">
        <v>2049</v>
      </c>
      <c r="D2591" s="15" t="s">
        <v>2050</v>
      </c>
      <c r="E2591">
        <v>23900</v>
      </c>
      <c r="F2591">
        <v>39990</v>
      </c>
      <c r="H2591">
        <v>6</v>
      </c>
      <c r="K2591" s="16">
        <f t="shared" si="120"/>
        <v>26768</v>
      </c>
      <c r="L2591" s="16">
        <f t="shared" si="121"/>
        <v>28176.842105263157</v>
      </c>
      <c r="M2591" s="16">
        <f t="shared" si="122"/>
        <v>32019.138755980857</v>
      </c>
      <c r="N2591" t="e">
        <f>INDEX(XML!$A$2:$R$782,MATCH(C2591,XML!$D$2:$D$737,0),2)</f>
        <v>#N/A</v>
      </c>
    </row>
    <row r="2592" spans="1:14" ht="45" x14ac:dyDescent="0.2">
      <c r="A2592">
        <v>39112</v>
      </c>
      <c r="B2592" t="s">
        <v>2197</v>
      </c>
      <c r="C2592" s="15" t="s">
        <v>2198</v>
      </c>
      <c r="D2592" s="15" t="s">
        <v>2199</v>
      </c>
      <c r="E2592">
        <v>29990</v>
      </c>
      <c r="F2592">
        <v>45000</v>
      </c>
      <c r="H2592">
        <v>13</v>
      </c>
      <c r="K2592" s="16">
        <f t="shared" si="120"/>
        <v>33588.800000000003</v>
      </c>
      <c r="L2592" s="16">
        <f t="shared" si="121"/>
        <v>35356.631578947374</v>
      </c>
      <c r="M2592" s="16">
        <f t="shared" si="122"/>
        <v>40177.99043062202</v>
      </c>
      <c r="N2592" t="e">
        <f>INDEX(XML!$A$2:$R$782,MATCH(C2592,XML!$D$2:$D$737,0),2)</f>
        <v>#N/A</v>
      </c>
    </row>
    <row r="2593" spans="1:14" ht="22.5" customHeight="1" x14ac:dyDescent="0.2">
      <c r="A2593">
        <v>78345</v>
      </c>
      <c r="B2593" t="s">
        <v>38014</v>
      </c>
      <c r="C2593" s="15" t="s">
        <v>38015</v>
      </c>
      <c r="D2593" s="15" t="s">
        <v>38763</v>
      </c>
      <c r="E2593">
        <v>20550</v>
      </c>
      <c r="F2593">
        <v>24990</v>
      </c>
      <c r="H2593">
        <v>13</v>
      </c>
      <c r="K2593" s="16">
        <f t="shared" si="120"/>
        <v>23016</v>
      </c>
      <c r="L2593" s="16">
        <f t="shared" si="121"/>
        <v>24227.36842105263</v>
      </c>
      <c r="M2593" s="16">
        <f t="shared" si="122"/>
        <v>27531.100478468896</v>
      </c>
      <c r="N2593" t="e">
        <f>INDEX(XML!$A$2:$R$782,MATCH(C2593,XML!$D$2:$D$737,0),2)</f>
        <v>#N/A</v>
      </c>
    </row>
    <row r="2594" spans="1:14" ht="22.5" customHeight="1" x14ac:dyDescent="0.2">
      <c r="A2594">
        <v>78348</v>
      </c>
      <c r="B2594" t="s">
        <v>38016</v>
      </c>
      <c r="C2594" s="15" t="s">
        <v>38017</v>
      </c>
      <c r="D2594" s="15" t="s">
        <v>38764</v>
      </c>
      <c r="E2594">
        <v>31816</v>
      </c>
      <c r="F2594">
        <v>38990</v>
      </c>
      <c r="H2594">
        <v>42</v>
      </c>
      <c r="K2594" s="16">
        <f t="shared" si="120"/>
        <v>35633.919999999998</v>
      </c>
      <c r="L2594" s="16">
        <f t="shared" si="121"/>
        <v>37509.389473684212</v>
      </c>
      <c r="M2594" s="16">
        <f t="shared" si="122"/>
        <v>42624.306220095692</v>
      </c>
      <c r="N2594" t="e">
        <f>INDEX(XML!$A$2:$R$782,MATCH(C2594,XML!$D$2:$D$737,0),2)</f>
        <v>#N/A</v>
      </c>
    </row>
    <row r="2595" spans="1:14" ht="22.5" customHeight="1" x14ac:dyDescent="0.2">
      <c r="A2595">
        <v>78349</v>
      </c>
      <c r="B2595" t="s">
        <v>38018</v>
      </c>
      <c r="C2595" s="15" t="s">
        <v>38019</v>
      </c>
      <c r="D2595" s="15" t="s">
        <v>38765</v>
      </c>
      <c r="E2595">
        <v>43843</v>
      </c>
      <c r="F2595">
        <v>52990</v>
      </c>
      <c r="H2595">
        <v>5</v>
      </c>
      <c r="K2595" s="16">
        <f t="shared" si="120"/>
        <v>49104.160000000003</v>
      </c>
      <c r="L2595" s="16">
        <f t="shared" si="121"/>
        <v>51688.589473684209</v>
      </c>
      <c r="M2595" s="16">
        <f t="shared" si="122"/>
        <v>58737.033492822964</v>
      </c>
      <c r="N2595" t="e">
        <f>INDEX(XML!$A$2:$R$782,MATCH(C2595,XML!$D$2:$D$737,0),2)</f>
        <v>#N/A</v>
      </c>
    </row>
    <row r="2596" spans="1:14" ht="135" x14ac:dyDescent="0.2">
      <c r="A2596">
        <v>34600</v>
      </c>
      <c r="B2596" t="s">
        <v>2057</v>
      </c>
      <c r="C2596" s="15" t="s">
        <v>2058</v>
      </c>
      <c r="D2596" s="15" t="s">
        <v>2059</v>
      </c>
      <c r="E2596">
        <v>17990</v>
      </c>
      <c r="F2596">
        <v>17990</v>
      </c>
      <c r="H2596">
        <v>3</v>
      </c>
      <c r="I2596">
        <v>1</v>
      </c>
      <c r="K2596" s="16">
        <f t="shared" si="120"/>
        <v>20148.8</v>
      </c>
      <c r="L2596" s="16">
        <f t="shared" si="121"/>
        <v>21209.263157894737</v>
      </c>
      <c r="M2596" s="16">
        <f t="shared" si="122"/>
        <v>24101.435406698565</v>
      </c>
      <c r="N2596" t="e">
        <f>INDEX(XML!$A$2:$R$782,MATCH(C2596,XML!$D$2:$D$737,0),2)</f>
        <v>#N/A</v>
      </c>
    </row>
    <row r="2597" spans="1:14" ht="180" x14ac:dyDescent="0.2">
      <c r="A2597">
        <v>45837</v>
      </c>
      <c r="B2597" t="s">
        <v>2085</v>
      </c>
      <c r="C2597" s="15" t="s">
        <v>2086</v>
      </c>
      <c r="D2597" s="15" t="s">
        <v>2087</v>
      </c>
      <c r="E2597">
        <v>19314</v>
      </c>
      <c r="F2597">
        <v>32990</v>
      </c>
      <c r="H2597">
        <v>37</v>
      </c>
      <c r="K2597" s="16">
        <f t="shared" si="120"/>
        <v>21631.68</v>
      </c>
      <c r="L2597" s="16">
        <f t="shared" si="121"/>
        <v>22770.189473684211</v>
      </c>
      <c r="M2597" s="16">
        <f t="shared" si="122"/>
        <v>25875.215311004784</v>
      </c>
      <c r="N2597" t="e">
        <f>INDEX(XML!$A$2:$R$782,MATCH(C2597,XML!$D$2:$D$737,0),2)</f>
        <v>#N/A</v>
      </c>
    </row>
    <row r="2598" spans="1:14" ht="180" x14ac:dyDescent="0.2">
      <c r="A2598">
        <v>45835</v>
      </c>
      <c r="B2598" t="s">
        <v>2079</v>
      </c>
      <c r="C2598" s="15" t="s">
        <v>2080</v>
      </c>
      <c r="D2598" s="15" t="s">
        <v>2081</v>
      </c>
      <c r="E2598">
        <v>19314</v>
      </c>
      <c r="F2598">
        <v>32990</v>
      </c>
      <c r="H2598" t="s">
        <v>746</v>
      </c>
      <c r="K2598" s="16">
        <f t="shared" si="120"/>
        <v>21631.68</v>
      </c>
      <c r="L2598" s="16">
        <f t="shared" si="121"/>
        <v>22770.189473684211</v>
      </c>
      <c r="M2598" s="16">
        <f t="shared" si="122"/>
        <v>25875.215311004784</v>
      </c>
      <c r="N2598" t="e">
        <f>INDEX(XML!$A$2:$R$782,MATCH(C2598,XML!$D$2:$D$737,0),2)</f>
        <v>#N/A</v>
      </c>
    </row>
    <row r="2599" spans="1:14" ht="135" x14ac:dyDescent="0.2">
      <c r="A2599">
        <v>34596</v>
      </c>
      <c r="B2599" t="s">
        <v>14227</v>
      </c>
      <c r="C2599" s="15" t="s">
        <v>14228</v>
      </c>
      <c r="D2599" s="15" t="s">
        <v>14229</v>
      </c>
      <c r="E2599">
        <v>14744</v>
      </c>
      <c r="F2599">
        <v>26900</v>
      </c>
      <c r="H2599">
        <v>28</v>
      </c>
      <c r="K2599" s="16">
        <f t="shared" si="120"/>
        <v>16513.28</v>
      </c>
      <c r="L2599" s="16">
        <f t="shared" si="121"/>
        <v>17382.400000000001</v>
      </c>
      <c r="M2599" s="16">
        <f t="shared" si="122"/>
        <v>19752.727272727276</v>
      </c>
      <c r="N2599" t="e">
        <f>INDEX(XML!$A$2:$R$782,MATCH(C2599,XML!$D$2:$D$737,0),2)</f>
        <v>#N/A</v>
      </c>
    </row>
    <row r="2600" spans="1:14" ht="146.25" x14ac:dyDescent="0.2">
      <c r="A2600">
        <v>34691</v>
      </c>
      <c r="B2600" t="s">
        <v>2060</v>
      </c>
      <c r="C2600" s="15" t="s">
        <v>2061</v>
      </c>
      <c r="D2600" s="15" t="s">
        <v>43067</v>
      </c>
      <c r="E2600">
        <v>26990</v>
      </c>
      <c r="F2600">
        <v>26990</v>
      </c>
      <c r="H2600" t="s">
        <v>746</v>
      </c>
      <c r="K2600" s="16">
        <f t="shared" si="120"/>
        <v>30228.799999999999</v>
      </c>
      <c r="L2600" s="16">
        <f t="shared" si="121"/>
        <v>31819.78947368421</v>
      </c>
      <c r="M2600" s="16">
        <f t="shared" si="122"/>
        <v>36158.851674641148</v>
      </c>
      <c r="N2600" t="e">
        <f>INDEX(XML!$A$2:$R$782,MATCH(C2600,XML!$D$2:$D$737,0),2)</f>
        <v>#N/A</v>
      </c>
    </row>
    <row r="2601" spans="1:14" ht="146.25" x14ac:dyDescent="0.2">
      <c r="A2601">
        <v>42407</v>
      </c>
      <c r="B2601" t="s">
        <v>2063</v>
      </c>
      <c r="C2601" s="15" t="s">
        <v>43068</v>
      </c>
      <c r="D2601" s="15" t="s">
        <v>43069</v>
      </c>
      <c r="E2601">
        <v>26990</v>
      </c>
      <c r="F2601">
        <v>26990</v>
      </c>
      <c r="K2601" s="16">
        <f t="shared" si="120"/>
        <v>30228.799999999999</v>
      </c>
      <c r="L2601" s="16">
        <f t="shared" si="121"/>
        <v>31819.78947368421</v>
      </c>
      <c r="M2601" s="16">
        <f t="shared" si="122"/>
        <v>36158.851674641148</v>
      </c>
      <c r="N2601" t="e">
        <f>INDEX(XML!$A$2:$R$782,MATCH(C2601,XML!$D$2:$D$737,0),2)</f>
        <v>#N/A</v>
      </c>
    </row>
    <row r="2602" spans="1:14" ht="146.25" x14ac:dyDescent="0.2">
      <c r="A2602">
        <v>41026</v>
      </c>
      <c r="B2602" t="s">
        <v>2062</v>
      </c>
      <c r="C2602" s="15" t="s">
        <v>43070</v>
      </c>
      <c r="D2602" s="15" t="s">
        <v>43071</v>
      </c>
      <c r="E2602">
        <v>26990</v>
      </c>
      <c r="F2602">
        <v>26990</v>
      </c>
      <c r="H2602" t="s">
        <v>746</v>
      </c>
      <c r="I2602">
        <v>1</v>
      </c>
      <c r="K2602" s="16">
        <f t="shared" si="120"/>
        <v>30228.799999999999</v>
      </c>
      <c r="L2602" s="16">
        <f t="shared" si="121"/>
        <v>31819.78947368421</v>
      </c>
      <c r="M2602" s="16">
        <f t="shared" si="122"/>
        <v>36158.851674641148</v>
      </c>
      <c r="N2602" t="e">
        <f>INDEX(XML!$A$2:$R$782,MATCH(C2602,XML!$D$2:$D$737,0),2)</f>
        <v>#N/A</v>
      </c>
    </row>
    <row r="2603" spans="1:14" ht="123.75" x14ac:dyDescent="0.2">
      <c r="A2603">
        <v>38779</v>
      </c>
      <c r="B2603" t="s">
        <v>2073</v>
      </c>
      <c r="C2603" s="15" t="s">
        <v>2074</v>
      </c>
      <c r="D2603" s="15" t="s">
        <v>2075</v>
      </c>
      <c r="E2603">
        <v>28990</v>
      </c>
      <c r="F2603">
        <v>28990</v>
      </c>
      <c r="H2603" t="s">
        <v>746</v>
      </c>
      <c r="K2603" s="16">
        <f t="shared" si="120"/>
        <v>32468.799999999999</v>
      </c>
      <c r="L2603" s="16">
        <f t="shared" si="121"/>
        <v>34177.684210526313</v>
      </c>
      <c r="M2603" s="16">
        <f t="shared" si="122"/>
        <v>38838.277511961722</v>
      </c>
      <c r="N2603" t="e">
        <f>INDEX(XML!$A$2:$R$782,MATCH(C2603,XML!$D$2:$D$737,0),2)</f>
        <v>#N/A</v>
      </c>
    </row>
    <row r="2604" spans="1:14" ht="157.5" x14ac:dyDescent="0.2">
      <c r="A2604">
        <v>38777</v>
      </c>
      <c r="B2604" t="s">
        <v>41179</v>
      </c>
      <c r="C2604" s="15" t="s">
        <v>41180</v>
      </c>
      <c r="D2604" s="15" t="s">
        <v>41181</v>
      </c>
      <c r="E2604">
        <v>28990</v>
      </c>
      <c r="F2604">
        <v>28990</v>
      </c>
      <c r="H2604">
        <v>44</v>
      </c>
      <c r="K2604" s="16">
        <f t="shared" si="120"/>
        <v>32468.799999999999</v>
      </c>
      <c r="L2604" s="16">
        <f t="shared" si="121"/>
        <v>34177.684210526313</v>
      </c>
      <c r="M2604" s="16">
        <f t="shared" si="122"/>
        <v>38838.277511961722</v>
      </c>
      <c r="N2604" t="e">
        <f>INDEX(XML!$A$2:$R$782,MATCH(C2604,XML!$D$2:$D$737,0),2)</f>
        <v>#N/A</v>
      </c>
    </row>
    <row r="2605" spans="1:14" ht="123.75" x14ac:dyDescent="0.2">
      <c r="A2605">
        <v>38778</v>
      </c>
      <c r="B2605" t="s">
        <v>2070</v>
      </c>
      <c r="C2605" s="15" t="s">
        <v>2071</v>
      </c>
      <c r="D2605" s="15" t="s">
        <v>2072</v>
      </c>
      <c r="E2605">
        <v>28990</v>
      </c>
      <c r="F2605">
        <v>28990</v>
      </c>
      <c r="H2605">
        <v>3</v>
      </c>
      <c r="K2605" s="16">
        <f t="shared" si="120"/>
        <v>32468.799999999999</v>
      </c>
      <c r="L2605" s="16">
        <f t="shared" si="121"/>
        <v>34177.684210526313</v>
      </c>
      <c r="M2605" s="16">
        <f t="shared" si="122"/>
        <v>38838.277511961722</v>
      </c>
      <c r="N2605" t="e">
        <f>INDEX(XML!$A$2:$R$782,MATCH(C2605,XML!$D$2:$D$737,0),2)</f>
        <v>#N/A</v>
      </c>
    </row>
    <row r="2606" spans="1:14" ht="146.25" x14ac:dyDescent="0.2">
      <c r="A2606">
        <v>43991</v>
      </c>
      <c r="B2606" t="s">
        <v>2064</v>
      </c>
      <c r="C2606" s="15" t="s">
        <v>2065</v>
      </c>
      <c r="D2606" s="15" t="s">
        <v>2066</v>
      </c>
      <c r="E2606">
        <v>19482</v>
      </c>
      <c r="F2606">
        <v>30990</v>
      </c>
      <c r="H2606">
        <v>6</v>
      </c>
      <c r="K2606" s="16">
        <f t="shared" si="120"/>
        <v>21819.84</v>
      </c>
      <c r="L2606" s="16">
        <f t="shared" si="121"/>
        <v>22968.252631578947</v>
      </c>
      <c r="M2606" s="16">
        <f t="shared" si="122"/>
        <v>26100.287081339713</v>
      </c>
      <c r="N2606" t="e">
        <f>INDEX(XML!$A$2:$R$782,MATCH(C2606,XML!$D$2:$D$737,0),2)</f>
        <v>#N/A</v>
      </c>
    </row>
    <row r="2607" spans="1:14" ht="135" x14ac:dyDescent="0.2">
      <c r="A2607">
        <v>38833</v>
      </c>
      <c r="B2607" t="s">
        <v>2076</v>
      </c>
      <c r="C2607" s="15" t="s">
        <v>2077</v>
      </c>
      <c r="D2607" s="15" t="s">
        <v>2078</v>
      </c>
      <c r="E2607">
        <v>17374</v>
      </c>
      <c r="F2607">
        <v>32990</v>
      </c>
      <c r="H2607">
        <v>5</v>
      </c>
      <c r="K2607" s="16">
        <f t="shared" si="120"/>
        <v>19458.88</v>
      </c>
      <c r="L2607" s="16">
        <f t="shared" si="121"/>
        <v>20483.031578947368</v>
      </c>
      <c r="M2607" s="16">
        <f t="shared" si="122"/>
        <v>23276.172248803829</v>
      </c>
      <c r="N2607" t="e">
        <f>INDEX(XML!$A$2:$R$782,MATCH(C2607,XML!$D$2:$D$737,0),2)</f>
        <v>#N/A</v>
      </c>
    </row>
    <row r="2608" spans="1:14" ht="180" x14ac:dyDescent="0.2">
      <c r="A2608">
        <v>45836</v>
      </c>
      <c r="B2608" t="s">
        <v>2082</v>
      </c>
      <c r="C2608" s="15" t="s">
        <v>2083</v>
      </c>
      <c r="D2608" s="15" t="s">
        <v>2084</v>
      </c>
      <c r="E2608">
        <v>19314</v>
      </c>
      <c r="F2608">
        <v>32990</v>
      </c>
      <c r="H2608" t="s">
        <v>746</v>
      </c>
      <c r="K2608" s="16">
        <f t="shared" si="120"/>
        <v>21631.68</v>
      </c>
      <c r="L2608" s="16">
        <f t="shared" si="121"/>
        <v>22770.189473684211</v>
      </c>
      <c r="M2608" s="16">
        <f t="shared" si="122"/>
        <v>25875.215311004784</v>
      </c>
      <c r="N2608" t="e">
        <f>INDEX(XML!$A$2:$R$782,MATCH(C2608,XML!$D$2:$D$737,0),2)</f>
        <v>#N/A</v>
      </c>
    </row>
    <row r="2609" spans="1:14" ht="112.5" x14ac:dyDescent="0.2">
      <c r="A2609">
        <v>48126</v>
      </c>
      <c r="B2609" t="s">
        <v>2094</v>
      </c>
      <c r="C2609" s="15" t="s">
        <v>2095</v>
      </c>
      <c r="D2609" s="15" t="s">
        <v>2096</v>
      </c>
      <c r="E2609">
        <v>23333</v>
      </c>
      <c r="F2609">
        <v>33990</v>
      </c>
      <c r="H2609" t="s">
        <v>746</v>
      </c>
      <c r="K2609" s="16">
        <f t="shared" si="120"/>
        <v>26132.959999999999</v>
      </c>
      <c r="L2609" s="16">
        <f t="shared" si="121"/>
        <v>27508.378947368423</v>
      </c>
      <c r="M2609" s="16">
        <f t="shared" si="122"/>
        <v>31259.521531100479</v>
      </c>
      <c r="N2609" t="e">
        <f>INDEX(XML!$A$2:$R$782,MATCH(C2609,XML!$D$2:$D$737,0),2)</f>
        <v>#N/A</v>
      </c>
    </row>
    <row r="2610" spans="1:14" ht="135" x14ac:dyDescent="0.2">
      <c r="A2610">
        <v>38832</v>
      </c>
      <c r="B2610" t="s">
        <v>2067</v>
      </c>
      <c r="C2610" s="15" t="s">
        <v>2068</v>
      </c>
      <c r="D2610" s="15" t="s">
        <v>2069</v>
      </c>
      <c r="E2610">
        <v>31435</v>
      </c>
      <c r="F2610">
        <v>38990</v>
      </c>
      <c r="H2610" t="s">
        <v>746</v>
      </c>
      <c r="K2610" s="16">
        <f t="shared" si="120"/>
        <v>35207.199999999997</v>
      </c>
      <c r="L2610" s="16">
        <f t="shared" si="121"/>
        <v>37060.210526315786</v>
      </c>
      <c r="M2610" s="16">
        <f t="shared" si="122"/>
        <v>42113.875598086117</v>
      </c>
      <c r="N2610" t="e">
        <f>INDEX(XML!$A$2:$R$782,MATCH(C2610,XML!$D$2:$D$737,0),2)</f>
        <v>#N/A</v>
      </c>
    </row>
    <row r="2611" spans="1:14" ht="135" x14ac:dyDescent="0.2">
      <c r="A2611">
        <v>34597</v>
      </c>
      <c r="B2611" t="s">
        <v>2156</v>
      </c>
      <c r="C2611" s="15" t="s">
        <v>2157</v>
      </c>
      <c r="D2611" s="15" t="s">
        <v>2158</v>
      </c>
      <c r="E2611">
        <v>24402</v>
      </c>
      <c r="F2611">
        <v>42990</v>
      </c>
      <c r="H2611">
        <v>17</v>
      </c>
      <c r="K2611" s="16">
        <f t="shared" si="120"/>
        <v>27330.239999999998</v>
      </c>
      <c r="L2611" s="16">
        <f t="shared" si="121"/>
        <v>28768.673684210527</v>
      </c>
      <c r="M2611" s="16">
        <f t="shared" si="122"/>
        <v>32691.674641148325</v>
      </c>
      <c r="N2611" t="e">
        <f>INDEX(XML!$A$2:$R$782,MATCH(C2611,XML!$D$2:$D$737,0),2)</f>
        <v>#N/A</v>
      </c>
    </row>
    <row r="2612" spans="1:14" ht="157.5" x14ac:dyDescent="0.2">
      <c r="A2612">
        <v>42804</v>
      </c>
      <c r="B2612" t="s">
        <v>38011</v>
      </c>
      <c r="C2612" s="15" t="s">
        <v>38012</v>
      </c>
      <c r="D2612" s="15" t="s">
        <v>38013</v>
      </c>
      <c r="E2612">
        <v>31548</v>
      </c>
      <c r="F2612">
        <v>45990</v>
      </c>
      <c r="H2612" t="s">
        <v>746</v>
      </c>
      <c r="K2612" s="16">
        <f t="shared" si="120"/>
        <v>35333.760000000002</v>
      </c>
      <c r="L2612" s="16">
        <f t="shared" si="121"/>
        <v>37193.431578947369</v>
      </c>
      <c r="M2612" s="16">
        <f t="shared" si="122"/>
        <v>42265.26315789474</v>
      </c>
      <c r="N2612" t="e">
        <f>INDEX(XML!$A$2:$R$782,MATCH(C2612,XML!$D$2:$D$737,0),2)</f>
        <v>#N/A</v>
      </c>
    </row>
    <row r="2613" spans="1:14" ht="22.5" customHeight="1" x14ac:dyDescent="0.2">
      <c r="A2613">
        <v>44462</v>
      </c>
      <c r="B2613" t="s">
        <v>2088</v>
      </c>
      <c r="C2613" s="15" t="s">
        <v>2089</v>
      </c>
      <c r="D2613" s="15" t="s">
        <v>2090</v>
      </c>
      <c r="E2613">
        <v>33591</v>
      </c>
      <c r="F2613">
        <v>54990</v>
      </c>
      <c r="H2613" t="s">
        <v>746</v>
      </c>
      <c r="I2613">
        <v>2</v>
      </c>
      <c r="K2613" s="16">
        <f t="shared" si="120"/>
        <v>37621.919999999998</v>
      </c>
      <c r="L2613" s="16">
        <f t="shared" si="121"/>
        <v>39602.021052631579</v>
      </c>
      <c r="M2613" s="16">
        <f t="shared" si="122"/>
        <v>45002.296650717704</v>
      </c>
      <c r="N2613" t="e">
        <f>INDEX(XML!$A$2:$R$782,MATCH(C2613,XML!$D$2:$D$737,0),2)</f>
        <v>#N/A</v>
      </c>
    </row>
    <row r="2614" spans="1:14" ht="168.75" x14ac:dyDescent="0.2">
      <c r="A2614">
        <v>35308</v>
      </c>
      <c r="B2614" t="s">
        <v>45350</v>
      </c>
      <c r="C2614" s="15" t="s">
        <v>45351</v>
      </c>
      <c r="D2614" s="15" t="s">
        <v>45352</v>
      </c>
      <c r="E2614">
        <v>44990</v>
      </c>
      <c r="F2614">
        <v>44990</v>
      </c>
      <c r="I2614">
        <v>2</v>
      </c>
      <c r="K2614" s="16">
        <f t="shared" si="120"/>
        <v>50388.800000000003</v>
      </c>
      <c r="L2614" s="16">
        <f t="shared" si="121"/>
        <v>53040.84210526316</v>
      </c>
      <c r="M2614" s="16">
        <f t="shared" si="122"/>
        <v>60273.68421052632</v>
      </c>
      <c r="N2614" t="e">
        <f>INDEX(XML!$A$2:$R$782,MATCH(C2614,XML!$D$2:$D$737,0),2)</f>
        <v>#N/A</v>
      </c>
    </row>
    <row r="2615" spans="1:14" ht="168.75" x14ac:dyDescent="0.2">
      <c r="A2615">
        <v>44463</v>
      </c>
      <c r="B2615" t="s">
        <v>2133</v>
      </c>
      <c r="C2615" s="15" t="s">
        <v>2134</v>
      </c>
      <c r="D2615" s="15" t="s">
        <v>43072</v>
      </c>
      <c r="E2615">
        <v>48990</v>
      </c>
      <c r="F2615">
        <v>48990</v>
      </c>
      <c r="H2615">
        <v>45</v>
      </c>
      <c r="K2615" s="16">
        <f t="shared" si="120"/>
        <v>54868.800000000003</v>
      </c>
      <c r="L2615" s="16">
        <f t="shared" si="121"/>
        <v>57756.631578947367</v>
      </c>
      <c r="M2615" s="16">
        <f t="shared" si="122"/>
        <v>65632.535885167468</v>
      </c>
      <c r="N2615" t="e">
        <f>INDEX(XML!$A$2:$R$782,MATCH(C2615,XML!$D$2:$D$737,0),2)</f>
        <v>#N/A</v>
      </c>
    </row>
    <row r="2616" spans="1:14" ht="90" x14ac:dyDescent="0.2">
      <c r="A2616">
        <v>44464</v>
      </c>
      <c r="B2616" t="s">
        <v>2091</v>
      </c>
      <c r="C2616" s="15" t="s">
        <v>2092</v>
      </c>
      <c r="D2616" s="15" t="s">
        <v>2093</v>
      </c>
      <c r="E2616">
        <v>54990</v>
      </c>
      <c r="F2616">
        <v>54990</v>
      </c>
      <c r="H2616">
        <v>22</v>
      </c>
      <c r="I2616">
        <v>1</v>
      </c>
      <c r="K2616" s="16">
        <f t="shared" si="120"/>
        <v>58839.3</v>
      </c>
      <c r="L2616" s="16">
        <f t="shared" si="121"/>
        <v>61936.105263157893</v>
      </c>
      <c r="M2616" s="16">
        <f t="shared" si="122"/>
        <v>70381.937799043066</v>
      </c>
      <c r="N2616" t="e">
        <f>INDEX(XML!$A$2:$R$782,MATCH(C2616,XML!$D$2:$D$737,0),2)</f>
        <v>#N/A</v>
      </c>
    </row>
    <row r="2617" spans="1:14" ht="22.5" customHeight="1" x14ac:dyDescent="0.2">
      <c r="A2617">
        <v>46749</v>
      </c>
      <c r="B2617" t="s">
        <v>2141</v>
      </c>
      <c r="C2617" s="15" t="s">
        <v>2142</v>
      </c>
      <c r="D2617" s="15" t="s">
        <v>2143</v>
      </c>
      <c r="E2617">
        <v>32562</v>
      </c>
      <c r="F2617">
        <v>57990</v>
      </c>
      <c r="H2617">
        <v>7</v>
      </c>
      <c r="I2617">
        <v>1</v>
      </c>
      <c r="K2617" s="16">
        <f t="shared" si="120"/>
        <v>36469.440000000002</v>
      </c>
      <c r="L2617" s="16">
        <f t="shared" si="121"/>
        <v>38388.884210526317</v>
      </c>
      <c r="M2617" s="16">
        <f t="shared" si="122"/>
        <v>43623.732057416273</v>
      </c>
      <c r="N2617" t="e">
        <f>INDEX(XML!$A$2:$R$782,MATCH(C2617,XML!$D$2:$D$737,0),2)</f>
        <v>#N/A</v>
      </c>
    </row>
    <row r="2618" spans="1:14" ht="135" x14ac:dyDescent="0.2">
      <c r="A2618">
        <v>44372</v>
      </c>
      <c r="B2618" t="s">
        <v>2144</v>
      </c>
      <c r="C2618" s="15" t="s">
        <v>2145</v>
      </c>
      <c r="D2618" s="15" t="s">
        <v>2146</v>
      </c>
      <c r="E2618">
        <v>62990</v>
      </c>
      <c r="F2618">
        <v>62990</v>
      </c>
      <c r="K2618" s="16">
        <f t="shared" si="120"/>
        <v>67399.3</v>
      </c>
      <c r="L2618" s="16">
        <f t="shared" si="121"/>
        <v>70946.631578947374</v>
      </c>
      <c r="M2618" s="16">
        <f t="shared" si="122"/>
        <v>80621.172248803836</v>
      </c>
      <c r="N2618" t="e">
        <f>INDEX(XML!$A$2:$R$782,MATCH(C2618,XML!$D$2:$D$737,0),2)</f>
        <v>#N/A</v>
      </c>
    </row>
    <row r="2619" spans="1:14" ht="146.25" x14ac:dyDescent="0.2">
      <c r="A2619">
        <v>44455</v>
      </c>
      <c r="B2619" t="s">
        <v>2100</v>
      </c>
      <c r="C2619" s="15" t="s">
        <v>2101</v>
      </c>
      <c r="D2619" s="15" t="s">
        <v>2102</v>
      </c>
      <c r="E2619">
        <v>40666</v>
      </c>
      <c r="F2619">
        <v>62990</v>
      </c>
      <c r="K2619" s="16">
        <f t="shared" si="120"/>
        <v>45545.919999999998</v>
      </c>
      <c r="L2619" s="16">
        <f t="shared" si="121"/>
        <v>47943.073684210525</v>
      </c>
      <c r="M2619" s="16">
        <f t="shared" si="122"/>
        <v>54480.765550239237</v>
      </c>
      <c r="N2619" t="e">
        <f>INDEX(XML!$A$2:$R$782,MATCH(C2619,XML!$D$2:$D$737,0),2)</f>
        <v>#N/A</v>
      </c>
    </row>
    <row r="2620" spans="1:14" ht="123.75" x14ac:dyDescent="0.2">
      <c r="A2620">
        <v>42258</v>
      </c>
      <c r="B2620" t="s">
        <v>2097</v>
      </c>
      <c r="C2620" s="15" t="s">
        <v>2098</v>
      </c>
      <c r="D2620" s="15" t="s">
        <v>2099</v>
      </c>
      <c r="E2620">
        <v>63990</v>
      </c>
      <c r="F2620">
        <v>63990</v>
      </c>
      <c r="H2620">
        <v>48</v>
      </c>
      <c r="K2620" s="16">
        <f t="shared" si="120"/>
        <v>68469.3</v>
      </c>
      <c r="L2620" s="16">
        <f t="shared" si="121"/>
        <v>72072.947368421053</v>
      </c>
      <c r="M2620" s="16">
        <f t="shared" si="122"/>
        <v>81901.076555023916</v>
      </c>
      <c r="N2620" t="e">
        <f>INDEX(XML!$A$2:$R$782,MATCH(C2620,XML!$D$2:$D$737,0),2)</f>
        <v>#N/A</v>
      </c>
    </row>
    <row r="2621" spans="1:14" ht="135" x14ac:dyDescent="0.2">
      <c r="A2621">
        <v>52091</v>
      </c>
      <c r="B2621" t="s">
        <v>14236</v>
      </c>
      <c r="C2621" s="15" t="s">
        <v>14237</v>
      </c>
      <c r="D2621" s="15" t="s">
        <v>14238</v>
      </c>
      <c r="E2621">
        <v>41775</v>
      </c>
      <c r="F2621">
        <v>67990</v>
      </c>
      <c r="H2621">
        <v>49</v>
      </c>
      <c r="K2621" s="16">
        <f t="shared" si="120"/>
        <v>46788</v>
      </c>
      <c r="L2621" s="16">
        <f t="shared" si="121"/>
        <v>49250.526315789473</v>
      </c>
      <c r="M2621" s="16">
        <f t="shared" si="122"/>
        <v>55966.507177033491</v>
      </c>
      <c r="N2621" t="e">
        <f>INDEX(XML!$A$2:$R$782,MATCH(C2621,XML!$D$2:$D$737,0),2)</f>
        <v>#N/A</v>
      </c>
    </row>
    <row r="2622" spans="1:14" ht="123.75" x14ac:dyDescent="0.2">
      <c r="A2622">
        <v>34602</v>
      </c>
      <c r="B2622" t="s">
        <v>2103</v>
      </c>
      <c r="C2622" s="15" t="s">
        <v>2104</v>
      </c>
      <c r="D2622" s="15" t="s">
        <v>2105</v>
      </c>
      <c r="E2622">
        <v>70990</v>
      </c>
      <c r="F2622">
        <v>70990</v>
      </c>
      <c r="H2622">
        <v>15</v>
      </c>
      <c r="K2622" s="16">
        <f t="shared" si="120"/>
        <v>75959.3</v>
      </c>
      <c r="L2622" s="16">
        <f t="shared" si="121"/>
        <v>79957.15789473684</v>
      </c>
      <c r="M2622" s="16">
        <f t="shared" si="122"/>
        <v>90860.406698564591</v>
      </c>
      <c r="N2622" t="e">
        <f>INDEX(XML!$A$2:$R$782,MATCH(C2622,XML!$D$2:$D$737,0),2)</f>
        <v>#N/A</v>
      </c>
    </row>
    <row r="2623" spans="1:14" ht="123.75" x14ac:dyDescent="0.2">
      <c r="A2623">
        <v>42257</v>
      </c>
      <c r="B2623" t="s">
        <v>2109</v>
      </c>
      <c r="C2623" s="15" t="s">
        <v>2110</v>
      </c>
      <c r="D2623" s="15" t="s">
        <v>2111</v>
      </c>
      <c r="E2623">
        <v>74690</v>
      </c>
      <c r="F2623">
        <v>74690</v>
      </c>
      <c r="H2623" t="s">
        <v>746</v>
      </c>
      <c r="K2623" s="16">
        <f t="shared" si="120"/>
        <v>79918.3</v>
      </c>
      <c r="L2623" s="16">
        <f t="shared" si="121"/>
        <v>84124.526315789481</v>
      </c>
      <c r="M2623" s="16">
        <f t="shared" si="122"/>
        <v>95596.052631578961</v>
      </c>
      <c r="N2623" t="e">
        <f>INDEX(XML!$A$2:$R$782,MATCH(C2623,XML!$D$2:$D$737,0),2)</f>
        <v>#N/A</v>
      </c>
    </row>
    <row r="2624" spans="1:14" ht="112.5" x14ac:dyDescent="0.2">
      <c r="A2624">
        <v>52105</v>
      </c>
      <c r="B2624" t="s">
        <v>14242</v>
      </c>
      <c r="C2624" s="15" t="s">
        <v>14243</v>
      </c>
      <c r="D2624" s="15" t="s">
        <v>14244</v>
      </c>
      <c r="E2624">
        <v>77590</v>
      </c>
      <c r="F2624">
        <v>77590</v>
      </c>
      <c r="H2624">
        <v>6</v>
      </c>
      <c r="K2624" s="16">
        <f t="shared" si="120"/>
        <v>83021.3</v>
      </c>
      <c r="L2624" s="16">
        <f t="shared" si="121"/>
        <v>87390.84210526316</v>
      </c>
      <c r="M2624" s="16">
        <f t="shared" si="122"/>
        <v>99307.775119617218</v>
      </c>
      <c r="N2624" t="e">
        <f>INDEX(XML!$A$2:$R$782,MATCH(C2624,XML!$D$2:$D$737,0),2)</f>
        <v>#N/A</v>
      </c>
    </row>
    <row r="2625" spans="1:14" ht="213.75" x14ac:dyDescent="0.2">
      <c r="A2625">
        <v>44454</v>
      </c>
      <c r="B2625" t="s">
        <v>2147</v>
      </c>
      <c r="C2625" s="15" t="s">
        <v>2148</v>
      </c>
      <c r="D2625" s="15" t="s">
        <v>2149</v>
      </c>
      <c r="E2625">
        <v>50990</v>
      </c>
      <c r="F2625">
        <v>80990</v>
      </c>
      <c r="H2625">
        <v>13</v>
      </c>
      <c r="I2625">
        <v>1</v>
      </c>
      <c r="K2625" s="16">
        <f t="shared" si="120"/>
        <v>54559.3</v>
      </c>
      <c r="L2625" s="16">
        <f t="shared" si="121"/>
        <v>57430.84210526316</v>
      </c>
      <c r="M2625" s="16">
        <f t="shared" si="122"/>
        <v>65262.320574162688</v>
      </c>
      <c r="N2625" t="e">
        <f>INDEX(XML!$A$2:$R$782,MATCH(C2625,XML!$D$2:$D$737,0),2)</f>
        <v>#N/A</v>
      </c>
    </row>
    <row r="2626" spans="1:14" ht="135" x14ac:dyDescent="0.2">
      <c r="A2626">
        <v>38831</v>
      </c>
      <c r="B2626" t="s">
        <v>2135</v>
      </c>
      <c r="C2626" s="15" t="s">
        <v>2136</v>
      </c>
      <c r="D2626" s="15" t="s">
        <v>2137</v>
      </c>
      <c r="E2626">
        <v>49363</v>
      </c>
      <c r="F2626">
        <v>80990</v>
      </c>
      <c r="H2626">
        <v>3</v>
      </c>
      <c r="K2626" s="16">
        <f t="shared" si="120"/>
        <v>55286.559999999998</v>
      </c>
      <c r="L2626" s="16">
        <f t="shared" si="121"/>
        <v>58196.378947368423</v>
      </c>
      <c r="M2626" s="16">
        <f t="shared" si="122"/>
        <v>66132.248803827752</v>
      </c>
      <c r="N2626" t="e">
        <f>INDEX(XML!$A$2:$R$782,MATCH(C2626,XML!$D$2:$D$737,0),2)</f>
        <v>#N/A</v>
      </c>
    </row>
    <row r="2627" spans="1:14" ht="168.75" x14ac:dyDescent="0.2">
      <c r="A2627">
        <v>42408</v>
      </c>
      <c r="B2627" t="s">
        <v>2153</v>
      </c>
      <c r="C2627" s="15" t="s">
        <v>2154</v>
      </c>
      <c r="D2627" s="15" t="s">
        <v>2155</v>
      </c>
      <c r="E2627">
        <v>52872</v>
      </c>
      <c r="F2627">
        <v>82990</v>
      </c>
      <c r="H2627">
        <v>13</v>
      </c>
      <c r="K2627" s="16">
        <f t="shared" si="120"/>
        <v>56573.04</v>
      </c>
      <c r="L2627" s="16">
        <f t="shared" si="121"/>
        <v>59550.568421052631</v>
      </c>
      <c r="M2627" s="16">
        <f t="shared" si="122"/>
        <v>67671.100478468899</v>
      </c>
      <c r="N2627" t="e">
        <f>INDEX(XML!$A$2:$R$782,MATCH(C2627,XML!$D$2:$D$737,0),2)</f>
        <v>#N/A</v>
      </c>
    </row>
    <row r="2628" spans="1:14" ht="101.25" x14ac:dyDescent="0.2">
      <c r="A2628">
        <v>48128</v>
      </c>
      <c r="B2628" t="s">
        <v>2118</v>
      </c>
      <c r="C2628" s="15" t="s">
        <v>2119</v>
      </c>
      <c r="D2628" s="15" t="s">
        <v>2120</v>
      </c>
      <c r="E2628">
        <v>88990</v>
      </c>
      <c r="F2628">
        <v>88990</v>
      </c>
      <c r="H2628" t="s">
        <v>746</v>
      </c>
      <c r="K2628" s="16">
        <f t="shared" si="120"/>
        <v>95219.3</v>
      </c>
      <c r="L2628" s="16">
        <f t="shared" si="121"/>
        <v>100230.84210526316</v>
      </c>
      <c r="M2628" s="16">
        <f t="shared" si="122"/>
        <v>113898.68421052631</v>
      </c>
      <c r="N2628" t="e">
        <f>INDEX(XML!$A$2:$R$782,MATCH(C2628,XML!$D$2:$D$737,0),2)</f>
        <v>#N/A</v>
      </c>
    </row>
    <row r="2629" spans="1:14" ht="101.25" x14ac:dyDescent="0.2">
      <c r="A2629">
        <v>44375</v>
      </c>
      <c r="B2629" t="s">
        <v>2115</v>
      </c>
      <c r="C2629" s="15" t="s">
        <v>2116</v>
      </c>
      <c r="D2629" s="15" t="s">
        <v>2117</v>
      </c>
      <c r="E2629">
        <v>89990</v>
      </c>
      <c r="F2629">
        <v>89990</v>
      </c>
      <c r="H2629" t="s">
        <v>746</v>
      </c>
      <c r="K2629" s="16">
        <f t="shared" ref="K2629:K2692" si="123">IF(E2629&gt;49999,E2629+E2629*0.07,IF(E2629&lt;=49999,E2629+E2629*0.12))</f>
        <v>96289.3</v>
      </c>
      <c r="L2629" s="16">
        <f t="shared" ref="L2629:L2692" si="124">K2629*100/95</f>
        <v>101357.15789473684</v>
      </c>
      <c r="M2629" s="16">
        <f t="shared" ref="M2629:M2692" si="125">IF(COUNTIF(C2629,"*Dahua*"),F2629-10,L2629*100/88)</f>
        <v>115178.58851674641</v>
      </c>
      <c r="N2629" t="e">
        <f>INDEX(XML!$A$2:$R$782,MATCH(C2629,XML!$D$2:$D$737,0),2)</f>
        <v>#N/A</v>
      </c>
    </row>
    <row r="2630" spans="1:14" ht="101.25" x14ac:dyDescent="0.2">
      <c r="A2630">
        <v>48127</v>
      </c>
      <c r="B2630" t="s">
        <v>2138</v>
      </c>
      <c r="C2630" s="15" t="s">
        <v>2139</v>
      </c>
      <c r="D2630" s="15" t="s">
        <v>2140</v>
      </c>
      <c r="E2630">
        <v>89990</v>
      </c>
      <c r="F2630">
        <v>89990</v>
      </c>
      <c r="H2630" t="s">
        <v>746</v>
      </c>
      <c r="K2630" s="16">
        <f t="shared" si="123"/>
        <v>96289.3</v>
      </c>
      <c r="L2630" s="16">
        <f t="shared" si="124"/>
        <v>101357.15789473684</v>
      </c>
      <c r="M2630" s="16">
        <f t="shared" si="125"/>
        <v>115178.58851674641</v>
      </c>
      <c r="N2630" t="e">
        <f>INDEX(XML!$A$2:$R$782,MATCH(C2630,XML!$D$2:$D$737,0),2)</f>
        <v>#N/A</v>
      </c>
    </row>
    <row r="2631" spans="1:14" ht="146.25" x14ac:dyDescent="0.2">
      <c r="A2631">
        <v>36058</v>
      </c>
      <c r="B2631" t="s">
        <v>2106</v>
      </c>
      <c r="C2631" s="15" t="s">
        <v>2107</v>
      </c>
      <c r="D2631" s="15" t="s">
        <v>2108</v>
      </c>
      <c r="E2631">
        <v>90990</v>
      </c>
      <c r="F2631">
        <v>90990</v>
      </c>
      <c r="H2631" t="s">
        <v>746</v>
      </c>
      <c r="K2631" s="16">
        <f t="shared" si="123"/>
        <v>97359.3</v>
      </c>
      <c r="L2631" s="16">
        <f t="shared" si="124"/>
        <v>102483.47368421052</v>
      </c>
      <c r="M2631" s="16">
        <f t="shared" si="125"/>
        <v>116458.49282296649</v>
      </c>
      <c r="N2631" t="e">
        <f>INDEX(XML!$A$2:$R$782,MATCH(C2631,XML!$D$2:$D$737,0),2)</f>
        <v>#N/A</v>
      </c>
    </row>
    <row r="2632" spans="1:14" ht="146.25" x14ac:dyDescent="0.2">
      <c r="A2632">
        <v>49685</v>
      </c>
      <c r="B2632" t="s">
        <v>31775</v>
      </c>
      <c r="C2632" s="15" t="s">
        <v>31776</v>
      </c>
      <c r="D2632" s="15" t="s">
        <v>31777</v>
      </c>
      <c r="E2632">
        <v>95990</v>
      </c>
      <c r="F2632">
        <v>95990</v>
      </c>
      <c r="H2632">
        <v>21</v>
      </c>
      <c r="K2632" s="16">
        <f t="shared" si="123"/>
        <v>102709.3</v>
      </c>
      <c r="L2632" s="16">
        <f t="shared" si="124"/>
        <v>108115.05263157895</v>
      </c>
      <c r="M2632" s="16">
        <f t="shared" si="125"/>
        <v>122858.01435406698</v>
      </c>
      <c r="N2632" t="e">
        <f>INDEX(XML!$A$2:$R$782,MATCH(C2632,XML!$D$2:$D$737,0),2)</f>
        <v>#N/A</v>
      </c>
    </row>
    <row r="2633" spans="1:14" ht="135" x14ac:dyDescent="0.2">
      <c r="A2633">
        <v>49686</v>
      </c>
      <c r="B2633" t="s">
        <v>2159</v>
      </c>
      <c r="C2633" s="15" t="s">
        <v>2160</v>
      </c>
      <c r="D2633" s="15" t="s">
        <v>2161</v>
      </c>
      <c r="E2633">
        <v>95990</v>
      </c>
      <c r="F2633">
        <v>95990</v>
      </c>
      <c r="K2633" s="16">
        <f t="shared" si="123"/>
        <v>102709.3</v>
      </c>
      <c r="L2633" s="16">
        <f t="shared" si="124"/>
        <v>108115.05263157895</v>
      </c>
      <c r="M2633" s="16">
        <f t="shared" si="125"/>
        <v>122858.01435406698</v>
      </c>
      <c r="N2633" t="e">
        <f>INDEX(XML!$A$2:$R$782,MATCH(C2633,XML!$D$2:$D$737,0),2)</f>
        <v>#N/A</v>
      </c>
    </row>
    <row r="2634" spans="1:14" ht="101.25" x14ac:dyDescent="0.2">
      <c r="A2634">
        <v>37128</v>
      </c>
      <c r="B2634" t="s">
        <v>2112</v>
      </c>
      <c r="C2634" s="15" t="s">
        <v>2113</v>
      </c>
      <c r="D2634" s="15" t="s">
        <v>2114</v>
      </c>
      <c r="E2634">
        <v>99990</v>
      </c>
      <c r="F2634">
        <v>99990</v>
      </c>
      <c r="H2634">
        <v>46</v>
      </c>
      <c r="K2634" s="16">
        <f t="shared" si="123"/>
        <v>106989.3</v>
      </c>
      <c r="L2634" s="16">
        <f t="shared" si="124"/>
        <v>112620.31578947368</v>
      </c>
      <c r="M2634" s="16">
        <f t="shared" si="125"/>
        <v>127977.63157894736</v>
      </c>
      <c r="N2634" t="e">
        <f>INDEX(XML!$A$2:$R$782,MATCH(C2634,XML!$D$2:$D$737,0),2)</f>
        <v>#N/A</v>
      </c>
    </row>
    <row r="2635" spans="1:14" ht="146.25" x14ac:dyDescent="0.2">
      <c r="A2635">
        <v>52089</v>
      </c>
      <c r="B2635" t="s">
        <v>14233</v>
      </c>
      <c r="C2635" s="15" t="s">
        <v>14234</v>
      </c>
      <c r="D2635" s="15" t="s">
        <v>14235</v>
      </c>
      <c r="E2635">
        <v>105990</v>
      </c>
      <c r="F2635">
        <v>105990</v>
      </c>
      <c r="H2635" t="s">
        <v>746</v>
      </c>
      <c r="K2635" s="16">
        <f t="shared" si="123"/>
        <v>113409.3</v>
      </c>
      <c r="L2635" s="16">
        <f t="shared" si="124"/>
        <v>119378.21052631579</v>
      </c>
      <c r="M2635" s="16">
        <f t="shared" si="125"/>
        <v>135657.05741626795</v>
      </c>
      <c r="N2635" t="e">
        <f>INDEX(XML!$A$2:$R$782,MATCH(C2635,XML!$D$2:$D$737,0),2)</f>
        <v>#N/A</v>
      </c>
    </row>
    <row r="2636" spans="1:14" ht="146.25" x14ac:dyDescent="0.2">
      <c r="A2636">
        <v>52088</v>
      </c>
      <c r="B2636" t="s">
        <v>14230</v>
      </c>
      <c r="C2636" s="15" t="s">
        <v>14231</v>
      </c>
      <c r="D2636" s="15" t="s">
        <v>14232</v>
      </c>
      <c r="E2636">
        <v>74083</v>
      </c>
      <c r="F2636">
        <v>105990</v>
      </c>
      <c r="H2636" t="s">
        <v>746</v>
      </c>
      <c r="K2636" s="16">
        <f t="shared" si="123"/>
        <v>79268.81</v>
      </c>
      <c r="L2636" s="16">
        <f t="shared" si="124"/>
        <v>83440.85263157895</v>
      </c>
      <c r="M2636" s="16">
        <f t="shared" si="125"/>
        <v>94819.150717703349</v>
      </c>
      <c r="N2636" t="e">
        <f>INDEX(XML!$A$2:$R$782,MATCH(C2636,XML!$D$2:$D$737,0),2)</f>
        <v>#N/A</v>
      </c>
    </row>
    <row r="2637" spans="1:14" ht="146.25" x14ac:dyDescent="0.2">
      <c r="A2637">
        <v>44481</v>
      </c>
      <c r="B2637" t="s">
        <v>2150</v>
      </c>
      <c r="C2637" s="15" t="s">
        <v>2151</v>
      </c>
      <c r="D2637" s="15" t="s">
        <v>2152</v>
      </c>
      <c r="E2637">
        <v>66093</v>
      </c>
      <c r="F2637">
        <v>105990</v>
      </c>
      <c r="H2637">
        <v>1</v>
      </c>
      <c r="K2637" s="16">
        <f t="shared" si="123"/>
        <v>70719.509999999995</v>
      </c>
      <c r="L2637" s="16">
        <f t="shared" si="124"/>
        <v>74441.589473684202</v>
      </c>
      <c r="M2637" s="16">
        <f t="shared" si="125"/>
        <v>84592.71531100478</v>
      </c>
      <c r="N2637" t="e">
        <f>INDEX(XML!$A$2:$R$782,MATCH(C2637,XML!$D$2:$D$737,0),2)</f>
        <v>#N/A</v>
      </c>
    </row>
    <row r="2638" spans="1:14" ht="135" x14ac:dyDescent="0.2">
      <c r="A2638">
        <v>52093</v>
      </c>
      <c r="B2638" t="s">
        <v>14239</v>
      </c>
      <c r="C2638" s="15" t="s">
        <v>14240</v>
      </c>
      <c r="D2638" s="15" t="s">
        <v>14241</v>
      </c>
      <c r="E2638">
        <v>63967</v>
      </c>
      <c r="F2638">
        <v>114990</v>
      </c>
      <c r="H2638">
        <v>6</v>
      </c>
      <c r="K2638" s="16">
        <f t="shared" si="123"/>
        <v>68444.69</v>
      </c>
      <c r="L2638" s="16">
        <f t="shared" si="124"/>
        <v>72047.042105263157</v>
      </c>
      <c r="M2638" s="16">
        <f t="shared" si="125"/>
        <v>81871.638755980865</v>
      </c>
      <c r="N2638" t="e">
        <f>INDEX(XML!$A$2:$R$782,MATCH(C2638,XML!$D$2:$D$737,0),2)</f>
        <v>#N/A</v>
      </c>
    </row>
    <row r="2639" spans="1:14" ht="101.25" x14ac:dyDescent="0.2">
      <c r="A2639">
        <v>74167</v>
      </c>
      <c r="B2639" t="s">
        <v>42631</v>
      </c>
      <c r="C2639" s="15" t="s">
        <v>42632</v>
      </c>
      <c r="D2639" s="15" t="s">
        <v>42633</v>
      </c>
      <c r="E2639">
        <v>18990</v>
      </c>
      <c r="F2639">
        <v>18990</v>
      </c>
      <c r="H2639">
        <v>1</v>
      </c>
      <c r="K2639" s="16">
        <f t="shared" si="123"/>
        <v>21268.799999999999</v>
      </c>
      <c r="L2639" s="16">
        <f t="shared" si="124"/>
        <v>22388.21052631579</v>
      </c>
      <c r="M2639" s="16">
        <f t="shared" si="125"/>
        <v>25441.148325358852</v>
      </c>
      <c r="N2639" t="e">
        <f>INDEX(XML!$A$2:$R$782,MATCH(C2639,XML!$D$2:$D$737,0),2)</f>
        <v>#N/A</v>
      </c>
    </row>
    <row r="2640" spans="1:14" ht="101.25" x14ac:dyDescent="0.2">
      <c r="A2640">
        <v>74168</v>
      </c>
      <c r="B2640" t="s">
        <v>33240</v>
      </c>
      <c r="C2640" s="15" t="s">
        <v>33241</v>
      </c>
      <c r="D2640" s="15" t="s">
        <v>33242</v>
      </c>
      <c r="E2640">
        <v>18990</v>
      </c>
      <c r="F2640">
        <v>18990</v>
      </c>
      <c r="H2640">
        <v>23</v>
      </c>
      <c r="K2640" s="16">
        <f t="shared" si="123"/>
        <v>21268.799999999999</v>
      </c>
      <c r="L2640" s="16">
        <f t="shared" si="124"/>
        <v>22388.21052631579</v>
      </c>
      <c r="M2640" s="16">
        <f t="shared" si="125"/>
        <v>25441.148325358852</v>
      </c>
      <c r="N2640" t="e">
        <f>INDEX(XML!$A$2:$R$782,MATCH(C2640,XML!$D$2:$D$737,0),2)</f>
        <v>#N/A</v>
      </c>
    </row>
    <row r="2641" spans="1:14" ht="90" x14ac:dyDescent="0.2">
      <c r="A2641">
        <v>74169</v>
      </c>
      <c r="B2641" t="s">
        <v>42637</v>
      </c>
      <c r="C2641" s="15" t="s">
        <v>42638</v>
      </c>
      <c r="D2641" s="15" t="s">
        <v>42639</v>
      </c>
      <c r="E2641">
        <v>18990</v>
      </c>
      <c r="F2641">
        <v>18990</v>
      </c>
      <c r="H2641">
        <v>26</v>
      </c>
      <c r="K2641" s="16">
        <f t="shared" si="123"/>
        <v>21268.799999999999</v>
      </c>
      <c r="L2641" s="16">
        <f t="shared" si="124"/>
        <v>22388.21052631579</v>
      </c>
      <c r="M2641" s="16">
        <f t="shared" si="125"/>
        <v>25441.148325358852</v>
      </c>
      <c r="N2641" t="e">
        <f>INDEX(XML!$A$2:$R$782,MATCH(C2641,XML!$D$2:$D$737,0),2)</f>
        <v>#N/A</v>
      </c>
    </row>
    <row r="2642" spans="1:14" ht="67.5" x14ac:dyDescent="0.2">
      <c r="A2642">
        <v>52056</v>
      </c>
      <c r="B2642" t="s">
        <v>42640</v>
      </c>
      <c r="C2642" s="15" t="s">
        <v>42641</v>
      </c>
      <c r="D2642" s="15" t="s">
        <v>42642</v>
      </c>
      <c r="E2642">
        <v>25990</v>
      </c>
      <c r="F2642">
        <v>25990</v>
      </c>
      <c r="I2642">
        <v>1</v>
      </c>
      <c r="K2642" s="16">
        <f t="shared" si="123"/>
        <v>29108.799999999999</v>
      </c>
      <c r="L2642" s="16">
        <f t="shared" si="124"/>
        <v>30640.842105263157</v>
      </c>
      <c r="M2642" s="16">
        <f t="shared" si="125"/>
        <v>34819.138755980857</v>
      </c>
      <c r="N2642" t="e">
        <f>INDEX(XML!$A$2:$R$782,MATCH(C2642,XML!$D$2:$D$737,0),2)</f>
        <v>#N/A</v>
      </c>
    </row>
    <row r="2643" spans="1:14" ht="101.25" x14ac:dyDescent="0.2">
      <c r="A2643">
        <v>49756</v>
      </c>
      <c r="B2643" t="s">
        <v>33234</v>
      </c>
      <c r="C2643" s="15" t="s">
        <v>33235</v>
      </c>
      <c r="D2643" s="15" t="s">
        <v>33236</v>
      </c>
      <c r="E2643">
        <v>26990</v>
      </c>
      <c r="F2643">
        <v>26990</v>
      </c>
      <c r="H2643">
        <v>1</v>
      </c>
      <c r="K2643" s="16">
        <f t="shared" si="123"/>
        <v>30228.799999999999</v>
      </c>
      <c r="L2643" s="16">
        <f t="shared" si="124"/>
        <v>31819.78947368421</v>
      </c>
      <c r="M2643" s="16">
        <f t="shared" si="125"/>
        <v>36158.851674641148</v>
      </c>
      <c r="N2643" t="e">
        <f>INDEX(XML!$A$2:$R$782,MATCH(C2643,XML!$D$2:$D$737,0),2)</f>
        <v>#N/A</v>
      </c>
    </row>
    <row r="2644" spans="1:14" ht="112.5" x14ac:dyDescent="0.2">
      <c r="A2644">
        <v>74165</v>
      </c>
      <c r="B2644" t="s">
        <v>33237</v>
      </c>
      <c r="C2644" s="15" t="s">
        <v>33238</v>
      </c>
      <c r="D2644" s="15" t="s">
        <v>33239</v>
      </c>
      <c r="E2644">
        <v>29990</v>
      </c>
      <c r="F2644">
        <v>29990</v>
      </c>
      <c r="H2644">
        <v>19</v>
      </c>
      <c r="K2644" s="16">
        <f t="shared" si="123"/>
        <v>33588.800000000003</v>
      </c>
      <c r="L2644" s="16">
        <f t="shared" si="124"/>
        <v>35356.631578947374</v>
      </c>
      <c r="M2644" s="16">
        <f t="shared" si="125"/>
        <v>40177.99043062202</v>
      </c>
      <c r="N2644" t="e">
        <f>INDEX(XML!$A$2:$R$782,MATCH(C2644,XML!$D$2:$D$737,0),2)</f>
        <v>#N/A</v>
      </c>
    </row>
    <row r="2645" spans="1:14" ht="101.25" x14ac:dyDescent="0.2">
      <c r="A2645">
        <v>74166</v>
      </c>
      <c r="B2645" t="s">
        <v>42634</v>
      </c>
      <c r="C2645" s="15" t="s">
        <v>42635</v>
      </c>
      <c r="D2645" s="15" t="s">
        <v>42636</v>
      </c>
      <c r="E2645">
        <v>29990</v>
      </c>
      <c r="F2645">
        <v>29990</v>
      </c>
      <c r="H2645">
        <v>50</v>
      </c>
      <c r="K2645" s="16">
        <f t="shared" si="123"/>
        <v>33588.800000000003</v>
      </c>
      <c r="L2645" s="16">
        <f t="shared" si="124"/>
        <v>35356.631578947374</v>
      </c>
      <c r="M2645" s="16">
        <f t="shared" si="125"/>
        <v>40177.99043062202</v>
      </c>
      <c r="N2645" t="e">
        <f>INDEX(XML!$A$2:$R$782,MATCH(C2645,XML!$D$2:$D$737,0),2)</f>
        <v>#N/A</v>
      </c>
    </row>
    <row r="2646" spans="1:14" ht="123.75" x14ac:dyDescent="0.2">
      <c r="A2646">
        <v>40764</v>
      </c>
      <c r="B2646" t="s">
        <v>33231</v>
      </c>
      <c r="C2646" s="15" t="s">
        <v>33232</v>
      </c>
      <c r="D2646" s="15" t="s">
        <v>33233</v>
      </c>
      <c r="E2646">
        <v>32990</v>
      </c>
      <c r="F2646">
        <v>32990</v>
      </c>
      <c r="H2646" t="s">
        <v>746</v>
      </c>
      <c r="K2646" s="16">
        <f t="shared" si="123"/>
        <v>36948.800000000003</v>
      </c>
      <c r="L2646" s="16">
        <f t="shared" si="124"/>
        <v>38893.473684210534</v>
      </c>
      <c r="M2646" s="16">
        <f t="shared" si="125"/>
        <v>44197.129186602884</v>
      </c>
      <c r="N2646" t="e">
        <f>INDEX(XML!$A$2:$R$782,MATCH(C2646,XML!$D$2:$D$737,0),2)</f>
        <v>#N/A</v>
      </c>
    </row>
    <row r="2647" spans="1:14" ht="90" x14ac:dyDescent="0.2">
      <c r="A2647">
        <v>40781</v>
      </c>
      <c r="B2647" t="s">
        <v>43073</v>
      </c>
      <c r="C2647" s="15" t="s">
        <v>43074</v>
      </c>
      <c r="D2647" s="15" t="s">
        <v>43075</v>
      </c>
      <c r="E2647">
        <v>32990</v>
      </c>
      <c r="F2647">
        <v>32990</v>
      </c>
      <c r="H2647">
        <v>1</v>
      </c>
      <c r="K2647" s="16">
        <f t="shared" si="123"/>
        <v>36948.800000000003</v>
      </c>
      <c r="L2647" s="16">
        <f t="shared" si="124"/>
        <v>38893.473684210534</v>
      </c>
      <c r="M2647" s="16">
        <f t="shared" si="125"/>
        <v>44197.129186602884</v>
      </c>
      <c r="N2647" t="e">
        <f>INDEX(XML!$A$2:$R$782,MATCH(C2647,XML!$D$2:$D$737,0),2)</f>
        <v>#N/A</v>
      </c>
    </row>
    <row r="2648" spans="1:14" ht="90" x14ac:dyDescent="0.2">
      <c r="A2648">
        <v>40812</v>
      </c>
      <c r="B2648" t="s">
        <v>2121</v>
      </c>
      <c r="C2648" s="15" t="s">
        <v>2122</v>
      </c>
      <c r="D2648" s="15" t="s">
        <v>2123</v>
      </c>
      <c r="E2648">
        <v>32990</v>
      </c>
      <c r="F2648">
        <v>32990</v>
      </c>
      <c r="H2648">
        <v>49</v>
      </c>
      <c r="K2648" s="16">
        <f t="shared" si="123"/>
        <v>36948.800000000003</v>
      </c>
      <c r="L2648" s="16">
        <f t="shared" si="124"/>
        <v>38893.473684210534</v>
      </c>
      <c r="M2648" s="16">
        <f t="shared" si="125"/>
        <v>44197.129186602884</v>
      </c>
      <c r="N2648" t="e">
        <f>INDEX(XML!$A$2:$R$782,MATCH(C2648,XML!$D$2:$D$737,0),2)</f>
        <v>#N/A</v>
      </c>
    </row>
    <row r="2649" spans="1:14" ht="90" x14ac:dyDescent="0.2">
      <c r="A2649">
        <v>44859</v>
      </c>
      <c r="B2649" t="s">
        <v>2124</v>
      </c>
      <c r="C2649" s="15" t="s">
        <v>2125</v>
      </c>
      <c r="D2649" s="15" t="s">
        <v>2126</v>
      </c>
      <c r="E2649">
        <v>34990</v>
      </c>
      <c r="F2649">
        <v>34990</v>
      </c>
      <c r="H2649" t="s">
        <v>746</v>
      </c>
      <c r="K2649" s="16">
        <f t="shared" si="123"/>
        <v>39188.800000000003</v>
      </c>
      <c r="L2649" s="16">
        <f t="shared" si="124"/>
        <v>41251.368421052633</v>
      </c>
      <c r="M2649" s="16">
        <f t="shared" si="125"/>
        <v>46876.555023923451</v>
      </c>
      <c r="N2649" t="e">
        <f>INDEX(XML!$A$2:$R$782,MATCH(C2649,XML!$D$2:$D$737,0),2)</f>
        <v>#N/A</v>
      </c>
    </row>
    <row r="2650" spans="1:14" ht="90" x14ac:dyDescent="0.2">
      <c r="A2650">
        <v>40783</v>
      </c>
      <c r="B2650" t="s">
        <v>42643</v>
      </c>
      <c r="C2650" s="15" t="s">
        <v>42644</v>
      </c>
      <c r="D2650" s="15" t="s">
        <v>42645</v>
      </c>
      <c r="E2650">
        <v>42990</v>
      </c>
      <c r="F2650">
        <v>42990</v>
      </c>
      <c r="K2650" s="16">
        <f t="shared" si="123"/>
        <v>48148.800000000003</v>
      </c>
      <c r="L2650" s="16">
        <f t="shared" si="124"/>
        <v>50682.947368421053</v>
      </c>
      <c r="M2650" s="16">
        <f t="shared" si="125"/>
        <v>57594.258373205739</v>
      </c>
      <c r="N2650" t="e">
        <f>INDEX(XML!$A$2:$R$782,MATCH(C2650,XML!$D$2:$D$737,0),2)</f>
        <v>#N/A</v>
      </c>
    </row>
    <row r="2651" spans="1:14" ht="90" x14ac:dyDescent="0.2">
      <c r="A2651">
        <v>52669</v>
      </c>
      <c r="B2651" t="s">
        <v>2127</v>
      </c>
      <c r="C2651" s="15" t="s">
        <v>2128</v>
      </c>
      <c r="D2651" s="15" t="s">
        <v>2129</v>
      </c>
      <c r="E2651">
        <v>60990</v>
      </c>
      <c r="F2651">
        <v>60990</v>
      </c>
      <c r="H2651" t="s">
        <v>746</v>
      </c>
      <c r="K2651" s="16">
        <f t="shared" si="123"/>
        <v>65259.3</v>
      </c>
      <c r="L2651" s="16">
        <f t="shared" si="124"/>
        <v>68694</v>
      </c>
      <c r="M2651" s="16">
        <f t="shared" si="125"/>
        <v>78061.363636363632</v>
      </c>
      <c r="N2651" t="e">
        <f>INDEX(XML!$A$2:$R$782,MATCH(C2651,XML!$D$2:$D$737,0),2)</f>
        <v>#N/A</v>
      </c>
    </row>
    <row r="2652" spans="1:14" ht="90" x14ac:dyDescent="0.2">
      <c r="A2652">
        <v>76105</v>
      </c>
      <c r="B2652" t="s">
        <v>46226</v>
      </c>
      <c r="C2652" s="15" t="s">
        <v>46227</v>
      </c>
      <c r="D2652" s="15" t="s">
        <v>46228</v>
      </c>
      <c r="E2652">
        <v>40990</v>
      </c>
      <c r="F2652">
        <v>40990</v>
      </c>
      <c r="H2652" t="s">
        <v>746</v>
      </c>
      <c r="K2652" s="16">
        <f t="shared" si="123"/>
        <v>45908.800000000003</v>
      </c>
      <c r="L2652" s="16">
        <f t="shared" si="124"/>
        <v>48325.052631578947</v>
      </c>
      <c r="M2652" s="16">
        <f t="shared" si="125"/>
        <v>54914.832535885165</v>
      </c>
      <c r="N2652" t="e">
        <f>INDEX(XML!$A$2:$R$782,MATCH(C2652,XML!$D$2:$D$737,0),2)</f>
        <v>#N/A</v>
      </c>
    </row>
    <row r="2653" spans="1:14" ht="101.25" x14ac:dyDescent="0.2">
      <c r="A2653">
        <v>52670</v>
      </c>
      <c r="B2653" t="s">
        <v>20069</v>
      </c>
      <c r="C2653" s="15" t="s">
        <v>20070</v>
      </c>
      <c r="D2653" s="15" t="s">
        <v>20071</v>
      </c>
      <c r="E2653">
        <v>60990</v>
      </c>
      <c r="F2653">
        <v>60990</v>
      </c>
      <c r="H2653" t="s">
        <v>746</v>
      </c>
      <c r="K2653" s="16">
        <f t="shared" si="123"/>
        <v>65259.3</v>
      </c>
      <c r="L2653" s="16">
        <f t="shared" si="124"/>
        <v>68694</v>
      </c>
      <c r="M2653" s="16">
        <f t="shared" si="125"/>
        <v>78061.363636363632</v>
      </c>
      <c r="N2653" t="e">
        <f>INDEX(XML!$A$2:$R$782,MATCH(C2653,XML!$D$2:$D$737,0),2)</f>
        <v>#N/A</v>
      </c>
    </row>
    <row r="2654" spans="1:14" ht="78.75" x14ac:dyDescent="0.2">
      <c r="A2654">
        <v>55405</v>
      </c>
      <c r="B2654" t="s">
        <v>13708</v>
      </c>
      <c r="C2654" s="15" t="s">
        <v>13709</v>
      </c>
      <c r="D2654" s="15" t="s">
        <v>13710</v>
      </c>
      <c r="E2654">
        <v>67990</v>
      </c>
      <c r="F2654">
        <v>67990</v>
      </c>
      <c r="H2654">
        <v>35</v>
      </c>
      <c r="K2654" s="16">
        <f t="shared" si="123"/>
        <v>72749.3</v>
      </c>
      <c r="L2654" s="16">
        <f t="shared" si="124"/>
        <v>76578.210526315786</v>
      </c>
      <c r="M2654" s="16">
        <f t="shared" si="125"/>
        <v>87020.693779904293</v>
      </c>
      <c r="N2654" t="e">
        <f>INDEX(XML!$A$2:$R$782,MATCH(C2654,XML!$D$2:$D$737,0),2)</f>
        <v>#N/A</v>
      </c>
    </row>
    <row r="2655" spans="1:14" ht="90" x14ac:dyDescent="0.2">
      <c r="A2655">
        <v>52143</v>
      </c>
      <c r="B2655" t="s">
        <v>2130</v>
      </c>
      <c r="C2655" s="15" t="s">
        <v>2131</v>
      </c>
      <c r="D2655" s="15" t="s">
        <v>2132</v>
      </c>
      <c r="E2655">
        <v>67990</v>
      </c>
      <c r="F2655">
        <v>67990</v>
      </c>
      <c r="H2655" t="s">
        <v>746</v>
      </c>
      <c r="K2655" s="16">
        <f t="shared" si="123"/>
        <v>72749.3</v>
      </c>
      <c r="L2655" s="16">
        <f t="shared" si="124"/>
        <v>76578.210526315786</v>
      </c>
      <c r="M2655" s="16">
        <f t="shared" si="125"/>
        <v>87020.693779904293</v>
      </c>
      <c r="N2655" t="e">
        <f>INDEX(XML!$A$2:$R$782,MATCH(C2655,XML!$D$2:$D$737,0),2)</f>
        <v>#N/A</v>
      </c>
    </row>
    <row r="2656" spans="1:14" ht="101.25" x14ac:dyDescent="0.2">
      <c r="A2656">
        <v>40774</v>
      </c>
      <c r="B2656" t="s">
        <v>43076</v>
      </c>
      <c r="C2656" s="15" t="s">
        <v>43077</v>
      </c>
      <c r="D2656" s="15" t="s">
        <v>43078</v>
      </c>
      <c r="E2656">
        <v>69990</v>
      </c>
      <c r="F2656">
        <v>69990</v>
      </c>
      <c r="H2656">
        <v>12</v>
      </c>
      <c r="K2656" s="16">
        <f t="shared" si="123"/>
        <v>74889.3</v>
      </c>
      <c r="L2656" s="16">
        <f t="shared" si="124"/>
        <v>78830.84210526316</v>
      </c>
      <c r="M2656" s="16">
        <f t="shared" si="125"/>
        <v>89580.502392344511</v>
      </c>
      <c r="N2656" t="e">
        <f>INDEX(XML!$A$2:$R$782,MATCH(C2656,XML!$D$2:$D$737,0),2)</f>
        <v>#N/A</v>
      </c>
    </row>
    <row r="2657" spans="1:14" ht="90" x14ac:dyDescent="0.2">
      <c r="A2657">
        <v>42327</v>
      </c>
      <c r="B2657" t="s">
        <v>16791</v>
      </c>
      <c r="C2657" s="15" t="s">
        <v>16792</v>
      </c>
      <c r="D2657" s="15" t="s">
        <v>16793</v>
      </c>
      <c r="E2657">
        <v>105990</v>
      </c>
      <c r="F2657">
        <v>105990</v>
      </c>
      <c r="H2657">
        <v>37</v>
      </c>
      <c r="K2657" s="16">
        <f t="shared" si="123"/>
        <v>113409.3</v>
      </c>
      <c r="L2657" s="16">
        <f t="shared" si="124"/>
        <v>119378.21052631579</v>
      </c>
      <c r="M2657" s="16">
        <f t="shared" si="125"/>
        <v>135657.05741626795</v>
      </c>
      <c r="N2657" t="e">
        <f>INDEX(XML!$A$2:$R$782,MATCH(C2657,XML!$D$2:$D$737,0),2)</f>
        <v>#N/A</v>
      </c>
    </row>
    <row r="2658" spans="1:14" ht="78.75" x14ac:dyDescent="0.2">
      <c r="A2658">
        <v>42999</v>
      </c>
      <c r="B2658">
        <v>61616</v>
      </c>
      <c r="C2658" s="15" t="s">
        <v>25118</v>
      </c>
      <c r="D2658" s="15" t="s">
        <v>25119</v>
      </c>
      <c r="E2658">
        <v>23700</v>
      </c>
      <c r="F2658">
        <v>23700</v>
      </c>
      <c r="H2658">
        <v>4</v>
      </c>
      <c r="K2658" s="16">
        <f t="shared" si="123"/>
        <v>26544</v>
      </c>
      <c r="L2658" s="16">
        <f t="shared" si="124"/>
        <v>27941.052631578947</v>
      </c>
      <c r="M2658" s="16">
        <f t="shared" si="125"/>
        <v>31751.196172248805</v>
      </c>
      <c r="N2658" t="e">
        <f>INDEX(XML!$A$2:$R$782,MATCH(C2658,XML!$D$2:$D$737,0),2)</f>
        <v>#N/A</v>
      </c>
    </row>
    <row r="2659" spans="1:14" ht="90" x14ac:dyDescent="0.2">
      <c r="A2659">
        <v>80638</v>
      </c>
      <c r="B2659" t="s">
        <v>42646</v>
      </c>
      <c r="C2659" s="15" t="s">
        <v>42647</v>
      </c>
      <c r="D2659" s="15" t="s">
        <v>42648</v>
      </c>
      <c r="E2659">
        <v>114990</v>
      </c>
      <c r="F2659">
        <v>114990</v>
      </c>
      <c r="H2659" t="s">
        <v>746</v>
      </c>
      <c r="K2659" s="16">
        <f t="shared" si="123"/>
        <v>123039.3</v>
      </c>
      <c r="L2659" s="16">
        <f t="shared" si="124"/>
        <v>129515.05263157895</v>
      </c>
      <c r="M2659" s="16">
        <f t="shared" si="125"/>
        <v>147176.1961722488</v>
      </c>
      <c r="N2659" t="e">
        <f>INDEX(XML!$A$2:$R$782,MATCH(C2659,XML!$D$2:$D$737,0),2)</f>
        <v>#N/A</v>
      </c>
    </row>
    <row r="2660" spans="1:14" ht="78.75" x14ac:dyDescent="0.2">
      <c r="A2660">
        <v>42944</v>
      </c>
      <c r="B2660">
        <v>61606</v>
      </c>
      <c r="C2660" s="15" t="s">
        <v>25114</v>
      </c>
      <c r="D2660" s="15" t="s">
        <v>25115</v>
      </c>
      <c r="E2660">
        <v>33990</v>
      </c>
      <c r="F2660">
        <v>33990</v>
      </c>
      <c r="H2660" t="s">
        <v>746</v>
      </c>
      <c r="I2660">
        <v>6</v>
      </c>
      <c r="K2660" s="16">
        <f t="shared" si="123"/>
        <v>38068.800000000003</v>
      </c>
      <c r="L2660" s="16">
        <f t="shared" si="124"/>
        <v>40072.421052631587</v>
      </c>
      <c r="M2660" s="16">
        <f t="shared" si="125"/>
        <v>45536.842105263167</v>
      </c>
      <c r="N2660" t="e">
        <f>INDEX(XML!$A$2:$R$782,MATCH(C2660,XML!$D$2:$D$737,0),2)</f>
        <v>#N/A</v>
      </c>
    </row>
    <row r="2661" spans="1:14" ht="33.75" customHeight="1" x14ac:dyDescent="0.2">
      <c r="A2661">
        <v>80640</v>
      </c>
      <c r="B2661" t="s">
        <v>42649</v>
      </c>
      <c r="C2661" s="15" t="s">
        <v>42650</v>
      </c>
      <c r="D2661" s="15" t="s">
        <v>42651</v>
      </c>
      <c r="E2661">
        <v>114990</v>
      </c>
      <c r="F2661">
        <v>114990</v>
      </c>
      <c r="H2661" t="s">
        <v>746</v>
      </c>
      <c r="I2661">
        <v>1</v>
      </c>
      <c r="K2661" s="16">
        <f t="shared" si="123"/>
        <v>123039.3</v>
      </c>
      <c r="L2661" s="16">
        <f t="shared" si="124"/>
        <v>129515.05263157895</v>
      </c>
      <c r="M2661" s="16">
        <f t="shared" si="125"/>
        <v>147176.1961722488</v>
      </c>
      <c r="N2661" t="e">
        <f>INDEX(XML!$A$2:$R$782,MATCH(C2661,XML!$D$2:$D$737,0),2)</f>
        <v>#N/A</v>
      </c>
    </row>
    <row r="2662" spans="1:14" ht="67.5" x14ac:dyDescent="0.2">
      <c r="A2662">
        <v>37932</v>
      </c>
      <c r="B2662">
        <v>61487</v>
      </c>
      <c r="C2662" s="15" t="s">
        <v>25112</v>
      </c>
      <c r="D2662" s="15" t="s">
        <v>25113</v>
      </c>
      <c r="E2662">
        <v>34900</v>
      </c>
      <c r="F2662">
        <v>34900</v>
      </c>
      <c r="H2662" t="s">
        <v>746</v>
      </c>
      <c r="K2662" s="16">
        <f t="shared" si="123"/>
        <v>39088</v>
      </c>
      <c r="L2662" s="16">
        <f t="shared" si="124"/>
        <v>41145.26315789474</v>
      </c>
      <c r="M2662" s="16">
        <f t="shared" si="125"/>
        <v>46755.980861244025</v>
      </c>
      <c r="N2662" t="e">
        <f>INDEX(XML!$A$2:$R$782,MATCH(C2662,XML!$D$2:$D$737,0),2)</f>
        <v>#N/A</v>
      </c>
    </row>
    <row r="2663" spans="1:14" ht="78.75" x14ac:dyDescent="0.2">
      <c r="A2663">
        <v>42946</v>
      </c>
      <c r="B2663">
        <v>61631</v>
      </c>
      <c r="C2663" s="15" t="s">
        <v>25116</v>
      </c>
      <c r="D2663" s="15" t="s">
        <v>25117</v>
      </c>
      <c r="E2663">
        <v>53990</v>
      </c>
      <c r="F2663">
        <v>53990</v>
      </c>
      <c r="I2663">
        <v>4</v>
      </c>
      <c r="K2663" s="16">
        <f t="shared" si="123"/>
        <v>57769.3</v>
      </c>
      <c r="L2663" s="16">
        <f t="shared" si="124"/>
        <v>60809.789473684214</v>
      </c>
      <c r="M2663" s="16">
        <f t="shared" si="125"/>
        <v>69102.033492822971</v>
      </c>
      <c r="N2663" t="e">
        <f>INDEX(XML!$A$2:$R$782,MATCH(C2663,XML!$D$2:$D$737,0),2)</f>
        <v>#N/A</v>
      </c>
    </row>
    <row r="2664" spans="1:14" ht="78.75" x14ac:dyDescent="0.2">
      <c r="A2664">
        <v>49415</v>
      </c>
      <c r="B2664">
        <v>61670</v>
      </c>
      <c r="C2664" s="15" t="s">
        <v>25120</v>
      </c>
      <c r="D2664" s="15" t="s">
        <v>26079</v>
      </c>
      <c r="E2664">
        <v>75990</v>
      </c>
      <c r="F2664">
        <v>75990</v>
      </c>
      <c r="I2664">
        <v>4</v>
      </c>
      <c r="K2664" s="16">
        <f t="shared" si="123"/>
        <v>81309.3</v>
      </c>
      <c r="L2664" s="16">
        <f t="shared" si="124"/>
        <v>85588.736842105267</v>
      </c>
      <c r="M2664" s="16">
        <f t="shared" si="125"/>
        <v>97259.928229665064</v>
      </c>
      <c r="N2664" t="e">
        <f>INDEX(XML!$A$2:$R$782,MATCH(C2664,XML!$D$2:$D$737,0),2)</f>
        <v>#N/A</v>
      </c>
    </row>
    <row r="2665" spans="1:14" ht="90" x14ac:dyDescent="0.2">
      <c r="A2665">
        <v>53299</v>
      </c>
      <c r="B2665">
        <v>61553</v>
      </c>
      <c r="C2665" s="15" t="s">
        <v>29661</v>
      </c>
      <c r="D2665" s="15" t="s">
        <v>29662</v>
      </c>
      <c r="E2665">
        <v>107990</v>
      </c>
      <c r="F2665">
        <v>107990</v>
      </c>
      <c r="I2665">
        <v>2</v>
      </c>
      <c r="K2665" s="16">
        <f t="shared" si="123"/>
        <v>115549.3</v>
      </c>
      <c r="L2665" s="16">
        <f t="shared" si="124"/>
        <v>121630.84210526316</v>
      </c>
      <c r="M2665" s="16">
        <f t="shared" si="125"/>
        <v>138216.86602870814</v>
      </c>
      <c r="N2665" t="e">
        <f>INDEX(XML!$A$2:$R$782,MATCH(C2665,XML!$D$2:$D$737,0),2)</f>
        <v>#N/A</v>
      </c>
    </row>
    <row r="2666" spans="1:14" ht="135" x14ac:dyDescent="0.2">
      <c r="A2666">
        <v>68315</v>
      </c>
      <c r="B2666" t="s">
        <v>47906</v>
      </c>
      <c r="C2666" s="15" t="s">
        <v>47907</v>
      </c>
      <c r="D2666" s="15" t="s">
        <v>47908</v>
      </c>
      <c r="E2666">
        <v>999999</v>
      </c>
      <c r="F2666">
        <v>0</v>
      </c>
      <c r="K2666" s="16">
        <f t="shared" si="123"/>
        <v>1069998.93</v>
      </c>
      <c r="L2666" s="16">
        <f t="shared" si="124"/>
        <v>1126314.6631578947</v>
      </c>
      <c r="M2666" s="16">
        <f t="shared" si="125"/>
        <v>1279903.0263157894</v>
      </c>
      <c r="N2666" t="e">
        <f>INDEX(XML!$A$2:$R$782,MATCH(C2666,XML!$D$2:$D$737,0),2)</f>
        <v>#N/A</v>
      </c>
    </row>
    <row r="2667" spans="1:14" ht="168.75" x14ac:dyDescent="0.2">
      <c r="A2667">
        <v>74648</v>
      </c>
      <c r="B2667" t="s">
        <v>48417</v>
      </c>
      <c r="C2667" s="15" t="s">
        <v>48418</v>
      </c>
      <c r="D2667" s="15" t="s">
        <v>48419</v>
      </c>
      <c r="E2667">
        <v>230090</v>
      </c>
      <c r="F2667">
        <v>230090</v>
      </c>
      <c r="H2667">
        <v>8</v>
      </c>
      <c r="K2667" s="16">
        <f t="shared" si="123"/>
        <v>246196.3</v>
      </c>
      <c r="L2667" s="16">
        <f t="shared" si="124"/>
        <v>259154</v>
      </c>
      <c r="M2667" s="16">
        <f t="shared" si="125"/>
        <v>294493.18181818182</v>
      </c>
      <c r="N2667" t="e">
        <f>INDEX(XML!$A$2:$R$782,MATCH(C2667,XML!$D$2:$D$737,0),2)</f>
        <v>#N/A</v>
      </c>
    </row>
    <row r="2668" spans="1:14" ht="168.75" x14ac:dyDescent="0.2">
      <c r="A2668">
        <v>81810</v>
      </c>
      <c r="B2668" t="s">
        <v>47909</v>
      </c>
      <c r="C2668" s="15" t="s">
        <v>47910</v>
      </c>
      <c r="D2668" s="15" t="s">
        <v>47911</v>
      </c>
      <c r="E2668">
        <v>143390</v>
      </c>
      <c r="F2668">
        <v>143390</v>
      </c>
      <c r="H2668">
        <v>7</v>
      </c>
      <c r="K2668" s="16">
        <f t="shared" si="123"/>
        <v>153427.29999999999</v>
      </c>
      <c r="L2668" s="16">
        <f t="shared" si="124"/>
        <v>161502.42105263157</v>
      </c>
      <c r="M2668" s="16">
        <f t="shared" si="125"/>
        <v>183525.4784688995</v>
      </c>
      <c r="N2668" t="e">
        <f>INDEX(XML!$A$2:$R$782,MATCH(C2668,XML!$D$2:$D$737,0),2)</f>
        <v>#N/A</v>
      </c>
    </row>
    <row r="2669" spans="1:14" ht="168.75" x14ac:dyDescent="0.2">
      <c r="A2669">
        <v>81811</v>
      </c>
      <c r="B2669" t="s">
        <v>47912</v>
      </c>
      <c r="C2669" s="15" t="s">
        <v>47913</v>
      </c>
      <c r="D2669" s="15" t="s">
        <v>47914</v>
      </c>
      <c r="E2669">
        <v>143390</v>
      </c>
      <c r="F2669">
        <v>143390</v>
      </c>
      <c r="H2669">
        <v>10</v>
      </c>
      <c r="K2669" s="16">
        <f t="shared" si="123"/>
        <v>153427.29999999999</v>
      </c>
      <c r="L2669" s="16">
        <f t="shared" si="124"/>
        <v>161502.42105263157</v>
      </c>
      <c r="M2669" s="16">
        <f t="shared" si="125"/>
        <v>183525.4784688995</v>
      </c>
      <c r="N2669" t="e">
        <f>INDEX(XML!$A$2:$R$782,MATCH(C2669,XML!$D$2:$D$737,0),2)</f>
        <v>#N/A</v>
      </c>
    </row>
    <row r="2670" spans="1:14" ht="146.25" x14ac:dyDescent="0.2">
      <c r="A2670">
        <v>81812</v>
      </c>
      <c r="B2670" t="s">
        <v>47915</v>
      </c>
      <c r="C2670" s="15" t="s">
        <v>47916</v>
      </c>
      <c r="D2670" s="15" t="s">
        <v>47917</v>
      </c>
      <c r="E2670">
        <v>85990</v>
      </c>
      <c r="F2670">
        <v>85990</v>
      </c>
      <c r="H2670" t="s">
        <v>746</v>
      </c>
      <c r="K2670" s="16">
        <f t="shared" si="123"/>
        <v>92009.3</v>
      </c>
      <c r="L2670" s="16">
        <f t="shared" si="124"/>
        <v>96851.894736842107</v>
      </c>
      <c r="M2670" s="16">
        <f t="shared" si="125"/>
        <v>110058.97129186602</v>
      </c>
      <c r="N2670" t="e">
        <f>INDEX(XML!$A$2:$R$782,MATCH(C2670,XML!$D$2:$D$737,0),2)</f>
        <v>#N/A</v>
      </c>
    </row>
    <row r="2671" spans="1:14" ht="146.25" x14ac:dyDescent="0.2">
      <c r="A2671">
        <v>81813</v>
      </c>
      <c r="B2671" t="s">
        <v>47918</v>
      </c>
      <c r="C2671" s="15" t="s">
        <v>47919</v>
      </c>
      <c r="D2671" s="15" t="s">
        <v>47920</v>
      </c>
      <c r="E2671">
        <v>85990</v>
      </c>
      <c r="F2671">
        <v>85990</v>
      </c>
      <c r="H2671" t="s">
        <v>746</v>
      </c>
      <c r="K2671" s="16">
        <f t="shared" si="123"/>
        <v>92009.3</v>
      </c>
      <c r="L2671" s="16">
        <f t="shared" si="124"/>
        <v>96851.894736842107</v>
      </c>
      <c r="M2671" s="16">
        <f t="shared" si="125"/>
        <v>110058.97129186602</v>
      </c>
      <c r="N2671" t="e">
        <f>INDEX(XML!$A$2:$R$782,MATCH(C2671,XML!$D$2:$D$737,0),2)</f>
        <v>#N/A</v>
      </c>
    </row>
    <row r="2672" spans="1:14" ht="15.75" x14ac:dyDescent="0.25">
      <c r="A2672" s="184" t="s">
        <v>16286</v>
      </c>
      <c r="B2672" s="184"/>
      <c r="C2672" s="185"/>
      <c r="D2672" s="185"/>
      <c r="E2672" s="184"/>
      <c r="F2672" s="184"/>
      <c r="G2672" s="184"/>
      <c r="H2672" s="184"/>
      <c r="I2672" s="184"/>
      <c r="J2672" s="184"/>
      <c r="K2672" s="16">
        <f t="shared" si="123"/>
        <v>0</v>
      </c>
      <c r="L2672" s="16">
        <f t="shared" si="124"/>
        <v>0</v>
      </c>
      <c r="M2672" s="16">
        <f t="shared" si="125"/>
        <v>0</v>
      </c>
      <c r="N2672" t="e">
        <f>INDEX(XML!$A$2:$R$782,MATCH(C2672,XML!$D$2:$D$737,0),2)</f>
        <v>#N/A</v>
      </c>
    </row>
    <row r="2673" spans="1:14" ht="101.25" x14ac:dyDescent="0.2">
      <c r="A2673">
        <v>32525</v>
      </c>
      <c r="B2673" t="s">
        <v>14463</v>
      </c>
      <c r="C2673" s="15" t="s">
        <v>14573</v>
      </c>
      <c r="D2673" s="15" t="s">
        <v>14574</v>
      </c>
      <c r="E2673">
        <v>2293</v>
      </c>
      <c r="F2673">
        <v>2990</v>
      </c>
      <c r="K2673" s="16">
        <f t="shared" si="123"/>
        <v>2568.16</v>
      </c>
      <c r="L2673" s="16">
        <f t="shared" si="124"/>
        <v>2703.3263157894735</v>
      </c>
      <c r="M2673" s="16">
        <f t="shared" si="125"/>
        <v>3071.961722488038</v>
      </c>
      <c r="N2673" t="e">
        <f>INDEX(XML!$A$2:$R$782,MATCH(C2673,XML!$D$2:$D$737,0),2)</f>
        <v>#N/A</v>
      </c>
    </row>
    <row r="2674" spans="1:14" ht="33.75" x14ac:dyDescent="0.2">
      <c r="A2674">
        <v>32523</v>
      </c>
      <c r="B2674" t="s">
        <v>14463</v>
      </c>
      <c r="C2674" s="15" t="s">
        <v>14464</v>
      </c>
      <c r="D2674" s="15" t="s">
        <v>14465</v>
      </c>
      <c r="E2674">
        <v>2293</v>
      </c>
      <c r="F2674">
        <v>2990</v>
      </c>
      <c r="K2674" s="16">
        <f t="shared" si="123"/>
        <v>2568.16</v>
      </c>
      <c r="L2674" s="16">
        <f t="shared" si="124"/>
        <v>2703.3263157894735</v>
      </c>
      <c r="M2674" s="16">
        <f t="shared" si="125"/>
        <v>3071.961722488038</v>
      </c>
      <c r="N2674" t="e">
        <f>INDEX(XML!$A$2:$R$782,MATCH(C2674,XML!$D$2:$D$737,0),2)</f>
        <v>#N/A</v>
      </c>
    </row>
    <row r="2675" spans="1:14" ht="45" x14ac:dyDescent="0.2">
      <c r="A2675">
        <v>79610</v>
      </c>
      <c r="B2675" t="s">
        <v>38665</v>
      </c>
      <c r="C2675" s="15" t="s">
        <v>38666</v>
      </c>
      <c r="D2675" s="15" t="s">
        <v>38667</v>
      </c>
      <c r="E2675">
        <v>16000</v>
      </c>
      <c r="F2675">
        <v>21350</v>
      </c>
      <c r="H2675" t="s">
        <v>746</v>
      </c>
      <c r="K2675" s="16">
        <f t="shared" si="123"/>
        <v>17920</v>
      </c>
      <c r="L2675" s="16">
        <f t="shared" si="124"/>
        <v>18863.157894736843</v>
      </c>
      <c r="M2675" s="16">
        <f t="shared" si="125"/>
        <v>21435.406698564595</v>
      </c>
      <c r="N2675" t="e">
        <f>INDEX(XML!$A$2:$R$782,MATCH(C2675,XML!$D$2:$D$737,0),2)</f>
        <v>#N/A</v>
      </c>
    </row>
    <row r="2676" spans="1:14" ht="67.5" x14ac:dyDescent="0.2">
      <c r="A2676">
        <v>53583</v>
      </c>
      <c r="B2676" t="s">
        <v>12281</v>
      </c>
      <c r="C2676" s="15" t="s">
        <v>12282</v>
      </c>
      <c r="D2676" s="15" t="s">
        <v>12283</v>
      </c>
      <c r="E2676">
        <v>16900</v>
      </c>
      <c r="F2676">
        <v>27683</v>
      </c>
      <c r="H2676" t="s">
        <v>746</v>
      </c>
      <c r="K2676" s="16">
        <f t="shared" si="123"/>
        <v>18928</v>
      </c>
      <c r="L2676" s="16">
        <f t="shared" si="124"/>
        <v>19924.21052631579</v>
      </c>
      <c r="M2676" s="16">
        <f t="shared" si="125"/>
        <v>22641.148325358852</v>
      </c>
      <c r="N2676" t="e">
        <f>INDEX(XML!$A$2:$R$782,MATCH(C2676,XML!$D$2:$D$737,0),2)</f>
        <v>#N/A</v>
      </c>
    </row>
    <row r="2677" spans="1:14" ht="78.75" x14ac:dyDescent="0.2">
      <c r="A2677">
        <v>53551</v>
      </c>
      <c r="B2677" t="s">
        <v>14558</v>
      </c>
      <c r="C2677" s="15" t="s">
        <v>14559</v>
      </c>
      <c r="D2677" s="15" t="s">
        <v>14560</v>
      </c>
      <c r="E2677">
        <v>17013</v>
      </c>
      <c r="F2677">
        <v>29759</v>
      </c>
      <c r="K2677" s="16">
        <f t="shared" si="123"/>
        <v>19054.560000000001</v>
      </c>
      <c r="L2677" s="16">
        <f t="shared" si="124"/>
        <v>20057.431578947369</v>
      </c>
      <c r="M2677" s="16">
        <f t="shared" si="125"/>
        <v>22792.535885167465</v>
      </c>
      <c r="N2677" t="e">
        <f>INDEX(XML!$A$2:$R$782,MATCH(C2677,XML!$D$2:$D$737,0),2)</f>
        <v>#N/A</v>
      </c>
    </row>
    <row r="2678" spans="1:14" ht="33.75" x14ac:dyDescent="0.2">
      <c r="A2678">
        <v>64254</v>
      </c>
      <c r="B2678" t="s">
        <v>23193</v>
      </c>
      <c r="C2678" s="15" t="s">
        <v>23194</v>
      </c>
      <c r="D2678" s="15" t="s">
        <v>23195</v>
      </c>
      <c r="E2678">
        <v>21500</v>
      </c>
      <c r="F2678">
        <v>33912</v>
      </c>
      <c r="H2678" t="s">
        <v>746</v>
      </c>
      <c r="K2678" s="16">
        <f t="shared" si="123"/>
        <v>24080</v>
      </c>
      <c r="L2678" s="16">
        <f t="shared" si="124"/>
        <v>25347.36842105263</v>
      </c>
      <c r="M2678" s="16">
        <f t="shared" si="125"/>
        <v>28803.827751196168</v>
      </c>
      <c r="N2678" t="e">
        <f>INDEX(XML!$A$2:$R$782,MATCH(C2678,XML!$D$2:$D$737,0),2)</f>
        <v>#N/A</v>
      </c>
    </row>
    <row r="2679" spans="1:14" ht="78.75" x14ac:dyDescent="0.2">
      <c r="A2679">
        <v>60851</v>
      </c>
      <c r="B2679" t="s">
        <v>20207</v>
      </c>
      <c r="C2679" s="15" t="s">
        <v>20208</v>
      </c>
      <c r="D2679" s="15" t="s">
        <v>20209</v>
      </c>
      <c r="E2679">
        <v>22300</v>
      </c>
      <c r="F2679">
        <v>30000</v>
      </c>
      <c r="K2679" s="16">
        <f t="shared" si="123"/>
        <v>24976</v>
      </c>
      <c r="L2679" s="16">
        <f t="shared" si="124"/>
        <v>26290.526315789473</v>
      </c>
      <c r="M2679" s="16">
        <f t="shared" si="125"/>
        <v>29875.598086124402</v>
      </c>
      <c r="N2679" t="e">
        <f>INDEX(XML!$A$2:$R$782,MATCH(C2679,XML!$D$2:$D$737,0),2)</f>
        <v>#N/A</v>
      </c>
    </row>
    <row r="2680" spans="1:14" ht="78.75" x14ac:dyDescent="0.2">
      <c r="A2680">
        <v>74540</v>
      </c>
      <c r="B2680" t="s">
        <v>38659</v>
      </c>
      <c r="C2680" s="15" t="s">
        <v>38660</v>
      </c>
      <c r="D2680" s="15" t="s">
        <v>38661</v>
      </c>
      <c r="E2680">
        <v>23300</v>
      </c>
      <c r="F2680">
        <v>35500</v>
      </c>
      <c r="H2680" t="s">
        <v>746</v>
      </c>
      <c r="K2680" s="16">
        <f t="shared" si="123"/>
        <v>26096</v>
      </c>
      <c r="L2680" s="16">
        <f t="shared" si="124"/>
        <v>27469.473684210527</v>
      </c>
      <c r="M2680" s="16">
        <f t="shared" si="125"/>
        <v>31215.311004784689</v>
      </c>
      <c r="N2680" t="e">
        <f>INDEX(XML!$A$2:$R$782,MATCH(C2680,XML!$D$2:$D$737,0),2)</f>
        <v>#N/A</v>
      </c>
    </row>
    <row r="2681" spans="1:14" ht="78.75" x14ac:dyDescent="0.2">
      <c r="A2681">
        <v>74553</v>
      </c>
      <c r="B2681" t="s">
        <v>33682</v>
      </c>
      <c r="C2681" s="15" t="s">
        <v>33683</v>
      </c>
      <c r="D2681" s="15" t="s">
        <v>33684</v>
      </c>
      <c r="E2681">
        <v>27000</v>
      </c>
      <c r="F2681">
        <v>37510</v>
      </c>
      <c r="H2681" t="s">
        <v>746</v>
      </c>
      <c r="K2681" s="16">
        <f t="shared" si="123"/>
        <v>30240</v>
      </c>
      <c r="L2681" s="16">
        <f t="shared" si="124"/>
        <v>31831.57894736842</v>
      </c>
      <c r="M2681" s="16">
        <f t="shared" si="125"/>
        <v>36172.248803827744</v>
      </c>
      <c r="N2681" t="e">
        <f>INDEX(XML!$A$2:$R$782,MATCH(C2681,XML!$D$2:$D$737,0),2)</f>
        <v>#N/A</v>
      </c>
    </row>
    <row r="2682" spans="1:14" ht="78.75" x14ac:dyDescent="0.2">
      <c r="A2682">
        <v>53553</v>
      </c>
      <c r="B2682" t="s">
        <v>12277</v>
      </c>
      <c r="C2682" s="15" t="s">
        <v>12278</v>
      </c>
      <c r="D2682" s="15" t="s">
        <v>15254</v>
      </c>
      <c r="E2682">
        <v>25750</v>
      </c>
      <c r="F2682">
        <v>40832</v>
      </c>
      <c r="H2682" t="s">
        <v>746</v>
      </c>
      <c r="K2682" s="16">
        <f t="shared" si="123"/>
        <v>28840</v>
      </c>
      <c r="L2682" s="16">
        <f t="shared" si="124"/>
        <v>30357.894736842107</v>
      </c>
      <c r="M2682" s="16">
        <f t="shared" si="125"/>
        <v>34497.607655502397</v>
      </c>
      <c r="N2682" t="e">
        <f>INDEX(XML!$A$2:$R$782,MATCH(C2682,XML!$D$2:$D$737,0),2)</f>
        <v>#N/A</v>
      </c>
    </row>
    <row r="2683" spans="1:14" ht="33.75" customHeight="1" x14ac:dyDescent="0.2">
      <c r="A2683">
        <v>74544</v>
      </c>
      <c r="B2683" t="s">
        <v>33679</v>
      </c>
      <c r="C2683" s="15" t="s">
        <v>33680</v>
      </c>
      <c r="D2683" s="15" t="s">
        <v>33681</v>
      </c>
      <c r="E2683">
        <v>34600</v>
      </c>
      <c r="F2683">
        <v>57000</v>
      </c>
      <c r="H2683">
        <v>34</v>
      </c>
      <c r="K2683" s="16">
        <f t="shared" si="123"/>
        <v>38752</v>
      </c>
      <c r="L2683" s="16">
        <f t="shared" si="124"/>
        <v>40791.57894736842</v>
      </c>
      <c r="M2683" s="16">
        <f t="shared" si="125"/>
        <v>46354.066985645928</v>
      </c>
      <c r="N2683" t="e">
        <f>INDEX(XML!$A$2:$R$782,MATCH(C2683,XML!$D$2:$D$737,0),2)</f>
        <v>#N/A</v>
      </c>
    </row>
    <row r="2684" spans="1:14" ht="90" x14ac:dyDescent="0.2">
      <c r="A2684">
        <v>53559</v>
      </c>
      <c r="B2684" t="s">
        <v>12279</v>
      </c>
      <c r="C2684" s="15" t="s">
        <v>12280</v>
      </c>
      <c r="D2684" s="15" t="s">
        <v>22358</v>
      </c>
      <c r="E2684">
        <v>35700</v>
      </c>
      <c r="F2684">
        <v>53982</v>
      </c>
      <c r="H2684">
        <v>46</v>
      </c>
      <c r="K2684" s="16">
        <f t="shared" si="123"/>
        <v>39984</v>
      </c>
      <c r="L2684" s="16">
        <f t="shared" si="124"/>
        <v>42088.42105263158</v>
      </c>
      <c r="M2684" s="16">
        <f t="shared" si="125"/>
        <v>47827.751196172248</v>
      </c>
      <c r="N2684" t="e">
        <f>INDEX(XML!$A$2:$R$782,MATCH(C2684,XML!$D$2:$D$737,0),2)</f>
        <v>#N/A</v>
      </c>
    </row>
    <row r="2685" spans="1:14" ht="33.75" x14ac:dyDescent="0.2">
      <c r="A2685">
        <v>64259</v>
      </c>
      <c r="B2685" t="s">
        <v>23980</v>
      </c>
      <c r="C2685" s="15" t="s">
        <v>23981</v>
      </c>
      <c r="D2685" s="15" t="s">
        <v>23982</v>
      </c>
      <c r="E2685">
        <v>31137</v>
      </c>
      <c r="F2685">
        <v>48578</v>
      </c>
      <c r="H2685">
        <v>8</v>
      </c>
      <c r="K2685" s="16">
        <f t="shared" si="123"/>
        <v>34873.440000000002</v>
      </c>
      <c r="L2685" s="16">
        <f t="shared" si="124"/>
        <v>36708.884210526317</v>
      </c>
      <c r="M2685" s="16">
        <f t="shared" si="125"/>
        <v>41714.641148325361</v>
      </c>
      <c r="N2685" t="e">
        <f>INDEX(XML!$A$2:$R$782,MATCH(C2685,XML!$D$2:$D$737,0),2)</f>
        <v>#N/A</v>
      </c>
    </row>
    <row r="2686" spans="1:14" ht="78.75" x14ac:dyDescent="0.2">
      <c r="A2686">
        <v>74555</v>
      </c>
      <c r="B2686" t="s">
        <v>33676</v>
      </c>
      <c r="C2686" s="15" t="s">
        <v>33677</v>
      </c>
      <c r="D2686" s="15" t="s">
        <v>33678</v>
      </c>
      <c r="E2686">
        <v>41900</v>
      </c>
      <c r="F2686">
        <v>69120</v>
      </c>
      <c r="H2686">
        <v>48</v>
      </c>
      <c r="K2686" s="16">
        <f t="shared" si="123"/>
        <v>46928</v>
      </c>
      <c r="L2686" s="16">
        <f t="shared" si="124"/>
        <v>49397.894736842107</v>
      </c>
      <c r="M2686" s="16">
        <f t="shared" si="125"/>
        <v>56133.97129186603</v>
      </c>
      <c r="N2686" t="e">
        <f>INDEX(XML!$A$2:$R$782,MATCH(C2686,XML!$D$2:$D$737,0),2)</f>
        <v>#N/A</v>
      </c>
    </row>
    <row r="2687" spans="1:14" ht="78.75" x14ac:dyDescent="0.2">
      <c r="A2687">
        <v>53530</v>
      </c>
      <c r="B2687" t="s">
        <v>12240</v>
      </c>
      <c r="C2687" s="15" t="s">
        <v>12241</v>
      </c>
      <c r="D2687" s="15" t="s">
        <v>14866</v>
      </c>
      <c r="E2687">
        <v>40000</v>
      </c>
      <c r="F2687">
        <v>67949</v>
      </c>
      <c r="H2687" t="s">
        <v>746</v>
      </c>
      <c r="K2687" s="16">
        <f t="shared" si="123"/>
        <v>44800</v>
      </c>
      <c r="L2687" s="16">
        <f t="shared" si="124"/>
        <v>47157.894736842107</v>
      </c>
      <c r="M2687" s="16">
        <f t="shared" si="125"/>
        <v>53588.516746411478</v>
      </c>
      <c r="N2687" t="e">
        <f>INDEX(XML!$A$2:$R$782,MATCH(C2687,XML!$D$2:$D$737,0),2)</f>
        <v>#N/A</v>
      </c>
    </row>
    <row r="2688" spans="1:14" ht="33.75" x14ac:dyDescent="0.2">
      <c r="A2688">
        <v>64262</v>
      </c>
      <c r="B2688" t="s">
        <v>23335</v>
      </c>
      <c r="C2688" s="15" t="s">
        <v>23336</v>
      </c>
      <c r="D2688" s="15" t="s">
        <v>23337</v>
      </c>
      <c r="E2688">
        <v>37985</v>
      </c>
      <c r="F2688">
        <v>51500</v>
      </c>
      <c r="K2688" s="16">
        <f t="shared" si="123"/>
        <v>42543.199999999997</v>
      </c>
      <c r="L2688" s="16">
        <f t="shared" si="124"/>
        <v>44782.315789473687</v>
      </c>
      <c r="M2688" s="16">
        <f t="shared" si="125"/>
        <v>50888.995215311013</v>
      </c>
      <c r="N2688" t="e">
        <f>INDEX(XML!$A$2:$R$782,MATCH(C2688,XML!$D$2:$D$737,0),2)</f>
        <v>#N/A</v>
      </c>
    </row>
    <row r="2689" spans="1:14" ht="33.75" x14ac:dyDescent="0.2">
      <c r="A2689">
        <v>64261</v>
      </c>
      <c r="B2689" t="s">
        <v>23190</v>
      </c>
      <c r="C2689" s="15" t="s">
        <v>23191</v>
      </c>
      <c r="D2689" s="15" t="s">
        <v>23192</v>
      </c>
      <c r="E2689">
        <v>46866</v>
      </c>
      <c r="F2689">
        <v>68881</v>
      </c>
      <c r="K2689" s="16">
        <f t="shared" si="123"/>
        <v>52489.919999999998</v>
      </c>
      <c r="L2689" s="16">
        <f t="shared" si="124"/>
        <v>55252.547368421052</v>
      </c>
      <c r="M2689" s="16">
        <f t="shared" si="125"/>
        <v>62786.985645933011</v>
      </c>
      <c r="N2689" t="e">
        <f>INDEX(XML!$A$2:$R$782,MATCH(C2689,XML!$D$2:$D$737,0),2)</f>
        <v>#N/A</v>
      </c>
    </row>
    <row r="2690" spans="1:14" ht="78.75" x14ac:dyDescent="0.2">
      <c r="A2690">
        <v>53534</v>
      </c>
      <c r="B2690" t="s">
        <v>12250</v>
      </c>
      <c r="C2690" s="15" t="s">
        <v>12251</v>
      </c>
      <c r="D2690" s="15" t="s">
        <v>12252</v>
      </c>
      <c r="E2690">
        <v>55900</v>
      </c>
      <c r="F2690">
        <v>92000</v>
      </c>
      <c r="H2690">
        <v>16</v>
      </c>
      <c r="K2690" s="16">
        <f t="shared" si="123"/>
        <v>59813</v>
      </c>
      <c r="L2690" s="16">
        <f t="shared" si="124"/>
        <v>62961.052631578947</v>
      </c>
      <c r="M2690" s="16">
        <f t="shared" si="125"/>
        <v>71546.650717703349</v>
      </c>
      <c r="N2690" t="e">
        <f>INDEX(XML!$A$2:$R$782,MATCH(C2690,XML!$D$2:$D$737,0),2)</f>
        <v>#N/A</v>
      </c>
    </row>
    <row r="2691" spans="1:14" ht="33.75" x14ac:dyDescent="0.2">
      <c r="A2691">
        <v>64263</v>
      </c>
      <c r="B2691" t="s">
        <v>23187</v>
      </c>
      <c r="C2691" s="15" t="s">
        <v>23188</v>
      </c>
      <c r="D2691" s="15" t="s">
        <v>23189</v>
      </c>
      <c r="E2691">
        <v>50504</v>
      </c>
      <c r="F2691">
        <v>90599</v>
      </c>
      <c r="K2691" s="16">
        <f t="shared" si="123"/>
        <v>54039.28</v>
      </c>
      <c r="L2691" s="16">
        <f t="shared" si="124"/>
        <v>56883.452631578948</v>
      </c>
      <c r="M2691" s="16">
        <f t="shared" si="125"/>
        <v>64640.287081339717</v>
      </c>
      <c r="N2691" t="e">
        <f>INDEX(XML!$A$2:$R$782,MATCH(C2691,XML!$D$2:$D$737,0),2)</f>
        <v>#N/A</v>
      </c>
    </row>
    <row r="2692" spans="1:14" ht="78.75" x14ac:dyDescent="0.2">
      <c r="A2692">
        <v>53532</v>
      </c>
      <c r="B2692" t="s">
        <v>12245</v>
      </c>
      <c r="C2692" s="15" t="s">
        <v>12246</v>
      </c>
      <c r="D2692" s="15" t="s">
        <v>14867</v>
      </c>
      <c r="E2692">
        <v>39450</v>
      </c>
      <c r="F2692">
        <v>83049</v>
      </c>
      <c r="H2692">
        <v>2</v>
      </c>
      <c r="K2692" s="16">
        <f t="shared" si="123"/>
        <v>44184</v>
      </c>
      <c r="L2692" s="16">
        <f t="shared" si="124"/>
        <v>46509.473684210527</v>
      </c>
      <c r="M2692" s="16">
        <f t="shared" si="125"/>
        <v>52851.674641148325</v>
      </c>
      <c r="N2692" t="e">
        <f>INDEX(XML!$A$2:$R$782,MATCH(C2692,XML!$D$2:$D$737,0),2)</f>
        <v>#N/A</v>
      </c>
    </row>
    <row r="2693" spans="1:14" ht="56.25" x14ac:dyDescent="0.2">
      <c r="A2693">
        <v>57113</v>
      </c>
      <c r="B2693" t="s">
        <v>15638</v>
      </c>
      <c r="C2693" s="15" t="s">
        <v>15639</v>
      </c>
      <c r="D2693" s="15" t="s">
        <v>15640</v>
      </c>
      <c r="E2693">
        <v>64307</v>
      </c>
      <c r="F2693">
        <v>112620</v>
      </c>
      <c r="H2693">
        <v>19</v>
      </c>
      <c r="K2693" s="16">
        <f t="shared" ref="K2693:K2756" si="126">IF(E2693&gt;49999,E2693+E2693*0.07,IF(E2693&lt;=49999,E2693+E2693*0.12))</f>
        <v>68808.490000000005</v>
      </c>
      <c r="L2693" s="16">
        <f t="shared" ref="L2693:L2756" si="127">K2693*100/95</f>
        <v>72429.989473684225</v>
      </c>
      <c r="M2693" s="16">
        <f t="shared" ref="M2693:M2756" si="128">IF(COUNTIF(C2693,"*Dahua*"),F2693-10,L2693*100/88)</f>
        <v>82306.806220095707</v>
      </c>
      <c r="N2693" t="e">
        <f>INDEX(XML!$A$2:$R$782,MATCH(C2693,XML!$D$2:$D$737,0),2)</f>
        <v>#N/A</v>
      </c>
    </row>
    <row r="2694" spans="1:14" ht="56.25" x14ac:dyDescent="0.2">
      <c r="A2694">
        <v>63754</v>
      </c>
      <c r="B2694" t="s">
        <v>23332</v>
      </c>
      <c r="C2694" s="15" t="s">
        <v>23333</v>
      </c>
      <c r="D2694" s="15" t="s">
        <v>23334</v>
      </c>
      <c r="E2694">
        <v>57000</v>
      </c>
      <c r="F2694">
        <v>112620</v>
      </c>
      <c r="H2694" t="s">
        <v>746</v>
      </c>
      <c r="K2694" s="16">
        <f t="shared" si="126"/>
        <v>60990</v>
      </c>
      <c r="L2694" s="16">
        <f t="shared" si="127"/>
        <v>64200</v>
      </c>
      <c r="M2694" s="16">
        <f t="shared" si="128"/>
        <v>72954.545454545456</v>
      </c>
      <c r="N2694" t="e">
        <f>INDEX(XML!$A$2:$R$782,MATCH(C2694,XML!$D$2:$D$737,0),2)</f>
        <v>#N/A</v>
      </c>
    </row>
    <row r="2695" spans="1:14" ht="67.5" x14ac:dyDescent="0.2">
      <c r="A2695">
        <v>53525</v>
      </c>
      <c r="B2695" t="s">
        <v>12233</v>
      </c>
      <c r="C2695" s="15" t="s">
        <v>12234</v>
      </c>
      <c r="D2695" s="15" t="s">
        <v>12235</v>
      </c>
      <c r="E2695">
        <v>16500</v>
      </c>
      <c r="F2695">
        <v>23005</v>
      </c>
      <c r="H2695" t="s">
        <v>1062</v>
      </c>
      <c r="K2695" s="16">
        <f t="shared" si="126"/>
        <v>18480</v>
      </c>
      <c r="L2695" s="16">
        <f t="shared" si="127"/>
        <v>19452.63157894737</v>
      </c>
      <c r="M2695" s="16">
        <f t="shared" si="128"/>
        <v>22105.26315789474</v>
      </c>
      <c r="N2695" t="e">
        <f>INDEX(XML!$A$2:$R$782,MATCH(C2695,XML!$D$2:$D$737,0),2)</f>
        <v>#N/A</v>
      </c>
    </row>
    <row r="2696" spans="1:14" ht="33.75" x14ac:dyDescent="0.2">
      <c r="A2696">
        <v>64249</v>
      </c>
      <c r="B2696" t="s">
        <v>22224</v>
      </c>
      <c r="C2696" s="15" t="s">
        <v>22225</v>
      </c>
      <c r="D2696" s="15" t="s">
        <v>22226</v>
      </c>
      <c r="E2696">
        <v>32910</v>
      </c>
      <c r="F2696">
        <v>68040</v>
      </c>
      <c r="H2696" t="s">
        <v>1062</v>
      </c>
      <c r="K2696" s="16">
        <f t="shared" si="126"/>
        <v>36859.199999999997</v>
      </c>
      <c r="L2696" s="16">
        <f t="shared" si="127"/>
        <v>38799.15789473684</v>
      </c>
      <c r="M2696" s="16">
        <f t="shared" si="128"/>
        <v>44089.952153110047</v>
      </c>
      <c r="N2696" t="e">
        <f>INDEX(XML!$A$2:$R$782,MATCH(C2696,XML!$D$2:$D$737,0),2)</f>
        <v>#N/A</v>
      </c>
    </row>
    <row r="2697" spans="1:14" ht="90" x14ac:dyDescent="0.2">
      <c r="A2697">
        <v>53526</v>
      </c>
      <c r="B2697" t="s">
        <v>12236</v>
      </c>
      <c r="C2697" s="15" t="s">
        <v>17851</v>
      </c>
      <c r="D2697" s="15" t="s">
        <v>17852</v>
      </c>
      <c r="E2697">
        <v>24000</v>
      </c>
      <c r="F2697">
        <v>52220</v>
      </c>
      <c r="K2697" s="16">
        <f t="shared" si="126"/>
        <v>26880</v>
      </c>
      <c r="L2697" s="16">
        <f t="shared" si="127"/>
        <v>28294.736842105263</v>
      </c>
      <c r="M2697" s="16">
        <f t="shared" si="128"/>
        <v>32153.110047846891</v>
      </c>
      <c r="N2697" t="e">
        <f>INDEX(XML!$A$2:$R$782,MATCH(C2697,XML!$D$2:$D$737,0),2)</f>
        <v>#N/A</v>
      </c>
    </row>
    <row r="2698" spans="1:14" ht="33.75" x14ac:dyDescent="0.2">
      <c r="A2698">
        <v>64250</v>
      </c>
      <c r="B2698" t="s">
        <v>22227</v>
      </c>
      <c r="C2698" s="15" t="s">
        <v>22228</v>
      </c>
      <c r="D2698" s="15" t="s">
        <v>22229</v>
      </c>
      <c r="E2698">
        <v>35845</v>
      </c>
      <c r="F2698">
        <v>67949</v>
      </c>
      <c r="H2698">
        <v>45</v>
      </c>
      <c r="K2698" s="16">
        <f t="shared" si="126"/>
        <v>40146.400000000001</v>
      </c>
      <c r="L2698" s="16">
        <f t="shared" si="127"/>
        <v>42259.368421052633</v>
      </c>
      <c r="M2698" s="16">
        <f t="shared" si="128"/>
        <v>48022.009569377988</v>
      </c>
      <c r="N2698" t="e">
        <f>INDEX(XML!$A$2:$R$782,MATCH(C2698,XML!$D$2:$D$737,0),2)</f>
        <v>#N/A</v>
      </c>
    </row>
    <row r="2699" spans="1:14" ht="33.75" x14ac:dyDescent="0.2">
      <c r="A2699">
        <v>64251</v>
      </c>
      <c r="B2699" t="s">
        <v>22230</v>
      </c>
      <c r="C2699" s="15" t="s">
        <v>22231</v>
      </c>
      <c r="D2699" s="15" t="s">
        <v>22232</v>
      </c>
      <c r="E2699">
        <v>28997</v>
      </c>
      <c r="F2699">
        <v>52220</v>
      </c>
      <c r="K2699" s="16">
        <f t="shared" si="126"/>
        <v>32476.639999999999</v>
      </c>
      <c r="L2699" s="16">
        <f t="shared" si="127"/>
        <v>34185.936842105264</v>
      </c>
      <c r="M2699" s="16">
        <f t="shared" si="128"/>
        <v>38847.655502392343</v>
      </c>
      <c r="N2699" t="e">
        <f>INDEX(XML!$A$2:$R$782,MATCH(C2699,XML!$D$2:$D$737,0),2)</f>
        <v>#N/A</v>
      </c>
    </row>
    <row r="2700" spans="1:14" ht="90" x14ac:dyDescent="0.2">
      <c r="A2700">
        <v>53528</v>
      </c>
      <c r="B2700" t="s">
        <v>12237</v>
      </c>
      <c r="C2700" s="15" t="s">
        <v>12238</v>
      </c>
      <c r="D2700" s="15" t="s">
        <v>12239</v>
      </c>
      <c r="E2700">
        <v>39900</v>
      </c>
      <c r="F2700">
        <v>83049</v>
      </c>
      <c r="H2700">
        <v>6</v>
      </c>
      <c r="K2700" s="16">
        <f t="shared" si="126"/>
        <v>44688</v>
      </c>
      <c r="L2700" s="16">
        <f t="shared" si="127"/>
        <v>47040</v>
      </c>
      <c r="M2700" s="16">
        <f t="shared" si="128"/>
        <v>53454.545454545456</v>
      </c>
      <c r="N2700" t="e">
        <f>INDEX(XML!$A$2:$R$782,MATCH(C2700,XML!$D$2:$D$737,0),2)</f>
        <v>#N/A</v>
      </c>
    </row>
    <row r="2701" spans="1:14" ht="78.75" x14ac:dyDescent="0.2">
      <c r="A2701">
        <v>53531</v>
      </c>
      <c r="B2701" t="s">
        <v>12242</v>
      </c>
      <c r="C2701" s="15" t="s">
        <v>12243</v>
      </c>
      <c r="D2701" s="15" t="s">
        <v>12244</v>
      </c>
      <c r="E2701">
        <v>38900</v>
      </c>
      <c r="F2701">
        <v>83049</v>
      </c>
      <c r="H2701">
        <v>3</v>
      </c>
      <c r="K2701" s="16">
        <f t="shared" si="126"/>
        <v>43568</v>
      </c>
      <c r="L2701" s="16">
        <f t="shared" si="127"/>
        <v>45861.052631578947</v>
      </c>
      <c r="M2701" s="16">
        <f t="shared" si="128"/>
        <v>52114.832535885165</v>
      </c>
      <c r="N2701" t="e">
        <f>INDEX(XML!$A$2:$R$782,MATCH(C2701,XML!$D$2:$D$737,0),2)</f>
        <v>#N/A</v>
      </c>
    </row>
    <row r="2702" spans="1:14" ht="78.75" x14ac:dyDescent="0.2">
      <c r="A2702">
        <v>56642</v>
      </c>
      <c r="B2702" t="s">
        <v>15635</v>
      </c>
      <c r="C2702" s="15" t="s">
        <v>15636</v>
      </c>
      <c r="D2702" s="15" t="s">
        <v>15637</v>
      </c>
      <c r="E2702">
        <v>52900</v>
      </c>
      <c r="F2702">
        <v>113249</v>
      </c>
      <c r="H2702">
        <v>5</v>
      </c>
      <c r="K2702" s="16">
        <f t="shared" si="126"/>
        <v>56603</v>
      </c>
      <c r="L2702" s="16">
        <f t="shared" si="127"/>
        <v>59582.105263157893</v>
      </c>
      <c r="M2702" s="16">
        <f t="shared" si="128"/>
        <v>67706.937799043066</v>
      </c>
      <c r="N2702" t="e">
        <f>INDEX(XML!$A$2:$R$782,MATCH(C2702,XML!$D$2:$D$737,0),2)</f>
        <v>#N/A</v>
      </c>
    </row>
    <row r="2703" spans="1:14" ht="90" x14ac:dyDescent="0.2">
      <c r="A2703">
        <v>53535</v>
      </c>
      <c r="B2703" t="s">
        <v>12253</v>
      </c>
      <c r="C2703" s="15" t="s">
        <v>12254</v>
      </c>
      <c r="D2703" s="15" t="s">
        <v>12255</v>
      </c>
      <c r="E2703">
        <v>78538</v>
      </c>
      <c r="F2703">
        <v>144078</v>
      </c>
      <c r="H2703">
        <v>4</v>
      </c>
      <c r="K2703" s="16">
        <f t="shared" si="126"/>
        <v>84035.66</v>
      </c>
      <c r="L2703" s="16">
        <f t="shared" si="127"/>
        <v>88458.589473684217</v>
      </c>
      <c r="M2703" s="16">
        <f t="shared" si="128"/>
        <v>100521.1244019139</v>
      </c>
      <c r="N2703" t="e">
        <f>INDEX(XML!$A$2:$R$782,MATCH(C2703,XML!$D$2:$D$737,0),2)</f>
        <v>#N/A</v>
      </c>
    </row>
    <row r="2704" spans="1:14" ht="67.5" x14ac:dyDescent="0.2">
      <c r="A2704">
        <v>53533</v>
      </c>
      <c r="B2704" t="s">
        <v>12247</v>
      </c>
      <c r="C2704" s="15" t="s">
        <v>12248</v>
      </c>
      <c r="D2704" s="15" t="s">
        <v>12249</v>
      </c>
      <c r="E2704">
        <v>72500</v>
      </c>
      <c r="F2704">
        <v>151830</v>
      </c>
      <c r="H2704">
        <v>9</v>
      </c>
      <c r="K2704" s="16">
        <f t="shared" si="126"/>
        <v>77575</v>
      </c>
      <c r="L2704" s="16">
        <f t="shared" si="127"/>
        <v>81657.894736842107</v>
      </c>
      <c r="M2704" s="16">
        <f t="shared" si="128"/>
        <v>92793.062200956934</v>
      </c>
      <c r="N2704" t="e">
        <f>INDEX(XML!$A$2:$R$782,MATCH(C2704,XML!$D$2:$D$737,0),2)</f>
        <v>#N/A</v>
      </c>
    </row>
    <row r="2705" spans="1:14" ht="90" x14ac:dyDescent="0.2">
      <c r="A2705">
        <v>53544</v>
      </c>
      <c r="B2705" t="s">
        <v>12256</v>
      </c>
      <c r="C2705" s="15" t="s">
        <v>12257</v>
      </c>
      <c r="D2705" s="15" t="s">
        <v>12258</v>
      </c>
      <c r="E2705">
        <v>46900</v>
      </c>
      <c r="F2705">
        <v>87570</v>
      </c>
      <c r="H2705">
        <v>2</v>
      </c>
      <c r="K2705" s="16">
        <f t="shared" si="126"/>
        <v>52528</v>
      </c>
      <c r="L2705" s="16">
        <f t="shared" si="127"/>
        <v>55292.631578947367</v>
      </c>
      <c r="M2705" s="16">
        <f t="shared" si="128"/>
        <v>62832.535885167468</v>
      </c>
      <c r="N2705" t="e">
        <f>INDEX(XML!$A$2:$R$782,MATCH(C2705,XML!$D$2:$D$737,0),2)</f>
        <v>#N/A</v>
      </c>
    </row>
    <row r="2706" spans="1:14" ht="90" x14ac:dyDescent="0.2">
      <c r="A2706">
        <v>53546</v>
      </c>
      <c r="B2706" t="s">
        <v>12262</v>
      </c>
      <c r="C2706" s="15" t="s">
        <v>12263</v>
      </c>
      <c r="D2706" s="15" t="s">
        <v>12264</v>
      </c>
      <c r="E2706">
        <v>52900</v>
      </c>
      <c r="F2706">
        <v>93870</v>
      </c>
      <c r="H2706">
        <v>8</v>
      </c>
      <c r="K2706" s="16">
        <f t="shared" si="126"/>
        <v>56603</v>
      </c>
      <c r="L2706" s="16">
        <f t="shared" si="127"/>
        <v>59582.105263157893</v>
      </c>
      <c r="M2706" s="16">
        <f t="shared" si="128"/>
        <v>67706.937799043066</v>
      </c>
      <c r="N2706" t="e">
        <f>INDEX(XML!$A$2:$R$782,MATCH(C2706,XML!$D$2:$D$737,0),2)</f>
        <v>#N/A</v>
      </c>
    </row>
    <row r="2707" spans="1:14" ht="78.75" x14ac:dyDescent="0.2">
      <c r="A2707">
        <v>53547</v>
      </c>
      <c r="B2707" t="s">
        <v>12265</v>
      </c>
      <c r="C2707" s="15" t="s">
        <v>12266</v>
      </c>
      <c r="D2707" s="15" t="s">
        <v>12267</v>
      </c>
      <c r="E2707">
        <v>63772</v>
      </c>
      <c r="F2707">
        <v>93745</v>
      </c>
      <c r="I2707">
        <v>1</v>
      </c>
      <c r="K2707" s="16">
        <f t="shared" si="126"/>
        <v>68236.040000000008</v>
      </c>
      <c r="L2707" s="16">
        <f t="shared" si="127"/>
        <v>71827.410526315798</v>
      </c>
      <c r="M2707" s="16">
        <f t="shared" si="128"/>
        <v>81622.05741626794</v>
      </c>
      <c r="N2707" t="e">
        <f>INDEX(XML!$A$2:$R$782,MATCH(C2707,XML!$D$2:$D$737,0),2)</f>
        <v>#N/A</v>
      </c>
    </row>
    <row r="2708" spans="1:14" ht="67.5" x14ac:dyDescent="0.2">
      <c r="A2708">
        <v>53545</v>
      </c>
      <c r="B2708" t="s">
        <v>12259</v>
      </c>
      <c r="C2708" s="15" t="s">
        <v>12260</v>
      </c>
      <c r="D2708" s="15" t="s">
        <v>12261</v>
      </c>
      <c r="E2708">
        <v>59100</v>
      </c>
      <c r="F2708">
        <v>106328</v>
      </c>
      <c r="H2708">
        <v>3</v>
      </c>
      <c r="K2708" s="16">
        <f t="shared" si="126"/>
        <v>63237</v>
      </c>
      <c r="L2708" s="16">
        <f t="shared" si="127"/>
        <v>66565.263157894733</v>
      </c>
      <c r="M2708" s="16">
        <f t="shared" si="128"/>
        <v>75642.344497607657</v>
      </c>
      <c r="N2708" t="e">
        <f>INDEX(XML!$A$2:$R$782,MATCH(C2708,XML!$D$2:$D$737,0),2)</f>
        <v>#N/A</v>
      </c>
    </row>
    <row r="2709" spans="1:14" ht="90" x14ac:dyDescent="0.2">
      <c r="A2709">
        <v>53548</v>
      </c>
      <c r="B2709" t="s">
        <v>12268</v>
      </c>
      <c r="C2709" s="15" t="s">
        <v>12269</v>
      </c>
      <c r="D2709" s="15" t="s">
        <v>12270</v>
      </c>
      <c r="E2709">
        <v>78003</v>
      </c>
      <c r="F2709">
        <v>118911</v>
      </c>
      <c r="H2709">
        <v>1</v>
      </c>
      <c r="I2709">
        <v>1</v>
      </c>
      <c r="K2709" s="16">
        <f t="shared" si="126"/>
        <v>83463.210000000006</v>
      </c>
      <c r="L2709" s="16">
        <f t="shared" si="127"/>
        <v>87856.010526315804</v>
      </c>
      <c r="M2709" s="16">
        <f t="shared" si="128"/>
        <v>99836.375598086146</v>
      </c>
      <c r="N2709" t="e">
        <f>INDEX(XML!$A$2:$R$782,MATCH(C2709,XML!$D$2:$D$737,0),2)</f>
        <v>#N/A</v>
      </c>
    </row>
    <row r="2710" spans="1:14" ht="101.25" x14ac:dyDescent="0.2">
      <c r="A2710">
        <v>53550</v>
      </c>
      <c r="B2710" t="s">
        <v>12274</v>
      </c>
      <c r="C2710" s="15" t="s">
        <v>12275</v>
      </c>
      <c r="D2710" s="15" t="s">
        <v>12276</v>
      </c>
      <c r="E2710">
        <v>64500</v>
      </c>
      <c r="F2710">
        <v>119070</v>
      </c>
      <c r="H2710">
        <v>6</v>
      </c>
      <c r="K2710" s="16">
        <f t="shared" si="126"/>
        <v>69015</v>
      </c>
      <c r="L2710" s="16">
        <f t="shared" si="127"/>
        <v>72647.368421052626</v>
      </c>
      <c r="M2710" s="16">
        <f t="shared" si="128"/>
        <v>82553.827751196164</v>
      </c>
      <c r="N2710" t="e">
        <f>INDEX(XML!$A$2:$R$782,MATCH(C2710,XML!$D$2:$D$737,0),2)</f>
        <v>#N/A</v>
      </c>
    </row>
    <row r="2711" spans="1:14" ht="101.25" x14ac:dyDescent="0.2">
      <c r="A2711">
        <v>53549</v>
      </c>
      <c r="B2711" t="s">
        <v>12271</v>
      </c>
      <c r="C2711" s="15" t="s">
        <v>12272</v>
      </c>
      <c r="D2711" s="15" t="s">
        <v>12273</v>
      </c>
      <c r="E2711">
        <v>64500</v>
      </c>
      <c r="F2711">
        <v>119070</v>
      </c>
      <c r="H2711">
        <v>4</v>
      </c>
      <c r="K2711" s="16">
        <f t="shared" si="126"/>
        <v>69015</v>
      </c>
      <c r="L2711" s="16">
        <f t="shared" si="127"/>
        <v>72647.368421052626</v>
      </c>
      <c r="M2711" s="16">
        <f t="shared" si="128"/>
        <v>82553.827751196164</v>
      </c>
      <c r="N2711" t="e">
        <f>INDEX(XML!$A$2:$R$782,MATCH(C2711,XML!$D$2:$D$737,0),2)</f>
        <v>#N/A</v>
      </c>
    </row>
    <row r="2712" spans="1:14" ht="33.75" x14ac:dyDescent="0.2">
      <c r="A2712">
        <v>64252</v>
      </c>
      <c r="B2712" t="s">
        <v>23196</v>
      </c>
      <c r="C2712" s="15" t="s">
        <v>23197</v>
      </c>
      <c r="D2712" s="15" t="s">
        <v>23198</v>
      </c>
      <c r="E2712">
        <v>80000</v>
      </c>
      <c r="F2712">
        <v>175770</v>
      </c>
      <c r="H2712">
        <v>15</v>
      </c>
      <c r="K2712" s="16">
        <f t="shared" si="126"/>
        <v>85600</v>
      </c>
      <c r="L2712" s="16">
        <f t="shared" si="127"/>
        <v>90105.263157894733</v>
      </c>
      <c r="M2712" s="16">
        <f t="shared" si="128"/>
        <v>102392.34449760766</v>
      </c>
      <c r="N2712" t="e">
        <f>INDEX(XML!$A$2:$R$782,MATCH(C2712,XML!$D$2:$D$737,0),2)</f>
        <v>#N/A</v>
      </c>
    </row>
    <row r="2713" spans="1:14" ht="33.75" x14ac:dyDescent="0.2">
      <c r="A2713">
        <v>64253</v>
      </c>
      <c r="B2713" t="s">
        <v>22233</v>
      </c>
      <c r="C2713" s="15" t="s">
        <v>22234</v>
      </c>
      <c r="D2713" s="15" t="s">
        <v>22235</v>
      </c>
      <c r="E2713">
        <v>81900</v>
      </c>
      <c r="F2713">
        <v>175536</v>
      </c>
      <c r="H2713">
        <v>14</v>
      </c>
      <c r="K2713" s="16">
        <f t="shared" si="126"/>
        <v>87633</v>
      </c>
      <c r="L2713" s="16">
        <f t="shared" si="127"/>
        <v>92245.263157894733</v>
      </c>
      <c r="M2713" s="16">
        <f t="shared" si="128"/>
        <v>104824.16267942585</v>
      </c>
      <c r="N2713" t="e">
        <f>INDEX(XML!$A$2:$R$782,MATCH(C2713,XML!$D$2:$D$737,0),2)</f>
        <v>#N/A</v>
      </c>
    </row>
    <row r="2714" spans="1:14" ht="112.5" x14ac:dyDescent="0.2">
      <c r="A2714">
        <v>53564</v>
      </c>
      <c r="B2714" t="s">
        <v>12304</v>
      </c>
      <c r="C2714" s="15" t="s">
        <v>12305</v>
      </c>
      <c r="D2714" s="15" t="s">
        <v>12306</v>
      </c>
      <c r="E2714">
        <v>90900</v>
      </c>
      <c r="F2714">
        <v>125000</v>
      </c>
      <c r="H2714">
        <v>5</v>
      </c>
      <c r="K2714" s="16">
        <f t="shared" si="126"/>
        <v>97263</v>
      </c>
      <c r="L2714" s="16">
        <f t="shared" si="127"/>
        <v>102382.10526315789</v>
      </c>
      <c r="M2714" s="16">
        <f t="shared" si="128"/>
        <v>116343.3014354067</v>
      </c>
      <c r="N2714" t="e">
        <f>INDEX(XML!$A$2:$R$782,MATCH(C2714,XML!$D$2:$D$737,0),2)</f>
        <v>#N/A</v>
      </c>
    </row>
    <row r="2715" spans="1:14" ht="101.25" x14ac:dyDescent="0.2">
      <c r="A2715">
        <v>53563</v>
      </c>
      <c r="B2715" t="s">
        <v>12301</v>
      </c>
      <c r="C2715" s="15" t="s">
        <v>12302</v>
      </c>
      <c r="D2715" s="15" t="s">
        <v>12303</v>
      </c>
      <c r="E2715">
        <v>85000</v>
      </c>
      <c r="F2715">
        <v>189377</v>
      </c>
      <c r="H2715">
        <v>18</v>
      </c>
      <c r="K2715" s="16">
        <f t="shared" si="126"/>
        <v>90950</v>
      </c>
      <c r="L2715" s="16">
        <f t="shared" si="127"/>
        <v>95736.84210526316</v>
      </c>
      <c r="M2715" s="16">
        <f t="shared" si="128"/>
        <v>108791.86602870813</v>
      </c>
      <c r="N2715" t="e">
        <f>INDEX(XML!$A$2:$R$782,MATCH(C2715,XML!$D$2:$D$737,0),2)</f>
        <v>#N/A</v>
      </c>
    </row>
    <row r="2716" spans="1:14" ht="33.75" x14ac:dyDescent="0.2">
      <c r="A2716">
        <v>78970</v>
      </c>
      <c r="B2716" t="s">
        <v>38662</v>
      </c>
      <c r="C2716" s="15" t="s">
        <v>38663</v>
      </c>
      <c r="D2716" s="15" t="s">
        <v>38664</v>
      </c>
      <c r="E2716">
        <v>150550</v>
      </c>
      <c r="F2716">
        <v>242700</v>
      </c>
      <c r="H2716">
        <v>4</v>
      </c>
      <c r="K2716" s="16">
        <f t="shared" si="126"/>
        <v>161088.5</v>
      </c>
      <c r="L2716" s="16">
        <f t="shared" si="127"/>
        <v>169566.84210526315</v>
      </c>
      <c r="M2716" s="16">
        <f t="shared" si="128"/>
        <v>192689.59330143538</v>
      </c>
      <c r="N2716" t="e">
        <f>INDEX(XML!$A$2:$R$782,MATCH(C2716,XML!$D$2:$D$737,0),2)</f>
        <v>#N/A</v>
      </c>
    </row>
    <row r="2717" spans="1:14" ht="90" x14ac:dyDescent="0.2">
      <c r="A2717">
        <v>53538</v>
      </c>
      <c r="B2717" t="s">
        <v>12286</v>
      </c>
      <c r="C2717" s="15" t="s">
        <v>12287</v>
      </c>
      <c r="D2717" s="15" t="s">
        <v>12288</v>
      </c>
      <c r="E2717">
        <v>78324</v>
      </c>
      <c r="F2717">
        <v>144078</v>
      </c>
      <c r="H2717">
        <v>10</v>
      </c>
      <c r="K2717" s="16">
        <f t="shared" si="126"/>
        <v>83806.679999999993</v>
      </c>
      <c r="L2717" s="16">
        <f t="shared" si="127"/>
        <v>88217.557894736834</v>
      </c>
      <c r="M2717" s="16">
        <f t="shared" si="128"/>
        <v>100247.22488038275</v>
      </c>
      <c r="N2717" t="e">
        <f>INDEX(XML!$A$2:$R$782,MATCH(C2717,XML!$D$2:$D$737,0),2)</f>
        <v>#N/A</v>
      </c>
    </row>
    <row r="2718" spans="1:14" ht="90" x14ac:dyDescent="0.2">
      <c r="A2718">
        <v>63755</v>
      </c>
      <c r="B2718" t="s">
        <v>22236</v>
      </c>
      <c r="C2718" s="15" t="s">
        <v>22237</v>
      </c>
      <c r="D2718" s="15" t="s">
        <v>22238</v>
      </c>
      <c r="E2718">
        <v>78538</v>
      </c>
      <c r="F2718">
        <v>144078</v>
      </c>
      <c r="H2718">
        <v>18</v>
      </c>
      <c r="K2718" s="16">
        <f t="shared" si="126"/>
        <v>84035.66</v>
      </c>
      <c r="L2718" s="16">
        <f t="shared" si="127"/>
        <v>88458.589473684217</v>
      </c>
      <c r="M2718" s="16">
        <f t="shared" si="128"/>
        <v>100521.1244019139</v>
      </c>
      <c r="N2718" t="e">
        <f>INDEX(XML!$A$2:$R$782,MATCH(C2718,XML!$D$2:$D$737,0),2)</f>
        <v>#N/A</v>
      </c>
    </row>
    <row r="2719" spans="1:14" ht="157.5" x14ac:dyDescent="0.2">
      <c r="A2719">
        <v>53537</v>
      </c>
      <c r="B2719" t="s">
        <v>12284</v>
      </c>
      <c r="C2719" s="15" t="s">
        <v>12285</v>
      </c>
      <c r="D2719" s="15" t="s">
        <v>14868</v>
      </c>
      <c r="E2719">
        <v>95765</v>
      </c>
      <c r="F2719">
        <v>169244</v>
      </c>
      <c r="K2719" s="16">
        <f t="shared" si="126"/>
        <v>102468.55</v>
      </c>
      <c r="L2719" s="16">
        <f t="shared" si="127"/>
        <v>107861.63157894737</v>
      </c>
      <c r="M2719" s="16">
        <f t="shared" si="128"/>
        <v>122570.03588516748</v>
      </c>
      <c r="N2719" t="e">
        <f>INDEX(XML!$A$2:$R$782,MATCH(C2719,XML!$D$2:$D$737,0),2)</f>
        <v>#N/A</v>
      </c>
    </row>
    <row r="2720" spans="1:14" ht="33.75" x14ac:dyDescent="0.2">
      <c r="A2720">
        <v>64264</v>
      </c>
      <c r="B2720" t="s">
        <v>23184</v>
      </c>
      <c r="C2720" s="15" t="s">
        <v>23185</v>
      </c>
      <c r="D2720" s="15" t="s">
        <v>23186</v>
      </c>
      <c r="E2720">
        <v>78700</v>
      </c>
      <c r="F2720">
        <v>169244</v>
      </c>
      <c r="H2720">
        <v>10</v>
      </c>
      <c r="K2720" s="16">
        <f t="shared" si="126"/>
        <v>84209</v>
      </c>
      <c r="L2720" s="16">
        <f t="shared" si="127"/>
        <v>88641.052631578947</v>
      </c>
      <c r="M2720" s="16">
        <f t="shared" si="128"/>
        <v>100728.46889952153</v>
      </c>
      <c r="N2720" t="e">
        <f>INDEX(XML!$A$2:$R$782,MATCH(C2720,XML!$D$2:$D$737,0),2)</f>
        <v>#N/A</v>
      </c>
    </row>
    <row r="2721" spans="1:14" ht="45" x14ac:dyDescent="0.2">
      <c r="A2721">
        <v>80334</v>
      </c>
      <c r="B2721" t="s">
        <v>48625</v>
      </c>
      <c r="C2721" s="15" t="s">
        <v>48626</v>
      </c>
      <c r="D2721" s="15" t="s">
        <v>48627</v>
      </c>
      <c r="E2721">
        <v>90800</v>
      </c>
      <c r="F2721">
        <v>138300</v>
      </c>
      <c r="K2721" s="16">
        <f t="shared" si="126"/>
        <v>97156</v>
      </c>
      <c r="L2721" s="16">
        <f t="shared" si="127"/>
        <v>102269.47368421052</v>
      </c>
      <c r="M2721" s="16">
        <f t="shared" si="128"/>
        <v>116215.31100478467</v>
      </c>
      <c r="N2721" t="e">
        <f>INDEX(XML!$A$2:$R$782,MATCH(C2721,XML!$D$2:$D$737,0),2)</f>
        <v>#N/A</v>
      </c>
    </row>
    <row r="2722" spans="1:14" ht="56.25" x14ac:dyDescent="0.2">
      <c r="A2722">
        <v>56235</v>
      </c>
      <c r="B2722" t="s">
        <v>16299</v>
      </c>
      <c r="C2722" s="15" t="s">
        <v>16300</v>
      </c>
      <c r="D2722" s="15" t="s">
        <v>16301</v>
      </c>
      <c r="E2722">
        <v>61000</v>
      </c>
      <c r="F2722">
        <v>89560</v>
      </c>
      <c r="H2722">
        <v>16</v>
      </c>
      <c r="K2722" s="16">
        <f t="shared" si="126"/>
        <v>65270</v>
      </c>
      <c r="L2722" s="16">
        <f t="shared" si="127"/>
        <v>68705.263157894733</v>
      </c>
      <c r="M2722" s="16">
        <f t="shared" si="128"/>
        <v>78074.162679425834</v>
      </c>
      <c r="N2722" t="e">
        <f>INDEX(XML!$A$2:$R$782,MATCH(C2722,XML!$D$2:$D$737,0),2)</f>
        <v>#N/A</v>
      </c>
    </row>
    <row r="2723" spans="1:14" ht="33.75" x14ac:dyDescent="0.2">
      <c r="A2723">
        <v>60852</v>
      </c>
      <c r="B2723" t="s">
        <v>20210</v>
      </c>
      <c r="C2723" s="15" t="s">
        <v>20211</v>
      </c>
      <c r="D2723" s="15" t="s">
        <v>20212</v>
      </c>
      <c r="E2723">
        <v>67624</v>
      </c>
      <c r="F2723">
        <v>125832</v>
      </c>
      <c r="K2723" s="16">
        <f t="shared" si="126"/>
        <v>72357.679999999993</v>
      </c>
      <c r="L2723" s="16">
        <f t="shared" si="127"/>
        <v>76165.978947368407</v>
      </c>
      <c r="M2723" s="16">
        <f t="shared" si="128"/>
        <v>86552.248803827737</v>
      </c>
      <c r="N2723" t="e">
        <f>INDEX(XML!$A$2:$R$782,MATCH(C2723,XML!$D$2:$D$737,0),2)</f>
        <v>#N/A</v>
      </c>
    </row>
    <row r="2724" spans="1:14" ht="33.75" x14ac:dyDescent="0.2">
      <c r="A2724">
        <v>64265</v>
      </c>
      <c r="B2724" t="s">
        <v>22239</v>
      </c>
      <c r="C2724" s="15" t="s">
        <v>22240</v>
      </c>
      <c r="D2724" s="15" t="s">
        <v>22241</v>
      </c>
      <c r="E2724">
        <v>118000</v>
      </c>
      <c r="F2724">
        <v>188119</v>
      </c>
      <c r="H2724">
        <v>21</v>
      </c>
      <c r="K2724" s="16">
        <f t="shared" si="126"/>
        <v>126260</v>
      </c>
      <c r="L2724" s="16">
        <f t="shared" si="127"/>
        <v>132905.26315789475</v>
      </c>
      <c r="M2724" s="16">
        <f t="shared" si="128"/>
        <v>151028.70813397129</v>
      </c>
      <c r="N2724" t="e">
        <f>INDEX(XML!$A$2:$R$782,MATCH(C2724,XML!$D$2:$D$737,0),2)</f>
        <v>#N/A</v>
      </c>
    </row>
    <row r="2725" spans="1:14" ht="33.75" x14ac:dyDescent="0.2">
      <c r="A2725">
        <v>64266</v>
      </c>
      <c r="B2725" t="s">
        <v>22242</v>
      </c>
      <c r="C2725" s="15" t="s">
        <v>22243</v>
      </c>
      <c r="D2725" s="15" t="s">
        <v>22244</v>
      </c>
      <c r="E2725">
        <v>115667</v>
      </c>
      <c r="F2725">
        <v>219577</v>
      </c>
      <c r="H2725">
        <v>4</v>
      </c>
      <c r="K2725" s="16">
        <f t="shared" si="126"/>
        <v>123763.69</v>
      </c>
      <c r="L2725" s="16">
        <f t="shared" si="127"/>
        <v>130277.56842105264</v>
      </c>
      <c r="M2725" s="16">
        <f t="shared" si="128"/>
        <v>148042.69138755981</v>
      </c>
      <c r="N2725" t="e">
        <f>INDEX(XML!$A$2:$R$782,MATCH(C2725,XML!$D$2:$D$737,0),2)</f>
        <v>#N/A</v>
      </c>
    </row>
    <row r="2726" spans="1:14" ht="22.5" customHeight="1" x14ac:dyDescent="0.2">
      <c r="A2726">
        <v>64267</v>
      </c>
      <c r="B2726" t="s">
        <v>22245</v>
      </c>
      <c r="C2726" s="15" t="s">
        <v>22246</v>
      </c>
      <c r="D2726" s="15" t="s">
        <v>22247</v>
      </c>
      <c r="E2726">
        <v>99082</v>
      </c>
      <c r="F2726">
        <v>188119</v>
      </c>
      <c r="H2726">
        <v>19</v>
      </c>
      <c r="I2726">
        <v>1</v>
      </c>
      <c r="K2726" s="16">
        <f t="shared" si="126"/>
        <v>106017.74</v>
      </c>
      <c r="L2726" s="16">
        <f t="shared" si="127"/>
        <v>111597.62105263158</v>
      </c>
      <c r="M2726" s="16">
        <f t="shared" si="128"/>
        <v>126815.47846889953</v>
      </c>
      <c r="N2726" t="e">
        <f>INDEX(XML!$A$2:$R$782,MATCH(C2726,XML!$D$2:$D$737,0),2)</f>
        <v>#N/A</v>
      </c>
    </row>
    <row r="2727" spans="1:14" ht="22.5" customHeight="1" x14ac:dyDescent="0.2">
      <c r="A2727">
        <v>64268</v>
      </c>
      <c r="B2727" t="s">
        <v>22248</v>
      </c>
      <c r="C2727" s="15" t="s">
        <v>22249</v>
      </c>
      <c r="D2727" s="15" t="s">
        <v>22250</v>
      </c>
      <c r="E2727">
        <v>115667</v>
      </c>
      <c r="F2727">
        <v>219577</v>
      </c>
      <c r="H2727">
        <v>5</v>
      </c>
      <c r="K2727" s="16">
        <f t="shared" si="126"/>
        <v>123763.69</v>
      </c>
      <c r="L2727" s="16">
        <f t="shared" si="127"/>
        <v>130277.56842105264</v>
      </c>
      <c r="M2727" s="16">
        <f t="shared" si="128"/>
        <v>148042.69138755981</v>
      </c>
      <c r="N2727" t="e">
        <f>INDEX(XML!$A$2:$R$782,MATCH(C2727,XML!$D$2:$D$737,0),2)</f>
        <v>#N/A</v>
      </c>
    </row>
    <row r="2728" spans="1:14" ht="90" x14ac:dyDescent="0.2">
      <c r="A2728">
        <v>53539</v>
      </c>
      <c r="B2728" t="s">
        <v>12289</v>
      </c>
      <c r="C2728" s="15" t="s">
        <v>12290</v>
      </c>
      <c r="D2728" s="15" t="s">
        <v>12291</v>
      </c>
      <c r="E2728">
        <v>108000</v>
      </c>
      <c r="F2728">
        <v>161000</v>
      </c>
      <c r="H2728" t="s">
        <v>746</v>
      </c>
      <c r="K2728" s="16">
        <f t="shared" si="126"/>
        <v>115560</v>
      </c>
      <c r="L2728" s="16">
        <f t="shared" si="127"/>
        <v>121642.10526315789</v>
      </c>
      <c r="M2728" s="16">
        <f t="shared" si="128"/>
        <v>138229.66507177035</v>
      </c>
      <c r="N2728" t="e">
        <f>INDEX(XML!$A$2:$R$782,MATCH(C2728,XML!$D$2:$D$737,0),2)</f>
        <v>#N/A</v>
      </c>
    </row>
    <row r="2729" spans="1:14" ht="33.75" x14ac:dyDescent="0.2">
      <c r="A2729">
        <v>64270</v>
      </c>
      <c r="B2729" t="s">
        <v>22254</v>
      </c>
      <c r="C2729" s="15" t="s">
        <v>22255</v>
      </c>
      <c r="D2729" s="15" t="s">
        <v>43770</v>
      </c>
      <c r="E2729">
        <v>105000</v>
      </c>
      <c r="F2729">
        <v>161000</v>
      </c>
      <c r="H2729">
        <v>34</v>
      </c>
      <c r="K2729" s="16">
        <f t="shared" si="126"/>
        <v>112350</v>
      </c>
      <c r="L2729" s="16">
        <f t="shared" si="127"/>
        <v>118263.15789473684</v>
      </c>
      <c r="M2729" s="16">
        <f t="shared" si="128"/>
        <v>134389.95215311006</v>
      </c>
      <c r="N2729" t="e">
        <f>INDEX(XML!$A$2:$R$782,MATCH(C2729,XML!$D$2:$D$737,0),2)</f>
        <v>#N/A</v>
      </c>
    </row>
    <row r="2730" spans="1:14" ht="45" x14ac:dyDescent="0.2">
      <c r="A2730">
        <v>64269</v>
      </c>
      <c r="B2730" t="s">
        <v>22251</v>
      </c>
      <c r="C2730" s="15" t="s">
        <v>22252</v>
      </c>
      <c r="D2730" s="15" t="s">
        <v>22253</v>
      </c>
      <c r="E2730">
        <v>99938</v>
      </c>
      <c r="F2730">
        <v>189377</v>
      </c>
      <c r="H2730">
        <v>6</v>
      </c>
      <c r="K2730" s="16">
        <f t="shared" si="126"/>
        <v>106933.66</v>
      </c>
      <c r="L2730" s="16">
        <f t="shared" si="127"/>
        <v>112561.74736842106</v>
      </c>
      <c r="M2730" s="16">
        <f t="shared" si="128"/>
        <v>127911.07655502392</v>
      </c>
      <c r="N2730" t="e">
        <f>INDEX(XML!$A$2:$R$782,MATCH(C2730,XML!$D$2:$D$737,0),2)</f>
        <v>#N/A</v>
      </c>
    </row>
    <row r="2731" spans="1:14" ht="45" x14ac:dyDescent="0.2">
      <c r="A2731">
        <v>64271</v>
      </c>
      <c r="B2731" t="s">
        <v>23338</v>
      </c>
      <c r="C2731" s="15" t="s">
        <v>23339</v>
      </c>
      <c r="D2731" s="15" t="s">
        <v>23340</v>
      </c>
      <c r="E2731">
        <v>106358</v>
      </c>
      <c r="F2731">
        <v>189377</v>
      </c>
      <c r="H2731">
        <v>7</v>
      </c>
      <c r="K2731" s="16">
        <f t="shared" si="126"/>
        <v>113803.06</v>
      </c>
      <c r="L2731" s="16">
        <f t="shared" si="127"/>
        <v>119792.69473684211</v>
      </c>
      <c r="M2731" s="16">
        <f t="shared" si="128"/>
        <v>136128.06220095695</v>
      </c>
      <c r="N2731" t="e">
        <f>INDEX(XML!$A$2:$R$782,MATCH(C2731,XML!$D$2:$D$737,0),2)</f>
        <v>#N/A</v>
      </c>
    </row>
    <row r="2732" spans="1:14" ht="45" x14ac:dyDescent="0.2">
      <c r="A2732">
        <v>64272</v>
      </c>
      <c r="B2732" t="s">
        <v>22256</v>
      </c>
      <c r="C2732" s="15" t="s">
        <v>22257</v>
      </c>
      <c r="D2732" s="15" t="s">
        <v>22258</v>
      </c>
      <c r="E2732">
        <v>126046</v>
      </c>
      <c r="F2732">
        <v>239081</v>
      </c>
      <c r="H2732">
        <v>2</v>
      </c>
      <c r="K2732" s="16">
        <f t="shared" si="126"/>
        <v>134869.22</v>
      </c>
      <c r="L2732" s="16">
        <f t="shared" si="127"/>
        <v>141967.6</v>
      </c>
      <c r="M2732" s="16">
        <f t="shared" si="128"/>
        <v>161326.81818181818</v>
      </c>
      <c r="N2732" t="e">
        <f>INDEX(XML!$A$2:$R$782,MATCH(C2732,XML!$D$2:$D$737,0),2)</f>
        <v>#N/A</v>
      </c>
    </row>
    <row r="2733" spans="1:14" ht="45" x14ac:dyDescent="0.2">
      <c r="A2733">
        <v>64273</v>
      </c>
      <c r="B2733" t="s">
        <v>22259</v>
      </c>
      <c r="C2733" s="15" t="s">
        <v>22260</v>
      </c>
      <c r="D2733" s="15" t="s">
        <v>22261</v>
      </c>
      <c r="E2733">
        <v>126046</v>
      </c>
      <c r="F2733">
        <v>239081</v>
      </c>
      <c r="H2733">
        <v>12</v>
      </c>
      <c r="K2733" s="16">
        <f t="shared" si="126"/>
        <v>134869.22</v>
      </c>
      <c r="L2733" s="16">
        <f t="shared" si="127"/>
        <v>141967.6</v>
      </c>
      <c r="M2733" s="16">
        <f t="shared" si="128"/>
        <v>161326.81818181818</v>
      </c>
      <c r="N2733" t="e">
        <f>INDEX(XML!$A$2:$R$782,MATCH(C2733,XML!$D$2:$D$737,0),2)</f>
        <v>#N/A</v>
      </c>
    </row>
    <row r="2734" spans="1:14" ht="45" x14ac:dyDescent="0.2">
      <c r="A2734">
        <v>64274</v>
      </c>
      <c r="B2734" t="s">
        <v>22262</v>
      </c>
      <c r="C2734" s="15" t="s">
        <v>22263</v>
      </c>
      <c r="D2734" s="15" t="s">
        <v>22264</v>
      </c>
      <c r="E2734">
        <v>141240</v>
      </c>
      <c r="F2734">
        <v>268022</v>
      </c>
      <c r="H2734">
        <v>3</v>
      </c>
      <c r="K2734" s="16">
        <f t="shared" si="126"/>
        <v>151126.79999999999</v>
      </c>
      <c r="L2734" s="16">
        <f t="shared" si="127"/>
        <v>159080.84210526315</v>
      </c>
      <c r="M2734" s="16">
        <f t="shared" si="128"/>
        <v>180773.68421052629</v>
      </c>
      <c r="N2734" t="e">
        <f>INDEX(XML!$A$2:$R$782,MATCH(C2734,XML!$D$2:$D$737,0),2)</f>
        <v>#N/A</v>
      </c>
    </row>
    <row r="2735" spans="1:14" ht="67.5" x14ac:dyDescent="0.2">
      <c r="A2735">
        <v>53562</v>
      </c>
      <c r="B2735" t="s">
        <v>12298</v>
      </c>
      <c r="C2735" s="15" t="s">
        <v>12299</v>
      </c>
      <c r="D2735" s="15" t="s">
        <v>12300</v>
      </c>
      <c r="E2735">
        <v>120268</v>
      </c>
      <c r="F2735">
        <v>212656</v>
      </c>
      <c r="K2735" s="16">
        <f t="shared" si="126"/>
        <v>128686.76</v>
      </c>
      <c r="L2735" s="16">
        <f t="shared" si="127"/>
        <v>135459.74736842106</v>
      </c>
      <c r="M2735" s="16">
        <f t="shared" si="128"/>
        <v>153931.53110047846</v>
      </c>
      <c r="N2735" t="e">
        <f>INDEX(XML!$A$2:$R$782,MATCH(C2735,XML!$D$2:$D$737,0),2)</f>
        <v>#N/A</v>
      </c>
    </row>
    <row r="2736" spans="1:14" ht="78.75" x14ac:dyDescent="0.2">
      <c r="A2736">
        <v>53565</v>
      </c>
      <c r="B2736" t="s">
        <v>12307</v>
      </c>
      <c r="C2736" s="15" t="s">
        <v>12308</v>
      </c>
      <c r="D2736" s="15" t="s">
        <v>12309</v>
      </c>
      <c r="E2736">
        <v>164780</v>
      </c>
      <c r="F2736">
        <v>303884</v>
      </c>
      <c r="K2736" s="16">
        <f t="shared" si="126"/>
        <v>176314.6</v>
      </c>
      <c r="L2736" s="16">
        <f t="shared" si="127"/>
        <v>185594.31578947368</v>
      </c>
      <c r="M2736" s="16">
        <f t="shared" si="128"/>
        <v>210902.63157894739</v>
      </c>
      <c r="N2736" t="e">
        <f>INDEX(XML!$A$2:$R$782,MATCH(C2736,XML!$D$2:$D$737,0),2)</f>
        <v>#N/A</v>
      </c>
    </row>
    <row r="2737" spans="1:14" ht="78.75" x14ac:dyDescent="0.2">
      <c r="A2737">
        <v>53543</v>
      </c>
      <c r="B2737" t="s">
        <v>12295</v>
      </c>
      <c r="C2737" s="15" t="s">
        <v>12296</v>
      </c>
      <c r="D2737" s="15" t="s">
        <v>12297</v>
      </c>
      <c r="E2737">
        <v>177834</v>
      </c>
      <c r="F2737">
        <v>326534</v>
      </c>
      <c r="H2737">
        <v>8</v>
      </c>
      <c r="I2737">
        <v>1</v>
      </c>
      <c r="K2737" s="16">
        <f t="shared" si="126"/>
        <v>190282.38</v>
      </c>
      <c r="L2737" s="16">
        <f t="shared" si="127"/>
        <v>200297.24210526317</v>
      </c>
      <c r="M2737" s="16">
        <f t="shared" si="128"/>
        <v>227610.50239234453</v>
      </c>
      <c r="N2737" t="e">
        <f>INDEX(XML!$A$2:$R$782,MATCH(C2737,XML!$D$2:$D$737,0),2)</f>
        <v>#N/A</v>
      </c>
    </row>
    <row r="2738" spans="1:14" ht="78.75" x14ac:dyDescent="0.2">
      <c r="A2738">
        <v>53542</v>
      </c>
      <c r="B2738" t="s">
        <v>12292</v>
      </c>
      <c r="C2738" s="15" t="s">
        <v>12293</v>
      </c>
      <c r="D2738" s="15" t="s">
        <v>12294</v>
      </c>
      <c r="E2738">
        <v>154900</v>
      </c>
      <c r="F2738">
        <v>326970</v>
      </c>
      <c r="H2738">
        <v>17</v>
      </c>
      <c r="K2738" s="16">
        <f t="shared" si="126"/>
        <v>165743</v>
      </c>
      <c r="L2738" s="16">
        <f t="shared" si="127"/>
        <v>174466.31578947368</v>
      </c>
      <c r="M2738" s="16">
        <f t="shared" si="128"/>
        <v>198257.17703349283</v>
      </c>
      <c r="N2738" t="e">
        <f>INDEX(XML!$A$2:$R$782,MATCH(C2738,XML!$D$2:$D$737,0),2)</f>
        <v>#N/A</v>
      </c>
    </row>
    <row r="2739" spans="1:14" ht="33.75" x14ac:dyDescent="0.2">
      <c r="A2739">
        <v>64276</v>
      </c>
      <c r="B2739" t="s">
        <v>22265</v>
      </c>
      <c r="C2739" s="15" t="s">
        <v>22266</v>
      </c>
      <c r="D2739" s="15" t="s">
        <v>22267</v>
      </c>
      <c r="E2739">
        <v>167669</v>
      </c>
      <c r="F2739">
        <v>326534</v>
      </c>
      <c r="H2739">
        <v>5</v>
      </c>
      <c r="K2739" s="16">
        <f t="shared" si="126"/>
        <v>179405.83000000002</v>
      </c>
      <c r="L2739" s="16">
        <f t="shared" si="127"/>
        <v>188848.24210526317</v>
      </c>
      <c r="M2739" s="16">
        <f t="shared" si="128"/>
        <v>214600.27511961723</v>
      </c>
      <c r="N2739" t="e">
        <f>INDEX(XML!$A$2:$R$782,MATCH(C2739,XML!$D$2:$D$737,0),2)</f>
        <v>#N/A</v>
      </c>
    </row>
    <row r="2740" spans="1:14" ht="45" x14ac:dyDescent="0.2">
      <c r="A2740">
        <v>64275</v>
      </c>
      <c r="B2740" t="s">
        <v>23341</v>
      </c>
      <c r="C2740" s="15" t="s">
        <v>23342</v>
      </c>
      <c r="D2740" s="15" t="s">
        <v>23343</v>
      </c>
      <c r="E2740">
        <v>186608</v>
      </c>
      <c r="F2740">
        <v>355475</v>
      </c>
      <c r="H2740">
        <v>6</v>
      </c>
      <c r="K2740" s="16">
        <f t="shared" si="126"/>
        <v>199670.56</v>
      </c>
      <c r="L2740" s="16">
        <f t="shared" si="127"/>
        <v>210179.53684210527</v>
      </c>
      <c r="M2740" s="16">
        <f t="shared" si="128"/>
        <v>238840.38277511962</v>
      </c>
      <c r="N2740" t="e">
        <f>INDEX(XML!$A$2:$R$782,MATCH(C2740,XML!$D$2:$D$737,0),2)</f>
        <v>#N/A</v>
      </c>
    </row>
    <row r="2741" spans="1:14" ht="45" x14ac:dyDescent="0.2">
      <c r="A2741">
        <v>63788</v>
      </c>
      <c r="B2741" t="s">
        <v>22268</v>
      </c>
      <c r="C2741" s="15" t="s">
        <v>22269</v>
      </c>
      <c r="D2741" s="15" t="s">
        <v>22270</v>
      </c>
      <c r="E2741">
        <v>35000</v>
      </c>
      <c r="F2741">
        <v>44405</v>
      </c>
      <c r="H2741">
        <v>1</v>
      </c>
      <c r="K2741" s="16">
        <f t="shared" si="126"/>
        <v>39200</v>
      </c>
      <c r="L2741" s="16">
        <f t="shared" si="127"/>
        <v>41263.15789473684</v>
      </c>
      <c r="M2741" s="16">
        <f t="shared" si="128"/>
        <v>46889.952153110047</v>
      </c>
      <c r="N2741" t="e">
        <f>INDEX(XML!$A$2:$R$782,MATCH(C2741,XML!$D$2:$D$737,0),2)</f>
        <v>#N/A</v>
      </c>
    </row>
    <row r="2742" spans="1:14" ht="22.5" customHeight="1" x14ac:dyDescent="0.2">
      <c r="A2742">
        <v>81735</v>
      </c>
      <c r="B2742" t="s">
        <v>43079</v>
      </c>
      <c r="C2742" s="15" t="s">
        <v>43080</v>
      </c>
      <c r="D2742" s="15" t="s">
        <v>43081</v>
      </c>
      <c r="E2742">
        <v>32000</v>
      </c>
      <c r="F2742">
        <v>48000</v>
      </c>
      <c r="H2742">
        <v>18</v>
      </c>
      <c r="K2742" s="16">
        <f t="shared" si="126"/>
        <v>35840</v>
      </c>
      <c r="L2742" s="16">
        <f t="shared" si="127"/>
        <v>37726.315789473687</v>
      </c>
      <c r="M2742" s="16">
        <f t="shared" si="128"/>
        <v>42870.81339712919</v>
      </c>
      <c r="N2742" t="e">
        <f>INDEX(XML!$A$2:$R$782,MATCH(C2742,XML!$D$2:$D$737,0),2)</f>
        <v>#N/A</v>
      </c>
    </row>
    <row r="2743" spans="1:14" ht="90" x14ac:dyDescent="0.2">
      <c r="A2743">
        <v>53527</v>
      </c>
      <c r="B2743" t="s">
        <v>29162</v>
      </c>
      <c r="C2743" s="15" t="s">
        <v>29163</v>
      </c>
      <c r="D2743" s="15" t="s">
        <v>29164</v>
      </c>
      <c r="E2743">
        <v>22149</v>
      </c>
      <c r="F2743">
        <v>40266</v>
      </c>
      <c r="H2743">
        <v>4</v>
      </c>
      <c r="K2743" s="16">
        <f t="shared" si="126"/>
        <v>24806.880000000001</v>
      </c>
      <c r="L2743" s="16">
        <f t="shared" si="127"/>
        <v>26112.505263157895</v>
      </c>
      <c r="M2743" s="16">
        <f t="shared" si="128"/>
        <v>29673.301435406702</v>
      </c>
      <c r="N2743" t="e">
        <f>INDEX(XML!$A$2:$R$782,MATCH(C2743,XML!$D$2:$D$737,0),2)</f>
        <v>#N/A</v>
      </c>
    </row>
    <row r="2744" spans="1:14" ht="56.25" x14ac:dyDescent="0.2">
      <c r="A2744">
        <v>35694</v>
      </c>
      <c r="B2744" t="s">
        <v>2029</v>
      </c>
      <c r="C2744" s="15" t="s">
        <v>2030</v>
      </c>
      <c r="D2744" s="15" t="s">
        <v>35161</v>
      </c>
      <c r="E2744">
        <v>1100</v>
      </c>
      <c r="F2744">
        <v>1990</v>
      </c>
      <c r="H2744" t="s">
        <v>747</v>
      </c>
      <c r="I2744">
        <v>1</v>
      </c>
      <c r="K2744" s="16">
        <f t="shared" si="126"/>
        <v>1232</v>
      </c>
      <c r="L2744" s="16">
        <f t="shared" si="127"/>
        <v>1296.8421052631579</v>
      </c>
      <c r="M2744" s="16">
        <f t="shared" si="128"/>
        <v>1473.6842105263158</v>
      </c>
      <c r="N2744" t="e">
        <f>INDEX(XML!$A$2:$R$782,MATCH(C2744,XML!$D$2:$D$737,0),2)</f>
        <v>#N/A</v>
      </c>
    </row>
    <row r="2745" spans="1:14" ht="67.5" x14ac:dyDescent="0.2">
      <c r="A2745">
        <v>75747</v>
      </c>
      <c r="B2745" t="s">
        <v>36728</v>
      </c>
      <c r="C2745" s="15" t="s">
        <v>36729</v>
      </c>
      <c r="D2745" s="15" t="s">
        <v>36730</v>
      </c>
      <c r="E2745">
        <v>1750</v>
      </c>
      <c r="F2745">
        <v>2000</v>
      </c>
      <c r="H2745" t="s">
        <v>768</v>
      </c>
      <c r="K2745" s="16">
        <f t="shared" si="126"/>
        <v>1960</v>
      </c>
      <c r="L2745" s="16">
        <f t="shared" si="127"/>
        <v>2063.1578947368421</v>
      </c>
      <c r="M2745" s="16">
        <f t="shared" si="128"/>
        <v>2344.4976076555026</v>
      </c>
      <c r="N2745" t="e">
        <f>INDEX(XML!$A$2:$R$782,MATCH(C2745,XML!$D$2:$D$737,0),2)</f>
        <v>#N/A</v>
      </c>
    </row>
    <row r="2746" spans="1:14" ht="56.25" x14ac:dyDescent="0.2">
      <c r="A2746">
        <v>30976</v>
      </c>
      <c r="B2746" t="s">
        <v>2037</v>
      </c>
      <c r="C2746" s="15" t="s">
        <v>2038</v>
      </c>
      <c r="D2746" s="15" t="s">
        <v>2039</v>
      </c>
      <c r="E2746">
        <v>3820</v>
      </c>
      <c r="F2746">
        <v>5029</v>
      </c>
      <c r="H2746" t="s">
        <v>746</v>
      </c>
      <c r="K2746" s="16">
        <f t="shared" si="126"/>
        <v>4278.3999999999996</v>
      </c>
      <c r="L2746" s="16">
        <f t="shared" si="127"/>
        <v>4503.5789473684208</v>
      </c>
      <c r="M2746" s="16">
        <f t="shared" si="128"/>
        <v>5117.7033492822966</v>
      </c>
      <c r="N2746" t="e">
        <f>INDEX(XML!$A$2:$R$782,MATCH(C2746,XML!$D$2:$D$737,0),2)</f>
        <v>#N/A</v>
      </c>
    </row>
    <row r="2747" spans="1:14" ht="67.5" x14ac:dyDescent="0.2">
      <c r="A2747">
        <v>30977</v>
      </c>
      <c r="B2747" t="s">
        <v>2034</v>
      </c>
      <c r="C2747" s="15" t="s">
        <v>2035</v>
      </c>
      <c r="D2747" s="15" t="s">
        <v>2036</v>
      </c>
      <c r="E2747">
        <v>4250</v>
      </c>
      <c r="F2747">
        <v>5018</v>
      </c>
      <c r="H2747" t="s">
        <v>746</v>
      </c>
      <c r="K2747" s="16">
        <f t="shared" si="126"/>
        <v>4760</v>
      </c>
      <c r="L2747" s="16">
        <f t="shared" si="127"/>
        <v>5010.5263157894733</v>
      </c>
      <c r="M2747" s="16">
        <f t="shared" si="128"/>
        <v>5693.7799043062196</v>
      </c>
      <c r="N2747" t="e">
        <f>INDEX(XML!$A$2:$R$782,MATCH(C2747,XML!$D$2:$D$737,0),2)</f>
        <v>#N/A</v>
      </c>
    </row>
    <row r="2748" spans="1:14" ht="22.5" customHeight="1" x14ac:dyDescent="0.2">
      <c r="A2748">
        <v>30973</v>
      </c>
      <c r="B2748" t="s">
        <v>43082</v>
      </c>
      <c r="C2748" s="15" t="s">
        <v>43083</v>
      </c>
      <c r="D2748" s="15" t="s">
        <v>43084</v>
      </c>
      <c r="E2748">
        <v>5680</v>
      </c>
      <c r="F2748">
        <v>8549</v>
      </c>
      <c r="H2748">
        <v>14</v>
      </c>
      <c r="K2748" s="16">
        <f t="shared" si="126"/>
        <v>6361.6</v>
      </c>
      <c r="L2748" s="16">
        <f t="shared" si="127"/>
        <v>6696.4210526315792</v>
      </c>
      <c r="M2748" s="16">
        <f t="shared" si="128"/>
        <v>7609.5693779904304</v>
      </c>
      <c r="N2748" t="e">
        <f>INDEX(XML!$A$2:$R$782,MATCH(C2748,XML!$D$2:$D$737,0),2)</f>
        <v>#N/A</v>
      </c>
    </row>
    <row r="2749" spans="1:14" ht="56.25" x14ac:dyDescent="0.2">
      <c r="A2749">
        <v>74587</v>
      </c>
      <c r="B2749" t="s">
        <v>36023</v>
      </c>
      <c r="C2749" s="15" t="s">
        <v>36024</v>
      </c>
      <c r="D2749" s="15" t="s">
        <v>36025</v>
      </c>
      <c r="E2749">
        <v>3000</v>
      </c>
      <c r="F2749">
        <v>3700</v>
      </c>
      <c r="H2749" t="s">
        <v>747</v>
      </c>
      <c r="K2749" s="16">
        <f t="shared" si="126"/>
        <v>3360</v>
      </c>
      <c r="L2749" s="16">
        <f t="shared" si="127"/>
        <v>3536.8421052631579</v>
      </c>
      <c r="M2749" s="16">
        <f t="shared" si="128"/>
        <v>4019.1387559808613</v>
      </c>
      <c r="N2749" t="e">
        <f>INDEX(XML!$A$2:$R$782,MATCH(C2749,XML!$D$2:$D$737,0),2)</f>
        <v>#N/A</v>
      </c>
    </row>
    <row r="2750" spans="1:14" ht="56.25" x14ac:dyDescent="0.2">
      <c r="A2750">
        <v>29092</v>
      </c>
      <c r="B2750" t="s">
        <v>2040</v>
      </c>
      <c r="C2750" s="15" t="s">
        <v>2041</v>
      </c>
      <c r="D2750" s="15" t="s">
        <v>2042</v>
      </c>
      <c r="E2750">
        <v>3400</v>
      </c>
      <c r="F2750">
        <v>4804</v>
      </c>
      <c r="K2750" s="16">
        <f t="shared" si="126"/>
        <v>3808</v>
      </c>
      <c r="L2750" s="16">
        <f t="shared" si="127"/>
        <v>4008.4210526315787</v>
      </c>
      <c r="M2750" s="16">
        <f t="shared" si="128"/>
        <v>4555.0239234449755</v>
      </c>
      <c r="N2750" t="e">
        <f>INDEX(XML!$A$2:$R$782,MATCH(C2750,XML!$D$2:$D$737,0),2)</f>
        <v>#N/A</v>
      </c>
    </row>
    <row r="2751" spans="1:14" ht="56.25" x14ac:dyDescent="0.2">
      <c r="A2751">
        <v>74588</v>
      </c>
      <c r="B2751" t="s">
        <v>36026</v>
      </c>
      <c r="C2751" s="15" t="s">
        <v>36027</v>
      </c>
      <c r="D2751" s="15" t="s">
        <v>36028</v>
      </c>
      <c r="E2751">
        <v>4670</v>
      </c>
      <c r="F2751">
        <v>6200</v>
      </c>
      <c r="H2751" t="s">
        <v>747</v>
      </c>
      <c r="K2751" s="16">
        <f t="shared" si="126"/>
        <v>5230.3999999999996</v>
      </c>
      <c r="L2751" s="16">
        <f t="shared" si="127"/>
        <v>5505.6842105263149</v>
      </c>
      <c r="M2751" s="16">
        <f t="shared" si="128"/>
        <v>6256.4593301435389</v>
      </c>
      <c r="N2751" t="e">
        <f>INDEX(XML!$A$2:$R$782,MATCH(C2751,XML!$D$2:$D$737,0),2)</f>
        <v>#N/A</v>
      </c>
    </row>
    <row r="2752" spans="1:14" ht="101.25" x14ac:dyDescent="0.2">
      <c r="A2752">
        <v>74589</v>
      </c>
      <c r="B2752" t="s">
        <v>34453</v>
      </c>
      <c r="C2752" s="15" t="s">
        <v>34454</v>
      </c>
      <c r="D2752" s="15" t="s">
        <v>34455</v>
      </c>
      <c r="E2752">
        <v>9300</v>
      </c>
      <c r="F2752">
        <v>12500</v>
      </c>
      <c r="K2752" s="16">
        <f t="shared" si="126"/>
        <v>10416</v>
      </c>
      <c r="L2752" s="16">
        <f t="shared" si="127"/>
        <v>10964.21052631579</v>
      </c>
      <c r="M2752" s="16">
        <f t="shared" si="128"/>
        <v>12459.330143540672</v>
      </c>
      <c r="N2752" t="e">
        <f>INDEX(XML!$A$2:$R$782,MATCH(C2752,XML!$D$2:$D$737,0),2)</f>
        <v>#N/A</v>
      </c>
    </row>
    <row r="2753" spans="1:14" ht="67.5" x14ac:dyDescent="0.2">
      <c r="A2753">
        <v>43633</v>
      </c>
      <c r="B2753" t="s">
        <v>2169</v>
      </c>
      <c r="C2753" s="15" t="s">
        <v>2170</v>
      </c>
      <c r="D2753" s="15" t="s">
        <v>2171</v>
      </c>
      <c r="E2753">
        <v>2440</v>
      </c>
      <c r="F2753">
        <v>4269</v>
      </c>
      <c r="H2753" t="s">
        <v>815</v>
      </c>
      <c r="K2753" s="16">
        <f t="shared" si="126"/>
        <v>2732.8</v>
      </c>
      <c r="L2753" s="16">
        <f t="shared" si="127"/>
        <v>2876.6315789473683</v>
      </c>
      <c r="M2753" s="16">
        <f t="shared" si="128"/>
        <v>3268.8995215311006</v>
      </c>
      <c r="N2753" t="e">
        <f>INDEX(XML!$A$2:$R$782,MATCH(C2753,XML!$D$2:$D$737,0),2)</f>
        <v>#N/A</v>
      </c>
    </row>
    <row r="2754" spans="1:14" ht="78.75" x14ac:dyDescent="0.2">
      <c r="A2754">
        <v>8146</v>
      </c>
      <c r="B2754" t="s">
        <v>2043</v>
      </c>
      <c r="C2754" s="15" t="s">
        <v>2044</v>
      </c>
      <c r="D2754" s="15" t="s">
        <v>2045</v>
      </c>
      <c r="E2754">
        <v>4320</v>
      </c>
      <c r="F2754">
        <v>5339</v>
      </c>
      <c r="H2754" t="s">
        <v>746</v>
      </c>
      <c r="K2754" s="16">
        <f t="shared" si="126"/>
        <v>4838.3999999999996</v>
      </c>
      <c r="L2754" s="16">
        <f t="shared" si="127"/>
        <v>5093.0526315789466</v>
      </c>
      <c r="M2754" s="16">
        <f t="shared" si="128"/>
        <v>5787.5598086124392</v>
      </c>
      <c r="N2754" t="e">
        <f>INDEX(XML!$A$2:$R$782,MATCH(C2754,XML!$D$2:$D$737,0),2)</f>
        <v>#N/A</v>
      </c>
    </row>
    <row r="2755" spans="1:14" ht="56.25" x14ac:dyDescent="0.2">
      <c r="A2755">
        <v>35303</v>
      </c>
      <c r="B2755" t="s">
        <v>2046</v>
      </c>
      <c r="C2755" s="15" t="s">
        <v>2047</v>
      </c>
      <c r="D2755" s="15" t="s">
        <v>14941</v>
      </c>
      <c r="E2755">
        <v>5930</v>
      </c>
      <c r="F2755">
        <v>7390</v>
      </c>
      <c r="H2755" t="s">
        <v>746</v>
      </c>
      <c r="K2755" s="16">
        <f t="shared" si="126"/>
        <v>6641.6</v>
      </c>
      <c r="L2755" s="16">
        <f t="shared" si="127"/>
        <v>6991.1578947368425</v>
      </c>
      <c r="M2755" s="16">
        <f t="shared" si="128"/>
        <v>7944.4976076555031</v>
      </c>
      <c r="N2755" t="e">
        <f>INDEX(XML!$A$2:$R$782,MATCH(C2755,XML!$D$2:$D$737,0),2)</f>
        <v>#N/A</v>
      </c>
    </row>
    <row r="2756" spans="1:14" ht="22.5" customHeight="1" x14ac:dyDescent="0.2">
      <c r="A2756">
        <v>45120</v>
      </c>
      <c r="B2756" t="s">
        <v>2188</v>
      </c>
      <c r="C2756" s="15" t="s">
        <v>2189</v>
      </c>
      <c r="D2756" s="15" t="s">
        <v>2190</v>
      </c>
      <c r="E2756">
        <v>7545</v>
      </c>
      <c r="F2756">
        <v>13390</v>
      </c>
      <c r="H2756" t="s">
        <v>746</v>
      </c>
      <c r="K2756" s="16">
        <f t="shared" si="126"/>
        <v>8450.4</v>
      </c>
      <c r="L2756" s="16">
        <f t="shared" si="127"/>
        <v>8895.1578947368416</v>
      </c>
      <c r="M2756" s="16">
        <f t="shared" si="128"/>
        <v>10108.133971291865</v>
      </c>
      <c r="N2756" t="e">
        <f>INDEX(XML!$A$2:$R$782,MATCH(C2756,XML!$D$2:$D$737,0),2)</f>
        <v>#N/A</v>
      </c>
    </row>
    <row r="2757" spans="1:14" ht="101.25" x14ac:dyDescent="0.2">
      <c r="A2757">
        <v>45135</v>
      </c>
      <c r="B2757" t="s">
        <v>2191</v>
      </c>
      <c r="C2757" s="15" t="s">
        <v>2192</v>
      </c>
      <c r="D2757" s="15" t="s">
        <v>2193</v>
      </c>
      <c r="E2757">
        <v>8500</v>
      </c>
      <c r="F2757">
        <v>13390</v>
      </c>
      <c r="H2757">
        <v>14</v>
      </c>
      <c r="K2757" s="16">
        <f t="shared" ref="K2757:K2820" si="129">IF(E2757&gt;49999,E2757+E2757*0.07,IF(E2757&lt;=49999,E2757+E2757*0.12))</f>
        <v>9520</v>
      </c>
      <c r="L2757" s="16">
        <f t="shared" ref="L2757:L2820" si="130">K2757*100/95</f>
        <v>10021.052631578947</v>
      </c>
      <c r="M2757" s="16">
        <f t="shared" ref="M2757:M2820" si="131">IF(COUNTIF(C2757,"*Dahua*"),F2757-10,L2757*100/88)</f>
        <v>11387.559808612439</v>
      </c>
      <c r="N2757" t="e">
        <f>INDEX(XML!$A$2:$R$782,MATCH(C2757,XML!$D$2:$D$737,0),2)</f>
        <v>#N/A</v>
      </c>
    </row>
    <row r="2758" spans="1:14" ht="90" x14ac:dyDescent="0.2">
      <c r="A2758">
        <v>75675</v>
      </c>
      <c r="B2758" t="s">
        <v>36731</v>
      </c>
      <c r="C2758" s="15" t="s">
        <v>36732</v>
      </c>
      <c r="D2758" s="15" t="s">
        <v>36733</v>
      </c>
      <c r="E2758">
        <v>15200</v>
      </c>
      <c r="F2758">
        <v>20000</v>
      </c>
      <c r="H2758">
        <v>18</v>
      </c>
      <c r="K2758" s="16">
        <f t="shared" si="129"/>
        <v>17024</v>
      </c>
      <c r="L2758" s="16">
        <f t="shared" si="130"/>
        <v>17920</v>
      </c>
      <c r="M2758" s="16">
        <f t="shared" si="131"/>
        <v>20363.636363636364</v>
      </c>
      <c r="N2758" t="e">
        <f>INDEX(XML!$A$2:$R$782,MATCH(C2758,XML!$D$2:$D$737,0),2)</f>
        <v>#N/A</v>
      </c>
    </row>
    <row r="2759" spans="1:14" ht="90" x14ac:dyDescent="0.2">
      <c r="A2759">
        <v>81318</v>
      </c>
      <c r="B2759" t="s">
        <v>47487</v>
      </c>
      <c r="C2759" s="15" t="s">
        <v>47488</v>
      </c>
      <c r="D2759" s="15" t="s">
        <v>47489</v>
      </c>
      <c r="E2759">
        <v>15900</v>
      </c>
      <c r="F2759">
        <v>22000</v>
      </c>
      <c r="H2759" t="s">
        <v>746</v>
      </c>
      <c r="K2759" s="16">
        <f t="shared" si="129"/>
        <v>17808</v>
      </c>
      <c r="L2759" s="16">
        <f t="shared" si="130"/>
        <v>18745.263157894737</v>
      </c>
      <c r="M2759" s="16">
        <f t="shared" si="131"/>
        <v>21301.435406698565</v>
      </c>
      <c r="N2759" t="e">
        <f>INDEX(XML!$A$2:$R$782,MATCH(C2759,XML!$D$2:$D$737,0),2)</f>
        <v>#N/A</v>
      </c>
    </row>
    <row r="2760" spans="1:14" ht="22.5" customHeight="1" x14ac:dyDescent="0.2">
      <c r="A2760">
        <v>81319</v>
      </c>
      <c r="B2760" t="s">
        <v>47490</v>
      </c>
      <c r="C2760" s="15" t="s">
        <v>47491</v>
      </c>
      <c r="D2760" s="15" t="s">
        <v>47492</v>
      </c>
      <c r="E2760">
        <v>15900</v>
      </c>
      <c r="F2760">
        <v>22000</v>
      </c>
      <c r="H2760" t="s">
        <v>746</v>
      </c>
      <c r="K2760" s="16">
        <f t="shared" si="129"/>
        <v>17808</v>
      </c>
      <c r="L2760" s="16">
        <f t="shared" si="130"/>
        <v>18745.263157894737</v>
      </c>
      <c r="M2760" s="16">
        <f t="shared" si="131"/>
        <v>21301.435406698565</v>
      </c>
      <c r="N2760" t="e">
        <f>INDEX(XML!$A$2:$R$782,MATCH(C2760,XML!$D$2:$D$737,0),2)</f>
        <v>#N/A</v>
      </c>
    </row>
    <row r="2761" spans="1:14" ht="22.5" customHeight="1" x14ac:dyDescent="0.2">
      <c r="A2761">
        <v>41893</v>
      </c>
      <c r="B2761" t="s">
        <v>2200</v>
      </c>
      <c r="C2761" s="15" t="s">
        <v>2201</v>
      </c>
      <c r="D2761" s="15" t="s">
        <v>2202</v>
      </c>
      <c r="E2761">
        <v>78500</v>
      </c>
      <c r="F2761">
        <v>107000</v>
      </c>
      <c r="H2761">
        <v>11</v>
      </c>
      <c r="K2761" s="16">
        <f t="shared" si="129"/>
        <v>83995</v>
      </c>
      <c r="L2761" s="16">
        <f t="shared" si="130"/>
        <v>88415.789473684214</v>
      </c>
      <c r="M2761" s="16">
        <f t="shared" si="131"/>
        <v>100472.4880382775</v>
      </c>
      <c r="N2761" t="e">
        <f>INDEX(XML!$A$2:$R$782,MATCH(C2761,XML!$D$2:$D$737,0),2)</f>
        <v>#N/A</v>
      </c>
    </row>
    <row r="2762" spans="1:14" ht="90" x14ac:dyDescent="0.2">
      <c r="A2762">
        <v>67122</v>
      </c>
      <c r="B2762" t="s">
        <v>24011</v>
      </c>
      <c r="C2762" s="15" t="s">
        <v>24012</v>
      </c>
      <c r="D2762" s="15" t="s">
        <v>24718</v>
      </c>
      <c r="E2762">
        <v>3090</v>
      </c>
      <c r="F2762">
        <v>3090</v>
      </c>
      <c r="K2762" s="16">
        <f t="shared" si="129"/>
        <v>3460.8</v>
      </c>
      <c r="L2762" s="16">
        <f t="shared" si="130"/>
        <v>3642.9473684210525</v>
      </c>
      <c r="M2762" s="16">
        <f t="shared" si="131"/>
        <v>4139.712918660287</v>
      </c>
      <c r="N2762" t="e">
        <f>INDEX(XML!$A$2:$R$782,MATCH(C2762,XML!$D$2:$D$737,0),2)</f>
        <v>#N/A</v>
      </c>
    </row>
    <row r="2763" spans="1:14" ht="90" x14ac:dyDescent="0.2">
      <c r="A2763">
        <v>67124</v>
      </c>
      <c r="B2763" t="s">
        <v>24011</v>
      </c>
      <c r="C2763" s="15" t="s">
        <v>24013</v>
      </c>
      <c r="D2763" s="15" t="s">
        <v>24719</v>
      </c>
      <c r="E2763">
        <v>3090</v>
      </c>
      <c r="F2763">
        <v>3090</v>
      </c>
      <c r="K2763" s="16">
        <f t="shared" si="129"/>
        <v>3460.8</v>
      </c>
      <c r="L2763" s="16">
        <f t="shared" si="130"/>
        <v>3642.9473684210525</v>
      </c>
      <c r="M2763" s="16">
        <f t="shared" si="131"/>
        <v>4139.712918660287</v>
      </c>
      <c r="N2763" t="e">
        <f>INDEX(XML!$A$2:$R$782,MATCH(C2763,XML!$D$2:$D$737,0),2)</f>
        <v>#N/A</v>
      </c>
    </row>
    <row r="2764" spans="1:14" ht="78.75" x14ac:dyDescent="0.2">
      <c r="A2764">
        <v>19403</v>
      </c>
      <c r="B2764" t="s">
        <v>2162</v>
      </c>
      <c r="C2764" s="15" t="s">
        <v>2163</v>
      </c>
      <c r="D2764" s="15" t="s">
        <v>2164</v>
      </c>
      <c r="E2764">
        <v>2323</v>
      </c>
      <c r="F2764">
        <v>2990</v>
      </c>
      <c r="K2764" s="16">
        <f t="shared" si="129"/>
        <v>2601.7600000000002</v>
      </c>
      <c r="L2764" s="16">
        <f t="shared" si="130"/>
        <v>2738.6947368421056</v>
      </c>
      <c r="M2764" s="16">
        <f t="shared" si="131"/>
        <v>3112.1531100478473</v>
      </c>
      <c r="N2764" t="e">
        <f>INDEX(XML!$A$2:$R$782,MATCH(C2764,XML!$D$2:$D$737,0),2)</f>
        <v>#N/A</v>
      </c>
    </row>
    <row r="2765" spans="1:14" ht="112.5" x14ac:dyDescent="0.2">
      <c r="A2765">
        <v>59355</v>
      </c>
      <c r="B2765" t="s">
        <v>42099</v>
      </c>
      <c r="C2765" s="15" t="s">
        <v>42100</v>
      </c>
      <c r="D2765" s="15" t="s">
        <v>42101</v>
      </c>
      <c r="E2765">
        <v>26990</v>
      </c>
      <c r="F2765">
        <v>26990</v>
      </c>
      <c r="K2765" s="16">
        <f t="shared" si="129"/>
        <v>30228.799999999999</v>
      </c>
      <c r="L2765" s="16">
        <f t="shared" si="130"/>
        <v>31819.78947368421</v>
      </c>
      <c r="M2765" s="16">
        <f t="shared" si="131"/>
        <v>36158.851674641148</v>
      </c>
      <c r="N2765" t="e">
        <f>INDEX(XML!$A$2:$R$782,MATCH(C2765,XML!$D$2:$D$737,0),2)</f>
        <v>#N/A</v>
      </c>
    </row>
    <row r="2766" spans="1:14" ht="78.75" x14ac:dyDescent="0.2">
      <c r="A2766">
        <v>19404</v>
      </c>
      <c r="B2766" t="s">
        <v>2166</v>
      </c>
      <c r="C2766" s="15" t="s">
        <v>2167</v>
      </c>
      <c r="D2766" s="15" t="s">
        <v>2168</v>
      </c>
      <c r="E2766">
        <v>2323</v>
      </c>
      <c r="F2766">
        <v>2990</v>
      </c>
      <c r="H2766" t="s">
        <v>2165</v>
      </c>
      <c r="K2766" s="16">
        <f t="shared" si="129"/>
        <v>2601.7600000000002</v>
      </c>
      <c r="L2766" s="16">
        <f t="shared" si="130"/>
        <v>2738.6947368421056</v>
      </c>
      <c r="M2766" s="16">
        <f t="shared" si="131"/>
        <v>3112.1531100478473</v>
      </c>
      <c r="N2766" t="e">
        <f>INDEX(XML!$A$2:$R$782,MATCH(C2766,XML!$D$2:$D$737,0),2)</f>
        <v>#N/A</v>
      </c>
    </row>
    <row r="2767" spans="1:14" ht="22.5" customHeight="1" x14ac:dyDescent="0.25">
      <c r="A2767" s="184" t="s">
        <v>16287</v>
      </c>
      <c r="B2767" s="184"/>
      <c r="C2767" s="185"/>
      <c r="D2767" s="185"/>
      <c r="E2767" s="184"/>
      <c r="F2767" s="184"/>
      <c r="G2767" s="184"/>
      <c r="H2767" s="184"/>
      <c r="I2767" s="184"/>
      <c r="J2767" s="184"/>
      <c r="K2767" s="16">
        <f t="shared" si="129"/>
        <v>0</v>
      </c>
      <c r="L2767" s="16">
        <f t="shared" si="130"/>
        <v>0</v>
      </c>
      <c r="M2767" s="16">
        <f t="shared" si="131"/>
        <v>0</v>
      </c>
      <c r="N2767" t="e">
        <f>INDEX(XML!$A$2:$R$782,MATCH(C2767,XML!$D$2:$D$737,0),2)</f>
        <v>#N/A</v>
      </c>
    </row>
    <row r="2768" spans="1:14" ht="101.25" x14ac:dyDescent="0.2">
      <c r="A2768">
        <v>53577</v>
      </c>
      <c r="B2768" t="s">
        <v>12310</v>
      </c>
      <c r="C2768" s="15" t="s">
        <v>12311</v>
      </c>
      <c r="D2768" s="15" t="s">
        <v>21689</v>
      </c>
      <c r="E2768">
        <v>120000</v>
      </c>
      <c r="F2768">
        <v>141336</v>
      </c>
      <c r="H2768">
        <v>11</v>
      </c>
      <c r="K2768" s="16">
        <f t="shared" si="129"/>
        <v>128400</v>
      </c>
      <c r="L2768" s="16">
        <f t="shared" si="130"/>
        <v>135157.89473684211</v>
      </c>
      <c r="M2768" s="16">
        <f t="shared" si="131"/>
        <v>153588.51674641148</v>
      </c>
      <c r="N2768" t="e">
        <f>INDEX(XML!$A$2:$R$782,MATCH(C2768,XML!$D$2:$D$737,0),2)</f>
        <v>#N/A</v>
      </c>
    </row>
    <row r="2769" spans="1:14" ht="225" x14ac:dyDescent="0.2">
      <c r="A2769">
        <v>67097</v>
      </c>
      <c r="B2769" t="s">
        <v>23792</v>
      </c>
      <c r="C2769" s="15" t="s">
        <v>23793</v>
      </c>
      <c r="D2769" s="15" t="s">
        <v>24720</v>
      </c>
      <c r="E2769">
        <v>5990</v>
      </c>
      <c r="F2769">
        <v>5990</v>
      </c>
      <c r="H2769">
        <v>89</v>
      </c>
      <c r="K2769" s="16">
        <f t="shared" si="129"/>
        <v>6708.8</v>
      </c>
      <c r="L2769" s="16">
        <f t="shared" si="130"/>
        <v>7061.894736842105</v>
      </c>
      <c r="M2769" s="16">
        <f t="shared" si="131"/>
        <v>8024.880382775119</v>
      </c>
      <c r="N2769" t="e">
        <f>INDEX(XML!$A$2:$R$782,MATCH(C2769,XML!$D$2:$D$737,0),2)</f>
        <v>#N/A</v>
      </c>
    </row>
    <row r="2770" spans="1:14" ht="225" x14ac:dyDescent="0.2">
      <c r="A2770">
        <v>67098</v>
      </c>
      <c r="B2770" t="s">
        <v>23792</v>
      </c>
      <c r="C2770" s="15" t="s">
        <v>23794</v>
      </c>
      <c r="D2770" s="15" t="s">
        <v>24721</v>
      </c>
      <c r="E2770">
        <v>5990</v>
      </c>
      <c r="F2770">
        <v>5990</v>
      </c>
      <c r="K2770" s="16">
        <f t="shared" si="129"/>
        <v>6708.8</v>
      </c>
      <c r="L2770" s="16">
        <f t="shared" si="130"/>
        <v>7061.894736842105</v>
      </c>
      <c r="M2770" s="16">
        <f t="shared" si="131"/>
        <v>8024.880382775119</v>
      </c>
      <c r="N2770" t="e">
        <f>INDEX(XML!$A$2:$R$782,MATCH(C2770,XML!$D$2:$D$737,0),2)</f>
        <v>#N/A</v>
      </c>
    </row>
    <row r="2771" spans="1:14" ht="236.25" x14ac:dyDescent="0.2">
      <c r="A2771">
        <v>67099</v>
      </c>
      <c r="B2771" t="s">
        <v>23792</v>
      </c>
      <c r="C2771" s="15" t="s">
        <v>25161</v>
      </c>
      <c r="D2771" s="15" t="s">
        <v>27217</v>
      </c>
      <c r="E2771">
        <v>5990</v>
      </c>
      <c r="F2771">
        <v>5990</v>
      </c>
      <c r="H2771" t="s">
        <v>1175</v>
      </c>
      <c r="K2771" s="16">
        <f t="shared" si="129"/>
        <v>6708.8</v>
      </c>
      <c r="L2771" s="16">
        <f t="shared" si="130"/>
        <v>7061.894736842105</v>
      </c>
      <c r="M2771" s="16">
        <f t="shared" si="131"/>
        <v>8024.880382775119</v>
      </c>
      <c r="N2771" t="e">
        <f>INDEX(XML!$A$2:$R$782,MATCH(C2771,XML!$D$2:$D$737,0),2)</f>
        <v>#N/A</v>
      </c>
    </row>
    <row r="2772" spans="1:14" ht="236.25" x14ac:dyDescent="0.2">
      <c r="A2772">
        <v>67100</v>
      </c>
      <c r="B2772" t="s">
        <v>23792</v>
      </c>
      <c r="C2772" s="15" t="s">
        <v>25162</v>
      </c>
      <c r="D2772" s="15" t="s">
        <v>27218</v>
      </c>
      <c r="E2772">
        <v>5990</v>
      </c>
      <c r="F2772">
        <v>5990</v>
      </c>
      <c r="K2772" s="16">
        <f t="shared" si="129"/>
        <v>6708.8</v>
      </c>
      <c r="L2772" s="16">
        <f t="shared" si="130"/>
        <v>7061.894736842105</v>
      </c>
      <c r="M2772" s="16">
        <f t="shared" si="131"/>
        <v>8024.880382775119</v>
      </c>
      <c r="N2772" t="e">
        <f>INDEX(XML!$A$2:$R$782,MATCH(C2772,XML!$D$2:$D$737,0),2)</f>
        <v>#N/A</v>
      </c>
    </row>
    <row r="2773" spans="1:14" ht="236.25" x14ac:dyDescent="0.2">
      <c r="A2773">
        <v>65422</v>
      </c>
      <c r="B2773" t="s">
        <v>22563</v>
      </c>
      <c r="C2773" s="15" t="s">
        <v>22564</v>
      </c>
      <c r="D2773" s="15" t="s">
        <v>24722</v>
      </c>
      <c r="E2773">
        <v>8990</v>
      </c>
      <c r="F2773">
        <v>8990</v>
      </c>
      <c r="H2773" t="s">
        <v>1122</v>
      </c>
      <c r="K2773" s="16">
        <f t="shared" si="129"/>
        <v>10068.799999999999</v>
      </c>
      <c r="L2773" s="16">
        <f t="shared" si="130"/>
        <v>10598.736842105262</v>
      </c>
      <c r="M2773" s="16">
        <f t="shared" si="131"/>
        <v>12044.019138755977</v>
      </c>
      <c r="N2773" t="e">
        <f>INDEX(XML!$A$2:$R$782,MATCH(C2773,XML!$D$2:$D$737,0),2)</f>
        <v>#N/A</v>
      </c>
    </row>
    <row r="2774" spans="1:14" ht="247.5" x14ac:dyDescent="0.2">
      <c r="A2774">
        <v>65426</v>
      </c>
      <c r="B2774" t="s">
        <v>22563</v>
      </c>
      <c r="C2774" s="15" t="s">
        <v>22566</v>
      </c>
      <c r="D2774" s="15" t="s">
        <v>24724</v>
      </c>
      <c r="E2774">
        <v>8900</v>
      </c>
      <c r="F2774">
        <v>8990</v>
      </c>
      <c r="K2774" s="16">
        <f t="shared" si="129"/>
        <v>9968</v>
      </c>
      <c r="L2774" s="16">
        <f t="shared" si="130"/>
        <v>10492.631578947368</v>
      </c>
      <c r="M2774" s="16">
        <f t="shared" si="131"/>
        <v>11923.444976076555</v>
      </c>
      <c r="N2774" t="e">
        <f>INDEX(XML!$A$2:$R$782,MATCH(C2774,XML!$D$2:$D$737,0),2)</f>
        <v>#N/A</v>
      </c>
    </row>
    <row r="2775" spans="1:14" ht="236.25" x14ac:dyDescent="0.2">
      <c r="A2775">
        <v>65423</v>
      </c>
      <c r="B2775" t="s">
        <v>22563</v>
      </c>
      <c r="C2775" s="15" t="s">
        <v>22565</v>
      </c>
      <c r="D2775" s="15" t="s">
        <v>24723</v>
      </c>
      <c r="E2775">
        <v>8990</v>
      </c>
      <c r="F2775">
        <v>8990</v>
      </c>
      <c r="H2775" t="s">
        <v>1122</v>
      </c>
      <c r="K2775" s="16">
        <f t="shared" si="129"/>
        <v>10068.799999999999</v>
      </c>
      <c r="L2775" s="16">
        <f t="shared" si="130"/>
        <v>10598.736842105262</v>
      </c>
      <c r="M2775" s="16">
        <f t="shared" si="131"/>
        <v>12044.019138755977</v>
      </c>
      <c r="N2775" t="e">
        <f>INDEX(XML!$A$2:$R$782,MATCH(C2775,XML!$D$2:$D$737,0),2)</f>
        <v>#N/A</v>
      </c>
    </row>
    <row r="2776" spans="1:14" ht="247.5" x14ac:dyDescent="0.2">
      <c r="A2776">
        <v>65427</v>
      </c>
      <c r="B2776" t="s">
        <v>22563</v>
      </c>
      <c r="C2776" s="15" t="s">
        <v>22567</v>
      </c>
      <c r="D2776" s="15" t="s">
        <v>24725</v>
      </c>
      <c r="E2776">
        <v>8900</v>
      </c>
      <c r="F2776">
        <v>8990</v>
      </c>
      <c r="K2776" s="16">
        <f t="shared" si="129"/>
        <v>9968</v>
      </c>
      <c r="L2776" s="16">
        <f t="shared" si="130"/>
        <v>10492.631578947368</v>
      </c>
      <c r="M2776" s="16">
        <f t="shared" si="131"/>
        <v>11923.444976076555</v>
      </c>
      <c r="N2776" t="e">
        <f>INDEX(XML!$A$2:$R$782,MATCH(C2776,XML!$D$2:$D$737,0),2)</f>
        <v>#N/A</v>
      </c>
    </row>
    <row r="2777" spans="1:14" ht="247.5" x14ac:dyDescent="0.2">
      <c r="A2777">
        <v>67101</v>
      </c>
      <c r="B2777" t="s">
        <v>23795</v>
      </c>
      <c r="C2777" s="15" t="s">
        <v>23796</v>
      </c>
      <c r="D2777" s="15" t="s">
        <v>27219</v>
      </c>
      <c r="E2777">
        <v>10890</v>
      </c>
      <c r="F2777">
        <v>10890</v>
      </c>
      <c r="H2777" t="s">
        <v>746</v>
      </c>
      <c r="K2777" s="16">
        <f t="shared" si="129"/>
        <v>12196.8</v>
      </c>
      <c r="L2777" s="16">
        <f t="shared" si="130"/>
        <v>12838.736842105263</v>
      </c>
      <c r="M2777" s="16">
        <f t="shared" si="131"/>
        <v>14589.473684210527</v>
      </c>
      <c r="N2777" t="e">
        <f>INDEX(XML!$A$2:$R$782,MATCH(C2777,XML!$D$2:$D$737,0),2)</f>
        <v>#N/A</v>
      </c>
    </row>
    <row r="2778" spans="1:14" ht="236.25" x14ac:dyDescent="0.2">
      <c r="A2778">
        <v>67102</v>
      </c>
      <c r="B2778" t="s">
        <v>23795</v>
      </c>
      <c r="C2778" s="15" t="s">
        <v>23797</v>
      </c>
      <c r="D2778" s="15" t="s">
        <v>23798</v>
      </c>
      <c r="E2778">
        <v>10890</v>
      </c>
      <c r="F2778">
        <v>10890</v>
      </c>
      <c r="H2778" t="s">
        <v>746</v>
      </c>
      <c r="K2778" s="16">
        <f t="shared" si="129"/>
        <v>12196.8</v>
      </c>
      <c r="L2778" s="16">
        <f t="shared" si="130"/>
        <v>12838.736842105263</v>
      </c>
      <c r="M2778" s="16">
        <f t="shared" si="131"/>
        <v>14589.473684210527</v>
      </c>
      <c r="N2778" t="e">
        <f>INDEX(XML!$A$2:$R$782,MATCH(C2778,XML!$D$2:$D$737,0),2)</f>
        <v>#N/A</v>
      </c>
    </row>
    <row r="2779" spans="1:14" ht="247.5" x14ac:dyDescent="0.2">
      <c r="A2779">
        <v>67103</v>
      </c>
      <c r="B2779" t="s">
        <v>23795</v>
      </c>
      <c r="C2779" s="15" t="s">
        <v>23799</v>
      </c>
      <c r="D2779" s="15" t="s">
        <v>23800</v>
      </c>
      <c r="E2779">
        <v>10890</v>
      </c>
      <c r="F2779">
        <v>10890</v>
      </c>
      <c r="H2779" t="s">
        <v>746</v>
      </c>
      <c r="K2779" s="16">
        <f t="shared" si="129"/>
        <v>12196.8</v>
      </c>
      <c r="L2779" s="16">
        <f t="shared" si="130"/>
        <v>12838.736842105263</v>
      </c>
      <c r="M2779" s="16">
        <f t="shared" si="131"/>
        <v>14589.473684210527</v>
      </c>
      <c r="N2779" t="e">
        <f>INDEX(XML!$A$2:$R$782,MATCH(C2779,XML!$D$2:$D$737,0),2)</f>
        <v>#N/A</v>
      </c>
    </row>
    <row r="2780" spans="1:14" ht="22.5" customHeight="1" x14ac:dyDescent="0.2">
      <c r="A2780">
        <v>38208</v>
      </c>
      <c r="B2780" t="s">
        <v>2179</v>
      </c>
      <c r="C2780" s="15" t="s">
        <v>2180</v>
      </c>
      <c r="D2780" s="15" t="s">
        <v>2181</v>
      </c>
      <c r="E2780">
        <v>9990</v>
      </c>
      <c r="F2780">
        <v>9990</v>
      </c>
      <c r="H2780" t="s">
        <v>1175</v>
      </c>
      <c r="I2780">
        <v>1</v>
      </c>
      <c r="K2780" s="16">
        <f t="shared" si="129"/>
        <v>11188.8</v>
      </c>
      <c r="L2780" s="16">
        <f t="shared" si="130"/>
        <v>11777.684210526315</v>
      </c>
      <c r="M2780" s="16">
        <f t="shared" si="131"/>
        <v>13383.732057416266</v>
      </c>
      <c r="N2780" t="e">
        <f>INDEX(XML!$A$2:$R$782,MATCH(C2780,XML!$D$2:$D$737,0),2)</f>
        <v>#N/A</v>
      </c>
    </row>
    <row r="2781" spans="1:14" ht="22.5" customHeight="1" x14ac:dyDescent="0.2">
      <c r="A2781">
        <v>43722</v>
      </c>
      <c r="B2781" t="s">
        <v>2176</v>
      </c>
      <c r="C2781" s="15" t="s">
        <v>2177</v>
      </c>
      <c r="D2781" s="15" t="s">
        <v>2178</v>
      </c>
      <c r="E2781">
        <v>14990</v>
      </c>
      <c r="F2781">
        <v>14990</v>
      </c>
      <c r="H2781" t="s">
        <v>2175</v>
      </c>
      <c r="K2781" s="16">
        <f t="shared" si="129"/>
        <v>16788.8</v>
      </c>
      <c r="L2781" s="16">
        <f t="shared" si="130"/>
        <v>17672.42105263158</v>
      </c>
      <c r="M2781" s="16">
        <f t="shared" si="131"/>
        <v>20082.296650717704</v>
      </c>
      <c r="N2781" t="e">
        <f>INDEX(XML!$A$2:$R$782,MATCH(C2781,XML!$D$2:$D$737,0),2)</f>
        <v>#N/A</v>
      </c>
    </row>
    <row r="2782" spans="1:14" ht="45" customHeight="1" x14ac:dyDescent="0.2">
      <c r="A2782">
        <v>71783</v>
      </c>
      <c r="B2782" t="s">
        <v>28632</v>
      </c>
      <c r="C2782" s="15" t="s">
        <v>28637</v>
      </c>
      <c r="D2782" s="15" t="s">
        <v>28638</v>
      </c>
      <c r="E2782">
        <v>20990</v>
      </c>
      <c r="F2782">
        <v>20990</v>
      </c>
      <c r="H2782" t="s">
        <v>2175</v>
      </c>
      <c r="K2782" s="16">
        <f t="shared" si="129"/>
        <v>23508.799999999999</v>
      </c>
      <c r="L2782" s="16">
        <f t="shared" si="130"/>
        <v>24746.105263157893</v>
      </c>
      <c r="M2782" s="16">
        <f t="shared" si="131"/>
        <v>28120.574162679422</v>
      </c>
      <c r="N2782" t="e">
        <f>INDEX(XML!$A$2:$R$782,MATCH(C2782,XML!$D$2:$D$737,0),2)</f>
        <v>#N/A</v>
      </c>
    </row>
    <row r="2783" spans="1:14" ht="56.25" customHeight="1" x14ac:dyDescent="0.2">
      <c r="A2783">
        <v>71784</v>
      </c>
      <c r="B2783" t="s">
        <v>28632</v>
      </c>
      <c r="C2783" s="15" t="s">
        <v>28635</v>
      </c>
      <c r="D2783" s="15" t="s">
        <v>28636</v>
      </c>
      <c r="E2783">
        <v>18990</v>
      </c>
      <c r="F2783">
        <v>20990</v>
      </c>
      <c r="H2783" t="s">
        <v>2175</v>
      </c>
      <c r="K2783" s="16">
        <f t="shared" si="129"/>
        <v>21268.799999999999</v>
      </c>
      <c r="L2783" s="16">
        <f t="shared" si="130"/>
        <v>22388.21052631579</v>
      </c>
      <c r="M2783" s="16">
        <f t="shared" si="131"/>
        <v>25441.148325358852</v>
      </c>
      <c r="N2783" t="e">
        <f>INDEX(XML!$A$2:$R$782,MATCH(C2783,XML!$D$2:$D$737,0),2)</f>
        <v>#N/A</v>
      </c>
    </row>
    <row r="2784" spans="1:14" ht="168.75" x14ac:dyDescent="0.2">
      <c r="A2784">
        <v>71785</v>
      </c>
      <c r="B2784" t="s">
        <v>28632</v>
      </c>
      <c r="C2784" s="15" t="s">
        <v>28633</v>
      </c>
      <c r="D2784" s="15" t="s">
        <v>28634</v>
      </c>
      <c r="E2784">
        <v>20990</v>
      </c>
      <c r="F2784">
        <v>20990</v>
      </c>
      <c r="H2784" t="s">
        <v>2175</v>
      </c>
      <c r="K2784" s="16">
        <f t="shared" si="129"/>
        <v>23508.799999999999</v>
      </c>
      <c r="L2784" s="16">
        <f t="shared" si="130"/>
        <v>24746.105263157893</v>
      </c>
      <c r="M2784" s="16">
        <f t="shared" si="131"/>
        <v>28120.574162679422</v>
      </c>
      <c r="N2784" t="e">
        <f>INDEX(XML!$A$2:$R$782,MATCH(C2784,XML!$D$2:$D$737,0),2)</f>
        <v>#N/A</v>
      </c>
    </row>
    <row r="2785" spans="1:14" ht="202.5" x14ac:dyDescent="0.2">
      <c r="A2785">
        <v>71786</v>
      </c>
      <c r="B2785" t="s">
        <v>28629</v>
      </c>
      <c r="C2785" s="15" t="s">
        <v>28630</v>
      </c>
      <c r="D2785" s="15" t="s">
        <v>28631</v>
      </c>
      <c r="E2785">
        <v>32990</v>
      </c>
      <c r="F2785">
        <v>28990</v>
      </c>
      <c r="H2785" t="s">
        <v>747</v>
      </c>
      <c r="K2785" s="16">
        <f t="shared" si="129"/>
        <v>36948.800000000003</v>
      </c>
      <c r="L2785" s="16">
        <f t="shared" si="130"/>
        <v>38893.473684210534</v>
      </c>
      <c r="M2785" s="16">
        <f t="shared" si="131"/>
        <v>44197.129186602884</v>
      </c>
      <c r="N2785" t="e">
        <f>INDEX(XML!$A$2:$R$782,MATCH(C2785,XML!$D$2:$D$737,0),2)</f>
        <v>#N/A</v>
      </c>
    </row>
    <row r="2786" spans="1:14" ht="22.5" customHeight="1" x14ac:dyDescent="0.2">
      <c r="A2786">
        <v>71787</v>
      </c>
      <c r="B2786" t="s">
        <v>28629</v>
      </c>
      <c r="C2786" s="15" t="s">
        <v>29165</v>
      </c>
      <c r="D2786" s="15" t="s">
        <v>29166</v>
      </c>
      <c r="E2786">
        <v>32990</v>
      </c>
      <c r="F2786">
        <v>28990</v>
      </c>
      <c r="H2786" t="s">
        <v>747</v>
      </c>
      <c r="K2786" s="16">
        <f t="shared" si="129"/>
        <v>36948.800000000003</v>
      </c>
      <c r="L2786" s="16">
        <f t="shared" si="130"/>
        <v>38893.473684210534</v>
      </c>
      <c r="M2786" s="16">
        <f t="shared" si="131"/>
        <v>44197.129186602884</v>
      </c>
      <c r="N2786" t="e">
        <f>INDEX(XML!$A$2:$R$782,MATCH(C2786,XML!$D$2:$D$737,0),2)</f>
        <v>#N/A</v>
      </c>
    </row>
    <row r="2787" spans="1:14" ht="202.5" x14ac:dyDescent="0.2">
      <c r="A2787">
        <v>71788</v>
      </c>
      <c r="B2787" t="s">
        <v>28629</v>
      </c>
      <c r="C2787" s="15" t="s">
        <v>29167</v>
      </c>
      <c r="D2787" s="15" t="s">
        <v>29168</v>
      </c>
      <c r="E2787">
        <v>32990</v>
      </c>
      <c r="F2787">
        <v>28990</v>
      </c>
      <c r="H2787" t="s">
        <v>747</v>
      </c>
      <c r="K2787" s="16">
        <f t="shared" si="129"/>
        <v>36948.800000000003</v>
      </c>
      <c r="L2787" s="16">
        <f t="shared" si="130"/>
        <v>38893.473684210534</v>
      </c>
      <c r="M2787" s="16">
        <f t="shared" si="131"/>
        <v>44197.129186602884</v>
      </c>
      <c r="N2787" t="e">
        <f>INDEX(XML!$A$2:$R$782,MATCH(C2787,XML!$D$2:$D$737,0),2)</f>
        <v>#N/A</v>
      </c>
    </row>
    <row r="2788" spans="1:14" ht="157.5" x14ac:dyDescent="0.2">
      <c r="A2788">
        <v>65908</v>
      </c>
      <c r="B2788" t="s">
        <v>24784</v>
      </c>
      <c r="C2788" s="15" t="s">
        <v>24785</v>
      </c>
      <c r="D2788" s="15" t="s">
        <v>24786</v>
      </c>
      <c r="E2788">
        <v>46990</v>
      </c>
      <c r="F2788">
        <v>36990</v>
      </c>
      <c r="H2788" t="s">
        <v>746</v>
      </c>
      <c r="K2788" s="16">
        <f t="shared" si="129"/>
        <v>52628.800000000003</v>
      </c>
      <c r="L2788" s="16">
        <f t="shared" si="130"/>
        <v>55398.73684210526</v>
      </c>
      <c r="M2788" s="16">
        <f t="shared" si="131"/>
        <v>62953.110047846887</v>
      </c>
      <c r="N2788" t="e">
        <f>INDEX(XML!$A$2:$R$782,MATCH(C2788,XML!$D$2:$D$737,0),2)</f>
        <v>#N/A</v>
      </c>
    </row>
    <row r="2789" spans="1:14" ht="157.5" x14ac:dyDescent="0.2">
      <c r="A2789">
        <v>65915</v>
      </c>
      <c r="B2789" t="s">
        <v>24784</v>
      </c>
      <c r="C2789" s="15" t="s">
        <v>24787</v>
      </c>
      <c r="D2789" s="15" t="s">
        <v>24788</v>
      </c>
      <c r="E2789">
        <v>46990</v>
      </c>
      <c r="F2789">
        <v>36990</v>
      </c>
      <c r="H2789">
        <v>49</v>
      </c>
      <c r="K2789" s="16">
        <f t="shared" si="129"/>
        <v>52628.800000000003</v>
      </c>
      <c r="L2789" s="16">
        <f t="shared" si="130"/>
        <v>55398.73684210526</v>
      </c>
      <c r="M2789" s="16">
        <f t="shared" si="131"/>
        <v>62953.110047846887</v>
      </c>
      <c r="N2789" t="e">
        <f>INDEX(XML!$A$2:$R$782,MATCH(C2789,XML!$D$2:$D$737,0),2)</f>
        <v>#N/A</v>
      </c>
    </row>
    <row r="2790" spans="1:14" ht="157.5" x14ac:dyDescent="0.2">
      <c r="A2790">
        <v>65916</v>
      </c>
      <c r="B2790" t="s">
        <v>24784</v>
      </c>
      <c r="C2790" s="15" t="s">
        <v>24925</v>
      </c>
      <c r="D2790" s="15" t="s">
        <v>24926</v>
      </c>
      <c r="E2790">
        <v>46990</v>
      </c>
      <c r="F2790">
        <v>36990</v>
      </c>
      <c r="H2790" t="s">
        <v>746</v>
      </c>
      <c r="K2790" s="16">
        <f t="shared" si="129"/>
        <v>52628.800000000003</v>
      </c>
      <c r="L2790" s="16">
        <f t="shared" si="130"/>
        <v>55398.73684210526</v>
      </c>
      <c r="M2790" s="16">
        <f t="shared" si="131"/>
        <v>62953.110047846887</v>
      </c>
      <c r="N2790" t="e">
        <f>INDEX(XML!$A$2:$R$782,MATCH(C2790,XML!$D$2:$D$737,0),2)</f>
        <v>#N/A</v>
      </c>
    </row>
    <row r="2791" spans="1:14" ht="135" x14ac:dyDescent="0.2">
      <c r="A2791">
        <v>50270</v>
      </c>
      <c r="B2791" t="s">
        <v>2182</v>
      </c>
      <c r="C2791" s="15" t="s">
        <v>2183</v>
      </c>
      <c r="D2791" s="15" t="s">
        <v>2184</v>
      </c>
      <c r="E2791">
        <v>76000</v>
      </c>
      <c r="F2791">
        <v>69990</v>
      </c>
      <c r="H2791" t="s">
        <v>746</v>
      </c>
      <c r="K2791" s="16">
        <f t="shared" si="129"/>
        <v>81320</v>
      </c>
      <c r="L2791" s="16">
        <f t="shared" si="130"/>
        <v>85600</v>
      </c>
      <c r="M2791" s="16">
        <f t="shared" si="131"/>
        <v>97272.727272727279</v>
      </c>
      <c r="N2791" t="e">
        <f>INDEX(XML!$A$2:$R$782,MATCH(C2791,XML!$D$2:$D$737,0),2)</f>
        <v>#N/A</v>
      </c>
    </row>
    <row r="2792" spans="1:14" ht="123.75" x14ac:dyDescent="0.2">
      <c r="A2792">
        <v>50201</v>
      </c>
      <c r="B2792" t="s">
        <v>2182</v>
      </c>
      <c r="C2792" s="15" t="s">
        <v>16469</v>
      </c>
      <c r="D2792" s="15" t="s">
        <v>16470</v>
      </c>
      <c r="E2792">
        <v>85162</v>
      </c>
      <c r="F2792">
        <v>69990</v>
      </c>
      <c r="H2792">
        <v>13</v>
      </c>
      <c r="K2792" s="16">
        <f t="shared" si="129"/>
        <v>91123.34</v>
      </c>
      <c r="L2792" s="16">
        <f t="shared" si="130"/>
        <v>95919.30526315789</v>
      </c>
      <c r="M2792" s="16">
        <f t="shared" si="131"/>
        <v>108999.21052631579</v>
      </c>
      <c r="N2792" t="e">
        <f>INDEX(XML!$A$2:$R$782,MATCH(C2792,XML!$D$2:$D$737,0),2)</f>
        <v>#N/A</v>
      </c>
    </row>
    <row r="2793" spans="1:14" ht="157.5" x14ac:dyDescent="0.2">
      <c r="A2793">
        <v>74451</v>
      </c>
      <c r="B2793" t="s">
        <v>32368</v>
      </c>
      <c r="C2793" s="15" t="s">
        <v>32369</v>
      </c>
      <c r="D2793" s="15" t="s">
        <v>32370</v>
      </c>
      <c r="E2793">
        <v>79990</v>
      </c>
      <c r="F2793">
        <v>79990</v>
      </c>
      <c r="H2793" t="s">
        <v>746</v>
      </c>
      <c r="K2793" s="16">
        <f t="shared" si="129"/>
        <v>85589.3</v>
      </c>
      <c r="L2793" s="16">
        <f t="shared" si="130"/>
        <v>90094</v>
      </c>
      <c r="M2793" s="16">
        <f t="shared" si="131"/>
        <v>102379.54545454546</v>
      </c>
      <c r="N2793" t="e">
        <f>INDEX(XML!$A$2:$R$782,MATCH(C2793,XML!$D$2:$D$737,0),2)</f>
        <v>#N/A</v>
      </c>
    </row>
    <row r="2794" spans="1:14" ht="157.5" x14ac:dyDescent="0.2">
      <c r="A2794">
        <v>74645</v>
      </c>
      <c r="B2794" t="s">
        <v>32368</v>
      </c>
      <c r="C2794" s="15" t="s">
        <v>32371</v>
      </c>
      <c r="D2794" s="15" t="s">
        <v>32372</v>
      </c>
      <c r="E2794">
        <v>79990</v>
      </c>
      <c r="F2794">
        <v>79990</v>
      </c>
      <c r="H2794" t="s">
        <v>746</v>
      </c>
      <c r="K2794" s="16">
        <f t="shared" si="129"/>
        <v>85589.3</v>
      </c>
      <c r="L2794" s="16">
        <f t="shared" si="130"/>
        <v>90094</v>
      </c>
      <c r="M2794" s="16">
        <f t="shared" si="131"/>
        <v>102379.54545454546</v>
      </c>
      <c r="N2794" t="e">
        <f>INDEX(XML!$A$2:$R$782,MATCH(C2794,XML!$D$2:$D$737,0),2)</f>
        <v>#N/A</v>
      </c>
    </row>
    <row r="2795" spans="1:14" ht="180" x14ac:dyDescent="0.2">
      <c r="A2795">
        <v>74646</v>
      </c>
      <c r="B2795" t="s">
        <v>32373</v>
      </c>
      <c r="C2795" s="15" t="s">
        <v>32374</v>
      </c>
      <c r="D2795" s="15" t="s">
        <v>32561</v>
      </c>
      <c r="E2795">
        <v>89990</v>
      </c>
      <c r="F2795">
        <v>89990</v>
      </c>
      <c r="H2795">
        <v>29</v>
      </c>
      <c r="K2795" s="16">
        <f t="shared" si="129"/>
        <v>96289.3</v>
      </c>
      <c r="L2795" s="16">
        <f t="shared" si="130"/>
        <v>101357.15789473684</v>
      </c>
      <c r="M2795" s="16">
        <f t="shared" si="131"/>
        <v>115178.58851674641</v>
      </c>
      <c r="N2795" t="e">
        <f>INDEX(XML!$A$2:$R$782,MATCH(C2795,XML!$D$2:$D$737,0),2)</f>
        <v>#N/A</v>
      </c>
    </row>
    <row r="2796" spans="1:14" ht="191.25" x14ac:dyDescent="0.2">
      <c r="A2796">
        <v>54307</v>
      </c>
      <c r="B2796" t="s">
        <v>14480</v>
      </c>
      <c r="C2796" s="15" t="s">
        <v>14481</v>
      </c>
      <c r="D2796" s="15" t="s">
        <v>14482</v>
      </c>
      <c r="E2796">
        <v>7668</v>
      </c>
      <c r="F2796">
        <v>9990</v>
      </c>
      <c r="H2796">
        <v>33</v>
      </c>
      <c r="K2796" s="16">
        <f t="shared" si="129"/>
        <v>8588.16</v>
      </c>
      <c r="L2796" s="16">
        <f t="shared" si="130"/>
        <v>9040.1684210526309</v>
      </c>
      <c r="M2796" s="16">
        <f t="shared" si="131"/>
        <v>10272.918660287081</v>
      </c>
      <c r="N2796" t="e">
        <f>INDEX(XML!$A$2:$R$782,MATCH(C2796,XML!$D$2:$D$737,0),2)</f>
        <v>#N/A</v>
      </c>
    </row>
    <row r="2797" spans="1:14" ht="191.25" x14ac:dyDescent="0.2">
      <c r="A2797">
        <v>54199</v>
      </c>
      <c r="B2797" t="s">
        <v>14480</v>
      </c>
      <c r="C2797" s="15" t="s">
        <v>14483</v>
      </c>
      <c r="D2797" s="15" t="s">
        <v>14484</v>
      </c>
      <c r="E2797">
        <v>7668</v>
      </c>
      <c r="F2797">
        <v>9990</v>
      </c>
      <c r="K2797" s="16">
        <f t="shared" si="129"/>
        <v>8588.16</v>
      </c>
      <c r="L2797" s="16">
        <f t="shared" si="130"/>
        <v>9040.1684210526309</v>
      </c>
      <c r="M2797" s="16">
        <f t="shared" si="131"/>
        <v>10272.918660287081</v>
      </c>
      <c r="N2797" t="e">
        <f>INDEX(XML!$A$2:$R$782,MATCH(C2797,XML!$D$2:$D$737,0),2)</f>
        <v>#N/A</v>
      </c>
    </row>
    <row r="2798" spans="1:14" ht="191.25" x14ac:dyDescent="0.2">
      <c r="A2798">
        <v>54257</v>
      </c>
      <c r="B2798" t="s">
        <v>14466</v>
      </c>
      <c r="C2798" s="15" t="s">
        <v>14467</v>
      </c>
      <c r="D2798" s="15" t="s">
        <v>14468</v>
      </c>
      <c r="E2798">
        <v>10232</v>
      </c>
      <c r="F2798">
        <v>13290</v>
      </c>
      <c r="K2798" s="16">
        <f t="shared" si="129"/>
        <v>11459.84</v>
      </c>
      <c r="L2798" s="16">
        <f t="shared" si="130"/>
        <v>12062.989473684211</v>
      </c>
      <c r="M2798" s="16">
        <f t="shared" si="131"/>
        <v>13707.942583732058</v>
      </c>
      <c r="N2798" t="e">
        <f>INDEX(XML!$A$2:$R$782,MATCH(C2798,XML!$D$2:$D$737,0),2)</f>
        <v>#N/A</v>
      </c>
    </row>
    <row r="2799" spans="1:14" ht="191.25" x14ac:dyDescent="0.2">
      <c r="A2799">
        <v>54275</v>
      </c>
      <c r="B2799" t="s">
        <v>14469</v>
      </c>
      <c r="C2799" s="15" t="s">
        <v>14470</v>
      </c>
      <c r="D2799" s="15" t="s">
        <v>14471</v>
      </c>
      <c r="E2799">
        <v>13294</v>
      </c>
      <c r="F2799">
        <v>17290</v>
      </c>
      <c r="K2799" s="16">
        <f t="shared" si="129"/>
        <v>14889.28</v>
      </c>
      <c r="L2799" s="16">
        <f t="shared" si="130"/>
        <v>15672.926315789473</v>
      </c>
      <c r="M2799" s="16">
        <f t="shared" si="131"/>
        <v>17810.143540669855</v>
      </c>
      <c r="N2799" t="e">
        <f>INDEX(XML!$A$2:$R$782,MATCH(C2799,XML!$D$2:$D$737,0),2)</f>
        <v>#N/A</v>
      </c>
    </row>
    <row r="2800" spans="1:14" ht="191.25" x14ac:dyDescent="0.2">
      <c r="A2800">
        <v>54306</v>
      </c>
      <c r="B2800" t="s">
        <v>14477</v>
      </c>
      <c r="C2800" s="15" t="s">
        <v>14478</v>
      </c>
      <c r="D2800" s="15" t="s">
        <v>14479</v>
      </c>
      <c r="E2800">
        <v>24255</v>
      </c>
      <c r="F2800">
        <v>31590</v>
      </c>
      <c r="H2800">
        <v>1</v>
      </c>
      <c r="K2800" s="16">
        <f t="shared" si="129"/>
        <v>27165.599999999999</v>
      </c>
      <c r="L2800" s="16">
        <f t="shared" si="130"/>
        <v>28595.36842105263</v>
      </c>
      <c r="M2800" s="16">
        <f t="shared" si="131"/>
        <v>32494.73684210526</v>
      </c>
      <c r="N2800" t="e">
        <f>INDEX(XML!$A$2:$R$782,MATCH(C2800,XML!$D$2:$D$737,0),2)</f>
        <v>#N/A</v>
      </c>
    </row>
    <row r="2801" spans="1:14" ht="225" x14ac:dyDescent="0.2">
      <c r="A2801">
        <v>54280</v>
      </c>
      <c r="B2801" t="s">
        <v>14472</v>
      </c>
      <c r="C2801" s="15" t="s">
        <v>14473</v>
      </c>
      <c r="D2801" s="15" t="s">
        <v>14474</v>
      </c>
      <c r="E2801">
        <v>29058</v>
      </c>
      <c r="F2801">
        <v>37890</v>
      </c>
      <c r="H2801">
        <v>3</v>
      </c>
      <c r="K2801" s="16">
        <f t="shared" si="129"/>
        <v>32544.959999999999</v>
      </c>
      <c r="L2801" s="16">
        <f t="shared" si="130"/>
        <v>34257.85263157895</v>
      </c>
      <c r="M2801" s="16">
        <f t="shared" si="131"/>
        <v>38929.377990430621</v>
      </c>
      <c r="N2801" t="e">
        <f>INDEX(XML!$A$2:$R$782,MATCH(C2801,XML!$D$2:$D$737,0),2)</f>
        <v>#N/A</v>
      </c>
    </row>
    <row r="2802" spans="1:14" ht="56.25" x14ac:dyDescent="0.2">
      <c r="A2802">
        <v>50702</v>
      </c>
      <c r="B2802" t="s">
        <v>13174</v>
      </c>
      <c r="C2802" s="15" t="s">
        <v>13175</v>
      </c>
      <c r="D2802" s="15" t="s">
        <v>13229</v>
      </c>
      <c r="E2802">
        <v>3690</v>
      </c>
      <c r="F2802">
        <v>6623</v>
      </c>
      <c r="H2802">
        <v>8</v>
      </c>
      <c r="K2802" s="16">
        <f t="shared" si="129"/>
        <v>4132.8</v>
      </c>
      <c r="L2802" s="16">
        <f t="shared" si="130"/>
        <v>4350.3157894736842</v>
      </c>
      <c r="M2802" s="16">
        <f t="shared" si="131"/>
        <v>4943.5406698564593</v>
      </c>
      <c r="N2802" t="e">
        <f>INDEX(XML!$A$2:$R$782,MATCH(C2802,XML!$D$2:$D$737,0),2)</f>
        <v>#N/A</v>
      </c>
    </row>
    <row r="2803" spans="1:14" ht="67.5" x14ac:dyDescent="0.2">
      <c r="A2803">
        <v>53684</v>
      </c>
      <c r="B2803" t="s">
        <v>19174</v>
      </c>
      <c r="C2803" s="15" t="s">
        <v>19175</v>
      </c>
      <c r="D2803" s="15" t="s">
        <v>19176</v>
      </c>
      <c r="E2803">
        <v>6300</v>
      </c>
      <c r="F2803">
        <v>9095</v>
      </c>
      <c r="H2803">
        <v>1</v>
      </c>
      <c r="K2803" s="16">
        <f t="shared" si="129"/>
        <v>7056</v>
      </c>
      <c r="L2803" s="16">
        <f t="shared" si="130"/>
        <v>7427.3684210526317</v>
      </c>
      <c r="M2803" s="16">
        <f t="shared" si="131"/>
        <v>8440.1913875598093</v>
      </c>
      <c r="N2803" t="e">
        <f>INDEX(XML!$A$2:$R$782,MATCH(C2803,XML!$D$2:$D$737,0),2)</f>
        <v>#N/A</v>
      </c>
    </row>
    <row r="2804" spans="1:14" ht="67.5" x14ac:dyDescent="0.2">
      <c r="A2804">
        <v>43595</v>
      </c>
      <c r="B2804" t="s">
        <v>14245</v>
      </c>
      <c r="C2804" s="15" t="s">
        <v>14246</v>
      </c>
      <c r="D2804" s="15" t="s">
        <v>14247</v>
      </c>
      <c r="E2804">
        <v>7500</v>
      </c>
      <c r="F2804">
        <v>11759</v>
      </c>
      <c r="H2804">
        <v>1</v>
      </c>
      <c r="K2804" s="16">
        <f t="shared" si="129"/>
        <v>8400</v>
      </c>
      <c r="L2804" s="16">
        <f t="shared" si="130"/>
        <v>8842.105263157895</v>
      </c>
      <c r="M2804" s="16">
        <f t="shared" si="131"/>
        <v>10047.846889952154</v>
      </c>
      <c r="N2804" t="e">
        <f>INDEX(XML!$A$2:$R$782,MATCH(C2804,XML!$D$2:$D$737,0),2)</f>
        <v>#N/A</v>
      </c>
    </row>
    <row r="2805" spans="1:14" ht="67.5" x14ac:dyDescent="0.2">
      <c r="A2805">
        <v>43596</v>
      </c>
      <c r="B2805" t="s">
        <v>2185</v>
      </c>
      <c r="C2805" s="15" t="s">
        <v>2186</v>
      </c>
      <c r="D2805" s="15" t="s">
        <v>2187</v>
      </c>
      <c r="E2805">
        <v>6100</v>
      </c>
      <c r="F2805">
        <v>11759</v>
      </c>
      <c r="H2805">
        <v>16</v>
      </c>
      <c r="K2805" s="16">
        <f t="shared" si="129"/>
        <v>6832</v>
      </c>
      <c r="L2805" s="16">
        <f t="shared" si="130"/>
        <v>7191.5789473684208</v>
      </c>
      <c r="M2805" s="16">
        <f t="shared" si="131"/>
        <v>8172.2488038277515</v>
      </c>
      <c r="N2805" t="e">
        <f>INDEX(XML!$A$2:$R$782,MATCH(C2805,XML!$D$2:$D$737,0),2)</f>
        <v>#N/A</v>
      </c>
    </row>
    <row r="2806" spans="1:14" ht="90" x14ac:dyDescent="0.2">
      <c r="A2806">
        <v>41855</v>
      </c>
      <c r="B2806" t="s">
        <v>2194</v>
      </c>
      <c r="C2806" s="15" t="s">
        <v>2195</v>
      </c>
      <c r="D2806" s="15" t="s">
        <v>2196</v>
      </c>
      <c r="E2806">
        <v>22990</v>
      </c>
      <c r="F2806">
        <v>38500</v>
      </c>
      <c r="H2806">
        <v>24</v>
      </c>
      <c r="K2806" s="16">
        <f t="shared" si="129"/>
        <v>25748.799999999999</v>
      </c>
      <c r="L2806" s="16">
        <f t="shared" si="130"/>
        <v>27104</v>
      </c>
      <c r="M2806" s="16">
        <f t="shared" si="131"/>
        <v>30800</v>
      </c>
      <c r="N2806" t="e">
        <f>INDEX(XML!$A$2:$R$782,MATCH(C2806,XML!$D$2:$D$737,0),2)</f>
        <v>#N/A</v>
      </c>
    </row>
    <row r="2807" spans="1:14" ht="67.5" x14ac:dyDescent="0.2">
      <c r="A2807">
        <v>38776</v>
      </c>
      <c r="B2807" t="s">
        <v>2203</v>
      </c>
      <c r="C2807" s="15" t="s">
        <v>17005</v>
      </c>
      <c r="D2807" s="15" t="s">
        <v>17006</v>
      </c>
      <c r="E2807">
        <v>39168</v>
      </c>
      <c r="F2807">
        <v>51990</v>
      </c>
      <c r="H2807" t="s">
        <v>746</v>
      </c>
      <c r="K2807" s="16">
        <f t="shared" si="129"/>
        <v>43868.160000000003</v>
      </c>
      <c r="L2807" s="16">
        <f t="shared" si="130"/>
        <v>46177.010526315789</v>
      </c>
      <c r="M2807" s="16">
        <f t="shared" si="131"/>
        <v>52473.875598086132</v>
      </c>
      <c r="N2807" t="e">
        <f>INDEX(XML!$A$2:$R$782,MATCH(C2807,XML!$D$2:$D$737,0),2)</f>
        <v>#N/A</v>
      </c>
    </row>
    <row r="2808" spans="1:14" ht="90" x14ac:dyDescent="0.2">
      <c r="A2808">
        <v>49687</v>
      </c>
      <c r="B2808" t="s">
        <v>2172</v>
      </c>
      <c r="C2808" s="15" t="s">
        <v>2173</v>
      </c>
      <c r="D2808" s="15" t="s">
        <v>2174</v>
      </c>
      <c r="E2808">
        <v>45027</v>
      </c>
      <c r="F2808">
        <v>69990</v>
      </c>
      <c r="H2808">
        <v>17</v>
      </c>
      <c r="K2808" s="16">
        <f t="shared" si="129"/>
        <v>50430.239999999998</v>
      </c>
      <c r="L2808" s="16">
        <f t="shared" si="130"/>
        <v>53084.463157894737</v>
      </c>
      <c r="M2808" s="16">
        <f t="shared" si="131"/>
        <v>60323.253588516753</v>
      </c>
      <c r="N2808" t="e">
        <f>INDEX(XML!$A$2:$R$782,MATCH(C2808,XML!$D$2:$D$737,0),2)</f>
        <v>#N/A</v>
      </c>
    </row>
    <row r="2809" spans="1:14" ht="78.75" x14ac:dyDescent="0.2">
      <c r="A2809">
        <v>37119</v>
      </c>
      <c r="B2809" t="s">
        <v>2204</v>
      </c>
      <c r="C2809" s="15" t="s">
        <v>17007</v>
      </c>
      <c r="D2809" s="15" t="s">
        <v>17008</v>
      </c>
      <c r="E2809">
        <v>60296</v>
      </c>
      <c r="F2809">
        <v>73790</v>
      </c>
      <c r="H2809">
        <v>6</v>
      </c>
      <c r="K2809" s="16">
        <f t="shared" si="129"/>
        <v>64516.72</v>
      </c>
      <c r="L2809" s="16">
        <f t="shared" si="130"/>
        <v>67912.336842105258</v>
      </c>
      <c r="M2809" s="16">
        <f t="shared" si="131"/>
        <v>77173.110047846887</v>
      </c>
      <c r="N2809" t="e">
        <f>INDEX(XML!$A$2:$R$782,MATCH(C2809,XML!$D$2:$D$737,0),2)</f>
        <v>#N/A</v>
      </c>
    </row>
    <row r="2810" spans="1:14" ht="101.25" x14ac:dyDescent="0.2">
      <c r="A2810">
        <v>54272</v>
      </c>
      <c r="B2810" t="s">
        <v>12649</v>
      </c>
      <c r="C2810" s="15" t="s">
        <v>12650</v>
      </c>
      <c r="D2810" s="15" t="s">
        <v>12651</v>
      </c>
      <c r="E2810">
        <v>51990</v>
      </c>
      <c r="F2810">
        <v>51990</v>
      </c>
      <c r="H2810">
        <v>34</v>
      </c>
      <c r="K2810" s="16">
        <f t="shared" si="129"/>
        <v>55629.3</v>
      </c>
      <c r="L2810" s="16">
        <f t="shared" si="130"/>
        <v>58557.15789473684</v>
      </c>
      <c r="M2810" s="16">
        <f t="shared" si="131"/>
        <v>66542.224880382768</v>
      </c>
      <c r="N2810" t="e">
        <f>INDEX(XML!$A$2:$R$782,MATCH(C2810,XML!$D$2:$D$737,0),2)</f>
        <v>#N/A</v>
      </c>
    </row>
    <row r="2811" spans="1:14" ht="112.5" x14ac:dyDescent="0.2">
      <c r="A2811">
        <v>54274</v>
      </c>
      <c r="B2811" t="s">
        <v>12646</v>
      </c>
      <c r="C2811" s="15" t="s">
        <v>12647</v>
      </c>
      <c r="D2811" s="15" t="s">
        <v>12648</v>
      </c>
      <c r="E2811">
        <v>51990</v>
      </c>
      <c r="F2811">
        <v>51990</v>
      </c>
      <c r="H2811">
        <v>38</v>
      </c>
      <c r="K2811" s="16">
        <f t="shared" si="129"/>
        <v>55629.3</v>
      </c>
      <c r="L2811" s="16">
        <f t="shared" si="130"/>
        <v>58557.15789473684</v>
      </c>
      <c r="M2811" s="16">
        <f t="shared" si="131"/>
        <v>66542.224880382768</v>
      </c>
      <c r="N2811" t="e">
        <f>INDEX(XML!$A$2:$R$782,MATCH(C2811,XML!$D$2:$D$737,0),2)</f>
        <v>#N/A</v>
      </c>
    </row>
    <row r="2812" spans="1:14" ht="101.25" x14ac:dyDescent="0.2">
      <c r="A2812">
        <v>58751</v>
      </c>
      <c r="B2812">
        <v>55036648</v>
      </c>
      <c r="C2812" s="15" t="s">
        <v>16215</v>
      </c>
      <c r="D2812" s="15" t="s">
        <v>16216</v>
      </c>
      <c r="E2812">
        <v>44990</v>
      </c>
      <c r="F2812">
        <v>44990</v>
      </c>
      <c r="H2812">
        <v>40</v>
      </c>
      <c r="K2812" s="16">
        <f t="shared" si="129"/>
        <v>50388.800000000003</v>
      </c>
      <c r="L2812" s="16">
        <f t="shared" si="130"/>
        <v>53040.84210526316</v>
      </c>
      <c r="M2812" s="16">
        <f t="shared" si="131"/>
        <v>60273.68421052632</v>
      </c>
      <c r="N2812" t="e">
        <f>INDEX(XML!$A$2:$R$782,MATCH(C2812,XML!$D$2:$D$737,0),2)</f>
        <v>#N/A</v>
      </c>
    </row>
    <row r="2813" spans="1:14" ht="101.25" x14ac:dyDescent="0.2">
      <c r="A2813">
        <v>58850</v>
      </c>
      <c r="B2813">
        <v>55036646</v>
      </c>
      <c r="C2813" s="15" t="s">
        <v>16217</v>
      </c>
      <c r="D2813" s="15" t="s">
        <v>16218</v>
      </c>
      <c r="E2813">
        <v>44990</v>
      </c>
      <c r="F2813">
        <v>44990</v>
      </c>
      <c r="H2813">
        <v>44</v>
      </c>
      <c r="K2813" s="16">
        <f t="shared" si="129"/>
        <v>50388.800000000003</v>
      </c>
      <c r="L2813" s="16">
        <f t="shared" si="130"/>
        <v>53040.84210526316</v>
      </c>
      <c r="M2813" s="16">
        <f t="shared" si="131"/>
        <v>60273.68421052632</v>
      </c>
      <c r="N2813" t="e">
        <f>INDEX(XML!$A$2:$R$782,MATCH(C2813,XML!$D$2:$D$737,0),2)</f>
        <v>#N/A</v>
      </c>
    </row>
    <row r="2814" spans="1:14" ht="78.75" x14ac:dyDescent="0.2">
      <c r="A2814">
        <v>76142</v>
      </c>
      <c r="B2814">
        <v>55038103</v>
      </c>
      <c r="C2814" s="15" t="s">
        <v>33685</v>
      </c>
      <c r="D2814" s="15" t="s">
        <v>33686</v>
      </c>
      <c r="E2814">
        <v>39990</v>
      </c>
      <c r="F2814">
        <v>39990</v>
      </c>
      <c r="H2814">
        <v>10</v>
      </c>
      <c r="K2814" s="16">
        <f t="shared" si="129"/>
        <v>44788.800000000003</v>
      </c>
      <c r="L2814" s="16">
        <f t="shared" si="130"/>
        <v>47146.105263157893</v>
      </c>
      <c r="M2814" s="16">
        <f t="shared" si="131"/>
        <v>53575.119617224882</v>
      </c>
      <c r="N2814" t="e">
        <f>INDEX(XML!$A$2:$R$782,MATCH(C2814,XML!$D$2:$D$737,0),2)</f>
        <v>#N/A</v>
      </c>
    </row>
    <row r="2815" spans="1:14" ht="90" x14ac:dyDescent="0.2">
      <c r="A2815">
        <v>74530</v>
      </c>
      <c r="B2815">
        <v>55037964</v>
      </c>
      <c r="C2815" s="15" t="s">
        <v>33687</v>
      </c>
      <c r="D2815" s="15" t="s">
        <v>33688</v>
      </c>
      <c r="E2815">
        <v>79890</v>
      </c>
      <c r="F2815">
        <v>79990</v>
      </c>
      <c r="H2815" t="s">
        <v>746</v>
      </c>
      <c r="K2815" s="16">
        <f t="shared" si="129"/>
        <v>85482.3</v>
      </c>
      <c r="L2815" s="16">
        <f t="shared" si="130"/>
        <v>89981.368421052626</v>
      </c>
      <c r="M2815" s="16">
        <f t="shared" si="131"/>
        <v>102251.55502392343</v>
      </c>
      <c r="N2815" t="e">
        <f>INDEX(XML!$A$2:$R$782,MATCH(C2815,XML!$D$2:$D$737,0),2)</f>
        <v>#N/A</v>
      </c>
    </row>
    <row r="2816" spans="1:14" ht="90" x14ac:dyDescent="0.2">
      <c r="A2816">
        <v>62795</v>
      </c>
      <c r="B2816" t="s">
        <v>25762</v>
      </c>
      <c r="C2816" s="15" t="s">
        <v>25763</v>
      </c>
      <c r="D2816" s="15" t="s">
        <v>25764</v>
      </c>
      <c r="E2816">
        <v>7900</v>
      </c>
      <c r="F2816">
        <v>9990</v>
      </c>
      <c r="H2816" t="s">
        <v>746</v>
      </c>
      <c r="K2816" s="16">
        <f t="shared" si="129"/>
        <v>8848</v>
      </c>
      <c r="L2816" s="16">
        <f t="shared" si="130"/>
        <v>9313.6842105263149</v>
      </c>
      <c r="M2816" s="16">
        <f t="shared" si="131"/>
        <v>10583.732057416266</v>
      </c>
      <c r="N2816" t="e">
        <f>INDEX(XML!$A$2:$R$782,MATCH(C2816,XML!$D$2:$D$737,0),2)</f>
        <v>#N/A</v>
      </c>
    </row>
    <row r="2817" spans="1:14" ht="112.5" x14ac:dyDescent="0.2">
      <c r="A2817">
        <v>64788</v>
      </c>
      <c r="B2817" t="s">
        <v>25759</v>
      </c>
      <c r="C2817" s="15" t="s">
        <v>25760</v>
      </c>
      <c r="D2817" s="15" t="s">
        <v>25761</v>
      </c>
      <c r="E2817">
        <v>13700</v>
      </c>
      <c r="F2817">
        <v>15990</v>
      </c>
      <c r="H2817" t="s">
        <v>746</v>
      </c>
      <c r="K2817" s="16">
        <f t="shared" si="129"/>
        <v>15344</v>
      </c>
      <c r="L2817" s="16">
        <f t="shared" si="130"/>
        <v>16151.578947368422</v>
      </c>
      <c r="M2817" s="16">
        <f t="shared" si="131"/>
        <v>18354.066985645935</v>
      </c>
      <c r="N2817" t="e">
        <f>INDEX(XML!$A$2:$R$782,MATCH(C2817,XML!$D$2:$D$737,0),2)</f>
        <v>#N/A</v>
      </c>
    </row>
    <row r="2818" spans="1:14" ht="78.75" x14ac:dyDescent="0.2">
      <c r="A2818">
        <v>72962</v>
      </c>
      <c r="B2818" t="s">
        <v>30109</v>
      </c>
      <c r="C2818" s="15" t="s">
        <v>30110</v>
      </c>
      <c r="D2818" s="15" t="s">
        <v>30111</v>
      </c>
      <c r="E2818">
        <v>6392</v>
      </c>
      <c r="F2818">
        <v>7990</v>
      </c>
      <c r="H2818" t="s">
        <v>815</v>
      </c>
      <c r="K2818" s="16">
        <f t="shared" si="129"/>
        <v>7159.04</v>
      </c>
      <c r="L2818" s="16">
        <f t="shared" si="130"/>
        <v>7535.8315789473681</v>
      </c>
      <c r="M2818" s="16">
        <f t="shared" si="131"/>
        <v>8563.4449760765547</v>
      </c>
      <c r="N2818" t="e">
        <f>INDEX(XML!$A$2:$R$782,MATCH(C2818,XML!$D$2:$D$737,0),2)</f>
        <v>#N/A</v>
      </c>
    </row>
    <row r="2819" spans="1:14" ht="78.75" x14ac:dyDescent="0.2">
      <c r="A2819">
        <v>72963</v>
      </c>
      <c r="B2819" t="s">
        <v>30109</v>
      </c>
      <c r="C2819" s="15" t="s">
        <v>30112</v>
      </c>
      <c r="D2819" s="15" t="s">
        <v>30113</v>
      </c>
      <c r="E2819">
        <v>6392</v>
      </c>
      <c r="F2819">
        <v>7990</v>
      </c>
      <c r="H2819" t="s">
        <v>815</v>
      </c>
      <c r="K2819" s="16">
        <f t="shared" si="129"/>
        <v>7159.04</v>
      </c>
      <c r="L2819" s="16">
        <f t="shared" si="130"/>
        <v>7535.8315789473681</v>
      </c>
      <c r="M2819" s="16">
        <f t="shared" si="131"/>
        <v>8563.4449760765547</v>
      </c>
      <c r="N2819" t="e">
        <f>INDEX(XML!$A$2:$R$782,MATCH(C2819,XML!$D$2:$D$737,0),2)</f>
        <v>#N/A</v>
      </c>
    </row>
    <row r="2820" spans="1:14" ht="78.75" x14ac:dyDescent="0.2">
      <c r="A2820">
        <v>72964</v>
      </c>
      <c r="B2820" t="s">
        <v>30114</v>
      </c>
      <c r="C2820" s="15" t="s">
        <v>30115</v>
      </c>
      <c r="D2820" s="15" t="s">
        <v>30116</v>
      </c>
      <c r="E2820">
        <v>7992</v>
      </c>
      <c r="F2820">
        <v>9990</v>
      </c>
      <c r="K2820" s="16">
        <f t="shared" si="129"/>
        <v>8951.0400000000009</v>
      </c>
      <c r="L2820" s="16">
        <f t="shared" si="130"/>
        <v>9422.1473684210541</v>
      </c>
      <c r="M2820" s="16">
        <f t="shared" si="131"/>
        <v>10706.985645933017</v>
      </c>
      <c r="N2820" t="e">
        <f>INDEX(XML!$A$2:$R$782,MATCH(C2820,XML!$D$2:$D$737,0),2)</f>
        <v>#N/A</v>
      </c>
    </row>
    <row r="2821" spans="1:14" ht="78.75" x14ac:dyDescent="0.2">
      <c r="A2821">
        <v>76103</v>
      </c>
      <c r="B2821" t="s">
        <v>30114</v>
      </c>
      <c r="C2821" s="15" t="s">
        <v>33689</v>
      </c>
      <c r="D2821" s="15" t="s">
        <v>33690</v>
      </c>
      <c r="E2821">
        <v>7992</v>
      </c>
      <c r="F2821">
        <v>9990</v>
      </c>
      <c r="K2821" s="16">
        <f t="shared" ref="K2821:K2884" si="132">IF(E2821&gt;49999,E2821+E2821*0.07,IF(E2821&lt;=49999,E2821+E2821*0.12))</f>
        <v>8951.0400000000009</v>
      </c>
      <c r="L2821" s="16">
        <f t="shared" ref="L2821:L2884" si="133">K2821*100/95</f>
        <v>9422.1473684210541</v>
      </c>
      <c r="M2821" s="16">
        <f t="shared" ref="M2821:M2884" si="134">IF(COUNTIF(C2821,"*Dahua*"),F2821-10,L2821*100/88)</f>
        <v>10706.985645933017</v>
      </c>
      <c r="N2821" t="e">
        <f>INDEX(XML!$A$2:$R$782,MATCH(C2821,XML!$D$2:$D$737,0),2)</f>
        <v>#N/A</v>
      </c>
    </row>
    <row r="2822" spans="1:14" ht="90" x14ac:dyDescent="0.2">
      <c r="A2822">
        <v>76104</v>
      </c>
      <c r="B2822" t="s">
        <v>30117</v>
      </c>
      <c r="C2822" s="15" t="s">
        <v>33691</v>
      </c>
      <c r="D2822" s="15" t="s">
        <v>33692</v>
      </c>
      <c r="E2822">
        <v>23992</v>
      </c>
      <c r="F2822">
        <v>29990</v>
      </c>
      <c r="H2822">
        <v>13</v>
      </c>
      <c r="K2822" s="16">
        <f t="shared" si="132"/>
        <v>26871.040000000001</v>
      </c>
      <c r="L2822" s="16">
        <f t="shared" si="133"/>
        <v>28285.305263157894</v>
      </c>
      <c r="M2822" s="16">
        <f t="shared" si="134"/>
        <v>32142.392344497606</v>
      </c>
      <c r="N2822" t="e">
        <f>INDEX(XML!$A$2:$R$782,MATCH(C2822,XML!$D$2:$D$737,0),2)</f>
        <v>#N/A</v>
      </c>
    </row>
    <row r="2823" spans="1:14" ht="90" x14ac:dyDescent="0.2">
      <c r="A2823">
        <v>72965</v>
      </c>
      <c r="B2823" t="s">
        <v>30117</v>
      </c>
      <c r="C2823" s="15" t="s">
        <v>30118</v>
      </c>
      <c r="D2823" s="15" t="s">
        <v>30119</v>
      </c>
      <c r="E2823">
        <v>23992</v>
      </c>
      <c r="F2823">
        <v>29990</v>
      </c>
      <c r="H2823" t="s">
        <v>746</v>
      </c>
      <c r="K2823" s="16">
        <f t="shared" si="132"/>
        <v>26871.040000000001</v>
      </c>
      <c r="L2823" s="16">
        <f t="shared" si="133"/>
        <v>28285.305263157894</v>
      </c>
      <c r="M2823" s="16">
        <f t="shared" si="134"/>
        <v>32142.392344497606</v>
      </c>
      <c r="N2823" t="e">
        <f>INDEX(XML!$A$2:$R$782,MATCH(C2823,XML!$D$2:$D$737,0),2)</f>
        <v>#N/A</v>
      </c>
    </row>
    <row r="2824" spans="1:14" ht="78.75" x14ac:dyDescent="0.2">
      <c r="A2824">
        <v>72966</v>
      </c>
      <c r="B2824" t="s">
        <v>30120</v>
      </c>
      <c r="C2824" s="15" t="s">
        <v>30121</v>
      </c>
      <c r="D2824" s="15" t="s">
        <v>30122</v>
      </c>
      <c r="E2824">
        <v>18743</v>
      </c>
      <c r="F2824">
        <v>24990</v>
      </c>
      <c r="H2824">
        <v>34</v>
      </c>
      <c r="K2824" s="16">
        <f t="shared" si="132"/>
        <v>20992.16</v>
      </c>
      <c r="L2824" s="16">
        <f t="shared" si="133"/>
        <v>22097.010526315789</v>
      </c>
      <c r="M2824" s="16">
        <f t="shared" si="134"/>
        <v>25110.23923444976</v>
      </c>
      <c r="N2824" t="e">
        <f>INDEX(XML!$A$2:$R$782,MATCH(C2824,XML!$D$2:$D$737,0),2)</f>
        <v>#N/A</v>
      </c>
    </row>
    <row r="2825" spans="1:14" ht="90" x14ac:dyDescent="0.2">
      <c r="A2825">
        <v>65999</v>
      </c>
      <c r="B2825">
        <v>55037549</v>
      </c>
      <c r="C2825" s="15" t="s">
        <v>47921</v>
      </c>
      <c r="D2825" s="15" t="s">
        <v>47922</v>
      </c>
      <c r="E2825">
        <v>44990</v>
      </c>
      <c r="F2825">
        <v>44990</v>
      </c>
      <c r="H2825">
        <v>10</v>
      </c>
      <c r="K2825" s="16">
        <f t="shared" si="132"/>
        <v>50388.800000000003</v>
      </c>
      <c r="L2825" s="16">
        <f t="shared" si="133"/>
        <v>53040.84210526316</v>
      </c>
      <c r="M2825" s="16">
        <f t="shared" si="134"/>
        <v>60273.68421052632</v>
      </c>
      <c r="N2825" t="e">
        <f>INDEX(XML!$A$2:$R$782,MATCH(C2825,XML!$D$2:$D$737,0),2)</f>
        <v>#N/A</v>
      </c>
    </row>
    <row r="2826" spans="1:14" ht="22.5" customHeight="1" x14ac:dyDescent="0.2">
      <c r="A2826">
        <v>76141</v>
      </c>
      <c r="B2826">
        <v>55037990</v>
      </c>
      <c r="C2826" s="15" t="s">
        <v>47925</v>
      </c>
      <c r="D2826" s="15" t="s">
        <v>47926</v>
      </c>
      <c r="E2826">
        <v>17890</v>
      </c>
      <c r="F2826">
        <v>17990</v>
      </c>
      <c r="H2826">
        <v>37</v>
      </c>
      <c r="K2826" s="16">
        <f t="shared" si="132"/>
        <v>20036.8</v>
      </c>
      <c r="L2826" s="16">
        <f t="shared" si="133"/>
        <v>21091.36842105263</v>
      </c>
      <c r="M2826" s="16">
        <f t="shared" si="134"/>
        <v>23967.464114832532</v>
      </c>
      <c r="N2826" t="e">
        <f>INDEX(XML!$A$2:$R$782,MATCH(C2826,XML!$D$2:$D$737,0),2)</f>
        <v>#N/A</v>
      </c>
    </row>
    <row r="2827" spans="1:14" ht="22.5" customHeight="1" x14ac:dyDescent="0.2">
      <c r="A2827">
        <v>81110</v>
      </c>
      <c r="B2827" t="s">
        <v>45752</v>
      </c>
      <c r="C2827" s="15" t="s">
        <v>45753</v>
      </c>
      <c r="D2827" s="15" t="s">
        <v>45754</v>
      </c>
      <c r="E2827">
        <v>69990</v>
      </c>
      <c r="F2827">
        <v>69990</v>
      </c>
      <c r="H2827" t="s">
        <v>747</v>
      </c>
      <c r="K2827" s="16">
        <f t="shared" si="132"/>
        <v>74889.3</v>
      </c>
      <c r="L2827" s="16">
        <f t="shared" si="133"/>
        <v>78830.84210526316</v>
      </c>
      <c r="M2827" s="16">
        <f t="shared" si="134"/>
        <v>89580.502392344511</v>
      </c>
      <c r="N2827" t="e">
        <f>INDEX(XML!$A$2:$R$782,MATCH(C2827,XML!$D$2:$D$737,0),2)</f>
        <v>#N/A</v>
      </c>
    </row>
    <row r="2828" spans="1:14" ht="45" x14ac:dyDescent="0.2">
      <c r="A2828">
        <v>81111</v>
      </c>
      <c r="B2828" t="s">
        <v>45752</v>
      </c>
      <c r="C2828" s="15" t="s">
        <v>45755</v>
      </c>
      <c r="D2828" s="15" t="s">
        <v>45756</v>
      </c>
      <c r="E2828">
        <v>69990</v>
      </c>
      <c r="F2828">
        <v>69990</v>
      </c>
      <c r="H2828" t="s">
        <v>747</v>
      </c>
      <c r="K2828" s="16">
        <f t="shared" si="132"/>
        <v>74889.3</v>
      </c>
      <c r="L2828" s="16">
        <f t="shared" si="133"/>
        <v>78830.84210526316</v>
      </c>
      <c r="M2828" s="16">
        <f t="shared" si="134"/>
        <v>89580.502392344511</v>
      </c>
      <c r="N2828" t="e">
        <f>INDEX(XML!$A$2:$R$782,MATCH(C2828,XML!$D$2:$D$737,0),2)</f>
        <v>#N/A</v>
      </c>
    </row>
    <row r="2829" spans="1:14" ht="45" x14ac:dyDescent="0.2">
      <c r="A2829">
        <v>81116</v>
      </c>
      <c r="B2829" t="s">
        <v>45752</v>
      </c>
      <c r="C2829" s="15" t="s">
        <v>45757</v>
      </c>
      <c r="D2829" s="15" t="s">
        <v>45758</v>
      </c>
      <c r="E2829">
        <v>69990</v>
      </c>
      <c r="F2829">
        <v>69990</v>
      </c>
      <c r="H2829" t="s">
        <v>747</v>
      </c>
      <c r="K2829" s="16">
        <f t="shared" si="132"/>
        <v>74889.3</v>
      </c>
      <c r="L2829" s="16">
        <f t="shared" si="133"/>
        <v>78830.84210526316</v>
      </c>
      <c r="M2829" s="16">
        <f t="shared" si="134"/>
        <v>89580.502392344511</v>
      </c>
      <c r="N2829" t="e">
        <f>INDEX(XML!$A$2:$R$782,MATCH(C2829,XML!$D$2:$D$737,0),2)</f>
        <v>#N/A</v>
      </c>
    </row>
    <row r="2830" spans="1:14" ht="67.5" x14ac:dyDescent="0.2">
      <c r="A2830">
        <v>76135</v>
      </c>
      <c r="B2830">
        <v>55037987</v>
      </c>
      <c r="C2830" s="15" t="s">
        <v>47923</v>
      </c>
      <c r="D2830" s="15" t="s">
        <v>47924</v>
      </c>
      <c r="E2830">
        <v>17990</v>
      </c>
      <c r="F2830">
        <v>17990</v>
      </c>
      <c r="H2830">
        <v>47</v>
      </c>
      <c r="K2830" s="16">
        <f t="shared" si="132"/>
        <v>20148.8</v>
      </c>
      <c r="L2830" s="16">
        <f t="shared" si="133"/>
        <v>21209.263157894737</v>
      </c>
      <c r="M2830" s="16">
        <f t="shared" si="134"/>
        <v>24101.435406698565</v>
      </c>
      <c r="N2830" t="e">
        <f>INDEX(XML!$A$2:$R$782,MATCH(C2830,XML!$D$2:$D$737,0),2)</f>
        <v>#N/A</v>
      </c>
    </row>
    <row r="2831" spans="1:14" ht="78.75" x14ac:dyDescent="0.2">
      <c r="A2831">
        <v>76112</v>
      </c>
      <c r="B2831">
        <v>55038104</v>
      </c>
      <c r="C2831" s="15" t="s">
        <v>47927</v>
      </c>
      <c r="D2831" s="15" t="s">
        <v>47928</v>
      </c>
      <c r="E2831">
        <v>39990</v>
      </c>
      <c r="F2831">
        <v>39990</v>
      </c>
      <c r="H2831">
        <v>15</v>
      </c>
      <c r="K2831" s="16">
        <f t="shared" si="132"/>
        <v>44788.800000000003</v>
      </c>
      <c r="L2831" s="16">
        <f t="shared" si="133"/>
        <v>47146.105263157893</v>
      </c>
      <c r="M2831" s="16">
        <f t="shared" si="134"/>
        <v>53575.119617224882</v>
      </c>
      <c r="N2831" t="e">
        <f>INDEX(XML!$A$2:$R$782,MATCH(C2831,XML!$D$2:$D$737,0),2)</f>
        <v>#N/A</v>
      </c>
    </row>
    <row r="2832" spans="1:14" ht="90" x14ac:dyDescent="0.2">
      <c r="A2832">
        <v>74529</v>
      </c>
      <c r="B2832">
        <v>55037963</v>
      </c>
      <c r="C2832" s="15" t="s">
        <v>47929</v>
      </c>
      <c r="D2832" s="15" t="s">
        <v>47930</v>
      </c>
      <c r="E2832">
        <v>79890</v>
      </c>
      <c r="F2832">
        <v>79990</v>
      </c>
      <c r="H2832">
        <v>49</v>
      </c>
      <c r="K2832" s="16">
        <f t="shared" si="132"/>
        <v>85482.3</v>
      </c>
      <c r="L2832" s="16">
        <f t="shared" si="133"/>
        <v>89981.368421052626</v>
      </c>
      <c r="M2832" s="16">
        <f t="shared" si="134"/>
        <v>102251.55502392343</v>
      </c>
      <c r="N2832" t="e">
        <f>INDEX(XML!$A$2:$R$782,MATCH(C2832,XML!$D$2:$D$737,0),2)</f>
        <v>#N/A</v>
      </c>
    </row>
    <row r="2833" spans="1:14" ht="90" x14ac:dyDescent="0.2">
      <c r="A2833">
        <v>74528</v>
      </c>
      <c r="B2833">
        <v>55037962</v>
      </c>
      <c r="C2833" s="15" t="s">
        <v>47931</v>
      </c>
      <c r="D2833" s="15" t="s">
        <v>47932</v>
      </c>
      <c r="E2833">
        <v>79890</v>
      </c>
      <c r="F2833">
        <v>79990</v>
      </c>
      <c r="H2833">
        <v>19</v>
      </c>
      <c r="K2833" s="16">
        <f t="shared" si="132"/>
        <v>85482.3</v>
      </c>
      <c r="L2833" s="16">
        <f t="shared" si="133"/>
        <v>89981.368421052626</v>
      </c>
      <c r="M2833" s="16">
        <f t="shared" si="134"/>
        <v>102251.55502392343</v>
      </c>
      <c r="N2833" t="e">
        <f>INDEX(XML!$A$2:$R$782,MATCH(C2833,XML!$D$2:$D$737,0),2)</f>
        <v>#N/A</v>
      </c>
    </row>
    <row r="2834" spans="1:14" ht="22.5" customHeight="1" x14ac:dyDescent="0.2">
      <c r="A2834">
        <v>54282</v>
      </c>
      <c r="B2834" t="s">
        <v>14472</v>
      </c>
      <c r="C2834" s="15" t="s">
        <v>14475</v>
      </c>
      <c r="D2834" s="15" t="s">
        <v>14476</v>
      </c>
      <c r="E2834">
        <v>29062</v>
      </c>
      <c r="F2834">
        <v>37890</v>
      </c>
      <c r="K2834" s="16">
        <f t="shared" si="132"/>
        <v>32549.439999999999</v>
      </c>
      <c r="L2834" s="16">
        <f t="shared" si="133"/>
        <v>34262.568421052631</v>
      </c>
      <c r="M2834" s="16">
        <f t="shared" si="134"/>
        <v>38934.73684210526</v>
      </c>
      <c r="N2834" t="e">
        <f>INDEX(XML!$A$2:$R$782,MATCH(C2834,XML!$D$2:$D$737,0),2)</f>
        <v>#N/A</v>
      </c>
    </row>
    <row r="2835" spans="1:14" ht="22.5" customHeight="1" x14ac:dyDescent="0.2">
      <c r="A2835">
        <v>37557</v>
      </c>
      <c r="B2835" t="s">
        <v>47933</v>
      </c>
      <c r="C2835" s="15" t="s">
        <v>47934</v>
      </c>
      <c r="D2835" s="15" t="s">
        <v>47935</v>
      </c>
      <c r="E2835">
        <v>27378</v>
      </c>
      <c r="F2835">
        <v>34290</v>
      </c>
      <c r="K2835" s="16">
        <f t="shared" si="132"/>
        <v>30663.360000000001</v>
      </c>
      <c r="L2835" s="16">
        <f t="shared" si="133"/>
        <v>32277.221052631579</v>
      </c>
      <c r="M2835" s="16">
        <f t="shared" si="134"/>
        <v>36678.660287081337</v>
      </c>
      <c r="N2835" t="e">
        <f>INDEX(XML!$A$2:$R$782,MATCH(C2835,XML!$D$2:$D$737,0),2)</f>
        <v>#N/A</v>
      </c>
    </row>
    <row r="2836" spans="1:14" ht="22.5" customHeight="1" x14ac:dyDescent="0.25">
      <c r="A2836" s="184" t="s">
        <v>2205</v>
      </c>
      <c r="B2836" s="184"/>
      <c r="C2836" s="185"/>
      <c r="D2836" s="185"/>
      <c r="E2836" s="184"/>
      <c r="F2836" s="184"/>
      <c r="G2836" s="184"/>
      <c r="H2836" s="184"/>
      <c r="I2836" s="184"/>
      <c r="J2836" s="184"/>
      <c r="K2836" s="16">
        <f t="shared" si="132"/>
        <v>0</v>
      </c>
      <c r="L2836" s="16">
        <f t="shared" si="133"/>
        <v>0</v>
      </c>
      <c r="M2836" s="16">
        <f t="shared" si="134"/>
        <v>0</v>
      </c>
      <c r="N2836" t="e">
        <f>INDEX(XML!$A$2:$R$782,MATCH(C2836,XML!$D$2:$D$737,0),2)</f>
        <v>#N/A</v>
      </c>
    </row>
    <row r="2837" spans="1:14" ht="22.5" customHeight="1" x14ac:dyDescent="0.2">
      <c r="A2837">
        <v>37126</v>
      </c>
      <c r="B2837" t="s">
        <v>2230</v>
      </c>
      <c r="C2837" s="15" t="s">
        <v>2231</v>
      </c>
      <c r="D2837" s="15" t="s">
        <v>2232</v>
      </c>
      <c r="E2837">
        <v>14169</v>
      </c>
      <c r="F2837">
        <v>24990</v>
      </c>
      <c r="H2837" t="s">
        <v>746</v>
      </c>
      <c r="K2837" s="16">
        <f t="shared" si="132"/>
        <v>15869.28</v>
      </c>
      <c r="L2837" s="16">
        <f t="shared" si="133"/>
        <v>16704.505263157895</v>
      </c>
      <c r="M2837" s="16">
        <f t="shared" si="134"/>
        <v>18982.392344497606</v>
      </c>
      <c r="N2837" t="e">
        <f>INDEX(XML!$A$2:$R$782,MATCH(C2837,XML!$D$2:$D$737,0),2)</f>
        <v>#N/A</v>
      </c>
    </row>
    <row r="2838" spans="1:14" ht="56.25" x14ac:dyDescent="0.2">
      <c r="A2838">
        <v>37127</v>
      </c>
      <c r="B2838" t="s">
        <v>2227</v>
      </c>
      <c r="C2838" s="15" t="s">
        <v>2228</v>
      </c>
      <c r="D2838" s="15" t="s">
        <v>2229</v>
      </c>
      <c r="E2838">
        <v>14831</v>
      </c>
      <c r="F2838">
        <v>24990</v>
      </c>
      <c r="H2838" t="s">
        <v>746</v>
      </c>
      <c r="K2838" s="16">
        <f t="shared" si="132"/>
        <v>16610.72</v>
      </c>
      <c r="L2838" s="16">
        <f t="shared" si="133"/>
        <v>17484.968421052632</v>
      </c>
      <c r="M2838" s="16">
        <f t="shared" si="134"/>
        <v>19869.282296650719</v>
      </c>
      <c r="N2838" t="e">
        <f>INDEX(XML!$A$2:$R$782,MATCH(C2838,XML!$D$2:$D$737,0),2)</f>
        <v>#N/A</v>
      </c>
    </row>
    <row r="2839" spans="1:14" ht="123.75" x14ac:dyDescent="0.2">
      <c r="A2839">
        <v>42808</v>
      </c>
      <c r="B2839" t="s">
        <v>2212</v>
      </c>
      <c r="C2839" s="15" t="s">
        <v>2213</v>
      </c>
      <c r="D2839" s="15" t="s">
        <v>2214</v>
      </c>
      <c r="E2839">
        <v>31046</v>
      </c>
      <c r="F2839">
        <v>44990</v>
      </c>
      <c r="H2839" t="s">
        <v>746</v>
      </c>
      <c r="K2839" s="16">
        <f t="shared" si="132"/>
        <v>34771.519999999997</v>
      </c>
      <c r="L2839" s="16">
        <f t="shared" si="133"/>
        <v>36601.599999999999</v>
      </c>
      <c r="M2839" s="16">
        <f t="shared" si="134"/>
        <v>41592.727272727272</v>
      </c>
      <c r="N2839" t="e">
        <f>INDEX(XML!$A$2:$R$782,MATCH(C2839,XML!$D$2:$D$737,0),2)</f>
        <v>#N/A</v>
      </c>
    </row>
    <row r="2840" spans="1:14" ht="22.5" x14ac:dyDescent="0.2">
      <c r="A2840">
        <v>42810</v>
      </c>
      <c r="B2840" t="s">
        <v>2215</v>
      </c>
      <c r="C2840" s="15" t="s">
        <v>2216</v>
      </c>
      <c r="D2840" s="15" t="s">
        <v>2217</v>
      </c>
      <c r="E2840">
        <v>44990</v>
      </c>
      <c r="F2840">
        <v>44990</v>
      </c>
      <c r="H2840" t="s">
        <v>746</v>
      </c>
      <c r="K2840" s="16">
        <f t="shared" si="132"/>
        <v>50388.800000000003</v>
      </c>
      <c r="L2840" s="16">
        <f t="shared" si="133"/>
        <v>53040.84210526316</v>
      </c>
      <c r="M2840" s="16">
        <f t="shared" si="134"/>
        <v>60273.68421052632</v>
      </c>
      <c r="N2840" t="e">
        <f>INDEX(XML!$A$2:$R$782,MATCH(C2840,XML!$D$2:$D$737,0),2)</f>
        <v>#N/A</v>
      </c>
    </row>
    <row r="2841" spans="1:14" ht="135" x14ac:dyDescent="0.2">
      <c r="A2841">
        <v>42807</v>
      </c>
      <c r="B2841" t="s">
        <v>2221</v>
      </c>
      <c r="C2841" s="15" t="s">
        <v>2222</v>
      </c>
      <c r="D2841" s="15" t="s">
        <v>2223</v>
      </c>
      <c r="E2841">
        <v>40922</v>
      </c>
      <c r="F2841">
        <v>66990</v>
      </c>
      <c r="H2841" t="s">
        <v>746</v>
      </c>
      <c r="K2841" s="16">
        <f t="shared" si="132"/>
        <v>45832.639999999999</v>
      </c>
      <c r="L2841" s="16">
        <f t="shared" si="133"/>
        <v>48244.884210526317</v>
      </c>
      <c r="M2841" s="16">
        <f t="shared" si="134"/>
        <v>54823.732057416273</v>
      </c>
      <c r="N2841" t="e">
        <f>INDEX(XML!$A$2:$R$782,MATCH(C2841,XML!$D$2:$D$737,0),2)</f>
        <v>#N/A</v>
      </c>
    </row>
    <row r="2842" spans="1:14" ht="67.5" x14ac:dyDescent="0.2">
      <c r="A2842">
        <v>34609</v>
      </c>
      <c r="B2842" t="s">
        <v>2218</v>
      </c>
      <c r="C2842" s="15" t="s">
        <v>2219</v>
      </c>
      <c r="D2842" s="15" t="s">
        <v>2220</v>
      </c>
      <c r="E2842">
        <v>59989</v>
      </c>
      <c r="F2842">
        <v>75990</v>
      </c>
      <c r="H2842">
        <v>23</v>
      </c>
      <c r="K2842" s="16">
        <f t="shared" si="132"/>
        <v>64188.23</v>
      </c>
      <c r="L2842" s="16">
        <f t="shared" si="133"/>
        <v>67566.557894736849</v>
      </c>
      <c r="M2842" s="16">
        <f t="shared" si="134"/>
        <v>76780.179425837327</v>
      </c>
      <c r="N2842" t="e">
        <f>INDEX(XML!$A$2:$R$782,MATCH(C2842,XML!$D$2:$D$737,0),2)</f>
        <v>#N/A</v>
      </c>
    </row>
    <row r="2843" spans="1:14" ht="56.25" x14ac:dyDescent="0.2">
      <c r="A2843">
        <v>34608</v>
      </c>
      <c r="B2843" t="s">
        <v>2224</v>
      </c>
      <c r="C2843" s="15" t="s">
        <v>2225</v>
      </c>
      <c r="D2843" s="15" t="s">
        <v>2226</v>
      </c>
      <c r="E2843">
        <v>65498</v>
      </c>
      <c r="F2843">
        <v>74990</v>
      </c>
      <c r="H2843">
        <v>24</v>
      </c>
      <c r="K2843" s="16">
        <f t="shared" si="132"/>
        <v>70082.86</v>
      </c>
      <c r="L2843" s="16">
        <f t="shared" si="133"/>
        <v>73771.431578947362</v>
      </c>
      <c r="M2843" s="16">
        <f t="shared" si="134"/>
        <v>83831.172248803821</v>
      </c>
      <c r="N2843" t="e">
        <f>INDEX(XML!$A$2:$R$782,MATCH(C2843,XML!$D$2:$D$737,0),2)</f>
        <v>#N/A</v>
      </c>
    </row>
    <row r="2844" spans="1:14" ht="67.5" x14ac:dyDescent="0.2">
      <c r="A2844">
        <v>43852</v>
      </c>
      <c r="B2844" t="s">
        <v>33246</v>
      </c>
      <c r="C2844" s="15" t="s">
        <v>33247</v>
      </c>
      <c r="D2844" s="15" t="s">
        <v>33248</v>
      </c>
      <c r="E2844">
        <v>60990</v>
      </c>
      <c r="F2844">
        <v>60990</v>
      </c>
      <c r="H2844" t="s">
        <v>746</v>
      </c>
      <c r="K2844" s="16">
        <f t="shared" si="132"/>
        <v>65259.3</v>
      </c>
      <c r="L2844" s="16">
        <f t="shared" si="133"/>
        <v>68694</v>
      </c>
      <c r="M2844" s="16">
        <f t="shared" si="134"/>
        <v>78061.363636363632</v>
      </c>
      <c r="N2844" t="e">
        <f>INDEX(XML!$A$2:$R$782,MATCH(C2844,XML!$D$2:$D$737,0),2)</f>
        <v>#N/A</v>
      </c>
    </row>
    <row r="2845" spans="1:14" ht="67.5" x14ac:dyDescent="0.2">
      <c r="A2845">
        <v>74174</v>
      </c>
      <c r="B2845" t="s">
        <v>42102</v>
      </c>
      <c r="C2845" s="15" t="s">
        <v>42103</v>
      </c>
      <c r="D2845" s="15" t="s">
        <v>42104</v>
      </c>
      <c r="E2845">
        <v>116990</v>
      </c>
      <c r="F2845">
        <v>116990</v>
      </c>
      <c r="H2845">
        <v>41</v>
      </c>
      <c r="K2845" s="16">
        <f t="shared" si="132"/>
        <v>125179.3</v>
      </c>
      <c r="L2845" s="16">
        <f t="shared" si="133"/>
        <v>131767.68421052632</v>
      </c>
      <c r="M2845" s="16">
        <f t="shared" si="134"/>
        <v>149736.00478468902</v>
      </c>
      <c r="N2845" t="e">
        <f>INDEX(XML!$A$2:$R$782,MATCH(C2845,XML!$D$2:$D$737,0),2)</f>
        <v>#N/A</v>
      </c>
    </row>
    <row r="2846" spans="1:14" ht="56.25" x14ac:dyDescent="0.2">
      <c r="A2846">
        <v>52055</v>
      </c>
      <c r="B2846" t="s">
        <v>33243</v>
      </c>
      <c r="C2846" s="15" t="s">
        <v>33244</v>
      </c>
      <c r="D2846" s="15" t="s">
        <v>33245</v>
      </c>
      <c r="E2846">
        <v>128990</v>
      </c>
      <c r="F2846">
        <v>128990</v>
      </c>
      <c r="H2846">
        <v>20</v>
      </c>
      <c r="K2846" s="16">
        <f t="shared" si="132"/>
        <v>138019.29999999999</v>
      </c>
      <c r="L2846" s="16">
        <f t="shared" si="133"/>
        <v>145283.4736842105</v>
      </c>
      <c r="M2846" s="16">
        <f t="shared" si="134"/>
        <v>165094.8564593301</v>
      </c>
      <c r="N2846" t="e">
        <f>INDEX(XML!$A$2:$R$782,MATCH(C2846,XML!$D$2:$D$737,0),2)</f>
        <v>#N/A</v>
      </c>
    </row>
    <row r="2847" spans="1:14" ht="67.5" x14ac:dyDescent="0.2">
      <c r="A2847">
        <v>40678</v>
      </c>
      <c r="B2847" t="s">
        <v>2206</v>
      </c>
      <c r="C2847" s="15" t="s">
        <v>2207</v>
      </c>
      <c r="D2847" s="15" t="s">
        <v>2208</v>
      </c>
      <c r="E2847">
        <v>45083</v>
      </c>
      <c r="F2847">
        <v>70297</v>
      </c>
      <c r="H2847">
        <v>3</v>
      </c>
      <c r="K2847" s="16">
        <f t="shared" si="132"/>
        <v>50492.959999999999</v>
      </c>
      <c r="L2847" s="16">
        <f t="shared" si="133"/>
        <v>53150.484210526316</v>
      </c>
      <c r="M2847" s="16">
        <f t="shared" si="134"/>
        <v>60398.277511961729</v>
      </c>
      <c r="N2847" t="e">
        <f>INDEX(XML!$A$2:$R$782,MATCH(C2847,XML!$D$2:$D$737,0),2)</f>
        <v>#N/A</v>
      </c>
    </row>
    <row r="2848" spans="1:14" ht="101.25" x14ac:dyDescent="0.2">
      <c r="A2848">
        <v>78941</v>
      </c>
      <c r="B2848" t="s">
        <v>43085</v>
      </c>
      <c r="C2848" s="15" t="s">
        <v>43086</v>
      </c>
      <c r="D2848" s="15" t="s">
        <v>43087</v>
      </c>
      <c r="E2848">
        <v>16270</v>
      </c>
      <c r="F2848">
        <v>20338</v>
      </c>
      <c r="H2848" t="s">
        <v>746</v>
      </c>
      <c r="K2848" s="16">
        <f t="shared" si="132"/>
        <v>18222.400000000001</v>
      </c>
      <c r="L2848" s="16">
        <f t="shared" si="133"/>
        <v>19181.47368421053</v>
      </c>
      <c r="M2848" s="16">
        <f t="shared" si="134"/>
        <v>21797.129186602877</v>
      </c>
      <c r="N2848" t="e">
        <f>INDEX(XML!$A$2:$R$782,MATCH(C2848,XML!$D$2:$D$737,0),2)</f>
        <v>#N/A</v>
      </c>
    </row>
    <row r="2849" spans="1:14" ht="56.25" x14ac:dyDescent="0.2">
      <c r="A2849">
        <v>4768</v>
      </c>
      <c r="B2849" t="s">
        <v>2209</v>
      </c>
      <c r="C2849" s="15" t="s">
        <v>2210</v>
      </c>
      <c r="D2849" s="15" t="s">
        <v>2211</v>
      </c>
      <c r="E2849">
        <v>2100</v>
      </c>
      <c r="F2849">
        <v>4900</v>
      </c>
      <c r="I2849">
        <v>14</v>
      </c>
      <c r="K2849" s="16">
        <f t="shared" si="132"/>
        <v>2352</v>
      </c>
      <c r="L2849" s="16">
        <f t="shared" si="133"/>
        <v>2475.7894736842104</v>
      </c>
      <c r="M2849" s="16">
        <f t="shared" si="134"/>
        <v>2813.3971291866028</v>
      </c>
      <c r="N2849" t="e">
        <f>INDEX(XML!$A$2:$R$782,MATCH(C2849,XML!$D$2:$D$737,0),2)</f>
        <v>#N/A</v>
      </c>
    </row>
    <row r="2850" spans="1:14" ht="78.75" x14ac:dyDescent="0.2">
      <c r="A2850">
        <v>78942</v>
      </c>
      <c r="B2850" t="s">
        <v>46030</v>
      </c>
      <c r="C2850" s="15" t="s">
        <v>46031</v>
      </c>
      <c r="D2850" s="15" t="s">
        <v>46032</v>
      </c>
      <c r="E2850">
        <v>15510</v>
      </c>
      <c r="F2850">
        <v>24000</v>
      </c>
      <c r="H2850" t="s">
        <v>746</v>
      </c>
      <c r="K2850" s="16">
        <f t="shared" si="132"/>
        <v>17371.2</v>
      </c>
      <c r="L2850" s="16">
        <f t="shared" si="133"/>
        <v>18285.473684210527</v>
      </c>
      <c r="M2850" s="16">
        <f t="shared" si="134"/>
        <v>20778.947368421053</v>
      </c>
      <c r="N2850" t="e">
        <f>INDEX(XML!$A$2:$R$782,MATCH(C2850,XML!$D$2:$D$737,0),2)</f>
        <v>#N/A</v>
      </c>
    </row>
    <row r="2851" spans="1:14" ht="90" x14ac:dyDescent="0.2">
      <c r="A2851">
        <v>66194</v>
      </c>
      <c r="B2851" t="s">
        <v>42400</v>
      </c>
      <c r="C2851" s="15" t="s">
        <v>42401</v>
      </c>
      <c r="D2851" s="15" t="s">
        <v>42402</v>
      </c>
      <c r="E2851">
        <v>43000</v>
      </c>
      <c r="F2851">
        <v>59990</v>
      </c>
      <c r="K2851" s="16">
        <f t="shared" si="132"/>
        <v>48160</v>
      </c>
      <c r="L2851" s="16">
        <f t="shared" si="133"/>
        <v>50694.73684210526</v>
      </c>
      <c r="M2851" s="16">
        <f t="shared" si="134"/>
        <v>57607.655502392336</v>
      </c>
      <c r="N2851" t="e">
        <f>INDEX(XML!$A$2:$R$782,MATCH(C2851,XML!$D$2:$D$737,0),2)</f>
        <v>#N/A</v>
      </c>
    </row>
    <row r="2852" spans="1:14" ht="225" x14ac:dyDescent="0.2">
      <c r="A2852">
        <v>77501</v>
      </c>
      <c r="B2852" t="s">
        <v>38943</v>
      </c>
      <c r="C2852" s="15" t="s">
        <v>38944</v>
      </c>
      <c r="D2852" s="15" t="s">
        <v>38945</v>
      </c>
      <c r="E2852">
        <v>36990</v>
      </c>
      <c r="F2852">
        <v>36990</v>
      </c>
      <c r="H2852" t="s">
        <v>746</v>
      </c>
      <c r="K2852" s="16">
        <f t="shared" si="132"/>
        <v>41428.800000000003</v>
      </c>
      <c r="L2852" s="16">
        <f t="shared" si="133"/>
        <v>43609.26315789474</v>
      </c>
      <c r="M2852" s="16">
        <f t="shared" si="134"/>
        <v>49555.980861244025</v>
      </c>
      <c r="N2852" t="e">
        <f>INDEX(XML!$A$2:$R$782,MATCH(C2852,XML!$D$2:$D$737,0),2)</f>
        <v>#N/A</v>
      </c>
    </row>
    <row r="2853" spans="1:14" ht="225" x14ac:dyDescent="0.2">
      <c r="A2853">
        <v>77502</v>
      </c>
      <c r="B2853" t="s">
        <v>38943</v>
      </c>
      <c r="C2853" s="15" t="s">
        <v>38946</v>
      </c>
      <c r="D2853" s="15" t="s">
        <v>38947</v>
      </c>
      <c r="E2853">
        <v>36990</v>
      </c>
      <c r="F2853">
        <v>36990</v>
      </c>
      <c r="H2853" t="s">
        <v>746</v>
      </c>
      <c r="K2853" s="16">
        <f t="shared" si="132"/>
        <v>41428.800000000003</v>
      </c>
      <c r="L2853" s="16">
        <f t="shared" si="133"/>
        <v>43609.26315789474</v>
      </c>
      <c r="M2853" s="16">
        <f t="shared" si="134"/>
        <v>49555.980861244025</v>
      </c>
      <c r="N2853" t="e">
        <f>INDEX(XML!$A$2:$R$782,MATCH(C2853,XML!$D$2:$D$737,0),2)</f>
        <v>#N/A</v>
      </c>
    </row>
    <row r="2854" spans="1:14" ht="101.25" x14ac:dyDescent="0.2">
      <c r="A2854">
        <v>66195</v>
      </c>
      <c r="B2854" t="s">
        <v>23983</v>
      </c>
      <c r="C2854" s="15" t="s">
        <v>23984</v>
      </c>
      <c r="D2854" s="15" t="s">
        <v>24076</v>
      </c>
      <c r="E2854">
        <v>47145</v>
      </c>
      <c r="F2854">
        <v>53990</v>
      </c>
      <c r="K2854" s="16">
        <f t="shared" si="132"/>
        <v>52802.400000000001</v>
      </c>
      <c r="L2854" s="16">
        <f t="shared" si="133"/>
        <v>55581.473684210527</v>
      </c>
      <c r="M2854" s="16">
        <f t="shared" si="134"/>
        <v>63160.765550239237</v>
      </c>
      <c r="N2854" t="e">
        <f>INDEX(XML!$A$2:$R$782,MATCH(C2854,XML!$D$2:$D$737,0),2)</f>
        <v>#N/A</v>
      </c>
    </row>
    <row r="2855" spans="1:14" ht="90" x14ac:dyDescent="0.2">
      <c r="A2855">
        <v>66299</v>
      </c>
      <c r="B2855" t="s">
        <v>23985</v>
      </c>
      <c r="C2855" s="15" t="s">
        <v>23986</v>
      </c>
      <c r="D2855" s="15" t="s">
        <v>23987</v>
      </c>
      <c r="E2855">
        <v>45990</v>
      </c>
      <c r="F2855">
        <v>45990</v>
      </c>
      <c r="I2855">
        <v>1</v>
      </c>
      <c r="K2855" s="16">
        <f t="shared" si="132"/>
        <v>51508.800000000003</v>
      </c>
      <c r="L2855" s="16">
        <f t="shared" si="133"/>
        <v>54219.789473684214</v>
      </c>
      <c r="M2855" s="16">
        <f t="shared" si="134"/>
        <v>61613.397129186611</v>
      </c>
      <c r="N2855" t="e">
        <f>INDEX(XML!$A$2:$R$782,MATCH(C2855,XML!$D$2:$D$737,0),2)</f>
        <v>#N/A</v>
      </c>
    </row>
    <row r="2856" spans="1:14" ht="112.5" x14ac:dyDescent="0.2">
      <c r="A2856">
        <v>72849</v>
      </c>
      <c r="B2856" t="s">
        <v>33328</v>
      </c>
      <c r="C2856" s="15" t="s">
        <v>33329</v>
      </c>
      <c r="D2856" s="15" t="s">
        <v>33330</v>
      </c>
      <c r="E2856">
        <v>65990</v>
      </c>
      <c r="F2856">
        <v>65990</v>
      </c>
      <c r="K2856" s="16">
        <f t="shared" si="132"/>
        <v>70609.3</v>
      </c>
      <c r="L2856" s="16">
        <f t="shared" si="133"/>
        <v>74325.578947368427</v>
      </c>
      <c r="M2856" s="16">
        <f t="shared" si="134"/>
        <v>84460.885167464134</v>
      </c>
      <c r="N2856" t="e">
        <f>INDEX(XML!$A$2:$R$782,MATCH(C2856,XML!$D$2:$D$737,0),2)</f>
        <v>#N/A</v>
      </c>
    </row>
    <row r="2857" spans="1:14" ht="123.75" x14ac:dyDescent="0.2">
      <c r="A2857">
        <v>72847</v>
      </c>
      <c r="B2857" t="s">
        <v>33331</v>
      </c>
      <c r="C2857" s="15" t="s">
        <v>33332</v>
      </c>
      <c r="D2857" s="15" t="s">
        <v>33333</v>
      </c>
      <c r="E2857">
        <v>62990</v>
      </c>
      <c r="F2857">
        <v>65990</v>
      </c>
      <c r="H2857">
        <v>3</v>
      </c>
      <c r="K2857" s="16">
        <f t="shared" si="132"/>
        <v>67399.3</v>
      </c>
      <c r="L2857" s="16">
        <f t="shared" si="133"/>
        <v>70946.631578947374</v>
      </c>
      <c r="M2857" s="16">
        <f t="shared" si="134"/>
        <v>80621.172248803836</v>
      </c>
      <c r="N2857" t="e">
        <f>INDEX(XML!$A$2:$R$782,MATCH(C2857,XML!$D$2:$D$737,0),2)</f>
        <v>#N/A</v>
      </c>
    </row>
    <row r="2858" spans="1:14" ht="191.25" x14ac:dyDescent="0.2">
      <c r="A2858">
        <v>78487</v>
      </c>
      <c r="B2858" t="s">
        <v>41427</v>
      </c>
      <c r="C2858" s="15" t="s">
        <v>41428</v>
      </c>
      <c r="D2858" s="15" t="s">
        <v>41429</v>
      </c>
      <c r="E2858">
        <v>102896</v>
      </c>
      <c r="F2858">
        <v>132990</v>
      </c>
      <c r="H2858">
        <v>18</v>
      </c>
      <c r="K2858" s="16">
        <f t="shared" si="132"/>
        <v>110098.72</v>
      </c>
      <c r="L2858" s="16">
        <f t="shared" si="133"/>
        <v>115893.3894736842</v>
      </c>
      <c r="M2858" s="16">
        <f t="shared" si="134"/>
        <v>131697.03349282296</v>
      </c>
      <c r="N2858" t="e">
        <f>INDEX(XML!$A$2:$R$782,MATCH(C2858,XML!$D$2:$D$737,0),2)</f>
        <v>#N/A</v>
      </c>
    </row>
    <row r="2859" spans="1:14" ht="22.5" customHeight="1" x14ac:dyDescent="0.2">
      <c r="A2859">
        <v>78486</v>
      </c>
      <c r="B2859" t="s">
        <v>41424</v>
      </c>
      <c r="C2859" s="15" t="s">
        <v>41425</v>
      </c>
      <c r="D2859" s="15" t="s">
        <v>41426</v>
      </c>
      <c r="E2859">
        <v>116796</v>
      </c>
      <c r="F2859">
        <v>150990</v>
      </c>
      <c r="H2859">
        <v>10</v>
      </c>
      <c r="K2859" s="16">
        <f t="shared" si="132"/>
        <v>124971.72</v>
      </c>
      <c r="L2859" s="16">
        <f t="shared" si="133"/>
        <v>131549.17894736843</v>
      </c>
      <c r="M2859" s="16">
        <f t="shared" si="134"/>
        <v>149487.7033492823</v>
      </c>
      <c r="N2859" t="e">
        <f>INDEX(XML!$A$2:$R$782,MATCH(C2859,XML!$D$2:$D$737,0),2)</f>
        <v>#N/A</v>
      </c>
    </row>
    <row r="2860" spans="1:14" ht="202.5" x14ac:dyDescent="0.2">
      <c r="A2860">
        <v>78485</v>
      </c>
      <c r="B2860" t="s">
        <v>41421</v>
      </c>
      <c r="C2860" s="15" t="s">
        <v>41422</v>
      </c>
      <c r="D2860" s="15" t="s">
        <v>41423</v>
      </c>
      <c r="E2860">
        <v>130876</v>
      </c>
      <c r="F2860">
        <v>168990</v>
      </c>
      <c r="H2860">
        <v>2</v>
      </c>
      <c r="K2860" s="16">
        <f t="shared" si="132"/>
        <v>140037.32</v>
      </c>
      <c r="L2860" s="16">
        <f t="shared" si="133"/>
        <v>147407.7052631579</v>
      </c>
      <c r="M2860" s="16">
        <f t="shared" si="134"/>
        <v>167508.75598086126</v>
      </c>
      <c r="N2860" t="e">
        <f>INDEX(XML!$A$2:$R$782,MATCH(C2860,XML!$D$2:$D$737,0),2)</f>
        <v>#N/A</v>
      </c>
    </row>
    <row r="2861" spans="1:14" ht="22.5" customHeight="1" x14ac:dyDescent="0.2">
      <c r="A2861">
        <v>28849</v>
      </c>
      <c r="B2861" t="s">
        <v>2233</v>
      </c>
      <c r="C2861" s="15" t="s">
        <v>2234</v>
      </c>
      <c r="D2861" s="15" t="s">
        <v>2235</v>
      </c>
      <c r="E2861">
        <v>4092</v>
      </c>
      <c r="F2861">
        <v>9990</v>
      </c>
      <c r="H2861" t="s">
        <v>746</v>
      </c>
      <c r="K2861" s="16">
        <f t="shared" si="132"/>
        <v>4583.04</v>
      </c>
      <c r="L2861" s="16">
        <f t="shared" si="133"/>
        <v>4824.2526315789473</v>
      </c>
      <c r="M2861" s="16">
        <f t="shared" si="134"/>
        <v>5482.1052631578941</v>
      </c>
      <c r="N2861" t="e">
        <f>INDEX(XML!$A$2:$R$782,MATCH(C2861,XML!$D$2:$D$737,0),2)</f>
        <v>#N/A</v>
      </c>
    </row>
    <row r="2862" spans="1:14" ht="33.75" x14ac:dyDescent="0.2">
      <c r="A2862">
        <v>23900</v>
      </c>
      <c r="B2862" t="s">
        <v>2233</v>
      </c>
      <c r="C2862" s="15" t="s">
        <v>2236</v>
      </c>
      <c r="D2862" s="15" t="s">
        <v>2237</v>
      </c>
      <c r="E2862">
        <v>4092</v>
      </c>
      <c r="F2862">
        <v>9990</v>
      </c>
      <c r="H2862" t="s">
        <v>746</v>
      </c>
      <c r="K2862" s="16">
        <f t="shared" si="132"/>
        <v>4583.04</v>
      </c>
      <c r="L2862" s="16">
        <f t="shared" si="133"/>
        <v>4824.2526315789473</v>
      </c>
      <c r="M2862" s="16">
        <f t="shared" si="134"/>
        <v>5482.1052631578941</v>
      </c>
      <c r="N2862" t="e">
        <f>INDEX(XML!$A$2:$R$782,MATCH(C2862,XML!$D$2:$D$737,0),2)</f>
        <v>#N/A</v>
      </c>
    </row>
    <row r="2863" spans="1:14" ht="33.75" x14ac:dyDescent="0.2">
      <c r="A2863">
        <v>23885</v>
      </c>
      <c r="B2863" t="s">
        <v>2233</v>
      </c>
      <c r="C2863" s="15" t="s">
        <v>25121</v>
      </c>
      <c r="D2863" s="15" t="s">
        <v>25122</v>
      </c>
      <c r="E2863">
        <v>4092</v>
      </c>
      <c r="F2863">
        <v>9990</v>
      </c>
      <c r="H2863" t="s">
        <v>746</v>
      </c>
      <c r="K2863" s="16">
        <f t="shared" si="132"/>
        <v>4583.04</v>
      </c>
      <c r="L2863" s="16">
        <f t="shared" si="133"/>
        <v>4824.2526315789473</v>
      </c>
      <c r="M2863" s="16">
        <f t="shared" si="134"/>
        <v>5482.1052631578941</v>
      </c>
      <c r="N2863" t="e">
        <f>INDEX(XML!$A$2:$R$782,MATCH(C2863,XML!$D$2:$D$737,0),2)</f>
        <v>#N/A</v>
      </c>
    </row>
    <row r="2864" spans="1:14" ht="225" x14ac:dyDescent="0.2">
      <c r="A2864">
        <v>77504</v>
      </c>
      <c r="B2864" t="s">
        <v>46583</v>
      </c>
      <c r="C2864" s="15" t="s">
        <v>46584</v>
      </c>
      <c r="D2864" s="15" t="s">
        <v>46585</v>
      </c>
      <c r="E2864">
        <v>17990</v>
      </c>
      <c r="F2864">
        <v>17990</v>
      </c>
      <c r="H2864" t="s">
        <v>746</v>
      </c>
      <c r="K2864" s="16">
        <f t="shared" si="132"/>
        <v>20148.8</v>
      </c>
      <c r="L2864" s="16">
        <f t="shared" si="133"/>
        <v>21209.263157894737</v>
      </c>
      <c r="M2864" s="16">
        <f t="shared" si="134"/>
        <v>24101.435406698565</v>
      </c>
      <c r="N2864" t="e">
        <f>INDEX(XML!$A$2:$R$782,MATCH(C2864,XML!$D$2:$D$737,0),2)</f>
        <v>#N/A</v>
      </c>
    </row>
    <row r="2865" spans="1:14" ht="191.25" x14ac:dyDescent="0.2">
      <c r="A2865">
        <v>82851</v>
      </c>
      <c r="B2865" t="s">
        <v>47493</v>
      </c>
      <c r="C2865" s="15" t="s">
        <v>47494</v>
      </c>
      <c r="D2865" s="15" t="s">
        <v>47495</v>
      </c>
      <c r="E2865">
        <v>73990</v>
      </c>
      <c r="F2865">
        <v>73990</v>
      </c>
      <c r="H2865">
        <v>9</v>
      </c>
      <c r="K2865" s="16">
        <f t="shared" si="132"/>
        <v>79169.3</v>
      </c>
      <c r="L2865" s="16">
        <f t="shared" si="133"/>
        <v>83336.105263157893</v>
      </c>
      <c r="M2865" s="16">
        <f t="shared" si="134"/>
        <v>94700.119617224889</v>
      </c>
      <c r="N2865" t="e">
        <f>INDEX(XML!$A$2:$R$782,MATCH(C2865,XML!$D$2:$D$737,0),2)</f>
        <v>#N/A</v>
      </c>
    </row>
    <row r="2866" spans="1:14" ht="15.75" x14ac:dyDescent="0.25">
      <c r="A2866" s="184" t="s">
        <v>2238</v>
      </c>
      <c r="B2866" s="184"/>
      <c r="C2866" s="185"/>
      <c r="D2866" s="185"/>
      <c r="E2866" s="184"/>
      <c r="F2866" s="184"/>
      <c r="G2866" s="184"/>
      <c r="H2866" s="184"/>
      <c r="I2866" s="184"/>
      <c r="J2866" s="184"/>
      <c r="K2866" s="16">
        <f t="shared" si="132"/>
        <v>0</v>
      </c>
      <c r="L2866" s="16">
        <f t="shared" si="133"/>
        <v>0</v>
      </c>
      <c r="M2866" s="16">
        <f t="shared" si="134"/>
        <v>0</v>
      </c>
      <c r="N2866" t="e">
        <f>INDEX(XML!$A$2:$R$782,MATCH(C2866,XML!$D$2:$D$737,0),2)</f>
        <v>#N/A</v>
      </c>
    </row>
    <row r="2867" spans="1:14" ht="56.25" x14ac:dyDescent="0.2">
      <c r="A2867">
        <v>68129</v>
      </c>
      <c r="B2867" t="s">
        <v>28610</v>
      </c>
      <c r="C2867" s="15" t="s">
        <v>36334</v>
      </c>
      <c r="D2867" s="15" t="s">
        <v>36335</v>
      </c>
      <c r="E2867">
        <v>12300</v>
      </c>
      <c r="F2867">
        <v>15840</v>
      </c>
      <c r="H2867">
        <v>10</v>
      </c>
      <c r="K2867" s="16">
        <f t="shared" si="132"/>
        <v>13776</v>
      </c>
      <c r="L2867" s="16">
        <f t="shared" si="133"/>
        <v>14501.052631578947</v>
      </c>
      <c r="M2867" s="16">
        <f t="shared" si="134"/>
        <v>16478.468899521529</v>
      </c>
      <c r="N2867" t="e">
        <f>INDEX(XML!$A$2:$R$782,MATCH(C2867,XML!$D$2:$D$737,0),2)</f>
        <v>#N/A</v>
      </c>
    </row>
    <row r="2868" spans="1:14" ht="33.75" customHeight="1" x14ac:dyDescent="0.2">
      <c r="A2868">
        <v>68128</v>
      </c>
      <c r="B2868" t="s">
        <v>29248</v>
      </c>
      <c r="C2868" s="15" t="s">
        <v>36798</v>
      </c>
      <c r="D2868" s="15" t="s">
        <v>36799</v>
      </c>
      <c r="E2868">
        <v>15900</v>
      </c>
      <c r="F2868">
        <v>25830</v>
      </c>
      <c r="H2868">
        <v>10</v>
      </c>
      <c r="K2868" s="16">
        <f t="shared" si="132"/>
        <v>17808</v>
      </c>
      <c r="L2868" s="16">
        <f t="shared" si="133"/>
        <v>18745.263157894737</v>
      </c>
      <c r="M2868" s="16">
        <f t="shared" si="134"/>
        <v>21301.435406698565</v>
      </c>
      <c r="N2868" t="e">
        <f>INDEX(XML!$A$2:$R$782,MATCH(C2868,XML!$D$2:$D$737,0),2)</f>
        <v>#N/A</v>
      </c>
    </row>
    <row r="2869" spans="1:14" ht="22.5" customHeight="1" x14ac:dyDescent="0.2">
      <c r="A2869">
        <v>78584</v>
      </c>
      <c r="B2869" t="s">
        <v>38668</v>
      </c>
      <c r="C2869" s="15" t="s">
        <v>38669</v>
      </c>
      <c r="D2869" s="15" t="s">
        <v>38670</v>
      </c>
      <c r="E2869">
        <v>43000</v>
      </c>
      <c r="F2869">
        <v>58500</v>
      </c>
      <c r="H2869">
        <v>1</v>
      </c>
      <c r="K2869" s="16">
        <f t="shared" si="132"/>
        <v>48160</v>
      </c>
      <c r="L2869" s="16">
        <f t="shared" si="133"/>
        <v>50694.73684210526</v>
      </c>
      <c r="M2869" s="16">
        <f t="shared" si="134"/>
        <v>57607.655502392336</v>
      </c>
      <c r="N2869" t="e">
        <f>INDEX(XML!$A$2:$R$782,MATCH(C2869,XML!$D$2:$D$737,0),2)</f>
        <v>#N/A</v>
      </c>
    </row>
    <row r="2870" spans="1:14" ht="45" x14ac:dyDescent="0.2">
      <c r="A2870">
        <v>78586</v>
      </c>
      <c r="B2870" t="s">
        <v>38671</v>
      </c>
      <c r="C2870" s="15" t="s">
        <v>38672</v>
      </c>
      <c r="D2870" s="15" t="s">
        <v>38673</v>
      </c>
      <c r="E2870">
        <v>6000</v>
      </c>
      <c r="F2870">
        <v>7930</v>
      </c>
      <c r="H2870">
        <v>4</v>
      </c>
      <c r="K2870" s="16">
        <f t="shared" si="132"/>
        <v>6720</v>
      </c>
      <c r="L2870" s="16">
        <f t="shared" si="133"/>
        <v>7073.6842105263158</v>
      </c>
      <c r="M2870" s="16">
        <f t="shared" si="134"/>
        <v>8038.2775119617227</v>
      </c>
      <c r="N2870" t="e">
        <f>INDEX(XML!$A$2:$R$782,MATCH(C2870,XML!$D$2:$D$737,0),2)</f>
        <v>#N/A</v>
      </c>
    </row>
    <row r="2871" spans="1:14" ht="33.75" x14ac:dyDescent="0.2">
      <c r="A2871">
        <v>68130</v>
      </c>
      <c r="B2871" t="s">
        <v>29249</v>
      </c>
      <c r="C2871" s="15" t="s">
        <v>29250</v>
      </c>
      <c r="D2871" s="15" t="s">
        <v>29251</v>
      </c>
      <c r="E2871">
        <v>9500</v>
      </c>
      <c r="F2871">
        <v>19530</v>
      </c>
      <c r="H2871">
        <v>123</v>
      </c>
      <c r="K2871" s="16">
        <f t="shared" si="132"/>
        <v>10640</v>
      </c>
      <c r="L2871" s="16">
        <f t="shared" si="133"/>
        <v>11200</v>
      </c>
      <c r="M2871" s="16">
        <f t="shared" si="134"/>
        <v>12727.272727272728</v>
      </c>
      <c r="N2871" t="e">
        <f>INDEX(XML!$A$2:$R$782,MATCH(C2871,XML!$D$2:$D$737,0),2)</f>
        <v>#N/A</v>
      </c>
    </row>
    <row r="2872" spans="1:14" ht="135" x14ac:dyDescent="0.2">
      <c r="A2872">
        <v>49664</v>
      </c>
      <c r="B2872" t="s">
        <v>2051</v>
      </c>
      <c r="C2872" s="15" t="s">
        <v>2052</v>
      </c>
      <c r="D2872" s="15" t="s">
        <v>2053</v>
      </c>
      <c r="E2872">
        <v>9631</v>
      </c>
      <c r="F2872">
        <v>12990</v>
      </c>
      <c r="H2872">
        <v>24</v>
      </c>
      <c r="K2872" s="16">
        <f t="shared" si="132"/>
        <v>10786.72</v>
      </c>
      <c r="L2872" s="16">
        <f t="shared" si="133"/>
        <v>11354.442105263159</v>
      </c>
      <c r="M2872" s="16">
        <f t="shared" si="134"/>
        <v>12902.775119617227</v>
      </c>
      <c r="N2872" t="e">
        <f>INDEX(XML!$A$2:$R$782,MATCH(C2872,XML!$D$2:$D$737,0),2)</f>
        <v>#N/A</v>
      </c>
    </row>
    <row r="2873" spans="1:14" ht="135" x14ac:dyDescent="0.2">
      <c r="A2873">
        <v>49665</v>
      </c>
      <c r="B2873" t="s">
        <v>2054</v>
      </c>
      <c r="C2873" s="15" t="s">
        <v>2055</v>
      </c>
      <c r="D2873" s="15" t="s">
        <v>2056</v>
      </c>
      <c r="E2873">
        <v>9631</v>
      </c>
      <c r="F2873">
        <v>19990</v>
      </c>
      <c r="H2873">
        <v>27</v>
      </c>
      <c r="K2873" s="16">
        <f t="shared" si="132"/>
        <v>10786.72</v>
      </c>
      <c r="L2873" s="16">
        <f t="shared" si="133"/>
        <v>11354.442105263159</v>
      </c>
      <c r="M2873" s="16">
        <f t="shared" si="134"/>
        <v>12902.775119617227</v>
      </c>
      <c r="N2873" t="e">
        <f>INDEX(XML!$A$2:$R$782,MATCH(C2873,XML!$D$2:$D$737,0),2)</f>
        <v>#N/A</v>
      </c>
    </row>
    <row r="2874" spans="1:14" ht="101.25" x14ac:dyDescent="0.2">
      <c r="A2874">
        <v>37134</v>
      </c>
      <c r="B2874" t="s">
        <v>2239</v>
      </c>
      <c r="C2874" s="15" t="s">
        <v>2240</v>
      </c>
      <c r="D2874" s="15" t="s">
        <v>2241</v>
      </c>
      <c r="E2874">
        <v>33094</v>
      </c>
      <c r="F2874">
        <v>39990</v>
      </c>
      <c r="H2874">
        <v>26</v>
      </c>
      <c r="K2874" s="16">
        <f t="shared" si="132"/>
        <v>37065.279999999999</v>
      </c>
      <c r="L2874" s="16">
        <f t="shared" si="133"/>
        <v>39016.084210526315</v>
      </c>
      <c r="M2874" s="16">
        <f t="shared" si="134"/>
        <v>44336.459330143538</v>
      </c>
      <c r="N2874" t="e">
        <f>INDEX(XML!$A$2:$R$782,MATCH(C2874,XML!$D$2:$D$737,0),2)</f>
        <v>#N/A</v>
      </c>
    </row>
    <row r="2875" spans="1:14" ht="101.25" x14ac:dyDescent="0.2">
      <c r="A2875">
        <v>37133</v>
      </c>
      <c r="B2875" t="s">
        <v>2242</v>
      </c>
      <c r="C2875" s="15" t="s">
        <v>2243</v>
      </c>
      <c r="D2875" s="15" t="s">
        <v>2244</v>
      </c>
      <c r="E2875">
        <v>26500</v>
      </c>
      <c r="F2875">
        <v>26990</v>
      </c>
      <c r="H2875" t="s">
        <v>746</v>
      </c>
      <c r="K2875" s="16">
        <f t="shared" si="132"/>
        <v>29680</v>
      </c>
      <c r="L2875" s="16">
        <f t="shared" si="133"/>
        <v>31242.105263157893</v>
      </c>
      <c r="M2875" s="16">
        <f t="shared" si="134"/>
        <v>35502.392344497603</v>
      </c>
      <c r="N2875" t="e">
        <f>INDEX(XML!$A$2:$R$782,MATCH(C2875,XML!$D$2:$D$737,0),2)</f>
        <v>#N/A</v>
      </c>
    </row>
    <row r="2876" spans="1:14" ht="45" x14ac:dyDescent="0.2">
      <c r="A2876">
        <v>44116</v>
      </c>
      <c r="B2876" t="s">
        <v>29087</v>
      </c>
      <c r="C2876" s="15" t="s">
        <v>29088</v>
      </c>
      <c r="D2876" s="15" t="s">
        <v>29089</v>
      </c>
      <c r="E2876">
        <v>14969</v>
      </c>
      <c r="F2876">
        <v>26739</v>
      </c>
      <c r="H2876" t="s">
        <v>746</v>
      </c>
      <c r="K2876" s="16">
        <f t="shared" si="132"/>
        <v>16765.28</v>
      </c>
      <c r="L2876" s="16">
        <f t="shared" si="133"/>
        <v>17647.663157894738</v>
      </c>
      <c r="M2876" s="16">
        <f t="shared" si="134"/>
        <v>20054.162679425837</v>
      </c>
      <c r="N2876" t="e">
        <f>INDEX(XML!$A$2:$R$782,MATCH(C2876,XML!$D$2:$D$737,0),2)</f>
        <v>#N/A</v>
      </c>
    </row>
    <row r="2877" spans="1:14" ht="15.75" x14ac:dyDescent="0.25">
      <c r="A2877" s="184" t="s">
        <v>22581</v>
      </c>
      <c r="B2877" s="184"/>
      <c r="C2877" s="185"/>
      <c r="D2877" s="185"/>
      <c r="E2877" s="184"/>
      <c r="F2877" s="184"/>
      <c r="G2877" s="184"/>
      <c r="H2877" s="184"/>
      <c r="I2877" s="184"/>
      <c r="J2877" s="184"/>
      <c r="K2877" s="16">
        <f t="shared" si="132"/>
        <v>0</v>
      </c>
      <c r="L2877" s="16">
        <f t="shared" si="133"/>
        <v>0</v>
      </c>
      <c r="M2877" s="16">
        <f t="shared" si="134"/>
        <v>0</v>
      </c>
      <c r="N2877" t="e">
        <f>INDEX(XML!$A$2:$R$782,MATCH(C2877,XML!$D$2:$D$737,0),2)</f>
        <v>#N/A</v>
      </c>
    </row>
    <row r="2878" spans="1:14" ht="22.5" customHeight="1" x14ac:dyDescent="0.2">
      <c r="A2878">
        <v>77948</v>
      </c>
      <c r="B2878" t="s">
        <v>43088</v>
      </c>
      <c r="C2878" s="15" t="s">
        <v>43089</v>
      </c>
      <c r="D2878" s="15" t="s">
        <v>43090</v>
      </c>
      <c r="E2878">
        <v>26990</v>
      </c>
      <c r="F2878">
        <v>26990</v>
      </c>
      <c r="K2878" s="16">
        <f t="shared" si="132"/>
        <v>30228.799999999999</v>
      </c>
      <c r="L2878" s="16">
        <f t="shared" si="133"/>
        <v>31819.78947368421</v>
      </c>
      <c r="M2878" s="16">
        <f t="shared" si="134"/>
        <v>36158.851674641148</v>
      </c>
      <c r="N2878" t="e">
        <f>INDEX(XML!$A$2:$R$782,MATCH(C2878,XML!$D$2:$D$737,0),2)</f>
        <v>#N/A</v>
      </c>
    </row>
    <row r="2879" spans="1:14" ht="22.5" customHeight="1" x14ac:dyDescent="0.2">
      <c r="A2879">
        <v>81075</v>
      </c>
      <c r="B2879" t="s">
        <v>43091</v>
      </c>
      <c r="C2879" s="15" t="s">
        <v>43092</v>
      </c>
      <c r="D2879" s="15" t="s">
        <v>43093</v>
      </c>
      <c r="E2879">
        <v>26990</v>
      </c>
      <c r="F2879">
        <v>26990</v>
      </c>
      <c r="H2879" t="s">
        <v>746</v>
      </c>
      <c r="K2879" s="16">
        <f t="shared" si="132"/>
        <v>30228.799999999999</v>
      </c>
      <c r="L2879" s="16">
        <f t="shared" si="133"/>
        <v>31819.78947368421</v>
      </c>
      <c r="M2879" s="16">
        <f t="shared" si="134"/>
        <v>36158.851674641148</v>
      </c>
      <c r="N2879" t="e">
        <f>INDEX(XML!$A$2:$R$782,MATCH(C2879,XML!$D$2:$D$737,0),2)</f>
        <v>#N/A</v>
      </c>
    </row>
    <row r="2880" spans="1:14" ht="22.5" customHeight="1" x14ac:dyDescent="0.2">
      <c r="A2880">
        <v>81076</v>
      </c>
      <c r="B2880" t="s">
        <v>43094</v>
      </c>
      <c r="C2880" s="15" t="s">
        <v>43095</v>
      </c>
      <c r="D2880" s="15" t="s">
        <v>43096</v>
      </c>
      <c r="E2880">
        <v>26990</v>
      </c>
      <c r="F2880">
        <v>26990</v>
      </c>
      <c r="K2880" s="16">
        <f t="shared" si="132"/>
        <v>30228.799999999999</v>
      </c>
      <c r="L2880" s="16">
        <f t="shared" si="133"/>
        <v>31819.78947368421</v>
      </c>
      <c r="M2880" s="16">
        <f t="shared" si="134"/>
        <v>36158.851674641148</v>
      </c>
      <c r="N2880" t="e">
        <f>INDEX(XML!$A$2:$R$782,MATCH(C2880,XML!$D$2:$D$737,0),2)</f>
        <v>#N/A</v>
      </c>
    </row>
    <row r="2881" spans="1:14" ht="22.5" customHeight="1" x14ac:dyDescent="0.2">
      <c r="A2881">
        <v>77949</v>
      </c>
      <c r="B2881" t="s">
        <v>41675</v>
      </c>
      <c r="C2881" s="15" t="s">
        <v>41676</v>
      </c>
      <c r="D2881" s="15" t="s">
        <v>43097</v>
      </c>
      <c r="E2881">
        <v>26990</v>
      </c>
      <c r="F2881">
        <v>26990</v>
      </c>
      <c r="K2881" s="16">
        <f t="shared" si="132"/>
        <v>30228.799999999999</v>
      </c>
      <c r="L2881" s="16">
        <f t="shared" si="133"/>
        <v>31819.78947368421</v>
      </c>
      <c r="M2881" s="16">
        <f t="shared" si="134"/>
        <v>36158.851674641148</v>
      </c>
      <c r="N2881" t="e">
        <f>INDEX(XML!$A$2:$R$782,MATCH(C2881,XML!$D$2:$D$737,0),2)</f>
        <v>#N/A</v>
      </c>
    </row>
    <row r="2882" spans="1:14" ht="22.5" customHeight="1" x14ac:dyDescent="0.2">
      <c r="A2882">
        <v>77950</v>
      </c>
      <c r="B2882" t="s">
        <v>41677</v>
      </c>
      <c r="C2882" s="15" t="s">
        <v>41678</v>
      </c>
      <c r="D2882" s="15" t="s">
        <v>43098</v>
      </c>
      <c r="E2882">
        <v>26990</v>
      </c>
      <c r="F2882">
        <v>26990</v>
      </c>
      <c r="K2882" s="16">
        <f t="shared" si="132"/>
        <v>30228.799999999999</v>
      </c>
      <c r="L2882" s="16">
        <f t="shared" si="133"/>
        <v>31819.78947368421</v>
      </c>
      <c r="M2882" s="16">
        <f t="shared" si="134"/>
        <v>36158.851674641148</v>
      </c>
      <c r="N2882" t="e">
        <f>INDEX(XML!$A$2:$R$782,MATCH(C2882,XML!$D$2:$D$737,0),2)</f>
        <v>#N/A</v>
      </c>
    </row>
    <row r="2883" spans="1:14" ht="90" x14ac:dyDescent="0.2">
      <c r="A2883">
        <v>81077</v>
      </c>
      <c r="B2883" t="s">
        <v>46077</v>
      </c>
      <c r="C2883" s="15" t="s">
        <v>46078</v>
      </c>
      <c r="D2883" s="15" t="s">
        <v>46079</v>
      </c>
      <c r="E2883">
        <v>26990</v>
      </c>
      <c r="F2883">
        <v>26990</v>
      </c>
      <c r="H2883">
        <v>44</v>
      </c>
      <c r="K2883" s="16">
        <f t="shared" si="132"/>
        <v>30228.799999999999</v>
      </c>
      <c r="L2883" s="16">
        <f t="shared" si="133"/>
        <v>31819.78947368421</v>
      </c>
      <c r="M2883" s="16">
        <f t="shared" si="134"/>
        <v>36158.851674641148</v>
      </c>
      <c r="N2883" t="e">
        <f>INDEX(XML!$A$2:$R$782,MATCH(C2883,XML!$D$2:$D$737,0),2)</f>
        <v>#N/A</v>
      </c>
    </row>
    <row r="2884" spans="1:14" ht="67.5" x14ac:dyDescent="0.2">
      <c r="A2884">
        <v>65835</v>
      </c>
      <c r="B2884" t="s">
        <v>33884</v>
      </c>
      <c r="C2884" s="15" t="s">
        <v>33885</v>
      </c>
      <c r="D2884" s="15" t="s">
        <v>33886</v>
      </c>
      <c r="E2884">
        <v>30990</v>
      </c>
      <c r="F2884">
        <v>30990</v>
      </c>
      <c r="H2884" t="s">
        <v>746</v>
      </c>
      <c r="K2884" s="16">
        <f t="shared" si="132"/>
        <v>34708.800000000003</v>
      </c>
      <c r="L2884" s="16">
        <f t="shared" si="133"/>
        <v>36535.578947368427</v>
      </c>
      <c r="M2884" s="16">
        <f t="shared" si="134"/>
        <v>41517.703349282303</v>
      </c>
      <c r="N2884" t="e">
        <f>INDEX(XML!$A$2:$R$782,MATCH(C2884,XML!$D$2:$D$737,0),2)</f>
        <v>#N/A</v>
      </c>
    </row>
    <row r="2885" spans="1:14" ht="78.75" x14ac:dyDescent="0.2">
      <c r="A2885">
        <v>80786</v>
      </c>
      <c r="B2885" t="s">
        <v>43099</v>
      </c>
      <c r="C2885" s="15" t="s">
        <v>43100</v>
      </c>
      <c r="D2885" s="15" t="s">
        <v>43101</v>
      </c>
      <c r="E2885">
        <v>30990</v>
      </c>
      <c r="F2885">
        <v>30990</v>
      </c>
      <c r="K2885" s="16">
        <f t="shared" ref="K2885:K2948" si="135">IF(E2885&gt;49999,E2885+E2885*0.07,IF(E2885&lt;=49999,E2885+E2885*0.12))</f>
        <v>34708.800000000003</v>
      </c>
      <c r="L2885" s="16">
        <f t="shared" ref="L2885:L2948" si="136">K2885*100/95</f>
        <v>36535.578947368427</v>
      </c>
      <c r="M2885" s="16">
        <f t="shared" ref="M2885:M2948" si="137">IF(COUNTIF(C2885,"*Dahua*"),F2885-10,L2885*100/88)</f>
        <v>41517.703349282303</v>
      </c>
      <c r="N2885" t="e">
        <f>INDEX(XML!$A$2:$R$782,MATCH(C2885,XML!$D$2:$D$737,0),2)</f>
        <v>#N/A</v>
      </c>
    </row>
    <row r="2886" spans="1:14" ht="67.5" x14ac:dyDescent="0.2">
      <c r="A2886">
        <v>69680</v>
      </c>
      <c r="B2886" t="s">
        <v>33887</v>
      </c>
      <c r="C2886" s="15" t="s">
        <v>33888</v>
      </c>
      <c r="D2886" s="15" t="s">
        <v>33889</v>
      </c>
      <c r="E2886">
        <v>30990</v>
      </c>
      <c r="F2886">
        <v>30990</v>
      </c>
      <c r="H2886" t="s">
        <v>746</v>
      </c>
      <c r="K2886" s="16">
        <f t="shared" si="135"/>
        <v>34708.800000000003</v>
      </c>
      <c r="L2886" s="16">
        <f t="shared" si="136"/>
        <v>36535.578947368427</v>
      </c>
      <c r="M2886" s="16">
        <f t="shared" si="137"/>
        <v>41517.703349282303</v>
      </c>
      <c r="N2886" t="e">
        <f>INDEX(XML!$A$2:$R$782,MATCH(C2886,XML!$D$2:$D$737,0),2)</f>
        <v>#N/A</v>
      </c>
    </row>
    <row r="2887" spans="1:14" ht="78.75" x14ac:dyDescent="0.2">
      <c r="A2887">
        <v>69681</v>
      </c>
      <c r="B2887" t="s">
        <v>33890</v>
      </c>
      <c r="C2887" s="15" t="s">
        <v>33891</v>
      </c>
      <c r="D2887" s="15" t="s">
        <v>33892</v>
      </c>
      <c r="E2887">
        <v>30990</v>
      </c>
      <c r="F2887">
        <v>30990</v>
      </c>
      <c r="H2887" t="s">
        <v>746</v>
      </c>
      <c r="K2887" s="16">
        <f t="shared" si="135"/>
        <v>34708.800000000003</v>
      </c>
      <c r="L2887" s="16">
        <f t="shared" si="136"/>
        <v>36535.578947368427</v>
      </c>
      <c r="M2887" s="16">
        <f t="shared" si="137"/>
        <v>41517.703349282303</v>
      </c>
      <c r="N2887" t="e">
        <f>INDEX(XML!$A$2:$R$782,MATCH(C2887,XML!$D$2:$D$737,0),2)</f>
        <v>#N/A</v>
      </c>
    </row>
    <row r="2888" spans="1:14" ht="67.5" x14ac:dyDescent="0.2">
      <c r="A2888">
        <v>65836</v>
      </c>
      <c r="B2888" t="s">
        <v>33893</v>
      </c>
      <c r="C2888" s="15" t="s">
        <v>33894</v>
      </c>
      <c r="D2888" s="15" t="s">
        <v>33895</v>
      </c>
      <c r="E2888">
        <v>30990</v>
      </c>
      <c r="F2888">
        <v>30990</v>
      </c>
      <c r="H2888" t="s">
        <v>746</v>
      </c>
      <c r="K2888" s="16">
        <f t="shared" si="135"/>
        <v>34708.800000000003</v>
      </c>
      <c r="L2888" s="16">
        <f t="shared" si="136"/>
        <v>36535.578947368427</v>
      </c>
      <c r="M2888" s="16">
        <f t="shared" si="137"/>
        <v>41517.703349282303</v>
      </c>
      <c r="N2888" t="e">
        <f>INDEX(XML!$A$2:$R$782,MATCH(C2888,XML!$D$2:$D$737,0),2)</f>
        <v>#N/A</v>
      </c>
    </row>
    <row r="2889" spans="1:14" ht="67.5" x14ac:dyDescent="0.2">
      <c r="A2889">
        <v>65832</v>
      </c>
      <c r="B2889" t="s">
        <v>33896</v>
      </c>
      <c r="C2889" s="15" t="s">
        <v>33897</v>
      </c>
      <c r="D2889" s="15" t="s">
        <v>33898</v>
      </c>
      <c r="E2889">
        <v>30990</v>
      </c>
      <c r="F2889">
        <v>30990</v>
      </c>
      <c r="H2889" t="s">
        <v>746</v>
      </c>
      <c r="I2889">
        <v>1</v>
      </c>
      <c r="K2889" s="16">
        <f t="shared" si="135"/>
        <v>34708.800000000003</v>
      </c>
      <c r="L2889" s="16">
        <f t="shared" si="136"/>
        <v>36535.578947368427</v>
      </c>
      <c r="M2889" s="16">
        <f t="shared" si="137"/>
        <v>41517.703349282303</v>
      </c>
      <c r="N2889" t="e">
        <f>INDEX(XML!$A$2:$R$782,MATCH(C2889,XML!$D$2:$D$737,0),2)</f>
        <v>#N/A</v>
      </c>
    </row>
    <row r="2890" spans="1:14" ht="22.5" customHeight="1" x14ac:dyDescent="0.2">
      <c r="A2890">
        <v>63383</v>
      </c>
      <c r="B2890" t="s">
        <v>33899</v>
      </c>
      <c r="C2890" s="15" t="s">
        <v>33900</v>
      </c>
      <c r="D2890" s="15" t="s">
        <v>33901</v>
      </c>
      <c r="E2890">
        <v>41990</v>
      </c>
      <c r="F2890">
        <v>41990</v>
      </c>
      <c r="H2890" t="s">
        <v>746</v>
      </c>
      <c r="I2890">
        <v>1</v>
      </c>
      <c r="K2890" s="16">
        <f t="shared" si="135"/>
        <v>47028.800000000003</v>
      </c>
      <c r="L2890" s="16">
        <f t="shared" si="136"/>
        <v>49504</v>
      </c>
      <c r="M2890" s="16">
        <f t="shared" si="137"/>
        <v>56254.545454545456</v>
      </c>
      <c r="N2890" t="e">
        <f>INDEX(XML!$A$2:$R$782,MATCH(C2890,XML!$D$2:$D$737,0),2)</f>
        <v>#N/A</v>
      </c>
    </row>
    <row r="2891" spans="1:14" ht="22.5" customHeight="1" x14ac:dyDescent="0.2">
      <c r="A2891">
        <v>63387</v>
      </c>
      <c r="B2891" t="s">
        <v>33902</v>
      </c>
      <c r="C2891" s="15" t="s">
        <v>33903</v>
      </c>
      <c r="D2891" s="15" t="s">
        <v>33904</v>
      </c>
      <c r="E2891">
        <v>41990</v>
      </c>
      <c r="F2891">
        <v>41990</v>
      </c>
      <c r="I2891">
        <v>5</v>
      </c>
      <c r="K2891" s="16">
        <f t="shared" si="135"/>
        <v>47028.800000000003</v>
      </c>
      <c r="L2891" s="16">
        <f t="shared" si="136"/>
        <v>49504</v>
      </c>
      <c r="M2891" s="16">
        <f t="shared" si="137"/>
        <v>56254.545454545456</v>
      </c>
      <c r="N2891" t="e">
        <f>INDEX(XML!$A$2:$R$782,MATCH(C2891,XML!$D$2:$D$737,0),2)</f>
        <v>#N/A</v>
      </c>
    </row>
    <row r="2892" spans="1:14" ht="22.5" customHeight="1" x14ac:dyDescent="0.2">
      <c r="A2892">
        <v>63388</v>
      </c>
      <c r="B2892" t="s">
        <v>33905</v>
      </c>
      <c r="C2892" s="15" t="s">
        <v>33906</v>
      </c>
      <c r="D2892" s="15" t="s">
        <v>33907</v>
      </c>
      <c r="E2892">
        <v>41990</v>
      </c>
      <c r="F2892">
        <v>41990</v>
      </c>
      <c r="H2892" t="s">
        <v>746</v>
      </c>
      <c r="I2892">
        <v>1</v>
      </c>
      <c r="K2892" s="16">
        <f t="shared" si="135"/>
        <v>47028.800000000003</v>
      </c>
      <c r="L2892" s="16">
        <f t="shared" si="136"/>
        <v>49504</v>
      </c>
      <c r="M2892" s="16">
        <f t="shared" si="137"/>
        <v>56254.545454545456</v>
      </c>
      <c r="N2892" t="e">
        <f>INDEX(XML!$A$2:$R$782,MATCH(C2892,XML!$D$2:$D$737,0),2)</f>
        <v>#N/A</v>
      </c>
    </row>
    <row r="2893" spans="1:14" ht="22.5" customHeight="1" x14ac:dyDescent="0.2">
      <c r="A2893">
        <v>63389</v>
      </c>
      <c r="B2893" t="s">
        <v>33908</v>
      </c>
      <c r="C2893" s="15" t="s">
        <v>33909</v>
      </c>
      <c r="D2893" s="15" t="s">
        <v>33910</v>
      </c>
      <c r="E2893">
        <v>41990</v>
      </c>
      <c r="F2893">
        <v>41990</v>
      </c>
      <c r="K2893" s="16">
        <f t="shared" si="135"/>
        <v>47028.800000000003</v>
      </c>
      <c r="L2893" s="16">
        <f t="shared" si="136"/>
        <v>49504</v>
      </c>
      <c r="M2893" s="16">
        <f t="shared" si="137"/>
        <v>56254.545454545456</v>
      </c>
      <c r="N2893" t="e">
        <f>INDEX(XML!$A$2:$R$782,MATCH(C2893,XML!$D$2:$D$737,0),2)</f>
        <v>#N/A</v>
      </c>
    </row>
    <row r="2894" spans="1:14" ht="22.5" customHeight="1" x14ac:dyDescent="0.2">
      <c r="A2894">
        <v>69762</v>
      </c>
      <c r="B2894" t="s">
        <v>33911</v>
      </c>
      <c r="C2894" s="15" t="s">
        <v>33912</v>
      </c>
      <c r="D2894" s="15" t="s">
        <v>33913</v>
      </c>
      <c r="E2894">
        <v>46990</v>
      </c>
      <c r="F2894">
        <v>46990</v>
      </c>
      <c r="H2894" t="s">
        <v>746</v>
      </c>
      <c r="I2894">
        <v>1</v>
      </c>
      <c r="K2894" s="16">
        <f t="shared" si="135"/>
        <v>52628.800000000003</v>
      </c>
      <c r="L2894" s="16">
        <f t="shared" si="136"/>
        <v>55398.73684210526</v>
      </c>
      <c r="M2894" s="16">
        <f t="shared" si="137"/>
        <v>62953.110047846887</v>
      </c>
      <c r="N2894" t="e">
        <f>INDEX(XML!$A$2:$R$782,MATCH(C2894,XML!$D$2:$D$737,0),2)</f>
        <v>#N/A</v>
      </c>
    </row>
    <row r="2895" spans="1:14" ht="22.5" customHeight="1" x14ac:dyDescent="0.2">
      <c r="A2895">
        <v>71081</v>
      </c>
      <c r="B2895" t="s">
        <v>33914</v>
      </c>
      <c r="C2895" s="15" t="s">
        <v>33915</v>
      </c>
      <c r="D2895" s="15" t="s">
        <v>33916</v>
      </c>
      <c r="E2895">
        <v>46990</v>
      </c>
      <c r="F2895">
        <v>46990</v>
      </c>
      <c r="H2895" t="s">
        <v>746</v>
      </c>
      <c r="K2895" s="16">
        <f t="shared" si="135"/>
        <v>52628.800000000003</v>
      </c>
      <c r="L2895" s="16">
        <f t="shared" si="136"/>
        <v>55398.73684210526</v>
      </c>
      <c r="M2895" s="16">
        <f t="shared" si="137"/>
        <v>62953.110047846887</v>
      </c>
      <c r="N2895" t="e">
        <f>INDEX(XML!$A$2:$R$782,MATCH(C2895,XML!$D$2:$D$737,0),2)</f>
        <v>#N/A</v>
      </c>
    </row>
    <row r="2896" spans="1:14" ht="22.5" customHeight="1" x14ac:dyDescent="0.2">
      <c r="A2896">
        <v>69763</v>
      </c>
      <c r="B2896" t="s">
        <v>33917</v>
      </c>
      <c r="C2896" s="15" t="s">
        <v>33918</v>
      </c>
      <c r="D2896" s="15" t="s">
        <v>33919</v>
      </c>
      <c r="E2896">
        <v>46990</v>
      </c>
      <c r="F2896">
        <v>46990</v>
      </c>
      <c r="H2896" t="s">
        <v>746</v>
      </c>
      <c r="K2896" s="16">
        <f t="shared" si="135"/>
        <v>52628.800000000003</v>
      </c>
      <c r="L2896" s="16">
        <f t="shared" si="136"/>
        <v>55398.73684210526</v>
      </c>
      <c r="M2896" s="16">
        <f t="shared" si="137"/>
        <v>62953.110047846887</v>
      </c>
      <c r="N2896" t="e">
        <f>INDEX(XML!$A$2:$R$782,MATCH(C2896,XML!$D$2:$D$737,0),2)</f>
        <v>#N/A</v>
      </c>
    </row>
    <row r="2897" spans="1:14" ht="22.5" customHeight="1" x14ac:dyDescent="0.2">
      <c r="A2897">
        <v>74373</v>
      </c>
      <c r="B2897" t="s">
        <v>33920</v>
      </c>
      <c r="C2897" s="15" t="s">
        <v>33921</v>
      </c>
      <c r="D2897" s="15" t="s">
        <v>33922</v>
      </c>
      <c r="E2897">
        <v>46990</v>
      </c>
      <c r="F2897">
        <v>46990</v>
      </c>
      <c r="H2897" t="s">
        <v>746</v>
      </c>
      <c r="K2897" s="16">
        <f t="shared" si="135"/>
        <v>52628.800000000003</v>
      </c>
      <c r="L2897" s="16">
        <f t="shared" si="136"/>
        <v>55398.73684210526</v>
      </c>
      <c r="M2897" s="16">
        <f t="shared" si="137"/>
        <v>62953.110047846887</v>
      </c>
      <c r="N2897" t="e">
        <f>INDEX(XML!$A$2:$R$782,MATCH(C2897,XML!$D$2:$D$737,0),2)</f>
        <v>#N/A</v>
      </c>
    </row>
    <row r="2898" spans="1:14" ht="22.5" customHeight="1" x14ac:dyDescent="0.2">
      <c r="A2898">
        <v>79216</v>
      </c>
      <c r="B2898" t="s">
        <v>41679</v>
      </c>
      <c r="C2898" s="15" t="s">
        <v>41680</v>
      </c>
      <c r="D2898" s="15" t="s">
        <v>43102</v>
      </c>
      <c r="E2898">
        <v>63990</v>
      </c>
      <c r="F2898">
        <v>63990</v>
      </c>
      <c r="K2898" s="16">
        <f t="shared" si="135"/>
        <v>68469.3</v>
      </c>
      <c r="L2898" s="16">
        <f t="shared" si="136"/>
        <v>72072.947368421053</v>
      </c>
      <c r="M2898" s="16">
        <f t="shared" si="137"/>
        <v>81901.076555023916</v>
      </c>
      <c r="N2898" t="e">
        <f>INDEX(XML!$A$2:$R$782,MATCH(C2898,XML!$D$2:$D$737,0),2)</f>
        <v>#N/A</v>
      </c>
    </row>
    <row r="2899" spans="1:14" ht="22.5" customHeight="1" x14ac:dyDescent="0.2">
      <c r="A2899">
        <v>79217</v>
      </c>
      <c r="B2899" t="s">
        <v>41681</v>
      </c>
      <c r="C2899" s="15" t="s">
        <v>41682</v>
      </c>
      <c r="D2899" s="15" t="s">
        <v>43103</v>
      </c>
      <c r="E2899">
        <v>63990</v>
      </c>
      <c r="F2899">
        <v>63990</v>
      </c>
      <c r="K2899" s="16">
        <f t="shared" si="135"/>
        <v>68469.3</v>
      </c>
      <c r="L2899" s="16">
        <f t="shared" si="136"/>
        <v>72072.947368421053</v>
      </c>
      <c r="M2899" s="16">
        <f t="shared" si="137"/>
        <v>81901.076555023916</v>
      </c>
      <c r="N2899" t="e">
        <f>INDEX(XML!$A$2:$R$782,MATCH(C2899,XML!$D$2:$D$737,0),2)</f>
        <v>#N/A</v>
      </c>
    </row>
    <row r="2900" spans="1:14" ht="22.5" customHeight="1" x14ac:dyDescent="0.2">
      <c r="A2900">
        <v>79218</v>
      </c>
      <c r="B2900" t="s">
        <v>41683</v>
      </c>
      <c r="C2900" s="15" t="s">
        <v>41684</v>
      </c>
      <c r="D2900" s="15" t="s">
        <v>43104</v>
      </c>
      <c r="E2900">
        <v>63990</v>
      </c>
      <c r="F2900">
        <v>63990</v>
      </c>
      <c r="H2900">
        <v>1</v>
      </c>
      <c r="K2900" s="16">
        <f t="shared" si="135"/>
        <v>68469.3</v>
      </c>
      <c r="L2900" s="16">
        <f t="shared" si="136"/>
        <v>72072.947368421053</v>
      </c>
      <c r="M2900" s="16">
        <f t="shared" si="137"/>
        <v>81901.076555023916</v>
      </c>
      <c r="N2900" t="e">
        <f>INDEX(XML!$A$2:$R$782,MATCH(C2900,XML!$D$2:$D$737,0),2)</f>
        <v>#N/A</v>
      </c>
    </row>
    <row r="2901" spans="1:14" ht="22.5" customHeight="1" x14ac:dyDescent="0.2">
      <c r="A2901">
        <v>63602</v>
      </c>
      <c r="B2901" t="s">
        <v>33923</v>
      </c>
      <c r="C2901" s="15" t="s">
        <v>33924</v>
      </c>
      <c r="D2901" s="15" t="s">
        <v>33925</v>
      </c>
      <c r="E2901">
        <v>79990</v>
      </c>
      <c r="F2901">
        <v>79990</v>
      </c>
      <c r="H2901" t="s">
        <v>746</v>
      </c>
      <c r="I2901">
        <v>1</v>
      </c>
      <c r="K2901" s="16">
        <f t="shared" si="135"/>
        <v>85589.3</v>
      </c>
      <c r="L2901" s="16">
        <f t="shared" si="136"/>
        <v>90094</v>
      </c>
      <c r="M2901" s="16">
        <f t="shared" si="137"/>
        <v>102379.54545454546</v>
      </c>
      <c r="N2901" t="e">
        <f>INDEX(XML!$A$2:$R$782,MATCH(C2901,XML!$D$2:$D$737,0),2)</f>
        <v>#N/A</v>
      </c>
    </row>
    <row r="2902" spans="1:14" ht="22.5" customHeight="1" x14ac:dyDescent="0.2">
      <c r="A2902">
        <v>63605</v>
      </c>
      <c r="B2902" t="s">
        <v>33926</v>
      </c>
      <c r="C2902" s="15" t="s">
        <v>33927</v>
      </c>
      <c r="D2902" s="15" t="s">
        <v>33928</v>
      </c>
      <c r="E2902">
        <v>79990</v>
      </c>
      <c r="F2902">
        <v>79990</v>
      </c>
      <c r="H2902" t="s">
        <v>746</v>
      </c>
      <c r="I2902">
        <v>1</v>
      </c>
      <c r="K2902" s="16">
        <f t="shared" si="135"/>
        <v>85589.3</v>
      </c>
      <c r="L2902" s="16">
        <f t="shared" si="136"/>
        <v>90094</v>
      </c>
      <c r="M2902" s="16">
        <f t="shared" si="137"/>
        <v>102379.54545454546</v>
      </c>
      <c r="N2902" t="e">
        <f>INDEX(XML!$A$2:$R$782,MATCH(C2902,XML!$D$2:$D$737,0),2)</f>
        <v>#N/A</v>
      </c>
    </row>
    <row r="2903" spans="1:14" ht="22.5" customHeight="1" x14ac:dyDescent="0.2">
      <c r="A2903">
        <v>63604</v>
      </c>
      <c r="B2903" t="s">
        <v>33929</v>
      </c>
      <c r="C2903" s="15" t="s">
        <v>33930</v>
      </c>
      <c r="D2903" s="15" t="s">
        <v>33931</v>
      </c>
      <c r="E2903">
        <v>79990</v>
      </c>
      <c r="F2903">
        <v>79990</v>
      </c>
      <c r="H2903" t="s">
        <v>746</v>
      </c>
      <c r="K2903" s="16">
        <f t="shared" si="135"/>
        <v>85589.3</v>
      </c>
      <c r="L2903" s="16">
        <f t="shared" si="136"/>
        <v>90094</v>
      </c>
      <c r="M2903" s="16">
        <f t="shared" si="137"/>
        <v>102379.54545454546</v>
      </c>
      <c r="N2903" t="e">
        <f>INDEX(XML!$A$2:$R$782,MATCH(C2903,XML!$D$2:$D$737,0),2)</f>
        <v>#N/A</v>
      </c>
    </row>
    <row r="2904" spans="1:14" ht="22.5" customHeight="1" x14ac:dyDescent="0.2">
      <c r="A2904">
        <v>63606</v>
      </c>
      <c r="B2904" t="s">
        <v>33932</v>
      </c>
      <c r="C2904" s="15" t="s">
        <v>33933</v>
      </c>
      <c r="D2904" s="15" t="s">
        <v>33934</v>
      </c>
      <c r="E2904">
        <v>79990</v>
      </c>
      <c r="F2904">
        <v>79990</v>
      </c>
      <c r="H2904" t="s">
        <v>746</v>
      </c>
      <c r="K2904" s="16">
        <f t="shared" si="135"/>
        <v>85589.3</v>
      </c>
      <c r="L2904" s="16">
        <f t="shared" si="136"/>
        <v>90094</v>
      </c>
      <c r="M2904" s="16">
        <f t="shared" si="137"/>
        <v>102379.54545454546</v>
      </c>
      <c r="N2904" t="e">
        <f>INDEX(XML!$A$2:$R$782,MATCH(C2904,XML!$D$2:$D$737,0),2)</f>
        <v>#N/A</v>
      </c>
    </row>
    <row r="2905" spans="1:14" ht="78.75" x14ac:dyDescent="0.2">
      <c r="A2905">
        <v>63607</v>
      </c>
      <c r="B2905" t="s">
        <v>33935</v>
      </c>
      <c r="C2905" s="15" t="s">
        <v>33936</v>
      </c>
      <c r="D2905" s="15" t="s">
        <v>33937</v>
      </c>
      <c r="E2905">
        <v>79990</v>
      </c>
      <c r="F2905">
        <v>79990</v>
      </c>
      <c r="H2905" t="s">
        <v>746</v>
      </c>
      <c r="K2905" s="16">
        <f t="shared" si="135"/>
        <v>85589.3</v>
      </c>
      <c r="L2905" s="16">
        <f t="shared" si="136"/>
        <v>90094</v>
      </c>
      <c r="M2905" s="16">
        <f t="shared" si="137"/>
        <v>102379.54545454546</v>
      </c>
      <c r="N2905" t="e">
        <f>INDEX(XML!$A$2:$R$782,MATCH(C2905,XML!$D$2:$D$737,0),2)</f>
        <v>#N/A</v>
      </c>
    </row>
    <row r="2906" spans="1:14" ht="22.5" customHeight="1" x14ac:dyDescent="0.2">
      <c r="A2906">
        <v>77420</v>
      </c>
      <c r="B2906" t="s">
        <v>41685</v>
      </c>
      <c r="C2906" s="15" t="s">
        <v>41686</v>
      </c>
      <c r="D2906" s="15" t="s">
        <v>43105</v>
      </c>
      <c r="E2906">
        <v>73990</v>
      </c>
      <c r="F2906">
        <v>73990</v>
      </c>
      <c r="H2906" t="s">
        <v>746</v>
      </c>
      <c r="K2906" s="16">
        <f t="shared" si="135"/>
        <v>79169.3</v>
      </c>
      <c r="L2906" s="16">
        <f t="shared" si="136"/>
        <v>83336.105263157893</v>
      </c>
      <c r="M2906" s="16">
        <f t="shared" si="137"/>
        <v>94700.119617224889</v>
      </c>
      <c r="N2906" t="e">
        <f>INDEX(XML!$A$2:$R$782,MATCH(C2906,XML!$D$2:$D$737,0),2)</f>
        <v>#N/A</v>
      </c>
    </row>
    <row r="2907" spans="1:14" ht="22.5" customHeight="1" x14ac:dyDescent="0.2">
      <c r="A2907">
        <v>77421</v>
      </c>
      <c r="B2907" t="s">
        <v>41687</v>
      </c>
      <c r="C2907" s="15" t="s">
        <v>41688</v>
      </c>
      <c r="D2907" s="15" t="s">
        <v>43106</v>
      </c>
      <c r="E2907">
        <v>73990</v>
      </c>
      <c r="F2907">
        <v>73990</v>
      </c>
      <c r="H2907" t="s">
        <v>746</v>
      </c>
      <c r="K2907" s="16">
        <f t="shared" si="135"/>
        <v>79169.3</v>
      </c>
      <c r="L2907" s="16">
        <f t="shared" si="136"/>
        <v>83336.105263157893</v>
      </c>
      <c r="M2907" s="16">
        <f t="shared" si="137"/>
        <v>94700.119617224889</v>
      </c>
      <c r="N2907" t="e">
        <f>INDEX(XML!$A$2:$R$782,MATCH(C2907,XML!$D$2:$D$737,0),2)</f>
        <v>#N/A</v>
      </c>
    </row>
    <row r="2908" spans="1:14" ht="22.5" customHeight="1" x14ac:dyDescent="0.2">
      <c r="A2908">
        <v>80511</v>
      </c>
      <c r="B2908" t="s">
        <v>41689</v>
      </c>
      <c r="C2908" s="15" t="s">
        <v>41690</v>
      </c>
      <c r="D2908" s="15" t="s">
        <v>43107</v>
      </c>
      <c r="E2908">
        <v>73990</v>
      </c>
      <c r="F2908">
        <v>73990</v>
      </c>
      <c r="H2908" t="s">
        <v>746</v>
      </c>
      <c r="K2908" s="16">
        <f t="shared" si="135"/>
        <v>79169.3</v>
      </c>
      <c r="L2908" s="16">
        <f t="shared" si="136"/>
        <v>83336.105263157893</v>
      </c>
      <c r="M2908" s="16">
        <f t="shared" si="137"/>
        <v>94700.119617224889</v>
      </c>
      <c r="N2908" t="e">
        <f>INDEX(XML!$A$2:$R$782,MATCH(C2908,XML!$D$2:$D$737,0),2)</f>
        <v>#N/A</v>
      </c>
    </row>
    <row r="2909" spans="1:14" ht="22.5" customHeight="1" x14ac:dyDescent="0.2">
      <c r="A2909">
        <v>80512</v>
      </c>
      <c r="B2909" t="s">
        <v>41691</v>
      </c>
      <c r="C2909" s="15" t="s">
        <v>41692</v>
      </c>
      <c r="D2909" s="15" t="s">
        <v>43108</v>
      </c>
      <c r="E2909">
        <v>73990</v>
      </c>
      <c r="F2909">
        <v>73990</v>
      </c>
      <c r="H2909" t="s">
        <v>746</v>
      </c>
      <c r="K2909" s="16">
        <f t="shared" si="135"/>
        <v>79169.3</v>
      </c>
      <c r="L2909" s="16">
        <f t="shared" si="136"/>
        <v>83336.105263157893</v>
      </c>
      <c r="M2909" s="16">
        <f t="shared" si="137"/>
        <v>94700.119617224889</v>
      </c>
      <c r="N2909" t="e">
        <f>INDEX(XML!$A$2:$R$782,MATCH(C2909,XML!$D$2:$D$737,0),2)</f>
        <v>#N/A</v>
      </c>
    </row>
    <row r="2910" spans="1:14" ht="22.5" customHeight="1" x14ac:dyDescent="0.2">
      <c r="A2910">
        <v>83338</v>
      </c>
      <c r="B2910" t="s">
        <v>46586</v>
      </c>
      <c r="C2910" s="15" t="s">
        <v>46587</v>
      </c>
      <c r="D2910" s="15" t="s">
        <v>46588</v>
      </c>
      <c r="E2910">
        <v>73990</v>
      </c>
      <c r="F2910">
        <v>73990</v>
      </c>
      <c r="H2910" t="s">
        <v>746</v>
      </c>
      <c r="K2910" s="16">
        <f t="shared" si="135"/>
        <v>79169.3</v>
      </c>
      <c r="L2910" s="16">
        <f t="shared" si="136"/>
        <v>83336.105263157893</v>
      </c>
      <c r="M2910" s="16">
        <f t="shared" si="137"/>
        <v>94700.119617224889</v>
      </c>
      <c r="N2910" t="e">
        <f>INDEX(XML!$A$2:$R$782,MATCH(C2910,XML!$D$2:$D$737,0),2)</f>
        <v>#N/A</v>
      </c>
    </row>
    <row r="2911" spans="1:14" ht="22.5" customHeight="1" x14ac:dyDescent="0.2">
      <c r="A2911">
        <v>63586</v>
      </c>
      <c r="B2911" t="s">
        <v>33941</v>
      </c>
      <c r="C2911" s="15" t="s">
        <v>33942</v>
      </c>
      <c r="D2911" s="15" t="s">
        <v>33943</v>
      </c>
      <c r="E2911">
        <v>209990</v>
      </c>
      <c r="F2911">
        <v>209990</v>
      </c>
      <c r="H2911" t="s">
        <v>746</v>
      </c>
      <c r="K2911" s="16">
        <f t="shared" si="135"/>
        <v>224689.3</v>
      </c>
      <c r="L2911" s="16">
        <f t="shared" si="136"/>
        <v>236515.05263157896</v>
      </c>
      <c r="M2911" s="16">
        <f t="shared" si="137"/>
        <v>268767.10526315792</v>
      </c>
      <c r="N2911" t="e">
        <f>INDEX(XML!$A$2:$R$782,MATCH(C2911,XML!$D$2:$D$737,0),2)</f>
        <v>#N/A</v>
      </c>
    </row>
    <row r="2912" spans="1:14" ht="22.5" customHeight="1" x14ac:dyDescent="0.2">
      <c r="A2912">
        <v>63587</v>
      </c>
      <c r="B2912" t="s">
        <v>33947</v>
      </c>
      <c r="C2912" s="15" t="s">
        <v>33948</v>
      </c>
      <c r="D2912" s="15" t="s">
        <v>33949</v>
      </c>
      <c r="E2912">
        <v>209990</v>
      </c>
      <c r="F2912">
        <v>209990</v>
      </c>
      <c r="H2912" t="s">
        <v>746</v>
      </c>
      <c r="K2912" s="16">
        <f t="shared" si="135"/>
        <v>224689.3</v>
      </c>
      <c r="L2912" s="16">
        <f t="shared" si="136"/>
        <v>236515.05263157896</v>
      </c>
      <c r="M2912" s="16">
        <f t="shared" si="137"/>
        <v>268767.10526315792</v>
      </c>
      <c r="N2912" t="e">
        <f>INDEX(XML!$A$2:$R$782,MATCH(C2912,XML!$D$2:$D$737,0),2)</f>
        <v>#N/A</v>
      </c>
    </row>
    <row r="2913" spans="1:14" ht="22.5" customHeight="1" x14ac:dyDescent="0.2">
      <c r="A2913">
        <v>63590</v>
      </c>
      <c r="B2913" t="s">
        <v>33938</v>
      </c>
      <c r="C2913" s="15" t="s">
        <v>33939</v>
      </c>
      <c r="D2913" s="15" t="s">
        <v>33940</v>
      </c>
      <c r="E2913">
        <v>209990</v>
      </c>
      <c r="F2913">
        <v>209990</v>
      </c>
      <c r="H2913" t="s">
        <v>746</v>
      </c>
      <c r="K2913" s="16">
        <f t="shared" si="135"/>
        <v>224689.3</v>
      </c>
      <c r="L2913" s="16">
        <f t="shared" si="136"/>
        <v>236515.05263157896</v>
      </c>
      <c r="M2913" s="16">
        <f t="shared" si="137"/>
        <v>268767.10526315792</v>
      </c>
      <c r="N2913" t="e">
        <f>INDEX(XML!$A$2:$R$782,MATCH(C2913,XML!$D$2:$D$737,0),2)</f>
        <v>#N/A</v>
      </c>
    </row>
    <row r="2914" spans="1:14" ht="112.5" x14ac:dyDescent="0.2">
      <c r="A2914">
        <v>63592</v>
      </c>
      <c r="B2914" t="s">
        <v>33944</v>
      </c>
      <c r="C2914" s="15" t="s">
        <v>33945</v>
      </c>
      <c r="D2914" s="15" t="s">
        <v>33946</v>
      </c>
      <c r="E2914">
        <v>209990</v>
      </c>
      <c r="F2914">
        <v>209990</v>
      </c>
      <c r="H2914" t="s">
        <v>746</v>
      </c>
      <c r="K2914" s="16">
        <f t="shared" si="135"/>
        <v>224689.3</v>
      </c>
      <c r="L2914" s="16">
        <f t="shared" si="136"/>
        <v>236515.05263157896</v>
      </c>
      <c r="M2914" s="16">
        <f t="shared" si="137"/>
        <v>268767.10526315792</v>
      </c>
      <c r="N2914" t="e">
        <f>INDEX(XML!$A$2:$R$782,MATCH(C2914,XML!$D$2:$D$737,0),2)</f>
        <v>#N/A</v>
      </c>
    </row>
    <row r="2915" spans="1:14" ht="101.25" x14ac:dyDescent="0.2">
      <c r="A2915">
        <v>63646</v>
      </c>
      <c r="B2915" t="s">
        <v>33953</v>
      </c>
      <c r="C2915" s="15" t="s">
        <v>33954</v>
      </c>
      <c r="D2915" s="15" t="s">
        <v>33955</v>
      </c>
      <c r="E2915">
        <v>269990</v>
      </c>
      <c r="F2915">
        <v>269990</v>
      </c>
      <c r="H2915" t="s">
        <v>746</v>
      </c>
      <c r="K2915" s="16">
        <f t="shared" si="135"/>
        <v>288889.3</v>
      </c>
      <c r="L2915" s="16">
        <f t="shared" si="136"/>
        <v>304094</v>
      </c>
      <c r="M2915" s="16">
        <f t="shared" si="137"/>
        <v>345561.36363636365</v>
      </c>
      <c r="N2915" t="e">
        <f>INDEX(XML!$A$2:$R$782,MATCH(C2915,XML!$D$2:$D$737,0),2)</f>
        <v>#N/A</v>
      </c>
    </row>
    <row r="2916" spans="1:14" ht="101.25" x14ac:dyDescent="0.2">
      <c r="A2916">
        <v>63647</v>
      </c>
      <c r="B2916" t="s">
        <v>33956</v>
      </c>
      <c r="C2916" s="15" t="s">
        <v>33957</v>
      </c>
      <c r="D2916" s="15" t="s">
        <v>33958</v>
      </c>
      <c r="E2916">
        <v>269990</v>
      </c>
      <c r="F2916">
        <v>269990</v>
      </c>
      <c r="H2916" t="s">
        <v>746</v>
      </c>
      <c r="K2916" s="16">
        <f t="shared" si="135"/>
        <v>288889.3</v>
      </c>
      <c r="L2916" s="16">
        <f t="shared" si="136"/>
        <v>304094</v>
      </c>
      <c r="M2916" s="16">
        <f t="shared" si="137"/>
        <v>345561.36363636365</v>
      </c>
      <c r="N2916" t="e">
        <f>INDEX(XML!$A$2:$R$782,MATCH(C2916,XML!$D$2:$D$737,0),2)</f>
        <v>#N/A</v>
      </c>
    </row>
    <row r="2917" spans="1:14" ht="101.25" x14ac:dyDescent="0.2">
      <c r="A2917">
        <v>63651</v>
      </c>
      <c r="B2917" t="s">
        <v>33959</v>
      </c>
      <c r="C2917" s="15" t="s">
        <v>33960</v>
      </c>
      <c r="D2917" s="15" t="s">
        <v>33961</v>
      </c>
      <c r="E2917">
        <v>269990</v>
      </c>
      <c r="F2917">
        <v>269990</v>
      </c>
      <c r="H2917">
        <v>20</v>
      </c>
      <c r="K2917" s="16">
        <f t="shared" si="135"/>
        <v>288889.3</v>
      </c>
      <c r="L2917" s="16">
        <f t="shared" si="136"/>
        <v>304094</v>
      </c>
      <c r="M2917" s="16">
        <f t="shared" si="137"/>
        <v>345561.36363636365</v>
      </c>
      <c r="N2917" t="e">
        <f>INDEX(XML!$A$2:$R$782,MATCH(C2917,XML!$D$2:$D$737,0),2)</f>
        <v>#N/A</v>
      </c>
    </row>
    <row r="2918" spans="1:14" ht="101.25" x14ac:dyDescent="0.2">
      <c r="A2918">
        <v>63652</v>
      </c>
      <c r="B2918" t="s">
        <v>33950</v>
      </c>
      <c r="C2918" s="15" t="s">
        <v>33951</v>
      </c>
      <c r="D2918" s="15" t="s">
        <v>33952</v>
      </c>
      <c r="E2918">
        <v>269990</v>
      </c>
      <c r="F2918">
        <v>269990</v>
      </c>
      <c r="H2918">
        <v>39</v>
      </c>
      <c r="K2918" s="16">
        <f t="shared" si="135"/>
        <v>288889.3</v>
      </c>
      <c r="L2918" s="16">
        <f t="shared" si="136"/>
        <v>304094</v>
      </c>
      <c r="M2918" s="16">
        <f t="shared" si="137"/>
        <v>345561.36363636365</v>
      </c>
      <c r="N2918" t="e">
        <f>INDEX(XML!$A$2:$R$782,MATCH(C2918,XML!$D$2:$D$737,0),2)</f>
        <v>#N/A</v>
      </c>
    </row>
    <row r="2919" spans="1:14" ht="22.5" customHeight="1" x14ac:dyDescent="0.25">
      <c r="A2919" s="184" t="s">
        <v>22582</v>
      </c>
      <c r="B2919" s="184"/>
      <c r="C2919" s="185"/>
      <c r="D2919" s="185"/>
      <c r="E2919" s="184"/>
      <c r="F2919" s="184"/>
      <c r="G2919" s="184"/>
      <c r="H2919" s="184"/>
      <c r="I2919" s="184"/>
      <c r="J2919" s="184"/>
      <c r="K2919" s="16">
        <f t="shared" si="135"/>
        <v>0</v>
      </c>
      <c r="L2919" s="16">
        <f t="shared" si="136"/>
        <v>0</v>
      </c>
      <c r="M2919" s="16">
        <f t="shared" si="137"/>
        <v>0</v>
      </c>
      <c r="N2919" t="e">
        <f>INDEX(XML!$A$2:$R$782,MATCH(C2919,XML!$D$2:$D$737,0),2)</f>
        <v>#N/A</v>
      </c>
    </row>
    <row r="2920" spans="1:14" ht="56.25" x14ac:dyDescent="0.2">
      <c r="A2920">
        <v>17318</v>
      </c>
      <c r="B2920" t="s">
        <v>2245</v>
      </c>
      <c r="C2920" s="15" t="s">
        <v>2246</v>
      </c>
      <c r="D2920" s="15" t="s">
        <v>39259</v>
      </c>
      <c r="E2920">
        <v>4290</v>
      </c>
      <c r="F2920">
        <v>5690</v>
      </c>
      <c r="H2920" t="s">
        <v>746</v>
      </c>
      <c r="K2920" s="16">
        <f t="shared" si="135"/>
        <v>4804.8</v>
      </c>
      <c r="L2920" s="16">
        <f t="shared" si="136"/>
        <v>5057.6842105263158</v>
      </c>
      <c r="M2920" s="16">
        <f t="shared" si="137"/>
        <v>5747.3684210526317</v>
      </c>
      <c r="N2920" t="e">
        <f>INDEX(XML!$A$2:$R$782,MATCH(C2920,XML!$D$2:$D$737,0),2)</f>
        <v>#N/A</v>
      </c>
    </row>
    <row r="2921" spans="1:14" ht="56.25" x14ac:dyDescent="0.2">
      <c r="A2921">
        <v>17320</v>
      </c>
      <c r="B2921" t="s">
        <v>2247</v>
      </c>
      <c r="C2921" s="15" t="s">
        <v>2248</v>
      </c>
      <c r="D2921" s="15" t="s">
        <v>2249</v>
      </c>
      <c r="E2921">
        <v>4650</v>
      </c>
      <c r="F2921">
        <v>6195</v>
      </c>
      <c r="H2921" t="s">
        <v>746</v>
      </c>
      <c r="K2921" s="16">
        <f t="shared" si="135"/>
        <v>5208</v>
      </c>
      <c r="L2921" s="16">
        <f t="shared" si="136"/>
        <v>5482.105263157895</v>
      </c>
      <c r="M2921" s="16">
        <f t="shared" si="137"/>
        <v>6229.665071770336</v>
      </c>
      <c r="N2921" t="e">
        <f>INDEX(XML!$A$2:$R$782,MATCH(C2921,XML!$D$2:$D$737,0),2)</f>
        <v>#N/A</v>
      </c>
    </row>
    <row r="2922" spans="1:14" ht="78.75" x14ac:dyDescent="0.2">
      <c r="A2922">
        <v>17322</v>
      </c>
      <c r="B2922" t="s">
        <v>2250</v>
      </c>
      <c r="C2922" s="15" t="s">
        <v>2251</v>
      </c>
      <c r="D2922" s="15" t="s">
        <v>2252</v>
      </c>
      <c r="E2922">
        <v>4925</v>
      </c>
      <c r="F2922">
        <v>6700</v>
      </c>
      <c r="H2922" t="s">
        <v>746</v>
      </c>
      <c r="K2922" s="16">
        <f t="shared" si="135"/>
        <v>5516</v>
      </c>
      <c r="L2922" s="16">
        <f t="shared" si="136"/>
        <v>5806.3157894736842</v>
      </c>
      <c r="M2922" s="16">
        <f t="shared" si="137"/>
        <v>6598.0861244019143</v>
      </c>
      <c r="N2922" t="e">
        <f>INDEX(XML!$A$2:$R$782,MATCH(C2922,XML!$D$2:$D$737,0),2)</f>
        <v>#N/A</v>
      </c>
    </row>
    <row r="2923" spans="1:14" ht="56.25" x14ac:dyDescent="0.2">
      <c r="A2923">
        <v>31676</v>
      </c>
      <c r="B2923" t="s">
        <v>2256</v>
      </c>
      <c r="C2923" s="15" t="s">
        <v>2257</v>
      </c>
      <c r="D2923" s="15" t="s">
        <v>2258</v>
      </c>
      <c r="E2923">
        <v>5050</v>
      </c>
      <c r="F2923">
        <v>7490</v>
      </c>
      <c r="K2923" s="16">
        <f t="shared" si="135"/>
        <v>5656</v>
      </c>
      <c r="L2923" s="16">
        <f t="shared" si="136"/>
        <v>5953.6842105263158</v>
      </c>
      <c r="M2923" s="16">
        <f t="shared" si="137"/>
        <v>6765.5502392344497</v>
      </c>
      <c r="N2923" t="e">
        <f>INDEX(XML!$A$2:$R$782,MATCH(C2923,XML!$D$2:$D$737,0),2)</f>
        <v>#N/A</v>
      </c>
    </row>
    <row r="2924" spans="1:14" ht="67.5" x14ac:dyDescent="0.2">
      <c r="A2924">
        <v>17323</v>
      </c>
      <c r="B2924" t="s">
        <v>2253</v>
      </c>
      <c r="C2924" s="15" t="s">
        <v>2254</v>
      </c>
      <c r="D2924" s="15" t="s">
        <v>2255</v>
      </c>
      <c r="E2924">
        <v>5800</v>
      </c>
      <c r="F2924">
        <v>7990</v>
      </c>
      <c r="H2924" t="s">
        <v>746</v>
      </c>
      <c r="K2924" s="16">
        <f t="shared" si="135"/>
        <v>6496</v>
      </c>
      <c r="L2924" s="16">
        <f t="shared" si="136"/>
        <v>6837.894736842105</v>
      </c>
      <c r="M2924" s="16">
        <f t="shared" si="137"/>
        <v>7770.334928229664</v>
      </c>
      <c r="N2924" t="e">
        <f>INDEX(XML!$A$2:$R$782,MATCH(C2924,XML!$D$2:$D$737,0),2)</f>
        <v>#N/A</v>
      </c>
    </row>
    <row r="2925" spans="1:14" ht="22.5" customHeight="1" x14ac:dyDescent="0.2">
      <c r="A2925">
        <v>38836</v>
      </c>
      <c r="B2925" t="s">
        <v>2268</v>
      </c>
      <c r="C2925" s="15" t="s">
        <v>2269</v>
      </c>
      <c r="D2925" s="15" t="s">
        <v>2270</v>
      </c>
      <c r="E2925">
        <v>74990</v>
      </c>
      <c r="F2925">
        <v>95990</v>
      </c>
      <c r="H2925">
        <v>17</v>
      </c>
      <c r="K2925" s="16">
        <f t="shared" si="135"/>
        <v>80239.3</v>
      </c>
      <c r="L2925" s="16">
        <f t="shared" si="136"/>
        <v>84462.421052631573</v>
      </c>
      <c r="M2925" s="16">
        <f t="shared" si="137"/>
        <v>95980.023923444969</v>
      </c>
      <c r="N2925" t="e">
        <f>INDEX(XML!$A$2:$R$782,MATCH(C2925,XML!$D$2:$D$737,0),2)</f>
        <v>#N/A</v>
      </c>
    </row>
    <row r="2926" spans="1:14" ht="22.5" customHeight="1" x14ac:dyDescent="0.2">
      <c r="A2926">
        <v>30993</v>
      </c>
      <c r="B2926" t="s">
        <v>2259</v>
      </c>
      <c r="C2926" s="15" t="s">
        <v>2260</v>
      </c>
      <c r="D2926" s="15" t="s">
        <v>2261</v>
      </c>
      <c r="E2926">
        <v>4100</v>
      </c>
      <c r="F2926">
        <v>7383</v>
      </c>
      <c r="H2926" t="s">
        <v>746</v>
      </c>
      <c r="K2926" s="16">
        <f t="shared" si="135"/>
        <v>4592</v>
      </c>
      <c r="L2926" s="16">
        <f t="shared" si="136"/>
        <v>4833.6842105263158</v>
      </c>
      <c r="M2926" s="16">
        <f t="shared" si="137"/>
        <v>5492.8229665071767</v>
      </c>
      <c r="N2926" t="e">
        <f>INDEX(XML!$A$2:$R$782,MATCH(C2926,XML!$D$2:$D$737,0),2)</f>
        <v>#N/A</v>
      </c>
    </row>
    <row r="2927" spans="1:14" ht="22.5" customHeight="1" x14ac:dyDescent="0.2">
      <c r="A2927">
        <v>30994</v>
      </c>
      <c r="B2927" t="s">
        <v>2262</v>
      </c>
      <c r="C2927" s="15" t="s">
        <v>2263</v>
      </c>
      <c r="D2927" s="15" t="s">
        <v>2264</v>
      </c>
      <c r="E2927">
        <v>4100</v>
      </c>
      <c r="F2927">
        <v>6900</v>
      </c>
      <c r="H2927" t="s">
        <v>746</v>
      </c>
      <c r="K2927" s="16">
        <f t="shared" si="135"/>
        <v>4592</v>
      </c>
      <c r="L2927" s="16">
        <f t="shared" si="136"/>
        <v>4833.6842105263158</v>
      </c>
      <c r="M2927" s="16">
        <f t="shared" si="137"/>
        <v>5492.8229665071767</v>
      </c>
      <c r="N2927" t="e">
        <f>INDEX(XML!$A$2:$R$782,MATCH(C2927,XML!$D$2:$D$737,0),2)</f>
        <v>#N/A</v>
      </c>
    </row>
    <row r="2928" spans="1:14" ht="45" x14ac:dyDescent="0.2">
      <c r="A2928">
        <v>30982</v>
      </c>
      <c r="B2928" t="s">
        <v>2265</v>
      </c>
      <c r="C2928" s="15" t="s">
        <v>2266</v>
      </c>
      <c r="D2928" s="15" t="s">
        <v>2267</v>
      </c>
      <c r="E2928">
        <v>4785</v>
      </c>
      <c r="F2928">
        <v>6990</v>
      </c>
      <c r="K2928" s="16">
        <f t="shared" si="135"/>
        <v>5359.2</v>
      </c>
      <c r="L2928" s="16">
        <f t="shared" si="136"/>
        <v>5641.2631578947367</v>
      </c>
      <c r="M2928" s="16">
        <f t="shared" si="137"/>
        <v>6410.5263157894742</v>
      </c>
      <c r="N2928" t="e">
        <f>INDEX(XML!$A$2:$R$782,MATCH(C2928,XML!$D$2:$D$737,0),2)</f>
        <v>#N/A</v>
      </c>
    </row>
    <row r="2929" spans="1:14" ht="22.5" customHeight="1" x14ac:dyDescent="0.2">
      <c r="A2929">
        <v>74586</v>
      </c>
      <c r="B2929" t="s">
        <v>34456</v>
      </c>
      <c r="C2929" s="15" t="s">
        <v>34457</v>
      </c>
      <c r="D2929" s="15" t="s">
        <v>34486</v>
      </c>
      <c r="E2929">
        <v>4400</v>
      </c>
      <c r="F2929">
        <v>6000</v>
      </c>
      <c r="K2929" s="16">
        <f t="shared" si="135"/>
        <v>4928</v>
      </c>
      <c r="L2929" s="16">
        <f t="shared" si="136"/>
        <v>5187.3684210526317</v>
      </c>
      <c r="M2929" s="16">
        <f t="shared" si="137"/>
        <v>5894.7368421052633</v>
      </c>
      <c r="N2929" t="e">
        <f>INDEX(XML!$A$2:$R$782,MATCH(C2929,XML!$D$2:$D$737,0),2)</f>
        <v>#N/A</v>
      </c>
    </row>
    <row r="2930" spans="1:14" ht="33.75" x14ac:dyDescent="0.2">
      <c r="A2930">
        <v>70173</v>
      </c>
      <c r="B2930" t="s">
        <v>47496</v>
      </c>
      <c r="C2930" s="15" t="s">
        <v>47497</v>
      </c>
      <c r="D2930" s="15" t="s">
        <v>47498</v>
      </c>
      <c r="E2930">
        <v>15000</v>
      </c>
      <c r="F2930">
        <v>0</v>
      </c>
      <c r="H2930">
        <v>10</v>
      </c>
      <c r="K2930" s="16">
        <f t="shared" si="135"/>
        <v>16800</v>
      </c>
      <c r="L2930" s="16">
        <f t="shared" si="136"/>
        <v>17684.21052631579</v>
      </c>
      <c r="M2930" s="16">
        <f t="shared" si="137"/>
        <v>20095.693779904308</v>
      </c>
      <c r="N2930" t="e">
        <f>INDEX(XML!$A$2:$R$782,MATCH(C2930,XML!$D$2:$D$737,0),2)</f>
        <v>#N/A</v>
      </c>
    </row>
    <row r="2931" spans="1:14" ht="22.5" x14ac:dyDescent="0.2">
      <c r="A2931">
        <v>73376</v>
      </c>
      <c r="B2931" t="s">
        <v>33962</v>
      </c>
      <c r="C2931" s="15" t="s">
        <v>33963</v>
      </c>
      <c r="D2931" s="15" t="s">
        <v>33963</v>
      </c>
      <c r="E2931">
        <v>22690</v>
      </c>
      <c r="F2931">
        <v>22690</v>
      </c>
      <c r="H2931" t="s">
        <v>746</v>
      </c>
      <c r="K2931" s="16">
        <f t="shared" si="135"/>
        <v>25412.799999999999</v>
      </c>
      <c r="L2931" s="16">
        <f t="shared" si="136"/>
        <v>26750.315789473683</v>
      </c>
      <c r="M2931" s="16">
        <f t="shared" si="137"/>
        <v>30398.086124401914</v>
      </c>
      <c r="N2931" t="e">
        <f>INDEX(XML!$A$2:$R$782,MATCH(C2931,XML!$D$2:$D$737,0),2)</f>
        <v>#N/A</v>
      </c>
    </row>
    <row r="2932" spans="1:14" ht="22.5" customHeight="1" x14ac:dyDescent="0.25">
      <c r="A2932" s="184" t="s">
        <v>2271</v>
      </c>
      <c r="B2932" s="184"/>
      <c r="C2932" s="185"/>
      <c r="D2932" s="185"/>
      <c r="E2932" s="184"/>
      <c r="F2932" s="184"/>
      <c r="G2932" s="184"/>
      <c r="H2932" s="184"/>
      <c r="I2932" s="184"/>
      <c r="J2932" s="184"/>
      <c r="K2932" s="16">
        <f t="shared" si="135"/>
        <v>0</v>
      </c>
      <c r="L2932" s="16">
        <f t="shared" si="136"/>
        <v>0</v>
      </c>
      <c r="M2932" s="16">
        <f t="shared" si="137"/>
        <v>0</v>
      </c>
      <c r="N2932" t="e">
        <f>INDEX(XML!$A$2:$R$782,MATCH(C2932,XML!$D$2:$D$737,0),2)</f>
        <v>#N/A</v>
      </c>
    </row>
    <row r="2933" spans="1:14" ht="22.5" customHeight="1" x14ac:dyDescent="0.2">
      <c r="A2933">
        <v>39898</v>
      </c>
      <c r="B2933" t="s">
        <v>37442</v>
      </c>
      <c r="C2933" s="15" t="s">
        <v>37443</v>
      </c>
      <c r="D2933" s="15" t="s">
        <v>37444</v>
      </c>
      <c r="E2933">
        <v>4850</v>
      </c>
      <c r="F2933">
        <v>7000</v>
      </c>
      <c r="H2933" t="s">
        <v>746</v>
      </c>
      <c r="K2933" s="16">
        <f t="shared" si="135"/>
        <v>5432</v>
      </c>
      <c r="L2933" s="16">
        <f t="shared" si="136"/>
        <v>5717.894736842105</v>
      </c>
      <c r="M2933" s="16">
        <f t="shared" si="137"/>
        <v>6497.607655502391</v>
      </c>
      <c r="N2933" t="e">
        <f>INDEX(XML!$A$2:$R$782,MATCH(C2933,XML!$D$2:$D$737,0),2)</f>
        <v>#N/A</v>
      </c>
    </row>
    <row r="2934" spans="1:14" ht="33.75" customHeight="1" x14ac:dyDescent="0.2">
      <c r="A2934">
        <v>75626</v>
      </c>
      <c r="B2934" t="s">
        <v>41952</v>
      </c>
      <c r="C2934" s="15" t="s">
        <v>41953</v>
      </c>
      <c r="D2934" s="15" t="s">
        <v>41954</v>
      </c>
      <c r="E2934">
        <v>9700</v>
      </c>
      <c r="F2934">
        <v>14000</v>
      </c>
      <c r="H2934" t="s">
        <v>746</v>
      </c>
      <c r="K2934" s="16">
        <f t="shared" si="135"/>
        <v>10864</v>
      </c>
      <c r="L2934" s="16">
        <f t="shared" si="136"/>
        <v>11435.78947368421</v>
      </c>
      <c r="M2934" s="16">
        <f t="shared" si="137"/>
        <v>12995.215311004782</v>
      </c>
      <c r="N2934" t="e">
        <f>INDEX(XML!$A$2:$R$782,MATCH(C2934,XML!$D$2:$D$737,0),2)</f>
        <v>#N/A</v>
      </c>
    </row>
    <row r="2935" spans="1:14" ht="33.75" customHeight="1" x14ac:dyDescent="0.2">
      <c r="A2935">
        <v>18418</v>
      </c>
      <c r="B2935" t="s">
        <v>2275</v>
      </c>
      <c r="C2935" s="15" t="s">
        <v>2276</v>
      </c>
      <c r="D2935" s="15" t="s">
        <v>2277</v>
      </c>
      <c r="E2935">
        <v>10450</v>
      </c>
      <c r="F2935">
        <v>15120</v>
      </c>
      <c r="K2935" s="16">
        <f t="shared" si="135"/>
        <v>11704</v>
      </c>
      <c r="L2935" s="16">
        <f t="shared" si="136"/>
        <v>12320</v>
      </c>
      <c r="M2935" s="16">
        <f t="shared" si="137"/>
        <v>14000</v>
      </c>
      <c r="N2935" t="e">
        <f>INDEX(XML!$A$2:$R$782,MATCH(C2935,XML!$D$2:$D$737,0),2)</f>
        <v>#N/A</v>
      </c>
    </row>
    <row r="2936" spans="1:14" ht="22.5" customHeight="1" x14ac:dyDescent="0.2">
      <c r="A2936">
        <v>17335</v>
      </c>
      <c r="B2936" t="s">
        <v>2272</v>
      </c>
      <c r="C2936" s="15" t="s">
        <v>2273</v>
      </c>
      <c r="D2936" s="15" t="s">
        <v>2274</v>
      </c>
      <c r="E2936">
        <v>11500</v>
      </c>
      <c r="F2936">
        <v>12080</v>
      </c>
      <c r="H2936" t="s">
        <v>746</v>
      </c>
      <c r="K2936" s="16">
        <f t="shared" si="135"/>
        <v>12880</v>
      </c>
      <c r="L2936" s="16">
        <f t="shared" si="136"/>
        <v>13557.894736842105</v>
      </c>
      <c r="M2936" s="16">
        <f t="shared" si="137"/>
        <v>15406.698564593302</v>
      </c>
      <c r="N2936" t="e">
        <f>INDEX(XML!$A$2:$R$782,MATCH(C2936,XML!$D$2:$D$737,0),2)</f>
        <v>#N/A</v>
      </c>
    </row>
    <row r="2937" spans="1:14" ht="22.5" customHeight="1" x14ac:dyDescent="0.2">
      <c r="A2937">
        <v>17336</v>
      </c>
      <c r="B2937" t="s">
        <v>2284</v>
      </c>
      <c r="C2937" s="15" t="s">
        <v>2285</v>
      </c>
      <c r="D2937" s="15" t="s">
        <v>2286</v>
      </c>
      <c r="E2937">
        <v>12190</v>
      </c>
      <c r="F2937">
        <v>16590</v>
      </c>
      <c r="K2937" s="16">
        <f t="shared" si="135"/>
        <v>13652.8</v>
      </c>
      <c r="L2937" s="16">
        <f t="shared" si="136"/>
        <v>14371.368421052632</v>
      </c>
      <c r="M2937" s="16">
        <f t="shared" si="137"/>
        <v>16331.100478468899</v>
      </c>
      <c r="N2937" t="e">
        <f>INDEX(XML!$A$2:$R$782,MATCH(C2937,XML!$D$2:$D$737,0),2)</f>
        <v>#N/A</v>
      </c>
    </row>
    <row r="2938" spans="1:14" ht="67.5" x14ac:dyDescent="0.2">
      <c r="A2938">
        <v>17338</v>
      </c>
      <c r="B2938" t="s">
        <v>2278</v>
      </c>
      <c r="C2938" s="15" t="s">
        <v>2279</v>
      </c>
      <c r="D2938" s="15" t="s">
        <v>2280</v>
      </c>
      <c r="E2938">
        <v>13850</v>
      </c>
      <c r="F2938">
        <v>19795</v>
      </c>
      <c r="H2938" t="s">
        <v>746</v>
      </c>
      <c r="K2938" s="16">
        <f t="shared" si="135"/>
        <v>15512</v>
      </c>
      <c r="L2938" s="16">
        <f t="shared" si="136"/>
        <v>16328.421052631578</v>
      </c>
      <c r="M2938" s="16">
        <f t="shared" si="137"/>
        <v>18555.023923444973</v>
      </c>
      <c r="N2938" t="e">
        <f>INDEX(XML!$A$2:$R$782,MATCH(C2938,XML!$D$2:$D$737,0),2)</f>
        <v>#N/A</v>
      </c>
    </row>
    <row r="2939" spans="1:14" ht="67.5" x14ac:dyDescent="0.2">
      <c r="A2939">
        <v>19334</v>
      </c>
      <c r="B2939" t="s">
        <v>2281</v>
      </c>
      <c r="C2939" s="15" t="s">
        <v>2282</v>
      </c>
      <c r="D2939" s="15" t="s">
        <v>2283</v>
      </c>
      <c r="E2939">
        <v>12520</v>
      </c>
      <c r="F2939">
        <v>18480</v>
      </c>
      <c r="H2939" t="s">
        <v>746</v>
      </c>
      <c r="I2939">
        <v>1</v>
      </c>
      <c r="K2939" s="16">
        <f t="shared" si="135"/>
        <v>14022.4</v>
      </c>
      <c r="L2939" s="16">
        <f t="shared" si="136"/>
        <v>14760.421052631578</v>
      </c>
      <c r="M2939" s="16">
        <f t="shared" si="137"/>
        <v>16773.205741626793</v>
      </c>
      <c r="N2939" t="e">
        <f>INDEX(XML!$A$2:$R$782,MATCH(C2939,XML!$D$2:$D$737,0),2)</f>
        <v>#N/A</v>
      </c>
    </row>
    <row r="2940" spans="1:14" ht="56.25" x14ac:dyDescent="0.2">
      <c r="A2940">
        <v>17337</v>
      </c>
      <c r="B2940" t="s">
        <v>2287</v>
      </c>
      <c r="C2940" s="15" t="s">
        <v>2288</v>
      </c>
      <c r="D2940" s="15" t="s">
        <v>2289</v>
      </c>
      <c r="E2940">
        <v>14980</v>
      </c>
      <c r="F2940">
        <v>21000</v>
      </c>
      <c r="H2940" t="s">
        <v>746</v>
      </c>
      <c r="K2940" s="16">
        <f t="shared" si="135"/>
        <v>16777.599999999999</v>
      </c>
      <c r="L2940" s="16">
        <f t="shared" si="136"/>
        <v>17660.631578947367</v>
      </c>
      <c r="M2940" s="16">
        <f t="shared" si="137"/>
        <v>20068.899521531097</v>
      </c>
      <c r="N2940" t="e">
        <f>INDEX(XML!$A$2:$R$782,MATCH(C2940,XML!$D$2:$D$737,0),2)</f>
        <v>#N/A</v>
      </c>
    </row>
    <row r="2941" spans="1:14" ht="56.25" x14ac:dyDescent="0.2">
      <c r="A2941">
        <v>17346</v>
      </c>
      <c r="B2941" t="s">
        <v>2290</v>
      </c>
      <c r="C2941" s="15" t="s">
        <v>2291</v>
      </c>
      <c r="D2941" s="15" t="s">
        <v>2292</v>
      </c>
      <c r="E2941">
        <v>15500</v>
      </c>
      <c r="F2941">
        <v>21890</v>
      </c>
      <c r="K2941" s="16">
        <f t="shared" si="135"/>
        <v>17360</v>
      </c>
      <c r="L2941" s="16">
        <f t="shared" si="136"/>
        <v>18273.684210526317</v>
      </c>
      <c r="M2941" s="16">
        <f t="shared" si="137"/>
        <v>20765.55023923445</v>
      </c>
      <c r="N2941" t="e">
        <f>INDEX(XML!$A$2:$R$782,MATCH(C2941,XML!$D$2:$D$737,0),2)</f>
        <v>#N/A</v>
      </c>
    </row>
    <row r="2942" spans="1:14" ht="56.25" x14ac:dyDescent="0.2">
      <c r="A2942">
        <v>17343</v>
      </c>
      <c r="B2942" t="s">
        <v>2296</v>
      </c>
      <c r="C2942" s="15" t="s">
        <v>2297</v>
      </c>
      <c r="D2942" s="15" t="s">
        <v>2298</v>
      </c>
      <c r="E2942">
        <v>15900</v>
      </c>
      <c r="F2942">
        <v>23990</v>
      </c>
      <c r="K2942" s="16">
        <f t="shared" si="135"/>
        <v>17808</v>
      </c>
      <c r="L2942" s="16">
        <f t="shared" si="136"/>
        <v>18745.263157894737</v>
      </c>
      <c r="M2942" s="16">
        <f t="shared" si="137"/>
        <v>21301.435406698565</v>
      </c>
      <c r="N2942" t="e">
        <f>INDEX(XML!$A$2:$R$782,MATCH(C2942,XML!$D$2:$D$737,0),2)</f>
        <v>#N/A</v>
      </c>
    </row>
    <row r="2943" spans="1:14" ht="22.5" customHeight="1" x14ac:dyDescent="0.2">
      <c r="A2943">
        <v>19107</v>
      </c>
      <c r="B2943" t="s">
        <v>2293</v>
      </c>
      <c r="C2943" s="15" t="s">
        <v>2294</v>
      </c>
      <c r="D2943" s="15" t="s">
        <v>2295</v>
      </c>
      <c r="E2943">
        <v>19665</v>
      </c>
      <c r="F2943">
        <v>26780</v>
      </c>
      <c r="H2943" t="s">
        <v>746</v>
      </c>
      <c r="K2943" s="16">
        <f t="shared" si="135"/>
        <v>22024.799999999999</v>
      </c>
      <c r="L2943" s="16">
        <f t="shared" si="136"/>
        <v>23184</v>
      </c>
      <c r="M2943" s="16">
        <f t="shared" si="137"/>
        <v>26345.454545454544</v>
      </c>
      <c r="N2943" t="e">
        <f>INDEX(XML!$A$2:$R$782,MATCH(C2943,XML!$D$2:$D$737,0),2)</f>
        <v>#N/A</v>
      </c>
    </row>
    <row r="2944" spans="1:14" ht="78.75" x14ac:dyDescent="0.2">
      <c r="A2944">
        <v>18573</v>
      </c>
      <c r="B2944" t="s">
        <v>2299</v>
      </c>
      <c r="C2944" s="15" t="s">
        <v>2300</v>
      </c>
      <c r="D2944" s="15" t="s">
        <v>2301</v>
      </c>
      <c r="E2944">
        <v>19600</v>
      </c>
      <c r="F2944">
        <v>26215</v>
      </c>
      <c r="H2944" t="s">
        <v>746</v>
      </c>
      <c r="K2944" s="16">
        <f t="shared" si="135"/>
        <v>21952</v>
      </c>
      <c r="L2944" s="16">
        <f t="shared" si="136"/>
        <v>23107.36842105263</v>
      </c>
      <c r="M2944" s="16">
        <f t="shared" si="137"/>
        <v>26258.373205741624</v>
      </c>
      <c r="N2944" t="e">
        <f>INDEX(XML!$A$2:$R$782,MATCH(C2944,XML!$D$2:$D$737,0),2)</f>
        <v>#N/A</v>
      </c>
    </row>
    <row r="2945" spans="1:14" ht="67.5" x14ac:dyDescent="0.2">
      <c r="A2945">
        <v>20887</v>
      </c>
      <c r="B2945" t="s">
        <v>2302</v>
      </c>
      <c r="C2945" s="15" t="s">
        <v>2303</v>
      </c>
      <c r="D2945" s="15" t="s">
        <v>2304</v>
      </c>
      <c r="E2945">
        <v>23588</v>
      </c>
      <c r="F2945">
        <v>28890</v>
      </c>
      <c r="K2945" s="16">
        <f t="shared" si="135"/>
        <v>26418.560000000001</v>
      </c>
      <c r="L2945" s="16">
        <f t="shared" si="136"/>
        <v>27809.010526315789</v>
      </c>
      <c r="M2945" s="16">
        <f t="shared" si="137"/>
        <v>31601.148325358852</v>
      </c>
      <c r="N2945" t="e">
        <f>INDEX(XML!$A$2:$R$782,MATCH(C2945,XML!$D$2:$D$737,0),2)</f>
        <v>#N/A</v>
      </c>
    </row>
    <row r="2946" spans="1:14" ht="22.5" customHeight="1" x14ac:dyDescent="0.2">
      <c r="A2946">
        <v>17331</v>
      </c>
      <c r="B2946" t="s">
        <v>2305</v>
      </c>
      <c r="C2946" s="15" t="s">
        <v>2306</v>
      </c>
      <c r="D2946" s="15" t="s">
        <v>2307</v>
      </c>
      <c r="E2946">
        <v>25800</v>
      </c>
      <c r="F2946">
        <v>32089</v>
      </c>
      <c r="H2946">
        <v>37</v>
      </c>
      <c r="K2946" s="16">
        <f t="shared" si="135"/>
        <v>28896</v>
      </c>
      <c r="L2946" s="16">
        <f t="shared" si="136"/>
        <v>30416.842105263157</v>
      </c>
      <c r="M2946" s="16">
        <f t="shared" si="137"/>
        <v>34564.593301435401</v>
      </c>
      <c r="N2946" t="e">
        <f>INDEX(XML!$A$2:$R$782,MATCH(C2946,XML!$D$2:$D$737,0),2)</f>
        <v>#N/A</v>
      </c>
    </row>
    <row r="2947" spans="1:14" ht="78.75" x14ac:dyDescent="0.2">
      <c r="A2947">
        <v>19525</v>
      </c>
      <c r="B2947" t="s">
        <v>47160</v>
      </c>
      <c r="C2947" s="15" t="s">
        <v>47161</v>
      </c>
      <c r="D2947" s="15" t="s">
        <v>47162</v>
      </c>
      <c r="E2947">
        <v>29800</v>
      </c>
      <c r="F2947">
        <v>38740</v>
      </c>
      <c r="H2947" t="s">
        <v>746</v>
      </c>
      <c r="K2947" s="16">
        <f t="shared" si="135"/>
        <v>33376</v>
      </c>
      <c r="L2947" s="16">
        <f t="shared" si="136"/>
        <v>35132.631578947367</v>
      </c>
      <c r="M2947" s="16">
        <f t="shared" si="137"/>
        <v>39923.444976076549</v>
      </c>
      <c r="N2947" t="e">
        <f>INDEX(XML!$A$2:$R$782,MATCH(C2947,XML!$D$2:$D$737,0),2)</f>
        <v>#N/A</v>
      </c>
    </row>
    <row r="2948" spans="1:14" ht="67.5" x14ac:dyDescent="0.2">
      <c r="A2948">
        <v>36637</v>
      </c>
      <c r="B2948" t="s">
        <v>43109</v>
      </c>
      <c r="C2948" s="15" t="s">
        <v>43110</v>
      </c>
      <c r="D2948" s="15" t="s">
        <v>43111</v>
      </c>
      <c r="E2948">
        <v>47500</v>
      </c>
      <c r="F2948">
        <v>62000</v>
      </c>
      <c r="K2948" s="16">
        <f t="shared" si="135"/>
        <v>53200</v>
      </c>
      <c r="L2948" s="16">
        <f t="shared" si="136"/>
        <v>56000</v>
      </c>
      <c r="M2948" s="16">
        <f t="shared" si="137"/>
        <v>63636.36363636364</v>
      </c>
      <c r="N2948" t="e">
        <f>INDEX(XML!$A$2:$R$782,MATCH(C2948,XML!$D$2:$D$737,0),2)</f>
        <v>#N/A</v>
      </c>
    </row>
    <row r="2949" spans="1:14" ht="22.5" customHeight="1" x14ac:dyDescent="0.2">
      <c r="A2949">
        <v>79020</v>
      </c>
      <c r="B2949" t="s">
        <v>43112</v>
      </c>
      <c r="C2949" s="15" t="s">
        <v>43113</v>
      </c>
      <c r="D2949" s="15" t="s">
        <v>43114</v>
      </c>
      <c r="E2949">
        <v>52000</v>
      </c>
      <c r="F2949">
        <v>65000</v>
      </c>
      <c r="K2949" s="16">
        <f t="shared" ref="K2949:K3012" si="138">IF(E2949&gt;49999,E2949+E2949*0.07,IF(E2949&lt;=49999,E2949+E2949*0.12))</f>
        <v>55640</v>
      </c>
      <c r="L2949" s="16">
        <f t="shared" ref="L2949:L3012" si="139">K2949*100/95</f>
        <v>58568.42105263158</v>
      </c>
      <c r="M2949" s="16">
        <f t="shared" ref="M2949:M3012" si="140">IF(COUNTIF(C2949,"*Dahua*"),F2949-10,L2949*100/88)</f>
        <v>66555.023923444969</v>
      </c>
      <c r="N2949" t="e">
        <f>INDEX(XML!$A$2:$R$782,MATCH(C2949,XML!$D$2:$D$737,0),2)</f>
        <v>#N/A</v>
      </c>
    </row>
    <row r="2950" spans="1:14" ht="15.75" x14ac:dyDescent="0.25">
      <c r="A2950" s="184" t="s">
        <v>2308</v>
      </c>
      <c r="B2950" s="184"/>
      <c r="C2950" s="185"/>
      <c r="D2950" s="185"/>
      <c r="E2950" s="184"/>
      <c r="F2950" s="184"/>
      <c r="G2950" s="184"/>
      <c r="H2950" s="184"/>
      <c r="I2950" s="184"/>
      <c r="J2950" s="184"/>
      <c r="K2950" s="16">
        <f t="shared" si="138"/>
        <v>0</v>
      </c>
      <c r="L2950" s="16">
        <f t="shared" si="139"/>
        <v>0</v>
      </c>
      <c r="M2950" s="16">
        <f t="shared" si="140"/>
        <v>0</v>
      </c>
      <c r="N2950" t="e">
        <f>INDEX(XML!$A$2:$R$782,MATCH(C2950,XML!$D$2:$D$737,0),2)</f>
        <v>#N/A</v>
      </c>
    </row>
    <row r="2951" spans="1:14" ht="22.5" customHeight="1" x14ac:dyDescent="0.2">
      <c r="A2951">
        <v>75627</v>
      </c>
      <c r="B2951" t="s">
        <v>39303</v>
      </c>
      <c r="C2951" s="15" t="s">
        <v>39304</v>
      </c>
      <c r="D2951" s="15" t="s">
        <v>39305</v>
      </c>
      <c r="E2951">
        <v>27200</v>
      </c>
      <c r="F2951">
        <v>34000</v>
      </c>
      <c r="H2951">
        <v>1</v>
      </c>
      <c r="K2951" s="16">
        <f t="shared" si="138"/>
        <v>30464</v>
      </c>
      <c r="L2951" s="16">
        <f t="shared" si="139"/>
        <v>32067.36842105263</v>
      </c>
      <c r="M2951" s="16">
        <f t="shared" si="140"/>
        <v>36440.191387559804</v>
      </c>
      <c r="N2951" t="e">
        <f>INDEX(XML!$A$2:$R$782,MATCH(C2951,XML!$D$2:$D$737,0),2)</f>
        <v>#N/A</v>
      </c>
    </row>
    <row r="2952" spans="1:14" ht="22.5" customHeight="1" x14ac:dyDescent="0.2">
      <c r="A2952">
        <v>31452</v>
      </c>
      <c r="B2952" t="s">
        <v>17009</v>
      </c>
      <c r="C2952" s="15" t="s">
        <v>17010</v>
      </c>
      <c r="D2952" s="15" t="s">
        <v>17011</v>
      </c>
      <c r="E2952">
        <v>79180</v>
      </c>
      <c r="F2952">
        <v>96193</v>
      </c>
      <c r="H2952">
        <v>48</v>
      </c>
      <c r="K2952" s="16">
        <f t="shared" si="138"/>
        <v>84722.6</v>
      </c>
      <c r="L2952" s="16">
        <f t="shared" si="139"/>
        <v>89181.68421052632</v>
      </c>
      <c r="M2952" s="16">
        <f t="shared" si="140"/>
        <v>101342.82296650718</v>
      </c>
      <c r="N2952" t="e">
        <f>INDEX(XML!$A$2:$R$782,MATCH(C2952,XML!$D$2:$D$737,0),2)</f>
        <v>#N/A</v>
      </c>
    </row>
    <row r="2953" spans="1:14" ht="22.5" customHeight="1" x14ac:dyDescent="0.2">
      <c r="A2953">
        <v>25115</v>
      </c>
      <c r="B2953" t="s">
        <v>2309</v>
      </c>
      <c r="C2953" s="15" t="s">
        <v>2310</v>
      </c>
      <c r="D2953" s="15" t="s">
        <v>2311</v>
      </c>
      <c r="E2953">
        <v>121000</v>
      </c>
      <c r="F2953">
        <v>152999</v>
      </c>
      <c r="K2953" s="16">
        <f t="shared" si="138"/>
        <v>129470</v>
      </c>
      <c r="L2953" s="16">
        <f t="shared" si="139"/>
        <v>136284.21052631579</v>
      </c>
      <c r="M2953" s="16">
        <f t="shared" si="140"/>
        <v>154868.42105263157</v>
      </c>
      <c r="N2953" t="e">
        <f>INDEX(XML!$A$2:$R$782,MATCH(C2953,XML!$D$2:$D$737,0),2)</f>
        <v>#N/A</v>
      </c>
    </row>
    <row r="2954" spans="1:14" ht="157.5" x14ac:dyDescent="0.2">
      <c r="A2954">
        <v>38699</v>
      </c>
      <c r="B2954" t="s">
        <v>2312</v>
      </c>
      <c r="C2954" s="15" t="s">
        <v>2313</v>
      </c>
      <c r="D2954" s="15" t="s">
        <v>2314</v>
      </c>
      <c r="E2954">
        <v>5295</v>
      </c>
      <c r="F2954">
        <v>5590</v>
      </c>
      <c r="K2954" s="16">
        <f t="shared" si="138"/>
        <v>5930.4</v>
      </c>
      <c r="L2954" s="16">
        <f t="shared" si="139"/>
        <v>6242.5263157894733</v>
      </c>
      <c r="M2954" s="16">
        <f t="shared" si="140"/>
        <v>7093.7799043062196</v>
      </c>
      <c r="N2954" t="e">
        <f>INDEX(XML!$A$2:$R$782,MATCH(C2954,XML!$D$2:$D$737,0),2)</f>
        <v>#N/A</v>
      </c>
    </row>
    <row r="2955" spans="1:14" ht="236.25" x14ac:dyDescent="0.2">
      <c r="A2955">
        <v>62785</v>
      </c>
      <c r="B2955" t="s">
        <v>20329</v>
      </c>
      <c r="C2955" s="15" t="s">
        <v>20330</v>
      </c>
      <c r="D2955" s="15" t="s">
        <v>20331</v>
      </c>
      <c r="E2955">
        <v>6696</v>
      </c>
      <c r="F2955">
        <v>8990</v>
      </c>
      <c r="H2955" t="s">
        <v>746</v>
      </c>
      <c r="K2955" s="16">
        <f t="shared" si="138"/>
        <v>7499.52</v>
      </c>
      <c r="L2955" s="16">
        <f t="shared" si="139"/>
        <v>7894.2315789473687</v>
      </c>
      <c r="M2955" s="16">
        <f t="shared" si="140"/>
        <v>8970.7177033492826</v>
      </c>
      <c r="N2955" t="e">
        <f>INDEX(XML!$A$2:$R$782,MATCH(C2955,XML!$D$2:$D$737,0),2)</f>
        <v>#N/A</v>
      </c>
    </row>
    <row r="2956" spans="1:14" ht="236.25" x14ac:dyDescent="0.2">
      <c r="A2956">
        <v>81583</v>
      </c>
      <c r="B2956" t="s">
        <v>20329</v>
      </c>
      <c r="C2956" s="15" t="s">
        <v>41693</v>
      </c>
      <c r="D2956" s="15" t="s">
        <v>46908</v>
      </c>
      <c r="E2956">
        <v>6696</v>
      </c>
      <c r="F2956">
        <v>8990</v>
      </c>
      <c r="H2956" t="s">
        <v>746</v>
      </c>
      <c r="K2956" s="16">
        <f t="shared" si="138"/>
        <v>7499.52</v>
      </c>
      <c r="L2956" s="16">
        <f t="shared" si="139"/>
        <v>7894.2315789473687</v>
      </c>
      <c r="M2956" s="16">
        <f t="shared" si="140"/>
        <v>8970.7177033492826</v>
      </c>
      <c r="N2956" t="e">
        <f>INDEX(XML!$A$2:$R$782,MATCH(C2956,XML!$D$2:$D$737,0),2)</f>
        <v>#N/A</v>
      </c>
    </row>
    <row r="2957" spans="1:14" ht="236.25" x14ac:dyDescent="0.2">
      <c r="A2957">
        <v>81582</v>
      </c>
      <c r="B2957" t="s">
        <v>20329</v>
      </c>
      <c r="C2957" s="15" t="s">
        <v>43115</v>
      </c>
      <c r="D2957" s="15" t="s">
        <v>43116</v>
      </c>
      <c r="E2957">
        <v>6696</v>
      </c>
      <c r="F2957">
        <v>8990</v>
      </c>
      <c r="K2957" s="16">
        <f t="shared" si="138"/>
        <v>7499.52</v>
      </c>
      <c r="L2957" s="16">
        <f t="shared" si="139"/>
        <v>7894.2315789473687</v>
      </c>
      <c r="M2957" s="16">
        <f t="shared" si="140"/>
        <v>8970.7177033492826</v>
      </c>
      <c r="N2957" t="e">
        <f>INDEX(XML!$A$2:$R$782,MATCH(C2957,XML!$D$2:$D$737,0),2)</f>
        <v>#N/A</v>
      </c>
    </row>
    <row r="2958" spans="1:14" ht="112.5" x14ac:dyDescent="0.2">
      <c r="A2958">
        <v>38731</v>
      </c>
      <c r="B2958" t="s">
        <v>2315</v>
      </c>
      <c r="C2958" s="15" t="s">
        <v>2316</v>
      </c>
      <c r="D2958" s="15" t="s">
        <v>2317</v>
      </c>
      <c r="E2958">
        <v>9468</v>
      </c>
      <c r="F2958">
        <v>13890</v>
      </c>
      <c r="K2958" s="16">
        <f t="shared" si="138"/>
        <v>10604.16</v>
      </c>
      <c r="L2958" s="16">
        <f t="shared" si="139"/>
        <v>11162.273684210526</v>
      </c>
      <c r="M2958" s="16">
        <f t="shared" si="140"/>
        <v>12684.401913875598</v>
      </c>
      <c r="N2958" t="e">
        <f>INDEX(XML!$A$2:$R$782,MATCH(C2958,XML!$D$2:$D$737,0),2)</f>
        <v>#N/A</v>
      </c>
    </row>
    <row r="2959" spans="1:14" ht="135" x14ac:dyDescent="0.2">
      <c r="A2959">
        <v>69406</v>
      </c>
      <c r="B2959" t="s">
        <v>31461</v>
      </c>
      <c r="C2959" s="15" t="s">
        <v>31462</v>
      </c>
      <c r="D2959" s="15" t="s">
        <v>31463</v>
      </c>
      <c r="E2959">
        <v>14519</v>
      </c>
      <c r="F2959">
        <v>17990</v>
      </c>
      <c r="H2959" t="s">
        <v>746</v>
      </c>
      <c r="K2959" s="16">
        <f t="shared" si="138"/>
        <v>16261.28</v>
      </c>
      <c r="L2959" s="16">
        <f t="shared" si="139"/>
        <v>17117.136842105265</v>
      </c>
      <c r="M2959" s="16">
        <f t="shared" si="140"/>
        <v>19451.291866028711</v>
      </c>
      <c r="N2959" t="e">
        <f>INDEX(XML!$A$2:$R$782,MATCH(C2959,XML!$D$2:$D$737,0),2)</f>
        <v>#N/A</v>
      </c>
    </row>
    <row r="2960" spans="1:14" ht="67.5" x14ac:dyDescent="0.2">
      <c r="A2960">
        <v>36560</v>
      </c>
      <c r="B2960" t="s">
        <v>2318</v>
      </c>
      <c r="C2960" s="15" t="s">
        <v>2319</v>
      </c>
      <c r="D2960" s="15" t="s">
        <v>2320</v>
      </c>
      <c r="E2960">
        <v>16621</v>
      </c>
      <c r="F2960">
        <v>18990</v>
      </c>
      <c r="K2960" s="16">
        <f t="shared" si="138"/>
        <v>18615.52</v>
      </c>
      <c r="L2960" s="16">
        <f t="shared" si="139"/>
        <v>19595.284210526315</v>
      </c>
      <c r="M2960" s="16">
        <f t="shared" si="140"/>
        <v>22267.36842105263</v>
      </c>
      <c r="N2960" t="e">
        <f>INDEX(XML!$A$2:$R$782,MATCH(C2960,XML!$D$2:$D$737,0),2)</f>
        <v>#N/A</v>
      </c>
    </row>
    <row r="2961" spans="1:14" ht="67.5" x14ac:dyDescent="0.2">
      <c r="A2961">
        <v>36565</v>
      </c>
      <c r="B2961" t="s">
        <v>2318</v>
      </c>
      <c r="C2961" s="15" t="s">
        <v>2321</v>
      </c>
      <c r="D2961" s="15" t="s">
        <v>2322</v>
      </c>
      <c r="E2961">
        <v>17621</v>
      </c>
      <c r="F2961">
        <v>19990</v>
      </c>
      <c r="H2961" t="s">
        <v>746</v>
      </c>
      <c r="K2961" s="16">
        <f t="shared" si="138"/>
        <v>19735.52</v>
      </c>
      <c r="L2961" s="16">
        <f t="shared" si="139"/>
        <v>20774.231578947369</v>
      </c>
      <c r="M2961" s="16">
        <f t="shared" si="140"/>
        <v>23607.08133971292</v>
      </c>
      <c r="N2961" t="e">
        <f>INDEX(XML!$A$2:$R$782,MATCH(C2961,XML!$D$2:$D$737,0),2)</f>
        <v>#N/A</v>
      </c>
    </row>
    <row r="2962" spans="1:14" ht="78.75" x14ac:dyDescent="0.2">
      <c r="A2962">
        <v>43682</v>
      </c>
      <c r="B2962" t="s">
        <v>2318</v>
      </c>
      <c r="C2962" s="15" t="s">
        <v>2323</v>
      </c>
      <c r="D2962" s="15" t="s">
        <v>2324</v>
      </c>
      <c r="E2962">
        <v>17099</v>
      </c>
      <c r="F2962">
        <v>19590</v>
      </c>
      <c r="H2962" t="s">
        <v>746</v>
      </c>
      <c r="K2962" s="16">
        <f t="shared" si="138"/>
        <v>19150.88</v>
      </c>
      <c r="L2962" s="16">
        <f t="shared" si="139"/>
        <v>20158.821052631578</v>
      </c>
      <c r="M2962" s="16">
        <f t="shared" si="140"/>
        <v>22907.751196172248</v>
      </c>
      <c r="N2962" t="e">
        <f>INDEX(XML!$A$2:$R$782,MATCH(C2962,XML!$D$2:$D$737,0),2)</f>
        <v>#N/A</v>
      </c>
    </row>
    <row r="2963" spans="1:14" ht="247.5" x14ac:dyDescent="0.2">
      <c r="A2963">
        <v>62789</v>
      </c>
      <c r="B2963" t="s">
        <v>20332</v>
      </c>
      <c r="C2963" s="15" t="s">
        <v>20333</v>
      </c>
      <c r="D2963" s="15" t="s">
        <v>20334</v>
      </c>
      <c r="E2963">
        <v>18377</v>
      </c>
      <c r="F2963">
        <v>20990</v>
      </c>
      <c r="H2963" t="s">
        <v>746</v>
      </c>
      <c r="K2963" s="16">
        <f t="shared" si="138"/>
        <v>20582.239999999998</v>
      </c>
      <c r="L2963" s="16">
        <f t="shared" si="139"/>
        <v>21665.51578947368</v>
      </c>
      <c r="M2963" s="16">
        <f t="shared" si="140"/>
        <v>24619.904306220091</v>
      </c>
      <c r="N2963" t="e">
        <f>INDEX(XML!$A$2:$R$782,MATCH(C2963,XML!$D$2:$D$737,0),2)</f>
        <v>#N/A</v>
      </c>
    </row>
    <row r="2964" spans="1:14" ht="247.5" x14ac:dyDescent="0.2">
      <c r="A2964">
        <v>62834</v>
      </c>
      <c r="B2964" t="s">
        <v>20332</v>
      </c>
      <c r="C2964" s="15" t="s">
        <v>20335</v>
      </c>
      <c r="D2964" s="15" t="s">
        <v>20336</v>
      </c>
      <c r="E2964">
        <v>18377</v>
      </c>
      <c r="F2964">
        <v>20990</v>
      </c>
      <c r="H2964" t="s">
        <v>746</v>
      </c>
      <c r="K2964" s="16">
        <f t="shared" si="138"/>
        <v>20582.239999999998</v>
      </c>
      <c r="L2964" s="16">
        <f t="shared" si="139"/>
        <v>21665.51578947368</v>
      </c>
      <c r="M2964" s="16">
        <f t="shared" si="140"/>
        <v>24619.904306220091</v>
      </c>
      <c r="N2964" t="e">
        <f>INDEX(XML!$A$2:$R$782,MATCH(C2964,XML!$D$2:$D$737,0),2)</f>
        <v>#N/A</v>
      </c>
    </row>
    <row r="2965" spans="1:14" ht="247.5" x14ac:dyDescent="0.2">
      <c r="A2965">
        <v>62835</v>
      </c>
      <c r="B2965" t="s">
        <v>20332</v>
      </c>
      <c r="C2965" s="15" t="s">
        <v>20337</v>
      </c>
      <c r="D2965" s="15" t="s">
        <v>20338</v>
      </c>
      <c r="E2965">
        <v>18377</v>
      </c>
      <c r="F2965">
        <v>20990</v>
      </c>
      <c r="H2965" t="s">
        <v>746</v>
      </c>
      <c r="K2965" s="16">
        <f t="shared" si="138"/>
        <v>20582.239999999998</v>
      </c>
      <c r="L2965" s="16">
        <f t="shared" si="139"/>
        <v>21665.51578947368</v>
      </c>
      <c r="M2965" s="16">
        <f t="shared" si="140"/>
        <v>24619.904306220091</v>
      </c>
      <c r="N2965" t="e">
        <f>INDEX(XML!$A$2:$R$782,MATCH(C2965,XML!$D$2:$D$737,0),2)</f>
        <v>#N/A</v>
      </c>
    </row>
    <row r="2966" spans="1:14" ht="247.5" x14ac:dyDescent="0.2">
      <c r="A2966">
        <v>81588</v>
      </c>
      <c r="B2966" t="s">
        <v>20332</v>
      </c>
      <c r="C2966" s="15" t="s">
        <v>43117</v>
      </c>
      <c r="D2966" s="15" t="s">
        <v>43118</v>
      </c>
      <c r="E2966">
        <v>18377</v>
      </c>
      <c r="F2966">
        <v>20990</v>
      </c>
      <c r="H2966" t="s">
        <v>746</v>
      </c>
      <c r="K2966" s="16">
        <f t="shared" si="138"/>
        <v>20582.239999999998</v>
      </c>
      <c r="L2966" s="16">
        <f t="shared" si="139"/>
        <v>21665.51578947368</v>
      </c>
      <c r="M2966" s="16">
        <f t="shared" si="140"/>
        <v>24619.904306220091</v>
      </c>
      <c r="N2966" t="e">
        <f>INDEX(XML!$A$2:$R$782,MATCH(C2966,XML!$D$2:$D$737,0),2)</f>
        <v>#N/A</v>
      </c>
    </row>
    <row r="2967" spans="1:14" ht="22.5" customHeight="1" x14ac:dyDescent="0.2">
      <c r="A2967">
        <v>81589</v>
      </c>
      <c r="B2967" t="s">
        <v>20332</v>
      </c>
      <c r="C2967" s="15" t="s">
        <v>42652</v>
      </c>
      <c r="D2967" s="15" t="s">
        <v>42653</v>
      </c>
      <c r="E2967">
        <v>18377</v>
      </c>
      <c r="F2967">
        <v>20990</v>
      </c>
      <c r="H2967">
        <v>14</v>
      </c>
      <c r="K2967" s="16">
        <f t="shared" si="138"/>
        <v>20582.239999999998</v>
      </c>
      <c r="L2967" s="16">
        <f t="shared" si="139"/>
        <v>21665.51578947368</v>
      </c>
      <c r="M2967" s="16">
        <f t="shared" si="140"/>
        <v>24619.904306220091</v>
      </c>
      <c r="N2967" t="e">
        <f>INDEX(XML!$A$2:$R$782,MATCH(C2967,XML!$D$2:$D$737,0),2)</f>
        <v>#N/A</v>
      </c>
    </row>
    <row r="2968" spans="1:14" ht="22.5" customHeight="1" x14ac:dyDescent="0.2">
      <c r="A2968">
        <v>69456</v>
      </c>
      <c r="B2968" t="s">
        <v>31464</v>
      </c>
      <c r="C2968" s="15" t="s">
        <v>31465</v>
      </c>
      <c r="D2968" s="15" t="s">
        <v>31466</v>
      </c>
      <c r="E2968">
        <v>28927</v>
      </c>
      <c r="F2968">
        <v>32990</v>
      </c>
      <c r="H2968" t="s">
        <v>746</v>
      </c>
      <c r="I2968">
        <v>1</v>
      </c>
      <c r="K2968" s="16">
        <f t="shared" si="138"/>
        <v>32398.239999999998</v>
      </c>
      <c r="L2968" s="16">
        <f t="shared" si="139"/>
        <v>34103.410526315791</v>
      </c>
      <c r="M2968" s="16">
        <f t="shared" si="140"/>
        <v>38753.875598086124</v>
      </c>
      <c r="N2968" t="e">
        <f>INDEX(XML!$A$2:$R$782,MATCH(C2968,XML!$D$2:$D$737,0),2)</f>
        <v>#N/A</v>
      </c>
    </row>
    <row r="2969" spans="1:14" ht="22.5" customHeight="1" x14ac:dyDescent="0.2">
      <c r="A2969">
        <v>80824</v>
      </c>
      <c r="B2969" t="s">
        <v>39935</v>
      </c>
      <c r="C2969" s="15" t="s">
        <v>39936</v>
      </c>
      <c r="D2969" s="15" t="s">
        <v>39937</v>
      </c>
      <c r="E2969">
        <v>33135</v>
      </c>
      <c r="F2969">
        <v>39990</v>
      </c>
      <c r="K2969" s="16">
        <f t="shared" si="138"/>
        <v>37111.199999999997</v>
      </c>
      <c r="L2969" s="16">
        <f t="shared" si="139"/>
        <v>39064.421052631573</v>
      </c>
      <c r="M2969" s="16">
        <f t="shared" si="140"/>
        <v>44391.387559808609</v>
      </c>
      <c r="N2969" t="e">
        <f>INDEX(XML!$A$2:$R$782,MATCH(C2969,XML!$D$2:$D$737,0),2)</f>
        <v>#N/A</v>
      </c>
    </row>
    <row r="2970" spans="1:14" ht="22.5" customHeight="1" x14ac:dyDescent="0.2">
      <c r="A2970">
        <v>70077</v>
      </c>
      <c r="B2970" t="s">
        <v>28611</v>
      </c>
      <c r="C2970" s="15" t="s">
        <v>28612</v>
      </c>
      <c r="D2970" s="15" t="s">
        <v>28613</v>
      </c>
      <c r="E2970">
        <v>16862</v>
      </c>
      <c r="F2970">
        <v>21990</v>
      </c>
      <c r="H2970" t="s">
        <v>746</v>
      </c>
      <c r="K2970" s="16">
        <f t="shared" si="138"/>
        <v>18885.439999999999</v>
      </c>
      <c r="L2970" s="16">
        <f t="shared" si="139"/>
        <v>19879.410526315787</v>
      </c>
      <c r="M2970" s="16">
        <f t="shared" si="140"/>
        <v>22590.239234449757</v>
      </c>
      <c r="N2970" t="e">
        <f>INDEX(XML!$A$2:$R$782,MATCH(C2970,XML!$D$2:$D$737,0),2)</f>
        <v>#N/A</v>
      </c>
    </row>
    <row r="2971" spans="1:14" ht="56.25" x14ac:dyDescent="0.2">
      <c r="A2971">
        <v>82701</v>
      </c>
      <c r="B2971" t="s">
        <v>44656</v>
      </c>
      <c r="C2971" s="15" t="s">
        <v>44657</v>
      </c>
      <c r="D2971" s="15" t="s">
        <v>44658</v>
      </c>
      <c r="E2971">
        <v>0</v>
      </c>
      <c r="F2971">
        <v>0</v>
      </c>
      <c r="H2971" t="s">
        <v>746</v>
      </c>
      <c r="K2971" s="16">
        <f t="shared" si="138"/>
        <v>0</v>
      </c>
      <c r="L2971" s="16">
        <f t="shared" si="139"/>
        <v>0</v>
      </c>
      <c r="M2971" s="16">
        <f t="shared" si="140"/>
        <v>0</v>
      </c>
      <c r="N2971" t="e">
        <f>INDEX(XML!$A$2:$R$782,MATCH(C2971,XML!$D$2:$D$737,0),2)</f>
        <v>#N/A</v>
      </c>
    </row>
    <row r="2972" spans="1:14" ht="56.25" x14ac:dyDescent="0.2">
      <c r="A2972">
        <v>82702</v>
      </c>
      <c r="B2972" t="s">
        <v>44659</v>
      </c>
      <c r="C2972" s="15" t="s">
        <v>44660</v>
      </c>
      <c r="D2972" s="15" t="s">
        <v>44661</v>
      </c>
      <c r="E2972">
        <v>92990</v>
      </c>
      <c r="F2972">
        <v>92990</v>
      </c>
      <c r="H2972" t="s">
        <v>746</v>
      </c>
      <c r="K2972" s="16">
        <f t="shared" si="138"/>
        <v>99499.3</v>
      </c>
      <c r="L2972" s="16">
        <f t="shared" si="139"/>
        <v>104736.10526315789</v>
      </c>
      <c r="M2972" s="16">
        <f t="shared" si="140"/>
        <v>119018.3014354067</v>
      </c>
      <c r="N2972" t="e">
        <f>INDEX(XML!$A$2:$R$782,MATCH(C2972,XML!$D$2:$D$737,0),2)</f>
        <v>#N/A</v>
      </c>
    </row>
    <row r="2973" spans="1:14" ht="191.25" x14ac:dyDescent="0.2">
      <c r="A2973">
        <v>49078</v>
      </c>
      <c r="B2973" t="s">
        <v>15041</v>
      </c>
      <c r="C2973" s="15" t="s">
        <v>15042</v>
      </c>
      <c r="D2973" s="15" t="s">
        <v>15043</v>
      </c>
      <c r="E2973">
        <v>72010</v>
      </c>
      <c r="F2973">
        <v>79990</v>
      </c>
      <c r="K2973" s="16">
        <f t="shared" si="138"/>
        <v>77050.7</v>
      </c>
      <c r="L2973" s="16">
        <f t="shared" si="139"/>
        <v>81106</v>
      </c>
      <c r="M2973" s="16">
        <f t="shared" si="140"/>
        <v>92165.909090909088</v>
      </c>
      <c r="N2973" t="e">
        <f>INDEX(XML!$A$2:$R$782,MATCH(C2973,XML!$D$2:$D$737,0),2)</f>
        <v>#N/A</v>
      </c>
    </row>
    <row r="2974" spans="1:14" ht="15.75" x14ac:dyDescent="0.25">
      <c r="A2974" s="184" t="s">
        <v>2325</v>
      </c>
      <c r="B2974" s="184"/>
      <c r="C2974" s="185"/>
      <c r="D2974" s="185"/>
      <c r="E2974" s="184"/>
      <c r="F2974" s="184"/>
      <c r="G2974" s="184"/>
      <c r="H2974" s="184"/>
      <c r="I2974" s="184"/>
      <c r="J2974" s="184"/>
      <c r="K2974" s="16">
        <f t="shared" si="138"/>
        <v>0</v>
      </c>
      <c r="L2974" s="16">
        <f t="shared" si="139"/>
        <v>0</v>
      </c>
      <c r="M2974" s="16">
        <f t="shared" si="140"/>
        <v>0</v>
      </c>
      <c r="N2974" t="e">
        <f>INDEX(XML!$A$2:$R$782,MATCH(C2974,XML!$D$2:$D$737,0),2)</f>
        <v>#N/A</v>
      </c>
    </row>
    <row r="2975" spans="1:14" ht="78.75" x14ac:dyDescent="0.2">
      <c r="A2975">
        <v>71088</v>
      </c>
      <c r="B2975" t="s">
        <v>33964</v>
      </c>
      <c r="C2975" s="15" t="s">
        <v>33965</v>
      </c>
      <c r="D2975" s="15" t="s">
        <v>45939</v>
      </c>
      <c r="E2975">
        <v>8990</v>
      </c>
      <c r="F2975">
        <v>8990</v>
      </c>
      <c r="H2975" t="s">
        <v>33966</v>
      </c>
      <c r="K2975" s="16">
        <f t="shared" si="138"/>
        <v>10068.799999999999</v>
      </c>
      <c r="L2975" s="16">
        <f t="shared" si="139"/>
        <v>10598.736842105262</v>
      </c>
      <c r="M2975" s="16">
        <f t="shared" si="140"/>
        <v>12044.019138755977</v>
      </c>
      <c r="N2975" t="e">
        <f>INDEX(XML!$A$2:$R$782,MATCH(C2975,XML!$D$2:$D$737,0),2)</f>
        <v>#N/A</v>
      </c>
    </row>
    <row r="2976" spans="1:14" ht="90" x14ac:dyDescent="0.2">
      <c r="A2976">
        <v>79654</v>
      </c>
      <c r="B2976" t="s">
        <v>41920</v>
      </c>
      <c r="C2976" s="15" t="s">
        <v>41921</v>
      </c>
      <c r="D2976" s="15" t="s">
        <v>47618</v>
      </c>
      <c r="E2976">
        <v>17990</v>
      </c>
      <c r="F2976">
        <v>17990</v>
      </c>
      <c r="H2976" t="s">
        <v>746</v>
      </c>
      <c r="K2976" s="16">
        <f t="shared" si="138"/>
        <v>20148.8</v>
      </c>
      <c r="L2976" s="16">
        <f t="shared" si="139"/>
        <v>21209.263157894737</v>
      </c>
      <c r="M2976" s="16">
        <f t="shared" si="140"/>
        <v>24101.435406698565</v>
      </c>
      <c r="N2976" t="e">
        <f>INDEX(XML!$A$2:$R$782,MATCH(C2976,XML!$D$2:$D$737,0),2)</f>
        <v>#N/A</v>
      </c>
    </row>
    <row r="2977" spans="1:14" ht="15.75" x14ac:dyDescent="0.25">
      <c r="A2977" s="184" t="s">
        <v>2326</v>
      </c>
      <c r="B2977" s="184"/>
      <c r="C2977" s="185"/>
      <c r="D2977" s="185"/>
      <c r="E2977" s="184"/>
      <c r="F2977" s="184"/>
      <c r="G2977" s="184"/>
      <c r="H2977" s="184"/>
      <c r="I2977" s="184"/>
      <c r="J2977" s="184"/>
      <c r="K2977" s="16">
        <f t="shared" si="138"/>
        <v>0</v>
      </c>
      <c r="L2977" s="16">
        <f t="shared" si="139"/>
        <v>0</v>
      </c>
      <c r="M2977" s="16">
        <f t="shared" si="140"/>
        <v>0</v>
      </c>
      <c r="N2977" t="e">
        <f>INDEX(XML!$A$2:$R$782,MATCH(C2977,XML!$D$2:$D$737,0),2)</f>
        <v>#N/A</v>
      </c>
    </row>
    <row r="2978" spans="1:14" ht="101.25" x14ac:dyDescent="0.2">
      <c r="A2978">
        <v>80498</v>
      </c>
      <c r="B2978" t="s">
        <v>42654</v>
      </c>
      <c r="C2978" s="15" t="s">
        <v>42655</v>
      </c>
      <c r="D2978" s="15" t="s">
        <v>42656</v>
      </c>
      <c r="E2978">
        <v>219990</v>
      </c>
      <c r="F2978">
        <v>219990</v>
      </c>
      <c r="H2978" t="s">
        <v>746</v>
      </c>
      <c r="K2978" s="16">
        <f t="shared" si="138"/>
        <v>235389.3</v>
      </c>
      <c r="L2978" s="16">
        <f t="shared" si="139"/>
        <v>247778.21052631579</v>
      </c>
      <c r="M2978" s="16">
        <f t="shared" si="140"/>
        <v>281566.14832535887</v>
      </c>
      <c r="N2978" t="e">
        <f>INDEX(XML!$A$2:$R$782,MATCH(C2978,XML!$D$2:$D$737,0),2)</f>
        <v>#N/A</v>
      </c>
    </row>
    <row r="2979" spans="1:14" ht="101.25" x14ac:dyDescent="0.2">
      <c r="A2979">
        <v>80499</v>
      </c>
      <c r="B2979" t="s">
        <v>42657</v>
      </c>
      <c r="C2979" s="15" t="s">
        <v>42658</v>
      </c>
      <c r="D2979" s="15" t="s">
        <v>42659</v>
      </c>
      <c r="E2979">
        <v>269990</v>
      </c>
      <c r="F2979">
        <v>269990</v>
      </c>
      <c r="H2979" t="s">
        <v>746</v>
      </c>
      <c r="I2979">
        <v>2</v>
      </c>
      <c r="K2979" s="16">
        <f t="shared" si="138"/>
        <v>288889.3</v>
      </c>
      <c r="L2979" s="16">
        <f t="shared" si="139"/>
        <v>304094</v>
      </c>
      <c r="M2979" s="16">
        <f t="shared" si="140"/>
        <v>345561.36363636365</v>
      </c>
      <c r="N2979" t="e">
        <f>INDEX(XML!$A$2:$R$782,MATCH(C2979,XML!$D$2:$D$737,0),2)</f>
        <v>#N/A</v>
      </c>
    </row>
    <row r="2980" spans="1:14" ht="101.25" x14ac:dyDescent="0.2">
      <c r="A2980">
        <v>80500</v>
      </c>
      <c r="B2980" t="s">
        <v>42660</v>
      </c>
      <c r="C2980" s="15" t="s">
        <v>42661</v>
      </c>
      <c r="D2980" s="15" t="s">
        <v>42662</v>
      </c>
      <c r="E2980">
        <v>319990</v>
      </c>
      <c r="F2980">
        <v>319990</v>
      </c>
      <c r="H2980" t="s">
        <v>746</v>
      </c>
      <c r="K2980" s="16">
        <f t="shared" si="138"/>
        <v>342389.3</v>
      </c>
      <c r="L2980" s="16">
        <f t="shared" si="139"/>
        <v>360409.78947368421</v>
      </c>
      <c r="M2980" s="16">
        <f t="shared" si="140"/>
        <v>409556.57894736843</v>
      </c>
      <c r="N2980" t="e">
        <f>INDEX(XML!$A$2:$R$782,MATCH(C2980,XML!$D$2:$D$737,0),2)</f>
        <v>#N/A</v>
      </c>
    </row>
    <row r="2981" spans="1:14" ht="101.25" x14ac:dyDescent="0.2">
      <c r="A2981">
        <v>80501</v>
      </c>
      <c r="B2981" t="s">
        <v>42663</v>
      </c>
      <c r="C2981" s="15" t="s">
        <v>42664</v>
      </c>
      <c r="D2981" s="15" t="s">
        <v>42665</v>
      </c>
      <c r="E2981">
        <v>419990</v>
      </c>
      <c r="F2981">
        <v>419990</v>
      </c>
      <c r="H2981" t="s">
        <v>746</v>
      </c>
      <c r="I2981">
        <v>2</v>
      </c>
      <c r="K2981" s="16">
        <f t="shared" si="138"/>
        <v>449389.3</v>
      </c>
      <c r="L2981" s="16">
        <f t="shared" si="139"/>
        <v>473041.36842105264</v>
      </c>
      <c r="M2981" s="16">
        <f t="shared" si="140"/>
        <v>537547.00956937799</v>
      </c>
      <c r="N2981" t="e">
        <f>INDEX(XML!$A$2:$R$782,MATCH(C2981,XML!$D$2:$D$737,0),2)</f>
        <v>#N/A</v>
      </c>
    </row>
    <row r="2982" spans="1:14" ht="112.5" x14ac:dyDescent="0.2">
      <c r="A2982">
        <v>72010</v>
      </c>
      <c r="B2982" t="s">
        <v>40458</v>
      </c>
      <c r="C2982" s="15" t="s">
        <v>40459</v>
      </c>
      <c r="D2982" s="15" t="s">
        <v>40460</v>
      </c>
      <c r="E2982">
        <v>169990</v>
      </c>
      <c r="F2982">
        <v>169990</v>
      </c>
      <c r="H2982" t="s">
        <v>746</v>
      </c>
      <c r="I2982">
        <v>1</v>
      </c>
      <c r="K2982" s="16">
        <f t="shared" si="138"/>
        <v>181889.3</v>
      </c>
      <c r="L2982" s="16">
        <f t="shared" si="139"/>
        <v>191462.42105263157</v>
      </c>
      <c r="M2982" s="16">
        <f t="shared" si="140"/>
        <v>217570.93301435409</v>
      </c>
      <c r="N2982" t="e">
        <f>INDEX(XML!$A$2:$R$782,MATCH(C2982,XML!$D$2:$D$737,0),2)</f>
        <v>#N/A</v>
      </c>
    </row>
    <row r="2983" spans="1:14" ht="22.5" customHeight="1" x14ac:dyDescent="0.2">
      <c r="A2983">
        <v>72011</v>
      </c>
      <c r="B2983" t="s">
        <v>40461</v>
      </c>
      <c r="C2983" s="15" t="s">
        <v>40462</v>
      </c>
      <c r="D2983" s="15" t="s">
        <v>40463</v>
      </c>
      <c r="E2983">
        <v>209990</v>
      </c>
      <c r="F2983">
        <v>209990</v>
      </c>
      <c r="H2983" t="s">
        <v>746</v>
      </c>
      <c r="K2983" s="16">
        <f t="shared" si="138"/>
        <v>224689.3</v>
      </c>
      <c r="L2983" s="16">
        <f t="shared" si="139"/>
        <v>236515.05263157896</v>
      </c>
      <c r="M2983" s="16">
        <f t="shared" si="140"/>
        <v>268767.10526315792</v>
      </c>
      <c r="N2983" t="e">
        <f>INDEX(XML!$A$2:$R$782,MATCH(C2983,XML!$D$2:$D$737,0),2)</f>
        <v>#N/A</v>
      </c>
    </row>
    <row r="2984" spans="1:14" ht="22.5" customHeight="1" x14ac:dyDescent="0.2">
      <c r="A2984">
        <v>72012</v>
      </c>
      <c r="B2984" t="s">
        <v>40464</v>
      </c>
      <c r="C2984" s="15" t="s">
        <v>40465</v>
      </c>
      <c r="D2984" s="15" t="s">
        <v>40466</v>
      </c>
      <c r="E2984">
        <v>239990</v>
      </c>
      <c r="F2984">
        <v>239990</v>
      </c>
      <c r="H2984" t="s">
        <v>746</v>
      </c>
      <c r="I2984">
        <v>1</v>
      </c>
      <c r="K2984" s="16">
        <f t="shared" si="138"/>
        <v>256789.3</v>
      </c>
      <c r="L2984" s="16">
        <f t="shared" si="139"/>
        <v>270304.5263157895</v>
      </c>
      <c r="M2984" s="16">
        <f t="shared" si="140"/>
        <v>307164.23444976076</v>
      </c>
      <c r="N2984" t="e">
        <f>INDEX(XML!$A$2:$R$782,MATCH(C2984,XML!$D$2:$D$737,0),2)</f>
        <v>#N/A</v>
      </c>
    </row>
    <row r="2985" spans="1:14" ht="112.5" x14ac:dyDescent="0.2">
      <c r="A2985">
        <v>72013</v>
      </c>
      <c r="B2985" t="s">
        <v>40467</v>
      </c>
      <c r="C2985" s="15" t="s">
        <v>40468</v>
      </c>
      <c r="D2985" s="15" t="s">
        <v>40469</v>
      </c>
      <c r="E2985">
        <v>359990</v>
      </c>
      <c r="F2985">
        <v>359990</v>
      </c>
      <c r="H2985" t="s">
        <v>746</v>
      </c>
      <c r="K2985" s="16">
        <f t="shared" si="138"/>
        <v>385189.3</v>
      </c>
      <c r="L2985" s="16">
        <f t="shared" si="139"/>
        <v>405462.42105263157</v>
      </c>
      <c r="M2985" s="16">
        <f t="shared" si="140"/>
        <v>460752.75119617226</v>
      </c>
      <c r="N2985" t="e">
        <f>INDEX(XML!$A$2:$R$782,MATCH(C2985,XML!$D$2:$D$737,0),2)</f>
        <v>#N/A</v>
      </c>
    </row>
    <row r="2986" spans="1:14" ht="101.25" x14ac:dyDescent="0.2">
      <c r="A2986">
        <v>80508</v>
      </c>
      <c r="B2986" t="s">
        <v>42666</v>
      </c>
      <c r="C2986" s="15" t="s">
        <v>42667</v>
      </c>
      <c r="D2986" s="15" t="s">
        <v>42668</v>
      </c>
      <c r="E2986">
        <v>549990</v>
      </c>
      <c r="F2986">
        <v>549990</v>
      </c>
      <c r="H2986" t="s">
        <v>746</v>
      </c>
      <c r="I2986">
        <v>1</v>
      </c>
      <c r="K2986" s="16">
        <f t="shared" si="138"/>
        <v>588489.30000000005</v>
      </c>
      <c r="L2986" s="16">
        <f t="shared" si="139"/>
        <v>619462.42105263169</v>
      </c>
      <c r="M2986" s="16">
        <f t="shared" si="140"/>
        <v>703934.56937799056</v>
      </c>
      <c r="N2986" t="e">
        <f>INDEX(XML!$A$2:$R$782,MATCH(C2986,XML!$D$2:$D$737,0),2)</f>
        <v>#N/A</v>
      </c>
    </row>
    <row r="2987" spans="1:14" ht="22.5" x14ac:dyDescent="0.2">
      <c r="A2987">
        <v>80509</v>
      </c>
      <c r="B2987" t="s">
        <v>42669</v>
      </c>
      <c r="C2987" s="15" t="s">
        <v>42670</v>
      </c>
      <c r="D2987" s="15" t="s">
        <v>42671</v>
      </c>
      <c r="E2987">
        <v>729990</v>
      </c>
      <c r="F2987">
        <v>729990</v>
      </c>
      <c r="H2987" t="s">
        <v>746</v>
      </c>
      <c r="K2987" s="16">
        <f t="shared" si="138"/>
        <v>781089.3</v>
      </c>
      <c r="L2987" s="16">
        <f t="shared" si="139"/>
        <v>822199.26315789472</v>
      </c>
      <c r="M2987" s="16">
        <f t="shared" si="140"/>
        <v>934317.34449760767</v>
      </c>
      <c r="N2987" t="e">
        <f>INDEX(XML!$A$2:$R$782,MATCH(C2987,XML!$D$2:$D$737,0),2)</f>
        <v>#N/A</v>
      </c>
    </row>
    <row r="2988" spans="1:14" ht="22.5" x14ac:dyDescent="0.2">
      <c r="A2988">
        <v>80510</v>
      </c>
      <c r="B2988" t="s">
        <v>42672</v>
      </c>
      <c r="C2988" s="15" t="s">
        <v>42673</v>
      </c>
      <c r="D2988" s="15" t="s">
        <v>42674</v>
      </c>
      <c r="E2988">
        <v>939990</v>
      </c>
      <c r="F2988">
        <v>939990</v>
      </c>
      <c r="H2988">
        <v>20</v>
      </c>
      <c r="K2988" s="16">
        <f t="shared" si="138"/>
        <v>1005789.3</v>
      </c>
      <c r="L2988" s="16">
        <f t="shared" si="139"/>
        <v>1058725.5789473683</v>
      </c>
      <c r="M2988" s="16">
        <f t="shared" si="140"/>
        <v>1203097.2488038277</v>
      </c>
      <c r="N2988" t="e">
        <f>INDEX(XML!$A$2:$R$782,MATCH(C2988,XML!$D$2:$D$737,0),2)</f>
        <v>#N/A</v>
      </c>
    </row>
    <row r="2989" spans="1:14" ht="123.75" x14ac:dyDescent="0.2">
      <c r="A2989">
        <v>73578</v>
      </c>
      <c r="B2989" t="s">
        <v>40470</v>
      </c>
      <c r="C2989" s="15" t="s">
        <v>40471</v>
      </c>
      <c r="D2989" s="15" t="s">
        <v>40472</v>
      </c>
      <c r="E2989">
        <v>259990</v>
      </c>
      <c r="F2989">
        <v>259990</v>
      </c>
      <c r="H2989">
        <v>1</v>
      </c>
      <c r="K2989" s="16">
        <f t="shared" si="138"/>
        <v>278189.3</v>
      </c>
      <c r="L2989" s="16">
        <f t="shared" si="139"/>
        <v>292830.84210526315</v>
      </c>
      <c r="M2989" s="16">
        <f t="shared" si="140"/>
        <v>332762.32057416264</v>
      </c>
      <c r="N2989" t="e">
        <f>INDEX(XML!$A$2:$R$782,MATCH(C2989,XML!$D$2:$D$737,0),2)</f>
        <v>#N/A</v>
      </c>
    </row>
    <row r="2990" spans="1:14" ht="123.75" x14ac:dyDescent="0.2">
      <c r="A2990">
        <v>73608</v>
      </c>
      <c r="B2990" t="s">
        <v>40473</v>
      </c>
      <c r="C2990" s="15" t="s">
        <v>40474</v>
      </c>
      <c r="D2990" s="15" t="s">
        <v>40475</v>
      </c>
      <c r="E2990">
        <v>309990</v>
      </c>
      <c r="F2990">
        <v>309990</v>
      </c>
      <c r="H2990" t="s">
        <v>746</v>
      </c>
      <c r="I2990">
        <v>2</v>
      </c>
      <c r="K2990" s="16">
        <f t="shared" si="138"/>
        <v>331689.3</v>
      </c>
      <c r="L2990" s="16">
        <f t="shared" si="139"/>
        <v>349146.63157894736</v>
      </c>
      <c r="M2990" s="16">
        <f t="shared" si="140"/>
        <v>396757.53588516748</v>
      </c>
      <c r="N2990" t="e">
        <f>INDEX(XML!$A$2:$R$782,MATCH(C2990,XML!$D$2:$D$737,0),2)</f>
        <v>#N/A</v>
      </c>
    </row>
    <row r="2991" spans="1:14" ht="123.75" x14ac:dyDescent="0.2">
      <c r="A2991">
        <v>73609</v>
      </c>
      <c r="B2991" t="s">
        <v>40476</v>
      </c>
      <c r="C2991" s="15" t="s">
        <v>40477</v>
      </c>
      <c r="D2991" s="15" t="s">
        <v>40478</v>
      </c>
      <c r="E2991">
        <v>349990</v>
      </c>
      <c r="F2991">
        <v>349990</v>
      </c>
      <c r="H2991" t="s">
        <v>746</v>
      </c>
      <c r="K2991" s="16">
        <f t="shared" si="138"/>
        <v>374489.3</v>
      </c>
      <c r="L2991" s="16">
        <f t="shared" si="139"/>
        <v>394199.26315789472</v>
      </c>
      <c r="M2991" s="16">
        <f t="shared" si="140"/>
        <v>447953.70813397126</v>
      </c>
      <c r="N2991" t="e">
        <f>INDEX(XML!$A$2:$R$782,MATCH(C2991,XML!$D$2:$D$737,0),2)</f>
        <v>#N/A</v>
      </c>
    </row>
    <row r="2992" spans="1:14" ht="123.75" x14ac:dyDescent="0.2">
      <c r="A2992">
        <v>73610</v>
      </c>
      <c r="B2992" t="s">
        <v>40479</v>
      </c>
      <c r="C2992" s="15" t="s">
        <v>40480</v>
      </c>
      <c r="D2992" s="15" t="s">
        <v>40481</v>
      </c>
      <c r="E2992">
        <v>444990</v>
      </c>
      <c r="F2992">
        <v>444990</v>
      </c>
      <c r="H2992" t="s">
        <v>746</v>
      </c>
      <c r="I2992">
        <v>1</v>
      </c>
      <c r="K2992" s="16">
        <f t="shared" si="138"/>
        <v>476139.3</v>
      </c>
      <c r="L2992" s="16">
        <f t="shared" si="139"/>
        <v>501199.26315789472</v>
      </c>
      <c r="M2992" s="16">
        <f t="shared" si="140"/>
        <v>569544.61722488038</v>
      </c>
      <c r="N2992" t="e">
        <f>INDEX(XML!$A$2:$R$782,MATCH(C2992,XML!$D$2:$D$737,0),2)</f>
        <v>#N/A</v>
      </c>
    </row>
    <row r="2993" spans="1:14" ht="101.25" x14ac:dyDescent="0.2">
      <c r="A2993">
        <v>63598</v>
      </c>
      <c r="B2993" t="s">
        <v>40482</v>
      </c>
      <c r="C2993" s="15" t="s">
        <v>40483</v>
      </c>
      <c r="D2993" s="15" t="s">
        <v>40484</v>
      </c>
      <c r="E2993">
        <v>399990</v>
      </c>
      <c r="F2993">
        <v>399990</v>
      </c>
      <c r="H2993">
        <v>32</v>
      </c>
      <c r="I2993">
        <v>3</v>
      </c>
      <c r="K2993" s="16">
        <f t="shared" si="138"/>
        <v>427989.3</v>
      </c>
      <c r="L2993" s="16">
        <f t="shared" si="139"/>
        <v>450515.05263157893</v>
      </c>
      <c r="M2993" s="16">
        <f t="shared" si="140"/>
        <v>511948.9234449761</v>
      </c>
      <c r="N2993" t="e">
        <f>INDEX(XML!$A$2:$R$782,MATCH(C2993,XML!$D$2:$D$737,0),2)</f>
        <v>#N/A</v>
      </c>
    </row>
    <row r="2994" spans="1:14" ht="101.25" x14ac:dyDescent="0.2">
      <c r="A2994">
        <v>63599</v>
      </c>
      <c r="B2994" t="s">
        <v>40485</v>
      </c>
      <c r="C2994" s="15" t="s">
        <v>40486</v>
      </c>
      <c r="D2994" s="15" t="s">
        <v>40487</v>
      </c>
      <c r="E2994">
        <v>505990</v>
      </c>
      <c r="F2994">
        <v>505990</v>
      </c>
      <c r="K2994" s="16">
        <f t="shared" si="138"/>
        <v>541409.30000000005</v>
      </c>
      <c r="L2994" s="16">
        <f t="shared" si="139"/>
        <v>569904.52631578955</v>
      </c>
      <c r="M2994" s="16">
        <f t="shared" si="140"/>
        <v>647618.77990430628</v>
      </c>
      <c r="N2994" t="e">
        <f>INDEX(XML!$A$2:$R$782,MATCH(C2994,XML!$D$2:$D$737,0),2)</f>
        <v>#N/A</v>
      </c>
    </row>
    <row r="2995" spans="1:14" ht="168.75" x14ac:dyDescent="0.2">
      <c r="A2995">
        <v>74186</v>
      </c>
      <c r="B2995" t="s">
        <v>31553</v>
      </c>
      <c r="C2995" s="15" t="s">
        <v>31554</v>
      </c>
      <c r="D2995" s="15" t="s">
        <v>31555</v>
      </c>
      <c r="E2995">
        <v>289990</v>
      </c>
      <c r="F2995">
        <v>289990</v>
      </c>
      <c r="H2995" t="s">
        <v>746</v>
      </c>
      <c r="K2995" s="16">
        <f t="shared" si="138"/>
        <v>310289.3</v>
      </c>
      <c r="L2995" s="16">
        <f t="shared" si="139"/>
        <v>326620.31578947371</v>
      </c>
      <c r="M2995" s="16">
        <f t="shared" si="140"/>
        <v>371159.44976076559</v>
      </c>
      <c r="N2995" t="e">
        <f>INDEX(XML!$A$2:$R$782,MATCH(C2995,XML!$D$2:$D$737,0),2)</f>
        <v>#N/A</v>
      </c>
    </row>
    <row r="2996" spans="1:14" ht="168.75" x14ac:dyDescent="0.2">
      <c r="A2996">
        <v>74191</v>
      </c>
      <c r="B2996" t="s">
        <v>31556</v>
      </c>
      <c r="C2996" s="15" t="s">
        <v>31557</v>
      </c>
      <c r="D2996" s="15" t="s">
        <v>31558</v>
      </c>
      <c r="E2996">
        <v>399990</v>
      </c>
      <c r="F2996">
        <v>399990</v>
      </c>
      <c r="H2996" t="s">
        <v>746</v>
      </c>
      <c r="K2996" s="16">
        <f t="shared" si="138"/>
        <v>427989.3</v>
      </c>
      <c r="L2996" s="16">
        <f t="shared" si="139"/>
        <v>450515.05263157893</v>
      </c>
      <c r="M2996" s="16">
        <f t="shared" si="140"/>
        <v>511948.9234449761</v>
      </c>
      <c r="N2996" t="e">
        <f>INDEX(XML!$A$2:$R$782,MATCH(C2996,XML!$D$2:$D$737,0),2)</f>
        <v>#N/A</v>
      </c>
    </row>
    <row r="2997" spans="1:14" ht="168.75" x14ac:dyDescent="0.2">
      <c r="A2997">
        <v>74192</v>
      </c>
      <c r="B2997" t="s">
        <v>31559</v>
      </c>
      <c r="C2997" s="15" t="s">
        <v>31560</v>
      </c>
      <c r="D2997" s="15" t="s">
        <v>31561</v>
      </c>
      <c r="E2997">
        <v>529990</v>
      </c>
      <c r="F2997">
        <v>529990</v>
      </c>
      <c r="H2997" t="s">
        <v>746</v>
      </c>
      <c r="K2997" s="16">
        <f t="shared" si="138"/>
        <v>567089.30000000005</v>
      </c>
      <c r="L2997" s="16">
        <f t="shared" si="139"/>
        <v>596936.10526315798</v>
      </c>
      <c r="M2997" s="16">
        <f t="shared" si="140"/>
        <v>678336.48325358867</v>
      </c>
      <c r="N2997" t="e">
        <f>INDEX(XML!$A$2:$R$782,MATCH(C2997,XML!$D$2:$D$737,0),2)</f>
        <v>#N/A</v>
      </c>
    </row>
    <row r="2998" spans="1:14" ht="22.5" customHeight="1" x14ac:dyDescent="0.2">
      <c r="A2998">
        <v>74193</v>
      </c>
      <c r="B2998" t="s">
        <v>33967</v>
      </c>
      <c r="C2998" s="15" t="s">
        <v>33968</v>
      </c>
      <c r="D2998" s="15" t="s">
        <v>33969</v>
      </c>
      <c r="E2998">
        <v>699990</v>
      </c>
      <c r="F2998">
        <v>699990</v>
      </c>
      <c r="K2998" s="16">
        <f t="shared" si="138"/>
        <v>748989.3</v>
      </c>
      <c r="L2998" s="16">
        <f t="shared" si="139"/>
        <v>788409.78947368416</v>
      </c>
      <c r="M2998" s="16">
        <f t="shared" si="140"/>
        <v>895920.21531100466</v>
      </c>
      <c r="N2998" t="e">
        <f>INDEX(XML!$A$2:$R$782,MATCH(C2998,XML!$D$2:$D$737,0),2)</f>
        <v>#N/A</v>
      </c>
    </row>
    <row r="2999" spans="1:14" ht="22.5" customHeight="1" x14ac:dyDescent="0.2">
      <c r="A2999">
        <v>74194</v>
      </c>
      <c r="B2999" t="s">
        <v>31562</v>
      </c>
      <c r="C2999" s="15" t="s">
        <v>31563</v>
      </c>
      <c r="D2999" s="15" t="s">
        <v>31564</v>
      </c>
      <c r="E2999">
        <v>1399990</v>
      </c>
      <c r="F2999">
        <v>1399990</v>
      </c>
      <c r="H2999">
        <v>24</v>
      </c>
      <c r="K2999" s="16">
        <f t="shared" si="138"/>
        <v>1497989.3</v>
      </c>
      <c r="L2999" s="16">
        <f t="shared" si="139"/>
        <v>1576830.8421052631</v>
      </c>
      <c r="M2999" s="16">
        <f t="shared" si="140"/>
        <v>1791853.2296650717</v>
      </c>
      <c r="N2999" t="e">
        <f>INDEX(XML!$A$2:$R$782,MATCH(C2999,XML!$D$2:$D$737,0),2)</f>
        <v>#N/A</v>
      </c>
    </row>
    <row r="3000" spans="1:14" ht="123.75" x14ac:dyDescent="0.2">
      <c r="A3000">
        <v>61212</v>
      </c>
      <c r="B3000" t="s">
        <v>20845</v>
      </c>
      <c r="C3000" s="15" t="s">
        <v>20846</v>
      </c>
      <c r="D3000" s="15" t="s">
        <v>20847</v>
      </c>
      <c r="E3000">
        <v>72990</v>
      </c>
      <c r="F3000">
        <v>72990</v>
      </c>
      <c r="H3000" t="s">
        <v>746</v>
      </c>
      <c r="K3000" s="16">
        <f t="shared" si="138"/>
        <v>78099.3</v>
      </c>
      <c r="L3000" s="16">
        <f t="shared" si="139"/>
        <v>82209.789473684214</v>
      </c>
      <c r="M3000" s="16">
        <f t="shared" si="140"/>
        <v>93420.215311004795</v>
      </c>
      <c r="N3000" t="e">
        <f>INDEX(XML!$A$2:$R$782,MATCH(C3000,XML!$D$2:$D$737,0),2)</f>
        <v>#N/A</v>
      </c>
    </row>
    <row r="3001" spans="1:14" ht="123.75" x14ac:dyDescent="0.2">
      <c r="A3001">
        <v>61211</v>
      </c>
      <c r="B3001" t="s">
        <v>22271</v>
      </c>
      <c r="C3001" s="15" t="s">
        <v>22272</v>
      </c>
      <c r="D3001" s="15" t="s">
        <v>22273</v>
      </c>
      <c r="E3001">
        <v>119990</v>
      </c>
      <c r="F3001">
        <v>119990</v>
      </c>
      <c r="H3001" t="s">
        <v>746</v>
      </c>
      <c r="I3001">
        <v>1</v>
      </c>
      <c r="K3001" s="16">
        <f t="shared" si="138"/>
        <v>128389.3</v>
      </c>
      <c r="L3001" s="16">
        <f t="shared" si="139"/>
        <v>135146.63157894736</v>
      </c>
      <c r="M3001" s="16">
        <f t="shared" si="140"/>
        <v>153575.71770334928</v>
      </c>
      <c r="N3001" t="e">
        <f>INDEX(XML!$A$2:$R$782,MATCH(C3001,XML!$D$2:$D$737,0),2)</f>
        <v>#N/A</v>
      </c>
    </row>
    <row r="3002" spans="1:14" ht="135" x14ac:dyDescent="0.2">
      <c r="A3002">
        <v>61213</v>
      </c>
      <c r="B3002" t="s">
        <v>21162</v>
      </c>
      <c r="C3002" s="15" t="s">
        <v>21163</v>
      </c>
      <c r="D3002" s="15" t="s">
        <v>21164</v>
      </c>
      <c r="E3002">
        <v>158990</v>
      </c>
      <c r="F3002">
        <v>158990</v>
      </c>
      <c r="K3002" s="16">
        <f t="shared" si="138"/>
        <v>170119.3</v>
      </c>
      <c r="L3002" s="16">
        <f t="shared" si="139"/>
        <v>179072.94736842104</v>
      </c>
      <c r="M3002" s="16">
        <f t="shared" si="140"/>
        <v>203491.98564593299</v>
      </c>
      <c r="N3002" t="e">
        <f>INDEX(XML!$A$2:$R$782,MATCH(C3002,XML!$D$2:$D$737,0),2)</f>
        <v>#N/A</v>
      </c>
    </row>
    <row r="3003" spans="1:14" ht="135" x14ac:dyDescent="0.2">
      <c r="A3003">
        <v>61214</v>
      </c>
      <c r="B3003" t="s">
        <v>28639</v>
      </c>
      <c r="C3003" s="15" t="s">
        <v>28640</v>
      </c>
      <c r="D3003" s="15" t="s">
        <v>28641</v>
      </c>
      <c r="E3003">
        <v>179990</v>
      </c>
      <c r="F3003">
        <v>179990</v>
      </c>
      <c r="H3003" t="s">
        <v>746</v>
      </c>
      <c r="K3003" s="16">
        <f t="shared" si="138"/>
        <v>192589.3</v>
      </c>
      <c r="L3003" s="16">
        <f t="shared" si="139"/>
        <v>202725.57894736843</v>
      </c>
      <c r="M3003" s="16">
        <f t="shared" si="140"/>
        <v>230369.976076555</v>
      </c>
      <c r="N3003" t="e">
        <f>INDEX(XML!$A$2:$R$782,MATCH(C3003,XML!$D$2:$D$737,0),2)</f>
        <v>#N/A</v>
      </c>
    </row>
    <row r="3004" spans="1:14" ht="135" x14ac:dyDescent="0.2">
      <c r="A3004">
        <v>61215</v>
      </c>
      <c r="B3004" t="s">
        <v>21359</v>
      </c>
      <c r="C3004" s="15" t="s">
        <v>21360</v>
      </c>
      <c r="D3004" s="15" t="s">
        <v>21361</v>
      </c>
      <c r="E3004">
        <v>259990</v>
      </c>
      <c r="F3004">
        <v>259990</v>
      </c>
      <c r="H3004">
        <v>30</v>
      </c>
      <c r="I3004">
        <v>1</v>
      </c>
      <c r="K3004" s="16">
        <f t="shared" si="138"/>
        <v>278189.3</v>
      </c>
      <c r="L3004" s="16">
        <f t="shared" si="139"/>
        <v>292830.84210526315</v>
      </c>
      <c r="M3004" s="16">
        <f t="shared" si="140"/>
        <v>332762.32057416264</v>
      </c>
      <c r="N3004" t="e">
        <f>INDEX(XML!$A$2:$R$782,MATCH(C3004,XML!$D$2:$D$737,0),2)</f>
        <v>#N/A</v>
      </c>
    </row>
    <row r="3005" spans="1:14" ht="123.75" x14ac:dyDescent="0.2">
      <c r="A3005">
        <v>61183</v>
      </c>
      <c r="B3005" t="s">
        <v>21165</v>
      </c>
      <c r="C3005" s="15" t="s">
        <v>21166</v>
      </c>
      <c r="D3005" s="15" t="s">
        <v>21167</v>
      </c>
      <c r="E3005">
        <v>139990</v>
      </c>
      <c r="F3005">
        <v>139990</v>
      </c>
      <c r="H3005" t="s">
        <v>746</v>
      </c>
      <c r="K3005" s="16">
        <f t="shared" si="138"/>
        <v>149789.29999999999</v>
      </c>
      <c r="L3005" s="16">
        <f t="shared" si="139"/>
        <v>157672.94736842104</v>
      </c>
      <c r="M3005" s="16">
        <f t="shared" si="140"/>
        <v>179173.80382775117</v>
      </c>
      <c r="N3005" t="e">
        <f>INDEX(XML!$A$2:$R$782,MATCH(C3005,XML!$D$2:$D$737,0),2)</f>
        <v>#N/A</v>
      </c>
    </row>
    <row r="3006" spans="1:14" ht="22.5" customHeight="1" x14ac:dyDescent="0.2">
      <c r="A3006">
        <v>61207</v>
      </c>
      <c r="B3006" t="s">
        <v>21240</v>
      </c>
      <c r="C3006" s="15" t="s">
        <v>21241</v>
      </c>
      <c r="D3006" s="15" t="s">
        <v>21242</v>
      </c>
      <c r="E3006">
        <v>199990</v>
      </c>
      <c r="F3006">
        <v>199990</v>
      </c>
      <c r="H3006" t="s">
        <v>746</v>
      </c>
      <c r="K3006" s="16">
        <f t="shared" si="138"/>
        <v>213989.3</v>
      </c>
      <c r="L3006" s="16">
        <f t="shared" si="139"/>
        <v>225251.89473684211</v>
      </c>
      <c r="M3006" s="16">
        <f t="shared" si="140"/>
        <v>255968.06220095695</v>
      </c>
      <c r="N3006" t="e">
        <f>INDEX(XML!$A$2:$R$782,MATCH(C3006,XML!$D$2:$D$737,0),2)</f>
        <v>#N/A</v>
      </c>
    </row>
    <row r="3007" spans="1:14" ht="22.5" customHeight="1" x14ac:dyDescent="0.2">
      <c r="A3007">
        <v>61209</v>
      </c>
      <c r="B3007" t="s">
        <v>21243</v>
      </c>
      <c r="C3007" s="15" t="s">
        <v>21244</v>
      </c>
      <c r="D3007" s="15" t="s">
        <v>21245</v>
      </c>
      <c r="E3007">
        <v>289990</v>
      </c>
      <c r="F3007">
        <v>289990</v>
      </c>
      <c r="H3007" t="s">
        <v>746</v>
      </c>
      <c r="K3007" s="16">
        <f t="shared" si="138"/>
        <v>310289.3</v>
      </c>
      <c r="L3007" s="16">
        <f t="shared" si="139"/>
        <v>326620.31578947371</v>
      </c>
      <c r="M3007" s="16">
        <f t="shared" si="140"/>
        <v>371159.44976076559</v>
      </c>
      <c r="N3007" t="e">
        <f>INDEX(XML!$A$2:$R$782,MATCH(C3007,XML!$D$2:$D$737,0),2)</f>
        <v>#N/A</v>
      </c>
    </row>
    <row r="3008" spans="1:14" ht="22.5" customHeight="1" x14ac:dyDescent="0.2">
      <c r="A3008">
        <v>61210</v>
      </c>
      <c r="B3008" t="s">
        <v>21824</v>
      </c>
      <c r="C3008" s="15" t="s">
        <v>21825</v>
      </c>
      <c r="D3008" s="15" t="s">
        <v>21826</v>
      </c>
      <c r="E3008">
        <v>389990</v>
      </c>
      <c r="F3008">
        <v>389990</v>
      </c>
      <c r="H3008" t="s">
        <v>746</v>
      </c>
      <c r="K3008" s="16">
        <f t="shared" si="138"/>
        <v>417289.3</v>
      </c>
      <c r="L3008" s="16">
        <f t="shared" si="139"/>
        <v>439251.89473684208</v>
      </c>
      <c r="M3008" s="16">
        <f t="shared" si="140"/>
        <v>499149.8803827751</v>
      </c>
      <c r="N3008" t="e">
        <f>INDEX(XML!$A$2:$R$782,MATCH(C3008,XML!$D$2:$D$737,0),2)</f>
        <v>#N/A</v>
      </c>
    </row>
    <row r="3009" spans="1:14" ht="168.75" x14ac:dyDescent="0.2">
      <c r="A3009">
        <v>82762</v>
      </c>
      <c r="B3009" t="s">
        <v>44532</v>
      </c>
      <c r="C3009" s="15" t="s">
        <v>44533</v>
      </c>
      <c r="D3009" s="15" t="s">
        <v>45759</v>
      </c>
      <c r="E3009">
        <v>129990</v>
      </c>
      <c r="F3009">
        <v>129990</v>
      </c>
      <c r="K3009" s="16">
        <f t="shared" si="138"/>
        <v>139089.29999999999</v>
      </c>
      <c r="L3009" s="16">
        <f t="shared" si="139"/>
        <v>146409.78947368418</v>
      </c>
      <c r="M3009" s="16">
        <f t="shared" si="140"/>
        <v>166374.76076555022</v>
      </c>
      <c r="N3009" t="e">
        <f>INDEX(XML!$A$2:$R$782,MATCH(C3009,XML!$D$2:$D$737,0),2)</f>
        <v>#N/A</v>
      </c>
    </row>
    <row r="3010" spans="1:14" ht="168.75" x14ac:dyDescent="0.2">
      <c r="A3010">
        <v>82763</v>
      </c>
      <c r="B3010" t="s">
        <v>44534</v>
      </c>
      <c r="C3010" s="15" t="s">
        <v>44535</v>
      </c>
      <c r="D3010" s="15" t="s">
        <v>45760</v>
      </c>
      <c r="E3010">
        <v>159990</v>
      </c>
      <c r="F3010">
        <v>159990</v>
      </c>
      <c r="H3010" t="s">
        <v>746</v>
      </c>
      <c r="K3010" s="16">
        <f t="shared" si="138"/>
        <v>171189.3</v>
      </c>
      <c r="L3010" s="16">
        <f t="shared" si="139"/>
        <v>180199.26315789475</v>
      </c>
      <c r="M3010" s="16">
        <f t="shared" si="140"/>
        <v>204771.88995215314</v>
      </c>
      <c r="N3010" t="e">
        <f>INDEX(XML!$A$2:$R$782,MATCH(C3010,XML!$D$2:$D$737,0),2)</f>
        <v>#N/A</v>
      </c>
    </row>
    <row r="3011" spans="1:14" ht="168.75" x14ac:dyDescent="0.2">
      <c r="A3011">
        <v>83505</v>
      </c>
      <c r="B3011" t="s">
        <v>47619</v>
      </c>
      <c r="C3011" s="15" t="s">
        <v>47620</v>
      </c>
      <c r="D3011" s="15" t="s">
        <v>47621</v>
      </c>
      <c r="E3011">
        <v>189990</v>
      </c>
      <c r="F3011">
        <v>189990</v>
      </c>
      <c r="H3011">
        <v>31</v>
      </c>
      <c r="K3011" s="16">
        <f t="shared" si="138"/>
        <v>203289.3</v>
      </c>
      <c r="L3011" s="16">
        <f t="shared" si="139"/>
        <v>213988.73684210525</v>
      </c>
      <c r="M3011" s="16">
        <f t="shared" si="140"/>
        <v>243169.01913875595</v>
      </c>
      <c r="N3011" t="e">
        <f>INDEX(XML!$A$2:$R$782,MATCH(C3011,XML!$D$2:$D$737,0),2)</f>
        <v>#N/A</v>
      </c>
    </row>
    <row r="3012" spans="1:14" ht="22.5" customHeight="1" x14ac:dyDescent="0.2">
      <c r="A3012">
        <v>82764</v>
      </c>
      <c r="B3012" t="s">
        <v>44536</v>
      </c>
      <c r="C3012" s="15" t="s">
        <v>44537</v>
      </c>
      <c r="D3012" s="15" t="s">
        <v>45761</v>
      </c>
      <c r="E3012">
        <v>259990</v>
      </c>
      <c r="F3012">
        <v>259990</v>
      </c>
      <c r="H3012">
        <v>42</v>
      </c>
      <c r="K3012" s="16">
        <f t="shared" si="138"/>
        <v>278189.3</v>
      </c>
      <c r="L3012" s="16">
        <f t="shared" si="139"/>
        <v>292830.84210526315</v>
      </c>
      <c r="M3012" s="16">
        <f t="shared" si="140"/>
        <v>332762.32057416264</v>
      </c>
      <c r="N3012" t="e">
        <f>INDEX(XML!$A$2:$R$782,MATCH(C3012,XML!$D$2:$D$737,0),2)</f>
        <v>#N/A</v>
      </c>
    </row>
    <row r="3013" spans="1:14" ht="22.5" customHeight="1" x14ac:dyDescent="0.2">
      <c r="A3013">
        <v>83509</v>
      </c>
      <c r="B3013" t="s">
        <v>46299</v>
      </c>
      <c r="C3013" s="15" t="s">
        <v>46300</v>
      </c>
      <c r="D3013" s="15" t="s">
        <v>46301</v>
      </c>
      <c r="E3013">
        <v>159990</v>
      </c>
      <c r="F3013">
        <v>159990</v>
      </c>
      <c r="H3013">
        <v>1</v>
      </c>
      <c r="K3013" s="16">
        <f t="shared" ref="K3013:K3076" si="141">IF(E3013&gt;49999,E3013+E3013*0.07,IF(E3013&lt;=49999,E3013+E3013*0.12))</f>
        <v>171189.3</v>
      </c>
      <c r="L3013" s="16">
        <f t="shared" ref="L3013:L3076" si="142">K3013*100/95</f>
        <v>180199.26315789475</v>
      </c>
      <c r="M3013" s="16">
        <f t="shared" ref="M3013:M3076" si="143">IF(COUNTIF(C3013,"*Dahua*"),F3013-10,L3013*100/88)</f>
        <v>204771.88995215314</v>
      </c>
      <c r="N3013" t="e">
        <f>INDEX(XML!$A$2:$R$782,MATCH(C3013,XML!$D$2:$D$737,0),2)</f>
        <v>#N/A</v>
      </c>
    </row>
    <row r="3014" spans="1:14" ht="22.5" customHeight="1" x14ac:dyDescent="0.2">
      <c r="A3014">
        <v>82765</v>
      </c>
      <c r="B3014" t="s">
        <v>44538</v>
      </c>
      <c r="C3014" s="15" t="s">
        <v>44539</v>
      </c>
      <c r="D3014" s="15" t="s">
        <v>45762</v>
      </c>
      <c r="E3014">
        <v>189990</v>
      </c>
      <c r="F3014">
        <v>189990</v>
      </c>
      <c r="H3014" t="s">
        <v>746</v>
      </c>
      <c r="K3014" s="16">
        <f t="shared" si="141"/>
        <v>203289.3</v>
      </c>
      <c r="L3014" s="16">
        <f t="shared" si="142"/>
        <v>213988.73684210525</v>
      </c>
      <c r="M3014" s="16">
        <f t="shared" si="143"/>
        <v>243169.01913875595</v>
      </c>
      <c r="N3014" t="e">
        <f>INDEX(XML!$A$2:$R$782,MATCH(C3014,XML!$D$2:$D$737,0),2)</f>
        <v>#N/A</v>
      </c>
    </row>
    <row r="3015" spans="1:14" ht="22.5" customHeight="1" x14ac:dyDescent="0.2">
      <c r="A3015">
        <v>82766</v>
      </c>
      <c r="B3015" t="s">
        <v>44540</v>
      </c>
      <c r="C3015" s="15" t="s">
        <v>44541</v>
      </c>
      <c r="D3015" s="15" t="s">
        <v>45763</v>
      </c>
      <c r="E3015">
        <v>219990</v>
      </c>
      <c r="F3015">
        <v>219990</v>
      </c>
      <c r="K3015" s="16">
        <f t="shared" si="141"/>
        <v>235389.3</v>
      </c>
      <c r="L3015" s="16">
        <f t="shared" si="142"/>
        <v>247778.21052631579</v>
      </c>
      <c r="M3015" s="16">
        <f t="shared" si="143"/>
        <v>281566.14832535887</v>
      </c>
      <c r="N3015" t="e">
        <f>INDEX(XML!$A$2:$R$782,MATCH(C3015,XML!$D$2:$D$737,0),2)</f>
        <v>#N/A</v>
      </c>
    </row>
    <row r="3016" spans="1:14" ht="168.75" x14ac:dyDescent="0.2">
      <c r="A3016">
        <v>82767</v>
      </c>
      <c r="B3016" t="s">
        <v>44542</v>
      </c>
      <c r="C3016" s="15" t="s">
        <v>44543</v>
      </c>
      <c r="D3016" s="15" t="s">
        <v>45764</v>
      </c>
      <c r="E3016">
        <v>299990</v>
      </c>
      <c r="F3016">
        <v>299990</v>
      </c>
      <c r="H3016" t="s">
        <v>746</v>
      </c>
      <c r="K3016" s="16">
        <f t="shared" si="141"/>
        <v>320989.3</v>
      </c>
      <c r="L3016" s="16">
        <f t="shared" si="142"/>
        <v>337883.4736842105</v>
      </c>
      <c r="M3016" s="16">
        <f t="shared" si="143"/>
        <v>383958.49282296648</v>
      </c>
      <c r="N3016" t="e">
        <f>INDEX(XML!$A$2:$R$782,MATCH(C3016,XML!$D$2:$D$737,0),2)</f>
        <v>#N/A</v>
      </c>
    </row>
    <row r="3017" spans="1:14" ht="168.75" x14ac:dyDescent="0.2">
      <c r="A3017">
        <v>82768</v>
      </c>
      <c r="B3017" t="s">
        <v>44544</v>
      </c>
      <c r="C3017" s="15" t="s">
        <v>44545</v>
      </c>
      <c r="D3017" s="15" t="s">
        <v>45765</v>
      </c>
      <c r="E3017">
        <v>399990</v>
      </c>
      <c r="F3017">
        <v>399990</v>
      </c>
      <c r="K3017" s="16">
        <f t="shared" si="141"/>
        <v>427989.3</v>
      </c>
      <c r="L3017" s="16">
        <f t="shared" si="142"/>
        <v>450515.05263157893</v>
      </c>
      <c r="M3017" s="16">
        <f t="shared" si="143"/>
        <v>511948.9234449761</v>
      </c>
      <c r="N3017" t="e">
        <f>INDEX(XML!$A$2:$R$782,MATCH(C3017,XML!$D$2:$D$737,0),2)</f>
        <v>#N/A</v>
      </c>
    </row>
    <row r="3018" spans="1:14" ht="180" x14ac:dyDescent="0.2">
      <c r="A3018">
        <v>83510</v>
      </c>
      <c r="B3018" t="s">
        <v>46080</v>
      </c>
      <c r="C3018" s="15" t="s">
        <v>46081</v>
      </c>
      <c r="D3018" s="15" t="s">
        <v>46082</v>
      </c>
      <c r="E3018">
        <v>329990</v>
      </c>
      <c r="F3018">
        <v>329990</v>
      </c>
      <c r="K3018" s="16">
        <f t="shared" si="141"/>
        <v>353089.3</v>
      </c>
      <c r="L3018" s="16">
        <f t="shared" si="142"/>
        <v>371672.94736842107</v>
      </c>
      <c r="M3018" s="16">
        <f t="shared" si="143"/>
        <v>422355.62200956937</v>
      </c>
      <c r="N3018" t="e">
        <f>INDEX(XML!$A$2:$R$782,MATCH(C3018,XML!$D$2:$D$737,0),2)</f>
        <v>#N/A</v>
      </c>
    </row>
    <row r="3019" spans="1:14" ht="180" x14ac:dyDescent="0.2">
      <c r="A3019">
        <v>83511</v>
      </c>
      <c r="B3019" t="s">
        <v>46083</v>
      </c>
      <c r="C3019" s="15" t="s">
        <v>46229</v>
      </c>
      <c r="D3019" s="15" t="s">
        <v>46084</v>
      </c>
      <c r="E3019">
        <v>449990</v>
      </c>
      <c r="F3019">
        <v>449990</v>
      </c>
      <c r="K3019" s="16">
        <f t="shared" si="141"/>
        <v>481489.3</v>
      </c>
      <c r="L3019" s="16">
        <f t="shared" si="142"/>
        <v>506830.84210526315</v>
      </c>
      <c r="M3019" s="16">
        <f t="shared" si="143"/>
        <v>575944.13875598088</v>
      </c>
      <c r="N3019" t="e">
        <f>INDEX(XML!$A$2:$R$782,MATCH(C3019,XML!$D$2:$D$737,0),2)</f>
        <v>#N/A</v>
      </c>
    </row>
    <row r="3020" spans="1:14" ht="180" x14ac:dyDescent="0.2">
      <c r="A3020">
        <v>83512</v>
      </c>
      <c r="B3020" t="s">
        <v>46085</v>
      </c>
      <c r="C3020" s="15" t="s">
        <v>46230</v>
      </c>
      <c r="D3020" s="15" t="s">
        <v>46086</v>
      </c>
      <c r="E3020">
        <v>599990</v>
      </c>
      <c r="F3020">
        <v>599990</v>
      </c>
      <c r="K3020" s="16">
        <f t="shared" si="141"/>
        <v>641989.30000000005</v>
      </c>
      <c r="L3020" s="16">
        <f t="shared" si="142"/>
        <v>675778.21052631584</v>
      </c>
      <c r="M3020" s="16">
        <f t="shared" si="143"/>
        <v>767929.78468899534</v>
      </c>
      <c r="N3020" t="e">
        <f>INDEX(XML!$A$2:$R$782,MATCH(C3020,XML!$D$2:$D$737,0),2)</f>
        <v>#N/A</v>
      </c>
    </row>
    <row r="3021" spans="1:14" ht="90" x14ac:dyDescent="0.2">
      <c r="A3021">
        <v>82393</v>
      </c>
      <c r="B3021" t="s">
        <v>46607</v>
      </c>
      <c r="C3021" s="15" t="s">
        <v>46608</v>
      </c>
      <c r="D3021" s="15" t="s">
        <v>46609</v>
      </c>
      <c r="E3021">
        <v>62602</v>
      </c>
      <c r="F3021">
        <v>78990</v>
      </c>
      <c r="H3021">
        <v>48</v>
      </c>
      <c r="K3021" s="16">
        <f t="shared" si="141"/>
        <v>66984.14</v>
      </c>
      <c r="L3021" s="16">
        <f t="shared" si="142"/>
        <v>70509.621052631584</v>
      </c>
      <c r="M3021" s="16">
        <f t="shared" si="143"/>
        <v>78980</v>
      </c>
      <c r="N3021" t="e">
        <f>INDEX(XML!$A$2:$R$782,MATCH(C3021,XML!$D$2:$D$737,0),2)</f>
        <v>#N/A</v>
      </c>
    </row>
    <row r="3022" spans="1:14" ht="101.25" x14ac:dyDescent="0.2">
      <c r="A3022">
        <v>82394</v>
      </c>
      <c r="B3022" t="s">
        <v>46604</v>
      </c>
      <c r="C3022" s="15" t="s">
        <v>46605</v>
      </c>
      <c r="D3022" s="15" t="s">
        <v>46606</v>
      </c>
      <c r="E3022">
        <v>97000</v>
      </c>
      <c r="F3022">
        <v>119990</v>
      </c>
      <c r="H3022">
        <v>48</v>
      </c>
      <c r="K3022" s="16">
        <f t="shared" si="141"/>
        <v>103790</v>
      </c>
      <c r="L3022" s="16">
        <f t="shared" si="142"/>
        <v>109252.63157894737</v>
      </c>
      <c r="M3022" s="16">
        <f t="shared" si="143"/>
        <v>119980</v>
      </c>
      <c r="N3022" t="e">
        <f>INDEX(XML!$A$2:$R$782,MATCH(C3022,XML!$D$2:$D$737,0),2)</f>
        <v>#N/A</v>
      </c>
    </row>
    <row r="3023" spans="1:14" ht="45" customHeight="1" x14ac:dyDescent="0.2">
      <c r="A3023">
        <v>82396</v>
      </c>
      <c r="B3023" t="s">
        <v>46589</v>
      </c>
      <c r="C3023" s="15" t="s">
        <v>46590</v>
      </c>
      <c r="D3023" s="15" t="s">
        <v>46591</v>
      </c>
      <c r="E3023">
        <v>109730</v>
      </c>
      <c r="F3023">
        <v>135990</v>
      </c>
      <c r="H3023" t="s">
        <v>746</v>
      </c>
      <c r="K3023" s="16">
        <f t="shared" si="141"/>
        <v>117411.1</v>
      </c>
      <c r="L3023" s="16">
        <f t="shared" si="142"/>
        <v>123590.63157894737</v>
      </c>
      <c r="M3023" s="16">
        <f t="shared" si="143"/>
        <v>135980</v>
      </c>
      <c r="N3023" t="e">
        <f>INDEX(XML!$A$2:$R$782,MATCH(C3023,XML!$D$2:$D$737,0),2)</f>
        <v>#N/A</v>
      </c>
    </row>
    <row r="3024" spans="1:14" ht="45" customHeight="1" x14ac:dyDescent="0.2">
      <c r="A3024">
        <v>82400</v>
      </c>
      <c r="B3024" t="s">
        <v>46592</v>
      </c>
      <c r="C3024" s="15" t="s">
        <v>46593</v>
      </c>
      <c r="D3024" s="15" t="s">
        <v>46594</v>
      </c>
      <c r="E3024">
        <v>147099</v>
      </c>
      <c r="F3024">
        <v>179990</v>
      </c>
      <c r="H3024" t="s">
        <v>746</v>
      </c>
      <c r="K3024" s="16">
        <f t="shared" si="141"/>
        <v>157395.93</v>
      </c>
      <c r="L3024" s="16">
        <f t="shared" si="142"/>
        <v>165679.92631578946</v>
      </c>
      <c r="M3024" s="16">
        <f t="shared" si="143"/>
        <v>179980</v>
      </c>
      <c r="N3024" t="e">
        <f>INDEX(XML!$A$2:$R$782,MATCH(C3024,XML!$D$2:$D$737,0),2)</f>
        <v>#N/A</v>
      </c>
    </row>
    <row r="3025" spans="1:14" ht="33.75" customHeight="1" x14ac:dyDescent="0.2">
      <c r="A3025">
        <v>82402</v>
      </c>
      <c r="B3025" t="s">
        <v>46595</v>
      </c>
      <c r="C3025" s="15" t="s">
        <v>46596</v>
      </c>
      <c r="D3025" s="15" t="s">
        <v>46597</v>
      </c>
      <c r="E3025">
        <v>178212</v>
      </c>
      <c r="F3025">
        <v>209990</v>
      </c>
      <c r="H3025" t="s">
        <v>746</v>
      </c>
      <c r="K3025" s="16">
        <f t="shared" si="141"/>
        <v>190686.84</v>
      </c>
      <c r="L3025" s="16">
        <f t="shared" si="142"/>
        <v>200722.9894736842</v>
      </c>
      <c r="M3025" s="16">
        <f t="shared" si="143"/>
        <v>209980</v>
      </c>
      <c r="N3025" t="e">
        <f>INDEX(XML!$A$2:$R$782,MATCH(C3025,XML!$D$2:$D$737,0),2)</f>
        <v>#N/A</v>
      </c>
    </row>
    <row r="3026" spans="1:14" ht="33.75" customHeight="1" x14ac:dyDescent="0.2">
      <c r="A3026">
        <v>82403</v>
      </c>
      <c r="B3026" t="s">
        <v>46598</v>
      </c>
      <c r="C3026" s="15" t="s">
        <v>46599</v>
      </c>
      <c r="D3026" s="15" t="s">
        <v>46600</v>
      </c>
      <c r="E3026">
        <v>195954</v>
      </c>
      <c r="F3026">
        <v>239990</v>
      </c>
      <c r="H3026" t="s">
        <v>746</v>
      </c>
      <c r="K3026" s="16">
        <f t="shared" si="141"/>
        <v>209670.78</v>
      </c>
      <c r="L3026" s="16">
        <f t="shared" si="142"/>
        <v>220706.08421052631</v>
      </c>
      <c r="M3026" s="16">
        <f t="shared" si="143"/>
        <v>239980</v>
      </c>
      <c r="N3026" t="e">
        <f>INDEX(XML!$A$2:$R$782,MATCH(C3026,XML!$D$2:$D$737,0),2)</f>
        <v>#N/A</v>
      </c>
    </row>
    <row r="3027" spans="1:14" ht="112.5" x14ac:dyDescent="0.2">
      <c r="A3027">
        <v>82405</v>
      </c>
      <c r="B3027" t="s">
        <v>46601</v>
      </c>
      <c r="C3027" s="15" t="s">
        <v>46602</v>
      </c>
      <c r="D3027" s="15" t="s">
        <v>46603</v>
      </c>
      <c r="E3027">
        <v>270000</v>
      </c>
      <c r="F3027">
        <v>339990</v>
      </c>
      <c r="H3027" t="s">
        <v>746</v>
      </c>
      <c r="K3027" s="16">
        <f t="shared" si="141"/>
        <v>288900</v>
      </c>
      <c r="L3027" s="16">
        <f t="shared" si="142"/>
        <v>304105.26315789472</v>
      </c>
      <c r="M3027" s="16">
        <f t="shared" si="143"/>
        <v>339980</v>
      </c>
      <c r="N3027" t="e">
        <f>INDEX(XML!$A$2:$R$782,MATCH(C3027,XML!$D$2:$D$737,0),2)</f>
        <v>#N/A</v>
      </c>
    </row>
    <row r="3028" spans="1:14" ht="33.75" customHeight="1" x14ac:dyDescent="0.25">
      <c r="A3028" s="184" t="s">
        <v>2327</v>
      </c>
      <c r="B3028" s="184"/>
      <c r="C3028" s="185"/>
      <c r="D3028" s="185"/>
      <c r="E3028" s="184"/>
      <c r="F3028" s="184"/>
      <c r="G3028" s="184"/>
      <c r="H3028" s="184"/>
      <c r="I3028" s="184"/>
      <c r="J3028" s="184"/>
      <c r="K3028" s="16">
        <f t="shared" si="141"/>
        <v>0</v>
      </c>
      <c r="L3028" s="16">
        <f t="shared" si="142"/>
        <v>0</v>
      </c>
      <c r="M3028" s="16">
        <f t="shared" si="143"/>
        <v>0</v>
      </c>
      <c r="N3028" t="e">
        <f>INDEX(XML!$A$2:$R$782,MATCH(C3028,XML!$D$2:$D$737,0),2)</f>
        <v>#N/A</v>
      </c>
    </row>
    <row r="3029" spans="1:14" ht="33.75" customHeight="1" x14ac:dyDescent="0.2">
      <c r="A3029">
        <v>37994</v>
      </c>
      <c r="B3029" t="s">
        <v>34796</v>
      </c>
      <c r="C3029" s="15" t="s">
        <v>34797</v>
      </c>
      <c r="D3029" s="15" t="s">
        <v>34798</v>
      </c>
      <c r="E3029">
        <v>18080</v>
      </c>
      <c r="F3029">
        <v>21990</v>
      </c>
      <c r="H3029" t="s">
        <v>746</v>
      </c>
      <c r="K3029" s="16">
        <f t="shared" si="141"/>
        <v>20249.599999999999</v>
      </c>
      <c r="L3029" s="16">
        <f t="shared" si="142"/>
        <v>21315.36842105263</v>
      </c>
      <c r="M3029" s="16">
        <f t="shared" si="143"/>
        <v>24222.009569377988</v>
      </c>
      <c r="N3029" t="e">
        <f>INDEX(XML!$A$2:$R$782,MATCH(C3029,XML!$D$2:$D$737,0),2)</f>
        <v>#N/A</v>
      </c>
    </row>
    <row r="3030" spans="1:14" ht="191.25" x14ac:dyDescent="0.2">
      <c r="A3030">
        <v>67441</v>
      </c>
      <c r="B3030" t="s">
        <v>24077</v>
      </c>
      <c r="C3030" s="15" t="s">
        <v>24078</v>
      </c>
      <c r="D3030" s="15" t="s">
        <v>24079</v>
      </c>
      <c r="E3030">
        <v>21622</v>
      </c>
      <c r="F3030">
        <v>25990</v>
      </c>
      <c r="H3030" t="s">
        <v>746</v>
      </c>
      <c r="I3030">
        <v>1</v>
      </c>
      <c r="K3030" s="16">
        <f t="shared" si="141"/>
        <v>24216.639999999999</v>
      </c>
      <c r="L3030" s="16">
        <f t="shared" si="142"/>
        <v>25491.200000000001</v>
      </c>
      <c r="M3030" s="16">
        <f t="shared" si="143"/>
        <v>28967.272727272728</v>
      </c>
      <c r="N3030" t="e">
        <f>INDEX(XML!$A$2:$R$782,MATCH(C3030,XML!$D$2:$D$737,0),2)</f>
        <v>#N/A</v>
      </c>
    </row>
    <row r="3031" spans="1:14" ht="213.75" x14ac:dyDescent="0.2">
      <c r="A3031">
        <v>51849</v>
      </c>
      <c r="B3031" t="s">
        <v>2328</v>
      </c>
      <c r="C3031" s="15" t="s">
        <v>16125</v>
      </c>
      <c r="D3031" s="15" t="s">
        <v>16126</v>
      </c>
      <c r="E3031">
        <v>25407</v>
      </c>
      <c r="F3031">
        <v>29990</v>
      </c>
      <c r="H3031" t="s">
        <v>746</v>
      </c>
      <c r="K3031" s="16">
        <f t="shared" si="141"/>
        <v>28455.84</v>
      </c>
      <c r="L3031" s="16">
        <f t="shared" si="142"/>
        <v>29953.515789473684</v>
      </c>
      <c r="M3031" s="16">
        <f t="shared" si="143"/>
        <v>34038.086124401918</v>
      </c>
      <c r="N3031" t="e">
        <f>INDEX(XML!$A$2:$R$782,MATCH(C3031,XML!$D$2:$D$737,0),2)</f>
        <v>#N/A</v>
      </c>
    </row>
    <row r="3032" spans="1:14" ht="146.25" x14ac:dyDescent="0.2">
      <c r="A3032">
        <v>80836</v>
      </c>
      <c r="B3032" t="s">
        <v>39938</v>
      </c>
      <c r="C3032" s="15" t="s">
        <v>39939</v>
      </c>
      <c r="D3032" s="15" t="s">
        <v>39940</v>
      </c>
      <c r="E3032">
        <v>21125</v>
      </c>
      <c r="F3032">
        <v>24990</v>
      </c>
      <c r="H3032">
        <v>22</v>
      </c>
      <c r="I3032">
        <v>1</v>
      </c>
      <c r="K3032" s="16">
        <f t="shared" si="141"/>
        <v>23660</v>
      </c>
      <c r="L3032" s="16">
        <f t="shared" si="142"/>
        <v>24905.263157894737</v>
      </c>
      <c r="M3032" s="16">
        <f t="shared" si="143"/>
        <v>28301.435406698565</v>
      </c>
      <c r="N3032" t="e">
        <f>INDEX(XML!$A$2:$R$782,MATCH(C3032,XML!$D$2:$D$737,0),2)</f>
        <v>#N/A</v>
      </c>
    </row>
    <row r="3033" spans="1:14" ht="22.5" customHeight="1" x14ac:dyDescent="0.2">
      <c r="A3033">
        <v>80838</v>
      </c>
      <c r="B3033" t="s">
        <v>39941</v>
      </c>
      <c r="C3033" s="15" t="s">
        <v>39942</v>
      </c>
      <c r="D3033" s="15" t="s">
        <v>39943</v>
      </c>
      <c r="E3033">
        <v>24647</v>
      </c>
      <c r="F3033">
        <v>34990</v>
      </c>
      <c r="K3033" s="16">
        <f t="shared" si="141"/>
        <v>27604.639999999999</v>
      </c>
      <c r="L3033" s="16">
        <f t="shared" si="142"/>
        <v>29057.515789473684</v>
      </c>
      <c r="M3033" s="16">
        <f t="shared" si="143"/>
        <v>33019.904306220094</v>
      </c>
      <c r="N3033" t="e">
        <f>INDEX(XML!$A$2:$R$782,MATCH(C3033,XML!$D$2:$D$737,0),2)</f>
        <v>#N/A</v>
      </c>
    </row>
    <row r="3034" spans="1:14" ht="22.5" customHeight="1" x14ac:dyDescent="0.2">
      <c r="A3034">
        <v>26235</v>
      </c>
      <c r="B3034" t="s">
        <v>47163</v>
      </c>
      <c r="C3034" s="15" t="s">
        <v>47164</v>
      </c>
      <c r="D3034" s="15" t="s">
        <v>47165</v>
      </c>
      <c r="E3034">
        <v>2664</v>
      </c>
      <c r="F3034">
        <v>4269</v>
      </c>
      <c r="I3034">
        <v>1</v>
      </c>
      <c r="K3034" s="16">
        <f t="shared" si="141"/>
        <v>2983.68</v>
      </c>
      <c r="L3034" s="16">
        <f t="shared" si="142"/>
        <v>3140.7157894736843</v>
      </c>
      <c r="M3034" s="16">
        <f t="shared" si="143"/>
        <v>3568.9952153110048</v>
      </c>
      <c r="N3034" t="e">
        <f>INDEX(XML!$A$2:$R$782,MATCH(C3034,XML!$D$2:$D$737,0),2)</f>
        <v>#N/A</v>
      </c>
    </row>
    <row r="3035" spans="1:14" ht="22.5" customHeight="1" x14ac:dyDescent="0.25">
      <c r="A3035" s="184" t="s">
        <v>2329</v>
      </c>
      <c r="B3035" s="184"/>
      <c r="C3035" s="185"/>
      <c r="D3035" s="185"/>
      <c r="E3035" s="184"/>
      <c r="F3035" s="184"/>
      <c r="G3035" s="184"/>
      <c r="H3035" s="184"/>
      <c r="I3035" s="184"/>
      <c r="J3035" s="184"/>
      <c r="K3035" s="16">
        <f t="shared" si="141"/>
        <v>0</v>
      </c>
      <c r="L3035" s="16">
        <f t="shared" si="142"/>
        <v>0</v>
      </c>
      <c r="M3035" s="16">
        <f t="shared" si="143"/>
        <v>0</v>
      </c>
      <c r="N3035" t="e">
        <f>INDEX(XML!$A$2:$R$782,MATCH(C3035,XML!$D$2:$D$737,0),2)</f>
        <v>#N/A</v>
      </c>
    </row>
    <row r="3036" spans="1:14" ht="22.5" customHeight="1" x14ac:dyDescent="0.2">
      <c r="A3036">
        <v>24202</v>
      </c>
      <c r="B3036" t="s">
        <v>2330</v>
      </c>
      <c r="C3036" s="15" t="s">
        <v>2331</v>
      </c>
      <c r="D3036" s="15" t="s">
        <v>2332</v>
      </c>
      <c r="E3036">
        <v>4101</v>
      </c>
      <c r="F3036">
        <v>10689</v>
      </c>
      <c r="H3036" t="s">
        <v>746</v>
      </c>
      <c r="K3036" s="16">
        <f t="shared" si="141"/>
        <v>4593.12</v>
      </c>
      <c r="L3036" s="16">
        <f t="shared" si="142"/>
        <v>4834.863157894737</v>
      </c>
      <c r="M3036" s="16">
        <f t="shared" si="143"/>
        <v>5494.1626794258373</v>
      </c>
      <c r="N3036" t="str">
        <f>INDEX(XML!$A$2:$R$782,MATCH(C3036,XML!$D$2:$D$737,0),2)</f>
        <v>22500369_589186</v>
      </c>
    </row>
    <row r="3037" spans="1:14" ht="22.5" customHeight="1" x14ac:dyDescent="0.2">
      <c r="A3037">
        <v>75684</v>
      </c>
      <c r="B3037" t="s">
        <v>42117</v>
      </c>
      <c r="C3037" s="15" t="s">
        <v>42118</v>
      </c>
      <c r="D3037" s="15" t="s">
        <v>42119</v>
      </c>
      <c r="E3037">
        <v>2383</v>
      </c>
      <c r="F3037">
        <v>3690</v>
      </c>
      <c r="H3037" t="s">
        <v>746</v>
      </c>
      <c r="K3037" s="16">
        <f t="shared" si="141"/>
        <v>2668.96</v>
      </c>
      <c r="L3037" s="16">
        <f t="shared" si="142"/>
        <v>2809.4315789473685</v>
      </c>
      <c r="M3037" s="16">
        <f t="shared" si="143"/>
        <v>3192.5358851674641</v>
      </c>
      <c r="N3037" t="e">
        <f>INDEX(XML!$A$2:$R$782,MATCH(C3037,XML!$D$2:$D$737,0),2)</f>
        <v>#N/A</v>
      </c>
    </row>
    <row r="3038" spans="1:14" ht="22.5" customHeight="1" x14ac:dyDescent="0.2">
      <c r="A3038">
        <v>75685</v>
      </c>
      <c r="B3038" t="s">
        <v>42120</v>
      </c>
      <c r="C3038" s="15" t="s">
        <v>42121</v>
      </c>
      <c r="D3038" s="15" t="s">
        <v>42122</v>
      </c>
      <c r="E3038">
        <v>4773</v>
      </c>
      <c r="F3038">
        <v>7390</v>
      </c>
      <c r="H3038" t="s">
        <v>746</v>
      </c>
      <c r="K3038" s="16">
        <f t="shared" si="141"/>
        <v>5345.76</v>
      </c>
      <c r="L3038" s="16">
        <f t="shared" si="142"/>
        <v>5627.1157894736843</v>
      </c>
      <c r="M3038" s="16">
        <f t="shared" si="143"/>
        <v>6394.4497607655503</v>
      </c>
      <c r="N3038" t="e">
        <f>INDEX(XML!$A$2:$R$782,MATCH(C3038,XML!$D$2:$D$737,0),2)</f>
        <v>#N/A</v>
      </c>
    </row>
    <row r="3039" spans="1:14" ht="22.5" customHeight="1" x14ac:dyDescent="0.2">
      <c r="A3039">
        <v>75686</v>
      </c>
      <c r="B3039" t="s">
        <v>46497</v>
      </c>
      <c r="C3039" s="15" t="s">
        <v>46498</v>
      </c>
      <c r="D3039" s="15" t="s">
        <v>46499</v>
      </c>
      <c r="E3039">
        <v>6100</v>
      </c>
      <c r="F3039">
        <v>8990</v>
      </c>
      <c r="H3039" t="s">
        <v>746</v>
      </c>
      <c r="K3039" s="16">
        <f t="shared" si="141"/>
        <v>6832</v>
      </c>
      <c r="L3039" s="16">
        <f t="shared" si="142"/>
        <v>7191.5789473684208</v>
      </c>
      <c r="M3039" s="16">
        <f t="shared" si="143"/>
        <v>8172.2488038277515</v>
      </c>
      <c r="N3039" t="e">
        <f>INDEX(XML!$A$2:$R$782,MATCH(C3039,XML!$D$2:$D$737,0),2)</f>
        <v>#N/A</v>
      </c>
    </row>
    <row r="3040" spans="1:14" ht="22.5" customHeight="1" x14ac:dyDescent="0.2">
      <c r="A3040">
        <v>75687</v>
      </c>
      <c r="B3040" t="s">
        <v>42190</v>
      </c>
      <c r="C3040" s="15" t="s">
        <v>42191</v>
      </c>
      <c r="D3040" s="15" t="s">
        <v>42192</v>
      </c>
      <c r="E3040">
        <v>4892</v>
      </c>
      <c r="F3040">
        <v>11990</v>
      </c>
      <c r="H3040" t="s">
        <v>746</v>
      </c>
      <c r="K3040" s="16">
        <f t="shared" si="141"/>
        <v>5479.04</v>
      </c>
      <c r="L3040" s="16">
        <f t="shared" si="142"/>
        <v>5767.4105263157899</v>
      </c>
      <c r="M3040" s="16">
        <f t="shared" si="143"/>
        <v>6553.8755980861251</v>
      </c>
      <c r="N3040" t="e">
        <f>INDEX(XML!$A$2:$R$782,MATCH(C3040,XML!$D$2:$D$737,0),2)</f>
        <v>#N/A</v>
      </c>
    </row>
    <row r="3041" spans="1:14" ht="22.5" customHeight="1" x14ac:dyDescent="0.2">
      <c r="A3041">
        <v>75683</v>
      </c>
      <c r="B3041" t="s">
        <v>42114</v>
      </c>
      <c r="C3041" s="15" t="s">
        <v>42115</v>
      </c>
      <c r="D3041" s="15" t="s">
        <v>42116</v>
      </c>
      <c r="E3041">
        <v>16193</v>
      </c>
      <c r="F3041">
        <v>24990</v>
      </c>
      <c r="K3041" s="16">
        <f t="shared" si="141"/>
        <v>18136.16</v>
      </c>
      <c r="L3041" s="16">
        <f t="shared" si="142"/>
        <v>19090.694736842106</v>
      </c>
      <c r="M3041" s="16">
        <f t="shared" si="143"/>
        <v>21693.97129186603</v>
      </c>
      <c r="N3041" t="e">
        <f>INDEX(XML!$A$2:$R$782,MATCH(C3041,XML!$D$2:$D$737,0),2)</f>
        <v>#N/A</v>
      </c>
    </row>
    <row r="3042" spans="1:14" ht="22.5" customHeight="1" x14ac:dyDescent="0.2">
      <c r="A3042">
        <v>75682</v>
      </c>
      <c r="B3042" t="s">
        <v>42111</v>
      </c>
      <c r="C3042" s="15" t="s">
        <v>42112</v>
      </c>
      <c r="D3042" s="15" t="s">
        <v>42113</v>
      </c>
      <c r="E3042">
        <v>20852</v>
      </c>
      <c r="F3042">
        <v>35990</v>
      </c>
      <c r="H3042" t="s">
        <v>746</v>
      </c>
      <c r="K3042" s="16">
        <f t="shared" si="141"/>
        <v>23354.239999999998</v>
      </c>
      <c r="L3042" s="16">
        <f t="shared" si="142"/>
        <v>24583.410526315791</v>
      </c>
      <c r="M3042" s="16">
        <f t="shared" si="143"/>
        <v>27935.693779904304</v>
      </c>
      <c r="N3042" t="e">
        <f>INDEX(XML!$A$2:$R$782,MATCH(C3042,XML!$D$2:$D$737,0),2)</f>
        <v>#N/A</v>
      </c>
    </row>
    <row r="3043" spans="1:14" ht="22.5" customHeight="1" x14ac:dyDescent="0.2">
      <c r="A3043">
        <v>75680</v>
      </c>
      <c r="B3043" t="s">
        <v>46491</v>
      </c>
      <c r="C3043" s="15" t="s">
        <v>46492</v>
      </c>
      <c r="D3043" s="15" t="s">
        <v>46493</v>
      </c>
      <c r="E3043">
        <v>19990</v>
      </c>
      <c r="F3043">
        <v>33990</v>
      </c>
      <c r="H3043" t="s">
        <v>746</v>
      </c>
      <c r="K3043" s="16">
        <f t="shared" si="141"/>
        <v>22388.799999999999</v>
      </c>
      <c r="L3043" s="16">
        <f t="shared" si="142"/>
        <v>23567.157894736843</v>
      </c>
      <c r="M3043" s="16">
        <f t="shared" si="143"/>
        <v>26780.861244019143</v>
      </c>
      <c r="N3043" t="e">
        <f>INDEX(XML!$A$2:$R$782,MATCH(C3043,XML!$D$2:$D$737,0),2)</f>
        <v>#N/A</v>
      </c>
    </row>
    <row r="3044" spans="1:14" ht="22.5" customHeight="1" x14ac:dyDescent="0.2">
      <c r="A3044">
        <v>75679</v>
      </c>
      <c r="B3044" t="s">
        <v>46494</v>
      </c>
      <c r="C3044" s="15" t="s">
        <v>46495</v>
      </c>
      <c r="D3044" s="15" t="s">
        <v>46496</v>
      </c>
      <c r="E3044">
        <v>21990</v>
      </c>
      <c r="F3044">
        <v>36990</v>
      </c>
      <c r="H3044" t="s">
        <v>746</v>
      </c>
      <c r="K3044" s="16">
        <f t="shared" si="141"/>
        <v>24628.799999999999</v>
      </c>
      <c r="L3044" s="16">
        <f t="shared" si="142"/>
        <v>25925.052631578947</v>
      </c>
      <c r="M3044" s="16">
        <f t="shared" si="143"/>
        <v>29460.287081339713</v>
      </c>
      <c r="N3044" t="e">
        <f>INDEX(XML!$A$2:$R$782,MATCH(C3044,XML!$D$2:$D$737,0),2)</f>
        <v>#N/A</v>
      </c>
    </row>
    <row r="3045" spans="1:14" ht="78.75" x14ac:dyDescent="0.2">
      <c r="A3045">
        <v>75681</v>
      </c>
      <c r="B3045" t="s">
        <v>42108</v>
      </c>
      <c r="C3045" s="15" t="s">
        <v>42109</v>
      </c>
      <c r="D3045" s="15" t="s">
        <v>42110</v>
      </c>
      <c r="E3045">
        <v>5060</v>
      </c>
      <c r="F3045">
        <v>7790</v>
      </c>
      <c r="H3045" t="s">
        <v>746</v>
      </c>
      <c r="K3045" s="16">
        <f t="shared" si="141"/>
        <v>5667.2</v>
      </c>
      <c r="L3045" s="16">
        <f t="shared" si="142"/>
        <v>5965.4736842105267</v>
      </c>
      <c r="M3045" s="16">
        <f t="shared" si="143"/>
        <v>6778.9473684210534</v>
      </c>
      <c r="N3045" t="e">
        <f>INDEX(XML!$A$2:$R$782,MATCH(C3045,XML!$D$2:$D$737,0),2)</f>
        <v>#N/A</v>
      </c>
    </row>
    <row r="3046" spans="1:14" ht="22.5" customHeight="1" x14ac:dyDescent="0.2">
      <c r="A3046">
        <v>74683</v>
      </c>
      <c r="B3046" t="s">
        <v>35185</v>
      </c>
      <c r="C3046" s="15" t="s">
        <v>35186</v>
      </c>
      <c r="D3046" s="15" t="s">
        <v>35187</v>
      </c>
      <c r="E3046">
        <v>3721</v>
      </c>
      <c r="F3046">
        <v>7990</v>
      </c>
      <c r="H3046">
        <v>12</v>
      </c>
      <c r="K3046" s="16">
        <f t="shared" si="141"/>
        <v>4167.5200000000004</v>
      </c>
      <c r="L3046" s="16">
        <f t="shared" si="142"/>
        <v>4386.863157894737</v>
      </c>
      <c r="M3046" s="16">
        <f t="shared" si="143"/>
        <v>4985.0717703349283</v>
      </c>
      <c r="N3046" t="e">
        <f>INDEX(XML!$A$2:$R$782,MATCH(C3046,XML!$D$2:$D$737,0),2)</f>
        <v>#N/A</v>
      </c>
    </row>
    <row r="3047" spans="1:14" ht="22.5" customHeight="1" x14ac:dyDescent="0.2">
      <c r="A3047">
        <v>24199</v>
      </c>
      <c r="B3047" t="s">
        <v>2344</v>
      </c>
      <c r="C3047" s="15" t="s">
        <v>2345</v>
      </c>
      <c r="D3047" s="15" t="s">
        <v>2346</v>
      </c>
      <c r="E3047">
        <v>6404</v>
      </c>
      <c r="F3047">
        <v>8990</v>
      </c>
      <c r="H3047" t="s">
        <v>746</v>
      </c>
      <c r="K3047" s="16">
        <f t="shared" si="141"/>
        <v>7172.48</v>
      </c>
      <c r="L3047" s="16">
        <f t="shared" si="142"/>
        <v>7549.9789473684214</v>
      </c>
      <c r="M3047" s="16">
        <f t="shared" si="143"/>
        <v>8579.5215311004795</v>
      </c>
      <c r="N3047" t="str">
        <f>INDEX(XML!$A$2:$R$782,MATCH(C3047,XML!$D$2:$D$737,0),2)</f>
        <v>22500009_803180</v>
      </c>
    </row>
    <row r="3048" spans="1:14" ht="22.5" customHeight="1" x14ac:dyDescent="0.2">
      <c r="A3048">
        <v>24197</v>
      </c>
      <c r="B3048" t="s">
        <v>2338</v>
      </c>
      <c r="C3048" s="15" t="s">
        <v>2339</v>
      </c>
      <c r="D3048" s="15" t="s">
        <v>2340</v>
      </c>
      <c r="E3048">
        <v>3755</v>
      </c>
      <c r="F3048">
        <v>6863</v>
      </c>
      <c r="K3048" s="16">
        <f t="shared" si="141"/>
        <v>4205.6000000000004</v>
      </c>
      <c r="L3048" s="16">
        <f t="shared" si="142"/>
        <v>4426.9473684210534</v>
      </c>
      <c r="M3048" s="16">
        <f t="shared" si="143"/>
        <v>5030.6220095693789</v>
      </c>
      <c r="N3048" t="e">
        <f>INDEX(XML!$A$2:$R$782,MATCH(C3048,XML!$D$2:$D$737,0),2)</f>
        <v>#N/A</v>
      </c>
    </row>
    <row r="3049" spans="1:14" ht="22.5" customHeight="1" x14ac:dyDescent="0.2">
      <c r="A3049">
        <v>24198</v>
      </c>
      <c r="B3049" t="s">
        <v>2341</v>
      </c>
      <c r="C3049" s="15" t="s">
        <v>2342</v>
      </c>
      <c r="D3049" s="15" t="s">
        <v>2343</v>
      </c>
      <c r="E3049">
        <v>5819</v>
      </c>
      <c r="F3049">
        <v>10300</v>
      </c>
      <c r="K3049" s="16">
        <f t="shared" si="141"/>
        <v>6517.28</v>
      </c>
      <c r="L3049" s="16">
        <f t="shared" si="142"/>
        <v>6860.2947368421055</v>
      </c>
      <c r="M3049" s="16">
        <f t="shared" si="143"/>
        <v>7795.7894736842109</v>
      </c>
      <c r="N3049" t="e">
        <f>INDEX(XML!$A$2:$R$782,MATCH(C3049,XML!$D$2:$D$737,0),2)</f>
        <v>#N/A</v>
      </c>
    </row>
    <row r="3050" spans="1:14" ht="78.75" x14ac:dyDescent="0.2">
      <c r="A3050">
        <v>28004</v>
      </c>
      <c r="B3050" t="s">
        <v>2350</v>
      </c>
      <c r="C3050" s="15" t="s">
        <v>2351</v>
      </c>
      <c r="D3050" s="15" t="s">
        <v>2352</v>
      </c>
      <c r="E3050">
        <v>8110</v>
      </c>
      <c r="F3050">
        <v>14890</v>
      </c>
      <c r="H3050" t="s">
        <v>746</v>
      </c>
      <c r="K3050" s="16">
        <f t="shared" si="141"/>
        <v>9083.2000000000007</v>
      </c>
      <c r="L3050" s="16">
        <f t="shared" si="142"/>
        <v>9561.2631578947385</v>
      </c>
      <c r="M3050" s="16">
        <f t="shared" si="143"/>
        <v>10865.071770334929</v>
      </c>
      <c r="N3050" t="str">
        <f>INDEX(XML!$A$2:$R$782,MATCH(C3050,XML!$D$2:$D$737,0),2)</f>
        <v>22500260_659038</v>
      </c>
    </row>
    <row r="3051" spans="1:14" ht="22.5" customHeight="1" x14ac:dyDescent="0.2">
      <c r="A3051">
        <v>75579</v>
      </c>
      <c r="B3051" t="s">
        <v>38020</v>
      </c>
      <c r="C3051" s="15" t="s">
        <v>38021</v>
      </c>
      <c r="D3051" s="15" t="s">
        <v>38022</v>
      </c>
      <c r="E3051">
        <v>4755</v>
      </c>
      <c r="F3051">
        <v>9990</v>
      </c>
      <c r="H3051" t="s">
        <v>746</v>
      </c>
      <c r="K3051" s="16">
        <f t="shared" si="141"/>
        <v>5325.6</v>
      </c>
      <c r="L3051" s="16">
        <f t="shared" si="142"/>
        <v>5605.894736842105</v>
      </c>
      <c r="M3051" s="16">
        <f t="shared" si="143"/>
        <v>6370.334928229664</v>
      </c>
      <c r="N3051" t="e">
        <f>INDEX(XML!$A$2:$R$782,MATCH(C3051,XML!$D$2:$D$737,0),2)</f>
        <v>#N/A</v>
      </c>
    </row>
    <row r="3052" spans="1:14" ht="22.5" customHeight="1" x14ac:dyDescent="0.2">
      <c r="A3052">
        <v>75580</v>
      </c>
      <c r="B3052" t="s">
        <v>38023</v>
      </c>
      <c r="C3052" s="15" t="s">
        <v>38024</v>
      </c>
      <c r="D3052" s="15" t="s">
        <v>38025</v>
      </c>
      <c r="E3052">
        <v>6755</v>
      </c>
      <c r="F3052">
        <v>12990</v>
      </c>
      <c r="H3052" t="s">
        <v>746</v>
      </c>
      <c r="K3052" s="16">
        <f t="shared" si="141"/>
        <v>7565.6</v>
      </c>
      <c r="L3052" s="16">
        <f t="shared" si="142"/>
        <v>7963.7894736842109</v>
      </c>
      <c r="M3052" s="16">
        <f t="shared" si="143"/>
        <v>9049.7607655502397</v>
      </c>
      <c r="N3052" t="e">
        <f>INDEX(XML!$A$2:$R$782,MATCH(C3052,XML!$D$2:$D$737,0),2)</f>
        <v>#N/A</v>
      </c>
    </row>
    <row r="3053" spans="1:14" ht="22.5" customHeight="1" x14ac:dyDescent="0.2">
      <c r="A3053">
        <v>75581</v>
      </c>
      <c r="B3053" t="s">
        <v>41697</v>
      </c>
      <c r="C3053" s="15" t="s">
        <v>41698</v>
      </c>
      <c r="D3053" s="15" t="s">
        <v>41699</v>
      </c>
      <c r="E3053">
        <v>4041</v>
      </c>
      <c r="F3053">
        <v>11990</v>
      </c>
      <c r="K3053" s="16">
        <f t="shared" si="141"/>
        <v>4525.92</v>
      </c>
      <c r="L3053" s="16">
        <f t="shared" si="142"/>
        <v>4764.1263157894737</v>
      </c>
      <c r="M3053" s="16">
        <f t="shared" si="143"/>
        <v>5413.7799043062196</v>
      </c>
      <c r="N3053" t="e">
        <f>INDEX(XML!$A$2:$R$782,MATCH(C3053,XML!$D$2:$D$737,0),2)</f>
        <v>#N/A</v>
      </c>
    </row>
    <row r="3054" spans="1:14" ht="56.25" x14ac:dyDescent="0.2">
      <c r="A3054">
        <v>28002</v>
      </c>
      <c r="B3054" t="s">
        <v>2334</v>
      </c>
      <c r="C3054" s="15" t="s">
        <v>2335</v>
      </c>
      <c r="D3054" s="15" t="s">
        <v>2336</v>
      </c>
      <c r="E3054">
        <v>2470</v>
      </c>
      <c r="F3054">
        <v>4571</v>
      </c>
      <c r="H3054" t="s">
        <v>746</v>
      </c>
      <c r="K3054" s="16">
        <f t="shared" si="141"/>
        <v>2766.4</v>
      </c>
      <c r="L3054" s="16">
        <f t="shared" si="142"/>
        <v>2912</v>
      </c>
      <c r="M3054" s="16">
        <f t="shared" si="143"/>
        <v>3309.090909090909</v>
      </c>
      <c r="N3054" t="str">
        <f>INDEX(XML!$A$2:$R$782,MATCH(C3054,XML!$D$2:$D$737,0),2)</f>
        <v>22500265_481085</v>
      </c>
    </row>
    <row r="3055" spans="1:14" ht="56.25" x14ac:dyDescent="0.2">
      <c r="A3055">
        <v>37301</v>
      </c>
      <c r="B3055" t="s">
        <v>2347</v>
      </c>
      <c r="C3055" s="15" t="s">
        <v>2348</v>
      </c>
      <c r="D3055" s="15" t="s">
        <v>2349</v>
      </c>
      <c r="E3055">
        <v>3253</v>
      </c>
      <c r="F3055">
        <v>6290</v>
      </c>
      <c r="H3055" t="s">
        <v>746</v>
      </c>
      <c r="K3055" s="16">
        <f t="shared" si="141"/>
        <v>3643.36</v>
      </c>
      <c r="L3055" s="16">
        <f t="shared" si="142"/>
        <v>3835.1157894736843</v>
      </c>
      <c r="M3055" s="16">
        <f t="shared" si="143"/>
        <v>4358.0861244019143</v>
      </c>
      <c r="N3055" t="str">
        <f>INDEX(XML!$A$2:$R$782,MATCH(C3055,XML!$D$2:$D$737,0),2)</f>
        <v>102374394_549205</v>
      </c>
    </row>
    <row r="3056" spans="1:14" ht="22.5" customHeight="1" x14ac:dyDescent="0.2">
      <c r="A3056">
        <v>74655</v>
      </c>
      <c r="B3056" t="s">
        <v>35188</v>
      </c>
      <c r="C3056" s="15" t="s">
        <v>35189</v>
      </c>
      <c r="D3056" s="15" t="s">
        <v>35190</v>
      </c>
      <c r="E3056">
        <v>23090</v>
      </c>
      <c r="F3056">
        <v>37990</v>
      </c>
      <c r="K3056" s="16">
        <f t="shared" si="141"/>
        <v>25860.799999999999</v>
      </c>
      <c r="L3056" s="16">
        <f t="shared" si="142"/>
        <v>27221.894736842107</v>
      </c>
      <c r="M3056" s="16">
        <f t="shared" si="143"/>
        <v>30933.971291866033</v>
      </c>
      <c r="N3056" t="e">
        <f>INDEX(XML!$A$2:$R$782,MATCH(C3056,XML!$D$2:$D$737,0),2)</f>
        <v>#N/A</v>
      </c>
    </row>
    <row r="3057" spans="1:14" ht="22.5" customHeight="1" x14ac:dyDescent="0.2">
      <c r="A3057">
        <v>66181</v>
      </c>
      <c r="B3057" t="s">
        <v>35191</v>
      </c>
      <c r="C3057" s="15" t="s">
        <v>35192</v>
      </c>
      <c r="D3057" s="15" t="s">
        <v>35193</v>
      </c>
      <c r="E3057">
        <v>27390</v>
      </c>
      <c r="F3057">
        <v>42990</v>
      </c>
      <c r="H3057">
        <v>5</v>
      </c>
      <c r="K3057" s="16">
        <f t="shared" si="141"/>
        <v>30676.799999999999</v>
      </c>
      <c r="L3057" s="16">
        <f t="shared" si="142"/>
        <v>32291.36842105263</v>
      </c>
      <c r="M3057" s="16">
        <f t="shared" si="143"/>
        <v>36694.73684210526</v>
      </c>
      <c r="N3057" t="e">
        <f>INDEX(XML!$A$2:$R$782,MATCH(C3057,XML!$D$2:$D$737,0),2)</f>
        <v>#N/A</v>
      </c>
    </row>
    <row r="3058" spans="1:14" ht="22.5" customHeight="1" x14ac:dyDescent="0.2">
      <c r="A3058">
        <v>75578</v>
      </c>
      <c r="B3058" t="s">
        <v>41694</v>
      </c>
      <c r="C3058" s="15" t="s">
        <v>41695</v>
      </c>
      <c r="D3058" s="15" t="s">
        <v>41696</v>
      </c>
      <c r="E3058">
        <v>7111</v>
      </c>
      <c r="F3058">
        <v>12990</v>
      </c>
      <c r="K3058" s="16">
        <f t="shared" si="141"/>
        <v>7964.32</v>
      </c>
      <c r="L3058" s="16">
        <f t="shared" si="142"/>
        <v>8383.4947368421053</v>
      </c>
      <c r="M3058" s="16">
        <f t="shared" si="143"/>
        <v>9526.6985645933019</v>
      </c>
      <c r="N3058" t="e">
        <f>INDEX(XML!$A$2:$R$782,MATCH(C3058,XML!$D$2:$D$737,0),2)</f>
        <v>#N/A</v>
      </c>
    </row>
    <row r="3059" spans="1:14" ht="22.5" customHeight="1" x14ac:dyDescent="0.2">
      <c r="A3059">
        <v>28005</v>
      </c>
      <c r="B3059" t="s">
        <v>2358</v>
      </c>
      <c r="C3059" s="15" t="s">
        <v>2359</v>
      </c>
      <c r="D3059" s="15" t="s">
        <v>2360</v>
      </c>
      <c r="E3059">
        <v>11985</v>
      </c>
      <c r="F3059">
        <v>19990</v>
      </c>
      <c r="H3059" t="s">
        <v>746</v>
      </c>
      <c r="K3059" s="16">
        <f t="shared" si="141"/>
        <v>13423.2</v>
      </c>
      <c r="L3059" s="16">
        <f t="shared" si="142"/>
        <v>14129.684210526315</v>
      </c>
      <c r="M3059" s="16">
        <f t="shared" si="143"/>
        <v>16056.45933014354</v>
      </c>
      <c r="N3059" t="str">
        <f>INDEX(XML!$A$2:$R$782,MATCH(C3059,XML!$D$2:$D$737,0),2)</f>
        <v>22500261_236963</v>
      </c>
    </row>
    <row r="3060" spans="1:14" ht="22.5" customHeight="1" x14ac:dyDescent="0.2">
      <c r="A3060">
        <v>75508</v>
      </c>
      <c r="B3060" t="s">
        <v>42105</v>
      </c>
      <c r="C3060" s="15" t="s">
        <v>42106</v>
      </c>
      <c r="D3060" s="15" t="s">
        <v>42107</v>
      </c>
      <c r="E3060">
        <v>12760</v>
      </c>
      <c r="F3060">
        <v>24990</v>
      </c>
      <c r="H3060" t="s">
        <v>746</v>
      </c>
      <c r="K3060" s="16">
        <f t="shared" si="141"/>
        <v>14291.2</v>
      </c>
      <c r="L3060" s="16">
        <f t="shared" si="142"/>
        <v>15043.368421052632</v>
      </c>
      <c r="M3060" s="16">
        <f t="shared" si="143"/>
        <v>17094.736842105263</v>
      </c>
      <c r="N3060" t="e">
        <f>INDEX(XML!$A$2:$R$782,MATCH(C3060,XML!$D$2:$D$737,0),2)</f>
        <v>#N/A</v>
      </c>
    </row>
    <row r="3061" spans="1:14" ht="22.5" customHeight="1" x14ac:dyDescent="0.2">
      <c r="A3061">
        <v>66182</v>
      </c>
      <c r="B3061" t="s">
        <v>35194</v>
      </c>
      <c r="C3061" s="15" t="s">
        <v>35195</v>
      </c>
      <c r="D3061" s="15" t="s">
        <v>35196</v>
      </c>
      <c r="E3061">
        <v>26800</v>
      </c>
      <c r="F3061">
        <v>39990</v>
      </c>
      <c r="H3061" t="s">
        <v>746</v>
      </c>
      <c r="K3061" s="16">
        <f t="shared" si="141"/>
        <v>30016</v>
      </c>
      <c r="L3061" s="16">
        <f t="shared" si="142"/>
        <v>31595.78947368421</v>
      </c>
      <c r="M3061" s="16">
        <f t="shared" si="143"/>
        <v>35904.306220095692</v>
      </c>
      <c r="N3061" t="e">
        <f>INDEX(XML!$A$2:$R$782,MATCH(C3061,XML!$D$2:$D$737,0),2)</f>
        <v>#N/A</v>
      </c>
    </row>
    <row r="3062" spans="1:14" ht="33.75" customHeight="1" x14ac:dyDescent="0.2">
      <c r="A3062">
        <v>59626</v>
      </c>
      <c r="B3062" t="s">
        <v>23265</v>
      </c>
      <c r="C3062" s="15" t="s">
        <v>23266</v>
      </c>
      <c r="D3062" s="15" t="s">
        <v>23267</v>
      </c>
      <c r="E3062">
        <v>49726</v>
      </c>
      <c r="F3062">
        <v>65990</v>
      </c>
      <c r="H3062">
        <v>41</v>
      </c>
      <c r="K3062" s="16">
        <f t="shared" si="141"/>
        <v>55693.120000000003</v>
      </c>
      <c r="L3062" s="16">
        <f t="shared" si="142"/>
        <v>58624.336842105266</v>
      </c>
      <c r="M3062" s="16">
        <f t="shared" si="143"/>
        <v>66618.564593301446</v>
      </c>
      <c r="N3062" t="e">
        <f>INDEX(XML!$A$2:$R$782,MATCH(C3062,XML!$D$2:$D$737,0),2)</f>
        <v>#N/A</v>
      </c>
    </row>
    <row r="3063" spans="1:14" ht="78.75" x14ac:dyDescent="0.2">
      <c r="A3063">
        <v>44112</v>
      </c>
      <c r="B3063" t="s">
        <v>2355</v>
      </c>
      <c r="C3063" s="15" t="s">
        <v>2356</v>
      </c>
      <c r="D3063" s="15" t="s">
        <v>2357</v>
      </c>
      <c r="E3063">
        <v>25354</v>
      </c>
      <c r="F3063">
        <v>37439</v>
      </c>
      <c r="H3063">
        <v>5</v>
      </c>
      <c r="K3063" s="16">
        <f t="shared" si="141"/>
        <v>28396.48</v>
      </c>
      <c r="L3063" s="16">
        <f t="shared" si="142"/>
        <v>29891.031578947368</v>
      </c>
      <c r="M3063" s="16">
        <f t="shared" si="143"/>
        <v>33967.081339712917</v>
      </c>
      <c r="N3063" t="e">
        <f>INDEX(XML!$A$2:$R$782,MATCH(C3063,XML!$D$2:$D$737,0),2)</f>
        <v>#N/A</v>
      </c>
    </row>
    <row r="3064" spans="1:14" ht="112.5" x14ac:dyDescent="0.2">
      <c r="A3064">
        <v>24240</v>
      </c>
      <c r="B3064" t="s">
        <v>35259</v>
      </c>
      <c r="C3064" s="15" t="s">
        <v>35260</v>
      </c>
      <c r="D3064" s="15" t="s">
        <v>35261</v>
      </c>
      <c r="E3064">
        <v>19000</v>
      </c>
      <c r="F3064">
        <v>29990</v>
      </c>
      <c r="H3064">
        <v>49</v>
      </c>
      <c r="K3064" s="16">
        <f t="shared" si="141"/>
        <v>21280</v>
      </c>
      <c r="L3064" s="16">
        <f t="shared" si="142"/>
        <v>22400</v>
      </c>
      <c r="M3064" s="16">
        <f t="shared" si="143"/>
        <v>25454.545454545456</v>
      </c>
      <c r="N3064" t="e">
        <f>INDEX(XML!$A$2:$R$782,MATCH(C3064,XML!$D$2:$D$737,0),2)</f>
        <v>#N/A</v>
      </c>
    </row>
    <row r="3065" spans="1:14" ht="22.5" customHeight="1" x14ac:dyDescent="0.2">
      <c r="A3065">
        <v>74649</v>
      </c>
      <c r="B3065" t="s">
        <v>35197</v>
      </c>
      <c r="C3065" s="15" t="s">
        <v>35198</v>
      </c>
      <c r="D3065" s="15" t="s">
        <v>35199</v>
      </c>
      <c r="E3065">
        <v>27000</v>
      </c>
      <c r="F3065">
        <v>49990</v>
      </c>
      <c r="H3065" t="s">
        <v>746</v>
      </c>
      <c r="K3065" s="16">
        <f t="shared" si="141"/>
        <v>30240</v>
      </c>
      <c r="L3065" s="16">
        <f t="shared" si="142"/>
        <v>31831.57894736842</v>
      </c>
      <c r="M3065" s="16">
        <f t="shared" si="143"/>
        <v>36172.248803827744</v>
      </c>
      <c r="N3065" t="e">
        <f>INDEX(XML!$A$2:$R$782,MATCH(C3065,XML!$D$2:$D$737,0),2)</f>
        <v>#N/A</v>
      </c>
    </row>
    <row r="3066" spans="1:14" ht="22.5" customHeight="1" x14ac:dyDescent="0.2">
      <c r="A3066">
        <v>21440</v>
      </c>
      <c r="B3066" t="s">
        <v>2362</v>
      </c>
      <c r="C3066" s="15" t="s">
        <v>2363</v>
      </c>
      <c r="D3066" s="15" t="s">
        <v>2364</v>
      </c>
      <c r="E3066">
        <v>6950</v>
      </c>
      <c r="F3066">
        <v>15153</v>
      </c>
      <c r="H3066" t="s">
        <v>746</v>
      </c>
      <c r="K3066" s="16">
        <f t="shared" si="141"/>
        <v>7784</v>
      </c>
      <c r="L3066" s="16">
        <f t="shared" si="142"/>
        <v>8193.6842105263149</v>
      </c>
      <c r="M3066" s="16">
        <f t="shared" si="143"/>
        <v>9311.0047846889938</v>
      </c>
      <c r="N3066" t="str">
        <f>INDEX(XML!$A$2:$R$782,MATCH(C3066,XML!$D$2:$D$737,0),2)</f>
        <v>101247202_561797</v>
      </c>
    </row>
    <row r="3067" spans="1:14" ht="22.5" customHeight="1" x14ac:dyDescent="0.2">
      <c r="A3067">
        <v>21429</v>
      </c>
      <c r="B3067" t="s">
        <v>2365</v>
      </c>
      <c r="C3067" s="15" t="s">
        <v>2366</v>
      </c>
      <c r="D3067" s="15" t="s">
        <v>2367</v>
      </c>
      <c r="E3067">
        <v>2279</v>
      </c>
      <c r="F3067">
        <v>3890</v>
      </c>
      <c r="H3067" t="s">
        <v>746</v>
      </c>
      <c r="K3067" s="16">
        <f t="shared" si="141"/>
        <v>2552.48</v>
      </c>
      <c r="L3067" s="16">
        <f t="shared" si="142"/>
        <v>2686.8210526315788</v>
      </c>
      <c r="M3067" s="16">
        <f t="shared" si="143"/>
        <v>3053.205741626794</v>
      </c>
      <c r="N3067" t="str">
        <f>INDEX(XML!$A$2:$R$782,MATCH(C3067,XML!$D$2:$D$737,0),2)</f>
        <v>22500029_247422</v>
      </c>
    </row>
    <row r="3068" spans="1:14" ht="22.5" customHeight="1" x14ac:dyDescent="0.2">
      <c r="A3068">
        <v>21434</v>
      </c>
      <c r="B3068" t="s">
        <v>2371</v>
      </c>
      <c r="C3068" s="15" t="s">
        <v>2372</v>
      </c>
      <c r="D3068" s="15" t="s">
        <v>2373</v>
      </c>
      <c r="E3068">
        <v>6356</v>
      </c>
      <c r="F3068">
        <v>18941</v>
      </c>
      <c r="H3068" t="s">
        <v>746</v>
      </c>
      <c r="K3068" s="16">
        <f t="shared" si="141"/>
        <v>7118.72</v>
      </c>
      <c r="L3068" s="16">
        <f t="shared" si="142"/>
        <v>7493.3894736842103</v>
      </c>
      <c r="M3068" s="16">
        <f t="shared" si="143"/>
        <v>8515.2153110047839</v>
      </c>
      <c r="N3068" t="str">
        <f>INDEX(XML!$A$2:$R$782,MATCH(C3068,XML!$D$2:$D$737,0),2)</f>
        <v>22500016_530140</v>
      </c>
    </row>
    <row r="3069" spans="1:14" ht="22.5" customHeight="1" x14ac:dyDescent="0.2">
      <c r="A3069">
        <v>8293</v>
      </c>
      <c r="B3069" t="s">
        <v>2375</v>
      </c>
      <c r="C3069" s="15" t="s">
        <v>2376</v>
      </c>
      <c r="D3069" s="15" t="s">
        <v>2377</v>
      </c>
      <c r="E3069">
        <v>9905</v>
      </c>
      <c r="F3069">
        <v>21379</v>
      </c>
      <c r="H3069" t="s">
        <v>746</v>
      </c>
      <c r="K3069" s="16">
        <f t="shared" si="141"/>
        <v>11093.6</v>
      </c>
      <c r="L3069" s="16">
        <f t="shared" si="142"/>
        <v>11677.473684210527</v>
      </c>
      <c r="M3069" s="16">
        <f t="shared" si="143"/>
        <v>13269.856459330143</v>
      </c>
      <c r="N3069" t="str">
        <f>INDEX(XML!$A$2:$R$782,MATCH(C3069,XML!$D$2:$D$737,0),2)</f>
        <v>22500040_828615</v>
      </c>
    </row>
    <row r="3070" spans="1:14" ht="15.75" x14ac:dyDescent="0.25">
      <c r="A3070" s="184" t="s">
        <v>2387</v>
      </c>
      <c r="B3070" s="184"/>
      <c r="C3070" s="185"/>
      <c r="D3070" s="185"/>
      <c r="E3070" s="184"/>
      <c r="F3070" s="184"/>
      <c r="G3070" s="184"/>
      <c r="H3070" s="184"/>
      <c r="I3070" s="184"/>
      <c r="J3070" s="184"/>
      <c r="K3070" s="16">
        <f t="shared" si="141"/>
        <v>0</v>
      </c>
      <c r="L3070" s="16">
        <f t="shared" si="142"/>
        <v>0</v>
      </c>
      <c r="M3070" s="16">
        <f t="shared" si="143"/>
        <v>0</v>
      </c>
      <c r="N3070" t="e">
        <f>INDEX(XML!$A$2:$R$782,MATCH(C3070,XML!$D$2:$D$737,0),2)</f>
        <v>#N/A</v>
      </c>
    </row>
    <row r="3071" spans="1:14" ht="90" x14ac:dyDescent="0.2">
      <c r="A3071">
        <v>37683</v>
      </c>
      <c r="B3071" t="s">
        <v>2388</v>
      </c>
      <c r="C3071" s="15" t="s">
        <v>2389</v>
      </c>
      <c r="D3071" s="15" t="s">
        <v>2390</v>
      </c>
      <c r="E3071">
        <v>4590</v>
      </c>
      <c r="F3071">
        <v>5990</v>
      </c>
      <c r="H3071" t="s">
        <v>746</v>
      </c>
      <c r="K3071" s="16">
        <f>IF(E3071&gt;49999,E3071+E3071*0.07,IF(E3071&lt;=49999,E3071+E3071*0.12))</f>
        <v>5140.8</v>
      </c>
      <c r="L3071" s="16">
        <f t="shared" si="142"/>
        <v>5411.3684210526317</v>
      </c>
      <c r="M3071" s="16">
        <f t="shared" si="143"/>
        <v>6149.2822966507174</v>
      </c>
      <c r="N3071" t="e">
        <f>INDEX(XML!$A$2:$R$782,MATCH(C3071,XML!$D$2:$D$737,0),2)</f>
        <v>#N/A</v>
      </c>
    </row>
    <row r="3072" spans="1:14" ht="67.5" x14ac:dyDescent="0.2">
      <c r="A3072">
        <v>59640</v>
      </c>
      <c r="B3072" t="s">
        <v>34333</v>
      </c>
      <c r="C3072" s="15" t="s">
        <v>34334</v>
      </c>
      <c r="D3072" s="15" t="s">
        <v>34335</v>
      </c>
      <c r="E3072">
        <v>10792</v>
      </c>
      <c r="F3072">
        <v>13490</v>
      </c>
      <c r="H3072" t="s">
        <v>746</v>
      </c>
      <c r="I3072">
        <v>1</v>
      </c>
      <c r="K3072" s="16">
        <f t="shared" si="141"/>
        <v>12087.04</v>
      </c>
      <c r="L3072" s="16">
        <f t="shared" si="142"/>
        <v>12723.2</v>
      </c>
      <c r="M3072" s="16">
        <f t="shared" si="143"/>
        <v>14458.181818181818</v>
      </c>
      <c r="N3072" t="e">
        <f>INDEX(XML!$A$2:$R$782,MATCH(C3072,XML!$D$2:$D$737,0),2)</f>
        <v>#N/A</v>
      </c>
    </row>
    <row r="3073" spans="1:14" ht="22.5" customHeight="1" x14ac:dyDescent="0.2">
      <c r="A3073">
        <v>37681</v>
      </c>
      <c r="B3073" t="s">
        <v>34336</v>
      </c>
      <c r="C3073" s="15" t="s">
        <v>34337</v>
      </c>
      <c r="D3073" s="15" t="s">
        <v>34338</v>
      </c>
      <c r="E3073">
        <v>6832</v>
      </c>
      <c r="F3073">
        <v>8990</v>
      </c>
      <c r="H3073" t="s">
        <v>746</v>
      </c>
      <c r="K3073" s="16">
        <f t="shared" si="141"/>
        <v>7651.84</v>
      </c>
      <c r="L3073" s="16">
        <f t="shared" si="142"/>
        <v>8054.5684210526315</v>
      </c>
      <c r="M3073" s="16">
        <f t="shared" si="143"/>
        <v>9152.9186602870814</v>
      </c>
      <c r="N3073" t="e">
        <f>INDEX(XML!$A$2:$R$782,MATCH(C3073,XML!$D$2:$D$737,0),2)</f>
        <v>#N/A</v>
      </c>
    </row>
    <row r="3074" spans="1:14" ht="22.5" customHeight="1" x14ac:dyDescent="0.2">
      <c r="A3074">
        <v>59639</v>
      </c>
      <c r="B3074" t="s">
        <v>36336</v>
      </c>
      <c r="C3074" s="15" t="s">
        <v>36337</v>
      </c>
      <c r="D3074" s="15" t="s">
        <v>36338</v>
      </c>
      <c r="E3074">
        <v>9592</v>
      </c>
      <c r="F3074">
        <v>11990</v>
      </c>
      <c r="H3074" t="s">
        <v>746</v>
      </c>
      <c r="K3074" s="16">
        <f t="shared" si="141"/>
        <v>10743.04</v>
      </c>
      <c r="L3074" s="16">
        <f t="shared" si="142"/>
        <v>11308.463157894737</v>
      </c>
      <c r="M3074" s="16">
        <f t="shared" si="143"/>
        <v>12850.526315789473</v>
      </c>
      <c r="N3074" t="e">
        <f>INDEX(XML!$A$2:$R$782,MATCH(C3074,XML!$D$2:$D$737,0),2)</f>
        <v>#N/A</v>
      </c>
    </row>
    <row r="3075" spans="1:14" ht="22.5" customHeight="1" x14ac:dyDescent="0.25">
      <c r="A3075" s="184" t="s">
        <v>2391</v>
      </c>
      <c r="B3075" s="184"/>
      <c r="C3075" s="185"/>
      <c r="D3075" s="185"/>
      <c r="E3075" s="184"/>
      <c r="F3075" s="184"/>
      <c r="G3075" s="184"/>
      <c r="H3075" s="184"/>
      <c r="I3075" s="184"/>
      <c r="J3075" s="184"/>
      <c r="K3075" s="16">
        <f t="shared" si="141"/>
        <v>0</v>
      </c>
      <c r="L3075" s="16">
        <f t="shared" si="142"/>
        <v>0</v>
      </c>
      <c r="M3075" s="16">
        <f t="shared" si="143"/>
        <v>0</v>
      </c>
      <c r="N3075" t="e">
        <f>INDEX(XML!$A$2:$R$782,MATCH(C3075,XML!$D$2:$D$737,0),2)</f>
        <v>#N/A</v>
      </c>
    </row>
    <row r="3076" spans="1:14" ht="123.75" x14ac:dyDescent="0.2">
      <c r="A3076">
        <v>14465</v>
      </c>
      <c r="B3076" t="s">
        <v>2392</v>
      </c>
      <c r="C3076" s="15" t="s">
        <v>45</v>
      </c>
      <c r="D3076" s="15" t="s">
        <v>2393</v>
      </c>
      <c r="E3076">
        <v>17000</v>
      </c>
      <c r="F3076">
        <v>20400</v>
      </c>
      <c r="H3076" t="s">
        <v>746</v>
      </c>
      <c r="K3076" s="16">
        <f t="shared" si="141"/>
        <v>19040</v>
      </c>
      <c r="L3076" s="16">
        <f t="shared" si="142"/>
        <v>20042.105263157893</v>
      </c>
      <c r="M3076" s="16">
        <f t="shared" si="143"/>
        <v>22775.119617224878</v>
      </c>
      <c r="N3076">
        <f>INDEX(XML!$A$2:$R$782,MATCH(C3076,XML!$D$2:$D$737,0),2)</f>
        <v>10000009160</v>
      </c>
    </row>
    <row r="3077" spans="1:14" ht="123.75" x14ac:dyDescent="0.2">
      <c r="A3077">
        <v>18926</v>
      </c>
      <c r="B3077" t="s">
        <v>2394</v>
      </c>
      <c r="C3077" s="15" t="s">
        <v>2395</v>
      </c>
      <c r="D3077" s="15" t="s">
        <v>2396</v>
      </c>
      <c r="E3077">
        <v>17400</v>
      </c>
      <c r="F3077">
        <v>20880</v>
      </c>
      <c r="H3077" t="s">
        <v>746</v>
      </c>
      <c r="K3077" s="16">
        <f t="shared" ref="K3077:K3140" si="144">IF(E3077&gt;49999,E3077+E3077*0.07,IF(E3077&lt;=49999,E3077+E3077*0.12))</f>
        <v>19488</v>
      </c>
      <c r="L3077" s="16">
        <f t="shared" ref="L3077:L3140" si="145">K3077*100/95</f>
        <v>20513.684210526317</v>
      </c>
      <c r="M3077" s="16">
        <f t="shared" ref="M3077:M3140" si="146">IF(COUNTIF(C3077,"*Dahua*"),F3077-10,L3077*100/88)</f>
        <v>23311.004784688997</v>
      </c>
      <c r="N3077">
        <f>INDEX(XML!$A$2:$R$782,MATCH(C3077,XML!$D$2:$D$737,0),2)</f>
        <v>10000009161</v>
      </c>
    </row>
    <row r="3078" spans="1:14" ht="22.5" customHeight="1" x14ac:dyDescent="0.2">
      <c r="A3078">
        <v>14466</v>
      </c>
      <c r="B3078" t="s">
        <v>2399</v>
      </c>
      <c r="C3078" s="15" t="s">
        <v>77</v>
      </c>
      <c r="D3078" s="15" t="s">
        <v>2400</v>
      </c>
      <c r="E3078">
        <v>19900</v>
      </c>
      <c r="F3078">
        <v>28221</v>
      </c>
      <c r="H3078" t="s">
        <v>746</v>
      </c>
      <c r="K3078" s="16">
        <f t="shared" si="144"/>
        <v>22288</v>
      </c>
      <c r="L3078" s="16">
        <f t="shared" si="145"/>
        <v>23461.052631578947</v>
      </c>
      <c r="M3078" s="16">
        <f t="shared" si="146"/>
        <v>26660.287081339713</v>
      </c>
      <c r="N3078">
        <f>INDEX(XML!$A$2:$R$782,MATCH(C3078,XML!$D$2:$D$737,0),2)</f>
        <v>10000010033</v>
      </c>
    </row>
    <row r="3079" spans="1:14" ht="22.5" customHeight="1" x14ac:dyDescent="0.2">
      <c r="A3079">
        <v>23983</v>
      </c>
      <c r="B3079" t="s">
        <v>2401</v>
      </c>
      <c r="C3079" s="15" t="s">
        <v>72</v>
      </c>
      <c r="D3079" s="15" t="s">
        <v>2402</v>
      </c>
      <c r="E3079">
        <v>18720</v>
      </c>
      <c r="F3079">
        <v>22464</v>
      </c>
      <c r="H3079" t="s">
        <v>746</v>
      </c>
      <c r="K3079" s="16">
        <f t="shared" si="144"/>
        <v>20966.400000000001</v>
      </c>
      <c r="L3079" s="16">
        <f t="shared" si="145"/>
        <v>22069.894736842107</v>
      </c>
      <c r="M3079" s="16">
        <f t="shared" si="146"/>
        <v>25079.425837320578</v>
      </c>
      <c r="N3079">
        <f>INDEX(XML!$A$2:$R$782,MATCH(C3079,XML!$D$2:$D$737,0),2)</f>
        <v>10000017074</v>
      </c>
    </row>
    <row r="3080" spans="1:14" ht="22.5" customHeight="1" x14ac:dyDescent="0.2">
      <c r="A3080">
        <v>23984</v>
      </c>
      <c r="B3080" t="s">
        <v>2403</v>
      </c>
      <c r="C3080" s="15" t="s">
        <v>2404</v>
      </c>
      <c r="D3080" s="15" t="s">
        <v>2405</v>
      </c>
      <c r="E3080">
        <v>19200</v>
      </c>
      <c r="F3080">
        <v>23040</v>
      </c>
      <c r="H3080" t="s">
        <v>746</v>
      </c>
      <c r="K3080" s="16">
        <f t="shared" si="144"/>
        <v>21504</v>
      </c>
      <c r="L3080" s="16">
        <f t="shared" si="145"/>
        <v>22635.78947368421</v>
      </c>
      <c r="M3080" s="16">
        <f t="shared" si="146"/>
        <v>25722.488038277512</v>
      </c>
      <c r="N3080">
        <f>INDEX(XML!$A$2:$R$782,MATCH(C3080,XML!$D$2:$D$737,0),2)</f>
        <v>10000015705</v>
      </c>
    </row>
    <row r="3081" spans="1:14" ht="22.5" customHeight="1" x14ac:dyDescent="0.2">
      <c r="A3081">
        <v>23985</v>
      </c>
      <c r="B3081" t="s">
        <v>2406</v>
      </c>
      <c r="C3081" s="15" t="s">
        <v>2407</v>
      </c>
      <c r="D3081" s="15" t="s">
        <v>2408</v>
      </c>
      <c r="E3081">
        <v>20880</v>
      </c>
      <c r="F3081">
        <v>25056</v>
      </c>
      <c r="H3081" t="s">
        <v>746</v>
      </c>
      <c r="K3081" s="16">
        <f t="shared" si="144"/>
        <v>23385.599999999999</v>
      </c>
      <c r="L3081" s="16">
        <f t="shared" si="145"/>
        <v>24616.42105263158</v>
      </c>
      <c r="M3081" s="16">
        <f t="shared" si="146"/>
        <v>27973.205741626796</v>
      </c>
      <c r="N3081">
        <f>INDEX(XML!$A$2:$R$782,MATCH(C3081,XML!$D$2:$D$737,0),2)</f>
        <v>10000017073</v>
      </c>
    </row>
    <row r="3082" spans="1:14" ht="22.5" customHeight="1" x14ac:dyDescent="0.2">
      <c r="A3082">
        <v>23986</v>
      </c>
      <c r="B3082" t="s">
        <v>2409</v>
      </c>
      <c r="C3082" s="15" t="s">
        <v>2410</v>
      </c>
      <c r="D3082" s="15" t="s">
        <v>2411</v>
      </c>
      <c r="E3082">
        <v>23000</v>
      </c>
      <c r="F3082">
        <v>31820</v>
      </c>
      <c r="H3082" t="s">
        <v>746</v>
      </c>
      <c r="K3082" s="16">
        <f t="shared" si="144"/>
        <v>25760</v>
      </c>
      <c r="L3082" s="16">
        <f t="shared" si="145"/>
        <v>27115.78947368421</v>
      </c>
      <c r="M3082" s="16">
        <f t="shared" si="146"/>
        <v>30813.397129186604</v>
      </c>
      <c r="N3082">
        <f>INDEX(XML!$A$2:$R$782,MATCH(C3082,XML!$D$2:$D$737,0),2)</f>
        <v>10000017072</v>
      </c>
    </row>
    <row r="3083" spans="1:14" ht="101.25" x14ac:dyDescent="0.2">
      <c r="A3083">
        <v>25231</v>
      </c>
      <c r="B3083" t="s">
        <v>2412</v>
      </c>
      <c r="C3083" s="15" t="s">
        <v>2413</v>
      </c>
      <c r="D3083" s="15" t="s">
        <v>2414</v>
      </c>
      <c r="E3083">
        <v>35800</v>
      </c>
      <c r="F3083">
        <v>42960</v>
      </c>
      <c r="H3083" t="s">
        <v>746</v>
      </c>
      <c r="K3083" s="16">
        <f t="shared" si="144"/>
        <v>40096</v>
      </c>
      <c r="L3083" s="16">
        <f t="shared" si="145"/>
        <v>42206.315789473687</v>
      </c>
      <c r="M3083" s="16">
        <f t="shared" si="146"/>
        <v>47961.722488038286</v>
      </c>
      <c r="N3083" t="str">
        <f>INDEX(XML!$A$2:$R$782,MATCH(C3083,XML!$D$2:$D$737,0),2)</f>
        <v>10000015207</v>
      </c>
    </row>
    <row r="3084" spans="1:14" ht="101.25" x14ac:dyDescent="0.2">
      <c r="A3084">
        <v>25232</v>
      </c>
      <c r="B3084" t="s">
        <v>2415</v>
      </c>
      <c r="C3084" s="15" t="s">
        <v>28</v>
      </c>
      <c r="D3084" s="15" t="s">
        <v>2416</v>
      </c>
      <c r="E3084">
        <v>44200</v>
      </c>
      <c r="F3084">
        <v>53040</v>
      </c>
      <c r="K3084" s="16">
        <f t="shared" si="144"/>
        <v>49504</v>
      </c>
      <c r="L3084" s="16">
        <f t="shared" si="145"/>
        <v>52109.473684210527</v>
      </c>
      <c r="M3084" s="16">
        <f t="shared" si="146"/>
        <v>59215.311004784686</v>
      </c>
      <c r="N3084">
        <f>INDEX(XML!$A$2:$R$782,MATCH(C3084,XML!$D$2:$D$737,0),2)</f>
        <v>10000015208</v>
      </c>
    </row>
    <row r="3085" spans="1:14" ht="101.25" x14ac:dyDescent="0.2">
      <c r="A3085">
        <v>25233</v>
      </c>
      <c r="B3085" t="s">
        <v>2417</v>
      </c>
      <c r="C3085" s="15" t="s">
        <v>2418</v>
      </c>
      <c r="D3085" s="15" t="s">
        <v>2419</v>
      </c>
      <c r="E3085">
        <v>52700</v>
      </c>
      <c r="F3085">
        <v>63240</v>
      </c>
      <c r="H3085" t="s">
        <v>746</v>
      </c>
      <c r="K3085" s="16">
        <f t="shared" si="144"/>
        <v>56389</v>
      </c>
      <c r="L3085" s="16">
        <f t="shared" si="145"/>
        <v>59356.84210526316</v>
      </c>
      <c r="M3085" s="16">
        <f t="shared" si="146"/>
        <v>67450.956937799056</v>
      </c>
      <c r="N3085">
        <f>INDEX(XML!$A$2:$R$782,MATCH(C3085,XML!$D$2:$D$737,0),2)</f>
        <v>10000012634</v>
      </c>
    </row>
    <row r="3086" spans="1:14" ht="101.25" x14ac:dyDescent="0.2">
      <c r="A3086">
        <v>3301</v>
      </c>
      <c r="B3086" t="s">
        <v>2420</v>
      </c>
      <c r="C3086" s="15" t="s">
        <v>105</v>
      </c>
      <c r="D3086" s="15" t="s">
        <v>2421</v>
      </c>
      <c r="E3086">
        <v>19032</v>
      </c>
      <c r="F3086">
        <v>22838</v>
      </c>
      <c r="H3086" t="s">
        <v>746</v>
      </c>
      <c r="K3086" s="16">
        <f t="shared" si="144"/>
        <v>21315.84</v>
      </c>
      <c r="L3086" s="16">
        <f t="shared" si="145"/>
        <v>22437.726315789474</v>
      </c>
      <c r="M3086" s="16">
        <f t="shared" si="146"/>
        <v>25497.416267942583</v>
      </c>
      <c r="N3086">
        <f>INDEX(XML!$A$2:$R$782,MATCH(C3086,XML!$D$2:$D$737,0),2)</f>
        <v>10000009163</v>
      </c>
    </row>
    <row r="3087" spans="1:14" ht="101.25" x14ac:dyDescent="0.2">
      <c r="A3087">
        <v>3302</v>
      </c>
      <c r="B3087" t="s">
        <v>2423</v>
      </c>
      <c r="C3087" s="15" t="s">
        <v>82</v>
      </c>
      <c r="D3087" s="15" t="s">
        <v>2424</v>
      </c>
      <c r="E3087">
        <v>20900</v>
      </c>
      <c r="F3087">
        <v>25080</v>
      </c>
      <c r="H3087" t="s">
        <v>746</v>
      </c>
      <c r="K3087" s="16">
        <f t="shared" si="144"/>
        <v>23408</v>
      </c>
      <c r="L3087" s="16">
        <f t="shared" si="145"/>
        <v>24640</v>
      </c>
      <c r="M3087" s="16">
        <f t="shared" si="146"/>
        <v>28000</v>
      </c>
      <c r="N3087">
        <f>INDEX(XML!$A$2:$R$782,MATCH(C3087,XML!$D$2:$D$737,0),2)</f>
        <v>10000009164</v>
      </c>
    </row>
    <row r="3088" spans="1:14" ht="101.25" x14ac:dyDescent="0.2">
      <c r="A3088">
        <v>3303</v>
      </c>
      <c r="B3088" t="s">
        <v>2422</v>
      </c>
      <c r="C3088" s="15" t="s">
        <v>68</v>
      </c>
      <c r="D3088" s="15" t="s">
        <v>14353</v>
      </c>
      <c r="E3088">
        <v>21228</v>
      </c>
      <c r="F3088">
        <v>25474</v>
      </c>
      <c r="H3088" t="s">
        <v>746</v>
      </c>
      <c r="K3088" s="16">
        <f t="shared" si="144"/>
        <v>23775.360000000001</v>
      </c>
      <c r="L3088" s="16">
        <f t="shared" si="145"/>
        <v>25026.694736842106</v>
      </c>
      <c r="M3088" s="16">
        <f t="shared" si="146"/>
        <v>28439.425837320578</v>
      </c>
      <c r="N3088">
        <f>INDEX(XML!$A$2:$R$782,MATCH(C3088,XML!$D$2:$D$737,0),2)</f>
        <v>10000009165</v>
      </c>
    </row>
    <row r="3089" spans="1:14" ht="112.5" x14ac:dyDescent="0.2">
      <c r="A3089">
        <v>3304</v>
      </c>
      <c r="B3089" t="s">
        <v>2425</v>
      </c>
      <c r="C3089" s="15" t="s">
        <v>2426</v>
      </c>
      <c r="D3089" s="15" t="s">
        <v>2427</v>
      </c>
      <c r="E3089">
        <v>28569</v>
      </c>
      <c r="F3089">
        <v>35778</v>
      </c>
      <c r="H3089" t="s">
        <v>746</v>
      </c>
      <c r="K3089" s="16">
        <f t="shared" si="144"/>
        <v>31997.279999999999</v>
      </c>
      <c r="L3089" s="16">
        <f t="shared" si="145"/>
        <v>33681.347368421055</v>
      </c>
      <c r="M3089" s="16">
        <f t="shared" si="146"/>
        <v>38274.258373205746</v>
      </c>
      <c r="N3089">
        <f>INDEX(XML!$A$2:$R$782,MATCH(C3089,XML!$D$2:$D$737,0),2)</f>
        <v>10000009166</v>
      </c>
    </row>
    <row r="3090" spans="1:14" ht="112.5" x14ac:dyDescent="0.2">
      <c r="A3090">
        <v>9929</v>
      </c>
      <c r="B3090" t="s">
        <v>2428</v>
      </c>
      <c r="C3090" s="15" t="s">
        <v>102</v>
      </c>
      <c r="D3090" s="15" t="s">
        <v>2429</v>
      </c>
      <c r="E3090">
        <v>39269</v>
      </c>
      <c r="F3090">
        <v>45159</v>
      </c>
      <c r="H3090" t="s">
        <v>746</v>
      </c>
      <c r="K3090" s="16">
        <f t="shared" si="144"/>
        <v>43981.279999999999</v>
      </c>
      <c r="L3090" s="16">
        <f t="shared" si="145"/>
        <v>46296.084210526315</v>
      </c>
      <c r="M3090" s="16">
        <f t="shared" si="146"/>
        <v>52609.18660287081</v>
      </c>
      <c r="N3090">
        <f>INDEX(XML!$A$2:$R$782,MATCH(C3090,XML!$D$2:$D$737,0),2)</f>
        <v>10000009167</v>
      </c>
    </row>
    <row r="3091" spans="1:14" ht="33.75" customHeight="1" x14ac:dyDescent="0.2">
      <c r="A3091">
        <v>3305</v>
      </c>
      <c r="B3091" t="s">
        <v>2430</v>
      </c>
      <c r="C3091" s="15" t="s">
        <v>37</v>
      </c>
      <c r="D3091" s="15" t="s">
        <v>2431</v>
      </c>
      <c r="E3091">
        <v>44405</v>
      </c>
      <c r="F3091">
        <v>51093</v>
      </c>
      <c r="H3091" t="s">
        <v>746</v>
      </c>
      <c r="K3091" s="16">
        <f t="shared" si="144"/>
        <v>49733.599999999999</v>
      </c>
      <c r="L3091" s="16">
        <f t="shared" si="145"/>
        <v>52351.15789473684</v>
      </c>
      <c r="M3091" s="16">
        <f t="shared" si="146"/>
        <v>59489.95215311004</v>
      </c>
      <c r="N3091" t="str">
        <f>INDEX(XML!$A$2:$R$782,MATCH(C3091,XML!$D$2:$D$737,0),2)</f>
        <v>00000003217</v>
      </c>
    </row>
    <row r="3092" spans="1:14" ht="112.5" x14ac:dyDescent="0.2">
      <c r="A3092">
        <v>3306</v>
      </c>
      <c r="B3092" t="s">
        <v>2432</v>
      </c>
      <c r="C3092" s="15" t="s">
        <v>39</v>
      </c>
      <c r="D3092" s="15" t="s">
        <v>2433</v>
      </c>
      <c r="E3092">
        <v>54356</v>
      </c>
      <c r="F3092">
        <v>63787</v>
      </c>
      <c r="H3092" t="s">
        <v>746</v>
      </c>
      <c r="K3092" s="16">
        <f t="shared" si="144"/>
        <v>58160.92</v>
      </c>
      <c r="L3092" s="16">
        <f t="shared" si="145"/>
        <v>61222.021052631579</v>
      </c>
      <c r="M3092" s="16">
        <f t="shared" si="146"/>
        <v>69570.478468899513</v>
      </c>
      <c r="N3092">
        <f>INDEX(XML!$A$2:$R$782,MATCH(C3092,XML!$D$2:$D$737,0),2)</f>
        <v>10000000567</v>
      </c>
    </row>
    <row r="3093" spans="1:14" ht="101.25" x14ac:dyDescent="0.2">
      <c r="A3093">
        <v>25235</v>
      </c>
      <c r="B3093" t="s">
        <v>2434</v>
      </c>
      <c r="C3093" s="15" t="s">
        <v>66</v>
      </c>
      <c r="D3093" s="15" t="s">
        <v>2435</v>
      </c>
      <c r="E3093">
        <v>39600</v>
      </c>
      <c r="F3093">
        <v>47520</v>
      </c>
      <c r="K3093" s="16">
        <f t="shared" si="144"/>
        <v>44352</v>
      </c>
      <c r="L3093" s="16">
        <f t="shared" si="145"/>
        <v>46686.315789473687</v>
      </c>
      <c r="M3093" s="16">
        <f t="shared" si="146"/>
        <v>53052.631578947374</v>
      </c>
      <c r="N3093">
        <f>INDEX(XML!$A$2:$R$782,MATCH(C3093,XML!$D$2:$D$737,0),2)</f>
        <v>10000016318</v>
      </c>
    </row>
    <row r="3094" spans="1:14" ht="101.25" x14ac:dyDescent="0.2">
      <c r="A3094">
        <v>25236</v>
      </c>
      <c r="B3094" t="s">
        <v>2436</v>
      </c>
      <c r="C3094" s="15" t="s">
        <v>2437</v>
      </c>
      <c r="D3094" s="15" t="s">
        <v>2438</v>
      </c>
      <c r="E3094">
        <v>50408</v>
      </c>
      <c r="F3094">
        <v>59205</v>
      </c>
      <c r="K3094" s="16">
        <f t="shared" si="144"/>
        <v>53936.56</v>
      </c>
      <c r="L3094" s="16">
        <f t="shared" si="145"/>
        <v>56775.326315789476</v>
      </c>
      <c r="M3094" s="16">
        <f t="shared" si="146"/>
        <v>64517.416267942586</v>
      </c>
      <c r="N3094">
        <f>INDEX(XML!$A$2:$R$782,MATCH(C3094,XML!$D$2:$D$737,0),2)</f>
        <v>10000016535</v>
      </c>
    </row>
    <row r="3095" spans="1:14" ht="123.75" x14ac:dyDescent="0.2">
      <c r="A3095">
        <v>3307</v>
      </c>
      <c r="B3095" t="s">
        <v>2439</v>
      </c>
      <c r="C3095" s="15" t="s">
        <v>2440</v>
      </c>
      <c r="D3095" s="15" t="s">
        <v>2441</v>
      </c>
      <c r="E3095">
        <v>25474</v>
      </c>
      <c r="F3095">
        <v>30569</v>
      </c>
      <c r="H3095">
        <v>44</v>
      </c>
      <c r="K3095" s="16">
        <f t="shared" si="144"/>
        <v>28530.880000000001</v>
      </c>
      <c r="L3095" s="16">
        <f t="shared" si="145"/>
        <v>30032.505263157895</v>
      </c>
      <c r="M3095" s="16">
        <f t="shared" si="146"/>
        <v>34127.846889952154</v>
      </c>
      <c r="N3095">
        <f>INDEX(XML!$A$2:$R$782,MATCH(C3095,XML!$D$2:$D$737,0),2)</f>
        <v>10000009172</v>
      </c>
    </row>
    <row r="3096" spans="1:14" ht="22.5" customHeight="1" x14ac:dyDescent="0.2">
      <c r="A3096">
        <v>3308</v>
      </c>
      <c r="B3096" t="s">
        <v>2442</v>
      </c>
      <c r="C3096" s="15" t="s">
        <v>2443</v>
      </c>
      <c r="D3096" s="15" t="s">
        <v>2444</v>
      </c>
      <c r="E3096">
        <v>31351</v>
      </c>
      <c r="F3096">
        <v>36435</v>
      </c>
      <c r="H3096" t="s">
        <v>746</v>
      </c>
      <c r="K3096" s="16">
        <f t="shared" si="144"/>
        <v>35113.120000000003</v>
      </c>
      <c r="L3096" s="16">
        <f t="shared" si="145"/>
        <v>36961.178947368426</v>
      </c>
      <c r="M3096" s="16">
        <f t="shared" si="146"/>
        <v>42001.339712918671</v>
      </c>
      <c r="N3096">
        <f>INDEX(XML!$A$2:$R$782,MATCH(C3096,XML!$D$2:$D$737,0),2)</f>
        <v>10000009173</v>
      </c>
    </row>
    <row r="3097" spans="1:14" ht="123.75" x14ac:dyDescent="0.2">
      <c r="A3097">
        <v>3310</v>
      </c>
      <c r="B3097" t="s">
        <v>2445</v>
      </c>
      <c r="C3097" s="15" t="s">
        <v>52</v>
      </c>
      <c r="D3097" s="15" t="s">
        <v>2446</v>
      </c>
      <c r="E3097">
        <v>50183</v>
      </c>
      <c r="F3097">
        <v>62192</v>
      </c>
      <c r="H3097" t="s">
        <v>746</v>
      </c>
      <c r="K3097" s="16">
        <f t="shared" si="144"/>
        <v>53695.81</v>
      </c>
      <c r="L3097" s="16">
        <f t="shared" si="145"/>
        <v>56521.905263157896</v>
      </c>
      <c r="M3097" s="16">
        <f t="shared" si="146"/>
        <v>64229.437799043066</v>
      </c>
      <c r="N3097">
        <f>INDEX(XML!$A$2:$R$782,MATCH(C3097,XML!$D$2:$D$737,0),2)</f>
        <v>10000009174</v>
      </c>
    </row>
    <row r="3098" spans="1:14" ht="123.75" x14ac:dyDescent="0.2">
      <c r="A3098">
        <v>3309</v>
      </c>
      <c r="B3098" t="s">
        <v>2447</v>
      </c>
      <c r="C3098" s="15" t="s">
        <v>65</v>
      </c>
      <c r="D3098" s="15" t="s">
        <v>2448</v>
      </c>
      <c r="E3098">
        <v>59792</v>
      </c>
      <c r="F3098">
        <v>71750</v>
      </c>
      <c r="H3098" t="s">
        <v>746</v>
      </c>
      <c r="K3098" s="16">
        <f t="shared" si="144"/>
        <v>63977.440000000002</v>
      </c>
      <c r="L3098" s="16">
        <f t="shared" si="145"/>
        <v>67344.673684210531</v>
      </c>
      <c r="M3098" s="16">
        <f t="shared" si="146"/>
        <v>76528.038277511965</v>
      </c>
      <c r="N3098">
        <f>INDEX(XML!$A$2:$R$782,MATCH(C3098,XML!$D$2:$D$737,0),2)</f>
        <v>10000009175</v>
      </c>
    </row>
    <row r="3099" spans="1:14" ht="112.5" x14ac:dyDescent="0.2">
      <c r="A3099">
        <v>14058</v>
      </c>
      <c r="B3099" t="s">
        <v>2449</v>
      </c>
      <c r="C3099" s="15" t="s">
        <v>51</v>
      </c>
      <c r="D3099" s="15" t="s">
        <v>2450</v>
      </c>
      <c r="E3099">
        <v>71500</v>
      </c>
      <c r="F3099">
        <v>85800</v>
      </c>
      <c r="H3099" t="s">
        <v>746</v>
      </c>
      <c r="K3099" s="16">
        <f t="shared" si="144"/>
        <v>76505</v>
      </c>
      <c r="L3099" s="16">
        <f t="shared" si="145"/>
        <v>80531.578947368427</v>
      </c>
      <c r="M3099" s="16">
        <f t="shared" si="146"/>
        <v>91513.157894736854</v>
      </c>
      <c r="N3099">
        <f>INDEX(XML!$A$2:$R$782,MATCH(C3099,XML!$D$2:$D$737,0),2)</f>
        <v>10000009176</v>
      </c>
    </row>
    <row r="3100" spans="1:14" ht="112.5" x14ac:dyDescent="0.2">
      <c r="A3100">
        <v>14059</v>
      </c>
      <c r="B3100" t="s">
        <v>2451</v>
      </c>
      <c r="C3100" s="15" t="s">
        <v>108</v>
      </c>
      <c r="D3100" s="15" t="s">
        <v>2452</v>
      </c>
      <c r="E3100">
        <v>88600</v>
      </c>
      <c r="F3100">
        <v>106320</v>
      </c>
      <c r="K3100" s="16">
        <f t="shared" si="144"/>
        <v>94802</v>
      </c>
      <c r="L3100" s="16">
        <f t="shared" si="145"/>
        <v>99791.578947368427</v>
      </c>
      <c r="M3100" s="16">
        <f t="shared" si="146"/>
        <v>113399.52153110049</v>
      </c>
      <c r="N3100">
        <f>INDEX(XML!$A$2:$R$782,MATCH(C3100,XML!$D$2:$D$737,0),2)</f>
        <v>10000009177</v>
      </c>
    </row>
    <row r="3101" spans="1:14" ht="123.75" x14ac:dyDescent="0.2">
      <c r="A3101">
        <v>20888</v>
      </c>
      <c r="B3101" t="s">
        <v>2453</v>
      </c>
      <c r="C3101" s="15" t="s">
        <v>2454</v>
      </c>
      <c r="D3101" s="15" t="s">
        <v>2455</v>
      </c>
      <c r="E3101">
        <v>24900</v>
      </c>
      <c r="F3101">
        <v>29880</v>
      </c>
      <c r="K3101" s="16">
        <f t="shared" si="144"/>
        <v>27888</v>
      </c>
      <c r="L3101" s="16">
        <f t="shared" si="145"/>
        <v>29355.78947368421</v>
      </c>
      <c r="M3101" s="16">
        <f t="shared" si="146"/>
        <v>33358.851674641148</v>
      </c>
      <c r="N3101">
        <f>INDEX(XML!$A$2:$R$782,MATCH(C3101,XML!$D$2:$D$737,0),2)</f>
        <v>10000017045</v>
      </c>
    </row>
    <row r="3102" spans="1:14" ht="45" customHeight="1" x14ac:dyDescent="0.2">
      <c r="A3102">
        <v>20889</v>
      </c>
      <c r="B3102" t="s">
        <v>2456</v>
      </c>
      <c r="C3102" s="15" t="s">
        <v>2457</v>
      </c>
      <c r="D3102" s="15" t="s">
        <v>2458</v>
      </c>
      <c r="E3102">
        <v>29746</v>
      </c>
      <c r="F3102">
        <v>33641</v>
      </c>
      <c r="H3102">
        <v>31</v>
      </c>
      <c r="K3102" s="16">
        <f t="shared" si="144"/>
        <v>33315.519999999997</v>
      </c>
      <c r="L3102" s="16">
        <f t="shared" si="145"/>
        <v>35068.968421052625</v>
      </c>
      <c r="M3102" s="16">
        <f>IF(COUNTIF(C3102,"*Dahua*"),F3102-10,L3102*100/88)</f>
        <v>39851.100478468892</v>
      </c>
      <c r="N3102" t="str">
        <f>INDEX(XML!$A$2:$R$782,MATCH(C3102,XML!$D$2:$D$737,0),2)</f>
        <v>5400509_309340</v>
      </c>
    </row>
    <row r="3103" spans="1:14" ht="168.75" x14ac:dyDescent="0.2">
      <c r="A3103">
        <v>20232</v>
      </c>
      <c r="B3103" t="s">
        <v>2459</v>
      </c>
      <c r="C3103" s="15" t="s">
        <v>64</v>
      </c>
      <c r="D3103" s="15" t="s">
        <v>2460</v>
      </c>
      <c r="E3103">
        <v>29177</v>
      </c>
      <c r="F3103">
        <v>35012</v>
      </c>
      <c r="H3103">
        <v>27</v>
      </c>
      <c r="K3103" s="16">
        <f t="shared" si="144"/>
        <v>32678.239999999998</v>
      </c>
      <c r="L3103" s="16">
        <f t="shared" si="145"/>
        <v>34398.14736842105</v>
      </c>
      <c r="M3103" s="16">
        <f t="shared" si="146"/>
        <v>39088.803827751195</v>
      </c>
      <c r="N3103" t="str">
        <f>INDEX(XML!$A$2:$R$782,MATCH(C3103,XML!$D$2:$D$737,0),2)</f>
        <v>5400504_980449</v>
      </c>
    </row>
    <row r="3104" spans="1:14" ht="45" customHeight="1" x14ac:dyDescent="0.2">
      <c r="A3104">
        <v>15401</v>
      </c>
      <c r="B3104" t="s">
        <v>2461</v>
      </c>
      <c r="C3104" s="15" t="s">
        <v>2462</v>
      </c>
      <c r="D3104" s="15" t="s">
        <v>2463</v>
      </c>
      <c r="E3104">
        <v>41388</v>
      </c>
      <c r="F3104">
        <v>49665</v>
      </c>
      <c r="K3104" s="16">
        <f t="shared" si="144"/>
        <v>46354.559999999998</v>
      </c>
      <c r="L3104" s="16">
        <f t="shared" si="145"/>
        <v>48794.27368421053</v>
      </c>
      <c r="M3104" s="16">
        <f t="shared" si="146"/>
        <v>55448.038277511958</v>
      </c>
      <c r="N3104">
        <f>INDEX(XML!$A$2:$R$782,MATCH(C3104,XML!$D$2:$D$737,0),2)</f>
        <v>10000009178</v>
      </c>
    </row>
    <row r="3105" spans="1:14" ht="123.75" x14ac:dyDescent="0.2">
      <c r="A3105">
        <v>42548</v>
      </c>
      <c r="B3105" t="s">
        <v>2466</v>
      </c>
      <c r="C3105" s="15" t="s">
        <v>38</v>
      </c>
      <c r="D3105" s="15" t="s">
        <v>41955</v>
      </c>
      <c r="E3105">
        <v>13490</v>
      </c>
      <c r="F3105">
        <v>20990</v>
      </c>
      <c r="H3105" t="s">
        <v>746</v>
      </c>
      <c r="K3105" s="16">
        <f t="shared" si="144"/>
        <v>15108.8</v>
      </c>
      <c r="L3105" s="16">
        <f t="shared" si="145"/>
        <v>15904</v>
      </c>
      <c r="M3105" s="16">
        <f t="shared" si="146"/>
        <v>18072.727272727272</v>
      </c>
      <c r="N3105">
        <f>INDEX(XML!$A$2:$R$782,MATCH(C3105,XML!$D$2:$D$737,0),2)</f>
        <v>10000011790</v>
      </c>
    </row>
    <row r="3106" spans="1:14" ht="123.75" x14ac:dyDescent="0.2">
      <c r="A3106">
        <v>42550</v>
      </c>
      <c r="B3106" t="s">
        <v>2464</v>
      </c>
      <c r="C3106" s="15" t="s">
        <v>2465</v>
      </c>
      <c r="D3106" s="15" t="s">
        <v>41956</v>
      </c>
      <c r="E3106">
        <v>13790</v>
      </c>
      <c r="F3106">
        <v>20990</v>
      </c>
      <c r="H3106" t="s">
        <v>746</v>
      </c>
      <c r="K3106" s="16">
        <f t="shared" si="144"/>
        <v>15444.8</v>
      </c>
      <c r="L3106" s="16">
        <f t="shared" si="145"/>
        <v>16257.684210526315</v>
      </c>
      <c r="M3106" s="16">
        <f t="shared" si="146"/>
        <v>18474.641148325358</v>
      </c>
      <c r="N3106" t="str">
        <f>INDEX(XML!$A$2:$R$782,MATCH(C3106,XML!$D$2:$D$737,0),2)</f>
        <v>5400853_650505</v>
      </c>
    </row>
    <row r="3107" spans="1:14" ht="33.75" customHeight="1" x14ac:dyDescent="0.2">
      <c r="A3107">
        <v>42530</v>
      </c>
      <c r="B3107" t="s">
        <v>2469</v>
      </c>
      <c r="C3107" s="15" t="s">
        <v>2470</v>
      </c>
      <c r="D3107" s="15" t="s">
        <v>41957</v>
      </c>
      <c r="E3107">
        <v>22900</v>
      </c>
      <c r="F3107">
        <v>27490</v>
      </c>
      <c r="K3107" s="16">
        <f t="shared" si="144"/>
        <v>25648</v>
      </c>
      <c r="L3107" s="16">
        <f t="shared" si="145"/>
        <v>26997.894736842107</v>
      </c>
      <c r="M3107" s="16">
        <f t="shared" si="146"/>
        <v>30679.425837320578</v>
      </c>
      <c r="N3107" t="str">
        <f>INDEX(XML!$A$2:$R$782,MATCH(C3107,XML!$D$2:$D$737,0),2)</f>
        <v>5400859_921079</v>
      </c>
    </row>
    <row r="3108" spans="1:14" ht="123.75" x14ac:dyDescent="0.2">
      <c r="A3108">
        <v>42554</v>
      </c>
      <c r="B3108" t="s">
        <v>2397</v>
      </c>
      <c r="C3108" s="15" t="s">
        <v>50</v>
      </c>
      <c r="D3108" s="15" t="s">
        <v>41958</v>
      </c>
      <c r="E3108">
        <v>14290</v>
      </c>
      <c r="F3108">
        <v>21790</v>
      </c>
      <c r="H3108" t="s">
        <v>746</v>
      </c>
      <c r="K3108" s="16">
        <f t="shared" si="144"/>
        <v>16004.8</v>
      </c>
      <c r="L3108" s="16">
        <f t="shared" si="145"/>
        <v>16847.157894736843</v>
      </c>
      <c r="M3108" s="16">
        <f t="shared" si="146"/>
        <v>19144.497607655503</v>
      </c>
      <c r="N3108" t="str">
        <f>INDEX(XML!$A$2:$R$782,MATCH(C3108,XML!$D$2:$D$737,0),2)</f>
        <v>5400856_611001</v>
      </c>
    </row>
    <row r="3109" spans="1:14" ht="33.75" customHeight="1" x14ac:dyDescent="0.2">
      <c r="A3109">
        <v>42555</v>
      </c>
      <c r="B3109" t="s">
        <v>2398</v>
      </c>
      <c r="C3109" s="15" t="s">
        <v>47</v>
      </c>
      <c r="D3109" s="15" t="s">
        <v>41959</v>
      </c>
      <c r="E3109">
        <v>17500</v>
      </c>
      <c r="F3109">
        <v>25990</v>
      </c>
      <c r="H3109" t="s">
        <v>746</v>
      </c>
      <c r="K3109" s="16">
        <f t="shared" si="144"/>
        <v>19600</v>
      </c>
      <c r="L3109" s="16">
        <f t="shared" si="145"/>
        <v>20631.57894736842</v>
      </c>
      <c r="M3109" s="16">
        <f t="shared" si="146"/>
        <v>23444.976076555024</v>
      </c>
      <c r="N3109" t="str">
        <f>INDEX(XML!$A$2:$R$782,MATCH(C3109,XML!$D$2:$D$737,0),2)</f>
        <v>5400862_770158</v>
      </c>
    </row>
    <row r="3110" spans="1:14" ht="33.75" customHeight="1" x14ac:dyDescent="0.2">
      <c r="A3110">
        <v>42549</v>
      </c>
      <c r="B3110" t="s">
        <v>2467</v>
      </c>
      <c r="C3110" s="15" t="s">
        <v>2468</v>
      </c>
      <c r="D3110" s="15" t="s">
        <v>41960</v>
      </c>
      <c r="E3110">
        <v>23100</v>
      </c>
      <c r="F3110">
        <v>27900</v>
      </c>
      <c r="H3110" t="s">
        <v>746</v>
      </c>
      <c r="K3110" s="16">
        <f t="shared" si="144"/>
        <v>25872</v>
      </c>
      <c r="L3110" s="16">
        <f t="shared" si="145"/>
        <v>27233.684210526317</v>
      </c>
      <c r="M3110" s="16">
        <f t="shared" si="146"/>
        <v>30947.36842105263</v>
      </c>
      <c r="N3110">
        <f>INDEX(XML!$A$2:$R$782,MATCH(C3110,XML!$D$2:$D$737,0),2)</f>
        <v>10000011588</v>
      </c>
    </row>
    <row r="3111" spans="1:14" ht="33.75" customHeight="1" x14ac:dyDescent="0.2">
      <c r="A3111">
        <v>42546</v>
      </c>
      <c r="B3111" t="s">
        <v>2472</v>
      </c>
      <c r="C3111" s="15" t="s">
        <v>2473</v>
      </c>
      <c r="D3111" s="15" t="s">
        <v>41961</v>
      </c>
      <c r="E3111">
        <v>56250</v>
      </c>
      <c r="F3111">
        <v>67990</v>
      </c>
      <c r="H3111" t="s">
        <v>746</v>
      </c>
      <c r="K3111" s="16">
        <f t="shared" si="144"/>
        <v>60187.5</v>
      </c>
      <c r="L3111" s="16">
        <f t="shared" si="145"/>
        <v>63355.26315789474</v>
      </c>
      <c r="M3111" s="16">
        <f t="shared" si="146"/>
        <v>71994.617224880392</v>
      </c>
      <c r="N3111">
        <f>INDEX(XML!$A$2:$R$782,MATCH(C3111,XML!$D$2:$D$737,0),2)</f>
        <v>10000018991</v>
      </c>
    </row>
    <row r="3112" spans="1:14" ht="33.75" customHeight="1" x14ac:dyDescent="0.2">
      <c r="A3112">
        <v>42547</v>
      </c>
      <c r="B3112" t="s">
        <v>2474</v>
      </c>
      <c r="C3112" s="15" t="s">
        <v>62</v>
      </c>
      <c r="D3112" s="15" t="s">
        <v>41962</v>
      </c>
      <c r="E3112">
        <v>59850</v>
      </c>
      <c r="F3112">
        <v>72990</v>
      </c>
      <c r="H3112" t="s">
        <v>746</v>
      </c>
      <c r="K3112" s="16">
        <f t="shared" si="144"/>
        <v>64039.5</v>
      </c>
      <c r="L3112" s="16">
        <f t="shared" si="145"/>
        <v>67410</v>
      </c>
      <c r="M3112" s="16">
        <f t="shared" si="146"/>
        <v>76602.272727272721</v>
      </c>
      <c r="N3112" t="str">
        <f>INDEX(XML!$A$2:$R$782,MATCH(C3112,XML!$D$2:$D$737,0),2)</f>
        <v>106356157_904704</v>
      </c>
    </row>
    <row r="3113" spans="1:14" ht="123.75" x14ac:dyDescent="0.2">
      <c r="A3113">
        <v>42576</v>
      </c>
      <c r="B3113" t="s">
        <v>33566</v>
      </c>
      <c r="C3113" s="15" t="s">
        <v>2487</v>
      </c>
      <c r="D3113" s="15" t="s">
        <v>41963</v>
      </c>
      <c r="E3113">
        <v>38000</v>
      </c>
      <c r="F3113">
        <v>45990</v>
      </c>
      <c r="K3113" s="16">
        <f t="shared" si="144"/>
        <v>42560</v>
      </c>
      <c r="L3113" s="16">
        <f t="shared" si="145"/>
        <v>44800</v>
      </c>
      <c r="M3113" s="16">
        <f t="shared" si="146"/>
        <v>50909.090909090912</v>
      </c>
      <c r="N3113" t="str">
        <f>INDEX(XML!$A$2:$R$782,MATCH(C3113,XML!$D$2:$D$737,0),2)</f>
        <v>5400437_297441</v>
      </c>
    </row>
    <row r="3114" spans="1:14" ht="22.5" customHeight="1" x14ac:dyDescent="0.2">
      <c r="A3114">
        <v>42578</v>
      </c>
      <c r="B3114" t="s">
        <v>42204</v>
      </c>
      <c r="C3114" s="15" t="s">
        <v>2488</v>
      </c>
      <c r="D3114" s="15" t="s">
        <v>42205</v>
      </c>
      <c r="E3114">
        <v>53000</v>
      </c>
      <c r="F3114">
        <v>63990</v>
      </c>
      <c r="H3114" t="s">
        <v>746</v>
      </c>
      <c r="K3114" s="16">
        <f t="shared" si="144"/>
        <v>56710</v>
      </c>
      <c r="L3114" s="16">
        <f t="shared" si="145"/>
        <v>59694.73684210526</v>
      </c>
      <c r="M3114" s="16">
        <f t="shared" si="146"/>
        <v>67834.928229665064</v>
      </c>
      <c r="N3114" t="str">
        <f>INDEX(XML!$A$2:$R$782,MATCH(C3114,XML!$D$2:$D$737,0),2)</f>
        <v>5400855_682837</v>
      </c>
    </row>
    <row r="3115" spans="1:14" ht="22.5" customHeight="1" x14ac:dyDescent="0.2">
      <c r="A3115">
        <v>42556</v>
      </c>
      <c r="B3115" t="s">
        <v>47622</v>
      </c>
      <c r="C3115" s="15" t="s">
        <v>47623</v>
      </c>
      <c r="D3115" s="15" t="s">
        <v>47624</v>
      </c>
      <c r="E3115">
        <v>21900</v>
      </c>
      <c r="F3115">
        <v>26390</v>
      </c>
      <c r="K3115" s="16">
        <f t="shared" si="144"/>
        <v>24528</v>
      </c>
      <c r="L3115" s="16">
        <f t="shared" si="145"/>
        <v>25818.947368421053</v>
      </c>
      <c r="M3115" s="16">
        <f t="shared" si="146"/>
        <v>29339.712918660287</v>
      </c>
      <c r="N3115" t="e">
        <f>INDEX(XML!$A$2:$R$782,MATCH(C3115,XML!$D$2:$D$737,0),2)</f>
        <v>#N/A</v>
      </c>
    </row>
    <row r="3116" spans="1:14" ht="22.5" customHeight="1" x14ac:dyDescent="0.2">
      <c r="A3116">
        <v>42532</v>
      </c>
      <c r="B3116" t="s">
        <v>39260</v>
      </c>
      <c r="C3116" s="15" t="s">
        <v>2471</v>
      </c>
      <c r="D3116" s="15" t="s">
        <v>41964</v>
      </c>
      <c r="E3116">
        <v>29400</v>
      </c>
      <c r="F3116">
        <v>35290</v>
      </c>
      <c r="H3116" t="s">
        <v>746</v>
      </c>
      <c r="K3116" s="16">
        <f t="shared" si="144"/>
        <v>32928</v>
      </c>
      <c r="L3116" s="16">
        <f t="shared" si="145"/>
        <v>34661.052631578947</v>
      </c>
      <c r="M3116" s="16">
        <f t="shared" si="146"/>
        <v>39387.559808612445</v>
      </c>
      <c r="N3116">
        <f>INDEX(XML!$A$2:$R$782,MATCH(C3116,XML!$D$2:$D$737,0),2)</f>
        <v>10000011087</v>
      </c>
    </row>
    <row r="3117" spans="1:14" ht="22.5" customHeight="1" x14ac:dyDescent="0.2">
      <c r="A3117">
        <v>42557</v>
      </c>
      <c r="B3117" t="s">
        <v>2476</v>
      </c>
      <c r="C3117" s="15" t="s">
        <v>2477</v>
      </c>
      <c r="D3117" s="15" t="s">
        <v>41965</v>
      </c>
      <c r="E3117">
        <v>32850</v>
      </c>
      <c r="F3117">
        <v>39990</v>
      </c>
      <c r="H3117" t="s">
        <v>746</v>
      </c>
      <c r="K3117" s="16">
        <f t="shared" si="144"/>
        <v>36792</v>
      </c>
      <c r="L3117" s="16">
        <f t="shared" si="145"/>
        <v>38728.42105263158</v>
      </c>
      <c r="M3117" s="16">
        <f t="shared" si="146"/>
        <v>44009.569377990432</v>
      </c>
      <c r="N3117" t="e">
        <f>INDEX(XML!$A$2:$R$782,MATCH(C3117,XML!$D$2:$D$737,0),2)</f>
        <v>#N/A</v>
      </c>
    </row>
    <row r="3118" spans="1:14" ht="22.5" customHeight="1" x14ac:dyDescent="0.2">
      <c r="A3118">
        <v>42560</v>
      </c>
      <c r="B3118" t="s">
        <v>2478</v>
      </c>
      <c r="C3118" s="15" t="s">
        <v>71</v>
      </c>
      <c r="D3118" s="15" t="s">
        <v>41966</v>
      </c>
      <c r="E3118">
        <v>41900</v>
      </c>
      <c r="F3118">
        <v>50290</v>
      </c>
      <c r="H3118" t="s">
        <v>746</v>
      </c>
      <c r="K3118" s="16">
        <f t="shared" si="144"/>
        <v>46928</v>
      </c>
      <c r="L3118" s="16">
        <f t="shared" si="145"/>
        <v>49397.894736842107</v>
      </c>
      <c r="M3118" s="16">
        <f t="shared" si="146"/>
        <v>56133.97129186603</v>
      </c>
      <c r="N3118" t="str">
        <f>INDEX(XML!$A$2:$R$782,MATCH(C3118,XML!$D$2:$D$737,0),2)</f>
        <v>107064052_809657</v>
      </c>
    </row>
    <row r="3119" spans="1:14" ht="22.5" customHeight="1" x14ac:dyDescent="0.2">
      <c r="A3119">
        <v>42561</v>
      </c>
      <c r="B3119" t="s">
        <v>33693</v>
      </c>
      <c r="C3119" s="15" t="s">
        <v>2479</v>
      </c>
      <c r="D3119" s="15" t="s">
        <v>41967</v>
      </c>
      <c r="E3119">
        <v>55750</v>
      </c>
      <c r="F3119">
        <v>66990</v>
      </c>
      <c r="H3119" t="s">
        <v>746</v>
      </c>
      <c r="K3119" s="16">
        <f t="shared" si="144"/>
        <v>59652.5</v>
      </c>
      <c r="L3119" s="16">
        <f t="shared" si="145"/>
        <v>62792.105263157893</v>
      </c>
      <c r="M3119" s="16">
        <f t="shared" si="146"/>
        <v>71354.665071770331</v>
      </c>
      <c r="N3119" t="str">
        <f>INDEX(XML!$A$2:$R$782,MATCH(C3119,XML!$D$2:$D$737,0),2)</f>
        <v>5400524_810116</v>
      </c>
    </row>
    <row r="3120" spans="1:14" ht="22.5" customHeight="1" x14ac:dyDescent="0.2">
      <c r="A3120">
        <v>42562</v>
      </c>
      <c r="B3120" t="s">
        <v>2480</v>
      </c>
      <c r="C3120" s="15" t="s">
        <v>2481</v>
      </c>
      <c r="D3120" s="15" t="s">
        <v>41968</v>
      </c>
      <c r="E3120">
        <v>85900</v>
      </c>
      <c r="F3120">
        <v>90990</v>
      </c>
      <c r="H3120">
        <v>1</v>
      </c>
      <c r="K3120" s="16">
        <f t="shared" si="144"/>
        <v>91913</v>
      </c>
      <c r="L3120" s="16">
        <f t="shared" si="145"/>
        <v>96750.526315789481</v>
      </c>
      <c r="M3120" s="16">
        <f t="shared" si="146"/>
        <v>109943.77990430623</v>
      </c>
      <c r="N3120" t="str">
        <f>INDEX(XML!$A$2:$R$782,MATCH(C3120,XML!$D$2:$D$737,0),2)</f>
        <v>5400522_199388</v>
      </c>
    </row>
    <row r="3121" spans="1:14" ht="123.75" x14ac:dyDescent="0.2">
      <c r="A3121">
        <v>42559</v>
      </c>
      <c r="B3121" t="s">
        <v>47625</v>
      </c>
      <c r="C3121" s="15" t="s">
        <v>47626</v>
      </c>
      <c r="D3121" s="15" t="s">
        <v>47627</v>
      </c>
      <c r="E3121">
        <v>24850</v>
      </c>
      <c r="F3121">
        <v>29890</v>
      </c>
      <c r="K3121" s="16">
        <f t="shared" si="144"/>
        <v>27832</v>
      </c>
      <c r="L3121" s="16">
        <f t="shared" si="145"/>
        <v>29296.842105263157</v>
      </c>
      <c r="M3121" s="16">
        <f t="shared" si="146"/>
        <v>33291.866028708129</v>
      </c>
      <c r="N3121" t="e">
        <f>INDEX(XML!$A$2:$R$782,MATCH(C3121,XML!$D$2:$D$737,0),2)</f>
        <v>#N/A</v>
      </c>
    </row>
    <row r="3122" spans="1:14" ht="22.5" customHeight="1" x14ac:dyDescent="0.2">
      <c r="A3122">
        <v>42564</v>
      </c>
      <c r="B3122" t="s">
        <v>2482</v>
      </c>
      <c r="C3122" s="15" t="s">
        <v>2483</v>
      </c>
      <c r="D3122" s="15" t="s">
        <v>41969</v>
      </c>
      <c r="E3122">
        <v>95620</v>
      </c>
      <c r="F3122">
        <v>114990</v>
      </c>
      <c r="H3122" t="s">
        <v>746</v>
      </c>
      <c r="K3122" s="16">
        <f t="shared" si="144"/>
        <v>102313.4</v>
      </c>
      <c r="L3122" s="16">
        <f t="shared" si="145"/>
        <v>107698.31578947368</v>
      </c>
      <c r="M3122" s="16">
        <f t="shared" si="146"/>
        <v>122384.44976076554</v>
      </c>
      <c r="N3122" t="str">
        <f>INDEX(XML!$A$2:$R$782,MATCH(C3122,XML!$D$2:$D$737,0),2)</f>
        <v>5400523_419198</v>
      </c>
    </row>
    <row r="3123" spans="1:14" ht="22.5" customHeight="1" x14ac:dyDescent="0.2">
      <c r="A3123">
        <v>67681</v>
      </c>
      <c r="B3123" t="s">
        <v>39261</v>
      </c>
      <c r="C3123" s="15" t="s">
        <v>39262</v>
      </c>
      <c r="D3123" s="15" t="s">
        <v>41970</v>
      </c>
      <c r="E3123">
        <v>73650</v>
      </c>
      <c r="F3123">
        <v>88390</v>
      </c>
      <c r="H3123" t="s">
        <v>746</v>
      </c>
      <c r="K3123" s="16">
        <f t="shared" si="144"/>
        <v>78805.5</v>
      </c>
      <c r="L3123" s="16">
        <f t="shared" si="145"/>
        <v>82953.15789473684</v>
      </c>
      <c r="M3123" s="16">
        <f t="shared" si="146"/>
        <v>94264.952153110047</v>
      </c>
      <c r="N3123" t="e">
        <f>INDEX(XML!$A$2:$R$782,MATCH(C3123,XML!$D$2:$D$737,0),2)</f>
        <v>#N/A</v>
      </c>
    </row>
    <row r="3124" spans="1:14" ht="22.5" customHeight="1" x14ac:dyDescent="0.2">
      <c r="A3124">
        <v>42574</v>
      </c>
      <c r="B3124" t="s">
        <v>2486</v>
      </c>
      <c r="C3124" s="15" t="s">
        <v>59</v>
      </c>
      <c r="D3124" s="15" t="s">
        <v>41971</v>
      </c>
      <c r="E3124">
        <v>96350</v>
      </c>
      <c r="F3124">
        <v>115590</v>
      </c>
      <c r="H3124">
        <v>2</v>
      </c>
      <c r="K3124" s="16">
        <f t="shared" si="144"/>
        <v>103094.5</v>
      </c>
      <c r="L3124" s="16">
        <f t="shared" si="145"/>
        <v>108520.52631578948</v>
      </c>
      <c r="M3124" s="16">
        <f t="shared" si="146"/>
        <v>123318.77990430623</v>
      </c>
      <c r="N3124" t="str">
        <f>INDEX(XML!$A$2:$R$782,MATCH(C3124,XML!$D$2:$D$737,0),2)</f>
        <v>106920314_430015</v>
      </c>
    </row>
    <row r="3125" spans="1:14" ht="135" x14ac:dyDescent="0.2">
      <c r="A3125">
        <v>66474</v>
      </c>
      <c r="B3125" t="s">
        <v>28642</v>
      </c>
      <c r="C3125" s="15" t="s">
        <v>28643</v>
      </c>
      <c r="D3125" s="15" t="s">
        <v>41972</v>
      </c>
      <c r="E3125">
        <v>62650</v>
      </c>
      <c r="F3125">
        <v>75190</v>
      </c>
      <c r="H3125" t="s">
        <v>746</v>
      </c>
      <c r="K3125" s="16">
        <f t="shared" si="144"/>
        <v>67035.5</v>
      </c>
      <c r="L3125" s="16">
        <f t="shared" si="145"/>
        <v>70563.68421052632</v>
      </c>
      <c r="M3125" s="16">
        <f t="shared" si="146"/>
        <v>80186.004784688994</v>
      </c>
      <c r="N3125" t="e">
        <f>INDEX(XML!$A$2:$R$782,MATCH(C3125,XML!$D$2:$D$737,0),2)</f>
        <v>#N/A</v>
      </c>
    </row>
    <row r="3126" spans="1:14" ht="22.5" customHeight="1" x14ac:dyDescent="0.2">
      <c r="A3126">
        <v>70342</v>
      </c>
      <c r="B3126" t="s">
        <v>34428</v>
      </c>
      <c r="C3126" s="15" t="s">
        <v>34429</v>
      </c>
      <c r="D3126" s="15" t="s">
        <v>34430</v>
      </c>
      <c r="E3126">
        <v>108399</v>
      </c>
      <c r="F3126">
        <v>130079</v>
      </c>
      <c r="H3126">
        <v>4</v>
      </c>
      <c r="K3126" s="16">
        <f t="shared" si="144"/>
        <v>115986.93</v>
      </c>
      <c r="L3126" s="16">
        <f t="shared" si="145"/>
        <v>122091.5052631579</v>
      </c>
      <c r="M3126" s="16">
        <f t="shared" si="146"/>
        <v>138740.34688995217</v>
      </c>
      <c r="N3126" t="e">
        <f>INDEX(XML!$A$2:$R$782,MATCH(C3126,XML!$D$2:$D$737,0),2)</f>
        <v>#N/A</v>
      </c>
    </row>
    <row r="3127" spans="1:14" ht="101.25" x14ac:dyDescent="0.2">
      <c r="A3127">
        <v>61385</v>
      </c>
      <c r="B3127" t="s">
        <v>19618</v>
      </c>
      <c r="C3127" s="15" t="s">
        <v>19619</v>
      </c>
      <c r="D3127" s="15" t="s">
        <v>19620</v>
      </c>
      <c r="E3127">
        <v>29416</v>
      </c>
      <c r="F3127">
        <v>34730</v>
      </c>
      <c r="H3127" t="s">
        <v>746</v>
      </c>
      <c r="K3127" s="16">
        <f t="shared" si="144"/>
        <v>32945.919999999998</v>
      </c>
      <c r="L3127" s="16">
        <f t="shared" si="145"/>
        <v>34679.915789473685</v>
      </c>
      <c r="M3127" s="16">
        <f t="shared" si="146"/>
        <v>39408.995215311006</v>
      </c>
      <c r="N3127" t="e">
        <f>INDEX(XML!$A$2:$R$782,MATCH(C3127,XML!$D$2:$D$737,0),2)</f>
        <v>#N/A</v>
      </c>
    </row>
    <row r="3128" spans="1:14" ht="101.25" x14ac:dyDescent="0.2">
      <c r="A3128">
        <v>61384</v>
      </c>
      <c r="B3128" t="s">
        <v>19621</v>
      </c>
      <c r="C3128" s="15" t="s">
        <v>19622</v>
      </c>
      <c r="D3128" s="15" t="s">
        <v>19623</v>
      </c>
      <c r="E3128">
        <v>34767</v>
      </c>
      <c r="F3128">
        <v>46531</v>
      </c>
      <c r="H3128" t="s">
        <v>746</v>
      </c>
      <c r="K3128" s="16">
        <f t="shared" si="144"/>
        <v>38939.040000000001</v>
      </c>
      <c r="L3128" s="16">
        <f t="shared" si="145"/>
        <v>40988.463157894737</v>
      </c>
      <c r="M3128" s="16">
        <f t="shared" si="146"/>
        <v>46577.799043062201</v>
      </c>
      <c r="N3128" t="e">
        <f>INDEX(XML!$A$2:$R$782,MATCH(C3128,XML!$D$2:$D$737,0),2)</f>
        <v>#N/A</v>
      </c>
    </row>
    <row r="3129" spans="1:14" ht="112.5" x14ac:dyDescent="0.2">
      <c r="A3129">
        <v>61383</v>
      </c>
      <c r="B3129" t="s">
        <v>19624</v>
      </c>
      <c r="C3129" s="15" t="s">
        <v>19625</v>
      </c>
      <c r="D3129" s="15" t="s">
        <v>19626</v>
      </c>
      <c r="E3129">
        <v>41008</v>
      </c>
      <c r="F3129">
        <v>54862</v>
      </c>
      <c r="H3129" t="s">
        <v>746</v>
      </c>
      <c r="K3129" s="16">
        <f t="shared" si="144"/>
        <v>45928.959999999999</v>
      </c>
      <c r="L3129" s="16">
        <f t="shared" si="145"/>
        <v>48346.27368421053</v>
      </c>
      <c r="M3129" s="16">
        <f t="shared" si="146"/>
        <v>54938.947368421053</v>
      </c>
      <c r="N3129" t="e">
        <f>INDEX(XML!$A$2:$R$782,MATCH(C3129,XML!$D$2:$D$737,0),2)</f>
        <v>#N/A</v>
      </c>
    </row>
    <row r="3130" spans="1:14" ht="22.5" customHeight="1" x14ac:dyDescent="0.2">
      <c r="A3130">
        <v>61382</v>
      </c>
      <c r="B3130" t="s">
        <v>19627</v>
      </c>
      <c r="C3130" s="15" t="s">
        <v>19628</v>
      </c>
      <c r="D3130" s="15" t="s">
        <v>19629</v>
      </c>
      <c r="E3130">
        <v>42596</v>
      </c>
      <c r="F3130">
        <v>62049</v>
      </c>
      <c r="H3130" t="s">
        <v>746</v>
      </c>
      <c r="K3130" s="16">
        <f t="shared" si="144"/>
        <v>47707.519999999997</v>
      </c>
      <c r="L3130" s="16">
        <f t="shared" si="145"/>
        <v>50218.442105263159</v>
      </c>
      <c r="M3130" s="16">
        <f t="shared" si="146"/>
        <v>57066.411483253585</v>
      </c>
      <c r="N3130" t="e">
        <f>INDEX(XML!$A$2:$R$782,MATCH(C3130,XML!$D$2:$D$737,0),2)</f>
        <v>#N/A</v>
      </c>
    </row>
    <row r="3131" spans="1:14" ht="22.5" customHeight="1" x14ac:dyDescent="0.2">
      <c r="A3131">
        <v>62144</v>
      </c>
      <c r="B3131" t="s">
        <v>35162</v>
      </c>
      <c r="C3131" s="15" t="s">
        <v>35163</v>
      </c>
      <c r="D3131" s="15" t="s">
        <v>35164</v>
      </c>
      <c r="E3131">
        <v>54732</v>
      </c>
      <c r="F3131">
        <v>65678</v>
      </c>
      <c r="H3131">
        <v>34</v>
      </c>
      <c r="K3131" s="16">
        <f t="shared" si="144"/>
        <v>58563.24</v>
      </c>
      <c r="L3131" s="16">
        <f t="shared" si="145"/>
        <v>61645.515789473684</v>
      </c>
      <c r="M3131" s="16">
        <f t="shared" si="146"/>
        <v>70051.722488038271</v>
      </c>
      <c r="N3131" t="e">
        <f>INDEX(XML!$A$2:$R$782,MATCH(C3131,XML!$D$2:$D$737,0),2)</f>
        <v>#N/A</v>
      </c>
    </row>
    <row r="3132" spans="1:14" ht="112.5" x14ac:dyDescent="0.2">
      <c r="A3132">
        <v>61381</v>
      </c>
      <c r="B3132" t="s">
        <v>35165</v>
      </c>
      <c r="C3132" s="15" t="s">
        <v>35166</v>
      </c>
      <c r="D3132" s="15" t="s">
        <v>35167</v>
      </c>
      <c r="E3132">
        <v>75779</v>
      </c>
      <c r="F3132">
        <v>90935</v>
      </c>
      <c r="H3132">
        <v>8</v>
      </c>
      <c r="K3132" s="16">
        <f t="shared" si="144"/>
        <v>81083.53</v>
      </c>
      <c r="L3132" s="16">
        <f t="shared" si="145"/>
        <v>85351.084210526315</v>
      </c>
      <c r="M3132" s="16">
        <f t="shared" si="146"/>
        <v>96989.868421052626</v>
      </c>
      <c r="N3132" t="e">
        <f>INDEX(XML!$A$2:$R$782,MATCH(C3132,XML!$D$2:$D$737,0),2)</f>
        <v>#N/A</v>
      </c>
    </row>
    <row r="3133" spans="1:14" ht="112.5" x14ac:dyDescent="0.2">
      <c r="A3133">
        <v>61380</v>
      </c>
      <c r="B3133" t="s">
        <v>19630</v>
      </c>
      <c r="C3133" s="15" t="s">
        <v>19631</v>
      </c>
      <c r="D3133" s="15" t="s">
        <v>19632</v>
      </c>
      <c r="E3133">
        <v>96333</v>
      </c>
      <c r="F3133">
        <v>127649</v>
      </c>
      <c r="H3133">
        <v>27</v>
      </c>
      <c r="K3133" s="16">
        <f t="shared" si="144"/>
        <v>103076.31</v>
      </c>
      <c r="L3133" s="16">
        <f t="shared" si="145"/>
        <v>108501.37894736842</v>
      </c>
      <c r="M3133" s="16">
        <f t="shared" si="146"/>
        <v>123297.02153110047</v>
      </c>
      <c r="N3133" t="e">
        <f>INDEX(XML!$A$2:$R$782,MATCH(C3133,XML!$D$2:$D$737,0),2)</f>
        <v>#N/A</v>
      </c>
    </row>
    <row r="3134" spans="1:14" ht="112.5" x14ac:dyDescent="0.2">
      <c r="A3134">
        <v>61379</v>
      </c>
      <c r="B3134" t="s">
        <v>19633</v>
      </c>
      <c r="C3134" s="15" t="s">
        <v>19634</v>
      </c>
      <c r="D3134" s="15" t="s">
        <v>19635</v>
      </c>
      <c r="E3134">
        <v>113038</v>
      </c>
      <c r="F3134">
        <v>143369</v>
      </c>
      <c r="H3134">
        <v>42</v>
      </c>
      <c r="K3134" s="16">
        <f t="shared" si="144"/>
        <v>120950.66</v>
      </c>
      <c r="L3134" s="16">
        <f t="shared" si="145"/>
        <v>127316.48421052631</v>
      </c>
      <c r="M3134" s="16">
        <f t="shared" si="146"/>
        <v>144677.82296650717</v>
      </c>
      <c r="N3134" t="e">
        <f>INDEX(XML!$A$2:$R$782,MATCH(C3134,XML!$D$2:$D$737,0),2)</f>
        <v>#N/A</v>
      </c>
    </row>
    <row r="3135" spans="1:14" ht="22.5" customHeight="1" x14ac:dyDescent="0.2">
      <c r="A3135">
        <v>75926</v>
      </c>
      <c r="B3135" t="s">
        <v>37445</v>
      </c>
      <c r="C3135" s="15" t="s">
        <v>37446</v>
      </c>
      <c r="D3135" s="15" t="s">
        <v>37447</v>
      </c>
      <c r="E3135">
        <v>109100</v>
      </c>
      <c r="F3135">
        <v>135707</v>
      </c>
      <c r="H3135">
        <v>1</v>
      </c>
      <c r="K3135" s="16">
        <f t="shared" si="144"/>
        <v>116737</v>
      </c>
      <c r="L3135" s="16">
        <f t="shared" si="145"/>
        <v>122881.05263157895</v>
      </c>
      <c r="M3135" s="16">
        <f t="shared" si="146"/>
        <v>139637.55980861245</v>
      </c>
      <c r="N3135" t="e">
        <f>INDEX(XML!$A$2:$R$782,MATCH(C3135,XML!$D$2:$D$737,0),2)</f>
        <v>#N/A</v>
      </c>
    </row>
    <row r="3136" spans="1:14" ht="101.25" x14ac:dyDescent="0.2">
      <c r="A3136">
        <v>61378</v>
      </c>
      <c r="B3136" t="s">
        <v>19636</v>
      </c>
      <c r="C3136" s="15" t="s">
        <v>19637</v>
      </c>
      <c r="D3136" s="15" t="s">
        <v>19638</v>
      </c>
      <c r="E3136">
        <v>45934</v>
      </c>
      <c r="F3136">
        <v>83168</v>
      </c>
      <c r="K3136" s="16">
        <f t="shared" si="144"/>
        <v>51446.080000000002</v>
      </c>
      <c r="L3136" s="16">
        <f t="shared" si="145"/>
        <v>54153.768421052635</v>
      </c>
      <c r="M3136" s="16">
        <f t="shared" si="146"/>
        <v>61538.373205741635</v>
      </c>
      <c r="N3136" t="e">
        <f>INDEX(XML!$A$2:$R$782,MATCH(C3136,XML!$D$2:$D$737,0),2)</f>
        <v>#N/A</v>
      </c>
    </row>
    <row r="3137" spans="1:14" ht="22.5" customHeight="1" x14ac:dyDescent="0.2">
      <c r="A3137">
        <v>61377</v>
      </c>
      <c r="B3137" t="s">
        <v>19639</v>
      </c>
      <c r="C3137" s="15" t="s">
        <v>19640</v>
      </c>
      <c r="D3137" s="15" t="s">
        <v>19641</v>
      </c>
      <c r="E3137">
        <v>85108</v>
      </c>
      <c r="F3137">
        <v>107742</v>
      </c>
      <c r="H3137" t="s">
        <v>746</v>
      </c>
      <c r="K3137" s="16">
        <f t="shared" si="144"/>
        <v>91065.56</v>
      </c>
      <c r="L3137" s="16">
        <f t="shared" si="145"/>
        <v>95858.484210526309</v>
      </c>
      <c r="M3137" s="16">
        <f t="shared" si="146"/>
        <v>108930.09569377989</v>
      </c>
      <c r="N3137" t="e">
        <f>INDEX(XML!$A$2:$R$782,MATCH(C3137,XML!$D$2:$D$737,0),2)</f>
        <v>#N/A</v>
      </c>
    </row>
    <row r="3138" spans="1:14" ht="112.5" x14ac:dyDescent="0.2">
      <c r="A3138">
        <v>62146</v>
      </c>
      <c r="B3138" t="s">
        <v>21001</v>
      </c>
      <c r="C3138" s="15" t="s">
        <v>21002</v>
      </c>
      <c r="D3138" s="15" t="s">
        <v>21003</v>
      </c>
      <c r="E3138">
        <v>72928</v>
      </c>
      <c r="F3138">
        <v>124130</v>
      </c>
      <c r="H3138" t="s">
        <v>746</v>
      </c>
      <c r="K3138" s="16">
        <f t="shared" si="144"/>
        <v>78032.960000000006</v>
      </c>
      <c r="L3138" s="16">
        <f t="shared" si="145"/>
        <v>82139.957894736857</v>
      </c>
      <c r="M3138" s="16">
        <f t="shared" si="146"/>
        <v>93340.86124401915</v>
      </c>
      <c r="N3138" t="e">
        <f>INDEX(XML!$A$2:$R$782,MATCH(C3138,XML!$D$2:$D$737,0),2)</f>
        <v>#N/A</v>
      </c>
    </row>
    <row r="3139" spans="1:14" ht="112.5" x14ac:dyDescent="0.2">
      <c r="A3139">
        <v>61376</v>
      </c>
      <c r="B3139" t="s">
        <v>19642</v>
      </c>
      <c r="C3139" s="15" t="s">
        <v>19643</v>
      </c>
      <c r="D3139" s="15" t="s">
        <v>19644</v>
      </c>
      <c r="E3139">
        <v>136100</v>
      </c>
      <c r="F3139">
        <v>157470</v>
      </c>
      <c r="H3139" t="s">
        <v>746</v>
      </c>
      <c r="I3139">
        <v>1</v>
      </c>
      <c r="K3139" s="16">
        <f t="shared" si="144"/>
        <v>145627</v>
      </c>
      <c r="L3139" s="16">
        <f t="shared" si="145"/>
        <v>153291.57894736843</v>
      </c>
      <c r="M3139" s="16">
        <f t="shared" si="146"/>
        <v>174194.97607655503</v>
      </c>
      <c r="N3139" t="e">
        <f>INDEX(XML!$A$2:$R$782,MATCH(C3139,XML!$D$2:$D$737,0),2)</f>
        <v>#N/A</v>
      </c>
    </row>
    <row r="3140" spans="1:14" ht="112.5" x14ac:dyDescent="0.2">
      <c r="A3140">
        <v>63679</v>
      </c>
      <c r="B3140" t="s">
        <v>21990</v>
      </c>
      <c r="C3140" s="15" t="s">
        <v>21991</v>
      </c>
      <c r="D3140" s="15" t="s">
        <v>21992</v>
      </c>
      <c r="E3140">
        <v>141339</v>
      </c>
      <c r="F3140">
        <v>187114</v>
      </c>
      <c r="H3140">
        <v>6</v>
      </c>
      <c r="K3140" s="16">
        <f t="shared" si="144"/>
        <v>151232.73000000001</v>
      </c>
      <c r="L3140" s="16">
        <f t="shared" si="145"/>
        <v>159192.34736842106</v>
      </c>
      <c r="M3140" s="16">
        <f t="shared" si="146"/>
        <v>180900.39473684214</v>
      </c>
      <c r="N3140" t="e">
        <f>INDEX(XML!$A$2:$R$782,MATCH(C3140,XML!$D$2:$D$737,0),2)</f>
        <v>#N/A</v>
      </c>
    </row>
    <row r="3141" spans="1:14" ht="101.25" x14ac:dyDescent="0.2">
      <c r="A3141">
        <v>61375</v>
      </c>
      <c r="B3141" t="s">
        <v>19645</v>
      </c>
      <c r="C3141" s="15" t="s">
        <v>19646</v>
      </c>
      <c r="D3141" s="15" t="s">
        <v>19647</v>
      </c>
      <c r="E3141">
        <v>95602</v>
      </c>
      <c r="F3141">
        <v>121278</v>
      </c>
      <c r="H3141" t="s">
        <v>746</v>
      </c>
      <c r="I3141">
        <v>3</v>
      </c>
      <c r="K3141" s="16">
        <f t="shared" ref="K3141:K3204" si="147">IF(E3141&gt;49999,E3141+E3141*0.07,IF(E3141&lt;=49999,E3141+E3141*0.12))</f>
        <v>102294.14</v>
      </c>
      <c r="L3141" s="16">
        <f t="shared" ref="L3141:L3204" si="148">K3141*100/95</f>
        <v>107678.04210526316</v>
      </c>
      <c r="M3141" s="16">
        <f t="shared" ref="M3141:M3204" si="149">IF(COUNTIF(C3141,"*Dahua*"),F3141-10,L3141*100/88)</f>
        <v>122361.41148325359</v>
      </c>
      <c r="N3141" t="e">
        <f>INDEX(XML!$A$2:$R$782,MATCH(C3141,XML!$D$2:$D$737,0),2)</f>
        <v>#N/A</v>
      </c>
    </row>
    <row r="3142" spans="1:14" ht="101.25" x14ac:dyDescent="0.2">
      <c r="A3142">
        <v>63678</v>
      </c>
      <c r="B3142" t="s">
        <v>21004</v>
      </c>
      <c r="C3142" s="15" t="s">
        <v>21005</v>
      </c>
      <c r="D3142" s="15" t="s">
        <v>21006</v>
      </c>
      <c r="E3142">
        <v>115000</v>
      </c>
      <c r="F3142">
        <v>115000</v>
      </c>
      <c r="H3142">
        <v>34</v>
      </c>
      <c r="K3142" s="16">
        <f t="shared" si="147"/>
        <v>123050</v>
      </c>
      <c r="L3142" s="16">
        <f t="shared" si="148"/>
        <v>129526.31578947368</v>
      </c>
      <c r="M3142" s="16">
        <f t="shared" si="149"/>
        <v>147188.99521531098</v>
      </c>
      <c r="N3142" t="e">
        <f>INDEX(XML!$A$2:$R$782,MATCH(C3142,XML!$D$2:$D$737,0),2)</f>
        <v>#N/A</v>
      </c>
    </row>
    <row r="3143" spans="1:14" ht="135" x14ac:dyDescent="0.2">
      <c r="A3143">
        <v>68415</v>
      </c>
      <c r="B3143" t="s">
        <v>29169</v>
      </c>
      <c r="C3143" s="15" t="s">
        <v>29170</v>
      </c>
      <c r="D3143" s="15" t="s">
        <v>29171</v>
      </c>
      <c r="E3143">
        <v>197812</v>
      </c>
      <c r="F3143">
        <v>237374</v>
      </c>
      <c r="H3143">
        <v>17</v>
      </c>
      <c r="K3143" s="16">
        <f t="shared" si="147"/>
        <v>211658.84</v>
      </c>
      <c r="L3143" s="16">
        <f t="shared" si="148"/>
        <v>222798.77894736841</v>
      </c>
      <c r="M3143" s="16">
        <f t="shared" si="149"/>
        <v>253180.43062200956</v>
      </c>
      <c r="N3143" t="e">
        <f>INDEX(XML!$A$2:$R$782,MATCH(C3143,XML!$D$2:$D$737,0),2)</f>
        <v>#N/A</v>
      </c>
    </row>
    <row r="3144" spans="1:14" ht="112.5" x14ac:dyDescent="0.2">
      <c r="A3144">
        <v>68080</v>
      </c>
      <c r="B3144" t="s">
        <v>29948</v>
      </c>
      <c r="C3144" s="15" t="s">
        <v>29949</v>
      </c>
      <c r="D3144" s="15" t="s">
        <v>41537</v>
      </c>
      <c r="E3144">
        <v>204300</v>
      </c>
      <c r="F3144">
        <v>245160</v>
      </c>
      <c r="H3144">
        <v>1</v>
      </c>
      <c r="K3144" s="16">
        <f t="shared" si="147"/>
        <v>218601</v>
      </c>
      <c r="L3144" s="16">
        <f t="shared" si="148"/>
        <v>230106.31578947368</v>
      </c>
      <c r="M3144" s="16">
        <f t="shared" si="149"/>
        <v>261484.44976076556</v>
      </c>
      <c r="N3144" t="e">
        <f>INDEX(XML!$A$2:$R$782,MATCH(C3144,XML!$D$2:$D$737,0),2)</f>
        <v>#N/A</v>
      </c>
    </row>
    <row r="3145" spans="1:14" ht="112.5" x14ac:dyDescent="0.2">
      <c r="A3145">
        <v>68081</v>
      </c>
      <c r="B3145" t="s">
        <v>29950</v>
      </c>
      <c r="C3145" s="15" t="s">
        <v>29951</v>
      </c>
      <c r="D3145" s="15" t="s">
        <v>41538</v>
      </c>
      <c r="E3145">
        <v>204300</v>
      </c>
      <c r="F3145">
        <v>245160</v>
      </c>
      <c r="H3145">
        <v>43</v>
      </c>
      <c r="K3145" s="16">
        <f t="shared" si="147"/>
        <v>218601</v>
      </c>
      <c r="L3145" s="16">
        <f t="shared" si="148"/>
        <v>230106.31578947368</v>
      </c>
      <c r="M3145" s="16">
        <f t="shared" si="149"/>
        <v>261484.44976076556</v>
      </c>
      <c r="N3145" t="e">
        <f>INDEX(XML!$A$2:$R$782,MATCH(C3145,XML!$D$2:$D$737,0),2)</f>
        <v>#N/A</v>
      </c>
    </row>
    <row r="3146" spans="1:14" ht="112.5" x14ac:dyDescent="0.2">
      <c r="A3146">
        <v>61405</v>
      </c>
      <c r="B3146" t="s">
        <v>20141</v>
      </c>
      <c r="C3146" s="15" t="s">
        <v>20142</v>
      </c>
      <c r="D3146" s="15" t="s">
        <v>20143</v>
      </c>
      <c r="E3146">
        <v>34590</v>
      </c>
      <c r="F3146">
        <v>43060</v>
      </c>
      <c r="K3146" s="16">
        <f t="shared" si="147"/>
        <v>38740.800000000003</v>
      </c>
      <c r="L3146" s="16">
        <f t="shared" si="148"/>
        <v>40779.789473684214</v>
      </c>
      <c r="M3146" s="16">
        <f t="shared" si="149"/>
        <v>46340.669856459339</v>
      </c>
      <c r="N3146" t="e">
        <f>INDEX(XML!$A$2:$R$782,MATCH(C3146,XML!$D$2:$D$737,0),2)</f>
        <v>#N/A</v>
      </c>
    </row>
    <row r="3147" spans="1:14" ht="123.75" x14ac:dyDescent="0.2">
      <c r="A3147">
        <v>61406</v>
      </c>
      <c r="B3147" t="s">
        <v>20144</v>
      </c>
      <c r="C3147" s="15" t="s">
        <v>20145</v>
      </c>
      <c r="D3147" s="15" t="s">
        <v>37569</v>
      </c>
      <c r="E3147">
        <v>52547</v>
      </c>
      <c r="F3147">
        <v>63056</v>
      </c>
      <c r="H3147">
        <v>27</v>
      </c>
      <c r="K3147" s="16">
        <f t="shared" si="147"/>
        <v>56225.29</v>
      </c>
      <c r="L3147" s="16">
        <f t="shared" si="148"/>
        <v>59184.515789473684</v>
      </c>
      <c r="M3147" s="16">
        <f t="shared" si="149"/>
        <v>67255.131578947359</v>
      </c>
      <c r="N3147" t="e">
        <f>INDEX(XML!$A$2:$R$782,MATCH(C3147,XML!$D$2:$D$737,0),2)</f>
        <v>#N/A</v>
      </c>
    </row>
    <row r="3148" spans="1:14" ht="112.5" x14ac:dyDescent="0.2">
      <c r="A3148">
        <v>64391</v>
      </c>
      <c r="B3148" t="s">
        <v>23431</v>
      </c>
      <c r="C3148" s="15" t="s">
        <v>23432</v>
      </c>
      <c r="D3148" s="15" t="s">
        <v>23433</v>
      </c>
      <c r="E3148">
        <v>220889</v>
      </c>
      <c r="F3148">
        <v>329737</v>
      </c>
      <c r="H3148">
        <v>43</v>
      </c>
      <c r="K3148" s="16">
        <f t="shared" si="147"/>
        <v>236351.23</v>
      </c>
      <c r="L3148" s="16">
        <f t="shared" si="148"/>
        <v>248790.76842105263</v>
      </c>
      <c r="M3148" s="16">
        <f t="shared" si="149"/>
        <v>282716.78229665069</v>
      </c>
      <c r="N3148" t="e">
        <f>INDEX(XML!$A$2:$R$782,MATCH(C3148,XML!$D$2:$D$737,0),2)</f>
        <v>#N/A</v>
      </c>
    </row>
    <row r="3149" spans="1:14" ht="101.25" x14ac:dyDescent="0.2">
      <c r="A3149">
        <v>69140</v>
      </c>
      <c r="B3149" t="s">
        <v>29172</v>
      </c>
      <c r="C3149" s="15" t="s">
        <v>29173</v>
      </c>
      <c r="D3149" s="15" t="s">
        <v>29174</v>
      </c>
      <c r="E3149">
        <v>70167</v>
      </c>
      <c r="F3149">
        <v>89545</v>
      </c>
      <c r="H3149">
        <v>21</v>
      </c>
      <c r="K3149" s="16">
        <f t="shared" si="147"/>
        <v>75078.69</v>
      </c>
      <c r="L3149" s="16">
        <f t="shared" si="148"/>
        <v>79030.2</v>
      </c>
      <c r="M3149" s="16">
        <f t="shared" si="149"/>
        <v>89807.045454545456</v>
      </c>
      <c r="N3149" t="e">
        <f>INDEX(XML!$A$2:$R$782,MATCH(C3149,XML!$D$2:$D$737,0),2)</f>
        <v>#N/A</v>
      </c>
    </row>
    <row r="3150" spans="1:14" ht="101.25" x14ac:dyDescent="0.2">
      <c r="A3150">
        <v>64537</v>
      </c>
      <c r="B3150" t="s">
        <v>23434</v>
      </c>
      <c r="C3150" s="15" t="s">
        <v>23435</v>
      </c>
      <c r="D3150" s="15" t="s">
        <v>23436</v>
      </c>
      <c r="E3150">
        <v>76142</v>
      </c>
      <c r="F3150">
        <v>95680</v>
      </c>
      <c r="H3150">
        <v>24</v>
      </c>
      <c r="K3150" s="16">
        <f t="shared" si="147"/>
        <v>81471.94</v>
      </c>
      <c r="L3150" s="16">
        <f t="shared" si="148"/>
        <v>85759.936842105264</v>
      </c>
      <c r="M3150" s="16">
        <f t="shared" si="149"/>
        <v>97454.473684210519</v>
      </c>
      <c r="N3150" t="e">
        <f>INDEX(XML!$A$2:$R$782,MATCH(C3150,XML!$D$2:$D$737,0),2)</f>
        <v>#N/A</v>
      </c>
    </row>
    <row r="3151" spans="1:14" ht="146.25" x14ac:dyDescent="0.2">
      <c r="A3151">
        <v>52072</v>
      </c>
      <c r="B3151" t="s">
        <v>2489</v>
      </c>
      <c r="C3151" s="15" t="s">
        <v>24</v>
      </c>
      <c r="D3151" s="15" t="s">
        <v>2490</v>
      </c>
      <c r="E3151">
        <v>26975</v>
      </c>
      <c r="F3151">
        <v>53138</v>
      </c>
      <c r="H3151" t="s">
        <v>746</v>
      </c>
      <c r="K3151" s="16">
        <f t="shared" si="147"/>
        <v>30212</v>
      </c>
      <c r="L3151" s="16">
        <f t="shared" si="148"/>
        <v>31802.105263157893</v>
      </c>
      <c r="M3151" s="16">
        <f t="shared" si="149"/>
        <v>36138.755980861242</v>
      </c>
      <c r="N3151">
        <f>INDEX(XML!$A$2:$R$782,MATCH(C3151,XML!$D$2:$D$737,0),2)</f>
        <v>478264</v>
      </c>
    </row>
    <row r="3152" spans="1:14" ht="146.25" x14ac:dyDescent="0.2">
      <c r="A3152">
        <v>52073</v>
      </c>
      <c r="B3152" t="s">
        <v>2491</v>
      </c>
      <c r="C3152" s="15" t="s">
        <v>23</v>
      </c>
      <c r="D3152" s="15" t="s">
        <v>2492</v>
      </c>
      <c r="E3152">
        <v>37561</v>
      </c>
      <c r="F3152">
        <v>76827</v>
      </c>
      <c r="H3152" t="s">
        <v>746</v>
      </c>
      <c r="K3152" s="16">
        <f t="shared" si="147"/>
        <v>42068.32</v>
      </c>
      <c r="L3152" s="16">
        <f t="shared" si="148"/>
        <v>44282.442105263159</v>
      </c>
      <c r="M3152" s="16">
        <f t="shared" si="149"/>
        <v>50320.956937799041</v>
      </c>
      <c r="N3152">
        <f>INDEX(XML!$A$2:$R$782,MATCH(C3152,XML!$D$2:$D$737,0),2)</f>
        <v>494021</v>
      </c>
    </row>
    <row r="3153" spans="1:14" ht="157.5" x14ac:dyDescent="0.2">
      <c r="A3153">
        <v>52075</v>
      </c>
      <c r="B3153" t="s">
        <v>2493</v>
      </c>
      <c r="C3153" s="15" t="s">
        <v>2494</v>
      </c>
      <c r="D3153" s="15" t="s">
        <v>14379</v>
      </c>
      <c r="E3153">
        <v>49406</v>
      </c>
      <c r="F3153">
        <v>95500</v>
      </c>
      <c r="H3153">
        <v>13</v>
      </c>
      <c r="K3153" s="16">
        <f t="shared" si="147"/>
        <v>55334.720000000001</v>
      </c>
      <c r="L3153" s="16">
        <f t="shared" si="148"/>
        <v>58247.073684210525</v>
      </c>
      <c r="M3153" s="16">
        <f t="shared" si="149"/>
        <v>66189.856459330142</v>
      </c>
      <c r="N3153" t="e">
        <f>INDEX(XML!$A$2:$R$782,MATCH(C3153,XML!$D$2:$D$737,0),2)</f>
        <v>#N/A</v>
      </c>
    </row>
    <row r="3154" spans="1:14" ht="157.5" x14ac:dyDescent="0.2">
      <c r="A3154">
        <v>52076</v>
      </c>
      <c r="B3154" t="s">
        <v>20707</v>
      </c>
      <c r="C3154" s="15" t="s">
        <v>22</v>
      </c>
      <c r="D3154" s="15" t="s">
        <v>20708</v>
      </c>
      <c r="E3154">
        <v>67765</v>
      </c>
      <c r="F3154">
        <v>138265</v>
      </c>
      <c r="H3154">
        <v>36</v>
      </c>
      <c r="K3154" s="16">
        <f t="shared" si="147"/>
        <v>72508.55</v>
      </c>
      <c r="L3154" s="16">
        <f t="shared" si="148"/>
        <v>76324.789473684214</v>
      </c>
      <c r="M3154" s="16">
        <f t="shared" si="149"/>
        <v>86732.715311004795</v>
      </c>
      <c r="N3154">
        <f>INDEX(XML!$A$2:$R$782,MATCH(C3154,XML!$D$2:$D$737,0),2)</f>
        <v>550375</v>
      </c>
    </row>
    <row r="3155" spans="1:14" ht="33.75" customHeight="1" x14ac:dyDescent="0.2">
      <c r="A3155">
        <v>52077</v>
      </c>
      <c r="B3155" t="s">
        <v>2495</v>
      </c>
      <c r="C3155" s="15" t="s">
        <v>21</v>
      </c>
      <c r="D3155" s="15" t="s">
        <v>2496</v>
      </c>
      <c r="E3155">
        <v>81626</v>
      </c>
      <c r="F3155">
        <v>195508</v>
      </c>
      <c r="H3155" t="s">
        <v>746</v>
      </c>
      <c r="K3155" s="16">
        <f t="shared" si="147"/>
        <v>87339.82</v>
      </c>
      <c r="L3155" s="16">
        <f t="shared" si="148"/>
        <v>91936.652631578952</v>
      </c>
      <c r="M3155" s="16">
        <f t="shared" si="149"/>
        <v>104473.46889952153</v>
      </c>
      <c r="N3155">
        <f>INDEX(XML!$A$2:$R$782,MATCH(C3155,XML!$D$2:$D$737,0),2)</f>
        <v>173571</v>
      </c>
    </row>
    <row r="3156" spans="1:14" ht="146.25" x14ac:dyDescent="0.2">
      <c r="A3156">
        <v>52058</v>
      </c>
      <c r="B3156" t="s">
        <v>2497</v>
      </c>
      <c r="C3156" s="15" t="s">
        <v>20</v>
      </c>
      <c r="D3156" s="15" t="s">
        <v>2498</v>
      </c>
      <c r="E3156">
        <v>24645</v>
      </c>
      <c r="F3156">
        <v>77043</v>
      </c>
      <c r="K3156" s="16">
        <f t="shared" si="147"/>
        <v>27602.400000000001</v>
      </c>
      <c r="L3156" s="16">
        <f t="shared" si="148"/>
        <v>29055.157894736843</v>
      </c>
      <c r="M3156" s="16">
        <f t="shared" si="149"/>
        <v>33017.224880382775</v>
      </c>
      <c r="N3156">
        <f>INDEX(XML!$A$2:$R$782,MATCH(C3156,XML!$D$2:$D$737,0),2)</f>
        <v>189909</v>
      </c>
    </row>
    <row r="3157" spans="1:14" ht="146.25" x14ac:dyDescent="0.2">
      <c r="A3157">
        <v>52059</v>
      </c>
      <c r="B3157" t="s">
        <v>2499</v>
      </c>
      <c r="C3157" s="15" t="s">
        <v>19</v>
      </c>
      <c r="D3157" s="15" t="s">
        <v>2500</v>
      </c>
      <c r="E3157">
        <v>45241</v>
      </c>
      <c r="F3157">
        <v>83345</v>
      </c>
      <c r="H3157">
        <v>2</v>
      </c>
      <c r="K3157" s="16">
        <f t="shared" si="147"/>
        <v>50669.919999999998</v>
      </c>
      <c r="L3157" s="16">
        <f t="shared" si="148"/>
        <v>53336.757894736846</v>
      </c>
      <c r="M3157" s="16">
        <f t="shared" si="149"/>
        <v>60609.952153110054</v>
      </c>
      <c r="N3157">
        <f>INDEX(XML!$A$2:$R$782,MATCH(C3157,XML!$D$2:$D$737,0),2)</f>
        <v>543152</v>
      </c>
    </row>
    <row r="3158" spans="1:14" ht="146.25" x14ac:dyDescent="0.2">
      <c r="A3158">
        <v>52060</v>
      </c>
      <c r="B3158" t="s">
        <v>2501</v>
      </c>
      <c r="C3158" s="15" t="s">
        <v>2502</v>
      </c>
      <c r="D3158" s="15" t="s">
        <v>2503</v>
      </c>
      <c r="E3158">
        <v>35611</v>
      </c>
      <c r="F3158">
        <v>71889</v>
      </c>
      <c r="H3158">
        <v>37</v>
      </c>
      <c r="K3158" s="16">
        <f t="shared" si="147"/>
        <v>39884.32</v>
      </c>
      <c r="L3158" s="16">
        <f t="shared" si="148"/>
        <v>41983.494736842105</v>
      </c>
      <c r="M3158" s="16">
        <f t="shared" si="149"/>
        <v>47708.516746411478</v>
      </c>
      <c r="N3158" t="str">
        <f>INDEX(XML!$A$2:$R$782,MATCH(C3158,XML!$D$2:$D$737,0),2)</f>
        <v>112364843_256399</v>
      </c>
    </row>
    <row r="3159" spans="1:14" ht="45" customHeight="1" x14ac:dyDescent="0.2">
      <c r="A3159">
        <v>52061</v>
      </c>
      <c r="B3159" t="s">
        <v>2504</v>
      </c>
      <c r="C3159" s="15" t="s">
        <v>2505</v>
      </c>
      <c r="D3159" s="15" t="s">
        <v>2506</v>
      </c>
      <c r="E3159">
        <v>45061</v>
      </c>
      <c r="F3159">
        <v>86734</v>
      </c>
      <c r="H3159">
        <v>26</v>
      </c>
      <c r="K3159" s="16">
        <f t="shared" si="147"/>
        <v>50468.32</v>
      </c>
      <c r="L3159" s="16">
        <f t="shared" si="148"/>
        <v>53124.547368421052</v>
      </c>
      <c r="M3159" s="16">
        <f t="shared" si="149"/>
        <v>60368.803827751195</v>
      </c>
      <c r="N3159">
        <f>INDEX(XML!$A$2:$R$782,MATCH(C3159,XML!$D$2:$D$737,0),2)</f>
        <v>10000019730</v>
      </c>
    </row>
    <row r="3160" spans="1:14" ht="33.75" customHeight="1" x14ac:dyDescent="0.2">
      <c r="A3160">
        <v>52062</v>
      </c>
      <c r="B3160" t="s">
        <v>2507</v>
      </c>
      <c r="C3160" s="15" t="s">
        <v>2508</v>
      </c>
      <c r="D3160" s="15" t="s">
        <v>2509</v>
      </c>
      <c r="E3160">
        <v>65857</v>
      </c>
      <c r="F3160">
        <v>122027</v>
      </c>
      <c r="H3160">
        <v>13</v>
      </c>
      <c r="K3160" s="16">
        <f t="shared" si="147"/>
        <v>70466.990000000005</v>
      </c>
      <c r="L3160" s="16">
        <f t="shared" si="148"/>
        <v>74175.778947368424</v>
      </c>
      <c r="M3160" s="16">
        <f t="shared" si="149"/>
        <v>84290.65789473684</v>
      </c>
      <c r="N3160" t="str">
        <f>INDEX(XML!$A$2:$R$782,MATCH(C3160,XML!$D$2:$D$737,0),2)</f>
        <v>112364808_811182</v>
      </c>
    </row>
    <row r="3161" spans="1:14" ht="56.25" customHeight="1" x14ac:dyDescent="0.2">
      <c r="A3161">
        <v>52063</v>
      </c>
      <c r="B3161" t="s">
        <v>2510</v>
      </c>
      <c r="C3161" s="15" t="s">
        <v>18</v>
      </c>
      <c r="D3161" s="15" t="s">
        <v>2511</v>
      </c>
      <c r="E3161">
        <v>82670</v>
      </c>
      <c r="F3161">
        <v>157177</v>
      </c>
      <c r="H3161">
        <v>24</v>
      </c>
      <c r="K3161" s="16">
        <f t="shared" si="147"/>
        <v>88456.9</v>
      </c>
      <c r="L3161" s="16">
        <f t="shared" si="148"/>
        <v>93112.526315789481</v>
      </c>
      <c r="M3161" s="16">
        <f t="shared" si="149"/>
        <v>105809.68899521533</v>
      </c>
      <c r="N3161">
        <f>INDEX(XML!$A$2:$R$782,MATCH(C3161,XML!$D$2:$D$737,0),2)</f>
        <v>948439</v>
      </c>
    </row>
    <row r="3162" spans="1:14" ht="157.5" x14ac:dyDescent="0.2">
      <c r="A3162">
        <v>52064</v>
      </c>
      <c r="B3162" t="s">
        <v>2512</v>
      </c>
      <c r="C3162" s="15" t="s">
        <v>2513</v>
      </c>
      <c r="D3162" s="15" t="s">
        <v>2514</v>
      </c>
      <c r="E3162">
        <v>94533</v>
      </c>
      <c r="F3162">
        <v>180424</v>
      </c>
      <c r="H3162">
        <v>25</v>
      </c>
      <c r="I3162">
        <v>1</v>
      </c>
      <c r="K3162" s="16">
        <f t="shared" si="147"/>
        <v>101150.31</v>
      </c>
      <c r="L3162" s="16">
        <f t="shared" si="148"/>
        <v>106474.01052631579</v>
      </c>
      <c r="M3162" s="16">
        <f t="shared" si="149"/>
        <v>120993.19377990431</v>
      </c>
      <c r="N3162" t="str">
        <f>INDEX(XML!$A$2:$R$782,MATCH(C3162,XML!$D$2:$D$737,0),2)</f>
        <v>112364815_333640</v>
      </c>
    </row>
    <row r="3163" spans="1:14" ht="157.5" x14ac:dyDescent="0.2">
      <c r="A3163">
        <v>7477</v>
      </c>
      <c r="B3163" t="s">
        <v>2518</v>
      </c>
      <c r="C3163" s="15" t="s">
        <v>32</v>
      </c>
      <c r="D3163" s="15" t="s">
        <v>2519</v>
      </c>
      <c r="E3163">
        <v>27973</v>
      </c>
      <c r="F3163">
        <v>34967</v>
      </c>
      <c r="K3163" s="16">
        <f t="shared" si="147"/>
        <v>31329.759999999998</v>
      </c>
      <c r="L3163" s="16">
        <f t="shared" si="148"/>
        <v>32978.694736842102</v>
      </c>
      <c r="M3163" s="16">
        <f t="shared" si="149"/>
        <v>37475.789473684206</v>
      </c>
      <c r="N3163" t="str">
        <f>INDEX(XML!$A$2:$R$782,MATCH(C3163,XML!$D$2:$D$737,0),2)</f>
        <v>5400057_434252</v>
      </c>
    </row>
    <row r="3164" spans="1:14" ht="180" x14ac:dyDescent="0.2">
      <c r="A3164">
        <v>62595</v>
      </c>
      <c r="B3164" t="s">
        <v>22408</v>
      </c>
      <c r="C3164" s="15" t="s">
        <v>22409</v>
      </c>
      <c r="D3164" s="15" t="s">
        <v>22410</v>
      </c>
      <c r="E3164">
        <v>57636</v>
      </c>
      <c r="F3164">
        <v>69163</v>
      </c>
      <c r="H3164">
        <v>5</v>
      </c>
      <c r="K3164" s="16">
        <f t="shared" si="147"/>
        <v>61670.520000000004</v>
      </c>
      <c r="L3164" s="16">
        <f t="shared" si="148"/>
        <v>64916.336842105266</v>
      </c>
      <c r="M3164" s="16">
        <f t="shared" si="149"/>
        <v>73768.564593301446</v>
      </c>
      <c r="N3164" t="e">
        <f>INDEX(XML!$A$2:$R$782,MATCH(C3164,XML!$D$2:$D$737,0),2)</f>
        <v>#N/A</v>
      </c>
    </row>
    <row r="3165" spans="1:14" ht="146.25" x14ac:dyDescent="0.2">
      <c r="A3165">
        <v>62596</v>
      </c>
      <c r="B3165" t="s">
        <v>22411</v>
      </c>
      <c r="C3165" s="15" t="s">
        <v>22412</v>
      </c>
      <c r="D3165" s="15" t="s">
        <v>22413</v>
      </c>
      <c r="E3165">
        <v>33301</v>
      </c>
      <c r="F3165">
        <v>39961</v>
      </c>
      <c r="H3165">
        <v>6</v>
      </c>
      <c r="K3165" s="16">
        <f t="shared" si="147"/>
        <v>37297.120000000003</v>
      </c>
      <c r="L3165" s="16">
        <f t="shared" si="148"/>
        <v>39260.126315789479</v>
      </c>
      <c r="M3165" s="16">
        <f t="shared" si="149"/>
        <v>44613.779904306226</v>
      </c>
      <c r="N3165" t="e">
        <f>INDEX(XML!$A$2:$R$782,MATCH(C3165,XML!$D$2:$D$737,0),2)</f>
        <v>#N/A</v>
      </c>
    </row>
    <row r="3166" spans="1:14" ht="123.75" x14ac:dyDescent="0.2">
      <c r="A3166">
        <v>62597</v>
      </c>
      <c r="B3166" t="s">
        <v>22414</v>
      </c>
      <c r="C3166" s="15" t="s">
        <v>22415</v>
      </c>
      <c r="D3166" s="15" t="s">
        <v>22416</v>
      </c>
      <c r="E3166">
        <v>36369</v>
      </c>
      <c r="F3166">
        <v>43643</v>
      </c>
      <c r="H3166" t="s">
        <v>746</v>
      </c>
      <c r="K3166" s="16">
        <f t="shared" si="147"/>
        <v>40733.279999999999</v>
      </c>
      <c r="L3166" s="16">
        <f t="shared" si="148"/>
        <v>42877.136842105261</v>
      </c>
      <c r="M3166" s="16">
        <f t="shared" si="149"/>
        <v>48724.019138755975</v>
      </c>
      <c r="N3166" t="e">
        <f>INDEX(XML!$A$2:$R$782,MATCH(C3166,XML!$D$2:$D$737,0),2)</f>
        <v>#N/A</v>
      </c>
    </row>
    <row r="3167" spans="1:14" ht="123.75" x14ac:dyDescent="0.2">
      <c r="A3167">
        <v>62598</v>
      </c>
      <c r="B3167" t="s">
        <v>22417</v>
      </c>
      <c r="C3167" s="15" t="s">
        <v>22418</v>
      </c>
      <c r="D3167" s="15" t="s">
        <v>22419</v>
      </c>
      <c r="E3167">
        <v>40303</v>
      </c>
      <c r="F3167">
        <v>48363</v>
      </c>
      <c r="H3167">
        <v>35</v>
      </c>
      <c r="K3167" s="16">
        <f t="shared" si="147"/>
        <v>45139.360000000001</v>
      </c>
      <c r="L3167" s="16">
        <f t="shared" si="148"/>
        <v>47515.115789473683</v>
      </c>
      <c r="M3167" s="16">
        <f t="shared" si="149"/>
        <v>53994.449760765543</v>
      </c>
      <c r="N3167" t="e">
        <f>INDEX(XML!$A$2:$R$782,MATCH(C3167,XML!$D$2:$D$737,0),2)</f>
        <v>#N/A</v>
      </c>
    </row>
    <row r="3168" spans="1:14" ht="180" x14ac:dyDescent="0.2">
      <c r="A3168">
        <v>62594</v>
      </c>
      <c r="B3168" t="s">
        <v>22420</v>
      </c>
      <c r="C3168" s="15" t="s">
        <v>22421</v>
      </c>
      <c r="D3168" s="15" t="s">
        <v>22422</v>
      </c>
      <c r="E3168">
        <v>50941</v>
      </c>
      <c r="F3168">
        <v>61129</v>
      </c>
      <c r="H3168">
        <v>38</v>
      </c>
      <c r="K3168" s="16">
        <f t="shared" si="147"/>
        <v>54506.87</v>
      </c>
      <c r="L3168" s="16">
        <f t="shared" si="148"/>
        <v>57375.652631578945</v>
      </c>
      <c r="M3168" s="16">
        <f t="shared" si="149"/>
        <v>65199.605263157893</v>
      </c>
      <c r="N3168" t="e">
        <f>INDEX(XML!$A$2:$R$782,MATCH(C3168,XML!$D$2:$D$737,0),2)</f>
        <v>#N/A</v>
      </c>
    </row>
    <row r="3169" spans="1:14" ht="123.75" x14ac:dyDescent="0.2">
      <c r="A3169">
        <v>62599</v>
      </c>
      <c r="B3169" t="s">
        <v>22423</v>
      </c>
      <c r="C3169" s="15" t="s">
        <v>22424</v>
      </c>
      <c r="D3169" s="15" t="s">
        <v>22425</v>
      </c>
      <c r="E3169">
        <v>93613</v>
      </c>
      <c r="F3169">
        <v>112336</v>
      </c>
      <c r="H3169">
        <v>20</v>
      </c>
      <c r="K3169" s="16">
        <f t="shared" si="147"/>
        <v>100165.91</v>
      </c>
      <c r="L3169" s="16">
        <f t="shared" si="148"/>
        <v>105437.8</v>
      </c>
      <c r="M3169" s="16">
        <f t="shared" si="149"/>
        <v>119815.68181818182</v>
      </c>
      <c r="N3169" t="e">
        <f>INDEX(XML!$A$2:$R$782,MATCH(C3169,XML!$D$2:$D$737,0),2)</f>
        <v>#N/A</v>
      </c>
    </row>
    <row r="3170" spans="1:14" ht="123.75" x14ac:dyDescent="0.2">
      <c r="A3170">
        <v>62600</v>
      </c>
      <c r="B3170" t="s">
        <v>22426</v>
      </c>
      <c r="C3170" s="15" t="s">
        <v>22427</v>
      </c>
      <c r="D3170" s="15" t="s">
        <v>22428</v>
      </c>
      <c r="E3170">
        <v>114048</v>
      </c>
      <c r="F3170">
        <v>136858</v>
      </c>
      <c r="H3170">
        <v>11</v>
      </c>
      <c r="K3170" s="16">
        <f t="shared" si="147"/>
        <v>122031.36</v>
      </c>
      <c r="L3170" s="16">
        <f t="shared" si="148"/>
        <v>128454.06315789474</v>
      </c>
      <c r="M3170" s="16">
        <f t="shared" si="149"/>
        <v>145970.52631578947</v>
      </c>
      <c r="N3170" t="e">
        <f>INDEX(XML!$A$2:$R$782,MATCH(C3170,XML!$D$2:$D$737,0),2)</f>
        <v>#N/A</v>
      </c>
    </row>
    <row r="3171" spans="1:14" ht="123.75" x14ac:dyDescent="0.2">
      <c r="A3171">
        <v>18925</v>
      </c>
      <c r="B3171" t="s">
        <v>2515</v>
      </c>
      <c r="C3171" s="15" t="s">
        <v>2516</v>
      </c>
      <c r="D3171" s="15" t="s">
        <v>2517</v>
      </c>
      <c r="E3171">
        <v>15600</v>
      </c>
      <c r="F3171">
        <v>18720</v>
      </c>
      <c r="H3171" t="s">
        <v>746</v>
      </c>
      <c r="K3171" s="16">
        <f t="shared" si="147"/>
        <v>17472</v>
      </c>
      <c r="L3171" s="16">
        <f t="shared" si="148"/>
        <v>18391.57894736842</v>
      </c>
      <c r="M3171" s="16">
        <f t="shared" si="149"/>
        <v>20899.521531100476</v>
      </c>
      <c r="N3171">
        <f>INDEX(XML!$A$2:$R$782,MATCH(C3171,XML!$D$2:$D$737,0),2)</f>
        <v>10000009159</v>
      </c>
    </row>
    <row r="3172" spans="1:14" ht="15.75" x14ac:dyDescent="0.25">
      <c r="A3172" s="184" t="s">
        <v>2520</v>
      </c>
      <c r="B3172" s="184"/>
      <c r="C3172" s="185"/>
      <c r="D3172" s="185"/>
      <c r="E3172" s="184"/>
      <c r="F3172" s="184"/>
      <c r="G3172" s="184"/>
      <c r="H3172" s="184"/>
      <c r="I3172" s="184"/>
      <c r="J3172" s="184"/>
      <c r="K3172" s="16">
        <f t="shared" si="147"/>
        <v>0</v>
      </c>
      <c r="L3172" s="16">
        <f t="shared" si="148"/>
        <v>0</v>
      </c>
      <c r="M3172" s="16">
        <f t="shared" si="149"/>
        <v>0</v>
      </c>
      <c r="N3172" t="e">
        <f>INDEX(XML!$A$2:$R$782,MATCH(C3172,XML!$D$2:$D$737,0),2)</f>
        <v>#N/A</v>
      </c>
    </row>
    <row r="3173" spans="1:14" ht="135" x14ac:dyDescent="0.2">
      <c r="A3173">
        <v>14649</v>
      </c>
      <c r="B3173" t="s">
        <v>2521</v>
      </c>
      <c r="C3173" s="15" t="s">
        <v>87</v>
      </c>
      <c r="D3173" s="15" t="s">
        <v>2522</v>
      </c>
      <c r="E3173">
        <v>112705</v>
      </c>
      <c r="F3173">
        <v>135246</v>
      </c>
      <c r="H3173">
        <v>46</v>
      </c>
      <c r="K3173" s="16">
        <f t="shared" si="147"/>
        <v>120594.35</v>
      </c>
      <c r="L3173" s="16">
        <f t="shared" si="148"/>
        <v>126941.42105263157</v>
      </c>
      <c r="M3173" s="16">
        <f t="shared" si="149"/>
        <v>144251.61483253588</v>
      </c>
      <c r="N3173">
        <f>INDEX(XML!$A$2:$R$782,MATCH(C3173,XML!$D$2:$D$737,0),2)</f>
        <v>10000009183</v>
      </c>
    </row>
    <row r="3174" spans="1:14" ht="135" x14ac:dyDescent="0.2">
      <c r="A3174">
        <v>14650</v>
      </c>
      <c r="B3174" t="s">
        <v>2523</v>
      </c>
      <c r="C3174" s="15" t="s">
        <v>2524</v>
      </c>
      <c r="D3174" s="15" t="s">
        <v>2525</v>
      </c>
      <c r="E3174">
        <v>129232</v>
      </c>
      <c r="F3174">
        <v>155078</v>
      </c>
      <c r="H3174" t="s">
        <v>746</v>
      </c>
      <c r="I3174">
        <v>1</v>
      </c>
      <c r="K3174" s="16">
        <f t="shared" si="147"/>
        <v>138278.24</v>
      </c>
      <c r="L3174" s="16">
        <f t="shared" si="148"/>
        <v>145556.04210526316</v>
      </c>
      <c r="M3174" s="16">
        <f t="shared" si="149"/>
        <v>165404.59330143541</v>
      </c>
      <c r="N3174">
        <f>INDEX(XML!$A$2:$R$782,MATCH(C3174,XML!$D$2:$D$737,0),2)</f>
        <v>10000009184</v>
      </c>
    </row>
    <row r="3175" spans="1:14" ht="22.5" customHeight="1" x14ac:dyDescent="0.2">
      <c r="A3175">
        <v>26787</v>
      </c>
      <c r="B3175" t="s">
        <v>2526</v>
      </c>
      <c r="C3175" s="15" t="s">
        <v>2527</v>
      </c>
      <c r="D3175" s="15" t="s">
        <v>2528</v>
      </c>
      <c r="E3175">
        <v>238107</v>
      </c>
      <c r="F3175">
        <v>317476</v>
      </c>
      <c r="H3175">
        <v>18</v>
      </c>
      <c r="K3175" s="16">
        <f t="shared" si="147"/>
        <v>254774.49</v>
      </c>
      <c r="L3175" s="16">
        <f t="shared" si="148"/>
        <v>268183.67368421052</v>
      </c>
      <c r="M3175" s="16">
        <f t="shared" si="149"/>
        <v>304754.1746411483</v>
      </c>
      <c r="N3175">
        <f>INDEX(XML!$A$2:$R$782,MATCH(C3175,XML!$D$2:$D$737,0),2)</f>
        <v>10000015498</v>
      </c>
    </row>
    <row r="3176" spans="1:14" ht="135" x14ac:dyDescent="0.2">
      <c r="A3176">
        <v>836</v>
      </c>
      <c r="B3176" t="s">
        <v>2529</v>
      </c>
      <c r="C3176" s="15" t="s">
        <v>2530</v>
      </c>
      <c r="D3176" s="15" t="s">
        <v>13008</v>
      </c>
      <c r="E3176">
        <v>83798</v>
      </c>
      <c r="F3176">
        <v>100558</v>
      </c>
      <c r="H3176">
        <v>30</v>
      </c>
      <c r="K3176" s="16">
        <f t="shared" si="147"/>
        <v>89663.86</v>
      </c>
      <c r="L3176" s="16">
        <f t="shared" si="148"/>
        <v>94383.010526315789</v>
      </c>
      <c r="M3176" s="16">
        <f t="shared" si="149"/>
        <v>107253.42105263159</v>
      </c>
      <c r="N3176" t="e">
        <f>INDEX(XML!$A$2:$R$782,MATCH(C3176,XML!$D$2:$D$737,0),2)</f>
        <v>#N/A</v>
      </c>
    </row>
    <row r="3177" spans="1:14" ht="135" x14ac:dyDescent="0.2">
      <c r="A3177">
        <v>8502</v>
      </c>
      <c r="B3177" t="s">
        <v>2531</v>
      </c>
      <c r="C3177" s="15" t="s">
        <v>2532</v>
      </c>
      <c r="D3177" s="15" t="s">
        <v>13009</v>
      </c>
      <c r="E3177">
        <v>144965</v>
      </c>
      <c r="F3177">
        <v>173956</v>
      </c>
      <c r="H3177" t="s">
        <v>746</v>
      </c>
      <c r="K3177" s="16">
        <f t="shared" si="147"/>
        <v>155112.54999999999</v>
      </c>
      <c r="L3177" s="16">
        <f t="shared" si="148"/>
        <v>163276.36842105261</v>
      </c>
      <c r="M3177" s="16">
        <f t="shared" si="149"/>
        <v>185541.32775119616</v>
      </c>
      <c r="N3177">
        <f>INDEX(XML!$A$2:$R$782,MATCH(C3177,XML!$D$2:$D$737,0),2)</f>
        <v>10000017049</v>
      </c>
    </row>
    <row r="3178" spans="1:14" ht="22.5" customHeight="1" x14ac:dyDescent="0.2">
      <c r="A3178">
        <v>8496</v>
      </c>
      <c r="B3178" t="s">
        <v>2533</v>
      </c>
      <c r="C3178" s="15" t="s">
        <v>43</v>
      </c>
      <c r="D3178" s="15" t="s">
        <v>14153</v>
      </c>
      <c r="E3178">
        <v>160164</v>
      </c>
      <c r="F3178">
        <v>192197</v>
      </c>
      <c r="K3178" s="16">
        <f t="shared" si="147"/>
        <v>171375.48</v>
      </c>
      <c r="L3178" s="16">
        <f t="shared" si="148"/>
        <v>180395.24210526317</v>
      </c>
      <c r="M3178" s="16">
        <f t="shared" si="149"/>
        <v>204994.59330143544</v>
      </c>
      <c r="N3178">
        <f>INDEX(XML!$A$2:$R$782,MATCH(C3178,XML!$D$2:$D$737,0),2)</f>
        <v>10000017050</v>
      </c>
    </row>
    <row r="3179" spans="1:14" ht="22.5" customHeight="1" x14ac:dyDescent="0.2">
      <c r="A3179">
        <v>77434</v>
      </c>
      <c r="B3179" t="s">
        <v>47628</v>
      </c>
      <c r="C3179" s="15" t="s">
        <v>47629</v>
      </c>
      <c r="D3179" s="15" t="s">
        <v>47630</v>
      </c>
      <c r="E3179">
        <v>206226</v>
      </c>
      <c r="F3179">
        <v>247471</v>
      </c>
      <c r="H3179" t="s">
        <v>746</v>
      </c>
      <c r="I3179">
        <v>5</v>
      </c>
      <c r="K3179" s="16">
        <f t="shared" si="147"/>
        <v>220661.82</v>
      </c>
      <c r="L3179" s="16">
        <f t="shared" si="148"/>
        <v>232275.6</v>
      </c>
      <c r="M3179" s="16">
        <f t="shared" si="149"/>
        <v>263949.54545454547</v>
      </c>
      <c r="N3179" t="e">
        <f>INDEX(XML!$A$2:$R$782,MATCH(C3179,XML!$D$2:$D$737,0),2)</f>
        <v>#N/A</v>
      </c>
    </row>
    <row r="3180" spans="1:14" ht="146.25" x14ac:dyDescent="0.2">
      <c r="A3180">
        <v>7796</v>
      </c>
      <c r="B3180" t="s">
        <v>2534</v>
      </c>
      <c r="C3180" s="15" t="s">
        <v>29</v>
      </c>
      <c r="D3180" s="15" t="s">
        <v>2535</v>
      </c>
      <c r="E3180">
        <v>342400</v>
      </c>
      <c r="F3180">
        <v>410880</v>
      </c>
      <c r="I3180">
        <v>1</v>
      </c>
      <c r="K3180" s="16">
        <f t="shared" si="147"/>
        <v>366368</v>
      </c>
      <c r="L3180" s="16">
        <f t="shared" si="148"/>
        <v>385650.5263157895</v>
      </c>
      <c r="M3180" s="16">
        <f t="shared" si="149"/>
        <v>438239.23444976081</v>
      </c>
      <c r="N3180">
        <f>INDEX(XML!$A$2:$R$782,MATCH(C3180,XML!$D$2:$D$737,0),2)</f>
        <v>10000017051</v>
      </c>
    </row>
    <row r="3181" spans="1:14" ht="22.5" customHeight="1" x14ac:dyDescent="0.2">
      <c r="A3181">
        <v>7011</v>
      </c>
      <c r="B3181" t="s">
        <v>2538</v>
      </c>
      <c r="C3181" s="15" t="s">
        <v>26</v>
      </c>
      <c r="D3181" s="15" t="s">
        <v>2539</v>
      </c>
      <c r="E3181">
        <v>385200</v>
      </c>
      <c r="F3181">
        <v>462240</v>
      </c>
      <c r="K3181" s="16">
        <f t="shared" si="147"/>
        <v>412164</v>
      </c>
      <c r="L3181" s="16">
        <f t="shared" si="148"/>
        <v>433856.84210526315</v>
      </c>
      <c r="M3181" s="16">
        <f t="shared" si="149"/>
        <v>493019.13875598088</v>
      </c>
      <c r="N3181">
        <f>INDEX(XML!$A$2:$R$782,MATCH(C3181,XML!$D$2:$D$737,0),2)</f>
        <v>10000017047</v>
      </c>
    </row>
    <row r="3182" spans="1:14" ht="157.5" x14ac:dyDescent="0.2">
      <c r="A3182">
        <v>77430</v>
      </c>
      <c r="B3182" t="s">
        <v>47631</v>
      </c>
      <c r="C3182" s="15" t="s">
        <v>47632</v>
      </c>
      <c r="D3182" s="15" t="s">
        <v>47633</v>
      </c>
      <c r="E3182">
        <v>100000</v>
      </c>
      <c r="F3182">
        <v>120000</v>
      </c>
      <c r="H3182" t="s">
        <v>746</v>
      </c>
      <c r="K3182" s="16">
        <f t="shared" si="147"/>
        <v>107000</v>
      </c>
      <c r="L3182" s="16">
        <f t="shared" si="148"/>
        <v>112631.57894736843</v>
      </c>
      <c r="M3182" s="16">
        <f t="shared" si="149"/>
        <v>127990.43062200958</v>
      </c>
      <c r="N3182" t="e">
        <f>INDEX(XML!$A$2:$R$782,MATCH(C3182,XML!$D$2:$D$737,0),2)</f>
        <v>#N/A</v>
      </c>
    </row>
    <row r="3183" spans="1:14" ht="146.25" x14ac:dyDescent="0.2">
      <c r="A3183">
        <v>29620</v>
      </c>
      <c r="B3183" t="s">
        <v>2536</v>
      </c>
      <c r="C3183" s="15" t="s">
        <v>69</v>
      </c>
      <c r="D3183" s="15" t="s">
        <v>2537</v>
      </c>
      <c r="E3183">
        <v>100000</v>
      </c>
      <c r="F3183">
        <v>119412</v>
      </c>
      <c r="K3183" s="16">
        <f t="shared" si="147"/>
        <v>107000</v>
      </c>
      <c r="L3183" s="16">
        <f t="shared" si="148"/>
        <v>112631.57894736843</v>
      </c>
      <c r="M3183" s="16">
        <f t="shared" si="149"/>
        <v>127990.43062200958</v>
      </c>
      <c r="N3183">
        <f>INDEX(XML!$A$2:$R$782,MATCH(C3183,XML!$D$2:$D$737,0),2)</f>
        <v>10000017046</v>
      </c>
    </row>
    <row r="3184" spans="1:14" ht="157.5" x14ac:dyDescent="0.2">
      <c r="A3184">
        <v>77432</v>
      </c>
      <c r="B3184" t="s">
        <v>47634</v>
      </c>
      <c r="C3184" s="15" t="s">
        <v>47635</v>
      </c>
      <c r="D3184" s="15" t="s">
        <v>47636</v>
      </c>
      <c r="E3184">
        <v>170000</v>
      </c>
      <c r="F3184">
        <v>204000</v>
      </c>
      <c r="H3184" t="s">
        <v>746</v>
      </c>
      <c r="I3184">
        <v>5</v>
      </c>
      <c r="K3184" s="16">
        <f t="shared" si="147"/>
        <v>181900</v>
      </c>
      <c r="L3184" s="16">
        <f t="shared" si="148"/>
        <v>191473.68421052632</v>
      </c>
      <c r="M3184" s="16">
        <f t="shared" si="149"/>
        <v>217583.73205741626</v>
      </c>
      <c r="N3184" t="e">
        <f>INDEX(XML!$A$2:$R$782,MATCH(C3184,XML!$D$2:$D$737,0),2)</f>
        <v>#N/A</v>
      </c>
    </row>
    <row r="3185" spans="1:14" ht="146.25" x14ac:dyDescent="0.2">
      <c r="A3185">
        <v>21161</v>
      </c>
      <c r="B3185" t="s">
        <v>2540</v>
      </c>
      <c r="C3185" s="15" t="s">
        <v>2541</v>
      </c>
      <c r="D3185" s="15" t="s">
        <v>2542</v>
      </c>
      <c r="E3185">
        <v>170000</v>
      </c>
      <c r="F3185">
        <v>204000</v>
      </c>
      <c r="K3185" s="16">
        <f t="shared" si="147"/>
        <v>181900</v>
      </c>
      <c r="L3185" s="16">
        <f t="shared" si="148"/>
        <v>191473.68421052632</v>
      </c>
      <c r="M3185" s="16">
        <f t="shared" si="149"/>
        <v>217583.73205741626</v>
      </c>
      <c r="N3185" t="str">
        <f>INDEX(XML!$A$2:$R$782,MATCH(C3185,XML!$D$2:$D$737,0),2)</f>
        <v>10000016428</v>
      </c>
    </row>
    <row r="3186" spans="1:14" ht="56.25" customHeight="1" x14ac:dyDescent="0.2">
      <c r="A3186">
        <v>21162</v>
      </c>
      <c r="B3186" t="s">
        <v>2543</v>
      </c>
      <c r="C3186" s="15" t="s">
        <v>2544</v>
      </c>
      <c r="D3186" s="15" t="s">
        <v>2545</v>
      </c>
      <c r="E3186">
        <v>206226</v>
      </c>
      <c r="F3186">
        <v>281447</v>
      </c>
      <c r="K3186" s="16">
        <f t="shared" si="147"/>
        <v>220661.82</v>
      </c>
      <c r="L3186" s="16">
        <f t="shared" si="148"/>
        <v>232275.6</v>
      </c>
      <c r="M3186" s="16">
        <f t="shared" si="149"/>
        <v>263949.54545454547</v>
      </c>
      <c r="N3186">
        <f>INDEX(XML!$A$2:$R$782,MATCH(C3186,XML!$D$2:$D$737,0),2)</f>
        <v>10000013545</v>
      </c>
    </row>
    <row r="3187" spans="1:14" ht="33.75" customHeight="1" x14ac:dyDescent="0.2">
      <c r="A3187">
        <v>21163</v>
      </c>
      <c r="B3187" t="s">
        <v>2546</v>
      </c>
      <c r="C3187" s="15" t="s">
        <v>30</v>
      </c>
      <c r="D3187" s="15" t="s">
        <v>2547</v>
      </c>
      <c r="E3187">
        <v>444085</v>
      </c>
      <c r="F3187">
        <v>532903</v>
      </c>
      <c r="K3187" s="16">
        <f t="shared" si="147"/>
        <v>475170.95</v>
      </c>
      <c r="L3187" s="16">
        <f t="shared" si="148"/>
        <v>500179.94736842107</v>
      </c>
      <c r="M3187" s="16">
        <f t="shared" si="149"/>
        <v>568386.3038277512</v>
      </c>
      <c r="N3187">
        <f>INDEX(XML!$A$2:$R$782,MATCH(C3187,XML!$D$2:$D$737,0),2)</f>
        <v>10000016079</v>
      </c>
    </row>
    <row r="3188" spans="1:14" ht="22.5" customHeight="1" x14ac:dyDescent="0.2">
      <c r="A3188">
        <v>21164</v>
      </c>
      <c r="B3188" t="s">
        <v>2548</v>
      </c>
      <c r="C3188" s="15" t="s">
        <v>2549</v>
      </c>
      <c r="D3188" s="15" t="s">
        <v>2550</v>
      </c>
      <c r="E3188">
        <v>562011</v>
      </c>
      <c r="F3188">
        <v>674413</v>
      </c>
      <c r="H3188">
        <v>7</v>
      </c>
      <c r="K3188" s="16">
        <f t="shared" si="147"/>
        <v>601351.77</v>
      </c>
      <c r="L3188" s="16">
        <f t="shared" si="148"/>
        <v>633001.8631578947</v>
      </c>
      <c r="M3188" s="16">
        <f t="shared" si="149"/>
        <v>719320.29904306214</v>
      </c>
      <c r="N3188" t="str">
        <f>INDEX(XML!$A$2:$R$782,MATCH(C3188,XML!$D$2:$D$737,0),2)</f>
        <v>5400649_665644</v>
      </c>
    </row>
    <row r="3189" spans="1:14" ht="45" customHeight="1" x14ac:dyDescent="0.2">
      <c r="A3189">
        <v>77460</v>
      </c>
      <c r="B3189" t="s">
        <v>47637</v>
      </c>
      <c r="C3189" s="15" t="s">
        <v>47638</v>
      </c>
      <c r="D3189" s="15" t="s">
        <v>47639</v>
      </c>
      <c r="E3189">
        <v>101785</v>
      </c>
      <c r="F3189">
        <v>122142</v>
      </c>
      <c r="H3189">
        <v>10</v>
      </c>
      <c r="K3189" s="16">
        <f t="shared" si="147"/>
        <v>108909.95</v>
      </c>
      <c r="L3189" s="16">
        <f t="shared" si="148"/>
        <v>114642.05263157895</v>
      </c>
      <c r="M3189" s="16">
        <f t="shared" si="149"/>
        <v>130275.05980861244</v>
      </c>
      <c r="N3189" t="e">
        <f>INDEX(XML!$A$2:$R$782,MATCH(C3189,XML!$D$2:$D$737,0),2)</f>
        <v>#N/A</v>
      </c>
    </row>
    <row r="3190" spans="1:14" ht="157.5" x14ac:dyDescent="0.2">
      <c r="A3190">
        <v>24274</v>
      </c>
      <c r="B3190" t="s">
        <v>2551</v>
      </c>
      <c r="C3190" s="15" t="s">
        <v>2552</v>
      </c>
      <c r="D3190" s="15" t="s">
        <v>2553</v>
      </c>
      <c r="E3190">
        <v>101785</v>
      </c>
      <c r="F3190">
        <v>122142</v>
      </c>
      <c r="H3190">
        <v>4</v>
      </c>
      <c r="K3190" s="16">
        <f t="shared" si="147"/>
        <v>108909.95</v>
      </c>
      <c r="L3190" s="16">
        <f t="shared" si="148"/>
        <v>114642.05263157895</v>
      </c>
      <c r="M3190" s="16">
        <f t="shared" si="149"/>
        <v>130275.05980861244</v>
      </c>
      <c r="N3190" t="e">
        <f>INDEX(XML!$A$2:$R$782,MATCH(C3190,XML!$D$2:$D$737,0),2)</f>
        <v>#N/A</v>
      </c>
    </row>
    <row r="3191" spans="1:14" ht="157.5" x14ac:dyDescent="0.2">
      <c r="A3191">
        <v>24275</v>
      </c>
      <c r="B3191" t="s">
        <v>2554</v>
      </c>
      <c r="C3191" s="15" t="s">
        <v>2555</v>
      </c>
      <c r="D3191" s="15" t="s">
        <v>2556</v>
      </c>
      <c r="E3191">
        <v>137877</v>
      </c>
      <c r="F3191">
        <v>151665</v>
      </c>
      <c r="K3191" s="16">
        <f t="shared" si="147"/>
        <v>147528.39000000001</v>
      </c>
      <c r="L3191" s="16">
        <f t="shared" si="148"/>
        <v>155293.04210526319</v>
      </c>
      <c r="M3191" s="16">
        <f t="shared" si="149"/>
        <v>176469.36602870817</v>
      </c>
      <c r="N3191" t="e">
        <f>INDEX(XML!$A$2:$R$782,MATCH(C3191,XML!$D$2:$D$737,0),2)</f>
        <v>#N/A</v>
      </c>
    </row>
    <row r="3192" spans="1:14" ht="22.5" customHeight="1" x14ac:dyDescent="0.2">
      <c r="A3192">
        <v>77464</v>
      </c>
      <c r="B3192" t="s">
        <v>47640</v>
      </c>
      <c r="C3192" s="15" t="s">
        <v>47641</v>
      </c>
      <c r="D3192" s="15" t="s">
        <v>47642</v>
      </c>
      <c r="E3192">
        <v>192323</v>
      </c>
      <c r="F3192">
        <v>230788</v>
      </c>
      <c r="H3192">
        <v>4</v>
      </c>
      <c r="K3192" s="16">
        <f t="shared" si="147"/>
        <v>205785.61</v>
      </c>
      <c r="L3192" s="16">
        <f t="shared" si="148"/>
        <v>216616.43157894738</v>
      </c>
      <c r="M3192" s="16">
        <f t="shared" si="149"/>
        <v>246155.03588516748</v>
      </c>
      <c r="N3192" t="e">
        <f>INDEX(XML!$A$2:$R$782,MATCH(C3192,XML!$D$2:$D$737,0),2)</f>
        <v>#N/A</v>
      </c>
    </row>
    <row r="3193" spans="1:14" ht="22.5" customHeight="1" x14ac:dyDescent="0.2">
      <c r="A3193">
        <v>24276</v>
      </c>
      <c r="B3193" t="s">
        <v>2557</v>
      </c>
      <c r="C3193" s="15" t="s">
        <v>2558</v>
      </c>
      <c r="D3193" s="15" t="s">
        <v>14040</v>
      </c>
      <c r="E3193">
        <v>192323</v>
      </c>
      <c r="F3193">
        <v>230787</v>
      </c>
      <c r="K3193" s="16">
        <f t="shared" si="147"/>
        <v>205785.61</v>
      </c>
      <c r="L3193" s="16">
        <f t="shared" si="148"/>
        <v>216616.43157894738</v>
      </c>
      <c r="M3193" s="16">
        <f t="shared" si="149"/>
        <v>246155.03588516748</v>
      </c>
      <c r="N3193" t="e">
        <f>INDEX(XML!$A$2:$R$782,MATCH(C3193,XML!$D$2:$D$737,0),2)</f>
        <v>#N/A</v>
      </c>
    </row>
    <row r="3194" spans="1:14" ht="22.5" customHeight="1" x14ac:dyDescent="0.2">
      <c r="A3194">
        <v>24277</v>
      </c>
      <c r="B3194" t="s">
        <v>2559</v>
      </c>
      <c r="C3194" s="15" t="s">
        <v>2560</v>
      </c>
      <c r="D3194" s="15" t="s">
        <v>2561</v>
      </c>
      <c r="E3194">
        <v>324833</v>
      </c>
      <c r="F3194">
        <v>389799</v>
      </c>
      <c r="K3194" s="16">
        <f t="shared" si="147"/>
        <v>347571.31</v>
      </c>
      <c r="L3194" s="16">
        <f t="shared" si="148"/>
        <v>365864.53684210527</v>
      </c>
      <c r="M3194" s="16">
        <f t="shared" si="149"/>
        <v>415755.15550239233</v>
      </c>
      <c r="N3194" t="e">
        <f>INDEX(XML!$A$2:$R$782,MATCH(C3194,XML!$D$2:$D$737,0),2)</f>
        <v>#N/A</v>
      </c>
    </row>
    <row r="3195" spans="1:14" ht="22.5" customHeight="1" x14ac:dyDescent="0.2">
      <c r="A3195">
        <v>24278</v>
      </c>
      <c r="B3195" t="s">
        <v>2562</v>
      </c>
      <c r="C3195" s="15" t="s">
        <v>2563</v>
      </c>
      <c r="D3195" s="15" t="s">
        <v>2564</v>
      </c>
      <c r="E3195">
        <v>372885</v>
      </c>
      <c r="F3195">
        <v>447462</v>
      </c>
      <c r="H3195">
        <v>1</v>
      </c>
      <c r="K3195" s="16">
        <f t="shared" si="147"/>
        <v>398986.95</v>
      </c>
      <c r="L3195" s="16">
        <f t="shared" si="148"/>
        <v>419986.26315789472</v>
      </c>
      <c r="M3195" s="16">
        <f t="shared" si="149"/>
        <v>477257.11722488032</v>
      </c>
      <c r="N3195" t="e">
        <f>INDEX(XML!$A$2:$R$782,MATCH(C3195,XML!$D$2:$D$737,0),2)</f>
        <v>#N/A</v>
      </c>
    </row>
    <row r="3196" spans="1:14" ht="22.5" customHeight="1" x14ac:dyDescent="0.2">
      <c r="A3196">
        <v>42024</v>
      </c>
      <c r="B3196" t="s">
        <v>2565</v>
      </c>
      <c r="C3196" s="15" t="s">
        <v>2566</v>
      </c>
      <c r="D3196" s="15" t="s">
        <v>41922</v>
      </c>
      <c r="E3196">
        <v>119200</v>
      </c>
      <c r="F3196">
        <v>135990</v>
      </c>
      <c r="K3196" s="16">
        <f t="shared" si="147"/>
        <v>127544</v>
      </c>
      <c r="L3196" s="16">
        <f t="shared" si="148"/>
        <v>134256.84210526315</v>
      </c>
      <c r="M3196" s="16">
        <f t="shared" si="149"/>
        <v>152564.59330143538</v>
      </c>
      <c r="N3196" t="str">
        <f>INDEX(XML!$A$2:$R$782,MATCH(C3196,XML!$D$2:$D$737,0),2)</f>
        <v>105631686_861563</v>
      </c>
    </row>
    <row r="3197" spans="1:14" ht="22.5" customHeight="1" x14ac:dyDescent="0.2">
      <c r="A3197">
        <v>42027</v>
      </c>
      <c r="B3197" t="s">
        <v>2567</v>
      </c>
      <c r="C3197" s="15" t="s">
        <v>2568</v>
      </c>
      <c r="D3197" s="15" t="s">
        <v>41923</v>
      </c>
      <c r="E3197">
        <v>175000</v>
      </c>
      <c r="F3197">
        <v>197990</v>
      </c>
      <c r="H3197">
        <v>2</v>
      </c>
      <c r="K3197" s="16">
        <f t="shared" si="147"/>
        <v>187250</v>
      </c>
      <c r="L3197" s="16">
        <f t="shared" si="148"/>
        <v>197105.26315789475</v>
      </c>
      <c r="M3197" s="16">
        <f t="shared" si="149"/>
        <v>223983.25358851676</v>
      </c>
      <c r="N3197" t="str">
        <f>INDEX(XML!$A$2:$R$782,MATCH(C3197,XML!$D$2:$D$737,0),2)</f>
        <v>106339039_253563</v>
      </c>
    </row>
    <row r="3198" spans="1:14" ht="22.5" customHeight="1" x14ac:dyDescent="0.2">
      <c r="A3198">
        <v>79797</v>
      </c>
      <c r="B3198" t="s">
        <v>45766</v>
      </c>
      <c r="C3198" s="15" t="s">
        <v>45767</v>
      </c>
      <c r="D3198" s="15" t="s">
        <v>45768</v>
      </c>
      <c r="E3198">
        <v>917650</v>
      </c>
      <c r="F3198">
        <v>1101190</v>
      </c>
      <c r="H3198">
        <v>6</v>
      </c>
      <c r="K3198" s="16">
        <f t="shared" si="147"/>
        <v>981885.5</v>
      </c>
      <c r="L3198" s="16">
        <f t="shared" si="148"/>
        <v>1033563.6842105263</v>
      </c>
      <c r="M3198" s="16">
        <f t="shared" si="149"/>
        <v>1174504.1866028709</v>
      </c>
      <c r="N3198" t="e">
        <f>INDEX(XML!$A$2:$R$782,MATCH(C3198,XML!$D$2:$D$737,0),2)</f>
        <v>#N/A</v>
      </c>
    </row>
    <row r="3199" spans="1:14" ht="22.5" customHeight="1" x14ac:dyDescent="0.2">
      <c r="A3199">
        <v>79800</v>
      </c>
      <c r="B3199" t="s">
        <v>45769</v>
      </c>
      <c r="C3199" s="15" t="s">
        <v>45770</v>
      </c>
      <c r="D3199" s="15" t="s">
        <v>45771</v>
      </c>
      <c r="E3199">
        <v>151400</v>
      </c>
      <c r="F3199">
        <v>181690</v>
      </c>
      <c r="H3199" t="s">
        <v>746</v>
      </c>
      <c r="K3199" s="16">
        <f t="shared" si="147"/>
        <v>161998</v>
      </c>
      <c r="L3199" s="16">
        <f t="shared" si="148"/>
        <v>170524.21052631579</v>
      </c>
      <c r="M3199" s="16">
        <f t="shared" si="149"/>
        <v>193777.51196172248</v>
      </c>
      <c r="N3199" t="e">
        <f>INDEX(XML!$A$2:$R$782,MATCH(C3199,XML!$D$2:$D$737,0),2)</f>
        <v>#N/A</v>
      </c>
    </row>
    <row r="3200" spans="1:14" ht="22.5" customHeight="1" x14ac:dyDescent="0.2">
      <c r="A3200">
        <v>42045</v>
      </c>
      <c r="B3200" t="s">
        <v>38026</v>
      </c>
      <c r="C3200" s="15" t="s">
        <v>74</v>
      </c>
      <c r="D3200" s="15" t="s">
        <v>41924</v>
      </c>
      <c r="E3200">
        <v>319000</v>
      </c>
      <c r="F3200">
        <v>381990</v>
      </c>
      <c r="K3200" s="16">
        <f t="shared" si="147"/>
        <v>341330</v>
      </c>
      <c r="L3200" s="16">
        <f t="shared" si="148"/>
        <v>359294.73684210528</v>
      </c>
      <c r="M3200" s="16">
        <f t="shared" si="149"/>
        <v>408289.47368421056</v>
      </c>
      <c r="N3200" t="str">
        <f>INDEX(XML!$A$2:$R$782,MATCH(C3200,XML!$D$2:$D$737,0),2)</f>
        <v>106339096_536729</v>
      </c>
    </row>
    <row r="3201" spans="1:14" ht="168.75" x14ac:dyDescent="0.2">
      <c r="A3201">
        <v>79798</v>
      </c>
      <c r="B3201" t="s">
        <v>45772</v>
      </c>
      <c r="C3201" s="15" t="s">
        <v>45773</v>
      </c>
      <c r="D3201" s="15" t="s">
        <v>45774</v>
      </c>
      <c r="E3201">
        <v>1079200</v>
      </c>
      <c r="F3201">
        <v>1294990</v>
      </c>
      <c r="H3201">
        <v>6</v>
      </c>
      <c r="K3201" s="16">
        <f t="shared" si="147"/>
        <v>1154744</v>
      </c>
      <c r="L3201" s="16">
        <f t="shared" si="148"/>
        <v>1215520</v>
      </c>
      <c r="M3201" s="16">
        <f t="shared" si="149"/>
        <v>1381272.7272727273</v>
      </c>
      <c r="N3201" t="e">
        <f>INDEX(XML!$A$2:$R$782,MATCH(C3201,XML!$D$2:$D$737,0),2)</f>
        <v>#N/A</v>
      </c>
    </row>
    <row r="3202" spans="1:14" ht="123.75" x14ac:dyDescent="0.2">
      <c r="A3202">
        <v>42106</v>
      </c>
      <c r="B3202" t="s">
        <v>2570</v>
      </c>
      <c r="C3202" s="15" t="s">
        <v>57</v>
      </c>
      <c r="D3202" s="15" t="s">
        <v>41925</v>
      </c>
      <c r="E3202">
        <v>187000</v>
      </c>
      <c r="F3202">
        <v>224590</v>
      </c>
      <c r="H3202">
        <v>13</v>
      </c>
      <c r="K3202" s="16">
        <f t="shared" si="147"/>
        <v>200090</v>
      </c>
      <c r="L3202" s="16">
        <f t="shared" si="148"/>
        <v>210621.05263157896</v>
      </c>
      <c r="M3202" s="16">
        <f t="shared" si="149"/>
        <v>239342.10526315792</v>
      </c>
      <c r="N3202" t="str">
        <f>INDEX(XML!$A$2:$R$782,MATCH(C3202,XML!$D$2:$D$737,0),2)</f>
        <v>106356161_700751</v>
      </c>
    </row>
    <row r="3203" spans="1:14" ht="146.25" x14ac:dyDescent="0.2">
      <c r="A3203">
        <v>42107</v>
      </c>
      <c r="B3203" t="s">
        <v>2571</v>
      </c>
      <c r="C3203" s="15" t="s">
        <v>2572</v>
      </c>
      <c r="D3203" s="15" t="s">
        <v>41926</v>
      </c>
      <c r="E3203">
        <v>261500</v>
      </c>
      <c r="F3203">
        <v>312990</v>
      </c>
      <c r="H3203">
        <v>6</v>
      </c>
      <c r="K3203" s="16">
        <f t="shared" si="147"/>
        <v>279805</v>
      </c>
      <c r="L3203" s="16">
        <f t="shared" si="148"/>
        <v>294531.57894736843</v>
      </c>
      <c r="M3203" s="16">
        <f t="shared" si="149"/>
        <v>334694.97607655503</v>
      </c>
      <c r="N3203" t="e">
        <f>INDEX(XML!$A$2:$R$782,MATCH(C3203,XML!$D$2:$D$737,0),2)</f>
        <v>#N/A</v>
      </c>
    </row>
    <row r="3204" spans="1:14" ht="146.25" x14ac:dyDescent="0.2">
      <c r="A3204">
        <v>42108</v>
      </c>
      <c r="B3204" t="s">
        <v>2573</v>
      </c>
      <c r="C3204" s="15" t="s">
        <v>2574</v>
      </c>
      <c r="D3204" s="15" t="s">
        <v>42123</v>
      </c>
      <c r="E3204">
        <v>287000</v>
      </c>
      <c r="F3204">
        <v>343990</v>
      </c>
      <c r="K3204" s="16">
        <f t="shared" si="147"/>
        <v>307090</v>
      </c>
      <c r="L3204" s="16">
        <f t="shared" si="148"/>
        <v>323252.63157894736</v>
      </c>
      <c r="M3204" s="16">
        <f t="shared" si="149"/>
        <v>367332.53588516742</v>
      </c>
      <c r="N3204" t="e">
        <f>INDEX(XML!$A$2:$R$782,MATCH(C3204,XML!$D$2:$D$737,0),2)</f>
        <v>#N/A</v>
      </c>
    </row>
    <row r="3205" spans="1:14" ht="146.25" x14ac:dyDescent="0.2">
      <c r="A3205">
        <v>79802</v>
      </c>
      <c r="B3205" t="s">
        <v>45775</v>
      </c>
      <c r="C3205" s="15" t="s">
        <v>45776</v>
      </c>
      <c r="D3205" s="15" t="s">
        <v>45777</v>
      </c>
      <c r="E3205">
        <v>279000</v>
      </c>
      <c r="F3205">
        <v>334900</v>
      </c>
      <c r="H3205">
        <v>27</v>
      </c>
      <c r="K3205" s="16">
        <f t="shared" ref="K3205:K3268" si="150">IF(E3205&gt;49999,E3205+E3205*0.07,IF(E3205&lt;=49999,E3205+E3205*0.12))</f>
        <v>298530</v>
      </c>
      <c r="L3205" s="16">
        <f t="shared" ref="L3205:L3268" si="151">K3205*100/95</f>
        <v>314242.10526315792</v>
      </c>
      <c r="M3205" s="16">
        <f t="shared" ref="M3205:M3268" si="152">IF(COUNTIF(C3205,"*Dahua*"),F3205-10,L3205*100/88)</f>
        <v>357093.30143540673</v>
      </c>
      <c r="N3205" t="e">
        <f>INDEX(XML!$A$2:$R$782,MATCH(C3205,XML!$D$2:$D$737,0),2)</f>
        <v>#N/A</v>
      </c>
    </row>
    <row r="3206" spans="1:14" ht="135" x14ac:dyDescent="0.2">
      <c r="A3206">
        <v>47154</v>
      </c>
      <c r="B3206" t="s">
        <v>2575</v>
      </c>
      <c r="C3206" s="15" t="s">
        <v>2576</v>
      </c>
      <c r="D3206" s="15" t="s">
        <v>41927</v>
      </c>
      <c r="E3206">
        <v>950000</v>
      </c>
      <c r="F3206">
        <v>1265990</v>
      </c>
      <c r="H3206">
        <v>1</v>
      </c>
      <c r="K3206" s="16">
        <f t="shared" si="150"/>
        <v>1016500</v>
      </c>
      <c r="L3206" s="16">
        <f t="shared" si="151"/>
        <v>1070000</v>
      </c>
      <c r="M3206" s="16">
        <f t="shared" si="152"/>
        <v>1215909.0909090908</v>
      </c>
      <c r="N3206" t="e">
        <f>INDEX(XML!$A$2:$R$782,MATCH(C3206,XML!$D$2:$D$737,0),2)</f>
        <v>#N/A</v>
      </c>
    </row>
    <row r="3207" spans="1:14" ht="112.5" x14ac:dyDescent="0.2">
      <c r="A3207">
        <v>61373</v>
      </c>
      <c r="B3207" t="s">
        <v>19648</v>
      </c>
      <c r="C3207" s="15" t="s">
        <v>19649</v>
      </c>
      <c r="D3207" s="15" t="s">
        <v>19650</v>
      </c>
      <c r="E3207">
        <v>170384</v>
      </c>
      <c r="F3207">
        <v>190949</v>
      </c>
      <c r="H3207">
        <v>3</v>
      </c>
      <c r="K3207" s="16">
        <f t="shared" si="150"/>
        <v>182310.88</v>
      </c>
      <c r="L3207" s="16">
        <f t="shared" si="151"/>
        <v>191906.18947368421</v>
      </c>
      <c r="M3207" s="16">
        <f t="shared" si="152"/>
        <v>218075.21531100478</v>
      </c>
      <c r="N3207" t="e">
        <f>INDEX(XML!$A$2:$R$782,MATCH(C3207,XML!$D$2:$D$737,0),2)</f>
        <v>#N/A</v>
      </c>
    </row>
    <row r="3208" spans="1:14" ht="112.5" x14ac:dyDescent="0.2">
      <c r="A3208">
        <v>61372</v>
      </c>
      <c r="B3208" t="s">
        <v>19651</v>
      </c>
      <c r="C3208" s="15" t="s">
        <v>19652</v>
      </c>
      <c r="D3208" s="15" t="s">
        <v>19653</v>
      </c>
      <c r="E3208">
        <v>250903</v>
      </c>
      <c r="F3208">
        <v>317367</v>
      </c>
      <c r="H3208">
        <v>14</v>
      </c>
      <c r="K3208" s="16">
        <f t="shared" si="150"/>
        <v>268466.21000000002</v>
      </c>
      <c r="L3208" s="16">
        <f t="shared" si="151"/>
        <v>282596.01052631583</v>
      </c>
      <c r="M3208" s="16">
        <f t="shared" si="152"/>
        <v>321131.83014354069</v>
      </c>
      <c r="N3208" t="e">
        <f>INDEX(XML!$A$2:$R$782,MATCH(C3208,XML!$D$2:$D$737,0),2)</f>
        <v>#N/A</v>
      </c>
    </row>
    <row r="3209" spans="1:14" ht="112.5" x14ac:dyDescent="0.2">
      <c r="A3209">
        <v>61371</v>
      </c>
      <c r="B3209" t="s">
        <v>19654</v>
      </c>
      <c r="C3209" s="15" t="s">
        <v>19655</v>
      </c>
      <c r="D3209" s="15" t="s">
        <v>19656</v>
      </c>
      <c r="E3209">
        <v>304702</v>
      </c>
      <c r="F3209">
        <v>362731</v>
      </c>
      <c r="K3209" s="16">
        <f t="shared" si="150"/>
        <v>326031.14</v>
      </c>
      <c r="L3209" s="16">
        <f t="shared" si="151"/>
        <v>343190.67368421052</v>
      </c>
      <c r="M3209" s="16">
        <f t="shared" si="152"/>
        <v>389989.40191387554</v>
      </c>
      <c r="N3209" t="e">
        <f>INDEX(XML!$A$2:$R$782,MATCH(C3209,XML!$D$2:$D$737,0),2)</f>
        <v>#N/A</v>
      </c>
    </row>
    <row r="3210" spans="1:14" ht="112.5" x14ac:dyDescent="0.2">
      <c r="A3210">
        <v>61370</v>
      </c>
      <c r="B3210" t="s">
        <v>19657</v>
      </c>
      <c r="C3210" s="15" t="s">
        <v>19658</v>
      </c>
      <c r="D3210" s="15" t="s">
        <v>19659</v>
      </c>
      <c r="E3210">
        <v>757200</v>
      </c>
      <c r="F3210">
        <v>836372</v>
      </c>
      <c r="K3210" s="16">
        <f t="shared" si="150"/>
        <v>810204</v>
      </c>
      <c r="L3210" s="16">
        <f t="shared" si="151"/>
        <v>852846.31578947371</v>
      </c>
      <c r="M3210" s="16">
        <f t="shared" si="152"/>
        <v>969143.54066985648</v>
      </c>
      <c r="N3210" t="e">
        <f>INDEX(XML!$A$2:$R$782,MATCH(C3210,XML!$D$2:$D$737,0),2)</f>
        <v>#N/A</v>
      </c>
    </row>
    <row r="3211" spans="1:14" ht="112.5" x14ac:dyDescent="0.2">
      <c r="A3211">
        <v>61369</v>
      </c>
      <c r="B3211" t="s">
        <v>19660</v>
      </c>
      <c r="C3211" s="15" t="s">
        <v>19661</v>
      </c>
      <c r="D3211" s="15" t="s">
        <v>19662</v>
      </c>
      <c r="E3211">
        <v>1214879</v>
      </c>
      <c r="F3211">
        <v>1457855</v>
      </c>
      <c r="H3211">
        <v>8</v>
      </c>
      <c r="K3211" s="16">
        <f t="shared" si="150"/>
        <v>1299920.53</v>
      </c>
      <c r="L3211" s="16">
        <f t="shared" si="151"/>
        <v>1368337.4</v>
      </c>
      <c r="M3211" s="16">
        <f t="shared" si="152"/>
        <v>1554928.8636363635</v>
      </c>
      <c r="N3211" t="e">
        <f>INDEX(XML!$A$2:$R$782,MATCH(C3211,XML!$D$2:$D$737,0),2)</f>
        <v>#N/A</v>
      </c>
    </row>
    <row r="3212" spans="1:14" ht="135" x14ac:dyDescent="0.2">
      <c r="A3212">
        <v>61368</v>
      </c>
      <c r="B3212" t="s">
        <v>47166</v>
      </c>
      <c r="C3212" s="15" t="s">
        <v>19663</v>
      </c>
      <c r="D3212" s="15" t="s">
        <v>20339</v>
      </c>
      <c r="E3212">
        <v>328900</v>
      </c>
      <c r="F3212">
        <v>395779</v>
      </c>
      <c r="H3212">
        <v>3</v>
      </c>
      <c r="K3212" s="16">
        <f t="shared" si="150"/>
        <v>351923</v>
      </c>
      <c r="L3212" s="16">
        <f t="shared" si="151"/>
        <v>370445.26315789472</v>
      </c>
      <c r="M3212" s="16">
        <f t="shared" si="152"/>
        <v>420960.52631578944</v>
      </c>
      <c r="N3212" t="e">
        <f>INDEX(XML!$A$2:$R$782,MATCH(C3212,XML!$D$2:$D$737,0),2)</f>
        <v>#N/A</v>
      </c>
    </row>
    <row r="3213" spans="1:14" ht="146.25" x14ac:dyDescent="0.2">
      <c r="A3213">
        <v>61367</v>
      </c>
      <c r="B3213" t="s">
        <v>47167</v>
      </c>
      <c r="C3213" s="15" t="s">
        <v>19664</v>
      </c>
      <c r="D3213" s="15" t="s">
        <v>21007</v>
      </c>
      <c r="E3213">
        <v>513500</v>
      </c>
      <c r="F3213">
        <v>620309</v>
      </c>
      <c r="H3213">
        <v>3</v>
      </c>
      <c r="K3213" s="16">
        <f t="shared" si="150"/>
        <v>549445</v>
      </c>
      <c r="L3213" s="16">
        <f t="shared" si="151"/>
        <v>578363.15789473685</v>
      </c>
      <c r="M3213" s="16">
        <f t="shared" si="152"/>
        <v>657230.86124401912</v>
      </c>
      <c r="N3213" t="e">
        <f>INDEX(XML!$A$2:$R$782,MATCH(C3213,XML!$D$2:$D$737,0),2)</f>
        <v>#N/A</v>
      </c>
    </row>
    <row r="3214" spans="1:14" ht="135" x14ac:dyDescent="0.2">
      <c r="A3214">
        <v>61365</v>
      </c>
      <c r="B3214" t="s">
        <v>47168</v>
      </c>
      <c r="C3214" s="15" t="s">
        <v>19665</v>
      </c>
      <c r="D3214" s="15" t="s">
        <v>20340</v>
      </c>
      <c r="E3214">
        <v>612900</v>
      </c>
      <c r="F3214">
        <v>730975</v>
      </c>
      <c r="H3214">
        <v>1</v>
      </c>
      <c r="K3214" s="16">
        <f t="shared" si="150"/>
        <v>655803</v>
      </c>
      <c r="L3214" s="16">
        <f t="shared" si="151"/>
        <v>690318.94736842101</v>
      </c>
      <c r="M3214" s="16">
        <f t="shared" si="152"/>
        <v>784453.34928229649</v>
      </c>
      <c r="N3214" t="e">
        <f>INDEX(XML!$A$2:$R$782,MATCH(C3214,XML!$D$2:$D$737,0),2)</f>
        <v>#N/A</v>
      </c>
    </row>
    <row r="3215" spans="1:14" ht="123.75" x14ac:dyDescent="0.2">
      <c r="A3215">
        <v>61347</v>
      </c>
      <c r="B3215" t="s">
        <v>20709</v>
      </c>
      <c r="C3215" s="15" t="s">
        <v>20710</v>
      </c>
      <c r="D3215" s="15" t="s">
        <v>20711</v>
      </c>
      <c r="E3215">
        <v>328716</v>
      </c>
      <c r="F3215">
        <v>394459</v>
      </c>
      <c r="K3215" s="16">
        <f t="shared" si="150"/>
        <v>351726.12</v>
      </c>
      <c r="L3215" s="16">
        <f t="shared" si="151"/>
        <v>370238.02105263161</v>
      </c>
      <c r="M3215" s="16">
        <f t="shared" si="152"/>
        <v>420725.02392344497</v>
      </c>
      <c r="N3215" t="e">
        <f>INDEX(XML!$A$2:$R$782,MATCH(C3215,XML!$D$2:$D$737,0),2)</f>
        <v>#N/A</v>
      </c>
    </row>
    <row r="3216" spans="1:14" ht="22.5" customHeight="1" x14ac:dyDescent="0.2">
      <c r="A3216">
        <v>61346</v>
      </c>
      <c r="B3216" t="s">
        <v>19666</v>
      </c>
      <c r="C3216" s="15" t="s">
        <v>19667</v>
      </c>
      <c r="D3216" s="15" t="s">
        <v>19668</v>
      </c>
      <c r="E3216">
        <v>295806</v>
      </c>
      <c r="F3216">
        <v>467487</v>
      </c>
      <c r="H3216">
        <v>9</v>
      </c>
      <c r="K3216" s="16">
        <f t="shared" si="150"/>
        <v>316512.42</v>
      </c>
      <c r="L3216" s="16">
        <f t="shared" si="151"/>
        <v>333170.96842105262</v>
      </c>
      <c r="M3216" s="16">
        <f t="shared" si="152"/>
        <v>378603.37320574163</v>
      </c>
      <c r="N3216" t="e">
        <f>INDEX(XML!$A$2:$R$782,MATCH(C3216,XML!$D$2:$D$737,0),2)</f>
        <v>#N/A</v>
      </c>
    </row>
    <row r="3217" spans="1:14" ht="22.5" customHeight="1" x14ac:dyDescent="0.2">
      <c r="A3217">
        <v>70006</v>
      </c>
      <c r="B3217" t="s">
        <v>31778</v>
      </c>
      <c r="C3217" s="15" t="s">
        <v>31779</v>
      </c>
      <c r="D3217" s="15" t="s">
        <v>31780</v>
      </c>
      <c r="E3217">
        <v>520484</v>
      </c>
      <c r="F3217">
        <v>624581</v>
      </c>
      <c r="K3217" s="16">
        <f t="shared" si="150"/>
        <v>556917.88</v>
      </c>
      <c r="L3217" s="16">
        <f t="shared" si="151"/>
        <v>586229.34736842103</v>
      </c>
      <c r="M3217" s="16">
        <f t="shared" si="152"/>
        <v>666169.71291866025</v>
      </c>
      <c r="N3217" t="e">
        <f>INDEX(XML!$A$2:$R$782,MATCH(C3217,XML!$D$2:$D$737,0),2)</f>
        <v>#N/A</v>
      </c>
    </row>
    <row r="3218" spans="1:14" ht="22.5" customHeight="1" x14ac:dyDescent="0.2">
      <c r="A3218">
        <v>61345</v>
      </c>
      <c r="B3218" t="s">
        <v>19669</v>
      </c>
      <c r="C3218" s="15" t="s">
        <v>19670</v>
      </c>
      <c r="D3218" s="15" t="s">
        <v>19671</v>
      </c>
      <c r="E3218">
        <v>975200</v>
      </c>
      <c r="F3218">
        <v>1170240</v>
      </c>
      <c r="K3218" s="16">
        <f t="shared" si="150"/>
        <v>1043464</v>
      </c>
      <c r="L3218" s="16">
        <f t="shared" si="151"/>
        <v>1098383.1578947369</v>
      </c>
      <c r="M3218" s="16">
        <f t="shared" si="152"/>
        <v>1248162.6794258372</v>
      </c>
      <c r="N3218" t="e">
        <f>INDEX(XML!$A$2:$R$782,MATCH(C3218,XML!$D$2:$D$737,0),2)</f>
        <v>#N/A</v>
      </c>
    </row>
    <row r="3219" spans="1:14" ht="22.5" customHeight="1" x14ac:dyDescent="0.2">
      <c r="A3219">
        <v>64298</v>
      </c>
      <c r="B3219" t="s">
        <v>23801</v>
      </c>
      <c r="C3219" s="15" t="s">
        <v>23802</v>
      </c>
      <c r="D3219" s="15" t="s">
        <v>23803</v>
      </c>
      <c r="E3219">
        <v>730200</v>
      </c>
      <c r="F3219">
        <v>818916</v>
      </c>
      <c r="H3219">
        <v>2</v>
      </c>
      <c r="K3219" s="16">
        <f t="shared" si="150"/>
        <v>781314</v>
      </c>
      <c r="L3219" s="16">
        <f t="shared" si="151"/>
        <v>822435.78947368416</v>
      </c>
      <c r="M3219" s="16">
        <f t="shared" si="152"/>
        <v>934586.12440191384</v>
      </c>
      <c r="N3219" t="e">
        <f>INDEX(XML!$A$2:$R$782,MATCH(C3219,XML!$D$2:$D$737,0),2)</f>
        <v>#N/A</v>
      </c>
    </row>
    <row r="3220" spans="1:14" ht="101.25" x14ac:dyDescent="0.2">
      <c r="A3220">
        <v>64295</v>
      </c>
      <c r="B3220" t="s">
        <v>23804</v>
      </c>
      <c r="C3220" s="15" t="s">
        <v>23805</v>
      </c>
      <c r="D3220" s="15" t="s">
        <v>23806</v>
      </c>
      <c r="E3220">
        <v>831587</v>
      </c>
      <c r="F3220">
        <v>956443</v>
      </c>
      <c r="H3220">
        <v>8</v>
      </c>
      <c r="K3220" s="16">
        <f t="shared" si="150"/>
        <v>889798.09</v>
      </c>
      <c r="L3220" s="16">
        <f t="shared" si="151"/>
        <v>936629.56842105265</v>
      </c>
      <c r="M3220" s="16">
        <f t="shared" si="152"/>
        <v>1064351.7822966508</v>
      </c>
      <c r="N3220" t="e">
        <f>INDEX(XML!$A$2:$R$782,MATCH(C3220,XML!$D$2:$D$737,0),2)</f>
        <v>#N/A</v>
      </c>
    </row>
    <row r="3221" spans="1:14" ht="123.75" x14ac:dyDescent="0.2">
      <c r="A3221">
        <v>61350</v>
      </c>
      <c r="B3221" t="s">
        <v>19703</v>
      </c>
      <c r="C3221" s="15" t="s">
        <v>19704</v>
      </c>
      <c r="D3221" s="15" t="s">
        <v>19705</v>
      </c>
      <c r="E3221">
        <v>2032000</v>
      </c>
      <c r="F3221">
        <v>2517373</v>
      </c>
      <c r="H3221">
        <v>4</v>
      </c>
      <c r="K3221" s="16">
        <f t="shared" si="150"/>
        <v>2174240</v>
      </c>
      <c r="L3221" s="16">
        <f t="shared" si="151"/>
        <v>2288673.6842105263</v>
      </c>
      <c r="M3221" s="16">
        <f t="shared" si="152"/>
        <v>2600765.5502392347</v>
      </c>
      <c r="N3221" t="e">
        <f>INDEX(XML!$A$2:$R$782,MATCH(C3221,XML!$D$2:$D$737,0),2)</f>
        <v>#N/A</v>
      </c>
    </row>
    <row r="3222" spans="1:14" ht="22.5" customHeight="1" x14ac:dyDescent="0.2">
      <c r="A3222">
        <v>61348</v>
      </c>
      <c r="B3222" t="s">
        <v>19706</v>
      </c>
      <c r="C3222" s="15" t="s">
        <v>19707</v>
      </c>
      <c r="D3222" s="15" t="s">
        <v>47074</v>
      </c>
      <c r="E3222">
        <v>3378800</v>
      </c>
      <c r="F3222">
        <v>3909562</v>
      </c>
      <c r="H3222">
        <v>2</v>
      </c>
      <c r="K3222" s="16">
        <f t="shared" si="150"/>
        <v>3615316</v>
      </c>
      <c r="L3222" s="16">
        <f t="shared" si="151"/>
        <v>3805595.789473684</v>
      </c>
      <c r="M3222" s="16">
        <f t="shared" si="152"/>
        <v>4324540.6698564589</v>
      </c>
      <c r="N3222" t="e">
        <f>INDEX(XML!$A$2:$R$782,MATCH(C3222,XML!$D$2:$D$737,0),2)</f>
        <v>#N/A</v>
      </c>
    </row>
    <row r="3223" spans="1:14" ht="22.5" customHeight="1" x14ac:dyDescent="0.2">
      <c r="A3223">
        <v>76072</v>
      </c>
      <c r="B3223" t="s">
        <v>37486</v>
      </c>
      <c r="C3223" s="15" t="s">
        <v>37487</v>
      </c>
      <c r="D3223" s="15" t="s">
        <v>37488</v>
      </c>
      <c r="E3223">
        <v>5636000</v>
      </c>
      <c r="F3223">
        <v>6488995</v>
      </c>
      <c r="H3223">
        <v>1</v>
      </c>
      <c r="K3223" s="16">
        <f t="shared" si="150"/>
        <v>6030520</v>
      </c>
      <c r="L3223" s="16">
        <f t="shared" si="151"/>
        <v>6347915.7894736845</v>
      </c>
      <c r="M3223" s="16">
        <f t="shared" si="152"/>
        <v>7213540.6698564598</v>
      </c>
      <c r="N3223" t="e">
        <f>INDEX(XML!$A$2:$R$782,MATCH(C3223,XML!$D$2:$D$737,0),2)</f>
        <v>#N/A</v>
      </c>
    </row>
    <row r="3224" spans="1:14" ht="22.5" customHeight="1" x14ac:dyDescent="0.2">
      <c r="A3224">
        <v>61389</v>
      </c>
      <c r="B3224" t="s">
        <v>20146</v>
      </c>
      <c r="C3224" s="15" t="s">
        <v>20147</v>
      </c>
      <c r="D3224" s="15" t="s">
        <v>20148</v>
      </c>
      <c r="E3224">
        <v>900780</v>
      </c>
      <c r="F3224">
        <v>1080936</v>
      </c>
      <c r="H3224">
        <v>2</v>
      </c>
      <c r="K3224" s="16">
        <f t="shared" si="150"/>
        <v>963834.6</v>
      </c>
      <c r="L3224" s="16">
        <f t="shared" si="151"/>
        <v>1014562.7368421053</v>
      </c>
      <c r="M3224" s="16">
        <f t="shared" si="152"/>
        <v>1152912.2009569379</v>
      </c>
      <c r="N3224" t="e">
        <f>INDEX(XML!$A$2:$R$782,MATCH(C3224,XML!$D$2:$D$737,0),2)</f>
        <v>#N/A</v>
      </c>
    </row>
    <row r="3225" spans="1:14" ht="22.5" customHeight="1" x14ac:dyDescent="0.2">
      <c r="A3225">
        <v>61402</v>
      </c>
      <c r="B3225" t="s">
        <v>47169</v>
      </c>
      <c r="C3225" s="15" t="s">
        <v>20149</v>
      </c>
      <c r="D3225" s="15" t="s">
        <v>20150</v>
      </c>
      <c r="E3225">
        <v>273368</v>
      </c>
      <c r="F3225">
        <v>328042</v>
      </c>
      <c r="H3225">
        <v>2</v>
      </c>
      <c r="K3225" s="16">
        <f t="shared" si="150"/>
        <v>292503.76</v>
      </c>
      <c r="L3225" s="16">
        <f t="shared" si="151"/>
        <v>307898.69473684212</v>
      </c>
      <c r="M3225" s="16">
        <f t="shared" si="152"/>
        <v>349884.88038277515</v>
      </c>
      <c r="N3225" t="e">
        <f>INDEX(XML!$A$2:$R$782,MATCH(C3225,XML!$D$2:$D$737,0),2)</f>
        <v>#N/A</v>
      </c>
    </row>
    <row r="3226" spans="1:14" ht="22.5" customHeight="1" x14ac:dyDescent="0.2">
      <c r="A3226">
        <v>61399</v>
      </c>
      <c r="B3226" t="s">
        <v>47170</v>
      </c>
      <c r="C3226" s="15" t="s">
        <v>20151</v>
      </c>
      <c r="D3226" s="15" t="s">
        <v>21078</v>
      </c>
      <c r="E3226">
        <v>432657</v>
      </c>
      <c r="F3226">
        <v>519188</v>
      </c>
      <c r="H3226">
        <v>2</v>
      </c>
      <c r="K3226" s="16">
        <f t="shared" si="150"/>
        <v>462942.99</v>
      </c>
      <c r="L3226" s="16">
        <f t="shared" si="151"/>
        <v>487308.4105263158</v>
      </c>
      <c r="M3226" s="16">
        <f t="shared" si="152"/>
        <v>553759.55741626793</v>
      </c>
      <c r="N3226" t="e">
        <f>INDEX(XML!$A$2:$R$782,MATCH(C3226,XML!$D$2:$D$737,0),2)</f>
        <v>#N/A</v>
      </c>
    </row>
    <row r="3227" spans="1:14" ht="22.5" customHeight="1" x14ac:dyDescent="0.2">
      <c r="A3227">
        <v>61396</v>
      </c>
      <c r="B3227" t="s">
        <v>47171</v>
      </c>
      <c r="C3227" s="15" t="s">
        <v>20152</v>
      </c>
      <c r="D3227" s="15" t="s">
        <v>20153</v>
      </c>
      <c r="E3227">
        <v>510314</v>
      </c>
      <c r="F3227">
        <v>612377</v>
      </c>
      <c r="H3227">
        <v>2</v>
      </c>
      <c r="K3227" s="16">
        <f t="shared" si="150"/>
        <v>546035.98</v>
      </c>
      <c r="L3227" s="16">
        <f t="shared" si="151"/>
        <v>574774.71578947373</v>
      </c>
      <c r="M3227" s="16">
        <f t="shared" si="152"/>
        <v>653153.08612440201</v>
      </c>
      <c r="N3227" t="e">
        <f>INDEX(XML!$A$2:$R$782,MATCH(C3227,XML!$D$2:$D$737,0),2)</f>
        <v>#N/A</v>
      </c>
    </row>
    <row r="3228" spans="1:14" ht="22.5" customHeight="1" x14ac:dyDescent="0.2">
      <c r="A3228">
        <v>61392</v>
      </c>
      <c r="B3228" t="s">
        <v>47172</v>
      </c>
      <c r="C3228" s="15" t="s">
        <v>20154</v>
      </c>
      <c r="D3228" s="15" t="s">
        <v>20155</v>
      </c>
      <c r="E3228">
        <v>784199</v>
      </c>
      <c r="F3228">
        <v>941039</v>
      </c>
      <c r="K3228" s="16">
        <f t="shared" si="150"/>
        <v>839092.93</v>
      </c>
      <c r="L3228" s="16">
        <f t="shared" si="151"/>
        <v>883255.71578947373</v>
      </c>
      <c r="M3228" s="16">
        <f t="shared" si="152"/>
        <v>1003699.6770334929</v>
      </c>
      <c r="N3228" t="e">
        <f>INDEX(XML!$A$2:$R$782,MATCH(C3228,XML!$D$2:$D$737,0),2)</f>
        <v>#N/A</v>
      </c>
    </row>
    <row r="3229" spans="1:14" ht="157.5" x14ac:dyDescent="0.2">
      <c r="A3229">
        <v>61388</v>
      </c>
      <c r="B3229" t="s">
        <v>47173</v>
      </c>
      <c r="C3229" s="15" t="s">
        <v>20156</v>
      </c>
      <c r="D3229" s="15" t="s">
        <v>20157</v>
      </c>
      <c r="E3229">
        <v>1127209</v>
      </c>
      <c r="F3229">
        <v>1260956</v>
      </c>
      <c r="H3229">
        <v>3</v>
      </c>
      <c r="K3229" s="16">
        <f t="shared" si="150"/>
        <v>1206113.6299999999</v>
      </c>
      <c r="L3229" s="16">
        <f t="shared" si="151"/>
        <v>1269593.2947368419</v>
      </c>
      <c r="M3229" s="16">
        <f t="shared" si="152"/>
        <v>1442719.6531100476</v>
      </c>
      <c r="N3229" t="e">
        <f>INDEX(XML!$A$2:$R$782,MATCH(C3229,XML!$D$2:$D$737,0),2)</f>
        <v>#N/A</v>
      </c>
    </row>
    <row r="3230" spans="1:14" ht="112.5" x14ac:dyDescent="0.2">
      <c r="A3230">
        <v>52068</v>
      </c>
      <c r="B3230" t="s">
        <v>25491</v>
      </c>
      <c r="C3230" s="15" t="s">
        <v>25492</v>
      </c>
      <c r="D3230" s="15" t="s">
        <v>25493</v>
      </c>
      <c r="E3230">
        <v>525589</v>
      </c>
      <c r="F3230">
        <v>1415600</v>
      </c>
      <c r="H3230">
        <v>4</v>
      </c>
      <c r="K3230" s="16">
        <f t="shared" si="150"/>
        <v>562380.23</v>
      </c>
      <c r="L3230" s="16">
        <f t="shared" si="151"/>
        <v>591979.18947368418</v>
      </c>
      <c r="M3230" s="16">
        <f t="shared" si="152"/>
        <v>672703.62440191384</v>
      </c>
      <c r="N3230" t="e">
        <f>INDEX(XML!$A$2:$R$782,MATCH(C3230,XML!$D$2:$D$737,0),2)</f>
        <v>#N/A</v>
      </c>
    </row>
    <row r="3231" spans="1:14" ht="135" x14ac:dyDescent="0.2">
      <c r="A3231">
        <v>52069</v>
      </c>
      <c r="B3231" t="s">
        <v>2577</v>
      </c>
      <c r="C3231" s="15" t="s">
        <v>2578</v>
      </c>
      <c r="D3231" s="15" t="s">
        <v>2579</v>
      </c>
      <c r="E3231">
        <v>1114237</v>
      </c>
      <c r="F3231">
        <v>3001042</v>
      </c>
      <c r="H3231">
        <v>4</v>
      </c>
      <c r="K3231" s="16">
        <f t="shared" si="150"/>
        <v>1192233.5900000001</v>
      </c>
      <c r="L3231" s="16">
        <f t="shared" si="151"/>
        <v>1254982.7263157896</v>
      </c>
      <c r="M3231" s="16">
        <f t="shared" si="152"/>
        <v>1426116.734449761</v>
      </c>
      <c r="N3231" t="e">
        <f>INDEX(XML!$A$2:$R$782,MATCH(C3231,XML!$D$2:$D$737,0),2)</f>
        <v>#N/A</v>
      </c>
    </row>
    <row r="3232" spans="1:14" ht="135" x14ac:dyDescent="0.2">
      <c r="A3232">
        <v>52079</v>
      </c>
      <c r="B3232" t="s">
        <v>14162</v>
      </c>
      <c r="C3232" s="15" t="s">
        <v>14163</v>
      </c>
      <c r="D3232" s="15" t="s">
        <v>14164</v>
      </c>
      <c r="E3232">
        <v>132011</v>
      </c>
      <c r="F3232">
        <v>301887</v>
      </c>
      <c r="H3232">
        <v>2</v>
      </c>
      <c r="K3232" s="16">
        <f t="shared" si="150"/>
        <v>141251.76999999999</v>
      </c>
      <c r="L3232" s="16">
        <f t="shared" si="151"/>
        <v>148686.07368421051</v>
      </c>
      <c r="M3232" s="16">
        <f t="shared" si="152"/>
        <v>168961.44736842104</v>
      </c>
      <c r="N3232" t="e">
        <f>INDEX(XML!$A$2:$R$782,MATCH(C3232,XML!$D$2:$D$737,0),2)</f>
        <v>#N/A</v>
      </c>
    </row>
    <row r="3233" spans="1:14" ht="146.25" x14ac:dyDescent="0.2">
      <c r="A3233">
        <v>52080</v>
      </c>
      <c r="B3233" t="s">
        <v>46500</v>
      </c>
      <c r="C3233" s="15" t="s">
        <v>14165</v>
      </c>
      <c r="D3233" s="15" t="s">
        <v>14166</v>
      </c>
      <c r="E3233">
        <v>212354</v>
      </c>
      <c r="F3233">
        <v>569804</v>
      </c>
      <c r="K3233" s="16">
        <f t="shared" si="150"/>
        <v>227218.78</v>
      </c>
      <c r="L3233" s="16">
        <f t="shared" si="151"/>
        <v>239177.66315789474</v>
      </c>
      <c r="M3233" s="16">
        <f t="shared" si="152"/>
        <v>271792.7990430622</v>
      </c>
      <c r="N3233" t="e">
        <f>INDEX(XML!$A$2:$R$782,MATCH(C3233,XML!$D$2:$D$737,0),2)</f>
        <v>#N/A</v>
      </c>
    </row>
    <row r="3234" spans="1:14" ht="146.25" x14ac:dyDescent="0.2">
      <c r="A3234">
        <v>62601</v>
      </c>
      <c r="B3234" t="s">
        <v>22429</v>
      </c>
      <c r="C3234" s="15" t="s">
        <v>22430</v>
      </c>
      <c r="D3234" s="15" t="s">
        <v>22431</v>
      </c>
      <c r="E3234">
        <v>158329</v>
      </c>
      <c r="F3234">
        <v>189995</v>
      </c>
      <c r="H3234">
        <v>14</v>
      </c>
      <c r="K3234" s="16">
        <f t="shared" si="150"/>
        <v>169412.03</v>
      </c>
      <c r="L3234" s="16">
        <f t="shared" si="151"/>
        <v>178328.45263157896</v>
      </c>
      <c r="M3234" s="16">
        <f t="shared" si="152"/>
        <v>202645.96889952154</v>
      </c>
      <c r="N3234" t="e">
        <f>INDEX(XML!$A$2:$R$782,MATCH(C3234,XML!$D$2:$D$737,0),2)</f>
        <v>#N/A</v>
      </c>
    </row>
    <row r="3235" spans="1:14" ht="146.25" x14ac:dyDescent="0.2">
      <c r="A3235">
        <v>62602</v>
      </c>
      <c r="B3235" t="s">
        <v>22432</v>
      </c>
      <c r="C3235" s="15" t="s">
        <v>22433</v>
      </c>
      <c r="D3235" s="15" t="s">
        <v>22434</v>
      </c>
      <c r="E3235">
        <v>210654</v>
      </c>
      <c r="F3235">
        <v>252785</v>
      </c>
      <c r="H3235">
        <v>6</v>
      </c>
      <c r="K3235" s="16">
        <f t="shared" si="150"/>
        <v>225399.78</v>
      </c>
      <c r="L3235" s="16">
        <f t="shared" si="151"/>
        <v>237262.92631578946</v>
      </c>
      <c r="M3235" s="16">
        <f t="shared" si="152"/>
        <v>269616.96172248799</v>
      </c>
      <c r="N3235" t="e">
        <f>INDEX(XML!$A$2:$R$782,MATCH(C3235,XML!$D$2:$D$737,0),2)</f>
        <v>#N/A</v>
      </c>
    </row>
    <row r="3236" spans="1:14" ht="168.75" x14ac:dyDescent="0.2">
      <c r="A3236">
        <v>62611</v>
      </c>
      <c r="B3236" t="s">
        <v>22435</v>
      </c>
      <c r="C3236" s="15" t="s">
        <v>22436</v>
      </c>
      <c r="D3236" s="15" t="s">
        <v>22437</v>
      </c>
      <c r="E3236">
        <v>399860</v>
      </c>
      <c r="F3236">
        <v>479832</v>
      </c>
      <c r="H3236">
        <v>10</v>
      </c>
      <c r="K3236" s="16">
        <f t="shared" si="150"/>
        <v>427850.2</v>
      </c>
      <c r="L3236" s="16">
        <f t="shared" si="151"/>
        <v>450368.63157894736</v>
      </c>
      <c r="M3236" s="16">
        <f t="shared" si="152"/>
        <v>511782.53588516748</v>
      </c>
      <c r="N3236" t="e">
        <f>INDEX(XML!$A$2:$R$782,MATCH(C3236,XML!$D$2:$D$737,0),2)</f>
        <v>#N/A</v>
      </c>
    </row>
    <row r="3237" spans="1:14" ht="180" x14ac:dyDescent="0.2">
      <c r="A3237">
        <v>62612</v>
      </c>
      <c r="B3237" t="s">
        <v>22438</v>
      </c>
      <c r="C3237" s="15" t="s">
        <v>22439</v>
      </c>
      <c r="D3237" s="15" t="s">
        <v>22440</v>
      </c>
      <c r="E3237">
        <v>517921</v>
      </c>
      <c r="F3237">
        <v>621505</v>
      </c>
      <c r="H3237">
        <v>11</v>
      </c>
      <c r="K3237" s="16">
        <f t="shared" si="150"/>
        <v>554175.47</v>
      </c>
      <c r="L3237" s="16">
        <f t="shared" si="151"/>
        <v>583342.6</v>
      </c>
      <c r="M3237" s="16">
        <f t="shared" si="152"/>
        <v>662889.31818181823</v>
      </c>
      <c r="N3237" t="e">
        <f>INDEX(XML!$A$2:$R$782,MATCH(C3237,XML!$D$2:$D$737,0),2)</f>
        <v>#N/A</v>
      </c>
    </row>
    <row r="3238" spans="1:14" ht="191.25" x14ac:dyDescent="0.2">
      <c r="A3238">
        <v>62613</v>
      </c>
      <c r="B3238" t="s">
        <v>22441</v>
      </c>
      <c r="C3238" s="15" t="s">
        <v>22442</v>
      </c>
      <c r="D3238" s="15" t="s">
        <v>22443</v>
      </c>
      <c r="E3238">
        <v>949939</v>
      </c>
      <c r="F3238">
        <v>1139927</v>
      </c>
      <c r="K3238" s="16">
        <f t="shared" si="150"/>
        <v>1016434.73</v>
      </c>
      <c r="L3238" s="16">
        <f t="shared" si="151"/>
        <v>1069931.2947368422</v>
      </c>
      <c r="M3238" s="16">
        <f t="shared" si="152"/>
        <v>1215831.0167464116</v>
      </c>
      <c r="N3238" t="e">
        <f>INDEX(XML!$A$2:$R$782,MATCH(C3238,XML!$D$2:$D$737,0),2)</f>
        <v>#N/A</v>
      </c>
    </row>
    <row r="3239" spans="1:14" ht="191.25" x14ac:dyDescent="0.2">
      <c r="A3239">
        <v>62622</v>
      </c>
      <c r="B3239" t="s">
        <v>22444</v>
      </c>
      <c r="C3239" s="15" t="s">
        <v>22445</v>
      </c>
      <c r="D3239" s="15" t="s">
        <v>22446</v>
      </c>
      <c r="E3239">
        <v>462501</v>
      </c>
      <c r="F3239">
        <v>555001</v>
      </c>
      <c r="H3239">
        <v>4</v>
      </c>
      <c r="K3239" s="16">
        <f t="shared" si="150"/>
        <v>494876.07</v>
      </c>
      <c r="L3239" s="16">
        <f t="shared" si="151"/>
        <v>520922.1789473684</v>
      </c>
      <c r="M3239" s="16">
        <f t="shared" si="152"/>
        <v>591957.0215311005</v>
      </c>
      <c r="N3239" t="e">
        <f>INDEX(XML!$A$2:$R$782,MATCH(C3239,XML!$D$2:$D$737,0),2)</f>
        <v>#N/A</v>
      </c>
    </row>
    <row r="3240" spans="1:14" ht="67.5" customHeight="1" x14ac:dyDescent="0.2">
      <c r="A3240">
        <v>62624</v>
      </c>
      <c r="B3240" t="s">
        <v>22447</v>
      </c>
      <c r="C3240" s="15" t="s">
        <v>22448</v>
      </c>
      <c r="D3240" s="15" t="s">
        <v>22449</v>
      </c>
      <c r="E3240">
        <v>1309667</v>
      </c>
      <c r="F3240">
        <v>1571600</v>
      </c>
      <c r="K3240" s="16">
        <f t="shared" si="150"/>
        <v>1401343.69</v>
      </c>
      <c r="L3240" s="16">
        <f t="shared" si="151"/>
        <v>1475098.6210526316</v>
      </c>
      <c r="M3240" s="16">
        <f t="shared" si="152"/>
        <v>1676248.4330143542</v>
      </c>
      <c r="N3240" t="e">
        <f>INDEX(XML!$A$2:$R$782,MATCH(C3240,XML!$D$2:$D$737,0),2)</f>
        <v>#N/A</v>
      </c>
    </row>
    <row r="3241" spans="1:14" ht="67.5" customHeight="1" x14ac:dyDescent="0.2">
      <c r="A3241">
        <v>62625</v>
      </c>
      <c r="B3241" t="s">
        <v>22450</v>
      </c>
      <c r="C3241" s="15" t="s">
        <v>22451</v>
      </c>
      <c r="D3241" s="15" t="s">
        <v>22452</v>
      </c>
      <c r="E3241">
        <v>3262196</v>
      </c>
      <c r="F3241">
        <v>3914635</v>
      </c>
      <c r="K3241" s="16">
        <f t="shared" si="150"/>
        <v>3490549.72</v>
      </c>
      <c r="L3241" s="16">
        <f t="shared" si="151"/>
        <v>3674262.8631578949</v>
      </c>
      <c r="M3241" s="16">
        <f t="shared" si="152"/>
        <v>4175298.7081339718</v>
      </c>
      <c r="N3241" t="e">
        <f>INDEX(XML!$A$2:$R$782,MATCH(C3241,XML!$D$2:$D$737,0),2)</f>
        <v>#N/A</v>
      </c>
    </row>
    <row r="3242" spans="1:14" ht="67.5" customHeight="1" x14ac:dyDescent="0.25">
      <c r="A3242" s="184" t="s">
        <v>2580</v>
      </c>
      <c r="B3242" s="184"/>
      <c r="C3242" s="185"/>
      <c r="D3242" s="185"/>
      <c r="E3242" s="184"/>
      <c r="F3242" s="184"/>
      <c r="G3242" s="184"/>
      <c r="H3242" s="184"/>
      <c r="I3242" s="184"/>
      <c r="J3242" s="184"/>
      <c r="K3242" s="16">
        <f t="shared" si="150"/>
        <v>0</v>
      </c>
      <c r="L3242" s="16">
        <f t="shared" si="151"/>
        <v>0</v>
      </c>
      <c r="M3242" s="16">
        <f t="shared" si="152"/>
        <v>0</v>
      </c>
      <c r="N3242" t="e">
        <f>INDEX(XML!$A$2:$R$782,MATCH(C3242,XML!$D$2:$D$737,0),2)</f>
        <v>#N/A</v>
      </c>
    </row>
    <row r="3243" spans="1:14" ht="123.75" x14ac:dyDescent="0.2">
      <c r="A3243">
        <v>16236</v>
      </c>
      <c r="B3243" t="s">
        <v>2581</v>
      </c>
      <c r="C3243" s="15" t="s">
        <v>2582</v>
      </c>
      <c r="D3243" s="15" t="s">
        <v>2583</v>
      </c>
      <c r="E3243">
        <v>80314</v>
      </c>
      <c r="F3243">
        <v>89238</v>
      </c>
      <c r="H3243" t="s">
        <v>746</v>
      </c>
      <c r="K3243" s="16">
        <f t="shared" si="150"/>
        <v>85935.98</v>
      </c>
      <c r="L3243" s="16">
        <f t="shared" si="151"/>
        <v>90458.926315789475</v>
      </c>
      <c r="M3243" s="16">
        <f t="shared" si="152"/>
        <v>102794.23444976077</v>
      </c>
      <c r="N3243">
        <f>INDEX(XML!$A$2:$R$782,MATCH(C3243,XML!$D$2:$D$737,0),2)</f>
        <v>10000009193</v>
      </c>
    </row>
    <row r="3244" spans="1:14" ht="146.25" x14ac:dyDescent="0.2">
      <c r="A3244">
        <v>36288</v>
      </c>
      <c r="B3244" t="s">
        <v>2584</v>
      </c>
      <c r="C3244" s="15" t="s">
        <v>2585</v>
      </c>
      <c r="D3244" s="15" t="s">
        <v>2586</v>
      </c>
      <c r="E3244">
        <v>68484</v>
      </c>
      <c r="F3244">
        <v>79020</v>
      </c>
      <c r="H3244">
        <v>2</v>
      </c>
      <c r="K3244" s="16">
        <f t="shared" si="150"/>
        <v>73277.88</v>
      </c>
      <c r="L3244" s="16">
        <f t="shared" si="151"/>
        <v>77134.610526315795</v>
      </c>
      <c r="M3244" s="16">
        <f t="shared" si="152"/>
        <v>87652.966507177043</v>
      </c>
      <c r="N3244" t="e">
        <f>INDEX(XML!$A$2:$R$782,MATCH(C3244,XML!$D$2:$D$737,0),2)</f>
        <v>#N/A</v>
      </c>
    </row>
    <row r="3245" spans="1:14" ht="135" x14ac:dyDescent="0.2">
      <c r="A3245">
        <v>14653</v>
      </c>
      <c r="B3245" t="s">
        <v>2587</v>
      </c>
      <c r="C3245" s="15" t="s">
        <v>2588</v>
      </c>
      <c r="D3245" s="15" t="s">
        <v>2589</v>
      </c>
      <c r="E3245">
        <v>94327</v>
      </c>
      <c r="F3245">
        <v>113192</v>
      </c>
      <c r="K3245" s="16">
        <f t="shared" si="150"/>
        <v>100929.89</v>
      </c>
      <c r="L3245" s="16">
        <f t="shared" si="151"/>
        <v>106241.98947368421</v>
      </c>
      <c r="M3245" s="16">
        <f t="shared" si="152"/>
        <v>120729.53349282296</v>
      </c>
      <c r="N3245">
        <f>INDEX(XML!$A$2:$R$782,MATCH(C3245,XML!$D$2:$D$737,0),2)</f>
        <v>10000009194</v>
      </c>
    </row>
    <row r="3246" spans="1:14" ht="135" x14ac:dyDescent="0.2">
      <c r="A3246">
        <v>14654</v>
      </c>
      <c r="B3246" t="s">
        <v>2590</v>
      </c>
      <c r="C3246" s="15" t="s">
        <v>2591</v>
      </c>
      <c r="D3246" s="15" t="s">
        <v>12159</v>
      </c>
      <c r="E3246">
        <v>143007</v>
      </c>
      <c r="F3246">
        <v>171608</v>
      </c>
      <c r="K3246" s="16">
        <f t="shared" si="150"/>
        <v>153017.49</v>
      </c>
      <c r="L3246" s="16">
        <f t="shared" si="151"/>
        <v>161071.04210526316</v>
      </c>
      <c r="M3246" s="16">
        <f t="shared" si="152"/>
        <v>183035.27511961723</v>
      </c>
      <c r="N3246" t="e">
        <f>INDEX(XML!$A$2:$R$782,MATCH(C3246,XML!$D$2:$D$737,0),2)</f>
        <v>#N/A</v>
      </c>
    </row>
    <row r="3247" spans="1:14" ht="135" x14ac:dyDescent="0.2">
      <c r="A3247">
        <v>14655</v>
      </c>
      <c r="B3247" t="s">
        <v>2592</v>
      </c>
      <c r="C3247" s="15" t="s">
        <v>2593</v>
      </c>
      <c r="D3247" s="15" t="s">
        <v>2594</v>
      </c>
      <c r="E3247">
        <v>159823</v>
      </c>
      <c r="F3247">
        <v>191788</v>
      </c>
      <c r="H3247" t="s">
        <v>746</v>
      </c>
      <c r="K3247" s="16">
        <f t="shared" si="150"/>
        <v>171010.61</v>
      </c>
      <c r="L3247" s="16">
        <f t="shared" si="151"/>
        <v>180011.16842105263</v>
      </c>
      <c r="M3247" s="16">
        <f t="shared" si="152"/>
        <v>204558.14593301434</v>
      </c>
      <c r="N3247" t="e">
        <f>INDEX(XML!$A$2:$R$782,MATCH(C3247,XML!$D$2:$D$737,0),2)</f>
        <v>#N/A</v>
      </c>
    </row>
    <row r="3248" spans="1:14" ht="146.25" x14ac:dyDescent="0.2">
      <c r="A3248">
        <v>14656</v>
      </c>
      <c r="B3248" t="s">
        <v>2595</v>
      </c>
      <c r="C3248" s="15" t="s">
        <v>2596</v>
      </c>
      <c r="D3248" s="15" t="s">
        <v>2597</v>
      </c>
      <c r="E3248">
        <v>229042</v>
      </c>
      <c r="F3248">
        <v>274851</v>
      </c>
      <c r="K3248" s="16">
        <f t="shared" si="150"/>
        <v>245074.94</v>
      </c>
      <c r="L3248" s="16">
        <f t="shared" si="151"/>
        <v>257973.62105263158</v>
      </c>
      <c r="M3248" s="16">
        <f t="shared" si="152"/>
        <v>293151.84210526315</v>
      </c>
      <c r="N3248">
        <f>INDEX(XML!$A$2:$R$782,MATCH(C3248,XML!$D$2:$D$737,0),2)</f>
        <v>10000006585</v>
      </c>
    </row>
    <row r="3249" spans="1:14" ht="135" x14ac:dyDescent="0.2">
      <c r="A3249">
        <v>24704</v>
      </c>
      <c r="B3249" t="s">
        <v>2600</v>
      </c>
      <c r="C3249" s="15" t="s">
        <v>2601</v>
      </c>
      <c r="D3249" s="15" t="s">
        <v>41973</v>
      </c>
      <c r="E3249">
        <v>109029</v>
      </c>
      <c r="F3249">
        <v>130833</v>
      </c>
      <c r="H3249" t="s">
        <v>746</v>
      </c>
      <c r="K3249" s="16">
        <f t="shared" si="150"/>
        <v>116661.03</v>
      </c>
      <c r="L3249" s="16">
        <f t="shared" si="151"/>
        <v>122801.08421052631</v>
      </c>
      <c r="M3249" s="16">
        <f t="shared" si="152"/>
        <v>139546.68660287082</v>
      </c>
      <c r="N3249" t="e">
        <f>INDEX(XML!$A$2:$R$782,MATCH(C3249,XML!$D$2:$D$737,0),2)</f>
        <v>#N/A</v>
      </c>
    </row>
    <row r="3250" spans="1:14" ht="135" x14ac:dyDescent="0.2">
      <c r="A3250">
        <v>24705</v>
      </c>
      <c r="B3250" t="s">
        <v>2602</v>
      </c>
      <c r="C3250" s="15" t="s">
        <v>2603</v>
      </c>
      <c r="D3250" s="15" t="s">
        <v>41974</v>
      </c>
      <c r="E3250">
        <v>126742</v>
      </c>
      <c r="F3250">
        <v>203483</v>
      </c>
      <c r="H3250">
        <v>1</v>
      </c>
      <c r="K3250" s="16">
        <f t="shared" si="150"/>
        <v>135613.94</v>
      </c>
      <c r="L3250" s="16">
        <f t="shared" si="151"/>
        <v>142751.51578947369</v>
      </c>
      <c r="M3250" s="16">
        <f t="shared" si="152"/>
        <v>162217.63157894739</v>
      </c>
      <c r="N3250" t="e">
        <f>INDEX(XML!$A$2:$R$782,MATCH(C3250,XML!$D$2:$D$737,0),2)</f>
        <v>#N/A</v>
      </c>
    </row>
    <row r="3251" spans="1:14" ht="135" x14ac:dyDescent="0.2">
      <c r="A3251">
        <v>24706</v>
      </c>
      <c r="B3251" t="s">
        <v>2598</v>
      </c>
      <c r="C3251" s="15" t="s">
        <v>2599</v>
      </c>
      <c r="D3251" s="15" t="s">
        <v>41975</v>
      </c>
      <c r="E3251">
        <v>177871</v>
      </c>
      <c r="F3251">
        <v>214538</v>
      </c>
      <c r="H3251" t="s">
        <v>746</v>
      </c>
      <c r="K3251" s="16">
        <f t="shared" si="150"/>
        <v>190321.97</v>
      </c>
      <c r="L3251" s="16">
        <f t="shared" si="151"/>
        <v>200338.91578947369</v>
      </c>
      <c r="M3251" s="16">
        <f t="shared" si="152"/>
        <v>227657.85885167465</v>
      </c>
      <c r="N3251" t="e">
        <f>INDEX(XML!$A$2:$R$782,MATCH(C3251,XML!$D$2:$D$737,0),2)</f>
        <v>#N/A</v>
      </c>
    </row>
    <row r="3252" spans="1:14" ht="146.25" x14ac:dyDescent="0.2">
      <c r="A3252">
        <v>32039</v>
      </c>
      <c r="B3252" t="s">
        <v>2604</v>
      </c>
      <c r="C3252" s="15" t="s">
        <v>2605</v>
      </c>
      <c r="D3252" s="15" t="s">
        <v>35549</v>
      </c>
      <c r="E3252">
        <v>99015</v>
      </c>
      <c r="F3252">
        <v>114248</v>
      </c>
      <c r="H3252">
        <v>32</v>
      </c>
      <c r="K3252" s="16">
        <f t="shared" si="150"/>
        <v>105946.05</v>
      </c>
      <c r="L3252" s="16">
        <f t="shared" si="151"/>
        <v>111522.15789473684</v>
      </c>
      <c r="M3252" s="16">
        <f t="shared" si="152"/>
        <v>126729.72488038278</v>
      </c>
      <c r="N3252">
        <f>INDEX(XML!$A$2:$R$782,MATCH(C3252,XML!$D$2:$D$737,0),2)</f>
        <v>10000014749</v>
      </c>
    </row>
    <row r="3253" spans="1:14" ht="146.25" x14ac:dyDescent="0.2">
      <c r="A3253">
        <v>32036</v>
      </c>
      <c r="B3253" t="s">
        <v>2606</v>
      </c>
      <c r="C3253" s="15" t="s">
        <v>2607</v>
      </c>
      <c r="D3253" s="15" t="s">
        <v>35550</v>
      </c>
      <c r="E3253">
        <v>164303</v>
      </c>
      <c r="F3253">
        <v>189580</v>
      </c>
      <c r="H3253" t="s">
        <v>746</v>
      </c>
      <c r="K3253" s="16">
        <f t="shared" si="150"/>
        <v>175804.21</v>
      </c>
      <c r="L3253" s="16">
        <f t="shared" si="151"/>
        <v>185057.06315789474</v>
      </c>
      <c r="M3253" s="16">
        <f t="shared" si="152"/>
        <v>210292.11722488038</v>
      </c>
      <c r="N3253" t="e">
        <f>INDEX(XML!$A$2:$R$782,MATCH(C3253,XML!$D$2:$D$737,0),2)</f>
        <v>#N/A</v>
      </c>
    </row>
    <row r="3254" spans="1:14" ht="22.5" customHeight="1" x14ac:dyDescent="0.2">
      <c r="A3254">
        <v>32038</v>
      </c>
      <c r="B3254" t="s">
        <v>2608</v>
      </c>
      <c r="C3254" s="15" t="s">
        <v>2609</v>
      </c>
      <c r="D3254" s="15" t="s">
        <v>35551</v>
      </c>
      <c r="E3254">
        <v>200742</v>
      </c>
      <c r="F3254">
        <v>240890</v>
      </c>
      <c r="H3254" t="s">
        <v>746</v>
      </c>
      <c r="K3254" s="16">
        <f t="shared" si="150"/>
        <v>214793.94</v>
      </c>
      <c r="L3254" s="16">
        <f t="shared" si="151"/>
        <v>226098.8842105263</v>
      </c>
      <c r="M3254" s="16">
        <f t="shared" si="152"/>
        <v>256930.55023923444</v>
      </c>
      <c r="N3254">
        <f>INDEX(XML!$A$2:$R$782,MATCH(C3254,XML!$D$2:$D$737,0),2)</f>
        <v>10000014912</v>
      </c>
    </row>
    <row r="3255" spans="1:14" ht="22.5" customHeight="1" x14ac:dyDescent="0.2">
      <c r="A3255">
        <v>77426</v>
      </c>
      <c r="B3255" t="s">
        <v>48814</v>
      </c>
      <c r="C3255" s="15" t="s">
        <v>48815</v>
      </c>
      <c r="D3255" s="15" t="s">
        <v>48816</v>
      </c>
      <c r="E3255">
        <v>142565</v>
      </c>
      <c r="F3255">
        <v>171078</v>
      </c>
      <c r="K3255" s="16">
        <f t="shared" si="150"/>
        <v>152544.54999999999</v>
      </c>
      <c r="L3255" s="16">
        <f t="shared" si="151"/>
        <v>160573.21052631576</v>
      </c>
      <c r="M3255" s="16">
        <f t="shared" si="152"/>
        <v>182469.5574162679</v>
      </c>
      <c r="N3255" t="e">
        <f>INDEX(XML!$A$2:$R$782,MATCH(C3255,XML!$D$2:$D$737,0),2)</f>
        <v>#N/A</v>
      </c>
    </row>
    <row r="3256" spans="1:14" ht="146.25" x14ac:dyDescent="0.2">
      <c r="A3256">
        <v>6608</v>
      </c>
      <c r="B3256" t="s">
        <v>2610</v>
      </c>
      <c r="C3256" s="15" t="s">
        <v>2611</v>
      </c>
      <c r="D3256" s="15" t="s">
        <v>2612</v>
      </c>
      <c r="E3256">
        <v>142565</v>
      </c>
      <c r="F3256">
        <v>171078</v>
      </c>
      <c r="H3256">
        <v>47</v>
      </c>
      <c r="K3256" s="16">
        <f t="shared" si="150"/>
        <v>152544.54999999999</v>
      </c>
      <c r="L3256" s="16">
        <f t="shared" si="151"/>
        <v>160573.21052631576</v>
      </c>
      <c r="M3256" s="16">
        <f t="shared" si="152"/>
        <v>182469.5574162679</v>
      </c>
      <c r="N3256">
        <f>INDEX(XML!$A$2:$R$782,MATCH(C3256,XML!$D$2:$D$737,0),2)</f>
        <v>10000013687</v>
      </c>
    </row>
    <row r="3257" spans="1:14" ht="157.5" x14ac:dyDescent="0.2">
      <c r="A3257">
        <v>77428</v>
      </c>
      <c r="B3257" t="s">
        <v>48817</v>
      </c>
      <c r="C3257" s="15" t="s">
        <v>48818</v>
      </c>
      <c r="D3257" s="15" t="s">
        <v>48819</v>
      </c>
      <c r="E3257">
        <v>237153</v>
      </c>
      <c r="F3257">
        <v>284584</v>
      </c>
      <c r="K3257" s="16">
        <f t="shared" si="150"/>
        <v>253753.71</v>
      </c>
      <c r="L3257" s="16">
        <f t="shared" si="151"/>
        <v>267109.16842105263</v>
      </c>
      <c r="M3257" s="16">
        <f t="shared" si="152"/>
        <v>303533.14593301434</v>
      </c>
      <c r="N3257" t="e">
        <f>INDEX(XML!$A$2:$R$782,MATCH(C3257,XML!$D$2:$D$737,0),2)</f>
        <v>#N/A</v>
      </c>
    </row>
    <row r="3258" spans="1:14" ht="146.25" x14ac:dyDescent="0.2">
      <c r="A3258">
        <v>837</v>
      </c>
      <c r="B3258" t="s">
        <v>2613</v>
      </c>
      <c r="C3258" s="15" t="s">
        <v>33</v>
      </c>
      <c r="D3258" s="15" t="s">
        <v>2614</v>
      </c>
      <c r="E3258">
        <v>237153</v>
      </c>
      <c r="F3258">
        <v>284584</v>
      </c>
      <c r="H3258">
        <v>10</v>
      </c>
      <c r="K3258" s="16">
        <f t="shared" si="150"/>
        <v>253753.71</v>
      </c>
      <c r="L3258" s="16">
        <f t="shared" si="151"/>
        <v>267109.16842105263</v>
      </c>
      <c r="M3258" s="16">
        <f t="shared" si="152"/>
        <v>303533.14593301434</v>
      </c>
      <c r="N3258">
        <f>INDEX(XML!$A$2:$R$782,MATCH(C3258,XML!$D$2:$D$737,0),2)</f>
        <v>10000009199</v>
      </c>
    </row>
    <row r="3259" spans="1:14" ht="157.5" x14ac:dyDescent="0.2">
      <c r="A3259">
        <v>77429</v>
      </c>
      <c r="B3259" t="s">
        <v>47643</v>
      </c>
      <c r="C3259" s="15" t="s">
        <v>47644</v>
      </c>
      <c r="D3259" s="15" t="s">
        <v>47645</v>
      </c>
      <c r="E3259">
        <v>257792</v>
      </c>
      <c r="F3259">
        <v>309350</v>
      </c>
      <c r="H3259" t="s">
        <v>746</v>
      </c>
      <c r="K3259" s="16">
        <f t="shared" si="150"/>
        <v>275837.44</v>
      </c>
      <c r="L3259" s="16">
        <f t="shared" si="151"/>
        <v>290355.20000000001</v>
      </c>
      <c r="M3259" s="16">
        <f t="shared" si="152"/>
        <v>329949.09090909088</v>
      </c>
      <c r="N3259" t="e">
        <f>INDEX(XML!$A$2:$R$782,MATCH(C3259,XML!$D$2:$D$737,0),2)</f>
        <v>#N/A</v>
      </c>
    </row>
    <row r="3260" spans="1:14" ht="157.5" x14ac:dyDescent="0.2">
      <c r="A3260">
        <v>6607</v>
      </c>
      <c r="B3260" t="s">
        <v>2615</v>
      </c>
      <c r="C3260" s="15" t="s">
        <v>79</v>
      </c>
      <c r="D3260" s="15" t="s">
        <v>2616</v>
      </c>
      <c r="E3260">
        <v>257792</v>
      </c>
      <c r="F3260">
        <v>309350</v>
      </c>
      <c r="H3260">
        <v>2</v>
      </c>
      <c r="K3260" s="16">
        <f t="shared" si="150"/>
        <v>275837.44</v>
      </c>
      <c r="L3260" s="16">
        <f t="shared" si="151"/>
        <v>290355.20000000001</v>
      </c>
      <c r="M3260" s="16">
        <f t="shared" si="152"/>
        <v>329949.09090909088</v>
      </c>
      <c r="N3260">
        <f>INDEX(XML!$A$2:$R$782,MATCH(C3260,XML!$D$2:$D$737,0),2)</f>
        <v>10000009200</v>
      </c>
    </row>
    <row r="3261" spans="1:14" ht="146.25" x14ac:dyDescent="0.2">
      <c r="A3261">
        <v>8581</v>
      </c>
      <c r="B3261" t="s">
        <v>2617</v>
      </c>
      <c r="C3261" s="15" t="s">
        <v>2618</v>
      </c>
      <c r="D3261" s="15" t="s">
        <v>2619</v>
      </c>
      <c r="E3261">
        <v>470766</v>
      </c>
      <c r="F3261">
        <v>564919</v>
      </c>
      <c r="H3261" t="s">
        <v>746</v>
      </c>
      <c r="K3261" s="16">
        <f t="shared" si="150"/>
        <v>503719.62</v>
      </c>
      <c r="L3261" s="16">
        <f t="shared" si="151"/>
        <v>530231.1789473684</v>
      </c>
      <c r="M3261" s="16">
        <f t="shared" si="152"/>
        <v>602535.43062200956</v>
      </c>
      <c r="N3261">
        <f>INDEX(XML!$A$2:$R$782,MATCH(C3261,XML!$D$2:$D$737,0),2)</f>
        <v>10000017076</v>
      </c>
    </row>
    <row r="3262" spans="1:14" ht="146.25" x14ac:dyDescent="0.2">
      <c r="A3262">
        <v>8590</v>
      </c>
      <c r="B3262" t="s">
        <v>2620</v>
      </c>
      <c r="C3262" s="15" t="s">
        <v>48</v>
      </c>
      <c r="D3262" s="15" t="s">
        <v>2621</v>
      </c>
      <c r="E3262">
        <v>580628</v>
      </c>
      <c r="F3262">
        <v>696754</v>
      </c>
      <c r="K3262" s="16">
        <f t="shared" si="150"/>
        <v>621271.96</v>
      </c>
      <c r="L3262" s="16">
        <f t="shared" si="151"/>
        <v>653970.48421052634</v>
      </c>
      <c r="M3262" s="16">
        <f t="shared" si="152"/>
        <v>743148.27751196176</v>
      </c>
      <c r="N3262">
        <f>INDEX(XML!$A$2:$R$782,MATCH(C3262,XML!$D$2:$D$737,0),2)</f>
        <v>10000009202</v>
      </c>
    </row>
    <row r="3263" spans="1:14" ht="146.25" x14ac:dyDescent="0.2">
      <c r="A3263">
        <v>42022</v>
      </c>
      <c r="B3263" t="s">
        <v>2622</v>
      </c>
      <c r="C3263" s="15" t="s">
        <v>2623</v>
      </c>
      <c r="D3263" s="15" t="s">
        <v>41976</v>
      </c>
      <c r="E3263">
        <v>113500</v>
      </c>
      <c r="F3263">
        <v>136190</v>
      </c>
      <c r="H3263">
        <v>33</v>
      </c>
      <c r="K3263" s="16">
        <f t="shared" si="150"/>
        <v>121445</v>
      </c>
      <c r="L3263" s="16">
        <f t="shared" si="151"/>
        <v>127836.84210526316</v>
      </c>
      <c r="M3263" s="16">
        <f t="shared" si="152"/>
        <v>145269.13875598085</v>
      </c>
      <c r="N3263" t="str">
        <f>INDEX(XML!$A$2:$R$782,MATCH(C3263,XML!$D$2:$D$737,0),2)</f>
        <v>5400929_173426</v>
      </c>
    </row>
    <row r="3264" spans="1:14" ht="146.25" x14ac:dyDescent="0.2">
      <c r="A3264">
        <v>59262</v>
      </c>
      <c r="B3264" t="s">
        <v>23580</v>
      </c>
      <c r="C3264" s="15" t="s">
        <v>23581</v>
      </c>
      <c r="D3264" s="15" t="s">
        <v>41977</v>
      </c>
      <c r="E3264">
        <v>170370</v>
      </c>
      <c r="F3264">
        <v>204490</v>
      </c>
      <c r="H3264">
        <v>17</v>
      </c>
      <c r="K3264" s="16">
        <f t="shared" si="150"/>
        <v>182295.9</v>
      </c>
      <c r="L3264" s="16">
        <f t="shared" si="151"/>
        <v>191890.42105263157</v>
      </c>
      <c r="M3264" s="16">
        <f t="shared" si="152"/>
        <v>218057.2966507177</v>
      </c>
      <c r="N3264" t="e">
        <f>INDEX(XML!$A$2:$R$782,MATCH(C3264,XML!$D$2:$D$737,0),2)</f>
        <v>#N/A</v>
      </c>
    </row>
    <row r="3265" spans="1:14" ht="146.25" x14ac:dyDescent="0.2">
      <c r="A3265">
        <v>59263</v>
      </c>
      <c r="B3265" t="s">
        <v>23582</v>
      </c>
      <c r="C3265" s="15" t="s">
        <v>23583</v>
      </c>
      <c r="D3265" s="15" t="s">
        <v>41978</v>
      </c>
      <c r="E3265">
        <v>208730</v>
      </c>
      <c r="F3265">
        <v>250490</v>
      </c>
      <c r="H3265">
        <v>3</v>
      </c>
      <c r="K3265" s="16">
        <f t="shared" si="150"/>
        <v>223341.1</v>
      </c>
      <c r="L3265" s="16">
        <f t="shared" si="151"/>
        <v>235095.89473684211</v>
      </c>
      <c r="M3265" s="16">
        <f t="shared" si="152"/>
        <v>267154.42583732057</v>
      </c>
      <c r="N3265" t="e">
        <f>INDEX(XML!$A$2:$R$782,MATCH(C3265,XML!$D$2:$D$737,0),2)</f>
        <v>#N/A</v>
      </c>
    </row>
    <row r="3266" spans="1:14" ht="45" customHeight="1" x14ac:dyDescent="0.2">
      <c r="A3266">
        <v>59265</v>
      </c>
      <c r="B3266" t="s">
        <v>22120</v>
      </c>
      <c r="C3266" s="15" t="s">
        <v>22121</v>
      </c>
      <c r="D3266" s="15" t="s">
        <v>41979</v>
      </c>
      <c r="E3266">
        <v>140640</v>
      </c>
      <c r="F3266">
        <v>174190</v>
      </c>
      <c r="H3266">
        <v>15</v>
      </c>
      <c r="K3266" s="16">
        <f t="shared" si="150"/>
        <v>150484.79999999999</v>
      </c>
      <c r="L3266" s="16">
        <f t="shared" si="151"/>
        <v>158405.05263157893</v>
      </c>
      <c r="M3266" s="16">
        <f t="shared" si="152"/>
        <v>180005.74162679425</v>
      </c>
      <c r="N3266" t="str">
        <f>INDEX(XML!$A$2:$R$782,MATCH(C3266,XML!$D$2:$D$737,0),2)</f>
        <v>10000016775</v>
      </c>
    </row>
    <row r="3267" spans="1:14" ht="45" customHeight="1" x14ac:dyDescent="0.2">
      <c r="A3267">
        <v>59266</v>
      </c>
      <c r="B3267" t="s">
        <v>39263</v>
      </c>
      <c r="C3267" s="15" t="s">
        <v>39264</v>
      </c>
      <c r="D3267" s="15" t="s">
        <v>41980</v>
      </c>
      <c r="E3267">
        <v>173100</v>
      </c>
      <c r="F3267">
        <v>212990</v>
      </c>
      <c r="H3267">
        <v>37</v>
      </c>
      <c r="K3267" s="16">
        <f t="shared" si="150"/>
        <v>185217</v>
      </c>
      <c r="L3267" s="16">
        <f t="shared" si="151"/>
        <v>194965.26315789475</v>
      </c>
      <c r="M3267" s="16">
        <f t="shared" si="152"/>
        <v>221551.43540669858</v>
      </c>
      <c r="N3267" t="e">
        <f>INDEX(XML!$A$2:$R$782,MATCH(C3267,XML!$D$2:$D$737,0),2)</f>
        <v>#N/A</v>
      </c>
    </row>
    <row r="3268" spans="1:14" ht="45" customHeight="1" x14ac:dyDescent="0.2">
      <c r="A3268">
        <v>59267</v>
      </c>
      <c r="B3268" t="s">
        <v>22122</v>
      </c>
      <c r="C3268" s="15" t="s">
        <v>22123</v>
      </c>
      <c r="D3268" s="15" t="s">
        <v>41981</v>
      </c>
      <c r="E3268">
        <v>249000</v>
      </c>
      <c r="F3268">
        <v>308990</v>
      </c>
      <c r="H3268">
        <v>10</v>
      </c>
      <c r="K3268" s="16">
        <f t="shared" si="150"/>
        <v>266430</v>
      </c>
      <c r="L3268" s="16">
        <f t="shared" si="151"/>
        <v>280452.63157894736</v>
      </c>
      <c r="M3268" s="16">
        <f t="shared" si="152"/>
        <v>318696.17224880378</v>
      </c>
      <c r="N3268" t="e">
        <f>INDEX(XML!$A$2:$R$782,MATCH(C3268,XML!$D$2:$D$737,0),2)</f>
        <v>#N/A</v>
      </c>
    </row>
    <row r="3269" spans="1:14" ht="146.25" x14ac:dyDescent="0.2">
      <c r="A3269">
        <v>42096</v>
      </c>
      <c r="B3269" t="s">
        <v>2624</v>
      </c>
      <c r="C3269" s="15" t="s">
        <v>2625</v>
      </c>
      <c r="D3269" s="15" t="s">
        <v>41982</v>
      </c>
      <c r="E3269">
        <v>180880</v>
      </c>
      <c r="F3269">
        <v>232590</v>
      </c>
      <c r="H3269">
        <v>18</v>
      </c>
      <c r="K3269" s="16">
        <f t="shared" ref="K3269:K3332" si="153">IF(E3269&gt;49999,E3269+E3269*0.07,IF(E3269&lt;=49999,E3269+E3269*0.12))</f>
        <v>193541.6</v>
      </c>
      <c r="L3269" s="16">
        <f t="shared" ref="L3269:L3332" si="154">K3269*100/95</f>
        <v>203728</v>
      </c>
      <c r="M3269" s="16">
        <f t="shared" ref="M3269:M3332" si="155">IF(COUNTIF(C3269,"*Dahua*"),F3269-10,L3269*100/88)</f>
        <v>231509.09090909091</v>
      </c>
      <c r="N3269" t="e">
        <f>INDEX(XML!$A$2:$R$782,MATCH(C3269,XML!$D$2:$D$737,0),2)</f>
        <v>#N/A</v>
      </c>
    </row>
    <row r="3270" spans="1:14" ht="168.75" x14ac:dyDescent="0.2">
      <c r="A3270">
        <v>47148</v>
      </c>
      <c r="B3270" t="s">
        <v>2626</v>
      </c>
      <c r="C3270" s="15" t="s">
        <v>2627</v>
      </c>
      <c r="D3270" s="15" t="s">
        <v>41983</v>
      </c>
      <c r="E3270">
        <v>288850</v>
      </c>
      <c r="F3270">
        <v>346690</v>
      </c>
      <c r="H3270">
        <v>10</v>
      </c>
      <c r="K3270" s="16">
        <f t="shared" si="153"/>
        <v>309069.5</v>
      </c>
      <c r="L3270" s="16">
        <f t="shared" si="154"/>
        <v>325336.31578947371</v>
      </c>
      <c r="M3270" s="16">
        <f t="shared" si="155"/>
        <v>369700.35885167471</v>
      </c>
      <c r="N3270" t="e">
        <f>INDEX(XML!$A$2:$R$782,MATCH(C3270,XML!$D$2:$D$737,0),2)</f>
        <v>#N/A</v>
      </c>
    </row>
    <row r="3271" spans="1:14" ht="168.75" x14ac:dyDescent="0.2">
      <c r="A3271">
        <v>42085</v>
      </c>
      <c r="B3271" t="s">
        <v>2628</v>
      </c>
      <c r="C3271" s="15" t="s">
        <v>2629</v>
      </c>
      <c r="D3271" s="15" t="s">
        <v>41984</v>
      </c>
      <c r="E3271">
        <v>312900</v>
      </c>
      <c r="F3271">
        <v>375490</v>
      </c>
      <c r="H3271">
        <v>6</v>
      </c>
      <c r="K3271" s="16">
        <f t="shared" si="153"/>
        <v>334803</v>
      </c>
      <c r="L3271" s="16">
        <f t="shared" si="154"/>
        <v>352424.21052631579</v>
      </c>
      <c r="M3271" s="16">
        <f t="shared" si="155"/>
        <v>400482.05741626793</v>
      </c>
      <c r="N3271" t="e">
        <f>INDEX(XML!$A$2:$R$782,MATCH(C3271,XML!$D$2:$D$737,0),2)</f>
        <v>#N/A</v>
      </c>
    </row>
    <row r="3272" spans="1:14" ht="180" x14ac:dyDescent="0.2">
      <c r="A3272">
        <v>42087</v>
      </c>
      <c r="B3272" t="s">
        <v>2630</v>
      </c>
      <c r="C3272" s="15" t="s">
        <v>2631</v>
      </c>
      <c r="D3272" s="15" t="s">
        <v>41985</v>
      </c>
      <c r="E3272">
        <v>432000</v>
      </c>
      <c r="F3272">
        <v>581990</v>
      </c>
      <c r="H3272">
        <v>11</v>
      </c>
      <c r="K3272" s="16">
        <f t="shared" si="153"/>
        <v>462240</v>
      </c>
      <c r="L3272" s="16">
        <f t="shared" si="154"/>
        <v>486568.42105263157</v>
      </c>
      <c r="M3272" s="16">
        <f t="shared" si="155"/>
        <v>552918.66028708138</v>
      </c>
      <c r="N3272" t="e">
        <f>INDEX(XML!$A$2:$R$782,MATCH(C3272,XML!$D$2:$D$737,0),2)</f>
        <v>#N/A</v>
      </c>
    </row>
    <row r="3273" spans="1:14" ht="180" x14ac:dyDescent="0.2">
      <c r="A3273">
        <v>42089</v>
      </c>
      <c r="B3273" t="s">
        <v>2632</v>
      </c>
      <c r="C3273" s="15" t="s">
        <v>92</v>
      </c>
      <c r="D3273" s="15" t="s">
        <v>41986</v>
      </c>
      <c r="E3273">
        <v>531200</v>
      </c>
      <c r="F3273">
        <v>712990</v>
      </c>
      <c r="H3273">
        <v>11</v>
      </c>
      <c r="K3273" s="16">
        <f t="shared" si="153"/>
        <v>568384</v>
      </c>
      <c r="L3273" s="16">
        <f t="shared" si="154"/>
        <v>598298.94736842101</v>
      </c>
      <c r="M3273" s="16">
        <f t="shared" si="155"/>
        <v>679885.16746411484</v>
      </c>
      <c r="N3273" t="str">
        <f>INDEX(XML!$A$2:$R$782,MATCH(C3273,XML!$D$2:$D$737,0),2)</f>
        <v>106338740_989555</v>
      </c>
    </row>
    <row r="3274" spans="1:14" ht="168.75" x14ac:dyDescent="0.2">
      <c r="A3274">
        <v>42088</v>
      </c>
      <c r="B3274" t="s">
        <v>24080</v>
      </c>
      <c r="C3274" s="15" t="s">
        <v>107</v>
      </c>
      <c r="D3274" s="15" t="s">
        <v>41987</v>
      </c>
      <c r="E3274">
        <v>485950</v>
      </c>
      <c r="F3274">
        <v>651990</v>
      </c>
      <c r="H3274">
        <v>19</v>
      </c>
      <c r="K3274" s="16">
        <f t="shared" si="153"/>
        <v>519966.5</v>
      </c>
      <c r="L3274" s="16">
        <f t="shared" si="154"/>
        <v>547333.15789473685</v>
      </c>
      <c r="M3274" s="16">
        <f t="shared" si="155"/>
        <v>621969.49760765547</v>
      </c>
      <c r="N3274">
        <f>INDEX(XML!$A$2:$R$782,MATCH(C3274,XML!$D$2:$D$737,0),2)</f>
        <v>10000018719</v>
      </c>
    </row>
    <row r="3275" spans="1:14" ht="180" x14ac:dyDescent="0.2">
      <c r="A3275">
        <v>42090</v>
      </c>
      <c r="B3275" t="s">
        <v>2633</v>
      </c>
      <c r="C3275" s="15" t="s">
        <v>2634</v>
      </c>
      <c r="D3275" s="15" t="s">
        <v>41988</v>
      </c>
      <c r="E3275">
        <v>635000</v>
      </c>
      <c r="F3275">
        <v>852290</v>
      </c>
      <c r="H3275">
        <v>25</v>
      </c>
      <c r="K3275" s="16">
        <f t="shared" si="153"/>
        <v>679450</v>
      </c>
      <c r="L3275" s="16">
        <f t="shared" si="154"/>
        <v>715210.52631578944</v>
      </c>
      <c r="M3275" s="16">
        <f t="shared" si="155"/>
        <v>812739.23444976064</v>
      </c>
      <c r="N3275" t="e">
        <f>INDEX(XML!$A$2:$R$782,MATCH(C3275,XML!$D$2:$D$737,0),2)</f>
        <v>#N/A</v>
      </c>
    </row>
    <row r="3276" spans="1:14" ht="180" x14ac:dyDescent="0.2">
      <c r="A3276">
        <v>42097</v>
      </c>
      <c r="B3276" t="s">
        <v>2635</v>
      </c>
      <c r="C3276" s="15" t="s">
        <v>2636</v>
      </c>
      <c r="D3276" s="15" t="s">
        <v>41989</v>
      </c>
      <c r="E3276">
        <v>1270500</v>
      </c>
      <c r="F3276">
        <v>1523990</v>
      </c>
      <c r="H3276">
        <v>1</v>
      </c>
      <c r="K3276" s="16">
        <f t="shared" si="153"/>
        <v>1359435</v>
      </c>
      <c r="L3276" s="16">
        <f t="shared" si="154"/>
        <v>1430984.2105263157</v>
      </c>
      <c r="M3276" s="16">
        <f t="shared" si="155"/>
        <v>1626118.4210526317</v>
      </c>
      <c r="N3276" t="e">
        <f>INDEX(XML!$A$2:$R$782,MATCH(C3276,XML!$D$2:$D$737,0),2)</f>
        <v>#N/A</v>
      </c>
    </row>
    <row r="3277" spans="1:14" ht="22.5" customHeight="1" x14ac:dyDescent="0.2">
      <c r="A3277">
        <v>42098</v>
      </c>
      <c r="B3277" t="s">
        <v>37057</v>
      </c>
      <c r="C3277" s="15" t="s">
        <v>37058</v>
      </c>
      <c r="D3277" s="15" t="s">
        <v>41990</v>
      </c>
      <c r="E3277">
        <v>262500</v>
      </c>
      <c r="F3277">
        <v>314990</v>
      </c>
      <c r="H3277">
        <v>10</v>
      </c>
      <c r="K3277" s="16">
        <f t="shared" si="153"/>
        <v>280875</v>
      </c>
      <c r="L3277" s="16">
        <f t="shared" si="154"/>
        <v>295657.89473684208</v>
      </c>
      <c r="M3277" s="16">
        <f t="shared" si="155"/>
        <v>335974.8803827751</v>
      </c>
      <c r="N3277" t="e">
        <f>INDEX(XML!$A$2:$R$782,MATCH(C3277,XML!$D$2:$D$737,0),2)</f>
        <v>#N/A</v>
      </c>
    </row>
    <row r="3278" spans="1:14" ht="22.5" customHeight="1" x14ac:dyDescent="0.2">
      <c r="A3278">
        <v>42100</v>
      </c>
      <c r="B3278" t="s">
        <v>35168</v>
      </c>
      <c r="C3278" s="15" t="s">
        <v>54</v>
      </c>
      <c r="D3278" s="15" t="s">
        <v>41991</v>
      </c>
      <c r="E3278">
        <v>398300</v>
      </c>
      <c r="F3278">
        <v>477990</v>
      </c>
      <c r="H3278">
        <v>20</v>
      </c>
      <c r="K3278" s="16">
        <f t="shared" si="153"/>
        <v>426181</v>
      </c>
      <c r="L3278" s="16">
        <f t="shared" si="154"/>
        <v>448611.57894736843</v>
      </c>
      <c r="M3278" s="16">
        <f t="shared" si="155"/>
        <v>509785.88516746409</v>
      </c>
      <c r="N3278" t="str">
        <f>INDEX(XML!$A$2:$R$782,MATCH(C3278,XML!$D$2:$D$737,0),2)</f>
        <v>106338866_293758</v>
      </c>
    </row>
    <row r="3279" spans="1:14" ht="22.5" customHeight="1" x14ac:dyDescent="0.2">
      <c r="A3279">
        <v>42101</v>
      </c>
      <c r="B3279" t="s">
        <v>2645</v>
      </c>
      <c r="C3279" s="15" t="s">
        <v>2646</v>
      </c>
      <c r="D3279" s="15" t="s">
        <v>41992</v>
      </c>
      <c r="E3279">
        <v>1064850</v>
      </c>
      <c r="F3279">
        <v>1277820</v>
      </c>
      <c r="K3279" s="16">
        <f t="shared" si="153"/>
        <v>1139389.5</v>
      </c>
      <c r="L3279" s="16">
        <f t="shared" si="154"/>
        <v>1199357.3684210526</v>
      </c>
      <c r="M3279" s="16">
        <f t="shared" si="155"/>
        <v>1362906.1004784687</v>
      </c>
      <c r="N3279" t="e">
        <f>INDEX(XML!$A$2:$R$782,MATCH(C3279,XML!$D$2:$D$737,0),2)</f>
        <v>#N/A</v>
      </c>
    </row>
    <row r="3280" spans="1:14" ht="146.25" x14ac:dyDescent="0.2">
      <c r="A3280">
        <v>42102</v>
      </c>
      <c r="B3280" t="s">
        <v>2647</v>
      </c>
      <c r="C3280" s="15" t="s">
        <v>94</v>
      </c>
      <c r="D3280" s="15" t="s">
        <v>41993</v>
      </c>
      <c r="E3280">
        <v>1266450</v>
      </c>
      <c r="F3280">
        <v>1519990</v>
      </c>
      <c r="H3280">
        <v>4</v>
      </c>
      <c r="K3280" s="16">
        <f t="shared" si="153"/>
        <v>1355101.5</v>
      </c>
      <c r="L3280" s="16">
        <f t="shared" si="154"/>
        <v>1426422.6315789474</v>
      </c>
      <c r="M3280" s="16">
        <f t="shared" si="155"/>
        <v>1620934.80861244</v>
      </c>
      <c r="N3280" t="str">
        <f>INDEX(XML!$A$2:$R$782,MATCH(C3280,XML!$D$2:$D$737,0),2)</f>
        <v>106356169_909067</v>
      </c>
    </row>
    <row r="3281" spans="1:14" ht="157.5" x14ac:dyDescent="0.2">
      <c r="A3281">
        <v>42069</v>
      </c>
      <c r="B3281" t="s">
        <v>38027</v>
      </c>
      <c r="C3281" s="15" t="s">
        <v>81</v>
      </c>
      <c r="D3281" s="15" t="s">
        <v>41994</v>
      </c>
      <c r="E3281">
        <v>662000</v>
      </c>
      <c r="F3281">
        <v>796900</v>
      </c>
      <c r="H3281">
        <v>24</v>
      </c>
      <c r="K3281" s="16">
        <f t="shared" si="153"/>
        <v>708340</v>
      </c>
      <c r="L3281" s="16">
        <f t="shared" si="154"/>
        <v>745621.05263157899</v>
      </c>
      <c r="M3281" s="16">
        <f t="shared" si="155"/>
        <v>847296.65071770351</v>
      </c>
      <c r="N3281" t="str">
        <f>INDEX(XML!$A$2:$R$782,MATCH(C3281,XML!$D$2:$D$737,0),2)</f>
        <v>106338794_721150</v>
      </c>
    </row>
    <row r="3282" spans="1:14" ht="168.75" x14ac:dyDescent="0.2">
      <c r="A3282">
        <v>52856</v>
      </c>
      <c r="B3282" t="s">
        <v>16371</v>
      </c>
      <c r="C3282" s="15" t="s">
        <v>16372</v>
      </c>
      <c r="D3282" s="15" t="s">
        <v>41995</v>
      </c>
      <c r="E3282">
        <v>1298850</v>
      </c>
      <c r="F3282">
        <v>1568990</v>
      </c>
      <c r="H3282">
        <v>3</v>
      </c>
      <c r="K3282" s="16">
        <f t="shared" si="153"/>
        <v>1389769.5</v>
      </c>
      <c r="L3282" s="16">
        <f t="shared" si="154"/>
        <v>1462915.2631578948</v>
      </c>
      <c r="M3282" s="16">
        <f t="shared" si="155"/>
        <v>1662403.7081339716</v>
      </c>
      <c r="N3282" t="e">
        <f>INDEX(XML!$A$2:$R$782,MATCH(C3282,XML!$D$2:$D$737,0),2)</f>
        <v>#N/A</v>
      </c>
    </row>
    <row r="3283" spans="1:14" ht="180" x14ac:dyDescent="0.2">
      <c r="A3283">
        <v>52857</v>
      </c>
      <c r="B3283" t="s">
        <v>16373</v>
      </c>
      <c r="C3283" s="15" t="s">
        <v>16374</v>
      </c>
      <c r="D3283" s="15" t="s">
        <v>41996</v>
      </c>
      <c r="E3283">
        <v>1661990</v>
      </c>
      <c r="F3283">
        <v>1661990</v>
      </c>
      <c r="H3283">
        <v>3</v>
      </c>
      <c r="K3283" s="16">
        <f t="shared" si="153"/>
        <v>1778329.3</v>
      </c>
      <c r="L3283" s="16">
        <f t="shared" si="154"/>
        <v>1871925.5789473683</v>
      </c>
      <c r="M3283" s="16">
        <f t="shared" si="155"/>
        <v>2127188.1578947366</v>
      </c>
      <c r="N3283" t="e">
        <f>INDEX(XML!$A$2:$R$782,MATCH(C3283,XML!$D$2:$D$737,0),2)</f>
        <v>#N/A</v>
      </c>
    </row>
    <row r="3284" spans="1:14" ht="157.5" x14ac:dyDescent="0.2">
      <c r="A3284">
        <v>42065</v>
      </c>
      <c r="B3284" t="s">
        <v>2637</v>
      </c>
      <c r="C3284" s="15" t="s">
        <v>2638</v>
      </c>
      <c r="D3284" s="15" t="s">
        <v>41997</v>
      </c>
      <c r="E3284">
        <v>573500</v>
      </c>
      <c r="F3284">
        <v>688990</v>
      </c>
      <c r="H3284">
        <v>16</v>
      </c>
      <c r="K3284" s="16">
        <f t="shared" si="153"/>
        <v>613645</v>
      </c>
      <c r="L3284" s="16">
        <f t="shared" si="154"/>
        <v>645942.10526315786</v>
      </c>
      <c r="M3284" s="16">
        <f t="shared" si="155"/>
        <v>734025.11961722479</v>
      </c>
      <c r="N3284" t="e">
        <f>INDEX(XML!$A$2:$R$782,MATCH(C3284,XML!$D$2:$D$737,0),2)</f>
        <v>#N/A</v>
      </c>
    </row>
    <row r="3285" spans="1:14" ht="135" x14ac:dyDescent="0.2">
      <c r="A3285">
        <v>79804</v>
      </c>
      <c r="B3285" t="s">
        <v>44546</v>
      </c>
      <c r="C3285" s="15" t="s">
        <v>44547</v>
      </c>
      <c r="D3285" s="15" t="s">
        <v>44548</v>
      </c>
      <c r="E3285">
        <v>265000</v>
      </c>
      <c r="F3285">
        <v>318990</v>
      </c>
      <c r="H3285">
        <v>12</v>
      </c>
      <c r="K3285" s="16">
        <f t="shared" si="153"/>
        <v>283550</v>
      </c>
      <c r="L3285" s="16">
        <f t="shared" si="154"/>
        <v>298473.68421052629</v>
      </c>
      <c r="M3285" s="16">
        <f t="shared" si="155"/>
        <v>339174.64114832529</v>
      </c>
      <c r="N3285" t="e">
        <f>INDEX(XML!$A$2:$R$782,MATCH(C3285,XML!$D$2:$D$737,0),2)</f>
        <v>#N/A</v>
      </c>
    </row>
    <row r="3286" spans="1:14" ht="22.5" customHeight="1" x14ac:dyDescent="0.2">
      <c r="A3286">
        <v>42053</v>
      </c>
      <c r="B3286" t="s">
        <v>2643</v>
      </c>
      <c r="C3286" s="15" t="s">
        <v>2644</v>
      </c>
      <c r="D3286" s="15" t="s">
        <v>41998</v>
      </c>
      <c r="E3286">
        <v>1127570</v>
      </c>
      <c r="F3286">
        <v>1353190</v>
      </c>
      <c r="H3286">
        <v>2</v>
      </c>
      <c r="K3286" s="16">
        <f t="shared" si="153"/>
        <v>1206499.8999999999</v>
      </c>
      <c r="L3286" s="16">
        <f t="shared" si="154"/>
        <v>1269999.894736842</v>
      </c>
      <c r="M3286" s="16">
        <f t="shared" si="155"/>
        <v>1443181.6985645932</v>
      </c>
      <c r="N3286" t="e">
        <f>INDEX(XML!$A$2:$R$782,MATCH(C3286,XML!$D$2:$D$737,0),2)</f>
        <v>#N/A</v>
      </c>
    </row>
    <row r="3287" spans="1:14" ht="22.5" customHeight="1" x14ac:dyDescent="0.2">
      <c r="A3287">
        <v>42070</v>
      </c>
      <c r="B3287" t="s">
        <v>2639</v>
      </c>
      <c r="C3287" s="15" t="s">
        <v>2640</v>
      </c>
      <c r="D3287" s="15" t="s">
        <v>41999</v>
      </c>
      <c r="E3287">
        <v>1069000</v>
      </c>
      <c r="F3287">
        <v>1281990</v>
      </c>
      <c r="H3287">
        <v>12</v>
      </c>
      <c r="K3287" s="16">
        <f t="shared" si="153"/>
        <v>1143830</v>
      </c>
      <c r="L3287" s="16">
        <f t="shared" si="154"/>
        <v>1204031.5789473683</v>
      </c>
      <c r="M3287" s="16">
        <f t="shared" si="155"/>
        <v>1368217.703349282</v>
      </c>
      <c r="N3287" t="e">
        <f>INDEX(XML!$A$2:$R$782,MATCH(C3287,XML!$D$2:$D$737,0),2)</f>
        <v>#N/A</v>
      </c>
    </row>
    <row r="3288" spans="1:14" ht="168.75" x14ac:dyDescent="0.2">
      <c r="A3288">
        <v>52860</v>
      </c>
      <c r="B3288" t="s">
        <v>16375</v>
      </c>
      <c r="C3288" s="15" t="s">
        <v>16376</v>
      </c>
      <c r="D3288" s="15" t="s">
        <v>42000</v>
      </c>
      <c r="E3288">
        <v>1602000</v>
      </c>
      <c r="F3288">
        <v>1922390</v>
      </c>
      <c r="H3288">
        <v>3</v>
      </c>
      <c r="K3288" s="16">
        <f t="shared" si="153"/>
        <v>1714140</v>
      </c>
      <c r="L3288" s="16">
        <f t="shared" si="154"/>
        <v>1804357.894736842</v>
      </c>
      <c r="M3288" s="16">
        <f t="shared" si="155"/>
        <v>2050406.698564593</v>
      </c>
      <c r="N3288" t="e">
        <f>INDEX(XML!$A$2:$R$782,MATCH(C3288,XML!$D$2:$D$737,0),2)</f>
        <v>#N/A</v>
      </c>
    </row>
    <row r="3289" spans="1:14" ht="22.5" customHeight="1" x14ac:dyDescent="0.2">
      <c r="A3289">
        <v>52861</v>
      </c>
      <c r="B3289" t="s">
        <v>16377</v>
      </c>
      <c r="C3289" s="15" t="s">
        <v>16378</v>
      </c>
      <c r="D3289" s="15" t="s">
        <v>42001</v>
      </c>
      <c r="E3289">
        <v>1803000</v>
      </c>
      <c r="F3289">
        <v>2162590</v>
      </c>
      <c r="H3289">
        <v>6</v>
      </c>
      <c r="K3289" s="16">
        <f t="shared" si="153"/>
        <v>1929210</v>
      </c>
      <c r="L3289" s="16">
        <f t="shared" si="154"/>
        <v>2030747.3684210526</v>
      </c>
      <c r="M3289" s="16">
        <f t="shared" si="155"/>
        <v>2307667.4641148327</v>
      </c>
      <c r="N3289" t="e">
        <f>INDEX(XML!$A$2:$R$782,MATCH(C3289,XML!$D$2:$D$737,0),2)</f>
        <v>#N/A</v>
      </c>
    </row>
    <row r="3290" spans="1:14" ht="168.75" x14ac:dyDescent="0.2">
      <c r="A3290">
        <v>42072</v>
      </c>
      <c r="B3290" t="s">
        <v>2641</v>
      </c>
      <c r="C3290" s="15" t="s">
        <v>2642</v>
      </c>
      <c r="D3290" s="15" t="s">
        <v>42002</v>
      </c>
      <c r="E3290">
        <v>1218790</v>
      </c>
      <c r="F3290">
        <v>1218790</v>
      </c>
      <c r="H3290">
        <v>1</v>
      </c>
      <c r="K3290" s="16">
        <f t="shared" si="153"/>
        <v>1304105.3</v>
      </c>
      <c r="L3290" s="16">
        <f t="shared" si="154"/>
        <v>1372742.4210526317</v>
      </c>
      <c r="M3290" s="16">
        <f t="shared" si="155"/>
        <v>1559934.5693779907</v>
      </c>
      <c r="N3290" t="e">
        <f>INDEX(XML!$A$2:$R$782,MATCH(C3290,XML!$D$2:$D$737,0),2)</f>
        <v>#N/A</v>
      </c>
    </row>
    <row r="3291" spans="1:14" ht="22.5" customHeight="1" x14ac:dyDescent="0.2">
      <c r="A3291">
        <v>61364</v>
      </c>
      <c r="B3291" t="s">
        <v>47174</v>
      </c>
      <c r="C3291" s="15" t="s">
        <v>19672</v>
      </c>
      <c r="D3291" s="15" t="s">
        <v>20341</v>
      </c>
      <c r="E3291">
        <v>218984</v>
      </c>
      <c r="F3291">
        <v>259213</v>
      </c>
      <c r="H3291">
        <v>5</v>
      </c>
      <c r="K3291" s="16">
        <f t="shared" si="153"/>
        <v>234312.88</v>
      </c>
      <c r="L3291" s="16">
        <f t="shared" si="154"/>
        <v>246645.13684210528</v>
      </c>
      <c r="M3291" s="16">
        <f t="shared" si="155"/>
        <v>280278.56459330145</v>
      </c>
      <c r="N3291" t="e">
        <f>INDEX(XML!$A$2:$R$782,MATCH(C3291,XML!$D$2:$D$737,0),2)</f>
        <v>#N/A</v>
      </c>
    </row>
    <row r="3292" spans="1:14" ht="22.5" customHeight="1" x14ac:dyDescent="0.2">
      <c r="A3292">
        <v>61363</v>
      </c>
      <c r="B3292" t="s">
        <v>47175</v>
      </c>
      <c r="C3292" s="15" t="s">
        <v>19673</v>
      </c>
      <c r="D3292" s="15" t="s">
        <v>20342</v>
      </c>
      <c r="E3292">
        <v>334882</v>
      </c>
      <c r="F3292">
        <v>405604</v>
      </c>
      <c r="H3292">
        <v>26</v>
      </c>
      <c r="K3292" s="16">
        <f t="shared" si="153"/>
        <v>358323.74</v>
      </c>
      <c r="L3292" s="16">
        <f t="shared" si="154"/>
        <v>377182.8842105263</v>
      </c>
      <c r="M3292" s="16">
        <f t="shared" si="155"/>
        <v>428616.91387559805</v>
      </c>
      <c r="N3292" t="e">
        <f>INDEX(XML!$A$2:$R$782,MATCH(C3292,XML!$D$2:$D$737,0),2)</f>
        <v>#N/A</v>
      </c>
    </row>
    <row r="3293" spans="1:14" ht="22.5" customHeight="1" x14ac:dyDescent="0.2">
      <c r="A3293">
        <v>61362</v>
      </c>
      <c r="B3293" t="s">
        <v>47176</v>
      </c>
      <c r="C3293" s="15" t="s">
        <v>19674</v>
      </c>
      <c r="D3293" s="15" t="s">
        <v>20343</v>
      </c>
      <c r="E3293">
        <v>398053</v>
      </c>
      <c r="F3293">
        <v>484303</v>
      </c>
      <c r="K3293" s="16">
        <f t="shared" si="153"/>
        <v>425916.71</v>
      </c>
      <c r="L3293" s="16">
        <f t="shared" si="154"/>
        <v>448333.37894736842</v>
      </c>
      <c r="M3293" s="16">
        <f t="shared" si="155"/>
        <v>509469.74880382774</v>
      </c>
      <c r="N3293" t="e">
        <f>INDEX(XML!$A$2:$R$782,MATCH(C3293,XML!$D$2:$D$737,0),2)</f>
        <v>#N/A</v>
      </c>
    </row>
    <row r="3294" spans="1:14" ht="22.5" customHeight="1" x14ac:dyDescent="0.2">
      <c r="A3294">
        <v>61361</v>
      </c>
      <c r="B3294" t="s">
        <v>47177</v>
      </c>
      <c r="C3294" s="15" t="s">
        <v>19675</v>
      </c>
      <c r="D3294" s="15" t="s">
        <v>20344</v>
      </c>
      <c r="E3294">
        <v>946371</v>
      </c>
      <c r="F3294">
        <v>1056016</v>
      </c>
      <c r="H3294">
        <v>4</v>
      </c>
      <c r="K3294" s="16">
        <f t="shared" si="153"/>
        <v>1012616.97</v>
      </c>
      <c r="L3294" s="16">
        <f t="shared" si="154"/>
        <v>1065912.6000000001</v>
      </c>
      <c r="M3294" s="16">
        <f t="shared" si="155"/>
        <v>1211264.3181818184</v>
      </c>
      <c r="N3294" t="e">
        <f>INDEX(XML!$A$2:$R$782,MATCH(C3294,XML!$D$2:$D$737,0),2)</f>
        <v>#N/A</v>
      </c>
    </row>
    <row r="3295" spans="1:14" ht="157.5" x14ac:dyDescent="0.2">
      <c r="A3295">
        <v>61360</v>
      </c>
      <c r="B3295" t="s">
        <v>47178</v>
      </c>
      <c r="C3295" s="15" t="s">
        <v>19676</v>
      </c>
      <c r="D3295" s="15" t="s">
        <v>20345</v>
      </c>
      <c r="E3295">
        <v>1116288</v>
      </c>
      <c r="F3295">
        <v>1348750</v>
      </c>
      <c r="H3295">
        <v>5</v>
      </c>
      <c r="K3295" s="16">
        <f t="shared" si="153"/>
        <v>1194428.1599999999</v>
      </c>
      <c r="L3295" s="16">
        <f t="shared" si="154"/>
        <v>1257292.7999999998</v>
      </c>
      <c r="M3295" s="16">
        <f t="shared" si="155"/>
        <v>1428741.8181818181</v>
      </c>
      <c r="N3295" t="e">
        <f>INDEX(XML!$A$2:$R$782,MATCH(C3295,XML!$D$2:$D$737,0),2)</f>
        <v>#N/A</v>
      </c>
    </row>
    <row r="3296" spans="1:14" ht="157.5" x14ac:dyDescent="0.2">
      <c r="A3296">
        <v>61359</v>
      </c>
      <c r="B3296" t="s">
        <v>47179</v>
      </c>
      <c r="C3296" s="15" t="s">
        <v>19677</v>
      </c>
      <c r="D3296" s="15" t="s">
        <v>20346</v>
      </c>
      <c r="E3296">
        <v>810500</v>
      </c>
      <c r="F3296">
        <v>1023022</v>
      </c>
      <c r="H3296">
        <v>4</v>
      </c>
      <c r="K3296" s="16">
        <f t="shared" si="153"/>
        <v>867235</v>
      </c>
      <c r="L3296" s="16">
        <f t="shared" si="154"/>
        <v>912878.94736842101</v>
      </c>
      <c r="M3296" s="16">
        <f t="shared" si="155"/>
        <v>1037362.4401913874</v>
      </c>
      <c r="N3296" t="e">
        <f>INDEX(XML!$A$2:$R$782,MATCH(C3296,XML!$D$2:$D$737,0),2)</f>
        <v>#N/A</v>
      </c>
    </row>
    <row r="3297" spans="1:14" ht="168.75" x14ac:dyDescent="0.2">
      <c r="A3297">
        <v>61358</v>
      </c>
      <c r="B3297" t="s">
        <v>47180</v>
      </c>
      <c r="C3297" s="15" t="s">
        <v>19678</v>
      </c>
      <c r="D3297" s="15" t="s">
        <v>19679</v>
      </c>
      <c r="E3297">
        <v>1189246</v>
      </c>
      <c r="F3297">
        <v>1406621</v>
      </c>
      <c r="K3297" s="16">
        <f t="shared" si="153"/>
        <v>1272493.22</v>
      </c>
      <c r="L3297" s="16">
        <f t="shared" si="154"/>
        <v>1339466.547368421</v>
      </c>
      <c r="M3297" s="16">
        <f t="shared" si="155"/>
        <v>1522121.0765550239</v>
      </c>
      <c r="N3297" t="e">
        <f>INDEX(XML!$A$2:$R$782,MATCH(C3297,XML!$D$2:$D$737,0),2)</f>
        <v>#N/A</v>
      </c>
    </row>
    <row r="3298" spans="1:14" ht="168.75" x14ac:dyDescent="0.2">
      <c r="A3298">
        <v>61357</v>
      </c>
      <c r="B3298" t="s">
        <v>47181</v>
      </c>
      <c r="C3298" s="15" t="s">
        <v>20712</v>
      </c>
      <c r="D3298" s="15" t="s">
        <v>20713</v>
      </c>
      <c r="E3298">
        <v>1269714</v>
      </c>
      <c r="F3298">
        <v>1804484</v>
      </c>
      <c r="H3298">
        <v>1</v>
      </c>
      <c r="K3298" s="16">
        <f t="shared" si="153"/>
        <v>1358593.98</v>
      </c>
      <c r="L3298" s="16">
        <f t="shared" si="154"/>
        <v>1430098.9263157896</v>
      </c>
      <c r="M3298" s="16">
        <f t="shared" si="155"/>
        <v>1625112.4162679426</v>
      </c>
      <c r="N3298" t="e">
        <f>INDEX(XML!$A$2:$R$782,MATCH(C3298,XML!$D$2:$D$737,0),2)</f>
        <v>#N/A</v>
      </c>
    </row>
    <row r="3299" spans="1:14" ht="22.5" customHeight="1" x14ac:dyDescent="0.2">
      <c r="A3299">
        <v>61356</v>
      </c>
      <c r="B3299" t="s">
        <v>19680</v>
      </c>
      <c r="C3299" s="15" t="s">
        <v>19681</v>
      </c>
      <c r="D3299" s="15" t="s">
        <v>19682</v>
      </c>
      <c r="E3299">
        <v>1189100</v>
      </c>
      <c r="F3299">
        <v>1389268</v>
      </c>
      <c r="K3299" s="16">
        <f t="shared" si="153"/>
        <v>1272337</v>
      </c>
      <c r="L3299" s="16">
        <f t="shared" si="154"/>
        <v>1339302.105263158</v>
      </c>
      <c r="M3299" s="16">
        <f t="shared" si="155"/>
        <v>1521934.2105263157</v>
      </c>
      <c r="N3299" t="e">
        <f>INDEX(XML!$A$2:$R$782,MATCH(C3299,XML!$D$2:$D$737,0),2)</f>
        <v>#N/A</v>
      </c>
    </row>
    <row r="3300" spans="1:14" ht="22.5" customHeight="1" x14ac:dyDescent="0.2">
      <c r="A3300">
        <v>79974</v>
      </c>
      <c r="B3300" t="s">
        <v>45670</v>
      </c>
      <c r="C3300" s="15" t="s">
        <v>45671</v>
      </c>
      <c r="D3300" s="15" t="s">
        <v>45672</v>
      </c>
      <c r="E3300">
        <v>1353200</v>
      </c>
      <c r="F3300">
        <v>1488520</v>
      </c>
      <c r="H3300">
        <v>6</v>
      </c>
      <c r="K3300" s="16">
        <f t="shared" si="153"/>
        <v>1447924</v>
      </c>
      <c r="L3300" s="16">
        <f t="shared" si="154"/>
        <v>1524130.5263157894</v>
      </c>
      <c r="M3300" s="16">
        <f t="shared" si="155"/>
        <v>1731966.5071770335</v>
      </c>
      <c r="N3300" t="e">
        <f>INDEX(XML!$A$2:$R$782,MATCH(C3300,XML!$D$2:$D$737,0),2)</f>
        <v>#N/A</v>
      </c>
    </row>
    <row r="3301" spans="1:14" ht="101.25" x14ac:dyDescent="0.2">
      <c r="A3301">
        <v>61355</v>
      </c>
      <c r="B3301" t="s">
        <v>19683</v>
      </c>
      <c r="C3301" s="15" t="s">
        <v>19684</v>
      </c>
      <c r="D3301" s="15" t="s">
        <v>19685</v>
      </c>
      <c r="E3301">
        <v>2014870</v>
      </c>
      <c r="F3301">
        <v>2165776</v>
      </c>
      <c r="H3301">
        <v>3</v>
      </c>
      <c r="K3301" s="16">
        <f t="shared" si="153"/>
        <v>2155910.9</v>
      </c>
      <c r="L3301" s="16">
        <f t="shared" si="154"/>
        <v>2269379.8947368423</v>
      </c>
      <c r="M3301" s="16">
        <f t="shared" si="155"/>
        <v>2578840.7894736845</v>
      </c>
      <c r="N3301" t="e">
        <f>INDEX(XML!$A$2:$R$782,MATCH(C3301,XML!$D$2:$D$737,0),2)</f>
        <v>#N/A</v>
      </c>
    </row>
    <row r="3302" spans="1:14" ht="123.75" x14ac:dyDescent="0.2">
      <c r="A3302">
        <v>61354</v>
      </c>
      <c r="B3302" t="s">
        <v>20158</v>
      </c>
      <c r="C3302" s="15" t="s">
        <v>20159</v>
      </c>
      <c r="D3302" s="15" t="s">
        <v>20160</v>
      </c>
      <c r="E3302">
        <v>2482520</v>
      </c>
      <c r="F3302">
        <v>2799197</v>
      </c>
      <c r="K3302" s="16">
        <f t="shared" si="153"/>
        <v>2656296.4</v>
      </c>
      <c r="L3302" s="16">
        <f t="shared" si="154"/>
        <v>2796101.4736842103</v>
      </c>
      <c r="M3302" s="16">
        <f t="shared" si="155"/>
        <v>3177388.0382775115</v>
      </c>
      <c r="N3302" t="e">
        <f>INDEX(XML!$A$2:$R$782,MATCH(C3302,XML!$D$2:$D$737,0),2)</f>
        <v>#N/A</v>
      </c>
    </row>
    <row r="3303" spans="1:14" ht="22.5" customHeight="1" x14ac:dyDescent="0.2">
      <c r="A3303">
        <v>61353</v>
      </c>
      <c r="B3303" t="s">
        <v>19686</v>
      </c>
      <c r="C3303" s="15" t="s">
        <v>19687</v>
      </c>
      <c r="D3303" s="15" t="s">
        <v>19688</v>
      </c>
      <c r="E3303">
        <v>2780500</v>
      </c>
      <c r="F3303">
        <v>3269317</v>
      </c>
      <c r="H3303">
        <v>5</v>
      </c>
      <c r="K3303" s="16">
        <f t="shared" si="153"/>
        <v>2975135</v>
      </c>
      <c r="L3303" s="16">
        <f t="shared" si="154"/>
        <v>3131721.0526315789</v>
      </c>
      <c r="M3303" s="16">
        <f t="shared" si="155"/>
        <v>3558773.9234449761</v>
      </c>
      <c r="N3303" t="e">
        <f>INDEX(XML!$A$2:$R$782,MATCH(C3303,XML!$D$2:$D$737,0),2)</f>
        <v>#N/A</v>
      </c>
    </row>
    <row r="3304" spans="1:14" ht="123.75" x14ac:dyDescent="0.2">
      <c r="A3304">
        <v>61352</v>
      </c>
      <c r="B3304" t="s">
        <v>19689</v>
      </c>
      <c r="C3304" s="15" t="s">
        <v>19690</v>
      </c>
      <c r="D3304" s="15" t="s">
        <v>19691</v>
      </c>
      <c r="E3304">
        <v>3686000</v>
      </c>
      <c r="F3304">
        <v>4518226</v>
      </c>
      <c r="H3304">
        <v>3</v>
      </c>
      <c r="K3304" s="16">
        <f t="shared" si="153"/>
        <v>3944020</v>
      </c>
      <c r="L3304" s="16">
        <f t="shared" si="154"/>
        <v>4151600</v>
      </c>
      <c r="M3304" s="16">
        <f t="shared" si="155"/>
        <v>4717727.2727272725</v>
      </c>
      <c r="N3304" t="e">
        <f>INDEX(XML!$A$2:$R$782,MATCH(C3304,XML!$D$2:$D$737,0),2)</f>
        <v>#N/A</v>
      </c>
    </row>
    <row r="3305" spans="1:14" ht="135" x14ac:dyDescent="0.2">
      <c r="A3305">
        <v>61351</v>
      </c>
      <c r="B3305" t="s">
        <v>19692</v>
      </c>
      <c r="C3305" s="15" t="s">
        <v>19693</v>
      </c>
      <c r="D3305" s="15" t="s">
        <v>19694</v>
      </c>
      <c r="E3305">
        <v>4404800</v>
      </c>
      <c r="F3305">
        <v>4979978</v>
      </c>
      <c r="H3305">
        <v>1</v>
      </c>
      <c r="K3305" s="16">
        <f t="shared" si="153"/>
        <v>4713136</v>
      </c>
      <c r="L3305" s="16">
        <f t="shared" si="154"/>
        <v>4961195.7894736845</v>
      </c>
      <c r="M3305" s="16">
        <f t="shared" si="155"/>
        <v>5637722.4880382782</v>
      </c>
      <c r="N3305" t="e">
        <f>INDEX(XML!$A$2:$R$782,MATCH(C3305,XML!$D$2:$D$737,0),2)</f>
        <v>#N/A</v>
      </c>
    </row>
    <row r="3306" spans="1:14" ht="146.25" x14ac:dyDescent="0.2">
      <c r="A3306">
        <v>61200</v>
      </c>
      <c r="B3306" t="s">
        <v>19695</v>
      </c>
      <c r="C3306" s="15" t="s">
        <v>19696</v>
      </c>
      <c r="D3306" s="15" t="s">
        <v>19941</v>
      </c>
      <c r="E3306">
        <v>415202</v>
      </c>
      <c r="F3306">
        <v>586454</v>
      </c>
      <c r="H3306">
        <v>2</v>
      </c>
      <c r="K3306" s="16">
        <f t="shared" si="153"/>
        <v>444266.14</v>
      </c>
      <c r="L3306" s="16">
        <f t="shared" si="154"/>
        <v>467648.56842105265</v>
      </c>
      <c r="M3306" s="16">
        <f t="shared" si="155"/>
        <v>531418.82775119611</v>
      </c>
      <c r="N3306" t="e">
        <f>INDEX(XML!$A$2:$R$782,MATCH(C3306,XML!$D$2:$D$737,0),2)</f>
        <v>#N/A</v>
      </c>
    </row>
    <row r="3307" spans="1:14" ht="146.25" x14ac:dyDescent="0.2">
      <c r="A3307">
        <v>61344</v>
      </c>
      <c r="B3307" t="s">
        <v>19697</v>
      </c>
      <c r="C3307" s="15" t="s">
        <v>19698</v>
      </c>
      <c r="D3307" s="15" t="s">
        <v>19699</v>
      </c>
      <c r="E3307">
        <v>603758</v>
      </c>
      <c r="F3307">
        <v>749608</v>
      </c>
      <c r="H3307">
        <v>4</v>
      </c>
      <c r="K3307" s="16">
        <f t="shared" si="153"/>
        <v>646021.06000000006</v>
      </c>
      <c r="L3307" s="16">
        <f t="shared" si="154"/>
        <v>680022.16842105275</v>
      </c>
      <c r="M3307" s="16">
        <f t="shared" si="155"/>
        <v>772752.46411483258</v>
      </c>
      <c r="N3307" t="e">
        <f>INDEX(XML!$A$2:$R$782,MATCH(C3307,XML!$D$2:$D$737,0),2)</f>
        <v>#N/A</v>
      </c>
    </row>
    <row r="3308" spans="1:14" ht="146.25" x14ac:dyDescent="0.2">
      <c r="A3308">
        <v>61342</v>
      </c>
      <c r="B3308" t="s">
        <v>19700</v>
      </c>
      <c r="C3308" s="15" t="s">
        <v>19701</v>
      </c>
      <c r="D3308" s="15" t="s">
        <v>19702</v>
      </c>
      <c r="E3308">
        <v>1041100</v>
      </c>
      <c r="F3308">
        <v>1229186</v>
      </c>
      <c r="K3308" s="16">
        <f t="shared" si="153"/>
        <v>1113977</v>
      </c>
      <c r="L3308" s="16">
        <f t="shared" si="154"/>
        <v>1172607.3684210526</v>
      </c>
      <c r="M3308" s="16">
        <f t="shared" si="155"/>
        <v>1332508.3732057416</v>
      </c>
      <c r="N3308" t="e">
        <f>INDEX(XML!$A$2:$R$782,MATCH(C3308,XML!$D$2:$D$737,0),2)</f>
        <v>#N/A</v>
      </c>
    </row>
    <row r="3309" spans="1:14" ht="146.25" x14ac:dyDescent="0.2">
      <c r="A3309">
        <v>63386</v>
      </c>
      <c r="B3309" t="s">
        <v>21008</v>
      </c>
      <c r="C3309" s="15" t="s">
        <v>21009</v>
      </c>
      <c r="D3309" s="15" t="s">
        <v>21010</v>
      </c>
      <c r="E3309">
        <v>1291700</v>
      </c>
      <c r="F3309">
        <v>1517977</v>
      </c>
      <c r="K3309" s="16">
        <f t="shared" si="153"/>
        <v>1382119</v>
      </c>
      <c r="L3309" s="16">
        <f t="shared" si="154"/>
        <v>1454862.105263158</v>
      </c>
      <c r="M3309" s="16">
        <f t="shared" si="155"/>
        <v>1653252.3923444978</v>
      </c>
      <c r="N3309" t="e">
        <f>INDEX(XML!$A$2:$R$782,MATCH(C3309,XML!$D$2:$D$737,0),2)</f>
        <v>#N/A</v>
      </c>
    </row>
    <row r="3310" spans="1:14" ht="146.25" x14ac:dyDescent="0.2">
      <c r="A3310">
        <v>61398</v>
      </c>
      <c r="B3310" t="s">
        <v>47182</v>
      </c>
      <c r="C3310" s="15" t="s">
        <v>20161</v>
      </c>
      <c r="D3310" s="15" t="s">
        <v>20162</v>
      </c>
      <c r="E3310">
        <v>340341</v>
      </c>
      <c r="F3310">
        <v>408409</v>
      </c>
      <c r="H3310">
        <v>5</v>
      </c>
      <c r="K3310" s="16">
        <f t="shared" si="153"/>
        <v>364164.87</v>
      </c>
      <c r="L3310" s="16">
        <f t="shared" si="154"/>
        <v>383331.44210526318</v>
      </c>
      <c r="M3310" s="16">
        <f t="shared" si="155"/>
        <v>435603.91148325359</v>
      </c>
      <c r="N3310" t="e">
        <f>INDEX(XML!$A$2:$R$782,MATCH(C3310,XML!$D$2:$D$737,0),2)</f>
        <v>#N/A</v>
      </c>
    </row>
    <row r="3311" spans="1:14" ht="157.5" x14ac:dyDescent="0.2">
      <c r="A3311">
        <v>79443</v>
      </c>
      <c r="B3311" t="s">
        <v>47183</v>
      </c>
      <c r="C3311" s="15" t="s">
        <v>37448</v>
      </c>
      <c r="D3311" s="15" t="s">
        <v>37449</v>
      </c>
      <c r="E3311">
        <v>1299000</v>
      </c>
      <c r="F3311">
        <v>2020310</v>
      </c>
      <c r="H3311">
        <v>3</v>
      </c>
      <c r="K3311" s="16">
        <f t="shared" si="153"/>
        <v>1389930</v>
      </c>
      <c r="L3311" s="16">
        <f t="shared" si="154"/>
        <v>1463084.2105263157</v>
      </c>
      <c r="M3311" s="16">
        <f t="shared" si="155"/>
        <v>1662595.6937799044</v>
      </c>
      <c r="N3311" t="e">
        <f>INDEX(XML!$A$2:$R$782,MATCH(C3311,XML!$D$2:$D$737,0),2)</f>
        <v>#N/A</v>
      </c>
    </row>
    <row r="3312" spans="1:14" ht="168.75" x14ac:dyDescent="0.2">
      <c r="A3312">
        <v>61394</v>
      </c>
      <c r="B3312" t="s">
        <v>47184</v>
      </c>
      <c r="C3312" s="15" t="s">
        <v>20163</v>
      </c>
      <c r="D3312" s="15" t="s">
        <v>20164</v>
      </c>
      <c r="E3312">
        <v>859191</v>
      </c>
      <c r="F3312">
        <v>1031029</v>
      </c>
      <c r="H3312">
        <v>4</v>
      </c>
      <c r="K3312" s="16">
        <f t="shared" si="153"/>
        <v>919334.37</v>
      </c>
      <c r="L3312" s="16">
        <f t="shared" si="154"/>
        <v>967720.38947368425</v>
      </c>
      <c r="M3312" s="16">
        <f t="shared" si="155"/>
        <v>1099682.2607655504</v>
      </c>
      <c r="N3312" t="e">
        <f>INDEX(XML!$A$2:$R$782,MATCH(C3312,XML!$D$2:$D$737,0),2)</f>
        <v>#N/A</v>
      </c>
    </row>
    <row r="3313" spans="1:14" ht="123.75" x14ac:dyDescent="0.2">
      <c r="A3313">
        <v>52070</v>
      </c>
      <c r="B3313" t="s">
        <v>2648</v>
      </c>
      <c r="C3313" s="15" t="s">
        <v>2649</v>
      </c>
      <c r="D3313" s="15" t="s">
        <v>2650</v>
      </c>
      <c r="E3313">
        <v>67505</v>
      </c>
      <c r="F3313">
        <v>138091</v>
      </c>
      <c r="H3313">
        <v>20</v>
      </c>
      <c r="K3313" s="16">
        <f t="shared" si="153"/>
        <v>72230.350000000006</v>
      </c>
      <c r="L3313" s="16">
        <f t="shared" si="154"/>
        <v>76031.947368421068</v>
      </c>
      <c r="M3313" s="16">
        <f t="shared" si="155"/>
        <v>86399.940191387577</v>
      </c>
      <c r="N3313" t="e">
        <f>INDEX(XML!$A$2:$R$782,MATCH(C3313,XML!$D$2:$D$737,0),2)</f>
        <v>#N/A</v>
      </c>
    </row>
    <row r="3314" spans="1:14" ht="123.75" x14ac:dyDescent="0.2">
      <c r="A3314">
        <v>52071</v>
      </c>
      <c r="B3314" t="s">
        <v>46501</v>
      </c>
      <c r="C3314" s="15" t="s">
        <v>2651</v>
      </c>
      <c r="D3314" s="15" t="s">
        <v>2652</v>
      </c>
      <c r="E3314">
        <v>67505</v>
      </c>
      <c r="F3314">
        <v>138091</v>
      </c>
      <c r="H3314">
        <v>1</v>
      </c>
      <c r="K3314" s="16">
        <f t="shared" si="153"/>
        <v>72230.350000000006</v>
      </c>
      <c r="L3314" s="16">
        <f t="shared" si="154"/>
        <v>76031.947368421068</v>
      </c>
      <c r="M3314" s="16">
        <f t="shared" si="155"/>
        <v>86399.940191387577</v>
      </c>
      <c r="N3314" t="e">
        <f>INDEX(XML!$A$2:$R$782,MATCH(C3314,XML!$D$2:$D$737,0),2)</f>
        <v>#N/A</v>
      </c>
    </row>
    <row r="3315" spans="1:14" ht="123.75" x14ac:dyDescent="0.2">
      <c r="A3315">
        <v>65517</v>
      </c>
      <c r="B3315" t="s">
        <v>22621</v>
      </c>
      <c r="C3315" s="15" t="s">
        <v>22622</v>
      </c>
      <c r="D3315" s="15" t="s">
        <v>22623</v>
      </c>
      <c r="E3315">
        <v>330604</v>
      </c>
      <c r="F3315">
        <v>765624</v>
      </c>
      <c r="H3315">
        <v>4</v>
      </c>
      <c r="K3315" s="16">
        <f t="shared" si="153"/>
        <v>353746.28</v>
      </c>
      <c r="L3315" s="16">
        <f t="shared" si="154"/>
        <v>372364.50526315789</v>
      </c>
      <c r="M3315" s="16">
        <f t="shared" si="155"/>
        <v>423141.48325358849</v>
      </c>
      <c r="N3315" t="e">
        <f>INDEX(XML!$A$2:$R$782,MATCH(C3315,XML!$D$2:$D$737,0),2)</f>
        <v>#N/A</v>
      </c>
    </row>
    <row r="3316" spans="1:14" ht="22.5" customHeight="1" x14ac:dyDescent="0.2">
      <c r="A3316">
        <v>52065</v>
      </c>
      <c r="B3316" t="s">
        <v>12352</v>
      </c>
      <c r="C3316" s="15" t="s">
        <v>12353</v>
      </c>
      <c r="D3316" s="15" t="s">
        <v>13139</v>
      </c>
      <c r="E3316">
        <v>423881</v>
      </c>
      <c r="F3316">
        <v>1051205</v>
      </c>
      <c r="H3316">
        <v>25</v>
      </c>
      <c r="K3316" s="16">
        <f t="shared" si="153"/>
        <v>453552.67</v>
      </c>
      <c r="L3316" s="16">
        <f t="shared" si="154"/>
        <v>477423.86315789475</v>
      </c>
      <c r="M3316" s="16">
        <f t="shared" si="155"/>
        <v>542527.11722488038</v>
      </c>
      <c r="N3316" t="e">
        <f>INDEX(XML!$A$2:$R$782,MATCH(C3316,XML!$D$2:$D$737,0),2)</f>
        <v>#N/A</v>
      </c>
    </row>
    <row r="3317" spans="1:14" ht="22.5" customHeight="1" x14ac:dyDescent="0.2">
      <c r="A3317">
        <v>61267</v>
      </c>
      <c r="B3317" t="s">
        <v>25374</v>
      </c>
      <c r="C3317" s="15" t="s">
        <v>25375</v>
      </c>
      <c r="D3317" s="15" t="s">
        <v>41316</v>
      </c>
      <c r="E3317">
        <v>931042</v>
      </c>
      <c r="F3317">
        <v>1890931</v>
      </c>
      <c r="H3317">
        <v>3</v>
      </c>
      <c r="K3317" s="16">
        <f t="shared" si="153"/>
        <v>996214.94000000006</v>
      </c>
      <c r="L3317" s="16">
        <f t="shared" si="154"/>
        <v>1048647.3052631579</v>
      </c>
      <c r="M3317" s="16">
        <f t="shared" si="155"/>
        <v>1191644.6650717703</v>
      </c>
      <c r="N3317" t="e">
        <f>INDEX(XML!$A$2:$R$782,MATCH(C3317,XML!$D$2:$D$737,0),2)</f>
        <v>#N/A</v>
      </c>
    </row>
    <row r="3318" spans="1:14" ht="157.5" x14ac:dyDescent="0.2">
      <c r="A3318">
        <v>52066</v>
      </c>
      <c r="B3318" t="s">
        <v>2653</v>
      </c>
      <c r="C3318" s="15" t="s">
        <v>2654</v>
      </c>
      <c r="D3318" s="15" t="s">
        <v>2655</v>
      </c>
      <c r="E3318">
        <v>1014232</v>
      </c>
      <c r="F3318">
        <v>2386175</v>
      </c>
      <c r="H3318">
        <v>9</v>
      </c>
      <c r="K3318" s="16">
        <f t="shared" si="153"/>
        <v>1085228.24</v>
      </c>
      <c r="L3318" s="16">
        <f t="shared" si="154"/>
        <v>1142345.5157894737</v>
      </c>
      <c r="M3318" s="16">
        <f t="shared" si="155"/>
        <v>1298119.9043062201</v>
      </c>
      <c r="N3318" t="e">
        <f>INDEX(XML!$A$2:$R$782,MATCH(C3318,XML!$D$2:$D$737,0),2)</f>
        <v>#N/A</v>
      </c>
    </row>
    <row r="3319" spans="1:14" ht="22.5" customHeight="1" x14ac:dyDescent="0.2">
      <c r="A3319">
        <v>52067</v>
      </c>
      <c r="B3319" t="s">
        <v>13213</v>
      </c>
      <c r="C3319" s="15" t="s">
        <v>13214</v>
      </c>
      <c r="D3319" s="15" t="s">
        <v>13215</v>
      </c>
      <c r="E3319">
        <v>913381</v>
      </c>
      <c r="F3319">
        <v>1925551</v>
      </c>
      <c r="H3319">
        <v>3</v>
      </c>
      <c r="K3319" s="16">
        <f t="shared" si="153"/>
        <v>977317.67</v>
      </c>
      <c r="L3319" s="16">
        <f t="shared" si="154"/>
        <v>1028755.4421052631</v>
      </c>
      <c r="M3319" s="16">
        <f t="shared" si="155"/>
        <v>1169040.2751196173</v>
      </c>
      <c r="N3319" t="e">
        <f>INDEX(XML!$A$2:$R$782,MATCH(C3319,XML!$D$2:$D$737,0),2)</f>
        <v>#N/A</v>
      </c>
    </row>
    <row r="3320" spans="1:14" ht="22.5" customHeight="1" x14ac:dyDescent="0.2">
      <c r="A3320">
        <v>62604</v>
      </c>
      <c r="B3320" t="s">
        <v>22453</v>
      </c>
      <c r="C3320" s="15" t="s">
        <v>22454</v>
      </c>
      <c r="D3320" s="15" t="s">
        <v>22455</v>
      </c>
      <c r="E3320">
        <v>256586</v>
      </c>
      <c r="F3320">
        <v>307903</v>
      </c>
      <c r="H3320">
        <v>6</v>
      </c>
      <c r="K3320" s="16">
        <f t="shared" si="153"/>
        <v>274547.02</v>
      </c>
      <c r="L3320" s="16">
        <f t="shared" si="154"/>
        <v>288996.86315789475</v>
      </c>
      <c r="M3320" s="16">
        <f t="shared" si="155"/>
        <v>328405.5263157895</v>
      </c>
      <c r="N3320" t="e">
        <f>INDEX(XML!$A$2:$R$782,MATCH(C3320,XML!$D$2:$D$737,0),2)</f>
        <v>#N/A</v>
      </c>
    </row>
    <row r="3321" spans="1:14" ht="22.5" customHeight="1" x14ac:dyDescent="0.2">
      <c r="A3321">
        <v>62605</v>
      </c>
      <c r="B3321" t="s">
        <v>22456</v>
      </c>
      <c r="C3321" s="15" t="s">
        <v>22457</v>
      </c>
      <c r="D3321" s="15" t="s">
        <v>22458</v>
      </c>
      <c r="E3321">
        <v>392861</v>
      </c>
      <c r="F3321">
        <v>471433</v>
      </c>
      <c r="H3321">
        <v>12</v>
      </c>
      <c r="K3321" s="16">
        <f t="shared" si="153"/>
        <v>420361.27</v>
      </c>
      <c r="L3321" s="16">
        <f t="shared" si="154"/>
        <v>442485.54736842104</v>
      </c>
      <c r="M3321" s="16">
        <f t="shared" si="155"/>
        <v>502824.48564593302</v>
      </c>
      <c r="N3321" t="e">
        <f>INDEX(XML!$A$2:$R$782,MATCH(C3321,XML!$D$2:$D$737,0),2)</f>
        <v>#N/A</v>
      </c>
    </row>
    <row r="3322" spans="1:14" ht="22.5" customHeight="1" x14ac:dyDescent="0.2">
      <c r="A3322">
        <v>62606</v>
      </c>
      <c r="B3322" t="s">
        <v>22459</v>
      </c>
      <c r="C3322" s="15" t="s">
        <v>22460</v>
      </c>
      <c r="D3322" s="15" t="s">
        <v>22461</v>
      </c>
      <c r="E3322">
        <v>412929</v>
      </c>
      <c r="F3322">
        <v>495515</v>
      </c>
      <c r="H3322">
        <v>2</v>
      </c>
      <c r="K3322" s="16">
        <f t="shared" si="153"/>
        <v>441834.03</v>
      </c>
      <c r="L3322" s="16">
        <f t="shared" si="154"/>
        <v>465088.45263157896</v>
      </c>
      <c r="M3322" s="16">
        <f t="shared" si="155"/>
        <v>528509.60526315786</v>
      </c>
      <c r="N3322" t="e">
        <f>INDEX(XML!$A$2:$R$782,MATCH(C3322,XML!$D$2:$D$737,0),2)</f>
        <v>#N/A</v>
      </c>
    </row>
    <row r="3323" spans="1:14" ht="202.5" x14ac:dyDescent="0.2">
      <c r="A3323">
        <v>62608</v>
      </c>
      <c r="B3323" t="s">
        <v>22462</v>
      </c>
      <c r="C3323" s="15" t="s">
        <v>22463</v>
      </c>
      <c r="D3323" s="15" t="s">
        <v>22464</v>
      </c>
      <c r="E3323">
        <v>471064</v>
      </c>
      <c r="F3323">
        <v>565277</v>
      </c>
      <c r="H3323">
        <v>2</v>
      </c>
      <c r="K3323" s="16">
        <f t="shared" si="153"/>
        <v>504038.48</v>
      </c>
      <c r="L3323" s="16">
        <f t="shared" si="154"/>
        <v>530566.8210526316</v>
      </c>
      <c r="M3323" s="16">
        <f t="shared" si="155"/>
        <v>602916.84210526315</v>
      </c>
      <c r="N3323" t="e">
        <f>INDEX(XML!$A$2:$R$782,MATCH(C3323,XML!$D$2:$D$737,0),2)</f>
        <v>#N/A</v>
      </c>
    </row>
    <row r="3324" spans="1:14" ht="33.75" customHeight="1" x14ac:dyDescent="0.2">
      <c r="A3324">
        <v>62614</v>
      </c>
      <c r="B3324" t="s">
        <v>22465</v>
      </c>
      <c r="C3324" s="15" t="s">
        <v>22466</v>
      </c>
      <c r="D3324" s="15" t="s">
        <v>22467</v>
      </c>
      <c r="E3324">
        <v>694559</v>
      </c>
      <c r="F3324">
        <v>833471</v>
      </c>
      <c r="H3324">
        <v>16</v>
      </c>
      <c r="K3324" s="16">
        <f t="shared" si="153"/>
        <v>743178.13</v>
      </c>
      <c r="L3324" s="16">
        <f t="shared" si="154"/>
        <v>782292.76842105261</v>
      </c>
      <c r="M3324" s="16">
        <f t="shared" si="155"/>
        <v>888969.0550239234</v>
      </c>
      <c r="N3324" t="e">
        <f>INDEX(XML!$A$2:$R$782,MATCH(C3324,XML!$D$2:$D$737,0),2)</f>
        <v>#N/A</v>
      </c>
    </row>
    <row r="3325" spans="1:14" ht="202.5" x14ac:dyDescent="0.2">
      <c r="A3325">
        <v>62609</v>
      </c>
      <c r="B3325" t="s">
        <v>22468</v>
      </c>
      <c r="C3325" s="15" t="s">
        <v>22469</v>
      </c>
      <c r="D3325" s="15" t="s">
        <v>22470</v>
      </c>
      <c r="E3325">
        <v>772753</v>
      </c>
      <c r="F3325">
        <v>927304</v>
      </c>
      <c r="K3325" s="16">
        <f t="shared" si="153"/>
        <v>826845.71</v>
      </c>
      <c r="L3325" s="16">
        <f t="shared" si="154"/>
        <v>870363.90526315791</v>
      </c>
      <c r="M3325" s="16">
        <f t="shared" si="155"/>
        <v>989049.89234449761</v>
      </c>
      <c r="N3325" t="e">
        <f>INDEX(XML!$A$2:$R$782,MATCH(C3325,XML!$D$2:$D$737,0),2)</f>
        <v>#N/A</v>
      </c>
    </row>
    <row r="3326" spans="1:14" ht="157.5" x14ac:dyDescent="0.2">
      <c r="A3326">
        <v>62607</v>
      </c>
      <c r="B3326" t="s">
        <v>22471</v>
      </c>
      <c r="C3326" s="15" t="s">
        <v>22472</v>
      </c>
      <c r="D3326" s="15" t="s">
        <v>31781</v>
      </c>
      <c r="E3326">
        <v>551857</v>
      </c>
      <c r="F3326">
        <v>662228</v>
      </c>
      <c r="H3326">
        <v>4</v>
      </c>
      <c r="K3326" s="16">
        <f t="shared" si="153"/>
        <v>590486.99</v>
      </c>
      <c r="L3326" s="16">
        <f t="shared" si="154"/>
        <v>621565.25263157894</v>
      </c>
      <c r="M3326" s="16">
        <f t="shared" si="155"/>
        <v>706324.15071770339</v>
      </c>
      <c r="N3326" t="e">
        <f>INDEX(XML!$A$2:$R$782,MATCH(C3326,XML!$D$2:$D$737,0),2)</f>
        <v>#N/A</v>
      </c>
    </row>
    <row r="3327" spans="1:14" ht="202.5" x14ac:dyDescent="0.2">
      <c r="A3327">
        <v>62615</v>
      </c>
      <c r="B3327" t="s">
        <v>22473</v>
      </c>
      <c r="C3327" s="15" t="s">
        <v>22474</v>
      </c>
      <c r="D3327" s="15" t="s">
        <v>22475</v>
      </c>
      <c r="E3327">
        <v>946740</v>
      </c>
      <c r="F3327">
        <v>1136088</v>
      </c>
      <c r="K3327" s="16">
        <f t="shared" si="153"/>
        <v>1013011.8</v>
      </c>
      <c r="L3327" s="16">
        <f t="shared" si="154"/>
        <v>1066328.2105263157</v>
      </c>
      <c r="M3327" s="16">
        <f t="shared" si="155"/>
        <v>1211736.6028708133</v>
      </c>
      <c r="N3327" t="e">
        <f>INDEX(XML!$A$2:$R$782,MATCH(C3327,XML!$D$2:$D$737,0),2)</f>
        <v>#N/A</v>
      </c>
    </row>
    <row r="3328" spans="1:14" ht="180" x14ac:dyDescent="0.2">
      <c r="A3328">
        <v>70357</v>
      </c>
      <c r="B3328" t="s">
        <v>32729</v>
      </c>
      <c r="C3328" s="15" t="s">
        <v>32730</v>
      </c>
      <c r="D3328" s="15" t="s">
        <v>32731</v>
      </c>
      <c r="E3328">
        <v>687112</v>
      </c>
      <c r="F3328">
        <v>824534</v>
      </c>
      <c r="H3328">
        <v>16</v>
      </c>
      <c r="K3328" s="16">
        <f t="shared" si="153"/>
        <v>735209.84</v>
      </c>
      <c r="L3328" s="16">
        <f t="shared" si="154"/>
        <v>773905.09473684209</v>
      </c>
      <c r="M3328" s="16">
        <f t="shared" si="155"/>
        <v>879437.60765550239</v>
      </c>
      <c r="N3328" t="e">
        <f>INDEX(XML!$A$2:$R$782,MATCH(C3328,XML!$D$2:$D$737,0),2)</f>
        <v>#N/A</v>
      </c>
    </row>
    <row r="3329" spans="1:14" ht="213.75" x14ac:dyDescent="0.2">
      <c r="A3329">
        <v>80408</v>
      </c>
      <c r="B3329" t="s">
        <v>45664</v>
      </c>
      <c r="C3329" s="15" t="s">
        <v>45665</v>
      </c>
      <c r="D3329" s="15" t="s">
        <v>45666</v>
      </c>
      <c r="E3329">
        <v>1903042</v>
      </c>
      <c r="F3329">
        <v>2283650</v>
      </c>
      <c r="H3329">
        <v>5</v>
      </c>
      <c r="K3329" s="16">
        <f t="shared" si="153"/>
        <v>2036254.94</v>
      </c>
      <c r="L3329" s="16">
        <f t="shared" si="154"/>
        <v>2143426.2526315791</v>
      </c>
      <c r="M3329" s="16">
        <f t="shared" si="155"/>
        <v>2435711.6507177036</v>
      </c>
      <c r="N3329" t="e">
        <f>INDEX(XML!$A$2:$R$782,MATCH(C3329,XML!$D$2:$D$737,0),2)</f>
        <v>#N/A</v>
      </c>
    </row>
    <row r="3330" spans="1:14" ht="213.75" x14ac:dyDescent="0.2">
      <c r="A3330">
        <v>80413</v>
      </c>
      <c r="B3330" t="s">
        <v>45667</v>
      </c>
      <c r="C3330" s="15" t="s">
        <v>45668</v>
      </c>
      <c r="D3330" s="15" t="s">
        <v>45669</v>
      </c>
      <c r="E3330">
        <v>3292861</v>
      </c>
      <c r="F3330">
        <v>3951433</v>
      </c>
      <c r="H3330">
        <v>1</v>
      </c>
      <c r="K3330" s="16">
        <f t="shared" si="153"/>
        <v>3523361.27</v>
      </c>
      <c r="L3330" s="16">
        <f t="shared" si="154"/>
        <v>3708801.3368421053</v>
      </c>
      <c r="M3330" s="16">
        <f t="shared" si="155"/>
        <v>4214546.9736842103</v>
      </c>
      <c r="N3330" t="e">
        <f>INDEX(XML!$A$2:$R$782,MATCH(C3330,XML!$D$2:$D$737,0),2)</f>
        <v>#N/A</v>
      </c>
    </row>
    <row r="3331" spans="1:14" ht="15.75" x14ac:dyDescent="0.25">
      <c r="A3331" s="184" t="s">
        <v>2656</v>
      </c>
      <c r="B3331" s="184"/>
      <c r="C3331" s="185"/>
      <c r="D3331" s="185"/>
      <c r="E3331" s="184"/>
      <c r="F3331" s="184"/>
      <c r="G3331" s="184"/>
      <c r="H3331" s="184"/>
      <c r="I3331" s="184"/>
      <c r="J3331" s="184"/>
      <c r="K3331" s="16">
        <f t="shared" si="153"/>
        <v>0</v>
      </c>
      <c r="L3331" s="16">
        <f t="shared" si="154"/>
        <v>0</v>
      </c>
      <c r="M3331" s="16">
        <f t="shared" si="155"/>
        <v>0</v>
      </c>
      <c r="N3331" t="e">
        <f>INDEX(XML!$A$2:$R$782,MATCH(C3331,XML!$D$2:$D$737,0),2)</f>
        <v>#N/A</v>
      </c>
    </row>
    <row r="3332" spans="1:14" ht="45" x14ac:dyDescent="0.2">
      <c r="A3332">
        <v>26481</v>
      </c>
      <c r="B3332" t="s">
        <v>2657</v>
      </c>
      <c r="C3332" s="15" t="s">
        <v>2658</v>
      </c>
      <c r="D3332" s="15" t="s">
        <v>2659</v>
      </c>
      <c r="E3332">
        <v>1</v>
      </c>
      <c r="F3332">
        <v>1</v>
      </c>
      <c r="K3332" s="16">
        <f t="shared" si="153"/>
        <v>1.1200000000000001</v>
      </c>
      <c r="L3332" s="16">
        <f t="shared" si="154"/>
        <v>1.1789473684210527</v>
      </c>
      <c r="M3332" s="16">
        <f t="shared" si="155"/>
        <v>1.3397129186602872</v>
      </c>
      <c r="N3332" t="e">
        <f>INDEX(XML!$A$2:$R$782,MATCH(C3332,XML!$D$2:$D$737,0),2)</f>
        <v>#N/A</v>
      </c>
    </row>
    <row r="3333" spans="1:14" ht="45" x14ac:dyDescent="0.2">
      <c r="A3333">
        <v>27932</v>
      </c>
      <c r="B3333" t="s">
        <v>2666</v>
      </c>
      <c r="C3333" s="15" t="s">
        <v>2667</v>
      </c>
      <c r="D3333" s="15" t="s">
        <v>2668</v>
      </c>
      <c r="E3333">
        <v>1</v>
      </c>
      <c r="F3333">
        <v>1</v>
      </c>
      <c r="K3333" s="16">
        <f t="shared" ref="K3333:K3396" si="156">IF(E3333&gt;49999,E3333+E3333*0.07,IF(E3333&lt;=49999,E3333+E3333*0.12))</f>
        <v>1.1200000000000001</v>
      </c>
      <c r="L3333" s="16">
        <f t="shared" ref="L3333:L3396" si="157">K3333*100/95</f>
        <v>1.1789473684210527</v>
      </c>
      <c r="M3333" s="16">
        <f t="shared" ref="M3333:M3396" si="158">IF(COUNTIF(C3333,"*Dahua*"),F3333-10,L3333*100/88)</f>
        <v>1.3397129186602872</v>
      </c>
      <c r="N3333" t="e">
        <f>INDEX(XML!$A$2:$R$782,MATCH(C3333,XML!$D$2:$D$737,0),2)</f>
        <v>#N/A</v>
      </c>
    </row>
    <row r="3334" spans="1:14" ht="45" x14ac:dyDescent="0.2">
      <c r="A3334">
        <v>27933</v>
      </c>
      <c r="B3334" t="s">
        <v>2669</v>
      </c>
      <c r="C3334" s="15" t="s">
        <v>2670</v>
      </c>
      <c r="D3334" s="15" t="s">
        <v>2671</v>
      </c>
      <c r="E3334">
        <v>1</v>
      </c>
      <c r="F3334">
        <v>1</v>
      </c>
      <c r="K3334" s="16">
        <f t="shared" si="156"/>
        <v>1.1200000000000001</v>
      </c>
      <c r="L3334" s="16">
        <f t="shared" si="157"/>
        <v>1.1789473684210527</v>
      </c>
      <c r="M3334" s="16">
        <f t="shared" si="158"/>
        <v>1.3397129186602872</v>
      </c>
      <c r="N3334" t="e">
        <f>INDEX(XML!$A$2:$R$782,MATCH(C3334,XML!$D$2:$D$737,0),2)</f>
        <v>#N/A</v>
      </c>
    </row>
    <row r="3335" spans="1:14" ht="45" x14ac:dyDescent="0.2">
      <c r="A3335">
        <v>27972</v>
      </c>
      <c r="B3335" t="s">
        <v>2672</v>
      </c>
      <c r="C3335" s="15" t="s">
        <v>2673</v>
      </c>
      <c r="D3335" s="15" t="s">
        <v>2674</v>
      </c>
      <c r="E3335">
        <v>1</v>
      </c>
      <c r="F3335">
        <v>1</v>
      </c>
      <c r="K3335" s="16">
        <f t="shared" si="156"/>
        <v>1.1200000000000001</v>
      </c>
      <c r="L3335" s="16">
        <f t="shared" si="157"/>
        <v>1.1789473684210527</v>
      </c>
      <c r="M3335" s="16">
        <f t="shared" si="158"/>
        <v>1.3397129186602872</v>
      </c>
      <c r="N3335" t="e">
        <f>INDEX(XML!$A$2:$R$782,MATCH(C3335,XML!$D$2:$D$737,0),2)</f>
        <v>#N/A</v>
      </c>
    </row>
    <row r="3336" spans="1:14" ht="45" x14ac:dyDescent="0.2">
      <c r="A3336">
        <v>29159</v>
      </c>
      <c r="B3336" t="s">
        <v>2660</v>
      </c>
      <c r="C3336" s="15" t="s">
        <v>2661</v>
      </c>
      <c r="D3336" s="15" t="s">
        <v>2662</v>
      </c>
      <c r="E3336">
        <v>1</v>
      </c>
      <c r="F3336">
        <v>1</v>
      </c>
      <c r="H3336">
        <v>1</v>
      </c>
      <c r="K3336" s="16">
        <f t="shared" si="156"/>
        <v>1.1200000000000001</v>
      </c>
      <c r="L3336" s="16">
        <f t="shared" si="157"/>
        <v>1.1789473684210527</v>
      </c>
      <c r="M3336" s="16">
        <f t="shared" si="158"/>
        <v>1.3397129186602872</v>
      </c>
      <c r="N3336" t="e">
        <f>INDEX(XML!$A$2:$R$782,MATCH(C3336,XML!$D$2:$D$737,0),2)</f>
        <v>#N/A</v>
      </c>
    </row>
    <row r="3337" spans="1:14" ht="45" x14ac:dyDescent="0.2">
      <c r="A3337">
        <v>29160</v>
      </c>
      <c r="B3337" t="s">
        <v>2663</v>
      </c>
      <c r="C3337" s="15" t="s">
        <v>2664</v>
      </c>
      <c r="D3337" s="15" t="s">
        <v>2665</v>
      </c>
      <c r="E3337">
        <v>1</v>
      </c>
      <c r="F3337">
        <v>1</v>
      </c>
      <c r="H3337">
        <v>1</v>
      </c>
      <c r="K3337" s="16">
        <f t="shared" si="156"/>
        <v>1.1200000000000001</v>
      </c>
      <c r="L3337" s="16">
        <f t="shared" si="157"/>
        <v>1.1789473684210527</v>
      </c>
      <c r="M3337" s="16">
        <f t="shared" si="158"/>
        <v>1.3397129186602872</v>
      </c>
      <c r="N3337" t="e">
        <f>INDEX(XML!$A$2:$R$782,MATCH(C3337,XML!$D$2:$D$737,0),2)</f>
        <v>#N/A</v>
      </c>
    </row>
    <row r="3338" spans="1:14" ht="15.75" x14ac:dyDescent="0.25">
      <c r="A3338" s="184" t="s">
        <v>2675</v>
      </c>
      <c r="B3338" s="184"/>
      <c r="C3338" s="185"/>
      <c r="D3338" s="185"/>
      <c r="E3338" s="184"/>
      <c r="F3338" s="184"/>
      <c r="G3338" s="184"/>
      <c r="H3338" s="184"/>
      <c r="I3338" s="184"/>
      <c r="J3338" s="184"/>
      <c r="K3338" s="16">
        <f t="shared" si="156"/>
        <v>0</v>
      </c>
      <c r="L3338" s="16">
        <f t="shared" si="157"/>
        <v>0</v>
      </c>
      <c r="M3338" s="16">
        <f t="shared" si="158"/>
        <v>0</v>
      </c>
      <c r="N3338" t="e">
        <f>INDEX(XML!$A$2:$R$782,MATCH(C3338,XML!$D$2:$D$737,0),2)</f>
        <v>#N/A</v>
      </c>
    </row>
    <row r="3339" spans="1:14" ht="146.25" x14ac:dyDescent="0.2">
      <c r="A3339">
        <v>26715</v>
      </c>
      <c r="B3339" t="s">
        <v>2676</v>
      </c>
      <c r="C3339" s="15" t="s">
        <v>2677</v>
      </c>
      <c r="D3339" s="15" t="s">
        <v>2678</v>
      </c>
      <c r="E3339">
        <v>667096</v>
      </c>
      <c r="F3339">
        <v>802480</v>
      </c>
      <c r="K3339" s="16">
        <f t="shared" si="156"/>
        <v>713792.72</v>
      </c>
      <c r="L3339" s="16">
        <f t="shared" si="157"/>
        <v>751360.75789473683</v>
      </c>
      <c r="M3339" s="16">
        <f t="shared" si="158"/>
        <v>853819.04306220089</v>
      </c>
      <c r="N3339" t="e">
        <f>INDEX(XML!$A$2:$R$782,MATCH(C3339,XML!$D$2:$D$737,0),2)</f>
        <v>#N/A</v>
      </c>
    </row>
    <row r="3340" spans="1:14" ht="146.25" x14ac:dyDescent="0.2">
      <c r="A3340">
        <v>26716</v>
      </c>
      <c r="B3340" t="s">
        <v>2679</v>
      </c>
      <c r="C3340" s="15" t="s">
        <v>2680</v>
      </c>
      <c r="D3340" s="15" t="s">
        <v>2681</v>
      </c>
      <c r="E3340">
        <v>825415</v>
      </c>
      <c r="F3340">
        <v>990496</v>
      </c>
      <c r="K3340" s="16">
        <f t="shared" si="156"/>
        <v>883194.05</v>
      </c>
      <c r="L3340" s="16">
        <f t="shared" si="157"/>
        <v>929677.94736842101</v>
      </c>
      <c r="M3340" s="16">
        <f t="shared" si="158"/>
        <v>1056452.2129186601</v>
      </c>
      <c r="N3340" t="e">
        <f>INDEX(XML!$A$2:$R$782,MATCH(C3340,XML!$D$2:$D$737,0),2)</f>
        <v>#N/A</v>
      </c>
    </row>
    <row r="3341" spans="1:14" ht="146.25" x14ac:dyDescent="0.2">
      <c r="A3341">
        <v>26717</v>
      </c>
      <c r="B3341" t="s">
        <v>2682</v>
      </c>
      <c r="C3341" s="15" t="s">
        <v>2683</v>
      </c>
      <c r="D3341" s="15" t="s">
        <v>2684</v>
      </c>
      <c r="E3341">
        <v>932623</v>
      </c>
      <c r="F3341">
        <v>1119149</v>
      </c>
      <c r="K3341" s="16">
        <f t="shared" si="156"/>
        <v>997906.61</v>
      </c>
      <c r="L3341" s="16">
        <f t="shared" si="157"/>
        <v>1050428.0105263158</v>
      </c>
      <c r="M3341" s="16">
        <f t="shared" si="158"/>
        <v>1193668.1937799042</v>
      </c>
      <c r="N3341" t="e">
        <f>INDEX(XML!$A$2:$R$782,MATCH(C3341,XML!$D$2:$D$737,0),2)</f>
        <v>#N/A</v>
      </c>
    </row>
    <row r="3342" spans="1:14" ht="191.25" x14ac:dyDescent="0.2">
      <c r="A3342">
        <v>18635</v>
      </c>
      <c r="B3342" t="s">
        <v>2685</v>
      </c>
      <c r="C3342" s="15" t="s">
        <v>2686</v>
      </c>
      <c r="D3342" s="15" t="s">
        <v>2687</v>
      </c>
      <c r="E3342">
        <v>1468129</v>
      </c>
      <c r="F3342">
        <v>1658986</v>
      </c>
      <c r="H3342">
        <v>4</v>
      </c>
      <c r="K3342" s="16">
        <f t="shared" si="156"/>
        <v>1570898.03</v>
      </c>
      <c r="L3342" s="16">
        <f t="shared" si="157"/>
        <v>1653576.8736842105</v>
      </c>
      <c r="M3342" s="16">
        <f t="shared" si="158"/>
        <v>1879064.6291866028</v>
      </c>
      <c r="N3342" t="e">
        <f>INDEX(XML!$A$2:$R$782,MATCH(C3342,XML!$D$2:$D$737,0),2)</f>
        <v>#N/A</v>
      </c>
    </row>
    <row r="3343" spans="1:14" ht="33.75" customHeight="1" x14ac:dyDescent="0.2">
      <c r="A3343">
        <v>18636</v>
      </c>
      <c r="B3343" t="s">
        <v>2688</v>
      </c>
      <c r="C3343" s="15" t="s">
        <v>2689</v>
      </c>
      <c r="D3343" s="15" t="s">
        <v>2690</v>
      </c>
      <c r="E3343">
        <v>1571162</v>
      </c>
      <c r="F3343">
        <v>1789041</v>
      </c>
      <c r="K3343" s="16">
        <f t="shared" si="156"/>
        <v>1681143.34</v>
      </c>
      <c r="L3343" s="16">
        <f t="shared" si="157"/>
        <v>1769624.5684210525</v>
      </c>
      <c r="M3343" s="16">
        <f t="shared" si="158"/>
        <v>2010937.0095693776</v>
      </c>
      <c r="N3343" t="e">
        <f>INDEX(XML!$A$2:$R$782,MATCH(C3343,XML!$D$2:$D$737,0),2)</f>
        <v>#N/A</v>
      </c>
    </row>
    <row r="3344" spans="1:14" ht="22.5" customHeight="1" x14ac:dyDescent="0.2">
      <c r="A3344">
        <v>18637</v>
      </c>
      <c r="B3344" t="s">
        <v>2691</v>
      </c>
      <c r="C3344" s="15" t="s">
        <v>2692</v>
      </c>
      <c r="D3344" s="15" t="s">
        <v>2693</v>
      </c>
      <c r="E3344">
        <v>2461011</v>
      </c>
      <c r="F3344">
        <v>2756089</v>
      </c>
      <c r="K3344" s="16">
        <f t="shared" si="156"/>
        <v>2633281.77</v>
      </c>
      <c r="L3344" s="16">
        <f t="shared" si="157"/>
        <v>2771875.5473684212</v>
      </c>
      <c r="M3344" s="16">
        <f t="shared" si="158"/>
        <v>3149858.5765550239</v>
      </c>
      <c r="N3344" t="e">
        <f>INDEX(XML!$A$2:$R$782,MATCH(C3344,XML!$D$2:$D$737,0),2)</f>
        <v>#N/A</v>
      </c>
    </row>
    <row r="3345" spans="1:14" ht="22.5" customHeight="1" x14ac:dyDescent="0.2">
      <c r="A3345">
        <v>18638</v>
      </c>
      <c r="B3345" t="s">
        <v>2694</v>
      </c>
      <c r="C3345" s="15" t="s">
        <v>2695</v>
      </c>
      <c r="D3345" s="15" t="s">
        <v>2696</v>
      </c>
      <c r="E3345">
        <v>2699361</v>
      </c>
      <c r="F3345">
        <v>3239233</v>
      </c>
      <c r="H3345">
        <v>2</v>
      </c>
      <c r="K3345" s="16">
        <f t="shared" si="156"/>
        <v>2888316.27</v>
      </c>
      <c r="L3345" s="16">
        <f t="shared" si="157"/>
        <v>3040332.9157894738</v>
      </c>
      <c r="M3345" s="16">
        <f t="shared" si="158"/>
        <v>3454923.7679425837</v>
      </c>
      <c r="N3345" t="e">
        <f>INDEX(XML!$A$2:$R$782,MATCH(C3345,XML!$D$2:$D$737,0),2)</f>
        <v>#N/A</v>
      </c>
    </row>
    <row r="3346" spans="1:14" ht="101.25" x14ac:dyDescent="0.2">
      <c r="A3346">
        <v>66353</v>
      </c>
      <c r="B3346" t="s">
        <v>29014</v>
      </c>
      <c r="C3346" s="15" t="s">
        <v>29015</v>
      </c>
      <c r="D3346" s="15" t="s">
        <v>47936</v>
      </c>
      <c r="E3346">
        <v>2279990</v>
      </c>
      <c r="F3346">
        <v>2279990</v>
      </c>
      <c r="H3346">
        <v>2</v>
      </c>
      <c r="K3346" s="16">
        <f t="shared" si="156"/>
        <v>2439589.2999999998</v>
      </c>
      <c r="L3346" s="16">
        <f t="shared" si="157"/>
        <v>2567988.7368421052</v>
      </c>
      <c r="M3346" s="16">
        <f t="shared" si="158"/>
        <v>2918169.0191387557</v>
      </c>
      <c r="N3346" t="e">
        <f>INDEX(XML!$A$2:$R$782,MATCH(C3346,XML!$D$2:$D$737,0),2)</f>
        <v>#N/A</v>
      </c>
    </row>
    <row r="3347" spans="1:14" ht="33.75" customHeight="1" x14ac:dyDescent="0.2">
      <c r="A3347">
        <v>44949</v>
      </c>
      <c r="B3347" t="s">
        <v>29016</v>
      </c>
      <c r="C3347" s="15" t="s">
        <v>29017</v>
      </c>
      <c r="D3347" s="15" t="s">
        <v>47937</v>
      </c>
      <c r="E3347">
        <v>31796990</v>
      </c>
      <c r="F3347">
        <v>31796990</v>
      </c>
      <c r="H3347">
        <v>1</v>
      </c>
      <c r="K3347" s="16">
        <f t="shared" si="156"/>
        <v>34022779.299999997</v>
      </c>
      <c r="L3347" s="16">
        <f t="shared" si="157"/>
        <v>35813451.894736834</v>
      </c>
      <c r="M3347" s="16">
        <f t="shared" si="158"/>
        <v>40697104.425837308</v>
      </c>
      <c r="N3347" t="e">
        <f>INDEX(XML!$A$2:$R$782,MATCH(C3347,XML!$D$2:$D$737,0),2)</f>
        <v>#N/A</v>
      </c>
    </row>
    <row r="3348" spans="1:14" ht="101.25" x14ac:dyDescent="0.2">
      <c r="A3348">
        <v>66354</v>
      </c>
      <c r="B3348" t="s">
        <v>35169</v>
      </c>
      <c r="C3348" s="15" t="s">
        <v>35170</v>
      </c>
      <c r="D3348" s="15" t="s">
        <v>47938</v>
      </c>
      <c r="E3348">
        <v>3683990</v>
      </c>
      <c r="F3348">
        <v>3683990</v>
      </c>
      <c r="H3348">
        <v>1</v>
      </c>
      <c r="K3348" s="16">
        <f t="shared" si="156"/>
        <v>3941869.3</v>
      </c>
      <c r="L3348" s="16">
        <f t="shared" si="157"/>
        <v>4149336.1052631577</v>
      </c>
      <c r="M3348" s="16">
        <f t="shared" si="158"/>
        <v>4715154.6650717696</v>
      </c>
      <c r="N3348" t="e">
        <f>INDEX(XML!$A$2:$R$782,MATCH(C3348,XML!$D$2:$D$737,0),2)</f>
        <v>#N/A</v>
      </c>
    </row>
    <row r="3349" spans="1:14" ht="101.25" x14ac:dyDescent="0.2">
      <c r="A3349">
        <v>66355</v>
      </c>
      <c r="B3349" t="s">
        <v>29018</v>
      </c>
      <c r="C3349" s="15" t="s">
        <v>29019</v>
      </c>
      <c r="D3349" s="15" t="s">
        <v>47939</v>
      </c>
      <c r="E3349">
        <v>4579990</v>
      </c>
      <c r="F3349">
        <v>4579990</v>
      </c>
      <c r="K3349" s="16">
        <f t="shared" si="156"/>
        <v>4900589.3</v>
      </c>
      <c r="L3349" s="16">
        <f t="shared" si="157"/>
        <v>5158515.0526315793</v>
      </c>
      <c r="M3349" s="16">
        <f t="shared" si="158"/>
        <v>5861948.923444977</v>
      </c>
      <c r="N3349" t="e">
        <f>INDEX(XML!$A$2:$R$782,MATCH(C3349,XML!$D$2:$D$737,0),2)</f>
        <v>#N/A</v>
      </c>
    </row>
    <row r="3350" spans="1:14" ht="101.25" x14ac:dyDescent="0.2">
      <c r="A3350">
        <v>66356</v>
      </c>
      <c r="B3350" t="s">
        <v>29020</v>
      </c>
      <c r="C3350" s="15" t="s">
        <v>29021</v>
      </c>
      <c r="D3350" s="15" t="s">
        <v>47940</v>
      </c>
      <c r="E3350">
        <v>5761990</v>
      </c>
      <c r="F3350">
        <v>5761990</v>
      </c>
      <c r="H3350">
        <v>3</v>
      </c>
      <c r="K3350" s="16">
        <f t="shared" si="156"/>
        <v>6165329.2999999998</v>
      </c>
      <c r="L3350" s="16">
        <f t="shared" si="157"/>
        <v>6489820.3157894732</v>
      </c>
      <c r="M3350" s="16">
        <f t="shared" si="158"/>
        <v>7374795.8133971281</v>
      </c>
      <c r="N3350" t="e">
        <f>INDEX(XML!$A$2:$R$782,MATCH(C3350,XML!$D$2:$D$737,0),2)</f>
        <v>#N/A</v>
      </c>
    </row>
    <row r="3351" spans="1:14" ht="78.75" x14ac:dyDescent="0.2">
      <c r="A3351">
        <v>64889</v>
      </c>
      <c r="B3351" t="s">
        <v>46231</v>
      </c>
      <c r="C3351" s="15" t="s">
        <v>46232</v>
      </c>
      <c r="D3351" s="15" t="s">
        <v>47941</v>
      </c>
      <c r="E3351">
        <v>5701090</v>
      </c>
      <c r="F3351">
        <v>5701090</v>
      </c>
      <c r="H3351">
        <v>1</v>
      </c>
      <c r="K3351" s="16">
        <f t="shared" si="156"/>
        <v>6100166.2999999998</v>
      </c>
      <c r="L3351" s="16">
        <f t="shared" si="157"/>
        <v>6421227.6842105268</v>
      </c>
      <c r="M3351" s="16">
        <f t="shared" si="158"/>
        <v>7296849.641148326</v>
      </c>
      <c r="N3351" t="e">
        <f>INDEX(XML!$A$2:$R$782,MATCH(C3351,XML!$D$2:$D$737,0),2)</f>
        <v>#N/A</v>
      </c>
    </row>
    <row r="3352" spans="1:14" ht="101.25" x14ac:dyDescent="0.2">
      <c r="A3352">
        <v>71379</v>
      </c>
      <c r="B3352" t="s">
        <v>46233</v>
      </c>
      <c r="C3352" s="15" t="s">
        <v>46234</v>
      </c>
      <c r="D3352" s="15" t="s">
        <v>47942</v>
      </c>
      <c r="E3352">
        <v>3156090</v>
      </c>
      <c r="F3352">
        <v>3156090</v>
      </c>
      <c r="H3352">
        <v>3</v>
      </c>
      <c r="K3352" s="16">
        <f t="shared" si="156"/>
        <v>3377016.3</v>
      </c>
      <c r="L3352" s="16">
        <f t="shared" si="157"/>
        <v>3554754</v>
      </c>
      <c r="M3352" s="16">
        <f t="shared" si="158"/>
        <v>4039493.1818181816</v>
      </c>
      <c r="N3352" t="e">
        <f>INDEX(XML!$A$2:$R$782,MATCH(C3352,XML!$D$2:$D$737,0),2)</f>
        <v>#N/A</v>
      </c>
    </row>
    <row r="3353" spans="1:14" ht="90" x14ac:dyDescent="0.2">
      <c r="A3353">
        <v>71380</v>
      </c>
      <c r="B3353" t="s">
        <v>46235</v>
      </c>
      <c r="C3353" s="15" t="s">
        <v>46236</v>
      </c>
      <c r="D3353" s="15" t="s">
        <v>47943</v>
      </c>
      <c r="E3353">
        <v>15578990</v>
      </c>
      <c r="F3353">
        <v>15578990</v>
      </c>
      <c r="H3353">
        <v>4</v>
      </c>
      <c r="K3353" s="16">
        <f t="shared" si="156"/>
        <v>16669519.300000001</v>
      </c>
      <c r="L3353" s="16">
        <f t="shared" si="157"/>
        <v>17546862.421052631</v>
      </c>
      <c r="M3353" s="16">
        <f t="shared" si="158"/>
        <v>19939616.387559805</v>
      </c>
      <c r="N3353" t="e">
        <f>INDEX(XML!$A$2:$R$782,MATCH(C3353,XML!$D$2:$D$737,0),2)</f>
        <v>#N/A</v>
      </c>
    </row>
    <row r="3354" spans="1:14" ht="90" x14ac:dyDescent="0.2">
      <c r="A3354">
        <v>71378</v>
      </c>
      <c r="B3354" t="s">
        <v>47944</v>
      </c>
      <c r="C3354" s="15" t="s">
        <v>47945</v>
      </c>
      <c r="D3354" s="15" t="s">
        <v>47946</v>
      </c>
      <c r="E3354">
        <v>42639590</v>
      </c>
      <c r="F3354">
        <v>47377280</v>
      </c>
      <c r="H3354">
        <v>1</v>
      </c>
      <c r="K3354" s="16">
        <f t="shared" si="156"/>
        <v>45624361.299999997</v>
      </c>
      <c r="L3354" s="16">
        <f t="shared" si="157"/>
        <v>48025643.473684214</v>
      </c>
      <c r="M3354" s="16">
        <f t="shared" si="158"/>
        <v>54574594.856459334</v>
      </c>
      <c r="N3354" t="e">
        <f>INDEX(XML!$A$2:$R$782,MATCH(C3354,XML!$D$2:$D$737,0),2)</f>
        <v>#N/A</v>
      </c>
    </row>
    <row r="3355" spans="1:14" ht="112.5" x14ac:dyDescent="0.2">
      <c r="A3355">
        <v>68526</v>
      </c>
      <c r="B3355" t="s">
        <v>29175</v>
      </c>
      <c r="C3355" s="15" t="s">
        <v>29176</v>
      </c>
      <c r="D3355" s="15" t="s">
        <v>29177</v>
      </c>
      <c r="E3355">
        <v>3892900</v>
      </c>
      <c r="F3355">
        <v>6753492</v>
      </c>
      <c r="H3355">
        <v>3</v>
      </c>
      <c r="K3355" s="16">
        <f t="shared" si="156"/>
        <v>4165403</v>
      </c>
      <c r="L3355" s="16">
        <f t="shared" si="157"/>
        <v>4384634.7368421052</v>
      </c>
      <c r="M3355" s="16">
        <f t="shared" si="158"/>
        <v>4982539.4736842103</v>
      </c>
      <c r="N3355" t="e">
        <f>INDEX(XML!$A$2:$R$782,MATCH(C3355,XML!$D$2:$D$737,0),2)</f>
        <v>#N/A</v>
      </c>
    </row>
    <row r="3356" spans="1:14" ht="112.5" x14ac:dyDescent="0.2">
      <c r="A3356">
        <v>68527</v>
      </c>
      <c r="B3356" t="s">
        <v>29178</v>
      </c>
      <c r="C3356" s="15" t="s">
        <v>29179</v>
      </c>
      <c r="D3356" s="15" t="s">
        <v>29180</v>
      </c>
      <c r="E3356">
        <v>8511570</v>
      </c>
      <c r="F3356">
        <v>10213884</v>
      </c>
      <c r="H3356">
        <v>2</v>
      </c>
      <c r="K3356" s="16">
        <f t="shared" si="156"/>
        <v>9107379.9000000004</v>
      </c>
      <c r="L3356" s="16">
        <f t="shared" si="157"/>
        <v>9586715.6842105258</v>
      </c>
      <c r="M3356" s="16">
        <f t="shared" si="158"/>
        <v>10893995.09569378</v>
      </c>
      <c r="N3356" t="e">
        <f>INDEX(XML!$A$2:$R$782,MATCH(C3356,XML!$D$2:$D$737,0),2)</f>
        <v>#N/A</v>
      </c>
    </row>
    <row r="3357" spans="1:14" ht="45" customHeight="1" x14ac:dyDescent="0.2">
      <c r="A3357">
        <v>80273</v>
      </c>
      <c r="B3357" t="s">
        <v>43119</v>
      </c>
      <c r="C3357" s="15" t="s">
        <v>43120</v>
      </c>
      <c r="D3357" s="15" t="s">
        <v>43121</v>
      </c>
      <c r="E3357">
        <v>10350705</v>
      </c>
      <c r="F3357">
        <v>15526058</v>
      </c>
      <c r="H3357">
        <v>1</v>
      </c>
      <c r="K3357" s="16">
        <f t="shared" si="156"/>
        <v>11075254.35</v>
      </c>
      <c r="L3357" s="16">
        <f t="shared" si="157"/>
        <v>11658162.47368421</v>
      </c>
      <c r="M3357" s="16">
        <f t="shared" si="158"/>
        <v>13247911.901913876</v>
      </c>
      <c r="N3357" t="e">
        <f>INDEX(XML!$A$2:$R$782,MATCH(C3357,XML!$D$2:$D$737,0),2)</f>
        <v>#N/A</v>
      </c>
    </row>
    <row r="3358" spans="1:14" ht="15.75" x14ac:dyDescent="0.25">
      <c r="A3358" s="184" t="s">
        <v>2697</v>
      </c>
      <c r="B3358" s="184"/>
      <c r="C3358" s="185"/>
      <c r="D3358" s="185"/>
      <c r="E3358" s="184"/>
      <c r="F3358" s="184"/>
      <c r="G3358" s="184"/>
      <c r="H3358" s="184"/>
      <c r="I3358" s="184"/>
      <c r="J3358" s="184"/>
      <c r="K3358" s="16">
        <f t="shared" si="156"/>
        <v>0</v>
      </c>
      <c r="L3358" s="16">
        <f t="shared" si="157"/>
        <v>0</v>
      </c>
      <c r="M3358" s="16">
        <f t="shared" si="158"/>
        <v>0</v>
      </c>
      <c r="N3358" t="e">
        <f>INDEX(XML!$A$2:$R$782,MATCH(C3358,XML!$D$2:$D$737,0),2)</f>
        <v>#N/A</v>
      </c>
    </row>
    <row r="3359" spans="1:14" ht="168.75" x14ac:dyDescent="0.2">
      <c r="A3359">
        <v>17853</v>
      </c>
      <c r="B3359" t="s">
        <v>2732</v>
      </c>
      <c r="C3359" s="15" t="s">
        <v>2733</v>
      </c>
      <c r="D3359" s="15" t="s">
        <v>32562</v>
      </c>
      <c r="E3359">
        <v>2405061</v>
      </c>
      <c r="F3359">
        <v>2886071</v>
      </c>
      <c r="K3359" s="16">
        <f t="shared" si="156"/>
        <v>2573415.27</v>
      </c>
      <c r="L3359" s="16">
        <f t="shared" si="157"/>
        <v>2708858.1789473686</v>
      </c>
      <c r="M3359" s="16">
        <f t="shared" si="158"/>
        <v>3078247.93062201</v>
      </c>
      <c r="N3359" t="e">
        <f>INDEX(XML!$A$2:$R$782,MATCH(C3359,XML!$D$2:$D$737,0),2)</f>
        <v>#N/A</v>
      </c>
    </row>
    <row r="3360" spans="1:14" ht="22.5" customHeight="1" x14ac:dyDescent="0.2">
      <c r="A3360">
        <v>17854</v>
      </c>
      <c r="B3360" t="s">
        <v>2698</v>
      </c>
      <c r="C3360" s="15" t="s">
        <v>2699</v>
      </c>
      <c r="D3360" s="15" t="s">
        <v>2700</v>
      </c>
      <c r="E3360">
        <v>4671091</v>
      </c>
      <c r="F3360">
        <v>5497676</v>
      </c>
      <c r="K3360" s="16">
        <f t="shared" si="156"/>
        <v>4998067.37</v>
      </c>
      <c r="L3360" s="16">
        <f t="shared" si="157"/>
        <v>5261123.5473684212</v>
      </c>
      <c r="M3360" s="16">
        <f t="shared" si="158"/>
        <v>5978549.4856459331</v>
      </c>
      <c r="N3360" t="e">
        <f>INDEX(XML!$A$2:$R$782,MATCH(C3360,XML!$D$2:$D$737,0),2)</f>
        <v>#N/A</v>
      </c>
    </row>
    <row r="3361" spans="1:14" ht="236.25" x14ac:dyDescent="0.2">
      <c r="A3361">
        <v>17849</v>
      </c>
      <c r="B3361" t="s">
        <v>2701</v>
      </c>
      <c r="C3361" s="15" t="s">
        <v>2702</v>
      </c>
      <c r="D3361" s="15" t="s">
        <v>25016</v>
      </c>
      <c r="E3361">
        <v>6791850</v>
      </c>
      <c r="F3361">
        <v>7798349</v>
      </c>
      <c r="K3361" s="16">
        <f t="shared" si="156"/>
        <v>7267279.5</v>
      </c>
      <c r="L3361" s="16">
        <f t="shared" si="157"/>
        <v>7649767.8947368423</v>
      </c>
      <c r="M3361" s="16">
        <f t="shared" si="158"/>
        <v>8692918.062200956</v>
      </c>
      <c r="N3361" t="e">
        <f>INDEX(XML!$A$2:$R$782,MATCH(C3361,XML!$D$2:$D$737,0),2)</f>
        <v>#N/A</v>
      </c>
    </row>
    <row r="3362" spans="1:14" ht="168.75" x14ac:dyDescent="0.2">
      <c r="A3362">
        <v>19683</v>
      </c>
      <c r="B3362" t="s">
        <v>2718</v>
      </c>
      <c r="C3362" s="15" t="s">
        <v>2719</v>
      </c>
      <c r="D3362" s="15" t="s">
        <v>2720</v>
      </c>
      <c r="E3362">
        <v>3401637</v>
      </c>
      <c r="F3362">
        <v>4003584</v>
      </c>
      <c r="K3362" s="16">
        <f t="shared" si="156"/>
        <v>3639751.59</v>
      </c>
      <c r="L3362" s="16">
        <f t="shared" si="157"/>
        <v>3831317.4631578946</v>
      </c>
      <c r="M3362" s="16">
        <f t="shared" si="158"/>
        <v>4353769.8444976071</v>
      </c>
      <c r="N3362" t="e">
        <f>INDEX(XML!$A$2:$R$782,MATCH(C3362,XML!$D$2:$D$737,0),2)</f>
        <v>#N/A</v>
      </c>
    </row>
    <row r="3363" spans="1:14" ht="22.5" customHeight="1" x14ac:dyDescent="0.2">
      <c r="A3363">
        <v>17855</v>
      </c>
      <c r="B3363" t="s">
        <v>2703</v>
      </c>
      <c r="C3363" s="15" t="s">
        <v>2704</v>
      </c>
      <c r="D3363" s="15" t="s">
        <v>2705</v>
      </c>
      <c r="E3363">
        <v>6759860</v>
      </c>
      <c r="F3363">
        <v>8111833</v>
      </c>
      <c r="K3363" s="16">
        <f t="shared" si="156"/>
        <v>7233050.2000000002</v>
      </c>
      <c r="L3363" s="16">
        <f t="shared" si="157"/>
        <v>7613737.0526315793</v>
      </c>
      <c r="M3363" s="16">
        <f t="shared" si="158"/>
        <v>8651973.923444977</v>
      </c>
      <c r="N3363" t="e">
        <f>INDEX(XML!$A$2:$R$782,MATCH(C3363,XML!$D$2:$D$737,0),2)</f>
        <v>#N/A</v>
      </c>
    </row>
    <row r="3364" spans="1:14" ht="157.5" x14ac:dyDescent="0.2">
      <c r="A3364">
        <v>17850</v>
      </c>
      <c r="B3364" t="s">
        <v>2706</v>
      </c>
      <c r="C3364" s="15" t="s">
        <v>2707</v>
      </c>
      <c r="D3364" s="15" t="s">
        <v>2708</v>
      </c>
      <c r="E3364">
        <v>4182116</v>
      </c>
      <c r="F3364">
        <v>5018540</v>
      </c>
      <c r="K3364" s="16">
        <f t="shared" si="156"/>
        <v>4474864.12</v>
      </c>
      <c r="L3364" s="16">
        <f t="shared" si="157"/>
        <v>4710383.2842105264</v>
      </c>
      <c r="M3364" s="16">
        <f t="shared" si="158"/>
        <v>5352708.2775119618</v>
      </c>
      <c r="N3364" t="e">
        <f>INDEX(XML!$A$2:$R$782,MATCH(C3364,XML!$D$2:$D$737,0),2)</f>
        <v>#N/A</v>
      </c>
    </row>
    <row r="3365" spans="1:14" ht="157.5" x14ac:dyDescent="0.2">
      <c r="A3365">
        <v>25218</v>
      </c>
      <c r="B3365" t="s">
        <v>2721</v>
      </c>
      <c r="C3365" s="15" t="s">
        <v>2722</v>
      </c>
      <c r="D3365" s="15" t="s">
        <v>2723</v>
      </c>
      <c r="E3365">
        <v>0</v>
      </c>
      <c r="F3365">
        <v>0</v>
      </c>
      <c r="K3365" s="16">
        <f t="shared" si="156"/>
        <v>0</v>
      </c>
      <c r="L3365" s="16">
        <f t="shared" si="157"/>
        <v>0</v>
      </c>
      <c r="M3365" s="16">
        <f t="shared" si="158"/>
        <v>0</v>
      </c>
      <c r="N3365" t="e">
        <f>INDEX(XML!$A$2:$R$782,MATCH(C3365,XML!$D$2:$D$737,0),2)</f>
        <v>#N/A</v>
      </c>
    </row>
    <row r="3366" spans="1:14" ht="157.5" x14ac:dyDescent="0.2">
      <c r="A3366">
        <v>20511</v>
      </c>
      <c r="B3366" t="s">
        <v>20848</v>
      </c>
      <c r="C3366" s="15" t="s">
        <v>20849</v>
      </c>
      <c r="D3366" s="15" t="s">
        <v>20850</v>
      </c>
      <c r="E3366">
        <v>5863925</v>
      </c>
      <c r="F3366">
        <v>7036712</v>
      </c>
      <c r="K3366" s="16">
        <f t="shared" si="156"/>
        <v>6274399.75</v>
      </c>
      <c r="L3366" s="16">
        <f t="shared" si="157"/>
        <v>6604631.3157894732</v>
      </c>
      <c r="M3366" s="16">
        <f t="shared" si="158"/>
        <v>7505262.858851674</v>
      </c>
      <c r="N3366" t="e">
        <f>INDEX(XML!$A$2:$R$782,MATCH(C3366,XML!$D$2:$D$737,0),2)</f>
        <v>#N/A</v>
      </c>
    </row>
    <row r="3367" spans="1:14" ht="168.75" x14ac:dyDescent="0.2">
      <c r="A3367">
        <v>69091</v>
      </c>
      <c r="B3367" t="s">
        <v>45778</v>
      </c>
      <c r="C3367" s="15" t="s">
        <v>45779</v>
      </c>
      <c r="D3367" s="15" t="s">
        <v>45780</v>
      </c>
      <c r="E3367">
        <v>6460206</v>
      </c>
      <c r="F3367">
        <v>7752247</v>
      </c>
      <c r="H3367">
        <v>1</v>
      </c>
      <c r="K3367" s="16">
        <f t="shared" si="156"/>
        <v>6912420.4199999999</v>
      </c>
      <c r="L3367" s="16">
        <f t="shared" si="157"/>
        <v>7276232.0210526315</v>
      </c>
      <c r="M3367" s="16">
        <f t="shared" si="158"/>
        <v>8268445.4784688987</v>
      </c>
      <c r="N3367" t="e">
        <f>INDEX(XML!$A$2:$R$782,MATCH(C3367,XML!$D$2:$D$737,0),2)</f>
        <v>#N/A</v>
      </c>
    </row>
    <row r="3368" spans="1:14" ht="33.75" x14ac:dyDescent="0.2">
      <c r="A3368">
        <v>69092</v>
      </c>
      <c r="B3368" t="s">
        <v>45781</v>
      </c>
      <c r="C3368" s="15" t="s">
        <v>45782</v>
      </c>
      <c r="D3368" s="15" t="s">
        <v>45783</v>
      </c>
      <c r="E3368">
        <v>1335371</v>
      </c>
      <c r="F3368">
        <v>1602445</v>
      </c>
      <c r="H3368">
        <v>4</v>
      </c>
      <c r="K3368" s="16">
        <f t="shared" si="156"/>
        <v>1428846.97</v>
      </c>
      <c r="L3368" s="16">
        <f t="shared" si="157"/>
        <v>1504049.4421052632</v>
      </c>
      <c r="M3368" s="16">
        <f t="shared" si="158"/>
        <v>1709147.0933014355</v>
      </c>
      <c r="N3368" t="e">
        <f>INDEX(XML!$A$2:$R$782,MATCH(C3368,XML!$D$2:$D$737,0),2)</f>
        <v>#N/A</v>
      </c>
    </row>
    <row r="3369" spans="1:14" ht="22.5" customHeight="1" x14ac:dyDescent="0.2">
      <c r="A3369">
        <v>25242</v>
      </c>
      <c r="B3369" t="s">
        <v>2724</v>
      </c>
      <c r="C3369" s="15" t="s">
        <v>2725</v>
      </c>
      <c r="D3369" s="15" t="s">
        <v>2726</v>
      </c>
      <c r="E3369">
        <v>0</v>
      </c>
      <c r="F3369">
        <v>0</v>
      </c>
      <c r="K3369" s="16">
        <f t="shared" si="156"/>
        <v>0</v>
      </c>
      <c r="L3369" s="16">
        <f t="shared" si="157"/>
        <v>0</v>
      </c>
      <c r="M3369" s="16">
        <f t="shared" si="158"/>
        <v>0</v>
      </c>
      <c r="N3369" t="e">
        <f>INDEX(XML!$A$2:$R$782,MATCH(C3369,XML!$D$2:$D$737,0),2)</f>
        <v>#N/A</v>
      </c>
    </row>
    <row r="3370" spans="1:14" ht="22.5" customHeight="1" x14ac:dyDescent="0.2">
      <c r="A3370">
        <v>23304</v>
      </c>
      <c r="B3370" t="s">
        <v>2709</v>
      </c>
      <c r="C3370" s="15" t="s">
        <v>2710</v>
      </c>
      <c r="D3370" s="15" t="s">
        <v>2711</v>
      </c>
      <c r="E3370">
        <v>728467</v>
      </c>
      <c r="F3370">
        <v>865947</v>
      </c>
      <c r="K3370" s="16">
        <f t="shared" si="156"/>
        <v>779459.69</v>
      </c>
      <c r="L3370" s="16">
        <f t="shared" si="157"/>
        <v>820483.88421052636</v>
      </c>
      <c r="M3370" s="16">
        <f t="shared" si="158"/>
        <v>932368.05023923446</v>
      </c>
      <c r="N3370" t="e">
        <f>INDEX(XML!$A$2:$R$782,MATCH(C3370,XML!$D$2:$D$737,0),2)</f>
        <v>#N/A</v>
      </c>
    </row>
    <row r="3371" spans="1:14" ht="22.5" x14ac:dyDescent="0.2">
      <c r="A3371">
        <v>50582</v>
      </c>
      <c r="B3371" t="s">
        <v>2734</v>
      </c>
      <c r="C3371" s="15" t="s">
        <v>2735</v>
      </c>
      <c r="D3371" s="15" t="s">
        <v>2736</v>
      </c>
      <c r="E3371">
        <v>1412143</v>
      </c>
      <c r="F3371">
        <v>1694572</v>
      </c>
      <c r="K3371" s="16">
        <f t="shared" si="156"/>
        <v>1510993.01</v>
      </c>
      <c r="L3371" s="16">
        <f t="shared" si="157"/>
        <v>1590518.9578947369</v>
      </c>
      <c r="M3371" s="16">
        <f t="shared" si="158"/>
        <v>1807407.9066985645</v>
      </c>
      <c r="N3371" t="e">
        <f>INDEX(XML!$A$2:$R$782,MATCH(C3371,XML!$D$2:$D$737,0),2)</f>
        <v>#N/A</v>
      </c>
    </row>
    <row r="3372" spans="1:14" ht="22.5" customHeight="1" x14ac:dyDescent="0.2">
      <c r="A3372">
        <v>17861</v>
      </c>
      <c r="B3372" t="s">
        <v>2712</v>
      </c>
      <c r="C3372" s="15" t="s">
        <v>2713</v>
      </c>
      <c r="D3372" s="15" t="s">
        <v>2714</v>
      </c>
      <c r="E3372">
        <v>1412143</v>
      </c>
      <c r="F3372">
        <v>1694572</v>
      </c>
      <c r="H3372">
        <v>1</v>
      </c>
      <c r="K3372" s="16">
        <f t="shared" si="156"/>
        <v>1510993.01</v>
      </c>
      <c r="L3372" s="16">
        <f t="shared" si="157"/>
        <v>1590518.9578947369</v>
      </c>
      <c r="M3372" s="16">
        <f t="shared" si="158"/>
        <v>1807407.9066985645</v>
      </c>
      <c r="N3372" t="e">
        <f>INDEX(XML!$A$2:$R$782,MATCH(C3372,XML!$D$2:$D$737,0),2)</f>
        <v>#N/A</v>
      </c>
    </row>
    <row r="3373" spans="1:14" ht="22.5" x14ac:dyDescent="0.2">
      <c r="A3373">
        <v>25245</v>
      </c>
      <c r="B3373" t="s">
        <v>2727</v>
      </c>
      <c r="C3373" s="15" t="s">
        <v>2728</v>
      </c>
      <c r="D3373" s="15" t="s">
        <v>2729</v>
      </c>
      <c r="E3373">
        <v>1486364</v>
      </c>
      <c r="F3373">
        <v>0</v>
      </c>
      <c r="K3373" s="16">
        <f t="shared" si="156"/>
        <v>1590409.48</v>
      </c>
      <c r="L3373" s="16">
        <f t="shared" si="157"/>
        <v>1674115.2421052631</v>
      </c>
      <c r="M3373" s="16">
        <f t="shared" si="158"/>
        <v>1902403.6842105263</v>
      </c>
      <c r="N3373" t="e">
        <f>INDEX(XML!$A$2:$R$782,MATCH(C3373,XML!$D$2:$D$737,0),2)</f>
        <v>#N/A</v>
      </c>
    </row>
    <row r="3374" spans="1:14" ht="22.5" customHeight="1" x14ac:dyDescent="0.2">
      <c r="A3374">
        <v>25246</v>
      </c>
      <c r="B3374" t="s">
        <v>2730</v>
      </c>
      <c r="C3374" s="15" t="s">
        <v>2731</v>
      </c>
      <c r="D3374" s="15" t="s">
        <v>17450</v>
      </c>
      <c r="E3374">
        <v>1314495</v>
      </c>
      <c r="F3374">
        <v>1577394</v>
      </c>
      <c r="K3374" s="16">
        <f t="shared" si="156"/>
        <v>1406509.65</v>
      </c>
      <c r="L3374" s="16">
        <f t="shared" si="157"/>
        <v>1480536.4736842106</v>
      </c>
      <c r="M3374" s="16">
        <f t="shared" si="158"/>
        <v>1682427.8110047847</v>
      </c>
      <c r="N3374" t="e">
        <f>INDEX(XML!$A$2:$R$782,MATCH(C3374,XML!$D$2:$D$737,0),2)</f>
        <v>#N/A</v>
      </c>
    </row>
    <row r="3375" spans="1:14" ht="45" x14ac:dyDescent="0.2">
      <c r="A3375">
        <v>20506</v>
      </c>
      <c r="B3375" t="s">
        <v>2715</v>
      </c>
      <c r="C3375" s="15" t="s">
        <v>2716</v>
      </c>
      <c r="D3375" s="15" t="s">
        <v>2717</v>
      </c>
      <c r="E3375">
        <v>1715458</v>
      </c>
      <c r="F3375">
        <v>1954246</v>
      </c>
      <c r="K3375" s="16">
        <f t="shared" si="156"/>
        <v>1835540.06</v>
      </c>
      <c r="L3375" s="16">
        <f t="shared" si="157"/>
        <v>1932147.4315789475</v>
      </c>
      <c r="M3375" s="16">
        <f t="shared" si="158"/>
        <v>2195622.0813397132</v>
      </c>
      <c r="N3375" t="e">
        <f>INDEX(XML!$A$2:$R$782,MATCH(C3375,XML!$D$2:$D$737,0),2)</f>
        <v>#N/A</v>
      </c>
    </row>
    <row r="3376" spans="1:14" ht="22.5" customHeight="1" x14ac:dyDescent="0.2">
      <c r="A3376">
        <v>45019</v>
      </c>
      <c r="B3376" t="s">
        <v>44662</v>
      </c>
      <c r="C3376" s="15" t="s">
        <v>44663</v>
      </c>
      <c r="D3376" s="15" t="s">
        <v>47947</v>
      </c>
      <c r="E3376">
        <v>13069690</v>
      </c>
      <c r="F3376">
        <v>13069690</v>
      </c>
      <c r="H3376">
        <v>1</v>
      </c>
      <c r="K3376" s="16">
        <f t="shared" si="156"/>
        <v>13984568.300000001</v>
      </c>
      <c r="L3376" s="16">
        <f t="shared" si="157"/>
        <v>14720598.210526315</v>
      </c>
      <c r="M3376" s="16">
        <f t="shared" si="158"/>
        <v>16727952.511961723</v>
      </c>
      <c r="N3376" t="e">
        <f>INDEX(XML!$A$2:$R$782,MATCH(C3376,XML!$D$2:$D$737,0),2)</f>
        <v>#N/A</v>
      </c>
    </row>
    <row r="3377" spans="1:14" ht="22.5" customHeight="1" x14ac:dyDescent="0.2">
      <c r="A3377">
        <v>45020</v>
      </c>
      <c r="B3377" t="s">
        <v>44664</v>
      </c>
      <c r="C3377" s="15" t="s">
        <v>44665</v>
      </c>
      <c r="D3377" s="15" t="s">
        <v>47948</v>
      </c>
      <c r="E3377">
        <v>4858290</v>
      </c>
      <c r="F3377">
        <v>4858290</v>
      </c>
      <c r="H3377">
        <v>3</v>
      </c>
      <c r="K3377" s="16">
        <f t="shared" si="156"/>
        <v>5198370.3</v>
      </c>
      <c r="L3377" s="16">
        <f t="shared" si="157"/>
        <v>5471968.7368421052</v>
      </c>
      <c r="M3377" s="16">
        <f t="shared" si="158"/>
        <v>6218146.2918660287</v>
      </c>
      <c r="N3377" t="e">
        <f>INDEX(XML!$A$2:$R$782,MATCH(C3377,XML!$D$2:$D$737,0),2)</f>
        <v>#N/A</v>
      </c>
    </row>
    <row r="3378" spans="1:14" ht="22.5" customHeight="1" x14ac:dyDescent="0.2">
      <c r="A3378">
        <v>71376</v>
      </c>
      <c r="B3378" t="s">
        <v>47949</v>
      </c>
      <c r="C3378" s="15" t="s">
        <v>47950</v>
      </c>
      <c r="D3378" s="15" t="s">
        <v>47951</v>
      </c>
      <c r="E3378">
        <v>4633190</v>
      </c>
      <c r="F3378">
        <v>4633190</v>
      </c>
      <c r="K3378" s="16">
        <f t="shared" si="156"/>
        <v>4957513.3</v>
      </c>
      <c r="L3378" s="16">
        <f t="shared" si="157"/>
        <v>5218435.0526315793</v>
      </c>
      <c r="M3378" s="16">
        <f t="shared" si="158"/>
        <v>5930039.8325358862</v>
      </c>
      <c r="N3378" t="e">
        <f>INDEX(XML!$A$2:$R$782,MATCH(C3378,XML!$D$2:$D$737,0),2)</f>
        <v>#N/A</v>
      </c>
    </row>
    <row r="3379" spans="1:14" ht="15.75" x14ac:dyDescent="0.25">
      <c r="A3379" s="184" t="s">
        <v>2737</v>
      </c>
      <c r="B3379" s="184"/>
      <c r="C3379" s="185"/>
      <c r="D3379" s="185"/>
      <c r="E3379" s="184"/>
      <c r="F3379" s="184"/>
      <c r="G3379" s="184"/>
      <c r="H3379" s="184"/>
      <c r="I3379" s="184"/>
      <c r="J3379" s="184"/>
      <c r="K3379" s="16">
        <f t="shared" si="156"/>
        <v>0</v>
      </c>
      <c r="L3379" s="16">
        <f t="shared" si="157"/>
        <v>0</v>
      </c>
      <c r="M3379" s="16">
        <f t="shared" si="158"/>
        <v>0</v>
      </c>
      <c r="N3379" t="e">
        <f>INDEX(XML!$A$2:$R$782,MATCH(C3379,XML!$D$2:$D$737,0),2)</f>
        <v>#N/A</v>
      </c>
    </row>
    <row r="3380" spans="1:14" ht="45" x14ac:dyDescent="0.2">
      <c r="A3380">
        <v>19078</v>
      </c>
      <c r="B3380" t="s">
        <v>48820</v>
      </c>
      <c r="C3380" s="15" t="s">
        <v>48821</v>
      </c>
      <c r="D3380" s="15" t="s">
        <v>48822</v>
      </c>
      <c r="E3380">
        <v>109175</v>
      </c>
      <c r="F3380">
        <v>120882</v>
      </c>
      <c r="K3380" s="16">
        <f t="shared" si="156"/>
        <v>116817.25</v>
      </c>
      <c r="L3380" s="16">
        <f t="shared" si="157"/>
        <v>122965.52631578948</v>
      </c>
      <c r="M3380" s="16">
        <f t="shared" si="158"/>
        <v>139733.55263157896</v>
      </c>
      <c r="N3380" t="e">
        <f>INDEX(XML!$A$2:$R$782,MATCH(C3380,XML!$D$2:$D$737,0),2)</f>
        <v>#N/A</v>
      </c>
    </row>
    <row r="3381" spans="1:14" ht="45" x14ac:dyDescent="0.2">
      <c r="A3381">
        <v>19079</v>
      </c>
      <c r="B3381" t="s">
        <v>2738</v>
      </c>
      <c r="C3381" s="15" t="s">
        <v>2739</v>
      </c>
      <c r="D3381" s="15" t="s">
        <v>2740</v>
      </c>
      <c r="E3381">
        <v>114251</v>
      </c>
      <c r="F3381">
        <v>128137</v>
      </c>
      <c r="H3381">
        <v>3</v>
      </c>
      <c r="K3381" s="16">
        <f t="shared" si="156"/>
        <v>122248.57</v>
      </c>
      <c r="L3381" s="16">
        <f t="shared" si="157"/>
        <v>128682.7052631579</v>
      </c>
      <c r="M3381" s="16">
        <f t="shared" si="158"/>
        <v>146230.34688995217</v>
      </c>
      <c r="N3381" t="e">
        <f>INDEX(XML!$A$2:$R$782,MATCH(C3381,XML!$D$2:$D$737,0),2)</f>
        <v>#N/A</v>
      </c>
    </row>
    <row r="3382" spans="1:14" ht="45" x14ac:dyDescent="0.2">
      <c r="A3382">
        <v>19140</v>
      </c>
      <c r="B3382" t="s">
        <v>2741</v>
      </c>
      <c r="C3382" s="15" t="s">
        <v>2742</v>
      </c>
      <c r="D3382" s="15" t="s">
        <v>2743</v>
      </c>
      <c r="E3382">
        <v>161967</v>
      </c>
      <c r="F3382">
        <v>194360</v>
      </c>
      <c r="H3382">
        <v>14</v>
      </c>
      <c r="K3382" s="16">
        <f t="shared" si="156"/>
        <v>173304.69</v>
      </c>
      <c r="L3382" s="16">
        <f t="shared" si="157"/>
        <v>182425.9894736842</v>
      </c>
      <c r="M3382" s="16">
        <f t="shared" si="158"/>
        <v>207302.26076555022</v>
      </c>
      <c r="N3382" t="e">
        <f>INDEX(XML!$A$2:$R$782,MATCH(C3382,XML!$D$2:$D$737,0),2)</f>
        <v>#N/A</v>
      </c>
    </row>
    <row r="3383" spans="1:14" ht="45" x14ac:dyDescent="0.2">
      <c r="A3383">
        <v>19141</v>
      </c>
      <c r="B3383" t="s">
        <v>2747</v>
      </c>
      <c r="C3383" s="15" t="s">
        <v>2748</v>
      </c>
      <c r="D3383" s="15" t="s">
        <v>2749</v>
      </c>
      <c r="E3383">
        <v>206302</v>
      </c>
      <c r="F3383">
        <v>232092</v>
      </c>
      <c r="K3383" s="16">
        <f t="shared" si="156"/>
        <v>220743.14</v>
      </c>
      <c r="L3383" s="16">
        <f t="shared" si="157"/>
        <v>232361.2</v>
      </c>
      <c r="M3383" s="16">
        <f t="shared" si="158"/>
        <v>264046.81818181818</v>
      </c>
      <c r="N3383" t="e">
        <f>INDEX(XML!$A$2:$R$782,MATCH(C3383,XML!$D$2:$D$737,0),2)</f>
        <v>#N/A</v>
      </c>
    </row>
    <row r="3384" spans="1:14" ht="22.5" customHeight="1" x14ac:dyDescent="0.2">
      <c r="A3384">
        <v>19142</v>
      </c>
      <c r="B3384" t="s">
        <v>2744</v>
      </c>
      <c r="C3384" s="15" t="s">
        <v>2745</v>
      </c>
      <c r="D3384" s="15" t="s">
        <v>2746</v>
      </c>
      <c r="E3384">
        <v>236759</v>
      </c>
      <c r="F3384">
        <v>263521</v>
      </c>
      <c r="K3384" s="16">
        <f t="shared" si="156"/>
        <v>253332.13</v>
      </c>
      <c r="L3384" s="16">
        <f t="shared" si="157"/>
        <v>266665.40000000002</v>
      </c>
      <c r="M3384" s="16">
        <f t="shared" si="158"/>
        <v>303028.86363636371</v>
      </c>
      <c r="N3384" t="e">
        <f>INDEX(XML!$A$2:$R$782,MATCH(C3384,XML!$D$2:$D$737,0),2)</f>
        <v>#N/A</v>
      </c>
    </row>
    <row r="3385" spans="1:14" ht="22.5" customHeight="1" x14ac:dyDescent="0.2">
      <c r="A3385">
        <v>21165</v>
      </c>
      <c r="B3385" t="s">
        <v>2750</v>
      </c>
      <c r="C3385" s="15" t="s">
        <v>2751</v>
      </c>
      <c r="D3385" s="15" t="s">
        <v>2752</v>
      </c>
      <c r="E3385">
        <v>91664</v>
      </c>
      <c r="F3385">
        <v>109996</v>
      </c>
      <c r="H3385">
        <v>5</v>
      </c>
      <c r="K3385" s="16">
        <f t="shared" si="156"/>
        <v>98080.48</v>
      </c>
      <c r="L3385" s="16">
        <f t="shared" si="157"/>
        <v>103242.6105263158</v>
      </c>
      <c r="M3385" s="16">
        <f t="shared" si="158"/>
        <v>117321.14832535885</v>
      </c>
      <c r="N3385" t="e">
        <f>INDEX(XML!$A$2:$R$782,MATCH(C3385,XML!$D$2:$D$737,0),2)</f>
        <v>#N/A</v>
      </c>
    </row>
    <row r="3386" spans="1:14" ht="22.5" customHeight="1" x14ac:dyDescent="0.2">
      <c r="A3386">
        <v>21166</v>
      </c>
      <c r="B3386" t="s">
        <v>2753</v>
      </c>
      <c r="C3386" s="15" t="s">
        <v>2754</v>
      </c>
      <c r="D3386" s="15" t="s">
        <v>2755</v>
      </c>
      <c r="E3386">
        <v>91664</v>
      </c>
      <c r="F3386">
        <v>109996</v>
      </c>
      <c r="H3386">
        <v>2</v>
      </c>
      <c r="K3386" s="16">
        <f t="shared" si="156"/>
        <v>98080.48</v>
      </c>
      <c r="L3386" s="16">
        <f t="shared" si="157"/>
        <v>103242.6105263158</v>
      </c>
      <c r="M3386" s="16">
        <f t="shared" si="158"/>
        <v>117321.14832535885</v>
      </c>
      <c r="N3386" t="e">
        <f>INDEX(XML!$A$2:$R$782,MATCH(C3386,XML!$D$2:$D$737,0),2)</f>
        <v>#N/A</v>
      </c>
    </row>
    <row r="3387" spans="1:14" ht="22.5" customHeight="1" x14ac:dyDescent="0.2">
      <c r="A3387">
        <v>21167</v>
      </c>
      <c r="B3387" t="s">
        <v>48823</v>
      </c>
      <c r="C3387" s="15" t="s">
        <v>48824</v>
      </c>
      <c r="D3387" s="15" t="s">
        <v>48825</v>
      </c>
      <c r="E3387">
        <v>177971</v>
      </c>
      <c r="F3387">
        <v>217100</v>
      </c>
      <c r="K3387" s="16">
        <f t="shared" si="156"/>
        <v>190428.97</v>
      </c>
      <c r="L3387" s="16">
        <f t="shared" si="157"/>
        <v>200451.54736842104</v>
      </c>
      <c r="M3387" s="16">
        <f t="shared" si="158"/>
        <v>227785.84928229664</v>
      </c>
      <c r="N3387" t="e">
        <f>INDEX(XML!$A$2:$R$782,MATCH(C3387,XML!$D$2:$D$737,0),2)</f>
        <v>#N/A</v>
      </c>
    </row>
    <row r="3388" spans="1:14" ht="22.5" customHeight="1" x14ac:dyDescent="0.2">
      <c r="A3388">
        <v>21168</v>
      </c>
      <c r="B3388" t="s">
        <v>2756</v>
      </c>
      <c r="C3388" s="15" t="s">
        <v>2757</v>
      </c>
      <c r="D3388" s="15" t="s">
        <v>2758</v>
      </c>
      <c r="E3388">
        <v>343616</v>
      </c>
      <c r="F3388">
        <v>404708</v>
      </c>
      <c r="K3388" s="16">
        <f t="shared" si="156"/>
        <v>367669.12</v>
      </c>
      <c r="L3388" s="16">
        <f t="shared" si="157"/>
        <v>387020.12631578947</v>
      </c>
      <c r="M3388" s="16">
        <f t="shared" si="158"/>
        <v>439795.59808612434</v>
      </c>
      <c r="N3388" t="e">
        <f>INDEX(XML!$A$2:$R$782,MATCH(C3388,XML!$D$2:$D$737,0),2)</f>
        <v>#N/A</v>
      </c>
    </row>
    <row r="3389" spans="1:14" ht="22.5" customHeight="1" x14ac:dyDescent="0.2">
      <c r="A3389">
        <v>21169</v>
      </c>
      <c r="B3389" t="s">
        <v>2759</v>
      </c>
      <c r="C3389" s="15" t="s">
        <v>2760</v>
      </c>
      <c r="D3389" s="15" t="s">
        <v>2761</v>
      </c>
      <c r="E3389">
        <v>408693</v>
      </c>
      <c r="F3389">
        <v>481106</v>
      </c>
      <c r="H3389">
        <v>3</v>
      </c>
      <c r="I3389">
        <v>1</v>
      </c>
      <c r="K3389" s="16">
        <f t="shared" si="156"/>
        <v>437301.51</v>
      </c>
      <c r="L3389" s="16">
        <f t="shared" si="157"/>
        <v>460317.37894736842</v>
      </c>
      <c r="M3389" s="16">
        <f t="shared" si="158"/>
        <v>523087.93062200956</v>
      </c>
      <c r="N3389" t="e">
        <f>INDEX(XML!$A$2:$R$782,MATCH(C3389,XML!$D$2:$D$737,0),2)</f>
        <v>#N/A</v>
      </c>
    </row>
    <row r="3390" spans="1:14" ht="22.5" customHeight="1" x14ac:dyDescent="0.2">
      <c r="A3390">
        <v>42059</v>
      </c>
      <c r="B3390" t="s">
        <v>2762</v>
      </c>
      <c r="C3390" s="15" t="s">
        <v>2763</v>
      </c>
      <c r="D3390" s="15" t="s">
        <v>46033</v>
      </c>
      <c r="E3390">
        <v>653000</v>
      </c>
      <c r="F3390">
        <v>782590</v>
      </c>
      <c r="H3390">
        <v>2</v>
      </c>
      <c r="K3390" s="16">
        <f t="shared" si="156"/>
        <v>698710</v>
      </c>
      <c r="L3390" s="16">
        <f t="shared" si="157"/>
        <v>735484.21052631584</v>
      </c>
      <c r="M3390" s="16">
        <f t="shared" si="158"/>
        <v>835777.51196172263</v>
      </c>
      <c r="N3390" t="e">
        <f>INDEX(XML!$A$2:$R$782,MATCH(C3390,XML!$D$2:$D$737,0),2)</f>
        <v>#N/A</v>
      </c>
    </row>
    <row r="3391" spans="1:14" ht="56.25" x14ac:dyDescent="0.2">
      <c r="A3391">
        <v>47146</v>
      </c>
      <c r="B3391" t="s">
        <v>38028</v>
      </c>
      <c r="C3391" s="15" t="s">
        <v>38029</v>
      </c>
      <c r="D3391" s="15" t="s">
        <v>38030</v>
      </c>
      <c r="E3391">
        <v>556000</v>
      </c>
      <c r="F3391">
        <v>667290</v>
      </c>
      <c r="H3391">
        <v>25</v>
      </c>
      <c r="K3391" s="16">
        <f t="shared" si="156"/>
        <v>594920</v>
      </c>
      <c r="L3391" s="16">
        <f t="shared" si="157"/>
        <v>626231.57894736843</v>
      </c>
      <c r="M3391" s="16">
        <f t="shared" si="158"/>
        <v>711626.79425837321</v>
      </c>
      <c r="N3391" t="e">
        <f>INDEX(XML!$A$2:$R$782,MATCH(C3391,XML!$D$2:$D$737,0),2)</f>
        <v>#N/A</v>
      </c>
    </row>
    <row r="3392" spans="1:14" ht="56.25" x14ac:dyDescent="0.2">
      <c r="A3392">
        <v>42073</v>
      </c>
      <c r="B3392" t="s">
        <v>2764</v>
      </c>
      <c r="C3392" s="15" t="s">
        <v>2765</v>
      </c>
      <c r="D3392" s="15" t="s">
        <v>2766</v>
      </c>
      <c r="E3392">
        <v>680990</v>
      </c>
      <c r="F3392">
        <v>680990</v>
      </c>
      <c r="K3392" s="16">
        <f t="shared" si="156"/>
        <v>728659.3</v>
      </c>
      <c r="L3392" s="16">
        <f t="shared" si="157"/>
        <v>767009.78947368416</v>
      </c>
      <c r="M3392" s="16">
        <f t="shared" si="158"/>
        <v>871602.0334928229</v>
      </c>
      <c r="N3392" t="e">
        <f>INDEX(XML!$A$2:$R$782,MATCH(C3392,XML!$D$2:$D$737,0),2)</f>
        <v>#N/A</v>
      </c>
    </row>
    <row r="3393" spans="1:14" ht="45" customHeight="1" x14ac:dyDescent="0.2">
      <c r="A3393">
        <v>43062</v>
      </c>
      <c r="B3393" t="s">
        <v>2767</v>
      </c>
      <c r="C3393" s="15" t="s">
        <v>2768</v>
      </c>
      <c r="D3393" s="15" t="s">
        <v>2769</v>
      </c>
      <c r="E3393">
        <v>184000</v>
      </c>
      <c r="F3393">
        <v>265990</v>
      </c>
      <c r="H3393">
        <v>18</v>
      </c>
      <c r="K3393" s="16">
        <f t="shared" si="156"/>
        <v>196880</v>
      </c>
      <c r="L3393" s="16">
        <f t="shared" si="157"/>
        <v>207242.10526315789</v>
      </c>
      <c r="M3393" s="16">
        <f t="shared" si="158"/>
        <v>235502.39234449761</v>
      </c>
      <c r="N3393" t="e">
        <f>INDEX(XML!$A$2:$R$782,MATCH(C3393,XML!$D$2:$D$737,0),2)</f>
        <v>#N/A</v>
      </c>
    </row>
    <row r="3394" spans="1:14" ht="33.75" customHeight="1" x14ac:dyDescent="0.2">
      <c r="A3394">
        <v>42093</v>
      </c>
      <c r="B3394" t="s">
        <v>2770</v>
      </c>
      <c r="C3394" s="15" t="s">
        <v>2771</v>
      </c>
      <c r="D3394" s="15" t="s">
        <v>2772</v>
      </c>
      <c r="E3394">
        <v>283000</v>
      </c>
      <c r="F3394">
        <v>354590</v>
      </c>
      <c r="H3394">
        <v>1</v>
      </c>
      <c r="K3394" s="16">
        <f t="shared" si="156"/>
        <v>302810</v>
      </c>
      <c r="L3394" s="16">
        <f t="shared" si="157"/>
        <v>318747.36842105264</v>
      </c>
      <c r="M3394" s="16">
        <f t="shared" si="158"/>
        <v>362212.91866028711</v>
      </c>
      <c r="N3394" t="e">
        <f>INDEX(XML!$A$2:$R$782,MATCH(C3394,XML!$D$2:$D$737,0),2)</f>
        <v>#N/A</v>
      </c>
    </row>
    <row r="3395" spans="1:14" ht="45" customHeight="1" x14ac:dyDescent="0.2">
      <c r="A3395">
        <v>42094</v>
      </c>
      <c r="B3395" t="s">
        <v>2773</v>
      </c>
      <c r="C3395" s="15" t="s">
        <v>2774</v>
      </c>
      <c r="D3395" s="15" t="s">
        <v>2775</v>
      </c>
      <c r="E3395">
        <v>387500</v>
      </c>
      <c r="F3395">
        <v>477590</v>
      </c>
      <c r="H3395">
        <v>28</v>
      </c>
      <c r="K3395" s="16">
        <f t="shared" si="156"/>
        <v>414625</v>
      </c>
      <c r="L3395" s="16">
        <f t="shared" si="157"/>
        <v>436447.36842105264</v>
      </c>
      <c r="M3395" s="16">
        <f t="shared" si="158"/>
        <v>495962.91866028705</v>
      </c>
      <c r="N3395" t="e">
        <f>INDEX(XML!$A$2:$R$782,MATCH(C3395,XML!$D$2:$D$737,0),2)</f>
        <v>#N/A</v>
      </c>
    </row>
    <row r="3396" spans="1:14" ht="56.25" customHeight="1" x14ac:dyDescent="0.2">
      <c r="A3396">
        <v>79806</v>
      </c>
      <c r="B3396" t="s">
        <v>45784</v>
      </c>
      <c r="C3396" s="15" t="s">
        <v>45785</v>
      </c>
      <c r="D3396" s="15" t="s">
        <v>45786</v>
      </c>
      <c r="E3396">
        <v>694300</v>
      </c>
      <c r="F3396">
        <v>832990</v>
      </c>
      <c r="H3396">
        <v>6</v>
      </c>
      <c r="K3396" s="16">
        <f t="shared" si="156"/>
        <v>742901</v>
      </c>
      <c r="L3396" s="16">
        <f t="shared" si="157"/>
        <v>782001.05263157899</v>
      </c>
      <c r="M3396" s="16">
        <f t="shared" si="158"/>
        <v>888637.55980861257</v>
      </c>
      <c r="N3396" t="e">
        <f>INDEX(XML!$A$2:$R$782,MATCH(C3396,XML!$D$2:$D$737,0),2)</f>
        <v>#N/A</v>
      </c>
    </row>
    <row r="3397" spans="1:14" ht="45" customHeight="1" x14ac:dyDescent="0.2">
      <c r="A3397">
        <v>79808</v>
      </c>
      <c r="B3397" t="s">
        <v>45787</v>
      </c>
      <c r="C3397" s="15" t="s">
        <v>45788</v>
      </c>
      <c r="D3397" s="15" t="s">
        <v>45789</v>
      </c>
      <c r="E3397">
        <v>815000</v>
      </c>
      <c r="F3397">
        <v>977990</v>
      </c>
      <c r="H3397">
        <v>6</v>
      </c>
      <c r="K3397" s="16">
        <f t="shared" ref="K3397:K3460" si="159">IF(E3397&gt;49999,E3397+E3397*0.07,IF(E3397&lt;=49999,E3397+E3397*0.12))</f>
        <v>872050</v>
      </c>
      <c r="L3397" s="16">
        <f t="shared" ref="L3397:L3460" si="160">K3397*100/95</f>
        <v>917947.36842105258</v>
      </c>
      <c r="M3397" s="16">
        <f t="shared" ref="M3397:M3460" si="161">IF(COUNTIF(C3397,"*Dahua*"),F3397-10,L3397*100/88)</f>
        <v>1043122.0095693779</v>
      </c>
      <c r="N3397" t="e">
        <f>INDEX(XML!$A$2:$R$782,MATCH(C3397,XML!$D$2:$D$737,0),2)</f>
        <v>#N/A</v>
      </c>
    </row>
    <row r="3398" spans="1:14" ht="45" customHeight="1" x14ac:dyDescent="0.2">
      <c r="A3398">
        <v>47149</v>
      </c>
      <c r="B3398" t="s">
        <v>2776</v>
      </c>
      <c r="C3398" s="15" t="s">
        <v>2777</v>
      </c>
      <c r="D3398" s="15" t="s">
        <v>2778</v>
      </c>
      <c r="E3398">
        <v>229000</v>
      </c>
      <c r="F3398">
        <v>274990</v>
      </c>
      <c r="K3398" s="16">
        <f t="shared" si="159"/>
        <v>245030</v>
      </c>
      <c r="L3398" s="16">
        <f t="shared" si="160"/>
        <v>257926.31578947368</v>
      </c>
      <c r="M3398" s="16">
        <f t="shared" si="161"/>
        <v>293098.08612440195</v>
      </c>
      <c r="N3398" t="e">
        <f>INDEX(XML!$A$2:$R$782,MATCH(C3398,XML!$D$2:$D$737,0),2)</f>
        <v>#N/A</v>
      </c>
    </row>
    <row r="3399" spans="1:14" ht="56.25" x14ac:dyDescent="0.2">
      <c r="A3399">
        <v>47150</v>
      </c>
      <c r="B3399" t="s">
        <v>2779</v>
      </c>
      <c r="C3399" s="15" t="s">
        <v>2780</v>
      </c>
      <c r="D3399" s="15" t="s">
        <v>2781</v>
      </c>
      <c r="E3399">
        <v>343750</v>
      </c>
      <c r="F3399">
        <v>412990</v>
      </c>
      <c r="H3399">
        <v>14</v>
      </c>
      <c r="K3399" s="16">
        <f t="shared" si="159"/>
        <v>367812.5</v>
      </c>
      <c r="L3399" s="16">
        <f t="shared" si="160"/>
        <v>387171.05263157893</v>
      </c>
      <c r="M3399" s="16">
        <f t="shared" si="161"/>
        <v>439967.10526315792</v>
      </c>
      <c r="N3399" t="e">
        <f>INDEX(XML!$A$2:$R$782,MATCH(C3399,XML!$D$2:$D$737,0),2)</f>
        <v>#N/A</v>
      </c>
    </row>
    <row r="3400" spans="1:14" ht="22.5" customHeight="1" x14ac:dyDescent="0.2">
      <c r="A3400">
        <v>52862</v>
      </c>
      <c r="B3400" t="s">
        <v>16379</v>
      </c>
      <c r="C3400" s="15" t="s">
        <v>16380</v>
      </c>
      <c r="D3400" s="15" t="s">
        <v>16381</v>
      </c>
      <c r="E3400">
        <v>664000</v>
      </c>
      <c r="F3400">
        <v>796790</v>
      </c>
      <c r="H3400">
        <v>13</v>
      </c>
      <c r="K3400" s="16">
        <f t="shared" si="159"/>
        <v>710480</v>
      </c>
      <c r="L3400" s="16">
        <f t="shared" si="160"/>
        <v>747873.68421052629</v>
      </c>
      <c r="M3400" s="16">
        <f t="shared" si="161"/>
        <v>849856.45933014352</v>
      </c>
      <c r="N3400" t="e">
        <f>INDEX(XML!$A$2:$R$782,MATCH(C3400,XML!$D$2:$D$737,0),2)</f>
        <v>#N/A</v>
      </c>
    </row>
    <row r="3401" spans="1:14" ht="56.25" x14ac:dyDescent="0.2">
      <c r="A3401">
        <v>52858</v>
      </c>
      <c r="B3401" t="s">
        <v>16382</v>
      </c>
      <c r="C3401" s="15" t="s">
        <v>16383</v>
      </c>
      <c r="D3401" s="15" t="s">
        <v>16384</v>
      </c>
      <c r="E3401">
        <v>876500</v>
      </c>
      <c r="F3401">
        <v>1061990</v>
      </c>
      <c r="H3401">
        <v>12</v>
      </c>
      <c r="K3401" s="16">
        <f t="shared" si="159"/>
        <v>937855</v>
      </c>
      <c r="L3401" s="16">
        <f t="shared" si="160"/>
        <v>987215.78947368416</v>
      </c>
      <c r="M3401" s="16">
        <f t="shared" si="161"/>
        <v>1121836.1244019137</v>
      </c>
      <c r="N3401" t="e">
        <f>INDEX(XML!$A$2:$R$782,MATCH(C3401,XML!$D$2:$D$737,0),2)</f>
        <v>#N/A</v>
      </c>
    </row>
    <row r="3402" spans="1:14" ht="45" x14ac:dyDescent="0.2">
      <c r="A3402">
        <v>68162</v>
      </c>
      <c r="B3402" t="s">
        <v>29181</v>
      </c>
      <c r="C3402" s="15" t="s">
        <v>29182</v>
      </c>
      <c r="D3402" s="15" t="s">
        <v>29183</v>
      </c>
      <c r="E3402">
        <v>477388</v>
      </c>
      <c r="F3402">
        <v>572866</v>
      </c>
      <c r="H3402">
        <v>4</v>
      </c>
      <c r="K3402" s="16">
        <f t="shared" si="159"/>
        <v>510805.16000000003</v>
      </c>
      <c r="L3402" s="16">
        <f t="shared" si="160"/>
        <v>537689.64210526319</v>
      </c>
      <c r="M3402" s="16">
        <f t="shared" si="161"/>
        <v>611010.95693779911</v>
      </c>
      <c r="N3402" t="e">
        <f>INDEX(XML!$A$2:$R$782,MATCH(C3402,XML!$D$2:$D$737,0),2)</f>
        <v>#N/A</v>
      </c>
    </row>
    <row r="3403" spans="1:14" ht="22.5" customHeight="1" x14ac:dyDescent="0.2">
      <c r="A3403">
        <v>66469</v>
      </c>
      <c r="B3403" t="s">
        <v>26367</v>
      </c>
      <c r="C3403" s="15" t="s">
        <v>26368</v>
      </c>
      <c r="D3403" s="15" t="s">
        <v>26369</v>
      </c>
      <c r="E3403">
        <v>518726</v>
      </c>
      <c r="F3403">
        <v>622471</v>
      </c>
      <c r="H3403">
        <v>3</v>
      </c>
      <c r="K3403" s="16">
        <f t="shared" si="159"/>
        <v>555036.82000000007</v>
      </c>
      <c r="L3403" s="16">
        <f t="shared" si="160"/>
        <v>584249.28421052638</v>
      </c>
      <c r="M3403" s="16">
        <f t="shared" si="161"/>
        <v>663919.64114832541</v>
      </c>
      <c r="N3403" t="e">
        <f>INDEX(XML!$A$2:$R$782,MATCH(C3403,XML!$D$2:$D$737,0),2)</f>
        <v>#N/A</v>
      </c>
    </row>
    <row r="3404" spans="1:14" ht="56.25" x14ac:dyDescent="0.2">
      <c r="A3404">
        <v>66470</v>
      </c>
      <c r="B3404" t="s">
        <v>26370</v>
      </c>
      <c r="C3404" s="15" t="s">
        <v>26371</v>
      </c>
      <c r="D3404" s="15" t="s">
        <v>26372</v>
      </c>
      <c r="E3404">
        <v>613479</v>
      </c>
      <c r="F3404">
        <v>760309</v>
      </c>
      <c r="K3404" s="16">
        <f t="shared" si="159"/>
        <v>656422.53</v>
      </c>
      <c r="L3404" s="16">
        <f t="shared" si="160"/>
        <v>690971.08421052631</v>
      </c>
      <c r="M3404" s="16">
        <f t="shared" si="161"/>
        <v>785194.41387559811</v>
      </c>
      <c r="N3404" t="e">
        <f>INDEX(XML!$A$2:$R$782,MATCH(C3404,XML!$D$2:$D$737,0),2)</f>
        <v>#N/A</v>
      </c>
    </row>
    <row r="3405" spans="1:14" ht="56.25" x14ac:dyDescent="0.2">
      <c r="A3405">
        <v>66377</v>
      </c>
      <c r="B3405" t="s">
        <v>26373</v>
      </c>
      <c r="C3405" s="15" t="s">
        <v>26374</v>
      </c>
      <c r="D3405" s="15" t="s">
        <v>26375</v>
      </c>
      <c r="E3405">
        <v>1218250</v>
      </c>
      <c r="F3405">
        <v>1317029</v>
      </c>
      <c r="H3405">
        <v>4</v>
      </c>
      <c r="K3405" s="16">
        <f t="shared" si="159"/>
        <v>1303527.5</v>
      </c>
      <c r="L3405" s="16">
        <f t="shared" si="160"/>
        <v>1372134.2105263157</v>
      </c>
      <c r="M3405" s="16">
        <f t="shared" si="161"/>
        <v>1559243.4210526317</v>
      </c>
      <c r="N3405" t="e">
        <f>INDEX(XML!$A$2:$R$782,MATCH(C3405,XML!$D$2:$D$737,0),2)</f>
        <v>#N/A</v>
      </c>
    </row>
    <row r="3406" spans="1:14" ht="67.5" x14ac:dyDescent="0.2">
      <c r="A3406">
        <v>64239</v>
      </c>
      <c r="B3406" t="s">
        <v>23437</v>
      </c>
      <c r="C3406" s="15" t="s">
        <v>23438</v>
      </c>
      <c r="D3406" s="15" t="s">
        <v>25630</v>
      </c>
      <c r="E3406">
        <v>1173400</v>
      </c>
      <c r="F3406">
        <v>1399349</v>
      </c>
      <c r="K3406" s="16">
        <f t="shared" si="159"/>
        <v>1255538</v>
      </c>
      <c r="L3406" s="16">
        <f t="shared" si="160"/>
        <v>1321618.9473684211</v>
      </c>
      <c r="M3406" s="16">
        <f t="shared" si="161"/>
        <v>1501839.7129186604</v>
      </c>
      <c r="N3406" t="e">
        <f>INDEX(XML!$A$2:$R$782,MATCH(C3406,XML!$D$2:$D$737,0),2)</f>
        <v>#N/A</v>
      </c>
    </row>
    <row r="3407" spans="1:14" ht="67.5" x14ac:dyDescent="0.2">
      <c r="A3407">
        <v>68406</v>
      </c>
      <c r="B3407" t="s">
        <v>28595</v>
      </c>
      <c r="C3407" s="15" t="s">
        <v>28596</v>
      </c>
      <c r="D3407" s="15" t="s">
        <v>28597</v>
      </c>
      <c r="E3407">
        <v>1208500</v>
      </c>
      <c r="F3407">
        <v>1450200</v>
      </c>
      <c r="H3407">
        <v>1</v>
      </c>
      <c r="K3407" s="16">
        <f t="shared" si="159"/>
        <v>1293095</v>
      </c>
      <c r="L3407" s="16">
        <f t="shared" si="160"/>
        <v>1361152.6315789474</v>
      </c>
      <c r="M3407" s="16">
        <f t="shared" si="161"/>
        <v>1546764.3540669857</v>
      </c>
      <c r="N3407" t="e">
        <f>INDEX(XML!$A$2:$R$782,MATCH(C3407,XML!$D$2:$D$737,0),2)</f>
        <v>#N/A</v>
      </c>
    </row>
    <row r="3408" spans="1:14" ht="22.5" customHeight="1" x14ac:dyDescent="0.2">
      <c r="A3408">
        <v>63275</v>
      </c>
      <c r="B3408" t="s">
        <v>29184</v>
      </c>
      <c r="C3408" s="15" t="s">
        <v>29185</v>
      </c>
      <c r="D3408" s="15" t="s">
        <v>29186</v>
      </c>
      <c r="E3408">
        <v>1103139</v>
      </c>
      <c r="F3408">
        <v>1323767</v>
      </c>
      <c r="H3408">
        <v>9</v>
      </c>
      <c r="K3408" s="16">
        <f t="shared" si="159"/>
        <v>1180358.73</v>
      </c>
      <c r="L3408" s="16">
        <f t="shared" si="160"/>
        <v>1242482.8736842105</v>
      </c>
      <c r="M3408" s="16">
        <f t="shared" si="161"/>
        <v>1411912.3564593301</v>
      </c>
      <c r="N3408" t="e">
        <f>INDEX(XML!$A$2:$R$782,MATCH(C3408,XML!$D$2:$D$737,0),2)</f>
        <v>#N/A</v>
      </c>
    </row>
    <row r="3409" spans="1:14" ht="22.5" customHeight="1" x14ac:dyDescent="0.2">
      <c r="A3409">
        <v>68528</v>
      </c>
      <c r="B3409" t="s">
        <v>43122</v>
      </c>
      <c r="C3409" s="15" t="s">
        <v>43123</v>
      </c>
      <c r="D3409" s="15" t="s">
        <v>43124</v>
      </c>
      <c r="E3409">
        <v>1067500</v>
      </c>
      <c r="F3409">
        <v>1601250</v>
      </c>
      <c r="K3409" s="16">
        <f t="shared" si="159"/>
        <v>1142225</v>
      </c>
      <c r="L3409" s="16">
        <f t="shared" si="160"/>
        <v>1202342.105263158</v>
      </c>
      <c r="M3409" s="16">
        <f t="shared" si="161"/>
        <v>1366297.8468899522</v>
      </c>
      <c r="N3409" t="e">
        <f>INDEX(XML!$A$2:$R$782,MATCH(C3409,XML!$D$2:$D$737,0),2)</f>
        <v>#N/A</v>
      </c>
    </row>
    <row r="3410" spans="1:14" ht="22.5" customHeight="1" x14ac:dyDescent="0.2">
      <c r="A3410">
        <v>58439</v>
      </c>
      <c r="B3410" t="s">
        <v>35171</v>
      </c>
      <c r="C3410" s="15" t="s">
        <v>35172</v>
      </c>
      <c r="D3410" s="15" t="s">
        <v>35173</v>
      </c>
      <c r="E3410">
        <v>434742</v>
      </c>
      <c r="F3410">
        <v>806738</v>
      </c>
      <c r="K3410" s="16">
        <f t="shared" si="159"/>
        <v>465173.94</v>
      </c>
      <c r="L3410" s="16">
        <f t="shared" si="160"/>
        <v>489656.77894736844</v>
      </c>
      <c r="M3410" s="16">
        <f t="shared" si="161"/>
        <v>556428.15789473685</v>
      </c>
      <c r="N3410" t="e">
        <f>INDEX(XML!$A$2:$R$782,MATCH(C3410,XML!$D$2:$D$737,0),2)</f>
        <v>#N/A</v>
      </c>
    </row>
    <row r="3411" spans="1:14" ht="56.25" x14ac:dyDescent="0.2">
      <c r="A3411">
        <v>72046</v>
      </c>
      <c r="B3411" t="s">
        <v>35088</v>
      </c>
      <c r="C3411" s="15" t="s">
        <v>35089</v>
      </c>
      <c r="D3411" s="15" t="s">
        <v>35090</v>
      </c>
      <c r="E3411">
        <v>508534</v>
      </c>
      <c r="F3411">
        <v>770233</v>
      </c>
      <c r="H3411">
        <v>1</v>
      </c>
      <c r="K3411" s="16">
        <f t="shared" si="159"/>
        <v>544131.38</v>
      </c>
      <c r="L3411" s="16">
        <f t="shared" si="160"/>
        <v>572769.87368421047</v>
      </c>
      <c r="M3411" s="16">
        <f t="shared" si="161"/>
        <v>650874.85645933007</v>
      </c>
      <c r="N3411" t="e">
        <f>INDEX(XML!$A$2:$R$782,MATCH(C3411,XML!$D$2:$D$737,0),2)</f>
        <v>#N/A</v>
      </c>
    </row>
    <row r="3412" spans="1:14" ht="56.25" customHeight="1" x14ac:dyDescent="0.2">
      <c r="A3412">
        <v>52081</v>
      </c>
      <c r="B3412" t="s">
        <v>2782</v>
      </c>
      <c r="C3412" s="15" t="s">
        <v>2783</v>
      </c>
      <c r="D3412" s="15" t="s">
        <v>2784</v>
      </c>
      <c r="E3412">
        <v>545489</v>
      </c>
      <c r="F3412">
        <v>840152</v>
      </c>
      <c r="K3412" s="16">
        <f t="shared" si="159"/>
        <v>583673.23</v>
      </c>
      <c r="L3412" s="16">
        <f t="shared" si="160"/>
        <v>614392.87368421047</v>
      </c>
      <c r="M3412" s="16">
        <f t="shared" si="161"/>
        <v>698173.72009569372</v>
      </c>
      <c r="N3412" t="e">
        <f>INDEX(XML!$A$2:$R$782,MATCH(C3412,XML!$D$2:$D$737,0),2)</f>
        <v>#N/A</v>
      </c>
    </row>
    <row r="3413" spans="1:14" ht="22.5" customHeight="1" x14ac:dyDescent="0.2">
      <c r="A3413">
        <v>62610</v>
      </c>
      <c r="B3413" t="s">
        <v>22476</v>
      </c>
      <c r="C3413" s="15" t="s">
        <v>22477</v>
      </c>
      <c r="D3413" s="15" t="s">
        <v>36029</v>
      </c>
      <c r="E3413">
        <v>457891</v>
      </c>
      <c r="F3413">
        <v>549469</v>
      </c>
      <c r="K3413" s="16">
        <f t="shared" si="159"/>
        <v>489943.37</v>
      </c>
      <c r="L3413" s="16">
        <f t="shared" si="160"/>
        <v>515729.86315789475</v>
      </c>
      <c r="M3413" s="16">
        <f t="shared" si="161"/>
        <v>586056.66267942591</v>
      </c>
      <c r="N3413" t="e">
        <f>INDEX(XML!$A$2:$R$782,MATCH(C3413,XML!$D$2:$D$737,0),2)</f>
        <v>#N/A</v>
      </c>
    </row>
    <row r="3414" spans="1:14" ht="45" x14ac:dyDescent="0.2">
      <c r="A3414">
        <v>62616</v>
      </c>
      <c r="B3414" t="s">
        <v>22478</v>
      </c>
      <c r="C3414" s="15" t="s">
        <v>22479</v>
      </c>
      <c r="D3414" s="15" t="s">
        <v>36030</v>
      </c>
      <c r="E3414">
        <v>547135</v>
      </c>
      <c r="F3414">
        <v>656562</v>
      </c>
      <c r="H3414">
        <v>4</v>
      </c>
      <c r="K3414" s="16">
        <f t="shared" si="159"/>
        <v>585434.44999999995</v>
      </c>
      <c r="L3414" s="16">
        <f t="shared" si="160"/>
        <v>616246.78947368416</v>
      </c>
      <c r="M3414" s="16">
        <f t="shared" si="161"/>
        <v>700280.44258373196</v>
      </c>
      <c r="N3414" t="e">
        <f>INDEX(XML!$A$2:$R$782,MATCH(C3414,XML!$D$2:$D$737,0),2)</f>
        <v>#N/A</v>
      </c>
    </row>
    <row r="3415" spans="1:14" ht="22.5" customHeight="1" x14ac:dyDescent="0.2">
      <c r="A3415">
        <v>62623</v>
      </c>
      <c r="B3415" t="s">
        <v>22480</v>
      </c>
      <c r="C3415" s="15" t="s">
        <v>22481</v>
      </c>
      <c r="D3415" s="15" t="s">
        <v>36031</v>
      </c>
      <c r="E3415">
        <v>369997</v>
      </c>
      <c r="F3415">
        <v>443996</v>
      </c>
      <c r="H3415">
        <v>7</v>
      </c>
      <c r="K3415" s="16">
        <f t="shared" si="159"/>
        <v>395896.79</v>
      </c>
      <c r="L3415" s="16">
        <f t="shared" si="160"/>
        <v>416733.46315789473</v>
      </c>
      <c r="M3415" s="16">
        <f t="shared" si="161"/>
        <v>473560.75358851679</v>
      </c>
      <c r="N3415" t="e">
        <f>INDEX(XML!$A$2:$R$782,MATCH(C3415,XML!$D$2:$D$737,0),2)</f>
        <v>#N/A</v>
      </c>
    </row>
    <row r="3416" spans="1:14" ht="33.75" x14ac:dyDescent="0.2">
      <c r="A3416">
        <v>62626</v>
      </c>
      <c r="B3416" t="s">
        <v>22482</v>
      </c>
      <c r="C3416" s="15" t="s">
        <v>22483</v>
      </c>
      <c r="D3416" s="15" t="s">
        <v>36032</v>
      </c>
      <c r="E3416">
        <v>821458</v>
      </c>
      <c r="F3416">
        <v>985750</v>
      </c>
      <c r="H3416">
        <v>8</v>
      </c>
      <c r="K3416" s="16">
        <f t="shared" si="159"/>
        <v>878960.06</v>
      </c>
      <c r="L3416" s="16">
        <f t="shared" si="160"/>
        <v>925221.11578947364</v>
      </c>
      <c r="M3416" s="16">
        <f t="shared" si="161"/>
        <v>1051387.6315789474</v>
      </c>
      <c r="N3416" t="e">
        <f>INDEX(XML!$A$2:$R$782,MATCH(C3416,XML!$D$2:$D$737,0),2)</f>
        <v>#N/A</v>
      </c>
    </row>
    <row r="3417" spans="1:14" ht="22.5" customHeight="1" x14ac:dyDescent="0.2">
      <c r="A3417">
        <v>62627</v>
      </c>
      <c r="B3417" t="s">
        <v>22484</v>
      </c>
      <c r="C3417" s="15" t="s">
        <v>22485</v>
      </c>
      <c r="D3417" s="15" t="s">
        <v>36033</v>
      </c>
      <c r="E3417">
        <v>1340211</v>
      </c>
      <c r="F3417">
        <v>1608253</v>
      </c>
      <c r="H3417">
        <v>3</v>
      </c>
      <c r="K3417" s="16">
        <f t="shared" si="159"/>
        <v>1434025.77</v>
      </c>
      <c r="L3417" s="16">
        <f t="shared" si="160"/>
        <v>1509500.8105263158</v>
      </c>
      <c r="M3417" s="16">
        <f t="shared" si="161"/>
        <v>1715341.8301435409</v>
      </c>
      <c r="N3417" t="e">
        <f>INDEX(XML!$A$2:$R$782,MATCH(C3417,XML!$D$2:$D$737,0),2)</f>
        <v>#N/A</v>
      </c>
    </row>
    <row r="3418" spans="1:14" ht="45" x14ac:dyDescent="0.2">
      <c r="A3418">
        <v>70358</v>
      </c>
      <c r="B3418" t="s">
        <v>32732</v>
      </c>
      <c r="C3418" s="15" t="s">
        <v>32733</v>
      </c>
      <c r="D3418" s="15" t="s">
        <v>36034</v>
      </c>
      <c r="E3418">
        <v>333085</v>
      </c>
      <c r="F3418">
        <v>399702</v>
      </c>
      <c r="H3418">
        <v>8</v>
      </c>
      <c r="K3418" s="16">
        <f t="shared" si="159"/>
        <v>356400.95</v>
      </c>
      <c r="L3418" s="16">
        <f t="shared" si="160"/>
        <v>375158.89473684208</v>
      </c>
      <c r="M3418" s="16">
        <f t="shared" si="161"/>
        <v>426316.92583732051</v>
      </c>
      <c r="N3418" t="e">
        <f>INDEX(XML!$A$2:$R$782,MATCH(C3418,XML!$D$2:$D$737,0),2)</f>
        <v>#N/A</v>
      </c>
    </row>
    <row r="3419" spans="1:14" ht="22.5" customHeight="1" x14ac:dyDescent="0.2">
      <c r="A3419">
        <v>80410</v>
      </c>
      <c r="B3419" t="s">
        <v>45673</v>
      </c>
      <c r="C3419" s="15" t="s">
        <v>45674</v>
      </c>
      <c r="D3419" s="15" t="s">
        <v>45675</v>
      </c>
      <c r="E3419">
        <v>912070</v>
      </c>
      <c r="F3419">
        <v>1094484</v>
      </c>
      <c r="K3419" s="16">
        <f t="shared" si="159"/>
        <v>975914.9</v>
      </c>
      <c r="L3419" s="16">
        <f t="shared" si="160"/>
        <v>1027278.8421052631</v>
      </c>
      <c r="M3419" s="16">
        <f t="shared" si="161"/>
        <v>1167362.3205741628</v>
      </c>
      <c r="N3419" t="e">
        <f>INDEX(XML!$A$2:$R$782,MATCH(C3419,XML!$D$2:$D$737,0),2)</f>
        <v>#N/A</v>
      </c>
    </row>
    <row r="3420" spans="1:14" ht="22.5" customHeight="1" x14ac:dyDescent="0.2">
      <c r="A3420">
        <v>80414</v>
      </c>
      <c r="B3420" t="s">
        <v>45676</v>
      </c>
      <c r="C3420" s="15" t="s">
        <v>45677</v>
      </c>
      <c r="D3420" s="15" t="s">
        <v>45678</v>
      </c>
      <c r="E3420">
        <v>1163807</v>
      </c>
      <c r="F3420">
        <v>1396568</v>
      </c>
      <c r="H3420">
        <v>4</v>
      </c>
      <c r="K3420" s="16">
        <f t="shared" si="159"/>
        <v>1245273.49</v>
      </c>
      <c r="L3420" s="16">
        <f t="shared" si="160"/>
        <v>1310814.2</v>
      </c>
      <c r="M3420" s="16">
        <f t="shared" si="161"/>
        <v>1489561.5909090908</v>
      </c>
      <c r="N3420" t="e">
        <f>INDEX(XML!$A$2:$R$782,MATCH(C3420,XML!$D$2:$D$737,0),2)</f>
        <v>#N/A</v>
      </c>
    </row>
    <row r="3421" spans="1:14" ht="15.75" x14ac:dyDescent="0.25">
      <c r="A3421" s="184" t="s">
        <v>2785</v>
      </c>
      <c r="B3421" s="184"/>
      <c r="C3421" s="185"/>
      <c r="D3421" s="185"/>
      <c r="E3421" s="184"/>
      <c r="F3421" s="184"/>
      <c r="G3421" s="184"/>
      <c r="H3421" s="184"/>
      <c r="I3421" s="184"/>
      <c r="J3421" s="184"/>
      <c r="K3421" s="16">
        <f t="shared" si="159"/>
        <v>0</v>
      </c>
      <c r="L3421" s="16">
        <f t="shared" si="160"/>
        <v>0</v>
      </c>
      <c r="M3421" s="16">
        <f t="shared" si="161"/>
        <v>0</v>
      </c>
      <c r="N3421" t="e">
        <f>INDEX(XML!$A$2:$R$782,MATCH(C3421,XML!$D$2:$D$737,0),2)</f>
        <v>#N/A</v>
      </c>
    </row>
    <row r="3422" spans="1:14" ht="22.5" customHeight="1" x14ac:dyDescent="0.2">
      <c r="A3422">
        <v>30103</v>
      </c>
      <c r="B3422" t="s">
        <v>23076</v>
      </c>
      <c r="C3422" s="15" t="s">
        <v>23077</v>
      </c>
      <c r="D3422" s="15" t="s">
        <v>23078</v>
      </c>
      <c r="E3422">
        <v>53728</v>
      </c>
      <c r="F3422">
        <v>64474</v>
      </c>
      <c r="H3422">
        <v>85</v>
      </c>
      <c r="K3422" s="16">
        <f t="shared" si="159"/>
        <v>57488.959999999999</v>
      </c>
      <c r="L3422" s="16">
        <f t="shared" si="160"/>
        <v>60514.694736842102</v>
      </c>
      <c r="M3422" s="16">
        <f t="shared" si="161"/>
        <v>68766.698564593302</v>
      </c>
      <c r="N3422" t="e">
        <f>INDEX(XML!$A$2:$R$782,MATCH(C3422,XML!$D$2:$D$737,0),2)</f>
        <v>#N/A</v>
      </c>
    </row>
    <row r="3423" spans="1:14" ht="56.25" x14ac:dyDescent="0.2">
      <c r="A3423">
        <v>23620</v>
      </c>
      <c r="B3423" t="s">
        <v>2786</v>
      </c>
      <c r="C3423" s="15" t="s">
        <v>2787</v>
      </c>
      <c r="D3423" s="15" t="s">
        <v>2788</v>
      </c>
      <c r="E3423">
        <v>27732</v>
      </c>
      <c r="F3423">
        <v>33279</v>
      </c>
      <c r="K3423" s="16">
        <f t="shared" si="159"/>
        <v>31059.84</v>
      </c>
      <c r="L3423" s="16">
        <f t="shared" si="160"/>
        <v>32694.568421052631</v>
      </c>
      <c r="M3423" s="16">
        <f t="shared" si="161"/>
        <v>37152.918660287076</v>
      </c>
      <c r="N3423" t="e">
        <f>INDEX(XML!$A$2:$R$782,MATCH(C3423,XML!$D$2:$D$737,0),2)</f>
        <v>#N/A</v>
      </c>
    </row>
    <row r="3424" spans="1:14" ht="213.75" x14ac:dyDescent="0.2">
      <c r="A3424">
        <v>62628</v>
      </c>
      <c r="B3424" t="s">
        <v>22486</v>
      </c>
      <c r="C3424" s="15" t="s">
        <v>22487</v>
      </c>
      <c r="D3424" s="15" t="s">
        <v>22488</v>
      </c>
      <c r="E3424">
        <v>173327</v>
      </c>
      <c r="F3424">
        <v>207992</v>
      </c>
      <c r="H3424">
        <v>12</v>
      </c>
      <c r="K3424" s="16">
        <f t="shared" si="159"/>
        <v>185459.89</v>
      </c>
      <c r="L3424" s="16">
        <f t="shared" si="160"/>
        <v>195220.93684210526</v>
      </c>
      <c r="M3424" s="16">
        <f t="shared" si="161"/>
        <v>221841.97368421053</v>
      </c>
      <c r="N3424" t="e">
        <f>INDEX(XML!$A$2:$R$782,MATCH(C3424,XML!$D$2:$D$737,0),2)</f>
        <v>#N/A</v>
      </c>
    </row>
    <row r="3425" spans="1:14" ht="33.75" x14ac:dyDescent="0.2">
      <c r="A3425">
        <v>49443</v>
      </c>
      <c r="B3425" t="s">
        <v>25169</v>
      </c>
      <c r="C3425" s="15" t="s">
        <v>25169</v>
      </c>
      <c r="D3425" s="15" t="s">
        <v>25170</v>
      </c>
      <c r="E3425">
        <v>80250</v>
      </c>
      <c r="F3425">
        <v>85600</v>
      </c>
      <c r="H3425" t="s">
        <v>746</v>
      </c>
      <c r="K3425" s="16">
        <f t="shared" si="159"/>
        <v>85867.5</v>
      </c>
      <c r="L3425" s="16">
        <f t="shared" si="160"/>
        <v>90386.84210526316</v>
      </c>
      <c r="M3425" s="16">
        <f t="shared" si="161"/>
        <v>102712.32057416267</v>
      </c>
      <c r="N3425" t="e">
        <f>INDEX(XML!$A$2:$R$782,MATCH(C3425,XML!$D$2:$D$737,0),2)</f>
        <v>#N/A</v>
      </c>
    </row>
    <row r="3426" spans="1:14" ht="67.5" x14ac:dyDescent="0.2">
      <c r="A3426">
        <v>70361</v>
      </c>
      <c r="B3426" t="s">
        <v>33334</v>
      </c>
      <c r="C3426" s="15" t="s">
        <v>33335</v>
      </c>
      <c r="D3426" s="15" t="s">
        <v>33336</v>
      </c>
      <c r="E3426">
        <v>79995</v>
      </c>
      <c r="F3426">
        <v>95994</v>
      </c>
      <c r="H3426">
        <v>1</v>
      </c>
      <c r="K3426" s="16">
        <f t="shared" si="159"/>
        <v>85594.65</v>
      </c>
      <c r="L3426" s="16">
        <f t="shared" si="160"/>
        <v>90099.631578947374</v>
      </c>
      <c r="M3426" s="16">
        <f t="shared" si="161"/>
        <v>102385.94497607657</v>
      </c>
      <c r="N3426" t="e">
        <f>INDEX(XML!$A$2:$R$782,MATCH(C3426,XML!$D$2:$D$737,0),2)</f>
        <v>#N/A</v>
      </c>
    </row>
    <row r="3427" spans="1:14" ht="146.25" x14ac:dyDescent="0.2">
      <c r="A3427">
        <v>14672</v>
      </c>
      <c r="B3427" t="s">
        <v>2789</v>
      </c>
      <c r="C3427" s="15" t="s">
        <v>2790</v>
      </c>
      <c r="D3427" s="15" t="s">
        <v>24551</v>
      </c>
      <c r="E3427">
        <v>40028</v>
      </c>
      <c r="F3427">
        <v>48034</v>
      </c>
      <c r="K3427" s="16">
        <f t="shared" si="159"/>
        <v>44831.360000000001</v>
      </c>
      <c r="L3427" s="16">
        <f t="shared" si="160"/>
        <v>47190.905263157896</v>
      </c>
      <c r="M3427" s="16">
        <f t="shared" si="161"/>
        <v>53626.02870813397</v>
      </c>
      <c r="N3427" t="e">
        <f>INDEX(XML!$A$2:$R$782,MATCH(C3427,XML!$D$2:$D$737,0),2)</f>
        <v>#N/A</v>
      </c>
    </row>
    <row r="3428" spans="1:14" ht="146.25" x14ac:dyDescent="0.2">
      <c r="A3428">
        <v>11053</v>
      </c>
      <c r="B3428" t="s">
        <v>2791</v>
      </c>
      <c r="C3428" s="15" t="s">
        <v>2792</v>
      </c>
      <c r="D3428" s="15" t="s">
        <v>24552</v>
      </c>
      <c r="E3428">
        <v>46392</v>
      </c>
      <c r="F3428">
        <v>55670</v>
      </c>
      <c r="H3428">
        <v>3</v>
      </c>
      <c r="K3428" s="16">
        <f t="shared" si="159"/>
        <v>51959.040000000001</v>
      </c>
      <c r="L3428" s="16">
        <f t="shared" si="160"/>
        <v>54693.72631578947</v>
      </c>
      <c r="M3428" s="16">
        <f t="shared" si="161"/>
        <v>62151.961722488042</v>
      </c>
      <c r="N3428" t="e">
        <f>INDEX(XML!$A$2:$R$782,MATCH(C3428,XML!$D$2:$D$737,0),2)</f>
        <v>#N/A</v>
      </c>
    </row>
    <row r="3429" spans="1:14" ht="146.25" x14ac:dyDescent="0.2">
      <c r="A3429">
        <v>11464</v>
      </c>
      <c r="B3429" t="s">
        <v>2793</v>
      </c>
      <c r="C3429" s="15" t="s">
        <v>2794</v>
      </c>
      <c r="D3429" s="15" t="s">
        <v>24553</v>
      </c>
      <c r="E3429">
        <v>52803</v>
      </c>
      <c r="F3429">
        <v>63364</v>
      </c>
      <c r="H3429">
        <v>4</v>
      </c>
      <c r="K3429" s="16">
        <f t="shared" si="159"/>
        <v>56499.21</v>
      </c>
      <c r="L3429" s="16">
        <f t="shared" si="160"/>
        <v>59472.85263157895</v>
      </c>
      <c r="M3429" s="16">
        <f t="shared" si="161"/>
        <v>67582.787081339717</v>
      </c>
      <c r="N3429" t="e">
        <f>INDEX(XML!$A$2:$R$782,MATCH(C3429,XML!$D$2:$D$737,0),2)</f>
        <v>#N/A</v>
      </c>
    </row>
    <row r="3430" spans="1:14" ht="33.75" customHeight="1" x14ac:dyDescent="0.2">
      <c r="A3430">
        <v>7798</v>
      </c>
      <c r="B3430" t="s">
        <v>2795</v>
      </c>
      <c r="C3430" s="15" t="s">
        <v>2796</v>
      </c>
      <c r="D3430" s="15" t="s">
        <v>24554</v>
      </c>
      <c r="E3430">
        <v>92418</v>
      </c>
      <c r="F3430">
        <v>110902</v>
      </c>
      <c r="H3430">
        <v>7</v>
      </c>
      <c r="K3430" s="16">
        <f t="shared" si="159"/>
        <v>98887.26</v>
      </c>
      <c r="L3430" s="16">
        <f t="shared" si="160"/>
        <v>104091.85263157895</v>
      </c>
      <c r="M3430" s="16">
        <f t="shared" si="161"/>
        <v>118286.1961722488</v>
      </c>
      <c r="N3430" t="e">
        <f>INDEX(XML!$A$2:$R$782,MATCH(C3430,XML!$D$2:$D$737,0),2)</f>
        <v>#N/A</v>
      </c>
    </row>
    <row r="3431" spans="1:14" ht="33.75" customHeight="1" x14ac:dyDescent="0.2">
      <c r="A3431">
        <v>10953</v>
      </c>
      <c r="B3431" t="s">
        <v>2797</v>
      </c>
      <c r="C3431" s="15" t="s">
        <v>2798</v>
      </c>
      <c r="D3431" s="15" t="s">
        <v>24555</v>
      </c>
      <c r="E3431">
        <v>137711</v>
      </c>
      <c r="F3431">
        <v>165253</v>
      </c>
      <c r="H3431">
        <v>18</v>
      </c>
      <c r="K3431" s="16">
        <f t="shared" si="159"/>
        <v>147350.76999999999</v>
      </c>
      <c r="L3431" s="16">
        <f t="shared" si="160"/>
        <v>155106.07368421051</v>
      </c>
      <c r="M3431" s="16">
        <f t="shared" si="161"/>
        <v>176256.9019138756</v>
      </c>
      <c r="N3431" t="e">
        <f>INDEX(XML!$A$2:$R$782,MATCH(C3431,XML!$D$2:$D$737,0),2)</f>
        <v>#N/A</v>
      </c>
    </row>
    <row r="3432" spans="1:14" ht="135" x14ac:dyDescent="0.2">
      <c r="A3432">
        <v>11054</v>
      </c>
      <c r="B3432" t="s">
        <v>2799</v>
      </c>
      <c r="C3432" s="15" t="s">
        <v>2800</v>
      </c>
      <c r="D3432" s="15" t="s">
        <v>24556</v>
      </c>
      <c r="E3432">
        <v>166377</v>
      </c>
      <c r="F3432">
        <v>199652</v>
      </c>
      <c r="H3432">
        <v>8</v>
      </c>
      <c r="K3432" s="16">
        <f t="shared" si="159"/>
        <v>178023.39</v>
      </c>
      <c r="L3432" s="16">
        <f t="shared" si="160"/>
        <v>187393.04210526316</v>
      </c>
      <c r="M3432" s="16">
        <f t="shared" si="161"/>
        <v>212946.63875598088</v>
      </c>
      <c r="N3432" t="e">
        <f>INDEX(XML!$A$2:$R$782,MATCH(C3432,XML!$D$2:$D$737,0),2)</f>
        <v>#N/A</v>
      </c>
    </row>
    <row r="3433" spans="1:14" ht="135" x14ac:dyDescent="0.2">
      <c r="A3433">
        <v>32051</v>
      </c>
      <c r="B3433" t="s">
        <v>2801</v>
      </c>
      <c r="C3433" s="15" t="s">
        <v>2802</v>
      </c>
      <c r="D3433" s="15" t="s">
        <v>35840</v>
      </c>
      <c r="E3433">
        <v>584917</v>
      </c>
      <c r="F3433">
        <v>614163</v>
      </c>
      <c r="H3433">
        <v>1</v>
      </c>
      <c r="K3433" s="16">
        <f t="shared" si="159"/>
        <v>625861.18999999994</v>
      </c>
      <c r="L3433" s="16">
        <f t="shared" si="160"/>
        <v>658801.25263157883</v>
      </c>
      <c r="M3433" s="16">
        <f t="shared" si="161"/>
        <v>748637.78708133951</v>
      </c>
      <c r="N3433" t="e">
        <f>INDEX(XML!$A$2:$R$782,MATCH(C3433,XML!$D$2:$D$737,0),2)</f>
        <v>#N/A</v>
      </c>
    </row>
    <row r="3434" spans="1:14" ht="101.25" x14ac:dyDescent="0.2">
      <c r="A3434">
        <v>67686</v>
      </c>
      <c r="B3434" t="s">
        <v>45790</v>
      </c>
      <c r="C3434" s="15" t="s">
        <v>45791</v>
      </c>
      <c r="D3434" s="15" t="s">
        <v>48258</v>
      </c>
      <c r="E3434">
        <v>56000</v>
      </c>
      <c r="F3434">
        <v>75990</v>
      </c>
      <c r="H3434">
        <v>6</v>
      </c>
      <c r="K3434" s="16">
        <f t="shared" si="159"/>
        <v>59920</v>
      </c>
      <c r="L3434" s="16">
        <f t="shared" si="160"/>
        <v>63073.684210526313</v>
      </c>
      <c r="M3434" s="16">
        <f t="shared" si="161"/>
        <v>71674.641148325347</v>
      </c>
      <c r="N3434" t="e">
        <f>INDEX(XML!$A$2:$R$782,MATCH(C3434,XML!$D$2:$D$737,0),2)</f>
        <v>#N/A</v>
      </c>
    </row>
    <row r="3435" spans="1:14" ht="33.75" customHeight="1" x14ac:dyDescent="0.2">
      <c r="A3435">
        <v>59252</v>
      </c>
      <c r="B3435" t="s">
        <v>46034</v>
      </c>
      <c r="C3435" s="15" t="s">
        <v>20581</v>
      </c>
      <c r="D3435" s="15" t="s">
        <v>20582</v>
      </c>
      <c r="E3435">
        <v>346800</v>
      </c>
      <c r="F3435">
        <v>456990</v>
      </c>
      <c r="H3435">
        <v>6</v>
      </c>
      <c r="K3435" s="16">
        <f t="shared" si="159"/>
        <v>371076</v>
      </c>
      <c r="L3435" s="16">
        <f t="shared" si="160"/>
        <v>390606.31578947371</v>
      </c>
      <c r="M3435" s="16">
        <f t="shared" si="161"/>
        <v>443870.81339712924</v>
      </c>
      <c r="N3435" t="e">
        <f>INDEX(XML!$A$2:$R$782,MATCH(C3435,XML!$D$2:$D$737,0),2)</f>
        <v>#N/A</v>
      </c>
    </row>
    <row r="3436" spans="1:14" ht="90" x14ac:dyDescent="0.2">
      <c r="A3436">
        <v>59253</v>
      </c>
      <c r="B3436" t="s">
        <v>29187</v>
      </c>
      <c r="C3436" s="15" t="s">
        <v>29460</v>
      </c>
      <c r="D3436" s="15" t="s">
        <v>48259</v>
      </c>
      <c r="E3436">
        <v>289800</v>
      </c>
      <c r="F3436">
        <v>379990</v>
      </c>
      <c r="H3436">
        <v>5</v>
      </c>
      <c r="K3436" s="16">
        <f t="shared" si="159"/>
        <v>310086</v>
      </c>
      <c r="L3436" s="16">
        <f t="shared" si="160"/>
        <v>326406.31578947371</v>
      </c>
      <c r="M3436" s="16">
        <f t="shared" si="161"/>
        <v>370916.26794258377</v>
      </c>
      <c r="N3436" t="e">
        <f>INDEX(XML!$A$2:$R$782,MATCH(C3436,XML!$D$2:$D$737,0),2)</f>
        <v>#N/A</v>
      </c>
    </row>
    <row r="3437" spans="1:14" ht="112.5" x14ac:dyDescent="0.2">
      <c r="A3437">
        <v>80752</v>
      </c>
      <c r="B3437" t="s">
        <v>46087</v>
      </c>
      <c r="C3437" s="15" t="s">
        <v>46088</v>
      </c>
      <c r="D3437" s="15" t="s">
        <v>46089</v>
      </c>
      <c r="E3437">
        <v>420600</v>
      </c>
      <c r="F3437">
        <v>550990</v>
      </c>
      <c r="H3437">
        <v>4</v>
      </c>
      <c r="K3437" s="16">
        <f t="shared" si="159"/>
        <v>450042</v>
      </c>
      <c r="L3437" s="16">
        <f t="shared" si="160"/>
        <v>473728.42105263157</v>
      </c>
      <c r="M3437" s="16">
        <f t="shared" si="161"/>
        <v>538327.7511961722</v>
      </c>
      <c r="N3437" t="e">
        <f>INDEX(XML!$A$2:$R$782,MATCH(C3437,XML!$D$2:$D$737,0),2)</f>
        <v>#N/A</v>
      </c>
    </row>
    <row r="3438" spans="1:14" ht="168.75" x14ac:dyDescent="0.2">
      <c r="A3438">
        <v>52020</v>
      </c>
      <c r="B3438" t="s">
        <v>29878</v>
      </c>
      <c r="C3438" s="15" t="s">
        <v>29879</v>
      </c>
      <c r="D3438" s="15" t="s">
        <v>29880</v>
      </c>
      <c r="E3438">
        <v>297990</v>
      </c>
      <c r="F3438">
        <v>297990</v>
      </c>
      <c r="K3438" s="16">
        <f t="shared" si="159"/>
        <v>318849.3</v>
      </c>
      <c r="L3438" s="16">
        <f t="shared" si="160"/>
        <v>335630.84210526315</v>
      </c>
      <c r="M3438" s="16">
        <f t="shared" si="161"/>
        <v>381398.68421052635</v>
      </c>
      <c r="N3438" t="e">
        <f>INDEX(XML!$A$2:$R$782,MATCH(C3438,XML!$D$2:$D$737,0),2)</f>
        <v>#N/A</v>
      </c>
    </row>
    <row r="3439" spans="1:14" ht="191.25" x14ac:dyDescent="0.2">
      <c r="A3439">
        <v>52015</v>
      </c>
      <c r="B3439" t="s">
        <v>29881</v>
      </c>
      <c r="C3439" s="15" t="s">
        <v>29882</v>
      </c>
      <c r="D3439" s="15" t="s">
        <v>29883</v>
      </c>
      <c r="E3439">
        <v>59990</v>
      </c>
      <c r="F3439">
        <v>59990</v>
      </c>
      <c r="H3439">
        <v>39</v>
      </c>
      <c r="K3439" s="16">
        <f t="shared" si="159"/>
        <v>64189.3</v>
      </c>
      <c r="L3439" s="16">
        <f t="shared" si="160"/>
        <v>67567.68421052632</v>
      </c>
      <c r="M3439" s="16">
        <f t="shared" si="161"/>
        <v>76781.459330143538</v>
      </c>
      <c r="N3439" t="e">
        <f>INDEX(XML!$A$2:$R$782,MATCH(C3439,XML!$D$2:$D$737,0),2)</f>
        <v>#N/A</v>
      </c>
    </row>
    <row r="3440" spans="1:14" ht="78.75" x14ac:dyDescent="0.2">
      <c r="A3440">
        <v>52021</v>
      </c>
      <c r="B3440" t="s">
        <v>29884</v>
      </c>
      <c r="C3440" s="15" t="s">
        <v>29885</v>
      </c>
      <c r="D3440" s="15" t="s">
        <v>29886</v>
      </c>
      <c r="E3440">
        <v>30000</v>
      </c>
      <c r="F3440">
        <v>41990</v>
      </c>
      <c r="H3440">
        <v>1</v>
      </c>
      <c r="K3440" s="16">
        <f t="shared" si="159"/>
        <v>33600</v>
      </c>
      <c r="L3440" s="16">
        <f t="shared" si="160"/>
        <v>35368.42105263158</v>
      </c>
      <c r="M3440" s="16">
        <f t="shared" si="161"/>
        <v>40191.387559808616</v>
      </c>
      <c r="N3440" t="e">
        <f>INDEX(XML!$A$2:$R$782,MATCH(C3440,XML!$D$2:$D$737,0),2)</f>
        <v>#N/A</v>
      </c>
    </row>
    <row r="3441" spans="1:14" ht="33.75" customHeight="1" x14ac:dyDescent="0.2">
      <c r="A3441">
        <v>80753</v>
      </c>
      <c r="B3441" t="s">
        <v>46090</v>
      </c>
      <c r="C3441" s="15" t="s">
        <v>46091</v>
      </c>
      <c r="D3441" s="15" t="s">
        <v>48260</v>
      </c>
      <c r="E3441">
        <v>235000</v>
      </c>
      <c r="F3441">
        <v>305990</v>
      </c>
      <c r="H3441">
        <v>4</v>
      </c>
      <c r="K3441" s="16">
        <f t="shared" si="159"/>
        <v>251450</v>
      </c>
      <c r="L3441" s="16">
        <f t="shared" si="160"/>
        <v>264684.21052631579</v>
      </c>
      <c r="M3441" s="16">
        <f t="shared" si="161"/>
        <v>300777.51196172251</v>
      </c>
      <c r="N3441" t="e">
        <f>INDEX(XML!$A$2:$R$782,MATCH(C3441,XML!$D$2:$D$737,0),2)</f>
        <v>#N/A</v>
      </c>
    </row>
    <row r="3442" spans="1:14" ht="33.75" customHeight="1" x14ac:dyDescent="0.2">
      <c r="A3442">
        <v>62151</v>
      </c>
      <c r="B3442" t="s">
        <v>20905</v>
      </c>
      <c r="C3442" s="15" t="s">
        <v>20906</v>
      </c>
      <c r="D3442" s="15" t="s">
        <v>21079</v>
      </c>
      <c r="E3442">
        <v>80472</v>
      </c>
      <c r="F3442">
        <v>93609</v>
      </c>
      <c r="H3442">
        <v>20</v>
      </c>
      <c r="K3442" s="16">
        <f t="shared" si="159"/>
        <v>86105.040000000008</v>
      </c>
      <c r="L3442" s="16">
        <f t="shared" si="160"/>
        <v>90636.884210526317</v>
      </c>
      <c r="M3442" s="16">
        <f t="shared" si="161"/>
        <v>102996.45933014354</v>
      </c>
      <c r="N3442" t="e">
        <f>INDEX(XML!$A$2:$R$782,MATCH(C3442,XML!$D$2:$D$737,0),2)</f>
        <v>#N/A</v>
      </c>
    </row>
    <row r="3443" spans="1:14" ht="33.75" customHeight="1" x14ac:dyDescent="0.2">
      <c r="A3443">
        <v>62149</v>
      </c>
      <c r="B3443" t="s">
        <v>21011</v>
      </c>
      <c r="C3443" s="15" t="s">
        <v>21012</v>
      </c>
      <c r="D3443" s="15" t="s">
        <v>21013</v>
      </c>
      <c r="E3443">
        <v>183546</v>
      </c>
      <c r="F3443">
        <v>243367</v>
      </c>
      <c r="H3443">
        <v>6</v>
      </c>
      <c r="K3443" s="16">
        <f t="shared" si="159"/>
        <v>196394.22</v>
      </c>
      <c r="L3443" s="16">
        <f t="shared" si="160"/>
        <v>206730.75789473683</v>
      </c>
      <c r="M3443" s="16">
        <f t="shared" si="161"/>
        <v>234921.31578947368</v>
      </c>
      <c r="N3443" t="e">
        <f>INDEX(XML!$A$2:$R$782,MATCH(C3443,XML!$D$2:$D$737,0),2)</f>
        <v>#N/A</v>
      </c>
    </row>
    <row r="3444" spans="1:14" ht="33.75" customHeight="1" x14ac:dyDescent="0.2">
      <c r="A3444">
        <v>62150</v>
      </c>
      <c r="B3444" t="s">
        <v>21014</v>
      </c>
      <c r="C3444" s="15" t="s">
        <v>21015</v>
      </c>
      <c r="D3444" s="15" t="s">
        <v>21016</v>
      </c>
      <c r="E3444">
        <v>298108</v>
      </c>
      <c r="F3444">
        <v>385239</v>
      </c>
      <c r="H3444">
        <v>24</v>
      </c>
      <c r="K3444" s="16">
        <f t="shared" si="159"/>
        <v>318975.56</v>
      </c>
      <c r="L3444" s="16">
        <f t="shared" si="160"/>
        <v>335763.74736842106</v>
      </c>
      <c r="M3444" s="16">
        <f t="shared" si="161"/>
        <v>381549.71291866025</v>
      </c>
      <c r="N3444" t="e">
        <f>INDEX(XML!$A$2:$R$782,MATCH(C3444,XML!$D$2:$D$737,0),2)</f>
        <v>#N/A</v>
      </c>
    </row>
    <row r="3445" spans="1:14" ht="33.75" customHeight="1" x14ac:dyDescent="0.2">
      <c r="A3445">
        <v>63272</v>
      </c>
      <c r="B3445" t="s">
        <v>37489</v>
      </c>
      <c r="C3445" s="15" t="s">
        <v>37490</v>
      </c>
      <c r="D3445" s="15" t="s">
        <v>37491</v>
      </c>
      <c r="E3445">
        <v>165989</v>
      </c>
      <c r="F3445">
        <v>199187</v>
      </c>
      <c r="H3445">
        <v>4</v>
      </c>
      <c r="K3445" s="16">
        <f t="shared" si="159"/>
        <v>177608.23</v>
      </c>
      <c r="L3445" s="16">
        <f t="shared" si="160"/>
        <v>186956.03157894738</v>
      </c>
      <c r="M3445" s="16">
        <f t="shared" si="161"/>
        <v>212450.03588516748</v>
      </c>
      <c r="N3445" t="e">
        <f>INDEX(XML!$A$2:$R$782,MATCH(C3445,XML!$D$2:$D$737,0),2)</f>
        <v>#N/A</v>
      </c>
    </row>
    <row r="3446" spans="1:14" ht="33.75" customHeight="1" x14ac:dyDescent="0.2">
      <c r="A3446">
        <v>68529</v>
      </c>
      <c r="B3446" t="s">
        <v>29188</v>
      </c>
      <c r="C3446" s="15" t="s">
        <v>29189</v>
      </c>
      <c r="D3446" s="15" t="s">
        <v>29190</v>
      </c>
      <c r="E3446">
        <v>124254</v>
      </c>
      <c r="F3446">
        <v>149105</v>
      </c>
      <c r="H3446">
        <v>2</v>
      </c>
      <c r="K3446" s="16">
        <f t="shared" si="159"/>
        <v>132951.78</v>
      </c>
      <c r="L3446" s="16">
        <f t="shared" si="160"/>
        <v>139949.24210526317</v>
      </c>
      <c r="M3446" s="16">
        <f t="shared" si="161"/>
        <v>159033.22966507179</v>
      </c>
      <c r="N3446" t="e">
        <f>INDEX(XML!$A$2:$R$782,MATCH(C3446,XML!$D$2:$D$737,0),2)</f>
        <v>#N/A</v>
      </c>
    </row>
    <row r="3447" spans="1:14" ht="33.75" customHeight="1" x14ac:dyDescent="0.2">
      <c r="A3447">
        <v>68163</v>
      </c>
      <c r="B3447" t="s">
        <v>29191</v>
      </c>
      <c r="C3447" s="15" t="s">
        <v>29192</v>
      </c>
      <c r="D3447" s="15" t="s">
        <v>29193</v>
      </c>
      <c r="E3447">
        <v>123849</v>
      </c>
      <c r="F3447">
        <v>148619</v>
      </c>
      <c r="H3447">
        <v>6</v>
      </c>
      <c r="K3447" s="16">
        <f t="shared" si="159"/>
        <v>132518.43</v>
      </c>
      <c r="L3447" s="16">
        <f t="shared" si="160"/>
        <v>139493.08421052631</v>
      </c>
      <c r="M3447" s="16">
        <f t="shared" si="161"/>
        <v>158514.86842105261</v>
      </c>
      <c r="N3447" t="e">
        <f>INDEX(XML!$A$2:$R$782,MATCH(C3447,XML!$D$2:$D$737,0),2)</f>
        <v>#N/A</v>
      </c>
    </row>
    <row r="3448" spans="1:14" ht="33.75" customHeight="1" x14ac:dyDescent="0.2">
      <c r="A3448">
        <v>76073</v>
      </c>
      <c r="B3448" t="s">
        <v>43125</v>
      </c>
      <c r="C3448" s="15" t="s">
        <v>43126</v>
      </c>
      <c r="D3448" s="15" t="s">
        <v>43127</v>
      </c>
      <c r="E3448">
        <v>155879</v>
      </c>
      <c r="F3448">
        <v>187055</v>
      </c>
      <c r="H3448">
        <v>1</v>
      </c>
      <c r="K3448" s="16">
        <f t="shared" si="159"/>
        <v>166790.53</v>
      </c>
      <c r="L3448" s="16">
        <f t="shared" si="160"/>
        <v>175568.97894736842</v>
      </c>
      <c r="M3448" s="16">
        <f t="shared" si="161"/>
        <v>199510.2033492823</v>
      </c>
      <c r="N3448" t="e">
        <f>INDEX(XML!$A$2:$R$782,MATCH(C3448,XML!$D$2:$D$737,0),2)</f>
        <v>#N/A</v>
      </c>
    </row>
    <row r="3449" spans="1:14" ht="33.75" customHeight="1" x14ac:dyDescent="0.2">
      <c r="A3449">
        <v>64292</v>
      </c>
      <c r="B3449" t="s">
        <v>23807</v>
      </c>
      <c r="C3449" s="15" t="s">
        <v>23808</v>
      </c>
      <c r="D3449" s="15" t="s">
        <v>23809</v>
      </c>
      <c r="E3449">
        <v>128916</v>
      </c>
      <c r="F3449">
        <v>165528</v>
      </c>
      <c r="H3449">
        <v>8</v>
      </c>
      <c r="K3449" s="16">
        <f t="shared" si="159"/>
        <v>137940.12</v>
      </c>
      <c r="L3449" s="16">
        <f t="shared" si="160"/>
        <v>145200.12631578947</v>
      </c>
      <c r="M3449" s="16">
        <f t="shared" si="161"/>
        <v>165000.14354066984</v>
      </c>
      <c r="N3449" t="e">
        <f>INDEX(XML!$A$2:$R$782,MATCH(C3449,XML!$D$2:$D$737,0),2)</f>
        <v>#N/A</v>
      </c>
    </row>
    <row r="3450" spans="1:14" ht="33.75" customHeight="1" x14ac:dyDescent="0.2">
      <c r="A3450">
        <v>20901</v>
      </c>
      <c r="B3450" t="s">
        <v>2803</v>
      </c>
      <c r="C3450" s="15" t="s">
        <v>2804</v>
      </c>
      <c r="D3450" s="15" t="s">
        <v>2804</v>
      </c>
      <c r="E3450">
        <v>5329</v>
      </c>
      <c r="F3450">
        <v>6128</v>
      </c>
      <c r="H3450">
        <v>17</v>
      </c>
      <c r="K3450" s="16">
        <f t="shared" si="159"/>
        <v>5968.48</v>
      </c>
      <c r="L3450" s="16">
        <f t="shared" si="160"/>
        <v>6282.6105263157897</v>
      </c>
      <c r="M3450" s="16">
        <f t="shared" si="161"/>
        <v>7139.3301435406702</v>
      </c>
      <c r="N3450" t="e">
        <f>INDEX(XML!$A$2:$R$782,MATCH(C3450,XML!$D$2:$D$737,0),2)</f>
        <v>#N/A</v>
      </c>
    </row>
    <row r="3451" spans="1:14" ht="33.75" customHeight="1" x14ac:dyDescent="0.2">
      <c r="A3451">
        <v>21563</v>
      </c>
      <c r="B3451" t="s">
        <v>2805</v>
      </c>
      <c r="C3451" s="15" t="s">
        <v>2806</v>
      </c>
      <c r="D3451" s="15" t="s">
        <v>2807</v>
      </c>
      <c r="E3451">
        <v>1973</v>
      </c>
      <c r="F3451">
        <v>2417</v>
      </c>
      <c r="K3451" s="16">
        <f t="shared" si="159"/>
        <v>2209.7600000000002</v>
      </c>
      <c r="L3451" s="16">
        <f t="shared" si="160"/>
        <v>2326.0631578947373</v>
      </c>
      <c r="M3451" s="16">
        <f t="shared" si="161"/>
        <v>2643.2535885167472</v>
      </c>
      <c r="N3451" t="e">
        <f>INDEX(XML!$A$2:$R$782,MATCH(C3451,XML!$D$2:$D$737,0),2)</f>
        <v>#N/A</v>
      </c>
    </row>
    <row r="3452" spans="1:14" ht="33.75" customHeight="1" x14ac:dyDescent="0.2">
      <c r="A3452">
        <v>42111</v>
      </c>
      <c r="B3452" t="s">
        <v>2820</v>
      </c>
      <c r="C3452" s="15" t="s">
        <v>45001</v>
      </c>
      <c r="D3452" s="15" t="s">
        <v>2821</v>
      </c>
      <c r="E3452">
        <v>78000</v>
      </c>
      <c r="F3452">
        <v>110990</v>
      </c>
      <c r="H3452" t="s">
        <v>746</v>
      </c>
      <c r="K3452" s="16">
        <f t="shared" si="159"/>
        <v>83460</v>
      </c>
      <c r="L3452" s="16">
        <f t="shared" si="160"/>
        <v>87852.631578947374</v>
      </c>
      <c r="M3452" s="16">
        <f t="shared" si="161"/>
        <v>99832.535885167483</v>
      </c>
      <c r="N3452" t="e">
        <f>INDEX(XML!$A$2:$R$782,MATCH(C3452,XML!$D$2:$D$737,0),2)</f>
        <v>#N/A</v>
      </c>
    </row>
    <row r="3453" spans="1:14" ht="33.75" customHeight="1" x14ac:dyDescent="0.2">
      <c r="A3453">
        <v>42109</v>
      </c>
      <c r="B3453" t="s">
        <v>2808</v>
      </c>
      <c r="C3453" s="15" t="s">
        <v>2809</v>
      </c>
      <c r="D3453" s="15" t="s">
        <v>2810</v>
      </c>
      <c r="E3453">
        <v>18500</v>
      </c>
      <c r="F3453">
        <v>25590</v>
      </c>
      <c r="K3453" s="16">
        <f t="shared" si="159"/>
        <v>20720</v>
      </c>
      <c r="L3453" s="16">
        <f t="shared" si="160"/>
        <v>21810.526315789473</v>
      </c>
      <c r="M3453" s="16">
        <f t="shared" si="161"/>
        <v>24784.688995215311</v>
      </c>
      <c r="N3453" t="e">
        <f>INDEX(XML!$A$2:$R$782,MATCH(C3453,XML!$D$2:$D$737,0),2)</f>
        <v>#N/A</v>
      </c>
    </row>
    <row r="3454" spans="1:14" ht="33.75" customHeight="1" x14ac:dyDescent="0.2">
      <c r="A3454">
        <v>42110</v>
      </c>
      <c r="B3454" t="s">
        <v>2811</v>
      </c>
      <c r="C3454" s="15" t="s">
        <v>2812</v>
      </c>
      <c r="D3454" s="15" t="s">
        <v>2813</v>
      </c>
      <c r="E3454">
        <v>23500</v>
      </c>
      <c r="F3454">
        <v>32690</v>
      </c>
      <c r="H3454">
        <v>29</v>
      </c>
      <c r="K3454" s="16">
        <f t="shared" si="159"/>
        <v>26320</v>
      </c>
      <c r="L3454" s="16">
        <f t="shared" si="160"/>
        <v>27705.263157894737</v>
      </c>
      <c r="M3454" s="16">
        <f t="shared" si="161"/>
        <v>31483.253588516745</v>
      </c>
      <c r="N3454" t="e">
        <f>INDEX(XML!$A$2:$R$782,MATCH(C3454,XML!$D$2:$D$737,0),2)</f>
        <v>#N/A</v>
      </c>
    </row>
    <row r="3455" spans="1:14" ht="33.75" customHeight="1" x14ac:dyDescent="0.2">
      <c r="A3455">
        <v>59251</v>
      </c>
      <c r="B3455" t="s">
        <v>46092</v>
      </c>
      <c r="C3455" s="15" t="s">
        <v>46093</v>
      </c>
      <c r="D3455" s="15" t="s">
        <v>48261</v>
      </c>
      <c r="E3455">
        <v>70400</v>
      </c>
      <c r="F3455">
        <v>95090</v>
      </c>
      <c r="H3455">
        <v>10</v>
      </c>
      <c r="K3455" s="16">
        <f t="shared" si="159"/>
        <v>75328</v>
      </c>
      <c r="L3455" s="16">
        <f t="shared" si="160"/>
        <v>79292.631578947374</v>
      </c>
      <c r="M3455" s="16">
        <f t="shared" si="161"/>
        <v>90105.263157894733</v>
      </c>
      <c r="N3455" t="e">
        <f>INDEX(XML!$A$2:$R$782,MATCH(C3455,XML!$D$2:$D$737,0),2)</f>
        <v>#N/A</v>
      </c>
    </row>
    <row r="3456" spans="1:14" ht="33.75" customHeight="1" x14ac:dyDescent="0.2">
      <c r="A3456">
        <v>42116</v>
      </c>
      <c r="B3456" t="s">
        <v>46035</v>
      </c>
      <c r="C3456" s="15" t="s">
        <v>32969</v>
      </c>
      <c r="D3456" s="15" t="s">
        <v>47294</v>
      </c>
      <c r="E3456">
        <v>105500</v>
      </c>
      <c r="F3456">
        <v>130990</v>
      </c>
      <c r="H3456">
        <v>37</v>
      </c>
      <c r="K3456" s="16">
        <f t="shared" si="159"/>
        <v>112885</v>
      </c>
      <c r="L3456" s="16">
        <f t="shared" si="160"/>
        <v>118826.31578947368</v>
      </c>
      <c r="M3456" s="16">
        <f t="shared" si="161"/>
        <v>135029.90430622009</v>
      </c>
      <c r="N3456" t="e">
        <f>INDEX(XML!$A$2:$R$782,MATCH(C3456,XML!$D$2:$D$737,0),2)</f>
        <v>#N/A</v>
      </c>
    </row>
    <row r="3457" spans="1:14" ht="33.75" customHeight="1" x14ac:dyDescent="0.2">
      <c r="A3457">
        <v>66475</v>
      </c>
      <c r="B3457" t="s">
        <v>25494</v>
      </c>
      <c r="C3457" s="15" t="s">
        <v>45002</v>
      </c>
      <c r="D3457" s="15" t="s">
        <v>25495</v>
      </c>
      <c r="E3457">
        <v>88000</v>
      </c>
      <c r="F3457">
        <v>120990</v>
      </c>
      <c r="H3457">
        <v>14</v>
      </c>
      <c r="K3457" s="16">
        <f t="shared" si="159"/>
        <v>94160</v>
      </c>
      <c r="L3457" s="16">
        <f t="shared" si="160"/>
        <v>99115.789473684214</v>
      </c>
      <c r="M3457" s="16">
        <f t="shared" si="161"/>
        <v>112631.57894736841</v>
      </c>
      <c r="N3457" t="e">
        <f>INDEX(XML!$A$2:$R$782,MATCH(C3457,XML!$D$2:$D$737,0),2)</f>
        <v>#N/A</v>
      </c>
    </row>
    <row r="3458" spans="1:14" ht="33.75" customHeight="1" x14ac:dyDescent="0.2">
      <c r="A3458">
        <v>59257</v>
      </c>
      <c r="B3458" t="s">
        <v>39515</v>
      </c>
      <c r="C3458" s="15" t="s">
        <v>39516</v>
      </c>
      <c r="D3458" s="15" t="s">
        <v>48262</v>
      </c>
      <c r="E3458">
        <v>361000</v>
      </c>
      <c r="F3458">
        <v>469590</v>
      </c>
      <c r="H3458">
        <v>4</v>
      </c>
      <c r="K3458" s="16">
        <f t="shared" si="159"/>
        <v>386270</v>
      </c>
      <c r="L3458" s="16">
        <f t="shared" si="160"/>
        <v>406600</v>
      </c>
      <c r="M3458" s="16">
        <f t="shared" si="161"/>
        <v>462045.45454545453</v>
      </c>
      <c r="N3458" t="e">
        <f>INDEX(XML!$A$2:$R$782,MATCH(C3458,XML!$D$2:$D$737,0),2)</f>
        <v>#N/A</v>
      </c>
    </row>
    <row r="3459" spans="1:14" ht="33.75" customHeight="1" x14ac:dyDescent="0.2">
      <c r="A3459">
        <v>63631</v>
      </c>
      <c r="B3459" t="s">
        <v>29887</v>
      </c>
      <c r="C3459" s="15" t="s">
        <v>29888</v>
      </c>
      <c r="D3459" s="15" t="s">
        <v>29952</v>
      </c>
      <c r="E3459">
        <v>395500</v>
      </c>
      <c r="F3459">
        <v>519990</v>
      </c>
      <c r="H3459">
        <v>13</v>
      </c>
      <c r="K3459" s="16">
        <f t="shared" si="159"/>
        <v>423185</v>
      </c>
      <c r="L3459" s="16">
        <f t="shared" si="160"/>
        <v>445457.89473684208</v>
      </c>
      <c r="M3459" s="16">
        <f t="shared" si="161"/>
        <v>506202.1531100478</v>
      </c>
      <c r="N3459" t="e">
        <f>INDEX(XML!$A$2:$R$782,MATCH(C3459,XML!$D$2:$D$737,0),2)</f>
        <v>#N/A</v>
      </c>
    </row>
    <row r="3460" spans="1:14" ht="33.75" customHeight="1" x14ac:dyDescent="0.2">
      <c r="A3460">
        <v>52083</v>
      </c>
      <c r="B3460" t="s">
        <v>2814</v>
      </c>
      <c r="C3460" s="15" t="s">
        <v>2815</v>
      </c>
      <c r="D3460" s="15" t="s">
        <v>2816</v>
      </c>
      <c r="E3460">
        <v>30901</v>
      </c>
      <c r="F3460">
        <v>49184</v>
      </c>
      <c r="H3460">
        <v>11</v>
      </c>
      <c r="K3460" s="16">
        <f t="shared" si="159"/>
        <v>34609.120000000003</v>
      </c>
      <c r="L3460" s="16">
        <f t="shared" si="160"/>
        <v>36430.652631578952</v>
      </c>
      <c r="M3460" s="16">
        <f t="shared" si="161"/>
        <v>41398.46889952154</v>
      </c>
      <c r="N3460" t="e">
        <f>INDEX(XML!$A$2:$R$782,MATCH(C3460,XML!$D$2:$D$737,0),2)</f>
        <v>#N/A</v>
      </c>
    </row>
    <row r="3461" spans="1:14" ht="33.75" customHeight="1" x14ac:dyDescent="0.2">
      <c r="A3461">
        <v>52082</v>
      </c>
      <c r="B3461" t="s">
        <v>2817</v>
      </c>
      <c r="C3461" s="15" t="s">
        <v>2818</v>
      </c>
      <c r="D3461" s="15" t="s">
        <v>2819</v>
      </c>
      <c r="E3461">
        <v>230164</v>
      </c>
      <c r="F3461">
        <v>604650</v>
      </c>
      <c r="H3461">
        <v>3</v>
      </c>
      <c r="K3461" s="16">
        <f t="shared" ref="K3461:K3524" si="162">IF(E3461&gt;49999,E3461+E3461*0.07,IF(E3461&lt;=49999,E3461+E3461*0.12))</f>
        <v>246275.48</v>
      </c>
      <c r="L3461" s="16">
        <f t="shared" ref="L3461:L3524" si="163">K3461*100/95</f>
        <v>259237.34736842106</v>
      </c>
      <c r="M3461" s="16">
        <f t="shared" ref="M3461:M3524" si="164">IF(COUNTIF(C3461,"*Dahua*"),F3461-10,L3461*100/88)</f>
        <v>294587.89473684214</v>
      </c>
      <c r="N3461" t="e">
        <f>INDEX(XML!$A$2:$R$782,MATCH(C3461,XML!$D$2:$D$737,0),2)</f>
        <v>#N/A</v>
      </c>
    </row>
    <row r="3462" spans="1:14" ht="90" x14ac:dyDescent="0.2">
      <c r="A3462">
        <v>62488</v>
      </c>
      <c r="B3462" t="s">
        <v>39517</v>
      </c>
      <c r="C3462" s="15" t="s">
        <v>39518</v>
      </c>
      <c r="D3462" s="15" t="s">
        <v>39519</v>
      </c>
      <c r="E3462">
        <v>107812</v>
      </c>
      <c r="F3462">
        <v>0</v>
      </c>
      <c r="K3462" s="16">
        <f t="shared" si="162"/>
        <v>115358.84</v>
      </c>
      <c r="L3462" s="16">
        <f t="shared" si="163"/>
        <v>121430.35789473684</v>
      </c>
      <c r="M3462" s="16">
        <f t="shared" si="164"/>
        <v>137989.04306220097</v>
      </c>
      <c r="N3462" t="e">
        <f>INDEX(XML!$A$2:$R$782,MATCH(C3462,XML!$D$2:$D$737,0),2)</f>
        <v>#N/A</v>
      </c>
    </row>
    <row r="3463" spans="1:14" ht="22.5" customHeight="1" x14ac:dyDescent="0.2">
      <c r="A3463">
        <v>23619</v>
      </c>
      <c r="B3463" t="s">
        <v>2822</v>
      </c>
      <c r="C3463" s="15" t="s">
        <v>2823</v>
      </c>
      <c r="D3463" s="15" t="s">
        <v>2824</v>
      </c>
      <c r="E3463">
        <v>48175</v>
      </c>
      <c r="F3463">
        <v>52992</v>
      </c>
      <c r="K3463" s="16">
        <f t="shared" si="162"/>
        <v>53956</v>
      </c>
      <c r="L3463" s="16">
        <f t="shared" si="163"/>
        <v>56795.789473684214</v>
      </c>
      <c r="M3463" s="16">
        <f t="shared" si="164"/>
        <v>64540.669856459339</v>
      </c>
      <c r="N3463" t="e">
        <f>INDEX(XML!$A$2:$R$782,MATCH(C3463,XML!$D$2:$D$737,0),2)</f>
        <v>#N/A</v>
      </c>
    </row>
    <row r="3464" spans="1:14" ht="22.5" customHeight="1" x14ac:dyDescent="0.25">
      <c r="A3464" s="184" t="s">
        <v>2825</v>
      </c>
      <c r="B3464" s="184"/>
      <c r="C3464" s="185"/>
      <c r="D3464" s="185"/>
      <c r="E3464" s="184"/>
      <c r="F3464" s="184"/>
      <c r="G3464" s="184"/>
      <c r="H3464" s="184"/>
      <c r="I3464" s="184"/>
      <c r="J3464" s="184"/>
      <c r="K3464" s="16">
        <f t="shared" si="162"/>
        <v>0</v>
      </c>
      <c r="L3464" s="16">
        <f t="shared" si="163"/>
        <v>0</v>
      </c>
      <c r="M3464" s="16">
        <f t="shared" si="164"/>
        <v>0</v>
      </c>
      <c r="N3464" t="e">
        <f>INDEX(XML!$A$2:$R$782,MATCH(C3464,XML!$D$2:$D$737,0),2)</f>
        <v>#N/A</v>
      </c>
    </row>
    <row r="3465" spans="1:14" ht="22.5" customHeight="1" x14ac:dyDescent="0.2">
      <c r="A3465">
        <v>29654</v>
      </c>
      <c r="B3465" t="s">
        <v>2826</v>
      </c>
      <c r="C3465" s="15" t="s">
        <v>2827</v>
      </c>
      <c r="D3465" s="15" t="s">
        <v>2828</v>
      </c>
      <c r="E3465">
        <v>8388</v>
      </c>
      <c r="F3465">
        <v>10990</v>
      </c>
      <c r="H3465" t="s">
        <v>746</v>
      </c>
      <c r="K3465" s="16">
        <f t="shared" si="162"/>
        <v>9394.56</v>
      </c>
      <c r="L3465" s="16">
        <f t="shared" si="163"/>
        <v>9889.0105263157893</v>
      </c>
      <c r="M3465" s="16">
        <f t="shared" si="164"/>
        <v>11237.511961722486</v>
      </c>
      <c r="N3465" t="str">
        <f>INDEX(XML!$A$2:$R$782,MATCH(C3465,XML!$D$2:$D$737,0),2)</f>
        <v>101083957_938937</v>
      </c>
    </row>
    <row r="3466" spans="1:14" ht="22.5" customHeight="1" x14ac:dyDescent="0.2">
      <c r="A3466">
        <v>29655</v>
      </c>
      <c r="B3466" t="s">
        <v>2829</v>
      </c>
      <c r="C3466" s="15" t="s">
        <v>2830</v>
      </c>
      <c r="D3466" s="15" t="s">
        <v>2831</v>
      </c>
      <c r="E3466">
        <v>10957</v>
      </c>
      <c r="F3466">
        <v>13990</v>
      </c>
      <c r="H3466" t="s">
        <v>746</v>
      </c>
      <c r="K3466" s="16">
        <f t="shared" si="162"/>
        <v>12271.84</v>
      </c>
      <c r="L3466" s="16">
        <f t="shared" si="163"/>
        <v>12917.726315789474</v>
      </c>
      <c r="M3466" s="16">
        <f t="shared" si="164"/>
        <v>14679.234449760766</v>
      </c>
      <c r="N3466">
        <f>INDEX(XML!$A$2:$R$782,MATCH(C3466,XML!$D$2:$D$737,0),2)</f>
        <v>10000017501</v>
      </c>
    </row>
    <row r="3467" spans="1:14" ht="22.5" customHeight="1" x14ac:dyDescent="0.2">
      <c r="A3467">
        <v>29710</v>
      </c>
      <c r="B3467" t="s">
        <v>2832</v>
      </c>
      <c r="C3467" s="15" t="s">
        <v>2833</v>
      </c>
      <c r="D3467" s="15" t="s">
        <v>2834</v>
      </c>
      <c r="E3467">
        <v>13750</v>
      </c>
      <c r="F3467">
        <v>19570</v>
      </c>
      <c r="H3467" t="s">
        <v>746</v>
      </c>
      <c r="K3467" s="16">
        <f t="shared" si="162"/>
        <v>15400</v>
      </c>
      <c r="L3467" s="16">
        <f t="shared" si="163"/>
        <v>16210.526315789473</v>
      </c>
      <c r="M3467" s="16">
        <f t="shared" si="164"/>
        <v>18421.052631578947</v>
      </c>
      <c r="N3467" t="str">
        <f>INDEX(XML!$A$2:$R$782,MATCH(C3467,XML!$D$2:$D$737,0),2)</f>
        <v>101058697_698369</v>
      </c>
    </row>
    <row r="3468" spans="1:14" ht="22.5" customHeight="1" x14ac:dyDescent="0.2">
      <c r="A3468">
        <v>36908</v>
      </c>
      <c r="B3468" t="s">
        <v>2835</v>
      </c>
      <c r="C3468" s="15" t="s">
        <v>2836</v>
      </c>
      <c r="D3468" s="15" t="s">
        <v>2837</v>
      </c>
      <c r="E3468">
        <v>8388</v>
      </c>
      <c r="F3468">
        <v>12829</v>
      </c>
      <c r="H3468" t="s">
        <v>746</v>
      </c>
      <c r="K3468" s="16">
        <f t="shared" si="162"/>
        <v>9394.56</v>
      </c>
      <c r="L3468" s="16">
        <f t="shared" si="163"/>
        <v>9889.0105263157893</v>
      </c>
      <c r="M3468" s="16">
        <f t="shared" si="164"/>
        <v>11237.511961722486</v>
      </c>
      <c r="N3468">
        <f>INDEX(XML!$A$2:$R$782,MATCH(C3468,XML!$D$2:$D$737,0),2)</f>
        <v>10000017502</v>
      </c>
    </row>
    <row r="3469" spans="1:14" ht="22.5" customHeight="1" x14ac:dyDescent="0.2">
      <c r="A3469">
        <v>36909</v>
      </c>
      <c r="B3469" t="s">
        <v>2838</v>
      </c>
      <c r="C3469" s="15" t="s">
        <v>2839</v>
      </c>
      <c r="D3469" s="15" t="s">
        <v>2840</v>
      </c>
      <c r="E3469">
        <v>10689</v>
      </c>
      <c r="F3469">
        <v>13890</v>
      </c>
      <c r="H3469" t="s">
        <v>746</v>
      </c>
      <c r="K3469" s="16">
        <f t="shared" si="162"/>
        <v>11971.68</v>
      </c>
      <c r="L3469" s="16">
        <f t="shared" si="163"/>
        <v>12601.768421052631</v>
      </c>
      <c r="M3469" s="16">
        <f t="shared" si="164"/>
        <v>14320.191387559809</v>
      </c>
      <c r="N3469">
        <f>INDEX(XML!$A$2:$R$782,MATCH(C3469,XML!$D$2:$D$737,0),2)</f>
        <v>10000017503</v>
      </c>
    </row>
    <row r="3470" spans="1:14" ht="22.5" customHeight="1" x14ac:dyDescent="0.2">
      <c r="A3470">
        <v>37782</v>
      </c>
      <c r="B3470" t="s">
        <v>2841</v>
      </c>
      <c r="C3470" s="15" t="s">
        <v>2842</v>
      </c>
      <c r="D3470" s="15" t="s">
        <v>2843</v>
      </c>
      <c r="E3470">
        <v>8051</v>
      </c>
      <c r="F3470">
        <v>10990</v>
      </c>
      <c r="H3470" t="s">
        <v>746</v>
      </c>
      <c r="K3470" s="16">
        <f t="shared" si="162"/>
        <v>9017.1200000000008</v>
      </c>
      <c r="L3470" s="16">
        <f t="shared" si="163"/>
        <v>9491.7052631578954</v>
      </c>
      <c r="M3470" s="16">
        <f t="shared" si="164"/>
        <v>10786.028708133972</v>
      </c>
      <c r="N3470" t="str">
        <f>INDEX(XML!$A$2:$R$782,MATCH(C3470,XML!$D$2:$D$737,0),2)</f>
        <v>104105562_894860</v>
      </c>
    </row>
    <row r="3471" spans="1:14" ht="22.5" customHeight="1" x14ac:dyDescent="0.2">
      <c r="A3471">
        <v>37783</v>
      </c>
      <c r="B3471" t="s">
        <v>2844</v>
      </c>
      <c r="C3471" s="15" t="s">
        <v>2845</v>
      </c>
      <c r="D3471" s="15" t="s">
        <v>2846</v>
      </c>
      <c r="E3471">
        <v>8524</v>
      </c>
      <c r="F3471">
        <v>13150</v>
      </c>
      <c r="K3471" s="16">
        <f t="shared" si="162"/>
        <v>9546.8799999999992</v>
      </c>
      <c r="L3471" s="16">
        <f t="shared" si="163"/>
        <v>10049.347368421051</v>
      </c>
      <c r="M3471" s="16">
        <f t="shared" si="164"/>
        <v>11419.712918660285</v>
      </c>
      <c r="N3471" t="e">
        <f>INDEX(XML!$A$2:$R$782,MATCH(C3471,XML!$D$2:$D$737,0),2)</f>
        <v>#N/A</v>
      </c>
    </row>
    <row r="3472" spans="1:14" ht="22.5" customHeight="1" x14ac:dyDescent="0.2">
      <c r="A3472">
        <v>37784</v>
      </c>
      <c r="B3472" t="s">
        <v>2847</v>
      </c>
      <c r="C3472" s="15" t="s">
        <v>2848</v>
      </c>
      <c r="D3472" s="15" t="s">
        <v>2849</v>
      </c>
      <c r="E3472">
        <v>9267</v>
      </c>
      <c r="F3472">
        <v>12090</v>
      </c>
      <c r="K3472" s="16">
        <f t="shared" si="162"/>
        <v>10379.040000000001</v>
      </c>
      <c r="L3472" s="16">
        <f t="shared" si="163"/>
        <v>10925.305263157896</v>
      </c>
      <c r="M3472" s="16">
        <f t="shared" si="164"/>
        <v>12415.119617224882</v>
      </c>
      <c r="N3472" t="str">
        <f>INDEX(XML!$A$2:$R$782,MATCH(C3472,XML!$D$2:$D$737,0),2)</f>
        <v>104105549_475268</v>
      </c>
    </row>
    <row r="3473" spans="1:14" ht="22.5" customHeight="1" x14ac:dyDescent="0.2">
      <c r="A3473">
        <v>36810</v>
      </c>
      <c r="B3473" t="s">
        <v>2850</v>
      </c>
      <c r="C3473" s="15" t="s">
        <v>2851</v>
      </c>
      <c r="D3473" s="15" t="s">
        <v>2852</v>
      </c>
      <c r="E3473">
        <v>11916</v>
      </c>
      <c r="F3473">
        <v>16990</v>
      </c>
      <c r="H3473" t="s">
        <v>746</v>
      </c>
      <c r="K3473" s="16">
        <f t="shared" si="162"/>
        <v>13345.92</v>
      </c>
      <c r="L3473" s="16">
        <f t="shared" si="163"/>
        <v>14048.336842105264</v>
      </c>
      <c r="M3473" s="16">
        <f t="shared" si="164"/>
        <v>15964.019138755981</v>
      </c>
      <c r="N3473" t="str">
        <f>INDEX(XML!$A$2:$R$782,MATCH(C3473,XML!$D$2:$D$737,0),2)</f>
        <v>104636043_848661</v>
      </c>
    </row>
    <row r="3474" spans="1:14" ht="22.5" customHeight="1" x14ac:dyDescent="0.2">
      <c r="A3474">
        <v>36811</v>
      </c>
      <c r="B3474" t="s">
        <v>2853</v>
      </c>
      <c r="C3474" s="15" t="s">
        <v>2854</v>
      </c>
      <c r="D3474" s="15" t="s">
        <v>2855</v>
      </c>
      <c r="E3474">
        <v>13271</v>
      </c>
      <c r="F3474">
        <v>18590</v>
      </c>
      <c r="H3474" t="s">
        <v>746</v>
      </c>
      <c r="K3474" s="16">
        <f t="shared" si="162"/>
        <v>14863.52</v>
      </c>
      <c r="L3474" s="16">
        <f t="shared" si="163"/>
        <v>15645.810526315789</v>
      </c>
      <c r="M3474" s="16">
        <f t="shared" si="164"/>
        <v>17779.330143540668</v>
      </c>
      <c r="N3474">
        <f>INDEX(XML!$A$2:$R$782,MATCH(C3474,XML!$D$2:$D$737,0),2)</f>
        <v>10000003359</v>
      </c>
    </row>
    <row r="3475" spans="1:14" ht="22.5" customHeight="1" x14ac:dyDescent="0.2">
      <c r="A3475">
        <v>36812</v>
      </c>
      <c r="B3475" t="s">
        <v>2856</v>
      </c>
      <c r="C3475" s="15" t="s">
        <v>2857</v>
      </c>
      <c r="D3475" s="15" t="s">
        <v>2858</v>
      </c>
      <c r="E3475">
        <v>16848</v>
      </c>
      <c r="F3475">
        <v>22990</v>
      </c>
      <c r="H3475" t="s">
        <v>746</v>
      </c>
      <c r="K3475" s="16">
        <f t="shared" si="162"/>
        <v>18869.759999999998</v>
      </c>
      <c r="L3475" s="16">
        <f t="shared" si="163"/>
        <v>19862.905263157892</v>
      </c>
      <c r="M3475" s="16">
        <f t="shared" si="164"/>
        <v>22571.483253588514</v>
      </c>
      <c r="N3475">
        <f>INDEX(XML!$A$2:$R$782,MATCH(C3475,XML!$D$2:$D$737,0),2)</f>
        <v>10000016383</v>
      </c>
    </row>
    <row r="3476" spans="1:14" ht="22.5" customHeight="1" x14ac:dyDescent="0.2">
      <c r="A3476">
        <v>4575</v>
      </c>
      <c r="B3476" t="s">
        <v>2859</v>
      </c>
      <c r="C3476" s="15" t="s">
        <v>2860</v>
      </c>
      <c r="D3476" s="15" t="s">
        <v>2861</v>
      </c>
      <c r="E3476">
        <v>17817</v>
      </c>
      <c r="F3476">
        <v>24990</v>
      </c>
      <c r="K3476" s="16">
        <f t="shared" si="162"/>
        <v>19955.04</v>
      </c>
      <c r="L3476" s="16">
        <f t="shared" si="163"/>
        <v>21005.305263157894</v>
      </c>
      <c r="M3476" s="16">
        <f t="shared" si="164"/>
        <v>23869.665071770331</v>
      </c>
      <c r="N3476">
        <f>INDEX(XML!$A$2:$R$782,MATCH(C3476,XML!$D$2:$D$737,0),2)</f>
        <v>10000003360</v>
      </c>
    </row>
    <row r="3477" spans="1:14" ht="146.25" x14ac:dyDescent="0.2">
      <c r="A3477">
        <v>4576</v>
      </c>
      <c r="B3477" t="s">
        <v>2862</v>
      </c>
      <c r="C3477" s="15" t="s">
        <v>2863</v>
      </c>
      <c r="D3477" s="15" t="s">
        <v>2864</v>
      </c>
      <c r="E3477">
        <v>29174</v>
      </c>
      <c r="F3477">
        <v>35890</v>
      </c>
      <c r="K3477" s="16">
        <f t="shared" si="162"/>
        <v>32674.880000000001</v>
      </c>
      <c r="L3477" s="16">
        <f t="shared" si="163"/>
        <v>34394.610526315788</v>
      </c>
      <c r="M3477" s="16">
        <f t="shared" si="164"/>
        <v>39084.784688995212</v>
      </c>
      <c r="N3477">
        <f>INDEX(XML!$A$2:$R$782,MATCH(C3477,XML!$D$2:$D$737,0),2)</f>
        <v>10000003392</v>
      </c>
    </row>
    <row r="3478" spans="1:14" ht="146.25" x14ac:dyDescent="0.2">
      <c r="A3478">
        <v>4577</v>
      </c>
      <c r="B3478" t="s">
        <v>2865</v>
      </c>
      <c r="C3478" s="15" t="s">
        <v>2866</v>
      </c>
      <c r="D3478" s="15" t="s">
        <v>2867</v>
      </c>
      <c r="E3478">
        <v>33484</v>
      </c>
      <c r="F3478">
        <v>42990</v>
      </c>
      <c r="K3478" s="16">
        <f t="shared" si="162"/>
        <v>37502.080000000002</v>
      </c>
      <c r="L3478" s="16">
        <f t="shared" si="163"/>
        <v>39475.873684210528</v>
      </c>
      <c r="M3478" s="16">
        <f t="shared" si="164"/>
        <v>44858.947368421053</v>
      </c>
      <c r="N3478" t="str">
        <f>INDEX(XML!$A$2:$R$782,MATCH(C3478,XML!$D$2:$D$737,0),2)</f>
        <v>101336025_705849</v>
      </c>
    </row>
    <row r="3479" spans="1:14" ht="101.25" x14ac:dyDescent="0.2">
      <c r="A3479">
        <v>34556</v>
      </c>
      <c r="B3479" t="s">
        <v>2868</v>
      </c>
      <c r="C3479" s="15" t="s">
        <v>2869</v>
      </c>
      <c r="D3479" s="15" t="s">
        <v>2870</v>
      </c>
      <c r="E3479">
        <v>11301</v>
      </c>
      <c r="F3479">
        <v>15990</v>
      </c>
      <c r="H3479" t="s">
        <v>746</v>
      </c>
      <c r="K3479" s="16">
        <f t="shared" si="162"/>
        <v>12657.119999999999</v>
      </c>
      <c r="L3479" s="16">
        <f t="shared" si="163"/>
        <v>13323.284210526315</v>
      </c>
      <c r="M3479" s="16">
        <f t="shared" si="164"/>
        <v>15140.095693779904</v>
      </c>
      <c r="N3479" t="str">
        <f>INDEX(XML!$A$2:$R$782,MATCH(C3479,XML!$D$2:$D$737,0),2)</f>
        <v>101256815_152162</v>
      </c>
    </row>
    <row r="3480" spans="1:14" ht="101.25" x14ac:dyDescent="0.2">
      <c r="A3480">
        <v>34558</v>
      </c>
      <c r="B3480" t="s">
        <v>2871</v>
      </c>
      <c r="C3480" s="15" t="s">
        <v>2872</v>
      </c>
      <c r="D3480" s="15" t="s">
        <v>2873</v>
      </c>
      <c r="E3480">
        <v>10583</v>
      </c>
      <c r="F3480">
        <v>18179</v>
      </c>
      <c r="K3480" s="16">
        <f t="shared" si="162"/>
        <v>11852.96</v>
      </c>
      <c r="L3480" s="16">
        <f t="shared" si="163"/>
        <v>12476.8</v>
      </c>
      <c r="M3480" s="16">
        <f t="shared" si="164"/>
        <v>14178.181818181818</v>
      </c>
      <c r="N3480" t="str">
        <f>INDEX(XML!$A$2:$R$782,MATCH(C3480,XML!$D$2:$D$737,0),2)</f>
        <v>101256747_127905</v>
      </c>
    </row>
    <row r="3481" spans="1:14" ht="22.5" customHeight="1" x14ac:dyDescent="0.2">
      <c r="A3481">
        <v>34560</v>
      </c>
      <c r="B3481" t="s">
        <v>2874</v>
      </c>
      <c r="C3481" s="15" t="s">
        <v>2875</v>
      </c>
      <c r="D3481" s="15" t="s">
        <v>2876</v>
      </c>
      <c r="E3481">
        <v>16290</v>
      </c>
      <c r="F3481">
        <v>22990</v>
      </c>
      <c r="H3481" t="s">
        <v>746</v>
      </c>
      <c r="K3481" s="16">
        <f t="shared" si="162"/>
        <v>18244.8</v>
      </c>
      <c r="L3481" s="16">
        <f t="shared" si="163"/>
        <v>19205.052631578947</v>
      </c>
      <c r="M3481" s="16">
        <f t="shared" si="164"/>
        <v>21823.923444976073</v>
      </c>
      <c r="N3481" t="str">
        <f>INDEX(XML!$A$2:$R$782,MATCH(C3481,XML!$D$2:$D$737,0),2)</f>
        <v>101257039_272073</v>
      </c>
    </row>
    <row r="3482" spans="1:14" ht="22.5" customHeight="1" x14ac:dyDescent="0.2">
      <c r="A3482">
        <v>34561</v>
      </c>
      <c r="B3482" t="s">
        <v>2877</v>
      </c>
      <c r="C3482" s="15" t="s">
        <v>2878</v>
      </c>
      <c r="D3482" s="15" t="s">
        <v>2879</v>
      </c>
      <c r="E3482">
        <v>18171</v>
      </c>
      <c r="F3482">
        <v>23590</v>
      </c>
      <c r="K3482" s="16">
        <f t="shared" si="162"/>
        <v>20351.52</v>
      </c>
      <c r="L3482" s="16">
        <f t="shared" si="163"/>
        <v>21422.652631578949</v>
      </c>
      <c r="M3482" s="16">
        <f t="shared" si="164"/>
        <v>24343.923444976077</v>
      </c>
      <c r="N3482" t="e">
        <f>INDEX(XML!$A$2:$R$782,MATCH(C3482,XML!$D$2:$D$737,0),2)</f>
        <v>#N/A</v>
      </c>
    </row>
    <row r="3483" spans="1:14" ht="22.5" customHeight="1" x14ac:dyDescent="0.2">
      <c r="A3483">
        <v>34562</v>
      </c>
      <c r="B3483" t="s">
        <v>2880</v>
      </c>
      <c r="C3483" s="15" t="s">
        <v>2881</v>
      </c>
      <c r="D3483" s="15" t="s">
        <v>2882</v>
      </c>
      <c r="E3483">
        <v>29884</v>
      </c>
      <c r="F3483">
        <v>41990</v>
      </c>
      <c r="K3483" s="16">
        <f t="shared" si="162"/>
        <v>33470.080000000002</v>
      </c>
      <c r="L3483" s="16">
        <f t="shared" si="163"/>
        <v>35231.663157894734</v>
      </c>
      <c r="M3483" s="16">
        <f t="shared" si="164"/>
        <v>40035.980861244017</v>
      </c>
      <c r="N3483" t="str">
        <f>INDEX(XML!$A$2:$R$782,MATCH(C3483,XML!$D$2:$D$737,0),2)</f>
        <v>101256667_933142</v>
      </c>
    </row>
    <row r="3484" spans="1:14" ht="101.25" x14ac:dyDescent="0.2">
      <c r="A3484">
        <v>34563</v>
      </c>
      <c r="B3484" t="s">
        <v>2883</v>
      </c>
      <c r="C3484" s="15" t="s">
        <v>2884</v>
      </c>
      <c r="D3484" s="15" t="s">
        <v>2885</v>
      </c>
      <c r="E3484">
        <v>30287</v>
      </c>
      <c r="F3484">
        <v>45999</v>
      </c>
      <c r="K3484" s="16">
        <f t="shared" si="162"/>
        <v>33921.440000000002</v>
      </c>
      <c r="L3484" s="16">
        <f t="shared" si="163"/>
        <v>35706.778947368424</v>
      </c>
      <c r="M3484" s="16">
        <f t="shared" si="164"/>
        <v>40575.885167464119</v>
      </c>
      <c r="N3484" t="e">
        <f>INDEX(XML!$A$2:$R$782,MATCH(C3484,XML!$D$2:$D$737,0),2)</f>
        <v>#N/A</v>
      </c>
    </row>
    <row r="3485" spans="1:14" ht="135" x14ac:dyDescent="0.2">
      <c r="A3485">
        <v>44797</v>
      </c>
      <c r="B3485" t="s">
        <v>2886</v>
      </c>
      <c r="C3485" s="15" t="s">
        <v>2887</v>
      </c>
      <c r="D3485" s="15" t="s">
        <v>2888</v>
      </c>
      <c r="E3485">
        <v>76113</v>
      </c>
      <c r="F3485">
        <v>83790</v>
      </c>
      <c r="H3485">
        <v>14</v>
      </c>
      <c r="K3485" s="16">
        <f t="shared" si="162"/>
        <v>81440.91</v>
      </c>
      <c r="L3485" s="16">
        <f t="shared" si="163"/>
        <v>85727.273684210522</v>
      </c>
      <c r="M3485" s="16">
        <f t="shared" si="164"/>
        <v>97417.356459330127</v>
      </c>
      <c r="N3485" t="e">
        <f>INDEX(XML!$A$2:$R$782,MATCH(C3485,XML!$D$2:$D$737,0),2)</f>
        <v>#N/A</v>
      </c>
    </row>
    <row r="3486" spans="1:14" ht="146.25" x14ac:dyDescent="0.2">
      <c r="A3486">
        <v>78902</v>
      </c>
      <c r="B3486" t="s">
        <v>45247</v>
      </c>
      <c r="C3486" s="15" t="s">
        <v>45248</v>
      </c>
      <c r="D3486" s="15" t="s">
        <v>45249</v>
      </c>
      <c r="E3486">
        <v>133990</v>
      </c>
      <c r="F3486">
        <v>133990</v>
      </c>
      <c r="H3486">
        <v>8</v>
      </c>
      <c r="K3486" s="16">
        <f t="shared" si="162"/>
        <v>143369.29999999999</v>
      </c>
      <c r="L3486" s="16">
        <f t="shared" si="163"/>
        <v>150915.05263157893</v>
      </c>
      <c r="M3486" s="16">
        <f t="shared" si="164"/>
        <v>171494.3779904306</v>
      </c>
      <c r="N3486" t="e">
        <f>INDEX(XML!$A$2:$R$782,MATCH(C3486,XML!$D$2:$D$737,0),2)</f>
        <v>#N/A</v>
      </c>
    </row>
    <row r="3487" spans="1:14" ht="22.5" customHeight="1" x14ac:dyDescent="0.2">
      <c r="A3487">
        <v>78904</v>
      </c>
      <c r="B3487" t="s">
        <v>45250</v>
      </c>
      <c r="C3487" s="15" t="s">
        <v>45251</v>
      </c>
      <c r="D3487" s="15" t="s">
        <v>45252</v>
      </c>
      <c r="E3487">
        <v>154990</v>
      </c>
      <c r="F3487">
        <v>154990</v>
      </c>
      <c r="H3487">
        <v>7</v>
      </c>
      <c r="K3487" s="16">
        <f t="shared" si="162"/>
        <v>165839.29999999999</v>
      </c>
      <c r="L3487" s="16">
        <f t="shared" si="163"/>
        <v>174567.68421052629</v>
      </c>
      <c r="M3487" s="16">
        <f t="shared" si="164"/>
        <v>198372.36842105258</v>
      </c>
      <c r="N3487" t="e">
        <f>INDEX(XML!$A$2:$R$782,MATCH(C3487,XML!$D$2:$D$737,0),2)</f>
        <v>#N/A</v>
      </c>
    </row>
    <row r="3488" spans="1:14" ht="146.25" x14ac:dyDescent="0.2">
      <c r="A3488">
        <v>78905</v>
      </c>
      <c r="B3488" t="s">
        <v>45253</v>
      </c>
      <c r="C3488" s="15" t="s">
        <v>45254</v>
      </c>
      <c r="D3488" s="15" t="s">
        <v>45255</v>
      </c>
      <c r="E3488">
        <v>185990</v>
      </c>
      <c r="F3488">
        <v>185990</v>
      </c>
      <c r="H3488">
        <v>8</v>
      </c>
      <c r="K3488" s="16">
        <f t="shared" si="162"/>
        <v>199009.3</v>
      </c>
      <c r="L3488" s="16">
        <f t="shared" si="163"/>
        <v>209483.47368421053</v>
      </c>
      <c r="M3488" s="16">
        <f t="shared" si="164"/>
        <v>238049.4019138756</v>
      </c>
      <c r="N3488" t="e">
        <f>INDEX(XML!$A$2:$R$782,MATCH(C3488,XML!$D$2:$D$737,0),2)</f>
        <v>#N/A</v>
      </c>
    </row>
    <row r="3489" spans="1:14" ht="22.5" customHeight="1" x14ac:dyDescent="0.2">
      <c r="A3489">
        <v>44798</v>
      </c>
      <c r="B3489" t="s">
        <v>2889</v>
      </c>
      <c r="C3489" s="15" t="s">
        <v>2890</v>
      </c>
      <c r="D3489" s="15" t="s">
        <v>2891</v>
      </c>
      <c r="E3489">
        <v>66038</v>
      </c>
      <c r="F3489">
        <v>83990</v>
      </c>
      <c r="K3489" s="16">
        <f t="shared" si="162"/>
        <v>70660.66</v>
      </c>
      <c r="L3489" s="16">
        <f t="shared" si="163"/>
        <v>74379.642105263163</v>
      </c>
      <c r="M3489" s="16">
        <f t="shared" si="164"/>
        <v>84522.320574162688</v>
      </c>
      <c r="N3489" t="e">
        <f>INDEX(XML!$A$2:$R$782,MATCH(C3489,XML!$D$2:$D$737,0),2)</f>
        <v>#N/A</v>
      </c>
    </row>
    <row r="3490" spans="1:14" ht="146.25" x14ac:dyDescent="0.2">
      <c r="A3490">
        <v>44799</v>
      </c>
      <c r="B3490" t="s">
        <v>2892</v>
      </c>
      <c r="C3490" s="15" t="s">
        <v>2893</v>
      </c>
      <c r="D3490" s="15" t="s">
        <v>2894</v>
      </c>
      <c r="E3490">
        <v>82710</v>
      </c>
      <c r="F3490">
        <v>109990</v>
      </c>
      <c r="H3490">
        <v>45</v>
      </c>
      <c r="K3490" s="16">
        <f t="shared" si="162"/>
        <v>88499.7</v>
      </c>
      <c r="L3490" s="16">
        <f t="shared" si="163"/>
        <v>93157.578947368427</v>
      </c>
      <c r="M3490" s="16">
        <f t="shared" si="164"/>
        <v>105860.88516746413</v>
      </c>
      <c r="N3490">
        <f>INDEX(XML!$A$2:$R$782,MATCH(C3490,XML!$D$2:$D$737,0),2)</f>
        <v>10000018612</v>
      </c>
    </row>
    <row r="3491" spans="1:14" ht="22.5" customHeight="1" x14ac:dyDescent="0.2">
      <c r="A3491">
        <v>78900</v>
      </c>
      <c r="B3491" t="s">
        <v>45256</v>
      </c>
      <c r="C3491" s="15" t="s">
        <v>45257</v>
      </c>
      <c r="D3491" s="15" t="s">
        <v>45258</v>
      </c>
      <c r="E3491">
        <v>129990</v>
      </c>
      <c r="F3491">
        <v>129990</v>
      </c>
      <c r="K3491" s="16">
        <f t="shared" si="162"/>
        <v>139089.29999999999</v>
      </c>
      <c r="L3491" s="16">
        <f t="shared" si="163"/>
        <v>146409.78947368418</v>
      </c>
      <c r="M3491" s="16">
        <f t="shared" si="164"/>
        <v>166374.76076555022</v>
      </c>
      <c r="N3491" t="e">
        <f>INDEX(XML!$A$2:$R$782,MATCH(C3491,XML!$D$2:$D$737,0),2)</f>
        <v>#N/A</v>
      </c>
    </row>
    <row r="3492" spans="1:14" ht="146.25" x14ac:dyDescent="0.2">
      <c r="A3492">
        <v>78901</v>
      </c>
      <c r="B3492" t="s">
        <v>45259</v>
      </c>
      <c r="C3492" s="15" t="s">
        <v>45260</v>
      </c>
      <c r="D3492" s="15" t="s">
        <v>45261</v>
      </c>
      <c r="E3492">
        <v>159990</v>
      </c>
      <c r="F3492">
        <v>159990</v>
      </c>
      <c r="H3492">
        <v>4</v>
      </c>
      <c r="K3492" s="16">
        <f t="shared" si="162"/>
        <v>171189.3</v>
      </c>
      <c r="L3492" s="16">
        <f t="shared" si="163"/>
        <v>180199.26315789475</v>
      </c>
      <c r="M3492" s="16">
        <f t="shared" si="164"/>
        <v>204771.88995215314</v>
      </c>
      <c r="N3492" t="e">
        <f>INDEX(XML!$A$2:$R$782,MATCH(C3492,XML!$D$2:$D$737,0),2)</f>
        <v>#N/A</v>
      </c>
    </row>
    <row r="3493" spans="1:14" ht="22.5" customHeight="1" x14ac:dyDescent="0.2">
      <c r="A3493">
        <v>58488</v>
      </c>
      <c r="B3493" t="s">
        <v>20714</v>
      </c>
      <c r="C3493" s="15" t="s">
        <v>20715</v>
      </c>
      <c r="D3493" s="15" t="s">
        <v>20716</v>
      </c>
      <c r="E3493">
        <v>10144</v>
      </c>
      <c r="F3493">
        <v>14990</v>
      </c>
      <c r="H3493" t="s">
        <v>746</v>
      </c>
      <c r="K3493" s="16">
        <f t="shared" si="162"/>
        <v>11361.28</v>
      </c>
      <c r="L3493" s="16">
        <f t="shared" si="163"/>
        <v>11959.242105263158</v>
      </c>
      <c r="M3493" s="16">
        <f t="shared" si="164"/>
        <v>13590.047846889951</v>
      </c>
      <c r="N3493" t="e">
        <f>INDEX(XML!$A$2:$R$782,MATCH(C3493,XML!$D$2:$D$737,0),2)</f>
        <v>#N/A</v>
      </c>
    </row>
    <row r="3494" spans="1:14" ht="22.5" customHeight="1" x14ac:dyDescent="0.2">
      <c r="A3494">
        <v>58489</v>
      </c>
      <c r="B3494" t="s">
        <v>21132</v>
      </c>
      <c r="C3494" s="15" t="s">
        <v>21133</v>
      </c>
      <c r="D3494" s="15" t="s">
        <v>21134</v>
      </c>
      <c r="E3494">
        <v>12335</v>
      </c>
      <c r="F3494">
        <v>16990</v>
      </c>
      <c r="K3494" s="16">
        <f t="shared" si="162"/>
        <v>13815.2</v>
      </c>
      <c r="L3494" s="16">
        <f t="shared" si="163"/>
        <v>14542.315789473685</v>
      </c>
      <c r="M3494" s="16">
        <f t="shared" si="164"/>
        <v>16525.358851674642</v>
      </c>
      <c r="N3494" t="e">
        <f>INDEX(XML!$A$2:$R$782,MATCH(C3494,XML!$D$2:$D$737,0),2)</f>
        <v>#N/A</v>
      </c>
    </row>
    <row r="3495" spans="1:14" ht="135" x14ac:dyDescent="0.2">
      <c r="A3495">
        <v>58490</v>
      </c>
      <c r="B3495" t="s">
        <v>20347</v>
      </c>
      <c r="C3495" s="15" t="s">
        <v>20348</v>
      </c>
      <c r="D3495" s="15" t="s">
        <v>20349</v>
      </c>
      <c r="E3495">
        <v>15815</v>
      </c>
      <c r="F3495">
        <v>21990</v>
      </c>
      <c r="K3495" s="16">
        <f t="shared" si="162"/>
        <v>17712.8</v>
      </c>
      <c r="L3495" s="16">
        <f t="shared" si="163"/>
        <v>18645.052631578947</v>
      </c>
      <c r="M3495" s="16">
        <f t="shared" si="164"/>
        <v>21187.559808612437</v>
      </c>
      <c r="N3495" t="e">
        <f>INDEX(XML!$A$2:$R$782,MATCH(C3495,XML!$D$2:$D$737,0),2)</f>
        <v>#N/A</v>
      </c>
    </row>
    <row r="3496" spans="1:14" ht="22.5" customHeight="1" x14ac:dyDescent="0.2">
      <c r="A3496">
        <v>58491</v>
      </c>
      <c r="B3496" t="s">
        <v>20350</v>
      </c>
      <c r="C3496" s="15" t="s">
        <v>20351</v>
      </c>
      <c r="D3496" s="15" t="s">
        <v>20352</v>
      </c>
      <c r="E3496">
        <v>30514</v>
      </c>
      <c r="F3496">
        <v>39990</v>
      </c>
      <c r="K3496" s="16">
        <f t="shared" si="162"/>
        <v>34175.68</v>
      </c>
      <c r="L3496" s="16">
        <f t="shared" si="163"/>
        <v>35974.400000000001</v>
      </c>
      <c r="M3496" s="16">
        <f t="shared" si="164"/>
        <v>40880</v>
      </c>
      <c r="N3496" t="e">
        <f>INDEX(XML!$A$2:$R$782,MATCH(C3496,XML!$D$2:$D$737,0),2)</f>
        <v>#N/A</v>
      </c>
    </row>
    <row r="3497" spans="1:14" ht="22.5" customHeight="1" x14ac:dyDescent="0.2">
      <c r="A3497">
        <v>58492</v>
      </c>
      <c r="B3497" t="s">
        <v>20353</v>
      </c>
      <c r="C3497" s="15" t="s">
        <v>20354</v>
      </c>
      <c r="D3497" s="15" t="s">
        <v>20355</v>
      </c>
      <c r="E3497">
        <v>11099</v>
      </c>
      <c r="F3497">
        <v>14969</v>
      </c>
      <c r="K3497" s="16">
        <f t="shared" si="162"/>
        <v>12430.88</v>
      </c>
      <c r="L3497" s="16">
        <f t="shared" si="163"/>
        <v>13085.136842105263</v>
      </c>
      <c r="M3497" s="16">
        <f t="shared" si="164"/>
        <v>14869.473684210527</v>
      </c>
      <c r="N3497" t="e">
        <f>INDEX(XML!$A$2:$R$782,MATCH(C3497,XML!$D$2:$D$737,0),2)</f>
        <v>#N/A</v>
      </c>
    </row>
    <row r="3498" spans="1:14" ht="22.5" customHeight="1" x14ac:dyDescent="0.2">
      <c r="A3498">
        <v>58493</v>
      </c>
      <c r="B3498" t="s">
        <v>20356</v>
      </c>
      <c r="C3498" s="15" t="s">
        <v>20357</v>
      </c>
      <c r="D3498" s="15" t="s">
        <v>20358</v>
      </c>
      <c r="E3498">
        <v>12462</v>
      </c>
      <c r="F3498">
        <v>16190</v>
      </c>
      <c r="K3498" s="16">
        <f t="shared" si="162"/>
        <v>13957.44</v>
      </c>
      <c r="L3498" s="16">
        <f t="shared" si="163"/>
        <v>14692.042105263157</v>
      </c>
      <c r="M3498" s="16">
        <f t="shared" si="164"/>
        <v>16695.502392344497</v>
      </c>
      <c r="N3498" t="e">
        <f>INDEX(XML!$A$2:$R$782,MATCH(C3498,XML!$D$2:$D$737,0),2)</f>
        <v>#N/A</v>
      </c>
    </row>
    <row r="3499" spans="1:14" ht="101.25" x14ac:dyDescent="0.2">
      <c r="A3499">
        <v>58494</v>
      </c>
      <c r="B3499" t="s">
        <v>20359</v>
      </c>
      <c r="C3499" s="15" t="s">
        <v>20360</v>
      </c>
      <c r="D3499" s="15" t="s">
        <v>20361</v>
      </c>
      <c r="E3499">
        <v>16373</v>
      </c>
      <c r="F3499">
        <v>21190</v>
      </c>
      <c r="K3499" s="16">
        <f t="shared" si="162"/>
        <v>18337.759999999998</v>
      </c>
      <c r="L3499" s="16">
        <f t="shared" si="163"/>
        <v>19302.905263157892</v>
      </c>
      <c r="M3499" s="16">
        <f t="shared" si="164"/>
        <v>21935.119617224878</v>
      </c>
      <c r="N3499" t="e">
        <f>INDEX(XML!$A$2:$R$782,MATCH(C3499,XML!$D$2:$D$737,0),2)</f>
        <v>#N/A</v>
      </c>
    </row>
    <row r="3500" spans="1:14" ht="33.75" customHeight="1" x14ac:dyDescent="0.2">
      <c r="A3500">
        <v>58495</v>
      </c>
      <c r="B3500" t="s">
        <v>20362</v>
      </c>
      <c r="C3500" s="15" t="s">
        <v>20363</v>
      </c>
      <c r="D3500" s="15" t="s">
        <v>20364</v>
      </c>
      <c r="E3500">
        <v>31077</v>
      </c>
      <c r="F3500">
        <v>39990</v>
      </c>
      <c r="H3500">
        <v>50</v>
      </c>
      <c r="K3500" s="16">
        <f t="shared" si="162"/>
        <v>34806.239999999998</v>
      </c>
      <c r="L3500" s="16">
        <f t="shared" si="163"/>
        <v>36638.14736842105</v>
      </c>
      <c r="M3500" s="16">
        <f t="shared" si="164"/>
        <v>41634.258373205739</v>
      </c>
      <c r="N3500" t="e">
        <f>INDEX(XML!$A$2:$R$782,MATCH(C3500,XML!$D$2:$D$737,0),2)</f>
        <v>#N/A</v>
      </c>
    </row>
    <row r="3501" spans="1:14" ht="33.75" customHeight="1" x14ac:dyDescent="0.25">
      <c r="A3501" s="184" t="s">
        <v>45262</v>
      </c>
      <c r="B3501" s="184"/>
      <c r="C3501" s="185"/>
      <c r="D3501" s="185"/>
      <c r="E3501" s="184"/>
      <c r="F3501" s="184"/>
      <c r="G3501" s="184"/>
      <c r="H3501" s="184"/>
      <c r="I3501" s="184"/>
      <c r="J3501" s="184"/>
      <c r="K3501" s="16">
        <f t="shared" si="162"/>
        <v>0</v>
      </c>
      <c r="L3501" s="16">
        <f t="shared" si="163"/>
        <v>0</v>
      </c>
      <c r="M3501" s="16">
        <f t="shared" si="164"/>
        <v>0</v>
      </c>
      <c r="N3501" t="e">
        <f>INDEX(XML!$A$2:$R$782,MATCH(C3501,XML!$D$2:$D$737,0),2)</f>
        <v>#N/A</v>
      </c>
    </row>
    <row r="3502" spans="1:14" ht="112.5" x14ac:dyDescent="0.2">
      <c r="A3502">
        <v>78898</v>
      </c>
      <c r="B3502" t="s">
        <v>45263</v>
      </c>
      <c r="C3502" s="15" t="s">
        <v>45264</v>
      </c>
      <c r="D3502" s="15" t="s">
        <v>45265</v>
      </c>
      <c r="E3502">
        <v>260990</v>
      </c>
      <c r="F3502">
        <v>303990</v>
      </c>
      <c r="H3502">
        <v>7</v>
      </c>
      <c r="K3502" s="16">
        <f t="shared" si="162"/>
        <v>279259.3</v>
      </c>
      <c r="L3502" s="16">
        <f t="shared" si="163"/>
        <v>293957.15789473685</v>
      </c>
      <c r="M3502" s="16">
        <f t="shared" si="164"/>
        <v>334042.22488038283</v>
      </c>
      <c r="N3502" t="e">
        <f>INDEX(XML!$A$2:$R$782,MATCH(C3502,XML!$D$2:$D$737,0),2)</f>
        <v>#N/A</v>
      </c>
    </row>
    <row r="3503" spans="1:14" ht="22.5" customHeight="1" x14ac:dyDescent="0.2">
      <c r="A3503">
        <v>78897</v>
      </c>
      <c r="B3503" t="s">
        <v>45266</v>
      </c>
      <c r="C3503" s="15" t="s">
        <v>45267</v>
      </c>
      <c r="D3503" s="15" t="s">
        <v>45268</v>
      </c>
      <c r="E3503">
        <v>285990</v>
      </c>
      <c r="F3503">
        <v>333990</v>
      </c>
      <c r="H3503">
        <v>3</v>
      </c>
      <c r="K3503" s="16">
        <f t="shared" si="162"/>
        <v>306009.3</v>
      </c>
      <c r="L3503" s="16">
        <f t="shared" si="163"/>
        <v>322115.05263157893</v>
      </c>
      <c r="M3503" s="16">
        <f t="shared" si="164"/>
        <v>366039.83253588516</v>
      </c>
      <c r="N3503" t="e">
        <f>INDEX(XML!$A$2:$R$782,MATCH(C3503,XML!$D$2:$D$737,0),2)</f>
        <v>#N/A</v>
      </c>
    </row>
    <row r="3504" spans="1:14" ht="112.5" x14ac:dyDescent="0.2">
      <c r="A3504">
        <v>78896</v>
      </c>
      <c r="B3504" t="s">
        <v>45269</v>
      </c>
      <c r="C3504" s="15" t="s">
        <v>45270</v>
      </c>
      <c r="D3504" s="15" t="s">
        <v>45271</v>
      </c>
      <c r="E3504">
        <v>389990</v>
      </c>
      <c r="F3504">
        <v>453990</v>
      </c>
      <c r="H3504">
        <v>14</v>
      </c>
      <c r="K3504" s="16">
        <f t="shared" si="162"/>
        <v>417289.3</v>
      </c>
      <c r="L3504" s="16">
        <f t="shared" si="163"/>
        <v>439251.89473684208</v>
      </c>
      <c r="M3504" s="16">
        <f t="shared" si="164"/>
        <v>499149.8803827751</v>
      </c>
      <c r="N3504" t="e">
        <f>INDEX(XML!$A$2:$R$782,MATCH(C3504,XML!$D$2:$D$737,0),2)</f>
        <v>#N/A</v>
      </c>
    </row>
    <row r="3505" spans="1:14" ht="112.5" x14ac:dyDescent="0.2">
      <c r="A3505">
        <v>78899</v>
      </c>
      <c r="B3505" t="s">
        <v>45272</v>
      </c>
      <c r="C3505" s="15" t="s">
        <v>45273</v>
      </c>
      <c r="D3505" s="15" t="s">
        <v>45274</v>
      </c>
      <c r="E3505">
        <v>473990</v>
      </c>
      <c r="F3505">
        <v>551990</v>
      </c>
      <c r="H3505">
        <v>12</v>
      </c>
      <c r="K3505" s="16">
        <f t="shared" si="162"/>
        <v>507169.3</v>
      </c>
      <c r="L3505" s="16">
        <f t="shared" si="163"/>
        <v>533862.42105263157</v>
      </c>
      <c r="M3505" s="16">
        <f t="shared" si="164"/>
        <v>606661.84210526315</v>
      </c>
      <c r="N3505" t="e">
        <f>INDEX(XML!$A$2:$R$782,MATCH(C3505,XML!$D$2:$D$737,0),2)</f>
        <v>#N/A</v>
      </c>
    </row>
    <row r="3506" spans="1:14" ht="112.5" x14ac:dyDescent="0.2">
      <c r="A3506">
        <v>78972</v>
      </c>
      <c r="B3506" t="s">
        <v>45275</v>
      </c>
      <c r="C3506" s="15" t="s">
        <v>45276</v>
      </c>
      <c r="D3506" s="15" t="s">
        <v>45277</v>
      </c>
      <c r="E3506">
        <v>1420990</v>
      </c>
      <c r="F3506">
        <v>1647990</v>
      </c>
      <c r="K3506" s="16">
        <f t="shared" si="162"/>
        <v>1520459.3</v>
      </c>
      <c r="L3506" s="16">
        <f t="shared" si="163"/>
        <v>1600483.4736842106</v>
      </c>
      <c r="M3506" s="16">
        <f t="shared" si="164"/>
        <v>1818731.2200956938</v>
      </c>
      <c r="N3506" t="e">
        <f>INDEX(XML!$A$2:$R$782,MATCH(C3506,XML!$D$2:$D$737,0),2)</f>
        <v>#N/A</v>
      </c>
    </row>
    <row r="3507" spans="1:14" ht="15.75" x14ac:dyDescent="0.25">
      <c r="A3507" s="184" t="s">
        <v>2895</v>
      </c>
      <c r="B3507" s="184"/>
      <c r="C3507" s="185"/>
      <c r="D3507" s="185"/>
      <c r="E3507" s="184"/>
      <c r="F3507" s="184"/>
      <c r="G3507" s="184"/>
      <c r="H3507" s="184"/>
      <c r="I3507" s="184"/>
      <c r="J3507" s="184"/>
      <c r="K3507" s="16">
        <f t="shared" si="162"/>
        <v>0</v>
      </c>
      <c r="L3507" s="16">
        <f t="shared" si="163"/>
        <v>0</v>
      </c>
      <c r="M3507" s="16">
        <f t="shared" si="164"/>
        <v>0</v>
      </c>
      <c r="N3507" t="e">
        <f>INDEX(XML!$A$2:$R$782,MATCH(C3507,XML!$D$2:$D$737,0),2)</f>
        <v>#N/A</v>
      </c>
    </row>
    <row r="3508" spans="1:14" ht="112.5" x14ac:dyDescent="0.2">
      <c r="A3508">
        <v>67264</v>
      </c>
      <c r="B3508" t="s">
        <v>26881</v>
      </c>
      <c r="C3508" s="15" t="s">
        <v>26882</v>
      </c>
      <c r="D3508" s="15" t="s">
        <v>26883</v>
      </c>
      <c r="E3508">
        <v>14109</v>
      </c>
      <c r="F3508">
        <v>16931</v>
      </c>
      <c r="H3508">
        <v>24</v>
      </c>
      <c r="K3508" s="16">
        <f t="shared" si="162"/>
        <v>15802.08</v>
      </c>
      <c r="L3508" s="16">
        <f t="shared" si="163"/>
        <v>16633.768421052631</v>
      </c>
      <c r="M3508" s="16">
        <f t="shared" si="164"/>
        <v>18902.009569377991</v>
      </c>
      <c r="N3508" t="e">
        <f>INDEX(XML!$A$2:$R$782,MATCH(C3508,XML!$D$2:$D$737,0),2)</f>
        <v>#N/A</v>
      </c>
    </row>
    <row r="3509" spans="1:14" ht="112.5" x14ac:dyDescent="0.2">
      <c r="A3509">
        <v>67265</v>
      </c>
      <c r="B3509" t="s">
        <v>26884</v>
      </c>
      <c r="C3509" s="15" t="s">
        <v>26885</v>
      </c>
      <c r="D3509" s="15" t="s">
        <v>26886</v>
      </c>
      <c r="E3509">
        <v>20799</v>
      </c>
      <c r="F3509">
        <v>24959</v>
      </c>
      <c r="H3509">
        <v>8</v>
      </c>
      <c r="K3509" s="16">
        <f t="shared" si="162"/>
        <v>23294.880000000001</v>
      </c>
      <c r="L3509" s="16">
        <f t="shared" si="163"/>
        <v>24520.926315789475</v>
      </c>
      <c r="M3509" s="16">
        <f t="shared" si="164"/>
        <v>27864.688995215311</v>
      </c>
      <c r="N3509" t="e">
        <f>INDEX(XML!$A$2:$R$782,MATCH(C3509,XML!$D$2:$D$737,0),2)</f>
        <v>#N/A</v>
      </c>
    </row>
    <row r="3510" spans="1:14" ht="112.5" x14ac:dyDescent="0.2">
      <c r="A3510">
        <v>67266</v>
      </c>
      <c r="B3510" t="s">
        <v>26887</v>
      </c>
      <c r="C3510" s="15" t="s">
        <v>26888</v>
      </c>
      <c r="D3510" s="15" t="s">
        <v>26889</v>
      </c>
      <c r="E3510">
        <v>29503</v>
      </c>
      <c r="F3510">
        <v>35404</v>
      </c>
      <c r="K3510" s="16">
        <f t="shared" si="162"/>
        <v>33043.360000000001</v>
      </c>
      <c r="L3510" s="16">
        <f t="shared" si="163"/>
        <v>34782.484210526316</v>
      </c>
      <c r="M3510" s="16">
        <f t="shared" si="164"/>
        <v>39525.55023923445</v>
      </c>
      <c r="N3510" t="e">
        <f>INDEX(XML!$A$2:$R$782,MATCH(C3510,XML!$D$2:$D$737,0),2)</f>
        <v>#N/A</v>
      </c>
    </row>
    <row r="3511" spans="1:14" ht="90" x14ac:dyDescent="0.2">
      <c r="A3511">
        <v>41348</v>
      </c>
      <c r="B3511" t="s">
        <v>2896</v>
      </c>
      <c r="C3511" s="15" t="s">
        <v>2897</v>
      </c>
      <c r="D3511" s="15" t="s">
        <v>2898</v>
      </c>
      <c r="E3511">
        <v>55925</v>
      </c>
      <c r="F3511">
        <v>61518</v>
      </c>
      <c r="H3511">
        <v>10</v>
      </c>
      <c r="K3511" s="16">
        <f t="shared" si="162"/>
        <v>59839.75</v>
      </c>
      <c r="L3511" s="16">
        <f t="shared" si="163"/>
        <v>62989.210526315786</v>
      </c>
      <c r="M3511" s="16">
        <f t="shared" si="164"/>
        <v>71578.648325358852</v>
      </c>
      <c r="N3511" t="e">
        <f>INDEX(XML!$A$2:$R$782,MATCH(C3511,XML!$D$2:$D$737,0),2)</f>
        <v>#N/A</v>
      </c>
    </row>
    <row r="3512" spans="1:14" ht="90" x14ac:dyDescent="0.2">
      <c r="A3512">
        <v>41349</v>
      </c>
      <c r="B3512" t="s">
        <v>2899</v>
      </c>
      <c r="C3512" s="15" t="s">
        <v>2900</v>
      </c>
      <c r="D3512" s="15" t="s">
        <v>2901</v>
      </c>
      <c r="E3512">
        <v>65541</v>
      </c>
      <c r="F3512">
        <v>72094</v>
      </c>
      <c r="H3512">
        <v>11</v>
      </c>
      <c r="K3512" s="16">
        <f t="shared" si="162"/>
        <v>70128.87</v>
      </c>
      <c r="L3512" s="16">
        <f t="shared" si="163"/>
        <v>73819.863157894739</v>
      </c>
      <c r="M3512" s="16">
        <f t="shared" si="164"/>
        <v>83886.208133971304</v>
      </c>
      <c r="N3512" t="e">
        <f>INDEX(XML!$A$2:$R$782,MATCH(C3512,XML!$D$2:$D$737,0),2)</f>
        <v>#N/A</v>
      </c>
    </row>
    <row r="3513" spans="1:14" ht="15.75" x14ac:dyDescent="0.25">
      <c r="A3513" s="184" t="s">
        <v>834</v>
      </c>
      <c r="B3513" s="184"/>
      <c r="C3513" s="185"/>
      <c r="D3513" s="185"/>
      <c r="E3513" s="184"/>
      <c r="F3513" s="184"/>
      <c r="G3513" s="184"/>
      <c r="H3513" s="184"/>
      <c r="I3513" s="184"/>
      <c r="J3513" s="184"/>
      <c r="K3513" s="16">
        <f t="shared" si="162"/>
        <v>0</v>
      </c>
      <c r="L3513" s="16">
        <f t="shared" si="163"/>
        <v>0</v>
      </c>
      <c r="M3513" s="16">
        <f t="shared" si="164"/>
        <v>0</v>
      </c>
      <c r="N3513" t="e">
        <f>INDEX(XML!$A$2:$R$782,MATCH(C3513,XML!$D$2:$D$737,0),2)</f>
        <v>#N/A</v>
      </c>
    </row>
    <row r="3514" spans="1:14" ht="123.75" x14ac:dyDescent="0.2">
      <c r="A3514">
        <v>41368</v>
      </c>
      <c r="B3514" t="s">
        <v>2902</v>
      </c>
      <c r="C3514" s="15" t="s">
        <v>2903</v>
      </c>
      <c r="D3514" s="15" t="s">
        <v>2904</v>
      </c>
      <c r="E3514">
        <v>541</v>
      </c>
      <c r="F3514">
        <v>704</v>
      </c>
      <c r="K3514" s="16">
        <f t="shared" si="162"/>
        <v>605.91999999999996</v>
      </c>
      <c r="L3514" s="16">
        <f t="shared" si="163"/>
        <v>637.81052631578939</v>
      </c>
      <c r="M3514" s="16">
        <f t="shared" si="164"/>
        <v>724.78468899521522</v>
      </c>
      <c r="N3514" t="e">
        <f>INDEX(XML!$A$2:$R$782,MATCH(C3514,XML!$D$2:$D$737,0),2)</f>
        <v>#N/A</v>
      </c>
    </row>
    <row r="3515" spans="1:14" ht="78.75" x14ac:dyDescent="0.2">
      <c r="A3515">
        <v>41367</v>
      </c>
      <c r="B3515" t="s">
        <v>2905</v>
      </c>
      <c r="C3515" s="15" t="s">
        <v>2906</v>
      </c>
      <c r="D3515" s="15" t="s">
        <v>2907</v>
      </c>
      <c r="E3515">
        <v>5669</v>
      </c>
      <c r="F3515">
        <v>6803</v>
      </c>
      <c r="K3515" s="16">
        <f t="shared" si="162"/>
        <v>6349.28</v>
      </c>
      <c r="L3515" s="16">
        <f t="shared" si="163"/>
        <v>6683.4526315789471</v>
      </c>
      <c r="M3515" s="16">
        <f t="shared" si="164"/>
        <v>7594.8325358851671</v>
      </c>
      <c r="N3515" t="e">
        <f>INDEX(XML!$A$2:$R$782,MATCH(C3515,XML!$D$2:$D$737,0),2)</f>
        <v>#N/A</v>
      </c>
    </row>
    <row r="3516" spans="1:14" ht="33.75" customHeight="1" x14ac:dyDescent="0.2">
      <c r="A3516">
        <v>41370</v>
      </c>
      <c r="B3516" t="s">
        <v>46502</v>
      </c>
      <c r="C3516" s="15" t="s">
        <v>2908</v>
      </c>
      <c r="D3516" s="15" t="s">
        <v>2909</v>
      </c>
      <c r="E3516">
        <v>785</v>
      </c>
      <c r="F3516">
        <v>943</v>
      </c>
      <c r="K3516" s="16">
        <f t="shared" si="162"/>
        <v>879.2</v>
      </c>
      <c r="L3516" s="16">
        <f t="shared" si="163"/>
        <v>925.47368421052636</v>
      </c>
      <c r="M3516" s="16">
        <f t="shared" si="164"/>
        <v>1051.6746411483255</v>
      </c>
      <c r="N3516" t="e">
        <f>INDEX(XML!$A$2:$R$782,MATCH(C3516,XML!$D$2:$D$737,0),2)</f>
        <v>#N/A</v>
      </c>
    </row>
    <row r="3517" spans="1:14" ht="90" x14ac:dyDescent="0.2">
      <c r="A3517">
        <v>41371</v>
      </c>
      <c r="B3517" t="s">
        <v>46503</v>
      </c>
      <c r="C3517" s="15" t="s">
        <v>2910</v>
      </c>
      <c r="D3517" s="15" t="s">
        <v>2911</v>
      </c>
      <c r="E3517">
        <v>1030</v>
      </c>
      <c r="F3517">
        <v>1237</v>
      </c>
      <c r="K3517" s="16">
        <f t="shared" si="162"/>
        <v>1153.5999999999999</v>
      </c>
      <c r="L3517" s="16">
        <f t="shared" si="163"/>
        <v>1214.3157894736842</v>
      </c>
      <c r="M3517" s="16">
        <f t="shared" si="164"/>
        <v>1379.9043062200956</v>
      </c>
      <c r="N3517" t="e">
        <f>INDEX(XML!$A$2:$R$782,MATCH(C3517,XML!$D$2:$D$737,0),2)</f>
        <v>#N/A</v>
      </c>
    </row>
    <row r="3518" spans="1:14" ht="90" x14ac:dyDescent="0.2">
      <c r="A3518">
        <v>41372</v>
      </c>
      <c r="B3518" t="s">
        <v>46504</v>
      </c>
      <c r="C3518" s="15" t="s">
        <v>2912</v>
      </c>
      <c r="D3518" s="15" t="s">
        <v>2913</v>
      </c>
      <c r="E3518">
        <v>1382</v>
      </c>
      <c r="F3518">
        <v>1659</v>
      </c>
      <c r="K3518" s="16">
        <f t="shared" si="162"/>
        <v>1547.84</v>
      </c>
      <c r="L3518" s="16">
        <f t="shared" si="163"/>
        <v>1629.3052631578948</v>
      </c>
      <c r="M3518" s="16">
        <f t="shared" si="164"/>
        <v>1851.4832535885171</v>
      </c>
      <c r="N3518" t="e">
        <f>INDEX(XML!$A$2:$R$782,MATCH(C3518,XML!$D$2:$D$737,0),2)</f>
        <v>#N/A</v>
      </c>
    </row>
    <row r="3519" spans="1:14" ht="15.75" x14ac:dyDescent="0.25">
      <c r="A3519" s="184" t="s">
        <v>2914</v>
      </c>
      <c r="B3519" s="184"/>
      <c r="C3519" s="185"/>
      <c r="D3519" s="185"/>
      <c r="E3519" s="184"/>
      <c r="F3519" s="184"/>
      <c r="G3519" s="184"/>
      <c r="H3519" s="184"/>
      <c r="I3519" s="184"/>
      <c r="J3519" s="184"/>
      <c r="K3519" s="16">
        <f t="shared" si="162"/>
        <v>0</v>
      </c>
      <c r="L3519" s="16">
        <f t="shared" si="163"/>
        <v>0</v>
      </c>
      <c r="M3519" s="16">
        <f t="shared" si="164"/>
        <v>0</v>
      </c>
      <c r="N3519" t="e">
        <f>INDEX(XML!$A$2:$R$782,MATCH(C3519,XML!$D$2:$D$737,0),2)</f>
        <v>#N/A</v>
      </c>
    </row>
    <row r="3520" spans="1:14" ht="22.5" customHeight="1" x14ac:dyDescent="0.2">
      <c r="A3520">
        <v>64811</v>
      </c>
      <c r="B3520" t="s">
        <v>29953</v>
      </c>
      <c r="C3520" s="15" t="s">
        <v>29954</v>
      </c>
      <c r="D3520" s="15" t="s">
        <v>29955</v>
      </c>
      <c r="E3520">
        <v>36269</v>
      </c>
      <c r="F3520">
        <v>45104</v>
      </c>
      <c r="K3520" s="16">
        <f t="shared" si="162"/>
        <v>40621.279999999999</v>
      </c>
      <c r="L3520" s="16">
        <f t="shared" si="163"/>
        <v>42759.242105263154</v>
      </c>
      <c r="M3520" s="16">
        <f t="shared" si="164"/>
        <v>48590.047846889946</v>
      </c>
      <c r="N3520" t="e">
        <f>INDEX(XML!$A$2:$R$782,MATCH(C3520,XML!$D$2:$D$737,0),2)</f>
        <v>#N/A</v>
      </c>
    </row>
    <row r="3521" spans="1:14" ht="101.25" x14ac:dyDescent="0.2">
      <c r="A3521">
        <v>64812</v>
      </c>
      <c r="B3521" t="s">
        <v>29956</v>
      </c>
      <c r="C3521" s="15" t="s">
        <v>29957</v>
      </c>
      <c r="D3521" s="15" t="s">
        <v>29958</v>
      </c>
      <c r="E3521">
        <v>40091</v>
      </c>
      <c r="F3521">
        <v>50436</v>
      </c>
      <c r="K3521" s="16">
        <f t="shared" si="162"/>
        <v>44901.919999999998</v>
      </c>
      <c r="L3521" s="16">
        <f t="shared" si="163"/>
        <v>47265.178947368418</v>
      </c>
      <c r="M3521" s="16">
        <f t="shared" si="164"/>
        <v>53710.430622009568</v>
      </c>
      <c r="N3521" t="e">
        <f>INDEX(XML!$A$2:$R$782,MATCH(C3521,XML!$D$2:$D$737,0),2)</f>
        <v>#N/A</v>
      </c>
    </row>
    <row r="3522" spans="1:14" ht="22.5" customHeight="1" x14ac:dyDescent="0.2">
      <c r="A3522">
        <v>39130</v>
      </c>
      <c r="B3522" t="s">
        <v>2915</v>
      </c>
      <c r="C3522" s="15" t="s">
        <v>2916</v>
      </c>
      <c r="D3522" s="15" t="s">
        <v>2917</v>
      </c>
      <c r="E3522">
        <v>10278</v>
      </c>
      <c r="F3522">
        <v>12334</v>
      </c>
      <c r="K3522" s="16">
        <f t="shared" si="162"/>
        <v>11511.36</v>
      </c>
      <c r="L3522" s="16">
        <f t="shared" si="163"/>
        <v>12117.221052631579</v>
      </c>
      <c r="M3522" s="16">
        <f t="shared" si="164"/>
        <v>13769.569377990432</v>
      </c>
      <c r="N3522" t="str">
        <f>INDEX(XML!$A$2:$R$782,MATCH(C3522,XML!$D$2:$D$737,0),2)</f>
        <v>106327204_682774</v>
      </c>
    </row>
    <row r="3523" spans="1:14" ht="101.25" x14ac:dyDescent="0.2">
      <c r="A3523">
        <v>39129</v>
      </c>
      <c r="B3523" t="s">
        <v>2918</v>
      </c>
      <c r="C3523" s="15" t="s">
        <v>2919</v>
      </c>
      <c r="D3523" s="15" t="s">
        <v>2920</v>
      </c>
      <c r="E3523">
        <v>12346</v>
      </c>
      <c r="F3523">
        <v>13424</v>
      </c>
      <c r="K3523" s="16">
        <f t="shared" si="162"/>
        <v>13827.52</v>
      </c>
      <c r="L3523" s="16">
        <f t="shared" si="163"/>
        <v>14555.284210526315</v>
      </c>
      <c r="M3523" s="16">
        <f t="shared" si="164"/>
        <v>16540.095693779902</v>
      </c>
      <c r="N3523" t="str">
        <f>INDEX(XML!$A$2:$R$782,MATCH(C3523,XML!$D$2:$D$737,0),2)</f>
        <v>10000020020</v>
      </c>
    </row>
    <row r="3524" spans="1:14" ht="101.25" x14ac:dyDescent="0.2">
      <c r="A3524">
        <v>39131</v>
      </c>
      <c r="B3524" t="s">
        <v>2921</v>
      </c>
      <c r="C3524" s="15" t="s">
        <v>2922</v>
      </c>
      <c r="D3524" s="15" t="s">
        <v>2923</v>
      </c>
      <c r="E3524">
        <v>23549</v>
      </c>
      <c r="F3524">
        <v>28259</v>
      </c>
      <c r="K3524" s="16">
        <f t="shared" si="162"/>
        <v>26374.880000000001</v>
      </c>
      <c r="L3524" s="16">
        <f t="shared" si="163"/>
        <v>27763.031578947368</v>
      </c>
      <c r="M3524" s="16">
        <f t="shared" si="164"/>
        <v>31548.899521531097</v>
      </c>
      <c r="N3524" t="str">
        <f>INDEX(XML!$A$2:$R$782,MATCH(C3524,XML!$D$2:$D$737,0),2)</f>
        <v>107430294_587038</v>
      </c>
    </row>
    <row r="3525" spans="1:14" ht="22.5" customHeight="1" x14ac:dyDescent="0.2">
      <c r="A3525">
        <v>39132</v>
      </c>
      <c r="B3525" t="s">
        <v>2924</v>
      </c>
      <c r="C3525" s="15" t="s">
        <v>2925</v>
      </c>
      <c r="D3525" s="15" t="s">
        <v>2926</v>
      </c>
      <c r="E3525">
        <v>27860</v>
      </c>
      <c r="F3525">
        <v>33432</v>
      </c>
      <c r="K3525" s="16">
        <f t="shared" ref="K3525:K3588" si="165">IF(E3525&gt;49999,E3525+E3525*0.07,IF(E3525&lt;=49999,E3525+E3525*0.12))</f>
        <v>31203.200000000001</v>
      </c>
      <c r="L3525" s="16">
        <f t="shared" ref="L3525:L3588" si="166">K3525*100/95</f>
        <v>32845.473684210527</v>
      </c>
      <c r="M3525" s="16">
        <f t="shared" ref="M3525:M3588" si="167">IF(COUNTIF(C3525,"*Dahua*"),F3525-10,L3525*100/88)</f>
        <v>37324.401913875598</v>
      </c>
      <c r="N3525" t="e">
        <f>INDEX(XML!$A$2:$R$782,MATCH(C3525,XML!$D$2:$D$737,0),2)</f>
        <v>#N/A</v>
      </c>
    </row>
    <row r="3526" spans="1:14" ht="22.5" customHeight="1" x14ac:dyDescent="0.2">
      <c r="A3526">
        <v>39133</v>
      </c>
      <c r="B3526" t="s">
        <v>2927</v>
      </c>
      <c r="C3526" s="15" t="s">
        <v>2928</v>
      </c>
      <c r="D3526" s="15" t="s">
        <v>2929</v>
      </c>
      <c r="E3526">
        <v>52957</v>
      </c>
      <c r="F3526">
        <v>63548</v>
      </c>
      <c r="H3526" t="s">
        <v>746</v>
      </c>
      <c r="K3526" s="16">
        <f t="shared" si="165"/>
        <v>56663.99</v>
      </c>
      <c r="L3526" s="16">
        <f t="shared" si="166"/>
        <v>59646.305263157898</v>
      </c>
      <c r="M3526" s="16">
        <f t="shared" si="167"/>
        <v>67779.89234449761</v>
      </c>
      <c r="N3526" t="e">
        <f>INDEX(XML!$A$2:$R$782,MATCH(C3526,XML!$D$2:$D$737,0),2)</f>
        <v>#N/A</v>
      </c>
    </row>
    <row r="3527" spans="1:14" ht="22.5" customHeight="1" x14ac:dyDescent="0.2">
      <c r="A3527">
        <v>14738</v>
      </c>
      <c r="B3527" t="s">
        <v>2930</v>
      </c>
      <c r="C3527" s="15" t="s">
        <v>2931</v>
      </c>
      <c r="D3527" s="15" t="s">
        <v>2932</v>
      </c>
      <c r="E3527">
        <v>32138</v>
      </c>
      <c r="F3527">
        <v>38566</v>
      </c>
      <c r="H3527" t="s">
        <v>746</v>
      </c>
      <c r="K3527" s="16">
        <f t="shared" si="165"/>
        <v>35994.559999999998</v>
      </c>
      <c r="L3527" s="16">
        <f t="shared" si="166"/>
        <v>37889.010526315789</v>
      </c>
      <c r="M3527" s="16">
        <f t="shared" si="167"/>
        <v>43055.693779904308</v>
      </c>
      <c r="N3527">
        <f>INDEX(XML!$A$2:$R$782,MATCH(C3527,XML!$D$2:$D$737,0),2)</f>
        <v>10000006589</v>
      </c>
    </row>
    <row r="3528" spans="1:14" ht="33.75" customHeight="1" x14ac:dyDescent="0.2">
      <c r="A3528">
        <v>14739</v>
      </c>
      <c r="B3528" t="s">
        <v>2933</v>
      </c>
      <c r="C3528" s="15" t="s">
        <v>2934</v>
      </c>
      <c r="D3528" s="15" t="s">
        <v>2935</v>
      </c>
      <c r="E3528">
        <v>44822</v>
      </c>
      <c r="F3528">
        <v>53786</v>
      </c>
      <c r="H3528" t="s">
        <v>746</v>
      </c>
      <c r="I3528">
        <v>1</v>
      </c>
      <c r="K3528" s="16">
        <f t="shared" si="165"/>
        <v>50200.639999999999</v>
      </c>
      <c r="L3528" s="16">
        <f t="shared" si="166"/>
        <v>52842.778947368424</v>
      </c>
      <c r="M3528" s="16">
        <f t="shared" si="167"/>
        <v>60048.612440191391</v>
      </c>
      <c r="N3528">
        <f>INDEX(XML!$A$2:$R$782,MATCH(C3528,XML!$D$2:$D$737,0),2)</f>
        <v>10000006590</v>
      </c>
    </row>
    <row r="3529" spans="1:14" ht="22.5" customHeight="1" x14ac:dyDescent="0.2">
      <c r="A3529">
        <v>14741</v>
      </c>
      <c r="B3529" t="s">
        <v>2936</v>
      </c>
      <c r="C3529" s="15" t="s">
        <v>2937</v>
      </c>
      <c r="D3529" s="15" t="s">
        <v>2938</v>
      </c>
      <c r="E3529">
        <v>49102</v>
      </c>
      <c r="F3529">
        <v>57886</v>
      </c>
      <c r="H3529" t="s">
        <v>746</v>
      </c>
      <c r="K3529" s="16">
        <f t="shared" si="165"/>
        <v>54994.239999999998</v>
      </c>
      <c r="L3529" s="16">
        <f t="shared" si="166"/>
        <v>57888.673684210524</v>
      </c>
      <c r="M3529" s="16">
        <f t="shared" si="167"/>
        <v>65782.583732057421</v>
      </c>
      <c r="N3529" t="str">
        <f>INDEX(XML!$A$2:$R$782,MATCH(C3529,XML!$D$2:$D$737,0),2)</f>
        <v>10000006591</v>
      </c>
    </row>
    <row r="3530" spans="1:14" ht="90" x14ac:dyDescent="0.2">
      <c r="A3530">
        <v>14742</v>
      </c>
      <c r="B3530" t="s">
        <v>2939</v>
      </c>
      <c r="C3530" s="15" t="s">
        <v>2940</v>
      </c>
      <c r="D3530" s="15" t="s">
        <v>2941</v>
      </c>
      <c r="E3530">
        <v>56630</v>
      </c>
      <c r="F3530">
        <v>67956</v>
      </c>
      <c r="K3530" s="16">
        <f t="shared" si="165"/>
        <v>60594.1</v>
      </c>
      <c r="L3530" s="16">
        <f t="shared" si="166"/>
        <v>63783.26315789474</v>
      </c>
      <c r="M3530" s="16">
        <f t="shared" si="167"/>
        <v>72480.980861244025</v>
      </c>
      <c r="N3530" t="e">
        <f>INDEX(XML!$A$2:$R$782,MATCH(C3530,XML!$D$2:$D$737,0),2)</f>
        <v>#N/A</v>
      </c>
    </row>
    <row r="3531" spans="1:14" ht="101.25" x14ac:dyDescent="0.2">
      <c r="A3531">
        <v>7474</v>
      </c>
      <c r="B3531" t="s">
        <v>2942</v>
      </c>
      <c r="C3531" s="15" t="s">
        <v>2943</v>
      </c>
      <c r="D3531" s="15" t="s">
        <v>2944</v>
      </c>
      <c r="E3531">
        <v>41606</v>
      </c>
      <c r="F3531">
        <v>47880</v>
      </c>
      <c r="K3531" s="16">
        <f t="shared" si="165"/>
        <v>46598.720000000001</v>
      </c>
      <c r="L3531" s="16">
        <f t="shared" si="166"/>
        <v>49051.284210526319</v>
      </c>
      <c r="M3531" s="16">
        <f t="shared" si="167"/>
        <v>55740.095693779906</v>
      </c>
      <c r="N3531" t="e">
        <f>INDEX(XML!$A$2:$R$782,MATCH(C3531,XML!$D$2:$D$737,0),2)</f>
        <v>#N/A</v>
      </c>
    </row>
    <row r="3532" spans="1:14" ht="112.5" x14ac:dyDescent="0.2">
      <c r="A3532">
        <v>7475</v>
      </c>
      <c r="B3532" t="s">
        <v>2945</v>
      </c>
      <c r="C3532" s="15" t="s">
        <v>2946</v>
      </c>
      <c r="D3532" s="15" t="s">
        <v>2947</v>
      </c>
      <c r="E3532">
        <v>53303</v>
      </c>
      <c r="F3532">
        <v>63964</v>
      </c>
      <c r="K3532" s="16">
        <f t="shared" si="165"/>
        <v>57034.21</v>
      </c>
      <c r="L3532" s="16">
        <f t="shared" si="166"/>
        <v>60036.010526315789</v>
      </c>
      <c r="M3532" s="16">
        <f t="shared" si="167"/>
        <v>68222.739234449764</v>
      </c>
      <c r="N3532" t="e">
        <f>INDEX(XML!$A$2:$R$782,MATCH(C3532,XML!$D$2:$D$737,0),2)</f>
        <v>#N/A</v>
      </c>
    </row>
    <row r="3533" spans="1:14" ht="101.25" x14ac:dyDescent="0.2">
      <c r="A3533">
        <v>7476</v>
      </c>
      <c r="B3533" t="s">
        <v>2948</v>
      </c>
      <c r="C3533" s="15" t="s">
        <v>2949</v>
      </c>
      <c r="D3533" s="15" t="s">
        <v>2950</v>
      </c>
      <c r="E3533">
        <v>56529</v>
      </c>
      <c r="F3533">
        <v>67835</v>
      </c>
      <c r="H3533" t="s">
        <v>746</v>
      </c>
      <c r="K3533" s="16">
        <f t="shared" si="165"/>
        <v>60486.03</v>
      </c>
      <c r="L3533" s="16">
        <f t="shared" si="166"/>
        <v>63669.505263157895</v>
      </c>
      <c r="M3533" s="16">
        <f t="shared" si="167"/>
        <v>72351.710526315786</v>
      </c>
      <c r="N3533" t="e">
        <f>INDEX(XML!$A$2:$R$782,MATCH(C3533,XML!$D$2:$D$737,0),2)</f>
        <v>#N/A</v>
      </c>
    </row>
    <row r="3534" spans="1:14" ht="112.5" x14ac:dyDescent="0.2">
      <c r="A3534">
        <v>9430</v>
      </c>
      <c r="B3534" t="s">
        <v>2951</v>
      </c>
      <c r="C3534" s="15" t="s">
        <v>2952</v>
      </c>
      <c r="D3534" s="15" t="s">
        <v>2953</v>
      </c>
      <c r="E3534">
        <v>66253</v>
      </c>
      <c r="F3534">
        <v>79504</v>
      </c>
      <c r="K3534" s="16">
        <f t="shared" si="165"/>
        <v>70890.710000000006</v>
      </c>
      <c r="L3534" s="16">
        <f t="shared" si="166"/>
        <v>74621.8</v>
      </c>
      <c r="M3534" s="16">
        <f t="shared" si="167"/>
        <v>84797.5</v>
      </c>
      <c r="N3534" t="e">
        <f>INDEX(XML!$A$2:$R$782,MATCH(C3534,XML!$D$2:$D$737,0),2)</f>
        <v>#N/A</v>
      </c>
    </row>
    <row r="3535" spans="1:14" ht="22.5" customHeight="1" x14ac:dyDescent="0.2">
      <c r="A3535">
        <v>28876</v>
      </c>
      <c r="B3535" t="s">
        <v>2954</v>
      </c>
      <c r="C3535" s="15" t="s">
        <v>2955</v>
      </c>
      <c r="D3535" s="15" t="s">
        <v>2956</v>
      </c>
      <c r="E3535">
        <v>185054</v>
      </c>
      <c r="F3535">
        <v>222065</v>
      </c>
      <c r="H3535">
        <v>21</v>
      </c>
      <c r="K3535" s="16">
        <f t="shared" si="165"/>
        <v>198007.78</v>
      </c>
      <c r="L3535" s="16">
        <f t="shared" si="166"/>
        <v>208429.24210526317</v>
      </c>
      <c r="M3535" s="16">
        <f t="shared" si="167"/>
        <v>236851.41148325361</v>
      </c>
      <c r="N3535" t="e">
        <f>INDEX(XML!$A$2:$R$782,MATCH(C3535,XML!$D$2:$D$737,0),2)</f>
        <v>#N/A</v>
      </c>
    </row>
    <row r="3536" spans="1:14" ht="22.5" customHeight="1" x14ac:dyDescent="0.2">
      <c r="A3536">
        <v>25486</v>
      </c>
      <c r="B3536" t="s">
        <v>2957</v>
      </c>
      <c r="C3536" s="15" t="s">
        <v>2958</v>
      </c>
      <c r="D3536" s="15" t="s">
        <v>2959</v>
      </c>
      <c r="E3536">
        <v>189652</v>
      </c>
      <c r="F3536">
        <v>227582</v>
      </c>
      <c r="H3536">
        <v>21</v>
      </c>
      <c r="K3536" s="16">
        <f t="shared" si="165"/>
        <v>202927.64</v>
      </c>
      <c r="L3536" s="16">
        <f t="shared" si="166"/>
        <v>213608.04210526316</v>
      </c>
      <c r="M3536" s="16">
        <f t="shared" si="167"/>
        <v>242736.41148325361</v>
      </c>
      <c r="N3536" t="e">
        <f>INDEX(XML!$A$2:$R$782,MATCH(C3536,XML!$D$2:$D$737,0),2)</f>
        <v>#N/A</v>
      </c>
    </row>
    <row r="3537" spans="1:14" ht="146.25" x14ac:dyDescent="0.2">
      <c r="A3537">
        <v>27965</v>
      </c>
      <c r="B3537" t="s">
        <v>2960</v>
      </c>
      <c r="C3537" s="15" t="s">
        <v>2961</v>
      </c>
      <c r="D3537" s="15" t="s">
        <v>2962</v>
      </c>
      <c r="E3537">
        <v>201060</v>
      </c>
      <c r="F3537">
        <v>241272</v>
      </c>
      <c r="K3537" s="16">
        <f t="shared" si="165"/>
        <v>215134.2</v>
      </c>
      <c r="L3537" s="16">
        <f t="shared" si="166"/>
        <v>226457.05263157896</v>
      </c>
      <c r="M3537" s="16">
        <f t="shared" si="167"/>
        <v>257337.55980861245</v>
      </c>
      <c r="N3537" t="e">
        <f>INDEX(XML!$A$2:$R$782,MATCH(C3537,XML!$D$2:$D$737,0),2)</f>
        <v>#N/A</v>
      </c>
    </row>
    <row r="3538" spans="1:14" ht="146.25" x14ac:dyDescent="0.2">
      <c r="A3538">
        <v>27966</v>
      </c>
      <c r="B3538" t="s">
        <v>2963</v>
      </c>
      <c r="C3538" s="15" t="s">
        <v>2964</v>
      </c>
      <c r="D3538" s="15" t="s">
        <v>2965</v>
      </c>
      <c r="E3538">
        <v>256006</v>
      </c>
      <c r="F3538">
        <v>307207</v>
      </c>
      <c r="K3538" s="16">
        <f t="shared" si="165"/>
        <v>273926.42</v>
      </c>
      <c r="L3538" s="16">
        <f t="shared" si="166"/>
        <v>288343.59999999998</v>
      </c>
      <c r="M3538" s="16">
        <f t="shared" si="167"/>
        <v>327663.18181818177</v>
      </c>
      <c r="N3538" t="e">
        <f>INDEX(XML!$A$2:$R$782,MATCH(C3538,XML!$D$2:$D$737,0),2)</f>
        <v>#N/A</v>
      </c>
    </row>
    <row r="3539" spans="1:14" ht="22.5" customHeight="1" x14ac:dyDescent="0.2">
      <c r="A3539">
        <v>69721</v>
      </c>
      <c r="B3539" t="s">
        <v>33970</v>
      </c>
      <c r="C3539" s="15" t="s">
        <v>33971</v>
      </c>
      <c r="D3539" s="15" t="s">
        <v>33972</v>
      </c>
      <c r="E3539">
        <v>46670</v>
      </c>
      <c r="F3539">
        <v>49004</v>
      </c>
      <c r="H3539">
        <v>12</v>
      </c>
      <c r="K3539" s="16">
        <f t="shared" si="165"/>
        <v>52270.400000000001</v>
      </c>
      <c r="L3539" s="16">
        <f t="shared" si="166"/>
        <v>55021.473684210527</v>
      </c>
      <c r="M3539" s="16">
        <f t="shared" si="167"/>
        <v>62524.401913875598</v>
      </c>
      <c r="N3539" t="e">
        <f>INDEX(XML!$A$2:$R$782,MATCH(C3539,XML!$D$2:$D$737,0),2)</f>
        <v>#N/A</v>
      </c>
    </row>
    <row r="3540" spans="1:14" ht="22.5" customHeight="1" x14ac:dyDescent="0.2">
      <c r="A3540">
        <v>69720</v>
      </c>
      <c r="B3540" t="s">
        <v>33973</v>
      </c>
      <c r="C3540" s="15" t="s">
        <v>33974</v>
      </c>
      <c r="D3540" s="15" t="s">
        <v>33975</v>
      </c>
      <c r="E3540">
        <v>172160</v>
      </c>
      <c r="F3540">
        <v>180768</v>
      </c>
      <c r="H3540">
        <v>34</v>
      </c>
      <c r="K3540" s="16">
        <f t="shared" si="165"/>
        <v>184211.20000000001</v>
      </c>
      <c r="L3540" s="16">
        <f t="shared" si="166"/>
        <v>193906.52631578947</v>
      </c>
      <c r="M3540" s="16">
        <f t="shared" si="167"/>
        <v>220348.3253588517</v>
      </c>
      <c r="N3540" t="e">
        <f>INDEX(XML!$A$2:$R$782,MATCH(C3540,XML!$D$2:$D$737,0),2)</f>
        <v>#N/A</v>
      </c>
    </row>
    <row r="3541" spans="1:14" ht="202.5" x14ac:dyDescent="0.2">
      <c r="A3541">
        <v>69719</v>
      </c>
      <c r="B3541" t="s">
        <v>33976</v>
      </c>
      <c r="C3541" s="15" t="s">
        <v>33977</v>
      </c>
      <c r="D3541" s="15" t="s">
        <v>33978</v>
      </c>
      <c r="E3541">
        <v>192261</v>
      </c>
      <c r="F3541">
        <v>201874</v>
      </c>
      <c r="H3541">
        <v>33</v>
      </c>
      <c r="K3541" s="16">
        <f t="shared" si="165"/>
        <v>205719.27</v>
      </c>
      <c r="L3541" s="16">
        <f t="shared" si="166"/>
        <v>216546.6</v>
      </c>
      <c r="M3541" s="16">
        <f t="shared" si="167"/>
        <v>246075.68181818182</v>
      </c>
      <c r="N3541" t="e">
        <f>INDEX(XML!$A$2:$R$782,MATCH(C3541,XML!$D$2:$D$737,0),2)</f>
        <v>#N/A</v>
      </c>
    </row>
    <row r="3542" spans="1:14" ht="168.75" x14ac:dyDescent="0.2">
      <c r="A3542">
        <v>47612</v>
      </c>
      <c r="B3542" t="s">
        <v>2967</v>
      </c>
      <c r="C3542" s="15" t="s">
        <v>2968</v>
      </c>
      <c r="D3542" s="15" t="s">
        <v>2969</v>
      </c>
      <c r="E3542">
        <v>321000</v>
      </c>
      <c r="F3542">
        <v>353100</v>
      </c>
      <c r="H3542">
        <v>39</v>
      </c>
      <c r="I3542">
        <v>1</v>
      </c>
      <c r="K3542" s="16">
        <f t="shared" si="165"/>
        <v>343470</v>
      </c>
      <c r="L3542" s="16">
        <f t="shared" si="166"/>
        <v>361547.36842105264</v>
      </c>
      <c r="M3542" s="16">
        <f t="shared" si="167"/>
        <v>410849.28229665069</v>
      </c>
      <c r="N3542" t="str">
        <f>INDEX(XML!$A$2:$R$782,MATCH(C3542,XML!$D$2:$D$737,0),2)</f>
        <v>104031</v>
      </c>
    </row>
    <row r="3543" spans="1:14" ht="168.75" x14ac:dyDescent="0.2">
      <c r="A3543">
        <v>47614</v>
      </c>
      <c r="B3543" t="s">
        <v>2970</v>
      </c>
      <c r="C3543" s="15" t="s">
        <v>2971</v>
      </c>
      <c r="D3543" s="15" t="s">
        <v>21993</v>
      </c>
      <c r="E3543">
        <v>3723362</v>
      </c>
      <c r="F3543">
        <v>4468035</v>
      </c>
      <c r="K3543" s="16">
        <f t="shared" si="165"/>
        <v>3983997.34</v>
      </c>
      <c r="L3543" s="16">
        <f t="shared" si="166"/>
        <v>4193681.4105263157</v>
      </c>
      <c r="M3543" s="16">
        <f t="shared" si="167"/>
        <v>4765547.0574162677</v>
      </c>
      <c r="N3543" t="e">
        <f>INDEX(XML!$A$2:$R$782,MATCH(C3543,XML!$D$2:$D$737,0),2)</f>
        <v>#N/A</v>
      </c>
    </row>
    <row r="3544" spans="1:14" ht="180" x14ac:dyDescent="0.2">
      <c r="A3544">
        <v>55348</v>
      </c>
      <c r="B3544" t="s">
        <v>15197</v>
      </c>
      <c r="C3544" s="15" t="s">
        <v>15198</v>
      </c>
      <c r="D3544" s="15" t="s">
        <v>21994</v>
      </c>
      <c r="E3544">
        <v>5031640</v>
      </c>
      <c r="F3544">
        <v>5534804</v>
      </c>
      <c r="H3544">
        <v>2</v>
      </c>
      <c r="K3544" s="16">
        <f t="shared" si="165"/>
        <v>5383854.7999999998</v>
      </c>
      <c r="L3544" s="16">
        <f t="shared" si="166"/>
        <v>5667215.5789473681</v>
      </c>
      <c r="M3544" s="16">
        <f t="shared" si="167"/>
        <v>6440017.7033492811</v>
      </c>
      <c r="N3544" t="e">
        <f>INDEX(XML!$A$2:$R$782,MATCH(C3544,XML!$D$2:$D$737,0),2)</f>
        <v>#N/A</v>
      </c>
    </row>
    <row r="3545" spans="1:14" ht="180" x14ac:dyDescent="0.2">
      <c r="A3545">
        <v>55472</v>
      </c>
      <c r="B3545" t="s">
        <v>15199</v>
      </c>
      <c r="C3545" s="15" t="s">
        <v>15200</v>
      </c>
      <c r="D3545" s="15" t="s">
        <v>30067</v>
      </c>
      <c r="E3545">
        <v>7175143</v>
      </c>
      <c r="F3545">
        <v>8610171</v>
      </c>
      <c r="H3545">
        <v>1</v>
      </c>
      <c r="K3545" s="16">
        <f t="shared" si="165"/>
        <v>7677403.0099999998</v>
      </c>
      <c r="L3545" s="16">
        <f t="shared" si="166"/>
        <v>8081476.8526315792</v>
      </c>
      <c r="M3545" s="16">
        <f t="shared" si="167"/>
        <v>9183496.423444977</v>
      </c>
      <c r="N3545" t="e">
        <f>INDEX(XML!$A$2:$R$782,MATCH(C3545,XML!$D$2:$D$737,0),2)</f>
        <v>#N/A</v>
      </c>
    </row>
    <row r="3546" spans="1:14" ht="45" x14ac:dyDescent="0.2">
      <c r="A3546">
        <v>48752</v>
      </c>
      <c r="B3546" t="s">
        <v>46505</v>
      </c>
      <c r="C3546" s="15" t="s">
        <v>2974</v>
      </c>
      <c r="D3546" s="15" t="s">
        <v>2975</v>
      </c>
      <c r="E3546">
        <v>118684</v>
      </c>
      <c r="F3546">
        <v>142421</v>
      </c>
      <c r="K3546" s="16">
        <f t="shared" si="165"/>
        <v>126991.88</v>
      </c>
      <c r="L3546" s="16">
        <f t="shared" si="166"/>
        <v>133675.66315789474</v>
      </c>
      <c r="M3546" s="16">
        <f t="shared" si="167"/>
        <v>151904.16267942585</v>
      </c>
      <c r="N3546" t="e">
        <f>INDEX(XML!$A$2:$R$782,MATCH(C3546,XML!$D$2:$D$737,0),2)</f>
        <v>#N/A</v>
      </c>
    </row>
    <row r="3547" spans="1:14" ht="45" x14ac:dyDescent="0.2">
      <c r="A3547">
        <v>47618</v>
      </c>
      <c r="B3547" t="s">
        <v>46506</v>
      </c>
      <c r="C3547" s="15" t="s">
        <v>2972</v>
      </c>
      <c r="D3547" s="15" t="s">
        <v>2973</v>
      </c>
      <c r="E3547">
        <v>36706</v>
      </c>
      <c r="F3547">
        <v>44048</v>
      </c>
      <c r="H3547">
        <v>11</v>
      </c>
      <c r="K3547" s="16">
        <f t="shared" si="165"/>
        <v>41110.720000000001</v>
      </c>
      <c r="L3547" s="16">
        <f t="shared" si="166"/>
        <v>43274.442105263159</v>
      </c>
      <c r="M3547" s="16">
        <f t="shared" si="167"/>
        <v>49175.502392344497</v>
      </c>
      <c r="N3547" t="e">
        <f>INDEX(XML!$A$2:$R$782,MATCH(C3547,XML!$D$2:$D$737,0),2)</f>
        <v>#N/A</v>
      </c>
    </row>
    <row r="3548" spans="1:14" ht="45" x14ac:dyDescent="0.2">
      <c r="A3548">
        <v>47619</v>
      </c>
      <c r="B3548" t="s">
        <v>46507</v>
      </c>
      <c r="C3548" s="15" t="s">
        <v>2976</v>
      </c>
      <c r="D3548" s="15" t="s">
        <v>2977</v>
      </c>
      <c r="E3548">
        <v>61849</v>
      </c>
      <c r="F3548">
        <v>68034</v>
      </c>
      <c r="H3548">
        <v>37</v>
      </c>
      <c r="K3548" s="16">
        <f t="shared" si="165"/>
        <v>66178.429999999993</v>
      </c>
      <c r="L3548" s="16">
        <f t="shared" si="166"/>
        <v>69661.505263157887</v>
      </c>
      <c r="M3548" s="16">
        <f t="shared" si="167"/>
        <v>79160.801435406684</v>
      </c>
      <c r="N3548" t="e">
        <f>INDEX(XML!$A$2:$R$782,MATCH(C3548,XML!$D$2:$D$737,0),2)</f>
        <v>#N/A</v>
      </c>
    </row>
    <row r="3549" spans="1:14" ht="15.75" x14ac:dyDescent="0.25">
      <c r="A3549" s="184" t="s">
        <v>2978</v>
      </c>
      <c r="B3549" s="184"/>
      <c r="C3549" s="185"/>
      <c r="D3549" s="185"/>
      <c r="E3549" s="184"/>
      <c r="F3549" s="184"/>
      <c r="G3549" s="184"/>
      <c r="H3549" s="184"/>
      <c r="I3549" s="184"/>
      <c r="J3549" s="184"/>
      <c r="K3549" s="16">
        <f t="shared" si="165"/>
        <v>0</v>
      </c>
      <c r="L3549" s="16">
        <f t="shared" si="166"/>
        <v>0</v>
      </c>
      <c r="M3549" s="16">
        <f t="shared" si="167"/>
        <v>0</v>
      </c>
      <c r="N3549" t="e">
        <f>INDEX(XML!$A$2:$R$782,MATCH(C3549,XML!$D$2:$D$737,0),2)</f>
        <v>#N/A</v>
      </c>
    </row>
    <row r="3550" spans="1:14" ht="45" x14ac:dyDescent="0.2">
      <c r="A3550">
        <v>38402</v>
      </c>
      <c r="B3550" t="s">
        <v>2979</v>
      </c>
      <c r="C3550" s="15" t="s">
        <v>2980</v>
      </c>
      <c r="D3550" s="15" t="s">
        <v>2981</v>
      </c>
      <c r="E3550">
        <v>17653</v>
      </c>
      <c r="F3550">
        <v>22547</v>
      </c>
      <c r="H3550" t="s">
        <v>746</v>
      </c>
      <c r="K3550" s="16">
        <f t="shared" si="165"/>
        <v>19771.36</v>
      </c>
      <c r="L3550" s="16">
        <f t="shared" si="166"/>
        <v>20811.957894736843</v>
      </c>
      <c r="M3550" s="16">
        <f t="shared" si="167"/>
        <v>23649.952153110047</v>
      </c>
      <c r="N3550" t="e">
        <f>INDEX(XML!$A$2:$R$782,MATCH(C3550,XML!$D$2:$D$737,0),2)</f>
        <v>#N/A</v>
      </c>
    </row>
    <row r="3551" spans="1:14" ht="45" x14ac:dyDescent="0.2">
      <c r="A3551">
        <v>38403</v>
      </c>
      <c r="B3551" t="s">
        <v>2982</v>
      </c>
      <c r="C3551" s="15" t="s">
        <v>2983</v>
      </c>
      <c r="D3551" s="15" t="s">
        <v>2984</v>
      </c>
      <c r="E3551">
        <v>26765</v>
      </c>
      <c r="F3551">
        <v>32118</v>
      </c>
      <c r="H3551" t="s">
        <v>746</v>
      </c>
      <c r="K3551" s="16">
        <f t="shared" si="165"/>
        <v>29976.799999999999</v>
      </c>
      <c r="L3551" s="16">
        <f t="shared" si="166"/>
        <v>31554.526315789473</v>
      </c>
      <c r="M3551" s="16">
        <f t="shared" si="167"/>
        <v>35857.416267942586</v>
      </c>
      <c r="N3551" t="e">
        <f>INDEX(XML!$A$2:$R$782,MATCH(C3551,XML!$D$2:$D$737,0),2)</f>
        <v>#N/A</v>
      </c>
    </row>
    <row r="3552" spans="1:14" ht="45" x14ac:dyDescent="0.2">
      <c r="A3552">
        <v>38404</v>
      </c>
      <c r="B3552" t="s">
        <v>2985</v>
      </c>
      <c r="C3552" s="15" t="s">
        <v>2986</v>
      </c>
      <c r="D3552" s="15" t="s">
        <v>2987</v>
      </c>
      <c r="E3552">
        <v>39263</v>
      </c>
      <c r="F3552">
        <v>49079</v>
      </c>
      <c r="H3552" t="s">
        <v>746</v>
      </c>
      <c r="K3552" s="16">
        <f t="shared" si="165"/>
        <v>43974.559999999998</v>
      </c>
      <c r="L3552" s="16">
        <f t="shared" si="166"/>
        <v>46289.010526315789</v>
      </c>
      <c r="M3552" s="16">
        <f t="shared" si="167"/>
        <v>52601.148325358859</v>
      </c>
      <c r="N3552" t="e">
        <f>INDEX(XML!$A$2:$R$782,MATCH(C3552,XML!$D$2:$D$737,0),2)</f>
        <v>#N/A</v>
      </c>
    </row>
    <row r="3553" spans="1:14" ht="22.5" customHeight="1" x14ac:dyDescent="0.2">
      <c r="A3553">
        <v>38407</v>
      </c>
      <c r="B3553" t="s">
        <v>2988</v>
      </c>
      <c r="C3553" s="15" t="s">
        <v>2989</v>
      </c>
      <c r="D3553" s="15" t="s">
        <v>2990</v>
      </c>
      <c r="E3553">
        <v>55177</v>
      </c>
      <c r="F3553">
        <v>66212</v>
      </c>
      <c r="H3553">
        <v>40</v>
      </c>
      <c r="K3553" s="16">
        <f t="shared" si="165"/>
        <v>59039.39</v>
      </c>
      <c r="L3553" s="16">
        <f t="shared" si="166"/>
        <v>62146.72631578947</v>
      </c>
      <c r="M3553" s="16">
        <f t="shared" si="167"/>
        <v>70621.279904306226</v>
      </c>
      <c r="N3553" t="e">
        <f>INDEX(XML!$A$2:$R$782,MATCH(C3553,XML!$D$2:$D$737,0),2)</f>
        <v>#N/A</v>
      </c>
    </row>
    <row r="3554" spans="1:14" ht="22.5" customHeight="1" x14ac:dyDescent="0.2">
      <c r="A3554">
        <v>38408</v>
      </c>
      <c r="B3554" t="s">
        <v>2991</v>
      </c>
      <c r="C3554" s="15" t="s">
        <v>2992</v>
      </c>
      <c r="D3554" s="15" t="s">
        <v>2993</v>
      </c>
      <c r="E3554">
        <v>60210</v>
      </c>
      <c r="F3554">
        <v>72252</v>
      </c>
      <c r="K3554" s="16">
        <f t="shared" si="165"/>
        <v>64424.7</v>
      </c>
      <c r="L3554" s="16">
        <f t="shared" si="166"/>
        <v>67815.473684210519</v>
      </c>
      <c r="M3554" s="16">
        <f t="shared" si="167"/>
        <v>77063.038277511951</v>
      </c>
      <c r="N3554" t="e">
        <f>INDEX(XML!$A$2:$R$782,MATCH(C3554,XML!$D$2:$D$737,0),2)</f>
        <v>#N/A</v>
      </c>
    </row>
    <row r="3555" spans="1:14" ht="22.5" customHeight="1" x14ac:dyDescent="0.2">
      <c r="A3555">
        <v>38409</v>
      </c>
      <c r="B3555" t="s">
        <v>2994</v>
      </c>
      <c r="C3555" s="15" t="s">
        <v>2995</v>
      </c>
      <c r="D3555" s="15" t="s">
        <v>2996</v>
      </c>
      <c r="E3555">
        <v>78879</v>
      </c>
      <c r="F3555">
        <v>94655</v>
      </c>
      <c r="H3555">
        <v>2</v>
      </c>
      <c r="K3555" s="16">
        <f t="shared" si="165"/>
        <v>84400.53</v>
      </c>
      <c r="L3555" s="16">
        <f t="shared" si="166"/>
        <v>88842.663157894742</v>
      </c>
      <c r="M3555" s="16">
        <f t="shared" si="167"/>
        <v>100957.57177033494</v>
      </c>
      <c r="N3555" t="e">
        <f>INDEX(XML!$A$2:$R$782,MATCH(C3555,XML!$D$2:$D$737,0),2)</f>
        <v>#N/A</v>
      </c>
    </row>
    <row r="3556" spans="1:14" ht="33.75" customHeight="1" x14ac:dyDescent="0.2">
      <c r="A3556">
        <v>38411</v>
      </c>
      <c r="B3556" t="s">
        <v>2997</v>
      </c>
      <c r="C3556" s="15" t="s">
        <v>2998</v>
      </c>
      <c r="D3556" s="15" t="s">
        <v>2999</v>
      </c>
      <c r="E3556">
        <v>102030</v>
      </c>
      <c r="F3556">
        <v>122436</v>
      </c>
      <c r="K3556" s="16">
        <f t="shared" si="165"/>
        <v>109172.1</v>
      </c>
      <c r="L3556" s="16">
        <f t="shared" si="166"/>
        <v>114918</v>
      </c>
      <c r="M3556" s="16">
        <f t="shared" si="167"/>
        <v>130588.63636363637</v>
      </c>
      <c r="N3556" t="e">
        <f>INDEX(XML!$A$2:$R$782,MATCH(C3556,XML!$D$2:$D$737,0),2)</f>
        <v>#N/A</v>
      </c>
    </row>
    <row r="3557" spans="1:14" ht="22.5" customHeight="1" x14ac:dyDescent="0.2">
      <c r="A3557">
        <v>38455</v>
      </c>
      <c r="B3557" t="s">
        <v>3000</v>
      </c>
      <c r="C3557" s="15" t="s">
        <v>3001</v>
      </c>
      <c r="D3557" s="15" t="s">
        <v>3002</v>
      </c>
      <c r="E3557">
        <v>158270</v>
      </c>
      <c r="F3557">
        <v>189924</v>
      </c>
      <c r="K3557" s="16">
        <f t="shared" si="165"/>
        <v>169348.9</v>
      </c>
      <c r="L3557" s="16">
        <f t="shared" si="166"/>
        <v>178262</v>
      </c>
      <c r="M3557" s="16">
        <f t="shared" si="167"/>
        <v>202570.45454545456</v>
      </c>
      <c r="N3557" t="e">
        <f>INDEX(XML!$A$2:$R$782,MATCH(C3557,XML!$D$2:$D$737,0),2)</f>
        <v>#N/A</v>
      </c>
    </row>
    <row r="3558" spans="1:14" ht="33.75" customHeight="1" x14ac:dyDescent="0.2">
      <c r="A3558">
        <v>38412</v>
      </c>
      <c r="B3558" t="s">
        <v>3003</v>
      </c>
      <c r="C3558" s="15" t="s">
        <v>3004</v>
      </c>
      <c r="D3558" s="15" t="s">
        <v>3005</v>
      </c>
      <c r="E3558">
        <v>179211</v>
      </c>
      <c r="F3558">
        <v>215053</v>
      </c>
      <c r="K3558" s="16">
        <f t="shared" si="165"/>
        <v>191755.77</v>
      </c>
      <c r="L3558" s="16">
        <f t="shared" si="166"/>
        <v>201848.17894736843</v>
      </c>
      <c r="M3558" s="16">
        <f t="shared" si="167"/>
        <v>229372.93062200959</v>
      </c>
      <c r="N3558" t="e">
        <f>INDEX(XML!$A$2:$R$782,MATCH(C3558,XML!$D$2:$D$737,0),2)</f>
        <v>#N/A</v>
      </c>
    </row>
    <row r="3559" spans="1:14" ht="33.75" customHeight="1" x14ac:dyDescent="0.2">
      <c r="A3559">
        <v>82735</v>
      </c>
      <c r="B3559" t="s">
        <v>43771</v>
      </c>
      <c r="C3559" s="15" t="s">
        <v>43772</v>
      </c>
      <c r="D3559" s="15" t="s">
        <v>43773</v>
      </c>
      <c r="E3559">
        <v>25052</v>
      </c>
      <c r="F3559">
        <v>30062</v>
      </c>
      <c r="K3559" s="16">
        <f t="shared" si="165"/>
        <v>28058.239999999998</v>
      </c>
      <c r="L3559" s="16">
        <f t="shared" si="166"/>
        <v>29534.989473684211</v>
      </c>
      <c r="M3559" s="16">
        <f t="shared" si="167"/>
        <v>33562.488038277515</v>
      </c>
      <c r="N3559" t="e">
        <f>INDEX(XML!$A$2:$R$782,MATCH(C3559,XML!$D$2:$D$737,0),2)</f>
        <v>#N/A</v>
      </c>
    </row>
    <row r="3560" spans="1:14" ht="33.75" customHeight="1" x14ac:dyDescent="0.2">
      <c r="A3560">
        <v>82734</v>
      </c>
      <c r="B3560" t="s">
        <v>45792</v>
      </c>
      <c r="C3560" s="15" t="s">
        <v>45793</v>
      </c>
      <c r="D3560" s="15" t="s">
        <v>45794</v>
      </c>
      <c r="E3560">
        <v>40100</v>
      </c>
      <c r="F3560">
        <v>48120</v>
      </c>
      <c r="K3560" s="16">
        <f t="shared" si="165"/>
        <v>44912</v>
      </c>
      <c r="L3560" s="16">
        <f t="shared" si="166"/>
        <v>47275.789473684214</v>
      </c>
      <c r="M3560" s="16">
        <f t="shared" si="167"/>
        <v>53722.488038277515</v>
      </c>
      <c r="N3560" t="e">
        <f>INDEX(XML!$A$2:$R$782,MATCH(C3560,XML!$D$2:$D$737,0),2)</f>
        <v>#N/A</v>
      </c>
    </row>
    <row r="3561" spans="1:14" ht="33.75" customHeight="1" x14ac:dyDescent="0.25">
      <c r="A3561" s="184" t="s">
        <v>3006</v>
      </c>
      <c r="B3561" s="184"/>
      <c r="C3561" s="185"/>
      <c r="D3561" s="185"/>
      <c r="E3561" s="184"/>
      <c r="F3561" s="184"/>
      <c r="G3561" s="184"/>
      <c r="H3561" s="184"/>
      <c r="I3561" s="184"/>
      <c r="J3561" s="184"/>
      <c r="K3561" s="16">
        <f t="shared" si="165"/>
        <v>0</v>
      </c>
      <c r="L3561" s="16">
        <f t="shared" si="166"/>
        <v>0</v>
      </c>
      <c r="M3561" s="16">
        <f t="shared" si="167"/>
        <v>0</v>
      </c>
      <c r="N3561" t="e">
        <f>INDEX(XML!$A$2:$R$782,MATCH(C3561,XML!$D$2:$D$737,0),2)</f>
        <v>#N/A</v>
      </c>
    </row>
    <row r="3562" spans="1:14" ht="33.75" customHeight="1" x14ac:dyDescent="0.2">
      <c r="A3562">
        <v>52092</v>
      </c>
      <c r="B3562" t="s">
        <v>3024</v>
      </c>
      <c r="C3562" s="15" t="s">
        <v>3025</v>
      </c>
      <c r="D3562" s="15" t="s">
        <v>13010</v>
      </c>
      <c r="E3562">
        <v>2950</v>
      </c>
      <c r="F3562">
        <v>3540</v>
      </c>
      <c r="H3562" t="s">
        <v>746</v>
      </c>
      <c r="K3562" s="16">
        <f t="shared" si="165"/>
        <v>3304</v>
      </c>
      <c r="L3562" s="16">
        <f t="shared" si="166"/>
        <v>3477.8947368421054</v>
      </c>
      <c r="M3562" s="16">
        <f t="shared" si="167"/>
        <v>3952.1531100478473</v>
      </c>
      <c r="N3562" t="e">
        <f>INDEX(XML!$A$2:$R$782,MATCH(C3562,XML!$D$2:$D$737,0),2)</f>
        <v>#N/A</v>
      </c>
    </row>
    <row r="3563" spans="1:14" ht="45" x14ac:dyDescent="0.2">
      <c r="A3563">
        <v>53023</v>
      </c>
      <c r="B3563" t="s">
        <v>14869</v>
      </c>
      <c r="C3563" s="15" t="s">
        <v>14870</v>
      </c>
      <c r="D3563" s="15" t="s">
        <v>14871</v>
      </c>
      <c r="E3563">
        <v>3964</v>
      </c>
      <c r="F3563">
        <v>4955</v>
      </c>
      <c r="H3563" t="s">
        <v>746</v>
      </c>
      <c r="K3563" s="16">
        <f t="shared" si="165"/>
        <v>4439.68</v>
      </c>
      <c r="L3563" s="16">
        <f t="shared" si="166"/>
        <v>4673.347368421053</v>
      </c>
      <c r="M3563" s="16">
        <f t="shared" si="167"/>
        <v>5310.622009569378</v>
      </c>
      <c r="N3563" t="e">
        <f>INDEX(XML!$A$2:$R$782,MATCH(C3563,XML!$D$2:$D$737,0),2)</f>
        <v>#N/A</v>
      </c>
    </row>
    <row r="3564" spans="1:14" ht="45" customHeight="1" x14ac:dyDescent="0.2">
      <c r="A3564">
        <v>52087</v>
      </c>
      <c r="B3564" t="s">
        <v>3020</v>
      </c>
      <c r="C3564" s="15" t="s">
        <v>3021</v>
      </c>
      <c r="D3564" s="15" t="s">
        <v>13011</v>
      </c>
      <c r="E3564">
        <v>3047</v>
      </c>
      <c r="F3564">
        <v>4297</v>
      </c>
      <c r="H3564" t="s">
        <v>746</v>
      </c>
      <c r="K3564" s="16">
        <f t="shared" si="165"/>
        <v>3412.64</v>
      </c>
      <c r="L3564" s="16">
        <f t="shared" si="166"/>
        <v>3592.2526315789473</v>
      </c>
      <c r="M3564" s="16">
        <f t="shared" si="167"/>
        <v>4082.1052631578946</v>
      </c>
      <c r="N3564" t="e">
        <f>INDEX(XML!$A$2:$R$782,MATCH(C3564,XML!$D$2:$D$737,0),2)</f>
        <v>#N/A</v>
      </c>
    </row>
    <row r="3565" spans="1:14" ht="45" customHeight="1" x14ac:dyDescent="0.2">
      <c r="A3565">
        <v>52090</v>
      </c>
      <c r="B3565" t="s">
        <v>3022</v>
      </c>
      <c r="C3565" s="15" t="s">
        <v>3023</v>
      </c>
      <c r="D3565" s="15" t="s">
        <v>13012</v>
      </c>
      <c r="E3565">
        <v>2314</v>
      </c>
      <c r="F3565">
        <v>3025</v>
      </c>
      <c r="H3565" t="s">
        <v>746</v>
      </c>
      <c r="K3565" s="16">
        <f t="shared" si="165"/>
        <v>2591.6799999999998</v>
      </c>
      <c r="L3565" s="16">
        <f t="shared" si="166"/>
        <v>2728.0842105263155</v>
      </c>
      <c r="M3565" s="16">
        <f t="shared" si="167"/>
        <v>3100.0956937799042</v>
      </c>
      <c r="N3565" t="e">
        <f>INDEX(XML!$A$2:$R$782,MATCH(C3565,XML!$D$2:$D$737,0),2)</f>
        <v>#N/A</v>
      </c>
    </row>
    <row r="3566" spans="1:14" ht="45" x14ac:dyDescent="0.2">
      <c r="A3566">
        <v>38375</v>
      </c>
      <c r="B3566" t="s">
        <v>20365</v>
      </c>
      <c r="C3566" s="15" t="s">
        <v>20366</v>
      </c>
      <c r="D3566" s="15" t="s">
        <v>20367</v>
      </c>
      <c r="E3566">
        <v>1889</v>
      </c>
      <c r="F3566">
        <v>2579</v>
      </c>
      <c r="H3566" t="s">
        <v>746</v>
      </c>
      <c r="K3566" s="16">
        <f t="shared" si="165"/>
        <v>2115.6799999999998</v>
      </c>
      <c r="L3566" s="16">
        <f t="shared" si="166"/>
        <v>2227.031578947368</v>
      </c>
      <c r="M3566" s="16">
        <f t="shared" si="167"/>
        <v>2530.7177033492817</v>
      </c>
      <c r="N3566" t="e">
        <f>INDEX(XML!$A$2:$R$782,MATCH(C3566,XML!$D$2:$D$737,0),2)</f>
        <v>#N/A</v>
      </c>
    </row>
    <row r="3567" spans="1:14" ht="22.5" customHeight="1" x14ac:dyDescent="0.2">
      <c r="A3567">
        <v>53024</v>
      </c>
      <c r="B3567" t="s">
        <v>14872</v>
      </c>
      <c r="C3567" s="15" t="s">
        <v>14873</v>
      </c>
      <c r="D3567" s="15" t="s">
        <v>14874</v>
      </c>
      <c r="E3567">
        <v>3814</v>
      </c>
      <c r="F3567">
        <v>4653</v>
      </c>
      <c r="K3567" s="16">
        <f t="shared" si="165"/>
        <v>4271.68</v>
      </c>
      <c r="L3567" s="16">
        <f t="shared" si="166"/>
        <v>4496.5052631578947</v>
      </c>
      <c r="M3567" s="16">
        <f t="shared" si="167"/>
        <v>5109.6650717703342</v>
      </c>
      <c r="N3567" t="e">
        <f>INDEX(XML!$A$2:$R$782,MATCH(C3567,XML!$D$2:$D$737,0),2)</f>
        <v>#N/A</v>
      </c>
    </row>
    <row r="3568" spans="1:14" ht="33.75" customHeight="1" x14ac:dyDescent="0.2">
      <c r="A3568">
        <v>38379</v>
      </c>
      <c r="B3568" t="s">
        <v>3038</v>
      </c>
      <c r="C3568" s="15" t="s">
        <v>3039</v>
      </c>
      <c r="D3568" s="15" t="s">
        <v>3040</v>
      </c>
      <c r="E3568">
        <v>4998</v>
      </c>
      <c r="F3568">
        <v>6272</v>
      </c>
      <c r="H3568" t="s">
        <v>746</v>
      </c>
      <c r="K3568" s="16">
        <f t="shared" si="165"/>
        <v>5597.76</v>
      </c>
      <c r="L3568" s="16">
        <f t="shared" si="166"/>
        <v>5892.378947368421</v>
      </c>
      <c r="M3568" s="16">
        <f t="shared" si="167"/>
        <v>6695.8851674641155</v>
      </c>
      <c r="N3568" t="e">
        <f>INDEX(XML!$A$2:$R$782,MATCH(C3568,XML!$D$2:$D$737,0),2)</f>
        <v>#N/A</v>
      </c>
    </row>
    <row r="3569" spans="1:14" ht="33.75" customHeight="1" x14ac:dyDescent="0.2">
      <c r="A3569">
        <v>38423</v>
      </c>
      <c r="B3569" t="s">
        <v>3032</v>
      </c>
      <c r="C3569" s="15" t="s">
        <v>3033</v>
      </c>
      <c r="D3569" s="15" t="s">
        <v>3034</v>
      </c>
      <c r="E3569">
        <v>6404</v>
      </c>
      <c r="F3569">
        <v>8012</v>
      </c>
      <c r="H3569" t="s">
        <v>746</v>
      </c>
      <c r="K3569" s="16">
        <f t="shared" si="165"/>
        <v>7172.48</v>
      </c>
      <c r="L3569" s="16">
        <f t="shared" si="166"/>
        <v>7549.9789473684214</v>
      </c>
      <c r="M3569" s="16">
        <f t="shared" si="167"/>
        <v>8579.5215311004795</v>
      </c>
      <c r="N3569" t="e">
        <f>INDEX(XML!$A$2:$R$782,MATCH(C3569,XML!$D$2:$D$737,0),2)</f>
        <v>#N/A</v>
      </c>
    </row>
    <row r="3570" spans="1:14" ht="22.5" customHeight="1" x14ac:dyDescent="0.2">
      <c r="A3570">
        <v>53580</v>
      </c>
      <c r="B3570" t="s">
        <v>13117</v>
      </c>
      <c r="C3570" s="15" t="s">
        <v>13118</v>
      </c>
      <c r="D3570" s="15" t="s">
        <v>13119</v>
      </c>
      <c r="E3570">
        <v>5023</v>
      </c>
      <c r="F3570">
        <v>6028</v>
      </c>
      <c r="H3570" t="s">
        <v>746</v>
      </c>
      <c r="K3570" s="16">
        <f t="shared" si="165"/>
        <v>5625.76</v>
      </c>
      <c r="L3570" s="16">
        <f t="shared" si="166"/>
        <v>5921.8526315789477</v>
      </c>
      <c r="M3570" s="16">
        <f t="shared" si="167"/>
        <v>6729.377990430622</v>
      </c>
      <c r="N3570" t="e">
        <f>INDEX(XML!$A$2:$R$782,MATCH(C3570,XML!$D$2:$D$737,0),2)</f>
        <v>#N/A</v>
      </c>
    </row>
    <row r="3571" spans="1:14" ht="22.5" customHeight="1" x14ac:dyDescent="0.2">
      <c r="A3571">
        <v>38399</v>
      </c>
      <c r="B3571" t="s">
        <v>3041</v>
      </c>
      <c r="C3571" s="15" t="s">
        <v>3042</v>
      </c>
      <c r="D3571" s="15" t="s">
        <v>3043</v>
      </c>
      <c r="E3571">
        <v>5162</v>
      </c>
      <c r="F3571">
        <v>6671</v>
      </c>
      <c r="H3571" t="s">
        <v>746</v>
      </c>
      <c r="K3571" s="16">
        <f t="shared" si="165"/>
        <v>5781.44</v>
      </c>
      <c r="L3571" s="16">
        <f t="shared" si="166"/>
        <v>6085.726315789474</v>
      </c>
      <c r="M3571" s="16">
        <f t="shared" si="167"/>
        <v>6915.5980861244025</v>
      </c>
      <c r="N3571" t="e">
        <f>INDEX(XML!$A$2:$R$782,MATCH(C3571,XML!$D$2:$D$737,0),2)</f>
        <v>#N/A</v>
      </c>
    </row>
    <row r="3572" spans="1:14" ht="45" x14ac:dyDescent="0.2">
      <c r="A3572">
        <v>38362</v>
      </c>
      <c r="B3572" t="s">
        <v>3044</v>
      </c>
      <c r="C3572" s="15" t="s">
        <v>3045</v>
      </c>
      <c r="D3572" s="15" t="s">
        <v>3046</v>
      </c>
      <c r="E3572">
        <v>3986</v>
      </c>
      <c r="F3572">
        <v>4983</v>
      </c>
      <c r="K3572" s="16">
        <f t="shared" si="165"/>
        <v>4464.32</v>
      </c>
      <c r="L3572" s="16">
        <f t="shared" si="166"/>
        <v>4699.2842105263162</v>
      </c>
      <c r="M3572" s="16">
        <f t="shared" si="167"/>
        <v>5340.0956937799047</v>
      </c>
      <c r="N3572" t="e">
        <f>INDEX(XML!$A$2:$R$782,MATCH(C3572,XML!$D$2:$D$737,0),2)</f>
        <v>#N/A</v>
      </c>
    </row>
    <row r="3573" spans="1:14" ht="56.25" x14ac:dyDescent="0.2">
      <c r="A3573">
        <v>63894</v>
      </c>
      <c r="B3573" t="s">
        <v>23199</v>
      </c>
      <c r="C3573" s="15" t="s">
        <v>23200</v>
      </c>
      <c r="D3573" s="15" t="s">
        <v>23201</v>
      </c>
      <c r="E3573">
        <v>5795</v>
      </c>
      <c r="F3573">
        <v>7043</v>
      </c>
      <c r="H3573" t="s">
        <v>746</v>
      </c>
      <c r="K3573" s="16">
        <f t="shared" si="165"/>
        <v>6490.4</v>
      </c>
      <c r="L3573" s="16">
        <f t="shared" si="166"/>
        <v>6832</v>
      </c>
      <c r="M3573" s="16">
        <f t="shared" si="167"/>
        <v>7763.636363636364</v>
      </c>
      <c r="N3573" t="e">
        <f>INDEX(XML!$A$2:$R$782,MATCH(C3573,XML!$D$2:$D$737,0),2)</f>
        <v>#N/A</v>
      </c>
    </row>
    <row r="3574" spans="1:14" ht="56.25" x14ac:dyDescent="0.2">
      <c r="A3574">
        <v>38381</v>
      </c>
      <c r="B3574" t="s">
        <v>3047</v>
      </c>
      <c r="C3574" s="15" t="s">
        <v>3048</v>
      </c>
      <c r="D3574" s="15" t="s">
        <v>3049</v>
      </c>
      <c r="E3574">
        <v>6240</v>
      </c>
      <c r="F3574">
        <v>7830</v>
      </c>
      <c r="H3574" t="s">
        <v>746</v>
      </c>
      <c r="K3574" s="16">
        <f t="shared" si="165"/>
        <v>6988.8</v>
      </c>
      <c r="L3574" s="16">
        <f t="shared" si="166"/>
        <v>7356.6315789473683</v>
      </c>
      <c r="M3574" s="16">
        <f t="shared" si="167"/>
        <v>8359.8086124401907</v>
      </c>
      <c r="N3574" t="e">
        <f>INDEX(XML!$A$2:$R$782,MATCH(C3574,XML!$D$2:$D$737,0),2)</f>
        <v>#N/A</v>
      </c>
    </row>
    <row r="3575" spans="1:14" ht="56.25" x14ac:dyDescent="0.2">
      <c r="A3575">
        <v>38358</v>
      </c>
      <c r="B3575" t="s">
        <v>3026</v>
      </c>
      <c r="C3575" s="15" t="s">
        <v>3027</v>
      </c>
      <c r="D3575" s="15" t="s">
        <v>3028</v>
      </c>
      <c r="E3575">
        <v>6188</v>
      </c>
      <c r="F3575">
        <v>7491</v>
      </c>
      <c r="H3575" t="s">
        <v>746</v>
      </c>
      <c r="K3575" s="16">
        <f t="shared" si="165"/>
        <v>6930.5599999999995</v>
      </c>
      <c r="L3575" s="16">
        <f t="shared" si="166"/>
        <v>7295.3263157894735</v>
      </c>
      <c r="M3575" s="16">
        <f t="shared" si="167"/>
        <v>8290.1435406698565</v>
      </c>
      <c r="N3575" t="e">
        <f>INDEX(XML!$A$2:$R$782,MATCH(C3575,XML!$D$2:$D$737,0),2)</f>
        <v>#N/A</v>
      </c>
    </row>
    <row r="3576" spans="1:14" ht="67.5" x14ac:dyDescent="0.2">
      <c r="A3576">
        <v>38387</v>
      </c>
      <c r="B3576" t="s">
        <v>3050</v>
      </c>
      <c r="C3576" s="15" t="s">
        <v>3051</v>
      </c>
      <c r="D3576" s="15" t="s">
        <v>17451</v>
      </c>
      <c r="E3576">
        <v>6651</v>
      </c>
      <c r="F3576">
        <v>8200</v>
      </c>
      <c r="H3576" t="s">
        <v>746</v>
      </c>
      <c r="K3576" s="16">
        <f t="shared" si="165"/>
        <v>7449.12</v>
      </c>
      <c r="L3576" s="16">
        <f t="shared" si="166"/>
        <v>7841.1789473684212</v>
      </c>
      <c r="M3576" s="16">
        <f t="shared" si="167"/>
        <v>8910.4306220095696</v>
      </c>
      <c r="N3576" t="e">
        <f>INDEX(XML!$A$2:$R$782,MATCH(C3576,XML!$D$2:$D$737,0),2)</f>
        <v>#N/A</v>
      </c>
    </row>
    <row r="3577" spans="1:14" ht="56.25" x14ac:dyDescent="0.2">
      <c r="A3577">
        <v>45356</v>
      </c>
      <c r="B3577" t="s">
        <v>3007</v>
      </c>
      <c r="C3577" s="15" t="s">
        <v>3008</v>
      </c>
      <c r="D3577" s="15" t="s">
        <v>15201</v>
      </c>
      <c r="E3577">
        <v>6622</v>
      </c>
      <c r="F3577">
        <v>8039</v>
      </c>
      <c r="H3577" t="s">
        <v>746</v>
      </c>
      <c r="K3577" s="16">
        <f t="shared" si="165"/>
        <v>7416.64</v>
      </c>
      <c r="L3577" s="16">
        <f t="shared" si="166"/>
        <v>7806.9894736842107</v>
      </c>
      <c r="M3577" s="16">
        <f t="shared" si="167"/>
        <v>8871.5789473684217</v>
      </c>
      <c r="N3577" t="e">
        <f>INDEX(XML!$A$2:$R$782,MATCH(C3577,XML!$D$2:$D$737,0),2)</f>
        <v>#N/A</v>
      </c>
    </row>
    <row r="3578" spans="1:14" ht="56.25" x14ac:dyDescent="0.2">
      <c r="A3578">
        <v>38424</v>
      </c>
      <c r="B3578" t="s">
        <v>3035</v>
      </c>
      <c r="C3578" s="15" t="s">
        <v>3036</v>
      </c>
      <c r="D3578" s="15" t="s">
        <v>3037</v>
      </c>
      <c r="E3578">
        <v>7856</v>
      </c>
      <c r="F3578">
        <v>9818</v>
      </c>
      <c r="H3578" t="s">
        <v>746</v>
      </c>
      <c r="K3578" s="16">
        <f t="shared" si="165"/>
        <v>8798.7199999999993</v>
      </c>
      <c r="L3578" s="16">
        <f t="shared" si="166"/>
        <v>9261.8105263157886</v>
      </c>
      <c r="M3578" s="16">
        <f t="shared" si="167"/>
        <v>10524.784688995214</v>
      </c>
      <c r="N3578" t="e">
        <f>INDEX(XML!$A$2:$R$782,MATCH(C3578,XML!$D$2:$D$737,0),2)</f>
        <v>#N/A</v>
      </c>
    </row>
    <row r="3579" spans="1:14" ht="56.25" x14ac:dyDescent="0.2">
      <c r="A3579">
        <v>45355</v>
      </c>
      <c r="B3579" t="s">
        <v>3009</v>
      </c>
      <c r="C3579" s="15" t="s">
        <v>3010</v>
      </c>
      <c r="D3579" s="15" t="s">
        <v>15202</v>
      </c>
      <c r="E3579">
        <v>7750</v>
      </c>
      <c r="F3579">
        <v>9419</v>
      </c>
      <c r="H3579" t="s">
        <v>746</v>
      </c>
      <c r="K3579" s="16">
        <f t="shared" si="165"/>
        <v>8680</v>
      </c>
      <c r="L3579" s="16">
        <f t="shared" si="166"/>
        <v>9136.8421052631584</v>
      </c>
      <c r="M3579" s="16">
        <f t="shared" si="167"/>
        <v>10382.775119617225</v>
      </c>
      <c r="N3579" t="e">
        <f>INDEX(XML!$A$2:$R$782,MATCH(C3579,XML!$D$2:$D$737,0),2)</f>
        <v>#N/A</v>
      </c>
    </row>
    <row r="3580" spans="1:14" ht="56.25" x14ac:dyDescent="0.2">
      <c r="A3580">
        <v>38359</v>
      </c>
      <c r="B3580" t="s">
        <v>3029</v>
      </c>
      <c r="C3580" s="15" t="s">
        <v>3030</v>
      </c>
      <c r="D3580" s="15" t="s">
        <v>3031</v>
      </c>
      <c r="E3580">
        <v>6786</v>
      </c>
      <c r="F3580">
        <v>8166</v>
      </c>
      <c r="H3580" t="s">
        <v>746</v>
      </c>
      <c r="K3580" s="16">
        <f t="shared" si="165"/>
        <v>7600.32</v>
      </c>
      <c r="L3580" s="16">
        <f t="shared" si="166"/>
        <v>8000.3368421052628</v>
      </c>
      <c r="M3580" s="16">
        <f t="shared" si="167"/>
        <v>9091.2918660287087</v>
      </c>
      <c r="N3580" t="e">
        <f>INDEX(XML!$A$2:$R$782,MATCH(C3580,XML!$D$2:$D$737,0),2)</f>
        <v>#N/A</v>
      </c>
    </row>
    <row r="3581" spans="1:14" ht="22.5" customHeight="1" x14ac:dyDescent="0.2">
      <c r="A3581">
        <v>38388</v>
      </c>
      <c r="B3581" t="s">
        <v>3055</v>
      </c>
      <c r="C3581" s="15" t="s">
        <v>3056</v>
      </c>
      <c r="D3581" s="15" t="s">
        <v>3057</v>
      </c>
      <c r="E3581">
        <v>7990</v>
      </c>
      <c r="F3581">
        <v>9910</v>
      </c>
      <c r="H3581" t="s">
        <v>746</v>
      </c>
      <c r="K3581" s="16">
        <f t="shared" si="165"/>
        <v>8948.7999999999993</v>
      </c>
      <c r="L3581" s="16">
        <f t="shared" si="166"/>
        <v>9419.78947368421</v>
      </c>
      <c r="M3581" s="16">
        <f t="shared" si="167"/>
        <v>10704.306220095694</v>
      </c>
      <c r="N3581" t="e">
        <f>INDEX(XML!$A$2:$R$782,MATCH(C3581,XML!$D$2:$D$737,0),2)</f>
        <v>#N/A</v>
      </c>
    </row>
    <row r="3582" spans="1:14" ht="22.5" customHeight="1" x14ac:dyDescent="0.2">
      <c r="A3582">
        <v>38425</v>
      </c>
      <c r="B3582" t="s">
        <v>3052</v>
      </c>
      <c r="C3582" s="15" t="s">
        <v>3053</v>
      </c>
      <c r="D3582" s="15" t="s">
        <v>3054</v>
      </c>
      <c r="E3582">
        <v>9014</v>
      </c>
      <c r="F3582">
        <v>11134</v>
      </c>
      <c r="H3582" t="s">
        <v>746</v>
      </c>
      <c r="K3582" s="16">
        <f t="shared" si="165"/>
        <v>10095.68</v>
      </c>
      <c r="L3582" s="16">
        <f t="shared" si="166"/>
        <v>10627.031578947368</v>
      </c>
      <c r="M3582" s="16">
        <f t="shared" si="167"/>
        <v>12076.172248803829</v>
      </c>
      <c r="N3582" t="e">
        <f>INDEX(XML!$A$2:$R$782,MATCH(C3582,XML!$D$2:$D$737,0),2)</f>
        <v>#N/A</v>
      </c>
    </row>
    <row r="3583" spans="1:14" ht="22.5" customHeight="1" x14ac:dyDescent="0.2">
      <c r="A3583">
        <v>38400</v>
      </c>
      <c r="B3583" t="s">
        <v>3058</v>
      </c>
      <c r="C3583" s="15" t="s">
        <v>3059</v>
      </c>
      <c r="D3583" s="15" t="s">
        <v>13013</v>
      </c>
      <c r="E3583">
        <v>10941</v>
      </c>
      <c r="F3583">
        <v>13111</v>
      </c>
      <c r="H3583" t="s">
        <v>746</v>
      </c>
      <c r="K3583" s="16">
        <f t="shared" si="165"/>
        <v>12253.92</v>
      </c>
      <c r="L3583" s="16">
        <f t="shared" si="166"/>
        <v>12898.863157894737</v>
      </c>
      <c r="M3583" s="16">
        <f t="shared" si="167"/>
        <v>14657.799043062201</v>
      </c>
      <c r="N3583" t="e">
        <f>INDEX(XML!$A$2:$R$782,MATCH(C3583,XML!$D$2:$D$737,0),2)</f>
        <v>#N/A</v>
      </c>
    </row>
    <row r="3584" spans="1:14" ht="33.75" customHeight="1" x14ac:dyDescent="0.2">
      <c r="A3584">
        <v>53581</v>
      </c>
      <c r="B3584" t="s">
        <v>13120</v>
      </c>
      <c r="C3584" s="15" t="s">
        <v>13121</v>
      </c>
      <c r="D3584" s="15" t="s">
        <v>13122</v>
      </c>
      <c r="E3584">
        <v>12572</v>
      </c>
      <c r="F3584">
        <v>15550</v>
      </c>
      <c r="H3584" t="s">
        <v>746</v>
      </c>
      <c r="K3584" s="16">
        <f t="shared" si="165"/>
        <v>14080.64</v>
      </c>
      <c r="L3584" s="16">
        <f t="shared" si="166"/>
        <v>14821.726315789474</v>
      </c>
      <c r="M3584" s="16">
        <f t="shared" si="167"/>
        <v>16842.87081339713</v>
      </c>
      <c r="N3584" t="e">
        <f>INDEX(XML!$A$2:$R$782,MATCH(C3584,XML!$D$2:$D$737,0),2)</f>
        <v>#N/A</v>
      </c>
    </row>
    <row r="3585" spans="1:14" ht="22.5" customHeight="1" x14ac:dyDescent="0.2">
      <c r="A3585">
        <v>38401</v>
      </c>
      <c r="B3585" t="s">
        <v>3060</v>
      </c>
      <c r="C3585" s="15" t="s">
        <v>3061</v>
      </c>
      <c r="D3585" s="15" t="s">
        <v>13014</v>
      </c>
      <c r="E3585">
        <v>15916</v>
      </c>
      <c r="F3585">
        <v>19541</v>
      </c>
      <c r="H3585" t="s">
        <v>746</v>
      </c>
      <c r="K3585" s="16">
        <f t="shared" si="165"/>
        <v>17825.919999999998</v>
      </c>
      <c r="L3585" s="16">
        <f t="shared" si="166"/>
        <v>18764.126315789472</v>
      </c>
      <c r="M3585" s="16">
        <f t="shared" si="167"/>
        <v>21322.870813397127</v>
      </c>
      <c r="N3585" t="e">
        <f>INDEX(XML!$A$2:$R$782,MATCH(C3585,XML!$D$2:$D$737,0),2)</f>
        <v>#N/A</v>
      </c>
    </row>
    <row r="3586" spans="1:14" ht="33.75" customHeight="1" x14ac:dyDescent="0.2">
      <c r="A3586">
        <v>49818</v>
      </c>
      <c r="B3586" t="s">
        <v>3011</v>
      </c>
      <c r="C3586" s="15" t="s">
        <v>3012</v>
      </c>
      <c r="D3586" s="15" t="s">
        <v>3013</v>
      </c>
      <c r="E3586">
        <v>15850</v>
      </c>
      <c r="F3586">
        <v>19123</v>
      </c>
      <c r="H3586" t="s">
        <v>746</v>
      </c>
      <c r="K3586" s="16">
        <f t="shared" si="165"/>
        <v>17752</v>
      </c>
      <c r="L3586" s="16">
        <f t="shared" si="166"/>
        <v>18686.315789473683</v>
      </c>
      <c r="M3586" s="16">
        <f t="shared" si="167"/>
        <v>21234.44976076555</v>
      </c>
      <c r="N3586" t="e">
        <f>INDEX(XML!$A$2:$R$782,MATCH(C3586,XML!$D$2:$D$737,0),2)</f>
        <v>#N/A</v>
      </c>
    </row>
    <row r="3587" spans="1:14" ht="33.75" customHeight="1" x14ac:dyDescent="0.2">
      <c r="A3587">
        <v>51514</v>
      </c>
      <c r="B3587" t="s">
        <v>3062</v>
      </c>
      <c r="C3587" s="15" t="s">
        <v>3063</v>
      </c>
      <c r="D3587" s="15" t="s">
        <v>13015</v>
      </c>
      <c r="E3587">
        <v>17524</v>
      </c>
      <c r="F3587">
        <v>21204</v>
      </c>
      <c r="K3587" s="16">
        <f t="shared" si="165"/>
        <v>19626.88</v>
      </c>
      <c r="L3587" s="16">
        <f t="shared" si="166"/>
        <v>20659.873684210525</v>
      </c>
      <c r="M3587" s="16">
        <f t="shared" si="167"/>
        <v>23477.129186602866</v>
      </c>
      <c r="N3587" t="e">
        <f>INDEX(XML!$A$2:$R$782,MATCH(C3587,XML!$D$2:$D$737,0),2)</f>
        <v>#N/A</v>
      </c>
    </row>
    <row r="3588" spans="1:14" ht="56.25" x14ac:dyDescent="0.2">
      <c r="A3588">
        <v>51517</v>
      </c>
      <c r="B3588" t="s">
        <v>3064</v>
      </c>
      <c r="C3588" s="15" t="s">
        <v>3065</v>
      </c>
      <c r="D3588" s="15" t="s">
        <v>13016</v>
      </c>
      <c r="E3588">
        <v>24172</v>
      </c>
      <c r="F3588">
        <v>29248</v>
      </c>
      <c r="K3588" s="16">
        <f t="shared" si="165"/>
        <v>27072.639999999999</v>
      </c>
      <c r="L3588" s="16">
        <f t="shared" si="166"/>
        <v>28497.515789473684</v>
      </c>
      <c r="M3588" s="16">
        <f t="shared" si="167"/>
        <v>32383.540669856462</v>
      </c>
      <c r="N3588" t="e">
        <f>INDEX(XML!$A$2:$R$782,MATCH(C3588,XML!$D$2:$D$737,0),2)</f>
        <v>#N/A</v>
      </c>
    </row>
    <row r="3589" spans="1:14" ht="56.25" x14ac:dyDescent="0.2">
      <c r="A3589">
        <v>60597</v>
      </c>
      <c r="B3589" t="s">
        <v>41700</v>
      </c>
      <c r="C3589" s="15" t="s">
        <v>41701</v>
      </c>
      <c r="D3589" s="15" t="s">
        <v>41702</v>
      </c>
      <c r="E3589">
        <v>26573</v>
      </c>
      <c r="F3589">
        <v>32153</v>
      </c>
      <c r="H3589">
        <v>18</v>
      </c>
      <c r="K3589" s="16">
        <f t="shared" ref="K3589:K3652" si="168">IF(E3589&gt;49999,E3589+E3589*0.07,IF(E3589&lt;=49999,E3589+E3589*0.12))</f>
        <v>29761.759999999998</v>
      </c>
      <c r="L3589" s="16">
        <f t="shared" ref="L3589:L3652" si="169">K3589*100/95</f>
        <v>31328.168421052633</v>
      </c>
      <c r="M3589" s="16">
        <f t="shared" ref="M3589:M3652" si="170">IF(COUNTIF(C3589,"*Dahua*"),F3589-10,L3589*100/88)</f>
        <v>35600.191387559811</v>
      </c>
      <c r="N3589" t="e">
        <f>INDEX(XML!$A$2:$R$782,MATCH(C3589,XML!$D$2:$D$737,0),2)</f>
        <v>#N/A</v>
      </c>
    </row>
    <row r="3590" spans="1:14" ht="56.25" x14ac:dyDescent="0.2">
      <c r="A3590">
        <v>51518</v>
      </c>
      <c r="B3590" t="s">
        <v>3066</v>
      </c>
      <c r="C3590" s="15" t="s">
        <v>3067</v>
      </c>
      <c r="D3590" s="15" t="s">
        <v>13017</v>
      </c>
      <c r="E3590">
        <v>31119</v>
      </c>
      <c r="F3590">
        <v>39700</v>
      </c>
      <c r="H3590">
        <v>4</v>
      </c>
      <c r="K3590" s="16">
        <f t="shared" si="168"/>
        <v>34853.279999999999</v>
      </c>
      <c r="L3590" s="16">
        <f t="shared" si="169"/>
        <v>36687.663157894734</v>
      </c>
      <c r="M3590" s="16">
        <f t="shared" si="170"/>
        <v>41690.526315789466</v>
      </c>
      <c r="N3590" t="e">
        <f>INDEX(XML!$A$2:$R$782,MATCH(C3590,XML!$D$2:$D$737,0),2)</f>
        <v>#N/A</v>
      </c>
    </row>
    <row r="3591" spans="1:14" ht="56.25" x14ac:dyDescent="0.2">
      <c r="A3591">
        <v>63897</v>
      </c>
      <c r="B3591" t="s">
        <v>23202</v>
      </c>
      <c r="C3591" s="15" t="s">
        <v>23203</v>
      </c>
      <c r="D3591" s="15" t="s">
        <v>23204</v>
      </c>
      <c r="E3591">
        <v>32032</v>
      </c>
      <c r="F3591">
        <v>40040</v>
      </c>
      <c r="K3591" s="16">
        <f t="shared" si="168"/>
        <v>35875.839999999997</v>
      </c>
      <c r="L3591" s="16">
        <f t="shared" si="169"/>
        <v>37764.04210526315</v>
      </c>
      <c r="M3591" s="16">
        <f t="shared" si="170"/>
        <v>42913.684210526306</v>
      </c>
      <c r="N3591" t="e">
        <f>INDEX(XML!$A$2:$R$782,MATCH(C3591,XML!$D$2:$D$737,0),2)</f>
        <v>#N/A</v>
      </c>
    </row>
    <row r="3592" spans="1:14" ht="56.25" x14ac:dyDescent="0.2">
      <c r="A3592">
        <v>38390</v>
      </c>
      <c r="B3592" t="s">
        <v>3068</v>
      </c>
      <c r="C3592" s="15" t="s">
        <v>3069</v>
      </c>
      <c r="D3592" s="15" t="s">
        <v>13018</v>
      </c>
      <c r="E3592">
        <v>36195</v>
      </c>
      <c r="F3592">
        <v>45957</v>
      </c>
      <c r="H3592" t="s">
        <v>746</v>
      </c>
      <c r="K3592" s="16">
        <f t="shared" si="168"/>
        <v>40538.400000000001</v>
      </c>
      <c r="L3592" s="16">
        <f t="shared" si="169"/>
        <v>42672</v>
      </c>
      <c r="M3592" s="16">
        <f t="shared" si="170"/>
        <v>48490.909090909088</v>
      </c>
      <c r="N3592" t="e">
        <f>INDEX(XML!$A$2:$R$782,MATCH(C3592,XML!$D$2:$D$737,0),2)</f>
        <v>#N/A</v>
      </c>
    </row>
    <row r="3593" spans="1:14" ht="56.25" x14ac:dyDescent="0.2">
      <c r="A3593">
        <v>49821</v>
      </c>
      <c r="B3593" t="s">
        <v>3014</v>
      </c>
      <c r="C3593" s="15" t="s">
        <v>3015</v>
      </c>
      <c r="D3593" s="15" t="s">
        <v>3016</v>
      </c>
      <c r="E3593">
        <v>39370</v>
      </c>
      <c r="F3593">
        <v>48780</v>
      </c>
      <c r="K3593" s="16">
        <f t="shared" si="168"/>
        <v>44094.400000000001</v>
      </c>
      <c r="L3593" s="16">
        <f t="shared" si="169"/>
        <v>46415.15789473684</v>
      </c>
      <c r="M3593" s="16">
        <f t="shared" si="170"/>
        <v>52744.497607655496</v>
      </c>
      <c r="N3593" t="e">
        <f>INDEX(XML!$A$2:$R$782,MATCH(C3593,XML!$D$2:$D$737,0),2)</f>
        <v>#N/A</v>
      </c>
    </row>
    <row r="3594" spans="1:14" ht="56.25" x14ac:dyDescent="0.2">
      <c r="A3594">
        <v>51519</v>
      </c>
      <c r="B3594" t="s">
        <v>3070</v>
      </c>
      <c r="C3594" s="15" t="s">
        <v>3071</v>
      </c>
      <c r="D3594" s="15" t="s">
        <v>13019</v>
      </c>
      <c r="E3594">
        <v>44640</v>
      </c>
      <c r="F3594">
        <v>53568</v>
      </c>
      <c r="H3594">
        <v>38</v>
      </c>
      <c r="K3594" s="16">
        <f t="shared" si="168"/>
        <v>49996.800000000003</v>
      </c>
      <c r="L3594" s="16">
        <f t="shared" si="169"/>
        <v>52628.210526315786</v>
      </c>
      <c r="M3594" s="16">
        <f t="shared" si="170"/>
        <v>59804.784688995212</v>
      </c>
      <c r="N3594" t="e">
        <f>INDEX(XML!$A$2:$R$782,MATCH(C3594,XML!$D$2:$D$737,0),2)</f>
        <v>#N/A</v>
      </c>
    </row>
    <row r="3595" spans="1:14" ht="56.25" x14ac:dyDescent="0.2">
      <c r="A3595">
        <v>63900</v>
      </c>
      <c r="B3595" t="s">
        <v>23205</v>
      </c>
      <c r="C3595" s="15" t="s">
        <v>23206</v>
      </c>
      <c r="D3595" s="15" t="s">
        <v>23207</v>
      </c>
      <c r="E3595">
        <v>52759</v>
      </c>
      <c r="F3595">
        <v>65949</v>
      </c>
      <c r="K3595" s="16">
        <f t="shared" si="168"/>
        <v>56452.13</v>
      </c>
      <c r="L3595" s="16">
        <f t="shared" si="169"/>
        <v>59423.294736842108</v>
      </c>
      <c r="M3595" s="16">
        <f t="shared" si="170"/>
        <v>67526.471291866037</v>
      </c>
      <c r="N3595" t="e">
        <f>INDEX(XML!$A$2:$R$782,MATCH(C3595,XML!$D$2:$D$737,0),2)</f>
        <v>#N/A</v>
      </c>
    </row>
    <row r="3596" spans="1:14" ht="22.5" customHeight="1" x14ac:dyDescent="0.2">
      <c r="A3596">
        <v>51520</v>
      </c>
      <c r="B3596" t="s">
        <v>3072</v>
      </c>
      <c r="C3596" s="15" t="s">
        <v>3073</v>
      </c>
      <c r="D3596" s="15" t="s">
        <v>13020</v>
      </c>
      <c r="E3596">
        <v>51990</v>
      </c>
      <c r="F3596">
        <v>64532</v>
      </c>
      <c r="H3596" t="s">
        <v>746</v>
      </c>
      <c r="K3596" s="16">
        <f t="shared" si="168"/>
        <v>55629.3</v>
      </c>
      <c r="L3596" s="16">
        <f t="shared" si="169"/>
        <v>58557.15789473684</v>
      </c>
      <c r="M3596" s="16">
        <f t="shared" si="170"/>
        <v>66542.224880382768</v>
      </c>
      <c r="N3596" t="e">
        <f>INDEX(XML!$A$2:$R$782,MATCH(C3596,XML!$D$2:$D$737,0),2)</f>
        <v>#N/A</v>
      </c>
    </row>
    <row r="3597" spans="1:14" ht="56.25" x14ac:dyDescent="0.2">
      <c r="A3597">
        <v>38392</v>
      </c>
      <c r="B3597" t="s">
        <v>3074</v>
      </c>
      <c r="C3597" s="15" t="s">
        <v>3075</v>
      </c>
      <c r="D3597" s="15" t="s">
        <v>13021</v>
      </c>
      <c r="E3597">
        <v>55552</v>
      </c>
      <c r="F3597">
        <v>67576</v>
      </c>
      <c r="H3597" t="s">
        <v>746</v>
      </c>
      <c r="K3597" s="16">
        <f t="shared" si="168"/>
        <v>59440.639999999999</v>
      </c>
      <c r="L3597" s="16">
        <f t="shared" si="169"/>
        <v>62569.094736842104</v>
      </c>
      <c r="M3597" s="16">
        <f t="shared" si="170"/>
        <v>71101.244019138758</v>
      </c>
      <c r="N3597" t="e">
        <f>INDEX(XML!$A$2:$R$782,MATCH(C3597,XML!$D$2:$D$737,0),2)</f>
        <v>#N/A</v>
      </c>
    </row>
    <row r="3598" spans="1:14" ht="22.5" customHeight="1" x14ac:dyDescent="0.2">
      <c r="A3598">
        <v>60598</v>
      </c>
      <c r="B3598" t="s">
        <v>20428</v>
      </c>
      <c r="C3598" s="15" t="s">
        <v>20429</v>
      </c>
      <c r="D3598" s="15" t="s">
        <v>20430</v>
      </c>
      <c r="E3598">
        <v>58969</v>
      </c>
      <c r="F3598">
        <v>72165</v>
      </c>
      <c r="H3598" t="s">
        <v>746</v>
      </c>
      <c r="K3598" s="16">
        <f t="shared" si="168"/>
        <v>63096.83</v>
      </c>
      <c r="L3598" s="16">
        <f t="shared" si="169"/>
        <v>66417.715789473688</v>
      </c>
      <c r="M3598" s="16">
        <f t="shared" si="170"/>
        <v>75474.67703349283</v>
      </c>
      <c r="N3598" t="e">
        <f>INDEX(XML!$A$2:$R$782,MATCH(C3598,XML!$D$2:$D$737,0),2)</f>
        <v>#N/A</v>
      </c>
    </row>
    <row r="3599" spans="1:14" ht="56.25" x14ac:dyDescent="0.2">
      <c r="A3599">
        <v>51521</v>
      </c>
      <c r="B3599" t="s">
        <v>3076</v>
      </c>
      <c r="C3599" s="15" t="s">
        <v>3077</v>
      </c>
      <c r="D3599" s="15" t="s">
        <v>13022</v>
      </c>
      <c r="E3599">
        <v>71397</v>
      </c>
      <c r="F3599">
        <v>87391</v>
      </c>
      <c r="H3599">
        <v>29</v>
      </c>
      <c r="K3599" s="16">
        <f t="shared" si="168"/>
        <v>76394.790000000008</v>
      </c>
      <c r="L3599" s="16">
        <f t="shared" si="169"/>
        <v>80415.568421052638</v>
      </c>
      <c r="M3599" s="16">
        <f t="shared" si="170"/>
        <v>91381.327751196179</v>
      </c>
      <c r="N3599" t="e">
        <f>INDEX(XML!$A$2:$R$782,MATCH(C3599,XML!$D$2:$D$737,0),2)</f>
        <v>#N/A</v>
      </c>
    </row>
    <row r="3600" spans="1:14" ht="22.5" customHeight="1" x14ac:dyDescent="0.2">
      <c r="A3600">
        <v>60664</v>
      </c>
      <c r="B3600" t="s">
        <v>20431</v>
      </c>
      <c r="C3600" s="15" t="s">
        <v>20432</v>
      </c>
      <c r="D3600" s="15" t="s">
        <v>20433</v>
      </c>
      <c r="E3600">
        <v>62596</v>
      </c>
      <c r="F3600">
        <v>78245</v>
      </c>
      <c r="K3600" s="16">
        <f t="shared" si="168"/>
        <v>66977.72</v>
      </c>
      <c r="L3600" s="16">
        <f t="shared" si="169"/>
        <v>70502.863157894739</v>
      </c>
      <c r="M3600" s="16">
        <f t="shared" si="170"/>
        <v>80116.889952153113</v>
      </c>
      <c r="N3600" t="e">
        <f>INDEX(XML!$A$2:$R$782,MATCH(C3600,XML!$D$2:$D$737,0),2)</f>
        <v>#N/A</v>
      </c>
    </row>
    <row r="3601" spans="1:14" ht="22.5" customHeight="1" x14ac:dyDescent="0.2">
      <c r="A3601">
        <v>51523</v>
      </c>
      <c r="B3601" t="s">
        <v>3078</v>
      </c>
      <c r="C3601" s="15" t="s">
        <v>3079</v>
      </c>
      <c r="D3601" s="15" t="s">
        <v>13023</v>
      </c>
      <c r="E3601">
        <v>77485</v>
      </c>
      <c r="F3601">
        <v>95018</v>
      </c>
      <c r="K3601" s="16">
        <f t="shared" si="168"/>
        <v>82908.95</v>
      </c>
      <c r="L3601" s="16">
        <f t="shared" si="169"/>
        <v>87272.578947368427</v>
      </c>
      <c r="M3601" s="16">
        <f t="shared" si="170"/>
        <v>99173.385167464134</v>
      </c>
      <c r="N3601" t="e">
        <f>INDEX(XML!$A$2:$R$782,MATCH(C3601,XML!$D$2:$D$737,0),2)</f>
        <v>#N/A</v>
      </c>
    </row>
    <row r="3602" spans="1:14" ht="22.5" customHeight="1" x14ac:dyDescent="0.2">
      <c r="A3602">
        <v>49822</v>
      </c>
      <c r="B3602" t="s">
        <v>3017</v>
      </c>
      <c r="C3602" s="15" t="s">
        <v>3018</v>
      </c>
      <c r="D3602" s="15" t="s">
        <v>3019</v>
      </c>
      <c r="E3602">
        <v>80698</v>
      </c>
      <c r="F3602">
        <v>98452</v>
      </c>
      <c r="H3602">
        <v>10</v>
      </c>
      <c r="K3602" s="16">
        <f t="shared" si="168"/>
        <v>86346.86</v>
      </c>
      <c r="L3602" s="16">
        <f t="shared" si="169"/>
        <v>90891.431578947362</v>
      </c>
      <c r="M3602" s="16">
        <f t="shared" si="170"/>
        <v>103285.71770334928</v>
      </c>
      <c r="N3602" t="e">
        <f>INDEX(XML!$A$2:$R$782,MATCH(C3602,XML!$D$2:$D$737,0),2)</f>
        <v>#N/A</v>
      </c>
    </row>
    <row r="3603" spans="1:14" ht="67.5" x14ac:dyDescent="0.2">
      <c r="A3603">
        <v>51522</v>
      </c>
      <c r="B3603" t="s">
        <v>3080</v>
      </c>
      <c r="C3603" s="15" t="s">
        <v>3081</v>
      </c>
      <c r="D3603" s="15" t="s">
        <v>13024</v>
      </c>
      <c r="E3603">
        <v>81978</v>
      </c>
      <c r="F3603">
        <v>98374</v>
      </c>
      <c r="H3603" t="s">
        <v>746</v>
      </c>
      <c r="K3603" s="16">
        <f t="shared" si="168"/>
        <v>87716.46</v>
      </c>
      <c r="L3603" s="16">
        <f t="shared" si="169"/>
        <v>92333.115789473683</v>
      </c>
      <c r="M3603" s="16">
        <f t="shared" si="170"/>
        <v>104923.99521531101</v>
      </c>
      <c r="N3603" t="e">
        <f>INDEX(XML!$A$2:$R$782,MATCH(C3603,XML!$D$2:$D$737,0),2)</f>
        <v>#N/A</v>
      </c>
    </row>
    <row r="3604" spans="1:14" ht="22.5" customHeight="1" x14ac:dyDescent="0.2">
      <c r="A3604">
        <v>53811</v>
      </c>
      <c r="B3604" t="s">
        <v>23208</v>
      </c>
      <c r="C3604" s="15" t="s">
        <v>23209</v>
      </c>
      <c r="D3604" s="15" t="s">
        <v>23210</v>
      </c>
      <c r="E3604">
        <v>79968</v>
      </c>
      <c r="F3604">
        <v>96761</v>
      </c>
      <c r="H3604" t="s">
        <v>746</v>
      </c>
      <c r="K3604" s="16">
        <f t="shared" si="168"/>
        <v>85565.759999999995</v>
      </c>
      <c r="L3604" s="16">
        <f t="shared" si="169"/>
        <v>90069.221052631576</v>
      </c>
      <c r="M3604" s="16">
        <f t="shared" si="170"/>
        <v>102351.3875598086</v>
      </c>
      <c r="N3604" t="e">
        <f>INDEX(XML!$A$2:$R$782,MATCH(C3604,XML!$D$2:$D$737,0),2)</f>
        <v>#N/A</v>
      </c>
    </row>
    <row r="3605" spans="1:14" ht="22.5" customHeight="1" x14ac:dyDescent="0.2">
      <c r="A3605">
        <v>51868</v>
      </c>
      <c r="B3605" t="s">
        <v>3082</v>
      </c>
      <c r="C3605" s="15" t="s">
        <v>3083</v>
      </c>
      <c r="D3605" s="15" t="s">
        <v>3084</v>
      </c>
      <c r="E3605">
        <v>97111</v>
      </c>
      <c r="F3605">
        <v>117421</v>
      </c>
      <c r="H3605">
        <v>50</v>
      </c>
      <c r="K3605" s="16">
        <f t="shared" si="168"/>
        <v>103908.77</v>
      </c>
      <c r="L3605" s="16">
        <f t="shared" si="169"/>
        <v>109377.65263157895</v>
      </c>
      <c r="M3605" s="16">
        <f t="shared" si="170"/>
        <v>124292.78708133972</v>
      </c>
      <c r="N3605" t="e">
        <f>INDEX(XML!$A$2:$R$782,MATCH(C3605,XML!$D$2:$D$737,0),2)</f>
        <v>#N/A</v>
      </c>
    </row>
    <row r="3606" spans="1:14" ht="22.5" customHeight="1" x14ac:dyDescent="0.2">
      <c r="A3606">
        <v>52094</v>
      </c>
      <c r="B3606" t="s">
        <v>3085</v>
      </c>
      <c r="C3606" s="15" t="s">
        <v>3086</v>
      </c>
      <c r="D3606" s="15" t="s">
        <v>13025</v>
      </c>
      <c r="E3606">
        <v>90429</v>
      </c>
      <c r="F3606">
        <v>109419</v>
      </c>
      <c r="K3606" s="16">
        <f t="shared" si="168"/>
        <v>96759.03</v>
      </c>
      <c r="L3606" s="16">
        <f t="shared" si="169"/>
        <v>101851.6105263158</v>
      </c>
      <c r="M3606" s="16">
        <f t="shared" si="170"/>
        <v>115740.46650717704</v>
      </c>
      <c r="N3606" t="e">
        <f>INDEX(XML!$A$2:$R$782,MATCH(C3606,XML!$D$2:$D$737,0),2)</f>
        <v>#N/A</v>
      </c>
    </row>
    <row r="3607" spans="1:14" ht="67.5" x14ac:dyDescent="0.2">
      <c r="A3607">
        <v>63913</v>
      </c>
      <c r="B3607" t="s">
        <v>23211</v>
      </c>
      <c r="C3607" s="15" t="s">
        <v>23212</v>
      </c>
      <c r="D3607" s="15" t="s">
        <v>23213</v>
      </c>
      <c r="E3607">
        <v>101405</v>
      </c>
      <c r="F3607">
        <v>123715</v>
      </c>
      <c r="H3607">
        <v>2</v>
      </c>
      <c r="K3607" s="16">
        <f t="shared" si="168"/>
        <v>108503.35</v>
      </c>
      <c r="L3607" s="16">
        <f t="shared" si="169"/>
        <v>114214.05263157895</v>
      </c>
      <c r="M3607" s="16">
        <f t="shared" si="170"/>
        <v>129788.6961722488</v>
      </c>
      <c r="N3607" t="e">
        <f>INDEX(XML!$A$2:$R$782,MATCH(C3607,XML!$D$2:$D$737,0),2)</f>
        <v>#N/A</v>
      </c>
    </row>
    <row r="3608" spans="1:14" ht="56.25" x14ac:dyDescent="0.2">
      <c r="A3608">
        <v>60665</v>
      </c>
      <c r="B3608" t="s">
        <v>20434</v>
      </c>
      <c r="C3608" s="15" t="s">
        <v>20435</v>
      </c>
      <c r="D3608" s="15" t="s">
        <v>20436</v>
      </c>
      <c r="E3608">
        <v>135237</v>
      </c>
      <c r="F3608">
        <v>166519</v>
      </c>
      <c r="K3608" s="16">
        <f t="shared" si="168"/>
        <v>144703.59</v>
      </c>
      <c r="L3608" s="16">
        <f t="shared" si="169"/>
        <v>152319.56842105262</v>
      </c>
      <c r="M3608" s="16">
        <f t="shared" si="170"/>
        <v>173090.41866028708</v>
      </c>
      <c r="N3608" t="e">
        <f>INDEX(XML!$A$2:$R$782,MATCH(C3608,XML!$D$2:$D$737,0),2)</f>
        <v>#N/A</v>
      </c>
    </row>
    <row r="3609" spans="1:14" ht="56.25" x14ac:dyDescent="0.2">
      <c r="A3609">
        <v>38395</v>
      </c>
      <c r="B3609" t="s">
        <v>3087</v>
      </c>
      <c r="C3609" s="15" t="s">
        <v>3088</v>
      </c>
      <c r="D3609" s="15" t="s">
        <v>13026</v>
      </c>
      <c r="E3609">
        <v>133955</v>
      </c>
      <c r="F3609">
        <v>163232</v>
      </c>
      <c r="H3609">
        <v>8</v>
      </c>
      <c r="K3609" s="16">
        <f t="shared" si="168"/>
        <v>143331.85</v>
      </c>
      <c r="L3609" s="16">
        <f t="shared" si="169"/>
        <v>150875.63157894736</v>
      </c>
      <c r="M3609" s="16">
        <f t="shared" si="170"/>
        <v>171449.58133971292</v>
      </c>
      <c r="N3609" t="e">
        <f>INDEX(XML!$A$2:$R$782,MATCH(C3609,XML!$D$2:$D$737,0),2)</f>
        <v>#N/A</v>
      </c>
    </row>
    <row r="3610" spans="1:14" ht="67.5" x14ac:dyDescent="0.2">
      <c r="A3610">
        <v>38396</v>
      </c>
      <c r="B3610" t="s">
        <v>3089</v>
      </c>
      <c r="C3610" s="15" t="s">
        <v>3090</v>
      </c>
      <c r="D3610" s="15" t="s">
        <v>13027</v>
      </c>
      <c r="E3610">
        <v>163535</v>
      </c>
      <c r="F3610">
        <v>200384</v>
      </c>
      <c r="K3610" s="16">
        <f t="shared" si="168"/>
        <v>174982.45</v>
      </c>
      <c r="L3610" s="16">
        <f t="shared" si="169"/>
        <v>184192.05263157896</v>
      </c>
      <c r="M3610" s="16">
        <f t="shared" si="170"/>
        <v>209309.15071770336</v>
      </c>
      <c r="N3610" t="e">
        <f>INDEX(XML!$A$2:$R$782,MATCH(C3610,XML!$D$2:$D$737,0),2)</f>
        <v>#N/A</v>
      </c>
    </row>
    <row r="3611" spans="1:14" ht="56.25" x14ac:dyDescent="0.2">
      <c r="A3611">
        <v>79914</v>
      </c>
      <c r="B3611" t="s">
        <v>41373</v>
      </c>
      <c r="C3611" s="15" t="s">
        <v>41374</v>
      </c>
      <c r="D3611" s="15" t="s">
        <v>41375</v>
      </c>
      <c r="E3611">
        <v>172344</v>
      </c>
      <c r="F3611">
        <v>208536</v>
      </c>
      <c r="H3611">
        <v>35</v>
      </c>
      <c r="K3611" s="16">
        <f t="shared" si="168"/>
        <v>184408.08000000002</v>
      </c>
      <c r="L3611" s="16">
        <f t="shared" si="169"/>
        <v>194113.76842105263</v>
      </c>
      <c r="M3611" s="16">
        <f t="shared" si="170"/>
        <v>220583.82775119616</v>
      </c>
      <c r="N3611" t="e">
        <f>INDEX(XML!$A$2:$R$782,MATCH(C3611,XML!$D$2:$D$737,0),2)</f>
        <v>#N/A</v>
      </c>
    </row>
    <row r="3612" spans="1:14" ht="56.25" x14ac:dyDescent="0.2">
      <c r="A3612">
        <v>70005</v>
      </c>
      <c r="B3612" t="s">
        <v>31782</v>
      </c>
      <c r="C3612" s="15" t="s">
        <v>31783</v>
      </c>
      <c r="D3612" s="15" t="s">
        <v>31784</v>
      </c>
      <c r="E3612">
        <v>138259</v>
      </c>
      <c r="F3612">
        <v>171100</v>
      </c>
      <c r="K3612" s="16">
        <f t="shared" si="168"/>
        <v>147937.13</v>
      </c>
      <c r="L3612" s="16">
        <f t="shared" si="169"/>
        <v>155723.2947368421</v>
      </c>
      <c r="M3612" s="16">
        <f t="shared" si="170"/>
        <v>176958.28947368421</v>
      </c>
      <c r="N3612" t="e">
        <f>INDEX(XML!$A$2:$R$782,MATCH(C3612,XML!$D$2:$D$737,0),2)</f>
        <v>#N/A</v>
      </c>
    </row>
    <row r="3613" spans="1:14" ht="56.25" x14ac:dyDescent="0.2">
      <c r="A3613">
        <v>71026</v>
      </c>
      <c r="B3613" t="s">
        <v>31785</v>
      </c>
      <c r="C3613" s="15" t="s">
        <v>31786</v>
      </c>
      <c r="D3613" s="15" t="s">
        <v>31787</v>
      </c>
      <c r="E3613">
        <v>30486</v>
      </c>
      <c r="F3613">
        <v>40807</v>
      </c>
      <c r="H3613">
        <v>1</v>
      </c>
      <c r="K3613" s="16">
        <f t="shared" si="168"/>
        <v>34144.32</v>
      </c>
      <c r="L3613" s="16">
        <f t="shared" si="169"/>
        <v>35941.389473684212</v>
      </c>
      <c r="M3613" s="16">
        <f t="shared" si="170"/>
        <v>40842.488038277515</v>
      </c>
      <c r="N3613" t="e">
        <f>INDEX(XML!$A$2:$R$782,MATCH(C3613,XML!$D$2:$D$737,0),2)</f>
        <v>#N/A</v>
      </c>
    </row>
    <row r="3614" spans="1:14" ht="56.25" x14ac:dyDescent="0.2">
      <c r="A3614">
        <v>63684</v>
      </c>
      <c r="B3614" t="s">
        <v>21017</v>
      </c>
      <c r="C3614" s="15" t="s">
        <v>21018</v>
      </c>
      <c r="D3614" s="15" t="s">
        <v>21019</v>
      </c>
      <c r="E3614">
        <v>254501</v>
      </c>
      <c r="F3614">
        <v>305401</v>
      </c>
      <c r="H3614">
        <v>3</v>
      </c>
      <c r="K3614" s="16">
        <f t="shared" si="168"/>
        <v>272316.07</v>
      </c>
      <c r="L3614" s="16">
        <f t="shared" si="169"/>
        <v>286648.49473684211</v>
      </c>
      <c r="M3614" s="16">
        <f t="shared" si="170"/>
        <v>325736.92583732057</v>
      </c>
      <c r="N3614" t="e">
        <f>INDEX(XML!$A$2:$R$782,MATCH(C3614,XML!$D$2:$D$737,0),2)</f>
        <v>#N/A</v>
      </c>
    </row>
    <row r="3615" spans="1:14" ht="56.25" x14ac:dyDescent="0.2">
      <c r="A3615">
        <v>63682</v>
      </c>
      <c r="B3615" t="s">
        <v>22274</v>
      </c>
      <c r="C3615" s="15" t="s">
        <v>22275</v>
      </c>
      <c r="D3615" s="15" t="s">
        <v>22276</v>
      </c>
      <c r="E3615">
        <v>252194</v>
      </c>
      <c r="F3615">
        <v>317892</v>
      </c>
      <c r="K3615" s="16">
        <f t="shared" si="168"/>
        <v>269847.58</v>
      </c>
      <c r="L3615" s="16">
        <f t="shared" si="169"/>
        <v>284050.08421052631</v>
      </c>
      <c r="M3615" s="16">
        <f t="shared" si="170"/>
        <v>322784.18660287082</v>
      </c>
      <c r="N3615" t="e">
        <f>INDEX(XML!$A$2:$R$782,MATCH(C3615,XML!$D$2:$D$737,0),2)</f>
        <v>#N/A</v>
      </c>
    </row>
    <row r="3616" spans="1:14" ht="67.5" x14ac:dyDescent="0.2">
      <c r="A3616">
        <v>64381</v>
      </c>
      <c r="B3616" t="s">
        <v>23439</v>
      </c>
      <c r="C3616" s="15" t="s">
        <v>23440</v>
      </c>
      <c r="D3616" s="15" t="s">
        <v>23441</v>
      </c>
      <c r="E3616">
        <v>44302</v>
      </c>
      <c r="F3616">
        <v>102490</v>
      </c>
      <c r="H3616">
        <v>37</v>
      </c>
      <c r="K3616" s="16">
        <f t="shared" si="168"/>
        <v>49618.239999999998</v>
      </c>
      <c r="L3616" s="16">
        <f t="shared" si="169"/>
        <v>52229.72631578947</v>
      </c>
      <c r="M3616" s="16">
        <f t="shared" si="170"/>
        <v>59351.961722488042</v>
      </c>
      <c r="N3616" t="e">
        <f>INDEX(XML!$A$2:$R$782,MATCH(C3616,XML!$D$2:$D$737,0),2)</f>
        <v>#N/A</v>
      </c>
    </row>
    <row r="3617" spans="1:14" ht="90" x14ac:dyDescent="0.2">
      <c r="A3617">
        <v>63681</v>
      </c>
      <c r="B3617" t="s">
        <v>21020</v>
      </c>
      <c r="C3617" s="15" t="s">
        <v>21021</v>
      </c>
      <c r="D3617" s="15" t="s">
        <v>21022</v>
      </c>
      <c r="E3617">
        <v>459500</v>
      </c>
      <c r="F3617">
        <v>459500</v>
      </c>
      <c r="H3617">
        <v>26</v>
      </c>
      <c r="K3617" s="16">
        <f t="shared" si="168"/>
        <v>491665</v>
      </c>
      <c r="L3617" s="16">
        <f t="shared" si="169"/>
        <v>517542.10526315792</v>
      </c>
      <c r="M3617" s="16">
        <f t="shared" si="170"/>
        <v>588116.02870813396</v>
      </c>
      <c r="N3617" t="e">
        <f>INDEX(XML!$A$2:$R$782,MATCH(C3617,XML!$D$2:$D$737,0),2)</f>
        <v>#N/A</v>
      </c>
    </row>
    <row r="3618" spans="1:14" ht="78.75" x14ac:dyDescent="0.2">
      <c r="A3618">
        <v>79228</v>
      </c>
      <c r="B3618" t="s">
        <v>45679</v>
      </c>
      <c r="C3618" s="15" t="s">
        <v>45680</v>
      </c>
      <c r="D3618" s="15" t="s">
        <v>45681</v>
      </c>
      <c r="E3618">
        <v>162622</v>
      </c>
      <c r="F3618">
        <v>195146</v>
      </c>
      <c r="H3618">
        <v>3</v>
      </c>
      <c r="K3618" s="16">
        <f t="shared" si="168"/>
        <v>174005.54</v>
      </c>
      <c r="L3618" s="16">
        <f t="shared" si="169"/>
        <v>183163.72631578948</v>
      </c>
      <c r="M3618" s="16">
        <f t="shared" si="170"/>
        <v>208140.5980861244</v>
      </c>
      <c r="N3618" t="e">
        <f>INDEX(XML!$A$2:$R$782,MATCH(C3618,XML!$D$2:$D$737,0),2)</f>
        <v>#N/A</v>
      </c>
    </row>
    <row r="3619" spans="1:14" ht="90" x14ac:dyDescent="0.2">
      <c r="A3619">
        <v>63680</v>
      </c>
      <c r="B3619" t="s">
        <v>21023</v>
      </c>
      <c r="C3619" s="15" t="s">
        <v>21024</v>
      </c>
      <c r="D3619" s="15" t="s">
        <v>21025</v>
      </c>
      <c r="E3619">
        <v>269815</v>
      </c>
      <c r="F3619">
        <v>440936</v>
      </c>
      <c r="H3619">
        <v>21</v>
      </c>
      <c r="K3619" s="16">
        <f t="shared" si="168"/>
        <v>288702.05</v>
      </c>
      <c r="L3619" s="16">
        <f t="shared" si="169"/>
        <v>303896.89473684208</v>
      </c>
      <c r="M3619" s="16">
        <f t="shared" si="170"/>
        <v>345337.3803827751</v>
      </c>
      <c r="N3619" t="e">
        <f>INDEX(XML!$A$2:$R$782,MATCH(C3619,XML!$D$2:$D$737,0),2)</f>
        <v>#N/A</v>
      </c>
    </row>
    <row r="3620" spans="1:14" ht="67.5" x14ac:dyDescent="0.2">
      <c r="A3620">
        <v>67448</v>
      </c>
      <c r="B3620" t="s">
        <v>37450</v>
      </c>
      <c r="C3620" s="15" t="s">
        <v>37451</v>
      </c>
      <c r="D3620" s="15" t="s">
        <v>37452</v>
      </c>
      <c r="E3620">
        <v>77206</v>
      </c>
      <c r="F3620">
        <v>92705</v>
      </c>
      <c r="H3620">
        <v>46</v>
      </c>
      <c r="K3620" s="16">
        <f t="shared" si="168"/>
        <v>82610.42</v>
      </c>
      <c r="L3620" s="16">
        <f t="shared" si="169"/>
        <v>86958.336842105258</v>
      </c>
      <c r="M3620" s="16">
        <f t="shared" si="170"/>
        <v>98816.291866028696</v>
      </c>
      <c r="N3620" t="e">
        <f>INDEX(XML!$A$2:$R$782,MATCH(C3620,XML!$D$2:$D$737,0),2)</f>
        <v>#N/A</v>
      </c>
    </row>
    <row r="3621" spans="1:14" ht="15.75" x14ac:dyDescent="0.25">
      <c r="A3621" s="184" t="s">
        <v>45353</v>
      </c>
      <c r="B3621" s="184"/>
      <c r="C3621" s="185"/>
      <c r="D3621" s="185"/>
      <c r="E3621" s="184"/>
      <c r="F3621" s="184"/>
      <c r="G3621" s="184"/>
      <c r="H3621" s="184"/>
      <c r="I3621" s="184"/>
      <c r="J3621" s="184"/>
      <c r="K3621" s="16">
        <f t="shared" si="168"/>
        <v>0</v>
      </c>
      <c r="L3621" s="16">
        <f t="shared" si="169"/>
        <v>0</v>
      </c>
      <c r="M3621" s="16">
        <f t="shared" si="170"/>
        <v>0</v>
      </c>
      <c r="N3621" t="e">
        <f>INDEX(XML!$A$2:$R$782,MATCH(C3621,XML!$D$2:$D$737,0),2)</f>
        <v>#N/A</v>
      </c>
    </row>
    <row r="3622" spans="1:14" ht="78.75" x14ac:dyDescent="0.2">
      <c r="A3622">
        <v>8624</v>
      </c>
      <c r="B3622" t="s">
        <v>3317</v>
      </c>
      <c r="C3622" s="15" t="s">
        <v>3318</v>
      </c>
      <c r="D3622" s="15" t="s">
        <v>3319</v>
      </c>
      <c r="E3622">
        <v>1040</v>
      </c>
      <c r="F3622">
        <v>2234</v>
      </c>
      <c r="H3622" t="s">
        <v>746</v>
      </c>
      <c r="K3622" s="16">
        <f t="shared" si="168"/>
        <v>1164.8</v>
      </c>
      <c r="L3622" s="16">
        <f t="shared" si="169"/>
        <v>1226.1052631578948</v>
      </c>
      <c r="M3622" s="16">
        <f t="shared" si="170"/>
        <v>1393.3014354066986</v>
      </c>
      <c r="N3622" t="e">
        <f>INDEX(XML!$A$2:$R$782,MATCH(C3622,XML!$D$2:$D$737,0),2)</f>
        <v>#N/A</v>
      </c>
    </row>
    <row r="3623" spans="1:14" ht="78.75" x14ac:dyDescent="0.2">
      <c r="A3623">
        <v>8623</v>
      </c>
      <c r="B3623" t="s">
        <v>3299</v>
      </c>
      <c r="C3623" s="15" t="s">
        <v>3300</v>
      </c>
      <c r="D3623" s="15" t="s">
        <v>3301</v>
      </c>
      <c r="E3623">
        <v>2040</v>
      </c>
      <c r="F3623">
        <v>4467</v>
      </c>
      <c r="H3623" t="s">
        <v>746</v>
      </c>
      <c r="K3623" s="16">
        <f t="shared" si="168"/>
        <v>2284.8000000000002</v>
      </c>
      <c r="L3623" s="16">
        <f t="shared" si="169"/>
        <v>2405.0526315789475</v>
      </c>
      <c r="M3623" s="16">
        <f t="shared" si="170"/>
        <v>2733.0143540669856</v>
      </c>
      <c r="N3623" t="e">
        <f>INDEX(XML!$A$2:$R$782,MATCH(C3623,XML!$D$2:$D$737,0),2)</f>
        <v>#N/A</v>
      </c>
    </row>
    <row r="3624" spans="1:14" ht="78.75" x14ac:dyDescent="0.2">
      <c r="A3624">
        <v>22311</v>
      </c>
      <c r="B3624" t="s">
        <v>3296</v>
      </c>
      <c r="C3624" s="15" t="s">
        <v>3297</v>
      </c>
      <c r="D3624" s="15" t="s">
        <v>3298</v>
      </c>
      <c r="E3624">
        <v>2425</v>
      </c>
      <c r="F3624">
        <v>3850</v>
      </c>
      <c r="H3624" t="s">
        <v>746</v>
      </c>
      <c r="K3624" s="16">
        <f t="shared" si="168"/>
        <v>2716</v>
      </c>
      <c r="L3624" s="16">
        <f t="shared" si="169"/>
        <v>2858.9473684210525</v>
      </c>
      <c r="M3624" s="16">
        <f t="shared" si="170"/>
        <v>3248.8038277511955</v>
      </c>
      <c r="N3624" t="e">
        <f>INDEX(XML!$A$2:$R$782,MATCH(C3624,XML!$D$2:$D$737,0),2)</f>
        <v>#N/A</v>
      </c>
    </row>
    <row r="3625" spans="1:14" ht="78.75" x14ac:dyDescent="0.2">
      <c r="A3625">
        <v>44504</v>
      </c>
      <c r="B3625" t="s">
        <v>3326</v>
      </c>
      <c r="C3625" s="15" t="s">
        <v>3327</v>
      </c>
      <c r="D3625" s="15" t="s">
        <v>3328</v>
      </c>
      <c r="E3625">
        <v>2500</v>
      </c>
      <c r="F3625">
        <v>5150</v>
      </c>
      <c r="H3625" t="s">
        <v>746</v>
      </c>
      <c r="K3625" s="16">
        <f t="shared" si="168"/>
        <v>2800</v>
      </c>
      <c r="L3625" s="16">
        <f t="shared" si="169"/>
        <v>2947.3684210526317</v>
      </c>
      <c r="M3625" s="16">
        <f t="shared" si="170"/>
        <v>3349.2822966507174</v>
      </c>
      <c r="N3625" t="e">
        <f>INDEX(XML!$A$2:$R$782,MATCH(C3625,XML!$D$2:$D$737,0),2)</f>
        <v>#N/A</v>
      </c>
    </row>
    <row r="3626" spans="1:14" ht="78.75" x14ac:dyDescent="0.2">
      <c r="A3626">
        <v>55428</v>
      </c>
      <c r="B3626" t="s">
        <v>15264</v>
      </c>
      <c r="C3626" s="15" t="s">
        <v>15265</v>
      </c>
      <c r="D3626" s="15" t="s">
        <v>15266</v>
      </c>
      <c r="E3626">
        <v>1155</v>
      </c>
      <c r="F3626">
        <v>2050</v>
      </c>
      <c r="K3626" s="16">
        <f t="shared" si="168"/>
        <v>1293.5999999999999</v>
      </c>
      <c r="L3626" s="16">
        <f t="shared" si="169"/>
        <v>1361.6842105263156</v>
      </c>
      <c r="M3626" s="16">
        <f t="shared" si="170"/>
        <v>1547.3684210526314</v>
      </c>
      <c r="N3626" t="e">
        <f>INDEX(XML!$A$2:$R$782,MATCH(C3626,XML!$D$2:$D$737,0),2)</f>
        <v>#N/A</v>
      </c>
    </row>
    <row r="3627" spans="1:14" ht="78.75" x14ac:dyDescent="0.2">
      <c r="A3627">
        <v>50340</v>
      </c>
      <c r="B3627" t="s">
        <v>3329</v>
      </c>
      <c r="C3627" s="15" t="s">
        <v>3330</v>
      </c>
      <c r="D3627" s="15" t="s">
        <v>3331</v>
      </c>
      <c r="E3627">
        <v>2080</v>
      </c>
      <c r="F3627">
        <v>3895</v>
      </c>
      <c r="H3627" t="s">
        <v>3108</v>
      </c>
      <c r="K3627" s="16">
        <f t="shared" si="168"/>
        <v>2329.6</v>
      </c>
      <c r="L3627" s="16">
        <f t="shared" si="169"/>
        <v>2452.2105263157896</v>
      </c>
      <c r="M3627" s="16">
        <f t="shared" si="170"/>
        <v>2786.6028708133972</v>
      </c>
      <c r="N3627" t="e">
        <f>INDEX(XML!$A$2:$R$782,MATCH(C3627,XML!$D$2:$D$737,0),2)</f>
        <v>#N/A</v>
      </c>
    </row>
    <row r="3628" spans="1:14" ht="78.75" x14ac:dyDescent="0.2">
      <c r="A3628">
        <v>63450</v>
      </c>
      <c r="B3628" t="s">
        <v>24726</v>
      </c>
      <c r="C3628" s="15" t="s">
        <v>24727</v>
      </c>
      <c r="D3628" s="15" t="s">
        <v>24728</v>
      </c>
      <c r="E3628">
        <v>2242</v>
      </c>
      <c r="F3628">
        <v>3578</v>
      </c>
      <c r="H3628" t="s">
        <v>768</v>
      </c>
      <c r="K3628" s="16">
        <f t="shared" si="168"/>
        <v>2511.04</v>
      </c>
      <c r="L3628" s="16">
        <f t="shared" si="169"/>
        <v>2643.2</v>
      </c>
      <c r="M3628" s="16">
        <f t="shared" si="170"/>
        <v>3003.6363636363635</v>
      </c>
      <c r="N3628" t="e">
        <f>INDEX(XML!$A$2:$R$782,MATCH(C3628,XML!$D$2:$D$737,0),2)</f>
        <v>#N/A</v>
      </c>
    </row>
    <row r="3629" spans="1:14" ht="78.75" x14ac:dyDescent="0.2">
      <c r="A3629">
        <v>63451</v>
      </c>
      <c r="B3629" t="s">
        <v>24729</v>
      </c>
      <c r="C3629" s="15" t="s">
        <v>24730</v>
      </c>
      <c r="D3629" s="15" t="s">
        <v>24731</v>
      </c>
      <c r="E3629">
        <v>2296</v>
      </c>
      <c r="F3629">
        <v>3500</v>
      </c>
      <c r="H3629" t="s">
        <v>768</v>
      </c>
      <c r="K3629" s="16">
        <f t="shared" si="168"/>
        <v>2571.52</v>
      </c>
      <c r="L3629" s="16">
        <f t="shared" si="169"/>
        <v>2706.863157894737</v>
      </c>
      <c r="M3629" s="16">
        <f t="shared" si="170"/>
        <v>3075.9808612440193</v>
      </c>
      <c r="N3629" t="e">
        <f>INDEX(XML!$A$2:$R$782,MATCH(C3629,XML!$D$2:$D$737,0),2)</f>
        <v>#N/A</v>
      </c>
    </row>
    <row r="3630" spans="1:14" ht="78.75" x14ac:dyDescent="0.2">
      <c r="A3630">
        <v>44502</v>
      </c>
      <c r="B3630" t="s">
        <v>3323</v>
      </c>
      <c r="C3630" s="15" t="s">
        <v>3324</v>
      </c>
      <c r="D3630" s="15" t="s">
        <v>3325</v>
      </c>
      <c r="E3630">
        <v>4400</v>
      </c>
      <c r="F3630">
        <v>8350</v>
      </c>
      <c r="H3630" t="s">
        <v>1122</v>
      </c>
      <c r="K3630" s="16">
        <f t="shared" si="168"/>
        <v>4928</v>
      </c>
      <c r="L3630" s="16">
        <f t="shared" si="169"/>
        <v>5187.3684210526317</v>
      </c>
      <c r="M3630" s="16">
        <f t="shared" si="170"/>
        <v>5894.7368421052633</v>
      </c>
      <c r="N3630" t="e">
        <f>INDEX(XML!$A$2:$R$782,MATCH(C3630,XML!$D$2:$D$737,0),2)</f>
        <v>#N/A</v>
      </c>
    </row>
    <row r="3631" spans="1:14" ht="78.75" x14ac:dyDescent="0.2">
      <c r="A3631">
        <v>50341</v>
      </c>
      <c r="B3631" t="s">
        <v>3332</v>
      </c>
      <c r="C3631" s="15" t="s">
        <v>3333</v>
      </c>
      <c r="D3631" s="15" t="s">
        <v>3334</v>
      </c>
      <c r="E3631">
        <v>1665</v>
      </c>
      <c r="F3631">
        <v>3180</v>
      </c>
      <c r="H3631" t="s">
        <v>746</v>
      </c>
      <c r="K3631" s="16">
        <f t="shared" si="168"/>
        <v>1864.8</v>
      </c>
      <c r="L3631" s="16">
        <f t="shared" si="169"/>
        <v>1962.9473684210527</v>
      </c>
      <c r="M3631" s="16">
        <f t="shared" si="170"/>
        <v>2230.6220095693784</v>
      </c>
      <c r="N3631" t="e">
        <f>INDEX(XML!$A$2:$R$782,MATCH(C3631,XML!$D$2:$D$737,0),2)</f>
        <v>#N/A</v>
      </c>
    </row>
    <row r="3632" spans="1:14" ht="67.5" x14ac:dyDescent="0.2">
      <c r="A3632">
        <v>22383</v>
      </c>
      <c r="B3632" t="s">
        <v>3302</v>
      </c>
      <c r="C3632" s="15" t="s">
        <v>3303</v>
      </c>
      <c r="D3632" s="15" t="s">
        <v>3304</v>
      </c>
      <c r="E3632">
        <v>1120</v>
      </c>
      <c r="F3632">
        <v>2011</v>
      </c>
      <c r="H3632" t="s">
        <v>746</v>
      </c>
      <c r="I3632">
        <v>1</v>
      </c>
      <c r="K3632" s="16">
        <f t="shared" si="168"/>
        <v>1254.4000000000001</v>
      </c>
      <c r="L3632" s="16">
        <f t="shared" si="169"/>
        <v>1320.4210526315792</v>
      </c>
      <c r="M3632" s="16">
        <f t="shared" si="170"/>
        <v>1500.4784688995219</v>
      </c>
      <c r="N3632" t="e">
        <f>INDEX(XML!$A$2:$R$782,MATCH(C3632,XML!$D$2:$D$737,0),2)</f>
        <v>#N/A</v>
      </c>
    </row>
    <row r="3633" spans="1:14" ht="67.5" x14ac:dyDescent="0.2">
      <c r="A3633">
        <v>22382</v>
      </c>
      <c r="B3633" t="s">
        <v>3305</v>
      </c>
      <c r="C3633" s="15" t="s">
        <v>3306</v>
      </c>
      <c r="D3633" s="15" t="s">
        <v>3307</v>
      </c>
      <c r="E3633">
        <v>1510</v>
      </c>
      <c r="F3633">
        <v>3120</v>
      </c>
      <c r="H3633" t="s">
        <v>746</v>
      </c>
      <c r="K3633" s="16">
        <f t="shared" si="168"/>
        <v>1691.2</v>
      </c>
      <c r="L3633" s="16">
        <f t="shared" si="169"/>
        <v>1780.2105263157894</v>
      </c>
      <c r="M3633" s="16">
        <f t="shared" si="170"/>
        <v>2022.9665071770332</v>
      </c>
      <c r="N3633" t="e">
        <f>INDEX(XML!$A$2:$R$782,MATCH(C3633,XML!$D$2:$D$737,0),2)</f>
        <v>#N/A</v>
      </c>
    </row>
    <row r="3634" spans="1:14" ht="56.25" x14ac:dyDescent="0.2">
      <c r="A3634">
        <v>22381</v>
      </c>
      <c r="B3634" t="s">
        <v>3308</v>
      </c>
      <c r="C3634" s="15" t="s">
        <v>3309</v>
      </c>
      <c r="D3634" s="15" t="s">
        <v>3310</v>
      </c>
      <c r="E3634">
        <v>3020</v>
      </c>
      <c r="F3634">
        <v>4130</v>
      </c>
      <c r="H3634">
        <v>2</v>
      </c>
      <c r="K3634" s="16">
        <f t="shared" si="168"/>
        <v>3382.4</v>
      </c>
      <c r="L3634" s="16">
        <f t="shared" si="169"/>
        <v>3560.4210526315787</v>
      </c>
      <c r="M3634" s="16">
        <f t="shared" si="170"/>
        <v>4045.9330143540665</v>
      </c>
      <c r="N3634" t="e">
        <f>INDEX(XML!$A$2:$R$782,MATCH(C3634,XML!$D$2:$D$737,0),2)</f>
        <v>#N/A</v>
      </c>
    </row>
    <row r="3635" spans="1:14" ht="56.25" x14ac:dyDescent="0.2">
      <c r="A3635">
        <v>23979</v>
      </c>
      <c r="B3635" t="s">
        <v>3320</v>
      </c>
      <c r="C3635" s="15" t="s">
        <v>3321</v>
      </c>
      <c r="D3635" s="15" t="s">
        <v>3322</v>
      </c>
      <c r="E3635">
        <v>2480</v>
      </c>
      <c r="F3635">
        <v>4485</v>
      </c>
      <c r="H3635" t="s">
        <v>746</v>
      </c>
      <c r="K3635" s="16">
        <f t="shared" si="168"/>
        <v>2777.6</v>
      </c>
      <c r="L3635" s="16">
        <f t="shared" si="169"/>
        <v>2923.7894736842104</v>
      </c>
      <c r="M3635" s="16">
        <f t="shared" si="170"/>
        <v>3322.4880382775123</v>
      </c>
      <c r="N3635" t="e">
        <f>INDEX(XML!$A$2:$R$782,MATCH(C3635,XML!$D$2:$D$737,0),2)</f>
        <v>#N/A</v>
      </c>
    </row>
    <row r="3636" spans="1:14" ht="22.5" customHeight="1" x14ac:dyDescent="0.2">
      <c r="A3636">
        <v>24903</v>
      </c>
      <c r="B3636" t="s">
        <v>3311</v>
      </c>
      <c r="C3636" s="15" t="s">
        <v>3312</v>
      </c>
      <c r="D3636" s="15" t="s">
        <v>3313</v>
      </c>
      <c r="E3636">
        <v>4048</v>
      </c>
      <c r="F3636">
        <v>4900</v>
      </c>
      <c r="H3636">
        <v>45</v>
      </c>
      <c r="K3636" s="16">
        <f t="shared" si="168"/>
        <v>4533.76</v>
      </c>
      <c r="L3636" s="16">
        <f t="shared" si="169"/>
        <v>4772.378947368421</v>
      </c>
      <c r="M3636" s="16">
        <f t="shared" si="170"/>
        <v>5423.1578947368416</v>
      </c>
      <c r="N3636" t="e">
        <f>INDEX(XML!$A$2:$R$782,MATCH(C3636,XML!$D$2:$D$737,0),2)</f>
        <v>#N/A</v>
      </c>
    </row>
    <row r="3637" spans="1:14" ht="22.5" customHeight="1" x14ac:dyDescent="0.2">
      <c r="A3637">
        <v>24904</v>
      </c>
      <c r="B3637" t="s">
        <v>3314</v>
      </c>
      <c r="C3637" s="15" t="s">
        <v>3315</v>
      </c>
      <c r="D3637" s="15" t="s">
        <v>3316</v>
      </c>
      <c r="E3637">
        <v>4835</v>
      </c>
      <c r="F3637">
        <v>6360</v>
      </c>
      <c r="K3637" s="16">
        <f t="shared" si="168"/>
        <v>5415.2</v>
      </c>
      <c r="L3637" s="16">
        <f t="shared" si="169"/>
        <v>5700.2105263157891</v>
      </c>
      <c r="M3637" s="16">
        <f t="shared" si="170"/>
        <v>6477.5119617224873</v>
      </c>
      <c r="N3637" t="e">
        <f>INDEX(XML!$A$2:$R$782,MATCH(C3637,XML!$D$2:$D$737,0),2)</f>
        <v>#N/A</v>
      </c>
    </row>
    <row r="3638" spans="1:14" ht="22.5" customHeight="1" x14ac:dyDescent="0.25">
      <c r="A3638" s="184" t="s">
        <v>3091</v>
      </c>
      <c r="B3638" s="184"/>
      <c r="C3638" s="185"/>
      <c r="D3638" s="185"/>
      <c r="E3638" s="184"/>
      <c r="F3638" s="184"/>
      <c r="G3638" s="184"/>
      <c r="H3638" s="184"/>
      <c r="I3638" s="184"/>
      <c r="J3638" s="184"/>
      <c r="K3638" s="16">
        <f t="shared" si="168"/>
        <v>0</v>
      </c>
      <c r="L3638" s="16">
        <f t="shared" si="169"/>
        <v>0</v>
      </c>
      <c r="M3638" s="16">
        <f t="shared" si="170"/>
        <v>0</v>
      </c>
      <c r="N3638" t="e">
        <f>INDEX(XML!$A$2:$R$782,MATCH(C3638,XML!$D$2:$D$737,0),2)</f>
        <v>#N/A</v>
      </c>
    </row>
    <row r="3639" spans="1:14" ht="22.5" customHeight="1" x14ac:dyDescent="0.2">
      <c r="A3639">
        <v>22304</v>
      </c>
      <c r="B3639" t="s">
        <v>3137</v>
      </c>
      <c r="C3639" s="15" t="s">
        <v>3138</v>
      </c>
      <c r="D3639" s="15" t="s">
        <v>3139</v>
      </c>
      <c r="E3639">
        <v>297</v>
      </c>
      <c r="F3639">
        <v>447</v>
      </c>
      <c r="H3639" t="s">
        <v>746</v>
      </c>
      <c r="K3639" s="16">
        <f t="shared" si="168"/>
        <v>332.64</v>
      </c>
      <c r="L3639" s="16">
        <f t="shared" si="169"/>
        <v>350.14736842105265</v>
      </c>
      <c r="M3639" s="16">
        <f t="shared" si="170"/>
        <v>397.89473684210532</v>
      </c>
      <c r="N3639" t="e">
        <f>INDEX(XML!$A$2:$R$782,MATCH(C3639,XML!$D$2:$D$737,0),2)</f>
        <v>#N/A</v>
      </c>
    </row>
    <row r="3640" spans="1:14" ht="22.5" customHeight="1" x14ac:dyDescent="0.2">
      <c r="A3640">
        <v>35955</v>
      </c>
      <c r="B3640" t="s">
        <v>3130</v>
      </c>
      <c r="C3640" s="15" t="s">
        <v>3131</v>
      </c>
      <c r="D3640" s="15" t="s">
        <v>3132</v>
      </c>
      <c r="E3640">
        <v>155</v>
      </c>
      <c r="F3640">
        <v>278</v>
      </c>
      <c r="H3640" t="s">
        <v>3133</v>
      </c>
      <c r="K3640" s="16">
        <f t="shared" si="168"/>
        <v>173.6</v>
      </c>
      <c r="L3640" s="16">
        <f t="shared" si="169"/>
        <v>182.73684210526315</v>
      </c>
      <c r="M3640" s="16">
        <f t="shared" si="170"/>
        <v>207.65550239234452</v>
      </c>
      <c r="N3640" t="e">
        <f>INDEX(XML!$A$2:$R$782,MATCH(C3640,XML!$D$2:$D$737,0),2)</f>
        <v>#N/A</v>
      </c>
    </row>
    <row r="3641" spans="1:14" ht="22.5" customHeight="1" x14ac:dyDescent="0.2">
      <c r="A3641">
        <v>22305</v>
      </c>
      <c r="B3641" t="s">
        <v>3134</v>
      </c>
      <c r="C3641" s="15" t="s">
        <v>3135</v>
      </c>
      <c r="D3641" s="15" t="s">
        <v>3136</v>
      </c>
      <c r="E3641">
        <v>292</v>
      </c>
      <c r="F3641">
        <v>447</v>
      </c>
      <c r="H3641" t="s">
        <v>746</v>
      </c>
      <c r="K3641" s="16">
        <f t="shared" si="168"/>
        <v>327.04000000000002</v>
      </c>
      <c r="L3641" s="16">
        <f t="shared" si="169"/>
        <v>344.25263157894739</v>
      </c>
      <c r="M3641" s="16">
        <f t="shared" si="170"/>
        <v>391.19617224880386</v>
      </c>
      <c r="N3641" t="e">
        <f>INDEX(XML!$A$2:$R$782,MATCH(C3641,XML!$D$2:$D$737,0),2)</f>
        <v>#N/A</v>
      </c>
    </row>
    <row r="3642" spans="1:14" ht="22.5" customHeight="1" x14ac:dyDescent="0.2">
      <c r="A3642">
        <v>12776</v>
      </c>
      <c r="B3642" t="s">
        <v>3155</v>
      </c>
      <c r="C3642" s="15" t="s">
        <v>3156</v>
      </c>
      <c r="D3642" s="15" t="s">
        <v>3157</v>
      </c>
      <c r="E3642">
        <v>1545</v>
      </c>
      <c r="F3642">
        <v>2903</v>
      </c>
      <c r="K3642" s="16">
        <f t="shared" si="168"/>
        <v>1730.4</v>
      </c>
      <c r="L3642" s="16">
        <f t="shared" si="169"/>
        <v>1821.4736842105262</v>
      </c>
      <c r="M3642" s="16">
        <f t="shared" si="170"/>
        <v>2069.8564593301435</v>
      </c>
      <c r="N3642" t="e">
        <f>INDEX(XML!$A$2:$R$782,MATCH(C3642,XML!$D$2:$D$737,0),2)</f>
        <v>#N/A</v>
      </c>
    </row>
    <row r="3643" spans="1:14" ht="22.5" customHeight="1" x14ac:dyDescent="0.2">
      <c r="A3643">
        <v>35953</v>
      </c>
      <c r="B3643" t="s">
        <v>3140</v>
      </c>
      <c r="C3643" s="15" t="s">
        <v>3141</v>
      </c>
      <c r="D3643" s="15" t="s">
        <v>3142</v>
      </c>
      <c r="E3643">
        <v>188</v>
      </c>
      <c r="F3643">
        <v>335</v>
      </c>
      <c r="H3643" t="s">
        <v>1116</v>
      </c>
      <c r="K3643" s="16">
        <f t="shared" si="168"/>
        <v>210.56</v>
      </c>
      <c r="L3643" s="16">
        <f t="shared" si="169"/>
        <v>221.6421052631579</v>
      </c>
      <c r="M3643" s="16">
        <f t="shared" si="170"/>
        <v>251.86602870813397</v>
      </c>
      <c r="N3643" t="e">
        <f>INDEX(XML!$A$2:$R$782,MATCH(C3643,XML!$D$2:$D$737,0),2)</f>
        <v>#N/A</v>
      </c>
    </row>
    <row r="3644" spans="1:14" ht="22.5" customHeight="1" x14ac:dyDescent="0.2">
      <c r="A3644">
        <v>14391</v>
      </c>
      <c r="B3644" t="s">
        <v>3143</v>
      </c>
      <c r="C3644" s="15" t="s">
        <v>3144</v>
      </c>
      <c r="D3644" s="15" t="s">
        <v>3145</v>
      </c>
      <c r="E3644">
        <v>337</v>
      </c>
      <c r="F3644">
        <v>670</v>
      </c>
      <c r="H3644" t="s">
        <v>746</v>
      </c>
      <c r="K3644" s="16">
        <f t="shared" si="168"/>
        <v>377.44</v>
      </c>
      <c r="L3644" s="16">
        <f t="shared" si="169"/>
        <v>397.30526315789473</v>
      </c>
      <c r="M3644" s="16">
        <f t="shared" si="170"/>
        <v>451.48325358851673</v>
      </c>
      <c r="N3644" t="e">
        <f>INDEX(XML!$A$2:$R$782,MATCH(C3644,XML!$D$2:$D$737,0),2)</f>
        <v>#N/A</v>
      </c>
    </row>
    <row r="3645" spans="1:14" ht="22.5" customHeight="1" x14ac:dyDescent="0.2">
      <c r="A3645">
        <v>57573</v>
      </c>
      <c r="B3645" t="s">
        <v>16548</v>
      </c>
      <c r="C3645" s="15" t="s">
        <v>16549</v>
      </c>
      <c r="D3645" s="15" t="s">
        <v>16550</v>
      </c>
      <c r="E3645">
        <v>350</v>
      </c>
      <c r="F3645">
        <v>670</v>
      </c>
      <c r="H3645" t="s">
        <v>746</v>
      </c>
      <c r="K3645" s="16">
        <f t="shared" si="168"/>
        <v>392</v>
      </c>
      <c r="L3645" s="16">
        <f t="shared" si="169"/>
        <v>412.63157894736844</v>
      </c>
      <c r="M3645" s="16">
        <f t="shared" si="170"/>
        <v>468.89952153110056</v>
      </c>
      <c r="N3645" t="e">
        <f>INDEX(XML!$A$2:$R$782,MATCH(C3645,XML!$D$2:$D$737,0),2)</f>
        <v>#N/A</v>
      </c>
    </row>
    <row r="3646" spans="1:14" ht="45" x14ac:dyDescent="0.2">
      <c r="A3646">
        <v>57576</v>
      </c>
      <c r="B3646" t="s">
        <v>16551</v>
      </c>
      <c r="C3646" s="15" t="s">
        <v>16552</v>
      </c>
      <c r="D3646" s="15" t="s">
        <v>16553</v>
      </c>
      <c r="E3646">
        <v>590</v>
      </c>
      <c r="F3646">
        <v>1116</v>
      </c>
      <c r="H3646" t="s">
        <v>746</v>
      </c>
      <c r="K3646" s="16">
        <f t="shared" si="168"/>
        <v>660.8</v>
      </c>
      <c r="L3646" s="16">
        <f t="shared" si="169"/>
        <v>695.57894736842104</v>
      </c>
      <c r="M3646" s="16">
        <f t="shared" si="170"/>
        <v>790.43062200956945</v>
      </c>
      <c r="N3646" t="e">
        <f>INDEX(XML!$A$2:$R$782,MATCH(C3646,XML!$D$2:$D$737,0),2)</f>
        <v>#N/A</v>
      </c>
    </row>
    <row r="3647" spans="1:14" ht="45" x14ac:dyDescent="0.2">
      <c r="A3647">
        <v>35946</v>
      </c>
      <c r="B3647" t="s">
        <v>3109</v>
      </c>
      <c r="C3647" s="15" t="s">
        <v>3110</v>
      </c>
      <c r="D3647" s="15" t="s">
        <v>3111</v>
      </c>
      <c r="E3647">
        <v>251</v>
      </c>
      <c r="F3647">
        <v>469</v>
      </c>
      <c r="H3647" t="s">
        <v>44940</v>
      </c>
      <c r="K3647" s="16">
        <f t="shared" si="168"/>
        <v>281.12</v>
      </c>
      <c r="L3647" s="16">
        <f t="shared" si="169"/>
        <v>295.91578947368419</v>
      </c>
      <c r="M3647" s="16">
        <f t="shared" si="170"/>
        <v>336.26794258373207</v>
      </c>
      <c r="N3647" t="e">
        <f>INDEX(XML!$A$2:$R$782,MATCH(C3647,XML!$D$2:$D$737,0),2)</f>
        <v>#N/A</v>
      </c>
    </row>
    <row r="3648" spans="1:14" ht="22.5" customHeight="1" x14ac:dyDescent="0.2">
      <c r="A3648">
        <v>22296</v>
      </c>
      <c r="B3648" t="s">
        <v>3115</v>
      </c>
      <c r="C3648" s="15" t="s">
        <v>3116</v>
      </c>
      <c r="D3648" s="15" t="s">
        <v>3117</v>
      </c>
      <c r="E3648">
        <v>520</v>
      </c>
      <c r="F3648">
        <v>894</v>
      </c>
      <c r="H3648" t="s">
        <v>746</v>
      </c>
      <c r="K3648" s="16">
        <f t="shared" si="168"/>
        <v>582.4</v>
      </c>
      <c r="L3648" s="16">
        <f t="shared" si="169"/>
        <v>613.0526315789474</v>
      </c>
      <c r="M3648" s="16">
        <f t="shared" si="170"/>
        <v>696.6507177033493</v>
      </c>
      <c r="N3648" t="e">
        <f>INDEX(XML!$A$2:$R$782,MATCH(C3648,XML!$D$2:$D$737,0),2)</f>
        <v>#N/A</v>
      </c>
    </row>
    <row r="3649" spans="1:14" ht="45" x14ac:dyDescent="0.2">
      <c r="A3649">
        <v>8616</v>
      </c>
      <c r="B3649" t="s">
        <v>3118</v>
      </c>
      <c r="C3649" s="15" t="s">
        <v>3119</v>
      </c>
      <c r="D3649" s="15" t="s">
        <v>3120</v>
      </c>
      <c r="E3649">
        <v>1280</v>
      </c>
      <c r="F3649">
        <v>2254</v>
      </c>
      <c r="H3649" t="s">
        <v>746</v>
      </c>
      <c r="K3649" s="16">
        <f t="shared" si="168"/>
        <v>1433.6</v>
      </c>
      <c r="L3649" s="16">
        <f t="shared" si="169"/>
        <v>1509.0526315789473</v>
      </c>
      <c r="M3649" s="16">
        <f t="shared" si="170"/>
        <v>1714.8325358851673</v>
      </c>
      <c r="N3649" t="e">
        <f>INDEX(XML!$A$2:$R$782,MATCH(C3649,XML!$D$2:$D$737,0),2)</f>
        <v>#N/A</v>
      </c>
    </row>
    <row r="3650" spans="1:14" ht="33.75" customHeight="1" x14ac:dyDescent="0.2">
      <c r="A3650">
        <v>57577</v>
      </c>
      <c r="B3650" t="s">
        <v>16554</v>
      </c>
      <c r="C3650" s="15" t="s">
        <v>16555</v>
      </c>
      <c r="D3650" s="15" t="s">
        <v>16556</v>
      </c>
      <c r="E3650">
        <v>1321</v>
      </c>
      <c r="F3650">
        <v>2254</v>
      </c>
      <c r="K3650" s="16">
        <f t="shared" si="168"/>
        <v>1479.52</v>
      </c>
      <c r="L3650" s="16">
        <f t="shared" si="169"/>
        <v>1557.3894736842105</v>
      </c>
      <c r="M3650" s="16">
        <f t="shared" si="170"/>
        <v>1769.7607655502395</v>
      </c>
      <c r="N3650" t="e">
        <f>INDEX(XML!$A$2:$R$782,MATCH(C3650,XML!$D$2:$D$737,0),2)</f>
        <v>#N/A</v>
      </c>
    </row>
    <row r="3651" spans="1:14" ht="33.75" customHeight="1" x14ac:dyDescent="0.2">
      <c r="A3651">
        <v>35947</v>
      </c>
      <c r="B3651" t="s">
        <v>3100</v>
      </c>
      <c r="C3651" s="15" t="s">
        <v>3101</v>
      </c>
      <c r="D3651" s="15" t="s">
        <v>3102</v>
      </c>
      <c r="E3651">
        <v>325</v>
      </c>
      <c r="F3651">
        <v>626</v>
      </c>
      <c r="H3651" t="s">
        <v>45278</v>
      </c>
      <c r="K3651" s="16">
        <f t="shared" si="168"/>
        <v>364</v>
      </c>
      <c r="L3651" s="16">
        <f t="shared" si="169"/>
        <v>383.15789473684208</v>
      </c>
      <c r="M3651" s="16">
        <f t="shared" si="170"/>
        <v>435.40669856459323</v>
      </c>
      <c r="N3651" t="e">
        <f>INDEX(XML!$A$2:$R$782,MATCH(C3651,XML!$D$2:$D$737,0),2)</f>
        <v>#N/A</v>
      </c>
    </row>
    <row r="3652" spans="1:14" ht="33.75" customHeight="1" x14ac:dyDescent="0.2">
      <c r="A3652">
        <v>35948</v>
      </c>
      <c r="B3652" t="s">
        <v>3105</v>
      </c>
      <c r="C3652" s="15" t="s">
        <v>3106</v>
      </c>
      <c r="D3652" s="15" t="s">
        <v>3107</v>
      </c>
      <c r="E3652">
        <v>592</v>
      </c>
      <c r="F3652">
        <v>994</v>
      </c>
      <c r="H3652" t="s">
        <v>3108</v>
      </c>
      <c r="K3652" s="16">
        <f t="shared" si="168"/>
        <v>663.04</v>
      </c>
      <c r="L3652" s="16">
        <f t="shared" si="169"/>
        <v>697.93684210526317</v>
      </c>
      <c r="M3652" s="16">
        <f t="shared" si="170"/>
        <v>793.11004784688998</v>
      </c>
      <c r="N3652" t="e">
        <f>INDEX(XML!$A$2:$R$782,MATCH(C3652,XML!$D$2:$D$737,0),2)</f>
        <v>#N/A</v>
      </c>
    </row>
    <row r="3653" spans="1:14" ht="33.75" customHeight="1" x14ac:dyDescent="0.2">
      <c r="A3653">
        <v>8614</v>
      </c>
      <c r="B3653" t="s">
        <v>3121</v>
      </c>
      <c r="C3653" s="15" t="s">
        <v>3122</v>
      </c>
      <c r="D3653" s="15" t="s">
        <v>3123</v>
      </c>
      <c r="E3653">
        <v>3130</v>
      </c>
      <c r="F3653">
        <v>4730</v>
      </c>
      <c r="H3653" t="s">
        <v>746</v>
      </c>
      <c r="K3653" s="16">
        <f t="shared" ref="K3653:K3716" si="171">IF(E3653&gt;49999,E3653+E3653*0.07,IF(E3653&lt;=49999,E3653+E3653*0.12))</f>
        <v>3505.6</v>
      </c>
      <c r="L3653" s="16">
        <f t="shared" ref="L3653:L3716" si="172">K3653*100/95</f>
        <v>3690.1052631578946</v>
      </c>
      <c r="M3653" s="16">
        <f t="shared" ref="M3653:M3716" si="173">IF(COUNTIF(C3653,"*Dahua*"),F3653-10,L3653*100/88)</f>
        <v>4193.3014354066981</v>
      </c>
      <c r="N3653" t="e">
        <f>INDEX(XML!$A$2:$R$782,MATCH(C3653,XML!$D$2:$D$737,0),2)</f>
        <v>#N/A</v>
      </c>
    </row>
    <row r="3654" spans="1:14" ht="33.75" customHeight="1" x14ac:dyDescent="0.2">
      <c r="A3654">
        <v>50314</v>
      </c>
      <c r="B3654" t="s">
        <v>3164</v>
      </c>
      <c r="C3654" s="15" t="s">
        <v>3165</v>
      </c>
      <c r="D3654" s="15" t="s">
        <v>3166</v>
      </c>
      <c r="E3654">
        <v>3205</v>
      </c>
      <c r="F3654">
        <v>4994</v>
      </c>
      <c r="H3654" t="s">
        <v>746</v>
      </c>
      <c r="K3654" s="16">
        <f t="shared" si="171"/>
        <v>3589.6</v>
      </c>
      <c r="L3654" s="16">
        <f t="shared" si="172"/>
        <v>3778.5263157894738</v>
      </c>
      <c r="M3654" s="16">
        <f t="shared" si="173"/>
        <v>4293.7799043062196</v>
      </c>
      <c r="N3654" t="e">
        <f>INDEX(XML!$A$2:$R$782,MATCH(C3654,XML!$D$2:$D$737,0),2)</f>
        <v>#N/A</v>
      </c>
    </row>
    <row r="3655" spans="1:14" ht="33.75" customHeight="1" x14ac:dyDescent="0.2">
      <c r="A3655">
        <v>57579</v>
      </c>
      <c r="B3655" t="s">
        <v>16557</v>
      </c>
      <c r="C3655" s="15" t="s">
        <v>16558</v>
      </c>
      <c r="D3655" s="15" t="s">
        <v>16559</v>
      </c>
      <c r="E3655">
        <v>4300</v>
      </c>
      <c r="F3655">
        <v>7850</v>
      </c>
      <c r="K3655" s="16">
        <f t="shared" si="171"/>
        <v>4816</v>
      </c>
      <c r="L3655" s="16">
        <f t="shared" si="172"/>
        <v>5069.4736842105267</v>
      </c>
      <c r="M3655" s="16">
        <f t="shared" si="173"/>
        <v>5760.7655502392354</v>
      </c>
      <c r="N3655" t="e">
        <f>INDEX(XML!$A$2:$R$782,MATCH(C3655,XML!$D$2:$D$737,0),2)</f>
        <v>#N/A</v>
      </c>
    </row>
    <row r="3656" spans="1:14" ht="33.75" customHeight="1" x14ac:dyDescent="0.2">
      <c r="A3656">
        <v>8610</v>
      </c>
      <c r="B3656" t="s">
        <v>3095</v>
      </c>
      <c r="C3656" s="15" t="s">
        <v>3096</v>
      </c>
      <c r="D3656" s="15" t="s">
        <v>3097</v>
      </c>
      <c r="E3656">
        <v>345</v>
      </c>
      <c r="F3656">
        <v>670</v>
      </c>
      <c r="H3656" t="s">
        <v>746</v>
      </c>
      <c r="K3656" s="16">
        <f t="shared" si="171"/>
        <v>386.4</v>
      </c>
      <c r="L3656" s="16">
        <f t="shared" si="172"/>
        <v>406.73684210526318</v>
      </c>
      <c r="M3656" s="16">
        <f t="shared" si="173"/>
        <v>462.20095693779911</v>
      </c>
      <c r="N3656" t="e">
        <f>INDEX(XML!$A$2:$R$782,MATCH(C3656,XML!$D$2:$D$737,0),2)</f>
        <v>#N/A</v>
      </c>
    </row>
    <row r="3657" spans="1:14" ht="33.75" customHeight="1" x14ac:dyDescent="0.2">
      <c r="A3657">
        <v>8608</v>
      </c>
      <c r="B3657" t="s">
        <v>3098</v>
      </c>
      <c r="C3657" s="15" t="s">
        <v>3099</v>
      </c>
      <c r="D3657" s="15" t="s">
        <v>24157</v>
      </c>
      <c r="E3657">
        <v>595</v>
      </c>
      <c r="F3657">
        <v>1116</v>
      </c>
      <c r="H3657" t="s">
        <v>746</v>
      </c>
      <c r="K3657" s="16">
        <f t="shared" si="171"/>
        <v>666.4</v>
      </c>
      <c r="L3657" s="16">
        <f t="shared" si="172"/>
        <v>701.47368421052636</v>
      </c>
      <c r="M3657" s="16">
        <f t="shared" si="173"/>
        <v>797.12918660287096</v>
      </c>
      <c r="N3657" t="e">
        <f>INDEX(XML!$A$2:$R$782,MATCH(C3657,XML!$D$2:$D$737,0),2)</f>
        <v>#N/A</v>
      </c>
    </row>
    <row r="3658" spans="1:14" ht="33.75" customHeight="1" x14ac:dyDescent="0.2">
      <c r="A3658">
        <v>50313</v>
      </c>
      <c r="B3658" t="s">
        <v>3161</v>
      </c>
      <c r="C3658" s="15" t="s">
        <v>3162</v>
      </c>
      <c r="D3658" s="15" t="s">
        <v>3163</v>
      </c>
      <c r="E3658">
        <v>705</v>
      </c>
      <c r="F3658">
        <v>1198</v>
      </c>
      <c r="K3658" s="16">
        <f t="shared" si="171"/>
        <v>789.6</v>
      </c>
      <c r="L3658" s="16">
        <f t="shared" si="172"/>
        <v>831.15789473684208</v>
      </c>
      <c r="M3658" s="16">
        <f t="shared" si="173"/>
        <v>944.49760765550241</v>
      </c>
      <c r="N3658" t="e">
        <f>INDEX(XML!$A$2:$R$782,MATCH(C3658,XML!$D$2:$D$737,0),2)</f>
        <v>#N/A</v>
      </c>
    </row>
    <row r="3659" spans="1:14" ht="56.25" x14ac:dyDescent="0.2">
      <c r="A3659">
        <v>50312</v>
      </c>
      <c r="B3659" t="s">
        <v>45795</v>
      </c>
      <c r="C3659" s="15" t="s">
        <v>45796</v>
      </c>
      <c r="D3659" s="15" t="s">
        <v>45797</v>
      </c>
      <c r="E3659">
        <v>3160</v>
      </c>
      <c r="F3659">
        <v>4830</v>
      </c>
      <c r="H3659" t="s">
        <v>746</v>
      </c>
      <c r="K3659" s="16">
        <f t="shared" si="171"/>
        <v>3539.2</v>
      </c>
      <c r="L3659" s="16">
        <f t="shared" si="172"/>
        <v>3725.4736842105262</v>
      </c>
      <c r="M3659" s="16">
        <f t="shared" si="173"/>
        <v>4233.4928229665074</v>
      </c>
      <c r="N3659" t="e">
        <f>INDEX(XML!$A$2:$R$782,MATCH(C3659,XML!$D$2:$D$737,0),2)</f>
        <v>#N/A</v>
      </c>
    </row>
    <row r="3660" spans="1:14" ht="56.25" x14ac:dyDescent="0.2">
      <c r="A3660">
        <v>50311</v>
      </c>
      <c r="B3660" t="s">
        <v>3158</v>
      </c>
      <c r="C3660" s="15" t="s">
        <v>3159</v>
      </c>
      <c r="D3660" s="15" t="s">
        <v>3160</v>
      </c>
      <c r="E3660">
        <v>3240</v>
      </c>
      <c r="F3660">
        <v>4910</v>
      </c>
      <c r="H3660" t="s">
        <v>746</v>
      </c>
      <c r="K3660" s="16">
        <f t="shared" si="171"/>
        <v>3628.8</v>
      </c>
      <c r="L3660" s="16">
        <f t="shared" si="172"/>
        <v>3819.7894736842104</v>
      </c>
      <c r="M3660" s="16">
        <f t="shared" si="173"/>
        <v>4340.6698564593307</v>
      </c>
      <c r="N3660" t="e">
        <f>INDEX(XML!$A$2:$R$782,MATCH(C3660,XML!$D$2:$D$737,0),2)</f>
        <v>#N/A</v>
      </c>
    </row>
    <row r="3661" spans="1:14" ht="45" x14ac:dyDescent="0.2">
      <c r="A3661">
        <v>8619</v>
      </c>
      <c r="B3661" t="s">
        <v>3149</v>
      </c>
      <c r="C3661" s="15" t="s">
        <v>3150</v>
      </c>
      <c r="D3661" s="15" t="s">
        <v>3151</v>
      </c>
      <c r="E3661">
        <v>1440</v>
      </c>
      <c r="F3661">
        <v>2720</v>
      </c>
      <c r="H3661" t="s">
        <v>746</v>
      </c>
      <c r="K3661" s="16">
        <f t="shared" si="171"/>
        <v>1612.8</v>
      </c>
      <c r="L3661" s="16">
        <f t="shared" si="172"/>
        <v>1697.6842105263158</v>
      </c>
      <c r="M3661" s="16">
        <f t="shared" si="173"/>
        <v>1929.1866028708134</v>
      </c>
      <c r="N3661" t="e">
        <f>INDEX(XML!$A$2:$R$782,MATCH(C3661,XML!$D$2:$D$737,0),2)</f>
        <v>#N/A</v>
      </c>
    </row>
    <row r="3662" spans="1:14" ht="45" x14ac:dyDescent="0.2">
      <c r="A3662">
        <v>29017</v>
      </c>
      <c r="B3662" t="s">
        <v>3092</v>
      </c>
      <c r="C3662" s="15" t="s">
        <v>3093</v>
      </c>
      <c r="D3662" s="15" t="s">
        <v>3094</v>
      </c>
      <c r="E3662">
        <v>968</v>
      </c>
      <c r="F3662">
        <v>1407</v>
      </c>
      <c r="H3662" t="s">
        <v>746</v>
      </c>
      <c r="K3662" s="16">
        <f t="shared" si="171"/>
        <v>1084.1600000000001</v>
      </c>
      <c r="L3662" s="16">
        <f t="shared" si="172"/>
        <v>1141.2210526315791</v>
      </c>
      <c r="M3662" s="16">
        <f t="shared" si="173"/>
        <v>1296.8421052631581</v>
      </c>
      <c r="N3662" t="e">
        <f>INDEX(XML!$A$2:$R$782,MATCH(C3662,XML!$D$2:$D$737,0),2)</f>
        <v>#N/A</v>
      </c>
    </row>
    <row r="3663" spans="1:14" ht="33.75" x14ac:dyDescent="0.2">
      <c r="A3663">
        <v>24898</v>
      </c>
      <c r="B3663" t="s">
        <v>15184</v>
      </c>
      <c r="C3663" s="15" t="s">
        <v>15185</v>
      </c>
      <c r="D3663" s="15" t="s">
        <v>15186</v>
      </c>
      <c r="E3663">
        <v>918</v>
      </c>
      <c r="F3663">
        <v>1410</v>
      </c>
      <c r="H3663" t="s">
        <v>746</v>
      </c>
      <c r="K3663" s="16">
        <f t="shared" si="171"/>
        <v>1028.1600000000001</v>
      </c>
      <c r="L3663" s="16">
        <f t="shared" si="172"/>
        <v>1082.2736842105264</v>
      </c>
      <c r="M3663" s="16">
        <f t="shared" si="173"/>
        <v>1229.8564593301437</v>
      </c>
      <c r="N3663" t="e">
        <f>INDEX(XML!$A$2:$R$782,MATCH(C3663,XML!$D$2:$D$737,0),2)</f>
        <v>#N/A</v>
      </c>
    </row>
    <row r="3664" spans="1:14" ht="22.5" customHeight="1" x14ac:dyDescent="0.2">
      <c r="A3664">
        <v>24899</v>
      </c>
      <c r="B3664" t="s">
        <v>3112</v>
      </c>
      <c r="C3664" s="15" t="s">
        <v>3113</v>
      </c>
      <c r="D3664" s="15" t="s">
        <v>3114</v>
      </c>
      <c r="E3664">
        <v>1665</v>
      </c>
      <c r="F3664">
        <v>2404</v>
      </c>
      <c r="H3664" t="s">
        <v>746</v>
      </c>
      <c r="K3664" s="16">
        <f t="shared" si="171"/>
        <v>1864.8</v>
      </c>
      <c r="L3664" s="16">
        <f t="shared" si="172"/>
        <v>1962.9473684210527</v>
      </c>
      <c r="M3664" s="16">
        <f t="shared" si="173"/>
        <v>2230.6220095693784</v>
      </c>
      <c r="N3664" t="e">
        <f>INDEX(XML!$A$2:$R$782,MATCH(C3664,XML!$D$2:$D$737,0),2)</f>
        <v>#N/A</v>
      </c>
    </row>
    <row r="3665" spans="1:14" ht="22.5" customHeight="1" x14ac:dyDescent="0.2">
      <c r="A3665">
        <v>24893</v>
      </c>
      <c r="B3665" t="s">
        <v>3124</v>
      </c>
      <c r="C3665" s="15" t="s">
        <v>3125</v>
      </c>
      <c r="D3665" s="15" t="s">
        <v>3126</v>
      </c>
      <c r="E3665">
        <v>1315</v>
      </c>
      <c r="F3665">
        <v>1890</v>
      </c>
      <c r="H3665" t="s">
        <v>746</v>
      </c>
      <c r="K3665" s="16">
        <f t="shared" si="171"/>
        <v>1472.8</v>
      </c>
      <c r="L3665" s="16">
        <f t="shared" si="172"/>
        <v>1550.3157894736842</v>
      </c>
      <c r="M3665" s="16">
        <f t="shared" si="173"/>
        <v>1761.7224880382776</v>
      </c>
      <c r="N3665" t="e">
        <f>INDEX(XML!$A$2:$R$782,MATCH(C3665,XML!$D$2:$D$737,0),2)</f>
        <v>#N/A</v>
      </c>
    </row>
    <row r="3666" spans="1:14" ht="33.75" x14ac:dyDescent="0.2">
      <c r="A3666">
        <v>26000</v>
      </c>
      <c r="B3666" t="s">
        <v>15181</v>
      </c>
      <c r="C3666" s="15" t="s">
        <v>15182</v>
      </c>
      <c r="D3666" s="15" t="s">
        <v>15183</v>
      </c>
      <c r="E3666">
        <v>2495</v>
      </c>
      <c r="F3666">
        <v>3498</v>
      </c>
      <c r="H3666" t="s">
        <v>746</v>
      </c>
      <c r="K3666" s="16">
        <f t="shared" si="171"/>
        <v>2794.4</v>
      </c>
      <c r="L3666" s="16">
        <f t="shared" si="172"/>
        <v>2941.4736842105262</v>
      </c>
      <c r="M3666" s="16">
        <f t="shared" si="173"/>
        <v>3342.5837320574165</v>
      </c>
      <c r="N3666" t="e">
        <f>INDEX(XML!$A$2:$R$782,MATCH(C3666,XML!$D$2:$D$737,0),2)</f>
        <v>#N/A</v>
      </c>
    </row>
    <row r="3667" spans="1:14" ht="45" x14ac:dyDescent="0.2">
      <c r="A3667">
        <v>26002</v>
      </c>
      <c r="B3667" t="s">
        <v>3127</v>
      </c>
      <c r="C3667" s="15" t="s">
        <v>3128</v>
      </c>
      <c r="D3667" s="15" t="s">
        <v>3129</v>
      </c>
      <c r="E3667">
        <v>1463</v>
      </c>
      <c r="F3667">
        <v>2190</v>
      </c>
      <c r="H3667" t="s">
        <v>746</v>
      </c>
      <c r="K3667" s="16">
        <f t="shared" si="171"/>
        <v>1638.56</v>
      </c>
      <c r="L3667" s="16">
        <f t="shared" si="172"/>
        <v>1724.8</v>
      </c>
      <c r="M3667" s="16">
        <f t="shared" si="173"/>
        <v>1960</v>
      </c>
      <c r="N3667" t="e">
        <f>INDEX(XML!$A$2:$R$782,MATCH(C3667,XML!$D$2:$D$737,0),2)</f>
        <v>#N/A</v>
      </c>
    </row>
    <row r="3668" spans="1:14" ht="45" x14ac:dyDescent="0.2">
      <c r="A3668">
        <v>32128</v>
      </c>
      <c r="B3668" t="s">
        <v>3146</v>
      </c>
      <c r="C3668" s="15" t="s">
        <v>3147</v>
      </c>
      <c r="D3668" s="15" t="s">
        <v>3148</v>
      </c>
      <c r="E3668">
        <v>2847</v>
      </c>
      <c r="F3668">
        <v>3999</v>
      </c>
      <c r="H3668" t="s">
        <v>746</v>
      </c>
      <c r="K3668" s="16">
        <f t="shared" si="171"/>
        <v>3188.64</v>
      </c>
      <c r="L3668" s="16">
        <f t="shared" si="172"/>
        <v>3356.4631578947369</v>
      </c>
      <c r="M3668" s="16">
        <f t="shared" si="173"/>
        <v>3814.1626794258377</v>
      </c>
      <c r="N3668" t="e">
        <f>INDEX(XML!$A$2:$R$782,MATCH(C3668,XML!$D$2:$D$737,0),2)</f>
        <v>#N/A</v>
      </c>
    </row>
    <row r="3669" spans="1:14" ht="33.75" x14ac:dyDescent="0.2">
      <c r="A3669">
        <v>29018</v>
      </c>
      <c r="B3669" t="s">
        <v>3092</v>
      </c>
      <c r="C3669" s="15" t="s">
        <v>3103</v>
      </c>
      <c r="D3669" s="15" t="s">
        <v>3104</v>
      </c>
      <c r="E3669">
        <v>965</v>
      </c>
      <c r="F3669">
        <v>1407</v>
      </c>
      <c r="H3669" t="s">
        <v>746</v>
      </c>
      <c r="K3669" s="16">
        <f t="shared" si="171"/>
        <v>1080.8</v>
      </c>
      <c r="L3669" s="16">
        <f t="shared" si="172"/>
        <v>1137.6842105263158</v>
      </c>
      <c r="M3669" s="16">
        <f t="shared" si="173"/>
        <v>1292.8229665071772</v>
      </c>
      <c r="N3669" t="e">
        <f>INDEX(XML!$A$2:$R$782,MATCH(C3669,XML!$D$2:$D$737,0),2)</f>
        <v>#N/A</v>
      </c>
    </row>
    <row r="3670" spans="1:14" ht="56.25" x14ac:dyDescent="0.2">
      <c r="A3670">
        <v>46961</v>
      </c>
      <c r="B3670" t="s">
        <v>3152</v>
      </c>
      <c r="C3670" s="15" t="s">
        <v>3153</v>
      </c>
      <c r="D3670" s="15" t="s">
        <v>3154</v>
      </c>
      <c r="E3670">
        <v>2181</v>
      </c>
      <c r="F3670">
        <v>3590</v>
      </c>
      <c r="H3670" t="s">
        <v>746</v>
      </c>
      <c r="K3670" s="16">
        <f t="shared" si="171"/>
        <v>2442.7199999999998</v>
      </c>
      <c r="L3670" s="16">
        <f t="shared" si="172"/>
        <v>2571.2842105263153</v>
      </c>
      <c r="M3670" s="16">
        <f t="shared" si="173"/>
        <v>2921.9138755980853</v>
      </c>
      <c r="N3670" t="e">
        <f>INDEX(XML!$A$2:$R$782,MATCH(C3670,XML!$D$2:$D$737,0),2)</f>
        <v>#N/A</v>
      </c>
    </row>
    <row r="3671" spans="1:14" ht="22.5" customHeight="1" x14ac:dyDescent="0.25">
      <c r="A3671" s="184" t="s">
        <v>3167</v>
      </c>
      <c r="B3671" s="184"/>
      <c r="C3671" s="185"/>
      <c r="D3671" s="185"/>
      <c r="E3671" s="184"/>
      <c r="F3671" s="184"/>
      <c r="G3671" s="184"/>
      <c r="H3671" s="184"/>
      <c r="I3671" s="184"/>
      <c r="J3671" s="184"/>
      <c r="K3671" s="16">
        <f t="shared" si="171"/>
        <v>0</v>
      </c>
      <c r="L3671" s="16">
        <f t="shared" si="172"/>
        <v>0</v>
      </c>
      <c r="M3671" s="16">
        <f t="shared" si="173"/>
        <v>0</v>
      </c>
      <c r="N3671" t="e">
        <f>INDEX(XML!$A$2:$R$782,MATCH(C3671,XML!$D$2:$D$737,0),2)</f>
        <v>#N/A</v>
      </c>
    </row>
    <row r="3672" spans="1:14" ht="22.5" customHeight="1" x14ac:dyDescent="0.2">
      <c r="A3672">
        <v>22303</v>
      </c>
      <c r="B3672" t="s">
        <v>3197</v>
      </c>
      <c r="C3672" s="15" t="s">
        <v>3198</v>
      </c>
      <c r="D3672" s="15" t="s">
        <v>3199</v>
      </c>
      <c r="E3672">
        <v>205</v>
      </c>
      <c r="F3672">
        <v>557</v>
      </c>
      <c r="H3672" t="s">
        <v>746</v>
      </c>
      <c r="K3672" s="16">
        <f t="shared" si="171"/>
        <v>229.6</v>
      </c>
      <c r="L3672" s="16">
        <f t="shared" si="172"/>
        <v>241.68421052631578</v>
      </c>
      <c r="M3672" s="16">
        <f t="shared" si="173"/>
        <v>274.64114832535881</v>
      </c>
      <c r="N3672" t="e">
        <f>INDEX(XML!$A$2:$R$782,MATCH(C3672,XML!$D$2:$D$737,0),2)</f>
        <v>#N/A</v>
      </c>
    </row>
    <row r="3673" spans="1:14" ht="22.5" customHeight="1" x14ac:dyDescent="0.2">
      <c r="A3673">
        <v>35956</v>
      </c>
      <c r="B3673" t="s">
        <v>3194</v>
      </c>
      <c r="C3673" s="15" t="s">
        <v>3195</v>
      </c>
      <c r="D3673" s="15" t="s">
        <v>3196</v>
      </c>
      <c r="E3673">
        <v>118</v>
      </c>
      <c r="F3673">
        <v>357</v>
      </c>
      <c r="H3673" t="s">
        <v>3187</v>
      </c>
      <c r="K3673" s="16">
        <f t="shared" si="171"/>
        <v>132.16</v>
      </c>
      <c r="L3673" s="16">
        <f t="shared" si="172"/>
        <v>139.1157894736842</v>
      </c>
      <c r="M3673" s="16">
        <f t="shared" si="173"/>
        <v>158.08612440191385</v>
      </c>
      <c r="N3673" t="e">
        <f>INDEX(XML!$A$2:$R$782,MATCH(C3673,XML!$D$2:$D$737,0),2)</f>
        <v>#N/A</v>
      </c>
    </row>
    <row r="3674" spans="1:14" ht="22.5" customHeight="1" x14ac:dyDescent="0.2">
      <c r="A3674">
        <v>22297</v>
      </c>
      <c r="B3674" t="s">
        <v>3200</v>
      </c>
      <c r="C3674" s="15" t="s">
        <v>3201</v>
      </c>
      <c r="D3674" s="15" t="s">
        <v>3202</v>
      </c>
      <c r="E3674">
        <v>207</v>
      </c>
      <c r="F3674">
        <v>669</v>
      </c>
      <c r="H3674" t="s">
        <v>746</v>
      </c>
      <c r="K3674" s="16">
        <f t="shared" si="171"/>
        <v>231.84</v>
      </c>
      <c r="L3674" s="16">
        <f t="shared" si="172"/>
        <v>244.04210526315791</v>
      </c>
      <c r="M3674" s="16">
        <f t="shared" si="173"/>
        <v>277.32057416267941</v>
      </c>
      <c r="N3674" t="e">
        <f>INDEX(XML!$A$2:$R$782,MATCH(C3674,XML!$D$2:$D$737,0),2)</f>
        <v>#N/A</v>
      </c>
    </row>
    <row r="3675" spans="1:14" ht="22.5" customHeight="1" x14ac:dyDescent="0.2">
      <c r="A3675">
        <v>12777</v>
      </c>
      <c r="B3675" t="s">
        <v>3209</v>
      </c>
      <c r="C3675" s="15" t="s">
        <v>3210</v>
      </c>
      <c r="D3675" s="15" t="s">
        <v>3211</v>
      </c>
      <c r="E3675">
        <v>1375</v>
      </c>
      <c r="F3675">
        <v>2569</v>
      </c>
      <c r="K3675" s="16">
        <f t="shared" si="171"/>
        <v>1540</v>
      </c>
      <c r="L3675" s="16">
        <f t="shared" si="172"/>
        <v>1621.0526315789473</v>
      </c>
      <c r="M3675" s="16">
        <f t="shared" si="173"/>
        <v>1842.1052631578946</v>
      </c>
      <c r="N3675" t="e">
        <f>INDEX(XML!$A$2:$R$782,MATCH(C3675,XML!$D$2:$D$737,0),2)</f>
        <v>#N/A</v>
      </c>
    </row>
    <row r="3676" spans="1:14" ht="22.5" customHeight="1" x14ac:dyDescent="0.2">
      <c r="A3676">
        <v>35952</v>
      </c>
      <c r="B3676" t="s">
        <v>3203</v>
      </c>
      <c r="C3676" s="15" t="s">
        <v>3204</v>
      </c>
      <c r="D3676" s="15" t="s">
        <v>3205</v>
      </c>
      <c r="E3676">
        <v>153</v>
      </c>
      <c r="F3676">
        <v>369</v>
      </c>
      <c r="K3676" s="16">
        <f t="shared" si="171"/>
        <v>171.36</v>
      </c>
      <c r="L3676" s="16">
        <f t="shared" si="172"/>
        <v>180.37894736842105</v>
      </c>
      <c r="M3676" s="16">
        <f t="shared" si="173"/>
        <v>204.97607655502395</v>
      </c>
      <c r="N3676" t="e">
        <f>INDEX(XML!$A$2:$R$782,MATCH(C3676,XML!$D$2:$D$737,0),2)</f>
        <v>#N/A</v>
      </c>
    </row>
    <row r="3677" spans="1:14" ht="22.5" customHeight="1" x14ac:dyDescent="0.2">
      <c r="A3677">
        <v>14392</v>
      </c>
      <c r="B3677" t="s">
        <v>3206</v>
      </c>
      <c r="C3677" s="15" t="s">
        <v>3207</v>
      </c>
      <c r="D3677" s="15" t="s">
        <v>3208</v>
      </c>
      <c r="E3677">
        <v>282</v>
      </c>
      <c r="F3677">
        <v>669</v>
      </c>
      <c r="H3677" t="s">
        <v>746</v>
      </c>
      <c r="K3677" s="16">
        <f t="shared" si="171"/>
        <v>315.83999999999997</v>
      </c>
      <c r="L3677" s="16">
        <f t="shared" si="172"/>
        <v>332.46315789473681</v>
      </c>
      <c r="M3677" s="16">
        <f t="shared" si="173"/>
        <v>377.79904306220089</v>
      </c>
      <c r="N3677" t="e">
        <f>INDEX(XML!$A$2:$R$782,MATCH(C3677,XML!$D$2:$D$737,0),2)</f>
        <v>#N/A</v>
      </c>
    </row>
    <row r="3678" spans="1:14" ht="56.25" x14ac:dyDescent="0.2">
      <c r="A3678">
        <v>12775</v>
      </c>
      <c r="B3678" t="s">
        <v>3212</v>
      </c>
      <c r="C3678" s="15" t="s">
        <v>3213</v>
      </c>
      <c r="D3678" s="15" t="s">
        <v>3214</v>
      </c>
      <c r="E3678">
        <v>1279</v>
      </c>
      <c r="F3678">
        <v>2568</v>
      </c>
      <c r="K3678" s="16">
        <f t="shared" si="171"/>
        <v>1432.48</v>
      </c>
      <c r="L3678" s="16">
        <f t="shared" si="172"/>
        <v>1507.8736842105263</v>
      </c>
      <c r="M3678" s="16">
        <f t="shared" si="173"/>
        <v>1713.4928229665072</v>
      </c>
      <c r="N3678" t="e">
        <f>INDEX(XML!$A$2:$R$782,MATCH(C3678,XML!$D$2:$D$737,0),2)</f>
        <v>#N/A</v>
      </c>
    </row>
    <row r="3679" spans="1:14" ht="45" x14ac:dyDescent="0.2">
      <c r="A3679">
        <v>57572</v>
      </c>
      <c r="B3679" t="s">
        <v>16560</v>
      </c>
      <c r="C3679" s="15" t="s">
        <v>16561</v>
      </c>
      <c r="D3679" s="15" t="s">
        <v>16562</v>
      </c>
      <c r="E3679">
        <v>263</v>
      </c>
      <c r="F3679">
        <v>610</v>
      </c>
      <c r="H3679" t="s">
        <v>3180</v>
      </c>
      <c r="K3679" s="16">
        <f t="shared" si="171"/>
        <v>294.56</v>
      </c>
      <c r="L3679" s="16">
        <f t="shared" si="172"/>
        <v>310.06315789473683</v>
      </c>
      <c r="M3679" s="16">
        <f t="shared" si="173"/>
        <v>352.34449760765551</v>
      </c>
      <c r="N3679" t="e">
        <f>INDEX(XML!$A$2:$R$782,MATCH(C3679,XML!$D$2:$D$737,0),2)</f>
        <v>#N/A</v>
      </c>
    </row>
    <row r="3680" spans="1:14" ht="45" x14ac:dyDescent="0.2">
      <c r="A3680">
        <v>57575</v>
      </c>
      <c r="B3680" t="s">
        <v>16563</v>
      </c>
      <c r="C3680" s="15" t="s">
        <v>16564</v>
      </c>
      <c r="D3680" s="15" t="s">
        <v>16565</v>
      </c>
      <c r="E3680">
        <v>445</v>
      </c>
      <c r="F3680">
        <v>1095</v>
      </c>
      <c r="H3680" t="s">
        <v>3180</v>
      </c>
      <c r="K3680" s="16">
        <f t="shared" si="171"/>
        <v>498.4</v>
      </c>
      <c r="L3680" s="16">
        <f t="shared" si="172"/>
        <v>524.63157894736844</v>
      </c>
      <c r="M3680" s="16">
        <f t="shared" si="173"/>
        <v>596.17224880382776</v>
      </c>
      <c r="N3680" t="e">
        <f>INDEX(XML!$A$2:$R$782,MATCH(C3680,XML!$D$2:$D$737,0),2)</f>
        <v>#N/A</v>
      </c>
    </row>
    <row r="3681" spans="1:14" ht="45" x14ac:dyDescent="0.2">
      <c r="A3681">
        <v>35949</v>
      </c>
      <c r="B3681" t="s">
        <v>3184</v>
      </c>
      <c r="C3681" s="15" t="s">
        <v>3185</v>
      </c>
      <c r="D3681" s="15" t="s">
        <v>3186</v>
      </c>
      <c r="E3681">
        <v>235</v>
      </c>
      <c r="F3681">
        <v>323</v>
      </c>
      <c r="H3681">
        <v>103</v>
      </c>
      <c r="K3681" s="16">
        <f t="shared" si="171"/>
        <v>263.2</v>
      </c>
      <c r="L3681" s="16">
        <f t="shared" si="172"/>
        <v>277.05263157894734</v>
      </c>
      <c r="M3681" s="16">
        <f t="shared" si="173"/>
        <v>314.83253588516743</v>
      </c>
      <c r="N3681" t="e">
        <f>INDEX(XML!$A$2:$R$782,MATCH(C3681,XML!$D$2:$D$737,0),2)</f>
        <v>#N/A</v>
      </c>
    </row>
    <row r="3682" spans="1:14" ht="45" x14ac:dyDescent="0.2">
      <c r="A3682">
        <v>22295</v>
      </c>
      <c r="B3682" t="s">
        <v>3188</v>
      </c>
      <c r="C3682" s="15" t="s">
        <v>3189</v>
      </c>
      <c r="D3682" s="15" t="s">
        <v>3190</v>
      </c>
      <c r="E3682">
        <v>445</v>
      </c>
      <c r="F3682">
        <v>894</v>
      </c>
      <c r="H3682" t="s">
        <v>746</v>
      </c>
      <c r="K3682" s="16">
        <f t="shared" si="171"/>
        <v>498.4</v>
      </c>
      <c r="L3682" s="16">
        <f t="shared" si="172"/>
        <v>524.63157894736844</v>
      </c>
      <c r="M3682" s="16">
        <f t="shared" si="173"/>
        <v>596.17224880382776</v>
      </c>
      <c r="N3682" t="e">
        <f>INDEX(XML!$A$2:$R$782,MATCH(C3682,XML!$D$2:$D$737,0),2)</f>
        <v>#N/A</v>
      </c>
    </row>
    <row r="3683" spans="1:14" ht="45" x14ac:dyDescent="0.2">
      <c r="A3683">
        <v>8617</v>
      </c>
      <c r="B3683" t="s">
        <v>3191</v>
      </c>
      <c r="C3683" s="15" t="s">
        <v>3192</v>
      </c>
      <c r="D3683" s="15" t="s">
        <v>3193</v>
      </c>
      <c r="E3683">
        <v>1087</v>
      </c>
      <c r="F3683">
        <v>2233</v>
      </c>
      <c r="H3683" t="s">
        <v>746</v>
      </c>
      <c r="K3683" s="16">
        <f t="shared" si="171"/>
        <v>1217.44</v>
      </c>
      <c r="L3683" s="16">
        <f t="shared" si="172"/>
        <v>1281.5157894736842</v>
      </c>
      <c r="M3683" s="16">
        <f t="shared" si="173"/>
        <v>1456.2679425837321</v>
      </c>
      <c r="N3683" t="e">
        <f>INDEX(XML!$A$2:$R$782,MATCH(C3683,XML!$D$2:$D$737,0),2)</f>
        <v>#N/A</v>
      </c>
    </row>
    <row r="3684" spans="1:14" ht="45" x14ac:dyDescent="0.2">
      <c r="A3684">
        <v>35950</v>
      </c>
      <c r="B3684" t="s">
        <v>3177</v>
      </c>
      <c r="C3684" s="15" t="s">
        <v>3178</v>
      </c>
      <c r="D3684" s="15" t="s">
        <v>3179</v>
      </c>
      <c r="E3684">
        <v>290</v>
      </c>
      <c r="F3684">
        <v>614</v>
      </c>
      <c r="H3684" t="s">
        <v>3180</v>
      </c>
      <c r="K3684" s="16">
        <f t="shared" si="171"/>
        <v>324.8</v>
      </c>
      <c r="L3684" s="16">
        <f t="shared" si="172"/>
        <v>341.89473684210526</v>
      </c>
      <c r="M3684" s="16">
        <f t="shared" si="173"/>
        <v>388.51674641148327</v>
      </c>
      <c r="N3684" t="e">
        <f>INDEX(XML!$A$2:$R$782,MATCH(C3684,XML!$D$2:$D$737,0),2)</f>
        <v>#N/A</v>
      </c>
    </row>
    <row r="3685" spans="1:14" ht="33.75" customHeight="1" x14ac:dyDescent="0.2">
      <c r="A3685">
        <v>35951</v>
      </c>
      <c r="B3685" t="s">
        <v>3181</v>
      </c>
      <c r="C3685" s="15" t="s">
        <v>3182</v>
      </c>
      <c r="D3685" s="15" t="s">
        <v>3183</v>
      </c>
      <c r="E3685">
        <v>478</v>
      </c>
      <c r="F3685">
        <v>994</v>
      </c>
      <c r="H3685" t="s">
        <v>3180</v>
      </c>
      <c r="K3685" s="16">
        <f t="shared" si="171"/>
        <v>535.36</v>
      </c>
      <c r="L3685" s="16">
        <f t="shared" si="172"/>
        <v>563.53684210526319</v>
      </c>
      <c r="M3685" s="16">
        <f t="shared" si="173"/>
        <v>640.38277511961724</v>
      </c>
      <c r="N3685" t="e">
        <f>INDEX(XML!$A$2:$R$782,MATCH(C3685,XML!$D$2:$D$737,0),2)</f>
        <v>#N/A</v>
      </c>
    </row>
    <row r="3686" spans="1:14" ht="33.75" customHeight="1" x14ac:dyDescent="0.2">
      <c r="A3686">
        <v>50315</v>
      </c>
      <c r="B3686" t="s">
        <v>3245</v>
      </c>
      <c r="C3686" s="15" t="s">
        <v>3246</v>
      </c>
      <c r="D3686" s="15" t="s">
        <v>3247</v>
      </c>
      <c r="E3686">
        <v>2400</v>
      </c>
      <c r="F3686">
        <v>4150</v>
      </c>
      <c r="H3686" t="s">
        <v>746</v>
      </c>
      <c r="K3686" s="16">
        <f t="shared" si="171"/>
        <v>2688</v>
      </c>
      <c r="L3686" s="16">
        <f t="shared" si="172"/>
        <v>2829.4736842105262</v>
      </c>
      <c r="M3686" s="16">
        <f t="shared" si="173"/>
        <v>3215.311004784689</v>
      </c>
      <c r="N3686" t="e">
        <f>INDEX(XML!$A$2:$R$782,MATCH(C3686,XML!$D$2:$D$737,0),2)</f>
        <v>#N/A</v>
      </c>
    </row>
    <row r="3687" spans="1:14" ht="56.25" x14ac:dyDescent="0.2">
      <c r="A3687">
        <v>8615</v>
      </c>
      <c r="B3687" t="s">
        <v>3171</v>
      </c>
      <c r="C3687" s="15" t="s">
        <v>3172</v>
      </c>
      <c r="D3687" s="15" t="s">
        <v>3173</v>
      </c>
      <c r="E3687">
        <v>2520</v>
      </c>
      <c r="F3687">
        <v>5584</v>
      </c>
      <c r="H3687" t="s">
        <v>746</v>
      </c>
      <c r="K3687" s="16">
        <f t="shared" si="171"/>
        <v>2822.4</v>
      </c>
      <c r="L3687" s="16">
        <f t="shared" si="172"/>
        <v>2970.9473684210525</v>
      </c>
      <c r="M3687" s="16">
        <f t="shared" si="173"/>
        <v>3376.076555023923</v>
      </c>
      <c r="N3687" t="e">
        <f>INDEX(XML!$A$2:$R$782,MATCH(C3687,XML!$D$2:$D$737,0),2)</f>
        <v>#N/A</v>
      </c>
    </row>
    <row r="3688" spans="1:14" ht="33.75" customHeight="1" x14ac:dyDescent="0.2">
      <c r="A3688">
        <v>8611</v>
      </c>
      <c r="B3688" t="s">
        <v>3168</v>
      </c>
      <c r="C3688" s="15" t="s">
        <v>3169</v>
      </c>
      <c r="D3688" s="15" t="s">
        <v>3170</v>
      </c>
      <c r="E3688">
        <v>269</v>
      </c>
      <c r="F3688">
        <v>675</v>
      </c>
      <c r="H3688" t="s">
        <v>746</v>
      </c>
      <c r="K3688" s="16">
        <f t="shared" si="171"/>
        <v>301.27999999999997</v>
      </c>
      <c r="L3688" s="16">
        <f t="shared" si="172"/>
        <v>317.1368421052631</v>
      </c>
      <c r="M3688" s="16">
        <f t="shared" si="173"/>
        <v>360.38277511961718</v>
      </c>
      <c r="N3688" t="e">
        <f>INDEX(XML!$A$2:$R$782,MATCH(C3688,XML!$D$2:$D$737,0),2)</f>
        <v>#N/A</v>
      </c>
    </row>
    <row r="3689" spans="1:14" ht="45" x14ac:dyDescent="0.2">
      <c r="A3689">
        <v>8609</v>
      </c>
      <c r="B3689" t="s">
        <v>3174</v>
      </c>
      <c r="C3689" s="15" t="s">
        <v>3175</v>
      </c>
      <c r="D3689" s="15" t="s">
        <v>3176</v>
      </c>
      <c r="E3689">
        <v>440</v>
      </c>
      <c r="F3689">
        <v>1116</v>
      </c>
      <c r="H3689" t="s">
        <v>746</v>
      </c>
      <c r="K3689" s="16">
        <f t="shared" si="171"/>
        <v>492.8</v>
      </c>
      <c r="L3689" s="16">
        <f t="shared" si="172"/>
        <v>518.73684210526312</v>
      </c>
      <c r="M3689" s="16">
        <f t="shared" si="173"/>
        <v>589.47368421052624</v>
      </c>
      <c r="N3689" t="e">
        <f>INDEX(XML!$A$2:$R$782,MATCH(C3689,XML!$D$2:$D$737,0),2)</f>
        <v>#N/A</v>
      </c>
    </row>
    <row r="3690" spans="1:14" ht="56.25" x14ac:dyDescent="0.2">
      <c r="A3690">
        <v>50317</v>
      </c>
      <c r="B3690" t="s">
        <v>45798</v>
      </c>
      <c r="C3690" s="15" t="s">
        <v>45799</v>
      </c>
      <c r="D3690" s="15" t="s">
        <v>3251</v>
      </c>
      <c r="E3690">
        <v>2395</v>
      </c>
      <c r="F3690">
        <v>4398</v>
      </c>
      <c r="H3690" t="s">
        <v>746</v>
      </c>
      <c r="K3690" s="16">
        <f t="shared" si="171"/>
        <v>2682.4</v>
      </c>
      <c r="L3690" s="16">
        <f t="shared" si="172"/>
        <v>2823.5789473684213</v>
      </c>
      <c r="M3690" s="16">
        <f t="shared" si="173"/>
        <v>3208.612440191388</v>
      </c>
      <c r="N3690" t="e">
        <f>INDEX(XML!$A$2:$R$782,MATCH(C3690,XML!$D$2:$D$737,0),2)</f>
        <v>#N/A</v>
      </c>
    </row>
    <row r="3691" spans="1:14" ht="56.25" x14ac:dyDescent="0.2">
      <c r="A3691">
        <v>50316</v>
      </c>
      <c r="B3691" t="s">
        <v>3248</v>
      </c>
      <c r="C3691" s="15" t="s">
        <v>3249</v>
      </c>
      <c r="D3691" s="15" t="s">
        <v>3250</v>
      </c>
      <c r="E3691">
        <v>2500</v>
      </c>
      <c r="F3691">
        <v>4468</v>
      </c>
      <c r="H3691" t="s">
        <v>746</v>
      </c>
      <c r="K3691" s="16">
        <f t="shared" si="171"/>
        <v>2800</v>
      </c>
      <c r="L3691" s="16">
        <f t="shared" si="172"/>
        <v>2947.3684210526317</v>
      </c>
      <c r="M3691" s="16">
        <f t="shared" si="173"/>
        <v>3349.2822966507174</v>
      </c>
      <c r="N3691" t="e">
        <f>INDEX(XML!$A$2:$R$782,MATCH(C3691,XML!$D$2:$D$737,0),2)</f>
        <v>#N/A</v>
      </c>
    </row>
    <row r="3692" spans="1:14" ht="45" x14ac:dyDescent="0.2">
      <c r="A3692">
        <v>8621</v>
      </c>
      <c r="B3692" t="s">
        <v>3215</v>
      </c>
      <c r="C3692" s="15" t="s">
        <v>3216</v>
      </c>
      <c r="D3692" s="15" t="s">
        <v>3217</v>
      </c>
      <c r="E3692">
        <v>1535</v>
      </c>
      <c r="F3692">
        <v>2465</v>
      </c>
      <c r="H3692" t="s">
        <v>746</v>
      </c>
      <c r="K3692" s="16">
        <f t="shared" si="171"/>
        <v>1719.2</v>
      </c>
      <c r="L3692" s="16">
        <f t="shared" si="172"/>
        <v>1809.6842105263158</v>
      </c>
      <c r="M3692" s="16">
        <f t="shared" si="173"/>
        <v>2056.4593301435407</v>
      </c>
      <c r="N3692" t="e">
        <f>INDEX(XML!$A$2:$R$782,MATCH(C3692,XML!$D$2:$D$737,0),2)</f>
        <v>#N/A</v>
      </c>
    </row>
    <row r="3693" spans="1:14" ht="45" x14ac:dyDescent="0.2">
      <c r="A3693">
        <v>8620</v>
      </c>
      <c r="B3693" t="s">
        <v>3218</v>
      </c>
      <c r="C3693" s="15" t="s">
        <v>3219</v>
      </c>
      <c r="D3693" s="15" t="s">
        <v>3220</v>
      </c>
      <c r="E3693">
        <v>2500</v>
      </c>
      <c r="F3693">
        <v>4836</v>
      </c>
      <c r="H3693" t="s">
        <v>746</v>
      </c>
      <c r="K3693" s="16">
        <f t="shared" si="171"/>
        <v>2800</v>
      </c>
      <c r="L3693" s="16">
        <f t="shared" si="172"/>
        <v>2947.3684210526317</v>
      </c>
      <c r="M3693" s="16">
        <f t="shared" si="173"/>
        <v>3349.2822966507174</v>
      </c>
      <c r="N3693" t="e">
        <f>INDEX(XML!$A$2:$R$782,MATCH(C3693,XML!$D$2:$D$737,0),2)</f>
        <v>#N/A</v>
      </c>
    </row>
    <row r="3694" spans="1:14" ht="45" x14ac:dyDescent="0.2">
      <c r="A3694">
        <v>63447</v>
      </c>
      <c r="B3694" t="s">
        <v>21362</v>
      </c>
      <c r="C3694" s="15" t="s">
        <v>21363</v>
      </c>
      <c r="D3694" s="15" t="s">
        <v>21364</v>
      </c>
      <c r="E3694">
        <v>691</v>
      </c>
      <c r="F3694">
        <v>960</v>
      </c>
      <c r="H3694" t="s">
        <v>746</v>
      </c>
      <c r="K3694" s="16">
        <f t="shared" si="171"/>
        <v>773.92</v>
      </c>
      <c r="L3694" s="16">
        <f t="shared" si="172"/>
        <v>814.65263157894742</v>
      </c>
      <c r="M3694" s="16">
        <f t="shared" si="173"/>
        <v>925.74162679425854</v>
      </c>
      <c r="N3694" t="e">
        <f>INDEX(XML!$A$2:$R$782,MATCH(C3694,XML!$D$2:$D$737,0),2)</f>
        <v>#N/A</v>
      </c>
    </row>
    <row r="3695" spans="1:14" ht="45" x14ac:dyDescent="0.2">
      <c r="A3695">
        <v>29019</v>
      </c>
      <c r="B3695" t="s">
        <v>3239</v>
      </c>
      <c r="C3695" s="15" t="s">
        <v>3240</v>
      </c>
      <c r="D3695" s="15" t="s">
        <v>3241</v>
      </c>
      <c r="E3695">
        <v>965</v>
      </c>
      <c r="F3695">
        <v>1407</v>
      </c>
      <c r="H3695" t="s">
        <v>746</v>
      </c>
      <c r="K3695" s="16">
        <f t="shared" si="171"/>
        <v>1080.8</v>
      </c>
      <c r="L3695" s="16">
        <f t="shared" si="172"/>
        <v>1137.6842105263158</v>
      </c>
      <c r="M3695" s="16">
        <f t="shared" si="173"/>
        <v>1292.8229665071772</v>
      </c>
      <c r="N3695" t="e">
        <f>INDEX(XML!$A$2:$R$782,MATCH(C3695,XML!$D$2:$D$737,0),2)</f>
        <v>#N/A</v>
      </c>
    </row>
    <row r="3696" spans="1:14" ht="45" x14ac:dyDescent="0.2">
      <c r="A3696">
        <v>61432</v>
      </c>
      <c r="B3696" t="s">
        <v>3239</v>
      </c>
      <c r="C3696" s="15" t="s">
        <v>19147</v>
      </c>
      <c r="D3696" s="15" t="s">
        <v>19148</v>
      </c>
      <c r="E3696">
        <v>1220</v>
      </c>
      <c r="F3696">
        <v>1990</v>
      </c>
      <c r="H3696" t="s">
        <v>746</v>
      </c>
      <c r="K3696" s="16">
        <f t="shared" si="171"/>
        <v>1366.4</v>
      </c>
      <c r="L3696" s="16">
        <f t="shared" si="172"/>
        <v>1438.3157894736842</v>
      </c>
      <c r="M3696" s="16">
        <f t="shared" si="173"/>
        <v>1634.4497607655503</v>
      </c>
      <c r="N3696" t="e">
        <f>INDEX(XML!$A$2:$R$782,MATCH(C3696,XML!$D$2:$D$737,0),2)</f>
        <v>#N/A</v>
      </c>
    </row>
    <row r="3697" spans="1:14" ht="33.75" x14ac:dyDescent="0.2">
      <c r="A3697">
        <v>24896</v>
      </c>
      <c r="B3697" t="s">
        <v>3221</v>
      </c>
      <c r="C3697" s="15" t="s">
        <v>3222</v>
      </c>
      <c r="D3697" s="15" t="s">
        <v>3223</v>
      </c>
      <c r="E3697">
        <v>918</v>
      </c>
      <c r="F3697">
        <v>1403</v>
      </c>
      <c r="H3697" t="s">
        <v>746</v>
      </c>
      <c r="K3697" s="16">
        <f t="shared" si="171"/>
        <v>1028.1600000000001</v>
      </c>
      <c r="L3697" s="16">
        <f t="shared" si="172"/>
        <v>1082.2736842105264</v>
      </c>
      <c r="M3697" s="16">
        <f t="shared" si="173"/>
        <v>1229.8564593301437</v>
      </c>
      <c r="N3697" t="e">
        <f>INDEX(XML!$A$2:$R$782,MATCH(C3697,XML!$D$2:$D$737,0),2)</f>
        <v>#N/A</v>
      </c>
    </row>
    <row r="3698" spans="1:14" ht="33.75" x14ac:dyDescent="0.2">
      <c r="A3698">
        <v>24897</v>
      </c>
      <c r="B3698" t="s">
        <v>3224</v>
      </c>
      <c r="C3698" s="15" t="s">
        <v>3225</v>
      </c>
      <c r="D3698" s="15" t="s">
        <v>3226</v>
      </c>
      <c r="E3698">
        <v>1665</v>
      </c>
      <c r="F3698">
        <v>2450</v>
      </c>
      <c r="H3698" t="s">
        <v>746</v>
      </c>
      <c r="K3698" s="16">
        <f t="shared" si="171"/>
        <v>1864.8</v>
      </c>
      <c r="L3698" s="16">
        <f t="shared" si="172"/>
        <v>1962.9473684210527</v>
      </c>
      <c r="M3698" s="16">
        <f t="shared" si="173"/>
        <v>2230.6220095693784</v>
      </c>
      <c r="N3698" t="e">
        <f>INDEX(XML!$A$2:$R$782,MATCH(C3698,XML!$D$2:$D$737,0),2)</f>
        <v>#N/A</v>
      </c>
    </row>
    <row r="3699" spans="1:14" ht="45" x14ac:dyDescent="0.2">
      <c r="A3699">
        <v>25997</v>
      </c>
      <c r="B3699" t="s">
        <v>3227</v>
      </c>
      <c r="C3699" s="15" t="s">
        <v>3228</v>
      </c>
      <c r="D3699" s="15" t="s">
        <v>3229</v>
      </c>
      <c r="E3699">
        <v>1144</v>
      </c>
      <c r="F3699">
        <v>1530</v>
      </c>
      <c r="H3699" t="s">
        <v>746</v>
      </c>
      <c r="K3699" s="16">
        <f t="shared" si="171"/>
        <v>1281.28</v>
      </c>
      <c r="L3699" s="16">
        <f t="shared" si="172"/>
        <v>1348.7157894736843</v>
      </c>
      <c r="M3699" s="16">
        <f t="shared" si="173"/>
        <v>1532.6315789473686</v>
      </c>
      <c r="N3699" t="e">
        <f>INDEX(XML!$A$2:$R$782,MATCH(C3699,XML!$D$2:$D$737,0),2)</f>
        <v>#N/A</v>
      </c>
    </row>
    <row r="3700" spans="1:14" ht="45" x14ac:dyDescent="0.2">
      <c r="A3700">
        <v>24894</v>
      </c>
      <c r="B3700" t="s">
        <v>3230</v>
      </c>
      <c r="C3700" s="15" t="s">
        <v>3231</v>
      </c>
      <c r="D3700" s="15" t="s">
        <v>3232</v>
      </c>
      <c r="E3700">
        <v>2495</v>
      </c>
      <c r="F3700">
        <v>3623</v>
      </c>
      <c r="H3700" t="s">
        <v>746</v>
      </c>
      <c r="K3700" s="16">
        <f t="shared" si="171"/>
        <v>2794.4</v>
      </c>
      <c r="L3700" s="16">
        <f t="shared" si="172"/>
        <v>2941.4736842105262</v>
      </c>
      <c r="M3700" s="16">
        <f t="shared" si="173"/>
        <v>3342.5837320574165</v>
      </c>
      <c r="N3700" t="e">
        <f>INDEX(XML!$A$2:$R$782,MATCH(C3700,XML!$D$2:$D$737,0),2)</f>
        <v>#N/A</v>
      </c>
    </row>
    <row r="3701" spans="1:14" ht="45" x14ac:dyDescent="0.2">
      <c r="A3701">
        <v>26001</v>
      </c>
      <c r="B3701" t="s">
        <v>3233</v>
      </c>
      <c r="C3701" s="15" t="s">
        <v>3234</v>
      </c>
      <c r="D3701" s="15" t="s">
        <v>3235</v>
      </c>
      <c r="E3701">
        <v>1474</v>
      </c>
      <c r="F3701">
        <v>2190</v>
      </c>
      <c r="H3701" t="s">
        <v>746</v>
      </c>
      <c r="K3701" s="16">
        <f t="shared" si="171"/>
        <v>1650.88</v>
      </c>
      <c r="L3701" s="16">
        <f t="shared" si="172"/>
        <v>1737.7684210526315</v>
      </c>
      <c r="M3701" s="16">
        <f t="shared" si="173"/>
        <v>1974.7368421052631</v>
      </c>
      <c r="N3701" t="e">
        <f>INDEX(XML!$A$2:$R$782,MATCH(C3701,XML!$D$2:$D$737,0),2)</f>
        <v>#N/A</v>
      </c>
    </row>
    <row r="3702" spans="1:14" ht="45" x14ac:dyDescent="0.2">
      <c r="A3702">
        <v>26003</v>
      </c>
      <c r="B3702" t="s">
        <v>3236</v>
      </c>
      <c r="C3702" s="15" t="s">
        <v>3237</v>
      </c>
      <c r="D3702" s="15" t="s">
        <v>3238</v>
      </c>
      <c r="E3702">
        <v>2846</v>
      </c>
      <c r="F3702">
        <v>3485</v>
      </c>
      <c r="H3702" t="s">
        <v>746</v>
      </c>
      <c r="K3702" s="16">
        <f t="shared" si="171"/>
        <v>3187.52</v>
      </c>
      <c r="L3702" s="16">
        <f t="shared" si="172"/>
        <v>3355.2842105263157</v>
      </c>
      <c r="M3702" s="16">
        <f t="shared" si="173"/>
        <v>3812.8229665071772</v>
      </c>
      <c r="N3702" t="e">
        <f>INDEX(XML!$A$2:$R$782,MATCH(C3702,XML!$D$2:$D$737,0),2)</f>
        <v>#N/A</v>
      </c>
    </row>
    <row r="3703" spans="1:14" ht="56.25" x14ac:dyDescent="0.2">
      <c r="A3703">
        <v>46960</v>
      </c>
      <c r="B3703" t="s">
        <v>3242</v>
      </c>
      <c r="C3703" s="15" t="s">
        <v>3243</v>
      </c>
      <c r="D3703" s="15" t="s">
        <v>3244</v>
      </c>
      <c r="E3703">
        <v>1244</v>
      </c>
      <c r="F3703">
        <v>1990</v>
      </c>
      <c r="K3703" s="16">
        <f t="shared" si="171"/>
        <v>1393.28</v>
      </c>
      <c r="L3703" s="16">
        <f t="shared" si="172"/>
        <v>1466.6105263157895</v>
      </c>
      <c r="M3703" s="16">
        <f t="shared" si="173"/>
        <v>1666.602870813397</v>
      </c>
      <c r="N3703" t="e">
        <f>INDEX(XML!$A$2:$R$782,MATCH(C3703,XML!$D$2:$D$737,0),2)</f>
        <v>#N/A</v>
      </c>
    </row>
    <row r="3704" spans="1:14" ht="33.75" customHeight="1" x14ac:dyDescent="0.25">
      <c r="A3704" s="184" t="s">
        <v>3252</v>
      </c>
      <c r="B3704" s="184"/>
      <c r="C3704" s="185"/>
      <c r="D3704" s="185"/>
      <c r="E3704" s="184"/>
      <c r="F3704" s="184"/>
      <c r="G3704" s="184"/>
      <c r="H3704" s="184"/>
      <c r="I3704" s="184"/>
      <c r="J3704" s="184"/>
      <c r="K3704" s="16">
        <f t="shared" si="171"/>
        <v>0</v>
      </c>
      <c r="L3704" s="16">
        <f t="shared" si="172"/>
        <v>0</v>
      </c>
      <c r="M3704" s="16">
        <f t="shared" si="173"/>
        <v>0</v>
      </c>
      <c r="N3704" t="e">
        <f>INDEX(XML!$A$2:$R$782,MATCH(C3704,XML!$D$2:$D$737,0),2)</f>
        <v>#N/A</v>
      </c>
    </row>
    <row r="3705" spans="1:14" ht="33.75" customHeight="1" x14ac:dyDescent="0.2">
      <c r="A3705">
        <v>22310</v>
      </c>
      <c r="B3705" t="s">
        <v>3259</v>
      </c>
      <c r="C3705" s="15" t="s">
        <v>3260</v>
      </c>
      <c r="D3705" s="15" t="s">
        <v>3261</v>
      </c>
      <c r="E3705">
        <v>398</v>
      </c>
      <c r="F3705">
        <v>669</v>
      </c>
      <c r="H3705" t="s">
        <v>746</v>
      </c>
      <c r="K3705" s="16">
        <f t="shared" si="171"/>
        <v>445.76</v>
      </c>
      <c r="L3705" s="16">
        <f t="shared" si="172"/>
        <v>469.22105263157897</v>
      </c>
      <c r="M3705" s="16">
        <f t="shared" si="173"/>
        <v>533.20574162679429</v>
      </c>
      <c r="N3705" t="e">
        <f>INDEX(XML!$A$2:$R$782,MATCH(C3705,XML!$D$2:$D$737,0),2)</f>
        <v>#N/A</v>
      </c>
    </row>
    <row r="3706" spans="1:14" ht="33.75" customHeight="1" x14ac:dyDescent="0.2">
      <c r="A3706">
        <v>22307</v>
      </c>
      <c r="B3706" t="s">
        <v>3256</v>
      </c>
      <c r="C3706" s="15" t="s">
        <v>3257</v>
      </c>
      <c r="D3706" s="15" t="s">
        <v>3258</v>
      </c>
      <c r="E3706">
        <v>443</v>
      </c>
      <c r="F3706">
        <v>781</v>
      </c>
      <c r="H3706" t="s">
        <v>746</v>
      </c>
      <c r="K3706" s="16">
        <f t="shared" si="171"/>
        <v>496.15999999999997</v>
      </c>
      <c r="L3706" s="16">
        <f t="shared" si="172"/>
        <v>522.27368421052631</v>
      </c>
      <c r="M3706" s="16">
        <f t="shared" si="173"/>
        <v>593.49282296650722</v>
      </c>
      <c r="N3706" t="e">
        <f>INDEX(XML!$A$2:$R$782,MATCH(C3706,XML!$D$2:$D$737,0),2)</f>
        <v>#N/A</v>
      </c>
    </row>
    <row r="3707" spans="1:14" ht="33.75" customHeight="1" x14ac:dyDescent="0.2">
      <c r="A3707">
        <v>8613</v>
      </c>
      <c r="B3707" t="s">
        <v>3253</v>
      </c>
      <c r="C3707" s="15" t="s">
        <v>3254</v>
      </c>
      <c r="D3707" s="15" t="s">
        <v>3255</v>
      </c>
      <c r="E3707">
        <v>825</v>
      </c>
      <c r="F3707">
        <v>1564</v>
      </c>
      <c r="H3707" t="s">
        <v>746</v>
      </c>
      <c r="I3707">
        <v>1</v>
      </c>
      <c r="K3707" s="16">
        <f t="shared" si="171"/>
        <v>924</v>
      </c>
      <c r="L3707" s="16">
        <f t="shared" si="172"/>
        <v>972.63157894736844</v>
      </c>
      <c r="M3707" s="16">
        <f t="shared" si="173"/>
        <v>1105.2631578947369</v>
      </c>
      <c r="N3707" t="e">
        <f>INDEX(XML!$A$2:$R$782,MATCH(C3707,XML!$D$2:$D$737,0),2)</f>
        <v>#N/A</v>
      </c>
    </row>
    <row r="3708" spans="1:14" ht="33.75" customHeight="1" x14ac:dyDescent="0.2">
      <c r="A3708">
        <v>50319</v>
      </c>
      <c r="B3708" t="s">
        <v>3267</v>
      </c>
      <c r="C3708" s="15" t="s">
        <v>3268</v>
      </c>
      <c r="D3708" s="15" t="s">
        <v>3269</v>
      </c>
      <c r="E3708">
        <v>850</v>
      </c>
      <c r="F3708">
        <v>1594</v>
      </c>
      <c r="H3708" t="s">
        <v>1122</v>
      </c>
      <c r="K3708" s="16">
        <f t="shared" si="171"/>
        <v>952</v>
      </c>
      <c r="L3708" s="16">
        <f t="shared" si="172"/>
        <v>1002.1052631578947</v>
      </c>
      <c r="M3708" s="16">
        <f t="shared" si="173"/>
        <v>1138.7559808612439</v>
      </c>
      <c r="N3708" t="e">
        <f>INDEX(XML!$A$2:$R$782,MATCH(C3708,XML!$D$2:$D$737,0),2)</f>
        <v>#N/A</v>
      </c>
    </row>
    <row r="3709" spans="1:14" ht="33.75" customHeight="1" x14ac:dyDescent="0.2">
      <c r="A3709">
        <v>24900</v>
      </c>
      <c r="B3709" t="s">
        <v>3262</v>
      </c>
      <c r="C3709" s="15" t="s">
        <v>3263</v>
      </c>
      <c r="D3709" s="15" t="s">
        <v>3264</v>
      </c>
      <c r="E3709">
        <v>1743</v>
      </c>
      <c r="F3709">
        <v>2350</v>
      </c>
      <c r="H3709" t="s">
        <v>746</v>
      </c>
      <c r="K3709" s="16">
        <f t="shared" si="171"/>
        <v>1952.16</v>
      </c>
      <c r="L3709" s="16">
        <f t="shared" si="172"/>
        <v>2054.9052631578948</v>
      </c>
      <c r="M3709" s="16">
        <f t="shared" si="173"/>
        <v>2335.1196172248801</v>
      </c>
      <c r="N3709" t="e">
        <f>INDEX(XML!$A$2:$R$782,MATCH(C3709,XML!$D$2:$D$737,0),2)</f>
        <v>#N/A</v>
      </c>
    </row>
    <row r="3710" spans="1:14" ht="45" x14ac:dyDescent="0.2">
      <c r="A3710">
        <v>40714</v>
      </c>
      <c r="B3710" t="s">
        <v>46508</v>
      </c>
      <c r="C3710" s="15" t="s">
        <v>3265</v>
      </c>
      <c r="D3710" s="15" t="s">
        <v>3266</v>
      </c>
      <c r="E3710">
        <v>2231</v>
      </c>
      <c r="F3710">
        <v>3290</v>
      </c>
      <c r="H3710">
        <v>27</v>
      </c>
      <c r="K3710" s="16">
        <f t="shared" si="171"/>
        <v>2498.7199999999998</v>
      </c>
      <c r="L3710" s="16">
        <f t="shared" si="172"/>
        <v>2630.2315789473682</v>
      </c>
      <c r="M3710" s="16">
        <f t="shared" si="173"/>
        <v>2988.8995215311002</v>
      </c>
      <c r="N3710" t="e">
        <f>INDEX(XML!$A$2:$R$782,MATCH(C3710,XML!$D$2:$D$737,0),2)</f>
        <v>#N/A</v>
      </c>
    </row>
    <row r="3711" spans="1:14" ht="15.75" x14ac:dyDescent="0.25">
      <c r="A3711" s="184" t="s">
        <v>3270</v>
      </c>
      <c r="B3711" s="184"/>
      <c r="C3711" s="185"/>
      <c r="D3711" s="185"/>
      <c r="E3711" s="184"/>
      <c r="F3711" s="184"/>
      <c r="G3711" s="184"/>
      <c r="H3711" s="184"/>
      <c r="I3711" s="184"/>
      <c r="J3711" s="184"/>
      <c r="K3711" s="16">
        <f t="shared" si="171"/>
        <v>0</v>
      </c>
      <c r="L3711" s="16">
        <f t="shared" si="172"/>
        <v>0</v>
      </c>
      <c r="M3711" s="16">
        <f t="shared" si="173"/>
        <v>0</v>
      </c>
      <c r="N3711" t="e">
        <f>INDEX(XML!$A$2:$R$782,MATCH(C3711,XML!$D$2:$D$737,0),2)</f>
        <v>#N/A</v>
      </c>
    </row>
    <row r="3712" spans="1:14" ht="45" x14ac:dyDescent="0.2">
      <c r="A3712">
        <v>22309</v>
      </c>
      <c r="B3712" t="s">
        <v>3283</v>
      </c>
      <c r="C3712" s="15" t="s">
        <v>3284</v>
      </c>
      <c r="D3712" s="15" t="s">
        <v>3285</v>
      </c>
      <c r="E3712">
        <v>598</v>
      </c>
      <c r="F3712">
        <v>828</v>
      </c>
      <c r="H3712" t="s">
        <v>746</v>
      </c>
      <c r="K3712" s="16">
        <f t="shared" si="171"/>
        <v>669.76</v>
      </c>
      <c r="L3712" s="16">
        <f t="shared" si="172"/>
        <v>705.01052631578943</v>
      </c>
      <c r="M3712" s="16">
        <f t="shared" si="173"/>
        <v>801.14832535885171</v>
      </c>
      <c r="N3712" t="e">
        <f>INDEX(XML!$A$2:$R$782,MATCH(C3712,XML!$D$2:$D$737,0),2)</f>
        <v>#N/A</v>
      </c>
    </row>
    <row r="3713" spans="1:14" ht="45" x14ac:dyDescent="0.2">
      <c r="A3713">
        <v>26673</v>
      </c>
      <c r="B3713" t="s">
        <v>3286</v>
      </c>
      <c r="C3713" s="15" t="s">
        <v>3287</v>
      </c>
      <c r="D3713" s="15" t="s">
        <v>3288</v>
      </c>
      <c r="E3713">
        <v>525</v>
      </c>
      <c r="F3713">
        <v>1004</v>
      </c>
      <c r="H3713" t="s">
        <v>746</v>
      </c>
      <c r="K3713" s="16">
        <f t="shared" si="171"/>
        <v>588</v>
      </c>
      <c r="L3713" s="16">
        <f t="shared" si="172"/>
        <v>618.9473684210526</v>
      </c>
      <c r="M3713" s="16">
        <f t="shared" si="173"/>
        <v>703.3492822966507</v>
      </c>
      <c r="N3713" t="e">
        <f>INDEX(XML!$A$2:$R$782,MATCH(C3713,XML!$D$2:$D$737,0),2)</f>
        <v>#N/A</v>
      </c>
    </row>
    <row r="3714" spans="1:14" ht="45" x14ac:dyDescent="0.2">
      <c r="A3714">
        <v>22306</v>
      </c>
      <c r="B3714" t="s">
        <v>3271</v>
      </c>
      <c r="C3714" s="15" t="s">
        <v>3272</v>
      </c>
      <c r="D3714" s="15" t="s">
        <v>3273</v>
      </c>
      <c r="E3714">
        <v>850</v>
      </c>
      <c r="F3714">
        <v>1116</v>
      </c>
      <c r="H3714" t="s">
        <v>746</v>
      </c>
      <c r="K3714" s="16">
        <f t="shared" si="171"/>
        <v>952</v>
      </c>
      <c r="L3714" s="16">
        <f t="shared" si="172"/>
        <v>1002.1052631578947</v>
      </c>
      <c r="M3714" s="16">
        <f t="shared" si="173"/>
        <v>1138.7559808612439</v>
      </c>
      <c r="N3714" t="e">
        <f>INDEX(XML!$A$2:$R$782,MATCH(C3714,XML!$D$2:$D$737,0),2)</f>
        <v>#N/A</v>
      </c>
    </row>
    <row r="3715" spans="1:14" ht="45" x14ac:dyDescent="0.2">
      <c r="A3715">
        <v>8612</v>
      </c>
      <c r="B3715" t="s">
        <v>3280</v>
      </c>
      <c r="C3715" s="15" t="s">
        <v>3281</v>
      </c>
      <c r="D3715" s="15" t="s">
        <v>3282</v>
      </c>
      <c r="E3715">
        <v>1450</v>
      </c>
      <c r="F3715">
        <v>2903</v>
      </c>
      <c r="H3715" t="s">
        <v>746</v>
      </c>
      <c r="K3715" s="16">
        <f t="shared" si="171"/>
        <v>1624</v>
      </c>
      <c r="L3715" s="16">
        <f t="shared" si="172"/>
        <v>1709.4736842105262</v>
      </c>
      <c r="M3715" s="16">
        <f t="shared" si="173"/>
        <v>1942.583732057416</v>
      </c>
      <c r="N3715" t="e">
        <f>INDEX(XML!$A$2:$R$782,MATCH(C3715,XML!$D$2:$D$737,0),2)</f>
        <v>#N/A</v>
      </c>
    </row>
    <row r="3716" spans="1:14" ht="45" x14ac:dyDescent="0.2">
      <c r="A3716">
        <v>50320</v>
      </c>
      <c r="B3716" t="s">
        <v>3289</v>
      </c>
      <c r="C3716" s="15" t="s">
        <v>3290</v>
      </c>
      <c r="D3716" s="15" t="s">
        <v>3291</v>
      </c>
      <c r="E3716">
        <v>1450</v>
      </c>
      <c r="F3716">
        <v>2923</v>
      </c>
      <c r="H3716" t="s">
        <v>746</v>
      </c>
      <c r="K3716" s="16">
        <f t="shared" si="171"/>
        <v>1624</v>
      </c>
      <c r="L3716" s="16">
        <f t="shared" si="172"/>
        <v>1709.4736842105262</v>
      </c>
      <c r="M3716" s="16">
        <f t="shared" si="173"/>
        <v>1942.583732057416</v>
      </c>
      <c r="N3716" t="e">
        <f>INDEX(XML!$A$2:$R$782,MATCH(C3716,XML!$D$2:$D$737,0),2)</f>
        <v>#N/A</v>
      </c>
    </row>
    <row r="3717" spans="1:14" ht="45" x14ac:dyDescent="0.2">
      <c r="A3717">
        <v>29021</v>
      </c>
      <c r="B3717" t="s">
        <v>3274</v>
      </c>
      <c r="C3717" s="15" t="s">
        <v>3275</v>
      </c>
      <c r="D3717" s="15" t="s">
        <v>3276</v>
      </c>
      <c r="E3717">
        <v>1005</v>
      </c>
      <c r="F3717">
        <v>1369</v>
      </c>
      <c r="H3717" t="s">
        <v>746</v>
      </c>
      <c r="K3717" s="16">
        <f t="shared" ref="K3717:K3780" si="174">IF(E3717&gt;49999,E3717+E3717*0.07,IF(E3717&lt;=49999,E3717+E3717*0.12))</f>
        <v>1125.5999999999999</v>
      </c>
      <c r="L3717" s="16">
        <f t="shared" ref="L3717:L3780" si="175">K3717*100/95</f>
        <v>1184.8421052631577</v>
      </c>
      <c r="M3717" s="16">
        <f t="shared" ref="M3717:M3780" si="176">IF(COUNTIF(C3717,"*Dahua*"),F3717-10,L3717*100/88)</f>
        <v>1346.4114832535884</v>
      </c>
      <c r="N3717" t="e">
        <f>INDEX(XML!$A$2:$R$782,MATCH(C3717,XML!$D$2:$D$737,0),2)</f>
        <v>#N/A</v>
      </c>
    </row>
    <row r="3718" spans="1:14" ht="33.75" x14ac:dyDescent="0.2">
      <c r="A3718">
        <v>24902</v>
      </c>
      <c r="B3718" t="s">
        <v>3277</v>
      </c>
      <c r="C3718" s="15" t="s">
        <v>3278</v>
      </c>
      <c r="D3718" s="15" t="s">
        <v>3279</v>
      </c>
      <c r="E3718">
        <v>3000</v>
      </c>
      <c r="F3718">
        <v>3800</v>
      </c>
      <c r="H3718" t="s">
        <v>746</v>
      </c>
      <c r="K3718" s="16">
        <f t="shared" si="174"/>
        <v>3360</v>
      </c>
      <c r="L3718" s="16">
        <f t="shared" si="175"/>
        <v>3536.8421052631579</v>
      </c>
      <c r="M3718" s="16">
        <f t="shared" si="176"/>
        <v>4019.1387559808613</v>
      </c>
      <c r="N3718" t="e">
        <f>INDEX(XML!$A$2:$R$782,MATCH(C3718,XML!$D$2:$D$737,0),2)</f>
        <v>#N/A</v>
      </c>
    </row>
    <row r="3719" spans="1:14" ht="33.75" x14ac:dyDescent="0.2">
      <c r="A3719">
        <v>67277</v>
      </c>
      <c r="B3719" t="s">
        <v>23739</v>
      </c>
      <c r="C3719" s="15" t="s">
        <v>23740</v>
      </c>
      <c r="D3719" s="15" t="s">
        <v>23741</v>
      </c>
      <c r="E3719">
        <v>1141</v>
      </c>
      <c r="F3719">
        <v>1990</v>
      </c>
      <c r="H3719" t="s">
        <v>746</v>
      </c>
      <c r="K3719" s="16">
        <f t="shared" si="174"/>
        <v>1277.92</v>
      </c>
      <c r="L3719" s="16">
        <f t="shared" si="175"/>
        <v>1345.1789473684209</v>
      </c>
      <c r="M3719" s="16">
        <f t="shared" si="176"/>
        <v>1528.6124401913876</v>
      </c>
      <c r="N3719" t="e">
        <f>INDEX(XML!$A$2:$R$782,MATCH(C3719,XML!$D$2:$D$737,0),2)</f>
        <v>#N/A</v>
      </c>
    </row>
    <row r="3720" spans="1:14" ht="15.75" x14ac:dyDescent="0.25">
      <c r="A3720" s="184" t="s">
        <v>3292</v>
      </c>
      <c r="B3720" s="184"/>
      <c r="C3720" s="185"/>
      <c r="D3720" s="185"/>
      <c r="E3720" s="184"/>
      <c r="F3720" s="184"/>
      <c r="G3720" s="184"/>
      <c r="H3720" s="184"/>
      <c r="I3720" s="184"/>
      <c r="J3720" s="184"/>
      <c r="K3720" s="16">
        <f t="shared" si="174"/>
        <v>0</v>
      </c>
      <c r="L3720" s="16">
        <f t="shared" si="175"/>
        <v>0</v>
      </c>
      <c r="M3720" s="16">
        <f t="shared" si="176"/>
        <v>0</v>
      </c>
      <c r="N3720" t="e">
        <f>INDEX(XML!$A$2:$R$782,MATCH(C3720,XML!$D$2:$D$737,0),2)</f>
        <v>#N/A</v>
      </c>
    </row>
    <row r="3721" spans="1:14" ht="33.75" x14ac:dyDescent="0.2">
      <c r="A3721">
        <v>24650</v>
      </c>
      <c r="B3721" t="s">
        <v>3293</v>
      </c>
      <c r="C3721" s="15" t="s">
        <v>3294</v>
      </c>
      <c r="D3721" s="15" t="s">
        <v>3295</v>
      </c>
      <c r="E3721">
        <v>335</v>
      </c>
      <c r="F3721">
        <v>557</v>
      </c>
      <c r="H3721" t="s">
        <v>746</v>
      </c>
      <c r="K3721" s="16">
        <f t="shared" si="174"/>
        <v>375.2</v>
      </c>
      <c r="L3721" s="16">
        <f t="shared" si="175"/>
        <v>394.94736842105266</v>
      </c>
      <c r="M3721" s="16">
        <f t="shared" si="176"/>
        <v>448.8038277511962</v>
      </c>
      <c r="N3721" t="e">
        <f>INDEX(XML!$A$2:$R$782,MATCH(C3721,XML!$D$2:$D$737,0),2)</f>
        <v>#N/A</v>
      </c>
    </row>
    <row r="3722" spans="1:14" ht="15.75" x14ac:dyDescent="0.25">
      <c r="A3722" s="184" t="s">
        <v>3335</v>
      </c>
      <c r="B3722" s="184"/>
      <c r="C3722" s="185"/>
      <c r="D3722" s="185"/>
      <c r="E3722" s="184"/>
      <c r="F3722" s="184"/>
      <c r="G3722" s="184"/>
      <c r="H3722" s="184"/>
      <c r="I3722" s="184"/>
      <c r="J3722" s="184"/>
      <c r="K3722" s="16">
        <f t="shared" si="174"/>
        <v>0</v>
      </c>
      <c r="L3722" s="16">
        <f t="shared" si="175"/>
        <v>0</v>
      </c>
      <c r="M3722" s="16">
        <f t="shared" si="176"/>
        <v>0</v>
      </c>
      <c r="N3722" t="e">
        <f>INDEX(XML!$A$2:$R$782,MATCH(C3722,XML!$D$2:$D$737,0),2)</f>
        <v>#N/A</v>
      </c>
    </row>
    <row r="3723" spans="1:14" ht="45" x14ac:dyDescent="0.2">
      <c r="A3723">
        <v>26228</v>
      </c>
      <c r="B3723" t="s">
        <v>3372</v>
      </c>
      <c r="C3723" s="15" t="s">
        <v>3373</v>
      </c>
      <c r="D3723" s="15" t="s">
        <v>3374</v>
      </c>
      <c r="E3723">
        <v>112</v>
      </c>
      <c r="F3723">
        <v>195</v>
      </c>
      <c r="H3723" t="s">
        <v>746</v>
      </c>
      <c r="K3723" s="16">
        <f t="shared" si="174"/>
        <v>125.44</v>
      </c>
      <c r="L3723" s="16">
        <f t="shared" si="175"/>
        <v>132.04210526315791</v>
      </c>
      <c r="M3723" s="16">
        <f t="shared" si="176"/>
        <v>150.04784688995215</v>
      </c>
      <c r="N3723" t="e">
        <f>INDEX(XML!$A$2:$R$782,MATCH(C3723,XML!$D$2:$D$737,0),2)</f>
        <v>#N/A</v>
      </c>
    </row>
    <row r="3724" spans="1:14" ht="45" x14ac:dyDescent="0.2">
      <c r="A3724">
        <v>23922</v>
      </c>
      <c r="B3724" t="s">
        <v>3369</v>
      </c>
      <c r="C3724" s="15" t="s">
        <v>3370</v>
      </c>
      <c r="D3724" s="15" t="s">
        <v>3371</v>
      </c>
      <c r="E3724">
        <v>112</v>
      </c>
      <c r="F3724">
        <v>223</v>
      </c>
      <c r="K3724" s="16">
        <f t="shared" si="174"/>
        <v>125.44</v>
      </c>
      <c r="L3724" s="16">
        <f t="shared" si="175"/>
        <v>132.04210526315791</v>
      </c>
      <c r="M3724" s="16">
        <f t="shared" si="176"/>
        <v>150.04784688995215</v>
      </c>
      <c r="N3724" t="e">
        <f>INDEX(XML!$A$2:$R$782,MATCH(C3724,XML!$D$2:$D$737,0),2)</f>
        <v>#N/A</v>
      </c>
    </row>
    <row r="3725" spans="1:14" ht="45" x14ac:dyDescent="0.2">
      <c r="A3725">
        <v>22379</v>
      </c>
      <c r="B3725" t="s">
        <v>3339</v>
      </c>
      <c r="C3725" s="15" t="s">
        <v>3340</v>
      </c>
      <c r="D3725" s="15" t="s">
        <v>3341</v>
      </c>
      <c r="E3725">
        <v>877</v>
      </c>
      <c r="F3725">
        <v>2234</v>
      </c>
      <c r="H3725" t="s">
        <v>746</v>
      </c>
      <c r="K3725" s="16">
        <f t="shared" si="174"/>
        <v>982.24</v>
      </c>
      <c r="L3725" s="16">
        <f t="shared" si="175"/>
        <v>1033.9368421052632</v>
      </c>
      <c r="M3725" s="16">
        <f t="shared" si="176"/>
        <v>1174.9282296650717</v>
      </c>
      <c r="N3725" t="e">
        <f>INDEX(XML!$A$2:$R$782,MATCH(C3725,XML!$D$2:$D$737,0),2)</f>
        <v>#N/A</v>
      </c>
    </row>
    <row r="3726" spans="1:14" ht="45" x14ac:dyDescent="0.2">
      <c r="A3726">
        <v>22378</v>
      </c>
      <c r="B3726" t="s">
        <v>3336</v>
      </c>
      <c r="C3726" s="15" t="s">
        <v>3337</v>
      </c>
      <c r="D3726" s="15" t="s">
        <v>3338</v>
      </c>
      <c r="E3726">
        <v>1105</v>
      </c>
      <c r="F3726">
        <v>2234</v>
      </c>
      <c r="H3726">
        <v>-6</v>
      </c>
      <c r="K3726" s="16">
        <f t="shared" si="174"/>
        <v>1237.5999999999999</v>
      </c>
      <c r="L3726" s="16">
        <f t="shared" si="175"/>
        <v>1302.7368421052629</v>
      </c>
      <c r="M3726" s="16">
        <f t="shared" si="176"/>
        <v>1480.382775119617</v>
      </c>
      <c r="N3726" t="e">
        <f>INDEX(XML!$A$2:$R$782,MATCH(C3726,XML!$D$2:$D$737,0),2)</f>
        <v>#N/A</v>
      </c>
    </row>
    <row r="3727" spans="1:14" ht="45" x14ac:dyDescent="0.2">
      <c r="A3727">
        <v>22377</v>
      </c>
      <c r="B3727" t="s">
        <v>3345</v>
      </c>
      <c r="C3727" s="15" t="s">
        <v>3346</v>
      </c>
      <c r="D3727" s="15" t="s">
        <v>3347</v>
      </c>
      <c r="E3727">
        <v>985</v>
      </c>
      <c r="F3727">
        <v>2234</v>
      </c>
      <c r="H3727" t="s">
        <v>746</v>
      </c>
      <c r="K3727" s="16">
        <f t="shared" si="174"/>
        <v>1103.2</v>
      </c>
      <c r="L3727" s="16">
        <f t="shared" si="175"/>
        <v>1161.2631578947369</v>
      </c>
      <c r="M3727" s="16">
        <f t="shared" si="176"/>
        <v>1319.617224880383</v>
      </c>
      <c r="N3727" t="e">
        <f>INDEX(XML!$A$2:$R$782,MATCH(C3727,XML!$D$2:$D$737,0),2)</f>
        <v>#N/A</v>
      </c>
    </row>
    <row r="3728" spans="1:14" ht="45" x14ac:dyDescent="0.2">
      <c r="A3728">
        <v>22376</v>
      </c>
      <c r="B3728" t="s">
        <v>3342</v>
      </c>
      <c r="C3728" s="15" t="s">
        <v>3343</v>
      </c>
      <c r="D3728" s="15" t="s">
        <v>3344</v>
      </c>
      <c r="E3728">
        <v>1105</v>
      </c>
      <c r="F3728">
        <v>2234</v>
      </c>
      <c r="H3728" t="s">
        <v>746</v>
      </c>
      <c r="K3728" s="16">
        <f t="shared" si="174"/>
        <v>1237.5999999999999</v>
      </c>
      <c r="L3728" s="16">
        <f t="shared" si="175"/>
        <v>1302.7368421052629</v>
      </c>
      <c r="M3728" s="16">
        <f t="shared" si="176"/>
        <v>1480.382775119617</v>
      </c>
      <c r="N3728" t="e">
        <f>INDEX(XML!$A$2:$R$782,MATCH(C3728,XML!$D$2:$D$737,0),2)</f>
        <v>#N/A</v>
      </c>
    </row>
    <row r="3729" spans="1:14" ht="45" x14ac:dyDescent="0.2">
      <c r="A3729">
        <v>22362</v>
      </c>
      <c r="B3729" t="s">
        <v>3378</v>
      </c>
      <c r="C3729" s="15" t="s">
        <v>3379</v>
      </c>
      <c r="D3729" s="15" t="s">
        <v>3380</v>
      </c>
      <c r="E3729">
        <v>100</v>
      </c>
      <c r="F3729">
        <v>223</v>
      </c>
      <c r="K3729" s="16">
        <f t="shared" si="174"/>
        <v>112</v>
      </c>
      <c r="L3729" s="16">
        <f t="shared" si="175"/>
        <v>117.89473684210526</v>
      </c>
      <c r="M3729" s="16">
        <f t="shared" si="176"/>
        <v>133.97129186602871</v>
      </c>
      <c r="N3729" t="e">
        <f>INDEX(XML!$A$2:$R$782,MATCH(C3729,XML!$D$2:$D$737,0),2)</f>
        <v>#N/A</v>
      </c>
    </row>
    <row r="3730" spans="1:14" ht="56.25" x14ac:dyDescent="0.2">
      <c r="A3730">
        <v>22363</v>
      </c>
      <c r="B3730" t="s">
        <v>3348</v>
      </c>
      <c r="C3730" s="15" t="s">
        <v>3349</v>
      </c>
      <c r="D3730" s="15" t="s">
        <v>3350</v>
      </c>
      <c r="E3730">
        <v>195</v>
      </c>
      <c r="F3730">
        <v>393</v>
      </c>
      <c r="H3730" t="s">
        <v>746</v>
      </c>
      <c r="K3730" s="16">
        <f t="shared" si="174"/>
        <v>218.4</v>
      </c>
      <c r="L3730" s="16">
        <f t="shared" si="175"/>
        <v>229.89473684210526</v>
      </c>
      <c r="M3730" s="16">
        <f t="shared" si="176"/>
        <v>261.24401913875596</v>
      </c>
      <c r="N3730" t="e">
        <f>INDEX(XML!$A$2:$R$782,MATCH(C3730,XML!$D$2:$D$737,0),2)</f>
        <v>#N/A</v>
      </c>
    </row>
    <row r="3731" spans="1:14" ht="56.25" x14ac:dyDescent="0.2">
      <c r="A3731">
        <v>22364</v>
      </c>
      <c r="B3731" t="s">
        <v>3381</v>
      </c>
      <c r="C3731" s="15" t="s">
        <v>3382</v>
      </c>
      <c r="D3731" s="15" t="s">
        <v>3383</v>
      </c>
      <c r="E3731">
        <v>360</v>
      </c>
      <c r="F3731">
        <v>503</v>
      </c>
      <c r="H3731" t="s">
        <v>746</v>
      </c>
      <c r="K3731" s="16">
        <f t="shared" si="174"/>
        <v>403.2</v>
      </c>
      <c r="L3731" s="16">
        <f t="shared" si="175"/>
        <v>424.42105263157896</v>
      </c>
      <c r="M3731" s="16">
        <f t="shared" si="176"/>
        <v>482.29665071770336</v>
      </c>
      <c r="N3731" t="e">
        <f>INDEX(XML!$A$2:$R$782,MATCH(C3731,XML!$D$2:$D$737,0),2)</f>
        <v>#N/A</v>
      </c>
    </row>
    <row r="3732" spans="1:14" ht="56.25" x14ac:dyDescent="0.2">
      <c r="A3732">
        <v>22365</v>
      </c>
      <c r="B3732" t="s">
        <v>3351</v>
      </c>
      <c r="C3732" s="15" t="s">
        <v>3352</v>
      </c>
      <c r="D3732" s="15" t="s">
        <v>3353</v>
      </c>
      <c r="E3732">
        <v>151</v>
      </c>
      <c r="F3732">
        <v>446</v>
      </c>
      <c r="H3732" t="s">
        <v>746</v>
      </c>
      <c r="K3732" s="16">
        <f t="shared" si="174"/>
        <v>169.12</v>
      </c>
      <c r="L3732" s="16">
        <f t="shared" si="175"/>
        <v>178.02105263157895</v>
      </c>
      <c r="M3732" s="16">
        <f t="shared" si="176"/>
        <v>202.29665071770339</v>
      </c>
      <c r="N3732" t="e">
        <f>INDEX(XML!$A$2:$R$782,MATCH(C3732,XML!$D$2:$D$737,0),2)</f>
        <v>#N/A</v>
      </c>
    </row>
    <row r="3733" spans="1:14" ht="45" x14ac:dyDescent="0.2">
      <c r="A3733">
        <v>22366</v>
      </c>
      <c r="B3733" t="s">
        <v>3354</v>
      </c>
      <c r="C3733" s="15" t="s">
        <v>3355</v>
      </c>
      <c r="D3733" s="15" t="s">
        <v>3356</v>
      </c>
      <c r="E3733">
        <v>215</v>
      </c>
      <c r="F3733">
        <v>557</v>
      </c>
      <c r="K3733" s="16">
        <f t="shared" si="174"/>
        <v>240.8</v>
      </c>
      <c r="L3733" s="16">
        <f t="shared" si="175"/>
        <v>253.47368421052633</v>
      </c>
      <c r="M3733" s="16">
        <f t="shared" si="176"/>
        <v>288.03827751196172</v>
      </c>
      <c r="N3733" t="e">
        <f>INDEX(XML!$A$2:$R$782,MATCH(C3733,XML!$D$2:$D$737,0),2)</f>
        <v>#N/A</v>
      </c>
    </row>
    <row r="3734" spans="1:14" ht="56.25" x14ac:dyDescent="0.2">
      <c r="A3734">
        <v>22367</v>
      </c>
      <c r="B3734" t="s">
        <v>3357</v>
      </c>
      <c r="C3734" s="15" t="s">
        <v>3358</v>
      </c>
      <c r="D3734" s="15" t="s">
        <v>3359</v>
      </c>
      <c r="E3734">
        <v>310</v>
      </c>
      <c r="F3734">
        <v>1004</v>
      </c>
      <c r="K3734" s="16">
        <f t="shared" si="174"/>
        <v>347.2</v>
      </c>
      <c r="L3734" s="16">
        <f t="shared" si="175"/>
        <v>365.4736842105263</v>
      </c>
      <c r="M3734" s="16">
        <f t="shared" si="176"/>
        <v>415.31100478468903</v>
      </c>
      <c r="N3734" t="e">
        <f>INDEX(XML!$A$2:$R$782,MATCH(C3734,XML!$D$2:$D$737,0),2)</f>
        <v>#N/A</v>
      </c>
    </row>
    <row r="3735" spans="1:14" ht="22.5" customHeight="1" x14ac:dyDescent="0.2">
      <c r="A3735">
        <v>22368</v>
      </c>
      <c r="B3735" t="s">
        <v>3360</v>
      </c>
      <c r="C3735" s="15" t="s">
        <v>3361</v>
      </c>
      <c r="D3735" s="15" t="s">
        <v>3362</v>
      </c>
      <c r="E3735">
        <v>383</v>
      </c>
      <c r="F3735">
        <v>781</v>
      </c>
      <c r="K3735" s="16">
        <f t="shared" si="174"/>
        <v>428.96</v>
      </c>
      <c r="L3735" s="16">
        <f t="shared" si="175"/>
        <v>451.53684210526313</v>
      </c>
      <c r="M3735" s="16">
        <f t="shared" si="176"/>
        <v>513.11004784688987</v>
      </c>
      <c r="N3735" t="e">
        <f>INDEX(XML!$A$2:$R$782,MATCH(C3735,XML!$D$2:$D$737,0),2)</f>
        <v>#N/A</v>
      </c>
    </row>
    <row r="3736" spans="1:14" ht="56.25" x14ac:dyDescent="0.2">
      <c r="A3736">
        <v>22369</v>
      </c>
      <c r="B3736" t="s">
        <v>3375</v>
      </c>
      <c r="C3736" s="15" t="s">
        <v>3376</v>
      </c>
      <c r="D3736" s="15" t="s">
        <v>3377</v>
      </c>
      <c r="E3736">
        <v>280</v>
      </c>
      <c r="F3736">
        <v>508</v>
      </c>
      <c r="H3736" t="s">
        <v>746</v>
      </c>
      <c r="K3736" s="16">
        <f t="shared" si="174"/>
        <v>313.60000000000002</v>
      </c>
      <c r="L3736" s="16">
        <f t="shared" si="175"/>
        <v>330.1052631578948</v>
      </c>
      <c r="M3736" s="16">
        <f t="shared" si="176"/>
        <v>375.11961722488047</v>
      </c>
      <c r="N3736" t="e">
        <f>INDEX(XML!$A$2:$R$782,MATCH(C3736,XML!$D$2:$D$737,0),2)</f>
        <v>#N/A</v>
      </c>
    </row>
    <row r="3737" spans="1:14" ht="56.25" x14ac:dyDescent="0.2">
      <c r="A3737">
        <v>22370</v>
      </c>
      <c r="B3737" t="s">
        <v>3384</v>
      </c>
      <c r="C3737" s="15" t="s">
        <v>3385</v>
      </c>
      <c r="D3737" s="15" t="s">
        <v>3386</v>
      </c>
      <c r="E3737">
        <v>388</v>
      </c>
      <c r="F3737">
        <v>559</v>
      </c>
      <c r="H3737" t="s">
        <v>746</v>
      </c>
      <c r="K3737" s="16">
        <f t="shared" si="174"/>
        <v>434.56</v>
      </c>
      <c r="L3737" s="16">
        <f t="shared" si="175"/>
        <v>457.43157894736839</v>
      </c>
      <c r="M3737" s="16">
        <f t="shared" si="176"/>
        <v>519.80861244019138</v>
      </c>
      <c r="N3737" t="e">
        <f>INDEX(XML!$A$2:$R$782,MATCH(C3737,XML!$D$2:$D$737,0),2)</f>
        <v>#N/A</v>
      </c>
    </row>
    <row r="3738" spans="1:14" ht="56.25" x14ac:dyDescent="0.2">
      <c r="A3738">
        <v>22371</v>
      </c>
      <c r="B3738" t="s">
        <v>3387</v>
      </c>
      <c r="C3738" s="15" t="s">
        <v>3388</v>
      </c>
      <c r="D3738" s="15" t="s">
        <v>3389</v>
      </c>
      <c r="E3738">
        <v>318</v>
      </c>
      <c r="F3738">
        <v>447</v>
      </c>
      <c r="K3738" s="16">
        <f t="shared" si="174"/>
        <v>356.15999999999997</v>
      </c>
      <c r="L3738" s="16">
        <f t="shared" si="175"/>
        <v>374.90526315789475</v>
      </c>
      <c r="M3738" s="16">
        <f t="shared" si="176"/>
        <v>426.02870813397129</v>
      </c>
      <c r="N3738" t="e">
        <f>INDEX(XML!$A$2:$R$782,MATCH(C3738,XML!$D$2:$D$737,0),2)</f>
        <v>#N/A</v>
      </c>
    </row>
    <row r="3739" spans="1:14" ht="56.25" x14ac:dyDescent="0.2">
      <c r="A3739">
        <v>22372</v>
      </c>
      <c r="B3739" t="s">
        <v>3363</v>
      </c>
      <c r="C3739" s="15" t="s">
        <v>3364</v>
      </c>
      <c r="D3739" s="15" t="s">
        <v>3365</v>
      </c>
      <c r="E3739">
        <v>220</v>
      </c>
      <c r="F3739">
        <v>849</v>
      </c>
      <c r="H3739" t="s">
        <v>746</v>
      </c>
      <c r="K3739" s="16">
        <f t="shared" si="174"/>
        <v>246.4</v>
      </c>
      <c r="L3739" s="16">
        <f t="shared" si="175"/>
        <v>259.36842105263156</v>
      </c>
      <c r="M3739" s="16">
        <f t="shared" si="176"/>
        <v>294.73684210526312</v>
      </c>
      <c r="N3739" t="e">
        <f>INDEX(XML!$A$2:$R$782,MATCH(C3739,XML!$D$2:$D$737,0),2)</f>
        <v>#N/A</v>
      </c>
    </row>
    <row r="3740" spans="1:14" ht="56.25" x14ac:dyDescent="0.2">
      <c r="A3740">
        <v>22373</v>
      </c>
      <c r="B3740" t="s">
        <v>3390</v>
      </c>
      <c r="C3740" s="15" t="s">
        <v>3391</v>
      </c>
      <c r="D3740" s="15" t="s">
        <v>3392</v>
      </c>
      <c r="E3740">
        <v>335</v>
      </c>
      <c r="F3740">
        <v>447</v>
      </c>
      <c r="H3740" t="s">
        <v>746</v>
      </c>
      <c r="K3740" s="16">
        <f t="shared" si="174"/>
        <v>375.2</v>
      </c>
      <c r="L3740" s="16">
        <f t="shared" si="175"/>
        <v>394.94736842105266</v>
      </c>
      <c r="M3740" s="16">
        <f t="shared" si="176"/>
        <v>448.8038277511962</v>
      </c>
      <c r="N3740" t="e">
        <f>INDEX(XML!$A$2:$R$782,MATCH(C3740,XML!$D$2:$D$737,0),2)</f>
        <v>#N/A</v>
      </c>
    </row>
    <row r="3741" spans="1:14" ht="56.25" x14ac:dyDescent="0.2">
      <c r="A3741">
        <v>22374</v>
      </c>
      <c r="B3741" t="s">
        <v>3393</v>
      </c>
      <c r="C3741" s="15" t="s">
        <v>3394</v>
      </c>
      <c r="D3741" s="15" t="s">
        <v>3395</v>
      </c>
      <c r="E3741">
        <v>335</v>
      </c>
      <c r="F3741">
        <v>447</v>
      </c>
      <c r="H3741" t="s">
        <v>746</v>
      </c>
      <c r="K3741" s="16">
        <f t="shared" si="174"/>
        <v>375.2</v>
      </c>
      <c r="L3741" s="16">
        <f t="shared" si="175"/>
        <v>394.94736842105266</v>
      </c>
      <c r="M3741" s="16">
        <f t="shared" si="176"/>
        <v>448.8038277511962</v>
      </c>
      <c r="N3741" t="e">
        <f>INDEX(XML!$A$2:$R$782,MATCH(C3741,XML!$D$2:$D$737,0),2)</f>
        <v>#N/A</v>
      </c>
    </row>
    <row r="3742" spans="1:14" ht="45" x14ac:dyDescent="0.2">
      <c r="A3742">
        <v>22375</v>
      </c>
      <c r="B3742" t="s">
        <v>3366</v>
      </c>
      <c r="C3742" s="15" t="s">
        <v>3367</v>
      </c>
      <c r="D3742" s="15" t="s">
        <v>3368</v>
      </c>
      <c r="E3742">
        <v>377</v>
      </c>
      <c r="F3742">
        <v>781</v>
      </c>
      <c r="H3742" t="s">
        <v>746</v>
      </c>
      <c r="K3742" s="16">
        <f t="shared" si="174"/>
        <v>422.24</v>
      </c>
      <c r="L3742" s="16">
        <f t="shared" si="175"/>
        <v>444.46315789473687</v>
      </c>
      <c r="M3742" s="16">
        <f t="shared" si="176"/>
        <v>505.07177033492826</v>
      </c>
      <c r="N3742" t="e">
        <f>INDEX(XML!$A$2:$R$782,MATCH(C3742,XML!$D$2:$D$737,0),2)</f>
        <v>#N/A</v>
      </c>
    </row>
    <row r="3743" spans="1:14" ht="45" x14ac:dyDescent="0.2">
      <c r="A3743">
        <v>81091</v>
      </c>
      <c r="B3743" t="s">
        <v>45279</v>
      </c>
      <c r="C3743" s="15" t="s">
        <v>45280</v>
      </c>
      <c r="D3743" s="15" t="s">
        <v>45281</v>
      </c>
      <c r="E3743">
        <v>120</v>
      </c>
      <c r="F3743">
        <v>360</v>
      </c>
      <c r="H3743" t="s">
        <v>44940</v>
      </c>
      <c r="K3743" s="16">
        <f t="shared" si="174"/>
        <v>134.4</v>
      </c>
      <c r="L3743" s="16">
        <f t="shared" si="175"/>
        <v>141.47368421052633</v>
      </c>
      <c r="M3743" s="16">
        <f t="shared" si="176"/>
        <v>160.76555023923447</v>
      </c>
      <c r="N3743" t="e">
        <f>INDEX(XML!$A$2:$R$782,MATCH(C3743,XML!$D$2:$D$737,0),2)</f>
        <v>#N/A</v>
      </c>
    </row>
    <row r="3744" spans="1:14" ht="56.25" x14ac:dyDescent="0.2">
      <c r="A3744">
        <v>40412</v>
      </c>
      <c r="B3744" t="s">
        <v>29752</v>
      </c>
      <c r="C3744" s="15" t="s">
        <v>29753</v>
      </c>
      <c r="D3744" s="15" t="s">
        <v>29754</v>
      </c>
      <c r="E3744">
        <v>600</v>
      </c>
      <c r="F3744">
        <v>760</v>
      </c>
      <c r="H3744">
        <v>124</v>
      </c>
      <c r="K3744" s="16">
        <f t="shared" si="174"/>
        <v>672</v>
      </c>
      <c r="L3744" s="16">
        <f t="shared" si="175"/>
        <v>707.36842105263156</v>
      </c>
      <c r="M3744" s="16">
        <f t="shared" si="176"/>
        <v>803.82775119617224</v>
      </c>
      <c r="N3744" t="e">
        <f>INDEX(XML!$A$2:$R$782,MATCH(C3744,XML!$D$2:$D$737,0),2)</f>
        <v>#N/A</v>
      </c>
    </row>
    <row r="3745" spans="1:14" ht="56.25" x14ac:dyDescent="0.2">
      <c r="A3745">
        <v>64581</v>
      </c>
      <c r="B3745" t="s">
        <v>26985</v>
      </c>
      <c r="C3745" s="15" t="s">
        <v>26986</v>
      </c>
      <c r="D3745" s="15" t="s">
        <v>37018</v>
      </c>
      <c r="E3745">
        <v>311</v>
      </c>
      <c r="F3745">
        <v>450</v>
      </c>
      <c r="H3745">
        <v>300</v>
      </c>
      <c r="K3745" s="16">
        <f t="shared" si="174"/>
        <v>348.32</v>
      </c>
      <c r="L3745" s="16">
        <f t="shared" si="175"/>
        <v>366.65263157894736</v>
      </c>
      <c r="M3745" s="16">
        <f t="shared" si="176"/>
        <v>416.65071770334924</v>
      </c>
      <c r="N3745" t="e">
        <f>INDEX(XML!$A$2:$R$782,MATCH(C3745,XML!$D$2:$D$737,0),2)</f>
        <v>#N/A</v>
      </c>
    </row>
    <row r="3746" spans="1:14" ht="15.75" x14ac:dyDescent="0.25">
      <c r="A3746" s="184" t="s">
        <v>3396</v>
      </c>
      <c r="B3746" s="184"/>
      <c r="C3746" s="185"/>
      <c r="D3746" s="185"/>
      <c r="E3746" s="184"/>
      <c r="F3746" s="184"/>
      <c r="G3746" s="184"/>
      <c r="H3746" s="184"/>
      <c r="I3746" s="184"/>
      <c r="J3746" s="184"/>
      <c r="K3746" s="16">
        <f t="shared" si="174"/>
        <v>0</v>
      </c>
      <c r="L3746" s="16">
        <f t="shared" si="175"/>
        <v>0</v>
      </c>
      <c r="M3746" s="16">
        <f t="shared" si="176"/>
        <v>0</v>
      </c>
      <c r="N3746" t="e">
        <f>INDEX(XML!$A$2:$R$782,MATCH(C3746,XML!$D$2:$D$737,0),2)</f>
        <v>#N/A</v>
      </c>
    </row>
    <row r="3747" spans="1:14" ht="45" x14ac:dyDescent="0.2">
      <c r="A3747">
        <v>22352</v>
      </c>
      <c r="B3747" t="s">
        <v>3463</v>
      </c>
      <c r="C3747" s="15" t="s">
        <v>3464</v>
      </c>
      <c r="D3747" s="15" t="s">
        <v>3465</v>
      </c>
      <c r="E3747">
        <v>188</v>
      </c>
      <c r="F3747">
        <v>220</v>
      </c>
      <c r="H3747" t="s">
        <v>746</v>
      </c>
      <c r="K3747" s="16">
        <f t="shared" si="174"/>
        <v>210.56</v>
      </c>
      <c r="L3747" s="16">
        <f t="shared" si="175"/>
        <v>221.6421052631579</v>
      </c>
      <c r="M3747" s="16">
        <f t="shared" si="176"/>
        <v>251.86602870813397</v>
      </c>
      <c r="N3747" t="e">
        <f>INDEX(XML!$A$2:$R$782,MATCH(C3747,XML!$D$2:$D$737,0),2)</f>
        <v>#N/A</v>
      </c>
    </row>
    <row r="3748" spans="1:14" ht="22.5" customHeight="1" x14ac:dyDescent="0.2">
      <c r="A3748">
        <v>22348</v>
      </c>
      <c r="B3748" t="s">
        <v>3418</v>
      </c>
      <c r="C3748" s="15" t="s">
        <v>3419</v>
      </c>
      <c r="D3748" s="15" t="s">
        <v>3420</v>
      </c>
      <c r="E3748">
        <v>150</v>
      </c>
      <c r="F3748">
        <v>257</v>
      </c>
      <c r="H3748" t="s">
        <v>746</v>
      </c>
      <c r="K3748" s="16">
        <f t="shared" si="174"/>
        <v>168</v>
      </c>
      <c r="L3748" s="16">
        <f t="shared" si="175"/>
        <v>176.84210526315789</v>
      </c>
      <c r="M3748" s="16">
        <f t="shared" si="176"/>
        <v>200.95693779904306</v>
      </c>
      <c r="N3748" t="e">
        <f>INDEX(XML!$A$2:$R$782,MATCH(C3748,XML!$D$2:$D$737,0),2)</f>
        <v>#N/A</v>
      </c>
    </row>
    <row r="3749" spans="1:14" ht="45" x14ac:dyDescent="0.2">
      <c r="A3749">
        <v>22353</v>
      </c>
      <c r="B3749" t="s">
        <v>3454</v>
      </c>
      <c r="C3749" s="15" t="s">
        <v>3455</v>
      </c>
      <c r="D3749" s="15" t="s">
        <v>3456</v>
      </c>
      <c r="E3749">
        <v>220</v>
      </c>
      <c r="F3749">
        <v>285</v>
      </c>
      <c r="H3749" t="s">
        <v>746</v>
      </c>
      <c r="K3749" s="16">
        <f t="shared" si="174"/>
        <v>246.4</v>
      </c>
      <c r="L3749" s="16">
        <f t="shared" si="175"/>
        <v>259.36842105263156</v>
      </c>
      <c r="M3749" s="16">
        <f t="shared" si="176"/>
        <v>294.73684210526312</v>
      </c>
      <c r="N3749" t="e">
        <f>INDEX(XML!$A$2:$R$782,MATCH(C3749,XML!$D$2:$D$737,0),2)</f>
        <v>#N/A</v>
      </c>
    </row>
    <row r="3750" spans="1:14" ht="45" x14ac:dyDescent="0.2">
      <c r="A3750">
        <v>22349</v>
      </c>
      <c r="B3750" t="s">
        <v>3424</v>
      </c>
      <c r="C3750" s="15" t="s">
        <v>3425</v>
      </c>
      <c r="D3750" s="15" t="s">
        <v>3426</v>
      </c>
      <c r="E3750">
        <v>160</v>
      </c>
      <c r="F3750">
        <v>334</v>
      </c>
      <c r="H3750" t="s">
        <v>746</v>
      </c>
      <c r="K3750" s="16">
        <f t="shared" si="174"/>
        <v>179.2</v>
      </c>
      <c r="L3750" s="16">
        <f t="shared" si="175"/>
        <v>188.63157894736841</v>
      </c>
      <c r="M3750" s="16">
        <f t="shared" si="176"/>
        <v>214.35406698564591</v>
      </c>
      <c r="N3750" t="e">
        <f>INDEX(XML!$A$2:$R$782,MATCH(C3750,XML!$D$2:$D$737,0),2)</f>
        <v>#N/A</v>
      </c>
    </row>
    <row r="3751" spans="1:14" ht="22.5" customHeight="1" x14ac:dyDescent="0.2">
      <c r="A3751">
        <v>24651</v>
      </c>
      <c r="B3751" t="s">
        <v>3421</v>
      </c>
      <c r="C3751" s="15" t="s">
        <v>3422</v>
      </c>
      <c r="D3751" s="15" t="s">
        <v>3423</v>
      </c>
      <c r="E3751">
        <v>160</v>
      </c>
      <c r="F3751">
        <v>334</v>
      </c>
      <c r="H3751" t="s">
        <v>746</v>
      </c>
      <c r="K3751" s="16">
        <f t="shared" si="174"/>
        <v>179.2</v>
      </c>
      <c r="L3751" s="16">
        <f t="shared" si="175"/>
        <v>188.63157894736841</v>
      </c>
      <c r="M3751" s="16">
        <f t="shared" si="176"/>
        <v>214.35406698564591</v>
      </c>
      <c r="N3751" t="e">
        <f>INDEX(XML!$A$2:$R$782,MATCH(C3751,XML!$D$2:$D$737,0),2)</f>
        <v>#N/A</v>
      </c>
    </row>
    <row r="3752" spans="1:14" ht="22.5" customHeight="1" x14ac:dyDescent="0.2">
      <c r="A3752">
        <v>22350</v>
      </c>
      <c r="B3752" t="s">
        <v>3403</v>
      </c>
      <c r="C3752" s="15" t="s">
        <v>3404</v>
      </c>
      <c r="D3752" s="15" t="s">
        <v>3405</v>
      </c>
      <c r="E3752">
        <v>160</v>
      </c>
      <c r="F3752">
        <v>334</v>
      </c>
      <c r="H3752" t="s">
        <v>746</v>
      </c>
      <c r="K3752" s="16">
        <f t="shared" si="174"/>
        <v>179.2</v>
      </c>
      <c r="L3752" s="16">
        <f t="shared" si="175"/>
        <v>188.63157894736841</v>
      </c>
      <c r="M3752" s="16">
        <f t="shared" si="176"/>
        <v>214.35406698564591</v>
      </c>
      <c r="N3752" t="e">
        <f>INDEX(XML!$A$2:$R$782,MATCH(C3752,XML!$D$2:$D$737,0),2)</f>
        <v>#N/A</v>
      </c>
    </row>
    <row r="3753" spans="1:14" ht="45" x14ac:dyDescent="0.2">
      <c r="A3753">
        <v>22351</v>
      </c>
      <c r="B3753" t="s">
        <v>3400</v>
      </c>
      <c r="C3753" s="15" t="s">
        <v>3401</v>
      </c>
      <c r="D3753" s="15" t="s">
        <v>3402</v>
      </c>
      <c r="E3753">
        <v>160</v>
      </c>
      <c r="F3753">
        <v>334</v>
      </c>
      <c r="H3753" t="s">
        <v>746</v>
      </c>
      <c r="K3753" s="16">
        <f t="shared" si="174"/>
        <v>179.2</v>
      </c>
      <c r="L3753" s="16">
        <f t="shared" si="175"/>
        <v>188.63157894736841</v>
      </c>
      <c r="M3753" s="16">
        <f t="shared" si="176"/>
        <v>214.35406698564591</v>
      </c>
      <c r="N3753" t="e">
        <f>INDEX(XML!$A$2:$R$782,MATCH(C3753,XML!$D$2:$D$737,0),2)</f>
        <v>#N/A</v>
      </c>
    </row>
    <row r="3754" spans="1:14" ht="45" x14ac:dyDescent="0.2">
      <c r="A3754">
        <v>14394</v>
      </c>
      <c r="B3754" t="s">
        <v>3397</v>
      </c>
      <c r="C3754" s="15" t="s">
        <v>3398</v>
      </c>
      <c r="D3754" s="15" t="s">
        <v>3399</v>
      </c>
      <c r="E3754">
        <v>160</v>
      </c>
      <c r="F3754">
        <v>374</v>
      </c>
      <c r="H3754" t="s">
        <v>746</v>
      </c>
      <c r="K3754" s="16">
        <f t="shared" si="174"/>
        <v>179.2</v>
      </c>
      <c r="L3754" s="16">
        <f t="shared" si="175"/>
        <v>188.63157894736841</v>
      </c>
      <c r="M3754" s="16">
        <f t="shared" si="176"/>
        <v>214.35406698564591</v>
      </c>
      <c r="N3754" t="e">
        <f>INDEX(XML!$A$2:$R$782,MATCH(C3754,XML!$D$2:$D$737,0),2)</f>
        <v>#N/A</v>
      </c>
    </row>
    <row r="3755" spans="1:14" ht="22.5" customHeight="1" x14ac:dyDescent="0.2">
      <c r="A3755">
        <v>22354</v>
      </c>
      <c r="B3755" t="s">
        <v>3427</v>
      </c>
      <c r="C3755" s="15" t="s">
        <v>3428</v>
      </c>
      <c r="D3755" s="15" t="s">
        <v>3429</v>
      </c>
      <c r="E3755">
        <v>258</v>
      </c>
      <c r="F3755">
        <v>669</v>
      </c>
      <c r="H3755" t="s">
        <v>746</v>
      </c>
      <c r="K3755" s="16">
        <f t="shared" si="174"/>
        <v>288.95999999999998</v>
      </c>
      <c r="L3755" s="16">
        <f t="shared" si="175"/>
        <v>304.16842105263152</v>
      </c>
      <c r="M3755" s="16">
        <f t="shared" si="176"/>
        <v>345.645933014354</v>
      </c>
      <c r="N3755" t="e">
        <f>INDEX(XML!$A$2:$R$782,MATCH(C3755,XML!$D$2:$D$737,0),2)</f>
        <v>#N/A</v>
      </c>
    </row>
    <row r="3756" spans="1:14" ht="45" x14ac:dyDescent="0.2">
      <c r="A3756">
        <v>12773</v>
      </c>
      <c r="B3756" t="s">
        <v>3409</v>
      </c>
      <c r="C3756" s="15" t="s">
        <v>3410</v>
      </c>
      <c r="D3756" s="15" t="s">
        <v>3411</v>
      </c>
      <c r="E3756">
        <v>705</v>
      </c>
      <c r="F3756">
        <v>1674</v>
      </c>
      <c r="H3756" t="s">
        <v>746</v>
      </c>
      <c r="K3756" s="16">
        <f t="shared" si="174"/>
        <v>789.6</v>
      </c>
      <c r="L3756" s="16">
        <f t="shared" si="175"/>
        <v>831.15789473684208</v>
      </c>
      <c r="M3756" s="16">
        <f t="shared" si="176"/>
        <v>944.49760765550241</v>
      </c>
      <c r="N3756" t="e">
        <f>INDEX(XML!$A$2:$R$782,MATCH(C3756,XML!$D$2:$D$737,0),2)</f>
        <v>#N/A</v>
      </c>
    </row>
    <row r="3757" spans="1:14" ht="22.5" customHeight="1" x14ac:dyDescent="0.2">
      <c r="A3757">
        <v>22294</v>
      </c>
      <c r="B3757" t="s">
        <v>3439</v>
      </c>
      <c r="C3757" s="15" t="s">
        <v>3440</v>
      </c>
      <c r="D3757" s="15" t="s">
        <v>3441</v>
      </c>
      <c r="E3757">
        <v>834</v>
      </c>
      <c r="F3757">
        <v>1765</v>
      </c>
      <c r="H3757" t="s">
        <v>746</v>
      </c>
      <c r="K3757" s="16">
        <f t="shared" si="174"/>
        <v>934.08</v>
      </c>
      <c r="L3757" s="16">
        <f t="shared" si="175"/>
        <v>983.2421052631579</v>
      </c>
      <c r="M3757" s="16">
        <f t="shared" si="176"/>
        <v>1117.3205741626793</v>
      </c>
      <c r="N3757" t="e">
        <f>INDEX(XML!$A$2:$R$782,MATCH(C3757,XML!$D$2:$D$737,0),2)</f>
        <v>#N/A</v>
      </c>
    </row>
    <row r="3758" spans="1:14" ht="33.75" customHeight="1" x14ac:dyDescent="0.2">
      <c r="A3758">
        <v>56184</v>
      </c>
      <c r="B3758" t="s">
        <v>16566</v>
      </c>
      <c r="C3758" s="15" t="s">
        <v>16567</v>
      </c>
      <c r="D3758" s="15" t="s">
        <v>16568</v>
      </c>
      <c r="E3758">
        <v>550</v>
      </c>
      <c r="F3758">
        <v>1160</v>
      </c>
      <c r="H3758" t="s">
        <v>16569</v>
      </c>
      <c r="K3758" s="16">
        <f t="shared" si="174"/>
        <v>616</v>
      </c>
      <c r="L3758" s="16">
        <f t="shared" si="175"/>
        <v>648.42105263157896</v>
      </c>
      <c r="M3758" s="16">
        <f t="shared" si="176"/>
        <v>736.84210526315792</v>
      </c>
      <c r="N3758" t="e">
        <f>INDEX(XML!$A$2:$R$782,MATCH(C3758,XML!$D$2:$D$737,0),2)</f>
        <v>#N/A</v>
      </c>
    </row>
    <row r="3759" spans="1:14" ht="22.5" customHeight="1" x14ac:dyDescent="0.2">
      <c r="A3759">
        <v>22355</v>
      </c>
      <c r="B3759" t="s">
        <v>3451</v>
      </c>
      <c r="C3759" s="15" t="s">
        <v>3452</v>
      </c>
      <c r="D3759" s="15" t="s">
        <v>3453</v>
      </c>
      <c r="E3759">
        <v>445</v>
      </c>
      <c r="F3759">
        <v>650</v>
      </c>
      <c r="H3759" t="s">
        <v>746</v>
      </c>
      <c r="K3759" s="16">
        <f t="shared" si="174"/>
        <v>498.4</v>
      </c>
      <c r="L3759" s="16">
        <f t="shared" si="175"/>
        <v>524.63157894736844</v>
      </c>
      <c r="M3759" s="16">
        <f t="shared" si="176"/>
        <v>596.17224880382776</v>
      </c>
      <c r="N3759" t="e">
        <f>INDEX(XML!$A$2:$R$782,MATCH(C3759,XML!$D$2:$D$737,0),2)</f>
        <v>#N/A</v>
      </c>
    </row>
    <row r="3760" spans="1:14" ht="22.5" customHeight="1" x14ac:dyDescent="0.2">
      <c r="A3760">
        <v>22358</v>
      </c>
      <c r="B3760" t="s">
        <v>3430</v>
      </c>
      <c r="C3760" s="15" t="s">
        <v>3431</v>
      </c>
      <c r="D3760" s="15" t="s">
        <v>3432</v>
      </c>
      <c r="E3760">
        <v>503</v>
      </c>
      <c r="F3760">
        <v>1116</v>
      </c>
      <c r="H3760" t="s">
        <v>746</v>
      </c>
      <c r="K3760" s="16">
        <f t="shared" si="174"/>
        <v>563.36</v>
      </c>
      <c r="L3760" s="16">
        <f t="shared" si="175"/>
        <v>593.01052631578943</v>
      </c>
      <c r="M3760" s="16">
        <f t="shared" si="176"/>
        <v>673.87559808612434</v>
      </c>
      <c r="N3760" t="e">
        <f>INDEX(XML!$A$2:$R$782,MATCH(C3760,XML!$D$2:$D$737,0),2)</f>
        <v>#N/A</v>
      </c>
    </row>
    <row r="3761" spans="1:14" ht="45" x14ac:dyDescent="0.2">
      <c r="A3761">
        <v>22359</v>
      </c>
      <c r="B3761" t="s">
        <v>3433</v>
      </c>
      <c r="C3761" s="15" t="s">
        <v>3434</v>
      </c>
      <c r="D3761" s="15" t="s">
        <v>3435</v>
      </c>
      <c r="E3761">
        <v>423</v>
      </c>
      <c r="F3761">
        <v>1116</v>
      </c>
      <c r="K3761" s="16">
        <f t="shared" si="174"/>
        <v>473.76</v>
      </c>
      <c r="L3761" s="16">
        <f t="shared" si="175"/>
        <v>498.69473684210527</v>
      </c>
      <c r="M3761" s="16">
        <f t="shared" si="176"/>
        <v>566.6985645933014</v>
      </c>
      <c r="N3761" t="e">
        <f>INDEX(XML!$A$2:$R$782,MATCH(C3761,XML!$D$2:$D$737,0),2)</f>
        <v>#N/A</v>
      </c>
    </row>
    <row r="3762" spans="1:14" ht="45" x14ac:dyDescent="0.2">
      <c r="A3762">
        <v>22356</v>
      </c>
      <c r="B3762" t="s">
        <v>3436</v>
      </c>
      <c r="C3762" s="15" t="s">
        <v>3437</v>
      </c>
      <c r="D3762" s="15" t="s">
        <v>3438</v>
      </c>
      <c r="E3762">
        <v>546</v>
      </c>
      <c r="F3762">
        <v>1156</v>
      </c>
      <c r="H3762" t="s">
        <v>746</v>
      </c>
      <c r="K3762" s="16">
        <f t="shared" si="174"/>
        <v>611.52</v>
      </c>
      <c r="L3762" s="16">
        <f t="shared" si="175"/>
        <v>643.70526315789471</v>
      </c>
      <c r="M3762" s="16">
        <f t="shared" si="176"/>
        <v>731.48325358851673</v>
      </c>
      <c r="N3762" t="e">
        <f>INDEX(XML!$A$2:$R$782,MATCH(C3762,XML!$D$2:$D$737,0),2)</f>
        <v>#N/A</v>
      </c>
    </row>
    <row r="3763" spans="1:14" ht="45" x14ac:dyDescent="0.2">
      <c r="A3763">
        <v>22360</v>
      </c>
      <c r="B3763" t="s">
        <v>3415</v>
      </c>
      <c r="C3763" s="15" t="s">
        <v>3416</v>
      </c>
      <c r="D3763" s="15" t="s">
        <v>3417</v>
      </c>
      <c r="E3763">
        <v>535</v>
      </c>
      <c r="F3763">
        <v>1452</v>
      </c>
      <c r="H3763" t="s">
        <v>746</v>
      </c>
      <c r="K3763" s="16">
        <f t="shared" si="174"/>
        <v>599.20000000000005</v>
      </c>
      <c r="L3763" s="16">
        <f t="shared" si="175"/>
        <v>630.73684210526324</v>
      </c>
      <c r="M3763" s="16">
        <f t="shared" si="176"/>
        <v>716.74641148325361</v>
      </c>
      <c r="N3763" t="e">
        <f>INDEX(XML!$A$2:$R$782,MATCH(C3763,XML!$D$2:$D$737,0),2)</f>
        <v>#N/A</v>
      </c>
    </row>
    <row r="3764" spans="1:14" ht="45" x14ac:dyDescent="0.2">
      <c r="A3764">
        <v>22361</v>
      </c>
      <c r="B3764" t="s">
        <v>3412</v>
      </c>
      <c r="C3764" s="15" t="s">
        <v>3413</v>
      </c>
      <c r="D3764" s="15" t="s">
        <v>3414</v>
      </c>
      <c r="E3764">
        <v>535</v>
      </c>
      <c r="F3764">
        <v>1452</v>
      </c>
      <c r="H3764" t="s">
        <v>746</v>
      </c>
      <c r="K3764" s="16">
        <f t="shared" si="174"/>
        <v>599.20000000000005</v>
      </c>
      <c r="L3764" s="16">
        <f t="shared" si="175"/>
        <v>630.73684210526324</v>
      </c>
      <c r="M3764" s="16">
        <f t="shared" si="176"/>
        <v>716.74641148325361</v>
      </c>
      <c r="N3764" t="e">
        <f>INDEX(XML!$A$2:$R$782,MATCH(C3764,XML!$D$2:$D$737,0),2)</f>
        <v>#N/A</v>
      </c>
    </row>
    <row r="3765" spans="1:14" ht="45" x14ac:dyDescent="0.2">
      <c r="A3765">
        <v>8622</v>
      </c>
      <c r="B3765" t="s">
        <v>3406</v>
      </c>
      <c r="C3765" s="15" t="s">
        <v>3407</v>
      </c>
      <c r="D3765" s="15" t="s">
        <v>3408</v>
      </c>
      <c r="E3765">
        <v>623</v>
      </c>
      <c r="F3765">
        <v>1452</v>
      </c>
      <c r="H3765" t="s">
        <v>746</v>
      </c>
      <c r="K3765" s="16">
        <f t="shared" si="174"/>
        <v>697.76</v>
      </c>
      <c r="L3765" s="16">
        <f t="shared" si="175"/>
        <v>734.48421052631579</v>
      </c>
      <c r="M3765" s="16">
        <f t="shared" si="176"/>
        <v>834.64114832535881</v>
      </c>
      <c r="N3765" t="e">
        <f>INDEX(XML!$A$2:$R$782,MATCH(C3765,XML!$D$2:$D$737,0),2)</f>
        <v>#N/A</v>
      </c>
    </row>
    <row r="3766" spans="1:14" ht="56.25" x14ac:dyDescent="0.2">
      <c r="A3766">
        <v>25118</v>
      </c>
      <c r="B3766" t="s">
        <v>3457</v>
      </c>
      <c r="C3766" s="15" t="s">
        <v>3458</v>
      </c>
      <c r="D3766" s="15" t="s">
        <v>3459</v>
      </c>
      <c r="E3766">
        <v>1340</v>
      </c>
      <c r="F3766">
        <v>2107</v>
      </c>
      <c r="H3766" t="s">
        <v>746</v>
      </c>
      <c r="K3766" s="16">
        <f t="shared" si="174"/>
        <v>1500.8</v>
      </c>
      <c r="L3766" s="16">
        <f t="shared" si="175"/>
        <v>1579.7894736842106</v>
      </c>
      <c r="M3766" s="16">
        <f t="shared" si="176"/>
        <v>1795.2153110047848</v>
      </c>
      <c r="N3766" t="e">
        <f>INDEX(XML!$A$2:$R$782,MATCH(C3766,XML!$D$2:$D$737,0),2)</f>
        <v>#N/A</v>
      </c>
    </row>
    <row r="3767" spans="1:14" ht="45" x14ac:dyDescent="0.2">
      <c r="A3767">
        <v>24912</v>
      </c>
      <c r="B3767" t="s">
        <v>26987</v>
      </c>
      <c r="C3767" s="15" t="s">
        <v>26988</v>
      </c>
      <c r="D3767" s="15" t="s">
        <v>26989</v>
      </c>
      <c r="E3767">
        <v>1519</v>
      </c>
      <c r="F3767">
        <v>1815</v>
      </c>
      <c r="K3767" s="16">
        <f t="shared" si="174"/>
        <v>1701.28</v>
      </c>
      <c r="L3767" s="16">
        <f t="shared" si="175"/>
        <v>1790.8210526315791</v>
      </c>
      <c r="M3767" s="16">
        <f t="shared" si="176"/>
        <v>2035.0239234449762</v>
      </c>
      <c r="N3767" t="e">
        <f>INDEX(XML!$A$2:$R$782,MATCH(C3767,XML!$D$2:$D$737,0),2)</f>
        <v>#N/A</v>
      </c>
    </row>
    <row r="3768" spans="1:14" ht="45" x14ac:dyDescent="0.2">
      <c r="A3768">
        <v>28444</v>
      </c>
      <c r="B3768" t="s">
        <v>3442</v>
      </c>
      <c r="C3768" s="15" t="s">
        <v>3443</v>
      </c>
      <c r="D3768" s="15" t="s">
        <v>3444</v>
      </c>
      <c r="E3768">
        <v>591</v>
      </c>
      <c r="F3768">
        <v>828</v>
      </c>
      <c r="H3768" t="s">
        <v>746</v>
      </c>
      <c r="K3768" s="16">
        <f t="shared" si="174"/>
        <v>661.92</v>
      </c>
      <c r="L3768" s="16">
        <f t="shared" si="175"/>
        <v>696.7578947368421</v>
      </c>
      <c r="M3768" s="16">
        <f t="shared" si="176"/>
        <v>791.77033492822966</v>
      </c>
      <c r="N3768" t="e">
        <f>INDEX(XML!$A$2:$R$782,MATCH(C3768,XML!$D$2:$D$737,0),2)</f>
        <v>#N/A</v>
      </c>
    </row>
    <row r="3769" spans="1:14" ht="45" x14ac:dyDescent="0.2">
      <c r="A3769">
        <v>61431</v>
      </c>
      <c r="B3769" t="s">
        <v>3442</v>
      </c>
      <c r="C3769" s="15" t="s">
        <v>19149</v>
      </c>
      <c r="D3769" s="15" t="s">
        <v>19432</v>
      </c>
      <c r="E3769">
        <v>1002</v>
      </c>
      <c r="F3769">
        <v>1290</v>
      </c>
      <c r="K3769" s="16">
        <f t="shared" si="174"/>
        <v>1122.24</v>
      </c>
      <c r="L3769" s="16">
        <f t="shared" si="175"/>
        <v>1181.3052631578948</v>
      </c>
      <c r="M3769" s="16">
        <f t="shared" si="176"/>
        <v>1342.3923444976078</v>
      </c>
      <c r="N3769" t="e">
        <f>INDEX(XML!$A$2:$R$782,MATCH(C3769,XML!$D$2:$D$737,0),2)</f>
        <v>#N/A</v>
      </c>
    </row>
    <row r="3770" spans="1:14" ht="22.5" customHeight="1" x14ac:dyDescent="0.2">
      <c r="A3770">
        <v>24909</v>
      </c>
      <c r="B3770" t="s">
        <v>3445</v>
      </c>
      <c r="C3770" s="15" t="s">
        <v>3446</v>
      </c>
      <c r="D3770" s="15" t="s">
        <v>3447</v>
      </c>
      <c r="E3770">
        <v>590</v>
      </c>
      <c r="F3770">
        <v>871</v>
      </c>
      <c r="H3770" t="s">
        <v>746</v>
      </c>
      <c r="K3770" s="16">
        <f t="shared" si="174"/>
        <v>660.8</v>
      </c>
      <c r="L3770" s="16">
        <f t="shared" si="175"/>
        <v>695.57894736842104</v>
      </c>
      <c r="M3770" s="16">
        <f t="shared" si="176"/>
        <v>790.43062200956945</v>
      </c>
      <c r="N3770" t="e">
        <f>INDEX(XML!$A$2:$R$782,MATCH(C3770,XML!$D$2:$D$737,0),2)</f>
        <v>#N/A</v>
      </c>
    </row>
    <row r="3771" spans="1:14" ht="45" x14ac:dyDescent="0.2">
      <c r="A3771">
        <v>24910</v>
      </c>
      <c r="B3771" t="s">
        <v>3448</v>
      </c>
      <c r="C3771" s="15" t="s">
        <v>3449</v>
      </c>
      <c r="D3771" s="15" t="s">
        <v>3450</v>
      </c>
      <c r="E3771">
        <v>577</v>
      </c>
      <c r="F3771">
        <v>863</v>
      </c>
      <c r="H3771" t="s">
        <v>746</v>
      </c>
      <c r="K3771" s="16">
        <f t="shared" si="174"/>
        <v>646.24</v>
      </c>
      <c r="L3771" s="16">
        <f t="shared" si="175"/>
        <v>680.25263157894733</v>
      </c>
      <c r="M3771" s="16">
        <f t="shared" si="176"/>
        <v>773.01435406698556</v>
      </c>
      <c r="N3771" t="e">
        <f>INDEX(XML!$A$2:$R$782,MATCH(C3771,XML!$D$2:$D$737,0),2)</f>
        <v>#N/A</v>
      </c>
    </row>
    <row r="3772" spans="1:14" ht="22.5" customHeight="1" x14ac:dyDescent="0.2">
      <c r="A3772">
        <v>62479</v>
      </c>
      <c r="B3772" t="s">
        <v>3448</v>
      </c>
      <c r="C3772" s="15" t="s">
        <v>20114</v>
      </c>
      <c r="D3772" s="15" t="s">
        <v>20115</v>
      </c>
      <c r="E3772">
        <v>985</v>
      </c>
      <c r="F3772">
        <v>1300</v>
      </c>
      <c r="K3772" s="16">
        <f t="shared" si="174"/>
        <v>1103.2</v>
      </c>
      <c r="L3772" s="16">
        <f t="shared" si="175"/>
        <v>1161.2631578947369</v>
      </c>
      <c r="M3772" s="16">
        <f t="shared" si="176"/>
        <v>1319.617224880383</v>
      </c>
      <c r="N3772" t="e">
        <f>INDEX(XML!$A$2:$R$782,MATCH(C3772,XML!$D$2:$D$737,0),2)</f>
        <v>#N/A</v>
      </c>
    </row>
    <row r="3773" spans="1:14" ht="45" x14ac:dyDescent="0.2">
      <c r="A3773">
        <v>81323</v>
      </c>
      <c r="B3773" t="s">
        <v>16566</v>
      </c>
      <c r="C3773" s="15" t="s">
        <v>41285</v>
      </c>
      <c r="D3773" s="15" t="s">
        <v>41286</v>
      </c>
      <c r="E3773">
        <v>1620</v>
      </c>
      <c r="F3773">
        <v>2000</v>
      </c>
      <c r="H3773" t="s">
        <v>746</v>
      </c>
      <c r="K3773" s="16">
        <f t="shared" si="174"/>
        <v>1814.4</v>
      </c>
      <c r="L3773" s="16">
        <f t="shared" si="175"/>
        <v>1909.8947368421052</v>
      </c>
      <c r="M3773" s="16">
        <f t="shared" si="176"/>
        <v>2170.3349282296654</v>
      </c>
      <c r="N3773" t="e">
        <f>INDEX(XML!$A$2:$R$782,MATCH(C3773,XML!$D$2:$D$737,0),2)</f>
        <v>#N/A</v>
      </c>
    </row>
    <row r="3774" spans="1:14" ht="22.5" x14ac:dyDescent="0.2">
      <c r="A3774">
        <v>38547</v>
      </c>
      <c r="B3774" t="s">
        <v>3460</v>
      </c>
      <c r="C3774" s="15" t="s">
        <v>3461</v>
      </c>
      <c r="D3774" s="15" t="s">
        <v>3462</v>
      </c>
      <c r="E3774">
        <v>1297</v>
      </c>
      <c r="F3774">
        <v>1702</v>
      </c>
      <c r="H3774" t="s">
        <v>746</v>
      </c>
      <c r="K3774" s="16">
        <f t="shared" si="174"/>
        <v>1452.6399999999999</v>
      </c>
      <c r="L3774" s="16">
        <f t="shared" si="175"/>
        <v>1529.0947368421052</v>
      </c>
      <c r="M3774" s="16">
        <f t="shared" si="176"/>
        <v>1737.6076555023924</v>
      </c>
      <c r="N3774" t="e">
        <f>INDEX(XML!$A$2:$R$782,MATCH(C3774,XML!$D$2:$D$737,0),2)</f>
        <v>#N/A</v>
      </c>
    </row>
    <row r="3775" spans="1:14" ht="56.25" x14ac:dyDescent="0.2">
      <c r="A3775">
        <v>74163</v>
      </c>
      <c r="B3775" t="s">
        <v>35761</v>
      </c>
      <c r="C3775" s="15" t="s">
        <v>35762</v>
      </c>
      <c r="D3775" s="15" t="s">
        <v>35763</v>
      </c>
      <c r="E3775">
        <v>890</v>
      </c>
      <c r="F3775">
        <v>1390</v>
      </c>
      <c r="H3775" t="s">
        <v>3108</v>
      </c>
      <c r="K3775" s="16">
        <f t="shared" si="174"/>
        <v>996.8</v>
      </c>
      <c r="L3775" s="16">
        <f t="shared" si="175"/>
        <v>1049.2631578947369</v>
      </c>
      <c r="M3775" s="16">
        <f t="shared" si="176"/>
        <v>1192.3444976076555</v>
      </c>
      <c r="N3775" t="e">
        <f>INDEX(XML!$A$2:$R$782,MATCH(C3775,XML!$D$2:$D$737,0),2)</f>
        <v>#N/A</v>
      </c>
    </row>
    <row r="3776" spans="1:14" ht="56.25" x14ac:dyDescent="0.2">
      <c r="A3776">
        <v>74164</v>
      </c>
      <c r="B3776" t="s">
        <v>35764</v>
      </c>
      <c r="C3776" s="15" t="s">
        <v>35765</v>
      </c>
      <c r="D3776" s="15" t="s">
        <v>35766</v>
      </c>
      <c r="E3776">
        <v>1690</v>
      </c>
      <c r="F3776">
        <v>2550</v>
      </c>
      <c r="H3776" t="s">
        <v>3108</v>
      </c>
      <c r="K3776" s="16">
        <f t="shared" si="174"/>
        <v>1892.8</v>
      </c>
      <c r="L3776" s="16">
        <f t="shared" si="175"/>
        <v>1992.421052631579</v>
      </c>
      <c r="M3776" s="16">
        <f t="shared" si="176"/>
        <v>2264.1148325358849</v>
      </c>
      <c r="N3776" t="e">
        <f>INDEX(XML!$A$2:$R$782,MATCH(C3776,XML!$D$2:$D$737,0),2)</f>
        <v>#N/A</v>
      </c>
    </row>
    <row r="3777" spans="1:14" ht="33.75" x14ac:dyDescent="0.2">
      <c r="A3777">
        <v>69884</v>
      </c>
      <c r="B3777" t="s">
        <v>29755</v>
      </c>
      <c r="C3777" s="15" t="s">
        <v>29756</v>
      </c>
      <c r="D3777" s="15" t="s">
        <v>41059</v>
      </c>
      <c r="E3777">
        <v>630</v>
      </c>
      <c r="F3777">
        <v>630</v>
      </c>
      <c r="H3777" t="s">
        <v>746</v>
      </c>
      <c r="K3777" s="16">
        <f t="shared" si="174"/>
        <v>705.6</v>
      </c>
      <c r="L3777" s="16">
        <f t="shared" si="175"/>
        <v>742.73684210526312</v>
      </c>
      <c r="M3777" s="16">
        <f t="shared" si="176"/>
        <v>844.01913875598075</v>
      </c>
      <c r="N3777" t="e">
        <f>INDEX(XML!$A$2:$R$782,MATCH(C3777,XML!$D$2:$D$737,0),2)</f>
        <v>#N/A</v>
      </c>
    </row>
    <row r="3778" spans="1:14" ht="22.5" customHeight="1" x14ac:dyDescent="0.25">
      <c r="A3778" s="184" t="s">
        <v>3466</v>
      </c>
      <c r="B3778" s="184"/>
      <c r="C3778" s="185"/>
      <c r="D3778" s="185"/>
      <c r="E3778" s="184"/>
      <c r="F3778" s="184"/>
      <c r="G3778" s="184"/>
      <c r="H3778" s="184"/>
      <c r="I3778" s="184"/>
      <c r="J3778" s="184"/>
      <c r="K3778" s="16">
        <f t="shared" si="174"/>
        <v>0</v>
      </c>
      <c r="L3778" s="16">
        <f t="shared" si="175"/>
        <v>0</v>
      </c>
      <c r="M3778" s="16">
        <f t="shared" si="176"/>
        <v>0</v>
      </c>
      <c r="N3778" t="e">
        <f>INDEX(XML!$A$2:$R$782,MATCH(C3778,XML!$D$2:$D$737,0),2)</f>
        <v>#N/A</v>
      </c>
    </row>
    <row r="3779" spans="1:14" ht="45" x14ac:dyDescent="0.2">
      <c r="A3779">
        <v>22347</v>
      </c>
      <c r="B3779" t="s">
        <v>3467</v>
      </c>
      <c r="C3779" s="15" t="s">
        <v>3468</v>
      </c>
      <c r="D3779" s="15" t="s">
        <v>3469</v>
      </c>
      <c r="E3779">
        <v>590</v>
      </c>
      <c r="F3779">
        <v>1130</v>
      </c>
      <c r="H3779" t="s">
        <v>3108</v>
      </c>
      <c r="K3779" s="16">
        <f t="shared" si="174"/>
        <v>660.8</v>
      </c>
      <c r="L3779" s="16">
        <f t="shared" si="175"/>
        <v>695.57894736842104</v>
      </c>
      <c r="M3779" s="16">
        <f t="shared" si="176"/>
        <v>790.43062200956945</v>
      </c>
      <c r="N3779" t="e">
        <f>INDEX(XML!$A$2:$R$782,MATCH(C3779,XML!$D$2:$D$737,0),2)</f>
        <v>#N/A</v>
      </c>
    </row>
    <row r="3780" spans="1:14" ht="22.5" customHeight="1" x14ac:dyDescent="0.25">
      <c r="A3780" s="184" t="s">
        <v>3470</v>
      </c>
      <c r="B3780" s="184"/>
      <c r="C3780" s="185"/>
      <c r="D3780" s="185"/>
      <c r="E3780" s="184"/>
      <c r="F3780" s="184"/>
      <c r="G3780" s="184"/>
      <c r="H3780" s="184"/>
      <c r="I3780" s="184"/>
      <c r="J3780" s="184"/>
      <c r="K3780" s="16">
        <f t="shared" si="174"/>
        <v>0</v>
      </c>
      <c r="L3780" s="16">
        <f t="shared" si="175"/>
        <v>0</v>
      </c>
      <c r="M3780" s="16">
        <f t="shared" si="176"/>
        <v>0</v>
      </c>
      <c r="N3780" t="e">
        <f>INDEX(XML!$A$2:$R$782,MATCH(C3780,XML!$D$2:$D$737,0),2)</f>
        <v>#N/A</v>
      </c>
    </row>
    <row r="3781" spans="1:14" ht="22.5" customHeight="1" x14ac:dyDescent="0.2">
      <c r="A3781">
        <v>23954</v>
      </c>
      <c r="B3781" t="s">
        <v>3471</v>
      </c>
      <c r="C3781" s="15" t="s">
        <v>3472</v>
      </c>
      <c r="D3781" s="15" t="s">
        <v>3473</v>
      </c>
      <c r="E3781">
        <v>214</v>
      </c>
      <c r="F3781">
        <v>535</v>
      </c>
      <c r="K3781" s="16">
        <f t="shared" ref="K3781:K3844" si="177">IF(E3781&gt;49999,E3781+E3781*0.07,IF(E3781&lt;=49999,E3781+E3781*0.12))</f>
        <v>239.68</v>
      </c>
      <c r="L3781" s="16">
        <f t="shared" ref="L3781:L3844" si="178">K3781*100/95</f>
        <v>252.29473684210527</v>
      </c>
      <c r="M3781" s="16">
        <f t="shared" ref="M3781:M3844" si="179">IF(COUNTIF(C3781,"*Dahua*"),F3781-10,L3781*100/88)</f>
        <v>286.69856459330146</v>
      </c>
      <c r="N3781" t="e">
        <f>INDEX(XML!$A$2:$R$782,MATCH(C3781,XML!$D$2:$D$737,0),2)</f>
        <v>#N/A</v>
      </c>
    </row>
    <row r="3782" spans="1:14" ht="22.5" customHeight="1" x14ac:dyDescent="0.2">
      <c r="A3782">
        <v>26672</v>
      </c>
      <c r="B3782" t="s">
        <v>3489</v>
      </c>
      <c r="C3782" s="15" t="s">
        <v>3490</v>
      </c>
      <c r="D3782" s="15" t="s">
        <v>3491</v>
      </c>
      <c r="E3782">
        <v>215</v>
      </c>
      <c r="F3782">
        <v>670</v>
      </c>
      <c r="H3782" t="s">
        <v>746</v>
      </c>
      <c r="K3782" s="16">
        <f t="shared" si="177"/>
        <v>240.8</v>
      </c>
      <c r="L3782" s="16">
        <f t="shared" si="178"/>
        <v>253.47368421052633</v>
      </c>
      <c r="M3782" s="16">
        <f t="shared" si="179"/>
        <v>288.03827751196172</v>
      </c>
      <c r="N3782" t="e">
        <f>INDEX(XML!$A$2:$R$782,MATCH(C3782,XML!$D$2:$D$737,0),2)</f>
        <v>#N/A</v>
      </c>
    </row>
    <row r="3783" spans="1:14" ht="45" x14ac:dyDescent="0.2">
      <c r="A3783">
        <v>22345</v>
      </c>
      <c r="B3783" t="s">
        <v>3492</v>
      </c>
      <c r="C3783" s="15" t="s">
        <v>3493</v>
      </c>
      <c r="D3783" s="15" t="s">
        <v>3494</v>
      </c>
      <c r="E3783">
        <v>280</v>
      </c>
      <c r="F3783">
        <v>503</v>
      </c>
      <c r="H3783" t="s">
        <v>746</v>
      </c>
      <c r="K3783" s="16">
        <f t="shared" si="177"/>
        <v>313.60000000000002</v>
      </c>
      <c r="L3783" s="16">
        <f t="shared" si="178"/>
        <v>330.1052631578948</v>
      </c>
      <c r="M3783" s="16">
        <f t="shared" si="179"/>
        <v>375.11961722488047</v>
      </c>
      <c r="N3783" t="e">
        <f>INDEX(XML!$A$2:$R$782,MATCH(C3783,XML!$D$2:$D$737,0),2)</f>
        <v>#N/A</v>
      </c>
    </row>
    <row r="3784" spans="1:14" ht="33.75" x14ac:dyDescent="0.2">
      <c r="A3784">
        <v>22293</v>
      </c>
      <c r="B3784" t="s">
        <v>3483</v>
      </c>
      <c r="C3784" s="15" t="s">
        <v>3484</v>
      </c>
      <c r="D3784" s="15" t="s">
        <v>3485</v>
      </c>
      <c r="E3784">
        <v>650</v>
      </c>
      <c r="F3784">
        <v>980</v>
      </c>
      <c r="H3784">
        <v>2</v>
      </c>
      <c r="K3784" s="16">
        <f t="shared" si="177"/>
        <v>728</v>
      </c>
      <c r="L3784" s="16">
        <f t="shared" si="178"/>
        <v>766.31578947368416</v>
      </c>
      <c r="M3784" s="16">
        <f t="shared" si="179"/>
        <v>870.81339712918646</v>
      </c>
      <c r="N3784" t="e">
        <f>INDEX(XML!$A$2:$R$782,MATCH(C3784,XML!$D$2:$D$737,0),2)</f>
        <v>#N/A</v>
      </c>
    </row>
    <row r="3785" spans="1:14" ht="45" x14ac:dyDescent="0.2">
      <c r="A3785">
        <v>38293</v>
      </c>
      <c r="B3785" t="s">
        <v>3502</v>
      </c>
      <c r="C3785" s="15" t="s">
        <v>3503</v>
      </c>
      <c r="D3785" s="15" t="s">
        <v>3504</v>
      </c>
      <c r="E3785">
        <v>520</v>
      </c>
      <c r="F3785">
        <v>890</v>
      </c>
      <c r="H3785" t="s">
        <v>1116</v>
      </c>
      <c r="K3785" s="16">
        <f t="shared" si="177"/>
        <v>582.4</v>
      </c>
      <c r="L3785" s="16">
        <f t="shared" si="178"/>
        <v>613.0526315789474</v>
      </c>
      <c r="M3785" s="16">
        <f t="shared" si="179"/>
        <v>696.6507177033493</v>
      </c>
      <c r="N3785" t="e">
        <f>INDEX(XML!$A$2:$R$782,MATCH(C3785,XML!$D$2:$D$737,0),2)</f>
        <v>#N/A</v>
      </c>
    </row>
    <row r="3786" spans="1:14" ht="45" x14ac:dyDescent="0.2">
      <c r="A3786">
        <v>12778</v>
      </c>
      <c r="B3786" t="s">
        <v>3480</v>
      </c>
      <c r="C3786" s="15" t="s">
        <v>3481</v>
      </c>
      <c r="D3786" s="15" t="s">
        <v>3482</v>
      </c>
      <c r="E3786">
        <v>2100</v>
      </c>
      <c r="F3786">
        <v>3908</v>
      </c>
      <c r="H3786" t="s">
        <v>746</v>
      </c>
      <c r="K3786" s="16">
        <f t="shared" si="177"/>
        <v>2352</v>
      </c>
      <c r="L3786" s="16">
        <f t="shared" si="178"/>
        <v>2475.7894736842104</v>
      </c>
      <c r="M3786" s="16">
        <f t="shared" si="179"/>
        <v>2813.3971291866028</v>
      </c>
      <c r="N3786" t="e">
        <f>INDEX(XML!$A$2:$R$782,MATCH(C3786,XML!$D$2:$D$737,0),2)</f>
        <v>#N/A</v>
      </c>
    </row>
    <row r="3787" spans="1:14" ht="45" x14ac:dyDescent="0.2">
      <c r="A3787">
        <v>9721</v>
      </c>
      <c r="B3787" t="s">
        <v>3477</v>
      </c>
      <c r="C3787" s="15" t="s">
        <v>3478</v>
      </c>
      <c r="D3787" s="15" t="s">
        <v>3479</v>
      </c>
      <c r="E3787">
        <v>665</v>
      </c>
      <c r="F3787">
        <v>1116</v>
      </c>
      <c r="H3787" t="s">
        <v>746</v>
      </c>
      <c r="K3787" s="16">
        <f t="shared" si="177"/>
        <v>744.8</v>
      </c>
      <c r="L3787" s="16">
        <f t="shared" si="178"/>
        <v>784</v>
      </c>
      <c r="M3787" s="16">
        <f t="shared" si="179"/>
        <v>890.90909090909088</v>
      </c>
      <c r="N3787" t="e">
        <f>INDEX(XML!$A$2:$R$782,MATCH(C3787,XML!$D$2:$D$737,0),2)</f>
        <v>#N/A</v>
      </c>
    </row>
    <row r="3788" spans="1:14" ht="45" x14ac:dyDescent="0.2">
      <c r="A3788">
        <v>25440</v>
      </c>
      <c r="B3788" t="s">
        <v>3486</v>
      </c>
      <c r="C3788" s="15" t="s">
        <v>3487</v>
      </c>
      <c r="D3788" s="15" t="s">
        <v>3488</v>
      </c>
      <c r="E3788">
        <v>348</v>
      </c>
      <c r="F3788">
        <v>557</v>
      </c>
      <c r="H3788" t="s">
        <v>746</v>
      </c>
      <c r="K3788" s="16">
        <f t="shared" si="177"/>
        <v>389.76</v>
      </c>
      <c r="L3788" s="16">
        <f t="shared" si="178"/>
        <v>410.27368421052631</v>
      </c>
      <c r="M3788" s="16">
        <f t="shared" si="179"/>
        <v>466.22009569377991</v>
      </c>
      <c r="N3788" t="e">
        <f>INDEX(XML!$A$2:$R$782,MATCH(C3788,XML!$D$2:$D$737,0),2)</f>
        <v>#N/A</v>
      </c>
    </row>
    <row r="3789" spans="1:14" ht="56.25" x14ac:dyDescent="0.2">
      <c r="A3789">
        <v>22344</v>
      </c>
      <c r="B3789" t="s">
        <v>3474</v>
      </c>
      <c r="C3789" s="15" t="s">
        <v>3475</v>
      </c>
      <c r="D3789" s="15" t="s">
        <v>3476</v>
      </c>
      <c r="E3789">
        <v>707</v>
      </c>
      <c r="F3789">
        <v>1005</v>
      </c>
      <c r="H3789" t="s">
        <v>746</v>
      </c>
      <c r="K3789" s="16">
        <f t="shared" si="177"/>
        <v>791.84</v>
      </c>
      <c r="L3789" s="16">
        <f t="shared" si="178"/>
        <v>833.51578947368421</v>
      </c>
      <c r="M3789" s="16">
        <f t="shared" si="179"/>
        <v>947.17703349282306</v>
      </c>
      <c r="N3789" t="e">
        <f>INDEX(XML!$A$2:$R$782,MATCH(C3789,XML!$D$2:$D$737,0),2)</f>
        <v>#N/A</v>
      </c>
    </row>
    <row r="3790" spans="1:14" ht="56.25" x14ac:dyDescent="0.2">
      <c r="A3790">
        <v>22384</v>
      </c>
      <c r="B3790" t="s">
        <v>3495</v>
      </c>
      <c r="C3790" s="15" t="s">
        <v>26890</v>
      </c>
      <c r="D3790" s="15" t="s">
        <v>26891</v>
      </c>
      <c r="E3790">
        <v>1960</v>
      </c>
      <c r="F3790">
        <v>3180</v>
      </c>
      <c r="H3790" t="s">
        <v>746</v>
      </c>
      <c r="K3790" s="16">
        <f t="shared" si="177"/>
        <v>2195.1999999999998</v>
      </c>
      <c r="L3790" s="16">
        <f t="shared" si="178"/>
        <v>2310.7368421052629</v>
      </c>
      <c r="M3790" s="16">
        <f t="shared" si="179"/>
        <v>2625.8373205741623</v>
      </c>
      <c r="N3790" t="e">
        <f>INDEX(XML!$A$2:$R$782,MATCH(C3790,XML!$D$2:$D$737,0),2)</f>
        <v>#N/A</v>
      </c>
    </row>
    <row r="3791" spans="1:14" ht="67.5" x14ac:dyDescent="0.2">
      <c r="A3791">
        <v>8627</v>
      </c>
      <c r="B3791" t="s">
        <v>3496</v>
      </c>
      <c r="C3791" s="15" t="s">
        <v>3497</v>
      </c>
      <c r="D3791" s="15" t="s">
        <v>3498</v>
      </c>
      <c r="E3791">
        <v>2090</v>
      </c>
      <c r="F3791">
        <v>3350</v>
      </c>
      <c r="H3791" t="s">
        <v>746</v>
      </c>
      <c r="K3791" s="16">
        <f t="shared" si="177"/>
        <v>2340.8000000000002</v>
      </c>
      <c r="L3791" s="16">
        <f t="shared" si="178"/>
        <v>2464.0000000000005</v>
      </c>
      <c r="M3791" s="16">
        <f t="shared" si="179"/>
        <v>2800.0000000000005</v>
      </c>
      <c r="N3791" t="e">
        <f>INDEX(XML!$A$2:$R$782,MATCH(C3791,XML!$D$2:$D$737,0),2)</f>
        <v>#N/A</v>
      </c>
    </row>
    <row r="3792" spans="1:14" ht="45" x14ac:dyDescent="0.2">
      <c r="A3792">
        <v>38690</v>
      </c>
      <c r="B3792" t="s">
        <v>3499</v>
      </c>
      <c r="C3792" s="15" t="s">
        <v>3500</v>
      </c>
      <c r="D3792" s="15" t="s">
        <v>3501</v>
      </c>
      <c r="E3792">
        <v>651</v>
      </c>
      <c r="F3792">
        <v>1090</v>
      </c>
      <c r="H3792" t="s">
        <v>746</v>
      </c>
      <c r="K3792" s="16">
        <f t="shared" si="177"/>
        <v>729.12</v>
      </c>
      <c r="L3792" s="16">
        <f t="shared" si="178"/>
        <v>767.49473684210523</v>
      </c>
      <c r="M3792" s="16">
        <f t="shared" si="179"/>
        <v>872.15311004784678</v>
      </c>
      <c r="N3792" t="e">
        <f>INDEX(XML!$A$2:$R$782,MATCH(C3792,XML!$D$2:$D$737,0),2)</f>
        <v>#N/A</v>
      </c>
    </row>
    <row r="3793" spans="1:14" ht="45" x14ac:dyDescent="0.2">
      <c r="A3793">
        <v>29022</v>
      </c>
      <c r="B3793" t="s">
        <v>3499</v>
      </c>
      <c r="C3793" s="15" t="s">
        <v>3505</v>
      </c>
      <c r="D3793" s="15" t="s">
        <v>3506</v>
      </c>
      <c r="E3793">
        <v>727</v>
      </c>
      <c r="F3793">
        <v>1150</v>
      </c>
      <c r="H3793" t="s">
        <v>746</v>
      </c>
      <c r="K3793" s="16">
        <f t="shared" si="177"/>
        <v>814.24</v>
      </c>
      <c r="L3793" s="16">
        <f t="shared" si="178"/>
        <v>857.09473684210525</v>
      </c>
      <c r="M3793" s="16">
        <f t="shared" si="179"/>
        <v>973.97129186602865</v>
      </c>
      <c r="N3793" t="e">
        <f>INDEX(XML!$A$2:$R$782,MATCH(C3793,XML!$D$2:$D$737,0),2)</f>
        <v>#N/A</v>
      </c>
    </row>
    <row r="3794" spans="1:14" ht="33.75" x14ac:dyDescent="0.2">
      <c r="A3794">
        <v>24901</v>
      </c>
      <c r="B3794" t="s">
        <v>15187</v>
      </c>
      <c r="C3794" s="15" t="s">
        <v>15188</v>
      </c>
      <c r="D3794" s="15" t="s">
        <v>15189</v>
      </c>
      <c r="E3794">
        <v>1300</v>
      </c>
      <c r="F3794">
        <v>2024</v>
      </c>
      <c r="H3794" t="s">
        <v>746</v>
      </c>
      <c r="K3794" s="16">
        <f t="shared" si="177"/>
        <v>1456</v>
      </c>
      <c r="L3794" s="16">
        <f t="shared" si="178"/>
        <v>1532.6315789473683</v>
      </c>
      <c r="M3794" s="16">
        <f t="shared" si="179"/>
        <v>1741.6267942583729</v>
      </c>
      <c r="N3794" t="e">
        <f>INDEX(XML!$A$2:$R$782,MATCH(C3794,XML!$D$2:$D$737,0),2)</f>
        <v>#N/A</v>
      </c>
    </row>
    <row r="3795" spans="1:14" ht="22.5" customHeight="1" x14ac:dyDescent="0.2">
      <c r="A3795">
        <v>25432</v>
      </c>
      <c r="B3795" t="s">
        <v>20116</v>
      </c>
      <c r="C3795" s="15" t="s">
        <v>20117</v>
      </c>
      <c r="D3795" s="15" t="s">
        <v>20118</v>
      </c>
      <c r="E3795">
        <v>1799</v>
      </c>
      <c r="F3795">
        <v>3560</v>
      </c>
      <c r="H3795" t="s">
        <v>746</v>
      </c>
      <c r="K3795" s="16">
        <f t="shared" si="177"/>
        <v>2014.88</v>
      </c>
      <c r="L3795" s="16">
        <f t="shared" si="178"/>
        <v>2120.9263157894738</v>
      </c>
      <c r="M3795" s="16">
        <f t="shared" si="179"/>
        <v>2410.1435406698565</v>
      </c>
      <c r="N3795" t="e">
        <f>INDEX(XML!$A$2:$R$782,MATCH(C3795,XML!$D$2:$D$737,0),2)</f>
        <v>#N/A</v>
      </c>
    </row>
    <row r="3796" spans="1:14" ht="15.75" x14ac:dyDescent="0.25">
      <c r="A3796" s="184" t="s">
        <v>3507</v>
      </c>
      <c r="B3796" s="184"/>
      <c r="C3796" s="185"/>
      <c r="D3796" s="185"/>
      <c r="E3796" s="184"/>
      <c r="F3796" s="184"/>
      <c r="G3796" s="184"/>
      <c r="H3796" s="184"/>
      <c r="I3796" s="184"/>
      <c r="J3796" s="184"/>
      <c r="K3796" s="16">
        <f t="shared" si="177"/>
        <v>0</v>
      </c>
      <c r="L3796" s="16">
        <f t="shared" si="178"/>
        <v>0</v>
      </c>
      <c r="M3796" s="16">
        <f t="shared" si="179"/>
        <v>0</v>
      </c>
      <c r="N3796" t="e">
        <f>INDEX(XML!$A$2:$R$782,MATCH(C3796,XML!$D$2:$D$737,0),2)</f>
        <v>#N/A</v>
      </c>
    </row>
    <row r="3797" spans="1:14" ht="33.75" x14ac:dyDescent="0.2">
      <c r="A3797">
        <v>13708</v>
      </c>
      <c r="B3797" t="s">
        <v>3517</v>
      </c>
      <c r="C3797" s="15" t="s">
        <v>3518</v>
      </c>
      <c r="D3797" s="15" t="s">
        <v>3519</v>
      </c>
      <c r="E3797">
        <v>237</v>
      </c>
      <c r="F3797">
        <v>395</v>
      </c>
      <c r="H3797" t="s">
        <v>746</v>
      </c>
      <c r="K3797" s="16">
        <f t="shared" si="177"/>
        <v>265.44</v>
      </c>
      <c r="L3797" s="16">
        <f t="shared" si="178"/>
        <v>279.41052631578947</v>
      </c>
      <c r="M3797" s="16">
        <f t="shared" si="179"/>
        <v>317.51196172248802</v>
      </c>
      <c r="N3797" t="e">
        <f>INDEX(XML!$A$2:$R$782,MATCH(C3797,XML!$D$2:$D$737,0),2)</f>
        <v>#N/A</v>
      </c>
    </row>
    <row r="3798" spans="1:14" ht="33.75" x14ac:dyDescent="0.2">
      <c r="A3798">
        <v>14393</v>
      </c>
      <c r="B3798" t="s">
        <v>3508</v>
      </c>
      <c r="C3798" s="15" t="s">
        <v>3509</v>
      </c>
      <c r="D3798" s="15" t="s">
        <v>3510</v>
      </c>
      <c r="E3798">
        <v>245</v>
      </c>
      <c r="F3798">
        <v>390</v>
      </c>
      <c r="H3798" t="s">
        <v>746</v>
      </c>
      <c r="K3798" s="16">
        <f t="shared" si="177"/>
        <v>274.39999999999998</v>
      </c>
      <c r="L3798" s="16">
        <f t="shared" si="178"/>
        <v>288.84210526315786</v>
      </c>
      <c r="M3798" s="16">
        <f t="shared" si="179"/>
        <v>328.22966507177028</v>
      </c>
      <c r="N3798" t="e">
        <f>INDEX(XML!$A$2:$R$782,MATCH(C3798,XML!$D$2:$D$737,0),2)</f>
        <v>#N/A</v>
      </c>
    </row>
    <row r="3799" spans="1:14" ht="45" x14ac:dyDescent="0.2">
      <c r="A3799">
        <v>22291</v>
      </c>
      <c r="B3799" t="s">
        <v>3514</v>
      </c>
      <c r="C3799" s="15" t="s">
        <v>3515</v>
      </c>
      <c r="D3799" s="15" t="s">
        <v>3516</v>
      </c>
      <c r="E3799">
        <v>991</v>
      </c>
      <c r="F3799">
        <v>1845</v>
      </c>
      <c r="H3799" t="s">
        <v>746</v>
      </c>
      <c r="K3799" s="16">
        <f t="shared" si="177"/>
        <v>1109.92</v>
      </c>
      <c r="L3799" s="16">
        <f t="shared" si="178"/>
        <v>1168.3368421052633</v>
      </c>
      <c r="M3799" s="16">
        <f t="shared" si="179"/>
        <v>1327.6555023923445</v>
      </c>
      <c r="N3799" t="e">
        <f>INDEX(XML!$A$2:$R$782,MATCH(C3799,XML!$D$2:$D$737,0),2)</f>
        <v>#N/A</v>
      </c>
    </row>
    <row r="3800" spans="1:14" ht="45" x14ac:dyDescent="0.2">
      <c r="A3800">
        <v>22292</v>
      </c>
      <c r="B3800" t="s">
        <v>3520</v>
      </c>
      <c r="C3800" s="15" t="s">
        <v>3521</v>
      </c>
      <c r="D3800" s="15" t="s">
        <v>3522</v>
      </c>
      <c r="E3800">
        <v>930</v>
      </c>
      <c r="F3800">
        <v>1590</v>
      </c>
      <c r="H3800" t="s">
        <v>746</v>
      </c>
      <c r="K3800" s="16">
        <f t="shared" si="177"/>
        <v>1041.5999999999999</v>
      </c>
      <c r="L3800" s="16">
        <f t="shared" si="178"/>
        <v>1096.4210526315787</v>
      </c>
      <c r="M3800" s="16">
        <f t="shared" si="179"/>
        <v>1245.9330143540667</v>
      </c>
      <c r="N3800" t="e">
        <f>INDEX(XML!$A$2:$R$782,MATCH(C3800,XML!$D$2:$D$737,0),2)</f>
        <v>#N/A</v>
      </c>
    </row>
    <row r="3801" spans="1:14" ht="33.75" x14ac:dyDescent="0.2">
      <c r="A3801">
        <v>24906</v>
      </c>
      <c r="B3801" t="s">
        <v>3511</v>
      </c>
      <c r="C3801" s="15" t="s">
        <v>3512</v>
      </c>
      <c r="D3801" s="15" t="s">
        <v>3513</v>
      </c>
      <c r="E3801">
        <v>703</v>
      </c>
      <c r="F3801">
        <v>1090</v>
      </c>
      <c r="H3801" t="s">
        <v>746</v>
      </c>
      <c r="K3801" s="16">
        <f t="shared" si="177"/>
        <v>787.36</v>
      </c>
      <c r="L3801" s="16">
        <f t="shared" si="178"/>
        <v>828.8</v>
      </c>
      <c r="M3801" s="16">
        <f t="shared" si="179"/>
        <v>941.81818181818187</v>
      </c>
      <c r="N3801" t="e">
        <f>INDEX(XML!$A$2:$R$782,MATCH(C3801,XML!$D$2:$D$737,0),2)</f>
        <v>#N/A</v>
      </c>
    </row>
    <row r="3802" spans="1:14" ht="15.75" x14ac:dyDescent="0.25">
      <c r="A3802" s="184" t="s">
        <v>834</v>
      </c>
      <c r="B3802" s="184"/>
      <c r="C3802" s="185"/>
      <c r="D3802" s="185"/>
      <c r="E3802" s="184"/>
      <c r="F3802" s="184"/>
      <c r="G3802" s="184"/>
      <c r="H3802" s="184"/>
      <c r="I3802" s="184"/>
      <c r="J3802" s="184"/>
      <c r="K3802" s="16">
        <f t="shared" si="177"/>
        <v>0</v>
      </c>
      <c r="L3802" s="16">
        <f t="shared" si="178"/>
        <v>0</v>
      </c>
      <c r="M3802" s="16">
        <f t="shared" si="179"/>
        <v>0</v>
      </c>
      <c r="N3802" t="e">
        <f>INDEX(XML!$A$2:$R$782,MATCH(C3802,XML!$D$2:$D$737,0),2)</f>
        <v>#N/A</v>
      </c>
    </row>
    <row r="3803" spans="1:14" x14ac:dyDescent="0.2">
      <c r="A3803">
        <v>8362</v>
      </c>
      <c r="B3803" t="s">
        <v>3523</v>
      </c>
      <c r="C3803" s="15" t="s">
        <v>3524</v>
      </c>
      <c r="D3803" s="15" t="s">
        <v>3524</v>
      </c>
      <c r="E3803">
        <v>95</v>
      </c>
      <c r="F3803">
        <v>96</v>
      </c>
      <c r="H3803" t="s">
        <v>765</v>
      </c>
      <c r="K3803" s="16">
        <f t="shared" si="177"/>
        <v>106.4</v>
      </c>
      <c r="L3803" s="16">
        <f t="shared" si="178"/>
        <v>112</v>
      </c>
      <c r="M3803" s="16">
        <f t="shared" si="179"/>
        <v>127.27272727272727</v>
      </c>
      <c r="N3803" t="e">
        <f>INDEX(XML!$A$2:$R$782,MATCH(C3803,XML!$D$2:$D$737,0),2)</f>
        <v>#N/A</v>
      </c>
    </row>
    <row r="3804" spans="1:14" ht="56.25" x14ac:dyDescent="0.2">
      <c r="A3804">
        <v>59847</v>
      </c>
      <c r="B3804" t="s">
        <v>35767</v>
      </c>
      <c r="C3804" s="15" t="s">
        <v>35768</v>
      </c>
      <c r="D3804" s="15" t="s">
        <v>35769</v>
      </c>
      <c r="E3804">
        <v>4000</v>
      </c>
      <c r="F3804">
        <v>5232</v>
      </c>
      <c r="H3804" t="s">
        <v>746</v>
      </c>
      <c r="K3804" s="16">
        <f t="shared" si="177"/>
        <v>4480</v>
      </c>
      <c r="L3804" s="16">
        <f t="shared" si="178"/>
        <v>4715.7894736842109</v>
      </c>
      <c r="M3804" s="16">
        <f t="shared" si="179"/>
        <v>5358.8516746411487</v>
      </c>
      <c r="N3804" t="e">
        <f>INDEX(XML!$A$2:$R$782,MATCH(C3804,XML!$D$2:$D$737,0),2)</f>
        <v>#N/A</v>
      </c>
    </row>
    <row r="3805" spans="1:14" ht="56.25" x14ac:dyDescent="0.2">
      <c r="A3805">
        <v>74170</v>
      </c>
      <c r="B3805" t="s">
        <v>35770</v>
      </c>
      <c r="C3805" s="15" t="s">
        <v>35771</v>
      </c>
      <c r="D3805" s="15" t="s">
        <v>35772</v>
      </c>
      <c r="E3805">
        <v>3200</v>
      </c>
      <c r="F3805">
        <v>4000</v>
      </c>
      <c r="H3805" t="s">
        <v>746</v>
      </c>
      <c r="K3805" s="16">
        <f t="shared" si="177"/>
        <v>3584</v>
      </c>
      <c r="L3805" s="16">
        <f t="shared" si="178"/>
        <v>3772.6315789473683</v>
      </c>
      <c r="M3805" s="16">
        <f t="shared" si="179"/>
        <v>4287.0813397129186</v>
      </c>
      <c r="N3805" t="e">
        <f>INDEX(XML!$A$2:$R$782,MATCH(C3805,XML!$D$2:$D$737,0),2)</f>
        <v>#N/A</v>
      </c>
    </row>
    <row r="3806" spans="1:14" ht="56.25" x14ac:dyDescent="0.2">
      <c r="A3806">
        <v>37454</v>
      </c>
      <c r="B3806" t="s">
        <v>3525</v>
      </c>
      <c r="C3806" s="15" t="s">
        <v>3526</v>
      </c>
      <c r="D3806" s="15" t="s">
        <v>3527</v>
      </c>
      <c r="E3806">
        <v>2605</v>
      </c>
      <c r="F3806">
        <v>4290</v>
      </c>
      <c r="H3806" t="s">
        <v>746</v>
      </c>
      <c r="K3806" s="16">
        <f t="shared" si="177"/>
        <v>2917.6</v>
      </c>
      <c r="L3806" s="16">
        <f t="shared" si="178"/>
        <v>3071.1578947368421</v>
      </c>
      <c r="M3806" s="16">
        <f t="shared" si="179"/>
        <v>3489.9521531100477</v>
      </c>
      <c r="N3806" t="e">
        <f>INDEX(XML!$A$2:$R$782,MATCH(C3806,XML!$D$2:$D$737,0),2)</f>
        <v>#N/A</v>
      </c>
    </row>
    <row r="3807" spans="1:14" ht="67.5" x14ac:dyDescent="0.2">
      <c r="A3807">
        <v>46643</v>
      </c>
      <c r="B3807" t="s">
        <v>3531</v>
      </c>
      <c r="C3807" s="15" t="s">
        <v>3532</v>
      </c>
      <c r="D3807" s="15" t="s">
        <v>3533</v>
      </c>
      <c r="E3807">
        <v>3296</v>
      </c>
      <c r="F3807">
        <v>7276</v>
      </c>
      <c r="H3807" t="s">
        <v>746</v>
      </c>
      <c r="K3807" s="16">
        <f t="shared" si="177"/>
        <v>3691.52</v>
      </c>
      <c r="L3807" s="16">
        <f t="shared" si="178"/>
        <v>3885.8105263157895</v>
      </c>
      <c r="M3807" s="16">
        <f t="shared" si="179"/>
        <v>4415.6937799043062</v>
      </c>
      <c r="N3807" t="e">
        <f>INDEX(XML!$A$2:$R$782,MATCH(C3807,XML!$D$2:$D$737,0),2)</f>
        <v>#N/A</v>
      </c>
    </row>
    <row r="3808" spans="1:14" ht="56.25" x14ac:dyDescent="0.2">
      <c r="A3808">
        <v>44527</v>
      </c>
      <c r="B3808" t="s">
        <v>3534</v>
      </c>
      <c r="C3808" s="15" t="s">
        <v>3535</v>
      </c>
      <c r="D3808" s="15" t="s">
        <v>3536</v>
      </c>
      <c r="E3808">
        <v>5981</v>
      </c>
      <c r="F3808">
        <v>10261</v>
      </c>
      <c r="H3808" t="s">
        <v>746</v>
      </c>
      <c r="K3808" s="16">
        <f t="shared" si="177"/>
        <v>6698.72</v>
      </c>
      <c r="L3808" s="16">
        <f t="shared" si="178"/>
        <v>7051.2842105263162</v>
      </c>
      <c r="M3808" s="16">
        <f t="shared" si="179"/>
        <v>8012.8229665071767</v>
      </c>
      <c r="N3808" t="e">
        <f>INDEX(XML!$A$2:$R$782,MATCH(C3808,XML!$D$2:$D$737,0),2)</f>
        <v>#N/A</v>
      </c>
    </row>
    <row r="3809" spans="1:14" ht="78.75" x14ac:dyDescent="0.2">
      <c r="A3809">
        <v>81500</v>
      </c>
      <c r="B3809" t="s">
        <v>45282</v>
      </c>
      <c r="C3809" s="15" t="s">
        <v>45283</v>
      </c>
      <c r="D3809" s="15" t="s">
        <v>45284</v>
      </c>
      <c r="E3809">
        <v>9990</v>
      </c>
      <c r="F3809">
        <v>12990</v>
      </c>
      <c r="H3809" t="s">
        <v>746</v>
      </c>
      <c r="K3809" s="16">
        <f t="shared" si="177"/>
        <v>11188.8</v>
      </c>
      <c r="L3809" s="16">
        <f t="shared" si="178"/>
        <v>11777.684210526315</v>
      </c>
      <c r="M3809" s="16">
        <f t="shared" si="179"/>
        <v>13383.732057416266</v>
      </c>
      <c r="N3809" t="e">
        <f>INDEX(XML!$A$2:$R$782,MATCH(C3809,XML!$D$2:$D$737,0),2)</f>
        <v>#N/A</v>
      </c>
    </row>
    <row r="3810" spans="1:14" ht="22.5" x14ac:dyDescent="0.2">
      <c r="A3810">
        <v>43554</v>
      </c>
      <c r="B3810" t="s">
        <v>3528</v>
      </c>
      <c r="C3810" s="15" t="s">
        <v>3529</v>
      </c>
      <c r="D3810" s="15" t="s">
        <v>3530</v>
      </c>
      <c r="E3810">
        <v>180</v>
      </c>
      <c r="F3810">
        <v>198</v>
      </c>
      <c r="K3810" s="16">
        <f t="shared" si="177"/>
        <v>201.6</v>
      </c>
      <c r="L3810" s="16">
        <f t="shared" si="178"/>
        <v>212.21052631578948</v>
      </c>
      <c r="M3810" s="16">
        <f t="shared" si="179"/>
        <v>241.14832535885168</v>
      </c>
      <c r="N3810" t="e">
        <f>INDEX(XML!$A$2:$R$782,MATCH(C3810,XML!$D$2:$D$737,0),2)</f>
        <v>#N/A</v>
      </c>
    </row>
    <row r="3811" spans="1:14" ht="22.5" x14ac:dyDescent="0.2">
      <c r="A3811">
        <v>59787</v>
      </c>
      <c r="B3811" t="s">
        <v>16523</v>
      </c>
      <c r="C3811" s="15" t="s">
        <v>16524</v>
      </c>
      <c r="D3811" s="15" t="s">
        <v>16525</v>
      </c>
      <c r="E3811">
        <v>259</v>
      </c>
      <c r="F3811">
        <v>285</v>
      </c>
      <c r="K3811" s="16">
        <f t="shared" si="177"/>
        <v>290.08</v>
      </c>
      <c r="L3811" s="16">
        <f t="shared" si="178"/>
        <v>305.34736842105264</v>
      </c>
      <c r="M3811" s="16">
        <f t="shared" si="179"/>
        <v>346.98564593301438</v>
      </c>
      <c r="N3811" t="e">
        <f>INDEX(XML!$A$2:$R$782,MATCH(C3811,XML!$D$2:$D$737,0),2)</f>
        <v>#N/A</v>
      </c>
    </row>
    <row r="3812" spans="1:14" ht="15.75" x14ac:dyDescent="0.25">
      <c r="A3812" s="184" t="s">
        <v>36800</v>
      </c>
      <c r="B3812" s="184"/>
      <c r="C3812" s="185"/>
      <c r="D3812" s="185"/>
      <c r="E3812" s="184"/>
      <c r="F3812" s="184"/>
      <c r="G3812" s="184"/>
      <c r="H3812" s="184"/>
      <c r="I3812" s="184"/>
      <c r="J3812" s="184"/>
      <c r="K3812" s="16">
        <f t="shared" si="177"/>
        <v>0</v>
      </c>
      <c r="L3812" s="16">
        <f t="shared" si="178"/>
        <v>0</v>
      </c>
      <c r="M3812" s="16">
        <f t="shared" si="179"/>
        <v>0</v>
      </c>
      <c r="N3812" t="e">
        <f>INDEX(XML!$A$2:$R$782,MATCH(C3812,XML!$D$2:$D$737,0),2)</f>
        <v>#N/A</v>
      </c>
    </row>
    <row r="3813" spans="1:14" ht="101.25" x14ac:dyDescent="0.2">
      <c r="A3813">
        <v>81726</v>
      </c>
      <c r="B3813" t="s">
        <v>44187</v>
      </c>
      <c r="C3813" s="15" t="s">
        <v>44188</v>
      </c>
      <c r="D3813" s="15" t="s">
        <v>44189</v>
      </c>
      <c r="E3813">
        <v>111299</v>
      </c>
      <c r="F3813">
        <v>134990</v>
      </c>
      <c r="K3813" s="16">
        <f t="shared" si="177"/>
        <v>119089.93</v>
      </c>
      <c r="L3813" s="16">
        <f t="shared" si="178"/>
        <v>125357.82105263158</v>
      </c>
      <c r="M3813" s="16">
        <f t="shared" si="179"/>
        <v>142452.06937799044</v>
      </c>
      <c r="N3813" t="e">
        <f>INDEX(XML!$A$2:$R$782,MATCH(C3813,XML!$D$2:$D$737,0),2)</f>
        <v>#N/A</v>
      </c>
    </row>
    <row r="3814" spans="1:14" ht="90" x14ac:dyDescent="0.2">
      <c r="A3814">
        <v>77241</v>
      </c>
      <c r="B3814" t="s">
        <v>36801</v>
      </c>
      <c r="C3814" s="15" t="s">
        <v>36802</v>
      </c>
      <c r="D3814" s="15" t="s">
        <v>36803</v>
      </c>
      <c r="E3814">
        <v>217929</v>
      </c>
      <c r="F3814">
        <v>264990</v>
      </c>
      <c r="H3814">
        <v>20</v>
      </c>
      <c r="K3814" s="16">
        <f t="shared" si="177"/>
        <v>233184.03</v>
      </c>
      <c r="L3814" s="16">
        <f t="shared" si="178"/>
        <v>245456.87368421053</v>
      </c>
      <c r="M3814" s="16">
        <f t="shared" si="179"/>
        <v>278928.26555023924</v>
      </c>
      <c r="N3814" t="e">
        <f>INDEX(XML!$A$2:$R$782,MATCH(C3814,XML!$D$2:$D$737,0),2)</f>
        <v>#N/A</v>
      </c>
    </row>
    <row r="3815" spans="1:14" ht="90" x14ac:dyDescent="0.2">
      <c r="A3815">
        <v>77238</v>
      </c>
      <c r="B3815" t="s">
        <v>44179</v>
      </c>
      <c r="C3815" s="15" t="s">
        <v>44180</v>
      </c>
      <c r="D3815" s="15" t="s">
        <v>44181</v>
      </c>
      <c r="E3815">
        <v>169616</v>
      </c>
      <c r="F3815">
        <v>189990</v>
      </c>
      <c r="K3815" s="16">
        <f t="shared" si="177"/>
        <v>181489.12</v>
      </c>
      <c r="L3815" s="16">
        <f t="shared" si="178"/>
        <v>191041.17894736843</v>
      </c>
      <c r="M3815" s="16">
        <f t="shared" si="179"/>
        <v>217092.2488038278</v>
      </c>
      <c r="N3815" t="e">
        <f>INDEX(XML!$A$2:$R$782,MATCH(C3815,XML!$D$2:$D$737,0),2)</f>
        <v>#N/A</v>
      </c>
    </row>
    <row r="3816" spans="1:14" ht="90" x14ac:dyDescent="0.2">
      <c r="A3816">
        <v>81724</v>
      </c>
      <c r="B3816" t="s">
        <v>44182</v>
      </c>
      <c r="C3816" s="15" t="s">
        <v>44183</v>
      </c>
      <c r="D3816" s="15" t="s">
        <v>44184</v>
      </c>
      <c r="E3816">
        <v>99840</v>
      </c>
      <c r="F3816">
        <v>128990</v>
      </c>
      <c r="I3816">
        <v>1</v>
      </c>
      <c r="K3816" s="16">
        <f t="shared" si="177"/>
        <v>106828.8</v>
      </c>
      <c r="L3816" s="16">
        <f t="shared" si="178"/>
        <v>112451.36842105263</v>
      </c>
      <c r="M3816" s="16">
        <f t="shared" si="179"/>
        <v>127785.64593301434</v>
      </c>
      <c r="N3816" t="e">
        <f>INDEX(XML!$A$2:$R$782,MATCH(C3816,XML!$D$2:$D$737,0),2)</f>
        <v>#N/A</v>
      </c>
    </row>
    <row r="3817" spans="1:14" ht="90" x14ac:dyDescent="0.2">
      <c r="A3817">
        <v>81725</v>
      </c>
      <c r="B3817" t="s">
        <v>44182</v>
      </c>
      <c r="C3817" s="15" t="s">
        <v>44185</v>
      </c>
      <c r="D3817" s="15" t="s">
        <v>44186</v>
      </c>
      <c r="E3817">
        <v>99840</v>
      </c>
      <c r="F3817">
        <v>128990</v>
      </c>
      <c r="K3817" s="16">
        <f t="shared" si="177"/>
        <v>106828.8</v>
      </c>
      <c r="L3817" s="16">
        <f t="shared" si="178"/>
        <v>112451.36842105263</v>
      </c>
      <c r="M3817" s="16">
        <f t="shared" si="179"/>
        <v>127785.64593301434</v>
      </c>
      <c r="N3817" t="e">
        <f>INDEX(XML!$A$2:$R$782,MATCH(C3817,XML!$D$2:$D$737,0),2)</f>
        <v>#N/A</v>
      </c>
    </row>
    <row r="3818" spans="1:14" ht="15.75" x14ac:dyDescent="0.25">
      <c r="A3818" s="184" t="s">
        <v>10569</v>
      </c>
      <c r="B3818" s="184"/>
      <c r="C3818" s="185"/>
      <c r="D3818" s="185"/>
      <c r="E3818" s="184"/>
      <c r="F3818" s="184"/>
      <c r="G3818" s="184"/>
      <c r="H3818" s="184"/>
      <c r="I3818" s="184"/>
      <c r="J3818" s="184"/>
      <c r="K3818" s="16">
        <f t="shared" si="177"/>
        <v>0</v>
      </c>
      <c r="L3818" s="16">
        <f t="shared" si="178"/>
        <v>0</v>
      </c>
      <c r="M3818" s="16">
        <f t="shared" si="179"/>
        <v>0</v>
      </c>
      <c r="N3818" t="e">
        <f>INDEX(XML!$A$2:$R$782,MATCH(C3818,XML!$D$2:$D$737,0),2)</f>
        <v>#N/A</v>
      </c>
    </row>
    <row r="3819" spans="1:14" ht="112.5" x14ac:dyDescent="0.2">
      <c r="A3819">
        <v>59950</v>
      </c>
      <c r="B3819">
        <v>8990059101</v>
      </c>
      <c r="C3819" s="15" t="s">
        <v>17747</v>
      </c>
      <c r="D3819" s="15" t="s">
        <v>17748</v>
      </c>
      <c r="E3819">
        <v>295727</v>
      </c>
      <c r="F3819">
        <v>316990</v>
      </c>
      <c r="K3819" s="16">
        <f t="shared" si="177"/>
        <v>316427.89</v>
      </c>
      <c r="L3819" s="16">
        <f t="shared" si="178"/>
        <v>333081.98947368423</v>
      </c>
      <c r="M3819" s="16">
        <f t="shared" si="179"/>
        <v>378502.26076555025</v>
      </c>
      <c r="N3819" t="e">
        <f>INDEX(XML!$A$2:$R$782,MATCH(C3819,XML!$D$2:$D$737,0),2)</f>
        <v>#N/A</v>
      </c>
    </row>
    <row r="3820" spans="1:14" ht="45" x14ac:dyDescent="0.2">
      <c r="A3820">
        <v>71155</v>
      </c>
      <c r="B3820">
        <v>1582002523</v>
      </c>
      <c r="C3820" s="15" t="s">
        <v>28512</v>
      </c>
      <c r="D3820" s="15" t="s">
        <v>28513</v>
      </c>
      <c r="E3820">
        <v>226270</v>
      </c>
      <c r="F3820">
        <v>245146</v>
      </c>
      <c r="K3820" s="16">
        <f t="shared" si="177"/>
        <v>242108.9</v>
      </c>
      <c r="L3820" s="16">
        <f t="shared" si="178"/>
        <v>254851.47368421053</v>
      </c>
      <c r="M3820" s="16">
        <f t="shared" si="179"/>
        <v>289603.94736842107</v>
      </c>
      <c r="N3820" t="e">
        <f>INDEX(XML!$A$2:$R$782,MATCH(C3820,XML!$D$2:$D$737,0),2)</f>
        <v>#N/A</v>
      </c>
    </row>
    <row r="3821" spans="1:14" ht="15.75" x14ac:dyDescent="0.25">
      <c r="A3821" s="184" t="s">
        <v>3537</v>
      </c>
      <c r="B3821" s="184"/>
      <c r="C3821" s="185"/>
      <c r="D3821" s="185"/>
      <c r="E3821" s="184"/>
      <c r="F3821" s="184"/>
      <c r="G3821" s="184"/>
      <c r="H3821" s="184"/>
      <c r="I3821" s="184"/>
      <c r="J3821" s="184"/>
      <c r="K3821" s="16">
        <f t="shared" si="177"/>
        <v>0</v>
      </c>
      <c r="L3821" s="16">
        <f t="shared" si="178"/>
        <v>0</v>
      </c>
      <c r="M3821" s="16">
        <f t="shared" si="179"/>
        <v>0</v>
      </c>
      <c r="N3821" t="e">
        <f>INDEX(XML!$A$2:$R$782,MATCH(C3821,XML!$D$2:$D$737,0),2)</f>
        <v>#N/A</v>
      </c>
    </row>
    <row r="3822" spans="1:14" ht="191.25" x14ac:dyDescent="0.2">
      <c r="A3822">
        <v>65623</v>
      </c>
      <c r="B3822" t="s">
        <v>24792</v>
      </c>
      <c r="C3822" s="15" t="s">
        <v>24793</v>
      </c>
      <c r="D3822" s="15" t="s">
        <v>24794</v>
      </c>
      <c r="E3822">
        <v>10400</v>
      </c>
      <c r="F3822">
        <v>14990</v>
      </c>
      <c r="K3822" s="16">
        <f t="shared" si="177"/>
        <v>11648</v>
      </c>
      <c r="L3822" s="16">
        <f t="shared" si="178"/>
        <v>12261.052631578947</v>
      </c>
      <c r="M3822" s="16">
        <f t="shared" si="179"/>
        <v>13933.014354066983</v>
      </c>
      <c r="N3822" t="e">
        <f>INDEX(XML!$A$2:$R$782,MATCH(C3822,XML!$D$2:$D$737,0),2)</f>
        <v>#N/A</v>
      </c>
    </row>
    <row r="3823" spans="1:14" ht="101.25" x14ac:dyDescent="0.2">
      <c r="A3823">
        <v>81364</v>
      </c>
      <c r="B3823" t="s">
        <v>44190</v>
      </c>
      <c r="C3823" s="15" t="s">
        <v>44191</v>
      </c>
      <c r="D3823" s="15" t="s">
        <v>44192</v>
      </c>
      <c r="E3823">
        <v>35000</v>
      </c>
      <c r="F3823">
        <v>45000</v>
      </c>
      <c r="H3823">
        <v>5</v>
      </c>
      <c r="K3823" s="16">
        <f t="shared" si="177"/>
        <v>39200</v>
      </c>
      <c r="L3823" s="16">
        <f t="shared" si="178"/>
        <v>41263.15789473684</v>
      </c>
      <c r="M3823" s="16">
        <f t="shared" si="179"/>
        <v>46889.952153110047</v>
      </c>
      <c r="N3823" t="e">
        <f>INDEX(XML!$A$2:$R$782,MATCH(C3823,XML!$D$2:$D$737,0),2)</f>
        <v>#N/A</v>
      </c>
    </row>
    <row r="3824" spans="1:14" ht="101.25" x14ac:dyDescent="0.2">
      <c r="A3824">
        <v>81369</v>
      </c>
      <c r="B3824" t="s">
        <v>44193</v>
      </c>
      <c r="C3824" s="15" t="s">
        <v>44194</v>
      </c>
      <c r="D3824" s="15" t="s">
        <v>44195</v>
      </c>
      <c r="E3824">
        <v>88000</v>
      </c>
      <c r="F3824">
        <v>110000</v>
      </c>
      <c r="H3824">
        <v>9</v>
      </c>
      <c r="K3824" s="16">
        <f t="shared" si="177"/>
        <v>94160</v>
      </c>
      <c r="L3824" s="16">
        <f t="shared" si="178"/>
        <v>99115.789473684214</v>
      </c>
      <c r="M3824" s="16">
        <f t="shared" si="179"/>
        <v>112631.57894736841</v>
      </c>
      <c r="N3824" t="e">
        <f>INDEX(XML!$A$2:$R$782,MATCH(C3824,XML!$D$2:$D$737,0),2)</f>
        <v>#N/A</v>
      </c>
    </row>
    <row r="3825" spans="1:14" ht="101.25" x14ac:dyDescent="0.2">
      <c r="A3825">
        <v>81371</v>
      </c>
      <c r="B3825" t="s">
        <v>44196</v>
      </c>
      <c r="C3825" s="15" t="s">
        <v>44197</v>
      </c>
      <c r="D3825" s="15" t="s">
        <v>44726</v>
      </c>
      <c r="E3825">
        <v>82000</v>
      </c>
      <c r="F3825">
        <v>100000</v>
      </c>
      <c r="H3825">
        <v>20</v>
      </c>
      <c r="K3825" s="16">
        <f t="shared" si="177"/>
        <v>87740</v>
      </c>
      <c r="L3825" s="16">
        <f t="shared" si="178"/>
        <v>92357.894736842107</v>
      </c>
      <c r="M3825" s="16">
        <f t="shared" si="179"/>
        <v>104952.15311004785</v>
      </c>
      <c r="N3825" t="e">
        <f>INDEX(XML!$A$2:$R$782,MATCH(C3825,XML!$D$2:$D$737,0),2)</f>
        <v>#N/A</v>
      </c>
    </row>
    <row r="3826" spans="1:14" ht="191.25" x14ac:dyDescent="0.2">
      <c r="A3826">
        <v>65587</v>
      </c>
      <c r="B3826" t="s">
        <v>24831</v>
      </c>
      <c r="C3826" s="15" t="s">
        <v>24832</v>
      </c>
      <c r="D3826" s="15" t="s">
        <v>24833</v>
      </c>
      <c r="E3826">
        <v>12790</v>
      </c>
      <c r="F3826">
        <v>16990</v>
      </c>
      <c r="H3826">
        <v>37</v>
      </c>
      <c r="K3826" s="16">
        <f t="shared" si="177"/>
        <v>14324.8</v>
      </c>
      <c r="L3826" s="16">
        <f t="shared" si="178"/>
        <v>15078.736842105263</v>
      </c>
      <c r="M3826" s="16">
        <f t="shared" si="179"/>
        <v>17134.928229665071</v>
      </c>
      <c r="N3826" t="e">
        <f>INDEX(XML!$A$2:$R$782,MATCH(C3826,XML!$D$2:$D$737,0),2)</f>
        <v>#N/A</v>
      </c>
    </row>
    <row r="3827" spans="1:14" ht="90" x14ac:dyDescent="0.2">
      <c r="A3827">
        <v>81382</v>
      </c>
      <c r="B3827" t="s">
        <v>44198</v>
      </c>
      <c r="C3827" s="15" t="s">
        <v>44199</v>
      </c>
      <c r="D3827" s="15" t="s">
        <v>44666</v>
      </c>
      <c r="E3827">
        <v>170000</v>
      </c>
      <c r="F3827">
        <v>200000</v>
      </c>
      <c r="H3827">
        <v>20</v>
      </c>
      <c r="K3827" s="16">
        <f t="shared" si="177"/>
        <v>181900</v>
      </c>
      <c r="L3827" s="16">
        <f t="shared" si="178"/>
        <v>191473.68421052632</v>
      </c>
      <c r="M3827" s="16">
        <f t="shared" si="179"/>
        <v>217583.73205741626</v>
      </c>
      <c r="N3827" t="e">
        <f>INDEX(XML!$A$2:$R$782,MATCH(C3827,XML!$D$2:$D$737,0),2)</f>
        <v>#N/A</v>
      </c>
    </row>
    <row r="3828" spans="1:14" ht="90" x14ac:dyDescent="0.2">
      <c r="A3828">
        <v>81383</v>
      </c>
      <c r="B3828" t="s">
        <v>44200</v>
      </c>
      <c r="C3828" s="15" t="s">
        <v>44201</v>
      </c>
      <c r="D3828" s="15" t="s">
        <v>44667</v>
      </c>
      <c r="E3828">
        <v>193500</v>
      </c>
      <c r="F3828">
        <v>215000</v>
      </c>
      <c r="H3828">
        <v>19</v>
      </c>
      <c r="K3828" s="16">
        <f t="shared" si="177"/>
        <v>207045</v>
      </c>
      <c r="L3828" s="16">
        <f t="shared" si="178"/>
        <v>217942.10526315789</v>
      </c>
      <c r="M3828" s="16">
        <f t="shared" si="179"/>
        <v>247661.48325358852</v>
      </c>
      <c r="N3828" t="e">
        <f>INDEX(XML!$A$2:$R$782,MATCH(C3828,XML!$D$2:$D$737,0),2)</f>
        <v>#N/A</v>
      </c>
    </row>
    <row r="3829" spans="1:14" ht="90" x14ac:dyDescent="0.2">
      <c r="A3829">
        <v>81419</v>
      </c>
      <c r="B3829" t="s">
        <v>44202</v>
      </c>
      <c r="C3829" s="15" t="s">
        <v>44203</v>
      </c>
      <c r="D3829" s="15" t="s">
        <v>44204</v>
      </c>
      <c r="E3829">
        <v>180000</v>
      </c>
      <c r="F3829">
        <v>232000</v>
      </c>
      <c r="K3829" s="16">
        <f t="shared" si="177"/>
        <v>192600</v>
      </c>
      <c r="L3829" s="16">
        <f t="shared" si="178"/>
        <v>202736.84210526315</v>
      </c>
      <c r="M3829" s="16">
        <f t="shared" si="179"/>
        <v>230382.7751196172</v>
      </c>
      <c r="N3829" t="e">
        <f>INDEX(XML!$A$2:$R$782,MATCH(C3829,XML!$D$2:$D$737,0),2)</f>
        <v>#N/A</v>
      </c>
    </row>
    <row r="3830" spans="1:14" ht="101.25" x14ac:dyDescent="0.2">
      <c r="A3830">
        <v>29073</v>
      </c>
      <c r="B3830" t="s">
        <v>3580</v>
      </c>
      <c r="C3830" s="15" t="s">
        <v>3581</v>
      </c>
      <c r="D3830" s="15" t="s">
        <v>3582</v>
      </c>
      <c r="E3830">
        <v>16200</v>
      </c>
      <c r="F3830">
        <v>24990</v>
      </c>
      <c r="K3830" s="16">
        <f t="shared" si="177"/>
        <v>18144</v>
      </c>
      <c r="L3830" s="16">
        <f t="shared" si="178"/>
        <v>19098.947368421053</v>
      </c>
      <c r="M3830" s="16">
        <f t="shared" si="179"/>
        <v>21703.349282296651</v>
      </c>
      <c r="N3830" t="e">
        <f>INDEX(XML!$A$2:$R$782,MATCH(C3830,XML!$D$2:$D$737,0),2)</f>
        <v>#N/A</v>
      </c>
    </row>
    <row r="3831" spans="1:14" ht="90" x14ac:dyDescent="0.2">
      <c r="A3831">
        <v>81420</v>
      </c>
      <c r="B3831" t="s">
        <v>44205</v>
      </c>
      <c r="C3831" s="15" t="s">
        <v>44206</v>
      </c>
      <c r="D3831" s="15" t="s">
        <v>44207</v>
      </c>
      <c r="E3831">
        <v>455000</v>
      </c>
      <c r="F3831">
        <v>499999</v>
      </c>
      <c r="H3831">
        <v>13</v>
      </c>
      <c r="K3831" s="16">
        <f t="shared" si="177"/>
        <v>486850</v>
      </c>
      <c r="L3831" s="16">
        <f t="shared" si="178"/>
        <v>512473.68421052629</v>
      </c>
      <c r="M3831" s="16">
        <f t="shared" si="179"/>
        <v>582356.45933014352</v>
      </c>
      <c r="N3831" t="e">
        <f>INDEX(XML!$A$2:$R$782,MATCH(C3831,XML!$D$2:$D$737,0),2)</f>
        <v>#N/A</v>
      </c>
    </row>
    <row r="3832" spans="1:14" ht="90" x14ac:dyDescent="0.2">
      <c r="A3832">
        <v>81431</v>
      </c>
      <c r="B3832" t="s">
        <v>44208</v>
      </c>
      <c r="C3832" s="15" t="s">
        <v>44209</v>
      </c>
      <c r="D3832" s="15" t="s">
        <v>44210</v>
      </c>
      <c r="E3832">
        <v>252500</v>
      </c>
      <c r="F3832">
        <v>300000</v>
      </c>
      <c r="H3832">
        <v>15</v>
      </c>
      <c r="K3832" s="16">
        <f t="shared" si="177"/>
        <v>270175</v>
      </c>
      <c r="L3832" s="16">
        <f t="shared" si="178"/>
        <v>284394.73684210528</v>
      </c>
      <c r="M3832" s="16">
        <f t="shared" si="179"/>
        <v>323175.83732057415</v>
      </c>
      <c r="N3832" t="e">
        <f>INDEX(XML!$A$2:$R$782,MATCH(C3832,XML!$D$2:$D$737,0),2)</f>
        <v>#N/A</v>
      </c>
    </row>
    <row r="3833" spans="1:14" ht="157.5" x14ac:dyDescent="0.2">
      <c r="A3833">
        <v>65596</v>
      </c>
      <c r="B3833" t="s">
        <v>24813</v>
      </c>
      <c r="C3833" s="15" t="s">
        <v>24814</v>
      </c>
      <c r="D3833" s="15" t="s">
        <v>24815</v>
      </c>
      <c r="E3833">
        <v>22030</v>
      </c>
      <c r="F3833">
        <v>33892</v>
      </c>
      <c r="H3833" t="s">
        <v>746</v>
      </c>
      <c r="K3833" s="16">
        <f t="shared" si="177"/>
        <v>24673.599999999999</v>
      </c>
      <c r="L3833" s="16">
        <f t="shared" si="178"/>
        <v>25972.21052631579</v>
      </c>
      <c r="M3833" s="16">
        <f t="shared" si="179"/>
        <v>29513.875598086124</v>
      </c>
      <c r="N3833" t="e">
        <f>INDEX(XML!$A$2:$R$782,MATCH(C3833,XML!$D$2:$D$737,0),2)</f>
        <v>#N/A</v>
      </c>
    </row>
    <row r="3834" spans="1:14" ht="101.25" x14ac:dyDescent="0.2">
      <c r="A3834">
        <v>81670</v>
      </c>
      <c r="B3834" t="s">
        <v>44211</v>
      </c>
      <c r="C3834" s="15" t="s">
        <v>44212</v>
      </c>
      <c r="D3834" s="15" t="s">
        <v>44213</v>
      </c>
      <c r="E3834">
        <v>280000</v>
      </c>
      <c r="F3834">
        <v>330000</v>
      </c>
      <c r="H3834">
        <v>5</v>
      </c>
      <c r="K3834" s="16">
        <f t="shared" si="177"/>
        <v>299600</v>
      </c>
      <c r="L3834" s="16">
        <f t="shared" si="178"/>
        <v>315368.42105263157</v>
      </c>
      <c r="M3834" s="16">
        <f t="shared" si="179"/>
        <v>358373.20574162679</v>
      </c>
      <c r="N3834" t="e">
        <f>INDEX(XML!$A$2:$R$782,MATCH(C3834,XML!$D$2:$D$737,0),2)</f>
        <v>#N/A</v>
      </c>
    </row>
    <row r="3835" spans="1:14" ht="101.25" x14ac:dyDescent="0.2">
      <c r="A3835">
        <v>81671</v>
      </c>
      <c r="B3835" t="s">
        <v>44214</v>
      </c>
      <c r="C3835" s="15" t="s">
        <v>44215</v>
      </c>
      <c r="D3835" s="15" t="s">
        <v>44216</v>
      </c>
      <c r="E3835">
        <v>240000</v>
      </c>
      <c r="F3835">
        <v>300000</v>
      </c>
      <c r="K3835" s="16">
        <f t="shared" si="177"/>
        <v>256800</v>
      </c>
      <c r="L3835" s="16">
        <f t="shared" si="178"/>
        <v>270315.78947368421</v>
      </c>
      <c r="M3835" s="16">
        <f t="shared" si="179"/>
        <v>307177.03349282296</v>
      </c>
      <c r="N3835" t="e">
        <f>INDEX(XML!$A$2:$R$782,MATCH(C3835,XML!$D$2:$D$737,0),2)</f>
        <v>#N/A</v>
      </c>
    </row>
    <row r="3836" spans="1:14" ht="22.5" customHeight="1" x14ac:dyDescent="0.2">
      <c r="A3836">
        <v>65598</v>
      </c>
      <c r="B3836" t="s">
        <v>24810</v>
      </c>
      <c r="C3836" s="15" t="s">
        <v>24811</v>
      </c>
      <c r="D3836" s="15" t="s">
        <v>24812</v>
      </c>
      <c r="E3836">
        <v>22124</v>
      </c>
      <c r="F3836">
        <v>34037</v>
      </c>
      <c r="H3836">
        <v>14</v>
      </c>
      <c r="K3836" s="16">
        <f t="shared" si="177"/>
        <v>24778.880000000001</v>
      </c>
      <c r="L3836" s="16">
        <f t="shared" si="178"/>
        <v>26083.031578947368</v>
      </c>
      <c r="M3836" s="16">
        <f t="shared" si="179"/>
        <v>29639.808612440189</v>
      </c>
      <c r="N3836" t="e">
        <f>INDEX(XML!$A$2:$R$782,MATCH(C3836,XML!$D$2:$D$737,0),2)</f>
        <v>#N/A</v>
      </c>
    </row>
    <row r="3837" spans="1:14" ht="101.25" x14ac:dyDescent="0.2">
      <c r="A3837">
        <v>9745</v>
      </c>
      <c r="B3837" t="s">
        <v>3589</v>
      </c>
      <c r="C3837" s="15" t="s">
        <v>3590</v>
      </c>
      <c r="D3837" s="15" t="s">
        <v>3591</v>
      </c>
      <c r="E3837">
        <v>18149</v>
      </c>
      <c r="F3837">
        <v>22990</v>
      </c>
      <c r="H3837">
        <v>14</v>
      </c>
      <c r="K3837" s="16">
        <f t="shared" si="177"/>
        <v>20326.88</v>
      </c>
      <c r="L3837" s="16">
        <f t="shared" si="178"/>
        <v>21396.715789473685</v>
      </c>
      <c r="M3837" s="16">
        <f t="shared" si="179"/>
        <v>24314.44976076555</v>
      </c>
      <c r="N3837" t="e">
        <f>INDEX(XML!$A$2:$R$782,MATCH(C3837,XML!$D$2:$D$737,0),2)</f>
        <v>#N/A</v>
      </c>
    </row>
    <row r="3838" spans="1:14" ht="101.25" x14ac:dyDescent="0.2">
      <c r="A3838">
        <v>22200</v>
      </c>
      <c r="B3838" t="s">
        <v>34298</v>
      </c>
      <c r="C3838" s="15" t="s">
        <v>34299</v>
      </c>
      <c r="D3838" s="15" t="s">
        <v>34300</v>
      </c>
      <c r="E3838">
        <v>31000</v>
      </c>
      <c r="F3838">
        <v>38990</v>
      </c>
      <c r="K3838" s="16">
        <f t="shared" si="177"/>
        <v>34720</v>
      </c>
      <c r="L3838" s="16">
        <f t="shared" si="178"/>
        <v>36547.368421052633</v>
      </c>
      <c r="M3838" s="16">
        <f t="shared" si="179"/>
        <v>41531.100478468899</v>
      </c>
      <c r="N3838" t="e">
        <f>INDEX(XML!$A$2:$R$782,MATCH(C3838,XML!$D$2:$D$737,0),2)</f>
        <v>#N/A</v>
      </c>
    </row>
    <row r="3839" spans="1:14" ht="191.25" x14ac:dyDescent="0.2">
      <c r="A3839">
        <v>65589</v>
      </c>
      <c r="B3839" t="s">
        <v>24828</v>
      </c>
      <c r="C3839" s="15" t="s">
        <v>24829</v>
      </c>
      <c r="D3839" s="15" t="s">
        <v>24830</v>
      </c>
      <c r="E3839">
        <v>19000</v>
      </c>
      <c r="F3839">
        <v>26857</v>
      </c>
      <c r="H3839">
        <v>22</v>
      </c>
      <c r="K3839" s="16">
        <f t="shared" si="177"/>
        <v>21280</v>
      </c>
      <c r="L3839" s="16">
        <f t="shared" si="178"/>
        <v>22400</v>
      </c>
      <c r="M3839" s="16">
        <f t="shared" si="179"/>
        <v>25454.545454545456</v>
      </c>
      <c r="N3839" t="e">
        <f>INDEX(XML!$A$2:$R$782,MATCH(C3839,XML!$D$2:$D$737,0),2)</f>
        <v>#N/A</v>
      </c>
    </row>
    <row r="3840" spans="1:14" ht="191.25" x14ac:dyDescent="0.2">
      <c r="A3840">
        <v>65584</v>
      </c>
      <c r="B3840" t="s">
        <v>24837</v>
      </c>
      <c r="C3840" s="15" t="s">
        <v>24838</v>
      </c>
      <c r="D3840" s="15" t="s">
        <v>24839</v>
      </c>
      <c r="E3840">
        <v>23396</v>
      </c>
      <c r="F3840">
        <v>35994</v>
      </c>
      <c r="H3840">
        <v>23</v>
      </c>
      <c r="K3840" s="16">
        <f t="shared" si="177"/>
        <v>26203.52</v>
      </c>
      <c r="L3840" s="16">
        <f t="shared" si="178"/>
        <v>27582.652631578949</v>
      </c>
      <c r="M3840" s="16">
        <f t="shared" si="179"/>
        <v>31343.923444976077</v>
      </c>
      <c r="N3840" t="e">
        <f>INDEX(XML!$A$2:$R$782,MATCH(C3840,XML!$D$2:$D$737,0),2)</f>
        <v>#N/A</v>
      </c>
    </row>
    <row r="3841" spans="1:14" ht="157.5" x14ac:dyDescent="0.2">
      <c r="A3841">
        <v>65600</v>
      </c>
      <c r="B3841" t="s">
        <v>24807</v>
      </c>
      <c r="C3841" s="15" t="s">
        <v>24808</v>
      </c>
      <c r="D3841" s="15" t="s">
        <v>24809</v>
      </c>
      <c r="E3841">
        <v>23600</v>
      </c>
      <c r="F3841">
        <v>29990</v>
      </c>
      <c r="K3841" s="16">
        <f t="shared" si="177"/>
        <v>26432</v>
      </c>
      <c r="L3841" s="16">
        <f t="shared" si="178"/>
        <v>27823.157894736843</v>
      </c>
      <c r="M3841" s="16">
        <f t="shared" si="179"/>
        <v>31617.224880382779</v>
      </c>
      <c r="N3841" t="e">
        <f>INDEX(XML!$A$2:$R$782,MATCH(C3841,XML!$D$2:$D$737,0),2)</f>
        <v>#N/A</v>
      </c>
    </row>
    <row r="3842" spans="1:14" ht="101.25" x14ac:dyDescent="0.2">
      <c r="A3842">
        <v>29075</v>
      </c>
      <c r="B3842" t="s">
        <v>3583</v>
      </c>
      <c r="C3842" s="15" t="s">
        <v>3584</v>
      </c>
      <c r="D3842" s="15" t="s">
        <v>3585</v>
      </c>
      <c r="E3842">
        <v>25000</v>
      </c>
      <c r="F3842">
        <v>33390</v>
      </c>
      <c r="H3842" t="s">
        <v>746</v>
      </c>
      <c r="K3842" s="16">
        <f t="shared" si="177"/>
        <v>28000</v>
      </c>
      <c r="L3842" s="16">
        <f t="shared" si="178"/>
        <v>29473.684210526317</v>
      </c>
      <c r="M3842" s="16">
        <f t="shared" si="179"/>
        <v>33492.822966507178</v>
      </c>
      <c r="N3842" t="e">
        <f>INDEX(XML!$A$2:$R$782,MATCH(C3842,XML!$D$2:$D$737,0),2)</f>
        <v>#N/A</v>
      </c>
    </row>
    <row r="3843" spans="1:14" ht="191.25" x14ac:dyDescent="0.2">
      <c r="A3843">
        <v>65590</v>
      </c>
      <c r="B3843" t="s">
        <v>24825</v>
      </c>
      <c r="C3843" s="15" t="s">
        <v>24826</v>
      </c>
      <c r="D3843" s="15" t="s">
        <v>24827</v>
      </c>
      <c r="E3843">
        <v>25900</v>
      </c>
      <c r="F3843">
        <v>33990</v>
      </c>
      <c r="H3843">
        <v>44</v>
      </c>
      <c r="K3843" s="16">
        <f t="shared" si="177"/>
        <v>29008</v>
      </c>
      <c r="L3843" s="16">
        <f t="shared" si="178"/>
        <v>30534.736842105263</v>
      </c>
      <c r="M3843" s="16">
        <f t="shared" si="179"/>
        <v>34698.564593301438</v>
      </c>
      <c r="N3843" t="e">
        <f>INDEX(XML!$A$2:$R$782,MATCH(C3843,XML!$D$2:$D$737,0),2)</f>
        <v>#N/A</v>
      </c>
    </row>
    <row r="3844" spans="1:14" ht="22.5" customHeight="1" x14ac:dyDescent="0.2">
      <c r="A3844">
        <v>65586</v>
      </c>
      <c r="B3844" t="s">
        <v>24834</v>
      </c>
      <c r="C3844" s="15" t="s">
        <v>24835</v>
      </c>
      <c r="D3844" s="15" t="s">
        <v>24836</v>
      </c>
      <c r="E3844">
        <v>26200</v>
      </c>
      <c r="F3844">
        <v>36915</v>
      </c>
      <c r="K3844" s="16">
        <f t="shared" si="177"/>
        <v>29344</v>
      </c>
      <c r="L3844" s="16">
        <f t="shared" si="178"/>
        <v>30888.42105263158</v>
      </c>
      <c r="M3844" s="16">
        <f t="shared" si="179"/>
        <v>35100.478468899528</v>
      </c>
      <c r="N3844" t="e">
        <f>INDEX(XML!$A$2:$R$782,MATCH(C3844,XML!$D$2:$D$737,0),2)</f>
        <v>#N/A</v>
      </c>
    </row>
    <row r="3845" spans="1:14" ht="22.5" customHeight="1" x14ac:dyDescent="0.2">
      <c r="A3845">
        <v>36406</v>
      </c>
      <c r="B3845" t="s">
        <v>3595</v>
      </c>
      <c r="C3845" s="15" t="s">
        <v>3596</v>
      </c>
      <c r="D3845" s="15" t="s">
        <v>3597</v>
      </c>
      <c r="E3845">
        <v>29990</v>
      </c>
      <c r="F3845">
        <v>38990</v>
      </c>
      <c r="H3845">
        <v>16</v>
      </c>
      <c r="K3845" s="16">
        <f t="shared" ref="K3845:K3908" si="180">IF(E3845&gt;49999,E3845+E3845*0.07,IF(E3845&lt;=49999,E3845+E3845*0.12))</f>
        <v>33588.800000000003</v>
      </c>
      <c r="L3845" s="16">
        <f t="shared" ref="L3845:L3908" si="181">K3845*100/95</f>
        <v>35356.631578947374</v>
      </c>
      <c r="M3845" s="16">
        <f t="shared" ref="M3845:M3908" si="182">IF(COUNTIF(C3845,"*Dahua*"),F3845-10,L3845*100/88)</f>
        <v>40177.99043062202</v>
      </c>
      <c r="N3845" t="e">
        <f>INDEX(XML!$A$2:$R$782,MATCH(C3845,XML!$D$2:$D$737,0),2)</f>
        <v>#N/A</v>
      </c>
    </row>
    <row r="3846" spans="1:14" ht="101.25" x14ac:dyDescent="0.2">
      <c r="A3846">
        <v>32149</v>
      </c>
      <c r="B3846" t="s">
        <v>3598</v>
      </c>
      <c r="C3846" s="15" t="s">
        <v>3599</v>
      </c>
      <c r="D3846" s="15" t="s">
        <v>3600</v>
      </c>
      <c r="E3846">
        <v>23000</v>
      </c>
      <c r="F3846">
        <v>33990</v>
      </c>
      <c r="H3846">
        <v>4</v>
      </c>
      <c r="K3846" s="16">
        <f t="shared" si="180"/>
        <v>25760</v>
      </c>
      <c r="L3846" s="16">
        <f t="shared" si="181"/>
        <v>27115.78947368421</v>
      </c>
      <c r="M3846" s="16">
        <f t="shared" si="182"/>
        <v>30813.397129186604</v>
      </c>
      <c r="N3846" t="e">
        <f>INDEX(XML!$A$2:$R$782,MATCH(C3846,XML!$D$2:$D$737,0),2)</f>
        <v>#N/A</v>
      </c>
    </row>
    <row r="3847" spans="1:14" ht="22.5" customHeight="1" x14ac:dyDescent="0.2">
      <c r="A3847">
        <v>33104</v>
      </c>
      <c r="B3847" t="s">
        <v>3586</v>
      </c>
      <c r="C3847" s="15" t="s">
        <v>3587</v>
      </c>
      <c r="D3847" s="15" t="s">
        <v>3588</v>
      </c>
      <c r="E3847">
        <v>31943</v>
      </c>
      <c r="F3847">
        <v>39990</v>
      </c>
      <c r="H3847">
        <v>22</v>
      </c>
      <c r="K3847" s="16">
        <f t="shared" si="180"/>
        <v>35776.160000000003</v>
      </c>
      <c r="L3847" s="16">
        <f t="shared" si="181"/>
        <v>37659.11578947369</v>
      </c>
      <c r="M3847" s="16">
        <f t="shared" si="182"/>
        <v>42794.449760765558</v>
      </c>
      <c r="N3847" t="e">
        <f>INDEX(XML!$A$2:$R$782,MATCH(C3847,XML!$D$2:$D$737,0),2)</f>
        <v>#N/A</v>
      </c>
    </row>
    <row r="3848" spans="1:14" ht="22.5" customHeight="1" x14ac:dyDescent="0.2">
      <c r="A3848">
        <v>65591</v>
      </c>
      <c r="B3848" t="s">
        <v>24789</v>
      </c>
      <c r="C3848" s="15" t="s">
        <v>24790</v>
      </c>
      <c r="D3848" s="15" t="s">
        <v>24791</v>
      </c>
      <c r="E3848">
        <v>32000</v>
      </c>
      <c r="F3848">
        <v>42990</v>
      </c>
      <c r="H3848">
        <v>26</v>
      </c>
      <c r="K3848" s="16">
        <f t="shared" si="180"/>
        <v>35840</v>
      </c>
      <c r="L3848" s="16">
        <f t="shared" si="181"/>
        <v>37726.315789473687</v>
      </c>
      <c r="M3848" s="16">
        <f t="shared" si="182"/>
        <v>42870.81339712919</v>
      </c>
      <c r="N3848" t="e">
        <f>INDEX(XML!$A$2:$R$782,MATCH(C3848,XML!$D$2:$D$737,0),2)</f>
        <v>#N/A</v>
      </c>
    </row>
    <row r="3849" spans="1:14" ht="22.5" customHeight="1" x14ac:dyDescent="0.2">
      <c r="A3849">
        <v>29079</v>
      </c>
      <c r="B3849" t="s">
        <v>3592</v>
      </c>
      <c r="C3849" s="15" t="s">
        <v>3593</v>
      </c>
      <c r="D3849" s="15" t="s">
        <v>3594</v>
      </c>
      <c r="E3849">
        <v>33654</v>
      </c>
      <c r="F3849">
        <v>51775</v>
      </c>
      <c r="H3849">
        <v>19</v>
      </c>
      <c r="K3849" s="16">
        <f t="shared" si="180"/>
        <v>37692.480000000003</v>
      </c>
      <c r="L3849" s="16">
        <f t="shared" si="181"/>
        <v>39676.294736842108</v>
      </c>
      <c r="M3849" s="16">
        <f t="shared" si="182"/>
        <v>45086.698564593302</v>
      </c>
      <c r="N3849" t="e">
        <f>INDEX(XML!$A$2:$R$782,MATCH(C3849,XML!$D$2:$D$737,0),2)</f>
        <v>#N/A</v>
      </c>
    </row>
    <row r="3850" spans="1:14" ht="22.5" customHeight="1" x14ac:dyDescent="0.2">
      <c r="A3850">
        <v>33105</v>
      </c>
      <c r="B3850" t="s">
        <v>3601</v>
      </c>
      <c r="C3850" s="15" t="s">
        <v>3602</v>
      </c>
      <c r="D3850" s="15" t="s">
        <v>3603</v>
      </c>
      <c r="E3850">
        <v>39990</v>
      </c>
      <c r="F3850">
        <v>49990</v>
      </c>
      <c r="H3850">
        <v>23</v>
      </c>
      <c r="K3850" s="16">
        <f t="shared" si="180"/>
        <v>44788.800000000003</v>
      </c>
      <c r="L3850" s="16">
        <f t="shared" si="181"/>
        <v>47146.105263157893</v>
      </c>
      <c r="M3850" s="16">
        <f t="shared" si="182"/>
        <v>53575.119617224882</v>
      </c>
      <c r="N3850" t="e">
        <f>INDEX(XML!$A$2:$R$782,MATCH(C3850,XML!$D$2:$D$737,0),2)</f>
        <v>#N/A</v>
      </c>
    </row>
    <row r="3851" spans="1:14" ht="22.5" customHeight="1" x14ac:dyDescent="0.2">
      <c r="A3851">
        <v>65594</v>
      </c>
      <c r="B3851" t="s">
        <v>24816</v>
      </c>
      <c r="C3851" s="15" t="s">
        <v>24817</v>
      </c>
      <c r="D3851" s="15" t="s">
        <v>24818</v>
      </c>
      <c r="E3851">
        <v>65479</v>
      </c>
      <c r="F3851">
        <v>100737</v>
      </c>
      <c r="H3851">
        <v>17</v>
      </c>
      <c r="K3851" s="16">
        <f t="shared" si="180"/>
        <v>70062.53</v>
      </c>
      <c r="L3851" s="16">
        <f t="shared" si="181"/>
        <v>73750.031578947368</v>
      </c>
      <c r="M3851" s="16">
        <f t="shared" si="182"/>
        <v>83806.854066985645</v>
      </c>
      <c r="N3851" t="e">
        <f>INDEX(XML!$A$2:$R$782,MATCH(C3851,XML!$D$2:$D$737,0),2)</f>
        <v>#N/A</v>
      </c>
    </row>
    <row r="3852" spans="1:14" ht="22.5" customHeight="1" x14ac:dyDescent="0.2">
      <c r="A3852">
        <v>65583</v>
      </c>
      <c r="B3852" t="s">
        <v>24840</v>
      </c>
      <c r="C3852" s="15" t="s">
        <v>24841</v>
      </c>
      <c r="D3852" s="15" t="s">
        <v>24842</v>
      </c>
      <c r="E3852">
        <v>59900</v>
      </c>
      <c r="F3852">
        <v>89880</v>
      </c>
      <c r="H3852">
        <v>6</v>
      </c>
      <c r="K3852" s="16">
        <f t="shared" si="180"/>
        <v>64093</v>
      </c>
      <c r="L3852" s="16">
        <f t="shared" si="181"/>
        <v>67466.31578947368</v>
      </c>
      <c r="M3852" s="16">
        <f t="shared" si="182"/>
        <v>76666.267942583727</v>
      </c>
      <c r="N3852" t="e">
        <f>INDEX(XML!$A$2:$R$782,MATCH(C3852,XML!$D$2:$D$737,0),2)</f>
        <v>#N/A</v>
      </c>
    </row>
    <row r="3853" spans="1:14" ht="22.5" customHeight="1" x14ac:dyDescent="0.2">
      <c r="A3853">
        <v>29084</v>
      </c>
      <c r="B3853" t="s">
        <v>24843</v>
      </c>
      <c r="C3853" s="15" t="s">
        <v>24844</v>
      </c>
      <c r="D3853" s="15" t="s">
        <v>24845</v>
      </c>
      <c r="E3853">
        <v>62990</v>
      </c>
      <c r="F3853">
        <v>85900</v>
      </c>
      <c r="H3853">
        <v>11</v>
      </c>
      <c r="K3853" s="16">
        <f t="shared" si="180"/>
        <v>67399.3</v>
      </c>
      <c r="L3853" s="16">
        <f t="shared" si="181"/>
        <v>70946.631578947374</v>
      </c>
      <c r="M3853" s="16">
        <f t="shared" si="182"/>
        <v>80621.172248803836</v>
      </c>
      <c r="N3853" t="e">
        <f>INDEX(XML!$A$2:$R$782,MATCH(C3853,XML!$D$2:$D$737,0),2)</f>
        <v>#N/A</v>
      </c>
    </row>
    <row r="3854" spans="1:14" ht="202.5" x14ac:dyDescent="0.2">
      <c r="A3854">
        <v>65592</v>
      </c>
      <c r="B3854" t="s">
        <v>24819</v>
      </c>
      <c r="C3854" s="15" t="s">
        <v>24820</v>
      </c>
      <c r="D3854" s="15" t="s">
        <v>24821</v>
      </c>
      <c r="E3854">
        <v>80861</v>
      </c>
      <c r="F3854">
        <v>124402</v>
      </c>
      <c r="H3854">
        <v>13</v>
      </c>
      <c r="K3854" s="16">
        <f t="shared" si="180"/>
        <v>86521.27</v>
      </c>
      <c r="L3854" s="16">
        <f t="shared" si="181"/>
        <v>91075.021052631579</v>
      </c>
      <c r="M3854" s="16">
        <f t="shared" si="182"/>
        <v>103494.34210526316</v>
      </c>
      <c r="N3854" t="e">
        <f>INDEX(XML!$A$2:$R$782,MATCH(C3854,XML!$D$2:$D$737,0),2)</f>
        <v>#N/A</v>
      </c>
    </row>
    <row r="3855" spans="1:14" ht="213.75" x14ac:dyDescent="0.2">
      <c r="A3855">
        <v>65615</v>
      </c>
      <c r="B3855" t="s">
        <v>24795</v>
      </c>
      <c r="C3855" s="15" t="s">
        <v>24796</v>
      </c>
      <c r="D3855" s="15" t="s">
        <v>24797</v>
      </c>
      <c r="E3855">
        <v>101886</v>
      </c>
      <c r="F3855">
        <v>156748</v>
      </c>
      <c r="K3855" s="16">
        <f t="shared" si="180"/>
        <v>109018.02</v>
      </c>
      <c r="L3855" s="16">
        <f t="shared" si="181"/>
        <v>114755.81052631579</v>
      </c>
      <c r="M3855" s="16">
        <f t="shared" si="182"/>
        <v>130404.33014354068</v>
      </c>
      <c r="N3855" t="e">
        <f>INDEX(XML!$A$2:$R$782,MATCH(C3855,XML!$D$2:$D$737,0),2)</f>
        <v>#N/A</v>
      </c>
    </row>
    <row r="3856" spans="1:14" ht="135" x14ac:dyDescent="0.2">
      <c r="A3856">
        <v>36757</v>
      </c>
      <c r="B3856" t="s">
        <v>3604</v>
      </c>
      <c r="C3856" s="15" t="s">
        <v>3605</v>
      </c>
      <c r="D3856" s="15" t="s">
        <v>34294</v>
      </c>
      <c r="E3856">
        <v>105940</v>
      </c>
      <c r="F3856">
        <v>162985</v>
      </c>
      <c r="H3856">
        <v>14</v>
      </c>
      <c r="K3856" s="16">
        <f t="shared" si="180"/>
        <v>113355.8</v>
      </c>
      <c r="L3856" s="16">
        <f t="shared" si="181"/>
        <v>119321.89473684211</v>
      </c>
      <c r="M3856" s="16">
        <f t="shared" si="182"/>
        <v>135593.06220095695</v>
      </c>
      <c r="N3856" t="e">
        <f>INDEX(XML!$A$2:$R$782,MATCH(C3856,XML!$D$2:$D$737,0),2)</f>
        <v>#N/A</v>
      </c>
    </row>
    <row r="3857" spans="1:14" ht="146.25" x14ac:dyDescent="0.2">
      <c r="A3857">
        <v>36409</v>
      </c>
      <c r="B3857" t="s">
        <v>3606</v>
      </c>
      <c r="C3857" s="15" t="s">
        <v>3607</v>
      </c>
      <c r="D3857" s="15" t="s">
        <v>34295</v>
      </c>
      <c r="E3857">
        <v>110749</v>
      </c>
      <c r="F3857">
        <v>140990</v>
      </c>
      <c r="H3857">
        <v>12</v>
      </c>
      <c r="K3857" s="16">
        <f t="shared" si="180"/>
        <v>118501.43</v>
      </c>
      <c r="L3857" s="16">
        <f t="shared" si="181"/>
        <v>124738.34736842105</v>
      </c>
      <c r="M3857" s="16">
        <f t="shared" si="182"/>
        <v>141748.12200956937</v>
      </c>
      <c r="N3857" t="e">
        <f>INDEX(XML!$A$2:$R$782,MATCH(C3857,XML!$D$2:$D$737,0),2)</f>
        <v>#N/A</v>
      </c>
    </row>
    <row r="3858" spans="1:14" ht="213.75" x14ac:dyDescent="0.2">
      <c r="A3858">
        <v>65603</v>
      </c>
      <c r="B3858" t="s">
        <v>24804</v>
      </c>
      <c r="C3858" s="15" t="s">
        <v>24805</v>
      </c>
      <c r="D3858" s="15" t="s">
        <v>24806</v>
      </c>
      <c r="E3858">
        <v>125511</v>
      </c>
      <c r="F3858">
        <v>159990</v>
      </c>
      <c r="H3858">
        <v>15</v>
      </c>
      <c r="K3858" s="16">
        <f t="shared" si="180"/>
        <v>134296.76999999999</v>
      </c>
      <c r="L3858" s="16">
        <f t="shared" si="181"/>
        <v>141365.02105263155</v>
      </c>
      <c r="M3858" s="16">
        <f t="shared" si="182"/>
        <v>160642.06937799041</v>
      </c>
      <c r="N3858" t="e">
        <f>INDEX(XML!$A$2:$R$782,MATCH(C3858,XML!$D$2:$D$737,0),2)</f>
        <v>#N/A</v>
      </c>
    </row>
    <row r="3859" spans="1:14" ht="146.25" x14ac:dyDescent="0.2">
      <c r="A3859">
        <v>29076</v>
      </c>
      <c r="B3859" t="s">
        <v>3617</v>
      </c>
      <c r="C3859" s="15" t="s">
        <v>3618</v>
      </c>
      <c r="D3859" s="15" t="s">
        <v>3619</v>
      </c>
      <c r="E3859">
        <v>155990</v>
      </c>
      <c r="F3859">
        <v>192990</v>
      </c>
      <c r="H3859">
        <v>5</v>
      </c>
      <c r="K3859" s="16">
        <f t="shared" si="180"/>
        <v>166909.29999999999</v>
      </c>
      <c r="L3859" s="16">
        <f t="shared" si="181"/>
        <v>175693.99999999997</v>
      </c>
      <c r="M3859" s="16">
        <f t="shared" si="182"/>
        <v>199652.27272727268</v>
      </c>
      <c r="N3859" t="e">
        <f>INDEX(XML!$A$2:$R$782,MATCH(C3859,XML!$D$2:$D$737,0),2)</f>
        <v>#N/A</v>
      </c>
    </row>
    <row r="3860" spans="1:14" ht="22.5" customHeight="1" x14ac:dyDescent="0.2">
      <c r="A3860">
        <v>48549</v>
      </c>
      <c r="B3860" t="s">
        <v>3628</v>
      </c>
      <c r="C3860" s="15" t="s">
        <v>3629</v>
      </c>
      <c r="D3860" s="15" t="s">
        <v>3630</v>
      </c>
      <c r="E3860">
        <v>185330</v>
      </c>
      <c r="F3860">
        <v>285123</v>
      </c>
      <c r="H3860">
        <v>18</v>
      </c>
      <c r="K3860" s="16">
        <f t="shared" si="180"/>
        <v>198303.1</v>
      </c>
      <c r="L3860" s="16">
        <f t="shared" si="181"/>
        <v>208740.10526315789</v>
      </c>
      <c r="M3860" s="16">
        <f t="shared" si="182"/>
        <v>237204.66507177035</v>
      </c>
      <c r="N3860" t="e">
        <f>INDEX(XML!$A$2:$R$782,MATCH(C3860,XML!$D$2:$D$737,0),2)</f>
        <v>#N/A</v>
      </c>
    </row>
    <row r="3861" spans="1:14" ht="146.25" x14ac:dyDescent="0.2">
      <c r="A3861">
        <v>43598</v>
      </c>
      <c r="B3861" t="s">
        <v>3608</v>
      </c>
      <c r="C3861" s="15" t="s">
        <v>3609</v>
      </c>
      <c r="D3861" s="15" t="s">
        <v>3610</v>
      </c>
      <c r="E3861">
        <v>175075</v>
      </c>
      <c r="F3861">
        <v>269346</v>
      </c>
      <c r="H3861">
        <v>15</v>
      </c>
      <c r="K3861" s="16">
        <f t="shared" si="180"/>
        <v>187330.25</v>
      </c>
      <c r="L3861" s="16">
        <f t="shared" si="181"/>
        <v>197189.73684210525</v>
      </c>
      <c r="M3861" s="16">
        <f t="shared" si="182"/>
        <v>224079.24641148324</v>
      </c>
      <c r="N3861" t="e">
        <f>INDEX(XML!$A$2:$R$782,MATCH(C3861,XML!$D$2:$D$737,0),2)</f>
        <v>#N/A</v>
      </c>
    </row>
    <row r="3862" spans="1:14" ht="22.5" customHeight="1" x14ac:dyDescent="0.2">
      <c r="A3862">
        <v>36758</v>
      </c>
      <c r="B3862" t="s">
        <v>3611</v>
      </c>
      <c r="C3862" s="15" t="s">
        <v>3612</v>
      </c>
      <c r="D3862" s="15" t="s">
        <v>3613</v>
      </c>
      <c r="E3862">
        <v>190000</v>
      </c>
      <c r="F3862">
        <v>249990</v>
      </c>
      <c r="H3862">
        <v>1</v>
      </c>
      <c r="K3862" s="16">
        <f t="shared" si="180"/>
        <v>203300</v>
      </c>
      <c r="L3862" s="16">
        <f t="shared" si="181"/>
        <v>214000</v>
      </c>
      <c r="M3862" s="16">
        <f t="shared" si="182"/>
        <v>243181.81818181818</v>
      </c>
      <c r="N3862" t="e">
        <f>INDEX(XML!$A$2:$R$782,MATCH(C3862,XML!$D$2:$D$737,0),2)</f>
        <v>#N/A</v>
      </c>
    </row>
    <row r="3863" spans="1:14" ht="135" x14ac:dyDescent="0.2">
      <c r="A3863">
        <v>36410</v>
      </c>
      <c r="B3863" t="s">
        <v>3620</v>
      </c>
      <c r="C3863" s="15" t="s">
        <v>3621</v>
      </c>
      <c r="D3863" s="15" t="s">
        <v>3622</v>
      </c>
      <c r="E3863">
        <v>187411</v>
      </c>
      <c r="F3863">
        <v>288325</v>
      </c>
      <c r="H3863">
        <v>4</v>
      </c>
      <c r="K3863" s="16">
        <f t="shared" si="180"/>
        <v>200529.77</v>
      </c>
      <c r="L3863" s="16">
        <f t="shared" si="181"/>
        <v>211083.96842105262</v>
      </c>
      <c r="M3863" s="16">
        <f t="shared" si="182"/>
        <v>239868.14593301434</v>
      </c>
      <c r="N3863" t="e">
        <f>INDEX(XML!$A$2:$R$782,MATCH(C3863,XML!$D$2:$D$737,0),2)</f>
        <v>#N/A</v>
      </c>
    </row>
    <row r="3864" spans="1:14" ht="146.25" x14ac:dyDescent="0.2">
      <c r="A3864">
        <v>36408</v>
      </c>
      <c r="B3864" t="s">
        <v>3614</v>
      </c>
      <c r="C3864" s="15" t="s">
        <v>3615</v>
      </c>
      <c r="D3864" s="15" t="s">
        <v>3616</v>
      </c>
      <c r="E3864">
        <v>206892</v>
      </c>
      <c r="F3864">
        <v>318295</v>
      </c>
      <c r="H3864">
        <v>3</v>
      </c>
      <c r="K3864" s="16">
        <f t="shared" si="180"/>
        <v>221374.44</v>
      </c>
      <c r="L3864" s="16">
        <f t="shared" si="181"/>
        <v>233025.72631578948</v>
      </c>
      <c r="M3864" s="16">
        <f t="shared" si="182"/>
        <v>264801.96172248805</v>
      </c>
      <c r="N3864" t="e">
        <f>INDEX(XML!$A$2:$R$782,MATCH(C3864,XML!$D$2:$D$737,0),2)</f>
        <v>#N/A</v>
      </c>
    </row>
    <row r="3865" spans="1:14" ht="22.5" customHeight="1" x14ac:dyDescent="0.2">
      <c r="A3865">
        <v>29081</v>
      </c>
      <c r="B3865" t="s">
        <v>3623</v>
      </c>
      <c r="C3865" s="15" t="s">
        <v>3624</v>
      </c>
      <c r="D3865" s="15" t="s">
        <v>3625</v>
      </c>
      <c r="E3865">
        <v>242931</v>
      </c>
      <c r="F3865">
        <v>299990</v>
      </c>
      <c r="I3865">
        <v>1</v>
      </c>
      <c r="K3865" s="16">
        <f t="shared" si="180"/>
        <v>259936.17</v>
      </c>
      <c r="L3865" s="16">
        <f t="shared" si="181"/>
        <v>273617.02105263161</v>
      </c>
      <c r="M3865" s="16">
        <f t="shared" si="182"/>
        <v>310928.43301435414</v>
      </c>
      <c r="N3865" t="e">
        <f>INDEX(XML!$A$2:$R$782,MATCH(C3865,XML!$D$2:$D$737,0),2)</f>
        <v>#N/A</v>
      </c>
    </row>
    <row r="3866" spans="1:14" ht="22.5" customHeight="1" x14ac:dyDescent="0.2">
      <c r="A3866">
        <v>65621</v>
      </c>
      <c r="B3866" t="s">
        <v>30731</v>
      </c>
      <c r="C3866" s="15" t="s">
        <v>30732</v>
      </c>
      <c r="D3866" s="15" t="s">
        <v>30733</v>
      </c>
      <c r="E3866">
        <v>186000</v>
      </c>
      <c r="F3866">
        <v>232990</v>
      </c>
      <c r="K3866" s="16">
        <f t="shared" si="180"/>
        <v>199020</v>
      </c>
      <c r="L3866" s="16">
        <f t="shared" si="181"/>
        <v>209494.73684210525</v>
      </c>
      <c r="M3866" s="16">
        <f t="shared" si="182"/>
        <v>238062.20095693777</v>
      </c>
      <c r="N3866" t="e">
        <f>INDEX(XML!$A$2:$R$782,MATCH(C3866,XML!$D$2:$D$737,0),2)</f>
        <v>#N/A</v>
      </c>
    </row>
    <row r="3867" spans="1:14" ht="101.25" x14ac:dyDescent="0.2">
      <c r="A3867">
        <v>29074</v>
      </c>
      <c r="B3867" t="s">
        <v>30734</v>
      </c>
      <c r="C3867" s="15" t="s">
        <v>30735</v>
      </c>
      <c r="D3867" s="15" t="s">
        <v>30736</v>
      </c>
      <c r="E3867">
        <v>12068</v>
      </c>
      <c r="F3867">
        <v>18566</v>
      </c>
      <c r="K3867" s="16">
        <f t="shared" si="180"/>
        <v>13516.16</v>
      </c>
      <c r="L3867" s="16">
        <f t="shared" si="181"/>
        <v>14227.536842105263</v>
      </c>
      <c r="M3867" s="16">
        <f t="shared" si="182"/>
        <v>16167.655502392345</v>
      </c>
      <c r="N3867" t="e">
        <f>INDEX(XML!$A$2:$R$782,MATCH(C3867,XML!$D$2:$D$737,0),2)</f>
        <v>#N/A</v>
      </c>
    </row>
    <row r="3868" spans="1:14" ht="22.5" customHeight="1" x14ac:dyDescent="0.2">
      <c r="A3868">
        <v>48550</v>
      </c>
      <c r="B3868" t="s">
        <v>3631</v>
      </c>
      <c r="C3868" s="15" t="s">
        <v>3632</v>
      </c>
      <c r="D3868" s="15" t="s">
        <v>34296</v>
      </c>
      <c r="E3868">
        <v>284165</v>
      </c>
      <c r="F3868">
        <v>374489</v>
      </c>
      <c r="H3868">
        <v>1</v>
      </c>
      <c r="K3868" s="16">
        <f t="shared" si="180"/>
        <v>304056.55</v>
      </c>
      <c r="L3868" s="16">
        <f t="shared" si="181"/>
        <v>320059.5263157895</v>
      </c>
      <c r="M3868" s="16">
        <f t="shared" si="182"/>
        <v>363704.00717703352</v>
      </c>
      <c r="N3868" t="e">
        <f>INDEX(XML!$A$2:$R$782,MATCH(C3868,XML!$D$2:$D$737,0),2)</f>
        <v>#N/A</v>
      </c>
    </row>
    <row r="3869" spans="1:14" ht="180" x14ac:dyDescent="0.2">
      <c r="A3869">
        <v>65609</v>
      </c>
      <c r="B3869" t="s">
        <v>24801</v>
      </c>
      <c r="C3869" s="15" t="s">
        <v>24802</v>
      </c>
      <c r="D3869" s="15" t="s">
        <v>24803</v>
      </c>
      <c r="E3869">
        <v>296379</v>
      </c>
      <c r="F3869">
        <v>395900</v>
      </c>
      <c r="K3869" s="16">
        <f t="shared" si="180"/>
        <v>317125.53000000003</v>
      </c>
      <c r="L3869" s="16">
        <f t="shared" si="181"/>
        <v>333816.34736842109</v>
      </c>
      <c r="M3869" s="16">
        <f t="shared" si="182"/>
        <v>379336.75837320578</v>
      </c>
      <c r="N3869" t="e">
        <f>INDEX(XML!$A$2:$R$782,MATCH(C3869,XML!$D$2:$D$737,0),2)</f>
        <v>#N/A</v>
      </c>
    </row>
    <row r="3870" spans="1:14" ht="135" x14ac:dyDescent="0.2">
      <c r="A3870">
        <v>36411</v>
      </c>
      <c r="B3870" t="s">
        <v>3626</v>
      </c>
      <c r="C3870" s="15" t="s">
        <v>3627</v>
      </c>
      <c r="D3870" s="15" t="s">
        <v>34297</v>
      </c>
      <c r="E3870">
        <v>415889</v>
      </c>
      <c r="F3870">
        <v>499990</v>
      </c>
      <c r="H3870">
        <v>8</v>
      </c>
      <c r="I3870">
        <v>1</v>
      </c>
      <c r="K3870" s="16">
        <f t="shared" si="180"/>
        <v>445001.23</v>
      </c>
      <c r="L3870" s="16">
        <f t="shared" si="181"/>
        <v>468422.34736842103</v>
      </c>
      <c r="M3870" s="16">
        <f t="shared" si="182"/>
        <v>532298.12200956931</v>
      </c>
      <c r="N3870" t="e">
        <f>INDEX(XML!$A$2:$R$782,MATCH(C3870,XML!$D$2:$D$737,0),2)</f>
        <v>#N/A</v>
      </c>
    </row>
    <row r="3871" spans="1:14" ht="191.25" x14ac:dyDescent="0.2">
      <c r="A3871">
        <v>65611</v>
      </c>
      <c r="B3871" t="s">
        <v>24798</v>
      </c>
      <c r="C3871" s="15" t="s">
        <v>24799</v>
      </c>
      <c r="D3871" s="15" t="s">
        <v>24800</v>
      </c>
      <c r="E3871">
        <v>568063</v>
      </c>
      <c r="F3871">
        <v>759700</v>
      </c>
      <c r="K3871" s="16">
        <f t="shared" si="180"/>
        <v>607827.41</v>
      </c>
      <c r="L3871" s="16">
        <f t="shared" si="181"/>
        <v>639818.32631578948</v>
      </c>
      <c r="M3871" s="16">
        <f t="shared" si="182"/>
        <v>727066.27990430628</v>
      </c>
      <c r="N3871" t="e">
        <f>INDEX(XML!$A$2:$R$782,MATCH(C3871,XML!$D$2:$D$737,0),2)</f>
        <v>#N/A</v>
      </c>
    </row>
    <row r="3872" spans="1:14" ht="135" x14ac:dyDescent="0.2">
      <c r="A3872">
        <v>48551</v>
      </c>
      <c r="B3872" t="s">
        <v>3633</v>
      </c>
      <c r="C3872" s="15" t="s">
        <v>3634</v>
      </c>
      <c r="D3872" s="15" t="s">
        <v>3635</v>
      </c>
      <c r="E3872">
        <v>583074</v>
      </c>
      <c r="F3872">
        <v>748989</v>
      </c>
      <c r="H3872">
        <v>11</v>
      </c>
      <c r="K3872" s="16">
        <f t="shared" si="180"/>
        <v>623889.18000000005</v>
      </c>
      <c r="L3872" s="16">
        <f t="shared" si="181"/>
        <v>656725.45263157901</v>
      </c>
      <c r="M3872" s="16">
        <f t="shared" si="182"/>
        <v>746278.92344497622</v>
      </c>
      <c r="N3872" t="e">
        <f>INDEX(XML!$A$2:$R$782,MATCH(C3872,XML!$D$2:$D$737,0),2)</f>
        <v>#N/A</v>
      </c>
    </row>
    <row r="3873" spans="1:14" ht="22.5" customHeight="1" x14ac:dyDescent="0.2">
      <c r="A3873">
        <v>29223</v>
      </c>
      <c r="B3873" t="s">
        <v>3538</v>
      </c>
      <c r="C3873" s="15" t="s">
        <v>3539</v>
      </c>
      <c r="D3873" s="15" t="s">
        <v>3540</v>
      </c>
      <c r="E3873">
        <v>12500</v>
      </c>
      <c r="F3873">
        <v>16990</v>
      </c>
      <c r="H3873" t="s">
        <v>746</v>
      </c>
      <c r="K3873" s="16">
        <f t="shared" si="180"/>
        <v>14000</v>
      </c>
      <c r="L3873" s="16">
        <f t="shared" si="181"/>
        <v>14736.842105263158</v>
      </c>
      <c r="M3873" s="16">
        <f t="shared" si="182"/>
        <v>16746.411483253589</v>
      </c>
      <c r="N3873" t="e">
        <f>INDEX(XML!$A$2:$R$782,MATCH(C3873,XML!$D$2:$D$737,0),2)</f>
        <v>#N/A</v>
      </c>
    </row>
    <row r="3874" spans="1:14" ht="101.25" x14ac:dyDescent="0.2">
      <c r="A3874">
        <v>74640</v>
      </c>
      <c r="B3874" t="s">
        <v>34339</v>
      </c>
      <c r="C3874" s="15" t="s">
        <v>34340</v>
      </c>
      <c r="D3874" s="15" t="s">
        <v>34341</v>
      </c>
      <c r="E3874">
        <v>260900</v>
      </c>
      <c r="F3874">
        <v>299800</v>
      </c>
      <c r="I3874">
        <v>1</v>
      </c>
      <c r="K3874" s="16">
        <f t="shared" si="180"/>
        <v>279163</v>
      </c>
      <c r="L3874" s="16">
        <f t="shared" si="181"/>
        <v>293855.78947368421</v>
      </c>
      <c r="M3874" s="16">
        <f t="shared" si="182"/>
        <v>333927.03349282296</v>
      </c>
      <c r="N3874" t="e">
        <f>INDEX(XML!$A$2:$R$782,MATCH(C3874,XML!$D$2:$D$737,0),2)</f>
        <v>#N/A</v>
      </c>
    </row>
    <row r="3875" spans="1:14" ht="22.5" customHeight="1" x14ac:dyDescent="0.2">
      <c r="A3875">
        <v>74641</v>
      </c>
      <c r="B3875" t="s">
        <v>34342</v>
      </c>
      <c r="C3875" s="15" t="s">
        <v>34343</v>
      </c>
      <c r="D3875" s="15" t="s">
        <v>34344</v>
      </c>
      <c r="E3875">
        <v>219000</v>
      </c>
      <c r="F3875">
        <v>380000</v>
      </c>
      <c r="K3875" s="16">
        <f t="shared" si="180"/>
        <v>234330</v>
      </c>
      <c r="L3875" s="16">
        <f t="shared" si="181"/>
        <v>246663.15789473685</v>
      </c>
      <c r="M3875" s="16">
        <f t="shared" si="182"/>
        <v>280299.043062201</v>
      </c>
      <c r="N3875" t="e">
        <f>INDEX(XML!$A$2:$R$782,MATCH(C3875,XML!$D$2:$D$737,0),2)</f>
        <v>#N/A</v>
      </c>
    </row>
    <row r="3876" spans="1:14" ht="90" x14ac:dyDescent="0.2">
      <c r="A3876">
        <v>29414</v>
      </c>
      <c r="B3876" t="s">
        <v>3541</v>
      </c>
      <c r="C3876" s="15" t="s">
        <v>3542</v>
      </c>
      <c r="D3876" s="15" t="s">
        <v>3543</v>
      </c>
      <c r="E3876">
        <v>17200</v>
      </c>
      <c r="F3876">
        <v>21490</v>
      </c>
      <c r="H3876" t="s">
        <v>746</v>
      </c>
      <c r="I3876">
        <v>1</v>
      </c>
      <c r="K3876" s="16">
        <f t="shared" si="180"/>
        <v>19264</v>
      </c>
      <c r="L3876" s="16">
        <f t="shared" si="181"/>
        <v>20277.894736842107</v>
      </c>
      <c r="M3876" s="16">
        <f t="shared" si="182"/>
        <v>23043.062200956942</v>
      </c>
      <c r="N3876" t="e">
        <f>INDEX(XML!$A$2:$R$782,MATCH(C3876,XML!$D$2:$D$737,0),2)</f>
        <v>#N/A</v>
      </c>
    </row>
    <row r="3877" spans="1:14" ht="90" x14ac:dyDescent="0.2">
      <c r="A3877">
        <v>43496</v>
      </c>
      <c r="B3877" t="s">
        <v>3544</v>
      </c>
      <c r="C3877" s="15" t="s">
        <v>3545</v>
      </c>
      <c r="D3877" s="15" t="s">
        <v>3546</v>
      </c>
      <c r="E3877">
        <v>18250</v>
      </c>
      <c r="F3877">
        <v>23590</v>
      </c>
      <c r="H3877" t="s">
        <v>746</v>
      </c>
      <c r="K3877" s="16">
        <f t="shared" si="180"/>
        <v>20440</v>
      </c>
      <c r="L3877" s="16">
        <f t="shared" si="181"/>
        <v>21515.78947368421</v>
      </c>
      <c r="M3877" s="16">
        <f t="shared" si="182"/>
        <v>24449.76076555024</v>
      </c>
      <c r="N3877" t="e">
        <f>INDEX(XML!$A$2:$R$782,MATCH(C3877,XML!$D$2:$D$737,0),2)</f>
        <v>#N/A</v>
      </c>
    </row>
    <row r="3878" spans="1:14" ht="90" x14ac:dyDescent="0.2">
      <c r="A3878">
        <v>29415</v>
      </c>
      <c r="B3878" t="s">
        <v>3553</v>
      </c>
      <c r="C3878" s="15" t="s">
        <v>3554</v>
      </c>
      <c r="D3878" s="15" t="s">
        <v>3555</v>
      </c>
      <c r="E3878">
        <v>25808</v>
      </c>
      <c r="F3878">
        <v>32990</v>
      </c>
      <c r="H3878">
        <v>32</v>
      </c>
      <c r="K3878" s="16">
        <f t="shared" si="180"/>
        <v>28904.959999999999</v>
      </c>
      <c r="L3878" s="16">
        <f t="shared" si="181"/>
        <v>30426.273684210526</v>
      </c>
      <c r="M3878" s="16">
        <f t="shared" si="182"/>
        <v>34575.311004784686</v>
      </c>
      <c r="N3878" t="e">
        <f>INDEX(XML!$A$2:$R$782,MATCH(C3878,XML!$D$2:$D$737,0),2)</f>
        <v>#N/A</v>
      </c>
    </row>
    <row r="3879" spans="1:14" ht="112.5" x14ac:dyDescent="0.2">
      <c r="A3879">
        <v>32246</v>
      </c>
      <c r="B3879" t="s">
        <v>3550</v>
      </c>
      <c r="C3879" s="15" t="s">
        <v>3551</v>
      </c>
      <c r="D3879" s="15" t="s">
        <v>3552</v>
      </c>
      <c r="E3879">
        <v>21000</v>
      </c>
      <c r="F3879">
        <v>29990</v>
      </c>
      <c r="H3879">
        <v>41</v>
      </c>
      <c r="K3879" s="16">
        <f t="shared" si="180"/>
        <v>23520</v>
      </c>
      <c r="L3879" s="16">
        <f t="shared" si="181"/>
        <v>24757.894736842107</v>
      </c>
      <c r="M3879" s="16">
        <f t="shared" si="182"/>
        <v>28133.971291866033</v>
      </c>
      <c r="N3879" t="e">
        <f>INDEX(XML!$A$2:$R$782,MATCH(C3879,XML!$D$2:$D$737,0),2)</f>
        <v>#N/A</v>
      </c>
    </row>
    <row r="3880" spans="1:14" ht="33.75" customHeight="1" x14ac:dyDescent="0.2">
      <c r="A3880">
        <v>43497</v>
      </c>
      <c r="B3880" t="s">
        <v>24822</v>
      </c>
      <c r="C3880" s="15" t="s">
        <v>24823</v>
      </c>
      <c r="D3880" s="15" t="s">
        <v>24824</v>
      </c>
      <c r="E3880">
        <v>25250</v>
      </c>
      <c r="F3880">
        <v>31990</v>
      </c>
      <c r="H3880">
        <v>42</v>
      </c>
      <c r="K3880" s="16">
        <f t="shared" si="180"/>
        <v>28280</v>
      </c>
      <c r="L3880" s="16">
        <f t="shared" si="181"/>
        <v>29768.42105263158</v>
      </c>
      <c r="M3880" s="16">
        <f t="shared" si="182"/>
        <v>33827.751196172256</v>
      </c>
      <c r="N3880" t="e">
        <f>INDEX(XML!$A$2:$R$782,MATCH(C3880,XML!$D$2:$D$737,0),2)</f>
        <v>#N/A</v>
      </c>
    </row>
    <row r="3881" spans="1:14" ht="123.75" x14ac:dyDescent="0.2">
      <c r="A3881">
        <v>32217</v>
      </c>
      <c r="B3881" t="s">
        <v>24846</v>
      </c>
      <c r="C3881" s="15" t="s">
        <v>24847</v>
      </c>
      <c r="D3881" s="15" t="s">
        <v>24848</v>
      </c>
      <c r="E3881">
        <v>29730</v>
      </c>
      <c r="F3881">
        <v>38990</v>
      </c>
      <c r="H3881">
        <v>9</v>
      </c>
      <c r="K3881" s="16">
        <f t="shared" si="180"/>
        <v>33297.599999999999</v>
      </c>
      <c r="L3881" s="16">
        <f t="shared" si="181"/>
        <v>35050.105263157893</v>
      </c>
      <c r="M3881" s="16">
        <f t="shared" si="182"/>
        <v>39829.665071770331</v>
      </c>
      <c r="N3881" t="e">
        <f>INDEX(XML!$A$2:$R$782,MATCH(C3881,XML!$D$2:$D$737,0),2)</f>
        <v>#N/A</v>
      </c>
    </row>
    <row r="3882" spans="1:14" ht="101.25" x14ac:dyDescent="0.2">
      <c r="A3882">
        <v>29417</v>
      </c>
      <c r="B3882" t="s">
        <v>3556</v>
      </c>
      <c r="C3882" s="15" t="s">
        <v>3557</v>
      </c>
      <c r="D3882" s="15" t="s">
        <v>3558</v>
      </c>
      <c r="E3882">
        <v>39500</v>
      </c>
      <c r="F3882">
        <v>49000</v>
      </c>
      <c r="H3882">
        <v>6</v>
      </c>
      <c r="K3882" s="16">
        <f t="shared" si="180"/>
        <v>44240</v>
      </c>
      <c r="L3882" s="16">
        <f t="shared" si="181"/>
        <v>46568.42105263158</v>
      </c>
      <c r="M3882" s="16">
        <f t="shared" si="182"/>
        <v>52918.660287081337</v>
      </c>
      <c r="N3882" t="e">
        <f>INDEX(XML!$A$2:$R$782,MATCH(C3882,XML!$D$2:$D$737,0),2)</f>
        <v>#N/A</v>
      </c>
    </row>
    <row r="3883" spans="1:14" ht="90" x14ac:dyDescent="0.2">
      <c r="A3883">
        <v>29221</v>
      </c>
      <c r="B3883" t="s">
        <v>3559</v>
      </c>
      <c r="C3883" s="15" t="s">
        <v>3560</v>
      </c>
      <c r="D3883" s="15" t="s">
        <v>3561</v>
      </c>
      <c r="E3883">
        <v>41500</v>
      </c>
      <c r="F3883">
        <v>51990</v>
      </c>
      <c r="H3883">
        <v>9</v>
      </c>
      <c r="K3883" s="16">
        <f t="shared" si="180"/>
        <v>46480</v>
      </c>
      <c r="L3883" s="16">
        <f t="shared" si="181"/>
        <v>48926.315789473687</v>
      </c>
      <c r="M3883" s="16">
        <f t="shared" si="182"/>
        <v>55598.086124401918</v>
      </c>
      <c r="N3883" t="e">
        <f>INDEX(XML!$A$2:$R$782,MATCH(C3883,XML!$D$2:$D$737,0),2)</f>
        <v>#N/A</v>
      </c>
    </row>
    <row r="3884" spans="1:14" ht="90" x14ac:dyDescent="0.2">
      <c r="A3884">
        <v>29988</v>
      </c>
      <c r="B3884" t="s">
        <v>33567</v>
      </c>
      <c r="C3884" s="15" t="s">
        <v>33568</v>
      </c>
      <c r="D3884" s="15" t="s">
        <v>33569</v>
      </c>
      <c r="E3884">
        <v>27350</v>
      </c>
      <c r="F3884">
        <v>35999</v>
      </c>
      <c r="K3884" s="16">
        <f t="shared" si="180"/>
        <v>30632</v>
      </c>
      <c r="L3884" s="16">
        <f t="shared" si="181"/>
        <v>32244.21052631579</v>
      </c>
      <c r="M3884" s="16">
        <f t="shared" si="182"/>
        <v>36641.148325358852</v>
      </c>
      <c r="N3884" t="e">
        <f>INDEX(XML!$A$2:$R$782,MATCH(C3884,XML!$D$2:$D$737,0),2)</f>
        <v>#N/A</v>
      </c>
    </row>
    <row r="3885" spans="1:14" ht="90" x14ac:dyDescent="0.2">
      <c r="A3885">
        <v>43529</v>
      </c>
      <c r="B3885" t="s">
        <v>3547</v>
      </c>
      <c r="C3885" s="15" t="s">
        <v>3548</v>
      </c>
      <c r="D3885" s="15" t="s">
        <v>3549</v>
      </c>
      <c r="E3885">
        <v>39890</v>
      </c>
      <c r="F3885">
        <v>53990</v>
      </c>
      <c r="K3885" s="16">
        <f t="shared" si="180"/>
        <v>44676.800000000003</v>
      </c>
      <c r="L3885" s="16">
        <f t="shared" si="181"/>
        <v>47028.210526315786</v>
      </c>
      <c r="M3885" s="16">
        <f t="shared" si="182"/>
        <v>53441.148325358845</v>
      </c>
      <c r="N3885" t="e">
        <f>INDEX(XML!$A$2:$R$782,MATCH(C3885,XML!$D$2:$D$737,0),2)</f>
        <v>#N/A</v>
      </c>
    </row>
    <row r="3886" spans="1:14" ht="112.5" x14ac:dyDescent="0.2">
      <c r="A3886">
        <v>32215</v>
      </c>
      <c r="B3886" t="s">
        <v>3562</v>
      </c>
      <c r="C3886" s="15" t="s">
        <v>3563</v>
      </c>
      <c r="D3886" s="15" t="s">
        <v>3564</v>
      </c>
      <c r="E3886">
        <v>42990</v>
      </c>
      <c r="F3886">
        <v>53990</v>
      </c>
      <c r="K3886" s="16">
        <f t="shared" si="180"/>
        <v>48148.800000000003</v>
      </c>
      <c r="L3886" s="16">
        <f t="shared" si="181"/>
        <v>50682.947368421053</v>
      </c>
      <c r="M3886" s="16">
        <f t="shared" si="182"/>
        <v>57594.258373205739</v>
      </c>
      <c r="N3886" t="e">
        <f>INDEX(XML!$A$2:$R$782,MATCH(C3886,XML!$D$2:$D$737,0),2)</f>
        <v>#N/A</v>
      </c>
    </row>
    <row r="3887" spans="1:14" ht="90" x14ac:dyDescent="0.2">
      <c r="A3887">
        <v>29989</v>
      </c>
      <c r="B3887" t="s">
        <v>3565</v>
      </c>
      <c r="C3887" s="15" t="s">
        <v>3566</v>
      </c>
      <c r="D3887" s="15" t="s">
        <v>3567</v>
      </c>
      <c r="E3887">
        <v>55400</v>
      </c>
      <c r="F3887">
        <v>69990</v>
      </c>
      <c r="H3887">
        <v>15</v>
      </c>
      <c r="I3887">
        <v>1</v>
      </c>
      <c r="K3887" s="16">
        <f t="shared" si="180"/>
        <v>59278</v>
      </c>
      <c r="L3887" s="16">
        <f t="shared" si="181"/>
        <v>62397.894736842107</v>
      </c>
      <c r="M3887" s="16">
        <f t="shared" si="182"/>
        <v>70906.698564593302</v>
      </c>
      <c r="N3887" t="e">
        <f>INDEX(XML!$A$2:$R$782,MATCH(C3887,XML!$D$2:$D$737,0),2)</f>
        <v>#N/A</v>
      </c>
    </row>
    <row r="3888" spans="1:14" ht="78.75" x14ac:dyDescent="0.2">
      <c r="A3888">
        <v>29418</v>
      </c>
      <c r="B3888" t="s">
        <v>3568</v>
      </c>
      <c r="C3888" s="15" t="s">
        <v>3569</v>
      </c>
      <c r="D3888" s="15" t="s">
        <v>3570</v>
      </c>
      <c r="E3888">
        <v>115816</v>
      </c>
      <c r="F3888">
        <v>155990</v>
      </c>
      <c r="I3888">
        <v>1</v>
      </c>
      <c r="K3888" s="16">
        <f t="shared" si="180"/>
        <v>123923.12</v>
      </c>
      <c r="L3888" s="16">
        <f t="shared" si="181"/>
        <v>130445.3894736842</v>
      </c>
      <c r="M3888" s="16">
        <f t="shared" si="182"/>
        <v>148233.3971291866</v>
      </c>
      <c r="N3888" t="e">
        <f>INDEX(XML!$A$2:$R$782,MATCH(C3888,XML!$D$2:$D$737,0),2)</f>
        <v>#N/A</v>
      </c>
    </row>
    <row r="3889" spans="1:14" ht="78.75" x14ac:dyDescent="0.2">
      <c r="A3889">
        <v>29222</v>
      </c>
      <c r="B3889" t="s">
        <v>3571</v>
      </c>
      <c r="C3889" s="15" t="s">
        <v>3572</v>
      </c>
      <c r="D3889" s="15" t="s">
        <v>3573</v>
      </c>
      <c r="E3889">
        <v>170999</v>
      </c>
      <c r="F3889">
        <v>220999</v>
      </c>
      <c r="H3889">
        <v>9</v>
      </c>
      <c r="I3889">
        <v>1</v>
      </c>
      <c r="K3889" s="16">
        <f t="shared" si="180"/>
        <v>182968.93</v>
      </c>
      <c r="L3889" s="16">
        <f t="shared" si="181"/>
        <v>192598.87368421053</v>
      </c>
      <c r="M3889" s="16">
        <f t="shared" si="182"/>
        <v>218862.35645933013</v>
      </c>
      <c r="N3889" t="e">
        <f>INDEX(XML!$A$2:$R$782,MATCH(C3889,XML!$D$2:$D$737,0),2)</f>
        <v>#N/A</v>
      </c>
    </row>
    <row r="3890" spans="1:14" ht="78.75" x14ac:dyDescent="0.2">
      <c r="A3890">
        <v>29419</v>
      </c>
      <c r="B3890" t="s">
        <v>3574</v>
      </c>
      <c r="C3890" s="15" t="s">
        <v>3575</v>
      </c>
      <c r="D3890" s="15" t="s">
        <v>3576</v>
      </c>
      <c r="E3890">
        <v>285990</v>
      </c>
      <c r="F3890">
        <v>357490</v>
      </c>
      <c r="K3890" s="16">
        <f t="shared" si="180"/>
        <v>306009.3</v>
      </c>
      <c r="L3890" s="16">
        <f t="shared" si="181"/>
        <v>322115.05263157893</v>
      </c>
      <c r="M3890" s="16">
        <f t="shared" si="182"/>
        <v>366039.83253588516</v>
      </c>
      <c r="N3890" t="e">
        <f>INDEX(XML!$A$2:$R$782,MATCH(C3890,XML!$D$2:$D$737,0),2)</f>
        <v>#N/A</v>
      </c>
    </row>
    <row r="3891" spans="1:14" ht="90" x14ac:dyDescent="0.2">
      <c r="A3891">
        <v>72067</v>
      </c>
      <c r="B3891" t="s">
        <v>30737</v>
      </c>
      <c r="C3891" s="15" t="s">
        <v>30738</v>
      </c>
      <c r="D3891" s="15" t="s">
        <v>30739</v>
      </c>
      <c r="E3891">
        <v>33600</v>
      </c>
      <c r="F3891">
        <v>42000</v>
      </c>
      <c r="K3891" s="16">
        <f t="shared" si="180"/>
        <v>37632</v>
      </c>
      <c r="L3891" s="16">
        <f t="shared" si="181"/>
        <v>39612.631578947367</v>
      </c>
      <c r="M3891" s="16">
        <f t="shared" si="182"/>
        <v>45014.354066985645</v>
      </c>
      <c r="N3891" t="e">
        <f>INDEX(XML!$A$2:$R$782,MATCH(C3891,XML!$D$2:$D$737,0),2)</f>
        <v>#N/A</v>
      </c>
    </row>
    <row r="3892" spans="1:14" ht="78.75" x14ac:dyDescent="0.2">
      <c r="A3892">
        <v>31912</v>
      </c>
      <c r="B3892" t="s">
        <v>3577</v>
      </c>
      <c r="C3892" s="15" t="s">
        <v>3578</v>
      </c>
      <c r="D3892" s="15" t="s">
        <v>3579</v>
      </c>
      <c r="E3892">
        <v>382200</v>
      </c>
      <c r="F3892">
        <v>477990</v>
      </c>
      <c r="K3892" s="16">
        <f t="shared" si="180"/>
        <v>408954</v>
      </c>
      <c r="L3892" s="16">
        <f t="shared" si="181"/>
        <v>430477.89473684208</v>
      </c>
      <c r="M3892" s="16">
        <f t="shared" si="182"/>
        <v>489179.42583732051</v>
      </c>
      <c r="N3892" t="e">
        <f>INDEX(XML!$A$2:$R$782,MATCH(C3892,XML!$D$2:$D$737,0),2)</f>
        <v>#N/A</v>
      </c>
    </row>
    <row r="3893" spans="1:14" ht="90" x14ac:dyDescent="0.2">
      <c r="A3893">
        <v>68411</v>
      </c>
      <c r="B3893" t="s">
        <v>26298</v>
      </c>
      <c r="C3893" s="15" t="s">
        <v>26299</v>
      </c>
      <c r="D3893" s="15" t="s">
        <v>26300</v>
      </c>
      <c r="E3893">
        <v>21390</v>
      </c>
      <c r="F3893">
        <v>23990</v>
      </c>
      <c r="H3893">
        <v>5</v>
      </c>
      <c r="K3893" s="16">
        <f t="shared" si="180"/>
        <v>23956.799999999999</v>
      </c>
      <c r="L3893" s="16">
        <f t="shared" si="181"/>
        <v>25217.684210526317</v>
      </c>
      <c r="M3893" s="16">
        <f t="shared" si="182"/>
        <v>28656.459330143538</v>
      </c>
      <c r="N3893" t="e">
        <f>INDEX(XML!$A$2:$R$782,MATCH(C3893,XML!$D$2:$D$737,0),2)</f>
        <v>#N/A</v>
      </c>
    </row>
    <row r="3894" spans="1:14" ht="78.75" x14ac:dyDescent="0.2">
      <c r="A3894">
        <v>68458</v>
      </c>
      <c r="B3894" t="s">
        <v>26307</v>
      </c>
      <c r="C3894" s="15" t="s">
        <v>26308</v>
      </c>
      <c r="D3894" s="15" t="s">
        <v>26309</v>
      </c>
      <c r="E3894">
        <v>33620</v>
      </c>
      <c r="F3894">
        <v>42990</v>
      </c>
      <c r="H3894">
        <v>32</v>
      </c>
      <c r="K3894" s="16">
        <f t="shared" si="180"/>
        <v>37654.400000000001</v>
      </c>
      <c r="L3894" s="16">
        <f t="shared" si="181"/>
        <v>39636.210526315786</v>
      </c>
      <c r="M3894" s="16">
        <f t="shared" si="182"/>
        <v>45041.148325358845</v>
      </c>
      <c r="N3894" t="e">
        <f>INDEX(XML!$A$2:$R$782,MATCH(C3894,XML!$D$2:$D$737,0),2)</f>
        <v>#N/A</v>
      </c>
    </row>
    <row r="3895" spans="1:14" ht="101.25" x14ac:dyDescent="0.2">
      <c r="A3895">
        <v>68344</v>
      </c>
      <c r="B3895" t="s">
        <v>26292</v>
      </c>
      <c r="C3895" s="15" t="s">
        <v>26293</v>
      </c>
      <c r="D3895" s="15" t="s">
        <v>26294</v>
      </c>
      <c r="E3895">
        <v>43190</v>
      </c>
      <c r="F3895">
        <v>58990</v>
      </c>
      <c r="H3895">
        <v>2</v>
      </c>
      <c r="K3895" s="16">
        <f t="shared" si="180"/>
        <v>48372.800000000003</v>
      </c>
      <c r="L3895" s="16">
        <f t="shared" si="181"/>
        <v>50918.73684210526</v>
      </c>
      <c r="M3895" s="16">
        <f t="shared" si="182"/>
        <v>57862.200956937791</v>
      </c>
      <c r="N3895" t="e">
        <f>INDEX(XML!$A$2:$R$782,MATCH(C3895,XML!$D$2:$D$737,0),2)</f>
        <v>#N/A</v>
      </c>
    </row>
    <row r="3896" spans="1:14" ht="101.25" x14ac:dyDescent="0.2">
      <c r="A3896">
        <v>68345</v>
      </c>
      <c r="B3896" t="s">
        <v>26295</v>
      </c>
      <c r="C3896" s="15" t="s">
        <v>26296</v>
      </c>
      <c r="D3896" s="15" t="s">
        <v>26297</v>
      </c>
      <c r="E3896">
        <v>60990</v>
      </c>
      <c r="F3896">
        <v>69990</v>
      </c>
      <c r="H3896">
        <v>14</v>
      </c>
      <c r="K3896" s="16">
        <f t="shared" si="180"/>
        <v>65259.3</v>
      </c>
      <c r="L3896" s="16">
        <f t="shared" si="181"/>
        <v>68694</v>
      </c>
      <c r="M3896" s="16">
        <f t="shared" si="182"/>
        <v>78061.363636363632</v>
      </c>
      <c r="N3896" t="e">
        <f>INDEX(XML!$A$2:$R$782,MATCH(C3896,XML!$D$2:$D$737,0),2)</f>
        <v>#N/A</v>
      </c>
    </row>
    <row r="3897" spans="1:14" ht="101.25" x14ac:dyDescent="0.2">
      <c r="A3897">
        <v>68215</v>
      </c>
      <c r="B3897" t="s">
        <v>26304</v>
      </c>
      <c r="C3897" s="15" t="s">
        <v>26305</v>
      </c>
      <c r="D3897" s="15" t="s">
        <v>26306</v>
      </c>
      <c r="E3897">
        <v>159060</v>
      </c>
      <c r="F3897">
        <v>197990</v>
      </c>
      <c r="H3897">
        <v>1</v>
      </c>
      <c r="K3897" s="16">
        <f t="shared" si="180"/>
        <v>170194.2</v>
      </c>
      <c r="L3897" s="16">
        <f t="shared" si="181"/>
        <v>179151.78947368421</v>
      </c>
      <c r="M3897" s="16">
        <f t="shared" si="182"/>
        <v>203581.57894736843</v>
      </c>
      <c r="N3897" t="e">
        <f>INDEX(XML!$A$2:$R$782,MATCH(C3897,XML!$D$2:$D$737,0),2)</f>
        <v>#N/A</v>
      </c>
    </row>
    <row r="3898" spans="1:14" ht="101.25" x14ac:dyDescent="0.2">
      <c r="A3898">
        <v>45392</v>
      </c>
      <c r="B3898" t="s">
        <v>26892</v>
      </c>
      <c r="C3898" s="15" t="s">
        <v>26893</v>
      </c>
      <c r="D3898" s="15" t="s">
        <v>26894</v>
      </c>
      <c r="E3898">
        <v>173990</v>
      </c>
      <c r="F3898">
        <v>205990</v>
      </c>
      <c r="H3898">
        <v>1</v>
      </c>
      <c r="K3898" s="16">
        <f t="shared" si="180"/>
        <v>186169.3</v>
      </c>
      <c r="L3898" s="16">
        <f t="shared" si="181"/>
        <v>195967.68421052632</v>
      </c>
      <c r="M3898" s="16">
        <f t="shared" si="182"/>
        <v>222690.55023923444</v>
      </c>
      <c r="N3898" t="e">
        <f>INDEX(XML!$A$2:$R$782,MATCH(C3898,XML!$D$2:$D$737,0),2)</f>
        <v>#N/A</v>
      </c>
    </row>
    <row r="3899" spans="1:14" ht="112.5" x14ac:dyDescent="0.2">
      <c r="A3899">
        <v>68219</v>
      </c>
      <c r="B3899" t="s">
        <v>26286</v>
      </c>
      <c r="C3899" s="15" t="s">
        <v>26287</v>
      </c>
      <c r="D3899" s="15" t="s">
        <v>26288</v>
      </c>
      <c r="E3899">
        <v>259000</v>
      </c>
      <c r="F3899">
        <v>299990</v>
      </c>
      <c r="H3899">
        <v>8</v>
      </c>
      <c r="K3899" s="16">
        <f t="shared" si="180"/>
        <v>277130</v>
      </c>
      <c r="L3899" s="16">
        <f t="shared" si="181"/>
        <v>291715.78947368421</v>
      </c>
      <c r="M3899" s="16">
        <f t="shared" si="182"/>
        <v>331495.21531100478</v>
      </c>
      <c r="N3899" t="e">
        <f>INDEX(XML!$A$2:$R$782,MATCH(C3899,XML!$D$2:$D$737,0),2)</f>
        <v>#N/A</v>
      </c>
    </row>
    <row r="3900" spans="1:14" ht="101.25" x14ac:dyDescent="0.2">
      <c r="A3900">
        <v>36236</v>
      </c>
      <c r="B3900" t="s">
        <v>26283</v>
      </c>
      <c r="C3900" s="15" t="s">
        <v>26284</v>
      </c>
      <c r="D3900" s="15" t="s">
        <v>26285</v>
      </c>
      <c r="E3900">
        <v>328000</v>
      </c>
      <c r="F3900">
        <v>360990</v>
      </c>
      <c r="H3900">
        <v>1</v>
      </c>
      <c r="K3900" s="16">
        <f t="shared" si="180"/>
        <v>350960</v>
      </c>
      <c r="L3900" s="16">
        <f t="shared" si="181"/>
        <v>369431.57894736843</v>
      </c>
      <c r="M3900" s="16">
        <f t="shared" si="182"/>
        <v>419808.61244019138</v>
      </c>
      <c r="N3900" t="e">
        <f>INDEX(XML!$A$2:$R$782,MATCH(C3900,XML!$D$2:$D$737,0),2)</f>
        <v>#N/A</v>
      </c>
    </row>
    <row r="3901" spans="1:14" ht="90" x14ac:dyDescent="0.2">
      <c r="A3901">
        <v>41476</v>
      </c>
      <c r="B3901" t="s">
        <v>26280</v>
      </c>
      <c r="C3901" s="15" t="s">
        <v>26281</v>
      </c>
      <c r="D3901" s="15" t="s">
        <v>26282</v>
      </c>
      <c r="E3901">
        <v>656200</v>
      </c>
      <c r="F3901">
        <v>795990</v>
      </c>
      <c r="K3901" s="16">
        <f t="shared" si="180"/>
        <v>702134</v>
      </c>
      <c r="L3901" s="16">
        <f t="shared" si="181"/>
        <v>739088.42105263157</v>
      </c>
      <c r="M3901" s="16">
        <f t="shared" si="182"/>
        <v>839873.20574162679</v>
      </c>
      <c r="N3901" t="e">
        <f>INDEX(XML!$A$2:$R$782,MATCH(C3901,XML!$D$2:$D$737,0),2)</f>
        <v>#N/A</v>
      </c>
    </row>
    <row r="3902" spans="1:14" ht="101.25" x14ac:dyDescent="0.2">
      <c r="A3902">
        <v>68222</v>
      </c>
      <c r="B3902" t="s">
        <v>26895</v>
      </c>
      <c r="C3902" s="15" t="s">
        <v>26896</v>
      </c>
      <c r="D3902" s="15" t="s">
        <v>26897</v>
      </c>
      <c r="E3902">
        <v>797990</v>
      </c>
      <c r="F3902">
        <v>980990</v>
      </c>
      <c r="H3902">
        <v>1</v>
      </c>
      <c r="K3902" s="16">
        <f t="shared" si="180"/>
        <v>853849.3</v>
      </c>
      <c r="L3902" s="16">
        <f t="shared" si="181"/>
        <v>898788.73684210528</v>
      </c>
      <c r="M3902" s="16">
        <f t="shared" si="182"/>
        <v>1021350.8373205741</v>
      </c>
      <c r="N3902" t="e">
        <f>INDEX(XML!$A$2:$R$782,MATCH(C3902,XML!$D$2:$D$737,0),2)</f>
        <v>#N/A</v>
      </c>
    </row>
    <row r="3903" spans="1:14" ht="22.5" customHeight="1" x14ac:dyDescent="0.2">
      <c r="A3903">
        <v>68416</v>
      </c>
      <c r="B3903" t="s">
        <v>26301</v>
      </c>
      <c r="C3903" s="15" t="s">
        <v>26302</v>
      </c>
      <c r="D3903" s="15" t="s">
        <v>26303</v>
      </c>
      <c r="E3903">
        <v>1001800</v>
      </c>
      <c r="F3903">
        <v>1210990</v>
      </c>
      <c r="H3903">
        <v>1</v>
      </c>
      <c r="K3903" s="16">
        <f t="shared" si="180"/>
        <v>1071926</v>
      </c>
      <c r="L3903" s="16">
        <f t="shared" si="181"/>
        <v>1128343.1578947369</v>
      </c>
      <c r="M3903" s="16">
        <f t="shared" si="182"/>
        <v>1282208.1339712918</v>
      </c>
      <c r="N3903" t="e">
        <f>INDEX(XML!$A$2:$R$782,MATCH(C3903,XML!$D$2:$D$737,0),2)</f>
        <v>#N/A</v>
      </c>
    </row>
    <row r="3904" spans="1:14" ht="45" customHeight="1" x14ac:dyDescent="0.2">
      <c r="A3904">
        <v>68231</v>
      </c>
      <c r="B3904" t="s">
        <v>26289</v>
      </c>
      <c r="C3904" s="15" t="s">
        <v>26290</v>
      </c>
      <c r="D3904" s="15" t="s">
        <v>26291</v>
      </c>
      <c r="E3904">
        <v>1332990</v>
      </c>
      <c r="F3904">
        <v>1690000</v>
      </c>
      <c r="H3904">
        <v>1</v>
      </c>
      <c r="I3904">
        <v>1</v>
      </c>
      <c r="K3904" s="16">
        <f t="shared" si="180"/>
        <v>1426299.3</v>
      </c>
      <c r="L3904" s="16">
        <f t="shared" si="181"/>
        <v>1501367.6842105263</v>
      </c>
      <c r="M3904" s="16">
        <f t="shared" si="182"/>
        <v>1706099.6411483253</v>
      </c>
      <c r="N3904" t="e">
        <f>INDEX(XML!$A$2:$R$782,MATCH(C3904,XML!$D$2:$D$737,0),2)</f>
        <v>#N/A</v>
      </c>
    </row>
    <row r="3905" spans="1:14" ht="22.5" customHeight="1" x14ac:dyDescent="0.2">
      <c r="A3905">
        <v>68223</v>
      </c>
      <c r="B3905" t="s">
        <v>26898</v>
      </c>
      <c r="C3905" s="15" t="s">
        <v>26899</v>
      </c>
      <c r="D3905" s="15" t="s">
        <v>26900</v>
      </c>
      <c r="E3905">
        <v>1366790</v>
      </c>
      <c r="F3905">
        <v>1690690</v>
      </c>
      <c r="H3905">
        <v>1</v>
      </c>
      <c r="K3905" s="16">
        <f t="shared" si="180"/>
        <v>1462465.3</v>
      </c>
      <c r="L3905" s="16">
        <f t="shared" si="181"/>
        <v>1539437.1578947369</v>
      </c>
      <c r="M3905" s="16">
        <f t="shared" si="182"/>
        <v>1749360.4066985645</v>
      </c>
      <c r="N3905" t="e">
        <f>INDEX(XML!$A$2:$R$782,MATCH(C3905,XML!$D$2:$D$737,0),2)</f>
        <v>#N/A</v>
      </c>
    </row>
    <row r="3906" spans="1:14" ht="22.5" customHeight="1" x14ac:dyDescent="0.2">
      <c r="A3906">
        <v>68230</v>
      </c>
      <c r="B3906" t="s">
        <v>26901</v>
      </c>
      <c r="C3906" s="15" t="s">
        <v>26902</v>
      </c>
      <c r="D3906" s="15" t="s">
        <v>26903</v>
      </c>
      <c r="E3906">
        <v>1910990</v>
      </c>
      <c r="F3906">
        <v>2450000</v>
      </c>
      <c r="K3906" s="16">
        <f t="shared" si="180"/>
        <v>2044759.3</v>
      </c>
      <c r="L3906" s="16">
        <f t="shared" si="181"/>
        <v>2152378.210526316</v>
      </c>
      <c r="M3906" s="16">
        <f t="shared" si="182"/>
        <v>2445884.3301435406</v>
      </c>
      <c r="N3906" t="e">
        <f>INDEX(XML!$A$2:$R$782,MATCH(C3906,XML!$D$2:$D$737,0),2)</f>
        <v>#N/A</v>
      </c>
    </row>
    <row r="3907" spans="1:14" ht="123.75" x14ac:dyDescent="0.2">
      <c r="A3907">
        <v>22405</v>
      </c>
      <c r="B3907" t="s">
        <v>28363</v>
      </c>
      <c r="C3907" s="15" t="s">
        <v>28364</v>
      </c>
      <c r="D3907" s="15" t="s">
        <v>28365</v>
      </c>
      <c r="E3907">
        <v>279990</v>
      </c>
      <c r="F3907">
        <v>340435</v>
      </c>
      <c r="I3907">
        <v>1</v>
      </c>
      <c r="K3907" s="16">
        <f t="shared" si="180"/>
        <v>299589.3</v>
      </c>
      <c r="L3907" s="16">
        <f t="shared" si="181"/>
        <v>315357.15789473685</v>
      </c>
      <c r="M3907" s="16">
        <f t="shared" si="182"/>
        <v>358360.40669856459</v>
      </c>
      <c r="N3907" t="e">
        <f>INDEX(XML!$A$2:$R$782,MATCH(C3907,XML!$D$2:$D$737,0),2)</f>
        <v>#N/A</v>
      </c>
    </row>
    <row r="3908" spans="1:14" ht="67.5" x14ac:dyDescent="0.2">
      <c r="A3908">
        <v>72040</v>
      </c>
      <c r="B3908" t="s">
        <v>29461</v>
      </c>
      <c r="C3908" s="15" t="s">
        <v>29462</v>
      </c>
      <c r="D3908" s="15" t="s">
        <v>29463</v>
      </c>
      <c r="E3908">
        <v>170990</v>
      </c>
      <c r="F3908">
        <v>215990</v>
      </c>
      <c r="H3908">
        <v>8</v>
      </c>
      <c r="K3908" s="16">
        <f t="shared" si="180"/>
        <v>182959.3</v>
      </c>
      <c r="L3908" s="16">
        <f t="shared" si="181"/>
        <v>192588.73684210525</v>
      </c>
      <c r="M3908" s="16">
        <f t="shared" si="182"/>
        <v>218850.83732057412</v>
      </c>
      <c r="N3908" t="e">
        <f>INDEX(XML!$A$2:$R$782,MATCH(C3908,XML!$D$2:$D$737,0),2)</f>
        <v>#N/A</v>
      </c>
    </row>
    <row r="3909" spans="1:14" ht="33.75" customHeight="1" x14ac:dyDescent="0.2">
      <c r="A3909">
        <v>72041</v>
      </c>
      <c r="B3909" t="s">
        <v>29464</v>
      </c>
      <c r="C3909" s="15" t="s">
        <v>29465</v>
      </c>
      <c r="D3909" s="15" t="s">
        <v>29466</v>
      </c>
      <c r="E3909">
        <v>128690</v>
      </c>
      <c r="F3909">
        <v>192990</v>
      </c>
      <c r="H3909">
        <v>2</v>
      </c>
      <c r="K3909" s="16">
        <f t="shared" ref="K3909:K3972" si="183">IF(E3909&gt;49999,E3909+E3909*0.07,IF(E3909&lt;=49999,E3909+E3909*0.12))</f>
        <v>137698.29999999999</v>
      </c>
      <c r="L3909" s="16">
        <f t="shared" ref="L3909:L3972" si="184">K3909*100/95</f>
        <v>144945.5789473684</v>
      </c>
      <c r="M3909" s="16">
        <f t="shared" ref="M3909:M3972" si="185">IF(COUNTIF(C3909,"*Dahua*"),F3909-10,L3909*100/88)</f>
        <v>164710.88516746409</v>
      </c>
      <c r="N3909" t="e">
        <f>INDEX(XML!$A$2:$R$782,MATCH(C3909,XML!$D$2:$D$737,0),2)</f>
        <v>#N/A</v>
      </c>
    </row>
    <row r="3910" spans="1:14" ht="33.75" customHeight="1" x14ac:dyDescent="0.2">
      <c r="A3910">
        <v>79687</v>
      </c>
      <c r="B3910" t="s">
        <v>39944</v>
      </c>
      <c r="C3910" s="15" t="s">
        <v>39945</v>
      </c>
      <c r="D3910" s="15" t="s">
        <v>39946</v>
      </c>
      <c r="E3910">
        <v>435990</v>
      </c>
      <c r="F3910">
        <v>489990</v>
      </c>
      <c r="H3910">
        <v>3</v>
      </c>
      <c r="K3910" s="16">
        <f t="shared" si="183"/>
        <v>466509.3</v>
      </c>
      <c r="L3910" s="16">
        <f t="shared" si="184"/>
        <v>491062.42105263157</v>
      </c>
      <c r="M3910" s="16">
        <f t="shared" si="185"/>
        <v>558025.4784688995</v>
      </c>
      <c r="N3910" t="e">
        <f>INDEX(XML!$A$2:$R$782,MATCH(C3910,XML!$D$2:$D$737,0),2)</f>
        <v>#N/A</v>
      </c>
    </row>
    <row r="3911" spans="1:14" ht="33.75" customHeight="1" x14ac:dyDescent="0.2">
      <c r="A3911">
        <v>79713</v>
      </c>
      <c r="B3911" t="s">
        <v>39953</v>
      </c>
      <c r="C3911" s="15" t="s">
        <v>39954</v>
      </c>
      <c r="D3911" s="15" t="s">
        <v>39955</v>
      </c>
      <c r="E3911">
        <v>310000</v>
      </c>
      <c r="F3911">
        <v>390000</v>
      </c>
      <c r="H3911">
        <v>6</v>
      </c>
      <c r="K3911" s="16">
        <f t="shared" si="183"/>
        <v>331700</v>
      </c>
      <c r="L3911" s="16">
        <f t="shared" si="184"/>
        <v>349157.89473684208</v>
      </c>
      <c r="M3911" s="16">
        <f t="shared" si="185"/>
        <v>396770.33492822963</v>
      </c>
      <c r="N3911" t="e">
        <f>INDEX(XML!$A$2:$R$782,MATCH(C3911,XML!$D$2:$D$737,0),2)</f>
        <v>#N/A</v>
      </c>
    </row>
    <row r="3912" spans="1:14" ht="112.5" x14ac:dyDescent="0.2">
      <c r="A3912">
        <v>79712</v>
      </c>
      <c r="B3912" t="s">
        <v>39950</v>
      </c>
      <c r="C3912" s="15" t="s">
        <v>39951</v>
      </c>
      <c r="D3912" s="15" t="s">
        <v>39952</v>
      </c>
      <c r="E3912">
        <v>230000</v>
      </c>
      <c r="F3912">
        <v>290990</v>
      </c>
      <c r="H3912">
        <v>15</v>
      </c>
      <c r="K3912" s="16">
        <f t="shared" si="183"/>
        <v>246100</v>
      </c>
      <c r="L3912" s="16">
        <f t="shared" si="184"/>
        <v>259052.63157894736</v>
      </c>
      <c r="M3912" s="16">
        <f t="shared" si="185"/>
        <v>294377.99043062195</v>
      </c>
      <c r="N3912" t="e">
        <f>INDEX(XML!$A$2:$R$782,MATCH(C3912,XML!$D$2:$D$737,0),2)</f>
        <v>#N/A</v>
      </c>
    </row>
    <row r="3913" spans="1:14" ht="101.25" x14ac:dyDescent="0.2">
      <c r="A3913">
        <v>79711</v>
      </c>
      <c r="B3913" t="s">
        <v>39947</v>
      </c>
      <c r="C3913" s="15" t="s">
        <v>39948</v>
      </c>
      <c r="D3913" s="15" t="s">
        <v>39949</v>
      </c>
      <c r="E3913">
        <v>170000</v>
      </c>
      <c r="F3913">
        <v>210000</v>
      </c>
      <c r="H3913">
        <v>16</v>
      </c>
      <c r="K3913" s="16">
        <f t="shared" si="183"/>
        <v>181900</v>
      </c>
      <c r="L3913" s="16">
        <f t="shared" si="184"/>
        <v>191473.68421052632</v>
      </c>
      <c r="M3913" s="16">
        <f t="shared" si="185"/>
        <v>217583.73205741626</v>
      </c>
      <c r="N3913" t="e">
        <f>INDEX(XML!$A$2:$R$782,MATCH(C3913,XML!$D$2:$D$737,0),2)</f>
        <v>#N/A</v>
      </c>
    </row>
    <row r="3914" spans="1:14" ht="15.75" x14ac:dyDescent="0.25">
      <c r="A3914" s="184" t="s">
        <v>834</v>
      </c>
      <c r="B3914" s="184"/>
      <c r="C3914" s="185"/>
      <c r="D3914" s="185"/>
      <c r="E3914" s="184"/>
      <c r="F3914" s="184"/>
      <c r="G3914" s="184"/>
      <c r="H3914" s="184"/>
      <c r="I3914" s="184"/>
      <c r="J3914" s="184"/>
      <c r="K3914" s="16">
        <f t="shared" si="183"/>
        <v>0</v>
      </c>
      <c r="L3914" s="16">
        <f t="shared" si="184"/>
        <v>0</v>
      </c>
      <c r="M3914" s="16">
        <f t="shared" si="185"/>
        <v>0</v>
      </c>
      <c r="N3914" t="e">
        <f>INDEX(XML!$A$2:$R$782,MATCH(C3914,XML!$D$2:$D$737,0),2)</f>
        <v>#N/A</v>
      </c>
    </row>
    <row r="3915" spans="1:14" ht="33.75" x14ac:dyDescent="0.2">
      <c r="A3915">
        <v>29224</v>
      </c>
      <c r="B3915" t="s">
        <v>3636</v>
      </c>
      <c r="C3915" s="15" t="s">
        <v>3637</v>
      </c>
      <c r="D3915" s="15" t="s">
        <v>3638</v>
      </c>
      <c r="E3915">
        <v>2749</v>
      </c>
      <c r="F3915">
        <v>4228</v>
      </c>
      <c r="K3915" s="16">
        <f t="shared" si="183"/>
        <v>3078.88</v>
      </c>
      <c r="L3915" s="16">
        <f t="shared" si="184"/>
        <v>3240.9263157894738</v>
      </c>
      <c r="M3915" s="16">
        <f t="shared" si="185"/>
        <v>3682.870813397129</v>
      </c>
      <c r="N3915" t="e">
        <f>INDEX(XML!$A$2:$R$782,MATCH(C3915,XML!$D$2:$D$737,0),2)</f>
        <v>#N/A</v>
      </c>
    </row>
    <row r="3916" spans="1:14" ht="15.75" x14ac:dyDescent="0.25">
      <c r="A3916" s="184" t="s">
        <v>3702</v>
      </c>
      <c r="B3916" s="184"/>
      <c r="C3916" s="185"/>
      <c r="D3916" s="185"/>
      <c r="E3916" s="184"/>
      <c r="F3916" s="184"/>
      <c r="G3916" s="184"/>
      <c r="H3916" s="184"/>
      <c r="I3916" s="184"/>
      <c r="J3916" s="184"/>
      <c r="K3916" s="16">
        <f t="shared" si="183"/>
        <v>0</v>
      </c>
      <c r="L3916" s="16">
        <f t="shared" si="184"/>
        <v>0</v>
      </c>
      <c r="M3916" s="16">
        <f t="shared" si="185"/>
        <v>0</v>
      </c>
      <c r="N3916" t="e">
        <f>INDEX(XML!$A$2:$R$782,MATCH(C3916,XML!$D$2:$D$737,0),2)</f>
        <v>#N/A</v>
      </c>
    </row>
    <row r="3917" spans="1:14" ht="45" x14ac:dyDescent="0.2">
      <c r="A3917">
        <v>76347</v>
      </c>
      <c r="B3917" t="s">
        <v>34913</v>
      </c>
      <c r="C3917" s="15" t="s">
        <v>34914</v>
      </c>
      <c r="D3917" s="15" t="s">
        <v>34915</v>
      </c>
      <c r="E3917">
        <v>3092</v>
      </c>
      <c r="F3917">
        <v>5524</v>
      </c>
      <c r="H3917" t="s">
        <v>746</v>
      </c>
      <c r="K3917" s="16">
        <f t="shared" si="183"/>
        <v>3463.04</v>
      </c>
      <c r="L3917" s="16">
        <f t="shared" si="184"/>
        <v>3645.3052631578948</v>
      </c>
      <c r="M3917" s="16">
        <f t="shared" si="185"/>
        <v>4142.3923444976081</v>
      </c>
      <c r="N3917" t="e">
        <f>INDEX(XML!$A$2:$R$782,MATCH(C3917,XML!$D$2:$D$737,0),2)</f>
        <v>#N/A</v>
      </c>
    </row>
    <row r="3918" spans="1:14" ht="45" x14ac:dyDescent="0.2">
      <c r="A3918">
        <v>37043</v>
      </c>
      <c r="B3918" t="s">
        <v>33261</v>
      </c>
      <c r="C3918" s="15" t="s">
        <v>33262</v>
      </c>
      <c r="D3918" s="15" t="s">
        <v>33263</v>
      </c>
      <c r="E3918">
        <v>1802</v>
      </c>
      <c r="F3918">
        <v>3156</v>
      </c>
      <c r="H3918">
        <v>22</v>
      </c>
      <c r="K3918" s="16">
        <f t="shared" si="183"/>
        <v>2018.24</v>
      </c>
      <c r="L3918" s="16">
        <f t="shared" si="184"/>
        <v>2124.4631578947369</v>
      </c>
      <c r="M3918" s="16">
        <f t="shared" si="185"/>
        <v>2414.1626794258373</v>
      </c>
      <c r="N3918" t="e">
        <f>INDEX(XML!$A$2:$R$782,MATCH(C3918,XML!$D$2:$D$737,0),2)</f>
        <v>#N/A</v>
      </c>
    </row>
    <row r="3919" spans="1:14" ht="33.75" x14ac:dyDescent="0.2">
      <c r="A3919">
        <v>79375</v>
      </c>
      <c r="B3919" t="s">
        <v>44668</v>
      </c>
      <c r="C3919" s="15" t="s">
        <v>44669</v>
      </c>
      <c r="D3919" s="15" t="s">
        <v>44670</v>
      </c>
      <c r="E3919">
        <v>3037</v>
      </c>
      <c r="F3919">
        <v>5200</v>
      </c>
      <c r="K3919" s="16">
        <f t="shared" si="183"/>
        <v>3401.44</v>
      </c>
      <c r="L3919" s="16">
        <f t="shared" si="184"/>
        <v>3580.4631578947369</v>
      </c>
      <c r="M3919" s="16">
        <f t="shared" si="185"/>
        <v>4068.7081339712922</v>
      </c>
      <c r="N3919" t="e">
        <f>INDEX(XML!$A$2:$R$782,MATCH(C3919,XML!$D$2:$D$737,0),2)</f>
        <v>#N/A</v>
      </c>
    </row>
    <row r="3920" spans="1:14" ht="45" x14ac:dyDescent="0.2">
      <c r="A3920">
        <v>79386</v>
      </c>
      <c r="B3920" t="s">
        <v>25631</v>
      </c>
      <c r="C3920" s="15" t="s">
        <v>43128</v>
      </c>
      <c r="D3920" s="15" t="s">
        <v>43129</v>
      </c>
      <c r="E3920">
        <v>1771</v>
      </c>
      <c r="F3920">
        <v>3050</v>
      </c>
      <c r="H3920">
        <v>35</v>
      </c>
      <c r="K3920" s="16">
        <f t="shared" si="183"/>
        <v>1983.52</v>
      </c>
      <c r="L3920" s="16">
        <f t="shared" si="184"/>
        <v>2087.9157894736841</v>
      </c>
      <c r="M3920" s="16">
        <f t="shared" si="185"/>
        <v>2372.6315789473683</v>
      </c>
      <c r="N3920" t="e">
        <f>INDEX(XML!$A$2:$R$782,MATCH(C3920,XML!$D$2:$D$737,0),2)</f>
        <v>#N/A</v>
      </c>
    </row>
    <row r="3921" spans="1:14" ht="45" x14ac:dyDescent="0.2">
      <c r="A3921">
        <v>34219</v>
      </c>
      <c r="B3921" t="s">
        <v>3703</v>
      </c>
      <c r="C3921" s="15" t="s">
        <v>3704</v>
      </c>
      <c r="D3921" s="15" t="s">
        <v>3705</v>
      </c>
      <c r="E3921">
        <v>1737</v>
      </c>
      <c r="F3921">
        <v>2953</v>
      </c>
      <c r="H3921" t="s">
        <v>746</v>
      </c>
      <c r="K3921" s="16">
        <f t="shared" si="183"/>
        <v>1945.44</v>
      </c>
      <c r="L3921" s="16">
        <f t="shared" si="184"/>
        <v>2047.8315789473684</v>
      </c>
      <c r="M3921" s="16">
        <f t="shared" si="185"/>
        <v>2327.0813397129186</v>
      </c>
      <c r="N3921" t="e">
        <f>INDEX(XML!$A$2:$R$782,MATCH(C3921,XML!$D$2:$D$737,0),2)</f>
        <v>#N/A</v>
      </c>
    </row>
    <row r="3922" spans="1:14" ht="45" x14ac:dyDescent="0.2">
      <c r="A3922">
        <v>34220</v>
      </c>
      <c r="B3922" t="s">
        <v>3706</v>
      </c>
      <c r="C3922" s="15" t="s">
        <v>3707</v>
      </c>
      <c r="D3922" s="15" t="s">
        <v>3708</v>
      </c>
      <c r="E3922">
        <v>1876</v>
      </c>
      <c r="F3922">
        <v>3189</v>
      </c>
      <c r="H3922" t="s">
        <v>746</v>
      </c>
      <c r="K3922" s="16">
        <f t="shared" si="183"/>
        <v>2101.12</v>
      </c>
      <c r="L3922" s="16">
        <f t="shared" si="184"/>
        <v>2211.7052631578949</v>
      </c>
      <c r="M3922" s="16">
        <f t="shared" si="185"/>
        <v>2513.3014354066986</v>
      </c>
      <c r="N3922" t="e">
        <f>INDEX(XML!$A$2:$R$782,MATCH(C3922,XML!$D$2:$D$737,0),2)</f>
        <v>#N/A</v>
      </c>
    </row>
    <row r="3923" spans="1:14" ht="45" x14ac:dyDescent="0.2">
      <c r="A3923">
        <v>34222</v>
      </c>
      <c r="B3923" t="s">
        <v>3709</v>
      </c>
      <c r="C3923" s="15" t="s">
        <v>3710</v>
      </c>
      <c r="D3923" s="15" t="s">
        <v>3711</v>
      </c>
      <c r="E3923">
        <v>1737</v>
      </c>
      <c r="F3923">
        <v>2953</v>
      </c>
      <c r="H3923" t="s">
        <v>746</v>
      </c>
      <c r="K3923" s="16">
        <f t="shared" si="183"/>
        <v>1945.44</v>
      </c>
      <c r="L3923" s="16">
        <f t="shared" si="184"/>
        <v>2047.8315789473684</v>
      </c>
      <c r="M3923" s="16">
        <f t="shared" si="185"/>
        <v>2327.0813397129186</v>
      </c>
      <c r="N3923" t="e">
        <f>INDEX(XML!$A$2:$R$782,MATCH(C3923,XML!$D$2:$D$737,0),2)</f>
        <v>#N/A</v>
      </c>
    </row>
    <row r="3924" spans="1:14" ht="45" x14ac:dyDescent="0.2">
      <c r="A3924">
        <v>34223</v>
      </c>
      <c r="B3924" t="s">
        <v>3712</v>
      </c>
      <c r="C3924" s="15" t="s">
        <v>3713</v>
      </c>
      <c r="D3924" s="15" t="s">
        <v>3714</v>
      </c>
      <c r="E3924">
        <v>1876</v>
      </c>
      <c r="F3924">
        <v>3189</v>
      </c>
      <c r="H3924" t="s">
        <v>746</v>
      </c>
      <c r="K3924" s="16">
        <f t="shared" si="183"/>
        <v>2101.12</v>
      </c>
      <c r="L3924" s="16">
        <f t="shared" si="184"/>
        <v>2211.7052631578949</v>
      </c>
      <c r="M3924" s="16">
        <f t="shared" si="185"/>
        <v>2513.3014354066986</v>
      </c>
      <c r="N3924" t="e">
        <f>INDEX(XML!$A$2:$R$782,MATCH(C3924,XML!$D$2:$D$737,0),2)</f>
        <v>#N/A</v>
      </c>
    </row>
    <row r="3925" spans="1:14" ht="45" x14ac:dyDescent="0.2">
      <c r="A3925">
        <v>34234</v>
      </c>
      <c r="B3925" t="s">
        <v>3715</v>
      </c>
      <c r="C3925" s="15" t="s">
        <v>3716</v>
      </c>
      <c r="D3925" s="15" t="s">
        <v>3717</v>
      </c>
      <c r="E3925">
        <v>1737</v>
      </c>
      <c r="F3925">
        <v>2953</v>
      </c>
      <c r="H3925" t="s">
        <v>746</v>
      </c>
      <c r="K3925" s="16">
        <f t="shared" si="183"/>
        <v>1945.44</v>
      </c>
      <c r="L3925" s="16">
        <f t="shared" si="184"/>
        <v>2047.8315789473684</v>
      </c>
      <c r="M3925" s="16">
        <f t="shared" si="185"/>
        <v>2327.0813397129186</v>
      </c>
      <c r="N3925" t="e">
        <f>INDEX(XML!$A$2:$R$782,MATCH(C3925,XML!$D$2:$D$737,0),2)</f>
        <v>#N/A</v>
      </c>
    </row>
    <row r="3926" spans="1:14" ht="45" x14ac:dyDescent="0.2">
      <c r="A3926">
        <v>34235</v>
      </c>
      <c r="B3926" t="s">
        <v>3718</v>
      </c>
      <c r="C3926" s="15" t="s">
        <v>3719</v>
      </c>
      <c r="D3926" s="15" t="s">
        <v>3720</v>
      </c>
      <c r="E3926">
        <v>1876</v>
      </c>
      <c r="F3926">
        <v>3189</v>
      </c>
      <c r="H3926" t="s">
        <v>746</v>
      </c>
      <c r="K3926" s="16">
        <f t="shared" si="183"/>
        <v>2101.12</v>
      </c>
      <c r="L3926" s="16">
        <f t="shared" si="184"/>
        <v>2211.7052631578949</v>
      </c>
      <c r="M3926" s="16">
        <f t="shared" si="185"/>
        <v>2513.3014354066986</v>
      </c>
      <c r="N3926" t="e">
        <f>INDEX(XML!$A$2:$R$782,MATCH(C3926,XML!$D$2:$D$737,0),2)</f>
        <v>#N/A</v>
      </c>
    </row>
    <row r="3927" spans="1:14" ht="45" x14ac:dyDescent="0.2">
      <c r="A3927">
        <v>34237</v>
      </c>
      <c r="B3927" t="s">
        <v>3721</v>
      </c>
      <c r="C3927" s="15" t="s">
        <v>3722</v>
      </c>
      <c r="D3927" s="15" t="s">
        <v>3723</v>
      </c>
      <c r="E3927">
        <v>1737</v>
      </c>
      <c r="F3927">
        <v>2953</v>
      </c>
      <c r="H3927" t="s">
        <v>746</v>
      </c>
      <c r="K3927" s="16">
        <f t="shared" si="183"/>
        <v>1945.44</v>
      </c>
      <c r="L3927" s="16">
        <f t="shared" si="184"/>
        <v>2047.8315789473684</v>
      </c>
      <c r="M3927" s="16">
        <f t="shared" si="185"/>
        <v>2327.0813397129186</v>
      </c>
      <c r="N3927" t="e">
        <f>INDEX(XML!$A$2:$R$782,MATCH(C3927,XML!$D$2:$D$737,0),2)</f>
        <v>#N/A</v>
      </c>
    </row>
    <row r="3928" spans="1:14" ht="45" x14ac:dyDescent="0.2">
      <c r="A3928">
        <v>34238</v>
      </c>
      <c r="B3928" t="s">
        <v>3724</v>
      </c>
      <c r="C3928" s="15" t="s">
        <v>3725</v>
      </c>
      <c r="D3928" s="15" t="s">
        <v>3726</v>
      </c>
      <c r="E3928">
        <v>1876</v>
      </c>
      <c r="F3928">
        <v>3189</v>
      </c>
      <c r="H3928" t="s">
        <v>746</v>
      </c>
      <c r="K3928" s="16">
        <f t="shared" si="183"/>
        <v>2101.12</v>
      </c>
      <c r="L3928" s="16">
        <f t="shared" si="184"/>
        <v>2211.7052631578949</v>
      </c>
      <c r="M3928" s="16">
        <f t="shared" si="185"/>
        <v>2513.3014354066986</v>
      </c>
      <c r="N3928" t="e">
        <f>INDEX(XML!$A$2:$R$782,MATCH(C3928,XML!$D$2:$D$737,0),2)</f>
        <v>#N/A</v>
      </c>
    </row>
    <row r="3929" spans="1:14" ht="33.75" customHeight="1" x14ac:dyDescent="0.2">
      <c r="A3929">
        <v>34210</v>
      </c>
      <c r="B3929" t="s">
        <v>3727</v>
      </c>
      <c r="C3929" s="15" t="s">
        <v>3728</v>
      </c>
      <c r="D3929" s="15" t="s">
        <v>3729</v>
      </c>
      <c r="E3929">
        <v>1945</v>
      </c>
      <c r="F3929">
        <v>3307</v>
      </c>
      <c r="H3929" t="s">
        <v>746</v>
      </c>
      <c r="K3929" s="16">
        <f t="shared" si="183"/>
        <v>2178.4</v>
      </c>
      <c r="L3929" s="16">
        <f t="shared" si="184"/>
        <v>2293.0526315789475</v>
      </c>
      <c r="M3929" s="16">
        <f t="shared" si="185"/>
        <v>2605.7416267942585</v>
      </c>
      <c r="N3929" t="e">
        <f>INDEX(XML!$A$2:$R$782,MATCH(C3929,XML!$D$2:$D$737,0),2)</f>
        <v>#N/A</v>
      </c>
    </row>
    <row r="3930" spans="1:14" ht="45" x14ac:dyDescent="0.2">
      <c r="A3930">
        <v>34211</v>
      </c>
      <c r="B3930" t="s">
        <v>3730</v>
      </c>
      <c r="C3930" s="15" t="s">
        <v>3731</v>
      </c>
      <c r="D3930" s="15" t="s">
        <v>3732</v>
      </c>
      <c r="E3930">
        <v>2223</v>
      </c>
      <c r="F3930">
        <v>3780</v>
      </c>
      <c r="H3930" t="s">
        <v>746</v>
      </c>
      <c r="K3930" s="16">
        <f t="shared" si="183"/>
        <v>2489.7600000000002</v>
      </c>
      <c r="L3930" s="16">
        <f t="shared" si="184"/>
        <v>2620.8000000000002</v>
      </c>
      <c r="M3930" s="16">
        <f t="shared" si="185"/>
        <v>2978.1818181818185</v>
      </c>
      <c r="N3930" t="e">
        <f>INDEX(XML!$A$2:$R$782,MATCH(C3930,XML!$D$2:$D$737,0),2)</f>
        <v>#N/A</v>
      </c>
    </row>
    <row r="3931" spans="1:14" ht="45" x14ac:dyDescent="0.2">
      <c r="A3931">
        <v>34216</v>
      </c>
      <c r="B3931" t="s">
        <v>3733</v>
      </c>
      <c r="C3931" s="15" t="s">
        <v>3734</v>
      </c>
      <c r="D3931" s="15" t="s">
        <v>3735</v>
      </c>
      <c r="E3931">
        <v>1945</v>
      </c>
      <c r="F3931">
        <v>3307</v>
      </c>
      <c r="H3931" t="s">
        <v>746</v>
      </c>
      <c r="K3931" s="16">
        <f t="shared" si="183"/>
        <v>2178.4</v>
      </c>
      <c r="L3931" s="16">
        <f t="shared" si="184"/>
        <v>2293.0526315789475</v>
      </c>
      <c r="M3931" s="16">
        <f t="shared" si="185"/>
        <v>2605.7416267942585</v>
      </c>
      <c r="N3931" t="e">
        <f>INDEX(XML!$A$2:$R$782,MATCH(C3931,XML!$D$2:$D$737,0),2)</f>
        <v>#N/A</v>
      </c>
    </row>
    <row r="3932" spans="1:14" ht="45" x14ac:dyDescent="0.2">
      <c r="A3932">
        <v>34217</v>
      </c>
      <c r="B3932" t="s">
        <v>3736</v>
      </c>
      <c r="C3932" s="15" t="s">
        <v>3737</v>
      </c>
      <c r="D3932" s="15" t="s">
        <v>3738</v>
      </c>
      <c r="E3932">
        <v>2223</v>
      </c>
      <c r="F3932">
        <v>3780</v>
      </c>
      <c r="H3932" t="s">
        <v>746</v>
      </c>
      <c r="K3932" s="16">
        <f t="shared" si="183"/>
        <v>2489.7600000000002</v>
      </c>
      <c r="L3932" s="16">
        <f t="shared" si="184"/>
        <v>2620.8000000000002</v>
      </c>
      <c r="M3932" s="16">
        <f t="shared" si="185"/>
        <v>2978.1818181818185</v>
      </c>
      <c r="N3932" t="e">
        <f>INDEX(XML!$A$2:$R$782,MATCH(C3932,XML!$D$2:$D$737,0),2)</f>
        <v>#N/A</v>
      </c>
    </row>
    <row r="3933" spans="1:14" ht="56.25" x14ac:dyDescent="0.2">
      <c r="A3933">
        <v>35700</v>
      </c>
      <c r="B3933" t="s">
        <v>3739</v>
      </c>
      <c r="C3933" s="15" t="s">
        <v>3740</v>
      </c>
      <c r="D3933" s="15" t="s">
        <v>3741</v>
      </c>
      <c r="E3933">
        <v>3335</v>
      </c>
      <c r="F3933">
        <v>5670</v>
      </c>
      <c r="H3933" t="s">
        <v>746</v>
      </c>
      <c r="K3933" s="16">
        <f t="shared" si="183"/>
        <v>3735.2</v>
      </c>
      <c r="L3933" s="16">
        <f t="shared" si="184"/>
        <v>3931.7894736842104</v>
      </c>
      <c r="M3933" s="16">
        <f t="shared" si="185"/>
        <v>4467.9425837320578</v>
      </c>
      <c r="N3933" t="e">
        <f>INDEX(XML!$A$2:$R$782,MATCH(C3933,XML!$D$2:$D$737,0),2)</f>
        <v>#N/A</v>
      </c>
    </row>
    <row r="3934" spans="1:14" ht="33.75" customHeight="1" x14ac:dyDescent="0.2">
      <c r="A3934">
        <v>37023</v>
      </c>
      <c r="B3934" t="s">
        <v>3745</v>
      </c>
      <c r="C3934" s="15" t="s">
        <v>3746</v>
      </c>
      <c r="D3934" s="15" t="s">
        <v>3747</v>
      </c>
      <c r="E3934">
        <v>2121</v>
      </c>
      <c r="F3934">
        <v>3656</v>
      </c>
      <c r="H3934" t="s">
        <v>746</v>
      </c>
      <c r="K3934" s="16">
        <f t="shared" si="183"/>
        <v>2375.52</v>
      </c>
      <c r="L3934" s="16">
        <f t="shared" si="184"/>
        <v>2500.5473684210529</v>
      </c>
      <c r="M3934" s="16">
        <f t="shared" si="185"/>
        <v>2841.5311004784689</v>
      </c>
      <c r="N3934" t="e">
        <f>INDEX(XML!$A$2:$R$782,MATCH(C3934,XML!$D$2:$D$737,0),2)</f>
        <v>#N/A</v>
      </c>
    </row>
    <row r="3935" spans="1:14" ht="33.75" x14ac:dyDescent="0.2">
      <c r="A3935">
        <v>37024</v>
      </c>
      <c r="B3935" t="s">
        <v>3748</v>
      </c>
      <c r="C3935" s="15" t="s">
        <v>3749</v>
      </c>
      <c r="D3935" s="15" t="s">
        <v>3750</v>
      </c>
      <c r="E3935">
        <v>3697</v>
      </c>
      <c r="F3935">
        <v>6300</v>
      </c>
      <c r="H3935" t="s">
        <v>746</v>
      </c>
      <c r="K3935" s="16">
        <f t="shared" si="183"/>
        <v>4140.6400000000003</v>
      </c>
      <c r="L3935" s="16">
        <f t="shared" si="184"/>
        <v>4358.5684210526324</v>
      </c>
      <c r="M3935" s="16">
        <f t="shared" si="185"/>
        <v>4952.9186602870823</v>
      </c>
      <c r="N3935" t="e">
        <f>INDEX(XML!$A$2:$R$782,MATCH(C3935,XML!$D$2:$D$737,0),2)</f>
        <v>#N/A</v>
      </c>
    </row>
    <row r="3936" spans="1:14" ht="33.75" x14ac:dyDescent="0.2">
      <c r="A3936">
        <v>37025</v>
      </c>
      <c r="B3936" t="s">
        <v>3751</v>
      </c>
      <c r="C3936" s="15" t="s">
        <v>3752</v>
      </c>
      <c r="D3936" s="15" t="s">
        <v>3753</v>
      </c>
      <c r="E3936">
        <v>8624</v>
      </c>
      <c r="F3936">
        <v>14681</v>
      </c>
      <c r="H3936" t="s">
        <v>746</v>
      </c>
      <c r="K3936" s="16">
        <f t="shared" si="183"/>
        <v>9658.8799999999992</v>
      </c>
      <c r="L3936" s="16">
        <f t="shared" si="184"/>
        <v>10167.242105263156</v>
      </c>
      <c r="M3936" s="16">
        <f t="shared" si="185"/>
        <v>11553.684210526313</v>
      </c>
      <c r="N3936" t="e">
        <f>INDEX(XML!$A$2:$R$782,MATCH(C3936,XML!$D$2:$D$737,0),2)</f>
        <v>#N/A</v>
      </c>
    </row>
    <row r="3937" spans="1:14" ht="33.75" x14ac:dyDescent="0.2">
      <c r="A3937">
        <v>42843</v>
      </c>
      <c r="B3937" t="s">
        <v>3754</v>
      </c>
      <c r="C3937" s="15" t="s">
        <v>3755</v>
      </c>
      <c r="D3937" s="15" t="s">
        <v>3756</v>
      </c>
      <c r="E3937">
        <v>2257</v>
      </c>
      <c r="F3937">
        <v>3881</v>
      </c>
      <c r="H3937" t="s">
        <v>746</v>
      </c>
      <c r="K3937" s="16">
        <f t="shared" si="183"/>
        <v>2527.84</v>
      </c>
      <c r="L3937" s="16">
        <f t="shared" si="184"/>
        <v>2660.8842105263157</v>
      </c>
      <c r="M3937" s="16">
        <f t="shared" si="185"/>
        <v>3023.7320574162677</v>
      </c>
      <c r="N3937" t="e">
        <f>INDEX(XML!$A$2:$R$782,MATCH(C3937,XML!$D$2:$D$737,0),2)</f>
        <v>#N/A</v>
      </c>
    </row>
    <row r="3938" spans="1:14" ht="45" x14ac:dyDescent="0.2">
      <c r="A3938">
        <v>42844</v>
      </c>
      <c r="B3938" t="s">
        <v>3757</v>
      </c>
      <c r="C3938" s="15" t="s">
        <v>3758</v>
      </c>
      <c r="D3938" s="15" t="s">
        <v>3759</v>
      </c>
      <c r="E3938">
        <v>3697</v>
      </c>
      <c r="F3938">
        <v>6300</v>
      </c>
      <c r="H3938" t="s">
        <v>746</v>
      </c>
      <c r="K3938" s="16">
        <f t="shared" si="183"/>
        <v>4140.6400000000003</v>
      </c>
      <c r="L3938" s="16">
        <f t="shared" si="184"/>
        <v>4358.5684210526324</v>
      </c>
      <c r="M3938" s="16">
        <f t="shared" si="185"/>
        <v>4952.9186602870823</v>
      </c>
      <c r="N3938" t="e">
        <f>INDEX(XML!$A$2:$R$782,MATCH(C3938,XML!$D$2:$D$737,0),2)</f>
        <v>#N/A</v>
      </c>
    </row>
    <row r="3939" spans="1:14" ht="22.5" customHeight="1" x14ac:dyDescent="0.2">
      <c r="A3939">
        <v>42845</v>
      </c>
      <c r="B3939" t="s">
        <v>3760</v>
      </c>
      <c r="C3939" s="15" t="s">
        <v>3761</v>
      </c>
      <c r="D3939" s="15" t="s">
        <v>3762</v>
      </c>
      <c r="E3939">
        <v>8358</v>
      </c>
      <c r="F3939">
        <v>14231</v>
      </c>
      <c r="H3939" t="s">
        <v>746</v>
      </c>
      <c r="K3939" s="16">
        <f t="shared" si="183"/>
        <v>9360.9599999999991</v>
      </c>
      <c r="L3939" s="16">
        <f t="shared" si="184"/>
        <v>9853.6421052631558</v>
      </c>
      <c r="M3939" s="16">
        <f t="shared" si="185"/>
        <v>11197.320574162677</v>
      </c>
      <c r="N3939" t="e">
        <f>INDEX(XML!$A$2:$R$782,MATCH(C3939,XML!$D$2:$D$737,0),2)</f>
        <v>#N/A</v>
      </c>
    </row>
    <row r="3940" spans="1:14" ht="22.5" customHeight="1" x14ac:dyDescent="0.2">
      <c r="A3940">
        <v>37027</v>
      </c>
      <c r="B3940" t="s">
        <v>12888</v>
      </c>
      <c r="C3940" s="15" t="s">
        <v>12889</v>
      </c>
      <c r="D3940" s="15" t="s">
        <v>12890</v>
      </c>
      <c r="E3940">
        <v>3774</v>
      </c>
      <c r="F3940">
        <v>6469</v>
      </c>
      <c r="H3940" t="s">
        <v>746</v>
      </c>
      <c r="K3940" s="16">
        <f t="shared" si="183"/>
        <v>4226.88</v>
      </c>
      <c r="L3940" s="16">
        <f t="shared" si="184"/>
        <v>4449.347368421053</v>
      </c>
      <c r="M3940" s="16">
        <f t="shared" si="185"/>
        <v>5056.0765550239239</v>
      </c>
      <c r="N3940" t="e">
        <f>INDEX(XML!$A$2:$R$782,MATCH(C3940,XML!$D$2:$D$737,0),2)</f>
        <v>#N/A</v>
      </c>
    </row>
    <row r="3941" spans="1:14" ht="22.5" customHeight="1" x14ac:dyDescent="0.2">
      <c r="A3941">
        <v>37028</v>
      </c>
      <c r="B3941" t="s">
        <v>3742</v>
      </c>
      <c r="C3941" s="15" t="s">
        <v>3743</v>
      </c>
      <c r="D3941" s="15" t="s">
        <v>3744</v>
      </c>
      <c r="E3941">
        <v>6226</v>
      </c>
      <c r="F3941">
        <v>10631</v>
      </c>
      <c r="H3941" t="s">
        <v>746</v>
      </c>
      <c r="K3941" s="16">
        <f t="shared" si="183"/>
        <v>6973.12</v>
      </c>
      <c r="L3941" s="16">
        <f t="shared" si="184"/>
        <v>7340.1263157894737</v>
      </c>
      <c r="M3941" s="16">
        <f t="shared" si="185"/>
        <v>8341.0526315789484</v>
      </c>
      <c r="N3941" t="e">
        <f>INDEX(XML!$A$2:$R$782,MATCH(C3941,XML!$D$2:$D$737,0),2)</f>
        <v>#N/A</v>
      </c>
    </row>
    <row r="3942" spans="1:14" ht="22.5" customHeight="1" x14ac:dyDescent="0.2">
      <c r="A3942">
        <v>37029</v>
      </c>
      <c r="B3942" t="s">
        <v>33258</v>
      </c>
      <c r="C3942" s="15" t="s">
        <v>33259</v>
      </c>
      <c r="D3942" s="15" t="s">
        <v>33260</v>
      </c>
      <c r="E3942">
        <v>11906</v>
      </c>
      <c r="F3942">
        <v>20250</v>
      </c>
      <c r="H3942" t="s">
        <v>746</v>
      </c>
      <c r="K3942" s="16">
        <f t="shared" si="183"/>
        <v>13334.72</v>
      </c>
      <c r="L3942" s="16">
        <f t="shared" si="184"/>
        <v>14036.547368421052</v>
      </c>
      <c r="M3942" s="16">
        <f t="shared" si="185"/>
        <v>15950.622009569377</v>
      </c>
      <c r="N3942" t="e">
        <f>INDEX(XML!$A$2:$R$782,MATCH(C3942,XML!$D$2:$D$737,0),2)</f>
        <v>#N/A</v>
      </c>
    </row>
    <row r="3943" spans="1:14" ht="22.5" customHeight="1" x14ac:dyDescent="0.2">
      <c r="A3943">
        <v>82552</v>
      </c>
      <c r="B3943" t="s">
        <v>44315</v>
      </c>
      <c r="C3943" s="15" t="s">
        <v>44316</v>
      </c>
      <c r="D3943" s="15" t="s">
        <v>44317</v>
      </c>
      <c r="E3943">
        <v>4678</v>
      </c>
      <c r="F3943">
        <v>7988</v>
      </c>
      <c r="K3943" s="16">
        <f t="shared" si="183"/>
        <v>5239.3599999999997</v>
      </c>
      <c r="L3943" s="16">
        <f t="shared" si="184"/>
        <v>5515.1157894736834</v>
      </c>
      <c r="M3943" s="16">
        <f t="shared" si="185"/>
        <v>6267.1770334928215</v>
      </c>
      <c r="N3943" t="e">
        <f>INDEX(XML!$A$2:$R$782,MATCH(C3943,XML!$D$2:$D$737,0),2)</f>
        <v>#N/A</v>
      </c>
    </row>
    <row r="3944" spans="1:14" ht="45" x14ac:dyDescent="0.2">
      <c r="A3944">
        <v>82553</v>
      </c>
      <c r="B3944" t="s">
        <v>44318</v>
      </c>
      <c r="C3944" s="15" t="s">
        <v>44319</v>
      </c>
      <c r="D3944" s="15" t="s">
        <v>44320</v>
      </c>
      <c r="E3944">
        <v>9857</v>
      </c>
      <c r="F3944">
        <v>16763</v>
      </c>
      <c r="H3944" t="s">
        <v>746</v>
      </c>
      <c r="K3944" s="16">
        <f t="shared" si="183"/>
        <v>11039.84</v>
      </c>
      <c r="L3944" s="16">
        <f t="shared" si="184"/>
        <v>11620.884210526316</v>
      </c>
      <c r="M3944" s="16">
        <f t="shared" si="185"/>
        <v>13205.550239234448</v>
      </c>
      <c r="N3944" t="e">
        <f>INDEX(XML!$A$2:$R$782,MATCH(C3944,XML!$D$2:$D$737,0),2)</f>
        <v>#N/A</v>
      </c>
    </row>
    <row r="3945" spans="1:14" ht="33.75" x14ac:dyDescent="0.2">
      <c r="A3945">
        <v>48071</v>
      </c>
      <c r="B3945" t="s">
        <v>3763</v>
      </c>
      <c r="C3945" s="15" t="s">
        <v>3764</v>
      </c>
      <c r="D3945" s="15" t="s">
        <v>3765</v>
      </c>
      <c r="E3945">
        <v>39688</v>
      </c>
      <c r="F3945">
        <v>67500</v>
      </c>
      <c r="H3945">
        <v>47</v>
      </c>
      <c r="K3945" s="16">
        <f t="shared" si="183"/>
        <v>44450.559999999998</v>
      </c>
      <c r="L3945" s="16">
        <f t="shared" si="184"/>
        <v>46790.063157894736</v>
      </c>
      <c r="M3945" s="16">
        <f t="shared" si="185"/>
        <v>53170.526315789466</v>
      </c>
      <c r="N3945" t="e">
        <f>INDEX(XML!$A$2:$R$782,MATCH(C3945,XML!$D$2:$D$737,0),2)</f>
        <v>#N/A</v>
      </c>
    </row>
    <row r="3946" spans="1:14" ht="33.75" customHeight="1" x14ac:dyDescent="0.2">
      <c r="A3946">
        <v>82096</v>
      </c>
      <c r="B3946" t="s">
        <v>44321</v>
      </c>
      <c r="C3946" s="15" t="s">
        <v>44322</v>
      </c>
      <c r="D3946" s="15" t="s">
        <v>44323</v>
      </c>
      <c r="E3946">
        <v>3969</v>
      </c>
      <c r="F3946">
        <v>6750</v>
      </c>
      <c r="H3946">
        <v>151</v>
      </c>
      <c r="K3946" s="16">
        <f t="shared" si="183"/>
        <v>4445.28</v>
      </c>
      <c r="L3946" s="16">
        <f t="shared" si="184"/>
        <v>4679.242105263158</v>
      </c>
      <c r="M3946" s="16">
        <f t="shared" si="185"/>
        <v>5317.3205741626798</v>
      </c>
      <c r="N3946" t="e">
        <f>INDEX(XML!$A$2:$R$782,MATCH(C3946,XML!$D$2:$D$737,0),2)</f>
        <v>#N/A</v>
      </c>
    </row>
    <row r="3947" spans="1:14" ht="33.75" customHeight="1" x14ac:dyDescent="0.2">
      <c r="A3947">
        <v>82097</v>
      </c>
      <c r="B3947" t="s">
        <v>44324</v>
      </c>
      <c r="C3947" s="15" t="s">
        <v>44325</v>
      </c>
      <c r="D3947" s="15" t="s">
        <v>44326</v>
      </c>
      <c r="E3947">
        <v>6420</v>
      </c>
      <c r="F3947">
        <v>10969</v>
      </c>
      <c r="H3947">
        <v>50</v>
      </c>
      <c r="K3947" s="16">
        <f t="shared" si="183"/>
        <v>7190.4</v>
      </c>
      <c r="L3947" s="16">
        <f t="shared" si="184"/>
        <v>7568.8421052631575</v>
      </c>
      <c r="M3947" s="16">
        <f t="shared" si="185"/>
        <v>8600.9569377990429</v>
      </c>
      <c r="N3947" t="e">
        <f>INDEX(XML!$A$2:$R$782,MATCH(C3947,XML!$D$2:$D$737,0),2)</f>
        <v>#N/A</v>
      </c>
    </row>
    <row r="3948" spans="1:14" ht="33.75" customHeight="1" x14ac:dyDescent="0.2">
      <c r="A3948">
        <v>82098</v>
      </c>
      <c r="B3948" t="s">
        <v>44327</v>
      </c>
      <c r="C3948" s="15" t="s">
        <v>44328</v>
      </c>
      <c r="D3948" s="15" t="s">
        <v>44329</v>
      </c>
      <c r="E3948">
        <v>12101</v>
      </c>
      <c r="F3948">
        <v>20588</v>
      </c>
      <c r="H3948">
        <v>130</v>
      </c>
      <c r="K3948" s="16">
        <f t="shared" si="183"/>
        <v>13553.119999999999</v>
      </c>
      <c r="L3948" s="16">
        <f t="shared" si="184"/>
        <v>14266.442105263159</v>
      </c>
      <c r="M3948" s="16">
        <f t="shared" si="185"/>
        <v>16211.866028708137</v>
      </c>
      <c r="N3948" t="e">
        <f>INDEX(XML!$A$2:$R$782,MATCH(C3948,XML!$D$2:$D$737,0),2)</f>
        <v>#N/A</v>
      </c>
    </row>
    <row r="3949" spans="1:14" ht="33.75" customHeight="1" x14ac:dyDescent="0.2">
      <c r="A3949">
        <v>48068</v>
      </c>
      <c r="B3949" t="s">
        <v>33252</v>
      </c>
      <c r="C3949" s="15" t="s">
        <v>33253</v>
      </c>
      <c r="D3949" s="15" t="s">
        <v>33254</v>
      </c>
      <c r="E3949">
        <v>5564</v>
      </c>
      <c r="F3949">
        <v>9506</v>
      </c>
      <c r="H3949">
        <v>97</v>
      </c>
      <c r="K3949" s="16">
        <f t="shared" si="183"/>
        <v>6231.68</v>
      </c>
      <c r="L3949" s="16">
        <f t="shared" si="184"/>
        <v>6559.6631578947372</v>
      </c>
      <c r="M3949" s="16">
        <f t="shared" si="185"/>
        <v>7454.1626794258373</v>
      </c>
      <c r="N3949" t="e">
        <f>INDEX(XML!$A$2:$R$782,MATCH(C3949,XML!$D$2:$D$737,0),2)</f>
        <v>#N/A</v>
      </c>
    </row>
    <row r="3950" spans="1:14" ht="56.25" x14ac:dyDescent="0.2">
      <c r="A3950">
        <v>48069</v>
      </c>
      <c r="B3950" t="s">
        <v>26990</v>
      </c>
      <c r="C3950" s="15" t="s">
        <v>26991</v>
      </c>
      <c r="D3950" s="15" t="s">
        <v>26992</v>
      </c>
      <c r="E3950">
        <v>7895</v>
      </c>
      <c r="F3950">
        <v>13444</v>
      </c>
      <c r="H3950" t="s">
        <v>767</v>
      </c>
      <c r="K3950" s="16">
        <f t="shared" si="183"/>
        <v>8842.4</v>
      </c>
      <c r="L3950" s="16">
        <f t="shared" si="184"/>
        <v>9307.78947368421</v>
      </c>
      <c r="M3950" s="16">
        <f t="shared" si="185"/>
        <v>10577.033492822966</v>
      </c>
      <c r="N3950" t="e">
        <f>INDEX(XML!$A$2:$R$782,MATCH(C3950,XML!$D$2:$D$737,0),2)</f>
        <v>#N/A</v>
      </c>
    </row>
    <row r="3951" spans="1:14" ht="33.75" customHeight="1" x14ac:dyDescent="0.2">
      <c r="A3951">
        <v>59060</v>
      </c>
      <c r="B3951" t="s">
        <v>26993</v>
      </c>
      <c r="C3951" s="15" t="s">
        <v>26994</v>
      </c>
      <c r="D3951" s="15" t="s">
        <v>26995</v>
      </c>
      <c r="E3951">
        <v>12879</v>
      </c>
      <c r="F3951">
        <v>21938</v>
      </c>
      <c r="H3951" t="s">
        <v>767</v>
      </c>
      <c r="K3951" s="16">
        <f t="shared" si="183"/>
        <v>14424.48</v>
      </c>
      <c r="L3951" s="16">
        <f t="shared" si="184"/>
        <v>15183.663157894736</v>
      </c>
      <c r="M3951" s="16">
        <f t="shared" si="185"/>
        <v>17254.162679425837</v>
      </c>
      <c r="N3951" t="e">
        <f>INDEX(XML!$A$2:$R$782,MATCH(C3951,XML!$D$2:$D$737,0),2)</f>
        <v>#N/A</v>
      </c>
    </row>
    <row r="3952" spans="1:14" ht="33.75" customHeight="1" x14ac:dyDescent="0.2">
      <c r="A3952">
        <v>48073</v>
      </c>
      <c r="B3952" t="s">
        <v>33255</v>
      </c>
      <c r="C3952" s="15" t="s">
        <v>33256</v>
      </c>
      <c r="D3952" s="15" t="s">
        <v>33257</v>
      </c>
      <c r="E3952">
        <v>4717</v>
      </c>
      <c r="F3952">
        <v>8044</v>
      </c>
      <c r="H3952" t="s">
        <v>1168</v>
      </c>
      <c r="K3952" s="16">
        <f t="shared" si="183"/>
        <v>5283.04</v>
      </c>
      <c r="L3952" s="16">
        <f t="shared" si="184"/>
        <v>5561.0947368421057</v>
      </c>
      <c r="M3952" s="16">
        <f t="shared" si="185"/>
        <v>6319.4258373205748</v>
      </c>
      <c r="N3952" t="e">
        <f>INDEX(XML!$A$2:$R$782,MATCH(C3952,XML!$D$2:$D$737,0),2)</f>
        <v>#N/A</v>
      </c>
    </row>
    <row r="3953" spans="1:14" ht="33.75" customHeight="1" x14ac:dyDescent="0.2">
      <c r="A3953">
        <v>71139</v>
      </c>
      <c r="B3953" t="s">
        <v>33249</v>
      </c>
      <c r="C3953" s="15" t="s">
        <v>33250</v>
      </c>
      <c r="D3953" s="15" t="s">
        <v>33251</v>
      </c>
      <c r="E3953">
        <v>12140</v>
      </c>
      <c r="F3953">
        <v>20644</v>
      </c>
      <c r="H3953" t="s">
        <v>766</v>
      </c>
      <c r="K3953" s="16">
        <f t="shared" si="183"/>
        <v>13596.8</v>
      </c>
      <c r="L3953" s="16">
        <f t="shared" si="184"/>
        <v>14312.421052631578</v>
      </c>
      <c r="M3953" s="16">
        <f t="shared" si="185"/>
        <v>16264.114832535883</v>
      </c>
      <c r="N3953" t="e">
        <f>INDEX(XML!$A$2:$R$782,MATCH(C3953,XML!$D$2:$D$737,0),2)</f>
        <v>#N/A</v>
      </c>
    </row>
    <row r="3954" spans="1:14" ht="15.75" x14ac:dyDescent="0.25">
      <c r="A3954" s="184" t="s">
        <v>3766</v>
      </c>
      <c r="B3954" s="184"/>
      <c r="C3954" s="185"/>
      <c r="D3954" s="185"/>
      <c r="E3954" s="184"/>
      <c r="F3954" s="184"/>
      <c r="G3954" s="184"/>
      <c r="H3954" s="184"/>
      <c r="I3954" s="184"/>
      <c r="J3954" s="184"/>
      <c r="K3954" s="16">
        <f t="shared" si="183"/>
        <v>0</v>
      </c>
      <c r="L3954" s="16">
        <f t="shared" si="184"/>
        <v>0</v>
      </c>
      <c r="M3954" s="16">
        <f t="shared" si="185"/>
        <v>0</v>
      </c>
      <c r="N3954" t="e">
        <f>INDEX(XML!$A$2:$R$782,MATCH(C3954,XML!$D$2:$D$737,0),2)</f>
        <v>#N/A</v>
      </c>
    </row>
    <row r="3955" spans="1:14" ht="33.75" customHeight="1" x14ac:dyDescent="0.2">
      <c r="A3955">
        <v>60728</v>
      </c>
      <c r="B3955" t="s">
        <v>21246</v>
      </c>
      <c r="C3955" s="15" t="s">
        <v>21247</v>
      </c>
      <c r="D3955" s="15" t="s">
        <v>21248</v>
      </c>
      <c r="E3955">
        <v>3196</v>
      </c>
      <c r="F3955">
        <v>5433</v>
      </c>
      <c r="H3955">
        <v>120</v>
      </c>
      <c r="K3955" s="16">
        <f t="shared" si="183"/>
        <v>3579.52</v>
      </c>
      <c r="L3955" s="16">
        <f t="shared" si="184"/>
        <v>3767.9157894736841</v>
      </c>
      <c r="M3955" s="16">
        <f t="shared" si="185"/>
        <v>4281.7224880382773</v>
      </c>
      <c r="N3955" t="e">
        <f>INDEX(XML!$A$2:$R$782,MATCH(C3955,XML!$D$2:$D$737,0),2)</f>
        <v>#N/A</v>
      </c>
    </row>
    <row r="3956" spans="1:14" ht="22.5" customHeight="1" x14ac:dyDescent="0.2">
      <c r="A3956">
        <v>60729</v>
      </c>
      <c r="B3956" t="s">
        <v>21249</v>
      </c>
      <c r="C3956" s="15" t="s">
        <v>21250</v>
      </c>
      <c r="D3956" s="15" t="s">
        <v>21251</v>
      </c>
      <c r="E3956">
        <v>5697</v>
      </c>
      <c r="F3956">
        <v>9686</v>
      </c>
      <c r="H3956">
        <v>36</v>
      </c>
      <c r="K3956" s="16">
        <f t="shared" si="183"/>
        <v>6380.64</v>
      </c>
      <c r="L3956" s="16">
        <f t="shared" si="184"/>
        <v>6716.4631578947365</v>
      </c>
      <c r="M3956" s="16">
        <f t="shared" si="185"/>
        <v>7632.3444976076544</v>
      </c>
      <c r="N3956" t="e">
        <f>INDEX(XML!$A$2:$R$782,MATCH(C3956,XML!$D$2:$D$737,0),2)</f>
        <v>#N/A</v>
      </c>
    </row>
    <row r="3957" spans="1:14" ht="22.5" customHeight="1" x14ac:dyDescent="0.2">
      <c r="A3957">
        <v>60730</v>
      </c>
      <c r="B3957" t="s">
        <v>21252</v>
      </c>
      <c r="C3957" s="15" t="s">
        <v>21253</v>
      </c>
      <c r="D3957" s="15" t="s">
        <v>21254</v>
      </c>
      <c r="E3957">
        <v>13374</v>
      </c>
      <c r="F3957">
        <v>22735</v>
      </c>
      <c r="H3957">
        <v>37</v>
      </c>
      <c r="K3957" s="16">
        <f t="shared" si="183"/>
        <v>14978.88</v>
      </c>
      <c r="L3957" s="16">
        <f t="shared" si="184"/>
        <v>15767.242105263158</v>
      </c>
      <c r="M3957" s="16">
        <f t="shared" si="185"/>
        <v>17917.320574162677</v>
      </c>
      <c r="N3957" t="e">
        <f>INDEX(XML!$A$2:$R$782,MATCH(C3957,XML!$D$2:$D$737,0),2)</f>
        <v>#N/A</v>
      </c>
    </row>
    <row r="3958" spans="1:14" ht="22.5" customHeight="1" x14ac:dyDescent="0.2">
      <c r="A3958">
        <v>60731</v>
      </c>
      <c r="B3958" t="s">
        <v>21255</v>
      </c>
      <c r="C3958" s="15" t="s">
        <v>21256</v>
      </c>
      <c r="D3958" s="15" t="s">
        <v>21257</v>
      </c>
      <c r="E3958">
        <v>22461</v>
      </c>
      <c r="F3958">
        <v>38184</v>
      </c>
      <c r="H3958">
        <v>56</v>
      </c>
      <c r="K3958" s="16">
        <f t="shared" si="183"/>
        <v>25156.32</v>
      </c>
      <c r="L3958" s="16">
        <f t="shared" si="184"/>
        <v>26480.336842105262</v>
      </c>
      <c r="M3958" s="16">
        <f t="shared" si="185"/>
        <v>30091.291866028707</v>
      </c>
      <c r="N3958" t="e">
        <f>INDEX(XML!$A$2:$R$782,MATCH(C3958,XML!$D$2:$D$737,0),2)</f>
        <v>#N/A</v>
      </c>
    </row>
    <row r="3959" spans="1:14" ht="22.5" customHeight="1" x14ac:dyDescent="0.2">
      <c r="A3959">
        <v>60732</v>
      </c>
      <c r="B3959" t="s">
        <v>21258</v>
      </c>
      <c r="C3959" s="15" t="s">
        <v>21259</v>
      </c>
      <c r="D3959" s="15" t="s">
        <v>21260</v>
      </c>
      <c r="E3959">
        <v>2918</v>
      </c>
      <c r="F3959">
        <v>4961</v>
      </c>
      <c r="K3959" s="16">
        <f t="shared" si="183"/>
        <v>3268.16</v>
      </c>
      <c r="L3959" s="16">
        <f t="shared" si="184"/>
        <v>3440.1684210526314</v>
      </c>
      <c r="M3959" s="16">
        <f t="shared" si="185"/>
        <v>3909.2822966507174</v>
      </c>
      <c r="N3959" t="e">
        <f>INDEX(XML!$A$2:$R$782,MATCH(C3959,XML!$D$2:$D$737,0),2)</f>
        <v>#N/A</v>
      </c>
    </row>
    <row r="3960" spans="1:14" ht="33.75" customHeight="1" x14ac:dyDescent="0.2">
      <c r="A3960">
        <v>60733</v>
      </c>
      <c r="B3960" t="s">
        <v>21261</v>
      </c>
      <c r="C3960" s="15" t="s">
        <v>21262</v>
      </c>
      <c r="D3960" s="15" t="s">
        <v>21263</v>
      </c>
      <c r="E3960">
        <v>5586</v>
      </c>
      <c r="F3960">
        <v>9496</v>
      </c>
      <c r="H3960">
        <v>55</v>
      </c>
      <c r="K3960" s="16">
        <f t="shared" si="183"/>
        <v>6256.32</v>
      </c>
      <c r="L3960" s="16">
        <f t="shared" si="184"/>
        <v>6585.6</v>
      </c>
      <c r="M3960" s="16">
        <f t="shared" si="185"/>
        <v>7483.636363636364</v>
      </c>
      <c r="N3960" t="e">
        <f>INDEX(XML!$A$2:$R$782,MATCH(C3960,XML!$D$2:$D$737,0),2)</f>
        <v>#N/A</v>
      </c>
    </row>
    <row r="3961" spans="1:14" ht="22.5" customHeight="1" x14ac:dyDescent="0.2">
      <c r="A3961">
        <v>60734</v>
      </c>
      <c r="B3961" t="s">
        <v>21264</v>
      </c>
      <c r="C3961" s="15" t="s">
        <v>21265</v>
      </c>
      <c r="D3961" s="15" t="s">
        <v>21266</v>
      </c>
      <c r="E3961">
        <v>11464</v>
      </c>
      <c r="F3961">
        <v>19489</v>
      </c>
      <c r="H3961">
        <v>28</v>
      </c>
      <c r="K3961" s="16">
        <f t="shared" si="183"/>
        <v>12839.68</v>
      </c>
      <c r="L3961" s="16">
        <f t="shared" si="184"/>
        <v>13515.452631578948</v>
      </c>
      <c r="M3961" s="16">
        <f t="shared" si="185"/>
        <v>15358.468899521533</v>
      </c>
      <c r="N3961" t="e">
        <f>INDEX(XML!$A$2:$R$782,MATCH(C3961,XML!$D$2:$D$737,0),2)</f>
        <v>#N/A</v>
      </c>
    </row>
    <row r="3962" spans="1:14" ht="33.75" customHeight="1" x14ac:dyDescent="0.2">
      <c r="A3962">
        <v>60735</v>
      </c>
      <c r="B3962" t="s">
        <v>21267</v>
      </c>
      <c r="C3962" s="15" t="s">
        <v>21268</v>
      </c>
      <c r="D3962" s="15" t="s">
        <v>21269</v>
      </c>
      <c r="E3962">
        <v>20497</v>
      </c>
      <c r="F3962">
        <v>34844</v>
      </c>
      <c r="K3962" s="16">
        <f t="shared" si="183"/>
        <v>22956.639999999999</v>
      </c>
      <c r="L3962" s="16">
        <f t="shared" si="184"/>
        <v>24164.884210526317</v>
      </c>
      <c r="M3962" s="16">
        <f t="shared" si="185"/>
        <v>27460.095693779909</v>
      </c>
      <c r="N3962" t="e">
        <f>INDEX(XML!$A$2:$R$782,MATCH(C3962,XML!$D$2:$D$737,0),2)</f>
        <v>#N/A</v>
      </c>
    </row>
    <row r="3963" spans="1:14" ht="45" x14ac:dyDescent="0.2">
      <c r="A3963">
        <v>60736</v>
      </c>
      <c r="B3963" t="s">
        <v>21270</v>
      </c>
      <c r="C3963" s="15" t="s">
        <v>21271</v>
      </c>
      <c r="D3963" s="15" t="s">
        <v>21272</v>
      </c>
      <c r="E3963">
        <v>4169</v>
      </c>
      <c r="F3963">
        <v>7087</v>
      </c>
      <c r="H3963">
        <v>190</v>
      </c>
      <c r="K3963" s="16">
        <f t="shared" si="183"/>
        <v>4669.28</v>
      </c>
      <c r="L3963" s="16">
        <f t="shared" si="184"/>
        <v>4915.0315789473689</v>
      </c>
      <c r="M3963" s="16">
        <f t="shared" si="185"/>
        <v>5585.2631578947376</v>
      </c>
      <c r="N3963" t="e">
        <f>INDEX(XML!$A$2:$R$782,MATCH(C3963,XML!$D$2:$D$737,0),2)</f>
        <v>#N/A</v>
      </c>
    </row>
    <row r="3964" spans="1:14" ht="45" x14ac:dyDescent="0.2">
      <c r="A3964">
        <v>63111</v>
      </c>
      <c r="B3964" t="s">
        <v>21273</v>
      </c>
      <c r="C3964" s="15" t="s">
        <v>21274</v>
      </c>
      <c r="D3964" s="15" t="s">
        <v>21275</v>
      </c>
      <c r="E3964">
        <v>4864</v>
      </c>
      <c r="F3964">
        <v>8268</v>
      </c>
      <c r="H3964">
        <v>105</v>
      </c>
      <c r="K3964" s="16">
        <f t="shared" si="183"/>
        <v>5447.68</v>
      </c>
      <c r="L3964" s="16">
        <f t="shared" si="184"/>
        <v>5734.4</v>
      </c>
      <c r="M3964" s="16">
        <f t="shared" si="185"/>
        <v>6516.363636363636</v>
      </c>
      <c r="N3964" t="e">
        <f>INDEX(XML!$A$2:$R$782,MATCH(C3964,XML!$D$2:$D$737,0),2)</f>
        <v>#N/A</v>
      </c>
    </row>
    <row r="3965" spans="1:14" ht="33.75" customHeight="1" x14ac:dyDescent="0.2">
      <c r="A3965">
        <v>60738</v>
      </c>
      <c r="B3965" t="s">
        <v>21276</v>
      </c>
      <c r="C3965" s="15" t="s">
        <v>21277</v>
      </c>
      <c r="D3965" s="15" t="s">
        <v>21278</v>
      </c>
      <c r="E3965">
        <v>7295</v>
      </c>
      <c r="F3965">
        <v>12402</v>
      </c>
      <c r="H3965">
        <v>115</v>
      </c>
      <c r="K3965" s="16">
        <f t="shared" si="183"/>
        <v>8170.4</v>
      </c>
      <c r="L3965" s="16">
        <f t="shared" si="184"/>
        <v>8600.4210526315783</v>
      </c>
      <c r="M3965" s="16">
        <f t="shared" si="185"/>
        <v>9773.2057416267944</v>
      </c>
      <c r="N3965" t="e">
        <f>INDEX(XML!$A$2:$R$782,MATCH(C3965,XML!$D$2:$D$737,0),2)</f>
        <v>#N/A</v>
      </c>
    </row>
    <row r="3966" spans="1:14" ht="22.5" customHeight="1" x14ac:dyDescent="0.2">
      <c r="A3966">
        <v>60739</v>
      </c>
      <c r="B3966" t="s">
        <v>21279</v>
      </c>
      <c r="C3966" s="15" t="s">
        <v>21280</v>
      </c>
      <c r="D3966" s="15" t="s">
        <v>21281</v>
      </c>
      <c r="E3966">
        <v>14612</v>
      </c>
      <c r="F3966">
        <v>24841</v>
      </c>
      <c r="H3966">
        <v>77</v>
      </c>
      <c r="K3966" s="16">
        <f t="shared" si="183"/>
        <v>16365.44</v>
      </c>
      <c r="L3966" s="16">
        <f t="shared" si="184"/>
        <v>17226.778947368421</v>
      </c>
      <c r="M3966" s="16">
        <f t="shared" si="185"/>
        <v>19575.885167464116</v>
      </c>
      <c r="N3966" t="e">
        <f>INDEX(XML!$A$2:$R$782,MATCH(C3966,XML!$D$2:$D$737,0),2)</f>
        <v>#N/A</v>
      </c>
    </row>
    <row r="3967" spans="1:14" ht="45" x14ac:dyDescent="0.2">
      <c r="A3967">
        <v>81776</v>
      </c>
      <c r="B3967" t="s">
        <v>43130</v>
      </c>
      <c r="C3967" s="15" t="s">
        <v>43131</v>
      </c>
      <c r="D3967" s="15" t="s">
        <v>43132</v>
      </c>
      <c r="E3967">
        <v>1890</v>
      </c>
      <c r="F3967">
        <v>3213</v>
      </c>
      <c r="K3967" s="16">
        <f t="shared" si="183"/>
        <v>2116.8000000000002</v>
      </c>
      <c r="L3967" s="16">
        <f t="shared" si="184"/>
        <v>2228.2105263157896</v>
      </c>
      <c r="M3967" s="16">
        <f t="shared" si="185"/>
        <v>2532.0574162679427</v>
      </c>
      <c r="N3967" t="e">
        <f>INDEX(XML!$A$2:$R$782,MATCH(C3967,XML!$D$2:$D$737,0),2)</f>
        <v>#N/A</v>
      </c>
    </row>
    <row r="3968" spans="1:14" ht="45" x14ac:dyDescent="0.2">
      <c r="A3968">
        <v>81777</v>
      </c>
      <c r="B3968" t="s">
        <v>43133</v>
      </c>
      <c r="C3968" s="15" t="s">
        <v>43134</v>
      </c>
      <c r="D3968" s="15" t="s">
        <v>43135</v>
      </c>
      <c r="E3968">
        <v>3886</v>
      </c>
      <c r="F3968">
        <v>6607</v>
      </c>
      <c r="K3968" s="16">
        <f t="shared" si="183"/>
        <v>4352.32</v>
      </c>
      <c r="L3968" s="16">
        <f t="shared" si="184"/>
        <v>4581.3894736842103</v>
      </c>
      <c r="M3968" s="16">
        <f t="shared" si="185"/>
        <v>5206.1244019138749</v>
      </c>
      <c r="N3968" t="e">
        <f>INDEX(XML!$A$2:$R$782,MATCH(C3968,XML!$D$2:$D$737,0),2)</f>
        <v>#N/A</v>
      </c>
    </row>
    <row r="3969" spans="1:14" ht="56.25" x14ac:dyDescent="0.2">
      <c r="A3969">
        <v>37727</v>
      </c>
      <c r="B3969" t="s">
        <v>3767</v>
      </c>
      <c r="C3969" s="15" t="s">
        <v>3768</v>
      </c>
      <c r="D3969" s="15" t="s">
        <v>3769</v>
      </c>
      <c r="E3969">
        <v>24938</v>
      </c>
      <c r="F3969">
        <v>42413</v>
      </c>
      <c r="H3969" t="s">
        <v>746</v>
      </c>
      <c r="K3969" s="16">
        <f t="shared" si="183"/>
        <v>27930.560000000001</v>
      </c>
      <c r="L3969" s="16">
        <f t="shared" si="184"/>
        <v>29400.589473684209</v>
      </c>
      <c r="M3969" s="16">
        <f t="shared" si="185"/>
        <v>33409.760765550243</v>
      </c>
      <c r="N3969" t="e">
        <f>INDEX(XML!$A$2:$R$782,MATCH(C3969,XML!$D$2:$D$737,0),2)</f>
        <v>#N/A</v>
      </c>
    </row>
    <row r="3970" spans="1:14" ht="56.25" x14ac:dyDescent="0.2">
      <c r="A3970">
        <v>37726</v>
      </c>
      <c r="B3970" t="s">
        <v>3770</v>
      </c>
      <c r="C3970" s="15" t="s">
        <v>3771</v>
      </c>
      <c r="D3970" s="15" t="s">
        <v>3772</v>
      </c>
      <c r="E3970">
        <v>22993</v>
      </c>
      <c r="F3970">
        <v>31050</v>
      </c>
      <c r="H3970">
        <v>4</v>
      </c>
      <c r="K3970" s="16">
        <f t="shared" si="183"/>
        <v>25752.16</v>
      </c>
      <c r="L3970" s="16">
        <f t="shared" si="184"/>
        <v>27107.536842105263</v>
      </c>
      <c r="M3970" s="16">
        <f t="shared" si="185"/>
        <v>30804.019138755979</v>
      </c>
      <c r="N3970" t="e">
        <f>INDEX(XML!$A$2:$R$782,MATCH(C3970,XML!$D$2:$D$737,0),2)</f>
        <v>#N/A</v>
      </c>
    </row>
    <row r="3971" spans="1:14" ht="56.25" x14ac:dyDescent="0.2">
      <c r="A3971">
        <v>80054</v>
      </c>
      <c r="B3971" t="s">
        <v>39865</v>
      </c>
      <c r="C3971" s="15" t="s">
        <v>39866</v>
      </c>
      <c r="D3971" s="15" t="s">
        <v>39867</v>
      </c>
      <c r="E3971">
        <v>3268</v>
      </c>
      <c r="F3971">
        <v>5569</v>
      </c>
      <c r="H3971">
        <v>131</v>
      </c>
      <c r="K3971" s="16">
        <f t="shared" si="183"/>
        <v>3660.16</v>
      </c>
      <c r="L3971" s="16">
        <f t="shared" si="184"/>
        <v>3852.8</v>
      </c>
      <c r="M3971" s="16">
        <f t="shared" si="185"/>
        <v>4378.181818181818</v>
      </c>
      <c r="N3971" t="e">
        <f>INDEX(XML!$A$2:$R$782,MATCH(C3971,XML!$D$2:$D$737,0),2)</f>
        <v>#N/A</v>
      </c>
    </row>
    <row r="3972" spans="1:14" ht="67.5" x14ac:dyDescent="0.2">
      <c r="A3972">
        <v>80055</v>
      </c>
      <c r="B3972" t="s">
        <v>39868</v>
      </c>
      <c r="C3972" s="15" t="s">
        <v>39869</v>
      </c>
      <c r="D3972" s="15" t="s">
        <v>39870</v>
      </c>
      <c r="E3972">
        <v>6186</v>
      </c>
      <c r="F3972">
        <v>10519</v>
      </c>
      <c r="H3972">
        <v>65</v>
      </c>
      <c r="K3972" s="16">
        <f t="shared" si="183"/>
        <v>6928.32</v>
      </c>
      <c r="L3972" s="16">
        <f t="shared" si="184"/>
        <v>7292.9684210526311</v>
      </c>
      <c r="M3972" s="16">
        <f t="shared" si="185"/>
        <v>8287.4641148325354</v>
      </c>
      <c r="N3972" t="e">
        <f>INDEX(XML!$A$2:$R$782,MATCH(C3972,XML!$D$2:$D$737,0),2)</f>
        <v>#N/A</v>
      </c>
    </row>
    <row r="3973" spans="1:14" ht="67.5" x14ac:dyDescent="0.2">
      <c r="A3973">
        <v>80056</v>
      </c>
      <c r="B3973" t="s">
        <v>39871</v>
      </c>
      <c r="C3973" s="15" t="s">
        <v>39872</v>
      </c>
      <c r="D3973" s="15" t="s">
        <v>39873</v>
      </c>
      <c r="E3973">
        <v>10493</v>
      </c>
      <c r="F3973">
        <v>17888</v>
      </c>
      <c r="K3973" s="16">
        <f t="shared" ref="K3973:K4036" si="186">IF(E3973&gt;49999,E3973+E3973*0.07,IF(E3973&lt;=49999,E3973+E3973*0.12))</f>
        <v>11752.16</v>
      </c>
      <c r="L3973" s="16">
        <f t="shared" ref="L3973:L4036" si="187">K3973*100/95</f>
        <v>12370.694736842106</v>
      </c>
      <c r="M3973" s="16">
        <f t="shared" ref="M3973:M4036" si="188">IF(COUNTIF(C3973,"*Dahua*"),F3973-10,L3973*100/88)</f>
        <v>14057.607655502392</v>
      </c>
      <c r="N3973" t="e">
        <f>INDEX(XML!$A$2:$R$782,MATCH(C3973,XML!$D$2:$D$737,0),2)</f>
        <v>#N/A</v>
      </c>
    </row>
    <row r="3974" spans="1:14" ht="67.5" x14ac:dyDescent="0.2">
      <c r="A3974">
        <v>80057</v>
      </c>
      <c r="B3974" t="s">
        <v>39874</v>
      </c>
      <c r="C3974" s="15" t="s">
        <v>39875</v>
      </c>
      <c r="D3974" s="15" t="s">
        <v>39876</v>
      </c>
      <c r="E3974">
        <v>21572</v>
      </c>
      <c r="F3974">
        <v>36675</v>
      </c>
      <c r="H3974">
        <v>43</v>
      </c>
      <c r="K3974" s="16">
        <f t="shared" si="186"/>
        <v>24160.639999999999</v>
      </c>
      <c r="L3974" s="16">
        <f t="shared" si="187"/>
        <v>25432.252631578947</v>
      </c>
      <c r="M3974" s="16">
        <f t="shared" si="188"/>
        <v>28900.287081339713</v>
      </c>
      <c r="N3974" t="e">
        <f>INDEX(XML!$A$2:$R$782,MATCH(C3974,XML!$D$2:$D$737,0),2)</f>
        <v>#N/A</v>
      </c>
    </row>
    <row r="3975" spans="1:14" ht="56.25" x14ac:dyDescent="0.2">
      <c r="A3975">
        <v>80058</v>
      </c>
      <c r="B3975" t="s">
        <v>39877</v>
      </c>
      <c r="C3975" s="15" t="s">
        <v>39878</v>
      </c>
      <c r="D3975" s="15" t="s">
        <v>39879</v>
      </c>
      <c r="E3975">
        <v>45439</v>
      </c>
      <c r="F3975">
        <v>77288</v>
      </c>
      <c r="H3975">
        <v>2</v>
      </c>
      <c r="K3975" s="16">
        <f t="shared" si="186"/>
        <v>50891.68</v>
      </c>
      <c r="L3975" s="16">
        <f t="shared" si="187"/>
        <v>53570.189473684208</v>
      </c>
      <c r="M3975" s="16">
        <f t="shared" si="188"/>
        <v>60875.21531100478</v>
      </c>
      <c r="N3975" t="e">
        <f>INDEX(XML!$A$2:$R$782,MATCH(C3975,XML!$D$2:$D$737,0),2)</f>
        <v>#N/A</v>
      </c>
    </row>
    <row r="3976" spans="1:14" ht="56.25" x14ac:dyDescent="0.2">
      <c r="A3976">
        <v>80049</v>
      </c>
      <c r="B3976" t="s">
        <v>39880</v>
      </c>
      <c r="C3976" s="15" t="s">
        <v>39881</v>
      </c>
      <c r="D3976" s="15" t="s">
        <v>39882</v>
      </c>
      <c r="E3976">
        <v>2734</v>
      </c>
      <c r="F3976">
        <v>4669</v>
      </c>
      <c r="K3976" s="16">
        <f t="shared" si="186"/>
        <v>3062.08</v>
      </c>
      <c r="L3976" s="16">
        <f t="shared" si="187"/>
        <v>3223.242105263158</v>
      </c>
      <c r="M3976" s="16">
        <f t="shared" si="188"/>
        <v>3662.7751196172248</v>
      </c>
      <c r="N3976" t="e">
        <f>INDEX(XML!$A$2:$R$782,MATCH(C3976,XML!$D$2:$D$737,0),2)</f>
        <v>#N/A</v>
      </c>
    </row>
    <row r="3977" spans="1:14" ht="33.75" customHeight="1" x14ac:dyDescent="0.2">
      <c r="A3977">
        <v>80050</v>
      </c>
      <c r="B3977" t="s">
        <v>39883</v>
      </c>
      <c r="C3977" s="15" t="s">
        <v>39884</v>
      </c>
      <c r="D3977" s="15" t="s">
        <v>39885</v>
      </c>
      <c r="E3977">
        <v>6264</v>
      </c>
      <c r="F3977">
        <v>10688</v>
      </c>
      <c r="K3977" s="16">
        <f t="shared" si="186"/>
        <v>7015.68</v>
      </c>
      <c r="L3977" s="16">
        <f t="shared" si="187"/>
        <v>7384.9263157894738</v>
      </c>
      <c r="M3977" s="16">
        <f t="shared" si="188"/>
        <v>8391.9617224880385</v>
      </c>
      <c r="N3977" t="e">
        <f>INDEX(XML!$A$2:$R$782,MATCH(C3977,XML!$D$2:$D$737,0),2)</f>
        <v>#N/A</v>
      </c>
    </row>
    <row r="3978" spans="1:14" ht="56.25" x14ac:dyDescent="0.2">
      <c r="A3978">
        <v>80051</v>
      </c>
      <c r="B3978" t="s">
        <v>39886</v>
      </c>
      <c r="C3978" s="15" t="s">
        <v>39887</v>
      </c>
      <c r="D3978" s="15" t="s">
        <v>39888</v>
      </c>
      <c r="E3978">
        <v>11478</v>
      </c>
      <c r="F3978">
        <v>19519</v>
      </c>
      <c r="K3978" s="16">
        <f t="shared" si="186"/>
        <v>12855.36</v>
      </c>
      <c r="L3978" s="16">
        <f t="shared" si="187"/>
        <v>13531.957894736843</v>
      </c>
      <c r="M3978" s="16">
        <f t="shared" si="188"/>
        <v>15377.224880382775</v>
      </c>
      <c r="N3978" t="e">
        <f>INDEX(XML!$A$2:$R$782,MATCH(C3978,XML!$D$2:$D$737,0),2)</f>
        <v>#N/A</v>
      </c>
    </row>
    <row r="3979" spans="1:14" ht="56.25" x14ac:dyDescent="0.2">
      <c r="A3979">
        <v>80052</v>
      </c>
      <c r="B3979" t="s">
        <v>39889</v>
      </c>
      <c r="C3979" s="15" t="s">
        <v>39890</v>
      </c>
      <c r="D3979" s="15" t="s">
        <v>39891</v>
      </c>
      <c r="E3979">
        <v>24552</v>
      </c>
      <c r="F3979">
        <v>41794</v>
      </c>
      <c r="K3979" s="16">
        <f t="shared" si="186"/>
        <v>27498.239999999998</v>
      </c>
      <c r="L3979" s="16">
        <f t="shared" si="187"/>
        <v>28945.515789473684</v>
      </c>
      <c r="M3979" s="16">
        <f t="shared" si="188"/>
        <v>32892.631578947367</v>
      </c>
      <c r="N3979" t="e">
        <f>INDEX(XML!$A$2:$R$782,MATCH(C3979,XML!$D$2:$D$737,0),2)</f>
        <v>#N/A</v>
      </c>
    </row>
    <row r="3980" spans="1:14" ht="22.5" customHeight="1" x14ac:dyDescent="0.2">
      <c r="A3980">
        <v>80053</v>
      </c>
      <c r="B3980" t="s">
        <v>39892</v>
      </c>
      <c r="C3980" s="15" t="s">
        <v>39893</v>
      </c>
      <c r="D3980" s="15" t="s">
        <v>39894</v>
      </c>
      <c r="E3980">
        <v>45516</v>
      </c>
      <c r="F3980">
        <v>77400</v>
      </c>
      <c r="K3980" s="16">
        <f t="shared" si="186"/>
        <v>50977.919999999998</v>
      </c>
      <c r="L3980" s="16">
        <f t="shared" si="187"/>
        <v>53660.968421052632</v>
      </c>
      <c r="M3980" s="16">
        <f t="shared" si="188"/>
        <v>60978.373205741627</v>
      </c>
      <c r="N3980" t="e">
        <f>INDEX(XML!$A$2:$R$782,MATCH(C3980,XML!$D$2:$D$737,0),2)</f>
        <v>#N/A</v>
      </c>
    </row>
    <row r="3981" spans="1:14" ht="45" x14ac:dyDescent="0.2">
      <c r="A3981">
        <v>46579</v>
      </c>
      <c r="B3981" t="s">
        <v>3773</v>
      </c>
      <c r="C3981" s="15" t="s">
        <v>3774</v>
      </c>
      <c r="D3981" s="15" t="s">
        <v>34836</v>
      </c>
      <c r="E3981">
        <v>4950</v>
      </c>
      <c r="F3981">
        <v>7031</v>
      </c>
      <c r="H3981">
        <v>1</v>
      </c>
      <c r="K3981" s="16">
        <f t="shared" si="186"/>
        <v>5544</v>
      </c>
      <c r="L3981" s="16">
        <f t="shared" si="187"/>
        <v>5835.7894736842109</v>
      </c>
      <c r="M3981" s="16">
        <f t="shared" si="188"/>
        <v>6631.5789473684217</v>
      </c>
      <c r="N3981" t="e">
        <f>INDEX(XML!$A$2:$R$782,MATCH(C3981,XML!$D$2:$D$737,0),2)</f>
        <v>#N/A</v>
      </c>
    </row>
    <row r="3982" spans="1:14" ht="45" x14ac:dyDescent="0.2">
      <c r="A3982">
        <v>80059</v>
      </c>
      <c r="B3982" t="s">
        <v>39895</v>
      </c>
      <c r="C3982" s="15" t="s">
        <v>39896</v>
      </c>
      <c r="D3982" s="15" t="s">
        <v>39897</v>
      </c>
      <c r="E3982">
        <v>4109</v>
      </c>
      <c r="F3982">
        <v>7031</v>
      </c>
      <c r="H3982">
        <v>12</v>
      </c>
      <c r="K3982" s="16">
        <f t="shared" si="186"/>
        <v>4602.08</v>
      </c>
      <c r="L3982" s="16">
        <f t="shared" si="187"/>
        <v>4844.2947368421055</v>
      </c>
      <c r="M3982" s="16">
        <f t="shared" si="188"/>
        <v>5504.8803827751199</v>
      </c>
      <c r="N3982" t="e">
        <f>INDEX(XML!$A$2:$R$782,MATCH(C3982,XML!$D$2:$D$737,0),2)</f>
        <v>#N/A</v>
      </c>
    </row>
    <row r="3983" spans="1:14" ht="45" x14ac:dyDescent="0.2">
      <c r="A3983">
        <v>80060</v>
      </c>
      <c r="B3983" t="s">
        <v>39898</v>
      </c>
      <c r="C3983" s="15" t="s">
        <v>39899</v>
      </c>
      <c r="D3983" s="15" t="s">
        <v>39900</v>
      </c>
      <c r="E3983">
        <v>6810</v>
      </c>
      <c r="F3983">
        <v>11588</v>
      </c>
      <c r="K3983" s="16">
        <f t="shared" si="186"/>
        <v>7627.2</v>
      </c>
      <c r="L3983" s="16">
        <f t="shared" si="187"/>
        <v>8028.6315789473683</v>
      </c>
      <c r="M3983" s="16">
        <f t="shared" si="188"/>
        <v>9123.4449760765547</v>
      </c>
      <c r="N3983" t="e">
        <f>INDEX(XML!$A$2:$R$782,MATCH(C3983,XML!$D$2:$D$737,0),2)</f>
        <v>#N/A</v>
      </c>
    </row>
    <row r="3984" spans="1:14" ht="45" x14ac:dyDescent="0.2">
      <c r="A3984">
        <v>80061</v>
      </c>
      <c r="B3984" t="s">
        <v>39901</v>
      </c>
      <c r="C3984" s="15" t="s">
        <v>39902</v>
      </c>
      <c r="D3984" s="15" t="s">
        <v>39903</v>
      </c>
      <c r="E3984">
        <v>11478</v>
      </c>
      <c r="F3984">
        <v>19519</v>
      </c>
      <c r="H3984">
        <v>11</v>
      </c>
      <c r="K3984" s="16">
        <f t="shared" si="186"/>
        <v>12855.36</v>
      </c>
      <c r="L3984" s="16">
        <f t="shared" si="187"/>
        <v>13531.957894736843</v>
      </c>
      <c r="M3984" s="16">
        <f t="shared" si="188"/>
        <v>15377.224880382775</v>
      </c>
      <c r="N3984" t="e">
        <f>INDEX(XML!$A$2:$R$782,MATCH(C3984,XML!$D$2:$D$737,0),2)</f>
        <v>#N/A</v>
      </c>
    </row>
    <row r="3985" spans="1:14" ht="45" x14ac:dyDescent="0.2">
      <c r="A3985">
        <v>80062</v>
      </c>
      <c r="B3985" t="s">
        <v>39904</v>
      </c>
      <c r="C3985" s="15" t="s">
        <v>39905</v>
      </c>
      <c r="D3985" s="15" t="s">
        <v>39906</v>
      </c>
      <c r="E3985">
        <v>22966</v>
      </c>
      <c r="F3985">
        <v>39094</v>
      </c>
      <c r="K3985" s="16">
        <f t="shared" si="186"/>
        <v>25721.919999999998</v>
      </c>
      <c r="L3985" s="16">
        <f t="shared" si="187"/>
        <v>27075.705263157895</v>
      </c>
      <c r="M3985" s="16">
        <f t="shared" si="188"/>
        <v>30767.846889952154</v>
      </c>
      <c r="N3985" t="e">
        <f>INDEX(XML!$A$2:$R$782,MATCH(C3985,XML!$D$2:$D$737,0),2)</f>
        <v>#N/A</v>
      </c>
    </row>
    <row r="3986" spans="1:14" ht="45" x14ac:dyDescent="0.2">
      <c r="A3986">
        <v>71134</v>
      </c>
      <c r="B3986" t="s">
        <v>33264</v>
      </c>
      <c r="C3986" s="15" t="s">
        <v>33265</v>
      </c>
      <c r="D3986" s="15" t="s">
        <v>34837</v>
      </c>
      <c r="E3986">
        <v>26537</v>
      </c>
      <c r="F3986">
        <v>45113</v>
      </c>
      <c r="H3986">
        <v>118</v>
      </c>
      <c r="K3986" s="16">
        <f t="shared" si="186"/>
        <v>29721.439999999999</v>
      </c>
      <c r="L3986" s="16">
        <f t="shared" si="187"/>
        <v>31285.726315789474</v>
      </c>
      <c r="M3986" s="16">
        <f t="shared" si="188"/>
        <v>35551.961722488042</v>
      </c>
      <c r="N3986" t="e">
        <f>INDEX(XML!$A$2:$R$782,MATCH(C3986,XML!$D$2:$D$737,0),2)</f>
        <v>#N/A</v>
      </c>
    </row>
    <row r="3987" spans="1:14" ht="45" x14ac:dyDescent="0.2">
      <c r="A3987">
        <v>76708</v>
      </c>
      <c r="B3987" t="s">
        <v>35452</v>
      </c>
      <c r="C3987" s="15" t="s">
        <v>35453</v>
      </c>
      <c r="D3987" s="15" t="s">
        <v>35454</v>
      </c>
      <c r="E3987">
        <v>5797</v>
      </c>
      <c r="F3987">
        <v>9900</v>
      </c>
      <c r="H3987">
        <v>85</v>
      </c>
      <c r="K3987" s="16">
        <f t="shared" si="186"/>
        <v>6492.64</v>
      </c>
      <c r="L3987" s="16">
        <f t="shared" si="187"/>
        <v>6834.3578947368424</v>
      </c>
      <c r="M3987" s="16">
        <f t="shared" si="188"/>
        <v>7766.3157894736851</v>
      </c>
      <c r="N3987" t="e">
        <f>INDEX(XML!$A$2:$R$782,MATCH(C3987,XML!$D$2:$D$737,0),2)</f>
        <v>#N/A</v>
      </c>
    </row>
    <row r="3988" spans="1:14" ht="45" x14ac:dyDescent="0.2">
      <c r="A3988">
        <v>76709</v>
      </c>
      <c r="B3988" t="s">
        <v>35455</v>
      </c>
      <c r="C3988" s="15" t="s">
        <v>35456</v>
      </c>
      <c r="D3988" s="15" t="s">
        <v>35457</v>
      </c>
      <c r="E3988">
        <v>8677</v>
      </c>
      <c r="F3988">
        <v>14794</v>
      </c>
      <c r="K3988" s="16">
        <f t="shared" si="186"/>
        <v>9718.24</v>
      </c>
      <c r="L3988" s="16">
        <f t="shared" si="187"/>
        <v>10229.726315789474</v>
      </c>
      <c r="M3988" s="16">
        <f t="shared" si="188"/>
        <v>11624.688995215312</v>
      </c>
      <c r="N3988" t="e">
        <f>INDEX(XML!$A$2:$R$782,MATCH(C3988,XML!$D$2:$D$737,0),2)</f>
        <v>#N/A</v>
      </c>
    </row>
    <row r="3989" spans="1:14" ht="45" x14ac:dyDescent="0.2">
      <c r="A3989">
        <v>76710</v>
      </c>
      <c r="B3989" t="s">
        <v>35458</v>
      </c>
      <c r="C3989" s="15" t="s">
        <v>35459</v>
      </c>
      <c r="D3989" s="15" t="s">
        <v>35460</v>
      </c>
      <c r="E3989">
        <v>14007</v>
      </c>
      <c r="F3989">
        <v>23850</v>
      </c>
      <c r="K3989" s="16">
        <f t="shared" si="186"/>
        <v>15687.84</v>
      </c>
      <c r="L3989" s="16">
        <f t="shared" si="187"/>
        <v>16513.515789473684</v>
      </c>
      <c r="M3989" s="16">
        <f t="shared" si="188"/>
        <v>18765.358851674639</v>
      </c>
      <c r="N3989" t="e">
        <f>INDEX(XML!$A$2:$R$782,MATCH(C3989,XML!$D$2:$D$737,0),2)</f>
        <v>#N/A</v>
      </c>
    </row>
    <row r="3990" spans="1:14" ht="45" x14ac:dyDescent="0.2">
      <c r="A3990">
        <v>76711</v>
      </c>
      <c r="B3990" t="s">
        <v>35461</v>
      </c>
      <c r="C3990" s="15" t="s">
        <v>35462</v>
      </c>
      <c r="D3990" s="15" t="s">
        <v>35463</v>
      </c>
      <c r="E3990">
        <v>31829</v>
      </c>
      <c r="F3990">
        <v>54113</v>
      </c>
      <c r="H3990">
        <v>1</v>
      </c>
      <c r="K3990" s="16">
        <f t="shared" si="186"/>
        <v>35648.480000000003</v>
      </c>
      <c r="L3990" s="16">
        <f t="shared" si="187"/>
        <v>37524.715789473688</v>
      </c>
      <c r="M3990" s="16">
        <f t="shared" si="188"/>
        <v>42641.722488038286</v>
      </c>
      <c r="N3990" t="e">
        <f>INDEX(XML!$A$2:$R$782,MATCH(C3990,XML!$D$2:$D$737,0),2)</f>
        <v>#N/A</v>
      </c>
    </row>
    <row r="3991" spans="1:14" ht="45" x14ac:dyDescent="0.2">
      <c r="A3991">
        <v>76712</v>
      </c>
      <c r="B3991" t="s">
        <v>35464</v>
      </c>
      <c r="C3991" s="15" t="s">
        <v>35465</v>
      </c>
      <c r="D3991" s="15" t="s">
        <v>35466</v>
      </c>
      <c r="E3991">
        <v>57934</v>
      </c>
      <c r="F3991">
        <v>98494</v>
      </c>
      <c r="H3991">
        <v>9</v>
      </c>
      <c r="K3991" s="16">
        <f t="shared" si="186"/>
        <v>61989.38</v>
      </c>
      <c r="L3991" s="16">
        <f t="shared" si="187"/>
        <v>65251.978947368421</v>
      </c>
      <c r="M3991" s="16">
        <f t="shared" si="188"/>
        <v>74149.976076555031</v>
      </c>
      <c r="N3991" t="e">
        <f>INDEX(XML!$A$2:$R$782,MATCH(C3991,XML!$D$2:$D$737,0),2)</f>
        <v>#N/A</v>
      </c>
    </row>
    <row r="3992" spans="1:14" ht="56.25" x14ac:dyDescent="0.2">
      <c r="A3992">
        <v>78961</v>
      </c>
      <c r="B3992" t="s">
        <v>37799</v>
      </c>
      <c r="C3992" s="15" t="s">
        <v>37800</v>
      </c>
      <c r="D3992" s="15" t="s">
        <v>37801</v>
      </c>
      <c r="E3992">
        <v>4863</v>
      </c>
      <c r="F3992">
        <v>8269</v>
      </c>
      <c r="H3992">
        <v>93</v>
      </c>
      <c r="K3992" s="16">
        <f t="shared" si="186"/>
        <v>5446.5599999999995</v>
      </c>
      <c r="L3992" s="16">
        <f t="shared" si="187"/>
        <v>5733.2210526315794</v>
      </c>
      <c r="M3992" s="16">
        <f t="shared" si="188"/>
        <v>6515.0239234449773</v>
      </c>
      <c r="N3992" t="e">
        <f>INDEX(XML!$A$2:$R$782,MATCH(C3992,XML!$D$2:$D$737,0),2)</f>
        <v>#N/A</v>
      </c>
    </row>
    <row r="3993" spans="1:14" ht="33.75" customHeight="1" x14ac:dyDescent="0.2">
      <c r="A3993">
        <v>78963</v>
      </c>
      <c r="B3993" t="s">
        <v>37802</v>
      </c>
      <c r="C3993" s="15" t="s">
        <v>37803</v>
      </c>
      <c r="D3993" s="15" t="s">
        <v>37804</v>
      </c>
      <c r="E3993">
        <v>8600</v>
      </c>
      <c r="F3993">
        <v>14625</v>
      </c>
      <c r="K3993" s="16">
        <f t="shared" si="186"/>
        <v>9632</v>
      </c>
      <c r="L3993" s="16">
        <f t="shared" si="187"/>
        <v>10138.947368421053</v>
      </c>
      <c r="M3993" s="16">
        <f t="shared" si="188"/>
        <v>11521.531100478471</v>
      </c>
      <c r="N3993" t="e">
        <f>INDEX(XML!$A$2:$R$782,MATCH(C3993,XML!$D$2:$D$737,0),2)</f>
        <v>#N/A</v>
      </c>
    </row>
    <row r="3994" spans="1:14" ht="56.25" x14ac:dyDescent="0.2">
      <c r="A3994">
        <v>78965</v>
      </c>
      <c r="B3994" t="s">
        <v>37805</v>
      </c>
      <c r="C3994" s="15" t="s">
        <v>37806</v>
      </c>
      <c r="D3994" s="15" t="s">
        <v>37807</v>
      </c>
      <c r="E3994">
        <v>13930</v>
      </c>
      <c r="F3994">
        <v>23681</v>
      </c>
      <c r="H3994">
        <v>25</v>
      </c>
      <c r="K3994" s="16">
        <f t="shared" si="186"/>
        <v>15601.6</v>
      </c>
      <c r="L3994" s="16">
        <f t="shared" si="187"/>
        <v>16422.736842105263</v>
      </c>
      <c r="M3994" s="16">
        <f t="shared" si="188"/>
        <v>18662.200956937799</v>
      </c>
      <c r="N3994" t="e">
        <f>INDEX(XML!$A$2:$R$782,MATCH(C3994,XML!$D$2:$D$737,0),2)</f>
        <v>#N/A</v>
      </c>
    </row>
    <row r="3995" spans="1:14" ht="56.25" x14ac:dyDescent="0.2">
      <c r="A3995">
        <v>78967</v>
      </c>
      <c r="B3995" t="s">
        <v>37808</v>
      </c>
      <c r="C3995" s="15" t="s">
        <v>37809</v>
      </c>
      <c r="D3995" s="15" t="s">
        <v>37810</v>
      </c>
      <c r="E3995">
        <v>32406</v>
      </c>
      <c r="F3995">
        <v>55125</v>
      </c>
      <c r="H3995">
        <v>12</v>
      </c>
      <c r="K3995" s="16">
        <f t="shared" si="186"/>
        <v>36294.720000000001</v>
      </c>
      <c r="L3995" s="16">
        <f t="shared" si="187"/>
        <v>38204.968421052632</v>
      </c>
      <c r="M3995" s="16">
        <f t="shared" si="188"/>
        <v>43414.736842105267</v>
      </c>
      <c r="N3995" t="e">
        <f>INDEX(XML!$A$2:$R$782,MATCH(C3995,XML!$D$2:$D$737,0),2)</f>
        <v>#N/A</v>
      </c>
    </row>
    <row r="3996" spans="1:14" ht="56.25" x14ac:dyDescent="0.2">
      <c r="A3996">
        <v>78969</v>
      </c>
      <c r="B3996" t="s">
        <v>37811</v>
      </c>
      <c r="C3996" s="15" t="s">
        <v>37812</v>
      </c>
      <c r="D3996" s="15" t="s">
        <v>37813</v>
      </c>
      <c r="E3996">
        <v>56262</v>
      </c>
      <c r="F3996">
        <v>95738</v>
      </c>
      <c r="K3996" s="16">
        <f t="shared" si="186"/>
        <v>60200.340000000004</v>
      </c>
      <c r="L3996" s="16">
        <f t="shared" si="187"/>
        <v>63368.778947368424</v>
      </c>
      <c r="M3996" s="16">
        <f t="shared" si="188"/>
        <v>72009.976076555031</v>
      </c>
      <c r="N3996" t="e">
        <f>INDEX(XML!$A$2:$R$782,MATCH(C3996,XML!$D$2:$D$737,0),2)</f>
        <v>#N/A</v>
      </c>
    </row>
    <row r="3997" spans="1:14" ht="22.5" customHeight="1" x14ac:dyDescent="0.2">
      <c r="A3997">
        <v>78960</v>
      </c>
      <c r="B3997" t="s">
        <v>37814</v>
      </c>
      <c r="C3997" s="15" t="s">
        <v>37815</v>
      </c>
      <c r="D3997" s="15" t="s">
        <v>37816</v>
      </c>
      <c r="E3997">
        <v>5797</v>
      </c>
      <c r="F3997">
        <v>9900</v>
      </c>
      <c r="K3997" s="16">
        <f t="shared" si="186"/>
        <v>6492.64</v>
      </c>
      <c r="L3997" s="16">
        <f t="shared" si="187"/>
        <v>6834.3578947368424</v>
      </c>
      <c r="M3997" s="16">
        <f t="shared" si="188"/>
        <v>7766.3157894736851</v>
      </c>
      <c r="N3997" t="e">
        <f>INDEX(XML!$A$2:$R$782,MATCH(C3997,XML!$D$2:$D$737,0),2)</f>
        <v>#N/A</v>
      </c>
    </row>
    <row r="3998" spans="1:14" ht="56.25" x14ac:dyDescent="0.2">
      <c r="A3998">
        <v>78962</v>
      </c>
      <c r="B3998" t="s">
        <v>37817</v>
      </c>
      <c r="C3998" s="15" t="s">
        <v>37818</v>
      </c>
      <c r="D3998" s="15" t="s">
        <v>37819</v>
      </c>
      <c r="E3998">
        <v>8677</v>
      </c>
      <c r="F3998">
        <v>14794</v>
      </c>
      <c r="K3998" s="16">
        <f t="shared" si="186"/>
        <v>9718.24</v>
      </c>
      <c r="L3998" s="16">
        <f t="shared" si="187"/>
        <v>10229.726315789474</v>
      </c>
      <c r="M3998" s="16">
        <f t="shared" si="188"/>
        <v>11624.688995215312</v>
      </c>
      <c r="N3998" t="e">
        <f>INDEX(XML!$A$2:$R$782,MATCH(C3998,XML!$D$2:$D$737,0),2)</f>
        <v>#N/A</v>
      </c>
    </row>
    <row r="3999" spans="1:14" ht="56.25" x14ac:dyDescent="0.2">
      <c r="A3999">
        <v>78964</v>
      </c>
      <c r="B3999" t="s">
        <v>37820</v>
      </c>
      <c r="C3999" s="15" t="s">
        <v>37821</v>
      </c>
      <c r="D3999" s="15" t="s">
        <v>37822</v>
      </c>
      <c r="E3999">
        <v>14007</v>
      </c>
      <c r="F3999">
        <v>23850</v>
      </c>
      <c r="K3999" s="16">
        <f t="shared" si="186"/>
        <v>15687.84</v>
      </c>
      <c r="L3999" s="16">
        <f t="shared" si="187"/>
        <v>16513.515789473684</v>
      </c>
      <c r="M3999" s="16">
        <f t="shared" si="188"/>
        <v>18765.358851674639</v>
      </c>
      <c r="N3999" t="e">
        <f>INDEX(XML!$A$2:$R$782,MATCH(C3999,XML!$D$2:$D$737,0),2)</f>
        <v>#N/A</v>
      </c>
    </row>
    <row r="4000" spans="1:14" ht="56.25" x14ac:dyDescent="0.2">
      <c r="A4000">
        <v>78966</v>
      </c>
      <c r="B4000" t="s">
        <v>37823</v>
      </c>
      <c r="C4000" s="15" t="s">
        <v>37824</v>
      </c>
      <c r="D4000" s="15" t="s">
        <v>37825</v>
      </c>
      <c r="E4000">
        <v>35408</v>
      </c>
      <c r="F4000">
        <v>60244</v>
      </c>
      <c r="H4000">
        <v>2</v>
      </c>
      <c r="K4000" s="16">
        <f t="shared" si="186"/>
        <v>39656.959999999999</v>
      </c>
      <c r="L4000" s="16">
        <f t="shared" si="187"/>
        <v>41744.168421052629</v>
      </c>
      <c r="M4000" s="16">
        <f t="shared" si="188"/>
        <v>47436.555023923444</v>
      </c>
      <c r="N4000" t="e">
        <f>INDEX(XML!$A$2:$R$782,MATCH(C4000,XML!$D$2:$D$737,0),2)</f>
        <v>#N/A</v>
      </c>
    </row>
    <row r="4001" spans="1:14" ht="45" x14ac:dyDescent="0.2">
      <c r="A4001">
        <v>78968</v>
      </c>
      <c r="B4001" t="s">
        <v>37826</v>
      </c>
      <c r="C4001" s="15" t="s">
        <v>37827</v>
      </c>
      <c r="D4001" s="15" t="s">
        <v>37828</v>
      </c>
      <c r="E4001">
        <v>61725</v>
      </c>
      <c r="F4001">
        <v>104963</v>
      </c>
      <c r="K4001" s="16">
        <f t="shared" si="186"/>
        <v>66045.75</v>
      </c>
      <c r="L4001" s="16">
        <f t="shared" si="187"/>
        <v>69521.84210526316</v>
      </c>
      <c r="M4001" s="16">
        <f t="shared" si="188"/>
        <v>79002.093301435409</v>
      </c>
      <c r="N4001" t="e">
        <f>INDEX(XML!$A$2:$R$782,MATCH(C4001,XML!$D$2:$D$737,0),2)</f>
        <v>#N/A</v>
      </c>
    </row>
    <row r="4002" spans="1:14" ht="45" x14ac:dyDescent="0.2">
      <c r="A4002">
        <v>75702</v>
      </c>
      <c r="B4002" t="s">
        <v>33266</v>
      </c>
      <c r="C4002" s="15" t="s">
        <v>33267</v>
      </c>
      <c r="D4002" s="15" t="s">
        <v>34838</v>
      </c>
      <c r="E4002">
        <v>14397</v>
      </c>
      <c r="F4002">
        <v>24525</v>
      </c>
      <c r="H4002">
        <v>76</v>
      </c>
      <c r="K4002" s="16">
        <f t="shared" si="186"/>
        <v>16124.64</v>
      </c>
      <c r="L4002" s="16">
        <f t="shared" si="187"/>
        <v>16973.305263157894</v>
      </c>
      <c r="M4002" s="16">
        <f t="shared" si="188"/>
        <v>19287.846889952154</v>
      </c>
      <c r="N4002" t="e">
        <f>INDEX(XML!$A$2:$R$782,MATCH(C4002,XML!$D$2:$D$737,0),2)</f>
        <v>#N/A</v>
      </c>
    </row>
    <row r="4003" spans="1:14" ht="45" x14ac:dyDescent="0.2">
      <c r="A4003">
        <v>75703</v>
      </c>
      <c r="B4003" t="s">
        <v>33268</v>
      </c>
      <c r="C4003" s="15" t="s">
        <v>33269</v>
      </c>
      <c r="D4003" s="15" t="s">
        <v>34839</v>
      </c>
      <c r="E4003">
        <v>54084</v>
      </c>
      <c r="F4003">
        <v>91969</v>
      </c>
      <c r="H4003">
        <v>40</v>
      </c>
      <c r="K4003" s="16">
        <f t="shared" si="186"/>
        <v>57869.88</v>
      </c>
      <c r="L4003" s="16">
        <f t="shared" si="187"/>
        <v>60915.663157894734</v>
      </c>
      <c r="M4003" s="16">
        <f t="shared" si="188"/>
        <v>69222.344497607657</v>
      </c>
      <c r="N4003" t="e">
        <f>INDEX(XML!$A$2:$R$782,MATCH(C4003,XML!$D$2:$D$737,0),2)</f>
        <v>#N/A</v>
      </c>
    </row>
    <row r="4004" spans="1:14" ht="22.5" customHeight="1" x14ac:dyDescent="0.25">
      <c r="A4004" s="184" t="s">
        <v>3806</v>
      </c>
      <c r="B4004" s="184"/>
      <c r="C4004" s="185"/>
      <c r="D4004" s="185"/>
      <c r="E4004" s="184"/>
      <c r="F4004" s="184"/>
      <c r="G4004" s="184"/>
      <c r="H4004" s="184"/>
      <c r="I4004" s="184"/>
      <c r="J4004" s="184"/>
      <c r="K4004" s="16">
        <f t="shared" si="186"/>
        <v>0</v>
      </c>
      <c r="L4004" s="16">
        <f t="shared" si="187"/>
        <v>0</v>
      </c>
      <c r="M4004" s="16">
        <f t="shared" si="188"/>
        <v>0</v>
      </c>
      <c r="N4004" t="e">
        <f>INDEX(XML!$A$2:$R$782,MATCH(C4004,XML!$D$2:$D$737,0),2)</f>
        <v>#N/A</v>
      </c>
    </row>
    <row r="4005" spans="1:14" ht="45" x14ac:dyDescent="0.2">
      <c r="A4005">
        <v>59744</v>
      </c>
      <c r="B4005">
        <v>43347</v>
      </c>
      <c r="C4005" s="15" t="s">
        <v>16570</v>
      </c>
      <c r="D4005" s="15" t="s">
        <v>16571</v>
      </c>
      <c r="E4005">
        <v>234</v>
      </c>
      <c r="F4005">
        <v>350</v>
      </c>
      <c r="H4005" t="s">
        <v>766</v>
      </c>
      <c r="K4005" s="16">
        <f t="shared" si="186"/>
        <v>262.08</v>
      </c>
      <c r="L4005" s="16">
        <f t="shared" si="187"/>
        <v>275.87368421052633</v>
      </c>
      <c r="M4005" s="16">
        <f t="shared" si="188"/>
        <v>313.49282296650722</v>
      </c>
      <c r="N4005" t="e">
        <f>INDEX(XML!$A$2:$R$782,MATCH(C4005,XML!$D$2:$D$737,0),2)</f>
        <v>#N/A</v>
      </c>
    </row>
    <row r="4006" spans="1:14" ht="45" x14ac:dyDescent="0.2">
      <c r="A4006">
        <v>36150</v>
      </c>
      <c r="B4006">
        <v>43437</v>
      </c>
      <c r="C4006" s="15" t="s">
        <v>3807</v>
      </c>
      <c r="D4006" s="15" t="s">
        <v>3808</v>
      </c>
      <c r="E4006">
        <v>1445</v>
      </c>
      <c r="F4006">
        <v>2100</v>
      </c>
      <c r="H4006" t="s">
        <v>746</v>
      </c>
      <c r="K4006" s="16">
        <f t="shared" si="186"/>
        <v>1618.4</v>
      </c>
      <c r="L4006" s="16">
        <f t="shared" si="187"/>
        <v>1703.578947368421</v>
      </c>
      <c r="M4006" s="16">
        <f t="shared" si="188"/>
        <v>1935.8851674641148</v>
      </c>
      <c r="N4006" t="e">
        <f>INDEX(XML!$A$2:$R$782,MATCH(C4006,XML!$D$2:$D$737,0),2)</f>
        <v>#N/A</v>
      </c>
    </row>
    <row r="4007" spans="1:14" ht="45" x14ac:dyDescent="0.2">
      <c r="A4007">
        <v>36149</v>
      </c>
      <c r="B4007">
        <v>43432</v>
      </c>
      <c r="C4007" s="15" t="s">
        <v>3809</v>
      </c>
      <c r="D4007" s="15" t="s">
        <v>3810</v>
      </c>
      <c r="E4007">
        <v>3017</v>
      </c>
      <c r="F4007">
        <v>4400</v>
      </c>
      <c r="H4007" t="s">
        <v>746</v>
      </c>
      <c r="K4007" s="16">
        <f t="shared" si="186"/>
        <v>3379.04</v>
      </c>
      <c r="L4007" s="16">
        <f t="shared" si="187"/>
        <v>3556.8842105263157</v>
      </c>
      <c r="M4007" s="16">
        <f t="shared" si="188"/>
        <v>4041.9138755980862</v>
      </c>
      <c r="N4007" t="e">
        <f>INDEX(XML!$A$2:$R$782,MATCH(C4007,XML!$D$2:$D$737,0),2)</f>
        <v>#N/A</v>
      </c>
    </row>
    <row r="4008" spans="1:14" ht="45" x14ac:dyDescent="0.2">
      <c r="A4008">
        <v>36148</v>
      </c>
      <c r="B4008">
        <v>43351</v>
      </c>
      <c r="C4008" s="15" t="s">
        <v>3811</v>
      </c>
      <c r="D4008" s="15" t="s">
        <v>3812</v>
      </c>
      <c r="E4008">
        <v>5849</v>
      </c>
      <c r="F4008">
        <v>8500</v>
      </c>
      <c r="H4008" t="s">
        <v>746</v>
      </c>
      <c r="K4008" s="16">
        <f t="shared" si="186"/>
        <v>6550.88</v>
      </c>
      <c r="L4008" s="16">
        <f t="shared" si="187"/>
        <v>6895.6631578947372</v>
      </c>
      <c r="M4008" s="16">
        <f t="shared" si="188"/>
        <v>7835.9808612440193</v>
      </c>
      <c r="N4008" t="e">
        <f>INDEX(XML!$A$2:$R$782,MATCH(C4008,XML!$D$2:$D$737,0),2)</f>
        <v>#N/A</v>
      </c>
    </row>
    <row r="4009" spans="1:14" ht="22.5" customHeight="1" x14ac:dyDescent="0.2">
      <c r="A4009">
        <v>36147</v>
      </c>
      <c r="B4009">
        <v>43352</v>
      </c>
      <c r="C4009" s="15" t="s">
        <v>3813</v>
      </c>
      <c r="D4009" s="15" t="s">
        <v>3814</v>
      </c>
      <c r="E4009">
        <v>3357</v>
      </c>
      <c r="F4009">
        <v>4870</v>
      </c>
      <c r="H4009" t="s">
        <v>746</v>
      </c>
      <c r="K4009" s="16">
        <f t="shared" si="186"/>
        <v>3759.84</v>
      </c>
      <c r="L4009" s="16">
        <f t="shared" si="187"/>
        <v>3957.7263157894736</v>
      </c>
      <c r="M4009" s="16">
        <f t="shared" si="188"/>
        <v>4497.4162679425835</v>
      </c>
      <c r="N4009" t="e">
        <f>INDEX(XML!$A$2:$R$782,MATCH(C4009,XML!$D$2:$D$737,0),2)</f>
        <v>#N/A</v>
      </c>
    </row>
    <row r="4010" spans="1:14" ht="22.5" customHeight="1" x14ac:dyDescent="0.2">
      <c r="A4010">
        <v>36146</v>
      </c>
      <c r="B4010">
        <v>43343</v>
      </c>
      <c r="C4010" s="15" t="s">
        <v>3815</v>
      </c>
      <c r="D4010" s="15" t="s">
        <v>3816</v>
      </c>
      <c r="E4010">
        <v>6055</v>
      </c>
      <c r="F4010">
        <v>10100</v>
      </c>
      <c r="H4010" t="s">
        <v>746</v>
      </c>
      <c r="K4010" s="16">
        <f t="shared" si="186"/>
        <v>6781.6</v>
      </c>
      <c r="L4010" s="16">
        <f t="shared" si="187"/>
        <v>7138.5263157894733</v>
      </c>
      <c r="M4010" s="16">
        <f t="shared" si="188"/>
        <v>8111.9617224880376</v>
      </c>
      <c r="N4010" t="e">
        <f>INDEX(XML!$A$2:$R$782,MATCH(C4010,XML!$D$2:$D$737,0),2)</f>
        <v>#N/A</v>
      </c>
    </row>
    <row r="4011" spans="1:14" ht="45" x14ac:dyDescent="0.2">
      <c r="A4011">
        <v>36139</v>
      </c>
      <c r="B4011">
        <v>43547</v>
      </c>
      <c r="C4011" s="15" t="s">
        <v>3817</v>
      </c>
      <c r="D4011" s="15" t="s">
        <v>3818</v>
      </c>
      <c r="E4011">
        <v>275</v>
      </c>
      <c r="F4011">
        <v>400</v>
      </c>
      <c r="H4011" t="s">
        <v>768</v>
      </c>
      <c r="K4011" s="16">
        <f t="shared" si="186"/>
        <v>308</v>
      </c>
      <c r="L4011" s="16">
        <f t="shared" si="187"/>
        <v>324.21052631578948</v>
      </c>
      <c r="M4011" s="16">
        <f t="shared" si="188"/>
        <v>368.42105263157896</v>
      </c>
      <c r="N4011" t="e">
        <f>INDEX(XML!$A$2:$R$782,MATCH(C4011,XML!$D$2:$D$737,0),2)</f>
        <v>#N/A</v>
      </c>
    </row>
    <row r="4012" spans="1:14" ht="45" x14ac:dyDescent="0.2">
      <c r="A4012">
        <v>36142</v>
      </c>
      <c r="B4012">
        <v>43523</v>
      </c>
      <c r="C4012" s="15" t="s">
        <v>3819</v>
      </c>
      <c r="D4012" s="15" t="s">
        <v>3820</v>
      </c>
      <c r="E4012">
        <v>1685</v>
      </c>
      <c r="F4012">
        <v>2450</v>
      </c>
      <c r="H4012" t="s">
        <v>746</v>
      </c>
      <c r="K4012" s="16">
        <f t="shared" si="186"/>
        <v>1887.2</v>
      </c>
      <c r="L4012" s="16">
        <f t="shared" si="187"/>
        <v>1986.5263157894738</v>
      </c>
      <c r="M4012" s="16">
        <f t="shared" si="188"/>
        <v>2257.416267942584</v>
      </c>
      <c r="N4012" t="e">
        <f>INDEX(XML!$A$2:$R$782,MATCH(C4012,XML!$D$2:$D$737,0),2)</f>
        <v>#N/A</v>
      </c>
    </row>
    <row r="4013" spans="1:14" ht="22.5" customHeight="1" x14ac:dyDescent="0.2">
      <c r="A4013">
        <v>36141</v>
      </c>
      <c r="B4013">
        <v>43522</v>
      </c>
      <c r="C4013" s="15" t="s">
        <v>3821</v>
      </c>
      <c r="D4013" s="15" t="s">
        <v>3822</v>
      </c>
      <c r="E4013">
        <v>3737</v>
      </c>
      <c r="F4013">
        <v>5450</v>
      </c>
      <c r="H4013" t="s">
        <v>746</v>
      </c>
      <c r="K4013" s="16">
        <f t="shared" si="186"/>
        <v>4185.4399999999996</v>
      </c>
      <c r="L4013" s="16">
        <f t="shared" si="187"/>
        <v>4405.7263157894731</v>
      </c>
      <c r="M4013" s="16">
        <f t="shared" si="188"/>
        <v>5006.5071770334916</v>
      </c>
      <c r="N4013" t="e">
        <f>INDEX(XML!$A$2:$R$782,MATCH(C4013,XML!$D$2:$D$737,0),2)</f>
        <v>#N/A</v>
      </c>
    </row>
    <row r="4014" spans="1:14" ht="22.5" customHeight="1" x14ac:dyDescent="0.2">
      <c r="A4014">
        <v>36140</v>
      </c>
      <c r="B4014">
        <v>43548</v>
      </c>
      <c r="C4014" s="15" t="s">
        <v>3823</v>
      </c>
      <c r="D4014" s="15" t="s">
        <v>3824</v>
      </c>
      <c r="E4014">
        <v>7012</v>
      </c>
      <c r="F4014">
        <v>10200</v>
      </c>
      <c r="H4014" t="s">
        <v>746</v>
      </c>
      <c r="K4014" s="16">
        <f t="shared" si="186"/>
        <v>7853.44</v>
      </c>
      <c r="L4014" s="16">
        <f t="shared" si="187"/>
        <v>8266.7789473684206</v>
      </c>
      <c r="M4014" s="16">
        <f t="shared" si="188"/>
        <v>9394.0669856459317</v>
      </c>
      <c r="N4014" t="e">
        <f>INDEX(XML!$A$2:$R$782,MATCH(C4014,XML!$D$2:$D$737,0),2)</f>
        <v>#N/A</v>
      </c>
    </row>
    <row r="4015" spans="1:14" ht="45" x14ac:dyDescent="0.2">
      <c r="A4015">
        <v>36145</v>
      </c>
      <c r="B4015">
        <v>43498</v>
      </c>
      <c r="C4015" s="15" t="s">
        <v>3825</v>
      </c>
      <c r="D4015" s="15" t="s">
        <v>3826</v>
      </c>
      <c r="E4015">
        <v>1705</v>
      </c>
      <c r="F4015">
        <v>2500</v>
      </c>
      <c r="H4015">
        <v>45</v>
      </c>
      <c r="K4015" s="16">
        <f t="shared" si="186"/>
        <v>1909.6</v>
      </c>
      <c r="L4015" s="16">
        <f t="shared" si="187"/>
        <v>2010.1052631578948</v>
      </c>
      <c r="M4015" s="16">
        <f t="shared" si="188"/>
        <v>2284.2105263157896</v>
      </c>
      <c r="N4015" t="e">
        <f>INDEX(XML!$A$2:$R$782,MATCH(C4015,XML!$D$2:$D$737,0),2)</f>
        <v>#N/A</v>
      </c>
    </row>
    <row r="4016" spans="1:14" ht="45" x14ac:dyDescent="0.2">
      <c r="A4016">
        <v>36144</v>
      </c>
      <c r="B4016">
        <v>43500</v>
      </c>
      <c r="C4016" s="15" t="s">
        <v>3827</v>
      </c>
      <c r="D4016" s="15" t="s">
        <v>3828</v>
      </c>
      <c r="E4016">
        <v>3394</v>
      </c>
      <c r="F4016">
        <v>5200</v>
      </c>
      <c r="H4016" t="s">
        <v>746</v>
      </c>
      <c r="K4016" s="16">
        <f t="shared" si="186"/>
        <v>3801.2799999999997</v>
      </c>
      <c r="L4016" s="16">
        <f t="shared" si="187"/>
        <v>4001.3473684210526</v>
      </c>
      <c r="M4016" s="16">
        <f t="shared" si="188"/>
        <v>4546.9856459330149</v>
      </c>
      <c r="N4016" t="e">
        <f>INDEX(XML!$A$2:$R$782,MATCH(C4016,XML!$D$2:$D$737,0),2)</f>
        <v>#N/A</v>
      </c>
    </row>
    <row r="4017" spans="1:14" ht="45" x14ac:dyDescent="0.2">
      <c r="A4017">
        <v>36143</v>
      </c>
      <c r="B4017">
        <v>43550</v>
      </c>
      <c r="C4017" s="15" t="s">
        <v>3829</v>
      </c>
      <c r="D4017" s="15" t="s">
        <v>3830</v>
      </c>
      <c r="E4017">
        <v>7012</v>
      </c>
      <c r="F4017">
        <v>10200</v>
      </c>
      <c r="H4017" t="s">
        <v>746</v>
      </c>
      <c r="K4017" s="16">
        <f t="shared" si="186"/>
        <v>7853.44</v>
      </c>
      <c r="L4017" s="16">
        <f t="shared" si="187"/>
        <v>8266.7789473684206</v>
      </c>
      <c r="M4017" s="16">
        <f t="shared" si="188"/>
        <v>9394.0669856459317</v>
      </c>
      <c r="N4017" t="e">
        <f>INDEX(XML!$A$2:$R$782,MATCH(C4017,XML!$D$2:$D$737,0),2)</f>
        <v>#N/A</v>
      </c>
    </row>
    <row r="4018" spans="1:14" ht="15.75" x14ac:dyDescent="0.25">
      <c r="A4018" s="184" t="s">
        <v>866</v>
      </c>
      <c r="B4018" s="184"/>
      <c r="C4018" s="185"/>
      <c r="D4018" s="185"/>
      <c r="E4018" s="184"/>
      <c r="F4018" s="184"/>
      <c r="G4018" s="184"/>
      <c r="H4018" s="184"/>
      <c r="I4018" s="184"/>
      <c r="J4018" s="184"/>
      <c r="K4018" s="16">
        <f t="shared" si="186"/>
        <v>0</v>
      </c>
      <c r="L4018" s="16">
        <f t="shared" si="187"/>
        <v>0</v>
      </c>
      <c r="M4018" s="16">
        <f t="shared" si="188"/>
        <v>0</v>
      </c>
      <c r="N4018" t="e">
        <f>INDEX(XML!$A$2:$R$782,MATCH(C4018,XML!$D$2:$D$737,0),2)</f>
        <v>#N/A</v>
      </c>
    </row>
    <row r="4019" spans="1:14" ht="90" x14ac:dyDescent="0.2">
      <c r="A4019">
        <v>72860</v>
      </c>
      <c r="B4019" t="s">
        <v>32734</v>
      </c>
      <c r="C4019" s="15" t="s">
        <v>32735</v>
      </c>
      <c r="D4019" s="15" t="s">
        <v>32736</v>
      </c>
      <c r="E4019">
        <v>1007908</v>
      </c>
      <c r="F4019">
        <v>1209490</v>
      </c>
      <c r="K4019" s="16">
        <f t="shared" si="186"/>
        <v>1078461.56</v>
      </c>
      <c r="L4019" s="16">
        <f t="shared" si="187"/>
        <v>1135222.6947368421</v>
      </c>
      <c r="M4019" s="16">
        <f t="shared" si="188"/>
        <v>1290025.7894736843</v>
      </c>
      <c r="N4019" t="e">
        <f>INDEX(XML!$A$2:$R$782,MATCH(C4019,XML!$D$2:$D$737,0),2)</f>
        <v>#N/A</v>
      </c>
    </row>
    <row r="4020" spans="1:14" ht="135" x14ac:dyDescent="0.2">
      <c r="A4020">
        <v>72422</v>
      </c>
      <c r="B4020" t="s">
        <v>33337</v>
      </c>
      <c r="C4020" s="15" t="s">
        <v>33338</v>
      </c>
      <c r="D4020" s="15" t="s">
        <v>33339</v>
      </c>
      <c r="E4020">
        <v>1588503</v>
      </c>
      <c r="F4020">
        <v>1906204</v>
      </c>
      <c r="K4020" s="16">
        <f t="shared" si="186"/>
        <v>1699698.21</v>
      </c>
      <c r="L4020" s="16">
        <f t="shared" si="187"/>
        <v>1789156.0105263158</v>
      </c>
      <c r="M4020" s="16">
        <f t="shared" si="188"/>
        <v>2033131.8301435409</v>
      </c>
      <c r="N4020" t="e">
        <f>INDEX(XML!$A$2:$R$782,MATCH(C4020,XML!$D$2:$D$737,0),2)</f>
        <v>#N/A</v>
      </c>
    </row>
    <row r="4021" spans="1:14" ht="101.25" x14ac:dyDescent="0.2">
      <c r="A4021">
        <v>83472</v>
      </c>
      <c r="B4021" t="s">
        <v>47952</v>
      </c>
      <c r="C4021" s="15" t="s">
        <v>47953</v>
      </c>
      <c r="D4021" s="15" t="s">
        <v>47954</v>
      </c>
      <c r="E4021">
        <v>1</v>
      </c>
      <c r="F4021">
        <v>1</v>
      </c>
      <c r="K4021" s="16">
        <f t="shared" si="186"/>
        <v>1.1200000000000001</v>
      </c>
      <c r="L4021" s="16">
        <f t="shared" si="187"/>
        <v>1.1789473684210527</v>
      </c>
      <c r="M4021" s="16">
        <f t="shared" si="188"/>
        <v>1.3397129186602872</v>
      </c>
      <c r="N4021" t="e">
        <f>INDEX(XML!$A$2:$R$782,MATCH(C4021,XML!$D$2:$D$737,0),2)</f>
        <v>#N/A</v>
      </c>
    </row>
    <row r="4022" spans="1:14" ht="101.25" x14ac:dyDescent="0.2">
      <c r="A4022">
        <v>83473</v>
      </c>
      <c r="B4022" t="s">
        <v>47955</v>
      </c>
      <c r="C4022" s="15" t="s">
        <v>47956</v>
      </c>
      <c r="D4022" s="15" t="s">
        <v>47957</v>
      </c>
      <c r="E4022">
        <v>1</v>
      </c>
      <c r="F4022">
        <v>1</v>
      </c>
      <c r="K4022" s="16">
        <f t="shared" si="186"/>
        <v>1.1200000000000001</v>
      </c>
      <c r="L4022" s="16">
        <f t="shared" si="187"/>
        <v>1.1789473684210527</v>
      </c>
      <c r="M4022" s="16">
        <f t="shared" si="188"/>
        <v>1.3397129186602872</v>
      </c>
      <c r="N4022" t="e">
        <f>INDEX(XML!$A$2:$R$782,MATCH(C4022,XML!$D$2:$D$737,0),2)</f>
        <v>#N/A</v>
      </c>
    </row>
    <row r="4023" spans="1:14" ht="90" x14ac:dyDescent="0.2">
      <c r="A4023">
        <v>83470</v>
      </c>
      <c r="B4023" t="s">
        <v>47958</v>
      </c>
      <c r="C4023" s="15" t="s">
        <v>47959</v>
      </c>
      <c r="D4023" s="15" t="s">
        <v>47960</v>
      </c>
      <c r="E4023">
        <v>1</v>
      </c>
      <c r="F4023">
        <v>1</v>
      </c>
      <c r="K4023" s="16">
        <f t="shared" si="186"/>
        <v>1.1200000000000001</v>
      </c>
      <c r="L4023" s="16">
        <f t="shared" si="187"/>
        <v>1.1789473684210527</v>
      </c>
      <c r="M4023" s="16">
        <f t="shared" si="188"/>
        <v>1.3397129186602872</v>
      </c>
      <c r="N4023" t="e">
        <f>INDEX(XML!$A$2:$R$782,MATCH(C4023,XML!$D$2:$D$737,0),2)</f>
        <v>#N/A</v>
      </c>
    </row>
    <row r="4024" spans="1:14" ht="90" x14ac:dyDescent="0.2">
      <c r="A4024">
        <v>83467</v>
      </c>
      <c r="B4024" t="s">
        <v>47961</v>
      </c>
      <c r="C4024" s="15" t="s">
        <v>47962</v>
      </c>
      <c r="D4024" s="15" t="s">
        <v>47963</v>
      </c>
      <c r="E4024">
        <v>1</v>
      </c>
      <c r="F4024">
        <v>1</v>
      </c>
      <c r="K4024" s="16">
        <f t="shared" si="186"/>
        <v>1.1200000000000001</v>
      </c>
      <c r="L4024" s="16">
        <f t="shared" si="187"/>
        <v>1.1789473684210527</v>
      </c>
      <c r="M4024" s="16">
        <f t="shared" si="188"/>
        <v>1.3397129186602872</v>
      </c>
      <c r="N4024" t="e">
        <f>INDEX(XML!$A$2:$R$782,MATCH(C4024,XML!$D$2:$D$737,0),2)</f>
        <v>#N/A</v>
      </c>
    </row>
    <row r="4025" spans="1:14" ht="90" x14ac:dyDescent="0.2">
      <c r="A4025">
        <v>83666</v>
      </c>
      <c r="B4025" t="s">
        <v>47964</v>
      </c>
      <c r="C4025" s="15" t="s">
        <v>47965</v>
      </c>
      <c r="D4025" s="15" t="s">
        <v>47966</v>
      </c>
      <c r="E4025">
        <v>1</v>
      </c>
      <c r="F4025">
        <v>1</v>
      </c>
      <c r="K4025" s="16">
        <f t="shared" si="186"/>
        <v>1.1200000000000001</v>
      </c>
      <c r="L4025" s="16">
        <f t="shared" si="187"/>
        <v>1.1789473684210527</v>
      </c>
      <c r="M4025" s="16">
        <f t="shared" si="188"/>
        <v>1.3397129186602872</v>
      </c>
      <c r="N4025" t="e">
        <f>INDEX(XML!$A$2:$R$782,MATCH(C4025,XML!$D$2:$D$737,0),2)</f>
        <v>#N/A</v>
      </c>
    </row>
    <row r="4026" spans="1:14" ht="101.25" x14ac:dyDescent="0.2">
      <c r="A4026">
        <v>83468</v>
      </c>
      <c r="B4026" t="s">
        <v>47967</v>
      </c>
      <c r="C4026" s="15" t="s">
        <v>47968</v>
      </c>
      <c r="D4026" s="15" t="s">
        <v>47969</v>
      </c>
      <c r="E4026">
        <v>1</v>
      </c>
      <c r="F4026">
        <v>1</v>
      </c>
      <c r="K4026" s="16">
        <f t="shared" si="186"/>
        <v>1.1200000000000001</v>
      </c>
      <c r="L4026" s="16">
        <f t="shared" si="187"/>
        <v>1.1789473684210527</v>
      </c>
      <c r="M4026" s="16">
        <f t="shared" si="188"/>
        <v>1.3397129186602872</v>
      </c>
      <c r="N4026" t="e">
        <f>INDEX(XML!$A$2:$R$782,MATCH(C4026,XML!$D$2:$D$737,0),2)</f>
        <v>#N/A</v>
      </c>
    </row>
    <row r="4027" spans="1:14" ht="90" x14ac:dyDescent="0.2">
      <c r="A4027">
        <v>83665</v>
      </c>
      <c r="B4027" t="s">
        <v>47970</v>
      </c>
      <c r="C4027" s="15" t="s">
        <v>47971</v>
      </c>
      <c r="D4027" s="15" t="s">
        <v>47972</v>
      </c>
      <c r="E4027">
        <v>1</v>
      </c>
      <c r="F4027">
        <v>1</v>
      </c>
      <c r="K4027" s="16">
        <f t="shared" si="186"/>
        <v>1.1200000000000001</v>
      </c>
      <c r="L4027" s="16">
        <f t="shared" si="187"/>
        <v>1.1789473684210527</v>
      </c>
      <c r="M4027" s="16">
        <f t="shared" si="188"/>
        <v>1.3397129186602872</v>
      </c>
      <c r="N4027" t="e">
        <f>INDEX(XML!$A$2:$R$782,MATCH(C4027,XML!$D$2:$D$737,0),2)</f>
        <v>#N/A</v>
      </c>
    </row>
    <row r="4028" spans="1:14" ht="101.25" x14ac:dyDescent="0.2">
      <c r="A4028">
        <v>69565</v>
      </c>
      <c r="B4028" t="s">
        <v>47973</v>
      </c>
      <c r="C4028" s="15" t="s">
        <v>47974</v>
      </c>
      <c r="D4028" s="15" t="s">
        <v>47975</v>
      </c>
      <c r="E4028">
        <v>1</v>
      </c>
      <c r="F4028">
        <v>1</v>
      </c>
      <c r="K4028" s="16">
        <f t="shared" si="186"/>
        <v>1.1200000000000001</v>
      </c>
      <c r="L4028" s="16">
        <f t="shared" si="187"/>
        <v>1.1789473684210527</v>
      </c>
      <c r="M4028" s="16">
        <f t="shared" si="188"/>
        <v>1.3397129186602872</v>
      </c>
      <c r="N4028" t="e">
        <f>INDEX(XML!$A$2:$R$782,MATCH(C4028,XML!$D$2:$D$737,0),2)</f>
        <v>#N/A</v>
      </c>
    </row>
    <row r="4029" spans="1:14" ht="101.25" x14ac:dyDescent="0.2">
      <c r="A4029">
        <v>83659</v>
      </c>
      <c r="B4029" t="s">
        <v>47988</v>
      </c>
      <c r="C4029" s="15" t="s">
        <v>47989</v>
      </c>
      <c r="D4029" s="15" t="s">
        <v>47990</v>
      </c>
      <c r="E4029">
        <v>1</v>
      </c>
      <c r="F4029">
        <v>1</v>
      </c>
      <c r="K4029" s="16">
        <f t="shared" si="186"/>
        <v>1.1200000000000001</v>
      </c>
      <c r="L4029" s="16">
        <f t="shared" si="187"/>
        <v>1.1789473684210527</v>
      </c>
      <c r="M4029" s="16">
        <f t="shared" si="188"/>
        <v>1.3397129186602872</v>
      </c>
      <c r="N4029" t="e">
        <f>INDEX(XML!$A$2:$R$782,MATCH(C4029,XML!$D$2:$D$737,0),2)</f>
        <v>#N/A</v>
      </c>
    </row>
    <row r="4030" spans="1:14" ht="101.25" x14ac:dyDescent="0.2">
      <c r="A4030">
        <v>83657</v>
      </c>
      <c r="B4030" t="s">
        <v>47976</v>
      </c>
      <c r="C4030" s="15" t="s">
        <v>47977</v>
      </c>
      <c r="D4030" s="15" t="s">
        <v>47978</v>
      </c>
      <c r="E4030">
        <v>1</v>
      </c>
      <c r="F4030">
        <v>1</v>
      </c>
      <c r="K4030" s="16">
        <f t="shared" si="186"/>
        <v>1.1200000000000001</v>
      </c>
      <c r="L4030" s="16">
        <f t="shared" si="187"/>
        <v>1.1789473684210527</v>
      </c>
      <c r="M4030" s="16">
        <f t="shared" si="188"/>
        <v>1.3397129186602872</v>
      </c>
      <c r="N4030" t="e">
        <f>INDEX(XML!$A$2:$R$782,MATCH(C4030,XML!$D$2:$D$737,0),2)</f>
        <v>#N/A</v>
      </c>
    </row>
    <row r="4031" spans="1:14" ht="101.25" x14ac:dyDescent="0.2">
      <c r="A4031">
        <v>83662</v>
      </c>
      <c r="B4031" t="s">
        <v>47979</v>
      </c>
      <c r="C4031" s="15" t="s">
        <v>47980</v>
      </c>
      <c r="D4031" s="15" t="s">
        <v>47981</v>
      </c>
      <c r="E4031">
        <v>1</v>
      </c>
      <c r="F4031">
        <v>1</v>
      </c>
      <c r="K4031" s="16">
        <f t="shared" si="186"/>
        <v>1.1200000000000001</v>
      </c>
      <c r="L4031" s="16">
        <f t="shared" si="187"/>
        <v>1.1789473684210527</v>
      </c>
      <c r="M4031" s="16">
        <f t="shared" si="188"/>
        <v>1.3397129186602872</v>
      </c>
      <c r="N4031" t="e">
        <f>INDEX(XML!$A$2:$R$782,MATCH(C4031,XML!$D$2:$D$737,0),2)</f>
        <v>#N/A</v>
      </c>
    </row>
    <row r="4032" spans="1:14" ht="90" x14ac:dyDescent="0.2">
      <c r="A4032">
        <v>83656</v>
      </c>
      <c r="B4032" t="s">
        <v>47982</v>
      </c>
      <c r="C4032" s="15" t="s">
        <v>47983</v>
      </c>
      <c r="D4032" s="15" t="s">
        <v>47984</v>
      </c>
      <c r="E4032">
        <v>1</v>
      </c>
      <c r="F4032">
        <v>1</v>
      </c>
      <c r="K4032" s="16">
        <f t="shared" si="186"/>
        <v>1.1200000000000001</v>
      </c>
      <c r="L4032" s="16">
        <f t="shared" si="187"/>
        <v>1.1789473684210527</v>
      </c>
      <c r="M4032" s="16">
        <f t="shared" si="188"/>
        <v>1.3397129186602872</v>
      </c>
      <c r="N4032" t="e">
        <f>INDEX(XML!$A$2:$R$782,MATCH(C4032,XML!$D$2:$D$737,0),2)</f>
        <v>#N/A</v>
      </c>
    </row>
    <row r="4033" spans="1:14" ht="90" x14ac:dyDescent="0.2">
      <c r="A4033">
        <v>83663</v>
      </c>
      <c r="B4033" t="s">
        <v>47985</v>
      </c>
      <c r="C4033" s="15" t="s">
        <v>47986</v>
      </c>
      <c r="D4033" s="15" t="s">
        <v>47987</v>
      </c>
      <c r="E4033">
        <v>1</v>
      </c>
      <c r="F4033">
        <v>1</v>
      </c>
      <c r="K4033" s="16">
        <f t="shared" si="186"/>
        <v>1.1200000000000001</v>
      </c>
      <c r="L4033" s="16">
        <f t="shared" si="187"/>
        <v>1.1789473684210527</v>
      </c>
      <c r="M4033" s="16">
        <f t="shared" si="188"/>
        <v>1.3397129186602872</v>
      </c>
      <c r="N4033" t="e">
        <f>INDEX(XML!$A$2:$R$782,MATCH(C4033,XML!$D$2:$D$737,0),2)</f>
        <v>#N/A</v>
      </c>
    </row>
    <row r="4034" spans="1:14" ht="15.75" x14ac:dyDescent="0.25">
      <c r="A4034" s="184" t="s">
        <v>867</v>
      </c>
      <c r="B4034" s="184"/>
      <c r="C4034" s="185"/>
      <c r="D4034" s="185"/>
      <c r="E4034" s="184"/>
      <c r="F4034" s="184"/>
      <c r="G4034" s="184"/>
      <c r="H4034" s="184"/>
      <c r="I4034" s="184"/>
      <c r="J4034" s="184"/>
      <c r="K4034" s="16">
        <f t="shared" si="186"/>
        <v>0</v>
      </c>
      <c r="L4034" s="16">
        <f t="shared" si="187"/>
        <v>0</v>
      </c>
      <c r="M4034" s="16">
        <f t="shared" si="188"/>
        <v>0</v>
      </c>
      <c r="N4034" t="e">
        <f>INDEX(XML!$A$2:$R$782,MATCH(C4034,XML!$D$2:$D$737,0),2)</f>
        <v>#N/A</v>
      </c>
    </row>
    <row r="4035" spans="1:14" ht="33.75" x14ac:dyDescent="0.2">
      <c r="A4035">
        <v>50810</v>
      </c>
      <c r="B4035" t="s">
        <v>13766</v>
      </c>
      <c r="C4035" s="15" t="s">
        <v>13767</v>
      </c>
      <c r="D4035" s="15" t="s">
        <v>13768</v>
      </c>
      <c r="E4035">
        <v>1151265</v>
      </c>
      <c r="F4035">
        <v>1314886</v>
      </c>
      <c r="I4035">
        <v>1</v>
      </c>
      <c r="K4035" s="16">
        <f t="shared" si="186"/>
        <v>1231853.55</v>
      </c>
      <c r="L4035" s="16">
        <f t="shared" si="187"/>
        <v>1296687.9473684211</v>
      </c>
      <c r="M4035" s="16">
        <f t="shared" si="188"/>
        <v>1473509.0311004785</v>
      </c>
      <c r="N4035" t="e">
        <f>INDEX(XML!$A$2:$R$782,MATCH(C4035,XML!$D$2:$D$737,0),2)</f>
        <v>#N/A</v>
      </c>
    </row>
    <row r="4036" spans="1:14" ht="33.75" x14ac:dyDescent="0.2">
      <c r="A4036">
        <v>50806</v>
      </c>
      <c r="B4036" t="s">
        <v>13769</v>
      </c>
      <c r="C4036" s="15" t="s">
        <v>13770</v>
      </c>
      <c r="D4036" s="15" t="s">
        <v>13771</v>
      </c>
      <c r="E4036">
        <v>1628475</v>
      </c>
      <c r="F4036">
        <v>2500000</v>
      </c>
      <c r="H4036" t="s">
        <v>746</v>
      </c>
      <c r="K4036" s="16">
        <f t="shared" si="186"/>
        <v>1742468.25</v>
      </c>
      <c r="L4036" s="16">
        <f t="shared" si="187"/>
        <v>1834177.105263158</v>
      </c>
      <c r="M4036" s="16">
        <f t="shared" si="188"/>
        <v>2084292.1650717705</v>
      </c>
      <c r="N4036" t="e">
        <f>INDEX(XML!$A$2:$R$782,MATCH(C4036,XML!$D$2:$D$737,0),2)</f>
        <v>#N/A</v>
      </c>
    </row>
    <row r="4037" spans="1:14" ht="45" x14ac:dyDescent="0.2">
      <c r="A4037">
        <v>69544</v>
      </c>
      <c r="B4037" t="s">
        <v>35467</v>
      </c>
      <c r="C4037" s="15" t="s">
        <v>35468</v>
      </c>
      <c r="D4037" s="15" t="s">
        <v>35469</v>
      </c>
      <c r="E4037">
        <v>1141282</v>
      </c>
      <c r="F4037">
        <v>1369538</v>
      </c>
      <c r="H4037">
        <v>2</v>
      </c>
      <c r="K4037" s="16">
        <f t="shared" ref="K4037:K4100" si="189">IF(E4037&gt;49999,E4037+E4037*0.07,IF(E4037&lt;=49999,E4037+E4037*0.12))</f>
        <v>1221171.74</v>
      </c>
      <c r="L4037" s="16">
        <f t="shared" ref="L4037:L4100" si="190">K4037*100/95</f>
        <v>1285443.9368421054</v>
      </c>
      <c r="M4037" s="16">
        <f t="shared" ref="M4037:M4100" si="191">IF(COUNTIF(C4037,"*Dahua*"),F4037-10,L4037*100/88)</f>
        <v>1460731.7464114835</v>
      </c>
      <c r="N4037" t="e">
        <f>INDEX(XML!$A$2:$R$782,MATCH(C4037,XML!$D$2:$D$737,0),2)</f>
        <v>#N/A</v>
      </c>
    </row>
    <row r="4038" spans="1:14" ht="45" x14ac:dyDescent="0.2">
      <c r="A4038">
        <v>69545</v>
      </c>
      <c r="B4038" t="s">
        <v>35470</v>
      </c>
      <c r="C4038" s="15" t="s">
        <v>35471</v>
      </c>
      <c r="D4038" s="15" t="s">
        <v>35472</v>
      </c>
      <c r="E4038">
        <v>1223876</v>
      </c>
      <c r="F4038">
        <v>1468651</v>
      </c>
      <c r="H4038">
        <v>2</v>
      </c>
      <c r="K4038" s="16">
        <f t="shared" si="189"/>
        <v>1309547.32</v>
      </c>
      <c r="L4038" s="16">
        <f t="shared" si="190"/>
        <v>1378470.8631578947</v>
      </c>
      <c r="M4038" s="16">
        <f t="shared" si="191"/>
        <v>1566444.1626794257</v>
      </c>
      <c r="N4038" t="e">
        <f>INDEX(XML!$A$2:$R$782,MATCH(C4038,XML!$D$2:$D$737,0),2)</f>
        <v>#N/A</v>
      </c>
    </row>
    <row r="4039" spans="1:14" ht="56.25" x14ac:dyDescent="0.2">
      <c r="A4039">
        <v>76439</v>
      </c>
      <c r="B4039" t="s">
        <v>35473</v>
      </c>
      <c r="C4039" s="15" t="s">
        <v>35474</v>
      </c>
      <c r="D4039" s="15" t="s">
        <v>35475</v>
      </c>
      <c r="E4039">
        <v>1231322</v>
      </c>
      <c r="F4039">
        <v>1477586</v>
      </c>
      <c r="H4039">
        <v>2</v>
      </c>
      <c r="K4039" s="16">
        <f t="shared" si="189"/>
        <v>1317514.54</v>
      </c>
      <c r="L4039" s="16">
        <f t="shared" si="190"/>
        <v>1386857.4105263157</v>
      </c>
      <c r="M4039" s="16">
        <f t="shared" si="191"/>
        <v>1575974.3301435404</v>
      </c>
      <c r="N4039" t="e">
        <f>INDEX(XML!$A$2:$R$782,MATCH(C4039,XML!$D$2:$D$737,0),2)</f>
        <v>#N/A</v>
      </c>
    </row>
    <row r="4040" spans="1:14" ht="56.25" x14ac:dyDescent="0.2">
      <c r="A4040">
        <v>76437</v>
      </c>
      <c r="B4040" t="s">
        <v>35476</v>
      </c>
      <c r="C4040" s="15" t="s">
        <v>35477</v>
      </c>
      <c r="D4040" s="15" t="s">
        <v>35478</v>
      </c>
      <c r="E4040">
        <v>1338109</v>
      </c>
      <c r="F4040">
        <v>1605731</v>
      </c>
      <c r="H4040">
        <v>1</v>
      </c>
      <c r="K4040" s="16">
        <f t="shared" si="189"/>
        <v>1431776.63</v>
      </c>
      <c r="L4040" s="16">
        <f t="shared" si="190"/>
        <v>1507133.2947368422</v>
      </c>
      <c r="M4040" s="16">
        <f t="shared" si="191"/>
        <v>1712651.4712918662</v>
      </c>
      <c r="N4040" t="e">
        <f>INDEX(XML!$A$2:$R$782,MATCH(C4040,XML!$D$2:$D$737,0),2)</f>
        <v>#N/A</v>
      </c>
    </row>
    <row r="4041" spans="1:14" ht="33.75" x14ac:dyDescent="0.2">
      <c r="A4041">
        <v>67874</v>
      </c>
      <c r="B4041" t="s">
        <v>25376</v>
      </c>
      <c r="C4041" s="15" t="s">
        <v>25377</v>
      </c>
      <c r="D4041" s="15" t="s">
        <v>25378</v>
      </c>
      <c r="E4041">
        <v>1364087</v>
      </c>
      <c r="F4041">
        <v>1636904</v>
      </c>
      <c r="H4041">
        <v>1</v>
      </c>
      <c r="K4041" s="16">
        <f t="shared" si="189"/>
        <v>1459573.09</v>
      </c>
      <c r="L4041" s="16">
        <f t="shared" si="190"/>
        <v>1536392.7263157894</v>
      </c>
      <c r="M4041" s="16">
        <f t="shared" si="191"/>
        <v>1745900.8253588518</v>
      </c>
      <c r="N4041" t="e">
        <f>INDEX(XML!$A$2:$R$782,MATCH(C4041,XML!$D$2:$D$737,0),2)</f>
        <v>#N/A</v>
      </c>
    </row>
    <row r="4042" spans="1:14" ht="15.75" x14ac:dyDescent="0.25">
      <c r="A4042" s="184" t="s">
        <v>868</v>
      </c>
      <c r="B4042" s="184"/>
      <c r="C4042" s="185"/>
      <c r="D4042" s="185"/>
      <c r="E4042" s="184"/>
      <c r="F4042" s="184"/>
      <c r="G4042" s="184"/>
      <c r="H4042" s="184"/>
      <c r="I4042" s="184"/>
      <c r="J4042" s="184"/>
      <c r="K4042" s="16">
        <f t="shared" si="189"/>
        <v>0</v>
      </c>
      <c r="L4042" s="16">
        <f t="shared" si="190"/>
        <v>0</v>
      </c>
      <c r="M4042" s="16">
        <f t="shared" si="191"/>
        <v>0</v>
      </c>
      <c r="N4042" t="e">
        <f>INDEX(XML!$A$2:$R$782,MATCH(C4042,XML!$D$2:$D$737,0),2)</f>
        <v>#N/A</v>
      </c>
    </row>
    <row r="4043" spans="1:14" ht="56.25" x14ac:dyDescent="0.2">
      <c r="A4043">
        <v>70346</v>
      </c>
      <c r="B4043" t="s">
        <v>29090</v>
      </c>
      <c r="C4043" s="15" t="s">
        <v>29091</v>
      </c>
      <c r="D4043" s="15" t="s">
        <v>29092</v>
      </c>
      <c r="E4043">
        <v>48833</v>
      </c>
      <c r="F4043">
        <v>58600</v>
      </c>
      <c r="H4043">
        <v>3</v>
      </c>
      <c r="K4043" s="16">
        <f t="shared" si="189"/>
        <v>54692.959999999999</v>
      </c>
      <c r="L4043" s="16">
        <f t="shared" si="190"/>
        <v>57571.536842105263</v>
      </c>
      <c r="M4043" s="16">
        <f t="shared" si="191"/>
        <v>65422.200956937791</v>
      </c>
      <c r="N4043" t="e">
        <f>INDEX(XML!$A$2:$R$782,MATCH(C4043,XML!$D$2:$D$737,0),2)</f>
        <v>#N/A</v>
      </c>
    </row>
    <row r="4044" spans="1:14" ht="15.75" x14ac:dyDescent="0.25">
      <c r="A4044" s="184" t="s">
        <v>36826</v>
      </c>
      <c r="B4044" s="184"/>
      <c r="C4044" s="185"/>
      <c r="D4044" s="185"/>
      <c r="E4044" s="184"/>
      <c r="F4044" s="184"/>
      <c r="G4044" s="184"/>
      <c r="H4044" s="184"/>
      <c r="I4044" s="184"/>
      <c r="J4044" s="184"/>
      <c r="K4044" s="16">
        <f t="shared" si="189"/>
        <v>0</v>
      </c>
      <c r="L4044" s="16">
        <f t="shared" si="190"/>
        <v>0</v>
      </c>
      <c r="M4044" s="16">
        <f t="shared" si="191"/>
        <v>0</v>
      </c>
      <c r="N4044" t="e">
        <f>INDEX(XML!$A$2:$R$782,MATCH(C4044,XML!$D$2:$D$737,0),2)</f>
        <v>#N/A</v>
      </c>
    </row>
    <row r="4045" spans="1:14" ht="45" x14ac:dyDescent="0.2">
      <c r="A4045">
        <v>39289</v>
      </c>
      <c r="B4045" t="s">
        <v>36827</v>
      </c>
      <c r="C4045" s="15" t="s">
        <v>36828</v>
      </c>
      <c r="D4045" s="15" t="s">
        <v>36829</v>
      </c>
      <c r="E4045">
        <v>802558</v>
      </c>
      <c r="F4045">
        <v>963070</v>
      </c>
      <c r="K4045" s="16">
        <f t="shared" si="189"/>
        <v>858737.06</v>
      </c>
      <c r="L4045" s="16">
        <f t="shared" si="190"/>
        <v>903933.74736842106</v>
      </c>
      <c r="M4045" s="16">
        <f t="shared" si="191"/>
        <v>1027197.4401913877</v>
      </c>
      <c r="N4045" t="e">
        <f>INDEX(XML!$A$2:$R$782,MATCH(C4045,XML!$D$2:$D$737,0),2)</f>
        <v>#N/A</v>
      </c>
    </row>
    <row r="4046" spans="1:14" ht="15.75" x14ac:dyDescent="0.25">
      <c r="A4046" s="184" t="s">
        <v>21738</v>
      </c>
      <c r="B4046" s="184"/>
      <c r="C4046" s="185"/>
      <c r="D4046" s="185"/>
      <c r="E4046" s="184"/>
      <c r="F4046" s="184"/>
      <c r="G4046" s="184"/>
      <c r="H4046" s="184"/>
      <c r="I4046" s="184"/>
      <c r="J4046" s="184"/>
      <c r="K4046" s="16">
        <f t="shared" si="189"/>
        <v>0</v>
      </c>
      <c r="L4046" s="16">
        <f t="shared" si="190"/>
        <v>0</v>
      </c>
      <c r="M4046" s="16">
        <f t="shared" si="191"/>
        <v>0</v>
      </c>
      <c r="N4046" t="e">
        <f>INDEX(XML!$A$2:$R$782,MATCH(C4046,XML!$D$2:$D$737,0),2)</f>
        <v>#N/A</v>
      </c>
    </row>
    <row r="4047" spans="1:14" ht="67.5" x14ac:dyDescent="0.2">
      <c r="A4047">
        <v>71884</v>
      </c>
      <c r="B4047">
        <v>4110</v>
      </c>
      <c r="C4047" s="15" t="s">
        <v>39306</v>
      </c>
      <c r="D4047" s="15" t="s">
        <v>39307</v>
      </c>
      <c r="E4047">
        <v>99000</v>
      </c>
      <c r="F4047">
        <v>110587</v>
      </c>
      <c r="H4047">
        <v>11</v>
      </c>
      <c r="K4047" s="16">
        <f t="shared" si="189"/>
        <v>105930</v>
      </c>
      <c r="L4047" s="16">
        <f t="shared" si="190"/>
        <v>111505.26315789473</v>
      </c>
      <c r="M4047" s="16">
        <f t="shared" si="191"/>
        <v>126710.52631578948</v>
      </c>
      <c r="N4047" t="e">
        <f>INDEX(XML!$A$2:$R$782,MATCH(C4047,XML!$D$2:$D$737,0),2)</f>
        <v>#N/A</v>
      </c>
    </row>
    <row r="4048" spans="1:14" ht="67.5" x14ac:dyDescent="0.2">
      <c r="A4048">
        <v>38114</v>
      </c>
      <c r="B4048">
        <v>4208</v>
      </c>
      <c r="C4048" s="15" t="s">
        <v>869</v>
      </c>
      <c r="D4048" s="15" t="s">
        <v>870</v>
      </c>
      <c r="E4048">
        <v>168055</v>
      </c>
      <c r="F4048">
        <v>248679</v>
      </c>
      <c r="H4048">
        <v>4</v>
      </c>
      <c r="K4048" s="16">
        <f t="shared" si="189"/>
        <v>179818.85</v>
      </c>
      <c r="L4048" s="16">
        <f t="shared" si="190"/>
        <v>189283</v>
      </c>
      <c r="M4048" s="16">
        <f t="shared" si="191"/>
        <v>215094.31818181818</v>
      </c>
      <c r="N4048" t="e">
        <f>INDEX(XML!$A$2:$R$782,MATCH(C4048,XML!$D$2:$D$737,0),2)</f>
        <v>#N/A</v>
      </c>
    </row>
    <row r="4049" spans="1:14" ht="45" x14ac:dyDescent="0.2">
      <c r="A4049">
        <v>59784</v>
      </c>
      <c r="B4049" t="s">
        <v>16526</v>
      </c>
      <c r="C4049" s="15" t="s">
        <v>16527</v>
      </c>
      <c r="D4049" s="15" t="s">
        <v>16572</v>
      </c>
      <c r="E4049">
        <v>307418</v>
      </c>
      <c r="F4049">
        <v>321392</v>
      </c>
      <c r="H4049">
        <v>2</v>
      </c>
      <c r="K4049" s="16">
        <f t="shared" si="189"/>
        <v>328937.26</v>
      </c>
      <c r="L4049" s="16">
        <f t="shared" si="190"/>
        <v>346249.74736842106</v>
      </c>
      <c r="M4049" s="16">
        <f t="shared" si="191"/>
        <v>393465.62200956937</v>
      </c>
      <c r="N4049" t="e">
        <f>INDEX(XML!$A$2:$R$782,MATCH(C4049,XML!$D$2:$D$737,0),2)</f>
        <v>#N/A</v>
      </c>
    </row>
    <row r="4050" spans="1:14" ht="90" x14ac:dyDescent="0.2">
      <c r="A4050">
        <v>58172</v>
      </c>
      <c r="B4050" t="s">
        <v>16175</v>
      </c>
      <c r="C4050" s="15" t="s">
        <v>16176</v>
      </c>
      <c r="D4050" s="15" t="s">
        <v>16177</v>
      </c>
      <c r="E4050">
        <v>580300</v>
      </c>
      <c r="F4050">
        <v>651317</v>
      </c>
      <c r="H4050">
        <v>3</v>
      </c>
      <c r="K4050" s="16">
        <f t="shared" si="189"/>
        <v>620921</v>
      </c>
      <c r="L4050" s="16">
        <f t="shared" si="190"/>
        <v>653601.05263157899</v>
      </c>
      <c r="M4050" s="16">
        <f t="shared" si="191"/>
        <v>742728.46889952151</v>
      </c>
      <c r="N4050" t="e">
        <f>INDEX(XML!$A$2:$R$782,MATCH(C4050,XML!$D$2:$D$737,0),2)</f>
        <v>#N/A</v>
      </c>
    </row>
    <row r="4051" spans="1:14" ht="90" x14ac:dyDescent="0.2">
      <c r="A4051">
        <v>59783</v>
      </c>
      <c r="B4051">
        <v>5320</v>
      </c>
      <c r="C4051" s="15" t="s">
        <v>17367</v>
      </c>
      <c r="D4051" s="15" t="s">
        <v>17368</v>
      </c>
      <c r="E4051">
        <v>754514</v>
      </c>
      <c r="F4051">
        <v>969800</v>
      </c>
      <c r="H4051">
        <v>3</v>
      </c>
      <c r="K4051" s="16">
        <f t="shared" si="189"/>
        <v>807329.98</v>
      </c>
      <c r="L4051" s="16">
        <f t="shared" si="190"/>
        <v>849821.03157894732</v>
      </c>
      <c r="M4051" s="16">
        <f t="shared" si="191"/>
        <v>965705.71770334919</v>
      </c>
      <c r="N4051" t="e">
        <f>INDEX(XML!$A$2:$R$782,MATCH(C4051,XML!$D$2:$D$737,0),2)</f>
        <v>#N/A</v>
      </c>
    </row>
    <row r="4052" spans="1:14" ht="67.5" x14ac:dyDescent="0.2">
      <c r="A4052">
        <v>51604</v>
      </c>
      <c r="B4052">
        <v>6348</v>
      </c>
      <c r="C4052" s="15" t="s">
        <v>16178</v>
      </c>
      <c r="D4052" s="15" t="s">
        <v>16219</v>
      </c>
      <c r="E4052">
        <v>1156771</v>
      </c>
      <c r="F4052">
        <v>1534794</v>
      </c>
      <c r="H4052">
        <v>2</v>
      </c>
      <c r="K4052" s="16">
        <f t="shared" si="189"/>
        <v>1237744.97</v>
      </c>
      <c r="L4052" s="16">
        <f t="shared" si="190"/>
        <v>1302889.4421052632</v>
      </c>
      <c r="M4052" s="16">
        <f t="shared" si="191"/>
        <v>1480556.1842105263</v>
      </c>
      <c r="N4052" t="e">
        <f>INDEX(XML!$A$2:$R$782,MATCH(C4052,XML!$D$2:$D$737,0),2)</f>
        <v>#N/A</v>
      </c>
    </row>
    <row r="4053" spans="1:14" ht="56.25" x14ac:dyDescent="0.2">
      <c r="A4053">
        <v>82337</v>
      </c>
      <c r="B4053" t="s">
        <v>45354</v>
      </c>
      <c r="C4053" s="15" t="s">
        <v>45355</v>
      </c>
      <c r="D4053" s="15" t="s">
        <v>45356</v>
      </c>
      <c r="E4053">
        <v>361867</v>
      </c>
      <c r="F4053">
        <v>416147</v>
      </c>
      <c r="K4053" s="16">
        <f t="shared" si="189"/>
        <v>387197.69</v>
      </c>
      <c r="L4053" s="16">
        <f t="shared" si="190"/>
        <v>407576.51578947366</v>
      </c>
      <c r="M4053" s="16">
        <f t="shared" si="191"/>
        <v>463155.13157894736</v>
      </c>
      <c r="N4053" t="e">
        <f>INDEX(XML!$A$2:$R$782,MATCH(C4053,XML!$D$2:$D$737,0),2)</f>
        <v>#N/A</v>
      </c>
    </row>
    <row r="4054" spans="1:14" ht="78.75" x14ac:dyDescent="0.2">
      <c r="A4054">
        <v>61519</v>
      </c>
      <c r="B4054" t="s">
        <v>20907</v>
      </c>
      <c r="C4054" s="15" t="s">
        <v>20908</v>
      </c>
      <c r="D4054" s="15" t="s">
        <v>21168</v>
      </c>
      <c r="E4054">
        <v>343934</v>
      </c>
      <c r="F4054">
        <v>612490</v>
      </c>
      <c r="H4054">
        <v>2</v>
      </c>
      <c r="K4054" s="16">
        <f t="shared" si="189"/>
        <v>368009.38</v>
      </c>
      <c r="L4054" s="16">
        <f t="shared" si="190"/>
        <v>387378.2947368421</v>
      </c>
      <c r="M4054" s="16">
        <f t="shared" si="191"/>
        <v>440202.60765550233</v>
      </c>
      <c r="N4054" t="e">
        <f>INDEX(XML!$A$2:$R$782,MATCH(C4054,XML!$D$2:$D$737,0),2)</f>
        <v>#N/A</v>
      </c>
    </row>
    <row r="4055" spans="1:14" ht="90" x14ac:dyDescent="0.2">
      <c r="A4055">
        <v>76424</v>
      </c>
      <c r="B4055" t="s">
        <v>45357</v>
      </c>
      <c r="C4055" s="15" t="s">
        <v>45358</v>
      </c>
      <c r="D4055" s="15" t="s">
        <v>45359</v>
      </c>
      <c r="E4055">
        <v>349745</v>
      </c>
      <c r="F4055">
        <v>419694</v>
      </c>
      <c r="H4055">
        <v>1</v>
      </c>
      <c r="K4055" s="16">
        <f t="shared" si="189"/>
        <v>374227.15</v>
      </c>
      <c r="L4055" s="16">
        <f t="shared" si="190"/>
        <v>393923.31578947371</v>
      </c>
      <c r="M4055" s="16">
        <f t="shared" si="191"/>
        <v>447640.13157894742</v>
      </c>
      <c r="N4055" t="e">
        <f>INDEX(XML!$A$2:$R$782,MATCH(C4055,XML!$D$2:$D$737,0),2)</f>
        <v>#N/A</v>
      </c>
    </row>
    <row r="4056" spans="1:14" ht="15.75" x14ac:dyDescent="0.25">
      <c r="A4056" s="184" t="s">
        <v>21739</v>
      </c>
      <c r="B4056" s="184"/>
      <c r="C4056" s="185"/>
      <c r="D4056" s="185"/>
      <c r="E4056" s="184"/>
      <c r="F4056" s="184"/>
      <c r="G4056" s="184"/>
      <c r="H4056" s="184"/>
      <c r="I4056" s="184"/>
      <c r="J4056" s="184"/>
      <c r="K4056" s="16">
        <f t="shared" si="189"/>
        <v>0</v>
      </c>
      <c r="L4056" s="16">
        <f t="shared" si="190"/>
        <v>0</v>
      </c>
      <c r="M4056" s="16">
        <f t="shared" si="191"/>
        <v>0</v>
      </c>
      <c r="N4056" t="e">
        <f>INDEX(XML!$A$2:$R$782,MATCH(C4056,XML!$D$2:$D$737,0),2)</f>
        <v>#N/A</v>
      </c>
    </row>
    <row r="4057" spans="1:14" ht="56.25" x14ac:dyDescent="0.2">
      <c r="A4057">
        <v>60040</v>
      </c>
      <c r="B4057">
        <v>7313</v>
      </c>
      <c r="C4057" s="15" t="s">
        <v>16902</v>
      </c>
      <c r="D4057" s="15" t="s">
        <v>16903</v>
      </c>
      <c r="E4057">
        <v>328061</v>
      </c>
      <c r="F4057">
        <v>346915</v>
      </c>
      <c r="H4057">
        <v>2</v>
      </c>
      <c r="K4057" s="16">
        <f t="shared" si="189"/>
        <v>351025.27</v>
      </c>
      <c r="L4057" s="16">
        <f t="shared" si="190"/>
        <v>369500.28421052633</v>
      </c>
      <c r="M4057" s="16">
        <f t="shared" si="191"/>
        <v>419886.68660287088</v>
      </c>
      <c r="N4057" t="e">
        <f>INDEX(XML!$A$2:$R$782,MATCH(C4057,XML!$D$2:$D$737,0),2)</f>
        <v>#N/A</v>
      </c>
    </row>
    <row r="4058" spans="1:14" ht="56.25" x14ac:dyDescent="0.2">
      <c r="A4058">
        <v>60044</v>
      </c>
      <c r="B4058">
        <v>7453</v>
      </c>
      <c r="C4058" s="15" t="s">
        <v>17078</v>
      </c>
      <c r="D4058" s="15" t="s">
        <v>17079</v>
      </c>
      <c r="E4058">
        <v>374340</v>
      </c>
      <c r="F4058">
        <v>391355</v>
      </c>
      <c r="H4058">
        <v>1</v>
      </c>
      <c r="K4058" s="16">
        <f t="shared" si="189"/>
        <v>400543.8</v>
      </c>
      <c r="L4058" s="16">
        <f t="shared" si="190"/>
        <v>421625.05263157893</v>
      </c>
      <c r="M4058" s="16">
        <f t="shared" si="191"/>
        <v>479119.37799043063</v>
      </c>
      <c r="N4058" t="e">
        <f>INDEX(XML!$A$2:$R$782,MATCH(C4058,XML!$D$2:$D$737,0),2)</f>
        <v>#N/A</v>
      </c>
    </row>
    <row r="4059" spans="1:14" ht="56.25" x14ac:dyDescent="0.2">
      <c r="A4059">
        <v>60047</v>
      </c>
      <c r="B4059">
        <v>7413</v>
      </c>
      <c r="C4059" s="15" t="s">
        <v>16794</v>
      </c>
      <c r="D4059" s="15" t="s">
        <v>16795</v>
      </c>
      <c r="E4059">
        <v>451222</v>
      </c>
      <c r="F4059">
        <v>632684</v>
      </c>
      <c r="H4059">
        <v>1</v>
      </c>
      <c r="K4059" s="16">
        <f t="shared" si="189"/>
        <v>482807.54</v>
      </c>
      <c r="L4059" s="16">
        <f t="shared" si="190"/>
        <v>508218.46315789473</v>
      </c>
      <c r="M4059" s="16">
        <f t="shared" si="191"/>
        <v>577520.98086124402</v>
      </c>
      <c r="N4059" t="e">
        <f>INDEX(XML!$A$2:$R$782,MATCH(C4059,XML!$D$2:$D$737,0),2)</f>
        <v>#N/A</v>
      </c>
    </row>
    <row r="4060" spans="1:14" ht="56.25" x14ac:dyDescent="0.2">
      <c r="A4060">
        <v>60042</v>
      </c>
      <c r="B4060">
        <v>7443</v>
      </c>
      <c r="C4060" s="15" t="s">
        <v>16904</v>
      </c>
      <c r="D4060" s="15" t="s">
        <v>16905</v>
      </c>
      <c r="E4060">
        <v>436841</v>
      </c>
      <c r="F4060">
        <v>456697</v>
      </c>
      <c r="H4060">
        <v>4</v>
      </c>
      <c r="K4060" s="16">
        <f t="shared" si="189"/>
        <v>467419.87</v>
      </c>
      <c r="L4060" s="16">
        <f t="shared" si="190"/>
        <v>492020.91578947369</v>
      </c>
      <c r="M4060" s="16">
        <f t="shared" si="191"/>
        <v>559114.67703349283</v>
      </c>
      <c r="N4060" t="e">
        <f>INDEX(XML!$A$2:$R$782,MATCH(C4060,XML!$D$2:$D$737,0),2)</f>
        <v>#N/A</v>
      </c>
    </row>
    <row r="4061" spans="1:14" ht="67.5" x14ac:dyDescent="0.2">
      <c r="A4061">
        <v>54896</v>
      </c>
      <c r="B4061">
        <v>7763</v>
      </c>
      <c r="C4061" s="15" t="s">
        <v>31423</v>
      </c>
      <c r="D4061" s="15" t="s">
        <v>31424</v>
      </c>
      <c r="E4061">
        <v>895323</v>
      </c>
      <c r="F4061">
        <v>1074388</v>
      </c>
      <c r="K4061" s="16">
        <f t="shared" si="189"/>
        <v>957995.61</v>
      </c>
      <c r="L4061" s="16">
        <f t="shared" si="190"/>
        <v>1008416.4315789473</v>
      </c>
      <c r="M4061" s="16">
        <f t="shared" si="191"/>
        <v>1145927.7631578946</v>
      </c>
      <c r="N4061" t="e">
        <f>INDEX(XML!$A$2:$R$782,MATCH(C4061,XML!$D$2:$D$737,0),2)</f>
        <v>#N/A</v>
      </c>
    </row>
    <row r="4062" spans="1:14" ht="15.75" x14ac:dyDescent="0.25">
      <c r="A4062" s="184" t="s">
        <v>21741</v>
      </c>
      <c r="B4062" s="184"/>
      <c r="C4062" s="185"/>
      <c r="D4062" s="185"/>
      <c r="E4062" s="184"/>
      <c r="F4062" s="184"/>
      <c r="G4062" s="184"/>
      <c r="H4062" s="184"/>
      <c r="I4062" s="184"/>
      <c r="J4062" s="184"/>
      <c r="K4062" s="16">
        <f t="shared" si="189"/>
        <v>0</v>
      </c>
      <c r="L4062" s="16">
        <f t="shared" si="190"/>
        <v>0</v>
      </c>
      <c r="M4062" s="16">
        <f t="shared" si="191"/>
        <v>0</v>
      </c>
      <c r="N4062" t="e">
        <f>INDEX(XML!$A$2:$R$782,MATCH(C4062,XML!$D$2:$D$737,0),2)</f>
        <v>#N/A</v>
      </c>
    </row>
    <row r="4063" spans="1:14" ht="45" x14ac:dyDescent="0.2">
      <c r="A4063">
        <v>60387</v>
      </c>
      <c r="B4063" t="s">
        <v>17734</v>
      </c>
      <c r="C4063" s="15" t="s">
        <v>17735</v>
      </c>
      <c r="D4063" s="15" t="s">
        <v>17736</v>
      </c>
      <c r="E4063">
        <v>24496</v>
      </c>
      <c r="F4063">
        <v>34508</v>
      </c>
      <c r="H4063">
        <v>1</v>
      </c>
      <c r="K4063" s="16">
        <f t="shared" si="189"/>
        <v>27435.52</v>
      </c>
      <c r="L4063" s="16">
        <f t="shared" si="190"/>
        <v>28879.494736842105</v>
      </c>
      <c r="M4063" s="16">
        <f t="shared" si="191"/>
        <v>32817.60765550239</v>
      </c>
      <c r="N4063" t="e">
        <f>INDEX(XML!$A$2:$R$782,MATCH(C4063,XML!$D$2:$D$737,0),2)</f>
        <v>#N/A</v>
      </c>
    </row>
    <row r="4064" spans="1:14" ht="56.25" x14ac:dyDescent="0.2">
      <c r="A4064">
        <v>61547</v>
      </c>
      <c r="B4064" t="s">
        <v>21342</v>
      </c>
      <c r="C4064" s="15" t="s">
        <v>21343</v>
      </c>
      <c r="D4064" s="15" t="s">
        <v>21344</v>
      </c>
      <c r="E4064">
        <v>72127</v>
      </c>
      <c r="F4064">
        <v>90600</v>
      </c>
      <c r="H4064">
        <v>12</v>
      </c>
      <c r="K4064" s="16">
        <f t="shared" si="189"/>
        <v>77175.89</v>
      </c>
      <c r="L4064" s="16">
        <f t="shared" si="190"/>
        <v>81237.778947368424</v>
      </c>
      <c r="M4064" s="16">
        <f t="shared" si="191"/>
        <v>92315.65789473684</v>
      </c>
      <c r="N4064" t="e">
        <f>INDEX(XML!$A$2:$R$782,MATCH(C4064,XML!$D$2:$D$737,0),2)</f>
        <v>#N/A</v>
      </c>
    </row>
    <row r="4065" spans="1:14" ht="15.75" x14ac:dyDescent="0.25">
      <c r="A4065" s="184" t="s">
        <v>21740</v>
      </c>
      <c r="B4065" s="184"/>
      <c r="C4065" s="185"/>
      <c r="D4065" s="185"/>
      <c r="E4065" s="184"/>
      <c r="F4065" s="184"/>
      <c r="G4065" s="184"/>
      <c r="H4065" s="184"/>
      <c r="I4065" s="184"/>
      <c r="J4065" s="184"/>
      <c r="K4065" s="16">
        <f t="shared" si="189"/>
        <v>0</v>
      </c>
      <c r="L4065" s="16">
        <f t="shared" si="190"/>
        <v>0</v>
      </c>
      <c r="M4065" s="16">
        <f t="shared" si="191"/>
        <v>0</v>
      </c>
      <c r="N4065" t="e">
        <f>INDEX(XML!$A$2:$R$782,MATCH(C4065,XML!$D$2:$D$737,0),2)</f>
        <v>#N/A</v>
      </c>
    </row>
    <row r="4066" spans="1:14" ht="45" x14ac:dyDescent="0.2">
      <c r="A4066">
        <v>71627</v>
      </c>
      <c r="B4066" t="s">
        <v>32737</v>
      </c>
      <c r="C4066" s="15" t="s">
        <v>32738</v>
      </c>
      <c r="D4066" s="15" t="s">
        <v>32739</v>
      </c>
      <c r="E4066">
        <v>182321</v>
      </c>
      <c r="F4066">
        <v>227901</v>
      </c>
      <c r="H4066">
        <v>11</v>
      </c>
      <c r="K4066" s="16">
        <f t="shared" si="189"/>
        <v>195083.47</v>
      </c>
      <c r="L4066" s="16">
        <f t="shared" si="190"/>
        <v>205351.02105263158</v>
      </c>
      <c r="M4066" s="16">
        <f t="shared" si="191"/>
        <v>233353.43301435409</v>
      </c>
      <c r="N4066" t="e">
        <f>INDEX(XML!$A$2:$R$782,MATCH(C4066,XML!$D$2:$D$737,0),2)</f>
        <v>#N/A</v>
      </c>
    </row>
    <row r="4067" spans="1:14" ht="22.5" customHeight="1" x14ac:dyDescent="0.2">
      <c r="A4067">
        <v>71753</v>
      </c>
      <c r="B4067" t="s">
        <v>32740</v>
      </c>
      <c r="C4067" s="15" t="s">
        <v>32741</v>
      </c>
      <c r="D4067" s="15" t="s">
        <v>32742</v>
      </c>
      <c r="E4067">
        <v>111996</v>
      </c>
      <c r="F4067">
        <v>134395</v>
      </c>
      <c r="K4067" s="16">
        <f t="shared" si="189"/>
        <v>119835.72</v>
      </c>
      <c r="L4067" s="16">
        <f t="shared" si="190"/>
        <v>126142.86315789474</v>
      </c>
      <c r="M4067" s="16">
        <f t="shared" si="191"/>
        <v>143344.16267942585</v>
      </c>
      <c r="N4067" t="e">
        <f>INDEX(XML!$A$2:$R$782,MATCH(C4067,XML!$D$2:$D$737,0),2)</f>
        <v>#N/A</v>
      </c>
    </row>
    <row r="4068" spans="1:14" ht="22.5" customHeight="1" x14ac:dyDescent="0.25">
      <c r="A4068" s="184" t="s">
        <v>21742</v>
      </c>
      <c r="B4068" s="184"/>
      <c r="C4068" s="185"/>
      <c r="D4068" s="185"/>
      <c r="E4068" s="184"/>
      <c r="F4068" s="184"/>
      <c r="G4068" s="184"/>
      <c r="H4068" s="184"/>
      <c r="I4068" s="184"/>
      <c r="J4068" s="184"/>
      <c r="K4068" s="16">
        <f t="shared" si="189"/>
        <v>0</v>
      </c>
      <c r="L4068" s="16">
        <f t="shared" si="190"/>
        <v>0</v>
      </c>
      <c r="M4068" s="16">
        <f t="shared" si="191"/>
        <v>0</v>
      </c>
      <c r="N4068" t="e">
        <f>INDEX(XML!$A$2:$R$782,MATCH(C4068,XML!$D$2:$D$737,0),2)</f>
        <v>#N/A</v>
      </c>
    </row>
    <row r="4069" spans="1:14" ht="22.5" customHeight="1" x14ac:dyDescent="0.2">
      <c r="A4069">
        <v>73145</v>
      </c>
      <c r="B4069" t="s">
        <v>32743</v>
      </c>
      <c r="C4069" s="15" t="s">
        <v>32744</v>
      </c>
      <c r="D4069" s="15" t="s">
        <v>32745</v>
      </c>
      <c r="E4069">
        <v>137575</v>
      </c>
      <c r="F4069">
        <v>165090</v>
      </c>
      <c r="H4069">
        <v>2</v>
      </c>
      <c r="K4069" s="16">
        <f t="shared" si="189"/>
        <v>147205.25</v>
      </c>
      <c r="L4069" s="16">
        <f t="shared" si="190"/>
        <v>154952.89473684211</v>
      </c>
      <c r="M4069" s="16">
        <f t="shared" si="191"/>
        <v>176082.83492822965</v>
      </c>
      <c r="N4069" t="e">
        <f>INDEX(XML!$A$2:$R$782,MATCH(C4069,XML!$D$2:$D$737,0),2)</f>
        <v>#N/A</v>
      </c>
    </row>
    <row r="4070" spans="1:14" ht="22.5" customHeight="1" x14ac:dyDescent="0.2">
      <c r="A4070">
        <v>61532</v>
      </c>
      <c r="B4070" t="s">
        <v>35841</v>
      </c>
      <c r="C4070" s="15" t="s">
        <v>35842</v>
      </c>
      <c r="D4070" s="15" t="s">
        <v>35843</v>
      </c>
      <c r="E4070">
        <v>143577</v>
      </c>
      <c r="F4070">
        <v>172292</v>
      </c>
      <c r="H4070">
        <v>1</v>
      </c>
      <c r="K4070" s="16">
        <f t="shared" si="189"/>
        <v>153627.39000000001</v>
      </c>
      <c r="L4070" s="16">
        <f t="shared" si="190"/>
        <v>161713.04210526319</v>
      </c>
      <c r="M4070" s="16">
        <f t="shared" si="191"/>
        <v>183764.82057416273</v>
      </c>
      <c r="N4070" t="e">
        <f>INDEX(XML!$A$2:$R$782,MATCH(C4070,XML!$D$2:$D$737,0),2)</f>
        <v>#N/A</v>
      </c>
    </row>
    <row r="4071" spans="1:14" ht="22.5" customHeight="1" x14ac:dyDescent="0.2">
      <c r="A4071">
        <v>55616</v>
      </c>
      <c r="B4071" t="s">
        <v>13052</v>
      </c>
      <c r="C4071" s="15" t="s">
        <v>13053</v>
      </c>
      <c r="D4071" s="15" t="s">
        <v>26996</v>
      </c>
      <c r="E4071">
        <v>74070</v>
      </c>
      <c r="F4071">
        <v>100000</v>
      </c>
      <c r="K4071" s="16">
        <f t="shared" si="189"/>
        <v>79254.899999999994</v>
      </c>
      <c r="L4071" s="16">
        <f t="shared" si="190"/>
        <v>83426.210526315786</v>
      </c>
      <c r="M4071" s="16">
        <f t="shared" si="191"/>
        <v>94802.511961722485</v>
      </c>
      <c r="N4071" t="e">
        <f>INDEX(XML!$A$2:$R$782,MATCH(C4071,XML!$D$2:$D$737,0),2)</f>
        <v>#N/A</v>
      </c>
    </row>
    <row r="4072" spans="1:14" ht="56.25" x14ac:dyDescent="0.2">
      <c r="A4072">
        <v>55078</v>
      </c>
      <c r="B4072" t="s">
        <v>13054</v>
      </c>
      <c r="C4072" s="15" t="s">
        <v>13055</v>
      </c>
      <c r="D4072" s="15" t="s">
        <v>26997</v>
      </c>
      <c r="E4072">
        <v>108412</v>
      </c>
      <c r="F4072">
        <v>146400</v>
      </c>
      <c r="K4072" s="16">
        <f t="shared" si="189"/>
        <v>116000.84</v>
      </c>
      <c r="L4072" s="16">
        <f t="shared" si="190"/>
        <v>122106.14736842105</v>
      </c>
      <c r="M4072" s="16">
        <f t="shared" si="191"/>
        <v>138756.98564593302</v>
      </c>
      <c r="N4072" t="e">
        <f>INDEX(XML!$A$2:$R$782,MATCH(C4072,XML!$D$2:$D$737,0),2)</f>
        <v>#N/A</v>
      </c>
    </row>
    <row r="4073" spans="1:14" ht="67.5" x14ac:dyDescent="0.2">
      <c r="A4073">
        <v>55617</v>
      </c>
      <c r="B4073" t="s">
        <v>13056</v>
      </c>
      <c r="C4073" s="15" t="s">
        <v>13057</v>
      </c>
      <c r="D4073" s="15" t="s">
        <v>26998</v>
      </c>
      <c r="E4073">
        <v>194602</v>
      </c>
      <c r="F4073">
        <v>262750</v>
      </c>
      <c r="H4073">
        <v>8</v>
      </c>
      <c r="K4073" s="16">
        <f t="shared" si="189"/>
        <v>208224.14</v>
      </c>
      <c r="L4073" s="16">
        <f t="shared" si="190"/>
        <v>219183.3052631579</v>
      </c>
      <c r="M4073" s="16">
        <f t="shared" si="191"/>
        <v>249071.93779904305</v>
      </c>
      <c r="N4073" t="e">
        <f>INDEX(XML!$A$2:$R$782,MATCH(C4073,XML!$D$2:$D$737,0),2)</f>
        <v>#N/A</v>
      </c>
    </row>
    <row r="4074" spans="1:14" ht="67.5" x14ac:dyDescent="0.2">
      <c r="A4074">
        <v>55077</v>
      </c>
      <c r="B4074" t="s">
        <v>13058</v>
      </c>
      <c r="C4074" s="15" t="s">
        <v>13059</v>
      </c>
      <c r="D4074" s="15" t="s">
        <v>26999</v>
      </c>
      <c r="E4074">
        <v>271976</v>
      </c>
      <c r="F4074">
        <v>367200</v>
      </c>
      <c r="K4074" s="16">
        <f t="shared" si="189"/>
        <v>291014.32</v>
      </c>
      <c r="L4074" s="16">
        <f t="shared" si="190"/>
        <v>306330.86315789475</v>
      </c>
      <c r="M4074" s="16">
        <f t="shared" si="191"/>
        <v>348103.25358851679</v>
      </c>
      <c r="N4074" t="e">
        <f>INDEX(XML!$A$2:$R$782,MATCH(C4074,XML!$D$2:$D$737,0),2)</f>
        <v>#N/A</v>
      </c>
    </row>
    <row r="4075" spans="1:14" ht="22.5" customHeight="1" x14ac:dyDescent="0.2">
      <c r="A4075">
        <v>50200</v>
      </c>
      <c r="B4075" t="s">
        <v>871</v>
      </c>
      <c r="C4075" s="15" t="s">
        <v>872</v>
      </c>
      <c r="D4075" s="15" t="s">
        <v>15622</v>
      </c>
      <c r="E4075">
        <v>79416</v>
      </c>
      <c r="F4075">
        <v>91600</v>
      </c>
      <c r="K4075" s="16">
        <f t="shared" si="189"/>
        <v>84975.12</v>
      </c>
      <c r="L4075" s="16">
        <f t="shared" si="190"/>
        <v>89447.494736842098</v>
      </c>
      <c r="M4075" s="16">
        <f t="shared" si="191"/>
        <v>101644.88038277511</v>
      </c>
      <c r="N4075" t="e">
        <f>INDEX(XML!$A$2:$R$782,MATCH(C4075,XML!$D$2:$D$737,0),2)</f>
        <v>#N/A</v>
      </c>
    </row>
    <row r="4076" spans="1:14" ht="22.5" customHeight="1" x14ac:dyDescent="0.2">
      <c r="A4076">
        <v>64599</v>
      </c>
      <c r="B4076" t="s">
        <v>23079</v>
      </c>
      <c r="C4076" s="15" t="s">
        <v>23080</v>
      </c>
      <c r="D4076" s="15" t="s">
        <v>23081</v>
      </c>
      <c r="E4076">
        <v>196281</v>
      </c>
      <c r="F4076">
        <v>264724</v>
      </c>
      <c r="H4076">
        <v>1</v>
      </c>
      <c r="K4076" s="16">
        <f t="shared" si="189"/>
        <v>210020.67</v>
      </c>
      <c r="L4076" s="16">
        <f t="shared" si="190"/>
        <v>221074.38947368422</v>
      </c>
      <c r="M4076" s="16">
        <f t="shared" si="191"/>
        <v>251220.8971291866</v>
      </c>
      <c r="N4076" t="e">
        <f>INDEX(XML!$A$2:$R$782,MATCH(C4076,XML!$D$2:$D$737,0),2)</f>
        <v>#N/A</v>
      </c>
    </row>
    <row r="4077" spans="1:14" ht="22.5" customHeight="1" x14ac:dyDescent="0.2">
      <c r="A4077">
        <v>64760</v>
      </c>
      <c r="B4077" t="s">
        <v>22568</v>
      </c>
      <c r="C4077" s="15" t="s">
        <v>22569</v>
      </c>
      <c r="D4077" s="15" t="s">
        <v>22570</v>
      </c>
      <c r="E4077">
        <v>250631</v>
      </c>
      <c r="F4077">
        <v>398612</v>
      </c>
      <c r="H4077">
        <v>8</v>
      </c>
      <c r="K4077" s="16">
        <f t="shared" si="189"/>
        <v>268175.17</v>
      </c>
      <c r="L4077" s="16">
        <f t="shared" si="190"/>
        <v>282289.65263157897</v>
      </c>
      <c r="M4077" s="16">
        <f t="shared" si="191"/>
        <v>320783.6961722488</v>
      </c>
      <c r="N4077" t="e">
        <f>INDEX(XML!$A$2:$R$782,MATCH(C4077,XML!$D$2:$D$737,0),2)</f>
        <v>#N/A</v>
      </c>
    </row>
    <row r="4078" spans="1:14" ht="22.5" customHeight="1" x14ac:dyDescent="0.25">
      <c r="A4078" s="184" t="s">
        <v>21743</v>
      </c>
      <c r="B4078" s="184"/>
      <c r="C4078" s="185"/>
      <c r="D4078" s="185"/>
      <c r="E4078" s="184"/>
      <c r="F4078" s="184"/>
      <c r="G4078" s="184"/>
      <c r="H4078" s="184"/>
      <c r="I4078" s="184"/>
      <c r="J4078" s="184"/>
      <c r="K4078" s="16">
        <f t="shared" si="189"/>
        <v>0</v>
      </c>
      <c r="L4078" s="16">
        <f t="shared" si="190"/>
        <v>0</v>
      </c>
      <c r="M4078" s="16">
        <f t="shared" si="191"/>
        <v>0</v>
      </c>
      <c r="N4078" t="e">
        <f>INDEX(XML!$A$2:$R$782,MATCH(C4078,XML!$D$2:$D$737,0),2)</f>
        <v>#N/A</v>
      </c>
    </row>
    <row r="4079" spans="1:14" ht="22.5" customHeight="1" x14ac:dyDescent="0.2">
      <c r="A4079">
        <v>67173</v>
      </c>
      <c r="B4079" t="s">
        <v>24210</v>
      </c>
      <c r="C4079" s="15" t="s">
        <v>24211</v>
      </c>
      <c r="D4079" s="15" t="s">
        <v>24212</v>
      </c>
      <c r="E4079">
        <v>62506</v>
      </c>
      <c r="F4079">
        <v>91000</v>
      </c>
      <c r="H4079" t="s">
        <v>746</v>
      </c>
      <c r="K4079" s="16">
        <f t="shared" si="189"/>
        <v>66881.42</v>
      </c>
      <c r="L4079" s="16">
        <f t="shared" si="190"/>
        <v>70401.494736842098</v>
      </c>
      <c r="M4079" s="16">
        <f t="shared" si="191"/>
        <v>80001.698564593287</v>
      </c>
      <c r="N4079" t="e">
        <f>INDEX(XML!$A$2:$R$782,MATCH(C4079,XML!$D$2:$D$737,0),2)</f>
        <v>#N/A</v>
      </c>
    </row>
    <row r="4080" spans="1:14" ht="67.5" x14ac:dyDescent="0.2">
      <c r="A4080">
        <v>67174</v>
      </c>
      <c r="B4080" t="s">
        <v>24213</v>
      </c>
      <c r="C4080" s="15" t="s">
        <v>24214</v>
      </c>
      <c r="D4080" s="15" t="s">
        <v>24215</v>
      </c>
      <c r="E4080">
        <v>97735</v>
      </c>
      <c r="F4080">
        <v>131942</v>
      </c>
      <c r="H4080" t="s">
        <v>746</v>
      </c>
      <c r="K4080" s="16">
        <f t="shared" si="189"/>
        <v>104576.45</v>
      </c>
      <c r="L4080" s="16">
        <f t="shared" si="190"/>
        <v>110080.47368421052</v>
      </c>
      <c r="M4080" s="16">
        <f t="shared" si="191"/>
        <v>125091.44736842104</v>
      </c>
      <c r="N4080" t="e">
        <f>INDEX(XML!$A$2:$R$782,MATCH(C4080,XML!$D$2:$D$737,0),2)</f>
        <v>#N/A</v>
      </c>
    </row>
    <row r="4081" spans="1:14" ht="15.75" x14ac:dyDescent="0.25">
      <c r="A4081" s="184" t="s">
        <v>21744</v>
      </c>
      <c r="B4081" s="184"/>
      <c r="C4081" s="185"/>
      <c r="D4081" s="185"/>
      <c r="E4081" s="184"/>
      <c r="F4081" s="184"/>
      <c r="G4081" s="184"/>
      <c r="H4081" s="184"/>
      <c r="I4081" s="184"/>
      <c r="J4081" s="184"/>
      <c r="K4081" s="16">
        <f t="shared" si="189"/>
        <v>0</v>
      </c>
      <c r="L4081" s="16">
        <f t="shared" si="190"/>
        <v>0</v>
      </c>
      <c r="M4081" s="16">
        <f t="shared" si="191"/>
        <v>0</v>
      </c>
      <c r="N4081" t="e">
        <f>INDEX(XML!$A$2:$R$782,MATCH(C4081,XML!$D$2:$D$737,0),2)</f>
        <v>#N/A</v>
      </c>
    </row>
    <row r="4082" spans="1:14" ht="45" x14ac:dyDescent="0.2">
      <c r="A4082">
        <v>71564</v>
      </c>
      <c r="B4082" t="s">
        <v>30123</v>
      </c>
      <c r="C4082" s="15" t="s">
        <v>30124</v>
      </c>
      <c r="D4082" s="15" t="s">
        <v>30125</v>
      </c>
      <c r="E4082">
        <v>164964</v>
      </c>
      <c r="F4082">
        <v>197953</v>
      </c>
      <c r="H4082">
        <v>4</v>
      </c>
      <c r="K4082" s="16">
        <f t="shared" si="189"/>
        <v>176511.48</v>
      </c>
      <c r="L4082" s="16">
        <f t="shared" si="190"/>
        <v>185801.55789473685</v>
      </c>
      <c r="M4082" s="16">
        <f t="shared" si="191"/>
        <v>211138.13397129189</v>
      </c>
      <c r="N4082" t="e">
        <f>INDEX(XML!$A$2:$R$782,MATCH(C4082,XML!$D$2:$D$737,0),2)</f>
        <v>#N/A</v>
      </c>
    </row>
    <row r="4083" spans="1:14" ht="22.5" customHeight="1" x14ac:dyDescent="0.2">
      <c r="A4083">
        <v>82635</v>
      </c>
      <c r="B4083" t="s">
        <v>45360</v>
      </c>
      <c r="C4083" s="15" t="s">
        <v>45361</v>
      </c>
      <c r="D4083" s="15" t="s">
        <v>45362</v>
      </c>
      <c r="E4083">
        <v>154421</v>
      </c>
      <c r="F4083">
        <v>177584</v>
      </c>
      <c r="H4083">
        <v>34</v>
      </c>
      <c r="K4083" s="16">
        <f t="shared" si="189"/>
        <v>165230.47</v>
      </c>
      <c r="L4083" s="16">
        <f t="shared" si="190"/>
        <v>173926.81052631579</v>
      </c>
      <c r="M4083" s="16">
        <f t="shared" si="191"/>
        <v>197644.1028708134</v>
      </c>
      <c r="N4083" t="e">
        <f>INDEX(XML!$A$2:$R$782,MATCH(C4083,XML!$D$2:$D$737,0),2)</f>
        <v>#N/A</v>
      </c>
    </row>
    <row r="4084" spans="1:14" ht="22.5" customHeight="1" x14ac:dyDescent="0.2">
      <c r="A4084">
        <v>61485</v>
      </c>
      <c r="B4084" t="s">
        <v>21690</v>
      </c>
      <c r="C4084" s="15" t="s">
        <v>21691</v>
      </c>
      <c r="D4084" s="15" t="s">
        <v>21692</v>
      </c>
      <c r="E4084">
        <v>176055</v>
      </c>
      <c r="F4084">
        <v>227636</v>
      </c>
      <c r="H4084">
        <v>5</v>
      </c>
      <c r="K4084" s="16">
        <f t="shared" si="189"/>
        <v>188378.85</v>
      </c>
      <c r="L4084" s="16">
        <f t="shared" si="190"/>
        <v>198293.52631578947</v>
      </c>
      <c r="M4084" s="16">
        <f t="shared" si="191"/>
        <v>225333.55263157896</v>
      </c>
      <c r="N4084" t="e">
        <f>INDEX(XML!$A$2:$R$782,MATCH(C4084,XML!$D$2:$D$737,0),2)</f>
        <v>#N/A</v>
      </c>
    </row>
    <row r="4085" spans="1:14" ht="22.5" customHeight="1" x14ac:dyDescent="0.2">
      <c r="A4085">
        <v>64596</v>
      </c>
      <c r="B4085" t="s">
        <v>23082</v>
      </c>
      <c r="C4085" s="15" t="s">
        <v>23083</v>
      </c>
      <c r="D4085" s="15" t="s">
        <v>23084</v>
      </c>
      <c r="E4085">
        <v>120302</v>
      </c>
      <c r="F4085">
        <v>130431</v>
      </c>
      <c r="K4085" s="16">
        <f t="shared" si="189"/>
        <v>128723.14</v>
      </c>
      <c r="L4085" s="16">
        <f t="shared" si="190"/>
        <v>135498.04210526316</v>
      </c>
      <c r="M4085" s="16">
        <f t="shared" si="191"/>
        <v>153975.04784688994</v>
      </c>
      <c r="N4085" t="e">
        <f>INDEX(XML!$A$2:$R$782,MATCH(C4085,XML!$D$2:$D$737,0),2)</f>
        <v>#N/A</v>
      </c>
    </row>
    <row r="4086" spans="1:14" ht="56.25" x14ac:dyDescent="0.2">
      <c r="A4086">
        <v>48849</v>
      </c>
      <c r="B4086" t="s">
        <v>17082</v>
      </c>
      <c r="C4086" s="15" t="s">
        <v>17083</v>
      </c>
      <c r="D4086" s="15" t="s">
        <v>17084</v>
      </c>
      <c r="E4086">
        <v>182750</v>
      </c>
      <c r="F4086">
        <v>219239</v>
      </c>
      <c r="H4086">
        <v>4</v>
      </c>
      <c r="K4086" s="16">
        <f t="shared" si="189"/>
        <v>195542.5</v>
      </c>
      <c r="L4086" s="16">
        <f t="shared" si="190"/>
        <v>205834.21052631579</v>
      </c>
      <c r="M4086" s="16">
        <f t="shared" si="191"/>
        <v>233902.51196172248</v>
      </c>
      <c r="N4086" t="e">
        <f>INDEX(XML!$A$2:$R$782,MATCH(C4086,XML!$D$2:$D$737,0),2)</f>
        <v>#N/A</v>
      </c>
    </row>
    <row r="4087" spans="1:14" ht="22.5" customHeight="1" x14ac:dyDescent="0.2">
      <c r="A4087">
        <v>48856</v>
      </c>
      <c r="B4087" t="s">
        <v>17080</v>
      </c>
      <c r="C4087" s="15" t="s">
        <v>17081</v>
      </c>
      <c r="D4087" s="15" t="s">
        <v>17224</v>
      </c>
      <c r="E4087">
        <v>176767</v>
      </c>
      <c r="F4087">
        <v>196383</v>
      </c>
      <c r="H4087">
        <v>1</v>
      </c>
      <c r="K4087" s="16">
        <f t="shared" si="189"/>
        <v>189140.69</v>
      </c>
      <c r="L4087" s="16">
        <f t="shared" si="190"/>
        <v>199095.46315789473</v>
      </c>
      <c r="M4087" s="16">
        <f t="shared" si="191"/>
        <v>226244.84449760764</v>
      </c>
      <c r="N4087" t="e">
        <f>INDEX(XML!$A$2:$R$782,MATCH(C4087,XML!$D$2:$D$737,0),2)</f>
        <v>#N/A</v>
      </c>
    </row>
    <row r="4088" spans="1:14" ht="22.5" customHeight="1" x14ac:dyDescent="0.25">
      <c r="A4088" s="184" t="s">
        <v>21745</v>
      </c>
      <c r="B4088" s="184"/>
      <c r="C4088" s="185"/>
      <c r="D4088" s="185"/>
      <c r="E4088" s="184"/>
      <c r="F4088" s="184"/>
      <c r="G4088" s="184"/>
      <c r="H4088" s="184"/>
      <c r="I4088" s="184"/>
      <c r="J4088" s="184"/>
      <c r="K4088" s="16">
        <f t="shared" si="189"/>
        <v>0</v>
      </c>
      <c r="L4088" s="16">
        <f t="shared" si="190"/>
        <v>0</v>
      </c>
      <c r="M4088" s="16">
        <f t="shared" si="191"/>
        <v>0</v>
      </c>
      <c r="N4088" t="e">
        <f>INDEX(XML!$A$2:$R$782,MATCH(C4088,XML!$D$2:$D$737,0),2)</f>
        <v>#N/A</v>
      </c>
    </row>
    <row r="4089" spans="1:14" ht="22.5" customHeight="1" x14ac:dyDescent="0.2">
      <c r="A4089">
        <v>54954</v>
      </c>
      <c r="B4089" t="s">
        <v>13839</v>
      </c>
      <c r="C4089" s="15" t="s">
        <v>13840</v>
      </c>
      <c r="D4089" s="15" t="s">
        <v>13841</v>
      </c>
      <c r="E4089">
        <v>176000</v>
      </c>
      <c r="F4089">
        <v>177553</v>
      </c>
      <c r="K4089" s="16">
        <f t="shared" si="189"/>
        <v>188320</v>
      </c>
      <c r="L4089" s="16">
        <f t="shared" si="190"/>
        <v>198231.57894736843</v>
      </c>
      <c r="M4089" s="16">
        <f t="shared" si="191"/>
        <v>225263.15789473683</v>
      </c>
      <c r="N4089" t="e">
        <f>INDEX(XML!$A$2:$R$782,MATCH(C4089,XML!$D$2:$D$737,0),2)</f>
        <v>#N/A</v>
      </c>
    </row>
    <row r="4090" spans="1:14" ht="22.5" customHeight="1" x14ac:dyDescent="0.2">
      <c r="A4090">
        <v>42579</v>
      </c>
      <c r="B4090" t="s">
        <v>26080</v>
      </c>
      <c r="C4090" s="15" t="s">
        <v>26081</v>
      </c>
      <c r="D4090" s="15" t="s">
        <v>26082</v>
      </c>
      <c r="E4090">
        <v>59511</v>
      </c>
      <c r="F4090">
        <v>69540</v>
      </c>
      <c r="K4090" s="16">
        <f t="shared" si="189"/>
        <v>63676.770000000004</v>
      </c>
      <c r="L4090" s="16">
        <f t="shared" si="190"/>
        <v>67028.178947368418</v>
      </c>
      <c r="M4090" s="16">
        <f t="shared" si="191"/>
        <v>76168.385167464119</v>
      </c>
      <c r="N4090" t="e">
        <f>INDEX(XML!$A$2:$R$782,MATCH(C4090,XML!$D$2:$D$737,0),2)</f>
        <v>#N/A</v>
      </c>
    </row>
    <row r="4091" spans="1:14" ht="22.5" customHeight="1" x14ac:dyDescent="0.2">
      <c r="A4091">
        <v>37600</v>
      </c>
      <c r="B4091" t="s">
        <v>891</v>
      </c>
      <c r="C4091" s="15" t="s">
        <v>892</v>
      </c>
      <c r="D4091" s="15" t="s">
        <v>893</v>
      </c>
      <c r="E4091">
        <v>110900</v>
      </c>
      <c r="F4091">
        <v>133080</v>
      </c>
      <c r="H4091">
        <v>5</v>
      </c>
      <c r="K4091" s="16">
        <f t="shared" si="189"/>
        <v>118663</v>
      </c>
      <c r="L4091" s="16">
        <f t="shared" si="190"/>
        <v>124908.42105263157</v>
      </c>
      <c r="M4091" s="16">
        <f t="shared" si="191"/>
        <v>141941.38755980859</v>
      </c>
      <c r="N4091" t="e">
        <f>INDEX(XML!$A$2:$R$782,MATCH(C4091,XML!$D$2:$D$737,0),2)</f>
        <v>#N/A</v>
      </c>
    </row>
    <row r="4092" spans="1:14" ht="22.5" customHeight="1" x14ac:dyDescent="0.2">
      <c r="A4092">
        <v>37599</v>
      </c>
      <c r="B4092" t="s">
        <v>26083</v>
      </c>
      <c r="C4092" s="15" t="s">
        <v>26084</v>
      </c>
      <c r="D4092" s="15" t="s">
        <v>26085</v>
      </c>
      <c r="E4092">
        <v>59964</v>
      </c>
      <c r="F4092">
        <v>71957</v>
      </c>
      <c r="H4092">
        <v>5</v>
      </c>
      <c r="K4092" s="16">
        <f t="shared" si="189"/>
        <v>64161.48</v>
      </c>
      <c r="L4092" s="16">
        <f t="shared" si="190"/>
        <v>67538.399999999994</v>
      </c>
      <c r="M4092" s="16">
        <f t="shared" si="191"/>
        <v>76748.181818181809</v>
      </c>
      <c r="N4092" t="e">
        <f>INDEX(XML!$A$2:$R$782,MATCH(C4092,XML!$D$2:$D$737,0),2)</f>
        <v>#N/A</v>
      </c>
    </row>
    <row r="4093" spans="1:14" ht="22.5" customHeight="1" x14ac:dyDescent="0.2">
      <c r="A4093">
        <v>64872</v>
      </c>
      <c r="B4093" t="s">
        <v>24605</v>
      </c>
      <c r="C4093" s="15" t="s">
        <v>24606</v>
      </c>
      <c r="D4093" s="15" t="s">
        <v>24607</v>
      </c>
      <c r="E4093">
        <v>199745</v>
      </c>
      <c r="F4093">
        <v>250514</v>
      </c>
      <c r="H4093">
        <v>1</v>
      </c>
      <c r="K4093" s="16">
        <f t="shared" si="189"/>
        <v>213727.15</v>
      </c>
      <c r="L4093" s="16">
        <f t="shared" si="190"/>
        <v>224975.94736842104</v>
      </c>
      <c r="M4093" s="16">
        <f t="shared" si="191"/>
        <v>255654.48564593299</v>
      </c>
      <c r="N4093" t="e">
        <f>INDEX(XML!$A$2:$R$782,MATCH(C4093,XML!$D$2:$D$737,0),2)</f>
        <v>#N/A</v>
      </c>
    </row>
    <row r="4094" spans="1:14" ht="22.5" customHeight="1" x14ac:dyDescent="0.2">
      <c r="A4094">
        <v>65455</v>
      </c>
      <c r="B4094" t="s">
        <v>24608</v>
      </c>
      <c r="C4094" s="15" t="s">
        <v>24609</v>
      </c>
      <c r="D4094" s="15" t="s">
        <v>24610</v>
      </c>
      <c r="E4094">
        <v>345167</v>
      </c>
      <c r="F4094">
        <v>429809</v>
      </c>
      <c r="H4094">
        <v>5</v>
      </c>
      <c r="K4094" s="16">
        <f t="shared" si="189"/>
        <v>369328.69</v>
      </c>
      <c r="L4094" s="16">
        <f t="shared" si="190"/>
        <v>388767.04210526316</v>
      </c>
      <c r="M4094" s="16">
        <f t="shared" si="191"/>
        <v>441780.72966507176</v>
      </c>
      <c r="N4094" t="e">
        <f>INDEX(XML!$A$2:$R$782,MATCH(C4094,XML!$D$2:$D$737,0),2)</f>
        <v>#N/A</v>
      </c>
    </row>
    <row r="4095" spans="1:14" ht="22.5" customHeight="1" x14ac:dyDescent="0.2">
      <c r="A4095">
        <v>61525</v>
      </c>
      <c r="B4095" t="s">
        <v>21699</v>
      </c>
      <c r="C4095" s="15" t="s">
        <v>21700</v>
      </c>
      <c r="D4095" s="15" t="s">
        <v>21701</v>
      </c>
      <c r="E4095">
        <v>654595</v>
      </c>
      <c r="F4095">
        <v>942391</v>
      </c>
      <c r="H4095">
        <v>2</v>
      </c>
      <c r="K4095" s="16">
        <f t="shared" si="189"/>
        <v>700416.65</v>
      </c>
      <c r="L4095" s="16">
        <f t="shared" si="190"/>
        <v>737280.68421052629</v>
      </c>
      <c r="M4095" s="16">
        <f t="shared" si="191"/>
        <v>837818.95933014352</v>
      </c>
      <c r="N4095" t="e">
        <f>INDEX(XML!$A$2:$R$782,MATCH(C4095,XML!$D$2:$D$737,0),2)</f>
        <v>#N/A</v>
      </c>
    </row>
    <row r="4096" spans="1:14" ht="22.5" customHeight="1" x14ac:dyDescent="0.25">
      <c r="A4096" s="184" t="s">
        <v>21746</v>
      </c>
      <c r="B4096" s="184"/>
      <c r="C4096" s="185"/>
      <c r="D4096" s="185"/>
      <c r="E4096" s="184"/>
      <c r="F4096" s="184"/>
      <c r="G4096" s="184"/>
      <c r="H4096" s="184"/>
      <c r="I4096" s="184"/>
      <c r="J4096" s="184"/>
      <c r="K4096" s="16">
        <f t="shared" si="189"/>
        <v>0</v>
      </c>
      <c r="L4096" s="16">
        <f t="shared" si="190"/>
        <v>0</v>
      </c>
      <c r="M4096" s="16">
        <f t="shared" si="191"/>
        <v>0</v>
      </c>
      <c r="N4096" t="e">
        <f>INDEX(XML!$A$2:$R$782,MATCH(C4096,XML!$D$2:$D$737,0),2)</f>
        <v>#N/A</v>
      </c>
    </row>
    <row r="4097" spans="1:14" ht="22.5" customHeight="1" x14ac:dyDescent="0.2">
      <c r="A4097">
        <v>49738</v>
      </c>
      <c r="B4097" t="s">
        <v>27090</v>
      </c>
      <c r="C4097" s="15" t="s">
        <v>27091</v>
      </c>
      <c r="D4097" s="15" t="s">
        <v>27143</v>
      </c>
      <c r="E4097">
        <v>219374</v>
      </c>
      <c r="F4097">
        <v>241311</v>
      </c>
      <c r="H4097">
        <v>3</v>
      </c>
      <c r="K4097" s="16">
        <f t="shared" si="189"/>
        <v>234730.18</v>
      </c>
      <c r="L4097" s="16">
        <f t="shared" si="190"/>
        <v>247084.4</v>
      </c>
      <c r="M4097" s="16">
        <f t="shared" si="191"/>
        <v>280777.72727272729</v>
      </c>
      <c r="N4097" t="e">
        <f>INDEX(XML!$A$2:$R$782,MATCH(C4097,XML!$D$2:$D$737,0),2)</f>
        <v>#N/A</v>
      </c>
    </row>
    <row r="4098" spans="1:14" ht="22.5" customHeight="1" x14ac:dyDescent="0.2">
      <c r="A4098">
        <v>37328</v>
      </c>
      <c r="B4098" t="s">
        <v>888</v>
      </c>
      <c r="C4098" s="15" t="s">
        <v>889</v>
      </c>
      <c r="D4098" s="15" t="s">
        <v>890</v>
      </c>
      <c r="E4098">
        <v>278385</v>
      </c>
      <c r="F4098">
        <v>381345</v>
      </c>
      <c r="H4098">
        <v>5</v>
      </c>
      <c r="K4098" s="16">
        <f t="shared" si="189"/>
        <v>297871.95</v>
      </c>
      <c r="L4098" s="16">
        <f t="shared" si="190"/>
        <v>313549.42105263157</v>
      </c>
      <c r="M4098" s="16">
        <f t="shared" si="191"/>
        <v>356306.16028708132</v>
      </c>
      <c r="N4098" t="e">
        <f>INDEX(XML!$A$2:$R$782,MATCH(C4098,XML!$D$2:$D$737,0),2)</f>
        <v>#N/A</v>
      </c>
    </row>
    <row r="4099" spans="1:14" ht="56.25" x14ac:dyDescent="0.2">
      <c r="A4099">
        <v>49747</v>
      </c>
      <c r="B4099" t="s">
        <v>27092</v>
      </c>
      <c r="C4099" s="15" t="s">
        <v>27093</v>
      </c>
      <c r="D4099" s="15" t="s">
        <v>27144</v>
      </c>
      <c r="E4099">
        <v>43929</v>
      </c>
      <c r="F4099">
        <v>50518</v>
      </c>
      <c r="H4099">
        <v>1</v>
      </c>
      <c r="K4099" s="16">
        <f t="shared" si="189"/>
        <v>49200.479999999996</v>
      </c>
      <c r="L4099" s="16">
        <f t="shared" si="190"/>
        <v>51789.978947368421</v>
      </c>
      <c r="M4099" s="16">
        <f t="shared" si="191"/>
        <v>58852.248803827752</v>
      </c>
      <c r="N4099" t="e">
        <f>INDEX(XML!$A$2:$R$782,MATCH(C4099,XML!$D$2:$D$737,0),2)</f>
        <v>#N/A</v>
      </c>
    </row>
    <row r="4100" spans="1:14" ht="22.5" customHeight="1" x14ac:dyDescent="0.2">
      <c r="A4100">
        <v>45872</v>
      </c>
      <c r="B4100" t="s">
        <v>876</v>
      </c>
      <c r="C4100" s="15" t="s">
        <v>877</v>
      </c>
      <c r="D4100" s="15" t="s">
        <v>878</v>
      </c>
      <c r="E4100">
        <v>448355</v>
      </c>
      <c r="F4100">
        <v>613193</v>
      </c>
      <c r="H4100">
        <v>1</v>
      </c>
      <c r="K4100" s="16">
        <f t="shared" si="189"/>
        <v>479739.85</v>
      </c>
      <c r="L4100" s="16">
        <f t="shared" si="190"/>
        <v>504989.31578947371</v>
      </c>
      <c r="M4100" s="16">
        <f t="shared" si="191"/>
        <v>573851.49521531106</v>
      </c>
      <c r="N4100" t="e">
        <f>INDEX(XML!$A$2:$R$782,MATCH(C4100,XML!$D$2:$D$737,0),2)</f>
        <v>#N/A</v>
      </c>
    </row>
    <row r="4101" spans="1:14" ht="22.5" customHeight="1" x14ac:dyDescent="0.2">
      <c r="A4101">
        <v>45876</v>
      </c>
      <c r="B4101" t="s">
        <v>879</v>
      </c>
      <c r="C4101" s="15" t="s">
        <v>880</v>
      </c>
      <c r="D4101" s="15" t="s">
        <v>881</v>
      </c>
      <c r="E4101">
        <v>72000</v>
      </c>
      <c r="F4101">
        <v>112256</v>
      </c>
      <c r="H4101">
        <v>9</v>
      </c>
      <c r="K4101" s="16">
        <f t="shared" ref="K4101:K4164" si="192">IF(E4101&gt;49999,E4101+E4101*0.07,IF(E4101&lt;=49999,E4101+E4101*0.12))</f>
        <v>77040</v>
      </c>
      <c r="L4101" s="16">
        <f t="shared" ref="L4101:L4164" si="193">K4101*100/95</f>
        <v>81094.736842105267</v>
      </c>
      <c r="M4101" s="16">
        <f t="shared" ref="M4101:M4164" si="194">IF(COUNTIF(C4101,"*Dahua*"),F4101-10,L4101*100/88)</f>
        <v>92153.110047846902</v>
      </c>
      <c r="N4101" t="e">
        <f>INDEX(XML!$A$2:$R$782,MATCH(C4101,XML!$D$2:$D$737,0),2)</f>
        <v>#N/A</v>
      </c>
    </row>
    <row r="4102" spans="1:14" ht="22.5" customHeight="1" x14ac:dyDescent="0.2">
      <c r="A4102">
        <v>64829</v>
      </c>
      <c r="B4102" t="s">
        <v>24611</v>
      </c>
      <c r="C4102" s="15" t="s">
        <v>24612</v>
      </c>
      <c r="D4102" s="15" t="s">
        <v>24849</v>
      </c>
      <c r="E4102">
        <v>21474</v>
      </c>
      <c r="F4102">
        <v>24695</v>
      </c>
      <c r="H4102">
        <v>4</v>
      </c>
      <c r="K4102" s="16">
        <f t="shared" si="192"/>
        <v>24050.880000000001</v>
      </c>
      <c r="L4102" s="16">
        <f t="shared" si="193"/>
        <v>25316.715789473685</v>
      </c>
      <c r="M4102" s="16">
        <f t="shared" si="194"/>
        <v>28768.995215311006</v>
      </c>
      <c r="N4102" t="e">
        <f>INDEX(XML!$A$2:$R$782,MATCH(C4102,XML!$D$2:$D$737,0),2)</f>
        <v>#N/A</v>
      </c>
    </row>
    <row r="4103" spans="1:14" ht="22.5" customHeight="1" x14ac:dyDescent="0.2">
      <c r="A4103">
        <v>45874</v>
      </c>
      <c r="B4103" t="s">
        <v>882</v>
      </c>
      <c r="C4103" s="15" t="s">
        <v>883</v>
      </c>
      <c r="D4103" s="15" t="s">
        <v>884</v>
      </c>
      <c r="E4103">
        <v>85200</v>
      </c>
      <c r="F4103">
        <v>130572</v>
      </c>
      <c r="H4103">
        <v>5</v>
      </c>
      <c r="K4103" s="16">
        <f t="shared" si="192"/>
        <v>91164</v>
      </c>
      <c r="L4103" s="16">
        <f t="shared" si="193"/>
        <v>95962.105263157893</v>
      </c>
      <c r="M4103" s="16">
        <f t="shared" si="194"/>
        <v>109047.84688995215</v>
      </c>
      <c r="N4103" t="e">
        <f>INDEX(XML!$A$2:$R$782,MATCH(C4103,XML!$D$2:$D$737,0),2)</f>
        <v>#N/A</v>
      </c>
    </row>
    <row r="4104" spans="1:14" ht="67.5" x14ac:dyDescent="0.2">
      <c r="A4104">
        <v>37371</v>
      </c>
      <c r="B4104" t="s">
        <v>873</v>
      </c>
      <c r="C4104" s="15" t="s">
        <v>874</v>
      </c>
      <c r="D4104" s="15" t="s">
        <v>875</v>
      </c>
      <c r="E4104">
        <v>133128</v>
      </c>
      <c r="F4104">
        <v>163320</v>
      </c>
      <c r="H4104">
        <v>2</v>
      </c>
      <c r="K4104" s="16">
        <f t="shared" si="192"/>
        <v>142446.96</v>
      </c>
      <c r="L4104" s="16">
        <f t="shared" si="193"/>
        <v>149944.16842105263</v>
      </c>
      <c r="M4104" s="16">
        <f t="shared" si="194"/>
        <v>170391.1004784689</v>
      </c>
      <c r="N4104" t="e">
        <f>INDEX(XML!$A$2:$R$782,MATCH(C4104,XML!$D$2:$D$737,0),2)</f>
        <v>#N/A</v>
      </c>
    </row>
    <row r="4105" spans="1:14" ht="33.75" x14ac:dyDescent="0.2">
      <c r="A4105">
        <v>64830</v>
      </c>
      <c r="B4105" t="s">
        <v>24613</v>
      </c>
      <c r="C4105" s="15" t="s">
        <v>24614</v>
      </c>
      <c r="D4105" s="15" t="s">
        <v>24850</v>
      </c>
      <c r="E4105">
        <v>36500</v>
      </c>
      <c r="F4105">
        <v>44544</v>
      </c>
      <c r="H4105">
        <v>5</v>
      </c>
      <c r="K4105" s="16">
        <f t="shared" si="192"/>
        <v>40880</v>
      </c>
      <c r="L4105" s="16">
        <f t="shared" si="193"/>
        <v>43031.57894736842</v>
      </c>
      <c r="M4105" s="16">
        <f t="shared" si="194"/>
        <v>48899.521531100479</v>
      </c>
      <c r="N4105" t="e">
        <f>INDEX(XML!$A$2:$R$782,MATCH(C4105,XML!$D$2:$D$737,0),2)</f>
        <v>#N/A</v>
      </c>
    </row>
    <row r="4106" spans="1:14" ht="22.5" customHeight="1" x14ac:dyDescent="0.2">
      <c r="A4106">
        <v>45871</v>
      </c>
      <c r="B4106" t="s">
        <v>885</v>
      </c>
      <c r="C4106" s="15" t="s">
        <v>886</v>
      </c>
      <c r="D4106" s="15" t="s">
        <v>887</v>
      </c>
      <c r="E4106">
        <v>114966</v>
      </c>
      <c r="F4106">
        <v>137959</v>
      </c>
      <c r="H4106">
        <v>9</v>
      </c>
      <c r="K4106" s="16">
        <f t="shared" si="192"/>
        <v>123013.62</v>
      </c>
      <c r="L4106" s="16">
        <f t="shared" si="193"/>
        <v>129488.02105263158</v>
      </c>
      <c r="M4106" s="16">
        <f t="shared" si="194"/>
        <v>147145.47846889953</v>
      </c>
      <c r="N4106" t="e">
        <f>INDEX(XML!$A$2:$R$782,MATCH(C4106,XML!$D$2:$D$737,0),2)</f>
        <v>#N/A</v>
      </c>
    </row>
    <row r="4107" spans="1:14" ht="22.5" customHeight="1" x14ac:dyDescent="0.2">
      <c r="A4107">
        <v>37325</v>
      </c>
      <c r="B4107" t="s">
        <v>23810</v>
      </c>
      <c r="C4107" s="15" t="s">
        <v>23811</v>
      </c>
      <c r="D4107" s="15" t="s">
        <v>23812</v>
      </c>
      <c r="E4107">
        <v>155000</v>
      </c>
      <c r="F4107">
        <v>196027</v>
      </c>
      <c r="H4107">
        <v>8</v>
      </c>
      <c r="K4107" s="16">
        <f t="shared" si="192"/>
        <v>165850</v>
      </c>
      <c r="L4107" s="16">
        <f t="shared" si="193"/>
        <v>174578.94736842104</v>
      </c>
      <c r="M4107" s="16">
        <f t="shared" si="194"/>
        <v>198385.16746411481</v>
      </c>
      <c r="N4107" t="e">
        <f>INDEX(XML!$A$2:$R$782,MATCH(C4107,XML!$D$2:$D$737,0),2)</f>
        <v>#N/A</v>
      </c>
    </row>
    <row r="4108" spans="1:14" ht="56.25" x14ac:dyDescent="0.2">
      <c r="A4108">
        <v>44707</v>
      </c>
      <c r="B4108" t="s">
        <v>29093</v>
      </c>
      <c r="C4108" s="15" t="s">
        <v>29094</v>
      </c>
      <c r="D4108" s="15" t="s">
        <v>29095</v>
      </c>
      <c r="E4108">
        <v>42267</v>
      </c>
      <c r="F4108">
        <v>50720</v>
      </c>
      <c r="H4108">
        <v>2</v>
      </c>
      <c r="K4108" s="16">
        <f t="shared" si="192"/>
        <v>47339.040000000001</v>
      </c>
      <c r="L4108" s="16">
        <f t="shared" si="193"/>
        <v>49830.568421052631</v>
      </c>
      <c r="M4108" s="16">
        <f t="shared" si="194"/>
        <v>56625.645933014348</v>
      </c>
      <c r="N4108" t="e">
        <f>INDEX(XML!$A$2:$R$782,MATCH(C4108,XML!$D$2:$D$737,0),2)</f>
        <v>#N/A</v>
      </c>
    </row>
    <row r="4109" spans="1:14" ht="22.5" customHeight="1" x14ac:dyDescent="0.2">
      <c r="A4109">
        <v>61510</v>
      </c>
      <c r="B4109" t="s">
        <v>21696</v>
      </c>
      <c r="C4109" s="15" t="s">
        <v>21697</v>
      </c>
      <c r="D4109" s="15" t="s">
        <v>21698</v>
      </c>
      <c r="E4109">
        <v>59407</v>
      </c>
      <c r="F4109">
        <v>71288</v>
      </c>
      <c r="H4109">
        <v>12</v>
      </c>
      <c r="K4109" s="16">
        <f t="shared" si="192"/>
        <v>63565.49</v>
      </c>
      <c r="L4109" s="16">
        <f t="shared" si="193"/>
        <v>66911.042105263157</v>
      </c>
      <c r="M4109" s="16">
        <f t="shared" si="194"/>
        <v>76035.275119617218</v>
      </c>
      <c r="N4109" t="e">
        <f>INDEX(XML!$A$2:$R$782,MATCH(C4109,XML!$D$2:$D$737,0),2)</f>
        <v>#N/A</v>
      </c>
    </row>
    <row r="4110" spans="1:14" ht="15.75" x14ac:dyDescent="0.25">
      <c r="A4110" s="184" t="s">
        <v>21806</v>
      </c>
      <c r="B4110" s="184"/>
      <c r="C4110" s="185"/>
      <c r="D4110" s="185"/>
      <c r="E4110" s="184"/>
      <c r="F4110" s="184"/>
      <c r="G4110" s="184"/>
      <c r="H4110" s="184"/>
      <c r="I4110" s="184"/>
      <c r="J4110" s="184"/>
      <c r="K4110" s="16">
        <f t="shared" si="192"/>
        <v>0</v>
      </c>
      <c r="L4110" s="16">
        <f t="shared" si="193"/>
        <v>0</v>
      </c>
      <c r="M4110" s="16">
        <f t="shared" si="194"/>
        <v>0</v>
      </c>
      <c r="N4110" t="e">
        <f>INDEX(XML!$A$2:$R$782,MATCH(C4110,XML!$D$2:$D$737,0),2)</f>
        <v>#N/A</v>
      </c>
    </row>
    <row r="4111" spans="1:14" ht="22.5" customHeight="1" x14ac:dyDescent="0.2">
      <c r="A4111">
        <v>42833</v>
      </c>
      <c r="B4111" t="s">
        <v>16226</v>
      </c>
      <c r="C4111" s="15" t="s">
        <v>16227</v>
      </c>
      <c r="D4111" s="15" t="s">
        <v>16228</v>
      </c>
      <c r="E4111">
        <v>77015</v>
      </c>
      <c r="F4111">
        <v>92418</v>
      </c>
      <c r="H4111">
        <v>5</v>
      </c>
      <c r="K4111" s="16">
        <f t="shared" si="192"/>
        <v>82406.05</v>
      </c>
      <c r="L4111" s="16">
        <f t="shared" si="193"/>
        <v>86743.210526315786</v>
      </c>
      <c r="M4111" s="16">
        <f t="shared" si="194"/>
        <v>98571.830143540676</v>
      </c>
      <c r="N4111" t="e">
        <f>INDEX(XML!$A$2:$R$782,MATCH(C4111,XML!$D$2:$D$737,0),2)</f>
        <v>#N/A</v>
      </c>
    </row>
    <row r="4112" spans="1:14" ht="22.5" customHeight="1" x14ac:dyDescent="0.2">
      <c r="A4112">
        <v>63840</v>
      </c>
      <c r="B4112" t="s">
        <v>21951</v>
      </c>
      <c r="C4112" s="15" t="s">
        <v>21952</v>
      </c>
      <c r="D4112" s="15" t="s">
        <v>21995</v>
      </c>
      <c r="E4112">
        <v>26612</v>
      </c>
      <c r="F4112">
        <v>31934</v>
      </c>
      <c r="K4112" s="16">
        <f t="shared" si="192"/>
        <v>29805.439999999999</v>
      </c>
      <c r="L4112" s="16">
        <f t="shared" si="193"/>
        <v>31374.147368421054</v>
      </c>
      <c r="M4112" s="16">
        <f t="shared" si="194"/>
        <v>35652.440191387563</v>
      </c>
      <c r="N4112" t="e">
        <f>INDEX(XML!$A$2:$R$782,MATCH(C4112,XML!$D$2:$D$737,0),2)</f>
        <v>#N/A</v>
      </c>
    </row>
    <row r="4113" spans="1:14" ht="22.5" customHeight="1" x14ac:dyDescent="0.2">
      <c r="A4113">
        <v>63846</v>
      </c>
      <c r="B4113" t="s">
        <v>21953</v>
      </c>
      <c r="C4113" s="15" t="s">
        <v>21954</v>
      </c>
      <c r="D4113" s="15" t="s">
        <v>21955</v>
      </c>
      <c r="E4113">
        <v>19876</v>
      </c>
      <c r="F4113">
        <v>25876</v>
      </c>
      <c r="H4113">
        <v>5</v>
      </c>
      <c r="K4113" s="16">
        <f t="shared" si="192"/>
        <v>22261.119999999999</v>
      </c>
      <c r="L4113" s="16">
        <f t="shared" si="193"/>
        <v>23432.757894736842</v>
      </c>
      <c r="M4113" s="16">
        <f t="shared" si="194"/>
        <v>26628.133971291863</v>
      </c>
      <c r="N4113" t="e">
        <f>INDEX(XML!$A$2:$R$782,MATCH(C4113,XML!$D$2:$D$737,0),2)</f>
        <v>#N/A</v>
      </c>
    </row>
    <row r="4114" spans="1:14" ht="22.5" x14ac:dyDescent="0.2">
      <c r="A4114">
        <v>63847</v>
      </c>
      <c r="B4114" t="s">
        <v>21956</v>
      </c>
      <c r="C4114" s="15" t="s">
        <v>21957</v>
      </c>
      <c r="D4114" s="15" t="s">
        <v>21958</v>
      </c>
      <c r="E4114">
        <v>19929</v>
      </c>
      <c r="F4114">
        <v>20641</v>
      </c>
      <c r="H4114">
        <v>8</v>
      </c>
      <c r="K4114" s="16">
        <f t="shared" si="192"/>
        <v>22320.48</v>
      </c>
      <c r="L4114" s="16">
        <f t="shared" si="193"/>
        <v>23495.242105263158</v>
      </c>
      <c r="M4114" s="16">
        <f t="shared" si="194"/>
        <v>26699.138755980865</v>
      </c>
      <c r="N4114" t="e">
        <f>INDEX(XML!$A$2:$R$782,MATCH(C4114,XML!$D$2:$D$737,0),2)</f>
        <v>#N/A</v>
      </c>
    </row>
    <row r="4115" spans="1:14" ht="22.5" x14ac:dyDescent="0.2">
      <c r="A4115">
        <v>63849</v>
      </c>
      <c r="B4115" t="s">
        <v>21959</v>
      </c>
      <c r="C4115" s="15" t="s">
        <v>21960</v>
      </c>
      <c r="D4115" s="15" t="s">
        <v>21961</v>
      </c>
      <c r="E4115">
        <v>27753</v>
      </c>
      <c r="F4115">
        <v>28406</v>
      </c>
      <c r="H4115">
        <v>8</v>
      </c>
      <c r="K4115" s="16">
        <f t="shared" si="192"/>
        <v>31083.360000000001</v>
      </c>
      <c r="L4115" s="16">
        <f t="shared" si="193"/>
        <v>32719.326315789473</v>
      </c>
      <c r="M4115" s="16">
        <f t="shared" si="194"/>
        <v>37181.052631578947</v>
      </c>
      <c r="N4115" t="e">
        <f>INDEX(XML!$A$2:$R$782,MATCH(C4115,XML!$D$2:$D$737,0),2)</f>
        <v>#N/A</v>
      </c>
    </row>
    <row r="4116" spans="1:14" ht="56.25" x14ac:dyDescent="0.2">
      <c r="A4116">
        <v>66428</v>
      </c>
      <c r="B4116">
        <v>14130858</v>
      </c>
      <c r="C4116" s="15" t="s">
        <v>26088</v>
      </c>
      <c r="D4116" s="15" t="s">
        <v>26089</v>
      </c>
      <c r="E4116">
        <v>7227</v>
      </c>
      <c r="F4116">
        <v>8741</v>
      </c>
      <c r="K4116" s="16">
        <f t="shared" si="192"/>
        <v>8094.24</v>
      </c>
      <c r="L4116" s="16">
        <f t="shared" si="193"/>
        <v>8520.2526315789473</v>
      </c>
      <c r="M4116" s="16">
        <f t="shared" si="194"/>
        <v>9682.105263157895</v>
      </c>
      <c r="N4116" t="e">
        <f>INDEX(XML!$A$2:$R$782,MATCH(C4116,XML!$D$2:$D$737,0),2)</f>
        <v>#N/A</v>
      </c>
    </row>
    <row r="4117" spans="1:14" ht="22.5" customHeight="1" x14ac:dyDescent="0.2">
      <c r="A4117">
        <v>66430</v>
      </c>
      <c r="B4117">
        <v>14130863</v>
      </c>
      <c r="C4117" s="15" t="s">
        <v>26090</v>
      </c>
      <c r="D4117" s="15" t="s">
        <v>26091</v>
      </c>
      <c r="E4117">
        <v>26500</v>
      </c>
      <c r="F4117">
        <v>32050</v>
      </c>
      <c r="H4117">
        <v>7</v>
      </c>
      <c r="K4117" s="16">
        <f t="shared" si="192"/>
        <v>29680</v>
      </c>
      <c r="L4117" s="16">
        <f t="shared" si="193"/>
        <v>31242.105263157893</v>
      </c>
      <c r="M4117" s="16">
        <f t="shared" si="194"/>
        <v>35502.392344497603</v>
      </c>
      <c r="N4117" t="e">
        <f>INDEX(XML!$A$2:$R$782,MATCH(C4117,XML!$D$2:$D$737,0),2)</f>
        <v>#N/A</v>
      </c>
    </row>
    <row r="4118" spans="1:14" ht="22.5" customHeight="1" x14ac:dyDescent="0.2">
      <c r="A4118">
        <v>66431</v>
      </c>
      <c r="B4118">
        <v>14130864</v>
      </c>
      <c r="C4118" s="15" t="s">
        <v>26092</v>
      </c>
      <c r="D4118" s="15" t="s">
        <v>26093</v>
      </c>
      <c r="E4118">
        <v>33727</v>
      </c>
      <c r="F4118">
        <v>40791</v>
      </c>
      <c r="H4118">
        <v>8</v>
      </c>
      <c r="K4118" s="16">
        <f t="shared" si="192"/>
        <v>37774.239999999998</v>
      </c>
      <c r="L4118" s="16">
        <f t="shared" si="193"/>
        <v>39762.357894736844</v>
      </c>
      <c r="M4118" s="16">
        <f t="shared" si="194"/>
        <v>45184.497607655503</v>
      </c>
      <c r="N4118" t="e">
        <f>INDEX(XML!$A$2:$R$782,MATCH(C4118,XML!$D$2:$D$737,0),2)</f>
        <v>#N/A</v>
      </c>
    </row>
    <row r="4119" spans="1:14" ht="22.5" customHeight="1" x14ac:dyDescent="0.2">
      <c r="A4119">
        <v>61480</v>
      </c>
      <c r="B4119" t="s">
        <v>21693</v>
      </c>
      <c r="C4119" s="15" t="s">
        <v>21694</v>
      </c>
      <c r="D4119" s="15" t="s">
        <v>21695</v>
      </c>
      <c r="E4119">
        <v>32450</v>
      </c>
      <c r="F4119">
        <v>45250</v>
      </c>
      <c r="H4119">
        <v>19</v>
      </c>
      <c r="K4119" s="16">
        <f t="shared" si="192"/>
        <v>36344</v>
      </c>
      <c r="L4119" s="16">
        <f t="shared" si="193"/>
        <v>38256.84210526316</v>
      </c>
      <c r="M4119" s="16">
        <f t="shared" si="194"/>
        <v>43473.68421052632</v>
      </c>
      <c r="N4119" t="e">
        <f>INDEX(XML!$A$2:$R$782,MATCH(C4119,XML!$D$2:$D$737,0),2)</f>
        <v>#N/A</v>
      </c>
    </row>
    <row r="4120" spans="1:14" ht="22.5" customHeight="1" x14ac:dyDescent="0.2">
      <c r="A4120">
        <v>61557</v>
      </c>
      <c r="B4120" t="s">
        <v>21705</v>
      </c>
      <c r="C4120" s="15" t="s">
        <v>21706</v>
      </c>
      <c r="D4120" s="15" t="s">
        <v>21707</v>
      </c>
      <c r="E4120">
        <v>43305</v>
      </c>
      <c r="F4120">
        <v>56387</v>
      </c>
      <c r="H4120">
        <v>3</v>
      </c>
      <c r="K4120" s="16">
        <f t="shared" si="192"/>
        <v>48501.599999999999</v>
      </c>
      <c r="L4120" s="16">
        <f t="shared" si="193"/>
        <v>51054.315789473687</v>
      </c>
      <c r="M4120" s="16">
        <f t="shared" si="194"/>
        <v>58016.267942583741</v>
      </c>
      <c r="N4120" t="e">
        <f>INDEX(XML!$A$2:$R$782,MATCH(C4120,XML!$D$2:$D$737,0),2)</f>
        <v>#N/A</v>
      </c>
    </row>
    <row r="4121" spans="1:14" ht="22.5" customHeight="1" x14ac:dyDescent="0.2">
      <c r="A4121">
        <v>70216</v>
      </c>
      <c r="B4121" t="s">
        <v>30126</v>
      </c>
      <c r="C4121" s="15" t="s">
        <v>30127</v>
      </c>
      <c r="D4121" s="15" t="s">
        <v>30128</v>
      </c>
      <c r="E4121">
        <v>21042</v>
      </c>
      <c r="F4121">
        <v>25729</v>
      </c>
      <c r="H4121">
        <v>2</v>
      </c>
      <c r="K4121" s="16">
        <f t="shared" si="192"/>
        <v>23567.040000000001</v>
      </c>
      <c r="L4121" s="16">
        <f t="shared" si="193"/>
        <v>24807.410526315791</v>
      </c>
      <c r="M4121" s="16">
        <f t="shared" si="194"/>
        <v>28190.23923444976</v>
      </c>
      <c r="N4121" t="e">
        <f>INDEX(XML!$A$2:$R$782,MATCH(C4121,XML!$D$2:$D$737,0),2)</f>
        <v>#N/A</v>
      </c>
    </row>
    <row r="4122" spans="1:14" ht="22.5" customHeight="1" x14ac:dyDescent="0.2">
      <c r="A4122">
        <v>61549</v>
      </c>
      <c r="B4122" t="s">
        <v>20909</v>
      </c>
      <c r="C4122" s="15" t="s">
        <v>20910</v>
      </c>
      <c r="D4122" s="15" t="s">
        <v>20911</v>
      </c>
      <c r="E4122">
        <v>48661</v>
      </c>
      <c r="F4122">
        <v>58393</v>
      </c>
      <c r="H4122">
        <v>12</v>
      </c>
      <c r="K4122" s="16">
        <f t="shared" si="192"/>
        <v>54500.32</v>
      </c>
      <c r="L4122" s="16">
        <f t="shared" si="193"/>
        <v>57368.757894736846</v>
      </c>
      <c r="M4122" s="16">
        <f t="shared" si="194"/>
        <v>65191.770334928231</v>
      </c>
      <c r="N4122" t="e">
        <f>INDEX(XML!$A$2:$R$782,MATCH(C4122,XML!$D$2:$D$737,0),2)</f>
        <v>#N/A</v>
      </c>
    </row>
    <row r="4123" spans="1:14" ht="22.5" customHeight="1" x14ac:dyDescent="0.25">
      <c r="A4123" s="184" t="s">
        <v>21807</v>
      </c>
      <c r="B4123" s="184"/>
      <c r="C4123" s="185"/>
      <c r="D4123" s="185"/>
      <c r="E4123" s="184"/>
      <c r="F4123" s="184"/>
      <c r="G4123" s="184"/>
      <c r="H4123" s="184"/>
      <c r="I4123" s="184"/>
      <c r="J4123" s="184"/>
      <c r="K4123" s="16">
        <f t="shared" si="192"/>
        <v>0</v>
      </c>
      <c r="L4123" s="16">
        <f t="shared" si="193"/>
        <v>0</v>
      </c>
      <c r="M4123" s="16">
        <f t="shared" si="194"/>
        <v>0</v>
      </c>
      <c r="N4123" t="e">
        <f>INDEX(XML!$A$2:$R$782,MATCH(C4123,XML!$D$2:$D$737,0),2)</f>
        <v>#N/A</v>
      </c>
    </row>
    <row r="4124" spans="1:14" ht="22.5" customHeight="1" x14ac:dyDescent="0.2">
      <c r="A4124">
        <v>73507</v>
      </c>
      <c r="B4124" t="s">
        <v>32746</v>
      </c>
      <c r="C4124" s="15" t="s">
        <v>32747</v>
      </c>
      <c r="D4124" s="15" t="s">
        <v>32748</v>
      </c>
      <c r="E4124">
        <v>29776</v>
      </c>
      <c r="F4124">
        <v>35731</v>
      </c>
      <c r="H4124">
        <v>12</v>
      </c>
      <c r="K4124" s="16">
        <f t="shared" si="192"/>
        <v>33349.120000000003</v>
      </c>
      <c r="L4124" s="16">
        <f t="shared" si="193"/>
        <v>35104.336842105266</v>
      </c>
      <c r="M4124" s="16">
        <f t="shared" si="194"/>
        <v>39891.291866028711</v>
      </c>
      <c r="N4124" t="e">
        <f>INDEX(XML!$A$2:$R$782,MATCH(C4124,XML!$D$2:$D$737,0),2)</f>
        <v>#N/A</v>
      </c>
    </row>
    <row r="4125" spans="1:14" ht="22.5" customHeight="1" x14ac:dyDescent="0.2">
      <c r="A4125">
        <v>73511</v>
      </c>
      <c r="B4125" t="s">
        <v>32749</v>
      </c>
      <c r="C4125" s="15" t="s">
        <v>32750</v>
      </c>
      <c r="D4125" s="15" t="s">
        <v>32751</v>
      </c>
      <c r="E4125">
        <v>30363</v>
      </c>
      <c r="F4125">
        <v>36436</v>
      </c>
      <c r="H4125">
        <v>2</v>
      </c>
      <c r="K4125" s="16">
        <f t="shared" si="192"/>
        <v>34006.559999999998</v>
      </c>
      <c r="L4125" s="16">
        <f t="shared" si="193"/>
        <v>35796.378947368423</v>
      </c>
      <c r="M4125" s="16">
        <f t="shared" si="194"/>
        <v>40677.703349282296</v>
      </c>
      <c r="N4125" t="e">
        <f>INDEX(XML!$A$2:$R$782,MATCH(C4125,XML!$D$2:$D$737,0),2)</f>
        <v>#N/A</v>
      </c>
    </row>
    <row r="4126" spans="1:14" ht="22.5" customHeight="1" x14ac:dyDescent="0.2">
      <c r="A4126">
        <v>73512</v>
      </c>
      <c r="B4126" t="s">
        <v>32752</v>
      </c>
      <c r="C4126" s="15" t="s">
        <v>32753</v>
      </c>
      <c r="D4126" s="15" t="s">
        <v>32754</v>
      </c>
      <c r="E4126">
        <v>96738</v>
      </c>
      <c r="F4126">
        <v>116086</v>
      </c>
      <c r="H4126">
        <v>1</v>
      </c>
      <c r="K4126" s="16">
        <f t="shared" si="192"/>
        <v>103509.66</v>
      </c>
      <c r="L4126" s="16">
        <f t="shared" si="193"/>
        <v>108957.53684210527</v>
      </c>
      <c r="M4126" s="16">
        <f t="shared" si="194"/>
        <v>123815.38277511964</v>
      </c>
      <c r="N4126" t="e">
        <f>INDEX(XML!$A$2:$R$782,MATCH(C4126,XML!$D$2:$D$737,0),2)</f>
        <v>#N/A</v>
      </c>
    </row>
    <row r="4127" spans="1:14" ht="22.5" customHeight="1" x14ac:dyDescent="0.2">
      <c r="A4127">
        <v>62798</v>
      </c>
      <c r="B4127" t="s">
        <v>20655</v>
      </c>
      <c r="C4127" s="15" t="s">
        <v>20656</v>
      </c>
      <c r="D4127" s="15" t="s">
        <v>20657</v>
      </c>
      <c r="E4127">
        <v>8267</v>
      </c>
      <c r="F4127">
        <v>9920</v>
      </c>
      <c r="H4127">
        <v>5</v>
      </c>
      <c r="K4127" s="16">
        <f t="shared" si="192"/>
        <v>9259.0400000000009</v>
      </c>
      <c r="L4127" s="16">
        <f t="shared" si="193"/>
        <v>9746.3578947368442</v>
      </c>
      <c r="M4127" s="16">
        <f t="shared" si="194"/>
        <v>11075.406698564595</v>
      </c>
      <c r="N4127" t="e">
        <f>INDEX(XML!$A$2:$R$782,MATCH(C4127,XML!$D$2:$D$737,0),2)</f>
        <v>#N/A</v>
      </c>
    </row>
    <row r="4128" spans="1:14" ht="22.5" customHeight="1" x14ac:dyDescent="0.2">
      <c r="A4128">
        <v>61544</v>
      </c>
      <c r="B4128" t="s">
        <v>20912</v>
      </c>
      <c r="C4128" s="15" t="s">
        <v>20913</v>
      </c>
      <c r="D4128" s="15" t="s">
        <v>20914</v>
      </c>
      <c r="E4128">
        <v>41597</v>
      </c>
      <c r="F4128">
        <v>75600</v>
      </c>
      <c r="H4128">
        <v>5</v>
      </c>
      <c r="K4128" s="16">
        <f t="shared" si="192"/>
        <v>46588.639999999999</v>
      </c>
      <c r="L4128" s="16">
        <f t="shared" si="193"/>
        <v>49040.673684210524</v>
      </c>
      <c r="M4128" s="16">
        <f t="shared" si="194"/>
        <v>55728.038277511958</v>
      </c>
      <c r="N4128" t="e">
        <f>INDEX(XML!$A$2:$R$782,MATCH(C4128,XML!$D$2:$D$737,0),2)</f>
        <v>#N/A</v>
      </c>
    </row>
    <row r="4129" spans="1:14" ht="22.5" customHeight="1" x14ac:dyDescent="0.2">
      <c r="A4129">
        <v>50688</v>
      </c>
      <c r="B4129" t="s">
        <v>897</v>
      </c>
      <c r="C4129" s="15" t="s">
        <v>898</v>
      </c>
      <c r="D4129" s="15" t="s">
        <v>899</v>
      </c>
      <c r="E4129">
        <v>22000</v>
      </c>
      <c r="F4129">
        <v>28000</v>
      </c>
      <c r="H4129">
        <v>4</v>
      </c>
      <c r="K4129" s="16">
        <f t="shared" si="192"/>
        <v>24640</v>
      </c>
      <c r="L4129" s="16">
        <f t="shared" si="193"/>
        <v>25936.842105263157</v>
      </c>
      <c r="M4129" s="16">
        <f t="shared" si="194"/>
        <v>29473.684210526313</v>
      </c>
      <c r="N4129" t="e">
        <f>INDEX(XML!$A$2:$R$782,MATCH(C4129,XML!$D$2:$D$737,0),2)</f>
        <v>#N/A</v>
      </c>
    </row>
    <row r="4130" spans="1:14" ht="22.5" customHeight="1" x14ac:dyDescent="0.2">
      <c r="A4130">
        <v>47577</v>
      </c>
      <c r="B4130" t="s">
        <v>906</v>
      </c>
      <c r="C4130" s="15" t="s">
        <v>907</v>
      </c>
      <c r="D4130" s="15" t="s">
        <v>908</v>
      </c>
      <c r="E4130">
        <v>11235</v>
      </c>
      <c r="F4130">
        <v>18034</v>
      </c>
      <c r="H4130">
        <v>11</v>
      </c>
      <c r="K4130" s="16">
        <f t="shared" si="192"/>
        <v>12583.2</v>
      </c>
      <c r="L4130" s="16">
        <f t="shared" si="193"/>
        <v>13245.473684210527</v>
      </c>
      <c r="M4130" s="16">
        <f t="shared" si="194"/>
        <v>15051.674641148325</v>
      </c>
      <c r="N4130" t="e">
        <f>INDEX(XML!$A$2:$R$782,MATCH(C4130,XML!$D$2:$D$737,0),2)</f>
        <v>#N/A</v>
      </c>
    </row>
    <row r="4131" spans="1:14" ht="22.5" customHeight="1" x14ac:dyDescent="0.2">
      <c r="A4131">
        <v>55340</v>
      </c>
      <c r="B4131" t="s">
        <v>13199</v>
      </c>
      <c r="C4131" s="15" t="s">
        <v>13200</v>
      </c>
      <c r="D4131" s="15" t="s">
        <v>13201</v>
      </c>
      <c r="E4131">
        <v>8100</v>
      </c>
      <c r="F4131">
        <v>11073</v>
      </c>
      <c r="H4131">
        <v>5</v>
      </c>
      <c r="K4131" s="16">
        <f t="shared" si="192"/>
        <v>9072</v>
      </c>
      <c r="L4131" s="16">
        <f t="shared" si="193"/>
        <v>9549.4736842105267</v>
      </c>
      <c r="M4131" s="16">
        <f t="shared" si="194"/>
        <v>10851.674641148325</v>
      </c>
      <c r="N4131" t="e">
        <f>INDEX(XML!$A$2:$R$782,MATCH(C4131,XML!$D$2:$D$737,0),2)</f>
        <v>#N/A</v>
      </c>
    </row>
    <row r="4132" spans="1:14" ht="22.5" customHeight="1" x14ac:dyDescent="0.2">
      <c r="A4132">
        <v>55336</v>
      </c>
      <c r="B4132" t="s">
        <v>13193</v>
      </c>
      <c r="C4132" s="15" t="s">
        <v>13194</v>
      </c>
      <c r="D4132" s="15" t="s">
        <v>13195</v>
      </c>
      <c r="E4132">
        <v>13500</v>
      </c>
      <c r="F4132">
        <v>18635</v>
      </c>
      <c r="H4132">
        <v>6</v>
      </c>
      <c r="K4132" s="16">
        <f t="shared" si="192"/>
        <v>15120</v>
      </c>
      <c r="L4132" s="16">
        <f t="shared" si="193"/>
        <v>15915.78947368421</v>
      </c>
      <c r="M4132" s="16">
        <f t="shared" si="194"/>
        <v>18086.124401913872</v>
      </c>
      <c r="N4132" t="e">
        <f>INDEX(XML!$A$2:$R$782,MATCH(C4132,XML!$D$2:$D$737,0),2)</f>
        <v>#N/A</v>
      </c>
    </row>
    <row r="4133" spans="1:14" ht="22.5" customHeight="1" x14ac:dyDescent="0.2">
      <c r="A4133">
        <v>55334</v>
      </c>
      <c r="B4133" t="s">
        <v>13187</v>
      </c>
      <c r="C4133" s="15" t="s">
        <v>13188</v>
      </c>
      <c r="D4133" s="15" t="s">
        <v>13189</v>
      </c>
      <c r="E4133">
        <v>15500</v>
      </c>
      <c r="F4133">
        <v>22136</v>
      </c>
      <c r="H4133">
        <v>9</v>
      </c>
      <c r="K4133" s="16">
        <f t="shared" si="192"/>
        <v>17360</v>
      </c>
      <c r="L4133" s="16">
        <f t="shared" si="193"/>
        <v>18273.684210526317</v>
      </c>
      <c r="M4133" s="16">
        <f t="shared" si="194"/>
        <v>20765.55023923445</v>
      </c>
      <c r="N4133" t="e">
        <f>INDEX(XML!$A$2:$R$782,MATCH(C4133,XML!$D$2:$D$737,0),2)</f>
        <v>#N/A</v>
      </c>
    </row>
    <row r="4134" spans="1:14" ht="45" x14ac:dyDescent="0.2">
      <c r="A4134">
        <v>69663</v>
      </c>
      <c r="B4134" t="s">
        <v>26096</v>
      </c>
      <c r="C4134" s="15" t="s">
        <v>26097</v>
      </c>
      <c r="D4134" s="15" t="s">
        <v>26098</v>
      </c>
      <c r="E4134">
        <v>37500</v>
      </c>
      <c r="F4134">
        <v>45705</v>
      </c>
      <c r="H4134">
        <v>10</v>
      </c>
      <c r="K4134" s="16">
        <f t="shared" si="192"/>
        <v>42000</v>
      </c>
      <c r="L4134" s="16">
        <f t="shared" si="193"/>
        <v>44210.526315789473</v>
      </c>
      <c r="M4134" s="16">
        <f t="shared" si="194"/>
        <v>50239.234449760763</v>
      </c>
      <c r="N4134" t="e">
        <f>INDEX(XML!$A$2:$R$782,MATCH(C4134,XML!$D$2:$D$737,0),2)</f>
        <v>#N/A</v>
      </c>
    </row>
    <row r="4135" spans="1:14" ht="67.5" x14ac:dyDescent="0.2">
      <c r="A4135">
        <v>55335</v>
      </c>
      <c r="B4135" t="s">
        <v>13190</v>
      </c>
      <c r="C4135" s="15" t="s">
        <v>13191</v>
      </c>
      <c r="D4135" s="15" t="s">
        <v>13192</v>
      </c>
      <c r="E4135">
        <v>14500</v>
      </c>
      <c r="F4135">
        <v>19730</v>
      </c>
      <c r="H4135">
        <v>5</v>
      </c>
      <c r="K4135" s="16">
        <f t="shared" si="192"/>
        <v>16240</v>
      </c>
      <c r="L4135" s="16">
        <f t="shared" si="193"/>
        <v>17094.736842105263</v>
      </c>
      <c r="M4135" s="16">
        <f t="shared" si="194"/>
        <v>19425.837320574163</v>
      </c>
      <c r="N4135" t="e">
        <f>INDEX(XML!$A$2:$R$782,MATCH(C4135,XML!$D$2:$D$737,0),2)</f>
        <v>#N/A</v>
      </c>
    </row>
    <row r="4136" spans="1:14" ht="22.5" customHeight="1" x14ac:dyDescent="0.2">
      <c r="A4136">
        <v>67307</v>
      </c>
      <c r="B4136" t="s">
        <v>26099</v>
      </c>
      <c r="C4136" s="15" t="s">
        <v>26100</v>
      </c>
      <c r="D4136" s="15" t="s">
        <v>26101</v>
      </c>
      <c r="E4136">
        <v>74724</v>
      </c>
      <c r="F4136">
        <v>83691</v>
      </c>
      <c r="H4136">
        <v>5</v>
      </c>
      <c r="K4136" s="16">
        <f t="shared" si="192"/>
        <v>79954.679999999993</v>
      </c>
      <c r="L4136" s="16">
        <f t="shared" si="193"/>
        <v>84162.821052631567</v>
      </c>
      <c r="M4136" s="16">
        <f t="shared" si="194"/>
        <v>95639.569377990425</v>
      </c>
      <c r="N4136" t="e">
        <f>INDEX(XML!$A$2:$R$782,MATCH(C4136,XML!$D$2:$D$737,0),2)</f>
        <v>#N/A</v>
      </c>
    </row>
    <row r="4137" spans="1:14" ht="22.5" customHeight="1" x14ac:dyDescent="0.2">
      <c r="A4137">
        <v>55333</v>
      </c>
      <c r="B4137" t="s">
        <v>13184</v>
      </c>
      <c r="C4137" s="15" t="s">
        <v>13185</v>
      </c>
      <c r="D4137" s="15" t="s">
        <v>13186</v>
      </c>
      <c r="E4137">
        <v>16500</v>
      </c>
      <c r="F4137">
        <v>23211</v>
      </c>
      <c r="H4137">
        <v>5</v>
      </c>
      <c r="K4137" s="16">
        <f t="shared" si="192"/>
        <v>18480</v>
      </c>
      <c r="L4137" s="16">
        <f t="shared" si="193"/>
        <v>19452.63157894737</v>
      </c>
      <c r="M4137" s="16">
        <f t="shared" si="194"/>
        <v>22105.26315789474</v>
      </c>
      <c r="N4137" t="e">
        <f>INDEX(XML!$A$2:$R$782,MATCH(C4137,XML!$D$2:$D$737,0),2)</f>
        <v>#N/A</v>
      </c>
    </row>
    <row r="4138" spans="1:14" ht="22.5" customHeight="1" x14ac:dyDescent="0.2">
      <c r="A4138">
        <v>55337</v>
      </c>
      <c r="B4138" t="s">
        <v>13196</v>
      </c>
      <c r="C4138" s="15" t="s">
        <v>13197</v>
      </c>
      <c r="D4138" s="15" t="s">
        <v>13198</v>
      </c>
      <c r="E4138">
        <v>12566</v>
      </c>
      <c r="F4138">
        <v>15708</v>
      </c>
      <c r="H4138">
        <v>5</v>
      </c>
      <c r="K4138" s="16">
        <f t="shared" si="192"/>
        <v>14073.92</v>
      </c>
      <c r="L4138" s="16">
        <f t="shared" si="193"/>
        <v>14814.652631578947</v>
      </c>
      <c r="M4138" s="16">
        <f t="shared" si="194"/>
        <v>16834.832535885165</v>
      </c>
      <c r="N4138" t="e">
        <f>INDEX(XML!$A$2:$R$782,MATCH(C4138,XML!$D$2:$D$737,0),2)</f>
        <v>#N/A</v>
      </c>
    </row>
    <row r="4139" spans="1:14" ht="22.5" customHeight="1" x14ac:dyDescent="0.2">
      <c r="A4139">
        <v>40294</v>
      </c>
      <c r="B4139" t="s">
        <v>909</v>
      </c>
      <c r="C4139" s="15" t="s">
        <v>910</v>
      </c>
      <c r="D4139" s="15" t="s">
        <v>911</v>
      </c>
      <c r="E4139">
        <v>20734</v>
      </c>
      <c r="F4139">
        <v>23845</v>
      </c>
      <c r="H4139">
        <v>18</v>
      </c>
      <c r="K4139" s="16">
        <f t="shared" si="192"/>
        <v>23222.080000000002</v>
      </c>
      <c r="L4139" s="16">
        <f t="shared" si="193"/>
        <v>24444.294736842105</v>
      </c>
      <c r="M4139" s="16">
        <f t="shared" si="194"/>
        <v>27777.60765550239</v>
      </c>
      <c r="N4139" t="e">
        <f>INDEX(XML!$A$2:$R$782,MATCH(C4139,XML!$D$2:$D$737,0),2)</f>
        <v>#N/A</v>
      </c>
    </row>
    <row r="4140" spans="1:14" ht="22.5" customHeight="1" x14ac:dyDescent="0.2">
      <c r="A4140">
        <v>44729</v>
      </c>
      <c r="B4140" t="s">
        <v>903</v>
      </c>
      <c r="C4140" s="15" t="s">
        <v>904</v>
      </c>
      <c r="D4140" s="15" t="s">
        <v>905</v>
      </c>
      <c r="E4140">
        <v>16300</v>
      </c>
      <c r="F4140">
        <v>21790</v>
      </c>
      <c r="H4140">
        <v>5</v>
      </c>
      <c r="K4140" s="16">
        <f t="shared" si="192"/>
        <v>18256</v>
      </c>
      <c r="L4140" s="16">
        <f t="shared" si="193"/>
        <v>19216.842105263157</v>
      </c>
      <c r="M4140" s="16">
        <f t="shared" si="194"/>
        <v>21837.320574162677</v>
      </c>
      <c r="N4140" t="e">
        <f>INDEX(XML!$A$2:$R$782,MATCH(C4140,XML!$D$2:$D$737,0),2)</f>
        <v>#N/A</v>
      </c>
    </row>
    <row r="4141" spans="1:14" ht="22.5" customHeight="1" x14ac:dyDescent="0.2">
      <c r="A4141">
        <v>65213</v>
      </c>
      <c r="B4141" t="s">
        <v>23813</v>
      </c>
      <c r="C4141" s="15" t="s">
        <v>23814</v>
      </c>
      <c r="D4141" s="15" t="s">
        <v>23814</v>
      </c>
      <c r="E4141">
        <v>16500</v>
      </c>
      <c r="F4141">
        <v>21721</v>
      </c>
      <c r="H4141">
        <v>20</v>
      </c>
      <c r="K4141" s="16">
        <f t="shared" si="192"/>
        <v>18480</v>
      </c>
      <c r="L4141" s="16">
        <f t="shared" si="193"/>
        <v>19452.63157894737</v>
      </c>
      <c r="M4141" s="16">
        <f t="shared" si="194"/>
        <v>22105.26315789474</v>
      </c>
      <c r="N4141" t="e">
        <f>INDEX(XML!$A$2:$R$782,MATCH(C4141,XML!$D$2:$D$737,0),2)</f>
        <v>#N/A</v>
      </c>
    </row>
    <row r="4142" spans="1:14" ht="22.5" customHeight="1" x14ac:dyDescent="0.2">
      <c r="A4142">
        <v>53866</v>
      </c>
      <c r="B4142" t="s">
        <v>25765</v>
      </c>
      <c r="C4142" s="15" t="s">
        <v>25766</v>
      </c>
      <c r="D4142" s="15" t="s">
        <v>25767</v>
      </c>
      <c r="E4142">
        <v>12927</v>
      </c>
      <c r="F4142">
        <v>16159</v>
      </c>
      <c r="H4142">
        <v>1</v>
      </c>
      <c r="K4142" s="16">
        <f t="shared" si="192"/>
        <v>14478.24</v>
      </c>
      <c r="L4142" s="16">
        <f t="shared" si="193"/>
        <v>15240.252631578947</v>
      </c>
      <c r="M4142" s="16">
        <f t="shared" si="194"/>
        <v>17318.468899521533</v>
      </c>
      <c r="N4142" t="e">
        <f>INDEX(XML!$A$2:$R$782,MATCH(C4142,XML!$D$2:$D$737,0),2)</f>
        <v>#N/A</v>
      </c>
    </row>
    <row r="4143" spans="1:14" ht="22.5" customHeight="1" x14ac:dyDescent="0.2">
      <c r="A4143">
        <v>61545</v>
      </c>
      <c r="B4143" t="s">
        <v>21727</v>
      </c>
      <c r="C4143" s="15" t="s">
        <v>21728</v>
      </c>
      <c r="D4143" s="15" t="s">
        <v>21729</v>
      </c>
      <c r="E4143">
        <v>25765</v>
      </c>
      <c r="F4143">
        <v>31625</v>
      </c>
      <c r="H4143">
        <v>1</v>
      </c>
      <c r="K4143" s="16">
        <f t="shared" si="192"/>
        <v>28856.799999999999</v>
      </c>
      <c r="L4143" s="16">
        <f t="shared" si="193"/>
        <v>30375.57894736842</v>
      </c>
      <c r="M4143" s="16">
        <f t="shared" si="194"/>
        <v>34517.703349282296</v>
      </c>
      <c r="N4143" t="e">
        <f>INDEX(XML!$A$2:$R$782,MATCH(C4143,XML!$D$2:$D$737,0),2)</f>
        <v>#N/A</v>
      </c>
    </row>
    <row r="4144" spans="1:14" ht="22.5" customHeight="1" x14ac:dyDescent="0.25">
      <c r="A4144" s="184" t="s">
        <v>21808</v>
      </c>
      <c r="B4144" s="184"/>
      <c r="C4144" s="185"/>
      <c r="D4144" s="185"/>
      <c r="E4144" s="184"/>
      <c r="F4144" s="184"/>
      <c r="G4144" s="184"/>
      <c r="H4144" s="184"/>
      <c r="I4144" s="184"/>
      <c r="J4144" s="184"/>
      <c r="K4144" s="16">
        <f t="shared" si="192"/>
        <v>0</v>
      </c>
      <c r="L4144" s="16">
        <f t="shared" si="193"/>
        <v>0</v>
      </c>
      <c r="M4144" s="16">
        <f t="shared" si="194"/>
        <v>0</v>
      </c>
      <c r="N4144" t="e">
        <f>INDEX(XML!$A$2:$R$782,MATCH(C4144,XML!$D$2:$D$737,0),2)</f>
        <v>#N/A</v>
      </c>
    </row>
    <row r="4145" spans="1:14" ht="22.5" customHeight="1" x14ac:dyDescent="0.2">
      <c r="A4145">
        <v>57024</v>
      </c>
      <c r="B4145" t="s">
        <v>15959</v>
      </c>
      <c r="C4145" s="15" t="s">
        <v>15960</v>
      </c>
      <c r="D4145" s="15" t="s">
        <v>15961</v>
      </c>
      <c r="E4145">
        <v>9053</v>
      </c>
      <c r="F4145">
        <v>11769</v>
      </c>
      <c r="H4145">
        <v>15</v>
      </c>
      <c r="K4145" s="16">
        <f t="shared" si="192"/>
        <v>10139.36</v>
      </c>
      <c r="L4145" s="16">
        <f t="shared" si="193"/>
        <v>10673.010526315789</v>
      </c>
      <c r="M4145" s="16">
        <f t="shared" si="194"/>
        <v>12128.421052631578</v>
      </c>
      <c r="N4145" t="e">
        <f>INDEX(XML!$A$2:$R$782,MATCH(C4145,XML!$D$2:$D$737,0),2)</f>
        <v>#N/A</v>
      </c>
    </row>
    <row r="4146" spans="1:14" ht="45" x14ac:dyDescent="0.2">
      <c r="A4146">
        <v>61558</v>
      </c>
      <c r="B4146" t="s">
        <v>21708</v>
      </c>
      <c r="C4146" s="15" t="s">
        <v>21709</v>
      </c>
      <c r="D4146" s="15" t="s">
        <v>21710</v>
      </c>
      <c r="E4146">
        <v>22593</v>
      </c>
      <c r="F4146">
        <v>27112</v>
      </c>
      <c r="H4146">
        <v>10</v>
      </c>
      <c r="K4146" s="16">
        <f t="shared" si="192"/>
        <v>25304.16</v>
      </c>
      <c r="L4146" s="16">
        <f t="shared" si="193"/>
        <v>26635.957894736843</v>
      </c>
      <c r="M4146" s="16">
        <f t="shared" si="194"/>
        <v>30268.133971291871</v>
      </c>
      <c r="N4146" t="e">
        <f>INDEX(XML!$A$2:$R$782,MATCH(C4146,XML!$D$2:$D$737,0),2)</f>
        <v>#N/A</v>
      </c>
    </row>
    <row r="4147" spans="1:14" ht="22.5" customHeight="1" x14ac:dyDescent="0.25">
      <c r="A4147" s="184" t="s">
        <v>21747</v>
      </c>
      <c r="B4147" s="184"/>
      <c r="C4147" s="185"/>
      <c r="D4147" s="185"/>
      <c r="E4147" s="184"/>
      <c r="F4147" s="184"/>
      <c r="G4147" s="184"/>
      <c r="H4147" s="184"/>
      <c r="I4147" s="184"/>
      <c r="J4147" s="184"/>
      <c r="K4147" s="16">
        <f t="shared" si="192"/>
        <v>0</v>
      </c>
      <c r="L4147" s="16">
        <f t="shared" si="193"/>
        <v>0</v>
      </c>
      <c r="M4147" s="16">
        <f t="shared" si="194"/>
        <v>0</v>
      </c>
      <c r="N4147" t="e">
        <f>INDEX(XML!$A$2:$R$782,MATCH(C4147,XML!$D$2:$D$737,0),2)</f>
        <v>#N/A</v>
      </c>
    </row>
    <row r="4148" spans="1:14" ht="22.5" customHeight="1" x14ac:dyDescent="0.2">
      <c r="A4148">
        <v>73509</v>
      </c>
      <c r="B4148" t="s">
        <v>32755</v>
      </c>
      <c r="C4148" s="15" t="s">
        <v>32756</v>
      </c>
      <c r="D4148" s="15" t="s">
        <v>32757</v>
      </c>
      <c r="E4148">
        <v>23155</v>
      </c>
      <c r="F4148">
        <v>27786</v>
      </c>
      <c r="H4148">
        <v>10</v>
      </c>
      <c r="K4148" s="16">
        <f t="shared" si="192"/>
        <v>25933.599999999999</v>
      </c>
      <c r="L4148" s="16">
        <f t="shared" si="193"/>
        <v>27298.526315789473</v>
      </c>
      <c r="M4148" s="16">
        <f t="shared" si="194"/>
        <v>31021.052631578947</v>
      </c>
      <c r="N4148" t="e">
        <f>INDEX(XML!$A$2:$R$782,MATCH(C4148,XML!$D$2:$D$737,0),2)</f>
        <v>#N/A</v>
      </c>
    </row>
    <row r="4149" spans="1:14" ht="22.5" customHeight="1" x14ac:dyDescent="0.2">
      <c r="A4149">
        <v>65217</v>
      </c>
      <c r="B4149" t="s">
        <v>23815</v>
      </c>
      <c r="C4149" s="15" t="s">
        <v>23816</v>
      </c>
      <c r="D4149" s="15" t="s">
        <v>23816</v>
      </c>
      <c r="E4149">
        <v>32100</v>
      </c>
      <c r="F4149">
        <v>45019</v>
      </c>
      <c r="H4149">
        <v>9</v>
      </c>
      <c r="K4149" s="16">
        <f t="shared" si="192"/>
        <v>35952</v>
      </c>
      <c r="L4149" s="16">
        <f t="shared" si="193"/>
        <v>37844.210526315786</v>
      </c>
      <c r="M4149" s="16">
        <f t="shared" si="194"/>
        <v>43004.784688995212</v>
      </c>
      <c r="N4149" t="e">
        <f>INDEX(XML!$A$2:$R$782,MATCH(C4149,XML!$D$2:$D$737,0),2)</f>
        <v>#N/A</v>
      </c>
    </row>
    <row r="4150" spans="1:14" ht="22.5" customHeight="1" x14ac:dyDescent="0.2">
      <c r="A4150">
        <v>59590</v>
      </c>
      <c r="B4150" t="s">
        <v>16934</v>
      </c>
      <c r="C4150" s="15" t="s">
        <v>16935</v>
      </c>
      <c r="D4150" s="15" t="s">
        <v>25406</v>
      </c>
      <c r="E4150">
        <v>28355</v>
      </c>
      <c r="F4150">
        <v>38074</v>
      </c>
      <c r="H4150">
        <v>9</v>
      </c>
      <c r="K4150" s="16">
        <f t="shared" si="192"/>
        <v>31757.599999999999</v>
      </c>
      <c r="L4150" s="16">
        <f t="shared" si="193"/>
        <v>33429.052631578947</v>
      </c>
      <c r="M4150" s="16">
        <f t="shared" si="194"/>
        <v>37987.559808612445</v>
      </c>
      <c r="N4150" t="e">
        <f>INDEX(XML!$A$2:$R$782,MATCH(C4150,XML!$D$2:$D$737,0),2)</f>
        <v>#N/A</v>
      </c>
    </row>
    <row r="4151" spans="1:14" ht="22.5" customHeight="1" x14ac:dyDescent="0.2">
      <c r="A4151">
        <v>59589</v>
      </c>
      <c r="B4151" t="s">
        <v>16936</v>
      </c>
      <c r="C4151" s="15" t="s">
        <v>16937</v>
      </c>
      <c r="D4151" s="15" t="s">
        <v>25407</v>
      </c>
      <c r="E4151">
        <v>24703</v>
      </c>
      <c r="F4151">
        <v>30879</v>
      </c>
      <c r="H4151">
        <v>1</v>
      </c>
      <c r="K4151" s="16">
        <f t="shared" si="192"/>
        <v>27667.360000000001</v>
      </c>
      <c r="L4151" s="16">
        <f t="shared" si="193"/>
        <v>29123.536842105263</v>
      </c>
      <c r="M4151" s="16">
        <f t="shared" si="194"/>
        <v>33094.928229665071</v>
      </c>
      <c r="N4151" t="e">
        <f>INDEX(XML!$A$2:$R$782,MATCH(C4151,XML!$D$2:$D$737,0),2)</f>
        <v>#N/A</v>
      </c>
    </row>
    <row r="4152" spans="1:14" ht="22.5" customHeight="1" x14ac:dyDescent="0.2">
      <c r="A4152">
        <v>59586</v>
      </c>
      <c r="B4152" t="s">
        <v>16938</v>
      </c>
      <c r="C4152" s="15" t="s">
        <v>16939</v>
      </c>
      <c r="D4152" s="15" t="s">
        <v>16940</v>
      </c>
      <c r="E4152">
        <v>27302</v>
      </c>
      <c r="F4152">
        <v>34128</v>
      </c>
      <c r="H4152">
        <v>5</v>
      </c>
      <c r="K4152" s="16">
        <f t="shared" si="192"/>
        <v>30578.239999999998</v>
      </c>
      <c r="L4152" s="16">
        <f t="shared" si="193"/>
        <v>32187.621052631577</v>
      </c>
      <c r="M4152" s="16">
        <f t="shared" si="194"/>
        <v>36576.842105263153</v>
      </c>
      <c r="N4152" t="e">
        <f>INDEX(XML!$A$2:$R$782,MATCH(C4152,XML!$D$2:$D$737,0),2)</f>
        <v>#N/A</v>
      </c>
    </row>
    <row r="4153" spans="1:14" ht="22.5" customHeight="1" x14ac:dyDescent="0.2">
      <c r="A4153">
        <v>59587</v>
      </c>
      <c r="B4153" t="s">
        <v>16941</v>
      </c>
      <c r="C4153" s="15" t="s">
        <v>16942</v>
      </c>
      <c r="D4153" s="15" t="s">
        <v>16943</v>
      </c>
      <c r="E4153">
        <v>53500</v>
      </c>
      <c r="F4153">
        <v>75383</v>
      </c>
      <c r="H4153">
        <v>5</v>
      </c>
      <c r="K4153" s="16">
        <f t="shared" si="192"/>
        <v>57245</v>
      </c>
      <c r="L4153" s="16">
        <f t="shared" si="193"/>
        <v>60257.894736842107</v>
      </c>
      <c r="M4153" s="16">
        <f t="shared" si="194"/>
        <v>68474.880382775111</v>
      </c>
      <c r="N4153" t="e">
        <f>INDEX(XML!$A$2:$R$782,MATCH(C4153,XML!$D$2:$D$737,0),2)</f>
        <v>#N/A</v>
      </c>
    </row>
    <row r="4154" spans="1:14" ht="22.5" customHeight="1" x14ac:dyDescent="0.2">
      <c r="A4154">
        <v>59588</v>
      </c>
      <c r="B4154" t="s">
        <v>16944</v>
      </c>
      <c r="C4154" s="15" t="s">
        <v>16945</v>
      </c>
      <c r="D4154" s="15" t="s">
        <v>16946</v>
      </c>
      <c r="E4154">
        <v>49300</v>
      </c>
      <c r="F4154">
        <v>68663</v>
      </c>
      <c r="H4154">
        <v>5</v>
      </c>
      <c r="K4154" s="16">
        <f t="shared" si="192"/>
        <v>55216</v>
      </c>
      <c r="L4154" s="16">
        <f t="shared" si="193"/>
        <v>58122.105263157893</v>
      </c>
      <c r="M4154" s="16">
        <f t="shared" si="194"/>
        <v>66047.846889952154</v>
      </c>
      <c r="N4154" t="e">
        <f>INDEX(XML!$A$2:$R$782,MATCH(C4154,XML!$D$2:$D$737,0),2)</f>
        <v>#N/A</v>
      </c>
    </row>
    <row r="4155" spans="1:14" ht="22.5" customHeight="1" x14ac:dyDescent="0.2">
      <c r="A4155">
        <v>61560</v>
      </c>
      <c r="B4155" t="s">
        <v>21711</v>
      </c>
      <c r="C4155" s="15" t="s">
        <v>21712</v>
      </c>
      <c r="D4155" s="15" t="s">
        <v>21713</v>
      </c>
      <c r="E4155">
        <v>27190</v>
      </c>
      <c r="F4155">
        <v>37430</v>
      </c>
      <c r="H4155">
        <v>8</v>
      </c>
      <c r="K4155" s="16">
        <f t="shared" si="192"/>
        <v>30452.799999999999</v>
      </c>
      <c r="L4155" s="16">
        <f t="shared" si="193"/>
        <v>32055.57894736842</v>
      </c>
      <c r="M4155" s="16">
        <f t="shared" si="194"/>
        <v>36426.7942583732</v>
      </c>
      <c r="N4155" t="e">
        <f>INDEX(XML!$A$2:$R$782,MATCH(C4155,XML!$D$2:$D$737,0),2)</f>
        <v>#N/A</v>
      </c>
    </row>
    <row r="4156" spans="1:14" ht="22.5" customHeight="1" x14ac:dyDescent="0.25">
      <c r="A4156" s="184" t="s">
        <v>1291</v>
      </c>
      <c r="B4156" s="184"/>
      <c r="C4156" s="185"/>
      <c r="D4156" s="185"/>
      <c r="E4156" s="184"/>
      <c r="F4156" s="184"/>
      <c r="G4156" s="184"/>
      <c r="H4156" s="184"/>
      <c r="I4156" s="184"/>
      <c r="J4156" s="184"/>
      <c r="K4156" s="16">
        <f t="shared" si="192"/>
        <v>0</v>
      </c>
      <c r="L4156" s="16">
        <f t="shared" si="193"/>
        <v>0</v>
      </c>
      <c r="M4156" s="16">
        <f t="shared" si="194"/>
        <v>0</v>
      </c>
      <c r="N4156" t="e">
        <f>INDEX(XML!$A$2:$R$782,MATCH(C4156,XML!$D$2:$D$737,0),2)</f>
        <v>#N/A</v>
      </c>
    </row>
    <row r="4157" spans="1:14" ht="22.5" customHeight="1" x14ac:dyDescent="0.2">
      <c r="A4157">
        <v>42476</v>
      </c>
      <c r="B4157" t="s">
        <v>900</v>
      </c>
      <c r="C4157" s="15" t="s">
        <v>901</v>
      </c>
      <c r="D4157" s="15" t="s">
        <v>902</v>
      </c>
      <c r="E4157">
        <v>58221</v>
      </c>
      <c r="F4157">
        <v>70900</v>
      </c>
      <c r="H4157">
        <v>1</v>
      </c>
      <c r="K4157" s="16">
        <f t="shared" si="192"/>
        <v>62296.47</v>
      </c>
      <c r="L4157" s="16">
        <f t="shared" si="193"/>
        <v>65575.231578947365</v>
      </c>
      <c r="M4157" s="16">
        <f t="shared" si="194"/>
        <v>74517.308612440189</v>
      </c>
      <c r="N4157" t="e">
        <f>INDEX(XML!$A$2:$R$782,MATCH(C4157,XML!$D$2:$D$737,0),2)</f>
        <v>#N/A</v>
      </c>
    </row>
    <row r="4158" spans="1:14" ht="22.5" customHeight="1" x14ac:dyDescent="0.2">
      <c r="A4158">
        <v>49740</v>
      </c>
      <c r="B4158" t="s">
        <v>27094</v>
      </c>
      <c r="C4158" s="15" t="s">
        <v>27095</v>
      </c>
      <c r="D4158" s="15" t="s">
        <v>27096</v>
      </c>
      <c r="E4158">
        <v>67932</v>
      </c>
      <c r="F4158">
        <v>74725</v>
      </c>
      <c r="H4158">
        <v>3</v>
      </c>
      <c r="K4158" s="16">
        <f t="shared" si="192"/>
        <v>72687.240000000005</v>
      </c>
      <c r="L4158" s="16">
        <f t="shared" si="193"/>
        <v>76512.884210526332</v>
      </c>
      <c r="M4158" s="16">
        <f t="shared" si="194"/>
        <v>86946.459330143553</v>
      </c>
      <c r="N4158" t="e">
        <f>INDEX(XML!$A$2:$R$782,MATCH(C4158,XML!$D$2:$D$737,0),2)</f>
        <v>#N/A</v>
      </c>
    </row>
    <row r="4159" spans="1:14" ht="22.5" customHeight="1" x14ac:dyDescent="0.25">
      <c r="A4159" s="184" t="s">
        <v>21996</v>
      </c>
      <c r="B4159" s="184"/>
      <c r="C4159" s="185"/>
      <c r="D4159" s="185"/>
      <c r="E4159" s="184"/>
      <c r="F4159" s="184"/>
      <c r="G4159" s="184"/>
      <c r="H4159" s="184"/>
      <c r="I4159" s="184"/>
      <c r="J4159" s="184"/>
      <c r="K4159" s="16">
        <f t="shared" si="192"/>
        <v>0</v>
      </c>
      <c r="L4159" s="16">
        <f t="shared" si="193"/>
        <v>0</v>
      </c>
      <c r="M4159" s="16">
        <f t="shared" si="194"/>
        <v>0</v>
      </c>
      <c r="N4159" t="e">
        <f>INDEX(XML!$A$2:$R$782,MATCH(C4159,XML!$D$2:$D$737,0),2)</f>
        <v>#N/A</v>
      </c>
    </row>
    <row r="4160" spans="1:14" ht="22.5" customHeight="1" x14ac:dyDescent="0.2">
      <c r="A4160">
        <v>55383</v>
      </c>
      <c r="B4160" t="s">
        <v>13182</v>
      </c>
      <c r="C4160" s="15" t="s">
        <v>13183</v>
      </c>
      <c r="D4160" s="15" t="s">
        <v>43136</v>
      </c>
      <c r="E4160">
        <v>47500</v>
      </c>
      <c r="F4160">
        <v>70163</v>
      </c>
      <c r="H4160">
        <v>1</v>
      </c>
      <c r="K4160" s="16">
        <f t="shared" si="192"/>
        <v>53200</v>
      </c>
      <c r="L4160" s="16">
        <f t="shared" si="193"/>
        <v>56000</v>
      </c>
      <c r="M4160" s="16">
        <f t="shared" si="194"/>
        <v>63636.36363636364</v>
      </c>
      <c r="N4160" t="e">
        <f>INDEX(XML!$A$2:$R$782,MATCH(C4160,XML!$D$2:$D$737,0),2)</f>
        <v>#N/A</v>
      </c>
    </row>
    <row r="4161" spans="1:14" ht="22.5" customHeight="1" x14ac:dyDescent="0.2">
      <c r="A4161">
        <v>37601</v>
      </c>
      <c r="B4161" t="s">
        <v>912</v>
      </c>
      <c r="C4161" s="15" t="s">
        <v>913</v>
      </c>
      <c r="D4161" s="15" t="s">
        <v>914</v>
      </c>
      <c r="E4161">
        <v>5200</v>
      </c>
      <c r="F4161">
        <v>7504</v>
      </c>
      <c r="H4161">
        <v>12</v>
      </c>
      <c r="K4161" s="16">
        <f t="shared" si="192"/>
        <v>5824</v>
      </c>
      <c r="L4161" s="16">
        <f t="shared" si="193"/>
        <v>6130.5263157894733</v>
      </c>
      <c r="M4161" s="16">
        <f t="shared" si="194"/>
        <v>6966.5071770334916</v>
      </c>
      <c r="N4161" t="e">
        <f>INDEX(XML!$A$2:$R$782,MATCH(C4161,XML!$D$2:$D$737,0),2)</f>
        <v>#N/A</v>
      </c>
    </row>
    <row r="4162" spans="1:14" ht="22.5" customHeight="1" x14ac:dyDescent="0.2">
      <c r="A4162">
        <v>72524</v>
      </c>
      <c r="B4162" t="s">
        <v>34301</v>
      </c>
      <c r="C4162" s="15" t="s">
        <v>34302</v>
      </c>
      <c r="D4162" s="15" t="s">
        <v>34303</v>
      </c>
      <c r="E4162">
        <v>53597</v>
      </c>
      <c r="F4162">
        <v>64316</v>
      </c>
      <c r="H4162">
        <v>2</v>
      </c>
      <c r="K4162" s="16">
        <f t="shared" si="192"/>
        <v>57348.79</v>
      </c>
      <c r="L4162" s="16">
        <f t="shared" si="193"/>
        <v>60367.14736842105</v>
      </c>
      <c r="M4162" s="16">
        <f t="shared" si="194"/>
        <v>68599.031100478474</v>
      </c>
      <c r="N4162" t="e">
        <f>INDEX(XML!$A$2:$R$782,MATCH(C4162,XML!$D$2:$D$737,0),2)</f>
        <v>#N/A</v>
      </c>
    </row>
    <row r="4163" spans="1:14" ht="22.5" customHeight="1" x14ac:dyDescent="0.2">
      <c r="A4163">
        <v>40306</v>
      </c>
      <c r="B4163" t="s">
        <v>894</v>
      </c>
      <c r="C4163" s="15" t="s">
        <v>895</v>
      </c>
      <c r="D4163" s="15" t="s">
        <v>896</v>
      </c>
      <c r="E4163">
        <v>5392</v>
      </c>
      <c r="F4163">
        <v>6201</v>
      </c>
      <c r="H4163">
        <v>7</v>
      </c>
      <c r="K4163" s="16">
        <f t="shared" si="192"/>
        <v>6039.04</v>
      </c>
      <c r="L4163" s="16">
        <f t="shared" si="193"/>
        <v>6356.8842105263157</v>
      </c>
      <c r="M4163" s="16">
        <f t="shared" si="194"/>
        <v>7223.7320574162677</v>
      </c>
      <c r="N4163" t="e">
        <f>INDEX(XML!$A$2:$R$782,MATCH(C4163,XML!$D$2:$D$737,0),2)</f>
        <v>#N/A</v>
      </c>
    </row>
    <row r="4164" spans="1:14" ht="22.5" customHeight="1" x14ac:dyDescent="0.2">
      <c r="A4164">
        <v>57030</v>
      </c>
      <c r="B4164" t="s">
        <v>15962</v>
      </c>
      <c r="C4164" s="15" t="s">
        <v>15963</v>
      </c>
      <c r="D4164" s="15" t="s">
        <v>15964</v>
      </c>
      <c r="E4164">
        <v>15200</v>
      </c>
      <c r="F4164">
        <v>21556</v>
      </c>
      <c r="H4164">
        <v>4</v>
      </c>
      <c r="K4164" s="16">
        <f t="shared" si="192"/>
        <v>17024</v>
      </c>
      <c r="L4164" s="16">
        <f t="shared" si="193"/>
        <v>17920</v>
      </c>
      <c r="M4164" s="16">
        <f t="shared" si="194"/>
        <v>20363.636363636364</v>
      </c>
      <c r="N4164" t="e">
        <f>INDEX(XML!$A$2:$R$782,MATCH(C4164,XML!$D$2:$D$737,0),2)</f>
        <v>#N/A</v>
      </c>
    </row>
    <row r="4165" spans="1:14" ht="22.5" customHeight="1" x14ac:dyDescent="0.2">
      <c r="A4165">
        <v>65121</v>
      </c>
      <c r="B4165" t="s">
        <v>29961</v>
      </c>
      <c r="C4165" s="15" t="s">
        <v>29962</v>
      </c>
      <c r="D4165" s="15" t="s">
        <v>29963</v>
      </c>
      <c r="E4165">
        <v>18957</v>
      </c>
      <c r="F4165">
        <v>19905</v>
      </c>
      <c r="H4165">
        <v>2</v>
      </c>
      <c r="K4165" s="16">
        <f t="shared" ref="K4165:K4228" si="195">IF(E4165&gt;49999,E4165+E4165*0.07,IF(E4165&lt;=49999,E4165+E4165*0.12))</f>
        <v>21231.84</v>
      </c>
      <c r="L4165" s="16">
        <f t="shared" ref="L4165:L4228" si="196">K4165*100/95</f>
        <v>22349.305263157894</v>
      </c>
      <c r="M4165" s="16">
        <f t="shared" ref="M4165:M4228" si="197">IF(COUNTIF(C4165,"*Dahua*"),F4165-10,L4165*100/88)</f>
        <v>25396.937799043058</v>
      </c>
      <c r="N4165" t="e">
        <f>INDEX(XML!$A$2:$R$782,MATCH(C4165,XML!$D$2:$D$737,0),2)</f>
        <v>#N/A</v>
      </c>
    </row>
    <row r="4166" spans="1:14" ht="22.5" customHeight="1" x14ac:dyDescent="0.2">
      <c r="A4166">
        <v>61556</v>
      </c>
      <c r="B4166" t="s">
        <v>21702</v>
      </c>
      <c r="C4166" s="15" t="s">
        <v>21703</v>
      </c>
      <c r="D4166" s="15" t="s">
        <v>21704</v>
      </c>
      <c r="E4166">
        <v>17117</v>
      </c>
      <c r="F4166">
        <v>22189</v>
      </c>
      <c r="H4166">
        <v>4</v>
      </c>
      <c r="K4166" s="16">
        <f t="shared" si="195"/>
        <v>19171.04</v>
      </c>
      <c r="L4166" s="16">
        <f t="shared" si="196"/>
        <v>20180.042105263157</v>
      </c>
      <c r="M4166" s="16">
        <f t="shared" si="197"/>
        <v>22931.866028708133</v>
      </c>
      <c r="N4166" t="e">
        <f>INDEX(XML!$A$2:$R$782,MATCH(C4166,XML!$D$2:$D$737,0),2)</f>
        <v>#N/A</v>
      </c>
    </row>
    <row r="4167" spans="1:14" ht="22.5" customHeight="1" x14ac:dyDescent="0.2">
      <c r="A4167">
        <v>64346</v>
      </c>
      <c r="B4167" t="s">
        <v>22624</v>
      </c>
      <c r="C4167" s="15" t="s">
        <v>22625</v>
      </c>
      <c r="D4167" s="15" t="s">
        <v>22626</v>
      </c>
      <c r="E4167">
        <v>32658</v>
      </c>
      <c r="F4167">
        <v>39190</v>
      </c>
      <c r="H4167">
        <v>3</v>
      </c>
      <c r="K4167" s="16">
        <f t="shared" si="195"/>
        <v>36576.959999999999</v>
      </c>
      <c r="L4167" s="16">
        <f t="shared" si="196"/>
        <v>38502.063157894736</v>
      </c>
      <c r="M4167" s="16">
        <f t="shared" si="197"/>
        <v>43752.344497607657</v>
      </c>
      <c r="N4167" t="e">
        <f>INDEX(XML!$A$2:$R$782,MATCH(C4167,XML!$D$2:$D$737,0),2)</f>
        <v>#N/A</v>
      </c>
    </row>
    <row r="4168" spans="1:14" ht="22.5" customHeight="1" x14ac:dyDescent="0.2">
      <c r="A4168">
        <v>64347</v>
      </c>
      <c r="B4168" t="s">
        <v>22627</v>
      </c>
      <c r="C4168" s="15" t="s">
        <v>22628</v>
      </c>
      <c r="D4168" s="15" t="s">
        <v>22629</v>
      </c>
      <c r="E4168">
        <v>86944</v>
      </c>
      <c r="F4168">
        <v>104333</v>
      </c>
      <c r="H4168">
        <v>3</v>
      </c>
      <c r="K4168" s="16">
        <f t="shared" si="195"/>
        <v>93030.080000000002</v>
      </c>
      <c r="L4168" s="16">
        <f t="shared" si="196"/>
        <v>97926.399999999994</v>
      </c>
      <c r="M4168" s="16">
        <f t="shared" si="197"/>
        <v>111280</v>
      </c>
      <c r="N4168" t="e">
        <f>INDEX(XML!$A$2:$R$782,MATCH(C4168,XML!$D$2:$D$737,0),2)</f>
        <v>#N/A</v>
      </c>
    </row>
    <row r="4169" spans="1:14" ht="22.5" customHeight="1" x14ac:dyDescent="0.25">
      <c r="A4169" s="184" t="s">
        <v>21748</v>
      </c>
      <c r="B4169" s="184"/>
      <c r="C4169" s="185"/>
      <c r="D4169" s="185"/>
      <c r="E4169" s="184"/>
      <c r="F4169" s="184"/>
      <c r="G4169" s="184"/>
      <c r="H4169" s="184"/>
      <c r="I4169" s="184"/>
      <c r="J4169" s="184"/>
      <c r="K4169" s="16">
        <f t="shared" si="195"/>
        <v>0</v>
      </c>
      <c r="L4169" s="16">
        <f t="shared" si="196"/>
        <v>0</v>
      </c>
      <c r="M4169" s="16">
        <f t="shared" si="197"/>
        <v>0</v>
      </c>
      <c r="N4169" t="e">
        <f>INDEX(XML!$A$2:$R$782,MATCH(C4169,XML!$D$2:$D$737,0),2)</f>
        <v>#N/A</v>
      </c>
    </row>
    <row r="4170" spans="1:14" ht="22.5" customHeight="1" x14ac:dyDescent="0.2">
      <c r="A4170">
        <v>60308</v>
      </c>
      <c r="B4170" t="s">
        <v>17737</v>
      </c>
      <c r="C4170" s="15" t="s">
        <v>17738</v>
      </c>
      <c r="D4170" s="15" t="s">
        <v>17739</v>
      </c>
      <c r="E4170">
        <v>32100</v>
      </c>
      <c r="F4170">
        <v>45114</v>
      </c>
      <c r="H4170">
        <v>9</v>
      </c>
      <c r="K4170" s="16">
        <f t="shared" si="195"/>
        <v>35952</v>
      </c>
      <c r="L4170" s="16">
        <f t="shared" si="196"/>
        <v>37844.210526315786</v>
      </c>
      <c r="M4170" s="16">
        <f t="shared" si="197"/>
        <v>43004.784688995212</v>
      </c>
      <c r="N4170" t="e">
        <f>INDEX(XML!$A$2:$R$782,MATCH(C4170,XML!$D$2:$D$737,0),2)</f>
        <v>#N/A</v>
      </c>
    </row>
    <row r="4171" spans="1:14" ht="22.5" customHeight="1" x14ac:dyDescent="0.25">
      <c r="A4171" s="184" t="s">
        <v>21962</v>
      </c>
      <c r="B4171" s="184"/>
      <c r="C4171" s="185"/>
      <c r="D4171" s="185"/>
      <c r="E4171" s="184"/>
      <c r="F4171" s="184"/>
      <c r="G4171" s="184"/>
      <c r="H4171" s="184"/>
      <c r="I4171" s="184"/>
      <c r="J4171" s="184"/>
      <c r="K4171" s="16">
        <f t="shared" si="195"/>
        <v>0</v>
      </c>
      <c r="L4171" s="16">
        <f t="shared" si="196"/>
        <v>0</v>
      </c>
      <c r="M4171" s="16">
        <f t="shared" si="197"/>
        <v>0</v>
      </c>
      <c r="N4171" t="e">
        <f>INDEX(XML!$A$2:$R$782,MATCH(C4171,XML!$D$2:$D$737,0),2)</f>
        <v>#N/A</v>
      </c>
    </row>
    <row r="4172" spans="1:14" ht="22.5" customHeight="1" x14ac:dyDescent="0.2">
      <c r="A4172">
        <v>66408</v>
      </c>
      <c r="B4172" t="s">
        <v>26103</v>
      </c>
      <c r="C4172" s="15" t="s">
        <v>46616</v>
      </c>
      <c r="D4172" s="15" t="s">
        <v>46617</v>
      </c>
      <c r="E4172">
        <v>2547463</v>
      </c>
      <c r="F4172">
        <v>3056956</v>
      </c>
      <c r="H4172">
        <v>6</v>
      </c>
      <c r="K4172" s="16">
        <f t="shared" si="195"/>
        <v>2725785.41</v>
      </c>
      <c r="L4172" s="16">
        <f t="shared" si="196"/>
        <v>2869247.8</v>
      </c>
      <c r="M4172" s="16">
        <f t="shared" si="197"/>
        <v>3260508.8636363638</v>
      </c>
      <c r="N4172" t="e">
        <f>INDEX(XML!$A$2:$R$782,MATCH(C4172,XML!$D$2:$D$737,0),2)</f>
        <v>#N/A</v>
      </c>
    </row>
    <row r="4173" spans="1:14" ht="22.5" customHeight="1" x14ac:dyDescent="0.2">
      <c r="A4173">
        <v>63893</v>
      </c>
      <c r="B4173" t="s">
        <v>22142</v>
      </c>
      <c r="C4173" s="15" t="s">
        <v>22143</v>
      </c>
      <c r="D4173" s="15" t="s">
        <v>22144</v>
      </c>
      <c r="E4173">
        <v>96223</v>
      </c>
      <c r="F4173">
        <v>115468</v>
      </c>
      <c r="H4173">
        <v>12</v>
      </c>
      <c r="K4173" s="16">
        <f t="shared" si="195"/>
        <v>102958.61</v>
      </c>
      <c r="L4173" s="16">
        <f t="shared" si="196"/>
        <v>108377.48421052631</v>
      </c>
      <c r="M4173" s="16">
        <f t="shared" si="197"/>
        <v>123156.23205741626</v>
      </c>
      <c r="N4173" t="e">
        <f>INDEX(XML!$A$2:$R$782,MATCH(C4173,XML!$D$2:$D$737,0),2)</f>
        <v>#N/A</v>
      </c>
    </row>
    <row r="4174" spans="1:14" ht="22.5" customHeight="1" x14ac:dyDescent="0.2">
      <c r="A4174">
        <v>63892</v>
      </c>
      <c r="B4174" t="s">
        <v>43137</v>
      </c>
      <c r="C4174" s="15" t="s">
        <v>43138</v>
      </c>
      <c r="D4174" s="15" t="s">
        <v>43139</v>
      </c>
      <c r="E4174">
        <v>125793</v>
      </c>
      <c r="F4174">
        <v>149107</v>
      </c>
      <c r="K4174" s="16">
        <f t="shared" si="195"/>
        <v>134598.51</v>
      </c>
      <c r="L4174" s="16">
        <f t="shared" si="196"/>
        <v>141682.64210526316</v>
      </c>
      <c r="M4174" s="16">
        <f t="shared" si="197"/>
        <v>161003.0023923445</v>
      </c>
      <c r="N4174" t="e">
        <f>INDEX(XML!$A$2:$R$782,MATCH(C4174,XML!$D$2:$D$737,0),2)</f>
        <v>#N/A</v>
      </c>
    </row>
    <row r="4175" spans="1:14" ht="22.5" customHeight="1" x14ac:dyDescent="0.2">
      <c r="A4175">
        <v>63822</v>
      </c>
      <c r="B4175" t="s">
        <v>43140</v>
      </c>
      <c r="C4175" s="15" t="s">
        <v>43141</v>
      </c>
      <c r="D4175" s="15" t="s">
        <v>43142</v>
      </c>
      <c r="E4175">
        <v>181264</v>
      </c>
      <c r="F4175">
        <v>213258</v>
      </c>
      <c r="H4175">
        <v>23</v>
      </c>
      <c r="K4175" s="16">
        <f t="shared" si="195"/>
        <v>193952.48</v>
      </c>
      <c r="L4175" s="16">
        <f t="shared" si="196"/>
        <v>204160.50526315789</v>
      </c>
      <c r="M4175" s="16">
        <f t="shared" si="197"/>
        <v>232000.57416267943</v>
      </c>
      <c r="N4175" t="e">
        <f>INDEX(XML!$A$2:$R$782,MATCH(C4175,XML!$D$2:$D$737,0),2)</f>
        <v>#N/A</v>
      </c>
    </row>
    <row r="4176" spans="1:14" ht="22.5" customHeight="1" x14ac:dyDescent="0.2">
      <c r="A4176">
        <v>79587</v>
      </c>
      <c r="B4176" t="s">
        <v>43143</v>
      </c>
      <c r="C4176" s="15" t="s">
        <v>43144</v>
      </c>
      <c r="D4176" s="15" t="s">
        <v>46610</v>
      </c>
      <c r="E4176">
        <v>230412</v>
      </c>
      <c r="F4176">
        <v>276494</v>
      </c>
      <c r="H4176">
        <v>20</v>
      </c>
      <c r="K4176" s="16">
        <f t="shared" si="195"/>
        <v>246540.84</v>
      </c>
      <c r="L4176" s="16">
        <f t="shared" si="196"/>
        <v>259516.67368421052</v>
      </c>
      <c r="M4176" s="16">
        <f t="shared" si="197"/>
        <v>294905.31100478466</v>
      </c>
      <c r="N4176" t="e">
        <f>INDEX(XML!$A$2:$R$782,MATCH(C4176,XML!$D$2:$D$737,0),2)</f>
        <v>#N/A</v>
      </c>
    </row>
    <row r="4177" spans="1:14" ht="22.5" customHeight="1" x14ac:dyDescent="0.2">
      <c r="A4177">
        <v>67012</v>
      </c>
      <c r="B4177" t="s">
        <v>43145</v>
      </c>
      <c r="C4177" s="15" t="s">
        <v>43146</v>
      </c>
      <c r="D4177" s="15" t="s">
        <v>43147</v>
      </c>
      <c r="E4177">
        <v>253419</v>
      </c>
      <c r="F4177">
        <v>304103</v>
      </c>
      <c r="H4177">
        <v>3</v>
      </c>
      <c r="K4177" s="16">
        <f t="shared" si="195"/>
        <v>271158.33</v>
      </c>
      <c r="L4177" s="16">
        <f t="shared" si="196"/>
        <v>285429.8210526316</v>
      </c>
      <c r="M4177" s="16">
        <f t="shared" si="197"/>
        <v>324352.06937799044</v>
      </c>
      <c r="N4177" t="e">
        <f>INDEX(XML!$A$2:$R$782,MATCH(C4177,XML!$D$2:$D$737,0),2)</f>
        <v>#N/A</v>
      </c>
    </row>
    <row r="4178" spans="1:14" ht="22.5" customHeight="1" x14ac:dyDescent="0.2">
      <c r="A4178">
        <v>62896</v>
      </c>
      <c r="B4178" t="s">
        <v>43148</v>
      </c>
      <c r="C4178" s="15" t="s">
        <v>43149</v>
      </c>
      <c r="D4178" s="15" t="s">
        <v>43150</v>
      </c>
      <c r="E4178">
        <v>314599</v>
      </c>
      <c r="F4178">
        <v>361789</v>
      </c>
      <c r="H4178">
        <v>1</v>
      </c>
      <c r="K4178" s="16">
        <f t="shared" si="195"/>
        <v>336620.93</v>
      </c>
      <c r="L4178" s="16">
        <f t="shared" si="196"/>
        <v>354337.8210526316</v>
      </c>
      <c r="M4178" s="16">
        <f t="shared" si="197"/>
        <v>402656.61483253591</v>
      </c>
      <c r="N4178" t="e">
        <f>INDEX(XML!$A$2:$R$782,MATCH(C4178,XML!$D$2:$D$737,0),2)</f>
        <v>#N/A</v>
      </c>
    </row>
    <row r="4179" spans="1:14" ht="22.5" customHeight="1" x14ac:dyDescent="0.2">
      <c r="A4179">
        <v>79588</v>
      </c>
      <c r="B4179" t="s">
        <v>43151</v>
      </c>
      <c r="C4179" s="15" t="s">
        <v>43152</v>
      </c>
      <c r="D4179" s="15" t="s">
        <v>46611</v>
      </c>
      <c r="E4179">
        <v>326397</v>
      </c>
      <c r="F4179">
        <v>391676</v>
      </c>
      <c r="H4179">
        <v>8</v>
      </c>
      <c r="K4179" s="16">
        <f t="shared" si="195"/>
        <v>349244.79</v>
      </c>
      <c r="L4179" s="16">
        <f t="shared" si="196"/>
        <v>367626.09473684209</v>
      </c>
      <c r="M4179" s="16">
        <f t="shared" si="197"/>
        <v>417756.92583732051</v>
      </c>
      <c r="N4179" t="e">
        <f>INDEX(XML!$A$2:$R$782,MATCH(C4179,XML!$D$2:$D$737,0),2)</f>
        <v>#N/A</v>
      </c>
    </row>
    <row r="4180" spans="1:14" ht="22.5" customHeight="1" x14ac:dyDescent="0.2">
      <c r="A4180">
        <v>78448</v>
      </c>
      <c r="B4180" t="s">
        <v>38766</v>
      </c>
      <c r="C4180" s="15" t="s">
        <v>38767</v>
      </c>
      <c r="D4180" s="15" t="s">
        <v>46612</v>
      </c>
      <c r="E4180">
        <v>333725</v>
      </c>
      <c r="F4180">
        <v>400470</v>
      </c>
      <c r="K4180" s="16">
        <f t="shared" si="195"/>
        <v>357085.75</v>
      </c>
      <c r="L4180" s="16">
        <f t="shared" si="196"/>
        <v>375879.73684210528</v>
      </c>
      <c r="M4180" s="16">
        <f t="shared" si="197"/>
        <v>427136.0645933015</v>
      </c>
      <c r="N4180" t="e">
        <f>INDEX(XML!$A$2:$R$782,MATCH(C4180,XML!$D$2:$D$737,0),2)</f>
        <v>#N/A</v>
      </c>
    </row>
    <row r="4181" spans="1:14" ht="22.5" customHeight="1" x14ac:dyDescent="0.2">
      <c r="A4181">
        <v>78449</v>
      </c>
      <c r="B4181" t="s">
        <v>38674</v>
      </c>
      <c r="C4181" s="15" t="s">
        <v>38675</v>
      </c>
      <c r="D4181" s="15" t="s">
        <v>46613</v>
      </c>
      <c r="E4181">
        <v>412786</v>
      </c>
      <c r="F4181">
        <v>495343</v>
      </c>
      <c r="H4181">
        <v>15</v>
      </c>
      <c r="K4181" s="16">
        <f t="shared" si="195"/>
        <v>441681.02</v>
      </c>
      <c r="L4181" s="16">
        <f t="shared" si="196"/>
        <v>464927.38947368419</v>
      </c>
      <c r="M4181" s="16">
        <f t="shared" si="197"/>
        <v>528326.57894736843</v>
      </c>
      <c r="N4181" t="e">
        <f>INDEX(XML!$A$2:$R$782,MATCH(C4181,XML!$D$2:$D$737,0),2)</f>
        <v>#N/A</v>
      </c>
    </row>
    <row r="4182" spans="1:14" ht="22.5" customHeight="1" x14ac:dyDescent="0.2">
      <c r="A4182">
        <v>63823</v>
      </c>
      <c r="B4182" t="s">
        <v>22160</v>
      </c>
      <c r="C4182" s="15" t="s">
        <v>22161</v>
      </c>
      <c r="D4182" s="15" t="s">
        <v>22162</v>
      </c>
      <c r="E4182">
        <v>495273</v>
      </c>
      <c r="F4182">
        <v>594328</v>
      </c>
      <c r="H4182">
        <v>1</v>
      </c>
      <c r="K4182" s="16">
        <f t="shared" si="195"/>
        <v>529942.11</v>
      </c>
      <c r="L4182" s="16">
        <f t="shared" si="196"/>
        <v>557833.80000000005</v>
      </c>
      <c r="M4182" s="16">
        <f t="shared" si="197"/>
        <v>633902.04545454553</v>
      </c>
      <c r="N4182" t="e">
        <f>INDEX(XML!$A$2:$R$782,MATCH(C4182,XML!$D$2:$D$737,0),2)</f>
        <v>#N/A</v>
      </c>
    </row>
    <row r="4183" spans="1:14" ht="67.5" x14ac:dyDescent="0.2">
      <c r="A4183">
        <v>78450</v>
      </c>
      <c r="B4183" t="s">
        <v>43153</v>
      </c>
      <c r="C4183" s="15" t="s">
        <v>43154</v>
      </c>
      <c r="D4183" s="15" t="s">
        <v>46614</v>
      </c>
      <c r="E4183">
        <v>513300</v>
      </c>
      <c r="F4183">
        <v>615960</v>
      </c>
      <c r="K4183" s="16">
        <f t="shared" si="195"/>
        <v>549231</v>
      </c>
      <c r="L4183" s="16">
        <f t="shared" si="196"/>
        <v>578137.89473684214</v>
      </c>
      <c r="M4183" s="16">
        <f t="shared" si="197"/>
        <v>656974.88038277521</v>
      </c>
      <c r="N4183" t="e">
        <f>INDEX(XML!$A$2:$R$782,MATCH(C4183,XML!$D$2:$D$737,0),2)</f>
        <v>#N/A</v>
      </c>
    </row>
    <row r="4184" spans="1:14" ht="56.25" x14ac:dyDescent="0.2">
      <c r="A4184">
        <v>63824</v>
      </c>
      <c r="B4184" t="s">
        <v>22157</v>
      </c>
      <c r="C4184" s="15" t="s">
        <v>22158</v>
      </c>
      <c r="D4184" s="15" t="s">
        <v>22159</v>
      </c>
      <c r="E4184">
        <v>615163</v>
      </c>
      <c r="F4184">
        <v>738196</v>
      </c>
      <c r="K4184" s="16">
        <f t="shared" si="195"/>
        <v>658224.41</v>
      </c>
      <c r="L4184" s="16">
        <f t="shared" si="196"/>
        <v>692867.8</v>
      </c>
      <c r="M4184" s="16">
        <f t="shared" si="197"/>
        <v>787349.77272727271</v>
      </c>
      <c r="N4184" t="e">
        <f>INDEX(XML!$A$2:$R$782,MATCH(C4184,XML!$D$2:$D$737,0),2)</f>
        <v>#N/A</v>
      </c>
    </row>
    <row r="4185" spans="1:14" ht="67.5" x14ac:dyDescent="0.2">
      <c r="A4185">
        <v>79586</v>
      </c>
      <c r="B4185" t="s">
        <v>43155</v>
      </c>
      <c r="C4185" s="15" t="s">
        <v>43156</v>
      </c>
      <c r="D4185" s="15" t="s">
        <v>46615</v>
      </c>
      <c r="E4185">
        <v>735237</v>
      </c>
      <c r="F4185">
        <v>882284</v>
      </c>
      <c r="H4185">
        <v>3</v>
      </c>
      <c r="K4185" s="16">
        <f t="shared" si="195"/>
        <v>786703.59</v>
      </c>
      <c r="L4185" s="16">
        <f t="shared" si="196"/>
        <v>828109.04210526322</v>
      </c>
      <c r="M4185" s="16">
        <f t="shared" si="197"/>
        <v>941033.00239234453</v>
      </c>
      <c r="N4185" t="e">
        <f>INDEX(XML!$A$2:$R$782,MATCH(C4185,XML!$D$2:$D$737,0),2)</f>
        <v>#N/A</v>
      </c>
    </row>
    <row r="4186" spans="1:14" ht="56.25" x14ac:dyDescent="0.2">
      <c r="A4186">
        <v>63826</v>
      </c>
      <c r="B4186" t="s">
        <v>43157</v>
      </c>
      <c r="C4186" s="15" t="s">
        <v>43158</v>
      </c>
      <c r="D4186" s="15" t="s">
        <v>43159</v>
      </c>
      <c r="E4186">
        <v>778517</v>
      </c>
      <c r="F4186">
        <v>934220</v>
      </c>
      <c r="H4186">
        <v>1</v>
      </c>
      <c r="K4186" s="16">
        <f t="shared" si="195"/>
        <v>833013.19</v>
      </c>
      <c r="L4186" s="16">
        <f t="shared" si="196"/>
        <v>876855.98947368423</v>
      </c>
      <c r="M4186" s="16">
        <f t="shared" si="197"/>
        <v>996427.26076555031</v>
      </c>
      <c r="N4186" t="e">
        <f>INDEX(XML!$A$2:$R$782,MATCH(C4186,XML!$D$2:$D$737,0),2)</f>
        <v>#N/A</v>
      </c>
    </row>
    <row r="4187" spans="1:14" ht="56.25" x14ac:dyDescent="0.2">
      <c r="A4187">
        <v>63825</v>
      </c>
      <c r="B4187" t="s">
        <v>25558</v>
      </c>
      <c r="C4187" s="15" t="s">
        <v>25559</v>
      </c>
      <c r="D4187" s="15" t="s">
        <v>25560</v>
      </c>
      <c r="E4187">
        <v>831131</v>
      </c>
      <c r="F4187">
        <v>997357</v>
      </c>
      <c r="K4187" s="16">
        <f t="shared" si="195"/>
        <v>889310.17</v>
      </c>
      <c r="L4187" s="16">
        <f t="shared" si="196"/>
        <v>936115.96842105268</v>
      </c>
      <c r="M4187" s="16">
        <f t="shared" si="197"/>
        <v>1063768.1459330143</v>
      </c>
      <c r="N4187" t="e">
        <f>INDEX(XML!$A$2:$R$782,MATCH(C4187,XML!$D$2:$D$737,0),2)</f>
        <v>#N/A</v>
      </c>
    </row>
    <row r="4188" spans="1:14" ht="56.25" x14ac:dyDescent="0.2">
      <c r="A4188">
        <v>63827</v>
      </c>
      <c r="B4188" t="s">
        <v>22154</v>
      </c>
      <c r="C4188" s="15" t="s">
        <v>22155</v>
      </c>
      <c r="D4188" s="15" t="s">
        <v>22156</v>
      </c>
      <c r="E4188">
        <v>1038781</v>
      </c>
      <c r="F4188">
        <v>1246537</v>
      </c>
      <c r="K4188" s="16">
        <f t="shared" si="195"/>
        <v>1111495.67</v>
      </c>
      <c r="L4188" s="16">
        <f t="shared" si="196"/>
        <v>1169995.4421052632</v>
      </c>
      <c r="M4188" s="16">
        <f t="shared" si="197"/>
        <v>1329540.2751196173</v>
      </c>
      <c r="N4188" t="e">
        <f>INDEX(XML!$A$2:$R$782,MATCH(C4188,XML!$D$2:$D$737,0),2)</f>
        <v>#N/A</v>
      </c>
    </row>
    <row r="4189" spans="1:14" ht="56.25" x14ac:dyDescent="0.2">
      <c r="A4189">
        <v>64349</v>
      </c>
      <c r="B4189" t="s">
        <v>24577</v>
      </c>
      <c r="C4189" s="15" t="s">
        <v>33367</v>
      </c>
      <c r="D4189" s="15" t="s">
        <v>33368</v>
      </c>
      <c r="E4189">
        <v>1237278</v>
      </c>
      <c r="F4189">
        <v>1484734</v>
      </c>
      <c r="K4189" s="16">
        <f t="shared" si="195"/>
        <v>1323887.46</v>
      </c>
      <c r="L4189" s="16">
        <f t="shared" si="196"/>
        <v>1393565.7473684209</v>
      </c>
      <c r="M4189" s="16">
        <f t="shared" si="197"/>
        <v>1583597.4401913874</v>
      </c>
      <c r="N4189" t="e">
        <f>INDEX(XML!$A$2:$R$782,MATCH(C4189,XML!$D$2:$D$737,0),2)</f>
        <v>#N/A</v>
      </c>
    </row>
    <row r="4190" spans="1:14" ht="56.25" x14ac:dyDescent="0.2">
      <c r="A4190">
        <v>63821</v>
      </c>
      <c r="B4190" t="s">
        <v>43160</v>
      </c>
      <c r="C4190" s="15" t="s">
        <v>43161</v>
      </c>
      <c r="D4190" s="15" t="s">
        <v>43162</v>
      </c>
      <c r="E4190">
        <v>1254363</v>
      </c>
      <c r="F4190">
        <v>1442517</v>
      </c>
      <c r="H4190">
        <v>1</v>
      </c>
      <c r="K4190" s="16">
        <f t="shared" si="195"/>
        <v>1342168.4099999999</v>
      </c>
      <c r="L4190" s="16">
        <f t="shared" si="196"/>
        <v>1412808.8526315787</v>
      </c>
      <c r="M4190" s="16">
        <f t="shared" si="197"/>
        <v>1605464.6052631577</v>
      </c>
      <c r="N4190" t="e">
        <f>INDEX(XML!$A$2:$R$782,MATCH(C4190,XML!$D$2:$D$737,0),2)</f>
        <v>#N/A</v>
      </c>
    </row>
    <row r="4191" spans="1:14" ht="56.25" x14ac:dyDescent="0.2">
      <c r="A4191">
        <v>63828</v>
      </c>
      <c r="B4191" t="s">
        <v>43163</v>
      </c>
      <c r="C4191" s="15" t="s">
        <v>43164</v>
      </c>
      <c r="D4191" s="15" t="s">
        <v>43165</v>
      </c>
      <c r="E4191">
        <v>1319397</v>
      </c>
      <c r="F4191">
        <v>1517307</v>
      </c>
      <c r="K4191" s="16">
        <f t="shared" si="195"/>
        <v>1411754.79</v>
      </c>
      <c r="L4191" s="16">
        <f t="shared" si="196"/>
        <v>1486057.6736842105</v>
      </c>
      <c r="M4191" s="16">
        <f t="shared" si="197"/>
        <v>1688701.9019138755</v>
      </c>
      <c r="N4191" t="e">
        <f>INDEX(XML!$A$2:$R$782,MATCH(C4191,XML!$D$2:$D$737,0),2)</f>
        <v>#N/A</v>
      </c>
    </row>
    <row r="4192" spans="1:14" ht="67.5" x14ac:dyDescent="0.2">
      <c r="A4192">
        <v>62893</v>
      </c>
      <c r="B4192" t="s">
        <v>22139</v>
      </c>
      <c r="C4192" s="15" t="s">
        <v>22140</v>
      </c>
      <c r="D4192" s="15" t="s">
        <v>22141</v>
      </c>
      <c r="E4192">
        <v>1911746</v>
      </c>
      <c r="F4192">
        <v>2294095</v>
      </c>
      <c r="H4192">
        <v>1</v>
      </c>
      <c r="K4192" s="16">
        <f t="shared" si="195"/>
        <v>2045568.22</v>
      </c>
      <c r="L4192" s="16">
        <f t="shared" si="196"/>
        <v>2153229.7052631578</v>
      </c>
      <c r="M4192" s="16">
        <f t="shared" si="197"/>
        <v>2446851.937799043</v>
      </c>
      <c r="N4192" t="e">
        <f>INDEX(XML!$A$2:$R$782,MATCH(C4192,XML!$D$2:$D$737,0),2)</f>
        <v>#N/A</v>
      </c>
    </row>
    <row r="4193" spans="1:14" ht="56.25" x14ac:dyDescent="0.2">
      <c r="A4193">
        <v>63890</v>
      </c>
      <c r="B4193" t="s">
        <v>22145</v>
      </c>
      <c r="C4193" s="15" t="s">
        <v>22146</v>
      </c>
      <c r="D4193" s="15" t="s">
        <v>22147</v>
      </c>
      <c r="E4193">
        <v>1557602</v>
      </c>
      <c r="F4193">
        <v>1869122</v>
      </c>
      <c r="K4193" s="16">
        <f t="shared" si="195"/>
        <v>1666634.1400000001</v>
      </c>
      <c r="L4193" s="16">
        <f t="shared" si="196"/>
        <v>1754351.7263157894</v>
      </c>
      <c r="M4193" s="16">
        <f t="shared" si="197"/>
        <v>1993581.5071770335</v>
      </c>
      <c r="N4193" t="e">
        <f>INDEX(XML!$A$2:$R$782,MATCH(C4193,XML!$D$2:$D$737,0),2)</f>
        <v>#N/A</v>
      </c>
    </row>
    <row r="4194" spans="1:14" ht="56.25" x14ac:dyDescent="0.2">
      <c r="A4194">
        <v>63829</v>
      </c>
      <c r="B4194" t="s">
        <v>22151</v>
      </c>
      <c r="C4194" s="15" t="s">
        <v>22152</v>
      </c>
      <c r="D4194" s="15" t="s">
        <v>22153</v>
      </c>
      <c r="E4194">
        <v>1665760</v>
      </c>
      <c r="F4194">
        <v>1998912</v>
      </c>
      <c r="H4194">
        <v>1</v>
      </c>
      <c r="K4194" s="16">
        <f t="shared" si="195"/>
        <v>1782363.2</v>
      </c>
      <c r="L4194" s="16">
        <f t="shared" si="196"/>
        <v>1876171.7894736843</v>
      </c>
      <c r="M4194" s="16">
        <f t="shared" si="197"/>
        <v>2132013.3971291864</v>
      </c>
      <c r="N4194" t="e">
        <f>INDEX(XML!$A$2:$R$782,MATCH(C4194,XML!$D$2:$D$737,0),2)</f>
        <v>#N/A</v>
      </c>
    </row>
    <row r="4195" spans="1:14" ht="56.25" x14ac:dyDescent="0.2">
      <c r="A4195">
        <v>63889</v>
      </c>
      <c r="B4195" t="s">
        <v>43166</v>
      </c>
      <c r="C4195" s="15" t="s">
        <v>43167</v>
      </c>
      <c r="D4195" s="15" t="s">
        <v>43168</v>
      </c>
      <c r="E4195">
        <v>1931168</v>
      </c>
      <c r="F4195">
        <v>2220843</v>
      </c>
      <c r="H4195">
        <v>1</v>
      </c>
      <c r="K4195" s="16">
        <f t="shared" si="195"/>
        <v>2066349.76</v>
      </c>
      <c r="L4195" s="16">
        <f t="shared" si="196"/>
        <v>2175105.0105263158</v>
      </c>
      <c r="M4195" s="16">
        <f t="shared" si="197"/>
        <v>2471710.2392344498</v>
      </c>
      <c r="N4195" t="e">
        <f>INDEX(XML!$A$2:$R$782,MATCH(C4195,XML!$D$2:$D$737,0),2)</f>
        <v>#N/A</v>
      </c>
    </row>
    <row r="4196" spans="1:14" ht="56.25" x14ac:dyDescent="0.2">
      <c r="A4196">
        <v>63832</v>
      </c>
      <c r="B4196" t="s">
        <v>22148</v>
      </c>
      <c r="C4196" s="15" t="s">
        <v>22149</v>
      </c>
      <c r="D4196" s="15" t="s">
        <v>22150</v>
      </c>
      <c r="E4196">
        <v>2708639</v>
      </c>
      <c r="F4196">
        <v>3114935</v>
      </c>
      <c r="K4196" s="16">
        <f t="shared" si="195"/>
        <v>2898243.73</v>
      </c>
      <c r="L4196" s="16">
        <f t="shared" si="196"/>
        <v>3050782.8736842107</v>
      </c>
      <c r="M4196" s="16">
        <f t="shared" si="197"/>
        <v>3466798.7200956941</v>
      </c>
      <c r="N4196" t="e">
        <f>INDEX(XML!$A$2:$R$782,MATCH(C4196,XML!$D$2:$D$737,0),2)</f>
        <v>#N/A</v>
      </c>
    </row>
    <row r="4197" spans="1:14" ht="56.25" x14ac:dyDescent="0.2">
      <c r="A4197">
        <v>63831</v>
      </c>
      <c r="B4197" t="s">
        <v>43169</v>
      </c>
      <c r="C4197" s="15" t="s">
        <v>43170</v>
      </c>
      <c r="D4197" s="15" t="s">
        <v>43171</v>
      </c>
      <c r="E4197">
        <v>3446503</v>
      </c>
      <c r="F4197">
        <v>4001679</v>
      </c>
      <c r="K4197" s="16">
        <f t="shared" si="195"/>
        <v>3687758.21</v>
      </c>
      <c r="L4197" s="16">
        <f t="shared" si="196"/>
        <v>3881850.7473684209</v>
      </c>
      <c r="M4197" s="16">
        <f t="shared" si="197"/>
        <v>4411194.031100478</v>
      </c>
      <c r="N4197" t="e">
        <f>INDEX(XML!$A$2:$R$782,MATCH(C4197,XML!$D$2:$D$737,0),2)</f>
        <v>#N/A</v>
      </c>
    </row>
    <row r="4198" spans="1:14" ht="67.5" x14ac:dyDescent="0.2">
      <c r="A4198">
        <v>66434</v>
      </c>
      <c r="B4198" t="s">
        <v>26106</v>
      </c>
      <c r="C4198" s="15" t="s">
        <v>26107</v>
      </c>
      <c r="D4198" s="15" t="s">
        <v>26108</v>
      </c>
      <c r="E4198">
        <v>956415</v>
      </c>
      <c r="F4198">
        <v>1156742</v>
      </c>
      <c r="H4198">
        <v>5</v>
      </c>
      <c r="K4198" s="16">
        <f t="shared" si="195"/>
        <v>1023364.05</v>
      </c>
      <c r="L4198" s="16">
        <f t="shared" si="196"/>
        <v>1077225.3157894737</v>
      </c>
      <c r="M4198" s="16">
        <f t="shared" si="197"/>
        <v>1224119.6770334928</v>
      </c>
      <c r="N4198" t="e">
        <f>INDEX(XML!$A$2:$R$782,MATCH(C4198,XML!$D$2:$D$737,0),2)</f>
        <v>#N/A</v>
      </c>
    </row>
    <row r="4199" spans="1:14" ht="67.5" x14ac:dyDescent="0.2">
      <c r="A4199">
        <v>66433</v>
      </c>
      <c r="B4199" t="s">
        <v>47587</v>
      </c>
      <c r="C4199" s="15" t="s">
        <v>47588</v>
      </c>
      <c r="D4199" s="15" t="s">
        <v>47589</v>
      </c>
      <c r="E4199">
        <v>975126</v>
      </c>
      <c r="F4199">
        <v>1170151</v>
      </c>
      <c r="H4199">
        <v>2</v>
      </c>
      <c r="K4199" s="16">
        <f t="shared" si="195"/>
        <v>1043384.8200000001</v>
      </c>
      <c r="L4199" s="16">
        <f t="shared" si="196"/>
        <v>1098299.8105263158</v>
      </c>
      <c r="M4199" s="16">
        <f t="shared" si="197"/>
        <v>1248067.9665071771</v>
      </c>
      <c r="N4199" t="e">
        <f>INDEX(XML!$A$2:$R$782,MATCH(C4199,XML!$D$2:$D$737,0),2)</f>
        <v>#N/A</v>
      </c>
    </row>
    <row r="4200" spans="1:14" ht="146.25" x14ac:dyDescent="0.2">
      <c r="A4200">
        <v>66415</v>
      </c>
      <c r="B4200" t="s">
        <v>26102</v>
      </c>
      <c r="C4200" s="15" t="s">
        <v>26105</v>
      </c>
      <c r="D4200" s="15" t="s">
        <v>26422</v>
      </c>
      <c r="E4200">
        <v>2828293</v>
      </c>
      <c r="F4200">
        <v>3420694</v>
      </c>
      <c r="H4200">
        <v>3</v>
      </c>
      <c r="K4200" s="16">
        <f t="shared" si="195"/>
        <v>3026273.51</v>
      </c>
      <c r="L4200" s="16">
        <f t="shared" si="196"/>
        <v>3185551.0631578946</v>
      </c>
      <c r="M4200" s="16">
        <f t="shared" si="197"/>
        <v>3619944.389952153</v>
      </c>
      <c r="N4200" t="e">
        <f>INDEX(XML!$A$2:$R$782,MATCH(C4200,XML!$D$2:$D$737,0),2)</f>
        <v>#N/A</v>
      </c>
    </row>
    <row r="4201" spans="1:14" ht="146.25" x14ac:dyDescent="0.2">
      <c r="A4201">
        <v>66414</v>
      </c>
      <c r="B4201" t="s">
        <v>26103</v>
      </c>
      <c r="C4201" s="15" t="s">
        <v>26104</v>
      </c>
      <c r="D4201" s="15" t="s">
        <v>26423</v>
      </c>
      <c r="E4201">
        <v>2828293</v>
      </c>
      <c r="F4201">
        <v>3420694</v>
      </c>
      <c r="H4201">
        <v>1</v>
      </c>
      <c r="K4201" s="16">
        <f t="shared" si="195"/>
        <v>3026273.51</v>
      </c>
      <c r="L4201" s="16">
        <f t="shared" si="196"/>
        <v>3185551.0631578946</v>
      </c>
      <c r="M4201" s="16">
        <f t="shared" si="197"/>
        <v>3619944.389952153</v>
      </c>
      <c r="N4201" t="e">
        <f>INDEX(XML!$A$2:$R$782,MATCH(C4201,XML!$D$2:$D$737,0),2)</f>
        <v>#N/A</v>
      </c>
    </row>
    <row r="4202" spans="1:14" ht="146.25" x14ac:dyDescent="0.2">
      <c r="A4202">
        <v>72526</v>
      </c>
      <c r="B4202" t="s">
        <v>36035</v>
      </c>
      <c r="C4202" s="15" t="s">
        <v>36036</v>
      </c>
      <c r="D4202" s="15" t="s">
        <v>36037</v>
      </c>
      <c r="E4202">
        <v>3204113</v>
      </c>
      <c r="F4202">
        <v>3875232</v>
      </c>
      <c r="K4202" s="16">
        <f t="shared" si="195"/>
        <v>3428400.91</v>
      </c>
      <c r="L4202" s="16">
        <f t="shared" si="196"/>
        <v>3608843.0631578946</v>
      </c>
      <c r="M4202" s="16">
        <f t="shared" si="197"/>
        <v>4100958.0263157892</v>
      </c>
      <c r="N4202" t="e">
        <f>INDEX(XML!$A$2:$R$782,MATCH(C4202,XML!$D$2:$D$737,0),2)</f>
        <v>#N/A</v>
      </c>
    </row>
    <row r="4203" spans="1:14" ht="157.5" x14ac:dyDescent="0.2">
      <c r="A4203">
        <v>75678</v>
      </c>
      <c r="B4203" t="s">
        <v>36035</v>
      </c>
      <c r="C4203" s="15" t="s">
        <v>36038</v>
      </c>
      <c r="D4203" s="15" t="s">
        <v>36039</v>
      </c>
      <c r="E4203">
        <v>3734117</v>
      </c>
      <c r="F4203">
        <v>4516248</v>
      </c>
      <c r="K4203" s="16">
        <f t="shared" si="195"/>
        <v>3995505.19</v>
      </c>
      <c r="L4203" s="16">
        <f t="shared" si="196"/>
        <v>4205794.9368421054</v>
      </c>
      <c r="M4203" s="16">
        <f t="shared" si="197"/>
        <v>4779312.4282296654</v>
      </c>
      <c r="N4203" t="e">
        <f>INDEX(XML!$A$2:$R$782,MATCH(C4203,XML!$D$2:$D$737,0),2)</f>
        <v>#N/A</v>
      </c>
    </row>
    <row r="4204" spans="1:14" ht="67.5" x14ac:dyDescent="0.2">
      <c r="A4204">
        <v>61481</v>
      </c>
      <c r="B4204" t="s">
        <v>32758</v>
      </c>
      <c r="C4204" s="15" t="s">
        <v>32759</v>
      </c>
      <c r="D4204" s="15" t="s">
        <v>32760</v>
      </c>
      <c r="E4204">
        <v>2679987</v>
      </c>
      <c r="F4204">
        <v>3338994</v>
      </c>
      <c r="H4204">
        <v>1</v>
      </c>
      <c r="K4204" s="16">
        <f t="shared" si="195"/>
        <v>2867586.09</v>
      </c>
      <c r="L4204" s="16">
        <f t="shared" si="196"/>
        <v>3018511.6736842105</v>
      </c>
      <c r="M4204" s="16">
        <f t="shared" si="197"/>
        <v>3430126.9019138757</v>
      </c>
      <c r="N4204" t="e">
        <f>INDEX(XML!$A$2:$R$782,MATCH(C4204,XML!$D$2:$D$737,0),2)</f>
        <v>#N/A</v>
      </c>
    </row>
    <row r="4205" spans="1:14" ht="15.75" x14ac:dyDescent="0.25">
      <c r="A4205" s="184" t="s">
        <v>2001</v>
      </c>
      <c r="B4205" s="184"/>
      <c r="C4205" s="185"/>
      <c r="D4205" s="185"/>
      <c r="E4205" s="184"/>
      <c r="F4205" s="184"/>
      <c r="G4205" s="184"/>
      <c r="H4205" s="184"/>
      <c r="I4205" s="184"/>
      <c r="J4205" s="184"/>
      <c r="K4205" s="16">
        <f t="shared" si="195"/>
        <v>0</v>
      </c>
      <c r="L4205" s="16">
        <f t="shared" si="196"/>
        <v>0</v>
      </c>
      <c r="M4205" s="16">
        <f t="shared" si="197"/>
        <v>0</v>
      </c>
      <c r="N4205" t="e">
        <f>INDEX(XML!$A$2:$R$782,MATCH(C4205,XML!$D$2:$D$737,0),2)</f>
        <v>#N/A</v>
      </c>
    </row>
    <row r="4206" spans="1:14" ht="22.5" x14ac:dyDescent="0.2">
      <c r="A4206">
        <v>65225</v>
      </c>
      <c r="B4206" t="s">
        <v>25958</v>
      </c>
      <c r="C4206" s="15" t="s">
        <v>25959</v>
      </c>
      <c r="D4206" s="15" t="s">
        <v>25959</v>
      </c>
      <c r="E4206">
        <v>32711</v>
      </c>
      <c r="F4206">
        <v>0</v>
      </c>
      <c r="K4206" s="16">
        <f t="shared" si="195"/>
        <v>36636.32</v>
      </c>
      <c r="L4206" s="16">
        <f t="shared" si="196"/>
        <v>38564.547368421052</v>
      </c>
      <c r="M4206" s="16">
        <f t="shared" si="197"/>
        <v>43823.349282296651</v>
      </c>
      <c r="N4206" t="e">
        <f>INDEX(XML!$A$2:$R$782,MATCH(C4206,XML!$D$2:$D$737,0),2)</f>
        <v>#N/A</v>
      </c>
    </row>
    <row r="4207" spans="1:14" ht="22.5" x14ac:dyDescent="0.2">
      <c r="A4207">
        <v>65226</v>
      </c>
      <c r="B4207" t="s">
        <v>25960</v>
      </c>
      <c r="C4207" s="15" t="s">
        <v>25961</v>
      </c>
      <c r="D4207" s="15" t="s">
        <v>25961</v>
      </c>
      <c r="E4207">
        <v>130832</v>
      </c>
      <c r="F4207">
        <v>0</v>
      </c>
      <c r="K4207" s="16">
        <f t="shared" si="195"/>
        <v>139990.24</v>
      </c>
      <c r="L4207" s="16">
        <f t="shared" si="196"/>
        <v>147358.14736842105</v>
      </c>
      <c r="M4207" s="16">
        <f t="shared" si="197"/>
        <v>167452.44019138755</v>
      </c>
      <c r="N4207" t="e">
        <f>INDEX(XML!$A$2:$R$782,MATCH(C4207,XML!$D$2:$D$737,0),2)</f>
        <v>#N/A</v>
      </c>
    </row>
    <row r="4208" spans="1:14" ht="22.5" x14ac:dyDescent="0.2">
      <c r="A4208">
        <v>65227</v>
      </c>
      <c r="B4208" t="s">
        <v>25962</v>
      </c>
      <c r="C4208" s="15" t="s">
        <v>25963</v>
      </c>
      <c r="D4208" s="15" t="s">
        <v>25963</v>
      </c>
      <c r="E4208">
        <v>228959</v>
      </c>
      <c r="F4208">
        <v>0</v>
      </c>
      <c r="K4208" s="16">
        <f t="shared" si="195"/>
        <v>244986.13</v>
      </c>
      <c r="L4208" s="16">
        <f t="shared" si="196"/>
        <v>257880.13684210528</v>
      </c>
      <c r="M4208" s="16">
        <f t="shared" si="197"/>
        <v>293045.61004784692</v>
      </c>
      <c r="N4208" t="e">
        <f>INDEX(XML!$A$2:$R$782,MATCH(C4208,XML!$D$2:$D$737,0),2)</f>
        <v>#N/A</v>
      </c>
    </row>
    <row r="4209" spans="1:14" ht="15.75" x14ac:dyDescent="0.25">
      <c r="A4209" s="184" t="s">
        <v>21963</v>
      </c>
      <c r="B4209" s="184"/>
      <c r="C4209" s="185"/>
      <c r="D4209" s="185"/>
      <c r="E4209" s="184"/>
      <c r="F4209" s="184"/>
      <c r="G4209" s="184"/>
      <c r="H4209" s="184"/>
      <c r="I4209" s="184"/>
      <c r="J4209" s="184"/>
      <c r="K4209" s="16">
        <f t="shared" si="195"/>
        <v>0</v>
      </c>
      <c r="L4209" s="16">
        <f t="shared" si="196"/>
        <v>0</v>
      </c>
      <c r="M4209" s="16">
        <f t="shared" si="197"/>
        <v>0</v>
      </c>
      <c r="N4209" t="e">
        <f>INDEX(XML!$A$2:$R$782,MATCH(C4209,XML!$D$2:$D$737,0),2)</f>
        <v>#N/A</v>
      </c>
    </row>
    <row r="4210" spans="1:14" ht="33.75" x14ac:dyDescent="0.2">
      <c r="A4210">
        <v>83137</v>
      </c>
      <c r="B4210" t="s">
        <v>46618</v>
      </c>
      <c r="C4210" s="15" t="s">
        <v>46619</v>
      </c>
      <c r="D4210" s="15" t="s">
        <v>46620</v>
      </c>
      <c r="E4210">
        <v>325507</v>
      </c>
      <c r="F4210">
        <v>390608</v>
      </c>
      <c r="H4210">
        <v>12</v>
      </c>
      <c r="K4210" s="16">
        <f t="shared" si="195"/>
        <v>348292.49</v>
      </c>
      <c r="L4210" s="16">
        <f t="shared" si="196"/>
        <v>366623.67368421052</v>
      </c>
      <c r="M4210" s="16">
        <f t="shared" si="197"/>
        <v>416617.81100478466</v>
      </c>
      <c r="N4210" t="e">
        <f>INDEX(XML!$A$2:$R$782,MATCH(C4210,XML!$D$2:$D$737,0),2)</f>
        <v>#N/A</v>
      </c>
    </row>
    <row r="4211" spans="1:14" ht="56.25" x14ac:dyDescent="0.2">
      <c r="A4211">
        <v>67566</v>
      </c>
      <c r="B4211" t="s">
        <v>35844</v>
      </c>
      <c r="C4211" s="15" t="s">
        <v>35845</v>
      </c>
      <c r="D4211" s="15" t="s">
        <v>35846</v>
      </c>
      <c r="E4211">
        <v>110648</v>
      </c>
      <c r="F4211">
        <v>132778</v>
      </c>
      <c r="K4211" s="16">
        <f t="shared" si="195"/>
        <v>118393.36</v>
      </c>
      <c r="L4211" s="16">
        <f t="shared" si="196"/>
        <v>124624.58947368422</v>
      </c>
      <c r="M4211" s="16">
        <f t="shared" si="197"/>
        <v>141618.85167464116</v>
      </c>
      <c r="N4211" t="e">
        <f>INDEX(XML!$A$2:$R$782,MATCH(C4211,XML!$D$2:$D$737,0),2)</f>
        <v>#N/A</v>
      </c>
    </row>
    <row r="4212" spans="1:14" ht="33.75" x14ac:dyDescent="0.2">
      <c r="A4212">
        <v>64521</v>
      </c>
      <c r="B4212" t="s">
        <v>43172</v>
      </c>
      <c r="C4212" s="15" t="s">
        <v>43173</v>
      </c>
      <c r="D4212" s="15" t="s">
        <v>43174</v>
      </c>
      <c r="E4212">
        <v>71117</v>
      </c>
      <c r="F4212">
        <v>83207</v>
      </c>
      <c r="H4212">
        <v>12</v>
      </c>
      <c r="K4212" s="16">
        <f t="shared" si="195"/>
        <v>76095.19</v>
      </c>
      <c r="L4212" s="16">
        <f t="shared" si="196"/>
        <v>80100.2</v>
      </c>
      <c r="M4212" s="16">
        <f t="shared" si="197"/>
        <v>91022.954545454544</v>
      </c>
      <c r="N4212" t="e">
        <f>INDEX(XML!$A$2:$R$782,MATCH(C4212,XML!$D$2:$D$737,0),2)</f>
        <v>#N/A</v>
      </c>
    </row>
    <row r="4213" spans="1:14" ht="33.75" x14ac:dyDescent="0.2">
      <c r="A4213">
        <v>64522</v>
      </c>
      <c r="B4213" t="s">
        <v>25981</v>
      </c>
      <c r="C4213" s="15" t="s">
        <v>25982</v>
      </c>
      <c r="D4213" s="15" t="s">
        <v>25983</v>
      </c>
      <c r="E4213">
        <v>106897</v>
      </c>
      <c r="F4213">
        <v>128276</v>
      </c>
      <c r="H4213">
        <v>4</v>
      </c>
      <c r="K4213" s="16">
        <f t="shared" si="195"/>
        <v>114379.79000000001</v>
      </c>
      <c r="L4213" s="16">
        <f t="shared" si="196"/>
        <v>120399.77894736842</v>
      </c>
      <c r="M4213" s="16">
        <f t="shared" si="197"/>
        <v>136817.93062200959</v>
      </c>
      <c r="N4213" t="e">
        <f>INDEX(XML!$A$2:$R$782,MATCH(C4213,XML!$D$2:$D$737,0),2)</f>
        <v>#N/A</v>
      </c>
    </row>
    <row r="4214" spans="1:14" ht="33.75" x14ac:dyDescent="0.2">
      <c r="A4214">
        <v>64343</v>
      </c>
      <c r="B4214" t="s">
        <v>23883</v>
      </c>
      <c r="C4214" s="15" t="s">
        <v>23884</v>
      </c>
      <c r="D4214" s="15" t="s">
        <v>23885</v>
      </c>
      <c r="E4214">
        <v>138645</v>
      </c>
      <c r="F4214">
        <v>166374</v>
      </c>
      <c r="K4214" s="16">
        <f t="shared" si="195"/>
        <v>148350.15</v>
      </c>
      <c r="L4214" s="16">
        <f t="shared" si="196"/>
        <v>156158.05263157896</v>
      </c>
      <c r="M4214" s="16">
        <f t="shared" si="197"/>
        <v>177452.33253588519</v>
      </c>
      <c r="N4214" t="e">
        <f>INDEX(XML!$A$2:$R$782,MATCH(C4214,XML!$D$2:$D$737,0),2)</f>
        <v>#N/A</v>
      </c>
    </row>
    <row r="4215" spans="1:14" ht="33.75" x14ac:dyDescent="0.2">
      <c r="A4215">
        <v>64344</v>
      </c>
      <c r="B4215" t="s">
        <v>23886</v>
      </c>
      <c r="C4215" s="15" t="s">
        <v>23887</v>
      </c>
      <c r="D4215" s="15" t="s">
        <v>23888</v>
      </c>
      <c r="E4215">
        <v>186374</v>
      </c>
      <c r="F4215">
        <v>223649</v>
      </c>
      <c r="K4215" s="16">
        <f t="shared" si="195"/>
        <v>199420.18</v>
      </c>
      <c r="L4215" s="16">
        <f t="shared" si="196"/>
        <v>209915.97894736842</v>
      </c>
      <c r="M4215" s="16">
        <f t="shared" si="197"/>
        <v>238540.88516746412</v>
      </c>
      <c r="N4215" t="e">
        <f>INDEX(XML!$A$2:$R$782,MATCH(C4215,XML!$D$2:$D$737,0),2)</f>
        <v>#N/A</v>
      </c>
    </row>
    <row r="4216" spans="1:14" ht="33.75" x14ac:dyDescent="0.2">
      <c r="A4216">
        <v>64345</v>
      </c>
      <c r="B4216" t="s">
        <v>23889</v>
      </c>
      <c r="C4216" s="15" t="s">
        <v>23890</v>
      </c>
      <c r="D4216" s="15" t="s">
        <v>23891</v>
      </c>
      <c r="E4216">
        <v>212501</v>
      </c>
      <c r="F4216">
        <v>255001</v>
      </c>
      <c r="K4216" s="16">
        <f t="shared" si="195"/>
        <v>227376.07</v>
      </c>
      <c r="L4216" s="16">
        <f t="shared" si="196"/>
        <v>239343.23157894737</v>
      </c>
      <c r="M4216" s="16">
        <f t="shared" si="197"/>
        <v>271980.94497607654</v>
      </c>
      <c r="N4216" t="e">
        <f>INDEX(XML!$A$2:$R$782,MATCH(C4216,XML!$D$2:$D$737,0),2)</f>
        <v>#N/A</v>
      </c>
    </row>
    <row r="4217" spans="1:14" ht="33.75" x14ac:dyDescent="0.2">
      <c r="A4217">
        <v>64525</v>
      </c>
      <c r="B4217" t="s">
        <v>24581</v>
      </c>
      <c r="C4217" s="15" t="s">
        <v>24582</v>
      </c>
      <c r="D4217" s="15" t="s">
        <v>24583</v>
      </c>
      <c r="E4217">
        <v>311421</v>
      </c>
      <c r="F4217">
        <v>373705</v>
      </c>
      <c r="H4217">
        <v>8</v>
      </c>
      <c r="K4217" s="16">
        <f t="shared" si="195"/>
        <v>333220.46999999997</v>
      </c>
      <c r="L4217" s="16">
        <f t="shared" si="196"/>
        <v>350758.38947368419</v>
      </c>
      <c r="M4217" s="16">
        <f t="shared" si="197"/>
        <v>398589.07894736843</v>
      </c>
      <c r="N4217" t="e">
        <f>INDEX(XML!$A$2:$R$782,MATCH(C4217,XML!$D$2:$D$737,0),2)</f>
        <v>#N/A</v>
      </c>
    </row>
    <row r="4218" spans="1:14" ht="33.75" x14ac:dyDescent="0.2">
      <c r="A4218">
        <v>64526</v>
      </c>
      <c r="B4218" t="s">
        <v>24584</v>
      </c>
      <c r="C4218" s="15" t="s">
        <v>24585</v>
      </c>
      <c r="D4218" s="15" t="s">
        <v>24586</v>
      </c>
      <c r="E4218">
        <v>392463</v>
      </c>
      <c r="F4218">
        <v>472030</v>
      </c>
      <c r="K4218" s="16">
        <f t="shared" si="195"/>
        <v>419935.41000000003</v>
      </c>
      <c r="L4218" s="16">
        <f t="shared" si="196"/>
        <v>442037.27368421055</v>
      </c>
      <c r="M4218" s="16">
        <f t="shared" si="197"/>
        <v>502315.08373205742</v>
      </c>
      <c r="N4218" t="e">
        <f>INDEX(XML!$A$2:$R$782,MATCH(C4218,XML!$D$2:$D$737,0),2)</f>
        <v>#N/A</v>
      </c>
    </row>
    <row r="4219" spans="1:14" ht="33.75" x14ac:dyDescent="0.2">
      <c r="A4219">
        <v>83089</v>
      </c>
      <c r="B4219" t="s">
        <v>47295</v>
      </c>
      <c r="C4219" s="15" t="s">
        <v>47296</v>
      </c>
      <c r="D4219" s="15" t="s">
        <v>47297</v>
      </c>
      <c r="E4219">
        <v>219150</v>
      </c>
      <c r="F4219">
        <v>256406</v>
      </c>
      <c r="H4219">
        <v>8</v>
      </c>
      <c r="K4219" s="16">
        <f t="shared" si="195"/>
        <v>234490.5</v>
      </c>
      <c r="L4219" s="16">
        <f t="shared" si="196"/>
        <v>246832.10526315789</v>
      </c>
      <c r="M4219" s="16">
        <f t="shared" si="197"/>
        <v>280491.02870813396</v>
      </c>
      <c r="N4219" t="e">
        <f>INDEX(XML!$A$2:$R$782,MATCH(C4219,XML!$D$2:$D$737,0),2)</f>
        <v>#N/A</v>
      </c>
    </row>
    <row r="4220" spans="1:14" ht="33.75" x14ac:dyDescent="0.2">
      <c r="A4220">
        <v>64524</v>
      </c>
      <c r="B4220" t="s">
        <v>24578</v>
      </c>
      <c r="C4220" s="15" t="s">
        <v>24579</v>
      </c>
      <c r="D4220" s="15" t="s">
        <v>24580</v>
      </c>
      <c r="E4220">
        <v>199192</v>
      </c>
      <c r="F4220">
        <v>229272</v>
      </c>
      <c r="K4220" s="16">
        <f t="shared" si="195"/>
        <v>213135.44</v>
      </c>
      <c r="L4220" s="16">
        <f t="shared" si="196"/>
        <v>224353.09473684212</v>
      </c>
      <c r="M4220" s="16">
        <f t="shared" si="197"/>
        <v>254946.6985645933</v>
      </c>
      <c r="N4220" t="e">
        <f>INDEX(XML!$A$2:$R$782,MATCH(C4220,XML!$D$2:$D$737,0),2)</f>
        <v>#N/A</v>
      </c>
    </row>
    <row r="4221" spans="1:14" ht="33.75" x14ac:dyDescent="0.2">
      <c r="A4221">
        <v>64527</v>
      </c>
      <c r="B4221" t="s">
        <v>25984</v>
      </c>
      <c r="C4221" s="15" t="s">
        <v>25985</v>
      </c>
      <c r="D4221" s="15" t="s">
        <v>25986</v>
      </c>
      <c r="E4221">
        <v>402182</v>
      </c>
      <c r="F4221">
        <v>495120</v>
      </c>
      <c r="H4221">
        <v>4</v>
      </c>
      <c r="K4221" s="16">
        <f t="shared" si="195"/>
        <v>430334.74</v>
      </c>
      <c r="L4221" s="16">
        <f t="shared" si="196"/>
        <v>452983.93684210523</v>
      </c>
      <c r="M4221" s="16">
        <f t="shared" si="197"/>
        <v>514754.4736842105</v>
      </c>
      <c r="N4221" t="e">
        <f>INDEX(XML!$A$2:$R$782,MATCH(C4221,XML!$D$2:$D$737,0),2)</f>
        <v>#N/A</v>
      </c>
    </row>
    <row r="4222" spans="1:14" ht="33.75" x14ac:dyDescent="0.2">
      <c r="A4222">
        <v>64528</v>
      </c>
      <c r="B4222" t="s">
        <v>25987</v>
      </c>
      <c r="C4222" s="15" t="s">
        <v>25988</v>
      </c>
      <c r="D4222" s="15" t="s">
        <v>25989</v>
      </c>
      <c r="E4222">
        <v>468441</v>
      </c>
      <c r="F4222">
        <v>562129</v>
      </c>
      <c r="K4222" s="16">
        <f t="shared" si="195"/>
        <v>501231.87</v>
      </c>
      <c r="L4222" s="16">
        <f t="shared" si="196"/>
        <v>527612.49473684211</v>
      </c>
      <c r="M4222" s="16">
        <f t="shared" si="197"/>
        <v>599559.65311004792</v>
      </c>
      <c r="N4222" t="e">
        <f>INDEX(XML!$A$2:$R$782,MATCH(C4222,XML!$D$2:$D$737,0),2)</f>
        <v>#N/A</v>
      </c>
    </row>
    <row r="4223" spans="1:14" ht="56.25" x14ac:dyDescent="0.2">
      <c r="A4223">
        <v>67521</v>
      </c>
      <c r="B4223" t="s">
        <v>29964</v>
      </c>
      <c r="C4223" s="15" t="s">
        <v>29965</v>
      </c>
      <c r="D4223" s="15" t="s">
        <v>32254</v>
      </c>
      <c r="E4223">
        <v>149553</v>
      </c>
      <c r="F4223">
        <v>186941</v>
      </c>
      <c r="H4223">
        <v>1</v>
      </c>
      <c r="K4223" s="16">
        <f t="shared" si="195"/>
        <v>160021.71</v>
      </c>
      <c r="L4223" s="16">
        <f t="shared" si="196"/>
        <v>168443.90526315788</v>
      </c>
      <c r="M4223" s="16">
        <f t="shared" si="197"/>
        <v>191413.52870813396</v>
      </c>
      <c r="N4223" t="e">
        <f>INDEX(XML!$A$2:$R$782,MATCH(C4223,XML!$D$2:$D$737,0),2)</f>
        <v>#N/A</v>
      </c>
    </row>
    <row r="4224" spans="1:14" ht="33.75" customHeight="1" x14ac:dyDescent="0.2">
      <c r="A4224">
        <v>71024</v>
      </c>
      <c r="B4224" t="s">
        <v>31565</v>
      </c>
      <c r="C4224" s="15" t="s">
        <v>31566</v>
      </c>
      <c r="D4224" s="15" t="s">
        <v>32252</v>
      </c>
      <c r="E4224">
        <v>95293</v>
      </c>
      <c r="F4224">
        <v>114352</v>
      </c>
      <c r="H4224">
        <v>10</v>
      </c>
      <c r="K4224" s="16">
        <f t="shared" si="195"/>
        <v>101963.51</v>
      </c>
      <c r="L4224" s="16">
        <f t="shared" si="196"/>
        <v>107330.01052631579</v>
      </c>
      <c r="M4224" s="16">
        <f t="shared" si="197"/>
        <v>121965.92105263159</v>
      </c>
      <c r="N4224" t="e">
        <f>INDEX(XML!$A$2:$R$782,MATCH(C4224,XML!$D$2:$D$737,0),2)</f>
        <v>#N/A</v>
      </c>
    </row>
    <row r="4225" spans="1:14" ht="33.75" customHeight="1" x14ac:dyDescent="0.2">
      <c r="A4225">
        <v>73375</v>
      </c>
      <c r="B4225" t="s">
        <v>34805</v>
      </c>
      <c r="C4225" s="15" t="s">
        <v>34806</v>
      </c>
      <c r="D4225" s="15" t="s">
        <v>34807</v>
      </c>
      <c r="E4225">
        <v>171011</v>
      </c>
      <c r="F4225">
        <v>205213</v>
      </c>
      <c r="H4225">
        <v>5</v>
      </c>
      <c r="K4225" s="16">
        <f t="shared" si="195"/>
        <v>182981.77</v>
      </c>
      <c r="L4225" s="16">
        <f t="shared" si="196"/>
        <v>192612.38947368422</v>
      </c>
      <c r="M4225" s="16">
        <f t="shared" si="197"/>
        <v>218877.71531100478</v>
      </c>
      <c r="N4225" t="e">
        <f>INDEX(XML!$A$2:$R$782,MATCH(C4225,XML!$D$2:$D$737,0),2)</f>
        <v>#N/A</v>
      </c>
    </row>
    <row r="4226" spans="1:14" ht="56.25" x14ac:dyDescent="0.2">
      <c r="A4226">
        <v>71019</v>
      </c>
      <c r="B4226" t="s">
        <v>31567</v>
      </c>
      <c r="C4226" s="15" t="s">
        <v>31568</v>
      </c>
      <c r="D4226" s="15" t="s">
        <v>32253</v>
      </c>
      <c r="E4226">
        <v>300534</v>
      </c>
      <c r="F4226">
        <v>358468</v>
      </c>
      <c r="H4226">
        <v>2</v>
      </c>
      <c r="K4226" s="16">
        <f t="shared" si="195"/>
        <v>321571.38</v>
      </c>
      <c r="L4226" s="16">
        <f t="shared" si="196"/>
        <v>338496.18947368424</v>
      </c>
      <c r="M4226" s="16">
        <f t="shared" si="197"/>
        <v>384654.76076555025</v>
      </c>
      <c r="N4226" t="e">
        <f>INDEX(XML!$A$2:$R$782,MATCH(C4226,XML!$D$2:$D$737,0),2)</f>
        <v>#N/A</v>
      </c>
    </row>
    <row r="4227" spans="1:14" ht="56.25" x14ac:dyDescent="0.2">
      <c r="A4227">
        <v>70338</v>
      </c>
      <c r="B4227" t="s">
        <v>32970</v>
      </c>
      <c r="C4227" s="15" t="s">
        <v>32971</v>
      </c>
      <c r="D4227" s="15" t="s">
        <v>32972</v>
      </c>
      <c r="E4227">
        <v>556391</v>
      </c>
      <c r="F4227">
        <v>667669</v>
      </c>
      <c r="K4227" s="16">
        <f t="shared" si="195"/>
        <v>595338.37</v>
      </c>
      <c r="L4227" s="16">
        <f t="shared" si="196"/>
        <v>626671.96842105268</v>
      </c>
      <c r="M4227" s="16">
        <f t="shared" si="197"/>
        <v>712127.23684210528</v>
      </c>
      <c r="N4227" t="e">
        <f>INDEX(XML!$A$2:$R$782,MATCH(C4227,XML!$D$2:$D$737,0),2)</f>
        <v>#N/A</v>
      </c>
    </row>
    <row r="4228" spans="1:14" ht="33.75" x14ac:dyDescent="0.2">
      <c r="A4228">
        <v>64530</v>
      </c>
      <c r="B4228" t="s">
        <v>26424</v>
      </c>
      <c r="C4228" s="15" t="s">
        <v>26425</v>
      </c>
      <c r="D4228" s="15" t="s">
        <v>26426</v>
      </c>
      <c r="E4228">
        <v>262751</v>
      </c>
      <c r="F4228">
        <v>390000</v>
      </c>
      <c r="H4228">
        <v>5</v>
      </c>
      <c r="K4228" s="16">
        <f t="shared" si="195"/>
        <v>281143.57</v>
      </c>
      <c r="L4228" s="16">
        <f t="shared" si="196"/>
        <v>295940.59999999998</v>
      </c>
      <c r="M4228" s="16">
        <f t="shared" si="197"/>
        <v>336296.13636363629</v>
      </c>
      <c r="N4228" t="e">
        <f>INDEX(XML!$A$2:$R$782,MATCH(C4228,XML!$D$2:$D$737,0),2)</f>
        <v>#N/A</v>
      </c>
    </row>
    <row r="4229" spans="1:14" ht="56.25" x14ac:dyDescent="0.2">
      <c r="A4229">
        <v>61529</v>
      </c>
      <c r="B4229" t="s">
        <v>21345</v>
      </c>
      <c r="C4229" s="15" t="s">
        <v>25171</v>
      </c>
      <c r="D4229" s="15" t="s">
        <v>25172</v>
      </c>
      <c r="E4229">
        <v>265534</v>
      </c>
      <c r="F4229">
        <v>312233</v>
      </c>
      <c r="H4229">
        <v>1</v>
      </c>
      <c r="K4229" s="16">
        <f t="shared" ref="K4229:K4292" si="198">IF(E4229&gt;49999,E4229+E4229*0.07,IF(E4229&lt;=49999,E4229+E4229*0.12))</f>
        <v>284121.38</v>
      </c>
      <c r="L4229" s="16">
        <f t="shared" ref="L4229:L4292" si="199">K4229*100/95</f>
        <v>299075.13684210525</v>
      </c>
      <c r="M4229" s="16">
        <f t="shared" ref="M4229:M4292" si="200">IF(COUNTIF(C4229,"*Dahua*"),F4229-10,L4229*100/88)</f>
        <v>339858.11004784686</v>
      </c>
      <c r="N4229" t="e">
        <f>INDEX(XML!$A$2:$R$782,MATCH(C4229,XML!$D$2:$D$737,0),2)</f>
        <v>#N/A</v>
      </c>
    </row>
    <row r="4230" spans="1:14" ht="45" x14ac:dyDescent="0.2">
      <c r="A4230">
        <v>66424</v>
      </c>
      <c r="B4230" t="s">
        <v>26118</v>
      </c>
      <c r="C4230" s="15" t="s">
        <v>26119</v>
      </c>
      <c r="D4230" s="15" t="s">
        <v>26120</v>
      </c>
      <c r="E4230">
        <v>428018</v>
      </c>
      <c r="F4230">
        <v>517668</v>
      </c>
      <c r="H4230">
        <v>4</v>
      </c>
      <c r="K4230" s="16">
        <f t="shared" si="198"/>
        <v>457979.26</v>
      </c>
      <c r="L4230" s="16">
        <f t="shared" si="199"/>
        <v>482083.43157894735</v>
      </c>
      <c r="M4230" s="16">
        <f t="shared" si="200"/>
        <v>547822.08133971295</v>
      </c>
      <c r="N4230" t="e">
        <f>INDEX(XML!$A$2:$R$782,MATCH(C4230,XML!$D$2:$D$737,0),2)</f>
        <v>#N/A</v>
      </c>
    </row>
    <row r="4231" spans="1:14" ht="33.75" x14ac:dyDescent="0.2">
      <c r="A4231">
        <v>81325</v>
      </c>
      <c r="B4231" t="s">
        <v>43175</v>
      </c>
      <c r="C4231" s="15" t="s">
        <v>43176</v>
      </c>
      <c r="D4231" s="15" t="s">
        <v>43177</v>
      </c>
      <c r="E4231">
        <v>428018</v>
      </c>
      <c r="F4231">
        <v>517668</v>
      </c>
      <c r="H4231">
        <v>2</v>
      </c>
      <c r="K4231" s="16">
        <f t="shared" si="198"/>
        <v>457979.26</v>
      </c>
      <c r="L4231" s="16">
        <f t="shared" si="199"/>
        <v>482083.43157894735</v>
      </c>
      <c r="M4231" s="16">
        <f t="shared" si="200"/>
        <v>547822.08133971295</v>
      </c>
      <c r="N4231" t="e">
        <f>INDEX(XML!$A$2:$R$782,MATCH(C4231,XML!$D$2:$D$737,0),2)</f>
        <v>#N/A</v>
      </c>
    </row>
    <row r="4232" spans="1:14" ht="45" x14ac:dyDescent="0.2">
      <c r="A4232">
        <v>66422</v>
      </c>
      <c r="B4232" t="s">
        <v>43178</v>
      </c>
      <c r="C4232" s="15" t="s">
        <v>43179</v>
      </c>
      <c r="D4232" s="15" t="s">
        <v>43180</v>
      </c>
      <c r="E4232">
        <v>130091</v>
      </c>
      <c r="F4232">
        <v>157340</v>
      </c>
      <c r="H4232">
        <v>24</v>
      </c>
      <c r="K4232" s="16">
        <f t="shared" si="198"/>
        <v>139197.37</v>
      </c>
      <c r="L4232" s="16">
        <f t="shared" si="199"/>
        <v>146523.54736842104</v>
      </c>
      <c r="M4232" s="16">
        <f t="shared" si="200"/>
        <v>166504.03110047846</v>
      </c>
      <c r="N4232" t="e">
        <f>INDEX(XML!$A$2:$R$782,MATCH(C4232,XML!$D$2:$D$737,0),2)</f>
        <v>#N/A</v>
      </c>
    </row>
    <row r="4233" spans="1:14" ht="78.75" x14ac:dyDescent="0.2">
      <c r="A4233">
        <v>72527</v>
      </c>
      <c r="B4233" t="s">
        <v>36040</v>
      </c>
      <c r="C4233" s="15" t="s">
        <v>36041</v>
      </c>
      <c r="D4233" s="15" t="s">
        <v>36042</v>
      </c>
      <c r="E4233">
        <v>485836</v>
      </c>
      <c r="F4233">
        <v>587597</v>
      </c>
      <c r="H4233">
        <v>2</v>
      </c>
      <c r="K4233" s="16">
        <f t="shared" si="198"/>
        <v>519844.52</v>
      </c>
      <c r="L4233" s="16">
        <f t="shared" si="199"/>
        <v>547204.75789473683</v>
      </c>
      <c r="M4233" s="16">
        <f t="shared" si="200"/>
        <v>621823.58851674641</v>
      </c>
      <c r="N4233" t="e">
        <f>INDEX(XML!$A$2:$R$782,MATCH(C4233,XML!$D$2:$D$737,0),2)</f>
        <v>#N/A</v>
      </c>
    </row>
    <row r="4234" spans="1:14" ht="45" x14ac:dyDescent="0.2">
      <c r="A4234">
        <v>66426</v>
      </c>
      <c r="B4234" t="s">
        <v>26121</v>
      </c>
      <c r="C4234" s="15" t="s">
        <v>26122</v>
      </c>
      <c r="D4234" s="15" t="s">
        <v>26123</v>
      </c>
      <c r="E4234">
        <v>775732</v>
      </c>
      <c r="F4234">
        <v>938214</v>
      </c>
      <c r="K4234" s="16">
        <f t="shared" si="198"/>
        <v>830033.24</v>
      </c>
      <c r="L4234" s="16">
        <f t="shared" si="199"/>
        <v>873719.2</v>
      </c>
      <c r="M4234" s="16">
        <f t="shared" si="200"/>
        <v>992862.72727272729</v>
      </c>
      <c r="N4234" t="e">
        <f>INDEX(XML!$A$2:$R$782,MATCH(C4234,XML!$D$2:$D$737,0),2)</f>
        <v>#N/A</v>
      </c>
    </row>
    <row r="4235" spans="1:14" ht="56.25" x14ac:dyDescent="0.2">
      <c r="A4235">
        <v>78297</v>
      </c>
      <c r="B4235" t="s">
        <v>43181</v>
      </c>
      <c r="C4235" s="15" t="s">
        <v>43182</v>
      </c>
      <c r="D4235" s="15" t="s">
        <v>43183</v>
      </c>
      <c r="E4235">
        <v>775732</v>
      </c>
      <c r="F4235">
        <v>938214</v>
      </c>
      <c r="H4235">
        <v>24</v>
      </c>
      <c r="K4235" s="16">
        <f t="shared" si="198"/>
        <v>830033.24</v>
      </c>
      <c r="L4235" s="16">
        <f t="shared" si="199"/>
        <v>873719.2</v>
      </c>
      <c r="M4235" s="16">
        <f t="shared" si="200"/>
        <v>992862.72727272729</v>
      </c>
      <c r="N4235" t="e">
        <f>INDEX(XML!$A$2:$R$782,MATCH(C4235,XML!$D$2:$D$737,0),2)</f>
        <v>#N/A</v>
      </c>
    </row>
    <row r="4236" spans="1:14" ht="33.75" x14ac:dyDescent="0.2">
      <c r="A4236">
        <v>66419</v>
      </c>
      <c r="B4236" t="s">
        <v>26109</v>
      </c>
      <c r="C4236" s="15" t="s">
        <v>26110</v>
      </c>
      <c r="D4236" s="15" t="s">
        <v>26111</v>
      </c>
      <c r="E4236">
        <v>357351</v>
      </c>
      <c r="F4236">
        <v>432200</v>
      </c>
      <c r="H4236">
        <v>16</v>
      </c>
      <c r="K4236" s="16">
        <f t="shared" si="198"/>
        <v>382365.57</v>
      </c>
      <c r="L4236" s="16">
        <f t="shared" si="199"/>
        <v>402490.07368421054</v>
      </c>
      <c r="M4236" s="16">
        <f t="shared" si="200"/>
        <v>457375.08373205742</v>
      </c>
      <c r="N4236" t="e">
        <f>INDEX(XML!$A$2:$R$782,MATCH(C4236,XML!$D$2:$D$737,0),2)</f>
        <v>#N/A</v>
      </c>
    </row>
    <row r="4237" spans="1:14" ht="33.75" x14ac:dyDescent="0.2">
      <c r="A4237">
        <v>66420</v>
      </c>
      <c r="B4237" t="s">
        <v>26112</v>
      </c>
      <c r="C4237" s="15" t="s">
        <v>26113</v>
      </c>
      <c r="D4237" s="15" t="s">
        <v>26114</v>
      </c>
      <c r="E4237">
        <v>488283</v>
      </c>
      <c r="F4237">
        <v>610354</v>
      </c>
      <c r="K4237" s="16">
        <f t="shared" si="198"/>
        <v>522462.81</v>
      </c>
      <c r="L4237" s="16">
        <f t="shared" si="199"/>
        <v>549960.85263157892</v>
      </c>
      <c r="M4237" s="16">
        <f t="shared" si="200"/>
        <v>624955.51435406692</v>
      </c>
      <c r="N4237" t="e">
        <f>INDEX(XML!$A$2:$R$782,MATCH(C4237,XML!$D$2:$D$737,0),2)</f>
        <v>#N/A</v>
      </c>
    </row>
    <row r="4238" spans="1:14" ht="33.75" x14ac:dyDescent="0.2">
      <c r="A4238">
        <v>66421</v>
      </c>
      <c r="B4238" t="s">
        <v>26115</v>
      </c>
      <c r="C4238" s="15" t="s">
        <v>26116</v>
      </c>
      <c r="D4238" s="15" t="s">
        <v>26117</v>
      </c>
      <c r="E4238">
        <v>481821</v>
      </c>
      <c r="F4238">
        <v>582741</v>
      </c>
      <c r="H4238">
        <v>4</v>
      </c>
      <c r="K4238" s="16">
        <f t="shared" si="198"/>
        <v>515548.47</v>
      </c>
      <c r="L4238" s="16">
        <f t="shared" si="199"/>
        <v>542682.6</v>
      </c>
      <c r="M4238" s="16">
        <f t="shared" si="200"/>
        <v>616684.77272727271</v>
      </c>
      <c r="N4238" t="e">
        <f>INDEX(XML!$A$2:$R$782,MATCH(C4238,XML!$D$2:$D$737,0),2)</f>
        <v>#N/A</v>
      </c>
    </row>
    <row r="4239" spans="1:14" ht="33.75" x14ac:dyDescent="0.2">
      <c r="A4239">
        <v>80868</v>
      </c>
      <c r="B4239" t="s">
        <v>43184</v>
      </c>
      <c r="C4239" s="15" t="s">
        <v>43185</v>
      </c>
      <c r="D4239" s="15" t="s">
        <v>43186</v>
      </c>
      <c r="E4239">
        <v>546064</v>
      </c>
      <c r="F4239">
        <v>660440</v>
      </c>
      <c r="H4239" t="s">
        <v>746</v>
      </c>
      <c r="K4239" s="16">
        <f t="shared" si="198"/>
        <v>584288.48</v>
      </c>
      <c r="L4239" s="16">
        <f t="shared" si="199"/>
        <v>615040.50526315789</v>
      </c>
      <c r="M4239" s="16">
        <f t="shared" si="200"/>
        <v>698909.66507177032</v>
      </c>
      <c r="N4239" t="e">
        <f>INDEX(XML!$A$2:$R$782,MATCH(C4239,XML!$D$2:$D$737,0),2)</f>
        <v>#N/A</v>
      </c>
    </row>
    <row r="4240" spans="1:14" ht="15.75" x14ac:dyDescent="0.25">
      <c r="A4240" s="184" t="s">
        <v>21745</v>
      </c>
      <c r="B4240" s="184"/>
      <c r="C4240" s="185"/>
      <c r="D4240" s="185"/>
      <c r="E4240" s="184"/>
      <c r="F4240" s="184"/>
      <c r="G4240" s="184"/>
      <c r="H4240" s="184"/>
      <c r="I4240" s="184"/>
      <c r="J4240" s="184"/>
      <c r="K4240" s="16">
        <f t="shared" si="198"/>
        <v>0</v>
      </c>
      <c r="L4240" s="16">
        <f t="shared" si="199"/>
        <v>0</v>
      </c>
      <c r="M4240" s="16">
        <f t="shared" si="200"/>
        <v>0</v>
      </c>
      <c r="N4240" t="e">
        <f>INDEX(XML!$A$2:$R$782,MATCH(C4240,XML!$D$2:$D$737,0),2)</f>
        <v>#N/A</v>
      </c>
    </row>
    <row r="4241" spans="1:14" ht="56.25" x14ac:dyDescent="0.2">
      <c r="A4241">
        <v>61561</v>
      </c>
      <c r="B4241" t="s">
        <v>21714</v>
      </c>
      <c r="C4241" s="15" t="s">
        <v>23684</v>
      </c>
      <c r="D4241" s="15" t="s">
        <v>23685</v>
      </c>
      <c r="E4241">
        <v>306686</v>
      </c>
      <c r="F4241">
        <v>428122</v>
      </c>
      <c r="H4241">
        <v>1</v>
      </c>
      <c r="K4241" s="16">
        <f t="shared" si="198"/>
        <v>328154.02</v>
      </c>
      <c r="L4241" s="16">
        <f t="shared" si="199"/>
        <v>345425.28421052633</v>
      </c>
      <c r="M4241" s="16">
        <f t="shared" si="200"/>
        <v>392528.73205741629</v>
      </c>
      <c r="N4241" t="e">
        <f>INDEX(XML!$A$2:$R$782,MATCH(C4241,XML!$D$2:$D$737,0),2)</f>
        <v>#N/A</v>
      </c>
    </row>
    <row r="4242" spans="1:14" ht="33.75" x14ac:dyDescent="0.2">
      <c r="A4242">
        <v>66439</v>
      </c>
      <c r="B4242" t="s">
        <v>26133</v>
      </c>
      <c r="C4242" s="15" t="s">
        <v>26134</v>
      </c>
      <c r="D4242" s="15" t="s">
        <v>26135</v>
      </c>
      <c r="E4242">
        <v>155789</v>
      </c>
      <c r="F4242">
        <v>188420</v>
      </c>
      <c r="H4242">
        <v>3</v>
      </c>
      <c r="K4242" s="16">
        <f t="shared" si="198"/>
        <v>166694.23000000001</v>
      </c>
      <c r="L4242" s="16">
        <f t="shared" si="199"/>
        <v>175467.61052631581</v>
      </c>
      <c r="M4242" s="16">
        <f t="shared" si="200"/>
        <v>199395.01196172248</v>
      </c>
      <c r="N4242" t="e">
        <f>INDEX(XML!$A$2:$R$782,MATCH(C4242,XML!$D$2:$D$737,0),2)</f>
        <v>#N/A</v>
      </c>
    </row>
    <row r="4243" spans="1:14" ht="45" x14ac:dyDescent="0.2">
      <c r="A4243">
        <v>66437</v>
      </c>
      <c r="B4243" t="s">
        <v>26127</v>
      </c>
      <c r="C4243" s="15" t="s">
        <v>26128</v>
      </c>
      <c r="D4243" s="15" t="s">
        <v>26129</v>
      </c>
      <c r="E4243">
        <v>415169</v>
      </c>
      <c r="F4243">
        <v>502129</v>
      </c>
      <c r="H4243">
        <v>6</v>
      </c>
      <c r="K4243" s="16">
        <f t="shared" si="198"/>
        <v>444230.83</v>
      </c>
      <c r="L4243" s="16">
        <f t="shared" si="199"/>
        <v>467611.4</v>
      </c>
      <c r="M4243" s="16">
        <f t="shared" si="200"/>
        <v>531376.59090909094</v>
      </c>
      <c r="N4243" t="e">
        <f>INDEX(XML!$A$2:$R$782,MATCH(C4243,XML!$D$2:$D$737,0),2)</f>
        <v>#N/A</v>
      </c>
    </row>
    <row r="4244" spans="1:14" ht="45" x14ac:dyDescent="0.2">
      <c r="A4244">
        <v>66438</v>
      </c>
      <c r="B4244" t="s">
        <v>26130</v>
      </c>
      <c r="C4244" s="15" t="s">
        <v>26131</v>
      </c>
      <c r="D4244" s="15" t="s">
        <v>26132</v>
      </c>
      <c r="E4244">
        <v>493064</v>
      </c>
      <c r="F4244">
        <v>596339</v>
      </c>
      <c r="H4244">
        <v>8</v>
      </c>
      <c r="K4244" s="16">
        <f t="shared" si="198"/>
        <v>527578.48</v>
      </c>
      <c r="L4244" s="16">
        <f t="shared" si="199"/>
        <v>555345.76842105261</v>
      </c>
      <c r="M4244" s="16">
        <f t="shared" si="200"/>
        <v>631074.73684210528</v>
      </c>
      <c r="N4244" t="e">
        <f>INDEX(XML!$A$2:$R$782,MATCH(C4244,XML!$D$2:$D$737,0),2)</f>
        <v>#N/A</v>
      </c>
    </row>
    <row r="4245" spans="1:14" ht="33.75" x14ac:dyDescent="0.2">
      <c r="A4245">
        <v>66441</v>
      </c>
      <c r="B4245" t="s">
        <v>26139</v>
      </c>
      <c r="C4245" s="15" t="s">
        <v>26140</v>
      </c>
      <c r="D4245" s="15" t="s">
        <v>26141</v>
      </c>
      <c r="E4245">
        <v>513943</v>
      </c>
      <c r="F4245">
        <v>621591</v>
      </c>
      <c r="H4245">
        <v>6</v>
      </c>
      <c r="K4245" s="16">
        <f t="shared" si="198"/>
        <v>549919.01</v>
      </c>
      <c r="L4245" s="16">
        <f t="shared" si="199"/>
        <v>578862.11578947364</v>
      </c>
      <c r="M4245" s="16">
        <f t="shared" si="200"/>
        <v>657797.85885167459</v>
      </c>
      <c r="N4245" t="e">
        <f>INDEX(XML!$A$2:$R$782,MATCH(C4245,XML!$D$2:$D$737,0),2)</f>
        <v>#N/A</v>
      </c>
    </row>
    <row r="4246" spans="1:14" ht="33.75" x14ac:dyDescent="0.2">
      <c r="A4246">
        <v>66440</v>
      </c>
      <c r="B4246" t="s">
        <v>26136</v>
      </c>
      <c r="C4246" s="15" t="s">
        <v>26137</v>
      </c>
      <c r="D4246" s="15" t="s">
        <v>26138</v>
      </c>
      <c r="E4246">
        <v>775732</v>
      </c>
      <c r="F4246">
        <v>938214</v>
      </c>
      <c r="H4246">
        <v>2</v>
      </c>
      <c r="K4246" s="16">
        <f t="shared" si="198"/>
        <v>830033.24</v>
      </c>
      <c r="L4246" s="16">
        <f t="shared" si="199"/>
        <v>873719.2</v>
      </c>
      <c r="M4246" s="16">
        <f t="shared" si="200"/>
        <v>992862.72727272729</v>
      </c>
      <c r="N4246" t="e">
        <f>INDEX(XML!$A$2:$R$782,MATCH(C4246,XML!$D$2:$D$737,0),2)</f>
        <v>#N/A</v>
      </c>
    </row>
    <row r="4247" spans="1:14" ht="45" x14ac:dyDescent="0.2">
      <c r="A4247">
        <v>66436</v>
      </c>
      <c r="B4247" t="s">
        <v>26124</v>
      </c>
      <c r="C4247" s="15" t="s">
        <v>26125</v>
      </c>
      <c r="D4247" s="15" t="s">
        <v>26126</v>
      </c>
      <c r="E4247">
        <v>2055772</v>
      </c>
      <c r="F4247">
        <v>2486364</v>
      </c>
      <c r="H4247">
        <v>1</v>
      </c>
      <c r="K4247" s="16">
        <f t="shared" si="198"/>
        <v>2199676.04</v>
      </c>
      <c r="L4247" s="16">
        <f t="shared" si="199"/>
        <v>2315448.4631578946</v>
      </c>
      <c r="M4247" s="16">
        <f t="shared" si="200"/>
        <v>2631191.4354066984</v>
      </c>
      <c r="N4247" t="e">
        <f>INDEX(XML!$A$2:$R$782,MATCH(C4247,XML!$D$2:$D$737,0),2)</f>
        <v>#N/A</v>
      </c>
    </row>
    <row r="4248" spans="1:14" ht="33.75" x14ac:dyDescent="0.2">
      <c r="A4248">
        <v>73213</v>
      </c>
      <c r="B4248" t="s">
        <v>32375</v>
      </c>
      <c r="C4248" s="15" t="s">
        <v>32376</v>
      </c>
      <c r="D4248" s="15" t="s">
        <v>32377</v>
      </c>
      <c r="E4248">
        <v>164766</v>
      </c>
      <c r="F4248">
        <v>197719</v>
      </c>
      <c r="K4248" s="16">
        <f t="shared" si="198"/>
        <v>176299.62</v>
      </c>
      <c r="L4248" s="16">
        <f t="shared" si="199"/>
        <v>185578.54736842104</v>
      </c>
      <c r="M4248" s="16">
        <f t="shared" si="200"/>
        <v>210884.71291866025</v>
      </c>
      <c r="N4248" t="e">
        <f>INDEX(XML!$A$2:$R$782,MATCH(C4248,XML!$D$2:$D$737,0),2)</f>
        <v>#N/A</v>
      </c>
    </row>
    <row r="4249" spans="1:14" ht="33.75" x14ac:dyDescent="0.2">
      <c r="A4249">
        <v>74255</v>
      </c>
      <c r="B4249" t="s">
        <v>38768</v>
      </c>
      <c r="C4249" s="15" t="s">
        <v>38769</v>
      </c>
      <c r="D4249" s="15" t="s">
        <v>38770</v>
      </c>
      <c r="E4249">
        <v>152536</v>
      </c>
      <c r="F4249">
        <v>175416</v>
      </c>
      <c r="K4249" s="16">
        <f t="shared" si="198"/>
        <v>163213.51999999999</v>
      </c>
      <c r="L4249" s="16">
        <f t="shared" si="199"/>
        <v>171803.70526315787</v>
      </c>
      <c r="M4249" s="16">
        <f t="shared" si="200"/>
        <v>195231.48325358846</v>
      </c>
      <c r="N4249" t="e">
        <f>INDEX(XML!$A$2:$R$782,MATCH(C4249,XML!$D$2:$D$737,0),2)</f>
        <v>#N/A</v>
      </c>
    </row>
    <row r="4250" spans="1:14" ht="33.75" x14ac:dyDescent="0.2">
      <c r="A4250">
        <v>67017</v>
      </c>
      <c r="B4250" t="s">
        <v>24587</v>
      </c>
      <c r="C4250" s="15" t="s">
        <v>24588</v>
      </c>
      <c r="D4250" s="15" t="s">
        <v>24589</v>
      </c>
      <c r="E4250">
        <v>236988</v>
      </c>
      <c r="F4250">
        <v>284386</v>
      </c>
      <c r="H4250">
        <v>2</v>
      </c>
      <c r="K4250" s="16">
        <f t="shared" si="198"/>
        <v>253577.16</v>
      </c>
      <c r="L4250" s="16">
        <f t="shared" si="199"/>
        <v>266923.32631578948</v>
      </c>
      <c r="M4250" s="16">
        <f t="shared" si="200"/>
        <v>303321.96172248805</v>
      </c>
      <c r="N4250" t="e">
        <f>INDEX(XML!$A$2:$R$782,MATCH(C4250,XML!$D$2:$D$737,0),2)</f>
        <v>#N/A</v>
      </c>
    </row>
    <row r="4251" spans="1:14" ht="33.75" x14ac:dyDescent="0.2">
      <c r="A4251">
        <v>67020</v>
      </c>
      <c r="B4251" t="s">
        <v>43187</v>
      </c>
      <c r="C4251" s="15" t="s">
        <v>43188</v>
      </c>
      <c r="D4251" s="15" t="s">
        <v>43189</v>
      </c>
      <c r="E4251">
        <v>171373</v>
      </c>
      <c r="F4251">
        <v>205648</v>
      </c>
      <c r="H4251">
        <v>1</v>
      </c>
      <c r="K4251" s="16">
        <f t="shared" si="198"/>
        <v>183369.11</v>
      </c>
      <c r="L4251" s="16">
        <f t="shared" si="199"/>
        <v>193020.1157894737</v>
      </c>
      <c r="M4251" s="16">
        <f t="shared" si="200"/>
        <v>219341.04066985648</v>
      </c>
      <c r="N4251" t="e">
        <f>INDEX(XML!$A$2:$R$782,MATCH(C4251,XML!$D$2:$D$737,0),2)</f>
        <v>#N/A</v>
      </c>
    </row>
    <row r="4252" spans="1:14" ht="15.75" x14ac:dyDescent="0.25">
      <c r="A4252" s="184" t="s">
        <v>834</v>
      </c>
      <c r="B4252" s="184"/>
      <c r="C4252" s="185"/>
      <c r="D4252" s="185"/>
      <c r="E4252" s="184"/>
      <c r="F4252" s="184"/>
      <c r="G4252" s="184"/>
      <c r="H4252" s="184"/>
      <c r="I4252" s="184"/>
      <c r="J4252" s="184"/>
      <c r="K4252" s="16">
        <f t="shared" si="198"/>
        <v>0</v>
      </c>
      <c r="L4252" s="16">
        <f t="shared" si="199"/>
        <v>0</v>
      </c>
      <c r="M4252" s="16">
        <f t="shared" si="200"/>
        <v>0</v>
      </c>
      <c r="N4252" t="e">
        <f>INDEX(XML!$A$2:$R$782,MATCH(C4252,XML!$D$2:$D$737,0),2)</f>
        <v>#N/A</v>
      </c>
    </row>
    <row r="4253" spans="1:14" ht="56.25" x14ac:dyDescent="0.2">
      <c r="A4253">
        <v>66427</v>
      </c>
      <c r="B4253">
        <v>14130860</v>
      </c>
      <c r="C4253" s="15" t="s">
        <v>26086</v>
      </c>
      <c r="D4253" s="15" t="s">
        <v>26087</v>
      </c>
      <c r="E4253">
        <v>13651</v>
      </c>
      <c r="F4253">
        <v>16511</v>
      </c>
      <c r="H4253">
        <v>2</v>
      </c>
      <c r="K4253" s="16">
        <f t="shared" si="198"/>
        <v>15289.119999999999</v>
      </c>
      <c r="L4253" s="16">
        <f t="shared" si="199"/>
        <v>16093.810526315789</v>
      </c>
      <c r="M4253" s="16">
        <f t="shared" si="200"/>
        <v>18288.421052631576</v>
      </c>
      <c r="N4253" t="e">
        <f>INDEX(XML!$A$2:$R$782,MATCH(C4253,XML!$D$2:$D$737,0),2)</f>
        <v>#N/A</v>
      </c>
    </row>
    <row r="4254" spans="1:14" ht="45" x14ac:dyDescent="0.2">
      <c r="A4254">
        <v>66435</v>
      </c>
      <c r="B4254" t="s">
        <v>26142</v>
      </c>
      <c r="C4254" s="15" t="s">
        <v>26143</v>
      </c>
      <c r="D4254" s="15" t="s">
        <v>26144</v>
      </c>
      <c r="E4254">
        <v>28909</v>
      </c>
      <c r="F4254">
        <v>34964</v>
      </c>
      <c r="H4254">
        <v>3</v>
      </c>
      <c r="K4254" s="16">
        <f t="shared" si="198"/>
        <v>32378.080000000002</v>
      </c>
      <c r="L4254" s="16">
        <f t="shared" si="199"/>
        <v>34082.189473684208</v>
      </c>
      <c r="M4254" s="16">
        <f t="shared" si="200"/>
        <v>38729.760765550236</v>
      </c>
      <c r="N4254" t="e">
        <f>INDEX(XML!$A$2:$R$782,MATCH(C4254,XML!$D$2:$D$737,0),2)</f>
        <v>#N/A</v>
      </c>
    </row>
    <row r="4255" spans="1:14" ht="56.25" x14ac:dyDescent="0.2">
      <c r="A4255">
        <v>66432</v>
      </c>
      <c r="B4255">
        <v>14130865</v>
      </c>
      <c r="C4255" s="15" t="s">
        <v>26094</v>
      </c>
      <c r="D4255" s="15" t="s">
        <v>26095</v>
      </c>
      <c r="E4255">
        <v>41757</v>
      </c>
      <c r="F4255">
        <v>50504</v>
      </c>
      <c r="H4255">
        <v>8</v>
      </c>
      <c r="K4255" s="16">
        <f t="shared" si="198"/>
        <v>46767.839999999997</v>
      </c>
      <c r="L4255" s="16">
        <f t="shared" si="199"/>
        <v>49229.305263157898</v>
      </c>
      <c r="M4255" s="16">
        <f t="shared" si="200"/>
        <v>55942.39234449761</v>
      </c>
      <c r="N4255" t="e">
        <f>INDEX(XML!$A$2:$R$782,MATCH(C4255,XML!$D$2:$D$737,0),2)</f>
        <v>#N/A</v>
      </c>
    </row>
    <row r="4256" spans="1:14" ht="33.75" x14ac:dyDescent="0.2">
      <c r="A4256">
        <v>68253</v>
      </c>
      <c r="B4256" t="s">
        <v>26310</v>
      </c>
      <c r="C4256" s="15" t="s">
        <v>26311</v>
      </c>
      <c r="D4256" s="15" t="s">
        <v>26312</v>
      </c>
      <c r="E4256">
        <v>106819</v>
      </c>
      <c r="F4256">
        <v>130052</v>
      </c>
      <c r="K4256" s="16">
        <f t="shared" si="198"/>
        <v>114296.33</v>
      </c>
      <c r="L4256" s="16">
        <f t="shared" si="199"/>
        <v>120311.92631578947</v>
      </c>
      <c r="M4256" s="16">
        <f t="shared" si="200"/>
        <v>136718.0980861244</v>
      </c>
      <c r="N4256" t="e">
        <f>INDEX(XML!$A$2:$R$782,MATCH(C4256,XML!$D$2:$D$737,0),2)</f>
        <v>#N/A</v>
      </c>
    </row>
    <row r="4257" spans="1:14" ht="45" x14ac:dyDescent="0.2">
      <c r="A4257">
        <v>67015</v>
      </c>
      <c r="B4257" t="s">
        <v>24574</v>
      </c>
      <c r="C4257" s="15" t="s">
        <v>24575</v>
      </c>
      <c r="D4257" s="15" t="s">
        <v>24576</v>
      </c>
      <c r="E4257">
        <v>229343</v>
      </c>
      <c r="F4257">
        <v>275212</v>
      </c>
      <c r="K4257" s="16">
        <f t="shared" si="198"/>
        <v>245397.01</v>
      </c>
      <c r="L4257" s="16">
        <f t="shared" si="199"/>
        <v>258312.64210526316</v>
      </c>
      <c r="M4257" s="16">
        <f t="shared" si="200"/>
        <v>293537.09330143541</v>
      </c>
      <c r="N4257" t="e">
        <f>INDEX(XML!$A$2:$R$782,MATCH(C4257,XML!$D$2:$D$737,0),2)</f>
        <v>#N/A</v>
      </c>
    </row>
    <row r="4258" spans="1:14" ht="15.75" x14ac:dyDescent="0.25">
      <c r="A4258" s="184" t="s">
        <v>32761</v>
      </c>
      <c r="B4258" s="184"/>
      <c r="C4258" s="185"/>
      <c r="D4258" s="185"/>
      <c r="E4258" s="184"/>
      <c r="F4258" s="184"/>
      <c r="G4258" s="184"/>
      <c r="H4258" s="184"/>
      <c r="I4258" s="184"/>
      <c r="J4258" s="184"/>
      <c r="K4258" s="16">
        <f t="shared" si="198"/>
        <v>0</v>
      </c>
      <c r="L4258" s="16">
        <f t="shared" si="199"/>
        <v>0</v>
      </c>
      <c r="M4258" s="16">
        <f t="shared" si="200"/>
        <v>0</v>
      </c>
      <c r="N4258" t="e">
        <f>INDEX(XML!$A$2:$R$782,MATCH(C4258,XML!$D$2:$D$737,0),2)</f>
        <v>#N/A</v>
      </c>
    </row>
    <row r="4259" spans="1:14" ht="101.25" x14ac:dyDescent="0.2">
      <c r="A4259">
        <v>75793</v>
      </c>
      <c r="B4259" t="s">
        <v>32762</v>
      </c>
      <c r="C4259" s="15" t="s">
        <v>32763</v>
      </c>
      <c r="D4259" s="15" t="s">
        <v>32764</v>
      </c>
      <c r="E4259">
        <v>1</v>
      </c>
      <c r="F4259">
        <v>1</v>
      </c>
      <c r="K4259" s="16">
        <f t="shared" si="198"/>
        <v>1.1200000000000001</v>
      </c>
      <c r="L4259" s="16">
        <f t="shared" si="199"/>
        <v>1.1789473684210527</v>
      </c>
      <c r="M4259" s="16">
        <f t="shared" si="200"/>
        <v>1.3397129186602872</v>
      </c>
      <c r="N4259" t="e">
        <f>INDEX(XML!$A$2:$R$782,MATCH(C4259,XML!$D$2:$D$737,0),2)</f>
        <v>#N/A</v>
      </c>
    </row>
    <row r="4260" spans="1:14" ht="101.25" x14ac:dyDescent="0.2">
      <c r="A4260">
        <v>75794</v>
      </c>
      <c r="B4260" t="s">
        <v>32765</v>
      </c>
      <c r="C4260" s="15" t="s">
        <v>32766</v>
      </c>
      <c r="D4260" s="15" t="s">
        <v>32767</v>
      </c>
      <c r="E4260">
        <v>1</v>
      </c>
      <c r="F4260">
        <v>1</v>
      </c>
      <c r="K4260" s="16">
        <f t="shared" si="198"/>
        <v>1.1200000000000001</v>
      </c>
      <c r="L4260" s="16">
        <f t="shared" si="199"/>
        <v>1.1789473684210527</v>
      </c>
      <c r="M4260" s="16">
        <f t="shared" si="200"/>
        <v>1.3397129186602872</v>
      </c>
      <c r="N4260" t="e">
        <f>INDEX(XML!$A$2:$R$782,MATCH(C4260,XML!$D$2:$D$737,0),2)</f>
        <v>#N/A</v>
      </c>
    </row>
    <row r="4261" spans="1:14" ht="180" x14ac:dyDescent="0.2">
      <c r="A4261">
        <v>75795</v>
      </c>
      <c r="B4261" t="s">
        <v>32768</v>
      </c>
      <c r="C4261" s="15" t="s">
        <v>32769</v>
      </c>
      <c r="D4261" s="15" t="s">
        <v>32770</v>
      </c>
      <c r="E4261">
        <v>1</v>
      </c>
      <c r="F4261">
        <v>1</v>
      </c>
      <c r="K4261" s="16">
        <f t="shared" si="198"/>
        <v>1.1200000000000001</v>
      </c>
      <c r="L4261" s="16">
        <f t="shared" si="199"/>
        <v>1.1789473684210527</v>
      </c>
      <c r="M4261" s="16">
        <f t="shared" si="200"/>
        <v>1.3397129186602872</v>
      </c>
      <c r="N4261" t="e">
        <f>INDEX(XML!$A$2:$R$782,MATCH(C4261,XML!$D$2:$D$737,0),2)</f>
        <v>#N/A</v>
      </c>
    </row>
    <row r="4262" spans="1:14" ht="123.75" x14ac:dyDescent="0.2">
      <c r="A4262">
        <v>75796</v>
      </c>
      <c r="B4262" t="s">
        <v>32771</v>
      </c>
      <c r="C4262" s="15" t="s">
        <v>32772</v>
      </c>
      <c r="D4262" s="15" t="s">
        <v>32773</v>
      </c>
      <c r="E4262">
        <v>1</v>
      </c>
      <c r="F4262">
        <v>1</v>
      </c>
      <c r="K4262" s="16">
        <f t="shared" si="198"/>
        <v>1.1200000000000001</v>
      </c>
      <c r="L4262" s="16">
        <f t="shared" si="199"/>
        <v>1.1789473684210527</v>
      </c>
      <c r="M4262" s="16">
        <f t="shared" si="200"/>
        <v>1.3397129186602872</v>
      </c>
      <c r="N4262" t="e">
        <f>INDEX(XML!$A$2:$R$782,MATCH(C4262,XML!$D$2:$D$737,0),2)</f>
        <v>#N/A</v>
      </c>
    </row>
    <row r="4263" spans="1:14" ht="123.75" x14ac:dyDescent="0.2">
      <c r="A4263">
        <v>75797</v>
      </c>
      <c r="B4263" t="s">
        <v>32774</v>
      </c>
      <c r="C4263" s="15" t="s">
        <v>32775</v>
      </c>
      <c r="D4263" s="15" t="s">
        <v>32776</v>
      </c>
      <c r="E4263">
        <v>1</v>
      </c>
      <c r="F4263">
        <v>1</v>
      </c>
      <c r="K4263" s="16">
        <f t="shared" si="198"/>
        <v>1.1200000000000001</v>
      </c>
      <c r="L4263" s="16">
        <f t="shared" si="199"/>
        <v>1.1789473684210527</v>
      </c>
      <c r="M4263" s="16">
        <f t="shared" si="200"/>
        <v>1.3397129186602872</v>
      </c>
      <c r="N4263" t="e">
        <f>INDEX(XML!$A$2:$R$782,MATCH(C4263,XML!$D$2:$D$737,0),2)</f>
        <v>#N/A</v>
      </c>
    </row>
    <row r="4264" spans="1:14" ht="90" x14ac:dyDescent="0.2">
      <c r="A4264">
        <v>75806</v>
      </c>
      <c r="B4264" t="s">
        <v>32777</v>
      </c>
      <c r="C4264" s="15" t="s">
        <v>32778</v>
      </c>
      <c r="D4264" s="15" t="s">
        <v>32779</v>
      </c>
      <c r="E4264">
        <v>1</v>
      </c>
      <c r="F4264">
        <v>1</v>
      </c>
      <c r="K4264" s="16">
        <f t="shared" si="198"/>
        <v>1.1200000000000001</v>
      </c>
      <c r="L4264" s="16">
        <f t="shared" si="199"/>
        <v>1.1789473684210527</v>
      </c>
      <c r="M4264" s="16">
        <f t="shared" si="200"/>
        <v>1.3397129186602872</v>
      </c>
      <c r="N4264" t="e">
        <f>INDEX(XML!$A$2:$R$782,MATCH(C4264,XML!$D$2:$D$737,0),2)</f>
        <v>#N/A</v>
      </c>
    </row>
    <row r="4265" spans="1:14" ht="90" x14ac:dyDescent="0.2">
      <c r="A4265">
        <v>75807</v>
      </c>
      <c r="B4265" t="s">
        <v>32780</v>
      </c>
      <c r="C4265" s="15" t="s">
        <v>32781</v>
      </c>
      <c r="D4265" s="15" t="s">
        <v>32782</v>
      </c>
      <c r="E4265">
        <v>1</v>
      </c>
      <c r="F4265">
        <v>1</v>
      </c>
      <c r="K4265" s="16">
        <f t="shared" si="198"/>
        <v>1.1200000000000001</v>
      </c>
      <c r="L4265" s="16">
        <f t="shared" si="199"/>
        <v>1.1789473684210527</v>
      </c>
      <c r="M4265" s="16">
        <f t="shared" si="200"/>
        <v>1.3397129186602872</v>
      </c>
      <c r="N4265" t="e">
        <f>INDEX(XML!$A$2:$R$782,MATCH(C4265,XML!$D$2:$D$737,0),2)</f>
        <v>#N/A</v>
      </c>
    </row>
    <row r="4266" spans="1:14" ht="157.5" x14ac:dyDescent="0.2">
      <c r="A4266">
        <v>75808</v>
      </c>
      <c r="B4266" t="s">
        <v>32783</v>
      </c>
      <c r="C4266" s="15" t="s">
        <v>32784</v>
      </c>
      <c r="D4266" s="15" t="s">
        <v>32785</v>
      </c>
      <c r="E4266">
        <v>1</v>
      </c>
      <c r="F4266">
        <v>1</v>
      </c>
      <c r="K4266" s="16">
        <f t="shared" si="198"/>
        <v>1.1200000000000001</v>
      </c>
      <c r="L4266" s="16">
        <f t="shared" si="199"/>
        <v>1.1789473684210527</v>
      </c>
      <c r="M4266" s="16">
        <f t="shared" si="200"/>
        <v>1.3397129186602872</v>
      </c>
      <c r="N4266" t="e">
        <f>INDEX(XML!$A$2:$R$782,MATCH(C4266,XML!$D$2:$D$737,0),2)</f>
        <v>#N/A</v>
      </c>
    </row>
    <row r="4267" spans="1:14" ht="112.5" x14ac:dyDescent="0.2">
      <c r="A4267">
        <v>75809</v>
      </c>
      <c r="B4267" t="s">
        <v>32786</v>
      </c>
      <c r="C4267" s="15" t="s">
        <v>32787</v>
      </c>
      <c r="D4267" s="15" t="s">
        <v>32788</v>
      </c>
      <c r="E4267">
        <v>1</v>
      </c>
      <c r="F4267">
        <v>1</v>
      </c>
      <c r="K4267" s="16">
        <f t="shared" si="198"/>
        <v>1.1200000000000001</v>
      </c>
      <c r="L4267" s="16">
        <f t="shared" si="199"/>
        <v>1.1789473684210527</v>
      </c>
      <c r="M4267" s="16">
        <f t="shared" si="200"/>
        <v>1.3397129186602872</v>
      </c>
      <c r="N4267" t="e">
        <f>INDEX(XML!$A$2:$R$782,MATCH(C4267,XML!$D$2:$D$737,0),2)</f>
        <v>#N/A</v>
      </c>
    </row>
    <row r="4268" spans="1:14" ht="123.75" x14ac:dyDescent="0.2">
      <c r="A4268">
        <v>75810</v>
      </c>
      <c r="B4268" t="s">
        <v>32786</v>
      </c>
      <c r="C4268" s="15" t="s">
        <v>32789</v>
      </c>
      <c r="D4268" s="15" t="s">
        <v>32790</v>
      </c>
      <c r="E4268">
        <v>1</v>
      </c>
      <c r="F4268">
        <v>1</v>
      </c>
      <c r="K4268" s="16">
        <f t="shared" si="198"/>
        <v>1.1200000000000001</v>
      </c>
      <c r="L4268" s="16">
        <f t="shared" si="199"/>
        <v>1.1789473684210527</v>
      </c>
      <c r="M4268" s="16">
        <f t="shared" si="200"/>
        <v>1.3397129186602872</v>
      </c>
      <c r="N4268" t="e">
        <f>INDEX(XML!$A$2:$R$782,MATCH(C4268,XML!$D$2:$D$737,0),2)</f>
        <v>#N/A</v>
      </c>
    </row>
    <row r="4269" spans="1:14" ht="146.25" x14ac:dyDescent="0.2">
      <c r="A4269">
        <v>75798</v>
      </c>
      <c r="B4269" t="s">
        <v>32791</v>
      </c>
      <c r="C4269" s="15" t="s">
        <v>32792</v>
      </c>
      <c r="D4269" s="15" t="s">
        <v>32793</v>
      </c>
      <c r="E4269">
        <v>1</v>
      </c>
      <c r="F4269">
        <v>1</v>
      </c>
      <c r="K4269" s="16">
        <f t="shared" si="198"/>
        <v>1.1200000000000001</v>
      </c>
      <c r="L4269" s="16">
        <f t="shared" si="199"/>
        <v>1.1789473684210527</v>
      </c>
      <c r="M4269" s="16">
        <f t="shared" si="200"/>
        <v>1.3397129186602872</v>
      </c>
      <c r="N4269" t="e">
        <f>INDEX(XML!$A$2:$R$782,MATCH(C4269,XML!$D$2:$D$737,0),2)</f>
        <v>#N/A</v>
      </c>
    </row>
    <row r="4270" spans="1:14" ht="168.75" x14ac:dyDescent="0.2">
      <c r="A4270">
        <v>75799</v>
      </c>
      <c r="B4270" t="s">
        <v>32794</v>
      </c>
      <c r="C4270" s="15" t="s">
        <v>32795</v>
      </c>
      <c r="D4270" s="15" t="s">
        <v>32796</v>
      </c>
      <c r="E4270">
        <v>1</v>
      </c>
      <c r="F4270">
        <v>1</v>
      </c>
      <c r="K4270" s="16">
        <f t="shared" si="198"/>
        <v>1.1200000000000001</v>
      </c>
      <c r="L4270" s="16">
        <f t="shared" si="199"/>
        <v>1.1789473684210527</v>
      </c>
      <c r="M4270" s="16">
        <f t="shared" si="200"/>
        <v>1.3397129186602872</v>
      </c>
      <c r="N4270" t="e">
        <f>INDEX(XML!$A$2:$R$782,MATCH(C4270,XML!$D$2:$D$737,0),2)</f>
        <v>#N/A</v>
      </c>
    </row>
    <row r="4271" spans="1:14" ht="168.75" x14ac:dyDescent="0.2">
      <c r="A4271">
        <v>75800</v>
      </c>
      <c r="B4271" t="s">
        <v>32797</v>
      </c>
      <c r="C4271" s="15" t="s">
        <v>32798</v>
      </c>
      <c r="D4271" s="15" t="s">
        <v>32799</v>
      </c>
      <c r="E4271">
        <v>1</v>
      </c>
      <c r="F4271">
        <v>1</v>
      </c>
      <c r="K4271" s="16">
        <f t="shared" si="198"/>
        <v>1.1200000000000001</v>
      </c>
      <c r="L4271" s="16">
        <f t="shared" si="199"/>
        <v>1.1789473684210527</v>
      </c>
      <c r="M4271" s="16">
        <f t="shared" si="200"/>
        <v>1.3397129186602872</v>
      </c>
      <c r="N4271" t="e">
        <f>INDEX(XML!$A$2:$R$782,MATCH(C4271,XML!$D$2:$D$737,0),2)</f>
        <v>#N/A</v>
      </c>
    </row>
    <row r="4272" spans="1:14" ht="157.5" x14ac:dyDescent="0.2">
      <c r="A4272">
        <v>75801</v>
      </c>
      <c r="B4272" t="s">
        <v>32800</v>
      </c>
      <c r="C4272" s="15" t="s">
        <v>32801</v>
      </c>
      <c r="D4272" s="15" t="s">
        <v>32802</v>
      </c>
      <c r="E4272">
        <v>1</v>
      </c>
      <c r="F4272">
        <v>1</v>
      </c>
      <c r="K4272" s="16">
        <f t="shared" si="198"/>
        <v>1.1200000000000001</v>
      </c>
      <c r="L4272" s="16">
        <f t="shared" si="199"/>
        <v>1.1789473684210527</v>
      </c>
      <c r="M4272" s="16">
        <f t="shared" si="200"/>
        <v>1.3397129186602872</v>
      </c>
      <c r="N4272" t="e">
        <f>INDEX(XML!$A$2:$R$782,MATCH(C4272,XML!$D$2:$D$737,0),2)</f>
        <v>#N/A</v>
      </c>
    </row>
    <row r="4273" spans="1:14" ht="146.25" x14ac:dyDescent="0.2">
      <c r="A4273">
        <v>75802</v>
      </c>
      <c r="B4273" t="s">
        <v>32803</v>
      </c>
      <c r="C4273" s="15" t="s">
        <v>32804</v>
      </c>
      <c r="D4273" s="15" t="s">
        <v>32805</v>
      </c>
      <c r="E4273">
        <v>1</v>
      </c>
      <c r="F4273">
        <v>1</v>
      </c>
      <c r="K4273" s="16">
        <f t="shared" si="198"/>
        <v>1.1200000000000001</v>
      </c>
      <c r="L4273" s="16">
        <f t="shared" si="199"/>
        <v>1.1789473684210527</v>
      </c>
      <c r="M4273" s="16">
        <f t="shared" si="200"/>
        <v>1.3397129186602872</v>
      </c>
      <c r="N4273" t="e">
        <f>INDEX(XML!$A$2:$R$782,MATCH(C4273,XML!$D$2:$D$737,0),2)</f>
        <v>#N/A</v>
      </c>
    </row>
    <row r="4274" spans="1:14" ht="146.25" x14ac:dyDescent="0.2">
      <c r="A4274">
        <v>75803</v>
      </c>
      <c r="B4274" t="s">
        <v>32806</v>
      </c>
      <c r="C4274" s="15" t="s">
        <v>32807</v>
      </c>
      <c r="D4274" s="15" t="s">
        <v>32808</v>
      </c>
      <c r="E4274">
        <v>1</v>
      </c>
      <c r="F4274">
        <v>1</v>
      </c>
      <c r="K4274" s="16">
        <f t="shared" si="198"/>
        <v>1.1200000000000001</v>
      </c>
      <c r="L4274" s="16">
        <f t="shared" si="199"/>
        <v>1.1789473684210527</v>
      </c>
      <c r="M4274" s="16">
        <f t="shared" si="200"/>
        <v>1.3397129186602872</v>
      </c>
      <c r="N4274" t="e">
        <f>INDEX(XML!$A$2:$R$782,MATCH(C4274,XML!$D$2:$D$737,0),2)</f>
        <v>#N/A</v>
      </c>
    </row>
    <row r="4275" spans="1:14" ht="135" x14ac:dyDescent="0.2">
      <c r="A4275">
        <v>75811</v>
      </c>
      <c r="B4275" t="s">
        <v>32809</v>
      </c>
      <c r="C4275" s="15" t="s">
        <v>32810</v>
      </c>
      <c r="D4275" s="15" t="s">
        <v>32811</v>
      </c>
      <c r="E4275">
        <v>1</v>
      </c>
      <c r="F4275">
        <v>1</v>
      </c>
      <c r="K4275" s="16">
        <f t="shared" si="198"/>
        <v>1.1200000000000001</v>
      </c>
      <c r="L4275" s="16">
        <f t="shared" si="199"/>
        <v>1.1789473684210527</v>
      </c>
      <c r="M4275" s="16">
        <f t="shared" si="200"/>
        <v>1.3397129186602872</v>
      </c>
      <c r="N4275" t="e">
        <f>INDEX(XML!$A$2:$R$782,MATCH(C4275,XML!$D$2:$D$737,0),2)</f>
        <v>#N/A</v>
      </c>
    </row>
    <row r="4276" spans="1:14" ht="191.25" x14ac:dyDescent="0.2">
      <c r="A4276">
        <v>75812</v>
      </c>
      <c r="B4276" t="s">
        <v>32812</v>
      </c>
      <c r="C4276" s="15" t="s">
        <v>32813</v>
      </c>
      <c r="D4276" s="15" t="s">
        <v>32814</v>
      </c>
      <c r="E4276">
        <v>1</v>
      </c>
      <c r="F4276">
        <v>1</v>
      </c>
      <c r="K4276" s="16">
        <f t="shared" si="198"/>
        <v>1.1200000000000001</v>
      </c>
      <c r="L4276" s="16">
        <f t="shared" si="199"/>
        <v>1.1789473684210527</v>
      </c>
      <c r="M4276" s="16">
        <f t="shared" si="200"/>
        <v>1.3397129186602872</v>
      </c>
      <c r="N4276" t="e">
        <f>INDEX(XML!$A$2:$R$782,MATCH(C4276,XML!$D$2:$D$737,0),2)</f>
        <v>#N/A</v>
      </c>
    </row>
    <row r="4277" spans="1:14" ht="168.75" x14ac:dyDescent="0.2">
      <c r="A4277">
        <v>75813</v>
      </c>
      <c r="B4277" t="s">
        <v>32815</v>
      </c>
      <c r="C4277" s="15" t="s">
        <v>32816</v>
      </c>
      <c r="D4277" s="15" t="s">
        <v>32817</v>
      </c>
      <c r="E4277">
        <v>1</v>
      </c>
      <c r="F4277">
        <v>1</v>
      </c>
      <c r="K4277" s="16">
        <f t="shared" si="198"/>
        <v>1.1200000000000001</v>
      </c>
      <c r="L4277" s="16">
        <f t="shared" si="199"/>
        <v>1.1789473684210527</v>
      </c>
      <c r="M4277" s="16">
        <f t="shared" si="200"/>
        <v>1.3397129186602872</v>
      </c>
      <c r="N4277" t="e">
        <f>INDEX(XML!$A$2:$R$782,MATCH(C4277,XML!$D$2:$D$737,0),2)</f>
        <v>#N/A</v>
      </c>
    </row>
    <row r="4278" spans="1:14" ht="146.25" x14ac:dyDescent="0.2">
      <c r="A4278">
        <v>75814</v>
      </c>
      <c r="B4278" t="s">
        <v>32818</v>
      </c>
      <c r="C4278" s="15" t="s">
        <v>32819</v>
      </c>
      <c r="D4278" s="15" t="s">
        <v>32820</v>
      </c>
      <c r="E4278">
        <v>1</v>
      </c>
      <c r="F4278">
        <v>1</v>
      </c>
      <c r="K4278" s="16">
        <f t="shared" si="198"/>
        <v>1.1200000000000001</v>
      </c>
      <c r="L4278" s="16">
        <f t="shared" si="199"/>
        <v>1.1789473684210527</v>
      </c>
      <c r="M4278" s="16">
        <f t="shared" si="200"/>
        <v>1.3397129186602872</v>
      </c>
      <c r="N4278" t="e">
        <f>INDEX(XML!$A$2:$R$782,MATCH(C4278,XML!$D$2:$D$737,0),2)</f>
        <v>#N/A</v>
      </c>
    </row>
    <row r="4279" spans="1:14" ht="135" x14ac:dyDescent="0.2">
      <c r="A4279">
        <v>75815</v>
      </c>
      <c r="B4279" t="s">
        <v>32821</v>
      </c>
      <c r="C4279" s="15" t="s">
        <v>32822</v>
      </c>
      <c r="D4279" s="15" t="s">
        <v>32823</v>
      </c>
      <c r="E4279">
        <v>1</v>
      </c>
      <c r="F4279">
        <v>1</v>
      </c>
      <c r="K4279" s="16">
        <f t="shared" si="198"/>
        <v>1.1200000000000001</v>
      </c>
      <c r="L4279" s="16">
        <f t="shared" si="199"/>
        <v>1.1789473684210527</v>
      </c>
      <c r="M4279" s="16">
        <f t="shared" si="200"/>
        <v>1.3397129186602872</v>
      </c>
      <c r="N4279" t="e">
        <f>INDEX(XML!$A$2:$R$782,MATCH(C4279,XML!$D$2:$D$737,0),2)</f>
        <v>#N/A</v>
      </c>
    </row>
    <row r="4280" spans="1:14" ht="146.25" x14ac:dyDescent="0.2">
      <c r="A4280">
        <v>75816</v>
      </c>
      <c r="B4280" t="s">
        <v>32824</v>
      </c>
      <c r="C4280" s="15" t="s">
        <v>32825</v>
      </c>
      <c r="D4280" s="15" t="s">
        <v>32826</v>
      </c>
      <c r="E4280">
        <v>1</v>
      </c>
      <c r="F4280">
        <v>1</v>
      </c>
      <c r="K4280" s="16">
        <f t="shared" si="198"/>
        <v>1.1200000000000001</v>
      </c>
      <c r="L4280" s="16">
        <f t="shared" si="199"/>
        <v>1.1789473684210527</v>
      </c>
      <c r="M4280" s="16">
        <f t="shared" si="200"/>
        <v>1.3397129186602872</v>
      </c>
      <c r="N4280" t="e">
        <f>INDEX(XML!$A$2:$R$782,MATCH(C4280,XML!$D$2:$D$737,0),2)</f>
        <v>#N/A</v>
      </c>
    </row>
    <row r="4281" spans="1:14" ht="135" x14ac:dyDescent="0.2">
      <c r="A4281">
        <v>75817</v>
      </c>
      <c r="B4281" t="s">
        <v>32827</v>
      </c>
      <c r="C4281" s="15" t="s">
        <v>32828</v>
      </c>
      <c r="D4281" s="15" t="s">
        <v>32829</v>
      </c>
      <c r="E4281">
        <v>1</v>
      </c>
      <c r="F4281">
        <v>1</v>
      </c>
      <c r="K4281" s="16">
        <f t="shared" si="198"/>
        <v>1.1200000000000001</v>
      </c>
      <c r="L4281" s="16">
        <f t="shared" si="199"/>
        <v>1.1789473684210527</v>
      </c>
      <c r="M4281" s="16">
        <f t="shared" si="200"/>
        <v>1.3397129186602872</v>
      </c>
      <c r="N4281" t="e">
        <f>INDEX(XML!$A$2:$R$782,MATCH(C4281,XML!$D$2:$D$737,0),2)</f>
        <v>#N/A</v>
      </c>
    </row>
    <row r="4282" spans="1:14" ht="168.75" x14ac:dyDescent="0.2">
      <c r="A4282">
        <v>75818</v>
      </c>
      <c r="B4282" t="s">
        <v>32830</v>
      </c>
      <c r="C4282" s="15" t="s">
        <v>32831</v>
      </c>
      <c r="D4282" s="15" t="s">
        <v>32832</v>
      </c>
      <c r="E4282">
        <v>1</v>
      </c>
      <c r="F4282">
        <v>1</v>
      </c>
      <c r="K4282" s="16">
        <f t="shared" si="198"/>
        <v>1.1200000000000001</v>
      </c>
      <c r="L4282" s="16">
        <f t="shared" si="199"/>
        <v>1.1789473684210527</v>
      </c>
      <c r="M4282" s="16">
        <f t="shared" si="200"/>
        <v>1.3397129186602872</v>
      </c>
      <c r="N4282" t="e">
        <f>INDEX(XML!$A$2:$R$782,MATCH(C4282,XML!$D$2:$D$737,0),2)</f>
        <v>#N/A</v>
      </c>
    </row>
    <row r="4283" spans="1:14" ht="168.75" x14ac:dyDescent="0.2">
      <c r="A4283">
        <v>75819</v>
      </c>
      <c r="B4283" t="s">
        <v>32833</v>
      </c>
      <c r="C4283" s="15" t="s">
        <v>32834</v>
      </c>
      <c r="D4283" s="15" t="s">
        <v>32835</v>
      </c>
      <c r="E4283">
        <v>1</v>
      </c>
      <c r="F4283">
        <v>1</v>
      </c>
      <c r="K4283" s="16">
        <f t="shared" si="198"/>
        <v>1.1200000000000001</v>
      </c>
      <c r="L4283" s="16">
        <f t="shared" si="199"/>
        <v>1.1789473684210527</v>
      </c>
      <c r="M4283" s="16">
        <f t="shared" si="200"/>
        <v>1.3397129186602872</v>
      </c>
      <c r="N4283" t="e">
        <f>INDEX(XML!$A$2:$R$782,MATCH(C4283,XML!$D$2:$D$737,0),2)</f>
        <v>#N/A</v>
      </c>
    </row>
    <row r="4284" spans="1:14" ht="146.25" x14ac:dyDescent="0.2">
      <c r="A4284">
        <v>75820</v>
      </c>
      <c r="B4284" t="s">
        <v>32836</v>
      </c>
      <c r="C4284" s="15" t="s">
        <v>32837</v>
      </c>
      <c r="D4284" s="15" t="s">
        <v>32838</v>
      </c>
      <c r="E4284">
        <v>1</v>
      </c>
      <c r="F4284">
        <v>1</v>
      </c>
      <c r="K4284" s="16">
        <f t="shared" si="198"/>
        <v>1.1200000000000001</v>
      </c>
      <c r="L4284" s="16">
        <f t="shared" si="199"/>
        <v>1.1789473684210527</v>
      </c>
      <c r="M4284" s="16">
        <f t="shared" si="200"/>
        <v>1.3397129186602872</v>
      </c>
      <c r="N4284" t="e">
        <f>INDEX(XML!$A$2:$R$782,MATCH(C4284,XML!$D$2:$D$737,0),2)</f>
        <v>#N/A</v>
      </c>
    </row>
    <row r="4285" spans="1:14" ht="135" x14ac:dyDescent="0.2">
      <c r="A4285">
        <v>75821</v>
      </c>
      <c r="B4285" t="s">
        <v>32839</v>
      </c>
      <c r="C4285" s="15" t="s">
        <v>32840</v>
      </c>
      <c r="D4285" s="15" t="s">
        <v>32841</v>
      </c>
      <c r="E4285">
        <v>1</v>
      </c>
      <c r="F4285">
        <v>1</v>
      </c>
      <c r="K4285" s="16">
        <f t="shared" si="198"/>
        <v>1.1200000000000001</v>
      </c>
      <c r="L4285" s="16">
        <f t="shared" si="199"/>
        <v>1.1789473684210527</v>
      </c>
      <c r="M4285" s="16">
        <f t="shared" si="200"/>
        <v>1.3397129186602872</v>
      </c>
      <c r="N4285" t="e">
        <f>INDEX(XML!$A$2:$R$782,MATCH(C4285,XML!$D$2:$D$737,0),2)</f>
        <v>#N/A</v>
      </c>
    </row>
    <row r="4286" spans="1:14" ht="22.5" customHeight="1" x14ac:dyDescent="0.2">
      <c r="A4286">
        <v>75822</v>
      </c>
      <c r="B4286" t="s">
        <v>32842</v>
      </c>
      <c r="C4286" s="15" t="s">
        <v>32843</v>
      </c>
      <c r="D4286" s="15" t="s">
        <v>32844</v>
      </c>
      <c r="E4286">
        <v>1</v>
      </c>
      <c r="F4286">
        <v>1</v>
      </c>
      <c r="K4286" s="16">
        <f t="shared" si="198"/>
        <v>1.1200000000000001</v>
      </c>
      <c r="L4286" s="16">
        <f t="shared" si="199"/>
        <v>1.1789473684210527</v>
      </c>
      <c r="M4286" s="16">
        <f t="shared" si="200"/>
        <v>1.3397129186602872</v>
      </c>
      <c r="N4286" t="e">
        <f>INDEX(XML!$A$2:$R$782,MATCH(C4286,XML!$D$2:$D$737,0),2)</f>
        <v>#N/A</v>
      </c>
    </row>
    <row r="4287" spans="1:14" ht="22.5" customHeight="1" x14ac:dyDescent="0.2">
      <c r="A4287">
        <v>75805</v>
      </c>
      <c r="B4287" t="s">
        <v>32812</v>
      </c>
      <c r="C4287" s="15" t="s">
        <v>32845</v>
      </c>
      <c r="D4287" s="15" t="s">
        <v>32846</v>
      </c>
      <c r="E4287">
        <v>1</v>
      </c>
      <c r="F4287">
        <v>1</v>
      </c>
      <c r="K4287" s="16">
        <f t="shared" si="198"/>
        <v>1.1200000000000001</v>
      </c>
      <c r="L4287" s="16">
        <f t="shared" si="199"/>
        <v>1.1789473684210527</v>
      </c>
      <c r="M4287" s="16">
        <f t="shared" si="200"/>
        <v>1.3397129186602872</v>
      </c>
      <c r="N4287" t="e">
        <f>INDEX(XML!$A$2:$R$782,MATCH(C4287,XML!$D$2:$D$737,0),2)</f>
        <v>#N/A</v>
      </c>
    </row>
    <row r="4288" spans="1:14" ht="22.5" customHeight="1" x14ac:dyDescent="0.25">
      <c r="A4288" s="184" t="s">
        <v>5701</v>
      </c>
      <c r="B4288" s="184"/>
      <c r="C4288" s="185"/>
      <c r="D4288" s="185"/>
      <c r="E4288" s="184"/>
      <c r="F4288" s="184"/>
      <c r="G4288" s="184"/>
      <c r="H4288" s="184"/>
      <c r="I4288" s="184"/>
      <c r="J4288" s="184"/>
      <c r="K4288" s="16">
        <f t="shared" si="198"/>
        <v>0</v>
      </c>
      <c r="L4288" s="16">
        <f t="shared" si="199"/>
        <v>0</v>
      </c>
      <c r="M4288" s="16">
        <f t="shared" si="200"/>
        <v>0</v>
      </c>
      <c r="N4288" t="e">
        <f>INDEX(XML!$A$2:$R$782,MATCH(C4288,XML!$D$2:$D$737,0),2)</f>
        <v>#N/A</v>
      </c>
    </row>
    <row r="4289" spans="1:14" ht="22.5" customHeight="1" x14ac:dyDescent="0.2">
      <c r="A4289">
        <v>64068</v>
      </c>
      <c r="B4289" t="s">
        <v>22961</v>
      </c>
      <c r="C4289" s="15" t="s">
        <v>22962</v>
      </c>
      <c r="D4289" s="15" t="s">
        <v>22963</v>
      </c>
      <c r="E4289">
        <v>75000</v>
      </c>
      <c r="F4289">
        <v>95000</v>
      </c>
      <c r="H4289">
        <v>17</v>
      </c>
      <c r="K4289" s="16">
        <f t="shared" si="198"/>
        <v>80250</v>
      </c>
      <c r="L4289" s="16">
        <f t="shared" si="199"/>
        <v>84473.68421052632</v>
      </c>
      <c r="M4289" s="16">
        <f t="shared" si="200"/>
        <v>95992.822966507185</v>
      </c>
      <c r="N4289" t="e">
        <f>INDEX(XML!$A$2:$R$782,MATCH(C4289,XML!$D$2:$D$737,0),2)</f>
        <v>#N/A</v>
      </c>
    </row>
    <row r="4290" spans="1:14" ht="22.5" customHeight="1" x14ac:dyDescent="0.2">
      <c r="A4290">
        <v>50233</v>
      </c>
      <c r="B4290" t="s">
        <v>21830</v>
      </c>
      <c r="C4290" s="15" t="s">
        <v>21831</v>
      </c>
      <c r="D4290" s="15" t="s">
        <v>21832</v>
      </c>
      <c r="E4290">
        <v>61668</v>
      </c>
      <c r="F4290">
        <v>78935</v>
      </c>
      <c r="H4290">
        <v>13</v>
      </c>
      <c r="K4290" s="16">
        <f t="shared" si="198"/>
        <v>65984.759999999995</v>
      </c>
      <c r="L4290" s="16">
        <f t="shared" si="199"/>
        <v>69457.642105263149</v>
      </c>
      <c r="M4290" s="16">
        <f t="shared" si="200"/>
        <v>78929.13875598085</v>
      </c>
      <c r="N4290" t="e">
        <f>INDEX(XML!$A$2:$R$782,MATCH(C4290,XML!$D$2:$D$737,0),2)</f>
        <v>#N/A</v>
      </c>
    </row>
    <row r="4291" spans="1:14" ht="22.5" customHeight="1" x14ac:dyDescent="0.2">
      <c r="A4291">
        <v>50232</v>
      </c>
      <c r="B4291" t="s">
        <v>21833</v>
      </c>
      <c r="C4291" s="15" t="s">
        <v>21834</v>
      </c>
      <c r="D4291" s="15" t="s">
        <v>21835</v>
      </c>
      <c r="E4291">
        <v>30000</v>
      </c>
      <c r="F4291">
        <v>37500</v>
      </c>
      <c r="H4291">
        <v>13</v>
      </c>
      <c r="K4291" s="16">
        <f t="shared" si="198"/>
        <v>33600</v>
      </c>
      <c r="L4291" s="16">
        <f t="shared" si="199"/>
        <v>35368.42105263158</v>
      </c>
      <c r="M4291" s="16">
        <f t="shared" si="200"/>
        <v>40191.387559808616</v>
      </c>
      <c r="N4291" t="e">
        <f>INDEX(XML!$A$2:$R$782,MATCH(C4291,XML!$D$2:$D$737,0),2)</f>
        <v>#N/A</v>
      </c>
    </row>
    <row r="4292" spans="1:14" ht="90" x14ac:dyDescent="0.2">
      <c r="A4292">
        <v>50231</v>
      </c>
      <c r="B4292" t="s">
        <v>21836</v>
      </c>
      <c r="C4292" s="15" t="s">
        <v>21837</v>
      </c>
      <c r="D4292" s="15" t="s">
        <v>21838</v>
      </c>
      <c r="E4292">
        <v>29900</v>
      </c>
      <c r="F4292">
        <v>40365</v>
      </c>
      <c r="H4292">
        <v>30</v>
      </c>
      <c r="K4292" s="16">
        <f t="shared" si="198"/>
        <v>33488</v>
      </c>
      <c r="L4292" s="16">
        <f t="shared" si="199"/>
        <v>35250.526315789473</v>
      </c>
      <c r="M4292" s="16">
        <f t="shared" si="200"/>
        <v>40057.416267942586</v>
      </c>
      <c r="N4292" t="e">
        <f>INDEX(XML!$A$2:$R$782,MATCH(C4292,XML!$D$2:$D$737,0),2)</f>
        <v>#N/A</v>
      </c>
    </row>
    <row r="4293" spans="1:14" ht="22.5" customHeight="1" x14ac:dyDescent="0.2">
      <c r="A4293">
        <v>50230</v>
      </c>
      <c r="B4293" t="s">
        <v>21839</v>
      </c>
      <c r="C4293" s="15" t="s">
        <v>21840</v>
      </c>
      <c r="D4293" s="15" t="s">
        <v>21841</v>
      </c>
      <c r="E4293">
        <v>22500</v>
      </c>
      <c r="F4293">
        <v>28125</v>
      </c>
      <c r="H4293">
        <v>3</v>
      </c>
      <c r="K4293" s="16">
        <f t="shared" ref="K4293:K4356" si="201">IF(E4293&gt;49999,E4293+E4293*0.07,IF(E4293&lt;=49999,E4293+E4293*0.12))</f>
        <v>25200</v>
      </c>
      <c r="L4293" s="16">
        <f t="shared" ref="L4293:L4356" si="202">K4293*100/95</f>
        <v>26526.315789473683</v>
      </c>
      <c r="M4293" s="16">
        <f t="shared" ref="M4293:M4356" si="203">IF(COUNTIF(C4293,"*Dahua*"),F4293-10,L4293*100/88)</f>
        <v>30143.540669856462</v>
      </c>
      <c r="N4293" t="e">
        <f>INDEX(XML!$A$2:$R$782,MATCH(C4293,XML!$D$2:$D$737,0),2)</f>
        <v>#N/A</v>
      </c>
    </row>
    <row r="4294" spans="1:14" ht="56.25" x14ac:dyDescent="0.2">
      <c r="A4294">
        <v>70104</v>
      </c>
      <c r="B4294" t="s">
        <v>33979</v>
      </c>
      <c r="C4294" s="15" t="s">
        <v>33980</v>
      </c>
      <c r="D4294" s="15" t="s">
        <v>33981</v>
      </c>
      <c r="E4294">
        <v>115000</v>
      </c>
      <c r="F4294">
        <v>140000</v>
      </c>
      <c r="K4294" s="16">
        <f t="shared" si="201"/>
        <v>123050</v>
      </c>
      <c r="L4294" s="16">
        <f t="shared" si="202"/>
        <v>129526.31578947368</v>
      </c>
      <c r="M4294" s="16">
        <f t="shared" si="203"/>
        <v>147188.99521531098</v>
      </c>
      <c r="N4294" t="e">
        <f>INDEX(XML!$A$2:$R$782,MATCH(C4294,XML!$D$2:$D$737,0),2)</f>
        <v>#N/A</v>
      </c>
    </row>
    <row r="4295" spans="1:14" ht="90" x14ac:dyDescent="0.2">
      <c r="A4295">
        <v>71430</v>
      </c>
      <c r="B4295" t="s">
        <v>28644</v>
      </c>
      <c r="C4295" s="15" t="s">
        <v>28645</v>
      </c>
      <c r="D4295" s="15" t="s">
        <v>28646</v>
      </c>
      <c r="E4295">
        <v>133500</v>
      </c>
      <c r="F4295">
        <v>165000</v>
      </c>
      <c r="H4295">
        <v>8</v>
      </c>
      <c r="K4295" s="16">
        <f t="shared" si="201"/>
        <v>142845</v>
      </c>
      <c r="L4295" s="16">
        <f t="shared" si="202"/>
        <v>150363.15789473685</v>
      </c>
      <c r="M4295" s="16">
        <f t="shared" si="203"/>
        <v>170867.2248803828</v>
      </c>
      <c r="N4295" t="e">
        <f>INDEX(XML!$A$2:$R$782,MATCH(C4295,XML!$D$2:$D$737,0),2)</f>
        <v>#N/A</v>
      </c>
    </row>
    <row r="4296" spans="1:14" ht="56.25" x14ac:dyDescent="0.2">
      <c r="A4296">
        <v>51228</v>
      </c>
      <c r="B4296" t="s">
        <v>12191</v>
      </c>
      <c r="C4296" s="15" t="s">
        <v>12192</v>
      </c>
      <c r="D4296" s="15" t="s">
        <v>12193</v>
      </c>
      <c r="E4296">
        <v>5600</v>
      </c>
      <c r="F4296">
        <v>8090</v>
      </c>
      <c r="H4296" t="s">
        <v>746</v>
      </c>
      <c r="K4296" s="16">
        <f t="shared" si="201"/>
        <v>6272</v>
      </c>
      <c r="L4296" s="16">
        <f t="shared" si="202"/>
        <v>6602.105263157895</v>
      </c>
      <c r="M4296" s="16">
        <f t="shared" si="203"/>
        <v>7502.392344497609</v>
      </c>
      <c r="N4296" t="str">
        <f>INDEX(XML!$A$2:$R$782,MATCH(C4296,XML!$D$2:$D$737,0),2)</f>
        <v>112730924_853085</v>
      </c>
    </row>
    <row r="4297" spans="1:14" ht="22.5" customHeight="1" x14ac:dyDescent="0.2">
      <c r="A4297">
        <v>51230</v>
      </c>
      <c r="B4297" t="s">
        <v>12194</v>
      </c>
      <c r="C4297" s="15" t="s">
        <v>12195</v>
      </c>
      <c r="D4297" s="15" t="s">
        <v>44330</v>
      </c>
      <c r="E4297">
        <v>8600</v>
      </c>
      <c r="F4297">
        <v>12620</v>
      </c>
      <c r="H4297" t="s">
        <v>746</v>
      </c>
      <c r="K4297" s="16">
        <f t="shared" si="201"/>
        <v>9632</v>
      </c>
      <c r="L4297" s="16">
        <f t="shared" si="202"/>
        <v>10138.947368421053</v>
      </c>
      <c r="M4297" s="16">
        <f t="shared" si="203"/>
        <v>11521.531100478471</v>
      </c>
      <c r="N4297" t="str">
        <f>INDEX(XML!$A$2:$R$782,MATCH(C4297,XML!$D$2:$D$737,0),2)</f>
        <v>112730941_589122</v>
      </c>
    </row>
    <row r="4298" spans="1:14" ht="112.5" x14ac:dyDescent="0.2">
      <c r="A4298">
        <v>67594</v>
      </c>
      <c r="B4298" t="s">
        <v>30853</v>
      </c>
      <c r="C4298" s="15" t="s">
        <v>30854</v>
      </c>
      <c r="D4298" s="15" t="s">
        <v>30855</v>
      </c>
      <c r="E4298">
        <v>26200</v>
      </c>
      <c r="F4298">
        <v>48510</v>
      </c>
      <c r="H4298">
        <v>4</v>
      </c>
      <c r="K4298" s="16">
        <f t="shared" si="201"/>
        <v>29344</v>
      </c>
      <c r="L4298" s="16">
        <f t="shared" si="202"/>
        <v>30888.42105263158</v>
      </c>
      <c r="M4298" s="16">
        <f t="shared" si="203"/>
        <v>35100.478468899528</v>
      </c>
      <c r="N4298" t="e">
        <f>INDEX(XML!$A$2:$R$782,MATCH(C4298,XML!$D$2:$D$737,0),2)</f>
        <v>#N/A</v>
      </c>
    </row>
    <row r="4299" spans="1:14" ht="112.5" x14ac:dyDescent="0.2">
      <c r="A4299">
        <v>67593</v>
      </c>
      <c r="B4299" t="s">
        <v>30856</v>
      </c>
      <c r="C4299" s="15" t="s">
        <v>30857</v>
      </c>
      <c r="D4299" s="15" t="s">
        <v>30858</v>
      </c>
      <c r="E4299">
        <v>18900</v>
      </c>
      <c r="F4299">
        <v>32340</v>
      </c>
      <c r="H4299">
        <v>6</v>
      </c>
      <c r="K4299" s="16">
        <f t="shared" si="201"/>
        <v>21168</v>
      </c>
      <c r="L4299" s="16">
        <f t="shared" si="202"/>
        <v>22282.105263157893</v>
      </c>
      <c r="M4299" s="16">
        <f t="shared" si="203"/>
        <v>25320.574162679422</v>
      </c>
      <c r="N4299" t="e">
        <f>INDEX(XML!$A$2:$R$782,MATCH(C4299,XML!$D$2:$D$737,0),2)</f>
        <v>#N/A</v>
      </c>
    </row>
    <row r="4300" spans="1:14" ht="90" x14ac:dyDescent="0.2">
      <c r="A4300">
        <v>45362</v>
      </c>
      <c r="B4300" t="s">
        <v>5702</v>
      </c>
      <c r="C4300" s="15" t="s">
        <v>5703</v>
      </c>
      <c r="D4300" s="15" t="s">
        <v>5704</v>
      </c>
      <c r="E4300">
        <v>5500</v>
      </c>
      <c r="F4300">
        <v>7704</v>
      </c>
      <c r="H4300" t="s">
        <v>746</v>
      </c>
      <c r="K4300" s="16">
        <f t="shared" si="201"/>
        <v>6160</v>
      </c>
      <c r="L4300" s="16">
        <f t="shared" si="202"/>
        <v>6484.2105263157891</v>
      </c>
      <c r="M4300" s="16">
        <f t="shared" si="203"/>
        <v>7368.4210526315783</v>
      </c>
      <c r="N4300" t="str">
        <f>INDEX(XML!$A$2:$R$782,MATCH(C4300,XML!$D$2:$D$737,0),2)</f>
        <v>108590266_955597</v>
      </c>
    </row>
    <row r="4301" spans="1:14" ht="78.75" x14ac:dyDescent="0.2">
      <c r="A4301">
        <v>42756</v>
      </c>
      <c r="B4301" t="s">
        <v>5705</v>
      </c>
      <c r="C4301" s="15" t="s">
        <v>5706</v>
      </c>
      <c r="D4301" s="15" t="s">
        <v>5707</v>
      </c>
      <c r="E4301">
        <v>8500</v>
      </c>
      <c r="F4301">
        <v>12583</v>
      </c>
      <c r="H4301" t="s">
        <v>746</v>
      </c>
      <c r="K4301" s="16">
        <f t="shared" si="201"/>
        <v>9520</v>
      </c>
      <c r="L4301" s="16">
        <f t="shared" si="202"/>
        <v>10021.052631578947</v>
      </c>
      <c r="M4301" s="16">
        <f t="shared" si="203"/>
        <v>11387.559808612439</v>
      </c>
      <c r="N4301" t="str">
        <f>INDEX(XML!$A$2:$R$782,MATCH(C4301,XML!$D$2:$D$737,0),2)</f>
        <v>107504906_751667</v>
      </c>
    </row>
    <row r="4302" spans="1:14" ht="56.25" x14ac:dyDescent="0.2">
      <c r="A4302">
        <v>35269</v>
      </c>
      <c r="B4302" t="s">
        <v>12107</v>
      </c>
      <c r="C4302" s="15" t="s">
        <v>12108</v>
      </c>
      <c r="D4302" s="15" t="s">
        <v>14259</v>
      </c>
      <c r="E4302">
        <v>4300</v>
      </c>
      <c r="F4302">
        <v>6000</v>
      </c>
      <c r="H4302" t="s">
        <v>746</v>
      </c>
      <c r="K4302" s="16">
        <f t="shared" si="201"/>
        <v>4816</v>
      </c>
      <c r="L4302" s="16">
        <f t="shared" si="202"/>
        <v>5069.4736842105267</v>
      </c>
      <c r="M4302" s="16">
        <f t="shared" si="203"/>
        <v>5760.7655502392354</v>
      </c>
      <c r="N4302" t="str">
        <f>INDEX(XML!$A$2:$R$782,MATCH(C4302,XML!$D$2:$D$737,0),2)</f>
        <v>101136475_204668</v>
      </c>
    </row>
    <row r="4303" spans="1:14" ht="22.5" customHeight="1" x14ac:dyDescent="0.2">
      <c r="A4303">
        <v>35270</v>
      </c>
      <c r="B4303" t="s">
        <v>45968</v>
      </c>
      <c r="C4303" s="15" t="s">
        <v>5708</v>
      </c>
      <c r="D4303" s="15" t="s">
        <v>45969</v>
      </c>
      <c r="E4303">
        <v>4800</v>
      </c>
      <c r="F4303">
        <v>6500</v>
      </c>
      <c r="H4303" t="s">
        <v>746</v>
      </c>
      <c r="K4303" s="16">
        <f t="shared" si="201"/>
        <v>5376</v>
      </c>
      <c r="L4303" s="16">
        <f t="shared" si="202"/>
        <v>5658.9473684210525</v>
      </c>
      <c r="M4303" s="16">
        <f t="shared" si="203"/>
        <v>6430.622009569378</v>
      </c>
      <c r="N4303" t="str">
        <f>INDEX(XML!$A$2:$R$782,MATCH(C4303,XML!$D$2:$D$737,0),2)</f>
        <v>101128962_303776</v>
      </c>
    </row>
    <row r="4304" spans="1:14" ht="22.5" customHeight="1" x14ac:dyDescent="0.2">
      <c r="A4304">
        <v>46584</v>
      </c>
      <c r="B4304" t="s">
        <v>5709</v>
      </c>
      <c r="C4304" s="15" t="s">
        <v>5710</v>
      </c>
      <c r="D4304" s="15" t="s">
        <v>5711</v>
      </c>
      <c r="E4304">
        <v>7247</v>
      </c>
      <c r="F4304">
        <v>9662</v>
      </c>
      <c r="H4304">
        <v>12</v>
      </c>
      <c r="K4304" s="16">
        <f t="shared" si="201"/>
        <v>8116.64</v>
      </c>
      <c r="L4304" s="16">
        <f t="shared" si="202"/>
        <v>8543.8315789473691</v>
      </c>
      <c r="M4304" s="16">
        <f t="shared" si="203"/>
        <v>9708.8995215311006</v>
      </c>
      <c r="N4304" t="str">
        <f>INDEX(XML!$A$2:$R$782,MATCH(C4304,XML!$D$2:$D$737,0),2)</f>
        <v>108435531_297816</v>
      </c>
    </row>
    <row r="4305" spans="1:14" ht="22.5" customHeight="1" x14ac:dyDescent="0.2">
      <c r="A4305">
        <v>59424</v>
      </c>
      <c r="B4305" t="s">
        <v>39956</v>
      </c>
      <c r="C4305" s="15" t="s">
        <v>39957</v>
      </c>
      <c r="D4305" s="15" t="s">
        <v>39958</v>
      </c>
      <c r="E4305">
        <v>7500</v>
      </c>
      <c r="F4305">
        <v>11000</v>
      </c>
      <c r="H4305">
        <v>32</v>
      </c>
      <c r="K4305" s="16">
        <f t="shared" si="201"/>
        <v>8400</v>
      </c>
      <c r="L4305" s="16">
        <f t="shared" si="202"/>
        <v>8842.105263157895</v>
      </c>
      <c r="M4305" s="16">
        <f t="shared" si="203"/>
        <v>10047.846889952154</v>
      </c>
      <c r="N4305" t="e">
        <f>INDEX(XML!$A$2:$R$782,MATCH(C4305,XML!$D$2:$D$737,0),2)</f>
        <v>#N/A</v>
      </c>
    </row>
    <row r="4306" spans="1:14" ht="22.5" customHeight="1" x14ac:dyDescent="0.2">
      <c r="A4306">
        <v>38810</v>
      </c>
      <c r="B4306" t="s">
        <v>31285</v>
      </c>
      <c r="C4306" s="15" t="s">
        <v>31286</v>
      </c>
      <c r="D4306" s="15" t="s">
        <v>31287</v>
      </c>
      <c r="E4306">
        <v>8815</v>
      </c>
      <c r="F4306">
        <v>11753</v>
      </c>
      <c r="H4306">
        <v>3</v>
      </c>
      <c r="K4306" s="16">
        <f t="shared" si="201"/>
        <v>9872.7999999999993</v>
      </c>
      <c r="L4306" s="16">
        <f t="shared" si="202"/>
        <v>10392.421052631578</v>
      </c>
      <c r="M4306" s="16">
        <f t="shared" si="203"/>
        <v>11809.56937799043</v>
      </c>
      <c r="N4306" t="e">
        <f>INDEX(XML!$A$2:$R$782,MATCH(C4306,XML!$D$2:$D$737,0),2)</f>
        <v>#N/A</v>
      </c>
    </row>
    <row r="4307" spans="1:14" ht="22.5" customHeight="1" x14ac:dyDescent="0.2">
      <c r="A4307">
        <v>44511</v>
      </c>
      <c r="B4307" t="s">
        <v>5712</v>
      </c>
      <c r="C4307" s="15" t="s">
        <v>5713</v>
      </c>
      <c r="D4307" s="15" t="s">
        <v>37682</v>
      </c>
      <c r="E4307">
        <v>9892</v>
      </c>
      <c r="F4307">
        <v>13190</v>
      </c>
      <c r="H4307" t="s">
        <v>746</v>
      </c>
      <c r="K4307" s="16">
        <f t="shared" si="201"/>
        <v>11079.04</v>
      </c>
      <c r="L4307" s="16">
        <f t="shared" si="202"/>
        <v>11662.147368421052</v>
      </c>
      <c r="M4307" s="16">
        <f t="shared" si="203"/>
        <v>13252.440191387559</v>
      </c>
      <c r="N4307" t="str">
        <f>INDEX(XML!$A$2:$R$782,MATCH(C4307,XML!$D$2:$D$737,0),2)</f>
        <v>106190372_300272</v>
      </c>
    </row>
    <row r="4308" spans="1:14" ht="67.5" x14ac:dyDescent="0.2">
      <c r="A4308">
        <v>38126</v>
      </c>
      <c r="B4308" t="s">
        <v>5714</v>
      </c>
      <c r="C4308" s="15" t="s">
        <v>5715</v>
      </c>
      <c r="D4308" s="15" t="s">
        <v>14260</v>
      </c>
      <c r="E4308">
        <v>14513</v>
      </c>
      <c r="F4308">
        <v>19350</v>
      </c>
      <c r="H4308" t="s">
        <v>746</v>
      </c>
      <c r="K4308" s="16">
        <f t="shared" si="201"/>
        <v>16254.56</v>
      </c>
      <c r="L4308" s="16">
        <f t="shared" si="202"/>
        <v>17110.063157894736</v>
      </c>
      <c r="M4308" s="16">
        <f t="shared" si="203"/>
        <v>19443.253588516745</v>
      </c>
      <c r="N4308" t="e">
        <f>INDEX(XML!$A$2:$R$782,MATCH(C4308,XML!$D$2:$D$737,0),2)</f>
        <v>#N/A</v>
      </c>
    </row>
    <row r="4309" spans="1:14" ht="22.5" customHeight="1" x14ac:dyDescent="0.2">
      <c r="A4309">
        <v>56977</v>
      </c>
      <c r="B4309" t="s">
        <v>33982</v>
      </c>
      <c r="C4309" s="15" t="s">
        <v>33983</v>
      </c>
      <c r="D4309" s="15" t="s">
        <v>33984</v>
      </c>
      <c r="E4309">
        <v>16125</v>
      </c>
      <c r="F4309">
        <v>21500</v>
      </c>
      <c r="H4309" t="s">
        <v>746</v>
      </c>
      <c r="K4309" s="16">
        <f t="shared" si="201"/>
        <v>18060</v>
      </c>
      <c r="L4309" s="16">
        <f t="shared" si="202"/>
        <v>19010.526315789473</v>
      </c>
      <c r="M4309" s="16">
        <f t="shared" si="203"/>
        <v>21602.87081339713</v>
      </c>
      <c r="N4309" t="e">
        <f>INDEX(XML!$A$2:$R$782,MATCH(C4309,XML!$D$2:$D$737,0),2)</f>
        <v>#N/A</v>
      </c>
    </row>
    <row r="4310" spans="1:14" ht="22.5" customHeight="1" x14ac:dyDescent="0.2">
      <c r="A4310">
        <v>37939</v>
      </c>
      <c r="B4310" t="s">
        <v>39962</v>
      </c>
      <c r="C4310" s="15" t="s">
        <v>39963</v>
      </c>
      <c r="D4310" s="15" t="s">
        <v>39964</v>
      </c>
      <c r="E4310">
        <v>16500</v>
      </c>
      <c r="F4310">
        <v>23100</v>
      </c>
      <c r="H4310">
        <v>6</v>
      </c>
      <c r="K4310" s="16">
        <f t="shared" si="201"/>
        <v>18480</v>
      </c>
      <c r="L4310" s="16">
        <f t="shared" si="202"/>
        <v>19452.63157894737</v>
      </c>
      <c r="M4310" s="16">
        <f t="shared" si="203"/>
        <v>22105.26315789474</v>
      </c>
      <c r="N4310" t="e">
        <f>INDEX(XML!$A$2:$R$782,MATCH(C4310,XML!$D$2:$D$737,0),2)</f>
        <v>#N/A</v>
      </c>
    </row>
    <row r="4311" spans="1:14" ht="56.25" x14ac:dyDescent="0.2">
      <c r="A4311">
        <v>36821</v>
      </c>
      <c r="B4311" t="s">
        <v>39959</v>
      </c>
      <c r="C4311" s="15" t="s">
        <v>39960</v>
      </c>
      <c r="D4311" s="15" t="s">
        <v>39961</v>
      </c>
      <c r="E4311">
        <v>21510</v>
      </c>
      <c r="F4311">
        <v>28680</v>
      </c>
      <c r="H4311">
        <v>24</v>
      </c>
      <c r="K4311" s="16">
        <f t="shared" si="201"/>
        <v>24091.200000000001</v>
      </c>
      <c r="L4311" s="16">
        <f t="shared" si="202"/>
        <v>25359.157894736843</v>
      </c>
      <c r="M4311" s="16">
        <f t="shared" si="203"/>
        <v>28817.224880382779</v>
      </c>
      <c r="N4311" t="e">
        <f>INDEX(XML!$A$2:$R$782,MATCH(C4311,XML!$D$2:$D$737,0),2)</f>
        <v>#N/A</v>
      </c>
    </row>
    <row r="4312" spans="1:14" ht="67.5" x14ac:dyDescent="0.2">
      <c r="A4312">
        <v>32041</v>
      </c>
      <c r="B4312" t="s">
        <v>5717</v>
      </c>
      <c r="C4312" s="15" t="s">
        <v>5718</v>
      </c>
      <c r="D4312" s="15" t="s">
        <v>14261</v>
      </c>
      <c r="E4312">
        <v>4667</v>
      </c>
      <c r="F4312">
        <v>5490</v>
      </c>
      <c r="H4312" t="s">
        <v>1062</v>
      </c>
      <c r="K4312" s="16">
        <f t="shared" si="201"/>
        <v>5227.04</v>
      </c>
      <c r="L4312" s="16">
        <f t="shared" si="202"/>
        <v>5502.1473684210523</v>
      </c>
      <c r="M4312" s="16">
        <f t="shared" si="203"/>
        <v>6252.4401913875599</v>
      </c>
      <c r="N4312">
        <f>INDEX(XML!$A$2:$R$782,MATCH(C4312,XML!$D$2:$D$737,0),2)</f>
        <v>10000015360</v>
      </c>
    </row>
    <row r="4313" spans="1:14" ht="22.5" customHeight="1" x14ac:dyDescent="0.2">
      <c r="A4313">
        <v>1226</v>
      </c>
      <c r="B4313" t="s">
        <v>5719</v>
      </c>
      <c r="C4313" s="15" t="s">
        <v>5720</v>
      </c>
      <c r="D4313" s="15" t="s">
        <v>14262</v>
      </c>
      <c r="E4313">
        <v>4666</v>
      </c>
      <c r="F4313">
        <v>5690</v>
      </c>
      <c r="H4313" t="s">
        <v>746</v>
      </c>
      <c r="K4313" s="16">
        <f t="shared" si="201"/>
        <v>5225.92</v>
      </c>
      <c r="L4313" s="16">
        <f t="shared" si="202"/>
        <v>5500.9684210526311</v>
      </c>
      <c r="M4313" s="16">
        <f t="shared" si="203"/>
        <v>6251.1004784688994</v>
      </c>
      <c r="N4313" t="str">
        <f>INDEX(XML!$A$2:$R$782,MATCH(C4313,XML!$D$2:$D$737,0),2)</f>
        <v>B0000000037</v>
      </c>
    </row>
    <row r="4314" spans="1:14" ht="78.75" x14ac:dyDescent="0.2">
      <c r="A4314">
        <v>32043</v>
      </c>
      <c r="B4314" t="s">
        <v>5721</v>
      </c>
      <c r="C4314" s="15" t="s">
        <v>5722</v>
      </c>
      <c r="D4314" s="15" t="s">
        <v>14263</v>
      </c>
      <c r="E4314">
        <v>6112</v>
      </c>
      <c r="F4314">
        <v>7190</v>
      </c>
      <c r="H4314" t="s">
        <v>746</v>
      </c>
      <c r="K4314" s="16">
        <f t="shared" si="201"/>
        <v>6845.44</v>
      </c>
      <c r="L4314" s="16">
        <f t="shared" si="202"/>
        <v>7205.726315789474</v>
      </c>
      <c r="M4314" s="16">
        <f t="shared" si="203"/>
        <v>8188.3253588516754</v>
      </c>
      <c r="N4314">
        <f>INDEX(XML!$A$2:$R$782,MATCH(C4314,XML!$D$2:$D$737,0),2)</f>
        <v>10000016123</v>
      </c>
    </row>
    <row r="4315" spans="1:14" ht="22.5" customHeight="1" x14ac:dyDescent="0.2">
      <c r="A4315">
        <v>1225</v>
      </c>
      <c r="B4315" t="s">
        <v>5723</v>
      </c>
      <c r="C4315" s="15" t="s">
        <v>5724</v>
      </c>
      <c r="D4315" s="15" t="s">
        <v>14264</v>
      </c>
      <c r="E4315">
        <v>6470</v>
      </c>
      <c r="F4315">
        <v>7890</v>
      </c>
      <c r="H4315" t="s">
        <v>746</v>
      </c>
      <c r="K4315" s="16">
        <f t="shared" si="201"/>
        <v>7246.4</v>
      </c>
      <c r="L4315" s="16">
        <f t="shared" si="202"/>
        <v>7627.7894736842109</v>
      </c>
      <c r="M4315" s="16">
        <f t="shared" si="203"/>
        <v>8667.9425837320578</v>
      </c>
      <c r="N4315">
        <f>INDEX(XML!$A$2:$R$782,MATCH(C4315,XML!$D$2:$D$737,0),2)</f>
        <v>10000004888</v>
      </c>
    </row>
    <row r="4316" spans="1:14" ht="56.25" x14ac:dyDescent="0.2">
      <c r="A4316">
        <v>74223</v>
      </c>
      <c r="B4316" t="s">
        <v>36753</v>
      </c>
      <c r="C4316" s="15" t="s">
        <v>36754</v>
      </c>
      <c r="D4316" s="15" t="s">
        <v>38031</v>
      </c>
      <c r="E4316">
        <v>193792</v>
      </c>
      <c r="F4316">
        <v>227990</v>
      </c>
      <c r="K4316" s="16">
        <f t="shared" si="201"/>
        <v>207357.44</v>
      </c>
      <c r="L4316" s="16">
        <f t="shared" si="202"/>
        <v>218270.9894736842</v>
      </c>
      <c r="M4316" s="16">
        <f t="shared" si="203"/>
        <v>248035.21531100478</v>
      </c>
      <c r="N4316" t="e">
        <f>INDEX(XML!$A$2:$R$782,MATCH(C4316,XML!$D$2:$D$737,0),2)</f>
        <v>#N/A</v>
      </c>
    </row>
    <row r="4317" spans="1:14" ht="56.25" x14ac:dyDescent="0.2">
      <c r="A4317">
        <v>34736</v>
      </c>
      <c r="B4317" t="s">
        <v>5725</v>
      </c>
      <c r="C4317" s="15" t="s">
        <v>5726</v>
      </c>
      <c r="D4317" s="15" t="s">
        <v>14265</v>
      </c>
      <c r="E4317">
        <v>8438</v>
      </c>
      <c r="F4317">
        <v>10290</v>
      </c>
      <c r="H4317" t="s">
        <v>747</v>
      </c>
      <c r="K4317" s="16">
        <f t="shared" si="201"/>
        <v>9450.56</v>
      </c>
      <c r="L4317" s="16">
        <f t="shared" si="202"/>
        <v>9947.9578947368427</v>
      </c>
      <c r="M4317" s="16">
        <f t="shared" si="203"/>
        <v>11304.497607655503</v>
      </c>
      <c r="N4317">
        <f>INDEX(XML!$A$2:$R$782,MATCH(C4317,XML!$D$2:$D$737,0),2)</f>
        <v>10000015362</v>
      </c>
    </row>
    <row r="4318" spans="1:14" ht="22.5" customHeight="1" x14ac:dyDescent="0.2">
      <c r="A4318">
        <v>1223</v>
      </c>
      <c r="B4318" t="s">
        <v>5727</v>
      </c>
      <c r="C4318" s="15" t="s">
        <v>5728</v>
      </c>
      <c r="D4318" s="15" t="s">
        <v>14266</v>
      </c>
      <c r="E4318">
        <v>8747</v>
      </c>
      <c r="F4318">
        <v>10290</v>
      </c>
      <c r="H4318" t="s">
        <v>746</v>
      </c>
      <c r="K4318" s="16">
        <f t="shared" si="201"/>
        <v>9796.64</v>
      </c>
      <c r="L4318" s="16">
        <f t="shared" si="202"/>
        <v>10312.252631578947</v>
      </c>
      <c r="M4318" s="16">
        <f t="shared" si="203"/>
        <v>11718.468899521531</v>
      </c>
      <c r="N4318" t="e">
        <f>INDEX(XML!$A$2:$R$782,MATCH(C4318,XML!$D$2:$D$737,0),2)</f>
        <v>#N/A</v>
      </c>
    </row>
    <row r="4319" spans="1:14" ht="22.5" customHeight="1" x14ac:dyDescent="0.2">
      <c r="A4319">
        <v>17164</v>
      </c>
      <c r="B4319" t="s">
        <v>5729</v>
      </c>
      <c r="C4319" s="15" t="s">
        <v>5730</v>
      </c>
      <c r="D4319" s="15" t="s">
        <v>5731</v>
      </c>
      <c r="E4319">
        <v>9427</v>
      </c>
      <c r="F4319">
        <v>11090</v>
      </c>
      <c r="H4319">
        <v>49</v>
      </c>
      <c r="K4319" s="16">
        <f t="shared" si="201"/>
        <v>10558.24</v>
      </c>
      <c r="L4319" s="16">
        <f t="shared" si="202"/>
        <v>11113.936842105262</v>
      </c>
      <c r="M4319" s="16">
        <f t="shared" si="203"/>
        <v>12629.473684210527</v>
      </c>
      <c r="N4319">
        <f>INDEX(XML!$A$2:$R$782,MATCH(C4319,XML!$D$2:$D$737,0),2)</f>
        <v>10000017494</v>
      </c>
    </row>
    <row r="4320" spans="1:14" ht="22.5" customHeight="1" x14ac:dyDescent="0.2">
      <c r="A4320">
        <v>35982</v>
      </c>
      <c r="B4320" t="s">
        <v>5740</v>
      </c>
      <c r="C4320" s="15" t="s">
        <v>5741</v>
      </c>
      <c r="D4320" s="15" t="s">
        <v>5742</v>
      </c>
      <c r="E4320">
        <v>14357</v>
      </c>
      <c r="F4320">
        <v>16890</v>
      </c>
      <c r="H4320" t="s">
        <v>746</v>
      </c>
      <c r="K4320" s="16">
        <f t="shared" si="201"/>
        <v>16079.84</v>
      </c>
      <c r="L4320" s="16">
        <f t="shared" si="202"/>
        <v>16926.147368421054</v>
      </c>
      <c r="M4320" s="16">
        <f t="shared" si="203"/>
        <v>19234.258373205743</v>
      </c>
      <c r="N4320" t="str">
        <f>INDEX(XML!$A$2:$R$782,MATCH(C4320,XML!$D$2:$D$737,0),2)</f>
        <v>100638011_226706</v>
      </c>
    </row>
    <row r="4321" spans="1:14" ht="22.5" customHeight="1" x14ac:dyDescent="0.2">
      <c r="A4321">
        <v>30553</v>
      </c>
      <c r="B4321" t="s">
        <v>5732</v>
      </c>
      <c r="C4321" s="15" t="s">
        <v>5733</v>
      </c>
      <c r="D4321" s="15" t="s">
        <v>14267</v>
      </c>
      <c r="E4321">
        <v>8684</v>
      </c>
      <c r="F4321">
        <v>10590</v>
      </c>
      <c r="H4321" t="s">
        <v>746</v>
      </c>
      <c r="K4321" s="16">
        <f t="shared" si="201"/>
        <v>9726.08</v>
      </c>
      <c r="L4321" s="16">
        <f t="shared" si="202"/>
        <v>10237.978947368421</v>
      </c>
      <c r="M4321" s="16">
        <f t="shared" si="203"/>
        <v>11634.066985645934</v>
      </c>
      <c r="N4321" t="e">
        <f>INDEX(XML!$A$2:$R$782,MATCH(C4321,XML!$D$2:$D$737,0),2)</f>
        <v>#N/A</v>
      </c>
    </row>
    <row r="4322" spans="1:14" ht="22.5" customHeight="1" x14ac:dyDescent="0.2">
      <c r="A4322">
        <v>34499</v>
      </c>
      <c r="B4322" t="s">
        <v>5734</v>
      </c>
      <c r="C4322" s="15" t="s">
        <v>5735</v>
      </c>
      <c r="D4322" s="15" t="s">
        <v>14268</v>
      </c>
      <c r="E4322">
        <v>9852</v>
      </c>
      <c r="F4322">
        <v>11590</v>
      </c>
      <c r="H4322" t="s">
        <v>746</v>
      </c>
      <c r="K4322" s="16">
        <f t="shared" si="201"/>
        <v>11034.24</v>
      </c>
      <c r="L4322" s="16">
        <f t="shared" si="202"/>
        <v>11614.989473684211</v>
      </c>
      <c r="M4322" s="16">
        <f t="shared" si="203"/>
        <v>13198.85167464115</v>
      </c>
      <c r="N4322" t="str">
        <f>INDEX(XML!$A$2:$R$782,MATCH(C4322,XML!$D$2:$D$737,0),2)</f>
        <v>100711015_868796</v>
      </c>
    </row>
    <row r="4323" spans="1:14" ht="67.5" x14ac:dyDescent="0.2">
      <c r="A4323">
        <v>34326</v>
      </c>
      <c r="B4323" t="s">
        <v>5736</v>
      </c>
      <c r="C4323" s="15" t="s">
        <v>5737</v>
      </c>
      <c r="D4323" s="15" t="s">
        <v>14269</v>
      </c>
      <c r="E4323">
        <v>12620</v>
      </c>
      <c r="F4323">
        <v>15390</v>
      </c>
      <c r="H4323" t="s">
        <v>746</v>
      </c>
      <c r="K4323" s="16">
        <f t="shared" si="201"/>
        <v>14134.4</v>
      </c>
      <c r="L4323" s="16">
        <f t="shared" si="202"/>
        <v>14878.315789473685</v>
      </c>
      <c r="M4323" s="16">
        <f t="shared" si="203"/>
        <v>16907.177033492826</v>
      </c>
      <c r="N4323" t="str">
        <f>INDEX(XML!$A$2:$R$782,MATCH(C4323,XML!$D$2:$D$737,0),2)</f>
        <v>100638200_431789</v>
      </c>
    </row>
    <row r="4324" spans="1:14" ht="33.75" customHeight="1" x14ac:dyDescent="0.2">
      <c r="A4324">
        <v>3358</v>
      </c>
      <c r="B4324" t="s">
        <v>5738</v>
      </c>
      <c r="C4324" s="15" t="s">
        <v>5739</v>
      </c>
      <c r="D4324" s="15" t="s">
        <v>14270</v>
      </c>
      <c r="E4324">
        <v>13507</v>
      </c>
      <c r="F4324">
        <v>15890</v>
      </c>
      <c r="H4324" t="s">
        <v>746</v>
      </c>
      <c r="K4324" s="16">
        <f t="shared" si="201"/>
        <v>15127.84</v>
      </c>
      <c r="L4324" s="16">
        <f t="shared" si="202"/>
        <v>15924.042105263157</v>
      </c>
      <c r="M4324" s="16">
        <f t="shared" si="203"/>
        <v>18095.502392344497</v>
      </c>
      <c r="N4324">
        <f>INDEX(XML!$A$2:$R$782,MATCH(C4324,XML!$D$2:$D$737,0),2)</f>
        <v>10000005059</v>
      </c>
    </row>
    <row r="4325" spans="1:14" ht="22.5" customHeight="1" x14ac:dyDescent="0.2">
      <c r="A4325">
        <v>30554</v>
      </c>
      <c r="B4325" t="s">
        <v>5743</v>
      </c>
      <c r="C4325" s="15" t="s">
        <v>5744</v>
      </c>
      <c r="D4325" s="15" t="s">
        <v>14271</v>
      </c>
      <c r="E4325">
        <v>13850</v>
      </c>
      <c r="F4325">
        <v>16890</v>
      </c>
      <c r="H4325" t="s">
        <v>746</v>
      </c>
      <c r="K4325" s="16">
        <f t="shared" si="201"/>
        <v>15512</v>
      </c>
      <c r="L4325" s="16">
        <f t="shared" si="202"/>
        <v>16328.421052631578</v>
      </c>
      <c r="M4325" s="16">
        <f t="shared" si="203"/>
        <v>18555.023923444973</v>
      </c>
      <c r="N4325" t="e">
        <f>INDEX(XML!$A$2:$R$782,MATCH(C4325,XML!$D$2:$D$737,0),2)</f>
        <v>#N/A</v>
      </c>
    </row>
    <row r="4326" spans="1:14" ht="22.5" customHeight="1" x14ac:dyDescent="0.2">
      <c r="A4326">
        <v>24392</v>
      </c>
      <c r="B4326" t="s">
        <v>5745</v>
      </c>
      <c r="C4326" s="15" t="s">
        <v>5746</v>
      </c>
      <c r="D4326" s="15" t="s">
        <v>14272</v>
      </c>
      <c r="E4326">
        <v>16227</v>
      </c>
      <c r="F4326">
        <v>19090</v>
      </c>
      <c r="H4326" t="s">
        <v>746</v>
      </c>
      <c r="K4326" s="16">
        <f t="shared" si="201"/>
        <v>18174.240000000002</v>
      </c>
      <c r="L4326" s="16">
        <f t="shared" si="202"/>
        <v>19130.778947368424</v>
      </c>
      <c r="M4326" s="16">
        <f t="shared" si="203"/>
        <v>21739.521531100483</v>
      </c>
      <c r="N4326">
        <f>INDEX(XML!$A$2:$R$782,MATCH(C4326,XML!$D$2:$D$737,0),2)</f>
        <v>10000005217</v>
      </c>
    </row>
    <row r="4327" spans="1:14" ht="22.5" customHeight="1" x14ac:dyDescent="0.2">
      <c r="A4327">
        <v>24393</v>
      </c>
      <c r="B4327" t="s">
        <v>5749</v>
      </c>
      <c r="C4327" s="15" t="s">
        <v>5750</v>
      </c>
      <c r="D4327" s="15" t="s">
        <v>5751</v>
      </c>
      <c r="E4327">
        <v>21242</v>
      </c>
      <c r="F4327">
        <v>24990</v>
      </c>
      <c r="H4327" t="s">
        <v>746</v>
      </c>
      <c r="K4327" s="16">
        <f t="shared" si="201"/>
        <v>23791.040000000001</v>
      </c>
      <c r="L4327" s="16">
        <f t="shared" si="202"/>
        <v>25043.200000000001</v>
      </c>
      <c r="M4327" s="16">
        <f t="shared" si="203"/>
        <v>28458.18181818182</v>
      </c>
      <c r="N4327" t="str">
        <f>INDEX(XML!$A$2:$R$782,MATCH(C4327,XML!$D$2:$D$737,0),2)</f>
        <v>100569490_745502</v>
      </c>
    </row>
    <row r="4328" spans="1:14" ht="22.5" customHeight="1" x14ac:dyDescent="0.2">
      <c r="A4328">
        <v>1581</v>
      </c>
      <c r="B4328" t="s">
        <v>5747</v>
      </c>
      <c r="C4328" s="15" t="s">
        <v>5748</v>
      </c>
      <c r="D4328" s="15" t="s">
        <v>14273</v>
      </c>
      <c r="E4328">
        <v>15654</v>
      </c>
      <c r="F4328">
        <v>19090</v>
      </c>
      <c r="H4328" t="s">
        <v>746</v>
      </c>
      <c r="K4328" s="16">
        <f t="shared" si="201"/>
        <v>17532.48</v>
      </c>
      <c r="L4328" s="16">
        <f t="shared" si="202"/>
        <v>18455.242105263158</v>
      </c>
      <c r="M4328" s="16">
        <f t="shared" si="203"/>
        <v>20971.866028708133</v>
      </c>
      <c r="N4328">
        <f>INDEX(XML!$A$2:$R$782,MATCH(C4328,XML!$D$2:$D$737,0),2)</f>
        <v>10000004901</v>
      </c>
    </row>
    <row r="4329" spans="1:14" ht="56.25" x14ac:dyDescent="0.2">
      <c r="A4329">
        <v>24013</v>
      </c>
      <c r="B4329" t="s">
        <v>5752</v>
      </c>
      <c r="C4329" s="15" t="s">
        <v>5753</v>
      </c>
      <c r="D4329" s="15" t="s">
        <v>5754</v>
      </c>
      <c r="E4329">
        <v>20492</v>
      </c>
      <c r="F4329">
        <v>24990</v>
      </c>
      <c r="H4329" t="s">
        <v>746</v>
      </c>
      <c r="K4329" s="16">
        <f t="shared" si="201"/>
        <v>22951.040000000001</v>
      </c>
      <c r="L4329" s="16">
        <f t="shared" si="202"/>
        <v>24158.989473684211</v>
      </c>
      <c r="M4329" s="16">
        <f t="shared" si="203"/>
        <v>27453.397129186604</v>
      </c>
      <c r="N4329" t="e">
        <f>INDEX(XML!$A$2:$R$782,MATCH(C4329,XML!$D$2:$D$737,0),2)</f>
        <v>#N/A</v>
      </c>
    </row>
    <row r="4330" spans="1:14" ht="67.5" x14ac:dyDescent="0.2">
      <c r="A4330">
        <v>1856</v>
      </c>
      <c r="B4330" t="s">
        <v>5755</v>
      </c>
      <c r="C4330" s="15" t="s">
        <v>5756</v>
      </c>
      <c r="D4330" s="15" t="s">
        <v>14274</v>
      </c>
      <c r="E4330">
        <v>27192</v>
      </c>
      <c r="F4330">
        <v>31990</v>
      </c>
      <c r="H4330">
        <v>23</v>
      </c>
      <c r="K4330" s="16">
        <f t="shared" si="201"/>
        <v>30455.040000000001</v>
      </c>
      <c r="L4330" s="16">
        <f t="shared" si="202"/>
        <v>32057.936842105264</v>
      </c>
      <c r="M4330" s="16">
        <f t="shared" si="203"/>
        <v>36429.473684210527</v>
      </c>
      <c r="N4330" t="e">
        <f>INDEX(XML!$A$2:$R$782,MATCH(C4330,XML!$D$2:$D$737,0),2)</f>
        <v>#N/A</v>
      </c>
    </row>
    <row r="4331" spans="1:14" ht="22.5" customHeight="1" x14ac:dyDescent="0.2">
      <c r="A4331">
        <v>71943</v>
      </c>
      <c r="B4331" t="s">
        <v>28974</v>
      </c>
      <c r="C4331" s="15" t="s">
        <v>28975</v>
      </c>
      <c r="D4331" s="15" t="s">
        <v>28976</v>
      </c>
      <c r="E4331">
        <v>46742</v>
      </c>
      <c r="F4331">
        <v>54990</v>
      </c>
      <c r="H4331">
        <v>17</v>
      </c>
      <c r="K4331" s="16">
        <f t="shared" si="201"/>
        <v>52351.040000000001</v>
      </c>
      <c r="L4331" s="16">
        <f t="shared" si="202"/>
        <v>55106.357894736844</v>
      </c>
      <c r="M4331" s="16">
        <f t="shared" si="203"/>
        <v>62620.861244019143</v>
      </c>
      <c r="N4331" t="e">
        <f>INDEX(XML!$A$2:$R$782,MATCH(C4331,XML!$D$2:$D$737,0),2)</f>
        <v>#N/A</v>
      </c>
    </row>
    <row r="4332" spans="1:14" ht="22.5" customHeight="1" x14ac:dyDescent="0.2">
      <c r="A4332">
        <v>30223</v>
      </c>
      <c r="B4332" t="s">
        <v>5758</v>
      </c>
      <c r="C4332" s="15" t="s">
        <v>5759</v>
      </c>
      <c r="D4332" s="15" t="s">
        <v>5760</v>
      </c>
      <c r="E4332">
        <v>3846</v>
      </c>
      <c r="F4332">
        <v>4690</v>
      </c>
      <c r="H4332" t="s">
        <v>815</v>
      </c>
      <c r="K4332" s="16">
        <f t="shared" si="201"/>
        <v>4307.5200000000004</v>
      </c>
      <c r="L4332" s="16">
        <f t="shared" si="202"/>
        <v>4534.2315789473687</v>
      </c>
      <c r="M4332" s="16">
        <f t="shared" si="203"/>
        <v>5152.5358851674646</v>
      </c>
      <c r="N4332" t="str">
        <f>INDEX(XML!$A$2:$R$782,MATCH(C4332,XML!$D$2:$D$737,0),2)</f>
        <v>100637617_680808</v>
      </c>
    </row>
    <row r="4333" spans="1:14" ht="22.5" customHeight="1" x14ac:dyDescent="0.2">
      <c r="A4333">
        <v>30224</v>
      </c>
      <c r="B4333" t="s">
        <v>5761</v>
      </c>
      <c r="C4333" s="15" t="s">
        <v>5762</v>
      </c>
      <c r="D4333" s="15" t="s">
        <v>5763</v>
      </c>
      <c r="E4333">
        <v>4502</v>
      </c>
      <c r="F4333">
        <v>5490</v>
      </c>
      <c r="K4333" s="16">
        <f t="shared" si="201"/>
        <v>5042.24</v>
      </c>
      <c r="L4333" s="16">
        <f t="shared" si="202"/>
        <v>5307.621052631579</v>
      </c>
      <c r="M4333" s="16">
        <f t="shared" si="203"/>
        <v>6031.3875598086124</v>
      </c>
      <c r="N4333" t="str">
        <f>INDEX(XML!$A$2:$R$782,MATCH(C4333,XML!$D$2:$D$737,0),2)</f>
        <v>100474231_998354</v>
      </c>
    </row>
    <row r="4334" spans="1:14" ht="22.5" customHeight="1" x14ac:dyDescent="0.2">
      <c r="A4334">
        <v>31005</v>
      </c>
      <c r="B4334" t="s">
        <v>5764</v>
      </c>
      <c r="C4334" s="15" t="s">
        <v>5765</v>
      </c>
      <c r="D4334" s="15" t="s">
        <v>5766</v>
      </c>
      <c r="E4334">
        <v>6142</v>
      </c>
      <c r="F4334">
        <v>7490</v>
      </c>
      <c r="H4334" t="s">
        <v>747</v>
      </c>
      <c r="K4334" s="16">
        <f t="shared" si="201"/>
        <v>6879.04</v>
      </c>
      <c r="L4334" s="16">
        <f t="shared" si="202"/>
        <v>7241.0947368421057</v>
      </c>
      <c r="M4334" s="16">
        <f t="shared" si="203"/>
        <v>8228.5167464114838</v>
      </c>
      <c r="N4334" t="str">
        <f>INDEX(XML!$A$2:$R$782,MATCH(C4334,XML!$D$2:$D$737,0),2)</f>
        <v>100571902_331173</v>
      </c>
    </row>
    <row r="4335" spans="1:14" ht="22.5" customHeight="1" x14ac:dyDescent="0.2">
      <c r="A4335">
        <v>58689</v>
      </c>
      <c r="B4335" t="s">
        <v>15984</v>
      </c>
      <c r="C4335" s="15" t="s">
        <v>15985</v>
      </c>
      <c r="D4335" s="15" t="s">
        <v>15986</v>
      </c>
      <c r="E4335">
        <v>7290</v>
      </c>
      <c r="F4335">
        <v>8890</v>
      </c>
      <c r="H4335">
        <v>36</v>
      </c>
      <c r="K4335" s="16">
        <f t="shared" si="201"/>
        <v>8164.8</v>
      </c>
      <c r="L4335" s="16">
        <f t="shared" si="202"/>
        <v>8594.5263157894733</v>
      </c>
      <c r="M4335" s="16">
        <f t="shared" si="203"/>
        <v>9766.5071770334926</v>
      </c>
      <c r="N4335" t="e">
        <f>INDEX(XML!$A$2:$R$782,MATCH(C4335,XML!$D$2:$D$737,0),2)</f>
        <v>#N/A</v>
      </c>
    </row>
    <row r="4336" spans="1:14" ht="22.5" customHeight="1" x14ac:dyDescent="0.2">
      <c r="A4336">
        <v>31006</v>
      </c>
      <c r="B4336" t="s">
        <v>5767</v>
      </c>
      <c r="C4336" s="15" t="s">
        <v>5768</v>
      </c>
      <c r="D4336" s="15" t="s">
        <v>16354</v>
      </c>
      <c r="E4336">
        <v>9176</v>
      </c>
      <c r="F4336">
        <v>11190</v>
      </c>
      <c r="H4336" t="s">
        <v>747</v>
      </c>
      <c r="K4336" s="16">
        <f t="shared" si="201"/>
        <v>10277.119999999999</v>
      </c>
      <c r="L4336" s="16">
        <f t="shared" si="202"/>
        <v>10818.021052631577</v>
      </c>
      <c r="M4336" s="16">
        <f t="shared" si="203"/>
        <v>12293.205741626793</v>
      </c>
      <c r="N4336" t="str">
        <f>INDEX(XML!$A$2:$R$782,MATCH(C4336,XML!$D$2:$D$737,0),2)</f>
        <v>100634533_462368</v>
      </c>
    </row>
    <row r="4337" spans="1:14" ht="22.5" customHeight="1" x14ac:dyDescent="0.2">
      <c r="A4337">
        <v>59599</v>
      </c>
      <c r="B4337" t="s">
        <v>16756</v>
      </c>
      <c r="C4337" s="15" t="s">
        <v>16757</v>
      </c>
      <c r="D4337" s="15" t="s">
        <v>16758</v>
      </c>
      <c r="E4337">
        <v>9996</v>
      </c>
      <c r="F4337">
        <v>12190</v>
      </c>
      <c r="K4337" s="16">
        <f t="shared" si="201"/>
        <v>11195.52</v>
      </c>
      <c r="L4337" s="16">
        <f t="shared" si="202"/>
        <v>11784.757894736842</v>
      </c>
      <c r="M4337" s="16">
        <f t="shared" si="203"/>
        <v>13391.770334928231</v>
      </c>
      <c r="N4337" t="e">
        <f>INDEX(XML!$A$2:$R$782,MATCH(C4337,XML!$D$2:$D$737,0),2)</f>
        <v>#N/A</v>
      </c>
    </row>
    <row r="4338" spans="1:14" ht="22.5" customHeight="1" x14ac:dyDescent="0.2">
      <c r="A4338">
        <v>40096</v>
      </c>
      <c r="B4338" t="s">
        <v>5769</v>
      </c>
      <c r="C4338" s="15" t="s">
        <v>5770</v>
      </c>
      <c r="D4338" s="15" t="s">
        <v>5771</v>
      </c>
      <c r="E4338">
        <v>3081</v>
      </c>
      <c r="F4338">
        <v>4255</v>
      </c>
      <c r="K4338" s="16">
        <f t="shared" si="201"/>
        <v>3450.72</v>
      </c>
      <c r="L4338" s="16">
        <f t="shared" si="202"/>
        <v>3632.3368421052633</v>
      </c>
      <c r="M4338" s="16">
        <f t="shared" si="203"/>
        <v>4245</v>
      </c>
      <c r="N4338" t="e">
        <f>INDEX(XML!$A$2:$R$782,MATCH(C4338,XML!$D$2:$D$737,0),2)</f>
        <v>#N/A</v>
      </c>
    </row>
    <row r="4339" spans="1:14" ht="45" x14ac:dyDescent="0.2">
      <c r="A4339">
        <v>56098</v>
      </c>
      <c r="B4339" t="s">
        <v>47499</v>
      </c>
      <c r="C4339" s="15" t="s">
        <v>47500</v>
      </c>
      <c r="D4339" s="15" t="s">
        <v>47501</v>
      </c>
      <c r="E4339">
        <v>4032</v>
      </c>
      <c r="F4339">
        <v>5175</v>
      </c>
      <c r="K4339" s="16">
        <f t="shared" si="201"/>
        <v>4515.84</v>
      </c>
      <c r="L4339" s="16">
        <f t="shared" si="202"/>
        <v>4753.515789473684</v>
      </c>
      <c r="M4339" s="16">
        <f t="shared" si="203"/>
        <v>5165</v>
      </c>
      <c r="N4339" t="e">
        <f>INDEX(XML!$A$2:$R$782,MATCH(C4339,XML!$D$2:$D$737,0),2)</f>
        <v>#N/A</v>
      </c>
    </row>
    <row r="4340" spans="1:14" ht="22.5" customHeight="1" x14ac:dyDescent="0.2">
      <c r="A4340">
        <v>75618</v>
      </c>
      <c r="B4340" t="s">
        <v>35524</v>
      </c>
      <c r="C4340" s="15" t="s">
        <v>35525</v>
      </c>
      <c r="D4340" s="15" t="s">
        <v>35526</v>
      </c>
      <c r="E4340">
        <v>3640</v>
      </c>
      <c r="F4340">
        <v>5200</v>
      </c>
      <c r="H4340" t="s">
        <v>746</v>
      </c>
      <c r="K4340" s="16">
        <f t="shared" si="201"/>
        <v>4076.8</v>
      </c>
      <c r="L4340" s="16">
        <f t="shared" si="202"/>
        <v>4291.3684210526317</v>
      </c>
      <c r="M4340" s="16">
        <f t="shared" si="203"/>
        <v>5190</v>
      </c>
      <c r="N4340" t="e">
        <f>INDEX(XML!$A$2:$R$782,MATCH(C4340,XML!$D$2:$D$737,0),2)</f>
        <v>#N/A</v>
      </c>
    </row>
    <row r="4341" spans="1:14" ht="22.5" customHeight="1" x14ac:dyDescent="0.2">
      <c r="A4341">
        <v>69865</v>
      </c>
      <c r="B4341" t="s">
        <v>30129</v>
      </c>
      <c r="C4341" s="15" t="s">
        <v>30130</v>
      </c>
      <c r="D4341" s="15" t="s">
        <v>30131</v>
      </c>
      <c r="E4341">
        <v>4190</v>
      </c>
      <c r="F4341">
        <v>5980</v>
      </c>
      <c r="H4341" t="s">
        <v>746</v>
      </c>
      <c r="K4341" s="16">
        <f t="shared" si="201"/>
        <v>4692.8</v>
      </c>
      <c r="L4341" s="16">
        <f t="shared" si="202"/>
        <v>4939.7894736842109</v>
      </c>
      <c r="M4341" s="16">
        <f t="shared" si="203"/>
        <v>5970</v>
      </c>
      <c r="N4341" t="e">
        <f>INDEX(XML!$A$2:$R$782,MATCH(C4341,XML!$D$2:$D$737,0),2)</f>
        <v>#N/A</v>
      </c>
    </row>
    <row r="4342" spans="1:14" ht="90" x14ac:dyDescent="0.2">
      <c r="A4342">
        <v>37929</v>
      </c>
      <c r="B4342" t="s">
        <v>16947</v>
      </c>
      <c r="C4342" s="15" t="s">
        <v>16948</v>
      </c>
      <c r="D4342" s="15" t="s">
        <v>39486</v>
      </c>
      <c r="E4342">
        <v>8150</v>
      </c>
      <c r="F4342">
        <v>11640</v>
      </c>
      <c r="H4342" t="s">
        <v>746</v>
      </c>
      <c r="K4342" s="16">
        <f t="shared" si="201"/>
        <v>9128</v>
      </c>
      <c r="L4342" s="16">
        <f t="shared" si="202"/>
        <v>9608.4210526315783</v>
      </c>
      <c r="M4342" s="16">
        <f t="shared" si="203"/>
        <v>11630</v>
      </c>
      <c r="N4342" t="e">
        <f>INDEX(XML!$A$2:$R$782,MATCH(C4342,XML!$D$2:$D$737,0),2)</f>
        <v>#N/A</v>
      </c>
    </row>
    <row r="4343" spans="1:14" ht="22.5" customHeight="1" x14ac:dyDescent="0.2">
      <c r="A4343">
        <v>37870</v>
      </c>
      <c r="B4343" t="s">
        <v>5772</v>
      </c>
      <c r="C4343" s="15" t="s">
        <v>5773</v>
      </c>
      <c r="D4343" s="15" t="s">
        <v>5774</v>
      </c>
      <c r="E4343">
        <v>5650</v>
      </c>
      <c r="F4343">
        <v>8060</v>
      </c>
      <c r="K4343" s="16">
        <f t="shared" si="201"/>
        <v>6328</v>
      </c>
      <c r="L4343" s="16">
        <f t="shared" si="202"/>
        <v>6661.0526315789475</v>
      </c>
      <c r="M4343" s="16">
        <f t="shared" si="203"/>
        <v>8050</v>
      </c>
      <c r="N4343" t="e">
        <f>INDEX(XML!$A$2:$R$782,MATCH(C4343,XML!$D$2:$D$737,0),2)</f>
        <v>#N/A</v>
      </c>
    </row>
    <row r="4344" spans="1:14" ht="22.5" customHeight="1" x14ac:dyDescent="0.2">
      <c r="A4344">
        <v>69887</v>
      </c>
      <c r="B4344" t="s">
        <v>32255</v>
      </c>
      <c r="C4344" s="15" t="s">
        <v>32111</v>
      </c>
      <c r="D4344" s="15" t="s">
        <v>32112</v>
      </c>
      <c r="E4344">
        <v>37333</v>
      </c>
      <c r="F4344">
        <v>51333</v>
      </c>
      <c r="K4344" s="16">
        <f t="shared" si="201"/>
        <v>41812.959999999999</v>
      </c>
      <c r="L4344" s="16">
        <f t="shared" si="202"/>
        <v>44013.642105263156</v>
      </c>
      <c r="M4344" s="16">
        <f t="shared" si="203"/>
        <v>51323</v>
      </c>
      <c r="N4344" t="e">
        <f>INDEX(XML!$A$2:$R$782,MATCH(C4344,XML!$D$2:$D$737,0),2)</f>
        <v>#N/A</v>
      </c>
    </row>
    <row r="4345" spans="1:14" ht="56.25" x14ac:dyDescent="0.2">
      <c r="A4345">
        <v>68332</v>
      </c>
      <c r="B4345" t="s">
        <v>46094</v>
      </c>
      <c r="C4345" s="15" t="s">
        <v>46095</v>
      </c>
      <c r="D4345" s="15" t="s">
        <v>46096</v>
      </c>
      <c r="E4345">
        <v>5300</v>
      </c>
      <c r="F4345">
        <v>5900</v>
      </c>
      <c r="H4345" t="s">
        <v>815</v>
      </c>
      <c r="K4345" s="16">
        <f t="shared" si="201"/>
        <v>5936</v>
      </c>
      <c r="L4345" s="16">
        <f t="shared" si="202"/>
        <v>6248.4210526315792</v>
      </c>
      <c r="M4345" s="16">
        <f t="shared" si="203"/>
        <v>7100.4784688995214</v>
      </c>
      <c r="N4345" t="e">
        <f>INDEX(XML!$A$2:$R$782,MATCH(C4345,XML!$D$2:$D$737,0),2)</f>
        <v>#N/A</v>
      </c>
    </row>
    <row r="4346" spans="1:14" ht="67.5" x14ac:dyDescent="0.2">
      <c r="A4346">
        <v>68335</v>
      </c>
      <c r="B4346" t="s">
        <v>32973</v>
      </c>
      <c r="C4346" s="15" t="s">
        <v>32974</v>
      </c>
      <c r="D4346" s="15" t="s">
        <v>39659</v>
      </c>
      <c r="E4346">
        <v>5256</v>
      </c>
      <c r="F4346">
        <v>6570</v>
      </c>
      <c r="H4346">
        <v>11</v>
      </c>
      <c r="K4346" s="16">
        <f t="shared" si="201"/>
        <v>5886.72</v>
      </c>
      <c r="L4346" s="16">
        <f t="shared" si="202"/>
        <v>6196.5473684210529</v>
      </c>
      <c r="M4346" s="16">
        <f t="shared" si="203"/>
        <v>7041.5311004784689</v>
      </c>
      <c r="N4346" t="e">
        <f>INDEX(XML!$A$2:$R$782,MATCH(C4346,XML!$D$2:$D$737,0),2)</f>
        <v>#N/A</v>
      </c>
    </row>
    <row r="4347" spans="1:14" ht="22.5" customHeight="1" x14ac:dyDescent="0.2">
      <c r="A4347">
        <v>68336</v>
      </c>
      <c r="B4347" t="s">
        <v>32975</v>
      </c>
      <c r="C4347" s="15" t="s">
        <v>32976</v>
      </c>
      <c r="D4347" s="15" t="s">
        <v>39660</v>
      </c>
      <c r="E4347">
        <v>7672</v>
      </c>
      <c r="F4347">
        <v>9590</v>
      </c>
      <c r="H4347">
        <v>32</v>
      </c>
      <c r="K4347" s="16">
        <f t="shared" si="201"/>
        <v>8592.64</v>
      </c>
      <c r="L4347" s="16">
        <f t="shared" si="202"/>
        <v>9044.8842105263157</v>
      </c>
      <c r="M4347" s="16">
        <f t="shared" si="203"/>
        <v>10278.277511961722</v>
      </c>
      <c r="N4347" t="e">
        <f>INDEX(XML!$A$2:$R$782,MATCH(C4347,XML!$D$2:$D$737,0),2)</f>
        <v>#N/A</v>
      </c>
    </row>
    <row r="4348" spans="1:14" ht="56.25" x14ac:dyDescent="0.2">
      <c r="A4348">
        <v>68333</v>
      </c>
      <c r="B4348" t="s">
        <v>32977</v>
      </c>
      <c r="C4348" s="15" t="s">
        <v>32978</v>
      </c>
      <c r="D4348" s="15" t="s">
        <v>39661</v>
      </c>
      <c r="E4348">
        <v>2906</v>
      </c>
      <c r="F4348">
        <v>3229</v>
      </c>
      <c r="K4348" s="16">
        <f t="shared" si="201"/>
        <v>3254.72</v>
      </c>
      <c r="L4348" s="16">
        <f t="shared" si="202"/>
        <v>3426.0210526315791</v>
      </c>
      <c r="M4348" s="16">
        <f t="shared" si="203"/>
        <v>3893.2057416267944</v>
      </c>
      <c r="N4348" t="e">
        <f>INDEX(XML!$A$2:$R$782,MATCH(C4348,XML!$D$2:$D$737,0),2)</f>
        <v>#N/A</v>
      </c>
    </row>
    <row r="4349" spans="1:14" ht="56.25" x14ac:dyDescent="0.2">
      <c r="A4349">
        <v>64384</v>
      </c>
      <c r="B4349" t="s">
        <v>39265</v>
      </c>
      <c r="C4349" s="15" t="s">
        <v>39266</v>
      </c>
      <c r="D4349" s="15" t="s">
        <v>39662</v>
      </c>
      <c r="E4349">
        <v>8086</v>
      </c>
      <c r="F4349">
        <v>10108</v>
      </c>
      <c r="K4349" s="16">
        <f t="shared" si="201"/>
        <v>9056.32</v>
      </c>
      <c r="L4349" s="16">
        <f t="shared" si="202"/>
        <v>9532.968421052632</v>
      </c>
      <c r="M4349" s="16">
        <f t="shared" si="203"/>
        <v>10832.918660287081</v>
      </c>
      <c r="N4349" t="e">
        <f>INDEX(XML!$A$2:$R$782,MATCH(C4349,XML!$D$2:$D$737,0),2)</f>
        <v>#N/A</v>
      </c>
    </row>
    <row r="4350" spans="1:14" ht="56.25" x14ac:dyDescent="0.2">
      <c r="A4350">
        <v>68337</v>
      </c>
      <c r="B4350" t="s">
        <v>30132</v>
      </c>
      <c r="C4350" s="15" t="s">
        <v>30133</v>
      </c>
      <c r="D4350" s="15" t="s">
        <v>39658</v>
      </c>
      <c r="E4350">
        <v>14912</v>
      </c>
      <c r="F4350">
        <v>18640</v>
      </c>
      <c r="H4350" t="s">
        <v>746</v>
      </c>
      <c r="K4350" s="16">
        <f t="shared" si="201"/>
        <v>16701.439999999999</v>
      </c>
      <c r="L4350" s="16">
        <f t="shared" si="202"/>
        <v>17580.463157894734</v>
      </c>
      <c r="M4350" s="16">
        <f t="shared" si="203"/>
        <v>19977.799043062198</v>
      </c>
      <c r="N4350" t="e">
        <f>INDEX(XML!$A$2:$R$782,MATCH(C4350,XML!$D$2:$D$737,0),2)</f>
        <v>#N/A</v>
      </c>
    </row>
    <row r="4351" spans="1:14" ht="15.75" x14ac:dyDescent="0.25">
      <c r="A4351" s="184" t="s">
        <v>5775</v>
      </c>
      <c r="B4351" s="184"/>
      <c r="C4351" s="185"/>
      <c r="D4351" s="185"/>
      <c r="E4351" s="184"/>
      <c r="F4351" s="184"/>
      <c r="G4351" s="184"/>
      <c r="H4351" s="184"/>
      <c r="I4351" s="184"/>
      <c r="J4351" s="184"/>
      <c r="K4351" s="16">
        <f t="shared" si="201"/>
        <v>0</v>
      </c>
      <c r="L4351" s="16">
        <f t="shared" si="202"/>
        <v>0</v>
      </c>
      <c r="M4351" s="16">
        <f t="shared" si="203"/>
        <v>0</v>
      </c>
      <c r="N4351" t="e">
        <f>INDEX(XML!$A$2:$R$782,MATCH(C4351,XML!$D$2:$D$737,0),2)</f>
        <v>#N/A</v>
      </c>
    </row>
    <row r="4352" spans="1:14" ht="67.5" x14ac:dyDescent="0.2">
      <c r="A4352">
        <v>79094</v>
      </c>
      <c r="B4352" t="s">
        <v>45003</v>
      </c>
      <c r="C4352" s="15" t="s">
        <v>45004</v>
      </c>
      <c r="D4352" s="15" t="s">
        <v>45005</v>
      </c>
      <c r="E4352">
        <v>137000</v>
      </c>
      <c r="F4352">
        <v>181900</v>
      </c>
      <c r="H4352">
        <v>11</v>
      </c>
      <c r="K4352" s="16">
        <f t="shared" si="201"/>
        <v>146590</v>
      </c>
      <c r="L4352" s="16">
        <f t="shared" si="202"/>
        <v>154305.26315789475</v>
      </c>
      <c r="M4352" s="16">
        <f t="shared" si="203"/>
        <v>175346.88995215311</v>
      </c>
      <c r="N4352" t="e">
        <f>INDEX(XML!$A$2:$R$782,MATCH(C4352,XML!$D$2:$D$737,0),2)</f>
        <v>#N/A</v>
      </c>
    </row>
    <row r="4353" spans="1:14" ht="67.5" x14ac:dyDescent="0.2">
      <c r="A4353">
        <v>79103</v>
      </c>
      <c r="B4353" t="s">
        <v>45012</v>
      </c>
      <c r="C4353" s="15" t="s">
        <v>45013</v>
      </c>
      <c r="D4353" s="15" t="s">
        <v>45014</v>
      </c>
      <c r="E4353">
        <v>241000</v>
      </c>
      <c r="F4353">
        <v>315800</v>
      </c>
      <c r="H4353">
        <v>4</v>
      </c>
      <c r="K4353" s="16">
        <f t="shared" si="201"/>
        <v>257870</v>
      </c>
      <c r="L4353" s="16">
        <f t="shared" si="202"/>
        <v>271442.10526315792</v>
      </c>
      <c r="M4353" s="16">
        <f t="shared" si="203"/>
        <v>308456.93779904308</v>
      </c>
      <c r="N4353" t="e">
        <f>INDEX(XML!$A$2:$R$782,MATCH(C4353,XML!$D$2:$D$737,0),2)</f>
        <v>#N/A</v>
      </c>
    </row>
    <row r="4354" spans="1:14" ht="67.5" x14ac:dyDescent="0.2">
      <c r="A4354">
        <v>79105</v>
      </c>
      <c r="B4354" t="s">
        <v>45015</v>
      </c>
      <c r="C4354" s="15" t="s">
        <v>45016</v>
      </c>
      <c r="D4354" s="15" t="s">
        <v>45017</v>
      </c>
      <c r="E4354">
        <v>359000</v>
      </c>
      <c r="F4354">
        <v>472600</v>
      </c>
      <c r="H4354">
        <v>1</v>
      </c>
      <c r="K4354" s="16">
        <f t="shared" si="201"/>
        <v>384130</v>
      </c>
      <c r="L4354" s="16">
        <f t="shared" si="202"/>
        <v>404347.36842105264</v>
      </c>
      <c r="M4354" s="16">
        <f t="shared" si="203"/>
        <v>459485.64593301434</v>
      </c>
      <c r="N4354" t="e">
        <f>INDEX(XML!$A$2:$R$782,MATCH(C4354,XML!$D$2:$D$737,0),2)</f>
        <v>#N/A</v>
      </c>
    </row>
    <row r="4355" spans="1:14" ht="67.5" x14ac:dyDescent="0.2">
      <c r="A4355">
        <v>79096</v>
      </c>
      <c r="B4355" t="s">
        <v>41062</v>
      </c>
      <c r="C4355" s="15" t="s">
        <v>41063</v>
      </c>
      <c r="D4355" s="15" t="s">
        <v>44941</v>
      </c>
      <c r="E4355">
        <v>240000</v>
      </c>
      <c r="F4355">
        <v>321700</v>
      </c>
      <c r="H4355">
        <v>35</v>
      </c>
      <c r="K4355" s="16">
        <f t="shared" si="201"/>
        <v>256800</v>
      </c>
      <c r="L4355" s="16">
        <f t="shared" si="202"/>
        <v>270315.78947368421</v>
      </c>
      <c r="M4355" s="16">
        <f t="shared" si="203"/>
        <v>307177.03349282296</v>
      </c>
      <c r="N4355" t="e">
        <f>INDEX(XML!$A$2:$R$782,MATCH(C4355,XML!$D$2:$D$737,0),2)</f>
        <v>#N/A</v>
      </c>
    </row>
    <row r="4356" spans="1:14" ht="56.25" x14ac:dyDescent="0.2">
      <c r="A4356">
        <v>79098</v>
      </c>
      <c r="B4356" t="s">
        <v>45006</v>
      </c>
      <c r="C4356" s="15" t="s">
        <v>45007</v>
      </c>
      <c r="D4356" s="15" t="s">
        <v>45008</v>
      </c>
      <c r="E4356">
        <v>162500</v>
      </c>
      <c r="F4356">
        <v>212900</v>
      </c>
      <c r="H4356">
        <v>9</v>
      </c>
      <c r="K4356" s="16">
        <f t="shared" si="201"/>
        <v>173875</v>
      </c>
      <c r="L4356" s="16">
        <f t="shared" si="202"/>
        <v>183026.31578947368</v>
      </c>
      <c r="M4356" s="16">
        <f t="shared" si="203"/>
        <v>207984.44976076556</v>
      </c>
      <c r="N4356" t="e">
        <f>INDEX(XML!$A$2:$R$782,MATCH(C4356,XML!$D$2:$D$737,0),2)</f>
        <v>#N/A</v>
      </c>
    </row>
    <row r="4357" spans="1:14" ht="78.75" x14ac:dyDescent="0.2">
      <c r="A4357">
        <v>79107</v>
      </c>
      <c r="B4357" t="s">
        <v>45018</v>
      </c>
      <c r="C4357" s="15" t="s">
        <v>45019</v>
      </c>
      <c r="D4357" s="15" t="s">
        <v>45020</v>
      </c>
      <c r="E4357">
        <v>527000</v>
      </c>
      <c r="F4357">
        <v>730800</v>
      </c>
      <c r="H4357">
        <v>4</v>
      </c>
      <c r="K4357" s="16">
        <f t="shared" ref="K4357:K4420" si="204">IF(E4357&gt;49999,E4357+E4357*0.07,IF(E4357&lt;=49999,E4357+E4357*0.12))</f>
        <v>563890</v>
      </c>
      <c r="L4357" s="16">
        <f t="shared" ref="L4357:L4420" si="205">K4357*100/95</f>
        <v>593568.42105263157</v>
      </c>
      <c r="M4357" s="16">
        <f t="shared" ref="M4357:M4420" si="206">IF(COUNTIF(C4357,"*Dahua*"),F4357-10,L4357*100/88)</f>
        <v>674509.56937799044</v>
      </c>
      <c r="N4357" t="e">
        <f>INDEX(XML!$A$2:$R$782,MATCH(C4357,XML!$D$2:$D$737,0),2)</f>
        <v>#N/A</v>
      </c>
    </row>
    <row r="4358" spans="1:14" ht="56.25" x14ac:dyDescent="0.2">
      <c r="A4358">
        <v>67062</v>
      </c>
      <c r="B4358" t="s">
        <v>26165</v>
      </c>
      <c r="C4358" s="15" t="s">
        <v>26166</v>
      </c>
      <c r="D4358" s="15" t="s">
        <v>39487</v>
      </c>
      <c r="E4358">
        <v>91500</v>
      </c>
      <c r="F4358">
        <v>114375</v>
      </c>
      <c r="H4358">
        <v>16</v>
      </c>
      <c r="K4358" s="16">
        <f t="shared" si="204"/>
        <v>97905</v>
      </c>
      <c r="L4358" s="16">
        <f t="shared" si="205"/>
        <v>103057.89473684211</v>
      </c>
      <c r="M4358" s="16">
        <f t="shared" si="206"/>
        <v>117111.24401913876</v>
      </c>
      <c r="N4358" t="e">
        <f>INDEX(XML!$A$2:$R$782,MATCH(C4358,XML!$D$2:$D$737,0),2)</f>
        <v>#N/A</v>
      </c>
    </row>
    <row r="4359" spans="1:14" ht="78.75" x14ac:dyDescent="0.2">
      <c r="A4359">
        <v>75937</v>
      </c>
      <c r="B4359" t="s">
        <v>42206</v>
      </c>
      <c r="C4359" s="15" t="s">
        <v>42207</v>
      </c>
      <c r="D4359" s="15" t="s">
        <v>42208</v>
      </c>
      <c r="E4359">
        <v>81744</v>
      </c>
      <c r="F4359">
        <v>102180</v>
      </c>
      <c r="H4359">
        <v>14</v>
      </c>
      <c r="K4359" s="16">
        <f t="shared" si="204"/>
        <v>87466.08</v>
      </c>
      <c r="L4359" s="16">
        <f t="shared" si="205"/>
        <v>92069.557894736849</v>
      </c>
      <c r="M4359" s="16">
        <f t="shared" si="206"/>
        <v>104624.4976076555</v>
      </c>
      <c r="N4359" t="e">
        <f>INDEX(XML!$A$2:$R$782,MATCH(C4359,XML!$D$2:$D$737,0),2)</f>
        <v>#N/A</v>
      </c>
    </row>
    <row r="4360" spans="1:14" ht="101.25" x14ac:dyDescent="0.2">
      <c r="A4360">
        <v>67053</v>
      </c>
      <c r="B4360" t="s">
        <v>26147</v>
      </c>
      <c r="C4360" s="15" t="s">
        <v>26148</v>
      </c>
      <c r="D4360" s="15" t="s">
        <v>39488</v>
      </c>
      <c r="E4360">
        <v>133992</v>
      </c>
      <c r="F4360">
        <v>167490</v>
      </c>
      <c r="H4360">
        <v>38</v>
      </c>
      <c r="K4360" s="16">
        <f t="shared" si="204"/>
        <v>143371.44</v>
      </c>
      <c r="L4360" s="16">
        <f t="shared" si="205"/>
        <v>150917.3052631579</v>
      </c>
      <c r="M4360" s="16">
        <f t="shared" si="206"/>
        <v>171496.93779904305</v>
      </c>
      <c r="N4360" t="e">
        <f>INDEX(XML!$A$2:$R$782,MATCH(C4360,XML!$D$2:$D$737,0),2)</f>
        <v>#N/A</v>
      </c>
    </row>
    <row r="4361" spans="1:14" ht="101.25" x14ac:dyDescent="0.2">
      <c r="A4361">
        <v>67056</v>
      </c>
      <c r="B4361" t="s">
        <v>26153</v>
      </c>
      <c r="C4361" s="15" t="s">
        <v>26154</v>
      </c>
      <c r="D4361" s="15" t="s">
        <v>39489</v>
      </c>
      <c r="E4361">
        <v>189520</v>
      </c>
      <c r="F4361">
        <v>236900</v>
      </c>
      <c r="K4361" s="16">
        <f t="shared" si="204"/>
        <v>202786.4</v>
      </c>
      <c r="L4361" s="16">
        <f t="shared" si="205"/>
        <v>213459.36842105264</v>
      </c>
      <c r="M4361" s="16">
        <f t="shared" si="206"/>
        <v>242567.46411483258</v>
      </c>
      <c r="N4361" t="e">
        <f>INDEX(XML!$A$2:$R$782,MATCH(C4361,XML!$D$2:$D$737,0),2)</f>
        <v>#N/A</v>
      </c>
    </row>
    <row r="4362" spans="1:14" ht="101.25" x14ac:dyDescent="0.2">
      <c r="A4362">
        <v>67055</v>
      </c>
      <c r="B4362" t="s">
        <v>26151</v>
      </c>
      <c r="C4362" s="15" t="s">
        <v>26152</v>
      </c>
      <c r="D4362" s="15" t="s">
        <v>39490</v>
      </c>
      <c r="E4362">
        <v>199128</v>
      </c>
      <c r="F4362">
        <v>248910</v>
      </c>
      <c r="H4362">
        <v>3</v>
      </c>
      <c r="K4362" s="16">
        <f t="shared" si="204"/>
        <v>213066.96</v>
      </c>
      <c r="L4362" s="16">
        <f t="shared" si="205"/>
        <v>224281.0105263158</v>
      </c>
      <c r="M4362" s="16">
        <f t="shared" si="206"/>
        <v>254864.78468899522</v>
      </c>
      <c r="N4362" t="e">
        <f>INDEX(XML!$A$2:$R$782,MATCH(C4362,XML!$D$2:$D$737,0),2)</f>
        <v>#N/A</v>
      </c>
    </row>
    <row r="4363" spans="1:14" ht="67.5" x14ac:dyDescent="0.2">
      <c r="A4363">
        <v>75950</v>
      </c>
      <c r="B4363" t="s">
        <v>36830</v>
      </c>
      <c r="C4363" s="15" t="s">
        <v>36831</v>
      </c>
      <c r="D4363" s="15" t="s">
        <v>36832</v>
      </c>
      <c r="E4363">
        <v>256936</v>
      </c>
      <c r="F4363">
        <v>321170</v>
      </c>
      <c r="H4363">
        <v>3</v>
      </c>
      <c r="K4363" s="16">
        <f t="shared" si="204"/>
        <v>274921.52</v>
      </c>
      <c r="L4363" s="16">
        <f t="shared" si="205"/>
        <v>289391.07368421054</v>
      </c>
      <c r="M4363" s="16">
        <f t="shared" si="206"/>
        <v>328853.49282296654</v>
      </c>
      <c r="N4363" t="e">
        <f>INDEX(XML!$A$2:$R$782,MATCH(C4363,XML!$D$2:$D$737,0),2)</f>
        <v>#N/A</v>
      </c>
    </row>
    <row r="4364" spans="1:14" ht="45" customHeight="1" x14ac:dyDescent="0.2">
      <c r="A4364">
        <v>67046</v>
      </c>
      <c r="B4364" t="s">
        <v>26198</v>
      </c>
      <c r="C4364" s="15" t="s">
        <v>26199</v>
      </c>
      <c r="D4364" s="15" t="s">
        <v>39491</v>
      </c>
      <c r="E4364">
        <v>141320</v>
      </c>
      <c r="F4364">
        <v>176650</v>
      </c>
      <c r="H4364">
        <v>49</v>
      </c>
      <c r="K4364" s="16">
        <f t="shared" si="204"/>
        <v>151212.4</v>
      </c>
      <c r="L4364" s="16">
        <f t="shared" si="205"/>
        <v>159170.94736842104</v>
      </c>
      <c r="M4364" s="16">
        <f t="shared" si="206"/>
        <v>180876.0765550239</v>
      </c>
      <c r="N4364" t="e">
        <f>INDEX(XML!$A$2:$R$782,MATCH(C4364,XML!$D$2:$D$737,0),2)</f>
        <v>#N/A</v>
      </c>
    </row>
    <row r="4365" spans="1:14" ht="112.5" x14ac:dyDescent="0.2">
      <c r="A4365">
        <v>67048</v>
      </c>
      <c r="B4365" t="s">
        <v>26194</v>
      </c>
      <c r="C4365" s="15" t="s">
        <v>26195</v>
      </c>
      <c r="D4365" s="15" t="s">
        <v>39492</v>
      </c>
      <c r="E4365">
        <v>151008</v>
      </c>
      <c r="F4365">
        <v>188760</v>
      </c>
      <c r="H4365">
        <v>4</v>
      </c>
      <c r="K4365" s="16">
        <f t="shared" si="204"/>
        <v>161578.56</v>
      </c>
      <c r="L4365" s="16">
        <f t="shared" si="205"/>
        <v>170082.6947368421</v>
      </c>
      <c r="M4365" s="16">
        <f t="shared" si="206"/>
        <v>193275.78947368421</v>
      </c>
      <c r="N4365" t="e">
        <f>INDEX(XML!$A$2:$R$782,MATCH(C4365,XML!$D$2:$D$737,0),2)</f>
        <v>#N/A</v>
      </c>
    </row>
    <row r="4366" spans="1:14" ht="112.5" x14ac:dyDescent="0.2">
      <c r="A4366">
        <v>67047</v>
      </c>
      <c r="B4366" t="s">
        <v>26196</v>
      </c>
      <c r="C4366" s="15" t="s">
        <v>26197</v>
      </c>
      <c r="D4366" s="15" t="s">
        <v>39493</v>
      </c>
      <c r="E4366">
        <v>219264</v>
      </c>
      <c r="F4366">
        <v>274080</v>
      </c>
      <c r="H4366">
        <v>5</v>
      </c>
      <c r="K4366" s="16">
        <f t="shared" si="204"/>
        <v>234612.48000000001</v>
      </c>
      <c r="L4366" s="16">
        <f t="shared" si="205"/>
        <v>246960.50526315789</v>
      </c>
      <c r="M4366" s="16">
        <f t="shared" si="206"/>
        <v>280636.93779904308</v>
      </c>
      <c r="N4366" t="e">
        <f>INDEX(XML!$A$2:$R$782,MATCH(C4366,XML!$D$2:$D$737,0),2)</f>
        <v>#N/A</v>
      </c>
    </row>
    <row r="4367" spans="1:14" ht="112.5" x14ac:dyDescent="0.2">
      <c r="A4367">
        <v>67050</v>
      </c>
      <c r="B4367" t="s">
        <v>26190</v>
      </c>
      <c r="C4367" s="15" t="s">
        <v>26191</v>
      </c>
      <c r="D4367" s="15" t="s">
        <v>39494</v>
      </c>
      <c r="E4367">
        <v>232072</v>
      </c>
      <c r="F4367">
        <v>290090</v>
      </c>
      <c r="H4367">
        <v>1</v>
      </c>
      <c r="K4367" s="16">
        <f t="shared" si="204"/>
        <v>248317.04</v>
      </c>
      <c r="L4367" s="16">
        <f t="shared" si="205"/>
        <v>261386.35789473684</v>
      </c>
      <c r="M4367" s="16">
        <f t="shared" si="206"/>
        <v>297029.95215311</v>
      </c>
      <c r="N4367" t="e">
        <f>INDEX(XML!$A$2:$R$782,MATCH(C4367,XML!$D$2:$D$737,0),2)</f>
        <v>#N/A</v>
      </c>
    </row>
    <row r="4368" spans="1:14" ht="33.75" customHeight="1" x14ac:dyDescent="0.2">
      <c r="A4368">
        <v>75958</v>
      </c>
      <c r="B4368" t="s">
        <v>36833</v>
      </c>
      <c r="C4368" s="15" t="s">
        <v>36834</v>
      </c>
      <c r="D4368" s="15" t="s">
        <v>36835</v>
      </c>
      <c r="E4368">
        <v>75000</v>
      </c>
      <c r="F4368">
        <v>93750</v>
      </c>
      <c r="H4368">
        <v>8</v>
      </c>
      <c r="K4368" s="16">
        <f t="shared" si="204"/>
        <v>80250</v>
      </c>
      <c r="L4368" s="16">
        <f t="shared" si="205"/>
        <v>84473.68421052632</v>
      </c>
      <c r="M4368" s="16">
        <f t="shared" si="206"/>
        <v>95992.822966507185</v>
      </c>
      <c r="N4368" t="e">
        <f>INDEX(XML!$A$2:$R$782,MATCH(C4368,XML!$D$2:$D$737,0),2)</f>
        <v>#N/A</v>
      </c>
    </row>
    <row r="4369" spans="1:14" ht="33.75" customHeight="1" x14ac:dyDescent="0.2">
      <c r="A4369">
        <v>75959</v>
      </c>
      <c r="B4369" t="s">
        <v>36836</v>
      </c>
      <c r="C4369" s="15" t="s">
        <v>36837</v>
      </c>
      <c r="D4369" s="15" t="s">
        <v>36838</v>
      </c>
      <c r="E4369">
        <v>396056</v>
      </c>
      <c r="F4369">
        <v>495070</v>
      </c>
      <c r="H4369">
        <v>7</v>
      </c>
      <c r="K4369" s="16">
        <f t="shared" si="204"/>
        <v>423779.92</v>
      </c>
      <c r="L4369" s="16">
        <f t="shared" si="205"/>
        <v>446084.12631578947</v>
      </c>
      <c r="M4369" s="16">
        <f t="shared" si="206"/>
        <v>506913.77990430617</v>
      </c>
      <c r="N4369" t="e">
        <f>INDEX(XML!$A$2:$R$782,MATCH(C4369,XML!$D$2:$D$737,0),2)</f>
        <v>#N/A</v>
      </c>
    </row>
    <row r="4370" spans="1:14" ht="33.75" customHeight="1" x14ac:dyDescent="0.2">
      <c r="A4370">
        <v>75960</v>
      </c>
      <c r="B4370" t="s">
        <v>36839</v>
      </c>
      <c r="C4370" s="15" t="s">
        <v>36840</v>
      </c>
      <c r="D4370" s="15" t="s">
        <v>36841</v>
      </c>
      <c r="E4370">
        <v>330328</v>
      </c>
      <c r="F4370">
        <v>412910</v>
      </c>
      <c r="H4370">
        <v>1</v>
      </c>
      <c r="K4370" s="16">
        <f t="shared" si="204"/>
        <v>353450.96</v>
      </c>
      <c r="L4370" s="16">
        <f t="shared" si="205"/>
        <v>372053.64210526313</v>
      </c>
      <c r="M4370" s="16">
        <f t="shared" si="206"/>
        <v>422788.2296650717</v>
      </c>
      <c r="N4370" t="e">
        <f>INDEX(XML!$A$2:$R$782,MATCH(C4370,XML!$D$2:$D$737,0),2)</f>
        <v>#N/A</v>
      </c>
    </row>
    <row r="4371" spans="1:14" ht="45" customHeight="1" x14ac:dyDescent="0.2">
      <c r="A4371">
        <v>75961</v>
      </c>
      <c r="B4371" t="s">
        <v>36842</v>
      </c>
      <c r="C4371" s="15" t="s">
        <v>36843</v>
      </c>
      <c r="D4371" s="15" t="s">
        <v>36844</v>
      </c>
      <c r="E4371">
        <v>514032</v>
      </c>
      <c r="F4371">
        <v>642540</v>
      </c>
      <c r="K4371" s="16">
        <f t="shared" si="204"/>
        <v>550014.24</v>
      </c>
      <c r="L4371" s="16">
        <f t="shared" si="205"/>
        <v>578962.35789473681</v>
      </c>
      <c r="M4371" s="16">
        <f t="shared" si="206"/>
        <v>657911.77033492818</v>
      </c>
      <c r="N4371" t="e">
        <f>INDEX(XML!$A$2:$R$782,MATCH(C4371,XML!$D$2:$D$737,0),2)</f>
        <v>#N/A</v>
      </c>
    </row>
    <row r="4372" spans="1:14" ht="90" x14ac:dyDescent="0.2">
      <c r="A4372">
        <v>75962</v>
      </c>
      <c r="B4372" t="s">
        <v>36845</v>
      </c>
      <c r="C4372" s="15" t="s">
        <v>36846</v>
      </c>
      <c r="D4372" s="15" t="s">
        <v>36847</v>
      </c>
      <c r="E4372">
        <v>717960</v>
      </c>
      <c r="F4372">
        <v>897450</v>
      </c>
      <c r="H4372">
        <v>4</v>
      </c>
      <c r="K4372" s="16">
        <f t="shared" si="204"/>
        <v>768217.2</v>
      </c>
      <c r="L4372" s="16">
        <f t="shared" si="205"/>
        <v>808649.68421052629</v>
      </c>
      <c r="M4372" s="16">
        <f t="shared" si="206"/>
        <v>918920.09569377999</v>
      </c>
      <c r="N4372" t="e">
        <f>INDEX(XML!$A$2:$R$782,MATCH(C4372,XML!$D$2:$D$737,0),2)</f>
        <v>#N/A</v>
      </c>
    </row>
    <row r="4373" spans="1:14" ht="123.75" x14ac:dyDescent="0.2">
      <c r="A4373">
        <v>82112</v>
      </c>
      <c r="B4373" t="s">
        <v>43190</v>
      </c>
      <c r="C4373" s="15" t="s">
        <v>43191</v>
      </c>
      <c r="D4373" s="15" t="s">
        <v>43192</v>
      </c>
      <c r="E4373">
        <v>754760</v>
      </c>
      <c r="F4373">
        <v>943450</v>
      </c>
      <c r="H4373">
        <v>1</v>
      </c>
      <c r="K4373" s="16">
        <f t="shared" si="204"/>
        <v>807593.2</v>
      </c>
      <c r="L4373" s="16">
        <f t="shared" si="205"/>
        <v>850098.10526315786</v>
      </c>
      <c r="M4373" s="16">
        <f t="shared" si="206"/>
        <v>966020.57416267949</v>
      </c>
      <c r="N4373" t="e">
        <f>INDEX(XML!$A$2:$R$782,MATCH(C4373,XML!$D$2:$D$737,0),2)</f>
        <v>#N/A</v>
      </c>
    </row>
    <row r="4374" spans="1:14" ht="33.75" customHeight="1" x14ac:dyDescent="0.2">
      <c r="A4374">
        <v>68613</v>
      </c>
      <c r="B4374" t="s">
        <v>25996</v>
      </c>
      <c r="C4374" s="15" t="s">
        <v>25997</v>
      </c>
      <c r="D4374" s="15" t="s">
        <v>25998</v>
      </c>
      <c r="E4374">
        <v>396970</v>
      </c>
      <c r="F4374">
        <v>502686</v>
      </c>
      <c r="H4374">
        <v>2</v>
      </c>
      <c r="K4374" s="16">
        <f t="shared" si="204"/>
        <v>424757.9</v>
      </c>
      <c r="L4374" s="16">
        <f t="shared" si="205"/>
        <v>447113.57894736843</v>
      </c>
      <c r="M4374" s="16">
        <f t="shared" si="206"/>
        <v>508083.61244019138</v>
      </c>
      <c r="N4374" t="e">
        <f>INDEX(XML!$A$2:$R$782,MATCH(C4374,XML!$D$2:$D$737,0),2)</f>
        <v>#N/A</v>
      </c>
    </row>
    <row r="4375" spans="1:14" ht="33.75" customHeight="1" x14ac:dyDescent="0.2">
      <c r="A4375">
        <v>33799</v>
      </c>
      <c r="B4375" t="s">
        <v>21847</v>
      </c>
      <c r="C4375" s="15" t="s">
        <v>21848</v>
      </c>
      <c r="D4375" s="15" t="s">
        <v>24615</v>
      </c>
      <c r="E4375">
        <v>112000</v>
      </c>
      <c r="F4375">
        <v>140000</v>
      </c>
      <c r="H4375">
        <v>42</v>
      </c>
      <c r="K4375" s="16">
        <f t="shared" si="204"/>
        <v>119840</v>
      </c>
      <c r="L4375" s="16">
        <f t="shared" si="205"/>
        <v>126147.36842105263</v>
      </c>
      <c r="M4375" s="16">
        <f t="shared" si="206"/>
        <v>143349.28229665069</v>
      </c>
      <c r="N4375" t="e">
        <f>INDEX(XML!$A$2:$R$782,MATCH(C4375,XML!$D$2:$D$737,0),2)</f>
        <v>#N/A</v>
      </c>
    </row>
    <row r="4376" spans="1:14" ht="33.75" customHeight="1" x14ac:dyDescent="0.2">
      <c r="A4376">
        <v>65441</v>
      </c>
      <c r="B4376" t="s">
        <v>25990</v>
      </c>
      <c r="C4376" s="15" t="s">
        <v>25991</v>
      </c>
      <c r="D4376" s="15" t="s">
        <v>25992</v>
      </c>
      <c r="E4376">
        <v>506645</v>
      </c>
      <c r="F4376">
        <v>628625</v>
      </c>
      <c r="H4376">
        <v>6</v>
      </c>
      <c r="K4376" s="16">
        <f t="shared" si="204"/>
        <v>542110.15</v>
      </c>
      <c r="L4376" s="16">
        <f t="shared" si="205"/>
        <v>570642.26315789472</v>
      </c>
      <c r="M4376" s="16">
        <f t="shared" si="206"/>
        <v>648457.11722488038</v>
      </c>
      <c r="N4376" t="e">
        <f>INDEX(XML!$A$2:$R$782,MATCH(C4376,XML!$D$2:$D$737,0),2)</f>
        <v>#N/A</v>
      </c>
    </row>
    <row r="4377" spans="1:14" ht="33.75" customHeight="1" x14ac:dyDescent="0.2">
      <c r="A4377">
        <v>50240</v>
      </c>
      <c r="B4377" t="s">
        <v>22967</v>
      </c>
      <c r="C4377" s="15" t="s">
        <v>22968</v>
      </c>
      <c r="D4377" s="15" t="s">
        <v>22969</v>
      </c>
      <c r="E4377">
        <v>235000</v>
      </c>
      <c r="F4377">
        <v>313725</v>
      </c>
      <c r="H4377">
        <v>5</v>
      </c>
      <c r="K4377" s="16">
        <f t="shared" si="204"/>
        <v>251450</v>
      </c>
      <c r="L4377" s="16">
        <f t="shared" si="205"/>
        <v>264684.21052631579</v>
      </c>
      <c r="M4377" s="16">
        <f t="shared" si="206"/>
        <v>300777.51196172251</v>
      </c>
      <c r="N4377" t="e">
        <f>INDEX(XML!$A$2:$R$782,MATCH(C4377,XML!$D$2:$D$737,0),2)</f>
        <v>#N/A</v>
      </c>
    </row>
    <row r="4378" spans="1:14" ht="33.75" customHeight="1" x14ac:dyDescent="0.2">
      <c r="A4378">
        <v>64070</v>
      </c>
      <c r="B4378" t="s">
        <v>21849</v>
      </c>
      <c r="C4378" s="15" t="s">
        <v>21850</v>
      </c>
      <c r="D4378" s="15" t="s">
        <v>21851</v>
      </c>
      <c r="E4378">
        <v>257000</v>
      </c>
      <c r="F4378">
        <v>310835</v>
      </c>
      <c r="H4378">
        <v>4</v>
      </c>
      <c r="K4378" s="16">
        <f t="shared" si="204"/>
        <v>274990</v>
      </c>
      <c r="L4378" s="16">
        <f t="shared" si="205"/>
        <v>289463.15789473685</v>
      </c>
      <c r="M4378" s="16">
        <f t="shared" si="206"/>
        <v>328935.40669856459</v>
      </c>
      <c r="N4378" t="e">
        <f>INDEX(XML!$A$2:$R$782,MATCH(C4378,XML!$D$2:$D$737,0),2)</f>
        <v>#N/A</v>
      </c>
    </row>
    <row r="4379" spans="1:14" ht="33.75" customHeight="1" x14ac:dyDescent="0.2">
      <c r="A4379">
        <v>50236</v>
      </c>
      <c r="B4379" t="s">
        <v>22964</v>
      </c>
      <c r="C4379" s="15" t="s">
        <v>22965</v>
      </c>
      <c r="D4379" s="15" t="s">
        <v>22966</v>
      </c>
      <c r="E4379">
        <v>84731</v>
      </c>
      <c r="F4379">
        <v>108456</v>
      </c>
      <c r="H4379">
        <v>48</v>
      </c>
      <c r="K4379" s="16">
        <f t="shared" si="204"/>
        <v>90662.17</v>
      </c>
      <c r="L4379" s="16">
        <f t="shared" si="205"/>
        <v>95433.863157894739</v>
      </c>
      <c r="M4379" s="16">
        <f t="shared" si="206"/>
        <v>108447.57177033494</v>
      </c>
      <c r="N4379" t="e">
        <f>INDEX(XML!$A$2:$R$782,MATCH(C4379,XML!$D$2:$D$737,0),2)</f>
        <v>#N/A</v>
      </c>
    </row>
    <row r="4380" spans="1:14" ht="33.75" customHeight="1" x14ac:dyDescent="0.2">
      <c r="A4380">
        <v>64072</v>
      </c>
      <c r="B4380" t="s">
        <v>21852</v>
      </c>
      <c r="C4380" s="15" t="s">
        <v>21853</v>
      </c>
      <c r="D4380" s="15" t="s">
        <v>21854</v>
      </c>
      <c r="E4380">
        <v>306500</v>
      </c>
      <c r="F4380">
        <v>392147</v>
      </c>
      <c r="H4380">
        <v>15</v>
      </c>
      <c r="K4380" s="16">
        <f t="shared" si="204"/>
        <v>327955</v>
      </c>
      <c r="L4380" s="16">
        <f t="shared" si="205"/>
        <v>345215.78947368421</v>
      </c>
      <c r="M4380" s="16">
        <f t="shared" si="206"/>
        <v>392290.66985645931</v>
      </c>
      <c r="N4380" t="e">
        <f>INDEX(XML!$A$2:$R$782,MATCH(C4380,XML!$D$2:$D$737,0),2)</f>
        <v>#N/A</v>
      </c>
    </row>
    <row r="4381" spans="1:14" ht="33.75" customHeight="1" x14ac:dyDescent="0.2">
      <c r="A4381">
        <v>50242</v>
      </c>
      <c r="B4381" t="s">
        <v>21844</v>
      </c>
      <c r="C4381" s="15" t="s">
        <v>21845</v>
      </c>
      <c r="D4381" s="15" t="s">
        <v>21846</v>
      </c>
      <c r="E4381">
        <v>330000</v>
      </c>
      <c r="F4381">
        <v>373109</v>
      </c>
      <c r="K4381" s="16">
        <f t="shared" si="204"/>
        <v>353100</v>
      </c>
      <c r="L4381" s="16">
        <f t="shared" si="205"/>
        <v>371684.21052631579</v>
      </c>
      <c r="M4381" s="16">
        <f t="shared" si="206"/>
        <v>422368.42105263157</v>
      </c>
      <c r="N4381" t="e">
        <f>INDEX(XML!$A$2:$R$782,MATCH(C4381,XML!$D$2:$D$737,0),2)</f>
        <v>#N/A</v>
      </c>
    </row>
    <row r="4382" spans="1:14" ht="33.75" customHeight="1" x14ac:dyDescent="0.2">
      <c r="A4382">
        <v>64071</v>
      </c>
      <c r="B4382" t="s">
        <v>23892</v>
      </c>
      <c r="C4382" s="15" t="s">
        <v>23893</v>
      </c>
      <c r="D4382" s="15" t="s">
        <v>23894</v>
      </c>
      <c r="E4382">
        <v>107431</v>
      </c>
      <c r="F4382">
        <v>137512</v>
      </c>
      <c r="H4382">
        <v>22</v>
      </c>
      <c r="K4382" s="16">
        <f t="shared" si="204"/>
        <v>114951.17</v>
      </c>
      <c r="L4382" s="16">
        <f t="shared" si="205"/>
        <v>121001.23157894737</v>
      </c>
      <c r="M4382" s="16">
        <f t="shared" si="206"/>
        <v>137501.3995215311</v>
      </c>
      <c r="N4382" t="e">
        <f>INDEX(XML!$A$2:$R$782,MATCH(C4382,XML!$D$2:$D$737,0),2)</f>
        <v>#N/A</v>
      </c>
    </row>
    <row r="4383" spans="1:14" ht="33.75" customHeight="1" x14ac:dyDescent="0.2">
      <c r="A4383">
        <v>65445</v>
      </c>
      <c r="B4383" t="s">
        <v>25993</v>
      </c>
      <c r="C4383" s="15" t="s">
        <v>25994</v>
      </c>
      <c r="D4383" s="15" t="s">
        <v>25995</v>
      </c>
      <c r="E4383">
        <v>510390</v>
      </c>
      <c r="F4383">
        <v>628625</v>
      </c>
      <c r="H4383">
        <v>4</v>
      </c>
      <c r="K4383" s="16">
        <f t="shared" si="204"/>
        <v>546117.30000000005</v>
      </c>
      <c r="L4383" s="16">
        <f t="shared" si="205"/>
        <v>574860.31578947371</v>
      </c>
      <c r="M4383" s="16">
        <f t="shared" si="206"/>
        <v>653250.35885167471</v>
      </c>
      <c r="N4383" t="e">
        <f>INDEX(XML!$A$2:$R$782,MATCH(C4383,XML!$D$2:$D$737,0),2)</f>
        <v>#N/A</v>
      </c>
    </row>
    <row r="4384" spans="1:14" ht="33.75" customHeight="1" x14ac:dyDescent="0.2">
      <c r="A4384">
        <v>79771</v>
      </c>
      <c r="B4384" t="s">
        <v>43193</v>
      </c>
      <c r="C4384" s="15" t="s">
        <v>43194</v>
      </c>
      <c r="D4384" s="15" t="s">
        <v>44217</v>
      </c>
      <c r="E4384">
        <v>16500</v>
      </c>
      <c r="F4384">
        <v>21000</v>
      </c>
      <c r="H4384">
        <v>19</v>
      </c>
      <c r="K4384" s="16">
        <f t="shared" si="204"/>
        <v>18480</v>
      </c>
      <c r="L4384" s="16">
        <f t="shared" si="205"/>
        <v>19452.63157894737</v>
      </c>
      <c r="M4384" s="16">
        <f t="shared" si="206"/>
        <v>22105.26315789474</v>
      </c>
      <c r="N4384" t="e">
        <f>INDEX(XML!$A$2:$R$782,MATCH(C4384,XML!$D$2:$D$737,0),2)</f>
        <v>#N/A</v>
      </c>
    </row>
    <row r="4385" spans="1:14" ht="33.75" customHeight="1" x14ac:dyDescent="0.2">
      <c r="A4385">
        <v>79773</v>
      </c>
      <c r="B4385" t="s">
        <v>43195</v>
      </c>
      <c r="C4385" s="15" t="s">
        <v>43196</v>
      </c>
      <c r="D4385" s="15" t="s">
        <v>44218</v>
      </c>
      <c r="E4385">
        <v>26500</v>
      </c>
      <c r="F4385">
        <v>32500</v>
      </c>
      <c r="H4385">
        <v>28</v>
      </c>
      <c r="K4385" s="16">
        <f t="shared" si="204"/>
        <v>29680</v>
      </c>
      <c r="L4385" s="16">
        <f t="shared" si="205"/>
        <v>31242.105263157893</v>
      </c>
      <c r="M4385" s="16">
        <f t="shared" si="206"/>
        <v>35502.392344497603</v>
      </c>
      <c r="N4385" t="e">
        <f>INDEX(XML!$A$2:$R$782,MATCH(C4385,XML!$D$2:$D$737,0),2)</f>
        <v>#N/A</v>
      </c>
    </row>
    <row r="4386" spans="1:14" ht="33.75" customHeight="1" x14ac:dyDescent="0.2">
      <c r="A4386">
        <v>79775</v>
      </c>
      <c r="B4386" t="s">
        <v>43197</v>
      </c>
      <c r="C4386" s="15" t="s">
        <v>43198</v>
      </c>
      <c r="D4386" s="15" t="s">
        <v>44219</v>
      </c>
      <c r="E4386">
        <v>57500</v>
      </c>
      <c r="F4386">
        <v>72000</v>
      </c>
      <c r="H4386">
        <v>20</v>
      </c>
      <c r="K4386" s="16">
        <f t="shared" si="204"/>
        <v>61525</v>
      </c>
      <c r="L4386" s="16">
        <f t="shared" si="205"/>
        <v>64763.15789473684</v>
      </c>
      <c r="M4386" s="16">
        <f t="shared" si="206"/>
        <v>73594.497607655489</v>
      </c>
      <c r="N4386" t="e">
        <f>INDEX(XML!$A$2:$R$782,MATCH(C4386,XML!$D$2:$D$737,0),2)</f>
        <v>#N/A</v>
      </c>
    </row>
    <row r="4387" spans="1:14" ht="33.75" customHeight="1" x14ac:dyDescent="0.2">
      <c r="A4387">
        <v>79777</v>
      </c>
      <c r="B4387" t="s">
        <v>43199</v>
      </c>
      <c r="C4387" s="15" t="s">
        <v>43200</v>
      </c>
      <c r="D4387" s="15" t="s">
        <v>44220</v>
      </c>
      <c r="E4387">
        <v>71500</v>
      </c>
      <c r="F4387">
        <v>90000</v>
      </c>
      <c r="H4387">
        <v>19</v>
      </c>
      <c r="K4387" s="16">
        <f t="shared" si="204"/>
        <v>76505</v>
      </c>
      <c r="L4387" s="16">
        <f t="shared" si="205"/>
        <v>80531.578947368427</v>
      </c>
      <c r="M4387" s="16">
        <f t="shared" si="206"/>
        <v>91513.157894736854</v>
      </c>
      <c r="N4387" t="e">
        <f>INDEX(XML!$A$2:$R$782,MATCH(C4387,XML!$D$2:$D$737,0),2)</f>
        <v>#N/A</v>
      </c>
    </row>
    <row r="4388" spans="1:14" ht="33.75" customHeight="1" x14ac:dyDescent="0.2">
      <c r="A4388">
        <v>79779</v>
      </c>
      <c r="B4388" t="s">
        <v>43201</v>
      </c>
      <c r="C4388" s="15" t="s">
        <v>43202</v>
      </c>
      <c r="D4388" s="15" t="s">
        <v>44221</v>
      </c>
      <c r="E4388">
        <v>85000</v>
      </c>
      <c r="F4388">
        <v>106500</v>
      </c>
      <c r="H4388">
        <v>20</v>
      </c>
      <c r="K4388" s="16">
        <f t="shared" si="204"/>
        <v>90950</v>
      </c>
      <c r="L4388" s="16">
        <f t="shared" si="205"/>
        <v>95736.84210526316</v>
      </c>
      <c r="M4388" s="16">
        <f t="shared" si="206"/>
        <v>108791.86602870813</v>
      </c>
      <c r="N4388" t="e">
        <f>INDEX(XML!$A$2:$R$782,MATCH(C4388,XML!$D$2:$D$737,0),2)</f>
        <v>#N/A</v>
      </c>
    </row>
    <row r="4389" spans="1:14" ht="33.75" customHeight="1" x14ac:dyDescent="0.2">
      <c r="A4389">
        <v>53109</v>
      </c>
      <c r="B4389" t="s">
        <v>12927</v>
      </c>
      <c r="C4389" s="15" t="s">
        <v>12928</v>
      </c>
      <c r="D4389" s="15" t="s">
        <v>12929</v>
      </c>
      <c r="E4389">
        <v>63604</v>
      </c>
      <c r="F4389">
        <v>73144</v>
      </c>
      <c r="H4389">
        <v>2</v>
      </c>
      <c r="K4389" s="16">
        <f t="shared" si="204"/>
        <v>68056.28</v>
      </c>
      <c r="L4389" s="16">
        <f t="shared" si="205"/>
        <v>71638.189473684208</v>
      </c>
      <c r="M4389" s="16">
        <f t="shared" si="206"/>
        <v>81407.033492822957</v>
      </c>
      <c r="N4389" t="e">
        <f>INDEX(XML!$A$2:$R$782,MATCH(C4389,XML!$D$2:$D$737,0),2)</f>
        <v>#N/A</v>
      </c>
    </row>
    <row r="4390" spans="1:14" ht="33.75" customHeight="1" x14ac:dyDescent="0.2">
      <c r="A4390">
        <v>53102</v>
      </c>
      <c r="B4390" t="s">
        <v>12906</v>
      </c>
      <c r="C4390" s="15" t="s">
        <v>12907</v>
      </c>
      <c r="D4390" s="15" t="s">
        <v>12908</v>
      </c>
      <c r="E4390">
        <v>94000</v>
      </c>
      <c r="F4390">
        <v>125333</v>
      </c>
      <c r="H4390">
        <v>3</v>
      </c>
      <c r="K4390" s="16">
        <f t="shared" si="204"/>
        <v>100580</v>
      </c>
      <c r="L4390" s="16">
        <f t="shared" si="205"/>
        <v>105873.68421052632</v>
      </c>
      <c r="M4390" s="16">
        <f t="shared" si="206"/>
        <v>120311.00478468901</v>
      </c>
      <c r="N4390" t="e">
        <f>INDEX(XML!$A$2:$R$782,MATCH(C4390,XML!$D$2:$D$737,0),2)</f>
        <v>#N/A</v>
      </c>
    </row>
    <row r="4391" spans="1:14" ht="33.75" customHeight="1" x14ac:dyDescent="0.2">
      <c r="A4391">
        <v>57202</v>
      </c>
      <c r="B4391" t="s">
        <v>16244</v>
      </c>
      <c r="C4391" s="15" t="s">
        <v>16245</v>
      </c>
      <c r="D4391" s="15" t="s">
        <v>16246</v>
      </c>
      <c r="E4391">
        <v>115500</v>
      </c>
      <c r="F4391">
        <v>138672</v>
      </c>
      <c r="H4391">
        <v>5</v>
      </c>
      <c r="K4391" s="16">
        <f t="shared" si="204"/>
        <v>123585</v>
      </c>
      <c r="L4391" s="16">
        <f t="shared" si="205"/>
        <v>130089.47368421052</v>
      </c>
      <c r="M4391" s="16">
        <f t="shared" si="206"/>
        <v>147828.94736842104</v>
      </c>
      <c r="N4391" t="e">
        <f>INDEX(XML!$A$2:$R$782,MATCH(C4391,XML!$D$2:$D$737,0),2)</f>
        <v>#N/A</v>
      </c>
    </row>
    <row r="4392" spans="1:14" ht="33.75" customHeight="1" x14ac:dyDescent="0.2">
      <c r="A4392">
        <v>53106</v>
      </c>
      <c r="B4392" t="s">
        <v>12930</v>
      </c>
      <c r="C4392" s="15" t="s">
        <v>12931</v>
      </c>
      <c r="D4392" s="15" t="s">
        <v>12932</v>
      </c>
      <c r="E4392">
        <v>155284</v>
      </c>
      <c r="F4392">
        <v>207045</v>
      </c>
      <c r="H4392">
        <v>8</v>
      </c>
      <c r="K4392" s="16">
        <f t="shared" si="204"/>
        <v>166153.88</v>
      </c>
      <c r="L4392" s="16">
        <f t="shared" si="205"/>
        <v>174898.82105263157</v>
      </c>
      <c r="M4392" s="16">
        <f t="shared" si="206"/>
        <v>198748.66028708129</v>
      </c>
      <c r="N4392" t="e">
        <f>INDEX(XML!$A$2:$R$782,MATCH(C4392,XML!$D$2:$D$737,0),2)</f>
        <v>#N/A</v>
      </c>
    </row>
    <row r="4393" spans="1:14" ht="33.75" customHeight="1" x14ac:dyDescent="0.2">
      <c r="A4393">
        <v>57205</v>
      </c>
      <c r="B4393" t="s">
        <v>16250</v>
      </c>
      <c r="C4393" s="15" t="s">
        <v>16251</v>
      </c>
      <c r="D4393" s="15" t="s">
        <v>16252</v>
      </c>
      <c r="E4393">
        <v>250000</v>
      </c>
      <c r="F4393">
        <v>309543</v>
      </c>
      <c r="K4393" s="16">
        <f t="shared" si="204"/>
        <v>267500</v>
      </c>
      <c r="L4393" s="16">
        <f t="shared" si="205"/>
        <v>281578.94736842107</v>
      </c>
      <c r="M4393" s="16">
        <f t="shared" si="206"/>
        <v>319976.07655502396</v>
      </c>
      <c r="N4393" t="e">
        <f>INDEX(XML!$A$2:$R$782,MATCH(C4393,XML!$D$2:$D$737,0),2)</f>
        <v>#N/A</v>
      </c>
    </row>
    <row r="4394" spans="1:14" ht="33.75" customHeight="1" x14ac:dyDescent="0.2">
      <c r="A4394">
        <v>53113</v>
      </c>
      <c r="B4394" t="s">
        <v>12918</v>
      </c>
      <c r="C4394" s="15" t="s">
        <v>12919</v>
      </c>
      <c r="D4394" s="15" t="s">
        <v>12920</v>
      </c>
      <c r="E4394">
        <v>66500</v>
      </c>
      <c r="F4394">
        <v>97103</v>
      </c>
      <c r="H4394">
        <v>16</v>
      </c>
      <c r="K4394" s="16">
        <f t="shared" si="204"/>
        <v>71155</v>
      </c>
      <c r="L4394" s="16">
        <f t="shared" si="205"/>
        <v>74900</v>
      </c>
      <c r="M4394" s="16">
        <f t="shared" si="206"/>
        <v>85113.636363636368</v>
      </c>
      <c r="N4394" t="e">
        <f>INDEX(XML!$A$2:$R$782,MATCH(C4394,XML!$D$2:$D$737,0),2)</f>
        <v>#N/A</v>
      </c>
    </row>
    <row r="4395" spans="1:14" ht="33.75" customHeight="1" x14ac:dyDescent="0.2">
      <c r="A4395">
        <v>42870</v>
      </c>
      <c r="B4395" t="s">
        <v>5779</v>
      </c>
      <c r="C4395" s="15" t="s">
        <v>5780</v>
      </c>
      <c r="D4395" s="15" t="s">
        <v>5781</v>
      </c>
      <c r="E4395">
        <v>105350</v>
      </c>
      <c r="F4395">
        <v>140467</v>
      </c>
      <c r="H4395">
        <v>17</v>
      </c>
      <c r="K4395" s="16">
        <f t="shared" si="204"/>
        <v>112724.5</v>
      </c>
      <c r="L4395" s="16">
        <f t="shared" si="205"/>
        <v>118657.36842105263</v>
      </c>
      <c r="M4395" s="16">
        <f t="shared" si="206"/>
        <v>134837.91866028708</v>
      </c>
      <c r="N4395">
        <f>INDEX(XML!$A$2:$R$782,MATCH(C4395,XML!$D$2:$D$737,0),2)</f>
        <v>10000019603</v>
      </c>
    </row>
    <row r="4396" spans="1:14" ht="33.75" customHeight="1" x14ac:dyDescent="0.2">
      <c r="A4396">
        <v>53114</v>
      </c>
      <c r="B4396" t="s">
        <v>12915</v>
      </c>
      <c r="C4396" s="15" t="s">
        <v>12916</v>
      </c>
      <c r="D4396" s="15" t="s">
        <v>12917</v>
      </c>
      <c r="E4396">
        <v>86200</v>
      </c>
      <c r="F4396">
        <v>106863</v>
      </c>
      <c r="H4396">
        <v>1</v>
      </c>
      <c r="K4396" s="16">
        <f t="shared" si="204"/>
        <v>92234</v>
      </c>
      <c r="L4396" s="16">
        <f t="shared" si="205"/>
        <v>97088.421052631573</v>
      </c>
      <c r="M4396" s="16">
        <f t="shared" si="206"/>
        <v>110327.75119617223</v>
      </c>
      <c r="N4396" t="e">
        <f>INDEX(XML!$A$2:$R$782,MATCH(C4396,XML!$D$2:$D$737,0),2)</f>
        <v>#N/A</v>
      </c>
    </row>
    <row r="4397" spans="1:14" ht="33.75" customHeight="1" x14ac:dyDescent="0.2">
      <c r="A4397">
        <v>53111</v>
      </c>
      <c r="B4397" t="s">
        <v>12924</v>
      </c>
      <c r="C4397" s="15" t="s">
        <v>12925</v>
      </c>
      <c r="D4397" s="15" t="s">
        <v>12926</v>
      </c>
      <c r="E4397">
        <v>112702</v>
      </c>
      <c r="F4397">
        <v>150269</v>
      </c>
      <c r="H4397">
        <v>5</v>
      </c>
      <c r="K4397" s="16">
        <f t="shared" si="204"/>
        <v>120591.14</v>
      </c>
      <c r="L4397" s="16">
        <f t="shared" si="205"/>
        <v>126938.04210526316</v>
      </c>
      <c r="M4397" s="16">
        <f t="shared" si="206"/>
        <v>144247.77511961723</v>
      </c>
      <c r="N4397" t="e">
        <f>INDEX(XML!$A$2:$R$782,MATCH(C4397,XML!$D$2:$D$737,0),2)</f>
        <v>#N/A</v>
      </c>
    </row>
    <row r="4398" spans="1:14" ht="78.75" x14ac:dyDescent="0.2">
      <c r="A4398">
        <v>53119</v>
      </c>
      <c r="B4398" t="s">
        <v>12909</v>
      </c>
      <c r="C4398" s="15" t="s">
        <v>12910</v>
      </c>
      <c r="D4398" s="15" t="s">
        <v>12911</v>
      </c>
      <c r="E4398">
        <v>151572</v>
      </c>
      <c r="F4398">
        <v>202096</v>
      </c>
      <c r="K4398" s="16">
        <f t="shared" si="204"/>
        <v>162182.04</v>
      </c>
      <c r="L4398" s="16">
        <f t="shared" si="205"/>
        <v>170717.93684210526</v>
      </c>
      <c r="M4398" s="16">
        <f t="shared" si="206"/>
        <v>193997.65550239236</v>
      </c>
      <c r="N4398" t="e">
        <f>INDEX(XML!$A$2:$R$782,MATCH(C4398,XML!$D$2:$D$737,0),2)</f>
        <v>#N/A</v>
      </c>
    </row>
    <row r="4399" spans="1:14" ht="90" x14ac:dyDescent="0.2">
      <c r="A4399">
        <v>53117</v>
      </c>
      <c r="B4399" t="s">
        <v>12912</v>
      </c>
      <c r="C4399" s="15" t="s">
        <v>12913</v>
      </c>
      <c r="D4399" s="15" t="s">
        <v>12914</v>
      </c>
      <c r="E4399">
        <v>198476</v>
      </c>
      <c r="F4399">
        <v>264635</v>
      </c>
      <c r="H4399">
        <v>7</v>
      </c>
      <c r="K4399" s="16">
        <f t="shared" si="204"/>
        <v>212369.32</v>
      </c>
      <c r="L4399" s="16">
        <f t="shared" si="205"/>
        <v>223546.65263157894</v>
      </c>
      <c r="M4399" s="16">
        <f t="shared" si="206"/>
        <v>254030.28708133969</v>
      </c>
      <c r="N4399" t="e">
        <f>INDEX(XML!$A$2:$R$782,MATCH(C4399,XML!$D$2:$D$737,0),2)</f>
        <v>#N/A</v>
      </c>
    </row>
    <row r="4400" spans="1:14" ht="78.75" x14ac:dyDescent="0.2">
      <c r="A4400">
        <v>53112</v>
      </c>
      <c r="B4400" t="s">
        <v>12921</v>
      </c>
      <c r="C4400" s="15" t="s">
        <v>12922</v>
      </c>
      <c r="D4400" s="15" t="s">
        <v>12923</v>
      </c>
      <c r="E4400">
        <v>246000</v>
      </c>
      <c r="F4400">
        <v>318325</v>
      </c>
      <c r="H4400">
        <v>7</v>
      </c>
      <c r="K4400" s="16">
        <f t="shared" si="204"/>
        <v>263220</v>
      </c>
      <c r="L4400" s="16">
        <f t="shared" si="205"/>
        <v>277073.68421052629</v>
      </c>
      <c r="M4400" s="16">
        <f t="shared" si="206"/>
        <v>314856.45933014347</v>
      </c>
      <c r="N4400" t="e">
        <f>INDEX(XML!$A$2:$R$782,MATCH(C4400,XML!$D$2:$D$737,0),2)</f>
        <v>#N/A</v>
      </c>
    </row>
    <row r="4401" spans="1:14" ht="90" x14ac:dyDescent="0.2">
      <c r="A4401">
        <v>45479</v>
      </c>
      <c r="B4401" t="s">
        <v>5782</v>
      </c>
      <c r="C4401" s="15" t="s">
        <v>5783</v>
      </c>
      <c r="D4401" s="15" t="s">
        <v>5784</v>
      </c>
      <c r="E4401">
        <v>111198</v>
      </c>
      <c r="F4401">
        <v>170000</v>
      </c>
      <c r="K4401" s="16">
        <f t="shared" si="204"/>
        <v>118981.86</v>
      </c>
      <c r="L4401" s="16">
        <f t="shared" si="205"/>
        <v>125244.06315789474</v>
      </c>
      <c r="M4401" s="16">
        <f t="shared" si="206"/>
        <v>142322.7990430622</v>
      </c>
      <c r="N4401" t="e">
        <f>INDEX(XML!$A$2:$R$782,MATCH(C4401,XML!$D$2:$D$737,0),2)</f>
        <v>#N/A</v>
      </c>
    </row>
    <row r="4402" spans="1:14" ht="90" x14ac:dyDescent="0.2">
      <c r="A4402">
        <v>57207</v>
      </c>
      <c r="B4402" t="s">
        <v>16256</v>
      </c>
      <c r="C4402" s="15" t="s">
        <v>16257</v>
      </c>
      <c r="D4402" s="15" t="s">
        <v>16258</v>
      </c>
      <c r="E4402">
        <v>208650</v>
      </c>
      <c r="F4402">
        <v>250380</v>
      </c>
      <c r="H4402">
        <v>3</v>
      </c>
      <c r="K4402" s="16">
        <f t="shared" si="204"/>
        <v>223255.5</v>
      </c>
      <c r="L4402" s="16">
        <f t="shared" si="205"/>
        <v>235005.78947368421</v>
      </c>
      <c r="M4402" s="16">
        <f t="shared" si="206"/>
        <v>267052.03349282296</v>
      </c>
      <c r="N4402" t="e">
        <f>INDEX(XML!$A$2:$R$782,MATCH(C4402,XML!$D$2:$D$737,0),2)</f>
        <v>#N/A</v>
      </c>
    </row>
    <row r="4403" spans="1:14" ht="67.5" x14ac:dyDescent="0.2">
      <c r="A4403">
        <v>49062</v>
      </c>
      <c r="B4403" t="s">
        <v>5789</v>
      </c>
      <c r="C4403" s="15" t="s">
        <v>5790</v>
      </c>
      <c r="D4403" s="15" t="s">
        <v>5791</v>
      </c>
      <c r="E4403">
        <v>171200</v>
      </c>
      <c r="F4403">
        <v>222560</v>
      </c>
      <c r="K4403" s="16">
        <f t="shared" si="204"/>
        <v>183184</v>
      </c>
      <c r="L4403" s="16">
        <f t="shared" si="205"/>
        <v>192825.26315789475</v>
      </c>
      <c r="M4403" s="16">
        <f t="shared" si="206"/>
        <v>219119.61722488041</v>
      </c>
      <c r="N4403" t="e">
        <f>INDEX(XML!$A$2:$R$782,MATCH(C4403,XML!$D$2:$D$737,0),2)</f>
        <v>#N/A</v>
      </c>
    </row>
    <row r="4404" spans="1:14" ht="67.5" x14ac:dyDescent="0.2">
      <c r="A4404">
        <v>36084</v>
      </c>
      <c r="B4404" t="s">
        <v>5785</v>
      </c>
      <c r="C4404" s="15" t="s">
        <v>5786</v>
      </c>
      <c r="D4404" s="15" t="s">
        <v>5787</v>
      </c>
      <c r="E4404">
        <v>89720</v>
      </c>
      <c r="F4404">
        <v>123288</v>
      </c>
      <c r="H4404">
        <v>3</v>
      </c>
      <c r="K4404" s="16">
        <f t="shared" si="204"/>
        <v>96000.4</v>
      </c>
      <c r="L4404" s="16">
        <f t="shared" si="205"/>
        <v>101053.05263157895</v>
      </c>
      <c r="M4404" s="16">
        <f t="shared" si="206"/>
        <v>114833.01435406698</v>
      </c>
      <c r="N4404" t="e">
        <f>INDEX(XML!$A$2:$R$782,MATCH(C4404,XML!$D$2:$D$737,0),2)</f>
        <v>#N/A</v>
      </c>
    </row>
    <row r="4405" spans="1:14" ht="67.5" x14ac:dyDescent="0.2">
      <c r="A4405">
        <v>45480</v>
      </c>
      <c r="B4405" t="s">
        <v>5776</v>
      </c>
      <c r="C4405" s="15" t="s">
        <v>5777</v>
      </c>
      <c r="D4405" s="15" t="s">
        <v>5778</v>
      </c>
      <c r="E4405">
        <v>262469</v>
      </c>
      <c r="F4405">
        <v>324558</v>
      </c>
      <c r="H4405">
        <v>8</v>
      </c>
      <c r="K4405" s="16">
        <f t="shared" si="204"/>
        <v>280841.83</v>
      </c>
      <c r="L4405" s="16">
        <f t="shared" si="205"/>
        <v>295622.97894736839</v>
      </c>
      <c r="M4405" s="16">
        <f t="shared" si="206"/>
        <v>335935.20334928227</v>
      </c>
      <c r="N4405" t="e">
        <f>INDEX(XML!$A$2:$R$782,MATCH(C4405,XML!$D$2:$D$737,0),2)</f>
        <v>#N/A</v>
      </c>
    </row>
    <row r="4406" spans="1:14" ht="78.75" x14ac:dyDescent="0.2">
      <c r="A4406">
        <v>53097</v>
      </c>
      <c r="B4406" t="s">
        <v>12933</v>
      </c>
      <c r="C4406" s="15" t="s">
        <v>12934</v>
      </c>
      <c r="D4406" s="15" t="s">
        <v>12935</v>
      </c>
      <c r="E4406">
        <v>493649</v>
      </c>
      <c r="F4406">
        <v>658198</v>
      </c>
      <c r="K4406" s="16">
        <f t="shared" si="204"/>
        <v>528204.43000000005</v>
      </c>
      <c r="L4406" s="16">
        <f t="shared" si="205"/>
        <v>556004.66315789486</v>
      </c>
      <c r="M4406" s="16">
        <f t="shared" si="206"/>
        <v>631823.48086124414</v>
      </c>
      <c r="N4406" t="e">
        <f>INDEX(XML!$A$2:$R$782,MATCH(C4406,XML!$D$2:$D$737,0),2)</f>
        <v>#N/A</v>
      </c>
    </row>
    <row r="4407" spans="1:14" ht="67.5" x14ac:dyDescent="0.2">
      <c r="A4407">
        <v>45577</v>
      </c>
      <c r="B4407" t="s">
        <v>5792</v>
      </c>
      <c r="C4407" s="15" t="s">
        <v>5793</v>
      </c>
      <c r="D4407" s="15" t="s">
        <v>5794</v>
      </c>
      <c r="E4407">
        <v>699464</v>
      </c>
      <c r="F4407">
        <v>932618</v>
      </c>
      <c r="K4407" s="16">
        <f t="shared" si="204"/>
        <v>748426.48</v>
      </c>
      <c r="L4407" s="16">
        <f t="shared" si="205"/>
        <v>787817.34736842103</v>
      </c>
      <c r="M4407" s="16">
        <f t="shared" si="206"/>
        <v>895246.98564593296</v>
      </c>
      <c r="N4407" t="e">
        <f>INDEX(XML!$A$2:$R$782,MATCH(C4407,XML!$D$2:$D$737,0),2)</f>
        <v>#N/A</v>
      </c>
    </row>
    <row r="4408" spans="1:14" ht="101.25" x14ac:dyDescent="0.2">
      <c r="A4408">
        <v>38166</v>
      </c>
      <c r="B4408" t="s">
        <v>30068</v>
      </c>
      <c r="C4408" s="15" t="s">
        <v>30069</v>
      </c>
      <c r="D4408" s="15" t="s">
        <v>39520</v>
      </c>
      <c r="E4408">
        <v>649989</v>
      </c>
      <c r="F4408">
        <v>779987</v>
      </c>
      <c r="H4408">
        <v>1</v>
      </c>
      <c r="K4408" s="16">
        <f t="shared" si="204"/>
        <v>695488.23</v>
      </c>
      <c r="L4408" s="16">
        <f t="shared" si="205"/>
        <v>732092.87368421047</v>
      </c>
      <c r="M4408" s="16">
        <f t="shared" si="206"/>
        <v>831923.72009569372</v>
      </c>
      <c r="N4408" t="e">
        <f>INDEX(XML!$A$2:$R$782,MATCH(C4408,XML!$D$2:$D$737,0),2)</f>
        <v>#N/A</v>
      </c>
    </row>
    <row r="4409" spans="1:14" ht="101.25" x14ac:dyDescent="0.2">
      <c r="A4409">
        <v>58900</v>
      </c>
      <c r="B4409" t="s">
        <v>20443</v>
      </c>
      <c r="C4409" s="15" t="s">
        <v>20444</v>
      </c>
      <c r="D4409" s="15" t="s">
        <v>26904</v>
      </c>
      <c r="E4409">
        <v>499209</v>
      </c>
      <c r="F4409">
        <v>665611</v>
      </c>
      <c r="H4409">
        <v>3</v>
      </c>
      <c r="K4409" s="16">
        <f t="shared" si="204"/>
        <v>534153.63</v>
      </c>
      <c r="L4409" s="16">
        <f t="shared" si="205"/>
        <v>562266.97894736845</v>
      </c>
      <c r="M4409" s="16">
        <f t="shared" si="206"/>
        <v>638939.7488038278</v>
      </c>
      <c r="N4409" t="e">
        <f>INDEX(XML!$A$2:$R$782,MATCH(C4409,XML!$D$2:$D$737,0),2)</f>
        <v>#N/A</v>
      </c>
    </row>
    <row r="4410" spans="1:14" ht="90" x14ac:dyDescent="0.2">
      <c r="A4410">
        <v>61698</v>
      </c>
      <c r="B4410" t="s">
        <v>20851</v>
      </c>
      <c r="C4410" s="15" t="s">
        <v>20852</v>
      </c>
      <c r="D4410" s="15" t="s">
        <v>20853</v>
      </c>
      <c r="E4410">
        <v>524300</v>
      </c>
      <c r="F4410">
        <v>655375</v>
      </c>
      <c r="H4410">
        <v>1</v>
      </c>
      <c r="K4410" s="16">
        <f t="shared" si="204"/>
        <v>561001</v>
      </c>
      <c r="L4410" s="16">
        <f t="shared" si="205"/>
        <v>590527.36842105258</v>
      </c>
      <c r="M4410" s="16">
        <f t="shared" si="206"/>
        <v>671053.82775119611</v>
      </c>
      <c r="N4410" t="e">
        <f>INDEX(XML!$A$2:$R$782,MATCH(C4410,XML!$D$2:$D$737,0),2)</f>
        <v>#N/A</v>
      </c>
    </row>
    <row r="4411" spans="1:14" ht="112.5" x14ac:dyDescent="0.2">
      <c r="A4411">
        <v>61700</v>
      </c>
      <c r="B4411" t="s">
        <v>20854</v>
      </c>
      <c r="C4411" s="15" t="s">
        <v>20855</v>
      </c>
      <c r="D4411" s="15" t="s">
        <v>26905</v>
      </c>
      <c r="E4411">
        <v>691220</v>
      </c>
      <c r="F4411">
        <v>829464</v>
      </c>
      <c r="H4411">
        <v>4</v>
      </c>
      <c r="K4411" s="16">
        <f t="shared" si="204"/>
        <v>739605.4</v>
      </c>
      <c r="L4411" s="16">
        <f t="shared" si="205"/>
        <v>778532</v>
      </c>
      <c r="M4411" s="16">
        <f t="shared" si="206"/>
        <v>884695.45454545459</v>
      </c>
      <c r="N4411" t="e">
        <f>INDEX(XML!$A$2:$R$782,MATCH(C4411,XML!$D$2:$D$737,0),2)</f>
        <v>#N/A</v>
      </c>
    </row>
    <row r="4412" spans="1:14" ht="33.75" customHeight="1" x14ac:dyDescent="0.2">
      <c r="A4412">
        <v>61172</v>
      </c>
      <c r="B4412" t="s">
        <v>20440</v>
      </c>
      <c r="C4412" s="15" t="s">
        <v>20441</v>
      </c>
      <c r="D4412" s="15" t="s">
        <v>20442</v>
      </c>
      <c r="E4412">
        <v>652700</v>
      </c>
      <c r="F4412">
        <v>815875</v>
      </c>
      <c r="H4412">
        <v>4</v>
      </c>
      <c r="K4412" s="16">
        <f t="shared" si="204"/>
        <v>698389</v>
      </c>
      <c r="L4412" s="16">
        <f t="shared" si="205"/>
        <v>735146.31578947371</v>
      </c>
      <c r="M4412" s="16">
        <f t="shared" si="206"/>
        <v>835393.54066985648</v>
      </c>
      <c r="N4412" t="e">
        <f>INDEX(XML!$A$2:$R$782,MATCH(C4412,XML!$D$2:$D$737,0),2)</f>
        <v>#N/A</v>
      </c>
    </row>
    <row r="4413" spans="1:14" ht="22.5" x14ac:dyDescent="0.2">
      <c r="A4413">
        <v>42720</v>
      </c>
      <c r="B4413" t="s">
        <v>23880</v>
      </c>
      <c r="C4413" s="15" t="s">
        <v>23881</v>
      </c>
      <c r="D4413" s="15" t="s">
        <v>23882</v>
      </c>
      <c r="E4413">
        <v>53639</v>
      </c>
      <c r="F4413">
        <v>71519</v>
      </c>
      <c r="H4413">
        <v>7</v>
      </c>
      <c r="K4413" s="16">
        <f t="shared" si="204"/>
        <v>57393.73</v>
      </c>
      <c r="L4413" s="16">
        <f t="shared" si="205"/>
        <v>60414.452631578948</v>
      </c>
      <c r="M4413" s="16">
        <f t="shared" si="206"/>
        <v>68652.787081339717</v>
      </c>
      <c r="N4413" t="e">
        <f>INDEX(XML!$A$2:$R$782,MATCH(C4413,XML!$D$2:$D$737,0),2)</f>
        <v>#N/A</v>
      </c>
    </row>
    <row r="4414" spans="1:14" ht="33.75" customHeight="1" x14ac:dyDescent="0.2">
      <c r="A4414">
        <v>67595</v>
      </c>
      <c r="B4414" t="s">
        <v>30850</v>
      </c>
      <c r="C4414" s="15" t="s">
        <v>30851</v>
      </c>
      <c r="D4414" s="15" t="s">
        <v>30852</v>
      </c>
      <c r="E4414">
        <v>33000</v>
      </c>
      <c r="F4414">
        <v>42050</v>
      </c>
      <c r="H4414" t="s">
        <v>746</v>
      </c>
      <c r="K4414" s="16">
        <f t="shared" si="204"/>
        <v>36960</v>
      </c>
      <c r="L4414" s="16">
        <f t="shared" si="205"/>
        <v>38905.26315789474</v>
      </c>
      <c r="M4414" s="16">
        <f t="shared" si="206"/>
        <v>44210.526315789481</v>
      </c>
      <c r="N4414" t="e">
        <f>INDEX(XML!$A$2:$R$782,MATCH(C4414,XML!$D$2:$D$737,0),2)</f>
        <v>#N/A</v>
      </c>
    </row>
    <row r="4415" spans="1:14" ht="78.75" x14ac:dyDescent="0.2">
      <c r="A4415">
        <v>67597</v>
      </c>
      <c r="B4415" t="s">
        <v>30797</v>
      </c>
      <c r="C4415" s="15" t="s">
        <v>30798</v>
      </c>
      <c r="D4415" s="15" t="s">
        <v>30799</v>
      </c>
      <c r="E4415">
        <v>41500</v>
      </c>
      <c r="F4415">
        <v>51100</v>
      </c>
      <c r="H4415">
        <v>16</v>
      </c>
      <c r="K4415" s="16">
        <f t="shared" si="204"/>
        <v>46480</v>
      </c>
      <c r="L4415" s="16">
        <f t="shared" si="205"/>
        <v>48926.315789473687</v>
      </c>
      <c r="M4415" s="16">
        <f t="shared" si="206"/>
        <v>55598.086124401918</v>
      </c>
      <c r="N4415" t="e">
        <f>INDEX(XML!$A$2:$R$782,MATCH(C4415,XML!$D$2:$D$737,0),2)</f>
        <v>#N/A</v>
      </c>
    </row>
    <row r="4416" spans="1:14" ht="78.75" x14ac:dyDescent="0.2">
      <c r="A4416">
        <v>67598</v>
      </c>
      <c r="B4416" t="s">
        <v>30841</v>
      </c>
      <c r="C4416" s="15" t="s">
        <v>30842</v>
      </c>
      <c r="D4416" s="15" t="s">
        <v>30843</v>
      </c>
      <c r="E4416">
        <v>95000</v>
      </c>
      <c r="F4416">
        <v>148120</v>
      </c>
      <c r="H4416">
        <v>1</v>
      </c>
      <c r="K4416" s="16">
        <f t="shared" si="204"/>
        <v>101650</v>
      </c>
      <c r="L4416" s="16">
        <f t="shared" si="205"/>
        <v>107000</v>
      </c>
      <c r="M4416" s="16">
        <f t="shared" si="206"/>
        <v>121590.90909090909</v>
      </c>
      <c r="N4416" t="e">
        <f>INDEX(XML!$A$2:$R$782,MATCH(C4416,XML!$D$2:$D$737,0),2)</f>
        <v>#N/A</v>
      </c>
    </row>
    <row r="4417" spans="1:14" ht="33.75" customHeight="1" x14ac:dyDescent="0.2">
      <c r="A4417">
        <v>67599</v>
      </c>
      <c r="B4417" t="s">
        <v>30839</v>
      </c>
      <c r="C4417" s="15" t="s">
        <v>30840</v>
      </c>
      <c r="D4417" s="15" t="s">
        <v>31662</v>
      </c>
      <c r="E4417">
        <v>12000</v>
      </c>
      <c r="F4417">
        <v>15530</v>
      </c>
      <c r="K4417" s="16">
        <f t="shared" si="204"/>
        <v>13440</v>
      </c>
      <c r="L4417" s="16">
        <f t="shared" si="205"/>
        <v>14147.368421052632</v>
      </c>
      <c r="M4417" s="16">
        <f t="shared" si="206"/>
        <v>16076.555023923445</v>
      </c>
      <c r="N4417" t="e">
        <f>INDEX(XML!$A$2:$R$782,MATCH(C4417,XML!$D$2:$D$737,0),2)</f>
        <v>#N/A</v>
      </c>
    </row>
    <row r="4418" spans="1:14" ht="33.75" customHeight="1" x14ac:dyDescent="0.2">
      <c r="A4418">
        <v>51232</v>
      </c>
      <c r="B4418" t="s">
        <v>13850</v>
      </c>
      <c r="C4418" s="15" t="s">
        <v>13851</v>
      </c>
      <c r="D4418" s="15" t="s">
        <v>13852</v>
      </c>
      <c r="E4418">
        <v>44500</v>
      </c>
      <c r="F4418">
        <v>61450</v>
      </c>
      <c r="H4418">
        <v>23</v>
      </c>
      <c r="K4418" s="16">
        <f t="shared" si="204"/>
        <v>49840</v>
      </c>
      <c r="L4418" s="16">
        <f t="shared" si="205"/>
        <v>52463.15789473684</v>
      </c>
      <c r="M4418" s="16">
        <f t="shared" si="206"/>
        <v>59617.224880382768</v>
      </c>
      <c r="N4418" t="str">
        <f>INDEX(XML!$A$2:$R$782,MATCH(C4418,XML!$D$2:$D$737,0),2)</f>
        <v>113551412_255439</v>
      </c>
    </row>
    <row r="4419" spans="1:14" ht="33.75" customHeight="1" x14ac:dyDescent="0.2">
      <c r="A4419">
        <v>51234</v>
      </c>
      <c r="B4419" t="s">
        <v>12199</v>
      </c>
      <c r="C4419" s="15" t="s">
        <v>12200</v>
      </c>
      <c r="D4419" s="15" t="s">
        <v>12201</v>
      </c>
      <c r="E4419">
        <v>67410</v>
      </c>
      <c r="F4419">
        <v>103490</v>
      </c>
      <c r="H4419" t="s">
        <v>746</v>
      </c>
      <c r="K4419" s="16">
        <f t="shared" si="204"/>
        <v>72128.7</v>
      </c>
      <c r="L4419" s="16">
        <f t="shared" si="205"/>
        <v>75924.947368421053</v>
      </c>
      <c r="M4419" s="16">
        <f t="shared" si="206"/>
        <v>86278.349282296651</v>
      </c>
      <c r="N4419" t="str">
        <f>INDEX(XML!$A$2:$R$782,MATCH(C4419,XML!$D$2:$D$737,0),2)</f>
        <v>113163464_637394</v>
      </c>
    </row>
    <row r="4420" spans="1:14" ht="56.25" x14ac:dyDescent="0.2">
      <c r="A4420">
        <v>51236</v>
      </c>
      <c r="B4420" t="s">
        <v>12196</v>
      </c>
      <c r="C4420" s="15" t="s">
        <v>12197</v>
      </c>
      <c r="D4420" s="15" t="s">
        <v>12198</v>
      </c>
      <c r="E4420">
        <v>84000</v>
      </c>
      <c r="F4420">
        <v>122250</v>
      </c>
      <c r="H4420">
        <v>25</v>
      </c>
      <c r="K4420" s="16">
        <f t="shared" si="204"/>
        <v>89880</v>
      </c>
      <c r="L4420" s="16">
        <f t="shared" si="205"/>
        <v>94610.526315789481</v>
      </c>
      <c r="M4420" s="16">
        <f t="shared" si="206"/>
        <v>107511.96172248805</v>
      </c>
      <c r="N4420" t="str">
        <f>INDEX(XML!$A$2:$R$782,MATCH(C4420,XML!$D$2:$D$737,0),2)</f>
        <v>112800920_940652</v>
      </c>
    </row>
    <row r="4421" spans="1:14" ht="33.75" customHeight="1" x14ac:dyDescent="0.2">
      <c r="A4421">
        <v>67601</v>
      </c>
      <c r="B4421" t="s">
        <v>30833</v>
      </c>
      <c r="C4421" s="15" t="s">
        <v>30834</v>
      </c>
      <c r="D4421" s="15" t="s">
        <v>30835</v>
      </c>
      <c r="E4421">
        <v>150000</v>
      </c>
      <c r="F4421">
        <v>242550</v>
      </c>
      <c r="K4421" s="16">
        <f t="shared" ref="K4421:K4484" si="207">IF(E4421&gt;49999,E4421+E4421*0.07,IF(E4421&lt;=49999,E4421+E4421*0.12))</f>
        <v>160500</v>
      </c>
      <c r="L4421" s="16">
        <f t="shared" ref="L4421:L4484" si="208">K4421*100/95</f>
        <v>168947.36842105264</v>
      </c>
      <c r="M4421" s="16">
        <f t="shared" ref="M4421:M4484" si="209">IF(COUNTIF(C4421,"*Dahua*"),F4421-10,L4421*100/88)</f>
        <v>191985.64593301437</v>
      </c>
      <c r="N4421" t="e">
        <f>INDEX(XML!$A$2:$R$782,MATCH(C4421,XML!$D$2:$D$737,0),2)</f>
        <v>#N/A</v>
      </c>
    </row>
    <row r="4422" spans="1:14" ht="78.75" x14ac:dyDescent="0.2">
      <c r="A4422">
        <v>67610</v>
      </c>
      <c r="B4422" t="s">
        <v>30806</v>
      </c>
      <c r="C4422" s="15" t="s">
        <v>30807</v>
      </c>
      <c r="D4422" s="15" t="s">
        <v>30808</v>
      </c>
      <c r="E4422">
        <v>70000</v>
      </c>
      <c r="F4422">
        <v>119660</v>
      </c>
      <c r="H4422">
        <v>2</v>
      </c>
      <c r="K4422" s="16">
        <f t="shared" si="207"/>
        <v>74900</v>
      </c>
      <c r="L4422" s="16">
        <f t="shared" si="208"/>
        <v>78842.105263157893</v>
      </c>
      <c r="M4422" s="16">
        <f t="shared" si="209"/>
        <v>89593.301435406698</v>
      </c>
      <c r="N4422" t="e">
        <f>INDEX(XML!$A$2:$R$782,MATCH(C4422,XML!$D$2:$D$737,0),2)</f>
        <v>#N/A</v>
      </c>
    </row>
    <row r="4423" spans="1:14" ht="33.75" customHeight="1" x14ac:dyDescent="0.2">
      <c r="A4423">
        <v>67603</v>
      </c>
      <c r="B4423" t="s">
        <v>30827</v>
      </c>
      <c r="C4423" s="15" t="s">
        <v>30828</v>
      </c>
      <c r="D4423" s="15" t="s">
        <v>30829</v>
      </c>
      <c r="E4423">
        <v>55000</v>
      </c>
      <c r="F4423">
        <v>76970</v>
      </c>
      <c r="H4423">
        <v>1</v>
      </c>
      <c r="K4423" s="16">
        <f t="shared" si="207"/>
        <v>58850</v>
      </c>
      <c r="L4423" s="16">
        <f t="shared" si="208"/>
        <v>61947.368421052633</v>
      </c>
      <c r="M4423" s="16">
        <f t="shared" si="209"/>
        <v>70394.736842105267</v>
      </c>
      <c r="N4423" t="e">
        <f>INDEX(XML!$A$2:$R$782,MATCH(C4423,XML!$D$2:$D$737,0),2)</f>
        <v>#N/A</v>
      </c>
    </row>
    <row r="4424" spans="1:14" ht="33.75" customHeight="1" x14ac:dyDescent="0.2">
      <c r="A4424">
        <v>67612</v>
      </c>
      <c r="B4424" t="s">
        <v>30800</v>
      </c>
      <c r="C4424" s="15" t="s">
        <v>30801</v>
      </c>
      <c r="D4424" s="15" t="s">
        <v>30802</v>
      </c>
      <c r="E4424">
        <v>105000</v>
      </c>
      <c r="F4424">
        <v>177870</v>
      </c>
      <c r="K4424" s="16">
        <f t="shared" si="207"/>
        <v>112350</v>
      </c>
      <c r="L4424" s="16">
        <f t="shared" si="208"/>
        <v>118263.15789473684</v>
      </c>
      <c r="M4424" s="16">
        <f t="shared" si="209"/>
        <v>134389.95215311006</v>
      </c>
      <c r="N4424" t="e">
        <f>INDEX(XML!$A$2:$R$782,MATCH(C4424,XML!$D$2:$D$737,0),2)</f>
        <v>#N/A</v>
      </c>
    </row>
    <row r="4425" spans="1:14" ht="101.25" x14ac:dyDescent="0.2">
      <c r="A4425">
        <v>67611</v>
      </c>
      <c r="B4425" t="s">
        <v>30803</v>
      </c>
      <c r="C4425" s="15" t="s">
        <v>30804</v>
      </c>
      <c r="D4425" s="15" t="s">
        <v>30805</v>
      </c>
      <c r="E4425">
        <v>131000</v>
      </c>
      <c r="F4425">
        <v>242550</v>
      </c>
      <c r="K4425" s="16">
        <f t="shared" si="207"/>
        <v>140170</v>
      </c>
      <c r="L4425" s="16">
        <f t="shared" si="208"/>
        <v>147547.36842105264</v>
      </c>
      <c r="M4425" s="16">
        <f t="shared" si="209"/>
        <v>167667.46411483255</v>
      </c>
      <c r="N4425" t="e">
        <f>INDEX(XML!$A$2:$R$782,MATCH(C4425,XML!$D$2:$D$737,0),2)</f>
        <v>#N/A</v>
      </c>
    </row>
    <row r="4426" spans="1:14" ht="112.5" x14ac:dyDescent="0.2">
      <c r="A4426">
        <v>67606</v>
      </c>
      <c r="B4426" t="s">
        <v>30818</v>
      </c>
      <c r="C4426" s="15" t="s">
        <v>30819</v>
      </c>
      <c r="D4426" s="15" t="s">
        <v>30820</v>
      </c>
      <c r="E4426">
        <v>100000</v>
      </c>
      <c r="F4426">
        <v>152000</v>
      </c>
      <c r="H4426">
        <v>7</v>
      </c>
      <c r="K4426" s="16">
        <f t="shared" si="207"/>
        <v>107000</v>
      </c>
      <c r="L4426" s="16">
        <f t="shared" si="208"/>
        <v>112631.57894736843</v>
      </c>
      <c r="M4426" s="16">
        <f t="shared" si="209"/>
        <v>127990.43062200958</v>
      </c>
      <c r="N4426" t="e">
        <f>INDEX(XML!$A$2:$R$782,MATCH(C4426,XML!$D$2:$D$737,0),2)</f>
        <v>#N/A</v>
      </c>
    </row>
    <row r="4427" spans="1:14" ht="33.75" customHeight="1" x14ac:dyDescent="0.2">
      <c r="A4427">
        <v>67608</v>
      </c>
      <c r="B4427" t="s">
        <v>30812</v>
      </c>
      <c r="C4427" s="15" t="s">
        <v>30813</v>
      </c>
      <c r="D4427" s="15" t="s">
        <v>30814</v>
      </c>
      <c r="E4427">
        <v>200500</v>
      </c>
      <c r="F4427">
        <v>316290</v>
      </c>
      <c r="K4427" s="16">
        <f t="shared" si="207"/>
        <v>214535</v>
      </c>
      <c r="L4427" s="16">
        <f t="shared" si="208"/>
        <v>225826.31578947368</v>
      </c>
      <c r="M4427" s="16">
        <f t="shared" si="209"/>
        <v>256620.81339712918</v>
      </c>
      <c r="N4427" t="e">
        <f>INDEX(XML!$A$2:$R$782,MATCH(C4427,XML!$D$2:$D$737,0),2)</f>
        <v>#N/A</v>
      </c>
    </row>
    <row r="4428" spans="1:14" ht="90" x14ac:dyDescent="0.2">
      <c r="A4428">
        <v>42590</v>
      </c>
      <c r="B4428" t="s">
        <v>5810</v>
      </c>
      <c r="C4428" s="15" t="s">
        <v>5811</v>
      </c>
      <c r="D4428" s="15" t="s">
        <v>5812</v>
      </c>
      <c r="E4428">
        <v>20330</v>
      </c>
      <c r="F4428">
        <v>28248</v>
      </c>
      <c r="H4428">
        <v>5</v>
      </c>
      <c r="K4428" s="16">
        <f t="shared" si="207"/>
        <v>22769.599999999999</v>
      </c>
      <c r="L4428" s="16">
        <f t="shared" si="208"/>
        <v>23968</v>
      </c>
      <c r="M4428" s="16">
        <f t="shared" si="209"/>
        <v>27236.363636363636</v>
      </c>
      <c r="N4428" t="e">
        <f>INDEX(XML!$A$2:$R$782,MATCH(C4428,XML!$D$2:$D$737,0),2)</f>
        <v>#N/A</v>
      </c>
    </row>
    <row r="4429" spans="1:14" ht="67.5" x14ac:dyDescent="0.2">
      <c r="A4429">
        <v>42759</v>
      </c>
      <c r="B4429" t="s">
        <v>5815</v>
      </c>
      <c r="C4429" s="15" t="s">
        <v>5816</v>
      </c>
      <c r="D4429" s="15" t="s">
        <v>5817</v>
      </c>
      <c r="E4429">
        <v>35300</v>
      </c>
      <c r="F4429">
        <v>52644</v>
      </c>
      <c r="H4429">
        <v>10</v>
      </c>
      <c r="K4429" s="16">
        <f t="shared" si="207"/>
        <v>39536</v>
      </c>
      <c r="L4429" s="16">
        <f t="shared" si="208"/>
        <v>41616.84210526316</v>
      </c>
      <c r="M4429" s="16">
        <f t="shared" si="209"/>
        <v>47291.866028708137</v>
      </c>
      <c r="N4429" t="str">
        <f>INDEX(XML!$A$2:$R$782,MATCH(C4429,XML!$D$2:$D$737,0),2)</f>
        <v>107504984_842536</v>
      </c>
    </row>
    <row r="4430" spans="1:14" ht="33.75" customHeight="1" x14ac:dyDescent="0.2">
      <c r="A4430">
        <v>42594</v>
      </c>
      <c r="B4430" t="s">
        <v>5798</v>
      </c>
      <c r="C4430" s="15" t="s">
        <v>5799</v>
      </c>
      <c r="D4430" s="15" t="s">
        <v>5800</v>
      </c>
      <c r="E4430">
        <v>66650</v>
      </c>
      <c r="F4430">
        <v>91000</v>
      </c>
      <c r="H4430">
        <v>29</v>
      </c>
      <c r="K4430" s="16">
        <f t="shared" si="207"/>
        <v>71315.5</v>
      </c>
      <c r="L4430" s="16">
        <f t="shared" si="208"/>
        <v>75068.947368421053</v>
      </c>
      <c r="M4430" s="16">
        <f t="shared" si="209"/>
        <v>85305.622009569372</v>
      </c>
      <c r="N4430" t="str">
        <f>INDEX(XML!$A$2:$R$782,MATCH(C4430,XML!$D$2:$D$737,0),2)</f>
        <v>106190351_357652</v>
      </c>
    </row>
    <row r="4431" spans="1:14" ht="78.75" x14ac:dyDescent="0.2">
      <c r="A4431">
        <v>58547</v>
      </c>
      <c r="B4431" t="s">
        <v>17225</v>
      </c>
      <c r="C4431" s="15" t="s">
        <v>17226</v>
      </c>
      <c r="D4431" s="15" t="s">
        <v>17452</v>
      </c>
      <c r="E4431">
        <v>31000</v>
      </c>
      <c r="F4431">
        <v>43400</v>
      </c>
      <c r="H4431">
        <v>41</v>
      </c>
      <c r="K4431" s="16">
        <f t="shared" si="207"/>
        <v>34720</v>
      </c>
      <c r="L4431" s="16">
        <f t="shared" si="208"/>
        <v>36547.368421052633</v>
      </c>
      <c r="M4431" s="16">
        <f t="shared" si="209"/>
        <v>41531.100478468899</v>
      </c>
      <c r="N4431" t="e">
        <f>INDEX(XML!$A$2:$R$782,MATCH(C4431,XML!$D$2:$D$737,0),2)</f>
        <v>#N/A</v>
      </c>
    </row>
    <row r="4432" spans="1:14" ht="33.75" customHeight="1" x14ac:dyDescent="0.2">
      <c r="A4432">
        <v>58548</v>
      </c>
      <c r="B4432" t="s">
        <v>17230</v>
      </c>
      <c r="C4432" s="15" t="s">
        <v>17231</v>
      </c>
      <c r="D4432" s="15" t="s">
        <v>17232</v>
      </c>
      <c r="E4432">
        <v>37000</v>
      </c>
      <c r="F4432">
        <v>51800</v>
      </c>
      <c r="K4432" s="16">
        <f t="shared" si="207"/>
        <v>41440</v>
      </c>
      <c r="L4432" s="16">
        <f t="shared" si="208"/>
        <v>43621.052631578947</v>
      </c>
      <c r="M4432" s="16">
        <f t="shared" si="209"/>
        <v>49569.377990430621</v>
      </c>
      <c r="N4432" t="e">
        <f>INDEX(XML!$A$2:$R$782,MATCH(C4432,XML!$D$2:$D$737,0),2)</f>
        <v>#N/A</v>
      </c>
    </row>
    <row r="4433" spans="1:14" ht="67.5" x14ac:dyDescent="0.2">
      <c r="A4433">
        <v>58549</v>
      </c>
      <c r="B4433" t="s">
        <v>17227</v>
      </c>
      <c r="C4433" s="15" t="s">
        <v>17228</v>
      </c>
      <c r="D4433" s="15" t="s">
        <v>17229</v>
      </c>
      <c r="E4433">
        <v>45895</v>
      </c>
      <c r="F4433">
        <v>61193</v>
      </c>
      <c r="H4433">
        <v>18</v>
      </c>
      <c r="K4433" s="16">
        <f t="shared" si="207"/>
        <v>51402.400000000001</v>
      </c>
      <c r="L4433" s="16">
        <f t="shared" si="208"/>
        <v>54107.789473684214</v>
      </c>
      <c r="M4433" s="16">
        <f t="shared" si="209"/>
        <v>61486.124401913883</v>
      </c>
      <c r="N4433" t="e">
        <f>INDEX(XML!$A$2:$R$782,MATCH(C4433,XML!$D$2:$D$737,0),2)</f>
        <v>#N/A</v>
      </c>
    </row>
    <row r="4434" spans="1:14" ht="78.75" x14ac:dyDescent="0.2">
      <c r="A4434">
        <v>80524</v>
      </c>
      <c r="B4434" t="s">
        <v>44276</v>
      </c>
      <c r="C4434" s="15" t="s">
        <v>44277</v>
      </c>
      <c r="D4434" s="15" t="s">
        <v>44278</v>
      </c>
      <c r="E4434">
        <v>45500</v>
      </c>
      <c r="F4434">
        <v>60500</v>
      </c>
      <c r="H4434">
        <v>11</v>
      </c>
      <c r="K4434" s="16">
        <f t="shared" si="207"/>
        <v>50960</v>
      </c>
      <c r="L4434" s="16">
        <f t="shared" si="208"/>
        <v>53642.105263157893</v>
      </c>
      <c r="M4434" s="16">
        <f t="shared" si="209"/>
        <v>60956.937799043066</v>
      </c>
      <c r="N4434" t="e">
        <f>INDEX(XML!$A$2:$R$782,MATCH(C4434,XML!$D$2:$D$737,0),2)</f>
        <v>#N/A</v>
      </c>
    </row>
    <row r="4435" spans="1:14" ht="33.75" customHeight="1" x14ac:dyDescent="0.2">
      <c r="A4435">
        <v>42761</v>
      </c>
      <c r="B4435" t="s">
        <v>5795</v>
      </c>
      <c r="C4435" s="15" t="s">
        <v>5796</v>
      </c>
      <c r="D4435" s="15" t="s">
        <v>5797</v>
      </c>
      <c r="E4435">
        <v>50266</v>
      </c>
      <c r="F4435">
        <v>67021</v>
      </c>
      <c r="K4435" s="16">
        <f t="shared" si="207"/>
        <v>53784.62</v>
      </c>
      <c r="L4435" s="16">
        <f t="shared" si="208"/>
        <v>56615.389473684212</v>
      </c>
      <c r="M4435" s="16">
        <f t="shared" si="209"/>
        <v>64335.669856459339</v>
      </c>
      <c r="N4435" t="e">
        <f>INDEX(XML!$A$2:$R$782,MATCH(C4435,XML!$D$2:$D$737,0),2)</f>
        <v>#N/A</v>
      </c>
    </row>
    <row r="4436" spans="1:14" ht="33.75" customHeight="1" x14ac:dyDescent="0.2">
      <c r="A4436">
        <v>42584</v>
      </c>
      <c r="B4436" t="s">
        <v>5801</v>
      </c>
      <c r="C4436" s="15" t="s">
        <v>5802</v>
      </c>
      <c r="D4436" s="15" t="s">
        <v>5803</v>
      </c>
      <c r="E4436">
        <v>82000</v>
      </c>
      <c r="F4436">
        <v>120311</v>
      </c>
      <c r="H4436">
        <v>13</v>
      </c>
      <c r="K4436" s="16">
        <f t="shared" si="207"/>
        <v>87740</v>
      </c>
      <c r="L4436" s="16">
        <f t="shared" si="208"/>
        <v>92357.894736842107</v>
      </c>
      <c r="M4436" s="16">
        <f t="shared" si="209"/>
        <v>104952.15311004785</v>
      </c>
      <c r="N4436">
        <f>INDEX(XML!$A$2:$R$782,MATCH(C4436,XML!$D$2:$D$737,0),2)</f>
        <v>10000018989</v>
      </c>
    </row>
    <row r="4437" spans="1:14" ht="33.75" customHeight="1" x14ac:dyDescent="0.2">
      <c r="A4437">
        <v>80195</v>
      </c>
      <c r="B4437" t="s">
        <v>44279</v>
      </c>
      <c r="C4437" s="15" t="s">
        <v>44280</v>
      </c>
      <c r="D4437" s="15" t="s">
        <v>44281</v>
      </c>
      <c r="E4437">
        <v>56000</v>
      </c>
      <c r="F4437">
        <v>75500</v>
      </c>
      <c r="H4437">
        <v>4</v>
      </c>
      <c r="K4437" s="16">
        <f t="shared" si="207"/>
        <v>59920</v>
      </c>
      <c r="L4437" s="16">
        <f t="shared" si="208"/>
        <v>63073.684210526313</v>
      </c>
      <c r="M4437" s="16">
        <f t="shared" si="209"/>
        <v>71674.641148325347</v>
      </c>
      <c r="N4437" t="e">
        <f>INDEX(XML!$A$2:$R$782,MATCH(C4437,XML!$D$2:$D$737,0),2)</f>
        <v>#N/A</v>
      </c>
    </row>
    <row r="4438" spans="1:14" ht="33.75" customHeight="1" x14ac:dyDescent="0.2">
      <c r="A4438">
        <v>42762</v>
      </c>
      <c r="B4438" t="s">
        <v>5847</v>
      </c>
      <c r="C4438" s="15" t="s">
        <v>5848</v>
      </c>
      <c r="D4438" s="15" t="s">
        <v>5849</v>
      </c>
      <c r="E4438">
        <v>112164</v>
      </c>
      <c r="F4438">
        <v>149553</v>
      </c>
      <c r="H4438">
        <v>2</v>
      </c>
      <c r="K4438" s="16">
        <f t="shared" si="207"/>
        <v>120015.48</v>
      </c>
      <c r="L4438" s="16">
        <f t="shared" si="208"/>
        <v>126332.08421052631</v>
      </c>
      <c r="M4438" s="16">
        <f t="shared" si="209"/>
        <v>143559.18660287082</v>
      </c>
      <c r="N4438" t="e">
        <f>INDEX(XML!$A$2:$R$782,MATCH(C4438,XML!$D$2:$D$737,0),2)</f>
        <v>#N/A</v>
      </c>
    </row>
    <row r="4439" spans="1:14" ht="33.75" customHeight="1" x14ac:dyDescent="0.2">
      <c r="A4439">
        <v>42763</v>
      </c>
      <c r="B4439" t="s">
        <v>5804</v>
      </c>
      <c r="C4439" s="15" t="s">
        <v>5805</v>
      </c>
      <c r="D4439" s="15" t="s">
        <v>5806</v>
      </c>
      <c r="E4439">
        <v>207620</v>
      </c>
      <c r="F4439">
        <v>276827</v>
      </c>
      <c r="K4439" s="16">
        <f t="shared" si="207"/>
        <v>222153.4</v>
      </c>
      <c r="L4439" s="16">
        <f t="shared" si="208"/>
        <v>233845.68421052632</v>
      </c>
      <c r="M4439" s="16">
        <f t="shared" si="209"/>
        <v>265733.73205741629</v>
      </c>
      <c r="N4439" t="e">
        <f>INDEX(XML!$A$2:$R$782,MATCH(C4439,XML!$D$2:$D$737,0),2)</f>
        <v>#N/A</v>
      </c>
    </row>
    <row r="4440" spans="1:14" ht="67.5" x14ac:dyDescent="0.2">
      <c r="A4440">
        <v>42765</v>
      </c>
      <c r="B4440" t="s">
        <v>5807</v>
      </c>
      <c r="C4440" s="15" t="s">
        <v>5808</v>
      </c>
      <c r="D4440" s="15" t="s">
        <v>5809</v>
      </c>
      <c r="E4440">
        <v>251330</v>
      </c>
      <c r="F4440">
        <v>335106</v>
      </c>
      <c r="K4440" s="16">
        <f t="shared" si="207"/>
        <v>268923.09999999998</v>
      </c>
      <c r="L4440" s="16">
        <f t="shared" si="208"/>
        <v>283076.94736842101</v>
      </c>
      <c r="M4440" s="16">
        <f t="shared" si="209"/>
        <v>321678.34928229661</v>
      </c>
      <c r="N4440" t="e">
        <f>INDEX(XML!$A$2:$R$782,MATCH(C4440,XML!$D$2:$D$737,0),2)</f>
        <v>#N/A</v>
      </c>
    </row>
    <row r="4441" spans="1:14" ht="33.75" customHeight="1" x14ac:dyDescent="0.2">
      <c r="A4441">
        <v>42768</v>
      </c>
      <c r="B4441" t="s">
        <v>17233</v>
      </c>
      <c r="C4441" s="15" t="s">
        <v>17234</v>
      </c>
      <c r="D4441" s="15" t="s">
        <v>17235</v>
      </c>
      <c r="E4441">
        <v>210000</v>
      </c>
      <c r="F4441">
        <v>321000</v>
      </c>
      <c r="H4441">
        <v>2</v>
      </c>
      <c r="K4441" s="16">
        <f t="shared" si="207"/>
        <v>224700</v>
      </c>
      <c r="L4441" s="16">
        <f t="shared" si="208"/>
        <v>236526.31578947368</v>
      </c>
      <c r="M4441" s="16">
        <f t="shared" si="209"/>
        <v>268779.90430622012</v>
      </c>
      <c r="N4441" t="e">
        <f>INDEX(XML!$A$2:$R$782,MATCH(C4441,XML!$D$2:$D$737,0),2)</f>
        <v>#N/A</v>
      </c>
    </row>
    <row r="4442" spans="1:14" ht="33.75" customHeight="1" x14ac:dyDescent="0.2">
      <c r="A4442">
        <v>58568</v>
      </c>
      <c r="B4442" t="s">
        <v>24376</v>
      </c>
      <c r="C4442" s="15" t="s">
        <v>24377</v>
      </c>
      <c r="D4442" s="15" t="s">
        <v>24378</v>
      </c>
      <c r="E4442">
        <v>288900</v>
      </c>
      <c r="F4442">
        <v>385200</v>
      </c>
      <c r="H4442">
        <v>3</v>
      </c>
      <c r="K4442" s="16">
        <f t="shared" si="207"/>
        <v>309123</v>
      </c>
      <c r="L4442" s="16">
        <f t="shared" si="208"/>
        <v>325392.63157894736</v>
      </c>
      <c r="M4442" s="16">
        <f t="shared" si="209"/>
        <v>369764.3540669856</v>
      </c>
      <c r="N4442" t="e">
        <f>INDEX(XML!$A$2:$R$782,MATCH(C4442,XML!$D$2:$D$737,0),2)</f>
        <v>#N/A</v>
      </c>
    </row>
    <row r="4443" spans="1:14" ht="33.75" customHeight="1" x14ac:dyDescent="0.2">
      <c r="A4443">
        <v>79685</v>
      </c>
      <c r="B4443" t="s">
        <v>39970</v>
      </c>
      <c r="C4443" s="15" t="s">
        <v>39971</v>
      </c>
      <c r="D4443" s="15" t="s">
        <v>39972</v>
      </c>
      <c r="E4443">
        <v>20000</v>
      </c>
      <c r="F4443">
        <v>28000</v>
      </c>
      <c r="H4443" t="s">
        <v>746</v>
      </c>
      <c r="K4443" s="16">
        <f t="shared" si="207"/>
        <v>22400</v>
      </c>
      <c r="L4443" s="16">
        <f t="shared" si="208"/>
        <v>23578.947368421053</v>
      </c>
      <c r="M4443" s="16">
        <f t="shared" si="209"/>
        <v>26794.258373205739</v>
      </c>
      <c r="N4443" t="e">
        <f>INDEX(XML!$A$2:$R$782,MATCH(C4443,XML!$D$2:$D$737,0),2)</f>
        <v>#N/A</v>
      </c>
    </row>
    <row r="4444" spans="1:14" ht="33.75" customHeight="1" x14ac:dyDescent="0.2">
      <c r="A4444">
        <v>26284</v>
      </c>
      <c r="B4444" t="s">
        <v>5818</v>
      </c>
      <c r="C4444" s="15" t="s">
        <v>5819</v>
      </c>
      <c r="D4444" s="15" t="s">
        <v>14728</v>
      </c>
      <c r="E4444">
        <v>20129</v>
      </c>
      <c r="F4444">
        <v>26839</v>
      </c>
      <c r="K4444" s="16">
        <f t="shared" si="207"/>
        <v>22544.48</v>
      </c>
      <c r="L4444" s="16">
        <f t="shared" si="208"/>
        <v>23731.031578947368</v>
      </c>
      <c r="M4444" s="16">
        <f t="shared" si="209"/>
        <v>26967.081339712917</v>
      </c>
      <c r="N4444">
        <f>INDEX(XML!$A$2:$R$782,MATCH(C4444,XML!$D$2:$D$737,0),2)</f>
        <v>10000014014</v>
      </c>
    </row>
    <row r="4445" spans="1:14" ht="33.75" customHeight="1" x14ac:dyDescent="0.2">
      <c r="A4445">
        <v>79695</v>
      </c>
      <c r="B4445" t="s">
        <v>39976</v>
      </c>
      <c r="C4445" s="15" t="s">
        <v>39977</v>
      </c>
      <c r="D4445" s="15" t="s">
        <v>39978</v>
      </c>
      <c r="E4445">
        <v>32605</v>
      </c>
      <c r="F4445">
        <v>45647</v>
      </c>
      <c r="H4445" t="s">
        <v>746</v>
      </c>
      <c r="K4445" s="16">
        <f t="shared" si="207"/>
        <v>36517.599999999999</v>
      </c>
      <c r="L4445" s="16">
        <f t="shared" si="208"/>
        <v>38439.57894736842</v>
      </c>
      <c r="M4445" s="16">
        <f t="shared" si="209"/>
        <v>43681.339712918656</v>
      </c>
      <c r="N4445" t="e">
        <f>INDEX(XML!$A$2:$R$782,MATCH(C4445,XML!$D$2:$D$737,0),2)</f>
        <v>#N/A</v>
      </c>
    </row>
    <row r="4446" spans="1:14" ht="33.75" customHeight="1" x14ac:dyDescent="0.2">
      <c r="A4446">
        <v>49217</v>
      </c>
      <c r="B4446" t="s">
        <v>45970</v>
      </c>
      <c r="C4446" s="15" t="s">
        <v>45971</v>
      </c>
      <c r="D4446" s="15" t="s">
        <v>45972</v>
      </c>
      <c r="E4446">
        <v>53000</v>
      </c>
      <c r="F4446">
        <v>74200</v>
      </c>
      <c r="H4446">
        <v>4</v>
      </c>
      <c r="K4446" s="16">
        <f t="shared" si="207"/>
        <v>56710</v>
      </c>
      <c r="L4446" s="16">
        <f t="shared" si="208"/>
        <v>59694.73684210526</v>
      </c>
      <c r="M4446" s="16">
        <f t="shared" si="209"/>
        <v>67834.928229665064</v>
      </c>
      <c r="N4446" t="e">
        <f>INDEX(XML!$A$2:$R$782,MATCH(C4446,XML!$D$2:$D$737,0),2)</f>
        <v>#N/A</v>
      </c>
    </row>
    <row r="4447" spans="1:14" ht="33.75" customHeight="1" x14ac:dyDescent="0.2">
      <c r="A4447">
        <v>79686</v>
      </c>
      <c r="B4447" t="s">
        <v>39973</v>
      </c>
      <c r="C4447" s="15" t="s">
        <v>39974</v>
      </c>
      <c r="D4447" s="15" t="s">
        <v>39975</v>
      </c>
      <c r="E4447">
        <v>27000</v>
      </c>
      <c r="F4447">
        <v>37800</v>
      </c>
      <c r="H4447" t="s">
        <v>746</v>
      </c>
      <c r="K4447" s="16">
        <f t="shared" si="207"/>
        <v>30240</v>
      </c>
      <c r="L4447" s="16">
        <f t="shared" si="208"/>
        <v>31831.57894736842</v>
      </c>
      <c r="M4447" s="16">
        <f t="shared" si="209"/>
        <v>36172.248803827744</v>
      </c>
      <c r="N4447" t="e">
        <f>INDEX(XML!$A$2:$R$782,MATCH(C4447,XML!$D$2:$D$737,0),2)</f>
        <v>#N/A</v>
      </c>
    </row>
    <row r="4448" spans="1:14" ht="33.75" customHeight="1" x14ac:dyDescent="0.2">
      <c r="A4448">
        <v>79699</v>
      </c>
      <c r="B4448" t="s">
        <v>39979</v>
      </c>
      <c r="C4448" s="15" t="s">
        <v>39980</v>
      </c>
      <c r="D4448" s="15" t="s">
        <v>39981</v>
      </c>
      <c r="E4448">
        <v>39500</v>
      </c>
      <c r="F4448">
        <v>55300</v>
      </c>
      <c r="H4448">
        <v>14</v>
      </c>
      <c r="K4448" s="16">
        <f t="shared" si="207"/>
        <v>44240</v>
      </c>
      <c r="L4448" s="16">
        <f t="shared" si="208"/>
        <v>46568.42105263158</v>
      </c>
      <c r="M4448" s="16">
        <f t="shared" si="209"/>
        <v>52918.660287081337</v>
      </c>
      <c r="N4448" t="e">
        <f>INDEX(XML!$A$2:$R$782,MATCH(C4448,XML!$D$2:$D$737,0),2)</f>
        <v>#N/A</v>
      </c>
    </row>
    <row r="4449" spans="1:14" ht="33.75" customHeight="1" x14ac:dyDescent="0.2">
      <c r="A4449">
        <v>79700</v>
      </c>
      <c r="B4449" t="s">
        <v>39982</v>
      </c>
      <c r="C4449" s="15" t="s">
        <v>39983</v>
      </c>
      <c r="D4449" s="15" t="s">
        <v>39984</v>
      </c>
      <c r="E4449">
        <v>40000</v>
      </c>
      <c r="F4449">
        <v>56000</v>
      </c>
      <c r="H4449" t="s">
        <v>746</v>
      </c>
      <c r="K4449" s="16">
        <f t="shared" si="207"/>
        <v>44800</v>
      </c>
      <c r="L4449" s="16">
        <f t="shared" si="208"/>
        <v>47157.894736842107</v>
      </c>
      <c r="M4449" s="16">
        <f t="shared" si="209"/>
        <v>53588.516746411478</v>
      </c>
      <c r="N4449" t="e">
        <f>INDEX(XML!$A$2:$R$782,MATCH(C4449,XML!$D$2:$D$737,0),2)</f>
        <v>#N/A</v>
      </c>
    </row>
    <row r="4450" spans="1:14" ht="33.75" customHeight="1" x14ac:dyDescent="0.2">
      <c r="A4450">
        <v>56979</v>
      </c>
      <c r="B4450" t="s">
        <v>33994</v>
      </c>
      <c r="C4450" s="15" t="s">
        <v>33995</v>
      </c>
      <c r="D4450" s="15" t="s">
        <v>33996</v>
      </c>
      <c r="E4450">
        <v>188125</v>
      </c>
      <c r="F4450">
        <v>250833</v>
      </c>
      <c r="K4450" s="16">
        <f t="shared" si="207"/>
        <v>201293.75</v>
      </c>
      <c r="L4450" s="16">
        <f t="shared" si="208"/>
        <v>211888.15789473685</v>
      </c>
      <c r="M4450" s="16">
        <f t="shared" si="209"/>
        <v>240781.99760765553</v>
      </c>
      <c r="N4450" t="e">
        <f>INDEX(XML!$A$2:$R$782,MATCH(C4450,XML!$D$2:$D$737,0),2)</f>
        <v>#N/A</v>
      </c>
    </row>
    <row r="4451" spans="1:14" ht="67.5" x14ac:dyDescent="0.2">
      <c r="A4451">
        <v>38811</v>
      </c>
      <c r="B4451" t="s">
        <v>33985</v>
      </c>
      <c r="C4451" s="15" t="s">
        <v>33986</v>
      </c>
      <c r="D4451" s="15" t="s">
        <v>46036</v>
      </c>
      <c r="E4451">
        <v>59663</v>
      </c>
      <c r="F4451">
        <v>79550</v>
      </c>
      <c r="H4451">
        <v>27</v>
      </c>
      <c r="K4451" s="16">
        <f t="shared" si="207"/>
        <v>63839.41</v>
      </c>
      <c r="L4451" s="16">
        <f t="shared" si="208"/>
        <v>67199.378947368416</v>
      </c>
      <c r="M4451" s="16">
        <f t="shared" si="209"/>
        <v>76362.93062200956</v>
      </c>
      <c r="N4451" t="e">
        <f>INDEX(XML!$A$2:$R$782,MATCH(C4451,XML!$D$2:$D$737,0),2)</f>
        <v>#N/A</v>
      </c>
    </row>
    <row r="4452" spans="1:14" ht="33.75" customHeight="1" x14ac:dyDescent="0.2">
      <c r="A4452">
        <v>79714</v>
      </c>
      <c r="B4452" t="s">
        <v>39988</v>
      </c>
      <c r="C4452" s="15" t="s">
        <v>39989</v>
      </c>
      <c r="D4452" s="15" t="s">
        <v>39990</v>
      </c>
      <c r="E4452">
        <v>98000</v>
      </c>
      <c r="F4452">
        <v>137200</v>
      </c>
      <c r="H4452">
        <v>10</v>
      </c>
      <c r="K4452" s="16">
        <f t="shared" si="207"/>
        <v>104860</v>
      </c>
      <c r="L4452" s="16">
        <f t="shared" si="208"/>
        <v>110378.94736842105</v>
      </c>
      <c r="M4452" s="16">
        <f t="shared" si="209"/>
        <v>125430.62200956937</v>
      </c>
      <c r="N4452" t="e">
        <f>INDEX(XML!$A$2:$R$782,MATCH(C4452,XML!$D$2:$D$737,0),2)</f>
        <v>#N/A</v>
      </c>
    </row>
    <row r="4453" spans="1:14" ht="67.5" x14ac:dyDescent="0.2">
      <c r="A4453">
        <v>79708</v>
      </c>
      <c r="B4453" t="s">
        <v>39985</v>
      </c>
      <c r="C4453" s="15" t="s">
        <v>39986</v>
      </c>
      <c r="D4453" s="15" t="s">
        <v>39987</v>
      </c>
      <c r="E4453">
        <v>85000</v>
      </c>
      <c r="F4453">
        <v>119000</v>
      </c>
      <c r="H4453">
        <v>14</v>
      </c>
      <c r="K4453" s="16">
        <f t="shared" si="207"/>
        <v>90950</v>
      </c>
      <c r="L4453" s="16">
        <f t="shared" si="208"/>
        <v>95736.84210526316</v>
      </c>
      <c r="M4453" s="16">
        <f t="shared" si="209"/>
        <v>108791.86602870813</v>
      </c>
      <c r="N4453" t="e">
        <f>INDEX(XML!$A$2:$R$782,MATCH(C4453,XML!$D$2:$D$737,0),2)</f>
        <v>#N/A</v>
      </c>
    </row>
    <row r="4454" spans="1:14" ht="67.5" x14ac:dyDescent="0.2">
      <c r="A4454">
        <v>52036</v>
      </c>
      <c r="B4454" t="s">
        <v>41014</v>
      </c>
      <c r="C4454" s="15" t="s">
        <v>41015</v>
      </c>
      <c r="D4454" s="15" t="s">
        <v>41016</v>
      </c>
      <c r="E4454">
        <v>86000</v>
      </c>
      <c r="F4454">
        <v>114667</v>
      </c>
      <c r="K4454" s="16">
        <f t="shared" si="207"/>
        <v>92020</v>
      </c>
      <c r="L4454" s="16">
        <f t="shared" si="208"/>
        <v>96863.15789473684</v>
      </c>
      <c r="M4454" s="16">
        <f t="shared" si="209"/>
        <v>110071.77033492824</v>
      </c>
      <c r="N4454" t="e">
        <f>INDEX(XML!$A$2:$R$782,MATCH(C4454,XML!$D$2:$D$737,0),2)</f>
        <v>#N/A</v>
      </c>
    </row>
    <row r="4455" spans="1:14" ht="78.75" x14ac:dyDescent="0.2">
      <c r="A4455">
        <v>22267</v>
      </c>
      <c r="B4455" t="s">
        <v>5820</v>
      </c>
      <c r="C4455" s="15" t="s">
        <v>5821</v>
      </c>
      <c r="D4455" s="15" t="s">
        <v>14729</v>
      </c>
      <c r="E4455">
        <v>129000</v>
      </c>
      <c r="F4455">
        <v>172000</v>
      </c>
      <c r="K4455" s="16">
        <f t="shared" si="207"/>
        <v>138030</v>
      </c>
      <c r="L4455" s="16">
        <f t="shared" si="208"/>
        <v>145294.73684210525</v>
      </c>
      <c r="M4455" s="16">
        <f t="shared" si="209"/>
        <v>165107.65550239233</v>
      </c>
      <c r="N4455" t="e">
        <f>INDEX(XML!$A$2:$R$782,MATCH(C4455,XML!$D$2:$D$737,0),2)</f>
        <v>#N/A</v>
      </c>
    </row>
    <row r="4456" spans="1:14" ht="33.75" customHeight="1" x14ac:dyDescent="0.2">
      <c r="A4456">
        <v>52037</v>
      </c>
      <c r="B4456" t="s">
        <v>39965</v>
      </c>
      <c r="C4456" s="15" t="s">
        <v>39966</v>
      </c>
      <c r="D4456" s="15" t="s">
        <v>46037</v>
      </c>
      <c r="E4456">
        <v>78052</v>
      </c>
      <c r="F4456">
        <v>109273</v>
      </c>
      <c r="H4456" t="s">
        <v>746</v>
      </c>
      <c r="K4456" s="16">
        <f t="shared" si="207"/>
        <v>83515.64</v>
      </c>
      <c r="L4456" s="16">
        <f t="shared" si="208"/>
        <v>87911.2</v>
      </c>
      <c r="M4456" s="16">
        <f t="shared" si="209"/>
        <v>99899.090909090912</v>
      </c>
      <c r="N4456" t="e">
        <f>INDEX(XML!$A$2:$R$782,MATCH(C4456,XML!$D$2:$D$737,0),2)</f>
        <v>#N/A</v>
      </c>
    </row>
    <row r="4457" spans="1:14" ht="67.5" x14ac:dyDescent="0.2">
      <c r="A4457">
        <v>76156</v>
      </c>
      <c r="B4457" t="s">
        <v>41017</v>
      </c>
      <c r="C4457" s="15" t="s">
        <v>41018</v>
      </c>
      <c r="D4457" s="15" t="s">
        <v>41019</v>
      </c>
      <c r="E4457">
        <v>94600</v>
      </c>
      <c r="F4457">
        <v>126133</v>
      </c>
      <c r="K4457" s="16">
        <f t="shared" si="207"/>
        <v>101222</v>
      </c>
      <c r="L4457" s="16">
        <f t="shared" si="208"/>
        <v>106549.47368421052</v>
      </c>
      <c r="M4457" s="16">
        <f t="shared" si="209"/>
        <v>121078.94736842104</v>
      </c>
      <c r="N4457" t="e">
        <f>INDEX(XML!$A$2:$R$782,MATCH(C4457,XML!$D$2:$D$737,0),2)</f>
        <v>#N/A</v>
      </c>
    </row>
    <row r="4458" spans="1:14" ht="90" x14ac:dyDescent="0.2">
      <c r="A4458">
        <v>76158</v>
      </c>
      <c r="B4458" t="s">
        <v>33987</v>
      </c>
      <c r="C4458" s="15" t="s">
        <v>33988</v>
      </c>
      <c r="D4458" s="15" t="s">
        <v>33989</v>
      </c>
      <c r="E4458">
        <v>106425</v>
      </c>
      <c r="F4458">
        <v>141900</v>
      </c>
      <c r="H4458" t="s">
        <v>746</v>
      </c>
      <c r="K4458" s="16">
        <f t="shared" si="207"/>
        <v>113874.75</v>
      </c>
      <c r="L4458" s="16">
        <f t="shared" si="208"/>
        <v>119868.15789473684</v>
      </c>
      <c r="M4458" s="16">
        <f t="shared" si="209"/>
        <v>136213.81578947368</v>
      </c>
      <c r="N4458" t="e">
        <f>INDEX(XML!$A$2:$R$782,MATCH(C4458,XML!$D$2:$D$737,0),2)</f>
        <v>#N/A</v>
      </c>
    </row>
    <row r="4459" spans="1:14" ht="90" x14ac:dyDescent="0.2">
      <c r="A4459">
        <v>39649</v>
      </c>
      <c r="B4459" t="s">
        <v>33990</v>
      </c>
      <c r="C4459" s="15" t="s">
        <v>5822</v>
      </c>
      <c r="D4459" s="15" t="s">
        <v>33991</v>
      </c>
      <c r="E4459">
        <v>114000</v>
      </c>
      <c r="F4459">
        <v>152000</v>
      </c>
      <c r="H4459" t="s">
        <v>746</v>
      </c>
      <c r="K4459" s="16">
        <f t="shared" si="207"/>
        <v>121980</v>
      </c>
      <c r="L4459" s="16">
        <f t="shared" si="208"/>
        <v>128400</v>
      </c>
      <c r="M4459" s="16">
        <f t="shared" si="209"/>
        <v>145909.09090909091</v>
      </c>
      <c r="N4459">
        <f>INDEX(XML!$A$2:$R$782,MATCH(C4459,XML!$D$2:$D$737,0),2)</f>
        <v>10000018413</v>
      </c>
    </row>
    <row r="4460" spans="1:14" ht="90" x14ac:dyDescent="0.2">
      <c r="A4460">
        <v>56975</v>
      </c>
      <c r="B4460" t="s">
        <v>45976</v>
      </c>
      <c r="C4460" s="15" t="s">
        <v>45977</v>
      </c>
      <c r="D4460" s="15" t="s">
        <v>45978</v>
      </c>
      <c r="E4460">
        <v>120000</v>
      </c>
      <c r="F4460">
        <v>165000</v>
      </c>
      <c r="H4460">
        <v>5</v>
      </c>
      <c r="K4460" s="16">
        <f t="shared" si="207"/>
        <v>128400</v>
      </c>
      <c r="L4460" s="16">
        <f t="shared" si="208"/>
        <v>135157.89473684211</v>
      </c>
      <c r="M4460" s="16">
        <f t="shared" si="209"/>
        <v>153588.51674641148</v>
      </c>
      <c r="N4460" t="e">
        <f>INDEX(XML!$A$2:$R$782,MATCH(C4460,XML!$D$2:$D$737,0),2)</f>
        <v>#N/A</v>
      </c>
    </row>
    <row r="4461" spans="1:14" ht="78.75" x14ac:dyDescent="0.2">
      <c r="A4461">
        <v>59495</v>
      </c>
      <c r="B4461" t="s">
        <v>39967</v>
      </c>
      <c r="C4461" s="15" t="s">
        <v>39968</v>
      </c>
      <c r="D4461" s="15" t="s">
        <v>39969</v>
      </c>
      <c r="E4461">
        <v>246500</v>
      </c>
      <c r="F4461">
        <v>320500</v>
      </c>
      <c r="H4461">
        <v>7</v>
      </c>
      <c r="K4461" s="16">
        <f t="shared" si="207"/>
        <v>263755</v>
      </c>
      <c r="L4461" s="16">
        <f t="shared" si="208"/>
        <v>277636.84210526315</v>
      </c>
      <c r="M4461" s="16">
        <f t="shared" si="209"/>
        <v>315496.41148325359</v>
      </c>
      <c r="N4461" t="e">
        <f>INDEX(XML!$A$2:$R$782,MATCH(C4461,XML!$D$2:$D$737,0),2)</f>
        <v>#N/A</v>
      </c>
    </row>
    <row r="4462" spans="1:14" ht="78.75" x14ac:dyDescent="0.2">
      <c r="A4462">
        <v>53824</v>
      </c>
      <c r="B4462" t="s">
        <v>45973</v>
      </c>
      <c r="C4462" s="15" t="s">
        <v>45974</v>
      </c>
      <c r="D4462" s="15" t="s">
        <v>45975</v>
      </c>
      <c r="E4462">
        <v>199000</v>
      </c>
      <c r="F4462">
        <v>265000</v>
      </c>
      <c r="K4462" s="16">
        <f t="shared" si="207"/>
        <v>212930</v>
      </c>
      <c r="L4462" s="16">
        <f t="shared" si="208"/>
        <v>224136.84210526315</v>
      </c>
      <c r="M4462" s="16">
        <f t="shared" si="209"/>
        <v>254700.95693779903</v>
      </c>
      <c r="N4462" t="e">
        <f>INDEX(XML!$A$2:$R$782,MATCH(C4462,XML!$D$2:$D$737,0),2)</f>
        <v>#N/A</v>
      </c>
    </row>
    <row r="4463" spans="1:14" ht="78.75" x14ac:dyDescent="0.2">
      <c r="A4463">
        <v>59496</v>
      </c>
      <c r="B4463" t="s">
        <v>33992</v>
      </c>
      <c r="C4463" s="15" t="s">
        <v>33993</v>
      </c>
      <c r="D4463" s="15" t="s">
        <v>46038</v>
      </c>
      <c r="E4463">
        <v>220375</v>
      </c>
      <c r="F4463">
        <v>293833</v>
      </c>
      <c r="H4463">
        <v>2</v>
      </c>
      <c r="K4463" s="16">
        <f t="shared" si="207"/>
        <v>235801.25</v>
      </c>
      <c r="L4463" s="16">
        <f t="shared" si="208"/>
        <v>248211.84210526315</v>
      </c>
      <c r="M4463" s="16">
        <f t="shared" si="209"/>
        <v>282058.91148325359</v>
      </c>
      <c r="N4463" t="e">
        <f>INDEX(XML!$A$2:$R$782,MATCH(C4463,XML!$D$2:$D$737,0),2)</f>
        <v>#N/A</v>
      </c>
    </row>
    <row r="4464" spans="1:14" ht="78.75" x14ac:dyDescent="0.2">
      <c r="A4464">
        <v>73618</v>
      </c>
      <c r="B4464" t="s">
        <v>31297</v>
      </c>
      <c r="C4464" s="15" t="s">
        <v>31298</v>
      </c>
      <c r="D4464" s="15" t="s">
        <v>31299</v>
      </c>
      <c r="E4464">
        <v>129000</v>
      </c>
      <c r="F4464">
        <v>172000</v>
      </c>
      <c r="H4464">
        <v>29</v>
      </c>
      <c r="K4464" s="16">
        <f t="shared" si="207"/>
        <v>138030</v>
      </c>
      <c r="L4464" s="16">
        <f t="shared" si="208"/>
        <v>145294.73684210525</v>
      </c>
      <c r="M4464" s="16">
        <f t="shared" si="209"/>
        <v>165107.65550239233</v>
      </c>
      <c r="N4464" t="e">
        <f>INDEX(XML!$A$2:$R$782,MATCH(C4464,XML!$D$2:$D$737,0),2)</f>
        <v>#N/A</v>
      </c>
    </row>
    <row r="4465" spans="1:14" ht="67.5" x14ac:dyDescent="0.2">
      <c r="A4465">
        <v>76159</v>
      </c>
      <c r="B4465" t="s">
        <v>41020</v>
      </c>
      <c r="C4465" s="15" t="s">
        <v>41021</v>
      </c>
      <c r="D4465" s="15" t="s">
        <v>41022</v>
      </c>
      <c r="E4465">
        <v>306375</v>
      </c>
      <c r="F4465">
        <v>408500</v>
      </c>
      <c r="H4465">
        <v>35</v>
      </c>
      <c r="K4465" s="16">
        <f t="shared" si="207"/>
        <v>327821.25</v>
      </c>
      <c r="L4465" s="16">
        <f t="shared" si="208"/>
        <v>345075</v>
      </c>
      <c r="M4465" s="16">
        <f t="shared" si="209"/>
        <v>392130.68181818182</v>
      </c>
      <c r="N4465" t="e">
        <f>INDEX(XML!$A$2:$R$782,MATCH(C4465,XML!$D$2:$D$737,0),2)</f>
        <v>#N/A</v>
      </c>
    </row>
    <row r="4466" spans="1:14" ht="56.25" x14ac:dyDescent="0.2">
      <c r="A4466">
        <v>5097</v>
      </c>
      <c r="B4466" t="s">
        <v>5825</v>
      </c>
      <c r="C4466" s="15" t="s">
        <v>5826</v>
      </c>
      <c r="D4466" s="15" t="s">
        <v>14730</v>
      </c>
      <c r="E4466">
        <v>23772</v>
      </c>
      <c r="F4466">
        <v>28990</v>
      </c>
      <c r="H4466" t="s">
        <v>746</v>
      </c>
      <c r="K4466" s="16">
        <f t="shared" si="207"/>
        <v>26624.639999999999</v>
      </c>
      <c r="L4466" s="16">
        <f t="shared" si="208"/>
        <v>28025.936842105264</v>
      </c>
      <c r="M4466" s="16">
        <f t="shared" si="209"/>
        <v>31847.655502392343</v>
      </c>
      <c r="N4466" t="e">
        <f>INDEX(XML!$A$2:$R$782,MATCH(C4466,XML!$D$2:$D$737,0),2)</f>
        <v>#N/A</v>
      </c>
    </row>
    <row r="4467" spans="1:14" ht="22.5" customHeight="1" x14ac:dyDescent="0.2">
      <c r="A4467">
        <v>1224</v>
      </c>
      <c r="B4467" t="s">
        <v>5827</v>
      </c>
      <c r="C4467" s="15" t="s">
        <v>5828</v>
      </c>
      <c r="D4467" s="15" t="s">
        <v>14731</v>
      </c>
      <c r="E4467">
        <v>26232</v>
      </c>
      <c r="F4467">
        <v>31990</v>
      </c>
      <c r="H4467">
        <v>33</v>
      </c>
      <c r="K4467" s="16">
        <f t="shared" si="207"/>
        <v>29379.84</v>
      </c>
      <c r="L4467" s="16">
        <f t="shared" si="208"/>
        <v>30926.147368421054</v>
      </c>
      <c r="M4467" s="16">
        <f t="shared" si="209"/>
        <v>35143.349282296658</v>
      </c>
      <c r="N4467" t="e">
        <f>INDEX(XML!$A$2:$R$782,MATCH(C4467,XML!$D$2:$D$737,0),2)</f>
        <v>#N/A</v>
      </c>
    </row>
    <row r="4468" spans="1:14" ht="67.5" x14ac:dyDescent="0.2">
      <c r="A4468">
        <v>6668</v>
      </c>
      <c r="B4468" t="s">
        <v>5829</v>
      </c>
      <c r="C4468" s="15" t="s">
        <v>5830</v>
      </c>
      <c r="D4468" s="15" t="s">
        <v>14732</v>
      </c>
      <c r="E4468">
        <v>27872</v>
      </c>
      <c r="F4468">
        <v>33990</v>
      </c>
      <c r="H4468" t="s">
        <v>746</v>
      </c>
      <c r="K4468" s="16">
        <f t="shared" si="207"/>
        <v>31216.639999999999</v>
      </c>
      <c r="L4468" s="16">
        <f t="shared" si="208"/>
        <v>32859.621052631577</v>
      </c>
      <c r="M4468" s="16">
        <f t="shared" si="209"/>
        <v>37340.478468899521</v>
      </c>
      <c r="N4468" t="e">
        <f>INDEX(XML!$A$2:$R$782,MATCH(C4468,XML!$D$2:$D$737,0),2)</f>
        <v>#N/A</v>
      </c>
    </row>
    <row r="4469" spans="1:14" ht="67.5" x14ac:dyDescent="0.2">
      <c r="A4469">
        <v>1660</v>
      </c>
      <c r="B4469" t="s">
        <v>5831</v>
      </c>
      <c r="C4469" s="15" t="s">
        <v>5832</v>
      </c>
      <c r="D4469" s="15" t="s">
        <v>14733</v>
      </c>
      <c r="E4469">
        <v>39352</v>
      </c>
      <c r="F4469">
        <v>47990</v>
      </c>
      <c r="H4469">
        <v>19</v>
      </c>
      <c r="K4469" s="16">
        <f t="shared" si="207"/>
        <v>44074.239999999998</v>
      </c>
      <c r="L4469" s="16">
        <f t="shared" si="208"/>
        <v>46393.936842105264</v>
      </c>
      <c r="M4469" s="16">
        <f t="shared" si="209"/>
        <v>52720.382775119622</v>
      </c>
      <c r="N4469" t="str">
        <f>INDEX(XML!$A$2:$R$782,MATCH(C4469,XML!$D$2:$D$737,0),2)</f>
        <v>100707049_735236</v>
      </c>
    </row>
    <row r="4470" spans="1:14" ht="67.5" x14ac:dyDescent="0.2">
      <c r="A4470">
        <v>16425</v>
      </c>
      <c r="B4470" t="s">
        <v>5833</v>
      </c>
      <c r="C4470" s="15" t="s">
        <v>5834</v>
      </c>
      <c r="D4470" s="15" t="s">
        <v>14734</v>
      </c>
      <c r="E4470">
        <v>74612</v>
      </c>
      <c r="F4470">
        <v>90990</v>
      </c>
      <c r="H4470">
        <v>31</v>
      </c>
      <c r="K4470" s="16">
        <f t="shared" si="207"/>
        <v>79834.84</v>
      </c>
      <c r="L4470" s="16">
        <f t="shared" si="208"/>
        <v>84036.673684210531</v>
      </c>
      <c r="M4470" s="16">
        <f t="shared" si="209"/>
        <v>95496.220095693789</v>
      </c>
      <c r="N4470" t="e">
        <f>INDEX(XML!$A$2:$R$782,MATCH(C4470,XML!$D$2:$D$737,0),2)</f>
        <v>#N/A</v>
      </c>
    </row>
    <row r="4471" spans="1:14" ht="56.25" x14ac:dyDescent="0.2">
      <c r="A4471">
        <v>3294</v>
      </c>
      <c r="B4471" t="s">
        <v>5835</v>
      </c>
      <c r="C4471" s="15" t="s">
        <v>5836</v>
      </c>
      <c r="D4471" s="15" t="s">
        <v>14735</v>
      </c>
      <c r="E4471">
        <v>39092</v>
      </c>
      <c r="F4471">
        <v>45990</v>
      </c>
      <c r="H4471" t="s">
        <v>746</v>
      </c>
      <c r="K4471" s="16">
        <f t="shared" si="207"/>
        <v>43783.040000000001</v>
      </c>
      <c r="L4471" s="16">
        <f t="shared" si="208"/>
        <v>46087.410526315791</v>
      </c>
      <c r="M4471" s="16">
        <f t="shared" si="209"/>
        <v>52372.057416267948</v>
      </c>
      <c r="N4471">
        <f>INDEX(XML!$A$2:$R$782,MATCH(C4471,XML!$D$2:$D$737,0),2)</f>
        <v>10000005060</v>
      </c>
    </row>
    <row r="4472" spans="1:14" ht="67.5" x14ac:dyDescent="0.2">
      <c r="A4472">
        <v>1701</v>
      </c>
      <c r="B4472" t="s">
        <v>5837</v>
      </c>
      <c r="C4472" s="15" t="s">
        <v>5838</v>
      </c>
      <c r="D4472" s="15" t="s">
        <v>14736</v>
      </c>
      <c r="E4472">
        <v>41642</v>
      </c>
      <c r="F4472">
        <v>48990</v>
      </c>
      <c r="H4472" t="s">
        <v>746</v>
      </c>
      <c r="K4472" s="16">
        <f t="shared" si="207"/>
        <v>46639.040000000001</v>
      </c>
      <c r="L4472" s="16">
        <f t="shared" si="208"/>
        <v>49093.72631578947</v>
      </c>
      <c r="M4472" s="16">
        <f t="shared" si="209"/>
        <v>55788.325358851675</v>
      </c>
      <c r="N4472" t="e">
        <f>INDEX(XML!$A$2:$R$782,MATCH(C4472,XML!$D$2:$D$737,0),2)</f>
        <v>#N/A</v>
      </c>
    </row>
    <row r="4473" spans="1:14" ht="90" x14ac:dyDescent="0.2">
      <c r="A4473">
        <v>24000</v>
      </c>
      <c r="B4473" t="s">
        <v>27172</v>
      </c>
      <c r="C4473" s="15" t="s">
        <v>5839</v>
      </c>
      <c r="D4473" s="15" t="s">
        <v>27173</v>
      </c>
      <c r="E4473">
        <v>50142</v>
      </c>
      <c r="F4473">
        <v>58990</v>
      </c>
      <c r="H4473">
        <v>43</v>
      </c>
      <c r="K4473" s="16">
        <f t="shared" si="207"/>
        <v>53651.94</v>
      </c>
      <c r="L4473" s="16">
        <f t="shared" si="208"/>
        <v>56475.72631578947</v>
      </c>
      <c r="M4473" s="16">
        <f t="shared" si="209"/>
        <v>64176.961722488042</v>
      </c>
      <c r="N4473">
        <f>INDEX(XML!$A$2:$R$782,MATCH(C4473,XML!$D$2:$D$737,0),2)</f>
        <v>10000018381</v>
      </c>
    </row>
    <row r="4474" spans="1:14" ht="67.5" x14ac:dyDescent="0.2">
      <c r="A4474">
        <v>3106</v>
      </c>
      <c r="B4474" t="s">
        <v>5840</v>
      </c>
      <c r="C4474" s="15" t="s">
        <v>5841</v>
      </c>
      <c r="D4474" s="15" t="s">
        <v>32256</v>
      </c>
      <c r="E4474">
        <v>48442</v>
      </c>
      <c r="F4474">
        <v>56990</v>
      </c>
      <c r="H4474" t="s">
        <v>746</v>
      </c>
      <c r="K4474" s="16">
        <f t="shared" si="207"/>
        <v>54255.040000000001</v>
      </c>
      <c r="L4474" s="16">
        <f t="shared" si="208"/>
        <v>57110.568421052631</v>
      </c>
      <c r="M4474" s="16">
        <f t="shared" si="209"/>
        <v>64898.373205741627</v>
      </c>
      <c r="N4474" t="e">
        <f>INDEX(XML!$A$2:$R$782,MATCH(C4474,XML!$D$2:$D$737,0),2)</f>
        <v>#N/A</v>
      </c>
    </row>
    <row r="4475" spans="1:14" ht="78.75" x14ac:dyDescent="0.2">
      <c r="A4475">
        <v>24391</v>
      </c>
      <c r="B4475" t="s">
        <v>28567</v>
      </c>
      <c r="C4475" s="15" t="s">
        <v>28568</v>
      </c>
      <c r="D4475" s="15" t="s">
        <v>28569</v>
      </c>
      <c r="E4475">
        <v>72242</v>
      </c>
      <c r="F4475">
        <v>84990</v>
      </c>
      <c r="H4475">
        <v>49</v>
      </c>
      <c r="K4475" s="16">
        <f t="shared" si="207"/>
        <v>77298.94</v>
      </c>
      <c r="L4475" s="16">
        <f t="shared" si="208"/>
        <v>81367.30526315789</v>
      </c>
      <c r="M4475" s="16">
        <f t="shared" si="209"/>
        <v>92462.846889952139</v>
      </c>
      <c r="N4475" t="e">
        <f>INDEX(XML!$A$2:$R$782,MATCH(C4475,XML!$D$2:$D$737,0),2)</f>
        <v>#N/A</v>
      </c>
    </row>
    <row r="4476" spans="1:14" ht="67.5" x14ac:dyDescent="0.2">
      <c r="A4476">
        <v>1659</v>
      </c>
      <c r="B4476" t="s">
        <v>5842</v>
      </c>
      <c r="C4476" s="15" t="s">
        <v>5843</v>
      </c>
      <c r="D4476" s="15" t="s">
        <v>32257</v>
      </c>
      <c r="E4476">
        <v>60342</v>
      </c>
      <c r="F4476">
        <v>70990</v>
      </c>
      <c r="H4476" t="s">
        <v>746</v>
      </c>
      <c r="K4476" s="16">
        <f t="shared" si="207"/>
        <v>64565.94</v>
      </c>
      <c r="L4476" s="16">
        <f t="shared" si="208"/>
        <v>67964.14736842105</v>
      </c>
      <c r="M4476" s="16">
        <f t="shared" si="209"/>
        <v>77231.985645933019</v>
      </c>
      <c r="N4476" t="e">
        <f>INDEX(XML!$A$2:$R$782,MATCH(C4476,XML!$D$2:$D$737,0),2)</f>
        <v>#N/A</v>
      </c>
    </row>
    <row r="4477" spans="1:14" ht="67.5" x14ac:dyDescent="0.2">
      <c r="A4477">
        <v>7414</v>
      </c>
      <c r="B4477" t="s">
        <v>5844</v>
      </c>
      <c r="C4477" s="15" t="s">
        <v>5845</v>
      </c>
      <c r="D4477" s="15" t="s">
        <v>20445</v>
      </c>
      <c r="E4477">
        <v>164892</v>
      </c>
      <c r="F4477">
        <v>193990</v>
      </c>
      <c r="H4477" t="s">
        <v>746</v>
      </c>
      <c r="K4477" s="16">
        <f t="shared" si="207"/>
        <v>176434.44</v>
      </c>
      <c r="L4477" s="16">
        <f t="shared" si="208"/>
        <v>185720.46315789473</v>
      </c>
      <c r="M4477" s="16">
        <f t="shared" si="209"/>
        <v>211045.980861244</v>
      </c>
      <c r="N4477">
        <f>INDEX(XML!$A$2:$R$782,MATCH(C4477,XML!$D$2:$D$737,0),2)</f>
        <v>10000010806</v>
      </c>
    </row>
    <row r="4478" spans="1:14" ht="78.75" x14ac:dyDescent="0.2">
      <c r="A4478">
        <v>60013</v>
      </c>
      <c r="B4478" t="s">
        <v>24216</v>
      </c>
      <c r="C4478" s="15" t="s">
        <v>24217</v>
      </c>
      <c r="D4478" s="15" t="s">
        <v>39495</v>
      </c>
      <c r="E4478">
        <v>83292</v>
      </c>
      <c r="F4478">
        <v>97990</v>
      </c>
      <c r="H4478">
        <v>26</v>
      </c>
      <c r="K4478" s="16">
        <f t="shared" si="207"/>
        <v>89122.44</v>
      </c>
      <c r="L4478" s="16">
        <f t="shared" si="208"/>
        <v>93813.094736842104</v>
      </c>
      <c r="M4478" s="16">
        <f t="shared" si="209"/>
        <v>106605.78947368421</v>
      </c>
      <c r="N4478" t="e">
        <f>INDEX(XML!$A$2:$R$782,MATCH(C4478,XML!$D$2:$D$737,0),2)</f>
        <v>#N/A</v>
      </c>
    </row>
    <row r="4479" spans="1:14" ht="67.5" x14ac:dyDescent="0.2">
      <c r="A4479">
        <v>60012</v>
      </c>
      <c r="B4479" t="s">
        <v>23897</v>
      </c>
      <c r="C4479" s="15" t="s">
        <v>23898</v>
      </c>
      <c r="D4479" s="15" t="s">
        <v>23899</v>
      </c>
      <c r="E4479">
        <v>58642</v>
      </c>
      <c r="F4479">
        <v>68990</v>
      </c>
      <c r="H4479" t="s">
        <v>746</v>
      </c>
      <c r="K4479" s="16">
        <f t="shared" si="207"/>
        <v>62746.94</v>
      </c>
      <c r="L4479" s="16">
        <f t="shared" si="208"/>
        <v>66049.410526315783</v>
      </c>
      <c r="M4479" s="16">
        <f t="shared" si="209"/>
        <v>75056.148325358852</v>
      </c>
      <c r="N4479" t="e">
        <f>INDEX(XML!$A$2:$R$782,MATCH(C4479,XML!$D$2:$D$737,0),2)</f>
        <v>#N/A</v>
      </c>
    </row>
    <row r="4480" spans="1:14" ht="56.25" x14ac:dyDescent="0.2">
      <c r="A4480">
        <v>65207</v>
      </c>
      <c r="B4480" t="s">
        <v>22489</v>
      </c>
      <c r="C4480" s="15" t="s">
        <v>22490</v>
      </c>
      <c r="D4480" s="15" t="s">
        <v>22491</v>
      </c>
      <c r="E4480">
        <v>125792</v>
      </c>
      <c r="F4480">
        <v>147990</v>
      </c>
      <c r="H4480" t="s">
        <v>746</v>
      </c>
      <c r="K4480" s="16">
        <f t="shared" si="207"/>
        <v>134597.44</v>
      </c>
      <c r="L4480" s="16">
        <f t="shared" si="208"/>
        <v>141681.51578947369</v>
      </c>
      <c r="M4480" s="16">
        <f t="shared" si="209"/>
        <v>161001.72248803827</v>
      </c>
      <c r="N4480" t="e">
        <f>INDEX(XML!$A$2:$R$782,MATCH(C4480,XML!$D$2:$D$737,0),2)</f>
        <v>#N/A</v>
      </c>
    </row>
    <row r="4481" spans="1:14" ht="56.25" x14ac:dyDescent="0.2">
      <c r="A4481">
        <v>64050</v>
      </c>
      <c r="B4481" t="s">
        <v>21377</v>
      </c>
      <c r="C4481" s="15" t="s">
        <v>21378</v>
      </c>
      <c r="D4481" s="15" t="s">
        <v>21379</v>
      </c>
      <c r="E4481">
        <v>157242</v>
      </c>
      <c r="F4481">
        <v>184990</v>
      </c>
      <c r="H4481">
        <v>37</v>
      </c>
      <c r="K4481" s="16">
        <f t="shared" si="207"/>
        <v>168248.94</v>
      </c>
      <c r="L4481" s="16">
        <f t="shared" si="208"/>
        <v>177104.14736842105</v>
      </c>
      <c r="M4481" s="16">
        <f t="shared" si="209"/>
        <v>201254.71291866025</v>
      </c>
      <c r="N4481" t="e">
        <f>INDEX(XML!$A$2:$R$782,MATCH(C4481,XML!$D$2:$D$737,0),2)</f>
        <v>#N/A</v>
      </c>
    </row>
    <row r="4482" spans="1:14" ht="78.75" x14ac:dyDescent="0.2">
      <c r="A4482">
        <v>64046</v>
      </c>
      <c r="B4482" t="s">
        <v>21368</v>
      </c>
      <c r="C4482" s="15" t="s">
        <v>21369</v>
      </c>
      <c r="D4482" s="15" t="s">
        <v>21370</v>
      </c>
      <c r="E4482">
        <v>225242</v>
      </c>
      <c r="F4482">
        <v>264990</v>
      </c>
      <c r="H4482">
        <v>48</v>
      </c>
      <c r="K4482" s="16">
        <f t="shared" si="207"/>
        <v>241008.94</v>
      </c>
      <c r="L4482" s="16">
        <f t="shared" si="208"/>
        <v>253693.62105263158</v>
      </c>
      <c r="M4482" s="16">
        <f t="shared" si="209"/>
        <v>288288.20574162679</v>
      </c>
      <c r="N4482" t="e">
        <f>INDEX(XML!$A$2:$R$782,MATCH(C4482,XML!$D$2:$D$737,0),2)</f>
        <v>#N/A</v>
      </c>
    </row>
    <row r="4483" spans="1:14" ht="56.25" x14ac:dyDescent="0.2">
      <c r="A4483">
        <v>64047</v>
      </c>
      <c r="B4483" t="s">
        <v>21371</v>
      </c>
      <c r="C4483" s="15" t="s">
        <v>21372</v>
      </c>
      <c r="D4483" s="15" t="s">
        <v>21373</v>
      </c>
      <c r="E4483">
        <v>292392</v>
      </c>
      <c r="F4483">
        <v>343990</v>
      </c>
      <c r="H4483">
        <v>47</v>
      </c>
      <c r="K4483" s="16">
        <f t="shared" si="207"/>
        <v>312859.44</v>
      </c>
      <c r="L4483" s="16">
        <f t="shared" si="208"/>
        <v>329325.72631578945</v>
      </c>
      <c r="M4483" s="16">
        <f t="shared" si="209"/>
        <v>374233.77990430617</v>
      </c>
      <c r="N4483" t="e">
        <f>INDEX(XML!$A$2:$R$782,MATCH(C4483,XML!$D$2:$D$737,0),2)</f>
        <v>#N/A</v>
      </c>
    </row>
    <row r="4484" spans="1:14" ht="101.25" x14ac:dyDescent="0.2">
      <c r="A4484">
        <v>60675</v>
      </c>
      <c r="B4484" t="s">
        <v>21365</v>
      </c>
      <c r="C4484" s="15" t="s">
        <v>21366</v>
      </c>
      <c r="D4484" s="15" t="s">
        <v>21367</v>
      </c>
      <c r="E4484">
        <v>233742</v>
      </c>
      <c r="F4484">
        <v>274990</v>
      </c>
      <c r="K4484" s="16">
        <f t="shared" si="207"/>
        <v>250103.94</v>
      </c>
      <c r="L4484" s="16">
        <f t="shared" si="208"/>
        <v>263267.30526315788</v>
      </c>
      <c r="M4484" s="16">
        <f t="shared" si="209"/>
        <v>299167.39234449755</v>
      </c>
      <c r="N4484" t="e">
        <f>INDEX(XML!$A$2:$R$782,MATCH(C4484,XML!$D$2:$D$737,0),2)</f>
        <v>#N/A</v>
      </c>
    </row>
    <row r="4485" spans="1:14" ht="56.25" x14ac:dyDescent="0.2">
      <c r="A4485">
        <v>66172</v>
      </c>
      <c r="B4485" t="s">
        <v>23396</v>
      </c>
      <c r="C4485" s="15" t="s">
        <v>23397</v>
      </c>
      <c r="D4485" s="15" t="s">
        <v>23398</v>
      </c>
      <c r="E4485">
        <v>125792</v>
      </c>
      <c r="F4485">
        <v>147990</v>
      </c>
      <c r="I4485">
        <v>1</v>
      </c>
      <c r="K4485" s="16">
        <f t="shared" ref="K4485:K4548" si="210">IF(E4485&gt;49999,E4485+E4485*0.07,IF(E4485&lt;=49999,E4485+E4485*0.12))</f>
        <v>134597.44</v>
      </c>
      <c r="L4485" s="16">
        <f t="shared" ref="L4485:L4548" si="211">K4485*100/95</f>
        <v>141681.51578947369</v>
      </c>
      <c r="M4485" s="16">
        <f t="shared" ref="M4485:M4548" si="212">IF(COUNTIF(C4485,"*Dahua*"),F4485-10,L4485*100/88)</f>
        <v>161001.72248803827</v>
      </c>
      <c r="N4485" t="e">
        <f>INDEX(XML!$A$2:$R$782,MATCH(C4485,XML!$D$2:$D$737,0),2)</f>
        <v>#N/A</v>
      </c>
    </row>
    <row r="4486" spans="1:14" ht="22.5" customHeight="1" x14ac:dyDescent="0.2">
      <c r="A4486">
        <v>64048</v>
      </c>
      <c r="B4486" t="s">
        <v>21374</v>
      </c>
      <c r="C4486" s="15" t="s">
        <v>21375</v>
      </c>
      <c r="D4486" s="15" t="s">
        <v>21376</v>
      </c>
      <c r="E4486">
        <v>288142</v>
      </c>
      <c r="F4486">
        <v>338990</v>
      </c>
      <c r="H4486">
        <v>4</v>
      </c>
      <c r="K4486" s="16">
        <f t="shared" si="210"/>
        <v>308311.94</v>
      </c>
      <c r="L4486" s="16">
        <f t="shared" si="211"/>
        <v>324538.8842105263</v>
      </c>
      <c r="M4486" s="16">
        <f t="shared" si="212"/>
        <v>368794.18660287082</v>
      </c>
      <c r="N4486" t="e">
        <f>INDEX(XML!$A$2:$R$782,MATCH(C4486,XML!$D$2:$D$737,0),2)</f>
        <v>#N/A</v>
      </c>
    </row>
    <row r="4487" spans="1:14" ht="56.25" x14ac:dyDescent="0.2">
      <c r="A4487">
        <v>81856</v>
      </c>
      <c r="B4487" t="s">
        <v>42675</v>
      </c>
      <c r="C4487" s="15" t="s">
        <v>42676</v>
      </c>
      <c r="D4487" s="15" t="s">
        <v>44363</v>
      </c>
      <c r="E4487">
        <v>0</v>
      </c>
      <c r="F4487">
        <v>0</v>
      </c>
      <c r="K4487" s="16">
        <f t="shared" si="210"/>
        <v>0</v>
      </c>
      <c r="L4487" s="16">
        <f t="shared" si="211"/>
        <v>0</v>
      </c>
      <c r="M4487" s="16">
        <f t="shared" si="212"/>
        <v>0</v>
      </c>
      <c r="N4487" t="e">
        <f>INDEX(XML!$A$2:$R$782,MATCH(C4487,XML!$D$2:$D$737,0),2)</f>
        <v>#N/A</v>
      </c>
    </row>
    <row r="4488" spans="1:14" ht="67.5" x14ac:dyDescent="0.2">
      <c r="A4488">
        <v>69890</v>
      </c>
      <c r="B4488" t="s">
        <v>32113</v>
      </c>
      <c r="C4488" s="15" t="s">
        <v>32114</v>
      </c>
      <c r="D4488" s="15" t="s">
        <v>32115</v>
      </c>
      <c r="E4488">
        <v>14740</v>
      </c>
      <c r="F4488">
        <v>21050</v>
      </c>
      <c r="H4488">
        <v>10</v>
      </c>
      <c r="K4488" s="16">
        <f t="shared" si="210"/>
        <v>16508.8</v>
      </c>
      <c r="L4488" s="16">
        <f t="shared" si="211"/>
        <v>17377.684210526317</v>
      </c>
      <c r="M4488" s="16">
        <f t="shared" si="212"/>
        <v>21040</v>
      </c>
      <c r="N4488" t="e">
        <f>INDEX(XML!$A$2:$R$782,MATCH(C4488,XML!$D$2:$D$737,0),2)</f>
        <v>#N/A</v>
      </c>
    </row>
    <row r="4489" spans="1:14" ht="56.25" x14ac:dyDescent="0.2">
      <c r="A4489">
        <v>69888</v>
      </c>
      <c r="B4489" t="s">
        <v>32116</v>
      </c>
      <c r="C4489" s="15" t="s">
        <v>32117</v>
      </c>
      <c r="D4489" s="15" t="s">
        <v>32118</v>
      </c>
      <c r="E4489">
        <v>24150</v>
      </c>
      <c r="F4489">
        <v>34500</v>
      </c>
      <c r="H4489">
        <v>17</v>
      </c>
      <c r="K4489" s="16">
        <f t="shared" si="210"/>
        <v>27048</v>
      </c>
      <c r="L4489" s="16">
        <f t="shared" si="211"/>
        <v>28471.57894736842</v>
      </c>
      <c r="M4489" s="16">
        <f t="shared" si="212"/>
        <v>34490</v>
      </c>
      <c r="N4489" t="e">
        <f>INDEX(XML!$A$2:$R$782,MATCH(C4489,XML!$D$2:$D$737,0),2)</f>
        <v>#N/A</v>
      </c>
    </row>
    <row r="4490" spans="1:14" ht="67.5" x14ac:dyDescent="0.2">
      <c r="A4490">
        <v>69891</v>
      </c>
      <c r="B4490" t="s">
        <v>32119</v>
      </c>
      <c r="C4490" s="15" t="s">
        <v>32120</v>
      </c>
      <c r="D4490" s="15" t="s">
        <v>32121</v>
      </c>
      <c r="E4490">
        <v>26070</v>
      </c>
      <c r="F4490">
        <v>37240</v>
      </c>
      <c r="K4490" s="16">
        <f t="shared" si="210"/>
        <v>29198.400000000001</v>
      </c>
      <c r="L4490" s="16">
        <f t="shared" si="211"/>
        <v>30735.157894736843</v>
      </c>
      <c r="M4490" s="16">
        <f t="shared" si="212"/>
        <v>37230</v>
      </c>
      <c r="N4490" t="e">
        <f>INDEX(XML!$A$2:$R$782,MATCH(C4490,XML!$D$2:$D$737,0),2)</f>
        <v>#N/A</v>
      </c>
    </row>
    <row r="4491" spans="1:14" ht="67.5" x14ac:dyDescent="0.2">
      <c r="A4491">
        <v>69889</v>
      </c>
      <c r="B4491" t="s">
        <v>30136</v>
      </c>
      <c r="C4491" s="15" t="s">
        <v>30137</v>
      </c>
      <c r="D4491" s="15" t="s">
        <v>30138</v>
      </c>
      <c r="E4491">
        <v>33070</v>
      </c>
      <c r="F4491">
        <v>47240</v>
      </c>
      <c r="H4491">
        <v>22</v>
      </c>
      <c r="K4491" s="16">
        <f t="shared" si="210"/>
        <v>37038.400000000001</v>
      </c>
      <c r="L4491" s="16">
        <f t="shared" si="211"/>
        <v>38987.789473684214</v>
      </c>
      <c r="M4491" s="16">
        <f t="shared" si="212"/>
        <v>47230</v>
      </c>
      <c r="N4491" t="e">
        <f>INDEX(XML!$A$2:$R$782,MATCH(C4491,XML!$D$2:$D$737,0),2)</f>
        <v>#N/A</v>
      </c>
    </row>
    <row r="4492" spans="1:14" ht="101.25" x14ac:dyDescent="0.2">
      <c r="A4492">
        <v>69886</v>
      </c>
      <c r="B4492" t="s">
        <v>32122</v>
      </c>
      <c r="C4492" s="15" t="s">
        <v>32123</v>
      </c>
      <c r="D4492" s="15" t="s">
        <v>32124</v>
      </c>
      <c r="E4492">
        <v>129000</v>
      </c>
      <c r="F4492">
        <v>161250</v>
      </c>
      <c r="H4492">
        <v>30</v>
      </c>
      <c r="K4492" s="16">
        <f t="shared" si="210"/>
        <v>138030</v>
      </c>
      <c r="L4492" s="16">
        <f t="shared" si="211"/>
        <v>145294.73684210525</v>
      </c>
      <c r="M4492" s="16">
        <f t="shared" si="212"/>
        <v>161240</v>
      </c>
      <c r="N4492" t="e">
        <f>INDEX(XML!$A$2:$R$782,MATCH(C4492,XML!$D$2:$D$737,0),2)</f>
        <v>#N/A</v>
      </c>
    </row>
    <row r="4493" spans="1:14" ht="90" x14ac:dyDescent="0.2">
      <c r="A4493">
        <v>71428</v>
      </c>
      <c r="B4493" t="s">
        <v>47646</v>
      </c>
      <c r="C4493" s="15" t="s">
        <v>47647</v>
      </c>
      <c r="D4493" s="15" t="s">
        <v>47648</v>
      </c>
      <c r="E4493">
        <v>1</v>
      </c>
      <c r="F4493">
        <v>1</v>
      </c>
      <c r="H4493">
        <v>2</v>
      </c>
      <c r="K4493" s="16">
        <f t="shared" si="210"/>
        <v>1.1200000000000001</v>
      </c>
      <c r="L4493" s="16">
        <f t="shared" si="211"/>
        <v>1.1789473684210527</v>
      </c>
      <c r="M4493" s="16">
        <f t="shared" si="212"/>
        <v>-9</v>
      </c>
      <c r="N4493" t="e">
        <f>INDEX(XML!$A$2:$R$782,MATCH(C4493,XML!$D$2:$D$737,0),2)</f>
        <v>#N/A</v>
      </c>
    </row>
    <row r="4494" spans="1:14" ht="67.5" x14ac:dyDescent="0.2">
      <c r="A4494">
        <v>64386</v>
      </c>
      <c r="B4494" t="s">
        <v>39267</v>
      </c>
      <c r="C4494" s="15" t="s">
        <v>39268</v>
      </c>
      <c r="D4494" s="15" t="s">
        <v>39663</v>
      </c>
      <c r="E4494">
        <v>32749</v>
      </c>
      <c r="F4494">
        <v>36388</v>
      </c>
      <c r="K4494" s="16">
        <f t="shared" si="210"/>
        <v>36678.879999999997</v>
      </c>
      <c r="L4494" s="16">
        <f t="shared" si="211"/>
        <v>38609.347368421048</v>
      </c>
      <c r="M4494" s="16">
        <f t="shared" si="212"/>
        <v>43874.258373205732</v>
      </c>
      <c r="N4494" t="e">
        <f>INDEX(XML!$A$2:$R$782,MATCH(C4494,XML!$D$2:$D$737,0),2)</f>
        <v>#N/A</v>
      </c>
    </row>
    <row r="4495" spans="1:14" ht="67.5" x14ac:dyDescent="0.2">
      <c r="A4495">
        <v>76576</v>
      </c>
      <c r="B4495" t="s">
        <v>39269</v>
      </c>
      <c r="C4495" s="15" t="s">
        <v>39270</v>
      </c>
      <c r="D4495" s="15" t="s">
        <v>39664</v>
      </c>
      <c r="E4495">
        <v>121048</v>
      </c>
      <c r="F4495">
        <v>134498</v>
      </c>
      <c r="K4495" s="16">
        <f t="shared" si="210"/>
        <v>129521.36</v>
      </c>
      <c r="L4495" s="16">
        <f t="shared" si="211"/>
        <v>136338.27368421052</v>
      </c>
      <c r="M4495" s="16">
        <f t="shared" si="212"/>
        <v>154929.85645933013</v>
      </c>
      <c r="N4495" t="e">
        <f>INDEX(XML!$A$2:$R$782,MATCH(C4495,XML!$D$2:$D$737,0),2)</f>
        <v>#N/A</v>
      </c>
    </row>
    <row r="4496" spans="1:14" ht="67.5" x14ac:dyDescent="0.2">
      <c r="A4496">
        <v>68793</v>
      </c>
      <c r="B4496" t="s">
        <v>39271</v>
      </c>
      <c r="C4496" s="15" t="s">
        <v>39272</v>
      </c>
      <c r="D4496" s="15" t="s">
        <v>39665</v>
      </c>
      <c r="E4496">
        <v>120925</v>
      </c>
      <c r="F4496">
        <v>134362</v>
      </c>
      <c r="H4496">
        <v>4</v>
      </c>
      <c r="K4496" s="16">
        <f t="shared" si="210"/>
        <v>129389.75</v>
      </c>
      <c r="L4496" s="16">
        <f t="shared" si="211"/>
        <v>136199.73684210525</v>
      </c>
      <c r="M4496" s="16">
        <f t="shared" si="212"/>
        <v>154772.42822966506</v>
      </c>
      <c r="N4496" t="e">
        <f>INDEX(XML!$A$2:$R$782,MATCH(C4496,XML!$D$2:$D$737,0),2)</f>
        <v>#N/A</v>
      </c>
    </row>
    <row r="4497" spans="1:14" ht="67.5" x14ac:dyDescent="0.2">
      <c r="A4497">
        <v>68796</v>
      </c>
      <c r="B4497" t="s">
        <v>39273</v>
      </c>
      <c r="C4497" s="15" t="s">
        <v>39274</v>
      </c>
      <c r="D4497" s="15" t="s">
        <v>39666</v>
      </c>
      <c r="E4497">
        <v>177114</v>
      </c>
      <c r="F4497">
        <v>196794</v>
      </c>
      <c r="H4497">
        <v>4</v>
      </c>
      <c r="K4497" s="16">
        <f t="shared" si="210"/>
        <v>189511.98</v>
      </c>
      <c r="L4497" s="16">
        <f t="shared" si="211"/>
        <v>199486.2947368421</v>
      </c>
      <c r="M4497" s="16">
        <f t="shared" si="212"/>
        <v>226688.97129186604</v>
      </c>
      <c r="N4497" t="e">
        <f>INDEX(XML!$A$2:$R$782,MATCH(C4497,XML!$D$2:$D$737,0),2)</f>
        <v>#N/A</v>
      </c>
    </row>
    <row r="4498" spans="1:14" ht="67.5" x14ac:dyDescent="0.2">
      <c r="A4498">
        <v>68795</v>
      </c>
      <c r="B4498" t="s">
        <v>32989</v>
      </c>
      <c r="C4498" s="15" t="s">
        <v>32990</v>
      </c>
      <c r="D4498" s="15" t="s">
        <v>39667</v>
      </c>
      <c r="E4498">
        <v>238188</v>
      </c>
      <c r="F4498">
        <v>264654</v>
      </c>
      <c r="K4498" s="16">
        <f t="shared" si="210"/>
        <v>254861.16</v>
      </c>
      <c r="L4498" s="16">
        <f t="shared" si="211"/>
        <v>268274.90526315791</v>
      </c>
      <c r="M4498" s="16">
        <f t="shared" si="212"/>
        <v>304857.84688995214</v>
      </c>
      <c r="N4498" t="e">
        <f>INDEX(XML!$A$2:$R$782,MATCH(C4498,XML!$D$2:$D$737,0),2)</f>
        <v>#N/A</v>
      </c>
    </row>
    <row r="4499" spans="1:14" ht="67.5" x14ac:dyDescent="0.2">
      <c r="A4499">
        <v>68794</v>
      </c>
      <c r="B4499" t="s">
        <v>32991</v>
      </c>
      <c r="C4499" s="15" t="s">
        <v>32992</v>
      </c>
      <c r="D4499" s="15" t="s">
        <v>39668</v>
      </c>
      <c r="E4499">
        <v>305370</v>
      </c>
      <c r="F4499">
        <v>339300</v>
      </c>
      <c r="H4499">
        <v>5</v>
      </c>
      <c r="K4499" s="16">
        <f t="shared" si="210"/>
        <v>326745.90000000002</v>
      </c>
      <c r="L4499" s="16">
        <f t="shared" si="211"/>
        <v>343943.05263157899</v>
      </c>
      <c r="M4499" s="16">
        <f t="shared" si="212"/>
        <v>390844.37799043063</v>
      </c>
      <c r="N4499" t="e">
        <f>INDEX(XML!$A$2:$R$782,MATCH(C4499,XML!$D$2:$D$737,0),2)</f>
        <v>#N/A</v>
      </c>
    </row>
    <row r="4500" spans="1:14" ht="15.75" x14ac:dyDescent="0.25">
      <c r="A4500" s="184" t="s">
        <v>5850</v>
      </c>
      <c r="B4500" s="184"/>
      <c r="C4500" s="185"/>
      <c r="D4500" s="185"/>
      <c r="E4500" s="184"/>
      <c r="F4500" s="184"/>
      <c r="G4500" s="184"/>
      <c r="H4500" s="184"/>
      <c r="I4500" s="184"/>
      <c r="J4500" s="184"/>
      <c r="K4500" s="16">
        <f t="shared" si="210"/>
        <v>0</v>
      </c>
      <c r="L4500" s="16">
        <f t="shared" si="211"/>
        <v>0</v>
      </c>
      <c r="M4500" s="16">
        <f t="shared" si="212"/>
        <v>0</v>
      </c>
      <c r="N4500" t="e">
        <f>INDEX(XML!$A$2:$R$782,MATCH(C4500,XML!$D$2:$D$737,0),2)</f>
        <v>#N/A</v>
      </c>
    </row>
    <row r="4501" spans="1:14" ht="101.25" x14ac:dyDescent="0.2">
      <c r="A4501">
        <v>79102</v>
      </c>
      <c r="B4501" t="s">
        <v>41072</v>
      </c>
      <c r="C4501" s="15" t="s">
        <v>41073</v>
      </c>
      <c r="D4501" s="15" t="s">
        <v>44942</v>
      </c>
      <c r="E4501">
        <v>64000</v>
      </c>
      <c r="F4501">
        <v>87600</v>
      </c>
      <c r="H4501">
        <v>8</v>
      </c>
      <c r="K4501" s="16">
        <f t="shared" si="210"/>
        <v>68480</v>
      </c>
      <c r="L4501" s="16">
        <f t="shared" si="211"/>
        <v>72084.210526315786</v>
      </c>
      <c r="M4501" s="16">
        <f t="shared" si="212"/>
        <v>81913.875598086117</v>
      </c>
      <c r="N4501" t="e">
        <f>INDEX(XML!$A$2:$R$782,MATCH(C4501,XML!$D$2:$D$737,0),2)</f>
        <v>#N/A</v>
      </c>
    </row>
    <row r="4502" spans="1:14" ht="101.25" x14ac:dyDescent="0.2">
      <c r="A4502">
        <v>79101</v>
      </c>
      <c r="B4502" t="s">
        <v>45027</v>
      </c>
      <c r="C4502" s="15" t="s">
        <v>45028</v>
      </c>
      <c r="D4502" s="15" t="s">
        <v>45029</v>
      </c>
      <c r="E4502">
        <v>121900</v>
      </c>
      <c r="F4502">
        <v>159700</v>
      </c>
      <c r="H4502">
        <v>14</v>
      </c>
      <c r="K4502" s="16">
        <f t="shared" si="210"/>
        <v>130433</v>
      </c>
      <c r="L4502" s="16">
        <f t="shared" si="211"/>
        <v>137297.89473684211</v>
      </c>
      <c r="M4502" s="16">
        <f t="shared" si="212"/>
        <v>156020.33492822965</v>
      </c>
      <c r="N4502" t="e">
        <f>INDEX(XML!$A$2:$R$782,MATCH(C4502,XML!$D$2:$D$737,0),2)</f>
        <v>#N/A</v>
      </c>
    </row>
    <row r="4503" spans="1:14" ht="101.25" x14ac:dyDescent="0.2">
      <c r="A4503">
        <v>79093</v>
      </c>
      <c r="B4503" t="s">
        <v>41066</v>
      </c>
      <c r="C4503" s="15" t="s">
        <v>41067</v>
      </c>
      <c r="D4503" s="15" t="s">
        <v>44943</v>
      </c>
      <c r="E4503">
        <v>183300</v>
      </c>
      <c r="F4503">
        <v>240200</v>
      </c>
      <c r="H4503">
        <v>20</v>
      </c>
      <c r="K4503" s="16">
        <f t="shared" si="210"/>
        <v>196131</v>
      </c>
      <c r="L4503" s="16">
        <f t="shared" si="211"/>
        <v>206453.68421052632</v>
      </c>
      <c r="M4503" s="16">
        <f t="shared" si="212"/>
        <v>234606.45933014352</v>
      </c>
      <c r="N4503" t="e">
        <f>INDEX(XML!$A$2:$R$782,MATCH(C4503,XML!$D$2:$D$737,0),2)</f>
        <v>#N/A</v>
      </c>
    </row>
    <row r="4504" spans="1:14" ht="101.25" x14ac:dyDescent="0.2">
      <c r="A4504">
        <v>79095</v>
      </c>
      <c r="B4504" t="s">
        <v>41068</v>
      </c>
      <c r="C4504" s="15" t="s">
        <v>41069</v>
      </c>
      <c r="D4504" s="15" t="s">
        <v>44944</v>
      </c>
      <c r="E4504">
        <v>220000</v>
      </c>
      <c r="F4504">
        <v>301500</v>
      </c>
      <c r="H4504">
        <v>41</v>
      </c>
      <c r="K4504" s="16">
        <f t="shared" si="210"/>
        <v>235400</v>
      </c>
      <c r="L4504" s="16">
        <f t="shared" si="211"/>
        <v>247789.47368421053</v>
      </c>
      <c r="M4504" s="16">
        <f t="shared" si="212"/>
        <v>281578.94736842107</v>
      </c>
      <c r="N4504" t="e">
        <f>INDEX(XML!$A$2:$R$782,MATCH(C4504,XML!$D$2:$D$737,0),2)</f>
        <v>#N/A</v>
      </c>
    </row>
    <row r="4505" spans="1:14" ht="123.75" x14ac:dyDescent="0.2">
      <c r="A4505">
        <v>79120</v>
      </c>
      <c r="B4505" t="s">
        <v>45036</v>
      </c>
      <c r="C4505" s="15" t="s">
        <v>45037</v>
      </c>
      <c r="D4505" s="15" t="s">
        <v>45038</v>
      </c>
      <c r="E4505">
        <v>248700</v>
      </c>
      <c r="F4505">
        <v>325800</v>
      </c>
      <c r="H4505">
        <v>1</v>
      </c>
      <c r="K4505" s="16">
        <f t="shared" si="210"/>
        <v>266109</v>
      </c>
      <c r="L4505" s="16">
        <f t="shared" si="211"/>
        <v>280114.73684210528</v>
      </c>
      <c r="M4505" s="16">
        <f t="shared" si="212"/>
        <v>318312.2009569378</v>
      </c>
      <c r="N4505" t="e">
        <f>INDEX(XML!$A$2:$R$782,MATCH(C4505,XML!$D$2:$D$737,0),2)</f>
        <v>#N/A</v>
      </c>
    </row>
    <row r="4506" spans="1:14" ht="78.75" x14ac:dyDescent="0.2">
      <c r="A4506">
        <v>79090</v>
      </c>
      <c r="B4506" t="s">
        <v>41060</v>
      </c>
      <c r="C4506" s="15" t="s">
        <v>41061</v>
      </c>
      <c r="D4506" s="15" t="s">
        <v>44945</v>
      </c>
      <c r="E4506">
        <v>235000</v>
      </c>
      <c r="F4506">
        <v>322200</v>
      </c>
      <c r="H4506" t="s">
        <v>746</v>
      </c>
      <c r="K4506" s="16">
        <f t="shared" si="210"/>
        <v>251450</v>
      </c>
      <c r="L4506" s="16">
        <f t="shared" si="211"/>
        <v>264684.21052631579</v>
      </c>
      <c r="M4506" s="16">
        <f t="shared" si="212"/>
        <v>300777.51196172251</v>
      </c>
      <c r="N4506" t="e">
        <f>INDEX(XML!$A$2:$R$782,MATCH(C4506,XML!$D$2:$D$737,0),2)</f>
        <v>#N/A</v>
      </c>
    </row>
    <row r="4507" spans="1:14" ht="112.5" x14ac:dyDescent="0.2">
      <c r="A4507">
        <v>79104</v>
      </c>
      <c r="B4507" t="s">
        <v>45030</v>
      </c>
      <c r="C4507" s="15" t="s">
        <v>45031</v>
      </c>
      <c r="D4507" s="15" t="s">
        <v>45032</v>
      </c>
      <c r="E4507">
        <v>409600</v>
      </c>
      <c r="F4507">
        <v>536600</v>
      </c>
      <c r="H4507">
        <v>3</v>
      </c>
      <c r="K4507" s="16">
        <f t="shared" si="210"/>
        <v>438272</v>
      </c>
      <c r="L4507" s="16">
        <f t="shared" si="211"/>
        <v>461338.94736842107</v>
      </c>
      <c r="M4507" s="16">
        <f t="shared" si="212"/>
        <v>524248.8038277512</v>
      </c>
      <c r="N4507" t="e">
        <f>INDEX(XML!$A$2:$R$782,MATCH(C4507,XML!$D$2:$D$737,0),2)</f>
        <v>#N/A</v>
      </c>
    </row>
    <row r="4508" spans="1:14" ht="123.75" x14ac:dyDescent="0.2">
      <c r="A4508">
        <v>79108</v>
      </c>
      <c r="B4508" t="s">
        <v>47188</v>
      </c>
      <c r="C4508" s="15" t="s">
        <v>47189</v>
      </c>
      <c r="D4508" s="15" t="s">
        <v>47190</v>
      </c>
      <c r="E4508">
        <v>635000</v>
      </c>
      <c r="F4508">
        <v>825500</v>
      </c>
      <c r="H4508">
        <v>8</v>
      </c>
      <c r="K4508" s="16">
        <f t="shared" si="210"/>
        <v>679450</v>
      </c>
      <c r="L4508" s="16">
        <f t="shared" si="211"/>
        <v>715210.52631578944</v>
      </c>
      <c r="M4508" s="16">
        <f t="shared" si="212"/>
        <v>812739.23444976064</v>
      </c>
      <c r="N4508" t="e">
        <f>INDEX(XML!$A$2:$R$782,MATCH(C4508,XML!$D$2:$D$737,0),2)</f>
        <v>#N/A</v>
      </c>
    </row>
    <row r="4509" spans="1:14" ht="112.5" x14ac:dyDescent="0.2">
      <c r="A4509">
        <v>79099</v>
      </c>
      <c r="B4509" t="s">
        <v>45024</v>
      </c>
      <c r="C4509" s="15" t="s">
        <v>45025</v>
      </c>
      <c r="D4509" s="15" t="s">
        <v>45026</v>
      </c>
      <c r="E4509">
        <v>481200</v>
      </c>
      <c r="F4509">
        <v>630400</v>
      </c>
      <c r="H4509">
        <v>3</v>
      </c>
      <c r="K4509" s="16">
        <f t="shared" si="210"/>
        <v>514884</v>
      </c>
      <c r="L4509" s="16">
        <f t="shared" si="211"/>
        <v>541983.15789473685</v>
      </c>
      <c r="M4509" s="16">
        <f t="shared" si="212"/>
        <v>615889.95215311006</v>
      </c>
      <c r="N4509" t="e">
        <f>INDEX(XML!$A$2:$R$782,MATCH(C4509,XML!$D$2:$D$737,0),2)</f>
        <v>#N/A</v>
      </c>
    </row>
    <row r="4510" spans="1:14" ht="101.25" x14ac:dyDescent="0.2">
      <c r="A4510">
        <v>79097</v>
      </c>
      <c r="B4510" t="s">
        <v>41070</v>
      </c>
      <c r="C4510" s="15" t="s">
        <v>41071</v>
      </c>
      <c r="D4510" s="15" t="s">
        <v>44946</v>
      </c>
      <c r="E4510">
        <v>370000</v>
      </c>
      <c r="F4510">
        <v>521400</v>
      </c>
      <c r="H4510">
        <v>41</v>
      </c>
      <c r="K4510" s="16">
        <f t="shared" si="210"/>
        <v>395900</v>
      </c>
      <c r="L4510" s="16">
        <f t="shared" si="211"/>
        <v>416736.84210526315</v>
      </c>
      <c r="M4510" s="16">
        <f t="shared" si="212"/>
        <v>473564.59330143541</v>
      </c>
      <c r="N4510" t="e">
        <f>INDEX(XML!$A$2:$R$782,MATCH(C4510,XML!$D$2:$D$737,0),2)</f>
        <v>#N/A</v>
      </c>
    </row>
    <row r="4511" spans="1:14" ht="90" x14ac:dyDescent="0.2">
      <c r="A4511">
        <v>79091</v>
      </c>
      <c r="B4511" t="s">
        <v>41064</v>
      </c>
      <c r="C4511" s="15" t="s">
        <v>41065</v>
      </c>
      <c r="D4511" s="15" t="s">
        <v>44947</v>
      </c>
      <c r="E4511">
        <v>440000</v>
      </c>
      <c r="F4511">
        <v>584800</v>
      </c>
      <c r="H4511">
        <v>34</v>
      </c>
      <c r="K4511" s="16">
        <f t="shared" si="210"/>
        <v>470800</v>
      </c>
      <c r="L4511" s="16">
        <f t="shared" si="211"/>
        <v>495578.94736842107</v>
      </c>
      <c r="M4511" s="16">
        <f t="shared" si="212"/>
        <v>563157.89473684214</v>
      </c>
      <c r="N4511" t="e">
        <f>INDEX(XML!$A$2:$R$782,MATCH(C4511,XML!$D$2:$D$737,0),2)</f>
        <v>#N/A</v>
      </c>
    </row>
    <row r="4512" spans="1:14" ht="112.5" x14ac:dyDescent="0.2">
      <c r="A4512">
        <v>79106</v>
      </c>
      <c r="B4512" t="s">
        <v>45033</v>
      </c>
      <c r="C4512" s="15" t="s">
        <v>45034</v>
      </c>
      <c r="D4512" s="15" t="s">
        <v>45035</v>
      </c>
      <c r="E4512">
        <v>643100</v>
      </c>
      <c r="F4512">
        <v>842500</v>
      </c>
      <c r="K4512" s="16">
        <f t="shared" si="210"/>
        <v>688117</v>
      </c>
      <c r="L4512" s="16">
        <f t="shared" si="211"/>
        <v>724333.68421052629</v>
      </c>
      <c r="M4512" s="16">
        <f t="shared" si="212"/>
        <v>823106.45933014352</v>
      </c>
      <c r="N4512" t="e">
        <f>INDEX(XML!$A$2:$R$782,MATCH(C4512,XML!$D$2:$D$737,0),2)</f>
        <v>#N/A</v>
      </c>
    </row>
    <row r="4513" spans="1:14" ht="112.5" x14ac:dyDescent="0.2">
      <c r="A4513">
        <v>79100</v>
      </c>
      <c r="B4513" t="s">
        <v>45009</v>
      </c>
      <c r="C4513" s="15" t="s">
        <v>45010</v>
      </c>
      <c r="D4513" s="15" t="s">
        <v>45011</v>
      </c>
      <c r="E4513">
        <v>952800</v>
      </c>
      <c r="F4513">
        <v>1248200</v>
      </c>
      <c r="H4513">
        <v>1</v>
      </c>
      <c r="K4513" s="16">
        <f t="shared" si="210"/>
        <v>1019496</v>
      </c>
      <c r="L4513" s="16">
        <f t="shared" si="211"/>
        <v>1073153.6842105263</v>
      </c>
      <c r="M4513" s="16">
        <f t="shared" si="212"/>
        <v>1219492.8229665072</v>
      </c>
      <c r="N4513" t="e">
        <f>INDEX(XML!$A$2:$R$782,MATCH(C4513,XML!$D$2:$D$737,0),2)</f>
        <v>#N/A</v>
      </c>
    </row>
    <row r="4514" spans="1:14" ht="78.75" x14ac:dyDescent="0.2">
      <c r="A4514">
        <v>67059</v>
      </c>
      <c r="B4514" t="s">
        <v>26159</v>
      </c>
      <c r="C4514" s="15" t="s">
        <v>26160</v>
      </c>
      <c r="D4514" s="15" t="s">
        <v>41317</v>
      </c>
      <c r="E4514">
        <v>72472</v>
      </c>
      <c r="F4514">
        <v>90590</v>
      </c>
      <c r="H4514">
        <v>4</v>
      </c>
      <c r="K4514" s="16">
        <f t="shared" si="210"/>
        <v>77545.040000000008</v>
      </c>
      <c r="L4514" s="16">
        <f t="shared" si="211"/>
        <v>81626.357894736851</v>
      </c>
      <c r="M4514" s="16">
        <f t="shared" si="212"/>
        <v>92757.224880382782</v>
      </c>
      <c r="N4514" t="e">
        <f>INDEX(XML!$A$2:$R$782,MATCH(C4514,XML!$D$2:$D$737,0),2)</f>
        <v>#N/A</v>
      </c>
    </row>
    <row r="4515" spans="1:14" ht="101.25" x14ac:dyDescent="0.2">
      <c r="A4515">
        <v>67060</v>
      </c>
      <c r="B4515" t="s">
        <v>26161</v>
      </c>
      <c r="C4515" s="15" t="s">
        <v>26162</v>
      </c>
      <c r="D4515" s="15" t="s">
        <v>39669</v>
      </c>
      <c r="E4515">
        <v>109552</v>
      </c>
      <c r="F4515">
        <v>136940</v>
      </c>
      <c r="H4515">
        <v>10</v>
      </c>
      <c r="K4515" s="16">
        <f t="shared" si="210"/>
        <v>117220.64</v>
      </c>
      <c r="L4515" s="16">
        <f t="shared" si="211"/>
        <v>123390.14736842105</v>
      </c>
      <c r="M4515" s="16">
        <f t="shared" si="212"/>
        <v>140216.07655502393</v>
      </c>
      <c r="N4515" t="e">
        <f>INDEX(XML!$A$2:$R$782,MATCH(C4515,XML!$D$2:$D$737,0),2)</f>
        <v>#N/A</v>
      </c>
    </row>
    <row r="4516" spans="1:14" ht="101.25" x14ac:dyDescent="0.2">
      <c r="A4516">
        <v>67061</v>
      </c>
      <c r="B4516" t="s">
        <v>26145</v>
      </c>
      <c r="C4516" s="15" t="s">
        <v>26146</v>
      </c>
      <c r="D4516" s="15" t="s">
        <v>38826</v>
      </c>
      <c r="E4516">
        <v>143256</v>
      </c>
      <c r="F4516">
        <v>179070</v>
      </c>
      <c r="K4516" s="16">
        <f t="shared" si="210"/>
        <v>153283.92000000001</v>
      </c>
      <c r="L4516" s="16">
        <f t="shared" si="211"/>
        <v>161351.49473684211</v>
      </c>
      <c r="M4516" s="16">
        <f t="shared" si="212"/>
        <v>183353.97129186604</v>
      </c>
      <c r="N4516" t="e">
        <f>INDEX(XML!$A$2:$R$782,MATCH(C4516,XML!$D$2:$D$737,0),2)</f>
        <v>#N/A</v>
      </c>
    </row>
    <row r="4517" spans="1:14" ht="67.5" x14ac:dyDescent="0.2">
      <c r="A4517">
        <v>75936</v>
      </c>
      <c r="B4517" t="s">
        <v>42209</v>
      </c>
      <c r="C4517" s="15" t="s">
        <v>42210</v>
      </c>
      <c r="D4517" s="15" t="s">
        <v>42211</v>
      </c>
      <c r="E4517">
        <v>125560</v>
      </c>
      <c r="F4517">
        <v>156950</v>
      </c>
      <c r="H4517">
        <v>15</v>
      </c>
      <c r="K4517" s="16">
        <f t="shared" si="210"/>
        <v>134349.20000000001</v>
      </c>
      <c r="L4517" s="16">
        <f t="shared" si="211"/>
        <v>141420.21052631582</v>
      </c>
      <c r="M4517" s="16">
        <f t="shared" si="212"/>
        <v>160704.78468899525</v>
      </c>
      <c r="N4517" t="e">
        <f>INDEX(XML!$A$2:$R$782,MATCH(C4517,XML!$D$2:$D$737,0),2)</f>
        <v>#N/A</v>
      </c>
    </row>
    <row r="4518" spans="1:14" ht="67.5" x14ac:dyDescent="0.2">
      <c r="A4518">
        <v>75945</v>
      </c>
      <c r="B4518" t="s">
        <v>42212</v>
      </c>
      <c r="C4518" s="15" t="s">
        <v>42213</v>
      </c>
      <c r="D4518" s="15" t="s">
        <v>42214</v>
      </c>
      <c r="E4518">
        <v>101968</v>
      </c>
      <c r="F4518">
        <v>127460</v>
      </c>
      <c r="H4518">
        <v>1</v>
      </c>
      <c r="K4518" s="16">
        <f t="shared" si="210"/>
        <v>109105.76</v>
      </c>
      <c r="L4518" s="16">
        <f t="shared" si="211"/>
        <v>114848.16842105263</v>
      </c>
      <c r="M4518" s="16">
        <f t="shared" si="212"/>
        <v>130509.28229665071</v>
      </c>
      <c r="N4518" t="e">
        <f>INDEX(XML!$A$2:$R$782,MATCH(C4518,XML!$D$2:$D$737,0),2)</f>
        <v>#N/A</v>
      </c>
    </row>
    <row r="4519" spans="1:14" ht="78.75" x14ac:dyDescent="0.2">
      <c r="A4519">
        <v>75946</v>
      </c>
      <c r="B4519" t="s">
        <v>42215</v>
      </c>
      <c r="C4519" s="15" t="s">
        <v>42216</v>
      </c>
      <c r="D4519" s="15" t="s">
        <v>42217</v>
      </c>
      <c r="E4519">
        <v>117136</v>
      </c>
      <c r="F4519">
        <v>146420</v>
      </c>
      <c r="H4519">
        <v>8</v>
      </c>
      <c r="K4519" s="16">
        <f t="shared" si="210"/>
        <v>125335.52</v>
      </c>
      <c r="L4519" s="16">
        <f t="shared" si="211"/>
        <v>131932.12631578947</v>
      </c>
      <c r="M4519" s="16">
        <f t="shared" si="212"/>
        <v>149922.87081339711</v>
      </c>
      <c r="N4519" t="e">
        <f>INDEX(XML!$A$2:$R$782,MATCH(C4519,XML!$D$2:$D$737,0),2)</f>
        <v>#N/A</v>
      </c>
    </row>
    <row r="4520" spans="1:14" ht="101.25" x14ac:dyDescent="0.2">
      <c r="A4520">
        <v>67054</v>
      </c>
      <c r="B4520" t="s">
        <v>26149</v>
      </c>
      <c r="C4520" s="15" t="s">
        <v>26150</v>
      </c>
      <c r="D4520" s="15" t="s">
        <v>40761</v>
      </c>
      <c r="E4520">
        <v>230056</v>
      </c>
      <c r="F4520">
        <v>287570</v>
      </c>
      <c r="K4520" s="16">
        <f t="shared" si="210"/>
        <v>246159.92</v>
      </c>
      <c r="L4520" s="16">
        <f t="shared" si="211"/>
        <v>259115.7052631579</v>
      </c>
      <c r="M4520" s="16">
        <f t="shared" si="212"/>
        <v>294449.66507177032</v>
      </c>
      <c r="N4520" t="e">
        <f>INDEX(XML!$A$2:$R$782,MATCH(C4520,XML!$D$2:$D$737,0),2)</f>
        <v>#N/A</v>
      </c>
    </row>
    <row r="4521" spans="1:14" ht="101.25" x14ac:dyDescent="0.2">
      <c r="A4521">
        <v>67058</v>
      </c>
      <c r="B4521" t="s">
        <v>26157</v>
      </c>
      <c r="C4521" s="15" t="s">
        <v>26158</v>
      </c>
      <c r="D4521" s="15" t="s">
        <v>40764</v>
      </c>
      <c r="E4521">
        <v>317184</v>
      </c>
      <c r="F4521">
        <v>396480</v>
      </c>
      <c r="H4521">
        <v>4</v>
      </c>
      <c r="K4521" s="16">
        <f t="shared" si="210"/>
        <v>339386.88</v>
      </c>
      <c r="L4521" s="16">
        <f t="shared" si="211"/>
        <v>357249.34736842103</v>
      </c>
      <c r="M4521" s="16">
        <f t="shared" si="212"/>
        <v>405965.16746411478</v>
      </c>
      <c r="N4521" t="e">
        <f>INDEX(XML!$A$2:$R$782,MATCH(C4521,XML!$D$2:$D$737,0),2)</f>
        <v>#N/A</v>
      </c>
    </row>
    <row r="4522" spans="1:14" ht="101.25" x14ac:dyDescent="0.2">
      <c r="A4522">
        <v>67057</v>
      </c>
      <c r="B4522" t="s">
        <v>26155</v>
      </c>
      <c r="C4522" s="15" t="s">
        <v>26156</v>
      </c>
      <c r="D4522" s="15" t="s">
        <v>40765</v>
      </c>
      <c r="E4522">
        <v>334880</v>
      </c>
      <c r="F4522">
        <v>418600</v>
      </c>
      <c r="H4522">
        <v>3</v>
      </c>
      <c r="K4522" s="16">
        <f t="shared" si="210"/>
        <v>358321.6</v>
      </c>
      <c r="L4522" s="16">
        <f t="shared" si="211"/>
        <v>377180.63157894736</v>
      </c>
      <c r="M4522" s="16">
        <f t="shared" si="212"/>
        <v>428614.35406698566</v>
      </c>
      <c r="N4522" t="e">
        <f>INDEX(XML!$A$2:$R$782,MATCH(C4522,XML!$D$2:$D$737,0),2)</f>
        <v>#N/A</v>
      </c>
    </row>
    <row r="4523" spans="1:14" ht="78.75" x14ac:dyDescent="0.2">
      <c r="A4523">
        <v>75957</v>
      </c>
      <c r="B4523" t="s">
        <v>42221</v>
      </c>
      <c r="C4523" s="15" t="s">
        <v>42222</v>
      </c>
      <c r="D4523" s="15" t="s">
        <v>42223</v>
      </c>
      <c r="E4523">
        <v>128936</v>
      </c>
      <c r="F4523">
        <v>161170</v>
      </c>
      <c r="H4523">
        <v>10</v>
      </c>
      <c r="K4523" s="16">
        <f t="shared" si="210"/>
        <v>137961.51999999999</v>
      </c>
      <c r="L4523" s="16">
        <f t="shared" si="211"/>
        <v>145222.65263157894</v>
      </c>
      <c r="M4523" s="16">
        <f t="shared" si="212"/>
        <v>165025.74162679425</v>
      </c>
      <c r="N4523" t="e">
        <f>INDEX(XML!$A$2:$R$782,MATCH(C4523,XML!$D$2:$D$737,0),2)</f>
        <v>#N/A</v>
      </c>
    </row>
    <row r="4524" spans="1:14" ht="112.5" x14ac:dyDescent="0.2">
      <c r="A4524">
        <v>75951</v>
      </c>
      <c r="B4524" t="s">
        <v>36848</v>
      </c>
      <c r="C4524" s="15" t="s">
        <v>36849</v>
      </c>
      <c r="D4524" s="15" t="s">
        <v>36850</v>
      </c>
      <c r="E4524">
        <v>141576</v>
      </c>
      <c r="F4524">
        <v>176970</v>
      </c>
      <c r="H4524">
        <v>10</v>
      </c>
      <c r="K4524" s="16">
        <f t="shared" si="210"/>
        <v>151486.32</v>
      </c>
      <c r="L4524" s="16">
        <f t="shared" si="211"/>
        <v>159459.28421052633</v>
      </c>
      <c r="M4524" s="16">
        <f t="shared" si="212"/>
        <v>181203.73205741629</v>
      </c>
      <c r="N4524" t="e">
        <f>INDEX(XML!$A$2:$R$782,MATCH(C4524,XML!$D$2:$D$737,0),2)</f>
        <v>#N/A</v>
      </c>
    </row>
    <row r="4525" spans="1:14" ht="135" x14ac:dyDescent="0.2">
      <c r="A4525">
        <v>75956</v>
      </c>
      <c r="B4525" t="s">
        <v>42218</v>
      </c>
      <c r="C4525" s="15" t="s">
        <v>42219</v>
      </c>
      <c r="D4525" s="15" t="s">
        <v>42220</v>
      </c>
      <c r="E4525">
        <v>240168</v>
      </c>
      <c r="F4525">
        <v>300210</v>
      </c>
      <c r="H4525">
        <v>9</v>
      </c>
      <c r="K4525" s="16">
        <f t="shared" si="210"/>
        <v>256979.76</v>
      </c>
      <c r="L4525" s="16">
        <f t="shared" si="211"/>
        <v>270505.01052631577</v>
      </c>
      <c r="M4525" s="16">
        <f t="shared" si="212"/>
        <v>307392.05741626793</v>
      </c>
      <c r="N4525" t="e">
        <f>INDEX(XML!$A$2:$R$782,MATCH(C4525,XML!$D$2:$D$737,0),2)</f>
        <v>#N/A</v>
      </c>
    </row>
    <row r="4526" spans="1:14" ht="78.75" x14ac:dyDescent="0.2">
      <c r="A4526">
        <v>67045</v>
      </c>
      <c r="B4526" t="s">
        <v>26200</v>
      </c>
      <c r="C4526" s="15" t="s">
        <v>26201</v>
      </c>
      <c r="D4526" s="15" t="s">
        <v>40762</v>
      </c>
      <c r="E4526">
        <v>240920</v>
      </c>
      <c r="F4526">
        <v>301150</v>
      </c>
      <c r="H4526">
        <v>8</v>
      </c>
      <c r="K4526" s="16">
        <f t="shared" si="210"/>
        <v>257784.4</v>
      </c>
      <c r="L4526" s="16">
        <f t="shared" si="211"/>
        <v>271352</v>
      </c>
      <c r="M4526" s="16">
        <f t="shared" si="212"/>
        <v>308354.54545454547</v>
      </c>
      <c r="N4526" t="e">
        <f>INDEX(XML!$A$2:$R$782,MATCH(C4526,XML!$D$2:$D$737,0),2)</f>
        <v>#N/A</v>
      </c>
    </row>
    <row r="4527" spans="1:14" ht="101.25" x14ac:dyDescent="0.2">
      <c r="A4527">
        <v>67049</v>
      </c>
      <c r="B4527" t="s">
        <v>26192</v>
      </c>
      <c r="C4527" s="15" t="s">
        <v>26193</v>
      </c>
      <c r="D4527" s="15" t="s">
        <v>40763</v>
      </c>
      <c r="E4527">
        <v>252976</v>
      </c>
      <c r="F4527">
        <v>316220</v>
      </c>
      <c r="H4527">
        <v>7</v>
      </c>
      <c r="K4527" s="16">
        <f t="shared" si="210"/>
        <v>270684.32</v>
      </c>
      <c r="L4527" s="16">
        <f t="shared" si="211"/>
        <v>284930.86315789475</v>
      </c>
      <c r="M4527" s="16">
        <f t="shared" si="212"/>
        <v>323785.07177033497</v>
      </c>
      <c r="N4527" t="e">
        <f>INDEX(XML!$A$2:$R$782,MATCH(C4527,XML!$D$2:$D$737,0),2)</f>
        <v>#N/A</v>
      </c>
    </row>
    <row r="4528" spans="1:14" ht="101.25" x14ac:dyDescent="0.2">
      <c r="A4528">
        <v>67052</v>
      </c>
      <c r="B4528" t="s">
        <v>26163</v>
      </c>
      <c r="C4528" s="15" t="s">
        <v>26164</v>
      </c>
      <c r="D4528" s="15" t="s">
        <v>40766</v>
      </c>
      <c r="E4528">
        <v>381232</v>
      </c>
      <c r="F4528">
        <v>476540</v>
      </c>
      <c r="H4528">
        <v>10</v>
      </c>
      <c r="K4528" s="16">
        <f t="shared" si="210"/>
        <v>407918.24</v>
      </c>
      <c r="L4528" s="16">
        <f t="shared" si="211"/>
        <v>429387.62105263158</v>
      </c>
      <c r="M4528" s="16">
        <f t="shared" si="212"/>
        <v>487940.47846889956</v>
      </c>
      <c r="N4528" t="e">
        <f>INDEX(XML!$A$2:$R$782,MATCH(C4528,XML!$D$2:$D$737,0),2)</f>
        <v>#N/A</v>
      </c>
    </row>
    <row r="4529" spans="1:14" ht="101.25" x14ac:dyDescent="0.2">
      <c r="A4529">
        <v>67051</v>
      </c>
      <c r="B4529" t="s">
        <v>26188</v>
      </c>
      <c r="C4529" s="15" t="s">
        <v>26189</v>
      </c>
      <c r="D4529" s="15" t="s">
        <v>40767</v>
      </c>
      <c r="E4529">
        <v>403136</v>
      </c>
      <c r="F4529">
        <v>503920</v>
      </c>
      <c r="H4529">
        <v>15</v>
      </c>
      <c r="K4529" s="16">
        <f t="shared" si="210"/>
        <v>431355.52</v>
      </c>
      <c r="L4529" s="16">
        <f t="shared" si="211"/>
        <v>454058.44210526318</v>
      </c>
      <c r="M4529" s="16">
        <f t="shared" si="212"/>
        <v>515975.50239234453</v>
      </c>
      <c r="N4529" t="e">
        <f>INDEX(XML!$A$2:$R$782,MATCH(C4529,XML!$D$2:$D$737,0),2)</f>
        <v>#N/A</v>
      </c>
    </row>
    <row r="4530" spans="1:14" ht="90" x14ac:dyDescent="0.2">
      <c r="A4530">
        <v>50238</v>
      </c>
      <c r="B4530" t="s">
        <v>21827</v>
      </c>
      <c r="C4530" s="15" t="s">
        <v>21828</v>
      </c>
      <c r="D4530" s="15" t="s">
        <v>21829</v>
      </c>
      <c r="E4530">
        <v>107500</v>
      </c>
      <c r="F4530">
        <v>130219</v>
      </c>
      <c r="H4530">
        <v>27</v>
      </c>
      <c r="K4530" s="16">
        <f t="shared" si="210"/>
        <v>115025</v>
      </c>
      <c r="L4530" s="16">
        <f t="shared" si="211"/>
        <v>121078.94736842105</v>
      </c>
      <c r="M4530" s="16">
        <f t="shared" si="212"/>
        <v>137589.71291866028</v>
      </c>
      <c r="N4530" t="e">
        <f>INDEX(XML!$A$2:$R$782,MATCH(C4530,XML!$D$2:$D$737,0),2)</f>
        <v>#N/A</v>
      </c>
    </row>
    <row r="4531" spans="1:14" ht="67.5" x14ac:dyDescent="0.2">
      <c r="A4531">
        <v>64074</v>
      </c>
      <c r="B4531" t="s">
        <v>22970</v>
      </c>
      <c r="C4531" s="15" t="s">
        <v>22971</v>
      </c>
      <c r="D4531" s="15" t="s">
        <v>22972</v>
      </c>
      <c r="E4531">
        <v>118000</v>
      </c>
      <c r="F4531">
        <v>144489</v>
      </c>
      <c r="H4531">
        <v>12</v>
      </c>
      <c r="K4531" s="16">
        <f t="shared" si="210"/>
        <v>126260</v>
      </c>
      <c r="L4531" s="16">
        <f t="shared" si="211"/>
        <v>132905.26315789475</v>
      </c>
      <c r="M4531" s="16">
        <f t="shared" si="212"/>
        <v>151028.70813397129</v>
      </c>
      <c r="N4531" t="e">
        <f>INDEX(XML!$A$2:$R$782,MATCH(C4531,XML!$D$2:$D$737,0),2)</f>
        <v>#N/A</v>
      </c>
    </row>
    <row r="4532" spans="1:14" ht="101.25" x14ac:dyDescent="0.2">
      <c r="A4532">
        <v>50241</v>
      </c>
      <c r="B4532" t="s">
        <v>21842</v>
      </c>
      <c r="C4532" s="15" t="s">
        <v>21843</v>
      </c>
      <c r="D4532" s="15" t="s">
        <v>34840</v>
      </c>
      <c r="E4532">
        <v>281000</v>
      </c>
      <c r="F4532">
        <v>359246</v>
      </c>
      <c r="K4532" s="16">
        <f t="shared" si="210"/>
        <v>300670</v>
      </c>
      <c r="L4532" s="16">
        <f t="shared" si="211"/>
        <v>316494.73684210528</v>
      </c>
      <c r="M4532" s="16">
        <f t="shared" si="212"/>
        <v>359653.11004784692</v>
      </c>
      <c r="N4532" t="e">
        <f>INDEX(XML!$A$2:$R$782,MATCH(C4532,XML!$D$2:$D$737,0),2)</f>
        <v>#N/A</v>
      </c>
    </row>
    <row r="4533" spans="1:14" ht="112.5" x14ac:dyDescent="0.2">
      <c r="A4533">
        <v>50243</v>
      </c>
      <c r="B4533" t="s">
        <v>23895</v>
      </c>
      <c r="C4533" s="15" t="s">
        <v>23896</v>
      </c>
      <c r="D4533" s="15" t="s">
        <v>37019</v>
      </c>
      <c r="E4533">
        <v>517500</v>
      </c>
      <c r="F4533">
        <v>662000</v>
      </c>
      <c r="H4533">
        <v>16</v>
      </c>
      <c r="K4533" s="16">
        <f t="shared" si="210"/>
        <v>553725</v>
      </c>
      <c r="L4533" s="16">
        <f t="shared" si="211"/>
        <v>582868.42105263157</v>
      </c>
      <c r="M4533" s="16">
        <f t="shared" si="212"/>
        <v>662350.4784688995</v>
      </c>
      <c r="N4533" t="e">
        <f>INDEX(XML!$A$2:$R$782,MATCH(C4533,XML!$D$2:$D$737,0),2)</f>
        <v>#N/A</v>
      </c>
    </row>
    <row r="4534" spans="1:14" ht="90" x14ac:dyDescent="0.2">
      <c r="A4534">
        <v>71282</v>
      </c>
      <c r="B4534" t="s">
        <v>28647</v>
      </c>
      <c r="C4534" s="15" t="s">
        <v>28648</v>
      </c>
      <c r="D4534" s="15" t="s">
        <v>28649</v>
      </c>
      <c r="E4534">
        <v>280500</v>
      </c>
      <c r="F4534">
        <v>336600</v>
      </c>
      <c r="H4534">
        <v>4</v>
      </c>
      <c r="I4534">
        <v>1</v>
      </c>
      <c r="K4534" s="16">
        <f t="shared" si="210"/>
        <v>300135</v>
      </c>
      <c r="L4534" s="16">
        <f t="shared" si="211"/>
        <v>315931.57894736843</v>
      </c>
      <c r="M4534" s="16">
        <f t="shared" si="212"/>
        <v>359013.15789473685</v>
      </c>
      <c r="N4534" t="e">
        <f>INDEX(XML!$A$2:$R$782,MATCH(C4534,XML!$D$2:$D$737,0),2)</f>
        <v>#N/A</v>
      </c>
    </row>
    <row r="4535" spans="1:14" ht="112.5" x14ac:dyDescent="0.2">
      <c r="A4535">
        <v>79772</v>
      </c>
      <c r="B4535" t="s">
        <v>43203</v>
      </c>
      <c r="C4535" s="15" t="s">
        <v>43204</v>
      </c>
      <c r="D4535" s="15" t="s">
        <v>44222</v>
      </c>
      <c r="E4535">
        <v>35000</v>
      </c>
      <c r="F4535">
        <v>44000</v>
      </c>
      <c r="H4535">
        <v>19</v>
      </c>
      <c r="K4535" s="16">
        <f t="shared" si="210"/>
        <v>39200</v>
      </c>
      <c r="L4535" s="16">
        <f t="shared" si="211"/>
        <v>41263.15789473684</v>
      </c>
      <c r="M4535" s="16">
        <f t="shared" si="212"/>
        <v>46889.952153110047</v>
      </c>
      <c r="N4535" t="e">
        <f>INDEX(XML!$A$2:$R$782,MATCH(C4535,XML!$D$2:$D$737,0),2)</f>
        <v>#N/A</v>
      </c>
    </row>
    <row r="4536" spans="1:14" ht="112.5" x14ac:dyDescent="0.2">
      <c r="A4536">
        <v>79774</v>
      </c>
      <c r="B4536" t="s">
        <v>43205</v>
      </c>
      <c r="C4536" s="15" t="s">
        <v>43206</v>
      </c>
      <c r="D4536" s="15" t="s">
        <v>44223</v>
      </c>
      <c r="E4536">
        <v>50000</v>
      </c>
      <c r="F4536">
        <v>62500</v>
      </c>
      <c r="H4536">
        <v>19</v>
      </c>
      <c r="K4536" s="16">
        <f t="shared" si="210"/>
        <v>53500</v>
      </c>
      <c r="L4536" s="16">
        <f t="shared" si="211"/>
        <v>56315.789473684214</v>
      </c>
      <c r="M4536" s="16">
        <f t="shared" si="212"/>
        <v>63995.215311004788</v>
      </c>
      <c r="N4536" t="e">
        <f>INDEX(XML!$A$2:$R$782,MATCH(C4536,XML!$D$2:$D$737,0),2)</f>
        <v>#N/A</v>
      </c>
    </row>
    <row r="4537" spans="1:14" ht="90" x14ac:dyDescent="0.2">
      <c r="A4537">
        <v>79776</v>
      </c>
      <c r="B4537" t="s">
        <v>43207</v>
      </c>
      <c r="C4537" s="15" t="s">
        <v>43208</v>
      </c>
      <c r="D4537" s="15" t="s">
        <v>44224</v>
      </c>
      <c r="E4537">
        <v>115000</v>
      </c>
      <c r="F4537">
        <v>144000</v>
      </c>
      <c r="H4537">
        <v>17</v>
      </c>
      <c r="K4537" s="16">
        <f t="shared" si="210"/>
        <v>123050</v>
      </c>
      <c r="L4537" s="16">
        <f t="shared" si="211"/>
        <v>129526.31578947368</v>
      </c>
      <c r="M4537" s="16">
        <f t="shared" si="212"/>
        <v>147188.99521531098</v>
      </c>
      <c r="N4537" t="e">
        <f>INDEX(XML!$A$2:$R$782,MATCH(C4537,XML!$D$2:$D$737,0),2)</f>
        <v>#N/A</v>
      </c>
    </row>
    <row r="4538" spans="1:14" ht="101.25" x14ac:dyDescent="0.2">
      <c r="A4538">
        <v>79778</v>
      </c>
      <c r="B4538" t="s">
        <v>43209</v>
      </c>
      <c r="C4538" s="15" t="s">
        <v>43210</v>
      </c>
      <c r="D4538" s="15" t="s">
        <v>44225</v>
      </c>
      <c r="E4538">
        <v>152000</v>
      </c>
      <c r="F4538">
        <v>190000</v>
      </c>
      <c r="H4538">
        <v>28</v>
      </c>
      <c r="K4538" s="16">
        <f t="shared" si="210"/>
        <v>162640</v>
      </c>
      <c r="L4538" s="16">
        <f t="shared" si="211"/>
        <v>171200</v>
      </c>
      <c r="M4538" s="16">
        <f t="shared" si="212"/>
        <v>194545.45454545456</v>
      </c>
      <c r="N4538" t="e">
        <f>INDEX(XML!$A$2:$R$782,MATCH(C4538,XML!$D$2:$D$737,0),2)</f>
        <v>#N/A</v>
      </c>
    </row>
    <row r="4539" spans="1:14" ht="101.25" x14ac:dyDescent="0.2">
      <c r="A4539">
        <v>79780</v>
      </c>
      <c r="B4539" t="s">
        <v>43211</v>
      </c>
      <c r="C4539" s="15" t="s">
        <v>43212</v>
      </c>
      <c r="D4539" s="15" t="s">
        <v>44226</v>
      </c>
      <c r="E4539">
        <v>165000</v>
      </c>
      <c r="F4539">
        <v>206500</v>
      </c>
      <c r="H4539">
        <v>20</v>
      </c>
      <c r="K4539" s="16">
        <f t="shared" si="210"/>
        <v>176550</v>
      </c>
      <c r="L4539" s="16">
        <f t="shared" si="211"/>
        <v>185842.10526315789</v>
      </c>
      <c r="M4539" s="16">
        <f t="shared" si="212"/>
        <v>211184.21052631579</v>
      </c>
      <c r="N4539" t="e">
        <f>INDEX(XML!$A$2:$R$782,MATCH(C4539,XML!$D$2:$D$737,0),2)</f>
        <v>#N/A</v>
      </c>
    </row>
    <row r="4540" spans="1:14" ht="78.75" x14ac:dyDescent="0.2">
      <c r="A4540">
        <v>57201</v>
      </c>
      <c r="B4540" t="s">
        <v>16241</v>
      </c>
      <c r="C4540" s="15" t="s">
        <v>16242</v>
      </c>
      <c r="D4540" s="15" t="s">
        <v>16243</v>
      </c>
      <c r="E4540">
        <v>97771</v>
      </c>
      <c r="F4540">
        <v>130362</v>
      </c>
      <c r="H4540">
        <v>10</v>
      </c>
      <c r="K4540" s="16">
        <f t="shared" si="210"/>
        <v>104614.97</v>
      </c>
      <c r="L4540" s="16">
        <f t="shared" si="211"/>
        <v>110121.02105263158</v>
      </c>
      <c r="M4540" s="16">
        <f t="shared" si="212"/>
        <v>125137.52392344498</v>
      </c>
      <c r="N4540" t="e">
        <f>INDEX(XML!$A$2:$R$782,MATCH(C4540,XML!$D$2:$D$737,0),2)</f>
        <v>#N/A</v>
      </c>
    </row>
    <row r="4541" spans="1:14" ht="90" x14ac:dyDescent="0.2">
      <c r="A4541">
        <v>53110</v>
      </c>
      <c r="B4541" t="s">
        <v>12945</v>
      </c>
      <c r="C4541" s="15" t="s">
        <v>12946</v>
      </c>
      <c r="D4541" s="15" t="s">
        <v>12947</v>
      </c>
      <c r="E4541">
        <v>189500</v>
      </c>
      <c r="F4541">
        <v>239056</v>
      </c>
      <c r="H4541">
        <v>3</v>
      </c>
      <c r="K4541" s="16">
        <f t="shared" si="210"/>
        <v>202765</v>
      </c>
      <c r="L4541" s="16">
        <f t="shared" si="211"/>
        <v>213436.84210526315</v>
      </c>
      <c r="M4541" s="16">
        <f t="shared" si="212"/>
        <v>242541.86602870811</v>
      </c>
      <c r="N4541" t="e">
        <f>INDEX(XML!$A$2:$R$782,MATCH(C4541,XML!$D$2:$D$737,0),2)</f>
        <v>#N/A</v>
      </c>
    </row>
    <row r="4542" spans="1:14" ht="78.75" x14ac:dyDescent="0.2">
      <c r="A4542">
        <v>57206</v>
      </c>
      <c r="B4542" t="s">
        <v>16253</v>
      </c>
      <c r="C4542" s="15" t="s">
        <v>16254</v>
      </c>
      <c r="D4542" s="15" t="s">
        <v>16255</v>
      </c>
      <c r="E4542">
        <v>357500</v>
      </c>
      <c r="F4542">
        <v>516168</v>
      </c>
      <c r="H4542">
        <v>1</v>
      </c>
      <c r="K4542" s="16">
        <f t="shared" si="210"/>
        <v>382525</v>
      </c>
      <c r="L4542" s="16">
        <f t="shared" si="211"/>
        <v>402657.89473684208</v>
      </c>
      <c r="M4542" s="16">
        <f t="shared" si="212"/>
        <v>457565.78947368416</v>
      </c>
      <c r="N4542" t="e">
        <f>INDEX(XML!$A$2:$R$782,MATCH(C4542,XML!$D$2:$D$737,0),2)</f>
        <v>#N/A</v>
      </c>
    </row>
    <row r="4543" spans="1:14" ht="78.75" x14ac:dyDescent="0.2">
      <c r="A4543">
        <v>57203</v>
      </c>
      <c r="B4543" t="s">
        <v>16247</v>
      </c>
      <c r="C4543" s="15" t="s">
        <v>16248</v>
      </c>
      <c r="D4543" s="15" t="s">
        <v>16249</v>
      </c>
      <c r="E4543">
        <v>291761</v>
      </c>
      <c r="F4543">
        <v>389015</v>
      </c>
      <c r="K4543" s="16">
        <f t="shared" si="210"/>
        <v>312184.27</v>
      </c>
      <c r="L4543" s="16">
        <f t="shared" si="211"/>
        <v>328615.02105263161</v>
      </c>
      <c r="M4543" s="16">
        <f t="shared" si="212"/>
        <v>373426.16028708138</v>
      </c>
      <c r="N4543" t="e">
        <f>INDEX(XML!$A$2:$R$782,MATCH(C4543,XML!$D$2:$D$737,0),2)</f>
        <v>#N/A</v>
      </c>
    </row>
    <row r="4544" spans="1:14" ht="90" x14ac:dyDescent="0.2">
      <c r="A4544">
        <v>53118</v>
      </c>
      <c r="B4544" t="s">
        <v>12954</v>
      </c>
      <c r="C4544" s="15" t="s">
        <v>12955</v>
      </c>
      <c r="D4544" s="15" t="s">
        <v>16573</v>
      </c>
      <c r="E4544">
        <v>95000</v>
      </c>
      <c r="F4544">
        <v>140438</v>
      </c>
      <c r="H4544">
        <v>5</v>
      </c>
      <c r="K4544" s="16">
        <f t="shared" si="210"/>
        <v>101650</v>
      </c>
      <c r="L4544" s="16">
        <f t="shared" si="211"/>
        <v>107000</v>
      </c>
      <c r="M4544" s="16">
        <f t="shared" si="212"/>
        <v>121590.90909090909</v>
      </c>
      <c r="N4544" t="e">
        <f>INDEX(XML!$A$2:$R$782,MATCH(C4544,XML!$D$2:$D$737,0),2)</f>
        <v>#N/A</v>
      </c>
    </row>
    <row r="4545" spans="1:14" ht="101.25" x14ac:dyDescent="0.2">
      <c r="A4545">
        <v>53115</v>
      </c>
      <c r="B4545" t="s">
        <v>12948</v>
      </c>
      <c r="C4545" s="15" t="s">
        <v>12949</v>
      </c>
      <c r="D4545" s="15" t="s">
        <v>12950</v>
      </c>
      <c r="E4545">
        <v>185000</v>
      </c>
      <c r="F4545">
        <v>246667</v>
      </c>
      <c r="H4545">
        <v>3</v>
      </c>
      <c r="K4545" s="16">
        <f t="shared" si="210"/>
        <v>197950</v>
      </c>
      <c r="L4545" s="16">
        <f t="shared" si="211"/>
        <v>208368.42105263157</v>
      </c>
      <c r="M4545" s="16">
        <f t="shared" si="212"/>
        <v>236782.2966507177</v>
      </c>
      <c r="N4545" t="e">
        <f>INDEX(XML!$A$2:$R$782,MATCH(C4545,XML!$D$2:$D$737,0),2)</f>
        <v>#N/A</v>
      </c>
    </row>
    <row r="4546" spans="1:14" ht="101.25" x14ac:dyDescent="0.2">
      <c r="A4546">
        <v>53107</v>
      </c>
      <c r="B4546" t="s">
        <v>12939</v>
      </c>
      <c r="C4546" s="15" t="s">
        <v>12940</v>
      </c>
      <c r="D4546" s="15" t="s">
        <v>12941</v>
      </c>
      <c r="E4546">
        <v>222633</v>
      </c>
      <c r="F4546">
        <v>296843</v>
      </c>
      <c r="H4546">
        <v>5</v>
      </c>
      <c r="K4546" s="16">
        <f t="shared" si="210"/>
        <v>238217.31</v>
      </c>
      <c r="L4546" s="16">
        <f t="shared" si="211"/>
        <v>250755.06315789474</v>
      </c>
      <c r="M4546" s="16">
        <f t="shared" si="212"/>
        <v>284948.93540669855</v>
      </c>
      <c r="N4546" t="e">
        <f>INDEX(XML!$A$2:$R$782,MATCH(C4546,XML!$D$2:$D$737,0),2)</f>
        <v>#N/A</v>
      </c>
    </row>
    <row r="4547" spans="1:14" ht="101.25" x14ac:dyDescent="0.2">
      <c r="A4547">
        <v>53105</v>
      </c>
      <c r="B4547" t="s">
        <v>12936</v>
      </c>
      <c r="C4547" s="15" t="s">
        <v>12937</v>
      </c>
      <c r="D4547" s="15" t="s">
        <v>12938</v>
      </c>
      <c r="E4547">
        <v>241553</v>
      </c>
      <c r="F4547">
        <v>322070</v>
      </c>
      <c r="H4547">
        <v>6</v>
      </c>
      <c r="K4547" s="16">
        <f t="shared" si="210"/>
        <v>258461.71</v>
      </c>
      <c r="L4547" s="16">
        <f t="shared" si="211"/>
        <v>272064.95789473684</v>
      </c>
      <c r="M4547" s="16">
        <f t="shared" si="212"/>
        <v>309164.72488038277</v>
      </c>
      <c r="N4547" t="e">
        <f>INDEX(XML!$A$2:$R$782,MATCH(C4547,XML!$D$2:$D$737,0),2)</f>
        <v>#N/A</v>
      </c>
    </row>
    <row r="4548" spans="1:14" ht="112.5" x14ac:dyDescent="0.2">
      <c r="A4548">
        <v>53116</v>
      </c>
      <c r="B4548" t="s">
        <v>12951</v>
      </c>
      <c r="C4548" s="15" t="s">
        <v>12952</v>
      </c>
      <c r="D4548" s="15" t="s">
        <v>12953</v>
      </c>
      <c r="E4548">
        <v>279089</v>
      </c>
      <c r="F4548">
        <v>320953</v>
      </c>
      <c r="K4548" s="16">
        <f t="shared" si="210"/>
        <v>298625.23</v>
      </c>
      <c r="L4548" s="16">
        <f t="shared" si="211"/>
        <v>314342.34736842103</v>
      </c>
      <c r="M4548" s="16">
        <f t="shared" si="212"/>
        <v>357207.21291866025</v>
      </c>
      <c r="N4548" t="e">
        <f>INDEX(XML!$A$2:$R$782,MATCH(C4548,XML!$D$2:$D$737,0),2)</f>
        <v>#N/A</v>
      </c>
    </row>
    <row r="4549" spans="1:14" ht="101.25" x14ac:dyDescent="0.2">
      <c r="A4549">
        <v>53108</v>
      </c>
      <c r="B4549" t="s">
        <v>12942</v>
      </c>
      <c r="C4549" s="15" t="s">
        <v>12943</v>
      </c>
      <c r="D4549" s="15" t="s">
        <v>12944</v>
      </c>
      <c r="E4549">
        <v>366504</v>
      </c>
      <c r="F4549">
        <v>488672</v>
      </c>
      <c r="K4549" s="16">
        <f t="shared" ref="K4549:K4612" si="213">IF(E4549&gt;49999,E4549+E4549*0.07,IF(E4549&lt;=49999,E4549+E4549*0.12))</f>
        <v>392159.28</v>
      </c>
      <c r="L4549" s="16">
        <f t="shared" ref="L4549:L4612" si="214">K4549*100/95</f>
        <v>412799.24210526317</v>
      </c>
      <c r="M4549" s="16">
        <f t="shared" ref="M4549:M4612" si="215">IF(COUNTIF(C4549,"*Dahua*"),F4549-10,L4549*100/88)</f>
        <v>469090.04784689</v>
      </c>
      <c r="N4549" t="e">
        <f>INDEX(XML!$A$2:$R$782,MATCH(C4549,XML!$D$2:$D$737,0),2)</f>
        <v>#N/A</v>
      </c>
    </row>
    <row r="4550" spans="1:14" ht="78.75" x14ac:dyDescent="0.2">
      <c r="A4550">
        <v>57208</v>
      </c>
      <c r="B4550" t="s">
        <v>16259</v>
      </c>
      <c r="C4550" s="15" t="s">
        <v>16260</v>
      </c>
      <c r="D4550" s="15" t="s">
        <v>16261</v>
      </c>
      <c r="E4550">
        <v>536963</v>
      </c>
      <c r="F4550">
        <v>715950</v>
      </c>
      <c r="H4550">
        <v>3</v>
      </c>
      <c r="K4550" s="16">
        <f t="shared" si="213"/>
        <v>574550.41</v>
      </c>
      <c r="L4550" s="16">
        <f t="shared" si="214"/>
        <v>604789.90526315791</v>
      </c>
      <c r="M4550" s="16">
        <f t="shared" si="215"/>
        <v>687261.25598086126</v>
      </c>
      <c r="N4550" t="e">
        <f>INDEX(XML!$A$2:$R$782,MATCH(C4550,XML!$D$2:$D$737,0),2)</f>
        <v>#N/A</v>
      </c>
    </row>
    <row r="4551" spans="1:14" ht="67.5" x14ac:dyDescent="0.2">
      <c r="A4551">
        <v>51229</v>
      </c>
      <c r="B4551" t="s">
        <v>12214</v>
      </c>
      <c r="C4551" s="15" t="s">
        <v>12215</v>
      </c>
      <c r="D4551" s="15" t="s">
        <v>12216</v>
      </c>
      <c r="E4551">
        <v>17500</v>
      </c>
      <c r="F4551">
        <v>25230</v>
      </c>
      <c r="H4551">
        <v>41</v>
      </c>
      <c r="K4551" s="16">
        <f t="shared" si="213"/>
        <v>19600</v>
      </c>
      <c r="L4551" s="16">
        <f t="shared" si="214"/>
        <v>20631.57894736842</v>
      </c>
      <c r="M4551" s="16">
        <f t="shared" si="215"/>
        <v>23444.976076555024</v>
      </c>
      <c r="N4551" t="e">
        <f>INDEX(XML!$A$2:$R$782,MATCH(C4551,XML!$D$2:$D$737,0),2)</f>
        <v>#N/A</v>
      </c>
    </row>
    <row r="4552" spans="1:14" ht="56.25" x14ac:dyDescent="0.2">
      <c r="A4552">
        <v>51231</v>
      </c>
      <c r="B4552" t="s">
        <v>12211</v>
      </c>
      <c r="C4552" s="15" t="s">
        <v>12212</v>
      </c>
      <c r="D4552" s="15" t="s">
        <v>12213</v>
      </c>
      <c r="E4552">
        <v>16200</v>
      </c>
      <c r="F4552">
        <v>31700</v>
      </c>
      <c r="H4552">
        <v>29</v>
      </c>
      <c r="K4552" s="16">
        <f t="shared" si="213"/>
        <v>18144</v>
      </c>
      <c r="L4552" s="16">
        <f t="shared" si="214"/>
        <v>19098.947368421053</v>
      </c>
      <c r="M4552" s="16">
        <f t="shared" si="215"/>
        <v>21703.349282296651</v>
      </c>
      <c r="N4552" t="e">
        <f>INDEX(XML!$A$2:$R$782,MATCH(C4552,XML!$D$2:$D$737,0),2)</f>
        <v>#N/A</v>
      </c>
    </row>
    <row r="4553" spans="1:14" ht="146.25" x14ac:dyDescent="0.2">
      <c r="A4553">
        <v>67600</v>
      </c>
      <c r="B4553" t="s">
        <v>30836</v>
      </c>
      <c r="C4553" s="15" t="s">
        <v>30837</v>
      </c>
      <c r="D4553" s="15" t="s">
        <v>30838</v>
      </c>
      <c r="E4553">
        <v>28900</v>
      </c>
      <c r="F4553">
        <v>42050</v>
      </c>
      <c r="H4553">
        <v>4</v>
      </c>
      <c r="K4553" s="16">
        <f t="shared" si="213"/>
        <v>32368</v>
      </c>
      <c r="L4553" s="16">
        <f t="shared" si="214"/>
        <v>34071.57894736842</v>
      </c>
      <c r="M4553" s="16">
        <f t="shared" si="215"/>
        <v>38717.703349282296</v>
      </c>
      <c r="N4553" t="e">
        <f>INDEX(XML!$A$2:$R$782,MATCH(C4553,XML!$D$2:$D$737,0),2)</f>
        <v>#N/A</v>
      </c>
    </row>
    <row r="4554" spans="1:14" ht="146.25" x14ac:dyDescent="0.2">
      <c r="A4554">
        <v>67591</v>
      </c>
      <c r="B4554" t="s">
        <v>30862</v>
      </c>
      <c r="C4554" s="15" t="s">
        <v>30863</v>
      </c>
      <c r="D4554" s="15" t="s">
        <v>30864</v>
      </c>
      <c r="E4554">
        <v>29000</v>
      </c>
      <c r="F4554">
        <v>42050</v>
      </c>
      <c r="H4554">
        <v>5</v>
      </c>
      <c r="K4554" s="16">
        <f t="shared" si="213"/>
        <v>32480</v>
      </c>
      <c r="L4554" s="16">
        <f t="shared" si="214"/>
        <v>34189.473684210527</v>
      </c>
      <c r="M4554" s="16">
        <f t="shared" si="215"/>
        <v>38851.674641148325</v>
      </c>
      <c r="N4554" t="e">
        <f>INDEX(XML!$A$2:$R$782,MATCH(C4554,XML!$D$2:$D$737,0),2)</f>
        <v>#N/A</v>
      </c>
    </row>
    <row r="4555" spans="1:14" ht="123.75" x14ac:dyDescent="0.2">
      <c r="A4555">
        <v>67592</v>
      </c>
      <c r="B4555" t="s">
        <v>30859</v>
      </c>
      <c r="C4555" s="15" t="s">
        <v>30860</v>
      </c>
      <c r="D4555" s="15" t="s">
        <v>30861</v>
      </c>
      <c r="E4555">
        <v>39800</v>
      </c>
      <c r="F4555">
        <v>54980</v>
      </c>
      <c r="H4555">
        <v>19</v>
      </c>
      <c r="K4555" s="16">
        <f t="shared" si="213"/>
        <v>44576</v>
      </c>
      <c r="L4555" s="16">
        <f t="shared" si="214"/>
        <v>46922.105263157893</v>
      </c>
      <c r="M4555" s="16">
        <f t="shared" si="215"/>
        <v>53320.574162679426</v>
      </c>
      <c r="N4555" t="e">
        <f>INDEX(XML!$A$2:$R$782,MATCH(C4555,XML!$D$2:$D$737,0),2)</f>
        <v>#N/A</v>
      </c>
    </row>
    <row r="4556" spans="1:14" ht="101.25" x14ac:dyDescent="0.2">
      <c r="A4556">
        <v>67596</v>
      </c>
      <c r="B4556" t="s">
        <v>30847</v>
      </c>
      <c r="C4556" s="15" t="s">
        <v>30848</v>
      </c>
      <c r="D4556" s="15" t="s">
        <v>30849</v>
      </c>
      <c r="E4556">
        <v>45500</v>
      </c>
      <c r="F4556">
        <v>76970</v>
      </c>
      <c r="H4556">
        <v>15</v>
      </c>
      <c r="K4556" s="16">
        <f t="shared" si="213"/>
        <v>50960</v>
      </c>
      <c r="L4556" s="16">
        <f t="shared" si="214"/>
        <v>53642.105263157893</v>
      </c>
      <c r="M4556" s="16">
        <f t="shared" si="215"/>
        <v>60956.937799043066</v>
      </c>
      <c r="N4556" t="e">
        <f>INDEX(XML!$A$2:$R$782,MATCH(C4556,XML!$D$2:$D$737,0),2)</f>
        <v>#N/A</v>
      </c>
    </row>
    <row r="4557" spans="1:14" ht="56.25" x14ac:dyDescent="0.2">
      <c r="A4557">
        <v>51233</v>
      </c>
      <c r="B4557" t="s">
        <v>12208</v>
      </c>
      <c r="C4557" s="15" t="s">
        <v>12209</v>
      </c>
      <c r="D4557" s="15" t="s">
        <v>12210</v>
      </c>
      <c r="E4557">
        <v>62000</v>
      </c>
      <c r="F4557">
        <v>96380</v>
      </c>
      <c r="H4557">
        <v>7</v>
      </c>
      <c r="K4557" s="16">
        <f t="shared" si="213"/>
        <v>66340</v>
      </c>
      <c r="L4557" s="16">
        <f t="shared" si="214"/>
        <v>69831.578947368427</v>
      </c>
      <c r="M4557" s="16">
        <f t="shared" si="215"/>
        <v>79354.066985645943</v>
      </c>
      <c r="N4557" t="e">
        <f>INDEX(XML!$A$2:$R$782,MATCH(C4557,XML!$D$2:$D$737,0),2)</f>
        <v>#N/A</v>
      </c>
    </row>
    <row r="4558" spans="1:14" ht="56.25" x14ac:dyDescent="0.2">
      <c r="A4558">
        <v>51235</v>
      </c>
      <c r="B4558" t="s">
        <v>12205</v>
      </c>
      <c r="C4558" s="15" t="s">
        <v>12206</v>
      </c>
      <c r="D4558" s="15" t="s">
        <v>12207</v>
      </c>
      <c r="E4558">
        <v>102000</v>
      </c>
      <c r="F4558">
        <v>161060</v>
      </c>
      <c r="H4558">
        <v>8</v>
      </c>
      <c r="K4558" s="16">
        <f t="shared" si="213"/>
        <v>109140</v>
      </c>
      <c r="L4558" s="16">
        <f t="shared" si="214"/>
        <v>114884.21052631579</v>
      </c>
      <c r="M4558" s="16">
        <f t="shared" si="215"/>
        <v>130550.23923444976</v>
      </c>
      <c r="N4558" t="e">
        <f>INDEX(XML!$A$2:$R$782,MATCH(C4558,XML!$D$2:$D$737,0),2)</f>
        <v>#N/A</v>
      </c>
    </row>
    <row r="4559" spans="1:14" ht="56.25" x14ac:dyDescent="0.2">
      <c r="A4559">
        <v>51237</v>
      </c>
      <c r="B4559" t="s">
        <v>12202</v>
      </c>
      <c r="C4559" s="15" t="s">
        <v>12203</v>
      </c>
      <c r="D4559" s="15" t="s">
        <v>12204</v>
      </c>
      <c r="E4559">
        <v>103900</v>
      </c>
      <c r="F4559">
        <v>184340</v>
      </c>
      <c r="H4559">
        <v>10</v>
      </c>
      <c r="K4559" s="16">
        <f t="shared" si="213"/>
        <v>111173</v>
      </c>
      <c r="L4559" s="16">
        <f t="shared" si="214"/>
        <v>117024.21052631579</v>
      </c>
      <c r="M4559" s="16">
        <f t="shared" si="215"/>
        <v>132982.05741626795</v>
      </c>
      <c r="N4559" t="e">
        <f>INDEX(XML!$A$2:$R$782,MATCH(C4559,XML!$D$2:$D$737,0),2)</f>
        <v>#N/A</v>
      </c>
    </row>
    <row r="4560" spans="1:14" ht="112.5" x14ac:dyDescent="0.2">
      <c r="A4560">
        <v>67602</v>
      </c>
      <c r="B4560" t="s">
        <v>30830</v>
      </c>
      <c r="C4560" s="15" t="s">
        <v>30831</v>
      </c>
      <c r="D4560" s="15" t="s">
        <v>30832</v>
      </c>
      <c r="E4560">
        <v>210000</v>
      </c>
      <c r="F4560">
        <v>371910</v>
      </c>
      <c r="H4560">
        <v>2</v>
      </c>
      <c r="K4560" s="16">
        <f t="shared" si="213"/>
        <v>224700</v>
      </c>
      <c r="L4560" s="16">
        <f t="shared" si="214"/>
        <v>236526.31578947368</v>
      </c>
      <c r="M4560" s="16">
        <f t="shared" si="215"/>
        <v>268779.90430622012</v>
      </c>
      <c r="N4560" t="e">
        <f>INDEX(XML!$A$2:$R$782,MATCH(C4560,XML!$D$2:$D$737,0),2)</f>
        <v>#N/A</v>
      </c>
    </row>
    <row r="4561" spans="1:14" ht="101.25" x14ac:dyDescent="0.2">
      <c r="A4561">
        <v>67604</v>
      </c>
      <c r="B4561" t="s">
        <v>30824</v>
      </c>
      <c r="C4561" s="15" t="s">
        <v>30825</v>
      </c>
      <c r="D4561" s="15" t="s">
        <v>30826</v>
      </c>
      <c r="E4561">
        <v>65500</v>
      </c>
      <c r="F4561">
        <v>126130</v>
      </c>
      <c r="H4561">
        <v>6</v>
      </c>
      <c r="K4561" s="16">
        <f t="shared" si="213"/>
        <v>70085</v>
      </c>
      <c r="L4561" s="16">
        <f t="shared" si="214"/>
        <v>73773.68421052632</v>
      </c>
      <c r="M4561" s="16">
        <f t="shared" si="215"/>
        <v>83833.732057416273</v>
      </c>
      <c r="N4561" t="e">
        <f>INDEX(XML!$A$2:$R$782,MATCH(C4561,XML!$D$2:$D$737,0),2)</f>
        <v>#N/A</v>
      </c>
    </row>
    <row r="4562" spans="1:14" ht="101.25" x14ac:dyDescent="0.2">
      <c r="A4562">
        <v>67605</v>
      </c>
      <c r="B4562" t="s">
        <v>30821</v>
      </c>
      <c r="C4562" s="15" t="s">
        <v>30822</v>
      </c>
      <c r="D4562" s="15" t="s">
        <v>30823</v>
      </c>
      <c r="E4562">
        <v>125700</v>
      </c>
      <c r="F4562">
        <v>186930</v>
      </c>
      <c r="H4562">
        <v>7</v>
      </c>
      <c r="K4562" s="16">
        <f t="shared" si="213"/>
        <v>134499</v>
      </c>
      <c r="L4562" s="16">
        <f t="shared" si="214"/>
        <v>141577.89473684211</v>
      </c>
      <c r="M4562" s="16">
        <f t="shared" si="215"/>
        <v>160883.97129186604</v>
      </c>
      <c r="N4562" t="e">
        <f>INDEX(XML!$A$2:$R$782,MATCH(C4562,XML!$D$2:$D$737,0),2)</f>
        <v>#N/A</v>
      </c>
    </row>
    <row r="4563" spans="1:14" ht="135" x14ac:dyDescent="0.2">
      <c r="A4563">
        <v>67607</v>
      </c>
      <c r="B4563" t="s">
        <v>30815</v>
      </c>
      <c r="C4563" s="15" t="s">
        <v>30816</v>
      </c>
      <c r="D4563" s="15" t="s">
        <v>30817</v>
      </c>
      <c r="E4563">
        <v>165000</v>
      </c>
      <c r="F4563">
        <v>274890</v>
      </c>
      <c r="H4563">
        <v>13</v>
      </c>
      <c r="K4563" s="16">
        <f t="shared" si="213"/>
        <v>176550</v>
      </c>
      <c r="L4563" s="16">
        <f t="shared" si="214"/>
        <v>185842.10526315789</v>
      </c>
      <c r="M4563" s="16">
        <f t="shared" si="215"/>
        <v>211184.21052631579</v>
      </c>
      <c r="N4563" t="e">
        <f>INDEX(XML!$A$2:$R$782,MATCH(C4563,XML!$D$2:$D$737,0),2)</f>
        <v>#N/A</v>
      </c>
    </row>
    <row r="4564" spans="1:14" ht="146.25" x14ac:dyDescent="0.2">
      <c r="A4564">
        <v>67609</v>
      </c>
      <c r="B4564" t="s">
        <v>30809</v>
      </c>
      <c r="C4564" s="15" t="s">
        <v>30810</v>
      </c>
      <c r="D4564" s="15" t="s">
        <v>30811</v>
      </c>
      <c r="E4564">
        <v>380000</v>
      </c>
      <c r="F4564">
        <v>613820</v>
      </c>
      <c r="H4564">
        <v>8</v>
      </c>
      <c r="K4564" s="16">
        <f t="shared" si="213"/>
        <v>406600</v>
      </c>
      <c r="L4564" s="16">
        <f t="shared" si="214"/>
        <v>428000</v>
      </c>
      <c r="M4564" s="16">
        <f t="shared" si="215"/>
        <v>486363.63636363635</v>
      </c>
      <c r="N4564" t="e">
        <f>INDEX(XML!$A$2:$R$782,MATCH(C4564,XML!$D$2:$D$737,0),2)</f>
        <v>#N/A</v>
      </c>
    </row>
    <row r="4565" spans="1:14" ht="101.25" x14ac:dyDescent="0.2">
      <c r="A4565">
        <v>75652</v>
      </c>
      <c r="B4565" t="s">
        <v>42003</v>
      </c>
      <c r="C4565" s="15" t="s">
        <v>42004</v>
      </c>
      <c r="D4565" s="15" t="s">
        <v>42005</v>
      </c>
      <c r="E4565">
        <v>137500</v>
      </c>
      <c r="F4565">
        <v>193400</v>
      </c>
      <c r="H4565">
        <v>4</v>
      </c>
      <c r="K4565" s="16">
        <f t="shared" si="213"/>
        <v>147125</v>
      </c>
      <c r="L4565" s="16">
        <f t="shared" si="214"/>
        <v>154868.42105263157</v>
      </c>
      <c r="M4565" s="16">
        <f t="shared" si="215"/>
        <v>175986.84210526315</v>
      </c>
      <c r="N4565" t="e">
        <f>INDEX(XML!$A$2:$R$782,MATCH(C4565,XML!$D$2:$D$737,0),2)</f>
        <v>#N/A</v>
      </c>
    </row>
    <row r="4566" spans="1:14" ht="78.75" x14ac:dyDescent="0.2">
      <c r="A4566">
        <v>58569</v>
      </c>
      <c r="B4566" t="s">
        <v>20446</v>
      </c>
      <c r="C4566" s="15" t="s">
        <v>20447</v>
      </c>
      <c r="D4566" s="15" t="s">
        <v>20448</v>
      </c>
      <c r="E4566">
        <v>12768</v>
      </c>
      <c r="F4566">
        <v>17024</v>
      </c>
      <c r="H4566">
        <v>11</v>
      </c>
      <c r="K4566" s="16">
        <f t="shared" si="213"/>
        <v>14300.16</v>
      </c>
      <c r="L4566" s="16">
        <f t="shared" si="214"/>
        <v>15052.8</v>
      </c>
      <c r="M4566" s="16">
        <f t="shared" si="215"/>
        <v>17105.454545454544</v>
      </c>
      <c r="N4566" t="e">
        <f>INDEX(XML!$A$2:$R$782,MATCH(C4566,XML!$D$2:$D$737,0),2)</f>
        <v>#N/A</v>
      </c>
    </row>
    <row r="4567" spans="1:14" ht="78.75" x14ac:dyDescent="0.2">
      <c r="A4567">
        <v>58570</v>
      </c>
      <c r="B4567" t="s">
        <v>20449</v>
      </c>
      <c r="C4567" s="15" t="s">
        <v>20450</v>
      </c>
      <c r="D4567" s="15" t="s">
        <v>20451</v>
      </c>
      <c r="E4567">
        <v>20000</v>
      </c>
      <c r="F4567">
        <v>28000</v>
      </c>
      <c r="H4567">
        <v>4</v>
      </c>
      <c r="K4567" s="16">
        <f t="shared" si="213"/>
        <v>22400</v>
      </c>
      <c r="L4567" s="16">
        <f t="shared" si="214"/>
        <v>23578.947368421053</v>
      </c>
      <c r="M4567" s="16">
        <f t="shared" si="215"/>
        <v>26794.258373205739</v>
      </c>
      <c r="N4567" t="e">
        <f>INDEX(XML!$A$2:$R$782,MATCH(C4567,XML!$D$2:$D$737,0),2)</f>
        <v>#N/A</v>
      </c>
    </row>
    <row r="4568" spans="1:14" ht="78.75" x14ac:dyDescent="0.2">
      <c r="A4568">
        <v>58571</v>
      </c>
      <c r="B4568" t="s">
        <v>41023</v>
      </c>
      <c r="C4568" s="15" t="s">
        <v>41024</v>
      </c>
      <c r="D4568" s="15" t="s">
        <v>41025</v>
      </c>
      <c r="E4568">
        <v>18404</v>
      </c>
      <c r="F4568">
        <v>24539</v>
      </c>
      <c r="H4568">
        <v>25</v>
      </c>
      <c r="K4568" s="16">
        <f t="shared" si="213"/>
        <v>20612.48</v>
      </c>
      <c r="L4568" s="16">
        <f t="shared" si="214"/>
        <v>21697.347368421051</v>
      </c>
      <c r="M4568" s="16">
        <f t="shared" si="215"/>
        <v>24656.076555023923</v>
      </c>
      <c r="N4568" t="e">
        <f>INDEX(XML!$A$2:$R$782,MATCH(C4568,XML!$D$2:$D$737,0),2)</f>
        <v>#N/A</v>
      </c>
    </row>
    <row r="4569" spans="1:14" ht="78.75" x14ac:dyDescent="0.2">
      <c r="A4569">
        <v>58572</v>
      </c>
      <c r="B4569" t="s">
        <v>25999</v>
      </c>
      <c r="C4569" s="15" t="s">
        <v>26000</v>
      </c>
      <c r="D4569" s="15" t="s">
        <v>26001</v>
      </c>
      <c r="E4569">
        <v>40259</v>
      </c>
      <c r="F4569">
        <v>53678</v>
      </c>
      <c r="H4569">
        <v>12</v>
      </c>
      <c r="K4569" s="16">
        <f t="shared" si="213"/>
        <v>45090.080000000002</v>
      </c>
      <c r="L4569" s="16">
        <f t="shared" si="214"/>
        <v>47463.242105263154</v>
      </c>
      <c r="M4569" s="16">
        <f t="shared" si="215"/>
        <v>53935.502392344497</v>
      </c>
      <c r="N4569" t="e">
        <f>INDEX(XML!$A$2:$R$782,MATCH(C4569,XML!$D$2:$D$737,0),2)</f>
        <v>#N/A</v>
      </c>
    </row>
    <row r="4570" spans="1:14" ht="78.75" x14ac:dyDescent="0.2">
      <c r="A4570">
        <v>58574</v>
      </c>
      <c r="B4570" t="s">
        <v>24379</v>
      </c>
      <c r="C4570" s="15" t="s">
        <v>24380</v>
      </c>
      <c r="D4570" s="15" t="s">
        <v>24381</v>
      </c>
      <c r="E4570">
        <v>80625</v>
      </c>
      <c r="F4570">
        <v>107500</v>
      </c>
      <c r="H4570">
        <v>6</v>
      </c>
      <c r="K4570" s="16">
        <f t="shared" si="213"/>
        <v>86268.75</v>
      </c>
      <c r="L4570" s="16">
        <f t="shared" si="214"/>
        <v>90809.210526315786</v>
      </c>
      <c r="M4570" s="16">
        <f t="shared" si="215"/>
        <v>103192.28468899522</v>
      </c>
      <c r="N4570" t="e">
        <f>INDEX(XML!$A$2:$R$782,MATCH(C4570,XML!$D$2:$D$737,0),2)</f>
        <v>#N/A</v>
      </c>
    </row>
    <row r="4571" spans="1:14" ht="78.75" x14ac:dyDescent="0.2">
      <c r="A4571">
        <v>58576</v>
      </c>
      <c r="B4571" t="s">
        <v>24382</v>
      </c>
      <c r="C4571" s="15" t="s">
        <v>24383</v>
      </c>
      <c r="D4571" s="15" t="s">
        <v>24384</v>
      </c>
      <c r="E4571">
        <v>59813</v>
      </c>
      <c r="F4571">
        <v>79751</v>
      </c>
      <c r="K4571" s="16">
        <f t="shared" si="213"/>
        <v>63999.91</v>
      </c>
      <c r="L4571" s="16">
        <f t="shared" si="214"/>
        <v>67368.326315789469</v>
      </c>
      <c r="M4571" s="16">
        <f t="shared" si="215"/>
        <v>76554.916267942579</v>
      </c>
      <c r="N4571" t="e">
        <f>INDEX(XML!$A$2:$R$782,MATCH(C4571,XML!$D$2:$D$737,0),2)</f>
        <v>#N/A</v>
      </c>
    </row>
    <row r="4572" spans="1:14" ht="101.25" x14ac:dyDescent="0.2">
      <c r="A4572">
        <v>42595</v>
      </c>
      <c r="B4572" t="s">
        <v>5851</v>
      </c>
      <c r="C4572" s="15" t="s">
        <v>5852</v>
      </c>
      <c r="D4572" s="15" t="s">
        <v>5853</v>
      </c>
      <c r="E4572">
        <v>77400</v>
      </c>
      <c r="F4572">
        <v>114500</v>
      </c>
      <c r="H4572">
        <v>1</v>
      </c>
      <c r="K4572" s="16">
        <f t="shared" si="213"/>
        <v>82818</v>
      </c>
      <c r="L4572" s="16">
        <f t="shared" si="214"/>
        <v>87176.84210526316</v>
      </c>
      <c r="M4572" s="16">
        <f t="shared" si="215"/>
        <v>99064.593301435409</v>
      </c>
      <c r="N4572" t="e">
        <f>INDEX(XML!$A$2:$R$782,MATCH(C4572,XML!$D$2:$D$737,0),2)</f>
        <v>#N/A</v>
      </c>
    </row>
    <row r="4573" spans="1:14" ht="101.25" x14ac:dyDescent="0.2">
      <c r="A4573">
        <v>42596</v>
      </c>
      <c r="B4573" t="s">
        <v>5854</v>
      </c>
      <c r="C4573" s="15" t="s">
        <v>5855</v>
      </c>
      <c r="D4573" s="15" t="s">
        <v>5856</v>
      </c>
      <c r="E4573">
        <v>90260</v>
      </c>
      <c r="F4573">
        <v>128000</v>
      </c>
      <c r="H4573">
        <v>1</v>
      </c>
      <c r="K4573" s="16">
        <f t="shared" si="213"/>
        <v>96578.2</v>
      </c>
      <c r="L4573" s="16">
        <f t="shared" si="214"/>
        <v>101661.26315789473</v>
      </c>
      <c r="M4573" s="16">
        <f t="shared" si="215"/>
        <v>115524.16267942585</v>
      </c>
      <c r="N4573" t="e">
        <f>INDEX(XML!$A$2:$R$782,MATCH(C4573,XML!$D$2:$D$737,0),2)</f>
        <v>#N/A</v>
      </c>
    </row>
    <row r="4574" spans="1:14" ht="90" x14ac:dyDescent="0.2">
      <c r="A4574">
        <v>58580</v>
      </c>
      <c r="B4574" t="s">
        <v>24385</v>
      </c>
      <c r="C4574" s="15" t="s">
        <v>24386</v>
      </c>
      <c r="D4574" s="15" t="s">
        <v>24851</v>
      </c>
      <c r="E4574">
        <v>25000</v>
      </c>
      <c r="F4574">
        <v>35000</v>
      </c>
      <c r="K4574" s="16">
        <f t="shared" si="213"/>
        <v>28000</v>
      </c>
      <c r="L4574" s="16">
        <f t="shared" si="214"/>
        <v>29473.684210526317</v>
      </c>
      <c r="M4574" s="16">
        <f t="shared" si="215"/>
        <v>33492.822966507178</v>
      </c>
      <c r="N4574" t="e">
        <f>INDEX(XML!$A$2:$R$782,MATCH(C4574,XML!$D$2:$D$737,0),2)</f>
        <v>#N/A</v>
      </c>
    </row>
    <row r="4575" spans="1:14" ht="78.75" x14ac:dyDescent="0.2">
      <c r="A4575">
        <v>77236</v>
      </c>
      <c r="B4575" t="s">
        <v>37202</v>
      </c>
      <c r="C4575" s="15" t="s">
        <v>37203</v>
      </c>
      <c r="D4575" s="15" t="s">
        <v>37204</v>
      </c>
      <c r="E4575">
        <v>65000</v>
      </c>
      <c r="F4575">
        <v>102200</v>
      </c>
      <c r="H4575">
        <v>42</v>
      </c>
      <c r="K4575" s="16">
        <f t="shared" si="213"/>
        <v>69550</v>
      </c>
      <c r="L4575" s="16">
        <f t="shared" si="214"/>
        <v>73210.526315789481</v>
      </c>
      <c r="M4575" s="16">
        <f t="shared" si="215"/>
        <v>83193.779904306226</v>
      </c>
      <c r="N4575" t="e">
        <f>INDEX(XML!$A$2:$R$782,MATCH(C4575,XML!$D$2:$D$737,0),2)</f>
        <v>#N/A</v>
      </c>
    </row>
    <row r="4576" spans="1:14" ht="78.75" x14ac:dyDescent="0.2">
      <c r="A4576">
        <v>77234</v>
      </c>
      <c r="B4576" t="s">
        <v>37199</v>
      </c>
      <c r="C4576" s="15" t="s">
        <v>37200</v>
      </c>
      <c r="D4576" s="15" t="s">
        <v>37201</v>
      </c>
      <c r="E4576">
        <v>72000</v>
      </c>
      <c r="F4576">
        <v>128800</v>
      </c>
      <c r="H4576">
        <v>4</v>
      </c>
      <c r="K4576" s="16">
        <f t="shared" si="213"/>
        <v>77040</v>
      </c>
      <c r="L4576" s="16">
        <f t="shared" si="214"/>
        <v>81094.736842105267</v>
      </c>
      <c r="M4576" s="16">
        <f t="shared" si="215"/>
        <v>92153.110047846902</v>
      </c>
      <c r="N4576" t="e">
        <f>INDEX(XML!$A$2:$R$782,MATCH(C4576,XML!$D$2:$D$737,0),2)</f>
        <v>#N/A</v>
      </c>
    </row>
    <row r="4577" spans="1:14" ht="67.5" x14ac:dyDescent="0.2">
      <c r="A4577">
        <v>58583</v>
      </c>
      <c r="B4577" t="s">
        <v>17236</v>
      </c>
      <c r="C4577" s="15" t="s">
        <v>17237</v>
      </c>
      <c r="D4577" s="15" t="s">
        <v>17238</v>
      </c>
      <c r="E4577">
        <v>92020</v>
      </c>
      <c r="F4577">
        <v>122693</v>
      </c>
      <c r="H4577">
        <v>15</v>
      </c>
      <c r="K4577" s="16">
        <f t="shared" si="213"/>
        <v>98461.4</v>
      </c>
      <c r="L4577" s="16">
        <f t="shared" si="214"/>
        <v>103643.57894736843</v>
      </c>
      <c r="M4577" s="16">
        <f t="shared" si="215"/>
        <v>117776.79425837322</v>
      </c>
      <c r="N4577" t="e">
        <f>INDEX(XML!$A$2:$R$782,MATCH(C4577,XML!$D$2:$D$737,0),2)</f>
        <v>#N/A</v>
      </c>
    </row>
    <row r="4578" spans="1:14" ht="67.5" x14ac:dyDescent="0.2">
      <c r="A4578">
        <v>42779</v>
      </c>
      <c r="B4578" t="s">
        <v>5857</v>
      </c>
      <c r="C4578" s="15" t="s">
        <v>5858</v>
      </c>
      <c r="D4578" s="15" t="s">
        <v>5859</v>
      </c>
      <c r="E4578">
        <v>78677</v>
      </c>
      <c r="F4578">
        <v>104903</v>
      </c>
      <c r="H4578">
        <v>4</v>
      </c>
      <c r="K4578" s="16">
        <f t="shared" si="213"/>
        <v>84184.39</v>
      </c>
      <c r="L4578" s="16">
        <f t="shared" si="214"/>
        <v>88615.14736842105</v>
      </c>
      <c r="M4578" s="16">
        <f t="shared" si="215"/>
        <v>100699.03110047847</v>
      </c>
      <c r="N4578" t="e">
        <f>INDEX(XML!$A$2:$R$782,MATCH(C4578,XML!$D$2:$D$737,0),2)</f>
        <v>#N/A</v>
      </c>
    </row>
    <row r="4579" spans="1:14" ht="90" x14ac:dyDescent="0.2">
      <c r="A4579">
        <v>42780</v>
      </c>
      <c r="B4579" t="s">
        <v>5860</v>
      </c>
      <c r="C4579" s="15" t="s">
        <v>5861</v>
      </c>
      <c r="D4579" s="15" t="s">
        <v>5862</v>
      </c>
      <c r="E4579">
        <v>113000</v>
      </c>
      <c r="F4579">
        <v>162244</v>
      </c>
      <c r="H4579">
        <v>2</v>
      </c>
      <c r="K4579" s="16">
        <f t="shared" si="213"/>
        <v>120910</v>
      </c>
      <c r="L4579" s="16">
        <f t="shared" si="214"/>
        <v>127273.68421052632</v>
      </c>
      <c r="M4579" s="16">
        <f t="shared" si="215"/>
        <v>144629.18660287082</v>
      </c>
      <c r="N4579" t="e">
        <f>INDEX(XML!$A$2:$R$782,MATCH(C4579,XML!$D$2:$D$737,0),2)</f>
        <v>#N/A</v>
      </c>
    </row>
    <row r="4580" spans="1:14" ht="78.75" x14ac:dyDescent="0.2">
      <c r="A4580">
        <v>42586</v>
      </c>
      <c r="B4580" t="s">
        <v>5863</v>
      </c>
      <c r="C4580" s="15" t="s">
        <v>5864</v>
      </c>
      <c r="D4580" s="15" t="s">
        <v>5865</v>
      </c>
      <c r="E4580">
        <v>178289</v>
      </c>
      <c r="F4580">
        <v>237718</v>
      </c>
      <c r="H4580">
        <v>18</v>
      </c>
      <c r="K4580" s="16">
        <f t="shared" si="213"/>
        <v>190769.23</v>
      </c>
      <c r="L4580" s="16">
        <f t="shared" si="214"/>
        <v>200809.71578947367</v>
      </c>
      <c r="M4580" s="16">
        <f t="shared" si="215"/>
        <v>228192.85885167465</v>
      </c>
      <c r="N4580" t="e">
        <f>INDEX(XML!$A$2:$R$782,MATCH(C4580,XML!$D$2:$D$737,0),2)</f>
        <v>#N/A</v>
      </c>
    </row>
    <row r="4581" spans="1:14" ht="78.75" x14ac:dyDescent="0.2">
      <c r="A4581">
        <v>42782</v>
      </c>
      <c r="B4581" t="s">
        <v>5866</v>
      </c>
      <c r="C4581" s="15" t="s">
        <v>5867</v>
      </c>
      <c r="D4581" s="15" t="s">
        <v>5868</v>
      </c>
      <c r="E4581">
        <v>235000</v>
      </c>
      <c r="F4581">
        <v>475080</v>
      </c>
      <c r="H4581">
        <v>21</v>
      </c>
      <c r="K4581" s="16">
        <f t="shared" si="213"/>
        <v>251450</v>
      </c>
      <c r="L4581" s="16">
        <f t="shared" si="214"/>
        <v>264684.21052631579</v>
      </c>
      <c r="M4581" s="16">
        <f t="shared" si="215"/>
        <v>300777.51196172251</v>
      </c>
      <c r="N4581" t="e">
        <f>INDEX(XML!$A$2:$R$782,MATCH(C4581,XML!$D$2:$D$737,0),2)</f>
        <v>#N/A</v>
      </c>
    </row>
    <row r="4582" spans="1:14" ht="67.5" x14ac:dyDescent="0.2">
      <c r="A4582">
        <v>58585</v>
      </c>
      <c r="B4582" t="s">
        <v>24387</v>
      </c>
      <c r="C4582" s="15" t="s">
        <v>24388</v>
      </c>
      <c r="D4582" s="15" t="s">
        <v>26851</v>
      </c>
      <c r="E4582">
        <v>437095</v>
      </c>
      <c r="F4582">
        <v>582793</v>
      </c>
      <c r="H4582">
        <v>10</v>
      </c>
      <c r="K4582" s="16">
        <f t="shared" si="213"/>
        <v>467691.65</v>
      </c>
      <c r="L4582" s="16">
        <f t="shared" si="214"/>
        <v>492307</v>
      </c>
      <c r="M4582" s="16">
        <f t="shared" si="215"/>
        <v>559439.77272727271</v>
      </c>
      <c r="N4582" t="e">
        <f>INDEX(XML!$A$2:$R$782,MATCH(C4582,XML!$D$2:$D$737,0),2)</f>
        <v>#N/A</v>
      </c>
    </row>
    <row r="4583" spans="1:14" ht="78.75" x14ac:dyDescent="0.2">
      <c r="A4583">
        <v>41538</v>
      </c>
      <c r="B4583" t="s">
        <v>5869</v>
      </c>
      <c r="C4583" s="15" t="s">
        <v>5870</v>
      </c>
      <c r="D4583" s="15" t="s">
        <v>5871</v>
      </c>
      <c r="E4583">
        <v>18140</v>
      </c>
      <c r="F4583">
        <v>24186</v>
      </c>
      <c r="H4583">
        <v>1</v>
      </c>
      <c r="K4583" s="16">
        <f t="shared" si="213"/>
        <v>20316.8</v>
      </c>
      <c r="L4583" s="16">
        <f t="shared" si="214"/>
        <v>21386.105263157893</v>
      </c>
      <c r="M4583" s="16">
        <f t="shared" si="215"/>
        <v>24302.392344497606</v>
      </c>
      <c r="N4583" t="e">
        <f>INDEX(XML!$A$2:$R$782,MATCH(C4583,XML!$D$2:$D$737,0),2)</f>
        <v>#N/A</v>
      </c>
    </row>
    <row r="4584" spans="1:14" ht="67.5" x14ac:dyDescent="0.2">
      <c r="A4584">
        <v>29301</v>
      </c>
      <c r="B4584" t="s">
        <v>39997</v>
      </c>
      <c r="C4584" s="15" t="s">
        <v>39998</v>
      </c>
      <c r="D4584" s="15" t="s">
        <v>39999</v>
      </c>
      <c r="E4584">
        <v>24510</v>
      </c>
      <c r="F4584">
        <v>32680</v>
      </c>
      <c r="H4584">
        <v>39</v>
      </c>
      <c r="K4584" s="16">
        <f t="shared" si="213"/>
        <v>27451.200000000001</v>
      </c>
      <c r="L4584" s="16">
        <f t="shared" si="214"/>
        <v>28896</v>
      </c>
      <c r="M4584" s="16">
        <f t="shared" si="215"/>
        <v>32836.36363636364</v>
      </c>
      <c r="N4584" t="e">
        <f>INDEX(XML!$A$2:$R$782,MATCH(C4584,XML!$D$2:$D$737,0),2)</f>
        <v>#N/A</v>
      </c>
    </row>
    <row r="4585" spans="1:14" ht="90" x14ac:dyDescent="0.2">
      <c r="A4585">
        <v>82187</v>
      </c>
      <c r="B4585" t="s">
        <v>45979</v>
      </c>
      <c r="C4585" s="15" t="s">
        <v>45980</v>
      </c>
      <c r="D4585" s="15" t="s">
        <v>45981</v>
      </c>
      <c r="E4585">
        <v>25000</v>
      </c>
      <c r="F4585">
        <v>35000</v>
      </c>
      <c r="K4585" s="16">
        <f t="shared" si="213"/>
        <v>28000</v>
      </c>
      <c r="L4585" s="16">
        <f t="shared" si="214"/>
        <v>29473.684210526317</v>
      </c>
      <c r="M4585" s="16">
        <f t="shared" si="215"/>
        <v>33492.822966507178</v>
      </c>
      <c r="N4585" t="e">
        <f>INDEX(XML!$A$2:$R$782,MATCH(C4585,XML!$D$2:$D$737,0),2)</f>
        <v>#N/A</v>
      </c>
    </row>
    <row r="4586" spans="1:14" ht="90" x14ac:dyDescent="0.2">
      <c r="A4586">
        <v>79690</v>
      </c>
      <c r="B4586" t="s">
        <v>40012</v>
      </c>
      <c r="C4586" s="15" t="s">
        <v>40013</v>
      </c>
      <c r="D4586" s="15" t="s">
        <v>40014</v>
      </c>
      <c r="E4586">
        <v>35772</v>
      </c>
      <c r="F4586">
        <v>50081</v>
      </c>
      <c r="K4586" s="16">
        <f t="shared" si="213"/>
        <v>40064.639999999999</v>
      </c>
      <c r="L4586" s="16">
        <f t="shared" si="214"/>
        <v>42173.305263157898</v>
      </c>
      <c r="M4586" s="16">
        <f t="shared" si="215"/>
        <v>47924.210526315794</v>
      </c>
      <c r="N4586" t="e">
        <f>INDEX(XML!$A$2:$R$782,MATCH(C4586,XML!$D$2:$D$737,0),2)</f>
        <v>#N/A</v>
      </c>
    </row>
    <row r="4587" spans="1:14" ht="78.75" x14ac:dyDescent="0.2">
      <c r="A4587">
        <v>32199</v>
      </c>
      <c r="B4587" t="s">
        <v>5872</v>
      </c>
      <c r="C4587" s="15" t="s">
        <v>5873</v>
      </c>
      <c r="D4587" s="15" t="s">
        <v>5874</v>
      </c>
      <c r="E4587">
        <v>48000</v>
      </c>
      <c r="F4587">
        <v>71500</v>
      </c>
      <c r="K4587" s="16">
        <f t="shared" si="213"/>
        <v>53760</v>
      </c>
      <c r="L4587" s="16">
        <f t="shared" si="214"/>
        <v>56589.473684210527</v>
      </c>
      <c r="M4587" s="16">
        <f t="shared" si="215"/>
        <v>64306.220095693781</v>
      </c>
      <c r="N4587" t="e">
        <f>INDEX(XML!$A$2:$R$782,MATCH(C4587,XML!$D$2:$D$737,0),2)</f>
        <v>#N/A</v>
      </c>
    </row>
    <row r="4588" spans="1:14" ht="90" x14ac:dyDescent="0.2">
      <c r="A4588">
        <v>37946</v>
      </c>
      <c r="B4588" t="s">
        <v>17749</v>
      </c>
      <c r="C4588" s="15" t="s">
        <v>17750</v>
      </c>
      <c r="D4588" s="15" t="s">
        <v>17751</v>
      </c>
      <c r="E4588">
        <v>71273</v>
      </c>
      <c r="F4588">
        <v>95030</v>
      </c>
      <c r="H4588">
        <v>12</v>
      </c>
      <c r="K4588" s="16">
        <f t="shared" si="213"/>
        <v>76262.11</v>
      </c>
      <c r="L4588" s="16">
        <f t="shared" si="214"/>
        <v>80275.905263157896</v>
      </c>
      <c r="M4588" s="16">
        <f t="shared" si="215"/>
        <v>91222.619617224889</v>
      </c>
      <c r="N4588" t="e">
        <f>INDEX(XML!$A$2:$R$782,MATCH(C4588,XML!$D$2:$D$737,0),2)</f>
        <v>#N/A</v>
      </c>
    </row>
    <row r="4589" spans="1:14" ht="90" x14ac:dyDescent="0.2">
      <c r="A4589">
        <v>82193</v>
      </c>
      <c r="B4589" t="s">
        <v>45982</v>
      </c>
      <c r="C4589" s="15" t="s">
        <v>45983</v>
      </c>
      <c r="D4589" s="15" t="s">
        <v>45984</v>
      </c>
      <c r="E4589">
        <v>110000</v>
      </c>
      <c r="F4589">
        <v>135000</v>
      </c>
      <c r="H4589">
        <v>3</v>
      </c>
      <c r="K4589" s="16">
        <f t="shared" si="213"/>
        <v>117700</v>
      </c>
      <c r="L4589" s="16">
        <f t="shared" si="214"/>
        <v>123894.73684210527</v>
      </c>
      <c r="M4589" s="16">
        <f t="shared" si="215"/>
        <v>140789.47368421053</v>
      </c>
      <c r="N4589" t="e">
        <f>INDEX(XML!$A$2:$R$782,MATCH(C4589,XML!$D$2:$D$737,0),2)</f>
        <v>#N/A</v>
      </c>
    </row>
    <row r="4590" spans="1:14" ht="90" x14ac:dyDescent="0.2">
      <c r="A4590">
        <v>59453</v>
      </c>
      <c r="B4590" t="s">
        <v>31288</v>
      </c>
      <c r="C4590" s="15" t="s">
        <v>31289</v>
      </c>
      <c r="D4590" s="15" t="s">
        <v>31290</v>
      </c>
      <c r="E4590">
        <v>164475</v>
      </c>
      <c r="F4590">
        <v>219300</v>
      </c>
      <c r="H4590">
        <v>26</v>
      </c>
      <c r="K4590" s="16">
        <f t="shared" si="213"/>
        <v>175988.25</v>
      </c>
      <c r="L4590" s="16">
        <f t="shared" si="214"/>
        <v>185250.78947368421</v>
      </c>
      <c r="M4590" s="16">
        <f t="shared" si="215"/>
        <v>210512.26076555022</v>
      </c>
      <c r="N4590" t="e">
        <f>INDEX(XML!$A$2:$R$782,MATCH(C4590,XML!$D$2:$D$737,0),2)</f>
        <v>#N/A</v>
      </c>
    </row>
    <row r="4591" spans="1:14" ht="90" x14ac:dyDescent="0.2">
      <c r="A4591">
        <v>22060</v>
      </c>
      <c r="B4591" t="s">
        <v>42193</v>
      </c>
      <c r="C4591" s="15" t="s">
        <v>42194</v>
      </c>
      <c r="D4591" s="15" t="s">
        <v>44282</v>
      </c>
      <c r="E4591">
        <v>66334</v>
      </c>
      <c r="F4591">
        <v>91389</v>
      </c>
      <c r="H4591">
        <v>4</v>
      </c>
      <c r="K4591" s="16">
        <f t="shared" si="213"/>
        <v>70977.38</v>
      </c>
      <c r="L4591" s="16">
        <f t="shared" si="214"/>
        <v>74713.031578947368</v>
      </c>
      <c r="M4591" s="16">
        <f t="shared" si="215"/>
        <v>84901.172248803836</v>
      </c>
      <c r="N4591" t="e">
        <f>INDEX(XML!$A$2:$R$782,MATCH(C4591,XML!$D$2:$D$737,0),2)</f>
        <v>#N/A</v>
      </c>
    </row>
    <row r="4592" spans="1:14" ht="90" x14ac:dyDescent="0.2">
      <c r="A4592">
        <v>37941</v>
      </c>
      <c r="B4592" t="s">
        <v>40000</v>
      </c>
      <c r="C4592" s="15" t="s">
        <v>40001</v>
      </c>
      <c r="D4592" s="15" t="s">
        <v>40002</v>
      </c>
      <c r="E4592">
        <v>52000</v>
      </c>
      <c r="F4592">
        <v>72800</v>
      </c>
      <c r="H4592">
        <v>11</v>
      </c>
      <c r="K4592" s="16">
        <f t="shared" si="213"/>
        <v>55640</v>
      </c>
      <c r="L4592" s="16">
        <f t="shared" si="214"/>
        <v>58568.42105263158</v>
      </c>
      <c r="M4592" s="16">
        <f t="shared" si="215"/>
        <v>66555.023923444969</v>
      </c>
      <c r="N4592" t="e">
        <f>INDEX(XML!$A$2:$R$782,MATCH(C4592,XML!$D$2:$D$737,0),2)</f>
        <v>#N/A</v>
      </c>
    </row>
    <row r="4593" spans="1:14" ht="67.5" x14ac:dyDescent="0.2">
      <c r="A4593">
        <v>73615</v>
      </c>
      <c r="B4593" t="s">
        <v>31291</v>
      </c>
      <c r="C4593" s="15" t="s">
        <v>31292</v>
      </c>
      <c r="D4593" s="15" t="s">
        <v>31293</v>
      </c>
      <c r="E4593">
        <v>67000</v>
      </c>
      <c r="F4593">
        <v>93800</v>
      </c>
      <c r="H4593">
        <v>1</v>
      </c>
      <c r="K4593" s="16">
        <f t="shared" si="213"/>
        <v>71690</v>
      </c>
      <c r="L4593" s="16">
        <f t="shared" si="214"/>
        <v>75463.15789473684</v>
      </c>
      <c r="M4593" s="16">
        <f t="shared" si="215"/>
        <v>85753.5885167464</v>
      </c>
      <c r="N4593" t="e">
        <f>INDEX(XML!$A$2:$R$782,MATCH(C4593,XML!$D$2:$D$737,0),2)</f>
        <v>#N/A</v>
      </c>
    </row>
    <row r="4594" spans="1:14" ht="112.5" x14ac:dyDescent="0.2">
      <c r="A4594">
        <v>59552</v>
      </c>
      <c r="B4594" t="s">
        <v>26757</v>
      </c>
      <c r="C4594" s="15" t="s">
        <v>26758</v>
      </c>
      <c r="D4594" s="15" t="s">
        <v>26759</v>
      </c>
      <c r="E4594">
        <v>105823</v>
      </c>
      <c r="F4594">
        <v>141097</v>
      </c>
      <c r="H4594">
        <v>6</v>
      </c>
      <c r="K4594" s="16">
        <f t="shared" si="213"/>
        <v>113230.61</v>
      </c>
      <c r="L4594" s="16">
        <f t="shared" si="214"/>
        <v>119190.11578947368</v>
      </c>
      <c r="M4594" s="16">
        <f t="shared" si="215"/>
        <v>135443.31339712918</v>
      </c>
      <c r="N4594" t="e">
        <f>INDEX(XML!$A$2:$R$782,MATCH(C4594,XML!$D$2:$D$737,0),2)</f>
        <v>#N/A</v>
      </c>
    </row>
    <row r="4595" spans="1:14" ht="90" x14ac:dyDescent="0.2">
      <c r="A4595">
        <v>79706</v>
      </c>
      <c r="B4595" t="s">
        <v>40021</v>
      </c>
      <c r="C4595" s="15" t="s">
        <v>40022</v>
      </c>
      <c r="D4595" s="15" t="s">
        <v>40023</v>
      </c>
      <c r="E4595">
        <v>123500</v>
      </c>
      <c r="F4595">
        <v>172900</v>
      </c>
      <c r="H4595">
        <v>12</v>
      </c>
      <c r="K4595" s="16">
        <f t="shared" si="213"/>
        <v>132145</v>
      </c>
      <c r="L4595" s="16">
        <f t="shared" si="214"/>
        <v>139100</v>
      </c>
      <c r="M4595" s="16">
        <f t="shared" si="215"/>
        <v>158068.18181818182</v>
      </c>
      <c r="N4595" t="e">
        <f>INDEX(XML!$A$2:$R$782,MATCH(C4595,XML!$D$2:$D$737,0),2)</f>
        <v>#N/A</v>
      </c>
    </row>
    <row r="4596" spans="1:14" ht="78.75" x14ac:dyDescent="0.2">
      <c r="A4596">
        <v>53820</v>
      </c>
      <c r="B4596" t="s">
        <v>12113</v>
      </c>
      <c r="C4596" s="15" t="s">
        <v>12114</v>
      </c>
      <c r="D4596" s="15" t="s">
        <v>12115</v>
      </c>
      <c r="E4596">
        <v>131150</v>
      </c>
      <c r="F4596">
        <v>174867</v>
      </c>
      <c r="H4596">
        <v>17</v>
      </c>
      <c r="K4596" s="16">
        <f t="shared" si="213"/>
        <v>140330.5</v>
      </c>
      <c r="L4596" s="16">
        <f t="shared" si="214"/>
        <v>147716.31578947368</v>
      </c>
      <c r="M4596" s="16">
        <f t="shared" si="215"/>
        <v>167859.44976076554</v>
      </c>
      <c r="N4596" t="e">
        <f>INDEX(XML!$A$2:$R$782,MATCH(C4596,XML!$D$2:$D$737,0),2)</f>
        <v>#N/A</v>
      </c>
    </row>
    <row r="4597" spans="1:14" ht="90" x14ac:dyDescent="0.2">
      <c r="A4597">
        <v>61745</v>
      </c>
      <c r="B4597" t="s">
        <v>40003</v>
      </c>
      <c r="C4597" s="15" t="s">
        <v>40004</v>
      </c>
      <c r="D4597" s="15" t="s">
        <v>40005</v>
      </c>
      <c r="E4597">
        <v>159500</v>
      </c>
      <c r="F4597">
        <v>223300</v>
      </c>
      <c r="H4597">
        <v>4</v>
      </c>
      <c r="K4597" s="16">
        <f t="shared" si="213"/>
        <v>170665</v>
      </c>
      <c r="L4597" s="16">
        <f t="shared" si="214"/>
        <v>179647.36842105264</v>
      </c>
      <c r="M4597" s="16">
        <f t="shared" si="215"/>
        <v>204144.73684210528</v>
      </c>
      <c r="N4597" t="e">
        <f>INDEX(XML!$A$2:$R$782,MATCH(C4597,XML!$D$2:$D$737,0),2)</f>
        <v>#N/A</v>
      </c>
    </row>
    <row r="4598" spans="1:14" ht="123.75" x14ac:dyDescent="0.2">
      <c r="A4598">
        <v>66197</v>
      </c>
      <c r="B4598" t="s">
        <v>23442</v>
      </c>
      <c r="C4598" s="15" t="s">
        <v>23443</v>
      </c>
      <c r="D4598" s="15" t="s">
        <v>23444</v>
      </c>
      <c r="E4598">
        <v>236500</v>
      </c>
      <c r="F4598">
        <v>315333</v>
      </c>
      <c r="H4598">
        <v>8</v>
      </c>
      <c r="K4598" s="16">
        <f t="shared" si="213"/>
        <v>253055</v>
      </c>
      <c r="L4598" s="16">
        <f t="shared" si="214"/>
        <v>266373.68421052629</v>
      </c>
      <c r="M4598" s="16">
        <f t="shared" si="215"/>
        <v>302697.36842105258</v>
      </c>
      <c r="N4598" t="e">
        <f>INDEX(XML!$A$2:$R$782,MATCH(C4598,XML!$D$2:$D$737,0),2)</f>
        <v>#N/A</v>
      </c>
    </row>
    <row r="4599" spans="1:14" ht="90" x14ac:dyDescent="0.2">
      <c r="A4599">
        <v>79707</v>
      </c>
      <c r="B4599" t="s">
        <v>40024</v>
      </c>
      <c r="C4599" s="15" t="s">
        <v>40025</v>
      </c>
      <c r="D4599" s="15" t="s">
        <v>40026</v>
      </c>
      <c r="E4599">
        <v>89500</v>
      </c>
      <c r="F4599">
        <v>125300</v>
      </c>
      <c r="H4599">
        <v>17</v>
      </c>
      <c r="K4599" s="16">
        <f t="shared" si="213"/>
        <v>95765</v>
      </c>
      <c r="L4599" s="16">
        <f t="shared" si="214"/>
        <v>100805.26315789473</v>
      </c>
      <c r="M4599" s="16">
        <f t="shared" si="215"/>
        <v>114551.43540669857</v>
      </c>
      <c r="N4599" t="e">
        <f>INDEX(XML!$A$2:$R$782,MATCH(C4599,XML!$D$2:$D$737,0),2)</f>
        <v>#N/A</v>
      </c>
    </row>
    <row r="4600" spans="1:14" ht="90" x14ac:dyDescent="0.2">
      <c r="A4600">
        <v>53822</v>
      </c>
      <c r="B4600" t="s">
        <v>33997</v>
      </c>
      <c r="C4600" s="15" t="s">
        <v>33998</v>
      </c>
      <c r="D4600" s="15" t="s">
        <v>33999</v>
      </c>
      <c r="E4600">
        <v>96750</v>
      </c>
      <c r="F4600">
        <v>129000</v>
      </c>
      <c r="H4600">
        <v>29</v>
      </c>
      <c r="K4600" s="16">
        <f t="shared" si="213"/>
        <v>103522.5</v>
      </c>
      <c r="L4600" s="16">
        <f t="shared" si="214"/>
        <v>108971.05263157895</v>
      </c>
      <c r="M4600" s="16">
        <f t="shared" si="215"/>
        <v>123830.74162679426</v>
      </c>
      <c r="N4600" t="e">
        <f>INDEX(XML!$A$2:$R$782,MATCH(C4600,XML!$D$2:$D$737,0),2)</f>
        <v>#N/A</v>
      </c>
    </row>
    <row r="4601" spans="1:14" ht="90" x14ac:dyDescent="0.2">
      <c r="A4601">
        <v>79702</v>
      </c>
      <c r="B4601" t="s">
        <v>40018</v>
      </c>
      <c r="C4601" s="15" t="s">
        <v>40019</v>
      </c>
      <c r="D4601" s="15" t="s">
        <v>40020</v>
      </c>
      <c r="E4601">
        <v>105600</v>
      </c>
      <c r="F4601">
        <v>147840</v>
      </c>
      <c r="H4601">
        <v>25</v>
      </c>
      <c r="K4601" s="16">
        <f t="shared" si="213"/>
        <v>112992</v>
      </c>
      <c r="L4601" s="16">
        <f t="shared" si="214"/>
        <v>118938.94736842105</v>
      </c>
      <c r="M4601" s="16">
        <f t="shared" si="215"/>
        <v>135157.89473684211</v>
      </c>
      <c r="N4601" t="e">
        <f>INDEX(XML!$A$2:$R$782,MATCH(C4601,XML!$D$2:$D$737,0),2)</f>
        <v>#N/A</v>
      </c>
    </row>
    <row r="4602" spans="1:14" ht="90" x14ac:dyDescent="0.2">
      <c r="A4602">
        <v>82188</v>
      </c>
      <c r="B4602" t="s">
        <v>45985</v>
      </c>
      <c r="C4602" s="15" t="s">
        <v>45986</v>
      </c>
      <c r="D4602" s="15" t="s">
        <v>45987</v>
      </c>
      <c r="E4602">
        <v>170000</v>
      </c>
      <c r="F4602">
        <v>215000</v>
      </c>
      <c r="H4602">
        <v>5</v>
      </c>
      <c r="K4602" s="16">
        <f t="shared" si="213"/>
        <v>181900</v>
      </c>
      <c r="L4602" s="16">
        <f t="shared" si="214"/>
        <v>191473.68421052632</v>
      </c>
      <c r="M4602" s="16">
        <f t="shared" si="215"/>
        <v>217583.73205741626</v>
      </c>
      <c r="N4602" t="e">
        <f>INDEX(XML!$A$2:$R$782,MATCH(C4602,XML!$D$2:$D$737,0),2)</f>
        <v>#N/A</v>
      </c>
    </row>
    <row r="4603" spans="1:14" ht="90" x14ac:dyDescent="0.2">
      <c r="A4603">
        <v>56980</v>
      </c>
      <c r="B4603" t="s">
        <v>15190</v>
      </c>
      <c r="C4603" s="15" t="s">
        <v>15191</v>
      </c>
      <c r="D4603" s="15" t="s">
        <v>15192</v>
      </c>
      <c r="E4603">
        <v>113875</v>
      </c>
      <c r="F4603">
        <v>151833</v>
      </c>
      <c r="H4603">
        <v>24</v>
      </c>
      <c r="K4603" s="16">
        <f t="shared" si="213"/>
        <v>121846.25</v>
      </c>
      <c r="L4603" s="16">
        <f t="shared" si="214"/>
        <v>128259.21052631579</v>
      </c>
      <c r="M4603" s="16">
        <f t="shared" si="215"/>
        <v>145749.1028708134</v>
      </c>
      <c r="N4603" t="e">
        <f>INDEX(XML!$A$2:$R$782,MATCH(C4603,XML!$D$2:$D$737,0),2)</f>
        <v>#N/A</v>
      </c>
    </row>
    <row r="4604" spans="1:14" ht="90" x14ac:dyDescent="0.2">
      <c r="A4604">
        <v>79701</v>
      </c>
      <c r="B4604" t="s">
        <v>40015</v>
      </c>
      <c r="C4604" s="15" t="s">
        <v>40016</v>
      </c>
      <c r="D4604" s="15" t="s">
        <v>40017</v>
      </c>
      <c r="E4604">
        <v>142500</v>
      </c>
      <c r="F4604">
        <v>199500</v>
      </c>
      <c r="H4604">
        <v>15</v>
      </c>
      <c r="K4604" s="16">
        <f t="shared" si="213"/>
        <v>152475</v>
      </c>
      <c r="L4604" s="16">
        <f t="shared" si="214"/>
        <v>160500</v>
      </c>
      <c r="M4604" s="16">
        <f t="shared" si="215"/>
        <v>182386.36363636365</v>
      </c>
      <c r="N4604" t="e">
        <f>INDEX(XML!$A$2:$R$782,MATCH(C4604,XML!$D$2:$D$737,0),2)</f>
        <v>#N/A</v>
      </c>
    </row>
    <row r="4605" spans="1:14" ht="101.25" x14ac:dyDescent="0.2">
      <c r="A4605">
        <v>53651</v>
      </c>
      <c r="B4605" t="s">
        <v>12110</v>
      </c>
      <c r="C4605" s="15" t="s">
        <v>12111</v>
      </c>
      <c r="D4605" s="15" t="s">
        <v>12112</v>
      </c>
      <c r="E4605">
        <v>200144</v>
      </c>
      <c r="F4605">
        <v>266858</v>
      </c>
      <c r="H4605">
        <v>27</v>
      </c>
      <c r="K4605" s="16">
        <f t="shared" si="213"/>
        <v>214154.08000000002</v>
      </c>
      <c r="L4605" s="16">
        <f t="shared" si="214"/>
        <v>225425.34736842106</v>
      </c>
      <c r="M4605" s="16">
        <f t="shared" si="215"/>
        <v>256165.16746411484</v>
      </c>
      <c r="N4605" t="e">
        <f>INDEX(XML!$A$2:$R$782,MATCH(C4605,XML!$D$2:$D$737,0),2)</f>
        <v>#N/A</v>
      </c>
    </row>
    <row r="4606" spans="1:14" ht="101.25" x14ac:dyDescent="0.2">
      <c r="A4606">
        <v>37180</v>
      </c>
      <c r="B4606" t="s">
        <v>48263</v>
      </c>
      <c r="C4606" s="15" t="s">
        <v>48264</v>
      </c>
      <c r="D4606" s="15" t="s">
        <v>48265</v>
      </c>
      <c r="E4606">
        <v>193135</v>
      </c>
      <c r="F4606">
        <v>243960</v>
      </c>
      <c r="H4606">
        <v>1</v>
      </c>
      <c r="K4606" s="16">
        <f t="shared" si="213"/>
        <v>206654.45</v>
      </c>
      <c r="L4606" s="16">
        <f t="shared" si="214"/>
        <v>217531</v>
      </c>
      <c r="M4606" s="16">
        <f t="shared" si="215"/>
        <v>247194.31818181818</v>
      </c>
      <c r="N4606" t="e">
        <f>INDEX(XML!$A$2:$R$782,MATCH(C4606,XML!$D$2:$D$737,0),2)</f>
        <v>#N/A</v>
      </c>
    </row>
    <row r="4607" spans="1:14" ht="101.25" x14ac:dyDescent="0.2">
      <c r="A4607">
        <v>59492</v>
      </c>
      <c r="B4607" t="s">
        <v>45988</v>
      </c>
      <c r="C4607" s="15" t="s">
        <v>45989</v>
      </c>
      <c r="D4607" s="15" t="s">
        <v>45990</v>
      </c>
      <c r="E4607">
        <v>250000</v>
      </c>
      <c r="F4607">
        <v>310000</v>
      </c>
      <c r="H4607">
        <v>5</v>
      </c>
      <c r="K4607" s="16">
        <f t="shared" si="213"/>
        <v>267500</v>
      </c>
      <c r="L4607" s="16">
        <f t="shared" si="214"/>
        <v>281578.94736842107</v>
      </c>
      <c r="M4607" s="16">
        <f t="shared" si="215"/>
        <v>319976.07655502396</v>
      </c>
      <c r="N4607" t="e">
        <f>INDEX(XML!$A$2:$R$782,MATCH(C4607,XML!$D$2:$D$737,0),2)</f>
        <v>#N/A</v>
      </c>
    </row>
    <row r="4608" spans="1:14" ht="90" x14ac:dyDescent="0.2">
      <c r="A4608">
        <v>73617</v>
      </c>
      <c r="B4608" t="s">
        <v>31294</v>
      </c>
      <c r="C4608" s="15" t="s">
        <v>31295</v>
      </c>
      <c r="D4608" s="15" t="s">
        <v>31296</v>
      </c>
      <c r="E4608">
        <v>279500</v>
      </c>
      <c r="F4608">
        <v>372667</v>
      </c>
      <c r="H4608">
        <v>2</v>
      </c>
      <c r="K4608" s="16">
        <f t="shared" si="213"/>
        <v>299065</v>
      </c>
      <c r="L4608" s="16">
        <f t="shared" si="214"/>
        <v>314805.26315789472</v>
      </c>
      <c r="M4608" s="16">
        <f t="shared" si="215"/>
        <v>357733.25358851673</v>
      </c>
      <c r="N4608" t="e">
        <f>INDEX(XML!$A$2:$R$782,MATCH(C4608,XML!$D$2:$D$737,0),2)</f>
        <v>#N/A</v>
      </c>
    </row>
    <row r="4609" spans="1:14" ht="90" x14ac:dyDescent="0.2">
      <c r="A4609">
        <v>53823</v>
      </c>
      <c r="B4609" t="s">
        <v>12116</v>
      </c>
      <c r="C4609" s="15" t="s">
        <v>12117</v>
      </c>
      <c r="D4609" s="15" t="s">
        <v>12118</v>
      </c>
      <c r="E4609">
        <v>311750</v>
      </c>
      <c r="F4609">
        <v>415667</v>
      </c>
      <c r="H4609">
        <v>9</v>
      </c>
      <c r="K4609" s="16">
        <f t="shared" si="213"/>
        <v>333572.5</v>
      </c>
      <c r="L4609" s="16">
        <f t="shared" si="214"/>
        <v>351128.94736842107</v>
      </c>
      <c r="M4609" s="16">
        <f t="shared" si="215"/>
        <v>399010.16746411478</v>
      </c>
      <c r="N4609" t="e">
        <f>INDEX(XML!$A$2:$R$782,MATCH(C4609,XML!$D$2:$D$737,0),2)</f>
        <v>#N/A</v>
      </c>
    </row>
    <row r="4610" spans="1:14" ht="90" x14ac:dyDescent="0.2">
      <c r="A4610">
        <v>52028</v>
      </c>
      <c r="B4610" t="s">
        <v>45994</v>
      </c>
      <c r="C4610" s="15" t="s">
        <v>45995</v>
      </c>
      <c r="D4610" s="15" t="s">
        <v>45996</v>
      </c>
      <c r="E4610">
        <v>319930</v>
      </c>
      <c r="F4610">
        <v>399913</v>
      </c>
      <c r="H4610">
        <v>8</v>
      </c>
      <c r="K4610" s="16">
        <f t="shared" si="213"/>
        <v>342325.1</v>
      </c>
      <c r="L4610" s="16">
        <f t="shared" si="214"/>
        <v>360342.21052631579</v>
      </c>
      <c r="M4610" s="16">
        <f t="shared" si="215"/>
        <v>409479.78468899522</v>
      </c>
      <c r="N4610" t="e">
        <f>INDEX(XML!$A$2:$R$782,MATCH(C4610,XML!$D$2:$D$737,0),2)</f>
        <v>#N/A</v>
      </c>
    </row>
    <row r="4611" spans="1:14" ht="78.75" x14ac:dyDescent="0.2">
      <c r="A4611">
        <v>52029</v>
      </c>
      <c r="B4611" t="s">
        <v>5875</v>
      </c>
      <c r="C4611" s="15" t="s">
        <v>5876</v>
      </c>
      <c r="D4611" s="15" t="s">
        <v>5877</v>
      </c>
      <c r="E4611">
        <v>354750</v>
      </c>
      <c r="F4611">
        <v>473000</v>
      </c>
      <c r="H4611">
        <v>10</v>
      </c>
      <c r="K4611" s="16">
        <f t="shared" si="213"/>
        <v>379582.5</v>
      </c>
      <c r="L4611" s="16">
        <f t="shared" si="214"/>
        <v>399560.5263157895</v>
      </c>
      <c r="M4611" s="16">
        <f t="shared" si="215"/>
        <v>454046.05263157899</v>
      </c>
      <c r="N4611" t="e">
        <f>INDEX(XML!$A$2:$R$782,MATCH(C4611,XML!$D$2:$D$737,0),2)</f>
        <v>#N/A</v>
      </c>
    </row>
    <row r="4612" spans="1:14" ht="112.5" x14ac:dyDescent="0.2">
      <c r="A4612">
        <v>37178</v>
      </c>
      <c r="B4612" t="s">
        <v>5878</v>
      </c>
      <c r="C4612" s="15" t="s">
        <v>5879</v>
      </c>
      <c r="D4612" s="15" t="s">
        <v>5880</v>
      </c>
      <c r="E4612">
        <v>421031</v>
      </c>
      <c r="F4612">
        <v>561375</v>
      </c>
      <c r="H4612">
        <v>6</v>
      </c>
      <c r="K4612" s="16">
        <f t="shared" si="213"/>
        <v>450503.17</v>
      </c>
      <c r="L4612" s="16">
        <f t="shared" si="214"/>
        <v>474213.86315789475</v>
      </c>
      <c r="M4612" s="16">
        <f t="shared" si="215"/>
        <v>538879.38995215308</v>
      </c>
      <c r="N4612" t="e">
        <f>INDEX(XML!$A$2:$R$782,MATCH(C4612,XML!$D$2:$D$737,0),2)</f>
        <v>#N/A</v>
      </c>
    </row>
    <row r="4613" spans="1:14" ht="90" x14ac:dyDescent="0.2">
      <c r="A4613">
        <v>59499</v>
      </c>
      <c r="B4613" t="s">
        <v>34000</v>
      </c>
      <c r="C4613" s="15" t="s">
        <v>34001</v>
      </c>
      <c r="D4613" s="15" t="s">
        <v>46039</v>
      </c>
      <c r="E4613">
        <v>437525</v>
      </c>
      <c r="F4613">
        <v>583367</v>
      </c>
      <c r="H4613">
        <v>9</v>
      </c>
      <c r="K4613" s="16">
        <f t="shared" ref="K4613:K4676" si="216">IF(E4613&gt;49999,E4613+E4613*0.07,IF(E4613&lt;=49999,E4613+E4613*0.12))</f>
        <v>468151.75</v>
      </c>
      <c r="L4613" s="16">
        <f t="shared" ref="L4613:L4676" si="217">K4613*100/95</f>
        <v>492791.31578947371</v>
      </c>
      <c r="M4613" s="16">
        <f t="shared" ref="M4613:M4676" si="218">IF(COUNTIF(C4613,"*Dahua*"),F4613-10,L4613*100/88)</f>
        <v>559990.13157894742</v>
      </c>
      <c r="N4613" t="e">
        <f>INDEX(XML!$A$2:$R$782,MATCH(C4613,XML!$D$2:$D$737,0),2)</f>
        <v>#N/A</v>
      </c>
    </row>
    <row r="4614" spans="1:14" ht="101.25" x14ac:dyDescent="0.2">
      <c r="A4614">
        <v>42965</v>
      </c>
      <c r="B4614" t="s">
        <v>45991</v>
      </c>
      <c r="C4614" s="15" t="s">
        <v>45992</v>
      </c>
      <c r="D4614" s="15" t="s">
        <v>45993</v>
      </c>
      <c r="E4614">
        <v>474438</v>
      </c>
      <c r="F4614">
        <v>569326</v>
      </c>
      <c r="H4614">
        <v>5</v>
      </c>
      <c r="K4614" s="16">
        <f t="shared" si="216"/>
        <v>507648.66000000003</v>
      </c>
      <c r="L4614" s="16">
        <f t="shared" si="217"/>
        <v>534367.01052631577</v>
      </c>
      <c r="M4614" s="16">
        <f t="shared" si="218"/>
        <v>607235.23923444981</v>
      </c>
      <c r="N4614" t="e">
        <f>INDEX(XML!$A$2:$R$782,MATCH(C4614,XML!$D$2:$D$737,0),2)</f>
        <v>#N/A</v>
      </c>
    </row>
    <row r="4615" spans="1:14" ht="101.25" x14ac:dyDescent="0.2">
      <c r="A4615">
        <v>59501</v>
      </c>
      <c r="B4615" t="s">
        <v>26754</v>
      </c>
      <c r="C4615" s="15" t="s">
        <v>26755</v>
      </c>
      <c r="D4615" s="15" t="s">
        <v>26756</v>
      </c>
      <c r="E4615">
        <v>567600</v>
      </c>
      <c r="F4615">
        <v>756800</v>
      </c>
      <c r="H4615">
        <v>1</v>
      </c>
      <c r="K4615" s="16">
        <f t="shared" si="216"/>
        <v>607332</v>
      </c>
      <c r="L4615" s="16">
        <f t="shared" si="217"/>
        <v>639296.84210526315</v>
      </c>
      <c r="M4615" s="16">
        <f t="shared" si="218"/>
        <v>726473.68421052629</v>
      </c>
      <c r="N4615" t="e">
        <f>INDEX(XML!$A$2:$R$782,MATCH(C4615,XML!$D$2:$D$737,0),2)</f>
        <v>#N/A</v>
      </c>
    </row>
    <row r="4616" spans="1:14" ht="67.5" x14ac:dyDescent="0.2">
      <c r="A4616">
        <v>58688</v>
      </c>
      <c r="B4616" t="s">
        <v>15996</v>
      </c>
      <c r="C4616" s="15" t="s">
        <v>15997</v>
      </c>
      <c r="D4616" s="15" t="s">
        <v>15998</v>
      </c>
      <c r="E4616">
        <v>12292</v>
      </c>
      <c r="F4616">
        <v>14990</v>
      </c>
      <c r="H4616">
        <v>3</v>
      </c>
      <c r="K4616" s="16">
        <f t="shared" si="216"/>
        <v>13767.04</v>
      </c>
      <c r="L4616" s="16">
        <f t="shared" si="217"/>
        <v>14491.621052631579</v>
      </c>
      <c r="M4616" s="16">
        <f t="shared" si="218"/>
        <v>16467.751196172248</v>
      </c>
      <c r="N4616" t="e">
        <f>INDEX(XML!$A$2:$R$782,MATCH(C4616,XML!$D$2:$D$737,0),2)</f>
        <v>#N/A</v>
      </c>
    </row>
    <row r="4617" spans="1:14" ht="67.5" x14ac:dyDescent="0.2">
      <c r="A4617">
        <v>58687</v>
      </c>
      <c r="B4617" t="s">
        <v>15993</v>
      </c>
      <c r="C4617" s="15" t="s">
        <v>15994</v>
      </c>
      <c r="D4617" s="15" t="s">
        <v>15995</v>
      </c>
      <c r="E4617">
        <v>16392</v>
      </c>
      <c r="F4617">
        <v>19990</v>
      </c>
      <c r="H4617">
        <v>41</v>
      </c>
      <c r="K4617" s="16">
        <f t="shared" si="216"/>
        <v>18359.04</v>
      </c>
      <c r="L4617" s="16">
        <f t="shared" si="217"/>
        <v>19325.305263157894</v>
      </c>
      <c r="M4617" s="16">
        <f t="shared" si="218"/>
        <v>21960.574162679426</v>
      </c>
      <c r="N4617" t="e">
        <f>INDEX(XML!$A$2:$R$782,MATCH(C4617,XML!$D$2:$D$737,0),2)</f>
        <v>#N/A</v>
      </c>
    </row>
    <row r="4618" spans="1:14" ht="67.5" x14ac:dyDescent="0.2">
      <c r="A4618">
        <v>58686</v>
      </c>
      <c r="B4618" t="s">
        <v>15990</v>
      </c>
      <c r="C4618" s="15" t="s">
        <v>15991</v>
      </c>
      <c r="D4618" s="15" t="s">
        <v>15992</v>
      </c>
      <c r="E4618">
        <v>16392</v>
      </c>
      <c r="F4618">
        <v>19990</v>
      </c>
      <c r="H4618">
        <v>31</v>
      </c>
      <c r="K4618" s="16">
        <f t="shared" si="216"/>
        <v>18359.04</v>
      </c>
      <c r="L4618" s="16">
        <f t="shared" si="217"/>
        <v>19325.305263157894</v>
      </c>
      <c r="M4618" s="16">
        <f t="shared" si="218"/>
        <v>21960.574162679426</v>
      </c>
      <c r="N4618" t="e">
        <f>INDEX(XML!$A$2:$R$782,MATCH(C4618,XML!$D$2:$D$737,0),2)</f>
        <v>#N/A</v>
      </c>
    </row>
    <row r="4619" spans="1:14" ht="67.5" x14ac:dyDescent="0.2">
      <c r="A4619">
        <v>58685</v>
      </c>
      <c r="B4619" t="s">
        <v>15987</v>
      </c>
      <c r="C4619" s="15" t="s">
        <v>15988</v>
      </c>
      <c r="D4619" s="15" t="s">
        <v>15989</v>
      </c>
      <c r="E4619">
        <v>21312</v>
      </c>
      <c r="F4619">
        <v>25990</v>
      </c>
      <c r="K4619" s="16">
        <f t="shared" si="216"/>
        <v>23869.439999999999</v>
      </c>
      <c r="L4619" s="16">
        <f t="shared" si="217"/>
        <v>25125.726315789474</v>
      </c>
      <c r="M4619" s="16">
        <f t="shared" si="218"/>
        <v>28551.961722488039</v>
      </c>
      <c r="N4619" t="e">
        <f>INDEX(XML!$A$2:$R$782,MATCH(C4619,XML!$D$2:$D$737,0),2)</f>
        <v>#N/A</v>
      </c>
    </row>
    <row r="4620" spans="1:14" ht="67.5" x14ac:dyDescent="0.2">
      <c r="A4620">
        <v>30557</v>
      </c>
      <c r="B4620" t="s">
        <v>22492</v>
      </c>
      <c r="C4620" s="15" t="s">
        <v>22493</v>
      </c>
      <c r="D4620" s="15" t="s">
        <v>39991</v>
      </c>
      <c r="E4620">
        <v>17842</v>
      </c>
      <c r="F4620">
        <v>20990</v>
      </c>
      <c r="H4620">
        <v>38</v>
      </c>
      <c r="K4620" s="16">
        <f t="shared" si="216"/>
        <v>19983.04</v>
      </c>
      <c r="L4620" s="16">
        <f t="shared" si="217"/>
        <v>21034.778947368421</v>
      </c>
      <c r="M4620" s="16">
        <f t="shared" si="218"/>
        <v>23903.157894736843</v>
      </c>
      <c r="N4620" t="e">
        <f>INDEX(XML!$A$2:$R$782,MATCH(C4620,XML!$D$2:$D$737,0),2)</f>
        <v>#N/A</v>
      </c>
    </row>
    <row r="4621" spans="1:14" ht="56.25" x14ac:dyDescent="0.2">
      <c r="A4621">
        <v>35895</v>
      </c>
      <c r="B4621" t="s">
        <v>5881</v>
      </c>
      <c r="C4621" s="15" t="s">
        <v>5882</v>
      </c>
      <c r="D4621" s="15" t="s">
        <v>39992</v>
      </c>
      <c r="E4621">
        <v>15717</v>
      </c>
      <c r="F4621">
        <v>18490</v>
      </c>
      <c r="H4621" t="s">
        <v>746</v>
      </c>
      <c r="K4621" s="16">
        <f t="shared" si="216"/>
        <v>17603.04</v>
      </c>
      <c r="L4621" s="16">
        <f t="shared" si="217"/>
        <v>18529.515789473684</v>
      </c>
      <c r="M4621" s="16">
        <f t="shared" si="218"/>
        <v>21056.26794258373</v>
      </c>
      <c r="N4621" t="e">
        <f>INDEX(XML!$A$2:$R$782,MATCH(C4621,XML!$D$2:$D$737,0),2)</f>
        <v>#N/A</v>
      </c>
    </row>
    <row r="4622" spans="1:14" ht="67.5" x14ac:dyDescent="0.2">
      <c r="A4622">
        <v>35897</v>
      </c>
      <c r="B4622" t="s">
        <v>5883</v>
      </c>
      <c r="C4622" s="15" t="s">
        <v>5884</v>
      </c>
      <c r="D4622" s="15" t="s">
        <v>45363</v>
      </c>
      <c r="E4622">
        <v>19542</v>
      </c>
      <c r="F4622">
        <v>22990</v>
      </c>
      <c r="H4622">
        <v>45</v>
      </c>
      <c r="K4622" s="16">
        <f t="shared" si="216"/>
        <v>21887.040000000001</v>
      </c>
      <c r="L4622" s="16">
        <f t="shared" si="217"/>
        <v>23038.989473684211</v>
      </c>
      <c r="M4622" s="16">
        <f t="shared" si="218"/>
        <v>26180.669856459332</v>
      </c>
      <c r="N4622" t="e">
        <f>INDEX(XML!$A$2:$R$782,MATCH(C4622,XML!$D$2:$D$737,0),2)</f>
        <v>#N/A</v>
      </c>
    </row>
    <row r="4623" spans="1:14" ht="56.25" x14ac:dyDescent="0.2">
      <c r="A4623">
        <v>35896</v>
      </c>
      <c r="B4623" t="s">
        <v>5885</v>
      </c>
      <c r="C4623" s="15" t="s">
        <v>5886</v>
      </c>
      <c r="D4623" s="15" t="s">
        <v>16574</v>
      </c>
      <c r="E4623">
        <v>19542</v>
      </c>
      <c r="F4623">
        <v>22990</v>
      </c>
      <c r="H4623">
        <v>20</v>
      </c>
      <c r="K4623" s="16">
        <f t="shared" si="216"/>
        <v>21887.040000000001</v>
      </c>
      <c r="L4623" s="16">
        <f t="shared" si="217"/>
        <v>23038.989473684211</v>
      </c>
      <c r="M4623" s="16">
        <f t="shared" si="218"/>
        <v>26180.669856459332</v>
      </c>
      <c r="N4623" t="e">
        <f>INDEX(XML!$A$2:$R$782,MATCH(C4623,XML!$D$2:$D$737,0),2)</f>
        <v>#N/A</v>
      </c>
    </row>
    <row r="4624" spans="1:14" ht="45" x14ac:dyDescent="0.2">
      <c r="A4624">
        <v>5566</v>
      </c>
      <c r="B4624" t="s">
        <v>5887</v>
      </c>
      <c r="C4624" s="15" t="s">
        <v>5888</v>
      </c>
      <c r="D4624" s="15" t="s">
        <v>16575</v>
      </c>
      <c r="E4624">
        <v>20392</v>
      </c>
      <c r="F4624">
        <v>23990</v>
      </c>
      <c r="H4624" t="s">
        <v>746</v>
      </c>
      <c r="K4624" s="16">
        <f t="shared" si="216"/>
        <v>22839.040000000001</v>
      </c>
      <c r="L4624" s="16">
        <f t="shared" si="217"/>
        <v>24041.094736842104</v>
      </c>
      <c r="M4624" s="16">
        <f t="shared" si="218"/>
        <v>27319.42583732057</v>
      </c>
      <c r="N4624" t="e">
        <f>INDEX(XML!$A$2:$R$782,MATCH(C4624,XML!$D$2:$D$737,0),2)</f>
        <v>#N/A</v>
      </c>
    </row>
    <row r="4625" spans="1:14" ht="67.5" x14ac:dyDescent="0.2">
      <c r="A4625">
        <v>36071</v>
      </c>
      <c r="B4625" t="s">
        <v>33007</v>
      </c>
      <c r="C4625" s="15" t="s">
        <v>33008</v>
      </c>
      <c r="D4625" s="15" t="s">
        <v>40189</v>
      </c>
      <c r="E4625">
        <v>25492</v>
      </c>
      <c r="F4625">
        <v>29990</v>
      </c>
      <c r="H4625">
        <v>24</v>
      </c>
      <c r="K4625" s="16">
        <f t="shared" si="216"/>
        <v>28551.040000000001</v>
      </c>
      <c r="L4625" s="16">
        <f t="shared" si="217"/>
        <v>30053.726315789474</v>
      </c>
      <c r="M4625" s="16">
        <f t="shared" si="218"/>
        <v>34151.961722488042</v>
      </c>
      <c r="N4625" t="e">
        <f>INDEX(XML!$A$2:$R$782,MATCH(C4625,XML!$D$2:$D$737,0),2)</f>
        <v>#N/A</v>
      </c>
    </row>
    <row r="4626" spans="1:14" ht="56.25" x14ac:dyDescent="0.2">
      <c r="A4626">
        <v>36076</v>
      </c>
      <c r="B4626" t="s">
        <v>5889</v>
      </c>
      <c r="C4626" s="15" t="s">
        <v>5890</v>
      </c>
      <c r="D4626" s="15" t="s">
        <v>16576</v>
      </c>
      <c r="E4626">
        <v>22092</v>
      </c>
      <c r="F4626">
        <v>25990</v>
      </c>
      <c r="H4626" t="s">
        <v>746</v>
      </c>
      <c r="K4626" s="16">
        <f t="shared" si="216"/>
        <v>24743.040000000001</v>
      </c>
      <c r="L4626" s="16">
        <f t="shared" si="217"/>
        <v>26045.305263157894</v>
      </c>
      <c r="M4626" s="16">
        <f t="shared" si="218"/>
        <v>29596.937799043058</v>
      </c>
      <c r="N4626" t="e">
        <f>INDEX(XML!$A$2:$R$782,MATCH(C4626,XML!$D$2:$D$737,0),2)</f>
        <v>#N/A</v>
      </c>
    </row>
    <row r="4627" spans="1:14" ht="56.25" x14ac:dyDescent="0.2">
      <c r="A4627">
        <v>30556</v>
      </c>
      <c r="B4627" t="s">
        <v>5897</v>
      </c>
      <c r="C4627" s="15" t="s">
        <v>5898</v>
      </c>
      <c r="D4627" s="15" t="s">
        <v>16579</v>
      </c>
      <c r="E4627">
        <v>25492</v>
      </c>
      <c r="F4627">
        <v>29990</v>
      </c>
      <c r="H4627">
        <v>11</v>
      </c>
      <c r="K4627" s="16">
        <f t="shared" si="216"/>
        <v>28551.040000000001</v>
      </c>
      <c r="L4627" s="16">
        <f t="shared" si="217"/>
        <v>30053.726315789474</v>
      </c>
      <c r="M4627" s="16">
        <f t="shared" si="218"/>
        <v>34151.961722488042</v>
      </c>
      <c r="N4627" t="e">
        <f>INDEX(XML!$A$2:$R$782,MATCH(C4627,XML!$D$2:$D$737,0),2)</f>
        <v>#N/A</v>
      </c>
    </row>
    <row r="4628" spans="1:14" ht="78.75" x14ac:dyDescent="0.2">
      <c r="A4628">
        <v>23999</v>
      </c>
      <c r="B4628" t="s">
        <v>27174</v>
      </c>
      <c r="C4628" s="15" t="s">
        <v>27175</v>
      </c>
      <c r="D4628" s="15" t="s">
        <v>39993</v>
      </c>
      <c r="E4628">
        <v>33142</v>
      </c>
      <c r="F4628">
        <v>38990</v>
      </c>
      <c r="H4628">
        <v>22</v>
      </c>
      <c r="K4628" s="16">
        <f t="shared" si="216"/>
        <v>37119.040000000001</v>
      </c>
      <c r="L4628" s="16">
        <f t="shared" si="217"/>
        <v>39072.673684210524</v>
      </c>
      <c r="M4628" s="16">
        <f t="shared" si="218"/>
        <v>44400.765550239237</v>
      </c>
      <c r="N4628" t="e">
        <f>INDEX(XML!$A$2:$R$782,MATCH(C4628,XML!$D$2:$D$737,0),2)</f>
        <v>#N/A</v>
      </c>
    </row>
    <row r="4629" spans="1:14" ht="67.5" x14ac:dyDescent="0.2">
      <c r="A4629">
        <v>36689</v>
      </c>
      <c r="B4629" t="s">
        <v>5901</v>
      </c>
      <c r="C4629" s="15" t="s">
        <v>5902</v>
      </c>
      <c r="D4629" s="15" t="s">
        <v>5903</v>
      </c>
      <c r="E4629">
        <v>41642</v>
      </c>
      <c r="F4629">
        <v>48990</v>
      </c>
      <c r="H4629">
        <v>11</v>
      </c>
      <c r="K4629" s="16">
        <f t="shared" si="216"/>
        <v>46639.040000000001</v>
      </c>
      <c r="L4629" s="16">
        <f t="shared" si="217"/>
        <v>49093.72631578947</v>
      </c>
      <c r="M4629" s="16">
        <f t="shared" si="218"/>
        <v>55788.325358851675</v>
      </c>
      <c r="N4629" t="e">
        <f>INDEX(XML!$A$2:$R$782,MATCH(C4629,XML!$D$2:$D$737,0),2)</f>
        <v>#N/A</v>
      </c>
    </row>
    <row r="4630" spans="1:14" ht="90" x14ac:dyDescent="0.2">
      <c r="A4630">
        <v>58670</v>
      </c>
      <c r="B4630" t="s">
        <v>15832</v>
      </c>
      <c r="C4630" s="15" t="s">
        <v>15833</v>
      </c>
      <c r="D4630" s="15" t="s">
        <v>16578</v>
      </c>
      <c r="E4630">
        <v>47592</v>
      </c>
      <c r="F4630">
        <v>55990</v>
      </c>
      <c r="H4630">
        <v>4</v>
      </c>
      <c r="K4630" s="16">
        <f t="shared" si="216"/>
        <v>53303.040000000001</v>
      </c>
      <c r="L4630" s="16">
        <f t="shared" si="217"/>
        <v>56108.463157894737</v>
      </c>
      <c r="M4630" s="16">
        <f t="shared" si="218"/>
        <v>63759.617224880385</v>
      </c>
      <c r="N4630" t="e">
        <f>INDEX(XML!$A$2:$R$782,MATCH(C4630,XML!$D$2:$D$737,0),2)</f>
        <v>#N/A</v>
      </c>
    </row>
    <row r="4631" spans="1:14" ht="90" x14ac:dyDescent="0.2">
      <c r="A4631">
        <v>36079</v>
      </c>
      <c r="B4631" t="s">
        <v>5904</v>
      </c>
      <c r="C4631" s="15" t="s">
        <v>5905</v>
      </c>
      <c r="D4631" s="15" t="s">
        <v>40253</v>
      </c>
      <c r="E4631">
        <v>48442</v>
      </c>
      <c r="F4631">
        <v>56990</v>
      </c>
      <c r="H4631">
        <v>20</v>
      </c>
      <c r="K4631" s="16">
        <f t="shared" si="216"/>
        <v>54255.040000000001</v>
      </c>
      <c r="L4631" s="16">
        <f t="shared" si="217"/>
        <v>57110.568421052631</v>
      </c>
      <c r="M4631" s="16">
        <f t="shared" si="218"/>
        <v>64898.373205741627</v>
      </c>
      <c r="N4631" t="e">
        <f>INDEX(XML!$A$2:$R$782,MATCH(C4631,XML!$D$2:$D$737,0),2)</f>
        <v>#N/A</v>
      </c>
    </row>
    <row r="4632" spans="1:14" ht="67.5" x14ac:dyDescent="0.2">
      <c r="A4632">
        <v>63269</v>
      </c>
      <c r="B4632" t="s">
        <v>20980</v>
      </c>
      <c r="C4632" s="15" t="s">
        <v>20981</v>
      </c>
      <c r="D4632" s="15" t="s">
        <v>20982</v>
      </c>
      <c r="E4632">
        <v>58642</v>
      </c>
      <c r="F4632">
        <v>68990</v>
      </c>
      <c r="H4632">
        <v>39</v>
      </c>
      <c r="K4632" s="16">
        <f t="shared" si="216"/>
        <v>62746.94</v>
      </c>
      <c r="L4632" s="16">
        <f t="shared" si="217"/>
        <v>66049.410526315783</v>
      </c>
      <c r="M4632" s="16">
        <f t="shared" si="218"/>
        <v>75056.148325358852</v>
      </c>
      <c r="N4632" t="e">
        <f>INDEX(XML!$A$2:$R$782,MATCH(C4632,XML!$D$2:$D$737,0),2)</f>
        <v>#N/A</v>
      </c>
    </row>
    <row r="4633" spans="1:14" ht="56.25" x14ac:dyDescent="0.2">
      <c r="A4633">
        <v>34722</v>
      </c>
      <c r="B4633" t="s">
        <v>5899</v>
      </c>
      <c r="C4633" s="15" t="s">
        <v>5900</v>
      </c>
      <c r="D4633" s="15" t="s">
        <v>16580</v>
      </c>
      <c r="E4633">
        <v>60342</v>
      </c>
      <c r="F4633">
        <v>70990</v>
      </c>
      <c r="H4633">
        <v>5</v>
      </c>
      <c r="K4633" s="16">
        <f t="shared" si="216"/>
        <v>64565.94</v>
      </c>
      <c r="L4633" s="16">
        <f t="shared" si="217"/>
        <v>67964.14736842105</v>
      </c>
      <c r="M4633" s="16">
        <f t="shared" si="218"/>
        <v>77231.985645933019</v>
      </c>
      <c r="N4633" t="e">
        <f>INDEX(XML!$A$2:$R$782,MATCH(C4633,XML!$D$2:$D$737,0),2)</f>
        <v>#N/A</v>
      </c>
    </row>
    <row r="4634" spans="1:14" ht="67.5" x14ac:dyDescent="0.2">
      <c r="A4634">
        <v>60959</v>
      </c>
      <c r="B4634" t="s">
        <v>21383</v>
      </c>
      <c r="C4634" s="15" t="s">
        <v>21384</v>
      </c>
      <c r="D4634" s="15" t="s">
        <v>21385</v>
      </c>
      <c r="E4634">
        <v>63742</v>
      </c>
      <c r="F4634">
        <v>74990</v>
      </c>
      <c r="H4634" t="s">
        <v>746</v>
      </c>
      <c r="K4634" s="16">
        <f t="shared" si="216"/>
        <v>68203.94</v>
      </c>
      <c r="L4634" s="16">
        <f t="shared" si="217"/>
        <v>71793.621052631584</v>
      </c>
      <c r="M4634" s="16">
        <f t="shared" si="218"/>
        <v>81583.660287081351</v>
      </c>
      <c r="N4634" t="e">
        <f>INDEX(XML!$A$2:$R$782,MATCH(C4634,XML!$D$2:$D$737,0),2)</f>
        <v>#N/A</v>
      </c>
    </row>
    <row r="4635" spans="1:14" ht="67.5" x14ac:dyDescent="0.2">
      <c r="A4635">
        <v>69952</v>
      </c>
      <c r="B4635" t="s">
        <v>27220</v>
      </c>
      <c r="C4635" s="15" t="s">
        <v>27221</v>
      </c>
      <c r="D4635" s="15" t="s">
        <v>27222</v>
      </c>
      <c r="E4635">
        <v>96892</v>
      </c>
      <c r="F4635">
        <v>113990</v>
      </c>
      <c r="H4635">
        <v>16</v>
      </c>
      <c r="K4635" s="16">
        <f t="shared" si="216"/>
        <v>103674.44</v>
      </c>
      <c r="L4635" s="16">
        <f t="shared" si="217"/>
        <v>109130.98947368421</v>
      </c>
      <c r="M4635" s="16">
        <f t="shared" si="218"/>
        <v>124012.4880382775</v>
      </c>
      <c r="N4635" t="e">
        <f>INDEX(XML!$A$2:$R$782,MATCH(C4635,XML!$D$2:$D$737,0),2)</f>
        <v>#N/A</v>
      </c>
    </row>
    <row r="4636" spans="1:14" ht="90" x14ac:dyDescent="0.2">
      <c r="A4636">
        <v>36256</v>
      </c>
      <c r="B4636" t="s">
        <v>5906</v>
      </c>
      <c r="C4636" s="15" t="s">
        <v>5907</v>
      </c>
      <c r="D4636" s="15" t="s">
        <v>16581</v>
      </c>
      <c r="E4636">
        <v>88392</v>
      </c>
      <c r="F4636">
        <v>103990</v>
      </c>
      <c r="H4636">
        <v>12</v>
      </c>
      <c r="K4636" s="16">
        <f t="shared" si="216"/>
        <v>94579.44</v>
      </c>
      <c r="L4636" s="16">
        <f t="shared" si="217"/>
        <v>99557.30526315789</v>
      </c>
      <c r="M4636" s="16">
        <f t="shared" si="218"/>
        <v>113133.3014354067</v>
      </c>
      <c r="N4636" t="e">
        <f>INDEX(XML!$A$2:$R$782,MATCH(C4636,XML!$D$2:$D$737,0),2)</f>
        <v>#N/A</v>
      </c>
    </row>
    <row r="4637" spans="1:14" ht="78.75" x14ac:dyDescent="0.2">
      <c r="A4637">
        <v>60676</v>
      </c>
      <c r="B4637" t="s">
        <v>17853</v>
      </c>
      <c r="C4637" s="15" t="s">
        <v>17854</v>
      </c>
      <c r="D4637" s="15" t="s">
        <v>17855</v>
      </c>
      <c r="E4637">
        <v>90092</v>
      </c>
      <c r="F4637">
        <v>105990</v>
      </c>
      <c r="H4637" t="s">
        <v>746</v>
      </c>
      <c r="K4637" s="16">
        <f t="shared" si="216"/>
        <v>96398.44</v>
      </c>
      <c r="L4637" s="16">
        <f t="shared" si="217"/>
        <v>101472.04210526316</v>
      </c>
      <c r="M4637" s="16">
        <f t="shared" si="218"/>
        <v>115309.13875598086</v>
      </c>
      <c r="N4637" t="e">
        <f>INDEX(XML!$A$2:$R$782,MATCH(C4637,XML!$D$2:$D$737,0),2)</f>
        <v>#N/A</v>
      </c>
    </row>
    <row r="4638" spans="1:14" ht="78.75" x14ac:dyDescent="0.2">
      <c r="A4638">
        <v>36158</v>
      </c>
      <c r="B4638" t="s">
        <v>5891</v>
      </c>
      <c r="C4638" s="15" t="s">
        <v>5892</v>
      </c>
      <c r="D4638" s="15" t="s">
        <v>16577</v>
      </c>
      <c r="E4638">
        <v>90092</v>
      </c>
      <c r="F4638">
        <v>105990</v>
      </c>
      <c r="H4638">
        <v>10</v>
      </c>
      <c r="K4638" s="16">
        <f t="shared" si="216"/>
        <v>96398.44</v>
      </c>
      <c r="L4638" s="16">
        <f t="shared" si="217"/>
        <v>101472.04210526316</v>
      </c>
      <c r="M4638" s="16">
        <f t="shared" si="218"/>
        <v>115309.13875598086</v>
      </c>
      <c r="N4638" t="e">
        <f>INDEX(XML!$A$2:$R$782,MATCH(C4638,XML!$D$2:$D$737,0),2)</f>
        <v>#N/A</v>
      </c>
    </row>
    <row r="4639" spans="1:14" ht="78.75" x14ac:dyDescent="0.2">
      <c r="A4639">
        <v>31401</v>
      </c>
      <c r="B4639" t="s">
        <v>5893</v>
      </c>
      <c r="C4639" s="15" t="s">
        <v>5894</v>
      </c>
      <c r="D4639" s="15" t="s">
        <v>39521</v>
      </c>
      <c r="E4639">
        <v>101992</v>
      </c>
      <c r="F4639">
        <v>119990</v>
      </c>
      <c r="H4639">
        <v>14</v>
      </c>
      <c r="K4639" s="16">
        <f t="shared" si="216"/>
        <v>109131.44</v>
      </c>
      <c r="L4639" s="16">
        <f t="shared" si="217"/>
        <v>114875.2</v>
      </c>
      <c r="M4639" s="16">
        <f t="shared" si="218"/>
        <v>130540</v>
      </c>
      <c r="N4639" t="e">
        <f>INDEX(XML!$A$2:$R$782,MATCH(C4639,XML!$D$2:$D$737,0),2)</f>
        <v>#N/A</v>
      </c>
    </row>
    <row r="4640" spans="1:14" ht="56.25" x14ac:dyDescent="0.2">
      <c r="A4640">
        <v>60015</v>
      </c>
      <c r="B4640" t="s">
        <v>17085</v>
      </c>
      <c r="C4640" s="15" t="s">
        <v>17086</v>
      </c>
      <c r="D4640" s="15" t="s">
        <v>17087</v>
      </c>
      <c r="E4640">
        <v>125792</v>
      </c>
      <c r="F4640">
        <v>147990</v>
      </c>
      <c r="H4640">
        <v>2</v>
      </c>
      <c r="K4640" s="16">
        <f t="shared" si="216"/>
        <v>134597.44</v>
      </c>
      <c r="L4640" s="16">
        <f t="shared" si="217"/>
        <v>141681.51578947369</v>
      </c>
      <c r="M4640" s="16">
        <f t="shared" si="218"/>
        <v>161001.72248803827</v>
      </c>
      <c r="N4640" t="e">
        <f>INDEX(XML!$A$2:$R$782,MATCH(C4640,XML!$D$2:$D$737,0),2)</f>
        <v>#N/A</v>
      </c>
    </row>
    <row r="4641" spans="1:14" ht="90" x14ac:dyDescent="0.2">
      <c r="A4641">
        <v>40621</v>
      </c>
      <c r="B4641" t="s">
        <v>33009</v>
      </c>
      <c r="C4641" s="15" t="s">
        <v>33010</v>
      </c>
      <c r="D4641" s="15" t="s">
        <v>38827</v>
      </c>
      <c r="E4641">
        <v>154692</v>
      </c>
      <c r="F4641">
        <v>181990</v>
      </c>
      <c r="H4641">
        <v>11</v>
      </c>
      <c r="K4641" s="16">
        <f t="shared" si="216"/>
        <v>165520.44</v>
      </c>
      <c r="L4641" s="16">
        <f t="shared" si="217"/>
        <v>174232.04210526316</v>
      </c>
      <c r="M4641" s="16">
        <f t="shared" si="218"/>
        <v>197990.95693779906</v>
      </c>
      <c r="N4641" t="e">
        <f>INDEX(XML!$A$2:$R$782,MATCH(C4641,XML!$D$2:$D$737,0),2)</f>
        <v>#N/A</v>
      </c>
    </row>
    <row r="4642" spans="1:14" ht="78.75" x14ac:dyDescent="0.2">
      <c r="A4642">
        <v>35563</v>
      </c>
      <c r="B4642" t="s">
        <v>5895</v>
      </c>
      <c r="C4642" s="15" t="s">
        <v>5896</v>
      </c>
      <c r="D4642" s="15" t="s">
        <v>39670</v>
      </c>
      <c r="E4642">
        <v>125792</v>
      </c>
      <c r="F4642">
        <v>147990</v>
      </c>
      <c r="H4642">
        <v>22</v>
      </c>
      <c r="K4642" s="16">
        <f t="shared" si="216"/>
        <v>134597.44</v>
      </c>
      <c r="L4642" s="16">
        <f t="shared" si="217"/>
        <v>141681.51578947369</v>
      </c>
      <c r="M4642" s="16">
        <f t="shared" si="218"/>
        <v>161001.72248803827</v>
      </c>
      <c r="N4642" t="e">
        <f>INDEX(XML!$A$2:$R$782,MATCH(C4642,XML!$D$2:$D$737,0),2)</f>
        <v>#N/A</v>
      </c>
    </row>
    <row r="4643" spans="1:14" ht="90" x14ac:dyDescent="0.2">
      <c r="A4643">
        <v>36080</v>
      </c>
      <c r="B4643" t="s">
        <v>5908</v>
      </c>
      <c r="C4643" s="15" t="s">
        <v>5909</v>
      </c>
      <c r="D4643" s="15" t="s">
        <v>39671</v>
      </c>
      <c r="E4643">
        <v>131742</v>
      </c>
      <c r="F4643">
        <v>154990</v>
      </c>
      <c r="H4643">
        <v>28</v>
      </c>
      <c r="K4643" s="16">
        <f t="shared" si="216"/>
        <v>140963.94</v>
      </c>
      <c r="L4643" s="16">
        <f t="shared" si="217"/>
        <v>148383.09473684212</v>
      </c>
      <c r="M4643" s="16">
        <f t="shared" si="218"/>
        <v>168617.15311004786</v>
      </c>
      <c r="N4643" t="e">
        <f>INDEX(XML!$A$2:$R$782,MATCH(C4643,XML!$D$2:$D$737,0),2)</f>
        <v>#N/A</v>
      </c>
    </row>
    <row r="4644" spans="1:14" ht="90" x14ac:dyDescent="0.2">
      <c r="A4644">
        <v>65201</v>
      </c>
      <c r="B4644" t="s">
        <v>22494</v>
      </c>
      <c r="C4644" s="15" t="s">
        <v>22495</v>
      </c>
      <c r="D4644" s="15" t="s">
        <v>22496</v>
      </c>
      <c r="E4644">
        <v>146192</v>
      </c>
      <c r="F4644">
        <v>171990</v>
      </c>
      <c r="H4644">
        <v>19</v>
      </c>
      <c r="K4644" s="16">
        <f t="shared" si="216"/>
        <v>156425.44</v>
      </c>
      <c r="L4644" s="16">
        <f t="shared" si="217"/>
        <v>164658.35789473684</v>
      </c>
      <c r="M4644" s="16">
        <f t="shared" si="218"/>
        <v>187111.77033492824</v>
      </c>
      <c r="N4644" t="e">
        <f>INDEX(XML!$A$2:$R$782,MATCH(C4644,XML!$D$2:$D$737,0),2)</f>
        <v>#N/A</v>
      </c>
    </row>
    <row r="4645" spans="1:14" ht="67.5" x14ac:dyDescent="0.2">
      <c r="A4645">
        <v>60014</v>
      </c>
      <c r="B4645" t="s">
        <v>21380</v>
      </c>
      <c r="C4645" s="15" t="s">
        <v>21381</v>
      </c>
      <c r="D4645" s="15" t="s">
        <v>21382</v>
      </c>
      <c r="E4645">
        <v>186992</v>
      </c>
      <c r="F4645">
        <v>219990</v>
      </c>
      <c r="H4645">
        <v>42</v>
      </c>
      <c r="K4645" s="16">
        <f t="shared" si="216"/>
        <v>200081.44</v>
      </c>
      <c r="L4645" s="16">
        <f t="shared" si="217"/>
        <v>210612.04210526316</v>
      </c>
      <c r="M4645" s="16">
        <f t="shared" si="218"/>
        <v>239331.86602870814</v>
      </c>
      <c r="N4645" t="e">
        <f>INDEX(XML!$A$2:$R$782,MATCH(C4645,XML!$D$2:$D$737,0),2)</f>
        <v>#N/A</v>
      </c>
    </row>
    <row r="4646" spans="1:14" ht="78.75" x14ac:dyDescent="0.2">
      <c r="A4646">
        <v>67267</v>
      </c>
      <c r="B4646" t="s">
        <v>23900</v>
      </c>
      <c r="C4646" s="15" t="s">
        <v>23901</v>
      </c>
      <c r="D4646" s="15" t="s">
        <v>23902</v>
      </c>
      <c r="E4646">
        <v>215892</v>
      </c>
      <c r="F4646">
        <v>253990</v>
      </c>
      <c r="H4646">
        <v>14</v>
      </c>
      <c r="K4646" s="16">
        <f t="shared" si="216"/>
        <v>231004.44</v>
      </c>
      <c r="L4646" s="16">
        <f t="shared" si="217"/>
        <v>243162.56842105262</v>
      </c>
      <c r="M4646" s="16">
        <f t="shared" si="218"/>
        <v>276321.10047846887</v>
      </c>
      <c r="N4646" t="e">
        <f>INDEX(XML!$A$2:$R$782,MATCH(C4646,XML!$D$2:$D$737,0),2)</f>
        <v>#N/A</v>
      </c>
    </row>
    <row r="4647" spans="1:14" ht="67.5" x14ac:dyDescent="0.2">
      <c r="A4647">
        <v>64044</v>
      </c>
      <c r="B4647" t="s">
        <v>21386</v>
      </c>
      <c r="C4647" s="15" t="s">
        <v>21387</v>
      </c>
      <c r="D4647" s="15" t="s">
        <v>29096</v>
      </c>
      <c r="E4647">
        <v>238842</v>
      </c>
      <c r="F4647">
        <v>280990</v>
      </c>
      <c r="H4647">
        <v>32</v>
      </c>
      <c r="K4647" s="16">
        <f t="shared" si="216"/>
        <v>255560.94</v>
      </c>
      <c r="L4647" s="16">
        <f t="shared" si="217"/>
        <v>269011.51578947366</v>
      </c>
      <c r="M4647" s="16">
        <f t="shared" si="218"/>
        <v>305694.90430622007</v>
      </c>
      <c r="N4647" t="e">
        <f>INDEX(XML!$A$2:$R$782,MATCH(C4647,XML!$D$2:$D$737,0),2)</f>
        <v>#N/A</v>
      </c>
    </row>
    <row r="4648" spans="1:14" ht="67.5" x14ac:dyDescent="0.2">
      <c r="A4648">
        <v>64049</v>
      </c>
      <c r="B4648" t="s">
        <v>21388</v>
      </c>
      <c r="C4648" s="15" t="s">
        <v>21389</v>
      </c>
      <c r="D4648" s="15" t="s">
        <v>21390</v>
      </c>
      <c r="E4648">
        <v>243092</v>
      </c>
      <c r="F4648">
        <v>285990</v>
      </c>
      <c r="H4648">
        <v>29</v>
      </c>
      <c r="K4648" s="16">
        <f t="shared" si="216"/>
        <v>260108.44</v>
      </c>
      <c r="L4648" s="16">
        <f t="shared" si="217"/>
        <v>273798.35789473687</v>
      </c>
      <c r="M4648" s="16">
        <f t="shared" si="218"/>
        <v>311134.49760765553</v>
      </c>
      <c r="N4648" t="e">
        <f>INDEX(XML!$A$2:$R$782,MATCH(C4648,XML!$D$2:$D$737,0),2)</f>
        <v>#N/A</v>
      </c>
    </row>
    <row r="4649" spans="1:14" ht="56.25" x14ac:dyDescent="0.2">
      <c r="A4649">
        <v>61888</v>
      </c>
      <c r="B4649" t="s">
        <v>20774</v>
      </c>
      <c r="C4649" s="15" t="s">
        <v>20775</v>
      </c>
      <c r="D4649" s="15" t="s">
        <v>20776</v>
      </c>
      <c r="E4649">
        <v>356992</v>
      </c>
      <c r="F4649">
        <v>419990</v>
      </c>
      <c r="H4649">
        <v>31</v>
      </c>
      <c r="K4649" s="16">
        <f t="shared" si="216"/>
        <v>381981.44</v>
      </c>
      <c r="L4649" s="16">
        <f t="shared" si="217"/>
        <v>402085.72631578945</v>
      </c>
      <c r="M4649" s="16">
        <f t="shared" si="218"/>
        <v>456915.59808612434</v>
      </c>
      <c r="N4649" t="e">
        <f>INDEX(XML!$A$2:$R$782,MATCH(C4649,XML!$D$2:$D$737,0),2)</f>
        <v>#N/A</v>
      </c>
    </row>
    <row r="4650" spans="1:14" ht="56.25" x14ac:dyDescent="0.2">
      <c r="A4650">
        <v>65203</v>
      </c>
      <c r="B4650" t="s">
        <v>22497</v>
      </c>
      <c r="C4650" s="15" t="s">
        <v>22498</v>
      </c>
      <c r="D4650" s="15" t="s">
        <v>24218</v>
      </c>
      <c r="E4650">
        <v>419042</v>
      </c>
      <c r="F4650">
        <v>492990</v>
      </c>
      <c r="K4650" s="16">
        <f t="shared" si="216"/>
        <v>448374.94</v>
      </c>
      <c r="L4650" s="16">
        <f t="shared" si="217"/>
        <v>471973.62105263158</v>
      </c>
      <c r="M4650" s="16">
        <f t="shared" si="218"/>
        <v>536333.66028708138</v>
      </c>
      <c r="N4650" t="e">
        <f>INDEX(XML!$A$2:$R$782,MATCH(C4650,XML!$D$2:$D$737,0),2)</f>
        <v>#N/A</v>
      </c>
    </row>
    <row r="4651" spans="1:14" ht="56.25" x14ac:dyDescent="0.2">
      <c r="A4651">
        <v>40821</v>
      </c>
      <c r="B4651" t="s">
        <v>5913</v>
      </c>
      <c r="C4651" s="15" t="s">
        <v>5914</v>
      </c>
      <c r="D4651" s="15" t="s">
        <v>5915</v>
      </c>
      <c r="E4651">
        <v>15840</v>
      </c>
      <c r="F4651">
        <v>22630</v>
      </c>
      <c r="H4651">
        <v>50</v>
      </c>
      <c r="K4651" s="16">
        <f t="shared" si="216"/>
        <v>17740.8</v>
      </c>
      <c r="L4651" s="16">
        <f t="shared" si="217"/>
        <v>18674.526315789473</v>
      </c>
      <c r="M4651" s="16">
        <f t="shared" si="218"/>
        <v>22620</v>
      </c>
      <c r="N4651" t="e">
        <f>INDEX(XML!$A$2:$R$782,MATCH(C4651,XML!$D$2:$D$737,0),2)</f>
        <v>#N/A</v>
      </c>
    </row>
    <row r="4652" spans="1:14" ht="56.25" x14ac:dyDescent="0.2">
      <c r="A4652">
        <v>24845</v>
      </c>
      <c r="B4652" t="s">
        <v>5916</v>
      </c>
      <c r="C4652" s="15" t="s">
        <v>5917</v>
      </c>
      <c r="D4652" s="15" t="s">
        <v>5918</v>
      </c>
      <c r="E4652">
        <v>20664</v>
      </c>
      <c r="F4652">
        <v>28110</v>
      </c>
      <c r="H4652" t="s">
        <v>746</v>
      </c>
      <c r="K4652" s="16">
        <f t="shared" si="216"/>
        <v>23143.68</v>
      </c>
      <c r="L4652" s="16">
        <f t="shared" si="217"/>
        <v>24361.768421052631</v>
      </c>
      <c r="M4652" s="16">
        <f t="shared" si="218"/>
        <v>28100</v>
      </c>
      <c r="N4652" t="e">
        <f>INDEX(XML!$A$2:$R$782,MATCH(C4652,XML!$D$2:$D$737,0),2)</f>
        <v>#N/A</v>
      </c>
    </row>
    <row r="4653" spans="1:14" ht="78.75" x14ac:dyDescent="0.2">
      <c r="A4653">
        <v>41132</v>
      </c>
      <c r="B4653" t="s">
        <v>39994</v>
      </c>
      <c r="C4653" s="15" t="s">
        <v>39995</v>
      </c>
      <c r="D4653" s="15" t="s">
        <v>39996</v>
      </c>
      <c r="E4653">
        <v>27600</v>
      </c>
      <c r="F4653">
        <v>34500</v>
      </c>
      <c r="K4653" s="16">
        <f t="shared" si="216"/>
        <v>30912</v>
      </c>
      <c r="L4653" s="16">
        <f t="shared" si="217"/>
        <v>32538.947368421053</v>
      </c>
      <c r="M4653" s="16">
        <f t="shared" si="218"/>
        <v>34490</v>
      </c>
      <c r="N4653" t="e">
        <f>INDEX(XML!$A$2:$R$782,MATCH(C4653,XML!$D$2:$D$737,0),2)</f>
        <v>#N/A</v>
      </c>
    </row>
    <row r="4654" spans="1:14" ht="112.5" x14ac:dyDescent="0.2">
      <c r="A4654">
        <v>39683</v>
      </c>
      <c r="B4654" t="s">
        <v>5910</v>
      </c>
      <c r="C4654" s="15" t="s">
        <v>5911</v>
      </c>
      <c r="D4654" s="15" t="s">
        <v>5912</v>
      </c>
      <c r="E4654">
        <v>19067</v>
      </c>
      <c r="F4654">
        <v>26450</v>
      </c>
      <c r="K4654" s="16">
        <f t="shared" si="216"/>
        <v>21355.040000000001</v>
      </c>
      <c r="L4654" s="16">
        <f t="shared" si="217"/>
        <v>22478.989473684211</v>
      </c>
      <c r="M4654" s="16">
        <f t="shared" si="218"/>
        <v>26440</v>
      </c>
      <c r="N4654" t="e">
        <f>INDEX(XML!$A$2:$R$782,MATCH(C4654,XML!$D$2:$D$737,0),2)</f>
        <v>#N/A</v>
      </c>
    </row>
    <row r="4655" spans="1:14" ht="67.5" x14ac:dyDescent="0.2">
      <c r="A4655">
        <v>62549</v>
      </c>
      <c r="B4655" t="s">
        <v>22390</v>
      </c>
      <c r="C4655" s="15" t="s">
        <v>22391</v>
      </c>
      <c r="D4655" s="15" t="s">
        <v>22392</v>
      </c>
      <c r="E4655">
        <v>22960</v>
      </c>
      <c r="F4655">
        <v>33760</v>
      </c>
      <c r="H4655" t="s">
        <v>746</v>
      </c>
      <c r="K4655" s="16">
        <f t="shared" si="216"/>
        <v>25715.200000000001</v>
      </c>
      <c r="L4655" s="16">
        <f t="shared" si="217"/>
        <v>27068.63157894737</v>
      </c>
      <c r="M4655" s="16">
        <f t="shared" si="218"/>
        <v>33750</v>
      </c>
      <c r="N4655" t="e">
        <f>INDEX(XML!$A$2:$R$782,MATCH(C4655,XML!$D$2:$D$737,0),2)</f>
        <v>#N/A</v>
      </c>
    </row>
    <row r="4656" spans="1:14" ht="67.5" x14ac:dyDescent="0.2">
      <c r="A4656">
        <v>77840</v>
      </c>
      <c r="B4656" t="s">
        <v>40006</v>
      </c>
      <c r="C4656" s="15" t="s">
        <v>40007</v>
      </c>
      <c r="D4656" s="15" t="s">
        <v>40008</v>
      </c>
      <c r="E4656">
        <v>27864</v>
      </c>
      <c r="F4656">
        <v>34830</v>
      </c>
      <c r="H4656">
        <v>14</v>
      </c>
      <c r="K4656" s="16">
        <f t="shared" si="216"/>
        <v>31207.68</v>
      </c>
      <c r="L4656" s="16">
        <f t="shared" si="217"/>
        <v>32850.189473684208</v>
      </c>
      <c r="M4656" s="16">
        <f t="shared" si="218"/>
        <v>34820</v>
      </c>
      <c r="N4656" t="e">
        <f>INDEX(XML!$A$2:$R$782,MATCH(C4656,XML!$D$2:$D$737,0),2)</f>
        <v>#N/A</v>
      </c>
    </row>
    <row r="4657" spans="1:14" ht="67.5" x14ac:dyDescent="0.2">
      <c r="A4657">
        <v>69867</v>
      </c>
      <c r="B4657" t="s">
        <v>32125</v>
      </c>
      <c r="C4657" s="15" t="s">
        <v>32126</v>
      </c>
      <c r="D4657" s="15" t="s">
        <v>32127</v>
      </c>
      <c r="E4657">
        <v>27750</v>
      </c>
      <c r="F4657">
        <v>34688</v>
      </c>
      <c r="H4657" t="s">
        <v>746</v>
      </c>
      <c r="K4657" s="16">
        <f t="shared" si="216"/>
        <v>31080</v>
      </c>
      <c r="L4657" s="16">
        <f t="shared" si="217"/>
        <v>32715.78947368421</v>
      </c>
      <c r="M4657" s="16">
        <f t="shared" si="218"/>
        <v>34678</v>
      </c>
      <c r="N4657" t="e">
        <f>INDEX(XML!$A$2:$R$782,MATCH(C4657,XML!$D$2:$D$737,0),2)</f>
        <v>#N/A</v>
      </c>
    </row>
    <row r="4658" spans="1:14" ht="67.5" x14ac:dyDescent="0.2">
      <c r="A4658">
        <v>81446</v>
      </c>
      <c r="B4658" t="s">
        <v>47379</v>
      </c>
      <c r="C4658" s="15" t="s">
        <v>47380</v>
      </c>
      <c r="D4658" s="15" t="s">
        <v>47381</v>
      </c>
      <c r="E4658">
        <v>21800</v>
      </c>
      <c r="F4658">
        <v>31610</v>
      </c>
      <c r="H4658" t="s">
        <v>746</v>
      </c>
      <c r="K4658" s="16">
        <f t="shared" si="216"/>
        <v>24416</v>
      </c>
      <c r="L4658" s="16">
        <f t="shared" si="217"/>
        <v>25701.052631578947</v>
      </c>
      <c r="M4658" s="16">
        <f t="shared" si="218"/>
        <v>31600</v>
      </c>
      <c r="N4658" t="e">
        <f>INDEX(XML!$A$2:$R$782,MATCH(C4658,XML!$D$2:$D$737,0),2)</f>
        <v>#N/A</v>
      </c>
    </row>
    <row r="4659" spans="1:14" ht="146.25" x14ac:dyDescent="0.2">
      <c r="A4659">
        <v>40143</v>
      </c>
      <c r="B4659" t="s">
        <v>5919</v>
      </c>
      <c r="C4659" s="15" t="s">
        <v>5920</v>
      </c>
      <c r="D4659" s="15" t="s">
        <v>39907</v>
      </c>
      <c r="E4659">
        <v>24040</v>
      </c>
      <c r="F4659">
        <v>35350</v>
      </c>
      <c r="K4659" s="16">
        <f t="shared" si="216"/>
        <v>26924.799999999999</v>
      </c>
      <c r="L4659" s="16">
        <f t="shared" si="217"/>
        <v>28341.894736842107</v>
      </c>
      <c r="M4659" s="16">
        <f t="shared" si="218"/>
        <v>35340</v>
      </c>
      <c r="N4659" t="e">
        <f>INDEX(XML!$A$2:$R$782,MATCH(C4659,XML!$D$2:$D$737,0),2)</f>
        <v>#N/A</v>
      </c>
    </row>
    <row r="4660" spans="1:14" ht="67.5" x14ac:dyDescent="0.2">
      <c r="A4660">
        <v>62793</v>
      </c>
      <c r="B4660" t="s">
        <v>24014</v>
      </c>
      <c r="C4660" s="15" t="s">
        <v>24015</v>
      </c>
      <c r="D4660" s="15" t="s">
        <v>24016</v>
      </c>
      <c r="E4660">
        <v>29532</v>
      </c>
      <c r="F4660">
        <v>41820</v>
      </c>
      <c r="K4660" s="16">
        <f t="shared" si="216"/>
        <v>33075.839999999997</v>
      </c>
      <c r="L4660" s="16">
        <f t="shared" si="217"/>
        <v>34816.673684210524</v>
      </c>
      <c r="M4660" s="16">
        <f t="shared" si="218"/>
        <v>41810</v>
      </c>
      <c r="N4660" t="e">
        <f>INDEX(XML!$A$2:$R$782,MATCH(C4660,XML!$D$2:$D$737,0),2)</f>
        <v>#N/A</v>
      </c>
    </row>
    <row r="4661" spans="1:14" ht="67.5" x14ac:dyDescent="0.2">
      <c r="A4661">
        <v>77841</v>
      </c>
      <c r="B4661" t="s">
        <v>40009</v>
      </c>
      <c r="C4661" s="15" t="s">
        <v>40010</v>
      </c>
      <c r="D4661" s="15" t="s">
        <v>40011</v>
      </c>
      <c r="E4661">
        <v>40384</v>
      </c>
      <c r="F4661">
        <v>50480</v>
      </c>
      <c r="K4661" s="16">
        <f t="shared" si="216"/>
        <v>45230.080000000002</v>
      </c>
      <c r="L4661" s="16">
        <f t="shared" si="217"/>
        <v>47610.610526315788</v>
      </c>
      <c r="M4661" s="16">
        <f t="shared" si="218"/>
        <v>50470</v>
      </c>
      <c r="N4661" t="e">
        <f>INDEX(XML!$A$2:$R$782,MATCH(C4661,XML!$D$2:$D$737,0),2)</f>
        <v>#N/A</v>
      </c>
    </row>
    <row r="4662" spans="1:14" ht="112.5" x14ac:dyDescent="0.2">
      <c r="A4662">
        <v>77838</v>
      </c>
      <c r="B4662" t="s">
        <v>40254</v>
      </c>
      <c r="C4662" s="15" t="s">
        <v>40255</v>
      </c>
      <c r="D4662" s="15" t="s">
        <v>40533</v>
      </c>
      <c r="E4662">
        <v>57784</v>
      </c>
      <c r="F4662">
        <v>72230</v>
      </c>
      <c r="H4662">
        <v>6</v>
      </c>
      <c r="K4662" s="16">
        <f t="shared" si="216"/>
        <v>61828.88</v>
      </c>
      <c r="L4662" s="16">
        <f t="shared" si="217"/>
        <v>65083.031578947368</v>
      </c>
      <c r="M4662" s="16">
        <f t="shared" si="218"/>
        <v>72220</v>
      </c>
      <c r="N4662" t="e">
        <f>INDEX(XML!$A$2:$R$782,MATCH(C4662,XML!$D$2:$D$737,0),2)</f>
        <v>#N/A</v>
      </c>
    </row>
    <row r="4663" spans="1:14" ht="67.5" x14ac:dyDescent="0.2">
      <c r="A4663">
        <v>24926</v>
      </c>
      <c r="B4663" t="s">
        <v>5921</v>
      </c>
      <c r="C4663" s="15" t="s">
        <v>5922</v>
      </c>
      <c r="D4663" s="15" t="s">
        <v>5923</v>
      </c>
      <c r="E4663">
        <v>37570</v>
      </c>
      <c r="F4663">
        <v>55240</v>
      </c>
      <c r="H4663" t="s">
        <v>746</v>
      </c>
      <c r="K4663" s="16">
        <f t="shared" si="216"/>
        <v>42078.400000000001</v>
      </c>
      <c r="L4663" s="16">
        <f t="shared" si="217"/>
        <v>44293.052631578947</v>
      </c>
      <c r="M4663" s="16">
        <f t="shared" si="218"/>
        <v>55230</v>
      </c>
      <c r="N4663" t="e">
        <f>INDEX(XML!$A$2:$R$782,MATCH(C4663,XML!$D$2:$D$737,0),2)</f>
        <v>#N/A</v>
      </c>
    </row>
    <row r="4664" spans="1:14" ht="78.75" x14ac:dyDescent="0.2">
      <c r="A4664">
        <v>48750</v>
      </c>
      <c r="B4664" t="s">
        <v>5924</v>
      </c>
      <c r="C4664" s="15" t="s">
        <v>5925</v>
      </c>
      <c r="D4664" s="15" t="s">
        <v>5926</v>
      </c>
      <c r="E4664">
        <v>42980</v>
      </c>
      <c r="F4664">
        <v>61390</v>
      </c>
      <c r="H4664" t="s">
        <v>746</v>
      </c>
      <c r="K4664" s="16">
        <f t="shared" si="216"/>
        <v>48137.599999999999</v>
      </c>
      <c r="L4664" s="16">
        <f t="shared" si="217"/>
        <v>50671.15789473684</v>
      </c>
      <c r="M4664" s="16">
        <f t="shared" si="218"/>
        <v>61380</v>
      </c>
      <c r="N4664" t="e">
        <f>INDEX(XML!$A$2:$R$782,MATCH(C4664,XML!$D$2:$D$737,0),2)</f>
        <v>#N/A</v>
      </c>
    </row>
    <row r="4665" spans="1:14" ht="78.75" x14ac:dyDescent="0.2">
      <c r="A4665">
        <v>58103</v>
      </c>
      <c r="B4665" t="s">
        <v>16776</v>
      </c>
      <c r="C4665" s="15" t="s">
        <v>16777</v>
      </c>
      <c r="D4665" s="15" t="s">
        <v>16778</v>
      </c>
      <c r="E4665">
        <v>54390</v>
      </c>
      <c r="F4665">
        <v>77700</v>
      </c>
      <c r="H4665">
        <v>18</v>
      </c>
      <c r="K4665" s="16">
        <f t="shared" si="216"/>
        <v>58197.3</v>
      </c>
      <c r="L4665" s="16">
        <f t="shared" si="217"/>
        <v>61260.315789473687</v>
      </c>
      <c r="M4665" s="16">
        <f t="shared" si="218"/>
        <v>77690</v>
      </c>
      <c r="N4665" t="e">
        <f>INDEX(XML!$A$2:$R$782,MATCH(C4665,XML!$D$2:$D$737,0),2)</f>
        <v>#N/A</v>
      </c>
    </row>
    <row r="4666" spans="1:14" ht="67.5" x14ac:dyDescent="0.2">
      <c r="A4666">
        <v>62565</v>
      </c>
      <c r="B4666" t="s">
        <v>22393</v>
      </c>
      <c r="C4666" s="15" t="s">
        <v>22394</v>
      </c>
      <c r="D4666" s="15" t="s">
        <v>22395</v>
      </c>
      <c r="E4666">
        <v>40750</v>
      </c>
      <c r="F4666">
        <v>58210</v>
      </c>
      <c r="K4666" s="16">
        <f t="shared" si="216"/>
        <v>45640</v>
      </c>
      <c r="L4666" s="16">
        <f t="shared" si="217"/>
        <v>48042.105263157893</v>
      </c>
      <c r="M4666" s="16">
        <f t="shared" si="218"/>
        <v>58200</v>
      </c>
      <c r="N4666" t="e">
        <f>INDEX(XML!$A$2:$R$782,MATCH(C4666,XML!$D$2:$D$737,0),2)</f>
        <v>#N/A</v>
      </c>
    </row>
    <row r="4667" spans="1:14" ht="78.75" x14ac:dyDescent="0.2">
      <c r="A4667">
        <v>62566</v>
      </c>
      <c r="B4667" t="s">
        <v>22396</v>
      </c>
      <c r="C4667" s="15" t="s">
        <v>22397</v>
      </c>
      <c r="D4667" s="15" t="s">
        <v>22398</v>
      </c>
      <c r="E4667">
        <v>106200</v>
      </c>
      <c r="F4667">
        <v>147563</v>
      </c>
      <c r="H4667" t="s">
        <v>746</v>
      </c>
      <c r="K4667" s="16">
        <f t="shared" si="216"/>
        <v>113634</v>
      </c>
      <c r="L4667" s="16">
        <f t="shared" si="217"/>
        <v>119614.73684210527</v>
      </c>
      <c r="M4667" s="16">
        <f t="shared" si="218"/>
        <v>147553</v>
      </c>
      <c r="N4667" t="e">
        <f>INDEX(XML!$A$2:$R$782,MATCH(C4667,XML!$D$2:$D$737,0),2)</f>
        <v>#N/A</v>
      </c>
    </row>
    <row r="4668" spans="1:14" ht="90" x14ac:dyDescent="0.2">
      <c r="A4668">
        <v>77842</v>
      </c>
      <c r="B4668" t="s">
        <v>40258</v>
      </c>
      <c r="C4668" s="15" t="s">
        <v>40259</v>
      </c>
      <c r="D4668" s="15" t="s">
        <v>40534</v>
      </c>
      <c r="E4668">
        <v>101000</v>
      </c>
      <c r="F4668">
        <v>126250</v>
      </c>
      <c r="H4668">
        <v>4</v>
      </c>
      <c r="K4668" s="16">
        <f t="shared" si="216"/>
        <v>108070</v>
      </c>
      <c r="L4668" s="16">
        <f t="shared" si="217"/>
        <v>113757.89473684211</v>
      </c>
      <c r="M4668" s="16">
        <f t="shared" si="218"/>
        <v>126240</v>
      </c>
      <c r="N4668" t="e">
        <f>INDEX(XML!$A$2:$R$782,MATCH(C4668,XML!$D$2:$D$737,0),2)</f>
        <v>#N/A</v>
      </c>
    </row>
    <row r="4669" spans="1:14" ht="90" x14ac:dyDescent="0.2">
      <c r="A4669">
        <v>62568</v>
      </c>
      <c r="B4669" t="s">
        <v>22399</v>
      </c>
      <c r="C4669" s="15" t="s">
        <v>22400</v>
      </c>
      <c r="D4669" s="15" t="s">
        <v>22401</v>
      </c>
      <c r="E4669">
        <v>153000</v>
      </c>
      <c r="F4669">
        <v>191250</v>
      </c>
      <c r="H4669">
        <v>47</v>
      </c>
      <c r="K4669" s="16">
        <f t="shared" si="216"/>
        <v>163710</v>
      </c>
      <c r="L4669" s="16">
        <f t="shared" si="217"/>
        <v>172326.31578947368</v>
      </c>
      <c r="M4669" s="16">
        <f t="shared" si="218"/>
        <v>191240</v>
      </c>
      <c r="N4669" t="e">
        <f>INDEX(XML!$A$2:$R$782,MATCH(C4669,XML!$D$2:$D$737,0),2)</f>
        <v>#N/A</v>
      </c>
    </row>
    <row r="4670" spans="1:14" ht="78.75" x14ac:dyDescent="0.2">
      <c r="A4670">
        <v>24998</v>
      </c>
      <c r="B4670" t="s">
        <v>5927</v>
      </c>
      <c r="C4670" s="15" t="s">
        <v>5928</v>
      </c>
      <c r="D4670" s="15" t="s">
        <v>5929</v>
      </c>
      <c r="E4670">
        <v>128800</v>
      </c>
      <c r="F4670">
        <v>161000</v>
      </c>
      <c r="H4670">
        <v>11</v>
      </c>
      <c r="K4670" s="16">
        <f t="shared" si="216"/>
        <v>137816</v>
      </c>
      <c r="L4670" s="16">
        <f t="shared" si="217"/>
        <v>145069.47368421053</v>
      </c>
      <c r="M4670" s="16">
        <f t="shared" si="218"/>
        <v>160990</v>
      </c>
      <c r="N4670" t="e">
        <f>INDEX(XML!$A$2:$R$782,MATCH(C4670,XML!$D$2:$D$737,0),2)</f>
        <v>#N/A</v>
      </c>
    </row>
    <row r="4671" spans="1:14" ht="123.75" x14ac:dyDescent="0.2">
      <c r="A4671">
        <v>45254</v>
      </c>
      <c r="B4671" t="s">
        <v>5938</v>
      </c>
      <c r="C4671" s="15" t="s">
        <v>5939</v>
      </c>
      <c r="D4671" s="15" t="s">
        <v>16583</v>
      </c>
      <c r="E4671">
        <v>133400</v>
      </c>
      <c r="F4671">
        <v>166750</v>
      </c>
      <c r="K4671" s="16">
        <f t="shared" si="216"/>
        <v>142738</v>
      </c>
      <c r="L4671" s="16">
        <f t="shared" si="217"/>
        <v>150250.52631578947</v>
      </c>
      <c r="M4671" s="16">
        <f t="shared" si="218"/>
        <v>166740</v>
      </c>
      <c r="N4671" t="e">
        <f>INDEX(XML!$A$2:$R$782,MATCH(C4671,XML!$D$2:$D$737,0),2)</f>
        <v>#N/A</v>
      </c>
    </row>
    <row r="4672" spans="1:14" ht="90" x14ac:dyDescent="0.2">
      <c r="A4672">
        <v>26703</v>
      </c>
      <c r="B4672" t="s">
        <v>5932</v>
      </c>
      <c r="C4672" s="15" t="s">
        <v>5933</v>
      </c>
      <c r="D4672" s="15" t="s">
        <v>39672</v>
      </c>
      <c r="E4672">
        <v>151919</v>
      </c>
      <c r="F4672">
        <v>195500</v>
      </c>
      <c r="K4672" s="16">
        <f t="shared" si="216"/>
        <v>162553.33000000002</v>
      </c>
      <c r="L4672" s="16">
        <f t="shared" si="217"/>
        <v>171108.76842105266</v>
      </c>
      <c r="M4672" s="16">
        <f t="shared" si="218"/>
        <v>195490</v>
      </c>
      <c r="N4672" t="e">
        <f>INDEX(XML!$A$2:$R$782,MATCH(C4672,XML!$D$2:$D$737,0),2)</f>
        <v>#N/A</v>
      </c>
    </row>
    <row r="4673" spans="1:14" ht="90" x14ac:dyDescent="0.2">
      <c r="A4673">
        <v>37169</v>
      </c>
      <c r="B4673" t="s">
        <v>5930</v>
      </c>
      <c r="C4673" s="15" t="s">
        <v>5931</v>
      </c>
      <c r="D4673" s="15" t="s">
        <v>29663</v>
      </c>
      <c r="E4673">
        <v>165250</v>
      </c>
      <c r="F4673">
        <v>243010</v>
      </c>
      <c r="H4673">
        <v>30</v>
      </c>
      <c r="K4673" s="16">
        <f t="shared" si="216"/>
        <v>176817.5</v>
      </c>
      <c r="L4673" s="16">
        <f t="shared" si="217"/>
        <v>186123.68421052632</v>
      </c>
      <c r="M4673" s="16">
        <f t="shared" si="218"/>
        <v>243000</v>
      </c>
      <c r="N4673" t="e">
        <f>INDEX(XML!$A$2:$R$782,MATCH(C4673,XML!$D$2:$D$737,0),2)</f>
        <v>#N/A</v>
      </c>
    </row>
    <row r="4674" spans="1:14" ht="101.25" x14ac:dyDescent="0.2">
      <c r="A4674">
        <v>38669</v>
      </c>
      <c r="B4674" t="s">
        <v>5942</v>
      </c>
      <c r="C4674" s="15" t="s">
        <v>5943</v>
      </c>
      <c r="D4674" s="15" t="s">
        <v>16949</v>
      </c>
      <c r="E4674">
        <v>156400</v>
      </c>
      <c r="F4674">
        <v>195500</v>
      </c>
      <c r="K4674" s="16">
        <f t="shared" si="216"/>
        <v>167348</v>
      </c>
      <c r="L4674" s="16">
        <f t="shared" si="217"/>
        <v>176155.78947368421</v>
      </c>
      <c r="M4674" s="16">
        <f t="shared" si="218"/>
        <v>195490</v>
      </c>
      <c r="N4674" t="e">
        <f>INDEX(XML!$A$2:$R$782,MATCH(C4674,XML!$D$2:$D$737,0),2)</f>
        <v>#N/A</v>
      </c>
    </row>
    <row r="4675" spans="1:14" ht="101.25" x14ac:dyDescent="0.2">
      <c r="A4675">
        <v>40133</v>
      </c>
      <c r="B4675" t="s">
        <v>5940</v>
      </c>
      <c r="C4675" s="15" t="s">
        <v>5941</v>
      </c>
      <c r="D4675" s="15" t="s">
        <v>16584</v>
      </c>
      <c r="E4675">
        <v>157772</v>
      </c>
      <c r="F4675">
        <v>202271</v>
      </c>
      <c r="H4675">
        <v>7</v>
      </c>
      <c r="K4675" s="16">
        <f t="shared" si="216"/>
        <v>168816.04</v>
      </c>
      <c r="L4675" s="16">
        <f t="shared" si="217"/>
        <v>177701.09473684212</v>
      </c>
      <c r="M4675" s="16">
        <f t="shared" si="218"/>
        <v>202261</v>
      </c>
      <c r="N4675" t="e">
        <f>INDEX(XML!$A$2:$R$782,MATCH(C4675,XML!$D$2:$D$737,0),2)</f>
        <v>#N/A</v>
      </c>
    </row>
    <row r="4676" spans="1:14" ht="33.75" customHeight="1" x14ac:dyDescent="0.2">
      <c r="A4676">
        <v>32177</v>
      </c>
      <c r="B4676" t="s">
        <v>5936</v>
      </c>
      <c r="C4676" s="15" t="s">
        <v>5937</v>
      </c>
      <c r="D4676" s="15" t="s">
        <v>16582</v>
      </c>
      <c r="E4676">
        <v>177450</v>
      </c>
      <c r="F4676">
        <v>227500</v>
      </c>
      <c r="H4676">
        <v>4</v>
      </c>
      <c r="K4676" s="16">
        <f t="shared" si="216"/>
        <v>189871.5</v>
      </c>
      <c r="L4676" s="16">
        <f t="shared" si="217"/>
        <v>199864.73684210525</v>
      </c>
      <c r="M4676" s="16">
        <f t="shared" si="218"/>
        <v>227490</v>
      </c>
      <c r="N4676" t="e">
        <f>INDEX(XML!$A$2:$R$782,MATCH(C4676,XML!$D$2:$D$737,0),2)</f>
        <v>#N/A</v>
      </c>
    </row>
    <row r="4677" spans="1:14" ht="22.5" customHeight="1" x14ac:dyDescent="0.2">
      <c r="A4677">
        <v>81003</v>
      </c>
      <c r="B4677" t="s">
        <v>41318</v>
      </c>
      <c r="C4677" s="15" t="s">
        <v>41319</v>
      </c>
      <c r="D4677" s="15" t="s">
        <v>41320</v>
      </c>
      <c r="E4677">
        <v>28000</v>
      </c>
      <c r="F4677">
        <v>40040</v>
      </c>
      <c r="H4677">
        <v>1</v>
      </c>
      <c r="K4677" s="16">
        <f t="shared" ref="K4677:K4740" si="219">IF(E4677&gt;49999,E4677+E4677*0.07,IF(E4677&lt;=49999,E4677+E4677*0.12))</f>
        <v>31360</v>
      </c>
      <c r="L4677" s="16">
        <f t="shared" ref="L4677:L4740" si="220">K4677*100/95</f>
        <v>33010.526315789473</v>
      </c>
      <c r="M4677" s="16">
        <f t="shared" ref="M4677:M4740" si="221">IF(COUNTIF(C4677,"*Dahua*"),F4677-10,L4677*100/88)</f>
        <v>40030</v>
      </c>
      <c r="N4677" t="e">
        <f>INDEX(XML!$A$2:$R$782,MATCH(C4677,XML!$D$2:$D$737,0),2)</f>
        <v>#N/A</v>
      </c>
    </row>
    <row r="4678" spans="1:14" ht="22.5" customHeight="1" x14ac:dyDescent="0.2">
      <c r="A4678">
        <v>84053</v>
      </c>
      <c r="B4678" t="s">
        <v>48710</v>
      </c>
      <c r="C4678" s="15" t="s">
        <v>48711</v>
      </c>
      <c r="D4678" s="15" t="s">
        <v>48712</v>
      </c>
      <c r="E4678">
        <v>0</v>
      </c>
      <c r="F4678">
        <v>0</v>
      </c>
      <c r="H4678" t="s">
        <v>746</v>
      </c>
      <c r="K4678" s="16">
        <f t="shared" si="219"/>
        <v>0</v>
      </c>
      <c r="L4678" s="16">
        <f t="shared" si="220"/>
        <v>0</v>
      </c>
      <c r="M4678" s="16">
        <f t="shared" si="221"/>
        <v>-10</v>
      </c>
      <c r="N4678" t="e">
        <f>INDEX(XML!$A$2:$R$782,MATCH(C4678,XML!$D$2:$D$737,0),2)</f>
        <v>#N/A</v>
      </c>
    </row>
    <row r="4679" spans="1:14" ht="90" x14ac:dyDescent="0.2">
      <c r="A4679">
        <v>62571</v>
      </c>
      <c r="B4679" t="s">
        <v>22405</v>
      </c>
      <c r="C4679" s="15" t="s">
        <v>22406</v>
      </c>
      <c r="D4679" s="15" t="s">
        <v>23344</v>
      </c>
      <c r="E4679">
        <v>159900</v>
      </c>
      <c r="F4679">
        <v>199875</v>
      </c>
      <c r="H4679" t="s">
        <v>746</v>
      </c>
      <c r="K4679" s="16">
        <f t="shared" si="219"/>
        <v>171093</v>
      </c>
      <c r="L4679" s="16">
        <f t="shared" si="220"/>
        <v>180097.89473684211</v>
      </c>
      <c r="M4679" s="16">
        <f t="shared" si="221"/>
        <v>199865</v>
      </c>
      <c r="N4679" t="e">
        <f>INDEX(XML!$A$2:$R$782,MATCH(C4679,XML!$D$2:$D$737,0),2)</f>
        <v>#N/A</v>
      </c>
    </row>
    <row r="4680" spans="1:14" ht="112.5" x14ac:dyDescent="0.2">
      <c r="A4680">
        <v>71429</v>
      </c>
      <c r="B4680" t="s">
        <v>34916</v>
      </c>
      <c r="C4680" s="15" t="s">
        <v>34917</v>
      </c>
      <c r="D4680" s="15" t="s">
        <v>39673</v>
      </c>
      <c r="E4680">
        <v>220800</v>
      </c>
      <c r="F4680">
        <v>276000</v>
      </c>
      <c r="H4680">
        <v>19</v>
      </c>
      <c r="K4680" s="16">
        <f t="shared" si="219"/>
        <v>236256</v>
      </c>
      <c r="L4680" s="16">
        <f t="shared" si="220"/>
        <v>248690.52631578947</v>
      </c>
      <c r="M4680" s="16">
        <f t="shared" si="221"/>
        <v>275990</v>
      </c>
      <c r="N4680" t="e">
        <f>INDEX(XML!$A$2:$R$782,MATCH(C4680,XML!$D$2:$D$737,0),2)</f>
        <v>#N/A</v>
      </c>
    </row>
    <row r="4681" spans="1:14" ht="78.75" x14ac:dyDescent="0.2">
      <c r="A4681">
        <v>31891</v>
      </c>
      <c r="B4681" t="s">
        <v>5934</v>
      </c>
      <c r="C4681" s="15" t="s">
        <v>5935</v>
      </c>
      <c r="D4681" s="15" t="s">
        <v>23345</v>
      </c>
      <c r="E4681">
        <v>203470</v>
      </c>
      <c r="F4681">
        <v>299210</v>
      </c>
      <c r="K4681" s="16">
        <f t="shared" si="219"/>
        <v>217712.9</v>
      </c>
      <c r="L4681" s="16">
        <f t="shared" si="220"/>
        <v>229171.47368421053</v>
      </c>
      <c r="M4681" s="16">
        <f t="shared" si="221"/>
        <v>299200</v>
      </c>
      <c r="N4681" t="e">
        <f>INDEX(XML!$A$2:$R$782,MATCH(C4681,XML!$D$2:$D$737,0),2)</f>
        <v>#N/A</v>
      </c>
    </row>
    <row r="4682" spans="1:14" ht="78.75" x14ac:dyDescent="0.2">
      <c r="A4682">
        <v>62569</v>
      </c>
      <c r="B4682" t="s">
        <v>22402</v>
      </c>
      <c r="C4682" s="15" t="s">
        <v>22403</v>
      </c>
      <c r="D4682" s="15" t="s">
        <v>22404</v>
      </c>
      <c r="E4682">
        <v>152550</v>
      </c>
      <c r="F4682">
        <v>190688</v>
      </c>
      <c r="H4682" t="s">
        <v>746</v>
      </c>
      <c r="K4682" s="16">
        <f t="shared" si="219"/>
        <v>163228.5</v>
      </c>
      <c r="L4682" s="16">
        <f t="shared" si="220"/>
        <v>171819.47368421053</v>
      </c>
      <c r="M4682" s="16">
        <f t="shared" si="221"/>
        <v>190678</v>
      </c>
      <c r="N4682" t="e">
        <f>INDEX(XML!$A$2:$R$782,MATCH(C4682,XML!$D$2:$D$737,0),2)</f>
        <v>#N/A</v>
      </c>
    </row>
    <row r="4683" spans="1:14" ht="90" x14ac:dyDescent="0.2">
      <c r="A4683">
        <v>77839</v>
      </c>
      <c r="B4683" t="s">
        <v>40256</v>
      </c>
      <c r="C4683" s="15" t="s">
        <v>40257</v>
      </c>
      <c r="D4683" s="15" t="s">
        <v>40535</v>
      </c>
      <c r="E4683">
        <v>129720</v>
      </c>
      <c r="F4683">
        <v>162150</v>
      </c>
      <c r="H4683">
        <v>36</v>
      </c>
      <c r="K4683" s="16">
        <f t="shared" si="219"/>
        <v>138800.4</v>
      </c>
      <c r="L4683" s="16">
        <f t="shared" si="220"/>
        <v>146105.68421052632</v>
      </c>
      <c r="M4683" s="16">
        <f t="shared" si="221"/>
        <v>162140</v>
      </c>
      <c r="N4683" t="e">
        <f>INDEX(XML!$A$2:$R$782,MATCH(C4683,XML!$D$2:$D$737,0),2)</f>
        <v>#N/A</v>
      </c>
    </row>
    <row r="4684" spans="1:14" ht="112.5" x14ac:dyDescent="0.2">
      <c r="A4684">
        <v>81472</v>
      </c>
      <c r="B4684" t="s">
        <v>47003</v>
      </c>
      <c r="C4684" s="15" t="s">
        <v>47004</v>
      </c>
      <c r="D4684" s="15" t="s">
        <v>47005</v>
      </c>
      <c r="E4684">
        <v>12300</v>
      </c>
      <c r="F4684">
        <v>17600</v>
      </c>
      <c r="H4684" t="s">
        <v>746</v>
      </c>
      <c r="K4684" s="16">
        <f t="shared" si="219"/>
        <v>13776</v>
      </c>
      <c r="L4684" s="16">
        <f t="shared" si="220"/>
        <v>14501.052631578947</v>
      </c>
      <c r="M4684" s="16">
        <f t="shared" si="221"/>
        <v>17590</v>
      </c>
      <c r="N4684" t="e">
        <f>INDEX(XML!$A$2:$R$782,MATCH(C4684,XML!$D$2:$D$737,0),2)</f>
        <v>#N/A</v>
      </c>
    </row>
    <row r="4685" spans="1:14" ht="67.5" x14ac:dyDescent="0.2">
      <c r="A4685">
        <v>79933</v>
      </c>
      <c r="B4685" t="s">
        <v>42137</v>
      </c>
      <c r="C4685" s="15" t="s">
        <v>42138</v>
      </c>
      <c r="D4685" s="15" t="s">
        <v>44825</v>
      </c>
      <c r="E4685">
        <v>20500</v>
      </c>
      <c r="F4685">
        <v>25625</v>
      </c>
      <c r="H4685" t="s">
        <v>746</v>
      </c>
      <c r="K4685" s="16">
        <f t="shared" si="219"/>
        <v>22960</v>
      </c>
      <c r="L4685" s="16">
        <f t="shared" si="220"/>
        <v>24168.42105263158</v>
      </c>
      <c r="M4685" s="16">
        <f t="shared" si="221"/>
        <v>25615</v>
      </c>
      <c r="N4685" t="e">
        <f>INDEX(XML!$A$2:$R$782,MATCH(C4685,XML!$D$2:$D$737,0),2)</f>
        <v>#N/A</v>
      </c>
    </row>
    <row r="4686" spans="1:14" ht="90" x14ac:dyDescent="0.2">
      <c r="A4686">
        <v>64313</v>
      </c>
      <c r="B4686" t="s">
        <v>24616</v>
      </c>
      <c r="C4686" s="15" t="s">
        <v>24617</v>
      </c>
      <c r="D4686" s="15" t="s">
        <v>24618</v>
      </c>
      <c r="E4686">
        <v>80700</v>
      </c>
      <c r="F4686">
        <v>118670</v>
      </c>
      <c r="K4686" s="16">
        <f t="shared" si="219"/>
        <v>86349</v>
      </c>
      <c r="L4686" s="16">
        <f t="shared" si="220"/>
        <v>90893.68421052632</v>
      </c>
      <c r="M4686" s="16">
        <f t="shared" si="221"/>
        <v>118660</v>
      </c>
      <c r="N4686" t="e">
        <f>INDEX(XML!$A$2:$R$782,MATCH(C4686,XML!$D$2:$D$737,0),2)</f>
        <v>#N/A</v>
      </c>
    </row>
    <row r="4687" spans="1:14" ht="22.5" customHeight="1" x14ac:dyDescent="0.2">
      <c r="A4687">
        <v>80629</v>
      </c>
      <c r="B4687" t="s">
        <v>48707</v>
      </c>
      <c r="C4687" s="15" t="s">
        <v>48708</v>
      </c>
      <c r="D4687" s="15" t="s">
        <v>48709</v>
      </c>
      <c r="E4687">
        <v>0</v>
      </c>
      <c r="F4687">
        <v>0</v>
      </c>
      <c r="H4687">
        <v>10</v>
      </c>
      <c r="K4687" s="16">
        <f t="shared" si="219"/>
        <v>0</v>
      </c>
      <c r="L4687" s="16">
        <f t="shared" si="220"/>
        <v>0</v>
      </c>
      <c r="M4687" s="16">
        <f t="shared" si="221"/>
        <v>-10</v>
      </c>
      <c r="N4687" t="e">
        <f>INDEX(XML!$A$2:$R$782,MATCH(C4687,XML!$D$2:$D$737,0),2)</f>
        <v>#N/A</v>
      </c>
    </row>
    <row r="4688" spans="1:14" ht="90" x14ac:dyDescent="0.2">
      <c r="A4688">
        <v>58520</v>
      </c>
      <c r="B4688" t="s">
        <v>17088</v>
      </c>
      <c r="C4688" s="15" t="s">
        <v>17089</v>
      </c>
      <c r="D4688" s="15" t="s">
        <v>17090</v>
      </c>
      <c r="E4688">
        <v>192080</v>
      </c>
      <c r="F4688">
        <v>274400</v>
      </c>
      <c r="K4688" s="16">
        <f t="shared" si="219"/>
        <v>205525.6</v>
      </c>
      <c r="L4688" s="16">
        <f t="shared" si="220"/>
        <v>216342.73684210525</v>
      </c>
      <c r="M4688" s="16">
        <f t="shared" si="221"/>
        <v>274390</v>
      </c>
      <c r="N4688" t="e">
        <f>INDEX(XML!$A$2:$R$782,MATCH(C4688,XML!$D$2:$D$737,0),2)</f>
        <v>#N/A</v>
      </c>
    </row>
    <row r="4689" spans="1:14" ht="67.5" x14ac:dyDescent="0.2">
      <c r="A4689">
        <v>39682</v>
      </c>
      <c r="B4689" t="s">
        <v>5944</v>
      </c>
      <c r="C4689" s="15" t="s">
        <v>5945</v>
      </c>
      <c r="D4689" s="15" t="s">
        <v>16585</v>
      </c>
      <c r="E4689">
        <v>208000</v>
      </c>
      <c r="F4689">
        <v>260000</v>
      </c>
      <c r="H4689">
        <v>2</v>
      </c>
      <c r="K4689" s="16">
        <f t="shared" si="219"/>
        <v>222560</v>
      </c>
      <c r="L4689" s="16">
        <f t="shared" si="220"/>
        <v>234273.68421052632</v>
      </c>
      <c r="M4689" s="16">
        <f t="shared" si="221"/>
        <v>259990</v>
      </c>
      <c r="N4689" t="e">
        <f>INDEX(XML!$A$2:$R$782,MATCH(C4689,XML!$D$2:$D$737,0),2)</f>
        <v>#N/A</v>
      </c>
    </row>
    <row r="4690" spans="1:14" ht="101.25" x14ac:dyDescent="0.2">
      <c r="A4690">
        <v>34548</v>
      </c>
      <c r="B4690" t="s">
        <v>12893</v>
      </c>
      <c r="C4690" s="15" t="s">
        <v>12894</v>
      </c>
      <c r="D4690" s="15" t="s">
        <v>16906</v>
      </c>
      <c r="E4690">
        <v>228000</v>
      </c>
      <c r="F4690">
        <v>285000</v>
      </c>
      <c r="H4690">
        <v>1</v>
      </c>
      <c r="K4690" s="16">
        <f t="shared" si="219"/>
        <v>243960</v>
      </c>
      <c r="L4690" s="16">
        <f t="shared" si="220"/>
        <v>256800</v>
      </c>
      <c r="M4690" s="16">
        <f t="shared" si="221"/>
        <v>284990</v>
      </c>
      <c r="N4690" t="e">
        <f>INDEX(XML!$A$2:$R$782,MATCH(C4690,XML!$D$2:$D$737,0),2)</f>
        <v>#N/A</v>
      </c>
    </row>
    <row r="4691" spans="1:14" ht="56.25" x14ac:dyDescent="0.2">
      <c r="A4691">
        <v>52820</v>
      </c>
      <c r="B4691" t="s">
        <v>20915</v>
      </c>
      <c r="C4691" s="15" t="s">
        <v>20916</v>
      </c>
      <c r="D4691" s="15" t="s">
        <v>39908</v>
      </c>
      <c r="E4691">
        <v>260000</v>
      </c>
      <c r="F4691">
        <v>325000</v>
      </c>
      <c r="K4691" s="16">
        <f t="shared" si="219"/>
        <v>278200</v>
      </c>
      <c r="L4691" s="16">
        <f t="shared" si="220"/>
        <v>292842.10526315792</v>
      </c>
      <c r="M4691" s="16">
        <f t="shared" si="221"/>
        <v>324990</v>
      </c>
      <c r="N4691" t="e">
        <f>INDEX(XML!$A$2:$R$782,MATCH(C4691,XML!$D$2:$D$737,0),2)</f>
        <v>#N/A</v>
      </c>
    </row>
    <row r="4692" spans="1:14" ht="90" x14ac:dyDescent="0.2">
      <c r="A4692">
        <v>68761</v>
      </c>
      <c r="B4692" t="s">
        <v>32995</v>
      </c>
      <c r="C4692" s="15" t="s">
        <v>32996</v>
      </c>
      <c r="D4692" s="15" t="s">
        <v>39674</v>
      </c>
      <c r="E4692">
        <v>15675</v>
      </c>
      <c r="F4692">
        <v>17417</v>
      </c>
      <c r="K4692" s="16">
        <f t="shared" si="219"/>
        <v>17556</v>
      </c>
      <c r="L4692" s="16">
        <f t="shared" si="220"/>
        <v>18480</v>
      </c>
      <c r="M4692" s="16">
        <f t="shared" si="221"/>
        <v>21000</v>
      </c>
      <c r="N4692" t="e">
        <f>INDEX(XML!$A$2:$R$782,MATCH(C4692,XML!$D$2:$D$737,0),2)</f>
        <v>#N/A</v>
      </c>
    </row>
    <row r="4693" spans="1:14" ht="78.75" x14ac:dyDescent="0.2">
      <c r="A4693">
        <v>68764</v>
      </c>
      <c r="B4693" t="s">
        <v>30756</v>
      </c>
      <c r="C4693" s="15" t="s">
        <v>30757</v>
      </c>
      <c r="D4693" s="15" t="s">
        <v>39675</v>
      </c>
      <c r="E4693">
        <v>17915</v>
      </c>
      <c r="F4693">
        <v>19906</v>
      </c>
      <c r="K4693" s="16">
        <f t="shared" si="219"/>
        <v>20064.8</v>
      </c>
      <c r="L4693" s="16">
        <f t="shared" si="220"/>
        <v>21120.842105263157</v>
      </c>
      <c r="M4693" s="16">
        <f t="shared" si="221"/>
        <v>24000.956937799041</v>
      </c>
      <c r="N4693" t="e">
        <f>INDEX(XML!$A$2:$R$782,MATCH(C4693,XML!$D$2:$D$737,0),2)</f>
        <v>#N/A</v>
      </c>
    </row>
    <row r="4694" spans="1:14" ht="90" x14ac:dyDescent="0.2">
      <c r="A4694">
        <v>76202</v>
      </c>
      <c r="B4694" t="s">
        <v>37061</v>
      </c>
      <c r="C4694" s="15" t="s">
        <v>37062</v>
      </c>
      <c r="D4694" s="15" t="s">
        <v>39676</v>
      </c>
      <c r="E4694">
        <v>28197</v>
      </c>
      <c r="F4694">
        <v>31331</v>
      </c>
      <c r="K4694" s="16">
        <f t="shared" si="219"/>
        <v>31580.639999999999</v>
      </c>
      <c r="L4694" s="16">
        <f t="shared" si="220"/>
        <v>33242.778947368424</v>
      </c>
      <c r="M4694" s="16">
        <f t="shared" si="221"/>
        <v>37775.885167464119</v>
      </c>
      <c r="N4694" t="e">
        <f>INDEX(XML!$A$2:$R$782,MATCH(C4694,XML!$D$2:$D$737,0),2)</f>
        <v>#N/A</v>
      </c>
    </row>
    <row r="4695" spans="1:14" ht="78.75" x14ac:dyDescent="0.2">
      <c r="A4695">
        <v>77186</v>
      </c>
      <c r="B4695" t="s">
        <v>46509</v>
      </c>
      <c r="C4695" s="15" t="s">
        <v>46510</v>
      </c>
      <c r="D4695" s="15" t="s">
        <v>46511</v>
      </c>
      <c r="E4695">
        <v>27483</v>
      </c>
      <c r="F4695">
        <v>36644</v>
      </c>
      <c r="K4695" s="16">
        <f t="shared" si="219"/>
        <v>30780.959999999999</v>
      </c>
      <c r="L4695" s="16">
        <f t="shared" si="220"/>
        <v>32401.010526315789</v>
      </c>
      <c r="M4695" s="16">
        <f t="shared" si="221"/>
        <v>36819.330143540668</v>
      </c>
      <c r="N4695" t="e">
        <f>INDEX(XML!$A$2:$R$782,MATCH(C4695,XML!$D$2:$D$737,0),2)</f>
        <v>#N/A</v>
      </c>
    </row>
    <row r="4696" spans="1:14" ht="90" x14ac:dyDescent="0.2">
      <c r="A4696">
        <v>68751</v>
      </c>
      <c r="B4696" t="s">
        <v>30760</v>
      </c>
      <c r="C4696" s="15" t="s">
        <v>30761</v>
      </c>
      <c r="D4696" s="15" t="s">
        <v>39677</v>
      </c>
      <c r="E4696">
        <v>16113</v>
      </c>
      <c r="F4696">
        <v>17904</v>
      </c>
      <c r="H4696">
        <v>2</v>
      </c>
      <c r="K4696" s="16">
        <f t="shared" si="219"/>
        <v>18046.560000000001</v>
      </c>
      <c r="L4696" s="16">
        <f t="shared" si="220"/>
        <v>18996.378947368423</v>
      </c>
      <c r="M4696" s="16">
        <f t="shared" si="221"/>
        <v>21586.794258373207</v>
      </c>
      <c r="N4696" t="e">
        <f>INDEX(XML!$A$2:$R$782,MATCH(C4696,XML!$D$2:$D$737,0),2)</f>
        <v>#N/A</v>
      </c>
    </row>
    <row r="4697" spans="1:14" ht="90" x14ac:dyDescent="0.2">
      <c r="A4697">
        <v>60173</v>
      </c>
      <c r="B4697" t="s">
        <v>32993</v>
      </c>
      <c r="C4697" s="15" t="s">
        <v>32994</v>
      </c>
      <c r="D4697" s="15" t="s">
        <v>39678</v>
      </c>
      <c r="E4697">
        <v>17658</v>
      </c>
      <c r="F4697">
        <v>19620</v>
      </c>
      <c r="H4697" t="s">
        <v>746</v>
      </c>
      <c r="K4697" s="16">
        <f t="shared" si="219"/>
        <v>19776.96</v>
      </c>
      <c r="L4697" s="16">
        <f t="shared" si="220"/>
        <v>20817.852631578946</v>
      </c>
      <c r="M4697" s="16">
        <f t="shared" si="221"/>
        <v>23656.650717703349</v>
      </c>
      <c r="N4697" t="e">
        <f>INDEX(XML!$A$2:$R$782,MATCH(C4697,XML!$D$2:$D$737,0),2)</f>
        <v>#N/A</v>
      </c>
    </row>
    <row r="4698" spans="1:14" ht="90" x14ac:dyDescent="0.2">
      <c r="A4698">
        <v>68752</v>
      </c>
      <c r="B4698" t="s">
        <v>30766</v>
      </c>
      <c r="C4698" s="15" t="s">
        <v>30767</v>
      </c>
      <c r="D4698" s="15" t="s">
        <v>39679</v>
      </c>
      <c r="E4698">
        <v>17751</v>
      </c>
      <c r="F4698">
        <v>19724</v>
      </c>
      <c r="K4698" s="16">
        <f t="shared" si="219"/>
        <v>19881.12</v>
      </c>
      <c r="L4698" s="16">
        <f t="shared" si="220"/>
        <v>20927.494736842105</v>
      </c>
      <c r="M4698" s="16">
        <f t="shared" si="221"/>
        <v>23781.244019138758</v>
      </c>
      <c r="N4698" t="e">
        <f>INDEX(XML!$A$2:$R$782,MATCH(C4698,XML!$D$2:$D$737,0),2)</f>
        <v>#N/A</v>
      </c>
    </row>
    <row r="4699" spans="1:14" ht="90" x14ac:dyDescent="0.2">
      <c r="A4699">
        <v>68768</v>
      </c>
      <c r="B4699" t="s">
        <v>30764</v>
      </c>
      <c r="C4699" s="15" t="s">
        <v>30765</v>
      </c>
      <c r="D4699" s="15" t="s">
        <v>39680</v>
      </c>
      <c r="E4699">
        <v>19543</v>
      </c>
      <c r="F4699">
        <v>21715</v>
      </c>
      <c r="H4699">
        <v>28</v>
      </c>
      <c r="K4699" s="16">
        <f t="shared" si="219"/>
        <v>21888.16</v>
      </c>
      <c r="L4699" s="16">
        <f t="shared" si="220"/>
        <v>23040.168421052633</v>
      </c>
      <c r="M4699" s="16">
        <f t="shared" si="221"/>
        <v>26182.009569377991</v>
      </c>
      <c r="N4699" t="e">
        <f>INDEX(XML!$A$2:$R$782,MATCH(C4699,XML!$D$2:$D$737,0),2)</f>
        <v>#N/A</v>
      </c>
    </row>
    <row r="4700" spans="1:14" ht="90" x14ac:dyDescent="0.2">
      <c r="A4700">
        <v>68757</v>
      </c>
      <c r="B4700" t="s">
        <v>30776</v>
      </c>
      <c r="C4700" s="15" t="s">
        <v>30777</v>
      </c>
      <c r="D4700" s="15" t="s">
        <v>39681</v>
      </c>
      <c r="E4700">
        <v>19543</v>
      </c>
      <c r="F4700">
        <v>21715</v>
      </c>
      <c r="K4700" s="16">
        <f t="shared" si="219"/>
        <v>21888.16</v>
      </c>
      <c r="L4700" s="16">
        <f t="shared" si="220"/>
        <v>23040.168421052633</v>
      </c>
      <c r="M4700" s="16">
        <f t="shared" si="221"/>
        <v>26182.009569377991</v>
      </c>
      <c r="N4700" t="e">
        <f>INDEX(XML!$A$2:$R$782,MATCH(C4700,XML!$D$2:$D$737,0),2)</f>
        <v>#N/A</v>
      </c>
    </row>
    <row r="4701" spans="1:14" ht="78.75" x14ac:dyDescent="0.2">
      <c r="A4701">
        <v>68783</v>
      </c>
      <c r="B4701" t="s">
        <v>30754</v>
      </c>
      <c r="C4701" s="15" t="s">
        <v>30755</v>
      </c>
      <c r="D4701" s="15" t="s">
        <v>39682</v>
      </c>
      <c r="E4701">
        <v>20733</v>
      </c>
      <c r="F4701">
        <v>23037</v>
      </c>
      <c r="K4701" s="16">
        <f t="shared" si="219"/>
        <v>23220.959999999999</v>
      </c>
      <c r="L4701" s="16">
        <f t="shared" si="220"/>
        <v>24443.115789473683</v>
      </c>
      <c r="M4701" s="16">
        <f t="shared" si="221"/>
        <v>27776.267942583727</v>
      </c>
      <c r="N4701" t="e">
        <f>INDEX(XML!$A$2:$R$782,MATCH(C4701,XML!$D$2:$D$737,0),2)</f>
        <v>#N/A</v>
      </c>
    </row>
    <row r="4702" spans="1:14" ht="22.5" customHeight="1" x14ac:dyDescent="0.2">
      <c r="A4702">
        <v>65887</v>
      </c>
      <c r="B4702" t="s">
        <v>35552</v>
      </c>
      <c r="C4702" s="15" t="s">
        <v>35553</v>
      </c>
      <c r="D4702" s="15" t="s">
        <v>39683</v>
      </c>
      <c r="E4702">
        <v>21919</v>
      </c>
      <c r="F4702">
        <v>24355</v>
      </c>
      <c r="K4702" s="16">
        <f t="shared" si="219"/>
        <v>24549.279999999999</v>
      </c>
      <c r="L4702" s="16">
        <f t="shared" si="220"/>
        <v>25841.347368421051</v>
      </c>
      <c r="M4702" s="16">
        <f t="shared" si="221"/>
        <v>29365.167464114831</v>
      </c>
      <c r="N4702" t="e">
        <f>INDEX(XML!$A$2:$R$782,MATCH(C4702,XML!$D$2:$D$737,0),2)</f>
        <v>#N/A</v>
      </c>
    </row>
    <row r="4703" spans="1:14" ht="22.5" customHeight="1" x14ac:dyDescent="0.2">
      <c r="A4703">
        <v>68769</v>
      </c>
      <c r="B4703" t="s">
        <v>30762</v>
      </c>
      <c r="C4703" s="15" t="s">
        <v>30763</v>
      </c>
      <c r="D4703" s="15" t="s">
        <v>39684</v>
      </c>
      <c r="E4703">
        <v>23085</v>
      </c>
      <c r="F4703">
        <v>25651</v>
      </c>
      <c r="H4703">
        <v>3</v>
      </c>
      <c r="K4703" s="16">
        <f t="shared" si="219"/>
        <v>25855.200000000001</v>
      </c>
      <c r="L4703" s="16">
        <f t="shared" si="220"/>
        <v>27216</v>
      </c>
      <c r="M4703" s="16">
        <f t="shared" si="221"/>
        <v>30927.272727272728</v>
      </c>
      <c r="N4703" t="e">
        <f>INDEX(XML!$A$2:$R$782,MATCH(C4703,XML!$D$2:$D$737,0),2)</f>
        <v>#N/A</v>
      </c>
    </row>
    <row r="4704" spans="1:14" ht="22.5" customHeight="1" x14ac:dyDescent="0.2">
      <c r="A4704">
        <v>68777</v>
      </c>
      <c r="B4704" t="s">
        <v>30774</v>
      </c>
      <c r="C4704" s="15" t="s">
        <v>30775</v>
      </c>
      <c r="D4704" s="15" t="s">
        <v>39685</v>
      </c>
      <c r="E4704">
        <v>23788</v>
      </c>
      <c r="F4704">
        <v>26432</v>
      </c>
      <c r="H4704" t="s">
        <v>746</v>
      </c>
      <c r="K4704" s="16">
        <f t="shared" si="219"/>
        <v>26642.560000000001</v>
      </c>
      <c r="L4704" s="16">
        <f t="shared" si="220"/>
        <v>28044.799999999999</v>
      </c>
      <c r="M4704" s="16">
        <f t="shared" si="221"/>
        <v>31869.090909090908</v>
      </c>
      <c r="N4704" t="e">
        <f>INDEX(XML!$A$2:$R$782,MATCH(C4704,XML!$D$2:$D$737,0),2)</f>
        <v>#N/A</v>
      </c>
    </row>
    <row r="4705" spans="1:14" ht="90" x14ac:dyDescent="0.2">
      <c r="A4705">
        <v>60174</v>
      </c>
      <c r="B4705" t="s">
        <v>30139</v>
      </c>
      <c r="C4705" s="15" t="s">
        <v>30140</v>
      </c>
      <c r="D4705" s="15" t="s">
        <v>39686</v>
      </c>
      <c r="E4705">
        <v>24722</v>
      </c>
      <c r="F4705">
        <v>27469</v>
      </c>
      <c r="K4705" s="16">
        <f t="shared" si="219"/>
        <v>27688.639999999999</v>
      </c>
      <c r="L4705" s="16">
        <f t="shared" si="220"/>
        <v>29145.936842105264</v>
      </c>
      <c r="M4705" s="16">
        <f t="shared" si="221"/>
        <v>33120.382775119615</v>
      </c>
      <c r="N4705" t="e">
        <f>INDEX(XML!$A$2:$R$782,MATCH(C4705,XML!$D$2:$D$737,0),2)</f>
        <v>#N/A</v>
      </c>
    </row>
    <row r="4706" spans="1:14" ht="22.5" customHeight="1" x14ac:dyDescent="0.2">
      <c r="A4706">
        <v>68753</v>
      </c>
      <c r="B4706" t="s">
        <v>30770</v>
      </c>
      <c r="C4706" s="15" t="s">
        <v>30771</v>
      </c>
      <c r="D4706" s="15" t="s">
        <v>39687</v>
      </c>
      <c r="E4706">
        <v>21552</v>
      </c>
      <c r="F4706">
        <v>26940</v>
      </c>
      <c r="K4706" s="16">
        <f t="shared" si="219"/>
        <v>24138.239999999998</v>
      </c>
      <c r="L4706" s="16">
        <f t="shared" si="220"/>
        <v>25408.673684210527</v>
      </c>
      <c r="M4706" s="16">
        <f t="shared" si="221"/>
        <v>28873.492822966506</v>
      </c>
      <c r="N4706" t="e">
        <f>INDEX(XML!$A$2:$R$782,MATCH(C4706,XML!$D$2:$D$737,0),2)</f>
        <v>#N/A</v>
      </c>
    </row>
    <row r="4707" spans="1:14" ht="90" x14ac:dyDescent="0.2">
      <c r="A4707">
        <v>68754</v>
      </c>
      <c r="B4707" t="s">
        <v>30772</v>
      </c>
      <c r="C4707" s="15" t="s">
        <v>30773</v>
      </c>
      <c r="D4707" s="15" t="s">
        <v>39688</v>
      </c>
      <c r="E4707">
        <v>29217</v>
      </c>
      <c r="F4707">
        <v>32464</v>
      </c>
      <c r="K4707" s="16">
        <f t="shared" si="219"/>
        <v>32723.040000000001</v>
      </c>
      <c r="L4707" s="16">
        <f t="shared" si="220"/>
        <v>34445.305263157898</v>
      </c>
      <c r="M4707" s="16">
        <f t="shared" si="221"/>
        <v>39142.39234449761</v>
      </c>
      <c r="N4707" t="e">
        <f>INDEX(XML!$A$2:$R$782,MATCH(C4707,XML!$D$2:$D$737,0),2)</f>
        <v>#N/A</v>
      </c>
    </row>
    <row r="4708" spans="1:14" ht="101.25" x14ac:dyDescent="0.2">
      <c r="A4708">
        <v>68765</v>
      </c>
      <c r="B4708" t="s">
        <v>30758</v>
      </c>
      <c r="C4708" s="15" t="s">
        <v>30759</v>
      </c>
      <c r="D4708" s="15" t="s">
        <v>39689</v>
      </c>
      <c r="E4708">
        <v>22680</v>
      </c>
      <c r="F4708">
        <v>28350</v>
      </c>
      <c r="K4708" s="16">
        <f t="shared" si="219"/>
        <v>25401.599999999999</v>
      </c>
      <c r="L4708" s="16">
        <f t="shared" si="220"/>
        <v>26738.526315789473</v>
      </c>
      <c r="M4708" s="16">
        <f t="shared" si="221"/>
        <v>30384.688995215311</v>
      </c>
      <c r="N4708" t="e">
        <f>INDEX(XML!$A$2:$R$782,MATCH(C4708,XML!$D$2:$D$737,0),2)</f>
        <v>#N/A</v>
      </c>
    </row>
    <row r="4709" spans="1:14" ht="78.75" x14ac:dyDescent="0.2">
      <c r="A4709">
        <v>65306</v>
      </c>
      <c r="B4709" t="s">
        <v>35554</v>
      </c>
      <c r="C4709" s="15" t="s">
        <v>35555</v>
      </c>
      <c r="D4709" s="15" t="s">
        <v>39690</v>
      </c>
      <c r="E4709">
        <v>30213</v>
      </c>
      <c r="F4709">
        <v>33571</v>
      </c>
      <c r="K4709" s="16">
        <f t="shared" si="219"/>
        <v>33838.559999999998</v>
      </c>
      <c r="L4709" s="16">
        <f t="shared" si="220"/>
        <v>35619.536842105263</v>
      </c>
      <c r="M4709" s="16">
        <f t="shared" si="221"/>
        <v>40476.746411483255</v>
      </c>
      <c r="N4709" t="e">
        <f>INDEX(XML!$A$2:$R$782,MATCH(C4709,XML!$D$2:$D$737,0),2)</f>
        <v>#N/A</v>
      </c>
    </row>
    <row r="4710" spans="1:14" ht="78.75" x14ac:dyDescent="0.2">
      <c r="A4710">
        <v>68758</v>
      </c>
      <c r="B4710" t="s">
        <v>30780</v>
      </c>
      <c r="C4710" s="15" t="s">
        <v>30781</v>
      </c>
      <c r="D4710" s="15" t="s">
        <v>39691</v>
      </c>
      <c r="E4710">
        <v>32979</v>
      </c>
      <c r="F4710">
        <v>36644</v>
      </c>
      <c r="K4710" s="16">
        <f t="shared" si="219"/>
        <v>36936.480000000003</v>
      </c>
      <c r="L4710" s="16">
        <f t="shared" si="220"/>
        <v>38880.505263157902</v>
      </c>
      <c r="M4710" s="16">
        <f t="shared" si="221"/>
        <v>44182.392344497617</v>
      </c>
      <c r="N4710" t="e">
        <f>INDEX(XML!$A$2:$R$782,MATCH(C4710,XML!$D$2:$D$737,0),2)</f>
        <v>#N/A</v>
      </c>
    </row>
    <row r="4711" spans="1:14" ht="90" x14ac:dyDescent="0.2">
      <c r="A4711">
        <v>68781</v>
      </c>
      <c r="B4711" t="s">
        <v>37059</v>
      </c>
      <c r="C4711" s="15" t="s">
        <v>37060</v>
      </c>
      <c r="D4711" s="15" t="s">
        <v>39692</v>
      </c>
      <c r="E4711">
        <v>25200</v>
      </c>
      <c r="F4711">
        <v>31500</v>
      </c>
      <c r="K4711" s="16">
        <f t="shared" si="219"/>
        <v>28224</v>
      </c>
      <c r="L4711" s="16">
        <f t="shared" si="220"/>
        <v>29709.473684210527</v>
      </c>
      <c r="M4711" s="16">
        <f t="shared" si="221"/>
        <v>33760.765550239237</v>
      </c>
      <c r="N4711" t="e">
        <f>INDEX(XML!$A$2:$R$782,MATCH(C4711,XML!$D$2:$D$737,0),2)</f>
        <v>#N/A</v>
      </c>
    </row>
    <row r="4712" spans="1:14" ht="22.5" customHeight="1" x14ac:dyDescent="0.2">
      <c r="A4712">
        <v>68770</v>
      </c>
      <c r="B4712" t="s">
        <v>30768</v>
      </c>
      <c r="C4712" s="15" t="s">
        <v>30769</v>
      </c>
      <c r="D4712" s="15" t="s">
        <v>40488</v>
      </c>
      <c r="E4712">
        <v>27720</v>
      </c>
      <c r="F4712">
        <v>34650</v>
      </c>
      <c r="K4712" s="16">
        <f t="shared" si="219"/>
        <v>31046.400000000001</v>
      </c>
      <c r="L4712" s="16">
        <f t="shared" si="220"/>
        <v>32680.42105263158</v>
      </c>
      <c r="M4712" s="16">
        <f t="shared" si="221"/>
        <v>37136.84210526316</v>
      </c>
      <c r="N4712" t="e">
        <f>INDEX(XML!$A$2:$R$782,MATCH(C4712,XML!$D$2:$D$737,0),2)</f>
        <v>#N/A</v>
      </c>
    </row>
    <row r="4713" spans="1:14" ht="22.5" customHeight="1" x14ac:dyDescent="0.2">
      <c r="A4713">
        <v>68784</v>
      </c>
      <c r="B4713" t="s">
        <v>32999</v>
      </c>
      <c r="C4713" s="15" t="s">
        <v>33000</v>
      </c>
      <c r="D4713" s="15" t="s">
        <v>39693</v>
      </c>
      <c r="E4713">
        <v>34128</v>
      </c>
      <c r="F4713">
        <v>42660</v>
      </c>
      <c r="K4713" s="16">
        <f t="shared" si="219"/>
        <v>38223.360000000001</v>
      </c>
      <c r="L4713" s="16">
        <f t="shared" si="220"/>
        <v>40235.115789473683</v>
      </c>
      <c r="M4713" s="16">
        <f t="shared" si="221"/>
        <v>45721.722488038271</v>
      </c>
      <c r="N4713" t="e">
        <f>INDEX(XML!$A$2:$R$782,MATCH(C4713,XML!$D$2:$D$737,0),2)</f>
        <v>#N/A</v>
      </c>
    </row>
    <row r="4714" spans="1:14" ht="22.5" customHeight="1" x14ac:dyDescent="0.2">
      <c r="A4714">
        <v>67764</v>
      </c>
      <c r="B4714" t="s">
        <v>30778</v>
      </c>
      <c r="C4714" s="15" t="s">
        <v>30779</v>
      </c>
      <c r="D4714" s="15" t="s">
        <v>39694</v>
      </c>
      <c r="E4714">
        <v>44443</v>
      </c>
      <c r="F4714">
        <v>49382</v>
      </c>
      <c r="K4714" s="16">
        <f t="shared" si="219"/>
        <v>49776.160000000003</v>
      </c>
      <c r="L4714" s="16">
        <f t="shared" si="220"/>
        <v>52395.957894736843</v>
      </c>
      <c r="M4714" s="16">
        <f t="shared" si="221"/>
        <v>59540.861244019143</v>
      </c>
      <c r="N4714" t="e">
        <f>INDEX(XML!$A$2:$R$782,MATCH(C4714,XML!$D$2:$D$737,0),2)</f>
        <v>#N/A</v>
      </c>
    </row>
    <row r="4715" spans="1:14" ht="22.5" customHeight="1" x14ac:dyDescent="0.2">
      <c r="A4715">
        <v>68787</v>
      </c>
      <c r="B4715" t="s">
        <v>32997</v>
      </c>
      <c r="C4715" s="15" t="s">
        <v>32998</v>
      </c>
      <c r="D4715" s="15" t="s">
        <v>39695</v>
      </c>
      <c r="E4715">
        <v>43792</v>
      </c>
      <c r="F4715">
        <v>54740</v>
      </c>
      <c r="K4715" s="16">
        <f t="shared" si="219"/>
        <v>49047.040000000001</v>
      </c>
      <c r="L4715" s="16">
        <f t="shared" si="220"/>
        <v>51628.463157894737</v>
      </c>
      <c r="M4715" s="16">
        <f t="shared" si="221"/>
        <v>58668.708133971297</v>
      </c>
      <c r="N4715" t="e">
        <f>INDEX(XML!$A$2:$R$782,MATCH(C4715,XML!$D$2:$D$737,0),2)</f>
        <v>#N/A</v>
      </c>
    </row>
    <row r="4716" spans="1:14" ht="101.25" x14ac:dyDescent="0.2">
      <c r="A4716">
        <v>60175</v>
      </c>
      <c r="B4716" t="s">
        <v>30134</v>
      </c>
      <c r="C4716" s="15" t="s">
        <v>30135</v>
      </c>
      <c r="D4716" s="15" t="s">
        <v>39696</v>
      </c>
      <c r="E4716">
        <v>58488</v>
      </c>
      <c r="F4716">
        <v>73110</v>
      </c>
      <c r="H4716">
        <v>42</v>
      </c>
      <c r="K4716" s="16">
        <f t="shared" si="219"/>
        <v>62582.16</v>
      </c>
      <c r="L4716" s="16">
        <f t="shared" si="220"/>
        <v>65875.957894736843</v>
      </c>
      <c r="M4716" s="16">
        <f t="shared" si="221"/>
        <v>74859.043062200959</v>
      </c>
      <c r="N4716" t="e">
        <f>INDEX(XML!$A$2:$R$782,MATCH(C4716,XML!$D$2:$D$737,0),2)</f>
        <v>#N/A</v>
      </c>
    </row>
    <row r="4717" spans="1:14" ht="22.5" customHeight="1" x14ac:dyDescent="0.2">
      <c r="A4717">
        <v>68762</v>
      </c>
      <c r="B4717" t="s">
        <v>32979</v>
      </c>
      <c r="C4717" s="15" t="s">
        <v>32980</v>
      </c>
      <c r="D4717" s="15" t="s">
        <v>39697</v>
      </c>
      <c r="E4717">
        <v>58488</v>
      </c>
      <c r="F4717">
        <v>73110</v>
      </c>
      <c r="K4717" s="16">
        <f t="shared" si="219"/>
        <v>62582.16</v>
      </c>
      <c r="L4717" s="16">
        <f t="shared" si="220"/>
        <v>65875.957894736843</v>
      </c>
      <c r="M4717" s="16">
        <f t="shared" si="221"/>
        <v>74859.043062200959</v>
      </c>
      <c r="N4717" t="e">
        <f>INDEX(XML!$A$2:$R$782,MATCH(C4717,XML!$D$2:$D$737,0),2)</f>
        <v>#N/A</v>
      </c>
    </row>
    <row r="4718" spans="1:14" ht="22.5" customHeight="1" x14ac:dyDescent="0.2">
      <c r="A4718">
        <v>68755</v>
      </c>
      <c r="B4718" t="s">
        <v>30748</v>
      </c>
      <c r="C4718" s="15" t="s">
        <v>30749</v>
      </c>
      <c r="D4718" s="15" t="s">
        <v>39698</v>
      </c>
      <c r="E4718">
        <v>58800</v>
      </c>
      <c r="F4718">
        <v>73500</v>
      </c>
      <c r="K4718" s="16">
        <f t="shared" si="219"/>
        <v>62916</v>
      </c>
      <c r="L4718" s="16">
        <f t="shared" si="220"/>
        <v>66227.368421052626</v>
      </c>
      <c r="M4718" s="16">
        <f t="shared" si="221"/>
        <v>75258.37320574162</v>
      </c>
      <c r="N4718" t="e">
        <f>INDEX(XML!$A$2:$R$782,MATCH(C4718,XML!$D$2:$D$737,0),2)</f>
        <v>#N/A</v>
      </c>
    </row>
    <row r="4719" spans="1:14" ht="22.5" customHeight="1" x14ac:dyDescent="0.2">
      <c r="A4719">
        <v>68789</v>
      </c>
      <c r="B4719" t="s">
        <v>33001</v>
      </c>
      <c r="C4719" s="15" t="s">
        <v>33002</v>
      </c>
      <c r="D4719" s="15" t="s">
        <v>39699</v>
      </c>
      <c r="E4719">
        <v>76342</v>
      </c>
      <c r="F4719">
        <v>84825</v>
      </c>
      <c r="K4719" s="16">
        <f t="shared" si="219"/>
        <v>81685.94</v>
      </c>
      <c r="L4719" s="16">
        <f t="shared" si="220"/>
        <v>85985.2</v>
      </c>
      <c r="M4719" s="16">
        <f t="shared" si="221"/>
        <v>97710.454545454544</v>
      </c>
      <c r="N4719" t="e">
        <f>INDEX(XML!$A$2:$R$782,MATCH(C4719,XML!$D$2:$D$737,0),2)</f>
        <v>#N/A</v>
      </c>
    </row>
    <row r="4720" spans="1:14" ht="67.5" x14ac:dyDescent="0.2">
      <c r="A4720">
        <v>68766</v>
      </c>
      <c r="B4720" t="s">
        <v>30742</v>
      </c>
      <c r="C4720" s="15" t="s">
        <v>30743</v>
      </c>
      <c r="D4720" s="15" t="s">
        <v>39700</v>
      </c>
      <c r="E4720">
        <v>84045</v>
      </c>
      <c r="F4720">
        <v>93384</v>
      </c>
      <c r="K4720" s="16">
        <f t="shared" si="219"/>
        <v>89928.15</v>
      </c>
      <c r="L4720" s="16">
        <f t="shared" si="220"/>
        <v>94661.210526315786</v>
      </c>
      <c r="M4720" s="16">
        <f t="shared" si="221"/>
        <v>107569.55741626794</v>
      </c>
      <c r="N4720" t="e">
        <f>INDEX(XML!$A$2:$R$782,MATCH(C4720,XML!$D$2:$D$737,0),2)</f>
        <v>#N/A</v>
      </c>
    </row>
    <row r="4721" spans="1:14" ht="22.5" customHeight="1" x14ac:dyDescent="0.2">
      <c r="A4721">
        <v>68782</v>
      </c>
      <c r="B4721" t="s">
        <v>35556</v>
      </c>
      <c r="C4721" s="15" t="s">
        <v>35557</v>
      </c>
      <c r="D4721" s="15" t="s">
        <v>39701</v>
      </c>
      <c r="E4721">
        <v>86365</v>
      </c>
      <c r="F4721">
        <v>95962</v>
      </c>
      <c r="K4721" s="16">
        <f t="shared" si="219"/>
        <v>92410.55</v>
      </c>
      <c r="L4721" s="16">
        <f t="shared" si="220"/>
        <v>97274.263157894733</v>
      </c>
      <c r="M4721" s="16">
        <f t="shared" si="221"/>
        <v>110538.93540669857</v>
      </c>
      <c r="N4721" t="e">
        <f>INDEX(XML!$A$2:$R$782,MATCH(C4721,XML!$D$2:$D$737,0),2)</f>
        <v>#N/A</v>
      </c>
    </row>
    <row r="4722" spans="1:14" ht="101.25" x14ac:dyDescent="0.2">
      <c r="A4722">
        <v>68763</v>
      </c>
      <c r="B4722" t="s">
        <v>32981</v>
      </c>
      <c r="C4722" s="15" t="s">
        <v>32982</v>
      </c>
      <c r="D4722" s="15" t="s">
        <v>39702</v>
      </c>
      <c r="E4722">
        <v>76760</v>
      </c>
      <c r="F4722">
        <v>95950</v>
      </c>
      <c r="K4722" s="16">
        <f t="shared" si="219"/>
        <v>82133.2</v>
      </c>
      <c r="L4722" s="16">
        <f t="shared" si="220"/>
        <v>86456</v>
      </c>
      <c r="M4722" s="16">
        <f t="shared" si="221"/>
        <v>98245.454545454544</v>
      </c>
      <c r="N4722" t="e">
        <f>INDEX(XML!$A$2:$R$782,MATCH(C4722,XML!$D$2:$D$737,0),2)</f>
        <v>#N/A</v>
      </c>
    </row>
    <row r="4723" spans="1:14" ht="22.5" customHeight="1" x14ac:dyDescent="0.2">
      <c r="A4723">
        <v>68756</v>
      </c>
      <c r="B4723" t="s">
        <v>30750</v>
      </c>
      <c r="C4723" s="15" t="s">
        <v>30751</v>
      </c>
      <c r="D4723" s="15" t="s">
        <v>39703</v>
      </c>
      <c r="E4723">
        <v>77496</v>
      </c>
      <c r="F4723">
        <v>96870</v>
      </c>
      <c r="K4723" s="16">
        <f t="shared" si="219"/>
        <v>82920.72</v>
      </c>
      <c r="L4723" s="16">
        <f t="shared" si="220"/>
        <v>87284.968421052632</v>
      </c>
      <c r="M4723" s="16">
        <f t="shared" si="221"/>
        <v>99187.464114832546</v>
      </c>
      <c r="N4723" t="e">
        <f>INDEX(XML!$A$2:$R$782,MATCH(C4723,XML!$D$2:$D$737,0),2)</f>
        <v>#N/A</v>
      </c>
    </row>
    <row r="4724" spans="1:14" ht="90" x14ac:dyDescent="0.2">
      <c r="A4724">
        <v>68759</v>
      </c>
      <c r="B4724" t="s">
        <v>30752</v>
      </c>
      <c r="C4724" s="15" t="s">
        <v>30753</v>
      </c>
      <c r="D4724" s="15" t="s">
        <v>39704</v>
      </c>
      <c r="E4724">
        <v>76232</v>
      </c>
      <c r="F4724">
        <v>95290</v>
      </c>
      <c r="H4724">
        <v>1</v>
      </c>
      <c r="K4724" s="16">
        <f t="shared" si="219"/>
        <v>81568.240000000005</v>
      </c>
      <c r="L4724" s="16">
        <f t="shared" si="220"/>
        <v>85861.305263157905</v>
      </c>
      <c r="M4724" s="16">
        <f t="shared" si="221"/>
        <v>97569.665071770331</v>
      </c>
      <c r="N4724" t="e">
        <f>INDEX(XML!$A$2:$R$782,MATCH(C4724,XML!$D$2:$D$737,0),2)</f>
        <v>#N/A</v>
      </c>
    </row>
    <row r="4725" spans="1:14" ht="78.75" x14ac:dyDescent="0.2">
      <c r="A4725">
        <v>68785</v>
      </c>
      <c r="B4725" t="s">
        <v>30740</v>
      </c>
      <c r="C4725" s="15" t="s">
        <v>30741</v>
      </c>
      <c r="D4725" s="15" t="s">
        <v>39705</v>
      </c>
      <c r="E4725">
        <v>95474</v>
      </c>
      <c r="F4725">
        <v>106083</v>
      </c>
      <c r="K4725" s="16">
        <f t="shared" si="219"/>
        <v>102157.18</v>
      </c>
      <c r="L4725" s="16">
        <f t="shared" si="220"/>
        <v>107533.87368421053</v>
      </c>
      <c r="M4725" s="16">
        <f t="shared" si="221"/>
        <v>122197.58373205742</v>
      </c>
      <c r="N4725" t="e">
        <f>INDEX(XML!$A$2:$R$782,MATCH(C4725,XML!$D$2:$D$737,0),2)</f>
        <v>#N/A</v>
      </c>
    </row>
    <row r="4726" spans="1:14" ht="90" x14ac:dyDescent="0.2">
      <c r="A4726">
        <v>68778</v>
      </c>
      <c r="B4726" t="s">
        <v>31569</v>
      </c>
      <c r="C4726" s="15" t="s">
        <v>31570</v>
      </c>
      <c r="D4726" s="15" t="s">
        <v>39706</v>
      </c>
      <c r="E4726">
        <v>100778</v>
      </c>
      <c r="F4726">
        <v>111976</v>
      </c>
      <c r="H4726">
        <v>2</v>
      </c>
      <c r="K4726" s="16">
        <f t="shared" si="219"/>
        <v>107832.46</v>
      </c>
      <c r="L4726" s="16">
        <f t="shared" si="220"/>
        <v>113507.85263157895</v>
      </c>
      <c r="M4726" s="16">
        <f t="shared" si="221"/>
        <v>128986.1961722488</v>
      </c>
      <c r="N4726" t="e">
        <f>INDEX(XML!$A$2:$R$782,MATCH(C4726,XML!$D$2:$D$737,0),2)</f>
        <v>#N/A</v>
      </c>
    </row>
    <row r="4727" spans="1:14" ht="90" x14ac:dyDescent="0.2">
      <c r="A4727">
        <v>75760</v>
      </c>
      <c r="B4727" t="s">
        <v>34487</v>
      </c>
      <c r="C4727" s="15" t="s">
        <v>34488</v>
      </c>
      <c r="D4727" s="15" t="s">
        <v>39707</v>
      </c>
      <c r="E4727">
        <v>24673</v>
      </c>
      <c r="F4727">
        <v>27415</v>
      </c>
      <c r="K4727" s="16">
        <f t="shared" si="219"/>
        <v>27633.759999999998</v>
      </c>
      <c r="L4727" s="16">
        <f t="shared" si="220"/>
        <v>29088.168421052633</v>
      </c>
      <c r="M4727" s="16">
        <f t="shared" si="221"/>
        <v>33054.736842105267</v>
      </c>
      <c r="N4727" t="e">
        <f>INDEX(XML!$A$2:$R$782,MATCH(C4727,XML!$D$2:$D$737,0),2)</f>
        <v>#N/A</v>
      </c>
    </row>
    <row r="4728" spans="1:14" ht="101.25" x14ac:dyDescent="0.2">
      <c r="A4728">
        <v>64377</v>
      </c>
      <c r="B4728" t="s">
        <v>35558</v>
      </c>
      <c r="C4728" s="15" t="s">
        <v>35559</v>
      </c>
      <c r="D4728" s="15" t="s">
        <v>39708</v>
      </c>
      <c r="E4728">
        <v>76440</v>
      </c>
      <c r="F4728">
        <v>95550</v>
      </c>
      <c r="K4728" s="16">
        <f t="shared" si="219"/>
        <v>81790.8</v>
      </c>
      <c r="L4728" s="16">
        <f t="shared" si="220"/>
        <v>86095.578947368427</v>
      </c>
      <c r="M4728" s="16">
        <f t="shared" si="221"/>
        <v>97835.885167464134</v>
      </c>
      <c r="N4728" t="e">
        <f>INDEX(XML!$A$2:$R$782,MATCH(C4728,XML!$D$2:$D$737,0),2)</f>
        <v>#N/A</v>
      </c>
    </row>
    <row r="4729" spans="1:14" ht="67.5" x14ac:dyDescent="0.2">
      <c r="A4729">
        <v>68767</v>
      </c>
      <c r="B4729" t="s">
        <v>30746</v>
      </c>
      <c r="C4729" s="15" t="s">
        <v>30747</v>
      </c>
      <c r="D4729" s="15" t="s">
        <v>39709</v>
      </c>
      <c r="E4729">
        <v>114588</v>
      </c>
      <c r="F4729">
        <v>127321</v>
      </c>
      <c r="K4729" s="16">
        <f t="shared" si="219"/>
        <v>122609.16</v>
      </c>
      <c r="L4729" s="16">
        <f t="shared" si="220"/>
        <v>129062.27368421052</v>
      </c>
      <c r="M4729" s="16">
        <f t="shared" si="221"/>
        <v>146661.6746411483</v>
      </c>
      <c r="N4729" t="e">
        <f>INDEX(XML!$A$2:$R$782,MATCH(C4729,XML!$D$2:$D$737,0),2)</f>
        <v>#N/A</v>
      </c>
    </row>
    <row r="4730" spans="1:14" ht="101.25" x14ac:dyDescent="0.2">
      <c r="A4730">
        <v>68760</v>
      </c>
      <c r="B4730" t="s">
        <v>33005</v>
      </c>
      <c r="C4730" s="15" t="s">
        <v>33006</v>
      </c>
      <c r="D4730" s="15" t="s">
        <v>39710</v>
      </c>
      <c r="E4730">
        <v>98472</v>
      </c>
      <c r="F4730">
        <v>123090</v>
      </c>
      <c r="K4730" s="16">
        <f t="shared" si="219"/>
        <v>105365.04000000001</v>
      </c>
      <c r="L4730" s="16">
        <f t="shared" si="220"/>
        <v>110910.56842105264</v>
      </c>
      <c r="M4730" s="16">
        <f t="shared" si="221"/>
        <v>126034.73684210527</v>
      </c>
      <c r="N4730" t="e">
        <f>INDEX(XML!$A$2:$R$782,MATCH(C4730,XML!$D$2:$D$737,0),2)</f>
        <v>#N/A</v>
      </c>
    </row>
    <row r="4731" spans="1:14" ht="22.5" customHeight="1" x14ac:dyDescent="0.2">
      <c r="A4731">
        <v>68786</v>
      </c>
      <c r="B4731" t="s">
        <v>30744</v>
      </c>
      <c r="C4731" s="15" t="s">
        <v>30745</v>
      </c>
      <c r="D4731" s="15" t="s">
        <v>39711</v>
      </c>
      <c r="E4731">
        <v>141390</v>
      </c>
      <c r="F4731">
        <v>301077</v>
      </c>
      <c r="K4731" s="16">
        <f t="shared" si="219"/>
        <v>151287.29999999999</v>
      </c>
      <c r="L4731" s="16">
        <f t="shared" si="220"/>
        <v>159249.78947368418</v>
      </c>
      <c r="M4731" s="16">
        <f t="shared" si="221"/>
        <v>180965.66985645931</v>
      </c>
      <c r="N4731" t="e">
        <f>INDEX(XML!$A$2:$R$782,MATCH(C4731,XML!$D$2:$D$737,0),2)</f>
        <v>#N/A</v>
      </c>
    </row>
    <row r="4732" spans="1:14" ht="22.5" customHeight="1" x14ac:dyDescent="0.2">
      <c r="A4732">
        <v>77189</v>
      </c>
      <c r="B4732" t="s">
        <v>39275</v>
      </c>
      <c r="C4732" s="15" t="s">
        <v>39276</v>
      </c>
      <c r="D4732" s="15" t="s">
        <v>39712</v>
      </c>
      <c r="E4732">
        <v>114588</v>
      </c>
      <c r="F4732">
        <v>127321</v>
      </c>
      <c r="K4732" s="16">
        <f t="shared" si="219"/>
        <v>122609.16</v>
      </c>
      <c r="L4732" s="16">
        <f t="shared" si="220"/>
        <v>129062.27368421052</v>
      </c>
      <c r="M4732" s="16">
        <f t="shared" si="221"/>
        <v>146661.6746411483</v>
      </c>
      <c r="N4732" t="e">
        <f>INDEX(XML!$A$2:$R$782,MATCH(C4732,XML!$D$2:$D$737,0),2)</f>
        <v>#N/A</v>
      </c>
    </row>
    <row r="4733" spans="1:14" ht="78.75" x14ac:dyDescent="0.2">
      <c r="A4733">
        <v>68790</v>
      </c>
      <c r="B4733" t="s">
        <v>32983</v>
      </c>
      <c r="C4733" s="15" t="s">
        <v>32984</v>
      </c>
      <c r="D4733" s="15" t="s">
        <v>39713</v>
      </c>
      <c r="E4733">
        <v>104272</v>
      </c>
      <c r="F4733">
        <v>130340</v>
      </c>
      <c r="K4733" s="16">
        <f t="shared" si="219"/>
        <v>111571.04000000001</v>
      </c>
      <c r="L4733" s="16">
        <f t="shared" si="220"/>
        <v>117443.2</v>
      </c>
      <c r="M4733" s="16">
        <f t="shared" si="221"/>
        <v>133458.18181818182</v>
      </c>
      <c r="N4733" t="e">
        <f>INDEX(XML!$A$2:$R$782,MATCH(C4733,XML!$D$2:$D$737,0),2)</f>
        <v>#N/A</v>
      </c>
    </row>
    <row r="4734" spans="1:14" ht="90" x14ac:dyDescent="0.2">
      <c r="A4734">
        <v>68779</v>
      </c>
      <c r="B4734" t="s">
        <v>33003</v>
      </c>
      <c r="C4734" s="15" t="s">
        <v>33004</v>
      </c>
      <c r="D4734" s="15" t="s">
        <v>39714</v>
      </c>
      <c r="E4734">
        <v>113160</v>
      </c>
      <c r="F4734">
        <v>141450</v>
      </c>
      <c r="H4734">
        <v>2</v>
      </c>
      <c r="K4734" s="16">
        <f t="shared" si="219"/>
        <v>121081.2</v>
      </c>
      <c r="L4734" s="16">
        <f t="shared" si="220"/>
        <v>127453.89473684211</v>
      </c>
      <c r="M4734" s="16">
        <f t="shared" si="221"/>
        <v>144833.97129186604</v>
      </c>
      <c r="N4734" t="e">
        <f>INDEX(XML!$A$2:$R$782,MATCH(C4734,XML!$D$2:$D$737,0),2)</f>
        <v>#N/A</v>
      </c>
    </row>
    <row r="4735" spans="1:14" ht="78.75" x14ac:dyDescent="0.2">
      <c r="A4735">
        <v>68791</v>
      </c>
      <c r="B4735" t="s">
        <v>32985</v>
      </c>
      <c r="C4735" s="15" t="s">
        <v>32986</v>
      </c>
      <c r="D4735" s="15" t="s">
        <v>39715</v>
      </c>
      <c r="E4735">
        <v>188595</v>
      </c>
      <c r="F4735">
        <v>209551</v>
      </c>
      <c r="H4735">
        <v>13</v>
      </c>
      <c r="K4735" s="16">
        <f t="shared" si="219"/>
        <v>201796.65</v>
      </c>
      <c r="L4735" s="16">
        <f t="shared" si="220"/>
        <v>212417.52631578947</v>
      </c>
      <c r="M4735" s="16">
        <f t="shared" si="221"/>
        <v>241383.55263157896</v>
      </c>
      <c r="N4735" t="e">
        <f>INDEX(XML!$A$2:$R$782,MATCH(C4735,XML!$D$2:$D$737,0),2)</f>
        <v>#N/A</v>
      </c>
    </row>
    <row r="4736" spans="1:14" ht="33.75" customHeight="1" x14ac:dyDescent="0.2">
      <c r="A4736">
        <v>76620</v>
      </c>
      <c r="B4736" t="s">
        <v>39277</v>
      </c>
      <c r="C4736" s="15" t="s">
        <v>39278</v>
      </c>
      <c r="D4736" s="15" t="s">
        <v>39716</v>
      </c>
      <c r="E4736">
        <v>191160</v>
      </c>
      <c r="F4736">
        <v>212401</v>
      </c>
      <c r="H4736">
        <v>1</v>
      </c>
      <c r="K4736" s="16">
        <f t="shared" si="219"/>
        <v>204541.2</v>
      </c>
      <c r="L4736" s="16">
        <f t="shared" si="220"/>
        <v>215306.52631578947</v>
      </c>
      <c r="M4736" s="16">
        <f t="shared" si="221"/>
        <v>244666.50717703349</v>
      </c>
      <c r="N4736" t="e">
        <f>INDEX(XML!$A$2:$R$782,MATCH(C4736,XML!$D$2:$D$737,0),2)</f>
        <v>#N/A</v>
      </c>
    </row>
    <row r="4737" spans="1:14" ht="90" x14ac:dyDescent="0.2">
      <c r="A4737">
        <v>68792</v>
      </c>
      <c r="B4737" t="s">
        <v>32987</v>
      </c>
      <c r="C4737" s="15" t="s">
        <v>32988</v>
      </c>
      <c r="D4737" s="15" t="s">
        <v>39717</v>
      </c>
      <c r="E4737">
        <v>282894</v>
      </c>
      <c r="F4737">
        <v>314327</v>
      </c>
      <c r="K4737" s="16">
        <f t="shared" si="219"/>
        <v>302696.58</v>
      </c>
      <c r="L4737" s="16">
        <f t="shared" si="220"/>
        <v>318627.97894736839</v>
      </c>
      <c r="M4737" s="16">
        <f t="shared" si="221"/>
        <v>362077.24880382768</v>
      </c>
      <c r="N4737" t="e">
        <f>INDEX(XML!$A$2:$R$782,MATCH(C4737,XML!$D$2:$D$737,0),2)</f>
        <v>#N/A</v>
      </c>
    </row>
    <row r="4738" spans="1:14" ht="101.25" x14ac:dyDescent="0.2">
      <c r="A4738">
        <v>62424</v>
      </c>
      <c r="B4738" t="s">
        <v>39279</v>
      </c>
      <c r="C4738" s="15" t="s">
        <v>39280</v>
      </c>
      <c r="D4738" s="15" t="s">
        <v>39718</v>
      </c>
      <c r="E4738">
        <v>37377</v>
      </c>
      <c r="F4738">
        <v>41530</v>
      </c>
      <c r="H4738">
        <v>32</v>
      </c>
      <c r="K4738" s="16">
        <f t="shared" si="219"/>
        <v>41862.239999999998</v>
      </c>
      <c r="L4738" s="16">
        <f t="shared" si="220"/>
        <v>44065.515789473684</v>
      </c>
      <c r="M4738" s="16">
        <f t="shared" si="221"/>
        <v>50074.449760765543</v>
      </c>
      <c r="N4738" t="e">
        <f>INDEX(XML!$A$2:$R$782,MATCH(C4738,XML!$D$2:$D$737,0),2)</f>
        <v>#N/A</v>
      </c>
    </row>
    <row r="4739" spans="1:14" ht="90" x14ac:dyDescent="0.2">
      <c r="A4739">
        <v>68806</v>
      </c>
      <c r="B4739" t="s">
        <v>39281</v>
      </c>
      <c r="C4739" s="15" t="s">
        <v>39282</v>
      </c>
      <c r="D4739" s="15" t="s">
        <v>39719</v>
      </c>
      <c r="E4739">
        <v>62331</v>
      </c>
      <c r="F4739">
        <v>69257</v>
      </c>
      <c r="H4739">
        <v>2</v>
      </c>
      <c r="K4739" s="16">
        <f t="shared" si="219"/>
        <v>66694.17</v>
      </c>
      <c r="L4739" s="16">
        <f t="shared" si="220"/>
        <v>70204.389473684205</v>
      </c>
      <c r="M4739" s="16">
        <f t="shared" si="221"/>
        <v>79777.71531100478</v>
      </c>
      <c r="N4739" t="e">
        <f>INDEX(XML!$A$2:$R$782,MATCH(C4739,XML!$D$2:$D$737,0),2)</f>
        <v>#N/A</v>
      </c>
    </row>
    <row r="4740" spans="1:14" ht="90" x14ac:dyDescent="0.2">
      <c r="A4740">
        <v>68805</v>
      </c>
      <c r="B4740" t="s">
        <v>43213</v>
      </c>
      <c r="C4740" s="15" t="s">
        <v>43214</v>
      </c>
      <c r="D4740" s="15" t="s">
        <v>43215</v>
      </c>
      <c r="E4740">
        <v>62331</v>
      </c>
      <c r="F4740">
        <v>69257</v>
      </c>
      <c r="H4740">
        <v>1</v>
      </c>
      <c r="K4740" s="16">
        <f t="shared" si="219"/>
        <v>66694.17</v>
      </c>
      <c r="L4740" s="16">
        <f t="shared" si="220"/>
        <v>70204.389473684205</v>
      </c>
      <c r="M4740" s="16">
        <f t="shared" si="221"/>
        <v>79777.71531100478</v>
      </c>
      <c r="N4740" t="e">
        <f>INDEX(XML!$A$2:$R$782,MATCH(C4740,XML!$D$2:$D$737,0),2)</f>
        <v>#N/A</v>
      </c>
    </row>
    <row r="4741" spans="1:14" ht="67.5" x14ac:dyDescent="0.2">
      <c r="A4741">
        <v>26662</v>
      </c>
      <c r="B4741" t="s">
        <v>48826</v>
      </c>
      <c r="C4741" s="15" t="s">
        <v>48827</v>
      </c>
      <c r="D4741" s="15" t="s">
        <v>48828</v>
      </c>
      <c r="E4741">
        <v>35650</v>
      </c>
      <c r="F4741">
        <v>44290</v>
      </c>
      <c r="K4741" s="16">
        <f t="shared" ref="K4741:K4804" si="222">IF(E4741&gt;49999,E4741+E4741*0.07,IF(E4741&lt;=49999,E4741+E4741*0.12))</f>
        <v>39928</v>
      </c>
      <c r="L4741" s="16">
        <f t="shared" ref="L4741:L4804" si="223">K4741*100/95</f>
        <v>42029.473684210527</v>
      </c>
      <c r="M4741" s="16">
        <f t="shared" ref="M4741:M4804" si="224">IF(COUNTIF(C4741,"*Dahua*"),F4741-10,L4741*100/88)</f>
        <v>44280</v>
      </c>
      <c r="N4741" t="e">
        <f>INDEX(XML!$A$2:$R$782,MATCH(C4741,XML!$D$2:$D$737,0),2)</f>
        <v>#N/A</v>
      </c>
    </row>
    <row r="4742" spans="1:14" ht="157.5" x14ac:dyDescent="0.2">
      <c r="A4742">
        <v>79716</v>
      </c>
      <c r="B4742" t="s">
        <v>48829</v>
      </c>
      <c r="C4742" s="15" t="s">
        <v>48830</v>
      </c>
      <c r="D4742" s="15" t="s">
        <v>48831</v>
      </c>
      <c r="E4742">
        <v>76900</v>
      </c>
      <c r="F4742">
        <v>96140</v>
      </c>
      <c r="K4742" s="16">
        <f t="shared" si="222"/>
        <v>82283</v>
      </c>
      <c r="L4742" s="16">
        <f t="shared" si="223"/>
        <v>86613.68421052632</v>
      </c>
      <c r="M4742" s="16">
        <f t="shared" si="224"/>
        <v>96130</v>
      </c>
      <c r="N4742" t="e">
        <f>INDEX(XML!$A$2:$R$782,MATCH(C4742,XML!$D$2:$D$737,0),2)</f>
        <v>#N/A</v>
      </c>
    </row>
    <row r="4743" spans="1:14" ht="15.75" x14ac:dyDescent="0.25">
      <c r="A4743" s="184" t="s">
        <v>5946</v>
      </c>
      <c r="B4743" s="184"/>
      <c r="C4743" s="185"/>
      <c r="D4743" s="185"/>
      <c r="E4743" s="184"/>
      <c r="F4743" s="184"/>
      <c r="G4743" s="184"/>
      <c r="H4743" s="184"/>
      <c r="I4743" s="184"/>
      <c r="J4743" s="184"/>
      <c r="K4743" s="16">
        <f t="shared" si="222"/>
        <v>0</v>
      </c>
      <c r="L4743" s="16">
        <f t="shared" si="223"/>
        <v>0</v>
      </c>
      <c r="M4743" s="16">
        <f t="shared" si="224"/>
        <v>0</v>
      </c>
      <c r="N4743" t="e">
        <f>INDEX(XML!$A$2:$R$782,MATCH(C4743,XML!$D$2:$D$737,0),2)</f>
        <v>#N/A</v>
      </c>
    </row>
    <row r="4744" spans="1:14" ht="33.75" customHeight="1" x14ac:dyDescent="0.2">
      <c r="A4744">
        <v>79089</v>
      </c>
      <c r="B4744" t="s">
        <v>45021</v>
      </c>
      <c r="C4744" s="15" t="s">
        <v>45022</v>
      </c>
      <c r="D4744" s="15" t="s">
        <v>45023</v>
      </c>
      <c r="E4744">
        <v>353900</v>
      </c>
      <c r="F4744">
        <v>463700</v>
      </c>
      <c r="H4744">
        <v>4</v>
      </c>
      <c r="K4744" s="16">
        <f t="shared" si="222"/>
        <v>378673</v>
      </c>
      <c r="L4744" s="16">
        <f t="shared" si="223"/>
        <v>398603.15789473685</v>
      </c>
      <c r="M4744" s="16">
        <f t="shared" si="224"/>
        <v>452958.13397129183</v>
      </c>
      <c r="N4744" t="e">
        <f>INDEX(XML!$A$2:$R$782,MATCH(C4744,XML!$D$2:$D$737,0),2)</f>
        <v>#N/A</v>
      </c>
    </row>
    <row r="4745" spans="1:14" ht="78.75" x14ac:dyDescent="0.2">
      <c r="A4745">
        <v>81927</v>
      </c>
      <c r="B4745" t="s">
        <v>47185</v>
      </c>
      <c r="C4745" s="15" t="s">
        <v>47186</v>
      </c>
      <c r="D4745" s="15" t="s">
        <v>47187</v>
      </c>
      <c r="E4745">
        <v>63000</v>
      </c>
      <c r="F4745">
        <v>81900</v>
      </c>
      <c r="H4745">
        <v>20</v>
      </c>
      <c r="K4745" s="16">
        <f t="shared" si="222"/>
        <v>67410</v>
      </c>
      <c r="L4745" s="16">
        <f t="shared" si="223"/>
        <v>70957.894736842107</v>
      </c>
      <c r="M4745" s="16">
        <f t="shared" si="224"/>
        <v>80633.971291866023</v>
      </c>
      <c r="N4745" t="e">
        <f>INDEX(XML!$A$2:$R$782,MATCH(C4745,XML!$D$2:$D$737,0),2)</f>
        <v>#N/A</v>
      </c>
    </row>
    <row r="4746" spans="1:14" ht="112.5" x14ac:dyDescent="0.2">
      <c r="A4746">
        <v>50237</v>
      </c>
      <c r="B4746" t="s">
        <v>22973</v>
      </c>
      <c r="C4746" s="15" t="s">
        <v>22974</v>
      </c>
      <c r="D4746" s="15" t="s">
        <v>22975</v>
      </c>
      <c r="E4746">
        <v>82711</v>
      </c>
      <c r="F4746">
        <v>102078</v>
      </c>
      <c r="H4746">
        <v>4</v>
      </c>
      <c r="K4746" s="16">
        <f t="shared" si="222"/>
        <v>88500.77</v>
      </c>
      <c r="L4746" s="16">
        <f t="shared" si="223"/>
        <v>93158.705263157899</v>
      </c>
      <c r="M4746" s="16">
        <f t="shared" si="224"/>
        <v>105862.16507177033</v>
      </c>
      <c r="N4746" t="e">
        <f>INDEX(XML!$A$2:$R$782,MATCH(C4746,XML!$D$2:$D$737,0),2)</f>
        <v>#N/A</v>
      </c>
    </row>
    <row r="4747" spans="1:14" ht="78.75" x14ac:dyDescent="0.2">
      <c r="A4747">
        <v>69907</v>
      </c>
      <c r="B4747" t="s">
        <v>45800</v>
      </c>
      <c r="C4747" s="15" t="s">
        <v>45801</v>
      </c>
      <c r="D4747" s="15" t="s">
        <v>45802</v>
      </c>
      <c r="E4747">
        <v>107000</v>
      </c>
      <c r="F4747">
        <v>150000</v>
      </c>
      <c r="K4747" s="16">
        <f t="shared" si="222"/>
        <v>114490</v>
      </c>
      <c r="L4747" s="16">
        <f t="shared" si="223"/>
        <v>120515.78947368421</v>
      </c>
      <c r="M4747" s="16">
        <f t="shared" si="224"/>
        <v>136949.76076555022</v>
      </c>
      <c r="N4747" t="e">
        <f>INDEX(XML!$A$2:$R$782,MATCH(C4747,XML!$D$2:$D$737,0),2)</f>
        <v>#N/A</v>
      </c>
    </row>
    <row r="4748" spans="1:14" ht="101.25" x14ac:dyDescent="0.2">
      <c r="A4748">
        <v>64069</v>
      </c>
      <c r="B4748" t="s">
        <v>23903</v>
      </c>
      <c r="C4748" s="15" t="s">
        <v>23904</v>
      </c>
      <c r="D4748" s="15" t="s">
        <v>23905</v>
      </c>
      <c r="E4748">
        <v>130000</v>
      </c>
      <c r="F4748">
        <v>165000</v>
      </c>
      <c r="H4748">
        <v>10</v>
      </c>
      <c r="K4748" s="16">
        <f t="shared" si="222"/>
        <v>139100</v>
      </c>
      <c r="L4748" s="16">
        <f t="shared" si="223"/>
        <v>146421.05263157896</v>
      </c>
      <c r="M4748" s="16">
        <f t="shared" si="224"/>
        <v>166387.55980861245</v>
      </c>
      <c r="N4748" t="e">
        <f>INDEX(XML!$A$2:$R$782,MATCH(C4748,XML!$D$2:$D$737,0),2)</f>
        <v>#N/A</v>
      </c>
    </row>
    <row r="4749" spans="1:14" ht="90" x14ac:dyDescent="0.2">
      <c r="A4749">
        <v>50239</v>
      </c>
      <c r="B4749" t="s">
        <v>23906</v>
      </c>
      <c r="C4749" s="15" t="s">
        <v>23907</v>
      </c>
      <c r="D4749" s="15" t="s">
        <v>23908</v>
      </c>
      <c r="E4749">
        <v>145520</v>
      </c>
      <c r="F4749">
        <v>181900</v>
      </c>
      <c r="H4749">
        <v>4</v>
      </c>
      <c r="K4749" s="16">
        <f t="shared" si="222"/>
        <v>155706.4</v>
      </c>
      <c r="L4749" s="16">
        <f t="shared" si="223"/>
        <v>163901.47368421053</v>
      </c>
      <c r="M4749" s="16">
        <f t="shared" si="224"/>
        <v>186251.67464114833</v>
      </c>
      <c r="N4749" t="e">
        <f>INDEX(XML!$A$2:$R$782,MATCH(C4749,XML!$D$2:$D$737,0),2)</f>
        <v>#N/A</v>
      </c>
    </row>
    <row r="4750" spans="1:14" ht="112.5" x14ac:dyDescent="0.2">
      <c r="A4750">
        <v>50234</v>
      </c>
      <c r="B4750" t="s">
        <v>23909</v>
      </c>
      <c r="C4750" s="15" t="s">
        <v>23910</v>
      </c>
      <c r="D4750" s="15" t="s">
        <v>23911</v>
      </c>
      <c r="E4750">
        <v>76600</v>
      </c>
      <c r="F4750">
        <v>95750</v>
      </c>
      <c r="K4750" s="16">
        <f t="shared" si="222"/>
        <v>81962</v>
      </c>
      <c r="L4750" s="16">
        <f t="shared" si="223"/>
        <v>86275.789473684214</v>
      </c>
      <c r="M4750" s="16">
        <f t="shared" si="224"/>
        <v>98040.669856459324</v>
      </c>
      <c r="N4750" t="e">
        <f>INDEX(XML!$A$2:$R$782,MATCH(C4750,XML!$D$2:$D$737,0),2)</f>
        <v>#N/A</v>
      </c>
    </row>
    <row r="4751" spans="1:14" ht="78.75" x14ac:dyDescent="0.2">
      <c r="A4751">
        <v>80196</v>
      </c>
      <c r="B4751" t="s">
        <v>41182</v>
      </c>
      <c r="C4751" s="15" t="s">
        <v>41183</v>
      </c>
      <c r="D4751" s="15" t="s">
        <v>41184</v>
      </c>
      <c r="E4751">
        <v>18000</v>
      </c>
      <c r="F4751">
        <v>25200</v>
      </c>
      <c r="H4751">
        <v>9</v>
      </c>
      <c r="K4751" s="16">
        <f t="shared" si="222"/>
        <v>20160</v>
      </c>
      <c r="L4751" s="16">
        <f t="shared" si="223"/>
        <v>21221.052631578947</v>
      </c>
      <c r="M4751" s="16">
        <f t="shared" si="224"/>
        <v>24114.832535885169</v>
      </c>
      <c r="N4751" t="e">
        <f>INDEX(XML!$A$2:$R$782,MATCH(C4751,XML!$D$2:$D$737,0),2)</f>
        <v>#N/A</v>
      </c>
    </row>
    <row r="4752" spans="1:14" ht="78.75" x14ac:dyDescent="0.2">
      <c r="A4752">
        <v>80197</v>
      </c>
      <c r="B4752" t="s">
        <v>41185</v>
      </c>
      <c r="C4752" s="15" t="s">
        <v>41186</v>
      </c>
      <c r="D4752" s="15" t="s">
        <v>41187</v>
      </c>
      <c r="E4752">
        <v>26000</v>
      </c>
      <c r="F4752">
        <v>36400</v>
      </c>
      <c r="H4752">
        <v>5</v>
      </c>
      <c r="K4752" s="16">
        <f t="shared" si="222"/>
        <v>29120</v>
      </c>
      <c r="L4752" s="16">
        <f t="shared" si="223"/>
        <v>30652.63157894737</v>
      </c>
      <c r="M4752" s="16">
        <f t="shared" si="224"/>
        <v>34832.535885167468</v>
      </c>
      <c r="N4752" t="e">
        <f>INDEX(XML!$A$2:$R$782,MATCH(C4752,XML!$D$2:$D$737,0),2)</f>
        <v>#N/A</v>
      </c>
    </row>
    <row r="4753" spans="1:14" ht="101.25" x14ac:dyDescent="0.2">
      <c r="A4753">
        <v>80200</v>
      </c>
      <c r="B4753" t="s">
        <v>41188</v>
      </c>
      <c r="C4753" s="15" t="s">
        <v>41189</v>
      </c>
      <c r="D4753" s="15" t="s">
        <v>44021</v>
      </c>
      <c r="E4753">
        <v>39000</v>
      </c>
      <c r="F4753">
        <v>54600</v>
      </c>
      <c r="H4753">
        <v>16</v>
      </c>
      <c r="K4753" s="16">
        <f t="shared" si="222"/>
        <v>43680</v>
      </c>
      <c r="L4753" s="16">
        <f t="shared" si="223"/>
        <v>45978.947368421053</v>
      </c>
      <c r="M4753" s="16">
        <f t="shared" si="224"/>
        <v>52248.803827751195</v>
      </c>
      <c r="N4753" t="e">
        <f>INDEX(XML!$A$2:$R$782,MATCH(C4753,XML!$D$2:$D$737,0),2)</f>
        <v>#N/A</v>
      </c>
    </row>
    <row r="4754" spans="1:14" ht="90" x14ac:dyDescent="0.2">
      <c r="A4754">
        <v>80198</v>
      </c>
      <c r="B4754" t="s">
        <v>44283</v>
      </c>
      <c r="C4754" s="15" t="s">
        <v>44284</v>
      </c>
      <c r="D4754" s="15" t="s">
        <v>44285</v>
      </c>
      <c r="E4754">
        <v>17500</v>
      </c>
      <c r="F4754">
        <v>23500</v>
      </c>
      <c r="H4754">
        <v>2</v>
      </c>
      <c r="K4754" s="16">
        <f t="shared" si="222"/>
        <v>19600</v>
      </c>
      <c r="L4754" s="16">
        <f t="shared" si="223"/>
        <v>20631.57894736842</v>
      </c>
      <c r="M4754" s="16">
        <f t="shared" si="224"/>
        <v>23444.976076555024</v>
      </c>
      <c r="N4754" t="e">
        <f>INDEX(XML!$A$2:$R$782,MATCH(C4754,XML!$D$2:$D$737,0),2)</f>
        <v>#N/A</v>
      </c>
    </row>
    <row r="4755" spans="1:14" ht="112.5" x14ac:dyDescent="0.2">
      <c r="A4755">
        <v>80201</v>
      </c>
      <c r="B4755" t="s">
        <v>44286</v>
      </c>
      <c r="C4755" s="15" t="s">
        <v>44287</v>
      </c>
      <c r="D4755" s="15" t="s">
        <v>44549</v>
      </c>
      <c r="E4755">
        <v>27000</v>
      </c>
      <c r="F4755">
        <v>36000</v>
      </c>
      <c r="H4755">
        <v>35</v>
      </c>
      <c r="K4755" s="16">
        <f t="shared" si="222"/>
        <v>30240</v>
      </c>
      <c r="L4755" s="16">
        <f t="shared" si="223"/>
        <v>31831.57894736842</v>
      </c>
      <c r="M4755" s="16">
        <f t="shared" si="224"/>
        <v>36172.248803827744</v>
      </c>
      <c r="N4755" t="e">
        <f>INDEX(XML!$A$2:$R$782,MATCH(C4755,XML!$D$2:$D$737,0),2)</f>
        <v>#N/A</v>
      </c>
    </row>
    <row r="4756" spans="1:14" ht="90" x14ac:dyDescent="0.2">
      <c r="A4756">
        <v>80199</v>
      </c>
      <c r="B4756" t="s">
        <v>44288</v>
      </c>
      <c r="C4756" s="15" t="s">
        <v>44289</v>
      </c>
      <c r="D4756" s="15" t="s">
        <v>44290</v>
      </c>
      <c r="E4756">
        <v>40000</v>
      </c>
      <c r="F4756">
        <v>53500</v>
      </c>
      <c r="H4756">
        <v>9</v>
      </c>
      <c r="K4756" s="16">
        <f t="shared" si="222"/>
        <v>44800</v>
      </c>
      <c r="L4756" s="16">
        <f t="shared" si="223"/>
        <v>47157.894736842107</v>
      </c>
      <c r="M4756" s="16">
        <f t="shared" si="224"/>
        <v>53588.516746411478</v>
      </c>
      <c r="N4756" t="e">
        <f>INDEX(XML!$A$2:$R$782,MATCH(C4756,XML!$D$2:$D$737,0),2)</f>
        <v>#N/A</v>
      </c>
    </row>
    <row r="4757" spans="1:14" ht="101.25" x14ac:dyDescent="0.2">
      <c r="A4757">
        <v>80202</v>
      </c>
      <c r="B4757" t="s">
        <v>44291</v>
      </c>
      <c r="C4757" s="15" t="s">
        <v>44292</v>
      </c>
      <c r="D4757" s="15" t="s">
        <v>44550</v>
      </c>
      <c r="E4757">
        <v>50000</v>
      </c>
      <c r="F4757">
        <v>67000</v>
      </c>
      <c r="H4757">
        <v>14</v>
      </c>
      <c r="K4757" s="16">
        <f t="shared" si="222"/>
        <v>53500</v>
      </c>
      <c r="L4757" s="16">
        <f t="shared" si="223"/>
        <v>56315.789473684214</v>
      </c>
      <c r="M4757" s="16">
        <f t="shared" si="224"/>
        <v>63995.215311004788</v>
      </c>
      <c r="N4757" t="e">
        <f>INDEX(XML!$A$2:$R$782,MATCH(C4757,XML!$D$2:$D$737,0),2)</f>
        <v>#N/A</v>
      </c>
    </row>
    <row r="4758" spans="1:14" ht="78.75" x14ac:dyDescent="0.2">
      <c r="A4758">
        <v>80203</v>
      </c>
      <c r="B4758" t="s">
        <v>41190</v>
      </c>
      <c r="C4758" s="15" t="s">
        <v>41191</v>
      </c>
      <c r="D4758" s="15" t="s">
        <v>41192</v>
      </c>
      <c r="E4758">
        <v>48500</v>
      </c>
      <c r="F4758">
        <v>67900</v>
      </c>
      <c r="H4758">
        <v>9</v>
      </c>
      <c r="K4758" s="16">
        <f t="shared" si="222"/>
        <v>54320</v>
      </c>
      <c r="L4758" s="16">
        <f t="shared" si="223"/>
        <v>57178.947368421053</v>
      </c>
      <c r="M4758" s="16">
        <f t="shared" si="224"/>
        <v>64976.076555023923</v>
      </c>
      <c r="N4758" t="e">
        <f>INDEX(XML!$A$2:$R$782,MATCH(C4758,XML!$D$2:$D$737,0),2)</f>
        <v>#N/A</v>
      </c>
    </row>
    <row r="4759" spans="1:14" ht="78.75" x14ac:dyDescent="0.2">
      <c r="A4759">
        <v>80204</v>
      </c>
      <c r="B4759" t="s">
        <v>41193</v>
      </c>
      <c r="C4759" s="15" t="s">
        <v>41194</v>
      </c>
      <c r="D4759" s="15" t="s">
        <v>41195</v>
      </c>
      <c r="E4759">
        <v>56000</v>
      </c>
      <c r="F4759">
        <v>78400</v>
      </c>
      <c r="H4759">
        <v>7</v>
      </c>
      <c r="K4759" s="16">
        <f t="shared" si="222"/>
        <v>59920</v>
      </c>
      <c r="L4759" s="16">
        <f t="shared" si="223"/>
        <v>63073.684210526313</v>
      </c>
      <c r="M4759" s="16">
        <f t="shared" si="224"/>
        <v>71674.641148325347</v>
      </c>
      <c r="N4759" t="e">
        <f>INDEX(XML!$A$2:$R$782,MATCH(C4759,XML!$D$2:$D$737,0),2)</f>
        <v>#N/A</v>
      </c>
    </row>
    <row r="4760" spans="1:14" ht="22.5" customHeight="1" x14ac:dyDescent="0.2">
      <c r="A4760">
        <v>80205</v>
      </c>
      <c r="B4760" t="s">
        <v>41196</v>
      </c>
      <c r="C4760" s="15" t="s">
        <v>41197</v>
      </c>
      <c r="D4760" s="15" t="s">
        <v>41198</v>
      </c>
      <c r="E4760">
        <v>64600</v>
      </c>
      <c r="F4760">
        <v>90440</v>
      </c>
      <c r="H4760">
        <v>4</v>
      </c>
      <c r="K4760" s="16">
        <f t="shared" si="222"/>
        <v>69122</v>
      </c>
      <c r="L4760" s="16">
        <f t="shared" si="223"/>
        <v>72760</v>
      </c>
      <c r="M4760" s="16">
        <f t="shared" si="224"/>
        <v>82681.818181818177</v>
      </c>
      <c r="N4760" t="e">
        <f>INDEX(XML!$A$2:$R$782,MATCH(C4760,XML!$D$2:$D$737,0),2)</f>
        <v>#N/A</v>
      </c>
    </row>
    <row r="4761" spans="1:14" ht="22.5" customHeight="1" x14ac:dyDescent="0.2">
      <c r="A4761">
        <v>80206</v>
      </c>
      <c r="B4761" t="s">
        <v>41199</v>
      </c>
      <c r="C4761" s="15" t="s">
        <v>41200</v>
      </c>
      <c r="D4761" s="15" t="s">
        <v>41201</v>
      </c>
      <c r="E4761">
        <v>54500</v>
      </c>
      <c r="F4761">
        <v>76300</v>
      </c>
      <c r="H4761">
        <v>38</v>
      </c>
      <c r="K4761" s="16">
        <f t="shared" si="222"/>
        <v>58315</v>
      </c>
      <c r="L4761" s="16">
        <f t="shared" si="223"/>
        <v>61384.210526315786</v>
      </c>
      <c r="M4761" s="16">
        <f t="shared" si="224"/>
        <v>69754.784688995205</v>
      </c>
      <c r="N4761" t="e">
        <f>INDEX(XML!$A$2:$R$782,MATCH(C4761,XML!$D$2:$D$737,0),2)</f>
        <v>#N/A</v>
      </c>
    </row>
    <row r="4762" spans="1:14" ht="123.75" x14ac:dyDescent="0.2">
      <c r="A4762">
        <v>80207</v>
      </c>
      <c r="B4762" t="s">
        <v>41202</v>
      </c>
      <c r="C4762" s="15" t="s">
        <v>41203</v>
      </c>
      <c r="D4762" s="15" t="s">
        <v>41204</v>
      </c>
      <c r="E4762">
        <v>65000</v>
      </c>
      <c r="F4762">
        <v>91000</v>
      </c>
      <c r="H4762">
        <v>39</v>
      </c>
      <c r="K4762" s="16">
        <f t="shared" si="222"/>
        <v>69550</v>
      </c>
      <c r="L4762" s="16">
        <f t="shared" si="223"/>
        <v>73210.526315789481</v>
      </c>
      <c r="M4762" s="16">
        <f t="shared" si="224"/>
        <v>83193.779904306226</v>
      </c>
      <c r="N4762" t="e">
        <f>INDEX(XML!$A$2:$R$782,MATCH(C4762,XML!$D$2:$D$737,0),2)</f>
        <v>#N/A</v>
      </c>
    </row>
    <row r="4763" spans="1:14" ht="123.75" x14ac:dyDescent="0.2">
      <c r="A4763">
        <v>80208</v>
      </c>
      <c r="B4763" t="s">
        <v>41205</v>
      </c>
      <c r="C4763" s="15" t="s">
        <v>41206</v>
      </c>
      <c r="D4763" s="15" t="s">
        <v>41207</v>
      </c>
      <c r="E4763">
        <v>75000</v>
      </c>
      <c r="F4763">
        <v>105000</v>
      </c>
      <c r="H4763">
        <v>15</v>
      </c>
      <c r="K4763" s="16">
        <f t="shared" si="222"/>
        <v>80250</v>
      </c>
      <c r="L4763" s="16">
        <f t="shared" si="223"/>
        <v>84473.68421052632</v>
      </c>
      <c r="M4763" s="16">
        <f t="shared" si="224"/>
        <v>95992.822966507185</v>
      </c>
      <c r="N4763" t="e">
        <f>INDEX(XML!$A$2:$R$782,MATCH(C4763,XML!$D$2:$D$737,0),2)</f>
        <v>#N/A</v>
      </c>
    </row>
    <row r="4764" spans="1:14" ht="123.75" x14ac:dyDescent="0.2">
      <c r="A4764">
        <v>44226</v>
      </c>
      <c r="B4764" t="s">
        <v>5947</v>
      </c>
      <c r="C4764" s="15" t="s">
        <v>5948</v>
      </c>
      <c r="D4764" s="15" t="s">
        <v>13773</v>
      </c>
      <c r="E4764">
        <v>71085</v>
      </c>
      <c r="F4764">
        <v>94781</v>
      </c>
      <c r="H4764">
        <v>7</v>
      </c>
      <c r="K4764" s="16">
        <f t="shared" si="222"/>
        <v>76060.95</v>
      </c>
      <c r="L4764" s="16">
        <f t="shared" si="223"/>
        <v>80064.15789473684</v>
      </c>
      <c r="M4764" s="16">
        <f t="shared" si="224"/>
        <v>90981.997607655489</v>
      </c>
      <c r="N4764" t="e">
        <f>INDEX(XML!$A$2:$R$782,MATCH(C4764,XML!$D$2:$D$737,0),2)</f>
        <v>#N/A</v>
      </c>
    </row>
    <row r="4765" spans="1:14" ht="123.75" x14ac:dyDescent="0.2">
      <c r="A4765">
        <v>44229</v>
      </c>
      <c r="B4765" t="s">
        <v>5949</v>
      </c>
      <c r="C4765" s="15" t="s">
        <v>5950</v>
      </c>
      <c r="D4765" s="15" t="s">
        <v>13774</v>
      </c>
      <c r="E4765">
        <v>72449</v>
      </c>
      <c r="F4765">
        <v>96598</v>
      </c>
      <c r="H4765">
        <v>3</v>
      </c>
      <c r="K4765" s="16">
        <f t="shared" si="222"/>
        <v>77520.429999999993</v>
      </c>
      <c r="L4765" s="16">
        <f t="shared" si="223"/>
        <v>81600.452631578941</v>
      </c>
      <c r="M4765" s="16">
        <f t="shared" si="224"/>
        <v>92727.787081339702</v>
      </c>
      <c r="N4765" t="e">
        <f>INDEX(XML!$A$2:$R$782,MATCH(C4765,XML!$D$2:$D$737,0),2)</f>
        <v>#N/A</v>
      </c>
    </row>
    <row r="4766" spans="1:14" ht="123.75" x14ac:dyDescent="0.2">
      <c r="A4766">
        <v>44230</v>
      </c>
      <c r="B4766" t="s">
        <v>5951</v>
      </c>
      <c r="C4766" s="15" t="s">
        <v>5952</v>
      </c>
      <c r="D4766" s="15" t="s">
        <v>13775</v>
      </c>
      <c r="E4766">
        <v>80693</v>
      </c>
      <c r="F4766">
        <v>107590</v>
      </c>
      <c r="H4766">
        <v>15</v>
      </c>
      <c r="K4766" s="16">
        <f t="shared" si="222"/>
        <v>86341.51</v>
      </c>
      <c r="L4766" s="16">
        <f t="shared" si="223"/>
        <v>90885.8</v>
      </c>
      <c r="M4766" s="16">
        <f t="shared" si="224"/>
        <v>103279.31818181818</v>
      </c>
      <c r="N4766" t="e">
        <f>INDEX(XML!$A$2:$R$782,MATCH(C4766,XML!$D$2:$D$737,0),2)</f>
        <v>#N/A</v>
      </c>
    </row>
    <row r="4767" spans="1:14" ht="22.5" customHeight="1" x14ac:dyDescent="0.2">
      <c r="A4767">
        <v>37798</v>
      </c>
      <c r="B4767" t="s">
        <v>5953</v>
      </c>
      <c r="C4767" s="15" t="s">
        <v>5954</v>
      </c>
      <c r="D4767" s="15" t="s">
        <v>39496</v>
      </c>
      <c r="E4767">
        <v>22990</v>
      </c>
      <c r="F4767">
        <v>32840</v>
      </c>
      <c r="H4767">
        <v>5</v>
      </c>
      <c r="K4767" s="16">
        <f t="shared" si="222"/>
        <v>25748.799999999999</v>
      </c>
      <c r="L4767" s="16">
        <f t="shared" si="223"/>
        <v>27104</v>
      </c>
      <c r="M4767" s="16">
        <f t="shared" si="224"/>
        <v>32830</v>
      </c>
      <c r="N4767" t="e">
        <f>INDEX(XML!$A$2:$R$782,MATCH(C4767,XML!$D$2:$D$737,0),2)</f>
        <v>#N/A</v>
      </c>
    </row>
    <row r="4768" spans="1:14" ht="22.5" customHeight="1" x14ac:dyDescent="0.2">
      <c r="A4768">
        <v>31888</v>
      </c>
      <c r="B4768" t="s">
        <v>5965</v>
      </c>
      <c r="C4768" s="15" t="s">
        <v>5966</v>
      </c>
      <c r="D4768" s="15" t="s">
        <v>25632</v>
      </c>
      <c r="E4768">
        <v>32200</v>
      </c>
      <c r="F4768">
        <v>40250</v>
      </c>
      <c r="H4768">
        <v>3</v>
      </c>
      <c r="K4768" s="16">
        <f t="shared" si="222"/>
        <v>36064</v>
      </c>
      <c r="L4768" s="16">
        <f t="shared" si="223"/>
        <v>37962.105263157893</v>
      </c>
      <c r="M4768" s="16">
        <f t="shared" si="224"/>
        <v>40240</v>
      </c>
      <c r="N4768" t="e">
        <f>INDEX(XML!$A$2:$R$782,MATCH(C4768,XML!$D$2:$D$737,0),2)</f>
        <v>#N/A</v>
      </c>
    </row>
    <row r="4769" spans="1:14" ht="22.5" customHeight="1" x14ac:dyDescent="0.2">
      <c r="A4769">
        <v>45256</v>
      </c>
      <c r="B4769" t="s">
        <v>5967</v>
      </c>
      <c r="C4769" s="15" t="s">
        <v>5968</v>
      </c>
      <c r="D4769" s="15" t="s">
        <v>25633</v>
      </c>
      <c r="E4769">
        <v>31395</v>
      </c>
      <c r="F4769">
        <v>40250</v>
      </c>
      <c r="K4769" s="16">
        <f t="shared" si="222"/>
        <v>35162.400000000001</v>
      </c>
      <c r="L4769" s="16">
        <f t="shared" si="223"/>
        <v>37013.052631578947</v>
      </c>
      <c r="M4769" s="16">
        <f t="shared" si="224"/>
        <v>40240</v>
      </c>
      <c r="N4769" t="e">
        <f>INDEX(XML!$A$2:$R$782,MATCH(C4769,XML!$D$2:$D$737,0),2)</f>
        <v>#N/A</v>
      </c>
    </row>
    <row r="4770" spans="1:14" ht="22.5" customHeight="1" x14ac:dyDescent="0.2">
      <c r="A4770">
        <v>38668</v>
      </c>
      <c r="B4770" t="s">
        <v>5955</v>
      </c>
      <c r="C4770" s="15" t="s">
        <v>5956</v>
      </c>
      <c r="D4770" s="15" t="s">
        <v>25634</v>
      </c>
      <c r="E4770">
        <v>43730</v>
      </c>
      <c r="F4770">
        <v>62470</v>
      </c>
      <c r="K4770" s="16">
        <f t="shared" si="222"/>
        <v>48977.599999999999</v>
      </c>
      <c r="L4770" s="16">
        <f t="shared" si="223"/>
        <v>51555.368421052633</v>
      </c>
      <c r="M4770" s="16">
        <f t="shared" si="224"/>
        <v>62460</v>
      </c>
      <c r="N4770" t="e">
        <f>INDEX(XML!$A$2:$R$782,MATCH(C4770,XML!$D$2:$D$737,0),2)</f>
        <v>#N/A</v>
      </c>
    </row>
    <row r="4771" spans="1:14" ht="101.25" x14ac:dyDescent="0.2">
      <c r="A4771">
        <v>38944</v>
      </c>
      <c r="B4771" t="s">
        <v>5957</v>
      </c>
      <c r="C4771" s="15" t="s">
        <v>5958</v>
      </c>
      <c r="D4771" s="15" t="s">
        <v>16796</v>
      </c>
      <c r="E4771">
        <v>97270</v>
      </c>
      <c r="F4771">
        <v>143040</v>
      </c>
      <c r="H4771">
        <v>10</v>
      </c>
      <c r="K4771" s="16">
        <f t="shared" si="222"/>
        <v>104078.9</v>
      </c>
      <c r="L4771" s="16">
        <f t="shared" si="223"/>
        <v>109556.73684210527</v>
      </c>
      <c r="M4771" s="16">
        <f t="shared" si="224"/>
        <v>143030</v>
      </c>
      <c r="N4771" t="e">
        <f>INDEX(XML!$A$2:$R$782,MATCH(C4771,XML!$D$2:$D$737,0),2)</f>
        <v>#N/A</v>
      </c>
    </row>
    <row r="4772" spans="1:14" ht="123.75" x14ac:dyDescent="0.2">
      <c r="A4772">
        <v>31045</v>
      </c>
      <c r="B4772" t="s">
        <v>5959</v>
      </c>
      <c r="C4772" s="15" t="s">
        <v>5960</v>
      </c>
      <c r="D4772" s="15" t="s">
        <v>34458</v>
      </c>
      <c r="E4772">
        <v>47040</v>
      </c>
      <c r="F4772">
        <v>58800</v>
      </c>
      <c r="K4772" s="16">
        <f t="shared" si="222"/>
        <v>52684.800000000003</v>
      </c>
      <c r="L4772" s="16">
        <f t="shared" si="223"/>
        <v>55457.684210526313</v>
      </c>
      <c r="M4772" s="16">
        <f t="shared" si="224"/>
        <v>58790</v>
      </c>
      <c r="N4772" t="e">
        <f>INDEX(XML!$A$2:$R$782,MATCH(C4772,XML!$D$2:$D$737,0),2)</f>
        <v>#N/A</v>
      </c>
    </row>
    <row r="4773" spans="1:14" ht="67.5" x14ac:dyDescent="0.2">
      <c r="A4773">
        <v>35060</v>
      </c>
      <c r="B4773" t="s">
        <v>5961</v>
      </c>
      <c r="C4773" s="15" t="s">
        <v>5962</v>
      </c>
      <c r="D4773" s="15" t="s">
        <v>39497</v>
      </c>
      <c r="E4773">
        <v>81360</v>
      </c>
      <c r="F4773">
        <v>116230</v>
      </c>
      <c r="H4773">
        <v>12</v>
      </c>
      <c r="K4773" s="16">
        <f t="shared" si="222"/>
        <v>87055.2</v>
      </c>
      <c r="L4773" s="16">
        <f t="shared" si="223"/>
        <v>91637.052631578947</v>
      </c>
      <c r="M4773" s="16">
        <f t="shared" si="224"/>
        <v>116220</v>
      </c>
      <c r="N4773" t="e">
        <f>INDEX(XML!$A$2:$R$782,MATCH(C4773,XML!$D$2:$D$737,0),2)</f>
        <v>#N/A</v>
      </c>
    </row>
    <row r="4774" spans="1:14" ht="78.75" x14ac:dyDescent="0.2">
      <c r="A4774">
        <v>25228</v>
      </c>
      <c r="B4774" t="s">
        <v>5963</v>
      </c>
      <c r="C4774" s="15" t="s">
        <v>5964</v>
      </c>
      <c r="D4774" s="15" t="s">
        <v>39498</v>
      </c>
      <c r="E4774">
        <v>107800</v>
      </c>
      <c r="F4774">
        <v>153990</v>
      </c>
      <c r="K4774" s="16">
        <f t="shared" si="222"/>
        <v>115346</v>
      </c>
      <c r="L4774" s="16">
        <f t="shared" si="223"/>
        <v>121416.84210526316</v>
      </c>
      <c r="M4774" s="16">
        <f t="shared" si="224"/>
        <v>153980</v>
      </c>
      <c r="N4774" t="e">
        <f>INDEX(XML!$A$2:$R$782,MATCH(C4774,XML!$D$2:$D$737,0),2)</f>
        <v>#N/A</v>
      </c>
    </row>
    <row r="4775" spans="1:14" ht="22.5" customHeight="1" x14ac:dyDescent="0.2">
      <c r="A4775">
        <v>31889</v>
      </c>
      <c r="B4775" t="s">
        <v>38948</v>
      </c>
      <c r="C4775" s="15" t="s">
        <v>38949</v>
      </c>
      <c r="D4775" s="15" t="s">
        <v>38950</v>
      </c>
      <c r="E4775">
        <v>47540</v>
      </c>
      <c r="F4775">
        <v>67910</v>
      </c>
      <c r="K4775" s="16">
        <f t="shared" si="222"/>
        <v>53244.800000000003</v>
      </c>
      <c r="L4775" s="16">
        <f t="shared" si="223"/>
        <v>56047.15789473684</v>
      </c>
      <c r="M4775" s="16">
        <f t="shared" si="224"/>
        <v>67900</v>
      </c>
      <c r="N4775" t="e">
        <f>INDEX(XML!$A$2:$R$782,MATCH(C4775,XML!$D$2:$D$737,0),2)</f>
        <v>#N/A</v>
      </c>
    </row>
    <row r="4776" spans="1:14" ht="135" x14ac:dyDescent="0.2">
      <c r="A4776">
        <v>69536</v>
      </c>
      <c r="B4776" t="s">
        <v>40027</v>
      </c>
      <c r="C4776" s="15" t="s">
        <v>40028</v>
      </c>
      <c r="D4776" s="15" t="s">
        <v>40029</v>
      </c>
      <c r="E4776">
        <v>161000</v>
      </c>
      <c r="F4776">
        <v>201250</v>
      </c>
      <c r="H4776">
        <v>8</v>
      </c>
      <c r="K4776" s="16">
        <f t="shared" si="222"/>
        <v>172270</v>
      </c>
      <c r="L4776" s="16">
        <f t="shared" si="223"/>
        <v>181336.84210526315</v>
      </c>
      <c r="M4776" s="16">
        <f t="shared" si="224"/>
        <v>201240</v>
      </c>
      <c r="N4776" t="e">
        <f>INDEX(XML!$A$2:$R$782,MATCH(C4776,XML!$D$2:$D$737,0),2)</f>
        <v>#N/A</v>
      </c>
    </row>
    <row r="4777" spans="1:14" ht="101.25" x14ac:dyDescent="0.2">
      <c r="A4777">
        <v>79749</v>
      </c>
      <c r="B4777" t="s">
        <v>48713</v>
      </c>
      <c r="C4777" s="15" t="s">
        <v>48714</v>
      </c>
      <c r="D4777" s="15" t="s">
        <v>48715</v>
      </c>
      <c r="E4777">
        <v>0</v>
      </c>
      <c r="F4777">
        <v>0</v>
      </c>
      <c r="K4777" s="16">
        <f t="shared" si="222"/>
        <v>0</v>
      </c>
      <c r="L4777" s="16">
        <f t="shared" si="223"/>
        <v>0</v>
      </c>
      <c r="M4777" s="16">
        <f t="shared" si="224"/>
        <v>-10</v>
      </c>
      <c r="N4777" t="e">
        <f>INDEX(XML!$A$2:$R$782,MATCH(C4777,XML!$D$2:$D$737,0),2)</f>
        <v>#N/A</v>
      </c>
    </row>
    <row r="4778" spans="1:14" ht="101.25" x14ac:dyDescent="0.2">
      <c r="A4778">
        <v>81448</v>
      </c>
      <c r="B4778" t="s">
        <v>47006</v>
      </c>
      <c r="C4778" s="15" t="s">
        <v>47007</v>
      </c>
      <c r="D4778" s="15" t="s">
        <v>47008</v>
      </c>
      <c r="E4778">
        <v>43813</v>
      </c>
      <c r="F4778">
        <v>61400</v>
      </c>
      <c r="H4778" t="s">
        <v>746</v>
      </c>
      <c r="K4778" s="16">
        <f t="shared" si="222"/>
        <v>49070.559999999998</v>
      </c>
      <c r="L4778" s="16">
        <f t="shared" si="223"/>
        <v>51653.221052631576</v>
      </c>
      <c r="M4778" s="16">
        <f t="shared" si="224"/>
        <v>61390</v>
      </c>
      <c r="N4778" t="e">
        <f>INDEX(XML!$A$2:$R$782,MATCH(C4778,XML!$D$2:$D$737,0),2)</f>
        <v>#N/A</v>
      </c>
    </row>
    <row r="4779" spans="1:14" ht="112.5" x14ac:dyDescent="0.2">
      <c r="A4779">
        <v>79934</v>
      </c>
      <c r="B4779" t="s">
        <v>41321</v>
      </c>
      <c r="C4779" s="15" t="s">
        <v>41322</v>
      </c>
      <c r="D4779" s="15" t="s">
        <v>41323</v>
      </c>
      <c r="E4779">
        <v>42378</v>
      </c>
      <c r="F4779">
        <v>52973</v>
      </c>
      <c r="K4779" s="16">
        <f t="shared" si="222"/>
        <v>47463.360000000001</v>
      </c>
      <c r="L4779" s="16">
        <f t="shared" si="223"/>
        <v>49961.431578947369</v>
      </c>
      <c r="M4779" s="16">
        <f t="shared" si="224"/>
        <v>52963</v>
      </c>
      <c r="N4779" t="e">
        <f>INDEX(XML!$A$2:$R$782,MATCH(C4779,XML!$D$2:$D$737,0),2)</f>
        <v>#N/A</v>
      </c>
    </row>
    <row r="4780" spans="1:14" ht="101.25" x14ac:dyDescent="0.2">
      <c r="A4780">
        <v>58102</v>
      </c>
      <c r="B4780" t="s">
        <v>17550</v>
      </c>
      <c r="C4780" s="15" t="s">
        <v>17551</v>
      </c>
      <c r="D4780" s="15" t="s">
        <v>17552</v>
      </c>
      <c r="E4780">
        <v>59780</v>
      </c>
      <c r="F4780">
        <v>85400</v>
      </c>
      <c r="K4780" s="16">
        <f t="shared" si="222"/>
        <v>63964.6</v>
      </c>
      <c r="L4780" s="16">
        <f t="shared" si="223"/>
        <v>67331.15789473684</v>
      </c>
      <c r="M4780" s="16">
        <f t="shared" si="224"/>
        <v>85390</v>
      </c>
      <c r="N4780" t="e">
        <f>INDEX(XML!$A$2:$R$782,MATCH(C4780,XML!$D$2:$D$737,0),2)</f>
        <v>#N/A</v>
      </c>
    </row>
    <row r="4781" spans="1:14" ht="101.25" x14ac:dyDescent="0.2">
      <c r="A4781">
        <v>81451</v>
      </c>
      <c r="B4781" t="s">
        <v>47009</v>
      </c>
      <c r="C4781" s="15" t="s">
        <v>47010</v>
      </c>
      <c r="D4781" s="15" t="s">
        <v>47011</v>
      </c>
      <c r="E4781">
        <v>0</v>
      </c>
      <c r="F4781">
        <v>0</v>
      </c>
      <c r="K4781" s="16">
        <f t="shared" si="222"/>
        <v>0</v>
      </c>
      <c r="L4781" s="16">
        <f t="shared" si="223"/>
        <v>0</v>
      </c>
      <c r="M4781" s="16">
        <f t="shared" si="224"/>
        <v>-10</v>
      </c>
      <c r="N4781" t="e">
        <f>INDEX(XML!$A$2:$R$782,MATCH(C4781,XML!$D$2:$D$737,0),2)</f>
        <v>#N/A</v>
      </c>
    </row>
    <row r="4782" spans="1:14" ht="78.75" x14ac:dyDescent="0.2">
      <c r="A4782">
        <v>52821</v>
      </c>
      <c r="B4782" t="s">
        <v>21391</v>
      </c>
      <c r="C4782" s="15" t="s">
        <v>21392</v>
      </c>
      <c r="D4782" s="15" t="s">
        <v>25635</v>
      </c>
      <c r="E4782">
        <v>209000</v>
      </c>
      <c r="F4782">
        <v>261250</v>
      </c>
      <c r="K4782" s="16">
        <f t="shared" si="222"/>
        <v>223630</v>
      </c>
      <c r="L4782" s="16">
        <f t="shared" si="223"/>
        <v>235400</v>
      </c>
      <c r="M4782" s="16">
        <f t="shared" si="224"/>
        <v>261240</v>
      </c>
      <c r="N4782" t="e">
        <f>INDEX(XML!$A$2:$R$782,MATCH(C4782,XML!$D$2:$D$737,0),2)</f>
        <v>#N/A</v>
      </c>
    </row>
    <row r="4783" spans="1:14" ht="67.5" x14ac:dyDescent="0.2">
      <c r="A4783">
        <v>68711</v>
      </c>
      <c r="B4783" t="s">
        <v>39283</v>
      </c>
      <c r="C4783" s="15" t="s">
        <v>39284</v>
      </c>
      <c r="D4783" s="15" t="s">
        <v>39720</v>
      </c>
      <c r="E4783">
        <v>174915</v>
      </c>
      <c r="F4783">
        <v>194351</v>
      </c>
      <c r="H4783">
        <v>20</v>
      </c>
      <c r="K4783" s="16">
        <f t="shared" si="222"/>
        <v>187159.05</v>
      </c>
      <c r="L4783" s="16">
        <f t="shared" si="223"/>
        <v>197009.52631578947</v>
      </c>
      <c r="M4783" s="16">
        <f t="shared" si="224"/>
        <v>223874.46172248805</v>
      </c>
      <c r="N4783" t="e">
        <f>INDEX(XML!$A$2:$R$782,MATCH(C4783,XML!$D$2:$D$737,0),2)</f>
        <v>#N/A</v>
      </c>
    </row>
    <row r="4784" spans="1:14" ht="101.25" x14ac:dyDescent="0.2">
      <c r="A4784">
        <v>77178</v>
      </c>
      <c r="B4784" t="s">
        <v>45997</v>
      </c>
      <c r="C4784" s="15" t="s">
        <v>45998</v>
      </c>
      <c r="D4784" s="15" t="s">
        <v>45999</v>
      </c>
      <c r="E4784">
        <v>21173</v>
      </c>
      <c r="F4784">
        <v>26466</v>
      </c>
      <c r="H4784">
        <v>18</v>
      </c>
      <c r="K4784" s="16">
        <f t="shared" si="222"/>
        <v>23713.759999999998</v>
      </c>
      <c r="L4784" s="16">
        <f t="shared" si="223"/>
        <v>24961.852631578946</v>
      </c>
      <c r="M4784" s="16">
        <f t="shared" si="224"/>
        <v>28365.741626794254</v>
      </c>
      <c r="N4784" t="e">
        <f>INDEX(XML!$A$2:$R$782,MATCH(C4784,XML!$D$2:$D$737,0),2)</f>
        <v>#N/A</v>
      </c>
    </row>
    <row r="4785" spans="1:14" ht="22.5" customHeight="1" x14ac:dyDescent="0.2">
      <c r="A4785">
        <v>77181</v>
      </c>
      <c r="B4785" t="s">
        <v>46000</v>
      </c>
      <c r="C4785" s="15" t="s">
        <v>46001</v>
      </c>
      <c r="D4785" s="15" t="s">
        <v>46002</v>
      </c>
      <c r="E4785">
        <v>36916</v>
      </c>
      <c r="F4785">
        <v>46145</v>
      </c>
      <c r="K4785" s="16">
        <f t="shared" si="222"/>
        <v>41345.919999999998</v>
      </c>
      <c r="L4785" s="16">
        <f t="shared" si="223"/>
        <v>43522.021052631579</v>
      </c>
      <c r="M4785" s="16">
        <f t="shared" si="224"/>
        <v>49456.842105263153</v>
      </c>
      <c r="N4785" t="e">
        <f>INDEX(XML!$A$2:$R$782,MATCH(C4785,XML!$D$2:$D$737,0),2)</f>
        <v>#N/A</v>
      </c>
    </row>
    <row r="4786" spans="1:14" ht="22.5" customHeight="1" x14ac:dyDescent="0.2">
      <c r="A4786">
        <v>77173</v>
      </c>
      <c r="B4786" t="s">
        <v>46003</v>
      </c>
      <c r="C4786" s="15" t="s">
        <v>46004</v>
      </c>
      <c r="D4786" s="15" t="s">
        <v>46005</v>
      </c>
      <c r="E4786">
        <v>26059</v>
      </c>
      <c r="F4786">
        <v>32573</v>
      </c>
      <c r="H4786">
        <v>19</v>
      </c>
      <c r="K4786" s="16">
        <f t="shared" si="222"/>
        <v>29186.080000000002</v>
      </c>
      <c r="L4786" s="16">
        <f t="shared" si="223"/>
        <v>30722.189473684211</v>
      </c>
      <c r="M4786" s="16">
        <f t="shared" si="224"/>
        <v>34911.57894736842</v>
      </c>
      <c r="N4786" t="e">
        <f>INDEX(XML!$A$2:$R$782,MATCH(C4786,XML!$D$2:$D$737,0),2)</f>
        <v>#N/A</v>
      </c>
    </row>
    <row r="4787" spans="1:14" ht="22.5" customHeight="1" x14ac:dyDescent="0.2">
      <c r="A4787">
        <v>68804</v>
      </c>
      <c r="B4787" t="s">
        <v>39285</v>
      </c>
      <c r="C4787" s="15" t="s">
        <v>39286</v>
      </c>
      <c r="D4787" s="15" t="s">
        <v>39721</v>
      </c>
      <c r="E4787">
        <v>37377</v>
      </c>
      <c r="F4787">
        <v>41530</v>
      </c>
      <c r="K4787" s="16">
        <f t="shared" si="222"/>
        <v>41862.239999999998</v>
      </c>
      <c r="L4787" s="16">
        <f t="shared" si="223"/>
        <v>44065.515789473684</v>
      </c>
      <c r="M4787" s="16">
        <f t="shared" si="224"/>
        <v>50074.449760765543</v>
      </c>
      <c r="N4787" t="e">
        <f>INDEX(XML!$A$2:$R$782,MATCH(C4787,XML!$D$2:$D$737,0),2)</f>
        <v>#N/A</v>
      </c>
    </row>
    <row r="4788" spans="1:14" ht="22.5" customHeight="1" x14ac:dyDescent="0.2">
      <c r="A4788">
        <v>77175</v>
      </c>
      <c r="B4788" t="s">
        <v>46006</v>
      </c>
      <c r="C4788" s="15" t="s">
        <v>46007</v>
      </c>
      <c r="D4788" s="15" t="s">
        <v>46008</v>
      </c>
      <c r="E4788">
        <v>46145</v>
      </c>
      <c r="F4788">
        <v>57681</v>
      </c>
      <c r="H4788">
        <v>2</v>
      </c>
      <c r="K4788" s="16">
        <f t="shared" si="222"/>
        <v>51682.400000000001</v>
      </c>
      <c r="L4788" s="16">
        <f t="shared" si="223"/>
        <v>54402.526315789473</v>
      </c>
      <c r="M4788" s="16">
        <f t="shared" si="224"/>
        <v>61821.052631578947</v>
      </c>
      <c r="N4788" t="e">
        <f>INDEX(XML!$A$2:$R$782,MATCH(C4788,XML!$D$2:$D$737,0),2)</f>
        <v>#N/A</v>
      </c>
    </row>
    <row r="4789" spans="1:14" ht="78.75" x14ac:dyDescent="0.2">
      <c r="A4789">
        <v>77165</v>
      </c>
      <c r="B4789" t="s">
        <v>46009</v>
      </c>
      <c r="C4789" s="15" t="s">
        <v>46010</v>
      </c>
      <c r="D4789" s="15" t="s">
        <v>46011</v>
      </c>
      <c r="E4789">
        <v>157677</v>
      </c>
      <c r="F4789">
        <v>197096</v>
      </c>
      <c r="H4789">
        <v>16</v>
      </c>
      <c r="K4789" s="16">
        <f t="shared" si="222"/>
        <v>168714.39</v>
      </c>
      <c r="L4789" s="16">
        <f t="shared" si="223"/>
        <v>177594.09473684212</v>
      </c>
      <c r="M4789" s="16">
        <f t="shared" si="224"/>
        <v>201811.47129186604</v>
      </c>
      <c r="N4789" t="e">
        <f>INDEX(XML!$A$2:$R$782,MATCH(C4789,XML!$D$2:$D$737,0),2)</f>
        <v>#N/A</v>
      </c>
    </row>
    <row r="4790" spans="1:14" ht="15.75" x14ac:dyDescent="0.25">
      <c r="A4790" s="184" t="s">
        <v>23744</v>
      </c>
      <c r="B4790" s="184"/>
      <c r="C4790" s="185"/>
      <c r="D4790" s="185"/>
      <c r="E4790" s="184"/>
      <c r="F4790" s="184"/>
      <c r="G4790" s="184"/>
      <c r="H4790" s="184"/>
      <c r="I4790" s="184"/>
      <c r="J4790" s="184"/>
      <c r="K4790" s="16">
        <f t="shared" si="222"/>
        <v>0</v>
      </c>
      <c r="L4790" s="16">
        <f t="shared" si="223"/>
        <v>0</v>
      </c>
      <c r="M4790" s="16">
        <f t="shared" si="224"/>
        <v>0</v>
      </c>
      <c r="N4790" t="e">
        <f>INDEX(XML!$A$2:$R$782,MATCH(C4790,XML!$D$2:$D$737,0),2)</f>
        <v>#N/A</v>
      </c>
    </row>
    <row r="4791" spans="1:14" ht="90" x14ac:dyDescent="0.2">
      <c r="A4791">
        <v>51213</v>
      </c>
      <c r="B4791" t="s">
        <v>47075</v>
      </c>
      <c r="C4791" s="15" t="s">
        <v>47076</v>
      </c>
      <c r="D4791" s="15" t="s">
        <v>47077</v>
      </c>
      <c r="E4791">
        <v>28000</v>
      </c>
      <c r="F4791">
        <v>57570</v>
      </c>
      <c r="H4791">
        <v>46</v>
      </c>
      <c r="K4791" s="16">
        <f t="shared" si="222"/>
        <v>31360</v>
      </c>
      <c r="L4791" s="16">
        <f t="shared" si="223"/>
        <v>33010.526315789473</v>
      </c>
      <c r="M4791" s="16">
        <f t="shared" si="224"/>
        <v>37511.961722488042</v>
      </c>
      <c r="N4791" t="e">
        <f>INDEX(XML!$A$2:$R$782,MATCH(C4791,XML!$D$2:$D$737,0),2)</f>
        <v>#N/A</v>
      </c>
    </row>
    <row r="4792" spans="1:14" ht="78.75" x14ac:dyDescent="0.2">
      <c r="A4792">
        <v>64085</v>
      </c>
      <c r="B4792" t="s">
        <v>21877</v>
      </c>
      <c r="C4792" s="15" t="s">
        <v>21878</v>
      </c>
      <c r="D4792" s="15" t="s">
        <v>21879</v>
      </c>
      <c r="E4792">
        <v>12900</v>
      </c>
      <c r="F4792">
        <v>15622</v>
      </c>
      <c r="H4792" t="s">
        <v>746</v>
      </c>
      <c r="K4792" s="16">
        <f t="shared" si="222"/>
        <v>14448</v>
      </c>
      <c r="L4792" s="16">
        <f t="shared" si="223"/>
        <v>15208.421052631578</v>
      </c>
      <c r="M4792" s="16">
        <f t="shared" si="224"/>
        <v>17282.296650717701</v>
      </c>
      <c r="N4792" t="e">
        <f>INDEX(XML!$A$2:$R$782,MATCH(C4792,XML!$D$2:$D$737,0),2)</f>
        <v>#N/A</v>
      </c>
    </row>
    <row r="4793" spans="1:14" ht="67.5" x14ac:dyDescent="0.2">
      <c r="A4793">
        <v>64086</v>
      </c>
      <c r="B4793" t="s">
        <v>21880</v>
      </c>
      <c r="C4793" s="15" t="s">
        <v>21881</v>
      </c>
      <c r="D4793" s="15" t="s">
        <v>21882</v>
      </c>
      <c r="E4793">
        <v>13300</v>
      </c>
      <c r="F4793">
        <v>16625</v>
      </c>
      <c r="H4793">
        <v>36</v>
      </c>
      <c r="K4793" s="16">
        <f t="shared" si="222"/>
        <v>14896</v>
      </c>
      <c r="L4793" s="16">
        <f t="shared" si="223"/>
        <v>15680</v>
      </c>
      <c r="M4793" s="16">
        <f t="shared" si="224"/>
        <v>17818.18181818182</v>
      </c>
      <c r="N4793" t="e">
        <f>INDEX(XML!$A$2:$R$782,MATCH(C4793,XML!$D$2:$D$737,0),2)</f>
        <v>#N/A</v>
      </c>
    </row>
    <row r="4794" spans="1:14" ht="112.5" x14ac:dyDescent="0.2">
      <c r="A4794">
        <v>64087</v>
      </c>
      <c r="B4794" t="s">
        <v>45406</v>
      </c>
      <c r="C4794" s="15" t="s">
        <v>21883</v>
      </c>
      <c r="D4794" s="15" t="s">
        <v>21884</v>
      </c>
      <c r="E4794">
        <v>30850</v>
      </c>
      <c r="F4794">
        <v>39000</v>
      </c>
      <c r="H4794">
        <v>31</v>
      </c>
      <c r="K4794" s="16">
        <f t="shared" si="222"/>
        <v>34552</v>
      </c>
      <c r="L4794" s="16">
        <f t="shared" si="223"/>
        <v>36370.526315789473</v>
      </c>
      <c r="M4794" s="16">
        <f t="shared" si="224"/>
        <v>41330.143540669858</v>
      </c>
      <c r="N4794" t="e">
        <f>INDEX(XML!$A$2:$R$782,MATCH(C4794,XML!$D$2:$D$737,0),2)</f>
        <v>#N/A</v>
      </c>
    </row>
    <row r="4795" spans="1:14" ht="78.75" x14ac:dyDescent="0.2">
      <c r="A4795">
        <v>50218</v>
      </c>
      <c r="B4795" t="s">
        <v>21912</v>
      </c>
      <c r="C4795" s="15" t="s">
        <v>21913</v>
      </c>
      <c r="D4795" s="15" t="s">
        <v>21914</v>
      </c>
      <c r="E4795">
        <v>30113</v>
      </c>
      <c r="F4795">
        <v>39146</v>
      </c>
      <c r="H4795">
        <v>29</v>
      </c>
      <c r="K4795" s="16">
        <f t="shared" si="222"/>
        <v>33726.559999999998</v>
      </c>
      <c r="L4795" s="16">
        <f t="shared" si="223"/>
        <v>35501.642105263156</v>
      </c>
      <c r="M4795" s="16">
        <f t="shared" si="224"/>
        <v>40342.775119617225</v>
      </c>
      <c r="N4795" t="e">
        <f>INDEX(XML!$A$2:$R$782,MATCH(C4795,XML!$D$2:$D$737,0),2)</f>
        <v>#N/A</v>
      </c>
    </row>
    <row r="4796" spans="1:14" ht="101.25" x14ac:dyDescent="0.2">
      <c r="A4796">
        <v>50257</v>
      </c>
      <c r="B4796" t="s">
        <v>23037</v>
      </c>
      <c r="C4796" s="15" t="s">
        <v>23038</v>
      </c>
      <c r="D4796" s="15" t="s">
        <v>39722</v>
      </c>
      <c r="E4796">
        <v>51000</v>
      </c>
      <c r="F4796">
        <v>63750</v>
      </c>
      <c r="K4796" s="16">
        <f t="shared" si="222"/>
        <v>54570</v>
      </c>
      <c r="L4796" s="16">
        <f t="shared" si="223"/>
        <v>57442.105263157893</v>
      </c>
      <c r="M4796" s="16">
        <f t="shared" si="224"/>
        <v>65275.119617224882</v>
      </c>
      <c r="N4796" t="e">
        <f>INDEX(XML!$A$2:$R$782,MATCH(C4796,XML!$D$2:$D$737,0),2)</f>
        <v>#N/A</v>
      </c>
    </row>
    <row r="4797" spans="1:14" ht="56.25" x14ac:dyDescent="0.2">
      <c r="A4797">
        <v>64078</v>
      </c>
      <c r="B4797" t="s">
        <v>23045</v>
      </c>
      <c r="C4797" s="15" t="s">
        <v>23046</v>
      </c>
      <c r="D4797" s="15" t="s">
        <v>23047</v>
      </c>
      <c r="E4797">
        <v>28248</v>
      </c>
      <c r="F4797">
        <v>36808</v>
      </c>
      <c r="H4797" t="s">
        <v>746</v>
      </c>
      <c r="K4797" s="16">
        <f t="shared" si="222"/>
        <v>31637.759999999998</v>
      </c>
      <c r="L4797" s="16">
        <f t="shared" si="223"/>
        <v>33302.905263157896</v>
      </c>
      <c r="M4797" s="16">
        <f t="shared" si="224"/>
        <v>37844.210526315794</v>
      </c>
      <c r="N4797" t="e">
        <f>INDEX(XML!$A$2:$R$782,MATCH(C4797,XML!$D$2:$D$737,0),2)</f>
        <v>#N/A</v>
      </c>
    </row>
    <row r="4798" spans="1:14" ht="90" x14ac:dyDescent="0.2">
      <c r="A4798">
        <v>51327</v>
      </c>
      <c r="B4798" t="s">
        <v>23042</v>
      </c>
      <c r="C4798" s="15" t="s">
        <v>23043</v>
      </c>
      <c r="D4798" s="15" t="s">
        <v>23044</v>
      </c>
      <c r="E4798">
        <v>29431</v>
      </c>
      <c r="F4798">
        <v>37672</v>
      </c>
      <c r="H4798">
        <v>1</v>
      </c>
      <c r="K4798" s="16">
        <f t="shared" si="222"/>
        <v>32962.720000000001</v>
      </c>
      <c r="L4798" s="16">
        <f t="shared" si="223"/>
        <v>34697.599999999999</v>
      </c>
      <c r="M4798" s="16">
        <f t="shared" si="224"/>
        <v>39429.090909090912</v>
      </c>
      <c r="N4798" t="e">
        <f>INDEX(XML!$A$2:$R$782,MATCH(C4798,XML!$D$2:$D$737,0),2)</f>
        <v>#N/A</v>
      </c>
    </row>
    <row r="4799" spans="1:14" ht="112.5" x14ac:dyDescent="0.2">
      <c r="A4799">
        <v>50258</v>
      </c>
      <c r="B4799" t="s">
        <v>21930</v>
      </c>
      <c r="C4799" s="15" t="s">
        <v>21931</v>
      </c>
      <c r="D4799" s="15" t="s">
        <v>39723</v>
      </c>
      <c r="E4799">
        <v>56800</v>
      </c>
      <c r="F4799">
        <v>71000</v>
      </c>
      <c r="K4799" s="16">
        <f t="shared" si="222"/>
        <v>60776</v>
      </c>
      <c r="L4799" s="16">
        <f t="shared" si="223"/>
        <v>63974.73684210526</v>
      </c>
      <c r="M4799" s="16">
        <f t="shared" si="224"/>
        <v>72698.564593301431</v>
      </c>
      <c r="N4799" t="e">
        <f>INDEX(XML!$A$2:$R$782,MATCH(C4799,XML!$D$2:$D$737,0),2)</f>
        <v>#N/A</v>
      </c>
    </row>
    <row r="4800" spans="1:14" ht="78.75" x14ac:dyDescent="0.2">
      <c r="A4800">
        <v>64076</v>
      </c>
      <c r="B4800" t="s">
        <v>23926</v>
      </c>
      <c r="C4800" s="15" t="s">
        <v>23927</v>
      </c>
      <c r="D4800" s="15" t="s">
        <v>23928</v>
      </c>
      <c r="E4800">
        <v>54874</v>
      </c>
      <c r="F4800">
        <v>67945</v>
      </c>
      <c r="H4800">
        <v>18</v>
      </c>
      <c r="K4800" s="16">
        <f t="shared" si="222"/>
        <v>58715.18</v>
      </c>
      <c r="L4800" s="16">
        <f t="shared" si="223"/>
        <v>61805.452631578948</v>
      </c>
      <c r="M4800" s="16">
        <f t="shared" si="224"/>
        <v>70233.468899521526</v>
      </c>
      <c r="N4800" t="e">
        <f>INDEX(XML!$A$2:$R$782,MATCH(C4800,XML!$D$2:$D$737,0),2)</f>
        <v>#N/A</v>
      </c>
    </row>
    <row r="4801" spans="1:14" ht="56.25" x14ac:dyDescent="0.2">
      <c r="A4801">
        <v>27007</v>
      </c>
      <c r="B4801" t="s">
        <v>14198</v>
      </c>
      <c r="C4801" s="15" t="s">
        <v>14199</v>
      </c>
      <c r="D4801" s="15" t="s">
        <v>14200</v>
      </c>
      <c r="E4801">
        <v>12496</v>
      </c>
      <c r="F4801">
        <v>15000</v>
      </c>
      <c r="H4801">
        <v>46</v>
      </c>
      <c r="K4801" s="16">
        <f t="shared" si="222"/>
        <v>13995.52</v>
      </c>
      <c r="L4801" s="16">
        <f t="shared" si="223"/>
        <v>14732.126315789474</v>
      </c>
      <c r="M4801" s="16">
        <f t="shared" si="224"/>
        <v>16741.052631578947</v>
      </c>
      <c r="N4801" t="e">
        <f>INDEX(XML!$A$2:$R$782,MATCH(C4801,XML!$D$2:$D$737,0),2)</f>
        <v>#N/A</v>
      </c>
    </row>
    <row r="4802" spans="1:14" ht="90" x14ac:dyDescent="0.2">
      <c r="A4802">
        <v>63382</v>
      </c>
      <c r="B4802" t="s">
        <v>22369</v>
      </c>
      <c r="C4802" s="15" t="s">
        <v>22370</v>
      </c>
      <c r="D4802" s="15" t="s">
        <v>24255</v>
      </c>
      <c r="E4802">
        <v>36950</v>
      </c>
      <c r="F4802">
        <v>49260</v>
      </c>
      <c r="H4802">
        <v>37</v>
      </c>
      <c r="K4802" s="16">
        <f t="shared" si="222"/>
        <v>41384</v>
      </c>
      <c r="L4802" s="16">
        <f t="shared" si="223"/>
        <v>43562.105263157893</v>
      </c>
      <c r="M4802" s="16">
        <f t="shared" si="224"/>
        <v>49502.39234449761</v>
      </c>
      <c r="N4802" t="e">
        <f>INDEX(XML!$A$2:$R$782,MATCH(C4802,XML!$D$2:$D$737,0),2)</f>
        <v>#N/A</v>
      </c>
    </row>
    <row r="4803" spans="1:14" ht="101.25" x14ac:dyDescent="0.2">
      <c r="A4803">
        <v>28036</v>
      </c>
      <c r="B4803" t="s">
        <v>16958</v>
      </c>
      <c r="C4803" s="15" t="s">
        <v>16959</v>
      </c>
      <c r="D4803" s="15" t="s">
        <v>20458</v>
      </c>
      <c r="E4803">
        <v>15515</v>
      </c>
      <c r="F4803">
        <v>21614</v>
      </c>
      <c r="H4803" t="s">
        <v>746</v>
      </c>
      <c r="K4803" s="16">
        <f t="shared" si="222"/>
        <v>17376.8</v>
      </c>
      <c r="L4803" s="16">
        <f t="shared" si="223"/>
        <v>18291.36842105263</v>
      </c>
      <c r="M4803" s="16">
        <f t="shared" si="224"/>
        <v>20785.645933014352</v>
      </c>
      <c r="N4803" t="e">
        <f>INDEX(XML!$A$2:$R$782,MATCH(C4803,XML!$D$2:$D$737,0),2)</f>
        <v>#N/A</v>
      </c>
    </row>
    <row r="4804" spans="1:14" ht="33.75" customHeight="1" x14ac:dyDescent="0.2">
      <c r="A4804">
        <v>45039</v>
      </c>
      <c r="B4804" t="s">
        <v>6228</v>
      </c>
      <c r="C4804" s="15" t="s">
        <v>6229</v>
      </c>
      <c r="D4804" s="15" t="s">
        <v>24256</v>
      </c>
      <c r="E4804">
        <v>41775</v>
      </c>
      <c r="F4804">
        <v>50945</v>
      </c>
      <c r="H4804" t="s">
        <v>746</v>
      </c>
      <c r="K4804" s="16">
        <f t="shared" si="222"/>
        <v>46788</v>
      </c>
      <c r="L4804" s="16">
        <f t="shared" si="223"/>
        <v>49250.526315789473</v>
      </c>
      <c r="M4804" s="16">
        <f t="shared" si="224"/>
        <v>55966.507177033491</v>
      </c>
      <c r="N4804" t="e">
        <f>INDEX(XML!$A$2:$R$782,MATCH(C4804,XML!$D$2:$D$737,0),2)</f>
        <v>#N/A</v>
      </c>
    </row>
    <row r="4805" spans="1:14" ht="90" x14ac:dyDescent="0.2">
      <c r="A4805">
        <v>53170</v>
      </c>
      <c r="B4805" t="s">
        <v>14207</v>
      </c>
      <c r="C4805" s="15" t="s">
        <v>14208</v>
      </c>
      <c r="D4805" s="15" t="s">
        <v>14209</v>
      </c>
      <c r="E4805">
        <v>52195</v>
      </c>
      <c r="F4805">
        <v>68266</v>
      </c>
      <c r="H4805">
        <v>8</v>
      </c>
      <c r="K4805" s="16">
        <f t="shared" ref="K4805:K4868" si="225">IF(E4805&gt;49999,E4805+E4805*0.07,IF(E4805&lt;=49999,E4805+E4805*0.12))</f>
        <v>55848.65</v>
      </c>
      <c r="L4805" s="16">
        <f t="shared" ref="L4805:L4868" si="226">K4805*100/95</f>
        <v>58788.052631578947</v>
      </c>
      <c r="M4805" s="16">
        <f t="shared" ref="M4805:M4868" si="227">IF(COUNTIF(C4805,"*Dahua*"),F4805-10,L4805*100/88)</f>
        <v>66804.605263157893</v>
      </c>
      <c r="N4805" t="e">
        <f>INDEX(XML!$A$2:$R$782,MATCH(C4805,XML!$D$2:$D$737,0),2)</f>
        <v>#N/A</v>
      </c>
    </row>
    <row r="4806" spans="1:14" ht="112.5" x14ac:dyDescent="0.2">
      <c r="A4806">
        <v>49077</v>
      </c>
      <c r="B4806" t="s">
        <v>22363</v>
      </c>
      <c r="C4806" s="15" t="s">
        <v>22364</v>
      </c>
      <c r="D4806" s="15" t="s">
        <v>22365</v>
      </c>
      <c r="E4806">
        <v>104560</v>
      </c>
      <c r="F4806">
        <v>136639</v>
      </c>
      <c r="K4806" s="16">
        <f t="shared" si="225"/>
        <v>111879.2</v>
      </c>
      <c r="L4806" s="16">
        <f t="shared" si="226"/>
        <v>117767.57894736843</v>
      </c>
      <c r="M4806" s="16">
        <f t="shared" si="227"/>
        <v>133826.79425837321</v>
      </c>
      <c r="N4806" t="e">
        <f>INDEX(XML!$A$2:$R$782,MATCH(C4806,XML!$D$2:$D$737,0),2)</f>
        <v>#N/A</v>
      </c>
    </row>
    <row r="4807" spans="1:14" ht="33.75" customHeight="1" x14ac:dyDescent="0.2">
      <c r="A4807">
        <v>35678</v>
      </c>
      <c r="B4807" t="s">
        <v>6230</v>
      </c>
      <c r="C4807" s="15" t="s">
        <v>6231</v>
      </c>
      <c r="D4807" s="15" t="s">
        <v>6232</v>
      </c>
      <c r="E4807">
        <v>61418</v>
      </c>
      <c r="F4807">
        <v>67560</v>
      </c>
      <c r="K4807" s="16">
        <f t="shared" si="225"/>
        <v>65717.259999999995</v>
      </c>
      <c r="L4807" s="16">
        <f t="shared" si="226"/>
        <v>69176.063157894721</v>
      </c>
      <c r="M4807" s="16">
        <f t="shared" si="227"/>
        <v>78609.162679425819</v>
      </c>
      <c r="N4807" t="e">
        <f>INDEX(XML!$A$2:$R$782,MATCH(C4807,XML!$D$2:$D$737,0),2)</f>
        <v>#N/A</v>
      </c>
    </row>
    <row r="4808" spans="1:14" ht="33.75" customHeight="1" x14ac:dyDescent="0.2">
      <c r="A4808">
        <v>77049</v>
      </c>
      <c r="B4808" t="s">
        <v>38032</v>
      </c>
      <c r="C4808" s="15" t="s">
        <v>38033</v>
      </c>
      <c r="D4808" s="15" t="s">
        <v>40768</v>
      </c>
      <c r="E4808">
        <v>66000</v>
      </c>
      <c r="F4808">
        <v>88000</v>
      </c>
      <c r="H4808">
        <v>6</v>
      </c>
      <c r="K4808" s="16">
        <f t="shared" si="225"/>
        <v>70620</v>
      </c>
      <c r="L4808" s="16">
        <f t="shared" si="226"/>
        <v>74336.84210526316</v>
      </c>
      <c r="M4808" s="16">
        <f t="shared" si="227"/>
        <v>84473.68421052632</v>
      </c>
      <c r="N4808" t="e">
        <f>INDEX(XML!$A$2:$R$782,MATCH(C4808,XML!$D$2:$D$737,0),2)</f>
        <v>#N/A</v>
      </c>
    </row>
    <row r="4809" spans="1:14" ht="33.75" customHeight="1" x14ac:dyDescent="0.2">
      <c r="A4809">
        <v>45037</v>
      </c>
      <c r="B4809" t="s">
        <v>14201</v>
      </c>
      <c r="C4809" s="15" t="s">
        <v>14202</v>
      </c>
      <c r="D4809" s="15" t="s">
        <v>14203</v>
      </c>
      <c r="E4809">
        <v>63704</v>
      </c>
      <c r="F4809">
        <v>71000</v>
      </c>
      <c r="H4809" t="s">
        <v>746</v>
      </c>
      <c r="I4809">
        <v>1</v>
      </c>
      <c r="K4809" s="16">
        <f t="shared" si="225"/>
        <v>68163.28</v>
      </c>
      <c r="L4809" s="16">
        <f t="shared" si="226"/>
        <v>71750.821052631582</v>
      </c>
      <c r="M4809" s="16">
        <f t="shared" si="227"/>
        <v>81535.023923444969</v>
      </c>
      <c r="N4809" t="e">
        <f>INDEX(XML!$A$2:$R$782,MATCH(C4809,XML!$D$2:$D$737,0),2)</f>
        <v>#N/A</v>
      </c>
    </row>
    <row r="4810" spans="1:14" ht="33.75" customHeight="1" x14ac:dyDescent="0.2">
      <c r="A4810">
        <v>77510</v>
      </c>
      <c r="B4810" t="s">
        <v>38034</v>
      </c>
      <c r="C4810" s="15" t="s">
        <v>38035</v>
      </c>
      <c r="D4810" s="15" t="s">
        <v>38036</v>
      </c>
      <c r="E4810">
        <v>76500</v>
      </c>
      <c r="F4810">
        <v>99000</v>
      </c>
      <c r="H4810">
        <v>13</v>
      </c>
      <c r="K4810" s="16">
        <f t="shared" si="225"/>
        <v>81855</v>
      </c>
      <c r="L4810" s="16">
        <f t="shared" si="226"/>
        <v>86163.15789473684</v>
      </c>
      <c r="M4810" s="16">
        <f t="shared" si="227"/>
        <v>97912.679425837327</v>
      </c>
      <c r="N4810" t="e">
        <f>INDEX(XML!$A$2:$R$782,MATCH(C4810,XML!$D$2:$D$737,0),2)</f>
        <v>#N/A</v>
      </c>
    </row>
    <row r="4811" spans="1:14" ht="101.25" x14ac:dyDescent="0.2">
      <c r="A4811">
        <v>53168</v>
      </c>
      <c r="B4811" t="s">
        <v>16970</v>
      </c>
      <c r="C4811" s="15" t="s">
        <v>25498</v>
      </c>
      <c r="D4811" s="15" t="s">
        <v>25499</v>
      </c>
      <c r="E4811">
        <v>68170</v>
      </c>
      <c r="F4811">
        <v>89131</v>
      </c>
      <c r="H4811">
        <v>10</v>
      </c>
      <c r="K4811" s="16">
        <f t="shared" si="225"/>
        <v>72941.899999999994</v>
      </c>
      <c r="L4811" s="16">
        <f t="shared" si="226"/>
        <v>76780.947368421039</v>
      </c>
      <c r="M4811" s="16">
        <f t="shared" si="227"/>
        <v>87251.076555023916</v>
      </c>
      <c r="N4811" t="e">
        <f>INDEX(XML!$A$2:$R$782,MATCH(C4811,XML!$D$2:$D$737,0),2)</f>
        <v>#N/A</v>
      </c>
    </row>
    <row r="4812" spans="1:14" ht="101.25" x14ac:dyDescent="0.2">
      <c r="A4812">
        <v>53173</v>
      </c>
      <c r="B4812" t="s">
        <v>14210</v>
      </c>
      <c r="C4812" s="15" t="s">
        <v>14211</v>
      </c>
      <c r="D4812" s="15" t="s">
        <v>20457</v>
      </c>
      <c r="E4812">
        <v>74633</v>
      </c>
      <c r="F4812">
        <v>95551</v>
      </c>
      <c r="H4812">
        <v>10</v>
      </c>
      <c r="K4812" s="16">
        <f t="shared" si="225"/>
        <v>79857.31</v>
      </c>
      <c r="L4812" s="16">
        <f t="shared" si="226"/>
        <v>84060.326315789469</v>
      </c>
      <c r="M4812" s="16">
        <f t="shared" si="227"/>
        <v>95523.098086124388</v>
      </c>
      <c r="N4812" t="e">
        <f>INDEX(XML!$A$2:$R$782,MATCH(C4812,XML!$D$2:$D$737,0),2)</f>
        <v>#N/A</v>
      </c>
    </row>
    <row r="4813" spans="1:14" ht="101.25" x14ac:dyDescent="0.2">
      <c r="A4813">
        <v>53157</v>
      </c>
      <c r="B4813" t="s">
        <v>14204</v>
      </c>
      <c r="C4813" s="15" t="s">
        <v>14205</v>
      </c>
      <c r="D4813" s="15" t="s">
        <v>14206</v>
      </c>
      <c r="E4813">
        <v>66500</v>
      </c>
      <c r="F4813">
        <v>97798</v>
      </c>
      <c r="H4813">
        <v>2</v>
      </c>
      <c r="K4813" s="16">
        <f t="shared" si="225"/>
        <v>71155</v>
      </c>
      <c r="L4813" s="16">
        <f t="shared" si="226"/>
        <v>74900</v>
      </c>
      <c r="M4813" s="16">
        <f t="shared" si="227"/>
        <v>85113.636363636368</v>
      </c>
      <c r="N4813" t="e">
        <f>INDEX(XML!$A$2:$R$782,MATCH(C4813,XML!$D$2:$D$737,0),2)</f>
        <v>#N/A</v>
      </c>
    </row>
    <row r="4814" spans="1:14" ht="22.5" customHeight="1" x14ac:dyDescent="0.2">
      <c r="A4814">
        <v>45035</v>
      </c>
      <c r="B4814" t="s">
        <v>6235</v>
      </c>
      <c r="C4814" s="15" t="s">
        <v>6236</v>
      </c>
      <c r="D4814" s="15" t="s">
        <v>6237</v>
      </c>
      <c r="E4814">
        <v>81074</v>
      </c>
      <c r="F4814">
        <v>106037</v>
      </c>
      <c r="K4814" s="16">
        <f t="shared" si="225"/>
        <v>86749.18</v>
      </c>
      <c r="L4814" s="16">
        <f t="shared" si="226"/>
        <v>91314.926315789475</v>
      </c>
      <c r="M4814" s="16">
        <f t="shared" si="227"/>
        <v>103766.96172248805</v>
      </c>
      <c r="N4814" t="e">
        <f>INDEX(XML!$A$2:$R$782,MATCH(C4814,XML!$D$2:$D$737,0),2)</f>
        <v>#N/A</v>
      </c>
    </row>
    <row r="4815" spans="1:14" ht="22.5" customHeight="1" x14ac:dyDescent="0.2">
      <c r="A4815">
        <v>53169</v>
      </c>
      <c r="B4815" t="s">
        <v>22366</v>
      </c>
      <c r="C4815" s="15" t="s">
        <v>22367</v>
      </c>
      <c r="D4815" s="15" t="s">
        <v>22368</v>
      </c>
      <c r="E4815">
        <v>37000</v>
      </c>
      <c r="F4815">
        <v>54463</v>
      </c>
      <c r="H4815">
        <v>2</v>
      </c>
      <c r="K4815" s="16">
        <f t="shared" si="225"/>
        <v>41440</v>
      </c>
      <c r="L4815" s="16">
        <f t="shared" si="226"/>
        <v>43621.052631578947</v>
      </c>
      <c r="M4815" s="16">
        <f t="shared" si="227"/>
        <v>49569.377990430621</v>
      </c>
      <c r="N4815" t="e">
        <f>INDEX(XML!$A$2:$R$782,MATCH(C4815,XML!$D$2:$D$737,0),2)</f>
        <v>#N/A</v>
      </c>
    </row>
    <row r="4816" spans="1:14" ht="22.5" customHeight="1" x14ac:dyDescent="0.2">
      <c r="A4816">
        <v>53174</v>
      </c>
      <c r="B4816" t="s">
        <v>14212</v>
      </c>
      <c r="C4816" s="15" t="s">
        <v>25500</v>
      </c>
      <c r="D4816" s="15" t="s">
        <v>25501</v>
      </c>
      <c r="E4816">
        <v>82000</v>
      </c>
      <c r="F4816">
        <v>109000</v>
      </c>
      <c r="H4816">
        <v>3</v>
      </c>
      <c r="K4816" s="16">
        <f t="shared" si="225"/>
        <v>87740</v>
      </c>
      <c r="L4816" s="16">
        <f t="shared" si="226"/>
        <v>92357.894736842107</v>
      </c>
      <c r="M4816" s="16">
        <f t="shared" si="227"/>
        <v>104952.15311004785</v>
      </c>
      <c r="N4816" t="e">
        <f>INDEX(XML!$A$2:$R$782,MATCH(C4816,XML!$D$2:$D$737,0),2)</f>
        <v>#N/A</v>
      </c>
    </row>
    <row r="4817" spans="1:14" ht="22.5" customHeight="1" x14ac:dyDescent="0.2">
      <c r="A4817">
        <v>77507</v>
      </c>
      <c r="B4817" t="s">
        <v>38037</v>
      </c>
      <c r="C4817" s="15" t="s">
        <v>38038</v>
      </c>
      <c r="D4817" s="15" t="s">
        <v>40769</v>
      </c>
      <c r="E4817">
        <v>94700</v>
      </c>
      <c r="F4817">
        <v>122000</v>
      </c>
      <c r="H4817">
        <v>5</v>
      </c>
      <c r="K4817" s="16">
        <f t="shared" si="225"/>
        <v>101329</v>
      </c>
      <c r="L4817" s="16">
        <f t="shared" si="226"/>
        <v>106662.10526315789</v>
      </c>
      <c r="M4817" s="16">
        <f t="shared" si="227"/>
        <v>121206.93779904307</v>
      </c>
      <c r="N4817" t="e">
        <f>INDEX(XML!$A$2:$R$782,MATCH(C4817,XML!$D$2:$D$737,0),2)</f>
        <v>#N/A</v>
      </c>
    </row>
    <row r="4818" spans="1:14" ht="112.5" x14ac:dyDescent="0.2">
      <c r="A4818">
        <v>45042</v>
      </c>
      <c r="B4818" t="s">
        <v>6415</v>
      </c>
      <c r="C4818" s="15" t="s">
        <v>6416</v>
      </c>
      <c r="D4818" s="15" t="s">
        <v>6417</v>
      </c>
      <c r="E4818">
        <v>97103</v>
      </c>
      <c r="F4818">
        <v>126902</v>
      </c>
      <c r="K4818" s="16">
        <f t="shared" si="225"/>
        <v>103900.21</v>
      </c>
      <c r="L4818" s="16">
        <f t="shared" si="226"/>
        <v>109368.64210526316</v>
      </c>
      <c r="M4818" s="16">
        <f t="shared" si="227"/>
        <v>124282.54784688995</v>
      </c>
      <c r="N4818" t="e">
        <f>INDEX(XML!$A$2:$R$782,MATCH(C4818,XML!$D$2:$D$737,0),2)</f>
        <v>#N/A</v>
      </c>
    </row>
    <row r="4819" spans="1:14" ht="22.5" customHeight="1" x14ac:dyDescent="0.2">
      <c r="A4819">
        <v>53171</v>
      </c>
      <c r="B4819" t="s">
        <v>16969</v>
      </c>
      <c r="C4819" s="15" t="s">
        <v>25502</v>
      </c>
      <c r="D4819" s="15" t="s">
        <v>25503</v>
      </c>
      <c r="E4819">
        <v>125094</v>
      </c>
      <c r="F4819">
        <v>163496</v>
      </c>
      <c r="K4819" s="16">
        <f t="shared" si="225"/>
        <v>133850.57999999999</v>
      </c>
      <c r="L4819" s="16">
        <f t="shared" si="226"/>
        <v>140895.34736842103</v>
      </c>
      <c r="M4819" s="16">
        <f t="shared" si="227"/>
        <v>160108.34928229664</v>
      </c>
      <c r="N4819" t="e">
        <f>INDEX(XML!$A$2:$R$782,MATCH(C4819,XML!$D$2:$D$737,0),2)</f>
        <v>#N/A</v>
      </c>
    </row>
    <row r="4820" spans="1:14" ht="22.5" customHeight="1" x14ac:dyDescent="0.2">
      <c r="A4820">
        <v>41774</v>
      </c>
      <c r="B4820" t="s">
        <v>6240</v>
      </c>
      <c r="C4820" s="15" t="s">
        <v>6241</v>
      </c>
      <c r="D4820" s="15" t="s">
        <v>6242</v>
      </c>
      <c r="E4820">
        <v>107442</v>
      </c>
      <c r="F4820">
        <v>139314</v>
      </c>
      <c r="K4820" s="16">
        <f t="shared" si="225"/>
        <v>114962.94</v>
      </c>
      <c r="L4820" s="16">
        <f t="shared" si="226"/>
        <v>121013.62105263158</v>
      </c>
      <c r="M4820" s="16">
        <f t="shared" si="227"/>
        <v>137515.47846889953</v>
      </c>
      <c r="N4820" t="e">
        <f>INDEX(XML!$A$2:$R$782,MATCH(C4820,XML!$D$2:$D$737,0),2)</f>
        <v>#N/A</v>
      </c>
    </row>
    <row r="4821" spans="1:14" ht="22.5" customHeight="1" x14ac:dyDescent="0.2">
      <c r="A4821">
        <v>53159</v>
      </c>
      <c r="B4821" t="s">
        <v>16963</v>
      </c>
      <c r="C4821" s="15" t="s">
        <v>16964</v>
      </c>
      <c r="D4821" s="15" t="s">
        <v>16965</v>
      </c>
      <c r="E4821">
        <v>210425</v>
      </c>
      <c r="F4821">
        <v>244000</v>
      </c>
      <c r="H4821">
        <v>2</v>
      </c>
      <c r="K4821" s="16">
        <f t="shared" si="225"/>
        <v>225154.75</v>
      </c>
      <c r="L4821" s="16">
        <f t="shared" si="226"/>
        <v>237005</v>
      </c>
      <c r="M4821" s="16">
        <f t="shared" si="227"/>
        <v>269323.86363636365</v>
      </c>
      <c r="N4821" t="e">
        <f>INDEX(XML!$A$2:$R$782,MATCH(C4821,XML!$D$2:$D$737,0),2)</f>
        <v>#N/A</v>
      </c>
    </row>
    <row r="4822" spans="1:14" ht="22.5" customHeight="1" x14ac:dyDescent="0.2">
      <c r="A4822">
        <v>32848</v>
      </c>
      <c r="B4822" t="s">
        <v>6412</v>
      </c>
      <c r="C4822" s="15" t="s">
        <v>6413</v>
      </c>
      <c r="D4822" s="15" t="s">
        <v>6414</v>
      </c>
      <c r="E4822">
        <v>199694</v>
      </c>
      <c r="F4822">
        <v>260973</v>
      </c>
      <c r="K4822" s="16">
        <f t="shared" si="225"/>
        <v>213672.58000000002</v>
      </c>
      <c r="L4822" s="16">
        <f t="shared" si="226"/>
        <v>224918.50526315789</v>
      </c>
      <c r="M4822" s="16">
        <f t="shared" si="227"/>
        <v>255589.21052631579</v>
      </c>
      <c r="N4822" t="e">
        <f>INDEX(XML!$A$2:$R$782,MATCH(C4822,XML!$D$2:$D$737,0),2)</f>
        <v>#N/A</v>
      </c>
    </row>
    <row r="4823" spans="1:14" ht="22.5" customHeight="1" x14ac:dyDescent="0.2">
      <c r="A4823">
        <v>53160</v>
      </c>
      <c r="B4823" t="s">
        <v>16966</v>
      </c>
      <c r="C4823" s="15" t="s">
        <v>16967</v>
      </c>
      <c r="D4823" s="15" t="s">
        <v>16968</v>
      </c>
      <c r="E4823">
        <v>275643</v>
      </c>
      <c r="F4823">
        <v>360269</v>
      </c>
      <c r="K4823" s="16">
        <f t="shared" si="225"/>
        <v>294938.01</v>
      </c>
      <c r="L4823" s="16">
        <f t="shared" si="226"/>
        <v>310461.06315789477</v>
      </c>
      <c r="M4823" s="16">
        <f t="shared" si="227"/>
        <v>352796.66267942585</v>
      </c>
      <c r="N4823" t="e">
        <f>INDEX(XML!$A$2:$R$782,MATCH(C4823,XML!$D$2:$D$737,0),2)</f>
        <v>#N/A</v>
      </c>
    </row>
    <row r="4824" spans="1:14" ht="56.25" x14ac:dyDescent="0.2">
      <c r="A4824">
        <v>40043</v>
      </c>
      <c r="B4824" t="s">
        <v>6243</v>
      </c>
      <c r="C4824" s="15" t="s">
        <v>6244</v>
      </c>
      <c r="D4824" s="15" t="s">
        <v>6245</v>
      </c>
      <c r="E4824">
        <v>10213</v>
      </c>
      <c r="F4824">
        <v>13617</v>
      </c>
      <c r="H4824" t="s">
        <v>746</v>
      </c>
      <c r="K4824" s="16">
        <f t="shared" si="225"/>
        <v>11438.56</v>
      </c>
      <c r="L4824" s="16">
        <f t="shared" si="226"/>
        <v>12040.589473684211</v>
      </c>
      <c r="M4824" s="16">
        <f t="shared" si="227"/>
        <v>13682.488038277514</v>
      </c>
      <c r="N4824" t="e">
        <f>INDEX(XML!$A$2:$R$782,MATCH(C4824,XML!$D$2:$D$737,0),2)</f>
        <v>#N/A</v>
      </c>
    </row>
    <row r="4825" spans="1:14" ht="45" x14ac:dyDescent="0.2">
      <c r="A4825">
        <v>59560</v>
      </c>
      <c r="B4825" t="s">
        <v>17752</v>
      </c>
      <c r="C4825" s="15" t="s">
        <v>17753</v>
      </c>
      <c r="D4825" s="15" t="s">
        <v>17754</v>
      </c>
      <c r="E4825">
        <v>9288</v>
      </c>
      <c r="F4825">
        <v>12384</v>
      </c>
      <c r="H4825">
        <v>25</v>
      </c>
      <c r="K4825" s="16">
        <f t="shared" si="225"/>
        <v>10402.56</v>
      </c>
      <c r="L4825" s="16">
        <f t="shared" si="226"/>
        <v>10950.063157894738</v>
      </c>
      <c r="M4825" s="16">
        <f t="shared" si="227"/>
        <v>12443.253588516747</v>
      </c>
      <c r="N4825" t="e">
        <f>INDEX(XML!$A$2:$R$782,MATCH(C4825,XML!$D$2:$D$737,0),2)</f>
        <v>#N/A</v>
      </c>
    </row>
    <row r="4826" spans="1:14" ht="22.5" customHeight="1" x14ac:dyDescent="0.2">
      <c r="A4826">
        <v>44509</v>
      </c>
      <c r="B4826" t="s">
        <v>6246</v>
      </c>
      <c r="C4826" s="15" t="s">
        <v>6247</v>
      </c>
      <c r="D4826" s="15" t="s">
        <v>6248</v>
      </c>
      <c r="E4826">
        <v>10800</v>
      </c>
      <c r="F4826">
        <v>16100</v>
      </c>
      <c r="H4826" t="s">
        <v>746</v>
      </c>
      <c r="K4826" s="16">
        <f t="shared" si="225"/>
        <v>12096</v>
      </c>
      <c r="L4826" s="16">
        <f t="shared" si="226"/>
        <v>12732.631578947368</v>
      </c>
      <c r="M4826" s="16">
        <f t="shared" si="227"/>
        <v>14468.899521531101</v>
      </c>
      <c r="N4826" t="e">
        <f>INDEX(XML!$A$2:$R$782,MATCH(C4826,XML!$D$2:$D$737,0),2)</f>
        <v>#N/A</v>
      </c>
    </row>
    <row r="4827" spans="1:14" ht="22.5" customHeight="1" x14ac:dyDescent="0.2">
      <c r="A4827">
        <v>59518</v>
      </c>
      <c r="B4827" t="s">
        <v>23445</v>
      </c>
      <c r="C4827" s="15" t="s">
        <v>23446</v>
      </c>
      <c r="D4827" s="15" t="s">
        <v>23447</v>
      </c>
      <c r="E4827">
        <v>15000</v>
      </c>
      <c r="F4827">
        <v>22203</v>
      </c>
      <c r="H4827">
        <v>43</v>
      </c>
      <c r="K4827" s="16">
        <f t="shared" si="225"/>
        <v>16800</v>
      </c>
      <c r="L4827" s="16">
        <f t="shared" si="226"/>
        <v>17684.21052631579</v>
      </c>
      <c r="M4827" s="16">
        <f t="shared" si="227"/>
        <v>20095.693779904308</v>
      </c>
      <c r="N4827" t="e">
        <f>INDEX(XML!$A$2:$R$782,MATCH(C4827,XML!$D$2:$D$737,0),2)</f>
        <v>#N/A</v>
      </c>
    </row>
    <row r="4828" spans="1:14" ht="22.5" customHeight="1" x14ac:dyDescent="0.2">
      <c r="A4828">
        <v>44510</v>
      </c>
      <c r="B4828" t="s">
        <v>46015</v>
      </c>
      <c r="C4828" s="15" t="s">
        <v>46016</v>
      </c>
      <c r="D4828" s="15" t="s">
        <v>46017</v>
      </c>
      <c r="E4828">
        <v>18083</v>
      </c>
      <c r="F4828">
        <v>23000</v>
      </c>
      <c r="H4828">
        <v>9</v>
      </c>
      <c r="K4828" s="16">
        <f t="shared" si="225"/>
        <v>20252.96</v>
      </c>
      <c r="L4828" s="16">
        <f t="shared" si="226"/>
        <v>21318.905263157896</v>
      </c>
      <c r="M4828" s="16">
        <f t="shared" si="227"/>
        <v>24226.028708133974</v>
      </c>
      <c r="N4828" t="e">
        <f>INDEX(XML!$A$2:$R$782,MATCH(C4828,XML!$D$2:$D$737,0),2)</f>
        <v>#N/A</v>
      </c>
    </row>
    <row r="4829" spans="1:14" ht="22.5" customHeight="1" x14ac:dyDescent="0.2">
      <c r="A4829">
        <v>38127</v>
      </c>
      <c r="B4829" t="s">
        <v>6250</v>
      </c>
      <c r="C4829" s="15" t="s">
        <v>6251</v>
      </c>
      <c r="D4829" s="15" t="s">
        <v>6252</v>
      </c>
      <c r="E4829">
        <v>19669</v>
      </c>
      <c r="F4829">
        <v>26226</v>
      </c>
      <c r="H4829">
        <v>9</v>
      </c>
      <c r="K4829" s="16">
        <f t="shared" si="225"/>
        <v>22029.279999999999</v>
      </c>
      <c r="L4829" s="16">
        <f t="shared" si="226"/>
        <v>23188.715789473685</v>
      </c>
      <c r="M4829" s="16">
        <f t="shared" si="227"/>
        <v>26350.813397129186</v>
      </c>
      <c r="N4829" t="e">
        <f>INDEX(XML!$A$2:$R$782,MATCH(C4829,XML!$D$2:$D$737,0),2)</f>
        <v>#N/A</v>
      </c>
    </row>
    <row r="4830" spans="1:14" ht="22.5" customHeight="1" x14ac:dyDescent="0.2">
      <c r="A4830">
        <v>59561</v>
      </c>
      <c r="B4830" t="s">
        <v>40030</v>
      </c>
      <c r="C4830" s="15" t="s">
        <v>40031</v>
      </c>
      <c r="D4830" s="15" t="s">
        <v>40032</v>
      </c>
      <c r="E4830">
        <v>22500</v>
      </c>
      <c r="F4830">
        <v>31500</v>
      </c>
      <c r="H4830">
        <v>11</v>
      </c>
      <c r="K4830" s="16">
        <f t="shared" si="225"/>
        <v>25200</v>
      </c>
      <c r="L4830" s="16">
        <f t="shared" si="226"/>
        <v>26526.315789473683</v>
      </c>
      <c r="M4830" s="16">
        <f t="shared" si="227"/>
        <v>30143.540669856462</v>
      </c>
      <c r="N4830" t="e">
        <f>INDEX(XML!$A$2:$R$782,MATCH(C4830,XML!$D$2:$D$737,0),2)</f>
        <v>#N/A</v>
      </c>
    </row>
    <row r="4831" spans="1:14" ht="22.5" customHeight="1" x14ac:dyDescent="0.2">
      <c r="A4831">
        <v>41261</v>
      </c>
      <c r="B4831" t="s">
        <v>6253</v>
      </c>
      <c r="C4831" s="15" t="s">
        <v>6254</v>
      </c>
      <c r="D4831" s="15" t="s">
        <v>6255</v>
      </c>
      <c r="E4831">
        <v>19997</v>
      </c>
      <c r="F4831">
        <v>26663</v>
      </c>
      <c r="H4831">
        <v>6</v>
      </c>
      <c r="K4831" s="16">
        <f t="shared" si="225"/>
        <v>22396.639999999999</v>
      </c>
      <c r="L4831" s="16">
        <f t="shared" si="226"/>
        <v>23575.410526315791</v>
      </c>
      <c r="M4831" s="16">
        <f t="shared" si="227"/>
        <v>26790.23923444976</v>
      </c>
      <c r="N4831" t="e">
        <f>INDEX(XML!$A$2:$R$782,MATCH(C4831,XML!$D$2:$D$737,0),2)</f>
        <v>#N/A</v>
      </c>
    </row>
    <row r="4832" spans="1:14" ht="78.75" x14ac:dyDescent="0.2">
      <c r="A4832">
        <v>52030</v>
      </c>
      <c r="B4832" t="s">
        <v>31306</v>
      </c>
      <c r="C4832" s="15" t="s">
        <v>31307</v>
      </c>
      <c r="D4832" s="15" t="s">
        <v>31308</v>
      </c>
      <c r="E4832">
        <v>25800</v>
      </c>
      <c r="F4832">
        <v>34400</v>
      </c>
      <c r="K4832" s="16">
        <f t="shared" si="225"/>
        <v>28896</v>
      </c>
      <c r="L4832" s="16">
        <f t="shared" si="226"/>
        <v>30416.842105263157</v>
      </c>
      <c r="M4832" s="16">
        <f t="shared" si="227"/>
        <v>34564.593301435401</v>
      </c>
      <c r="N4832" t="e">
        <f>INDEX(XML!$A$2:$R$782,MATCH(C4832,XML!$D$2:$D$737,0),2)</f>
        <v>#N/A</v>
      </c>
    </row>
    <row r="4833" spans="1:14" ht="78.75" x14ac:dyDescent="0.2">
      <c r="A4833">
        <v>79703</v>
      </c>
      <c r="B4833" t="s">
        <v>40033</v>
      </c>
      <c r="C4833" s="15" t="s">
        <v>40034</v>
      </c>
      <c r="D4833" s="15" t="s">
        <v>40035</v>
      </c>
      <c r="E4833">
        <v>21500</v>
      </c>
      <c r="F4833">
        <v>30100</v>
      </c>
      <c r="H4833">
        <v>16</v>
      </c>
      <c r="K4833" s="16">
        <f t="shared" si="225"/>
        <v>24080</v>
      </c>
      <c r="L4833" s="16">
        <f t="shared" si="226"/>
        <v>25347.36842105263</v>
      </c>
      <c r="M4833" s="16">
        <f t="shared" si="227"/>
        <v>28803.827751196168</v>
      </c>
      <c r="N4833" t="e">
        <f>INDEX(XML!$A$2:$R$782,MATCH(C4833,XML!$D$2:$D$737,0),2)</f>
        <v>#N/A</v>
      </c>
    </row>
    <row r="4834" spans="1:14" ht="22.5" customHeight="1" x14ac:dyDescent="0.2">
      <c r="A4834">
        <v>49221</v>
      </c>
      <c r="B4834" t="s">
        <v>6256</v>
      </c>
      <c r="C4834" s="15" t="s">
        <v>6257</v>
      </c>
      <c r="D4834" s="15" t="s">
        <v>14629</v>
      </c>
      <c r="E4834">
        <v>28488</v>
      </c>
      <c r="F4834">
        <v>37983</v>
      </c>
      <c r="H4834">
        <v>20</v>
      </c>
      <c r="K4834" s="16">
        <f t="shared" si="225"/>
        <v>31906.560000000001</v>
      </c>
      <c r="L4834" s="16">
        <f t="shared" si="226"/>
        <v>33585.85263157895</v>
      </c>
      <c r="M4834" s="16">
        <f t="shared" si="227"/>
        <v>38165.741626794261</v>
      </c>
      <c r="N4834" t="e">
        <f>INDEX(XML!$A$2:$R$782,MATCH(C4834,XML!$D$2:$D$737,0),2)</f>
        <v>#N/A</v>
      </c>
    </row>
    <row r="4835" spans="1:14" ht="101.25" x14ac:dyDescent="0.2">
      <c r="A4835">
        <v>37211</v>
      </c>
      <c r="B4835" t="s">
        <v>6258</v>
      </c>
      <c r="C4835" s="15" t="s">
        <v>6259</v>
      </c>
      <c r="D4835" s="15" t="s">
        <v>35488</v>
      </c>
      <c r="E4835">
        <v>22733</v>
      </c>
      <c r="F4835">
        <v>30311</v>
      </c>
      <c r="H4835">
        <v>25</v>
      </c>
      <c r="K4835" s="16">
        <f t="shared" si="225"/>
        <v>25460.959999999999</v>
      </c>
      <c r="L4835" s="16">
        <f t="shared" si="226"/>
        <v>26801.010526315789</v>
      </c>
      <c r="M4835" s="16">
        <f t="shared" si="227"/>
        <v>30455.693779904304</v>
      </c>
      <c r="N4835" t="str">
        <f>INDEX(XML!$A$2:$R$782,MATCH(C4835,XML!$D$2:$D$737,0),2)</f>
        <v>101163617_424532</v>
      </c>
    </row>
    <row r="4836" spans="1:14" ht="78.75" x14ac:dyDescent="0.2">
      <c r="A4836">
        <v>82196</v>
      </c>
      <c r="B4836" t="s">
        <v>46012</v>
      </c>
      <c r="C4836" s="15" t="s">
        <v>46013</v>
      </c>
      <c r="D4836" s="15" t="s">
        <v>46014</v>
      </c>
      <c r="E4836">
        <v>25000</v>
      </c>
      <c r="F4836">
        <v>35000</v>
      </c>
      <c r="H4836">
        <v>10</v>
      </c>
      <c r="K4836" s="16">
        <f t="shared" si="225"/>
        <v>28000</v>
      </c>
      <c r="L4836" s="16">
        <f t="shared" si="226"/>
        <v>29473.684210526317</v>
      </c>
      <c r="M4836" s="16">
        <f t="shared" si="227"/>
        <v>33492.822966507178</v>
      </c>
      <c r="N4836" t="e">
        <f>INDEX(XML!$A$2:$R$782,MATCH(C4836,XML!$D$2:$D$737,0),2)</f>
        <v>#N/A</v>
      </c>
    </row>
    <row r="4837" spans="1:14" ht="78.75" x14ac:dyDescent="0.2">
      <c r="A4837">
        <v>52031</v>
      </c>
      <c r="B4837" t="s">
        <v>6260</v>
      </c>
      <c r="C4837" s="15" t="s">
        <v>6261</v>
      </c>
      <c r="D4837" s="15" t="s">
        <v>6262</v>
      </c>
      <c r="E4837">
        <v>31175</v>
      </c>
      <c r="F4837">
        <v>41567</v>
      </c>
      <c r="K4837" s="16">
        <f t="shared" si="225"/>
        <v>34916</v>
      </c>
      <c r="L4837" s="16">
        <f t="shared" si="226"/>
        <v>36753.684210526313</v>
      </c>
      <c r="M4837" s="16">
        <f t="shared" si="227"/>
        <v>41765.55023923445</v>
      </c>
      <c r="N4837" t="e">
        <f>INDEX(XML!$A$2:$R$782,MATCH(C4837,XML!$D$2:$D$737,0),2)</f>
        <v>#N/A</v>
      </c>
    </row>
    <row r="4838" spans="1:14" ht="22.5" customHeight="1" x14ac:dyDescent="0.2">
      <c r="A4838">
        <v>52032</v>
      </c>
      <c r="B4838" t="s">
        <v>6263</v>
      </c>
      <c r="C4838" s="15" t="s">
        <v>6264</v>
      </c>
      <c r="D4838" s="15" t="s">
        <v>6265</v>
      </c>
      <c r="E4838">
        <v>36120</v>
      </c>
      <c r="F4838">
        <v>48160</v>
      </c>
      <c r="H4838">
        <v>11</v>
      </c>
      <c r="K4838" s="16">
        <f t="shared" si="225"/>
        <v>40454.400000000001</v>
      </c>
      <c r="L4838" s="16">
        <f t="shared" si="226"/>
        <v>42583.57894736842</v>
      </c>
      <c r="M4838" s="16">
        <f t="shared" si="227"/>
        <v>48390.430622009568</v>
      </c>
      <c r="N4838" t="e">
        <f>INDEX(XML!$A$2:$R$782,MATCH(C4838,XML!$D$2:$D$737,0),2)</f>
        <v>#N/A</v>
      </c>
    </row>
    <row r="4839" spans="1:14" ht="90" x14ac:dyDescent="0.2">
      <c r="A4839">
        <v>44910</v>
      </c>
      <c r="B4839" t="s">
        <v>6269</v>
      </c>
      <c r="C4839" s="15" t="s">
        <v>6270</v>
      </c>
      <c r="D4839" s="15" t="s">
        <v>6271</v>
      </c>
      <c r="E4839">
        <v>13803</v>
      </c>
      <c r="F4839">
        <v>15990</v>
      </c>
      <c r="I4839">
        <v>1</v>
      </c>
      <c r="K4839" s="16">
        <f t="shared" si="225"/>
        <v>15459.36</v>
      </c>
      <c r="L4839" s="16">
        <f t="shared" si="226"/>
        <v>16273.010526315789</v>
      </c>
      <c r="M4839" s="16">
        <f t="shared" si="227"/>
        <v>18492.05741626794</v>
      </c>
      <c r="N4839" t="e">
        <f>INDEX(XML!$A$2:$R$782,MATCH(C4839,XML!$D$2:$D$737,0),2)</f>
        <v>#N/A</v>
      </c>
    </row>
    <row r="4840" spans="1:14" ht="90" x14ac:dyDescent="0.2">
      <c r="A4840">
        <v>64806</v>
      </c>
      <c r="B4840" t="s">
        <v>25966</v>
      </c>
      <c r="C4840" s="15" t="s">
        <v>25967</v>
      </c>
      <c r="D4840" s="15" t="s">
        <v>38828</v>
      </c>
      <c r="E4840">
        <v>14504</v>
      </c>
      <c r="F4840">
        <v>18990</v>
      </c>
      <c r="H4840">
        <v>17</v>
      </c>
      <c r="K4840" s="16">
        <f t="shared" si="225"/>
        <v>16244.48</v>
      </c>
      <c r="L4840" s="16">
        <f t="shared" si="226"/>
        <v>17099.452631578948</v>
      </c>
      <c r="M4840" s="16">
        <f t="shared" si="227"/>
        <v>19431.196172248805</v>
      </c>
      <c r="N4840" t="e">
        <f>INDEX(XML!$A$2:$R$782,MATCH(C4840,XML!$D$2:$D$737,0),2)</f>
        <v>#N/A</v>
      </c>
    </row>
    <row r="4841" spans="1:14" ht="78.75" x14ac:dyDescent="0.2">
      <c r="A4841">
        <v>64725</v>
      </c>
      <c r="B4841" t="s">
        <v>22508</v>
      </c>
      <c r="C4841" s="15" t="s">
        <v>22509</v>
      </c>
      <c r="D4841" s="15" t="s">
        <v>22510</v>
      </c>
      <c r="E4841">
        <v>8156</v>
      </c>
      <c r="F4841">
        <v>8890</v>
      </c>
      <c r="K4841" s="16">
        <f t="shared" si="225"/>
        <v>9134.7199999999993</v>
      </c>
      <c r="L4841" s="16">
        <f t="shared" si="226"/>
        <v>9615.4947368421035</v>
      </c>
      <c r="M4841" s="16">
        <f t="shared" si="227"/>
        <v>10926.6985645933</v>
      </c>
      <c r="N4841" t="e">
        <f>INDEX(XML!$A$2:$R$782,MATCH(C4841,XML!$D$2:$D$737,0),2)</f>
        <v>#N/A</v>
      </c>
    </row>
    <row r="4842" spans="1:14" ht="67.5" x14ac:dyDescent="0.2">
      <c r="A4842">
        <v>33807</v>
      </c>
      <c r="B4842" t="s">
        <v>48628</v>
      </c>
      <c r="C4842" s="15" t="s">
        <v>48629</v>
      </c>
      <c r="D4842" s="15" t="s">
        <v>48630</v>
      </c>
      <c r="E4842">
        <v>6550</v>
      </c>
      <c r="F4842">
        <v>6890</v>
      </c>
      <c r="I4842">
        <v>1</v>
      </c>
      <c r="K4842" s="16">
        <f t="shared" si="225"/>
        <v>7336</v>
      </c>
      <c r="L4842" s="16">
        <f t="shared" si="226"/>
        <v>7722.105263157895</v>
      </c>
      <c r="M4842" s="16">
        <f t="shared" si="227"/>
        <v>8775.1196172248819</v>
      </c>
      <c r="N4842" t="e">
        <f>INDEX(XML!$A$2:$R$782,MATCH(C4842,XML!$D$2:$D$737,0),2)</f>
        <v>#N/A</v>
      </c>
    </row>
    <row r="4843" spans="1:14" ht="78.75" x14ac:dyDescent="0.2">
      <c r="A4843">
        <v>79402</v>
      </c>
      <c r="B4843" t="s">
        <v>37572</v>
      </c>
      <c r="C4843" s="15" t="s">
        <v>37573</v>
      </c>
      <c r="D4843" s="15" t="s">
        <v>40770</v>
      </c>
      <c r="E4843">
        <v>25192</v>
      </c>
      <c r="F4843">
        <v>29990</v>
      </c>
      <c r="H4843">
        <v>15</v>
      </c>
      <c r="K4843" s="16">
        <f t="shared" si="225"/>
        <v>28215.040000000001</v>
      </c>
      <c r="L4843" s="16">
        <f t="shared" si="226"/>
        <v>29700.042105263157</v>
      </c>
      <c r="M4843" s="16">
        <f t="shared" si="227"/>
        <v>33750.047846889946</v>
      </c>
      <c r="N4843" t="e">
        <f>INDEX(XML!$A$2:$R$782,MATCH(C4843,XML!$D$2:$D$737,0),2)</f>
        <v>#N/A</v>
      </c>
    </row>
    <row r="4844" spans="1:14" ht="56.25" x14ac:dyDescent="0.2">
      <c r="A4844">
        <v>28811</v>
      </c>
      <c r="B4844" t="s">
        <v>6272</v>
      </c>
      <c r="C4844" s="15" t="s">
        <v>6273</v>
      </c>
      <c r="D4844" s="15" t="s">
        <v>6274</v>
      </c>
      <c r="E4844">
        <v>8662</v>
      </c>
      <c r="F4844">
        <v>10190</v>
      </c>
      <c r="H4844" t="s">
        <v>746</v>
      </c>
      <c r="I4844">
        <v>1</v>
      </c>
      <c r="K4844" s="16">
        <f t="shared" si="225"/>
        <v>9701.44</v>
      </c>
      <c r="L4844" s="16">
        <f t="shared" si="226"/>
        <v>10212.042105263157</v>
      </c>
      <c r="M4844" s="16">
        <f t="shared" si="227"/>
        <v>11604.593301435407</v>
      </c>
      <c r="N4844" t="e">
        <f>INDEX(XML!$A$2:$R$782,MATCH(C4844,XML!$D$2:$D$737,0),2)</f>
        <v>#N/A</v>
      </c>
    </row>
    <row r="4845" spans="1:14" ht="22.5" customHeight="1" x14ac:dyDescent="0.2">
      <c r="A4845">
        <v>37351</v>
      </c>
      <c r="B4845" t="s">
        <v>6275</v>
      </c>
      <c r="C4845" s="15" t="s">
        <v>6276</v>
      </c>
      <c r="D4845" s="15" t="s">
        <v>20368</v>
      </c>
      <c r="E4845">
        <v>9767</v>
      </c>
      <c r="F4845">
        <v>11490</v>
      </c>
      <c r="H4845" t="s">
        <v>746</v>
      </c>
      <c r="K4845" s="16">
        <f t="shared" si="225"/>
        <v>10939.04</v>
      </c>
      <c r="L4845" s="16">
        <f t="shared" si="226"/>
        <v>11514.778947368421</v>
      </c>
      <c r="M4845" s="16">
        <f t="shared" si="227"/>
        <v>13084.976076555024</v>
      </c>
      <c r="N4845" t="e">
        <f>INDEX(XML!$A$2:$R$782,MATCH(C4845,XML!$D$2:$D$737,0),2)</f>
        <v>#N/A</v>
      </c>
    </row>
    <row r="4846" spans="1:14" ht="45" x14ac:dyDescent="0.2">
      <c r="A4846">
        <v>27359</v>
      </c>
      <c r="B4846" t="s">
        <v>6277</v>
      </c>
      <c r="C4846" s="15" t="s">
        <v>6278</v>
      </c>
      <c r="D4846" s="15" t="s">
        <v>6279</v>
      </c>
      <c r="E4846">
        <v>11042</v>
      </c>
      <c r="F4846">
        <v>12990</v>
      </c>
      <c r="H4846" t="s">
        <v>746</v>
      </c>
      <c r="K4846" s="16">
        <f t="shared" si="225"/>
        <v>12367.04</v>
      </c>
      <c r="L4846" s="16">
        <f t="shared" si="226"/>
        <v>13017.936842105262</v>
      </c>
      <c r="M4846" s="16">
        <f t="shared" si="227"/>
        <v>14793.110047846889</v>
      </c>
      <c r="N4846" t="e">
        <f>INDEX(XML!$A$2:$R$782,MATCH(C4846,XML!$D$2:$D$737,0),2)</f>
        <v>#N/A</v>
      </c>
    </row>
    <row r="4847" spans="1:14" ht="22.5" customHeight="1" x14ac:dyDescent="0.2">
      <c r="A4847">
        <v>3241</v>
      </c>
      <c r="B4847" t="s">
        <v>6280</v>
      </c>
      <c r="C4847" s="15" t="s">
        <v>6281</v>
      </c>
      <c r="D4847" s="15" t="s">
        <v>6282</v>
      </c>
      <c r="E4847">
        <v>11552</v>
      </c>
      <c r="F4847">
        <v>13590</v>
      </c>
      <c r="H4847">
        <v>44</v>
      </c>
      <c r="K4847" s="16">
        <f t="shared" si="225"/>
        <v>12938.24</v>
      </c>
      <c r="L4847" s="16">
        <f t="shared" si="226"/>
        <v>13619.2</v>
      </c>
      <c r="M4847" s="16">
        <f t="shared" si="227"/>
        <v>15476.363636363636</v>
      </c>
      <c r="N4847" t="e">
        <f>INDEX(XML!$A$2:$R$782,MATCH(C4847,XML!$D$2:$D$737,0),2)</f>
        <v>#N/A</v>
      </c>
    </row>
    <row r="4848" spans="1:14" ht="22.5" customHeight="1" x14ac:dyDescent="0.2">
      <c r="A4848">
        <v>31363</v>
      </c>
      <c r="B4848" t="s">
        <v>6283</v>
      </c>
      <c r="C4848" s="15" t="s">
        <v>6284</v>
      </c>
      <c r="D4848" s="15" t="s">
        <v>20369</v>
      </c>
      <c r="E4848">
        <v>11892</v>
      </c>
      <c r="F4848">
        <v>13990</v>
      </c>
      <c r="H4848" t="s">
        <v>746</v>
      </c>
      <c r="K4848" s="16">
        <f t="shared" si="225"/>
        <v>13319.04</v>
      </c>
      <c r="L4848" s="16">
        <f t="shared" si="226"/>
        <v>14020.042105263157</v>
      </c>
      <c r="M4848" s="16">
        <f t="shared" si="227"/>
        <v>15931.866028708133</v>
      </c>
      <c r="N4848" t="e">
        <f>INDEX(XML!$A$2:$R$782,MATCH(C4848,XML!$D$2:$D$737,0),2)</f>
        <v>#N/A</v>
      </c>
    </row>
    <row r="4849" spans="1:14" ht="67.5" x14ac:dyDescent="0.2">
      <c r="A4849">
        <v>24080</v>
      </c>
      <c r="B4849" t="s">
        <v>6285</v>
      </c>
      <c r="C4849" s="15" t="s">
        <v>6286</v>
      </c>
      <c r="D4849" s="15" t="s">
        <v>6287</v>
      </c>
      <c r="E4849">
        <v>13507</v>
      </c>
      <c r="F4849">
        <v>15890</v>
      </c>
      <c r="H4849" t="s">
        <v>746</v>
      </c>
      <c r="K4849" s="16">
        <f t="shared" si="225"/>
        <v>15127.84</v>
      </c>
      <c r="L4849" s="16">
        <f t="shared" si="226"/>
        <v>15924.042105263157</v>
      </c>
      <c r="M4849" s="16">
        <f t="shared" si="227"/>
        <v>18095.502392344497</v>
      </c>
      <c r="N4849" t="e">
        <f>INDEX(XML!$A$2:$R$782,MATCH(C4849,XML!$D$2:$D$737,0),2)</f>
        <v>#N/A</v>
      </c>
    </row>
    <row r="4850" spans="1:14" ht="22.5" customHeight="1" x14ac:dyDescent="0.2">
      <c r="A4850">
        <v>63134</v>
      </c>
      <c r="B4850" t="s">
        <v>27179</v>
      </c>
      <c r="C4850" s="15" t="s">
        <v>27180</v>
      </c>
      <c r="D4850" s="15" t="s">
        <v>27181</v>
      </c>
      <c r="E4850">
        <v>10152</v>
      </c>
      <c r="F4850">
        <v>12690</v>
      </c>
      <c r="H4850" t="s">
        <v>746</v>
      </c>
      <c r="K4850" s="16">
        <f t="shared" si="225"/>
        <v>11370.24</v>
      </c>
      <c r="L4850" s="16">
        <f t="shared" si="226"/>
        <v>11968.673684210526</v>
      </c>
      <c r="M4850" s="16">
        <f t="shared" si="227"/>
        <v>13600.765550239234</v>
      </c>
      <c r="N4850" t="e">
        <f>INDEX(XML!$A$2:$R$782,MATCH(C4850,XML!$D$2:$D$737,0),2)</f>
        <v>#N/A</v>
      </c>
    </row>
    <row r="4851" spans="1:14" ht="78.75" x14ac:dyDescent="0.2">
      <c r="A4851">
        <v>36099</v>
      </c>
      <c r="B4851" t="s">
        <v>6288</v>
      </c>
      <c r="C4851" s="15" t="s">
        <v>6289</v>
      </c>
      <c r="D4851" s="15" t="s">
        <v>20459</v>
      </c>
      <c r="E4851">
        <v>16652</v>
      </c>
      <c r="F4851">
        <v>19590</v>
      </c>
      <c r="H4851" t="s">
        <v>746</v>
      </c>
      <c r="K4851" s="16">
        <f t="shared" si="225"/>
        <v>18650.240000000002</v>
      </c>
      <c r="L4851" s="16">
        <f t="shared" si="226"/>
        <v>19631.831578947371</v>
      </c>
      <c r="M4851" s="16">
        <f t="shared" si="227"/>
        <v>22308.899521531104</v>
      </c>
      <c r="N4851" t="e">
        <f>INDEX(XML!$A$2:$R$782,MATCH(C4851,XML!$D$2:$D$737,0),2)</f>
        <v>#N/A</v>
      </c>
    </row>
    <row r="4852" spans="1:14" ht="22.5" customHeight="1" x14ac:dyDescent="0.2">
      <c r="A4852">
        <v>38037</v>
      </c>
      <c r="B4852" t="s">
        <v>6290</v>
      </c>
      <c r="C4852" s="15" t="s">
        <v>6291</v>
      </c>
      <c r="D4852" s="15" t="s">
        <v>6292</v>
      </c>
      <c r="E4852">
        <v>16142</v>
      </c>
      <c r="F4852">
        <v>18990</v>
      </c>
      <c r="H4852" t="s">
        <v>746</v>
      </c>
      <c r="K4852" s="16">
        <f t="shared" si="225"/>
        <v>18079.04</v>
      </c>
      <c r="L4852" s="16">
        <f t="shared" si="226"/>
        <v>19030.568421052631</v>
      </c>
      <c r="M4852" s="16">
        <f t="shared" si="227"/>
        <v>21625.645933014355</v>
      </c>
      <c r="N4852" t="e">
        <f>INDEX(XML!$A$2:$R$782,MATCH(C4852,XML!$D$2:$D$737,0),2)</f>
        <v>#N/A</v>
      </c>
    </row>
    <row r="4853" spans="1:14" ht="67.5" x14ac:dyDescent="0.2">
      <c r="A4853">
        <v>24083</v>
      </c>
      <c r="B4853" t="s">
        <v>6293</v>
      </c>
      <c r="C4853" s="15" t="s">
        <v>6294</v>
      </c>
      <c r="D4853" s="15" t="s">
        <v>6295</v>
      </c>
      <c r="E4853">
        <v>17842</v>
      </c>
      <c r="F4853">
        <v>20990</v>
      </c>
      <c r="H4853" t="s">
        <v>746</v>
      </c>
      <c r="K4853" s="16">
        <f t="shared" si="225"/>
        <v>19983.04</v>
      </c>
      <c r="L4853" s="16">
        <f t="shared" si="226"/>
        <v>21034.778947368421</v>
      </c>
      <c r="M4853" s="16">
        <f t="shared" si="227"/>
        <v>23903.157894736843</v>
      </c>
      <c r="N4853" t="e">
        <f>INDEX(XML!$A$2:$R$782,MATCH(C4853,XML!$D$2:$D$737,0),2)</f>
        <v>#N/A</v>
      </c>
    </row>
    <row r="4854" spans="1:14" ht="45" x14ac:dyDescent="0.2">
      <c r="A4854">
        <v>24084</v>
      </c>
      <c r="B4854" t="s">
        <v>6296</v>
      </c>
      <c r="C4854" s="15" t="s">
        <v>6297</v>
      </c>
      <c r="D4854" s="15" t="s">
        <v>6298</v>
      </c>
      <c r="E4854">
        <v>19117</v>
      </c>
      <c r="F4854">
        <v>22490</v>
      </c>
      <c r="H4854" t="s">
        <v>746</v>
      </c>
      <c r="K4854" s="16">
        <f t="shared" si="225"/>
        <v>21411.040000000001</v>
      </c>
      <c r="L4854" s="16">
        <f t="shared" si="226"/>
        <v>22537.936842105264</v>
      </c>
      <c r="M4854" s="16">
        <f t="shared" si="227"/>
        <v>25611.291866028707</v>
      </c>
      <c r="N4854" t="e">
        <f>INDEX(XML!$A$2:$R$782,MATCH(C4854,XML!$D$2:$D$737,0),2)</f>
        <v>#N/A</v>
      </c>
    </row>
    <row r="4855" spans="1:14" ht="56.25" x14ac:dyDescent="0.2">
      <c r="A4855">
        <v>34132</v>
      </c>
      <c r="B4855" t="s">
        <v>6299</v>
      </c>
      <c r="C4855" s="15" t="s">
        <v>6300</v>
      </c>
      <c r="D4855" s="15" t="s">
        <v>6301</v>
      </c>
      <c r="E4855">
        <v>19117</v>
      </c>
      <c r="F4855">
        <v>22490</v>
      </c>
      <c r="H4855" t="s">
        <v>746</v>
      </c>
      <c r="K4855" s="16">
        <f t="shared" si="225"/>
        <v>21411.040000000001</v>
      </c>
      <c r="L4855" s="16">
        <f t="shared" si="226"/>
        <v>22537.936842105264</v>
      </c>
      <c r="M4855" s="16">
        <f t="shared" si="227"/>
        <v>25611.291866028707</v>
      </c>
      <c r="N4855" t="e">
        <f>INDEX(XML!$A$2:$R$782,MATCH(C4855,XML!$D$2:$D$737,0),2)</f>
        <v>#N/A</v>
      </c>
    </row>
    <row r="4856" spans="1:14" ht="101.25" x14ac:dyDescent="0.2">
      <c r="A4856">
        <v>41396</v>
      </c>
      <c r="B4856" t="s">
        <v>6302</v>
      </c>
      <c r="C4856" s="15" t="s">
        <v>6303</v>
      </c>
      <c r="D4856" s="15" t="s">
        <v>6304</v>
      </c>
      <c r="E4856">
        <v>23792</v>
      </c>
      <c r="F4856">
        <v>27990</v>
      </c>
      <c r="H4856" t="s">
        <v>746</v>
      </c>
      <c r="K4856" s="16">
        <f t="shared" si="225"/>
        <v>26647.040000000001</v>
      </c>
      <c r="L4856" s="16">
        <f t="shared" si="226"/>
        <v>28049.515789473684</v>
      </c>
      <c r="M4856" s="16">
        <f t="shared" si="227"/>
        <v>31874.44976076555</v>
      </c>
      <c r="N4856" t="e">
        <f>INDEX(XML!$A$2:$R$782,MATCH(C4856,XML!$D$2:$D$737,0),2)</f>
        <v>#N/A</v>
      </c>
    </row>
    <row r="4857" spans="1:14" ht="101.25" x14ac:dyDescent="0.2">
      <c r="A4857">
        <v>39784</v>
      </c>
      <c r="B4857" t="s">
        <v>6305</v>
      </c>
      <c r="C4857" s="15" t="s">
        <v>6306</v>
      </c>
      <c r="D4857" s="15" t="s">
        <v>6307</v>
      </c>
      <c r="E4857">
        <v>24642</v>
      </c>
      <c r="F4857">
        <v>28990</v>
      </c>
      <c r="H4857" t="s">
        <v>746</v>
      </c>
      <c r="K4857" s="16">
        <f t="shared" si="225"/>
        <v>27599.040000000001</v>
      </c>
      <c r="L4857" s="16">
        <f t="shared" si="226"/>
        <v>29051.621052631577</v>
      </c>
      <c r="M4857" s="16">
        <f t="shared" si="227"/>
        <v>33013.205741626793</v>
      </c>
      <c r="N4857" t="e">
        <f>INDEX(XML!$A$2:$R$782,MATCH(C4857,XML!$D$2:$D$737,0),2)</f>
        <v>#N/A</v>
      </c>
    </row>
    <row r="4858" spans="1:14" ht="78.75" x14ac:dyDescent="0.2">
      <c r="A4858">
        <v>34133</v>
      </c>
      <c r="B4858" t="s">
        <v>6308</v>
      </c>
      <c r="C4858" s="15" t="s">
        <v>6309</v>
      </c>
      <c r="D4858" s="15" t="s">
        <v>6310</v>
      </c>
      <c r="E4858">
        <v>26342</v>
      </c>
      <c r="F4858">
        <v>30990</v>
      </c>
      <c r="H4858">
        <v>36</v>
      </c>
      <c r="K4858" s="16">
        <f t="shared" si="225"/>
        <v>29503.040000000001</v>
      </c>
      <c r="L4858" s="16">
        <f t="shared" si="226"/>
        <v>31055.831578947367</v>
      </c>
      <c r="M4858" s="16">
        <f t="shared" si="227"/>
        <v>35290.717703349277</v>
      </c>
      <c r="N4858" t="e">
        <f>INDEX(XML!$A$2:$R$782,MATCH(C4858,XML!$D$2:$D$737,0),2)</f>
        <v>#N/A</v>
      </c>
    </row>
    <row r="4859" spans="1:14" ht="78.75" x14ac:dyDescent="0.2">
      <c r="A4859">
        <v>28587</v>
      </c>
      <c r="B4859" t="s">
        <v>6311</v>
      </c>
      <c r="C4859" s="15" t="s">
        <v>6312</v>
      </c>
      <c r="D4859" s="15" t="s">
        <v>47991</v>
      </c>
      <c r="E4859">
        <v>26342</v>
      </c>
      <c r="F4859">
        <v>30990</v>
      </c>
      <c r="H4859" t="s">
        <v>746</v>
      </c>
      <c r="K4859" s="16">
        <f t="shared" si="225"/>
        <v>29503.040000000001</v>
      </c>
      <c r="L4859" s="16">
        <f t="shared" si="226"/>
        <v>31055.831578947367</v>
      </c>
      <c r="M4859" s="16">
        <f t="shared" si="227"/>
        <v>35290.717703349277</v>
      </c>
      <c r="N4859" t="e">
        <f>INDEX(XML!$A$2:$R$782,MATCH(C4859,XML!$D$2:$D$737,0),2)</f>
        <v>#N/A</v>
      </c>
    </row>
    <row r="4860" spans="1:14" ht="180" x14ac:dyDescent="0.2">
      <c r="A4860">
        <v>36654</v>
      </c>
      <c r="B4860" t="s">
        <v>6313</v>
      </c>
      <c r="C4860" s="15" t="s">
        <v>6314</v>
      </c>
      <c r="D4860" s="15" t="s">
        <v>6315</v>
      </c>
      <c r="E4860">
        <v>29742</v>
      </c>
      <c r="F4860">
        <v>34990</v>
      </c>
      <c r="H4860">
        <v>14</v>
      </c>
      <c r="K4860" s="16">
        <f t="shared" si="225"/>
        <v>33311.040000000001</v>
      </c>
      <c r="L4860" s="16">
        <f t="shared" si="226"/>
        <v>35064.252631578951</v>
      </c>
      <c r="M4860" s="16">
        <f t="shared" si="227"/>
        <v>39845.741626794268</v>
      </c>
      <c r="N4860" t="e">
        <f>INDEX(XML!$A$2:$R$782,MATCH(C4860,XML!$D$2:$D$737,0),2)</f>
        <v>#N/A</v>
      </c>
    </row>
    <row r="4861" spans="1:14" ht="78.75" x14ac:dyDescent="0.2">
      <c r="A4861">
        <v>34498</v>
      </c>
      <c r="B4861" t="s">
        <v>6316</v>
      </c>
      <c r="C4861" s="15" t="s">
        <v>6317</v>
      </c>
      <c r="D4861" s="15" t="s">
        <v>6318</v>
      </c>
      <c r="E4861">
        <v>28892</v>
      </c>
      <c r="F4861">
        <v>33990</v>
      </c>
      <c r="H4861" t="s">
        <v>746</v>
      </c>
      <c r="K4861" s="16">
        <f t="shared" si="225"/>
        <v>32359.040000000001</v>
      </c>
      <c r="L4861" s="16">
        <f t="shared" si="226"/>
        <v>34062.14736842105</v>
      </c>
      <c r="M4861" s="16">
        <f t="shared" si="227"/>
        <v>38706.985645933011</v>
      </c>
      <c r="N4861" t="e">
        <f>INDEX(XML!$A$2:$R$782,MATCH(C4861,XML!$D$2:$D$737,0),2)</f>
        <v>#N/A</v>
      </c>
    </row>
    <row r="4862" spans="1:14" ht="67.5" x14ac:dyDescent="0.2">
      <c r="A4862">
        <v>52658</v>
      </c>
      <c r="B4862" t="s">
        <v>6421</v>
      </c>
      <c r="C4862" s="15" t="s">
        <v>6422</v>
      </c>
      <c r="D4862" s="15" t="s">
        <v>6423</v>
      </c>
      <c r="E4862">
        <v>29742</v>
      </c>
      <c r="F4862">
        <v>34990</v>
      </c>
      <c r="H4862" t="s">
        <v>746</v>
      </c>
      <c r="K4862" s="16">
        <f t="shared" si="225"/>
        <v>33311.040000000001</v>
      </c>
      <c r="L4862" s="16">
        <f t="shared" si="226"/>
        <v>35064.252631578951</v>
      </c>
      <c r="M4862" s="16">
        <f t="shared" si="227"/>
        <v>39845.741626794268</v>
      </c>
      <c r="N4862" t="e">
        <f>INDEX(XML!$A$2:$R$782,MATCH(C4862,XML!$D$2:$D$737,0),2)</f>
        <v>#N/A</v>
      </c>
    </row>
    <row r="4863" spans="1:14" ht="78.75" x14ac:dyDescent="0.2">
      <c r="A4863">
        <v>37350</v>
      </c>
      <c r="B4863" t="s">
        <v>6319</v>
      </c>
      <c r="C4863" s="15" t="s">
        <v>6320</v>
      </c>
      <c r="D4863" s="15" t="s">
        <v>20460</v>
      </c>
      <c r="E4863">
        <v>29742</v>
      </c>
      <c r="F4863">
        <v>34990</v>
      </c>
      <c r="H4863">
        <v>9</v>
      </c>
      <c r="K4863" s="16">
        <f t="shared" si="225"/>
        <v>33311.040000000001</v>
      </c>
      <c r="L4863" s="16">
        <f t="shared" si="226"/>
        <v>35064.252631578951</v>
      </c>
      <c r="M4863" s="16">
        <f t="shared" si="227"/>
        <v>39845.741626794268</v>
      </c>
      <c r="N4863" t="e">
        <f>INDEX(XML!$A$2:$R$782,MATCH(C4863,XML!$D$2:$D$737,0),2)</f>
        <v>#N/A</v>
      </c>
    </row>
    <row r="4864" spans="1:14" ht="22.5" customHeight="1" x14ac:dyDescent="0.2">
      <c r="A4864">
        <v>34496</v>
      </c>
      <c r="B4864" t="s">
        <v>6321</v>
      </c>
      <c r="C4864" s="15" t="s">
        <v>6322</v>
      </c>
      <c r="D4864" s="15" t="s">
        <v>6323</v>
      </c>
      <c r="E4864">
        <v>33992</v>
      </c>
      <c r="F4864">
        <v>39990</v>
      </c>
      <c r="H4864" t="s">
        <v>746</v>
      </c>
      <c r="K4864" s="16">
        <f t="shared" si="225"/>
        <v>38071.040000000001</v>
      </c>
      <c r="L4864" s="16">
        <f t="shared" si="226"/>
        <v>40074.778947368424</v>
      </c>
      <c r="M4864" s="16">
        <f t="shared" si="227"/>
        <v>45539.521531100479</v>
      </c>
      <c r="N4864" t="e">
        <f>INDEX(XML!$A$2:$R$782,MATCH(C4864,XML!$D$2:$D$737,0),2)</f>
        <v>#N/A</v>
      </c>
    </row>
    <row r="4865" spans="1:14" ht="56.25" x14ac:dyDescent="0.2">
      <c r="A4865">
        <v>55607</v>
      </c>
      <c r="B4865" t="s">
        <v>13145</v>
      </c>
      <c r="C4865" s="15" t="s">
        <v>13146</v>
      </c>
      <c r="D4865" s="15" t="s">
        <v>13147</v>
      </c>
      <c r="E4865">
        <v>28892</v>
      </c>
      <c r="F4865">
        <v>33990</v>
      </c>
      <c r="H4865" t="s">
        <v>746</v>
      </c>
      <c r="K4865" s="16">
        <f t="shared" si="225"/>
        <v>32359.040000000001</v>
      </c>
      <c r="L4865" s="16">
        <f t="shared" si="226"/>
        <v>34062.14736842105</v>
      </c>
      <c r="M4865" s="16">
        <f t="shared" si="227"/>
        <v>38706.985645933011</v>
      </c>
      <c r="N4865" t="e">
        <f>INDEX(XML!$A$2:$R$782,MATCH(C4865,XML!$D$2:$D$737,0),2)</f>
        <v>#N/A</v>
      </c>
    </row>
    <row r="4866" spans="1:14" ht="22.5" customHeight="1" x14ac:dyDescent="0.2">
      <c r="A4866">
        <v>69767</v>
      </c>
      <c r="B4866" t="s">
        <v>26678</v>
      </c>
      <c r="C4866" s="15" t="s">
        <v>26679</v>
      </c>
      <c r="D4866" s="15" t="s">
        <v>26680</v>
      </c>
      <c r="E4866">
        <v>27192</v>
      </c>
      <c r="F4866">
        <v>31990</v>
      </c>
      <c r="H4866">
        <v>47</v>
      </c>
      <c r="K4866" s="16">
        <f t="shared" si="225"/>
        <v>30455.040000000001</v>
      </c>
      <c r="L4866" s="16">
        <f t="shared" si="226"/>
        <v>32057.936842105264</v>
      </c>
      <c r="M4866" s="16">
        <f t="shared" si="227"/>
        <v>36429.473684210527</v>
      </c>
      <c r="N4866" t="e">
        <f>INDEX(XML!$A$2:$R$782,MATCH(C4866,XML!$D$2:$D$737,0),2)</f>
        <v>#N/A</v>
      </c>
    </row>
    <row r="4867" spans="1:14" ht="45" x14ac:dyDescent="0.2">
      <c r="A4867">
        <v>82990</v>
      </c>
      <c r="B4867" t="s">
        <v>44560</v>
      </c>
      <c r="C4867" s="15" t="s">
        <v>44561</v>
      </c>
      <c r="D4867" s="15" t="s">
        <v>44562</v>
      </c>
      <c r="E4867">
        <v>24352</v>
      </c>
      <c r="F4867">
        <v>28990</v>
      </c>
      <c r="H4867">
        <v>9</v>
      </c>
      <c r="K4867" s="16">
        <f t="shared" si="225"/>
        <v>27274.239999999998</v>
      </c>
      <c r="L4867" s="16">
        <f t="shared" si="226"/>
        <v>28709.726315789474</v>
      </c>
      <c r="M4867" s="16">
        <f t="shared" si="227"/>
        <v>32624.688995215311</v>
      </c>
      <c r="N4867" t="e">
        <f>INDEX(XML!$A$2:$R$782,MATCH(C4867,XML!$D$2:$D$737,0),2)</f>
        <v>#N/A</v>
      </c>
    </row>
    <row r="4868" spans="1:14" ht="22.5" customHeight="1" x14ac:dyDescent="0.2">
      <c r="A4868">
        <v>40416</v>
      </c>
      <c r="B4868" t="s">
        <v>6324</v>
      </c>
      <c r="C4868" s="15" t="s">
        <v>6325</v>
      </c>
      <c r="D4868" s="15" t="s">
        <v>6326</v>
      </c>
      <c r="E4868">
        <v>35692</v>
      </c>
      <c r="F4868">
        <v>41990</v>
      </c>
      <c r="H4868">
        <v>50</v>
      </c>
      <c r="K4868" s="16">
        <f t="shared" si="225"/>
        <v>39975.040000000001</v>
      </c>
      <c r="L4868" s="16">
        <f t="shared" si="226"/>
        <v>42078.989473684211</v>
      </c>
      <c r="M4868" s="16">
        <f t="shared" si="227"/>
        <v>47817.033492822964</v>
      </c>
      <c r="N4868" t="e">
        <f>INDEX(XML!$A$2:$R$782,MATCH(C4868,XML!$D$2:$D$737,0),2)</f>
        <v>#N/A</v>
      </c>
    </row>
    <row r="4869" spans="1:14" ht="22.5" customHeight="1" x14ac:dyDescent="0.2">
      <c r="A4869">
        <v>34497</v>
      </c>
      <c r="B4869" t="s">
        <v>6327</v>
      </c>
      <c r="C4869" s="15" t="s">
        <v>6328</v>
      </c>
      <c r="D4869" s="15" t="s">
        <v>6329</v>
      </c>
      <c r="E4869">
        <v>41642</v>
      </c>
      <c r="F4869">
        <v>48990</v>
      </c>
      <c r="H4869">
        <v>34</v>
      </c>
      <c r="K4869" s="16">
        <f t="shared" ref="K4869:K4932" si="228">IF(E4869&gt;49999,E4869+E4869*0.07,IF(E4869&lt;=49999,E4869+E4869*0.12))</f>
        <v>46639.040000000001</v>
      </c>
      <c r="L4869" s="16">
        <f t="shared" ref="L4869:L4932" si="229">K4869*100/95</f>
        <v>49093.72631578947</v>
      </c>
      <c r="M4869" s="16">
        <f t="shared" ref="M4869:M4932" si="230">IF(COUNTIF(C4869,"*Dahua*"),F4869-10,L4869*100/88)</f>
        <v>55788.325358851675</v>
      </c>
      <c r="N4869" t="e">
        <f>INDEX(XML!$A$2:$R$782,MATCH(C4869,XML!$D$2:$D$737,0),2)</f>
        <v>#N/A</v>
      </c>
    </row>
    <row r="4870" spans="1:14" ht="22.5" customHeight="1" x14ac:dyDescent="0.2">
      <c r="A4870">
        <v>79401</v>
      </c>
      <c r="B4870" t="s">
        <v>44554</v>
      </c>
      <c r="C4870" s="15" t="s">
        <v>44555</v>
      </c>
      <c r="D4870" s="15" t="s">
        <v>44556</v>
      </c>
      <c r="E4870">
        <v>33992</v>
      </c>
      <c r="F4870">
        <v>39990</v>
      </c>
      <c r="H4870">
        <v>5</v>
      </c>
      <c r="K4870" s="16">
        <f t="shared" si="228"/>
        <v>38071.040000000001</v>
      </c>
      <c r="L4870" s="16">
        <f t="shared" si="229"/>
        <v>40074.778947368424</v>
      </c>
      <c r="M4870" s="16">
        <f t="shared" si="230"/>
        <v>45539.521531100479</v>
      </c>
      <c r="N4870" t="e">
        <f>INDEX(XML!$A$2:$R$782,MATCH(C4870,XML!$D$2:$D$737,0),2)</f>
        <v>#N/A</v>
      </c>
    </row>
    <row r="4871" spans="1:14" ht="101.25" x14ac:dyDescent="0.2">
      <c r="A4871">
        <v>43206</v>
      </c>
      <c r="B4871" t="s">
        <v>6330</v>
      </c>
      <c r="C4871" s="15" t="s">
        <v>6331</v>
      </c>
      <c r="D4871" s="15" t="s">
        <v>6332</v>
      </c>
      <c r="E4871">
        <v>42492</v>
      </c>
      <c r="F4871">
        <v>49990</v>
      </c>
      <c r="H4871" t="s">
        <v>746</v>
      </c>
      <c r="K4871" s="16">
        <f t="shared" si="228"/>
        <v>47591.040000000001</v>
      </c>
      <c r="L4871" s="16">
        <f t="shared" si="229"/>
        <v>50095.831578947371</v>
      </c>
      <c r="M4871" s="16">
        <f t="shared" si="230"/>
        <v>56927.081339712924</v>
      </c>
      <c r="N4871" t="e">
        <f>INDEX(XML!$A$2:$R$782,MATCH(C4871,XML!$D$2:$D$737,0),2)</f>
        <v>#N/A</v>
      </c>
    </row>
    <row r="4872" spans="1:14" ht="78.75" x14ac:dyDescent="0.2">
      <c r="A4872">
        <v>42354</v>
      </c>
      <c r="B4872" t="s">
        <v>6333</v>
      </c>
      <c r="C4872" s="15" t="s">
        <v>6334</v>
      </c>
      <c r="D4872" s="15" t="s">
        <v>6335</v>
      </c>
      <c r="E4872">
        <v>46742</v>
      </c>
      <c r="F4872">
        <v>54990</v>
      </c>
      <c r="H4872" t="s">
        <v>746</v>
      </c>
      <c r="K4872" s="16">
        <f t="shared" si="228"/>
        <v>52351.040000000001</v>
      </c>
      <c r="L4872" s="16">
        <f t="shared" si="229"/>
        <v>55106.357894736844</v>
      </c>
      <c r="M4872" s="16">
        <f t="shared" si="230"/>
        <v>62620.861244019143</v>
      </c>
      <c r="N4872" t="e">
        <f>INDEX(XML!$A$2:$R$782,MATCH(C4872,XML!$D$2:$D$737,0),2)</f>
        <v>#N/A</v>
      </c>
    </row>
    <row r="4873" spans="1:14" ht="22.5" customHeight="1" x14ac:dyDescent="0.2">
      <c r="A4873">
        <v>76078</v>
      </c>
      <c r="B4873" t="s">
        <v>44551</v>
      </c>
      <c r="C4873" s="15" t="s">
        <v>44552</v>
      </c>
      <c r="D4873" s="15" t="s">
        <v>44553</v>
      </c>
      <c r="E4873">
        <v>48442</v>
      </c>
      <c r="F4873">
        <v>56990</v>
      </c>
      <c r="K4873" s="16">
        <f t="shared" si="228"/>
        <v>54255.040000000001</v>
      </c>
      <c r="L4873" s="16">
        <f t="shared" si="229"/>
        <v>57110.568421052631</v>
      </c>
      <c r="M4873" s="16">
        <f t="shared" si="230"/>
        <v>64898.373205741627</v>
      </c>
      <c r="N4873" t="e">
        <f>INDEX(XML!$A$2:$R$782,MATCH(C4873,XML!$D$2:$D$737,0),2)</f>
        <v>#N/A</v>
      </c>
    </row>
    <row r="4874" spans="1:14" ht="22.5" customHeight="1" x14ac:dyDescent="0.2">
      <c r="A4874">
        <v>71949</v>
      </c>
      <c r="B4874" t="s">
        <v>28990</v>
      </c>
      <c r="C4874" s="15" t="s">
        <v>28991</v>
      </c>
      <c r="D4874" s="15" t="s">
        <v>29033</v>
      </c>
      <c r="E4874">
        <v>44192</v>
      </c>
      <c r="F4874">
        <v>51990</v>
      </c>
      <c r="H4874">
        <v>9</v>
      </c>
      <c r="K4874" s="16">
        <f t="shared" si="228"/>
        <v>49495.040000000001</v>
      </c>
      <c r="L4874" s="16">
        <f t="shared" si="229"/>
        <v>52100.042105263157</v>
      </c>
      <c r="M4874" s="16">
        <f t="shared" si="230"/>
        <v>59204.593301435401</v>
      </c>
      <c r="N4874" t="e">
        <f>INDEX(XML!$A$2:$R$782,MATCH(C4874,XML!$D$2:$D$737,0),2)</f>
        <v>#N/A</v>
      </c>
    </row>
    <row r="4875" spans="1:14" ht="22.5" customHeight="1" x14ac:dyDescent="0.2">
      <c r="A4875">
        <v>58679</v>
      </c>
      <c r="B4875" t="s">
        <v>15844</v>
      </c>
      <c r="C4875" s="15" t="s">
        <v>15845</v>
      </c>
      <c r="D4875" s="15" t="s">
        <v>15846</v>
      </c>
      <c r="E4875">
        <v>58642</v>
      </c>
      <c r="F4875">
        <v>68990</v>
      </c>
      <c r="H4875">
        <v>9</v>
      </c>
      <c r="K4875" s="16">
        <f t="shared" si="228"/>
        <v>62746.94</v>
      </c>
      <c r="L4875" s="16">
        <f t="shared" si="229"/>
        <v>66049.410526315783</v>
      </c>
      <c r="M4875" s="16">
        <f t="shared" si="230"/>
        <v>75056.148325358852</v>
      </c>
      <c r="N4875" t="e">
        <f>INDEX(XML!$A$2:$R$782,MATCH(C4875,XML!$D$2:$D$737,0),2)</f>
        <v>#N/A</v>
      </c>
    </row>
    <row r="4876" spans="1:14" ht="22.5" customHeight="1" x14ac:dyDescent="0.2">
      <c r="A4876">
        <v>82989</v>
      </c>
      <c r="B4876" t="s">
        <v>44557</v>
      </c>
      <c r="C4876" s="15" t="s">
        <v>44558</v>
      </c>
      <c r="D4876" s="15" t="s">
        <v>44559</v>
      </c>
      <c r="E4876">
        <v>142792</v>
      </c>
      <c r="F4876">
        <v>169990</v>
      </c>
      <c r="H4876">
        <v>2</v>
      </c>
      <c r="K4876" s="16">
        <f t="shared" si="228"/>
        <v>152787.44</v>
      </c>
      <c r="L4876" s="16">
        <f t="shared" si="229"/>
        <v>160828.8842105263</v>
      </c>
      <c r="M4876" s="16">
        <f t="shared" si="230"/>
        <v>182760.09569377991</v>
      </c>
      <c r="N4876" t="e">
        <f>INDEX(XML!$A$2:$R$782,MATCH(C4876,XML!$D$2:$D$737,0),2)</f>
        <v>#N/A</v>
      </c>
    </row>
    <row r="4877" spans="1:14" ht="112.5" x14ac:dyDescent="0.2">
      <c r="A4877">
        <v>69766</v>
      </c>
      <c r="B4877" t="s">
        <v>26675</v>
      </c>
      <c r="C4877" s="15" t="s">
        <v>26676</v>
      </c>
      <c r="D4877" s="15" t="s">
        <v>26677</v>
      </c>
      <c r="E4877">
        <v>62892</v>
      </c>
      <c r="F4877">
        <v>73990</v>
      </c>
      <c r="H4877">
        <v>12</v>
      </c>
      <c r="K4877" s="16">
        <f t="shared" si="228"/>
        <v>67294.44</v>
      </c>
      <c r="L4877" s="16">
        <f t="shared" si="229"/>
        <v>70836.252631578944</v>
      </c>
      <c r="M4877" s="16">
        <f t="shared" si="230"/>
        <v>80495.741626794261</v>
      </c>
      <c r="N4877" t="e">
        <f>INDEX(XML!$A$2:$R$782,MATCH(C4877,XML!$D$2:$D$737,0),2)</f>
        <v>#N/A</v>
      </c>
    </row>
    <row r="4878" spans="1:14" ht="22.5" customHeight="1" x14ac:dyDescent="0.2">
      <c r="A4878">
        <v>38174</v>
      </c>
      <c r="B4878" t="s">
        <v>6341</v>
      </c>
      <c r="C4878" s="15" t="s">
        <v>6342</v>
      </c>
      <c r="D4878" s="15" t="s">
        <v>20461</v>
      </c>
      <c r="E4878">
        <v>72242</v>
      </c>
      <c r="F4878">
        <v>84990</v>
      </c>
      <c r="K4878" s="16">
        <f t="shared" si="228"/>
        <v>77298.94</v>
      </c>
      <c r="L4878" s="16">
        <f t="shared" si="229"/>
        <v>81367.30526315789</v>
      </c>
      <c r="M4878" s="16">
        <f t="shared" si="230"/>
        <v>92462.846889952139</v>
      </c>
      <c r="N4878" t="e">
        <f>INDEX(XML!$A$2:$R$782,MATCH(C4878,XML!$D$2:$D$737,0),2)</f>
        <v>#N/A</v>
      </c>
    </row>
    <row r="4879" spans="1:14" ht="90" x14ac:dyDescent="0.2">
      <c r="A4879">
        <v>58678</v>
      </c>
      <c r="B4879" t="s">
        <v>15847</v>
      </c>
      <c r="C4879" s="15" t="s">
        <v>15848</v>
      </c>
      <c r="D4879" s="15" t="s">
        <v>15849</v>
      </c>
      <c r="E4879">
        <v>89242</v>
      </c>
      <c r="F4879">
        <v>104990</v>
      </c>
      <c r="K4879" s="16">
        <f t="shared" si="228"/>
        <v>95488.94</v>
      </c>
      <c r="L4879" s="16">
        <f t="shared" si="229"/>
        <v>100514.67368421053</v>
      </c>
      <c r="M4879" s="16">
        <f t="shared" si="230"/>
        <v>114221.22009569379</v>
      </c>
      <c r="N4879" t="e">
        <f>INDEX(XML!$A$2:$R$782,MATCH(C4879,XML!$D$2:$D$737,0),2)</f>
        <v>#N/A</v>
      </c>
    </row>
    <row r="4880" spans="1:14" ht="112.5" x14ac:dyDescent="0.2">
      <c r="A4880">
        <v>37352</v>
      </c>
      <c r="B4880" t="s">
        <v>6345</v>
      </c>
      <c r="C4880" s="15" t="s">
        <v>6346</v>
      </c>
      <c r="D4880" s="15" t="s">
        <v>20462</v>
      </c>
      <c r="E4880">
        <v>125792</v>
      </c>
      <c r="F4880">
        <v>147990</v>
      </c>
      <c r="K4880" s="16">
        <f t="shared" si="228"/>
        <v>134597.44</v>
      </c>
      <c r="L4880" s="16">
        <f t="shared" si="229"/>
        <v>141681.51578947369</v>
      </c>
      <c r="M4880" s="16">
        <f t="shared" si="230"/>
        <v>161001.72248803827</v>
      </c>
      <c r="N4880" t="e">
        <f>INDEX(XML!$A$2:$R$782,MATCH(C4880,XML!$D$2:$D$737,0),2)</f>
        <v>#N/A</v>
      </c>
    </row>
    <row r="4881" spans="1:14" ht="101.25" x14ac:dyDescent="0.2">
      <c r="A4881">
        <v>52657</v>
      </c>
      <c r="B4881" t="s">
        <v>6418</v>
      </c>
      <c r="C4881" s="15" t="s">
        <v>6419</v>
      </c>
      <c r="D4881" s="15" t="s">
        <v>6420</v>
      </c>
      <c r="E4881">
        <v>144492</v>
      </c>
      <c r="F4881">
        <v>169990</v>
      </c>
      <c r="K4881" s="16">
        <f t="shared" si="228"/>
        <v>154606.44</v>
      </c>
      <c r="L4881" s="16">
        <f t="shared" si="229"/>
        <v>162743.62105263158</v>
      </c>
      <c r="M4881" s="16">
        <f t="shared" si="230"/>
        <v>184935.93301435409</v>
      </c>
      <c r="N4881" t="e">
        <f>INDEX(XML!$A$2:$R$782,MATCH(C4881,XML!$D$2:$D$737,0),2)</f>
        <v>#N/A</v>
      </c>
    </row>
    <row r="4882" spans="1:14" ht="22.5" customHeight="1" x14ac:dyDescent="0.2">
      <c r="A4882">
        <v>83018</v>
      </c>
      <c r="B4882" t="s">
        <v>44566</v>
      </c>
      <c r="C4882" s="15" t="s">
        <v>44567</v>
      </c>
      <c r="D4882" s="15" t="s">
        <v>44568</v>
      </c>
      <c r="E4882">
        <v>40792</v>
      </c>
      <c r="F4882">
        <v>47990</v>
      </c>
      <c r="H4882">
        <v>3</v>
      </c>
      <c r="K4882" s="16">
        <f t="shared" si="228"/>
        <v>45687.040000000001</v>
      </c>
      <c r="L4882" s="16">
        <f t="shared" si="229"/>
        <v>48091.621052631577</v>
      </c>
      <c r="M4882" s="16">
        <f t="shared" si="230"/>
        <v>54649.569377990432</v>
      </c>
      <c r="N4882" t="e">
        <f>INDEX(XML!$A$2:$R$782,MATCH(C4882,XML!$D$2:$D$737,0),2)</f>
        <v>#N/A</v>
      </c>
    </row>
    <row r="4883" spans="1:14" ht="67.5" x14ac:dyDescent="0.2">
      <c r="A4883">
        <v>79400</v>
      </c>
      <c r="B4883" t="s">
        <v>37570</v>
      </c>
      <c r="C4883" s="15" t="s">
        <v>37571</v>
      </c>
      <c r="D4883" s="15" t="s">
        <v>40771</v>
      </c>
      <c r="E4883">
        <v>45042</v>
      </c>
      <c r="F4883">
        <v>52990</v>
      </c>
      <c r="K4883" s="16">
        <f t="shared" si="228"/>
        <v>50447.040000000001</v>
      </c>
      <c r="L4883" s="16">
        <f t="shared" si="229"/>
        <v>53102.14736842105</v>
      </c>
      <c r="M4883" s="16">
        <f t="shared" si="230"/>
        <v>60343.349282296651</v>
      </c>
      <c r="N4883" t="e">
        <f>INDEX(XML!$A$2:$R$782,MATCH(C4883,XML!$D$2:$D$737,0),2)</f>
        <v>#N/A</v>
      </c>
    </row>
    <row r="4884" spans="1:14" ht="78.75" x14ac:dyDescent="0.2">
      <c r="A4884">
        <v>83019</v>
      </c>
      <c r="B4884" t="s">
        <v>44569</v>
      </c>
      <c r="C4884" s="15" t="s">
        <v>44570</v>
      </c>
      <c r="D4884" s="15" t="s">
        <v>44571</v>
      </c>
      <c r="E4884">
        <v>53752</v>
      </c>
      <c r="F4884">
        <v>63990</v>
      </c>
      <c r="H4884">
        <v>13</v>
      </c>
      <c r="K4884" s="16">
        <f t="shared" si="228"/>
        <v>57514.64</v>
      </c>
      <c r="L4884" s="16">
        <f t="shared" si="229"/>
        <v>60541.72631578947</v>
      </c>
      <c r="M4884" s="16">
        <f t="shared" si="230"/>
        <v>68797.416267942579</v>
      </c>
      <c r="N4884" t="e">
        <f>INDEX(XML!$A$2:$R$782,MATCH(C4884,XML!$D$2:$D$737,0),2)</f>
        <v>#N/A</v>
      </c>
    </row>
    <row r="4885" spans="1:14" ht="22.5" customHeight="1" x14ac:dyDescent="0.2">
      <c r="A4885">
        <v>36660</v>
      </c>
      <c r="B4885" t="s">
        <v>6347</v>
      </c>
      <c r="C4885" s="15" t="s">
        <v>6348</v>
      </c>
      <c r="D4885" s="15" t="s">
        <v>6349</v>
      </c>
      <c r="E4885">
        <v>140242</v>
      </c>
      <c r="F4885">
        <v>164990</v>
      </c>
      <c r="K4885" s="16">
        <f t="shared" si="228"/>
        <v>150058.94</v>
      </c>
      <c r="L4885" s="16">
        <f t="shared" si="229"/>
        <v>157956.77894736841</v>
      </c>
      <c r="M4885" s="16">
        <f t="shared" si="230"/>
        <v>179496.33971291865</v>
      </c>
      <c r="N4885" t="e">
        <f>INDEX(XML!$A$2:$R$782,MATCH(C4885,XML!$D$2:$D$737,0),2)</f>
        <v>#N/A</v>
      </c>
    </row>
    <row r="4886" spans="1:14" ht="22.5" customHeight="1" x14ac:dyDescent="0.2">
      <c r="A4886">
        <v>83017</v>
      </c>
      <c r="B4886" t="s">
        <v>44563</v>
      </c>
      <c r="C4886" s="15" t="s">
        <v>44564</v>
      </c>
      <c r="D4886" s="15" t="s">
        <v>44565</v>
      </c>
      <c r="E4886">
        <v>117292</v>
      </c>
      <c r="F4886">
        <v>137990</v>
      </c>
      <c r="K4886" s="16">
        <f t="shared" si="228"/>
        <v>125502.44</v>
      </c>
      <c r="L4886" s="16">
        <f t="shared" si="229"/>
        <v>132107.83157894737</v>
      </c>
      <c r="M4886" s="16">
        <f t="shared" si="230"/>
        <v>150122.53588516748</v>
      </c>
      <c r="N4886" t="e">
        <f>INDEX(XML!$A$2:$R$782,MATCH(C4886,XML!$D$2:$D$737,0),2)</f>
        <v>#N/A</v>
      </c>
    </row>
    <row r="4887" spans="1:14" ht="22.5" customHeight="1" x14ac:dyDescent="0.2">
      <c r="A4887">
        <v>72836</v>
      </c>
      <c r="B4887" t="s">
        <v>37270</v>
      </c>
      <c r="C4887" s="15" t="s">
        <v>37271</v>
      </c>
      <c r="D4887" s="15" t="s">
        <v>40772</v>
      </c>
      <c r="E4887">
        <v>36900</v>
      </c>
      <c r="F4887">
        <v>47000</v>
      </c>
      <c r="H4887">
        <v>42</v>
      </c>
      <c r="K4887" s="16">
        <f t="shared" si="228"/>
        <v>41328</v>
      </c>
      <c r="L4887" s="16">
        <f t="shared" si="229"/>
        <v>43503.15789473684</v>
      </c>
      <c r="M4887" s="16">
        <f t="shared" si="230"/>
        <v>49435.406698564584</v>
      </c>
      <c r="N4887" t="e">
        <f>INDEX(XML!$A$2:$R$782,MATCH(C4887,XML!$D$2:$D$737,0),2)</f>
        <v>#N/A</v>
      </c>
    </row>
    <row r="4888" spans="1:14" ht="67.5" x14ac:dyDescent="0.2">
      <c r="A4888">
        <v>31004</v>
      </c>
      <c r="B4888" t="s">
        <v>6377</v>
      </c>
      <c r="C4888" s="15" t="s">
        <v>6378</v>
      </c>
      <c r="D4888" s="15" t="s">
        <v>6379</v>
      </c>
      <c r="E4888">
        <v>6880</v>
      </c>
      <c r="F4888">
        <v>8390</v>
      </c>
      <c r="H4888" t="s">
        <v>746</v>
      </c>
      <c r="K4888" s="16">
        <f t="shared" si="228"/>
        <v>7705.6</v>
      </c>
      <c r="L4888" s="16">
        <f t="shared" si="229"/>
        <v>8111.1578947368425</v>
      </c>
      <c r="M4888" s="16">
        <f t="shared" si="230"/>
        <v>9217.2248803827752</v>
      </c>
      <c r="N4888" t="e">
        <f>INDEX(XML!$A$2:$R$782,MATCH(C4888,XML!$D$2:$D$737,0),2)</f>
        <v>#N/A</v>
      </c>
    </row>
    <row r="4889" spans="1:14" ht="56.25" x14ac:dyDescent="0.2">
      <c r="A4889">
        <v>30857</v>
      </c>
      <c r="B4889" t="s">
        <v>6380</v>
      </c>
      <c r="C4889" s="15" t="s">
        <v>6381</v>
      </c>
      <c r="D4889" s="15" t="s">
        <v>6382</v>
      </c>
      <c r="E4889">
        <v>7536</v>
      </c>
      <c r="F4889">
        <v>9190</v>
      </c>
      <c r="H4889" t="s">
        <v>746</v>
      </c>
      <c r="K4889" s="16">
        <f t="shared" si="228"/>
        <v>8440.32</v>
      </c>
      <c r="L4889" s="16">
        <f t="shared" si="229"/>
        <v>8884.5473684210519</v>
      </c>
      <c r="M4889" s="16">
        <f t="shared" si="230"/>
        <v>10096.076555023923</v>
      </c>
      <c r="N4889" t="e">
        <f>INDEX(XML!$A$2:$R$782,MATCH(C4889,XML!$D$2:$D$737,0),2)</f>
        <v>#N/A</v>
      </c>
    </row>
    <row r="4890" spans="1:14" ht="56.25" x14ac:dyDescent="0.2">
      <c r="A4890">
        <v>30222</v>
      </c>
      <c r="B4890" t="s">
        <v>6383</v>
      </c>
      <c r="C4890" s="15" t="s">
        <v>6384</v>
      </c>
      <c r="D4890" s="15" t="s">
        <v>6385</v>
      </c>
      <c r="E4890">
        <v>8684</v>
      </c>
      <c r="F4890">
        <v>10590</v>
      </c>
      <c r="H4890" t="s">
        <v>746</v>
      </c>
      <c r="K4890" s="16">
        <f t="shared" si="228"/>
        <v>9726.08</v>
      </c>
      <c r="L4890" s="16">
        <f t="shared" si="229"/>
        <v>10237.978947368421</v>
      </c>
      <c r="M4890" s="16">
        <f t="shared" si="230"/>
        <v>11634.066985645934</v>
      </c>
      <c r="N4890" t="e">
        <f>INDEX(XML!$A$2:$R$782,MATCH(C4890,XML!$D$2:$D$737,0),2)</f>
        <v>#N/A</v>
      </c>
    </row>
    <row r="4891" spans="1:14" ht="22.5" customHeight="1" x14ac:dyDescent="0.2">
      <c r="A4891">
        <v>33879</v>
      </c>
      <c r="B4891" t="s">
        <v>6386</v>
      </c>
      <c r="C4891" s="15" t="s">
        <v>6387</v>
      </c>
      <c r="D4891" s="15" t="s">
        <v>6388</v>
      </c>
      <c r="E4891">
        <v>10324</v>
      </c>
      <c r="F4891">
        <v>12590</v>
      </c>
      <c r="H4891">
        <v>22</v>
      </c>
      <c r="K4891" s="16">
        <f t="shared" si="228"/>
        <v>11562.88</v>
      </c>
      <c r="L4891" s="16">
        <f t="shared" si="229"/>
        <v>12171.452631578948</v>
      </c>
      <c r="M4891" s="16">
        <f t="shared" si="230"/>
        <v>13831.196172248805</v>
      </c>
      <c r="N4891" t="e">
        <f>INDEX(XML!$A$2:$R$782,MATCH(C4891,XML!$D$2:$D$737,0),2)</f>
        <v>#N/A</v>
      </c>
    </row>
    <row r="4892" spans="1:14" ht="67.5" x14ac:dyDescent="0.2">
      <c r="A4892">
        <v>60511</v>
      </c>
      <c r="B4892" t="s">
        <v>17103</v>
      </c>
      <c r="C4892" s="15" t="s">
        <v>17104</v>
      </c>
      <c r="D4892" s="15" t="s">
        <v>17105</v>
      </c>
      <c r="E4892">
        <v>10406</v>
      </c>
      <c r="F4892">
        <v>12690</v>
      </c>
      <c r="H4892">
        <v>11</v>
      </c>
      <c r="K4892" s="16">
        <f t="shared" si="228"/>
        <v>11654.72</v>
      </c>
      <c r="L4892" s="16">
        <f t="shared" si="229"/>
        <v>12268.126315789474</v>
      </c>
      <c r="M4892" s="16">
        <f t="shared" si="230"/>
        <v>13941.052631578948</v>
      </c>
      <c r="N4892" t="e">
        <f>INDEX(XML!$A$2:$R$782,MATCH(C4892,XML!$D$2:$D$737,0),2)</f>
        <v>#N/A</v>
      </c>
    </row>
    <row r="4893" spans="1:14" ht="56.25" x14ac:dyDescent="0.2">
      <c r="A4893">
        <v>36257</v>
      </c>
      <c r="B4893" t="s">
        <v>6392</v>
      </c>
      <c r="C4893" s="15" t="s">
        <v>6393</v>
      </c>
      <c r="D4893" s="15" t="s">
        <v>6394</v>
      </c>
      <c r="E4893">
        <v>11800</v>
      </c>
      <c r="F4893">
        <v>14390</v>
      </c>
      <c r="H4893" t="s">
        <v>746</v>
      </c>
      <c r="K4893" s="16">
        <f t="shared" si="228"/>
        <v>13216</v>
      </c>
      <c r="L4893" s="16">
        <f t="shared" si="229"/>
        <v>13911.578947368422</v>
      </c>
      <c r="M4893" s="16">
        <f t="shared" si="230"/>
        <v>15808.612440191389</v>
      </c>
      <c r="N4893" t="e">
        <f>INDEX(XML!$A$2:$R$782,MATCH(C4893,XML!$D$2:$D$737,0),2)</f>
        <v>#N/A</v>
      </c>
    </row>
    <row r="4894" spans="1:14" ht="33.75" customHeight="1" x14ac:dyDescent="0.2">
      <c r="A4894">
        <v>71940</v>
      </c>
      <c r="B4894" t="s">
        <v>28983</v>
      </c>
      <c r="C4894" s="15" t="s">
        <v>28984</v>
      </c>
      <c r="D4894" s="15" t="s">
        <v>29257</v>
      </c>
      <c r="E4894">
        <v>49192</v>
      </c>
      <c r="F4894">
        <v>59990</v>
      </c>
      <c r="H4894">
        <v>6</v>
      </c>
      <c r="K4894" s="16">
        <f t="shared" si="228"/>
        <v>55095.040000000001</v>
      </c>
      <c r="L4894" s="16">
        <f t="shared" si="229"/>
        <v>57994.778947368424</v>
      </c>
      <c r="M4894" s="16">
        <f t="shared" si="230"/>
        <v>65903.15789473684</v>
      </c>
      <c r="N4894" t="e">
        <f>INDEX(XML!$A$2:$R$782,MATCH(C4894,XML!$D$2:$D$737,0),2)</f>
        <v>#N/A</v>
      </c>
    </row>
    <row r="4895" spans="1:14" ht="22.5" customHeight="1" x14ac:dyDescent="0.2">
      <c r="A4895">
        <v>30219</v>
      </c>
      <c r="B4895" t="s">
        <v>6395</v>
      </c>
      <c r="C4895" s="15" t="s">
        <v>6396</v>
      </c>
      <c r="D4895" s="15" t="s">
        <v>6397</v>
      </c>
      <c r="E4895">
        <v>13276</v>
      </c>
      <c r="F4895">
        <v>16190</v>
      </c>
      <c r="H4895" t="s">
        <v>746</v>
      </c>
      <c r="K4895" s="16">
        <f t="shared" si="228"/>
        <v>14869.119999999999</v>
      </c>
      <c r="L4895" s="16">
        <f t="shared" si="229"/>
        <v>15651.705263157895</v>
      </c>
      <c r="M4895" s="16">
        <f t="shared" si="230"/>
        <v>17786.02870813397</v>
      </c>
      <c r="N4895" t="e">
        <f>INDEX(XML!$A$2:$R$782,MATCH(C4895,XML!$D$2:$D$737,0),2)</f>
        <v>#N/A</v>
      </c>
    </row>
    <row r="4896" spans="1:14" ht="67.5" x14ac:dyDescent="0.2">
      <c r="A4896">
        <v>40753</v>
      </c>
      <c r="B4896" t="s">
        <v>6398</v>
      </c>
      <c r="C4896" s="15" t="s">
        <v>6399</v>
      </c>
      <c r="D4896" s="15" t="s">
        <v>6400</v>
      </c>
      <c r="E4896">
        <v>16392</v>
      </c>
      <c r="F4896">
        <v>19990</v>
      </c>
      <c r="H4896" t="s">
        <v>746</v>
      </c>
      <c r="K4896" s="16">
        <f t="shared" si="228"/>
        <v>18359.04</v>
      </c>
      <c r="L4896" s="16">
        <f t="shared" si="229"/>
        <v>19325.305263157894</v>
      </c>
      <c r="M4896" s="16">
        <f t="shared" si="230"/>
        <v>21960.574162679426</v>
      </c>
      <c r="N4896" t="e">
        <f>INDEX(XML!$A$2:$R$782,MATCH(C4896,XML!$D$2:$D$737,0),2)</f>
        <v>#N/A</v>
      </c>
    </row>
    <row r="4897" spans="1:14" ht="22.5" customHeight="1" x14ac:dyDescent="0.2">
      <c r="A4897">
        <v>31003</v>
      </c>
      <c r="B4897" t="s">
        <v>6401</v>
      </c>
      <c r="C4897" s="15" t="s">
        <v>6402</v>
      </c>
      <c r="D4897" s="15" t="s">
        <v>6403</v>
      </c>
      <c r="E4897">
        <v>18032</v>
      </c>
      <c r="F4897">
        <v>21990</v>
      </c>
      <c r="H4897" t="s">
        <v>746</v>
      </c>
      <c r="K4897" s="16">
        <f t="shared" si="228"/>
        <v>20195.84</v>
      </c>
      <c r="L4897" s="16">
        <f t="shared" si="229"/>
        <v>21258.778947368421</v>
      </c>
      <c r="M4897" s="16">
        <f t="shared" si="230"/>
        <v>24157.703349282299</v>
      </c>
      <c r="N4897" t="e">
        <f>INDEX(XML!$A$2:$R$782,MATCH(C4897,XML!$D$2:$D$737,0),2)</f>
        <v>#N/A</v>
      </c>
    </row>
    <row r="4898" spans="1:14" ht="22.5" customHeight="1" x14ac:dyDescent="0.2">
      <c r="A4898">
        <v>56787</v>
      </c>
      <c r="B4898" t="s">
        <v>14348</v>
      </c>
      <c r="C4898" s="15" t="s">
        <v>14349</v>
      </c>
      <c r="D4898" s="15" t="s">
        <v>14350</v>
      </c>
      <c r="E4898">
        <v>18852</v>
      </c>
      <c r="F4898">
        <v>22990</v>
      </c>
      <c r="H4898">
        <v>20</v>
      </c>
      <c r="K4898" s="16">
        <f t="shared" si="228"/>
        <v>21114.239999999998</v>
      </c>
      <c r="L4898" s="16">
        <f t="shared" si="229"/>
        <v>22225.515789473684</v>
      </c>
      <c r="M4898" s="16">
        <f t="shared" si="230"/>
        <v>25256.267942583734</v>
      </c>
      <c r="N4898" t="e">
        <f>INDEX(XML!$A$2:$R$782,MATCH(C4898,XML!$D$2:$D$737,0),2)</f>
        <v>#N/A</v>
      </c>
    </row>
    <row r="4899" spans="1:14" ht="90" x14ac:dyDescent="0.2">
      <c r="A4899">
        <v>36098</v>
      </c>
      <c r="B4899" t="s">
        <v>6404</v>
      </c>
      <c r="C4899" s="15" t="s">
        <v>6405</v>
      </c>
      <c r="D4899" s="15" t="s">
        <v>40773</v>
      </c>
      <c r="E4899">
        <v>24592</v>
      </c>
      <c r="F4899">
        <v>29990</v>
      </c>
      <c r="H4899" t="s">
        <v>746</v>
      </c>
      <c r="K4899" s="16">
        <f t="shared" si="228"/>
        <v>27543.040000000001</v>
      </c>
      <c r="L4899" s="16">
        <f t="shared" si="229"/>
        <v>28992.673684210527</v>
      </c>
      <c r="M4899" s="16">
        <f t="shared" si="230"/>
        <v>32946.220095693781</v>
      </c>
      <c r="N4899" t="e">
        <f>INDEX(XML!$A$2:$R$782,MATCH(C4899,XML!$D$2:$D$737,0),2)</f>
        <v>#N/A</v>
      </c>
    </row>
    <row r="4900" spans="1:14" ht="22.5" customHeight="1" x14ac:dyDescent="0.2">
      <c r="A4900">
        <v>38315</v>
      </c>
      <c r="B4900" t="s">
        <v>6406</v>
      </c>
      <c r="C4900" s="15" t="s">
        <v>6407</v>
      </c>
      <c r="D4900" s="15" t="s">
        <v>6408</v>
      </c>
      <c r="E4900">
        <v>25412</v>
      </c>
      <c r="F4900">
        <v>30990</v>
      </c>
      <c r="H4900" t="s">
        <v>746</v>
      </c>
      <c r="K4900" s="16">
        <f t="shared" si="228"/>
        <v>28461.439999999999</v>
      </c>
      <c r="L4900" s="16">
        <f t="shared" si="229"/>
        <v>29959.410526315791</v>
      </c>
      <c r="M4900" s="16">
        <f t="shared" si="230"/>
        <v>34044.784688995212</v>
      </c>
      <c r="N4900" t="str">
        <f>INDEX(XML!$A$2:$R$782,MATCH(C4900,XML!$D$2:$D$737,0),2)</f>
        <v>101751921_205532</v>
      </c>
    </row>
    <row r="4901" spans="1:14" ht="22.5" customHeight="1" x14ac:dyDescent="0.2">
      <c r="A4901">
        <v>43217</v>
      </c>
      <c r="B4901" t="s">
        <v>6409</v>
      </c>
      <c r="C4901" s="15" t="s">
        <v>6410</v>
      </c>
      <c r="D4901" s="15" t="s">
        <v>6411</v>
      </c>
      <c r="E4901">
        <v>26232</v>
      </c>
      <c r="F4901">
        <v>31990</v>
      </c>
      <c r="H4901" t="s">
        <v>746</v>
      </c>
      <c r="K4901" s="16">
        <f t="shared" si="228"/>
        <v>29379.84</v>
      </c>
      <c r="L4901" s="16">
        <f t="shared" si="229"/>
        <v>30926.147368421054</v>
      </c>
      <c r="M4901" s="16">
        <f t="shared" si="230"/>
        <v>35143.349282296658</v>
      </c>
      <c r="N4901" t="e">
        <f>INDEX(XML!$A$2:$R$782,MATCH(C4901,XML!$D$2:$D$737,0),2)</f>
        <v>#N/A</v>
      </c>
    </row>
    <row r="4902" spans="1:14" ht="22.5" customHeight="1" x14ac:dyDescent="0.25">
      <c r="A4902" s="184" t="s">
        <v>23745</v>
      </c>
      <c r="B4902" s="184"/>
      <c r="C4902" s="185"/>
      <c r="D4902" s="185"/>
      <c r="E4902" s="184"/>
      <c r="F4902" s="184"/>
      <c r="G4902" s="184"/>
      <c r="H4902" s="184"/>
      <c r="I4902" s="184"/>
      <c r="J4902" s="184"/>
      <c r="K4902" s="16">
        <f t="shared" si="228"/>
        <v>0</v>
      </c>
      <c r="L4902" s="16">
        <f t="shared" si="229"/>
        <v>0</v>
      </c>
      <c r="M4902" s="16">
        <f t="shared" si="230"/>
        <v>0</v>
      </c>
      <c r="N4902" t="e">
        <f>INDEX(XML!$A$2:$R$782,MATCH(C4902,XML!$D$2:$D$737,0),2)</f>
        <v>#N/A</v>
      </c>
    </row>
    <row r="4903" spans="1:14" ht="22.5" customHeight="1" x14ac:dyDescent="0.2">
      <c r="A4903">
        <v>79114</v>
      </c>
      <c r="B4903" t="s">
        <v>45039</v>
      </c>
      <c r="C4903" s="15" t="s">
        <v>45040</v>
      </c>
      <c r="D4903" s="15" t="s">
        <v>45041</v>
      </c>
      <c r="E4903">
        <v>925000</v>
      </c>
      <c r="F4903">
        <v>1211800</v>
      </c>
      <c r="H4903">
        <v>2</v>
      </c>
      <c r="K4903" s="16">
        <f t="shared" si="228"/>
        <v>989750</v>
      </c>
      <c r="L4903" s="16">
        <f t="shared" si="229"/>
        <v>1041842.1052631579</v>
      </c>
      <c r="M4903" s="16">
        <f t="shared" si="230"/>
        <v>1183911.4832535887</v>
      </c>
      <c r="N4903" t="e">
        <f>INDEX(XML!$A$2:$R$782,MATCH(C4903,XML!$D$2:$D$737,0),2)</f>
        <v>#N/A</v>
      </c>
    </row>
    <row r="4904" spans="1:14" ht="135" x14ac:dyDescent="0.2">
      <c r="A4904">
        <v>79125</v>
      </c>
      <c r="B4904" t="s">
        <v>45088</v>
      </c>
      <c r="C4904" s="15" t="s">
        <v>45089</v>
      </c>
      <c r="D4904" s="15" t="s">
        <v>45090</v>
      </c>
      <c r="E4904">
        <v>362800</v>
      </c>
      <c r="F4904">
        <v>475300</v>
      </c>
      <c r="K4904" s="16">
        <f t="shared" si="228"/>
        <v>388196</v>
      </c>
      <c r="L4904" s="16">
        <f t="shared" si="229"/>
        <v>408627.36842105264</v>
      </c>
      <c r="M4904" s="16">
        <f t="shared" si="230"/>
        <v>464349.28229665069</v>
      </c>
      <c r="N4904" t="e">
        <f>INDEX(XML!$A$2:$R$782,MATCH(C4904,XML!$D$2:$D$737,0),2)</f>
        <v>#N/A</v>
      </c>
    </row>
    <row r="4905" spans="1:14" ht="168.75" x14ac:dyDescent="0.2">
      <c r="A4905">
        <v>79126</v>
      </c>
      <c r="B4905" t="s">
        <v>45091</v>
      </c>
      <c r="C4905" s="15" t="s">
        <v>45092</v>
      </c>
      <c r="D4905" s="15" t="s">
        <v>45093</v>
      </c>
      <c r="E4905">
        <v>300900</v>
      </c>
      <c r="F4905">
        <v>394200</v>
      </c>
      <c r="K4905" s="16">
        <f t="shared" si="228"/>
        <v>321963</v>
      </c>
      <c r="L4905" s="16">
        <f t="shared" si="229"/>
        <v>338908.42105263157</v>
      </c>
      <c r="M4905" s="16">
        <f t="shared" si="230"/>
        <v>385123.20574162679</v>
      </c>
      <c r="N4905" t="e">
        <f>INDEX(XML!$A$2:$R$782,MATCH(C4905,XML!$D$2:$D$737,0),2)</f>
        <v>#N/A</v>
      </c>
    </row>
    <row r="4906" spans="1:14" ht="90" x14ac:dyDescent="0.2">
      <c r="A4906">
        <v>82548</v>
      </c>
      <c r="B4906" t="s">
        <v>47191</v>
      </c>
      <c r="C4906" s="15" t="s">
        <v>47192</v>
      </c>
      <c r="D4906" s="15" t="s">
        <v>47193</v>
      </c>
      <c r="E4906">
        <v>187800</v>
      </c>
      <c r="F4906">
        <v>244140</v>
      </c>
      <c r="H4906">
        <v>5</v>
      </c>
      <c r="K4906" s="16">
        <f t="shared" si="228"/>
        <v>200946</v>
      </c>
      <c r="L4906" s="16">
        <f t="shared" si="229"/>
        <v>211522.10526315789</v>
      </c>
      <c r="M4906" s="16">
        <f t="shared" si="230"/>
        <v>240366.02870813396</v>
      </c>
      <c r="N4906" t="e">
        <f>INDEX(XML!$A$2:$R$782,MATCH(C4906,XML!$D$2:$D$737,0),2)</f>
        <v>#N/A</v>
      </c>
    </row>
    <row r="4907" spans="1:14" ht="22.5" customHeight="1" x14ac:dyDescent="0.2">
      <c r="A4907">
        <v>67040</v>
      </c>
      <c r="B4907" t="s">
        <v>26205</v>
      </c>
      <c r="C4907" s="15" t="s">
        <v>26206</v>
      </c>
      <c r="D4907" s="15" t="s">
        <v>26207</v>
      </c>
      <c r="E4907">
        <v>62528</v>
      </c>
      <c r="F4907">
        <v>78160</v>
      </c>
      <c r="K4907" s="16">
        <f t="shared" si="228"/>
        <v>66904.960000000006</v>
      </c>
      <c r="L4907" s="16">
        <f t="shared" si="229"/>
        <v>70426.273684210537</v>
      </c>
      <c r="M4907" s="16">
        <f t="shared" si="230"/>
        <v>80029.856459330156</v>
      </c>
      <c r="N4907" t="e">
        <f>INDEX(XML!$A$2:$R$782,MATCH(C4907,XML!$D$2:$D$737,0),2)</f>
        <v>#N/A</v>
      </c>
    </row>
    <row r="4908" spans="1:14" ht="112.5" x14ac:dyDescent="0.2">
      <c r="A4908">
        <v>67042</v>
      </c>
      <c r="B4908" t="s">
        <v>26202</v>
      </c>
      <c r="C4908" s="15" t="s">
        <v>26203</v>
      </c>
      <c r="D4908" s="15" t="s">
        <v>26204</v>
      </c>
      <c r="E4908">
        <v>100952</v>
      </c>
      <c r="F4908">
        <v>126190</v>
      </c>
      <c r="H4908">
        <v>3</v>
      </c>
      <c r="K4908" s="16">
        <f t="shared" si="228"/>
        <v>108018.64</v>
      </c>
      <c r="L4908" s="16">
        <f t="shared" si="229"/>
        <v>113703.83157894737</v>
      </c>
      <c r="M4908" s="16">
        <f t="shared" si="230"/>
        <v>129208.89952153112</v>
      </c>
      <c r="N4908" t="e">
        <f>INDEX(XML!$A$2:$R$782,MATCH(C4908,XML!$D$2:$D$737,0),2)</f>
        <v>#N/A</v>
      </c>
    </row>
    <row r="4909" spans="1:14" ht="78.75" x14ac:dyDescent="0.2">
      <c r="A4909">
        <v>67037</v>
      </c>
      <c r="B4909" t="s">
        <v>26208</v>
      </c>
      <c r="C4909" s="15" t="s">
        <v>26209</v>
      </c>
      <c r="D4909" s="15" t="s">
        <v>26210</v>
      </c>
      <c r="E4909">
        <v>344656</v>
      </c>
      <c r="F4909">
        <v>430820</v>
      </c>
      <c r="H4909">
        <v>4</v>
      </c>
      <c r="K4909" s="16">
        <f t="shared" si="228"/>
        <v>368781.92</v>
      </c>
      <c r="L4909" s="16">
        <f t="shared" si="229"/>
        <v>388191.49473684211</v>
      </c>
      <c r="M4909" s="16">
        <f t="shared" si="230"/>
        <v>441126.69856459333</v>
      </c>
      <c r="N4909" t="e">
        <f>INDEX(XML!$A$2:$R$782,MATCH(C4909,XML!$D$2:$D$737,0),2)</f>
        <v>#N/A</v>
      </c>
    </row>
    <row r="4910" spans="1:14" ht="90" x14ac:dyDescent="0.2">
      <c r="A4910">
        <v>67036</v>
      </c>
      <c r="B4910" t="s">
        <v>26211</v>
      </c>
      <c r="C4910" s="15" t="s">
        <v>26212</v>
      </c>
      <c r="D4910" s="15" t="s">
        <v>26213</v>
      </c>
      <c r="E4910">
        <v>412912</v>
      </c>
      <c r="F4910">
        <v>516140</v>
      </c>
      <c r="K4910" s="16">
        <f t="shared" si="228"/>
        <v>441815.84</v>
      </c>
      <c r="L4910" s="16">
        <f t="shared" si="229"/>
        <v>465069.30526315788</v>
      </c>
      <c r="M4910" s="16">
        <f t="shared" si="230"/>
        <v>528487.84688995208</v>
      </c>
      <c r="N4910" t="e">
        <f>INDEX(XML!$A$2:$R$782,MATCH(C4910,XML!$D$2:$D$737,0),2)</f>
        <v>#N/A</v>
      </c>
    </row>
    <row r="4911" spans="1:14" ht="67.5" x14ac:dyDescent="0.2">
      <c r="A4911">
        <v>72757</v>
      </c>
      <c r="B4911" t="s">
        <v>36851</v>
      </c>
      <c r="C4911" s="15" t="s">
        <v>36852</v>
      </c>
      <c r="D4911" s="15" t="s">
        <v>36853</v>
      </c>
      <c r="E4911">
        <v>793800</v>
      </c>
      <c r="F4911">
        <v>992250</v>
      </c>
      <c r="H4911">
        <v>1</v>
      </c>
      <c r="K4911" s="16">
        <f t="shared" si="228"/>
        <v>849366</v>
      </c>
      <c r="L4911" s="16">
        <f t="shared" si="229"/>
        <v>894069.47368421056</v>
      </c>
      <c r="M4911" s="16">
        <f t="shared" si="230"/>
        <v>1015988.0382775121</v>
      </c>
      <c r="N4911" t="e">
        <f>INDEX(XML!$A$2:$R$782,MATCH(C4911,XML!$D$2:$D$737,0),2)</f>
        <v>#N/A</v>
      </c>
    </row>
    <row r="4912" spans="1:14" ht="56.25" x14ac:dyDescent="0.2">
      <c r="A4912">
        <v>50217</v>
      </c>
      <c r="B4912" t="s">
        <v>21909</v>
      </c>
      <c r="C4912" s="15" t="s">
        <v>21910</v>
      </c>
      <c r="D4912" s="15" t="s">
        <v>21911</v>
      </c>
      <c r="E4912">
        <v>22200</v>
      </c>
      <c r="F4912">
        <v>27750</v>
      </c>
      <c r="K4912" s="16">
        <f t="shared" si="228"/>
        <v>24864</v>
      </c>
      <c r="L4912" s="16">
        <f t="shared" si="229"/>
        <v>26172.63157894737</v>
      </c>
      <c r="M4912" s="16">
        <f t="shared" si="230"/>
        <v>29741.626794258376</v>
      </c>
      <c r="N4912" t="e">
        <f>INDEX(XML!$A$2:$R$782,MATCH(C4912,XML!$D$2:$D$737,0),2)</f>
        <v>#N/A</v>
      </c>
    </row>
    <row r="4913" spans="1:14" ht="90" x14ac:dyDescent="0.2">
      <c r="A4913">
        <v>50256</v>
      </c>
      <c r="B4913" t="s">
        <v>21927</v>
      </c>
      <c r="C4913" s="15" t="s">
        <v>21928</v>
      </c>
      <c r="D4913" s="15" t="s">
        <v>21929</v>
      </c>
      <c r="E4913">
        <v>22758</v>
      </c>
      <c r="F4913">
        <v>29130</v>
      </c>
      <c r="H4913" t="s">
        <v>746</v>
      </c>
      <c r="K4913" s="16">
        <f t="shared" si="228"/>
        <v>25488.959999999999</v>
      </c>
      <c r="L4913" s="16">
        <f t="shared" si="229"/>
        <v>26830.484210526316</v>
      </c>
      <c r="M4913" s="16">
        <f t="shared" si="230"/>
        <v>30489.186602870814</v>
      </c>
      <c r="N4913" t="e">
        <f>INDEX(XML!$A$2:$R$782,MATCH(C4913,XML!$D$2:$D$737,0),2)</f>
        <v>#N/A</v>
      </c>
    </row>
    <row r="4914" spans="1:14" ht="22.5" customHeight="1" x14ac:dyDescent="0.2">
      <c r="A4914">
        <v>64088</v>
      </c>
      <c r="B4914" t="s">
        <v>23020</v>
      </c>
      <c r="C4914" s="15" t="s">
        <v>23021</v>
      </c>
      <c r="D4914" s="15" t="s">
        <v>23022</v>
      </c>
      <c r="E4914">
        <v>28141</v>
      </c>
      <c r="F4914">
        <v>36808</v>
      </c>
      <c r="H4914" t="s">
        <v>746</v>
      </c>
      <c r="K4914" s="16">
        <f t="shared" si="228"/>
        <v>31517.919999999998</v>
      </c>
      <c r="L4914" s="16">
        <f t="shared" si="229"/>
        <v>33176.757894736846</v>
      </c>
      <c r="M4914" s="16">
        <f t="shared" si="230"/>
        <v>37700.861244019143</v>
      </c>
      <c r="N4914" t="e">
        <f>INDEX(XML!$A$2:$R$782,MATCH(C4914,XML!$D$2:$D$737,0),2)</f>
        <v>#N/A</v>
      </c>
    </row>
    <row r="4915" spans="1:14" ht="78.75" x14ac:dyDescent="0.2">
      <c r="A4915">
        <v>50219</v>
      </c>
      <c r="B4915" t="s">
        <v>21915</v>
      </c>
      <c r="C4915" s="15" t="s">
        <v>21916</v>
      </c>
      <c r="D4915" s="15" t="s">
        <v>21917</v>
      </c>
      <c r="E4915">
        <v>32800</v>
      </c>
      <c r="F4915">
        <v>42625</v>
      </c>
      <c r="H4915" t="s">
        <v>747</v>
      </c>
      <c r="K4915" s="16">
        <f t="shared" si="228"/>
        <v>36736</v>
      </c>
      <c r="L4915" s="16">
        <f t="shared" si="229"/>
        <v>38669.473684210527</v>
      </c>
      <c r="M4915" s="16">
        <f t="shared" si="230"/>
        <v>43942.583732057414</v>
      </c>
      <c r="N4915" t="e">
        <f>INDEX(XML!$A$2:$R$782,MATCH(C4915,XML!$D$2:$D$737,0),2)</f>
        <v>#N/A</v>
      </c>
    </row>
    <row r="4916" spans="1:14" ht="67.5" x14ac:dyDescent="0.2">
      <c r="A4916">
        <v>72068</v>
      </c>
      <c r="B4916" t="s">
        <v>47012</v>
      </c>
      <c r="C4916" s="15" t="s">
        <v>47013</v>
      </c>
      <c r="D4916" s="15" t="s">
        <v>47014</v>
      </c>
      <c r="E4916">
        <v>32800</v>
      </c>
      <c r="F4916">
        <v>42800</v>
      </c>
      <c r="H4916">
        <v>33</v>
      </c>
      <c r="K4916" s="16">
        <f t="shared" si="228"/>
        <v>36736</v>
      </c>
      <c r="L4916" s="16">
        <f t="shared" si="229"/>
        <v>38669.473684210527</v>
      </c>
      <c r="M4916" s="16">
        <f t="shared" si="230"/>
        <v>43942.583732057414</v>
      </c>
      <c r="N4916" t="e">
        <f>INDEX(XML!$A$2:$R$782,MATCH(C4916,XML!$D$2:$D$737,0),2)</f>
        <v>#N/A</v>
      </c>
    </row>
    <row r="4917" spans="1:14" ht="78.75" x14ac:dyDescent="0.2">
      <c r="A4917">
        <v>50220</v>
      </c>
      <c r="B4917" t="s">
        <v>21918</v>
      </c>
      <c r="C4917" s="15" t="s">
        <v>21919</v>
      </c>
      <c r="D4917" s="15" t="s">
        <v>21920</v>
      </c>
      <c r="E4917">
        <v>29900</v>
      </c>
      <c r="F4917">
        <v>38900</v>
      </c>
      <c r="H4917">
        <v>20</v>
      </c>
      <c r="K4917" s="16">
        <f t="shared" si="228"/>
        <v>33488</v>
      </c>
      <c r="L4917" s="16">
        <f t="shared" si="229"/>
        <v>35250.526315789473</v>
      </c>
      <c r="M4917" s="16">
        <f t="shared" si="230"/>
        <v>40057.416267942586</v>
      </c>
      <c r="N4917" t="e">
        <f>INDEX(XML!$A$2:$R$782,MATCH(C4917,XML!$D$2:$D$737,0),2)</f>
        <v>#N/A</v>
      </c>
    </row>
    <row r="4918" spans="1:14" ht="22.5" customHeight="1" x14ac:dyDescent="0.2">
      <c r="A4918">
        <v>64093</v>
      </c>
      <c r="B4918" t="s">
        <v>23023</v>
      </c>
      <c r="C4918" s="15" t="s">
        <v>23024</v>
      </c>
      <c r="D4918" s="15" t="s">
        <v>38039</v>
      </c>
      <c r="E4918">
        <v>41000</v>
      </c>
      <c r="F4918">
        <v>55500</v>
      </c>
      <c r="K4918" s="16">
        <f t="shared" si="228"/>
        <v>45920</v>
      </c>
      <c r="L4918" s="16">
        <f t="shared" si="229"/>
        <v>48336.84210526316</v>
      </c>
      <c r="M4918" s="16">
        <f t="shared" si="230"/>
        <v>54928.229665071776</v>
      </c>
      <c r="N4918" t="e">
        <f>INDEX(XML!$A$2:$R$782,MATCH(C4918,XML!$D$2:$D$737,0),2)</f>
        <v>#N/A</v>
      </c>
    </row>
    <row r="4919" spans="1:14" ht="45" x14ac:dyDescent="0.2">
      <c r="A4919">
        <v>47481</v>
      </c>
      <c r="B4919" t="s">
        <v>21906</v>
      </c>
      <c r="C4919" s="15" t="s">
        <v>21907</v>
      </c>
      <c r="D4919" s="15" t="s">
        <v>21908</v>
      </c>
      <c r="E4919">
        <v>42000</v>
      </c>
      <c r="F4919">
        <v>55000</v>
      </c>
      <c r="H4919" t="s">
        <v>746</v>
      </c>
      <c r="K4919" s="16">
        <f t="shared" si="228"/>
        <v>47040</v>
      </c>
      <c r="L4919" s="16">
        <f t="shared" si="229"/>
        <v>49515.789473684214</v>
      </c>
      <c r="M4919" s="16">
        <f t="shared" si="230"/>
        <v>56267.942583732067</v>
      </c>
      <c r="N4919" t="e">
        <f>INDEX(XML!$A$2:$R$782,MATCH(C4919,XML!$D$2:$D$737,0),2)</f>
        <v>#N/A</v>
      </c>
    </row>
    <row r="4920" spans="1:14" ht="22.5" customHeight="1" x14ac:dyDescent="0.2">
      <c r="A4920">
        <v>50223</v>
      </c>
      <c r="B4920" t="s">
        <v>21921</v>
      </c>
      <c r="C4920" s="15" t="s">
        <v>21922</v>
      </c>
      <c r="D4920" s="15" t="s">
        <v>21923</v>
      </c>
      <c r="E4920">
        <v>48600</v>
      </c>
      <c r="F4920">
        <v>57148</v>
      </c>
      <c r="H4920" t="s">
        <v>746</v>
      </c>
      <c r="K4920" s="16">
        <f t="shared" si="228"/>
        <v>54432</v>
      </c>
      <c r="L4920" s="16">
        <f t="shared" si="229"/>
        <v>57296.84210526316</v>
      </c>
      <c r="M4920" s="16">
        <f t="shared" si="230"/>
        <v>65110.04784688996</v>
      </c>
      <c r="N4920" t="e">
        <f>INDEX(XML!$A$2:$R$782,MATCH(C4920,XML!$D$2:$D$737,0),2)</f>
        <v>#N/A</v>
      </c>
    </row>
    <row r="4921" spans="1:14" ht="22.5" customHeight="1" x14ac:dyDescent="0.2">
      <c r="A4921">
        <v>64075</v>
      </c>
      <c r="B4921" t="s">
        <v>23935</v>
      </c>
      <c r="C4921" s="15" t="s">
        <v>23936</v>
      </c>
      <c r="D4921" s="15" t="s">
        <v>23937</v>
      </c>
      <c r="E4921">
        <v>61151</v>
      </c>
      <c r="F4921">
        <v>78273</v>
      </c>
      <c r="H4921" t="s">
        <v>746</v>
      </c>
      <c r="K4921" s="16">
        <f t="shared" si="228"/>
        <v>65431.57</v>
      </c>
      <c r="L4921" s="16">
        <f t="shared" si="229"/>
        <v>68875.336842105258</v>
      </c>
      <c r="M4921" s="16">
        <f t="shared" si="230"/>
        <v>78267.428229665064</v>
      </c>
      <c r="N4921" t="e">
        <f>INDEX(XML!$A$2:$R$782,MATCH(C4921,XML!$D$2:$D$737,0),2)</f>
        <v>#N/A</v>
      </c>
    </row>
    <row r="4922" spans="1:14" ht="101.25" x14ac:dyDescent="0.2">
      <c r="A4922">
        <v>67532</v>
      </c>
      <c r="B4922" t="s">
        <v>26029</v>
      </c>
      <c r="C4922" s="15" t="s">
        <v>26030</v>
      </c>
      <c r="D4922" s="15" t="s">
        <v>26031</v>
      </c>
      <c r="E4922">
        <v>65270</v>
      </c>
      <c r="F4922">
        <v>81588</v>
      </c>
      <c r="H4922" t="s">
        <v>746</v>
      </c>
      <c r="K4922" s="16">
        <f t="shared" si="228"/>
        <v>69838.899999999994</v>
      </c>
      <c r="L4922" s="16">
        <f t="shared" si="229"/>
        <v>73514.631578947359</v>
      </c>
      <c r="M4922" s="16">
        <f t="shared" si="230"/>
        <v>83539.354066985645</v>
      </c>
      <c r="N4922" t="e">
        <f>INDEX(XML!$A$2:$R$782,MATCH(C4922,XML!$D$2:$D$737,0),2)</f>
        <v>#N/A</v>
      </c>
    </row>
    <row r="4923" spans="1:14" ht="112.5" x14ac:dyDescent="0.2">
      <c r="A4923">
        <v>50259</v>
      </c>
      <c r="B4923" t="s">
        <v>23039</v>
      </c>
      <c r="C4923" s="15" t="s">
        <v>23040</v>
      </c>
      <c r="D4923" s="15" t="s">
        <v>23041</v>
      </c>
      <c r="E4923">
        <v>66000</v>
      </c>
      <c r="F4923">
        <v>80357</v>
      </c>
      <c r="H4923">
        <v>10</v>
      </c>
      <c r="K4923" s="16">
        <f t="shared" si="228"/>
        <v>70620</v>
      </c>
      <c r="L4923" s="16">
        <f t="shared" si="229"/>
        <v>74336.84210526316</v>
      </c>
      <c r="M4923" s="16">
        <f t="shared" si="230"/>
        <v>84473.68421052632</v>
      </c>
      <c r="N4923" t="e">
        <f>INDEX(XML!$A$2:$R$782,MATCH(C4923,XML!$D$2:$D$737,0),2)</f>
        <v>#N/A</v>
      </c>
    </row>
    <row r="4924" spans="1:14" ht="135" x14ac:dyDescent="0.2">
      <c r="A4924">
        <v>64063</v>
      </c>
      <c r="B4924" t="s">
        <v>23012</v>
      </c>
      <c r="C4924" s="15" t="s">
        <v>23013</v>
      </c>
      <c r="D4924" s="15" t="s">
        <v>24251</v>
      </c>
      <c r="E4924">
        <v>76600</v>
      </c>
      <c r="F4924">
        <v>95750</v>
      </c>
      <c r="K4924" s="16">
        <f t="shared" si="228"/>
        <v>81962</v>
      </c>
      <c r="L4924" s="16">
        <f t="shared" si="229"/>
        <v>86275.789473684214</v>
      </c>
      <c r="M4924" s="16">
        <f t="shared" si="230"/>
        <v>98040.669856459324</v>
      </c>
      <c r="N4924" t="e">
        <f>INDEX(XML!$A$2:$R$782,MATCH(C4924,XML!$D$2:$D$737,0),2)</f>
        <v>#N/A</v>
      </c>
    </row>
    <row r="4925" spans="1:14" ht="90" x14ac:dyDescent="0.2">
      <c r="A4925">
        <v>50226</v>
      </c>
      <c r="B4925" t="s">
        <v>21924</v>
      </c>
      <c r="C4925" s="15" t="s">
        <v>21925</v>
      </c>
      <c r="D4925" s="15" t="s">
        <v>21926</v>
      </c>
      <c r="E4925">
        <v>115500</v>
      </c>
      <c r="F4925">
        <v>143270</v>
      </c>
      <c r="K4925" s="16">
        <f t="shared" si="228"/>
        <v>123585</v>
      </c>
      <c r="L4925" s="16">
        <f t="shared" si="229"/>
        <v>130089.47368421052</v>
      </c>
      <c r="M4925" s="16">
        <f t="shared" si="230"/>
        <v>147828.94736842104</v>
      </c>
      <c r="N4925" t="e">
        <f>INDEX(XML!$A$2:$R$782,MATCH(C4925,XML!$D$2:$D$737,0),2)</f>
        <v>#N/A</v>
      </c>
    </row>
    <row r="4926" spans="1:14" ht="112.5" x14ac:dyDescent="0.2">
      <c r="A4926">
        <v>64080</v>
      </c>
      <c r="B4926" t="s">
        <v>23014</v>
      </c>
      <c r="C4926" s="15" t="s">
        <v>23015</v>
      </c>
      <c r="D4926" s="15" t="s">
        <v>23016</v>
      </c>
      <c r="E4926">
        <v>141800</v>
      </c>
      <c r="F4926">
        <v>177250</v>
      </c>
      <c r="K4926" s="16">
        <f t="shared" si="228"/>
        <v>151726</v>
      </c>
      <c r="L4926" s="16">
        <f t="shared" si="229"/>
        <v>159711.57894736843</v>
      </c>
      <c r="M4926" s="16">
        <f t="shared" si="230"/>
        <v>181490.43062200959</v>
      </c>
      <c r="N4926" t="e">
        <f>INDEX(XML!$A$2:$R$782,MATCH(C4926,XML!$D$2:$D$737,0),2)</f>
        <v>#N/A</v>
      </c>
    </row>
    <row r="4927" spans="1:14" ht="90" x14ac:dyDescent="0.2">
      <c r="A4927">
        <v>50227</v>
      </c>
      <c r="B4927" t="s">
        <v>23031</v>
      </c>
      <c r="C4927" s="15" t="s">
        <v>23032</v>
      </c>
      <c r="D4927" s="15" t="s">
        <v>23033</v>
      </c>
      <c r="E4927">
        <v>113500</v>
      </c>
      <c r="F4927">
        <v>145210</v>
      </c>
      <c r="K4927" s="16">
        <f t="shared" si="228"/>
        <v>121445</v>
      </c>
      <c r="L4927" s="16">
        <f t="shared" si="229"/>
        <v>127836.84210526316</v>
      </c>
      <c r="M4927" s="16">
        <f t="shared" si="230"/>
        <v>145269.13875598085</v>
      </c>
      <c r="N4927" t="e">
        <f>INDEX(XML!$A$2:$R$782,MATCH(C4927,XML!$D$2:$D$737,0),2)</f>
        <v>#N/A</v>
      </c>
    </row>
    <row r="4928" spans="1:14" ht="101.25" x14ac:dyDescent="0.2">
      <c r="A4928">
        <v>64081</v>
      </c>
      <c r="B4928" t="s">
        <v>23048</v>
      </c>
      <c r="C4928" s="15" t="s">
        <v>23049</v>
      </c>
      <c r="D4928" s="15" t="s">
        <v>23050</v>
      </c>
      <c r="E4928">
        <v>156000</v>
      </c>
      <c r="F4928">
        <v>189033</v>
      </c>
      <c r="K4928" s="16">
        <f t="shared" si="228"/>
        <v>166920</v>
      </c>
      <c r="L4928" s="16">
        <f t="shared" si="229"/>
        <v>175705.26315789475</v>
      </c>
      <c r="M4928" s="16">
        <f t="shared" si="230"/>
        <v>199665.07177033497</v>
      </c>
      <c r="N4928" t="e">
        <f>INDEX(XML!$A$2:$R$782,MATCH(C4928,XML!$D$2:$D$737,0),2)</f>
        <v>#N/A</v>
      </c>
    </row>
    <row r="4929" spans="1:14" ht="90" x14ac:dyDescent="0.2">
      <c r="A4929">
        <v>68533</v>
      </c>
      <c r="B4929" t="s">
        <v>28650</v>
      </c>
      <c r="C4929" s="15" t="s">
        <v>28651</v>
      </c>
      <c r="D4929" s="15" t="s">
        <v>37184</v>
      </c>
      <c r="E4929">
        <v>159409</v>
      </c>
      <c r="F4929">
        <v>204044</v>
      </c>
      <c r="K4929" s="16">
        <f t="shared" si="228"/>
        <v>170567.63</v>
      </c>
      <c r="L4929" s="16">
        <f t="shared" si="229"/>
        <v>179544.87368421053</v>
      </c>
      <c r="M4929" s="16">
        <f t="shared" si="230"/>
        <v>204028.26555023922</v>
      </c>
      <c r="N4929" t="e">
        <f>INDEX(XML!$A$2:$R$782,MATCH(C4929,XML!$D$2:$D$737,0),2)</f>
        <v>#N/A</v>
      </c>
    </row>
    <row r="4930" spans="1:14" ht="78.75" x14ac:dyDescent="0.2">
      <c r="A4930">
        <v>72071</v>
      </c>
      <c r="B4930" t="s">
        <v>45803</v>
      </c>
      <c r="C4930" s="15" t="s">
        <v>45804</v>
      </c>
      <c r="D4930" s="15" t="s">
        <v>46040</v>
      </c>
      <c r="E4930">
        <v>208000</v>
      </c>
      <c r="F4930">
        <v>250000</v>
      </c>
      <c r="K4930" s="16">
        <f t="shared" si="228"/>
        <v>222560</v>
      </c>
      <c r="L4930" s="16">
        <f t="shared" si="229"/>
        <v>234273.68421052632</v>
      </c>
      <c r="M4930" s="16">
        <f t="shared" si="230"/>
        <v>266220.09569377988</v>
      </c>
      <c r="N4930" t="e">
        <f>INDEX(XML!$A$2:$R$782,MATCH(C4930,XML!$D$2:$D$737,0),2)</f>
        <v>#N/A</v>
      </c>
    </row>
    <row r="4931" spans="1:14" ht="67.5" x14ac:dyDescent="0.2">
      <c r="A4931">
        <v>64066</v>
      </c>
      <c r="B4931" t="s">
        <v>21932</v>
      </c>
      <c r="C4931" s="15" t="s">
        <v>21933</v>
      </c>
      <c r="D4931" s="15" t="s">
        <v>21934</v>
      </c>
      <c r="E4931">
        <v>97688</v>
      </c>
      <c r="F4931">
        <v>124013</v>
      </c>
      <c r="H4931">
        <v>3</v>
      </c>
      <c r="K4931" s="16">
        <f t="shared" si="228"/>
        <v>104526.16</v>
      </c>
      <c r="L4931" s="16">
        <f t="shared" si="229"/>
        <v>110027.53684210527</v>
      </c>
      <c r="M4931" s="16">
        <f t="shared" si="230"/>
        <v>125031.29186602873</v>
      </c>
      <c r="N4931" t="e">
        <f>INDEX(XML!$A$2:$R$782,MATCH(C4931,XML!$D$2:$D$737,0),2)</f>
        <v>#N/A</v>
      </c>
    </row>
    <row r="4932" spans="1:14" ht="78.75" x14ac:dyDescent="0.2">
      <c r="A4932">
        <v>50229</v>
      </c>
      <c r="B4932" t="s">
        <v>23034</v>
      </c>
      <c r="C4932" s="15" t="s">
        <v>23035</v>
      </c>
      <c r="D4932" s="15" t="s">
        <v>23036</v>
      </c>
      <c r="E4932">
        <v>225500</v>
      </c>
      <c r="F4932">
        <v>292673</v>
      </c>
      <c r="H4932">
        <v>15</v>
      </c>
      <c r="K4932" s="16">
        <f t="shared" si="228"/>
        <v>241285</v>
      </c>
      <c r="L4932" s="16">
        <f t="shared" si="229"/>
        <v>253984.21052631579</v>
      </c>
      <c r="M4932" s="16">
        <f t="shared" si="230"/>
        <v>288618.42105263157</v>
      </c>
      <c r="N4932" t="e">
        <f>INDEX(XML!$A$2:$R$782,MATCH(C4932,XML!$D$2:$D$737,0),2)</f>
        <v>#N/A</v>
      </c>
    </row>
    <row r="4933" spans="1:14" ht="22.5" customHeight="1" x14ac:dyDescent="0.2">
      <c r="A4933">
        <v>50228</v>
      </c>
      <c r="B4933" t="s">
        <v>26026</v>
      </c>
      <c r="C4933" s="15" t="s">
        <v>26027</v>
      </c>
      <c r="D4933" s="15" t="s">
        <v>26028</v>
      </c>
      <c r="E4933">
        <v>240750</v>
      </c>
      <c r="F4933">
        <v>308160</v>
      </c>
      <c r="K4933" s="16">
        <f t="shared" ref="K4933:K4996" si="231">IF(E4933&gt;49999,E4933+E4933*0.07,IF(E4933&lt;=49999,E4933+E4933*0.12))</f>
        <v>257602.5</v>
      </c>
      <c r="L4933" s="16">
        <f t="shared" ref="L4933:L4996" si="232">K4933*100/95</f>
        <v>271160.5263157895</v>
      </c>
      <c r="M4933" s="16">
        <f t="shared" ref="M4933:M4996" si="233">IF(COUNTIF(C4933,"*Dahua*"),F4933-10,L4933*100/88)</f>
        <v>308136.96172248805</v>
      </c>
      <c r="N4933" t="e">
        <f>INDEX(XML!$A$2:$R$782,MATCH(C4933,XML!$D$2:$D$737,0),2)</f>
        <v>#N/A</v>
      </c>
    </row>
    <row r="4934" spans="1:14" ht="22.5" customHeight="1" x14ac:dyDescent="0.2">
      <c r="A4934">
        <v>64065</v>
      </c>
      <c r="B4934" t="s">
        <v>23932</v>
      </c>
      <c r="C4934" s="15" t="s">
        <v>23933</v>
      </c>
      <c r="D4934" s="15" t="s">
        <v>23934</v>
      </c>
      <c r="E4934">
        <v>303500</v>
      </c>
      <c r="F4934">
        <v>388186</v>
      </c>
      <c r="H4934">
        <v>8</v>
      </c>
      <c r="K4934" s="16">
        <f t="shared" si="231"/>
        <v>324745</v>
      </c>
      <c r="L4934" s="16">
        <f t="shared" si="232"/>
        <v>341836.84210526315</v>
      </c>
      <c r="M4934" s="16">
        <f t="shared" si="233"/>
        <v>388450.95693779906</v>
      </c>
      <c r="N4934" t="e">
        <f>INDEX(XML!$A$2:$R$782,MATCH(C4934,XML!$D$2:$D$737,0),2)</f>
        <v>#N/A</v>
      </c>
    </row>
    <row r="4935" spans="1:14" ht="67.5" x14ac:dyDescent="0.2">
      <c r="A4935">
        <v>64067</v>
      </c>
      <c r="B4935" t="s">
        <v>23929</v>
      </c>
      <c r="C4935" s="15" t="s">
        <v>23930</v>
      </c>
      <c r="D4935" s="15" t="s">
        <v>23931</v>
      </c>
      <c r="E4935">
        <v>510500</v>
      </c>
      <c r="F4935">
        <v>653299</v>
      </c>
      <c r="H4935">
        <v>1</v>
      </c>
      <c r="K4935" s="16">
        <f t="shared" si="231"/>
        <v>546235</v>
      </c>
      <c r="L4935" s="16">
        <f t="shared" si="232"/>
        <v>574984.21052631584</v>
      </c>
      <c r="M4935" s="16">
        <f t="shared" si="233"/>
        <v>653391.14832535898</v>
      </c>
      <c r="N4935" t="e">
        <f>INDEX(XML!$A$2:$R$782,MATCH(C4935,XML!$D$2:$D$737,0),2)</f>
        <v>#N/A</v>
      </c>
    </row>
    <row r="4936" spans="1:14" ht="90" x14ac:dyDescent="0.2">
      <c r="A4936">
        <v>68578</v>
      </c>
      <c r="B4936" t="s">
        <v>27492</v>
      </c>
      <c r="C4936" s="15" t="s">
        <v>27493</v>
      </c>
      <c r="D4936" s="15" t="s">
        <v>27494</v>
      </c>
      <c r="E4936">
        <v>1389000</v>
      </c>
      <c r="F4936">
        <v>1736250</v>
      </c>
      <c r="H4936">
        <v>1</v>
      </c>
      <c r="K4936" s="16">
        <f t="shared" si="231"/>
        <v>1486230</v>
      </c>
      <c r="L4936" s="16">
        <f t="shared" si="232"/>
        <v>1564452.6315789474</v>
      </c>
      <c r="M4936" s="16">
        <f t="shared" si="233"/>
        <v>1777787.081339713</v>
      </c>
      <c r="N4936" t="e">
        <f>INDEX(XML!$A$2:$R$782,MATCH(C4936,XML!$D$2:$D$737,0),2)</f>
        <v>#N/A</v>
      </c>
    </row>
    <row r="4937" spans="1:14" ht="22.5" customHeight="1" x14ac:dyDescent="0.2">
      <c r="A4937">
        <v>53123</v>
      </c>
      <c r="B4937" t="s">
        <v>12962</v>
      </c>
      <c r="C4937" s="15" t="s">
        <v>12963</v>
      </c>
      <c r="D4937" s="15" t="s">
        <v>12964</v>
      </c>
      <c r="E4937">
        <v>79551</v>
      </c>
      <c r="F4937">
        <v>106068</v>
      </c>
      <c r="H4937">
        <v>6</v>
      </c>
      <c r="K4937" s="16">
        <f t="shared" si="231"/>
        <v>85119.57</v>
      </c>
      <c r="L4937" s="16">
        <f t="shared" si="232"/>
        <v>89599.547368421059</v>
      </c>
      <c r="M4937" s="16">
        <f t="shared" si="233"/>
        <v>101817.66746411483</v>
      </c>
      <c r="N4937" t="e">
        <f>INDEX(XML!$A$2:$R$782,MATCH(C4937,XML!$D$2:$D$737,0),2)</f>
        <v>#N/A</v>
      </c>
    </row>
    <row r="4938" spans="1:14" ht="67.5" x14ac:dyDescent="0.2">
      <c r="A4938">
        <v>53121</v>
      </c>
      <c r="B4938" t="s">
        <v>13034</v>
      </c>
      <c r="C4938" s="15" t="s">
        <v>13035</v>
      </c>
      <c r="D4938" s="15" t="s">
        <v>20455</v>
      </c>
      <c r="E4938">
        <v>106000</v>
      </c>
      <c r="F4938">
        <v>150228</v>
      </c>
      <c r="H4938">
        <v>3</v>
      </c>
      <c r="K4938" s="16">
        <f t="shared" si="231"/>
        <v>113420</v>
      </c>
      <c r="L4938" s="16">
        <f t="shared" si="232"/>
        <v>119389.47368421052</v>
      </c>
      <c r="M4938" s="16">
        <f t="shared" si="233"/>
        <v>135669.85645933013</v>
      </c>
      <c r="N4938" t="e">
        <f>INDEX(XML!$A$2:$R$782,MATCH(C4938,XML!$D$2:$D$737,0),2)</f>
        <v>#N/A</v>
      </c>
    </row>
    <row r="4939" spans="1:14" ht="22.5" customHeight="1" x14ac:dyDescent="0.2">
      <c r="A4939">
        <v>53120</v>
      </c>
      <c r="B4939" t="s">
        <v>13032</v>
      </c>
      <c r="C4939" s="15" t="s">
        <v>13033</v>
      </c>
      <c r="D4939" s="15" t="s">
        <v>20456</v>
      </c>
      <c r="E4939">
        <v>161035</v>
      </c>
      <c r="F4939">
        <v>214713</v>
      </c>
      <c r="H4939">
        <v>3</v>
      </c>
      <c r="K4939" s="16">
        <f t="shared" si="231"/>
        <v>172307.45</v>
      </c>
      <c r="L4939" s="16">
        <f t="shared" si="232"/>
        <v>181376.26315789475</v>
      </c>
      <c r="M4939" s="16">
        <f t="shared" si="233"/>
        <v>206109.38995215314</v>
      </c>
      <c r="N4939" t="e">
        <f>INDEX(XML!$A$2:$R$782,MATCH(C4939,XML!$D$2:$D$737,0),2)</f>
        <v>#N/A</v>
      </c>
    </row>
    <row r="4940" spans="1:14" ht="22.5" customHeight="1" x14ac:dyDescent="0.2">
      <c r="A4940">
        <v>51208</v>
      </c>
      <c r="B4940" t="s">
        <v>13871</v>
      </c>
      <c r="C4940" s="15" t="s">
        <v>13872</v>
      </c>
      <c r="D4940" s="15" t="s">
        <v>13873</v>
      </c>
      <c r="E4940">
        <v>24800</v>
      </c>
      <c r="F4940">
        <v>35580</v>
      </c>
      <c r="K4940" s="16">
        <f t="shared" si="231"/>
        <v>27776</v>
      </c>
      <c r="L4940" s="16">
        <f t="shared" si="232"/>
        <v>29237.894736842107</v>
      </c>
      <c r="M4940" s="16">
        <f t="shared" si="233"/>
        <v>33224.880382775125</v>
      </c>
      <c r="N4940" t="e">
        <f>INDEX(XML!$A$2:$R$782,MATCH(C4940,XML!$D$2:$D$737,0),2)</f>
        <v>#N/A</v>
      </c>
    </row>
    <row r="4941" spans="1:14" ht="22.5" customHeight="1" x14ac:dyDescent="0.2">
      <c r="A4941">
        <v>51209</v>
      </c>
      <c r="B4941" t="s">
        <v>13865</v>
      </c>
      <c r="C4941" s="15" t="s">
        <v>13866</v>
      </c>
      <c r="D4941" s="15" t="s">
        <v>13867</v>
      </c>
      <c r="E4941">
        <v>30000</v>
      </c>
      <c r="F4941">
        <v>42050</v>
      </c>
      <c r="H4941">
        <v>7</v>
      </c>
      <c r="K4941" s="16">
        <f t="shared" si="231"/>
        <v>33600</v>
      </c>
      <c r="L4941" s="16">
        <f t="shared" si="232"/>
        <v>35368.42105263158</v>
      </c>
      <c r="M4941" s="16">
        <f t="shared" si="233"/>
        <v>40191.387559808616</v>
      </c>
      <c r="N4941" t="e">
        <f>INDEX(XML!$A$2:$R$782,MATCH(C4941,XML!$D$2:$D$737,0),2)</f>
        <v>#N/A</v>
      </c>
    </row>
    <row r="4942" spans="1:14" ht="22.5" customHeight="1" x14ac:dyDescent="0.2">
      <c r="A4942">
        <v>51210</v>
      </c>
      <c r="B4942" t="s">
        <v>13868</v>
      </c>
      <c r="C4942" s="15" t="s">
        <v>13869</v>
      </c>
      <c r="D4942" s="15" t="s">
        <v>13870</v>
      </c>
      <c r="E4942">
        <v>44500</v>
      </c>
      <c r="F4942">
        <v>64040</v>
      </c>
      <c r="H4942">
        <v>10</v>
      </c>
      <c r="K4942" s="16">
        <f t="shared" si="231"/>
        <v>49840</v>
      </c>
      <c r="L4942" s="16">
        <f t="shared" si="232"/>
        <v>52463.15789473684</v>
      </c>
      <c r="M4942" s="16">
        <f t="shared" si="233"/>
        <v>59617.224880382768</v>
      </c>
      <c r="N4942" t="e">
        <f>INDEX(XML!$A$2:$R$782,MATCH(C4942,XML!$D$2:$D$737,0),2)</f>
        <v>#N/A</v>
      </c>
    </row>
    <row r="4943" spans="1:14" ht="78.75" x14ac:dyDescent="0.2">
      <c r="A4943">
        <v>29033</v>
      </c>
      <c r="B4943" t="s">
        <v>6358</v>
      </c>
      <c r="C4943" s="15" t="s">
        <v>6359</v>
      </c>
      <c r="D4943" s="15" t="s">
        <v>45407</v>
      </c>
      <c r="E4943">
        <v>28042</v>
      </c>
      <c r="F4943">
        <v>32990</v>
      </c>
      <c r="H4943">
        <v>5</v>
      </c>
      <c r="K4943" s="16">
        <f t="shared" si="231"/>
        <v>31407.040000000001</v>
      </c>
      <c r="L4943" s="16">
        <f t="shared" si="232"/>
        <v>33060.042105263157</v>
      </c>
      <c r="M4943" s="16">
        <f t="shared" si="233"/>
        <v>37568.229665071769</v>
      </c>
      <c r="N4943" t="e">
        <f>INDEX(XML!$A$2:$R$782,MATCH(C4943,XML!$D$2:$D$737,0),2)</f>
        <v>#N/A</v>
      </c>
    </row>
    <row r="4944" spans="1:14" ht="101.25" x14ac:dyDescent="0.2">
      <c r="A4944">
        <v>39574</v>
      </c>
      <c r="B4944" t="s">
        <v>6350</v>
      </c>
      <c r="C4944" s="15" t="s">
        <v>6351</v>
      </c>
      <c r="D4944" s="15" t="s">
        <v>6352</v>
      </c>
      <c r="E4944">
        <v>38242</v>
      </c>
      <c r="F4944">
        <v>44990</v>
      </c>
      <c r="H4944">
        <v>26</v>
      </c>
      <c r="K4944" s="16">
        <f t="shared" si="231"/>
        <v>42831.040000000001</v>
      </c>
      <c r="L4944" s="16">
        <f t="shared" si="232"/>
        <v>45085.305263157898</v>
      </c>
      <c r="M4944" s="16">
        <f t="shared" si="233"/>
        <v>51233.301435406698</v>
      </c>
      <c r="N4944" t="e">
        <f>INDEX(XML!$A$2:$R$782,MATCH(C4944,XML!$D$2:$D$737,0),2)</f>
        <v>#N/A</v>
      </c>
    </row>
    <row r="4945" spans="1:14" ht="56.25" x14ac:dyDescent="0.2">
      <c r="A4945">
        <v>15834</v>
      </c>
      <c r="B4945" t="s">
        <v>6360</v>
      </c>
      <c r="C4945" s="15" t="s">
        <v>6361</v>
      </c>
      <c r="D4945" s="15" t="s">
        <v>45408</v>
      </c>
      <c r="E4945">
        <v>44192</v>
      </c>
      <c r="F4945">
        <v>51990</v>
      </c>
      <c r="H4945">
        <v>3</v>
      </c>
      <c r="K4945" s="16">
        <f t="shared" si="231"/>
        <v>49495.040000000001</v>
      </c>
      <c r="L4945" s="16">
        <f t="shared" si="232"/>
        <v>52100.042105263157</v>
      </c>
      <c r="M4945" s="16">
        <f t="shared" si="233"/>
        <v>59204.593301435401</v>
      </c>
      <c r="N4945" t="e">
        <f>INDEX(XML!$A$2:$R$782,MATCH(C4945,XML!$D$2:$D$737,0),2)</f>
        <v>#N/A</v>
      </c>
    </row>
    <row r="4946" spans="1:14" ht="101.25" x14ac:dyDescent="0.2">
      <c r="A4946">
        <v>40422</v>
      </c>
      <c r="B4946" t="s">
        <v>6353</v>
      </c>
      <c r="C4946" s="15" t="s">
        <v>6354</v>
      </c>
      <c r="D4946" s="15" t="s">
        <v>45409</v>
      </c>
      <c r="E4946">
        <v>87542</v>
      </c>
      <c r="F4946">
        <v>102990</v>
      </c>
      <c r="H4946">
        <v>6</v>
      </c>
      <c r="K4946" s="16">
        <f t="shared" si="231"/>
        <v>93669.94</v>
      </c>
      <c r="L4946" s="16">
        <f t="shared" si="232"/>
        <v>98599.936842105264</v>
      </c>
      <c r="M4946" s="16">
        <f t="shared" si="233"/>
        <v>112045.38277511961</v>
      </c>
      <c r="N4946" t="e">
        <f>INDEX(XML!$A$2:$R$782,MATCH(C4946,XML!$D$2:$D$737,0),2)</f>
        <v>#N/A</v>
      </c>
    </row>
    <row r="4947" spans="1:14" ht="22.5" x14ac:dyDescent="0.2">
      <c r="A4947">
        <v>74232</v>
      </c>
      <c r="B4947" t="s">
        <v>44626</v>
      </c>
      <c r="C4947" s="15" t="s">
        <v>44627</v>
      </c>
      <c r="D4947" s="15" t="s">
        <v>44628</v>
      </c>
      <c r="E4947">
        <v>72242</v>
      </c>
      <c r="F4947">
        <v>84990</v>
      </c>
      <c r="H4947">
        <v>10</v>
      </c>
      <c r="K4947" s="16">
        <f t="shared" si="231"/>
        <v>77298.94</v>
      </c>
      <c r="L4947" s="16">
        <f t="shared" si="232"/>
        <v>81367.30526315789</v>
      </c>
      <c r="M4947" s="16">
        <f t="shared" si="233"/>
        <v>92462.846889952139</v>
      </c>
      <c r="N4947" t="e">
        <f>INDEX(XML!$A$2:$R$782,MATCH(C4947,XML!$D$2:$D$737,0),2)</f>
        <v>#N/A</v>
      </c>
    </row>
    <row r="4948" spans="1:14" ht="90" x14ac:dyDescent="0.2">
      <c r="A4948">
        <v>49497</v>
      </c>
      <c r="B4948" t="s">
        <v>6355</v>
      </c>
      <c r="C4948" s="15" t="s">
        <v>6356</v>
      </c>
      <c r="D4948" s="15" t="s">
        <v>6357</v>
      </c>
      <c r="E4948">
        <v>117292</v>
      </c>
      <c r="F4948">
        <v>137990</v>
      </c>
      <c r="H4948">
        <v>32</v>
      </c>
      <c r="I4948">
        <v>1</v>
      </c>
      <c r="K4948" s="16">
        <f t="shared" si="231"/>
        <v>125502.44</v>
      </c>
      <c r="L4948" s="16">
        <f t="shared" si="232"/>
        <v>132107.83157894737</v>
      </c>
      <c r="M4948" s="16">
        <f t="shared" si="233"/>
        <v>150122.53588516748</v>
      </c>
      <c r="N4948" t="e">
        <f>INDEX(XML!$A$2:$R$782,MATCH(C4948,XML!$D$2:$D$737,0),2)</f>
        <v>#N/A</v>
      </c>
    </row>
    <row r="4949" spans="1:14" ht="146.25" x14ac:dyDescent="0.2">
      <c r="A4949">
        <v>67255</v>
      </c>
      <c r="B4949" t="s">
        <v>23938</v>
      </c>
      <c r="C4949" s="15" t="s">
        <v>23939</v>
      </c>
      <c r="D4949" s="15" t="s">
        <v>25173</v>
      </c>
      <c r="E4949">
        <v>253292</v>
      </c>
      <c r="F4949">
        <v>297990</v>
      </c>
      <c r="H4949">
        <v>7</v>
      </c>
      <c r="K4949" s="16">
        <f t="shared" si="231"/>
        <v>271022.44</v>
      </c>
      <c r="L4949" s="16">
        <f t="shared" si="232"/>
        <v>285286.77894736844</v>
      </c>
      <c r="M4949" s="16">
        <f t="shared" si="233"/>
        <v>324189.5215311005</v>
      </c>
      <c r="N4949" t="e">
        <f>INDEX(XML!$A$2:$R$782,MATCH(C4949,XML!$D$2:$D$737,0),2)</f>
        <v>#N/A</v>
      </c>
    </row>
    <row r="4950" spans="1:14" ht="67.5" x14ac:dyDescent="0.2">
      <c r="A4950">
        <v>64947</v>
      </c>
      <c r="B4950" t="s">
        <v>24395</v>
      </c>
      <c r="C4950" s="15" t="s">
        <v>24396</v>
      </c>
      <c r="D4950" s="15" t="s">
        <v>24397</v>
      </c>
      <c r="E4950">
        <v>101050</v>
      </c>
      <c r="F4950">
        <v>134733</v>
      </c>
      <c r="H4950">
        <v>2</v>
      </c>
      <c r="K4950" s="16">
        <f t="shared" si="231"/>
        <v>108123.5</v>
      </c>
      <c r="L4950" s="16">
        <f t="shared" si="232"/>
        <v>113814.21052631579</v>
      </c>
      <c r="M4950" s="16">
        <f t="shared" si="233"/>
        <v>129334.33014354068</v>
      </c>
      <c r="N4950" t="e">
        <f>INDEX(XML!$A$2:$R$782,MATCH(C4950,XML!$D$2:$D$737,0),2)</f>
        <v>#N/A</v>
      </c>
    </row>
    <row r="4951" spans="1:14" ht="15.75" x14ac:dyDescent="0.25">
      <c r="A4951" s="184" t="s">
        <v>32847</v>
      </c>
      <c r="B4951" s="184"/>
      <c r="C4951" s="185"/>
      <c r="D4951" s="185"/>
      <c r="E4951" s="184"/>
      <c r="F4951" s="184"/>
      <c r="G4951" s="184"/>
      <c r="H4951" s="184"/>
      <c r="I4951" s="184"/>
      <c r="J4951" s="184"/>
      <c r="K4951" s="16">
        <f t="shared" si="231"/>
        <v>0</v>
      </c>
      <c r="L4951" s="16">
        <f t="shared" si="232"/>
        <v>0</v>
      </c>
      <c r="M4951" s="16">
        <f t="shared" si="233"/>
        <v>0</v>
      </c>
      <c r="N4951" t="e">
        <f>INDEX(XML!$A$2:$R$782,MATCH(C4951,XML!$D$2:$D$737,0),2)</f>
        <v>#N/A</v>
      </c>
    </row>
    <row r="4952" spans="1:14" ht="90" x14ac:dyDescent="0.2">
      <c r="A4952">
        <v>65971</v>
      </c>
      <c r="B4952" t="s">
        <v>26014</v>
      </c>
      <c r="C4952" s="15" t="s">
        <v>26015</v>
      </c>
      <c r="D4952" s="15" t="s">
        <v>26016</v>
      </c>
      <c r="E4952">
        <v>143500</v>
      </c>
      <c r="F4952">
        <v>176550</v>
      </c>
      <c r="K4952" s="16">
        <f t="shared" si="231"/>
        <v>153545</v>
      </c>
      <c r="L4952" s="16">
        <f t="shared" si="232"/>
        <v>161626.31578947368</v>
      </c>
      <c r="M4952" s="16">
        <f t="shared" si="233"/>
        <v>183666.26794258371</v>
      </c>
      <c r="N4952" t="e">
        <f>INDEX(XML!$A$2:$R$782,MATCH(C4952,XML!$D$2:$D$737,0),2)</f>
        <v>#N/A</v>
      </c>
    </row>
    <row r="4953" spans="1:14" ht="112.5" x14ac:dyDescent="0.2">
      <c r="A4953">
        <v>67209</v>
      </c>
      <c r="B4953" t="s">
        <v>26020</v>
      </c>
      <c r="C4953" s="15" t="s">
        <v>26021</v>
      </c>
      <c r="D4953" s="15" t="s">
        <v>26022</v>
      </c>
      <c r="E4953">
        <v>85600</v>
      </c>
      <c r="F4953">
        <v>106465</v>
      </c>
      <c r="H4953">
        <v>1</v>
      </c>
      <c r="K4953" s="16">
        <f t="shared" si="231"/>
        <v>91592</v>
      </c>
      <c r="L4953" s="16">
        <f t="shared" si="232"/>
        <v>96412.631578947374</v>
      </c>
      <c r="M4953" s="16">
        <f t="shared" si="233"/>
        <v>109559.8086124402</v>
      </c>
      <c r="N4953" t="e">
        <f>INDEX(XML!$A$2:$R$782,MATCH(C4953,XML!$D$2:$D$737,0),2)</f>
        <v>#N/A</v>
      </c>
    </row>
    <row r="4954" spans="1:14" ht="78.75" x14ac:dyDescent="0.2">
      <c r="A4954">
        <v>80921</v>
      </c>
      <c r="B4954" t="s">
        <v>43774</v>
      </c>
      <c r="C4954" s="15" t="s">
        <v>43775</v>
      </c>
      <c r="D4954" s="15" t="s">
        <v>43776</v>
      </c>
      <c r="E4954">
        <v>47000</v>
      </c>
      <c r="F4954">
        <v>58750</v>
      </c>
      <c r="H4954">
        <v>10</v>
      </c>
      <c r="K4954" s="16">
        <f t="shared" si="231"/>
        <v>52640</v>
      </c>
      <c r="L4954" s="16">
        <f t="shared" si="232"/>
        <v>55410.526315789473</v>
      </c>
      <c r="M4954" s="16">
        <f t="shared" si="233"/>
        <v>62966.507177033491</v>
      </c>
      <c r="N4954" t="e">
        <f>INDEX(XML!$A$2:$R$782,MATCH(C4954,XML!$D$2:$D$737,0),2)</f>
        <v>#N/A</v>
      </c>
    </row>
    <row r="4955" spans="1:14" ht="123.75" x14ac:dyDescent="0.2">
      <c r="A4955">
        <v>67203</v>
      </c>
      <c r="B4955" t="s">
        <v>26017</v>
      </c>
      <c r="C4955" s="15" t="s">
        <v>26018</v>
      </c>
      <c r="D4955" s="15" t="s">
        <v>26019</v>
      </c>
      <c r="E4955">
        <v>53000</v>
      </c>
      <c r="F4955">
        <v>66250</v>
      </c>
      <c r="H4955">
        <v>31</v>
      </c>
      <c r="K4955" s="16">
        <f t="shared" si="231"/>
        <v>56710</v>
      </c>
      <c r="L4955" s="16">
        <f t="shared" si="232"/>
        <v>59694.73684210526</v>
      </c>
      <c r="M4955" s="16">
        <f t="shared" si="233"/>
        <v>67834.928229665064</v>
      </c>
      <c r="N4955" t="e">
        <f>INDEX(XML!$A$2:$R$782,MATCH(C4955,XML!$D$2:$D$737,0),2)</f>
        <v>#N/A</v>
      </c>
    </row>
    <row r="4956" spans="1:14" ht="90" x14ac:dyDescent="0.2">
      <c r="A4956">
        <v>64102</v>
      </c>
      <c r="B4956" t="s">
        <v>23912</v>
      </c>
      <c r="C4956" s="15" t="s">
        <v>23913</v>
      </c>
      <c r="D4956" s="15" t="s">
        <v>23914</v>
      </c>
      <c r="E4956">
        <v>52000</v>
      </c>
      <c r="F4956">
        <v>65000</v>
      </c>
      <c r="H4956">
        <v>16</v>
      </c>
      <c r="K4956" s="16">
        <f t="shared" si="231"/>
        <v>55640</v>
      </c>
      <c r="L4956" s="16">
        <f t="shared" si="232"/>
        <v>58568.42105263158</v>
      </c>
      <c r="M4956" s="16">
        <f t="shared" si="233"/>
        <v>66555.023923444969</v>
      </c>
      <c r="N4956" t="e">
        <f>INDEX(XML!$A$2:$R$782,MATCH(C4956,XML!$D$2:$D$737,0),2)</f>
        <v>#N/A</v>
      </c>
    </row>
    <row r="4957" spans="1:14" ht="78.75" x14ac:dyDescent="0.2">
      <c r="A4957">
        <v>72242</v>
      </c>
      <c r="B4957" t="s">
        <v>36339</v>
      </c>
      <c r="C4957" s="15" t="s">
        <v>36340</v>
      </c>
      <c r="D4957" s="15" t="s">
        <v>36341</v>
      </c>
      <c r="E4957">
        <v>101137</v>
      </c>
      <c r="F4957">
        <v>129455</v>
      </c>
      <c r="H4957">
        <v>10</v>
      </c>
      <c r="K4957" s="16">
        <f t="shared" si="231"/>
        <v>108216.59</v>
      </c>
      <c r="L4957" s="16">
        <f t="shared" si="232"/>
        <v>113912.2</v>
      </c>
      <c r="M4957" s="16">
        <f t="shared" si="233"/>
        <v>129445.68181818182</v>
      </c>
      <c r="N4957" t="e">
        <f>INDEX(XML!$A$2:$R$782,MATCH(C4957,XML!$D$2:$D$737,0),2)</f>
        <v>#N/A</v>
      </c>
    </row>
    <row r="4958" spans="1:14" ht="90" x14ac:dyDescent="0.2">
      <c r="A4958">
        <v>72251</v>
      </c>
      <c r="B4958" t="s">
        <v>41929</v>
      </c>
      <c r="C4958" s="15" t="s">
        <v>41930</v>
      </c>
      <c r="D4958" s="15" t="s">
        <v>41931</v>
      </c>
      <c r="E4958">
        <v>128600</v>
      </c>
      <c r="F4958">
        <v>160750</v>
      </c>
      <c r="H4958">
        <v>4</v>
      </c>
      <c r="K4958" s="16">
        <f t="shared" si="231"/>
        <v>137602</v>
      </c>
      <c r="L4958" s="16">
        <f t="shared" si="232"/>
        <v>144844.21052631579</v>
      </c>
      <c r="M4958" s="16">
        <f t="shared" si="233"/>
        <v>164595.69377990431</v>
      </c>
      <c r="N4958" t="e">
        <f>INDEX(XML!$A$2:$R$782,MATCH(C4958,XML!$D$2:$D$737,0),2)</f>
        <v>#N/A</v>
      </c>
    </row>
    <row r="4959" spans="1:14" ht="78.75" x14ac:dyDescent="0.2">
      <c r="A4959">
        <v>37908</v>
      </c>
      <c r="B4959" t="s">
        <v>6362</v>
      </c>
      <c r="C4959" s="15" t="s">
        <v>6363</v>
      </c>
      <c r="D4959" s="15" t="s">
        <v>6364</v>
      </c>
      <c r="E4959">
        <v>24642</v>
      </c>
      <c r="F4959">
        <v>28990</v>
      </c>
      <c r="H4959">
        <v>25</v>
      </c>
      <c r="I4959">
        <v>1</v>
      </c>
      <c r="K4959" s="16">
        <f t="shared" si="231"/>
        <v>27599.040000000001</v>
      </c>
      <c r="L4959" s="16">
        <f t="shared" si="232"/>
        <v>29051.621052631577</v>
      </c>
      <c r="M4959" s="16">
        <f t="shared" si="233"/>
        <v>33013.205741626793</v>
      </c>
      <c r="N4959" t="e">
        <f>INDEX(XML!$A$2:$R$782,MATCH(C4959,XML!$D$2:$D$737,0),2)</f>
        <v>#N/A</v>
      </c>
    </row>
    <row r="4960" spans="1:14" ht="78.75" x14ac:dyDescent="0.2">
      <c r="A4960">
        <v>37907</v>
      </c>
      <c r="B4960" t="s">
        <v>6365</v>
      </c>
      <c r="C4960" s="15" t="s">
        <v>6366</v>
      </c>
      <c r="D4960" s="15" t="s">
        <v>6367</v>
      </c>
      <c r="E4960">
        <v>28892</v>
      </c>
      <c r="F4960">
        <v>33990</v>
      </c>
      <c r="H4960">
        <v>20</v>
      </c>
      <c r="K4960" s="16">
        <f t="shared" si="231"/>
        <v>32359.040000000001</v>
      </c>
      <c r="L4960" s="16">
        <f t="shared" si="232"/>
        <v>34062.14736842105</v>
      </c>
      <c r="M4960" s="16">
        <f t="shared" si="233"/>
        <v>38706.985645933011</v>
      </c>
      <c r="N4960" t="e">
        <f>INDEX(XML!$A$2:$R$782,MATCH(C4960,XML!$D$2:$D$737,0),2)</f>
        <v>#N/A</v>
      </c>
    </row>
    <row r="4961" spans="1:14" ht="22.5" customHeight="1" x14ac:dyDescent="0.2">
      <c r="A4961">
        <v>37909</v>
      </c>
      <c r="B4961" t="s">
        <v>45940</v>
      </c>
      <c r="C4961" s="15" t="s">
        <v>45941</v>
      </c>
      <c r="D4961" s="15" t="s">
        <v>45942</v>
      </c>
      <c r="E4961">
        <v>39092</v>
      </c>
      <c r="F4961">
        <v>45990</v>
      </c>
      <c r="H4961">
        <v>2</v>
      </c>
      <c r="K4961" s="16">
        <f t="shared" si="231"/>
        <v>43783.040000000001</v>
      </c>
      <c r="L4961" s="16">
        <f t="shared" si="232"/>
        <v>46087.410526315791</v>
      </c>
      <c r="M4961" s="16">
        <f t="shared" si="233"/>
        <v>52372.057416267948</v>
      </c>
      <c r="N4961" t="e">
        <f>INDEX(XML!$A$2:$R$782,MATCH(C4961,XML!$D$2:$D$737,0),2)</f>
        <v>#N/A</v>
      </c>
    </row>
    <row r="4962" spans="1:14" ht="90" x14ac:dyDescent="0.2">
      <c r="A4962">
        <v>37906</v>
      </c>
      <c r="B4962" t="s">
        <v>6371</v>
      </c>
      <c r="C4962" s="15" t="s">
        <v>6372</v>
      </c>
      <c r="D4962" s="15" t="s">
        <v>6373</v>
      </c>
      <c r="E4962">
        <v>11722</v>
      </c>
      <c r="F4962">
        <v>13790</v>
      </c>
      <c r="H4962">
        <v>29</v>
      </c>
      <c r="K4962" s="16">
        <f t="shared" si="231"/>
        <v>13128.64</v>
      </c>
      <c r="L4962" s="16">
        <f t="shared" si="232"/>
        <v>13819.621052631579</v>
      </c>
      <c r="M4962" s="16">
        <f t="shared" si="233"/>
        <v>15704.114832535886</v>
      </c>
      <c r="N4962" t="e">
        <f>INDEX(XML!$A$2:$R$782,MATCH(C4962,XML!$D$2:$D$737,0),2)</f>
        <v>#N/A</v>
      </c>
    </row>
    <row r="4963" spans="1:14" ht="22.5" customHeight="1" x14ac:dyDescent="0.2">
      <c r="A4963">
        <v>28823</v>
      </c>
      <c r="B4963" t="s">
        <v>6336</v>
      </c>
      <c r="C4963" s="15" t="s">
        <v>6337</v>
      </c>
      <c r="D4963" s="15" t="s">
        <v>6338</v>
      </c>
      <c r="E4963">
        <v>50142</v>
      </c>
      <c r="F4963">
        <v>58990</v>
      </c>
      <c r="H4963">
        <v>30</v>
      </c>
      <c r="K4963" s="16">
        <f t="shared" si="231"/>
        <v>53651.94</v>
      </c>
      <c r="L4963" s="16">
        <f t="shared" si="232"/>
        <v>56475.72631578947</v>
      </c>
      <c r="M4963" s="16">
        <f t="shared" si="233"/>
        <v>64176.961722488042</v>
      </c>
      <c r="N4963" t="e">
        <f>INDEX(XML!$A$2:$R$782,MATCH(C4963,XML!$D$2:$D$737,0),2)</f>
        <v>#N/A</v>
      </c>
    </row>
    <row r="4964" spans="1:14" ht="22.5" customHeight="1" x14ac:dyDescent="0.2">
      <c r="A4964">
        <v>83022</v>
      </c>
      <c r="B4964" t="s">
        <v>44578</v>
      </c>
      <c r="C4964" s="15" t="s">
        <v>44579</v>
      </c>
      <c r="D4964" s="15" t="s">
        <v>44580</v>
      </c>
      <c r="E4964">
        <v>31072</v>
      </c>
      <c r="F4964">
        <v>36990</v>
      </c>
      <c r="K4964" s="16">
        <f t="shared" si="231"/>
        <v>34800.639999999999</v>
      </c>
      <c r="L4964" s="16">
        <f t="shared" si="232"/>
        <v>36632.252631578951</v>
      </c>
      <c r="M4964" s="16">
        <f t="shared" si="233"/>
        <v>41627.559808612445</v>
      </c>
      <c r="N4964" t="e">
        <f>INDEX(XML!$A$2:$R$782,MATCH(C4964,XML!$D$2:$D$737,0),2)</f>
        <v>#N/A</v>
      </c>
    </row>
    <row r="4965" spans="1:14" ht="22.5" customHeight="1" x14ac:dyDescent="0.2">
      <c r="A4965">
        <v>34494</v>
      </c>
      <c r="B4965" t="s">
        <v>6339</v>
      </c>
      <c r="C4965" s="15" t="s">
        <v>6340</v>
      </c>
      <c r="D4965" s="15" t="s">
        <v>20463</v>
      </c>
      <c r="E4965">
        <v>53542</v>
      </c>
      <c r="F4965">
        <v>62990</v>
      </c>
      <c r="K4965" s="16">
        <f t="shared" si="231"/>
        <v>57289.94</v>
      </c>
      <c r="L4965" s="16">
        <f t="shared" si="232"/>
        <v>60305.2</v>
      </c>
      <c r="M4965" s="16">
        <f t="shared" si="233"/>
        <v>68528.636363636368</v>
      </c>
      <c r="N4965" t="e">
        <f>INDEX(XML!$A$2:$R$782,MATCH(C4965,XML!$D$2:$D$737,0),2)</f>
        <v>#N/A</v>
      </c>
    </row>
    <row r="4966" spans="1:14" ht="22.5" customHeight="1" x14ac:dyDescent="0.2">
      <c r="A4966">
        <v>83020</v>
      </c>
      <c r="B4966" t="s">
        <v>44575</v>
      </c>
      <c r="C4966" s="15" t="s">
        <v>44576</v>
      </c>
      <c r="D4966" s="15" t="s">
        <v>44577</v>
      </c>
      <c r="E4966">
        <v>35272</v>
      </c>
      <c r="F4966">
        <v>41990</v>
      </c>
      <c r="K4966" s="16">
        <f t="shared" si="231"/>
        <v>39504.639999999999</v>
      </c>
      <c r="L4966" s="16">
        <f t="shared" si="232"/>
        <v>41583.831578947371</v>
      </c>
      <c r="M4966" s="16">
        <f t="shared" si="233"/>
        <v>47254.354066985652</v>
      </c>
      <c r="N4966" t="e">
        <f>INDEX(XML!$A$2:$R$782,MATCH(C4966,XML!$D$2:$D$737,0),2)</f>
        <v>#N/A</v>
      </c>
    </row>
    <row r="4967" spans="1:14" ht="22.5" customHeight="1" x14ac:dyDescent="0.2">
      <c r="A4967">
        <v>82993</v>
      </c>
      <c r="B4967" t="s">
        <v>44572</v>
      </c>
      <c r="C4967" s="15" t="s">
        <v>44573</v>
      </c>
      <c r="D4967" s="15" t="s">
        <v>44574</v>
      </c>
      <c r="E4967">
        <v>51232</v>
      </c>
      <c r="F4967">
        <v>60990</v>
      </c>
      <c r="H4967">
        <v>10</v>
      </c>
      <c r="K4967" s="16">
        <f t="shared" si="231"/>
        <v>54818.239999999998</v>
      </c>
      <c r="L4967" s="16">
        <f t="shared" si="232"/>
        <v>57703.410526315791</v>
      </c>
      <c r="M4967" s="16">
        <f t="shared" si="233"/>
        <v>65572.05741626794</v>
      </c>
      <c r="N4967" t="e">
        <f>INDEX(XML!$A$2:$R$782,MATCH(C4967,XML!$D$2:$D$737,0),2)</f>
        <v>#N/A</v>
      </c>
    </row>
    <row r="4968" spans="1:14" ht="78.75" x14ac:dyDescent="0.2">
      <c r="A4968">
        <v>34715</v>
      </c>
      <c r="B4968" t="s">
        <v>6368</v>
      </c>
      <c r="C4968" s="15" t="s">
        <v>6369</v>
      </c>
      <c r="D4968" s="15" t="s">
        <v>6370</v>
      </c>
      <c r="E4968">
        <v>33992</v>
      </c>
      <c r="F4968">
        <v>39990</v>
      </c>
      <c r="H4968" t="s">
        <v>746</v>
      </c>
      <c r="I4968">
        <v>1</v>
      </c>
      <c r="K4968" s="16">
        <f t="shared" si="231"/>
        <v>38071.040000000001</v>
      </c>
      <c r="L4968" s="16">
        <f t="shared" si="232"/>
        <v>40074.778947368424</v>
      </c>
      <c r="M4968" s="16">
        <f t="shared" si="233"/>
        <v>45539.521531100479</v>
      </c>
      <c r="N4968" t="e">
        <f>INDEX(XML!$A$2:$R$782,MATCH(C4968,XML!$D$2:$D$737,0),2)</f>
        <v>#N/A</v>
      </c>
    </row>
    <row r="4969" spans="1:14" ht="22.5" customHeight="1" x14ac:dyDescent="0.2">
      <c r="A4969">
        <v>79403</v>
      </c>
      <c r="B4969" t="s">
        <v>37574</v>
      </c>
      <c r="C4969" s="15" t="s">
        <v>37575</v>
      </c>
      <c r="D4969" s="15" t="s">
        <v>37576</v>
      </c>
      <c r="E4969">
        <v>24352</v>
      </c>
      <c r="F4969">
        <v>28990</v>
      </c>
      <c r="H4969">
        <v>20</v>
      </c>
      <c r="K4969" s="16">
        <f t="shared" si="231"/>
        <v>27274.239999999998</v>
      </c>
      <c r="L4969" s="16">
        <f t="shared" si="232"/>
        <v>28709.726315789474</v>
      </c>
      <c r="M4969" s="16">
        <f t="shared" si="233"/>
        <v>32624.688995215311</v>
      </c>
      <c r="N4969" t="e">
        <f>INDEX(XML!$A$2:$R$782,MATCH(C4969,XML!$D$2:$D$737,0),2)</f>
        <v>#N/A</v>
      </c>
    </row>
    <row r="4970" spans="1:14" ht="78.75" x14ac:dyDescent="0.2">
      <c r="A4970">
        <v>36101</v>
      </c>
      <c r="B4970" t="s">
        <v>6343</v>
      </c>
      <c r="C4970" s="15" t="s">
        <v>6344</v>
      </c>
      <c r="D4970" s="15" t="s">
        <v>20464</v>
      </c>
      <c r="E4970">
        <v>72242</v>
      </c>
      <c r="F4970">
        <v>84990</v>
      </c>
      <c r="H4970">
        <v>24</v>
      </c>
      <c r="K4970" s="16">
        <f t="shared" si="231"/>
        <v>77298.94</v>
      </c>
      <c r="L4970" s="16">
        <f t="shared" si="232"/>
        <v>81367.30526315789</v>
      </c>
      <c r="M4970" s="16">
        <f t="shared" si="233"/>
        <v>92462.846889952139</v>
      </c>
      <c r="N4970" t="e">
        <f>INDEX(XML!$A$2:$R$782,MATCH(C4970,XML!$D$2:$D$737,0),2)</f>
        <v>#N/A</v>
      </c>
    </row>
    <row r="4971" spans="1:14" ht="56.25" x14ac:dyDescent="0.2">
      <c r="A4971">
        <v>24085</v>
      </c>
      <c r="B4971" t="s">
        <v>6374</v>
      </c>
      <c r="C4971" s="15" t="s">
        <v>6375</v>
      </c>
      <c r="D4971" s="15" t="s">
        <v>6376</v>
      </c>
      <c r="E4971">
        <v>44192</v>
      </c>
      <c r="F4971">
        <v>51990</v>
      </c>
      <c r="H4971">
        <v>21</v>
      </c>
      <c r="K4971" s="16">
        <f t="shared" si="231"/>
        <v>49495.040000000001</v>
      </c>
      <c r="L4971" s="16">
        <f t="shared" si="232"/>
        <v>52100.042105263157</v>
      </c>
      <c r="M4971" s="16">
        <f t="shared" si="233"/>
        <v>59204.593301435401</v>
      </c>
      <c r="N4971" t="e">
        <f>INDEX(XML!$A$2:$R$782,MATCH(C4971,XML!$D$2:$D$737,0),2)</f>
        <v>#N/A</v>
      </c>
    </row>
    <row r="4972" spans="1:14" ht="135" x14ac:dyDescent="0.2">
      <c r="A4972">
        <v>5468</v>
      </c>
      <c r="B4972" t="s">
        <v>28570</v>
      </c>
      <c r="C4972" s="15" t="s">
        <v>28571</v>
      </c>
      <c r="D4972" s="15" t="s">
        <v>28572</v>
      </c>
      <c r="E4972">
        <v>13507</v>
      </c>
      <c r="F4972">
        <v>15890</v>
      </c>
      <c r="H4972">
        <v>6</v>
      </c>
      <c r="K4972" s="16">
        <f t="shared" si="231"/>
        <v>15127.84</v>
      </c>
      <c r="L4972" s="16">
        <f t="shared" si="232"/>
        <v>15924.042105263157</v>
      </c>
      <c r="M4972" s="16">
        <f t="shared" si="233"/>
        <v>18095.502392344497</v>
      </c>
      <c r="N4972" t="e">
        <f>INDEX(XML!$A$2:$R$782,MATCH(C4972,XML!$D$2:$D$737,0),2)</f>
        <v>#N/A</v>
      </c>
    </row>
    <row r="4973" spans="1:14" ht="112.5" x14ac:dyDescent="0.2">
      <c r="A4973">
        <v>71941</v>
      </c>
      <c r="B4973" t="s">
        <v>28985</v>
      </c>
      <c r="C4973" s="15" t="s">
        <v>28986</v>
      </c>
      <c r="D4973" s="15" t="s">
        <v>28987</v>
      </c>
      <c r="E4973">
        <v>31972</v>
      </c>
      <c r="F4973">
        <v>38990</v>
      </c>
      <c r="H4973">
        <v>11</v>
      </c>
      <c r="K4973" s="16">
        <f t="shared" si="231"/>
        <v>35808.639999999999</v>
      </c>
      <c r="L4973" s="16">
        <f t="shared" si="232"/>
        <v>37693.305263157898</v>
      </c>
      <c r="M4973" s="16">
        <f t="shared" si="233"/>
        <v>42833.301435406698</v>
      </c>
      <c r="N4973" t="e">
        <f>INDEX(XML!$A$2:$R$782,MATCH(C4973,XML!$D$2:$D$737,0),2)</f>
        <v>#N/A</v>
      </c>
    </row>
    <row r="4974" spans="1:14" ht="123.75" x14ac:dyDescent="0.2">
      <c r="A4974">
        <v>71942</v>
      </c>
      <c r="B4974" t="s">
        <v>28988</v>
      </c>
      <c r="C4974" s="15" t="s">
        <v>28989</v>
      </c>
      <c r="D4974" s="15" t="s">
        <v>40774</v>
      </c>
      <c r="E4974">
        <v>24592</v>
      </c>
      <c r="F4974">
        <v>29990</v>
      </c>
      <c r="K4974" s="16">
        <f t="shared" si="231"/>
        <v>27543.040000000001</v>
      </c>
      <c r="L4974" s="16">
        <f t="shared" si="232"/>
        <v>28992.673684210527</v>
      </c>
      <c r="M4974" s="16">
        <f t="shared" si="233"/>
        <v>32946.220095693781</v>
      </c>
      <c r="N4974" t="e">
        <f>INDEX(XML!$A$2:$R$782,MATCH(C4974,XML!$D$2:$D$737,0),2)</f>
        <v>#N/A</v>
      </c>
    </row>
    <row r="4975" spans="1:14" ht="112.5" x14ac:dyDescent="0.2">
      <c r="A4975">
        <v>57238</v>
      </c>
      <c r="B4975" t="s">
        <v>14877</v>
      </c>
      <c r="C4975" s="15" t="s">
        <v>14914</v>
      </c>
      <c r="D4975" s="15" t="s">
        <v>14915</v>
      </c>
      <c r="E4975">
        <v>23772</v>
      </c>
      <c r="F4975">
        <v>28990</v>
      </c>
      <c r="H4975">
        <v>35</v>
      </c>
      <c r="K4975" s="16">
        <f t="shared" si="231"/>
        <v>26624.639999999999</v>
      </c>
      <c r="L4975" s="16">
        <f t="shared" si="232"/>
        <v>28025.936842105264</v>
      </c>
      <c r="M4975" s="16">
        <f t="shared" si="233"/>
        <v>31847.655502392343</v>
      </c>
      <c r="N4975" t="e">
        <f>INDEX(XML!$A$2:$R$782,MATCH(C4975,XML!$D$2:$D$737,0),2)</f>
        <v>#N/A</v>
      </c>
    </row>
    <row r="4976" spans="1:14" ht="78.75" x14ac:dyDescent="0.2">
      <c r="A4976">
        <v>53153</v>
      </c>
      <c r="B4976" t="s">
        <v>16960</v>
      </c>
      <c r="C4976" s="15" t="s">
        <v>16961</v>
      </c>
      <c r="D4976" s="15" t="s">
        <v>16962</v>
      </c>
      <c r="E4976">
        <v>37748</v>
      </c>
      <c r="F4976">
        <v>42000</v>
      </c>
      <c r="H4976">
        <v>7</v>
      </c>
      <c r="K4976" s="16">
        <f t="shared" si="231"/>
        <v>42277.760000000002</v>
      </c>
      <c r="L4976" s="16">
        <f t="shared" si="232"/>
        <v>44502.905263157896</v>
      </c>
      <c r="M4976" s="16">
        <f t="shared" si="233"/>
        <v>50571.483253588522</v>
      </c>
      <c r="N4976" t="e">
        <f>INDEX(XML!$A$2:$R$782,MATCH(C4976,XML!$D$2:$D$737,0),2)</f>
        <v>#N/A</v>
      </c>
    </row>
    <row r="4977" spans="1:14" ht="112.5" x14ac:dyDescent="0.2">
      <c r="A4977">
        <v>36157</v>
      </c>
      <c r="B4977" t="s">
        <v>6266</v>
      </c>
      <c r="C4977" s="15" t="s">
        <v>6267</v>
      </c>
      <c r="D4977" s="15" t="s">
        <v>6268</v>
      </c>
      <c r="E4977">
        <v>70500</v>
      </c>
      <c r="F4977">
        <v>102078</v>
      </c>
      <c r="H4977">
        <v>7</v>
      </c>
      <c r="K4977" s="16">
        <f t="shared" si="231"/>
        <v>75435</v>
      </c>
      <c r="L4977" s="16">
        <f t="shared" si="232"/>
        <v>79405.263157894733</v>
      </c>
      <c r="M4977" s="16">
        <f t="shared" si="233"/>
        <v>90233.253588516745</v>
      </c>
      <c r="N4977" t="e">
        <f>INDEX(XML!$A$2:$R$782,MATCH(C4977,XML!$D$2:$D$737,0),2)</f>
        <v>#N/A</v>
      </c>
    </row>
    <row r="4978" spans="1:14" ht="22.5" customHeight="1" x14ac:dyDescent="0.25">
      <c r="A4978" s="184" t="s">
        <v>29194</v>
      </c>
      <c r="B4978" s="184"/>
      <c r="C4978" s="185"/>
      <c r="D4978" s="185"/>
      <c r="E4978" s="184"/>
      <c r="F4978" s="184"/>
      <c r="G4978" s="184"/>
      <c r="H4978" s="184"/>
      <c r="I4978" s="184"/>
      <c r="J4978" s="184"/>
      <c r="K4978" s="16">
        <f t="shared" si="231"/>
        <v>0</v>
      </c>
      <c r="L4978" s="16">
        <f t="shared" si="232"/>
        <v>0</v>
      </c>
      <c r="M4978" s="16">
        <f t="shared" si="233"/>
        <v>0</v>
      </c>
      <c r="N4978" t="e">
        <f>INDEX(XML!$A$2:$R$782,MATCH(C4978,XML!$D$2:$D$737,0),2)</f>
        <v>#N/A</v>
      </c>
    </row>
    <row r="4979" spans="1:14" ht="123.75" x14ac:dyDescent="0.2">
      <c r="A4979">
        <v>45041</v>
      </c>
      <c r="B4979" t="s">
        <v>6233</v>
      </c>
      <c r="C4979" s="15" t="s">
        <v>6234</v>
      </c>
      <c r="D4979" s="15" t="s">
        <v>24222</v>
      </c>
      <c r="E4979">
        <v>76334</v>
      </c>
      <c r="F4979">
        <v>106037</v>
      </c>
      <c r="K4979" s="16">
        <f t="shared" si="231"/>
        <v>81677.38</v>
      </c>
      <c r="L4979" s="16">
        <f t="shared" si="232"/>
        <v>85976.189473684208</v>
      </c>
      <c r="M4979" s="16">
        <f t="shared" si="233"/>
        <v>97700.21531100478</v>
      </c>
      <c r="N4979" t="e">
        <f>INDEX(XML!$A$2:$R$782,MATCH(C4979,XML!$D$2:$D$737,0),2)</f>
        <v>#N/A</v>
      </c>
    </row>
    <row r="4980" spans="1:14" ht="123.75" x14ac:dyDescent="0.2">
      <c r="A4980">
        <v>53178</v>
      </c>
      <c r="B4980" t="s">
        <v>14197</v>
      </c>
      <c r="C4980" s="15" t="s">
        <v>25496</v>
      </c>
      <c r="D4980" s="15" t="s">
        <v>25497</v>
      </c>
      <c r="E4980">
        <v>77500</v>
      </c>
      <c r="F4980">
        <v>113955</v>
      </c>
      <c r="K4980" s="16">
        <f t="shared" si="231"/>
        <v>82925</v>
      </c>
      <c r="L4980" s="16">
        <f t="shared" si="232"/>
        <v>87289.473684210519</v>
      </c>
      <c r="M4980" s="16">
        <f t="shared" si="233"/>
        <v>99192.583732057406</v>
      </c>
      <c r="N4980" t="e">
        <f>INDEX(XML!$A$2:$R$782,MATCH(C4980,XML!$D$2:$D$737,0),2)</f>
        <v>#N/A</v>
      </c>
    </row>
    <row r="4981" spans="1:14" ht="157.5" x14ac:dyDescent="0.2">
      <c r="A4981">
        <v>63138</v>
      </c>
      <c r="B4981" t="s">
        <v>22361</v>
      </c>
      <c r="C4981" s="15" t="s">
        <v>22362</v>
      </c>
      <c r="D4981" s="15" t="s">
        <v>24223</v>
      </c>
      <c r="E4981">
        <v>62300</v>
      </c>
      <c r="F4981">
        <v>89773</v>
      </c>
      <c r="H4981">
        <v>3</v>
      </c>
      <c r="K4981" s="16">
        <f t="shared" si="231"/>
        <v>66661</v>
      </c>
      <c r="L4981" s="16">
        <f t="shared" si="232"/>
        <v>70169.473684210519</v>
      </c>
      <c r="M4981" s="16">
        <f t="shared" si="233"/>
        <v>79738.038277511951</v>
      </c>
      <c r="N4981" t="e">
        <f>INDEX(XML!$A$2:$R$782,MATCH(C4981,XML!$D$2:$D$737,0),2)</f>
        <v>#N/A</v>
      </c>
    </row>
    <row r="4982" spans="1:14" ht="135" x14ac:dyDescent="0.2">
      <c r="A4982">
        <v>63136</v>
      </c>
      <c r="B4982" t="s">
        <v>22359</v>
      </c>
      <c r="C4982" s="15" t="s">
        <v>22360</v>
      </c>
      <c r="D4982" s="15" t="s">
        <v>24224</v>
      </c>
      <c r="E4982">
        <v>89695</v>
      </c>
      <c r="F4982">
        <v>119590</v>
      </c>
      <c r="H4982">
        <v>10</v>
      </c>
      <c r="K4982" s="16">
        <f t="shared" si="231"/>
        <v>95973.65</v>
      </c>
      <c r="L4982" s="16">
        <f t="shared" si="232"/>
        <v>101024.89473684211</v>
      </c>
      <c r="M4982" s="16">
        <f t="shared" si="233"/>
        <v>114801.01674641148</v>
      </c>
      <c r="N4982" t="e">
        <f>INDEX(XML!$A$2:$R$782,MATCH(C4982,XML!$D$2:$D$737,0),2)</f>
        <v>#N/A</v>
      </c>
    </row>
    <row r="4983" spans="1:14" ht="22.5" customHeight="1" x14ac:dyDescent="0.2">
      <c r="A4983">
        <v>53181</v>
      </c>
      <c r="B4983" t="s">
        <v>16950</v>
      </c>
      <c r="C4983" s="15" t="s">
        <v>16951</v>
      </c>
      <c r="D4983" s="15" t="s">
        <v>24225</v>
      </c>
      <c r="E4983">
        <v>131500</v>
      </c>
      <c r="F4983">
        <v>193456</v>
      </c>
      <c r="H4983">
        <v>2</v>
      </c>
      <c r="K4983" s="16">
        <f t="shared" si="231"/>
        <v>140705</v>
      </c>
      <c r="L4983" s="16">
        <f t="shared" si="232"/>
        <v>148110.52631578947</v>
      </c>
      <c r="M4983" s="16">
        <f t="shared" si="233"/>
        <v>168307.41626794258</v>
      </c>
      <c r="N4983" t="e">
        <f>INDEX(XML!$A$2:$R$782,MATCH(C4983,XML!$D$2:$D$737,0),2)</f>
        <v>#N/A</v>
      </c>
    </row>
    <row r="4984" spans="1:14" ht="123.75" x14ac:dyDescent="0.2">
      <c r="A4984">
        <v>45036</v>
      </c>
      <c r="B4984" t="s">
        <v>6238</v>
      </c>
      <c r="C4984" s="15" t="s">
        <v>6239</v>
      </c>
      <c r="D4984" s="15" t="s">
        <v>24226</v>
      </c>
      <c r="E4984">
        <v>139400</v>
      </c>
      <c r="F4984">
        <v>200625</v>
      </c>
      <c r="H4984">
        <v>1</v>
      </c>
      <c r="K4984" s="16">
        <f t="shared" si="231"/>
        <v>149158</v>
      </c>
      <c r="L4984" s="16">
        <f t="shared" si="232"/>
        <v>157008.42105263157</v>
      </c>
      <c r="M4984" s="16">
        <f t="shared" si="233"/>
        <v>178418.66028708132</v>
      </c>
      <c r="N4984" t="e">
        <f>INDEX(XML!$A$2:$R$782,MATCH(C4984,XML!$D$2:$D$737,0),2)</f>
        <v>#N/A</v>
      </c>
    </row>
    <row r="4985" spans="1:14" ht="90" x14ac:dyDescent="0.2">
      <c r="A4985">
        <v>40562</v>
      </c>
      <c r="B4985" t="s">
        <v>6207</v>
      </c>
      <c r="C4985" s="15" t="s">
        <v>6208</v>
      </c>
      <c r="D4985" s="15" t="s">
        <v>24227</v>
      </c>
      <c r="E4985">
        <v>44216</v>
      </c>
      <c r="F4985">
        <v>48990</v>
      </c>
      <c r="K4985" s="16">
        <f t="shared" si="231"/>
        <v>49521.919999999998</v>
      </c>
      <c r="L4985" s="16">
        <f t="shared" si="232"/>
        <v>52128.336842105266</v>
      </c>
      <c r="M4985" s="16">
        <f t="shared" si="233"/>
        <v>59236.746411483262</v>
      </c>
      <c r="N4985" t="e">
        <f>INDEX(XML!$A$2:$R$782,MATCH(C4985,XML!$D$2:$D$737,0),2)</f>
        <v>#N/A</v>
      </c>
    </row>
    <row r="4986" spans="1:14" ht="67.5" x14ac:dyDescent="0.2">
      <c r="A4986">
        <v>64803</v>
      </c>
      <c r="B4986" t="s">
        <v>25597</v>
      </c>
      <c r="C4986" s="15" t="s">
        <v>25598</v>
      </c>
      <c r="D4986" s="15" t="s">
        <v>25599</v>
      </c>
      <c r="E4986">
        <v>18504</v>
      </c>
      <c r="F4986">
        <v>22990</v>
      </c>
      <c r="H4986" t="s">
        <v>746</v>
      </c>
      <c r="K4986" s="16">
        <f t="shared" si="231"/>
        <v>20724.48</v>
      </c>
      <c r="L4986" s="16">
        <f t="shared" si="232"/>
        <v>21815.242105263158</v>
      </c>
      <c r="M4986" s="16">
        <f t="shared" si="233"/>
        <v>24790.047846889953</v>
      </c>
      <c r="N4986" t="e">
        <f>INDEX(XML!$A$2:$R$782,MATCH(C4986,XML!$D$2:$D$737,0),2)</f>
        <v>#N/A</v>
      </c>
    </row>
    <row r="4987" spans="1:14" ht="45" x14ac:dyDescent="0.2">
      <c r="A4987">
        <v>67088</v>
      </c>
      <c r="B4987" t="s">
        <v>25017</v>
      </c>
      <c r="C4987" s="15" t="s">
        <v>25636</v>
      </c>
      <c r="D4987" s="15" t="s">
        <v>25637</v>
      </c>
      <c r="E4987">
        <v>11877</v>
      </c>
      <c r="F4987">
        <v>14990</v>
      </c>
      <c r="H4987">
        <v>17</v>
      </c>
      <c r="K4987" s="16">
        <f t="shared" si="231"/>
        <v>13302.24</v>
      </c>
      <c r="L4987" s="16">
        <f t="shared" si="232"/>
        <v>14002.357894736842</v>
      </c>
      <c r="M4987" s="16">
        <f t="shared" si="233"/>
        <v>15911.770334928231</v>
      </c>
      <c r="N4987" t="e">
        <f>INDEX(XML!$A$2:$R$782,MATCH(C4987,XML!$D$2:$D$737,0),2)</f>
        <v>#N/A</v>
      </c>
    </row>
    <row r="4988" spans="1:14" ht="45" x14ac:dyDescent="0.2">
      <c r="A4988">
        <v>67091</v>
      </c>
      <c r="B4988" t="s">
        <v>25017</v>
      </c>
      <c r="C4988" s="15" t="s">
        <v>25600</v>
      </c>
      <c r="D4988" s="15" t="s">
        <v>25601</v>
      </c>
      <c r="E4988">
        <v>22422</v>
      </c>
      <c r="F4988">
        <v>26990</v>
      </c>
      <c r="H4988" t="s">
        <v>746</v>
      </c>
      <c r="K4988" s="16">
        <f t="shared" si="231"/>
        <v>25112.639999999999</v>
      </c>
      <c r="L4988" s="16">
        <f t="shared" si="232"/>
        <v>26434.357894736841</v>
      </c>
      <c r="M4988" s="16">
        <f t="shared" si="233"/>
        <v>30039.043062200955</v>
      </c>
      <c r="N4988" t="e">
        <f>INDEX(XML!$A$2:$R$782,MATCH(C4988,XML!$D$2:$D$737,0),2)</f>
        <v>#N/A</v>
      </c>
    </row>
    <row r="4989" spans="1:14" ht="45" x14ac:dyDescent="0.2">
      <c r="A4989">
        <v>67092</v>
      </c>
      <c r="B4989" t="s">
        <v>25017</v>
      </c>
      <c r="C4989" s="15" t="s">
        <v>25018</v>
      </c>
      <c r="D4989" s="15" t="s">
        <v>25019</v>
      </c>
      <c r="E4989">
        <v>32667</v>
      </c>
      <c r="F4989">
        <v>38990</v>
      </c>
      <c r="H4989" t="s">
        <v>746</v>
      </c>
      <c r="K4989" s="16">
        <f t="shared" si="231"/>
        <v>36587.040000000001</v>
      </c>
      <c r="L4989" s="16">
        <f t="shared" si="232"/>
        <v>38512.673684210524</v>
      </c>
      <c r="M4989" s="16">
        <f t="shared" si="233"/>
        <v>43764.401913875598</v>
      </c>
      <c r="N4989" t="e">
        <f>INDEX(XML!$A$2:$R$782,MATCH(C4989,XML!$D$2:$D$737,0),2)</f>
        <v>#N/A</v>
      </c>
    </row>
    <row r="4990" spans="1:14" ht="67.5" x14ac:dyDescent="0.2">
      <c r="A4990">
        <v>64807</v>
      </c>
      <c r="B4990" t="s">
        <v>25640</v>
      </c>
      <c r="C4990" s="15" t="s">
        <v>25638</v>
      </c>
      <c r="D4990" s="15" t="s">
        <v>25639</v>
      </c>
      <c r="E4990">
        <v>18190</v>
      </c>
      <c r="F4990">
        <v>22990</v>
      </c>
      <c r="H4990" t="s">
        <v>746</v>
      </c>
      <c r="K4990" s="16">
        <f t="shared" si="231"/>
        <v>20372.8</v>
      </c>
      <c r="L4990" s="16">
        <f t="shared" si="232"/>
        <v>21445.052631578947</v>
      </c>
      <c r="M4990" s="16">
        <f t="shared" si="233"/>
        <v>24369.377990430625</v>
      </c>
      <c r="N4990" t="e">
        <f>INDEX(XML!$A$2:$R$782,MATCH(C4990,XML!$D$2:$D$737,0),2)</f>
        <v>#N/A</v>
      </c>
    </row>
    <row r="4991" spans="1:14" ht="67.5" x14ac:dyDescent="0.2">
      <c r="A4991">
        <v>64808</v>
      </c>
      <c r="B4991" t="s">
        <v>25640</v>
      </c>
      <c r="C4991" s="15" t="s">
        <v>25964</v>
      </c>
      <c r="D4991" s="15" t="s">
        <v>25965</v>
      </c>
      <c r="E4991">
        <v>36380</v>
      </c>
      <c r="F4991">
        <v>42990</v>
      </c>
      <c r="K4991" s="16">
        <f t="shared" si="231"/>
        <v>40745.599999999999</v>
      </c>
      <c r="L4991" s="16">
        <f t="shared" si="232"/>
        <v>42890.105263157893</v>
      </c>
      <c r="M4991" s="16">
        <f t="shared" si="233"/>
        <v>48738.75598086125</v>
      </c>
      <c r="N4991" t="e">
        <f>INDEX(XML!$A$2:$R$782,MATCH(C4991,XML!$D$2:$D$737,0),2)</f>
        <v>#N/A</v>
      </c>
    </row>
    <row r="4992" spans="1:14" ht="45" x14ac:dyDescent="0.2">
      <c r="A4992">
        <v>67093</v>
      </c>
      <c r="B4992" t="s">
        <v>25640</v>
      </c>
      <c r="C4992" s="15" t="s">
        <v>25641</v>
      </c>
      <c r="D4992" s="15" t="s">
        <v>25642</v>
      </c>
      <c r="E4992">
        <v>54142</v>
      </c>
      <c r="F4992">
        <v>60990</v>
      </c>
      <c r="H4992" t="s">
        <v>746</v>
      </c>
      <c r="K4992" s="16">
        <f t="shared" si="231"/>
        <v>57931.94</v>
      </c>
      <c r="L4992" s="16">
        <f t="shared" si="232"/>
        <v>60980.989473684211</v>
      </c>
      <c r="M4992" s="16">
        <f t="shared" si="233"/>
        <v>69296.578947368413</v>
      </c>
      <c r="N4992" t="e">
        <f>INDEX(XML!$A$2:$R$782,MATCH(C4992,XML!$D$2:$D$737,0),2)</f>
        <v>#N/A</v>
      </c>
    </row>
    <row r="4993" spans="1:14" ht="22.5" customHeight="1" x14ac:dyDescent="0.2">
      <c r="A4993">
        <v>29030</v>
      </c>
      <c r="B4993" t="s">
        <v>29022</v>
      </c>
      <c r="C4993" s="15" t="s">
        <v>29023</v>
      </c>
      <c r="D4993" s="15" t="s">
        <v>29024</v>
      </c>
      <c r="E4993">
        <v>42492</v>
      </c>
      <c r="F4993">
        <v>49990</v>
      </c>
      <c r="H4993" t="s">
        <v>746</v>
      </c>
      <c r="K4993" s="16">
        <f t="shared" si="231"/>
        <v>47591.040000000001</v>
      </c>
      <c r="L4993" s="16">
        <f t="shared" si="232"/>
        <v>50095.831578947371</v>
      </c>
      <c r="M4993" s="16">
        <f t="shared" si="233"/>
        <v>56927.081339712924</v>
      </c>
      <c r="N4993" t="e">
        <f>INDEX(XML!$A$2:$R$782,MATCH(C4993,XML!$D$2:$D$737,0),2)</f>
        <v>#N/A</v>
      </c>
    </row>
    <row r="4994" spans="1:14" ht="78.75" x14ac:dyDescent="0.2">
      <c r="A4994">
        <v>37523</v>
      </c>
      <c r="B4994" t="s">
        <v>29025</v>
      </c>
      <c r="C4994" s="15" t="s">
        <v>29026</v>
      </c>
      <c r="D4994" s="15" t="s">
        <v>29027</v>
      </c>
      <c r="E4994">
        <v>58642</v>
      </c>
      <c r="F4994">
        <v>68990</v>
      </c>
      <c r="H4994" t="s">
        <v>746</v>
      </c>
      <c r="K4994" s="16">
        <f t="shared" si="231"/>
        <v>62746.94</v>
      </c>
      <c r="L4994" s="16">
        <f t="shared" si="232"/>
        <v>66049.410526315783</v>
      </c>
      <c r="M4994" s="16">
        <f t="shared" si="233"/>
        <v>75056.148325358852</v>
      </c>
      <c r="N4994" t="e">
        <f>INDEX(XML!$A$2:$R$782,MATCH(C4994,XML!$D$2:$D$737,0),2)</f>
        <v>#N/A</v>
      </c>
    </row>
    <row r="4995" spans="1:14" ht="78.75" x14ac:dyDescent="0.2">
      <c r="A4995">
        <v>45131</v>
      </c>
      <c r="B4995" t="s">
        <v>6147</v>
      </c>
      <c r="C4995" s="15" t="s">
        <v>6148</v>
      </c>
      <c r="D4995" s="15" t="s">
        <v>24228</v>
      </c>
      <c r="E4995">
        <v>27192</v>
      </c>
      <c r="F4995">
        <v>31990</v>
      </c>
      <c r="H4995" t="s">
        <v>746</v>
      </c>
      <c r="K4995" s="16">
        <f t="shared" si="231"/>
        <v>30455.040000000001</v>
      </c>
      <c r="L4995" s="16">
        <f t="shared" si="232"/>
        <v>32057.936842105264</v>
      </c>
      <c r="M4995" s="16">
        <f t="shared" si="233"/>
        <v>36429.473684210527</v>
      </c>
      <c r="N4995" t="e">
        <f>INDEX(XML!$A$2:$R$782,MATCH(C4995,XML!$D$2:$D$737,0),2)</f>
        <v>#N/A</v>
      </c>
    </row>
    <row r="4996" spans="1:14" ht="33.75" customHeight="1" x14ac:dyDescent="0.2">
      <c r="A4996">
        <v>32040</v>
      </c>
      <c r="B4996" t="s">
        <v>6149</v>
      </c>
      <c r="C4996" s="15" t="s">
        <v>6150</v>
      </c>
      <c r="D4996" s="15" t="s">
        <v>24229</v>
      </c>
      <c r="E4996">
        <v>54392</v>
      </c>
      <c r="F4996">
        <v>63990</v>
      </c>
      <c r="H4996" t="s">
        <v>746</v>
      </c>
      <c r="K4996" s="16">
        <f t="shared" si="231"/>
        <v>58199.44</v>
      </c>
      <c r="L4996" s="16">
        <f t="shared" si="232"/>
        <v>61262.568421052631</v>
      </c>
      <c r="M4996" s="16">
        <f t="shared" si="233"/>
        <v>69616.555023923444</v>
      </c>
      <c r="N4996" t="e">
        <f>INDEX(XML!$A$2:$R$782,MATCH(C4996,XML!$D$2:$D$737,0),2)</f>
        <v>#N/A</v>
      </c>
    </row>
    <row r="4997" spans="1:14" ht="78.75" x14ac:dyDescent="0.2">
      <c r="A4997">
        <v>43207</v>
      </c>
      <c r="B4997" t="s">
        <v>6155</v>
      </c>
      <c r="C4997" s="15" t="s">
        <v>6156</v>
      </c>
      <c r="D4997" s="15" t="s">
        <v>24230</v>
      </c>
      <c r="E4997">
        <v>78192</v>
      </c>
      <c r="F4997">
        <v>91990</v>
      </c>
      <c r="H4997" t="s">
        <v>746</v>
      </c>
      <c r="K4997" s="16">
        <f t="shared" ref="K4997:K5060" si="234">IF(E4997&gt;49999,E4997+E4997*0.07,IF(E4997&lt;=49999,E4997+E4997*0.12))</f>
        <v>83665.440000000002</v>
      </c>
      <c r="L4997" s="16">
        <f t="shared" ref="L4997:L5060" si="235">K4997*100/95</f>
        <v>88068.884210526317</v>
      </c>
      <c r="M4997" s="16">
        <f t="shared" ref="M4997:M5060" si="236">IF(COUNTIF(C4997,"*Dahua*"),F4997-10,L4997*100/88)</f>
        <v>100078.27751196171</v>
      </c>
      <c r="N4997" t="e">
        <f>INDEX(XML!$A$2:$R$782,MATCH(C4997,XML!$D$2:$D$737,0),2)</f>
        <v>#N/A</v>
      </c>
    </row>
    <row r="4998" spans="1:14" ht="22.5" customHeight="1" x14ac:dyDescent="0.2">
      <c r="A4998">
        <v>37353</v>
      </c>
      <c r="B4998" t="s">
        <v>6153</v>
      </c>
      <c r="C4998" s="15" t="s">
        <v>6154</v>
      </c>
      <c r="D4998" s="15" t="s">
        <v>24231</v>
      </c>
      <c r="E4998">
        <v>84142</v>
      </c>
      <c r="F4998">
        <v>98990</v>
      </c>
      <c r="K4998" s="16">
        <f t="shared" si="234"/>
        <v>90031.94</v>
      </c>
      <c r="L4998" s="16">
        <f t="shared" si="235"/>
        <v>94770.46315789473</v>
      </c>
      <c r="M4998" s="16">
        <f t="shared" si="236"/>
        <v>107693.70813397127</v>
      </c>
      <c r="N4998" t="e">
        <f>INDEX(XML!$A$2:$R$782,MATCH(C4998,XML!$D$2:$D$737,0),2)</f>
        <v>#N/A</v>
      </c>
    </row>
    <row r="4999" spans="1:14" ht="22.5" customHeight="1" x14ac:dyDescent="0.2">
      <c r="A4999">
        <v>40457</v>
      </c>
      <c r="B4999" t="s">
        <v>6165</v>
      </c>
      <c r="C4999" s="15" t="s">
        <v>6166</v>
      </c>
      <c r="D4999" s="15" t="s">
        <v>24232</v>
      </c>
      <c r="E4999">
        <v>121542</v>
      </c>
      <c r="F4999">
        <v>142990</v>
      </c>
      <c r="H4999">
        <v>7</v>
      </c>
      <c r="K4999" s="16">
        <f t="shared" si="234"/>
        <v>130049.94</v>
      </c>
      <c r="L4999" s="16">
        <f t="shared" si="235"/>
        <v>136894.67368421052</v>
      </c>
      <c r="M4999" s="16">
        <f t="shared" si="236"/>
        <v>155562.12918660286</v>
      </c>
      <c r="N4999" t="e">
        <f>INDEX(XML!$A$2:$R$782,MATCH(C4999,XML!$D$2:$D$737,0),2)</f>
        <v>#N/A</v>
      </c>
    </row>
    <row r="5000" spans="1:14" ht="67.5" x14ac:dyDescent="0.2">
      <c r="A5000">
        <v>82987</v>
      </c>
      <c r="B5000" t="s">
        <v>44590</v>
      </c>
      <c r="C5000" s="15" t="s">
        <v>44591</v>
      </c>
      <c r="D5000" s="15" t="s">
        <v>44592</v>
      </c>
      <c r="E5000">
        <v>71392</v>
      </c>
      <c r="F5000">
        <v>83990</v>
      </c>
      <c r="K5000" s="16">
        <f t="shared" si="234"/>
        <v>76389.440000000002</v>
      </c>
      <c r="L5000" s="16">
        <f t="shared" si="235"/>
        <v>80409.936842105264</v>
      </c>
      <c r="M5000" s="16">
        <f t="shared" si="236"/>
        <v>91374.928229665078</v>
      </c>
      <c r="N5000" t="e">
        <f>INDEX(XML!$A$2:$R$782,MATCH(C5000,XML!$D$2:$D$737,0),2)</f>
        <v>#N/A</v>
      </c>
    </row>
    <row r="5001" spans="1:14" ht="101.25" x14ac:dyDescent="0.2">
      <c r="A5001">
        <v>37362</v>
      </c>
      <c r="B5001" t="s">
        <v>6167</v>
      </c>
      <c r="C5001" s="15" t="s">
        <v>6168</v>
      </c>
      <c r="D5001" s="15" t="s">
        <v>24233</v>
      </c>
      <c r="E5001">
        <v>125792</v>
      </c>
      <c r="F5001">
        <v>147990</v>
      </c>
      <c r="I5001">
        <v>1</v>
      </c>
      <c r="K5001" s="16">
        <f t="shared" si="234"/>
        <v>134597.44</v>
      </c>
      <c r="L5001" s="16">
        <f t="shared" si="235"/>
        <v>141681.51578947369</v>
      </c>
      <c r="M5001" s="16">
        <f t="shared" si="236"/>
        <v>161001.72248803827</v>
      </c>
      <c r="N5001" t="e">
        <f>INDEX(XML!$A$2:$R$782,MATCH(C5001,XML!$D$2:$D$737,0),2)</f>
        <v>#N/A</v>
      </c>
    </row>
    <row r="5002" spans="1:14" ht="101.25" x14ac:dyDescent="0.2">
      <c r="A5002">
        <v>71945</v>
      </c>
      <c r="B5002" t="s">
        <v>28979</v>
      </c>
      <c r="C5002" s="15" t="s">
        <v>28980</v>
      </c>
      <c r="D5002" s="15" t="s">
        <v>29028</v>
      </c>
      <c r="E5002">
        <v>191242</v>
      </c>
      <c r="F5002">
        <v>224990</v>
      </c>
      <c r="K5002" s="16">
        <f t="shared" si="234"/>
        <v>204628.94</v>
      </c>
      <c r="L5002" s="16">
        <f t="shared" si="235"/>
        <v>215398.8842105263</v>
      </c>
      <c r="M5002" s="16">
        <f t="shared" si="236"/>
        <v>244771.45933014352</v>
      </c>
      <c r="N5002" t="e">
        <f>INDEX(XML!$A$2:$R$782,MATCH(C5002,XML!$D$2:$D$737,0),2)</f>
        <v>#N/A</v>
      </c>
    </row>
    <row r="5003" spans="1:14" ht="22.5" customHeight="1" x14ac:dyDescent="0.2">
      <c r="A5003">
        <v>52187</v>
      </c>
      <c r="B5003" t="s">
        <v>6151</v>
      </c>
      <c r="C5003" s="15" t="s">
        <v>6152</v>
      </c>
      <c r="D5003" s="15" t="s">
        <v>24234</v>
      </c>
      <c r="E5003">
        <v>76492</v>
      </c>
      <c r="F5003">
        <v>89990</v>
      </c>
      <c r="H5003">
        <v>20</v>
      </c>
      <c r="K5003" s="16">
        <f t="shared" si="234"/>
        <v>81846.44</v>
      </c>
      <c r="L5003" s="16">
        <f t="shared" si="235"/>
        <v>86154.14736842105</v>
      </c>
      <c r="M5003" s="16">
        <f t="shared" si="236"/>
        <v>97902.440191387563</v>
      </c>
      <c r="N5003" t="e">
        <f>INDEX(XML!$A$2:$R$782,MATCH(C5003,XML!$D$2:$D$737,0),2)</f>
        <v>#N/A</v>
      </c>
    </row>
    <row r="5004" spans="1:14" ht="22.5" customHeight="1" x14ac:dyDescent="0.2">
      <c r="A5004">
        <v>52186</v>
      </c>
      <c r="B5004" t="s">
        <v>6161</v>
      </c>
      <c r="C5004" s="15" t="s">
        <v>6162</v>
      </c>
      <c r="D5004" s="15" t="s">
        <v>24235</v>
      </c>
      <c r="E5004">
        <v>112192</v>
      </c>
      <c r="F5004">
        <v>131990</v>
      </c>
      <c r="H5004">
        <v>29</v>
      </c>
      <c r="K5004" s="16">
        <f t="shared" si="234"/>
        <v>120045.44</v>
      </c>
      <c r="L5004" s="16">
        <f t="shared" si="235"/>
        <v>126363.62105263158</v>
      </c>
      <c r="M5004" s="16">
        <f t="shared" si="236"/>
        <v>143595.023923445</v>
      </c>
      <c r="N5004" t="e">
        <f>INDEX(XML!$A$2:$R$782,MATCH(C5004,XML!$D$2:$D$737,0),2)</f>
        <v>#N/A</v>
      </c>
    </row>
    <row r="5005" spans="1:14" ht="22.5" customHeight="1" x14ac:dyDescent="0.2">
      <c r="A5005">
        <v>83016</v>
      </c>
      <c r="B5005" t="s">
        <v>44596</v>
      </c>
      <c r="C5005" s="15" t="s">
        <v>44597</v>
      </c>
      <c r="D5005" s="15" t="s">
        <v>44598</v>
      </c>
      <c r="E5005">
        <v>29742</v>
      </c>
      <c r="F5005">
        <v>34990</v>
      </c>
      <c r="K5005" s="16">
        <f t="shared" si="234"/>
        <v>33311.040000000001</v>
      </c>
      <c r="L5005" s="16">
        <f t="shared" si="235"/>
        <v>35064.252631578951</v>
      </c>
      <c r="M5005" s="16">
        <f t="shared" si="236"/>
        <v>39845.741626794268</v>
      </c>
      <c r="N5005" t="e">
        <f>INDEX(XML!$A$2:$R$782,MATCH(C5005,XML!$D$2:$D$737,0),2)</f>
        <v>#N/A</v>
      </c>
    </row>
    <row r="5006" spans="1:14" ht="22.5" customHeight="1" x14ac:dyDescent="0.2">
      <c r="A5006">
        <v>58677</v>
      </c>
      <c r="B5006" t="s">
        <v>15999</v>
      </c>
      <c r="C5006" s="15" t="s">
        <v>16000</v>
      </c>
      <c r="D5006" s="15" t="s">
        <v>24236</v>
      </c>
      <c r="E5006">
        <v>59492</v>
      </c>
      <c r="F5006">
        <v>69990</v>
      </c>
      <c r="H5006">
        <v>17</v>
      </c>
      <c r="K5006" s="16">
        <f t="shared" si="234"/>
        <v>63656.44</v>
      </c>
      <c r="L5006" s="16">
        <f t="shared" si="235"/>
        <v>67006.778947368424</v>
      </c>
      <c r="M5006" s="16">
        <f t="shared" si="236"/>
        <v>76144.066985645928</v>
      </c>
      <c r="N5006" t="e">
        <f>INDEX(XML!$A$2:$R$782,MATCH(C5006,XML!$D$2:$D$737,0),2)</f>
        <v>#N/A</v>
      </c>
    </row>
    <row r="5007" spans="1:14" ht="22.5" customHeight="1" x14ac:dyDescent="0.2">
      <c r="A5007">
        <v>58674</v>
      </c>
      <c r="B5007" t="s">
        <v>15837</v>
      </c>
      <c r="C5007" s="15" t="s">
        <v>15838</v>
      </c>
      <c r="D5007" s="15" t="s">
        <v>24237</v>
      </c>
      <c r="E5007">
        <v>89242</v>
      </c>
      <c r="F5007">
        <v>104990</v>
      </c>
      <c r="H5007">
        <v>22</v>
      </c>
      <c r="I5007">
        <v>1</v>
      </c>
      <c r="K5007" s="16">
        <f t="shared" si="234"/>
        <v>95488.94</v>
      </c>
      <c r="L5007" s="16">
        <f t="shared" si="235"/>
        <v>100514.67368421053</v>
      </c>
      <c r="M5007" s="16">
        <f t="shared" si="236"/>
        <v>114221.22009569379</v>
      </c>
      <c r="N5007" t="e">
        <f>INDEX(XML!$A$2:$R$782,MATCH(C5007,XML!$D$2:$D$737,0),2)</f>
        <v>#N/A</v>
      </c>
    </row>
    <row r="5008" spans="1:14" ht="22.5" customHeight="1" x14ac:dyDescent="0.2">
      <c r="A5008">
        <v>82983</v>
      </c>
      <c r="B5008" t="s">
        <v>44587</v>
      </c>
      <c r="C5008" s="15" t="s">
        <v>44588</v>
      </c>
      <c r="D5008" s="15" t="s">
        <v>44589</v>
      </c>
      <c r="E5008">
        <v>51232</v>
      </c>
      <c r="F5008">
        <v>60990</v>
      </c>
      <c r="H5008">
        <v>9</v>
      </c>
      <c r="K5008" s="16">
        <f t="shared" si="234"/>
        <v>54818.239999999998</v>
      </c>
      <c r="L5008" s="16">
        <f t="shared" si="235"/>
        <v>57703.410526315791</v>
      </c>
      <c r="M5008" s="16">
        <f t="shared" si="236"/>
        <v>65572.05741626794</v>
      </c>
      <c r="N5008" t="e">
        <f>INDEX(XML!$A$2:$R$782,MATCH(C5008,XML!$D$2:$D$737,0),2)</f>
        <v>#N/A</v>
      </c>
    </row>
    <row r="5009" spans="1:14" ht="22.5" customHeight="1" x14ac:dyDescent="0.2">
      <c r="A5009">
        <v>82980</v>
      </c>
      <c r="B5009" t="s">
        <v>44584</v>
      </c>
      <c r="C5009" s="15" t="s">
        <v>44585</v>
      </c>
      <c r="D5009" s="15" t="s">
        <v>44586</v>
      </c>
      <c r="E5009">
        <v>78112</v>
      </c>
      <c r="F5009">
        <v>92990</v>
      </c>
      <c r="H5009">
        <v>9</v>
      </c>
      <c r="K5009" s="16">
        <f t="shared" si="234"/>
        <v>83579.839999999997</v>
      </c>
      <c r="L5009" s="16">
        <f t="shared" si="235"/>
        <v>87978.778947368424</v>
      </c>
      <c r="M5009" s="16">
        <f t="shared" si="236"/>
        <v>99975.885167464134</v>
      </c>
      <c r="N5009" t="e">
        <f>INDEX(XML!$A$2:$R$782,MATCH(C5009,XML!$D$2:$D$737,0),2)</f>
        <v>#N/A</v>
      </c>
    </row>
    <row r="5010" spans="1:14" ht="22.5" customHeight="1" x14ac:dyDescent="0.2">
      <c r="A5010">
        <v>36661</v>
      </c>
      <c r="B5010" t="s">
        <v>6157</v>
      </c>
      <c r="C5010" s="15" t="s">
        <v>6158</v>
      </c>
      <c r="D5010" s="15" t="s">
        <v>24238</v>
      </c>
      <c r="E5010">
        <v>78192</v>
      </c>
      <c r="F5010">
        <v>91990</v>
      </c>
      <c r="K5010" s="16">
        <f t="shared" si="234"/>
        <v>83665.440000000002</v>
      </c>
      <c r="L5010" s="16">
        <f t="shared" si="235"/>
        <v>88068.884210526317</v>
      </c>
      <c r="M5010" s="16">
        <f t="shared" si="236"/>
        <v>100078.27751196171</v>
      </c>
      <c r="N5010" t="e">
        <f>INDEX(XML!$A$2:$R$782,MATCH(C5010,XML!$D$2:$D$737,0),2)</f>
        <v>#N/A</v>
      </c>
    </row>
    <row r="5011" spans="1:14" ht="101.25" x14ac:dyDescent="0.2">
      <c r="A5011">
        <v>57231</v>
      </c>
      <c r="B5011" t="s">
        <v>14875</v>
      </c>
      <c r="C5011" s="15" t="s">
        <v>14876</v>
      </c>
      <c r="D5011" s="15" t="s">
        <v>24239</v>
      </c>
      <c r="E5011">
        <v>114742</v>
      </c>
      <c r="F5011">
        <v>134990</v>
      </c>
      <c r="H5011">
        <v>8</v>
      </c>
      <c r="K5011" s="16">
        <f t="shared" si="234"/>
        <v>122773.94</v>
      </c>
      <c r="L5011" s="16">
        <f t="shared" si="235"/>
        <v>129235.72631578948</v>
      </c>
      <c r="M5011" s="16">
        <f t="shared" si="236"/>
        <v>146858.77990430623</v>
      </c>
      <c r="N5011" t="e">
        <f>INDEX(XML!$A$2:$R$782,MATCH(C5011,XML!$D$2:$D$737,0),2)</f>
        <v>#N/A</v>
      </c>
    </row>
    <row r="5012" spans="1:14" ht="22.5" customHeight="1" x14ac:dyDescent="0.2">
      <c r="A5012">
        <v>76079</v>
      </c>
      <c r="B5012" t="s">
        <v>44581</v>
      </c>
      <c r="C5012" s="15" t="s">
        <v>44582</v>
      </c>
      <c r="D5012" s="15" t="s">
        <v>44583</v>
      </c>
      <c r="E5012">
        <v>49292</v>
      </c>
      <c r="F5012">
        <v>57990</v>
      </c>
      <c r="H5012">
        <v>5</v>
      </c>
      <c r="K5012" s="16">
        <f t="shared" si="234"/>
        <v>55207.040000000001</v>
      </c>
      <c r="L5012" s="16">
        <f t="shared" si="235"/>
        <v>58112.673684210524</v>
      </c>
      <c r="M5012" s="16">
        <f t="shared" si="236"/>
        <v>66037.129186602877</v>
      </c>
      <c r="N5012" t="e">
        <f>INDEX(XML!$A$2:$R$782,MATCH(C5012,XML!$D$2:$D$737,0),2)</f>
        <v>#N/A</v>
      </c>
    </row>
    <row r="5013" spans="1:14" ht="101.25" x14ac:dyDescent="0.2">
      <c r="A5013">
        <v>43208</v>
      </c>
      <c r="B5013" t="s">
        <v>6159</v>
      </c>
      <c r="C5013" s="15" t="s">
        <v>6160</v>
      </c>
      <c r="D5013" s="15" t="s">
        <v>24240</v>
      </c>
      <c r="E5013">
        <v>90092</v>
      </c>
      <c r="F5013">
        <v>105990</v>
      </c>
      <c r="K5013" s="16">
        <f t="shared" si="234"/>
        <v>96398.44</v>
      </c>
      <c r="L5013" s="16">
        <f t="shared" si="235"/>
        <v>101472.04210526316</v>
      </c>
      <c r="M5013" s="16">
        <f t="shared" si="236"/>
        <v>115309.13875598086</v>
      </c>
      <c r="N5013" t="e">
        <f>INDEX(XML!$A$2:$R$782,MATCH(C5013,XML!$D$2:$D$737,0),2)</f>
        <v>#N/A</v>
      </c>
    </row>
    <row r="5014" spans="1:14" ht="101.25" x14ac:dyDescent="0.2">
      <c r="A5014">
        <v>54809</v>
      </c>
      <c r="B5014" t="s">
        <v>12217</v>
      </c>
      <c r="C5014" s="15" t="s">
        <v>12218</v>
      </c>
      <c r="D5014" s="15" t="s">
        <v>35395</v>
      </c>
      <c r="E5014">
        <v>125792</v>
      </c>
      <c r="F5014">
        <v>147990</v>
      </c>
      <c r="H5014">
        <v>2</v>
      </c>
      <c r="K5014" s="16">
        <f t="shared" si="234"/>
        <v>134597.44</v>
      </c>
      <c r="L5014" s="16">
        <f t="shared" si="235"/>
        <v>141681.51578947369</v>
      </c>
      <c r="M5014" s="16">
        <f t="shared" si="236"/>
        <v>161001.72248803827</v>
      </c>
      <c r="N5014" t="e">
        <f>INDEX(XML!$A$2:$R$782,MATCH(C5014,XML!$D$2:$D$737,0),2)</f>
        <v>#N/A</v>
      </c>
    </row>
    <row r="5015" spans="1:14" ht="101.25" x14ac:dyDescent="0.2">
      <c r="A5015">
        <v>52458</v>
      </c>
      <c r="B5015" t="s">
        <v>6163</v>
      </c>
      <c r="C5015" s="15" t="s">
        <v>6164</v>
      </c>
      <c r="D5015" s="15" t="s">
        <v>24241</v>
      </c>
      <c r="E5015">
        <v>114742</v>
      </c>
      <c r="F5015">
        <v>134990</v>
      </c>
      <c r="H5015">
        <v>9</v>
      </c>
      <c r="K5015" s="16">
        <f t="shared" si="234"/>
        <v>122773.94</v>
      </c>
      <c r="L5015" s="16">
        <f t="shared" si="235"/>
        <v>129235.72631578948</v>
      </c>
      <c r="M5015" s="16">
        <f t="shared" si="236"/>
        <v>146858.77990430623</v>
      </c>
      <c r="N5015" t="e">
        <f>INDEX(XML!$A$2:$R$782,MATCH(C5015,XML!$D$2:$D$737,0),2)</f>
        <v>#N/A</v>
      </c>
    </row>
    <row r="5016" spans="1:14" ht="112.5" x14ac:dyDescent="0.2">
      <c r="A5016">
        <v>52649</v>
      </c>
      <c r="B5016" t="s">
        <v>6212</v>
      </c>
      <c r="C5016" s="15" t="s">
        <v>6213</v>
      </c>
      <c r="D5016" s="15" t="s">
        <v>24242</v>
      </c>
      <c r="E5016">
        <v>62892</v>
      </c>
      <c r="F5016">
        <v>73990</v>
      </c>
      <c r="K5016" s="16">
        <f t="shared" si="234"/>
        <v>67294.44</v>
      </c>
      <c r="L5016" s="16">
        <f t="shared" si="235"/>
        <v>70836.252631578944</v>
      </c>
      <c r="M5016" s="16">
        <f t="shared" si="236"/>
        <v>80495.741626794261</v>
      </c>
      <c r="N5016" t="e">
        <f>INDEX(XML!$A$2:$R$782,MATCH(C5016,XML!$D$2:$D$737,0),2)</f>
        <v>#N/A</v>
      </c>
    </row>
    <row r="5017" spans="1:14" ht="90" x14ac:dyDescent="0.2">
      <c r="A5017">
        <v>79015</v>
      </c>
      <c r="B5017" t="s">
        <v>37580</v>
      </c>
      <c r="C5017" s="15" t="s">
        <v>37581</v>
      </c>
      <c r="D5017" s="15" t="s">
        <v>37582</v>
      </c>
      <c r="E5017">
        <v>44512</v>
      </c>
      <c r="F5017">
        <v>52990</v>
      </c>
      <c r="H5017">
        <v>2</v>
      </c>
      <c r="K5017" s="16">
        <f t="shared" si="234"/>
        <v>49853.440000000002</v>
      </c>
      <c r="L5017" s="16">
        <f t="shared" si="235"/>
        <v>52477.305263157898</v>
      </c>
      <c r="M5017" s="16">
        <f t="shared" si="236"/>
        <v>59633.301435406698</v>
      </c>
      <c r="N5017" t="e">
        <f>INDEX(XML!$A$2:$R$782,MATCH(C5017,XML!$D$2:$D$737,0),2)</f>
        <v>#N/A</v>
      </c>
    </row>
    <row r="5018" spans="1:14" ht="90" x14ac:dyDescent="0.2">
      <c r="A5018">
        <v>53194</v>
      </c>
      <c r="B5018" t="s">
        <v>6220</v>
      </c>
      <c r="C5018" s="15" t="s">
        <v>6221</v>
      </c>
      <c r="D5018" s="15" t="s">
        <v>24243</v>
      </c>
      <c r="E5018">
        <v>90092</v>
      </c>
      <c r="F5018">
        <v>105990</v>
      </c>
      <c r="H5018">
        <v>10</v>
      </c>
      <c r="K5018" s="16">
        <f t="shared" si="234"/>
        <v>96398.44</v>
      </c>
      <c r="L5018" s="16">
        <f t="shared" si="235"/>
        <v>101472.04210526316</v>
      </c>
      <c r="M5018" s="16">
        <f t="shared" si="236"/>
        <v>115309.13875598086</v>
      </c>
      <c r="N5018" t="e">
        <f>INDEX(XML!$A$2:$R$782,MATCH(C5018,XML!$D$2:$D$737,0),2)</f>
        <v>#N/A</v>
      </c>
    </row>
    <row r="5019" spans="1:14" ht="22.5" customHeight="1" x14ac:dyDescent="0.2">
      <c r="A5019">
        <v>79014</v>
      </c>
      <c r="B5019" t="s">
        <v>37577</v>
      </c>
      <c r="C5019" s="15" t="s">
        <v>37578</v>
      </c>
      <c r="D5019" s="15" t="s">
        <v>37579</v>
      </c>
      <c r="E5019">
        <v>106672</v>
      </c>
      <c r="F5019">
        <v>126990</v>
      </c>
      <c r="H5019">
        <v>5</v>
      </c>
      <c r="K5019" s="16">
        <f t="shared" si="234"/>
        <v>114139.04000000001</v>
      </c>
      <c r="L5019" s="16">
        <f t="shared" si="235"/>
        <v>120146.35789473684</v>
      </c>
      <c r="M5019" s="16">
        <f t="shared" si="236"/>
        <v>136529.95215311006</v>
      </c>
      <c r="N5019" t="e">
        <f>INDEX(XML!$A$2:$R$782,MATCH(C5019,XML!$D$2:$D$737,0),2)</f>
        <v>#N/A</v>
      </c>
    </row>
    <row r="5020" spans="1:14" ht="101.25" x14ac:dyDescent="0.2">
      <c r="A5020">
        <v>71944</v>
      </c>
      <c r="B5020" t="s">
        <v>28977</v>
      </c>
      <c r="C5020" s="15" t="s">
        <v>28978</v>
      </c>
      <c r="D5020" s="15" t="s">
        <v>29029</v>
      </c>
      <c r="E5020">
        <v>63742</v>
      </c>
      <c r="F5020">
        <v>74990</v>
      </c>
      <c r="H5020">
        <v>10</v>
      </c>
      <c r="K5020" s="16">
        <f t="shared" si="234"/>
        <v>68203.94</v>
      </c>
      <c r="L5020" s="16">
        <f t="shared" si="235"/>
        <v>71793.621052631584</v>
      </c>
      <c r="M5020" s="16">
        <f t="shared" si="236"/>
        <v>81583.660287081351</v>
      </c>
      <c r="N5020" t="e">
        <f>INDEX(XML!$A$2:$R$782,MATCH(C5020,XML!$D$2:$D$737,0),2)</f>
        <v>#N/A</v>
      </c>
    </row>
    <row r="5021" spans="1:14" ht="101.25" x14ac:dyDescent="0.2">
      <c r="A5021">
        <v>37363</v>
      </c>
      <c r="B5021" t="s">
        <v>6169</v>
      </c>
      <c r="C5021" s="15" t="s">
        <v>6170</v>
      </c>
      <c r="D5021" s="15" t="s">
        <v>24244</v>
      </c>
      <c r="E5021">
        <v>125792</v>
      </c>
      <c r="F5021">
        <v>147990</v>
      </c>
      <c r="H5021">
        <v>14</v>
      </c>
      <c r="K5021" s="16">
        <f t="shared" si="234"/>
        <v>134597.44</v>
      </c>
      <c r="L5021" s="16">
        <f t="shared" si="235"/>
        <v>141681.51578947369</v>
      </c>
      <c r="M5021" s="16">
        <f t="shared" si="236"/>
        <v>161001.72248803827</v>
      </c>
      <c r="N5021" t="e">
        <f>INDEX(XML!$A$2:$R$782,MATCH(C5021,XML!$D$2:$D$737,0),2)</f>
        <v>#N/A</v>
      </c>
    </row>
    <row r="5022" spans="1:14" ht="101.25" x14ac:dyDescent="0.2">
      <c r="A5022">
        <v>55378</v>
      </c>
      <c r="B5022" t="s">
        <v>12984</v>
      </c>
      <c r="C5022" s="15" t="s">
        <v>12985</v>
      </c>
      <c r="D5022" s="15" t="s">
        <v>24245</v>
      </c>
      <c r="E5022">
        <v>180192</v>
      </c>
      <c r="F5022">
        <v>211990</v>
      </c>
      <c r="H5022">
        <v>1</v>
      </c>
      <c r="K5022" s="16">
        <f t="shared" si="234"/>
        <v>192805.44</v>
      </c>
      <c r="L5022" s="16">
        <f t="shared" si="235"/>
        <v>202953.09473684212</v>
      </c>
      <c r="M5022" s="16">
        <f t="shared" si="236"/>
        <v>230628.51674641148</v>
      </c>
      <c r="N5022" t="e">
        <f>INDEX(XML!$A$2:$R$782,MATCH(C5022,XML!$D$2:$D$737,0),2)</f>
        <v>#N/A</v>
      </c>
    </row>
    <row r="5023" spans="1:14" ht="22.5" customHeight="1" x14ac:dyDescent="0.2">
      <c r="A5023">
        <v>71947</v>
      </c>
      <c r="B5023" t="s">
        <v>29030</v>
      </c>
      <c r="C5023" s="15" t="s">
        <v>29031</v>
      </c>
      <c r="D5023" s="15" t="s">
        <v>29195</v>
      </c>
      <c r="E5023">
        <v>22092</v>
      </c>
      <c r="F5023">
        <v>25990</v>
      </c>
      <c r="H5023">
        <v>24</v>
      </c>
      <c r="K5023" s="16">
        <f t="shared" si="234"/>
        <v>24743.040000000001</v>
      </c>
      <c r="L5023" s="16">
        <f t="shared" si="235"/>
        <v>26045.305263157894</v>
      </c>
      <c r="M5023" s="16">
        <f t="shared" si="236"/>
        <v>29596.937799043058</v>
      </c>
      <c r="N5023" t="e">
        <f>INDEX(XML!$A$2:$R$782,MATCH(C5023,XML!$D$2:$D$737,0),2)</f>
        <v>#N/A</v>
      </c>
    </row>
    <row r="5024" spans="1:14" ht="90" x14ac:dyDescent="0.2">
      <c r="A5024">
        <v>82936</v>
      </c>
      <c r="B5024" t="s">
        <v>44948</v>
      </c>
      <c r="C5024" s="15" t="s">
        <v>44949</v>
      </c>
      <c r="D5024" s="15" t="s">
        <v>44950</v>
      </c>
      <c r="E5024">
        <v>94342</v>
      </c>
      <c r="F5024">
        <v>110990</v>
      </c>
      <c r="K5024" s="16">
        <f t="shared" si="234"/>
        <v>100945.94</v>
      </c>
      <c r="L5024" s="16">
        <f t="shared" si="235"/>
        <v>106258.88421052632</v>
      </c>
      <c r="M5024" s="16">
        <f t="shared" si="236"/>
        <v>120748.73205741626</v>
      </c>
      <c r="N5024" t="e">
        <f>INDEX(XML!$A$2:$R$782,MATCH(C5024,XML!$D$2:$D$737,0),2)</f>
        <v>#N/A</v>
      </c>
    </row>
    <row r="5025" spans="1:14" ht="78.75" x14ac:dyDescent="0.2">
      <c r="A5025">
        <v>83015</v>
      </c>
      <c r="B5025" t="s">
        <v>44593</v>
      </c>
      <c r="C5025" s="15" t="s">
        <v>44594</v>
      </c>
      <c r="D5025" s="15" t="s">
        <v>44595</v>
      </c>
      <c r="E5025">
        <v>192692</v>
      </c>
      <c r="F5025">
        <v>234990</v>
      </c>
      <c r="H5025">
        <v>4</v>
      </c>
      <c r="K5025" s="16">
        <f t="shared" si="234"/>
        <v>206180.44</v>
      </c>
      <c r="L5025" s="16">
        <f t="shared" si="235"/>
        <v>217032.04210526316</v>
      </c>
      <c r="M5025" s="16">
        <f t="shared" si="236"/>
        <v>246627.3205741627</v>
      </c>
      <c r="N5025" t="e">
        <f>INDEX(XML!$A$2:$R$782,MATCH(C5025,XML!$D$2:$D$737,0),2)</f>
        <v>#N/A</v>
      </c>
    </row>
    <row r="5026" spans="1:14" ht="90" x14ac:dyDescent="0.2">
      <c r="A5026">
        <v>58682</v>
      </c>
      <c r="B5026" t="s">
        <v>15842</v>
      </c>
      <c r="C5026" s="15" t="s">
        <v>15843</v>
      </c>
      <c r="D5026" s="15" t="s">
        <v>24246</v>
      </c>
      <c r="E5026">
        <v>27052</v>
      </c>
      <c r="F5026">
        <v>32990</v>
      </c>
      <c r="H5026">
        <v>5</v>
      </c>
      <c r="K5026" s="16">
        <f t="shared" si="234"/>
        <v>30298.239999999998</v>
      </c>
      <c r="L5026" s="16">
        <f t="shared" si="235"/>
        <v>31892.884210526317</v>
      </c>
      <c r="M5026" s="16">
        <f t="shared" si="236"/>
        <v>36241.913875598089</v>
      </c>
      <c r="N5026" t="e">
        <f>INDEX(XML!$A$2:$R$782,MATCH(C5026,XML!$D$2:$D$737,0),2)</f>
        <v>#N/A</v>
      </c>
    </row>
    <row r="5027" spans="1:14" ht="101.25" x14ac:dyDescent="0.2">
      <c r="A5027">
        <v>41921</v>
      </c>
      <c r="B5027" t="s">
        <v>6196</v>
      </c>
      <c r="C5027" s="15" t="s">
        <v>6197</v>
      </c>
      <c r="D5027" s="15" t="s">
        <v>24247</v>
      </c>
      <c r="E5027">
        <v>36892</v>
      </c>
      <c r="F5027">
        <v>44990</v>
      </c>
      <c r="H5027">
        <v>22</v>
      </c>
      <c r="K5027" s="16">
        <f t="shared" si="234"/>
        <v>41319.040000000001</v>
      </c>
      <c r="L5027" s="16">
        <f t="shared" si="235"/>
        <v>43493.72631578947</v>
      </c>
      <c r="M5027" s="16">
        <f t="shared" si="236"/>
        <v>49424.688995215314</v>
      </c>
      <c r="N5027" t="e">
        <f>INDEX(XML!$A$2:$R$782,MATCH(C5027,XML!$D$2:$D$737,0),2)</f>
        <v>#N/A</v>
      </c>
    </row>
    <row r="5028" spans="1:14" ht="22.5" customHeight="1" x14ac:dyDescent="0.2">
      <c r="A5028">
        <v>41920</v>
      </c>
      <c r="B5028" t="s">
        <v>6198</v>
      </c>
      <c r="C5028" s="15" t="s">
        <v>6199</v>
      </c>
      <c r="D5028" s="15" t="s">
        <v>24248</v>
      </c>
      <c r="E5028">
        <v>39352</v>
      </c>
      <c r="F5028">
        <v>47990</v>
      </c>
      <c r="H5028">
        <v>17</v>
      </c>
      <c r="K5028" s="16">
        <f t="shared" si="234"/>
        <v>44074.239999999998</v>
      </c>
      <c r="L5028" s="16">
        <f t="shared" si="235"/>
        <v>46393.936842105264</v>
      </c>
      <c r="M5028" s="16">
        <f t="shared" si="236"/>
        <v>52720.382775119622</v>
      </c>
      <c r="N5028" t="e">
        <f>INDEX(XML!$A$2:$R$782,MATCH(C5028,XML!$D$2:$D$737,0),2)</f>
        <v>#N/A</v>
      </c>
    </row>
    <row r="5029" spans="1:14" ht="22.5" customHeight="1" x14ac:dyDescent="0.2">
      <c r="A5029">
        <v>48922</v>
      </c>
      <c r="B5029" t="s">
        <v>6200</v>
      </c>
      <c r="C5029" s="15" t="s">
        <v>6201</v>
      </c>
      <c r="D5029" s="15" t="s">
        <v>24249</v>
      </c>
      <c r="E5029">
        <v>52472</v>
      </c>
      <c r="F5029">
        <v>63990</v>
      </c>
      <c r="H5029">
        <v>9</v>
      </c>
      <c r="K5029" s="16">
        <f t="shared" si="234"/>
        <v>56145.04</v>
      </c>
      <c r="L5029" s="16">
        <f t="shared" si="235"/>
        <v>59100.042105263157</v>
      </c>
      <c r="M5029" s="16">
        <f t="shared" si="236"/>
        <v>67159.138755980865</v>
      </c>
      <c r="N5029" t="e">
        <f>INDEX(XML!$A$2:$R$782,MATCH(C5029,XML!$D$2:$D$737,0),2)</f>
        <v>#N/A</v>
      </c>
    </row>
    <row r="5030" spans="1:14" ht="22.5" customHeight="1" x14ac:dyDescent="0.2">
      <c r="A5030">
        <v>48468</v>
      </c>
      <c r="B5030" t="s">
        <v>6202</v>
      </c>
      <c r="C5030" s="15" t="s">
        <v>6203</v>
      </c>
      <c r="D5030" s="15" t="s">
        <v>24250</v>
      </c>
      <c r="E5030">
        <v>56572</v>
      </c>
      <c r="F5030">
        <v>68990</v>
      </c>
      <c r="H5030">
        <v>14</v>
      </c>
      <c r="K5030" s="16">
        <f t="shared" si="234"/>
        <v>60532.04</v>
      </c>
      <c r="L5030" s="16">
        <f t="shared" si="235"/>
        <v>63717.936842105264</v>
      </c>
      <c r="M5030" s="16">
        <f t="shared" si="236"/>
        <v>72406.746411483255</v>
      </c>
      <c r="N5030" t="e">
        <f>INDEX(XML!$A$2:$R$782,MATCH(C5030,XML!$D$2:$D$737,0),2)</f>
        <v>#N/A</v>
      </c>
    </row>
    <row r="5031" spans="1:14" ht="22.5" customHeight="1" x14ac:dyDescent="0.25">
      <c r="A5031" s="184" t="s">
        <v>23742</v>
      </c>
      <c r="B5031" s="184"/>
      <c r="C5031" s="185"/>
      <c r="D5031" s="185"/>
      <c r="E5031" s="184"/>
      <c r="F5031" s="184"/>
      <c r="G5031" s="184"/>
      <c r="H5031" s="184"/>
      <c r="I5031" s="184"/>
      <c r="J5031" s="184"/>
      <c r="K5031" s="16">
        <f t="shared" si="234"/>
        <v>0</v>
      </c>
      <c r="L5031" s="16">
        <f t="shared" si="235"/>
        <v>0</v>
      </c>
      <c r="M5031" s="16">
        <f t="shared" si="236"/>
        <v>0</v>
      </c>
      <c r="N5031" t="e">
        <f>INDEX(XML!$A$2:$R$782,MATCH(C5031,XML!$D$2:$D$737,0),2)</f>
        <v>#N/A</v>
      </c>
    </row>
    <row r="5032" spans="1:14" ht="90" x14ac:dyDescent="0.2">
      <c r="A5032">
        <v>79063</v>
      </c>
      <c r="B5032" t="s">
        <v>45066</v>
      </c>
      <c r="C5032" s="15" t="s">
        <v>45067</v>
      </c>
      <c r="D5032" s="15" t="s">
        <v>45068</v>
      </c>
      <c r="E5032">
        <v>241000</v>
      </c>
      <c r="F5032">
        <v>319000</v>
      </c>
      <c r="K5032" s="16">
        <f t="shared" si="234"/>
        <v>257870</v>
      </c>
      <c r="L5032" s="16">
        <f t="shared" si="235"/>
        <v>271442.10526315792</v>
      </c>
      <c r="M5032" s="16">
        <f t="shared" si="236"/>
        <v>308456.93779904308</v>
      </c>
      <c r="N5032" t="e">
        <f>INDEX(XML!$A$2:$R$782,MATCH(C5032,XML!$D$2:$D$737,0),2)</f>
        <v>#N/A</v>
      </c>
    </row>
    <row r="5033" spans="1:14" ht="78.75" x14ac:dyDescent="0.2">
      <c r="A5033">
        <v>79042</v>
      </c>
      <c r="B5033" t="s">
        <v>41076</v>
      </c>
      <c r="C5033" s="15" t="s">
        <v>41077</v>
      </c>
      <c r="D5033" s="15" t="s">
        <v>44953</v>
      </c>
      <c r="E5033">
        <v>58900</v>
      </c>
      <c r="F5033">
        <v>79400</v>
      </c>
      <c r="H5033" t="s">
        <v>746</v>
      </c>
      <c r="K5033" s="16">
        <f t="shared" si="234"/>
        <v>63023</v>
      </c>
      <c r="L5033" s="16">
        <f t="shared" si="235"/>
        <v>66340</v>
      </c>
      <c r="M5033" s="16">
        <f t="shared" si="236"/>
        <v>75386.363636363632</v>
      </c>
      <c r="N5033" t="e">
        <f>INDEX(XML!$A$2:$R$782,MATCH(C5033,XML!$D$2:$D$737,0),2)</f>
        <v>#N/A</v>
      </c>
    </row>
    <row r="5034" spans="1:14" ht="22.5" customHeight="1" x14ac:dyDescent="0.2">
      <c r="A5034">
        <v>79043</v>
      </c>
      <c r="B5034" t="s">
        <v>41078</v>
      </c>
      <c r="C5034" s="15" t="s">
        <v>41079</v>
      </c>
      <c r="D5034" s="15" t="s">
        <v>44959</v>
      </c>
      <c r="E5034">
        <v>160200</v>
      </c>
      <c r="F5034">
        <v>217800</v>
      </c>
      <c r="H5034">
        <v>19</v>
      </c>
      <c r="K5034" s="16">
        <f t="shared" si="234"/>
        <v>171414</v>
      </c>
      <c r="L5034" s="16">
        <f t="shared" si="235"/>
        <v>180435.78947368421</v>
      </c>
      <c r="M5034" s="16">
        <f t="shared" si="236"/>
        <v>205040.66985645934</v>
      </c>
      <c r="N5034" t="e">
        <f>INDEX(XML!$A$2:$R$782,MATCH(C5034,XML!$D$2:$D$737,0),2)</f>
        <v>#N/A</v>
      </c>
    </row>
    <row r="5035" spans="1:14" ht="22.5" customHeight="1" x14ac:dyDescent="0.2">
      <c r="A5035">
        <v>79044</v>
      </c>
      <c r="B5035" t="s">
        <v>45042</v>
      </c>
      <c r="C5035" s="15" t="s">
        <v>45043</v>
      </c>
      <c r="D5035" s="15" t="s">
        <v>45044</v>
      </c>
      <c r="E5035">
        <v>122200</v>
      </c>
      <c r="F5035">
        <v>160100</v>
      </c>
      <c r="H5035">
        <v>19</v>
      </c>
      <c r="K5035" s="16">
        <f t="shared" si="234"/>
        <v>130754</v>
      </c>
      <c r="L5035" s="16">
        <f t="shared" si="235"/>
        <v>137635.78947368421</v>
      </c>
      <c r="M5035" s="16">
        <f t="shared" si="236"/>
        <v>156404.30622009569</v>
      </c>
      <c r="N5035" t="e">
        <f>INDEX(XML!$A$2:$R$782,MATCH(C5035,XML!$D$2:$D$737,0),2)</f>
        <v>#N/A</v>
      </c>
    </row>
    <row r="5036" spans="1:14" ht="90" x14ac:dyDescent="0.2">
      <c r="A5036">
        <v>79046</v>
      </c>
      <c r="B5036" t="s">
        <v>41080</v>
      </c>
      <c r="C5036" s="15" t="s">
        <v>41081</v>
      </c>
      <c r="D5036" s="15" t="s">
        <v>44957</v>
      </c>
      <c r="E5036">
        <v>109800</v>
      </c>
      <c r="F5036">
        <v>143900</v>
      </c>
      <c r="H5036" t="s">
        <v>746</v>
      </c>
      <c r="K5036" s="16">
        <f t="shared" si="234"/>
        <v>117486</v>
      </c>
      <c r="L5036" s="16">
        <f t="shared" si="235"/>
        <v>123669.47368421052</v>
      </c>
      <c r="M5036" s="16">
        <f t="shared" si="236"/>
        <v>140533.49282296651</v>
      </c>
      <c r="N5036" t="e">
        <f>INDEX(XML!$A$2:$R$782,MATCH(C5036,XML!$D$2:$D$737,0),2)</f>
        <v>#N/A</v>
      </c>
    </row>
    <row r="5037" spans="1:14" ht="101.25" x14ac:dyDescent="0.2">
      <c r="A5037">
        <v>79110</v>
      </c>
      <c r="B5037" t="s">
        <v>41124</v>
      </c>
      <c r="C5037" s="15" t="s">
        <v>41125</v>
      </c>
      <c r="D5037" s="15" t="s">
        <v>44958</v>
      </c>
      <c r="E5037">
        <v>120800</v>
      </c>
      <c r="F5037">
        <v>158300</v>
      </c>
      <c r="H5037">
        <v>36</v>
      </c>
      <c r="K5037" s="16">
        <f t="shared" si="234"/>
        <v>129256</v>
      </c>
      <c r="L5037" s="16">
        <f t="shared" si="235"/>
        <v>136058.94736842104</v>
      </c>
      <c r="M5037" s="16">
        <f t="shared" si="236"/>
        <v>154612.44019138755</v>
      </c>
      <c r="N5037" t="e">
        <f>INDEX(XML!$A$2:$R$782,MATCH(C5037,XML!$D$2:$D$737,0),2)</f>
        <v>#N/A</v>
      </c>
    </row>
    <row r="5038" spans="1:14" ht="22.5" customHeight="1" x14ac:dyDescent="0.2">
      <c r="A5038">
        <v>79047</v>
      </c>
      <c r="B5038" t="s">
        <v>41082</v>
      </c>
      <c r="C5038" s="15" t="s">
        <v>41083</v>
      </c>
      <c r="D5038" s="15" t="s">
        <v>44955</v>
      </c>
      <c r="E5038">
        <v>95000</v>
      </c>
      <c r="F5038">
        <v>129100</v>
      </c>
      <c r="H5038">
        <v>11</v>
      </c>
      <c r="K5038" s="16">
        <f t="shared" si="234"/>
        <v>101650</v>
      </c>
      <c r="L5038" s="16">
        <f t="shared" si="235"/>
        <v>107000</v>
      </c>
      <c r="M5038" s="16">
        <f t="shared" si="236"/>
        <v>121590.90909090909</v>
      </c>
      <c r="N5038" t="e">
        <f>INDEX(XML!$A$2:$R$782,MATCH(C5038,XML!$D$2:$D$737,0),2)</f>
        <v>#N/A</v>
      </c>
    </row>
    <row r="5039" spans="1:14" ht="22.5" customHeight="1" x14ac:dyDescent="0.2">
      <c r="A5039">
        <v>79048</v>
      </c>
      <c r="B5039" t="s">
        <v>41084</v>
      </c>
      <c r="C5039" s="15" t="s">
        <v>41085</v>
      </c>
      <c r="D5039" s="15" t="s">
        <v>44952</v>
      </c>
      <c r="E5039">
        <v>59800</v>
      </c>
      <c r="F5039">
        <v>81300</v>
      </c>
      <c r="H5039" t="s">
        <v>746</v>
      </c>
      <c r="K5039" s="16">
        <f t="shared" si="234"/>
        <v>63986</v>
      </c>
      <c r="L5039" s="16">
        <f t="shared" si="235"/>
        <v>67353.68421052632</v>
      </c>
      <c r="M5039" s="16">
        <f t="shared" si="236"/>
        <v>76538.277511961729</v>
      </c>
      <c r="N5039" t="e">
        <f>INDEX(XML!$A$2:$R$782,MATCH(C5039,XML!$D$2:$D$737,0),2)</f>
        <v>#N/A</v>
      </c>
    </row>
    <row r="5040" spans="1:14" ht="90" x14ac:dyDescent="0.2">
      <c r="A5040">
        <v>79049</v>
      </c>
      <c r="B5040" t="s">
        <v>45045</v>
      </c>
      <c r="C5040" s="15" t="s">
        <v>45046</v>
      </c>
      <c r="D5040" s="15" t="s">
        <v>45047</v>
      </c>
      <c r="E5040">
        <v>95700</v>
      </c>
      <c r="F5040">
        <v>126900</v>
      </c>
      <c r="H5040" t="s">
        <v>746</v>
      </c>
      <c r="K5040" s="16">
        <f t="shared" si="234"/>
        <v>102399</v>
      </c>
      <c r="L5040" s="16">
        <f t="shared" si="235"/>
        <v>107788.42105263157</v>
      </c>
      <c r="M5040" s="16">
        <f t="shared" si="236"/>
        <v>122486.84210526315</v>
      </c>
      <c r="N5040" t="e">
        <f>INDEX(XML!$A$2:$R$782,MATCH(C5040,XML!$D$2:$D$737,0),2)</f>
        <v>#N/A</v>
      </c>
    </row>
    <row r="5041" spans="1:14" ht="22.5" customHeight="1" x14ac:dyDescent="0.2">
      <c r="A5041">
        <v>79050</v>
      </c>
      <c r="B5041" t="s">
        <v>45048</v>
      </c>
      <c r="C5041" s="15" t="s">
        <v>45049</v>
      </c>
      <c r="D5041" s="15" t="s">
        <v>45050</v>
      </c>
      <c r="E5041">
        <v>121800</v>
      </c>
      <c r="F5041">
        <v>173900</v>
      </c>
      <c r="H5041" t="s">
        <v>746</v>
      </c>
      <c r="K5041" s="16">
        <f t="shared" si="234"/>
        <v>130326</v>
      </c>
      <c r="L5041" s="16">
        <f t="shared" si="235"/>
        <v>137185.26315789475</v>
      </c>
      <c r="M5041" s="16">
        <f t="shared" si="236"/>
        <v>155892.34449760767</v>
      </c>
      <c r="N5041" t="e">
        <f>INDEX(XML!$A$2:$R$782,MATCH(C5041,XML!$D$2:$D$737,0),2)</f>
        <v>#N/A</v>
      </c>
    </row>
    <row r="5042" spans="1:14" ht="90" x14ac:dyDescent="0.2">
      <c r="A5042">
        <v>79051</v>
      </c>
      <c r="B5042" t="s">
        <v>41086</v>
      </c>
      <c r="C5042" s="15" t="s">
        <v>41087</v>
      </c>
      <c r="D5042" s="15" t="s">
        <v>44956</v>
      </c>
      <c r="E5042">
        <v>111200</v>
      </c>
      <c r="F5042">
        <v>152000</v>
      </c>
      <c r="H5042" t="s">
        <v>746</v>
      </c>
      <c r="K5042" s="16">
        <f t="shared" si="234"/>
        <v>118984</v>
      </c>
      <c r="L5042" s="16">
        <f t="shared" si="235"/>
        <v>125246.31578947368</v>
      </c>
      <c r="M5042" s="16">
        <f t="shared" si="236"/>
        <v>142325.35885167462</v>
      </c>
      <c r="N5042" t="e">
        <f>INDEX(XML!$A$2:$R$782,MATCH(C5042,XML!$D$2:$D$737,0),2)</f>
        <v>#N/A</v>
      </c>
    </row>
    <row r="5043" spans="1:14" ht="22.5" customHeight="1" x14ac:dyDescent="0.2">
      <c r="A5043">
        <v>79052</v>
      </c>
      <c r="B5043" t="s">
        <v>45051</v>
      </c>
      <c r="C5043" s="15" t="s">
        <v>45052</v>
      </c>
      <c r="D5043" s="15" t="s">
        <v>45053</v>
      </c>
      <c r="E5043">
        <v>560000</v>
      </c>
      <c r="F5043">
        <v>700000</v>
      </c>
      <c r="H5043">
        <v>14</v>
      </c>
      <c r="K5043" s="16">
        <f t="shared" si="234"/>
        <v>599200</v>
      </c>
      <c r="L5043" s="16">
        <f t="shared" si="235"/>
        <v>630736.84210526315</v>
      </c>
      <c r="M5043" s="16">
        <f t="shared" si="236"/>
        <v>716746.41148325359</v>
      </c>
      <c r="N5043" t="e">
        <f>INDEX(XML!$A$2:$R$782,MATCH(C5043,XML!$D$2:$D$737,0),2)</f>
        <v>#N/A</v>
      </c>
    </row>
    <row r="5044" spans="1:14" ht="22.5" customHeight="1" x14ac:dyDescent="0.2">
      <c r="A5044">
        <v>79053</v>
      </c>
      <c r="B5044" t="s">
        <v>45054</v>
      </c>
      <c r="C5044" s="15" t="s">
        <v>45055</v>
      </c>
      <c r="D5044" s="15" t="s">
        <v>45056</v>
      </c>
      <c r="E5044">
        <v>166500</v>
      </c>
      <c r="F5044">
        <v>218200</v>
      </c>
      <c r="H5044">
        <v>13</v>
      </c>
      <c r="K5044" s="16">
        <f t="shared" si="234"/>
        <v>178155</v>
      </c>
      <c r="L5044" s="16">
        <f t="shared" si="235"/>
        <v>187531.57894736843</v>
      </c>
      <c r="M5044" s="16">
        <f t="shared" si="236"/>
        <v>213104.06698564591</v>
      </c>
      <c r="N5044" t="e">
        <f>INDEX(XML!$A$2:$R$782,MATCH(C5044,XML!$D$2:$D$737,0),2)</f>
        <v>#N/A</v>
      </c>
    </row>
    <row r="5045" spans="1:14" ht="101.25" x14ac:dyDescent="0.2">
      <c r="A5045">
        <v>79111</v>
      </c>
      <c r="B5045" t="s">
        <v>47197</v>
      </c>
      <c r="C5045" s="15" t="s">
        <v>47198</v>
      </c>
      <c r="D5045" s="15" t="s">
        <v>47199</v>
      </c>
      <c r="E5045">
        <v>170000</v>
      </c>
      <c r="F5045">
        <v>221000</v>
      </c>
      <c r="H5045">
        <v>24</v>
      </c>
      <c r="K5045" s="16">
        <f t="shared" si="234"/>
        <v>181900</v>
      </c>
      <c r="L5045" s="16">
        <f t="shared" si="235"/>
        <v>191473.68421052632</v>
      </c>
      <c r="M5045" s="16">
        <f t="shared" si="236"/>
        <v>217583.73205741626</v>
      </c>
      <c r="N5045" t="e">
        <f>INDEX(XML!$A$2:$R$782,MATCH(C5045,XML!$D$2:$D$737,0),2)</f>
        <v>#N/A</v>
      </c>
    </row>
    <row r="5046" spans="1:14" ht="101.25" x14ac:dyDescent="0.2">
      <c r="A5046">
        <v>79112</v>
      </c>
      <c r="B5046" t="s">
        <v>45082</v>
      </c>
      <c r="C5046" s="15" t="s">
        <v>45083</v>
      </c>
      <c r="D5046" s="15" t="s">
        <v>45084</v>
      </c>
      <c r="E5046">
        <v>120900</v>
      </c>
      <c r="F5046">
        <v>158400</v>
      </c>
      <c r="H5046">
        <v>9</v>
      </c>
      <c r="K5046" s="16">
        <f t="shared" si="234"/>
        <v>129363</v>
      </c>
      <c r="L5046" s="16">
        <f t="shared" si="235"/>
        <v>136171.57894736843</v>
      </c>
      <c r="M5046" s="16">
        <f t="shared" si="236"/>
        <v>154740.43062200959</v>
      </c>
      <c r="N5046" t="e">
        <f>INDEX(XML!$A$2:$R$782,MATCH(C5046,XML!$D$2:$D$737,0),2)</f>
        <v>#N/A</v>
      </c>
    </row>
    <row r="5047" spans="1:14" ht="22.5" customHeight="1" x14ac:dyDescent="0.2">
      <c r="A5047">
        <v>82603</v>
      </c>
      <c r="B5047" t="s">
        <v>47203</v>
      </c>
      <c r="C5047" s="15" t="s">
        <v>47204</v>
      </c>
      <c r="D5047" s="15" t="s">
        <v>47205</v>
      </c>
      <c r="E5047">
        <v>184500</v>
      </c>
      <c r="F5047">
        <v>239850</v>
      </c>
      <c r="H5047">
        <v>10</v>
      </c>
      <c r="K5047" s="16">
        <f t="shared" si="234"/>
        <v>197415</v>
      </c>
      <c r="L5047" s="16">
        <f t="shared" si="235"/>
        <v>207805.26315789475</v>
      </c>
      <c r="M5047" s="16">
        <f t="shared" si="236"/>
        <v>236142.34449760767</v>
      </c>
      <c r="N5047" t="e">
        <f>INDEX(XML!$A$2:$R$782,MATCH(C5047,XML!$D$2:$D$737,0),2)</f>
        <v>#N/A</v>
      </c>
    </row>
    <row r="5048" spans="1:14" ht="90" x14ac:dyDescent="0.2">
      <c r="A5048">
        <v>79055</v>
      </c>
      <c r="B5048" t="s">
        <v>41088</v>
      </c>
      <c r="C5048" s="15" t="s">
        <v>41089</v>
      </c>
      <c r="D5048" s="15" t="s">
        <v>44951</v>
      </c>
      <c r="E5048">
        <v>57200</v>
      </c>
      <c r="F5048">
        <v>75000</v>
      </c>
      <c r="H5048" t="s">
        <v>746</v>
      </c>
      <c r="K5048" s="16">
        <f t="shared" si="234"/>
        <v>61204</v>
      </c>
      <c r="L5048" s="16">
        <f t="shared" si="235"/>
        <v>64425.26315789474</v>
      </c>
      <c r="M5048" s="16">
        <f t="shared" si="236"/>
        <v>73210.526315789481</v>
      </c>
      <c r="N5048" t="e">
        <f>INDEX(XML!$A$2:$R$782,MATCH(C5048,XML!$D$2:$D$737,0),2)</f>
        <v>#N/A</v>
      </c>
    </row>
    <row r="5049" spans="1:14" ht="22.5" customHeight="1" x14ac:dyDescent="0.2">
      <c r="A5049">
        <v>79056</v>
      </c>
      <c r="B5049" t="s">
        <v>41090</v>
      </c>
      <c r="C5049" s="15" t="s">
        <v>41091</v>
      </c>
      <c r="D5049" s="15" t="s">
        <v>44954</v>
      </c>
      <c r="E5049">
        <v>81800</v>
      </c>
      <c r="F5049">
        <v>111000</v>
      </c>
      <c r="H5049" t="s">
        <v>746</v>
      </c>
      <c r="I5049">
        <v>1</v>
      </c>
      <c r="K5049" s="16">
        <f t="shared" si="234"/>
        <v>87526</v>
      </c>
      <c r="L5049" s="16">
        <f t="shared" si="235"/>
        <v>92132.631578947374</v>
      </c>
      <c r="M5049" s="16">
        <f t="shared" si="236"/>
        <v>104696.17224880384</v>
      </c>
      <c r="N5049" t="e">
        <f>INDEX(XML!$A$2:$R$782,MATCH(C5049,XML!$D$2:$D$737,0),2)</f>
        <v>#N/A</v>
      </c>
    </row>
    <row r="5050" spans="1:14" ht="101.25" x14ac:dyDescent="0.2">
      <c r="A5050">
        <v>79057</v>
      </c>
      <c r="B5050" t="s">
        <v>45057</v>
      </c>
      <c r="C5050" s="15" t="s">
        <v>45058</v>
      </c>
      <c r="D5050" s="15" t="s">
        <v>45059</v>
      </c>
      <c r="E5050">
        <v>107200</v>
      </c>
      <c r="F5050">
        <v>140500</v>
      </c>
      <c r="H5050">
        <v>27</v>
      </c>
      <c r="K5050" s="16">
        <f t="shared" si="234"/>
        <v>114704</v>
      </c>
      <c r="L5050" s="16">
        <f t="shared" si="235"/>
        <v>120741.05263157895</v>
      </c>
      <c r="M5050" s="16">
        <f t="shared" si="236"/>
        <v>137205.74162679425</v>
      </c>
      <c r="N5050" t="e">
        <f>INDEX(XML!$A$2:$R$782,MATCH(C5050,XML!$D$2:$D$737,0),2)</f>
        <v>#N/A</v>
      </c>
    </row>
    <row r="5051" spans="1:14" ht="101.25" x14ac:dyDescent="0.2">
      <c r="A5051">
        <v>79059</v>
      </c>
      <c r="B5051" t="s">
        <v>41092</v>
      </c>
      <c r="C5051" s="15" t="s">
        <v>41093</v>
      </c>
      <c r="D5051" s="15" t="s">
        <v>44960</v>
      </c>
      <c r="E5051">
        <v>283200</v>
      </c>
      <c r="F5051">
        <v>371000</v>
      </c>
      <c r="H5051">
        <v>14</v>
      </c>
      <c r="K5051" s="16">
        <f t="shared" si="234"/>
        <v>303024</v>
      </c>
      <c r="L5051" s="16">
        <f t="shared" si="235"/>
        <v>318972.63157894736</v>
      </c>
      <c r="M5051" s="16">
        <f t="shared" si="236"/>
        <v>362468.89952153107</v>
      </c>
      <c r="N5051" t="e">
        <f>INDEX(XML!$A$2:$R$782,MATCH(C5051,XML!$D$2:$D$737,0),2)</f>
        <v>#N/A</v>
      </c>
    </row>
    <row r="5052" spans="1:14" ht="112.5" x14ac:dyDescent="0.2">
      <c r="A5052">
        <v>79061</v>
      </c>
      <c r="B5052" t="s">
        <v>45060</v>
      </c>
      <c r="C5052" s="15" t="s">
        <v>45061</v>
      </c>
      <c r="D5052" s="15" t="s">
        <v>45062</v>
      </c>
      <c r="E5052">
        <v>44500</v>
      </c>
      <c r="F5052">
        <v>66100</v>
      </c>
      <c r="K5052" s="16">
        <f t="shared" si="234"/>
        <v>49840</v>
      </c>
      <c r="L5052" s="16">
        <f t="shared" si="235"/>
        <v>52463.15789473684</v>
      </c>
      <c r="M5052" s="16">
        <f t="shared" si="236"/>
        <v>59617.224880382768</v>
      </c>
      <c r="N5052" t="e">
        <f>INDEX(XML!$A$2:$R$782,MATCH(C5052,XML!$D$2:$D$737,0),2)</f>
        <v>#N/A</v>
      </c>
    </row>
    <row r="5053" spans="1:14" ht="22.5" customHeight="1" x14ac:dyDescent="0.2">
      <c r="A5053">
        <v>79062</v>
      </c>
      <c r="B5053" t="s">
        <v>45063</v>
      </c>
      <c r="C5053" s="15" t="s">
        <v>45064</v>
      </c>
      <c r="D5053" s="15" t="s">
        <v>45065</v>
      </c>
      <c r="E5053">
        <v>172500</v>
      </c>
      <c r="F5053">
        <v>226000</v>
      </c>
      <c r="H5053">
        <v>8</v>
      </c>
      <c r="K5053" s="16">
        <f t="shared" si="234"/>
        <v>184575</v>
      </c>
      <c r="L5053" s="16">
        <f t="shared" si="235"/>
        <v>194289.47368421053</v>
      </c>
      <c r="M5053" s="16">
        <f t="shared" si="236"/>
        <v>220783.49282296651</v>
      </c>
      <c r="N5053" t="e">
        <f>INDEX(XML!$A$2:$R$782,MATCH(C5053,XML!$D$2:$D$737,0),2)</f>
        <v>#N/A</v>
      </c>
    </row>
    <row r="5054" spans="1:14" ht="22.5" customHeight="1" x14ac:dyDescent="0.2">
      <c r="A5054">
        <v>79068</v>
      </c>
      <c r="B5054" t="s">
        <v>45069</v>
      </c>
      <c r="C5054" s="15" t="s">
        <v>45070</v>
      </c>
      <c r="D5054" s="15" t="s">
        <v>45071</v>
      </c>
      <c r="E5054">
        <v>81300</v>
      </c>
      <c r="F5054">
        <v>106600</v>
      </c>
      <c r="H5054">
        <v>30</v>
      </c>
      <c r="K5054" s="16">
        <f t="shared" si="234"/>
        <v>86991</v>
      </c>
      <c r="L5054" s="16">
        <f t="shared" si="235"/>
        <v>91569.473684210519</v>
      </c>
      <c r="M5054" s="16">
        <f t="shared" si="236"/>
        <v>104056.22009569377</v>
      </c>
      <c r="N5054" t="e">
        <f>INDEX(XML!$A$2:$R$782,MATCH(C5054,XML!$D$2:$D$737,0),2)</f>
        <v>#N/A</v>
      </c>
    </row>
    <row r="5055" spans="1:14" ht="78.75" x14ac:dyDescent="0.2">
      <c r="A5055">
        <v>79075</v>
      </c>
      <c r="B5055" t="s">
        <v>45072</v>
      </c>
      <c r="C5055" s="15" t="s">
        <v>45073</v>
      </c>
      <c r="D5055" s="15" t="s">
        <v>45074</v>
      </c>
      <c r="E5055">
        <v>37100</v>
      </c>
      <c r="F5055">
        <v>48700</v>
      </c>
      <c r="H5055">
        <v>39</v>
      </c>
      <c r="K5055" s="16">
        <f t="shared" si="234"/>
        <v>41552</v>
      </c>
      <c r="L5055" s="16">
        <f t="shared" si="235"/>
        <v>43738.947368421053</v>
      </c>
      <c r="M5055" s="16">
        <f t="shared" si="236"/>
        <v>49703.349282296651</v>
      </c>
      <c r="N5055" t="e">
        <f>INDEX(XML!$A$2:$R$782,MATCH(C5055,XML!$D$2:$D$737,0),2)</f>
        <v>#N/A</v>
      </c>
    </row>
    <row r="5056" spans="1:14" ht="78.75" x14ac:dyDescent="0.2">
      <c r="A5056">
        <v>79076</v>
      </c>
      <c r="B5056" t="s">
        <v>47194</v>
      </c>
      <c r="C5056" s="15" t="s">
        <v>47195</v>
      </c>
      <c r="D5056" s="15" t="s">
        <v>47196</v>
      </c>
      <c r="E5056">
        <v>70800</v>
      </c>
      <c r="F5056">
        <v>93000</v>
      </c>
      <c r="H5056" t="s">
        <v>746</v>
      </c>
      <c r="K5056" s="16">
        <f t="shared" si="234"/>
        <v>75756</v>
      </c>
      <c r="L5056" s="16">
        <f t="shared" si="235"/>
        <v>79743.15789473684</v>
      </c>
      <c r="M5056" s="16">
        <f t="shared" si="236"/>
        <v>90617.224880382768</v>
      </c>
      <c r="N5056" t="e">
        <f>INDEX(XML!$A$2:$R$782,MATCH(C5056,XML!$D$2:$D$737,0),2)</f>
        <v>#N/A</v>
      </c>
    </row>
    <row r="5057" spans="1:14" ht="22.5" customHeight="1" x14ac:dyDescent="0.2">
      <c r="A5057">
        <v>79080</v>
      </c>
      <c r="B5057" t="s">
        <v>45075</v>
      </c>
      <c r="C5057" s="15" t="s">
        <v>45076</v>
      </c>
      <c r="D5057" s="15" t="s">
        <v>47015</v>
      </c>
      <c r="E5057">
        <v>92500</v>
      </c>
      <c r="F5057">
        <v>121200</v>
      </c>
      <c r="H5057">
        <v>2</v>
      </c>
      <c r="K5057" s="16">
        <f t="shared" si="234"/>
        <v>98975</v>
      </c>
      <c r="L5057" s="16">
        <f t="shared" si="235"/>
        <v>104184.21052631579</v>
      </c>
      <c r="M5057" s="16">
        <f t="shared" si="236"/>
        <v>118391.14832535885</v>
      </c>
      <c r="N5057" t="e">
        <f>INDEX(XML!$A$2:$R$782,MATCH(C5057,XML!$D$2:$D$737,0),2)</f>
        <v>#N/A</v>
      </c>
    </row>
    <row r="5058" spans="1:14" ht="22.5" customHeight="1" x14ac:dyDescent="0.2">
      <c r="A5058">
        <v>79081</v>
      </c>
      <c r="B5058" t="s">
        <v>45077</v>
      </c>
      <c r="C5058" s="15" t="s">
        <v>45078</v>
      </c>
      <c r="D5058" s="15" t="s">
        <v>45079</v>
      </c>
      <c r="E5058">
        <v>137900</v>
      </c>
      <c r="F5058">
        <v>180700</v>
      </c>
      <c r="H5058">
        <v>13</v>
      </c>
      <c r="K5058" s="16">
        <f t="shared" si="234"/>
        <v>147553</v>
      </c>
      <c r="L5058" s="16">
        <f t="shared" si="235"/>
        <v>155318.94736842104</v>
      </c>
      <c r="M5058" s="16">
        <f t="shared" si="236"/>
        <v>176498.80382775117</v>
      </c>
      <c r="N5058" t="e">
        <f>INDEX(XML!$A$2:$R$782,MATCH(C5058,XML!$D$2:$D$737,0),2)</f>
        <v>#N/A</v>
      </c>
    </row>
    <row r="5059" spans="1:14" ht="22.5" customHeight="1" x14ac:dyDescent="0.2">
      <c r="A5059">
        <v>79083</v>
      </c>
      <c r="B5059" t="s">
        <v>45080</v>
      </c>
      <c r="C5059" s="15" t="s">
        <v>45081</v>
      </c>
      <c r="D5059" s="15" t="s">
        <v>47016</v>
      </c>
      <c r="E5059">
        <v>45200</v>
      </c>
      <c r="F5059">
        <v>59300</v>
      </c>
      <c r="H5059">
        <v>45</v>
      </c>
      <c r="K5059" s="16">
        <f t="shared" si="234"/>
        <v>50624</v>
      </c>
      <c r="L5059" s="16">
        <f t="shared" si="235"/>
        <v>53288.42105263158</v>
      </c>
      <c r="M5059" s="16">
        <f t="shared" si="236"/>
        <v>60555.023923444976</v>
      </c>
      <c r="N5059" t="e">
        <f>INDEX(XML!$A$2:$R$782,MATCH(C5059,XML!$D$2:$D$737,0),2)</f>
        <v>#N/A</v>
      </c>
    </row>
    <row r="5060" spans="1:14" ht="101.25" x14ac:dyDescent="0.2">
      <c r="A5060">
        <v>79129</v>
      </c>
      <c r="B5060" t="s">
        <v>45094</v>
      </c>
      <c r="C5060" s="15" t="s">
        <v>45095</v>
      </c>
      <c r="D5060" s="15" t="s">
        <v>45096</v>
      </c>
      <c r="E5060">
        <v>110300</v>
      </c>
      <c r="F5060">
        <v>144500</v>
      </c>
      <c r="H5060">
        <v>19</v>
      </c>
      <c r="K5060" s="16">
        <f t="shared" si="234"/>
        <v>118021</v>
      </c>
      <c r="L5060" s="16">
        <f t="shared" si="235"/>
        <v>124232.63157894737</v>
      </c>
      <c r="M5060" s="16">
        <f t="shared" si="236"/>
        <v>141173.44497607657</v>
      </c>
      <c r="N5060" t="e">
        <f>INDEX(XML!$A$2:$R$782,MATCH(C5060,XML!$D$2:$D$737,0),2)</f>
        <v>#N/A</v>
      </c>
    </row>
    <row r="5061" spans="1:14" ht="22.5" customHeight="1" x14ac:dyDescent="0.2">
      <c r="A5061">
        <v>79122</v>
      </c>
      <c r="B5061" t="s">
        <v>41126</v>
      </c>
      <c r="C5061" s="15" t="s">
        <v>41127</v>
      </c>
      <c r="D5061" s="15" t="s">
        <v>41128</v>
      </c>
      <c r="E5061">
        <v>78000</v>
      </c>
      <c r="F5061">
        <v>102200</v>
      </c>
      <c r="H5061" t="s">
        <v>746</v>
      </c>
      <c r="K5061" s="16">
        <f t="shared" ref="K5061:K5124" si="237">IF(E5061&gt;49999,E5061+E5061*0.07,IF(E5061&lt;=49999,E5061+E5061*0.12))</f>
        <v>83460</v>
      </c>
      <c r="L5061" s="16">
        <f t="shared" ref="L5061:L5124" si="238">K5061*100/95</f>
        <v>87852.631578947374</v>
      </c>
      <c r="M5061" s="16">
        <f t="shared" ref="M5061:M5124" si="239">IF(COUNTIF(C5061,"*Dahua*"),F5061-10,L5061*100/88)</f>
        <v>99832.535885167483</v>
      </c>
      <c r="N5061" t="e">
        <f>INDEX(XML!$A$2:$R$782,MATCH(C5061,XML!$D$2:$D$737,0),2)</f>
        <v>#N/A</v>
      </c>
    </row>
    <row r="5062" spans="1:14" ht="33.75" customHeight="1" x14ac:dyDescent="0.2">
      <c r="A5062">
        <v>81912</v>
      </c>
      <c r="B5062" t="s">
        <v>47200</v>
      </c>
      <c r="C5062" s="15" t="s">
        <v>47201</v>
      </c>
      <c r="D5062" s="15" t="s">
        <v>47202</v>
      </c>
      <c r="E5062">
        <v>150000</v>
      </c>
      <c r="F5062">
        <v>195000</v>
      </c>
      <c r="H5062">
        <v>31</v>
      </c>
      <c r="K5062" s="16">
        <f t="shared" si="237"/>
        <v>160500</v>
      </c>
      <c r="L5062" s="16">
        <f t="shared" si="238"/>
        <v>168947.36842105264</v>
      </c>
      <c r="M5062" s="16">
        <f t="shared" si="239"/>
        <v>191985.64593301437</v>
      </c>
      <c r="N5062" t="e">
        <f>INDEX(XML!$A$2:$R$782,MATCH(C5062,XML!$D$2:$D$737,0),2)</f>
        <v>#N/A</v>
      </c>
    </row>
    <row r="5063" spans="1:14" ht="22.5" customHeight="1" x14ac:dyDescent="0.2">
      <c r="A5063">
        <v>79113</v>
      </c>
      <c r="B5063" t="s">
        <v>45085</v>
      </c>
      <c r="C5063" s="15" t="s">
        <v>45086</v>
      </c>
      <c r="D5063" s="15" t="s">
        <v>45087</v>
      </c>
      <c r="E5063">
        <v>13100</v>
      </c>
      <c r="F5063">
        <v>17200</v>
      </c>
      <c r="H5063">
        <v>8</v>
      </c>
      <c r="K5063" s="16">
        <f t="shared" si="237"/>
        <v>14672</v>
      </c>
      <c r="L5063" s="16">
        <f t="shared" si="238"/>
        <v>15444.21052631579</v>
      </c>
      <c r="M5063" s="16">
        <f t="shared" si="239"/>
        <v>17550.239234449764</v>
      </c>
      <c r="N5063" t="e">
        <f>INDEX(XML!$A$2:$R$782,MATCH(C5063,XML!$D$2:$D$737,0),2)</f>
        <v>#N/A</v>
      </c>
    </row>
    <row r="5064" spans="1:14" ht="101.25" x14ac:dyDescent="0.2">
      <c r="A5064">
        <v>64083</v>
      </c>
      <c r="B5064" t="s">
        <v>23017</v>
      </c>
      <c r="C5064" s="15" t="s">
        <v>23018</v>
      </c>
      <c r="D5064" s="15" t="s">
        <v>23019</v>
      </c>
      <c r="E5064">
        <v>43977</v>
      </c>
      <c r="F5064">
        <v>55426</v>
      </c>
      <c r="H5064" t="s">
        <v>746</v>
      </c>
      <c r="K5064" s="16">
        <f t="shared" si="237"/>
        <v>49254.239999999998</v>
      </c>
      <c r="L5064" s="16">
        <f t="shared" si="238"/>
        <v>51846.568421052631</v>
      </c>
      <c r="M5064" s="16">
        <f t="shared" si="239"/>
        <v>58916.555023923444</v>
      </c>
      <c r="N5064" t="e">
        <f>INDEX(XML!$A$2:$R$782,MATCH(C5064,XML!$D$2:$D$737,0),2)</f>
        <v>#N/A</v>
      </c>
    </row>
    <row r="5065" spans="1:14" ht="101.25" x14ac:dyDescent="0.2">
      <c r="A5065">
        <v>64084</v>
      </c>
      <c r="B5065" t="s">
        <v>26008</v>
      </c>
      <c r="C5065" s="15" t="s">
        <v>26009</v>
      </c>
      <c r="D5065" s="15" t="s">
        <v>26010</v>
      </c>
      <c r="E5065">
        <v>75221</v>
      </c>
      <c r="F5065">
        <v>93732</v>
      </c>
      <c r="H5065">
        <v>19</v>
      </c>
      <c r="K5065" s="16">
        <f t="shared" si="237"/>
        <v>80486.47</v>
      </c>
      <c r="L5065" s="16">
        <f t="shared" si="238"/>
        <v>84722.6</v>
      </c>
      <c r="M5065" s="16">
        <f t="shared" si="239"/>
        <v>96275.681818181823</v>
      </c>
      <c r="N5065" t="e">
        <f>INDEX(XML!$A$2:$R$782,MATCH(C5065,XML!$D$2:$D$737,0),2)</f>
        <v>#N/A</v>
      </c>
    </row>
    <row r="5066" spans="1:14" ht="78.75" x14ac:dyDescent="0.2">
      <c r="A5066">
        <v>64089</v>
      </c>
      <c r="B5066" t="s">
        <v>21885</v>
      </c>
      <c r="C5066" s="15" t="s">
        <v>21886</v>
      </c>
      <c r="D5066" s="15" t="s">
        <v>21887</v>
      </c>
      <c r="E5066">
        <v>26000</v>
      </c>
      <c r="F5066">
        <v>32500</v>
      </c>
      <c r="H5066">
        <v>44</v>
      </c>
      <c r="K5066" s="16">
        <f t="shared" si="237"/>
        <v>29120</v>
      </c>
      <c r="L5066" s="16">
        <f t="shared" si="238"/>
        <v>30652.63157894737</v>
      </c>
      <c r="M5066" s="16">
        <f t="shared" si="239"/>
        <v>34832.535885167468</v>
      </c>
      <c r="N5066" t="e">
        <f>INDEX(XML!$A$2:$R$782,MATCH(C5066,XML!$D$2:$D$737,0),2)</f>
        <v>#N/A</v>
      </c>
    </row>
    <row r="5067" spans="1:14" ht="22.5" customHeight="1" x14ac:dyDescent="0.2">
      <c r="A5067">
        <v>64090</v>
      </c>
      <c r="B5067" t="s">
        <v>21888</v>
      </c>
      <c r="C5067" s="15" t="s">
        <v>21889</v>
      </c>
      <c r="D5067" s="15" t="s">
        <v>21890</v>
      </c>
      <c r="E5067">
        <v>44000</v>
      </c>
      <c r="F5067">
        <v>52965</v>
      </c>
      <c r="H5067" t="s">
        <v>746</v>
      </c>
      <c r="K5067" s="16">
        <f t="shared" si="237"/>
        <v>49280</v>
      </c>
      <c r="L5067" s="16">
        <f t="shared" si="238"/>
        <v>51873.684210526313</v>
      </c>
      <c r="M5067" s="16">
        <f t="shared" si="239"/>
        <v>58947.368421052626</v>
      </c>
      <c r="N5067" t="e">
        <f>INDEX(XML!$A$2:$R$782,MATCH(C5067,XML!$D$2:$D$737,0),2)</f>
        <v>#N/A</v>
      </c>
    </row>
    <row r="5068" spans="1:14" ht="101.25" x14ac:dyDescent="0.2">
      <c r="A5068">
        <v>64091</v>
      </c>
      <c r="B5068" t="s">
        <v>21891</v>
      </c>
      <c r="C5068" s="15" t="s">
        <v>21892</v>
      </c>
      <c r="D5068" s="15" t="s">
        <v>21893</v>
      </c>
      <c r="E5068">
        <v>52000</v>
      </c>
      <c r="F5068">
        <v>61739</v>
      </c>
      <c r="K5068" s="16">
        <f t="shared" si="237"/>
        <v>55640</v>
      </c>
      <c r="L5068" s="16">
        <f t="shared" si="238"/>
        <v>58568.42105263158</v>
      </c>
      <c r="M5068" s="16">
        <f t="shared" si="239"/>
        <v>66555.023923444969</v>
      </c>
      <c r="N5068" t="e">
        <f>INDEX(XML!$A$2:$R$782,MATCH(C5068,XML!$D$2:$D$737,0),2)</f>
        <v>#N/A</v>
      </c>
    </row>
    <row r="5069" spans="1:14" ht="78.75" x14ac:dyDescent="0.2">
      <c r="A5069">
        <v>64092</v>
      </c>
      <c r="B5069" t="s">
        <v>21894</v>
      </c>
      <c r="C5069" s="15" t="s">
        <v>21895</v>
      </c>
      <c r="D5069" s="15" t="s">
        <v>21896</v>
      </c>
      <c r="E5069">
        <v>14017</v>
      </c>
      <c r="F5069">
        <v>18083</v>
      </c>
      <c r="H5069">
        <v>73</v>
      </c>
      <c r="K5069" s="16">
        <f t="shared" si="237"/>
        <v>15699.04</v>
      </c>
      <c r="L5069" s="16">
        <f t="shared" si="238"/>
        <v>16525.305263157894</v>
      </c>
      <c r="M5069" s="16">
        <f t="shared" si="239"/>
        <v>18778.755980861242</v>
      </c>
      <c r="N5069" t="e">
        <f>INDEX(XML!$A$2:$R$782,MATCH(C5069,XML!$D$2:$D$737,0),2)</f>
        <v>#N/A</v>
      </c>
    </row>
    <row r="5070" spans="1:14" ht="78.75" x14ac:dyDescent="0.2">
      <c r="A5070">
        <v>64095</v>
      </c>
      <c r="B5070" t="s">
        <v>26002</v>
      </c>
      <c r="C5070" s="15" t="s">
        <v>26003</v>
      </c>
      <c r="D5070" s="15" t="s">
        <v>26004</v>
      </c>
      <c r="E5070">
        <v>48043</v>
      </c>
      <c r="F5070">
        <v>62274</v>
      </c>
      <c r="H5070">
        <v>2</v>
      </c>
      <c r="K5070" s="16">
        <f t="shared" si="237"/>
        <v>53808.160000000003</v>
      </c>
      <c r="L5070" s="16">
        <f t="shared" si="238"/>
        <v>56640.168421052629</v>
      </c>
      <c r="M5070" s="16">
        <f t="shared" si="239"/>
        <v>64363.827751196171</v>
      </c>
      <c r="N5070" t="e">
        <f>INDEX(XML!$A$2:$R$782,MATCH(C5070,XML!$D$2:$D$737,0),2)</f>
        <v>#N/A</v>
      </c>
    </row>
    <row r="5071" spans="1:14" ht="22.5" customHeight="1" x14ac:dyDescent="0.2">
      <c r="A5071">
        <v>64097</v>
      </c>
      <c r="B5071" t="s">
        <v>26005</v>
      </c>
      <c r="C5071" s="15" t="s">
        <v>26006</v>
      </c>
      <c r="D5071" s="15" t="s">
        <v>26007</v>
      </c>
      <c r="E5071">
        <v>60600</v>
      </c>
      <c r="F5071">
        <v>74793</v>
      </c>
      <c r="K5071" s="16">
        <f t="shared" si="237"/>
        <v>64842</v>
      </c>
      <c r="L5071" s="16">
        <f t="shared" si="238"/>
        <v>68254.736842105267</v>
      </c>
      <c r="M5071" s="16">
        <f t="shared" si="239"/>
        <v>77562.200956937799</v>
      </c>
      <c r="N5071" t="e">
        <f>INDEX(XML!$A$2:$R$782,MATCH(C5071,XML!$D$2:$D$737,0),2)</f>
        <v>#N/A</v>
      </c>
    </row>
    <row r="5072" spans="1:14" ht="112.5" x14ac:dyDescent="0.2">
      <c r="A5072">
        <v>64098</v>
      </c>
      <c r="B5072" t="s">
        <v>21900</v>
      </c>
      <c r="C5072" s="15" t="s">
        <v>21901</v>
      </c>
      <c r="D5072" s="15" t="s">
        <v>21902</v>
      </c>
      <c r="E5072">
        <v>69593</v>
      </c>
      <c r="F5072">
        <v>86563</v>
      </c>
      <c r="H5072">
        <v>35</v>
      </c>
      <c r="K5072" s="16">
        <f t="shared" si="237"/>
        <v>74464.509999999995</v>
      </c>
      <c r="L5072" s="16">
        <f t="shared" si="238"/>
        <v>78383.694736842095</v>
      </c>
      <c r="M5072" s="16">
        <f t="shared" si="239"/>
        <v>89072.380382775111</v>
      </c>
      <c r="N5072" t="e">
        <f>INDEX(XML!$A$2:$R$782,MATCH(C5072,XML!$D$2:$D$737,0),2)</f>
        <v>#N/A</v>
      </c>
    </row>
    <row r="5073" spans="1:14" ht="67.5" x14ac:dyDescent="0.2">
      <c r="A5073">
        <v>72214</v>
      </c>
      <c r="B5073" t="s">
        <v>47017</v>
      </c>
      <c r="C5073" s="15" t="s">
        <v>47018</v>
      </c>
      <c r="D5073" s="15" t="s">
        <v>47019</v>
      </c>
      <c r="E5073">
        <v>48500</v>
      </c>
      <c r="F5073">
        <v>60000</v>
      </c>
      <c r="K5073" s="16">
        <f t="shared" si="237"/>
        <v>54320</v>
      </c>
      <c r="L5073" s="16">
        <f t="shared" si="238"/>
        <v>57178.947368421053</v>
      </c>
      <c r="M5073" s="16">
        <f t="shared" si="239"/>
        <v>64976.076555023923</v>
      </c>
      <c r="N5073" t="e">
        <f>INDEX(XML!$A$2:$R$782,MATCH(C5073,XML!$D$2:$D$737,0),2)</f>
        <v>#N/A</v>
      </c>
    </row>
    <row r="5074" spans="1:14" ht="22.5" customHeight="1" x14ac:dyDescent="0.2">
      <c r="A5074">
        <v>64100</v>
      </c>
      <c r="B5074" t="s">
        <v>21903</v>
      </c>
      <c r="C5074" s="15" t="s">
        <v>21904</v>
      </c>
      <c r="D5074" s="15" t="s">
        <v>21905</v>
      </c>
      <c r="E5074">
        <v>59470</v>
      </c>
      <c r="F5074">
        <v>68908</v>
      </c>
      <c r="H5074">
        <v>19</v>
      </c>
      <c r="K5074" s="16">
        <f t="shared" si="237"/>
        <v>63632.9</v>
      </c>
      <c r="L5074" s="16">
        <f t="shared" si="238"/>
        <v>66982</v>
      </c>
      <c r="M5074" s="16">
        <f t="shared" si="239"/>
        <v>76115.909090909088</v>
      </c>
      <c r="N5074" t="e">
        <f>INDEX(XML!$A$2:$R$782,MATCH(C5074,XML!$D$2:$D$737,0),2)</f>
        <v>#N/A</v>
      </c>
    </row>
    <row r="5075" spans="1:14" ht="22.5" customHeight="1" x14ac:dyDescent="0.2">
      <c r="A5075">
        <v>47620</v>
      </c>
      <c r="B5075" t="s">
        <v>26011</v>
      </c>
      <c r="C5075" s="15" t="s">
        <v>26012</v>
      </c>
      <c r="D5075" s="15" t="s">
        <v>26013</v>
      </c>
      <c r="E5075">
        <v>73000</v>
      </c>
      <c r="F5075">
        <v>91250</v>
      </c>
      <c r="H5075">
        <v>17</v>
      </c>
      <c r="K5075" s="16">
        <f t="shared" si="237"/>
        <v>78110</v>
      </c>
      <c r="L5075" s="16">
        <f t="shared" si="238"/>
        <v>82221.052631578947</v>
      </c>
      <c r="M5075" s="16">
        <f t="shared" si="239"/>
        <v>93433.014354066981</v>
      </c>
      <c r="N5075" t="e">
        <f>INDEX(XML!$A$2:$R$782,MATCH(C5075,XML!$D$2:$D$737,0),2)</f>
        <v>#N/A</v>
      </c>
    </row>
    <row r="5076" spans="1:14" ht="22.5" customHeight="1" x14ac:dyDescent="0.2">
      <c r="A5076">
        <v>67889</v>
      </c>
      <c r="B5076" t="s">
        <v>26023</v>
      </c>
      <c r="C5076" s="15" t="s">
        <v>26024</v>
      </c>
      <c r="D5076" s="15" t="s">
        <v>26025</v>
      </c>
      <c r="E5076">
        <v>73830</v>
      </c>
      <c r="F5076">
        <v>93732</v>
      </c>
      <c r="H5076">
        <v>5</v>
      </c>
      <c r="K5076" s="16">
        <f t="shared" si="237"/>
        <v>78998.100000000006</v>
      </c>
      <c r="L5076" s="16">
        <f t="shared" si="238"/>
        <v>83155.894736842121</v>
      </c>
      <c r="M5076" s="16">
        <f t="shared" si="239"/>
        <v>94495.334928229684</v>
      </c>
      <c r="N5076" t="e">
        <f>INDEX(XML!$A$2:$R$782,MATCH(C5076,XML!$D$2:$D$737,0),2)</f>
        <v>#N/A</v>
      </c>
    </row>
    <row r="5077" spans="1:14" ht="22.5" customHeight="1" x14ac:dyDescent="0.2">
      <c r="A5077">
        <v>64064</v>
      </c>
      <c r="B5077" t="s">
        <v>21874</v>
      </c>
      <c r="C5077" s="15" t="s">
        <v>21875</v>
      </c>
      <c r="D5077" s="15" t="s">
        <v>21876</v>
      </c>
      <c r="E5077">
        <v>71000</v>
      </c>
      <c r="F5077">
        <v>88288</v>
      </c>
      <c r="K5077" s="16">
        <f t="shared" si="237"/>
        <v>75970</v>
      </c>
      <c r="L5077" s="16">
        <f t="shared" si="238"/>
        <v>79968.421052631573</v>
      </c>
      <c r="M5077" s="16">
        <f t="shared" si="239"/>
        <v>90873.205741626778</v>
      </c>
      <c r="N5077" t="e">
        <f>INDEX(XML!$A$2:$R$782,MATCH(C5077,XML!$D$2:$D$737,0),2)</f>
        <v>#N/A</v>
      </c>
    </row>
    <row r="5078" spans="1:14" ht="22.5" customHeight="1" x14ac:dyDescent="0.2">
      <c r="A5078">
        <v>50248</v>
      </c>
      <c r="B5078" t="s">
        <v>21869</v>
      </c>
      <c r="C5078" s="15" t="s">
        <v>21870</v>
      </c>
      <c r="D5078" s="15" t="s">
        <v>21871</v>
      </c>
      <c r="E5078">
        <v>59546</v>
      </c>
      <c r="F5078">
        <v>74151</v>
      </c>
      <c r="H5078" t="s">
        <v>746</v>
      </c>
      <c r="K5078" s="16">
        <f t="shared" si="237"/>
        <v>63714.22</v>
      </c>
      <c r="L5078" s="16">
        <f t="shared" si="238"/>
        <v>67067.600000000006</v>
      </c>
      <c r="M5078" s="16">
        <f t="shared" si="239"/>
        <v>76213.181818181823</v>
      </c>
      <c r="N5078" t="e">
        <f>INDEX(XML!$A$2:$R$782,MATCH(C5078,XML!$D$2:$D$737,0),2)</f>
        <v>#N/A</v>
      </c>
    </row>
    <row r="5079" spans="1:14" ht="22.5" customHeight="1" x14ac:dyDescent="0.2">
      <c r="A5079">
        <v>50249</v>
      </c>
      <c r="B5079" t="s">
        <v>23003</v>
      </c>
      <c r="C5079" s="15" t="s">
        <v>23004</v>
      </c>
      <c r="D5079" s="15" t="s">
        <v>23005</v>
      </c>
      <c r="E5079">
        <v>21000</v>
      </c>
      <c r="F5079">
        <v>23647</v>
      </c>
      <c r="H5079">
        <v>28</v>
      </c>
      <c r="K5079" s="16">
        <f t="shared" si="237"/>
        <v>23520</v>
      </c>
      <c r="L5079" s="16">
        <f t="shared" si="238"/>
        <v>24757.894736842107</v>
      </c>
      <c r="M5079" s="16">
        <f t="shared" si="239"/>
        <v>28133.971291866033</v>
      </c>
      <c r="N5079" t="e">
        <f>INDEX(XML!$A$2:$R$782,MATCH(C5079,XML!$D$2:$D$737,0),2)</f>
        <v>#N/A</v>
      </c>
    </row>
    <row r="5080" spans="1:14" ht="78.75" x14ac:dyDescent="0.2">
      <c r="A5080">
        <v>50250</v>
      </c>
      <c r="B5080" t="s">
        <v>21872</v>
      </c>
      <c r="C5080" s="15" t="s">
        <v>21873</v>
      </c>
      <c r="D5080" s="15" t="s">
        <v>24252</v>
      </c>
      <c r="E5080">
        <v>24240</v>
      </c>
      <c r="F5080">
        <v>28355</v>
      </c>
      <c r="K5080" s="16">
        <f t="shared" si="237"/>
        <v>27148.799999999999</v>
      </c>
      <c r="L5080" s="16">
        <f t="shared" si="238"/>
        <v>28577.684210526317</v>
      </c>
      <c r="M5080" s="16">
        <f t="shared" si="239"/>
        <v>32474.641148325358</v>
      </c>
      <c r="N5080" t="e">
        <f>INDEX(XML!$A$2:$R$782,MATCH(C5080,XML!$D$2:$D$737,0),2)</f>
        <v>#N/A</v>
      </c>
    </row>
    <row r="5081" spans="1:14" ht="112.5" x14ac:dyDescent="0.2">
      <c r="A5081">
        <v>72077</v>
      </c>
      <c r="B5081" t="s">
        <v>45805</v>
      </c>
      <c r="C5081" s="15" t="s">
        <v>45806</v>
      </c>
      <c r="D5081" s="15" t="s">
        <v>45807</v>
      </c>
      <c r="E5081">
        <v>88500</v>
      </c>
      <c r="F5081">
        <v>107500</v>
      </c>
      <c r="K5081" s="16">
        <f t="shared" si="237"/>
        <v>94695</v>
      </c>
      <c r="L5081" s="16">
        <f t="shared" si="238"/>
        <v>99678.947368421053</v>
      </c>
      <c r="M5081" s="16">
        <f t="shared" si="239"/>
        <v>113271.53110047847</v>
      </c>
      <c r="N5081" t="e">
        <f>INDEX(XML!$A$2:$R$782,MATCH(C5081,XML!$D$2:$D$737,0),2)</f>
        <v>#N/A</v>
      </c>
    </row>
    <row r="5082" spans="1:14" ht="90" x14ac:dyDescent="0.2">
      <c r="A5082">
        <v>50244</v>
      </c>
      <c r="B5082" t="s">
        <v>21864</v>
      </c>
      <c r="C5082" s="15" t="s">
        <v>21865</v>
      </c>
      <c r="D5082" s="15" t="s">
        <v>24253</v>
      </c>
      <c r="E5082">
        <v>34300</v>
      </c>
      <c r="F5082">
        <v>42875</v>
      </c>
      <c r="H5082">
        <v>7</v>
      </c>
      <c r="K5082" s="16">
        <f t="shared" si="237"/>
        <v>38416</v>
      </c>
      <c r="L5082" s="16">
        <f t="shared" si="238"/>
        <v>40437.894736842107</v>
      </c>
      <c r="M5082" s="16">
        <f t="shared" si="239"/>
        <v>45952.153110047853</v>
      </c>
      <c r="N5082" t="e">
        <f>INDEX(XML!$A$2:$R$782,MATCH(C5082,XML!$D$2:$D$737,0),2)</f>
        <v>#N/A</v>
      </c>
    </row>
    <row r="5083" spans="1:14" ht="90" x14ac:dyDescent="0.2">
      <c r="A5083">
        <v>72241</v>
      </c>
      <c r="B5083" t="s">
        <v>40775</v>
      </c>
      <c r="C5083" s="15" t="s">
        <v>40776</v>
      </c>
      <c r="D5083" s="15" t="s">
        <v>40777</v>
      </c>
      <c r="E5083">
        <v>108000</v>
      </c>
      <c r="F5083">
        <v>135799</v>
      </c>
      <c r="K5083" s="16">
        <f t="shared" si="237"/>
        <v>115560</v>
      </c>
      <c r="L5083" s="16">
        <f t="shared" si="238"/>
        <v>121642.10526315789</v>
      </c>
      <c r="M5083" s="16">
        <f t="shared" si="239"/>
        <v>138229.66507177035</v>
      </c>
      <c r="N5083" t="e">
        <f>INDEX(XML!$A$2:$R$782,MATCH(C5083,XML!$D$2:$D$737,0),2)</f>
        <v>#N/A</v>
      </c>
    </row>
    <row r="5084" spans="1:14" ht="123.75" x14ac:dyDescent="0.2">
      <c r="A5084">
        <v>82063</v>
      </c>
      <c r="B5084" t="s">
        <v>45808</v>
      </c>
      <c r="C5084" s="15" t="s">
        <v>45809</v>
      </c>
      <c r="D5084" s="15" t="s">
        <v>45810</v>
      </c>
      <c r="E5084">
        <v>118000</v>
      </c>
      <c r="F5084">
        <v>147500</v>
      </c>
      <c r="H5084">
        <v>19</v>
      </c>
      <c r="K5084" s="16">
        <f t="shared" si="237"/>
        <v>126260</v>
      </c>
      <c r="L5084" s="16">
        <f t="shared" si="238"/>
        <v>132905.26315789475</v>
      </c>
      <c r="M5084" s="16">
        <f t="shared" si="239"/>
        <v>151028.70813397129</v>
      </c>
      <c r="N5084" t="e">
        <f>INDEX(XML!$A$2:$R$782,MATCH(C5084,XML!$D$2:$D$737,0),2)</f>
        <v>#N/A</v>
      </c>
    </row>
    <row r="5085" spans="1:14" ht="123.75" x14ac:dyDescent="0.2">
      <c r="A5085">
        <v>48471</v>
      </c>
      <c r="B5085" t="s">
        <v>6037</v>
      </c>
      <c r="C5085" s="15" t="s">
        <v>6038</v>
      </c>
      <c r="D5085" s="15" t="s">
        <v>6039</v>
      </c>
      <c r="E5085">
        <v>85500</v>
      </c>
      <c r="F5085">
        <v>106572</v>
      </c>
      <c r="H5085">
        <v>14</v>
      </c>
      <c r="K5085" s="16">
        <f t="shared" si="237"/>
        <v>91485</v>
      </c>
      <c r="L5085" s="16">
        <f t="shared" si="238"/>
        <v>96300</v>
      </c>
      <c r="M5085" s="16">
        <f t="shared" si="239"/>
        <v>109431.81818181818</v>
      </c>
      <c r="N5085" t="str">
        <f>INDEX(XML!$A$2:$R$782,MATCH(C5085,XML!$D$2:$D$737,0),2)</f>
        <v>109521072_746336</v>
      </c>
    </row>
    <row r="5086" spans="1:14" ht="90" x14ac:dyDescent="0.2">
      <c r="A5086">
        <v>48470</v>
      </c>
      <c r="B5086" t="s">
        <v>6034</v>
      </c>
      <c r="C5086" s="15" t="s">
        <v>6035</v>
      </c>
      <c r="D5086" s="15" t="s">
        <v>6036</v>
      </c>
      <c r="E5086">
        <v>90000</v>
      </c>
      <c r="F5086">
        <v>120439</v>
      </c>
      <c r="H5086">
        <v>5</v>
      </c>
      <c r="K5086" s="16">
        <f t="shared" si="237"/>
        <v>96300</v>
      </c>
      <c r="L5086" s="16">
        <f t="shared" si="238"/>
        <v>101368.42105263157</v>
      </c>
      <c r="M5086" s="16">
        <f t="shared" si="239"/>
        <v>115191.3875598086</v>
      </c>
      <c r="N5086" t="e">
        <f>INDEX(XML!$A$2:$R$782,MATCH(C5086,XML!$D$2:$D$737,0),2)</f>
        <v>#N/A</v>
      </c>
    </row>
    <row r="5087" spans="1:14" ht="78.75" x14ac:dyDescent="0.2">
      <c r="A5087">
        <v>61702</v>
      </c>
      <c r="B5087" t="s">
        <v>20856</v>
      </c>
      <c r="C5087" s="15" t="s">
        <v>20857</v>
      </c>
      <c r="D5087" s="15" t="s">
        <v>20858</v>
      </c>
      <c r="E5087">
        <v>38246</v>
      </c>
      <c r="F5087">
        <v>50995</v>
      </c>
      <c r="H5087">
        <v>19</v>
      </c>
      <c r="K5087" s="16">
        <f t="shared" si="237"/>
        <v>42835.519999999997</v>
      </c>
      <c r="L5087" s="16">
        <f t="shared" si="238"/>
        <v>45090.021052631579</v>
      </c>
      <c r="M5087" s="16">
        <f t="shared" si="239"/>
        <v>51238.660287081337</v>
      </c>
      <c r="N5087" t="e">
        <f>INDEX(XML!$A$2:$R$782,MATCH(C5087,XML!$D$2:$D$737,0),2)</f>
        <v>#N/A</v>
      </c>
    </row>
    <row r="5088" spans="1:14" ht="101.25" x14ac:dyDescent="0.2">
      <c r="A5088">
        <v>61705</v>
      </c>
      <c r="B5088" t="s">
        <v>20859</v>
      </c>
      <c r="C5088" s="15" t="s">
        <v>20860</v>
      </c>
      <c r="D5088" s="15" t="s">
        <v>20861</v>
      </c>
      <c r="E5088">
        <v>33875</v>
      </c>
      <c r="F5088">
        <v>45167</v>
      </c>
      <c r="H5088">
        <v>6</v>
      </c>
      <c r="K5088" s="16">
        <f t="shared" si="237"/>
        <v>37940</v>
      </c>
      <c r="L5088" s="16">
        <f t="shared" si="238"/>
        <v>39936.84210526316</v>
      </c>
      <c r="M5088" s="16">
        <f t="shared" si="239"/>
        <v>45382.775119617225</v>
      </c>
      <c r="N5088" t="e">
        <f>INDEX(XML!$A$2:$R$782,MATCH(C5088,XML!$D$2:$D$737,0),2)</f>
        <v>#N/A</v>
      </c>
    </row>
    <row r="5089" spans="1:14" ht="78.75" x14ac:dyDescent="0.2">
      <c r="A5089">
        <v>53099</v>
      </c>
      <c r="B5089" t="s">
        <v>43216</v>
      </c>
      <c r="C5089" s="15" t="s">
        <v>43217</v>
      </c>
      <c r="D5089" s="15" t="s">
        <v>44293</v>
      </c>
      <c r="E5089">
        <v>51761</v>
      </c>
      <c r="F5089">
        <v>69015</v>
      </c>
      <c r="H5089">
        <v>25</v>
      </c>
      <c r="K5089" s="16">
        <f t="shared" si="237"/>
        <v>55384.270000000004</v>
      </c>
      <c r="L5089" s="16">
        <f t="shared" si="238"/>
        <v>58299.231578947365</v>
      </c>
      <c r="M5089" s="16">
        <f t="shared" si="239"/>
        <v>66249.126794258365</v>
      </c>
      <c r="N5089" t="e">
        <f>INDEX(XML!$A$2:$R$782,MATCH(C5089,XML!$D$2:$D$737,0),2)</f>
        <v>#N/A</v>
      </c>
    </row>
    <row r="5090" spans="1:14" ht="90" x14ac:dyDescent="0.2">
      <c r="A5090">
        <v>53101</v>
      </c>
      <c r="B5090" t="s">
        <v>12956</v>
      </c>
      <c r="C5090" s="15" t="s">
        <v>12957</v>
      </c>
      <c r="D5090" s="15" t="s">
        <v>12958</v>
      </c>
      <c r="E5090">
        <v>94142</v>
      </c>
      <c r="F5090">
        <v>125523</v>
      </c>
      <c r="K5090" s="16">
        <f t="shared" si="237"/>
        <v>100731.94</v>
      </c>
      <c r="L5090" s="16">
        <f t="shared" si="238"/>
        <v>106033.62105263158</v>
      </c>
      <c r="M5090" s="16">
        <f t="shared" si="239"/>
        <v>120492.75119617226</v>
      </c>
      <c r="N5090" t="e">
        <f>INDEX(XML!$A$2:$R$782,MATCH(C5090,XML!$D$2:$D$737,0),2)</f>
        <v>#N/A</v>
      </c>
    </row>
    <row r="5091" spans="1:14" ht="22.5" customHeight="1" x14ac:dyDescent="0.2">
      <c r="A5091">
        <v>53100</v>
      </c>
      <c r="B5091" t="s">
        <v>41074</v>
      </c>
      <c r="C5091" s="15" t="s">
        <v>41075</v>
      </c>
      <c r="D5091" s="15" t="s">
        <v>41644</v>
      </c>
      <c r="E5091">
        <v>96965</v>
      </c>
      <c r="F5091">
        <v>129287</v>
      </c>
      <c r="H5091">
        <v>5</v>
      </c>
      <c r="K5091" s="16">
        <f t="shared" si="237"/>
        <v>103752.55</v>
      </c>
      <c r="L5091" s="16">
        <f t="shared" si="238"/>
        <v>109213.21052631579</v>
      </c>
      <c r="M5091" s="16">
        <f t="shared" si="239"/>
        <v>124105.92105263159</v>
      </c>
      <c r="N5091" t="e">
        <f>INDEX(XML!$A$2:$R$782,MATCH(C5091,XML!$D$2:$D$737,0),2)</f>
        <v>#N/A</v>
      </c>
    </row>
    <row r="5092" spans="1:14" ht="123.75" x14ac:dyDescent="0.2">
      <c r="A5092">
        <v>79781</v>
      </c>
      <c r="B5092" t="s">
        <v>43218</v>
      </c>
      <c r="C5092" s="15" t="s">
        <v>43219</v>
      </c>
      <c r="D5092" s="15" t="s">
        <v>43777</v>
      </c>
      <c r="E5092">
        <v>59000</v>
      </c>
      <c r="F5092">
        <v>74000</v>
      </c>
      <c r="H5092">
        <v>10</v>
      </c>
      <c r="K5092" s="16">
        <f t="shared" si="237"/>
        <v>63130</v>
      </c>
      <c r="L5092" s="16">
        <f t="shared" si="238"/>
        <v>66452.631578947374</v>
      </c>
      <c r="M5092" s="16">
        <f t="shared" si="239"/>
        <v>75514.354066985645</v>
      </c>
      <c r="N5092" t="e">
        <f>INDEX(XML!$A$2:$R$782,MATCH(C5092,XML!$D$2:$D$737,0),2)</f>
        <v>#N/A</v>
      </c>
    </row>
    <row r="5093" spans="1:14" ht="123.75" x14ac:dyDescent="0.2">
      <c r="A5093">
        <v>53104</v>
      </c>
      <c r="B5093" t="s">
        <v>13031</v>
      </c>
      <c r="C5093" s="15" t="s">
        <v>19177</v>
      </c>
      <c r="D5093" s="15" t="s">
        <v>19178</v>
      </c>
      <c r="E5093">
        <v>146500</v>
      </c>
      <c r="F5093">
        <v>208249</v>
      </c>
      <c r="H5093">
        <v>8</v>
      </c>
      <c r="K5093" s="16">
        <f t="shared" si="237"/>
        <v>156755</v>
      </c>
      <c r="L5093" s="16">
        <f t="shared" si="238"/>
        <v>165005.26315789475</v>
      </c>
      <c r="M5093" s="16">
        <f t="shared" si="239"/>
        <v>187505.98086124402</v>
      </c>
      <c r="N5093" t="e">
        <f>INDEX(XML!$A$2:$R$782,MATCH(C5093,XML!$D$2:$D$737,0),2)</f>
        <v>#N/A</v>
      </c>
    </row>
    <row r="5094" spans="1:14" ht="22.5" customHeight="1" x14ac:dyDescent="0.2">
      <c r="A5094">
        <v>53103</v>
      </c>
      <c r="B5094" t="s">
        <v>12959</v>
      </c>
      <c r="C5094" s="15" t="s">
        <v>12960</v>
      </c>
      <c r="D5094" s="15" t="s">
        <v>12961</v>
      </c>
      <c r="E5094">
        <v>143418</v>
      </c>
      <c r="F5094">
        <v>191224</v>
      </c>
      <c r="K5094" s="16">
        <f t="shared" si="237"/>
        <v>153457.26</v>
      </c>
      <c r="L5094" s="16">
        <f t="shared" si="238"/>
        <v>161533.95789473684</v>
      </c>
      <c r="M5094" s="16">
        <f t="shared" si="239"/>
        <v>183561.31578947368</v>
      </c>
      <c r="N5094" t="e">
        <f>INDEX(XML!$A$2:$R$782,MATCH(C5094,XML!$D$2:$D$737,0),2)</f>
        <v>#N/A</v>
      </c>
    </row>
    <row r="5095" spans="1:14" ht="146.25" x14ac:dyDescent="0.2">
      <c r="A5095">
        <v>47615</v>
      </c>
      <c r="B5095" t="s">
        <v>6031</v>
      </c>
      <c r="C5095" s="15" t="s">
        <v>6032</v>
      </c>
      <c r="D5095" s="15" t="s">
        <v>6033</v>
      </c>
      <c r="E5095">
        <v>97000</v>
      </c>
      <c r="F5095">
        <v>141240</v>
      </c>
      <c r="H5095">
        <v>11</v>
      </c>
      <c r="K5095" s="16">
        <f t="shared" si="237"/>
        <v>103790</v>
      </c>
      <c r="L5095" s="16">
        <f t="shared" si="238"/>
        <v>109252.63157894737</v>
      </c>
      <c r="M5095" s="16">
        <f t="shared" si="239"/>
        <v>124150.71770334929</v>
      </c>
      <c r="N5095" t="e">
        <f>INDEX(XML!$A$2:$R$782,MATCH(C5095,XML!$D$2:$D$737,0),2)</f>
        <v>#N/A</v>
      </c>
    </row>
    <row r="5096" spans="1:14" ht="22.5" customHeight="1" x14ac:dyDescent="0.2">
      <c r="A5096">
        <v>61706</v>
      </c>
      <c r="B5096" t="s">
        <v>20862</v>
      </c>
      <c r="C5096" s="15" t="s">
        <v>20863</v>
      </c>
      <c r="D5096" s="15" t="s">
        <v>20864</v>
      </c>
      <c r="E5096">
        <v>109500</v>
      </c>
      <c r="F5096">
        <v>149800</v>
      </c>
      <c r="H5096">
        <v>8</v>
      </c>
      <c r="K5096" s="16">
        <f t="shared" si="237"/>
        <v>117165</v>
      </c>
      <c r="L5096" s="16">
        <f t="shared" si="238"/>
        <v>123331.57894736843</v>
      </c>
      <c r="M5096" s="16">
        <f t="shared" si="239"/>
        <v>140149.5215311005</v>
      </c>
      <c r="N5096" t="e">
        <f>INDEX(XML!$A$2:$R$782,MATCH(C5096,XML!$D$2:$D$737,0),2)</f>
        <v>#N/A</v>
      </c>
    </row>
    <row r="5097" spans="1:14" ht="101.25" x14ac:dyDescent="0.2">
      <c r="A5097">
        <v>67034</v>
      </c>
      <c r="B5097" t="s">
        <v>26214</v>
      </c>
      <c r="C5097" s="15" t="s">
        <v>26215</v>
      </c>
      <c r="D5097" s="15" t="s">
        <v>26216</v>
      </c>
      <c r="E5097">
        <v>220616</v>
      </c>
      <c r="F5097">
        <v>275770</v>
      </c>
      <c r="H5097">
        <v>6</v>
      </c>
      <c r="K5097" s="16">
        <f t="shared" si="237"/>
        <v>236059.12</v>
      </c>
      <c r="L5097" s="16">
        <f t="shared" si="238"/>
        <v>248483.28421052633</v>
      </c>
      <c r="M5097" s="16">
        <f t="shared" si="239"/>
        <v>282367.36842105264</v>
      </c>
      <c r="N5097" t="e">
        <f>INDEX(XML!$A$2:$R$782,MATCH(C5097,XML!$D$2:$D$737,0),2)</f>
        <v>#N/A</v>
      </c>
    </row>
    <row r="5098" spans="1:14" ht="101.25" x14ac:dyDescent="0.2">
      <c r="A5098">
        <v>67035</v>
      </c>
      <c r="B5098" t="s">
        <v>36954</v>
      </c>
      <c r="C5098" s="15" t="s">
        <v>36955</v>
      </c>
      <c r="D5098" s="15" t="s">
        <v>36956</v>
      </c>
      <c r="E5098">
        <v>283560</v>
      </c>
      <c r="F5098">
        <v>354450</v>
      </c>
      <c r="H5098">
        <v>1</v>
      </c>
      <c r="K5098" s="16">
        <f t="shared" si="237"/>
        <v>303409.2</v>
      </c>
      <c r="L5098" s="16">
        <f t="shared" si="238"/>
        <v>319378.10526315792</v>
      </c>
      <c r="M5098" s="16">
        <f t="shared" si="239"/>
        <v>362929.66507177037</v>
      </c>
      <c r="N5098" t="e">
        <f>INDEX(XML!$A$2:$R$782,MATCH(C5098,XML!$D$2:$D$737,0),2)</f>
        <v>#N/A</v>
      </c>
    </row>
    <row r="5099" spans="1:14" ht="22.5" customHeight="1" x14ac:dyDescent="0.2">
      <c r="A5099">
        <v>51214</v>
      </c>
      <c r="B5099" t="s">
        <v>13853</v>
      </c>
      <c r="C5099" s="15" t="s">
        <v>13854</v>
      </c>
      <c r="D5099" s="15" t="s">
        <v>13855</v>
      </c>
      <c r="E5099">
        <v>25680</v>
      </c>
      <c r="F5099">
        <v>31779</v>
      </c>
      <c r="K5099" s="16">
        <f t="shared" si="237"/>
        <v>28761.599999999999</v>
      </c>
      <c r="L5099" s="16">
        <f t="shared" si="238"/>
        <v>30275.36842105263</v>
      </c>
      <c r="M5099" s="16">
        <f t="shared" si="239"/>
        <v>34403.827751196171</v>
      </c>
      <c r="N5099" t="str">
        <f>INDEX(XML!$A$2:$R$782,MATCH(C5099,XML!$D$2:$D$737,0),2)</f>
        <v>113551598_108502</v>
      </c>
    </row>
    <row r="5100" spans="1:14" ht="22.5" customHeight="1" x14ac:dyDescent="0.2">
      <c r="A5100">
        <v>75726</v>
      </c>
      <c r="B5100" t="s">
        <v>42012</v>
      </c>
      <c r="C5100" s="15" t="s">
        <v>42013</v>
      </c>
      <c r="D5100" s="15" t="s">
        <v>42014</v>
      </c>
      <c r="E5100">
        <v>30500</v>
      </c>
      <c r="F5100">
        <v>38170</v>
      </c>
      <c r="H5100" t="s">
        <v>746</v>
      </c>
      <c r="K5100" s="16">
        <f t="shared" si="237"/>
        <v>34160</v>
      </c>
      <c r="L5100" s="16">
        <f t="shared" si="238"/>
        <v>35957.894736842107</v>
      </c>
      <c r="M5100" s="16">
        <f t="shared" si="239"/>
        <v>40861.244019138758</v>
      </c>
      <c r="N5100" t="e">
        <f>INDEX(XML!$A$2:$R$782,MATCH(C5100,XML!$D$2:$D$737,0),2)</f>
        <v>#N/A</v>
      </c>
    </row>
    <row r="5101" spans="1:14" ht="33.75" customHeight="1" x14ac:dyDescent="0.2">
      <c r="A5101">
        <v>75727</v>
      </c>
      <c r="B5101" t="s">
        <v>42015</v>
      </c>
      <c r="C5101" s="15" t="s">
        <v>42016</v>
      </c>
      <c r="D5101" s="15" t="s">
        <v>42017</v>
      </c>
      <c r="E5101">
        <v>32000</v>
      </c>
      <c r="F5101">
        <v>44630</v>
      </c>
      <c r="H5101">
        <v>47</v>
      </c>
      <c r="K5101" s="16">
        <f t="shared" si="237"/>
        <v>35840</v>
      </c>
      <c r="L5101" s="16">
        <f t="shared" si="238"/>
        <v>37726.315789473687</v>
      </c>
      <c r="M5101" s="16">
        <f t="shared" si="239"/>
        <v>42870.81339712919</v>
      </c>
      <c r="N5101" t="e">
        <f>INDEX(XML!$A$2:$R$782,MATCH(C5101,XML!$D$2:$D$737,0),2)</f>
        <v>#N/A</v>
      </c>
    </row>
    <row r="5102" spans="1:14" ht="101.25" x14ac:dyDescent="0.2">
      <c r="A5102">
        <v>51215</v>
      </c>
      <c r="B5102" t="s">
        <v>6040</v>
      </c>
      <c r="C5102" s="15" t="s">
        <v>6041</v>
      </c>
      <c r="D5102" s="15" t="s">
        <v>6042</v>
      </c>
      <c r="E5102">
        <v>27000</v>
      </c>
      <c r="F5102">
        <v>44630</v>
      </c>
      <c r="H5102" t="s">
        <v>746</v>
      </c>
      <c r="K5102" s="16">
        <f t="shared" si="237"/>
        <v>30240</v>
      </c>
      <c r="L5102" s="16">
        <f t="shared" si="238"/>
        <v>31831.57894736842</v>
      </c>
      <c r="M5102" s="16">
        <f t="shared" si="239"/>
        <v>36172.248803827744</v>
      </c>
      <c r="N5102" t="e">
        <f>INDEX(XML!$A$2:$R$782,MATCH(C5102,XML!$D$2:$D$737,0),2)</f>
        <v>#N/A</v>
      </c>
    </row>
    <row r="5103" spans="1:14" ht="33.75" customHeight="1" x14ac:dyDescent="0.2">
      <c r="A5103">
        <v>51216</v>
      </c>
      <c r="B5103" t="s">
        <v>6046</v>
      </c>
      <c r="C5103" s="15" t="s">
        <v>6047</v>
      </c>
      <c r="D5103" s="15" t="s">
        <v>6048</v>
      </c>
      <c r="E5103">
        <v>37520</v>
      </c>
      <c r="F5103">
        <v>64040</v>
      </c>
      <c r="H5103">
        <v>34</v>
      </c>
      <c r="K5103" s="16">
        <f t="shared" si="237"/>
        <v>42022.400000000001</v>
      </c>
      <c r="L5103" s="16">
        <f t="shared" si="238"/>
        <v>44234.105263157893</v>
      </c>
      <c r="M5103" s="16">
        <f t="shared" si="239"/>
        <v>50266.02870813397</v>
      </c>
      <c r="N5103" t="str">
        <f>INDEX(XML!$A$2:$R$782,MATCH(C5103,XML!$D$2:$D$737,0),2)</f>
        <v>110315086_823872</v>
      </c>
    </row>
    <row r="5104" spans="1:14" ht="33.75" customHeight="1" x14ac:dyDescent="0.2">
      <c r="A5104">
        <v>51217</v>
      </c>
      <c r="B5104" t="s">
        <v>6043</v>
      </c>
      <c r="C5104" s="15" t="s">
        <v>6044</v>
      </c>
      <c r="D5104" s="15" t="s">
        <v>6045</v>
      </c>
      <c r="E5104">
        <v>33500</v>
      </c>
      <c r="F5104">
        <v>57570</v>
      </c>
      <c r="H5104" t="s">
        <v>746</v>
      </c>
      <c r="K5104" s="16">
        <f t="shared" si="237"/>
        <v>37520</v>
      </c>
      <c r="L5104" s="16">
        <f t="shared" si="238"/>
        <v>39494.73684210526</v>
      </c>
      <c r="M5104" s="16">
        <f t="shared" si="239"/>
        <v>44880.382775119615</v>
      </c>
      <c r="N5104" t="str">
        <f>INDEX(XML!$A$2:$R$782,MATCH(C5104,XML!$D$2:$D$737,0),2)</f>
        <v>106043059_844671</v>
      </c>
    </row>
    <row r="5105" spans="1:14" ht="33.75" customHeight="1" x14ac:dyDescent="0.2">
      <c r="A5105">
        <v>51218</v>
      </c>
      <c r="B5105" t="s">
        <v>13856</v>
      </c>
      <c r="C5105" s="15" t="s">
        <v>13857</v>
      </c>
      <c r="D5105" s="15" t="s">
        <v>13858</v>
      </c>
      <c r="E5105">
        <v>37450</v>
      </c>
      <c r="F5105">
        <v>51100</v>
      </c>
      <c r="H5105">
        <v>25</v>
      </c>
      <c r="K5105" s="16">
        <f t="shared" si="237"/>
        <v>41944</v>
      </c>
      <c r="L5105" s="16">
        <f t="shared" si="238"/>
        <v>44151.57894736842</v>
      </c>
      <c r="M5105" s="16">
        <f t="shared" si="239"/>
        <v>50172.248803827752</v>
      </c>
      <c r="N5105" t="e">
        <f>INDEX(XML!$A$2:$R$782,MATCH(C5105,XML!$D$2:$D$737,0),2)</f>
        <v>#N/A</v>
      </c>
    </row>
    <row r="5106" spans="1:14" ht="33.75" customHeight="1" x14ac:dyDescent="0.2">
      <c r="A5106">
        <v>51219</v>
      </c>
      <c r="B5106" t="s">
        <v>42006</v>
      </c>
      <c r="C5106" s="15" t="s">
        <v>42007</v>
      </c>
      <c r="D5106" s="15" t="s">
        <v>42008</v>
      </c>
      <c r="E5106">
        <v>41000</v>
      </c>
      <c r="F5106">
        <v>54980</v>
      </c>
      <c r="H5106">
        <v>48</v>
      </c>
      <c r="K5106" s="16">
        <f t="shared" si="237"/>
        <v>45920</v>
      </c>
      <c r="L5106" s="16">
        <f t="shared" si="238"/>
        <v>48336.84210526316</v>
      </c>
      <c r="M5106" s="16">
        <f t="shared" si="239"/>
        <v>54928.229665071776</v>
      </c>
      <c r="N5106" t="e">
        <f>INDEX(XML!$A$2:$R$782,MATCH(C5106,XML!$D$2:$D$737,0),2)</f>
        <v>#N/A</v>
      </c>
    </row>
    <row r="5107" spans="1:14" ht="33.75" customHeight="1" x14ac:dyDescent="0.2">
      <c r="A5107">
        <v>51220</v>
      </c>
      <c r="B5107" t="s">
        <v>6052</v>
      </c>
      <c r="C5107" s="15" t="s">
        <v>6053</v>
      </c>
      <c r="D5107" s="15" t="s">
        <v>6054</v>
      </c>
      <c r="E5107">
        <v>37900</v>
      </c>
      <c r="F5107">
        <v>70510</v>
      </c>
      <c r="H5107" t="s">
        <v>746</v>
      </c>
      <c r="K5107" s="16">
        <f t="shared" si="237"/>
        <v>42448</v>
      </c>
      <c r="L5107" s="16">
        <f t="shared" si="238"/>
        <v>44682.105263157893</v>
      </c>
      <c r="M5107" s="16">
        <f t="shared" si="239"/>
        <v>50775.119617224882</v>
      </c>
      <c r="N5107" t="e">
        <f>INDEX(XML!$A$2:$R$782,MATCH(C5107,XML!$D$2:$D$737,0),2)</f>
        <v>#N/A</v>
      </c>
    </row>
    <row r="5108" spans="1:14" ht="33.75" customHeight="1" x14ac:dyDescent="0.2">
      <c r="A5108">
        <v>51221</v>
      </c>
      <c r="B5108" t="s">
        <v>6056</v>
      </c>
      <c r="C5108" s="15" t="s">
        <v>6057</v>
      </c>
      <c r="D5108" s="15" t="s">
        <v>6058</v>
      </c>
      <c r="E5108">
        <v>62060</v>
      </c>
      <c r="F5108">
        <v>80850</v>
      </c>
      <c r="H5108">
        <v>11</v>
      </c>
      <c r="K5108" s="16">
        <f t="shared" si="237"/>
        <v>66404.2</v>
      </c>
      <c r="L5108" s="16">
        <f t="shared" si="238"/>
        <v>69899.15789473684</v>
      </c>
      <c r="M5108" s="16">
        <f t="shared" si="239"/>
        <v>79430.861244019135</v>
      </c>
      <c r="N5108" t="str">
        <f>INDEX(XML!$A$2:$R$782,MATCH(C5108,XML!$D$2:$D$737,0),2)</f>
        <v>106043079_466482</v>
      </c>
    </row>
    <row r="5109" spans="1:14" ht="101.25" x14ac:dyDescent="0.2">
      <c r="A5109">
        <v>51222</v>
      </c>
      <c r="B5109" t="s">
        <v>6049</v>
      </c>
      <c r="C5109" s="15" t="s">
        <v>6050</v>
      </c>
      <c r="D5109" s="15" t="s">
        <v>6051</v>
      </c>
      <c r="E5109">
        <v>46000</v>
      </c>
      <c r="F5109">
        <v>67920</v>
      </c>
      <c r="H5109" t="s">
        <v>746</v>
      </c>
      <c r="K5109" s="16">
        <f t="shared" si="237"/>
        <v>51520</v>
      </c>
      <c r="L5109" s="16">
        <f t="shared" si="238"/>
        <v>54231.57894736842</v>
      </c>
      <c r="M5109" s="16">
        <f t="shared" si="239"/>
        <v>61626.794258373207</v>
      </c>
      <c r="N5109" t="str">
        <f>INDEX(XML!$A$2:$R$782,MATCH(C5109,XML!$D$2:$D$737,0),2)</f>
        <v>106043088_224083</v>
      </c>
    </row>
    <row r="5110" spans="1:14" ht="67.5" x14ac:dyDescent="0.2">
      <c r="A5110">
        <v>75728</v>
      </c>
      <c r="B5110" t="s">
        <v>42018</v>
      </c>
      <c r="C5110" s="15" t="s">
        <v>42019</v>
      </c>
      <c r="D5110" s="15" t="s">
        <v>47649</v>
      </c>
      <c r="E5110">
        <v>30800</v>
      </c>
      <c r="F5110">
        <v>51100</v>
      </c>
      <c r="H5110">
        <v>12</v>
      </c>
      <c r="K5110" s="16">
        <f t="shared" si="237"/>
        <v>34496</v>
      </c>
      <c r="L5110" s="16">
        <f t="shared" si="238"/>
        <v>36311.57894736842</v>
      </c>
      <c r="M5110" s="16">
        <f t="shared" si="239"/>
        <v>41263.15789473684</v>
      </c>
      <c r="N5110" t="e">
        <f>INDEX(XML!$A$2:$R$782,MATCH(C5110,XML!$D$2:$D$737,0),2)</f>
        <v>#N/A</v>
      </c>
    </row>
    <row r="5111" spans="1:14" ht="33.75" customHeight="1" x14ac:dyDescent="0.2">
      <c r="A5111">
        <v>75729</v>
      </c>
      <c r="B5111" t="s">
        <v>42020</v>
      </c>
      <c r="C5111" s="15" t="s">
        <v>42021</v>
      </c>
      <c r="D5111" s="15" t="s">
        <v>42022</v>
      </c>
      <c r="E5111">
        <v>58000</v>
      </c>
      <c r="F5111">
        <v>74390</v>
      </c>
      <c r="K5111" s="16">
        <f t="shared" si="237"/>
        <v>62060</v>
      </c>
      <c r="L5111" s="16">
        <f t="shared" si="238"/>
        <v>65326.315789473687</v>
      </c>
      <c r="M5111" s="16">
        <f t="shared" si="239"/>
        <v>74234.44976076555</v>
      </c>
      <c r="N5111" t="e">
        <f>INDEX(XML!$A$2:$R$782,MATCH(C5111,XML!$D$2:$D$737,0),2)</f>
        <v>#N/A</v>
      </c>
    </row>
    <row r="5112" spans="1:14" ht="33.75" customHeight="1" x14ac:dyDescent="0.2">
      <c r="A5112">
        <v>51223</v>
      </c>
      <c r="B5112" t="s">
        <v>13859</v>
      </c>
      <c r="C5112" s="15" t="s">
        <v>13860</v>
      </c>
      <c r="D5112" s="15" t="s">
        <v>13861</v>
      </c>
      <c r="E5112">
        <v>53000</v>
      </c>
      <c r="F5112">
        <v>78538</v>
      </c>
      <c r="H5112">
        <v>9</v>
      </c>
      <c r="K5112" s="16">
        <f t="shared" si="237"/>
        <v>56710</v>
      </c>
      <c r="L5112" s="16">
        <f t="shared" si="238"/>
        <v>59694.73684210526</v>
      </c>
      <c r="M5112" s="16">
        <f t="shared" si="239"/>
        <v>67834.928229665064</v>
      </c>
      <c r="N5112" t="e">
        <f>INDEX(XML!$A$2:$R$782,MATCH(C5112,XML!$D$2:$D$737,0),2)</f>
        <v>#N/A</v>
      </c>
    </row>
    <row r="5113" spans="1:14" ht="33.75" customHeight="1" x14ac:dyDescent="0.2">
      <c r="A5113">
        <v>75730</v>
      </c>
      <c r="B5113" t="s">
        <v>42023</v>
      </c>
      <c r="C5113" s="15" t="s">
        <v>42024</v>
      </c>
      <c r="D5113" s="15" t="s">
        <v>42025</v>
      </c>
      <c r="E5113">
        <v>42000</v>
      </c>
      <c r="F5113">
        <v>54980</v>
      </c>
      <c r="H5113">
        <v>48</v>
      </c>
      <c r="K5113" s="16">
        <f t="shared" si="237"/>
        <v>47040</v>
      </c>
      <c r="L5113" s="16">
        <f t="shared" si="238"/>
        <v>49515.789473684214</v>
      </c>
      <c r="M5113" s="16">
        <f t="shared" si="239"/>
        <v>56267.942583732067</v>
      </c>
      <c r="N5113" t="e">
        <f>INDEX(XML!$A$2:$R$782,MATCH(C5113,XML!$D$2:$D$737,0),2)</f>
        <v>#N/A</v>
      </c>
    </row>
    <row r="5114" spans="1:14" ht="33.75" customHeight="1" x14ac:dyDescent="0.2">
      <c r="A5114">
        <v>51225</v>
      </c>
      <c r="B5114" t="s">
        <v>42009</v>
      </c>
      <c r="C5114" s="15" t="s">
        <v>42010</v>
      </c>
      <c r="D5114" s="15" t="s">
        <v>42011</v>
      </c>
      <c r="E5114">
        <v>48000</v>
      </c>
      <c r="F5114">
        <v>83440</v>
      </c>
      <c r="H5114">
        <v>31</v>
      </c>
      <c r="K5114" s="16">
        <f t="shared" si="237"/>
        <v>53760</v>
      </c>
      <c r="L5114" s="16">
        <f t="shared" si="238"/>
        <v>56589.473684210527</v>
      </c>
      <c r="M5114" s="16">
        <f t="shared" si="239"/>
        <v>64306.220095693781</v>
      </c>
      <c r="N5114" t="e">
        <f>INDEX(XML!$A$2:$R$782,MATCH(C5114,XML!$D$2:$D$737,0),2)</f>
        <v>#N/A</v>
      </c>
    </row>
    <row r="5115" spans="1:14" ht="33.75" customHeight="1" x14ac:dyDescent="0.2">
      <c r="A5115">
        <v>75732</v>
      </c>
      <c r="B5115" t="s">
        <v>42026</v>
      </c>
      <c r="C5115" s="15" t="s">
        <v>42027</v>
      </c>
      <c r="D5115" s="15" t="s">
        <v>42028</v>
      </c>
      <c r="E5115">
        <v>96000</v>
      </c>
      <c r="F5115">
        <v>128720</v>
      </c>
      <c r="H5115">
        <v>2</v>
      </c>
      <c r="K5115" s="16">
        <f t="shared" si="237"/>
        <v>102720</v>
      </c>
      <c r="L5115" s="16">
        <f t="shared" si="238"/>
        <v>108126.31578947368</v>
      </c>
      <c r="M5115" s="16">
        <f t="shared" si="239"/>
        <v>122870.81339712917</v>
      </c>
      <c r="N5115" t="e">
        <f>INDEX(XML!$A$2:$R$782,MATCH(C5115,XML!$D$2:$D$737,0),2)</f>
        <v>#N/A</v>
      </c>
    </row>
    <row r="5116" spans="1:14" ht="33.75" customHeight="1" x14ac:dyDescent="0.2">
      <c r="A5116">
        <v>51227</v>
      </c>
      <c r="B5116" t="s">
        <v>13862</v>
      </c>
      <c r="C5116" s="15" t="s">
        <v>13863</v>
      </c>
      <c r="D5116" s="15" t="s">
        <v>13864</v>
      </c>
      <c r="E5116">
        <v>78966</v>
      </c>
      <c r="F5116">
        <v>122087</v>
      </c>
      <c r="H5116">
        <v>12</v>
      </c>
      <c r="K5116" s="16">
        <f t="shared" si="237"/>
        <v>84493.62</v>
      </c>
      <c r="L5116" s="16">
        <f t="shared" si="238"/>
        <v>88940.652631578952</v>
      </c>
      <c r="M5116" s="16">
        <f t="shared" si="239"/>
        <v>101068.92344497608</v>
      </c>
      <c r="N5116" t="e">
        <f>INDEX(XML!$A$2:$R$782,MATCH(C5116,XML!$D$2:$D$737,0),2)</f>
        <v>#N/A</v>
      </c>
    </row>
    <row r="5117" spans="1:14" ht="33.75" customHeight="1" x14ac:dyDescent="0.2">
      <c r="A5117">
        <v>75733</v>
      </c>
      <c r="B5117" t="s">
        <v>42029</v>
      </c>
      <c r="C5117" s="15" t="s">
        <v>42030</v>
      </c>
      <c r="D5117" s="15" t="s">
        <v>42031</v>
      </c>
      <c r="E5117">
        <v>65000</v>
      </c>
      <c r="F5117">
        <v>83440</v>
      </c>
      <c r="H5117">
        <v>32</v>
      </c>
      <c r="K5117" s="16">
        <f t="shared" si="237"/>
        <v>69550</v>
      </c>
      <c r="L5117" s="16">
        <f t="shared" si="238"/>
        <v>73210.526315789481</v>
      </c>
      <c r="M5117" s="16">
        <f t="shared" si="239"/>
        <v>83193.779904306226</v>
      </c>
      <c r="N5117" t="e">
        <f>INDEX(XML!$A$2:$R$782,MATCH(C5117,XML!$D$2:$D$737,0),2)</f>
        <v>#N/A</v>
      </c>
    </row>
    <row r="5118" spans="1:14" ht="33.75" customHeight="1" x14ac:dyDescent="0.2">
      <c r="A5118">
        <v>75734</v>
      </c>
      <c r="B5118" t="s">
        <v>42032</v>
      </c>
      <c r="C5118" s="15" t="s">
        <v>42033</v>
      </c>
      <c r="D5118" s="15" t="s">
        <v>42034</v>
      </c>
      <c r="E5118">
        <v>55900</v>
      </c>
      <c r="F5118">
        <v>74390</v>
      </c>
      <c r="H5118">
        <v>42</v>
      </c>
      <c r="K5118" s="16">
        <f t="shared" si="237"/>
        <v>59813</v>
      </c>
      <c r="L5118" s="16">
        <f t="shared" si="238"/>
        <v>62961.052631578947</v>
      </c>
      <c r="M5118" s="16">
        <f t="shared" si="239"/>
        <v>71546.650717703349</v>
      </c>
      <c r="N5118" t="e">
        <f>INDEX(XML!$A$2:$R$782,MATCH(C5118,XML!$D$2:$D$737,0),2)</f>
        <v>#N/A</v>
      </c>
    </row>
    <row r="5119" spans="1:14" ht="33.75" customHeight="1" x14ac:dyDescent="0.2">
      <c r="A5119">
        <v>75927</v>
      </c>
      <c r="B5119" t="s">
        <v>36854</v>
      </c>
      <c r="C5119" s="15" t="s">
        <v>36855</v>
      </c>
      <c r="D5119" s="15" t="s">
        <v>36856</v>
      </c>
      <c r="E5119">
        <v>43400</v>
      </c>
      <c r="F5119">
        <v>54250</v>
      </c>
      <c r="H5119">
        <v>8</v>
      </c>
      <c r="K5119" s="16">
        <f t="shared" si="237"/>
        <v>48608</v>
      </c>
      <c r="L5119" s="16">
        <f t="shared" si="238"/>
        <v>51166.315789473687</v>
      </c>
      <c r="M5119" s="16">
        <f t="shared" si="239"/>
        <v>58143.540669856469</v>
      </c>
      <c r="N5119" t="e">
        <f>INDEX(XML!$A$2:$R$782,MATCH(C5119,XML!$D$2:$D$737,0),2)</f>
        <v>#N/A</v>
      </c>
    </row>
    <row r="5120" spans="1:14" ht="33.75" customHeight="1" x14ac:dyDescent="0.2">
      <c r="A5120">
        <v>75928</v>
      </c>
      <c r="B5120" t="s">
        <v>36857</v>
      </c>
      <c r="C5120" s="15" t="s">
        <v>36858</v>
      </c>
      <c r="D5120" s="15" t="s">
        <v>36859</v>
      </c>
      <c r="E5120">
        <v>50568</v>
      </c>
      <c r="F5120">
        <v>63210</v>
      </c>
      <c r="H5120">
        <v>19</v>
      </c>
      <c r="K5120" s="16">
        <f t="shared" si="237"/>
        <v>54107.76</v>
      </c>
      <c r="L5120" s="16">
        <f t="shared" si="238"/>
        <v>56955.536842105263</v>
      </c>
      <c r="M5120" s="16">
        <f t="shared" si="239"/>
        <v>64722.200956937791</v>
      </c>
      <c r="N5120" t="e">
        <f>INDEX(XML!$A$2:$R$782,MATCH(C5120,XML!$D$2:$D$737,0),2)</f>
        <v>#N/A</v>
      </c>
    </row>
    <row r="5121" spans="1:14" ht="78.75" x14ac:dyDescent="0.2">
      <c r="A5121">
        <v>75930</v>
      </c>
      <c r="B5121" t="s">
        <v>36860</v>
      </c>
      <c r="C5121" s="15" t="s">
        <v>36861</v>
      </c>
      <c r="D5121" s="15" t="s">
        <v>36862</v>
      </c>
      <c r="E5121">
        <v>54776</v>
      </c>
      <c r="F5121">
        <v>68470</v>
      </c>
      <c r="K5121" s="16">
        <f t="shared" si="237"/>
        <v>58610.32</v>
      </c>
      <c r="L5121" s="16">
        <f t="shared" si="238"/>
        <v>61695.073684210525</v>
      </c>
      <c r="M5121" s="16">
        <f t="shared" si="239"/>
        <v>70108.038277511965</v>
      </c>
      <c r="N5121" t="e">
        <f>INDEX(XML!$A$2:$R$782,MATCH(C5121,XML!$D$2:$D$737,0),2)</f>
        <v>#N/A</v>
      </c>
    </row>
    <row r="5122" spans="1:14" ht="90" x14ac:dyDescent="0.2">
      <c r="A5122">
        <v>75931</v>
      </c>
      <c r="B5122" t="s">
        <v>35913</v>
      </c>
      <c r="C5122" s="15" t="s">
        <v>35914</v>
      </c>
      <c r="D5122" s="15" t="s">
        <v>35915</v>
      </c>
      <c r="E5122">
        <v>63208</v>
      </c>
      <c r="F5122">
        <v>79010</v>
      </c>
      <c r="H5122">
        <v>32</v>
      </c>
      <c r="K5122" s="16">
        <f t="shared" si="237"/>
        <v>67632.56</v>
      </c>
      <c r="L5122" s="16">
        <f t="shared" si="238"/>
        <v>71192.168421052629</v>
      </c>
      <c r="M5122" s="16">
        <f t="shared" si="239"/>
        <v>80900.191387559811</v>
      </c>
      <c r="N5122" t="e">
        <f>INDEX(XML!$A$2:$R$782,MATCH(C5122,XML!$D$2:$D$737,0),2)</f>
        <v>#N/A</v>
      </c>
    </row>
    <row r="5123" spans="1:14" ht="101.25" x14ac:dyDescent="0.2">
      <c r="A5123">
        <v>75932</v>
      </c>
      <c r="B5123" t="s">
        <v>36863</v>
      </c>
      <c r="C5123" s="15" t="s">
        <v>36864</v>
      </c>
      <c r="D5123" s="15" t="s">
        <v>36865</v>
      </c>
      <c r="E5123">
        <v>117976</v>
      </c>
      <c r="F5123">
        <v>147470</v>
      </c>
      <c r="H5123">
        <v>26</v>
      </c>
      <c r="K5123" s="16">
        <f t="shared" si="237"/>
        <v>126234.32</v>
      </c>
      <c r="L5123" s="16">
        <f t="shared" si="238"/>
        <v>132878.23157894737</v>
      </c>
      <c r="M5123" s="16">
        <f t="shared" si="239"/>
        <v>150997.99043062201</v>
      </c>
      <c r="N5123" t="e">
        <f>INDEX(XML!$A$2:$R$782,MATCH(C5123,XML!$D$2:$D$737,0),2)</f>
        <v>#N/A</v>
      </c>
    </row>
    <row r="5124" spans="1:14" ht="90" x14ac:dyDescent="0.2">
      <c r="A5124">
        <v>80277</v>
      </c>
      <c r="B5124" t="s">
        <v>42224</v>
      </c>
      <c r="C5124" s="15" t="s">
        <v>42225</v>
      </c>
      <c r="D5124" s="15" t="s">
        <v>42226</v>
      </c>
      <c r="E5124">
        <v>185392</v>
      </c>
      <c r="F5124">
        <v>231740</v>
      </c>
      <c r="H5124">
        <v>10</v>
      </c>
      <c r="K5124" s="16">
        <f t="shared" si="237"/>
        <v>198369.44</v>
      </c>
      <c r="L5124" s="16">
        <f t="shared" si="238"/>
        <v>208809.93684210526</v>
      </c>
      <c r="M5124" s="16">
        <f t="shared" si="239"/>
        <v>237284.019138756</v>
      </c>
      <c r="N5124" t="e">
        <f>INDEX(XML!$A$2:$R$782,MATCH(C5124,XML!$D$2:$D$737,0),2)</f>
        <v>#N/A</v>
      </c>
    </row>
    <row r="5125" spans="1:14" ht="112.5" x14ac:dyDescent="0.2">
      <c r="A5125">
        <v>67030</v>
      </c>
      <c r="B5125" t="s">
        <v>26185</v>
      </c>
      <c r="C5125" s="15" t="s">
        <v>26186</v>
      </c>
      <c r="D5125" s="15" t="s">
        <v>26187</v>
      </c>
      <c r="E5125">
        <v>38768</v>
      </c>
      <c r="F5125">
        <v>48460</v>
      </c>
      <c r="K5125" s="16">
        <f t="shared" ref="K5125:K5188" si="240">IF(E5125&gt;49999,E5125+E5125*0.07,IF(E5125&lt;=49999,E5125+E5125*0.12))</f>
        <v>43420.160000000003</v>
      </c>
      <c r="L5125" s="16">
        <f t="shared" ref="L5125:L5188" si="241">K5125*100/95</f>
        <v>45705.431578947369</v>
      </c>
      <c r="M5125" s="16">
        <f t="shared" ref="M5125:M5188" si="242">IF(COUNTIF(C5125,"*Dahua*"),F5125-10,L5125*100/88)</f>
        <v>51937.990430622012</v>
      </c>
      <c r="N5125" t="e">
        <f>INDEX(XML!$A$2:$R$782,MATCH(C5125,XML!$D$2:$D$737,0),2)</f>
        <v>#N/A</v>
      </c>
    </row>
    <row r="5126" spans="1:14" ht="135" x14ac:dyDescent="0.2">
      <c r="A5126">
        <v>67031</v>
      </c>
      <c r="B5126" t="s">
        <v>26220</v>
      </c>
      <c r="C5126" s="15" t="s">
        <v>26221</v>
      </c>
      <c r="D5126" s="15" t="s">
        <v>26222</v>
      </c>
      <c r="E5126">
        <v>80904</v>
      </c>
      <c r="F5126">
        <v>101130</v>
      </c>
      <c r="H5126">
        <v>40</v>
      </c>
      <c r="K5126" s="16">
        <f t="shared" si="240"/>
        <v>86567.28</v>
      </c>
      <c r="L5126" s="16">
        <f t="shared" si="241"/>
        <v>91123.452631578941</v>
      </c>
      <c r="M5126" s="16">
        <f t="shared" si="242"/>
        <v>103549.37799043063</v>
      </c>
      <c r="N5126" t="e">
        <f>INDEX(XML!$A$2:$R$782,MATCH(C5126,XML!$D$2:$D$737,0),2)</f>
        <v>#N/A</v>
      </c>
    </row>
    <row r="5127" spans="1:14" ht="67.5" x14ac:dyDescent="0.2">
      <c r="A5127">
        <v>80278</v>
      </c>
      <c r="B5127" t="s">
        <v>42227</v>
      </c>
      <c r="C5127" s="15" t="s">
        <v>42228</v>
      </c>
      <c r="D5127" s="15" t="s">
        <v>42229</v>
      </c>
      <c r="E5127">
        <v>67416</v>
      </c>
      <c r="F5127">
        <v>84270</v>
      </c>
      <c r="H5127">
        <v>13</v>
      </c>
      <c r="K5127" s="16">
        <f t="shared" si="240"/>
        <v>72135.12</v>
      </c>
      <c r="L5127" s="16">
        <f t="shared" si="241"/>
        <v>75931.705263157899</v>
      </c>
      <c r="M5127" s="16">
        <f t="shared" si="242"/>
        <v>86286.028708133977</v>
      </c>
      <c r="N5127" t="e">
        <f>INDEX(XML!$A$2:$R$782,MATCH(C5127,XML!$D$2:$D$737,0),2)</f>
        <v>#N/A</v>
      </c>
    </row>
    <row r="5128" spans="1:14" ht="101.25" x14ac:dyDescent="0.2">
      <c r="A5128">
        <v>67032</v>
      </c>
      <c r="B5128" t="s">
        <v>26217</v>
      </c>
      <c r="C5128" s="15" t="s">
        <v>26218</v>
      </c>
      <c r="D5128" s="15" t="s">
        <v>26219</v>
      </c>
      <c r="E5128">
        <v>48040</v>
      </c>
      <c r="F5128">
        <v>60050</v>
      </c>
      <c r="H5128" t="s">
        <v>47693</v>
      </c>
      <c r="K5128" s="16">
        <f t="shared" si="240"/>
        <v>53804.800000000003</v>
      </c>
      <c r="L5128" s="16">
        <f t="shared" si="241"/>
        <v>56636.631578947367</v>
      </c>
      <c r="M5128" s="16">
        <f t="shared" si="242"/>
        <v>64359.808612440196</v>
      </c>
      <c r="N5128" t="e">
        <f>INDEX(XML!$A$2:$R$782,MATCH(C5128,XML!$D$2:$D$737,0),2)</f>
        <v>#N/A</v>
      </c>
    </row>
    <row r="5129" spans="1:14" ht="123.75" x14ac:dyDescent="0.2">
      <c r="A5129">
        <v>67301</v>
      </c>
      <c r="B5129" t="s">
        <v>26179</v>
      </c>
      <c r="C5129" s="15" t="s">
        <v>26180</v>
      </c>
      <c r="D5129" s="15" t="s">
        <v>26181</v>
      </c>
      <c r="E5129">
        <v>105336</v>
      </c>
      <c r="F5129">
        <v>131670</v>
      </c>
      <c r="H5129">
        <v>14</v>
      </c>
      <c r="K5129" s="16">
        <f t="shared" si="240"/>
        <v>112709.52</v>
      </c>
      <c r="L5129" s="16">
        <f t="shared" si="241"/>
        <v>118641.60000000001</v>
      </c>
      <c r="M5129" s="16">
        <f t="shared" si="242"/>
        <v>134820</v>
      </c>
      <c r="N5129" t="e">
        <f>INDEX(XML!$A$2:$R$782,MATCH(C5129,XML!$D$2:$D$737,0),2)</f>
        <v>#N/A</v>
      </c>
    </row>
    <row r="5130" spans="1:14" ht="22.5" customHeight="1" x14ac:dyDescent="0.2">
      <c r="A5130">
        <v>67305</v>
      </c>
      <c r="B5130" t="s">
        <v>26182</v>
      </c>
      <c r="C5130" s="15" t="s">
        <v>26183</v>
      </c>
      <c r="D5130" s="15" t="s">
        <v>26184</v>
      </c>
      <c r="E5130">
        <v>136520</v>
      </c>
      <c r="F5130">
        <v>170650</v>
      </c>
      <c r="H5130">
        <v>7</v>
      </c>
      <c r="K5130" s="16">
        <f t="shared" si="240"/>
        <v>146076.4</v>
      </c>
      <c r="L5130" s="16">
        <f t="shared" si="241"/>
        <v>153764.63157894736</v>
      </c>
      <c r="M5130" s="16">
        <f t="shared" si="242"/>
        <v>174732.53588516745</v>
      </c>
      <c r="N5130" t="e">
        <f>INDEX(XML!$A$2:$R$782,MATCH(C5130,XML!$D$2:$D$737,0),2)</f>
        <v>#N/A</v>
      </c>
    </row>
    <row r="5131" spans="1:14" ht="56.25" x14ac:dyDescent="0.2">
      <c r="A5131">
        <v>24269</v>
      </c>
      <c r="B5131" t="s">
        <v>6101</v>
      </c>
      <c r="C5131" s="15" t="s">
        <v>6102</v>
      </c>
      <c r="D5131" s="15" t="s">
        <v>6103</v>
      </c>
      <c r="E5131">
        <v>25492</v>
      </c>
      <c r="F5131">
        <v>29990</v>
      </c>
      <c r="H5131" t="s">
        <v>746</v>
      </c>
      <c r="K5131" s="16">
        <f t="shared" si="240"/>
        <v>28551.040000000001</v>
      </c>
      <c r="L5131" s="16">
        <f t="shared" si="241"/>
        <v>30053.726315789474</v>
      </c>
      <c r="M5131" s="16">
        <f t="shared" si="242"/>
        <v>34151.961722488042</v>
      </c>
      <c r="N5131" t="e">
        <f>INDEX(XML!$A$2:$R$782,MATCH(C5131,XML!$D$2:$D$737,0),2)</f>
        <v>#N/A</v>
      </c>
    </row>
    <row r="5132" spans="1:14" ht="22.5" customHeight="1" x14ac:dyDescent="0.2">
      <c r="A5132">
        <v>24384</v>
      </c>
      <c r="B5132" t="s">
        <v>6107</v>
      </c>
      <c r="C5132" s="15" t="s">
        <v>6108</v>
      </c>
      <c r="D5132" s="15" t="s">
        <v>6109</v>
      </c>
      <c r="E5132">
        <v>27192</v>
      </c>
      <c r="F5132">
        <v>31990</v>
      </c>
      <c r="H5132" t="s">
        <v>746</v>
      </c>
      <c r="K5132" s="16">
        <f t="shared" si="240"/>
        <v>30455.040000000001</v>
      </c>
      <c r="L5132" s="16">
        <f t="shared" si="241"/>
        <v>32057.936842105264</v>
      </c>
      <c r="M5132" s="16">
        <f t="shared" si="242"/>
        <v>36429.473684210527</v>
      </c>
      <c r="N5132" t="e">
        <f>INDEX(XML!$A$2:$R$782,MATCH(C5132,XML!$D$2:$D$737,0),2)</f>
        <v>#N/A</v>
      </c>
    </row>
    <row r="5133" spans="1:14" ht="22.5" customHeight="1" x14ac:dyDescent="0.2">
      <c r="A5133">
        <v>24273</v>
      </c>
      <c r="B5133" t="s">
        <v>6104</v>
      </c>
      <c r="C5133" s="15" t="s">
        <v>6105</v>
      </c>
      <c r="D5133" s="15" t="s">
        <v>6106</v>
      </c>
      <c r="E5133">
        <v>25492</v>
      </c>
      <c r="F5133">
        <v>29990</v>
      </c>
      <c r="H5133" t="s">
        <v>746</v>
      </c>
      <c r="K5133" s="16">
        <f t="shared" si="240"/>
        <v>28551.040000000001</v>
      </c>
      <c r="L5133" s="16">
        <f t="shared" si="241"/>
        <v>30053.726315789474</v>
      </c>
      <c r="M5133" s="16">
        <f t="shared" si="242"/>
        <v>34151.961722488042</v>
      </c>
      <c r="N5133" t="e">
        <f>INDEX(XML!$A$2:$R$782,MATCH(C5133,XML!$D$2:$D$737,0),2)</f>
        <v>#N/A</v>
      </c>
    </row>
    <row r="5134" spans="1:14" ht="22.5" customHeight="1" x14ac:dyDescent="0.2">
      <c r="A5134">
        <v>31400</v>
      </c>
      <c r="B5134" t="s">
        <v>6098</v>
      </c>
      <c r="C5134" s="15" t="s">
        <v>6099</v>
      </c>
      <c r="D5134" s="15" t="s">
        <v>6100</v>
      </c>
      <c r="E5134">
        <v>19542</v>
      </c>
      <c r="F5134">
        <v>22990</v>
      </c>
      <c r="H5134">
        <v>26</v>
      </c>
      <c r="K5134" s="16">
        <f t="shared" si="240"/>
        <v>21887.040000000001</v>
      </c>
      <c r="L5134" s="16">
        <f t="shared" si="241"/>
        <v>23038.989473684211</v>
      </c>
      <c r="M5134" s="16">
        <f t="shared" si="242"/>
        <v>26180.669856459332</v>
      </c>
      <c r="N5134" t="e">
        <f>INDEX(XML!$A$2:$R$782,MATCH(C5134,XML!$D$2:$D$737,0),2)</f>
        <v>#N/A</v>
      </c>
    </row>
    <row r="5135" spans="1:14" ht="90" x14ac:dyDescent="0.2">
      <c r="A5135">
        <v>58692</v>
      </c>
      <c r="B5135" t="s">
        <v>16007</v>
      </c>
      <c r="C5135" s="15" t="s">
        <v>16008</v>
      </c>
      <c r="D5135" s="15" t="s">
        <v>16009</v>
      </c>
      <c r="E5135">
        <v>44192</v>
      </c>
      <c r="F5135">
        <v>51990</v>
      </c>
      <c r="H5135">
        <v>42</v>
      </c>
      <c r="K5135" s="16">
        <f t="shared" si="240"/>
        <v>49495.040000000001</v>
      </c>
      <c r="L5135" s="16">
        <f t="shared" si="241"/>
        <v>52100.042105263157</v>
      </c>
      <c r="M5135" s="16">
        <f t="shared" si="242"/>
        <v>59204.593301435401</v>
      </c>
      <c r="N5135" t="e">
        <f>INDEX(XML!$A$2:$R$782,MATCH(C5135,XML!$D$2:$D$737,0),2)</f>
        <v>#N/A</v>
      </c>
    </row>
    <row r="5136" spans="1:14" ht="67.5" x14ac:dyDescent="0.2">
      <c r="A5136">
        <v>23990</v>
      </c>
      <c r="B5136" t="s">
        <v>6116</v>
      </c>
      <c r="C5136" s="15" t="s">
        <v>6117</v>
      </c>
      <c r="D5136" s="15" t="s">
        <v>6118</v>
      </c>
      <c r="E5136">
        <v>58642</v>
      </c>
      <c r="F5136">
        <v>68990</v>
      </c>
      <c r="H5136" t="s">
        <v>746</v>
      </c>
      <c r="K5136" s="16">
        <f t="shared" si="240"/>
        <v>62746.94</v>
      </c>
      <c r="L5136" s="16">
        <f t="shared" si="241"/>
        <v>66049.410526315783</v>
      </c>
      <c r="M5136" s="16">
        <f t="shared" si="242"/>
        <v>75056.148325358852</v>
      </c>
      <c r="N5136" t="e">
        <f>INDEX(XML!$A$2:$R$782,MATCH(C5136,XML!$D$2:$D$737,0),2)</f>
        <v>#N/A</v>
      </c>
    </row>
    <row r="5137" spans="1:14" ht="22.5" customHeight="1" x14ac:dyDescent="0.2">
      <c r="A5137">
        <v>28801</v>
      </c>
      <c r="B5137" t="s">
        <v>6113</v>
      </c>
      <c r="C5137" s="15" t="s">
        <v>6114</v>
      </c>
      <c r="D5137" s="15" t="s">
        <v>6115</v>
      </c>
      <c r="E5137">
        <v>58642</v>
      </c>
      <c r="F5137">
        <v>68990</v>
      </c>
      <c r="H5137">
        <v>44</v>
      </c>
      <c r="K5137" s="16">
        <f t="shared" si="240"/>
        <v>62746.94</v>
      </c>
      <c r="L5137" s="16">
        <f t="shared" si="241"/>
        <v>66049.410526315783</v>
      </c>
      <c r="M5137" s="16">
        <f t="shared" si="242"/>
        <v>75056.148325358852</v>
      </c>
      <c r="N5137" t="e">
        <f>INDEX(XML!$A$2:$R$782,MATCH(C5137,XML!$D$2:$D$737,0),2)</f>
        <v>#N/A</v>
      </c>
    </row>
    <row r="5138" spans="1:14" ht="90" x14ac:dyDescent="0.2">
      <c r="A5138">
        <v>38179</v>
      </c>
      <c r="B5138" t="s">
        <v>6110</v>
      </c>
      <c r="C5138" s="15" t="s">
        <v>6111</v>
      </c>
      <c r="D5138" s="15" t="s">
        <v>6112</v>
      </c>
      <c r="E5138">
        <v>39092</v>
      </c>
      <c r="F5138">
        <v>45990</v>
      </c>
      <c r="H5138">
        <v>16</v>
      </c>
      <c r="K5138" s="16">
        <f t="shared" si="240"/>
        <v>43783.040000000001</v>
      </c>
      <c r="L5138" s="16">
        <f t="shared" si="241"/>
        <v>46087.410526315791</v>
      </c>
      <c r="M5138" s="16">
        <f t="shared" si="242"/>
        <v>52372.057416267948</v>
      </c>
      <c r="N5138" t="e">
        <f>INDEX(XML!$A$2:$R$782,MATCH(C5138,XML!$D$2:$D$737,0),2)</f>
        <v>#N/A</v>
      </c>
    </row>
    <row r="5139" spans="1:14" ht="90" x14ac:dyDescent="0.2">
      <c r="A5139">
        <v>71954</v>
      </c>
      <c r="B5139" t="s">
        <v>28981</v>
      </c>
      <c r="C5139" s="15" t="s">
        <v>28982</v>
      </c>
      <c r="D5139" s="15" t="s">
        <v>29032</v>
      </c>
      <c r="E5139">
        <v>44192</v>
      </c>
      <c r="F5139">
        <v>51990</v>
      </c>
      <c r="H5139">
        <v>9</v>
      </c>
      <c r="K5139" s="16">
        <f t="shared" si="240"/>
        <v>49495.040000000001</v>
      </c>
      <c r="L5139" s="16">
        <f t="shared" si="241"/>
        <v>52100.042105263157</v>
      </c>
      <c r="M5139" s="16">
        <f t="shared" si="242"/>
        <v>59204.593301435401</v>
      </c>
      <c r="N5139" t="e">
        <f>INDEX(XML!$A$2:$R$782,MATCH(C5139,XML!$D$2:$D$737,0),2)</f>
        <v>#N/A</v>
      </c>
    </row>
    <row r="5140" spans="1:14" ht="67.5" x14ac:dyDescent="0.2">
      <c r="A5140">
        <v>24385</v>
      </c>
      <c r="B5140" t="s">
        <v>6119</v>
      </c>
      <c r="C5140" s="15" t="s">
        <v>6120</v>
      </c>
      <c r="D5140" s="15" t="s">
        <v>41647</v>
      </c>
      <c r="E5140">
        <v>67142</v>
      </c>
      <c r="F5140">
        <v>78990</v>
      </c>
      <c r="H5140" t="s">
        <v>746</v>
      </c>
      <c r="K5140" s="16">
        <f t="shared" si="240"/>
        <v>71841.94</v>
      </c>
      <c r="L5140" s="16">
        <f t="shared" si="241"/>
        <v>75623.094736842104</v>
      </c>
      <c r="M5140" s="16">
        <f t="shared" si="242"/>
        <v>85935.334928229669</v>
      </c>
      <c r="N5140" t="e">
        <f>INDEX(XML!$A$2:$R$782,MATCH(C5140,XML!$D$2:$D$737,0),2)</f>
        <v>#N/A</v>
      </c>
    </row>
    <row r="5141" spans="1:14" ht="78.75" x14ac:dyDescent="0.2">
      <c r="A5141">
        <v>36095</v>
      </c>
      <c r="B5141" t="s">
        <v>6124</v>
      </c>
      <c r="C5141" s="15" t="s">
        <v>6125</v>
      </c>
      <c r="D5141" s="15" t="s">
        <v>24254</v>
      </c>
      <c r="E5141">
        <v>73092</v>
      </c>
      <c r="F5141">
        <v>85990</v>
      </c>
      <c r="K5141" s="16">
        <f t="shared" si="240"/>
        <v>78208.44</v>
      </c>
      <c r="L5141" s="16">
        <f t="shared" si="241"/>
        <v>82324.673684210531</v>
      </c>
      <c r="M5141" s="16">
        <f t="shared" si="242"/>
        <v>93550.765550239244</v>
      </c>
      <c r="N5141" t="e">
        <f>INDEX(XML!$A$2:$R$782,MATCH(C5141,XML!$D$2:$D$737,0),2)</f>
        <v>#N/A</v>
      </c>
    </row>
    <row r="5142" spans="1:14" ht="78.75" x14ac:dyDescent="0.2">
      <c r="A5142">
        <v>40626</v>
      </c>
      <c r="B5142" t="s">
        <v>6121</v>
      </c>
      <c r="C5142" s="15" t="s">
        <v>6122</v>
      </c>
      <c r="D5142" s="15" t="s">
        <v>6123</v>
      </c>
      <c r="E5142">
        <v>68842</v>
      </c>
      <c r="F5142">
        <v>80990</v>
      </c>
      <c r="H5142" t="s">
        <v>746</v>
      </c>
      <c r="K5142" s="16">
        <f t="shared" si="240"/>
        <v>73660.94</v>
      </c>
      <c r="L5142" s="16">
        <f t="shared" si="241"/>
        <v>77537.831578947371</v>
      </c>
      <c r="M5142" s="16">
        <f t="shared" si="242"/>
        <v>88111.172248803836</v>
      </c>
      <c r="N5142" t="e">
        <f>INDEX(XML!$A$2:$R$782,MATCH(C5142,XML!$D$2:$D$737,0),2)</f>
        <v>#N/A</v>
      </c>
    </row>
    <row r="5143" spans="1:14" ht="78.75" x14ac:dyDescent="0.2">
      <c r="A5143">
        <v>43221</v>
      </c>
      <c r="B5143" t="s">
        <v>6129</v>
      </c>
      <c r="C5143" s="15" t="s">
        <v>6130</v>
      </c>
      <c r="D5143" s="15" t="s">
        <v>6131</v>
      </c>
      <c r="E5143">
        <v>97742</v>
      </c>
      <c r="F5143">
        <v>114990</v>
      </c>
      <c r="H5143" t="s">
        <v>746</v>
      </c>
      <c r="K5143" s="16">
        <f t="shared" si="240"/>
        <v>104583.94</v>
      </c>
      <c r="L5143" s="16">
        <f t="shared" si="241"/>
        <v>110088.35789473684</v>
      </c>
      <c r="M5143" s="16">
        <f t="shared" si="242"/>
        <v>125100.40669856459</v>
      </c>
      <c r="N5143" t="e">
        <f>INDEX(XML!$A$2:$R$782,MATCH(C5143,XML!$D$2:$D$737,0),2)</f>
        <v>#N/A</v>
      </c>
    </row>
    <row r="5144" spans="1:14" ht="78.75" x14ac:dyDescent="0.2">
      <c r="A5144">
        <v>55379</v>
      </c>
      <c r="B5144" t="s">
        <v>12986</v>
      </c>
      <c r="C5144" s="15" t="s">
        <v>12987</v>
      </c>
      <c r="D5144" s="15" t="s">
        <v>12988</v>
      </c>
      <c r="E5144">
        <v>61192</v>
      </c>
      <c r="F5144">
        <v>71990</v>
      </c>
      <c r="H5144">
        <v>50</v>
      </c>
      <c r="K5144" s="16">
        <f t="shared" si="240"/>
        <v>65475.44</v>
      </c>
      <c r="L5144" s="16">
        <f t="shared" si="241"/>
        <v>68921.515789473691</v>
      </c>
      <c r="M5144" s="16">
        <f t="shared" si="242"/>
        <v>78319.904306220109</v>
      </c>
      <c r="N5144" t="e">
        <f>INDEX(XML!$A$2:$R$782,MATCH(C5144,XML!$D$2:$D$737,0),2)</f>
        <v>#N/A</v>
      </c>
    </row>
    <row r="5145" spans="1:14" ht="146.25" x14ac:dyDescent="0.2">
      <c r="A5145">
        <v>52660</v>
      </c>
      <c r="B5145" t="s">
        <v>6217</v>
      </c>
      <c r="C5145" s="15" t="s">
        <v>6218</v>
      </c>
      <c r="D5145" s="15" t="s">
        <v>6219</v>
      </c>
      <c r="E5145">
        <v>55242</v>
      </c>
      <c r="F5145">
        <v>64990</v>
      </c>
      <c r="H5145">
        <v>33</v>
      </c>
      <c r="K5145" s="16">
        <f t="shared" si="240"/>
        <v>59108.94</v>
      </c>
      <c r="L5145" s="16">
        <f t="shared" si="241"/>
        <v>62219.936842105264</v>
      </c>
      <c r="M5145" s="16">
        <f t="shared" si="242"/>
        <v>70704.473684210534</v>
      </c>
      <c r="N5145" t="e">
        <f>INDEX(XML!$A$2:$R$782,MATCH(C5145,XML!$D$2:$D$737,0),2)</f>
        <v>#N/A</v>
      </c>
    </row>
    <row r="5146" spans="1:14" ht="78.75" x14ac:dyDescent="0.2">
      <c r="A5146">
        <v>36096</v>
      </c>
      <c r="B5146" t="s">
        <v>6132</v>
      </c>
      <c r="C5146" s="15" t="s">
        <v>6133</v>
      </c>
      <c r="D5146" s="15" t="s">
        <v>6134</v>
      </c>
      <c r="E5146">
        <v>96892</v>
      </c>
      <c r="F5146">
        <v>113990</v>
      </c>
      <c r="H5146" t="s">
        <v>746</v>
      </c>
      <c r="K5146" s="16">
        <f t="shared" si="240"/>
        <v>103674.44</v>
      </c>
      <c r="L5146" s="16">
        <f t="shared" si="241"/>
        <v>109130.98947368421</v>
      </c>
      <c r="M5146" s="16">
        <f t="shared" si="242"/>
        <v>124012.4880382775</v>
      </c>
      <c r="N5146" t="e">
        <f>INDEX(XML!$A$2:$R$782,MATCH(C5146,XML!$D$2:$D$737,0),2)</f>
        <v>#N/A</v>
      </c>
    </row>
    <row r="5147" spans="1:14" ht="112.5" x14ac:dyDescent="0.2">
      <c r="A5147">
        <v>67210</v>
      </c>
      <c r="B5147" t="s">
        <v>23918</v>
      </c>
      <c r="C5147" s="15" t="s">
        <v>23919</v>
      </c>
      <c r="D5147" s="15" t="s">
        <v>41646</v>
      </c>
      <c r="E5147">
        <v>101992</v>
      </c>
      <c r="F5147">
        <v>119990</v>
      </c>
      <c r="H5147">
        <v>42</v>
      </c>
      <c r="K5147" s="16">
        <f t="shared" si="240"/>
        <v>109131.44</v>
      </c>
      <c r="L5147" s="16">
        <f t="shared" si="241"/>
        <v>114875.2</v>
      </c>
      <c r="M5147" s="16">
        <f t="shared" si="242"/>
        <v>130540</v>
      </c>
      <c r="N5147" t="e">
        <f>INDEX(XML!$A$2:$R$782,MATCH(C5147,XML!$D$2:$D$737,0),2)</f>
        <v>#N/A</v>
      </c>
    </row>
    <row r="5148" spans="1:14" ht="67.5" x14ac:dyDescent="0.2">
      <c r="A5148">
        <v>44498</v>
      </c>
      <c r="B5148" t="s">
        <v>6135</v>
      </c>
      <c r="C5148" s="15" t="s">
        <v>6136</v>
      </c>
      <c r="D5148" s="15" t="s">
        <v>6137</v>
      </c>
      <c r="E5148">
        <v>87542</v>
      </c>
      <c r="F5148">
        <v>102990</v>
      </c>
      <c r="H5148">
        <v>36</v>
      </c>
      <c r="K5148" s="16">
        <f t="shared" si="240"/>
        <v>93669.94</v>
      </c>
      <c r="L5148" s="16">
        <f t="shared" si="241"/>
        <v>98599.936842105264</v>
      </c>
      <c r="M5148" s="16">
        <f t="shared" si="242"/>
        <v>112045.38277511961</v>
      </c>
      <c r="N5148" t="e">
        <f>INDEX(XML!$A$2:$R$782,MATCH(C5148,XML!$D$2:$D$737,0),2)</f>
        <v>#N/A</v>
      </c>
    </row>
    <row r="5149" spans="1:14" ht="101.25" x14ac:dyDescent="0.2">
      <c r="A5149">
        <v>58691</v>
      </c>
      <c r="B5149" t="s">
        <v>15834</v>
      </c>
      <c r="C5149" s="15" t="s">
        <v>15835</v>
      </c>
      <c r="D5149" s="15" t="s">
        <v>15836</v>
      </c>
      <c r="E5149">
        <v>106242</v>
      </c>
      <c r="F5149">
        <v>124990</v>
      </c>
      <c r="H5149">
        <v>39</v>
      </c>
      <c r="K5149" s="16">
        <f t="shared" si="240"/>
        <v>113678.94</v>
      </c>
      <c r="L5149" s="16">
        <f t="shared" si="241"/>
        <v>119662.04210526316</v>
      </c>
      <c r="M5149" s="16">
        <f t="shared" si="242"/>
        <v>135979.59330143541</v>
      </c>
      <c r="N5149" t="e">
        <f>INDEX(XML!$A$2:$R$782,MATCH(C5149,XML!$D$2:$D$737,0),2)</f>
        <v>#N/A</v>
      </c>
    </row>
    <row r="5150" spans="1:14" ht="78.75" x14ac:dyDescent="0.2">
      <c r="A5150">
        <v>52659</v>
      </c>
      <c r="B5150" t="s">
        <v>6214</v>
      </c>
      <c r="C5150" s="15" t="s">
        <v>6215</v>
      </c>
      <c r="D5150" s="15" t="s">
        <v>6216</v>
      </c>
      <c r="E5150">
        <v>53542</v>
      </c>
      <c r="F5150">
        <v>62990</v>
      </c>
      <c r="H5150">
        <v>14</v>
      </c>
      <c r="K5150" s="16">
        <f t="shared" si="240"/>
        <v>57289.94</v>
      </c>
      <c r="L5150" s="16">
        <f t="shared" si="241"/>
        <v>60305.2</v>
      </c>
      <c r="M5150" s="16">
        <f t="shared" si="242"/>
        <v>68528.636363636368</v>
      </c>
      <c r="N5150" t="e">
        <f>INDEX(XML!$A$2:$R$782,MATCH(C5150,XML!$D$2:$D$737,0),2)</f>
        <v>#N/A</v>
      </c>
    </row>
    <row r="5151" spans="1:14" ht="67.5" x14ac:dyDescent="0.2">
      <c r="A5151">
        <v>44620</v>
      </c>
      <c r="B5151" t="s">
        <v>6126</v>
      </c>
      <c r="C5151" s="15" t="s">
        <v>6127</v>
      </c>
      <c r="D5151" s="15" t="s">
        <v>6128</v>
      </c>
      <c r="E5151">
        <v>78192</v>
      </c>
      <c r="F5151">
        <v>91990</v>
      </c>
      <c r="H5151" t="s">
        <v>746</v>
      </c>
      <c r="K5151" s="16">
        <f t="shared" si="240"/>
        <v>83665.440000000002</v>
      </c>
      <c r="L5151" s="16">
        <f t="shared" si="241"/>
        <v>88068.884210526317</v>
      </c>
      <c r="M5151" s="16">
        <f t="shared" si="242"/>
        <v>100078.27751196171</v>
      </c>
      <c r="N5151" t="e">
        <f>INDEX(XML!$A$2:$R$782,MATCH(C5151,XML!$D$2:$D$737,0),2)</f>
        <v>#N/A</v>
      </c>
    </row>
    <row r="5152" spans="1:14" ht="78.75" x14ac:dyDescent="0.2">
      <c r="A5152">
        <v>67253</v>
      </c>
      <c r="B5152" t="s">
        <v>23920</v>
      </c>
      <c r="C5152" s="15" t="s">
        <v>23921</v>
      </c>
      <c r="D5152" s="15" t="s">
        <v>23922</v>
      </c>
      <c r="E5152">
        <v>62892</v>
      </c>
      <c r="F5152">
        <v>73990</v>
      </c>
      <c r="H5152">
        <v>10</v>
      </c>
      <c r="K5152" s="16">
        <f t="shared" si="240"/>
        <v>67294.44</v>
      </c>
      <c r="L5152" s="16">
        <f t="shared" si="241"/>
        <v>70836.252631578944</v>
      </c>
      <c r="M5152" s="16">
        <f t="shared" si="242"/>
        <v>80495.741626794261</v>
      </c>
      <c r="N5152" t="e">
        <f>INDEX(XML!$A$2:$R$782,MATCH(C5152,XML!$D$2:$D$737,0),2)</f>
        <v>#N/A</v>
      </c>
    </row>
    <row r="5153" spans="1:14" ht="67.5" x14ac:dyDescent="0.2">
      <c r="A5153">
        <v>43635</v>
      </c>
      <c r="B5153" t="s">
        <v>6138</v>
      </c>
      <c r="C5153" s="15" t="s">
        <v>6139</v>
      </c>
      <c r="D5153" s="15" t="s">
        <v>6140</v>
      </c>
      <c r="E5153">
        <v>165742</v>
      </c>
      <c r="F5153">
        <v>194990</v>
      </c>
      <c r="H5153" t="s">
        <v>746</v>
      </c>
      <c r="K5153" s="16">
        <f t="shared" si="240"/>
        <v>177343.94</v>
      </c>
      <c r="L5153" s="16">
        <f t="shared" si="241"/>
        <v>186677.83157894737</v>
      </c>
      <c r="M5153" s="16">
        <f t="shared" si="242"/>
        <v>212133.8995215311</v>
      </c>
      <c r="N5153" t="e">
        <f>INDEX(XML!$A$2:$R$782,MATCH(C5153,XML!$D$2:$D$737,0),2)</f>
        <v>#N/A</v>
      </c>
    </row>
    <row r="5154" spans="1:14" ht="22.5" customHeight="1" x14ac:dyDescent="0.2">
      <c r="A5154">
        <v>45132</v>
      </c>
      <c r="B5154" t="s">
        <v>22505</v>
      </c>
      <c r="C5154" s="15" t="s">
        <v>22506</v>
      </c>
      <c r="D5154" s="15" t="s">
        <v>22507</v>
      </c>
      <c r="E5154">
        <v>117292</v>
      </c>
      <c r="F5154">
        <v>137990</v>
      </c>
      <c r="H5154">
        <v>49</v>
      </c>
      <c r="K5154" s="16">
        <f t="shared" si="240"/>
        <v>125502.44</v>
      </c>
      <c r="L5154" s="16">
        <f t="shared" si="241"/>
        <v>132107.83157894737</v>
      </c>
      <c r="M5154" s="16">
        <f t="shared" si="242"/>
        <v>150122.53588516748</v>
      </c>
      <c r="N5154" t="e">
        <f>INDEX(XML!$A$2:$R$782,MATCH(C5154,XML!$D$2:$D$737,0),2)</f>
        <v>#N/A</v>
      </c>
    </row>
    <row r="5155" spans="1:14" ht="78.75" x14ac:dyDescent="0.2">
      <c r="A5155">
        <v>67211</v>
      </c>
      <c r="B5155" t="s">
        <v>23923</v>
      </c>
      <c r="C5155" s="15" t="s">
        <v>23924</v>
      </c>
      <c r="D5155" s="15" t="s">
        <v>23925</v>
      </c>
      <c r="E5155">
        <v>107092</v>
      </c>
      <c r="F5155">
        <v>125990</v>
      </c>
      <c r="H5155">
        <v>8</v>
      </c>
      <c r="K5155" s="16">
        <f t="shared" si="240"/>
        <v>114588.44</v>
      </c>
      <c r="L5155" s="16">
        <f t="shared" si="241"/>
        <v>120619.41052631578</v>
      </c>
      <c r="M5155" s="16">
        <f t="shared" si="242"/>
        <v>137067.51196172248</v>
      </c>
      <c r="N5155" t="e">
        <f>INDEX(XML!$A$2:$R$782,MATCH(C5155,XML!$D$2:$D$737,0),2)</f>
        <v>#N/A</v>
      </c>
    </row>
    <row r="5156" spans="1:14" ht="78.75" x14ac:dyDescent="0.2">
      <c r="A5156">
        <v>79459</v>
      </c>
      <c r="B5156" t="s">
        <v>37585</v>
      </c>
      <c r="C5156" s="15" t="s">
        <v>37683</v>
      </c>
      <c r="D5156" s="15" t="s">
        <v>41648</v>
      </c>
      <c r="E5156">
        <v>64592</v>
      </c>
      <c r="F5156">
        <v>75990</v>
      </c>
      <c r="H5156">
        <v>10</v>
      </c>
      <c r="K5156" s="16">
        <f t="shared" si="240"/>
        <v>69113.440000000002</v>
      </c>
      <c r="L5156" s="16">
        <f t="shared" si="241"/>
        <v>72750.989473684211</v>
      </c>
      <c r="M5156" s="16">
        <f t="shared" si="242"/>
        <v>82671.578947368413</v>
      </c>
      <c r="N5156" t="e">
        <f>INDEX(XML!$A$2:$R$782,MATCH(C5156,XML!$D$2:$D$737,0),2)</f>
        <v>#N/A</v>
      </c>
    </row>
    <row r="5157" spans="1:14" ht="67.5" x14ac:dyDescent="0.2">
      <c r="A5157">
        <v>79460</v>
      </c>
      <c r="B5157" t="s">
        <v>37586</v>
      </c>
      <c r="C5157" s="15" t="s">
        <v>37684</v>
      </c>
      <c r="D5157" s="15" t="s">
        <v>41649</v>
      </c>
      <c r="E5157">
        <v>96042</v>
      </c>
      <c r="F5157">
        <v>112990</v>
      </c>
      <c r="H5157">
        <v>5</v>
      </c>
      <c r="K5157" s="16">
        <f t="shared" si="240"/>
        <v>102764.94</v>
      </c>
      <c r="L5157" s="16">
        <f t="shared" si="241"/>
        <v>108173.62105263158</v>
      </c>
      <c r="M5157" s="16">
        <f t="shared" si="242"/>
        <v>122924.56937799044</v>
      </c>
      <c r="N5157" t="e">
        <f>INDEX(XML!$A$2:$R$782,MATCH(C5157,XML!$D$2:$D$737,0),2)</f>
        <v>#N/A</v>
      </c>
    </row>
    <row r="5158" spans="1:14" ht="90" x14ac:dyDescent="0.2">
      <c r="A5158">
        <v>38176</v>
      </c>
      <c r="B5158" t="s">
        <v>6073</v>
      </c>
      <c r="C5158" s="15" t="s">
        <v>6074</v>
      </c>
      <c r="D5158" s="15" t="s">
        <v>6075</v>
      </c>
      <c r="E5158">
        <v>26342</v>
      </c>
      <c r="F5158">
        <v>30990</v>
      </c>
      <c r="H5158">
        <v>29</v>
      </c>
      <c r="K5158" s="16">
        <f t="shared" si="240"/>
        <v>29503.040000000001</v>
      </c>
      <c r="L5158" s="16">
        <f t="shared" si="241"/>
        <v>31055.831578947367</v>
      </c>
      <c r="M5158" s="16">
        <f t="shared" si="242"/>
        <v>35290.717703349277</v>
      </c>
      <c r="N5158" t="e">
        <f>INDEX(XML!$A$2:$R$782,MATCH(C5158,XML!$D$2:$D$737,0),2)</f>
        <v>#N/A</v>
      </c>
    </row>
    <row r="5159" spans="1:14" ht="90" x14ac:dyDescent="0.2">
      <c r="A5159">
        <v>79405</v>
      </c>
      <c r="B5159" t="s">
        <v>37583</v>
      </c>
      <c r="C5159" s="15" t="s">
        <v>37584</v>
      </c>
      <c r="D5159" s="15" t="s">
        <v>41645</v>
      </c>
      <c r="E5159">
        <v>37792</v>
      </c>
      <c r="F5159">
        <v>44990</v>
      </c>
      <c r="H5159">
        <v>4</v>
      </c>
      <c r="K5159" s="16">
        <f t="shared" si="240"/>
        <v>42327.040000000001</v>
      </c>
      <c r="L5159" s="16">
        <f t="shared" si="241"/>
        <v>44554.778947368424</v>
      </c>
      <c r="M5159" s="16">
        <f t="shared" si="242"/>
        <v>50630.430622009568</v>
      </c>
      <c r="N5159" t="e">
        <f>INDEX(XML!$A$2:$R$782,MATCH(C5159,XML!$D$2:$D$737,0),2)</f>
        <v>#N/A</v>
      </c>
    </row>
    <row r="5160" spans="1:14" ht="67.5" x14ac:dyDescent="0.2">
      <c r="A5160">
        <v>35302</v>
      </c>
      <c r="B5160" t="s">
        <v>6068</v>
      </c>
      <c r="C5160" s="15" t="s">
        <v>6069</v>
      </c>
      <c r="D5160" s="15" t="s">
        <v>17740</v>
      </c>
      <c r="E5160">
        <v>13507</v>
      </c>
      <c r="F5160">
        <v>15890</v>
      </c>
      <c r="H5160">
        <v>15</v>
      </c>
      <c r="K5160" s="16">
        <f t="shared" si="240"/>
        <v>15127.84</v>
      </c>
      <c r="L5160" s="16">
        <f t="shared" si="241"/>
        <v>15924.042105263157</v>
      </c>
      <c r="M5160" s="16">
        <f t="shared" si="242"/>
        <v>18095.502392344497</v>
      </c>
      <c r="N5160" t="str">
        <f>INDEX(XML!$A$2:$R$782,MATCH(C5160,XML!$D$2:$D$737,0),2)</f>
        <v>100908587_517943</v>
      </c>
    </row>
    <row r="5161" spans="1:14" ht="78.75" x14ac:dyDescent="0.2">
      <c r="A5161">
        <v>28802</v>
      </c>
      <c r="B5161" t="s">
        <v>6141</v>
      </c>
      <c r="C5161" s="15" t="s">
        <v>6142</v>
      </c>
      <c r="D5161" s="15" t="s">
        <v>6143</v>
      </c>
      <c r="E5161">
        <v>58642</v>
      </c>
      <c r="F5161">
        <v>68990</v>
      </c>
      <c r="H5161">
        <v>35</v>
      </c>
      <c r="K5161" s="16">
        <f t="shared" si="240"/>
        <v>62746.94</v>
      </c>
      <c r="L5161" s="16">
        <f t="shared" si="241"/>
        <v>66049.410526315783</v>
      </c>
      <c r="M5161" s="16">
        <f t="shared" si="242"/>
        <v>75056.148325358852</v>
      </c>
      <c r="N5161" t="e">
        <f>INDEX(XML!$A$2:$R$782,MATCH(C5161,XML!$D$2:$D$737,0),2)</f>
        <v>#N/A</v>
      </c>
    </row>
    <row r="5162" spans="1:14" ht="22.5" customHeight="1" x14ac:dyDescent="0.2">
      <c r="A5162">
        <v>43592</v>
      </c>
      <c r="B5162" t="s">
        <v>6144</v>
      </c>
      <c r="C5162" s="15" t="s">
        <v>6145</v>
      </c>
      <c r="D5162" s="15" t="s">
        <v>6146</v>
      </c>
      <c r="E5162">
        <v>146192</v>
      </c>
      <c r="F5162">
        <v>171990</v>
      </c>
      <c r="H5162">
        <v>10</v>
      </c>
      <c r="K5162" s="16">
        <f t="shared" si="240"/>
        <v>156425.44</v>
      </c>
      <c r="L5162" s="16">
        <f t="shared" si="241"/>
        <v>164658.35789473684</v>
      </c>
      <c r="M5162" s="16">
        <f t="shared" si="242"/>
        <v>187111.77033492824</v>
      </c>
      <c r="N5162" t="e">
        <f>INDEX(XML!$A$2:$R$782,MATCH(C5162,XML!$D$2:$D$737,0),2)</f>
        <v>#N/A</v>
      </c>
    </row>
    <row r="5163" spans="1:14" ht="45" x14ac:dyDescent="0.2">
      <c r="A5163">
        <v>63904</v>
      </c>
      <c r="B5163" t="s">
        <v>34802</v>
      </c>
      <c r="C5163" s="15" t="s">
        <v>34803</v>
      </c>
      <c r="D5163" s="15" t="s">
        <v>34804</v>
      </c>
      <c r="E5163">
        <v>99270</v>
      </c>
      <c r="F5163">
        <v>119124</v>
      </c>
      <c r="H5163">
        <v>3</v>
      </c>
      <c r="K5163" s="16">
        <f t="shared" si="240"/>
        <v>106218.9</v>
      </c>
      <c r="L5163" s="16">
        <f t="shared" si="241"/>
        <v>111809.36842105263</v>
      </c>
      <c r="M5163" s="16">
        <f t="shared" si="242"/>
        <v>127056.10047846888</v>
      </c>
      <c r="N5163" t="e">
        <f>INDEX(XML!$A$2:$R$782,MATCH(C5163,XML!$D$2:$D$737,0),2)</f>
        <v>#N/A</v>
      </c>
    </row>
    <row r="5164" spans="1:14" ht="45" x14ac:dyDescent="0.2">
      <c r="A5164">
        <v>63902</v>
      </c>
      <c r="B5164" t="s">
        <v>34799</v>
      </c>
      <c r="C5164" s="15" t="s">
        <v>34800</v>
      </c>
      <c r="D5164" s="15" t="s">
        <v>34801</v>
      </c>
      <c r="E5164">
        <v>133024</v>
      </c>
      <c r="F5164">
        <v>159629</v>
      </c>
      <c r="H5164">
        <v>4</v>
      </c>
      <c r="K5164" s="16">
        <f t="shared" si="240"/>
        <v>142335.67999999999</v>
      </c>
      <c r="L5164" s="16">
        <f t="shared" si="241"/>
        <v>149827.03157894738</v>
      </c>
      <c r="M5164" s="16">
        <f t="shared" si="242"/>
        <v>170257.99043062201</v>
      </c>
      <c r="N5164" t="e">
        <f>INDEX(XML!$A$2:$R$782,MATCH(C5164,XML!$D$2:$D$737,0),2)</f>
        <v>#N/A</v>
      </c>
    </row>
    <row r="5165" spans="1:14" ht="22.5" customHeight="1" x14ac:dyDescent="0.25">
      <c r="A5165" s="184" t="s">
        <v>42035</v>
      </c>
      <c r="B5165" s="184"/>
      <c r="C5165" s="185"/>
      <c r="D5165" s="185"/>
      <c r="E5165" s="184"/>
      <c r="F5165" s="184"/>
      <c r="G5165" s="184"/>
      <c r="H5165" s="184"/>
      <c r="I5165" s="184"/>
      <c r="J5165" s="184"/>
      <c r="K5165" s="16">
        <f t="shared" si="240"/>
        <v>0</v>
      </c>
      <c r="L5165" s="16">
        <f t="shared" si="241"/>
        <v>0</v>
      </c>
      <c r="M5165" s="16">
        <f t="shared" si="242"/>
        <v>0</v>
      </c>
      <c r="N5165" t="e">
        <f>INDEX(XML!$A$2:$R$782,MATCH(C5165,XML!$D$2:$D$737,0),2)</f>
        <v>#N/A</v>
      </c>
    </row>
    <row r="5166" spans="1:14" ht="78.75" x14ac:dyDescent="0.2">
      <c r="A5166">
        <v>79067</v>
      </c>
      <c r="B5166" t="s">
        <v>41094</v>
      </c>
      <c r="C5166" s="15" t="s">
        <v>41095</v>
      </c>
      <c r="D5166" s="15" t="s">
        <v>44961</v>
      </c>
      <c r="E5166">
        <v>69000</v>
      </c>
      <c r="F5166">
        <v>90400</v>
      </c>
      <c r="H5166">
        <v>40</v>
      </c>
      <c r="K5166" s="16">
        <f t="shared" si="240"/>
        <v>73830</v>
      </c>
      <c r="L5166" s="16">
        <f t="shared" si="241"/>
        <v>77715.789473684214</v>
      </c>
      <c r="M5166" s="16">
        <f t="shared" si="242"/>
        <v>88313.397129186604</v>
      </c>
      <c r="N5166" t="e">
        <f>INDEX(XML!$A$2:$R$782,MATCH(C5166,XML!$D$2:$D$737,0),2)</f>
        <v>#N/A</v>
      </c>
    </row>
    <row r="5167" spans="1:14" ht="78.75" x14ac:dyDescent="0.2">
      <c r="A5167">
        <v>79069</v>
      </c>
      <c r="B5167" t="s">
        <v>41096</v>
      </c>
      <c r="C5167" s="15" t="s">
        <v>41097</v>
      </c>
      <c r="D5167" s="15" t="s">
        <v>44962</v>
      </c>
      <c r="E5167">
        <v>30300</v>
      </c>
      <c r="F5167">
        <v>39700</v>
      </c>
      <c r="H5167" t="s">
        <v>746</v>
      </c>
      <c r="K5167" s="16">
        <f t="shared" si="240"/>
        <v>33936</v>
      </c>
      <c r="L5167" s="16">
        <f t="shared" si="241"/>
        <v>35722.105263157893</v>
      </c>
      <c r="M5167" s="16">
        <f t="shared" si="242"/>
        <v>40593.301435406698</v>
      </c>
      <c r="N5167" t="e">
        <f>INDEX(XML!$A$2:$R$782,MATCH(C5167,XML!$D$2:$D$737,0),2)</f>
        <v>#N/A</v>
      </c>
    </row>
    <row r="5168" spans="1:14" ht="67.5" x14ac:dyDescent="0.2">
      <c r="A5168">
        <v>79070</v>
      </c>
      <c r="B5168" t="s">
        <v>41098</v>
      </c>
      <c r="C5168" s="15" t="s">
        <v>41099</v>
      </c>
      <c r="D5168" s="15" t="s">
        <v>44963</v>
      </c>
      <c r="E5168">
        <v>27600</v>
      </c>
      <c r="F5168">
        <v>36200</v>
      </c>
      <c r="H5168">
        <v>36</v>
      </c>
      <c r="K5168" s="16">
        <f t="shared" si="240"/>
        <v>30912</v>
      </c>
      <c r="L5168" s="16">
        <f t="shared" si="241"/>
        <v>32538.947368421053</v>
      </c>
      <c r="M5168" s="16">
        <f t="shared" si="242"/>
        <v>36976.076555023923</v>
      </c>
      <c r="N5168" t="e">
        <f>INDEX(XML!$A$2:$R$782,MATCH(C5168,XML!$D$2:$D$737,0),2)</f>
        <v>#N/A</v>
      </c>
    </row>
    <row r="5169" spans="1:14" ht="78.75" x14ac:dyDescent="0.2">
      <c r="A5169">
        <v>79071</v>
      </c>
      <c r="B5169" t="s">
        <v>41100</v>
      </c>
      <c r="C5169" s="15" t="s">
        <v>41101</v>
      </c>
      <c r="D5169" s="15" t="s">
        <v>44964</v>
      </c>
      <c r="E5169">
        <v>132900</v>
      </c>
      <c r="F5169">
        <v>174100</v>
      </c>
      <c r="H5169">
        <v>13</v>
      </c>
      <c r="K5169" s="16">
        <f t="shared" si="240"/>
        <v>142203</v>
      </c>
      <c r="L5169" s="16">
        <f t="shared" si="241"/>
        <v>149687.36842105264</v>
      </c>
      <c r="M5169" s="16">
        <f t="shared" si="242"/>
        <v>170099.28229665072</v>
      </c>
      <c r="N5169" t="e">
        <f>INDEX(XML!$A$2:$R$782,MATCH(C5169,XML!$D$2:$D$737,0),2)</f>
        <v>#N/A</v>
      </c>
    </row>
    <row r="5170" spans="1:14" ht="78.75" x14ac:dyDescent="0.2">
      <c r="A5170">
        <v>79072</v>
      </c>
      <c r="B5170" t="s">
        <v>41102</v>
      </c>
      <c r="C5170" s="15" t="s">
        <v>41103</v>
      </c>
      <c r="D5170" s="15" t="s">
        <v>44965</v>
      </c>
      <c r="E5170">
        <v>29000</v>
      </c>
      <c r="F5170">
        <v>38000</v>
      </c>
      <c r="H5170">
        <v>34</v>
      </c>
      <c r="K5170" s="16">
        <f t="shared" si="240"/>
        <v>32480</v>
      </c>
      <c r="L5170" s="16">
        <f t="shared" si="241"/>
        <v>34189.473684210527</v>
      </c>
      <c r="M5170" s="16">
        <f t="shared" si="242"/>
        <v>38851.674641148325</v>
      </c>
      <c r="N5170" t="e">
        <f>INDEX(XML!$A$2:$R$782,MATCH(C5170,XML!$D$2:$D$737,0),2)</f>
        <v>#N/A</v>
      </c>
    </row>
    <row r="5171" spans="1:14" ht="22.5" customHeight="1" x14ac:dyDescent="0.2">
      <c r="A5171">
        <v>79073</v>
      </c>
      <c r="B5171" t="s">
        <v>41104</v>
      </c>
      <c r="C5171" s="15" t="s">
        <v>41105</v>
      </c>
      <c r="D5171" s="15" t="s">
        <v>44966</v>
      </c>
      <c r="E5171">
        <v>37800</v>
      </c>
      <c r="F5171">
        <v>49600</v>
      </c>
      <c r="H5171" t="s">
        <v>746</v>
      </c>
      <c r="K5171" s="16">
        <f t="shared" si="240"/>
        <v>42336</v>
      </c>
      <c r="L5171" s="16">
        <f t="shared" si="241"/>
        <v>44564.210526315786</v>
      </c>
      <c r="M5171" s="16">
        <f t="shared" si="242"/>
        <v>50641.148325358845</v>
      </c>
      <c r="N5171" t="e">
        <f>INDEX(XML!$A$2:$R$782,MATCH(C5171,XML!$D$2:$D$737,0),2)</f>
        <v>#N/A</v>
      </c>
    </row>
    <row r="5172" spans="1:14" ht="22.5" customHeight="1" x14ac:dyDescent="0.2">
      <c r="A5172">
        <v>79074</v>
      </c>
      <c r="B5172" t="s">
        <v>41106</v>
      </c>
      <c r="C5172" s="15" t="s">
        <v>41107</v>
      </c>
      <c r="D5172" s="15" t="s">
        <v>44967</v>
      </c>
      <c r="E5172">
        <v>55400</v>
      </c>
      <c r="F5172">
        <v>72600</v>
      </c>
      <c r="K5172" s="16">
        <f t="shared" si="240"/>
        <v>59278</v>
      </c>
      <c r="L5172" s="16">
        <f t="shared" si="241"/>
        <v>62397.894736842107</v>
      </c>
      <c r="M5172" s="16">
        <f t="shared" si="242"/>
        <v>70906.698564593302</v>
      </c>
      <c r="N5172" t="e">
        <f>INDEX(XML!$A$2:$R$782,MATCH(C5172,XML!$D$2:$D$737,0),2)</f>
        <v>#N/A</v>
      </c>
    </row>
    <row r="5173" spans="1:14" ht="78.75" x14ac:dyDescent="0.2">
      <c r="A5173">
        <v>79077</v>
      </c>
      <c r="B5173" t="s">
        <v>41108</v>
      </c>
      <c r="C5173" s="15" t="s">
        <v>41109</v>
      </c>
      <c r="D5173" s="15" t="s">
        <v>44968</v>
      </c>
      <c r="E5173">
        <v>48500</v>
      </c>
      <c r="F5173">
        <v>63600</v>
      </c>
      <c r="H5173" t="s">
        <v>746</v>
      </c>
      <c r="K5173" s="16">
        <f t="shared" si="240"/>
        <v>54320</v>
      </c>
      <c r="L5173" s="16">
        <f t="shared" si="241"/>
        <v>57178.947368421053</v>
      </c>
      <c r="M5173" s="16">
        <f t="shared" si="242"/>
        <v>64976.076555023923</v>
      </c>
      <c r="N5173" t="e">
        <f>INDEX(XML!$A$2:$R$782,MATCH(C5173,XML!$D$2:$D$737,0),2)</f>
        <v>#N/A</v>
      </c>
    </row>
    <row r="5174" spans="1:14" ht="78.75" x14ac:dyDescent="0.2">
      <c r="A5174">
        <v>79078</v>
      </c>
      <c r="B5174" t="s">
        <v>41110</v>
      </c>
      <c r="C5174" s="15" t="s">
        <v>41111</v>
      </c>
      <c r="D5174" s="15" t="s">
        <v>44969</v>
      </c>
      <c r="E5174">
        <v>50600</v>
      </c>
      <c r="F5174">
        <v>66300</v>
      </c>
      <c r="H5174" t="s">
        <v>746</v>
      </c>
      <c r="K5174" s="16">
        <f t="shared" si="240"/>
        <v>54142</v>
      </c>
      <c r="L5174" s="16">
        <f t="shared" si="241"/>
        <v>56991.57894736842</v>
      </c>
      <c r="M5174" s="16">
        <f t="shared" si="242"/>
        <v>64763.157894736847</v>
      </c>
      <c r="N5174" t="e">
        <f>INDEX(XML!$A$2:$R$782,MATCH(C5174,XML!$D$2:$D$737,0),2)</f>
        <v>#N/A</v>
      </c>
    </row>
    <row r="5175" spans="1:14" ht="90" x14ac:dyDescent="0.2">
      <c r="A5175">
        <v>79079</v>
      </c>
      <c r="B5175" t="s">
        <v>41112</v>
      </c>
      <c r="C5175" s="15" t="s">
        <v>41113</v>
      </c>
      <c r="D5175" s="15" t="s">
        <v>44970</v>
      </c>
      <c r="E5175">
        <v>68000</v>
      </c>
      <c r="F5175">
        <v>89100</v>
      </c>
      <c r="H5175">
        <v>11</v>
      </c>
      <c r="K5175" s="16">
        <f t="shared" si="240"/>
        <v>72760</v>
      </c>
      <c r="L5175" s="16">
        <f t="shared" si="241"/>
        <v>76589.473684210519</v>
      </c>
      <c r="M5175" s="16">
        <f t="shared" si="242"/>
        <v>87033.492822966495</v>
      </c>
      <c r="N5175" t="e">
        <f>INDEX(XML!$A$2:$R$782,MATCH(C5175,XML!$D$2:$D$737,0),2)</f>
        <v>#N/A</v>
      </c>
    </row>
    <row r="5176" spans="1:14" ht="22.5" customHeight="1" x14ac:dyDescent="0.2">
      <c r="A5176">
        <v>79082</v>
      </c>
      <c r="B5176" t="s">
        <v>41114</v>
      </c>
      <c r="C5176" s="15" t="s">
        <v>41115</v>
      </c>
      <c r="D5176" s="15" t="s">
        <v>44971</v>
      </c>
      <c r="E5176">
        <v>74500</v>
      </c>
      <c r="F5176">
        <v>97600</v>
      </c>
      <c r="H5176" t="s">
        <v>746</v>
      </c>
      <c r="K5176" s="16">
        <f t="shared" si="240"/>
        <v>79715</v>
      </c>
      <c r="L5176" s="16">
        <f t="shared" si="241"/>
        <v>83910.526315789481</v>
      </c>
      <c r="M5176" s="16">
        <f t="shared" si="242"/>
        <v>95352.870813397138</v>
      </c>
      <c r="N5176" t="e">
        <f>INDEX(XML!$A$2:$R$782,MATCH(C5176,XML!$D$2:$D$737,0),2)</f>
        <v>#N/A</v>
      </c>
    </row>
    <row r="5177" spans="1:14" ht="78.75" x14ac:dyDescent="0.2">
      <c r="A5177">
        <v>79066</v>
      </c>
      <c r="B5177" t="s">
        <v>43220</v>
      </c>
      <c r="C5177" s="15" t="s">
        <v>43221</v>
      </c>
      <c r="D5177" s="15" t="s">
        <v>44972</v>
      </c>
      <c r="E5177">
        <v>37800</v>
      </c>
      <c r="F5177">
        <v>55300</v>
      </c>
      <c r="K5177" s="16">
        <f t="shared" si="240"/>
        <v>42336</v>
      </c>
      <c r="L5177" s="16">
        <f t="shared" si="241"/>
        <v>44564.210526315786</v>
      </c>
      <c r="M5177" s="16">
        <f t="shared" si="242"/>
        <v>50641.148325358845</v>
      </c>
      <c r="N5177" t="e">
        <f>INDEX(XML!$A$2:$R$782,MATCH(C5177,XML!$D$2:$D$737,0),2)</f>
        <v>#N/A</v>
      </c>
    </row>
    <row r="5178" spans="1:14" ht="112.5" x14ac:dyDescent="0.2">
      <c r="A5178">
        <v>79084</v>
      </c>
      <c r="B5178" t="s">
        <v>41116</v>
      </c>
      <c r="C5178" s="15" t="s">
        <v>41117</v>
      </c>
      <c r="D5178" s="15" t="s">
        <v>47020</v>
      </c>
      <c r="E5178">
        <v>48000</v>
      </c>
      <c r="F5178">
        <v>62900</v>
      </c>
      <c r="H5178">
        <v>50</v>
      </c>
      <c r="K5178" s="16">
        <f t="shared" si="240"/>
        <v>53760</v>
      </c>
      <c r="L5178" s="16">
        <f t="shared" si="241"/>
        <v>56589.473684210527</v>
      </c>
      <c r="M5178" s="16">
        <f t="shared" si="242"/>
        <v>64306.220095693781</v>
      </c>
      <c r="N5178" t="e">
        <f>INDEX(XML!$A$2:$R$782,MATCH(C5178,XML!$D$2:$D$737,0),2)</f>
        <v>#N/A</v>
      </c>
    </row>
    <row r="5179" spans="1:14" ht="123.75" x14ac:dyDescent="0.2">
      <c r="A5179">
        <v>79085</v>
      </c>
      <c r="B5179" t="s">
        <v>41118</v>
      </c>
      <c r="C5179" s="15" t="s">
        <v>41119</v>
      </c>
      <c r="D5179" s="15" t="s">
        <v>47021</v>
      </c>
      <c r="E5179">
        <v>57500</v>
      </c>
      <c r="F5179">
        <v>69200</v>
      </c>
      <c r="H5179">
        <v>33</v>
      </c>
      <c r="K5179" s="16">
        <f t="shared" si="240"/>
        <v>61525</v>
      </c>
      <c r="L5179" s="16">
        <f t="shared" si="241"/>
        <v>64763.15789473684</v>
      </c>
      <c r="M5179" s="16">
        <f t="shared" si="242"/>
        <v>73594.497607655489</v>
      </c>
      <c r="N5179" t="e">
        <f>INDEX(XML!$A$2:$R$782,MATCH(C5179,XML!$D$2:$D$737,0),2)</f>
        <v>#N/A</v>
      </c>
    </row>
    <row r="5180" spans="1:14" ht="33.75" customHeight="1" x14ac:dyDescent="0.2">
      <c r="A5180">
        <v>79086</v>
      </c>
      <c r="B5180" t="s">
        <v>41120</v>
      </c>
      <c r="C5180" s="15" t="s">
        <v>41121</v>
      </c>
      <c r="D5180" s="15" t="s">
        <v>44973</v>
      </c>
      <c r="E5180">
        <v>77000</v>
      </c>
      <c r="F5180">
        <v>95500</v>
      </c>
      <c r="H5180" t="s">
        <v>746</v>
      </c>
      <c r="K5180" s="16">
        <f t="shared" si="240"/>
        <v>82390</v>
      </c>
      <c r="L5180" s="16">
        <f t="shared" si="241"/>
        <v>86726.31578947368</v>
      </c>
      <c r="M5180" s="16">
        <f t="shared" si="242"/>
        <v>98552.631578947359</v>
      </c>
      <c r="N5180" t="e">
        <f>INDEX(XML!$A$2:$R$782,MATCH(C5180,XML!$D$2:$D$737,0),2)</f>
        <v>#N/A</v>
      </c>
    </row>
    <row r="5181" spans="1:14" ht="78.75" x14ac:dyDescent="0.2">
      <c r="A5181">
        <v>79087</v>
      </c>
      <c r="B5181" t="s">
        <v>41122</v>
      </c>
      <c r="C5181" s="15" t="s">
        <v>41123</v>
      </c>
      <c r="D5181" s="15" t="s">
        <v>44974</v>
      </c>
      <c r="E5181">
        <v>135000</v>
      </c>
      <c r="F5181">
        <v>167500</v>
      </c>
      <c r="H5181" t="s">
        <v>746</v>
      </c>
      <c r="K5181" s="16">
        <f t="shared" si="240"/>
        <v>144450</v>
      </c>
      <c r="L5181" s="16">
        <f t="shared" si="241"/>
        <v>152052.63157894736</v>
      </c>
      <c r="M5181" s="16">
        <f t="shared" si="242"/>
        <v>172787.08133971292</v>
      </c>
      <c r="N5181" t="e">
        <f>INDEX(XML!$A$2:$R$782,MATCH(C5181,XML!$D$2:$D$737,0),2)</f>
        <v>#N/A</v>
      </c>
    </row>
    <row r="5182" spans="1:14" ht="67.5" x14ac:dyDescent="0.2">
      <c r="A5182">
        <v>82372</v>
      </c>
      <c r="B5182" t="s">
        <v>47382</v>
      </c>
      <c r="C5182" s="15" t="s">
        <v>47383</v>
      </c>
      <c r="D5182" s="15" t="s">
        <v>47384</v>
      </c>
      <c r="E5182">
        <v>90000</v>
      </c>
      <c r="F5182">
        <v>114400</v>
      </c>
      <c r="H5182">
        <v>10</v>
      </c>
      <c r="K5182" s="16">
        <f t="shared" si="240"/>
        <v>96300</v>
      </c>
      <c r="L5182" s="16">
        <f t="shared" si="241"/>
        <v>101368.42105263157</v>
      </c>
      <c r="M5182" s="16">
        <f t="shared" si="242"/>
        <v>115191.3875598086</v>
      </c>
      <c r="N5182" t="e">
        <f>INDEX(XML!$A$2:$R$782,MATCH(C5182,XML!$D$2:$D$737,0),2)</f>
        <v>#N/A</v>
      </c>
    </row>
    <row r="5183" spans="1:14" ht="22.5" customHeight="1" x14ac:dyDescent="0.2">
      <c r="A5183">
        <v>34057</v>
      </c>
      <c r="B5183" t="s">
        <v>23009</v>
      </c>
      <c r="C5183" s="15" t="s">
        <v>23010</v>
      </c>
      <c r="D5183" s="15" t="s">
        <v>23011</v>
      </c>
      <c r="E5183">
        <v>76500</v>
      </c>
      <c r="F5183">
        <v>91000</v>
      </c>
      <c r="K5183" s="16">
        <f t="shared" si="240"/>
        <v>81855</v>
      </c>
      <c r="L5183" s="16">
        <f t="shared" si="241"/>
        <v>86163.15789473684</v>
      </c>
      <c r="M5183" s="16">
        <f t="shared" si="242"/>
        <v>97912.679425837327</v>
      </c>
      <c r="N5183" t="e">
        <f>INDEX(XML!$A$2:$R$782,MATCH(C5183,XML!$D$2:$D$737,0),2)</f>
        <v>#N/A</v>
      </c>
    </row>
    <row r="5184" spans="1:14" ht="90" x14ac:dyDescent="0.2">
      <c r="A5184">
        <v>65089</v>
      </c>
      <c r="B5184" t="s">
        <v>23028</v>
      </c>
      <c r="C5184" s="15" t="s">
        <v>23029</v>
      </c>
      <c r="D5184" s="15" t="s">
        <v>23030</v>
      </c>
      <c r="E5184">
        <v>154000</v>
      </c>
      <c r="F5184">
        <v>180081</v>
      </c>
      <c r="K5184" s="16">
        <f t="shared" si="240"/>
        <v>164780</v>
      </c>
      <c r="L5184" s="16">
        <f t="shared" si="241"/>
        <v>173452.63157894736</v>
      </c>
      <c r="M5184" s="16">
        <f t="shared" si="242"/>
        <v>197105.26315789472</v>
      </c>
      <c r="N5184" t="e">
        <f>INDEX(XML!$A$2:$R$782,MATCH(C5184,XML!$D$2:$D$737,0),2)</f>
        <v>#N/A</v>
      </c>
    </row>
    <row r="5185" spans="1:14" ht="101.25" x14ac:dyDescent="0.2">
      <c r="A5185">
        <v>64842</v>
      </c>
      <c r="B5185" t="s">
        <v>23025</v>
      </c>
      <c r="C5185" s="15" t="s">
        <v>23026</v>
      </c>
      <c r="D5185" s="15" t="s">
        <v>23027</v>
      </c>
      <c r="E5185">
        <v>252372</v>
      </c>
      <c r="F5185">
        <v>323036</v>
      </c>
      <c r="K5185" s="16">
        <f t="shared" si="240"/>
        <v>270038.03999999998</v>
      </c>
      <c r="L5185" s="16">
        <f t="shared" si="241"/>
        <v>284250.56842105259</v>
      </c>
      <c r="M5185" s="16">
        <f t="shared" si="242"/>
        <v>323012.00956937793</v>
      </c>
      <c r="N5185" t="e">
        <f>INDEX(XML!$A$2:$R$782,MATCH(C5185,XML!$D$2:$D$737,0),2)</f>
        <v>#N/A</v>
      </c>
    </row>
    <row r="5186" spans="1:14" ht="90" x14ac:dyDescent="0.2">
      <c r="A5186">
        <v>51328</v>
      </c>
      <c r="B5186" t="s">
        <v>23006</v>
      </c>
      <c r="C5186" s="15" t="s">
        <v>23007</v>
      </c>
      <c r="D5186" s="15" t="s">
        <v>23008</v>
      </c>
      <c r="E5186">
        <v>54500</v>
      </c>
      <c r="F5186">
        <v>62500</v>
      </c>
      <c r="H5186">
        <v>28</v>
      </c>
      <c r="K5186" s="16">
        <f t="shared" si="240"/>
        <v>58315</v>
      </c>
      <c r="L5186" s="16">
        <f t="shared" si="241"/>
        <v>61384.210526315786</v>
      </c>
      <c r="M5186" s="16">
        <f t="shared" si="242"/>
        <v>69754.784688995205</v>
      </c>
      <c r="N5186" t="e">
        <f>INDEX(XML!$A$2:$R$782,MATCH(C5186,XML!$D$2:$D$737,0),2)</f>
        <v>#N/A</v>
      </c>
    </row>
    <row r="5187" spans="1:14" ht="90" x14ac:dyDescent="0.2">
      <c r="A5187">
        <v>50247</v>
      </c>
      <c r="B5187" t="s">
        <v>21866</v>
      </c>
      <c r="C5187" s="15" t="s">
        <v>21867</v>
      </c>
      <c r="D5187" s="15" t="s">
        <v>21868</v>
      </c>
      <c r="E5187">
        <v>57500</v>
      </c>
      <c r="F5187">
        <v>71904</v>
      </c>
      <c r="K5187" s="16">
        <f t="shared" si="240"/>
        <v>61525</v>
      </c>
      <c r="L5187" s="16">
        <f t="shared" si="241"/>
        <v>64763.15789473684</v>
      </c>
      <c r="M5187" s="16">
        <f t="shared" si="242"/>
        <v>73594.497607655489</v>
      </c>
      <c r="N5187" t="e">
        <f>INDEX(XML!$A$2:$R$782,MATCH(C5187,XML!$D$2:$D$737,0),2)</f>
        <v>#N/A</v>
      </c>
    </row>
    <row r="5188" spans="1:14" ht="22.5" customHeight="1" x14ac:dyDescent="0.2">
      <c r="A5188">
        <v>64096</v>
      </c>
      <c r="B5188" t="s">
        <v>21897</v>
      </c>
      <c r="C5188" s="15" t="s">
        <v>21898</v>
      </c>
      <c r="D5188" s="15" t="s">
        <v>21899</v>
      </c>
      <c r="E5188">
        <v>76181</v>
      </c>
      <c r="F5188">
        <v>92876</v>
      </c>
      <c r="H5188">
        <v>1</v>
      </c>
      <c r="K5188" s="16">
        <f t="shared" si="240"/>
        <v>81513.67</v>
      </c>
      <c r="L5188" s="16">
        <f t="shared" si="241"/>
        <v>85803.863157894739</v>
      </c>
      <c r="M5188" s="16">
        <f t="shared" si="242"/>
        <v>97504.389952153113</v>
      </c>
      <c r="N5188" t="e">
        <f>INDEX(XML!$A$2:$R$782,MATCH(C5188,XML!$D$2:$D$737,0),2)</f>
        <v>#N/A</v>
      </c>
    </row>
    <row r="5189" spans="1:14" ht="112.5" x14ac:dyDescent="0.2">
      <c r="A5189">
        <v>64077</v>
      </c>
      <c r="B5189" t="s">
        <v>23915</v>
      </c>
      <c r="C5189" s="15" t="s">
        <v>23916</v>
      </c>
      <c r="D5189" s="15" t="s">
        <v>23917</v>
      </c>
      <c r="E5189">
        <v>95000</v>
      </c>
      <c r="F5189">
        <v>120000</v>
      </c>
      <c r="H5189">
        <v>12</v>
      </c>
      <c r="K5189" s="16">
        <f t="shared" ref="K5189:K5252" si="243">IF(E5189&gt;49999,E5189+E5189*0.07,IF(E5189&lt;=49999,E5189+E5189*0.12))</f>
        <v>101650</v>
      </c>
      <c r="L5189" s="16">
        <f t="shared" ref="L5189:L5252" si="244">K5189*100/95</f>
        <v>107000</v>
      </c>
      <c r="M5189" s="16">
        <f t="shared" ref="M5189:M5252" si="245">IF(COUNTIF(C5189,"*Dahua*"),F5189-10,L5189*100/88)</f>
        <v>121590.90909090909</v>
      </c>
      <c r="N5189" t="e">
        <f>INDEX(XML!$A$2:$R$782,MATCH(C5189,XML!$D$2:$D$737,0),2)</f>
        <v>#N/A</v>
      </c>
    </row>
    <row r="5190" spans="1:14" ht="22.5" customHeight="1" x14ac:dyDescent="0.2">
      <c r="A5190">
        <v>72078</v>
      </c>
      <c r="B5190" t="s">
        <v>34304</v>
      </c>
      <c r="C5190" s="15" t="s">
        <v>34305</v>
      </c>
      <c r="D5190" s="15" t="s">
        <v>34306</v>
      </c>
      <c r="E5190">
        <v>113000</v>
      </c>
      <c r="F5190">
        <v>146900</v>
      </c>
      <c r="K5190" s="16">
        <f t="shared" si="243"/>
        <v>120910</v>
      </c>
      <c r="L5190" s="16">
        <f t="shared" si="244"/>
        <v>127273.68421052632</v>
      </c>
      <c r="M5190" s="16">
        <f t="shared" si="245"/>
        <v>144629.18660287082</v>
      </c>
      <c r="N5190" t="e">
        <f>INDEX(XML!$A$2:$R$782,MATCH(C5190,XML!$D$2:$D$737,0),2)</f>
        <v>#N/A</v>
      </c>
    </row>
    <row r="5191" spans="1:14" ht="22.5" customHeight="1" x14ac:dyDescent="0.2">
      <c r="A5191">
        <v>69515</v>
      </c>
      <c r="B5191" t="s">
        <v>37066</v>
      </c>
      <c r="C5191" s="15" t="s">
        <v>37067</v>
      </c>
      <c r="D5191" s="15" t="s">
        <v>37068</v>
      </c>
      <c r="E5191">
        <v>16621</v>
      </c>
      <c r="F5191">
        <v>18468</v>
      </c>
      <c r="K5191" s="16">
        <f t="shared" si="243"/>
        <v>18615.52</v>
      </c>
      <c r="L5191" s="16">
        <f t="shared" si="244"/>
        <v>19595.284210526315</v>
      </c>
      <c r="M5191" s="16">
        <f t="shared" si="245"/>
        <v>22267.36842105263</v>
      </c>
      <c r="N5191" t="e">
        <f>INDEX(XML!$A$2:$R$782,MATCH(C5191,XML!$D$2:$D$737,0),2)</f>
        <v>#N/A</v>
      </c>
    </row>
    <row r="5192" spans="1:14" ht="22.5" customHeight="1" x14ac:dyDescent="0.2">
      <c r="A5192">
        <v>69514</v>
      </c>
      <c r="B5192" t="s">
        <v>40409</v>
      </c>
      <c r="C5192" s="15" t="s">
        <v>40410</v>
      </c>
      <c r="D5192" s="15" t="s">
        <v>40411</v>
      </c>
      <c r="E5192">
        <v>48859</v>
      </c>
      <c r="F5192">
        <v>54288</v>
      </c>
      <c r="K5192" s="16">
        <f t="shared" si="243"/>
        <v>54722.080000000002</v>
      </c>
      <c r="L5192" s="16">
        <f t="shared" si="244"/>
        <v>57602.189473684208</v>
      </c>
      <c r="M5192" s="16">
        <f t="shared" si="245"/>
        <v>65457.033492822964</v>
      </c>
      <c r="N5192" t="e">
        <f>INDEX(XML!$A$2:$R$782,MATCH(C5192,XML!$D$2:$D$737,0),2)</f>
        <v>#N/A</v>
      </c>
    </row>
    <row r="5193" spans="1:14" ht="22.5" customHeight="1" x14ac:dyDescent="0.2">
      <c r="A5193">
        <v>67779</v>
      </c>
      <c r="B5193" t="s">
        <v>40412</v>
      </c>
      <c r="C5193" s="15" t="s">
        <v>40413</v>
      </c>
      <c r="D5193" s="15" t="s">
        <v>40414</v>
      </c>
      <c r="E5193">
        <v>26872</v>
      </c>
      <c r="F5193">
        <v>29858</v>
      </c>
      <c r="H5193">
        <v>2</v>
      </c>
      <c r="K5193" s="16">
        <f t="shared" si="243"/>
        <v>30096.639999999999</v>
      </c>
      <c r="L5193" s="16">
        <f t="shared" si="244"/>
        <v>31680.673684210527</v>
      </c>
      <c r="M5193" s="16">
        <f t="shared" si="245"/>
        <v>36000.765550239237</v>
      </c>
      <c r="N5193" t="e">
        <f>INDEX(XML!$A$2:$R$782,MATCH(C5193,XML!$D$2:$D$737,0),2)</f>
        <v>#N/A</v>
      </c>
    </row>
    <row r="5194" spans="1:14" ht="22.5" customHeight="1" x14ac:dyDescent="0.2">
      <c r="A5194">
        <v>76696</v>
      </c>
      <c r="B5194" t="s">
        <v>37075</v>
      </c>
      <c r="C5194" s="15" t="s">
        <v>37076</v>
      </c>
      <c r="D5194" s="15" t="s">
        <v>37077</v>
      </c>
      <c r="E5194">
        <v>44787</v>
      </c>
      <c r="F5194">
        <v>49764</v>
      </c>
      <c r="H5194">
        <v>1</v>
      </c>
      <c r="K5194" s="16">
        <f t="shared" si="243"/>
        <v>50161.440000000002</v>
      </c>
      <c r="L5194" s="16">
        <f t="shared" si="244"/>
        <v>52801.515789473684</v>
      </c>
      <c r="M5194" s="16">
        <f t="shared" si="245"/>
        <v>60001.722488038271</v>
      </c>
      <c r="N5194" t="e">
        <f>INDEX(XML!$A$2:$R$782,MATCH(C5194,XML!$D$2:$D$737,0),2)</f>
        <v>#N/A</v>
      </c>
    </row>
    <row r="5195" spans="1:14" ht="90" x14ac:dyDescent="0.2">
      <c r="A5195">
        <v>69513</v>
      </c>
      <c r="B5195" t="s">
        <v>37063</v>
      </c>
      <c r="C5195" s="15" t="s">
        <v>37064</v>
      </c>
      <c r="D5195" s="15" t="s">
        <v>37065</v>
      </c>
      <c r="E5195">
        <v>35422</v>
      </c>
      <c r="F5195">
        <v>39358</v>
      </c>
      <c r="H5195">
        <v>10</v>
      </c>
      <c r="K5195" s="16">
        <f t="shared" si="243"/>
        <v>39672.639999999999</v>
      </c>
      <c r="L5195" s="16">
        <f t="shared" si="244"/>
        <v>41760.673684210524</v>
      </c>
      <c r="M5195" s="16">
        <f t="shared" si="245"/>
        <v>47455.311004784686</v>
      </c>
      <c r="N5195" t="e">
        <f>INDEX(XML!$A$2:$R$782,MATCH(C5195,XML!$D$2:$D$737,0),2)</f>
        <v>#N/A</v>
      </c>
    </row>
    <row r="5196" spans="1:14" ht="78.75" x14ac:dyDescent="0.2">
      <c r="A5196">
        <v>69516</v>
      </c>
      <c r="B5196" t="s">
        <v>37069</v>
      </c>
      <c r="C5196" s="15" t="s">
        <v>37070</v>
      </c>
      <c r="D5196" s="15" t="s">
        <v>37071</v>
      </c>
      <c r="E5196">
        <v>19623</v>
      </c>
      <c r="F5196">
        <v>21804</v>
      </c>
      <c r="K5196" s="16">
        <f t="shared" si="243"/>
        <v>21977.759999999998</v>
      </c>
      <c r="L5196" s="16">
        <f t="shared" si="244"/>
        <v>23134.484210526316</v>
      </c>
      <c r="M5196" s="16">
        <f t="shared" si="245"/>
        <v>26289.186602870814</v>
      </c>
      <c r="N5196" t="e">
        <f>INDEX(XML!$A$2:$R$782,MATCH(C5196,XML!$D$2:$D$737,0),2)</f>
        <v>#N/A</v>
      </c>
    </row>
    <row r="5197" spans="1:14" ht="78.75" x14ac:dyDescent="0.2">
      <c r="A5197">
        <v>69517</v>
      </c>
      <c r="B5197" t="s">
        <v>37072</v>
      </c>
      <c r="C5197" s="15" t="s">
        <v>37073</v>
      </c>
      <c r="D5197" s="15" t="s">
        <v>37074</v>
      </c>
      <c r="E5197">
        <v>88557</v>
      </c>
      <c r="F5197">
        <v>98397</v>
      </c>
      <c r="H5197">
        <v>8</v>
      </c>
      <c r="K5197" s="16">
        <f t="shared" si="243"/>
        <v>94755.99</v>
      </c>
      <c r="L5197" s="16">
        <f t="shared" si="244"/>
        <v>99743.14736842105</v>
      </c>
      <c r="M5197" s="16">
        <f t="shared" si="245"/>
        <v>113344.48564593302</v>
      </c>
      <c r="N5197" t="e">
        <f>INDEX(XML!$A$2:$R$782,MATCH(C5197,XML!$D$2:$D$737,0),2)</f>
        <v>#N/A</v>
      </c>
    </row>
    <row r="5198" spans="1:14" ht="56.25" x14ac:dyDescent="0.2">
      <c r="A5198">
        <v>18919</v>
      </c>
      <c r="B5198" t="s">
        <v>6174</v>
      </c>
      <c r="C5198" s="15" t="s">
        <v>6175</v>
      </c>
      <c r="D5198" s="15" t="s">
        <v>6176</v>
      </c>
      <c r="E5198">
        <v>28892</v>
      </c>
      <c r="F5198">
        <v>33990</v>
      </c>
      <c r="H5198" t="s">
        <v>746</v>
      </c>
      <c r="K5198" s="16">
        <f t="shared" si="243"/>
        <v>32359.040000000001</v>
      </c>
      <c r="L5198" s="16">
        <f t="shared" si="244"/>
        <v>34062.14736842105</v>
      </c>
      <c r="M5198" s="16">
        <f t="shared" si="245"/>
        <v>38706.985645933011</v>
      </c>
      <c r="N5198" t="e">
        <f>INDEX(XML!$A$2:$R$782,MATCH(C5198,XML!$D$2:$D$737,0),2)</f>
        <v>#N/A</v>
      </c>
    </row>
    <row r="5199" spans="1:14" ht="56.25" x14ac:dyDescent="0.2">
      <c r="A5199">
        <v>38183</v>
      </c>
      <c r="B5199" t="s">
        <v>6171</v>
      </c>
      <c r="C5199" s="15" t="s">
        <v>6172</v>
      </c>
      <c r="D5199" s="15" t="s">
        <v>6173</v>
      </c>
      <c r="E5199">
        <v>33142</v>
      </c>
      <c r="F5199">
        <v>38990</v>
      </c>
      <c r="H5199">
        <v>17</v>
      </c>
      <c r="K5199" s="16">
        <f t="shared" si="243"/>
        <v>37119.040000000001</v>
      </c>
      <c r="L5199" s="16">
        <f t="shared" si="244"/>
        <v>39072.673684210524</v>
      </c>
      <c r="M5199" s="16">
        <f t="shared" si="245"/>
        <v>44400.765550239237</v>
      </c>
      <c r="N5199" t="e">
        <f>INDEX(XML!$A$2:$R$782,MATCH(C5199,XML!$D$2:$D$737,0),2)</f>
        <v>#N/A</v>
      </c>
    </row>
    <row r="5200" spans="1:14" ht="45" x14ac:dyDescent="0.2">
      <c r="A5200">
        <v>32305</v>
      </c>
      <c r="B5200" t="s">
        <v>6177</v>
      </c>
      <c r="C5200" s="15" t="s">
        <v>6178</v>
      </c>
      <c r="D5200" s="15" t="s">
        <v>6179</v>
      </c>
      <c r="E5200">
        <v>36542</v>
      </c>
      <c r="F5200">
        <v>42990</v>
      </c>
      <c r="H5200">
        <v>24</v>
      </c>
      <c r="K5200" s="16">
        <f t="shared" si="243"/>
        <v>40927.040000000001</v>
      </c>
      <c r="L5200" s="16">
        <f t="shared" si="244"/>
        <v>43081.094736842104</v>
      </c>
      <c r="M5200" s="16">
        <f t="shared" si="245"/>
        <v>48955.789473684206</v>
      </c>
      <c r="N5200" t="e">
        <f>INDEX(XML!$A$2:$R$782,MATCH(C5200,XML!$D$2:$D$737,0),2)</f>
        <v>#N/A</v>
      </c>
    </row>
    <row r="5201" spans="1:14" ht="56.25" x14ac:dyDescent="0.2">
      <c r="A5201">
        <v>24388</v>
      </c>
      <c r="B5201" t="s">
        <v>6183</v>
      </c>
      <c r="C5201" s="15" t="s">
        <v>6184</v>
      </c>
      <c r="D5201" s="15" t="s">
        <v>6185</v>
      </c>
      <c r="E5201">
        <v>39092</v>
      </c>
      <c r="F5201">
        <v>45990</v>
      </c>
      <c r="K5201" s="16">
        <f t="shared" si="243"/>
        <v>43783.040000000001</v>
      </c>
      <c r="L5201" s="16">
        <f t="shared" si="244"/>
        <v>46087.410526315791</v>
      </c>
      <c r="M5201" s="16">
        <f t="shared" si="245"/>
        <v>52372.057416267948</v>
      </c>
      <c r="N5201" t="e">
        <f>INDEX(XML!$A$2:$R$782,MATCH(C5201,XML!$D$2:$D$737,0),2)</f>
        <v>#N/A</v>
      </c>
    </row>
    <row r="5202" spans="1:14" ht="56.25" x14ac:dyDescent="0.2">
      <c r="A5202">
        <v>24389</v>
      </c>
      <c r="B5202" t="s">
        <v>6180</v>
      </c>
      <c r="C5202" s="15" t="s">
        <v>6181</v>
      </c>
      <c r="D5202" s="15" t="s">
        <v>6182</v>
      </c>
      <c r="E5202">
        <v>40792</v>
      </c>
      <c r="F5202">
        <v>47990</v>
      </c>
      <c r="H5202">
        <v>28</v>
      </c>
      <c r="K5202" s="16">
        <f t="shared" si="243"/>
        <v>45687.040000000001</v>
      </c>
      <c r="L5202" s="16">
        <f t="shared" si="244"/>
        <v>48091.621052631577</v>
      </c>
      <c r="M5202" s="16">
        <f t="shared" si="245"/>
        <v>54649.569377990432</v>
      </c>
      <c r="N5202" t="e">
        <f>INDEX(XML!$A$2:$R$782,MATCH(C5202,XML!$D$2:$D$737,0),2)</f>
        <v>#N/A</v>
      </c>
    </row>
    <row r="5203" spans="1:14" ht="22.5" customHeight="1" x14ac:dyDescent="0.2">
      <c r="A5203">
        <v>38180</v>
      </c>
      <c r="B5203" t="s">
        <v>6186</v>
      </c>
      <c r="C5203" s="15" t="s">
        <v>6187</v>
      </c>
      <c r="D5203" s="15" t="s">
        <v>41928</v>
      </c>
      <c r="E5203">
        <v>50142</v>
      </c>
      <c r="F5203">
        <v>58990</v>
      </c>
      <c r="H5203">
        <v>27</v>
      </c>
      <c r="K5203" s="16">
        <f t="shared" si="243"/>
        <v>53651.94</v>
      </c>
      <c r="L5203" s="16">
        <f t="shared" si="244"/>
        <v>56475.72631578947</v>
      </c>
      <c r="M5203" s="16">
        <f t="shared" si="245"/>
        <v>64176.961722488042</v>
      </c>
      <c r="N5203" t="e">
        <f>INDEX(XML!$A$2:$R$782,MATCH(C5203,XML!$D$2:$D$737,0),2)</f>
        <v>#N/A</v>
      </c>
    </row>
    <row r="5204" spans="1:14" ht="67.5" x14ac:dyDescent="0.2">
      <c r="A5204">
        <v>52666</v>
      </c>
      <c r="B5204" t="s">
        <v>17100</v>
      </c>
      <c r="C5204" s="15" t="s">
        <v>17101</v>
      </c>
      <c r="D5204" s="15" t="s">
        <v>17102</v>
      </c>
      <c r="E5204">
        <v>28440</v>
      </c>
      <c r="F5204">
        <v>38430</v>
      </c>
      <c r="K5204" s="16">
        <f t="shared" si="243"/>
        <v>31852.799999999999</v>
      </c>
      <c r="L5204" s="16">
        <f t="shared" si="244"/>
        <v>33529.26315789474</v>
      </c>
      <c r="M5204" s="16">
        <f t="shared" si="245"/>
        <v>38420</v>
      </c>
      <c r="N5204" t="e">
        <f>INDEX(XML!$A$2:$R$782,MATCH(C5204,XML!$D$2:$D$737,0),2)</f>
        <v>#N/A</v>
      </c>
    </row>
    <row r="5205" spans="1:14" ht="67.5" x14ac:dyDescent="0.2">
      <c r="A5205">
        <v>11332</v>
      </c>
      <c r="B5205" t="s">
        <v>6209</v>
      </c>
      <c r="C5205" s="15" t="s">
        <v>6210</v>
      </c>
      <c r="D5205" s="15" t="s">
        <v>6211</v>
      </c>
      <c r="E5205">
        <v>9159</v>
      </c>
      <c r="F5205">
        <v>27161</v>
      </c>
      <c r="H5205">
        <v>1</v>
      </c>
      <c r="K5205" s="16">
        <f t="shared" si="243"/>
        <v>10258.08</v>
      </c>
      <c r="L5205" s="16">
        <f t="shared" si="244"/>
        <v>10797.978947368421</v>
      </c>
      <c r="M5205" s="16">
        <f t="shared" si="245"/>
        <v>12270.430622009571</v>
      </c>
      <c r="N5205" t="e">
        <f>INDEX(XML!$A$2:$R$782,MATCH(C5205,XML!$D$2:$D$737,0),2)</f>
        <v>#N/A</v>
      </c>
    </row>
    <row r="5206" spans="1:14" ht="56.25" x14ac:dyDescent="0.2">
      <c r="A5206">
        <v>76082</v>
      </c>
      <c r="B5206" t="s">
        <v>44599</v>
      </c>
      <c r="C5206" s="15" t="s">
        <v>44600</v>
      </c>
      <c r="D5206" s="15" t="s">
        <v>44601</v>
      </c>
      <c r="E5206">
        <v>58642</v>
      </c>
      <c r="F5206">
        <v>68990</v>
      </c>
      <c r="H5206">
        <v>12</v>
      </c>
      <c r="K5206" s="16">
        <f t="shared" si="243"/>
        <v>62746.94</v>
      </c>
      <c r="L5206" s="16">
        <f t="shared" si="244"/>
        <v>66049.410526315783</v>
      </c>
      <c r="M5206" s="16">
        <f t="shared" si="245"/>
        <v>75056.148325358852</v>
      </c>
      <c r="N5206" t="e">
        <f>INDEX(XML!$A$2:$R$782,MATCH(C5206,XML!$D$2:$D$737,0),2)</f>
        <v>#N/A</v>
      </c>
    </row>
    <row r="5207" spans="1:14" ht="56.25" x14ac:dyDescent="0.2">
      <c r="A5207">
        <v>76083</v>
      </c>
      <c r="B5207" t="s">
        <v>44602</v>
      </c>
      <c r="C5207" s="15" t="s">
        <v>44603</v>
      </c>
      <c r="D5207" s="15" t="s">
        <v>44604</v>
      </c>
      <c r="E5207">
        <v>67142</v>
      </c>
      <c r="F5207">
        <v>78990</v>
      </c>
      <c r="H5207">
        <v>12</v>
      </c>
      <c r="K5207" s="16">
        <f t="shared" si="243"/>
        <v>71841.94</v>
      </c>
      <c r="L5207" s="16">
        <f t="shared" si="244"/>
        <v>75623.094736842104</v>
      </c>
      <c r="M5207" s="16">
        <f t="shared" si="245"/>
        <v>85935.334928229669</v>
      </c>
      <c r="N5207" t="e">
        <f>INDEX(XML!$A$2:$R$782,MATCH(C5207,XML!$D$2:$D$737,0),2)</f>
        <v>#N/A</v>
      </c>
    </row>
    <row r="5208" spans="1:14" ht="90" x14ac:dyDescent="0.2">
      <c r="A5208">
        <v>69508</v>
      </c>
      <c r="B5208" t="s">
        <v>30782</v>
      </c>
      <c r="C5208" s="15" t="s">
        <v>30783</v>
      </c>
      <c r="D5208" s="15" t="s">
        <v>30784</v>
      </c>
      <c r="E5208">
        <v>46415</v>
      </c>
      <c r="F5208">
        <v>51573</v>
      </c>
      <c r="H5208" t="s">
        <v>746</v>
      </c>
      <c r="K5208" s="16">
        <f t="shared" si="243"/>
        <v>51984.800000000003</v>
      </c>
      <c r="L5208" s="16">
        <f t="shared" si="244"/>
        <v>54720.84210526316</v>
      </c>
      <c r="M5208" s="16">
        <f t="shared" si="245"/>
        <v>62182.775119617232</v>
      </c>
      <c r="N5208" t="e">
        <f>INDEX(XML!$A$2:$R$782,MATCH(C5208,XML!$D$2:$D$737,0),2)</f>
        <v>#N/A</v>
      </c>
    </row>
    <row r="5209" spans="1:14" ht="90" x14ac:dyDescent="0.2">
      <c r="A5209">
        <v>69509</v>
      </c>
      <c r="B5209" t="s">
        <v>30785</v>
      </c>
      <c r="C5209" s="15" t="s">
        <v>30786</v>
      </c>
      <c r="D5209" s="15" t="s">
        <v>30787</v>
      </c>
      <c r="E5209">
        <v>46415</v>
      </c>
      <c r="F5209">
        <v>51573</v>
      </c>
      <c r="H5209">
        <v>47</v>
      </c>
      <c r="K5209" s="16">
        <f t="shared" si="243"/>
        <v>51984.800000000003</v>
      </c>
      <c r="L5209" s="16">
        <f t="shared" si="244"/>
        <v>54720.84210526316</v>
      </c>
      <c r="M5209" s="16">
        <f t="shared" si="245"/>
        <v>62182.775119617232</v>
      </c>
      <c r="N5209" t="e">
        <f>INDEX(XML!$A$2:$R$782,MATCH(C5209,XML!$D$2:$D$737,0),2)</f>
        <v>#N/A</v>
      </c>
    </row>
    <row r="5210" spans="1:14" ht="78.75" x14ac:dyDescent="0.2">
      <c r="A5210">
        <v>69510</v>
      </c>
      <c r="B5210" t="s">
        <v>30788</v>
      </c>
      <c r="C5210" s="15" t="s">
        <v>30789</v>
      </c>
      <c r="D5210" s="15" t="s">
        <v>30790</v>
      </c>
      <c r="E5210">
        <v>22718</v>
      </c>
      <c r="F5210">
        <v>25243</v>
      </c>
      <c r="K5210" s="16">
        <f t="shared" si="243"/>
        <v>25444.16</v>
      </c>
      <c r="L5210" s="16">
        <f t="shared" si="244"/>
        <v>26783.326315789473</v>
      </c>
      <c r="M5210" s="16">
        <f t="shared" si="245"/>
        <v>30435.598086124402</v>
      </c>
      <c r="N5210" t="e">
        <f>INDEX(XML!$A$2:$R$782,MATCH(C5210,XML!$D$2:$D$737,0),2)</f>
        <v>#N/A</v>
      </c>
    </row>
    <row r="5211" spans="1:14" ht="78.75" x14ac:dyDescent="0.2">
      <c r="A5211">
        <v>69511</v>
      </c>
      <c r="B5211" t="s">
        <v>30791</v>
      </c>
      <c r="C5211" s="15" t="s">
        <v>30792</v>
      </c>
      <c r="D5211" s="15" t="s">
        <v>30793</v>
      </c>
      <c r="E5211">
        <v>17100</v>
      </c>
      <c r="F5211">
        <v>19000</v>
      </c>
      <c r="K5211" s="16">
        <f t="shared" si="243"/>
        <v>19152</v>
      </c>
      <c r="L5211" s="16">
        <f t="shared" si="244"/>
        <v>20160</v>
      </c>
      <c r="M5211" s="16">
        <f t="shared" si="245"/>
        <v>22909.090909090908</v>
      </c>
      <c r="N5211" t="e">
        <f>INDEX(XML!$A$2:$R$782,MATCH(C5211,XML!$D$2:$D$737,0),2)</f>
        <v>#N/A</v>
      </c>
    </row>
    <row r="5212" spans="1:14" ht="22.5" customHeight="1" x14ac:dyDescent="0.2">
      <c r="A5212">
        <v>69512</v>
      </c>
      <c r="B5212" t="s">
        <v>30794</v>
      </c>
      <c r="C5212" s="15" t="s">
        <v>30795</v>
      </c>
      <c r="D5212" s="15" t="s">
        <v>30796</v>
      </c>
      <c r="E5212">
        <v>17100</v>
      </c>
      <c r="F5212">
        <v>19000</v>
      </c>
      <c r="K5212" s="16">
        <f t="shared" si="243"/>
        <v>19152</v>
      </c>
      <c r="L5212" s="16">
        <f t="shared" si="244"/>
        <v>20160</v>
      </c>
      <c r="M5212" s="16">
        <f t="shared" si="245"/>
        <v>22909.090909090908</v>
      </c>
      <c r="N5212" t="e">
        <f>INDEX(XML!$A$2:$R$782,MATCH(C5212,XML!$D$2:$D$737,0),2)</f>
        <v>#N/A</v>
      </c>
    </row>
    <row r="5213" spans="1:14" ht="22.5" customHeight="1" x14ac:dyDescent="0.25">
      <c r="A5213" s="184" t="s">
        <v>23743</v>
      </c>
      <c r="B5213" s="184"/>
      <c r="C5213" s="185"/>
      <c r="D5213" s="185"/>
      <c r="E5213" s="184"/>
      <c r="F5213" s="184"/>
      <c r="G5213" s="184"/>
      <c r="H5213" s="184"/>
      <c r="I5213" s="184"/>
      <c r="J5213" s="184"/>
      <c r="K5213" s="16">
        <f t="shared" si="243"/>
        <v>0</v>
      </c>
      <c r="L5213" s="16">
        <f t="shared" si="244"/>
        <v>0</v>
      </c>
      <c r="M5213" s="16">
        <f t="shared" si="245"/>
        <v>0</v>
      </c>
      <c r="N5213" t="e">
        <f>INDEX(XML!$A$2:$R$782,MATCH(C5213,XML!$D$2:$D$737,0),2)</f>
        <v>#N/A</v>
      </c>
    </row>
    <row r="5214" spans="1:14" ht="22.5" customHeight="1" x14ac:dyDescent="0.2">
      <c r="A5214">
        <v>41259</v>
      </c>
      <c r="B5214" t="s">
        <v>6188</v>
      </c>
      <c r="C5214" s="15" t="s">
        <v>6189</v>
      </c>
      <c r="D5214" s="15" t="s">
        <v>24927</v>
      </c>
      <c r="E5214">
        <v>21500</v>
      </c>
      <c r="F5214">
        <v>28667</v>
      </c>
      <c r="H5214">
        <v>7</v>
      </c>
      <c r="K5214" s="16">
        <f t="shared" si="243"/>
        <v>24080</v>
      </c>
      <c r="L5214" s="16">
        <f t="shared" si="244"/>
        <v>25347.36842105263</v>
      </c>
      <c r="M5214" s="16">
        <f t="shared" si="245"/>
        <v>28803.827751196168</v>
      </c>
      <c r="N5214" t="e">
        <f>INDEX(XML!$A$2:$R$782,MATCH(C5214,XML!$D$2:$D$737,0),2)</f>
        <v>#N/A</v>
      </c>
    </row>
    <row r="5215" spans="1:14" ht="22.5" customHeight="1" x14ac:dyDescent="0.2">
      <c r="A5215">
        <v>35053</v>
      </c>
      <c r="B5215" t="s">
        <v>6204</v>
      </c>
      <c r="C5215" s="15" t="s">
        <v>6205</v>
      </c>
      <c r="D5215" s="15" t="s">
        <v>6206</v>
      </c>
      <c r="E5215">
        <v>5750</v>
      </c>
      <c r="F5215">
        <v>6409</v>
      </c>
      <c r="K5215" s="16">
        <f t="shared" si="243"/>
        <v>6440</v>
      </c>
      <c r="L5215" s="16">
        <f t="shared" si="244"/>
        <v>6778.9473684210525</v>
      </c>
      <c r="M5215" s="16">
        <f t="shared" si="245"/>
        <v>7703.3492822966509</v>
      </c>
      <c r="N5215" t="e">
        <f>INDEX(XML!$A$2:$R$782,MATCH(C5215,XML!$D$2:$D$737,0),2)</f>
        <v>#N/A</v>
      </c>
    </row>
    <row r="5216" spans="1:14" ht="22.5" customHeight="1" x14ac:dyDescent="0.2">
      <c r="A5216">
        <v>58696</v>
      </c>
      <c r="B5216" t="s">
        <v>17488</v>
      </c>
      <c r="C5216" s="15" t="s">
        <v>17489</v>
      </c>
      <c r="D5216" s="15" t="s">
        <v>17490</v>
      </c>
      <c r="E5216">
        <v>8727</v>
      </c>
      <c r="F5216">
        <v>12990</v>
      </c>
      <c r="H5216" t="s">
        <v>746</v>
      </c>
      <c r="K5216" s="16">
        <f t="shared" si="243"/>
        <v>9774.24</v>
      </c>
      <c r="L5216" s="16">
        <f t="shared" si="244"/>
        <v>10288.673684210526</v>
      </c>
      <c r="M5216" s="16">
        <f t="shared" si="245"/>
        <v>11691.674641148325</v>
      </c>
      <c r="N5216" t="e">
        <f>INDEX(XML!$A$2:$R$782,MATCH(C5216,XML!$D$2:$D$737,0),2)</f>
        <v>#N/A</v>
      </c>
    </row>
    <row r="5217" spans="1:14" ht="22.5" customHeight="1" x14ac:dyDescent="0.2">
      <c r="A5217">
        <v>64805</v>
      </c>
      <c r="B5217" t="s">
        <v>35091</v>
      </c>
      <c r="C5217" s="15" t="s">
        <v>24928</v>
      </c>
      <c r="D5217" s="15" t="s">
        <v>24929</v>
      </c>
      <c r="E5217">
        <v>4207</v>
      </c>
      <c r="F5217">
        <v>6990</v>
      </c>
      <c r="H5217" t="s">
        <v>746</v>
      </c>
      <c r="K5217" s="16">
        <f t="shared" si="243"/>
        <v>4711.84</v>
      </c>
      <c r="L5217" s="16">
        <f t="shared" si="244"/>
        <v>4959.8315789473681</v>
      </c>
      <c r="M5217" s="16">
        <f t="shared" si="245"/>
        <v>5636.1722488038276</v>
      </c>
      <c r="N5217" t="e">
        <f>INDEX(XML!$A$2:$R$782,MATCH(C5217,XML!$D$2:$D$737,0),2)</f>
        <v>#N/A</v>
      </c>
    </row>
    <row r="5218" spans="1:14" ht="45" x14ac:dyDescent="0.2">
      <c r="A5218">
        <v>29037</v>
      </c>
      <c r="B5218" t="s">
        <v>6059</v>
      </c>
      <c r="C5218" s="15" t="s">
        <v>6060</v>
      </c>
      <c r="D5218" s="15" t="s">
        <v>6061</v>
      </c>
      <c r="E5218">
        <v>11212</v>
      </c>
      <c r="F5218">
        <v>13190</v>
      </c>
      <c r="K5218" s="16">
        <f t="shared" si="243"/>
        <v>12557.44</v>
      </c>
      <c r="L5218" s="16">
        <f t="shared" si="244"/>
        <v>13218.357894736842</v>
      </c>
      <c r="M5218" s="16">
        <f t="shared" si="245"/>
        <v>15020.861244019139</v>
      </c>
      <c r="N5218">
        <f>INDEX(XML!$A$2:$R$782,MATCH(C5218,XML!$D$2:$D$737,0),2)</f>
        <v>10000018017</v>
      </c>
    </row>
    <row r="5219" spans="1:14" ht="56.25" x14ac:dyDescent="0.2">
      <c r="A5219">
        <v>24090</v>
      </c>
      <c r="B5219" t="s">
        <v>6062</v>
      </c>
      <c r="C5219" s="15" t="s">
        <v>6063</v>
      </c>
      <c r="D5219" s="15" t="s">
        <v>6064</v>
      </c>
      <c r="E5219">
        <v>12147</v>
      </c>
      <c r="F5219">
        <v>14290</v>
      </c>
      <c r="H5219">
        <v>47</v>
      </c>
      <c r="I5219">
        <v>1</v>
      </c>
      <c r="K5219" s="16">
        <f t="shared" si="243"/>
        <v>13604.64</v>
      </c>
      <c r="L5219" s="16">
        <f t="shared" si="244"/>
        <v>14320.673684210526</v>
      </c>
      <c r="M5219" s="16">
        <f t="shared" si="245"/>
        <v>16273.492822966507</v>
      </c>
      <c r="N5219" t="e">
        <f>INDEX(XML!$A$2:$R$782,MATCH(C5219,XML!$D$2:$D$737,0),2)</f>
        <v>#N/A</v>
      </c>
    </row>
    <row r="5220" spans="1:14" ht="56.25" x14ac:dyDescent="0.2">
      <c r="A5220">
        <v>15935</v>
      </c>
      <c r="B5220" t="s">
        <v>6065</v>
      </c>
      <c r="C5220" s="15" t="s">
        <v>6066</v>
      </c>
      <c r="D5220" s="15" t="s">
        <v>6067</v>
      </c>
      <c r="E5220">
        <v>12147</v>
      </c>
      <c r="F5220">
        <v>14290</v>
      </c>
      <c r="H5220" t="s">
        <v>746</v>
      </c>
      <c r="K5220" s="16">
        <f t="shared" si="243"/>
        <v>13604.64</v>
      </c>
      <c r="L5220" s="16">
        <f t="shared" si="244"/>
        <v>14320.673684210526</v>
      </c>
      <c r="M5220" s="16">
        <f t="shared" si="245"/>
        <v>16273.492822966507</v>
      </c>
      <c r="N5220">
        <f>INDEX(XML!$A$2:$R$782,MATCH(C5220,XML!$D$2:$D$737,0),2)</f>
        <v>10000018021</v>
      </c>
    </row>
    <row r="5221" spans="1:14" ht="67.5" x14ac:dyDescent="0.2">
      <c r="A5221">
        <v>24081</v>
      </c>
      <c r="B5221" t="s">
        <v>6070</v>
      </c>
      <c r="C5221" s="15" t="s">
        <v>6071</v>
      </c>
      <c r="D5221" s="15" t="s">
        <v>6072</v>
      </c>
      <c r="E5221">
        <v>13507</v>
      </c>
      <c r="F5221">
        <v>15890</v>
      </c>
      <c r="H5221" t="s">
        <v>746</v>
      </c>
      <c r="K5221" s="16">
        <f t="shared" si="243"/>
        <v>15127.84</v>
      </c>
      <c r="L5221" s="16">
        <f t="shared" si="244"/>
        <v>15924.042105263157</v>
      </c>
      <c r="M5221" s="16">
        <f t="shared" si="245"/>
        <v>18095.502392344497</v>
      </c>
      <c r="N5221" t="str">
        <f>INDEX(XML!$A$2:$R$782,MATCH(C5221,XML!$D$2:$D$737,0),2)</f>
        <v>7600053_388622</v>
      </c>
    </row>
    <row r="5222" spans="1:14" ht="67.5" x14ac:dyDescent="0.2">
      <c r="A5222">
        <v>24095</v>
      </c>
      <c r="B5222" t="s">
        <v>6076</v>
      </c>
      <c r="C5222" s="15" t="s">
        <v>6077</v>
      </c>
      <c r="D5222" s="15" t="s">
        <v>6078</v>
      </c>
      <c r="E5222">
        <v>16992</v>
      </c>
      <c r="F5222">
        <v>19990</v>
      </c>
      <c r="H5222" t="s">
        <v>746</v>
      </c>
      <c r="K5222" s="16">
        <f t="shared" si="243"/>
        <v>19031.04</v>
      </c>
      <c r="L5222" s="16">
        <f t="shared" si="244"/>
        <v>20032.673684210527</v>
      </c>
      <c r="M5222" s="16">
        <f t="shared" si="245"/>
        <v>22764.401913875601</v>
      </c>
      <c r="N5222" t="str">
        <f>INDEX(XML!$A$2:$R$782,MATCH(C5222,XML!$D$2:$D$737,0),2)</f>
        <v>7600048_100088</v>
      </c>
    </row>
    <row r="5223" spans="1:14" ht="67.5" x14ac:dyDescent="0.2">
      <c r="A5223">
        <v>37355</v>
      </c>
      <c r="B5223" t="s">
        <v>6079</v>
      </c>
      <c r="C5223" s="15" t="s">
        <v>6080</v>
      </c>
      <c r="D5223" s="15" t="s">
        <v>6081</v>
      </c>
      <c r="E5223">
        <v>17842</v>
      </c>
      <c r="F5223">
        <v>20990</v>
      </c>
      <c r="H5223">
        <v>44</v>
      </c>
      <c r="K5223" s="16">
        <f t="shared" si="243"/>
        <v>19983.04</v>
      </c>
      <c r="L5223" s="16">
        <f t="shared" si="244"/>
        <v>21034.778947368421</v>
      </c>
      <c r="M5223" s="16">
        <f t="shared" si="245"/>
        <v>23903.157894736843</v>
      </c>
      <c r="N5223" t="e">
        <f>INDEX(XML!$A$2:$R$782,MATCH(C5223,XML!$D$2:$D$737,0),2)</f>
        <v>#N/A</v>
      </c>
    </row>
    <row r="5224" spans="1:14" ht="67.5" x14ac:dyDescent="0.2">
      <c r="A5224">
        <v>24093</v>
      </c>
      <c r="B5224" t="s">
        <v>6082</v>
      </c>
      <c r="C5224" s="15" t="s">
        <v>6083</v>
      </c>
      <c r="D5224" s="15" t="s">
        <v>6084</v>
      </c>
      <c r="E5224">
        <v>21242</v>
      </c>
      <c r="F5224">
        <v>24990</v>
      </c>
      <c r="H5224" t="s">
        <v>746</v>
      </c>
      <c r="K5224" s="16">
        <f t="shared" si="243"/>
        <v>23791.040000000001</v>
      </c>
      <c r="L5224" s="16">
        <f t="shared" si="244"/>
        <v>25043.200000000001</v>
      </c>
      <c r="M5224" s="16">
        <f t="shared" si="245"/>
        <v>28458.18181818182</v>
      </c>
      <c r="N5224" t="e">
        <f>INDEX(XML!$A$2:$R$782,MATCH(C5224,XML!$D$2:$D$737,0),2)</f>
        <v>#N/A</v>
      </c>
    </row>
    <row r="5225" spans="1:14" ht="45" x14ac:dyDescent="0.2">
      <c r="A5225">
        <v>30552</v>
      </c>
      <c r="B5225" t="s">
        <v>37587</v>
      </c>
      <c r="C5225" s="15" t="s">
        <v>37588</v>
      </c>
      <c r="D5225" s="15" t="s">
        <v>37589</v>
      </c>
      <c r="E5225">
        <v>19312</v>
      </c>
      <c r="F5225">
        <v>22990</v>
      </c>
      <c r="H5225">
        <v>1</v>
      </c>
      <c r="K5225" s="16">
        <f t="shared" si="243"/>
        <v>21629.439999999999</v>
      </c>
      <c r="L5225" s="16">
        <f t="shared" si="244"/>
        <v>22767.831578947367</v>
      </c>
      <c r="M5225" s="16">
        <f t="shared" si="245"/>
        <v>25872.535885167461</v>
      </c>
      <c r="N5225" t="e">
        <f>INDEX(XML!$A$2:$R$782,MATCH(C5225,XML!$D$2:$D$737,0),2)</f>
        <v>#N/A</v>
      </c>
    </row>
    <row r="5226" spans="1:14" ht="56.25" x14ac:dyDescent="0.2">
      <c r="A5226">
        <v>37354</v>
      </c>
      <c r="B5226" t="s">
        <v>6085</v>
      </c>
      <c r="C5226" s="15" t="s">
        <v>6086</v>
      </c>
      <c r="D5226" s="15" t="s">
        <v>24930</v>
      </c>
      <c r="E5226">
        <v>21242</v>
      </c>
      <c r="F5226">
        <v>24990</v>
      </c>
      <c r="K5226" s="16">
        <f t="shared" si="243"/>
        <v>23791.040000000001</v>
      </c>
      <c r="L5226" s="16">
        <f t="shared" si="244"/>
        <v>25043.200000000001</v>
      </c>
      <c r="M5226" s="16">
        <f t="shared" si="245"/>
        <v>28458.18181818182</v>
      </c>
      <c r="N5226" t="e">
        <f>INDEX(XML!$A$2:$R$782,MATCH(C5226,XML!$D$2:$D$737,0),2)</f>
        <v>#N/A</v>
      </c>
    </row>
    <row r="5227" spans="1:14" ht="78.75" x14ac:dyDescent="0.2">
      <c r="A5227">
        <v>24089</v>
      </c>
      <c r="B5227" t="s">
        <v>6087</v>
      </c>
      <c r="C5227" s="15" t="s">
        <v>6088</v>
      </c>
      <c r="D5227" s="15" t="s">
        <v>24931</v>
      </c>
      <c r="E5227">
        <v>34842</v>
      </c>
      <c r="F5227">
        <v>40990</v>
      </c>
      <c r="H5227">
        <v>22</v>
      </c>
      <c r="K5227" s="16">
        <f t="shared" si="243"/>
        <v>39023.040000000001</v>
      </c>
      <c r="L5227" s="16">
        <f t="shared" si="244"/>
        <v>41076.884210526317</v>
      </c>
      <c r="M5227" s="16">
        <f t="shared" si="245"/>
        <v>46678.277511961729</v>
      </c>
      <c r="N5227" t="e">
        <f>INDEX(XML!$A$2:$R$782,MATCH(C5227,XML!$D$2:$D$737,0),2)</f>
        <v>#N/A</v>
      </c>
    </row>
    <row r="5228" spans="1:14" ht="22.5" customHeight="1" x14ac:dyDescent="0.2">
      <c r="A5228">
        <v>69768</v>
      </c>
      <c r="B5228" t="s">
        <v>26672</v>
      </c>
      <c r="C5228" s="15" t="s">
        <v>26673</v>
      </c>
      <c r="D5228" s="15" t="s">
        <v>26674</v>
      </c>
      <c r="E5228">
        <v>26342</v>
      </c>
      <c r="F5228">
        <v>30990</v>
      </c>
      <c r="K5228" s="16">
        <f t="shared" si="243"/>
        <v>29503.040000000001</v>
      </c>
      <c r="L5228" s="16">
        <f t="shared" si="244"/>
        <v>31055.831578947367</v>
      </c>
      <c r="M5228" s="16">
        <f t="shared" si="245"/>
        <v>35290.717703349277</v>
      </c>
      <c r="N5228" t="e">
        <f>INDEX(XML!$A$2:$R$782,MATCH(C5228,XML!$D$2:$D$737,0),2)</f>
        <v>#N/A</v>
      </c>
    </row>
    <row r="5229" spans="1:14" ht="67.5" x14ac:dyDescent="0.2">
      <c r="A5229">
        <v>38175</v>
      </c>
      <c r="B5229" t="s">
        <v>6089</v>
      </c>
      <c r="C5229" s="15" t="s">
        <v>6090</v>
      </c>
      <c r="D5229" s="15" t="s">
        <v>6091</v>
      </c>
      <c r="E5229">
        <v>35692</v>
      </c>
      <c r="F5229">
        <v>41990</v>
      </c>
      <c r="K5229" s="16">
        <f t="shared" si="243"/>
        <v>39975.040000000001</v>
      </c>
      <c r="L5229" s="16">
        <f t="shared" si="244"/>
        <v>42078.989473684211</v>
      </c>
      <c r="M5229" s="16">
        <f t="shared" si="245"/>
        <v>47817.033492822964</v>
      </c>
      <c r="N5229" t="e">
        <f>INDEX(XML!$A$2:$R$782,MATCH(C5229,XML!$D$2:$D$737,0),2)</f>
        <v>#N/A</v>
      </c>
    </row>
    <row r="5230" spans="1:14" ht="22.5" customHeight="1" x14ac:dyDescent="0.2">
      <c r="A5230">
        <v>79404</v>
      </c>
      <c r="B5230" t="s">
        <v>37590</v>
      </c>
      <c r="C5230" s="15" t="s">
        <v>37591</v>
      </c>
      <c r="D5230" s="15" t="s">
        <v>41932</v>
      </c>
      <c r="E5230">
        <v>26872</v>
      </c>
      <c r="F5230">
        <v>31990</v>
      </c>
      <c r="H5230">
        <v>3</v>
      </c>
      <c r="K5230" s="16">
        <f t="shared" si="243"/>
        <v>30096.639999999999</v>
      </c>
      <c r="L5230" s="16">
        <f t="shared" si="244"/>
        <v>31680.673684210527</v>
      </c>
      <c r="M5230" s="16">
        <f t="shared" si="245"/>
        <v>36000.765550239237</v>
      </c>
      <c r="N5230" t="e">
        <f>INDEX(XML!$A$2:$R$782,MATCH(C5230,XML!$D$2:$D$737,0),2)</f>
        <v>#N/A</v>
      </c>
    </row>
    <row r="5231" spans="1:14" ht="56.25" x14ac:dyDescent="0.2">
      <c r="A5231">
        <v>37668</v>
      </c>
      <c r="B5231" t="s">
        <v>6092</v>
      </c>
      <c r="C5231" s="15" t="s">
        <v>6093</v>
      </c>
      <c r="D5231" s="15" t="s">
        <v>6094</v>
      </c>
      <c r="E5231">
        <v>48442</v>
      </c>
      <c r="F5231">
        <v>56990</v>
      </c>
      <c r="H5231">
        <v>1</v>
      </c>
      <c r="K5231" s="16">
        <f t="shared" si="243"/>
        <v>54255.040000000001</v>
      </c>
      <c r="L5231" s="16">
        <f t="shared" si="244"/>
        <v>57110.568421052631</v>
      </c>
      <c r="M5231" s="16">
        <f t="shared" si="245"/>
        <v>64898.373205741627</v>
      </c>
      <c r="N5231" t="e">
        <f>INDEX(XML!$A$2:$R$782,MATCH(C5231,XML!$D$2:$D$737,0),2)</f>
        <v>#N/A</v>
      </c>
    </row>
    <row r="5232" spans="1:14" ht="45" x14ac:dyDescent="0.2">
      <c r="A5232">
        <v>58680</v>
      </c>
      <c r="B5232" t="s">
        <v>16001</v>
      </c>
      <c r="C5232" s="15" t="s">
        <v>16002</v>
      </c>
      <c r="D5232" s="15" t="s">
        <v>16003</v>
      </c>
      <c r="E5232">
        <v>46742</v>
      </c>
      <c r="F5232">
        <v>54990</v>
      </c>
      <c r="H5232">
        <v>11</v>
      </c>
      <c r="K5232" s="16">
        <f t="shared" si="243"/>
        <v>52351.040000000001</v>
      </c>
      <c r="L5232" s="16">
        <f t="shared" si="244"/>
        <v>55106.357894736844</v>
      </c>
      <c r="M5232" s="16">
        <f t="shared" si="245"/>
        <v>62620.861244019143</v>
      </c>
      <c r="N5232" t="e">
        <f>INDEX(XML!$A$2:$R$782,MATCH(C5232,XML!$D$2:$D$737,0),2)</f>
        <v>#N/A</v>
      </c>
    </row>
    <row r="5233" spans="1:14" ht="56.25" x14ac:dyDescent="0.2">
      <c r="A5233">
        <v>71950</v>
      </c>
      <c r="B5233" t="s">
        <v>28992</v>
      </c>
      <c r="C5233" s="15" t="s">
        <v>34002</v>
      </c>
      <c r="D5233" s="15" t="s">
        <v>34003</v>
      </c>
      <c r="E5233">
        <v>42492</v>
      </c>
      <c r="F5233">
        <v>49990</v>
      </c>
      <c r="H5233">
        <v>15</v>
      </c>
      <c r="K5233" s="16">
        <f t="shared" si="243"/>
        <v>47591.040000000001</v>
      </c>
      <c r="L5233" s="16">
        <f t="shared" si="244"/>
        <v>50095.831578947371</v>
      </c>
      <c r="M5233" s="16">
        <f t="shared" si="245"/>
        <v>56927.081339712924</v>
      </c>
      <c r="N5233" t="e">
        <f>INDEX(XML!$A$2:$R$782,MATCH(C5233,XML!$D$2:$D$737,0),2)</f>
        <v>#N/A</v>
      </c>
    </row>
    <row r="5234" spans="1:14" ht="22.5" customHeight="1" x14ac:dyDescent="0.2">
      <c r="A5234">
        <v>30220</v>
      </c>
      <c r="B5234" t="s">
        <v>6190</v>
      </c>
      <c r="C5234" s="15" t="s">
        <v>6191</v>
      </c>
      <c r="D5234" s="15" t="s">
        <v>6192</v>
      </c>
      <c r="E5234">
        <v>7454</v>
      </c>
      <c r="F5234">
        <v>9090</v>
      </c>
      <c r="H5234" t="s">
        <v>746</v>
      </c>
      <c r="K5234" s="16">
        <f t="shared" si="243"/>
        <v>8348.48</v>
      </c>
      <c r="L5234" s="16">
        <f t="shared" si="244"/>
        <v>8787.8736842105263</v>
      </c>
      <c r="M5234" s="16">
        <f t="shared" si="245"/>
        <v>9986.2200956937795</v>
      </c>
      <c r="N5234" t="e">
        <f>INDEX(XML!$A$2:$R$782,MATCH(C5234,XML!$D$2:$D$737,0),2)</f>
        <v>#N/A</v>
      </c>
    </row>
    <row r="5235" spans="1:14" ht="45" x14ac:dyDescent="0.2">
      <c r="A5235">
        <v>58684</v>
      </c>
      <c r="B5235" t="s">
        <v>15839</v>
      </c>
      <c r="C5235" s="15" t="s">
        <v>15840</v>
      </c>
      <c r="D5235" s="15" t="s">
        <v>15841</v>
      </c>
      <c r="E5235">
        <v>9750</v>
      </c>
      <c r="F5235">
        <v>11890</v>
      </c>
      <c r="H5235">
        <v>33</v>
      </c>
      <c r="K5235" s="16">
        <f t="shared" si="243"/>
        <v>10920</v>
      </c>
      <c r="L5235" s="16">
        <f t="shared" si="244"/>
        <v>11494.736842105263</v>
      </c>
      <c r="M5235" s="16">
        <f t="shared" si="245"/>
        <v>13062.200956937799</v>
      </c>
      <c r="N5235" t="e">
        <f>INDEX(XML!$A$2:$R$782,MATCH(C5235,XML!$D$2:$D$737,0),2)</f>
        <v>#N/A</v>
      </c>
    </row>
    <row r="5236" spans="1:14" ht="22.5" customHeight="1" x14ac:dyDescent="0.2">
      <c r="A5236">
        <v>37666</v>
      </c>
      <c r="B5236" t="s">
        <v>6193</v>
      </c>
      <c r="C5236" s="15" t="s">
        <v>6194</v>
      </c>
      <c r="D5236" s="15" t="s">
        <v>6195</v>
      </c>
      <c r="E5236">
        <v>11636</v>
      </c>
      <c r="F5236">
        <v>14190</v>
      </c>
      <c r="H5236" t="s">
        <v>746</v>
      </c>
      <c r="K5236" s="16">
        <f t="shared" si="243"/>
        <v>13032.32</v>
      </c>
      <c r="L5236" s="16">
        <f t="shared" si="244"/>
        <v>13718.231578947369</v>
      </c>
      <c r="M5236" s="16">
        <f t="shared" si="245"/>
        <v>15588.899521531101</v>
      </c>
      <c r="N5236" t="str">
        <f>INDEX(XML!$A$2:$R$782,MATCH(C5236,XML!$D$2:$D$737,0),2)</f>
        <v>101385213_559544</v>
      </c>
    </row>
    <row r="5237" spans="1:14" ht="22.5" customHeight="1" x14ac:dyDescent="0.2">
      <c r="A5237">
        <v>58683</v>
      </c>
      <c r="B5237" t="s">
        <v>16004</v>
      </c>
      <c r="C5237" s="15" t="s">
        <v>16005</v>
      </c>
      <c r="D5237" s="15" t="s">
        <v>16006</v>
      </c>
      <c r="E5237">
        <v>24592</v>
      </c>
      <c r="F5237">
        <v>29990</v>
      </c>
      <c r="K5237" s="16">
        <f t="shared" si="243"/>
        <v>27543.040000000001</v>
      </c>
      <c r="L5237" s="16">
        <f t="shared" si="244"/>
        <v>28992.673684210527</v>
      </c>
      <c r="M5237" s="16">
        <f t="shared" si="245"/>
        <v>32946.220095693781</v>
      </c>
      <c r="N5237" t="e">
        <f>INDEX(XML!$A$2:$R$782,MATCH(C5237,XML!$D$2:$D$737,0),2)</f>
        <v>#N/A</v>
      </c>
    </row>
    <row r="5238" spans="1:14" ht="15.75" x14ac:dyDescent="0.25">
      <c r="A5238" s="184" t="s">
        <v>23748</v>
      </c>
      <c r="B5238" s="184"/>
      <c r="C5238" s="185"/>
      <c r="D5238" s="185"/>
      <c r="E5238" s="184"/>
      <c r="F5238" s="184"/>
      <c r="G5238" s="184"/>
      <c r="H5238" s="184"/>
      <c r="I5238" s="184"/>
      <c r="J5238" s="184"/>
      <c r="K5238" s="16">
        <f t="shared" si="243"/>
        <v>0</v>
      </c>
      <c r="L5238" s="16">
        <f t="shared" si="244"/>
        <v>0</v>
      </c>
      <c r="M5238" s="16">
        <f t="shared" si="245"/>
        <v>0</v>
      </c>
      <c r="N5238" t="e">
        <f>INDEX(XML!$A$2:$R$782,MATCH(C5238,XML!$D$2:$D$737,0),2)</f>
        <v>#N/A</v>
      </c>
    </row>
    <row r="5239" spans="1:14" ht="67.5" x14ac:dyDescent="0.2">
      <c r="A5239">
        <v>60269</v>
      </c>
      <c r="B5239" t="s">
        <v>28514</v>
      </c>
      <c r="C5239" s="15" t="s">
        <v>28515</v>
      </c>
      <c r="D5239" s="15" t="s">
        <v>28516</v>
      </c>
      <c r="E5239">
        <v>13800</v>
      </c>
      <c r="F5239">
        <v>38480</v>
      </c>
      <c r="H5239" t="s">
        <v>746</v>
      </c>
      <c r="K5239" s="16">
        <f t="shared" si="243"/>
        <v>15456</v>
      </c>
      <c r="L5239" s="16">
        <f t="shared" si="244"/>
        <v>16269.473684210527</v>
      </c>
      <c r="M5239" s="16">
        <f t="shared" si="245"/>
        <v>18488.038277511961</v>
      </c>
      <c r="N5239" t="e">
        <f>INDEX(XML!$A$2:$R$782,MATCH(C5239,XML!$D$2:$D$737,0),2)</f>
        <v>#N/A</v>
      </c>
    </row>
    <row r="5240" spans="1:14" ht="90" x14ac:dyDescent="0.2">
      <c r="A5240">
        <v>60278</v>
      </c>
      <c r="B5240" t="s">
        <v>28517</v>
      </c>
      <c r="C5240" s="15" t="s">
        <v>28518</v>
      </c>
      <c r="D5240" s="15" t="s">
        <v>28519</v>
      </c>
      <c r="E5240">
        <v>85300</v>
      </c>
      <c r="F5240">
        <v>238576</v>
      </c>
      <c r="H5240" t="s">
        <v>746</v>
      </c>
      <c r="K5240" s="16">
        <f t="shared" si="243"/>
        <v>91271</v>
      </c>
      <c r="L5240" s="16">
        <f t="shared" si="244"/>
        <v>96074.736842105267</v>
      </c>
      <c r="M5240" s="16">
        <f t="shared" si="245"/>
        <v>109175.83732057415</v>
      </c>
      <c r="N5240" t="e">
        <f>INDEX(XML!$A$2:$R$782,MATCH(C5240,XML!$D$2:$D$737,0),2)</f>
        <v>#N/A</v>
      </c>
    </row>
    <row r="5241" spans="1:14" ht="78.75" x14ac:dyDescent="0.2">
      <c r="A5241">
        <v>67575</v>
      </c>
      <c r="B5241" t="s">
        <v>30844</v>
      </c>
      <c r="C5241" s="15" t="s">
        <v>30845</v>
      </c>
      <c r="D5241" s="15" t="s">
        <v>30846</v>
      </c>
      <c r="E5241">
        <v>14200</v>
      </c>
      <c r="F5241">
        <v>25230</v>
      </c>
      <c r="H5241" t="s">
        <v>746</v>
      </c>
      <c r="K5241" s="16">
        <f t="shared" si="243"/>
        <v>15904</v>
      </c>
      <c r="L5241" s="16">
        <f t="shared" si="244"/>
        <v>16741.052631578947</v>
      </c>
      <c r="M5241" s="16">
        <f t="shared" si="245"/>
        <v>19023.923444976073</v>
      </c>
      <c r="N5241" t="e">
        <f>INDEX(XML!$A$2:$R$782,MATCH(C5241,XML!$D$2:$D$737,0),2)</f>
        <v>#N/A</v>
      </c>
    </row>
    <row r="5242" spans="1:14" ht="22.5" customHeight="1" x14ac:dyDescent="0.2">
      <c r="A5242">
        <v>51080</v>
      </c>
      <c r="B5242" t="s">
        <v>6549</v>
      </c>
      <c r="C5242" s="15" t="s">
        <v>6550</v>
      </c>
      <c r="D5242" s="15" t="s">
        <v>6551</v>
      </c>
      <c r="E5242">
        <v>15500</v>
      </c>
      <c r="F5242">
        <v>27170</v>
      </c>
      <c r="H5242" t="s">
        <v>746</v>
      </c>
      <c r="K5242" s="16">
        <f t="shared" si="243"/>
        <v>17360</v>
      </c>
      <c r="L5242" s="16">
        <f t="shared" si="244"/>
        <v>18273.684210526317</v>
      </c>
      <c r="M5242" s="16">
        <f t="shared" si="245"/>
        <v>20765.55023923445</v>
      </c>
      <c r="N5242" t="e">
        <f>INDEX(XML!$A$2:$R$782,MATCH(C5242,XML!$D$2:$D$737,0),2)</f>
        <v>#N/A</v>
      </c>
    </row>
    <row r="5243" spans="1:14" ht="22.5" customHeight="1" x14ac:dyDescent="0.2">
      <c r="A5243">
        <v>51078</v>
      </c>
      <c r="B5243" t="s">
        <v>6552</v>
      </c>
      <c r="C5243" s="15" t="s">
        <v>6553</v>
      </c>
      <c r="D5243" s="15" t="s">
        <v>6554</v>
      </c>
      <c r="E5243">
        <v>15200</v>
      </c>
      <c r="F5243">
        <v>27170</v>
      </c>
      <c r="H5243" t="s">
        <v>746</v>
      </c>
      <c r="K5243" s="16">
        <f t="shared" si="243"/>
        <v>17024</v>
      </c>
      <c r="L5243" s="16">
        <f t="shared" si="244"/>
        <v>17920</v>
      </c>
      <c r="M5243" s="16">
        <f t="shared" si="245"/>
        <v>20363.636363636364</v>
      </c>
      <c r="N5243" t="e">
        <f>INDEX(XML!$A$2:$R$782,MATCH(C5243,XML!$D$2:$D$737,0),2)</f>
        <v>#N/A</v>
      </c>
    </row>
    <row r="5244" spans="1:14" ht="22.5" customHeight="1" x14ac:dyDescent="0.2">
      <c r="A5244">
        <v>51082</v>
      </c>
      <c r="B5244" t="s">
        <v>6555</v>
      </c>
      <c r="C5244" s="15" t="s">
        <v>6556</v>
      </c>
      <c r="D5244" s="15" t="s">
        <v>6557</v>
      </c>
      <c r="E5244">
        <v>16500</v>
      </c>
      <c r="F5244">
        <v>29110</v>
      </c>
      <c r="H5244" t="s">
        <v>746</v>
      </c>
      <c r="K5244" s="16">
        <f t="shared" si="243"/>
        <v>18480</v>
      </c>
      <c r="L5244" s="16">
        <f t="shared" si="244"/>
        <v>19452.63157894737</v>
      </c>
      <c r="M5244" s="16">
        <f t="shared" si="245"/>
        <v>22105.26315789474</v>
      </c>
      <c r="N5244" t="str">
        <f>INDEX(XML!$A$2:$R$782,MATCH(C5244,XML!$D$2:$D$737,0),2)</f>
        <v>101150048_441619</v>
      </c>
    </row>
    <row r="5245" spans="1:14" ht="22.5" customHeight="1" x14ac:dyDescent="0.2">
      <c r="A5245">
        <v>51076</v>
      </c>
      <c r="B5245" t="s">
        <v>6546</v>
      </c>
      <c r="C5245" s="15" t="s">
        <v>6547</v>
      </c>
      <c r="D5245" s="15" t="s">
        <v>6548</v>
      </c>
      <c r="E5245">
        <v>14000</v>
      </c>
      <c r="F5245">
        <v>25230</v>
      </c>
      <c r="H5245" t="s">
        <v>746</v>
      </c>
      <c r="K5245" s="16">
        <f t="shared" si="243"/>
        <v>15680</v>
      </c>
      <c r="L5245" s="16">
        <f t="shared" si="244"/>
        <v>16505.263157894737</v>
      </c>
      <c r="M5245" s="16">
        <f t="shared" si="245"/>
        <v>18755.980861244021</v>
      </c>
      <c r="N5245" t="str">
        <f>INDEX(XML!$A$2:$R$782,MATCH(C5245,XML!$D$2:$D$737,0),2)</f>
        <v>101147198_150718</v>
      </c>
    </row>
    <row r="5246" spans="1:14" ht="90" x14ac:dyDescent="0.2">
      <c r="A5246">
        <v>51092</v>
      </c>
      <c r="B5246" t="s">
        <v>36354</v>
      </c>
      <c r="C5246" s="15" t="s">
        <v>36355</v>
      </c>
      <c r="D5246" s="15" t="s">
        <v>36356</v>
      </c>
      <c r="E5246">
        <v>47300</v>
      </c>
      <c r="F5246">
        <v>70510</v>
      </c>
      <c r="H5246">
        <v>1</v>
      </c>
      <c r="K5246" s="16">
        <f t="shared" si="243"/>
        <v>52976</v>
      </c>
      <c r="L5246" s="16">
        <f t="shared" si="244"/>
        <v>55764.210526315786</v>
      </c>
      <c r="M5246" s="16">
        <f t="shared" si="245"/>
        <v>63368.421052631573</v>
      </c>
      <c r="N5246" t="e">
        <f>INDEX(XML!$A$2:$R$782,MATCH(C5246,XML!$D$2:$D$737,0),2)</f>
        <v>#N/A</v>
      </c>
    </row>
    <row r="5247" spans="1:14" ht="22.5" customHeight="1" x14ac:dyDescent="0.2">
      <c r="A5247">
        <v>51100</v>
      </c>
      <c r="B5247" t="s">
        <v>6558</v>
      </c>
      <c r="C5247" s="15" t="s">
        <v>6559</v>
      </c>
      <c r="D5247" s="15" t="s">
        <v>6560</v>
      </c>
      <c r="E5247">
        <v>61500</v>
      </c>
      <c r="F5247">
        <v>96380</v>
      </c>
      <c r="H5247">
        <v>21</v>
      </c>
      <c r="K5247" s="16">
        <f t="shared" si="243"/>
        <v>65805</v>
      </c>
      <c r="L5247" s="16">
        <f t="shared" si="244"/>
        <v>69268.421052631573</v>
      </c>
      <c r="M5247" s="16">
        <f t="shared" si="245"/>
        <v>78714.114832535866</v>
      </c>
      <c r="N5247" t="e">
        <f>INDEX(XML!$A$2:$R$782,MATCH(C5247,XML!$D$2:$D$737,0),2)</f>
        <v>#N/A</v>
      </c>
    </row>
    <row r="5248" spans="1:14" ht="22.5" customHeight="1" x14ac:dyDescent="0.2">
      <c r="A5248">
        <v>51098</v>
      </c>
      <c r="B5248" t="s">
        <v>42036</v>
      </c>
      <c r="C5248" s="15" t="s">
        <v>42037</v>
      </c>
      <c r="D5248" s="15" t="s">
        <v>42038</v>
      </c>
      <c r="E5248">
        <v>62962</v>
      </c>
      <c r="F5248">
        <v>96380</v>
      </c>
      <c r="K5248" s="16">
        <f t="shared" si="243"/>
        <v>67369.34</v>
      </c>
      <c r="L5248" s="16">
        <f t="shared" si="244"/>
        <v>70915.094736842104</v>
      </c>
      <c r="M5248" s="16">
        <f t="shared" si="245"/>
        <v>80585.334928229669</v>
      </c>
      <c r="N5248" t="e">
        <f>INDEX(XML!$A$2:$R$782,MATCH(C5248,XML!$D$2:$D$737,0),2)</f>
        <v>#N/A</v>
      </c>
    </row>
    <row r="5249" spans="1:14" ht="22.5" customHeight="1" x14ac:dyDescent="0.2">
      <c r="A5249">
        <v>51120</v>
      </c>
      <c r="B5249" t="s">
        <v>12229</v>
      </c>
      <c r="C5249" s="15" t="s">
        <v>12230</v>
      </c>
      <c r="D5249" s="15" t="s">
        <v>12231</v>
      </c>
      <c r="E5249">
        <v>16400</v>
      </c>
      <c r="F5249">
        <v>25880</v>
      </c>
      <c r="H5249" t="s">
        <v>746</v>
      </c>
      <c r="K5249" s="16">
        <f t="shared" si="243"/>
        <v>18368</v>
      </c>
      <c r="L5249" s="16">
        <f t="shared" si="244"/>
        <v>19334.736842105263</v>
      </c>
      <c r="M5249" s="16">
        <f t="shared" si="245"/>
        <v>21971.291866028707</v>
      </c>
      <c r="N5249" t="str">
        <f>INDEX(XML!$A$2:$R$782,MATCH(C5249,XML!$D$2:$D$737,0),2)</f>
        <v>104441039_212053</v>
      </c>
    </row>
    <row r="5250" spans="1:14" ht="22.5" customHeight="1" x14ac:dyDescent="0.2">
      <c r="A5250">
        <v>51122</v>
      </c>
      <c r="B5250" t="s">
        <v>12226</v>
      </c>
      <c r="C5250" s="15" t="s">
        <v>12227</v>
      </c>
      <c r="D5250" s="15" t="s">
        <v>12228</v>
      </c>
      <c r="E5250">
        <v>15000</v>
      </c>
      <c r="F5250">
        <v>25880</v>
      </c>
      <c r="H5250" t="s">
        <v>746</v>
      </c>
      <c r="K5250" s="16">
        <f t="shared" si="243"/>
        <v>16800</v>
      </c>
      <c r="L5250" s="16">
        <f t="shared" si="244"/>
        <v>17684.21052631579</v>
      </c>
      <c r="M5250" s="16">
        <f t="shared" si="245"/>
        <v>20095.693779904308</v>
      </c>
      <c r="N5250" t="str">
        <f>INDEX(XML!$A$2:$R$782,MATCH(C5250,XML!$D$2:$D$737,0),2)</f>
        <v>105906845_232447</v>
      </c>
    </row>
    <row r="5251" spans="1:14" ht="90" x14ac:dyDescent="0.2">
      <c r="A5251">
        <v>51127</v>
      </c>
      <c r="B5251" t="s">
        <v>12224</v>
      </c>
      <c r="C5251" s="15" t="s">
        <v>12225</v>
      </c>
      <c r="D5251" s="15" t="s">
        <v>34010</v>
      </c>
      <c r="E5251">
        <v>17500</v>
      </c>
      <c r="F5251">
        <v>29110</v>
      </c>
      <c r="H5251" t="s">
        <v>746</v>
      </c>
      <c r="K5251" s="16">
        <f t="shared" si="243"/>
        <v>19600</v>
      </c>
      <c r="L5251" s="16">
        <f t="shared" si="244"/>
        <v>20631.57894736842</v>
      </c>
      <c r="M5251" s="16">
        <f t="shared" si="245"/>
        <v>23444.976076555024</v>
      </c>
      <c r="N5251" t="str">
        <f>INDEX(XML!$A$2:$R$782,MATCH(C5251,XML!$D$2:$D$737,0),2)</f>
        <v>108142398_269242</v>
      </c>
    </row>
    <row r="5252" spans="1:14" ht="78.75" x14ac:dyDescent="0.2">
      <c r="A5252">
        <v>51124</v>
      </c>
      <c r="B5252" t="s">
        <v>13883</v>
      </c>
      <c r="C5252" s="15" t="s">
        <v>13884</v>
      </c>
      <c r="D5252" s="15" t="s">
        <v>34004</v>
      </c>
      <c r="E5252">
        <v>20400</v>
      </c>
      <c r="F5252">
        <v>29110</v>
      </c>
      <c r="H5252">
        <v>14</v>
      </c>
      <c r="K5252" s="16">
        <f t="shared" si="243"/>
        <v>22848</v>
      </c>
      <c r="L5252" s="16">
        <f t="shared" si="244"/>
        <v>24050.526315789473</v>
      </c>
      <c r="M5252" s="16">
        <f t="shared" si="245"/>
        <v>27330.143540669858</v>
      </c>
      <c r="N5252" t="e">
        <f>INDEX(XML!$A$2:$R$782,MATCH(C5252,XML!$D$2:$D$737,0),2)</f>
        <v>#N/A</v>
      </c>
    </row>
    <row r="5253" spans="1:14" ht="22.5" customHeight="1" x14ac:dyDescent="0.2">
      <c r="A5253">
        <v>67580</v>
      </c>
      <c r="B5253" t="s">
        <v>30877</v>
      </c>
      <c r="C5253" s="15" t="s">
        <v>30878</v>
      </c>
      <c r="D5253" s="15" t="s">
        <v>41933</v>
      </c>
      <c r="E5253">
        <v>20500</v>
      </c>
      <c r="F5253">
        <v>29110</v>
      </c>
      <c r="H5253">
        <v>8</v>
      </c>
      <c r="K5253" s="16">
        <f t="shared" ref="K5253:K5316" si="246">IF(E5253&gt;49999,E5253+E5253*0.07,IF(E5253&lt;=49999,E5253+E5253*0.12))</f>
        <v>22960</v>
      </c>
      <c r="L5253" s="16">
        <f t="shared" ref="L5253:L5316" si="247">K5253*100/95</f>
        <v>24168.42105263158</v>
      </c>
      <c r="M5253" s="16">
        <f t="shared" ref="M5253:M5316" si="248">IF(COUNTIF(C5253,"*Dahua*"),F5253-10,L5253*100/88)</f>
        <v>27464.114832535888</v>
      </c>
      <c r="N5253" t="e">
        <f>INDEX(XML!$A$2:$R$782,MATCH(C5253,XML!$D$2:$D$737,0),2)</f>
        <v>#N/A</v>
      </c>
    </row>
    <row r="5254" spans="1:14" ht="22.5" customHeight="1" x14ac:dyDescent="0.2">
      <c r="A5254">
        <v>51140</v>
      </c>
      <c r="B5254" t="s">
        <v>13924</v>
      </c>
      <c r="C5254" s="15" t="s">
        <v>13925</v>
      </c>
      <c r="D5254" s="15" t="s">
        <v>34006</v>
      </c>
      <c r="E5254">
        <v>27000</v>
      </c>
      <c r="F5254">
        <v>38810</v>
      </c>
      <c r="H5254">
        <v>1</v>
      </c>
      <c r="K5254" s="16">
        <f t="shared" si="246"/>
        <v>30240</v>
      </c>
      <c r="L5254" s="16">
        <f t="shared" si="247"/>
        <v>31831.57894736842</v>
      </c>
      <c r="M5254" s="16">
        <f t="shared" si="248"/>
        <v>36172.248803827744</v>
      </c>
      <c r="N5254" t="e">
        <f>INDEX(XML!$A$2:$R$782,MATCH(C5254,XML!$D$2:$D$737,0),2)</f>
        <v>#N/A</v>
      </c>
    </row>
    <row r="5255" spans="1:14" ht="22.5" customHeight="1" x14ac:dyDescent="0.2">
      <c r="A5255">
        <v>51128</v>
      </c>
      <c r="B5255" t="s">
        <v>13885</v>
      </c>
      <c r="C5255" s="15" t="s">
        <v>13886</v>
      </c>
      <c r="D5255" s="15" t="s">
        <v>34008</v>
      </c>
      <c r="E5255">
        <v>24221</v>
      </c>
      <c r="F5255">
        <v>38170</v>
      </c>
      <c r="K5255" s="16">
        <f t="shared" si="246"/>
        <v>27127.52</v>
      </c>
      <c r="L5255" s="16">
        <f t="shared" si="247"/>
        <v>28555.284210526315</v>
      </c>
      <c r="M5255" s="16">
        <f t="shared" si="248"/>
        <v>32449.186602870814</v>
      </c>
      <c r="N5255" t="str">
        <f>INDEX(XML!$A$2:$R$782,MATCH(C5255,XML!$D$2:$D$737,0),2)</f>
        <v>105907440_373345</v>
      </c>
    </row>
    <row r="5256" spans="1:14" ht="22.5" customHeight="1" x14ac:dyDescent="0.2">
      <c r="A5256">
        <v>51130</v>
      </c>
      <c r="B5256" t="s">
        <v>12222</v>
      </c>
      <c r="C5256" s="15" t="s">
        <v>12223</v>
      </c>
      <c r="D5256" s="15" t="s">
        <v>34009</v>
      </c>
      <c r="E5256">
        <v>20000</v>
      </c>
      <c r="F5256">
        <v>32340</v>
      </c>
      <c r="H5256" t="s">
        <v>746</v>
      </c>
      <c r="K5256" s="16">
        <f t="shared" si="246"/>
        <v>22400</v>
      </c>
      <c r="L5256" s="16">
        <f t="shared" si="247"/>
        <v>23578.947368421053</v>
      </c>
      <c r="M5256" s="16">
        <f t="shared" si="248"/>
        <v>26794.258373205739</v>
      </c>
      <c r="N5256">
        <f>INDEX(XML!$A$2:$R$782,MATCH(C5256,XML!$D$2:$D$737,0),2)</f>
        <v>564843</v>
      </c>
    </row>
    <row r="5257" spans="1:14" ht="22.5" customHeight="1" x14ac:dyDescent="0.2">
      <c r="A5257">
        <v>51132</v>
      </c>
      <c r="B5257" t="s">
        <v>13887</v>
      </c>
      <c r="C5257" s="15" t="s">
        <v>13888</v>
      </c>
      <c r="D5257" s="15" t="s">
        <v>13889</v>
      </c>
      <c r="E5257">
        <v>27000</v>
      </c>
      <c r="F5257">
        <v>38810</v>
      </c>
      <c r="H5257">
        <v>27</v>
      </c>
      <c r="K5257" s="16">
        <f t="shared" si="246"/>
        <v>30240</v>
      </c>
      <c r="L5257" s="16">
        <f t="shared" si="247"/>
        <v>31831.57894736842</v>
      </c>
      <c r="M5257" s="16">
        <f t="shared" si="248"/>
        <v>36172.248803827744</v>
      </c>
      <c r="N5257" t="e">
        <f>INDEX(XML!$A$2:$R$782,MATCH(C5257,XML!$D$2:$D$737,0),2)</f>
        <v>#N/A</v>
      </c>
    </row>
    <row r="5258" spans="1:14" ht="22.5" customHeight="1" x14ac:dyDescent="0.2">
      <c r="A5258">
        <v>51134</v>
      </c>
      <c r="B5258" t="s">
        <v>13890</v>
      </c>
      <c r="C5258" s="15" t="s">
        <v>13891</v>
      </c>
      <c r="D5258" s="15" t="s">
        <v>13892</v>
      </c>
      <c r="E5258">
        <v>25100</v>
      </c>
      <c r="F5258">
        <v>38810</v>
      </c>
      <c r="H5258">
        <v>32</v>
      </c>
      <c r="K5258" s="16">
        <f t="shared" si="246"/>
        <v>28112</v>
      </c>
      <c r="L5258" s="16">
        <f t="shared" si="247"/>
        <v>29591.57894736842</v>
      </c>
      <c r="M5258" s="16">
        <f t="shared" si="248"/>
        <v>33626.7942583732</v>
      </c>
      <c r="N5258" t="e">
        <f>INDEX(XML!$A$2:$R$782,MATCH(C5258,XML!$D$2:$D$737,0),2)</f>
        <v>#N/A</v>
      </c>
    </row>
    <row r="5259" spans="1:14" ht="22.5" customHeight="1" x14ac:dyDescent="0.2">
      <c r="A5259">
        <v>51137</v>
      </c>
      <c r="B5259" t="s">
        <v>13893</v>
      </c>
      <c r="C5259" s="15" t="s">
        <v>13894</v>
      </c>
      <c r="D5259" s="15" t="s">
        <v>34007</v>
      </c>
      <c r="E5259">
        <v>24500</v>
      </c>
      <c r="F5259">
        <v>36230</v>
      </c>
      <c r="H5259">
        <v>15</v>
      </c>
      <c r="K5259" s="16">
        <f t="shared" si="246"/>
        <v>27440</v>
      </c>
      <c r="L5259" s="16">
        <f t="shared" si="247"/>
        <v>28884.21052631579</v>
      </c>
      <c r="M5259" s="16">
        <f t="shared" si="248"/>
        <v>32822.966507177036</v>
      </c>
      <c r="N5259" t="e">
        <f>INDEX(XML!$A$2:$R$782,MATCH(C5259,XML!$D$2:$D$737,0),2)</f>
        <v>#N/A</v>
      </c>
    </row>
    <row r="5260" spans="1:14" ht="90" x14ac:dyDescent="0.2">
      <c r="A5260">
        <v>51138</v>
      </c>
      <c r="B5260" t="s">
        <v>13895</v>
      </c>
      <c r="C5260" s="15" t="s">
        <v>13896</v>
      </c>
      <c r="D5260" s="15" t="s">
        <v>34005</v>
      </c>
      <c r="E5260">
        <v>24600</v>
      </c>
      <c r="F5260">
        <v>36230</v>
      </c>
      <c r="H5260">
        <v>3</v>
      </c>
      <c r="K5260" s="16">
        <f t="shared" si="246"/>
        <v>27552</v>
      </c>
      <c r="L5260" s="16">
        <f t="shared" si="247"/>
        <v>29002.105263157893</v>
      </c>
      <c r="M5260" s="16">
        <f t="shared" si="248"/>
        <v>32956.937799043058</v>
      </c>
      <c r="N5260" t="str">
        <f>INDEX(XML!$A$2:$R$782,MATCH(C5260,XML!$D$2:$D$737,0),2)</f>
        <v>105906694_540599</v>
      </c>
    </row>
    <row r="5261" spans="1:14" ht="33.75" customHeight="1" x14ac:dyDescent="0.2">
      <c r="A5261">
        <v>51136</v>
      </c>
      <c r="B5261" t="s">
        <v>14092</v>
      </c>
      <c r="C5261" s="15" t="s">
        <v>14093</v>
      </c>
      <c r="D5261" s="15" t="s">
        <v>14094</v>
      </c>
      <c r="E5261">
        <v>29700</v>
      </c>
      <c r="F5261">
        <v>48510</v>
      </c>
      <c r="H5261">
        <v>19</v>
      </c>
      <c r="K5261" s="16">
        <f t="shared" si="246"/>
        <v>33264</v>
      </c>
      <c r="L5261" s="16">
        <f t="shared" si="247"/>
        <v>35014.73684210526</v>
      </c>
      <c r="M5261" s="16">
        <f t="shared" si="248"/>
        <v>39789.473684210519</v>
      </c>
      <c r="N5261" t="e">
        <f>INDEX(XML!$A$2:$R$782,MATCH(C5261,XML!$D$2:$D$737,0),2)</f>
        <v>#N/A</v>
      </c>
    </row>
    <row r="5262" spans="1:14" ht="90" x14ac:dyDescent="0.2">
      <c r="A5262">
        <v>51135</v>
      </c>
      <c r="B5262" t="s">
        <v>42039</v>
      </c>
      <c r="C5262" s="15" t="s">
        <v>42040</v>
      </c>
      <c r="D5262" s="15" t="s">
        <v>42041</v>
      </c>
      <c r="E5262">
        <v>29921</v>
      </c>
      <c r="F5262">
        <v>48510</v>
      </c>
      <c r="H5262">
        <v>1</v>
      </c>
      <c r="K5262" s="16">
        <f t="shared" si="246"/>
        <v>33511.519999999997</v>
      </c>
      <c r="L5262" s="16">
        <f t="shared" si="247"/>
        <v>35275.284210526312</v>
      </c>
      <c r="M5262" s="16">
        <f t="shared" si="248"/>
        <v>40085.550239234442</v>
      </c>
      <c r="N5262" t="e">
        <f>INDEX(XML!$A$2:$R$782,MATCH(C5262,XML!$D$2:$D$737,0),2)</f>
        <v>#N/A</v>
      </c>
    </row>
    <row r="5263" spans="1:14" ht="90" x14ac:dyDescent="0.2">
      <c r="A5263">
        <v>51139</v>
      </c>
      <c r="B5263" t="s">
        <v>42042</v>
      </c>
      <c r="C5263" s="15" t="s">
        <v>42043</v>
      </c>
      <c r="D5263" s="15" t="s">
        <v>42044</v>
      </c>
      <c r="E5263">
        <v>30214</v>
      </c>
      <c r="F5263">
        <v>45280</v>
      </c>
      <c r="H5263">
        <v>1</v>
      </c>
      <c r="K5263" s="16">
        <f t="shared" si="246"/>
        <v>33839.68</v>
      </c>
      <c r="L5263" s="16">
        <f t="shared" si="247"/>
        <v>35620.715789473681</v>
      </c>
      <c r="M5263" s="16">
        <f t="shared" si="248"/>
        <v>40478.086124401911</v>
      </c>
      <c r="N5263" t="e">
        <f>INDEX(XML!$A$2:$R$782,MATCH(C5263,XML!$D$2:$D$737,0),2)</f>
        <v>#N/A</v>
      </c>
    </row>
    <row r="5264" spans="1:14" ht="90" x14ac:dyDescent="0.2">
      <c r="A5264">
        <v>51141</v>
      </c>
      <c r="B5264" t="s">
        <v>14095</v>
      </c>
      <c r="C5264" s="15" t="s">
        <v>14096</v>
      </c>
      <c r="D5264" s="15" t="s">
        <v>14097</v>
      </c>
      <c r="E5264">
        <v>32000</v>
      </c>
      <c r="F5264">
        <v>45280</v>
      </c>
      <c r="K5264" s="16">
        <f t="shared" si="246"/>
        <v>35840</v>
      </c>
      <c r="L5264" s="16">
        <f t="shared" si="247"/>
        <v>37726.315789473687</v>
      </c>
      <c r="M5264" s="16">
        <f t="shared" si="248"/>
        <v>42870.81339712919</v>
      </c>
      <c r="N5264" t="e">
        <f>INDEX(XML!$A$2:$R$782,MATCH(C5264,XML!$D$2:$D$737,0),2)</f>
        <v>#N/A</v>
      </c>
    </row>
    <row r="5265" spans="1:14" ht="78.75" x14ac:dyDescent="0.2">
      <c r="A5265">
        <v>51142</v>
      </c>
      <c r="B5265" t="s">
        <v>42045</v>
      </c>
      <c r="C5265" s="15" t="s">
        <v>42046</v>
      </c>
      <c r="D5265" s="15" t="s">
        <v>42047</v>
      </c>
      <c r="E5265">
        <v>44495</v>
      </c>
      <c r="F5265">
        <v>70510</v>
      </c>
      <c r="H5265">
        <v>5</v>
      </c>
      <c r="K5265" s="16">
        <f t="shared" si="246"/>
        <v>49834.400000000001</v>
      </c>
      <c r="L5265" s="16">
        <f t="shared" si="247"/>
        <v>52457.26315789474</v>
      </c>
      <c r="M5265" s="16">
        <f t="shared" si="248"/>
        <v>59610.526315789481</v>
      </c>
      <c r="N5265" t="e">
        <f>INDEX(XML!$A$2:$R$782,MATCH(C5265,XML!$D$2:$D$737,0),2)</f>
        <v>#N/A</v>
      </c>
    </row>
    <row r="5266" spans="1:14" ht="90" x14ac:dyDescent="0.2">
      <c r="A5266">
        <v>51143</v>
      </c>
      <c r="B5266" t="s">
        <v>43222</v>
      </c>
      <c r="C5266" s="15" t="s">
        <v>43223</v>
      </c>
      <c r="D5266" s="15" t="s">
        <v>43224</v>
      </c>
      <c r="E5266">
        <v>47000</v>
      </c>
      <c r="F5266">
        <v>71000</v>
      </c>
      <c r="H5266">
        <v>11</v>
      </c>
      <c r="K5266" s="16">
        <f t="shared" si="246"/>
        <v>52640</v>
      </c>
      <c r="L5266" s="16">
        <f t="shared" si="247"/>
        <v>55410.526315789473</v>
      </c>
      <c r="M5266" s="16">
        <f t="shared" si="248"/>
        <v>62966.507177033491</v>
      </c>
      <c r="N5266" t="e">
        <f>INDEX(XML!$A$2:$R$782,MATCH(C5266,XML!$D$2:$D$737,0),2)</f>
        <v>#N/A</v>
      </c>
    </row>
    <row r="5267" spans="1:14" ht="90" x14ac:dyDescent="0.2">
      <c r="A5267">
        <v>51147</v>
      </c>
      <c r="B5267" t="s">
        <v>42051</v>
      </c>
      <c r="C5267" s="15" t="s">
        <v>42052</v>
      </c>
      <c r="D5267" s="15" t="s">
        <v>42053</v>
      </c>
      <c r="E5267">
        <v>66200</v>
      </c>
      <c r="F5267">
        <v>103490</v>
      </c>
      <c r="H5267">
        <v>6</v>
      </c>
      <c r="K5267" s="16">
        <f t="shared" si="246"/>
        <v>70834</v>
      </c>
      <c r="L5267" s="16">
        <f t="shared" si="247"/>
        <v>74562.105263157893</v>
      </c>
      <c r="M5267" s="16">
        <f t="shared" si="248"/>
        <v>84729.665071770331</v>
      </c>
      <c r="N5267" t="e">
        <f>INDEX(XML!$A$2:$R$782,MATCH(C5267,XML!$D$2:$D$737,0),2)</f>
        <v>#N/A</v>
      </c>
    </row>
    <row r="5268" spans="1:14" ht="112.5" x14ac:dyDescent="0.2">
      <c r="A5268">
        <v>51144</v>
      </c>
      <c r="B5268" t="s">
        <v>42048</v>
      </c>
      <c r="C5268" s="15" t="s">
        <v>42049</v>
      </c>
      <c r="D5268" s="15" t="s">
        <v>42050</v>
      </c>
      <c r="E5268">
        <v>70226</v>
      </c>
      <c r="F5268">
        <v>113190</v>
      </c>
      <c r="H5268">
        <v>7</v>
      </c>
      <c r="K5268" s="16">
        <f t="shared" si="246"/>
        <v>75141.820000000007</v>
      </c>
      <c r="L5268" s="16">
        <f t="shared" si="247"/>
        <v>79096.652631578952</v>
      </c>
      <c r="M5268" s="16">
        <f t="shared" si="248"/>
        <v>89882.559808612437</v>
      </c>
      <c r="N5268" t="e">
        <f>INDEX(XML!$A$2:$R$782,MATCH(C5268,XML!$D$2:$D$737,0),2)</f>
        <v>#N/A</v>
      </c>
    </row>
    <row r="5269" spans="1:14" ht="101.25" x14ac:dyDescent="0.2">
      <c r="A5269">
        <v>51145</v>
      </c>
      <c r="B5269" t="s">
        <v>13921</v>
      </c>
      <c r="C5269" s="15" t="s">
        <v>13922</v>
      </c>
      <c r="D5269" s="15" t="s">
        <v>13923</v>
      </c>
      <c r="E5269">
        <v>70500</v>
      </c>
      <c r="F5269">
        <v>113190</v>
      </c>
      <c r="H5269">
        <v>6</v>
      </c>
      <c r="K5269" s="16">
        <f t="shared" si="246"/>
        <v>75435</v>
      </c>
      <c r="L5269" s="16">
        <f t="shared" si="247"/>
        <v>79405.263157894733</v>
      </c>
      <c r="M5269" s="16">
        <f t="shared" si="248"/>
        <v>90233.253588516745</v>
      </c>
      <c r="N5269" t="e">
        <f>INDEX(XML!$A$2:$R$782,MATCH(C5269,XML!$D$2:$D$737,0),2)</f>
        <v>#N/A</v>
      </c>
    </row>
    <row r="5270" spans="1:14" ht="101.25" x14ac:dyDescent="0.2">
      <c r="A5270">
        <v>51148</v>
      </c>
      <c r="B5270" t="s">
        <v>43225</v>
      </c>
      <c r="C5270" s="15" t="s">
        <v>43226</v>
      </c>
      <c r="D5270" s="15" t="s">
        <v>43227</v>
      </c>
      <c r="E5270">
        <v>70500</v>
      </c>
      <c r="F5270">
        <v>106000</v>
      </c>
      <c r="H5270">
        <v>10</v>
      </c>
      <c r="K5270" s="16">
        <f t="shared" si="246"/>
        <v>75435</v>
      </c>
      <c r="L5270" s="16">
        <f t="shared" si="247"/>
        <v>79405.263157894733</v>
      </c>
      <c r="M5270" s="16">
        <f t="shared" si="248"/>
        <v>90233.253588516745</v>
      </c>
      <c r="N5270" t="e">
        <f>INDEX(XML!$A$2:$R$782,MATCH(C5270,XML!$D$2:$D$737,0),2)</f>
        <v>#N/A</v>
      </c>
    </row>
    <row r="5271" spans="1:14" ht="123.75" x14ac:dyDescent="0.2">
      <c r="A5271">
        <v>51146</v>
      </c>
      <c r="B5271" t="s">
        <v>36351</v>
      </c>
      <c r="C5271" s="15" t="s">
        <v>36352</v>
      </c>
      <c r="D5271" s="15" t="s">
        <v>36353</v>
      </c>
      <c r="E5271">
        <v>71000</v>
      </c>
      <c r="F5271">
        <v>122250</v>
      </c>
      <c r="H5271">
        <v>6</v>
      </c>
      <c r="K5271" s="16">
        <f t="shared" si="246"/>
        <v>75970</v>
      </c>
      <c r="L5271" s="16">
        <f t="shared" si="247"/>
        <v>79968.421052631573</v>
      </c>
      <c r="M5271" s="16">
        <f t="shared" si="248"/>
        <v>90873.205741626778</v>
      </c>
      <c r="N5271" t="e">
        <f>INDEX(XML!$A$2:$R$782,MATCH(C5271,XML!$D$2:$D$737,0),2)</f>
        <v>#N/A</v>
      </c>
    </row>
    <row r="5272" spans="1:14" ht="101.25" x14ac:dyDescent="0.2">
      <c r="A5272">
        <v>51149</v>
      </c>
      <c r="B5272" t="s">
        <v>42054</v>
      </c>
      <c r="C5272" s="15" t="s">
        <v>42055</v>
      </c>
      <c r="D5272" s="15" t="s">
        <v>42056</v>
      </c>
      <c r="E5272">
        <v>80460</v>
      </c>
      <c r="F5272">
        <v>128720</v>
      </c>
      <c r="H5272">
        <v>6</v>
      </c>
      <c r="K5272" s="16">
        <f t="shared" si="246"/>
        <v>86092.2</v>
      </c>
      <c r="L5272" s="16">
        <f t="shared" si="247"/>
        <v>90623.368421052626</v>
      </c>
      <c r="M5272" s="16">
        <f t="shared" si="248"/>
        <v>102981.10047846888</v>
      </c>
      <c r="N5272" t="e">
        <f>INDEX(XML!$A$2:$R$782,MATCH(C5272,XML!$D$2:$D$737,0),2)</f>
        <v>#N/A</v>
      </c>
    </row>
    <row r="5273" spans="1:14" ht="90" x14ac:dyDescent="0.2">
      <c r="A5273">
        <v>67576</v>
      </c>
      <c r="B5273" t="s">
        <v>30888</v>
      </c>
      <c r="C5273" s="15" t="s">
        <v>30889</v>
      </c>
      <c r="D5273" s="15" t="s">
        <v>30890</v>
      </c>
      <c r="E5273">
        <v>26200</v>
      </c>
      <c r="F5273">
        <v>42050</v>
      </c>
      <c r="H5273">
        <v>10</v>
      </c>
      <c r="K5273" s="16">
        <f t="shared" si="246"/>
        <v>29344</v>
      </c>
      <c r="L5273" s="16">
        <f t="shared" si="247"/>
        <v>30888.42105263158</v>
      </c>
      <c r="M5273" s="16">
        <f t="shared" si="248"/>
        <v>35100.478468899528</v>
      </c>
      <c r="N5273" t="e">
        <f>INDEX(XML!$A$2:$R$782,MATCH(C5273,XML!$D$2:$D$737,0),2)</f>
        <v>#N/A</v>
      </c>
    </row>
    <row r="5274" spans="1:14" ht="101.25" x14ac:dyDescent="0.2">
      <c r="A5274">
        <v>67578</v>
      </c>
      <c r="B5274" t="s">
        <v>30882</v>
      </c>
      <c r="C5274" s="15" t="s">
        <v>30883</v>
      </c>
      <c r="D5274" s="15" t="s">
        <v>30884</v>
      </c>
      <c r="E5274">
        <v>27600</v>
      </c>
      <c r="F5274">
        <v>48510</v>
      </c>
      <c r="H5274">
        <v>6</v>
      </c>
      <c r="K5274" s="16">
        <f t="shared" si="246"/>
        <v>30912</v>
      </c>
      <c r="L5274" s="16">
        <f t="shared" si="247"/>
        <v>32538.947368421053</v>
      </c>
      <c r="M5274" s="16">
        <f t="shared" si="248"/>
        <v>36976.076555023923</v>
      </c>
      <c r="N5274" t="e">
        <f>INDEX(XML!$A$2:$R$782,MATCH(C5274,XML!$D$2:$D$737,0),2)</f>
        <v>#N/A</v>
      </c>
    </row>
    <row r="5275" spans="1:14" ht="90" x14ac:dyDescent="0.2">
      <c r="A5275">
        <v>67577</v>
      </c>
      <c r="B5275" t="s">
        <v>30885</v>
      </c>
      <c r="C5275" s="15" t="s">
        <v>30886</v>
      </c>
      <c r="D5275" s="15" t="s">
        <v>30887</v>
      </c>
      <c r="E5275">
        <v>26300</v>
      </c>
      <c r="F5275">
        <v>42050</v>
      </c>
      <c r="H5275">
        <v>23</v>
      </c>
      <c r="K5275" s="16">
        <f t="shared" si="246"/>
        <v>29456</v>
      </c>
      <c r="L5275" s="16">
        <f t="shared" si="247"/>
        <v>31006.315789473683</v>
      </c>
      <c r="M5275" s="16">
        <f t="shared" si="248"/>
        <v>35234.44976076555</v>
      </c>
      <c r="N5275" t="e">
        <f>INDEX(XML!$A$2:$R$782,MATCH(C5275,XML!$D$2:$D$737,0),2)</f>
        <v>#N/A</v>
      </c>
    </row>
    <row r="5276" spans="1:14" ht="101.25" x14ac:dyDescent="0.2">
      <c r="A5276">
        <v>67579</v>
      </c>
      <c r="B5276" t="s">
        <v>30879</v>
      </c>
      <c r="C5276" s="15" t="s">
        <v>30880</v>
      </c>
      <c r="D5276" s="15" t="s">
        <v>30881</v>
      </c>
      <c r="E5276">
        <v>28900</v>
      </c>
      <c r="F5276">
        <v>48510</v>
      </c>
      <c r="K5276" s="16">
        <f t="shared" si="246"/>
        <v>32368</v>
      </c>
      <c r="L5276" s="16">
        <f t="shared" si="247"/>
        <v>34071.57894736842</v>
      </c>
      <c r="M5276" s="16">
        <f t="shared" si="248"/>
        <v>38717.703349282296</v>
      </c>
      <c r="N5276" t="e">
        <f>INDEX(XML!$A$2:$R$782,MATCH(C5276,XML!$D$2:$D$737,0),2)</f>
        <v>#N/A</v>
      </c>
    </row>
    <row r="5277" spans="1:14" ht="22.5" customHeight="1" x14ac:dyDescent="0.2">
      <c r="A5277">
        <v>51175</v>
      </c>
      <c r="B5277" t="s">
        <v>6561</v>
      </c>
      <c r="C5277" s="15" t="s">
        <v>6562</v>
      </c>
      <c r="D5277" s="15" t="s">
        <v>6563</v>
      </c>
      <c r="E5277">
        <v>120430</v>
      </c>
      <c r="F5277">
        <v>190810</v>
      </c>
      <c r="K5277" s="16">
        <f t="shared" si="246"/>
        <v>128860.1</v>
      </c>
      <c r="L5277" s="16">
        <f t="shared" si="247"/>
        <v>135642.21052631579</v>
      </c>
      <c r="M5277" s="16">
        <f t="shared" si="248"/>
        <v>154138.87559808613</v>
      </c>
      <c r="N5277" t="e">
        <f>INDEX(XML!$A$2:$R$782,MATCH(C5277,XML!$D$2:$D$737,0),2)</f>
        <v>#N/A</v>
      </c>
    </row>
    <row r="5278" spans="1:14" ht="22.5" customHeight="1" x14ac:dyDescent="0.2">
      <c r="A5278">
        <v>51176</v>
      </c>
      <c r="B5278" t="s">
        <v>6564</v>
      </c>
      <c r="C5278" s="15" t="s">
        <v>6565</v>
      </c>
      <c r="D5278" s="15" t="s">
        <v>6566</v>
      </c>
      <c r="E5278">
        <v>154000</v>
      </c>
      <c r="F5278">
        <v>242550</v>
      </c>
      <c r="H5278">
        <v>4</v>
      </c>
      <c r="K5278" s="16">
        <f t="shared" si="246"/>
        <v>164780</v>
      </c>
      <c r="L5278" s="16">
        <f t="shared" si="247"/>
        <v>173452.63157894736</v>
      </c>
      <c r="M5278" s="16">
        <f t="shared" si="248"/>
        <v>197105.26315789472</v>
      </c>
      <c r="N5278" t="e">
        <f>INDEX(XML!$A$2:$R$782,MATCH(C5278,XML!$D$2:$D$737,0),2)</f>
        <v>#N/A</v>
      </c>
    </row>
    <row r="5279" spans="1:14" ht="22.5" customHeight="1" x14ac:dyDescent="0.2">
      <c r="A5279">
        <v>51177</v>
      </c>
      <c r="B5279" t="s">
        <v>6567</v>
      </c>
      <c r="C5279" s="15" t="s">
        <v>6568</v>
      </c>
      <c r="D5279" s="15" t="s">
        <v>6569</v>
      </c>
      <c r="E5279">
        <v>174000</v>
      </c>
      <c r="F5279">
        <v>290420</v>
      </c>
      <c r="H5279">
        <v>1</v>
      </c>
      <c r="K5279" s="16">
        <f t="shared" si="246"/>
        <v>186180</v>
      </c>
      <c r="L5279" s="16">
        <f t="shared" si="247"/>
        <v>195978.94736842104</v>
      </c>
      <c r="M5279" s="16">
        <f t="shared" si="248"/>
        <v>222703.34928229664</v>
      </c>
      <c r="N5279" t="e">
        <f>INDEX(XML!$A$2:$R$782,MATCH(C5279,XML!$D$2:$D$737,0),2)</f>
        <v>#N/A</v>
      </c>
    </row>
    <row r="5280" spans="1:14" ht="90" x14ac:dyDescent="0.2">
      <c r="A5280">
        <v>51174</v>
      </c>
      <c r="B5280" t="s">
        <v>14098</v>
      </c>
      <c r="C5280" s="15" t="s">
        <v>14099</v>
      </c>
      <c r="D5280" s="15" t="s">
        <v>14100</v>
      </c>
      <c r="E5280">
        <v>197950</v>
      </c>
      <c r="F5280">
        <v>307411</v>
      </c>
      <c r="K5280" s="16">
        <f t="shared" si="246"/>
        <v>211806.5</v>
      </c>
      <c r="L5280" s="16">
        <f t="shared" si="247"/>
        <v>222954.21052631579</v>
      </c>
      <c r="M5280" s="16">
        <f t="shared" si="248"/>
        <v>253357.05741626795</v>
      </c>
      <c r="N5280" t="e">
        <f>INDEX(XML!$A$2:$R$782,MATCH(C5280,XML!$D$2:$D$737,0),2)</f>
        <v>#N/A</v>
      </c>
    </row>
    <row r="5281" spans="1:14" ht="90" x14ac:dyDescent="0.2">
      <c r="A5281">
        <v>67581</v>
      </c>
      <c r="B5281" t="s">
        <v>30874</v>
      </c>
      <c r="C5281" s="15" t="s">
        <v>30875</v>
      </c>
      <c r="D5281" s="15" t="s">
        <v>30876</v>
      </c>
      <c r="E5281">
        <v>23800</v>
      </c>
      <c r="F5281">
        <v>38810</v>
      </c>
      <c r="H5281">
        <v>14</v>
      </c>
      <c r="K5281" s="16">
        <f t="shared" si="246"/>
        <v>26656</v>
      </c>
      <c r="L5281" s="16">
        <f t="shared" si="247"/>
        <v>28058.947368421053</v>
      </c>
      <c r="M5281" s="16">
        <f t="shared" si="248"/>
        <v>31885.167464114831</v>
      </c>
      <c r="N5281" t="e">
        <f>INDEX(XML!$A$2:$R$782,MATCH(C5281,XML!$D$2:$D$737,0),2)</f>
        <v>#N/A</v>
      </c>
    </row>
    <row r="5282" spans="1:14" ht="78.75" x14ac:dyDescent="0.2">
      <c r="A5282">
        <v>51155</v>
      </c>
      <c r="B5282" t="s">
        <v>13912</v>
      </c>
      <c r="C5282" s="15" t="s">
        <v>13913</v>
      </c>
      <c r="D5282" s="15" t="s">
        <v>13914</v>
      </c>
      <c r="E5282">
        <v>24000</v>
      </c>
      <c r="F5282">
        <v>40110</v>
      </c>
      <c r="H5282" t="s">
        <v>746</v>
      </c>
      <c r="K5282" s="16">
        <f t="shared" si="246"/>
        <v>26880</v>
      </c>
      <c r="L5282" s="16">
        <f t="shared" si="247"/>
        <v>28294.736842105263</v>
      </c>
      <c r="M5282" s="16">
        <f t="shared" si="248"/>
        <v>32153.110047846891</v>
      </c>
      <c r="N5282" t="str">
        <f>INDEX(XML!$A$2:$R$782,MATCH(C5282,XML!$D$2:$D$737,0),2)</f>
        <v>105875269_192816</v>
      </c>
    </row>
    <row r="5283" spans="1:14" ht="22.5" customHeight="1" x14ac:dyDescent="0.2">
      <c r="A5283">
        <v>51153</v>
      </c>
      <c r="B5283" t="s">
        <v>13918</v>
      </c>
      <c r="C5283" s="15" t="s">
        <v>13919</v>
      </c>
      <c r="D5283" s="15" t="s">
        <v>13920</v>
      </c>
      <c r="E5283">
        <v>24951</v>
      </c>
      <c r="F5283">
        <v>40110</v>
      </c>
      <c r="H5283">
        <v>29</v>
      </c>
      <c r="K5283" s="16">
        <f t="shared" si="246"/>
        <v>27945.119999999999</v>
      </c>
      <c r="L5283" s="16">
        <f t="shared" si="247"/>
        <v>29415.915789473685</v>
      </c>
      <c r="M5283" s="16">
        <f t="shared" si="248"/>
        <v>33427.177033492822</v>
      </c>
      <c r="N5283" t="str">
        <f>INDEX(XML!$A$2:$R$782,MATCH(C5283,XML!$D$2:$D$737,0),2)</f>
        <v>105889753_177836</v>
      </c>
    </row>
    <row r="5284" spans="1:14" ht="101.25" x14ac:dyDescent="0.2">
      <c r="A5284">
        <v>51156</v>
      </c>
      <c r="B5284" t="s">
        <v>13909</v>
      </c>
      <c r="C5284" s="15" t="s">
        <v>13910</v>
      </c>
      <c r="D5284" s="15" t="s">
        <v>13911</v>
      </c>
      <c r="E5284">
        <v>39990</v>
      </c>
      <c r="F5284">
        <v>64040</v>
      </c>
      <c r="H5284">
        <v>26</v>
      </c>
      <c r="K5284" s="16">
        <f t="shared" si="246"/>
        <v>44788.800000000003</v>
      </c>
      <c r="L5284" s="16">
        <f t="shared" si="247"/>
        <v>47146.105263157893</v>
      </c>
      <c r="M5284" s="16">
        <f t="shared" si="248"/>
        <v>53575.119617224882</v>
      </c>
      <c r="N5284" t="e">
        <f>INDEX(XML!$A$2:$R$782,MATCH(C5284,XML!$D$2:$D$737,0),2)</f>
        <v>#N/A</v>
      </c>
    </row>
    <row r="5285" spans="1:14" ht="22.5" customHeight="1" x14ac:dyDescent="0.2">
      <c r="A5285">
        <v>67582</v>
      </c>
      <c r="B5285" t="s">
        <v>30871</v>
      </c>
      <c r="C5285" s="15" t="s">
        <v>30872</v>
      </c>
      <c r="D5285" s="15" t="s">
        <v>30873</v>
      </c>
      <c r="E5285">
        <v>22000</v>
      </c>
      <c r="F5285">
        <v>35580</v>
      </c>
      <c r="H5285">
        <v>15</v>
      </c>
      <c r="K5285" s="16">
        <f t="shared" si="246"/>
        <v>24640</v>
      </c>
      <c r="L5285" s="16">
        <f t="shared" si="247"/>
        <v>25936.842105263157</v>
      </c>
      <c r="M5285" s="16">
        <f t="shared" si="248"/>
        <v>29473.684210526313</v>
      </c>
      <c r="N5285" t="e">
        <f>INDEX(XML!$A$2:$R$782,MATCH(C5285,XML!$D$2:$D$737,0),2)</f>
        <v>#N/A</v>
      </c>
    </row>
    <row r="5286" spans="1:14" ht="22.5" customHeight="1" x14ac:dyDescent="0.2">
      <c r="A5286">
        <v>67583</v>
      </c>
      <c r="B5286" t="s">
        <v>30868</v>
      </c>
      <c r="C5286" s="15" t="s">
        <v>30869</v>
      </c>
      <c r="D5286" s="15" t="s">
        <v>30870</v>
      </c>
      <c r="E5286">
        <v>31200</v>
      </c>
      <c r="F5286">
        <v>48510</v>
      </c>
      <c r="K5286" s="16">
        <f t="shared" si="246"/>
        <v>34944</v>
      </c>
      <c r="L5286" s="16">
        <f t="shared" si="247"/>
        <v>36783.15789473684</v>
      </c>
      <c r="M5286" s="16">
        <f t="shared" si="248"/>
        <v>41799.043062200952</v>
      </c>
      <c r="N5286" t="e">
        <f>INDEX(XML!$A$2:$R$782,MATCH(C5286,XML!$D$2:$D$737,0),2)</f>
        <v>#N/A</v>
      </c>
    </row>
    <row r="5287" spans="1:14" ht="22.5" customHeight="1" x14ac:dyDescent="0.2">
      <c r="A5287">
        <v>67584</v>
      </c>
      <c r="B5287" t="s">
        <v>30865</v>
      </c>
      <c r="C5287" s="15" t="s">
        <v>30866</v>
      </c>
      <c r="D5287" s="15" t="s">
        <v>30867</v>
      </c>
      <c r="E5287">
        <v>40000</v>
      </c>
      <c r="F5287">
        <v>61450</v>
      </c>
      <c r="K5287" s="16">
        <f t="shared" si="246"/>
        <v>44800</v>
      </c>
      <c r="L5287" s="16">
        <f t="shared" si="247"/>
        <v>47157.894736842107</v>
      </c>
      <c r="M5287" s="16">
        <f t="shared" si="248"/>
        <v>53588.516746411478</v>
      </c>
      <c r="N5287" t="e">
        <f>INDEX(XML!$A$2:$R$782,MATCH(C5287,XML!$D$2:$D$737,0),2)</f>
        <v>#N/A</v>
      </c>
    </row>
    <row r="5288" spans="1:14" ht="101.25" x14ac:dyDescent="0.2">
      <c r="A5288">
        <v>51159</v>
      </c>
      <c r="B5288" t="s">
        <v>13900</v>
      </c>
      <c r="C5288" s="15" t="s">
        <v>13901</v>
      </c>
      <c r="D5288" s="15" t="s">
        <v>13902</v>
      </c>
      <c r="E5288">
        <v>42200</v>
      </c>
      <c r="F5288">
        <v>57570</v>
      </c>
      <c r="H5288">
        <v>3</v>
      </c>
      <c r="K5288" s="16">
        <f t="shared" si="246"/>
        <v>47264</v>
      </c>
      <c r="L5288" s="16">
        <f t="shared" si="247"/>
        <v>49751.57894736842</v>
      </c>
      <c r="M5288" s="16">
        <f t="shared" si="248"/>
        <v>56535.885167464119</v>
      </c>
      <c r="N5288" t="str">
        <f>INDEX(XML!$A$2:$R$782,MATCH(C5288,XML!$D$2:$D$737,0),2)</f>
        <v>105889766_874662</v>
      </c>
    </row>
    <row r="5289" spans="1:14" ht="101.25" x14ac:dyDescent="0.2">
      <c r="A5289">
        <v>51161</v>
      </c>
      <c r="B5289" t="s">
        <v>13897</v>
      </c>
      <c r="C5289" s="15" t="s">
        <v>13898</v>
      </c>
      <c r="D5289" s="15" t="s">
        <v>13899</v>
      </c>
      <c r="E5289">
        <v>52000</v>
      </c>
      <c r="F5289">
        <v>76970</v>
      </c>
      <c r="K5289" s="16">
        <f t="shared" si="246"/>
        <v>55640</v>
      </c>
      <c r="L5289" s="16">
        <f t="shared" si="247"/>
        <v>58568.42105263158</v>
      </c>
      <c r="M5289" s="16">
        <f t="shared" si="248"/>
        <v>66555.023923444969</v>
      </c>
      <c r="N5289" t="str">
        <f>INDEX(XML!$A$2:$R$782,MATCH(C5289,XML!$D$2:$D$737,0),2)</f>
        <v>105889809_290973</v>
      </c>
    </row>
    <row r="5290" spans="1:14" ht="101.25" x14ac:dyDescent="0.2">
      <c r="A5290">
        <v>51160</v>
      </c>
      <c r="B5290" t="s">
        <v>23448</v>
      </c>
      <c r="C5290" s="15" t="s">
        <v>23449</v>
      </c>
      <c r="D5290" s="15" t="s">
        <v>23450</v>
      </c>
      <c r="E5290">
        <v>63600</v>
      </c>
      <c r="F5290">
        <v>93790</v>
      </c>
      <c r="H5290">
        <v>17</v>
      </c>
      <c r="K5290" s="16">
        <f t="shared" si="246"/>
        <v>68052</v>
      </c>
      <c r="L5290" s="16">
        <f t="shared" si="247"/>
        <v>71633.68421052632</v>
      </c>
      <c r="M5290" s="16">
        <f t="shared" si="248"/>
        <v>81401.913875598097</v>
      </c>
      <c r="N5290" t="e">
        <f>INDEX(XML!$A$2:$R$782,MATCH(C5290,XML!$D$2:$D$737,0),2)</f>
        <v>#N/A</v>
      </c>
    </row>
    <row r="5291" spans="1:14" ht="22.5" customHeight="1" x14ac:dyDescent="0.2">
      <c r="A5291">
        <v>51162</v>
      </c>
      <c r="B5291" t="s">
        <v>38951</v>
      </c>
      <c r="C5291" s="15" t="s">
        <v>38952</v>
      </c>
      <c r="D5291" s="15" t="s">
        <v>38953</v>
      </c>
      <c r="E5291">
        <v>68500</v>
      </c>
      <c r="F5291">
        <v>106730</v>
      </c>
      <c r="H5291">
        <v>24</v>
      </c>
      <c r="K5291" s="16">
        <f t="shared" si="246"/>
        <v>73295</v>
      </c>
      <c r="L5291" s="16">
        <f t="shared" si="247"/>
        <v>77152.631578947374</v>
      </c>
      <c r="M5291" s="16">
        <f t="shared" si="248"/>
        <v>87673.444976076556</v>
      </c>
      <c r="N5291" t="e">
        <f>INDEX(XML!$A$2:$R$782,MATCH(C5291,XML!$D$2:$D$737,0),2)</f>
        <v>#N/A</v>
      </c>
    </row>
    <row r="5292" spans="1:14" ht="45" customHeight="1" x14ac:dyDescent="0.2">
      <c r="A5292">
        <v>51102</v>
      </c>
      <c r="B5292" t="s">
        <v>13880</v>
      </c>
      <c r="C5292" s="15" t="s">
        <v>13881</v>
      </c>
      <c r="D5292" s="15" t="s">
        <v>13882</v>
      </c>
      <c r="E5292">
        <v>42500</v>
      </c>
      <c r="F5292">
        <v>80850</v>
      </c>
      <c r="H5292">
        <v>8</v>
      </c>
      <c r="K5292" s="16">
        <f t="shared" si="246"/>
        <v>47600</v>
      </c>
      <c r="L5292" s="16">
        <f t="shared" si="247"/>
        <v>50105.26315789474</v>
      </c>
      <c r="M5292" s="16">
        <f t="shared" si="248"/>
        <v>56937.799043062209</v>
      </c>
      <c r="N5292" t="e">
        <f>INDEX(XML!$A$2:$R$782,MATCH(C5292,XML!$D$2:$D$737,0),2)</f>
        <v>#N/A</v>
      </c>
    </row>
    <row r="5293" spans="1:14" ht="56.25" customHeight="1" x14ac:dyDescent="0.2">
      <c r="A5293">
        <v>51171</v>
      </c>
      <c r="B5293" t="s">
        <v>13877</v>
      </c>
      <c r="C5293" s="15" t="s">
        <v>13878</v>
      </c>
      <c r="D5293" s="15" t="s">
        <v>13879</v>
      </c>
      <c r="E5293">
        <v>59000</v>
      </c>
      <c r="F5293">
        <v>102850</v>
      </c>
      <c r="K5293" s="16">
        <f t="shared" si="246"/>
        <v>63130</v>
      </c>
      <c r="L5293" s="16">
        <f t="shared" si="247"/>
        <v>66452.631578947374</v>
      </c>
      <c r="M5293" s="16">
        <f t="shared" si="248"/>
        <v>75514.354066985645</v>
      </c>
      <c r="N5293" t="e">
        <f>INDEX(XML!$A$2:$R$782,MATCH(C5293,XML!$D$2:$D$737,0),2)</f>
        <v>#N/A</v>
      </c>
    </row>
    <row r="5294" spans="1:14" ht="33.75" x14ac:dyDescent="0.2">
      <c r="A5294">
        <v>51250</v>
      </c>
      <c r="B5294" t="s">
        <v>13874</v>
      </c>
      <c r="C5294" s="15" t="s">
        <v>13875</v>
      </c>
      <c r="D5294" s="15" t="s">
        <v>13876</v>
      </c>
      <c r="E5294">
        <v>2200</v>
      </c>
      <c r="F5294">
        <v>3890</v>
      </c>
      <c r="H5294" t="s">
        <v>27758</v>
      </c>
      <c r="K5294" s="16">
        <f t="shared" si="246"/>
        <v>2464</v>
      </c>
      <c r="L5294" s="16">
        <f t="shared" si="247"/>
        <v>2593.6842105263158</v>
      </c>
      <c r="M5294" s="16">
        <f t="shared" si="248"/>
        <v>2947.3684210526317</v>
      </c>
      <c r="N5294" t="e">
        <f>INDEX(XML!$A$2:$R$782,MATCH(C5294,XML!$D$2:$D$737,0),2)</f>
        <v>#N/A</v>
      </c>
    </row>
    <row r="5295" spans="1:14" ht="22.5" customHeight="1" x14ac:dyDescent="0.25">
      <c r="A5295" s="184" t="s">
        <v>23686</v>
      </c>
      <c r="B5295" s="184"/>
      <c r="C5295" s="185"/>
      <c r="D5295" s="185"/>
      <c r="E5295" s="184"/>
      <c r="F5295" s="184"/>
      <c r="G5295" s="184"/>
      <c r="H5295" s="184"/>
      <c r="I5295" s="184"/>
      <c r="J5295" s="184"/>
      <c r="K5295" s="16">
        <f t="shared" si="246"/>
        <v>0</v>
      </c>
      <c r="L5295" s="16">
        <f t="shared" si="247"/>
        <v>0</v>
      </c>
      <c r="M5295" s="16">
        <f t="shared" si="248"/>
        <v>0</v>
      </c>
      <c r="N5295" t="e">
        <f>INDEX(XML!$A$2:$R$782,MATCH(C5295,XML!$D$2:$D$737,0),2)</f>
        <v>#N/A</v>
      </c>
    </row>
    <row r="5296" spans="1:14" ht="22.5" customHeight="1" x14ac:dyDescent="0.2">
      <c r="A5296">
        <v>53252</v>
      </c>
      <c r="B5296" t="s">
        <v>38957</v>
      </c>
      <c r="C5296" s="15" t="s">
        <v>38958</v>
      </c>
      <c r="D5296" s="15" t="s">
        <v>38959</v>
      </c>
      <c r="E5296">
        <v>20000</v>
      </c>
      <c r="F5296">
        <v>31700</v>
      </c>
      <c r="H5296">
        <v>28</v>
      </c>
      <c r="K5296" s="16">
        <f t="shared" si="246"/>
        <v>22400</v>
      </c>
      <c r="L5296" s="16">
        <f t="shared" si="247"/>
        <v>23578.947368421053</v>
      </c>
      <c r="M5296" s="16">
        <f t="shared" si="248"/>
        <v>26794.258373205739</v>
      </c>
      <c r="N5296" t="e">
        <f>INDEX(XML!$A$2:$R$782,MATCH(C5296,XML!$D$2:$D$737,0),2)</f>
        <v>#N/A</v>
      </c>
    </row>
    <row r="5297" spans="1:14" ht="22.5" customHeight="1" x14ac:dyDescent="0.2">
      <c r="A5297">
        <v>53251</v>
      </c>
      <c r="B5297" t="s">
        <v>27225</v>
      </c>
      <c r="C5297" s="15" t="s">
        <v>27226</v>
      </c>
      <c r="D5297" s="15" t="s">
        <v>27227</v>
      </c>
      <c r="E5297">
        <v>20400</v>
      </c>
      <c r="F5297">
        <v>35580</v>
      </c>
      <c r="H5297">
        <v>38</v>
      </c>
      <c r="K5297" s="16">
        <f t="shared" si="246"/>
        <v>22848</v>
      </c>
      <c r="L5297" s="16">
        <f t="shared" si="247"/>
        <v>24050.526315789473</v>
      </c>
      <c r="M5297" s="16">
        <f t="shared" si="248"/>
        <v>27330.143540669858</v>
      </c>
      <c r="N5297" t="e">
        <f>INDEX(XML!$A$2:$R$782,MATCH(C5297,XML!$D$2:$D$737,0),2)</f>
        <v>#N/A</v>
      </c>
    </row>
    <row r="5298" spans="1:14" ht="22.5" customHeight="1" x14ac:dyDescent="0.2">
      <c r="A5298">
        <v>53249</v>
      </c>
      <c r="B5298" t="s">
        <v>14101</v>
      </c>
      <c r="C5298" s="15" t="s">
        <v>14102</v>
      </c>
      <c r="D5298" s="15" t="s">
        <v>14103</v>
      </c>
      <c r="E5298">
        <v>34000</v>
      </c>
      <c r="F5298">
        <v>61450</v>
      </c>
      <c r="K5298" s="16">
        <f t="shared" si="246"/>
        <v>38080</v>
      </c>
      <c r="L5298" s="16">
        <f t="shared" si="247"/>
        <v>40084.210526315786</v>
      </c>
      <c r="M5298" s="16">
        <f t="shared" si="248"/>
        <v>45550.239234449757</v>
      </c>
      <c r="N5298" t="e">
        <f>INDEX(XML!$A$2:$R$782,MATCH(C5298,XML!$D$2:$D$737,0),2)</f>
        <v>#N/A</v>
      </c>
    </row>
    <row r="5299" spans="1:14" ht="78.75" x14ac:dyDescent="0.2">
      <c r="A5299">
        <v>53250</v>
      </c>
      <c r="B5299" t="s">
        <v>14104</v>
      </c>
      <c r="C5299" s="15" t="s">
        <v>14105</v>
      </c>
      <c r="D5299" s="15" t="s">
        <v>17369</v>
      </c>
      <c r="E5299">
        <v>25000</v>
      </c>
      <c r="F5299">
        <v>42050</v>
      </c>
      <c r="H5299">
        <v>22</v>
      </c>
      <c r="K5299" s="16">
        <f t="shared" si="246"/>
        <v>28000</v>
      </c>
      <c r="L5299" s="16">
        <f t="shared" si="247"/>
        <v>29473.684210526317</v>
      </c>
      <c r="M5299" s="16">
        <f t="shared" si="248"/>
        <v>33492.822966507178</v>
      </c>
      <c r="N5299" t="e">
        <f>INDEX(XML!$A$2:$R$782,MATCH(C5299,XML!$D$2:$D$737,0),2)</f>
        <v>#N/A</v>
      </c>
    </row>
    <row r="5300" spans="1:14" ht="78.75" x14ac:dyDescent="0.2">
      <c r="A5300">
        <v>53248</v>
      </c>
      <c r="B5300" t="s">
        <v>27228</v>
      </c>
      <c r="C5300" s="15" t="s">
        <v>27229</v>
      </c>
      <c r="D5300" s="15" t="s">
        <v>27230</v>
      </c>
      <c r="E5300">
        <v>43000</v>
      </c>
      <c r="F5300">
        <v>76970</v>
      </c>
      <c r="K5300" s="16">
        <f t="shared" si="246"/>
        <v>48160</v>
      </c>
      <c r="L5300" s="16">
        <f t="shared" si="247"/>
        <v>50694.73684210526</v>
      </c>
      <c r="M5300" s="16">
        <f t="shared" si="248"/>
        <v>57607.655502392336</v>
      </c>
      <c r="N5300" t="e">
        <f>INDEX(XML!$A$2:$R$782,MATCH(C5300,XML!$D$2:$D$737,0),2)</f>
        <v>#N/A</v>
      </c>
    </row>
    <row r="5301" spans="1:14" ht="78.75" x14ac:dyDescent="0.2">
      <c r="A5301">
        <v>53245</v>
      </c>
      <c r="B5301" t="s">
        <v>27231</v>
      </c>
      <c r="C5301" s="15" t="s">
        <v>27232</v>
      </c>
      <c r="D5301" s="15" t="s">
        <v>27233</v>
      </c>
      <c r="E5301">
        <v>71000</v>
      </c>
      <c r="F5301">
        <v>128720</v>
      </c>
      <c r="H5301">
        <v>3</v>
      </c>
      <c r="K5301" s="16">
        <f t="shared" si="246"/>
        <v>75970</v>
      </c>
      <c r="L5301" s="16">
        <f t="shared" si="247"/>
        <v>79968.421052631573</v>
      </c>
      <c r="M5301" s="16">
        <f t="shared" si="248"/>
        <v>90873.205741626778</v>
      </c>
      <c r="N5301" t="e">
        <f>INDEX(XML!$A$2:$R$782,MATCH(C5301,XML!$D$2:$D$737,0),2)</f>
        <v>#N/A</v>
      </c>
    </row>
    <row r="5302" spans="1:14" ht="101.25" x14ac:dyDescent="0.2">
      <c r="A5302">
        <v>65376</v>
      </c>
      <c r="B5302" t="s">
        <v>30894</v>
      </c>
      <c r="C5302" s="15" t="s">
        <v>30895</v>
      </c>
      <c r="D5302" s="15" t="s">
        <v>30896</v>
      </c>
      <c r="E5302">
        <v>84800</v>
      </c>
      <c r="F5302">
        <v>161060</v>
      </c>
      <c r="H5302">
        <v>5</v>
      </c>
      <c r="K5302" s="16">
        <f t="shared" si="246"/>
        <v>90736</v>
      </c>
      <c r="L5302" s="16">
        <f t="shared" si="247"/>
        <v>95511.578947368427</v>
      </c>
      <c r="M5302" s="16">
        <f t="shared" si="248"/>
        <v>108535.88516746413</v>
      </c>
      <c r="N5302" t="e">
        <f>INDEX(XML!$A$2:$R$782,MATCH(C5302,XML!$D$2:$D$737,0),2)</f>
        <v>#N/A</v>
      </c>
    </row>
    <row r="5303" spans="1:14" ht="22.5" customHeight="1" x14ac:dyDescent="0.2">
      <c r="A5303">
        <v>51190</v>
      </c>
      <c r="B5303" t="s">
        <v>38963</v>
      </c>
      <c r="C5303" s="15" t="s">
        <v>38964</v>
      </c>
      <c r="D5303" s="15" t="s">
        <v>38965</v>
      </c>
      <c r="E5303">
        <v>155300</v>
      </c>
      <c r="F5303">
        <v>290420</v>
      </c>
      <c r="H5303">
        <v>2</v>
      </c>
      <c r="K5303" s="16">
        <f t="shared" si="246"/>
        <v>166171</v>
      </c>
      <c r="L5303" s="16">
        <f t="shared" si="247"/>
        <v>174916.84210526315</v>
      </c>
      <c r="M5303" s="16">
        <f t="shared" si="248"/>
        <v>198769.13875598085</v>
      </c>
      <c r="N5303" t="e">
        <f>INDEX(XML!$A$2:$R$782,MATCH(C5303,XML!$D$2:$D$737,0),2)</f>
        <v>#N/A</v>
      </c>
    </row>
    <row r="5304" spans="1:14" ht="67.5" x14ac:dyDescent="0.2">
      <c r="A5304">
        <v>53257</v>
      </c>
      <c r="B5304" t="s">
        <v>38960</v>
      </c>
      <c r="C5304" s="15" t="s">
        <v>38961</v>
      </c>
      <c r="D5304" s="15" t="s">
        <v>38962</v>
      </c>
      <c r="E5304">
        <v>220000</v>
      </c>
      <c r="F5304">
        <v>384850</v>
      </c>
      <c r="K5304" s="16">
        <f t="shared" si="246"/>
        <v>235400</v>
      </c>
      <c r="L5304" s="16">
        <f t="shared" si="247"/>
        <v>247789.47368421053</v>
      </c>
      <c r="M5304" s="16">
        <f t="shared" si="248"/>
        <v>281578.94736842107</v>
      </c>
      <c r="N5304" t="e">
        <f>INDEX(XML!$A$2:$R$782,MATCH(C5304,XML!$D$2:$D$737,0),2)</f>
        <v>#N/A</v>
      </c>
    </row>
    <row r="5305" spans="1:14" ht="22.5" customHeight="1" x14ac:dyDescent="0.2">
      <c r="A5305">
        <v>53256</v>
      </c>
      <c r="B5305" t="s">
        <v>42057</v>
      </c>
      <c r="C5305" s="15" t="s">
        <v>42058</v>
      </c>
      <c r="D5305" s="15" t="s">
        <v>42059</v>
      </c>
      <c r="E5305">
        <v>260000</v>
      </c>
      <c r="F5305">
        <v>471520</v>
      </c>
      <c r="K5305" s="16">
        <f t="shared" si="246"/>
        <v>278200</v>
      </c>
      <c r="L5305" s="16">
        <f t="shared" si="247"/>
        <v>292842.10526315792</v>
      </c>
      <c r="M5305" s="16">
        <f t="shared" si="248"/>
        <v>332775.1196172249</v>
      </c>
      <c r="N5305" t="e">
        <f>INDEX(XML!$A$2:$R$782,MATCH(C5305,XML!$D$2:$D$737,0),2)</f>
        <v>#N/A</v>
      </c>
    </row>
    <row r="5306" spans="1:14" ht="56.25" x14ac:dyDescent="0.2">
      <c r="A5306">
        <v>53255</v>
      </c>
      <c r="B5306" t="s">
        <v>14106</v>
      </c>
      <c r="C5306" s="15" t="s">
        <v>14107</v>
      </c>
      <c r="D5306" s="15" t="s">
        <v>14108</v>
      </c>
      <c r="E5306">
        <v>381000</v>
      </c>
      <c r="F5306">
        <v>743180</v>
      </c>
      <c r="H5306">
        <v>2</v>
      </c>
      <c r="K5306" s="16">
        <f t="shared" si="246"/>
        <v>407670</v>
      </c>
      <c r="L5306" s="16">
        <f t="shared" si="247"/>
        <v>429126.31578947371</v>
      </c>
      <c r="M5306" s="16">
        <f t="shared" si="248"/>
        <v>487643.54066985653</v>
      </c>
      <c r="N5306" t="e">
        <f>INDEX(XML!$A$2:$R$782,MATCH(C5306,XML!$D$2:$D$737,0),2)</f>
        <v>#N/A</v>
      </c>
    </row>
    <row r="5307" spans="1:14" ht="22.5" customHeight="1" x14ac:dyDescent="0.2">
      <c r="A5307">
        <v>51186</v>
      </c>
      <c r="B5307" t="s">
        <v>27234</v>
      </c>
      <c r="C5307" s="15" t="s">
        <v>27235</v>
      </c>
      <c r="D5307" s="15" t="s">
        <v>27236</v>
      </c>
      <c r="E5307">
        <v>52600</v>
      </c>
      <c r="F5307">
        <v>76970</v>
      </c>
      <c r="H5307">
        <v>2</v>
      </c>
      <c r="K5307" s="16">
        <f t="shared" si="246"/>
        <v>56282</v>
      </c>
      <c r="L5307" s="16">
        <f t="shared" si="247"/>
        <v>59244.210526315786</v>
      </c>
      <c r="M5307" s="16">
        <f t="shared" si="248"/>
        <v>67322.966507177029</v>
      </c>
      <c r="N5307" t="e">
        <f>INDEX(XML!$A$2:$R$782,MATCH(C5307,XML!$D$2:$D$737,0),2)</f>
        <v>#N/A</v>
      </c>
    </row>
    <row r="5308" spans="1:14" ht="22.5" customHeight="1" x14ac:dyDescent="0.2">
      <c r="A5308">
        <v>62850</v>
      </c>
      <c r="B5308" t="s">
        <v>27237</v>
      </c>
      <c r="C5308" s="15" t="s">
        <v>27238</v>
      </c>
      <c r="D5308" s="15" t="s">
        <v>43228</v>
      </c>
      <c r="E5308">
        <v>60000</v>
      </c>
      <c r="F5308">
        <v>109310</v>
      </c>
      <c r="H5308">
        <v>11</v>
      </c>
      <c r="K5308" s="16">
        <f t="shared" si="246"/>
        <v>64200</v>
      </c>
      <c r="L5308" s="16">
        <f t="shared" si="247"/>
        <v>67578.947368421053</v>
      </c>
      <c r="M5308" s="16">
        <f t="shared" si="248"/>
        <v>76794.258373205739</v>
      </c>
      <c r="N5308" t="e">
        <f>INDEX(XML!$A$2:$R$782,MATCH(C5308,XML!$D$2:$D$737,0),2)</f>
        <v>#N/A</v>
      </c>
    </row>
    <row r="5309" spans="1:14" ht="22.5" customHeight="1" x14ac:dyDescent="0.2">
      <c r="A5309">
        <v>51158</v>
      </c>
      <c r="B5309" t="s">
        <v>13903</v>
      </c>
      <c r="C5309" s="15" t="s">
        <v>13904</v>
      </c>
      <c r="D5309" s="15" t="s">
        <v>13905</v>
      </c>
      <c r="E5309">
        <v>43817</v>
      </c>
      <c r="F5309">
        <v>83440</v>
      </c>
      <c r="H5309">
        <v>12</v>
      </c>
      <c r="K5309" s="16">
        <f t="shared" si="246"/>
        <v>49075.040000000001</v>
      </c>
      <c r="L5309" s="16">
        <f t="shared" si="247"/>
        <v>51657.936842105264</v>
      </c>
      <c r="M5309" s="16">
        <f t="shared" si="248"/>
        <v>58702.200956937806</v>
      </c>
      <c r="N5309" t="e">
        <f>INDEX(XML!$A$2:$R$782,MATCH(C5309,XML!$D$2:$D$737,0),2)</f>
        <v>#N/A</v>
      </c>
    </row>
    <row r="5310" spans="1:14" ht="22.5" customHeight="1" x14ac:dyDescent="0.2">
      <c r="A5310">
        <v>51157</v>
      </c>
      <c r="B5310" t="s">
        <v>13906</v>
      </c>
      <c r="C5310" s="15" t="s">
        <v>13907</v>
      </c>
      <c r="D5310" s="15" t="s">
        <v>13908</v>
      </c>
      <c r="E5310">
        <v>23000</v>
      </c>
      <c r="F5310">
        <v>38170</v>
      </c>
      <c r="K5310" s="16">
        <f t="shared" si="246"/>
        <v>25760</v>
      </c>
      <c r="L5310" s="16">
        <f t="shared" si="247"/>
        <v>27115.78947368421</v>
      </c>
      <c r="M5310" s="16">
        <f t="shared" si="248"/>
        <v>30813.397129186604</v>
      </c>
      <c r="N5310" t="e">
        <f>INDEX(XML!$A$2:$R$782,MATCH(C5310,XML!$D$2:$D$737,0),2)</f>
        <v>#N/A</v>
      </c>
    </row>
    <row r="5311" spans="1:14" ht="22.5" customHeight="1" x14ac:dyDescent="0.2">
      <c r="A5311">
        <v>51154</v>
      </c>
      <c r="B5311" t="s">
        <v>13915</v>
      </c>
      <c r="C5311" s="15" t="s">
        <v>13916</v>
      </c>
      <c r="D5311" s="15" t="s">
        <v>13917</v>
      </c>
      <c r="E5311">
        <v>23500</v>
      </c>
      <c r="F5311">
        <v>38170</v>
      </c>
      <c r="H5311">
        <v>2</v>
      </c>
      <c r="K5311" s="16">
        <f t="shared" si="246"/>
        <v>26320</v>
      </c>
      <c r="L5311" s="16">
        <f t="shared" si="247"/>
        <v>27705.263157894737</v>
      </c>
      <c r="M5311" s="16">
        <f t="shared" si="248"/>
        <v>31483.253588516745</v>
      </c>
      <c r="N5311" t="e">
        <f>INDEX(XML!$A$2:$R$782,MATCH(C5311,XML!$D$2:$D$737,0),2)</f>
        <v>#N/A</v>
      </c>
    </row>
    <row r="5312" spans="1:14" ht="123.75" x14ac:dyDescent="0.2">
      <c r="A5312">
        <v>51207</v>
      </c>
      <c r="B5312" t="s">
        <v>12219</v>
      </c>
      <c r="C5312" s="15" t="s">
        <v>12220</v>
      </c>
      <c r="D5312" s="15" t="s">
        <v>12221</v>
      </c>
      <c r="E5312">
        <v>480000</v>
      </c>
      <c r="F5312">
        <v>1096330</v>
      </c>
      <c r="H5312">
        <v>14</v>
      </c>
      <c r="K5312" s="16">
        <f t="shared" si="246"/>
        <v>513600</v>
      </c>
      <c r="L5312" s="16">
        <f t="shared" si="247"/>
        <v>540631.57894736843</v>
      </c>
      <c r="M5312" s="16">
        <f t="shared" si="248"/>
        <v>614354.06698564591</v>
      </c>
      <c r="N5312" t="e">
        <f>INDEX(XML!$A$2:$R$782,MATCH(C5312,XML!$D$2:$D$737,0),2)</f>
        <v>#N/A</v>
      </c>
    </row>
    <row r="5313" spans="1:14" ht="112.5" x14ac:dyDescent="0.2">
      <c r="A5313">
        <v>51203</v>
      </c>
      <c r="B5313" t="s">
        <v>27239</v>
      </c>
      <c r="C5313" s="15" t="s">
        <v>27240</v>
      </c>
      <c r="D5313" s="15" t="s">
        <v>27241</v>
      </c>
      <c r="E5313">
        <v>372000</v>
      </c>
      <c r="F5313">
        <v>807860</v>
      </c>
      <c r="H5313">
        <v>7</v>
      </c>
      <c r="K5313" s="16">
        <f t="shared" si="246"/>
        <v>398040</v>
      </c>
      <c r="L5313" s="16">
        <f t="shared" si="247"/>
        <v>418989.4736842105</v>
      </c>
      <c r="M5313" s="16">
        <f t="shared" si="248"/>
        <v>476124.40191387554</v>
      </c>
      <c r="N5313" t="e">
        <f>INDEX(XML!$A$2:$R$782,MATCH(C5313,XML!$D$2:$D$737,0),2)</f>
        <v>#N/A</v>
      </c>
    </row>
    <row r="5314" spans="1:14" ht="123.75" x14ac:dyDescent="0.2">
      <c r="A5314">
        <v>51206</v>
      </c>
      <c r="B5314" t="s">
        <v>6582</v>
      </c>
      <c r="C5314" s="15" t="s">
        <v>6583</v>
      </c>
      <c r="D5314" s="15" t="s">
        <v>6584</v>
      </c>
      <c r="E5314">
        <v>374000</v>
      </c>
      <c r="F5314">
        <v>772930</v>
      </c>
      <c r="H5314">
        <v>8</v>
      </c>
      <c r="K5314" s="16">
        <f t="shared" si="246"/>
        <v>400180</v>
      </c>
      <c r="L5314" s="16">
        <f t="shared" si="247"/>
        <v>421242.10526315792</v>
      </c>
      <c r="M5314" s="16">
        <f t="shared" si="248"/>
        <v>478684.21052631584</v>
      </c>
      <c r="N5314" t="e">
        <f>INDEX(XML!$A$2:$R$782,MATCH(C5314,XML!$D$2:$D$737,0),2)</f>
        <v>#N/A</v>
      </c>
    </row>
    <row r="5315" spans="1:14" ht="22.5" customHeight="1" x14ac:dyDescent="0.2">
      <c r="A5315">
        <v>51202</v>
      </c>
      <c r="B5315" t="s">
        <v>30891</v>
      </c>
      <c r="C5315" s="15" t="s">
        <v>30892</v>
      </c>
      <c r="D5315" s="15" t="s">
        <v>30893</v>
      </c>
      <c r="E5315">
        <v>241500</v>
      </c>
      <c r="F5315">
        <v>484460</v>
      </c>
      <c r="H5315">
        <v>10</v>
      </c>
      <c r="K5315" s="16">
        <f t="shared" si="246"/>
        <v>258405</v>
      </c>
      <c r="L5315" s="16">
        <f t="shared" si="247"/>
        <v>272005.26315789472</v>
      </c>
      <c r="M5315" s="16">
        <f t="shared" si="248"/>
        <v>309096.88995215308</v>
      </c>
      <c r="N5315" t="e">
        <f>INDEX(XML!$A$2:$R$782,MATCH(C5315,XML!$D$2:$D$737,0),2)</f>
        <v>#N/A</v>
      </c>
    </row>
    <row r="5316" spans="1:14" ht="123.75" x14ac:dyDescent="0.2">
      <c r="A5316">
        <v>51205</v>
      </c>
      <c r="B5316" t="s">
        <v>6579</v>
      </c>
      <c r="C5316" s="15" t="s">
        <v>6580</v>
      </c>
      <c r="D5316" s="15" t="s">
        <v>6581</v>
      </c>
      <c r="E5316">
        <v>163000</v>
      </c>
      <c r="F5316">
        <v>320170</v>
      </c>
      <c r="H5316">
        <v>5</v>
      </c>
      <c r="K5316" s="16">
        <f t="shared" si="246"/>
        <v>174410</v>
      </c>
      <c r="L5316" s="16">
        <f t="shared" si="247"/>
        <v>183589.47368421053</v>
      </c>
      <c r="M5316" s="16">
        <f t="shared" si="248"/>
        <v>208624.4019138756</v>
      </c>
      <c r="N5316" t="e">
        <f>INDEX(XML!$A$2:$R$782,MATCH(C5316,XML!$D$2:$D$737,0),2)</f>
        <v>#N/A</v>
      </c>
    </row>
    <row r="5317" spans="1:14" ht="123.75" x14ac:dyDescent="0.2">
      <c r="A5317">
        <v>51201</v>
      </c>
      <c r="B5317" t="s">
        <v>6576</v>
      </c>
      <c r="C5317" s="15" t="s">
        <v>6577</v>
      </c>
      <c r="D5317" s="15" t="s">
        <v>6578</v>
      </c>
      <c r="E5317">
        <v>138800</v>
      </c>
      <c r="F5317">
        <v>290420</v>
      </c>
      <c r="K5317" s="16">
        <f t="shared" ref="K5317:K5380" si="249">IF(E5317&gt;49999,E5317+E5317*0.07,IF(E5317&lt;=49999,E5317+E5317*0.12))</f>
        <v>148516</v>
      </c>
      <c r="L5317" s="16">
        <f t="shared" ref="L5317:L5380" si="250">K5317*100/95</f>
        <v>156332.63157894736</v>
      </c>
      <c r="M5317" s="16">
        <f t="shared" ref="M5317:M5380" si="251">IF(COUNTIF(C5317,"*Dahua*"),F5317-10,L5317*100/88)</f>
        <v>177650.71770334928</v>
      </c>
      <c r="N5317" t="e">
        <f>INDEX(XML!$A$2:$R$782,MATCH(C5317,XML!$D$2:$D$737,0),2)</f>
        <v>#N/A</v>
      </c>
    </row>
    <row r="5318" spans="1:14" ht="135" x14ac:dyDescent="0.2">
      <c r="A5318">
        <v>51204</v>
      </c>
      <c r="B5318" t="s">
        <v>6573</v>
      </c>
      <c r="C5318" s="15" t="s">
        <v>6574</v>
      </c>
      <c r="D5318" s="15" t="s">
        <v>6575</v>
      </c>
      <c r="E5318">
        <v>123000</v>
      </c>
      <c r="F5318">
        <v>225740</v>
      </c>
      <c r="H5318">
        <v>13</v>
      </c>
      <c r="K5318" s="16">
        <f t="shared" si="249"/>
        <v>131610</v>
      </c>
      <c r="L5318" s="16">
        <f t="shared" si="250"/>
        <v>138536.84210526315</v>
      </c>
      <c r="M5318" s="16">
        <f t="shared" si="251"/>
        <v>157428.22966507173</v>
      </c>
      <c r="N5318" t="e">
        <f>INDEX(XML!$A$2:$R$782,MATCH(C5318,XML!$D$2:$D$737,0),2)</f>
        <v>#N/A</v>
      </c>
    </row>
    <row r="5319" spans="1:14" ht="101.25" x14ac:dyDescent="0.2">
      <c r="A5319">
        <v>51200</v>
      </c>
      <c r="B5319" t="s">
        <v>6570</v>
      </c>
      <c r="C5319" s="15" t="s">
        <v>6571</v>
      </c>
      <c r="D5319" s="15" t="s">
        <v>6572</v>
      </c>
      <c r="E5319">
        <v>89500</v>
      </c>
      <c r="F5319">
        <v>128720</v>
      </c>
      <c r="H5319">
        <v>5</v>
      </c>
      <c r="K5319" s="16">
        <f t="shared" si="249"/>
        <v>95765</v>
      </c>
      <c r="L5319" s="16">
        <f t="shared" si="250"/>
        <v>100805.26315789473</v>
      </c>
      <c r="M5319" s="16">
        <f t="shared" si="251"/>
        <v>114551.43540669857</v>
      </c>
      <c r="N5319" t="e">
        <f>INDEX(XML!$A$2:$R$782,MATCH(C5319,XML!$D$2:$D$737,0),2)</f>
        <v>#N/A</v>
      </c>
    </row>
    <row r="5320" spans="1:14" ht="33.75" x14ac:dyDescent="0.2">
      <c r="A5320">
        <v>51243</v>
      </c>
      <c r="B5320" t="s">
        <v>38954</v>
      </c>
      <c r="C5320" s="15" t="s">
        <v>38955</v>
      </c>
      <c r="D5320" s="15" t="s">
        <v>38956</v>
      </c>
      <c r="E5320">
        <v>17500</v>
      </c>
      <c r="F5320">
        <v>35580</v>
      </c>
      <c r="K5320" s="16">
        <f t="shared" si="249"/>
        <v>19600</v>
      </c>
      <c r="L5320" s="16">
        <f t="shared" si="250"/>
        <v>20631.57894736842</v>
      </c>
      <c r="M5320" s="16">
        <f t="shared" si="251"/>
        <v>23444.976076555024</v>
      </c>
      <c r="N5320" t="e">
        <f>INDEX(XML!$A$2:$R$782,MATCH(C5320,XML!$D$2:$D$737,0),2)</f>
        <v>#N/A</v>
      </c>
    </row>
    <row r="5321" spans="1:14" ht="15.75" x14ac:dyDescent="0.25">
      <c r="A5321" s="184" t="s">
        <v>6012</v>
      </c>
      <c r="B5321" s="184"/>
      <c r="C5321" s="185"/>
      <c r="D5321" s="185"/>
      <c r="E5321" s="184"/>
      <c r="F5321" s="184"/>
      <c r="G5321" s="184"/>
      <c r="H5321" s="184"/>
      <c r="I5321" s="184"/>
      <c r="J5321" s="184"/>
      <c r="K5321" s="16">
        <f t="shared" si="249"/>
        <v>0</v>
      </c>
      <c r="L5321" s="16">
        <f t="shared" si="250"/>
        <v>0</v>
      </c>
      <c r="M5321" s="16">
        <f t="shared" si="251"/>
        <v>0</v>
      </c>
      <c r="N5321" t="e">
        <f>INDEX(XML!$A$2:$R$782,MATCH(C5321,XML!$D$2:$D$737,0),2)</f>
        <v>#N/A</v>
      </c>
    </row>
    <row r="5322" spans="1:14" ht="33.75" customHeight="1" x14ac:dyDescent="0.2">
      <c r="A5322">
        <v>52033</v>
      </c>
      <c r="B5322" t="s">
        <v>6013</v>
      </c>
      <c r="C5322" s="15" t="s">
        <v>6014</v>
      </c>
      <c r="D5322" s="15" t="s">
        <v>6015</v>
      </c>
      <c r="E5322">
        <v>12363</v>
      </c>
      <c r="F5322">
        <v>16483</v>
      </c>
      <c r="H5322" t="s">
        <v>746</v>
      </c>
      <c r="K5322" s="16">
        <f t="shared" si="249"/>
        <v>13846.56</v>
      </c>
      <c r="L5322" s="16">
        <f t="shared" si="250"/>
        <v>14575.326315789474</v>
      </c>
      <c r="M5322" s="16">
        <f t="shared" si="251"/>
        <v>16562.87081339713</v>
      </c>
      <c r="N5322" t="e">
        <f>INDEX(XML!$A$2:$R$782,MATCH(C5322,XML!$D$2:$D$737,0),2)</f>
        <v>#N/A</v>
      </c>
    </row>
    <row r="5323" spans="1:14" ht="33.75" customHeight="1" x14ac:dyDescent="0.2">
      <c r="A5323">
        <v>15930</v>
      </c>
      <c r="B5323" t="s">
        <v>6016</v>
      </c>
      <c r="C5323" s="15" t="s">
        <v>6017</v>
      </c>
      <c r="D5323" s="15" t="s">
        <v>6018</v>
      </c>
      <c r="E5323">
        <v>16992</v>
      </c>
      <c r="F5323">
        <v>19990</v>
      </c>
      <c r="H5323" t="s">
        <v>746</v>
      </c>
      <c r="K5323" s="16">
        <f t="shared" si="249"/>
        <v>19031.04</v>
      </c>
      <c r="L5323" s="16">
        <f t="shared" si="250"/>
        <v>20032.673684210527</v>
      </c>
      <c r="M5323" s="16">
        <f t="shared" si="251"/>
        <v>22764.401913875601</v>
      </c>
      <c r="N5323" t="e">
        <f>INDEX(XML!$A$2:$R$782,MATCH(C5323,XML!$D$2:$D$737,0),2)</f>
        <v>#N/A</v>
      </c>
    </row>
    <row r="5324" spans="1:14" ht="33.75" customHeight="1" x14ac:dyDescent="0.2">
      <c r="A5324">
        <v>28605</v>
      </c>
      <c r="B5324" t="s">
        <v>6019</v>
      </c>
      <c r="C5324" s="15" t="s">
        <v>6020</v>
      </c>
      <c r="D5324" s="15" t="s">
        <v>6021</v>
      </c>
      <c r="E5324">
        <v>27192</v>
      </c>
      <c r="F5324">
        <v>31990</v>
      </c>
      <c r="K5324" s="16">
        <f t="shared" si="249"/>
        <v>30455.040000000001</v>
      </c>
      <c r="L5324" s="16">
        <f t="shared" si="250"/>
        <v>32057.936842105264</v>
      </c>
      <c r="M5324" s="16">
        <f t="shared" si="251"/>
        <v>36429.473684210527</v>
      </c>
      <c r="N5324" t="e">
        <f>INDEX(XML!$A$2:$R$782,MATCH(C5324,XML!$D$2:$D$737,0),2)</f>
        <v>#N/A</v>
      </c>
    </row>
    <row r="5325" spans="1:14" ht="33.75" customHeight="1" x14ac:dyDescent="0.2">
      <c r="A5325">
        <v>28590</v>
      </c>
      <c r="B5325" t="s">
        <v>6022</v>
      </c>
      <c r="C5325" s="15" t="s">
        <v>6023</v>
      </c>
      <c r="D5325" s="15" t="s">
        <v>6024</v>
      </c>
      <c r="E5325">
        <v>41642</v>
      </c>
      <c r="F5325">
        <v>48990</v>
      </c>
      <c r="H5325" t="s">
        <v>746</v>
      </c>
      <c r="K5325" s="16">
        <f t="shared" si="249"/>
        <v>46639.040000000001</v>
      </c>
      <c r="L5325" s="16">
        <f t="shared" si="250"/>
        <v>49093.72631578947</v>
      </c>
      <c r="M5325" s="16">
        <f t="shared" si="251"/>
        <v>55788.325358851675</v>
      </c>
      <c r="N5325" t="e">
        <f>INDEX(XML!$A$2:$R$782,MATCH(C5325,XML!$D$2:$D$737,0),2)</f>
        <v>#N/A</v>
      </c>
    </row>
    <row r="5326" spans="1:14" ht="33.75" customHeight="1" x14ac:dyDescent="0.2">
      <c r="A5326">
        <v>28824</v>
      </c>
      <c r="B5326" t="s">
        <v>6025</v>
      </c>
      <c r="C5326" s="15" t="s">
        <v>6026</v>
      </c>
      <c r="D5326" s="15" t="s">
        <v>6027</v>
      </c>
      <c r="E5326">
        <v>45042</v>
      </c>
      <c r="F5326">
        <v>52990</v>
      </c>
      <c r="H5326">
        <v>1</v>
      </c>
      <c r="K5326" s="16">
        <f t="shared" si="249"/>
        <v>50447.040000000001</v>
      </c>
      <c r="L5326" s="16">
        <f t="shared" si="250"/>
        <v>53102.14736842105</v>
      </c>
      <c r="M5326" s="16">
        <f t="shared" si="251"/>
        <v>60343.349282296651</v>
      </c>
      <c r="N5326" t="e">
        <f>INDEX(XML!$A$2:$R$782,MATCH(C5326,XML!$D$2:$D$737,0),2)</f>
        <v>#N/A</v>
      </c>
    </row>
    <row r="5327" spans="1:14" ht="101.25" x14ac:dyDescent="0.2">
      <c r="A5327">
        <v>28591</v>
      </c>
      <c r="B5327" t="s">
        <v>6028</v>
      </c>
      <c r="C5327" s="15" t="s">
        <v>6029</v>
      </c>
      <c r="D5327" s="15" t="s">
        <v>6030</v>
      </c>
      <c r="E5327">
        <v>62042</v>
      </c>
      <c r="F5327">
        <v>72990</v>
      </c>
      <c r="H5327">
        <v>21</v>
      </c>
      <c r="K5327" s="16">
        <f t="shared" si="249"/>
        <v>66384.94</v>
      </c>
      <c r="L5327" s="16">
        <f t="shared" si="250"/>
        <v>69878.884210526317</v>
      </c>
      <c r="M5327" s="16">
        <f t="shared" si="251"/>
        <v>79407.822966507185</v>
      </c>
      <c r="N5327" t="e">
        <f>INDEX(XML!$A$2:$R$782,MATCH(C5327,XML!$D$2:$D$737,0),2)</f>
        <v>#N/A</v>
      </c>
    </row>
    <row r="5328" spans="1:14" ht="112.5" x14ac:dyDescent="0.2">
      <c r="A5328">
        <v>53155</v>
      </c>
      <c r="B5328" t="s">
        <v>16955</v>
      </c>
      <c r="C5328" s="15" t="s">
        <v>16956</v>
      </c>
      <c r="D5328" s="15" t="s">
        <v>16957</v>
      </c>
      <c r="E5328">
        <v>105300</v>
      </c>
      <c r="F5328">
        <v>159751</v>
      </c>
      <c r="H5328">
        <v>14</v>
      </c>
      <c r="K5328" s="16">
        <f t="shared" si="249"/>
        <v>112671</v>
      </c>
      <c r="L5328" s="16">
        <f t="shared" si="250"/>
        <v>118601.05263157895</v>
      </c>
      <c r="M5328" s="16">
        <f t="shared" si="251"/>
        <v>134773.92344497607</v>
      </c>
      <c r="N5328" t="e">
        <f>INDEX(XML!$A$2:$R$782,MATCH(C5328,XML!$D$2:$D$737,0),2)</f>
        <v>#N/A</v>
      </c>
    </row>
    <row r="5329" spans="1:14" ht="22.5" customHeight="1" x14ac:dyDescent="0.2">
      <c r="A5329">
        <v>53154</v>
      </c>
      <c r="B5329" t="s">
        <v>16952</v>
      </c>
      <c r="C5329" s="15" t="s">
        <v>16953</v>
      </c>
      <c r="D5329" s="15" t="s">
        <v>16954</v>
      </c>
      <c r="E5329">
        <v>106200</v>
      </c>
      <c r="F5329">
        <v>161142</v>
      </c>
      <c r="H5329">
        <v>14</v>
      </c>
      <c r="I5329">
        <v>1</v>
      </c>
      <c r="K5329" s="16">
        <f t="shared" si="249"/>
        <v>113634</v>
      </c>
      <c r="L5329" s="16">
        <f t="shared" si="250"/>
        <v>119614.73684210527</v>
      </c>
      <c r="M5329" s="16">
        <f t="shared" si="251"/>
        <v>135925.83732057415</v>
      </c>
      <c r="N5329" t="e">
        <f>INDEX(XML!$A$2:$R$782,MATCH(C5329,XML!$D$2:$D$737,0),2)</f>
        <v>#N/A</v>
      </c>
    </row>
    <row r="5330" spans="1:14" ht="22.5" customHeight="1" x14ac:dyDescent="0.2">
      <c r="A5330">
        <v>22082</v>
      </c>
      <c r="B5330" t="s">
        <v>12119</v>
      </c>
      <c r="C5330" s="15" t="s">
        <v>12120</v>
      </c>
      <c r="D5330" s="15" t="s">
        <v>12121</v>
      </c>
      <c r="E5330">
        <v>1398</v>
      </c>
      <c r="F5330">
        <v>1863</v>
      </c>
      <c r="H5330" t="s">
        <v>747</v>
      </c>
      <c r="K5330" s="16">
        <f t="shared" si="249"/>
        <v>1565.76</v>
      </c>
      <c r="L5330" s="16">
        <f t="shared" si="250"/>
        <v>1648.1684210526316</v>
      </c>
      <c r="M5330" s="16">
        <f t="shared" si="251"/>
        <v>1872.9186602870816</v>
      </c>
      <c r="N5330" t="e">
        <f>INDEX(XML!$A$2:$R$782,MATCH(C5330,XML!$D$2:$D$737,0),2)</f>
        <v>#N/A</v>
      </c>
    </row>
    <row r="5331" spans="1:14" ht="67.5" x14ac:dyDescent="0.2">
      <c r="A5331">
        <v>32304</v>
      </c>
      <c r="B5331" t="s">
        <v>6389</v>
      </c>
      <c r="C5331" s="15" t="s">
        <v>6390</v>
      </c>
      <c r="D5331" s="15" t="s">
        <v>6391</v>
      </c>
      <c r="E5331">
        <v>11718</v>
      </c>
      <c r="F5331">
        <v>14290</v>
      </c>
      <c r="H5331" t="s">
        <v>746</v>
      </c>
      <c r="K5331" s="16">
        <f t="shared" si="249"/>
        <v>13124.16</v>
      </c>
      <c r="L5331" s="16">
        <f t="shared" si="250"/>
        <v>13814.905263157894</v>
      </c>
      <c r="M5331" s="16">
        <f t="shared" si="251"/>
        <v>15698.755980861244</v>
      </c>
      <c r="N5331" t="e">
        <f>INDEX(XML!$A$2:$R$782,MATCH(C5331,XML!$D$2:$D$737,0),2)</f>
        <v>#N/A</v>
      </c>
    </row>
    <row r="5332" spans="1:14" ht="15.75" x14ac:dyDescent="0.25">
      <c r="A5332" s="184" t="s">
        <v>6532</v>
      </c>
      <c r="B5332" s="184"/>
      <c r="C5332" s="185"/>
      <c r="D5332" s="185"/>
      <c r="E5332" s="184"/>
      <c r="F5332" s="184"/>
      <c r="G5332" s="184"/>
      <c r="H5332" s="184"/>
      <c r="I5332" s="184"/>
      <c r="J5332" s="184"/>
      <c r="K5332" s="16">
        <f t="shared" si="249"/>
        <v>0</v>
      </c>
      <c r="L5332" s="16">
        <f t="shared" si="250"/>
        <v>0</v>
      </c>
      <c r="M5332" s="16">
        <f t="shared" si="251"/>
        <v>0</v>
      </c>
      <c r="N5332" t="e">
        <f>INDEX(XML!$A$2:$R$782,MATCH(C5332,XML!$D$2:$D$737,0),2)</f>
        <v>#N/A</v>
      </c>
    </row>
    <row r="5333" spans="1:14" ht="112.5" x14ac:dyDescent="0.2">
      <c r="A5333">
        <v>60017</v>
      </c>
      <c r="B5333" t="s">
        <v>21398</v>
      </c>
      <c r="C5333" s="15" t="s">
        <v>21399</v>
      </c>
      <c r="D5333" s="15" t="s">
        <v>42403</v>
      </c>
      <c r="E5333">
        <v>10957</v>
      </c>
      <c r="F5333">
        <v>12890</v>
      </c>
      <c r="H5333" t="s">
        <v>746</v>
      </c>
      <c r="K5333" s="16">
        <f t="shared" si="249"/>
        <v>12271.84</v>
      </c>
      <c r="L5333" s="16">
        <f t="shared" si="250"/>
        <v>12917.726315789474</v>
      </c>
      <c r="M5333" s="16">
        <f t="shared" si="251"/>
        <v>14679.234449760766</v>
      </c>
      <c r="N5333" t="e">
        <f>INDEX(XML!$A$2:$R$782,MATCH(C5333,XML!$D$2:$D$737,0),2)</f>
        <v>#N/A</v>
      </c>
    </row>
    <row r="5334" spans="1:14" ht="22.5" customHeight="1" x14ac:dyDescent="0.2">
      <c r="A5334">
        <v>60016</v>
      </c>
      <c r="B5334" t="s">
        <v>20865</v>
      </c>
      <c r="C5334" s="15" t="s">
        <v>20866</v>
      </c>
      <c r="D5334" s="15" t="s">
        <v>20867</v>
      </c>
      <c r="E5334">
        <v>12572</v>
      </c>
      <c r="F5334">
        <v>14790</v>
      </c>
      <c r="H5334">
        <v>8</v>
      </c>
      <c r="K5334" s="16">
        <f t="shared" si="249"/>
        <v>14080.64</v>
      </c>
      <c r="L5334" s="16">
        <f t="shared" si="250"/>
        <v>14821.726315789474</v>
      </c>
      <c r="M5334" s="16">
        <f t="shared" si="251"/>
        <v>16842.87081339713</v>
      </c>
      <c r="N5334" t="e">
        <f>INDEX(XML!$A$2:$R$782,MATCH(C5334,XML!$D$2:$D$737,0),2)</f>
        <v>#N/A</v>
      </c>
    </row>
    <row r="5335" spans="1:14" ht="22.5" customHeight="1" x14ac:dyDescent="0.2">
      <c r="A5335">
        <v>60671</v>
      </c>
      <c r="B5335" t="s">
        <v>21400</v>
      </c>
      <c r="C5335" s="15" t="s">
        <v>21401</v>
      </c>
      <c r="D5335" s="15" t="s">
        <v>21402</v>
      </c>
      <c r="E5335">
        <v>22092</v>
      </c>
      <c r="F5335">
        <v>25990</v>
      </c>
      <c r="K5335" s="16">
        <f t="shared" si="249"/>
        <v>24743.040000000001</v>
      </c>
      <c r="L5335" s="16">
        <f t="shared" si="250"/>
        <v>26045.305263157894</v>
      </c>
      <c r="M5335" s="16">
        <f t="shared" si="251"/>
        <v>29596.937799043058</v>
      </c>
      <c r="N5335" t="e">
        <f>INDEX(XML!$A$2:$R$782,MATCH(C5335,XML!$D$2:$D$737,0),2)</f>
        <v>#N/A</v>
      </c>
    </row>
    <row r="5336" spans="1:14" ht="22.5" customHeight="1" x14ac:dyDescent="0.2">
      <c r="A5336">
        <v>61892</v>
      </c>
      <c r="B5336" t="s">
        <v>20720</v>
      </c>
      <c r="C5336" s="15" t="s">
        <v>20721</v>
      </c>
      <c r="D5336" s="15" t="s">
        <v>42195</v>
      </c>
      <c r="E5336">
        <v>7557</v>
      </c>
      <c r="F5336">
        <v>8890</v>
      </c>
      <c r="H5336">
        <v>17</v>
      </c>
      <c r="K5336" s="16">
        <f t="shared" si="249"/>
        <v>8463.84</v>
      </c>
      <c r="L5336" s="16">
        <f t="shared" si="250"/>
        <v>8909.3052631578939</v>
      </c>
      <c r="M5336" s="16">
        <f t="shared" si="251"/>
        <v>10124.210526315788</v>
      </c>
      <c r="N5336" t="e">
        <f>INDEX(XML!$A$2:$R$782,MATCH(C5336,XML!$D$2:$D$737,0),2)</f>
        <v>#N/A</v>
      </c>
    </row>
    <row r="5337" spans="1:14" ht="22.5" customHeight="1" x14ac:dyDescent="0.2">
      <c r="A5337">
        <v>50261</v>
      </c>
      <c r="B5337" t="s">
        <v>23051</v>
      </c>
      <c r="C5337" s="15" t="s">
        <v>23052</v>
      </c>
      <c r="D5337" s="15" t="s">
        <v>23053</v>
      </c>
      <c r="E5337">
        <v>1712</v>
      </c>
      <c r="F5337">
        <v>2191</v>
      </c>
      <c r="K5337" s="16">
        <f t="shared" si="249"/>
        <v>1917.44</v>
      </c>
      <c r="L5337" s="16">
        <f t="shared" si="250"/>
        <v>2018.3578947368421</v>
      </c>
      <c r="M5337" s="16">
        <f t="shared" si="251"/>
        <v>2293.5885167464116</v>
      </c>
      <c r="N5337" t="e">
        <f>INDEX(XML!$A$2:$R$782,MATCH(C5337,XML!$D$2:$D$737,0),2)</f>
        <v>#N/A</v>
      </c>
    </row>
    <row r="5338" spans="1:14" ht="22.5" customHeight="1" x14ac:dyDescent="0.2">
      <c r="A5338">
        <v>78293</v>
      </c>
      <c r="B5338" t="s">
        <v>43778</v>
      </c>
      <c r="C5338" s="15" t="s">
        <v>43779</v>
      </c>
      <c r="D5338" s="15" t="s">
        <v>43780</v>
      </c>
      <c r="E5338">
        <v>3050</v>
      </c>
      <c r="F5338">
        <v>3800</v>
      </c>
      <c r="K5338" s="16">
        <f t="shared" si="249"/>
        <v>3416</v>
      </c>
      <c r="L5338" s="16">
        <f t="shared" si="250"/>
        <v>3595.7894736842104</v>
      </c>
      <c r="M5338" s="16">
        <f t="shared" si="251"/>
        <v>4086.1244019138758</v>
      </c>
      <c r="N5338" t="e">
        <f>INDEX(XML!$A$2:$R$782,MATCH(C5338,XML!$D$2:$D$737,0),2)</f>
        <v>#N/A</v>
      </c>
    </row>
    <row r="5339" spans="1:14" ht="22.5" customHeight="1" x14ac:dyDescent="0.2">
      <c r="A5339">
        <v>50262</v>
      </c>
      <c r="B5339" t="s">
        <v>23054</v>
      </c>
      <c r="C5339" s="15" t="s">
        <v>23055</v>
      </c>
      <c r="D5339" s="15" t="s">
        <v>23056</v>
      </c>
      <c r="E5339">
        <v>7100</v>
      </c>
      <c r="F5339">
        <v>8500</v>
      </c>
      <c r="K5339" s="16">
        <f t="shared" si="249"/>
        <v>7952</v>
      </c>
      <c r="L5339" s="16">
        <f t="shared" si="250"/>
        <v>8370.5263157894733</v>
      </c>
      <c r="M5339" s="16">
        <f t="shared" si="251"/>
        <v>9511.9617224880367</v>
      </c>
      <c r="N5339" t="e">
        <f>INDEX(XML!$A$2:$R$782,MATCH(C5339,XML!$D$2:$D$737,0),2)</f>
        <v>#N/A</v>
      </c>
    </row>
    <row r="5340" spans="1:14" ht="45" x14ac:dyDescent="0.2">
      <c r="A5340">
        <v>65473</v>
      </c>
      <c r="B5340" t="s">
        <v>26427</v>
      </c>
      <c r="C5340" s="15" t="s">
        <v>26428</v>
      </c>
      <c r="D5340" s="15" t="s">
        <v>26429</v>
      </c>
      <c r="E5340">
        <v>14445</v>
      </c>
      <c r="F5340">
        <v>18779</v>
      </c>
      <c r="H5340" t="s">
        <v>746</v>
      </c>
      <c r="K5340" s="16">
        <f t="shared" si="249"/>
        <v>16178.4</v>
      </c>
      <c r="L5340" s="16">
        <f t="shared" si="250"/>
        <v>17029.894736842107</v>
      </c>
      <c r="M5340" s="16">
        <f t="shared" si="251"/>
        <v>19352.15311004785</v>
      </c>
      <c r="N5340" t="e">
        <f>INDEX(XML!$A$2:$R$782,MATCH(C5340,XML!$D$2:$D$737,0),2)</f>
        <v>#N/A</v>
      </c>
    </row>
    <row r="5341" spans="1:14" ht="45" x14ac:dyDescent="0.2">
      <c r="A5341">
        <v>50263</v>
      </c>
      <c r="B5341" t="s">
        <v>23057</v>
      </c>
      <c r="C5341" s="15" t="s">
        <v>27223</v>
      </c>
      <c r="D5341" s="15" t="s">
        <v>27224</v>
      </c>
      <c r="E5341">
        <v>16500</v>
      </c>
      <c r="F5341">
        <v>19474</v>
      </c>
      <c r="H5341">
        <v>32</v>
      </c>
      <c r="K5341" s="16">
        <f t="shared" si="249"/>
        <v>18480</v>
      </c>
      <c r="L5341" s="16">
        <f t="shared" si="250"/>
        <v>19452.63157894737</v>
      </c>
      <c r="M5341" s="16">
        <f t="shared" si="251"/>
        <v>22105.26315789474</v>
      </c>
      <c r="N5341" t="e">
        <f>INDEX(XML!$A$2:$R$782,MATCH(C5341,XML!$D$2:$D$737,0),2)</f>
        <v>#N/A</v>
      </c>
    </row>
    <row r="5342" spans="1:14" ht="56.25" x14ac:dyDescent="0.2">
      <c r="A5342">
        <v>47480</v>
      </c>
      <c r="B5342" t="s">
        <v>22959</v>
      </c>
      <c r="C5342" s="15" t="s">
        <v>22960</v>
      </c>
      <c r="D5342" s="15" t="s">
        <v>27757</v>
      </c>
      <c r="E5342">
        <v>16200</v>
      </c>
      <c r="F5342">
        <v>19260</v>
      </c>
      <c r="H5342" t="s">
        <v>815</v>
      </c>
      <c r="K5342" s="16">
        <f t="shared" si="249"/>
        <v>18144</v>
      </c>
      <c r="L5342" s="16">
        <f t="shared" si="250"/>
        <v>19098.947368421053</v>
      </c>
      <c r="M5342" s="16">
        <f t="shared" si="251"/>
        <v>21703.349282296651</v>
      </c>
      <c r="N5342" t="e">
        <f>INDEX(XML!$A$2:$R$782,MATCH(C5342,XML!$D$2:$D$737,0),2)</f>
        <v>#N/A</v>
      </c>
    </row>
    <row r="5343" spans="1:14" ht="33.75" x14ac:dyDescent="0.2">
      <c r="A5343">
        <v>72692</v>
      </c>
      <c r="B5343" t="s">
        <v>25379</v>
      </c>
      <c r="C5343" s="15" t="s">
        <v>33482</v>
      </c>
      <c r="D5343" s="15" t="s">
        <v>42404</v>
      </c>
      <c r="E5343">
        <v>15000</v>
      </c>
      <c r="F5343">
        <v>36375</v>
      </c>
      <c r="H5343" t="s">
        <v>746</v>
      </c>
      <c r="K5343" s="16">
        <f t="shared" si="249"/>
        <v>16800</v>
      </c>
      <c r="L5343" s="16">
        <f t="shared" si="250"/>
        <v>17684.21052631579</v>
      </c>
      <c r="M5343" s="16">
        <f t="shared" si="251"/>
        <v>36365</v>
      </c>
      <c r="N5343" t="e">
        <f>INDEX(XML!$A$2:$R$782,MATCH(C5343,XML!$D$2:$D$737,0),2)</f>
        <v>#N/A</v>
      </c>
    </row>
    <row r="5344" spans="1:14" ht="56.25" x14ac:dyDescent="0.2">
      <c r="A5344">
        <v>41019</v>
      </c>
      <c r="B5344" t="s">
        <v>31315</v>
      </c>
      <c r="C5344" s="15" t="s">
        <v>31316</v>
      </c>
      <c r="D5344" s="15" t="s">
        <v>42405</v>
      </c>
      <c r="E5344">
        <v>14190</v>
      </c>
      <c r="F5344">
        <v>18920</v>
      </c>
      <c r="H5344">
        <v>1</v>
      </c>
      <c r="K5344" s="16">
        <f t="shared" si="249"/>
        <v>15892.8</v>
      </c>
      <c r="L5344" s="16">
        <f t="shared" si="250"/>
        <v>16729.263157894737</v>
      </c>
      <c r="M5344" s="16">
        <f t="shared" si="251"/>
        <v>19010.526315789473</v>
      </c>
      <c r="N5344" t="e">
        <f>INDEX(XML!$A$2:$R$782,MATCH(C5344,XML!$D$2:$D$737,0),2)</f>
        <v>#N/A</v>
      </c>
    </row>
    <row r="5345" spans="1:14" ht="67.5" x14ac:dyDescent="0.2">
      <c r="A5345">
        <v>30645</v>
      </c>
      <c r="B5345" t="s">
        <v>26760</v>
      </c>
      <c r="C5345" s="15" t="s">
        <v>26761</v>
      </c>
      <c r="D5345" s="15" t="s">
        <v>26852</v>
      </c>
      <c r="E5345">
        <v>31057</v>
      </c>
      <c r="F5345">
        <v>41409</v>
      </c>
      <c r="H5345">
        <v>39</v>
      </c>
      <c r="K5345" s="16">
        <f t="shared" si="249"/>
        <v>34783.839999999997</v>
      </c>
      <c r="L5345" s="16">
        <f t="shared" si="250"/>
        <v>36614.568421052623</v>
      </c>
      <c r="M5345" s="16">
        <f t="shared" si="251"/>
        <v>41607.464114832525</v>
      </c>
      <c r="N5345" t="e">
        <f>INDEX(XML!$A$2:$R$782,MATCH(C5345,XML!$D$2:$D$737,0),2)</f>
        <v>#N/A</v>
      </c>
    </row>
    <row r="5346" spans="1:14" ht="33.75" x14ac:dyDescent="0.2">
      <c r="A5346">
        <v>26859</v>
      </c>
      <c r="B5346" t="s">
        <v>16779</v>
      </c>
      <c r="C5346" s="15" t="s">
        <v>16780</v>
      </c>
      <c r="D5346" s="15" t="s">
        <v>16781</v>
      </c>
      <c r="E5346">
        <v>11520</v>
      </c>
      <c r="F5346">
        <v>14400</v>
      </c>
      <c r="H5346" t="s">
        <v>746</v>
      </c>
      <c r="K5346" s="16">
        <f t="shared" si="249"/>
        <v>12902.4</v>
      </c>
      <c r="L5346" s="16">
        <f t="shared" si="250"/>
        <v>13581.473684210527</v>
      </c>
      <c r="M5346" s="16">
        <f t="shared" si="251"/>
        <v>14390</v>
      </c>
      <c r="N5346" t="e">
        <f>INDEX(XML!$A$2:$R$782,MATCH(C5346,XML!$D$2:$D$737,0),2)</f>
        <v>#N/A</v>
      </c>
    </row>
    <row r="5347" spans="1:14" ht="78.75" x14ac:dyDescent="0.2">
      <c r="A5347">
        <v>68809</v>
      </c>
      <c r="B5347" t="s">
        <v>33011</v>
      </c>
      <c r="C5347" s="15" t="s">
        <v>33012</v>
      </c>
      <c r="D5347" s="15" t="s">
        <v>33013</v>
      </c>
      <c r="E5347">
        <v>5912</v>
      </c>
      <c r="F5347">
        <v>7389</v>
      </c>
      <c r="K5347" s="16">
        <f t="shared" si="249"/>
        <v>6621.44</v>
      </c>
      <c r="L5347" s="16">
        <f t="shared" si="250"/>
        <v>6969.9368421052632</v>
      </c>
      <c r="M5347" s="16">
        <f t="shared" si="251"/>
        <v>7920.3827751196168</v>
      </c>
      <c r="N5347" t="e">
        <f>INDEX(XML!$A$2:$R$782,MATCH(C5347,XML!$D$2:$D$737,0),2)</f>
        <v>#N/A</v>
      </c>
    </row>
    <row r="5348" spans="1:14" ht="78.75" x14ac:dyDescent="0.2">
      <c r="A5348">
        <v>68810</v>
      </c>
      <c r="B5348" t="s">
        <v>33014</v>
      </c>
      <c r="C5348" s="15" t="s">
        <v>33015</v>
      </c>
      <c r="D5348" s="15" t="s">
        <v>33016</v>
      </c>
      <c r="E5348">
        <v>6967</v>
      </c>
      <c r="F5348">
        <v>11612</v>
      </c>
      <c r="K5348" s="16">
        <f t="shared" si="249"/>
        <v>7803.04</v>
      </c>
      <c r="L5348" s="16">
        <f t="shared" si="250"/>
        <v>8213.726315789474</v>
      </c>
      <c r="M5348" s="16">
        <f t="shared" si="251"/>
        <v>9333.7799043062205</v>
      </c>
      <c r="N5348" t="e">
        <f>INDEX(XML!$A$2:$R$782,MATCH(C5348,XML!$D$2:$D$737,0),2)</f>
        <v>#N/A</v>
      </c>
    </row>
    <row r="5349" spans="1:14" ht="78.75" x14ac:dyDescent="0.2">
      <c r="A5349">
        <v>79026</v>
      </c>
      <c r="B5349" t="s">
        <v>45109</v>
      </c>
      <c r="C5349" s="15" t="s">
        <v>45110</v>
      </c>
      <c r="D5349" s="15" t="s">
        <v>45111</v>
      </c>
      <c r="E5349">
        <v>3600</v>
      </c>
      <c r="F5349">
        <v>4800</v>
      </c>
      <c r="K5349" s="16">
        <f t="shared" si="249"/>
        <v>4032</v>
      </c>
      <c r="L5349" s="16">
        <f t="shared" si="250"/>
        <v>4244.2105263157891</v>
      </c>
      <c r="M5349" s="16">
        <f t="shared" si="251"/>
        <v>4822.9665071770332</v>
      </c>
      <c r="N5349" t="e">
        <f>INDEX(XML!$A$2:$R$782,MATCH(C5349,XML!$D$2:$D$737,0),2)</f>
        <v>#N/A</v>
      </c>
    </row>
    <row r="5350" spans="1:14" ht="22.5" customHeight="1" x14ac:dyDescent="0.2">
      <c r="A5350">
        <v>79605</v>
      </c>
      <c r="B5350" t="s">
        <v>45124</v>
      </c>
      <c r="C5350" s="15" t="s">
        <v>45125</v>
      </c>
      <c r="D5350" s="15" t="s">
        <v>45126</v>
      </c>
      <c r="E5350">
        <v>6700</v>
      </c>
      <c r="F5350">
        <v>8800</v>
      </c>
      <c r="K5350" s="16">
        <f t="shared" si="249"/>
        <v>7504</v>
      </c>
      <c r="L5350" s="16">
        <f t="shared" si="250"/>
        <v>7898.9473684210525</v>
      </c>
      <c r="M5350" s="16">
        <f t="shared" si="251"/>
        <v>8976.076555023923</v>
      </c>
      <c r="N5350" t="e">
        <f>INDEX(XML!$A$2:$R$782,MATCH(C5350,XML!$D$2:$D$737,0),2)</f>
        <v>#N/A</v>
      </c>
    </row>
    <row r="5351" spans="1:14" ht="22.5" customHeight="1" x14ac:dyDescent="0.2">
      <c r="A5351">
        <v>79022</v>
      </c>
      <c r="B5351" t="s">
        <v>45097</v>
      </c>
      <c r="C5351" s="15" t="s">
        <v>45098</v>
      </c>
      <c r="D5351" s="15" t="s">
        <v>45099</v>
      </c>
      <c r="E5351">
        <v>7000</v>
      </c>
      <c r="F5351">
        <v>9200</v>
      </c>
      <c r="H5351">
        <v>42</v>
      </c>
      <c r="K5351" s="16">
        <f t="shared" si="249"/>
        <v>7840</v>
      </c>
      <c r="L5351" s="16">
        <f t="shared" si="250"/>
        <v>8252.6315789473683</v>
      </c>
      <c r="M5351" s="16">
        <f t="shared" si="251"/>
        <v>9377.9904306220105</v>
      </c>
      <c r="N5351" t="e">
        <f>INDEX(XML!$A$2:$R$782,MATCH(C5351,XML!$D$2:$D$737,0),2)</f>
        <v>#N/A</v>
      </c>
    </row>
    <row r="5352" spans="1:14" ht="22.5" customHeight="1" x14ac:dyDescent="0.2">
      <c r="A5352">
        <v>79024</v>
      </c>
      <c r="B5352" t="s">
        <v>45103</v>
      </c>
      <c r="C5352" s="15" t="s">
        <v>45104</v>
      </c>
      <c r="D5352" s="15" t="s">
        <v>45105</v>
      </c>
      <c r="E5352">
        <v>6900</v>
      </c>
      <c r="F5352">
        <v>9100</v>
      </c>
      <c r="H5352">
        <v>20</v>
      </c>
      <c r="K5352" s="16">
        <f t="shared" si="249"/>
        <v>7728</v>
      </c>
      <c r="L5352" s="16">
        <f t="shared" si="250"/>
        <v>8134.7368421052633</v>
      </c>
      <c r="M5352" s="16">
        <f t="shared" si="251"/>
        <v>9244.0191387559807</v>
      </c>
      <c r="N5352" t="e">
        <f>INDEX(XML!$A$2:$R$782,MATCH(C5352,XML!$D$2:$D$737,0),2)</f>
        <v>#N/A</v>
      </c>
    </row>
    <row r="5353" spans="1:14" ht="22.5" customHeight="1" x14ac:dyDescent="0.2">
      <c r="A5353">
        <v>79025</v>
      </c>
      <c r="B5353" t="s">
        <v>45106</v>
      </c>
      <c r="C5353" s="15" t="s">
        <v>45107</v>
      </c>
      <c r="D5353" s="15" t="s">
        <v>45108</v>
      </c>
      <c r="E5353">
        <v>7000</v>
      </c>
      <c r="F5353">
        <v>9200</v>
      </c>
      <c r="H5353">
        <v>20</v>
      </c>
      <c r="K5353" s="16">
        <f t="shared" si="249"/>
        <v>7840</v>
      </c>
      <c r="L5353" s="16">
        <f t="shared" si="250"/>
        <v>8252.6315789473683</v>
      </c>
      <c r="M5353" s="16">
        <f t="shared" si="251"/>
        <v>9377.9904306220105</v>
      </c>
      <c r="N5353" t="e">
        <f>INDEX(XML!$A$2:$R$782,MATCH(C5353,XML!$D$2:$D$737,0),2)</f>
        <v>#N/A</v>
      </c>
    </row>
    <row r="5354" spans="1:14" ht="22.5" customHeight="1" x14ac:dyDescent="0.2">
      <c r="A5354">
        <v>79023</v>
      </c>
      <c r="B5354" t="s">
        <v>45100</v>
      </c>
      <c r="C5354" s="15" t="s">
        <v>45101</v>
      </c>
      <c r="D5354" s="15" t="s">
        <v>45102</v>
      </c>
      <c r="E5354">
        <v>9200</v>
      </c>
      <c r="F5354">
        <v>12100</v>
      </c>
      <c r="H5354">
        <v>45</v>
      </c>
      <c r="K5354" s="16">
        <f t="shared" si="249"/>
        <v>10304</v>
      </c>
      <c r="L5354" s="16">
        <f t="shared" si="250"/>
        <v>10846.315789473685</v>
      </c>
      <c r="M5354" s="16">
        <f t="shared" si="251"/>
        <v>12325.358851674642</v>
      </c>
      <c r="N5354" t="e">
        <f>INDEX(XML!$A$2:$R$782,MATCH(C5354,XML!$D$2:$D$737,0),2)</f>
        <v>#N/A</v>
      </c>
    </row>
    <row r="5355" spans="1:14" ht="22.5" customHeight="1" x14ac:dyDescent="0.2">
      <c r="A5355">
        <v>79027</v>
      </c>
      <c r="B5355" t="s">
        <v>45112</v>
      </c>
      <c r="C5355" s="15" t="s">
        <v>45113</v>
      </c>
      <c r="D5355" s="15" t="s">
        <v>45114</v>
      </c>
      <c r="E5355">
        <v>8600</v>
      </c>
      <c r="F5355">
        <v>11300</v>
      </c>
      <c r="H5355">
        <v>4</v>
      </c>
      <c r="K5355" s="16">
        <f t="shared" si="249"/>
        <v>9632</v>
      </c>
      <c r="L5355" s="16">
        <f t="shared" si="250"/>
        <v>10138.947368421053</v>
      </c>
      <c r="M5355" s="16">
        <f t="shared" si="251"/>
        <v>11521.531100478471</v>
      </c>
      <c r="N5355" t="e">
        <f>INDEX(XML!$A$2:$R$782,MATCH(C5355,XML!$D$2:$D$737,0),2)</f>
        <v>#N/A</v>
      </c>
    </row>
    <row r="5356" spans="1:14" ht="22.5" customHeight="1" x14ac:dyDescent="0.2">
      <c r="A5356">
        <v>79028</v>
      </c>
      <c r="B5356" t="s">
        <v>45115</v>
      </c>
      <c r="C5356" s="15" t="s">
        <v>45116</v>
      </c>
      <c r="D5356" s="15" t="s">
        <v>45117</v>
      </c>
      <c r="E5356">
        <v>17500</v>
      </c>
      <c r="F5356">
        <v>23400</v>
      </c>
      <c r="H5356">
        <v>33</v>
      </c>
      <c r="K5356" s="16">
        <f t="shared" si="249"/>
        <v>19600</v>
      </c>
      <c r="L5356" s="16">
        <f t="shared" si="250"/>
        <v>20631.57894736842</v>
      </c>
      <c r="M5356" s="16">
        <f t="shared" si="251"/>
        <v>23444.976076555024</v>
      </c>
      <c r="N5356" t="e">
        <f>INDEX(XML!$A$2:$R$782,MATCH(C5356,XML!$D$2:$D$737,0),2)</f>
        <v>#N/A</v>
      </c>
    </row>
    <row r="5357" spans="1:14" ht="22.5" customHeight="1" x14ac:dyDescent="0.2">
      <c r="A5357">
        <v>79029</v>
      </c>
      <c r="B5357" t="s">
        <v>45118</v>
      </c>
      <c r="C5357" s="15" t="s">
        <v>45119</v>
      </c>
      <c r="D5357" s="15" t="s">
        <v>45120</v>
      </c>
      <c r="E5357">
        <v>16800</v>
      </c>
      <c r="F5357">
        <v>22100</v>
      </c>
      <c r="H5357">
        <v>44</v>
      </c>
      <c r="K5357" s="16">
        <f t="shared" si="249"/>
        <v>18816</v>
      </c>
      <c r="L5357" s="16">
        <f t="shared" si="250"/>
        <v>19806.315789473683</v>
      </c>
      <c r="M5357" s="16">
        <f t="shared" si="251"/>
        <v>22507.177033492822</v>
      </c>
      <c r="N5357" t="e">
        <f>INDEX(XML!$A$2:$R$782,MATCH(C5357,XML!$D$2:$D$737,0),2)</f>
        <v>#N/A</v>
      </c>
    </row>
    <row r="5358" spans="1:14" ht="22.5" customHeight="1" x14ac:dyDescent="0.2">
      <c r="A5358">
        <v>79088</v>
      </c>
      <c r="B5358" t="s">
        <v>45121</v>
      </c>
      <c r="C5358" s="15" t="s">
        <v>45122</v>
      </c>
      <c r="D5358" s="15" t="s">
        <v>45123</v>
      </c>
      <c r="E5358">
        <v>8000</v>
      </c>
      <c r="F5358">
        <v>10500</v>
      </c>
      <c r="H5358">
        <v>12</v>
      </c>
      <c r="K5358" s="16">
        <f t="shared" si="249"/>
        <v>8960</v>
      </c>
      <c r="L5358" s="16">
        <f t="shared" si="250"/>
        <v>9431.5789473684217</v>
      </c>
      <c r="M5358" s="16">
        <f t="shared" si="251"/>
        <v>10717.703349282297</v>
      </c>
      <c r="N5358" t="e">
        <f>INDEX(XML!$A$2:$R$782,MATCH(C5358,XML!$D$2:$D$737,0),2)</f>
        <v>#N/A</v>
      </c>
    </row>
    <row r="5359" spans="1:14" ht="22.5" customHeight="1" x14ac:dyDescent="0.2">
      <c r="A5359">
        <v>41110</v>
      </c>
      <c r="B5359" t="s">
        <v>17491</v>
      </c>
      <c r="C5359" s="15" t="s">
        <v>17492</v>
      </c>
      <c r="D5359" s="15" t="s">
        <v>29664</v>
      </c>
      <c r="E5359">
        <v>25834</v>
      </c>
      <c r="F5359">
        <v>27600</v>
      </c>
      <c r="K5359" s="16">
        <f t="shared" si="249"/>
        <v>28934.080000000002</v>
      </c>
      <c r="L5359" s="16">
        <f t="shared" si="250"/>
        <v>30456.926315789475</v>
      </c>
      <c r="M5359" s="16">
        <f t="shared" si="251"/>
        <v>27590</v>
      </c>
      <c r="N5359" t="e">
        <f>INDEX(XML!$A$2:$R$782,MATCH(C5359,XML!$D$2:$D$737,0),2)</f>
        <v>#N/A</v>
      </c>
    </row>
    <row r="5360" spans="1:14" ht="22.5" customHeight="1" x14ac:dyDescent="0.25">
      <c r="A5360" s="184" t="s">
        <v>23746</v>
      </c>
      <c r="B5360" s="184"/>
      <c r="C5360" s="185"/>
      <c r="D5360" s="185"/>
      <c r="E5360" s="184"/>
      <c r="F5360" s="184"/>
      <c r="G5360" s="184"/>
      <c r="H5360" s="184"/>
      <c r="I5360" s="184"/>
      <c r="J5360" s="184"/>
      <c r="K5360" s="16">
        <f t="shared" si="249"/>
        <v>0</v>
      </c>
      <c r="L5360" s="16">
        <f t="shared" si="250"/>
        <v>0</v>
      </c>
      <c r="M5360" s="16">
        <f t="shared" si="251"/>
        <v>0</v>
      </c>
      <c r="N5360" t="e">
        <f>INDEX(XML!$A$2:$R$782,MATCH(C5360,XML!$D$2:$D$737,0),2)</f>
        <v>#N/A</v>
      </c>
    </row>
    <row r="5361" spans="1:14" ht="22.5" customHeight="1" x14ac:dyDescent="0.2">
      <c r="A5361">
        <v>53175</v>
      </c>
      <c r="B5361" t="s">
        <v>14215</v>
      </c>
      <c r="C5361" s="15" t="s">
        <v>14216</v>
      </c>
      <c r="D5361" s="15" t="s">
        <v>14217</v>
      </c>
      <c r="E5361">
        <v>28644</v>
      </c>
      <c r="F5361">
        <v>37450</v>
      </c>
      <c r="K5361" s="16">
        <f t="shared" si="249"/>
        <v>32081.279999999999</v>
      </c>
      <c r="L5361" s="16">
        <f t="shared" si="250"/>
        <v>33769.768421052635</v>
      </c>
      <c r="M5361" s="16">
        <f t="shared" si="251"/>
        <v>38374.736842105267</v>
      </c>
      <c r="N5361" t="e">
        <f>INDEX(XML!$A$2:$R$782,MATCH(C5361,XML!$D$2:$D$737,0),2)</f>
        <v>#N/A</v>
      </c>
    </row>
    <row r="5362" spans="1:14" ht="22.5" customHeight="1" x14ac:dyDescent="0.2">
      <c r="A5362">
        <v>77249</v>
      </c>
      <c r="B5362" t="s">
        <v>38040</v>
      </c>
      <c r="C5362" s="15" t="s">
        <v>38041</v>
      </c>
      <c r="D5362" s="15" t="s">
        <v>38042</v>
      </c>
      <c r="E5362">
        <v>32200</v>
      </c>
      <c r="F5362">
        <v>42900</v>
      </c>
      <c r="H5362">
        <v>84</v>
      </c>
      <c r="K5362" s="16">
        <f t="shared" si="249"/>
        <v>36064</v>
      </c>
      <c r="L5362" s="16">
        <f t="shared" si="250"/>
        <v>37962.105263157893</v>
      </c>
      <c r="M5362" s="16">
        <f t="shared" si="251"/>
        <v>43138.755980861242</v>
      </c>
      <c r="N5362" t="e">
        <f>INDEX(XML!$A$2:$R$782,MATCH(C5362,XML!$D$2:$D$737,0),2)</f>
        <v>#N/A</v>
      </c>
    </row>
    <row r="5363" spans="1:14" ht="22.5" customHeight="1" x14ac:dyDescent="0.2">
      <c r="A5363">
        <v>27011</v>
      </c>
      <c r="B5363" t="s">
        <v>46515</v>
      </c>
      <c r="C5363" s="15" t="s">
        <v>46516</v>
      </c>
      <c r="D5363" s="15" t="s">
        <v>46517</v>
      </c>
      <c r="E5363">
        <v>14969</v>
      </c>
      <c r="F5363">
        <v>18000</v>
      </c>
      <c r="H5363">
        <v>3</v>
      </c>
      <c r="K5363" s="16">
        <f t="shared" si="249"/>
        <v>16765.28</v>
      </c>
      <c r="L5363" s="16">
        <f t="shared" si="250"/>
        <v>17647.663157894738</v>
      </c>
      <c r="M5363" s="16">
        <f t="shared" si="251"/>
        <v>20054.162679425837</v>
      </c>
      <c r="N5363" t="e">
        <f>INDEX(XML!$A$2:$R$782,MATCH(C5363,XML!$D$2:$D$737,0),2)</f>
        <v>#N/A</v>
      </c>
    </row>
    <row r="5364" spans="1:14" ht="22.5" customHeight="1" x14ac:dyDescent="0.2">
      <c r="A5364">
        <v>38045</v>
      </c>
      <c r="B5364" t="s">
        <v>46512</v>
      </c>
      <c r="C5364" s="15" t="s">
        <v>46513</v>
      </c>
      <c r="D5364" s="15" t="s">
        <v>46514</v>
      </c>
      <c r="E5364">
        <v>16366</v>
      </c>
      <c r="F5364">
        <v>19000</v>
      </c>
      <c r="H5364">
        <v>36</v>
      </c>
      <c r="K5364" s="16">
        <f t="shared" si="249"/>
        <v>18329.919999999998</v>
      </c>
      <c r="L5364" s="16">
        <f t="shared" si="250"/>
        <v>19294.652631578945</v>
      </c>
      <c r="M5364" s="16">
        <f t="shared" si="251"/>
        <v>21925.741626794257</v>
      </c>
      <c r="N5364" t="e">
        <f>INDEX(XML!$A$2:$R$782,MATCH(C5364,XML!$D$2:$D$737,0),2)</f>
        <v>#N/A</v>
      </c>
    </row>
    <row r="5365" spans="1:14" ht="22.5" customHeight="1" x14ac:dyDescent="0.2">
      <c r="A5365">
        <v>35799</v>
      </c>
      <c r="B5365" t="s">
        <v>22371</v>
      </c>
      <c r="C5365" s="15" t="s">
        <v>22372</v>
      </c>
      <c r="D5365" s="15" t="s">
        <v>22373</v>
      </c>
      <c r="E5365">
        <v>7231</v>
      </c>
      <c r="F5365">
        <v>9153</v>
      </c>
      <c r="H5365" t="s">
        <v>746</v>
      </c>
      <c r="K5365" s="16">
        <f t="shared" si="249"/>
        <v>8098.72</v>
      </c>
      <c r="L5365" s="16">
        <f t="shared" si="250"/>
        <v>8524.968421052632</v>
      </c>
      <c r="M5365" s="16">
        <f t="shared" si="251"/>
        <v>9687.4641148325354</v>
      </c>
      <c r="N5365" t="e">
        <f>INDEX(XML!$A$2:$R$782,MATCH(C5365,XML!$D$2:$D$737,0),2)</f>
        <v>#N/A</v>
      </c>
    </row>
    <row r="5366" spans="1:14" ht="22.5" customHeight="1" x14ac:dyDescent="0.2">
      <c r="A5366">
        <v>32198</v>
      </c>
      <c r="B5366" t="s">
        <v>46018</v>
      </c>
      <c r="C5366" s="15" t="s">
        <v>46019</v>
      </c>
      <c r="D5366" s="15" t="s">
        <v>46020</v>
      </c>
      <c r="E5366">
        <v>3350</v>
      </c>
      <c r="F5366">
        <v>4200</v>
      </c>
      <c r="H5366" t="s">
        <v>766</v>
      </c>
      <c r="K5366" s="16">
        <f t="shared" si="249"/>
        <v>3752</v>
      </c>
      <c r="L5366" s="16">
        <f t="shared" si="250"/>
        <v>3949.4736842105262</v>
      </c>
      <c r="M5366" s="16">
        <f t="shared" si="251"/>
        <v>4488.0382775119615</v>
      </c>
      <c r="N5366" t="e">
        <f>INDEX(XML!$A$2:$R$782,MATCH(C5366,XML!$D$2:$D$737,0),2)</f>
        <v>#N/A</v>
      </c>
    </row>
    <row r="5367" spans="1:14" ht="22.5" customHeight="1" x14ac:dyDescent="0.2">
      <c r="A5367">
        <v>36840</v>
      </c>
      <c r="B5367" t="s">
        <v>6424</v>
      </c>
      <c r="C5367" s="15" t="s">
        <v>6425</v>
      </c>
      <c r="D5367" s="15" t="s">
        <v>6426</v>
      </c>
      <c r="E5367">
        <v>19000</v>
      </c>
      <c r="F5367">
        <v>26639</v>
      </c>
      <c r="H5367">
        <v>23</v>
      </c>
      <c r="K5367" s="16">
        <f t="shared" si="249"/>
        <v>21280</v>
      </c>
      <c r="L5367" s="16">
        <f t="shared" si="250"/>
        <v>22400</v>
      </c>
      <c r="M5367" s="16">
        <f t="shared" si="251"/>
        <v>25454.545454545456</v>
      </c>
      <c r="N5367" t="e">
        <f>INDEX(XML!$A$2:$R$782,MATCH(C5367,XML!$D$2:$D$737,0),2)</f>
        <v>#N/A</v>
      </c>
    </row>
    <row r="5368" spans="1:14" ht="22.5" customHeight="1" x14ac:dyDescent="0.2">
      <c r="A5368">
        <v>46583</v>
      </c>
      <c r="B5368" t="s">
        <v>6427</v>
      </c>
      <c r="C5368" s="15" t="s">
        <v>6428</v>
      </c>
      <c r="D5368" s="15" t="s">
        <v>6429</v>
      </c>
      <c r="E5368">
        <v>27520</v>
      </c>
      <c r="F5368">
        <v>36693</v>
      </c>
      <c r="H5368">
        <v>14</v>
      </c>
      <c r="K5368" s="16">
        <f t="shared" si="249"/>
        <v>30822.400000000001</v>
      </c>
      <c r="L5368" s="16">
        <f t="shared" si="250"/>
        <v>32444.63157894737</v>
      </c>
      <c r="M5368" s="16">
        <f t="shared" si="251"/>
        <v>36868.899521531101</v>
      </c>
      <c r="N5368" t="e">
        <f>INDEX(XML!$A$2:$R$782,MATCH(C5368,XML!$D$2:$D$737,0),2)</f>
        <v>#N/A</v>
      </c>
    </row>
    <row r="5369" spans="1:14" ht="22.5" customHeight="1" x14ac:dyDescent="0.2">
      <c r="A5369">
        <v>2155</v>
      </c>
      <c r="B5369" t="s">
        <v>6430</v>
      </c>
      <c r="C5369" s="15" t="s">
        <v>6431</v>
      </c>
      <c r="D5369" s="15" t="s">
        <v>6432</v>
      </c>
      <c r="E5369">
        <v>4582</v>
      </c>
      <c r="F5369">
        <v>5390</v>
      </c>
      <c r="H5369" t="s">
        <v>747</v>
      </c>
      <c r="K5369" s="16">
        <f t="shared" si="249"/>
        <v>5131.84</v>
      </c>
      <c r="L5369" s="16">
        <f t="shared" si="250"/>
        <v>5401.9368421052632</v>
      </c>
      <c r="M5369" s="16">
        <f t="shared" si="251"/>
        <v>6138.5645933014348</v>
      </c>
      <c r="N5369" t="e">
        <f>INDEX(XML!$A$2:$R$782,MATCH(C5369,XML!$D$2:$D$737,0),2)</f>
        <v>#N/A</v>
      </c>
    </row>
    <row r="5370" spans="1:14" ht="22.5" customHeight="1" x14ac:dyDescent="0.2">
      <c r="A5370">
        <v>38178</v>
      </c>
      <c r="B5370" t="s">
        <v>6433</v>
      </c>
      <c r="C5370" s="15" t="s">
        <v>6434</v>
      </c>
      <c r="D5370" s="15" t="s">
        <v>6435</v>
      </c>
      <c r="E5370">
        <v>4497</v>
      </c>
      <c r="F5370">
        <v>5290</v>
      </c>
      <c r="H5370">
        <v>21</v>
      </c>
      <c r="K5370" s="16">
        <f t="shared" si="249"/>
        <v>5036.6400000000003</v>
      </c>
      <c r="L5370" s="16">
        <f t="shared" si="250"/>
        <v>5301.726315789474</v>
      </c>
      <c r="M5370" s="16">
        <f t="shared" si="251"/>
        <v>6024.6889952153115</v>
      </c>
      <c r="N5370" t="e">
        <f>INDEX(XML!$A$2:$R$782,MATCH(C5370,XML!$D$2:$D$737,0),2)</f>
        <v>#N/A</v>
      </c>
    </row>
    <row r="5371" spans="1:14" ht="22.5" customHeight="1" x14ac:dyDescent="0.2">
      <c r="A5371">
        <v>34500</v>
      </c>
      <c r="B5371" t="s">
        <v>6436</v>
      </c>
      <c r="C5371" s="15" t="s">
        <v>6437</v>
      </c>
      <c r="D5371" s="15" t="s">
        <v>6438</v>
      </c>
      <c r="E5371">
        <v>4752</v>
      </c>
      <c r="F5371">
        <v>5590</v>
      </c>
      <c r="H5371" t="s">
        <v>815</v>
      </c>
      <c r="K5371" s="16">
        <f t="shared" si="249"/>
        <v>5322.24</v>
      </c>
      <c r="L5371" s="16">
        <f t="shared" si="250"/>
        <v>5602.3578947368424</v>
      </c>
      <c r="M5371" s="16">
        <f t="shared" si="251"/>
        <v>6366.3157894736851</v>
      </c>
      <c r="N5371" t="e">
        <f>INDEX(XML!$A$2:$R$782,MATCH(C5371,XML!$D$2:$D$737,0),2)</f>
        <v>#N/A</v>
      </c>
    </row>
    <row r="5372" spans="1:14" ht="22.5" customHeight="1" x14ac:dyDescent="0.2">
      <c r="A5372">
        <v>42355</v>
      </c>
      <c r="B5372" t="s">
        <v>6439</v>
      </c>
      <c r="C5372" s="15" t="s">
        <v>6440</v>
      </c>
      <c r="D5372" s="15" t="s">
        <v>6441</v>
      </c>
      <c r="E5372">
        <v>4752</v>
      </c>
      <c r="F5372">
        <v>5590</v>
      </c>
      <c r="H5372" t="s">
        <v>815</v>
      </c>
      <c r="K5372" s="16">
        <f t="shared" si="249"/>
        <v>5322.24</v>
      </c>
      <c r="L5372" s="16">
        <f t="shared" si="250"/>
        <v>5602.3578947368424</v>
      </c>
      <c r="M5372" s="16">
        <f t="shared" si="251"/>
        <v>6366.3157894736851</v>
      </c>
      <c r="N5372" t="e">
        <f>INDEX(XML!$A$2:$R$782,MATCH(C5372,XML!$D$2:$D$737,0),2)</f>
        <v>#N/A</v>
      </c>
    </row>
    <row r="5373" spans="1:14" ht="22.5" customHeight="1" x14ac:dyDescent="0.2">
      <c r="A5373">
        <v>43634</v>
      </c>
      <c r="B5373" t="s">
        <v>6442</v>
      </c>
      <c r="C5373" s="15" t="s">
        <v>6443</v>
      </c>
      <c r="D5373" s="15" t="s">
        <v>12064</v>
      </c>
      <c r="E5373">
        <v>4752</v>
      </c>
      <c r="F5373">
        <v>5590</v>
      </c>
      <c r="H5373" t="s">
        <v>815</v>
      </c>
      <c r="K5373" s="16">
        <f t="shared" si="249"/>
        <v>5322.24</v>
      </c>
      <c r="L5373" s="16">
        <f t="shared" si="250"/>
        <v>5602.3578947368424</v>
      </c>
      <c r="M5373" s="16">
        <f t="shared" si="251"/>
        <v>6366.3157894736851</v>
      </c>
      <c r="N5373" t="e">
        <f>INDEX(XML!$A$2:$R$782,MATCH(C5373,XML!$D$2:$D$737,0),2)</f>
        <v>#N/A</v>
      </c>
    </row>
    <row r="5374" spans="1:14" ht="22.5" customHeight="1" x14ac:dyDescent="0.2">
      <c r="A5374">
        <v>8125</v>
      </c>
      <c r="B5374" t="s">
        <v>6444</v>
      </c>
      <c r="C5374" s="15" t="s">
        <v>6445</v>
      </c>
      <c r="D5374" s="15" t="s">
        <v>6446</v>
      </c>
      <c r="E5374">
        <v>4837</v>
      </c>
      <c r="F5374">
        <v>5690</v>
      </c>
      <c r="H5374" t="s">
        <v>747</v>
      </c>
      <c r="K5374" s="16">
        <f t="shared" si="249"/>
        <v>5417.44</v>
      </c>
      <c r="L5374" s="16">
        <f t="shared" si="250"/>
        <v>5702.5684210526315</v>
      </c>
      <c r="M5374" s="16">
        <f t="shared" si="251"/>
        <v>6480.1913875598084</v>
      </c>
      <c r="N5374" t="e">
        <f>INDEX(XML!$A$2:$R$782,MATCH(C5374,XML!$D$2:$D$737,0),2)</f>
        <v>#N/A</v>
      </c>
    </row>
    <row r="5375" spans="1:14" ht="33.75" customHeight="1" x14ac:dyDescent="0.2">
      <c r="A5375">
        <v>5477</v>
      </c>
      <c r="B5375" t="s">
        <v>6447</v>
      </c>
      <c r="C5375" s="15" t="s">
        <v>6448</v>
      </c>
      <c r="D5375" s="15" t="s">
        <v>6449</v>
      </c>
      <c r="E5375">
        <v>5857</v>
      </c>
      <c r="F5375">
        <v>6890</v>
      </c>
      <c r="H5375" t="s">
        <v>747</v>
      </c>
      <c r="K5375" s="16">
        <f t="shared" si="249"/>
        <v>6559.84</v>
      </c>
      <c r="L5375" s="16">
        <f t="shared" si="250"/>
        <v>6905.0947368421057</v>
      </c>
      <c r="M5375" s="16">
        <f t="shared" si="251"/>
        <v>7846.6985645933019</v>
      </c>
      <c r="N5375" t="e">
        <f>INDEX(XML!$A$2:$R$782,MATCH(C5375,XML!$D$2:$D$737,0),2)</f>
        <v>#N/A</v>
      </c>
    </row>
    <row r="5376" spans="1:14" ht="33.75" x14ac:dyDescent="0.2">
      <c r="A5376">
        <v>7235</v>
      </c>
      <c r="B5376" t="s">
        <v>6450</v>
      </c>
      <c r="C5376" s="15" t="s">
        <v>6451</v>
      </c>
      <c r="D5376" s="15" t="s">
        <v>6452</v>
      </c>
      <c r="E5376">
        <v>6112</v>
      </c>
      <c r="F5376">
        <v>7190</v>
      </c>
      <c r="H5376" t="s">
        <v>747</v>
      </c>
      <c r="K5376" s="16">
        <f t="shared" si="249"/>
        <v>6845.44</v>
      </c>
      <c r="L5376" s="16">
        <f t="shared" si="250"/>
        <v>7205.726315789474</v>
      </c>
      <c r="M5376" s="16">
        <f t="shared" si="251"/>
        <v>8188.3253588516754</v>
      </c>
      <c r="N5376" t="e">
        <f>INDEX(XML!$A$2:$R$782,MATCH(C5376,XML!$D$2:$D$737,0),2)</f>
        <v>#N/A</v>
      </c>
    </row>
    <row r="5377" spans="1:14" ht="22.5" customHeight="1" x14ac:dyDescent="0.2">
      <c r="A5377">
        <v>71953</v>
      </c>
      <c r="B5377" t="s">
        <v>28993</v>
      </c>
      <c r="C5377" s="15" t="s">
        <v>28994</v>
      </c>
      <c r="D5377" s="15" t="s">
        <v>29034</v>
      </c>
      <c r="E5377">
        <v>9682</v>
      </c>
      <c r="F5377">
        <v>11390</v>
      </c>
      <c r="H5377">
        <v>58</v>
      </c>
      <c r="K5377" s="16">
        <f t="shared" si="249"/>
        <v>10843.84</v>
      </c>
      <c r="L5377" s="16">
        <f t="shared" si="250"/>
        <v>11414.568421052632</v>
      </c>
      <c r="M5377" s="16">
        <f t="shared" si="251"/>
        <v>12971.100478468899</v>
      </c>
      <c r="N5377" t="e">
        <f>INDEX(XML!$A$2:$R$782,MATCH(C5377,XML!$D$2:$D$737,0),2)</f>
        <v>#N/A</v>
      </c>
    </row>
    <row r="5378" spans="1:14" ht="33.75" x14ac:dyDescent="0.2">
      <c r="A5378">
        <v>5473</v>
      </c>
      <c r="B5378" t="s">
        <v>6459</v>
      </c>
      <c r="C5378" s="15" t="s">
        <v>6460</v>
      </c>
      <c r="D5378" s="15" t="s">
        <v>6461</v>
      </c>
      <c r="E5378">
        <v>7132</v>
      </c>
      <c r="F5378">
        <v>8390</v>
      </c>
      <c r="H5378" t="s">
        <v>747</v>
      </c>
      <c r="K5378" s="16">
        <f t="shared" si="249"/>
        <v>7987.84</v>
      </c>
      <c r="L5378" s="16">
        <f t="shared" si="250"/>
        <v>8408.2526315789473</v>
      </c>
      <c r="M5378" s="16">
        <f t="shared" si="251"/>
        <v>9554.8325358851671</v>
      </c>
      <c r="N5378" t="e">
        <f>INDEX(XML!$A$2:$R$782,MATCH(C5378,XML!$D$2:$D$737,0),2)</f>
        <v>#N/A</v>
      </c>
    </row>
    <row r="5379" spans="1:14" ht="33.75" x14ac:dyDescent="0.2">
      <c r="A5379">
        <v>28589</v>
      </c>
      <c r="B5379" t="s">
        <v>6462</v>
      </c>
      <c r="C5379" s="15" t="s">
        <v>6463</v>
      </c>
      <c r="D5379" s="15" t="s">
        <v>6464</v>
      </c>
      <c r="E5379">
        <v>8067</v>
      </c>
      <c r="F5379">
        <v>9490</v>
      </c>
      <c r="H5379" t="s">
        <v>747</v>
      </c>
      <c r="K5379" s="16">
        <f t="shared" si="249"/>
        <v>9035.0400000000009</v>
      </c>
      <c r="L5379" s="16">
        <f t="shared" si="250"/>
        <v>9510.5684210526324</v>
      </c>
      <c r="M5379" s="16">
        <f t="shared" si="251"/>
        <v>10807.464114832537</v>
      </c>
      <c r="N5379" t="e">
        <f>INDEX(XML!$A$2:$R$782,MATCH(C5379,XML!$D$2:$D$737,0),2)</f>
        <v>#N/A</v>
      </c>
    </row>
    <row r="5380" spans="1:14" ht="33.75" x14ac:dyDescent="0.2">
      <c r="A5380">
        <v>82997</v>
      </c>
      <c r="B5380" t="s">
        <v>44606</v>
      </c>
      <c r="C5380" s="15" t="s">
        <v>44607</v>
      </c>
      <c r="D5380" s="15" t="s">
        <v>44608</v>
      </c>
      <c r="E5380">
        <v>8237</v>
      </c>
      <c r="F5380">
        <v>9690</v>
      </c>
      <c r="H5380">
        <v>58</v>
      </c>
      <c r="K5380" s="16">
        <f t="shared" si="249"/>
        <v>9225.44</v>
      </c>
      <c r="L5380" s="16">
        <f t="shared" si="250"/>
        <v>9710.9894736842107</v>
      </c>
      <c r="M5380" s="16">
        <f t="shared" si="251"/>
        <v>11035.215311004786</v>
      </c>
      <c r="N5380" t="e">
        <f>INDEX(XML!$A$2:$R$782,MATCH(C5380,XML!$D$2:$D$737,0),2)</f>
        <v>#N/A</v>
      </c>
    </row>
    <row r="5381" spans="1:14" ht="45" x14ac:dyDescent="0.2">
      <c r="A5381">
        <v>71952</v>
      </c>
      <c r="B5381" t="s">
        <v>32661</v>
      </c>
      <c r="C5381" s="15" t="s">
        <v>32662</v>
      </c>
      <c r="D5381" s="15" t="s">
        <v>33340</v>
      </c>
      <c r="E5381">
        <v>15292</v>
      </c>
      <c r="F5381">
        <v>17990</v>
      </c>
      <c r="H5381">
        <v>1</v>
      </c>
      <c r="K5381" s="16">
        <f t="shared" ref="K5381:K5444" si="252">IF(E5381&gt;49999,E5381+E5381*0.07,IF(E5381&lt;=49999,E5381+E5381*0.12))</f>
        <v>17127.04</v>
      </c>
      <c r="L5381" s="16">
        <f t="shared" ref="L5381:L5444" si="253">K5381*100/95</f>
        <v>18028.463157894737</v>
      </c>
      <c r="M5381" s="16">
        <f t="shared" ref="M5381:M5444" si="254">IF(COUNTIF(C5381,"*Dahua*"),F5381-10,L5381*100/88)</f>
        <v>20486.889952153109</v>
      </c>
      <c r="N5381" t="e">
        <f>INDEX(XML!$A$2:$R$782,MATCH(C5381,XML!$D$2:$D$737,0),2)</f>
        <v>#N/A</v>
      </c>
    </row>
    <row r="5382" spans="1:14" ht="22.5" customHeight="1" x14ac:dyDescent="0.2">
      <c r="A5382">
        <v>31366</v>
      </c>
      <c r="B5382" t="s">
        <v>6468</v>
      </c>
      <c r="C5382" s="15" t="s">
        <v>6469</v>
      </c>
      <c r="D5382" s="15" t="s">
        <v>6470</v>
      </c>
      <c r="E5382">
        <v>8747</v>
      </c>
      <c r="F5382">
        <v>10290</v>
      </c>
      <c r="H5382" t="s">
        <v>815</v>
      </c>
      <c r="K5382" s="16">
        <f t="shared" si="252"/>
        <v>9796.64</v>
      </c>
      <c r="L5382" s="16">
        <f t="shared" si="253"/>
        <v>10312.252631578947</v>
      </c>
      <c r="M5382" s="16">
        <f t="shared" si="254"/>
        <v>11718.468899521531</v>
      </c>
      <c r="N5382" t="e">
        <f>INDEX(XML!$A$2:$R$782,MATCH(C5382,XML!$D$2:$D$737,0),2)</f>
        <v>#N/A</v>
      </c>
    </row>
    <row r="5383" spans="1:14" ht="22.5" customHeight="1" x14ac:dyDescent="0.2">
      <c r="A5383">
        <v>3244</v>
      </c>
      <c r="B5383" t="s">
        <v>6471</v>
      </c>
      <c r="C5383" s="15" t="s">
        <v>6472</v>
      </c>
      <c r="D5383" s="15" t="s">
        <v>6473</v>
      </c>
      <c r="E5383">
        <v>9682</v>
      </c>
      <c r="F5383">
        <v>11390</v>
      </c>
      <c r="H5383" t="s">
        <v>747</v>
      </c>
      <c r="K5383" s="16">
        <f t="shared" si="252"/>
        <v>10843.84</v>
      </c>
      <c r="L5383" s="16">
        <f t="shared" si="253"/>
        <v>11414.568421052632</v>
      </c>
      <c r="M5383" s="16">
        <f t="shared" si="254"/>
        <v>12971.100478468899</v>
      </c>
      <c r="N5383" t="e">
        <f>INDEX(XML!$A$2:$R$782,MATCH(C5383,XML!$D$2:$D$737,0),2)</f>
        <v>#N/A</v>
      </c>
    </row>
    <row r="5384" spans="1:14" ht="22.5" customHeight="1" x14ac:dyDescent="0.2">
      <c r="A5384">
        <v>28884</v>
      </c>
      <c r="B5384" t="s">
        <v>6474</v>
      </c>
      <c r="C5384" s="15" t="s">
        <v>6475</v>
      </c>
      <c r="D5384" s="15" t="s">
        <v>24398</v>
      </c>
      <c r="E5384">
        <v>9767</v>
      </c>
      <c r="F5384">
        <v>11490</v>
      </c>
      <c r="H5384" t="s">
        <v>747</v>
      </c>
      <c r="K5384" s="16">
        <f t="shared" si="252"/>
        <v>10939.04</v>
      </c>
      <c r="L5384" s="16">
        <f t="shared" si="253"/>
        <v>11514.778947368421</v>
      </c>
      <c r="M5384" s="16">
        <f t="shared" si="254"/>
        <v>13084.976076555024</v>
      </c>
      <c r="N5384" t="e">
        <f>INDEX(XML!$A$2:$R$782,MATCH(C5384,XML!$D$2:$D$737,0),2)</f>
        <v>#N/A</v>
      </c>
    </row>
    <row r="5385" spans="1:14" ht="22.5" customHeight="1" x14ac:dyDescent="0.2">
      <c r="A5385">
        <v>31771</v>
      </c>
      <c r="B5385" t="s">
        <v>6476</v>
      </c>
      <c r="C5385" s="15" t="s">
        <v>6477</v>
      </c>
      <c r="D5385" s="15" t="s">
        <v>6478</v>
      </c>
      <c r="E5385">
        <v>10702</v>
      </c>
      <c r="F5385">
        <v>12590</v>
      </c>
      <c r="H5385" t="s">
        <v>747</v>
      </c>
      <c r="K5385" s="16">
        <f t="shared" si="252"/>
        <v>11986.24</v>
      </c>
      <c r="L5385" s="16">
        <f t="shared" si="253"/>
        <v>12617.094736842106</v>
      </c>
      <c r="M5385" s="16">
        <f t="shared" si="254"/>
        <v>14337.607655502392</v>
      </c>
      <c r="N5385" t="e">
        <f>INDEX(XML!$A$2:$R$782,MATCH(C5385,XML!$D$2:$D$737,0),2)</f>
        <v>#N/A</v>
      </c>
    </row>
    <row r="5386" spans="1:14" ht="22.5" customHeight="1" x14ac:dyDescent="0.2">
      <c r="A5386">
        <v>35274</v>
      </c>
      <c r="B5386" t="s">
        <v>6479</v>
      </c>
      <c r="C5386" s="15" t="s">
        <v>6480</v>
      </c>
      <c r="D5386" s="15" t="s">
        <v>6481</v>
      </c>
      <c r="E5386">
        <v>11722</v>
      </c>
      <c r="F5386">
        <v>13790</v>
      </c>
      <c r="H5386" t="s">
        <v>747</v>
      </c>
      <c r="K5386" s="16">
        <f t="shared" si="252"/>
        <v>13128.64</v>
      </c>
      <c r="L5386" s="16">
        <f t="shared" si="253"/>
        <v>13819.621052631579</v>
      </c>
      <c r="M5386" s="16">
        <f t="shared" si="254"/>
        <v>15704.114832535886</v>
      </c>
      <c r="N5386" t="e">
        <f>INDEX(XML!$A$2:$R$782,MATCH(C5386,XML!$D$2:$D$737,0),2)</f>
        <v>#N/A</v>
      </c>
    </row>
    <row r="5387" spans="1:14" ht="22.5" customHeight="1" x14ac:dyDescent="0.2">
      <c r="A5387">
        <v>28890</v>
      </c>
      <c r="B5387" t="s">
        <v>6482</v>
      </c>
      <c r="C5387" s="15" t="s">
        <v>6483</v>
      </c>
      <c r="D5387" s="15" t="s">
        <v>6484</v>
      </c>
      <c r="E5387">
        <v>11722</v>
      </c>
      <c r="F5387">
        <v>13790</v>
      </c>
      <c r="H5387" t="s">
        <v>815</v>
      </c>
      <c r="K5387" s="16">
        <f t="shared" si="252"/>
        <v>13128.64</v>
      </c>
      <c r="L5387" s="16">
        <f t="shared" si="253"/>
        <v>13819.621052631579</v>
      </c>
      <c r="M5387" s="16">
        <f t="shared" si="254"/>
        <v>15704.114832535886</v>
      </c>
      <c r="N5387" t="e">
        <f>INDEX(XML!$A$2:$R$782,MATCH(C5387,XML!$D$2:$D$737,0),2)</f>
        <v>#N/A</v>
      </c>
    </row>
    <row r="5388" spans="1:14" ht="22.5" customHeight="1" x14ac:dyDescent="0.2">
      <c r="A5388">
        <v>37359</v>
      </c>
      <c r="B5388" t="s">
        <v>6485</v>
      </c>
      <c r="C5388" s="15" t="s">
        <v>6486</v>
      </c>
      <c r="D5388" s="15" t="s">
        <v>6487</v>
      </c>
      <c r="E5388">
        <v>12572</v>
      </c>
      <c r="F5388">
        <v>14790</v>
      </c>
      <c r="H5388" t="s">
        <v>815</v>
      </c>
      <c r="K5388" s="16">
        <f t="shared" si="252"/>
        <v>14080.64</v>
      </c>
      <c r="L5388" s="16">
        <f t="shared" si="253"/>
        <v>14821.726315789474</v>
      </c>
      <c r="M5388" s="16">
        <f t="shared" si="254"/>
        <v>16842.87081339713</v>
      </c>
      <c r="N5388" t="e">
        <f>INDEX(XML!$A$2:$R$782,MATCH(C5388,XML!$D$2:$D$737,0),2)</f>
        <v>#N/A</v>
      </c>
    </row>
    <row r="5389" spans="1:14" ht="22.5" customHeight="1" x14ac:dyDescent="0.2">
      <c r="A5389">
        <v>83024</v>
      </c>
      <c r="B5389" t="s">
        <v>44613</v>
      </c>
      <c r="C5389" s="15" t="s">
        <v>44614</v>
      </c>
      <c r="D5389" s="15" t="s">
        <v>44615</v>
      </c>
      <c r="E5389">
        <v>4444</v>
      </c>
      <c r="F5389">
        <v>5290</v>
      </c>
      <c r="K5389" s="16">
        <f t="shared" si="252"/>
        <v>4977.28</v>
      </c>
      <c r="L5389" s="16">
        <f t="shared" si="253"/>
        <v>5239.242105263158</v>
      </c>
      <c r="M5389" s="16">
        <f t="shared" si="254"/>
        <v>5953.6842105263158</v>
      </c>
      <c r="N5389" t="e">
        <f>INDEX(XML!$A$2:$R$782,MATCH(C5389,XML!$D$2:$D$737,0),2)</f>
        <v>#N/A</v>
      </c>
    </row>
    <row r="5390" spans="1:14" ht="22.5" customHeight="1" x14ac:dyDescent="0.2">
      <c r="A5390">
        <v>79408</v>
      </c>
      <c r="B5390" t="s">
        <v>37623</v>
      </c>
      <c r="C5390" s="15" t="s">
        <v>37624</v>
      </c>
      <c r="D5390" s="15" t="s">
        <v>43229</v>
      </c>
      <c r="E5390">
        <v>7972</v>
      </c>
      <c r="F5390">
        <v>9490</v>
      </c>
      <c r="H5390">
        <v>8</v>
      </c>
      <c r="K5390" s="16">
        <f t="shared" si="252"/>
        <v>8928.64</v>
      </c>
      <c r="L5390" s="16">
        <f t="shared" si="253"/>
        <v>9398.5684210526324</v>
      </c>
      <c r="M5390" s="16">
        <f t="shared" si="254"/>
        <v>10680.191387559809</v>
      </c>
      <c r="N5390" t="e">
        <f>INDEX(XML!$A$2:$R$782,MATCH(C5390,XML!$D$2:$D$737,0),2)</f>
        <v>#N/A</v>
      </c>
    </row>
    <row r="5391" spans="1:14" ht="22.5" customHeight="1" x14ac:dyDescent="0.2">
      <c r="A5391">
        <v>71935</v>
      </c>
      <c r="B5391" t="s">
        <v>28573</v>
      </c>
      <c r="C5391" s="15" t="s">
        <v>28574</v>
      </c>
      <c r="D5391" s="15" t="s">
        <v>28575</v>
      </c>
      <c r="E5391">
        <v>13507</v>
      </c>
      <c r="F5391">
        <v>15890</v>
      </c>
      <c r="H5391" t="s">
        <v>746</v>
      </c>
      <c r="K5391" s="16">
        <f t="shared" si="252"/>
        <v>15127.84</v>
      </c>
      <c r="L5391" s="16">
        <f t="shared" si="253"/>
        <v>15924.042105263157</v>
      </c>
      <c r="M5391" s="16">
        <f t="shared" si="254"/>
        <v>18095.502392344497</v>
      </c>
      <c r="N5391" t="e">
        <f>INDEX(XML!$A$2:$R$782,MATCH(C5391,XML!$D$2:$D$737,0),2)</f>
        <v>#N/A</v>
      </c>
    </row>
    <row r="5392" spans="1:14" ht="22.5" customHeight="1" x14ac:dyDescent="0.2">
      <c r="A5392">
        <v>79407</v>
      </c>
      <c r="B5392" t="s">
        <v>37625</v>
      </c>
      <c r="C5392" s="15" t="s">
        <v>37626</v>
      </c>
      <c r="D5392" s="15" t="s">
        <v>37627</v>
      </c>
      <c r="E5392">
        <v>13348</v>
      </c>
      <c r="F5392">
        <v>15890</v>
      </c>
      <c r="H5392" t="s">
        <v>746</v>
      </c>
      <c r="K5392" s="16">
        <f t="shared" si="252"/>
        <v>14949.76</v>
      </c>
      <c r="L5392" s="16">
        <f t="shared" si="253"/>
        <v>15736.589473684211</v>
      </c>
      <c r="M5392" s="16">
        <f t="shared" si="254"/>
        <v>17882.488038277512</v>
      </c>
      <c r="N5392" t="e">
        <f>INDEX(XML!$A$2:$R$782,MATCH(C5392,XML!$D$2:$D$737,0),2)</f>
        <v>#N/A</v>
      </c>
    </row>
    <row r="5393" spans="1:14" ht="22.5" customHeight="1" x14ac:dyDescent="0.2">
      <c r="A5393">
        <v>79406</v>
      </c>
      <c r="B5393" t="s">
        <v>37628</v>
      </c>
      <c r="C5393" s="15" t="s">
        <v>37629</v>
      </c>
      <c r="D5393" s="15" t="s">
        <v>37630</v>
      </c>
      <c r="E5393">
        <v>11584</v>
      </c>
      <c r="F5393">
        <v>13790</v>
      </c>
      <c r="H5393" t="s">
        <v>747</v>
      </c>
      <c r="K5393" s="16">
        <f t="shared" si="252"/>
        <v>12974.08</v>
      </c>
      <c r="L5393" s="16">
        <f t="shared" si="253"/>
        <v>13656.926315789473</v>
      </c>
      <c r="M5393" s="16">
        <f t="shared" si="254"/>
        <v>15519.234449760763</v>
      </c>
      <c r="N5393" t="e">
        <f>INDEX(XML!$A$2:$R$782,MATCH(C5393,XML!$D$2:$D$737,0),2)</f>
        <v>#N/A</v>
      </c>
    </row>
    <row r="5394" spans="1:14" ht="22.5" customHeight="1" x14ac:dyDescent="0.2">
      <c r="A5394">
        <v>36659</v>
      </c>
      <c r="B5394" t="s">
        <v>6488</v>
      </c>
      <c r="C5394" s="15" t="s">
        <v>6489</v>
      </c>
      <c r="D5394" s="15" t="s">
        <v>6490</v>
      </c>
      <c r="E5394">
        <v>13507</v>
      </c>
      <c r="F5394">
        <v>15890</v>
      </c>
      <c r="H5394">
        <v>18</v>
      </c>
      <c r="K5394" s="16">
        <f t="shared" si="252"/>
        <v>15127.84</v>
      </c>
      <c r="L5394" s="16">
        <f t="shared" si="253"/>
        <v>15924.042105263157</v>
      </c>
      <c r="M5394" s="16">
        <f t="shared" si="254"/>
        <v>18095.502392344497</v>
      </c>
      <c r="N5394" t="e">
        <f>INDEX(XML!$A$2:$R$782,MATCH(C5394,XML!$D$2:$D$737,0),2)</f>
        <v>#N/A</v>
      </c>
    </row>
    <row r="5395" spans="1:14" ht="22.5" customHeight="1" x14ac:dyDescent="0.2">
      <c r="A5395">
        <v>79412</v>
      </c>
      <c r="B5395" t="s">
        <v>37612</v>
      </c>
      <c r="C5395" s="15" t="s">
        <v>37613</v>
      </c>
      <c r="D5395" s="15" t="s">
        <v>37614</v>
      </c>
      <c r="E5395">
        <v>6208</v>
      </c>
      <c r="F5395">
        <v>7390</v>
      </c>
      <c r="H5395">
        <v>43</v>
      </c>
      <c r="K5395" s="16">
        <f t="shared" si="252"/>
        <v>6952.96</v>
      </c>
      <c r="L5395" s="16">
        <f t="shared" si="253"/>
        <v>7318.9052631578943</v>
      </c>
      <c r="M5395" s="16">
        <f t="shared" si="254"/>
        <v>8316.9377990430621</v>
      </c>
      <c r="N5395" t="e">
        <f>INDEX(XML!$A$2:$R$782,MATCH(C5395,XML!$D$2:$D$737,0),2)</f>
        <v>#N/A</v>
      </c>
    </row>
    <row r="5396" spans="1:14" ht="56.25" x14ac:dyDescent="0.2">
      <c r="A5396">
        <v>79411</v>
      </c>
      <c r="B5396" t="s">
        <v>37615</v>
      </c>
      <c r="C5396" s="15" t="s">
        <v>37616</v>
      </c>
      <c r="D5396" s="15" t="s">
        <v>43230</v>
      </c>
      <c r="E5396">
        <v>7132</v>
      </c>
      <c r="F5396">
        <v>8490</v>
      </c>
      <c r="H5396">
        <v>45</v>
      </c>
      <c r="K5396" s="16">
        <f t="shared" si="252"/>
        <v>7987.84</v>
      </c>
      <c r="L5396" s="16">
        <f t="shared" si="253"/>
        <v>8408.2526315789473</v>
      </c>
      <c r="M5396" s="16">
        <f t="shared" si="254"/>
        <v>9554.8325358851671</v>
      </c>
      <c r="N5396" t="e">
        <f>INDEX(XML!$A$2:$R$782,MATCH(C5396,XML!$D$2:$D$737,0),2)</f>
        <v>#N/A</v>
      </c>
    </row>
    <row r="5397" spans="1:14" ht="22.5" customHeight="1" x14ac:dyDescent="0.2">
      <c r="A5397">
        <v>79409</v>
      </c>
      <c r="B5397" t="s">
        <v>37620</v>
      </c>
      <c r="C5397" s="15" t="s">
        <v>37621</v>
      </c>
      <c r="D5397" s="15" t="s">
        <v>37622</v>
      </c>
      <c r="E5397">
        <v>8492</v>
      </c>
      <c r="F5397">
        <v>9990</v>
      </c>
      <c r="H5397">
        <v>52</v>
      </c>
      <c r="K5397" s="16">
        <f t="shared" si="252"/>
        <v>9511.0400000000009</v>
      </c>
      <c r="L5397" s="16">
        <f t="shared" si="253"/>
        <v>10011.621052631581</v>
      </c>
      <c r="M5397" s="16">
        <f t="shared" si="254"/>
        <v>11376.84210526316</v>
      </c>
      <c r="N5397" t="e">
        <f>INDEX(XML!$A$2:$R$782,MATCH(C5397,XML!$D$2:$D$737,0),2)</f>
        <v>#N/A</v>
      </c>
    </row>
    <row r="5398" spans="1:14" ht="22.5" customHeight="1" x14ac:dyDescent="0.2">
      <c r="A5398">
        <v>79410</v>
      </c>
      <c r="B5398" t="s">
        <v>37617</v>
      </c>
      <c r="C5398" s="15" t="s">
        <v>37618</v>
      </c>
      <c r="D5398" s="15" t="s">
        <v>37619</v>
      </c>
      <c r="E5398">
        <v>8896</v>
      </c>
      <c r="F5398">
        <v>10590</v>
      </c>
      <c r="H5398">
        <v>55</v>
      </c>
      <c r="K5398" s="16">
        <f t="shared" si="252"/>
        <v>9963.52</v>
      </c>
      <c r="L5398" s="16">
        <f t="shared" si="253"/>
        <v>10487.915789473684</v>
      </c>
      <c r="M5398" s="16">
        <f t="shared" si="254"/>
        <v>11918.086124401912</v>
      </c>
      <c r="N5398" t="e">
        <f>INDEX(XML!$A$2:$R$782,MATCH(C5398,XML!$D$2:$D$737,0),2)</f>
        <v>#N/A</v>
      </c>
    </row>
    <row r="5399" spans="1:14" ht="22.5" customHeight="1" x14ac:dyDescent="0.2">
      <c r="A5399">
        <v>28887</v>
      </c>
      <c r="B5399" t="s">
        <v>6491</v>
      </c>
      <c r="C5399" s="15" t="s">
        <v>6492</v>
      </c>
      <c r="D5399" s="15" t="s">
        <v>15613</v>
      </c>
      <c r="E5399">
        <v>14357</v>
      </c>
      <c r="F5399">
        <v>16890</v>
      </c>
      <c r="H5399">
        <v>29</v>
      </c>
      <c r="K5399" s="16">
        <f t="shared" si="252"/>
        <v>16079.84</v>
      </c>
      <c r="L5399" s="16">
        <f t="shared" si="253"/>
        <v>16926.147368421054</v>
      </c>
      <c r="M5399" s="16">
        <f t="shared" si="254"/>
        <v>19234.258373205743</v>
      </c>
      <c r="N5399" t="e">
        <f>INDEX(XML!$A$2:$R$782,MATCH(C5399,XML!$D$2:$D$737,0),2)</f>
        <v>#N/A</v>
      </c>
    </row>
    <row r="5400" spans="1:14" ht="22.5" customHeight="1" x14ac:dyDescent="0.2">
      <c r="A5400">
        <v>82994</v>
      </c>
      <c r="B5400" t="s">
        <v>44605</v>
      </c>
      <c r="C5400" s="15" t="s">
        <v>44848</v>
      </c>
      <c r="D5400" s="15" t="s">
        <v>44849</v>
      </c>
      <c r="E5400">
        <v>36892</v>
      </c>
      <c r="F5400">
        <v>44990</v>
      </c>
      <c r="H5400">
        <v>8</v>
      </c>
      <c r="K5400" s="16">
        <f t="shared" si="252"/>
        <v>41319.040000000001</v>
      </c>
      <c r="L5400" s="16">
        <f t="shared" si="253"/>
        <v>43493.72631578947</v>
      </c>
      <c r="M5400" s="16">
        <f t="shared" si="254"/>
        <v>49424.688995215314</v>
      </c>
      <c r="N5400" t="e">
        <f>INDEX(XML!$A$2:$R$782,MATCH(C5400,XML!$D$2:$D$737,0),2)</f>
        <v>#N/A</v>
      </c>
    </row>
    <row r="5401" spans="1:14" ht="22.5" customHeight="1" x14ac:dyDescent="0.2">
      <c r="A5401">
        <v>28607</v>
      </c>
      <c r="B5401" t="s">
        <v>6496</v>
      </c>
      <c r="C5401" s="15" t="s">
        <v>6497</v>
      </c>
      <c r="D5401" s="15" t="s">
        <v>6498</v>
      </c>
      <c r="E5401">
        <v>23792</v>
      </c>
      <c r="F5401">
        <v>27990</v>
      </c>
      <c r="H5401">
        <v>23</v>
      </c>
      <c r="K5401" s="16">
        <f t="shared" si="252"/>
        <v>26647.040000000001</v>
      </c>
      <c r="L5401" s="16">
        <f t="shared" si="253"/>
        <v>28049.515789473684</v>
      </c>
      <c r="M5401" s="16">
        <f t="shared" si="254"/>
        <v>31874.44976076555</v>
      </c>
      <c r="N5401" t="e">
        <f>INDEX(XML!$A$2:$R$782,MATCH(C5401,XML!$D$2:$D$737,0),2)</f>
        <v>#N/A</v>
      </c>
    </row>
    <row r="5402" spans="1:14" ht="22.5" customHeight="1" x14ac:dyDescent="0.2">
      <c r="A5402">
        <v>44497</v>
      </c>
      <c r="B5402" t="s">
        <v>6499</v>
      </c>
      <c r="C5402" s="15" t="s">
        <v>6500</v>
      </c>
      <c r="D5402" s="15" t="s">
        <v>43231</v>
      </c>
      <c r="E5402">
        <v>24642</v>
      </c>
      <c r="F5402">
        <v>28990</v>
      </c>
      <c r="H5402">
        <v>11</v>
      </c>
      <c r="K5402" s="16">
        <f t="shared" si="252"/>
        <v>27599.040000000001</v>
      </c>
      <c r="L5402" s="16">
        <f t="shared" si="253"/>
        <v>29051.621052631577</v>
      </c>
      <c r="M5402" s="16">
        <f t="shared" si="254"/>
        <v>33013.205741626793</v>
      </c>
      <c r="N5402" t="e">
        <f>INDEX(XML!$A$2:$R$782,MATCH(C5402,XML!$D$2:$D$737,0),2)</f>
        <v>#N/A</v>
      </c>
    </row>
    <row r="5403" spans="1:14" ht="56.25" x14ac:dyDescent="0.2">
      <c r="A5403">
        <v>43637</v>
      </c>
      <c r="B5403" t="s">
        <v>37594</v>
      </c>
      <c r="C5403" s="15" t="s">
        <v>37595</v>
      </c>
      <c r="D5403" s="15" t="s">
        <v>37596</v>
      </c>
      <c r="E5403">
        <v>31442</v>
      </c>
      <c r="F5403">
        <v>36990</v>
      </c>
      <c r="H5403">
        <v>14</v>
      </c>
      <c r="K5403" s="16">
        <f t="shared" si="252"/>
        <v>35215.040000000001</v>
      </c>
      <c r="L5403" s="16">
        <f t="shared" si="253"/>
        <v>37068.463157894737</v>
      </c>
      <c r="M5403" s="16">
        <f t="shared" si="254"/>
        <v>42123.253588516745</v>
      </c>
      <c r="N5403" t="e">
        <f>INDEX(XML!$A$2:$R$782,MATCH(C5403,XML!$D$2:$D$737,0),2)</f>
        <v>#N/A</v>
      </c>
    </row>
    <row r="5404" spans="1:14" ht="56.25" x14ac:dyDescent="0.2">
      <c r="A5404">
        <v>28889</v>
      </c>
      <c r="B5404" t="s">
        <v>6504</v>
      </c>
      <c r="C5404" s="15" t="s">
        <v>6505</v>
      </c>
      <c r="D5404" s="15" t="s">
        <v>43232</v>
      </c>
      <c r="E5404">
        <v>27192</v>
      </c>
      <c r="F5404">
        <v>31990</v>
      </c>
      <c r="H5404">
        <v>38</v>
      </c>
      <c r="K5404" s="16">
        <f t="shared" si="252"/>
        <v>30455.040000000001</v>
      </c>
      <c r="L5404" s="16">
        <f t="shared" si="253"/>
        <v>32057.936842105264</v>
      </c>
      <c r="M5404" s="16">
        <f t="shared" si="254"/>
        <v>36429.473684210527</v>
      </c>
      <c r="N5404" t="e">
        <f>INDEX(XML!$A$2:$R$782,MATCH(C5404,XML!$D$2:$D$737,0),2)</f>
        <v>#N/A</v>
      </c>
    </row>
    <row r="5405" spans="1:14" ht="33.75" customHeight="1" x14ac:dyDescent="0.2">
      <c r="A5405">
        <v>52188</v>
      </c>
      <c r="B5405" t="s">
        <v>6501</v>
      </c>
      <c r="C5405" s="15" t="s">
        <v>6502</v>
      </c>
      <c r="D5405" s="15" t="s">
        <v>6503</v>
      </c>
      <c r="E5405">
        <v>21242</v>
      </c>
      <c r="F5405">
        <v>24990</v>
      </c>
      <c r="H5405">
        <v>43</v>
      </c>
      <c r="K5405" s="16">
        <f t="shared" si="252"/>
        <v>23791.040000000001</v>
      </c>
      <c r="L5405" s="16">
        <f t="shared" si="253"/>
        <v>25043.200000000001</v>
      </c>
      <c r="M5405" s="16">
        <f t="shared" si="254"/>
        <v>28458.18181818182</v>
      </c>
      <c r="N5405" t="e">
        <f>INDEX(XML!$A$2:$R$782,MATCH(C5405,XML!$D$2:$D$737,0),2)</f>
        <v>#N/A</v>
      </c>
    </row>
    <row r="5406" spans="1:14" ht="33.75" customHeight="1" x14ac:dyDescent="0.2">
      <c r="A5406">
        <v>83001</v>
      </c>
      <c r="B5406" t="s">
        <v>44609</v>
      </c>
      <c r="C5406" s="15" t="s">
        <v>44610</v>
      </c>
      <c r="D5406" s="15" t="s">
        <v>44611</v>
      </c>
      <c r="E5406">
        <v>24352</v>
      </c>
      <c r="F5406">
        <v>28990</v>
      </c>
      <c r="H5406">
        <v>7</v>
      </c>
      <c r="K5406" s="16">
        <f t="shared" si="252"/>
        <v>27274.239999999998</v>
      </c>
      <c r="L5406" s="16">
        <f t="shared" si="253"/>
        <v>28709.726315789474</v>
      </c>
      <c r="M5406" s="16">
        <f t="shared" si="254"/>
        <v>32624.688995215311</v>
      </c>
      <c r="N5406" t="e">
        <f>INDEX(XML!$A$2:$R$782,MATCH(C5406,XML!$D$2:$D$737,0),2)</f>
        <v>#N/A</v>
      </c>
    </row>
    <row r="5407" spans="1:14" ht="33.75" customHeight="1" x14ac:dyDescent="0.2">
      <c r="A5407">
        <v>83029</v>
      </c>
      <c r="B5407" t="s">
        <v>43893</v>
      </c>
      <c r="C5407" s="15" t="s">
        <v>44616</v>
      </c>
      <c r="D5407" s="15" t="s">
        <v>44617</v>
      </c>
      <c r="E5407">
        <v>31152</v>
      </c>
      <c r="F5407">
        <v>37990</v>
      </c>
      <c r="K5407" s="16">
        <f t="shared" si="252"/>
        <v>34890.239999999998</v>
      </c>
      <c r="L5407" s="16">
        <f t="shared" si="253"/>
        <v>36726.568421052631</v>
      </c>
      <c r="M5407" s="16">
        <f t="shared" si="254"/>
        <v>41734.73684210526</v>
      </c>
      <c r="N5407" t="e">
        <f>INDEX(XML!$A$2:$R$782,MATCH(C5407,XML!$D$2:$D$737,0),2)</f>
        <v>#N/A</v>
      </c>
    </row>
    <row r="5408" spans="1:14" ht="33.75" customHeight="1" x14ac:dyDescent="0.2">
      <c r="A5408">
        <v>79424</v>
      </c>
      <c r="B5408" t="s">
        <v>37592</v>
      </c>
      <c r="C5408" s="15" t="s">
        <v>37593</v>
      </c>
      <c r="D5408" s="15" t="s">
        <v>43233</v>
      </c>
      <c r="E5408">
        <v>11584</v>
      </c>
      <c r="F5408">
        <v>13790</v>
      </c>
      <c r="K5408" s="16">
        <f t="shared" si="252"/>
        <v>12974.08</v>
      </c>
      <c r="L5408" s="16">
        <f t="shared" si="253"/>
        <v>13656.926315789473</v>
      </c>
      <c r="M5408" s="16">
        <f t="shared" si="254"/>
        <v>15519.234449760763</v>
      </c>
      <c r="N5408" t="e">
        <f>INDEX(XML!$A$2:$R$782,MATCH(C5408,XML!$D$2:$D$737,0),2)</f>
        <v>#N/A</v>
      </c>
    </row>
    <row r="5409" spans="1:14" ht="33.75" customHeight="1" x14ac:dyDescent="0.2">
      <c r="A5409">
        <v>36670</v>
      </c>
      <c r="B5409" t="s">
        <v>6512</v>
      </c>
      <c r="C5409" s="15" t="s">
        <v>6513</v>
      </c>
      <c r="D5409" s="15" t="s">
        <v>43234</v>
      </c>
      <c r="E5409">
        <v>2698</v>
      </c>
      <c r="F5409">
        <v>3290</v>
      </c>
      <c r="H5409" t="s">
        <v>2175</v>
      </c>
      <c r="K5409" s="16">
        <f t="shared" si="252"/>
        <v>3021.76</v>
      </c>
      <c r="L5409" s="16">
        <f t="shared" si="253"/>
        <v>3180.8</v>
      </c>
      <c r="M5409" s="16">
        <f t="shared" si="254"/>
        <v>3614.5454545454545</v>
      </c>
      <c r="N5409" t="e">
        <f>INDEX(XML!$A$2:$R$782,MATCH(C5409,XML!$D$2:$D$737,0),2)</f>
        <v>#N/A</v>
      </c>
    </row>
    <row r="5410" spans="1:14" ht="33.75" customHeight="1" x14ac:dyDescent="0.2">
      <c r="A5410">
        <v>30221</v>
      </c>
      <c r="B5410" t="s">
        <v>6514</v>
      </c>
      <c r="C5410" s="15" t="s">
        <v>6515</v>
      </c>
      <c r="D5410" s="15" t="s">
        <v>6516</v>
      </c>
      <c r="E5410">
        <v>3928</v>
      </c>
      <c r="F5410">
        <v>4790</v>
      </c>
      <c r="H5410" t="s">
        <v>2175</v>
      </c>
      <c r="K5410" s="16">
        <f t="shared" si="252"/>
        <v>4399.3599999999997</v>
      </c>
      <c r="L5410" s="16">
        <f t="shared" si="253"/>
        <v>4630.9052631578943</v>
      </c>
      <c r="M5410" s="16">
        <f t="shared" si="254"/>
        <v>5262.3923444976072</v>
      </c>
      <c r="N5410" t="e">
        <f>INDEX(XML!$A$2:$R$782,MATCH(C5410,XML!$D$2:$D$737,0),2)</f>
        <v>#N/A</v>
      </c>
    </row>
    <row r="5411" spans="1:14" ht="33.75" customHeight="1" x14ac:dyDescent="0.2">
      <c r="A5411">
        <v>32303</v>
      </c>
      <c r="B5411" t="s">
        <v>6517</v>
      </c>
      <c r="C5411" s="15" t="s">
        <v>6518</v>
      </c>
      <c r="D5411" s="15" t="s">
        <v>6519</v>
      </c>
      <c r="E5411">
        <v>5486</v>
      </c>
      <c r="F5411">
        <v>6690</v>
      </c>
      <c r="H5411" t="s">
        <v>746</v>
      </c>
      <c r="K5411" s="16">
        <f t="shared" si="252"/>
        <v>6144.32</v>
      </c>
      <c r="L5411" s="16">
        <f t="shared" si="253"/>
        <v>6467.7052631578945</v>
      </c>
      <c r="M5411" s="16">
        <f t="shared" si="254"/>
        <v>7349.6650717703342</v>
      </c>
      <c r="N5411" t="e">
        <f>INDEX(XML!$A$2:$R$782,MATCH(C5411,XML!$D$2:$D$737,0),2)</f>
        <v>#N/A</v>
      </c>
    </row>
    <row r="5412" spans="1:14" ht="33.75" customHeight="1" x14ac:dyDescent="0.2">
      <c r="A5412">
        <v>37910</v>
      </c>
      <c r="B5412" t="s">
        <v>6520</v>
      </c>
      <c r="C5412" s="15" t="s">
        <v>6521</v>
      </c>
      <c r="D5412" s="15" t="s">
        <v>6522</v>
      </c>
      <c r="E5412">
        <v>6142</v>
      </c>
      <c r="F5412">
        <v>7490</v>
      </c>
      <c r="H5412" t="s">
        <v>746</v>
      </c>
      <c r="K5412" s="16">
        <f t="shared" si="252"/>
        <v>6879.04</v>
      </c>
      <c r="L5412" s="16">
        <f t="shared" si="253"/>
        <v>7241.0947368421057</v>
      </c>
      <c r="M5412" s="16">
        <f t="shared" si="254"/>
        <v>8228.5167464114838</v>
      </c>
      <c r="N5412" t="e">
        <f>INDEX(XML!$A$2:$R$782,MATCH(C5412,XML!$D$2:$D$737,0),2)</f>
        <v>#N/A</v>
      </c>
    </row>
    <row r="5413" spans="1:14" ht="33.75" customHeight="1" x14ac:dyDescent="0.2">
      <c r="A5413">
        <v>79418</v>
      </c>
      <c r="B5413" t="s">
        <v>37609</v>
      </c>
      <c r="C5413" s="15" t="s">
        <v>37610</v>
      </c>
      <c r="D5413" s="15" t="s">
        <v>37611</v>
      </c>
      <c r="E5413">
        <v>6208</v>
      </c>
      <c r="F5413">
        <v>7390</v>
      </c>
      <c r="H5413">
        <v>17</v>
      </c>
      <c r="K5413" s="16">
        <f t="shared" si="252"/>
        <v>6952.96</v>
      </c>
      <c r="L5413" s="16">
        <f t="shared" si="253"/>
        <v>7318.9052631578943</v>
      </c>
      <c r="M5413" s="16">
        <f t="shared" si="254"/>
        <v>8316.9377990430621</v>
      </c>
      <c r="N5413" t="e">
        <f>INDEX(XML!$A$2:$R$782,MATCH(C5413,XML!$D$2:$D$737,0),2)</f>
        <v>#N/A</v>
      </c>
    </row>
    <row r="5414" spans="1:14" ht="33.75" customHeight="1" x14ac:dyDescent="0.2">
      <c r="A5414">
        <v>79419</v>
      </c>
      <c r="B5414" t="s">
        <v>37606</v>
      </c>
      <c r="C5414" s="15" t="s">
        <v>37607</v>
      </c>
      <c r="D5414" s="15" t="s">
        <v>37608</v>
      </c>
      <c r="E5414">
        <v>6208</v>
      </c>
      <c r="F5414">
        <v>7390</v>
      </c>
      <c r="H5414">
        <v>22</v>
      </c>
      <c r="K5414" s="16">
        <f t="shared" si="252"/>
        <v>6952.96</v>
      </c>
      <c r="L5414" s="16">
        <f t="shared" si="253"/>
        <v>7318.9052631578943</v>
      </c>
      <c r="M5414" s="16">
        <f t="shared" si="254"/>
        <v>8316.9377990430621</v>
      </c>
      <c r="N5414" t="e">
        <f>INDEX(XML!$A$2:$R$782,MATCH(C5414,XML!$D$2:$D$737,0),2)</f>
        <v>#N/A</v>
      </c>
    </row>
    <row r="5415" spans="1:14" ht="33.75" customHeight="1" x14ac:dyDescent="0.2">
      <c r="A5415">
        <v>79420</v>
      </c>
      <c r="B5415" t="s">
        <v>37603</v>
      </c>
      <c r="C5415" s="15" t="s">
        <v>37604</v>
      </c>
      <c r="D5415" s="15" t="s">
        <v>37605</v>
      </c>
      <c r="E5415">
        <v>8896</v>
      </c>
      <c r="F5415">
        <v>10590</v>
      </c>
      <c r="H5415">
        <v>9</v>
      </c>
      <c r="K5415" s="16">
        <f t="shared" si="252"/>
        <v>9963.52</v>
      </c>
      <c r="L5415" s="16">
        <f t="shared" si="253"/>
        <v>10487.915789473684</v>
      </c>
      <c r="M5415" s="16">
        <f t="shared" si="254"/>
        <v>11918.086124401912</v>
      </c>
      <c r="N5415" t="e">
        <f>INDEX(XML!$A$2:$R$782,MATCH(C5415,XML!$D$2:$D$737,0),2)</f>
        <v>#N/A</v>
      </c>
    </row>
    <row r="5416" spans="1:14" ht="33.75" customHeight="1" x14ac:dyDescent="0.2">
      <c r="A5416">
        <v>79422</v>
      </c>
      <c r="B5416" t="s">
        <v>37597</v>
      </c>
      <c r="C5416" s="15" t="s">
        <v>37598</v>
      </c>
      <c r="D5416" s="15" t="s">
        <v>37599</v>
      </c>
      <c r="E5416">
        <v>3100</v>
      </c>
      <c r="F5416">
        <v>3690</v>
      </c>
      <c r="H5416">
        <v>14</v>
      </c>
      <c r="K5416" s="16">
        <f t="shared" si="252"/>
        <v>3472</v>
      </c>
      <c r="L5416" s="16">
        <f t="shared" si="253"/>
        <v>3654.7368421052633</v>
      </c>
      <c r="M5416" s="16">
        <f t="shared" si="254"/>
        <v>4153.1100478468907</v>
      </c>
      <c r="N5416" t="e">
        <f>INDEX(XML!$A$2:$R$782,MATCH(C5416,XML!$D$2:$D$737,0),2)</f>
        <v>#N/A</v>
      </c>
    </row>
    <row r="5417" spans="1:14" ht="33.75" customHeight="1" x14ac:dyDescent="0.2">
      <c r="A5417">
        <v>79421</v>
      </c>
      <c r="B5417" t="s">
        <v>37600</v>
      </c>
      <c r="C5417" s="15" t="s">
        <v>37601</v>
      </c>
      <c r="D5417" s="15" t="s">
        <v>37602</v>
      </c>
      <c r="E5417">
        <v>7132</v>
      </c>
      <c r="F5417">
        <v>8490</v>
      </c>
      <c r="H5417">
        <v>14</v>
      </c>
      <c r="K5417" s="16">
        <f t="shared" si="252"/>
        <v>7987.84</v>
      </c>
      <c r="L5417" s="16">
        <f t="shared" si="253"/>
        <v>8408.2526315789473</v>
      </c>
      <c r="M5417" s="16">
        <f t="shared" si="254"/>
        <v>9554.8325358851671</v>
      </c>
      <c r="N5417" t="e">
        <f>INDEX(XML!$A$2:$R$782,MATCH(C5417,XML!$D$2:$D$737,0),2)</f>
        <v>#N/A</v>
      </c>
    </row>
    <row r="5418" spans="1:14" ht="33.75" customHeight="1" x14ac:dyDescent="0.25">
      <c r="A5418" s="184" t="s">
        <v>23747</v>
      </c>
      <c r="B5418" s="184"/>
      <c r="C5418" s="185"/>
      <c r="D5418" s="185"/>
      <c r="E5418" s="184"/>
      <c r="F5418" s="184"/>
      <c r="G5418" s="184"/>
      <c r="H5418" s="184"/>
      <c r="I5418" s="184"/>
      <c r="J5418" s="184"/>
      <c r="K5418" s="16">
        <f t="shared" si="252"/>
        <v>0</v>
      </c>
      <c r="L5418" s="16">
        <f t="shared" si="253"/>
        <v>0</v>
      </c>
      <c r="M5418" s="16">
        <f t="shared" si="254"/>
        <v>0</v>
      </c>
      <c r="N5418" t="e">
        <f>INDEX(XML!$A$2:$R$782,MATCH(C5418,XML!$D$2:$D$737,0),2)</f>
        <v>#N/A</v>
      </c>
    </row>
    <row r="5419" spans="1:14" ht="33.75" customHeight="1" x14ac:dyDescent="0.2">
      <c r="A5419">
        <v>53163</v>
      </c>
      <c r="B5419" t="s">
        <v>22374</v>
      </c>
      <c r="C5419" s="15" t="s">
        <v>22375</v>
      </c>
      <c r="D5419" s="15" t="s">
        <v>22376</v>
      </c>
      <c r="E5419">
        <v>18982</v>
      </c>
      <c r="F5419">
        <v>24824</v>
      </c>
      <c r="K5419" s="16">
        <f t="shared" si="252"/>
        <v>21259.84</v>
      </c>
      <c r="L5419" s="16">
        <f t="shared" si="253"/>
        <v>22378.778947368421</v>
      </c>
      <c r="M5419" s="16">
        <f t="shared" si="254"/>
        <v>25430.430622009571</v>
      </c>
      <c r="N5419" t="e">
        <f>INDEX(XML!$A$2:$R$782,MATCH(C5419,XML!$D$2:$D$737,0),2)</f>
        <v>#N/A</v>
      </c>
    </row>
    <row r="5420" spans="1:14" ht="33.75" customHeight="1" x14ac:dyDescent="0.2">
      <c r="A5420">
        <v>53165</v>
      </c>
      <c r="B5420" t="s">
        <v>14213</v>
      </c>
      <c r="C5420" s="15" t="s">
        <v>14214</v>
      </c>
      <c r="D5420" s="15" t="s">
        <v>15612</v>
      </c>
      <c r="E5420">
        <v>19025</v>
      </c>
      <c r="F5420">
        <v>24931</v>
      </c>
      <c r="K5420" s="16">
        <f t="shared" si="252"/>
        <v>21308</v>
      </c>
      <c r="L5420" s="16">
        <f t="shared" si="253"/>
        <v>22429.473684210527</v>
      </c>
      <c r="M5420" s="16">
        <f t="shared" si="254"/>
        <v>25488.038277511961</v>
      </c>
      <c r="N5420" t="e">
        <f>INDEX(XML!$A$2:$R$782,MATCH(C5420,XML!$D$2:$D$737,0),2)</f>
        <v>#N/A</v>
      </c>
    </row>
    <row r="5421" spans="1:14" ht="33.75" customHeight="1" x14ac:dyDescent="0.2">
      <c r="A5421">
        <v>53164</v>
      </c>
      <c r="B5421" t="s">
        <v>22377</v>
      </c>
      <c r="C5421" s="15" t="s">
        <v>22378</v>
      </c>
      <c r="D5421" s="15" t="s">
        <v>22379</v>
      </c>
      <c r="E5421">
        <v>27799</v>
      </c>
      <c r="F5421">
        <v>36380</v>
      </c>
      <c r="H5421">
        <v>18</v>
      </c>
      <c r="K5421" s="16">
        <f t="shared" si="252"/>
        <v>31134.880000000001</v>
      </c>
      <c r="L5421" s="16">
        <f t="shared" si="253"/>
        <v>32773.557894736841</v>
      </c>
      <c r="M5421" s="16">
        <f t="shared" si="254"/>
        <v>37242.679425837319</v>
      </c>
      <c r="N5421" t="e">
        <f>INDEX(XML!$A$2:$R$782,MATCH(C5421,XML!$D$2:$D$737,0),2)</f>
        <v>#N/A</v>
      </c>
    </row>
    <row r="5422" spans="1:14" ht="33.75" customHeight="1" x14ac:dyDescent="0.2">
      <c r="A5422">
        <v>77161</v>
      </c>
      <c r="B5422" t="s">
        <v>38043</v>
      </c>
      <c r="C5422" s="15" t="s">
        <v>38044</v>
      </c>
      <c r="D5422" s="15" t="s">
        <v>43235</v>
      </c>
      <c r="E5422">
        <v>38600</v>
      </c>
      <c r="F5422">
        <v>51480</v>
      </c>
      <c r="H5422">
        <v>3</v>
      </c>
      <c r="K5422" s="16">
        <f t="shared" si="252"/>
        <v>43232</v>
      </c>
      <c r="L5422" s="16">
        <f t="shared" si="253"/>
        <v>45507.368421052633</v>
      </c>
      <c r="M5422" s="16">
        <f t="shared" si="254"/>
        <v>51712.918660287076</v>
      </c>
      <c r="N5422" t="e">
        <f>INDEX(XML!$A$2:$R$782,MATCH(C5422,XML!$D$2:$D$737,0),2)</f>
        <v>#N/A</v>
      </c>
    </row>
    <row r="5423" spans="1:14" ht="33.75" customHeight="1" x14ac:dyDescent="0.2">
      <c r="A5423">
        <v>77248</v>
      </c>
      <c r="B5423" t="s">
        <v>38045</v>
      </c>
      <c r="C5423" s="15" t="s">
        <v>38046</v>
      </c>
      <c r="D5423" s="15" t="s">
        <v>43236</v>
      </c>
      <c r="E5423">
        <v>26000</v>
      </c>
      <c r="F5423">
        <v>34700</v>
      </c>
      <c r="H5423">
        <v>12</v>
      </c>
      <c r="K5423" s="16">
        <f t="shared" si="252"/>
        <v>29120</v>
      </c>
      <c r="L5423" s="16">
        <f t="shared" si="253"/>
        <v>30652.63157894737</v>
      </c>
      <c r="M5423" s="16">
        <f t="shared" si="254"/>
        <v>34832.535885167468</v>
      </c>
      <c r="N5423" t="e">
        <f>INDEX(XML!$A$2:$R$782,MATCH(C5423,XML!$D$2:$D$737,0),2)</f>
        <v>#N/A</v>
      </c>
    </row>
    <row r="5424" spans="1:14" ht="33.75" customHeight="1" x14ac:dyDescent="0.2">
      <c r="A5424">
        <v>35300</v>
      </c>
      <c r="B5424" t="s">
        <v>31571</v>
      </c>
      <c r="C5424" s="15" t="s">
        <v>31572</v>
      </c>
      <c r="D5424" s="15" t="s">
        <v>31573</v>
      </c>
      <c r="E5424">
        <v>4945</v>
      </c>
      <c r="F5424">
        <v>6593</v>
      </c>
      <c r="H5424" t="s">
        <v>815</v>
      </c>
      <c r="K5424" s="16">
        <f t="shared" si="252"/>
        <v>5538.4</v>
      </c>
      <c r="L5424" s="16">
        <f t="shared" si="253"/>
        <v>5829.894736842105</v>
      </c>
      <c r="M5424" s="16">
        <f t="shared" si="254"/>
        <v>6624.880382775119</v>
      </c>
      <c r="N5424" t="e">
        <f>INDEX(XML!$A$2:$R$782,MATCH(C5424,XML!$D$2:$D$737,0),2)</f>
        <v>#N/A</v>
      </c>
    </row>
    <row r="5425" spans="1:14" ht="33.75" customHeight="1" x14ac:dyDescent="0.2">
      <c r="A5425">
        <v>61742</v>
      </c>
      <c r="B5425" t="s">
        <v>40036</v>
      </c>
      <c r="C5425" s="15" t="s">
        <v>40037</v>
      </c>
      <c r="D5425" s="15" t="s">
        <v>40038</v>
      </c>
      <c r="E5425">
        <v>13500</v>
      </c>
      <c r="F5425">
        <v>18900</v>
      </c>
      <c r="H5425">
        <v>13</v>
      </c>
      <c r="K5425" s="16">
        <f t="shared" si="252"/>
        <v>15120</v>
      </c>
      <c r="L5425" s="16">
        <f t="shared" si="253"/>
        <v>15915.78947368421</v>
      </c>
      <c r="M5425" s="16">
        <f t="shared" si="254"/>
        <v>18086.124401913872</v>
      </c>
      <c r="N5425" t="e">
        <f>INDEX(XML!$A$2:$R$782,MATCH(C5425,XML!$D$2:$D$737,0),2)</f>
        <v>#N/A</v>
      </c>
    </row>
    <row r="5426" spans="1:14" ht="33.75" customHeight="1" x14ac:dyDescent="0.2">
      <c r="A5426">
        <v>79758</v>
      </c>
      <c r="B5426" t="s">
        <v>40039</v>
      </c>
      <c r="C5426" s="15" t="s">
        <v>40040</v>
      </c>
      <c r="D5426" s="15" t="s">
        <v>43237</v>
      </c>
      <c r="E5426">
        <v>20500</v>
      </c>
      <c r="F5426">
        <v>28700</v>
      </c>
      <c r="H5426">
        <v>47</v>
      </c>
      <c r="K5426" s="16">
        <f t="shared" si="252"/>
        <v>22960</v>
      </c>
      <c r="L5426" s="16">
        <f t="shared" si="253"/>
        <v>24168.42105263158</v>
      </c>
      <c r="M5426" s="16">
        <f t="shared" si="254"/>
        <v>27464.114832535888</v>
      </c>
      <c r="N5426" t="e">
        <f>INDEX(XML!$A$2:$R$782,MATCH(C5426,XML!$D$2:$D$737,0),2)</f>
        <v>#N/A</v>
      </c>
    </row>
    <row r="5427" spans="1:14" ht="33.75" customHeight="1" x14ac:dyDescent="0.2">
      <c r="A5427">
        <v>73613</v>
      </c>
      <c r="B5427" t="s">
        <v>31309</v>
      </c>
      <c r="C5427" s="15" t="s">
        <v>31310</v>
      </c>
      <c r="D5427" s="15" t="s">
        <v>31311</v>
      </c>
      <c r="E5427">
        <v>49880</v>
      </c>
      <c r="F5427">
        <v>66507</v>
      </c>
      <c r="H5427">
        <v>12</v>
      </c>
      <c r="K5427" s="16">
        <f t="shared" si="252"/>
        <v>55865.599999999999</v>
      </c>
      <c r="L5427" s="16">
        <f t="shared" si="253"/>
        <v>58805.894736842107</v>
      </c>
      <c r="M5427" s="16">
        <f t="shared" si="254"/>
        <v>66824.880382775111</v>
      </c>
      <c r="N5427" t="e">
        <f>INDEX(XML!$A$2:$R$782,MATCH(C5427,XML!$D$2:$D$737,0),2)</f>
        <v>#N/A</v>
      </c>
    </row>
    <row r="5428" spans="1:14" ht="33.75" customHeight="1" x14ac:dyDescent="0.2">
      <c r="A5428">
        <v>73620</v>
      </c>
      <c r="B5428" t="s">
        <v>31312</v>
      </c>
      <c r="C5428" s="15" t="s">
        <v>31313</v>
      </c>
      <c r="D5428" s="15" t="s">
        <v>31314</v>
      </c>
      <c r="E5428">
        <v>79550</v>
      </c>
      <c r="F5428">
        <v>106067</v>
      </c>
      <c r="H5428">
        <v>16</v>
      </c>
      <c r="K5428" s="16">
        <f t="shared" si="252"/>
        <v>85118.5</v>
      </c>
      <c r="L5428" s="16">
        <f t="shared" si="253"/>
        <v>89598.421052631573</v>
      </c>
      <c r="M5428" s="16">
        <f t="shared" si="254"/>
        <v>101816.3875598086</v>
      </c>
      <c r="N5428" t="e">
        <f>INDEX(XML!$A$2:$R$782,MATCH(C5428,XML!$D$2:$D$737,0),2)</f>
        <v>#N/A</v>
      </c>
    </row>
    <row r="5429" spans="1:14" ht="33.75" customHeight="1" x14ac:dyDescent="0.2">
      <c r="A5429">
        <v>3313</v>
      </c>
      <c r="B5429" t="s">
        <v>6453</v>
      </c>
      <c r="C5429" s="15" t="s">
        <v>6454</v>
      </c>
      <c r="D5429" s="15" t="s">
        <v>6455</v>
      </c>
      <c r="E5429">
        <v>6622</v>
      </c>
      <c r="F5429">
        <v>7790</v>
      </c>
      <c r="H5429" t="s">
        <v>747</v>
      </c>
      <c r="K5429" s="16">
        <f t="shared" si="252"/>
        <v>7416.64</v>
      </c>
      <c r="L5429" s="16">
        <f t="shared" si="253"/>
        <v>7806.9894736842107</v>
      </c>
      <c r="M5429" s="16">
        <f t="shared" si="254"/>
        <v>8871.5789473684217</v>
      </c>
      <c r="N5429" t="e">
        <f>INDEX(XML!$A$2:$R$782,MATCH(C5429,XML!$D$2:$D$737,0),2)</f>
        <v>#N/A</v>
      </c>
    </row>
    <row r="5430" spans="1:14" ht="33.75" customHeight="1" x14ac:dyDescent="0.2">
      <c r="A5430">
        <v>3243</v>
      </c>
      <c r="B5430" t="s">
        <v>6456</v>
      </c>
      <c r="C5430" s="15" t="s">
        <v>6457</v>
      </c>
      <c r="D5430" s="15" t="s">
        <v>6458</v>
      </c>
      <c r="E5430">
        <v>6707</v>
      </c>
      <c r="F5430">
        <v>7890</v>
      </c>
      <c r="H5430" t="s">
        <v>1175</v>
      </c>
      <c r="K5430" s="16">
        <f t="shared" si="252"/>
        <v>7511.84</v>
      </c>
      <c r="L5430" s="16">
        <f t="shared" si="253"/>
        <v>7907.2</v>
      </c>
      <c r="M5430" s="16">
        <f t="shared" si="254"/>
        <v>8985.454545454546</v>
      </c>
      <c r="N5430" t="e">
        <f>INDEX(XML!$A$2:$R$782,MATCH(C5430,XML!$D$2:$D$737,0),2)</f>
        <v>#N/A</v>
      </c>
    </row>
    <row r="5431" spans="1:14" ht="33.75" customHeight="1" x14ac:dyDescent="0.2">
      <c r="A5431">
        <v>6974</v>
      </c>
      <c r="B5431" t="s">
        <v>6465</v>
      </c>
      <c r="C5431" s="15" t="s">
        <v>6466</v>
      </c>
      <c r="D5431" s="15" t="s">
        <v>6467</v>
      </c>
      <c r="E5431">
        <v>8747</v>
      </c>
      <c r="F5431">
        <v>10290</v>
      </c>
      <c r="H5431" t="s">
        <v>747</v>
      </c>
      <c r="K5431" s="16">
        <f t="shared" si="252"/>
        <v>9796.64</v>
      </c>
      <c r="L5431" s="16">
        <f t="shared" si="253"/>
        <v>10312.252631578947</v>
      </c>
      <c r="M5431" s="16">
        <f t="shared" si="254"/>
        <v>11718.468899521531</v>
      </c>
      <c r="N5431" t="e">
        <f>INDEX(XML!$A$2:$R$782,MATCH(C5431,XML!$D$2:$D$737,0),2)</f>
        <v>#N/A</v>
      </c>
    </row>
    <row r="5432" spans="1:14" ht="33.75" customHeight="1" x14ac:dyDescent="0.2">
      <c r="A5432">
        <v>69770</v>
      </c>
      <c r="B5432" t="s">
        <v>26681</v>
      </c>
      <c r="C5432" s="15" t="s">
        <v>26682</v>
      </c>
      <c r="D5432" s="15" t="s">
        <v>26683</v>
      </c>
      <c r="E5432">
        <v>20392</v>
      </c>
      <c r="F5432">
        <v>23990</v>
      </c>
      <c r="K5432" s="16">
        <f t="shared" si="252"/>
        <v>22839.040000000001</v>
      </c>
      <c r="L5432" s="16">
        <f t="shared" si="253"/>
        <v>24041.094736842104</v>
      </c>
      <c r="M5432" s="16">
        <f t="shared" si="254"/>
        <v>27319.42583732057</v>
      </c>
      <c r="N5432" t="e">
        <f>INDEX(XML!$A$2:$R$782,MATCH(C5432,XML!$D$2:$D$737,0),2)</f>
        <v>#N/A</v>
      </c>
    </row>
    <row r="5433" spans="1:14" ht="33.75" customHeight="1" x14ac:dyDescent="0.2">
      <c r="A5433">
        <v>40620</v>
      </c>
      <c r="B5433" t="s">
        <v>44618</v>
      </c>
      <c r="C5433" s="15" t="s">
        <v>44619</v>
      </c>
      <c r="D5433" s="15" t="s">
        <v>44620</v>
      </c>
      <c r="E5433">
        <v>11722</v>
      </c>
      <c r="F5433">
        <v>13790</v>
      </c>
      <c r="H5433">
        <v>14</v>
      </c>
      <c r="K5433" s="16">
        <f t="shared" si="252"/>
        <v>13128.64</v>
      </c>
      <c r="L5433" s="16">
        <f t="shared" si="253"/>
        <v>13819.621052631579</v>
      </c>
      <c r="M5433" s="16">
        <f t="shared" si="254"/>
        <v>15704.114832535886</v>
      </c>
      <c r="N5433" t="e">
        <f>INDEX(XML!$A$2:$R$782,MATCH(C5433,XML!$D$2:$D$737,0),2)</f>
        <v>#N/A</v>
      </c>
    </row>
    <row r="5434" spans="1:14" ht="33.75" customHeight="1" x14ac:dyDescent="0.2">
      <c r="A5434">
        <v>36100</v>
      </c>
      <c r="B5434" t="s">
        <v>6493</v>
      </c>
      <c r="C5434" s="15" t="s">
        <v>6494</v>
      </c>
      <c r="D5434" s="15" t="s">
        <v>6495</v>
      </c>
      <c r="E5434">
        <v>18692</v>
      </c>
      <c r="F5434">
        <v>21990</v>
      </c>
      <c r="H5434">
        <v>44</v>
      </c>
      <c r="K5434" s="16">
        <f t="shared" si="252"/>
        <v>20935.04</v>
      </c>
      <c r="L5434" s="16">
        <f t="shared" si="253"/>
        <v>22036.884210526317</v>
      </c>
      <c r="M5434" s="16">
        <f t="shared" si="254"/>
        <v>25041.913875598089</v>
      </c>
      <c r="N5434" t="e">
        <f>INDEX(XML!$A$2:$R$782,MATCH(C5434,XML!$D$2:$D$737,0),2)</f>
        <v>#N/A</v>
      </c>
    </row>
    <row r="5435" spans="1:14" ht="33.75" customHeight="1" x14ac:dyDescent="0.2">
      <c r="A5435">
        <v>37902</v>
      </c>
      <c r="B5435" t="s">
        <v>6506</v>
      </c>
      <c r="C5435" s="15" t="s">
        <v>6507</v>
      </c>
      <c r="D5435" s="15" t="s">
        <v>6508</v>
      </c>
      <c r="E5435">
        <v>28892</v>
      </c>
      <c r="F5435">
        <v>33990</v>
      </c>
      <c r="K5435" s="16">
        <f t="shared" si="252"/>
        <v>32359.040000000001</v>
      </c>
      <c r="L5435" s="16">
        <f t="shared" si="253"/>
        <v>34062.14736842105</v>
      </c>
      <c r="M5435" s="16">
        <f t="shared" si="254"/>
        <v>38706.985645933011</v>
      </c>
      <c r="N5435" t="e">
        <f>INDEX(XML!$A$2:$R$782,MATCH(C5435,XML!$D$2:$D$737,0),2)</f>
        <v>#N/A</v>
      </c>
    </row>
    <row r="5436" spans="1:14" ht="33.75" customHeight="1" x14ac:dyDescent="0.2">
      <c r="A5436">
        <v>83014</v>
      </c>
      <c r="B5436" t="s">
        <v>44621</v>
      </c>
      <c r="C5436" s="15" t="s">
        <v>44622</v>
      </c>
      <c r="D5436" s="15" t="s">
        <v>44623</v>
      </c>
      <c r="E5436">
        <v>25492</v>
      </c>
      <c r="F5436">
        <v>29990</v>
      </c>
      <c r="H5436">
        <v>38</v>
      </c>
      <c r="K5436" s="16">
        <f t="shared" si="252"/>
        <v>28551.040000000001</v>
      </c>
      <c r="L5436" s="16">
        <f t="shared" si="253"/>
        <v>30053.726315789474</v>
      </c>
      <c r="M5436" s="16">
        <f t="shared" si="254"/>
        <v>34151.961722488042</v>
      </c>
      <c r="N5436" t="e">
        <f>INDEX(XML!$A$2:$R$782,MATCH(C5436,XML!$D$2:$D$737,0),2)</f>
        <v>#N/A</v>
      </c>
    </row>
    <row r="5437" spans="1:14" ht="33.75" customHeight="1" x14ac:dyDescent="0.2">
      <c r="A5437">
        <v>58681</v>
      </c>
      <c r="B5437" t="s">
        <v>15850</v>
      </c>
      <c r="C5437" s="15" t="s">
        <v>15851</v>
      </c>
      <c r="D5437" s="15" t="s">
        <v>15852</v>
      </c>
      <c r="E5437">
        <v>9682</v>
      </c>
      <c r="F5437">
        <v>11390</v>
      </c>
      <c r="H5437">
        <v>3</v>
      </c>
      <c r="K5437" s="16">
        <f t="shared" si="252"/>
        <v>10843.84</v>
      </c>
      <c r="L5437" s="16">
        <f t="shared" si="253"/>
        <v>11414.568421052632</v>
      </c>
      <c r="M5437" s="16">
        <f t="shared" si="254"/>
        <v>12971.100478468899</v>
      </c>
      <c r="N5437" t="e">
        <f>INDEX(XML!$A$2:$R$782,MATCH(C5437,XML!$D$2:$D$737,0),2)</f>
        <v>#N/A</v>
      </c>
    </row>
    <row r="5438" spans="1:14" ht="33.75" customHeight="1" x14ac:dyDescent="0.2">
      <c r="A5438">
        <v>39562</v>
      </c>
      <c r="B5438" t="s">
        <v>6509</v>
      </c>
      <c r="C5438" s="15" t="s">
        <v>6510</v>
      </c>
      <c r="D5438" s="15" t="s">
        <v>6511</v>
      </c>
      <c r="E5438">
        <v>46742</v>
      </c>
      <c r="F5438">
        <v>54990</v>
      </c>
      <c r="H5438">
        <v>6</v>
      </c>
      <c r="K5438" s="16">
        <f t="shared" si="252"/>
        <v>52351.040000000001</v>
      </c>
      <c r="L5438" s="16">
        <f t="shared" si="253"/>
        <v>55106.357894736844</v>
      </c>
      <c r="M5438" s="16">
        <f t="shared" si="254"/>
        <v>62620.861244019143</v>
      </c>
      <c r="N5438" t="e">
        <f>INDEX(XML!$A$2:$R$782,MATCH(C5438,XML!$D$2:$D$737,0),2)</f>
        <v>#N/A</v>
      </c>
    </row>
    <row r="5439" spans="1:14" ht="33.75" customHeight="1" x14ac:dyDescent="0.2">
      <c r="A5439">
        <v>83023</v>
      </c>
      <c r="B5439" t="s">
        <v>44612</v>
      </c>
      <c r="C5439" s="15" t="s">
        <v>44850</v>
      </c>
      <c r="D5439" s="15" t="s">
        <v>44851</v>
      </c>
      <c r="E5439">
        <v>31442</v>
      </c>
      <c r="F5439">
        <v>36990</v>
      </c>
      <c r="K5439" s="16">
        <f t="shared" si="252"/>
        <v>35215.040000000001</v>
      </c>
      <c r="L5439" s="16">
        <f t="shared" si="253"/>
        <v>37068.463157894737</v>
      </c>
      <c r="M5439" s="16">
        <f t="shared" si="254"/>
        <v>42123.253588516745</v>
      </c>
      <c r="N5439" t="e">
        <f>INDEX(XML!$A$2:$R$782,MATCH(C5439,XML!$D$2:$D$737,0),2)</f>
        <v>#N/A</v>
      </c>
    </row>
    <row r="5440" spans="1:14" ht="33.75" customHeight="1" x14ac:dyDescent="0.25">
      <c r="A5440" s="184" t="s">
        <v>6533</v>
      </c>
      <c r="B5440" s="184"/>
      <c r="C5440" s="185"/>
      <c r="D5440" s="185"/>
      <c r="E5440" s="184"/>
      <c r="F5440" s="184"/>
      <c r="G5440" s="184"/>
      <c r="H5440" s="184"/>
      <c r="I5440" s="184"/>
      <c r="J5440" s="184"/>
      <c r="K5440" s="16">
        <f t="shared" si="252"/>
        <v>0</v>
      </c>
      <c r="L5440" s="16">
        <f t="shared" si="253"/>
        <v>0</v>
      </c>
      <c r="M5440" s="16">
        <f t="shared" si="254"/>
        <v>0</v>
      </c>
      <c r="N5440" t="e">
        <f>INDEX(XML!$A$2:$R$782,MATCH(C5440,XML!$D$2:$D$737,0),2)</f>
        <v>#N/A</v>
      </c>
    </row>
    <row r="5441" spans="1:14" ht="33.75" customHeight="1" x14ac:dyDescent="0.2">
      <c r="A5441">
        <v>42582</v>
      </c>
      <c r="B5441" t="s">
        <v>6534</v>
      </c>
      <c r="C5441" s="15" t="s">
        <v>6535</v>
      </c>
      <c r="D5441" s="15" t="s">
        <v>6536</v>
      </c>
      <c r="E5441">
        <v>5800</v>
      </c>
      <c r="F5441">
        <v>9500</v>
      </c>
      <c r="H5441" t="s">
        <v>746</v>
      </c>
      <c r="K5441" s="16">
        <f t="shared" si="252"/>
        <v>6496</v>
      </c>
      <c r="L5441" s="16">
        <f t="shared" si="253"/>
        <v>6837.894736842105</v>
      </c>
      <c r="M5441" s="16">
        <f t="shared" si="254"/>
        <v>7770.334928229664</v>
      </c>
      <c r="N5441" t="e">
        <f>INDEX(XML!$A$2:$R$782,MATCH(C5441,XML!$D$2:$D$737,0),2)</f>
        <v>#N/A</v>
      </c>
    </row>
    <row r="5442" spans="1:14" ht="33.75" customHeight="1" x14ac:dyDescent="0.2">
      <c r="A5442">
        <v>56936</v>
      </c>
      <c r="B5442" t="s">
        <v>24399</v>
      </c>
      <c r="C5442" s="15" t="s">
        <v>24400</v>
      </c>
      <c r="D5442" s="15" t="s">
        <v>38047</v>
      </c>
      <c r="E5442">
        <v>13868</v>
      </c>
      <c r="F5442">
        <v>20000</v>
      </c>
      <c r="K5442" s="16">
        <f t="shared" si="252"/>
        <v>15532.16</v>
      </c>
      <c r="L5442" s="16">
        <f t="shared" si="253"/>
        <v>16349.642105263158</v>
      </c>
      <c r="M5442" s="16">
        <f t="shared" si="254"/>
        <v>18579.138755980861</v>
      </c>
      <c r="N5442" t="e">
        <f>INDEX(XML!$A$2:$R$782,MATCH(C5442,XML!$D$2:$D$737,0),2)</f>
        <v>#N/A</v>
      </c>
    </row>
    <row r="5443" spans="1:14" ht="33.75" customHeight="1" x14ac:dyDescent="0.2">
      <c r="A5443">
        <v>76572</v>
      </c>
      <c r="B5443" t="s">
        <v>38048</v>
      </c>
      <c r="C5443" s="15" t="s">
        <v>38049</v>
      </c>
      <c r="D5443" s="15" t="s">
        <v>38050</v>
      </c>
      <c r="E5443">
        <v>13868</v>
      </c>
      <c r="F5443">
        <v>20000</v>
      </c>
      <c r="H5443" t="s">
        <v>746</v>
      </c>
      <c r="K5443" s="16">
        <f t="shared" si="252"/>
        <v>15532.16</v>
      </c>
      <c r="L5443" s="16">
        <f t="shared" si="253"/>
        <v>16349.642105263158</v>
      </c>
      <c r="M5443" s="16">
        <f t="shared" si="254"/>
        <v>18579.138755980861</v>
      </c>
      <c r="N5443" t="e">
        <f>INDEX(XML!$A$2:$R$782,MATCH(C5443,XML!$D$2:$D$737,0),2)</f>
        <v>#N/A</v>
      </c>
    </row>
    <row r="5444" spans="1:14" ht="33.75" customHeight="1" x14ac:dyDescent="0.2">
      <c r="A5444">
        <v>44222</v>
      </c>
      <c r="B5444" t="s">
        <v>6537</v>
      </c>
      <c r="C5444" s="15" t="s">
        <v>6538</v>
      </c>
      <c r="D5444" s="15" t="s">
        <v>6539</v>
      </c>
      <c r="E5444">
        <v>604150</v>
      </c>
      <c r="F5444">
        <v>805533</v>
      </c>
      <c r="H5444">
        <v>12</v>
      </c>
      <c r="K5444" s="16">
        <f t="shared" si="252"/>
        <v>646440.5</v>
      </c>
      <c r="L5444" s="16">
        <f t="shared" si="253"/>
        <v>680463.68421052629</v>
      </c>
      <c r="M5444" s="16">
        <f t="shared" si="254"/>
        <v>773254.18660287082</v>
      </c>
      <c r="N5444" t="e">
        <f>INDEX(XML!$A$2:$R$782,MATCH(C5444,XML!$D$2:$D$737,0),2)</f>
        <v>#N/A</v>
      </c>
    </row>
    <row r="5445" spans="1:14" ht="33.75" customHeight="1" x14ac:dyDescent="0.2">
      <c r="A5445">
        <v>44223</v>
      </c>
      <c r="B5445" t="s">
        <v>6540</v>
      </c>
      <c r="C5445" s="15" t="s">
        <v>6541</v>
      </c>
      <c r="D5445" s="15" t="s">
        <v>6542</v>
      </c>
      <c r="E5445">
        <v>949225</v>
      </c>
      <c r="F5445">
        <v>1265633</v>
      </c>
      <c r="H5445">
        <v>5</v>
      </c>
      <c r="K5445" s="16">
        <f t="shared" ref="K5445:K5508" si="255">IF(E5445&gt;49999,E5445+E5445*0.07,IF(E5445&lt;=49999,E5445+E5445*0.12))</f>
        <v>1015670.75</v>
      </c>
      <c r="L5445" s="16">
        <f t="shared" ref="L5445:L5508" si="256">K5445*100/95</f>
        <v>1069127.105263158</v>
      </c>
      <c r="M5445" s="16">
        <f t="shared" ref="M5445:M5508" si="257">IF(COUNTIF(C5445,"*Dahua*"),F5445-10,L5445*100/88)</f>
        <v>1214917.1650717703</v>
      </c>
      <c r="N5445" t="e">
        <f>INDEX(XML!$A$2:$R$782,MATCH(C5445,XML!$D$2:$D$737,0),2)</f>
        <v>#N/A</v>
      </c>
    </row>
    <row r="5446" spans="1:14" ht="33.75" customHeight="1" x14ac:dyDescent="0.2">
      <c r="A5446">
        <v>44224</v>
      </c>
      <c r="B5446" t="s">
        <v>6543</v>
      </c>
      <c r="C5446" s="15" t="s">
        <v>6544</v>
      </c>
      <c r="D5446" s="15" t="s">
        <v>6545</v>
      </c>
      <c r="E5446">
        <v>10500</v>
      </c>
      <c r="F5446">
        <v>14700</v>
      </c>
      <c r="H5446">
        <v>5</v>
      </c>
      <c r="K5446" s="16">
        <f t="shared" si="255"/>
        <v>11760</v>
      </c>
      <c r="L5446" s="16">
        <f t="shared" si="256"/>
        <v>12378.947368421053</v>
      </c>
      <c r="M5446" s="16">
        <f t="shared" si="257"/>
        <v>14066.985645933017</v>
      </c>
      <c r="N5446" t="e">
        <f>INDEX(XML!$A$2:$R$782,MATCH(C5446,XML!$D$2:$D$737,0),2)</f>
        <v>#N/A</v>
      </c>
    </row>
    <row r="5447" spans="1:14" ht="33.75" customHeight="1" x14ac:dyDescent="0.2">
      <c r="A5447">
        <v>44225</v>
      </c>
      <c r="B5447" t="s">
        <v>24401</v>
      </c>
      <c r="C5447" s="15" t="s">
        <v>24402</v>
      </c>
      <c r="D5447" s="15" t="s">
        <v>24403</v>
      </c>
      <c r="E5447">
        <v>11200</v>
      </c>
      <c r="F5447">
        <v>15680</v>
      </c>
      <c r="K5447" s="16">
        <f t="shared" si="255"/>
        <v>12544</v>
      </c>
      <c r="L5447" s="16">
        <f t="shared" si="256"/>
        <v>13204.21052631579</v>
      </c>
      <c r="M5447" s="16">
        <f t="shared" si="257"/>
        <v>15004.784688995218</v>
      </c>
      <c r="N5447" t="e">
        <f>INDEX(XML!$A$2:$R$782,MATCH(C5447,XML!$D$2:$D$737,0),2)</f>
        <v>#N/A</v>
      </c>
    </row>
    <row r="5448" spans="1:14" ht="33.75" customHeight="1" x14ac:dyDescent="0.25">
      <c r="A5448" s="184" t="s">
        <v>32128</v>
      </c>
      <c r="B5448" s="184"/>
      <c r="C5448" s="185"/>
      <c r="D5448" s="185"/>
      <c r="E5448" s="184"/>
      <c r="F5448" s="184"/>
      <c r="G5448" s="184"/>
      <c r="H5448" s="184"/>
      <c r="I5448" s="184"/>
      <c r="J5448" s="184"/>
      <c r="K5448" s="16">
        <f t="shared" si="255"/>
        <v>0</v>
      </c>
      <c r="L5448" s="16">
        <f t="shared" si="256"/>
        <v>0</v>
      </c>
      <c r="M5448" s="16">
        <f t="shared" si="257"/>
        <v>0</v>
      </c>
      <c r="N5448" t="e">
        <f>INDEX(XML!$A$2:$R$782,MATCH(C5448,XML!$D$2:$D$737,0),2)</f>
        <v>#N/A</v>
      </c>
    </row>
    <row r="5449" spans="1:14" ht="33.75" customHeight="1" x14ac:dyDescent="0.2">
      <c r="A5449">
        <v>79116</v>
      </c>
      <c r="B5449" t="s">
        <v>47206</v>
      </c>
      <c r="C5449" s="15" t="s">
        <v>47207</v>
      </c>
      <c r="D5449" s="15" t="s">
        <v>47208</v>
      </c>
      <c r="E5449">
        <v>13300</v>
      </c>
      <c r="F5449">
        <v>17290</v>
      </c>
      <c r="H5449">
        <v>50</v>
      </c>
      <c r="K5449" s="16">
        <f t="shared" si="255"/>
        <v>14896</v>
      </c>
      <c r="L5449" s="16">
        <f t="shared" si="256"/>
        <v>15680</v>
      </c>
      <c r="M5449" s="16">
        <f t="shared" si="257"/>
        <v>17818.18181818182</v>
      </c>
      <c r="N5449" t="e">
        <f>INDEX(XML!$A$2:$R$782,MATCH(C5449,XML!$D$2:$D$737,0),2)</f>
        <v>#N/A</v>
      </c>
    </row>
    <row r="5450" spans="1:14" ht="22.5" customHeight="1" x14ac:dyDescent="0.2">
      <c r="A5450">
        <v>67071</v>
      </c>
      <c r="B5450" t="s">
        <v>26170</v>
      </c>
      <c r="C5450" s="15" t="s">
        <v>26171</v>
      </c>
      <c r="D5450" s="15" t="s">
        <v>26172</v>
      </c>
      <c r="E5450">
        <v>13488</v>
      </c>
      <c r="F5450">
        <v>16860</v>
      </c>
      <c r="H5450">
        <v>20</v>
      </c>
      <c r="K5450" s="16">
        <f t="shared" si="255"/>
        <v>15106.56</v>
      </c>
      <c r="L5450" s="16">
        <f t="shared" si="256"/>
        <v>15901.642105263158</v>
      </c>
      <c r="M5450" s="16">
        <f t="shared" si="257"/>
        <v>18070.047846889953</v>
      </c>
      <c r="N5450" t="e">
        <f>INDEX(XML!$A$2:$R$782,MATCH(C5450,XML!$D$2:$D$737,0),2)</f>
        <v>#N/A</v>
      </c>
    </row>
    <row r="5451" spans="1:14" ht="22.5" customHeight="1" x14ac:dyDescent="0.2">
      <c r="A5451">
        <v>67070</v>
      </c>
      <c r="B5451" t="s">
        <v>26167</v>
      </c>
      <c r="C5451" s="15" t="s">
        <v>26168</v>
      </c>
      <c r="D5451" s="15" t="s">
        <v>26169</v>
      </c>
      <c r="E5451">
        <v>26128</v>
      </c>
      <c r="F5451">
        <v>32660</v>
      </c>
      <c r="K5451" s="16">
        <f t="shared" si="255"/>
        <v>29263.360000000001</v>
      </c>
      <c r="L5451" s="16">
        <f t="shared" si="256"/>
        <v>30803.536842105263</v>
      </c>
      <c r="M5451" s="16">
        <f t="shared" si="257"/>
        <v>35004.019138755983</v>
      </c>
      <c r="N5451" t="e">
        <f>INDEX(XML!$A$2:$R$782,MATCH(C5451,XML!$D$2:$D$737,0),2)</f>
        <v>#N/A</v>
      </c>
    </row>
    <row r="5452" spans="1:14" ht="22.5" customHeight="1" x14ac:dyDescent="0.2">
      <c r="A5452">
        <v>67076</v>
      </c>
      <c r="B5452" t="s">
        <v>26173</v>
      </c>
      <c r="C5452" s="15" t="s">
        <v>26174</v>
      </c>
      <c r="D5452" s="15" t="s">
        <v>26175</v>
      </c>
      <c r="E5452">
        <v>43824</v>
      </c>
      <c r="F5452">
        <v>54780</v>
      </c>
      <c r="H5452">
        <v>1</v>
      </c>
      <c r="K5452" s="16">
        <f t="shared" si="255"/>
        <v>49082.879999999997</v>
      </c>
      <c r="L5452" s="16">
        <f t="shared" si="256"/>
        <v>51666.189473684208</v>
      </c>
      <c r="M5452" s="16">
        <f t="shared" si="257"/>
        <v>58711.57894736842</v>
      </c>
      <c r="N5452" t="e">
        <f>INDEX(XML!$A$2:$R$782,MATCH(C5452,XML!$D$2:$D$737,0),2)</f>
        <v>#N/A</v>
      </c>
    </row>
    <row r="5453" spans="1:14" ht="22.5" customHeight="1" x14ac:dyDescent="0.2">
      <c r="A5453">
        <v>62430</v>
      </c>
      <c r="B5453" t="s">
        <v>37492</v>
      </c>
      <c r="C5453" s="15" t="s">
        <v>37493</v>
      </c>
      <c r="D5453" s="15" t="s">
        <v>43238</v>
      </c>
      <c r="E5453">
        <v>13680</v>
      </c>
      <c r="F5453">
        <v>15200</v>
      </c>
      <c r="K5453" s="16">
        <f t="shared" si="255"/>
        <v>15321.6</v>
      </c>
      <c r="L5453" s="16">
        <f t="shared" si="256"/>
        <v>16128</v>
      </c>
      <c r="M5453" s="16">
        <f t="shared" si="257"/>
        <v>18327.272727272728</v>
      </c>
      <c r="N5453" t="e">
        <f>INDEX(XML!$A$2:$R$782,MATCH(C5453,XML!$D$2:$D$737,0),2)</f>
        <v>#N/A</v>
      </c>
    </row>
    <row r="5454" spans="1:14" ht="22.5" customHeight="1" x14ac:dyDescent="0.2">
      <c r="A5454">
        <v>62443</v>
      </c>
      <c r="B5454" t="s">
        <v>37494</v>
      </c>
      <c r="C5454" s="15" t="s">
        <v>37495</v>
      </c>
      <c r="D5454" s="15" t="s">
        <v>43239</v>
      </c>
      <c r="E5454">
        <v>10260</v>
      </c>
      <c r="F5454">
        <v>11400</v>
      </c>
      <c r="H5454">
        <v>1</v>
      </c>
      <c r="K5454" s="16">
        <f t="shared" si="255"/>
        <v>11491.2</v>
      </c>
      <c r="L5454" s="16">
        <f t="shared" si="256"/>
        <v>12096</v>
      </c>
      <c r="M5454" s="16">
        <f t="shared" si="257"/>
        <v>13745.454545454546</v>
      </c>
      <c r="N5454" t="e">
        <f>INDEX(XML!$A$2:$R$782,MATCH(C5454,XML!$D$2:$D$737,0),2)</f>
        <v>#N/A</v>
      </c>
    </row>
    <row r="5455" spans="1:14" ht="22.5" customHeight="1" x14ac:dyDescent="0.2">
      <c r="A5455">
        <v>69519</v>
      </c>
      <c r="B5455" t="s">
        <v>37496</v>
      </c>
      <c r="C5455" s="15" t="s">
        <v>37497</v>
      </c>
      <c r="D5455" s="15" t="s">
        <v>37498</v>
      </c>
      <c r="E5455">
        <v>7599</v>
      </c>
      <c r="F5455">
        <v>15876</v>
      </c>
      <c r="K5455" s="16">
        <f t="shared" si="255"/>
        <v>8510.8799999999992</v>
      </c>
      <c r="L5455" s="16">
        <f t="shared" si="256"/>
        <v>8958.8210526315779</v>
      </c>
      <c r="M5455" s="16">
        <f t="shared" si="257"/>
        <v>10180.478468899521</v>
      </c>
      <c r="N5455" t="e">
        <f>INDEX(XML!$A$2:$R$782,MATCH(C5455,XML!$D$2:$D$737,0),2)</f>
        <v>#N/A</v>
      </c>
    </row>
    <row r="5456" spans="1:14" ht="22.5" customHeight="1" x14ac:dyDescent="0.2">
      <c r="A5456">
        <v>76634</v>
      </c>
      <c r="B5456" t="s">
        <v>37078</v>
      </c>
      <c r="C5456" s="15" t="s">
        <v>37079</v>
      </c>
      <c r="D5456" s="15" t="s">
        <v>43240</v>
      </c>
      <c r="E5456">
        <v>8550</v>
      </c>
      <c r="F5456">
        <v>9500</v>
      </c>
      <c r="K5456" s="16">
        <f t="shared" si="255"/>
        <v>9576</v>
      </c>
      <c r="L5456" s="16">
        <f t="shared" si="256"/>
        <v>10080</v>
      </c>
      <c r="M5456" s="16">
        <f t="shared" si="257"/>
        <v>11454.545454545454</v>
      </c>
      <c r="N5456" t="e">
        <f>INDEX(XML!$A$2:$R$782,MATCH(C5456,XML!$D$2:$D$737,0),2)</f>
        <v>#N/A</v>
      </c>
    </row>
    <row r="5457" spans="1:14" ht="33.75" customHeight="1" x14ac:dyDescent="0.2">
      <c r="A5457">
        <v>50269</v>
      </c>
      <c r="B5457" t="s">
        <v>22997</v>
      </c>
      <c r="C5457" s="15" t="s">
        <v>22998</v>
      </c>
      <c r="D5457" s="15" t="s">
        <v>22999</v>
      </c>
      <c r="E5457">
        <v>14500</v>
      </c>
      <c r="F5457">
        <v>18125</v>
      </c>
      <c r="H5457">
        <v>21</v>
      </c>
      <c r="K5457" s="16">
        <f t="shared" si="255"/>
        <v>16240</v>
      </c>
      <c r="L5457" s="16">
        <f t="shared" si="256"/>
        <v>17094.736842105263</v>
      </c>
      <c r="M5457" s="16">
        <f t="shared" si="257"/>
        <v>19425.837320574163</v>
      </c>
      <c r="N5457" t="e">
        <f>INDEX(XML!$A$2:$R$782,MATCH(C5457,XML!$D$2:$D$737,0),2)</f>
        <v>#N/A</v>
      </c>
    </row>
    <row r="5458" spans="1:14" ht="33.75" customHeight="1" x14ac:dyDescent="0.2">
      <c r="A5458">
        <v>50265</v>
      </c>
      <c r="B5458" t="s">
        <v>22982</v>
      </c>
      <c r="C5458" s="15" t="s">
        <v>22983</v>
      </c>
      <c r="D5458" s="15" t="s">
        <v>22984</v>
      </c>
      <c r="E5458">
        <v>11500</v>
      </c>
      <c r="F5458">
        <v>18000</v>
      </c>
      <c r="H5458">
        <v>3</v>
      </c>
      <c r="K5458" s="16">
        <f t="shared" si="255"/>
        <v>12880</v>
      </c>
      <c r="L5458" s="16">
        <f t="shared" si="256"/>
        <v>13557.894736842105</v>
      </c>
      <c r="M5458" s="16">
        <f t="shared" si="257"/>
        <v>15406.698564593302</v>
      </c>
      <c r="N5458" t="e">
        <f>INDEX(XML!$A$2:$R$782,MATCH(C5458,XML!$D$2:$D$737,0),2)</f>
        <v>#N/A</v>
      </c>
    </row>
    <row r="5459" spans="1:14" ht="56.25" x14ac:dyDescent="0.2">
      <c r="A5459">
        <v>50266</v>
      </c>
      <c r="B5459" t="s">
        <v>22985</v>
      </c>
      <c r="C5459" s="15" t="s">
        <v>22986</v>
      </c>
      <c r="D5459" s="15" t="s">
        <v>22987</v>
      </c>
      <c r="E5459">
        <v>34750</v>
      </c>
      <c r="F5459">
        <v>48000</v>
      </c>
      <c r="K5459" s="16">
        <f t="shared" si="255"/>
        <v>38920</v>
      </c>
      <c r="L5459" s="16">
        <f t="shared" si="256"/>
        <v>40968.42105263158</v>
      </c>
      <c r="M5459" s="16">
        <f t="shared" si="257"/>
        <v>46555.023923444976</v>
      </c>
      <c r="N5459" t="e">
        <f>INDEX(XML!$A$2:$R$782,MATCH(C5459,XML!$D$2:$D$737,0),2)</f>
        <v>#N/A</v>
      </c>
    </row>
    <row r="5460" spans="1:14" ht="33.75" customHeight="1" x14ac:dyDescent="0.2">
      <c r="A5460">
        <v>50264</v>
      </c>
      <c r="B5460" t="s">
        <v>22979</v>
      </c>
      <c r="C5460" s="15" t="s">
        <v>22980</v>
      </c>
      <c r="D5460" s="15" t="s">
        <v>22981</v>
      </c>
      <c r="E5460">
        <v>8400</v>
      </c>
      <c r="F5460">
        <v>11770</v>
      </c>
      <c r="H5460">
        <v>11</v>
      </c>
      <c r="K5460" s="16">
        <f t="shared" si="255"/>
        <v>9408</v>
      </c>
      <c r="L5460" s="16">
        <f t="shared" si="256"/>
        <v>9903.1578947368416</v>
      </c>
      <c r="M5460" s="16">
        <f t="shared" si="257"/>
        <v>11253.588516746411</v>
      </c>
      <c r="N5460" t="e">
        <f>INDEX(XML!$A$2:$R$782,MATCH(C5460,XML!$D$2:$D$737,0),2)</f>
        <v>#N/A</v>
      </c>
    </row>
    <row r="5461" spans="1:14" ht="33.75" customHeight="1" x14ac:dyDescent="0.2">
      <c r="A5461">
        <v>44242</v>
      </c>
      <c r="B5461" t="s">
        <v>40489</v>
      </c>
      <c r="C5461" s="15" t="s">
        <v>40490</v>
      </c>
      <c r="D5461" s="15" t="s">
        <v>40491</v>
      </c>
      <c r="E5461">
        <v>6441</v>
      </c>
      <c r="F5461">
        <v>9988</v>
      </c>
      <c r="H5461">
        <v>134</v>
      </c>
      <c r="K5461" s="16">
        <f t="shared" si="255"/>
        <v>7213.92</v>
      </c>
      <c r="L5461" s="16">
        <f t="shared" si="256"/>
        <v>7593.6</v>
      </c>
      <c r="M5461" s="16">
        <f t="shared" si="257"/>
        <v>8629.0909090909099</v>
      </c>
      <c r="N5461" t="e">
        <f>INDEX(XML!$A$2:$R$782,MATCH(C5461,XML!$D$2:$D$737,0),2)</f>
        <v>#N/A</v>
      </c>
    </row>
    <row r="5462" spans="1:14" ht="33.75" customHeight="1" x14ac:dyDescent="0.2">
      <c r="A5462">
        <v>44244</v>
      </c>
      <c r="B5462" t="s">
        <v>5969</v>
      </c>
      <c r="C5462" s="15" t="s">
        <v>5970</v>
      </c>
      <c r="D5462" s="15" t="s">
        <v>5971</v>
      </c>
      <c r="E5462">
        <v>5000</v>
      </c>
      <c r="F5462">
        <v>9025</v>
      </c>
      <c r="K5462" s="16">
        <f t="shared" si="255"/>
        <v>5600</v>
      </c>
      <c r="L5462" s="16">
        <f t="shared" si="256"/>
        <v>5894.7368421052633</v>
      </c>
      <c r="M5462" s="16">
        <f t="shared" si="257"/>
        <v>6698.5645933014348</v>
      </c>
      <c r="N5462" t="e">
        <f>INDEX(XML!$A$2:$R$782,MATCH(C5462,XML!$D$2:$D$737,0),2)</f>
        <v>#N/A</v>
      </c>
    </row>
    <row r="5463" spans="1:14" ht="33.75" customHeight="1" x14ac:dyDescent="0.2">
      <c r="A5463">
        <v>44245</v>
      </c>
      <c r="B5463" t="s">
        <v>28131</v>
      </c>
      <c r="C5463" s="15" t="s">
        <v>28132</v>
      </c>
      <c r="D5463" s="15" t="s">
        <v>28133</v>
      </c>
      <c r="E5463">
        <v>9500</v>
      </c>
      <c r="F5463">
        <v>14250</v>
      </c>
      <c r="H5463">
        <v>6</v>
      </c>
      <c r="K5463" s="16">
        <f t="shared" si="255"/>
        <v>10640</v>
      </c>
      <c r="L5463" s="16">
        <f t="shared" si="256"/>
        <v>11200</v>
      </c>
      <c r="M5463" s="16">
        <f t="shared" si="257"/>
        <v>12727.272727272728</v>
      </c>
      <c r="N5463" t="e">
        <f>INDEX(XML!$A$2:$R$782,MATCH(C5463,XML!$D$2:$D$737,0),2)</f>
        <v>#N/A</v>
      </c>
    </row>
    <row r="5464" spans="1:14" ht="33.75" customHeight="1" x14ac:dyDescent="0.2">
      <c r="A5464">
        <v>44246</v>
      </c>
      <c r="B5464" t="s">
        <v>28128</v>
      </c>
      <c r="C5464" s="15" t="s">
        <v>28129</v>
      </c>
      <c r="D5464" s="15" t="s">
        <v>28130</v>
      </c>
      <c r="E5464">
        <v>16340</v>
      </c>
      <c r="F5464">
        <v>24800</v>
      </c>
      <c r="H5464">
        <v>6</v>
      </c>
      <c r="K5464" s="16">
        <f t="shared" si="255"/>
        <v>18300.8</v>
      </c>
      <c r="L5464" s="16">
        <f t="shared" si="256"/>
        <v>19264</v>
      </c>
      <c r="M5464" s="16">
        <f t="shared" si="257"/>
        <v>21890.909090909092</v>
      </c>
      <c r="N5464" t="e">
        <f>INDEX(XML!$A$2:$R$782,MATCH(C5464,XML!$D$2:$D$737,0),2)</f>
        <v>#N/A</v>
      </c>
    </row>
    <row r="5465" spans="1:14" ht="33.75" customHeight="1" x14ac:dyDescent="0.2">
      <c r="A5465">
        <v>44250</v>
      </c>
      <c r="B5465" t="s">
        <v>5972</v>
      </c>
      <c r="C5465" s="15" t="s">
        <v>5973</v>
      </c>
      <c r="D5465" s="15" t="s">
        <v>5974</v>
      </c>
      <c r="E5465">
        <v>6326</v>
      </c>
      <c r="F5465">
        <v>8435</v>
      </c>
      <c r="H5465">
        <v>72</v>
      </c>
      <c r="K5465" s="16">
        <f t="shared" si="255"/>
        <v>7085.12</v>
      </c>
      <c r="L5465" s="16">
        <f t="shared" si="256"/>
        <v>7458.0210526315786</v>
      </c>
      <c r="M5465" s="16">
        <f t="shared" si="257"/>
        <v>8475.0239234449764</v>
      </c>
      <c r="N5465" t="e">
        <f>INDEX(XML!$A$2:$R$782,MATCH(C5465,XML!$D$2:$D$737,0),2)</f>
        <v>#N/A</v>
      </c>
    </row>
    <row r="5466" spans="1:14" ht="33.75" customHeight="1" x14ac:dyDescent="0.2">
      <c r="A5466">
        <v>44251</v>
      </c>
      <c r="B5466" t="s">
        <v>5975</v>
      </c>
      <c r="C5466" s="15" t="s">
        <v>5976</v>
      </c>
      <c r="D5466" s="15" t="s">
        <v>5977</v>
      </c>
      <c r="E5466">
        <v>6326</v>
      </c>
      <c r="F5466">
        <v>8435</v>
      </c>
      <c r="H5466">
        <v>57</v>
      </c>
      <c r="K5466" s="16">
        <f t="shared" si="255"/>
        <v>7085.12</v>
      </c>
      <c r="L5466" s="16">
        <f t="shared" si="256"/>
        <v>7458.0210526315786</v>
      </c>
      <c r="M5466" s="16">
        <f t="shared" si="257"/>
        <v>8475.0239234449764</v>
      </c>
      <c r="N5466" t="e">
        <f>INDEX(XML!$A$2:$R$782,MATCH(C5466,XML!$D$2:$D$737,0),2)</f>
        <v>#N/A</v>
      </c>
    </row>
    <row r="5467" spans="1:14" ht="33.75" x14ac:dyDescent="0.2">
      <c r="A5467">
        <v>44241</v>
      </c>
      <c r="B5467" t="s">
        <v>5978</v>
      </c>
      <c r="C5467" s="15" t="s">
        <v>5979</v>
      </c>
      <c r="D5467" s="15" t="s">
        <v>5980</v>
      </c>
      <c r="E5467">
        <v>10300</v>
      </c>
      <c r="F5467">
        <v>14420</v>
      </c>
      <c r="H5467">
        <v>9</v>
      </c>
      <c r="K5467" s="16">
        <f t="shared" si="255"/>
        <v>11536</v>
      </c>
      <c r="L5467" s="16">
        <f t="shared" si="256"/>
        <v>12143.157894736842</v>
      </c>
      <c r="M5467" s="16">
        <f t="shared" si="257"/>
        <v>13799.043062200957</v>
      </c>
      <c r="N5467" t="e">
        <f>INDEX(XML!$A$2:$R$782,MATCH(C5467,XML!$D$2:$D$737,0),2)</f>
        <v>#N/A</v>
      </c>
    </row>
    <row r="5468" spans="1:14" ht="56.25" x14ac:dyDescent="0.2">
      <c r="A5468">
        <v>26274</v>
      </c>
      <c r="B5468" t="s">
        <v>23817</v>
      </c>
      <c r="C5468" s="15" t="s">
        <v>23818</v>
      </c>
      <c r="D5468" s="15" t="s">
        <v>23819</v>
      </c>
      <c r="E5468">
        <v>9202</v>
      </c>
      <c r="F5468">
        <v>12269</v>
      </c>
      <c r="H5468" t="s">
        <v>746</v>
      </c>
      <c r="K5468" s="16">
        <f t="shared" si="255"/>
        <v>10306.24</v>
      </c>
      <c r="L5468" s="16">
        <f t="shared" si="256"/>
        <v>10848.673684210526</v>
      </c>
      <c r="M5468" s="16">
        <f t="shared" si="257"/>
        <v>12328.038277511961</v>
      </c>
      <c r="N5468" t="e">
        <f>INDEX(XML!$A$2:$R$782,MATCH(C5468,XML!$D$2:$D$737,0),2)</f>
        <v>#N/A</v>
      </c>
    </row>
    <row r="5469" spans="1:14" ht="33.75" customHeight="1" x14ac:dyDescent="0.2">
      <c r="A5469">
        <v>26427</v>
      </c>
      <c r="B5469" t="s">
        <v>31300</v>
      </c>
      <c r="C5469" s="15" t="s">
        <v>31301</v>
      </c>
      <c r="D5469" s="15" t="s">
        <v>31302</v>
      </c>
      <c r="E5469">
        <v>10965</v>
      </c>
      <c r="F5469">
        <v>14620</v>
      </c>
      <c r="H5469">
        <v>22</v>
      </c>
      <c r="K5469" s="16">
        <f t="shared" si="255"/>
        <v>12280.8</v>
      </c>
      <c r="L5469" s="16">
        <f t="shared" si="256"/>
        <v>12927.157894736842</v>
      </c>
      <c r="M5469" s="16">
        <f t="shared" si="257"/>
        <v>14689.952153110049</v>
      </c>
      <c r="N5469" t="e">
        <f>INDEX(XML!$A$2:$R$782,MATCH(C5469,XML!$D$2:$D$737,0),2)</f>
        <v>#N/A</v>
      </c>
    </row>
    <row r="5470" spans="1:14" ht="33.75" customHeight="1" x14ac:dyDescent="0.2">
      <c r="A5470">
        <v>27271</v>
      </c>
      <c r="B5470" t="s">
        <v>31303</v>
      </c>
      <c r="C5470" s="15" t="s">
        <v>31304</v>
      </c>
      <c r="D5470" s="15" t="s">
        <v>31305</v>
      </c>
      <c r="E5470">
        <v>10965</v>
      </c>
      <c r="F5470">
        <v>14620</v>
      </c>
      <c r="H5470">
        <v>8</v>
      </c>
      <c r="K5470" s="16">
        <f t="shared" si="255"/>
        <v>12280.8</v>
      </c>
      <c r="L5470" s="16">
        <f t="shared" si="256"/>
        <v>12927.157894736842</v>
      </c>
      <c r="M5470" s="16">
        <f t="shared" si="257"/>
        <v>14689.952153110049</v>
      </c>
      <c r="N5470" t="e">
        <f>INDEX(XML!$A$2:$R$782,MATCH(C5470,XML!$D$2:$D$737,0),2)</f>
        <v>#N/A</v>
      </c>
    </row>
    <row r="5471" spans="1:14" ht="33.75" customHeight="1" x14ac:dyDescent="0.2">
      <c r="A5471">
        <v>57197</v>
      </c>
      <c r="B5471" t="s">
        <v>16233</v>
      </c>
      <c r="C5471" s="15" t="s">
        <v>16234</v>
      </c>
      <c r="D5471" s="15" t="s">
        <v>45285</v>
      </c>
      <c r="E5471">
        <v>13900</v>
      </c>
      <c r="F5471">
        <v>18533</v>
      </c>
      <c r="H5471">
        <v>2</v>
      </c>
      <c r="K5471" s="16">
        <f t="shared" si="255"/>
        <v>15568</v>
      </c>
      <c r="L5471" s="16">
        <f t="shared" si="256"/>
        <v>16387.36842105263</v>
      </c>
      <c r="M5471" s="16">
        <f t="shared" si="257"/>
        <v>18622.009569377988</v>
      </c>
      <c r="N5471" t="e">
        <f>INDEX(XML!$A$2:$R$782,MATCH(C5471,XML!$D$2:$D$737,0),2)</f>
        <v>#N/A</v>
      </c>
    </row>
    <row r="5472" spans="1:14" ht="33.75" customHeight="1" x14ac:dyDescent="0.2">
      <c r="A5472">
        <v>40844</v>
      </c>
      <c r="B5472" t="s">
        <v>16233</v>
      </c>
      <c r="C5472" s="15" t="s">
        <v>29959</v>
      </c>
      <c r="D5472" s="15" t="s">
        <v>29960</v>
      </c>
      <c r="E5472">
        <v>37239</v>
      </c>
      <c r="F5472">
        <v>42825</v>
      </c>
      <c r="H5472">
        <v>6</v>
      </c>
      <c r="K5472" s="16">
        <f t="shared" si="255"/>
        <v>41707.68</v>
      </c>
      <c r="L5472" s="16">
        <f t="shared" si="256"/>
        <v>43902.821052631582</v>
      </c>
      <c r="M5472" s="16">
        <f t="shared" si="257"/>
        <v>49889.569377990432</v>
      </c>
      <c r="N5472" t="e">
        <f>INDEX(XML!$A$2:$R$782,MATCH(C5472,XML!$D$2:$D$737,0),2)</f>
        <v>#N/A</v>
      </c>
    </row>
    <row r="5473" spans="1:14" ht="33.75" customHeight="1" x14ac:dyDescent="0.2">
      <c r="A5473">
        <v>57198</v>
      </c>
      <c r="B5473" t="s">
        <v>16235</v>
      </c>
      <c r="C5473" s="15" t="s">
        <v>16236</v>
      </c>
      <c r="D5473" s="15" t="s">
        <v>17099</v>
      </c>
      <c r="E5473">
        <v>13659</v>
      </c>
      <c r="F5473">
        <v>18212</v>
      </c>
      <c r="H5473">
        <v>4</v>
      </c>
      <c r="K5473" s="16">
        <f t="shared" si="255"/>
        <v>15298.08</v>
      </c>
      <c r="L5473" s="16">
        <f t="shared" si="256"/>
        <v>16103.242105263158</v>
      </c>
      <c r="M5473" s="16">
        <f t="shared" si="257"/>
        <v>18299.138755980861</v>
      </c>
      <c r="N5473" t="e">
        <f>INDEX(XML!$A$2:$R$782,MATCH(C5473,XML!$D$2:$D$737,0),2)</f>
        <v>#N/A</v>
      </c>
    </row>
    <row r="5474" spans="1:14" ht="33.75" customHeight="1" x14ac:dyDescent="0.2">
      <c r="A5474">
        <v>57199</v>
      </c>
      <c r="B5474" t="s">
        <v>16237</v>
      </c>
      <c r="C5474" s="15" t="s">
        <v>16238</v>
      </c>
      <c r="D5474" s="15" t="s">
        <v>20122</v>
      </c>
      <c r="E5474">
        <v>39238</v>
      </c>
      <c r="F5474">
        <v>52317</v>
      </c>
      <c r="K5474" s="16">
        <f t="shared" si="255"/>
        <v>43946.559999999998</v>
      </c>
      <c r="L5474" s="16">
        <f t="shared" si="256"/>
        <v>46259.536842105263</v>
      </c>
      <c r="M5474" s="16">
        <f t="shared" si="257"/>
        <v>52567.655502392336</v>
      </c>
      <c r="N5474" t="e">
        <f>INDEX(XML!$A$2:$R$782,MATCH(C5474,XML!$D$2:$D$737,0),2)</f>
        <v>#N/A</v>
      </c>
    </row>
    <row r="5475" spans="1:14" ht="33.75" customHeight="1" x14ac:dyDescent="0.2">
      <c r="A5475">
        <v>60019</v>
      </c>
      <c r="B5475" t="s">
        <v>17093</v>
      </c>
      <c r="C5475" s="15" t="s">
        <v>17094</v>
      </c>
      <c r="D5475" s="15" t="s">
        <v>17095</v>
      </c>
      <c r="E5475">
        <v>7727</v>
      </c>
      <c r="F5475">
        <v>9090</v>
      </c>
      <c r="H5475" t="s">
        <v>746</v>
      </c>
      <c r="K5475" s="16">
        <f t="shared" si="255"/>
        <v>8654.24</v>
      </c>
      <c r="L5475" s="16">
        <f t="shared" si="256"/>
        <v>9109.726315789474</v>
      </c>
      <c r="M5475" s="16">
        <f t="shared" si="257"/>
        <v>10351.961722488039</v>
      </c>
      <c r="N5475" t="e">
        <f>INDEX(XML!$A$2:$R$782,MATCH(C5475,XML!$D$2:$D$737,0),2)</f>
        <v>#N/A</v>
      </c>
    </row>
    <row r="5476" spans="1:14" ht="33.75" customHeight="1" x14ac:dyDescent="0.2">
      <c r="A5476">
        <v>60020</v>
      </c>
      <c r="B5476" t="s">
        <v>17096</v>
      </c>
      <c r="C5476" s="15" t="s">
        <v>17097</v>
      </c>
      <c r="D5476" s="15" t="s">
        <v>17098</v>
      </c>
      <c r="E5476">
        <v>7727</v>
      </c>
      <c r="F5476">
        <v>9090</v>
      </c>
      <c r="H5476" t="s">
        <v>746</v>
      </c>
      <c r="K5476" s="16">
        <f t="shared" si="255"/>
        <v>8654.24</v>
      </c>
      <c r="L5476" s="16">
        <f t="shared" si="256"/>
        <v>9109.726315789474</v>
      </c>
      <c r="M5476" s="16">
        <f t="shared" si="257"/>
        <v>10351.961722488039</v>
      </c>
      <c r="N5476" t="e">
        <f>INDEX(XML!$A$2:$R$782,MATCH(C5476,XML!$D$2:$D$737,0),2)</f>
        <v>#N/A</v>
      </c>
    </row>
    <row r="5477" spans="1:14" ht="33.75" customHeight="1" x14ac:dyDescent="0.2">
      <c r="A5477">
        <v>61894</v>
      </c>
      <c r="B5477" t="s">
        <v>20072</v>
      </c>
      <c r="C5477" s="15" t="s">
        <v>20073</v>
      </c>
      <c r="D5477" s="15" t="s">
        <v>45708</v>
      </c>
      <c r="E5477">
        <v>10192</v>
      </c>
      <c r="F5477">
        <v>11990</v>
      </c>
      <c r="H5477">
        <v>8</v>
      </c>
      <c r="K5477" s="16">
        <f t="shared" si="255"/>
        <v>11415.04</v>
      </c>
      <c r="L5477" s="16">
        <f t="shared" si="256"/>
        <v>12015.831578947369</v>
      </c>
      <c r="M5477" s="16">
        <f t="shared" si="257"/>
        <v>13654.354066985647</v>
      </c>
      <c r="N5477" t="e">
        <f>INDEX(XML!$A$2:$R$782,MATCH(C5477,XML!$D$2:$D$737,0),2)</f>
        <v>#N/A</v>
      </c>
    </row>
    <row r="5478" spans="1:14" ht="67.5" x14ac:dyDescent="0.2">
      <c r="A5478">
        <v>60018</v>
      </c>
      <c r="B5478" t="s">
        <v>17091</v>
      </c>
      <c r="C5478" s="15" t="s">
        <v>17092</v>
      </c>
      <c r="D5478" s="15" t="s">
        <v>45709</v>
      </c>
      <c r="E5478">
        <v>10702</v>
      </c>
      <c r="F5478">
        <v>12590</v>
      </c>
      <c r="H5478">
        <v>24</v>
      </c>
      <c r="K5478" s="16">
        <f t="shared" si="255"/>
        <v>11986.24</v>
      </c>
      <c r="L5478" s="16">
        <f t="shared" si="256"/>
        <v>12617.094736842106</v>
      </c>
      <c r="M5478" s="16">
        <f t="shared" si="257"/>
        <v>14337.607655502392</v>
      </c>
      <c r="N5478" t="e">
        <f>INDEX(XML!$A$2:$R$782,MATCH(C5478,XML!$D$2:$D$737,0),2)</f>
        <v>#N/A</v>
      </c>
    </row>
    <row r="5479" spans="1:14" ht="33.75" customHeight="1" x14ac:dyDescent="0.2">
      <c r="A5479">
        <v>60673</v>
      </c>
      <c r="B5479" t="s">
        <v>20917</v>
      </c>
      <c r="C5479" s="15" t="s">
        <v>20918</v>
      </c>
      <c r="D5479" s="15" t="s">
        <v>20919</v>
      </c>
      <c r="E5479">
        <v>10362</v>
      </c>
      <c r="F5479">
        <v>12190</v>
      </c>
      <c r="H5479" t="s">
        <v>746</v>
      </c>
      <c r="K5479" s="16">
        <f t="shared" si="255"/>
        <v>11605.44</v>
      </c>
      <c r="L5479" s="16">
        <f t="shared" si="256"/>
        <v>12216.252631578947</v>
      </c>
      <c r="M5479" s="16">
        <f t="shared" si="257"/>
        <v>13882.105263157895</v>
      </c>
      <c r="N5479" t="e">
        <f>INDEX(XML!$A$2:$R$782,MATCH(C5479,XML!$D$2:$D$737,0),2)</f>
        <v>#N/A</v>
      </c>
    </row>
    <row r="5480" spans="1:14" ht="22.5" customHeight="1" x14ac:dyDescent="0.2">
      <c r="A5480">
        <v>60674</v>
      </c>
      <c r="B5480" t="s">
        <v>26669</v>
      </c>
      <c r="C5480" s="15" t="s">
        <v>26670</v>
      </c>
      <c r="D5480" s="15" t="s">
        <v>26671</v>
      </c>
      <c r="E5480">
        <v>10787</v>
      </c>
      <c r="F5480">
        <v>12690</v>
      </c>
      <c r="H5480" t="s">
        <v>746</v>
      </c>
      <c r="K5480" s="16">
        <f t="shared" si="255"/>
        <v>12081.44</v>
      </c>
      <c r="L5480" s="16">
        <f t="shared" si="256"/>
        <v>12717.305263157894</v>
      </c>
      <c r="M5480" s="16">
        <f t="shared" si="257"/>
        <v>14451.483253588516</v>
      </c>
      <c r="N5480" t="e">
        <f>INDEX(XML!$A$2:$R$782,MATCH(C5480,XML!$D$2:$D$737,0),2)</f>
        <v>#N/A</v>
      </c>
    </row>
    <row r="5481" spans="1:14" ht="22.5" customHeight="1" x14ac:dyDescent="0.2">
      <c r="A5481">
        <v>65210</v>
      </c>
      <c r="B5481" t="s">
        <v>22499</v>
      </c>
      <c r="C5481" s="15" t="s">
        <v>22500</v>
      </c>
      <c r="D5481" s="15" t="s">
        <v>22501</v>
      </c>
      <c r="E5481">
        <v>11722</v>
      </c>
      <c r="F5481">
        <v>13790</v>
      </c>
      <c r="H5481">
        <v>37</v>
      </c>
      <c r="K5481" s="16">
        <f t="shared" si="255"/>
        <v>13128.64</v>
      </c>
      <c r="L5481" s="16">
        <f t="shared" si="256"/>
        <v>13819.621052631579</v>
      </c>
      <c r="M5481" s="16">
        <f t="shared" si="257"/>
        <v>15704.114832535886</v>
      </c>
      <c r="N5481" t="e">
        <f>INDEX(XML!$A$2:$R$782,MATCH(C5481,XML!$D$2:$D$737,0),2)</f>
        <v>#N/A</v>
      </c>
    </row>
    <row r="5482" spans="1:14" ht="33.75" customHeight="1" x14ac:dyDescent="0.2">
      <c r="A5482">
        <v>63448</v>
      </c>
      <c r="B5482" t="s">
        <v>48716</v>
      </c>
      <c r="C5482" s="15" t="s">
        <v>48717</v>
      </c>
      <c r="D5482" s="15" t="s">
        <v>48718</v>
      </c>
      <c r="E5482">
        <v>11160</v>
      </c>
      <c r="F5482">
        <v>14870</v>
      </c>
      <c r="H5482">
        <v>50</v>
      </c>
      <c r="K5482" s="16">
        <f t="shared" si="255"/>
        <v>12499.2</v>
      </c>
      <c r="L5482" s="16">
        <f t="shared" si="256"/>
        <v>13157.052631578947</v>
      </c>
      <c r="M5482" s="16">
        <f t="shared" si="257"/>
        <v>14860</v>
      </c>
      <c r="N5482" t="e">
        <f>INDEX(XML!$A$2:$R$782,MATCH(C5482,XML!$D$2:$D$737,0),2)</f>
        <v>#N/A</v>
      </c>
    </row>
    <row r="5483" spans="1:14" ht="33.75" customHeight="1" x14ac:dyDescent="0.2">
      <c r="A5483">
        <v>53630</v>
      </c>
      <c r="B5483" t="s">
        <v>13776</v>
      </c>
      <c r="C5483" s="15" t="s">
        <v>13777</v>
      </c>
      <c r="D5483" s="15" t="s">
        <v>20119</v>
      </c>
      <c r="E5483">
        <v>5160</v>
      </c>
      <c r="F5483">
        <v>6880</v>
      </c>
      <c r="H5483" t="s">
        <v>746</v>
      </c>
      <c r="K5483" s="16">
        <f t="shared" si="255"/>
        <v>5779.2</v>
      </c>
      <c r="L5483" s="16">
        <f t="shared" si="256"/>
        <v>6083.3684210526317</v>
      </c>
      <c r="M5483" s="16">
        <f t="shared" si="257"/>
        <v>6870</v>
      </c>
      <c r="N5483" t="e">
        <f>INDEX(XML!$A$2:$R$782,MATCH(C5483,XML!$D$2:$D$737,0),2)</f>
        <v>#N/A</v>
      </c>
    </row>
    <row r="5484" spans="1:14" ht="22.5" customHeight="1" x14ac:dyDescent="0.2">
      <c r="A5484">
        <v>60602</v>
      </c>
      <c r="B5484" t="s">
        <v>39287</v>
      </c>
      <c r="C5484" s="15" t="s">
        <v>39288</v>
      </c>
      <c r="D5484" s="15" t="s">
        <v>39289</v>
      </c>
      <c r="E5484">
        <v>19780</v>
      </c>
      <c r="F5484">
        <v>32966</v>
      </c>
      <c r="H5484">
        <v>1</v>
      </c>
      <c r="K5484" s="16">
        <f t="shared" si="255"/>
        <v>22153.599999999999</v>
      </c>
      <c r="L5484" s="16">
        <f t="shared" si="256"/>
        <v>23319.57894736842</v>
      </c>
      <c r="M5484" s="16">
        <f t="shared" si="257"/>
        <v>32956</v>
      </c>
      <c r="N5484" t="e">
        <f>INDEX(XML!$A$2:$R$782,MATCH(C5484,XML!$D$2:$D$737,0),2)</f>
        <v>#N/A</v>
      </c>
    </row>
    <row r="5485" spans="1:14" ht="22.5" customHeight="1" x14ac:dyDescent="0.2">
      <c r="A5485">
        <v>44021</v>
      </c>
      <c r="B5485" t="s">
        <v>5986</v>
      </c>
      <c r="C5485" s="15" t="s">
        <v>5987</v>
      </c>
      <c r="D5485" s="15" t="s">
        <v>20120</v>
      </c>
      <c r="E5485">
        <v>9590</v>
      </c>
      <c r="F5485">
        <v>12780</v>
      </c>
      <c r="H5485" t="s">
        <v>746</v>
      </c>
      <c r="K5485" s="16">
        <f t="shared" si="255"/>
        <v>10740.8</v>
      </c>
      <c r="L5485" s="16">
        <f t="shared" si="256"/>
        <v>11306.105263157895</v>
      </c>
      <c r="M5485" s="16">
        <f t="shared" si="257"/>
        <v>12770</v>
      </c>
      <c r="N5485" t="e">
        <f>INDEX(XML!$A$2:$R$782,MATCH(C5485,XML!$D$2:$D$737,0),2)</f>
        <v>#N/A</v>
      </c>
    </row>
    <row r="5486" spans="1:14" ht="22.5" customHeight="1" x14ac:dyDescent="0.2">
      <c r="A5486">
        <v>44022</v>
      </c>
      <c r="B5486" t="s">
        <v>5988</v>
      </c>
      <c r="C5486" s="15" t="s">
        <v>5989</v>
      </c>
      <c r="D5486" s="15" t="s">
        <v>20121</v>
      </c>
      <c r="E5486">
        <v>9580</v>
      </c>
      <c r="F5486">
        <v>12770</v>
      </c>
      <c r="H5486" t="s">
        <v>746</v>
      </c>
      <c r="K5486" s="16">
        <f t="shared" si="255"/>
        <v>10729.6</v>
      </c>
      <c r="L5486" s="16">
        <f t="shared" si="256"/>
        <v>11294.315789473685</v>
      </c>
      <c r="M5486" s="16">
        <f t="shared" si="257"/>
        <v>12760</v>
      </c>
      <c r="N5486" t="e">
        <f>INDEX(XML!$A$2:$R$782,MATCH(C5486,XML!$D$2:$D$737,0),2)</f>
        <v>#N/A</v>
      </c>
    </row>
    <row r="5487" spans="1:14" ht="22.5" customHeight="1" x14ac:dyDescent="0.2">
      <c r="A5487">
        <v>66876</v>
      </c>
      <c r="B5487" t="s">
        <v>28795</v>
      </c>
      <c r="C5487" s="15" t="s">
        <v>28796</v>
      </c>
      <c r="D5487" s="15" t="s">
        <v>29252</v>
      </c>
      <c r="E5487">
        <v>4000</v>
      </c>
      <c r="F5487">
        <v>5600</v>
      </c>
      <c r="H5487">
        <v>354</v>
      </c>
      <c r="K5487" s="16">
        <f t="shared" si="255"/>
        <v>4480</v>
      </c>
      <c r="L5487" s="16">
        <f t="shared" si="256"/>
        <v>4715.7894736842109</v>
      </c>
      <c r="M5487" s="16">
        <f t="shared" si="257"/>
        <v>5358.8516746411487</v>
      </c>
      <c r="N5487" t="e">
        <f>INDEX(XML!$A$2:$R$782,MATCH(C5487,XML!$D$2:$D$737,0),2)</f>
        <v>#N/A</v>
      </c>
    </row>
    <row r="5488" spans="1:14" ht="45" x14ac:dyDescent="0.2">
      <c r="A5488">
        <v>66878</v>
      </c>
      <c r="B5488" t="s">
        <v>28793</v>
      </c>
      <c r="C5488" s="15" t="s">
        <v>28794</v>
      </c>
      <c r="D5488" s="15" t="s">
        <v>29253</v>
      </c>
      <c r="E5488">
        <v>4000</v>
      </c>
      <c r="F5488">
        <v>5600</v>
      </c>
      <c r="H5488">
        <v>428</v>
      </c>
      <c r="K5488" s="16">
        <f t="shared" si="255"/>
        <v>4480</v>
      </c>
      <c r="L5488" s="16">
        <f t="shared" si="256"/>
        <v>4715.7894736842109</v>
      </c>
      <c r="M5488" s="16">
        <f t="shared" si="257"/>
        <v>5358.8516746411487</v>
      </c>
      <c r="N5488" t="e">
        <f>INDEX(XML!$A$2:$R$782,MATCH(C5488,XML!$D$2:$D$737,0),2)</f>
        <v>#N/A</v>
      </c>
    </row>
    <row r="5489" spans="1:14" ht="45" x14ac:dyDescent="0.2">
      <c r="A5489">
        <v>66881</v>
      </c>
      <c r="B5489" t="s">
        <v>28791</v>
      </c>
      <c r="C5489" s="15" t="s">
        <v>28792</v>
      </c>
      <c r="D5489" s="15" t="s">
        <v>38966</v>
      </c>
      <c r="E5489">
        <v>5200</v>
      </c>
      <c r="F5489">
        <v>8400</v>
      </c>
      <c r="H5489">
        <v>276</v>
      </c>
      <c r="K5489" s="16">
        <f t="shared" si="255"/>
        <v>5824</v>
      </c>
      <c r="L5489" s="16">
        <f t="shared" si="256"/>
        <v>6130.5263157894733</v>
      </c>
      <c r="M5489" s="16">
        <f t="shared" si="257"/>
        <v>6966.5071770334916</v>
      </c>
      <c r="N5489" t="e">
        <f>INDEX(XML!$A$2:$R$782,MATCH(C5489,XML!$D$2:$D$737,0),2)</f>
        <v>#N/A</v>
      </c>
    </row>
    <row r="5490" spans="1:14" ht="45" x14ac:dyDescent="0.2">
      <c r="A5490">
        <v>66882</v>
      </c>
      <c r="B5490" t="s">
        <v>28789</v>
      </c>
      <c r="C5490" s="15" t="s">
        <v>28790</v>
      </c>
      <c r="D5490" s="15" t="s">
        <v>29254</v>
      </c>
      <c r="E5490">
        <v>4200</v>
      </c>
      <c r="F5490">
        <v>6800</v>
      </c>
      <c r="H5490">
        <v>194</v>
      </c>
      <c r="K5490" s="16">
        <f t="shared" si="255"/>
        <v>4704</v>
      </c>
      <c r="L5490" s="16">
        <f t="shared" si="256"/>
        <v>4951.5789473684208</v>
      </c>
      <c r="M5490" s="16">
        <f t="shared" si="257"/>
        <v>5626.7942583732056</v>
      </c>
      <c r="N5490" t="e">
        <f>INDEX(XML!$A$2:$R$782,MATCH(C5490,XML!$D$2:$D$737,0),2)</f>
        <v>#N/A</v>
      </c>
    </row>
    <row r="5491" spans="1:14" ht="33.75" x14ac:dyDescent="0.2">
      <c r="A5491">
        <v>66893</v>
      </c>
      <c r="B5491" t="s">
        <v>28770</v>
      </c>
      <c r="C5491" s="15" t="s">
        <v>28771</v>
      </c>
      <c r="D5491" s="15" t="s">
        <v>28772</v>
      </c>
      <c r="E5491">
        <v>8900</v>
      </c>
      <c r="F5491">
        <v>14300</v>
      </c>
      <c r="H5491">
        <v>43</v>
      </c>
      <c r="K5491" s="16">
        <f t="shared" si="255"/>
        <v>9968</v>
      </c>
      <c r="L5491" s="16">
        <f t="shared" si="256"/>
        <v>10492.631578947368</v>
      </c>
      <c r="M5491" s="16">
        <f t="shared" si="257"/>
        <v>11923.444976076555</v>
      </c>
      <c r="N5491" t="e">
        <f>INDEX(XML!$A$2:$R$782,MATCH(C5491,XML!$D$2:$D$737,0),2)</f>
        <v>#N/A</v>
      </c>
    </row>
    <row r="5492" spans="1:14" ht="33.75" x14ac:dyDescent="0.2">
      <c r="A5492">
        <v>70946</v>
      </c>
      <c r="B5492" t="s">
        <v>28806</v>
      </c>
      <c r="C5492" s="15" t="s">
        <v>28807</v>
      </c>
      <c r="D5492" s="15" t="s">
        <v>28808</v>
      </c>
      <c r="E5492">
        <v>12600</v>
      </c>
      <c r="F5492">
        <v>18900</v>
      </c>
      <c r="H5492">
        <v>48</v>
      </c>
      <c r="K5492" s="16">
        <f t="shared" si="255"/>
        <v>14112</v>
      </c>
      <c r="L5492" s="16">
        <f t="shared" si="256"/>
        <v>14854.736842105263</v>
      </c>
      <c r="M5492" s="16">
        <f t="shared" si="257"/>
        <v>16880.382775119619</v>
      </c>
      <c r="N5492" t="e">
        <f>INDEX(XML!$A$2:$R$782,MATCH(C5492,XML!$D$2:$D$737,0),2)</f>
        <v>#N/A</v>
      </c>
    </row>
    <row r="5493" spans="1:14" ht="22.5" customHeight="1" x14ac:dyDescent="0.2">
      <c r="A5493">
        <v>70947</v>
      </c>
      <c r="B5493" t="s">
        <v>28809</v>
      </c>
      <c r="C5493" s="15" t="s">
        <v>28810</v>
      </c>
      <c r="D5493" s="15" t="s">
        <v>28811</v>
      </c>
      <c r="E5493">
        <v>16600</v>
      </c>
      <c r="F5493">
        <v>26600</v>
      </c>
      <c r="H5493">
        <v>10</v>
      </c>
      <c r="K5493" s="16">
        <f t="shared" si="255"/>
        <v>18592</v>
      </c>
      <c r="L5493" s="16">
        <f t="shared" si="256"/>
        <v>19570.526315789473</v>
      </c>
      <c r="M5493" s="16">
        <f t="shared" si="257"/>
        <v>22239.234449760766</v>
      </c>
      <c r="N5493" t="e">
        <f>INDEX(XML!$A$2:$R$782,MATCH(C5493,XML!$D$2:$D$737,0),2)</f>
        <v>#N/A</v>
      </c>
    </row>
    <row r="5494" spans="1:14" ht="22.5" customHeight="1" x14ac:dyDescent="0.2">
      <c r="A5494">
        <v>70948</v>
      </c>
      <c r="B5494" t="s">
        <v>28812</v>
      </c>
      <c r="C5494" s="15" t="s">
        <v>28813</v>
      </c>
      <c r="D5494" s="15" t="s">
        <v>28814</v>
      </c>
      <c r="E5494">
        <v>6100</v>
      </c>
      <c r="F5494">
        <v>9800</v>
      </c>
      <c r="H5494">
        <v>28</v>
      </c>
      <c r="K5494" s="16">
        <f t="shared" si="255"/>
        <v>6832</v>
      </c>
      <c r="L5494" s="16">
        <f t="shared" si="256"/>
        <v>7191.5789473684208</v>
      </c>
      <c r="M5494" s="16">
        <f t="shared" si="257"/>
        <v>8172.2488038277515</v>
      </c>
      <c r="N5494" t="e">
        <f>INDEX(XML!$A$2:$R$782,MATCH(C5494,XML!$D$2:$D$737,0),2)</f>
        <v>#N/A</v>
      </c>
    </row>
    <row r="5495" spans="1:14" ht="22.5" customHeight="1" x14ac:dyDescent="0.2">
      <c r="A5495">
        <v>70949</v>
      </c>
      <c r="B5495" t="s">
        <v>28815</v>
      </c>
      <c r="C5495" s="15" t="s">
        <v>28816</v>
      </c>
      <c r="D5495" s="15" t="s">
        <v>28817</v>
      </c>
      <c r="E5495">
        <v>6100</v>
      </c>
      <c r="F5495">
        <v>9800</v>
      </c>
      <c r="H5495">
        <v>29</v>
      </c>
      <c r="K5495" s="16">
        <f t="shared" si="255"/>
        <v>6832</v>
      </c>
      <c r="L5495" s="16">
        <f t="shared" si="256"/>
        <v>7191.5789473684208</v>
      </c>
      <c r="M5495" s="16">
        <f t="shared" si="257"/>
        <v>8172.2488038277515</v>
      </c>
      <c r="N5495" t="e">
        <f>INDEX(XML!$A$2:$R$782,MATCH(C5495,XML!$D$2:$D$737,0),2)</f>
        <v>#N/A</v>
      </c>
    </row>
    <row r="5496" spans="1:14" ht="22.5" customHeight="1" x14ac:dyDescent="0.2">
      <c r="A5496">
        <v>70950</v>
      </c>
      <c r="B5496" t="s">
        <v>28818</v>
      </c>
      <c r="C5496" s="15" t="s">
        <v>28819</v>
      </c>
      <c r="D5496" s="15" t="s">
        <v>28820</v>
      </c>
      <c r="E5496">
        <v>4700</v>
      </c>
      <c r="F5496">
        <v>7600</v>
      </c>
      <c r="H5496">
        <v>209</v>
      </c>
      <c r="K5496" s="16">
        <f t="shared" si="255"/>
        <v>5264</v>
      </c>
      <c r="L5496" s="16">
        <f t="shared" si="256"/>
        <v>5541.0526315789475</v>
      </c>
      <c r="M5496" s="16">
        <f t="shared" si="257"/>
        <v>6296.6507177033491</v>
      </c>
      <c r="N5496" t="e">
        <f>INDEX(XML!$A$2:$R$782,MATCH(C5496,XML!$D$2:$D$737,0),2)</f>
        <v>#N/A</v>
      </c>
    </row>
    <row r="5497" spans="1:14" ht="56.25" x14ac:dyDescent="0.2">
      <c r="A5497">
        <v>70951</v>
      </c>
      <c r="B5497" t="s">
        <v>28821</v>
      </c>
      <c r="C5497" s="15" t="s">
        <v>28822</v>
      </c>
      <c r="D5497" s="15" t="s">
        <v>28823</v>
      </c>
      <c r="E5497">
        <v>4700</v>
      </c>
      <c r="F5497">
        <v>7600</v>
      </c>
      <c r="H5497">
        <v>197</v>
      </c>
      <c r="K5497" s="16">
        <f t="shared" si="255"/>
        <v>5264</v>
      </c>
      <c r="L5497" s="16">
        <f t="shared" si="256"/>
        <v>5541.0526315789475</v>
      </c>
      <c r="M5497" s="16">
        <f t="shared" si="257"/>
        <v>6296.6507177033491</v>
      </c>
      <c r="N5497" t="e">
        <f>INDEX(XML!$A$2:$R$782,MATCH(C5497,XML!$D$2:$D$737,0),2)</f>
        <v>#N/A</v>
      </c>
    </row>
    <row r="5498" spans="1:14" ht="22.5" customHeight="1" x14ac:dyDescent="0.2">
      <c r="A5498">
        <v>70952</v>
      </c>
      <c r="B5498" t="s">
        <v>28824</v>
      </c>
      <c r="C5498" s="15" t="s">
        <v>28825</v>
      </c>
      <c r="D5498" s="15" t="s">
        <v>28826</v>
      </c>
      <c r="E5498">
        <v>6300</v>
      </c>
      <c r="F5498">
        <v>10100</v>
      </c>
      <c r="H5498">
        <v>11</v>
      </c>
      <c r="K5498" s="16">
        <f t="shared" si="255"/>
        <v>7056</v>
      </c>
      <c r="L5498" s="16">
        <f t="shared" si="256"/>
        <v>7427.3684210526317</v>
      </c>
      <c r="M5498" s="16">
        <f t="shared" si="257"/>
        <v>8440.1913875598093</v>
      </c>
      <c r="N5498" t="e">
        <f>INDEX(XML!$A$2:$R$782,MATCH(C5498,XML!$D$2:$D$737,0),2)</f>
        <v>#N/A</v>
      </c>
    </row>
    <row r="5499" spans="1:14" ht="22.5" customHeight="1" x14ac:dyDescent="0.2">
      <c r="A5499">
        <v>70953</v>
      </c>
      <c r="B5499" t="s">
        <v>28827</v>
      </c>
      <c r="C5499" s="15" t="s">
        <v>28828</v>
      </c>
      <c r="D5499" s="15" t="s">
        <v>28829</v>
      </c>
      <c r="E5499">
        <v>6300</v>
      </c>
      <c r="F5499">
        <v>10100</v>
      </c>
      <c r="K5499" s="16">
        <f t="shared" si="255"/>
        <v>7056</v>
      </c>
      <c r="L5499" s="16">
        <f t="shared" si="256"/>
        <v>7427.3684210526317</v>
      </c>
      <c r="M5499" s="16">
        <f t="shared" si="257"/>
        <v>8440.1913875598093</v>
      </c>
      <c r="N5499" t="e">
        <f>INDEX(XML!$A$2:$R$782,MATCH(C5499,XML!$D$2:$D$737,0),2)</f>
        <v>#N/A</v>
      </c>
    </row>
    <row r="5500" spans="1:14" ht="22.5" customHeight="1" x14ac:dyDescent="0.2">
      <c r="A5500">
        <v>70954</v>
      </c>
      <c r="B5500" t="s">
        <v>28830</v>
      </c>
      <c r="C5500" s="15" t="s">
        <v>28831</v>
      </c>
      <c r="D5500" s="15" t="s">
        <v>28832</v>
      </c>
      <c r="E5500">
        <v>9100</v>
      </c>
      <c r="F5500">
        <v>14600</v>
      </c>
      <c r="H5500">
        <v>20</v>
      </c>
      <c r="K5500" s="16">
        <f t="shared" si="255"/>
        <v>10192</v>
      </c>
      <c r="L5500" s="16">
        <f t="shared" si="256"/>
        <v>10728.421052631578</v>
      </c>
      <c r="M5500" s="16">
        <f t="shared" si="257"/>
        <v>12191.387559808611</v>
      </c>
      <c r="N5500" t="e">
        <f>INDEX(XML!$A$2:$R$782,MATCH(C5500,XML!$D$2:$D$737,0),2)</f>
        <v>#N/A</v>
      </c>
    </row>
    <row r="5501" spans="1:14" ht="22.5" customHeight="1" x14ac:dyDescent="0.2">
      <c r="A5501">
        <v>70955</v>
      </c>
      <c r="B5501" t="s">
        <v>28833</v>
      </c>
      <c r="C5501" s="15" t="s">
        <v>28834</v>
      </c>
      <c r="D5501" s="15" t="s">
        <v>28835</v>
      </c>
      <c r="E5501">
        <v>9100</v>
      </c>
      <c r="F5501">
        <v>14600</v>
      </c>
      <c r="H5501">
        <v>20</v>
      </c>
      <c r="K5501" s="16">
        <f t="shared" si="255"/>
        <v>10192</v>
      </c>
      <c r="L5501" s="16">
        <f t="shared" si="256"/>
        <v>10728.421052631578</v>
      </c>
      <c r="M5501" s="16">
        <f t="shared" si="257"/>
        <v>12191.387559808611</v>
      </c>
      <c r="N5501" t="e">
        <f>INDEX(XML!$A$2:$R$782,MATCH(C5501,XML!$D$2:$D$737,0),2)</f>
        <v>#N/A</v>
      </c>
    </row>
    <row r="5502" spans="1:14" ht="22.5" customHeight="1" x14ac:dyDescent="0.2">
      <c r="A5502">
        <v>70956</v>
      </c>
      <c r="B5502" t="s">
        <v>28836</v>
      </c>
      <c r="C5502" s="15" t="s">
        <v>28837</v>
      </c>
      <c r="D5502" s="15" t="s">
        <v>28838</v>
      </c>
      <c r="E5502">
        <v>9100</v>
      </c>
      <c r="F5502">
        <v>14560</v>
      </c>
      <c r="H5502">
        <v>18</v>
      </c>
      <c r="K5502" s="16">
        <f t="shared" si="255"/>
        <v>10192</v>
      </c>
      <c r="L5502" s="16">
        <f t="shared" si="256"/>
        <v>10728.421052631578</v>
      </c>
      <c r="M5502" s="16">
        <f t="shared" si="257"/>
        <v>12191.387559808611</v>
      </c>
      <c r="N5502" t="e">
        <f>INDEX(XML!$A$2:$R$782,MATCH(C5502,XML!$D$2:$D$737,0),2)</f>
        <v>#N/A</v>
      </c>
    </row>
    <row r="5503" spans="1:14" ht="45" x14ac:dyDescent="0.2">
      <c r="A5503">
        <v>70957</v>
      </c>
      <c r="B5503" t="s">
        <v>28839</v>
      </c>
      <c r="C5503" s="15" t="s">
        <v>28840</v>
      </c>
      <c r="D5503" s="15" t="s">
        <v>28841</v>
      </c>
      <c r="E5503">
        <v>9100</v>
      </c>
      <c r="F5503">
        <v>14560</v>
      </c>
      <c r="H5503">
        <v>18</v>
      </c>
      <c r="K5503" s="16">
        <f t="shared" si="255"/>
        <v>10192</v>
      </c>
      <c r="L5503" s="16">
        <f t="shared" si="256"/>
        <v>10728.421052631578</v>
      </c>
      <c r="M5503" s="16">
        <f t="shared" si="257"/>
        <v>12191.387559808611</v>
      </c>
      <c r="N5503" t="e">
        <f>INDEX(XML!$A$2:$R$782,MATCH(C5503,XML!$D$2:$D$737,0),2)</f>
        <v>#N/A</v>
      </c>
    </row>
    <row r="5504" spans="1:14" ht="22.5" customHeight="1" x14ac:dyDescent="0.2">
      <c r="A5504">
        <v>70958</v>
      </c>
      <c r="B5504" t="s">
        <v>28701</v>
      </c>
      <c r="C5504" s="15" t="s">
        <v>28702</v>
      </c>
      <c r="D5504" s="15" t="s">
        <v>28703</v>
      </c>
      <c r="E5504">
        <v>19982</v>
      </c>
      <c r="F5504">
        <v>24978</v>
      </c>
      <c r="H5504">
        <v>20</v>
      </c>
      <c r="K5504" s="16">
        <f t="shared" si="255"/>
        <v>22379.84</v>
      </c>
      <c r="L5504" s="16">
        <f t="shared" si="256"/>
        <v>23557.726315789474</v>
      </c>
      <c r="M5504" s="16">
        <f t="shared" si="257"/>
        <v>26770.143540669858</v>
      </c>
      <c r="N5504" t="e">
        <f>INDEX(XML!$A$2:$R$782,MATCH(C5504,XML!$D$2:$D$737,0),2)</f>
        <v>#N/A</v>
      </c>
    </row>
    <row r="5505" spans="1:14" ht="56.25" x14ac:dyDescent="0.2">
      <c r="A5505">
        <v>70959</v>
      </c>
      <c r="B5505" t="s">
        <v>28698</v>
      </c>
      <c r="C5505" s="15" t="s">
        <v>28699</v>
      </c>
      <c r="D5505" s="15" t="s">
        <v>28700</v>
      </c>
      <c r="E5505">
        <v>19982</v>
      </c>
      <c r="F5505">
        <v>24978</v>
      </c>
      <c r="H5505">
        <v>20</v>
      </c>
      <c r="K5505" s="16">
        <f t="shared" si="255"/>
        <v>22379.84</v>
      </c>
      <c r="L5505" s="16">
        <f t="shared" si="256"/>
        <v>23557.726315789474</v>
      </c>
      <c r="M5505" s="16">
        <f t="shared" si="257"/>
        <v>26770.143540669858</v>
      </c>
      <c r="N5505" t="e">
        <f>INDEX(XML!$A$2:$R$782,MATCH(C5505,XML!$D$2:$D$737,0),2)</f>
        <v>#N/A</v>
      </c>
    </row>
    <row r="5506" spans="1:14" ht="22.5" customHeight="1" x14ac:dyDescent="0.2">
      <c r="A5506">
        <v>70960</v>
      </c>
      <c r="B5506" t="s">
        <v>28695</v>
      </c>
      <c r="C5506" s="15" t="s">
        <v>28696</v>
      </c>
      <c r="D5506" s="15" t="s">
        <v>28697</v>
      </c>
      <c r="E5506">
        <v>18780</v>
      </c>
      <c r="F5506">
        <v>23475</v>
      </c>
      <c r="H5506">
        <v>40</v>
      </c>
      <c r="K5506" s="16">
        <f t="shared" si="255"/>
        <v>21033.599999999999</v>
      </c>
      <c r="L5506" s="16">
        <f t="shared" si="256"/>
        <v>22140.63157894737</v>
      </c>
      <c r="M5506" s="16">
        <f t="shared" si="257"/>
        <v>25159.808612440193</v>
      </c>
      <c r="N5506" t="e">
        <f>INDEX(XML!$A$2:$R$782,MATCH(C5506,XML!$D$2:$D$737,0),2)</f>
        <v>#N/A</v>
      </c>
    </row>
    <row r="5507" spans="1:14" ht="56.25" x14ac:dyDescent="0.2">
      <c r="A5507">
        <v>70961</v>
      </c>
      <c r="B5507" t="s">
        <v>28692</v>
      </c>
      <c r="C5507" s="15" t="s">
        <v>28693</v>
      </c>
      <c r="D5507" s="15" t="s">
        <v>28694</v>
      </c>
      <c r="E5507">
        <v>18780</v>
      </c>
      <c r="F5507">
        <v>23475</v>
      </c>
      <c r="H5507">
        <v>40</v>
      </c>
      <c r="K5507" s="16">
        <f t="shared" si="255"/>
        <v>21033.599999999999</v>
      </c>
      <c r="L5507" s="16">
        <f t="shared" si="256"/>
        <v>22140.63157894737</v>
      </c>
      <c r="M5507" s="16">
        <f t="shared" si="257"/>
        <v>25159.808612440193</v>
      </c>
      <c r="N5507" t="e">
        <f>INDEX(XML!$A$2:$R$782,MATCH(C5507,XML!$D$2:$D$737,0),2)</f>
        <v>#N/A</v>
      </c>
    </row>
    <row r="5508" spans="1:14" ht="22.5" customHeight="1" x14ac:dyDescent="0.25">
      <c r="A5508" s="184" t="s">
        <v>32129</v>
      </c>
      <c r="B5508" s="184"/>
      <c r="C5508" s="185"/>
      <c r="D5508" s="185"/>
      <c r="E5508" s="184"/>
      <c r="F5508" s="184"/>
      <c r="G5508" s="184"/>
      <c r="H5508" s="184"/>
      <c r="I5508" s="184"/>
      <c r="J5508" s="184"/>
      <c r="K5508" s="16">
        <f t="shared" si="255"/>
        <v>0</v>
      </c>
      <c r="L5508" s="16">
        <f t="shared" si="256"/>
        <v>0</v>
      </c>
      <c r="M5508" s="16">
        <f t="shared" si="257"/>
        <v>0</v>
      </c>
      <c r="N5508" t="e">
        <f>INDEX(XML!$A$2:$R$782,MATCH(C5508,XML!$D$2:$D$737,0),2)</f>
        <v>#N/A</v>
      </c>
    </row>
    <row r="5509" spans="1:14" ht="22.5" customHeight="1" x14ac:dyDescent="0.2">
      <c r="A5509">
        <v>67069</v>
      </c>
      <c r="B5509" t="s">
        <v>36866</v>
      </c>
      <c r="C5509" s="15" t="s">
        <v>36867</v>
      </c>
      <c r="D5509" s="15" t="s">
        <v>36868</v>
      </c>
      <c r="E5509">
        <v>152528</v>
      </c>
      <c r="F5509">
        <v>190660</v>
      </c>
      <c r="H5509">
        <v>1</v>
      </c>
      <c r="K5509" s="16">
        <f t="shared" ref="K5509:K5572" si="258">IF(E5509&gt;49999,E5509+E5509*0.07,IF(E5509&lt;=49999,E5509+E5509*0.12))</f>
        <v>163204.96</v>
      </c>
      <c r="L5509" s="16">
        <f t="shared" ref="L5509:L5572" si="259">K5509*100/95</f>
        <v>171794.6947368421</v>
      </c>
      <c r="M5509" s="16">
        <f t="shared" ref="M5509:M5572" si="260">IF(COUNTIF(C5509,"*Dahua*"),F5509-10,L5509*100/88)</f>
        <v>195221.24401913874</v>
      </c>
      <c r="N5509" t="e">
        <f>INDEX(XML!$A$2:$R$782,MATCH(C5509,XML!$D$2:$D$737,0),2)</f>
        <v>#N/A</v>
      </c>
    </row>
    <row r="5510" spans="1:14" ht="22.5" customHeight="1" x14ac:dyDescent="0.2">
      <c r="A5510">
        <v>64107</v>
      </c>
      <c r="B5510" t="s">
        <v>22976</v>
      </c>
      <c r="C5510" s="15" t="s">
        <v>22977</v>
      </c>
      <c r="D5510" s="15" t="s">
        <v>22978</v>
      </c>
      <c r="E5510">
        <v>30923</v>
      </c>
      <c r="F5510">
        <v>39269</v>
      </c>
      <c r="H5510">
        <v>8</v>
      </c>
      <c r="K5510" s="16">
        <f t="shared" si="258"/>
        <v>34633.760000000002</v>
      </c>
      <c r="L5510" s="16">
        <f t="shared" si="259"/>
        <v>36456.589473684209</v>
      </c>
      <c r="M5510" s="16">
        <f t="shared" si="260"/>
        <v>41427.94258373206</v>
      </c>
      <c r="N5510" t="e">
        <f>INDEX(XML!$A$2:$R$782,MATCH(C5510,XML!$D$2:$D$737,0),2)</f>
        <v>#N/A</v>
      </c>
    </row>
    <row r="5511" spans="1:14" ht="22.5" customHeight="1" x14ac:dyDescent="0.2">
      <c r="A5511">
        <v>64104</v>
      </c>
      <c r="B5511" t="s">
        <v>22994</v>
      </c>
      <c r="C5511" s="15" t="s">
        <v>22995</v>
      </c>
      <c r="D5511" s="15" t="s">
        <v>22996</v>
      </c>
      <c r="E5511">
        <v>166920</v>
      </c>
      <c r="F5511">
        <v>210897</v>
      </c>
      <c r="H5511">
        <v>9</v>
      </c>
      <c r="K5511" s="16">
        <f t="shared" si="258"/>
        <v>178604.4</v>
      </c>
      <c r="L5511" s="16">
        <f t="shared" si="259"/>
        <v>188004.63157894736</v>
      </c>
      <c r="M5511" s="16">
        <f t="shared" si="260"/>
        <v>213641.62679425834</v>
      </c>
      <c r="N5511" t="e">
        <f>INDEX(XML!$A$2:$R$782,MATCH(C5511,XML!$D$2:$D$737,0),2)</f>
        <v>#N/A</v>
      </c>
    </row>
    <row r="5512" spans="1:14" ht="22.5" customHeight="1" x14ac:dyDescent="0.2">
      <c r="A5512">
        <v>50267</v>
      </c>
      <c r="B5512" t="s">
        <v>22988</v>
      </c>
      <c r="C5512" s="15" t="s">
        <v>22989</v>
      </c>
      <c r="D5512" s="15" t="s">
        <v>22990</v>
      </c>
      <c r="E5512">
        <v>28800</v>
      </c>
      <c r="F5512">
        <v>36745</v>
      </c>
      <c r="H5512">
        <v>2</v>
      </c>
      <c r="K5512" s="16">
        <f t="shared" si="258"/>
        <v>32256</v>
      </c>
      <c r="L5512" s="16">
        <f t="shared" si="259"/>
        <v>33953.684210526313</v>
      </c>
      <c r="M5512" s="16">
        <f t="shared" si="260"/>
        <v>38583.732057416266</v>
      </c>
      <c r="N5512" t="e">
        <f>INDEX(XML!$A$2:$R$782,MATCH(C5512,XML!$D$2:$D$737,0),2)</f>
        <v>#N/A</v>
      </c>
    </row>
    <row r="5513" spans="1:14" ht="22.5" customHeight="1" x14ac:dyDescent="0.2">
      <c r="A5513">
        <v>64103</v>
      </c>
      <c r="B5513" t="s">
        <v>22991</v>
      </c>
      <c r="C5513" s="15" t="s">
        <v>22992</v>
      </c>
      <c r="D5513" s="15" t="s">
        <v>22993</v>
      </c>
      <c r="E5513">
        <v>68480</v>
      </c>
      <c r="F5513">
        <v>90094</v>
      </c>
      <c r="H5513">
        <v>6</v>
      </c>
      <c r="K5513" s="16">
        <f t="shared" si="258"/>
        <v>73273.600000000006</v>
      </c>
      <c r="L5513" s="16">
        <f t="shared" si="259"/>
        <v>77130.105263157908</v>
      </c>
      <c r="M5513" s="16">
        <f t="shared" si="260"/>
        <v>87647.846889952169</v>
      </c>
      <c r="N5513" t="e">
        <f>INDEX(XML!$A$2:$R$782,MATCH(C5513,XML!$D$2:$D$737,0),2)</f>
        <v>#N/A</v>
      </c>
    </row>
    <row r="5514" spans="1:14" ht="22.5" customHeight="1" x14ac:dyDescent="0.2">
      <c r="A5514">
        <v>44259</v>
      </c>
      <c r="B5514" t="s">
        <v>5981</v>
      </c>
      <c r="C5514" s="15" t="s">
        <v>5982</v>
      </c>
      <c r="D5514" s="15" t="s">
        <v>21715</v>
      </c>
      <c r="E5514">
        <v>12883</v>
      </c>
      <c r="F5514">
        <v>17177</v>
      </c>
      <c r="K5514" s="16">
        <f t="shared" si="258"/>
        <v>14428.96</v>
      </c>
      <c r="L5514" s="16">
        <f t="shared" si="259"/>
        <v>15188.378947368421</v>
      </c>
      <c r="M5514" s="16">
        <f t="shared" si="260"/>
        <v>17259.521531100476</v>
      </c>
      <c r="N5514" t="e">
        <f>INDEX(XML!$A$2:$R$782,MATCH(C5514,XML!$D$2:$D$737,0),2)</f>
        <v>#N/A</v>
      </c>
    </row>
    <row r="5515" spans="1:14" ht="22.5" customHeight="1" x14ac:dyDescent="0.2">
      <c r="A5515">
        <v>44260</v>
      </c>
      <c r="B5515" t="s">
        <v>5983</v>
      </c>
      <c r="C5515" s="15" t="s">
        <v>5984</v>
      </c>
      <c r="D5515" s="15" t="s">
        <v>5985</v>
      </c>
      <c r="E5515">
        <v>12000</v>
      </c>
      <c r="F5515">
        <v>19902</v>
      </c>
      <c r="H5515">
        <v>44</v>
      </c>
      <c r="K5515" s="16">
        <f t="shared" si="258"/>
        <v>13440</v>
      </c>
      <c r="L5515" s="16">
        <f t="shared" si="259"/>
        <v>14147.368421052632</v>
      </c>
      <c r="M5515" s="16">
        <f t="shared" si="260"/>
        <v>16076.555023923445</v>
      </c>
      <c r="N5515" t="e">
        <f>INDEX(XML!$A$2:$R$782,MATCH(C5515,XML!$D$2:$D$737,0),2)</f>
        <v>#N/A</v>
      </c>
    </row>
    <row r="5516" spans="1:14" ht="22.5" customHeight="1" x14ac:dyDescent="0.2">
      <c r="A5516">
        <v>44268</v>
      </c>
      <c r="B5516" t="s">
        <v>24389</v>
      </c>
      <c r="C5516" s="15" t="s">
        <v>24390</v>
      </c>
      <c r="D5516" s="15" t="s">
        <v>24391</v>
      </c>
      <c r="E5516">
        <v>16125</v>
      </c>
      <c r="F5516">
        <v>21500</v>
      </c>
      <c r="H5516">
        <v>22</v>
      </c>
      <c r="K5516" s="16">
        <f t="shared" si="258"/>
        <v>18060</v>
      </c>
      <c r="L5516" s="16">
        <f t="shared" si="259"/>
        <v>19010.526315789473</v>
      </c>
      <c r="M5516" s="16">
        <f t="shared" si="260"/>
        <v>21602.87081339713</v>
      </c>
      <c r="N5516" t="e">
        <f>INDEX(XML!$A$2:$R$782,MATCH(C5516,XML!$D$2:$D$737,0),2)</f>
        <v>#N/A</v>
      </c>
    </row>
    <row r="5517" spans="1:14" ht="56.25" x14ac:dyDescent="0.2">
      <c r="A5517">
        <v>44269</v>
      </c>
      <c r="B5517" t="s">
        <v>24392</v>
      </c>
      <c r="C5517" s="15" t="s">
        <v>24393</v>
      </c>
      <c r="D5517" s="15" t="s">
        <v>24394</v>
      </c>
      <c r="E5517">
        <v>16125</v>
      </c>
      <c r="F5517">
        <v>21500</v>
      </c>
      <c r="H5517">
        <v>26</v>
      </c>
      <c r="K5517" s="16">
        <f t="shared" si="258"/>
        <v>18060</v>
      </c>
      <c r="L5517" s="16">
        <f t="shared" si="259"/>
        <v>19010.526315789473</v>
      </c>
      <c r="M5517" s="16">
        <f t="shared" si="260"/>
        <v>21602.87081339713</v>
      </c>
      <c r="N5517" t="e">
        <f>INDEX(XML!$A$2:$R$782,MATCH(C5517,XML!$D$2:$D$737,0),2)</f>
        <v>#N/A</v>
      </c>
    </row>
    <row r="5518" spans="1:14" ht="45" x14ac:dyDescent="0.2">
      <c r="A5518">
        <v>56644</v>
      </c>
      <c r="B5518" t="s">
        <v>16231</v>
      </c>
      <c r="C5518" s="15" t="s">
        <v>16232</v>
      </c>
      <c r="D5518" s="15" t="s">
        <v>21716</v>
      </c>
      <c r="E5518">
        <v>25000</v>
      </c>
      <c r="F5518">
        <v>33000</v>
      </c>
      <c r="H5518">
        <v>20</v>
      </c>
      <c r="K5518" s="16">
        <f t="shared" si="258"/>
        <v>28000</v>
      </c>
      <c r="L5518" s="16">
        <f t="shared" si="259"/>
        <v>29473.684210526317</v>
      </c>
      <c r="M5518" s="16">
        <f t="shared" si="260"/>
        <v>33492.822966507178</v>
      </c>
      <c r="N5518" t="e">
        <f>INDEX(XML!$A$2:$R$782,MATCH(C5518,XML!$D$2:$D$737,0),2)</f>
        <v>#N/A</v>
      </c>
    </row>
    <row r="5519" spans="1:14" ht="56.25" x14ac:dyDescent="0.2">
      <c r="A5519">
        <v>57200</v>
      </c>
      <c r="B5519" t="s">
        <v>16239</v>
      </c>
      <c r="C5519" s="15" t="s">
        <v>16240</v>
      </c>
      <c r="D5519" s="15" t="s">
        <v>16326</v>
      </c>
      <c r="E5519">
        <v>43914</v>
      </c>
      <c r="F5519">
        <v>58552</v>
      </c>
      <c r="H5519">
        <v>15</v>
      </c>
      <c r="K5519" s="16">
        <f t="shared" si="258"/>
        <v>49183.68</v>
      </c>
      <c r="L5519" s="16">
        <f t="shared" si="259"/>
        <v>51772.294736842108</v>
      </c>
      <c r="M5519" s="16">
        <f t="shared" si="260"/>
        <v>58832.153110047853</v>
      </c>
      <c r="N5519" t="e">
        <f>INDEX(XML!$A$2:$R$782,MATCH(C5519,XML!$D$2:$D$737,0),2)</f>
        <v>#N/A</v>
      </c>
    </row>
    <row r="5520" spans="1:14" ht="45" x14ac:dyDescent="0.2">
      <c r="A5520">
        <v>64045</v>
      </c>
      <c r="B5520" t="s">
        <v>21393</v>
      </c>
      <c r="C5520" s="15" t="s">
        <v>21394</v>
      </c>
      <c r="D5520" s="15" t="s">
        <v>37205</v>
      </c>
      <c r="E5520">
        <v>11722</v>
      </c>
      <c r="F5520">
        <v>13790</v>
      </c>
      <c r="H5520" t="s">
        <v>746</v>
      </c>
      <c r="K5520" s="16">
        <f t="shared" si="258"/>
        <v>13128.64</v>
      </c>
      <c r="L5520" s="16">
        <f t="shared" si="259"/>
        <v>13819.621052631579</v>
      </c>
      <c r="M5520" s="16">
        <f t="shared" si="260"/>
        <v>15704.114832535886</v>
      </c>
      <c r="N5520" t="e">
        <f>INDEX(XML!$A$2:$R$782,MATCH(C5520,XML!$D$2:$D$737,0),2)</f>
        <v>#N/A</v>
      </c>
    </row>
    <row r="5521" spans="1:14" ht="33.75" x14ac:dyDescent="0.2">
      <c r="A5521">
        <v>60681</v>
      </c>
      <c r="B5521" t="s">
        <v>21395</v>
      </c>
      <c r="C5521" s="15" t="s">
        <v>21396</v>
      </c>
      <c r="D5521" s="15" t="s">
        <v>21397</v>
      </c>
      <c r="E5521">
        <v>23792</v>
      </c>
      <c r="F5521">
        <v>27990</v>
      </c>
      <c r="H5521">
        <v>21</v>
      </c>
      <c r="K5521" s="16">
        <f t="shared" si="258"/>
        <v>26647.040000000001</v>
      </c>
      <c r="L5521" s="16">
        <f t="shared" si="259"/>
        <v>28049.515789473684</v>
      </c>
      <c r="M5521" s="16">
        <f t="shared" si="260"/>
        <v>31874.44976076555</v>
      </c>
      <c r="N5521" t="e">
        <f>INDEX(XML!$A$2:$R$782,MATCH(C5521,XML!$D$2:$D$737,0),2)</f>
        <v>#N/A</v>
      </c>
    </row>
    <row r="5522" spans="1:14" ht="33.75" x14ac:dyDescent="0.2">
      <c r="A5522">
        <v>67364</v>
      </c>
      <c r="B5522" t="s">
        <v>23988</v>
      </c>
      <c r="C5522" s="15" t="s">
        <v>23989</v>
      </c>
      <c r="D5522" s="15" t="s">
        <v>23990</v>
      </c>
      <c r="E5522">
        <v>27192</v>
      </c>
      <c r="F5522">
        <v>31990</v>
      </c>
      <c r="H5522">
        <v>21</v>
      </c>
      <c r="K5522" s="16">
        <f t="shared" si="258"/>
        <v>30455.040000000001</v>
      </c>
      <c r="L5522" s="16">
        <f t="shared" si="259"/>
        <v>32057.936842105264</v>
      </c>
      <c r="M5522" s="16">
        <f t="shared" si="260"/>
        <v>36429.473684210527</v>
      </c>
      <c r="N5522" t="e">
        <f>INDEX(XML!$A$2:$R$782,MATCH(C5522,XML!$D$2:$D$737,0),2)</f>
        <v>#N/A</v>
      </c>
    </row>
    <row r="5523" spans="1:14" ht="45" x14ac:dyDescent="0.2">
      <c r="A5523">
        <v>66885</v>
      </c>
      <c r="B5523" t="s">
        <v>28787</v>
      </c>
      <c r="C5523" s="15" t="s">
        <v>28788</v>
      </c>
      <c r="D5523" s="15" t="s">
        <v>29255</v>
      </c>
      <c r="E5523">
        <v>8900</v>
      </c>
      <c r="F5523">
        <v>14300</v>
      </c>
      <c r="H5523">
        <v>54</v>
      </c>
      <c r="K5523" s="16">
        <f t="shared" si="258"/>
        <v>9968</v>
      </c>
      <c r="L5523" s="16">
        <f t="shared" si="259"/>
        <v>10492.631578947368</v>
      </c>
      <c r="M5523" s="16">
        <f t="shared" si="260"/>
        <v>11923.444976076555</v>
      </c>
      <c r="N5523" t="e">
        <f>INDEX(XML!$A$2:$R$782,MATCH(C5523,XML!$D$2:$D$737,0),2)</f>
        <v>#N/A</v>
      </c>
    </row>
    <row r="5524" spans="1:14" ht="45" x14ac:dyDescent="0.2">
      <c r="A5524">
        <v>66886</v>
      </c>
      <c r="B5524" t="s">
        <v>28785</v>
      </c>
      <c r="C5524" s="15" t="s">
        <v>28786</v>
      </c>
      <c r="D5524" s="15" t="s">
        <v>29256</v>
      </c>
      <c r="E5524">
        <v>7600</v>
      </c>
      <c r="F5524">
        <v>12200</v>
      </c>
      <c r="H5524">
        <v>71</v>
      </c>
      <c r="K5524" s="16">
        <f t="shared" si="258"/>
        <v>8512</v>
      </c>
      <c r="L5524" s="16">
        <f t="shared" si="259"/>
        <v>8960</v>
      </c>
      <c r="M5524" s="16">
        <f t="shared" si="260"/>
        <v>10181.818181818182</v>
      </c>
      <c r="N5524" t="e">
        <f>INDEX(XML!$A$2:$R$782,MATCH(C5524,XML!$D$2:$D$737,0),2)</f>
        <v>#N/A</v>
      </c>
    </row>
    <row r="5525" spans="1:14" ht="45" x14ac:dyDescent="0.2">
      <c r="A5525">
        <v>66887</v>
      </c>
      <c r="B5525" t="s">
        <v>28782</v>
      </c>
      <c r="C5525" s="15" t="s">
        <v>28783</v>
      </c>
      <c r="D5525" s="15" t="s">
        <v>28784</v>
      </c>
      <c r="E5525">
        <v>11700</v>
      </c>
      <c r="F5525">
        <v>18800</v>
      </c>
      <c r="H5525">
        <v>95</v>
      </c>
      <c r="K5525" s="16">
        <f t="shared" si="258"/>
        <v>13104</v>
      </c>
      <c r="L5525" s="16">
        <f t="shared" si="259"/>
        <v>13793.684210526315</v>
      </c>
      <c r="M5525" s="16">
        <f t="shared" si="260"/>
        <v>15674.641148325358</v>
      </c>
      <c r="N5525" t="e">
        <f>INDEX(XML!$A$2:$R$782,MATCH(C5525,XML!$D$2:$D$737,0),2)</f>
        <v>#N/A</v>
      </c>
    </row>
    <row r="5526" spans="1:14" ht="45" x14ac:dyDescent="0.2">
      <c r="A5526">
        <v>66888</v>
      </c>
      <c r="B5526" t="s">
        <v>28779</v>
      </c>
      <c r="C5526" s="15" t="s">
        <v>28780</v>
      </c>
      <c r="D5526" s="15" t="s">
        <v>28781</v>
      </c>
      <c r="E5526">
        <v>11700</v>
      </c>
      <c r="F5526">
        <v>18800</v>
      </c>
      <c r="H5526">
        <v>94</v>
      </c>
      <c r="K5526" s="16">
        <f t="shared" si="258"/>
        <v>13104</v>
      </c>
      <c r="L5526" s="16">
        <f t="shared" si="259"/>
        <v>13793.684210526315</v>
      </c>
      <c r="M5526" s="16">
        <f t="shared" si="260"/>
        <v>15674.641148325358</v>
      </c>
      <c r="N5526" t="e">
        <f>INDEX(XML!$A$2:$R$782,MATCH(C5526,XML!$D$2:$D$737,0),2)</f>
        <v>#N/A</v>
      </c>
    </row>
    <row r="5527" spans="1:14" ht="45" x14ac:dyDescent="0.2">
      <c r="A5527">
        <v>66890</v>
      </c>
      <c r="B5527" t="s">
        <v>28749</v>
      </c>
      <c r="C5527" s="15" t="s">
        <v>28750</v>
      </c>
      <c r="D5527" s="15" t="s">
        <v>28751</v>
      </c>
      <c r="E5527">
        <v>13200</v>
      </c>
      <c r="F5527">
        <v>21200</v>
      </c>
      <c r="H5527">
        <v>72</v>
      </c>
      <c r="K5527" s="16">
        <f t="shared" si="258"/>
        <v>14784</v>
      </c>
      <c r="L5527" s="16">
        <f t="shared" si="259"/>
        <v>15562.105263157895</v>
      </c>
      <c r="M5527" s="16">
        <f t="shared" si="260"/>
        <v>17684.21052631579</v>
      </c>
      <c r="N5527" t="e">
        <f>INDEX(XML!$A$2:$R$782,MATCH(C5527,XML!$D$2:$D$737,0),2)</f>
        <v>#N/A</v>
      </c>
    </row>
    <row r="5528" spans="1:14" ht="45" x14ac:dyDescent="0.2">
      <c r="A5528">
        <v>66891</v>
      </c>
      <c r="B5528" t="s">
        <v>28773</v>
      </c>
      <c r="C5528" s="15" t="s">
        <v>28774</v>
      </c>
      <c r="D5528" s="15" t="s">
        <v>28775</v>
      </c>
      <c r="E5528">
        <v>13200</v>
      </c>
      <c r="F5528">
        <v>21200</v>
      </c>
      <c r="H5528">
        <v>72</v>
      </c>
      <c r="K5528" s="16">
        <f t="shared" si="258"/>
        <v>14784</v>
      </c>
      <c r="L5528" s="16">
        <f t="shared" si="259"/>
        <v>15562.105263157895</v>
      </c>
      <c r="M5528" s="16">
        <f t="shared" si="260"/>
        <v>17684.21052631579</v>
      </c>
      <c r="N5528" t="e">
        <f>INDEX(XML!$A$2:$R$782,MATCH(C5528,XML!$D$2:$D$737,0),2)</f>
        <v>#N/A</v>
      </c>
    </row>
    <row r="5529" spans="1:14" ht="33.75" x14ac:dyDescent="0.2">
      <c r="A5529">
        <v>66894</v>
      </c>
      <c r="B5529" t="s">
        <v>28767</v>
      </c>
      <c r="C5529" s="15" t="s">
        <v>28768</v>
      </c>
      <c r="D5529" s="15" t="s">
        <v>28769</v>
      </c>
      <c r="E5529">
        <v>32200</v>
      </c>
      <c r="F5529">
        <v>51600</v>
      </c>
      <c r="H5529">
        <v>95</v>
      </c>
      <c r="K5529" s="16">
        <f t="shared" si="258"/>
        <v>36064</v>
      </c>
      <c r="L5529" s="16">
        <f t="shared" si="259"/>
        <v>37962.105263157893</v>
      </c>
      <c r="M5529" s="16">
        <f t="shared" si="260"/>
        <v>43138.755980861242</v>
      </c>
      <c r="N5529" t="e">
        <f>INDEX(XML!$A$2:$R$782,MATCH(C5529,XML!$D$2:$D$737,0),2)</f>
        <v>#N/A</v>
      </c>
    </row>
    <row r="5530" spans="1:14" ht="33.75" x14ac:dyDescent="0.2">
      <c r="A5530">
        <v>66896</v>
      </c>
      <c r="B5530" t="s">
        <v>28764</v>
      </c>
      <c r="C5530" s="15" t="s">
        <v>28765</v>
      </c>
      <c r="D5530" s="15" t="s">
        <v>28766</v>
      </c>
      <c r="E5530">
        <v>6300</v>
      </c>
      <c r="F5530">
        <v>10100</v>
      </c>
      <c r="H5530">
        <v>32</v>
      </c>
      <c r="K5530" s="16">
        <f t="shared" si="258"/>
        <v>7056</v>
      </c>
      <c r="L5530" s="16">
        <f t="shared" si="259"/>
        <v>7427.3684210526317</v>
      </c>
      <c r="M5530" s="16">
        <f t="shared" si="260"/>
        <v>8440.1913875598093</v>
      </c>
      <c r="N5530" t="e">
        <f>INDEX(XML!$A$2:$R$782,MATCH(C5530,XML!$D$2:$D$737,0),2)</f>
        <v>#N/A</v>
      </c>
    </row>
    <row r="5531" spans="1:14" ht="33.75" x14ac:dyDescent="0.2">
      <c r="A5531">
        <v>70963</v>
      </c>
      <c r="B5531" t="s">
        <v>28686</v>
      </c>
      <c r="C5531" s="15" t="s">
        <v>28687</v>
      </c>
      <c r="D5531" s="15" t="s">
        <v>28688</v>
      </c>
      <c r="E5531">
        <v>57000</v>
      </c>
      <c r="F5531">
        <v>91200</v>
      </c>
      <c r="H5531">
        <v>10</v>
      </c>
      <c r="K5531" s="16">
        <f t="shared" si="258"/>
        <v>60990</v>
      </c>
      <c r="L5531" s="16">
        <f t="shared" si="259"/>
        <v>64200</v>
      </c>
      <c r="M5531" s="16">
        <f t="shared" si="260"/>
        <v>72954.545454545456</v>
      </c>
      <c r="N5531" t="e">
        <f>INDEX(XML!$A$2:$R$782,MATCH(C5531,XML!$D$2:$D$737,0),2)</f>
        <v>#N/A</v>
      </c>
    </row>
    <row r="5532" spans="1:14" ht="33.75" x14ac:dyDescent="0.2">
      <c r="A5532">
        <v>70966</v>
      </c>
      <c r="B5532" t="s">
        <v>28683</v>
      </c>
      <c r="C5532" s="15" t="s">
        <v>28684</v>
      </c>
      <c r="D5532" s="15" t="s">
        <v>28685</v>
      </c>
      <c r="E5532">
        <v>104500</v>
      </c>
      <c r="F5532">
        <v>167200</v>
      </c>
      <c r="H5532">
        <v>5</v>
      </c>
      <c r="K5532" s="16">
        <f t="shared" si="258"/>
        <v>111815</v>
      </c>
      <c r="L5532" s="16">
        <f t="shared" si="259"/>
        <v>117700</v>
      </c>
      <c r="M5532" s="16">
        <f t="shared" si="260"/>
        <v>133750</v>
      </c>
      <c r="N5532" t="e">
        <f>INDEX(XML!$A$2:$R$782,MATCH(C5532,XML!$D$2:$D$737,0),2)</f>
        <v>#N/A</v>
      </c>
    </row>
    <row r="5533" spans="1:14" ht="45" x14ac:dyDescent="0.2">
      <c r="A5533">
        <v>70967</v>
      </c>
      <c r="B5533" t="s">
        <v>28680</v>
      </c>
      <c r="C5533" s="15" t="s">
        <v>28681</v>
      </c>
      <c r="D5533" s="15" t="s">
        <v>28682</v>
      </c>
      <c r="E5533">
        <v>15900</v>
      </c>
      <c r="F5533">
        <v>25500</v>
      </c>
      <c r="H5533">
        <v>24</v>
      </c>
      <c r="K5533" s="16">
        <f t="shared" si="258"/>
        <v>17808</v>
      </c>
      <c r="L5533" s="16">
        <f t="shared" si="259"/>
        <v>18745.263157894737</v>
      </c>
      <c r="M5533" s="16">
        <f t="shared" si="260"/>
        <v>21301.435406698565</v>
      </c>
      <c r="N5533" t="e">
        <f>INDEX(XML!$A$2:$R$782,MATCH(C5533,XML!$D$2:$D$737,0),2)</f>
        <v>#N/A</v>
      </c>
    </row>
    <row r="5534" spans="1:14" ht="33.75" customHeight="1" x14ac:dyDescent="0.2">
      <c r="A5534">
        <v>70968</v>
      </c>
      <c r="B5534" t="s">
        <v>28652</v>
      </c>
      <c r="C5534" s="15" t="s">
        <v>28653</v>
      </c>
      <c r="D5534" s="15" t="s">
        <v>28654</v>
      </c>
      <c r="E5534">
        <v>15900</v>
      </c>
      <c r="F5534">
        <v>25500</v>
      </c>
      <c r="H5534">
        <v>24</v>
      </c>
      <c r="K5534" s="16">
        <f t="shared" si="258"/>
        <v>17808</v>
      </c>
      <c r="L5534" s="16">
        <f t="shared" si="259"/>
        <v>18745.263157894737</v>
      </c>
      <c r="M5534" s="16">
        <f t="shared" si="260"/>
        <v>21301.435406698565</v>
      </c>
      <c r="N5534" t="e">
        <f>INDEX(XML!$A$2:$R$782,MATCH(C5534,XML!$D$2:$D$737,0),2)</f>
        <v>#N/A</v>
      </c>
    </row>
    <row r="5535" spans="1:14" ht="33.75" customHeight="1" x14ac:dyDescent="0.2">
      <c r="A5535">
        <v>70969</v>
      </c>
      <c r="B5535" t="s">
        <v>28674</v>
      </c>
      <c r="C5535" s="15" t="s">
        <v>28675</v>
      </c>
      <c r="D5535" s="15" t="s">
        <v>28676</v>
      </c>
      <c r="E5535">
        <v>46622</v>
      </c>
      <c r="F5535">
        <v>58278</v>
      </c>
      <c r="H5535">
        <v>10</v>
      </c>
      <c r="K5535" s="16">
        <f t="shared" si="258"/>
        <v>52216.639999999999</v>
      </c>
      <c r="L5535" s="16">
        <f t="shared" si="259"/>
        <v>54964.884210526317</v>
      </c>
      <c r="M5535" s="16">
        <f t="shared" si="260"/>
        <v>62460.095693779906</v>
      </c>
      <c r="N5535" t="e">
        <f>INDEX(XML!$A$2:$R$782,MATCH(C5535,XML!$D$2:$D$737,0),2)</f>
        <v>#N/A</v>
      </c>
    </row>
    <row r="5536" spans="1:14" ht="33.75" customHeight="1" x14ac:dyDescent="0.2">
      <c r="A5536">
        <v>70970</v>
      </c>
      <c r="B5536" t="s">
        <v>28671</v>
      </c>
      <c r="C5536" s="15" t="s">
        <v>28672</v>
      </c>
      <c r="D5536" s="15" t="s">
        <v>28673</v>
      </c>
      <c r="E5536">
        <v>46622</v>
      </c>
      <c r="F5536">
        <v>58278</v>
      </c>
      <c r="H5536">
        <v>10</v>
      </c>
      <c r="K5536" s="16">
        <f t="shared" si="258"/>
        <v>52216.639999999999</v>
      </c>
      <c r="L5536" s="16">
        <f t="shared" si="259"/>
        <v>54964.884210526317</v>
      </c>
      <c r="M5536" s="16">
        <f t="shared" si="260"/>
        <v>62460.095693779906</v>
      </c>
      <c r="N5536" t="e">
        <f>INDEX(XML!$A$2:$R$782,MATCH(C5536,XML!$D$2:$D$737,0),2)</f>
        <v>#N/A</v>
      </c>
    </row>
    <row r="5537" spans="1:14" ht="33.75" customHeight="1" x14ac:dyDescent="0.2">
      <c r="A5537">
        <v>70971</v>
      </c>
      <c r="B5537" t="s">
        <v>28668</v>
      </c>
      <c r="C5537" s="15" t="s">
        <v>28669</v>
      </c>
      <c r="D5537" s="15" t="s">
        <v>28670</v>
      </c>
      <c r="E5537">
        <v>370130</v>
      </c>
      <c r="F5537">
        <v>462663</v>
      </c>
      <c r="H5537">
        <v>10</v>
      </c>
      <c r="K5537" s="16">
        <f t="shared" si="258"/>
        <v>396039.1</v>
      </c>
      <c r="L5537" s="16">
        <f t="shared" si="259"/>
        <v>416883.26315789472</v>
      </c>
      <c r="M5537" s="16">
        <f t="shared" si="260"/>
        <v>473730.98086124397</v>
      </c>
      <c r="N5537" t="e">
        <f>INDEX(XML!$A$2:$R$782,MATCH(C5537,XML!$D$2:$D$737,0),2)</f>
        <v>#N/A</v>
      </c>
    </row>
    <row r="5538" spans="1:14" ht="33.75" customHeight="1" x14ac:dyDescent="0.2">
      <c r="A5538">
        <v>70972</v>
      </c>
      <c r="B5538" t="s">
        <v>28665</v>
      </c>
      <c r="C5538" s="15" t="s">
        <v>28666</v>
      </c>
      <c r="D5538" s="15" t="s">
        <v>28667</v>
      </c>
      <c r="E5538">
        <v>370130</v>
      </c>
      <c r="F5538">
        <v>462663</v>
      </c>
      <c r="H5538">
        <v>10</v>
      </c>
      <c r="K5538" s="16">
        <f t="shared" si="258"/>
        <v>396039.1</v>
      </c>
      <c r="L5538" s="16">
        <f t="shared" si="259"/>
        <v>416883.26315789472</v>
      </c>
      <c r="M5538" s="16">
        <f t="shared" si="260"/>
        <v>473730.98086124397</v>
      </c>
      <c r="N5538" t="e">
        <f>INDEX(XML!$A$2:$R$782,MATCH(C5538,XML!$D$2:$D$737,0),2)</f>
        <v>#N/A</v>
      </c>
    </row>
    <row r="5539" spans="1:14" ht="33.75" x14ac:dyDescent="0.2">
      <c r="A5539">
        <v>70962</v>
      </c>
      <c r="B5539" t="s">
        <v>28689</v>
      </c>
      <c r="C5539" s="15" t="s">
        <v>28690</v>
      </c>
      <c r="D5539" s="15" t="s">
        <v>28691</v>
      </c>
      <c r="E5539">
        <v>12000</v>
      </c>
      <c r="F5539">
        <v>19200</v>
      </c>
      <c r="K5539" s="16">
        <f t="shared" si="258"/>
        <v>13440</v>
      </c>
      <c r="L5539" s="16">
        <f t="shared" si="259"/>
        <v>14147.368421052632</v>
      </c>
      <c r="M5539" s="16">
        <f t="shared" si="260"/>
        <v>16076.555023923445</v>
      </c>
      <c r="N5539" t="e">
        <f>INDEX(XML!$A$2:$R$782,MATCH(C5539,XML!$D$2:$D$737,0),2)</f>
        <v>#N/A</v>
      </c>
    </row>
    <row r="5540" spans="1:14" ht="45" customHeight="1" x14ac:dyDescent="0.25">
      <c r="A5540" s="184" t="s">
        <v>32130</v>
      </c>
      <c r="B5540" s="184"/>
      <c r="C5540" s="185"/>
      <c r="D5540" s="185"/>
      <c r="E5540" s="184"/>
      <c r="F5540" s="184"/>
      <c r="G5540" s="184"/>
      <c r="H5540" s="184"/>
      <c r="I5540" s="184"/>
      <c r="J5540" s="184"/>
      <c r="K5540" s="16">
        <f t="shared" si="258"/>
        <v>0</v>
      </c>
      <c r="L5540" s="16">
        <f t="shared" si="259"/>
        <v>0</v>
      </c>
      <c r="M5540" s="16">
        <f t="shared" si="260"/>
        <v>0</v>
      </c>
      <c r="N5540" t="e">
        <f>INDEX(XML!$A$2:$R$782,MATCH(C5540,XML!$D$2:$D$737,0),2)</f>
        <v>#N/A</v>
      </c>
    </row>
    <row r="5541" spans="1:14" ht="45" customHeight="1" x14ac:dyDescent="0.2">
      <c r="A5541">
        <v>68311</v>
      </c>
      <c r="B5541" t="s">
        <v>28800</v>
      </c>
      <c r="C5541" s="15" t="s">
        <v>28801</v>
      </c>
      <c r="D5541" s="15" t="s">
        <v>28802</v>
      </c>
      <c r="E5541">
        <v>22000</v>
      </c>
      <c r="F5541">
        <v>30800</v>
      </c>
      <c r="H5541">
        <v>5</v>
      </c>
      <c r="K5541" s="16">
        <f t="shared" si="258"/>
        <v>24640</v>
      </c>
      <c r="L5541" s="16">
        <f t="shared" si="259"/>
        <v>25936.842105263157</v>
      </c>
      <c r="M5541" s="16">
        <f t="shared" si="260"/>
        <v>29473.684210526313</v>
      </c>
      <c r="N5541" t="e">
        <f>INDEX(XML!$A$2:$R$782,MATCH(C5541,XML!$D$2:$D$737,0),2)</f>
        <v>#N/A</v>
      </c>
    </row>
    <row r="5542" spans="1:14" ht="45" customHeight="1" x14ac:dyDescent="0.2">
      <c r="A5542">
        <v>70973</v>
      </c>
      <c r="B5542" t="s">
        <v>28662</v>
      </c>
      <c r="C5542" s="15" t="s">
        <v>28663</v>
      </c>
      <c r="D5542" s="15" t="s">
        <v>28664</v>
      </c>
      <c r="E5542">
        <v>27800</v>
      </c>
      <c r="F5542">
        <v>44500</v>
      </c>
      <c r="H5542">
        <v>1</v>
      </c>
      <c r="K5542" s="16">
        <f t="shared" si="258"/>
        <v>31136</v>
      </c>
      <c r="L5542" s="16">
        <f t="shared" si="259"/>
        <v>32774.73684210526</v>
      </c>
      <c r="M5542" s="16">
        <f t="shared" si="260"/>
        <v>37244.019138755975</v>
      </c>
      <c r="N5542" t="e">
        <f>INDEX(XML!$A$2:$R$782,MATCH(C5542,XML!$D$2:$D$737,0),2)</f>
        <v>#N/A</v>
      </c>
    </row>
    <row r="5543" spans="1:14" ht="45" customHeight="1" x14ac:dyDescent="0.25">
      <c r="A5543" s="184" t="s">
        <v>32131</v>
      </c>
      <c r="B5543" s="184"/>
      <c r="C5543" s="185"/>
      <c r="D5543" s="185"/>
      <c r="E5543" s="184"/>
      <c r="F5543" s="184"/>
      <c r="G5543" s="184"/>
      <c r="H5543" s="184"/>
      <c r="I5543" s="184"/>
      <c r="J5543" s="184"/>
      <c r="K5543" s="16">
        <f t="shared" si="258"/>
        <v>0</v>
      </c>
      <c r="L5543" s="16">
        <f t="shared" si="259"/>
        <v>0</v>
      </c>
      <c r="M5543" s="16">
        <f t="shared" si="260"/>
        <v>0</v>
      </c>
      <c r="N5543" t="e">
        <f>INDEX(XML!$A$2:$R$782,MATCH(C5543,XML!$D$2:$D$737,0),2)</f>
        <v>#N/A</v>
      </c>
    </row>
    <row r="5544" spans="1:14" ht="33.75" customHeight="1" x14ac:dyDescent="0.2">
      <c r="A5544">
        <v>70974</v>
      </c>
      <c r="B5544" t="s">
        <v>28660</v>
      </c>
      <c r="C5544" s="15" t="s">
        <v>28661</v>
      </c>
      <c r="D5544" s="15" t="s">
        <v>43241</v>
      </c>
      <c r="E5544">
        <v>25600</v>
      </c>
      <c r="F5544">
        <v>38400</v>
      </c>
      <c r="H5544">
        <v>20</v>
      </c>
      <c r="K5544" s="16">
        <f t="shared" si="258"/>
        <v>28672</v>
      </c>
      <c r="L5544" s="16">
        <f t="shared" si="259"/>
        <v>30181.052631578947</v>
      </c>
      <c r="M5544" s="16">
        <f t="shared" si="260"/>
        <v>34296.650717703349</v>
      </c>
      <c r="N5544" t="e">
        <f>INDEX(XML!$A$2:$R$782,MATCH(C5544,XML!$D$2:$D$737,0),2)</f>
        <v>#N/A</v>
      </c>
    </row>
    <row r="5545" spans="1:14" ht="33.75" customHeight="1" x14ac:dyDescent="0.2">
      <c r="A5545">
        <v>70975</v>
      </c>
      <c r="B5545" t="s">
        <v>28658</v>
      </c>
      <c r="C5545" s="15" t="s">
        <v>28659</v>
      </c>
      <c r="D5545" s="15" t="s">
        <v>38771</v>
      </c>
      <c r="E5545">
        <v>68000</v>
      </c>
      <c r="F5545">
        <v>102000</v>
      </c>
      <c r="H5545">
        <v>10</v>
      </c>
      <c r="K5545" s="16">
        <f t="shared" si="258"/>
        <v>72760</v>
      </c>
      <c r="L5545" s="16">
        <f t="shared" si="259"/>
        <v>76589.473684210519</v>
      </c>
      <c r="M5545" s="16">
        <f t="shared" si="260"/>
        <v>87033.492822966495</v>
      </c>
      <c r="N5545" t="e">
        <f>INDEX(XML!$A$2:$R$782,MATCH(C5545,XML!$D$2:$D$737,0),2)</f>
        <v>#N/A</v>
      </c>
    </row>
    <row r="5546" spans="1:14" ht="33.75" customHeight="1" x14ac:dyDescent="0.2">
      <c r="A5546">
        <v>70976</v>
      </c>
      <c r="B5546" t="s">
        <v>28655</v>
      </c>
      <c r="C5546" s="15" t="s">
        <v>28656</v>
      </c>
      <c r="D5546" s="15" t="s">
        <v>28657</v>
      </c>
      <c r="E5546">
        <v>127724</v>
      </c>
      <c r="F5546">
        <v>159655</v>
      </c>
      <c r="H5546">
        <v>16</v>
      </c>
      <c r="K5546" s="16">
        <f t="shared" si="258"/>
        <v>136664.68</v>
      </c>
      <c r="L5546" s="16">
        <f t="shared" si="259"/>
        <v>143857.55789473685</v>
      </c>
      <c r="M5546" s="16">
        <f t="shared" si="260"/>
        <v>163474.4976076555</v>
      </c>
      <c r="N5546" t="e">
        <f>INDEX(XML!$A$2:$R$782,MATCH(C5546,XML!$D$2:$D$737,0),2)</f>
        <v>#N/A</v>
      </c>
    </row>
    <row r="5547" spans="1:14" ht="33.75" customHeight="1" x14ac:dyDescent="0.2">
      <c r="A5547">
        <v>70977</v>
      </c>
      <c r="B5547" t="s">
        <v>28677</v>
      </c>
      <c r="C5547" s="15" t="s">
        <v>28678</v>
      </c>
      <c r="D5547" s="15" t="s">
        <v>28679</v>
      </c>
      <c r="E5547">
        <v>139278</v>
      </c>
      <c r="F5547">
        <v>174098</v>
      </c>
      <c r="H5547">
        <v>20</v>
      </c>
      <c r="K5547" s="16">
        <f t="shared" si="258"/>
        <v>149027.46</v>
      </c>
      <c r="L5547" s="16">
        <f t="shared" si="259"/>
        <v>156871.0105263158</v>
      </c>
      <c r="M5547" s="16">
        <f t="shared" si="260"/>
        <v>178262.51196172251</v>
      </c>
      <c r="N5547" t="e">
        <f>INDEX(XML!$A$2:$R$782,MATCH(C5547,XML!$D$2:$D$737,0),2)</f>
        <v>#N/A</v>
      </c>
    </row>
    <row r="5548" spans="1:14" ht="33.75" customHeight="1" x14ac:dyDescent="0.2">
      <c r="A5548">
        <v>70978</v>
      </c>
      <c r="B5548" t="s">
        <v>28704</v>
      </c>
      <c r="C5548" s="15" t="s">
        <v>28705</v>
      </c>
      <c r="D5548" s="15" t="s">
        <v>28706</v>
      </c>
      <c r="E5548">
        <v>624841</v>
      </c>
      <c r="F5548">
        <v>781051</v>
      </c>
      <c r="H5548">
        <v>4</v>
      </c>
      <c r="K5548" s="16">
        <f t="shared" si="258"/>
        <v>668579.87</v>
      </c>
      <c r="L5548" s="16">
        <f t="shared" si="259"/>
        <v>703768.28421052627</v>
      </c>
      <c r="M5548" s="16">
        <f t="shared" si="260"/>
        <v>799736.6866028707</v>
      </c>
      <c r="N5548" t="e">
        <f>INDEX(XML!$A$2:$R$782,MATCH(C5548,XML!$D$2:$D$737,0),2)</f>
        <v>#N/A</v>
      </c>
    </row>
    <row r="5549" spans="1:14" ht="33.75" customHeight="1" x14ac:dyDescent="0.2">
      <c r="A5549">
        <v>70979</v>
      </c>
      <c r="B5549" t="s">
        <v>28707</v>
      </c>
      <c r="C5549" s="15" t="s">
        <v>28708</v>
      </c>
      <c r="D5549" s="15" t="s">
        <v>28709</v>
      </c>
      <c r="E5549">
        <v>1988547</v>
      </c>
      <c r="F5549">
        <v>2485684</v>
      </c>
      <c r="H5549">
        <v>2</v>
      </c>
      <c r="K5549" s="16">
        <f t="shared" si="258"/>
        <v>2127745.29</v>
      </c>
      <c r="L5549" s="16">
        <f t="shared" si="259"/>
        <v>2239731.8842105265</v>
      </c>
      <c r="M5549" s="16">
        <f t="shared" si="260"/>
        <v>2545149.8684210526</v>
      </c>
      <c r="N5549" t="e">
        <f>INDEX(XML!$A$2:$R$782,MATCH(C5549,XML!$D$2:$D$737,0),2)</f>
        <v>#N/A</v>
      </c>
    </row>
    <row r="5550" spans="1:14" ht="45" x14ac:dyDescent="0.2">
      <c r="A5550">
        <v>70980</v>
      </c>
      <c r="B5550" t="s">
        <v>28710</v>
      </c>
      <c r="C5550" s="15" t="s">
        <v>28711</v>
      </c>
      <c r="D5550" s="15" t="s">
        <v>28712</v>
      </c>
      <c r="E5550">
        <v>1988547</v>
      </c>
      <c r="F5550">
        <v>2485684</v>
      </c>
      <c r="H5550">
        <v>2</v>
      </c>
      <c r="K5550" s="16">
        <f t="shared" si="258"/>
        <v>2127745.29</v>
      </c>
      <c r="L5550" s="16">
        <f t="shared" si="259"/>
        <v>2239731.8842105265</v>
      </c>
      <c r="M5550" s="16">
        <f t="shared" si="260"/>
        <v>2545149.8684210526</v>
      </c>
      <c r="N5550" t="e">
        <f>INDEX(XML!$A$2:$R$782,MATCH(C5550,XML!$D$2:$D$737,0),2)</f>
        <v>#N/A</v>
      </c>
    </row>
    <row r="5551" spans="1:14" ht="33.75" customHeight="1" x14ac:dyDescent="0.25">
      <c r="A5551" s="184" t="s">
        <v>32132</v>
      </c>
      <c r="B5551" s="184"/>
      <c r="C5551" s="185"/>
      <c r="D5551" s="185"/>
      <c r="E5551" s="184"/>
      <c r="F5551" s="184"/>
      <c r="G5551" s="184"/>
      <c r="H5551" s="184"/>
      <c r="I5551" s="184"/>
      <c r="J5551" s="184"/>
      <c r="K5551" s="16">
        <f t="shared" si="258"/>
        <v>0</v>
      </c>
      <c r="L5551" s="16">
        <f t="shared" si="259"/>
        <v>0</v>
      </c>
      <c r="M5551" s="16">
        <f t="shared" si="260"/>
        <v>0</v>
      </c>
      <c r="N5551" t="e">
        <f>INDEX(XML!$A$2:$R$782,MATCH(C5551,XML!$D$2:$D$737,0),2)</f>
        <v>#N/A</v>
      </c>
    </row>
    <row r="5552" spans="1:14" ht="45" x14ac:dyDescent="0.2">
      <c r="A5552">
        <v>70981</v>
      </c>
      <c r="B5552" t="s">
        <v>28713</v>
      </c>
      <c r="C5552" s="15" t="s">
        <v>28714</v>
      </c>
      <c r="D5552" s="15" t="s">
        <v>28715</v>
      </c>
      <c r="E5552">
        <v>45658</v>
      </c>
      <c r="F5552">
        <v>57073</v>
      </c>
      <c r="H5552">
        <v>28</v>
      </c>
      <c r="K5552" s="16">
        <f t="shared" si="258"/>
        <v>51136.959999999999</v>
      </c>
      <c r="L5552" s="16">
        <f t="shared" si="259"/>
        <v>53828.378947368423</v>
      </c>
      <c r="M5552" s="16">
        <f t="shared" si="260"/>
        <v>61168.612440191391</v>
      </c>
      <c r="N5552" t="e">
        <f>INDEX(XML!$A$2:$R$782,MATCH(C5552,XML!$D$2:$D$737,0),2)</f>
        <v>#N/A</v>
      </c>
    </row>
    <row r="5553" spans="1:14" ht="67.5" x14ac:dyDescent="0.2">
      <c r="A5553">
        <v>70982</v>
      </c>
      <c r="B5553" t="s">
        <v>28716</v>
      </c>
      <c r="C5553" s="15" t="s">
        <v>28717</v>
      </c>
      <c r="D5553" s="15" t="s">
        <v>28718</v>
      </c>
      <c r="E5553">
        <v>134823</v>
      </c>
      <c r="F5553">
        <v>168529</v>
      </c>
      <c r="H5553">
        <v>6</v>
      </c>
      <c r="K5553" s="16">
        <f t="shared" si="258"/>
        <v>144260.60999999999</v>
      </c>
      <c r="L5553" s="16">
        <f t="shared" si="259"/>
        <v>151853.27368421049</v>
      </c>
      <c r="M5553" s="16">
        <f t="shared" si="260"/>
        <v>172560.53827751192</v>
      </c>
      <c r="N5553" t="e">
        <f>INDEX(XML!$A$2:$R$782,MATCH(C5553,XML!$D$2:$D$737,0),2)</f>
        <v>#N/A</v>
      </c>
    </row>
    <row r="5554" spans="1:14" ht="56.25" x14ac:dyDescent="0.2">
      <c r="A5554">
        <v>70983</v>
      </c>
      <c r="B5554" t="s">
        <v>28719</v>
      </c>
      <c r="C5554" s="15" t="s">
        <v>28720</v>
      </c>
      <c r="D5554" s="15" t="s">
        <v>28721</v>
      </c>
      <c r="E5554">
        <v>208768</v>
      </c>
      <c r="F5554">
        <v>260960</v>
      </c>
      <c r="H5554">
        <v>6</v>
      </c>
      <c r="K5554" s="16">
        <f t="shared" si="258"/>
        <v>223381.76000000001</v>
      </c>
      <c r="L5554" s="16">
        <f t="shared" si="259"/>
        <v>235138.6947368421</v>
      </c>
      <c r="M5554" s="16">
        <f t="shared" si="260"/>
        <v>267203.06220095692</v>
      </c>
      <c r="N5554" t="e">
        <f>INDEX(XML!$A$2:$R$782,MATCH(C5554,XML!$D$2:$D$737,0),2)</f>
        <v>#N/A</v>
      </c>
    </row>
    <row r="5555" spans="1:14" ht="56.25" x14ac:dyDescent="0.2">
      <c r="A5555">
        <v>70984</v>
      </c>
      <c r="B5555" t="s">
        <v>28722</v>
      </c>
      <c r="C5555" s="15" t="s">
        <v>28723</v>
      </c>
      <c r="D5555" s="15" t="s">
        <v>28724</v>
      </c>
      <c r="E5555">
        <v>219111</v>
      </c>
      <c r="F5555">
        <v>273889</v>
      </c>
      <c r="H5555">
        <v>25</v>
      </c>
      <c r="K5555" s="16">
        <f t="shared" si="258"/>
        <v>234448.77</v>
      </c>
      <c r="L5555" s="16">
        <f t="shared" si="259"/>
        <v>246788.17894736843</v>
      </c>
      <c r="M5555" s="16">
        <f t="shared" si="260"/>
        <v>280441.11244019144</v>
      </c>
      <c r="N5555" t="e">
        <f>INDEX(XML!$A$2:$R$782,MATCH(C5555,XML!$D$2:$D$737,0),2)</f>
        <v>#N/A</v>
      </c>
    </row>
    <row r="5556" spans="1:14" ht="56.25" x14ac:dyDescent="0.2">
      <c r="A5556">
        <v>70985</v>
      </c>
      <c r="B5556" t="s">
        <v>28725</v>
      </c>
      <c r="C5556" s="15" t="s">
        <v>28726</v>
      </c>
      <c r="D5556" s="15" t="s">
        <v>28727</v>
      </c>
      <c r="E5556">
        <v>231675</v>
      </c>
      <c r="F5556">
        <v>289594</v>
      </c>
      <c r="H5556">
        <v>24</v>
      </c>
      <c r="K5556" s="16">
        <f t="shared" si="258"/>
        <v>247892.25</v>
      </c>
      <c r="L5556" s="16">
        <f t="shared" si="259"/>
        <v>260939.21052631579</v>
      </c>
      <c r="M5556" s="16">
        <f t="shared" si="260"/>
        <v>296521.83014354069</v>
      </c>
      <c r="N5556" t="e">
        <f>INDEX(XML!$A$2:$R$782,MATCH(C5556,XML!$D$2:$D$737,0),2)</f>
        <v>#N/A</v>
      </c>
    </row>
    <row r="5557" spans="1:14" ht="56.25" x14ac:dyDescent="0.2">
      <c r="A5557">
        <v>70986</v>
      </c>
      <c r="B5557" t="s">
        <v>28728</v>
      </c>
      <c r="C5557" s="15" t="s">
        <v>28729</v>
      </c>
      <c r="D5557" s="15" t="s">
        <v>28730</v>
      </c>
      <c r="E5557">
        <v>966069</v>
      </c>
      <c r="F5557">
        <v>1207586</v>
      </c>
      <c r="H5557">
        <v>2</v>
      </c>
      <c r="K5557" s="16">
        <f t="shared" si="258"/>
        <v>1033693.83</v>
      </c>
      <c r="L5557" s="16">
        <f t="shared" si="259"/>
        <v>1088098.7684210527</v>
      </c>
      <c r="M5557" s="16">
        <f t="shared" si="260"/>
        <v>1236475.8732057416</v>
      </c>
      <c r="N5557" t="e">
        <f>INDEX(XML!$A$2:$R$782,MATCH(C5557,XML!$D$2:$D$737,0),2)</f>
        <v>#N/A</v>
      </c>
    </row>
    <row r="5558" spans="1:14" ht="56.25" x14ac:dyDescent="0.2">
      <c r="A5558">
        <v>81008</v>
      </c>
      <c r="B5558" t="s">
        <v>41703</v>
      </c>
      <c r="C5558" s="15" t="s">
        <v>41704</v>
      </c>
      <c r="D5558" s="15" t="s">
        <v>41705</v>
      </c>
      <c r="E5558">
        <v>604381</v>
      </c>
      <c r="F5558">
        <v>755476</v>
      </c>
      <c r="K5558" s="16">
        <f t="shared" si="258"/>
        <v>646687.67000000004</v>
      </c>
      <c r="L5558" s="16">
        <f t="shared" si="259"/>
        <v>680723.86315789481</v>
      </c>
      <c r="M5558" s="16">
        <f t="shared" si="260"/>
        <v>773549.84449760767</v>
      </c>
      <c r="N5558" t="e">
        <f>INDEX(XML!$A$2:$R$782,MATCH(C5558,XML!$D$2:$D$737,0),2)</f>
        <v>#N/A</v>
      </c>
    </row>
    <row r="5559" spans="1:14" ht="56.25" x14ac:dyDescent="0.2">
      <c r="A5559">
        <v>81009</v>
      </c>
      <c r="B5559" t="s">
        <v>41706</v>
      </c>
      <c r="C5559" s="15" t="s">
        <v>41707</v>
      </c>
      <c r="D5559" s="15" t="s">
        <v>41708</v>
      </c>
      <c r="E5559">
        <v>604575</v>
      </c>
      <c r="F5559">
        <v>755719</v>
      </c>
      <c r="K5559" s="16">
        <f t="shared" si="258"/>
        <v>646895.25</v>
      </c>
      <c r="L5559" s="16">
        <f t="shared" si="259"/>
        <v>680942.36842105258</v>
      </c>
      <c r="M5559" s="16">
        <f t="shared" si="260"/>
        <v>773798.14593301422</v>
      </c>
      <c r="N5559" t="e">
        <f>INDEX(XML!$A$2:$R$782,MATCH(C5559,XML!$D$2:$D$737,0),2)</f>
        <v>#N/A</v>
      </c>
    </row>
    <row r="5560" spans="1:14" ht="45" x14ac:dyDescent="0.2">
      <c r="A5560">
        <v>81056</v>
      </c>
      <c r="B5560" t="s">
        <v>41718</v>
      </c>
      <c r="C5560" s="15" t="s">
        <v>41719</v>
      </c>
      <c r="D5560" s="15" t="s">
        <v>41720</v>
      </c>
      <c r="E5560">
        <v>178435</v>
      </c>
      <c r="F5560">
        <v>223044</v>
      </c>
      <c r="K5560" s="16">
        <f t="shared" si="258"/>
        <v>190925.45</v>
      </c>
      <c r="L5560" s="16">
        <f t="shared" si="259"/>
        <v>200974.15789473685</v>
      </c>
      <c r="M5560" s="16">
        <f t="shared" si="260"/>
        <v>228379.7248803828</v>
      </c>
      <c r="N5560" t="e">
        <f>INDEX(XML!$A$2:$R$782,MATCH(C5560,XML!$D$2:$D$737,0),2)</f>
        <v>#N/A</v>
      </c>
    </row>
    <row r="5561" spans="1:14" ht="22.5" customHeight="1" x14ac:dyDescent="0.2">
      <c r="A5561">
        <v>81010</v>
      </c>
      <c r="B5561" t="s">
        <v>41709</v>
      </c>
      <c r="C5561" s="15" t="s">
        <v>41710</v>
      </c>
      <c r="D5561" s="15" t="s">
        <v>41711</v>
      </c>
      <c r="E5561">
        <v>1222119</v>
      </c>
      <c r="F5561">
        <v>1527649</v>
      </c>
      <c r="H5561">
        <v>1</v>
      </c>
      <c r="K5561" s="16">
        <f t="shared" si="258"/>
        <v>1307667.33</v>
      </c>
      <c r="L5561" s="16">
        <f t="shared" si="259"/>
        <v>1376491.9263157896</v>
      </c>
      <c r="M5561" s="16">
        <f t="shared" si="260"/>
        <v>1564195.3708133972</v>
      </c>
      <c r="N5561" t="e">
        <f>INDEX(XML!$A$2:$R$782,MATCH(C5561,XML!$D$2:$D$737,0),2)</f>
        <v>#N/A</v>
      </c>
    </row>
    <row r="5562" spans="1:14" ht="22.5" customHeight="1" x14ac:dyDescent="0.2">
      <c r="A5562">
        <v>81011</v>
      </c>
      <c r="B5562" t="s">
        <v>41712</v>
      </c>
      <c r="C5562" s="15" t="s">
        <v>41713</v>
      </c>
      <c r="D5562" s="15" t="s">
        <v>41714</v>
      </c>
      <c r="E5562">
        <v>1222119</v>
      </c>
      <c r="F5562">
        <v>1527649</v>
      </c>
      <c r="H5562">
        <v>1</v>
      </c>
      <c r="K5562" s="16">
        <f t="shared" si="258"/>
        <v>1307667.33</v>
      </c>
      <c r="L5562" s="16">
        <f t="shared" si="259"/>
        <v>1376491.9263157896</v>
      </c>
      <c r="M5562" s="16">
        <f t="shared" si="260"/>
        <v>1564195.3708133972</v>
      </c>
      <c r="N5562" t="e">
        <f>INDEX(XML!$A$2:$R$782,MATCH(C5562,XML!$D$2:$D$737,0),2)</f>
        <v>#N/A</v>
      </c>
    </row>
    <row r="5563" spans="1:14" ht="22.5" customHeight="1" x14ac:dyDescent="0.2">
      <c r="A5563">
        <v>81012</v>
      </c>
      <c r="B5563" t="s">
        <v>41715</v>
      </c>
      <c r="C5563" s="15" t="s">
        <v>41716</v>
      </c>
      <c r="D5563" s="15" t="s">
        <v>41717</v>
      </c>
      <c r="E5563">
        <v>2126223</v>
      </c>
      <c r="F5563">
        <v>2657779</v>
      </c>
      <c r="K5563" s="16">
        <f t="shared" si="258"/>
        <v>2275058.61</v>
      </c>
      <c r="L5563" s="16">
        <f t="shared" si="259"/>
        <v>2394798.5368421054</v>
      </c>
      <c r="M5563" s="16">
        <f t="shared" si="260"/>
        <v>2721361.9736842108</v>
      </c>
      <c r="N5563" t="e">
        <f>INDEX(XML!$A$2:$R$782,MATCH(C5563,XML!$D$2:$D$737,0),2)</f>
        <v>#N/A</v>
      </c>
    </row>
    <row r="5564" spans="1:14" ht="33.75" customHeight="1" x14ac:dyDescent="0.25">
      <c r="A5564" s="184" t="s">
        <v>32133</v>
      </c>
      <c r="B5564" s="184"/>
      <c r="C5564" s="185"/>
      <c r="D5564" s="185"/>
      <c r="E5564" s="184"/>
      <c r="F5564" s="184"/>
      <c r="G5564" s="184"/>
      <c r="H5564" s="184"/>
      <c r="I5564" s="184"/>
      <c r="J5564" s="184"/>
      <c r="K5564" s="16">
        <f t="shared" si="258"/>
        <v>0</v>
      </c>
      <c r="L5564" s="16">
        <f t="shared" si="259"/>
        <v>0</v>
      </c>
      <c r="M5564" s="16">
        <f t="shared" si="260"/>
        <v>0</v>
      </c>
      <c r="N5564" t="e">
        <f>INDEX(XML!$A$2:$R$782,MATCH(C5564,XML!$D$2:$D$737,0),2)</f>
        <v>#N/A</v>
      </c>
    </row>
    <row r="5565" spans="1:14" ht="33.75" customHeight="1" x14ac:dyDescent="0.2">
      <c r="A5565">
        <v>33058</v>
      </c>
      <c r="B5565" t="s">
        <v>16229</v>
      </c>
      <c r="C5565" s="15" t="s">
        <v>16230</v>
      </c>
      <c r="D5565" s="15" t="s">
        <v>40041</v>
      </c>
      <c r="E5565">
        <v>26800</v>
      </c>
      <c r="F5565">
        <v>32155</v>
      </c>
      <c r="H5565">
        <v>1</v>
      </c>
      <c r="K5565" s="16">
        <f t="shared" si="258"/>
        <v>30016</v>
      </c>
      <c r="L5565" s="16">
        <f t="shared" si="259"/>
        <v>31595.78947368421</v>
      </c>
      <c r="M5565" s="16">
        <f t="shared" si="260"/>
        <v>35904.306220095692</v>
      </c>
      <c r="N5565" t="e">
        <f>INDEX(XML!$A$2:$R$782,MATCH(C5565,XML!$D$2:$D$737,0),2)</f>
        <v>#N/A</v>
      </c>
    </row>
    <row r="5566" spans="1:14" ht="45" x14ac:dyDescent="0.2">
      <c r="A5566">
        <v>67077</v>
      </c>
      <c r="B5566" t="s">
        <v>26176</v>
      </c>
      <c r="C5566" s="15" t="s">
        <v>26177</v>
      </c>
      <c r="D5566" s="15" t="s">
        <v>26178</v>
      </c>
      <c r="E5566">
        <v>28656</v>
      </c>
      <c r="F5566">
        <v>35820</v>
      </c>
      <c r="H5566">
        <v>2</v>
      </c>
      <c r="K5566" s="16">
        <f t="shared" si="258"/>
        <v>32094.720000000001</v>
      </c>
      <c r="L5566" s="16">
        <f t="shared" si="259"/>
        <v>33783.915789473685</v>
      </c>
      <c r="M5566" s="16">
        <f t="shared" si="260"/>
        <v>38390.81339712919</v>
      </c>
      <c r="N5566" t="e">
        <f>INDEX(XML!$A$2:$R$782,MATCH(C5566,XML!$D$2:$D$737,0),2)</f>
        <v>#N/A</v>
      </c>
    </row>
    <row r="5567" spans="1:14" ht="45" x14ac:dyDescent="0.2">
      <c r="A5567">
        <v>67080</v>
      </c>
      <c r="B5567" t="s">
        <v>36872</v>
      </c>
      <c r="C5567" s="15" t="s">
        <v>36873</v>
      </c>
      <c r="D5567" s="15" t="s">
        <v>36874</v>
      </c>
      <c r="E5567">
        <v>27816</v>
      </c>
      <c r="F5567">
        <v>34770</v>
      </c>
      <c r="H5567">
        <v>4</v>
      </c>
      <c r="K5567" s="16">
        <f t="shared" si="258"/>
        <v>31153.919999999998</v>
      </c>
      <c r="L5567" s="16">
        <f t="shared" si="259"/>
        <v>32793.599999999999</v>
      </c>
      <c r="M5567" s="16">
        <f t="shared" si="260"/>
        <v>37265.454545454544</v>
      </c>
      <c r="N5567" t="e">
        <f>INDEX(XML!$A$2:$R$782,MATCH(C5567,XML!$D$2:$D$737,0),2)</f>
        <v>#N/A</v>
      </c>
    </row>
    <row r="5568" spans="1:14" ht="45" x14ac:dyDescent="0.2">
      <c r="A5568">
        <v>67078</v>
      </c>
      <c r="B5568" t="s">
        <v>36869</v>
      </c>
      <c r="C5568" s="15" t="s">
        <v>36870</v>
      </c>
      <c r="D5568" s="15" t="s">
        <v>36871</v>
      </c>
      <c r="E5568">
        <v>28656</v>
      </c>
      <c r="F5568">
        <v>35820</v>
      </c>
      <c r="H5568">
        <v>10</v>
      </c>
      <c r="K5568" s="16">
        <f t="shared" si="258"/>
        <v>32094.720000000001</v>
      </c>
      <c r="L5568" s="16">
        <f t="shared" si="259"/>
        <v>33783.915789473685</v>
      </c>
      <c r="M5568" s="16">
        <f t="shared" si="260"/>
        <v>38390.81339712919</v>
      </c>
      <c r="N5568" t="e">
        <f>INDEX(XML!$A$2:$R$782,MATCH(C5568,XML!$D$2:$D$737,0),2)</f>
        <v>#N/A</v>
      </c>
    </row>
    <row r="5569" spans="1:14" ht="56.25" x14ac:dyDescent="0.2">
      <c r="A5569">
        <v>64105</v>
      </c>
      <c r="B5569" t="s">
        <v>21858</v>
      </c>
      <c r="C5569" s="15" t="s">
        <v>21859</v>
      </c>
      <c r="D5569" s="15" t="s">
        <v>21860</v>
      </c>
      <c r="E5569">
        <v>14500</v>
      </c>
      <c r="F5569">
        <v>18560</v>
      </c>
      <c r="H5569">
        <v>49</v>
      </c>
      <c r="K5569" s="16">
        <f t="shared" si="258"/>
        <v>16240</v>
      </c>
      <c r="L5569" s="16">
        <f t="shared" si="259"/>
        <v>17094.736842105263</v>
      </c>
      <c r="M5569" s="16">
        <f t="shared" si="260"/>
        <v>19425.837320574163</v>
      </c>
      <c r="N5569" t="e">
        <f>INDEX(XML!$A$2:$R$782,MATCH(C5569,XML!$D$2:$D$737,0),2)</f>
        <v>#N/A</v>
      </c>
    </row>
    <row r="5570" spans="1:14" ht="56.25" x14ac:dyDescent="0.2">
      <c r="A5570">
        <v>64106</v>
      </c>
      <c r="B5570" t="s">
        <v>21855</v>
      </c>
      <c r="C5570" s="15" t="s">
        <v>21856</v>
      </c>
      <c r="D5570" s="15" t="s">
        <v>21857</v>
      </c>
      <c r="E5570">
        <v>19500</v>
      </c>
      <c r="F5570">
        <v>24960</v>
      </c>
      <c r="H5570" t="s">
        <v>746</v>
      </c>
      <c r="K5570" s="16">
        <f t="shared" si="258"/>
        <v>21840</v>
      </c>
      <c r="L5570" s="16">
        <f t="shared" si="259"/>
        <v>22989.473684210527</v>
      </c>
      <c r="M5570" s="16">
        <f t="shared" si="260"/>
        <v>26124.401913875598</v>
      </c>
      <c r="N5570" t="e">
        <f>INDEX(XML!$A$2:$R$782,MATCH(C5570,XML!$D$2:$D$737,0),2)</f>
        <v>#N/A</v>
      </c>
    </row>
    <row r="5571" spans="1:14" ht="45" x14ac:dyDescent="0.2">
      <c r="A5571">
        <v>50268</v>
      </c>
      <c r="B5571" t="s">
        <v>21861</v>
      </c>
      <c r="C5571" s="15" t="s">
        <v>21862</v>
      </c>
      <c r="D5571" s="15" t="s">
        <v>21863</v>
      </c>
      <c r="E5571">
        <v>23800</v>
      </c>
      <c r="F5571">
        <v>30602</v>
      </c>
      <c r="H5571">
        <v>8</v>
      </c>
      <c r="K5571" s="16">
        <f t="shared" si="258"/>
        <v>26656</v>
      </c>
      <c r="L5571" s="16">
        <f t="shared" si="259"/>
        <v>28058.947368421053</v>
      </c>
      <c r="M5571" s="16">
        <f t="shared" si="260"/>
        <v>31885.167464114831</v>
      </c>
      <c r="N5571" t="e">
        <f>INDEX(XML!$A$2:$R$782,MATCH(C5571,XML!$D$2:$D$737,0),2)</f>
        <v>#N/A</v>
      </c>
    </row>
    <row r="5572" spans="1:14" ht="22.5" customHeight="1" x14ac:dyDescent="0.2">
      <c r="A5572">
        <v>70109</v>
      </c>
      <c r="B5572" t="s">
        <v>36357</v>
      </c>
      <c r="C5572" s="15" t="s">
        <v>36358</v>
      </c>
      <c r="D5572" s="15" t="s">
        <v>36359</v>
      </c>
      <c r="E5572">
        <v>29400</v>
      </c>
      <c r="F5572">
        <v>38000</v>
      </c>
      <c r="H5572">
        <v>4</v>
      </c>
      <c r="K5572" s="16">
        <f t="shared" si="258"/>
        <v>32928</v>
      </c>
      <c r="L5572" s="16">
        <f t="shared" si="259"/>
        <v>34661.052631578947</v>
      </c>
      <c r="M5572" s="16">
        <f t="shared" si="260"/>
        <v>39387.559808612445</v>
      </c>
      <c r="N5572" t="e">
        <f>INDEX(XML!$A$2:$R$782,MATCH(C5572,XML!$D$2:$D$737,0),2)</f>
        <v>#N/A</v>
      </c>
    </row>
    <row r="5573" spans="1:14" ht="22.5" customHeight="1" x14ac:dyDescent="0.2">
      <c r="A5573">
        <v>79117</v>
      </c>
      <c r="B5573" t="s">
        <v>45127</v>
      </c>
      <c r="C5573" s="15" t="s">
        <v>45128</v>
      </c>
      <c r="D5573" s="15" t="s">
        <v>45129</v>
      </c>
      <c r="E5573">
        <v>8300</v>
      </c>
      <c r="F5573">
        <v>10900</v>
      </c>
      <c r="H5573">
        <v>100</v>
      </c>
      <c r="K5573" s="16">
        <f t="shared" ref="K5573:K5636" si="261">IF(E5573&gt;49999,E5573+E5573*0.07,IF(E5573&lt;=49999,E5573+E5573*0.12))</f>
        <v>9296</v>
      </c>
      <c r="L5573" s="16">
        <f t="shared" ref="L5573:L5636" si="262">K5573*100/95</f>
        <v>9785.2631578947367</v>
      </c>
      <c r="M5573" s="16">
        <f t="shared" ref="M5573:M5636" si="263">IF(COUNTIF(C5573,"*Dahua*"),F5573-10,L5573*100/88)</f>
        <v>11119.617224880383</v>
      </c>
      <c r="N5573" t="e">
        <f>INDEX(XML!$A$2:$R$782,MATCH(C5573,XML!$D$2:$D$737,0),2)</f>
        <v>#N/A</v>
      </c>
    </row>
    <row r="5574" spans="1:14" ht="22.5" customHeight="1" x14ac:dyDescent="0.2">
      <c r="A5574">
        <v>79118</v>
      </c>
      <c r="B5574" t="s">
        <v>41129</v>
      </c>
      <c r="C5574" s="15" t="s">
        <v>41130</v>
      </c>
      <c r="D5574" s="15" t="s">
        <v>41131</v>
      </c>
      <c r="E5574">
        <v>9000</v>
      </c>
      <c r="F5574">
        <v>11800</v>
      </c>
      <c r="H5574">
        <v>62</v>
      </c>
      <c r="K5574" s="16">
        <f t="shared" si="261"/>
        <v>10080</v>
      </c>
      <c r="L5574" s="16">
        <f t="shared" si="262"/>
        <v>10610.526315789473</v>
      </c>
      <c r="M5574" s="16">
        <f t="shared" si="263"/>
        <v>12057.416267942584</v>
      </c>
      <c r="N5574" t="e">
        <f>INDEX(XML!$A$2:$R$782,MATCH(C5574,XML!$D$2:$D$737,0),2)</f>
        <v>#N/A</v>
      </c>
    </row>
    <row r="5575" spans="1:14" ht="22.5" customHeight="1" x14ac:dyDescent="0.2">
      <c r="A5575">
        <v>79119</v>
      </c>
      <c r="B5575" t="s">
        <v>47209</v>
      </c>
      <c r="C5575" s="15" t="s">
        <v>47210</v>
      </c>
      <c r="D5575" s="15" t="s">
        <v>47211</v>
      </c>
      <c r="E5575">
        <v>13200</v>
      </c>
      <c r="F5575">
        <v>17160</v>
      </c>
      <c r="H5575">
        <v>49</v>
      </c>
      <c r="K5575" s="16">
        <f t="shared" si="261"/>
        <v>14784</v>
      </c>
      <c r="L5575" s="16">
        <f t="shared" si="262"/>
        <v>15562.105263157895</v>
      </c>
      <c r="M5575" s="16">
        <f t="shared" si="263"/>
        <v>17684.21052631579</v>
      </c>
      <c r="N5575" t="e">
        <f>INDEX(XML!$A$2:$R$782,MATCH(C5575,XML!$D$2:$D$737,0),2)</f>
        <v>#N/A</v>
      </c>
    </row>
    <row r="5576" spans="1:14" ht="22.5" customHeight="1" x14ac:dyDescent="0.2">
      <c r="A5576">
        <v>44265</v>
      </c>
      <c r="B5576" t="s">
        <v>20452</v>
      </c>
      <c r="C5576" s="15" t="s">
        <v>20453</v>
      </c>
      <c r="D5576" s="15" t="s">
        <v>20454</v>
      </c>
      <c r="E5576">
        <v>15050</v>
      </c>
      <c r="F5576">
        <v>20067</v>
      </c>
      <c r="H5576">
        <v>1</v>
      </c>
      <c r="K5576" s="16">
        <f t="shared" si="261"/>
        <v>16856</v>
      </c>
      <c r="L5576" s="16">
        <f t="shared" si="262"/>
        <v>17743.157894736843</v>
      </c>
      <c r="M5576" s="16">
        <f t="shared" si="263"/>
        <v>20162.679425837323</v>
      </c>
      <c r="N5576" t="e">
        <f>INDEX(XML!$A$2:$R$782,MATCH(C5576,XML!$D$2:$D$737,0),2)</f>
        <v>#N/A</v>
      </c>
    </row>
    <row r="5577" spans="1:14" ht="22.5" customHeight="1" x14ac:dyDescent="0.2">
      <c r="A5577">
        <v>66897</v>
      </c>
      <c r="B5577" t="s">
        <v>28761</v>
      </c>
      <c r="C5577" s="15" t="s">
        <v>28762</v>
      </c>
      <c r="D5577" s="15" t="s">
        <v>28763</v>
      </c>
      <c r="E5577">
        <v>5900</v>
      </c>
      <c r="F5577">
        <v>9500</v>
      </c>
      <c r="H5577">
        <v>3</v>
      </c>
      <c r="K5577" s="16">
        <f t="shared" si="261"/>
        <v>6608</v>
      </c>
      <c r="L5577" s="16">
        <f t="shared" si="262"/>
        <v>6955.7894736842109</v>
      </c>
      <c r="M5577" s="16">
        <f t="shared" si="263"/>
        <v>7904.3062200956947</v>
      </c>
      <c r="N5577" t="e">
        <f>INDEX(XML!$A$2:$R$782,MATCH(C5577,XML!$D$2:$D$737,0),2)</f>
        <v>#N/A</v>
      </c>
    </row>
    <row r="5578" spans="1:14" ht="22.5" customHeight="1" x14ac:dyDescent="0.2">
      <c r="A5578">
        <v>66898</v>
      </c>
      <c r="B5578" t="s">
        <v>28758</v>
      </c>
      <c r="C5578" s="15" t="s">
        <v>28759</v>
      </c>
      <c r="D5578" s="15" t="s">
        <v>28760</v>
      </c>
      <c r="E5578">
        <v>9500</v>
      </c>
      <c r="F5578">
        <v>15200</v>
      </c>
      <c r="H5578">
        <v>1</v>
      </c>
      <c r="K5578" s="16">
        <f t="shared" si="261"/>
        <v>10640</v>
      </c>
      <c r="L5578" s="16">
        <f t="shared" si="262"/>
        <v>11200</v>
      </c>
      <c r="M5578" s="16">
        <f t="shared" si="263"/>
        <v>12727.272727272728</v>
      </c>
      <c r="N5578" t="e">
        <f>INDEX(XML!$A$2:$R$782,MATCH(C5578,XML!$D$2:$D$737,0),2)</f>
        <v>#N/A</v>
      </c>
    </row>
    <row r="5579" spans="1:14" ht="22.5" customHeight="1" x14ac:dyDescent="0.2">
      <c r="A5579">
        <v>68307</v>
      </c>
      <c r="B5579" t="s">
        <v>28755</v>
      </c>
      <c r="C5579" s="15" t="s">
        <v>28756</v>
      </c>
      <c r="D5579" s="15" t="s">
        <v>28757</v>
      </c>
      <c r="E5579">
        <v>11000</v>
      </c>
      <c r="F5579">
        <v>17600</v>
      </c>
      <c r="H5579">
        <v>1</v>
      </c>
      <c r="K5579" s="16">
        <f t="shared" si="261"/>
        <v>12320</v>
      </c>
      <c r="L5579" s="16">
        <f t="shared" si="262"/>
        <v>12968.421052631578</v>
      </c>
      <c r="M5579" s="16">
        <f t="shared" si="263"/>
        <v>14736.842105263157</v>
      </c>
      <c r="N5579" t="e">
        <f>INDEX(XML!$A$2:$R$782,MATCH(C5579,XML!$D$2:$D$737,0),2)</f>
        <v>#N/A</v>
      </c>
    </row>
    <row r="5580" spans="1:14" ht="22.5" customHeight="1" x14ac:dyDescent="0.2">
      <c r="A5580">
        <v>68308</v>
      </c>
      <c r="B5580" t="s">
        <v>28752</v>
      </c>
      <c r="C5580" s="15" t="s">
        <v>28753</v>
      </c>
      <c r="D5580" s="15" t="s">
        <v>28754</v>
      </c>
      <c r="E5580">
        <v>35000</v>
      </c>
      <c r="F5580">
        <v>49000</v>
      </c>
      <c r="H5580">
        <v>12</v>
      </c>
      <c r="K5580" s="16">
        <f t="shared" si="261"/>
        <v>39200</v>
      </c>
      <c r="L5580" s="16">
        <f t="shared" si="262"/>
        <v>41263.15789473684</v>
      </c>
      <c r="M5580" s="16">
        <f t="shared" si="263"/>
        <v>46889.952153110047</v>
      </c>
      <c r="N5580" t="e">
        <f>INDEX(XML!$A$2:$R$782,MATCH(C5580,XML!$D$2:$D$737,0),2)</f>
        <v>#N/A</v>
      </c>
    </row>
    <row r="5581" spans="1:14" ht="22.5" customHeight="1" x14ac:dyDescent="0.2">
      <c r="A5581">
        <v>68310</v>
      </c>
      <c r="B5581" t="s">
        <v>28797</v>
      </c>
      <c r="C5581" s="15" t="s">
        <v>28798</v>
      </c>
      <c r="D5581" s="15" t="s">
        <v>28799</v>
      </c>
      <c r="E5581">
        <v>70000</v>
      </c>
      <c r="F5581">
        <v>105000</v>
      </c>
      <c r="H5581">
        <v>8</v>
      </c>
      <c r="K5581" s="16">
        <f t="shared" si="261"/>
        <v>74900</v>
      </c>
      <c r="L5581" s="16">
        <f t="shared" si="262"/>
        <v>78842.105263157893</v>
      </c>
      <c r="M5581" s="16">
        <f t="shared" si="263"/>
        <v>89593.301435406698</v>
      </c>
      <c r="N5581" t="e">
        <f>INDEX(XML!$A$2:$R$782,MATCH(C5581,XML!$D$2:$D$737,0),2)</f>
        <v>#N/A</v>
      </c>
    </row>
    <row r="5582" spans="1:14" ht="22.5" customHeight="1" x14ac:dyDescent="0.2">
      <c r="A5582">
        <v>68309</v>
      </c>
      <c r="B5582" t="s">
        <v>28776</v>
      </c>
      <c r="C5582" s="15" t="s">
        <v>28777</v>
      </c>
      <c r="D5582" s="15" t="s">
        <v>28778</v>
      </c>
      <c r="E5582">
        <v>45000</v>
      </c>
      <c r="F5582">
        <v>67500</v>
      </c>
      <c r="H5582">
        <v>20</v>
      </c>
      <c r="K5582" s="16">
        <f t="shared" si="261"/>
        <v>50400</v>
      </c>
      <c r="L5582" s="16">
        <f t="shared" si="262"/>
        <v>53052.631578947367</v>
      </c>
      <c r="M5582" s="16">
        <f t="shared" si="263"/>
        <v>60287.081339712924</v>
      </c>
      <c r="N5582" t="e">
        <f>INDEX(XML!$A$2:$R$782,MATCH(C5582,XML!$D$2:$D$737,0),2)</f>
        <v>#N/A</v>
      </c>
    </row>
    <row r="5583" spans="1:14" ht="45" x14ac:dyDescent="0.2">
      <c r="A5583">
        <v>69002</v>
      </c>
      <c r="B5583" t="s">
        <v>28803</v>
      </c>
      <c r="C5583" s="15" t="s">
        <v>28804</v>
      </c>
      <c r="D5583" s="15" t="s">
        <v>28805</v>
      </c>
      <c r="E5583">
        <v>13500</v>
      </c>
      <c r="F5583">
        <v>21600</v>
      </c>
      <c r="K5583" s="16">
        <f t="shared" si="261"/>
        <v>15120</v>
      </c>
      <c r="L5583" s="16">
        <f t="shared" si="262"/>
        <v>15915.78947368421</v>
      </c>
      <c r="M5583" s="16">
        <f t="shared" si="263"/>
        <v>18086.124401913872</v>
      </c>
      <c r="N5583" t="e">
        <f>INDEX(XML!$A$2:$R$782,MATCH(C5583,XML!$D$2:$D$737,0),2)</f>
        <v>#N/A</v>
      </c>
    </row>
    <row r="5584" spans="1:14" ht="45" x14ac:dyDescent="0.2">
      <c r="A5584">
        <v>70987</v>
      </c>
      <c r="B5584" t="s">
        <v>28731</v>
      </c>
      <c r="C5584" s="15" t="s">
        <v>28732</v>
      </c>
      <c r="D5584" s="15" t="s">
        <v>28733</v>
      </c>
      <c r="E5584">
        <v>25400</v>
      </c>
      <c r="F5584">
        <v>40700</v>
      </c>
      <c r="H5584">
        <v>10</v>
      </c>
      <c r="K5584" s="16">
        <f t="shared" si="261"/>
        <v>28448</v>
      </c>
      <c r="L5584" s="16">
        <f t="shared" si="262"/>
        <v>29945.263157894737</v>
      </c>
      <c r="M5584" s="16">
        <f t="shared" si="263"/>
        <v>34028.708133971289</v>
      </c>
      <c r="N5584" t="e">
        <f>INDEX(XML!$A$2:$R$782,MATCH(C5584,XML!$D$2:$D$737,0),2)</f>
        <v>#N/A</v>
      </c>
    </row>
    <row r="5585" spans="1:14" ht="45" x14ac:dyDescent="0.2">
      <c r="A5585">
        <v>70988</v>
      </c>
      <c r="B5585" t="s">
        <v>28734</v>
      </c>
      <c r="C5585" s="15" t="s">
        <v>28735</v>
      </c>
      <c r="D5585" s="15" t="s">
        <v>28736</v>
      </c>
      <c r="E5585">
        <v>6900</v>
      </c>
      <c r="F5585">
        <v>11100</v>
      </c>
      <c r="K5585" s="16">
        <f t="shared" si="261"/>
        <v>7728</v>
      </c>
      <c r="L5585" s="16">
        <f t="shared" si="262"/>
        <v>8134.7368421052633</v>
      </c>
      <c r="M5585" s="16">
        <f t="shared" si="263"/>
        <v>9244.0191387559807</v>
      </c>
      <c r="N5585" t="e">
        <f>INDEX(XML!$A$2:$R$782,MATCH(C5585,XML!$D$2:$D$737,0),2)</f>
        <v>#N/A</v>
      </c>
    </row>
    <row r="5586" spans="1:14" ht="22.5" customHeight="1" x14ac:dyDescent="0.2">
      <c r="A5586">
        <v>70989</v>
      </c>
      <c r="B5586" t="s">
        <v>28737</v>
      </c>
      <c r="C5586" s="15" t="s">
        <v>28738</v>
      </c>
      <c r="D5586" s="15" t="s">
        <v>28739</v>
      </c>
      <c r="E5586">
        <v>11600</v>
      </c>
      <c r="F5586">
        <v>18600</v>
      </c>
      <c r="H5586">
        <v>8</v>
      </c>
      <c r="K5586" s="16">
        <f t="shared" si="261"/>
        <v>12992</v>
      </c>
      <c r="L5586" s="16">
        <f t="shared" si="262"/>
        <v>13675.78947368421</v>
      </c>
      <c r="M5586" s="16">
        <f t="shared" si="263"/>
        <v>15540.669856459328</v>
      </c>
      <c r="N5586" t="e">
        <f>INDEX(XML!$A$2:$R$782,MATCH(C5586,XML!$D$2:$D$737,0),2)</f>
        <v>#N/A</v>
      </c>
    </row>
    <row r="5587" spans="1:14" ht="22.5" customHeight="1" x14ac:dyDescent="0.25">
      <c r="A5587" s="184" t="s">
        <v>5990</v>
      </c>
      <c r="B5587" s="184"/>
      <c r="C5587" s="185"/>
      <c r="D5587" s="185"/>
      <c r="E5587" s="184"/>
      <c r="F5587" s="184"/>
      <c r="G5587" s="184"/>
      <c r="H5587" s="184"/>
      <c r="I5587" s="184"/>
      <c r="J5587" s="184"/>
      <c r="K5587" s="16">
        <f t="shared" si="261"/>
        <v>0</v>
      </c>
      <c r="L5587" s="16">
        <f t="shared" si="262"/>
        <v>0</v>
      </c>
      <c r="M5587" s="16">
        <f t="shared" si="263"/>
        <v>0</v>
      </c>
      <c r="N5587" t="e">
        <f>INDEX(XML!$A$2:$R$782,MATCH(C5587,XML!$D$2:$D$737,0),2)</f>
        <v>#N/A</v>
      </c>
    </row>
    <row r="5588" spans="1:14" ht="22.5" customHeight="1" x14ac:dyDescent="0.2">
      <c r="A5588">
        <v>64094</v>
      </c>
      <c r="B5588" t="s">
        <v>23000</v>
      </c>
      <c r="C5588" s="15" t="s">
        <v>23001</v>
      </c>
      <c r="D5588" s="15" t="s">
        <v>23002</v>
      </c>
      <c r="E5588">
        <v>20500</v>
      </c>
      <c r="F5588">
        <v>24289</v>
      </c>
      <c r="K5588" s="16">
        <f t="shared" si="261"/>
        <v>22960</v>
      </c>
      <c r="L5588" s="16">
        <f t="shared" si="262"/>
        <v>24168.42105263158</v>
      </c>
      <c r="M5588" s="16">
        <f t="shared" si="263"/>
        <v>27464.114832535888</v>
      </c>
      <c r="N5588" t="e">
        <f>INDEX(XML!$A$2:$R$782,MATCH(C5588,XML!$D$2:$D$737,0),2)</f>
        <v>#N/A</v>
      </c>
    </row>
    <row r="5589" spans="1:14" ht="22.5" customHeight="1" x14ac:dyDescent="0.2">
      <c r="A5589">
        <v>24399</v>
      </c>
      <c r="B5589" t="s">
        <v>5991</v>
      </c>
      <c r="C5589" s="15" t="s">
        <v>5992</v>
      </c>
      <c r="D5589" s="15" t="s">
        <v>5993</v>
      </c>
      <c r="E5589">
        <v>13592</v>
      </c>
      <c r="F5589">
        <v>15990</v>
      </c>
      <c r="K5589" s="16">
        <f t="shared" si="261"/>
        <v>15223.04</v>
      </c>
      <c r="L5589" s="16">
        <f t="shared" si="262"/>
        <v>16024.252631578947</v>
      </c>
      <c r="M5589" s="16">
        <f t="shared" si="263"/>
        <v>18209.377990430625</v>
      </c>
      <c r="N5589" t="e">
        <f>INDEX(XML!$A$2:$R$782,MATCH(C5589,XML!$D$2:$D$737,0),2)</f>
        <v>#N/A</v>
      </c>
    </row>
    <row r="5590" spans="1:14" ht="22.5" customHeight="1" x14ac:dyDescent="0.2">
      <c r="A5590">
        <v>69951</v>
      </c>
      <c r="B5590" t="s">
        <v>27176</v>
      </c>
      <c r="C5590" s="15" t="s">
        <v>27177</v>
      </c>
      <c r="D5590" s="15" t="s">
        <v>27178</v>
      </c>
      <c r="E5590">
        <v>12572</v>
      </c>
      <c r="F5590">
        <v>14790</v>
      </c>
      <c r="H5590">
        <v>24</v>
      </c>
      <c r="K5590" s="16">
        <f t="shared" si="261"/>
        <v>14080.64</v>
      </c>
      <c r="L5590" s="16">
        <f t="shared" si="262"/>
        <v>14821.726315789474</v>
      </c>
      <c r="M5590" s="16">
        <f t="shared" si="263"/>
        <v>16842.87081339713</v>
      </c>
      <c r="N5590" t="e">
        <f>INDEX(XML!$A$2:$R$782,MATCH(C5590,XML!$D$2:$D$737,0),2)</f>
        <v>#N/A</v>
      </c>
    </row>
    <row r="5591" spans="1:14" ht="22.5" customHeight="1" x14ac:dyDescent="0.2">
      <c r="A5591">
        <v>67836</v>
      </c>
      <c r="B5591" t="s">
        <v>24219</v>
      </c>
      <c r="C5591" s="15" t="s">
        <v>24220</v>
      </c>
      <c r="D5591" s="15" t="s">
        <v>24221</v>
      </c>
      <c r="E5591">
        <v>12572</v>
      </c>
      <c r="F5591">
        <v>14790</v>
      </c>
      <c r="H5591">
        <v>31</v>
      </c>
      <c r="K5591" s="16">
        <f t="shared" si="261"/>
        <v>14080.64</v>
      </c>
      <c r="L5591" s="16">
        <f t="shared" si="262"/>
        <v>14821.726315789474</v>
      </c>
      <c r="M5591" s="16">
        <f t="shared" si="263"/>
        <v>16842.87081339713</v>
      </c>
      <c r="N5591" t="e">
        <f>INDEX(XML!$A$2:$R$782,MATCH(C5591,XML!$D$2:$D$737,0),2)</f>
        <v>#N/A</v>
      </c>
    </row>
    <row r="5592" spans="1:14" ht="22.5" customHeight="1" x14ac:dyDescent="0.2">
      <c r="A5592">
        <v>30558</v>
      </c>
      <c r="B5592" t="s">
        <v>5994</v>
      </c>
      <c r="C5592" s="15" t="s">
        <v>5995</v>
      </c>
      <c r="D5592" s="15" t="s">
        <v>5996</v>
      </c>
      <c r="E5592">
        <v>16227</v>
      </c>
      <c r="F5592">
        <v>19090</v>
      </c>
      <c r="H5592">
        <v>33</v>
      </c>
      <c r="K5592" s="16">
        <f t="shared" si="261"/>
        <v>18174.240000000002</v>
      </c>
      <c r="L5592" s="16">
        <f t="shared" si="262"/>
        <v>19130.778947368424</v>
      </c>
      <c r="M5592" s="16">
        <f t="shared" si="263"/>
        <v>21739.521531100483</v>
      </c>
      <c r="N5592" t="e">
        <f>INDEX(XML!$A$2:$R$782,MATCH(C5592,XML!$D$2:$D$737,0),2)</f>
        <v>#N/A</v>
      </c>
    </row>
    <row r="5593" spans="1:14" ht="22.5" customHeight="1" x14ac:dyDescent="0.2">
      <c r="A5593">
        <v>24012</v>
      </c>
      <c r="B5593" t="s">
        <v>5997</v>
      </c>
      <c r="C5593" s="15" t="s">
        <v>5998</v>
      </c>
      <c r="D5593" s="15" t="s">
        <v>5999</v>
      </c>
      <c r="E5593">
        <v>16227</v>
      </c>
      <c r="F5593">
        <v>19090</v>
      </c>
      <c r="H5593" t="s">
        <v>746</v>
      </c>
      <c r="K5593" s="16">
        <f t="shared" si="261"/>
        <v>18174.240000000002</v>
      </c>
      <c r="L5593" s="16">
        <f t="shared" si="262"/>
        <v>19130.778947368424</v>
      </c>
      <c r="M5593" s="16">
        <f t="shared" si="263"/>
        <v>21739.521531100483</v>
      </c>
      <c r="N5593" t="e">
        <f>INDEX(XML!$A$2:$R$782,MATCH(C5593,XML!$D$2:$D$737,0),2)</f>
        <v>#N/A</v>
      </c>
    </row>
    <row r="5594" spans="1:14" ht="33.75" customHeight="1" x14ac:dyDescent="0.2">
      <c r="A5594">
        <v>24400</v>
      </c>
      <c r="B5594" t="s">
        <v>6000</v>
      </c>
      <c r="C5594" s="15" t="s">
        <v>6001</v>
      </c>
      <c r="D5594" s="15" t="s">
        <v>6002</v>
      </c>
      <c r="E5594">
        <v>19542</v>
      </c>
      <c r="F5594">
        <v>22990</v>
      </c>
      <c r="H5594">
        <v>16</v>
      </c>
      <c r="K5594" s="16">
        <f t="shared" si="261"/>
        <v>21887.040000000001</v>
      </c>
      <c r="L5594" s="16">
        <f t="shared" si="262"/>
        <v>23038.989473684211</v>
      </c>
      <c r="M5594" s="16">
        <f t="shared" si="263"/>
        <v>26180.669856459332</v>
      </c>
      <c r="N5594" t="e">
        <f>INDEX(XML!$A$2:$R$782,MATCH(C5594,XML!$D$2:$D$737,0),2)</f>
        <v>#N/A</v>
      </c>
    </row>
    <row r="5595" spans="1:14" ht="33.75" customHeight="1" x14ac:dyDescent="0.2">
      <c r="A5595">
        <v>24401</v>
      </c>
      <c r="B5595" t="s">
        <v>6003</v>
      </c>
      <c r="C5595" s="15" t="s">
        <v>6004</v>
      </c>
      <c r="D5595" s="15" t="s">
        <v>6005</v>
      </c>
      <c r="E5595">
        <v>19542</v>
      </c>
      <c r="F5595">
        <v>22990</v>
      </c>
      <c r="H5595">
        <v>17</v>
      </c>
      <c r="K5595" s="16">
        <f t="shared" si="261"/>
        <v>21887.040000000001</v>
      </c>
      <c r="L5595" s="16">
        <f t="shared" si="262"/>
        <v>23038.989473684211</v>
      </c>
      <c r="M5595" s="16">
        <f t="shared" si="263"/>
        <v>26180.669856459332</v>
      </c>
      <c r="N5595" t="e">
        <f>INDEX(XML!$A$2:$R$782,MATCH(C5595,XML!$D$2:$D$737,0),2)</f>
        <v>#N/A</v>
      </c>
    </row>
    <row r="5596" spans="1:14" ht="22.5" customHeight="1" x14ac:dyDescent="0.2">
      <c r="A5596">
        <v>24011</v>
      </c>
      <c r="B5596" t="s">
        <v>6006</v>
      </c>
      <c r="C5596" s="15" t="s">
        <v>6007</v>
      </c>
      <c r="D5596" s="15" t="s">
        <v>6008</v>
      </c>
      <c r="E5596">
        <v>20392</v>
      </c>
      <c r="F5596">
        <v>23990</v>
      </c>
      <c r="K5596" s="16">
        <f t="shared" si="261"/>
        <v>22839.040000000001</v>
      </c>
      <c r="L5596" s="16">
        <f t="shared" si="262"/>
        <v>24041.094736842104</v>
      </c>
      <c r="M5596" s="16">
        <f t="shared" si="263"/>
        <v>27319.42583732057</v>
      </c>
      <c r="N5596" t="e">
        <f>INDEX(XML!$A$2:$R$782,MATCH(C5596,XML!$D$2:$D$737,0),2)</f>
        <v>#N/A</v>
      </c>
    </row>
    <row r="5597" spans="1:14" ht="22.5" customHeight="1" x14ac:dyDescent="0.2">
      <c r="A5597">
        <v>24398</v>
      </c>
      <c r="B5597" t="s">
        <v>6009</v>
      </c>
      <c r="C5597" s="15" t="s">
        <v>6010</v>
      </c>
      <c r="D5597" s="15" t="s">
        <v>6011</v>
      </c>
      <c r="E5597">
        <v>25492</v>
      </c>
      <c r="F5597">
        <v>29990</v>
      </c>
      <c r="H5597" t="s">
        <v>746</v>
      </c>
      <c r="K5597" s="16">
        <f t="shared" si="261"/>
        <v>28551.040000000001</v>
      </c>
      <c r="L5597" s="16">
        <f t="shared" si="262"/>
        <v>30053.726315789474</v>
      </c>
      <c r="M5597" s="16">
        <f t="shared" si="263"/>
        <v>34151.961722488042</v>
      </c>
      <c r="N5597" t="e">
        <f>INDEX(XML!$A$2:$R$782,MATCH(C5597,XML!$D$2:$D$737,0),2)</f>
        <v>#N/A</v>
      </c>
    </row>
    <row r="5598" spans="1:14" ht="33.75" customHeight="1" x14ac:dyDescent="0.2">
      <c r="A5598">
        <v>61893</v>
      </c>
      <c r="B5598" t="s">
        <v>20717</v>
      </c>
      <c r="C5598" s="15" t="s">
        <v>20718</v>
      </c>
      <c r="D5598" s="15" t="s">
        <v>20719</v>
      </c>
      <c r="E5598">
        <v>16227</v>
      </c>
      <c r="F5598">
        <v>19090</v>
      </c>
      <c r="H5598">
        <v>2</v>
      </c>
      <c r="K5598" s="16">
        <f t="shared" si="261"/>
        <v>18174.240000000002</v>
      </c>
      <c r="L5598" s="16">
        <f t="shared" si="262"/>
        <v>19130.778947368424</v>
      </c>
      <c r="M5598" s="16">
        <f t="shared" si="263"/>
        <v>21739.521531100483</v>
      </c>
      <c r="N5598" t="e">
        <f>INDEX(XML!$A$2:$R$782,MATCH(C5598,XML!$D$2:$D$737,0),2)</f>
        <v>#N/A</v>
      </c>
    </row>
    <row r="5599" spans="1:14" ht="33.75" customHeight="1" x14ac:dyDescent="0.2">
      <c r="A5599">
        <v>65205</v>
      </c>
      <c r="B5599" t="s">
        <v>22502</v>
      </c>
      <c r="C5599" s="15" t="s">
        <v>22503</v>
      </c>
      <c r="D5599" s="15" t="s">
        <v>22504</v>
      </c>
      <c r="E5599">
        <v>16227</v>
      </c>
      <c r="F5599">
        <v>19090</v>
      </c>
      <c r="K5599" s="16">
        <f t="shared" si="261"/>
        <v>18174.240000000002</v>
      </c>
      <c r="L5599" s="16">
        <f t="shared" si="262"/>
        <v>19130.778947368424</v>
      </c>
      <c r="M5599" s="16">
        <f t="shared" si="263"/>
        <v>21739.521531100483</v>
      </c>
      <c r="N5599" t="e">
        <f>INDEX(XML!$A$2:$R$782,MATCH(C5599,XML!$D$2:$D$737,0),2)</f>
        <v>#N/A</v>
      </c>
    </row>
    <row r="5600" spans="1:14" ht="78.75" x14ac:dyDescent="0.2">
      <c r="A5600">
        <v>74225</v>
      </c>
      <c r="B5600" t="s">
        <v>36755</v>
      </c>
      <c r="C5600" s="15" t="s">
        <v>36756</v>
      </c>
      <c r="D5600" s="15" t="s">
        <v>43242</v>
      </c>
      <c r="E5600">
        <v>14392</v>
      </c>
      <c r="F5600">
        <v>17990</v>
      </c>
      <c r="K5600" s="16">
        <f t="shared" si="261"/>
        <v>16119.04</v>
      </c>
      <c r="L5600" s="16">
        <f t="shared" si="262"/>
        <v>16967.410526315791</v>
      </c>
      <c r="M5600" s="16">
        <f t="shared" si="263"/>
        <v>19281.148325358852</v>
      </c>
      <c r="N5600" t="e">
        <f>INDEX(XML!$A$2:$R$782,MATCH(C5600,XML!$D$2:$D$737,0),2)</f>
        <v>#N/A</v>
      </c>
    </row>
    <row r="5601" spans="1:14" ht="90" x14ac:dyDescent="0.2">
      <c r="A5601">
        <v>83028</v>
      </c>
      <c r="B5601" t="s">
        <v>44671</v>
      </c>
      <c r="C5601" s="15" t="s">
        <v>44624</v>
      </c>
      <c r="D5601" s="15" t="s">
        <v>44625</v>
      </c>
      <c r="E5601">
        <v>14392</v>
      </c>
      <c r="F5601">
        <v>17990</v>
      </c>
      <c r="H5601">
        <v>11</v>
      </c>
      <c r="K5601" s="16">
        <f t="shared" si="261"/>
        <v>16119.04</v>
      </c>
      <c r="L5601" s="16">
        <f t="shared" si="262"/>
        <v>16967.410526315791</v>
      </c>
      <c r="M5601" s="16">
        <f t="shared" si="263"/>
        <v>19281.148325358852</v>
      </c>
      <c r="N5601" t="e">
        <f>INDEX(XML!$A$2:$R$782,MATCH(C5601,XML!$D$2:$D$737,0),2)</f>
        <v>#N/A</v>
      </c>
    </row>
    <row r="5602" spans="1:14" ht="22.5" customHeight="1" x14ac:dyDescent="0.2">
      <c r="A5602">
        <v>70990</v>
      </c>
      <c r="B5602" t="s">
        <v>28740</v>
      </c>
      <c r="C5602" s="15" t="s">
        <v>28741</v>
      </c>
      <c r="D5602" s="15" t="s">
        <v>28742</v>
      </c>
      <c r="E5602">
        <v>7800</v>
      </c>
      <c r="F5602">
        <v>12500</v>
      </c>
      <c r="H5602" t="s">
        <v>747</v>
      </c>
      <c r="K5602" s="16">
        <f t="shared" si="261"/>
        <v>8736</v>
      </c>
      <c r="L5602" s="16">
        <f t="shared" si="262"/>
        <v>9195.78947368421</v>
      </c>
      <c r="M5602" s="16">
        <f t="shared" si="263"/>
        <v>10449.760765550238</v>
      </c>
      <c r="N5602" t="e">
        <f>INDEX(XML!$A$2:$R$782,MATCH(C5602,XML!$D$2:$D$737,0),2)</f>
        <v>#N/A</v>
      </c>
    </row>
    <row r="5603" spans="1:14" ht="22.5" customHeight="1" x14ac:dyDescent="0.2">
      <c r="A5603">
        <v>70992</v>
      </c>
      <c r="B5603" t="s">
        <v>28746</v>
      </c>
      <c r="C5603" s="15" t="s">
        <v>28747</v>
      </c>
      <c r="D5603" s="15" t="s">
        <v>28748</v>
      </c>
      <c r="E5603">
        <v>10700</v>
      </c>
      <c r="F5603">
        <v>17200</v>
      </c>
      <c r="H5603" t="s">
        <v>747</v>
      </c>
      <c r="K5603" s="16">
        <f t="shared" si="261"/>
        <v>11984</v>
      </c>
      <c r="L5603" s="16">
        <f t="shared" si="262"/>
        <v>12614.736842105263</v>
      </c>
      <c r="M5603" s="16">
        <f t="shared" si="263"/>
        <v>14334.928229665071</v>
      </c>
      <c r="N5603" t="e">
        <f>INDEX(XML!$A$2:$R$782,MATCH(C5603,XML!$D$2:$D$737,0),2)</f>
        <v>#N/A</v>
      </c>
    </row>
    <row r="5604" spans="1:14" ht="22.5" customHeight="1" x14ac:dyDescent="0.2">
      <c r="A5604">
        <v>70991</v>
      </c>
      <c r="B5604" t="s">
        <v>28743</v>
      </c>
      <c r="C5604" s="15" t="s">
        <v>28744</v>
      </c>
      <c r="D5604" s="15" t="s">
        <v>28745</v>
      </c>
      <c r="E5604">
        <v>10700</v>
      </c>
      <c r="F5604">
        <v>17200</v>
      </c>
      <c r="H5604" t="s">
        <v>747</v>
      </c>
      <c r="K5604" s="16">
        <f t="shared" si="261"/>
        <v>11984</v>
      </c>
      <c r="L5604" s="16">
        <f t="shared" si="262"/>
        <v>12614.736842105263</v>
      </c>
      <c r="M5604" s="16">
        <f t="shared" si="263"/>
        <v>14334.928229665071</v>
      </c>
      <c r="N5604" t="e">
        <f>INDEX(XML!$A$2:$R$782,MATCH(C5604,XML!$D$2:$D$737,0),2)</f>
        <v>#N/A</v>
      </c>
    </row>
    <row r="5605" spans="1:14" ht="22.5" customHeight="1" x14ac:dyDescent="0.25">
      <c r="A5605" s="184" t="s">
        <v>6523</v>
      </c>
      <c r="B5605" s="184"/>
      <c r="C5605" s="185"/>
      <c r="D5605" s="185"/>
      <c r="E5605" s="184"/>
      <c r="F5605" s="184"/>
      <c r="G5605" s="184"/>
      <c r="H5605" s="184"/>
      <c r="I5605" s="184"/>
      <c r="J5605" s="184"/>
      <c r="K5605" s="16">
        <f t="shared" si="261"/>
        <v>0</v>
      </c>
      <c r="L5605" s="16">
        <f t="shared" si="262"/>
        <v>0</v>
      </c>
      <c r="M5605" s="16">
        <f t="shared" si="263"/>
        <v>0</v>
      </c>
      <c r="N5605" t="e">
        <f>INDEX(XML!$A$2:$R$782,MATCH(C5605,XML!$D$2:$D$737,0),2)</f>
        <v>#N/A</v>
      </c>
    </row>
    <row r="5606" spans="1:14" ht="45" x14ac:dyDescent="0.2">
      <c r="A5606">
        <v>77672</v>
      </c>
      <c r="B5606" t="s">
        <v>36342</v>
      </c>
      <c r="C5606" s="15" t="s">
        <v>36343</v>
      </c>
      <c r="D5606" s="15" t="s">
        <v>36344</v>
      </c>
      <c r="E5606">
        <v>10730</v>
      </c>
      <c r="F5606">
        <v>15000</v>
      </c>
      <c r="K5606" s="16">
        <f t="shared" si="261"/>
        <v>12017.6</v>
      </c>
      <c r="L5606" s="16">
        <f t="shared" si="262"/>
        <v>12650.105263157895</v>
      </c>
      <c r="M5606" s="16">
        <f t="shared" si="263"/>
        <v>14375.11961722488</v>
      </c>
      <c r="N5606" t="e">
        <f>INDEX(XML!$A$2:$R$782,MATCH(C5606,XML!$D$2:$D$737,0),2)</f>
        <v>#N/A</v>
      </c>
    </row>
    <row r="5607" spans="1:14" ht="33.75" x14ac:dyDescent="0.2">
      <c r="A5607">
        <v>77673</v>
      </c>
      <c r="B5607" t="s">
        <v>36345</v>
      </c>
      <c r="C5607" s="15" t="s">
        <v>36346</v>
      </c>
      <c r="D5607" s="15" t="s">
        <v>36347</v>
      </c>
      <c r="E5607">
        <v>5700</v>
      </c>
      <c r="F5607">
        <v>7900</v>
      </c>
      <c r="H5607">
        <v>3</v>
      </c>
      <c r="K5607" s="16">
        <f t="shared" si="261"/>
        <v>6384</v>
      </c>
      <c r="L5607" s="16">
        <f t="shared" si="262"/>
        <v>6720</v>
      </c>
      <c r="M5607" s="16">
        <f t="shared" si="263"/>
        <v>7636.363636363636</v>
      </c>
      <c r="N5607" t="e">
        <f>INDEX(XML!$A$2:$R$782,MATCH(C5607,XML!$D$2:$D$737,0),2)</f>
        <v>#N/A</v>
      </c>
    </row>
    <row r="5608" spans="1:14" ht="33.75" x14ac:dyDescent="0.2">
      <c r="A5608">
        <v>77674</v>
      </c>
      <c r="B5608" t="s">
        <v>36348</v>
      </c>
      <c r="C5608" s="15" t="s">
        <v>36349</v>
      </c>
      <c r="D5608" s="15" t="s">
        <v>36350</v>
      </c>
      <c r="E5608">
        <v>5700</v>
      </c>
      <c r="F5608">
        <v>7980</v>
      </c>
      <c r="K5608" s="16">
        <f t="shared" si="261"/>
        <v>6384</v>
      </c>
      <c r="L5608" s="16">
        <f t="shared" si="262"/>
        <v>6720</v>
      </c>
      <c r="M5608" s="16">
        <f t="shared" si="263"/>
        <v>7636.363636363636</v>
      </c>
      <c r="N5608" t="e">
        <f>INDEX(XML!$A$2:$R$782,MATCH(C5608,XML!$D$2:$D$737,0),2)</f>
        <v>#N/A</v>
      </c>
    </row>
    <row r="5609" spans="1:14" ht="56.25" x14ac:dyDescent="0.2">
      <c r="A5609">
        <v>79036</v>
      </c>
      <c r="B5609" t="s">
        <v>45145</v>
      </c>
      <c r="C5609" s="15" t="s">
        <v>45146</v>
      </c>
      <c r="D5609" s="15" t="s">
        <v>45147</v>
      </c>
      <c r="E5609">
        <v>68100</v>
      </c>
      <c r="F5609">
        <v>89300</v>
      </c>
      <c r="H5609">
        <v>7</v>
      </c>
      <c r="K5609" s="16">
        <f t="shared" si="261"/>
        <v>72867</v>
      </c>
      <c r="L5609" s="16">
        <f t="shared" si="262"/>
        <v>76702.105263157893</v>
      </c>
      <c r="M5609" s="16">
        <f t="shared" si="263"/>
        <v>87161.483253588522</v>
      </c>
      <c r="N5609" t="e">
        <f>INDEX(XML!$A$2:$R$782,MATCH(C5609,XML!$D$2:$D$737,0),2)</f>
        <v>#N/A</v>
      </c>
    </row>
    <row r="5610" spans="1:14" ht="56.25" x14ac:dyDescent="0.2">
      <c r="A5610">
        <v>79040</v>
      </c>
      <c r="B5610" t="s">
        <v>41132</v>
      </c>
      <c r="C5610" s="15" t="s">
        <v>41133</v>
      </c>
      <c r="D5610" s="15" t="s">
        <v>41134</v>
      </c>
      <c r="E5610">
        <v>88400</v>
      </c>
      <c r="F5610">
        <v>121600</v>
      </c>
      <c r="H5610">
        <v>31</v>
      </c>
      <c r="K5610" s="16">
        <f t="shared" si="261"/>
        <v>94588</v>
      </c>
      <c r="L5610" s="16">
        <f t="shared" si="262"/>
        <v>99566.31578947368</v>
      </c>
      <c r="M5610" s="16">
        <f t="shared" si="263"/>
        <v>113143.54066985645</v>
      </c>
      <c r="N5610" t="e">
        <f>INDEX(XML!$A$2:$R$782,MATCH(C5610,XML!$D$2:$D$737,0),2)</f>
        <v>#N/A</v>
      </c>
    </row>
    <row r="5611" spans="1:14" ht="56.25" x14ac:dyDescent="0.2">
      <c r="A5611">
        <v>79030</v>
      </c>
      <c r="B5611" t="s">
        <v>45130</v>
      </c>
      <c r="C5611" s="15" t="s">
        <v>45131</v>
      </c>
      <c r="D5611" s="15" t="s">
        <v>45132</v>
      </c>
      <c r="E5611">
        <v>62100</v>
      </c>
      <c r="F5611">
        <v>81400</v>
      </c>
      <c r="H5611">
        <v>5</v>
      </c>
      <c r="K5611" s="16">
        <f t="shared" si="261"/>
        <v>66447</v>
      </c>
      <c r="L5611" s="16">
        <f t="shared" si="262"/>
        <v>69944.210526315786</v>
      </c>
      <c r="M5611" s="16">
        <f t="shared" si="263"/>
        <v>79482.05741626794</v>
      </c>
      <c r="N5611" t="e">
        <f>INDEX(XML!$A$2:$R$782,MATCH(C5611,XML!$D$2:$D$737,0),2)</f>
        <v>#N/A</v>
      </c>
    </row>
    <row r="5612" spans="1:14" ht="22.5" customHeight="1" x14ac:dyDescent="0.2">
      <c r="A5612">
        <v>79031</v>
      </c>
      <c r="B5612" t="s">
        <v>45133</v>
      </c>
      <c r="C5612" s="15" t="s">
        <v>45134</v>
      </c>
      <c r="D5612" s="15" t="s">
        <v>45135</v>
      </c>
      <c r="E5612">
        <v>72200</v>
      </c>
      <c r="F5612">
        <v>94600</v>
      </c>
      <c r="K5612" s="16">
        <f t="shared" si="261"/>
        <v>77254</v>
      </c>
      <c r="L5612" s="16">
        <f t="shared" si="262"/>
        <v>81320</v>
      </c>
      <c r="M5612" s="16">
        <f t="shared" si="263"/>
        <v>92409.090909090912</v>
      </c>
      <c r="N5612" t="e">
        <f>INDEX(XML!$A$2:$R$782,MATCH(C5612,XML!$D$2:$D$737,0),2)</f>
        <v>#N/A</v>
      </c>
    </row>
    <row r="5613" spans="1:14" ht="56.25" x14ac:dyDescent="0.2">
      <c r="A5613">
        <v>79032</v>
      </c>
      <c r="B5613" t="s">
        <v>47212</v>
      </c>
      <c r="C5613" s="15" t="s">
        <v>47213</v>
      </c>
      <c r="D5613" s="15" t="s">
        <v>47214</v>
      </c>
      <c r="E5613">
        <v>225000</v>
      </c>
      <c r="F5613">
        <v>292500</v>
      </c>
      <c r="H5613">
        <v>6</v>
      </c>
      <c r="K5613" s="16">
        <f t="shared" si="261"/>
        <v>240750</v>
      </c>
      <c r="L5613" s="16">
        <f t="shared" si="262"/>
        <v>253421.05263157896</v>
      </c>
      <c r="M5613" s="16">
        <f t="shared" si="263"/>
        <v>287978.46889952157</v>
      </c>
      <c r="N5613" t="e">
        <f>INDEX(XML!$A$2:$R$782,MATCH(C5613,XML!$D$2:$D$737,0),2)</f>
        <v>#N/A</v>
      </c>
    </row>
    <row r="5614" spans="1:14" ht="22.5" customHeight="1" x14ac:dyDescent="0.2">
      <c r="A5614">
        <v>79033</v>
      </c>
      <c r="B5614" t="s">
        <v>45136</v>
      </c>
      <c r="C5614" s="15" t="s">
        <v>45137</v>
      </c>
      <c r="D5614" s="15" t="s">
        <v>45138</v>
      </c>
      <c r="E5614">
        <v>44200</v>
      </c>
      <c r="F5614">
        <v>58000</v>
      </c>
      <c r="H5614">
        <v>5</v>
      </c>
      <c r="K5614" s="16">
        <f t="shared" si="261"/>
        <v>49504</v>
      </c>
      <c r="L5614" s="16">
        <f t="shared" si="262"/>
        <v>52109.473684210527</v>
      </c>
      <c r="M5614" s="16">
        <f t="shared" si="263"/>
        <v>59215.311004784686</v>
      </c>
      <c r="N5614" t="e">
        <f>INDEX(XML!$A$2:$R$782,MATCH(C5614,XML!$D$2:$D$737,0),2)</f>
        <v>#N/A</v>
      </c>
    </row>
    <row r="5615" spans="1:14" ht="56.25" x14ac:dyDescent="0.2">
      <c r="A5615">
        <v>79034</v>
      </c>
      <c r="B5615" t="s">
        <v>45139</v>
      </c>
      <c r="C5615" s="15" t="s">
        <v>45140</v>
      </c>
      <c r="D5615" s="15" t="s">
        <v>45141</v>
      </c>
      <c r="E5615">
        <v>45000</v>
      </c>
      <c r="F5615">
        <v>63800</v>
      </c>
      <c r="H5615">
        <v>10</v>
      </c>
      <c r="K5615" s="16">
        <f t="shared" si="261"/>
        <v>50400</v>
      </c>
      <c r="L5615" s="16">
        <f t="shared" si="262"/>
        <v>53052.631578947367</v>
      </c>
      <c r="M5615" s="16">
        <f t="shared" si="263"/>
        <v>60287.081339712924</v>
      </c>
      <c r="N5615" t="e">
        <f>INDEX(XML!$A$2:$R$782,MATCH(C5615,XML!$D$2:$D$737,0),2)</f>
        <v>#N/A</v>
      </c>
    </row>
    <row r="5616" spans="1:14" ht="56.25" x14ac:dyDescent="0.2">
      <c r="A5616">
        <v>79039</v>
      </c>
      <c r="B5616" t="s">
        <v>45153</v>
      </c>
      <c r="C5616" s="15" t="s">
        <v>45154</v>
      </c>
      <c r="D5616" s="15" t="s">
        <v>45155</v>
      </c>
      <c r="E5616">
        <v>78000</v>
      </c>
      <c r="F5616">
        <v>102200</v>
      </c>
      <c r="H5616">
        <v>15</v>
      </c>
      <c r="K5616" s="16">
        <f t="shared" si="261"/>
        <v>83460</v>
      </c>
      <c r="L5616" s="16">
        <f t="shared" si="262"/>
        <v>87852.631578947374</v>
      </c>
      <c r="M5616" s="16">
        <f t="shared" si="263"/>
        <v>99832.535885167483</v>
      </c>
      <c r="N5616" t="e">
        <f>INDEX(XML!$A$2:$R$782,MATCH(C5616,XML!$D$2:$D$737,0),2)</f>
        <v>#N/A</v>
      </c>
    </row>
    <row r="5617" spans="1:14" ht="56.25" x14ac:dyDescent="0.2">
      <c r="A5617">
        <v>79035</v>
      </c>
      <c r="B5617" t="s">
        <v>45142</v>
      </c>
      <c r="C5617" s="15" t="s">
        <v>45143</v>
      </c>
      <c r="D5617" s="15" t="s">
        <v>45144</v>
      </c>
      <c r="E5617">
        <v>76700</v>
      </c>
      <c r="F5617">
        <v>100500</v>
      </c>
      <c r="K5617" s="16">
        <f t="shared" si="261"/>
        <v>82069</v>
      </c>
      <c r="L5617" s="16">
        <f t="shared" si="262"/>
        <v>86388.421052631573</v>
      </c>
      <c r="M5617" s="16">
        <f t="shared" si="263"/>
        <v>98168.660287081322</v>
      </c>
      <c r="N5617" t="e">
        <f>INDEX(XML!$A$2:$R$782,MATCH(C5617,XML!$D$2:$D$737,0),2)</f>
        <v>#N/A</v>
      </c>
    </row>
    <row r="5618" spans="1:14" ht="123.75" x14ac:dyDescent="0.2">
      <c r="A5618">
        <v>79037</v>
      </c>
      <c r="B5618" t="s">
        <v>45148</v>
      </c>
      <c r="C5618" s="15" t="s">
        <v>45149</v>
      </c>
      <c r="D5618" s="15" t="s">
        <v>45410</v>
      </c>
      <c r="E5618">
        <v>59400</v>
      </c>
      <c r="F5618">
        <v>77900</v>
      </c>
      <c r="H5618">
        <v>18</v>
      </c>
      <c r="K5618" s="16">
        <f t="shared" si="261"/>
        <v>63558</v>
      </c>
      <c r="L5618" s="16">
        <f t="shared" si="262"/>
        <v>66903.15789473684</v>
      </c>
      <c r="M5618" s="16">
        <f t="shared" si="263"/>
        <v>76026.31578947368</v>
      </c>
      <c r="N5618" t="e">
        <f>INDEX(XML!$A$2:$R$782,MATCH(C5618,XML!$D$2:$D$737,0),2)</f>
        <v>#N/A</v>
      </c>
    </row>
    <row r="5619" spans="1:14" ht="45" x14ac:dyDescent="0.2">
      <c r="A5619">
        <v>79041</v>
      </c>
      <c r="B5619" t="s">
        <v>45156</v>
      </c>
      <c r="C5619" s="15" t="s">
        <v>46302</v>
      </c>
      <c r="D5619" s="15" t="s">
        <v>46303</v>
      </c>
      <c r="E5619">
        <v>185900</v>
      </c>
      <c r="F5619">
        <v>243600</v>
      </c>
      <c r="K5619" s="16">
        <f t="shared" si="261"/>
        <v>198913</v>
      </c>
      <c r="L5619" s="16">
        <f t="shared" si="262"/>
        <v>209382.10526315789</v>
      </c>
      <c r="M5619" s="16">
        <f t="shared" si="263"/>
        <v>237934.21052631579</v>
      </c>
      <c r="N5619" t="e">
        <f>INDEX(XML!$A$2:$R$782,MATCH(C5619,XML!$D$2:$D$737,0),2)</f>
        <v>#N/A</v>
      </c>
    </row>
    <row r="5620" spans="1:14" ht="78.75" x14ac:dyDescent="0.2">
      <c r="A5620">
        <v>79038</v>
      </c>
      <c r="B5620" t="s">
        <v>45150</v>
      </c>
      <c r="C5620" s="15" t="s">
        <v>45151</v>
      </c>
      <c r="D5620" s="15" t="s">
        <v>45152</v>
      </c>
      <c r="E5620">
        <v>4600</v>
      </c>
      <c r="F5620">
        <v>6100</v>
      </c>
      <c r="K5620" s="16">
        <f t="shared" si="261"/>
        <v>5152</v>
      </c>
      <c r="L5620" s="16">
        <f t="shared" si="262"/>
        <v>5423.1578947368425</v>
      </c>
      <c r="M5620" s="16">
        <f t="shared" si="263"/>
        <v>6162.6794258373211</v>
      </c>
      <c r="N5620" t="e">
        <f>INDEX(XML!$A$2:$R$782,MATCH(C5620,XML!$D$2:$D$737,0),2)</f>
        <v>#N/A</v>
      </c>
    </row>
    <row r="5621" spans="1:14" ht="56.25" x14ac:dyDescent="0.2">
      <c r="A5621">
        <v>22050</v>
      </c>
      <c r="B5621" t="s">
        <v>6524</v>
      </c>
      <c r="C5621" s="15" t="s">
        <v>38967</v>
      </c>
      <c r="D5621" s="15" t="s">
        <v>38968</v>
      </c>
      <c r="E5621">
        <v>3438</v>
      </c>
      <c r="F5621">
        <v>11362</v>
      </c>
      <c r="H5621">
        <v>4</v>
      </c>
      <c r="K5621" s="16">
        <f t="shared" si="261"/>
        <v>3850.56</v>
      </c>
      <c r="L5621" s="16">
        <f t="shared" si="262"/>
        <v>4053.2210526315789</v>
      </c>
      <c r="M5621" s="16">
        <f t="shared" si="263"/>
        <v>4605.9330143540665</v>
      </c>
      <c r="N5621" t="e">
        <f>INDEX(XML!$A$2:$R$782,MATCH(C5621,XML!$D$2:$D$737,0),2)</f>
        <v>#N/A</v>
      </c>
    </row>
    <row r="5622" spans="1:14" ht="56.25" x14ac:dyDescent="0.2">
      <c r="A5622">
        <v>22051</v>
      </c>
      <c r="B5622" t="s">
        <v>6525</v>
      </c>
      <c r="C5622" s="15" t="s">
        <v>38969</v>
      </c>
      <c r="D5622" s="15" t="s">
        <v>38970</v>
      </c>
      <c r="E5622">
        <v>3438</v>
      </c>
      <c r="F5622">
        <v>14748</v>
      </c>
      <c r="H5622">
        <v>3</v>
      </c>
      <c r="K5622" s="16">
        <f t="shared" si="261"/>
        <v>3850.56</v>
      </c>
      <c r="L5622" s="16">
        <f t="shared" si="262"/>
        <v>4053.2210526315789</v>
      </c>
      <c r="M5622" s="16">
        <f t="shared" si="263"/>
        <v>4605.9330143540665</v>
      </c>
      <c r="N5622" t="e">
        <f>INDEX(XML!$A$2:$R$782,MATCH(C5622,XML!$D$2:$D$737,0),2)</f>
        <v>#N/A</v>
      </c>
    </row>
    <row r="5623" spans="1:14" ht="22.5" x14ac:dyDescent="0.2">
      <c r="A5623">
        <v>12491</v>
      </c>
      <c r="B5623" t="s">
        <v>6526</v>
      </c>
      <c r="C5623" s="15" t="s">
        <v>6527</v>
      </c>
      <c r="D5623" s="15" t="s">
        <v>6528</v>
      </c>
      <c r="E5623">
        <v>23613</v>
      </c>
      <c r="F5623">
        <v>57828</v>
      </c>
      <c r="K5623" s="16">
        <f t="shared" si="261"/>
        <v>26446.560000000001</v>
      </c>
      <c r="L5623" s="16">
        <f t="shared" si="262"/>
        <v>27838.484210526316</v>
      </c>
      <c r="M5623" s="16">
        <f t="shared" si="263"/>
        <v>31634.641148325358</v>
      </c>
      <c r="N5623" t="e">
        <f>INDEX(XML!$A$2:$R$782,MATCH(C5623,XML!$D$2:$D$737,0),2)</f>
        <v>#N/A</v>
      </c>
    </row>
    <row r="5624" spans="1:14" ht="22.5" customHeight="1" x14ac:dyDescent="0.2">
      <c r="A5624">
        <v>12490</v>
      </c>
      <c r="B5624" t="s">
        <v>6529</v>
      </c>
      <c r="C5624" s="15" t="s">
        <v>6530</v>
      </c>
      <c r="D5624" s="15" t="s">
        <v>6531</v>
      </c>
      <c r="E5624">
        <v>26473</v>
      </c>
      <c r="F5624">
        <v>65054</v>
      </c>
      <c r="H5624">
        <v>5</v>
      </c>
      <c r="K5624" s="16">
        <f t="shared" si="261"/>
        <v>29649.759999999998</v>
      </c>
      <c r="L5624" s="16">
        <f t="shared" si="262"/>
        <v>31210.273684210526</v>
      </c>
      <c r="M5624" s="16">
        <f t="shared" si="263"/>
        <v>35466.220095693781</v>
      </c>
      <c r="N5624" t="e">
        <f>INDEX(XML!$A$2:$R$782,MATCH(C5624,XML!$D$2:$D$737,0),2)</f>
        <v>#N/A</v>
      </c>
    </row>
    <row r="5625" spans="1:14" ht="15.75" x14ac:dyDescent="0.25">
      <c r="A5625" s="184" t="s">
        <v>5640</v>
      </c>
      <c r="B5625" s="184"/>
      <c r="C5625" s="185"/>
      <c r="D5625" s="185"/>
      <c r="E5625" s="184"/>
      <c r="F5625" s="184"/>
      <c r="G5625" s="184"/>
      <c r="H5625" s="184"/>
      <c r="I5625" s="184"/>
      <c r="J5625" s="184"/>
      <c r="K5625" s="16">
        <f t="shared" si="261"/>
        <v>0</v>
      </c>
      <c r="L5625" s="16">
        <f t="shared" si="262"/>
        <v>0</v>
      </c>
      <c r="M5625" s="16">
        <f t="shared" si="263"/>
        <v>0</v>
      </c>
      <c r="N5625" t="e">
        <f>INDEX(XML!$A$2:$R$782,MATCH(C5625,XML!$D$2:$D$737,0),2)</f>
        <v>#N/A</v>
      </c>
    </row>
    <row r="5626" spans="1:14" ht="56.25" x14ac:dyDescent="0.2">
      <c r="A5626">
        <v>24594</v>
      </c>
      <c r="B5626" t="s">
        <v>5647</v>
      </c>
      <c r="C5626" s="15" t="s">
        <v>5648</v>
      </c>
      <c r="D5626" s="15" t="s">
        <v>5649</v>
      </c>
      <c r="E5626">
        <v>399492</v>
      </c>
      <c r="F5626">
        <v>519340</v>
      </c>
      <c r="K5626" s="16">
        <f t="shared" si="261"/>
        <v>427456.44</v>
      </c>
      <c r="L5626" s="16">
        <f t="shared" si="262"/>
        <v>449954.14736842108</v>
      </c>
      <c r="M5626" s="16">
        <f t="shared" si="263"/>
        <v>511311.53110047855</v>
      </c>
      <c r="N5626" t="e">
        <f>INDEX(XML!$A$2:$R$782,MATCH(C5626,XML!$D$2:$D$737,0),2)</f>
        <v>#N/A</v>
      </c>
    </row>
    <row r="5627" spans="1:14" ht="67.5" x14ac:dyDescent="0.2">
      <c r="A5627">
        <v>23576</v>
      </c>
      <c r="B5627" t="s">
        <v>5650</v>
      </c>
      <c r="C5627" s="15" t="s">
        <v>5651</v>
      </c>
      <c r="D5627" s="15" t="s">
        <v>5652</v>
      </c>
      <c r="E5627">
        <v>508250</v>
      </c>
      <c r="F5627">
        <v>609900</v>
      </c>
      <c r="K5627" s="16">
        <f t="shared" si="261"/>
        <v>543827.5</v>
      </c>
      <c r="L5627" s="16">
        <f t="shared" si="262"/>
        <v>572450</v>
      </c>
      <c r="M5627" s="16">
        <f t="shared" si="263"/>
        <v>650511.36363636365</v>
      </c>
      <c r="N5627" t="e">
        <f>INDEX(XML!$A$2:$R$782,MATCH(C5627,XML!$D$2:$D$737,0),2)</f>
        <v>#N/A</v>
      </c>
    </row>
    <row r="5628" spans="1:14" ht="33.75" customHeight="1" x14ac:dyDescent="0.2">
      <c r="A5628">
        <v>24595</v>
      </c>
      <c r="B5628" t="s">
        <v>5644</v>
      </c>
      <c r="C5628" s="15" t="s">
        <v>5645</v>
      </c>
      <c r="D5628" s="15" t="s">
        <v>5646</v>
      </c>
      <c r="E5628">
        <v>1</v>
      </c>
      <c r="F5628">
        <v>1</v>
      </c>
      <c r="K5628" s="16">
        <f t="shared" si="261"/>
        <v>1.1200000000000001</v>
      </c>
      <c r="L5628" s="16">
        <f t="shared" si="262"/>
        <v>1.1789473684210527</v>
      </c>
      <c r="M5628" s="16">
        <f t="shared" si="263"/>
        <v>1.3397129186602872</v>
      </c>
      <c r="N5628" t="e">
        <f>INDEX(XML!$A$2:$R$782,MATCH(C5628,XML!$D$2:$D$737,0),2)</f>
        <v>#N/A</v>
      </c>
    </row>
    <row r="5629" spans="1:14" ht="33.75" customHeight="1" x14ac:dyDescent="0.2">
      <c r="A5629">
        <v>24642</v>
      </c>
      <c r="B5629" t="s">
        <v>5641</v>
      </c>
      <c r="C5629" s="15" t="s">
        <v>5642</v>
      </c>
      <c r="D5629" s="15" t="s">
        <v>5643</v>
      </c>
      <c r="E5629">
        <v>1</v>
      </c>
      <c r="F5629">
        <v>1</v>
      </c>
      <c r="K5629" s="16">
        <f t="shared" si="261"/>
        <v>1.1200000000000001</v>
      </c>
      <c r="L5629" s="16">
        <f t="shared" si="262"/>
        <v>1.1789473684210527</v>
      </c>
      <c r="M5629" s="16">
        <f t="shared" si="263"/>
        <v>1.3397129186602872</v>
      </c>
      <c r="N5629" t="e">
        <f>INDEX(XML!$A$2:$R$782,MATCH(C5629,XML!$D$2:$D$737,0),2)</f>
        <v>#N/A</v>
      </c>
    </row>
    <row r="5630" spans="1:14" ht="33.75" customHeight="1" x14ac:dyDescent="0.2">
      <c r="A5630">
        <v>23606</v>
      </c>
      <c r="B5630" t="s">
        <v>5656</v>
      </c>
      <c r="C5630" s="15" t="s">
        <v>5657</v>
      </c>
      <c r="D5630" s="15" t="s">
        <v>5658</v>
      </c>
      <c r="E5630">
        <v>436464</v>
      </c>
      <c r="F5630">
        <v>535880</v>
      </c>
      <c r="K5630" s="16">
        <f t="shared" si="261"/>
        <v>467016.48</v>
      </c>
      <c r="L5630" s="16">
        <f t="shared" si="262"/>
        <v>491596.2947368421</v>
      </c>
      <c r="M5630" s="16">
        <f t="shared" si="263"/>
        <v>558632.1531100478</v>
      </c>
      <c r="N5630" t="e">
        <f>INDEX(XML!$A$2:$R$782,MATCH(C5630,XML!$D$2:$D$737,0),2)</f>
        <v>#N/A</v>
      </c>
    </row>
    <row r="5631" spans="1:14" ht="33.75" customHeight="1" x14ac:dyDescent="0.2">
      <c r="A5631">
        <v>23607</v>
      </c>
      <c r="B5631" t="s">
        <v>5659</v>
      </c>
      <c r="C5631" s="15" t="s">
        <v>5660</v>
      </c>
      <c r="D5631" s="15" t="s">
        <v>5661</v>
      </c>
      <c r="E5631">
        <v>613110</v>
      </c>
      <c r="F5631">
        <v>733961</v>
      </c>
      <c r="K5631" s="16">
        <f t="shared" si="261"/>
        <v>656027.69999999995</v>
      </c>
      <c r="L5631" s="16">
        <f t="shared" si="262"/>
        <v>690555.47368421045</v>
      </c>
      <c r="M5631" s="16">
        <f t="shared" si="263"/>
        <v>784722.12918660278</v>
      </c>
      <c r="N5631" t="e">
        <f>INDEX(XML!$A$2:$R$782,MATCH(C5631,XML!$D$2:$D$737,0),2)</f>
        <v>#N/A</v>
      </c>
    </row>
    <row r="5632" spans="1:14" ht="33.75" customHeight="1" x14ac:dyDescent="0.2">
      <c r="A5632">
        <v>24644</v>
      </c>
      <c r="B5632" t="s">
        <v>5653</v>
      </c>
      <c r="C5632" s="15" t="s">
        <v>5654</v>
      </c>
      <c r="D5632" s="15" t="s">
        <v>5655</v>
      </c>
      <c r="E5632">
        <v>1</v>
      </c>
      <c r="F5632">
        <v>1</v>
      </c>
      <c r="K5632" s="16">
        <f t="shared" si="261"/>
        <v>1.1200000000000001</v>
      </c>
      <c r="L5632" s="16">
        <f t="shared" si="262"/>
        <v>1.1789473684210527</v>
      </c>
      <c r="M5632" s="16">
        <f t="shared" si="263"/>
        <v>1.3397129186602872</v>
      </c>
      <c r="N5632" t="e">
        <f>INDEX(XML!$A$2:$R$782,MATCH(C5632,XML!$D$2:$D$737,0),2)</f>
        <v>#N/A</v>
      </c>
    </row>
    <row r="5633" spans="1:14" ht="33.75" customHeight="1" x14ac:dyDescent="0.2">
      <c r="A5633">
        <v>24648</v>
      </c>
      <c r="B5633" t="s">
        <v>5662</v>
      </c>
      <c r="C5633" s="15" t="s">
        <v>5663</v>
      </c>
      <c r="D5633" s="15" t="s">
        <v>5664</v>
      </c>
      <c r="E5633">
        <v>1</v>
      </c>
      <c r="F5633">
        <v>1</v>
      </c>
      <c r="K5633" s="16">
        <f t="shared" si="261"/>
        <v>1.1200000000000001</v>
      </c>
      <c r="L5633" s="16">
        <f t="shared" si="262"/>
        <v>1.1789473684210527</v>
      </c>
      <c r="M5633" s="16">
        <f t="shared" si="263"/>
        <v>1.3397129186602872</v>
      </c>
      <c r="N5633" t="e">
        <f>INDEX(XML!$A$2:$R$782,MATCH(C5633,XML!$D$2:$D$737,0),2)</f>
        <v>#N/A</v>
      </c>
    </row>
    <row r="5634" spans="1:14" ht="22.5" customHeight="1" x14ac:dyDescent="0.2">
      <c r="A5634">
        <v>23604</v>
      </c>
      <c r="B5634" t="s">
        <v>5665</v>
      </c>
      <c r="C5634" s="15" t="s">
        <v>5666</v>
      </c>
      <c r="D5634" s="15" t="s">
        <v>5667</v>
      </c>
      <c r="E5634">
        <v>504505</v>
      </c>
      <c r="F5634">
        <v>605406</v>
      </c>
      <c r="K5634" s="16">
        <f t="shared" si="261"/>
        <v>539820.35</v>
      </c>
      <c r="L5634" s="16">
        <f t="shared" si="262"/>
        <v>568231.94736842101</v>
      </c>
      <c r="M5634" s="16">
        <f t="shared" si="263"/>
        <v>645718.12200956931</v>
      </c>
      <c r="N5634" t="e">
        <f>INDEX(XML!$A$2:$R$782,MATCH(C5634,XML!$D$2:$D$737,0),2)</f>
        <v>#N/A</v>
      </c>
    </row>
    <row r="5635" spans="1:14" ht="56.25" x14ac:dyDescent="0.2">
      <c r="A5635">
        <v>23605</v>
      </c>
      <c r="B5635" t="s">
        <v>5668</v>
      </c>
      <c r="C5635" s="15" t="s">
        <v>5669</v>
      </c>
      <c r="D5635" s="15" t="s">
        <v>5670</v>
      </c>
      <c r="E5635">
        <v>679450</v>
      </c>
      <c r="F5635">
        <v>815340</v>
      </c>
      <c r="K5635" s="16">
        <f t="shared" si="261"/>
        <v>727011.5</v>
      </c>
      <c r="L5635" s="16">
        <f t="shared" si="262"/>
        <v>765275.26315789472</v>
      </c>
      <c r="M5635" s="16">
        <f t="shared" si="263"/>
        <v>869630.98086124402</v>
      </c>
      <c r="N5635" t="e">
        <f>INDEX(XML!$A$2:$R$782,MATCH(C5635,XML!$D$2:$D$737,0),2)</f>
        <v>#N/A</v>
      </c>
    </row>
    <row r="5636" spans="1:14" ht="56.25" x14ac:dyDescent="0.2">
      <c r="A5636">
        <v>24640</v>
      </c>
      <c r="B5636" t="s">
        <v>5674</v>
      </c>
      <c r="C5636" s="15" t="s">
        <v>5675</v>
      </c>
      <c r="D5636" s="15" t="s">
        <v>5676</v>
      </c>
      <c r="E5636">
        <v>1</v>
      </c>
      <c r="F5636">
        <v>1</v>
      </c>
      <c r="K5636" s="16">
        <f t="shared" si="261"/>
        <v>1.1200000000000001</v>
      </c>
      <c r="L5636" s="16">
        <f t="shared" si="262"/>
        <v>1.1789473684210527</v>
      </c>
      <c r="M5636" s="16">
        <f t="shared" si="263"/>
        <v>1.3397129186602872</v>
      </c>
      <c r="N5636" t="e">
        <f>INDEX(XML!$A$2:$R$782,MATCH(C5636,XML!$D$2:$D$737,0),2)</f>
        <v>#N/A</v>
      </c>
    </row>
    <row r="5637" spans="1:14" ht="22.5" customHeight="1" x14ac:dyDescent="0.2">
      <c r="A5637">
        <v>24643</v>
      </c>
      <c r="B5637" t="s">
        <v>5671</v>
      </c>
      <c r="C5637" s="15" t="s">
        <v>5672</v>
      </c>
      <c r="D5637" s="15" t="s">
        <v>5673</v>
      </c>
      <c r="E5637">
        <v>1</v>
      </c>
      <c r="F5637">
        <v>1</v>
      </c>
      <c r="K5637" s="16">
        <f t="shared" ref="K5637:K5700" si="264">IF(E5637&gt;49999,E5637+E5637*0.07,IF(E5637&lt;=49999,E5637+E5637*0.12))</f>
        <v>1.1200000000000001</v>
      </c>
      <c r="L5637" s="16">
        <f t="shared" ref="L5637:L5700" si="265">K5637*100/95</f>
        <v>1.1789473684210527</v>
      </c>
      <c r="M5637" s="16">
        <f t="shared" ref="M5637:M5700" si="266">IF(COUNTIF(C5637,"*Dahua*"),F5637-10,L5637*100/88)</f>
        <v>1.3397129186602872</v>
      </c>
      <c r="N5637" t="e">
        <f>INDEX(XML!$A$2:$R$782,MATCH(C5637,XML!$D$2:$D$737,0),2)</f>
        <v>#N/A</v>
      </c>
    </row>
    <row r="5638" spans="1:14" ht="56.25" x14ac:dyDescent="0.2">
      <c r="A5638">
        <v>24645</v>
      </c>
      <c r="B5638" t="s">
        <v>5677</v>
      </c>
      <c r="C5638" s="15" t="s">
        <v>5678</v>
      </c>
      <c r="D5638" s="15" t="s">
        <v>5679</v>
      </c>
      <c r="E5638">
        <v>1</v>
      </c>
      <c r="F5638">
        <v>1</v>
      </c>
      <c r="K5638" s="16">
        <f t="shared" si="264"/>
        <v>1.1200000000000001</v>
      </c>
      <c r="L5638" s="16">
        <f t="shared" si="265"/>
        <v>1.1789473684210527</v>
      </c>
      <c r="M5638" s="16">
        <f t="shared" si="266"/>
        <v>1.3397129186602872</v>
      </c>
      <c r="N5638" t="e">
        <f>INDEX(XML!$A$2:$R$782,MATCH(C5638,XML!$D$2:$D$737,0),2)</f>
        <v>#N/A</v>
      </c>
    </row>
    <row r="5639" spans="1:14" ht="67.5" x14ac:dyDescent="0.2">
      <c r="A5639">
        <v>24649</v>
      </c>
      <c r="B5639" t="s">
        <v>5683</v>
      </c>
      <c r="C5639" s="15" t="s">
        <v>5684</v>
      </c>
      <c r="D5639" s="15" t="s">
        <v>5685</v>
      </c>
      <c r="E5639">
        <v>1</v>
      </c>
      <c r="F5639">
        <v>1</v>
      </c>
      <c r="K5639" s="16">
        <f t="shared" si="264"/>
        <v>1.1200000000000001</v>
      </c>
      <c r="L5639" s="16">
        <f t="shared" si="265"/>
        <v>1.1789473684210527</v>
      </c>
      <c r="M5639" s="16">
        <f t="shared" si="266"/>
        <v>1.3397129186602872</v>
      </c>
      <c r="N5639" t="e">
        <f>INDEX(XML!$A$2:$R$782,MATCH(C5639,XML!$D$2:$D$737,0),2)</f>
        <v>#N/A</v>
      </c>
    </row>
    <row r="5640" spans="1:14" ht="56.25" x14ac:dyDescent="0.2">
      <c r="A5640">
        <v>23610</v>
      </c>
      <c r="B5640" t="s">
        <v>5686</v>
      </c>
      <c r="C5640" s="15" t="s">
        <v>5687</v>
      </c>
      <c r="D5640" s="15" t="s">
        <v>5688</v>
      </c>
      <c r="E5640">
        <v>1</v>
      </c>
      <c r="F5640">
        <v>1</v>
      </c>
      <c r="K5640" s="16">
        <f t="shared" si="264"/>
        <v>1.1200000000000001</v>
      </c>
      <c r="L5640" s="16">
        <f t="shared" si="265"/>
        <v>1.1789473684210527</v>
      </c>
      <c r="M5640" s="16">
        <f t="shared" si="266"/>
        <v>1.3397129186602872</v>
      </c>
      <c r="N5640" t="e">
        <f>INDEX(XML!$A$2:$R$782,MATCH(C5640,XML!$D$2:$D$737,0),2)</f>
        <v>#N/A</v>
      </c>
    </row>
    <row r="5641" spans="1:14" ht="56.25" x14ac:dyDescent="0.2">
      <c r="A5641">
        <v>24646</v>
      </c>
      <c r="B5641" t="s">
        <v>5680</v>
      </c>
      <c r="C5641" s="15" t="s">
        <v>5681</v>
      </c>
      <c r="D5641" s="15" t="s">
        <v>5682</v>
      </c>
      <c r="E5641">
        <v>1</v>
      </c>
      <c r="F5641">
        <v>1</v>
      </c>
      <c r="K5641" s="16">
        <f t="shared" si="264"/>
        <v>1.1200000000000001</v>
      </c>
      <c r="L5641" s="16">
        <f t="shared" si="265"/>
        <v>1.1789473684210527</v>
      </c>
      <c r="M5641" s="16">
        <f t="shared" si="266"/>
        <v>1.3397129186602872</v>
      </c>
      <c r="N5641" t="e">
        <f>INDEX(XML!$A$2:$R$782,MATCH(C5641,XML!$D$2:$D$737,0),2)</f>
        <v>#N/A</v>
      </c>
    </row>
    <row r="5642" spans="1:14" ht="22.5" x14ac:dyDescent="0.2">
      <c r="A5642">
        <v>9098</v>
      </c>
      <c r="B5642" t="s">
        <v>5689</v>
      </c>
      <c r="C5642" s="15" t="s">
        <v>5690</v>
      </c>
      <c r="D5642" s="15" t="s">
        <v>5691</v>
      </c>
      <c r="E5642">
        <v>103527</v>
      </c>
      <c r="F5642">
        <v>163192</v>
      </c>
      <c r="I5642">
        <v>1</v>
      </c>
      <c r="K5642" s="16">
        <f t="shared" si="264"/>
        <v>110773.89</v>
      </c>
      <c r="L5642" s="16">
        <f t="shared" si="265"/>
        <v>116604.0947368421</v>
      </c>
      <c r="M5642" s="16">
        <f t="shared" si="266"/>
        <v>132504.65311004783</v>
      </c>
      <c r="N5642" t="e">
        <f>INDEX(XML!$A$2:$R$782,MATCH(C5642,XML!$D$2:$D$737,0),2)</f>
        <v>#N/A</v>
      </c>
    </row>
    <row r="5643" spans="1:14" ht="33.75" x14ac:dyDescent="0.2">
      <c r="A5643">
        <v>12418</v>
      </c>
      <c r="B5643" t="s">
        <v>5692</v>
      </c>
      <c r="C5643" s="15" t="s">
        <v>5693</v>
      </c>
      <c r="D5643" s="15" t="s">
        <v>5694</v>
      </c>
      <c r="E5643">
        <v>130642</v>
      </c>
      <c r="F5643">
        <v>160191</v>
      </c>
      <c r="H5643">
        <v>1</v>
      </c>
      <c r="K5643" s="16">
        <f t="shared" si="264"/>
        <v>139786.94</v>
      </c>
      <c r="L5643" s="16">
        <f t="shared" si="265"/>
        <v>147144.14736842105</v>
      </c>
      <c r="M5643" s="16">
        <f t="shared" si="266"/>
        <v>167209.25837320575</v>
      </c>
      <c r="N5643" t="e">
        <f>INDEX(XML!$A$2:$R$782,MATCH(C5643,XML!$D$2:$D$737,0),2)</f>
        <v>#N/A</v>
      </c>
    </row>
    <row r="5644" spans="1:14" ht="22.5" x14ac:dyDescent="0.2">
      <c r="A5644">
        <v>9099</v>
      </c>
      <c r="B5644" t="s">
        <v>5695</v>
      </c>
      <c r="C5644" s="15" t="s">
        <v>5696</v>
      </c>
      <c r="D5644" s="15" t="s">
        <v>5697</v>
      </c>
      <c r="E5644">
        <v>72964</v>
      </c>
      <c r="F5644">
        <v>89454</v>
      </c>
      <c r="I5644">
        <v>1</v>
      </c>
      <c r="K5644" s="16">
        <f t="shared" si="264"/>
        <v>78071.48</v>
      </c>
      <c r="L5644" s="16">
        <f t="shared" si="265"/>
        <v>82180.505263157902</v>
      </c>
      <c r="M5644" s="16">
        <f t="shared" si="266"/>
        <v>93386.93779904308</v>
      </c>
      <c r="N5644" t="e">
        <f>INDEX(XML!$A$2:$R$782,MATCH(C5644,XML!$D$2:$D$737,0),2)</f>
        <v>#N/A</v>
      </c>
    </row>
    <row r="5645" spans="1:14" ht="33.75" x14ac:dyDescent="0.2">
      <c r="A5645">
        <v>9097</v>
      </c>
      <c r="B5645" t="s">
        <v>5698</v>
      </c>
      <c r="C5645" s="15" t="s">
        <v>5699</v>
      </c>
      <c r="D5645" s="15" t="s">
        <v>5700</v>
      </c>
      <c r="E5645">
        <v>12326</v>
      </c>
      <c r="F5645">
        <v>15134</v>
      </c>
      <c r="K5645" s="16">
        <f t="shared" si="264"/>
        <v>13805.119999999999</v>
      </c>
      <c r="L5645" s="16">
        <f t="shared" si="265"/>
        <v>14531.705263157895</v>
      </c>
      <c r="M5645" s="16">
        <f t="shared" si="266"/>
        <v>16513.301435406698</v>
      </c>
      <c r="N5645" t="e">
        <f>INDEX(XML!$A$2:$R$782,MATCH(C5645,XML!$D$2:$D$737,0),2)</f>
        <v>#N/A</v>
      </c>
    </row>
    <row r="5646" spans="1:14" ht="22.5" customHeight="1" x14ac:dyDescent="0.25">
      <c r="A5646" s="184" t="s">
        <v>6585</v>
      </c>
      <c r="B5646" s="184"/>
      <c r="C5646" s="185"/>
      <c r="D5646" s="185"/>
      <c r="E5646" s="184"/>
      <c r="F5646" s="184"/>
      <c r="G5646" s="184"/>
      <c r="H5646" s="184"/>
      <c r="I5646" s="184"/>
      <c r="J5646" s="184"/>
      <c r="K5646" s="16">
        <f t="shared" si="264"/>
        <v>0</v>
      </c>
      <c r="L5646" s="16">
        <f t="shared" si="265"/>
        <v>0</v>
      </c>
      <c r="M5646" s="16">
        <f t="shared" si="266"/>
        <v>0</v>
      </c>
      <c r="N5646" t="e">
        <f>INDEX(XML!$A$2:$R$782,MATCH(C5646,XML!$D$2:$D$737,0),2)</f>
        <v>#N/A</v>
      </c>
    </row>
    <row r="5647" spans="1:14" ht="45" x14ac:dyDescent="0.2">
      <c r="A5647">
        <v>80757</v>
      </c>
      <c r="B5647" t="s">
        <v>42230</v>
      </c>
      <c r="C5647" s="15" t="s">
        <v>42231</v>
      </c>
      <c r="D5647" s="15" t="s">
        <v>42232</v>
      </c>
      <c r="E5647">
        <v>64552</v>
      </c>
      <c r="F5647">
        <v>80690</v>
      </c>
      <c r="H5647">
        <v>4</v>
      </c>
      <c r="K5647" s="16">
        <f t="shared" si="264"/>
        <v>69070.64</v>
      </c>
      <c r="L5647" s="16">
        <f t="shared" si="265"/>
        <v>72705.936842105264</v>
      </c>
      <c r="M5647" s="16">
        <f t="shared" si="266"/>
        <v>82620.382775119622</v>
      </c>
      <c r="N5647" t="e">
        <f>INDEX(XML!$A$2:$R$782,MATCH(C5647,XML!$D$2:$D$737,0),2)</f>
        <v>#N/A</v>
      </c>
    </row>
    <row r="5648" spans="1:14" ht="33.75" x14ac:dyDescent="0.2">
      <c r="A5648">
        <v>64062</v>
      </c>
      <c r="B5648" t="s">
        <v>23061</v>
      </c>
      <c r="C5648" s="15" t="s">
        <v>23062</v>
      </c>
      <c r="D5648" s="15" t="s">
        <v>39476</v>
      </c>
      <c r="E5648">
        <v>9500</v>
      </c>
      <c r="F5648">
        <v>11500</v>
      </c>
      <c r="H5648">
        <v>19</v>
      </c>
      <c r="K5648" s="16">
        <f t="shared" si="264"/>
        <v>10640</v>
      </c>
      <c r="L5648" s="16">
        <f t="shared" si="265"/>
        <v>11200</v>
      </c>
      <c r="M5648" s="16">
        <f t="shared" si="266"/>
        <v>12727.272727272728</v>
      </c>
      <c r="N5648" t="e">
        <f>INDEX(XML!$A$2:$R$782,MATCH(C5648,XML!$D$2:$D$737,0),2)</f>
        <v>#N/A</v>
      </c>
    </row>
    <row r="5649" spans="1:14" ht="33.75" x14ac:dyDescent="0.2">
      <c r="A5649">
        <v>64061</v>
      </c>
      <c r="B5649" t="s">
        <v>23058</v>
      </c>
      <c r="C5649" s="15" t="s">
        <v>23059</v>
      </c>
      <c r="D5649" s="15" t="s">
        <v>23060</v>
      </c>
      <c r="E5649">
        <v>3949</v>
      </c>
      <c r="F5649">
        <v>5055</v>
      </c>
      <c r="H5649">
        <v>14</v>
      </c>
      <c r="K5649" s="16">
        <f t="shared" si="264"/>
        <v>4422.88</v>
      </c>
      <c r="L5649" s="16">
        <f t="shared" si="265"/>
        <v>4655.6631578947372</v>
      </c>
      <c r="M5649" s="16">
        <f t="shared" si="266"/>
        <v>5290.5263157894742</v>
      </c>
      <c r="N5649" t="e">
        <f>INDEX(XML!$A$2:$R$782,MATCH(C5649,XML!$D$2:$D$737,0),2)</f>
        <v>#N/A</v>
      </c>
    </row>
    <row r="5650" spans="1:14" ht="33.75" x14ac:dyDescent="0.2">
      <c r="A5650">
        <v>65569</v>
      </c>
      <c r="B5650" t="s">
        <v>23940</v>
      </c>
      <c r="C5650" s="15" t="s">
        <v>23941</v>
      </c>
      <c r="D5650" s="15" t="s">
        <v>23942</v>
      </c>
      <c r="E5650">
        <v>20417</v>
      </c>
      <c r="F5650">
        <v>26134</v>
      </c>
      <c r="H5650">
        <v>30</v>
      </c>
      <c r="K5650" s="16">
        <f t="shared" si="264"/>
        <v>22867.040000000001</v>
      </c>
      <c r="L5650" s="16">
        <f t="shared" si="265"/>
        <v>24070.568421052631</v>
      </c>
      <c r="M5650" s="16">
        <f t="shared" si="266"/>
        <v>27352.91866028708</v>
      </c>
      <c r="N5650" t="e">
        <f>INDEX(XML!$A$2:$R$782,MATCH(C5650,XML!$D$2:$D$737,0),2)</f>
        <v>#N/A</v>
      </c>
    </row>
    <row r="5651" spans="1:14" ht="33.75" x14ac:dyDescent="0.2">
      <c r="A5651">
        <v>65567</v>
      </c>
      <c r="B5651" t="s">
        <v>26032</v>
      </c>
      <c r="C5651" s="15" t="s">
        <v>26033</v>
      </c>
      <c r="D5651" s="15" t="s">
        <v>26034</v>
      </c>
      <c r="E5651">
        <v>9523</v>
      </c>
      <c r="F5651">
        <v>11342</v>
      </c>
      <c r="H5651">
        <v>21</v>
      </c>
      <c r="K5651" s="16">
        <f t="shared" si="264"/>
        <v>10665.76</v>
      </c>
      <c r="L5651" s="16">
        <f t="shared" si="265"/>
        <v>11227.115789473684</v>
      </c>
      <c r="M5651" s="16">
        <f t="shared" si="266"/>
        <v>12758.086124401916</v>
      </c>
      <c r="N5651" t="e">
        <f>INDEX(XML!$A$2:$R$782,MATCH(C5651,XML!$D$2:$D$737,0),2)</f>
        <v>#N/A</v>
      </c>
    </row>
    <row r="5652" spans="1:14" ht="33.75" x14ac:dyDescent="0.2">
      <c r="A5652">
        <v>68565</v>
      </c>
      <c r="B5652" t="s">
        <v>26035</v>
      </c>
      <c r="C5652" s="15" t="s">
        <v>26036</v>
      </c>
      <c r="D5652" s="15" t="s">
        <v>26037</v>
      </c>
      <c r="E5652">
        <v>26322</v>
      </c>
      <c r="F5652">
        <v>30816</v>
      </c>
      <c r="H5652">
        <v>16</v>
      </c>
      <c r="K5652" s="16">
        <f t="shared" si="264"/>
        <v>29480.639999999999</v>
      </c>
      <c r="L5652" s="16">
        <f t="shared" si="265"/>
        <v>31032.252631578947</v>
      </c>
      <c r="M5652" s="16">
        <f t="shared" si="266"/>
        <v>35263.923444976077</v>
      </c>
      <c r="N5652" t="e">
        <f>INDEX(XML!$A$2:$R$782,MATCH(C5652,XML!$D$2:$D$737,0),2)</f>
        <v>#N/A</v>
      </c>
    </row>
    <row r="5653" spans="1:14" ht="33.75" x14ac:dyDescent="0.2">
      <c r="A5653">
        <v>80617</v>
      </c>
      <c r="B5653" t="s">
        <v>40778</v>
      </c>
      <c r="C5653" s="15" t="s">
        <v>40779</v>
      </c>
      <c r="D5653" s="15" t="s">
        <v>40780</v>
      </c>
      <c r="E5653">
        <v>6083</v>
      </c>
      <c r="F5653">
        <v>7786</v>
      </c>
      <c r="H5653">
        <v>19</v>
      </c>
      <c r="K5653" s="16">
        <f t="shared" si="264"/>
        <v>6812.96</v>
      </c>
      <c r="L5653" s="16">
        <f t="shared" si="265"/>
        <v>7171.5368421052635</v>
      </c>
      <c r="M5653" s="16">
        <f t="shared" si="266"/>
        <v>8149.4736842105276</v>
      </c>
      <c r="N5653" t="e">
        <f>INDEX(XML!$A$2:$R$782,MATCH(C5653,XML!$D$2:$D$737,0),2)</f>
        <v>#N/A</v>
      </c>
    </row>
    <row r="5654" spans="1:14" ht="22.5" x14ac:dyDescent="0.2">
      <c r="A5654">
        <v>70131</v>
      </c>
      <c r="B5654" t="s">
        <v>44364</v>
      </c>
      <c r="C5654" s="15" t="s">
        <v>27495</v>
      </c>
      <c r="D5654" s="15" t="s">
        <v>27496</v>
      </c>
      <c r="E5654">
        <v>4030</v>
      </c>
      <c r="F5654">
        <v>5038</v>
      </c>
      <c r="H5654">
        <v>8</v>
      </c>
      <c r="K5654" s="16">
        <f t="shared" si="264"/>
        <v>4513.6000000000004</v>
      </c>
      <c r="L5654" s="16">
        <f t="shared" si="265"/>
        <v>4751.1578947368425</v>
      </c>
      <c r="M5654" s="16">
        <f t="shared" si="266"/>
        <v>5399.043062200958</v>
      </c>
      <c r="N5654" t="e">
        <f>INDEX(XML!$A$2:$R$782,MATCH(C5654,XML!$D$2:$D$737,0),2)</f>
        <v>#N/A</v>
      </c>
    </row>
    <row r="5655" spans="1:14" ht="45" customHeight="1" x14ac:dyDescent="0.2">
      <c r="A5655">
        <v>80626</v>
      </c>
      <c r="B5655" t="s">
        <v>44294</v>
      </c>
      <c r="C5655" s="15" t="s">
        <v>44295</v>
      </c>
      <c r="D5655" s="15" t="s">
        <v>44296</v>
      </c>
      <c r="E5655">
        <v>23000</v>
      </c>
      <c r="F5655">
        <v>30500</v>
      </c>
      <c r="H5655" t="s">
        <v>746</v>
      </c>
      <c r="K5655" s="16">
        <f t="shared" si="264"/>
        <v>25760</v>
      </c>
      <c r="L5655" s="16">
        <f t="shared" si="265"/>
        <v>27115.78947368421</v>
      </c>
      <c r="M5655" s="16">
        <f t="shared" si="266"/>
        <v>30813.397129186604</v>
      </c>
      <c r="N5655" t="e">
        <f>INDEX(XML!$A$2:$R$782,MATCH(C5655,XML!$D$2:$D$737,0),2)</f>
        <v>#N/A</v>
      </c>
    </row>
    <row r="5656" spans="1:14" ht="33.75" x14ac:dyDescent="0.2">
      <c r="A5656">
        <v>72191</v>
      </c>
      <c r="B5656" t="s">
        <v>32615</v>
      </c>
      <c r="C5656" s="15" t="s">
        <v>32616</v>
      </c>
      <c r="D5656" s="15" t="s">
        <v>32617</v>
      </c>
      <c r="E5656">
        <v>10180</v>
      </c>
      <c r="F5656">
        <v>12320</v>
      </c>
      <c r="H5656" t="s">
        <v>746</v>
      </c>
      <c r="K5656" s="16">
        <f t="shared" si="264"/>
        <v>11401.6</v>
      </c>
      <c r="L5656" s="16">
        <f t="shared" si="265"/>
        <v>12001.684210526315</v>
      </c>
      <c r="M5656" s="16">
        <f t="shared" si="266"/>
        <v>13638.277511961722</v>
      </c>
      <c r="N5656" t="e">
        <f>INDEX(XML!$A$2:$R$782,MATCH(C5656,XML!$D$2:$D$737,0),2)</f>
        <v>#N/A</v>
      </c>
    </row>
    <row r="5657" spans="1:14" ht="45" customHeight="1" x14ac:dyDescent="0.2">
      <c r="A5657">
        <v>72192</v>
      </c>
      <c r="B5657" t="s">
        <v>32618</v>
      </c>
      <c r="C5657" s="15" t="s">
        <v>32619</v>
      </c>
      <c r="D5657" s="15" t="s">
        <v>32620</v>
      </c>
      <c r="E5657">
        <v>9671</v>
      </c>
      <c r="F5657">
        <v>12320</v>
      </c>
      <c r="H5657" t="s">
        <v>746</v>
      </c>
      <c r="K5657" s="16">
        <f t="shared" si="264"/>
        <v>10831.52</v>
      </c>
      <c r="L5657" s="16">
        <f t="shared" si="265"/>
        <v>11401.6</v>
      </c>
      <c r="M5657" s="16">
        <f t="shared" si="266"/>
        <v>12956.363636363636</v>
      </c>
      <c r="N5657" t="e">
        <f>INDEX(XML!$A$2:$R$782,MATCH(C5657,XML!$D$2:$D$737,0),2)</f>
        <v>#N/A</v>
      </c>
    </row>
    <row r="5658" spans="1:14" ht="45" customHeight="1" x14ac:dyDescent="0.2">
      <c r="A5658">
        <v>72193</v>
      </c>
      <c r="B5658" t="s">
        <v>32621</v>
      </c>
      <c r="C5658" s="15" t="s">
        <v>32622</v>
      </c>
      <c r="D5658" s="15" t="s">
        <v>32623</v>
      </c>
      <c r="E5658">
        <v>10840</v>
      </c>
      <c r="F5658">
        <v>13100</v>
      </c>
      <c r="H5658" t="s">
        <v>746</v>
      </c>
      <c r="K5658" s="16">
        <f t="shared" si="264"/>
        <v>12140.8</v>
      </c>
      <c r="L5658" s="16">
        <f t="shared" si="265"/>
        <v>12779.78947368421</v>
      </c>
      <c r="M5658" s="16">
        <f t="shared" si="266"/>
        <v>14522.48803827751</v>
      </c>
      <c r="N5658" t="e">
        <f>INDEX(XML!$A$2:$R$782,MATCH(C5658,XML!$D$2:$D$737,0),2)</f>
        <v>#N/A</v>
      </c>
    </row>
    <row r="5659" spans="1:14" ht="45" customHeight="1" x14ac:dyDescent="0.25">
      <c r="A5659" s="184" t="s">
        <v>7181</v>
      </c>
      <c r="B5659" s="184"/>
      <c r="C5659" s="185"/>
      <c r="D5659" s="185"/>
      <c r="E5659" s="184"/>
      <c r="F5659" s="184"/>
      <c r="G5659" s="184"/>
      <c r="H5659" s="184"/>
      <c r="I5659" s="184"/>
      <c r="J5659" s="184"/>
      <c r="K5659" s="16">
        <f t="shared" si="264"/>
        <v>0</v>
      </c>
      <c r="L5659" s="16">
        <f t="shared" si="265"/>
        <v>0</v>
      </c>
      <c r="M5659" s="16">
        <f t="shared" si="266"/>
        <v>0</v>
      </c>
      <c r="N5659" t="e">
        <f>INDEX(XML!$A$2:$R$782,MATCH(C5659,XML!$D$2:$D$737,0),2)</f>
        <v>#N/A</v>
      </c>
    </row>
    <row r="5660" spans="1:14" ht="45" customHeight="1" x14ac:dyDescent="0.2">
      <c r="A5660">
        <v>4770</v>
      </c>
      <c r="B5660" t="s">
        <v>7182</v>
      </c>
      <c r="C5660" s="15" t="s">
        <v>7183</v>
      </c>
      <c r="D5660" s="15" t="s">
        <v>7184</v>
      </c>
      <c r="E5660">
        <v>111896</v>
      </c>
      <c r="F5660">
        <v>145465</v>
      </c>
      <c r="H5660">
        <v>6</v>
      </c>
      <c r="K5660" s="16">
        <f t="shared" si="264"/>
        <v>119728.72</v>
      </c>
      <c r="L5660" s="16">
        <f t="shared" si="265"/>
        <v>126030.23157894737</v>
      </c>
      <c r="M5660" s="16">
        <f t="shared" si="266"/>
        <v>143216.17224880381</v>
      </c>
      <c r="N5660" t="e">
        <f>INDEX(XML!$A$2:$R$782,MATCH(C5660,XML!$D$2:$D$737,0),2)</f>
        <v>#N/A</v>
      </c>
    </row>
    <row r="5661" spans="1:14" ht="56.25" customHeight="1" x14ac:dyDescent="0.2">
      <c r="A5661">
        <v>4774</v>
      </c>
      <c r="B5661" t="s">
        <v>7185</v>
      </c>
      <c r="C5661" s="15" t="s">
        <v>7186</v>
      </c>
      <c r="D5661" s="15" t="s">
        <v>7187</v>
      </c>
      <c r="E5661">
        <v>127314</v>
      </c>
      <c r="F5661">
        <v>165508</v>
      </c>
      <c r="H5661">
        <v>3</v>
      </c>
      <c r="K5661" s="16">
        <f t="shared" si="264"/>
        <v>136225.98000000001</v>
      </c>
      <c r="L5661" s="16">
        <f t="shared" si="265"/>
        <v>143395.76842105266</v>
      </c>
      <c r="M5661" s="16">
        <f t="shared" si="266"/>
        <v>162949.73684210528</v>
      </c>
      <c r="N5661" t="e">
        <f>INDEX(XML!$A$2:$R$782,MATCH(C5661,XML!$D$2:$D$737,0),2)</f>
        <v>#N/A</v>
      </c>
    </row>
    <row r="5662" spans="1:14" ht="112.5" x14ac:dyDescent="0.2">
      <c r="A5662">
        <v>4775</v>
      </c>
      <c r="B5662" t="s">
        <v>7188</v>
      </c>
      <c r="C5662" s="15" t="s">
        <v>7189</v>
      </c>
      <c r="D5662" s="15" t="s">
        <v>7190</v>
      </c>
      <c r="E5662">
        <v>125616</v>
      </c>
      <c r="F5662">
        <v>163301</v>
      </c>
      <c r="H5662">
        <v>2</v>
      </c>
      <c r="K5662" s="16">
        <f t="shared" si="264"/>
        <v>134409.12</v>
      </c>
      <c r="L5662" s="16">
        <f t="shared" si="265"/>
        <v>141483.28421052633</v>
      </c>
      <c r="M5662" s="16">
        <f t="shared" si="266"/>
        <v>160776.45933014355</v>
      </c>
      <c r="N5662" t="e">
        <f>INDEX(XML!$A$2:$R$782,MATCH(C5662,XML!$D$2:$D$737,0),2)</f>
        <v>#N/A</v>
      </c>
    </row>
    <row r="5663" spans="1:14" ht="56.25" customHeight="1" x14ac:dyDescent="0.2">
      <c r="A5663">
        <v>3116</v>
      </c>
      <c r="B5663" t="s">
        <v>7191</v>
      </c>
      <c r="C5663" s="15" t="s">
        <v>7192</v>
      </c>
      <c r="D5663" s="15" t="s">
        <v>7193</v>
      </c>
      <c r="E5663">
        <v>143706</v>
      </c>
      <c r="F5663">
        <v>186818</v>
      </c>
      <c r="H5663">
        <v>2</v>
      </c>
      <c r="K5663" s="16">
        <f t="shared" si="264"/>
        <v>153765.42000000001</v>
      </c>
      <c r="L5663" s="16">
        <f t="shared" si="265"/>
        <v>161858.33684210529</v>
      </c>
      <c r="M5663" s="16">
        <f t="shared" si="266"/>
        <v>183929.92822966512</v>
      </c>
      <c r="N5663" t="e">
        <f>INDEX(XML!$A$2:$R$782,MATCH(C5663,XML!$D$2:$D$737,0),2)</f>
        <v>#N/A</v>
      </c>
    </row>
    <row r="5664" spans="1:14" ht="112.5" x14ac:dyDescent="0.2">
      <c r="A5664">
        <v>4776</v>
      </c>
      <c r="B5664" t="s">
        <v>7194</v>
      </c>
      <c r="C5664" s="15" t="s">
        <v>7195</v>
      </c>
      <c r="D5664" s="15" t="s">
        <v>7196</v>
      </c>
      <c r="E5664">
        <v>140022</v>
      </c>
      <c r="F5664">
        <v>182029</v>
      </c>
      <c r="K5664" s="16">
        <f t="shared" si="264"/>
        <v>149823.54</v>
      </c>
      <c r="L5664" s="16">
        <f t="shared" si="265"/>
        <v>157708.9894736842</v>
      </c>
      <c r="M5664" s="16">
        <f t="shared" si="266"/>
        <v>179214.76076555022</v>
      </c>
      <c r="N5664" t="e">
        <f>INDEX(XML!$A$2:$R$782,MATCH(C5664,XML!$D$2:$D$737,0),2)</f>
        <v>#N/A</v>
      </c>
    </row>
    <row r="5665" spans="1:14" ht="112.5" x14ac:dyDescent="0.2">
      <c r="A5665">
        <v>4777</v>
      </c>
      <c r="B5665" t="s">
        <v>7197</v>
      </c>
      <c r="C5665" s="15" t="s">
        <v>7198</v>
      </c>
      <c r="D5665" s="15" t="s">
        <v>7199</v>
      </c>
      <c r="E5665">
        <v>158746</v>
      </c>
      <c r="F5665">
        <v>206370</v>
      </c>
      <c r="K5665" s="16">
        <f t="shared" si="264"/>
        <v>169858.22</v>
      </c>
      <c r="L5665" s="16">
        <f t="shared" si="265"/>
        <v>178798.12631578947</v>
      </c>
      <c r="M5665" s="16">
        <f t="shared" si="266"/>
        <v>203179.68899521531</v>
      </c>
      <c r="N5665" t="e">
        <f>INDEX(XML!$A$2:$R$782,MATCH(C5665,XML!$D$2:$D$737,0),2)</f>
        <v>#N/A</v>
      </c>
    </row>
    <row r="5666" spans="1:14" ht="123.75" x14ac:dyDescent="0.2">
      <c r="A5666">
        <v>25332</v>
      </c>
      <c r="B5666" t="s">
        <v>7200</v>
      </c>
      <c r="C5666" s="15" t="s">
        <v>7201</v>
      </c>
      <c r="D5666" s="15" t="s">
        <v>27759</v>
      </c>
      <c r="E5666">
        <v>191476</v>
      </c>
      <c r="F5666">
        <v>231787</v>
      </c>
      <c r="H5666">
        <v>8</v>
      </c>
      <c r="K5666" s="16">
        <f t="shared" si="264"/>
        <v>204879.32</v>
      </c>
      <c r="L5666" s="16">
        <f t="shared" si="265"/>
        <v>215662.44210526315</v>
      </c>
      <c r="M5666" s="16">
        <f t="shared" si="266"/>
        <v>245070.95693779903</v>
      </c>
      <c r="N5666" t="e">
        <f>INDEX(XML!$A$2:$R$782,MATCH(C5666,XML!$D$2:$D$737,0),2)</f>
        <v>#N/A</v>
      </c>
    </row>
    <row r="5667" spans="1:14" ht="123.75" x14ac:dyDescent="0.2">
      <c r="A5667">
        <v>38220</v>
      </c>
      <c r="B5667" t="s">
        <v>7202</v>
      </c>
      <c r="C5667" s="15" t="s">
        <v>7203</v>
      </c>
      <c r="D5667" s="15" t="s">
        <v>27760</v>
      </c>
      <c r="E5667">
        <v>208242</v>
      </c>
      <c r="F5667">
        <v>275219</v>
      </c>
      <c r="H5667">
        <v>6</v>
      </c>
      <c r="K5667" s="16">
        <f t="shared" si="264"/>
        <v>222818.94</v>
      </c>
      <c r="L5667" s="16">
        <f t="shared" si="265"/>
        <v>234546.25263157894</v>
      </c>
      <c r="M5667" s="16">
        <f t="shared" si="266"/>
        <v>266529.83253588516</v>
      </c>
      <c r="N5667" t="e">
        <f>INDEX(XML!$A$2:$R$782,MATCH(C5667,XML!$D$2:$D$737,0),2)</f>
        <v>#N/A</v>
      </c>
    </row>
    <row r="5668" spans="1:14" ht="22.5" customHeight="1" x14ac:dyDescent="0.2">
      <c r="A5668">
        <v>4778</v>
      </c>
      <c r="B5668" t="s">
        <v>7204</v>
      </c>
      <c r="C5668" s="15" t="s">
        <v>7205</v>
      </c>
      <c r="D5668" s="15" t="s">
        <v>7206</v>
      </c>
      <c r="E5668">
        <v>168778</v>
      </c>
      <c r="F5668">
        <v>196666</v>
      </c>
      <c r="H5668">
        <v>7</v>
      </c>
      <c r="K5668" s="16">
        <f t="shared" si="264"/>
        <v>180592.46</v>
      </c>
      <c r="L5668" s="16">
        <f t="shared" si="265"/>
        <v>190097.32631578948</v>
      </c>
      <c r="M5668" s="16">
        <f t="shared" si="266"/>
        <v>216019.68899521531</v>
      </c>
      <c r="N5668" t="e">
        <f>INDEX(XML!$A$2:$R$782,MATCH(C5668,XML!$D$2:$D$737,0),2)</f>
        <v>#N/A</v>
      </c>
    </row>
    <row r="5669" spans="1:14" ht="22.5" customHeight="1" x14ac:dyDescent="0.2">
      <c r="A5669">
        <v>4781</v>
      </c>
      <c r="B5669" t="s">
        <v>7207</v>
      </c>
      <c r="C5669" s="15" t="s">
        <v>7208</v>
      </c>
      <c r="D5669" s="15" t="s">
        <v>7209</v>
      </c>
      <c r="E5669">
        <v>199130</v>
      </c>
      <c r="F5669">
        <v>258869</v>
      </c>
      <c r="K5669" s="16">
        <f t="shared" si="264"/>
        <v>213069.1</v>
      </c>
      <c r="L5669" s="16">
        <f t="shared" si="265"/>
        <v>224283.26315789475</v>
      </c>
      <c r="M5669" s="16">
        <f t="shared" si="266"/>
        <v>254867.34449760767</v>
      </c>
      <c r="N5669" t="e">
        <f>INDEX(XML!$A$2:$R$782,MATCH(C5669,XML!$D$2:$D$737,0),2)</f>
        <v>#N/A</v>
      </c>
    </row>
    <row r="5670" spans="1:14" ht="112.5" x14ac:dyDescent="0.2">
      <c r="A5670">
        <v>1001</v>
      </c>
      <c r="B5670" t="s">
        <v>7210</v>
      </c>
      <c r="C5670" s="15" t="s">
        <v>7211</v>
      </c>
      <c r="D5670" s="15" t="s">
        <v>7212</v>
      </c>
      <c r="E5670">
        <v>228757</v>
      </c>
      <c r="F5670">
        <v>297384</v>
      </c>
      <c r="K5670" s="16">
        <f t="shared" si="264"/>
        <v>244769.99</v>
      </c>
      <c r="L5670" s="16">
        <f t="shared" si="265"/>
        <v>257652.62105263158</v>
      </c>
      <c r="M5670" s="16">
        <f t="shared" si="266"/>
        <v>292787.06937799044</v>
      </c>
      <c r="N5670" t="e">
        <f>INDEX(XML!$A$2:$R$782,MATCH(C5670,XML!$D$2:$D$737,0),2)</f>
        <v>#N/A</v>
      </c>
    </row>
    <row r="5671" spans="1:14" ht="123.75" x14ac:dyDescent="0.2">
      <c r="A5671">
        <v>4783</v>
      </c>
      <c r="B5671" t="s">
        <v>7213</v>
      </c>
      <c r="C5671" s="15" t="s">
        <v>7214</v>
      </c>
      <c r="D5671" s="15" t="s">
        <v>27761</v>
      </c>
      <c r="E5671">
        <v>255805</v>
      </c>
      <c r="F5671">
        <v>332547</v>
      </c>
      <c r="K5671" s="16">
        <f t="shared" si="264"/>
        <v>273711.34999999998</v>
      </c>
      <c r="L5671" s="16">
        <f t="shared" si="265"/>
        <v>288117.21052631573</v>
      </c>
      <c r="M5671" s="16">
        <f t="shared" si="266"/>
        <v>327405.92105263151</v>
      </c>
      <c r="N5671" t="e">
        <f>INDEX(XML!$A$2:$R$782,MATCH(C5671,XML!$D$2:$D$737,0),2)</f>
        <v>#N/A</v>
      </c>
    </row>
    <row r="5672" spans="1:14" ht="45" customHeight="1" x14ac:dyDescent="0.2">
      <c r="A5672">
        <v>4782</v>
      </c>
      <c r="B5672" t="s">
        <v>7215</v>
      </c>
      <c r="C5672" s="15" t="s">
        <v>7216</v>
      </c>
      <c r="D5672" s="15" t="s">
        <v>7217</v>
      </c>
      <c r="E5672">
        <v>282875</v>
      </c>
      <c r="F5672">
        <v>367738</v>
      </c>
      <c r="H5672">
        <v>14</v>
      </c>
      <c r="K5672" s="16">
        <f t="shared" si="264"/>
        <v>302676.25</v>
      </c>
      <c r="L5672" s="16">
        <f t="shared" si="265"/>
        <v>318606.57894736843</v>
      </c>
      <c r="M5672" s="16">
        <f t="shared" si="266"/>
        <v>362052.93062200956</v>
      </c>
      <c r="N5672" t="e">
        <f>INDEX(XML!$A$2:$R$782,MATCH(C5672,XML!$D$2:$D$737,0),2)</f>
        <v>#N/A</v>
      </c>
    </row>
    <row r="5673" spans="1:14" ht="112.5" x14ac:dyDescent="0.2">
      <c r="A5673">
        <v>4785</v>
      </c>
      <c r="B5673" t="s">
        <v>7218</v>
      </c>
      <c r="C5673" s="15" t="s">
        <v>7219</v>
      </c>
      <c r="D5673" s="15" t="s">
        <v>7220</v>
      </c>
      <c r="E5673">
        <v>314549</v>
      </c>
      <c r="F5673">
        <v>408914</v>
      </c>
      <c r="K5673" s="16">
        <f t="shared" si="264"/>
        <v>336567.43</v>
      </c>
      <c r="L5673" s="16">
        <f t="shared" si="265"/>
        <v>354281.50526315789</v>
      </c>
      <c r="M5673" s="16">
        <f t="shared" si="266"/>
        <v>402592.61961722485</v>
      </c>
      <c r="N5673" t="e">
        <f>INDEX(XML!$A$2:$R$782,MATCH(C5673,XML!$D$2:$D$737,0),2)</f>
        <v>#N/A</v>
      </c>
    </row>
    <row r="5674" spans="1:14" ht="157.5" x14ac:dyDescent="0.2">
      <c r="A5674">
        <v>4593</v>
      </c>
      <c r="B5674" t="s">
        <v>7221</v>
      </c>
      <c r="C5674" s="15" t="s">
        <v>7222</v>
      </c>
      <c r="D5674" s="15" t="s">
        <v>7223</v>
      </c>
      <c r="E5674">
        <v>120916</v>
      </c>
      <c r="F5674">
        <v>157191</v>
      </c>
      <c r="H5674">
        <v>10</v>
      </c>
      <c r="K5674" s="16">
        <f t="shared" si="264"/>
        <v>129380.12</v>
      </c>
      <c r="L5674" s="16">
        <f t="shared" si="265"/>
        <v>136189.6</v>
      </c>
      <c r="M5674" s="16">
        <f t="shared" si="266"/>
        <v>154760.90909090909</v>
      </c>
      <c r="N5674" t="e">
        <f>INDEX(XML!$A$2:$R$782,MATCH(C5674,XML!$D$2:$D$737,0),2)</f>
        <v>#N/A</v>
      </c>
    </row>
    <row r="5675" spans="1:14" ht="45" customHeight="1" x14ac:dyDescent="0.2">
      <c r="A5675">
        <v>1796</v>
      </c>
      <c r="B5675" t="s">
        <v>7224</v>
      </c>
      <c r="C5675" s="15" t="s">
        <v>7225</v>
      </c>
      <c r="D5675" s="15" t="s">
        <v>7226</v>
      </c>
      <c r="E5675">
        <v>133656</v>
      </c>
      <c r="F5675">
        <v>173753</v>
      </c>
      <c r="H5675">
        <v>2</v>
      </c>
      <c r="K5675" s="16">
        <f t="shared" si="264"/>
        <v>143011.92000000001</v>
      </c>
      <c r="L5675" s="16">
        <f t="shared" si="265"/>
        <v>150538.86315789475</v>
      </c>
      <c r="M5675" s="16">
        <f t="shared" si="266"/>
        <v>171066.88995215314</v>
      </c>
      <c r="N5675" t="e">
        <f>INDEX(XML!$A$2:$R$782,MATCH(C5675,XML!$D$2:$D$737,0),2)</f>
        <v>#N/A</v>
      </c>
    </row>
    <row r="5676" spans="1:14" ht="157.5" x14ac:dyDescent="0.2">
      <c r="A5676">
        <v>4594</v>
      </c>
      <c r="B5676" t="s">
        <v>7227</v>
      </c>
      <c r="C5676" s="15" t="s">
        <v>7228</v>
      </c>
      <c r="D5676" s="15" t="s">
        <v>7229</v>
      </c>
      <c r="E5676">
        <v>148479</v>
      </c>
      <c r="F5676">
        <v>193023</v>
      </c>
      <c r="K5676" s="16">
        <f t="shared" si="264"/>
        <v>158872.53</v>
      </c>
      <c r="L5676" s="16">
        <f t="shared" si="265"/>
        <v>167234.24210526317</v>
      </c>
      <c r="M5676" s="16">
        <f t="shared" si="266"/>
        <v>190038.91148325361</v>
      </c>
      <c r="N5676" t="e">
        <f>INDEX(XML!$A$2:$R$782,MATCH(C5676,XML!$D$2:$D$737,0),2)</f>
        <v>#N/A</v>
      </c>
    </row>
    <row r="5677" spans="1:14" ht="157.5" x14ac:dyDescent="0.2">
      <c r="A5677">
        <v>1797</v>
      </c>
      <c r="B5677" t="s">
        <v>7232</v>
      </c>
      <c r="C5677" s="15" t="s">
        <v>7233</v>
      </c>
      <c r="D5677" s="15" t="s">
        <v>7234</v>
      </c>
      <c r="E5677">
        <v>168127</v>
      </c>
      <c r="F5677">
        <v>218565</v>
      </c>
      <c r="K5677" s="16">
        <f t="shared" si="264"/>
        <v>179895.89</v>
      </c>
      <c r="L5677" s="16">
        <f t="shared" si="265"/>
        <v>189364.09473684212</v>
      </c>
      <c r="M5677" s="16">
        <f t="shared" si="266"/>
        <v>215186.47129186604</v>
      </c>
      <c r="N5677" t="e">
        <f>INDEX(XML!$A$2:$R$782,MATCH(C5677,XML!$D$2:$D$737,0),2)</f>
        <v>#N/A</v>
      </c>
    </row>
    <row r="5678" spans="1:14" ht="168.75" x14ac:dyDescent="0.2">
      <c r="A5678">
        <v>25333</v>
      </c>
      <c r="B5678" t="s">
        <v>7230</v>
      </c>
      <c r="C5678" s="15" t="s">
        <v>7231</v>
      </c>
      <c r="D5678" s="15" t="s">
        <v>27762</v>
      </c>
      <c r="E5678">
        <v>197545</v>
      </c>
      <c r="F5678">
        <v>239133</v>
      </c>
      <c r="H5678">
        <v>11</v>
      </c>
      <c r="K5678" s="16">
        <f t="shared" si="264"/>
        <v>211373.15</v>
      </c>
      <c r="L5678" s="16">
        <f t="shared" si="265"/>
        <v>222498.05263157896</v>
      </c>
      <c r="M5678" s="16">
        <f t="shared" si="266"/>
        <v>252838.69617224883</v>
      </c>
      <c r="N5678" t="e">
        <f>INDEX(XML!$A$2:$R$782,MATCH(C5678,XML!$D$2:$D$737,0),2)</f>
        <v>#N/A</v>
      </c>
    </row>
    <row r="5679" spans="1:14" ht="157.5" x14ac:dyDescent="0.2">
      <c r="A5679">
        <v>1798</v>
      </c>
      <c r="B5679" t="s">
        <v>7237</v>
      </c>
      <c r="C5679" s="15" t="s">
        <v>7238</v>
      </c>
      <c r="D5679" s="15" t="s">
        <v>7239</v>
      </c>
      <c r="E5679">
        <v>201897</v>
      </c>
      <c r="F5679">
        <v>262466</v>
      </c>
      <c r="K5679" s="16">
        <f t="shared" si="264"/>
        <v>216029.79</v>
      </c>
      <c r="L5679" s="16">
        <f t="shared" si="265"/>
        <v>227399.77894736841</v>
      </c>
      <c r="M5679" s="16">
        <f t="shared" si="266"/>
        <v>258408.83971291865</v>
      </c>
      <c r="N5679" t="e">
        <f>INDEX(XML!$A$2:$R$782,MATCH(C5679,XML!$D$2:$D$737,0),2)</f>
        <v>#N/A</v>
      </c>
    </row>
    <row r="5680" spans="1:14" ht="45" customHeight="1" x14ac:dyDescent="0.2">
      <c r="A5680">
        <v>38221</v>
      </c>
      <c r="B5680" t="s">
        <v>7235</v>
      </c>
      <c r="C5680" s="15" t="s">
        <v>7236</v>
      </c>
      <c r="D5680" s="15" t="s">
        <v>27763</v>
      </c>
      <c r="E5680">
        <v>218287</v>
      </c>
      <c r="F5680">
        <v>283773</v>
      </c>
      <c r="H5680">
        <v>4</v>
      </c>
      <c r="K5680" s="16">
        <f t="shared" si="264"/>
        <v>233567.09</v>
      </c>
      <c r="L5680" s="16">
        <f t="shared" si="265"/>
        <v>245860.09473684212</v>
      </c>
      <c r="M5680" s="16">
        <f t="shared" si="266"/>
        <v>279386.47129186604</v>
      </c>
      <c r="N5680" t="e">
        <f>INDEX(XML!$A$2:$R$782,MATCH(C5680,XML!$D$2:$D$737,0),2)</f>
        <v>#N/A</v>
      </c>
    </row>
    <row r="5681" spans="1:14" ht="45" customHeight="1" x14ac:dyDescent="0.2">
      <c r="A5681">
        <v>6403</v>
      </c>
      <c r="B5681" t="s">
        <v>7240</v>
      </c>
      <c r="C5681" s="15" t="s">
        <v>7241</v>
      </c>
      <c r="D5681" s="15" t="s">
        <v>7242</v>
      </c>
      <c r="E5681">
        <v>215112</v>
      </c>
      <c r="F5681">
        <v>260400</v>
      </c>
      <c r="H5681">
        <v>1</v>
      </c>
      <c r="K5681" s="16">
        <f t="shared" si="264"/>
        <v>230169.84</v>
      </c>
      <c r="L5681" s="16">
        <f t="shared" si="265"/>
        <v>242284.04210526316</v>
      </c>
      <c r="M5681" s="16">
        <f t="shared" si="266"/>
        <v>275322.77511961723</v>
      </c>
      <c r="N5681" t="e">
        <f>INDEX(XML!$A$2:$R$782,MATCH(C5681,XML!$D$2:$D$737,0),2)</f>
        <v>#N/A</v>
      </c>
    </row>
    <row r="5682" spans="1:14" ht="22.5" customHeight="1" x14ac:dyDescent="0.2">
      <c r="A5682">
        <v>1007</v>
      </c>
      <c r="B5682" t="s">
        <v>7243</v>
      </c>
      <c r="C5682" s="15" t="s">
        <v>7244</v>
      </c>
      <c r="D5682" s="15" t="s">
        <v>7245</v>
      </c>
      <c r="E5682">
        <v>207757</v>
      </c>
      <c r="F5682">
        <v>270084</v>
      </c>
      <c r="H5682">
        <v>9</v>
      </c>
      <c r="K5682" s="16">
        <f t="shared" si="264"/>
        <v>222299.99</v>
      </c>
      <c r="L5682" s="16">
        <f t="shared" si="265"/>
        <v>233999.9894736842</v>
      </c>
      <c r="M5682" s="16">
        <f t="shared" si="266"/>
        <v>265909.07894736843</v>
      </c>
      <c r="N5682" t="e">
        <f>INDEX(XML!$A$2:$R$782,MATCH(C5682,XML!$D$2:$D$737,0),2)</f>
        <v>#N/A</v>
      </c>
    </row>
    <row r="5683" spans="1:14" ht="45" customHeight="1" x14ac:dyDescent="0.2">
      <c r="A5683">
        <v>1006</v>
      </c>
      <c r="B5683" t="s">
        <v>7246</v>
      </c>
      <c r="C5683" s="15" t="s">
        <v>7247</v>
      </c>
      <c r="D5683" s="15" t="s">
        <v>7248</v>
      </c>
      <c r="E5683">
        <v>237040</v>
      </c>
      <c r="F5683">
        <v>308152</v>
      </c>
      <c r="H5683">
        <v>1</v>
      </c>
      <c r="K5683" s="16">
        <f t="shared" si="264"/>
        <v>253632.8</v>
      </c>
      <c r="L5683" s="16">
        <f t="shared" si="265"/>
        <v>266981.89473684208</v>
      </c>
      <c r="M5683" s="16">
        <f t="shared" si="266"/>
        <v>303388.51674641145</v>
      </c>
      <c r="N5683" t="e">
        <f>INDEX(XML!$A$2:$R$782,MATCH(C5683,XML!$D$2:$D$737,0),2)</f>
        <v>#N/A</v>
      </c>
    </row>
    <row r="5684" spans="1:14" ht="168.75" x14ac:dyDescent="0.2">
      <c r="A5684">
        <v>4981</v>
      </c>
      <c r="B5684" t="s">
        <v>7249</v>
      </c>
      <c r="C5684" s="15" t="s">
        <v>7250</v>
      </c>
      <c r="D5684" s="15" t="s">
        <v>27764</v>
      </c>
      <c r="E5684">
        <v>273504</v>
      </c>
      <c r="F5684">
        <v>316689</v>
      </c>
      <c r="H5684">
        <v>9</v>
      </c>
      <c r="K5684" s="16">
        <f t="shared" si="264"/>
        <v>292649.28000000003</v>
      </c>
      <c r="L5684" s="16">
        <f t="shared" si="265"/>
        <v>308051.87368421059</v>
      </c>
      <c r="M5684" s="16">
        <f t="shared" si="266"/>
        <v>350058.94736842113</v>
      </c>
      <c r="N5684" t="e">
        <f>INDEX(XML!$A$2:$R$782,MATCH(C5684,XML!$D$2:$D$737,0),2)</f>
        <v>#N/A</v>
      </c>
    </row>
    <row r="5685" spans="1:14" ht="45" customHeight="1" x14ac:dyDescent="0.2">
      <c r="A5685">
        <v>13051</v>
      </c>
      <c r="B5685" t="s">
        <v>7251</v>
      </c>
      <c r="C5685" s="15" t="s">
        <v>7252</v>
      </c>
      <c r="D5685" s="15" t="s">
        <v>27765</v>
      </c>
      <c r="E5685">
        <v>283538</v>
      </c>
      <c r="F5685">
        <v>368599</v>
      </c>
      <c r="H5685">
        <v>10</v>
      </c>
      <c r="K5685" s="16">
        <f t="shared" si="264"/>
        <v>303385.66000000003</v>
      </c>
      <c r="L5685" s="16">
        <f t="shared" si="265"/>
        <v>319353.32631578954</v>
      </c>
      <c r="M5685" s="16">
        <f t="shared" si="266"/>
        <v>362901.50717703358</v>
      </c>
      <c r="N5685" t="e">
        <f>INDEX(XML!$A$2:$R$782,MATCH(C5685,XML!$D$2:$D$737,0),2)</f>
        <v>#N/A</v>
      </c>
    </row>
    <row r="5686" spans="1:14" ht="56.25" customHeight="1" x14ac:dyDescent="0.2">
      <c r="A5686">
        <v>1559</v>
      </c>
      <c r="B5686" t="s">
        <v>7253</v>
      </c>
      <c r="C5686" s="15" t="s">
        <v>7254</v>
      </c>
      <c r="D5686" s="15" t="s">
        <v>7255</v>
      </c>
      <c r="E5686">
        <v>293376</v>
      </c>
      <c r="F5686">
        <v>381389</v>
      </c>
      <c r="K5686" s="16">
        <f t="shared" si="264"/>
        <v>313912.32000000001</v>
      </c>
      <c r="L5686" s="16">
        <f t="shared" si="265"/>
        <v>330434.02105263161</v>
      </c>
      <c r="M5686" s="16">
        <f t="shared" si="266"/>
        <v>375493.20574162685</v>
      </c>
      <c r="N5686" t="e">
        <f>INDEX(XML!$A$2:$R$782,MATCH(C5686,XML!$D$2:$D$737,0),2)</f>
        <v>#N/A</v>
      </c>
    </row>
    <row r="5687" spans="1:14" ht="45" customHeight="1" x14ac:dyDescent="0.2">
      <c r="A5687">
        <v>1039</v>
      </c>
      <c r="B5687" t="s">
        <v>7256</v>
      </c>
      <c r="C5687" s="15" t="s">
        <v>7257</v>
      </c>
      <c r="D5687" s="15" t="s">
        <v>7258</v>
      </c>
      <c r="E5687">
        <v>321427</v>
      </c>
      <c r="F5687">
        <v>417855</v>
      </c>
      <c r="H5687">
        <v>11</v>
      </c>
      <c r="K5687" s="16">
        <f t="shared" si="264"/>
        <v>343926.89</v>
      </c>
      <c r="L5687" s="16">
        <f t="shared" si="265"/>
        <v>362028.30526315788</v>
      </c>
      <c r="M5687" s="16">
        <f t="shared" si="266"/>
        <v>411395.80143540667</v>
      </c>
      <c r="N5687" t="e">
        <f>INDEX(XML!$A$2:$R$782,MATCH(C5687,XML!$D$2:$D$737,0),2)</f>
        <v>#N/A</v>
      </c>
    </row>
    <row r="5688" spans="1:14" ht="45" customHeight="1" x14ac:dyDescent="0.2">
      <c r="A5688">
        <v>1560</v>
      </c>
      <c r="B5688" t="s">
        <v>7259</v>
      </c>
      <c r="C5688" s="15" t="s">
        <v>7260</v>
      </c>
      <c r="D5688" s="15" t="s">
        <v>27766</v>
      </c>
      <c r="E5688">
        <v>360539</v>
      </c>
      <c r="F5688">
        <v>468701</v>
      </c>
      <c r="K5688" s="16">
        <f t="shared" si="264"/>
        <v>385776.73</v>
      </c>
      <c r="L5688" s="16">
        <f t="shared" si="265"/>
        <v>406080.76842105261</v>
      </c>
      <c r="M5688" s="16">
        <f t="shared" si="266"/>
        <v>461455.41866028705</v>
      </c>
      <c r="N5688" t="e">
        <f>INDEX(XML!$A$2:$R$782,MATCH(C5688,XML!$D$2:$D$737,0),2)</f>
        <v>#N/A</v>
      </c>
    </row>
    <row r="5689" spans="1:14" ht="45" customHeight="1" x14ac:dyDescent="0.2">
      <c r="A5689">
        <v>2208</v>
      </c>
      <c r="B5689" t="s">
        <v>7261</v>
      </c>
      <c r="C5689" s="15" t="s">
        <v>7262</v>
      </c>
      <c r="D5689" s="15" t="s">
        <v>7263</v>
      </c>
      <c r="E5689">
        <v>256331</v>
      </c>
      <c r="F5689">
        <v>333230</v>
      </c>
      <c r="K5689" s="16">
        <f t="shared" si="264"/>
        <v>274274.17</v>
      </c>
      <c r="L5689" s="16">
        <f t="shared" si="265"/>
        <v>288709.65263157897</v>
      </c>
      <c r="M5689" s="16">
        <f t="shared" si="266"/>
        <v>328079.15071770339</v>
      </c>
      <c r="N5689" t="e">
        <f>INDEX(XML!$A$2:$R$782,MATCH(C5689,XML!$D$2:$D$737,0),2)</f>
        <v>#N/A</v>
      </c>
    </row>
    <row r="5690" spans="1:14" ht="45" customHeight="1" x14ac:dyDescent="0.2">
      <c r="A5690">
        <v>2209</v>
      </c>
      <c r="B5690" t="s">
        <v>7264</v>
      </c>
      <c r="C5690" s="15" t="s">
        <v>7265</v>
      </c>
      <c r="D5690" s="15" t="s">
        <v>29889</v>
      </c>
      <c r="E5690">
        <v>286838</v>
      </c>
      <c r="F5690">
        <v>372889</v>
      </c>
      <c r="K5690" s="16">
        <f t="shared" si="264"/>
        <v>306916.66000000003</v>
      </c>
      <c r="L5690" s="16">
        <f t="shared" si="265"/>
        <v>323070.16842105269</v>
      </c>
      <c r="M5690" s="16">
        <f t="shared" si="266"/>
        <v>367125.19138755987</v>
      </c>
      <c r="N5690" t="e">
        <f>INDEX(XML!$A$2:$R$782,MATCH(C5690,XML!$D$2:$D$737,0),2)</f>
        <v>#N/A</v>
      </c>
    </row>
    <row r="5691" spans="1:14" ht="45" customHeight="1" x14ac:dyDescent="0.2">
      <c r="A5691">
        <v>2210</v>
      </c>
      <c r="B5691" t="s">
        <v>7266</v>
      </c>
      <c r="C5691" s="15" t="s">
        <v>7267</v>
      </c>
      <c r="D5691" s="15" t="s">
        <v>7268</v>
      </c>
      <c r="E5691">
        <v>341344</v>
      </c>
      <c r="F5691">
        <v>443747</v>
      </c>
      <c r="H5691">
        <v>4</v>
      </c>
      <c r="K5691" s="16">
        <f t="shared" si="264"/>
        <v>365238.08</v>
      </c>
      <c r="L5691" s="16">
        <f t="shared" si="265"/>
        <v>384461.13684210525</v>
      </c>
      <c r="M5691" s="16">
        <f t="shared" si="266"/>
        <v>436887.65550239233</v>
      </c>
      <c r="N5691" t="e">
        <f>INDEX(XML!$A$2:$R$782,MATCH(C5691,XML!$D$2:$D$737,0),2)</f>
        <v>#N/A</v>
      </c>
    </row>
    <row r="5692" spans="1:14" ht="45" customHeight="1" x14ac:dyDescent="0.2">
      <c r="A5692">
        <v>16393</v>
      </c>
      <c r="B5692" t="s">
        <v>7269</v>
      </c>
      <c r="C5692" s="15" t="s">
        <v>7270</v>
      </c>
      <c r="D5692" s="15" t="s">
        <v>7271</v>
      </c>
      <c r="E5692">
        <v>184483</v>
      </c>
      <c r="F5692">
        <v>239828</v>
      </c>
      <c r="K5692" s="16">
        <f t="shared" si="264"/>
        <v>197396.81</v>
      </c>
      <c r="L5692" s="16">
        <f t="shared" si="265"/>
        <v>207786.1157894737</v>
      </c>
      <c r="M5692" s="16">
        <f t="shared" si="266"/>
        <v>236120.58612440192</v>
      </c>
      <c r="N5692" t="e">
        <f>INDEX(XML!$A$2:$R$782,MATCH(C5692,XML!$D$2:$D$737,0),2)</f>
        <v>#N/A</v>
      </c>
    </row>
    <row r="5693" spans="1:14" ht="45" customHeight="1" x14ac:dyDescent="0.2">
      <c r="A5693">
        <v>16394</v>
      </c>
      <c r="B5693" t="s">
        <v>7272</v>
      </c>
      <c r="C5693" s="15" t="s">
        <v>7273</v>
      </c>
      <c r="D5693" s="15" t="s">
        <v>7274</v>
      </c>
      <c r="E5693">
        <v>252024</v>
      </c>
      <c r="F5693">
        <v>327631</v>
      </c>
      <c r="K5693" s="16">
        <f t="shared" si="264"/>
        <v>269665.68</v>
      </c>
      <c r="L5693" s="16">
        <f t="shared" si="265"/>
        <v>283858.61052631581</v>
      </c>
      <c r="M5693" s="16">
        <f t="shared" si="266"/>
        <v>322566.6028708134</v>
      </c>
      <c r="N5693" t="e">
        <f>INDEX(XML!$A$2:$R$782,MATCH(C5693,XML!$D$2:$D$737,0),2)</f>
        <v>#N/A</v>
      </c>
    </row>
    <row r="5694" spans="1:14" ht="146.25" x14ac:dyDescent="0.2">
      <c r="A5694">
        <v>4624</v>
      </c>
      <c r="B5694" t="s">
        <v>7275</v>
      </c>
      <c r="C5694" s="15" t="s">
        <v>7276</v>
      </c>
      <c r="D5694" s="15" t="s">
        <v>7277</v>
      </c>
      <c r="E5694">
        <v>350978</v>
      </c>
      <c r="F5694">
        <v>456271</v>
      </c>
      <c r="K5694" s="16">
        <f t="shared" si="264"/>
        <v>375546.46</v>
      </c>
      <c r="L5694" s="16">
        <f t="shared" si="265"/>
        <v>395312.06315789477</v>
      </c>
      <c r="M5694" s="16">
        <f t="shared" si="266"/>
        <v>449218.25358851679</v>
      </c>
      <c r="N5694" t="e">
        <f>INDEX(XML!$A$2:$R$782,MATCH(C5694,XML!$D$2:$D$737,0),2)</f>
        <v>#N/A</v>
      </c>
    </row>
    <row r="5695" spans="1:14" ht="123.75" x14ac:dyDescent="0.2">
      <c r="A5695">
        <v>17790</v>
      </c>
      <c r="B5695" t="s">
        <v>7278</v>
      </c>
      <c r="C5695" s="15" t="s">
        <v>7279</v>
      </c>
      <c r="D5695" s="15" t="s">
        <v>7280</v>
      </c>
      <c r="E5695">
        <v>252019</v>
      </c>
      <c r="F5695">
        <v>305075</v>
      </c>
      <c r="H5695">
        <v>2</v>
      </c>
      <c r="K5695" s="16">
        <f t="shared" si="264"/>
        <v>269660.33</v>
      </c>
      <c r="L5695" s="16">
        <f t="shared" si="265"/>
        <v>283852.97894736839</v>
      </c>
      <c r="M5695" s="16">
        <f t="shared" si="266"/>
        <v>322560.20334928227</v>
      </c>
      <c r="N5695" t="e">
        <f>INDEX(XML!$A$2:$R$782,MATCH(C5695,XML!$D$2:$D$737,0),2)</f>
        <v>#N/A</v>
      </c>
    </row>
    <row r="5696" spans="1:14" ht="45" customHeight="1" x14ac:dyDescent="0.2">
      <c r="A5696">
        <v>21916</v>
      </c>
      <c r="B5696" t="s">
        <v>7281</v>
      </c>
      <c r="C5696" s="15" t="s">
        <v>7282</v>
      </c>
      <c r="D5696" s="15" t="s">
        <v>27767</v>
      </c>
      <c r="E5696">
        <v>398547</v>
      </c>
      <c r="F5696">
        <v>518111</v>
      </c>
      <c r="H5696">
        <v>9</v>
      </c>
      <c r="K5696" s="16">
        <f t="shared" si="264"/>
        <v>426445.29</v>
      </c>
      <c r="L5696" s="16">
        <f t="shared" si="265"/>
        <v>448889.77894736844</v>
      </c>
      <c r="M5696" s="16">
        <f t="shared" si="266"/>
        <v>510102.02153110044</v>
      </c>
      <c r="N5696" t="e">
        <f>INDEX(XML!$A$2:$R$782,MATCH(C5696,XML!$D$2:$D$737,0),2)</f>
        <v>#N/A</v>
      </c>
    </row>
    <row r="5697" spans="1:14" ht="45" customHeight="1" x14ac:dyDescent="0.2">
      <c r="A5697">
        <v>65606</v>
      </c>
      <c r="B5697" t="s">
        <v>23085</v>
      </c>
      <c r="C5697" s="15" t="s">
        <v>23086</v>
      </c>
      <c r="D5697" s="15" t="s">
        <v>23087</v>
      </c>
      <c r="E5697">
        <v>715178</v>
      </c>
      <c r="F5697">
        <v>917628</v>
      </c>
      <c r="H5697">
        <v>2</v>
      </c>
      <c r="K5697" s="16">
        <f t="shared" si="264"/>
        <v>765240.46</v>
      </c>
      <c r="L5697" s="16">
        <f t="shared" si="265"/>
        <v>805516.27368421049</v>
      </c>
      <c r="M5697" s="16">
        <f t="shared" si="266"/>
        <v>915359.4019138756</v>
      </c>
      <c r="N5697" t="e">
        <f>INDEX(XML!$A$2:$R$782,MATCH(C5697,XML!$D$2:$D$737,0),2)</f>
        <v>#N/A</v>
      </c>
    </row>
    <row r="5698" spans="1:14" ht="45" customHeight="1" x14ac:dyDescent="0.2">
      <c r="A5698">
        <v>71886</v>
      </c>
      <c r="B5698" t="s">
        <v>37453</v>
      </c>
      <c r="C5698" s="15" t="s">
        <v>37454</v>
      </c>
      <c r="D5698" s="15" t="s">
        <v>37455</v>
      </c>
      <c r="E5698">
        <v>1264066</v>
      </c>
      <c r="F5698">
        <v>1564838</v>
      </c>
      <c r="H5698">
        <v>2</v>
      </c>
      <c r="K5698" s="16">
        <f t="shared" si="264"/>
        <v>1352550.62</v>
      </c>
      <c r="L5698" s="16">
        <f t="shared" si="265"/>
        <v>1423737.4947368421</v>
      </c>
      <c r="M5698" s="16">
        <f t="shared" si="266"/>
        <v>1617883.5167464116</v>
      </c>
      <c r="N5698" t="e">
        <f>INDEX(XML!$A$2:$R$782,MATCH(C5698,XML!$D$2:$D$737,0),2)</f>
        <v>#N/A</v>
      </c>
    </row>
    <row r="5699" spans="1:14" ht="45" customHeight="1" x14ac:dyDescent="0.25">
      <c r="A5699" s="184" t="s">
        <v>7283</v>
      </c>
      <c r="B5699" s="184"/>
      <c r="C5699" s="185"/>
      <c r="D5699" s="185"/>
      <c r="E5699" s="184"/>
      <c r="F5699" s="184"/>
      <c r="G5699" s="184"/>
      <c r="H5699" s="184"/>
      <c r="I5699" s="184"/>
      <c r="J5699" s="184"/>
      <c r="K5699" s="16">
        <f t="shared" si="264"/>
        <v>0</v>
      </c>
      <c r="L5699" s="16">
        <f t="shared" si="265"/>
        <v>0</v>
      </c>
      <c r="M5699" s="16">
        <f t="shared" si="266"/>
        <v>0</v>
      </c>
      <c r="N5699" t="e">
        <f>INDEX(XML!$A$2:$R$782,MATCH(C5699,XML!$D$2:$D$737,0),2)</f>
        <v>#N/A</v>
      </c>
    </row>
    <row r="5700" spans="1:14" ht="22.5" customHeight="1" x14ac:dyDescent="0.2">
      <c r="A5700">
        <v>12577</v>
      </c>
      <c r="B5700" t="s">
        <v>7284</v>
      </c>
      <c r="C5700" s="15" t="s">
        <v>7285</v>
      </c>
      <c r="D5700" s="15" t="s">
        <v>7286</v>
      </c>
      <c r="E5700">
        <v>34109</v>
      </c>
      <c r="F5700">
        <v>44342</v>
      </c>
      <c r="H5700" t="s">
        <v>746</v>
      </c>
      <c r="K5700" s="16">
        <f t="shared" si="264"/>
        <v>38202.080000000002</v>
      </c>
      <c r="L5700" s="16">
        <f t="shared" si="265"/>
        <v>40212.715789473681</v>
      </c>
      <c r="M5700" s="16">
        <f t="shared" si="266"/>
        <v>45696.267942583727</v>
      </c>
      <c r="N5700" t="e">
        <f>INDEX(XML!$A$2:$R$782,MATCH(C5700,XML!$D$2:$D$737,0),2)</f>
        <v>#N/A</v>
      </c>
    </row>
    <row r="5701" spans="1:14" ht="67.5" x14ac:dyDescent="0.2">
      <c r="A5701">
        <v>14040</v>
      </c>
      <c r="B5701" t="s">
        <v>7287</v>
      </c>
      <c r="C5701" s="15" t="s">
        <v>7288</v>
      </c>
      <c r="D5701" s="15" t="s">
        <v>7289</v>
      </c>
      <c r="E5701">
        <v>40041</v>
      </c>
      <c r="F5701">
        <v>52053</v>
      </c>
      <c r="H5701" t="s">
        <v>746</v>
      </c>
      <c r="K5701" s="16">
        <f t="shared" ref="K5701:K5764" si="267">IF(E5701&gt;49999,E5701+E5701*0.07,IF(E5701&lt;=49999,E5701+E5701*0.12))</f>
        <v>44845.919999999998</v>
      </c>
      <c r="L5701" s="16">
        <f t="shared" ref="L5701:L5764" si="268">K5701*100/95</f>
        <v>47206.231578947365</v>
      </c>
      <c r="M5701" s="16">
        <f t="shared" ref="M5701:M5764" si="269">IF(COUNTIF(C5701,"*Dahua*"),F5701-10,L5701*100/88)</f>
        <v>53643.444976076549</v>
      </c>
      <c r="N5701" t="e">
        <f>INDEX(XML!$A$2:$R$782,MATCH(C5701,XML!$D$2:$D$737,0),2)</f>
        <v>#N/A</v>
      </c>
    </row>
    <row r="5702" spans="1:14" ht="67.5" x14ac:dyDescent="0.2">
      <c r="A5702">
        <v>14041</v>
      </c>
      <c r="B5702" t="s">
        <v>7290</v>
      </c>
      <c r="C5702" s="15" t="s">
        <v>7291</v>
      </c>
      <c r="D5702" s="15" t="s">
        <v>7292</v>
      </c>
      <c r="E5702">
        <v>49389</v>
      </c>
      <c r="F5702">
        <v>64206</v>
      </c>
      <c r="H5702">
        <v>48</v>
      </c>
      <c r="K5702" s="16">
        <f t="shared" si="267"/>
        <v>55315.68</v>
      </c>
      <c r="L5702" s="16">
        <f t="shared" si="268"/>
        <v>58227.031578947368</v>
      </c>
      <c r="M5702" s="16">
        <f t="shared" si="269"/>
        <v>66167.081339712924</v>
      </c>
      <c r="N5702" t="e">
        <f>INDEX(XML!$A$2:$R$782,MATCH(C5702,XML!$D$2:$D$737,0),2)</f>
        <v>#N/A</v>
      </c>
    </row>
    <row r="5703" spans="1:14" ht="45" customHeight="1" x14ac:dyDescent="0.2">
      <c r="A5703">
        <v>1789</v>
      </c>
      <c r="B5703" t="s">
        <v>7293</v>
      </c>
      <c r="C5703" s="15" t="s">
        <v>7294</v>
      </c>
      <c r="D5703" s="15" t="s">
        <v>7295</v>
      </c>
      <c r="E5703">
        <v>36436</v>
      </c>
      <c r="F5703">
        <v>47367</v>
      </c>
      <c r="H5703" t="s">
        <v>746</v>
      </c>
      <c r="K5703" s="16">
        <f t="shared" si="267"/>
        <v>40808.32</v>
      </c>
      <c r="L5703" s="16">
        <f t="shared" si="268"/>
        <v>42956.126315789472</v>
      </c>
      <c r="M5703" s="16">
        <f t="shared" si="269"/>
        <v>48813.779904306219</v>
      </c>
      <c r="N5703" t="e">
        <f>INDEX(XML!$A$2:$R$782,MATCH(C5703,XML!$D$2:$D$737,0),2)</f>
        <v>#N/A</v>
      </c>
    </row>
    <row r="5704" spans="1:14" ht="45" customHeight="1" x14ac:dyDescent="0.2">
      <c r="A5704">
        <v>9672</v>
      </c>
      <c r="B5704" t="s">
        <v>7296</v>
      </c>
      <c r="C5704" s="15" t="s">
        <v>7297</v>
      </c>
      <c r="D5704" s="15" t="s">
        <v>7298</v>
      </c>
      <c r="E5704">
        <v>45405</v>
      </c>
      <c r="F5704">
        <v>59027</v>
      </c>
      <c r="H5704" t="s">
        <v>746</v>
      </c>
      <c r="K5704" s="16">
        <f t="shared" si="267"/>
        <v>50853.599999999999</v>
      </c>
      <c r="L5704" s="16">
        <f t="shared" si="268"/>
        <v>53530.105263157893</v>
      </c>
      <c r="M5704" s="16">
        <f t="shared" si="269"/>
        <v>60829.665071770338</v>
      </c>
      <c r="N5704" t="e">
        <f>INDEX(XML!$A$2:$R$782,MATCH(C5704,XML!$D$2:$D$737,0),2)</f>
        <v>#N/A</v>
      </c>
    </row>
    <row r="5705" spans="1:14" ht="45" customHeight="1" x14ac:dyDescent="0.2">
      <c r="A5705">
        <v>1790</v>
      </c>
      <c r="B5705" t="s">
        <v>7299</v>
      </c>
      <c r="C5705" s="15" t="s">
        <v>7300</v>
      </c>
      <c r="D5705" s="15" t="s">
        <v>7301</v>
      </c>
      <c r="E5705">
        <v>42439</v>
      </c>
      <c r="F5705">
        <v>55171</v>
      </c>
      <c r="K5705" s="16">
        <f t="shared" si="267"/>
        <v>47531.68</v>
      </c>
      <c r="L5705" s="16">
        <f t="shared" si="268"/>
        <v>50033.347368421055</v>
      </c>
      <c r="M5705" s="16">
        <f t="shared" si="269"/>
        <v>56856.076555023923</v>
      </c>
      <c r="N5705" t="e">
        <f>INDEX(XML!$A$2:$R$782,MATCH(C5705,XML!$D$2:$D$737,0),2)</f>
        <v>#N/A</v>
      </c>
    </row>
    <row r="5706" spans="1:14" ht="45" customHeight="1" x14ac:dyDescent="0.2">
      <c r="A5706">
        <v>9673</v>
      </c>
      <c r="B5706" t="s">
        <v>7302</v>
      </c>
      <c r="C5706" s="15" t="s">
        <v>7303</v>
      </c>
      <c r="D5706" s="15" t="s">
        <v>7304</v>
      </c>
      <c r="E5706">
        <v>52855</v>
      </c>
      <c r="F5706">
        <v>68712</v>
      </c>
      <c r="K5706" s="16">
        <f t="shared" si="267"/>
        <v>56554.85</v>
      </c>
      <c r="L5706" s="16">
        <f t="shared" si="268"/>
        <v>59531.42105263158</v>
      </c>
      <c r="M5706" s="16">
        <f t="shared" si="269"/>
        <v>67649.34210526316</v>
      </c>
      <c r="N5706" t="e">
        <f>INDEX(XML!$A$2:$R$782,MATCH(C5706,XML!$D$2:$D$737,0),2)</f>
        <v>#N/A</v>
      </c>
    </row>
    <row r="5707" spans="1:14" ht="45" customHeight="1" x14ac:dyDescent="0.2">
      <c r="A5707">
        <v>1791</v>
      </c>
      <c r="B5707" t="s">
        <v>7308</v>
      </c>
      <c r="C5707" s="15" t="s">
        <v>7309</v>
      </c>
      <c r="D5707" s="15" t="s">
        <v>7310</v>
      </c>
      <c r="E5707">
        <v>49039</v>
      </c>
      <c r="F5707">
        <v>63751</v>
      </c>
      <c r="H5707">
        <v>30</v>
      </c>
      <c r="K5707" s="16">
        <f t="shared" si="267"/>
        <v>54923.68</v>
      </c>
      <c r="L5707" s="16">
        <f t="shared" si="268"/>
        <v>57814.400000000001</v>
      </c>
      <c r="M5707" s="16">
        <f t="shared" si="269"/>
        <v>65698.181818181823</v>
      </c>
      <c r="N5707" t="e">
        <f>INDEX(XML!$A$2:$R$782,MATCH(C5707,XML!$D$2:$D$737,0),2)</f>
        <v>#N/A</v>
      </c>
    </row>
    <row r="5708" spans="1:14" ht="67.5" x14ac:dyDescent="0.2">
      <c r="A5708">
        <v>18509</v>
      </c>
      <c r="B5708" t="s">
        <v>7305</v>
      </c>
      <c r="C5708" s="15" t="s">
        <v>7306</v>
      </c>
      <c r="D5708" s="15" t="s">
        <v>7307</v>
      </c>
      <c r="E5708">
        <v>57281</v>
      </c>
      <c r="F5708">
        <v>74465</v>
      </c>
      <c r="K5708" s="16">
        <f t="shared" si="267"/>
        <v>61290.67</v>
      </c>
      <c r="L5708" s="16">
        <f t="shared" si="268"/>
        <v>64516.494736842105</v>
      </c>
      <c r="M5708" s="16">
        <f t="shared" si="269"/>
        <v>73314.198564593302</v>
      </c>
      <c r="N5708" t="e">
        <f>INDEX(XML!$A$2:$R$782,MATCH(C5708,XML!$D$2:$D$737,0),2)</f>
        <v>#N/A</v>
      </c>
    </row>
    <row r="5709" spans="1:14" ht="45" customHeight="1" x14ac:dyDescent="0.2">
      <c r="A5709">
        <v>1792</v>
      </c>
      <c r="B5709" t="s">
        <v>7311</v>
      </c>
      <c r="C5709" s="15" t="s">
        <v>7312</v>
      </c>
      <c r="D5709" s="15" t="s">
        <v>7313</v>
      </c>
      <c r="E5709">
        <v>62558</v>
      </c>
      <c r="F5709">
        <v>81325</v>
      </c>
      <c r="K5709" s="16">
        <f t="shared" si="267"/>
        <v>66937.06</v>
      </c>
      <c r="L5709" s="16">
        <f t="shared" si="268"/>
        <v>70460.063157894736</v>
      </c>
      <c r="M5709" s="16">
        <f t="shared" si="269"/>
        <v>80068.253588516745</v>
      </c>
      <c r="N5709" t="e">
        <f>INDEX(XML!$A$2:$R$782,MATCH(C5709,XML!$D$2:$D$737,0),2)</f>
        <v>#N/A</v>
      </c>
    </row>
    <row r="5710" spans="1:14" ht="22.5" customHeight="1" x14ac:dyDescent="0.2">
      <c r="A5710">
        <v>1793</v>
      </c>
      <c r="B5710" t="s">
        <v>7314</v>
      </c>
      <c r="C5710" s="15" t="s">
        <v>7315</v>
      </c>
      <c r="D5710" s="15" t="s">
        <v>7316</v>
      </c>
      <c r="E5710">
        <v>70330</v>
      </c>
      <c r="F5710">
        <v>91429</v>
      </c>
      <c r="K5710" s="16">
        <f t="shared" si="267"/>
        <v>75253.100000000006</v>
      </c>
      <c r="L5710" s="16">
        <f t="shared" si="268"/>
        <v>79213.789473684214</v>
      </c>
      <c r="M5710" s="16">
        <f t="shared" si="269"/>
        <v>90015.669856459339</v>
      </c>
      <c r="N5710" t="e">
        <f>INDEX(XML!$A$2:$R$782,MATCH(C5710,XML!$D$2:$D$737,0),2)</f>
        <v>#N/A</v>
      </c>
    </row>
    <row r="5711" spans="1:14" ht="67.5" x14ac:dyDescent="0.2">
      <c r="A5711">
        <v>1794</v>
      </c>
      <c r="B5711" t="s">
        <v>7317</v>
      </c>
      <c r="C5711" s="15" t="s">
        <v>7318</v>
      </c>
      <c r="D5711" s="15" t="s">
        <v>7319</v>
      </c>
      <c r="E5711">
        <v>79722</v>
      </c>
      <c r="F5711">
        <v>103639</v>
      </c>
      <c r="H5711">
        <v>4</v>
      </c>
      <c r="K5711" s="16">
        <f t="shared" si="267"/>
        <v>85302.540000000008</v>
      </c>
      <c r="L5711" s="16">
        <f t="shared" si="268"/>
        <v>89792.14736842105</v>
      </c>
      <c r="M5711" s="16">
        <f t="shared" si="269"/>
        <v>102036.53110047847</v>
      </c>
      <c r="N5711" t="e">
        <f>INDEX(XML!$A$2:$R$782,MATCH(C5711,XML!$D$2:$D$737,0),2)</f>
        <v>#N/A</v>
      </c>
    </row>
    <row r="5712" spans="1:14" ht="45" customHeight="1" x14ac:dyDescent="0.2">
      <c r="A5712">
        <v>1795</v>
      </c>
      <c r="B5712" t="s">
        <v>7320</v>
      </c>
      <c r="C5712" s="15" t="s">
        <v>7321</v>
      </c>
      <c r="D5712" s="15" t="s">
        <v>7322</v>
      </c>
      <c r="E5712">
        <v>88634</v>
      </c>
      <c r="F5712">
        <v>115224</v>
      </c>
      <c r="H5712" t="s">
        <v>746</v>
      </c>
      <c r="K5712" s="16">
        <f t="shared" si="267"/>
        <v>94838.38</v>
      </c>
      <c r="L5712" s="16">
        <f t="shared" si="268"/>
        <v>99829.873684210528</v>
      </c>
      <c r="M5712" s="16">
        <f t="shared" si="269"/>
        <v>113443.03827751197</v>
      </c>
      <c r="N5712" t="e">
        <f>INDEX(XML!$A$2:$R$782,MATCH(C5712,XML!$D$2:$D$737,0),2)</f>
        <v>#N/A</v>
      </c>
    </row>
    <row r="5713" spans="1:14" ht="45" customHeight="1" x14ac:dyDescent="0.2">
      <c r="A5713">
        <v>18933</v>
      </c>
      <c r="B5713" t="s">
        <v>7323</v>
      </c>
      <c r="C5713" s="15" t="s">
        <v>7324</v>
      </c>
      <c r="D5713" s="15" t="s">
        <v>7325</v>
      </c>
      <c r="E5713">
        <v>38351</v>
      </c>
      <c r="F5713">
        <v>49856</v>
      </c>
      <c r="H5713">
        <v>39</v>
      </c>
      <c r="K5713" s="16">
        <f t="shared" si="267"/>
        <v>42953.120000000003</v>
      </c>
      <c r="L5713" s="16">
        <f t="shared" si="268"/>
        <v>45213.810526315792</v>
      </c>
      <c r="M5713" s="16">
        <f t="shared" si="269"/>
        <v>51379.330143540676</v>
      </c>
      <c r="N5713" t="e">
        <f>INDEX(XML!$A$2:$R$782,MATCH(C5713,XML!$D$2:$D$737,0),2)</f>
        <v>#N/A</v>
      </c>
    </row>
    <row r="5714" spans="1:14" ht="67.5" x14ac:dyDescent="0.2">
      <c r="A5714">
        <v>18934</v>
      </c>
      <c r="B5714" t="s">
        <v>7326</v>
      </c>
      <c r="C5714" s="15" t="s">
        <v>7327</v>
      </c>
      <c r="D5714" s="15" t="s">
        <v>7328</v>
      </c>
      <c r="E5714">
        <v>44418</v>
      </c>
      <c r="F5714">
        <v>57743</v>
      </c>
      <c r="K5714" s="16">
        <f t="shared" si="267"/>
        <v>49748.160000000003</v>
      </c>
      <c r="L5714" s="16">
        <f t="shared" si="268"/>
        <v>52366.484210526316</v>
      </c>
      <c r="M5714" s="16">
        <f t="shared" si="269"/>
        <v>59507.368421052633</v>
      </c>
      <c r="N5714" t="e">
        <f>INDEX(XML!$A$2:$R$782,MATCH(C5714,XML!$D$2:$D$737,0),2)</f>
        <v>#N/A</v>
      </c>
    </row>
    <row r="5715" spans="1:14" ht="67.5" x14ac:dyDescent="0.2">
      <c r="A5715">
        <v>18935</v>
      </c>
      <c r="B5715" t="s">
        <v>7329</v>
      </c>
      <c r="C5715" s="15" t="s">
        <v>7330</v>
      </c>
      <c r="D5715" s="15" t="s">
        <v>7331</v>
      </c>
      <c r="E5715">
        <v>56223</v>
      </c>
      <c r="F5715">
        <v>73090</v>
      </c>
      <c r="H5715">
        <v>35</v>
      </c>
      <c r="K5715" s="16">
        <f t="shared" si="267"/>
        <v>60158.61</v>
      </c>
      <c r="L5715" s="16">
        <f t="shared" si="268"/>
        <v>63324.85263157895</v>
      </c>
      <c r="M5715" s="16">
        <f t="shared" si="269"/>
        <v>71960.059808612437</v>
      </c>
      <c r="N5715" t="e">
        <f>INDEX(XML!$A$2:$R$782,MATCH(C5715,XML!$D$2:$D$737,0),2)</f>
        <v>#N/A</v>
      </c>
    </row>
    <row r="5716" spans="1:14" ht="90" x14ac:dyDescent="0.2">
      <c r="A5716">
        <v>12428</v>
      </c>
      <c r="B5716" t="s">
        <v>7332</v>
      </c>
      <c r="C5716" s="15" t="s">
        <v>7333</v>
      </c>
      <c r="D5716" s="15" t="s">
        <v>7334</v>
      </c>
      <c r="E5716">
        <v>46914</v>
      </c>
      <c r="F5716">
        <v>60988</v>
      </c>
      <c r="H5716">
        <v>21</v>
      </c>
      <c r="K5716" s="16">
        <f t="shared" si="267"/>
        <v>52543.68</v>
      </c>
      <c r="L5716" s="16">
        <f t="shared" si="268"/>
        <v>55309.136842105261</v>
      </c>
      <c r="M5716" s="16">
        <f t="shared" si="269"/>
        <v>62851.291866028703</v>
      </c>
      <c r="N5716" t="e">
        <f>INDEX(XML!$A$2:$R$782,MATCH(C5716,XML!$D$2:$D$737,0),2)</f>
        <v>#N/A</v>
      </c>
    </row>
    <row r="5717" spans="1:14" ht="90" x14ac:dyDescent="0.2">
      <c r="A5717">
        <v>12573</v>
      </c>
      <c r="B5717" t="s">
        <v>7335</v>
      </c>
      <c r="C5717" s="15" t="s">
        <v>7336</v>
      </c>
      <c r="D5717" s="15" t="s">
        <v>7337</v>
      </c>
      <c r="E5717">
        <v>51041</v>
      </c>
      <c r="F5717">
        <v>66353</v>
      </c>
      <c r="H5717">
        <v>1</v>
      </c>
      <c r="K5717" s="16">
        <f t="shared" si="267"/>
        <v>54613.87</v>
      </c>
      <c r="L5717" s="16">
        <f t="shared" si="268"/>
        <v>57488.284210526319</v>
      </c>
      <c r="M5717" s="16">
        <f t="shared" si="269"/>
        <v>65327.595693779906</v>
      </c>
      <c r="N5717" t="e">
        <f>INDEX(XML!$A$2:$R$782,MATCH(C5717,XML!$D$2:$D$737,0),2)</f>
        <v>#N/A</v>
      </c>
    </row>
    <row r="5718" spans="1:14" ht="90" x14ac:dyDescent="0.2">
      <c r="A5718">
        <v>12574</v>
      </c>
      <c r="B5718" t="s">
        <v>7338</v>
      </c>
      <c r="C5718" s="15" t="s">
        <v>7339</v>
      </c>
      <c r="D5718" s="15" t="s">
        <v>7340</v>
      </c>
      <c r="E5718">
        <v>58242</v>
      </c>
      <c r="F5718">
        <v>75715</v>
      </c>
      <c r="H5718">
        <v>5</v>
      </c>
      <c r="K5718" s="16">
        <f t="shared" si="267"/>
        <v>62318.94</v>
      </c>
      <c r="L5718" s="16">
        <f t="shared" si="268"/>
        <v>65598.884210526317</v>
      </c>
      <c r="M5718" s="16">
        <f t="shared" si="269"/>
        <v>74544.186602870817</v>
      </c>
      <c r="N5718" t="e">
        <f>INDEX(XML!$A$2:$R$782,MATCH(C5718,XML!$D$2:$D$737,0),2)</f>
        <v>#N/A</v>
      </c>
    </row>
    <row r="5719" spans="1:14" ht="90" x14ac:dyDescent="0.2">
      <c r="A5719">
        <v>12575</v>
      </c>
      <c r="B5719" t="s">
        <v>7341</v>
      </c>
      <c r="C5719" s="15" t="s">
        <v>7342</v>
      </c>
      <c r="D5719" s="15" t="s">
        <v>7343</v>
      </c>
      <c r="E5719">
        <v>63222</v>
      </c>
      <c r="F5719">
        <v>82189</v>
      </c>
      <c r="K5719" s="16">
        <f t="shared" si="267"/>
        <v>67647.540000000008</v>
      </c>
      <c r="L5719" s="16">
        <f t="shared" si="268"/>
        <v>71207.936842105279</v>
      </c>
      <c r="M5719" s="16">
        <f t="shared" si="269"/>
        <v>80918.110047846902</v>
      </c>
      <c r="N5719" t="e">
        <f>INDEX(XML!$A$2:$R$782,MATCH(C5719,XML!$D$2:$D$737,0),2)</f>
        <v>#N/A</v>
      </c>
    </row>
    <row r="5720" spans="1:14" ht="33.75" x14ac:dyDescent="0.2">
      <c r="A5720">
        <v>60892</v>
      </c>
      <c r="B5720" t="s">
        <v>17771</v>
      </c>
      <c r="C5720" s="15" t="s">
        <v>17772</v>
      </c>
      <c r="D5720" s="15" t="s">
        <v>17773</v>
      </c>
      <c r="E5720">
        <v>199361</v>
      </c>
      <c r="F5720">
        <v>259169</v>
      </c>
      <c r="K5720" s="16">
        <f t="shared" si="267"/>
        <v>213316.27</v>
      </c>
      <c r="L5720" s="16">
        <f t="shared" si="268"/>
        <v>224543.44210526315</v>
      </c>
      <c r="M5720" s="16">
        <f t="shared" si="269"/>
        <v>255163.00239234447</v>
      </c>
      <c r="N5720" t="e">
        <f>INDEX(XML!$A$2:$R$782,MATCH(C5720,XML!$D$2:$D$737,0),2)</f>
        <v>#N/A</v>
      </c>
    </row>
    <row r="5721" spans="1:14" ht="33.75" x14ac:dyDescent="0.2">
      <c r="A5721">
        <v>60894</v>
      </c>
      <c r="B5721" t="s">
        <v>17774</v>
      </c>
      <c r="C5721" s="15" t="s">
        <v>17775</v>
      </c>
      <c r="D5721" s="15" t="s">
        <v>17776</v>
      </c>
      <c r="E5721">
        <v>260288</v>
      </c>
      <c r="F5721">
        <v>338374</v>
      </c>
      <c r="K5721" s="16">
        <f t="shared" si="267"/>
        <v>278508.16000000003</v>
      </c>
      <c r="L5721" s="16">
        <f t="shared" si="268"/>
        <v>293166.48421052634</v>
      </c>
      <c r="M5721" s="16">
        <f t="shared" si="269"/>
        <v>333143.73205741629</v>
      </c>
      <c r="N5721" t="e">
        <f>INDEX(XML!$A$2:$R$782,MATCH(C5721,XML!$D$2:$D$737,0),2)</f>
        <v>#N/A</v>
      </c>
    </row>
    <row r="5722" spans="1:14" ht="33.75" x14ac:dyDescent="0.2">
      <c r="A5722">
        <v>60895</v>
      </c>
      <c r="B5722" t="s">
        <v>17777</v>
      </c>
      <c r="C5722" s="15" t="s">
        <v>17778</v>
      </c>
      <c r="D5722" s="15" t="s">
        <v>17779</v>
      </c>
      <c r="E5722">
        <v>267438</v>
      </c>
      <c r="F5722">
        <v>347669</v>
      </c>
      <c r="K5722" s="16">
        <f t="shared" si="267"/>
        <v>286158.66000000003</v>
      </c>
      <c r="L5722" s="16">
        <f t="shared" si="268"/>
        <v>301219.64210526319</v>
      </c>
      <c r="M5722" s="16">
        <f t="shared" si="269"/>
        <v>342295.04784689</v>
      </c>
      <c r="N5722" t="e">
        <f>INDEX(XML!$A$2:$R$782,MATCH(C5722,XML!$D$2:$D$737,0),2)</f>
        <v>#N/A</v>
      </c>
    </row>
    <row r="5723" spans="1:14" ht="15.75" x14ac:dyDescent="0.25">
      <c r="A5723" s="184" t="s">
        <v>7369</v>
      </c>
      <c r="B5723" s="184"/>
      <c r="C5723" s="185"/>
      <c r="D5723" s="185"/>
      <c r="E5723" s="184"/>
      <c r="F5723" s="184"/>
      <c r="G5723" s="184"/>
      <c r="H5723" s="184"/>
      <c r="I5723" s="184"/>
      <c r="J5723" s="184"/>
      <c r="K5723" s="16">
        <f t="shared" si="267"/>
        <v>0</v>
      </c>
      <c r="L5723" s="16">
        <f t="shared" si="268"/>
        <v>0</v>
      </c>
      <c r="M5723" s="16">
        <f t="shared" si="269"/>
        <v>0</v>
      </c>
      <c r="N5723" t="e">
        <f>INDEX(XML!$A$2:$R$782,MATCH(C5723,XML!$D$2:$D$737,0),2)</f>
        <v>#N/A</v>
      </c>
    </row>
    <row r="5724" spans="1:14" ht="45" x14ac:dyDescent="0.2">
      <c r="A5724">
        <v>1026</v>
      </c>
      <c r="B5724">
        <v>700402112</v>
      </c>
      <c r="C5724" s="15" t="s">
        <v>7370</v>
      </c>
      <c r="D5724" s="15" t="s">
        <v>7371</v>
      </c>
      <c r="E5724">
        <v>9861</v>
      </c>
      <c r="F5724">
        <v>13805</v>
      </c>
      <c r="K5724" s="16">
        <f t="shared" si="267"/>
        <v>11044.32</v>
      </c>
      <c r="L5724" s="16">
        <f t="shared" si="268"/>
        <v>11625.6</v>
      </c>
      <c r="M5724" s="16">
        <f t="shared" si="269"/>
        <v>13210.90909090909</v>
      </c>
      <c r="N5724" t="e">
        <f>INDEX(XML!$A$2:$R$782,MATCH(C5724,XML!$D$2:$D$737,0),2)</f>
        <v>#N/A</v>
      </c>
    </row>
    <row r="5725" spans="1:14" ht="45" x14ac:dyDescent="0.2">
      <c r="A5725">
        <v>5557</v>
      </c>
      <c r="B5725">
        <v>700404112</v>
      </c>
      <c r="C5725" s="15" t="s">
        <v>7372</v>
      </c>
      <c r="D5725" s="15" t="s">
        <v>7373</v>
      </c>
      <c r="E5725">
        <v>18652</v>
      </c>
      <c r="F5725">
        <v>26113</v>
      </c>
      <c r="K5725" s="16">
        <f t="shared" si="267"/>
        <v>20890.239999999998</v>
      </c>
      <c r="L5725" s="16">
        <f t="shared" si="268"/>
        <v>21989.72631578947</v>
      </c>
      <c r="M5725" s="16">
        <f t="shared" si="269"/>
        <v>24988.325358851671</v>
      </c>
      <c r="N5725" t="e">
        <f>INDEX(XML!$A$2:$R$782,MATCH(C5725,XML!$D$2:$D$737,0),2)</f>
        <v>#N/A</v>
      </c>
    </row>
    <row r="5726" spans="1:14" ht="45" customHeight="1" x14ac:dyDescent="0.2">
      <c r="A5726">
        <v>12461</v>
      </c>
      <c r="B5726" t="s">
        <v>7374</v>
      </c>
      <c r="C5726" s="15" t="s">
        <v>7375</v>
      </c>
      <c r="D5726" s="15" t="s">
        <v>7376</v>
      </c>
      <c r="E5726">
        <v>20010</v>
      </c>
      <c r="F5726">
        <v>28014</v>
      </c>
      <c r="H5726">
        <v>42</v>
      </c>
      <c r="K5726" s="16">
        <f t="shared" si="267"/>
        <v>22411.200000000001</v>
      </c>
      <c r="L5726" s="16">
        <f t="shared" si="268"/>
        <v>23590.736842105263</v>
      </c>
      <c r="M5726" s="16">
        <f t="shared" si="269"/>
        <v>26807.655502392343</v>
      </c>
      <c r="N5726" t="e">
        <f>INDEX(XML!$A$2:$R$782,MATCH(C5726,XML!$D$2:$D$737,0),2)</f>
        <v>#N/A</v>
      </c>
    </row>
    <row r="5727" spans="1:14" ht="45" customHeight="1" x14ac:dyDescent="0.2">
      <c r="A5727">
        <v>12462</v>
      </c>
      <c r="B5727" t="s">
        <v>7377</v>
      </c>
      <c r="C5727" s="15" t="s">
        <v>7378</v>
      </c>
      <c r="D5727" s="15" t="s">
        <v>7379</v>
      </c>
      <c r="E5727">
        <v>27741</v>
      </c>
      <c r="F5727">
        <v>38837</v>
      </c>
      <c r="H5727">
        <v>45</v>
      </c>
      <c r="K5727" s="16">
        <f t="shared" si="267"/>
        <v>31069.919999999998</v>
      </c>
      <c r="L5727" s="16">
        <f t="shared" si="268"/>
        <v>32705.178947368422</v>
      </c>
      <c r="M5727" s="16">
        <f t="shared" si="269"/>
        <v>37164.976076555024</v>
      </c>
      <c r="N5727" t="e">
        <f>INDEX(XML!$A$2:$R$782,MATCH(C5727,XML!$D$2:$D$737,0),2)</f>
        <v>#N/A</v>
      </c>
    </row>
    <row r="5728" spans="1:14" ht="45" customHeight="1" x14ac:dyDescent="0.2">
      <c r="A5728">
        <v>5556</v>
      </c>
      <c r="B5728">
        <v>700404122</v>
      </c>
      <c r="C5728" s="15" t="s">
        <v>7380</v>
      </c>
      <c r="D5728" s="15" t="s">
        <v>7381</v>
      </c>
      <c r="E5728">
        <v>29259</v>
      </c>
      <c r="F5728">
        <v>40963</v>
      </c>
      <c r="K5728" s="16">
        <f t="shared" si="267"/>
        <v>32770.080000000002</v>
      </c>
      <c r="L5728" s="16">
        <f t="shared" si="268"/>
        <v>34494.821052631582</v>
      </c>
      <c r="M5728" s="16">
        <f t="shared" si="269"/>
        <v>39198.660287081344</v>
      </c>
      <c r="N5728" t="e">
        <f>INDEX(XML!$A$2:$R$782,MATCH(C5728,XML!$D$2:$D$737,0),2)</f>
        <v>#N/A</v>
      </c>
    </row>
    <row r="5729" spans="1:14" ht="45" customHeight="1" x14ac:dyDescent="0.2">
      <c r="A5729">
        <v>23923</v>
      </c>
      <c r="B5729">
        <v>701024002</v>
      </c>
      <c r="C5729" s="15" t="s">
        <v>7382</v>
      </c>
      <c r="D5729" s="15" t="s">
        <v>7383</v>
      </c>
      <c r="E5729">
        <v>11090</v>
      </c>
      <c r="F5729">
        <v>15526</v>
      </c>
      <c r="H5729">
        <v>50</v>
      </c>
      <c r="K5729" s="16">
        <f t="shared" si="267"/>
        <v>12420.8</v>
      </c>
      <c r="L5729" s="16">
        <f t="shared" si="268"/>
        <v>13074.526315789473</v>
      </c>
      <c r="M5729" s="16">
        <f t="shared" si="269"/>
        <v>14857.416267942584</v>
      </c>
      <c r="N5729" t="e">
        <f>INDEX(XML!$A$2:$R$782,MATCH(C5729,XML!$D$2:$D$737,0),2)</f>
        <v>#N/A</v>
      </c>
    </row>
    <row r="5730" spans="1:14" ht="45" customHeight="1" x14ac:dyDescent="0.2">
      <c r="A5730">
        <v>15076</v>
      </c>
      <c r="B5730" t="s">
        <v>7384</v>
      </c>
      <c r="C5730" s="15" t="s">
        <v>7385</v>
      </c>
      <c r="D5730" s="15" t="s">
        <v>7386</v>
      </c>
      <c r="E5730">
        <v>6378</v>
      </c>
      <c r="F5730">
        <v>8929</v>
      </c>
      <c r="H5730" t="s">
        <v>746</v>
      </c>
      <c r="K5730" s="16">
        <f t="shared" si="267"/>
        <v>7143.36</v>
      </c>
      <c r="L5730" s="16">
        <f t="shared" si="268"/>
        <v>7519.3263157894735</v>
      </c>
      <c r="M5730" s="16">
        <f t="shared" si="269"/>
        <v>8544.6889952153106</v>
      </c>
      <c r="N5730" t="e">
        <f>INDEX(XML!$A$2:$R$782,MATCH(C5730,XML!$D$2:$D$737,0),2)</f>
        <v>#N/A</v>
      </c>
    </row>
    <row r="5731" spans="1:14" ht="56.25" customHeight="1" x14ac:dyDescent="0.2">
      <c r="A5731">
        <v>50631</v>
      </c>
      <c r="B5731" t="s">
        <v>27000</v>
      </c>
      <c r="C5731" s="15" t="s">
        <v>27001</v>
      </c>
      <c r="D5731" s="15" t="s">
        <v>27002</v>
      </c>
      <c r="E5731">
        <v>16093</v>
      </c>
      <c r="F5731">
        <v>19312</v>
      </c>
      <c r="H5731">
        <v>23</v>
      </c>
      <c r="K5731" s="16">
        <f t="shared" si="267"/>
        <v>18024.16</v>
      </c>
      <c r="L5731" s="16">
        <f t="shared" si="268"/>
        <v>18972.8</v>
      </c>
      <c r="M5731" s="16">
        <f t="shared" si="269"/>
        <v>21560</v>
      </c>
      <c r="N5731" t="e">
        <f>INDEX(XML!$A$2:$R$782,MATCH(C5731,XML!$D$2:$D$737,0),2)</f>
        <v>#N/A</v>
      </c>
    </row>
    <row r="5732" spans="1:14" ht="45" customHeight="1" x14ac:dyDescent="0.2">
      <c r="A5732">
        <v>5554</v>
      </c>
      <c r="B5732">
        <v>702302100</v>
      </c>
      <c r="C5732" s="15" t="s">
        <v>7387</v>
      </c>
      <c r="D5732" s="15" t="s">
        <v>7388</v>
      </c>
      <c r="E5732">
        <v>27037</v>
      </c>
      <c r="F5732">
        <v>37852</v>
      </c>
      <c r="H5732">
        <v>8</v>
      </c>
      <c r="K5732" s="16">
        <f t="shared" si="267"/>
        <v>30281.439999999999</v>
      </c>
      <c r="L5732" s="16">
        <f t="shared" si="268"/>
        <v>31875.200000000001</v>
      </c>
      <c r="M5732" s="16">
        <f t="shared" si="269"/>
        <v>36221.818181818184</v>
      </c>
      <c r="N5732" t="e">
        <f>INDEX(XML!$A$2:$R$782,MATCH(C5732,XML!$D$2:$D$737,0),2)</f>
        <v>#N/A</v>
      </c>
    </row>
    <row r="5733" spans="1:14" ht="33.75" x14ac:dyDescent="0.2">
      <c r="A5733">
        <v>1027</v>
      </c>
      <c r="B5733">
        <v>701022000</v>
      </c>
      <c r="C5733" s="15" t="s">
        <v>7389</v>
      </c>
      <c r="D5733" s="15" t="s">
        <v>7390</v>
      </c>
      <c r="E5733">
        <v>3467</v>
      </c>
      <c r="F5733">
        <v>4854</v>
      </c>
      <c r="H5733" t="s">
        <v>746</v>
      </c>
      <c r="K5733" s="16">
        <f t="shared" si="267"/>
        <v>3883.04</v>
      </c>
      <c r="L5733" s="16">
        <f t="shared" si="268"/>
        <v>4087.4105263157894</v>
      </c>
      <c r="M5733" s="16">
        <f t="shared" si="269"/>
        <v>4644.7846889952152</v>
      </c>
      <c r="N5733" t="e">
        <f>INDEX(XML!$A$2:$R$782,MATCH(C5733,XML!$D$2:$D$737,0),2)</f>
        <v>#N/A</v>
      </c>
    </row>
    <row r="5734" spans="1:14" ht="22.5" customHeight="1" x14ac:dyDescent="0.2">
      <c r="A5734">
        <v>5555</v>
      </c>
      <c r="B5734">
        <v>701402120</v>
      </c>
      <c r="C5734" s="15" t="s">
        <v>7391</v>
      </c>
      <c r="D5734" s="15" t="s">
        <v>7392</v>
      </c>
      <c r="E5734">
        <v>2261</v>
      </c>
      <c r="F5734">
        <v>3279</v>
      </c>
      <c r="K5734" s="16">
        <f t="shared" si="267"/>
        <v>2532.3200000000002</v>
      </c>
      <c r="L5734" s="16">
        <f t="shared" si="268"/>
        <v>2665.6000000000004</v>
      </c>
      <c r="M5734" s="16">
        <f t="shared" si="269"/>
        <v>3029.0909090909099</v>
      </c>
      <c r="N5734" t="e">
        <f>INDEX(XML!$A$2:$R$782,MATCH(C5734,XML!$D$2:$D$737,0),2)</f>
        <v>#N/A</v>
      </c>
    </row>
    <row r="5735" spans="1:14" ht="56.25" x14ac:dyDescent="0.2">
      <c r="A5735">
        <v>12062</v>
      </c>
      <c r="B5735" t="s">
        <v>7393</v>
      </c>
      <c r="C5735" s="15" t="s">
        <v>7394</v>
      </c>
      <c r="D5735" s="15" t="s">
        <v>7395</v>
      </c>
      <c r="E5735">
        <v>3674</v>
      </c>
      <c r="F5735">
        <v>5693</v>
      </c>
      <c r="K5735" s="16">
        <f t="shared" si="267"/>
        <v>4114.88</v>
      </c>
      <c r="L5735" s="16">
        <f t="shared" si="268"/>
        <v>4331.4526315789471</v>
      </c>
      <c r="M5735" s="16">
        <f t="shared" si="269"/>
        <v>4922.1052631578941</v>
      </c>
      <c r="N5735" t="e">
        <f>INDEX(XML!$A$2:$R$782,MATCH(C5735,XML!$D$2:$D$737,0),2)</f>
        <v>#N/A</v>
      </c>
    </row>
    <row r="5736" spans="1:14" ht="56.25" x14ac:dyDescent="0.2">
      <c r="A5736">
        <v>80621</v>
      </c>
      <c r="B5736" t="s">
        <v>40138</v>
      </c>
      <c r="C5736" s="15" t="s">
        <v>40042</v>
      </c>
      <c r="D5736" s="15" t="s">
        <v>40043</v>
      </c>
      <c r="E5736">
        <v>55613</v>
      </c>
      <c r="F5736">
        <v>66736</v>
      </c>
      <c r="K5736" s="16">
        <f t="shared" si="267"/>
        <v>59505.91</v>
      </c>
      <c r="L5736" s="16">
        <f t="shared" si="268"/>
        <v>62637.8</v>
      </c>
      <c r="M5736" s="16">
        <f t="shared" si="269"/>
        <v>71179.318181818177</v>
      </c>
      <c r="N5736" t="e">
        <f>INDEX(XML!$A$2:$R$782,MATCH(C5736,XML!$D$2:$D$737,0),2)</f>
        <v>#N/A</v>
      </c>
    </row>
    <row r="5737" spans="1:14" ht="56.25" x14ac:dyDescent="0.2">
      <c r="A5737">
        <v>820</v>
      </c>
      <c r="B5737" t="s">
        <v>7396</v>
      </c>
      <c r="C5737" s="15" t="s">
        <v>7397</v>
      </c>
      <c r="D5737" s="15" t="s">
        <v>7398</v>
      </c>
      <c r="E5737">
        <v>3475</v>
      </c>
      <c r="F5737">
        <v>4865</v>
      </c>
      <c r="K5737" s="16">
        <f t="shared" si="267"/>
        <v>3892</v>
      </c>
      <c r="L5737" s="16">
        <f t="shared" si="268"/>
        <v>4096.8421052631575</v>
      </c>
      <c r="M5737" s="16">
        <f t="shared" si="269"/>
        <v>4655.5023923444969</v>
      </c>
      <c r="N5737" t="e">
        <f>INDEX(XML!$A$2:$R$782,MATCH(C5737,XML!$D$2:$D$737,0),2)</f>
        <v>#N/A</v>
      </c>
    </row>
    <row r="5738" spans="1:14" ht="45" customHeight="1" x14ac:dyDescent="0.2">
      <c r="A5738">
        <v>12061</v>
      </c>
      <c r="B5738" t="s">
        <v>7399</v>
      </c>
      <c r="C5738" s="15" t="s">
        <v>7400</v>
      </c>
      <c r="D5738" s="15" t="s">
        <v>7401</v>
      </c>
      <c r="E5738">
        <v>2772</v>
      </c>
      <c r="F5738">
        <v>3975</v>
      </c>
      <c r="H5738" t="s">
        <v>746</v>
      </c>
      <c r="K5738" s="16">
        <f t="shared" si="267"/>
        <v>3104.64</v>
      </c>
      <c r="L5738" s="16">
        <f t="shared" si="268"/>
        <v>3268.0421052631577</v>
      </c>
      <c r="M5738" s="16">
        <f t="shared" si="269"/>
        <v>3713.6842105263158</v>
      </c>
      <c r="N5738" t="e">
        <f>INDEX(XML!$A$2:$R$782,MATCH(C5738,XML!$D$2:$D$737,0),2)</f>
        <v>#N/A</v>
      </c>
    </row>
    <row r="5739" spans="1:14" ht="56.25" x14ac:dyDescent="0.2">
      <c r="A5739">
        <v>1020</v>
      </c>
      <c r="B5739">
        <v>700906000</v>
      </c>
      <c r="C5739" s="15" t="s">
        <v>7402</v>
      </c>
      <c r="D5739" s="15" t="s">
        <v>7403</v>
      </c>
      <c r="E5739">
        <v>66</v>
      </c>
      <c r="F5739">
        <v>92</v>
      </c>
      <c r="H5739" t="s">
        <v>7404</v>
      </c>
      <c r="K5739" s="16">
        <f t="shared" si="267"/>
        <v>73.92</v>
      </c>
      <c r="L5739" s="16">
        <f t="shared" si="268"/>
        <v>77.810526315789474</v>
      </c>
      <c r="M5739" s="16">
        <f t="shared" si="269"/>
        <v>88.421052631578945</v>
      </c>
      <c r="N5739" t="e">
        <f>INDEX(XML!$A$2:$R$782,MATCH(C5739,XML!$D$2:$D$737,0),2)</f>
        <v>#N/A</v>
      </c>
    </row>
    <row r="5740" spans="1:14" ht="45" x14ac:dyDescent="0.2">
      <c r="A5740">
        <v>9186</v>
      </c>
      <c r="B5740">
        <v>701603001</v>
      </c>
      <c r="C5740" s="15" t="s">
        <v>7405</v>
      </c>
      <c r="D5740" s="15" t="s">
        <v>7406</v>
      </c>
      <c r="E5740">
        <v>869</v>
      </c>
      <c r="F5740">
        <v>1269</v>
      </c>
      <c r="H5740">
        <v>103</v>
      </c>
      <c r="K5740" s="16">
        <f t="shared" si="267"/>
        <v>973.28</v>
      </c>
      <c r="L5740" s="16">
        <f t="shared" si="268"/>
        <v>1024.5052631578947</v>
      </c>
      <c r="M5740" s="16">
        <f t="shared" si="269"/>
        <v>1164.2105263157894</v>
      </c>
      <c r="N5740" t="e">
        <f>INDEX(XML!$A$2:$R$782,MATCH(C5740,XML!$D$2:$D$737,0),2)</f>
        <v>#N/A</v>
      </c>
    </row>
    <row r="5741" spans="1:14" ht="45" customHeight="1" x14ac:dyDescent="0.2">
      <c r="A5741">
        <v>1878</v>
      </c>
      <c r="B5741">
        <v>700235100</v>
      </c>
      <c r="C5741" s="15" t="s">
        <v>7407</v>
      </c>
      <c r="D5741" s="15" t="s">
        <v>7408</v>
      </c>
      <c r="E5741">
        <v>11949</v>
      </c>
      <c r="F5741">
        <v>16729</v>
      </c>
      <c r="H5741">
        <v>12</v>
      </c>
      <c r="K5741" s="16">
        <f t="shared" si="267"/>
        <v>13382.88</v>
      </c>
      <c r="L5741" s="16">
        <f t="shared" si="268"/>
        <v>14087.242105263158</v>
      </c>
      <c r="M5741" s="16">
        <f t="shared" si="269"/>
        <v>16008.229665071769</v>
      </c>
      <c r="N5741" t="e">
        <f>INDEX(XML!$A$2:$R$782,MATCH(C5741,XML!$D$2:$D$737,0),2)</f>
        <v>#N/A</v>
      </c>
    </row>
    <row r="5742" spans="1:14" ht="67.5" x14ac:dyDescent="0.2">
      <c r="A5742">
        <v>1938</v>
      </c>
      <c r="B5742">
        <v>700255100</v>
      </c>
      <c r="C5742" s="15" t="s">
        <v>7409</v>
      </c>
      <c r="D5742" s="15" t="s">
        <v>7410</v>
      </c>
      <c r="E5742">
        <v>16416</v>
      </c>
      <c r="F5742">
        <v>22074</v>
      </c>
      <c r="H5742">
        <v>12</v>
      </c>
      <c r="K5742" s="16">
        <f t="shared" si="267"/>
        <v>18385.919999999998</v>
      </c>
      <c r="L5742" s="16">
        <f t="shared" si="268"/>
        <v>19353.599999999999</v>
      </c>
      <c r="M5742" s="16">
        <f t="shared" si="269"/>
        <v>21992.727272727268</v>
      </c>
      <c r="N5742" t="e">
        <f>INDEX(XML!$A$2:$R$782,MATCH(C5742,XML!$D$2:$D$737,0),2)</f>
        <v>#N/A</v>
      </c>
    </row>
    <row r="5743" spans="1:14" ht="78.75" x14ac:dyDescent="0.2">
      <c r="A5743">
        <v>7879</v>
      </c>
      <c r="B5743">
        <v>700145100</v>
      </c>
      <c r="C5743" s="15" t="s">
        <v>7411</v>
      </c>
      <c r="D5743" s="15" t="s">
        <v>7412</v>
      </c>
      <c r="E5743">
        <v>4832</v>
      </c>
      <c r="F5743">
        <v>6765</v>
      </c>
      <c r="H5743" t="s">
        <v>746</v>
      </c>
      <c r="K5743" s="16">
        <f t="shared" si="267"/>
        <v>5411.84</v>
      </c>
      <c r="L5743" s="16">
        <f t="shared" si="268"/>
        <v>5696.6736842105265</v>
      </c>
      <c r="M5743" s="16">
        <f t="shared" si="269"/>
        <v>6473.4928229665084</v>
      </c>
      <c r="N5743" t="e">
        <f>INDEX(XML!$A$2:$R$782,MATCH(C5743,XML!$D$2:$D$737,0),2)</f>
        <v>#N/A</v>
      </c>
    </row>
    <row r="5744" spans="1:14" ht="45" customHeight="1" x14ac:dyDescent="0.2">
      <c r="A5744">
        <v>7882</v>
      </c>
      <c r="B5744">
        <v>700160101</v>
      </c>
      <c r="C5744" s="15" t="s">
        <v>7413</v>
      </c>
      <c r="D5744" s="15" t="s">
        <v>7414</v>
      </c>
      <c r="E5744">
        <v>6401</v>
      </c>
      <c r="F5744">
        <v>8961</v>
      </c>
      <c r="K5744" s="16">
        <f t="shared" si="267"/>
        <v>7169.12</v>
      </c>
      <c r="L5744" s="16">
        <f t="shared" si="268"/>
        <v>7546.4421052631578</v>
      </c>
      <c r="M5744" s="16">
        <f t="shared" si="269"/>
        <v>8575.5023923444969</v>
      </c>
      <c r="N5744" t="e">
        <f>INDEX(XML!$A$2:$R$782,MATCH(C5744,XML!$D$2:$D$737,0),2)</f>
        <v>#N/A</v>
      </c>
    </row>
    <row r="5745" spans="1:14" ht="45" customHeight="1" x14ac:dyDescent="0.2">
      <c r="A5745">
        <v>1040</v>
      </c>
      <c r="B5745">
        <v>700160100</v>
      </c>
      <c r="C5745" s="15" t="s">
        <v>7415</v>
      </c>
      <c r="D5745" s="15" t="s">
        <v>7416</v>
      </c>
      <c r="E5745">
        <v>6010</v>
      </c>
      <c r="F5745">
        <v>9490</v>
      </c>
      <c r="H5745" t="s">
        <v>746</v>
      </c>
      <c r="K5745" s="16">
        <f t="shared" si="267"/>
        <v>6731.2</v>
      </c>
      <c r="L5745" s="16">
        <f t="shared" si="268"/>
        <v>7085.4736842105267</v>
      </c>
      <c r="M5745" s="16">
        <f t="shared" si="269"/>
        <v>8051.6746411483264</v>
      </c>
      <c r="N5745" t="e">
        <f>INDEX(XML!$A$2:$R$782,MATCH(C5745,XML!$D$2:$D$737,0),2)</f>
        <v>#N/A</v>
      </c>
    </row>
    <row r="5746" spans="1:14" ht="45" customHeight="1" x14ac:dyDescent="0.2">
      <c r="A5746">
        <v>1041</v>
      </c>
      <c r="B5746">
        <v>700180100</v>
      </c>
      <c r="C5746" s="15" t="s">
        <v>7417</v>
      </c>
      <c r="D5746" s="15" t="s">
        <v>7418</v>
      </c>
      <c r="E5746">
        <v>8758</v>
      </c>
      <c r="F5746">
        <v>13285</v>
      </c>
      <c r="H5746" t="s">
        <v>746</v>
      </c>
      <c r="K5746" s="16">
        <f t="shared" si="267"/>
        <v>9808.9599999999991</v>
      </c>
      <c r="L5746" s="16">
        <f t="shared" si="268"/>
        <v>10325.221052631578</v>
      </c>
      <c r="M5746" s="16">
        <f t="shared" si="269"/>
        <v>11733.205741626793</v>
      </c>
      <c r="N5746" t="e">
        <f>INDEX(XML!$A$2:$R$782,MATCH(C5746,XML!$D$2:$D$737,0),2)</f>
        <v>#N/A</v>
      </c>
    </row>
    <row r="5747" spans="1:14" ht="78.75" x14ac:dyDescent="0.2">
      <c r="A5747">
        <v>1043</v>
      </c>
      <c r="B5747">
        <v>700110100</v>
      </c>
      <c r="C5747" s="15" t="s">
        <v>7419</v>
      </c>
      <c r="D5747" s="15" t="s">
        <v>12065</v>
      </c>
      <c r="E5747">
        <v>11904</v>
      </c>
      <c r="F5747">
        <v>16666</v>
      </c>
      <c r="K5747" s="16">
        <f t="shared" si="267"/>
        <v>13332.48</v>
      </c>
      <c r="L5747" s="16">
        <f t="shared" si="268"/>
        <v>14034.189473684211</v>
      </c>
      <c r="M5747" s="16">
        <f t="shared" si="269"/>
        <v>15947.942583732058</v>
      </c>
      <c r="N5747" t="e">
        <f>INDEX(XML!$A$2:$R$782,MATCH(C5747,XML!$D$2:$D$737,0),2)</f>
        <v>#N/A</v>
      </c>
    </row>
    <row r="5748" spans="1:14" ht="45" customHeight="1" x14ac:dyDescent="0.2">
      <c r="A5748">
        <v>1937</v>
      </c>
      <c r="B5748">
        <v>700112100</v>
      </c>
      <c r="C5748" s="15" t="s">
        <v>7420</v>
      </c>
      <c r="D5748" s="15" t="s">
        <v>7421</v>
      </c>
      <c r="E5748">
        <v>14901</v>
      </c>
      <c r="F5748">
        <v>20861</v>
      </c>
      <c r="K5748" s="16">
        <f t="shared" si="267"/>
        <v>16689.12</v>
      </c>
      <c r="L5748" s="16">
        <f t="shared" si="268"/>
        <v>17567.494736842105</v>
      </c>
      <c r="M5748" s="16">
        <f t="shared" si="269"/>
        <v>19963.062200956938</v>
      </c>
      <c r="N5748" t="e">
        <f>INDEX(XML!$A$2:$R$782,MATCH(C5748,XML!$D$2:$D$737,0),2)</f>
        <v>#N/A</v>
      </c>
    </row>
    <row r="5749" spans="1:14" ht="45" customHeight="1" x14ac:dyDescent="0.2">
      <c r="A5749">
        <v>21999</v>
      </c>
      <c r="B5749" t="s">
        <v>7422</v>
      </c>
      <c r="C5749" s="15" t="s">
        <v>7423</v>
      </c>
      <c r="D5749" s="15" t="s">
        <v>16812</v>
      </c>
      <c r="E5749">
        <v>11944</v>
      </c>
      <c r="F5749">
        <v>16722</v>
      </c>
      <c r="K5749" s="16">
        <f t="shared" si="267"/>
        <v>13377.28</v>
      </c>
      <c r="L5749" s="16">
        <f t="shared" si="268"/>
        <v>14081.347368421053</v>
      </c>
      <c r="M5749" s="16">
        <f t="shared" si="269"/>
        <v>16001.531100478471</v>
      </c>
      <c r="N5749" t="e">
        <f>INDEX(XML!$A$2:$R$782,MATCH(C5749,XML!$D$2:$D$737,0),2)</f>
        <v>#N/A</v>
      </c>
    </row>
    <row r="5750" spans="1:14" ht="45" customHeight="1" x14ac:dyDescent="0.2">
      <c r="A5750">
        <v>5560</v>
      </c>
      <c r="B5750">
        <v>701401102</v>
      </c>
      <c r="C5750" s="15" t="s">
        <v>7424</v>
      </c>
      <c r="D5750" s="15" t="s">
        <v>7425</v>
      </c>
      <c r="E5750">
        <v>4201</v>
      </c>
      <c r="F5750">
        <v>5971</v>
      </c>
      <c r="K5750" s="16">
        <f t="shared" si="267"/>
        <v>4705.12</v>
      </c>
      <c r="L5750" s="16">
        <f t="shared" si="268"/>
        <v>4952.757894736842</v>
      </c>
      <c r="M5750" s="16">
        <f t="shared" si="269"/>
        <v>5628.1339712918661</v>
      </c>
      <c r="N5750" t="e">
        <f>INDEX(XML!$A$2:$R$782,MATCH(C5750,XML!$D$2:$D$737,0),2)</f>
        <v>#N/A</v>
      </c>
    </row>
    <row r="5751" spans="1:14" ht="45" customHeight="1" x14ac:dyDescent="0.2">
      <c r="A5751">
        <v>5559</v>
      </c>
      <c r="B5751">
        <v>701402108</v>
      </c>
      <c r="C5751" s="15" t="s">
        <v>7426</v>
      </c>
      <c r="D5751" s="15" t="s">
        <v>7427</v>
      </c>
      <c r="E5751">
        <v>7364</v>
      </c>
      <c r="F5751">
        <v>10755</v>
      </c>
      <c r="H5751" t="s">
        <v>746</v>
      </c>
      <c r="K5751" s="16">
        <f t="shared" si="267"/>
        <v>8247.68</v>
      </c>
      <c r="L5751" s="16">
        <f t="shared" si="268"/>
        <v>8681.7684210526313</v>
      </c>
      <c r="M5751" s="16">
        <f t="shared" si="269"/>
        <v>9865.6459330143534</v>
      </c>
      <c r="N5751" t="e">
        <f>INDEX(XML!$A$2:$R$782,MATCH(C5751,XML!$D$2:$D$737,0),2)</f>
        <v>#N/A</v>
      </c>
    </row>
    <row r="5752" spans="1:14" ht="45" customHeight="1" x14ac:dyDescent="0.2">
      <c r="A5752">
        <v>5561</v>
      </c>
      <c r="B5752">
        <v>701403102</v>
      </c>
      <c r="C5752" s="15" t="s">
        <v>7428</v>
      </c>
      <c r="D5752" s="15" t="s">
        <v>7429</v>
      </c>
      <c r="E5752">
        <v>11849</v>
      </c>
      <c r="F5752">
        <v>16589</v>
      </c>
      <c r="H5752">
        <v>13</v>
      </c>
      <c r="K5752" s="16">
        <f t="shared" si="267"/>
        <v>13270.88</v>
      </c>
      <c r="L5752" s="16">
        <f t="shared" si="268"/>
        <v>13969.347368421053</v>
      </c>
      <c r="M5752" s="16">
        <f t="shared" si="269"/>
        <v>15874.258373205743</v>
      </c>
      <c r="N5752" t="e">
        <f>INDEX(XML!$A$2:$R$782,MATCH(C5752,XML!$D$2:$D$737,0),2)</f>
        <v>#N/A</v>
      </c>
    </row>
    <row r="5753" spans="1:14" ht="56.25" x14ac:dyDescent="0.2">
      <c r="A5753">
        <v>45711</v>
      </c>
      <c r="B5753" t="s">
        <v>7430</v>
      </c>
      <c r="C5753" s="15" t="s">
        <v>7431</v>
      </c>
      <c r="D5753" s="15" t="s">
        <v>7432</v>
      </c>
      <c r="E5753">
        <v>98153</v>
      </c>
      <c r="F5753">
        <v>117784</v>
      </c>
      <c r="K5753" s="16">
        <f t="shared" si="267"/>
        <v>105023.71</v>
      </c>
      <c r="L5753" s="16">
        <f t="shared" si="268"/>
        <v>110551.27368421052</v>
      </c>
      <c r="M5753" s="16">
        <f t="shared" si="269"/>
        <v>125626.44736842104</v>
      </c>
      <c r="N5753" t="e">
        <f>INDEX(XML!$A$2:$R$782,MATCH(C5753,XML!$D$2:$D$737,0),2)</f>
        <v>#N/A</v>
      </c>
    </row>
    <row r="5754" spans="1:14" ht="33.75" x14ac:dyDescent="0.2">
      <c r="A5754">
        <v>1036</v>
      </c>
      <c r="B5754" t="s">
        <v>7433</v>
      </c>
      <c r="C5754" s="15" t="s">
        <v>7434</v>
      </c>
      <c r="D5754" s="15" t="s">
        <v>7435</v>
      </c>
      <c r="E5754">
        <v>8785</v>
      </c>
      <c r="F5754">
        <v>12299</v>
      </c>
      <c r="K5754" s="16">
        <f t="shared" si="267"/>
        <v>9839.2000000000007</v>
      </c>
      <c r="L5754" s="16">
        <f t="shared" si="268"/>
        <v>10357.052631578948</v>
      </c>
      <c r="M5754" s="16">
        <f t="shared" si="269"/>
        <v>11769.377990430623</v>
      </c>
      <c r="N5754" t="e">
        <f>INDEX(XML!$A$2:$R$782,MATCH(C5754,XML!$D$2:$D$737,0),2)</f>
        <v>#N/A</v>
      </c>
    </row>
    <row r="5755" spans="1:14" ht="45" customHeight="1" x14ac:dyDescent="0.2">
      <c r="A5755">
        <v>14689</v>
      </c>
      <c r="B5755" t="s">
        <v>7436</v>
      </c>
      <c r="C5755" s="15" t="s">
        <v>7437</v>
      </c>
      <c r="D5755" s="15" t="s">
        <v>7438</v>
      </c>
      <c r="E5755">
        <v>18935</v>
      </c>
      <c r="F5755">
        <v>27206</v>
      </c>
      <c r="H5755" t="s">
        <v>746</v>
      </c>
      <c r="K5755" s="16">
        <f t="shared" si="267"/>
        <v>21207.200000000001</v>
      </c>
      <c r="L5755" s="16">
        <f t="shared" si="268"/>
        <v>22323.36842105263</v>
      </c>
      <c r="M5755" s="16">
        <f t="shared" si="269"/>
        <v>25367.464114832532</v>
      </c>
      <c r="N5755" t="e">
        <f>INDEX(XML!$A$2:$R$782,MATCH(C5755,XML!$D$2:$D$737,0),2)</f>
        <v>#N/A</v>
      </c>
    </row>
    <row r="5756" spans="1:14" ht="45" customHeight="1" x14ac:dyDescent="0.2">
      <c r="A5756">
        <v>1037</v>
      </c>
      <c r="B5756" t="s">
        <v>7439</v>
      </c>
      <c r="C5756" s="15" t="s">
        <v>7440</v>
      </c>
      <c r="D5756" s="15" t="s">
        <v>7441</v>
      </c>
      <c r="E5756">
        <v>9684</v>
      </c>
      <c r="F5756">
        <v>13558</v>
      </c>
      <c r="K5756" s="16">
        <f t="shared" si="267"/>
        <v>10846.08</v>
      </c>
      <c r="L5756" s="16">
        <f t="shared" si="268"/>
        <v>11416.926315789473</v>
      </c>
      <c r="M5756" s="16">
        <f t="shared" si="269"/>
        <v>12973.779904306219</v>
      </c>
      <c r="N5756" t="e">
        <f>INDEX(XML!$A$2:$R$782,MATCH(C5756,XML!$D$2:$D$737,0),2)</f>
        <v>#N/A</v>
      </c>
    </row>
    <row r="5757" spans="1:14" ht="45" x14ac:dyDescent="0.2">
      <c r="A5757">
        <v>1038</v>
      </c>
      <c r="B5757" t="s">
        <v>7442</v>
      </c>
      <c r="C5757" s="15" t="s">
        <v>7443</v>
      </c>
      <c r="D5757" s="15" t="s">
        <v>7444</v>
      </c>
      <c r="E5757">
        <v>11168</v>
      </c>
      <c r="F5757">
        <v>15635</v>
      </c>
      <c r="H5757">
        <v>37</v>
      </c>
      <c r="K5757" s="16">
        <f t="shared" si="267"/>
        <v>12508.16</v>
      </c>
      <c r="L5757" s="16">
        <f t="shared" si="268"/>
        <v>13166.484210526316</v>
      </c>
      <c r="M5757" s="16">
        <f t="shared" si="269"/>
        <v>14961.913875598088</v>
      </c>
      <c r="N5757" t="e">
        <f>INDEX(XML!$A$2:$R$782,MATCH(C5757,XML!$D$2:$D$737,0),2)</f>
        <v>#N/A</v>
      </c>
    </row>
    <row r="5758" spans="1:14" ht="45" customHeight="1" x14ac:dyDescent="0.2">
      <c r="A5758">
        <v>2204</v>
      </c>
      <c r="B5758" t="s">
        <v>7445</v>
      </c>
      <c r="C5758" s="15" t="s">
        <v>7446</v>
      </c>
      <c r="D5758" s="15" t="s">
        <v>7447</v>
      </c>
      <c r="E5758">
        <v>15647</v>
      </c>
      <c r="F5758">
        <v>22732</v>
      </c>
      <c r="H5758">
        <v>5</v>
      </c>
      <c r="K5758" s="16">
        <f t="shared" si="267"/>
        <v>17524.64</v>
      </c>
      <c r="L5758" s="16">
        <f t="shared" si="268"/>
        <v>18446.989473684211</v>
      </c>
      <c r="M5758" s="16">
        <f t="shared" si="269"/>
        <v>20962.488038277512</v>
      </c>
      <c r="N5758" t="e">
        <f>INDEX(XML!$A$2:$R$782,MATCH(C5758,XML!$D$2:$D$737,0),2)</f>
        <v>#N/A</v>
      </c>
    </row>
    <row r="5759" spans="1:14" ht="45" customHeight="1" x14ac:dyDescent="0.2">
      <c r="A5759">
        <v>45713</v>
      </c>
      <c r="B5759" t="s">
        <v>7448</v>
      </c>
      <c r="C5759" s="15" t="s">
        <v>7449</v>
      </c>
      <c r="D5759" s="15" t="s">
        <v>7450</v>
      </c>
      <c r="E5759">
        <v>112702</v>
      </c>
      <c r="F5759">
        <v>135243</v>
      </c>
      <c r="H5759" t="s">
        <v>746</v>
      </c>
      <c r="K5759" s="16">
        <f t="shared" si="267"/>
        <v>120591.14</v>
      </c>
      <c r="L5759" s="16">
        <f t="shared" si="268"/>
        <v>126938.04210526316</v>
      </c>
      <c r="M5759" s="16">
        <f t="shared" si="269"/>
        <v>144247.77511961723</v>
      </c>
      <c r="N5759" t="e">
        <f>INDEX(XML!$A$2:$R$782,MATCH(C5759,XML!$D$2:$D$737,0),2)</f>
        <v>#N/A</v>
      </c>
    </row>
    <row r="5760" spans="1:14" ht="56.25" x14ac:dyDescent="0.2">
      <c r="A5760">
        <v>81374</v>
      </c>
      <c r="B5760" t="s">
        <v>41135</v>
      </c>
      <c r="C5760" s="15" t="s">
        <v>41136</v>
      </c>
      <c r="D5760" s="15" t="s">
        <v>41137</v>
      </c>
      <c r="E5760">
        <v>121473</v>
      </c>
      <c r="F5760">
        <v>145768</v>
      </c>
      <c r="K5760" s="16">
        <f t="shared" si="267"/>
        <v>129976.11</v>
      </c>
      <c r="L5760" s="16">
        <f t="shared" si="268"/>
        <v>136816.95789473684</v>
      </c>
      <c r="M5760" s="16">
        <f t="shared" si="269"/>
        <v>155473.81578947368</v>
      </c>
      <c r="N5760" t="e">
        <f>INDEX(XML!$A$2:$R$782,MATCH(C5760,XML!$D$2:$D$737,0),2)</f>
        <v>#N/A</v>
      </c>
    </row>
    <row r="5761" spans="1:14" ht="45" x14ac:dyDescent="0.2">
      <c r="A5761">
        <v>2205</v>
      </c>
      <c r="B5761" t="s">
        <v>7451</v>
      </c>
      <c r="C5761" s="15" t="s">
        <v>7452</v>
      </c>
      <c r="D5761" s="15" t="s">
        <v>7453</v>
      </c>
      <c r="E5761">
        <v>30045</v>
      </c>
      <c r="F5761">
        <v>42063</v>
      </c>
      <c r="H5761" t="s">
        <v>746</v>
      </c>
      <c r="K5761" s="16">
        <f t="shared" si="267"/>
        <v>33650.400000000001</v>
      </c>
      <c r="L5761" s="16">
        <f t="shared" si="268"/>
        <v>35421.473684210527</v>
      </c>
      <c r="M5761" s="16">
        <f t="shared" si="269"/>
        <v>40251.674641148325</v>
      </c>
      <c r="N5761" t="e">
        <f>INDEX(XML!$A$2:$R$782,MATCH(C5761,XML!$D$2:$D$737,0),2)</f>
        <v>#N/A</v>
      </c>
    </row>
    <row r="5762" spans="1:14" ht="33.75" x14ac:dyDescent="0.2">
      <c r="A5762">
        <v>6419</v>
      </c>
      <c r="B5762" t="s">
        <v>7454</v>
      </c>
      <c r="C5762" s="15" t="s">
        <v>7455</v>
      </c>
      <c r="D5762" s="15" t="s">
        <v>7456</v>
      </c>
      <c r="E5762">
        <v>19366</v>
      </c>
      <c r="F5762">
        <v>28472</v>
      </c>
      <c r="H5762" t="s">
        <v>746</v>
      </c>
      <c r="K5762" s="16">
        <f t="shared" si="267"/>
        <v>21689.919999999998</v>
      </c>
      <c r="L5762" s="16">
        <f t="shared" si="268"/>
        <v>22831.494736842105</v>
      </c>
      <c r="M5762" s="16">
        <f t="shared" si="269"/>
        <v>25944.880382775118</v>
      </c>
      <c r="N5762" t="e">
        <f>INDEX(XML!$A$2:$R$782,MATCH(C5762,XML!$D$2:$D$737,0),2)</f>
        <v>#N/A</v>
      </c>
    </row>
    <row r="5763" spans="1:14" ht="45" x14ac:dyDescent="0.2">
      <c r="A5763">
        <v>25282</v>
      </c>
      <c r="B5763" t="s">
        <v>7463</v>
      </c>
      <c r="C5763" s="15" t="s">
        <v>7464</v>
      </c>
      <c r="D5763" s="15" t="s">
        <v>7465</v>
      </c>
      <c r="E5763">
        <v>30515</v>
      </c>
      <c r="F5763">
        <v>42721</v>
      </c>
      <c r="K5763" s="16">
        <f t="shared" si="267"/>
        <v>34176.800000000003</v>
      </c>
      <c r="L5763" s="16">
        <f t="shared" si="268"/>
        <v>35975.578947368427</v>
      </c>
      <c r="M5763" s="16">
        <f t="shared" si="269"/>
        <v>40881.339712918671</v>
      </c>
      <c r="N5763" t="e">
        <f>INDEX(XML!$A$2:$R$782,MATCH(C5763,XML!$D$2:$D$737,0),2)</f>
        <v>#N/A</v>
      </c>
    </row>
    <row r="5764" spans="1:14" ht="33.75" x14ac:dyDescent="0.2">
      <c r="A5764">
        <v>27934</v>
      </c>
      <c r="B5764" t="s">
        <v>7460</v>
      </c>
      <c r="C5764" s="15" t="s">
        <v>7461</v>
      </c>
      <c r="D5764" s="15" t="s">
        <v>7462</v>
      </c>
      <c r="E5764">
        <v>26287</v>
      </c>
      <c r="F5764">
        <v>36802</v>
      </c>
      <c r="H5764" t="s">
        <v>746</v>
      </c>
      <c r="K5764" s="16">
        <f t="shared" si="267"/>
        <v>29441.439999999999</v>
      </c>
      <c r="L5764" s="16">
        <f t="shared" si="268"/>
        <v>30990.989473684211</v>
      </c>
      <c r="M5764" s="16">
        <f t="shared" si="269"/>
        <v>35217.033492822964</v>
      </c>
      <c r="N5764" t="e">
        <f>INDEX(XML!$A$2:$R$782,MATCH(C5764,XML!$D$2:$D$737,0),2)</f>
        <v>#N/A</v>
      </c>
    </row>
    <row r="5765" spans="1:14" ht="45" customHeight="1" x14ac:dyDescent="0.2">
      <c r="A5765">
        <v>28604</v>
      </c>
      <c r="B5765" t="s">
        <v>7457</v>
      </c>
      <c r="C5765" s="15" t="s">
        <v>7458</v>
      </c>
      <c r="D5765" s="15" t="s">
        <v>7459</v>
      </c>
      <c r="E5765">
        <v>12049</v>
      </c>
      <c r="F5765">
        <v>16869</v>
      </c>
      <c r="H5765" t="s">
        <v>746</v>
      </c>
      <c r="K5765" s="16">
        <f t="shared" ref="K5765:K5828" si="270">IF(E5765&gt;49999,E5765+E5765*0.07,IF(E5765&lt;=49999,E5765+E5765*0.12))</f>
        <v>13494.88</v>
      </c>
      <c r="L5765" s="16">
        <f t="shared" ref="L5765:L5828" si="271">K5765*100/95</f>
        <v>14205.136842105263</v>
      </c>
      <c r="M5765" s="16">
        <f t="shared" ref="M5765:M5828" si="272">IF(COUNTIF(C5765,"*Dahua*"),F5765-10,L5765*100/88)</f>
        <v>16142.200956937799</v>
      </c>
      <c r="N5765" t="e">
        <f>INDEX(XML!$A$2:$R$782,MATCH(C5765,XML!$D$2:$D$737,0),2)</f>
        <v>#N/A</v>
      </c>
    </row>
    <row r="5766" spans="1:14" ht="33.75" x14ac:dyDescent="0.2">
      <c r="A5766">
        <v>73859</v>
      </c>
      <c r="B5766">
        <v>700603101</v>
      </c>
      <c r="C5766" s="15" t="s">
        <v>37020</v>
      </c>
      <c r="D5766" s="15" t="s">
        <v>37021</v>
      </c>
      <c r="E5766">
        <v>5848</v>
      </c>
      <c r="F5766">
        <v>8187</v>
      </c>
      <c r="K5766" s="16">
        <f t="shared" si="270"/>
        <v>6549.76</v>
      </c>
      <c r="L5766" s="16">
        <f t="shared" si="271"/>
        <v>6894.484210526316</v>
      </c>
      <c r="M5766" s="16">
        <f t="shared" si="272"/>
        <v>7834.6411483253587</v>
      </c>
      <c r="N5766" t="e">
        <f>INDEX(XML!$A$2:$R$782,MATCH(C5766,XML!$D$2:$D$737,0),2)</f>
        <v>#N/A</v>
      </c>
    </row>
    <row r="5767" spans="1:14" ht="45" customHeight="1" x14ac:dyDescent="0.2">
      <c r="A5767">
        <v>174</v>
      </c>
      <c r="B5767">
        <v>700508102</v>
      </c>
      <c r="C5767" s="15" t="s">
        <v>7470</v>
      </c>
      <c r="D5767" s="15" t="s">
        <v>7471</v>
      </c>
      <c r="E5767">
        <v>7913</v>
      </c>
      <c r="F5767">
        <v>11078</v>
      </c>
      <c r="K5767" s="16">
        <f t="shared" si="270"/>
        <v>8862.56</v>
      </c>
      <c r="L5767" s="16">
        <f t="shared" si="271"/>
        <v>9329.0105263157893</v>
      </c>
      <c r="M5767" s="16">
        <f t="shared" si="272"/>
        <v>10601.14832535885</v>
      </c>
      <c r="N5767" t="e">
        <f>INDEX(XML!$A$2:$R$782,MATCH(C5767,XML!$D$2:$D$737,0),2)</f>
        <v>#N/A</v>
      </c>
    </row>
    <row r="5768" spans="1:14" ht="45" customHeight="1" x14ac:dyDescent="0.2">
      <c r="A5768">
        <v>8244</v>
      </c>
      <c r="B5768">
        <v>700509102</v>
      </c>
      <c r="C5768" s="15" t="s">
        <v>7472</v>
      </c>
      <c r="D5768" s="15" t="s">
        <v>7473</v>
      </c>
      <c r="E5768">
        <v>10525</v>
      </c>
      <c r="F5768">
        <v>15816</v>
      </c>
      <c r="K5768" s="16">
        <f t="shared" si="270"/>
        <v>11788</v>
      </c>
      <c r="L5768" s="16">
        <f t="shared" si="271"/>
        <v>12408.421052631578</v>
      </c>
      <c r="M5768" s="16">
        <f t="shared" si="272"/>
        <v>14100.478468899521</v>
      </c>
      <c r="N5768" t="e">
        <f>INDEX(XML!$A$2:$R$782,MATCH(C5768,XML!$D$2:$D$737,0),2)</f>
        <v>#N/A</v>
      </c>
    </row>
    <row r="5769" spans="1:14" ht="45" customHeight="1" x14ac:dyDescent="0.2">
      <c r="A5769">
        <v>8246</v>
      </c>
      <c r="B5769">
        <v>700510102</v>
      </c>
      <c r="C5769" s="15" t="s">
        <v>7474</v>
      </c>
      <c r="D5769" s="15" t="s">
        <v>7475</v>
      </c>
      <c r="E5769">
        <v>9220</v>
      </c>
      <c r="F5769">
        <v>17080</v>
      </c>
      <c r="K5769" s="16">
        <f t="shared" si="270"/>
        <v>10326.4</v>
      </c>
      <c r="L5769" s="16">
        <f t="shared" si="271"/>
        <v>10869.894736842105</v>
      </c>
      <c r="M5769" s="16">
        <f t="shared" si="272"/>
        <v>12352.153110047848</v>
      </c>
      <c r="N5769" t="e">
        <f>INDEX(XML!$A$2:$R$782,MATCH(C5769,XML!$D$2:$D$737,0),2)</f>
        <v>#N/A</v>
      </c>
    </row>
    <row r="5770" spans="1:14" ht="45" customHeight="1" x14ac:dyDescent="0.2">
      <c r="A5770">
        <v>8245</v>
      </c>
      <c r="B5770">
        <v>700512102</v>
      </c>
      <c r="C5770" s="15" t="s">
        <v>7476</v>
      </c>
      <c r="D5770" s="15" t="s">
        <v>35560</v>
      </c>
      <c r="E5770">
        <v>14179</v>
      </c>
      <c r="F5770">
        <v>20242</v>
      </c>
      <c r="K5770" s="16">
        <f t="shared" si="270"/>
        <v>15880.48</v>
      </c>
      <c r="L5770" s="16">
        <f t="shared" si="271"/>
        <v>16716.294736842105</v>
      </c>
      <c r="M5770" s="16">
        <f t="shared" si="272"/>
        <v>18995.78947368421</v>
      </c>
      <c r="N5770" t="e">
        <f>INDEX(XML!$A$2:$R$782,MATCH(C5770,XML!$D$2:$D$737,0),2)</f>
        <v>#N/A</v>
      </c>
    </row>
    <row r="5771" spans="1:14" ht="45" customHeight="1" x14ac:dyDescent="0.2">
      <c r="A5771">
        <v>74090</v>
      </c>
      <c r="B5771">
        <v>700518102</v>
      </c>
      <c r="C5771" s="15" t="s">
        <v>37022</v>
      </c>
      <c r="D5771" s="15" t="s">
        <v>42139</v>
      </c>
      <c r="E5771">
        <v>8882</v>
      </c>
      <c r="F5771">
        <v>12435</v>
      </c>
      <c r="K5771" s="16">
        <f t="shared" si="270"/>
        <v>9947.84</v>
      </c>
      <c r="L5771" s="16">
        <f t="shared" si="271"/>
        <v>10471.410526315789</v>
      </c>
      <c r="M5771" s="16">
        <f t="shared" si="272"/>
        <v>11899.330143540668</v>
      </c>
      <c r="N5771" t="e">
        <f>INDEX(XML!$A$2:$R$782,MATCH(C5771,XML!$D$2:$D$737,0),2)</f>
        <v>#N/A</v>
      </c>
    </row>
    <row r="5772" spans="1:14" ht="78.75" x14ac:dyDescent="0.2">
      <c r="A5772">
        <v>45714</v>
      </c>
      <c r="B5772">
        <v>646823</v>
      </c>
      <c r="C5772" s="15" t="s">
        <v>7466</v>
      </c>
      <c r="D5772" s="15" t="s">
        <v>7467</v>
      </c>
      <c r="E5772">
        <v>32410</v>
      </c>
      <c r="F5772">
        <v>38892</v>
      </c>
      <c r="K5772" s="16">
        <f t="shared" si="270"/>
        <v>36299.199999999997</v>
      </c>
      <c r="L5772" s="16">
        <f t="shared" si="271"/>
        <v>38209.684210526313</v>
      </c>
      <c r="M5772" s="16">
        <f t="shared" si="272"/>
        <v>43420.095693779906</v>
      </c>
      <c r="N5772" t="e">
        <f>INDEX(XML!$A$2:$R$782,MATCH(C5772,XML!$D$2:$D$737,0),2)</f>
        <v>#N/A</v>
      </c>
    </row>
    <row r="5773" spans="1:14" ht="56.25" x14ac:dyDescent="0.2">
      <c r="A5773">
        <v>28724</v>
      </c>
      <c r="B5773">
        <v>700506102</v>
      </c>
      <c r="C5773" s="15" t="s">
        <v>7468</v>
      </c>
      <c r="D5773" s="15" t="s">
        <v>7469</v>
      </c>
      <c r="E5773">
        <v>7116</v>
      </c>
      <c r="F5773">
        <v>9962</v>
      </c>
      <c r="K5773" s="16">
        <f t="shared" si="270"/>
        <v>7969.92</v>
      </c>
      <c r="L5773" s="16">
        <f t="shared" si="271"/>
        <v>8389.3894736842103</v>
      </c>
      <c r="M5773" s="16">
        <f t="shared" si="272"/>
        <v>9533.3971291866019</v>
      </c>
      <c r="N5773" t="e">
        <f>INDEX(XML!$A$2:$R$782,MATCH(C5773,XML!$D$2:$D$737,0),2)</f>
        <v>#N/A</v>
      </c>
    </row>
    <row r="5774" spans="1:14" ht="45" customHeight="1" x14ac:dyDescent="0.2">
      <c r="A5774">
        <v>22041</v>
      </c>
      <c r="B5774">
        <v>700573102</v>
      </c>
      <c r="C5774" s="15" t="s">
        <v>14383</v>
      </c>
      <c r="D5774" s="15" t="s">
        <v>14384</v>
      </c>
      <c r="E5774">
        <v>11239</v>
      </c>
      <c r="F5774">
        <v>15735</v>
      </c>
      <c r="K5774" s="16">
        <f t="shared" si="270"/>
        <v>12587.68</v>
      </c>
      <c r="L5774" s="16">
        <f t="shared" si="271"/>
        <v>13250.189473684211</v>
      </c>
      <c r="M5774" s="16">
        <f t="shared" si="272"/>
        <v>15057.033492822968</v>
      </c>
      <c r="N5774" t="e">
        <f>INDEX(XML!$A$2:$R$782,MATCH(C5774,XML!$D$2:$D$737,0),2)</f>
        <v>#N/A</v>
      </c>
    </row>
    <row r="5775" spans="1:14" ht="78.75" x14ac:dyDescent="0.2">
      <c r="A5775">
        <v>9600</v>
      </c>
      <c r="B5775">
        <v>700530302</v>
      </c>
      <c r="C5775" s="15" t="s">
        <v>7477</v>
      </c>
      <c r="D5775" s="15" t="s">
        <v>7478</v>
      </c>
      <c r="E5775">
        <v>90836</v>
      </c>
      <c r="F5775">
        <v>127170</v>
      </c>
      <c r="H5775">
        <v>18</v>
      </c>
      <c r="K5775" s="16">
        <f t="shared" si="270"/>
        <v>97194.52</v>
      </c>
      <c r="L5775" s="16">
        <f t="shared" si="271"/>
        <v>102310.02105263158</v>
      </c>
      <c r="M5775" s="16">
        <f t="shared" si="272"/>
        <v>116261.38755980862</v>
      </c>
      <c r="N5775" t="e">
        <f>INDEX(XML!$A$2:$R$782,MATCH(C5775,XML!$D$2:$D$737,0),2)</f>
        <v>#N/A</v>
      </c>
    </row>
    <row r="5776" spans="1:14" ht="67.5" x14ac:dyDescent="0.2">
      <c r="A5776">
        <v>1017</v>
      </c>
      <c r="B5776">
        <v>701360100</v>
      </c>
      <c r="C5776" s="15" t="s">
        <v>7481</v>
      </c>
      <c r="D5776" s="15" t="s">
        <v>17856</v>
      </c>
      <c r="E5776">
        <v>1034</v>
      </c>
      <c r="F5776">
        <v>1448</v>
      </c>
      <c r="H5776">
        <v>31</v>
      </c>
      <c r="K5776" s="16">
        <f t="shared" si="270"/>
        <v>1158.08</v>
      </c>
      <c r="L5776" s="16">
        <f t="shared" si="271"/>
        <v>1219.0315789473684</v>
      </c>
      <c r="M5776" s="16">
        <f t="shared" si="272"/>
        <v>1385.2631578947369</v>
      </c>
      <c r="N5776" t="e">
        <f>INDEX(XML!$A$2:$R$782,MATCH(C5776,XML!$D$2:$D$737,0),2)</f>
        <v>#N/A</v>
      </c>
    </row>
    <row r="5777" spans="1:14" ht="45" customHeight="1" x14ac:dyDescent="0.2">
      <c r="A5777">
        <v>1018</v>
      </c>
      <c r="B5777">
        <v>701380100</v>
      </c>
      <c r="C5777" s="15" t="s">
        <v>7482</v>
      </c>
      <c r="D5777" s="15" t="s">
        <v>17857</v>
      </c>
      <c r="E5777">
        <v>1616</v>
      </c>
      <c r="F5777">
        <v>2262</v>
      </c>
      <c r="K5777" s="16">
        <f t="shared" si="270"/>
        <v>1809.92</v>
      </c>
      <c r="L5777" s="16">
        <f t="shared" si="271"/>
        <v>1905.1789473684209</v>
      </c>
      <c r="M5777" s="16">
        <f t="shared" si="272"/>
        <v>2164.9760765550241</v>
      </c>
      <c r="N5777" t="e">
        <f>INDEX(XML!$A$2:$R$782,MATCH(C5777,XML!$D$2:$D$737,0),2)</f>
        <v>#N/A</v>
      </c>
    </row>
    <row r="5778" spans="1:14" ht="45" customHeight="1" x14ac:dyDescent="0.2">
      <c r="A5778">
        <v>1025</v>
      </c>
      <c r="B5778">
        <v>701310100</v>
      </c>
      <c r="C5778" s="15" t="s">
        <v>7483</v>
      </c>
      <c r="D5778" s="15" t="s">
        <v>17858</v>
      </c>
      <c r="E5778">
        <v>1779</v>
      </c>
      <c r="F5778">
        <v>2491</v>
      </c>
      <c r="H5778" t="s">
        <v>746</v>
      </c>
      <c r="K5778" s="16">
        <f t="shared" si="270"/>
        <v>1992.48</v>
      </c>
      <c r="L5778" s="16">
        <f t="shared" si="271"/>
        <v>2097.3473684210526</v>
      </c>
      <c r="M5778" s="16">
        <f t="shared" si="272"/>
        <v>2383.3492822966505</v>
      </c>
      <c r="N5778" t="e">
        <f>INDEX(XML!$A$2:$R$782,MATCH(C5778,XML!$D$2:$D$737,0),2)</f>
        <v>#N/A</v>
      </c>
    </row>
    <row r="5779" spans="1:14" ht="67.5" x14ac:dyDescent="0.2">
      <c r="A5779">
        <v>1936</v>
      </c>
      <c r="B5779">
        <v>701312100</v>
      </c>
      <c r="C5779" s="15" t="s">
        <v>7484</v>
      </c>
      <c r="D5779" s="15" t="s">
        <v>17859</v>
      </c>
      <c r="E5779">
        <v>2184</v>
      </c>
      <c r="F5779">
        <v>3163</v>
      </c>
      <c r="K5779" s="16">
        <f t="shared" si="270"/>
        <v>2446.08</v>
      </c>
      <c r="L5779" s="16">
        <f t="shared" si="271"/>
        <v>2574.8210526315788</v>
      </c>
      <c r="M5779" s="16">
        <f t="shared" si="272"/>
        <v>2925.9330143540669</v>
      </c>
      <c r="N5779" t="e">
        <f>INDEX(XML!$A$2:$R$782,MATCH(C5779,XML!$D$2:$D$737,0),2)</f>
        <v>#N/A</v>
      </c>
    </row>
    <row r="5780" spans="1:14" ht="45" customHeight="1" x14ac:dyDescent="0.2">
      <c r="A5780">
        <v>1016</v>
      </c>
      <c r="B5780">
        <v>700601100</v>
      </c>
      <c r="C5780" s="15" t="s">
        <v>7487</v>
      </c>
      <c r="D5780" s="15" t="s">
        <v>7488</v>
      </c>
      <c r="E5780">
        <v>725</v>
      </c>
      <c r="F5780">
        <v>1015</v>
      </c>
      <c r="K5780" s="16">
        <f t="shared" si="270"/>
        <v>812</v>
      </c>
      <c r="L5780" s="16">
        <f t="shared" si="271"/>
        <v>854.73684210526312</v>
      </c>
      <c r="M5780" s="16">
        <f t="shared" si="272"/>
        <v>971.291866028708</v>
      </c>
      <c r="N5780" t="e">
        <f>INDEX(XML!$A$2:$R$782,MATCH(C5780,XML!$D$2:$D$737,0),2)</f>
        <v>#N/A</v>
      </c>
    </row>
    <row r="5781" spans="1:14" ht="33.75" customHeight="1" x14ac:dyDescent="0.2">
      <c r="A5781">
        <v>9165</v>
      </c>
      <c r="B5781">
        <v>700603100</v>
      </c>
      <c r="C5781" s="15" t="s">
        <v>7485</v>
      </c>
      <c r="D5781" s="15" t="s">
        <v>7486</v>
      </c>
      <c r="E5781">
        <v>1847</v>
      </c>
      <c r="F5781">
        <v>2529</v>
      </c>
      <c r="K5781" s="16">
        <f t="shared" si="270"/>
        <v>2068.64</v>
      </c>
      <c r="L5781" s="16">
        <f t="shared" si="271"/>
        <v>2177.5157894736844</v>
      </c>
      <c r="M5781" s="16">
        <f t="shared" si="272"/>
        <v>2474.4497607655508</v>
      </c>
      <c r="N5781" t="e">
        <f>INDEX(XML!$A$2:$R$782,MATCH(C5781,XML!$D$2:$D$737,0),2)</f>
        <v>#N/A</v>
      </c>
    </row>
    <row r="5782" spans="1:14" ht="33.75" customHeight="1" x14ac:dyDescent="0.2">
      <c r="A5782">
        <v>5563</v>
      </c>
      <c r="B5782">
        <v>701901001</v>
      </c>
      <c r="C5782" s="15" t="s">
        <v>7479</v>
      </c>
      <c r="D5782" s="15" t="s">
        <v>7480</v>
      </c>
      <c r="E5782">
        <v>183</v>
      </c>
      <c r="F5782">
        <v>316</v>
      </c>
      <c r="H5782">
        <v>200</v>
      </c>
      <c r="K5782" s="16">
        <f t="shared" si="270"/>
        <v>204.96</v>
      </c>
      <c r="L5782" s="16">
        <f t="shared" si="271"/>
        <v>215.74736842105264</v>
      </c>
      <c r="M5782" s="16">
        <f t="shared" si="272"/>
        <v>245.16746411483254</v>
      </c>
      <c r="N5782" t="e">
        <f>INDEX(XML!$A$2:$R$782,MATCH(C5782,XML!$D$2:$D$737,0),2)</f>
        <v>#N/A</v>
      </c>
    </row>
    <row r="5783" spans="1:14" ht="56.25" x14ac:dyDescent="0.2">
      <c r="A5783">
        <v>64017</v>
      </c>
      <c r="B5783">
        <v>646812</v>
      </c>
      <c r="C5783" s="15" t="s">
        <v>21346</v>
      </c>
      <c r="D5783" s="15" t="s">
        <v>21347</v>
      </c>
      <c r="E5783">
        <v>31694</v>
      </c>
      <c r="F5783">
        <v>38033</v>
      </c>
      <c r="K5783" s="16">
        <f t="shared" si="270"/>
        <v>35497.279999999999</v>
      </c>
      <c r="L5783" s="16">
        <f t="shared" si="271"/>
        <v>37365.557894736841</v>
      </c>
      <c r="M5783" s="16">
        <f t="shared" si="272"/>
        <v>42460.861244019135</v>
      </c>
      <c r="N5783" t="e">
        <f>INDEX(XML!$A$2:$R$782,MATCH(C5783,XML!$D$2:$D$737,0),2)</f>
        <v>#N/A</v>
      </c>
    </row>
    <row r="5784" spans="1:14" ht="33.75" customHeight="1" x14ac:dyDescent="0.2">
      <c r="A5784">
        <v>5562</v>
      </c>
      <c r="B5784">
        <v>701801102</v>
      </c>
      <c r="C5784" s="15" t="s">
        <v>7489</v>
      </c>
      <c r="D5784" s="15" t="s">
        <v>7490</v>
      </c>
      <c r="E5784">
        <v>25909</v>
      </c>
      <c r="F5784">
        <v>37962</v>
      </c>
      <c r="H5784">
        <v>1</v>
      </c>
      <c r="K5784" s="16">
        <f t="shared" si="270"/>
        <v>29018.080000000002</v>
      </c>
      <c r="L5784" s="16">
        <f t="shared" si="271"/>
        <v>30545.347368421051</v>
      </c>
      <c r="M5784" s="16">
        <f t="shared" si="272"/>
        <v>34710.622009569379</v>
      </c>
      <c r="N5784" t="e">
        <f>INDEX(XML!$A$2:$R$782,MATCH(C5784,XML!$D$2:$D$737,0),2)</f>
        <v>#N/A</v>
      </c>
    </row>
    <row r="5785" spans="1:14" ht="45" customHeight="1" x14ac:dyDescent="0.2">
      <c r="A5785">
        <v>12909</v>
      </c>
      <c r="B5785">
        <v>701101020</v>
      </c>
      <c r="C5785" s="15" t="s">
        <v>7493</v>
      </c>
      <c r="D5785" s="15" t="s">
        <v>7494</v>
      </c>
      <c r="E5785">
        <v>708</v>
      </c>
      <c r="F5785">
        <v>991</v>
      </c>
      <c r="K5785" s="16">
        <f t="shared" si="270"/>
        <v>792.96</v>
      </c>
      <c r="L5785" s="16">
        <f t="shared" si="271"/>
        <v>834.69473684210527</v>
      </c>
      <c r="M5785" s="16">
        <f t="shared" si="272"/>
        <v>948.51674641148338</v>
      </c>
      <c r="N5785" t="e">
        <f>INDEX(XML!$A$2:$R$782,MATCH(C5785,XML!$D$2:$D$737,0),2)</f>
        <v>#N/A</v>
      </c>
    </row>
    <row r="5786" spans="1:14" ht="45" customHeight="1" x14ac:dyDescent="0.2">
      <c r="A5786">
        <v>13048</v>
      </c>
      <c r="B5786">
        <v>701101021</v>
      </c>
      <c r="C5786" s="15" t="s">
        <v>7491</v>
      </c>
      <c r="D5786" s="15" t="s">
        <v>7492</v>
      </c>
      <c r="E5786">
        <v>735</v>
      </c>
      <c r="F5786">
        <v>1029</v>
      </c>
      <c r="K5786" s="16">
        <f t="shared" si="270"/>
        <v>823.2</v>
      </c>
      <c r="L5786" s="16">
        <f t="shared" si="271"/>
        <v>866.52631578947364</v>
      </c>
      <c r="M5786" s="16">
        <f t="shared" si="272"/>
        <v>984.68899521531091</v>
      </c>
      <c r="N5786" t="e">
        <f>INDEX(XML!$A$2:$R$782,MATCH(C5786,XML!$D$2:$D$737,0),2)</f>
        <v>#N/A</v>
      </c>
    </row>
    <row r="5787" spans="1:14" ht="45" customHeight="1" x14ac:dyDescent="0.2">
      <c r="A5787">
        <v>13339</v>
      </c>
      <c r="B5787">
        <v>700712000</v>
      </c>
      <c r="C5787" s="15" t="s">
        <v>7495</v>
      </c>
      <c r="D5787" s="15" t="s">
        <v>7496</v>
      </c>
      <c r="E5787">
        <v>703</v>
      </c>
      <c r="F5787">
        <v>984</v>
      </c>
      <c r="K5787" s="16">
        <f t="shared" si="270"/>
        <v>787.36</v>
      </c>
      <c r="L5787" s="16">
        <f t="shared" si="271"/>
        <v>828.8</v>
      </c>
      <c r="M5787" s="16">
        <f t="shared" si="272"/>
        <v>941.81818181818187</v>
      </c>
      <c r="N5787" t="e">
        <f>INDEX(XML!$A$2:$R$782,MATCH(C5787,XML!$D$2:$D$737,0),2)</f>
        <v>#N/A</v>
      </c>
    </row>
    <row r="5788" spans="1:14" ht="45" customHeight="1" x14ac:dyDescent="0.2">
      <c r="A5788">
        <v>12910</v>
      </c>
      <c r="B5788">
        <v>701102020</v>
      </c>
      <c r="C5788" s="15" t="s">
        <v>7497</v>
      </c>
      <c r="D5788" s="15" t="s">
        <v>7498</v>
      </c>
      <c r="E5788">
        <v>3278</v>
      </c>
      <c r="F5788">
        <v>5693</v>
      </c>
      <c r="H5788">
        <v>50</v>
      </c>
      <c r="K5788" s="16">
        <f t="shared" si="270"/>
        <v>3671.36</v>
      </c>
      <c r="L5788" s="16">
        <f t="shared" si="271"/>
        <v>3864.5894736842106</v>
      </c>
      <c r="M5788" s="16">
        <f t="shared" si="272"/>
        <v>4391.5789473684208</v>
      </c>
      <c r="N5788" t="e">
        <f>INDEX(XML!$A$2:$R$782,MATCH(C5788,XML!$D$2:$D$737,0),2)</f>
        <v>#N/A</v>
      </c>
    </row>
    <row r="5789" spans="1:14" ht="45" customHeight="1" x14ac:dyDescent="0.2">
      <c r="A5789">
        <v>12912</v>
      </c>
      <c r="B5789">
        <v>701102021</v>
      </c>
      <c r="C5789" s="15" t="s">
        <v>7499</v>
      </c>
      <c r="D5789" s="15" t="s">
        <v>7500</v>
      </c>
      <c r="E5789">
        <v>8113</v>
      </c>
      <c r="F5789">
        <v>12654</v>
      </c>
      <c r="K5789" s="16">
        <f t="shared" si="270"/>
        <v>9086.56</v>
      </c>
      <c r="L5789" s="16">
        <f t="shared" si="271"/>
        <v>9564.7999999999993</v>
      </c>
      <c r="M5789" s="16">
        <f t="shared" si="272"/>
        <v>10869.090909090908</v>
      </c>
      <c r="N5789" t="e">
        <f>INDEX(XML!$A$2:$R$782,MATCH(C5789,XML!$D$2:$D$737,0),2)</f>
        <v>#N/A</v>
      </c>
    </row>
    <row r="5790" spans="1:14" ht="45" customHeight="1" x14ac:dyDescent="0.2">
      <c r="A5790">
        <v>65624</v>
      </c>
      <c r="B5790" t="s">
        <v>23088</v>
      </c>
      <c r="C5790" s="15" t="s">
        <v>23089</v>
      </c>
      <c r="D5790" s="15" t="s">
        <v>23090</v>
      </c>
      <c r="E5790">
        <v>177343</v>
      </c>
      <c r="F5790">
        <v>212812</v>
      </c>
      <c r="K5790" s="16">
        <f t="shared" si="270"/>
        <v>189757.01</v>
      </c>
      <c r="L5790" s="16">
        <f t="shared" si="271"/>
        <v>199744.22105263159</v>
      </c>
      <c r="M5790" s="16">
        <f t="shared" si="272"/>
        <v>226982.06937799044</v>
      </c>
      <c r="N5790" t="e">
        <f>INDEX(XML!$A$2:$R$782,MATCH(C5790,XML!$D$2:$D$737,0),2)</f>
        <v>#N/A</v>
      </c>
    </row>
    <row r="5791" spans="1:14" ht="45" customHeight="1" x14ac:dyDescent="0.2">
      <c r="A5791">
        <v>65625</v>
      </c>
      <c r="B5791" t="s">
        <v>23091</v>
      </c>
      <c r="C5791" s="15" t="s">
        <v>23092</v>
      </c>
      <c r="D5791" s="15" t="s">
        <v>23093</v>
      </c>
      <c r="E5791">
        <v>193776</v>
      </c>
      <c r="F5791">
        <v>232531</v>
      </c>
      <c r="K5791" s="16">
        <f t="shared" si="270"/>
        <v>207340.32</v>
      </c>
      <c r="L5791" s="16">
        <f t="shared" si="271"/>
        <v>218252.96842105262</v>
      </c>
      <c r="M5791" s="16">
        <f t="shared" si="272"/>
        <v>248014.73684210525</v>
      </c>
      <c r="N5791" t="e">
        <f>INDEX(XML!$A$2:$R$782,MATCH(C5791,XML!$D$2:$D$737,0),2)</f>
        <v>#N/A</v>
      </c>
    </row>
    <row r="5792" spans="1:14" ht="45" customHeight="1" x14ac:dyDescent="0.2">
      <c r="A5792">
        <v>65622</v>
      </c>
      <c r="B5792" t="s">
        <v>23094</v>
      </c>
      <c r="C5792" s="15" t="s">
        <v>23095</v>
      </c>
      <c r="D5792" s="15" t="s">
        <v>23096</v>
      </c>
      <c r="E5792">
        <v>43366</v>
      </c>
      <c r="F5792">
        <v>52039</v>
      </c>
      <c r="K5792" s="16">
        <f t="shared" si="270"/>
        <v>48569.919999999998</v>
      </c>
      <c r="L5792" s="16">
        <f t="shared" si="271"/>
        <v>51126.231578947365</v>
      </c>
      <c r="M5792" s="16">
        <f t="shared" si="272"/>
        <v>58097.990430622005</v>
      </c>
      <c r="N5792" t="e">
        <f>INDEX(XML!$A$2:$R$782,MATCH(C5792,XML!$D$2:$D$737,0),2)</f>
        <v>#N/A</v>
      </c>
    </row>
    <row r="5793" spans="1:14" ht="45" customHeight="1" x14ac:dyDescent="0.2">
      <c r="A5793">
        <v>65620</v>
      </c>
      <c r="B5793" t="s">
        <v>23097</v>
      </c>
      <c r="C5793" s="15" t="s">
        <v>23098</v>
      </c>
      <c r="D5793" s="15" t="s">
        <v>23099</v>
      </c>
      <c r="E5793">
        <v>32127</v>
      </c>
      <c r="F5793">
        <v>38552</v>
      </c>
      <c r="H5793">
        <v>5</v>
      </c>
      <c r="K5793" s="16">
        <f t="shared" si="270"/>
        <v>35982.239999999998</v>
      </c>
      <c r="L5793" s="16">
        <f t="shared" si="271"/>
        <v>37876.042105263157</v>
      </c>
      <c r="M5793" s="16">
        <f t="shared" si="272"/>
        <v>43040.956937799041</v>
      </c>
      <c r="N5793" t="e">
        <f>INDEX(XML!$A$2:$R$782,MATCH(C5793,XML!$D$2:$D$737,0),2)</f>
        <v>#N/A</v>
      </c>
    </row>
    <row r="5794" spans="1:14" ht="78.75" x14ac:dyDescent="0.2">
      <c r="A5794">
        <v>65617</v>
      </c>
      <c r="B5794" t="s">
        <v>23100</v>
      </c>
      <c r="C5794" s="15" t="s">
        <v>23101</v>
      </c>
      <c r="D5794" s="15" t="s">
        <v>23102</v>
      </c>
      <c r="E5794">
        <v>62547</v>
      </c>
      <c r="F5794">
        <v>75056</v>
      </c>
      <c r="H5794">
        <v>2</v>
      </c>
      <c r="K5794" s="16">
        <f t="shared" si="270"/>
        <v>66925.289999999994</v>
      </c>
      <c r="L5794" s="16">
        <f t="shared" si="271"/>
        <v>70447.673684210517</v>
      </c>
      <c r="M5794" s="16">
        <f t="shared" si="272"/>
        <v>80054.174641148318</v>
      </c>
      <c r="N5794" t="e">
        <f>INDEX(XML!$A$2:$R$782,MATCH(C5794,XML!$D$2:$D$737,0),2)</f>
        <v>#N/A</v>
      </c>
    </row>
    <row r="5795" spans="1:14" ht="67.5" x14ac:dyDescent="0.2">
      <c r="A5795">
        <v>65614</v>
      </c>
      <c r="B5795" t="s">
        <v>23103</v>
      </c>
      <c r="C5795" s="15" t="s">
        <v>23104</v>
      </c>
      <c r="D5795" s="15" t="s">
        <v>23105</v>
      </c>
      <c r="E5795">
        <v>18229</v>
      </c>
      <c r="F5795">
        <v>21875</v>
      </c>
      <c r="H5795">
        <v>2</v>
      </c>
      <c r="K5795" s="16">
        <f t="shared" si="270"/>
        <v>20416.48</v>
      </c>
      <c r="L5795" s="16">
        <f t="shared" si="271"/>
        <v>21491.031578947368</v>
      </c>
      <c r="M5795" s="16">
        <f t="shared" si="272"/>
        <v>24421.626794258369</v>
      </c>
      <c r="N5795" t="e">
        <f>INDEX(XML!$A$2:$R$782,MATCH(C5795,XML!$D$2:$D$737,0),2)</f>
        <v>#N/A</v>
      </c>
    </row>
    <row r="5796" spans="1:14" ht="56.25" x14ac:dyDescent="0.2">
      <c r="A5796">
        <v>65608</v>
      </c>
      <c r="B5796" t="s">
        <v>23106</v>
      </c>
      <c r="C5796" s="15" t="s">
        <v>23107</v>
      </c>
      <c r="D5796" s="15" t="s">
        <v>23108</v>
      </c>
      <c r="E5796">
        <v>22082</v>
      </c>
      <c r="F5796">
        <v>26498</v>
      </c>
      <c r="K5796" s="16">
        <f t="shared" si="270"/>
        <v>24731.84</v>
      </c>
      <c r="L5796" s="16">
        <f t="shared" si="271"/>
        <v>26033.515789473684</v>
      </c>
      <c r="M5796" s="16">
        <f t="shared" si="272"/>
        <v>29583.540669856462</v>
      </c>
      <c r="N5796" t="e">
        <f>INDEX(XML!$A$2:$R$782,MATCH(C5796,XML!$D$2:$D$737,0),2)</f>
        <v>#N/A</v>
      </c>
    </row>
    <row r="5797" spans="1:14" ht="67.5" x14ac:dyDescent="0.2">
      <c r="A5797">
        <v>65607</v>
      </c>
      <c r="B5797" t="s">
        <v>23109</v>
      </c>
      <c r="C5797" s="15" t="s">
        <v>23110</v>
      </c>
      <c r="D5797" s="15" t="s">
        <v>23111</v>
      </c>
      <c r="E5797">
        <v>76529</v>
      </c>
      <c r="F5797">
        <v>91835</v>
      </c>
      <c r="K5797" s="16">
        <f t="shared" si="270"/>
        <v>81886.03</v>
      </c>
      <c r="L5797" s="16">
        <f t="shared" si="271"/>
        <v>86195.821052631582</v>
      </c>
      <c r="M5797" s="16">
        <f t="shared" si="272"/>
        <v>97949.796650717719</v>
      </c>
      <c r="N5797" t="e">
        <f>INDEX(XML!$A$2:$R$782,MATCH(C5797,XML!$D$2:$D$737,0),2)</f>
        <v>#N/A</v>
      </c>
    </row>
    <row r="5798" spans="1:14" ht="45" customHeight="1" x14ac:dyDescent="0.2">
      <c r="A5798">
        <v>67869</v>
      </c>
      <c r="B5798" t="s">
        <v>24404</v>
      </c>
      <c r="C5798" s="15" t="s">
        <v>24405</v>
      </c>
      <c r="D5798" s="15" t="s">
        <v>24406</v>
      </c>
      <c r="E5798">
        <v>74485</v>
      </c>
      <c r="F5798">
        <v>85658</v>
      </c>
      <c r="H5798">
        <v>10</v>
      </c>
      <c r="K5798" s="16">
        <f t="shared" si="270"/>
        <v>79698.95</v>
      </c>
      <c r="L5798" s="16">
        <f t="shared" si="271"/>
        <v>83893.631578947374</v>
      </c>
      <c r="M5798" s="16">
        <f t="shared" si="272"/>
        <v>95333.672248803836</v>
      </c>
      <c r="N5798" t="e">
        <f>INDEX(XML!$A$2:$R$782,MATCH(C5798,XML!$D$2:$D$737,0),2)</f>
        <v>#N/A</v>
      </c>
    </row>
    <row r="5799" spans="1:14" ht="45" customHeight="1" x14ac:dyDescent="0.2">
      <c r="A5799">
        <v>67870</v>
      </c>
      <c r="B5799" t="s">
        <v>24407</v>
      </c>
      <c r="C5799" s="15" t="s">
        <v>24408</v>
      </c>
      <c r="D5799" s="15" t="s">
        <v>24409</v>
      </c>
      <c r="E5799">
        <v>47144</v>
      </c>
      <c r="F5799">
        <v>70716</v>
      </c>
      <c r="H5799">
        <v>5</v>
      </c>
      <c r="K5799" s="16">
        <f t="shared" si="270"/>
        <v>52801.279999999999</v>
      </c>
      <c r="L5799" s="16">
        <f t="shared" si="271"/>
        <v>55580.294736842108</v>
      </c>
      <c r="M5799" s="16">
        <f t="shared" si="272"/>
        <v>63159.425837320581</v>
      </c>
      <c r="N5799" t="e">
        <f>INDEX(XML!$A$2:$R$782,MATCH(C5799,XML!$D$2:$D$737,0),2)</f>
        <v>#N/A</v>
      </c>
    </row>
    <row r="5800" spans="1:14" ht="90" x14ac:dyDescent="0.2">
      <c r="A5800">
        <v>70103</v>
      </c>
      <c r="B5800" t="s">
        <v>26684</v>
      </c>
      <c r="C5800" s="15" t="s">
        <v>26685</v>
      </c>
      <c r="D5800" s="15" t="s">
        <v>26686</v>
      </c>
      <c r="E5800">
        <v>65044</v>
      </c>
      <c r="F5800">
        <v>84557</v>
      </c>
      <c r="K5800" s="16">
        <f t="shared" si="270"/>
        <v>69597.08</v>
      </c>
      <c r="L5800" s="16">
        <f t="shared" si="271"/>
        <v>73260.084210526315</v>
      </c>
      <c r="M5800" s="16">
        <f t="shared" si="272"/>
        <v>83250.095693779891</v>
      </c>
      <c r="N5800" t="e">
        <f>INDEX(XML!$A$2:$R$782,MATCH(C5800,XML!$D$2:$D$737,0),2)</f>
        <v>#N/A</v>
      </c>
    </row>
    <row r="5801" spans="1:14" ht="45" customHeight="1" x14ac:dyDescent="0.2">
      <c r="A5801">
        <v>67695</v>
      </c>
      <c r="B5801" t="s">
        <v>40190</v>
      </c>
      <c r="C5801" s="15" t="s">
        <v>40191</v>
      </c>
      <c r="D5801" s="15" t="s">
        <v>40192</v>
      </c>
      <c r="E5801">
        <v>8442</v>
      </c>
      <c r="F5801">
        <v>10962</v>
      </c>
      <c r="K5801" s="16">
        <f t="shared" si="270"/>
        <v>9455.0400000000009</v>
      </c>
      <c r="L5801" s="16">
        <f t="shared" si="271"/>
        <v>9952.6736842105274</v>
      </c>
      <c r="M5801" s="16">
        <f t="shared" si="272"/>
        <v>11309.856459330143</v>
      </c>
      <c r="N5801" t="e">
        <f>INDEX(XML!$A$2:$R$782,MATCH(C5801,XML!$D$2:$D$737,0),2)</f>
        <v>#N/A</v>
      </c>
    </row>
    <row r="5802" spans="1:14" ht="45" customHeight="1" x14ac:dyDescent="0.25">
      <c r="A5802" s="184" t="s">
        <v>6586</v>
      </c>
      <c r="B5802" s="184"/>
      <c r="C5802" s="185"/>
      <c r="D5802" s="185"/>
      <c r="E5802" s="184"/>
      <c r="F5802" s="184"/>
      <c r="G5802" s="184"/>
      <c r="H5802" s="184"/>
      <c r="I5802" s="184"/>
      <c r="J5802" s="184"/>
      <c r="K5802" s="16">
        <f t="shared" si="270"/>
        <v>0</v>
      </c>
      <c r="L5802" s="16">
        <f t="shared" si="271"/>
        <v>0</v>
      </c>
      <c r="M5802" s="16">
        <f t="shared" si="272"/>
        <v>0</v>
      </c>
      <c r="N5802" t="e">
        <f>INDEX(XML!$A$2:$R$782,MATCH(C5802,XML!$D$2:$D$737,0),2)</f>
        <v>#N/A</v>
      </c>
    </row>
    <row r="5803" spans="1:14" ht="45" customHeight="1" x14ac:dyDescent="0.2">
      <c r="A5803">
        <v>1940</v>
      </c>
      <c r="B5803" t="s">
        <v>6587</v>
      </c>
      <c r="C5803" s="15" t="s">
        <v>6588</v>
      </c>
      <c r="D5803" s="15" t="s">
        <v>6589</v>
      </c>
      <c r="E5803">
        <v>15265</v>
      </c>
      <c r="F5803">
        <v>24296</v>
      </c>
      <c r="K5803" s="16">
        <f t="shared" si="270"/>
        <v>17096.8</v>
      </c>
      <c r="L5803" s="16">
        <f t="shared" si="271"/>
        <v>17996.63157894737</v>
      </c>
      <c r="M5803" s="16">
        <f t="shared" si="272"/>
        <v>20450.717703349284</v>
      </c>
      <c r="N5803" t="e">
        <f>INDEX(XML!$A$2:$R$782,MATCH(C5803,XML!$D$2:$D$737,0),2)</f>
        <v>#N/A</v>
      </c>
    </row>
    <row r="5804" spans="1:14" ht="45" customHeight="1" x14ac:dyDescent="0.2">
      <c r="A5804">
        <v>821</v>
      </c>
      <c r="B5804" t="s">
        <v>6590</v>
      </c>
      <c r="C5804" s="15" t="s">
        <v>6591</v>
      </c>
      <c r="D5804" s="15" t="s">
        <v>6592</v>
      </c>
      <c r="E5804">
        <v>26643</v>
      </c>
      <c r="F5804">
        <v>37734</v>
      </c>
      <c r="K5804" s="16">
        <f t="shared" si="270"/>
        <v>29840.16</v>
      </c>
      <c r="L5804" s="16">
        <f t="shared" si="271"/>
        <v>31410.694736842106</v>
      </c>
      <c r="M5804" s="16">
        <f t="shared" si="272"/>
        <v>35693.97129186603</v>
      </c>
      <c r="N5804" t="e">
        <f>INDEX(XML!$A$2:$R$782,MATCH(C5804,XML!$D$2:$D$737,0),2)</f>
        <v>#N/A</v>
      </c>
    </row>
    <row r="5805" spans="1:14" ht="45" customHeight="1" x14ac:dyDescent="0.2">
      <c r="A5805">
        <v>31513</v>
      </c>
      <c r="B5805" t="s">
        <v>6593</v>
      </c>
      <c r="C5805" s="15" t="s">
        <v>6594</v>
      </c>
      <c r="D5805" s="15" t="s">
        <v>6595</v>
      </c>
      <c r="E5805">
        <v>37780</v>
      </c>
      <c r="F5805">
        <v>40480</v>
      </c>
      <c r="H5805">
        <v>43</v>
      </c>
      <c r="K5805" s="16">
        <f t="shared" si="270"/>
        <v>42313.599999999999</v>
      </c>
      <c r="L5805" s="16">
        <f t="shared" si="271"/>
        <v>44540.631578947367</v>
      </c>
      <c r="M5805" s="16">
        <f t="shared" si="272"/>
        <v>40470</v>
      </c>
      <c r="N5805" t="e">
        <f>INDEX(XML!$A$2:$R$782,MATCH(C5805,XML!$D$2:$D$737,0),2)</f>
        <v>#N/A</v>
      </c>
    </row>
    <row r="5806" spans="1:14" ht="45" customHeight="1" x14ac:dyDescent="0.2">
      <c r="A5806">
        <v>6277</v>
      </c>
      <c r="B5806" t="s">
        <v>6596</v>
      </c>
      <c r="C5806" s="15" t="s">
        <v>6597</v>
      </c>
      <c r="D5806" s="15" t="s">
        <v>6598</v>
      </c>
      <c r="E5806">
        <v>32127</v>
      </c>
      <c r="F5806">
        <v>40159</v>
      </c>
      <c r="H5806">
        <v>31</v>
      </c>
      <c r="K5806" s="16">
        <f t="shared" si="270"/>
        <v>35982.239999999998</v>
      </c>
      <c r="L5806" s="16">
        <f t="shared" si="271"/>
        <v>37876.042105263157</v>
      </c>
      <c r="M5806" s="16">
        <f t="shared" si="272"/>
        <v>43040.956937799041</v>
      </c>
      <c r="N5806" t="e">
        <f>INDEX(XML!$A$2:$R$782,MATCH(C5806,XML!$D$2:$D$737,0),2)</f>
        <v>#N/A</v>
      </c>
    </row>
    <row r="5807" spans="1:14" ht="45" customHeight="1" x14ac:dyDescent="0.2">
      <c r="A5807">
        <v>43756</v>
      </c>
      <c r="B5807" t="s">
        <v>6599</v>
      </c>
      <c r="C5807" s="15" t="s">
        <v>6600</v>
      </c>
      <c r="D5807" s="15" t="s">
        <v>6601</v>
      </c>
      <c r="E5807">
        <v>40168</v>
      </c>
      <c r="F5807">
        <v>55834</v>
      </c>
      <c r="H5807" t="s">
        <v>746</v>
      </c>
      <c r="K5807" s="16">
        <f t="shared" si="270"/>
        <v>44988.160000000003</v>
      </c>
      <c r="L5807" s="16">
        <f t="shared" si="271"/>
        <v>47355.957894736843</v>
      </c>
      <c r="M5807" s="16">
        <f t="shared" si="272"/>
        <v>53813.588516746415</v>
      </c>
      <c r="N5807" t="e">
        <f>INDEX(XML!$A$2:$R$782,MATCH(C5807,XML!$D$2:$D$737,0),2)</f>
        <v>#N/A</v>
      </c>
    </row>
    <row r="5808" spans="1:14" ht="45" customHeight="1" x14ac:dyDescent="0.2">
      <c r="A5808">
        <v>590</v>
      </c>
      <c r="B5808" t="s">
        <v>6602</v>
      </c>
      <c r="C5808" s="15" t="s">
        <v>6603</v>
      </c>
      <c r="D5808" s="15" t="s">
        <v>6604</v>
      </c>
      <c r="E5808">
        <v>46544</v>
      </c>
      <c r="F5808">
        <v>59516</v>
      </c>
      <c r="H5808" t="s">
        <v>746</v>
      </c>
      <c r="K5808" s="16">
        <f t="shared" si="270"/>
        <v>52129.279999999999</v>
      </c>
      <c r="L5808" s="16">
        <f t="shared" si="271"/>
        <v>54872.926315789475</v>
      </c>
      <c r="M5808" s="16">
        <f t="shared" si="272"/>
        <v>62355.598086124402</v>
      </c>
      <c r="N5808" t="e">
        <f>INDEX(XML!$A$2:$R$782,MATCH(C5808,XML!$D$2:$D$737,0),2)</f>
        <v>#N/A</v>
      </c>
    </row>
    <row r="5809" spans="1:14" ht="45" customHeight="1" x14ac:dyDescent="0.2">
      <c r="A5809">
        <v>45708</v>
      </c>
      <c r="B5809" t="s">
        <v>6605</v>
      </c>
      <c r="C5809" s="15" t="s">
        <v>6606</v>
      </c>
      <c r="D5809" s="15" t="s">
        <v>6607</v>
      </c>
      <c r="E5809">
        <v>256</v>
      </c>
      <c r="F5809">
        <v>308</v>
      </c>
      <c r="K5809" s="16">
        <f t="shared" si="270"/>
        <v>286.72000000000003</v>
      </c>
      <c r="L5809" s="16">
        <f t="shared" si="271"/>
        <v>301.8105263157895</v>
      </c>
      <c r="M5809" s="16">
        <f t="shared" si="272"/>
        <v>342.96650717703352</v>
      </c>
      <c r="N5809" t="e">
        <f>INDEX(XML!$A$2:$R$782,MATCH(C5809,XML!$D$2:$D$737,0),2)</f>
        <v>#N/A</v>
      </c>
    </row>
    <row r="5810" spans="1:14" ht="45" customHeight="1" x14ac:dyDescent="0.2">
      <c r="A5810">
        <v>3735</v>
      </c>
      <c r="B5810" t="s">
        <v>6609</v>
      </c>
      <c r="C5810" s="15" t="s">
        <v>6610</v>
      </c>
      <c r="D5810" s="15" t="s">
        <v>6611</v>
      </c>
      <c r="E5810">
        <v>69248</v>
      </c>
      <c r="F5810">
        <v>91779</v>
      </c>
      <c r="H5810" t="s">
        <v>746</v>
      </c>
      <c r="K5810" s="16">
        <f t="shared" si="270"/>
        <v>74095.360000000001</v>
      </c>
      <c r="L5810" s="16">
        <f t="shared" si="271"/>
        <v>77995.115789473683</v>
      </c>
      <c r="M5810" s="16">
        <f t="shared" si="272"/>
        <v>88630.813397129183</v>
      </c>
      <c r="N5810" t="e">
        <f>INDEX(XML!$A$2:$R$782,MATCH(C5810,XML!$D$2:$D$737,0),2)</f>
        <v>#N/A</v>
      </c>
    </row>
    <row r="5811" spans="1:14" ht="45" customHeight="1" x14ac:dyDescent="0.2">
      <c r="A5811">
        <v>1299</v>
      </c>
      <c r="B5811" t="s">
        <v>6612</v>
      </c>
      <c r="C5811" s="15" t="s">
        <v>6613</v>
      </c>
      <c r="D5811" s="15" t="s">
        <v>20213</v>
      </c>
      <c r="E5811">
        <v>53991</v>
      </c>
      <c r="F5811">
        <v>76267</v>
      </c>
      <c r="K5811" s="16">
        <f t="shared" si="270"/>
        <v>57770.37</v>
      </c>
      <c r="L5811" s="16">
        <f t="shared" si="271"/>
        <v>60810.915789473685</v>
      </c>
      <c r="M5811" s="16">
        <f t="shared" si="272"/>
        <v>69103.313397129197</v>
      </c>
      <c r="N5811" t="e">
        <f>INDEX(XML!$A$2:$R$782,MATCH(C5811,XML!$D$2:$D$737,0),2)</f>
        <v>#N/A</v>
      </c>
    </row>
    <row r="5812" spans="1:14" ht="90" x14ac:dyDescent="0.2">
      <c r="A5812">
        <v>45707</v>
      </c>
      <c r="B5812" t="s">
        <v>6614</v>
      </c>
      <c r="C5812" s="15" t="s">
        <v>6615</v>
      </c>
      <c r="D5812" s="15" t="s">
        <v>6616</v>
      </c>
      <c r="E5812">
        <v>312</v>
      </c>
      <c r="F5812">
        <v>375</v>
      </c>
      <c r="H5812" t="s">
        <v>6608</v>
      </c>
      <c r="K5812" s="16">
        <f t="shared" si="270"/>
        <v>349.44</v>
      </c>
      <c r="L5812" s="16">
        <f t="shared" si="271"/>
        <v>367.83157894736843</v>
      </c>
      <c r="M5812" s="16">
        <f t="shared" si="272"/>
        <v>417.99043062200957</v>
      </c>
      <c r="N5812" t="e">
        <f>INDEX(XML!$A$2:$R$782,MATCH(C5812,XML!$D$2:$D$737,0),2)</f>
        <v>#N/A</v>
      </c>
    </row>
    <row r="5813" spans="1:14" ht="56.25" x14ac:dyDescent="0.2">
      <c r="A5813">
        <v>48335</v>
      </c>
      <c r="B5813" t="s">
        <v>6617</v>
      </c>
      <c r="C5813" s="15" t="s">
        <v>6618</v>
      </c>
      <c r="D5813" s="15" t="s">
        <v>6619</v>
      </c>
      <c r="E5813">
        <v>42268</v>
      </c>
      <c r="F5813">
        <v>52802</v>
      </c>
      <c r="H5813" t="s">
        <v>746</v>
      </c>
      <c r="K5813" s="16">
        <f t="shared" si="270"/>
        <v>47340.160000000003</v>
      </c>
      <c r="L5813" s="16">
        <f t="shared" si="271"/>
        <v>49831.747368421049</v>
      </c>
      <c r="M5813" s="16">
        <f t="shared" si="272"/>
        <v>56626.985645933011</v>
      </c>
      <c r="N5813" t="e">
        <f>INDEX(XML!$A$2:$R$782,MATCH(C5813,XML!$D$2:$D$737,0),2)</f>
        <v>#N/A</v>
      </c>
    </row>
    <row r="5814" spans="1:14" ht="56.25" x14ac:dyDescent="0.2">
      <c r="A5814">
        <v>1298</v>
      </c>
      <c r="B5814" t="s">
        <v>6620</v>
      </c>
      <c r="C5814" s="15" t="s">
        <v>6621</v>
      </c>
      <c r="D5814" s="15" t="s">
        <v>20214</v>
      </c>
      <c r="E5814">
        <v>51694</v>
      </c>
      <c r="F5814">
        <v>67735</v>
      </c>
      <c r="H5814" t="s">
        <v>746</v>
      </c>
      <c r="K5814" s="16">
        <f t="shared" si="270"/>
        <v>55312.58</v>
      </c>
      <c r="L5814" s="16">
        <f t="shared" si="271"/>
        <v>58223.768421052635</v>
      </c>
      <c r="M5814" s="16">
        <f t="shared" si="272"/>
        <v>66163.373205741635</v>
      </c>
      <c r="N5814" t="e">
        <f>INDEX(XML!$A$2:$R$782,MATCH(C5814,XML!$D$2:$D$737,0),2)</f>
        <v>#N/A</v>
      </c>
    </row>
    <row r="5815" spans="1:14" ht="78.75" x14ac:dyDescent="0.2">
      <c r="A5815">
        <v>6281</v>
      </c>
      <c r="B5815" t="s">
        <v>6622</v>
      </c>
      <c r="C5815" s="15" t="s">
        <v>6623</v>
      </c>
      <c r="D5815" s="15" t="s">
        <v>6624</v>
      </c>
      <c r="E5815">
        <v>68258</v>
      </c>
      <c r="F5815">
        <v>88735</v>
      </c>
      <c r="H5815">
        <v>48</v>
      </c>
      <c r="K5815" s="16">
        <f t="shared" si="270"/>
        <v>73036.06</v>
      </c>
      <c r="L5815" s="16">
        <f t="shared" si="271"/>
        <v>76880.063157894736</v>
      </c>
      <c r="M5815" s="16">
        <f t="shared" si="272"/>
        <v>87363.708133971289</v>
      </c>
      <c r="N5815" t="e">
        <f>INDEX(XML!$A$2:$R$782,MATCH(C5815,XML!$D$2:$D$737,0),2)</f>
        <v>#N/A</v>
      </c>
    </row>
    <row r="5816" spans="1:14" ht="45" x14ac:dyDescent="0.2">
      <c r="A5816">
        <v>55711</v>
      </c>
      <c r="B5816" t="s">
        <v>14737</v>
      </c>
      <c r="C5816" s="15" t="s">
        <v>14738</v>
      </c>
      <c r="D5816" s="15" t="s">
        <v>14739</v>
      </c>
      <c r="E5816">
        <v>48112</v>
      </c>
      <c r="F5816">
        <v>55329</v>
      </c>
      <c r="H5816" t="s">
        <v>746</v>
      </c>
      <c r="K5816" s="16">
        <f t="shared" si="270"/>
        <v>53885.440000000002</v>
      </c>
      <c r="L5816" s="16">
        <f t="shared" si="271"/>
        <v>56721.515789473684</v>
      </c>
      <c r="M5816" s="16">
        <f t="shared" si="272"/>
        <v>55319</v>
      </c>
      <c r="N5816" t="e">
        <f>INDEX(XML!$A$2:$R$782,MATCH(C5816,XML!$D$2:$D$737,0),2)</f>
        <v>#N/A</v>
      </c>
    </row>
    <row r="5817" spans="1:14" ht="56.25" x14ac:dyDescent="0.2">
      <c r="A5817">
        <v>45706</v>
      </c>
      <c r="B5817" t="s">
        <v>6625</v>
      </c>
      <c r="C5817" s="15" t="s">
        <v>6626</v>
      </c>
      <c r="D5817" s="15" t="s">
        <v>6627</v>
      </c>
      <c r="E5817">
        <v>337</v>
      </c>
      <c r="F5817">
        <v>405</v>
      </c>
      <c r="I5817">
        <v>125</v>
      </c>
      <c r="K5817" s="16">
        <f t="shared" si="270"/>
        <v>377.44</v>
      </c>
      <c r="L5817" s="16">
        <f t="shared" si="271"/>
        <v>397.30526315789473</v>
      </c>
      <c r="M5817" s="16">
        <f t="shared" si="272"/>
        <v>451.48325358851673</v>
      </c>
      <c r="N5817" t="e">
        <f>INDEX(XML!$A$2:$R$782,MATCH(C5817,XML!$D$2:$D$737,0),2)</f>
        <v>#N/A</v>
      </c>
    </row>
    <row r="5818" spans="1:14" ht="45" x14ac:dyDescent="0.2">
      <c r="A5818">
        <v>591</v>
      </c>
      <c r="B5818" t="s">
        <v>6628</v>
      </c>
      <c r="C5818" s="15" t="s">
        <v>6629</v>
      </c>
      <c r="D5818" s="15" t="s">
        <v>6630</v>
      </c>
      <c r="E5818">
        <v>71265</v>
      </c>
      <c r="F5818">
        <v>91266</v>
      </c>
      <c r="H5818">
        <v>4</v>
      </c>
      <c r="K5818" s="16">
        <f t="shared" si="270"/>
        <v>76253.55</v>
      </c>
      <c r="L5818" s="16">
        <f t="shared" si="271"/>
        <v>80266.894736842107</v>
      </c>
      <c r="M5818" s="16">
        <f t="shared" si="272"/>
        <v>91212.380382775111</v>
      </c>
      <c r="N5818" t="e">
        <f>INDEX(XML!$A$2:$R$782,MATCH(C5818,XML!$D$2:$D$737,0),2)</f>
        <v>#N/A</v>
      </c>
    </row>
    <row r="5819" spans="1:14" ht="67.5" x14ac:dyDescent="0.2">
      <c r="A5819">
        <v>4429</v>
      </c>
      <c r="B5819" t="s">
        <v>6631</v>
      </c>
      <c r="C5819" s="15" t="s">
        <v>6632</v>
      </c>
      <c r="D5819" s="15" t="s">
        <v>6633</v>
      </c>
      <c r="E5819">
        <v>73219</v>
      </c>
      <c r="F5819">
        <v>84260</v>
      </c>
      <c r="K5819" s="16">
        <f t="shared" si="270"/>
        <v>78344.33</v>
      </c>
      <c r="L5819" s="16">
        <f t="shared" si="271"/>
        <v>82467.715789473688</v>
      </c>
      <c r="M5819" s="16">
        <f t="shared" si="272"/>
        <v>93713.313397129197</v>
      </c>
      <c r="N5819" t="e">
        <f>INDEX(XML!$A$2:$R$782,MATCH(C5819,XML!$D$2:$D$737,0),2)</f>
        <v>#N/A</v>
      </c>
    </row>
    <row r="5820" spans="1:14" ht="56.25" x14ac:dyDescent="0.2">
      <c r="A5820">
        <v>5567</v>
      </c>
      <c r="B5820" t="s">
        <v>6634</v>
      </c>
      <c r="C5820" s="15" t="s">
        <v>6635</v>
      </c>
      <c r="D5820" s="15" t="s">
        <v>6636</v>
      </c>
      <c r="E5820">
        <v>71525</v>
      </c>
      <c r="F5820">
        <v>92983</v>
      </c>
      <c r="H5820" t="s">
        <v>746</v>
      </c>
      <c r="K5820" s="16">
        <f t="shared" si="270"/>
        <v>76531.75</v>
      </c>
      <c r="L5820" s="16">
        <f t="shared" si="271"/>
        <v>80559.736842105267</v>
      </c>
      <c r="M5820" s="16">
        <f t="shared" si="272"/>
        <v>91545.155502392343</v>
      </c>
      <c r="N5820" t="e">
        <f>INDEX(XML!$A$2:$R$782,MATCH(C5820,XML!$D$2:$D$737,0),2)</f>
        <v>#N/A</v>
      </c>
    </row>
    <row r="5821" spans="1:14" ht="56.25" x14ac:dyDescent="0.2">
      <c r="A5821">
        <v>69810</v>
      </c>
      <c r="B5821" t="s">
        <v>28520</v>
      </c>
      <c r="C5821" s="15" t="s">
        <v>28521</v>
      </c>
      <c r="D5821" s="15" t="s">
        <v>28842</v>
      </c>
      <c r="E5821">
        <v>63650</v>
      </c>
      <c r="F5821">
        <v>89110</v>
      </c>
      <c r="K5821" s="16">
        <f t="shared" si="270"/>
        <v>68105.5</v>
      </c>
      <c r="L5821" s="16">
        <f t="shared" si="271"/>
        <v>71690</v>
      </c>
      <c r="M5821" s="16">
        <f t="shared" si="272"/>
        <v>89100</v>
      </c>
      <c r="N5821" t="e">
        <f>INDEX(XML!$A$2:$R$782,MATCH(C5821,XML!$D$2:$D$737,0),2)</f>
        <v>#N/A</v>
      </c>
    </row>
    <row r="5822" spans="1:14" ht="78.75" x14ac:dyDescent="0.2">
      <c r="A5822">
        <v>9473</v>
      </c>
      <c r="B5822" t="s">
        <v>6637</v>
      </c>
      <c r="C5822" s="15" t="s">
        <v>6638</v>
      </c>
      <c r="D5822" s="15" t="s">
        <v>6639</v>
      </c>
      <c r="E5822">
        <v>77734</v>
      </c>
      <c r="F5822">
        <v>93281</v>
      </c>
      <c r="K5822" s="16">
        <f t="shared" si="270"/>
        <v>83175.38</v>
      </c>
      <c r="L5822" s="16">
        <f t="shared" si="271"/>
        <v>87553.031578947368</v>
      </c>
      <c r="M5822" s="16">
        <f t="shared" si="272"/>
        <v>99492.08133971291</v>
      </c>
      <c r="N5822" t="e">
        <f>INDEX(XML!$A$2:$R$782,MATCH(C5822,XML!$D$2:$D$737,0),2)</f>
        <v>#N/A</v>
      </c>
    </row>
    <row r="5823" spans="1:14" ht="78.75" x14ac:dyDescent="0.2">
      <c r="A5823">
        <v>35494</v>
      </c>
      <c r="B5823" t="s">
        <v>6640</v>
      </c>
      <c r="C5823" s="15" t="s">
        <v>6641</v>
      </c>
      <c r="D5823" s="15" t="s">
        <v>6642</v>
      </c>
      <c r="E5823">
        <v>80377</v>
      </c>
      <c r="F5823">
        <v>104490</v>
      </c>
      <c r="H5823">
        <v>28</v>
      </c>
      <c r="K5823" s="16">
        <f t="shared" si="270"/>
        <v>86003.39</v>
      </c>
      <c r="L5823" s="16">
        <f t="shared" si="271"/>
        <v>90529.884210526317</v>
      </c>
      <c r="M5823" s="16">
        <f t="shared" si="272"/>
        <v>102874.86842105263</v>
      </c>
      <c r="N5823" t="e">
        <f>INDEX(XML!$A$2:$R$782,MATCH(C5823,XML!$D$2:$D$737,0),2)</f>
        <v>#N/A</v>
      </c>
    </row>
    <row r="5824" spans="1:14" ht="56.25" x14ac:dyDescent="0.2">
      <c r="A5824">
        <v>61053</v>
      </c>
      <c r="B5824" t="s">
        <v>17829</v>
      </c>
      <c r="C5824" s="15" t="s">
        <v>17830</v>
      </c>
      <c r="D5824" s="15" t="s">
        <v>17831</v>
      </c>
      <c r="E5824">
        <v>379</v>
      </c>
      <c r="F5824">
        <v>455</v>
      </c>
      <c r="H5824">
        <v>305</v>
      </c>
      <c r="K5824" s="16">
        <f t="shared" si="270"/>
        <v>424.48</v>
      </c>
      <c r="L5824" s="16">
        <f t="shared" si="271"/>
        <v>446.82105263157894</v>
      </c>
      <c r="M5824" s="16">
        <f t="shared" si="272"/>
        <v>507.7511961722488</v>
      </c>
      <c r="N5824" t="e">
        <f>INDEX(XML!$A$2:$R$782,MATCH(C5824,XML!$D$2:$D$737,0),2)</f>
        <v>#N/A</v>
      </c>
    </row>
    <row r="5825" spans="1:14" ht="45" customHeight="1" x14ac:dyDescent="0.2">
      <c r="A5825">
        <v>592</v>
      </c>
      <c r="B5825" t="s">
        <v>6643</v>
      </c>
      <c r="C5825" s="15" t="s">
        <v>6644</v>
      </c>
      <c r="D5825" s="15" t="s">
        <v>6645</v>
      </c>
      <c r="E5825">
        <v>77907</v>
      </c>
      <c r="F5825">
        <v>101279</v>
      </c>
      <c r="K5825" s="16">
        <f t="shared" si="270"/>
        <v>83360.490000000005</v>
      </c>
      <c r="L5825" s="16">
        <f t="shared" si="271"/>
        <v>87747.884210526332</v>
      </c>
      <c r="M5825" s="16">
        <f t="shared" si="272"/>
        <v>99713.504784689008</v>
      </c>
      <c r="N5825" t="e">
        <f>INDEX(XML!$A$2:$R$782,MATCH(C5825,XML!$D$2:$D$737,0),2)</f>
        <v>#N/A</v>
      </c>
    </row>
    <row r="5826" spans="1:14" ht="45" customHeight="1" x14ac:dyDescent="0.2">
      <c r="A5826">
        <v>45710</v>
      </c>
      <c r="B5826" t="s">
        <v>6646</v>
      </c>
      <c r="C5826" s="15" t="s">
        <v>6647</v>
      </c>
      <c r="D5826" s="15" t="s">
        <v>6648</v>
      </c>
      <c r="E5826">
        <v>340</v>
      </c>
      <c r="F5826">
        <v>408</v>
      </c>
      <c r="H5826" t="s">
        <v>6608</v>
      </c>
      <c r="K5826" s="16">
        <f t="shared" si="270"/>
        <v>380.8</v>
      </c>
      <c r="L5826" s="16">
        <f t="shared" si="271"/>
        <v>400.84210526315792</v>
      </c>
      <c r="M5826" s="16">
        <f t="shared" si="272"/>
        <v>455.50239234449765</v>
      </c>
      <c r="N5826" t="e">
        <f>INDEX(XML!$A$2:$R$782,MATCH(C5826,XML!$D$2:$D$737,0),2)</f>
        <v>#N/A</v>
      </c>
    </row>
    <row r="5827" spans="1:14" ht="45" customHeight="1" x14ac:dyDescent="0.2">
      <c r="A5827">
        <v>1294</v>
      </c>
      <c r="B5827" t="s">
        <v>6649</v>
      </c>
      <c r="C5827" s="15" t="s">
        <v>6650</v>
      </c>
      <c r="D5827" s="15" t="s">
        <v>6651</v>
      </c>
      <c r="E5827">
        <v>74959</v>
      </c>
      <c r="F5827">
        <v>97447</v>
      </c>
      <c r="H5827" t="s">
        <v>746</v>
      </c>
      <c r="K5827" s="16">
        <f t="shared" si="270"/>
        <v>80206.13</v>
      </c>
      <c r="L5827" s="16">
        <f t="shared" si="271"/>
        <v>84427.505263157902</v>
      </c>
      <c r="M5827" s="16">
        <f t="shared" si="272"/>
        <v>95940.346889952154</v>
      </c>
      <c r="N5827" t="e">
        <f>INDEX(XML!$A$2:$R$782,MATCH(C5827,XML!$D$2:$D$737,0),2)</f>
        <v>#N/A</v>
      </c>
    </row>
    <row r="5828" spans="1:14" ht="45" x14ac:dyDescent="0.2">
      <c r="A5828">
        <v>12290</v>
      </c>
      <c r="B5828" t="s">
        <v>6652</v>
      </c>
      <c r="C5828" s="15" t="s">
        <v>6653</v>
      </c>
      <c r="D5828" s="15" t="s">
        <v>6654</v>
      </c>
      <c r="E5828">
        <v>78189</v>
      </c>
      <c r="F5828">
        <v>97736</v>
      </c>
      <c r="H5828" t="s">
        <v>746</v>
      </c>
      <c r="K5828" s="16">
        <f t="shared" si="270"/>
        <v>83662.23</v>
      </c>
      <c r="L5828" s="16">
        <f t="shared" si="271"/>
        <v>88065.505263157902</v>
      </c>
      <c r="M5828" s="16">
        <f t="shared" si="272"/>
        <v>100074.43779904307</v>
      </c>
      <c r="N5828" t="e">
        <f>INDEX(XML!$A$2:$R$782,MATCH(C5828,XML!$D$2:$D$737,0),2)</f>
        <v>#N/A</v>
      </c>
    </row>
    <row r="5829" spans="1:14" ht="45" customHeight="1" x14ac:dyDescent="0.2">
      <c r="A5829">
        <v>62473</v>
      </c>
      <c r="B5829" t="s">
        <v>23268</v>
      </c>
      <c r="C5829" s="15" t="s">
        <v>23269</v>
      </c>
      <c r="D5829" s="15" t="s">
        <v>23270</v>
      </c>
      <c r="E5829">
        <v>57896</v>
      </c>
      <c r="F5829">
        <v>73427</v>
      </c>
      <c r="H5829" t="s">
        <v>746</v>
      </c>
      <c r="K5829" s="16">
        <f t="shared" ref="K5829:K5892" si="273">IF(E5829&gt;49999,E5829+E5829*0.07,IF(E5829&lt;=49999,E5829+E5829*0.12))</f>
        <v>61948.72</v>
      </c>
      <c r="L5829" s="16">
        <f t="shared" ref="L5829:L5892" si="274">K5829*100/95</f>
        <v>65209.178947368418</v>
      </c>
      <c r="M5829" s="16">
        <f t="shared" ref="M5829:M5892" si="275">IF(COUNTIF(C5829,"*Dahua*"),F5829-10,L5829*100/88)</f>
        <v>74101.339712918663</v>
      </c>
      <c r="N5829" t="e">
        <f>INDEX(XML!$A$2:$R$782,MATCH(C5829,XML!$D$2:$D$737,0),2)</f>
        <v>#N/A</v>
      </c>
    </row>
    <row r="5830" spans="1:14" ht="56.25" x14ac:dyDescent="0.2">
      <c r="A5830">
        <v>6444</v>
      </c>
      <c r="B5830" t="s">
        <v>6655</v>
      </c>
      <c r="C5830" s="15" t="s">
        <v>6656</v>
      </c>
      <c r="D5830" s="15" t="s">
        <v>6657</v>
      </c>
      <c r="E5830">
        <v>75747</v>
      </c>
      <c r="F5830">
        <v>90932</v>
      </c>
      <c r="H5830" t="s">
        <v>746</v>
      </c>
      <c r="K5830" s="16">
        <f t="shared" si="273"/>
        <v>81049.290000000008</v>
      </c>
      <c r="L5830" s="16">
        <f t="shared" si="274"/>
        <v>85315.042105263172</v>
      </c>
      <c r="M5830" s="16">
        <f t="shared" si="275"/>
        <v>96948.9114832536</v>
      </c>
      <c r="N5830" t="e">
        <f>INDEX(XML!$A$2:$R$782,MATCH(C5830,XML!$D$2:$D$737,0),2)</f>
        <v>#N/A</v>
      </c>
    </row>
    <row r="5831" spans="1:14" ht="45" customHeight="1" x14ac:dyDescent="0.2">
      <c r="A5831">
        <v>6443</v>
      </c>
      <c r="B5831" t="s">
        <v>6658</v>
      </c>
      <c r="C5831" s="15" t="s">
        <v>6659</v>
      </c>
      <c r="D5831" s="15" t="s">
        <v>6660</v>
      </c>
      <c r="E5831">
        <v>76473</v>
      </c>
      <c r="F5831">
        <v>99415</v>
      </c>
      <c r="K5831" s="16">
        <f t="shared" si="273"/>
        <v>81826.11</v>
      </c>
      <c r="L5831" s="16">
        <f t="shared" si="274"/>
        <v>86132.747368421056</v>
      </c>
      <c r="M5831" s="16">
        <f t="shared" si="275"/>
        <v>97878.122009569372</v>
      </c>
      <c r="N5831" t="e">
        <f>INDEX(XML!$A$2:$R$782,MATCH(C5831,XML!$D$2:$D$737,0),2)</f>
        <v>#N/A</v>
      </c>
    </row>
    <row r="5832" spans="1:14" ht="56.25" customHeight="1" x14ac:dyDescent="0.2">
      <c r="A5832">
        <v>45709</v>
      </c>
      <c r="B5832" t="s">
        <v>6661</v>
      </c>
      <c r="C5832" s="15" t="s">
        <v>6662</v>
      </c>
      <c r="D5832" s="15" t="s">
        <v>6663</v>
      </c>
      <c r="E5832">
        <v>372</v>
      </c>
      <c r="F5832">
        <v>447</v>
      </c>
      <c r="H5832" t="s">
        <v>6608</v>
      </c>
      <c r="K5832" s="16">
        <f t="shared" si="273"/>
        <v>416.64</v>
      </c>
      <c r="L5832" s="16">
        <f t="shared" si="274"/>
        <v>438.56842105263161</v>
      </c>
      <c r="M5832" s="16">
        <f t="shared" si="275"/>
        <v>498.3732057416268</v>
      </c>
      <c r="N5832" t="e">
        <f>INDEX(XML!$A$2:$R$782,MATCH(C5832,XML!$D$2:$D$737,0),2)</f>
        <v>#N/A</v>
      </c>
    </row>
    <row r="5833" spans="1:14" ht="45" customHeight="1" x14ac:dyDescent="0.2">
      <c r="A5833">
        <v>4426</v>
      </c>
      <c r="B5833" t="s">
        <v>6664</v>
      </c>
      <c r="C5833" s="15" t="s">
        <v>6665</v>
      </c>
      <c r="D5833" s="15" t="s">
        <v>6666</v>
      </c>
      <c r="E5833">
        <v>88650</v>
      </c>
      <c r="F5833">
        <v>101948</v>
      </c>
      <c r="K5833" s="16">
        <f t="shared" si="273"/>
        <v>94855.5</v>
      </c>
      <c r="L5833" s="16">
        <f t="shared" si="274"/>
        <v>99847.894736842107</v>
      </c>
      <c r="M5833" s="16">
        <f t="shared" si="275"/>
        <v>113463.51674641148</v>
      </c>
      <c r="N5833" t="e">
        <f>INDEX(XML!$A$2:$R$782,MATCH(C5833,XML!$D$2:$D$737,0),2)</f>
        <v>#N/A</v>
      </c>
    </row>
    <row r="5834" spans="1:14" ht="56.25" x14ac:dyDescent="0.2">
      <c r="A5834">
        <v>61054</v>
      </c>
      <c r="B5834" t="s">
        <v>17832</v>
      </c>
      <c r="C5834" s="15" t="s">
        <v>17833</v>
      </c>
      <c r="D5834" s="15" t="s">
        <v>17834</v>
      </c>
      <c r="E5834">
        <v>417</v>
      </c>
      <c r="F5834">
        <v>501</v>
      </c>
      <c r="H5834" t="s">
        <v>765</v>
      </c>
      <c r="K5834" s="16">
        <f t="shared" si="273"/>
        <v>467.04</v>
      </c>
      <c r="L5834" s="16">
        <f t="shared" si="274"/>
        <v>491.62105263157895</v>
      </c>
      <c r="M5834" s="16">
        <f t="shared" si="275"/>
        <v>558.66028708133967</v>
      </c>
      <c r="N5834" t="e">
        <f>INDEX(XML!$A$2:$R$782,MATCH(C5834,XML!$D$2:$D$737,0),2)</f>
        <v>#N/A</v>
      </c>
    </row>
    <row r="5835" spans="1:14" ht="45" customHeight="1" x14ac:dyDescent="0.2">
      <c r="A5835">
        <v>61055</v>
      </c>
      <c r="B5835" t="s">
        <v>17835</v>
      </c>
      <c r="C5835" s="15" t="s">
        <v>17836</v>
      </c>
      <c r="D5835" s="15" t="s">
        <v>17837</v>
      </c>
      <c r="E5835">
        <v>417</v>
      </c>
      <c r="F5835">
        <v>501</v>
      </c>
      <c r="H5835" t="s">
        <v>765</v>
      </c>
      <c r="K5835" s="16">
        <f t="shared" si="273"/>
        <v>467.04</v>
      </c>
      <c r="L5835" s="16">
        <f t="shared" si="274"/>
        <v>491.62105263157895</v>
      </c>
      <c r="M5835" s="16">
        <f t="shared" si="275"/>
        <v>558.66028708133967</v>
      </c>
      <c r="N5835" t="e">
        <f>INDEX(XML!$A$2:$R$782,MATCH(C5835,XML!$D$2:$D$737,0),2)</f>
        <v>#N/A</v>
      </c>
    </row>
    <row r="5836" spans="1:14" ht="45" customHeight="1" x14ac:dyDescent="0.2">
      <c r="A5836">
        <v>1296</v>
      </c>
      <c r="B5836" t="s">
        <v>6667</v>
      </c>
      <c r="C5836" s="15" t="s">
        <v>6668</v>
      </c>
      <c r="D5836" s="15" t="s">
        <v>6669</v>
      </c>
      <c r="E5836">
        <v>92164</v>
      </c>
      <c r="F5836">
        <v>119813</v>
      </c>
      <c r="H5836">
        <v>28</v>
      </c>
      <c r="K5836" s="16">
        <f t="shared" si="273"/>
        <v>98615.48</v>
      </c>
      <c r="L5836" s="16">
        <f t="shared" si="274"/>
        <v>103805.76842105263</v>
      </c>
      <c r="M5836" s="16">
        <f t="shared" si="275"/>
        <v>117961.10047846891</v>
      </c>
      <c r="N5836" t="e">
        <f>INDEX(XML!$A$2:$R$782,MATCH(C5836,XML!$D$2:$D$737,0),2)</f>
        <v>#N/A</v>
      </c>
    </row>
    <row r="5837" spans="1:14" ht="45" customHeight="1" x14ac:dyDescent="0.2">
      <c r="A5837">
        <v>62475</v>
      </c>
      <c r="B5837" t="s">
        <v>23271</v>
      </c>
      <c r="C5837" s="15" t="s">
        <v>23272</v>
      </c>
      <c r="D5837" s="15" t="s">
        <v>23273</v>
      </c>
      <c r="E5837">
        <v>94220</v>
      </c>
      <c r="F5837">
        <v>122486</v>
      </c>
      <c r="K5837" s="16">
        <f t="shared" si="273"/>
        <v>100815.4</v>
      </c>
      <c r="L5837" s="16">
        <f t="shared" si="274"/>
        <v>106121.47368421052</v>
      </c>
      <c r="M5837" s="16">
        <f t="shared" si="275"/>
        <v>120592.58373205741</v>
      </c>
      <c r="N5837" t="e">
        <f>INDEX(XML!$A$2:$R$782,MATCH(C5837,XML!$D$2:$D$737,0),2)</f>
        <v>#N/A</v>
      </c>
    </row>
    <row r="5838" spans="1:14" ht="67.5" x14ac:dyDescent="0.2">
      <c r="A5838">
        <v>8782</v>
      </c>
      <c r="B5838" t="s">
        <v>6670</v>
      </c>
      <c r="C5838" s="15" t="s">
        <v>6671</v>
      </c>
      <c r="D5838" s="15" t="s">
        <v>6672</v>
      </c>
      <c r="E5838">
        <v>107844</v>
      </c>
      <c r="F5838">
        <v>130547</v>
      </c>
      <c r="K5838" s="16">
        <f t="shared" si="273"/>
        <v>115393.08</v>
      </c>
      <c r="L5838" s="16">
        <f t="shared" si="274"/>
        <v>121466.4</v>
      </c>
      <c r="M5838" s="16">
        <f t="shared" si="275"/>
        <v>138030</v>
      </c>
      <c r="N5838" t="e">
        <f>INDEX(XML!$A$2:$R$782,MATCH(C5838,XML!$D$2:$D$737,0),2)</f>
        <v>#N/A</v>
      </c>
    </row>
    <row r="5839" spans="1:14" ht="33.75" customHeight="1" x14ac:dyDescent="0.2">
      <c r="A5839">
        <v>1295</v>
      </c>
      <c r="B5839" t="s">
        <v>6673</v>
      </c>
      <c r="C5839" s="15" t="s">
        <v>6674</v>
      </c>
      <c r="D5839" s="15" t="s">
        <v>6675</v>
      </c>
      <c r="E5839">
        <v>115118</v>
      </c>
      <c r="F5839">
        <v>149653</v>
      </c>
      <c r="H5839" t="s">
        <v>746</v>
      </c>
      <c r="K5839" s="16">
        <f t="shared" si="273"/>
        <v>123176.26</v>
      </c>
      <c r="L5839" s="16">
        <f t="shared" si="274"/>
        <v>129659.22105263158</v>
      </c>
      <c r="M5839" s="16">
        <f t="shared" si="275"/>
        <v>147340.02392344497</v>
      </c>
      <c r="N5839" t="e">
        <f>INDEX(XML!$A$2:$R$782,MATCH(C5839,XML!$D$2:$D$737,0),2)</f>
        <v>#N/A</v>
      </c>
    </row>
    <row r="5840" spans="1:14" ht="67.5" x14ac:dyDescent="0.2">
      <c r="A5840">
        <v>13997</v>
      </c>
      <c r="B5840" t="s">
        <v>6676</v>
      </c>
      <c r="C5840" s="15" t="s">
        <v>6677</v>
      </c>
      <c r="D5840" s="15" t="s">
        <v>6678</v>
      </c>
      <c r="E5840">
        <v>125430</v>
      </c>
      <c r="F5840">
        <v>172118</v>
      </c>
      <c r="K5840" s="16">
        <f t="shared" si="273"/>
        <v>134210.1</v>
      </c>
      <c r="L5840" s="16">
        <f t="shared" si="274"/>
        <v>141273.78947368421</v>
      </c>
      <c r="M5840" s="16">
        <f t="shared" si="275"/>
        <v>160538.3971291866</v>
      </c>
      <c r="N5840" t="e">
        <f>INDEX(XML!$A$2:$R$782,MATCH(C5840,XML!$D$2:$D$737,0),2)</f>
        <v>#N/A</v>
      </c>
    </row>
    <row r="5841" spans="1:14" ht="90" x14ac:dyDescent="0.2">
      <c r="A5841">
        <v>35492</v>
      </c>
      <c r="B5841" t="s">
        <v>6679</v>
      </c>
      <c r="C5841" s="15" t="s">
        <v>6680</v>
      </c>
      <c r="D5841" s="15" t="s">
        <v>6681</v>
      </c>
      <c r="E5841">
        <v>122390</v>
      </c>
      <c r="F5841">
        <v>144022</v>
      </c>
      <c r="K5841" s="16">
        <f t="shared" si="273"/>
        <v>130957.3</v>
      </c>
      <c r="L5841" s="16">
        <f t="shared" si="274"/>
        <v>137849.78947368421</v>
      </c>
      <c r="M5841" s="16">
        <f t="shared" si="275"/>
        <v>156647.48803827752</v>
      </c>
      <c r="N5841" t="e">
        <f>INDEX(XML!$A$2:$R$782,MATCH(C5841,XML!$D$2:$D$737,0),2)</f>
        <v>#N/A</v>
      </c>
    </row>
    <row r="5842" spans="1:14" ht="56.25" x14ac:dyDescent="0.2">
      <c r="A5842">
        <v>63966</v>
      </c>
      <c r="B5842" t="s">
        <v>23112</v>
      </c>
      <c r="C5842" s="15" t="s">
        <v>23113</v>
      </c>
      <c r="D5842" s="15" t="s">
        <v>23114</v>
      </c>
      <c r="E5842">
        <v>602</v>
      </c>
      <c r="F5842">
        <v>783</v>
      </c>
      <c r="K5842" s="16">
        <f t="shared" si="273"/>
        <v>674.24</v>
      </c>
      <c r="L5842" s="16">
        <f t="shared" si="274"/>
        <v>709.72631578947369</v>
      </c>
      <c r="M5842" s="16">
        <f t="shared" si="275"/>
        <v>806.50717703349289</v>
      </c>
      <c r="N5842" t="e">
        <f>INDEX(XML!$A$2:$R$782,MATCH(C5842,XML!$D$2:$D$737,0),2)</f>
        <v>#N/A</v>
      </c>
    </row>
    <row r="5843" spans="1:14" ht="56.25" x14ac:dyDescent="0.2">
      <c r="A5843">
        <v>35493</v>
      </c>
      <c r="B5843" t="s">
        <v>6682</v>
      </c>
      <c r="C5843" s="15" t="s">
        <v>6683</v>
      </c>
      <c r="D5843" s="15" t="s">
        <v>6684</v>
      </c>
      <c r="E5843">
        <v>122852</v>
      </c>
      <c r="F5843">
        <v>159708</v>
      </c>
      <c r="K5843" s="16">
        <f t="shared" si="273"/>
        <v>131451.64000000001</v>
      </c>
      <c r="L5843" s="16">
        <f t="shared" si="274"/>
        <v>138370.14736842108</v>
      </c>
      <c r="M5843" s="16">
        <f t="shared" si="275"/>
        <v>157238.80382775122</v>
      </c>
      <c r="N5843" t="e">
        <f>INDEX(XML!$A$2:$R$782,MATCH(C5843,XML!$D$2:$D$737,0),2)</f>
        <v>#N/A</v>
      </c>
    </row>
    <row r="5844" spans="1:14" ht="45" customHeight="1" x14ac:dyDescent="0.2">
      <c r="A5844">
        <v>69094</v>
      </c>
      <c r="B5844" t="s">
        <v>28904</v>
      </c>
      <c r="C5844" s="15" t="s">
        <v>28905</v>
      </c>
      <c r="D5844" s="15" t="s">
        <v>28906</v>
      </c>
      <c r="E5844">
        <v>689</v>
      </c>
      <c r="F5844">
        <v>827</v>
      </c>
      <c r="K5844" s="16">
        <f t="shared" si="273"/>
        <v>771.68</v>
      </c>
      <c r="L5844" s="16">
        <f t="shared" si="274"/>
        <v>812.29473684210529</v>
      </c>
      <c r="M5844" s="16">
        <f t="shared" si="275"/>
        <v>923.06220095693789</v>
      </c>
      <c r="N5844" t="e">
        <f>INDEX(XML!$A$2:$R$782,MATCH(C5844,XML!$D$2:$D$737,0),2)</f>
        <v>#N/A</v>
      </c>
    </row>
    <row r="5845" spans="1:14" ht="33.75" customHeight="1" x14ac:dyDescent="0.2">
      <c r="A5845">
        <v>78654</v>
      </c>
      <c r="B5845" t="s">
        <v>36875</v>
      </c>
      <c r="C5845" s="15" t="s">
        <v>36876</v>
      </c>
      <c r="D5845" s="15" t="s">
        <v>46041</v>
      </c>
      <c r="E5845">
        <v>680</v>
      </c>
      <c r="F5845">
        <v>945</v>
      </c>
      <c r="H5845" t="s">
        <v>6608</v>
      </c>
      <c r="K5845" s="16">
        <f t="shared" si="273"/>
        <v>761.6</v>
      </c>
      <c r="L5845" s="16">
        <f t="shared" si="274"/>
        <v>801.68421052631584</v>
      </c>
      <c r="M5845" s="16">
        <f t="shared" si="275"/>
        <v>911.0047846889953</v>
      </c>
      <c r="N5845" t="e">
        <f>INDEX(XML!$A$2:$R$782,MATCH(C5845,XML!$D$2:$D$737,0),2)</f>
        <v>#N/A</v>
      </c>
    </row>
    <row r="5846" spans="1:14" ht="45" customHeight="1" x14ac:dyDescent="0.2">
      <c r="A5846">
        <v>78661</v>
      </c>
      <c r="B5846" t="s">
        <v>36877</v>
      </c>
      <c r="C5846" s="15" t="s">
        <v>36878</v>
      </c>
      <c r="D5846" s="15" t="s">
        <v>46042</v>
      </c>
      <c r="E5846">
        <v>414</v>
      </c>
      <c r="F5846">
        <v>562</v>
      </c>
      <c r="H5846" t="s">
        <v>6608</v>
      </c>
      <c r="K5846" s="16">
        <f t="shared" si="273"/>
        <v>463.68</v>
      </c>
      <c r="L5846" s="16">
        <f t="shared" si="274"/>
        <v>488.08421052631581</v>
      </c>
      <c r="M5846" s="16">
        <f t="shared" si="275"/>
        <v>554.64114832535881</v>
      </c>
      <c r="N5846" t="e">
        <f>INDEX(XML!$A$2:$R$782,MATCH(C5846,XML!$D$2:$D$737,0),2)</f>
        <v>#N/A</v>
      </c>
    </row>
    <row r="5847" spans="1:14" ht="33.75" customHeight="1" x14ac:dyDescent="0.2">
      <c r="A5847">
        <v>78662</v>
      </c>
      <c r="B5847" t="s">
        <v>36879</v>
      </c>
      <c r="C5847" s="15" t="s">
        <v>36880</v>
      </c>
      <c r="D5847" s="15" t="s">
        <v>46043</v>
      </c>
      <c r="E5847">
        <v>390</v>
      </c>
      <c r="F5847">
        <v>544</v>
      </c>
      <c r="H5847" t="s">
        <v>6608</v>
      </c>
      <c r="K5847" s="16">
        <f t="shared" si="273"/>
        <v>436.8</v>
      </c>
      <c r="L5847" s="16">
        <f t="shared" si="274"/>
        <v>459.78947368421052</v>
      </c>
      <c r="M5847" s="16">
        <f t="shared" si="275"/>
        <v>522.48803827751192</v>
      </c>
      <c r="N5847" t="e">
        <f>INDEX(XML!$A$2:$R$782,MATCH(C5847,XML!$D$2:$D$737,0),2)</f>
        <v>#N/A</v>
      </c>
    </row>
    <row r="5848" spans="1:14" ht="45" customHeight="1" x14ac:dyDescent="0.2">
      <c r="A5848">
        <v>78665</v>
      </c>
      <c r="B5848" t="s">
        <v>36881</v>
      </c>
      <c r="C5848" s="15" t="s">
        <v>36882</v>
      </c>
      <c r="D5848" s="15" t="s">
        <v>36883</v>
      </c>
      <c r="E5848">
        <v>980</v>
      </c>
      <c r="F5848">
        <v>1331</v>
      </c>
      <c r="H5848" t="s">
        <v>6608</v>
      </c>
      <c r="K5848" s="16">
        <f t="shared" si="273"/>
        <v>1097.5999999999999</v>
      </c>
      <c r="L5848" s="16">
        <f t="shared" si="274"/>
        <v>1155.3684210526314</v>
      </c>
      <c r="M5848" s="16">
        <f t="shared" si="275"/>
        <v>1312.9186602870811</v>
      </c>
      <c r="N5848" t="e">
        <f>INDEX(XML!$A$2:$R$782,MATCH(C5848,XML!$D$2:$D$737,0),2)</f>
        <v>#N/A</v>
      </c>
    </row>
    <row r="5849" spans="1:14" ht="45" customHeight="1" x14ac:dyDescent="0.2">
      <c r="A5849">
        <v>78667</v>
      </c>
      <c r="B5849" t="s">
        <v>36884</v>
      </c>
      <c r="C5849" s="15" t="s">
        <v>36885</v>
      </c>
      <c r="D5849" s="15" t="s">
        <v>36886</v>
      </c>
      <c r="E5849">
        <v>530</v>
      </c>
      <c r="F5849">
        <v>719</v>
      </c>
      <c r="H5849" t="s">
        <v>6608</v>
      </c>
      <c r="K5849" s="16">
        <f t="shared" si="273"/>
        <v>593.6</v>
      </c>
      <c r="L5849" s="16">
        <f t="shared" si="274"/>
        <v>624.84210526315792</v>
      </c>
      <c r="M5849" s="16">
        <f t="shared" si="275"/>
        <v>710.04784688995221</v>
      </c>
      <c r="N5849" t="e">
        <f>INDEX(XML!$A$2:$R$782,MATCH(C5849,XML!$D$2:$D$737,0),2)</f>
        <v>#N/A</v>
      </c>
    </row>
    <row r="5850" spans="1:14" ht="123.75" x14ac:dyDescent="0.2">
      <c r="A5850">
        <v>78668</v>
      </c>
      <c r="B5850" t="s">
        <v>36887</v>
      </c>
      <c r="C5850" s="15" t="s">
        <v>36888</v>
      </c>
      <c r="D5850" s="15" t="s">
        <v>36889</v>
      </c>
      <c r="E5850">
        <v>576</v>
      </c>
      <c r="F5850">
        <v>747</v>
      </c>
      <c r="K5850" s="16">
        <f t="shared" si="273"/>
        <v>645.12</v>
      </c>
      <c r="L5850" s="16">
        <f t="shared" si="274"/>
        <v>679.07368421052627</v>
      </c>
      <c r="M5850" s="16">
        <f t="shared" si="275"/>
        <v>771.67464114832535</v>
      </c>
      <c r="N5850" t="e">
        <f>INDEX(XML!$A$2:$R$782,MATCH(C5850,XML!$D$2:$D$737,0),2)</f>
        <v>#N/A</v>
      </c>
    </row>
    <row r="5851" spans="1:14" ht="45" customHeight="1" x14ac:dyDescent="0.2">
      <c r="A5851">
        <v>84104</v>
      </c>
      <c r="B5851" t="s">
        <v>47298</v>
      </c>
      <c r="C5851" s="15" t="s">
        <v>47299</v>
      </c>
      <c r="D5851" s="15" t="s">
        <v>47300</v>
      </c>
      <c r="E5851">
        <v>305</v>
      </c>
      <c r="F5851">
        <v>759</v>
      </c>
      <c r="K5851" s="16">
        <f t="shared" si="273"/>
        <v>341.6</v>
      </c>
      <c r="L5851" s="16">
        <f t="shared" si="274"/>
        <v>359.57894736842104</v>
      </c>
      <c r="M5851" s="16">
        <f t="shared" si="275"/>
        <v>408.61244019138758</v>
      </c>
      <c r="N5851" t="e">
        <f>INDEX(XML!$A$2:$R$782,MATCH(C5851,XML!$D$2:$D$737,0),2)</f>
        <v>#N/A</v>
      </c>
    </row>
    <row r="5852" spans="1:14" ht="45" customHeight="1" x14ac:dyDescent="0.2">
      <c r="A5852">
        <v>71440</v>
      </c>
      <c r="B5852" t="s">
        <v>27497</v>
      </c>
      <c r="C5852" s="15" t="s">
        <v>27498</v>
      </c>
      <c r="D5852" s="15" t="s">
        <v>27499</v>
      </c>
      <c r="E5852">
        <v>935</v>
      </c>
      <c r="F5852">
        <v>1122</v>
      </c>
      <c r="K5852" s="16">
        <f t="shared" si="273"/>
        <v>1047.2</v>
      </c>
      <c r="L5852" s="16">
        <f t="shared" si="274"/>
        <v>1102.3157894736842</v>
      </c>
      <c r="M5852" s="16">
        <f t="shared" si="275"/>
        <v>1252.6315789473683</v>
      </c>
      <c r="N5852" t="e">
        <f>INDEX(XML!$A$2:$R$782,MATCH(C5852,XML!$D$2:$D$737,0),2)</f>
        <v>#N/A</v>
      </c>
    </row>
    <row r="5853" spans="1:14" ht="45" customHeight="1" x14ac:dyDescent="0.25">
      <c r="A5853" s="184" t="s">
        <v>6685</v>
      </c>
      <c r="B5853" s="184"/>
      <c r="C5853" s="185"/>
      <c r="D5853" s="185"/>
      <c r="E5853" s="184"/>
      <c r="F5853" s="184"/>
      <c r="G5853" s="184"/>
      <c r="H5853" s="184"/>
      <c r="I5853" s="184"/>
      <c r="J5853" s="184"/>
      <c r="K5853" s="16">
        <f t="shared" si="273"/>
        <v>0</v>
      </c>
      <c r="L5853" s="16">
        <f t="shared" si="274"/>
        <v>0</v>
      </c>
      <c r="M5853" s="16">
        <f t="shared" si="275"/>
        <v>0</v>
      </c>
      <c r="N5853" t="e">
        <f>INDEX(XML!$A$2:$R$782,MATCH(C5853,XML!$D$2:$D$737,0),2)</f>
        <v>#N/A</v>
      </c>
    </row>
    <row r="5854" spans="1:14" ht="45" x14ac:dyDescent="0.2">
      <c r="A5854">
        <v>1302</v>
      </c>
      <c r="B5854" t="s">
        <v>6686</v>
      </c>
      <c r="C5854" s="15" t="s">
        <v>6687</v>
      </c>
      <c r="D5854" s="15" t="s">
        <v>6688</v>
      </c>
      <c r="E5854">
        <v>297</v>
      </c>
      <c r="F5854">
        <v>376</v>
      </c>
      <c r="K5854" s="16">
        <f t="shared" si="273"/>
        <v>332.64</v>
      </c>
      <c r="L5854" s="16">
        <f t="shared" si="274"/>
        <v>350.14736842105265</v>
      </c>
      <c r="M5854" s="16">
        <f t="shared" si="275"/>
        <v>397.89473684210532</v>
      </c>
      <c r="N5854" t="e">
        <f>INDEX(XML!$A$2:$R$782,MATCH(C5854,XML!$D$2:$D$737,0),2)</f>
        <v>#N/A</v>
      </c>
    </row>
    <row r="5855" spans="1:14" ht="45" customHeight="1" x14ac:dyDescent="0.2">
      <c r="A5855">
        <v>1300</v>
      </c>
      <c r="B5855" t="s">
        <v>6689</v>
      </c>
      <c r="C5855" s="15" t="s">
        <v>6690</v>
      </c>
      <c r="D5855" s="15" t="s">
        <v>6691</v>
      </c>
      <c r="E5855">
        <v>294</v>
      </c>
      <c r="F5855">
        <v>376</v>
      </c>
      <c r="K5855" s="16">
        <f t="shared" si="273"/>
        <v>329.28</v>
      </c>
      <c r="L5855" s="16">
        <f t="shared" si="274"/>
        <v>346.61052631578946</v>
      </c>
      <c r="M5855" s="16">
        <f t="shared" si="275"/>
        <v>393.8755980861244</v>
      </c>
      <c r="N5855" t="e">
        <f>INDEX(XML!$A$2:$R$782,MATCH(C5855,XML!$D$2:$D$737,0),2)</f>
        <v>#N/A</v>
      </c>
    </row>
    <row r="5856" spans="1:14" ht="45" customHeight="1" x14ac:dyDescent="0.2">
      <c r="A5856">
        <v>1301</v>
      </c>
      <c r="B5856" t="s">
        <v>6692</v>
      </c>
      <c r="C5856" s="15" t="s">
        <v>6693</v>
      </c>
      <c r="D5856" s="15" t="s">
        <v>6694</v>
      </c>
      <c r="E5856">
        <v>295</v>
      </c>
      <c r="F5856">
        <v>376</v>
      </c>
      <c r="K5856" s="16">
        <f t="shared" si="273"/>
        <v>330.4</v>
      </c>
      <c r="L5856" s="16">
        <f t="shared" si="274"/>
        <v>347.78947368421052</v>
      </c>
      <c r="M5856" s="16">
        <f t="shared" si="275"/>
        <v>395.21531100478472</v>
      </c>
      <c r="N5856" t="e">
        <f>INDEX(XML!$A$2:$R$782,MATCH(C5856,XML!$D$2:$D$737,0),2)</f>
        <v>#N/A</v>
      </c>
    </row>
    <row r="5857" spans="1:14" ht="45" customHeight="1" x14ac:dyDescent="0.2">
      <c r="A5857">
        <v>61147</v>
      </c>
      <c r="B5857" t="s">
        <v>22630</v>
      </c>
      <c r="C5857" s="15" t="s">
        <v>22631</v>
      </c>
      <c r="D5857" s="15" t="s">
        <v>22632</v>
      </c>
      <c r="E5857">
        <v>1695</v>
      </c>
      <c r="F5857">
        <v>2034</v>
      </c>
      <c r="K5857" s="16">
        <f t="shared" si="273"/>
        <v>1898.4</v>
      </c>
      <c r="L5857" s="16">
        <f t="shared" si="274"/>
        <v>1998.3157894736842</v>
      </c>
      <c r="M5857" s="16">
        <f t="shared" si="275"/>
        <v>2270.8133971291868</v>
      </c>
      <c r="N5857" t="e">
        <f>INDEX(XML!$A$2:$R$782,MATCH(C5857,XML!$D$2:$D$737,0),2)</f>
        <v>#N/A</v>
      </c>
    </row>
    <row r="5858" spans="1:14" ht="45" customHeight="1" x14ac:dyDescent="0.2">
      <c r="A5858">
        <v>1305</v>
      </c>
      <c r="B5858" t="s">
        <v>6695</v>
      </c>
      <c r="C5858" s="15" t="s">
        <v>6696</v>
      </c>
      <c r="D5858" s="15" t="s">
        <v>6697</v>
      </c>
      <c r="E5858">
        <v>361</v>
      </c>
      <c r="F5858">
        <v>446</v>
      </c>
      <c r="K5858" s="16">
        <f t="shared" si="273"/>
        <v>404.32</v>
      </c>
      <c r="L5858" s="16">
        <f t="shared" si="274"/>
        <v>425.6</v>
      </c>
      <c r="M5858" s="16">
        <f t="shared" si="275"/>
        <v>483.63636363636363</v>
      </c>
      <c r="N5858" t="e">
        <f>INDEX(XML!$A$2:$R$782,MATCH(C5858,XML!$D$2:$D$737,0),2)</f>
        <v>#N/A</v>
      </c>
    </row>
    <row r="5859" spans="1:14" ht="56.25" customHeight="1" x14ac:dyDescent="0.2">
      <c r="A5859">
        <v>1303</v>
      </c>
      <c r="B5859" t="s">
        <v>6698</v>
      </c>
      <c r="C5859" s="15" t="s">
        <v>6699</v>
      </c>
      <c r="D5859" s="15" t="s">
        <v>6700</v>
      </c>
      <c r="E5859">
        <v>361</v>
      </c>
      <c r="F5859">
        <v>451</v>
      </c>
      <c r="K5859" s="16">
        <f t="shared" si="273"/>
        <v>404.32</v>
      </c>
      <c r="L5859" s="16">
        <f t="shared" si="274"/>
        <v>425.6</v>
      </c>
      <c r="M5859" s="16">
        <f t="shared" si="275"/>
        <v>483.63636363636363</v>
      </c>
      <c r="N5859" t="e">
        <f>INDEX(XML!$A$2:$R$782,MATCH(C5859,XML!$D$2:$D$737,0),2)</f>
        <v>#N/A</v>
      </c>
    </row>
    <row r="5860" spans="1:14" ht="45" x14ac:dyDescent="0.2">
      <c r="A5860">
        <v>1304</v>
      </c>
      <c r="B5860" t="s">
        <v>6701</v>
      </c>
      <c r="C5860" s="15" t="s">
        <v>6702</v>
      </c>
      <c r="D5860" s="15" t="s">
        <v>6703</v>
      </c>
      <c r="E5860">
        <v>359</v>
      </c>
      <c r="F5860">
        <v>446</v>
      </c>
      <c r="K5860" s="16">
        <f t="shared" si="273"/>
        <v>402.08</v>
      </c>
      <c r="L5860" s="16">
        <f t="shared" si="274"/>
        <v>423.2421052631579</v>
      </c>
      <c r="M5860" s="16">
        <f t="shared" si="275"/>
        <v>480.95693779904303</v>
      </c>
      <c r="N5860" t="e">
        <f>INDEX(XML!$A$2:$R$782,MATCH(C5860,XML!$D$2:$D$737,0),2)</f>
        <v>#N/A</v>
      </c>
    </row>
    <row r="5861" spans="1:14" ht="45" x14ac:dyDescent="0.2">
      <c r="A5861">
        <v>17015</v>
      </c>
      <c r="B5861" t="s">
        <v>6704</v>
      </c>
      <c r="C5861" s="15" t="s">
        <v>6705</v>
      </c>
      <c r="D5861" s="15" t="s">
        <v>6706</v>
      </c>
      <c r="E5861">
        <v>359</v>
      </c>
      <c r="F5861">
        <v>511</v>
      </c>
      <c r="K5861" s="16">
        <f t="shared" si="273"/>
        <v>402.08</v>
      </c>
      <c r="L5861" s="16">
        <f t="shared" si="274"/>
        <v>423.2421052631579</v>
      </c>
      <c r="M5861" s="16">
        <f t="shared" si="275"/>
        <v>480.95693779904303</v>
      </c>
      <c r="N5861" t="e">
        <f>INDEX(XML!$A$2:$R$782,MATCH(C5861,XML!$D$2:$D$737,0),2)</f>
        <v>#N/A</v>
      </c>
    </row>
    <row r="5862" spans="1:14" ht="45" customHeight="1" x14ac:dyDescent="0.2">
      <c r="A5862">
        <v>12056</v>
      </c>
      <c r="B5862" t="s">
        <v>6707</v>
      </c>
      <c r="C5862" s="15" t="s">
        <v>6708</v>
      </c>
      <c r="D5862" s="15" t="s">
        <v>6709</v>
      </c>
      <c r="E5862">
        <v>451</v>
      </c>
      <c r="F5862">
        <v>631</v>
      </c>
      <c r="K5862" s="16">
        <f t="shared" si="273"/>
        <v>505.12</v>
      </c>
      <c r="L5862" s="16">
        <f t="shared" si="274"/>
        <v>531.70526315789471</v>
      </c>
      <c r="M5862" s="16">
        <f t="shared" si="275"/>
        <v>604.21052631578948</v>
      </c>
      <c r="N5862" t="e">
        <f>INDEX(XML!$A$2:$R$782,MATCH(C5862,XML!$D$2:$D$737,0),2)</f>
        <v>#N/A</v>
      </c>
    </row>
    <row r="5863" spans="1:14" ht="56.25" x14ac:dyDescent="0.2">
      <c r="A5863">
        <v>4294</v>
      </c>
      <c r="B5863" t="s">
        <v>6710</v>
      </c>
      <c r="C5863" s="15" t="s">
        <v>6711</v>
      </c>
      <c r="D5863" s="15" t="s">
        <v>6712</v>
      </c>
      <c r="E5863">
        <v>420</v>
      </c>
      <c r="F5863">
        <v>564</v>
      </c>
      <c r="H5863">
        <v>4</v>
      </c>
      <c r="K5863" s="16">
        <f t="shared" si="273"/>
        <v>470.4</v>
      </c>
      <c r="L5863" s="16">
        <f t="shared" si="274"/>
        <v>495.15789473684208</v>
      </c>
      <c r="M5863" s="16">
        <f t="shared" si="275"/>
        <v>562.67942583732054</v>
      </c>
      <c r="N5863" t="e">
        <f>INDEX(XML!$A$2:$R$782,MATCH(C5863,XML!$D$2:$D$737,0),2)</f>
        <v>#N/A</v>
      </c>
    </row>
    <row r="5864" spans="1:14" ht="45" customHeight="1" x14ac:dyDescent="0.2">
      <c r="A5864">
        <v>4285</v>
      </c>
      <c r="B5864" t="s">
        <v>6713</v>
      </c>
      <c r="C5864" s="15" t="s">
        <v>6714</v>
      </c>
      <c r="D5864" s="15" t="s">
        <v>6715</v>
      </c>
      <c r="E5864">
        <v>420</v>
      </c>
      <c r="F5864">
        <v>591</v>
      </c>
      <c r="K5864" s="16">
        <f t="shared" si="273"/>
        <v>470.4</v>
      </c>
      <c r="L5864" s="16">
        <f t="shared" si="274"/>
        <v>495.15789473684208</v>
      </c>
      <c r="M5864" s="16">
        <f t="shared" si="275"/>
        <v>562.67942583732054</v>
      </c>
      <c r="N5864" t="e">
        <f>INDEX(XML!$A$2:$R$782,MATCH(C5864,XML!$D$2:$D$737,0),2)</f>
        <v>#N/A</v>
      </c>
    </row>
    <row r="5865" spans="1:14" ht="45" x14ac:dyDescent="0.2">
      <c r="A5865">
        <v>4303</v>
      </c>
      <c r="B5865" t="s">
        <v>6716</v>
      </c>
      <c r="C5865" s="15" t="s">
        <v>6717</v>
      </c>
      <c r="D5865" s="15" t="s">
        <v>6718</v>
      </c>
      <c r="E5865">
        <v>420</v>
      </c>
      <c r="F5865">
        <v>588</v>
      </c>
      <c r="H5865">
        <v>19</v>
      </c>
      <c r="K5865" s="16">
        <f t="shared" si="273"/>
        <v>470.4</v>
      </c>
      <c r="L5865" s="16">
        <f t="shared" si="274"/>
        <v>495.15789473684208</v>
      </c>
      <c r="M5865" s="16">
        <f t="shared" si="275"/>
        <v>562.67942583732054</v>
      </c>
      <c r="N5865" t="e">
        <f>INDEX(XML!$A$2:$R$782,MATCH(C5865,XML!$D$2:$D$737,0),2)</f>
        <v>#N/A</v>
      </c>
    </row>
    <row r="5866" spans="1:14" ht="45" customHeight="1" x14ac:dyDescent="0.2">
      <c r="A5866">
        <v>17016</v>
      </c>
      <c r="B5866" t="s">
        <v>6719</v>
      </c>
      <c r="C5866" s="15" t="s">
        <v>6720</v>
      </c>
      <c r="D5866" s="15" t="s">
        <v>6721</v>
      </c>
      <c r="E5866">
        <v>420</v>
      </c>
      <c r="F5866">
        <v>567</v>
      </c>
      <c r="K5866" s="16">
        <f t="shared" si="273"/>
        <v>470.4</v>
      </c>
      <c r="L5866" s="16">
        <f t="shared" si="274"/>
        <v>495.15789473684208</v>
      </c>
      <c r="M5866" s="16">
        <f t="shared" si="275"/>
        <v>562.67942583732054</v>
      </c>
      <c r="N5866" t="e">
        <f>INDEX(XML!$A$2:$R$782,MATCH(C5866,XML!$D$2:$D$737,0),2)</f>
        <v>#N/A</v>
      </c>
    </row>
    <row r="5867" spans="1:14" ht="45" x14ac:dyDescent="0.2">
      <c r="A5867">
        <v>61146</v>
      </c>
      <c r="B5867" t="s">
        <v>25602</v>
      </c>
      <c r="C5867" s="15" t="s">
        <v>25603</v>
      </c>
      <c r="D5867" s="15" t="s">
        <v>25604</v>
      </c>
      <c r="E5867">
        <v>3774</v>
      </c>
      <c r="F5867">
        <v>4529</v>
      </c>
      <c r="H5867" t="s">
        <v>746</v>
      </c>
      <c r="K5867" s="16">
        <f t="shared" si="273"/>
        <v>4226.88</v>
      </c>
      <c r="L5867" s="16">
        <f t="shared" si="274"/>
        <v>4449.347368421053</v>
      </c>
      <c r="M5867" s="16">
        <f t="shared" si="275"/>
        <v>5056.0765550239239</v>
      </c>
      <c r="N5867" t="e">
        <f>INDEX(XML!$A$2:$R$782,MATCH(C5867,XML!$D$2:$D$737,0),2)</f>
        <v>#N/A</v>
      </c>
    </row>
    <row r="5868" spans="1:14" ht="45" customHeight="1" x14ac:dyDescent="0.2">
      <c r="A5868">
        <v>1768</v>
      </c>
      <c r="B5868" t="s">
        <v>6722</v>
      </c>
      <c r="C5868" s="15" t="s">
        <v>6723</v>
      </c>
      <c r="D5868" s="15" t="s">
        <v>6724</v>
      </c>
      <c r="E5868">
        <v>330</v>
      </c>
      <c r="F5868">
        <v>429</v>
      </c>
      <c r="K5868" s="16">
        <f t="shared" si="273"/>
        <v>369.6</v>
      </c>
      <c r="L5868" s="16">
        <f t="shared" si="274"/>
        <v>389.05263157894734</v>
      </c>
      <c r="M5868" s="16">
        <f t="shared" si="275"/>
        <v>442.10526315789468</v>
      </c>
      <c r="N5868" t="e">
        <f>INDEX(XML!$A$2:$R$782,MATCH(C5868,XML!$D$2:$D$737,0),2)</f>
        <v>#N/A</v>
      </c>
    </row>
    <row r="5869" spans="1:14" ht="45" x14ac:dyDescent="0.2">
      <c r="A5869">
        <v>1767</v>
      </c>
      <c r="B5869" t="s">
        <v>6725</v>
      </c>
      <c r="C5869" s="15" t="s">
        <v>6726</v>
      </c>
      <c r="D5869" s="15" t="s">
        <v>6727</v>
      </c>
      <c r="E5869">
        <v>330</v>
      </c>
      <c r="F5869">
        <v>429</v>
      </c>
      <c r="K5869" s="16">
        <f t="shared" si="273"/>
        <v>369.6</v>
      </c>
      <c r="L5869" s="16">
        <f t="shared" si="274"/>
        <v>389.05263157894734</v>
      </c>
      <c r="M5869" s="16">
        <f t="shared" si="275"/>
        <v>442.10526315789468</v>
      </c>
      <c r="N5869" t="e">
        <f>INDEX(XML!$A$2:$R$782,MATCH(C5869,XML!$D$2:$D$737,0),2)</f>
        <v>#N/A</v>
      </c>
    </row>
    <row r="5870" spans="1:14" ht="45" customHeight="1" x14ac:dyDescent="0.2">
      <c r="A5870">
        <v>45715</v>
      </c>
      <c r="B5870" t="s">
        <v>6728</v>
      </c>
      <c r="C5870" s="15" t="s">
        <v>6729</v>
      </c>
      <c r="D5870" s="15" t="s">
        <v>6730</v>
      </c>
      <c r="E5870">
        <v>2369</v>
      </c>
      <c r="F5870">
        <v>2843</v>
      </c>
      <c r="H5870" t="s">
        <v>746</v>
      </c>
      <c r="K5870" s="16">
        <f t="shared" si="273"/>
        <v>2653.2799999999997</v>
      </c>
      <c r="L5870" s="16">
        <f t="shared" si="274"/>
        <v>2792.9263157894738</v>
      </c>
      <c r="M5870" s="16">
        <f t="shared" si="275"/>
        <v>3173.77990430622</v>
      </c>
      <c r="N5870" t="e">
        <f>INDEX(XML!$A$2:$R$782,MATCH(C5870,XML!$D$2:$D$737,0),2)</f>
        <v>#N/A</v>
      </c>
    </row>
    <row r="5871" spans="1:14" ht="45" customHeight="1" x14ac:dyDescent="0.2">
      <c r="A5871">
        <v>1306</v>
      </c>
      <c r="B5871" t="s">
        <v>6731</v>
      </c>
      <c r="C5871" s="15" t="s">
        <v>6732</v>
      </c>
      <c r="D5871" s="15" t="s">
        <v>6733</v>
      </c>
      <c r="E5871">
        <v>511</v>
      </c>
      <c r="F5871">
        <v>659</v>
      </c>
      <c r="H5871">
        <v>50</v>
      </c>
      <c r="K5871" s="16">
        <f t="shared" si="273"/>
        <v>572.32000000000005</v>
      </c>
      <c r="L5871" s="16">
        <f t="shared" si="274"/>
        <v>602.44210526315794</v>
      </c>
      <c r="M5871" s="16">
        <f t="shared" si="275"/>
        <v>684.59330143540672</v>
      </c>
      <c r="N5871" t="e">
        <f>INDEX(XML!$A$2:$R$782,MATCH(C5871,XML!$D$2:$D$737,0),2)</f>
        <v>#N/A</v>
      </c>
    </row>
    <row r="5872" spans="1:14" ht="45" customHeight="1" x14ac:dyDescent="0.2">
      <c r="A5872">
        <v>609</v>
      </c>
      <c r="B5872" t="s">
        <v>6734</v>
      </c>
      <c r="C5872" s="15" t="s">
        <v>6735</v>
      </c>
      <c r="D5872" s="15" t="s">
        <v>6736</v>
      </c>
      <c r="E5872">
        <v>511</v>
      </c>
      <c r="F5872">
        <v>659</v>
      </c>
      <c r="H5872" t="s">
        <v>766</v>
      </c>
      <c r="K5872" s="16">
        <f t="shared" si="273"/>
        <v>572.32000000000005</v>
      </c>
      <c r="L5872" s="16">
        <f t="shared" si="274"/>
        <v>602.44210526315794</v>
      </c>
      <c r="M5872" s="16">
        <f t="shared" si="275"/>
        <v>684.59330143540672</v>
      </c>
      <c r="N5872" t="e">
        <f>INDEX(XML!$A$2:$R$782,MATCH(C5872,XML!$D$2:$D$737,0),2)</f>
        <v>#N/A</v>
      </c>
    </row>
    <row r="5873" spans="1:14" ht="45" customHeight="1" x14ac:dyDescent="0.2">
      <c r="A5873">
        <v>606</v>
      </c>
      <c r="B5873" t="s">
        <v>6737</v>
      </c>
      <c r="C5873" s="15" t="s">
        <v>6738</v>
      </c>
      <c r="D5873" s="15" t="s">
        <v>6739</v>
      </c>
      <c r="E5873">
        <v>511</v>
      </c>
      <c r="F5873">
        <v>659</v>
      </c>
      <c r="H5873" t="s">
        <v>766</v>
      </c>
      <c r="K5873" s="16">
        <f t="shared" si="273"/>
        <v>572.32000000000005</v>
      </c>
      <c r="L5873" s="16">
        <f t="shared" si="274"/>
        <v>602.44210526315794</v>
      </c>
      <c r="M5873" s="16">
        <f t="shared" si="275"/>
        <v>684.59330143540672</v>
      </c>
      <c r="N5873" t="e">
        <f>INDEX(XML!$A$2:$R$782,MATCH(C5873,XML!$D$2:$D$737,0),2)</f>
        <v>#N/A</v>
      </c>
    </row>
    <row r="5874" spans="1:14" ht="45" customHeight="1" x14ac:dyDescent="0.2">
      <c r="A5874">
        <v>17014</v>
      </c>
      <c r="B5874" t="s">
        <v>6740</v>
      </c>
      <c r="C5874" s="15" t="s">
        <v>6741</v>
      </c>
      <c r="D5874" s="15" t="s">
        <v>6742</v>
      </c>
      <c r="E5874">
        <v>511</v>
      </c>
      <c r="F5874">
        <v>715</v>
      </c>
      <c r="K5874" s="16">
        <f t="shared" si="273"/>
        <v>572.32000000000005</v>
      </c>
      <c r="L5874" s="16">
        <f t="shared" si="274"/>
        <v>602.44210526315794</v>
      </c>
      <c r="M5874" s="16">
        <f t="shared" si="275"/>
        <v>684.59330143540672</v>
      </c>
      <c r="N5874" t="e">
        <f>INDEX(XML!$A$2:$R$782,MATCH(C5874,XML!$D$2:$D$737,0),2)</f>
        <v>#N/A</v>
      </c>
    </row>
    <row r="5875" spans="1:14" ht="45" x14ac:dyDescent="0.2">
      <c r="A5875">
        <v>12289</v>
      </c>
      <c r="B5875" t="s">
        <v>6743</v>
      </c>
      <c r="C5875" s="15" t="s">
        <v>6744</v>
      </c>
      <c r="D5875" s="15" t="s">
        <v>6745</v>
      </c>
      <c r="E5875">
        <v>497</v>
      </c>
      <c r="F5875">
        <v>696</v>
      </c>
      <c r="H5875">
        <v>329</v>
      </c>
      <c r="K5875" s="16">
        <f t="shared" si="273"/>
        <v>556.64</v>
      </c>
      <c r="L5875" s="16">
        <f t="shared" si="274"/>
        <v>585.93684210526317</v>
      </c>
      <c r="M5875" s="16">
        <f t="shared" si="275"/>
        <v>665.83732057416273</v>
      </c>
      <c r="N5875" t="e">
        <f>INDEX(XML!$A$2:$R$782,MATCH(C5875,XML!$D$2:$D$737,0),2)</f>
        <v>#N/A</v>
      </c>
    </row>
    <row r="5876" spans="1:14" ht="45" customHeight="1" x14ac:dyDescent="0.2">
      <c r="A5876">
        <v>4295</v>
      </c>
      <c r="B5876" t="s">
        <v>6746</v>
      </c>
      <c r="C5876" s="15" t="s">
        <v>6747</v>
      </c>
      <c r="D5876" s="15" t="s">
        <v>6748</v>
      </c>
      <c r="E5876">
        <v>522</v>
      </c>
      <c r="F5876">
        <v>756</v>
      </c>
      <c r="H5876" t="s">
        <v>766</v>
      </c>
      <c r="K5876" s="16">
        <f t="shared" si="273"/>
        <v>584.64</v>
      </c>
      <c r="L5876" s="16">
        <f t="shared" si="274"/>
        <v>615.41052631578953</v>
      </c>
      <c r="M5876" s="16">
        <f t="shared" si="275"/>
        <v>699.33014354066995</v>
      </c>
      <c r="N5876" t="e">
        <f>INDEX(XML!$A$2:$R$782,MATCH(C5876,XML!$D$2:$D$737,0),2)</f>
        <v>#N/A</v>
      </c>
    </row>
    <row r="5877" spans="1:14" ht="67.5" x14ac:dyDescent="0.2">
      <c r="A5877">
        <v>4286</v>
      </c>
      <c r="B5877" t="s">
        <v>6749</v>
      </c>
      <c r="C5877" s="15" t="s">
        <v>6750</v>
      </c>
      <c r="D5877" s="15" t="s">
        <v>6751</v>
      </c>
      <c r="E5877">
        <v>522</v>
      </c>
      <c r="F5877">
        <v>718</v>
      </c>
      <c r="H5877" t="s">
        <v>766</v>
      </c>
      <c r="K5877" s="16">
        <f t="shared" si="273"/>
        <v>584.64</v>
      </c>
      <c r="L5877" s="16">
        <f t="shared" si="274"/>
        <v>615.41052631578953</v>
      </c>
      <c r="M5877" s="16">
        <f t="shared" si="275"/>
        <v>699.33014354066995</v>
      </c>
      <c r="N5877" t="e">
        <f>INDEX(XML!$A$2:$R$782,MATCH(C5877,XML!$D$2:$D$737,0),2)</f>
        <v>#N/A</v>
      </c>
    </row>
    <row r="5878" spans="1:14" ht="45" customHeight="1" x14ac:dyDescent="0.2">
      <c r="A5878">
        <v>4304</v>
      </c>
      <c r="B5878" t="s">
        <v>6752</v>
      </c>
      <c r="C5878" s="15" t="s">
        <v>6753</v>
      </c>
      <c r="D5878" s="15" t="s">
        <v>6754</v>
      </c>
      <c r="E5878">
        <v>522</v>
      </c>
      <c r="F5878">
        <v>714</v>
      </c>
      <c r="K5878" s="16">
        <f t="shared" si="273"/>
        <v>584.64</v>
      </c>
      <c r="L5878" s="16">
        <f t="shared" si="274"/>
        <v>615.41052631578953</v>
      </c>
      <c r="M5878" s="16">
        <f t="shared" si="275"/>
        <v>699.33014354066995</v>
      </c>
      <c r="N5878" t="e">
        <f>INDEX(XML!$A$2:$R$782,MATCH(C5878,XML!$D$2:$D$737,0),2)</f>
        <v>#N/A</v>
      </c>
    </row>
    <row r="5879" spans="1:14" ht="45" x14ac:dyDescent="0.2">
      <c r="A5879">
        <v>17017</v>
      </c>
      <c r="B5879" t="s">
        <v>6755</v>
      </c>
      <c r="C5879" s="15" t="s">
        <v>6756</v>
      </c>
      <c r="D5879" s="15" t="s">
        <v>6757</v>
      </c>
      <c r="E5879">
        <v>522</v>
      </c>
      <c r="F5879">
        <v>731</v>
      </c>
      <c r="H5879" t="s">
        <v>766</v>
      </c>
      <c r="K5879" s="16">
        <f t="shared" si="273"/>
        <v>584.64</v>
      </c>
      <c r="L5879" s="16">
        <f t="shared" si="274"/>
        <v>615.41052631578953</v>
      </c>
      <c r="M5879" s="16">
        <f t="shared" si="275"/>
        <v>699.33014354066995</v>
      </c>
      <c r="N5879" t="e">
        <f>INDEX(XML!$A$2:$R$782,MATCH(C5879,XML!$D$2:$D$737,0),2)</f>
        <v>#N/A</v>
      </c>
    </row>
    <row r="5880" spans="1:14" ht="45" x14ac:dyDescent="0.2">
      <c r="A5880">
        <v>47301</v>
      </c>
      <c r="B5880" t="s">
        <v>7053</v>
      </c>
      <c r="C5880" s="15" t="s">
        <v>7054</v>
      </c>
      <c r="D5880" s="15" t="s">
        <v>7055</v>
      </c>
      <c r="E5880">
        <v>5006</v>
      </c>
      <c r="F5880">
        <v>6008</v>
      </c>
      <c r="H5880">
        <v>5</v>
      </c>
      <c r="K5880" s="16">
        <f t="shared" si="273"/>
        <v>5606.72</v>
      </c>
      <c r="L5880" s="16">
        <f t="shared" si="274"/>
        <v>5901.8105263157895</v>
      </c>
      <c r="M5880" s="16">
        <f t="shared" si="275"/>
        <v>6706.6028708133972</v>
      </c>
      <c r="N5880" t="e">
        <f>INDEX(XML!$A$2:$R$782,MATCH(C5880,XML!$D$2:$D$737,0),2)</f>
        <v>#N/A</v>
      </c>
    </row>
    <row r="5881" spans="1:14" ht="45" x14ac:dyDescent="0.2">
      <c r="A5881">
        <v>2080</v>
      </c>
      <c r="B5881" t="s">
        <v>6758</v>
      </c>
      <c r="C5881" s="15" t="s">
        <v>6759</v>
      </c>
      <c r="D5881" s="15" t="s">
        <v>6760</v>
      </c>
      <c r="E5881">
        <v>670</v>
      </c>
      <c r="F5881">
        <v>917</v>
      </c>
      <c r="H5881" t="s">
        <v>969</v>
      </c>
      <c r="K5881" s="16">
        <f t="shared" si="273"/>
        <v>750.4</v>
      </c>
      <c r="L5881" s="16">
        <f t="shared" si="274"/>
        <v>789.89473684210532</v>
      </c>
      <c r="M5881" s="16">
        <f t="shared" si="275"/>
        <v>897.60765550239239</v>
      </c>
      <c r="N5881" t="e">
        <f>INDEX(XML!$A$2:$R$782,MATCH(C5881,XML!$D$2:$D$737,0),2)</f>
        <v>#N/A</v>
      </c>
    </row>
    <row r="5882" spans="1:14" ht="45" x14ac:dyDescent="0.2">
      <c r="A5882">
        <v>4323</v>
      </c>
      <c r="B5882" t="s">
        <v>6761</v>
      </c>
      <c r="C5882" s="15" t="s">
        <v>6762</v>
      </c>
      <c r="D5882" s="15" t="s">
        <v>6763</v>
      </c>
      <c r="E5882">
        <v>655</v>
      </c>
      <c r="F5882">
        <v>913</v>
      </c>
      <c r="H5882" t="s">
        <v>969</v>
      </c>
      <c r="K5882" s="16">
        <f t="shared" si="273"/>
        <v>733.6</v>
      </c>
      <c r="L5882" s="16">
        <f t="shared" si="274"/>
        <v>772.21052631578948</v>
      </c>
      <c r="M5882" s="16">
        <f t="shared" si="275"/>
        <v>877.51196172248808</v>
      </c>
      <c r="N5882" t="e">
        <f>INDEX(XML!$A$2:$R$782,MATCH(C5882,XML!$D$2:$D$737,0),2)</f>
        <v>#N/A</v>
      </c>
    </row>
    <row r="5883" spans="1:14" ht="45" x14ac:dyDescent="0.2">
      <c r="A5883">
        <v>4331</v>
      </c>
      <c r="B5883" t="s">
        <v>6764</v>
      </c>
      <c r="C5883" s="15" t="s">
        <v>6765</v>
      </c>
      <c r="D5883" s="15" t="s">
        <v>6766</v>
      </c>
      <c r="E5883">
        <v>655</v>
      </c>
      <c r="F5883">
        <v>942</v>
      </c>
      <c r="H5883" t="s">
        <v>969</v>
      </c>
      <c r="K5883" s="16">
        <f t="shared" si="273"/>
        <v>733.6</v>
      </c>
      <c r="L5883" s="16">
        <f t="shared" si="274"/>
        <v>772.21052631578948</v>
      </c>
      <c r="M5883" s="16">
        <f t="shared" si="275"/>
        <v>877.51196172248808</v>
      </c>
      <c r="N5883" t="e">
        <f>INDEX(XML!$A$2:$R$782,MATCH(C5883,XML!$D$2:$D$737,0),2)</f>
        <v>#N/A</v>
      </c>
    </row>
    <row r="5884" spans="1:14" ht="45" x14ac:dyDescent="0.2">
      <c r="A5884">
        <v>4336</v>
      </c>
      <c r="B5884" t="s">
        <v>6767</v>
      </c>
      <c r="C5884" s="15" t="s">
        <v>6768</v>
      </c>
      <c r="D5884" s="15" t="s">
        <v>6769</v>
      </c>
      <c r="E5884">
        <v>655</v>
      </c>
      <c r="F5884">
        <v>951</v>
      </c>
      <c r="H5884" t="s">
        <v>969</v>
      </c>
      <c r="K5884" s="16">
        <f t="shared" si="273"/>
        <v>733.6</v>
      </c>
      <c r="L5884" s="16">
        <f t="shared" si="274"/>
        <v>772.21052631578948</v>
      </c>
      <c r="M5884" s="16">
        <f t="shared" si="275"/>
        <v>877.51196172248808</v>
      </c>
      <c r="N5884" t="e">
        <f>INDEX(XML!$A$2:$R$782,MATCH(C5884,XML!$D$2:$D$737,0),2)</f>
        <v>#N/A</v>
      </c>
    </row>
    <row r="5885" spans="1:14" ht="45" customHeight="1" x14ac:dyDescent="0.2">
      <c r="A5885">
        <v>4341</v>
      </c>
      <c r="B5885" t="s">
        <v>6770</v>
      </c>
      <c r="C5885" s="15" t="s">
        <v>6771</v>
      </c>
      <c r="D5885" s="15" t="s">
        <v>6772</v>
      </c>
      <c r="E5885">
        <v>752</v>
      </c>
      <c r="F5885">
        <v>1096</v>
      </c>
      <c r="H5885" t="s">
        <v>969</v>
      </c>
      <c r="K5885" s="16">
        <f t="shared" si="273"/>
        <v>842.24</v>
      </c>
      <c r="L5885" s="16">
        <f t="shared" si="274"/>
        <v>886.56842105263161</v>
      </c>
      <c r="M5885" s="16">
        <f t="shared" si="275"/>
        <v>1007.4641148325359</v>
      </c>
      <c r="N5885" t="e">
        <f>INDEX(XML!$A$2:$R$782,MATCH(C5885,XML!$D$2:$D$737,0),2)</f>
        <v>#N/A</v>
      </c>
    </row>
    <row r="5886" spans="1:14" ht="45" customHeight="1" x14ac:dyDescent="0.2">
      <c r="A5886">
        <v>4346</v>
      </c>
      <c r="B5886" t="s">
        <v>6773</v>
      </c>
      <c r="C5886" s="15" t="s">
        <v>6774</v>
      </c>
      <c r="D5886" s="15" t="s">
        <v>6775</v>
      </c>
      <c r="E5886">
        <v>752</v>
      </c>
      <c r="F5886">
        <v>1053</v>
      </c>
      <c r="H5886">
        <v>4</v>
      </c>
      <c r="K5886" s="16">
        <f t="shared" si="273"/>
        <v>842.24</v>
      </c>
      <c r="L5886" s="16">
        <f t="shared" si="274"/>
        <v>886.56842105263161</v>
      </c>
      <c r="M5886" s="16">
        <f t="shared" si="275"/>
        <v>1007.4641148325359</v>
      </c>
      <c r="N5886" t="e">
        <f>INDEX(XML!$A$2:$R$782,MATCH(C5886,XML!$D$2:$D$737,0),2)</f>
        <v>#N/A</v>
      </c>
    </row>
    <row r="5887" spans="1:14" ht="45" customHeight="1" x14ac:dyDescent="0.2">
      <c r="A5887">
        <v>4349</v>
      </c>
      <c r="B5887" t="s">
        <v>6776</v>
      </c>
      <c r="C5887" s="15" t="s">
        <v>6777</v>
      </c>
      <c r="D5887" s="15" t="s">
        <v>6778</v>
      </c>
      <c r="E5887">
        <v>760</v>
      </c>
      <c r="F5887">
        <v>1043</v>
      </c>
      <c r="H5887" t="s">
        <v>969</v>
      </c>
      <c r="K5887" s="16">
        <f t="shared" si="273"/>
        <v>851.2</v>
      </c>
      <c r="L5887" s="16">
        <f t="shared" si="274"/>
        <v>896</v>
      </c>
      <c r="M5887" s="16">
        <f t="shared" si="275"/>
        <v>1018.1818181818181</v>
      </c>
      <c r="N5887" t="e">
        <f>INDEX(XML!$A$2:$R$782,MATCH(C5887,XML!$D$2:$D$737,0),2)</f>
        <v>#N/A</v>
      </c>
    </row>
    <row r="5888" spans="1:14" ht="67.5" x14ac:dyDescent="0.2">
      <c r="A5888">
        <v>4352</v>
      </c>
      <c r="B5888" t="s">
        <v>6779</v>
      </c>
      <c r="C5888" s="15" t="s">
        <v>6780</v>
      </c>
      <c r="D5888" s="15" t="s">
        <v>6781</v>
      </c>
      <c r="E5888">
        <v>752</v>
      </c>
      <c r="F5888">
        <v>1047</v>
      </c>
      <c r="H5888" t="s">
        <v>969</v>
      </c>
      <c r="K5888" s="16">
        <f t="shared" si="273"/>
        <v>842.24</v>
      </c>
      <c r="L5888" s="16">
        <f t="shared" si="274"/>
        <v>886.56842105263161</v>
      </c>
      <c r="M5888" s="16">
        <f t="shared" si="275"/>
        <v>1007.4641148325359</v>
      </c>
      <c r="N5888" t="e">
        <f>INDEX(XML!$A$2:$R$782,MATCH(C5888,XML!$D$2:$D$737,0),2)</f>
        <v>#N/A</v>
      </c>
    </row>
    <row r="5889" spans="1:14" ht="45" customHeight="1" x14ac:dyDescent="0.2">
      <c r="A5889">
        <v>38523</v>
      </c>
      <c r="B5889" t="s">
        <v>6782</v>
      </c>
      <c r="C5889" s="15" t="s">
        <v>6783</v>
      </c>
      <c r="D5889" s="15" t="s">
        <v>6784</v>
      </c>
      <c r="E5889">
        <v>801</v>
      </c>
      <c r="F5889">
        <v>970</v>
      </c>
      <c r="K5889" s="16">
        <f t="shared" si="273"/>
        <v>897.12</v>
      </c>
      <c r="L5889" s="16">
        <f t="shared" si="274"/>
        <v>944.33684210526314</v>
      </c>
      <c r="M5889" s="16">
        <f t="shared" si="275"/>
        <v>1073.11004784689</v>
      </c>
      <c r="N5889" t="e">
        <f>INDEX(XML!$A$2:$R$782,MATCH(C5889,XML!$D$2:$D$737,0),2)</f>
        <v>#N/A</v>
      </c>
    </row>
    <row r="5890" spans="1:14" ht="56.25" customHeight="1" x14ac:dyDescent="0.2">
      <c r="A5890">
        <v>4296</v>
      </c>
      <c r="B5890" t="s">
        <v>6785</v>
      </c>
      <c r="C5890" s="15" t="s">
        <v>6786</v>
      </c>
      <c r="D5890" s="15" t="s">
        <v>6787</v>
      </c>
      <c r="E5890">
        <v>677</v>
      </c>
      <c r="F5890">
        <v>948</v>
      </c>
      <c r="K5890" s="16">
        <f t="shared" si="273"/>
        <v>758.24</v>
      </c>
      <c r="L5890" s="16">
        <f t="shared" si="274"/>
        <v>798.14736842105265</v>
      </c>
      <c r="M5890" s="16">
        <f t="shared" si="275"/>
        <v>906.98564593301444</v>
      </c>
      <c r="N5890" t="e">
        <f>INDEX(XML!$A$2:$R$782,MATCH(C5890,XML!$D$2:$D$737,0),2)</f>
        <v>#N/A</v>
      </c>
    </row>
    <row r="5891" spans="1:14" ht="67.5" x14ac:dyDescent="0.2">
      <c r="A5891">
        <v>4287</v>
      </c>
      <c r="B5891" t="s">
        <v>6788</v>
      </c>
      <c r="C5891" s="15" t="s">
        <v>6789</v>
      </c>
      <c r="D5891" s="15" t="s">
        <v>6790</v>
      </c>
      <c r="E5891">
        <v>677</v>
      </c>
      <c r="F5891">
        <v>948</v>
      </c>
      <c r="H5891" t="s">
        <v>969</v>
      </c>
      <c r="K5891" s="16">
        <f t="shared" si="273"/>
        <v>758.24</v>
      </c>
      <c r="L5891" s="16">
        <f t="shared" si="274"/>
        <v>798.14736842105265</v>
      </c>
      <c r="M5891" s="16">
        <f t="shared" si="275"/>
        <v>906.98564593301444</v>
      </c>
      <c r="N5891" t="e">
        <f>INDEX(XML!$A$2:$R$782,MATCH(C5891,XML!$D$2:$D$737,0),2)</f>
        <v>#N/A</v>
      </c>
    </row>
    <row r="5892" spans="1:14" ht="67.5" x14ac:dyDescent="0.2">
      <c r="A5892">
        <v>4305</v>
      </c>
      <c r="B5892" t="s">
        <v>6791</v>
      </c>
      <c r="C5892" s="15" t="s">
        <v>6792</v>
      </c>
      <c r="D5892" s="15" t="s">
        <v>6793</v>
      </c>
      <c r="E5892">
        <v>677</v>
      </c>
      <c r="F5892">
        <v>948</v>
      </c>
      <c r="H5892" t="s">
        <v>969</v>
      </c>
      <c r="K5892" s="16">
        <f t="shared" si="273"/>
        <v>758.24</v>
      </c>
      <c r="L5892" s="16">
        <f t="shared" si="274"/>
        <v>798.14736842105265</v>
      </c>
      <c r="M5892" s="16">
        <f t="shared" si="275"/>
        <v>906.98564593301444</v>
      </c>
      <c r="N5892" t="e">
        <f>INDEX(XML!$A$2:$R$782,MATCH(C5892,XML!$D$2:$D$737,0),2)</f>
        <v>#N/A</v>
      </c>
    </row>
    <row r="5893" spans="1:14" ht="22.5" customHeight="1" x14ac:dyDescent="0.2">
      <c r="A5893">
        <v>1770</v>
      </c>
      <c r="B5893" t="s">
        <v>6794</v>
      </c>
      <c r="C5893" s="15" t="s">
        <v>6795</v>
      </c>
      <c r="D5893" s="15" t="s">
        <v>6796</v>
      </c>
      <c r="E5893">
        <v>473</v>
      </c>
      <c r="F5893">
        <v>614</v>
      </c>
      <c r="K5893" s="16">
        <f t="shared" ref="K5893:K5956" si="276">IF(E5893&gt;49999,E5893+E5893*0.07,IF(E5893&lt;=49999,E5893+E5893*0.12))</f>
        <v>529.76</v>
      </c>
      <c r="L5893" s="16">
        <f t="shared" ref="L5893:L5956" si="277">K5893*100/95</f>
        <v>557.64210526315787</v>
      </c>
      <c r="M5893" s="16">
        <f t="shared" ref="M5893:M5956" si="278">IF(COUNTIF(C5893,"*Dahua*"),F5893-10,L5893*100/88)</f>
        <v>633.68421052631572</v>
      </c>
      <c r="N5893" t="e">
        <f>INDEX(XML!$A$2:$R$782,MATCH(C5893,XML!$D$2:$D$737,0),2)</f>
        <v>#N/A</v>
      </c>
    </row>
    <row r="5894" spans="1:14" ht="33.75" customHeight="1" x14ac:dyDescent="0.2">
      <c r="A5894">
        <v>1769</v>
      </c>
      <c r="B5894" t="s">
        <v>6797</v>
      </c>
      <c r="C5894" s="15" t="s">
        <v>6798</v>
      </c>
      <c r="D5894" s="15" t="s">
        <v>6799</v>
      </c>
      <c r="E5894">
        <v>473</v>
      </c>
      <c r="F5894">
        <v>614</v>
      </c>
      <c r="K5894" s="16">
        <f t="shared" si="276"/>
        <v>529.76</v>
      </c>
      <c r="L5894" s="16">
        <f t="shared" si="277"/>
        <v>557.64210526315787</v>
      </c>
      <c r="M5894" s="16">
        <f t="shared" si="278"/>
        <v>633.68421052631572</v>
      </c>
      <c r="N5894" t="e">
        <f>INDEX(XML!$A$2:$R$782,MATCH(C5894,XML!$D$2:$D$737,0),2)</f>
        <v>#N/A</v>
      </c>
    </row>
    <row r="5895" spans="1:14" ht="45" x14ac:dyDescent="0.2">
      <c r="A5895">
        <v>45716</v>
      </c>
      <c r="B5895" t="s">
        <v>6800</v>
      </c>
      <c r="C5895" s="15" t="s">
        <v>6801</v>
      </c>
      <c r="D5895" s="15" t="s">
        <v>6802</v>
      </c>
      <c r="E5895">
        <v>2865</v>
      </c>
      <c r="F5895">
        <v>3438</v>
      </c>
      <c r="H5895" t="s">
        <v>746</v>
      </c>
      <c r="K5895" s="16">
        <f t="shared" si="276"/>
        <v>3208.8</v>
      </c>
      <c r="L5895" s="16">
        <f t="shared" si="277"/>
        <v>3377.6842105263158</v>
      </c>
      <c r="M5895" s="16">
        <f t="shared" si="278"/>
        <v>3838.2775119617222</v>
      </c>
      <c r="N5895" t="e">
        <f>INDEX(XML!$A$2:$R$782,MATCH(C5895,XML!$D$2:$D$737,0),2)</f>
        <v>#N/A</v>
      </c>
    </row>
    <row r="5896" spans="1:14" ht="45" customHeight="1" x14ac:dyDescent="0.2">
      <c r="A5896">
        <v>1308</v>
      </c>
      <c r="B5896" t="s">
        <v>6803</v>
      </c>
      <c r="C5896" s="15" t="s">
        <v>6804</v>
      </c>
      <c r="D5896" s="15" t="s">
        <v>6805</v>
      </c>
      <c r="E5896">
        <v>831</v>
      </c>
      <c r="F5896">
        <v>1052</v>
      </c>
      <c r="K5896" s="16">
        <f t="shared" si="276"/>
        <v>930.72</v>
      </c>
      <c r="L5896" s="16">
        <f t="shared" si="277"/>
        <v>979.70526315789471</v>
      </c>
      <c r="M5896" s="16">
        <f t="shared" si="278"/>
        <v>1113.3014354066984</v>
      </c>
      <c r="N5896" t="e">
        <f>INDEX(XML!$A$2:$R$782,MATCH(C5896,XML!$D$2:$D$737,0),2)</f>
        <v>#N/A</v>
      </c>
    </row>
    <row r="5897" spans="1:14" ht="45" customHeight="1" x14ac:dyDescent="0.2">
      <c r="A5897">
        <v>610</v>
      </c>
      <c r="B5897" t="s">
        <v>6806</v>
      </c>
      <c r="C5897" s="15" t="s">
        <v>6807</v>
      </c>
      <c r="D5897" s="15" t="s">
        <v>6808</v>
      </c>
      <c r="E5897">
        <v>817</v>
      </c>
      <c r="F5897">
        <v>1052</v>
      </c>
      <c r="K5897" s="16">
        <f t="shared" si="276"/>
        <v>915.04</v>
      </c>
      <c r="L5897" s="16">
        <f t="shared" si="277"/>
        <v>963.2</v>
      </c>
      <c r="M5897" s="16">
        <f t="shared" si="278"/>
        <v>1094.5454545454545</v>
      </c>
      <c r="N5897" t="e">
        <f>INDEX(XML!$A$2:$R$782,MATCH(C5897,XML!$D$2:$D$737,0),2)</f>
        <v>#N/A</v>
      </c>
    </row>
    <row r="5898" spans="1:14" ht="45" customHeight="1" x14ac:dyDescent="0.2">
      <c r="A5898">
        <v>607</v>
      </c>
      <c r="B5898" t="s">
        <v>6809</v>
      </c>
      <c r="C5898" s="15" t="s">
        <v>6810</v>
      </c>
      <c r="D5898" s="15" t="s">
        <v>6811</v>
      </c>
      <c r="E5898">
        <v>817</v>
      </c>
      <c r="F5898">
        <v>1052</v>
      </c>
      <c r="K5898" s="16">
        <f t="shared" si="276"/>
        <v>915.04</v>
      </c>
      <c r="L5898" s="16">
        <f t="shared" si="277"/>
        <v>963.2</v>
      </c>
      <c r="M5898" s="16">
        <f t="shared" si="278"/>
        <v>1094.5454545454545</v>
      </c>
      <c r="N5898" t="e">
        <f>INDEX(XML!$A$2:$R$782,MATCH(C5898,XML!$D$2:$D$737,0),2)</f>
        <v>#N/A</v>
      </c>
    </row>
    <row r="5899" spans="1:14" ht="45" customHeight="1" x14ac:dyDescent="0.2">
      <c r="A5899">
        <v>1948</v>
      </c>
      <c r="B5899" t="s">
        <v>6812</v>
      </c>
      <c r="C5899" s="15" t="s">
        <v>6813</v>
      </c>
      <c r="D5899" s="15" t="s">
        <v>6814</v>
      </c>
      <c r="E5899">
        <v>817</v>
      </c>
      <c r="F5899">
        <v>1142</v>
      </c>
      <c r="K5899" s="16">
        <f t="shared" si="276"/>
        <v>915.04</v>
      </c>
      <c r="L5899" s="16">
        <f t="shared" si="277"/>
        <v>963.2</v>
      </c>
      <c r="M5899" s="16">
        <f t="shared" si="278"/>
        <v>1094.5454545454545</v>
      </c>
      <c r="N5899" t="e">
        <f>INDEX(XML!$A$2:$R$782,MATCH(C5899,XML!$D$2:$D$737,0),2)</f>
        <v>#N/A</v>
      </c>
    </row>
    <row r="5900" spans="1:14" ht="56.25" customHeight="1" x14ac:dyDescent="0.2">
      <c r="A5900">
        <v>4312</v>
      </c>
      <c r="B5900" t="s">
        <v>6815</v>
      </c>
      <c r="C5900" s="15" t="s">
        <v>6816</v>
      </c>
      <c r="D5900" s="15" t="s">
        <v>6817</v>
      </c>
      <c r="E5900">
        <v>788</v>
      </c>
      <c r="F5900">
        <v>1103</v>
      </c>
      <c r="H5900">
        <v>1</v>
      </c>
      <c r="K5900" s="16">
        <f t="shared" si="276"/>
        <v>882.56</v>
      </c>
      <c r="L5900" s="16">
        <f t="shared" si="277"/>
        <v>929.01052631578943</v>
      </c>
      <c r="M5900" s="16">
        <f t="shared" si="278"/>
        <v>1055.6937799043062</v>
      </c>
      <c r="N5900" t="e">
        <f>INDEX(XML!$A$2:$R$782,MATCH(C5900,XML!$D$2:$D$737,0),2)</f>
        <v>#N/A</v>
      </c>
    </row>
    <row r="5901" spans="1:14" ht="33.75" customHeight="1" x14ac:dyDescent="0.2">
      <c r="A5901">
        <v>4297</v>
      </c>
      <c r="B5901" t="s">
        <v>6818</v>
      </c>
      <c r="C5901" s="15" t="s">
        <v>6819</v>
      </c>
      <c r="D5901" s="15" t="s">
        <v>6820</v>
      </c>
      <c r="E5901">
        <v>788</v>
      </c>
      <c r="F5901">
        <v>1093</v>
      </c>
      <c r="H5901">
        <v>19</v>
      </c>
      <c r="K5901" s="16">
        <f t="shared" si="276"/>
        <v>882.56</v>
      </c>
      <c r="L5901" s="16">
        <f t="shared" si="277"/>
        <v>929.01052631578943</v>
      </c>
      <c r="M5901" s="16">
        <f t="shared" si="278"/>
        <v>1055.6937799043062</v>
      </c>
      <c r="N5901" t="e">
        <f>INDEX(XML!$A$2:$R$782,MATCH(C5901,XML!$D$2:$D$737,0),2)</f>
        <v>#N/A</v>
      </c>
    </row>
    <row r="5902" spans="1:14" ht="45" customHeight="1" x14ac:dyDescent="0.2">
      <c r="A5902">
        <v>4288</v>
      </c>
      <c r="B5902" t="s">
        <v>6821</v>
      </c>
      <c r="C5902" s="15" t="s">
        <v>6822</v>
      </c>
      <c r="D5902" s="15" t="s">
        <v>6823</v>
      </c>
      <c r="E5902">
        <v>788</v>
      </c>
      <c r="F5902">
        <v>1119</v>
      </c>
      <c r="H5902" t="s">
        <v>1175</v>
      </c>
      <c r="K5902" s="16">
        <f t="shared" si="276"/>
        <v>882.56</v>
      </c>
      <c r="L5902" s="16">
        <f t="shared" si="277"/>
        <v>929.01052631578943</v>
      </c>
      <c r="M5902" s="16">
        <f t="shared" si="278"/>
        <v>1055.6937799043062</v>
      </c>
      <c r="N5902" t="e">
        <f>INDEX(XML!$A$2:$R$782,MATCH(C5902,XML!$D$2:$D$737,0),2)</f>
        <v>#N/A</v>
      </c>
    </row>
    <row r="5903" spans="1:14" ht="56.25" customHeight="1" x14ac:dyDescent="0.2">
      <c r="A5903">
        <v>4306</v>
      </c>
      <c r="B5903" t="s">
        <v>6824</v>
      </c>
      <c r="C5903" s="15" t="s">
        <v>6825</v>
      </c>
      <c r="D5903" s="15" t="s">
        <v>6826</v>
      </c>
      <c r="E5903">
        <v>788</v>
      </c>
      <c r="F5903">
        <v>1107</v>
      </c>
      <c r="K5903" s="16">
        <f t="shared" si="276"/>
        <v>882.56</v>
      </c>
      <c r="L5903" s="16">
        <f t="shared" si="277"/>
        <v>929.01052631578943</v>
      </c>
      <c r="M5903" s="16">
        <f t="shared" si="278"/>
        <v>1055.6937799043062</v>
      </c>
      <c r="N5903" t="e">
        <f>INDEX(XML!$A$2:$R$782,MATCH(C5903,XML!$D$2:$D$737,0),2)</f>
        <v>#N/A</v>
      </c>
    </row>
    <row r="5904" spans="1:14" ht="45" customHeight="1" x14ac:dyDescent="0.2">
      <c r="A5904">
        <v>47302</v>
      </c>
      <c r="B5904" t="s">
        <v>7056</v>
      </c>
      <c r="C5904" s="15" t="s">
        <v>7057</v>
      </c>
      <c r="D5904" s="15" t="s">
        <v>7058</v>
      </c>
      <c r="E5904">
        <v>5540</v>
      </c>
      <c r="F5904">
        <v>6648</v>
      </c>
      <c r="H5904" t="s">
        <v>746</v>
      </c>
      <c r="K5904" s="16">
        <f t="shared" si="276"/>
        <v>6204.8</v>
      </c>
      <c r="L5904" s="16">
        <f t="shared" si="277"/>
        <v>6531.3684210526317</v>
      </c>
      <c r="M5904" s="16">
        <f t="shared" si="278"/>
        <v>7422.0095693779904</v>
      </c>
      <c r="N5904" t="e">
        <f>INDEX(XML!$A$2:$R$782,MATCH(C5904,XML!$D$2:$D$737,0),2)</f>
        <v>#N/A</v>
      </c>
    </row>
    <row r="5905" spans="1:14" ht="45" x14ac:dyDescent="0.2">
      <c r="A5905">
        <v>2081</v>
      </c>
      <c r="B5905" t="s">
        <v>6827</v>
      </c>
      <c r="C5905" s="15" t="s">
        <v>6828</v>
      </c>
      <c r="D5905" s="15" t="s">
        <v>6829</v>
      </c>
      <c r="E5905">
        <v>1009</v>
      </c>
      <c r="F5905">
        <v>1392</v>
      </c>
      <c r="H5905">
        <v>58</v>
      </c>
      <c r="K5905" s="16">
        <f t="shared" si="276"/>
        <v>1130.08</v>
      </c>
      <c r="L5905" s="16">
        <f t="shared" si="277"/>
        <v>1189.5578947368422</v>
      </c>
      <c r="M5905" s="16">
        <f t="shared" si="278"/>
        <v>1351.7703349282297</v>
      </c>
      <c r="N5905" t="e">
        <f>INDEX(XML!$A$2:$R$782,MATCH(C5905,XML!$D$2:$D$737,0),2)</f>
        <v>#N/A</v>
      </c>
    </row>
    <row r="5906" spans="1:14" ht="45" customHeight="1" x14ac:dyDescent="0.2">
      <c r="A5906">
        <v>4324</v>
      </c>
      <c r="B5906" t="s">
        <v>6830</v>
      </c>
      <c r="C5906" s="15" t="s">
        <v>6831</v>
      </c>
      <c r="D5906" s="15" t="s">
        <v>6832</v>
      </c>
      <c r="E5906">
        <v>1009</v>
      </c>
      <c r="F5906">
        <v>1392</v>
      </c>
      <c r="H5906" t="s">
        <v>768</v>
      </c>
      <c r="K5906" s="16">
        <f t="shared" si="276"/>
        <v>1130.08</v>
      </c>
      <c r="L5906" s="16">
        <f t="shared" si="277"/>
        <v>1189.5578947368422</v>
      </c>
      <c r="M5906" s="16">
        <f t="shared" si="278"/>
        <v>1351.7703349282297</v>
      </c>
      <c r="N5906" t="e">
        <f>INDEX(XML!$A$2:$R$782,MATCH(C5906,XML!$D$2:$D$737,0),2)</f>
        <v>#N/A</v>
      </c>
    </row>
    <row r="5907" spans="1:14" ht="45" customHeight="1" x14ac:dyDescent="0.2">
      <c r="A5907">
        <v>4332</v>
      </c>
      <c r="B5907" t="s">
        <v>6833</v>
      </c>
      <c r="C5907" s="15" t="s">
        <v>6834</v>
      </c>
      <c r="D5907" s="15" t="s">
        <v>6835</v>
      </c>
      <c r="E5907">
        <v>1009</v>
      </c>
      <c r="F5907">
        <v>1392</v>
      </c>
      <c r="H5907" t="s">
        <v>768</v>
      </c>
      <c r="K5907" s="16">
        <f t="shared" si="276"/>
        <v>1130.08</v>
      </c>
      <c r="L5907" s="16">
        <f t="shared" si="277"/>
        <v>1189.5578947368422</v>
      </c>
      <c r="M5907" s="16">
        <f t="shared" si="278"/>
        <v>1351.7703349282297</v>
      </c>
      <c r="N5907" t="e">
        <f>INDEX(XML!$A$2:$R$782,MATCH(C5907,XML!$D$2:$D$737,0),2)</f>
        <v>#N/A</v>
      </c>
    </row>
    <row r="5908" spans="1:14" ht="45" x14ac:dyDescent="0.2">
      <c r="A5908">
        <v>4337</v>
      </c>
      <c r="B5908" t="s">
        <v>6836</v>
      </c>
      <c r="C5908" s="15" t="s">
        <v>6837</v>
      </c>
      <c r="D5908" s="15" t="s">
        <v>6838</v>
      </c>
      <c r="E5908">
        <v>1009</v>
      </c>
      <c r="F5908">
        <v>1413</v>
      </c>
      <c r="H5908" t="s">
        <v>768</v>
      </c>
      <c r="K5908" s="16">
        <f t="shared" si="276"/>
        <v>1130.08</v>
      </c>
      <c r="L5908" s="16">
        <f t="shared" si="277"/>
        <v>1189.5578947368422</v>
      </c>
      <c r="M5908" s="16">
        <f t="shared" si="278"/>
        <v>1351.7703349282297</v>
      </c>
      <c r="N5908" t="e">
        <f>INDEX(XML!$A$2:$R$782,MATCH(C5908,XML!$D$2:$D$737,0),2)</f>
        <v>#N/A</v>
      </c>
    </row>
    <row r="5909" spans="1:14" ht="33.75" customHeight="1" x14ac:dyDescent="0.2">
      <c r="A5909">
        <v>4342</v>
      </c>
      <c r="B5909" t="s">
        <v>6839</v>
      </c>
      <c r="C5909" s="15" t="s">
        <v>6840</v>
      </c>
      <c r="D5909" s="15" t="s">
        <v>6841</v>
      </c>
      <c r="E5909">
        <v>1060</v>
      </c>
      <c r="F5909">
        <v>1484</v>
      </c>
      <c r="H5909">
        <v>18</v>
      </c>
      <c r="K5909" s="16">
        <f t="shared" si="276"/>
        <v>1187.2</v>
      </c>
      <c r="L5909" s="16">
        <f t="shared" si="277"/>
        <v>1249.6842105263158</v>
      </c>
      <c r="M5909" s="16">
        <f t="shared" si="278"/>
        <v>1420.0956937799044</v>
      </c>
      <c r="N5909" t="e">
        <f>INDEX(XML!$A$2:$R$782,MATCH(C5909,XML!$D$2:$D$737,0),2)</f>
        <v>#N/A</v>
      </c>
    </row>
    <row r="5910" spans="1:14" ht="56.25" x14ac:dyDescent="0.2">
      <c r="A5910">
        <v>4347</v>
      </c>
      <c r="B5910" t="s">
        <v>6842</v>
      </c>
      <c r="C5910" s="15" t="s">
        <v>6843</v>
      </c>
      <c r="D5910" s="15" t="s">
        <v>6844</v>
      </c>
      <c r="E5910">
        <v>1060</v>
      </c>
      <c r="F5910">
        <v>1481</v>
      </c>
      <c r="H5910" t="s">
        <v>768</v>
      </c>
      <c r="K5910" s="16">
        <f t="shared" si="276"/>
        <v>1187.2</v>
      </c>
      <c r="L5910" s="16">
        <f t="shared" si="277"/>
        <v>1249.6842105263158</v>
      </c>
      <c r="M5910" s="16">
        <f t="shared" si="278"/>
        <v>1420.0956937799044</v>
      </c>
      <c r="N5910" t="e">
        <f>INDEX(XML!$A$2:$R$782,MATCH(C5910,XML!$D$2:$D$737,0),2)</f>
        <v>#N/A</v>
      </c>
    </row>
    <row r="5911" spans="1:14" ht="67.5" x14ac:dyDescent="0.2">
      <c r="A5911">
        <v>4350</v>
      </c>
      <c r="B5911" t="s">
        <v>6845</v>
      </c>
      <c r="C5911" s="15" t="s">
        <v>6846</v>
      </c>
      <c r="D5911" s="15" t="s">
        <v>6847</v>
      </c>
      <c r="E5911">
        <v>1060</v>
      </c>
      <c r="F5911">
        <v>1484</v>
      </c>
      <c r="H5911" t="s">
        <v>768</v>
      </c>
      <c r="K5911" s="16">
        <f t="shared" si="276"/>
        <v>1187.2</v>
      </c>
      <c r="L5911" s="16">
        <f t="shared" si="277"/>
        <v>1249.6842105263158</v>
      </c>
      <c r="M5911" s="16">
        <f t="shared" si="278"/>
        <v>1420.0956937799044</v>
      </c>
      <c r="N5911" t="e">
        <f>INDEX(XML!$A$2:$R$782,MATCH(C5911,XML!$D$2:$D$737,0),2)</f>
        <v>#N/A</v>
      </c>
    </row>
    <row r="5912" spans="1:14" ht="67.5" x14ac:dyDescent="0.2">
      <c r="A5912">
        <v>4353</v>
      </c>
      <c r="B5912" t="s">
        <v>6848</v>
      </c>
      <c r="C5912" s="15" t="s">
        <v>27097</v>
      </c>
      <c r="D5912" s="15" t="s">
        <v>27098</v>
      </c>
      <c r="E5912">
        <v>1060</v>
      </c>
      <c r="F5912">
        <v>1422</v>
      </c>
      <c r="K5912" s="16">
        <f t="shared" si="276"/>
        <v>1187.2</v>
      </c>
      <c r="L5912" s="16">
        <f t="shared" si="277"/>
        <v>1249.6842105263158</v>
      </c>
      <c r="M5912" s="16">
        <f t="shared" si="278"/>
        <v>1420.0956937799044</v>
      </c>
      <c r="N5912" t="e">
        <f>INDEX(XML!$A$2:$R$782,MATCH(C5912,XML!$D$2:$D$737,0),2)</f>
        <v>#N/A</v>
      </c>
    </row>
    <row r="5913" spans="1:14" ht="45" customHeight="1" x14ac:dyDescent="0.2">
      <c r="A5913">
        <v>38524</v>
      </c>
      <c r="B5913" t="s">
        <v>6849</v>
      </c>
      <c r="C5913" s="15" t="s">
        <v>6850</v>
      </c>
      <c r="D5913" s="15" t="s">
        <v>6851</v>
      </c>
      <c r="E5913">
        <v>1194</v>
      </c>
      <c r="F5913">
        <v>1445</v>
      </c>
      <c r="H5913" t="s">
        <v>768</v>
      </c>
      <c r="K5913" s="16">
        <f t="shared" si="276"/>
        <v>1337.28</v>
      </c>
      <c r="L5913" s="16">
        <f t="shared" si="277"/>
        <v>1407.6631578947367</v>
      </c>
      <c r="M5913" s="16">
        <f t="shared" si="278"/>
        <v>1599.6172248803828</v>
      </c>
      <c r="N5913" t="e">
        <f>INDEX(XML!$A$2:$R$782,MATCH(C5913,XML!$D$2:$D$737,0),2)</f>
        <v>#N/A</v>
      </c>
    </row>
    <row r="5914" spans="1:14" ht="45" x14ac:dyDescent="0.2">
      <c r="A5914">
        <v>1772</v>
      </c>
      <c r="B5914" t="s">
        <v>6852</v>
      </c>
      <c r="C5914" s="15" t="s">
        <v>6853</v>
      </c>
      <c r="D5914" s="15" t="s">
        <v>6854</v>
      </c>
      <c r="E5914">
        <v>616</v>
      </c>
      <c r="F5914">
        <v>862</v>
      </c>
      <c r="K5914" s="16">
        <f t="shared" si="276"/>
        <v>689.92</v>
      </c>
      <c r="L5914" s="16">
        <f t="shared" si="277"/>
        <v>726.23157894736846</v>
      </c>
      <c r="M5914" s="16">
        <f t="shared" si="278"/>
        <v>825.26315789473676</v>
      </c>
      <c r="N5914" t="e">
        <f>INDEX(XML!$A$2:$R$782,MATCH(C5914,XML!$D$2:$D$737,0),2)</f>
        <v>#N/A</v>
      </c>
    </row>
    <row r="5915" spans="1:14" ht="45" customHeight="1" x14ac:dyDescent="0.2">
      <c r="A5915">
        <v>1771</v>
      </c>
      <c r="B5915" t="s">
        <v>6855</v>
      </c>
      <c r="C5915" s="15" t="s">
        <v>6856</v>
      </c>
      <c r="D5915" s="15" t="s">
        <v>6857</v>
      </c>
      <c r="E5915">
        <v>616</v>
      </c>
      <c r="F5915">
        <v>802</v>
      </c>
      <c r="K5915" s="16">
        <f t="shared" si="276"/>
        <v>689.92</v>
      </c>
      <c r="L5915" s="16">
        <f t="shared" si="277"/>
        <v>726.23157894736846</v>
      </c>
      <c r="M5915" s="16">
        <f t="shared" si="278"/>
        <v>825.26315789473676</v>
      </c>
      <c r="N5915" t="e">
        <f>INDEX(XML!$A$2:$R$782,MATCH(C5915,XML!$D$2:$D$737,0),2)</f>
        <v>#N/A</v>
      </c>
    </row>
    <row r="5916" spans="1:14" ht="45" customHeight="1" x14ac:dyDescent="0.2">
      <c r="A5916">
        <v>45717</v>
      </c>
      <c r="B5916" t="s">
        <v>6858</v>
      </c>
      <c r="C5916" s="15" t="s">
        <v>6859</v>
      </c>
      <c r="D5916" s="15" t="s">
        <v>6860</v>
      </c>
      <c r="E5916">
        <v>4234</v>
      </c>
      <c r="F5916">
        <v>5081</v>
      </c>
      <c r="H5916" t="s">
        <v>746</v>
      </c>
      <c r="K5916" s="16">
        <f t="shared" si="276"/>
        <v>4742.08</v>
      </c>
      <c r="L5916" s="16">
        <f t="shared" si="277"/>
        <v>4991.6631578947372</v>
      </c>
      <c r="M5916" s="16">
        <f t="shared" si="278"/>
        <v>5672.3444976076562</v>
      </c>
      <c r="N5916" t="e">
        <f>INDEX(XML!$A$2:$R$782,MATCH(C5916,XML!$D$2:$D$737,0),2)</f>
        <v>#N/A</v>
      </c>
    </row>
    <row r="5917" spans="1:14" ht="56.25" customHeight="1" x14ac:dyDescent="0.2">
      <c r="A5917">
        <v>1309</v>
      </c>
      <c r="B5917" t="s">
        <v>6861</v>
      </c>
      <c r="C5917" s="15" t="s">
        <v>6862</v>
      </c>
      <c r="D5917" s="15" t="s">
        <v>6863</v>
      </c>
      <c r="E5917">
        <v>1147</v>
      </c>
      <c r="F5917">
        <v>1441</v>
      </c>
      <c r="H5917">
        <v>52</v>
      </c>
      <c r="K5917" s="16">
        <f t="shared" si="276"/>
        <v>1284.6399999999999</v>
      </c>
      <c r="L5917" s="16">
        <f t="shared" si="277"/>
        <v>1352.2526315789471</v>
      </c>
      <c r="M5917" s="16">
        <f t="shared" si="278"/>
        <v>1536.6507177033491</v>
      </c>
      <c r="N5917" t="e">
        <f>INDEX(XML!$A$2:$R$782,MATCH(C5917,XML!$D$2:$D$737,0),2)</f>
        <v>#N/A</v>
      </c>
    </row>
    <row r="5918" spans="1:14" ht="45" customHeight="1" x14ac:dyDescent="0.2">
      <c r="A5918">
        <v>611</v>
      </c>
      <c r="B5918" t="s">
        <v>6864</v>
      </c>
      <c r="C5918" s="15" t="s">
        <v>6865</v>
      </c>
      <c r="D5918" s="15" t="s">
        <v>6866</v>
      </c>
      <c r="E5918">
        <v>1147</v>
      </c>
      <c r="F5918">
        <v>1441</v>
      </c>
      <c r="H5918" t="s">
        <v>768</v>
      </c>
      <c r="K5918" s="16">
        <f t="shared" si="276"/>
        <v>1284.6399999999999</v>
      </c>
      <c r="L5918" s="16">
        <f t="shared" si="277"/>
        <v>1352.2526315789471</v>
      </c>
      <c r="M5918" s="16">
        <f t="shared" si="278"/>
        <v>1536.6507177033491</v>
      </c>
      <c r="N5918" t="e">
        <f>INDEX(XML!$A$2:$R$782,MATCH(C5918,XML!$D$2:$D$737,0),2)</f>
        <v>#N/A</v>
      </c>
    </row>
    <row r="5919" spans="1:14" ht="45" x14ac:dyDescent="0.2">
      <c r="A5919">
        <v>608</v>
      </c>
      <c r="B5919" t="s">
        <v>6867</v>
      </c>
      <c r="C5919" s="15" t="s">
        <v>6868</v>
      </c>
      <c r="D5919" s="15" t="s">
        <v>6869</v>
      </c>
      <c r="E5919">
        <v>1147</v>
      </c>
      <c r="F5919">
        <v>1441</v>
      </c>
      <c r="H5919" t="s">
        <v>768</v>
      </c>
      <c r="K5919" s="16">
        <f t="shared" si="276"/>
        <v>1284.6399999999999</v>
      </c>
      <c r="L5919" s="16">
        <f t="shared" si="277"/>
        <v>1352.2526315789471</v>
      </c>
      <c r="M5919" s="16">
        <f t="shared" si="278"/>
        <v>1536.6507177033491</v>
      </c>
      <c r="N5919" t="e">
        <f>INDEX(XML!$A$2:$R$782,MATCH(C5919,XML!$D$2:$D$737,0),2)</f>
        <v>#N/A</v>
      </c>
    </row>
    <row r="5920" spans="1:14" ht="45" customHeight="1" x14ac:dyDescent="0.2">
      <c r="A5920">
        <v>1949</v>
      </c>
      <c r="B5920" t="s">
        <v>6870</v>
      </c>
      <c r="C5920" s="15" t="s">
        <v>6871</v>
      </c>
      <c r="D5920" s="15" t="s">
        <v>6872</v>
      </c>
      <c r="E5920">
        <v>1147</v>
      </c>
      <c r="F5920">
        <v>1560</v>
      </c>
      <c r="K5920" s="16">
        <f t="shared" si="276"/>
        <v>1284.6399999999999</v>
      </c>
      <c r="L5920" s="16">
        <f t="shared" si="277"/>
        <v>1352.2526315789471</v>
      </c>
      <c r="M5920" s="16">
        <f t="shared" si="278"/>
        <v>1536.6507177033491</v>
      </c>
      <c r="N5920" t="e">
        <f>INDEX(XML!$A$2:$R$782,MATCH(C5920,XML!$D$2:$D$737,0),2)</f>
        <v>#N/A</v>
      </c>
    </row>
    <row r="5921" spans="1:14" ht="67.5" x14ac:dyDescent="0.2">
      <c r="A5921">
        <v>4313</v>
      </c>
      <c r="B5921" t="s">
        <v>6873</v>
      </c>
      <c r="C5921" s="15" t="s">
        <v>6874</v>
      </c>
      <c r="D5921" s="15" t="s">
        <v>6875</v>
      </c>
      <c r="E5921">
        <v>1061</v>
      </c>
      <c r="F5921">
        <v>1485</v>
      </c>
      <c r="H5921">
        <v>84</v>
      </c>
      <c r="K5921" s="16">
        <f t="shared" si="276"/>
        <v>1188.32</v>
      </c>
      <c r="L5921" s="16">
        <f t="shared" si="277"/>
        <v>1250.8631578947368</v>
      </c>
      <c r="M5921" s="16">
        <f t="shared" si="278"/>
        <v>1421.4354066985645</v>
      </c>
      <c r="N5921" t="e">
        <f>INDEX(XML!$A$2:$R$782,MATCH(C5921,XML!$D$2:$D$737,0),2)</f>
        <v>#N/A</v>
      </c>
    </row>
    <row r="5922" spans="1:14" ht="45" customHeight="1" x14ac:dyDescent="0.2">
      <c r="A5922">
        <v>4298</v>
      </c>
      <c r="B5922" t="s">
        <v>6876</v>
      </c>
      <c r="C5922" s="15" t="s">
        <v>6877</v>
      </c>
      <c r="D5922" s="15" t="s">
        <v>6878</v>
      </c>
      <c r="E5922">
        <v>1061</v>
      </c>
      <c r="F5922">
        <v>1492</v>
      </c>
      <c r="H5922" t="s">
        <v>768</v>
      </c>
      <c r="K5922" s="16">
        <f t="shared" si="276"/>
        <v>1188.32</v>
      </c>
      <c r="L5922" s="16">
        <f t="shared" si="277"/>
        <v>1250.8631578947368</v>
      </c>
      <c r="M5922" s="16">
        <f t="shared" si="278"/>
        <v>1421.4354066985645</v>
      </c>
      <c r="N5922" t="e">
        <f>INDEX(XML!$A$2:$R$782,MATCH(C5922,XML!$D$2:$D$737,0),2)</f>
        <v>#N/A</v>
      </c>
    </row>
    <row r="5923" spans="1:14" ht="67.5" x14ac:dyDescent="0.2">
      <c r="A5923">
        <v>4289</v>
      </c>
      <c r="B5923" t="s">
        <v>6879</v>
      </c>
      <c r="C5923" s="15" t="s">
        <v>6880</v>
      </c>
      <c r="D5923" s="15" t="s">
        <v>6881</v>
      </c>
      <c r="E5923">
        <v>1061</v>
      </c>
      <c r="F5923">
        <v>1485</v>
      </c>
      <c r="K5923" s="16">
        <f t="shared" si="276"/>
        <v>1188.32</v>
      </c>
      <c r="L5923" s="16">
        <f t="shared" si="277"/>
        <v>1250.8631578947368</v>
      </c>
      <c r="M5923" s="16">
        <f t="shared" si="278"/>
        <v>1421.4354066985645</v>
      </c>
      <c r="N5923" t="e">
        <f>INDEX(XML!$A$2:$R$782,MATCH(C5923,XML!$D$2:$D$737,0),2)</f>
        <v>#N/A</v>
      </c>
    </row>
    <row r="5924" spans="1:14" ht="67.5" x14ac:dyDescent="0.2">
      <c r="A5924">
        <v>4307</v>
      </c>
      <c r="B5924" t="s">
        <v>6882</v>
      </c>
      <c r="C5924" s="15" t="s">
        <v>6883</v>
      </c>
      <c r="D5924" s="15" t="s">
        <v>6884</v>
      </c>
      <c r="E5924">
        <v>1061</v>
      </c>
      <c r="F5924">
        <v>1485</v>
      </c>
      <c r="K5924" s="16">
        <f t="shared" si="276"/>
        <v>1188.32</v>
      </c>
      <c r="L5924" s="16">
        <f t="shared" si="277"/>
        <v>1250.8631578947368</v>
      </c>
      <c r="M5924" s="16">
        <f t="shared" si="278"/>
        <v>1421.4354066985645</v>
      </c>
      <c r="N5924" t="e">
        <f>INDEX(XML!$A$2:$R$782,MATCH(C5924,XML!$D$2:$D$737,0),2)</f>
        <v>#N/A</v>
      </c>
    </row>
    <row r="5925" spans="1:14" ht="45" customHeight="1" x14ac:dyDescent="0.2">
      <c r="A5925">
        <v>2082</v>
      </c>
      <c r="B5925" t="s">
        <v>6885</v>
      </c>
      <c r="C5925" s="15" t="s">
        <v>6886</v>
      </c>
      <c r="D5925" s="15" t="s">
        <v>6887</v>
      </c>
      <c r="E5925">
        <v>1364</v>
      </c>
      <c r="F5925">
        <v>1890</v>
      </c>
      <c r="H5925" t="s">
        <v>815</v>
      </c>
      <c r="K5925" s="16">
        <f t="shared" si="276"/>
        <v>1527.68</v>
      </c>
      <c r="L5925" s="16">
        <f t="shared" si="277"/>
        <v>1608.0842105263157</v>
      </c>
      <c r="M5925" s="16">
        <f t="shared" si="278"/>
        <v>1827.3684210526314</v>
      </c>
      <c r="N5925" t="e">
        <f>INDEX(XML!$A$2:$R$782,MATCH(C5925,XML!$D$2:$D$737,0),2)</f>
        <v>#N/A</v>
      </c>
    </row>
    <row r="5926" spans="1:14" ht="45" customHeight="1" x14ac:dyDescent="0.2">
      <c r="A5926">
        <v>4325</v>
      </c>
      <c r="B5926" t="s">
        <v>6888</v>
      </c>
      <c r="C5926" s="15" t="s">
        <v>6889</v>
      </c>
      <c r="D5926" s="15" t="s">
        <v>6890</v>
      </c>
      <c r="E5926">
        <v>1364</v>
      </c>
      <c r="F5926">
        <v>1910</v>
      </c>
      <c r="H5926">
        <v>1</v>
      </c>
      <c r="K5926" s="16">
        <f t="shared" si="276"/>
        <v>1527.68</v>
      </c>
      <c r="L5926" s="16">
        <f t="shared" si="277"/>
        <v>1608.0842105263157</v>
      </c>
      <c r="M5926" s="16">
        <f t="shared" si="278"/>
        <v>1827.3684210526314</v>
      </c>
      <c r="N5926" t="e">
        <f>INDEX(XML!$A$2:$R$782,MATCH(C5926,XML!$D$2:$D$737,0),2)</f>
        <v>#N/A</v>
      </c>
    </row>
    <row r="5927" spans="1:14" ht="45" customHeight="1" x14ac:dyDescent="0.2">
      <c r="A5927">
        <v>4333</v>
      </c>
      <c r="B5927" t="s">
        <v>6891</v>
      </c>
      <c r="C5927" s="15" t="s">
        <v>6892</v>
      </c>
      <c r="D5927" s="15" t="s">
        <v>6893</v>
      </c>
      <c r="E5927">
        <v>1364</v>
      </c>
      <c r="F5927">
        <v>1890</v>
      </c>
      <c r="H5927" t="s">
        <v>815</v>
      </c>
      <c r="K5927" s="16">
        <f t="shared" si="276"/>
        <v>1527.68</v>
      </c>
      <c r="L5927" s="16">
        <f t="shared" si="277"/>
        <v>1608.0842105263157</v>
      </c>
      <c r="M5927" s="16">
        <f t="shared" si="278"/>
        <v>1827.3684210526314</v>
      </c>
      <c r="N5927" t="e">
        <f>INDEX(XML!$A$2:$R$782,MATCH(C5927,XML!$D$2:$D$737,0),2)</f>
        <v>#N/A</v>
      </c>
    </row>
    <row r="5928" spans="1:14" ht="45" customHeight="1" x14ac:dyDescent="0.2">
      <c r="A5928">
        <v>4339</v>
      </c>
      <c r="B5928" t="s">
        <v>6894</v>
      </c>
      <c r="C5928" s="15" t="s">
        <v>6895</v>
      </c>
      <c r="D5928" s="15" t="s">
        <v>6896</v>
      </c>
      <c r="E5928">
        <v>1364</v>
      </c>
      <c r="F5928">
        <v>1890</v>
      </c>
      <c r="H5928">
        <v>21</v>
      </c>
      <c r="K5928" s="16">
        <f t="shared" si="276"/>
        <v>1527.68</v>
      </c>
      <c r="L5928" s="16">
        <f t="shared" si="277"/>
        <v>1608.0842105263157</v>
      </c>
      <c r="M5928" s="16">
        <f t="shared" si="278"/>
        <v>1827.3684210526314</v>
      </c>
      <c r="N5928" t="e">
        <f>INDEX(XML!$A$2:$R$782,MATCH(C5928,XML!$D$2:$D$737,0),2)</f>
        <v>#N/A</v>
      </c>
    </row>
    <row r="5929" spans="1:14" ht="45" customHeight="1" x14ac:dyDescent="0.2">
      <c r="A5929">
        <v>49390</v>
      </c>
      <c r="B5929" t="s">
        <v>6897</v>
      </c>
      <c r="C5929" s="15" t="s">
        <v>6898</v>
      </c>
      <c r="D5929" s="15" t="s">
        <v>6899</v>
      </c>
      <c r="E5929">
        <v>6595</v>
      </c>
      <c r="F5929">
        <v>7914</v>
      </c>
      <c r="H5929">
        <v>7</v>
      </c>
      <c r="K5929" s="16">
        <f t="shared" si="276"/>
        <v>7386.4</v>
      </c>
      <c r="L5929" s="16">
        <f t="shared" si="277"/>
        <v>7775.1578947368425</v>
      </c>
      <c r="M5929" s="16">
        <f t="shared" si="278"/>
        <v>8835.4066985645932</v>
      </c>
      <c r="N5929" t="e">
        <f>INDEX(XML!$A$2:$R$782,MATCH(C5929,XML!$D$2:$D$737,0),2)</f>
        <v>#N/A</v>
      </c>
    </row>
    <row r="5930" spans="1:14" ht="45" customHeight="1" x14ac:dyDescent="0.2">
      <c r="A5930">
        <v>4343</v>
      </c>
      <c r="B5930" t="s">
        <v>6900</v>
      </c>
      <c r="C5930" s="15" t="s">
        <v>6901</v>
      </c>
      <c r="D5930" s="15" t="s">
        <v>6902</v>
      </c>
      <c r="E5930">
        <v>1380</v>
      </c>
      <c r="F5930">
        <v>1932</v>
      </c>
      <c r="K5930" s="16">
        <f t="shared" si="276"/>
        <v>1545.6</v>
      </c>
      <c r="L5930" s="16">
        <f t="shared" si="277"/>
        <v>1626.9473684210527</v>
      </c>
      <c r="M5930" s="16">
        <f t="shared" si="278"/>
        <v>1848.8038277511964</v>
      </c>
      <c r="N5930" t="e">
        <f>INDEX(XML!$A$2:$R$782,MATCH(C5930,XML!$D$2:$D$737,0),2)</f>
        <v>#N/A</v>
      </c>
    </row>
    <row r="5931" spans="1:14" ht="56.25" x14ac:dyDescent="0.2">
      <c r="A5931">
        <v>4348</v>
      </c>
      <c r="B5931" t="s">
        <v>6903</v>
      </c>
      <c r="C5931" s="15" t="s">
        <v>6904</v>
      </c>
      <c r="D5931" s="15" t="s">
        <v>6905</v>
      </c>
      <c r="E5931">
        <v>1380</v>
      </c>
      <c r="F5931">
        <v>1890</v>
      </c>
      <c r="K5931" s="16">
        <f t="shared" si="276"/>
        <v>1545.6</v>
      </c>
      <c r="L5931" s="16">
        <f t="shared" si="277"/>
        <v>1626.9473684210527</v>
      </c>
      <c r="M5931" s="16">
        <f t="shared" si="278"/>
        <v>1848.8038277511964</v>
      </c>
      <c r="N5931" t="e">
        <f>INDEX(XML!$A$2:$R$782,MATCH(C5931,XML!$D$2:$D$737,0),2)</f>
        <v>#N/A</v>
      </c>
    </row>
    <row r="5932" spans="1:14" ht="67.5" x14ac:dyDescent="0.2">
      <c r="A5932">
        <v>4351</v>
      </c>
      <c r="B5932" t="s">
        <v>6906</v>
      </c>
      <c r="C5932" s="15" t="s">
        <v>6907</v>
      </c>
      <c r="D5932" s="15" t="s">
        <v>6908</v>
      </c>
      <c r="E5932">
        <v>1380</v>
      </c>
      <c r="F5932">
        <v>1926</v>
      </c>
      <c r="H5932" t="s">
        <v>815</v>
      </c>
      <c r="K5932" s="16">
        <f t="shared" si="276"/>
        <v>1545.6</v>
      </c>
      <c r="L5932" s="16">
        <f t="shared" si="277"/>
        <v>1626.9473684210527</v>
      </c>
      <c r="M5932" s="16">
        <f t="shared" si="278"/>
        <v>1848.8038277511964</v>
      </c>
      <c r="N5932" t="e">
        <f>INDEX(XML!$A$2:$R$782,MATCH(C5932,XML!$D$2:$D$737,0),2)</f>
        <v>#N/A</v>
      </c>
    </row>
    <row r="5933" spans="1:14" ht="22.5" customHeight="1" x14ac:dyDescent="0.2">
      <c r="A5933">
        <v>4354</v>
      </c>
      <c r="B5933" t="s">
        <v>6909</v>
      </c>
      <c r="C5933" s="15" t="s">
        <v>6910</v>
      </c>
      <c r="D5933" s="15" t="s">
        <v>6911</v>
      </c>
      <c r="E5933">
        <v>1380</v>
      </c>
      <c r="F5933">
        <v>1932</v>
      </c>
      <c r="H5933" t="s">
        <v>815</v>
      </c>
      <c r="K5933" s="16">
        <f t="shared" si="276"/>
        <v>1545.6</v>
      </c>
      <c r="L5933" s="16">
        <f t="shared" si="277"/>
        <v>1626.9473684210527</v>
      </c>
      <c r="M5933" s="16">
        <f t="shared" si="278"/>
        <v>1848.8038277511964</v>
      </c>
      <c r="N5933" t="e">
        <f>INDEX(XML!$A$2:$R$782,MATCH(C5933,XML!$D$2:$D$737,0),2)</f>
        <v>#N/A</v>
      </c>
    </row>
    <row r="5934" spans="1:14" ht="56.25" x14ac:dyDescent="0.2">
      <c r="A5934">
        <v>38525</v>
      </c>
      <c r="B5934" t="s">
        <v>6912</v>
      </c>
      <c r="C5934" s="15" t="s">
        <v>6913</v>
      </c>
      <c r="D5934" s="15" t="s">
        <v>6914</v>
      </c>
      <c r="E5934">
        <v>1567</v>
      </c>
      <c r="F5934">
        <v>1895</v>
      </c>
      <c r="K5934" s="16">
        <f t="shared" si="276"/>
        <v>1755.04</v>
      </c>
      <c r="L5934" s="16">
        <f t="shared" si="277"/>
        <v>1847.4105263157894</v>
      </c>
      <c r="M5934" s="16">
        <f t="shared" si="278"/>
        <v>2099.3301435406697</v>
      </c>
      <c r="N5934" t="e">
        <f>INDEX(XML!$A$2:$R$782,MATCH(C5934,XML!$D$2:$D$737,0),2)</f>
        <v>#N/A</v>
      </c>
    </row>
    <row r="5935" spans="1:14" ht="45" customHeight="1" x14ac:dyDescent="0.2">
      <c r="A5935">
        <v>78409</v>
      </c>
      <c r="B5935" t="s">
        <v>37080</v>
      </c>
      <c r="C5935" s="15" t="s">
        <v>37081</v>
      </c>
      <c r="D5935" s="15" t="s">
        <v>37082</v>
      </c>
      <c r="E5935">
        <v>4971</v>
      </c>
      <c r="F5935">
        <v>5966</v>
      </c>
      <c r="K5935" s="16">
        <f t="shared" si="276"/>
        <v>5567.52</v>
      </c>
      <c r="L5935" s="16">
        <f t="shared" si="277"/>
        <v>5860.5473684210529</v>
      </c>
      <c r="M5935" s="16">
        <f t="shared" si="278"/>
        <v>6659.712918660287</v>
      </c>
      <c r="N5935" t="e">
        <f>INDEX(XML!$A$2:$R$782,MATCH(C5935,XML!$D$2:$D$737,0),2)</f>
        <v>#N/A</v>
      </c>
    </row>
    <row r="5936" spans="1:14" ht="45" customHeight="1" x14ac:dyDescent="0.2">
      <c r="A5936">
        <v>1311</v>
      </c>
      <c r="B5936" t="s">
        <v>6915</v>
      </c>
      <c r="C5936" s="15" t="s">
        <v>6916</v>
      </c>
      <c r="D5936" s="15" t="s">
        <v>6917</v>
      </c>
      <c r="E5936">
        <v>1785</v>
      </c>
      <c r="F5936">
        <v>1913</v>
      </c>
      <c r="K5936" s="16">
        <f t="shared" si="276"/>
        <v>1999.2</v>
      </c>
      <c r="L5936" s="16">
        <f t="shared" si="277"/>
        <v>2104.4210526315787</v>
      </c>
      <c r="M5936" s="16">
        <f t="shared" si="278"/>
        <v>2391.387559808612</v>
      </c>
      <c r="N5936" t="e">
        <f>INDEX(XML!$A$2:$R$782,MATCH(C5936,XML!$D$2:$D$737,0),2)</f>
        <v>#N/A</v>
      </c>
    </row>
    <row r="5937" spans="1:14" ht="45" customHeight="1" x14ac:dyDescent="0.2">
      <c r="A5937">
        <v>612</v>
      </c>
      <c r="B5937" t="s">
        <v>6918</v>
      </c>
      <c r="C5937" s="15" t="s">
        <v>6919</v>
      </c>
      <c r="D5937" s="15" t="s">
        <v>6920</v>
      </c>
      <c r="E5937">
        <v>1785</v>
      </c>
      <c r="F5937">
        <v>2214</v>
      </c>
      <c r="H5937" t="s">
        <v>3955</v>
      </c>
      <c r="K5937" s="16">
        <f t="shared" si="276"/>
        <v>1999.2</v>
      </c>
      <c r="L5937" s="16">
        <f t="shared" si="277"/>
        <v>2104.4210526315787</v>
      </c>
      <c r="M5937" s="16">
        <f t="shared" si="278"/>
        <v>2391.387559808612</v>
      </c>
      <c r="N5937" t="e">
        <f>INDEX(XML!$A$2:$R$782,MATCH(C5937,XML!$D$2:$D$737,0),2)</f>
        <v>#N/A</v>
      </c>
    </row>
    <row r="5938" spans="1:14" ht="45" customHeight="1" x14ac:dyDescent="0.2">
      <c r="A5938">
        <v>1310</v>
      </c>
      <c r="B5938" t="s">
        <v>6921</v>
      </c>
      <c r="C5938" s="15" t="s">
        <v>6922</v>
      </c>
      <c r="D5938" s="15" t="s">
        <v>6923</v>
      </c>
      <c r="E5938">
        <v>1785</v>
      </c>
      <c r="F5938">
        <v>2042</v>
      </c>
      <c r="H5938">
        <v>1</v>
      </c>
      <c r="K5938" s="16">
        <f t="shared" si="276"/>
        <v>1999.2</v>
      </c>
      <c r="L5938" s="16">
        <f t="shared" si="277"/>
        <v>2104.4210526315787</v>
      </c>
      <c r="M5938" s="16">
        <f t="shared" si="278"/>
        <v>2391.387559808612</v>
      </c>
      <c r="N5938" t="e">
        <f>INDEX(XML!$A$2:$R$782,MATCH(C5938,XML!$D$2:$D$737,0),2)</f>
        <v>#N/A</v>
      </c>
    </row>
    <row r="5939" spans="1:14" ht="45" customHeight="1" x14ac:dyDescent="0.2">
      <c r="A5939">
        <v>1950</v>
      </c>
      <c r="B5939" t="s">
        <v>6924</v>
      </c>
      <c r="C5939" s="15" t="s">
        <v>6925</v>
      </c>
      <c r="D5939" s="15" t="s">
        <v>6926</v>
      </c>
      <c r="E5939">
        <v>1785</v>
      </c>
      <c r="F5939">
        <v>2499</v>
      </c>
      <c r="H5939" t="s">
        <v>3955</v>
      </c>
      <c r="K5939" s="16">
        <f t="shared" si="276"/>
        <v>1999.2</v>
      </c>
      <c r="L5939" s="16">
        <f t="shared" si="277"/>
        <v>2104.4210526315787</v>
      </c>
      <c r="M5939" s="16">
        <f t="shared" si="278"/>
        <v>2391.387559808612</v>
      </c>
      <c r="N5939" t="e">
        <f>INDEX(XML!$A$2:$R$782,MATCH(C5939,XML!$D$2:$D$737,0),2)</f>
        <v>#N/A</v>
      </c>
    </row>
    <row r="5940" spans="1:14" ht="45" customHeight="1" x14ac:dyDescent="0.2">
      <c r="A5940">
        <v>4314</v>
      </c>
      <c r="B5940" t="s">
        <v>6927</v>
      </c>
      <c r="C5940" s="15" t="s">
        <v>6928</v>
      </c>
      <c r="D5940" s="15" t="s">
        <v>6929</v>
      </c>
      <c r="E5940">
        <v>1670</v>
      </c>
      <c r="F5940">
        <v>2338</v>
      </c>
      <c r="H5940" t="s">
        <v>3955</v>
      </c>
      <c r="K5940" s="16">
        <f t="shared" si="276"/>
        <v>1870.4</v>
      </c>
      <c r="L5940" s="16">
        <f t="shared" si="277"/>
        <v>1968.8421052631579</v>
      </c>
      <c r="M5940" s="16">
        <f t="shared" si="278"/>
        <v>2237.3205741626793</v>
      </c>
      <c r="N5940" t="e">
        <f>INDEX(XML!$A$2:$R$782,MATCH(C5940,XML!$D$2:$D$737,0),2)</f>
        <v>#N/A</v>
      </c>
    </row>
    <row r="5941" spans="1:14" ht="45" customHeight="1" x14ac:dyDescent="0.2">
      <c r="A5941">
        <v>4299</v>
      </c>
      <c r="B5941" t="s">
        <v>6930</v>
      </c>
      <c r="C5941" s="15" t="s">
        <v>6931</v>
      </c>
      <c r="D5941" s="15" t="s">
        <v>6932</v>
      </c>
      <c r="E5941">
        <v>1670</v>
      </c>
      <c r="F5941">
        <v>2338</v>
      </c>
      <c r="H5941">
        <v>31</v>
      </c>
      <c r="K5941" s="16">
        <f t="shared" si="276"/>
        <v>1870.4</v>
      </c>
      <c r="L5941" s="16">
        <f t="shared" si="277"/>
        <v>1968.8421052631579</v>
      </c>
      <c r="M5941" s="16">
        <f t="shared" si="278"/>
        <v>2237.3205741626793</v>
      </c>
      <c r="N5941" t="e">
        <f>INDEX(XML!$A$2:$R$782,MATCH(C5941,XML!$D$2:$D$737,0),2)</f>
        <v>#N/A</v>
      </c>
    </row>
    <row r="5942" spans="1:14" ht="67.5" x14ac:dyDescent="0.2">
      <c r="A5942">
        <v>4290</v>
      </c>
      <c r="B5942" t="s">
        <v>6933</v>
      </c>
      <c r="C5942" s="15" t="s">
        <v>6934</v>
      </c>
      <c r="D5942" s="15" t="s">
        <v>6935</v>
      </c>
      <c r="E5942">
        <v>1670</v>
      </c>
      <c r="F5942">
        <v>2338</v>
      </c>
      <c r="H5942" t="s">
        <v>3955</v>
      </c>
      <c r="K5942" s="16">
        <f t="shared" si="276"/>
        <v>1870.4</v>
      </c>
      <c r="L5942" s="16">
        <f t="shared" si="277"/>
        <v>1968.8421052631579</v>
      </c>
      <c r="M5942" s="16">
        <f t="shared" si="278"/>
        <v>2237.3205741626793</v>
      </c>
      <c r="N5942" t="e">
        <f>INDEX(XML!$A$2:$R$782,MATCH(C5942,XML!$D$2:$D$737,0),2)</f>
        <v>#N/A</v>
      </c>
    </row>
    <row r="5943" spans="1:14" ht="67.5" x14ac:dyDescent="0.2">
      <c r="A5943">
        <v>4308</v>
      </c>
      <c r="B5943" t="s">
        <v>6936</v>
      </c>
      <c r="C5943" s="15" t="s">
        <v>6937</v>
      </c>
      <c r="D5943" s="15" t="s">
        <v>6938</v>
      </c>
      <c r="E5943">
        <v>1670</v>
      </c>
      <c r="F5943">
        <v>2338</v>
      </c>
      <c r="H5943" t="s">
        <v>3955</v>
      </c>
      <c r="K5943" s="16">
        <f t="shared" si="276"/>
        <v>1870.4</v>
      </c>
      <c r="L5943" s="16">
        <f t="shared" si="277"/>
        <v>1968.8421052631579</v>
      </c>
      <c r="M5943" s="16">
        <f t="shared" si="278"/>
        <v>2237.3205741626793</v>
      </c>
      <c r="N5943" t="e">
        <f>INDEX(XML!$A$2:$R$782,MATCH(C5943,XML!$D$2:$D$737,0),2)</f>
        <v>#N/A</v>
      </c>
    </row>
    <row r="5944" spans="1:14" ht="45" x14ac:dyDescent="0.2">
      <c r="A5944">
        <v>4318</v>
      </c>
      <c r="B5944" t="s">
        <v>6939</v>
      </c>
      <c r="C5944" s="15" t="s">
        <v>6940</v>
      </c>
      <c r="D5944" s="15" t="s">
        <v>6941</v>
      </c>
      <c r="E5944">
        <v>2077</v>
      </c>
      <c r="F5944">
        <v>2908</v>
      </c>
      <c r="K5944" s="16">
        <f t="shared" si="276"/>
        <v>2326.2399999999998</v>
      </c>
      <c r="L5944" s="16">
        <f t="shared" si="277"/>
        <v>2448.6736842105261</v>
      </c>
      <c r="M5944" s="16">
        <f t="shared" si="278"/>
        <v>2782.583732057416</v>
      </c>
      <c r="N5944" t="e">
        <f>INDEX(XML!$A$2:$R$782,MATCH(C5944,XML!$D$2:$D$737,0),2)</f>
        <v>#N/A</v>
      </c>
    </row>
    <row r="5945" spans="1:14" ht="45" x14ac:dyDescent="0.2">
      <c r="A5945">
        <v>4326</v>
      </c>
      <c r="B5945" t="s">
        <v>6942</v>
      </c>
      <c r="C5945" s="15" t="s">
        <v>6943</v>
      </c>
      <c r="D5945" s="15" t="s">
        <v>6944</v>
      </c>
      <c r="E5945">
        <v>2077</v>
      </c>
      <c r="F5945">
        <v>2719</v>
      </c>
      <c r="H5945" t="s">
        <v>747</v>
      </c>
      <c r="K5945" s="16">
        <f t="shared" si="276"/>
        <v>2326.2399999999998</v>
      </c>
      <c r="L5945" s="16">
        <f t="shared" si="277"/>
        <v>2448.6736842105261</v>
      </c>
      <c r="M5945" s="16">
        <f t="shared" si="278"/>
        <v>2782.583732057416</v>
      </c>
      <c r="N5945" t="e">
        <f>INDEX(XML!$A$2:$R$782,MATCH(C5945,XML!$D$2:$D$737,0),2)</f>
        <v>#N/A</v>
      </c>
    </row>
    <row r="5946" spans="1:14" ht="45" customHeight="1" x14ac:dyDescent="0.2">
      <c r="A5946">
        <v>4334</v>
      </c>
      <c r="B5946" t="s">
        <v>6945</v>
      </c>
      <c r="C5946" s="15" t="s">
        <v>6946</v>
      </c>
      <c r="D5946" s="15" t="s">
        <v>6947</v>
      </c>
      <c r="E5946">
        <v>2077</v>
      </c>
      <c r="F5946">
        <v>2719</v>
      </c>
      <c r="H5946" t="s">
        <v>747</v>
      </c>
      <c r="K5946" s="16">
        <f t="shared" si="276"/>
        <v>2326.2399999999998</v>
      </c>
      <c r="L5946" s="16">
        <f t="shared" si="277"/>
        <v>2448.6736842105261</v>
      </c>
      <c r="M5946" s="16">
        <f t="shared" si="278"/>
        <v>2782.583732057416</v>
      </c>
      <c r="N5946" t="e">
        <f>INDEX(XML!$A$2:$R$782,MATCH(C5946,XML!$D$2:$D$737,0),2)</f>
        <v>#N/A</v>
      </c>
    </row>
    <row r="5947" spans="1:14" ht="45" x14ac:dyDescent="0.2">
      <c r="A5947">
        <v>4338</v>
      </c>
      <c r="B5947" t="s">
        <v>6948</v>
      </c>
      <c r="C5947" s="15" t="s">
        <v>6949</v>
      </c>
      <c r="D5947" s="15" t="s">
        <v>6950</v>
      </c>
      <c r="E5947">
        <v>2077</v>
      </c>
      <c r="F5947">
        <v>2719</v>
      </c>
      <c r="H5947" t="s">
        <v>747</v>
      </c>
      <c r="K5947" s="16">
        <f t="shared" si="276"/>
        <v>2326.2399999999998</v>
      </c>
      <c r="L5947" s="16">
        <f t="shared" si="277"/>
        <v>2448.6736842105261</v>
      </c>
      <c r="M5947" s="16">
        <f t="shared" si="278"/>
        <v>2782.583732057416</v>
      </c>
      <c r="N5947" t="e">
        <f>INDEX(XML!$A$2:$R$782,MATCH(C5947,XML!$D$2:$D$737,0),2)</f>
        <v>#N/A</v>
      </c>
    </row>
    <row r="5948" spans="1:14" ht="45" customHeight="1" x14ac:dyDescent="0.2">
      <c r="A5948">
        <v>70176</v>
      </c>
      <c r="B5948" t="s">
        <v>26762</v>
      </c>
      <c r="C5948" s="15" t="s">
        <v>26763</v>
      </c>
      <c r="D5948" s="15" t="s">
        <v>26764</v>
      </c>
      <c r="E5948">
        <v>10387</v>
      </c>
      <c r="F5948">
        <v>12465</v>
      </c>
      <c r="H5948">
        <v>44</v>
      </c>
      <c r="K5948" s="16">
        <f t="shared" si="276"/>
        <v>11633.44</v>
      </c>
      <c r="L5948" s="16">
        <f t="shared" si="277"/>
        <v>12245.726315789474</v>
      </c>
      <c r="M5948" s="16">
        <f t="shared" si="278"/>
        <v>13915.598086124402</v>
      </c>
      <c r="N5948" t="e">
        <f>INDEX(XML!$A$2:$R$782,MATCH(C5948,XML!$D$2:$D$737,0),2)</f>
        <v>#N/A</v>
      </c>
    </row>
    <row r="5949" spans="1:14" ht="45" customHeight="1" x14ac:dyDescent="0.2">
      <c r="A5949">
        <v>4344</v>
      </c>
      <c r="B5949" t="s">
        <v>6951</v>
      </c>
      <c r="C5949" s="15" t="s">
        <v>6952</v>
      </c>
      <c r="D5949" s="15" t="s">
        <v>6953</v>
      </c>
      <c r="E5949">
        <v>2052</v>
      </c>
      <c r="F5949">
        <v>2873</v>
      </c>
      <c r="H5949" t="s">
        <v>747</v>
      </c>
      <c r="K5949" s="16">
        <f t="shared" si="276"/>
        <v>2298.2399999999998</v>
      </c>
      <c r="L5949" s="16">
        <f t="shared" si="277"/>
        <v>2419.1999999999998</v>
      </c>
      <c r="M5949" s="16">
        <f t="shared" si="278"/>
        <v>2749.0909090909086</v>
      </c>
      <c r="N5949" t="e">
        <f>INDEX(XML!$A$2:$R$782,MATCH(C5949,XML!$D$2:$D$737,0),2)</f>
        <v>#N/A</v>
      </c>
    </row>
    <row r="5950" spans="1:14" ht="45" customHeight="1" x14ac:dyDescent="0.2">
      <c r="A5950">
        <v>1314</v>
      </c>
      <c r="B5950" t="s">
        <v>6954</v>
      </c>
      <c r="C5950" s="15" t="s">
        <v>6955</v>
      </c>
      <c r="D5950" s="15" t="s">
        <v>6956</v>
      </c>
      <c r="E5950">
        <v>2252</v>
      </c>
      <c r="F5950">
        <v>3082</v>
      </c>
      <c r="K5950" s="16">
        <f t="shared" si="276"/>
        <v>2522.2399999999998</v>
      </c>
      <c r="L5950" s="16">
        <f t="shared" si="277"/>
        <v>2654.9894736842102</v>
      </c>
      <c r="M5950" s="16">
        <f t="shared" si="278"/>
        <v>3017.0334928229659</v>
      </c>
      <c r="N5950" t="e">
        <f>INDEX(XML!$A$2:$R$782,MATCH(C5950,XML!$D$2:$D$737,0),2)</f>
        <v>#N/A</v>
      </c>
    </row>
    <row r="5951" spans="1:14" ht="45" customHeight="1" x14ac:dyDescent="0.2">
      <c r="A5951">
        <v>1312</v>
      </c>
      <c r="B5951" t="s">
        <v>6957</v>
      </c>
      <c r="C5951" s="15" t="s">
        <v>6958</v>
      </c>
      <c r="D5951" s="15" t="s">
        <v>6959</v>
      </c>
      <c r="E5951">
        <v>2507</v>
      </c>
      <c r="F5951">
        <v>2817</v>
      </c>
      <c r="H5951">
        <v>18</v>
      </c>
      <c r="K5951" s="16">
        <f t="shared" si="276"/>
        <v>2807.84</v>
      </c>
      <c r="L5951" s="16">
        <f t="shared" si="277"/>
        <v>2955.621052631579</v>
      </c>
      <c r="M5951" s="16">
        <f t="shared" si="278"/>
        <v>3358.6602870813399</v>
      </c>
      <c r="N5951" t="e">
        <f>INDEX(XML!$A$2:$R$782,MATCH(C5951,XML!$D$2:$D$737,0),2)</f>
        <v>#N/A</v>
      </c>
    </row>
    <row r="5952" spans="1:14" ht="45" customHeight="1" x14ac:dyDescent="0.2">
      <c r="A5952">
        <v>1313</v>
      </c>
      <c r="B5952" t="s">
        <v>6960</v>
      </c>
      <c r="C5952" s="15" t="s">
        <v>6961</v>
      </c>
      <c r="D5952" s="15" t="s">
        <v>6962</v>
      </c>
      <c r="E5952">
        <v>2230</v>
      </c>
      <c r="F5952">
        <v>2817</v>
      </c>
      <c r="K5952" s="16">
        <f t="shared" si="276"/>
        <v>2497.6</v>
      </c>
      <c r="L5952" s="16">
        <f t="shared" si="277"/>
        <v>2629.0526315789475</v>
      </c>
      <c r="M5952" s="16">
        <f t="shared" si="278"/>
        <v>2987.5598086124405</v>
      </c>
      <c r="N5952" t="e">
        <f>INDEX(XML!$A$2:$R$782,MATCH(C5952,XML!$D$2:$D$737,0),2)</f>
        <v>#N/A</v>
      </c>
    </row>
    <row r="5953" spans="1:14" ht="45" customHeight="1" x14ac:dyDescent="0.2">
      <c r="A5953">
        <v>1934</v>
      </c>
      <c r="B5953" t="s">
        <v>6963</v>
      </c>
      <c r="C5953" s="15" t="s">
        <v>6964</v>
      </c>
      <c r="D5953" s="15" t="s">
        <v>6965</v>
      </c>
      <c r="E5953">
        <v>2230</v>
      </c>
      <c r="F5953">
        <v>3122</v>
      </c>
      <c r="K5953" s="16">
        <f t="shared" si="276"/>
        <v>2497.6</v>
      </c>
      <c r="L5953" s="16">
        <f t="shared" si="277"/>
        <v>2629.0526315789475</v>
      </c>
      <c r="M5953" s="16">
        <f t="shared" si="278"/>
        <v>2987.5598086124405</v>
      </c>
      <c r="N5953" t="e">
        <f>INDEX(XML!$A$2:$R$782,MATCH(C5953,XML!$D$2:$D$737,0),2)</f>
        <v>#N/A</v>
      </c>
    </row>
    <row r="5954" spans="1:14" ht="45" customHeight="1" x14ac:dyDescent="0.2">
      <c r="A5954">
        <v>4315</v>
      </c>
      <c r="B5954" t="s">
        <v>6966</v>
      </c>
      <c r="C5954" s="15" t="s">
        <v>6967</v>
      </c>
      <c r="D5954" s="15" t="s">
        <v>6968</v>
      </c>
      <c r="E5954">
        <v>2300</v>
      </c>
      <c r="F5954">
        <v>3220</v>
      </c>
      <c r="K5954" s="16">
        <f t="shared" si="276"/>
        <v>2576</v>
      </c>
      <c r="L5954" s="16">
        <f t="shared" si="277"/>
        <v>2711.5789473684213</v>
      </c>
      <c r="M5954" s="16">
        <f t="shared" si="278"/>
        <v>3081.3397129186606</v>
      </c>
      <c r="N5954" t="e">
        <f>INDEX(XML!$A$2:$R$782,MATCH(C5954,XML!$D$2:$D$737,0),2)</f>
        <v>#N/A</v>
      </c>
    </row>
    <row r="5955" spans="1:14" ht="56.25" x14ac:dyDescent="0.2">
      <c r="A5955">
        <v>4300</v>
      </c>
      <c r="B5955" t="s">
        <v>6969</v>
      </c>
      <c r="C5955" s="15" t="s">
        <v>6970</v>
      </c>
      <c r="D5955" s="15" t="s">
        <v>6971</v>
      </c>
      <c r="E5955">
        <v>2300</v>
      </c>
      <c r="F5955">
        <v>3220</v>
      </c>
      <c r="K5955" s="16">
        <f t="shared" si="276"/>
        <v>2576</v>
      </c>
      <c r="L5955" s="16">
        <f t="shared" si="277"/>
        <v>2711.5789473684213</v>
      </c>
      <c r="M5955" s="16">
        <f t="shared" si="278"/>
        <v>3081.3397129186606</v>
      </c>
      <c r="N5955" t="e">
        <f>INDEX(XML!$A$2:$R$782,MATCH(C5955,XML!$D$2:$D$737,0),2)</f>
        <v>#N/A</v>
      </c>
    </row>
    <row r="5956" spans="1:14" ht="67.5" x14ac:dyDescent="0.2">
      <c r="A5956">
        <v>4291</v>
      </c>
      <c r="B5956" t="s">
        <v>6972</v>
      </c>
      <c r="C5956" s="15" t="s">
        <v>6973</v>
      </c>
      <c r="D5956" s="15" t="s">
        <v>6974</v>
      </c>
      <c r="E5956">
        <v>2300</v>
      </c>
      <c r="F5956">
        <v>3220</v>
      </c>
      <c r="H5956">
        <v>57</v>
      </c>
      <c r="K5956" s="16">
        <f t="shared" si="276"/>
        <v>2576</v>
      </c>
      <c r="L5956" s="16">
        <f t="shared" si="277"/>
        <v>2711.5789473684213</v>
      </c>
      <c r="M5956" s="16">
        <f t="shared" si="278"/>
        <v>3081.3397129186606</v>
      </c>
      <c r="N5956" t="e">
        <f>INDEX(XML!$A$2:$R$782,MATCH(C5956,XML!$D$2:$D$737,0),2)</f>
        <v>#N/A</v>
      </c>
    </row>
    <row r="5957" spans="1:14" ht="67.5" x14ac:dyDescent="0.2">
      <c r="A5957">
        <v>4309</v>
      </c>
      <c r="B5957" t="s">
        <v>6975</v>
      </c>
      <c r="C5957" s="15" t="s">
        <v>6976</v>
      </c>
      <c r="D5957" s="15" t="s">
        <v>6977</v>
      </c>
      <c r="E5957">
        <v>2300</v>
      </c>
      <c r="F5957">
        <v>3220</v>
      </c>
      <c r="H5957" t="s">
        <v>747</v>
      </c>
      <c r="K5957" s="16">
        <f t="shared" ref="K5957:K6020" si="279">IF(E5957&gt;49999,E5957+E5957*0.07,IF(E5957&lt;=49999,E5957+E5957*0.12))</f>
        <v>2576</v>
      </c>
      <c r="L5957" s="16">
        <f t="shared" ref="L5957:L6020" si="280">K5957*100/95</f>
        <v>2711.5789473684213</v>
      </c>
      <c r="M5957" s="16">
        <f t="shared" ref="M5957:M6020" si="281">IF(COUNTIF(C5957,"*Dahua*"),F5957-10,L5957*100/88)</f>
        <v>3081.3397129186606</v>
      </c>
      <c r="N5957" t="e">
        <f>INDEX(XML!$A$2:$R$782,MATCH(C5957,XML!$D$2:$D$737,0),2)</f>
        <v>#N/A</v>
      </c>
    </row>
    <row r="5958" spans="1:14" ht="45" x14ac:dyDescent="0.2">
      <c r="A5958">
        <v>4319</v>
      </c>
      <c r="B5958" t="s">
        <v>6978</v>
      </c>
      <c r="C5958" s="15" t="s">
        <v>6979</v>
      </c>
      <c r="D5958" s="15" t="s">
        <v>6980</v>
      </c>
      <c r="E5958">
        <v>2952</v>
      </c>
      <c r="F5958">
        <v>3899</v>
      </c>
      <c r="H5958" t="s">
        <v>746</v>
      </c>
      <c r="K5958" s="16">
        <f t="shared" si="279"/>
        <v>3306.24</v>
      </c>
      <c r="L5958" s="16">
        <f t="shared" si="280"/>
        <v>3480.2526315789473</v>
      </c>
      <c r="M5958" s="16">
        <f t="shared" si="281"/>
        <v>3954.8325358851671</v>
      </c>
      <c r="N5958" t="e">
        <f>INDEX(XML!$A$2:$R$782,MATCH(C5958,XML!$D$2:$D$737,0),2)</f>
        <v>#N/A</v>
      </c>
    </row>
    <row r="5959" spans="1:14" ht="45" x14ac:dyDescent="0.2">
      <c r="A5959">
        <v>4327</v>
      </c>
      <c r="B5959" t="s">
        <v>6981</v>
      </c>
      <c r="C5959" s="15" t="s">
        <v>6982</v>
      </c>
      <c r="D5959" s="15" t="s">
        <v>6983</v>
      </c>
      <c r="E5959">
        <v>2785</v>
      </c>
      <c r="F5959">
        <v>3819</v>
      </c>
      <c r="H5959">
        <v>2</v>
      </c>
      <c r="K5959" s="16">
        <f t="shared" si="279"/>
        <v>3119.2</v>
      </c>
      <c r="L5959" s="16">
        <f t="shared" si="280"/>
        <v>3283.3684210526317</v>
      </c>
      <c r="M5959" s="16">
        <f t="shared" si="281"/>
        <v>3731.1004784688994</v>
      </c>
      <c r="N5959" t="e">
        <f>INDEX(XML!$A$2:$R$782,MATCH(C5959,XML!$D$2:$D$737,0),2)</f>
        <v>#N/A</v>
      </c>
    </row>
    <row r="5960" spans="1:14" ht="45" x14ac:dyDescent="0.2">
      <c r="A5960">
        <v>4335</v>
      </c>
      <c r="B5960" t="s">
        <v>6984</v>
      </c>
      <c r="C5960" s="15" t="s">
        <v>6985</v>
      </c>
      <c r="D5960" s="15" t="s">
        <v>6986</v>
      </c>
      <c r="E5960">
        <v>2785</v>
      </c>
      <c r="F5960">
        <v>3819</v>
      </c>
      <c r="H5960" t="s">
        <v>746</v>
      </c>
      <c r="K5960" s="16">
        <f t="shared" si="279"/>
        <v>3119.2</v>
      </c>
      <c r="L5960" s="16">
        <f t="shared" si="280"/>
        <v>3283.3684210526317</v>
      </c>
      <c r="M5960" s="16">
        <f t="shared" si="281"/>
        <v>3731.1004784688994</v>
      </c>
      <c r="N5960" t="e">
        <f>INDEX(XML!$A$2:$R$782,MATCH(C5960,XML!$D$2:$D$737,0),2)</f>
        <v>#N/A</v>
      </c>
    </row>
    <row r="5961" spans="1:14" ht="45" x14ac:dyDescent="0.2">
      <c r="A5961">
        <v>4340</v>
      </c>
      <c r="B5961" t="s">
        <v>6987</v>
      </c>
      <c r="C5961" s="15" t="s">
        <v>6988</v>
      </c>
      <c r="D5961" s="15" t="s">
        <v>6989</v>
      </c>
      <c r="E5961">
        <v>2785</v>
      </c>
      <c r="F5961">
        <v>3819</v>
      </c>
      <c r="H5961" t="s">
        <v>746</v>
      </c>
      <c r="K5961" s="16">
        <f t="shared" si="279"/>
        <v>3119.2</v>
      </c>
      <c r="L5961" s="16">
        <f t="shared" si="280"/>
        <v>3283.3684210526317</v>
      </c>
      <c r="M5961" s="16">
        <f t="shared" si="281"/>
        <v>3731.1004784688994</v>
      </c>
      <c r="N5961" t="e">
        <f>INDEX(XML!$A$2:$R$782,MATCH(C5961,XML!$D$2:$D$737,0),2)</f>
        <v>#N/A</v>
      </c>
    </row>
    <row r="5962" spans="1:14" ht="67.5" x14ac:dyDescent="0.2">
      <c r="A5962">
        <v>4345</v>
      </c>
      <c r="B5962" t="s">
        <v>6990</v>
      </c>
      <c r="C5962" s="15" t="s">
        <v>6991</v>
      </c>
      <c r="D5962" s="15" t="s">
        <v>6992</v>
      </c>
      <c r="E5962">
        <v>2971</v>
      </c>
      <c r="F5962">
        <v>4159</v>
      </c>
      <c r="H5962" t="s">
        <v>746</v>
      </c>
      <c r="K5962" s="16">
        <f t="shared" si="279"/>
        <v>3327.52</v>
      </c>
      <c r="L5962" s="16">
        <f t="shared" si="280"/>
        <v>3502.6526315789474</v>
      </c>
      <c r="M5962" s="16">
        <f t="shared" si="281"/>
        <v>3980.2870813397126</v>
      </c>
      <c r="N5962" t="e">
        <f>INDEX(XML!$A$2:$R$782,MATCH(C5962,XML!$D$2:$D$737,0),2)</f>
        <v>#N/A</v>
      </c>
    </row>
    <row r="5963" spans="1:14" ht="22.5" customHeight="1" x14ac:dyDescent="0.2">
      <c r="A5963">
        <v>1317</v>
      </c>
      <c r="B5963" t="s">
        <v>6993</v>
      </c>
      <c r="C5963" s="15" t="s">
        <v>6994</v>
      </c>
      <c r="D5963" s="15" t="s">
        <v>6995</v>
      </c>
      <c r="E5963">
        <v>3232</v>
      </c>
      <c r="F5963">
        <v>4316</v>
      </c>
      <c r="H5963" t="s">
        <v>746</v>
      </c>
      <c r="K5963" s="16">
        <f t="shared" si="279"/>
        <v>3619.84</v>
      </c>
      <c r="L5963" s="16">
        <f t="shared" si="280"/>
        <v>3810.3578947368419</v>
      </c>
      <c r="M5963" s="16">
        <f t="shared" si="281"/>
        <v>4329.9521531100481</v>
      </c>
      <c r="N5963" t="e">
        <f>INDEX(XML!$A$2:$R$782,MATCH(C5963,XML!$D$2:$D$737,0),2)</f>
        <v>#N/A</v>
      </c>
    </row>
    <row r="5964" spans="1:14" ht="45" x14ac:dyDescent="0.2">
      <c r="A5964">
        <v>614</v>
      </c>
      <c r="B5964" t="s">
        <v>6996</v>
      </c>
      <c r="C5964" s="15" t="s">
        <v>6997</v>
      </c>
      <c r="D5964" s="15" t="s">
        <v>6998</v>
      </c>
      <c r="E5964">
        <v>3362</v>
      </c>
      <c r="F5964">
        <v>4008</v>
      </c>
      <c r="H5964">
        <v>46</v>
      </c>
      <c r="K5964" s="16">
        <f t="shared" si="279"/>
        <v>3765.44</v>
      </c>
      <c r="L5964" s="16">
        <f t="shared" si="280"/>
        <v>3963.621052631579</v>
      </c>
      <c r="M5964" s="16">
        <f t="shared" si="281"/>
        <v>4504.1148325358854</v>
      </c>
      <c r="N5964" t="e">
        <f>INDEX(XML!$A$2:$R$782,MATCH(C5964,XML!$D$2:$D$737,0),2)</f>
        <v>#N/A</v>
      </c>
    </row>
    <row r="5965" spans="1:14" ht="22.5" customHeight="1" x14ac:dyDescent="0.2">
      <c r="A5965">
        <v>613</v>
      </c>
      <c r="B5965" t="s">
        <v>6999</v>
      </c>
      <c r="C5965" s="15" t="s">
        <v>7000</v>
      </c>
      <c r="D5965" s="15" t="s">
        <v>7001</v>
      </c>
      <c r="E5965">
        <v>3232</v>
      </c>
      <c r="F5965">
        <v>4008</v>
      </c>
      <c r="H5965">
        <v>38</v>
      </c>
      <c r="K5965" s="16">
        <f t="shared" si="279"/>
        <v>3619.84</v>
      </c>
      <c r="L5965" s="16">
        <f t="shared" si="280"/>
        <v>3810.3578947368419</v>
      </c>
      <c r="M5965" s="16">
        <f t="shared" si="281"/>
        <v>4329.9521531100481</v>
      </c>
      <c r="N5965" t="e">
        <f>INDEX(XML!$A$2:$R$782,MATCH(C5965,XML!$D$2:$D$737,0),2)</f>
        <v>#N/A</v>
      </c>
    </row>
    <row r="5966" spans="1:14" ht="45" x14ac:dyDescent="0.2">
      <c r="A5966">
        <v>1935</v>
      </c>
      <c r="B5966" t="s">
        <v>7002</v>
      </c>
      <c r="C5966" s="15" t="s">
        <v>7003</v>
      </c>
      <c r="D5966" s="15" t="s">
        <v>7004</v>
      </c>
      <c r="E5966">
        <v>3232</v>
      </c>
      <c r="F5966">
        <v>4564</v>
      </c>
      <c r="H5966" t="s">
        <v>746</v>
      </c>
      <c r="K5966" s="16">
        <f t="shared" si="279"/>
        <v>3619.84</v>
      </c>
      <c r="L5966" s="16">
        <f t="shared" si="280"/>
        <v>3810.3578947368419</v>
      </c>
      <c r="M5966" s="16">
        <f t="shared" si="281"/>
        <v>4329.9521531100481</v>
      </c>
      <c r="N5966" t="e">
        <f>INDEX(XML!$A$2:$R$782,MATCH(C5966,XML!$D$2:$D$737,0),2)</f>
        <v>#N/A</v>
      </c>
    </row>
    <row r="5967" spans="1:14" ht="67.5" x14ac:dyDescent="0.2">
      <c r="A5967">
        <v>4316</v>
      </c>
      <c r="B5967" t="s">
        <v>7005</v>
      </c>
      <c r="C5967" s="15" t="s">
        <v>7006</v>
      </c>
      <c r="D5967" s="15" t="s">
        <v>7007</v>
      </c>
      <c r="E5967">
        <v>2752</v>
      </c>
      <c r="F5967">
        <v>3853</v>
      </c>
      <c r="K5967" s="16">
        <f t="shared" si="279"/>
        <v>3082.24</v>
      </c>
      <c r="L5967" s="16">
        <f t="shared" si="280"/>
        <v>3244.4631578947369</v>
      </c>
      <c r="M5967" s="16">
        <f t="shared" si="281"/>
        <v>3686.8899521531102</v>
      </c>
      <c r="N5967" t="e">
        <f>INDEX(XML!$A$2:$R$782,MATCH(C5967,XML!$D$2:$D$737,0),2)</f>
        <v>#N/A</v>
      </c>
    </row>
    <row r="5968" spans="1:14" ht="56.25" x14ac:dyDescent="0.2">
      <c r="A5968">
        <v>4301</v>
      </c>
      <c r="B5968" t="s">
        <v>7008</v>
      </c>
      <c r="C5968" s="15" t="s">
        <v>7009</v>
      </c>
      <c r="D5968" s="15" t="s">
        <v>7010</v>
      </c>
      <c r="E5968">
        <v>2752</v>
      </c>
      <c r="F5968">
        <v>3692</v>
      </c>
      <c r="H5968" t="s">
        <v>746</v>
      </c>
      <c r="K5968" s="16">
        <f t="shared" si="279"/>
        <v>3082.24</v>
      </c>
      <c r="L5968" s="16">
        <f t="shared" si="280"/>
        <v>3244.4631578947369</v>
      </c>
      <c r="M5968" s="16">
        <f t="shared" si="281"/>
        <v>3686.8899521531102</v>
      </c>
      <c r="N5968" t="e">
        <f>INDEX(XML!$A$2:$R$782,MATCH(C5968,XML!$D$2:$D$737,0),2)</f>
        <v>#N/A</v>
      </c>
    </row>
    <row r="5969" spans="1:14" ht="67.5" x14ac:dyDescent="0.2">
      <c r="A5969">
        <v>4292</v>
      </c>
      <c r="B5969" t="s">
        <v>7011</v>
      </c>
      <c r="C5969" s="15" t="s">
        <v>7012</v>
      </c>
      <c r="D5969" s="15" t="s">
        <v>7013</v>
      </c>
      <c r="E5969">
        <v>2752</v>
      </c>
      <c r="F5969">
        <v>3692</v>
      </c>
      <c r="H5969" t="s">
        <v>746</v>
      </c>
      <c r="K5969" s="16">
        <f t="shared" si="279"/>
        <v>3082.24</v>
      </c>
      <c r="L5969" s="16">
        <f t="shared" si="280"/>
        <v>3244.4631578947369</v>
      </c>
      <c r="M5969" s="16">
        <f t="shared" si="281"/>
        <v>3686.8899521531102</v>
      </c>
      <c r="N5969" t="e">
        <f>INDEX(XML!$A$2:$R$782,MATCH(C5969,XML!$D$2:$D$737,0),2)</f>
        <v>#N/A</v>
      </c>
    </row>
    <row r="5970" spans="1:14" ht="67.5" x14ac:dyDescent="0.2">
      <c r="A5970">
        <v>4310</v>
      </c>
      <c r="B5970" t="s">
        <v>7014</v>
      </c>
      <c r="C5970" s="15" t="s">
        <v>7015</v>
      </c>
      <c r="D5970" s="15" t="s">
        <v>7016</v>
      </c>
      <c r="E5970">
        <v>2752</v>
      </c>
      <c r="F5970">
        <v>3835</v>
      </c>
      <c r="H5970" t="s">
        <v>746</v>
      </c>
      <c r="K5970" s="16">
        <f t="shared" si="279"/>
        <v>3082.24</v>
      </c>
      <c r="L5970" s="16">
        <f t="shared" si="280"/>
        <v>3244.4631578947369</v>
      </c>
      <c r="M5970" s="16">
        <f t="shared" si="281"/>
        <v>3686.8899521531102</v>
      </c>
      <c r="N5970" t="e">
        <f>INDEX(XML!$A$2:$R$782,MATCH(C5970,XML!$D$2:$D$737,0),2)</f>
        <v>#N/A</v>
      </c>
    </row>
    <row r="5971" spans="1:14" ht="22.5" customHeight="1" x14ac:dyDescent="0.2">
      <c r="A5971">
        <v>4320</v>
      </c>
      <c r="B5971" t="s">
        <v>7017</v>
      </c>
      <c r="C5971" s="15" t="s">
        <v>7018</v>
      </c>
      <c r="D5971" s="15" t="s">
        <v>7019</v>
      </c>
      <c r="E5971">
        <v>3680</v>
      </c>
      <c r="F5971">
        <v>5097</v>
      </c>
      <c r="H5971">
        <v>2</v>
      </c>
      <c r="K5971" s="16">
        <f t="shared" si="279"/>
        <v>4121.6000000000004</v>
      </c>
      <c r="L5971" s="16">
        <f t="shared" si="280"/>
        <v>4338.5263157894742</v>
      </c>
      <c r="M5971" s="16">
        <f t="shared" si="281"/>
        <v>4930.1435406698574</v>
      </c>
      <c r="N5971" t="e">
        <f>INDEX(XML!$A$2:$R$782,MATCH(C5971,XML!$D$2:$D$737,0),2)</f>
        <v>#N/A</v>
      </c>
    </row>
    <row r="5972" spans="1:14" ht="45" x14ac:dyDescent="0.2">
      <c r="A5972">
        <v>4328</v>
      </c>
      <c r="B5972" t="s">
        <v>7020</v>
      </c>
      <c r="C5972" s="15" t="s">
        <v>7021</v>
      </c>
      <c r="D5972" s="15" t="s">
        <v>7022</v>
      </c>
      <c r="E5972">
        <v>3680</v>
      </c>
      <c r="F5972">
        <v>5152</v>
      </c>
      <c r="H5972">
        <v>38</v>
      </c>
      <c r="K5972" s="16">
        <f t="shared" si="279"/>
        <v>4121.6000000000004</v>
      </c>
      <c r="L5972" s="16">
        <f t="shared" si="280"/>
        <v>4338.5263157894742</v>
      </c>
      <c r="M5972" s="16">
        <f t="shared" si="281"/>
        <v>4930.1435406698574</v>
      </c>
      <c r="N5972" t="e">
        <f>INDEX(XML!$A$2:$R$782,MATCH(C5972,XML!$D$2:$D$737,0),2)</f>
        <v>#N/A</v>
      </c>
    </row>
    <row r="5973" spans="1:14" ht="22.5" customHeight="1" x14ac:dyDescent="0.2">
      <c r="A5973">
        <v>1942</v>
      </c>
      <c r="B5973" t="s">
        <v>7023</v>
      </c>
      <c r="C5973" s="15" t="s">
        <v>7024</v>
      </c>
      <c r="D5973" s="15" t="s">
        <v>7025</v>
      </c>
      <c r="E5973">
        <v>4955</v>
      </c>
      <c r="F5973">
        <v>6937</v>
      </c>
      <c r="H5973" t="s">
        <v>746</v>
      </c>
      <c r="K5973" s="16">
        <f t="shared" si="279"/>
        <v>5549.6</v>
      </c>
      <c r="L5973" s="16">
        <f t="shared" si="280"/>
        <v>5841.6842105263158</v>
      </c>
      <c r="M5973" s="16">
        <f t="shared" si="281"/>
        <v>6638.2775119617227</v>
      </c>
      <c r="N5973" t="e">
        <f>INDEX(XML!$A$2:$R$782,MATCH(C5973,XML!$D$2:$D$737,0),2)</f>
        <v>#N/A</v>
      </c>
    </row>
    <row r="5974" spans="1:14" ht="22.5" customHeight="1" x14ac:dyDescent="0.2">
      <c r="A5974">
        <v>4317</v>
      </c>
      <c r="B5974" t="s">
        <v>7026</v>
      </c>
      <c r="C5974" s="15" t="s">
        <v>7027</v>
      </c>
      <c r="D5974" s="15" t="s">
        <v>7028</v>
      </c>
      <c r="E5974">
        <v>4210</v>
      </c>
      <c r="F5974">
        <v>5680</v>
      </c>
      <c r="H5974">
        <v>21</v>
      </c>
      <c r="K5974" s="16">
        <f t="shared" si="279"/>
        <v>4715.2</v>
      </c>
      <c r="L5974" s="16">
        <f t="shared" si="280"/>
        <v>4963.3684210526317</v>
      </c>
      <c r="M5974" s="16">
        <f t="shared" si="281"/>
        <v>5640.1913875598084</v>
      </c>
      <c r="N5974" t="e">
        <f>INDEX(XML!$A$2:$R$782,MATCH(C5974,XML!$D$2:$D$737,0),2)</f>
        <v>#N/A</v>
      </c>
    </row>
    <row r="5975" spans="1:14" ht="56.25" x14ac:dyDescent="0.2">
      <c r="A5975">
        <v>4302</v>
      </c>
      <c r="B5975" t="s">
        <v>7029</v>
      </c>
      <c r="C5975" s="15" t="s">
        <v>7030</v>
      </c>
      <c r="D5975" s="15" t="s">
        <v>7031</v>
      </c>
      <c r="E5975">
        <v>4210</v>
      </c>
      <c r="F5975">
        <v>5680</v>
      </c>
      <c r="K5975" s="16">
        <f t="shared" si="279"/>
        <v>4715.2</v>
      </c>
      <c r="L5975" s="16">
        <f t="shared" si="280"/>
        <v>4963.3684210526317</v>
      </c>
      <c r="M5975" s="16">
        <f t="shared" si="281"/>
        <v>5640.1913875598084</v>
      </c>
      <c r="N5975" t="e">
        <f>INDEX(XML!$A$2:$R$782,MATCH(C5975,XML!$D$2:$D$737,0),2)</f>
        <v>#N/A</v>
      </c>
    </row>
    <row r="5976" spans="1:14" ht="67.5" x14ac:dyDescent="0.2">
      <c r="A5976">
        <v>4293</v>
      </c>
      <c r="B5976" t="s">
        <v>7032</v>
      </c>
      <c r="C5976" s="15" t="s">
        <v>7033</v>
      </c>
      <c r="D5976" s="15" t="s">
        <v>7034</v>
      </c>
      <c r="E5976">
        <v>4210</v>
      </c>
      <c r="F5976">
        <v>5894</v>
      </c>
      <c r="H5976">
        <v>2</v>
      </c>
      <c r="K5976" s="16">
        <f t="shared" si="279"/>
        <v>4715.2</v>
      </c>
      <c r="L5976" s="16">
        <f t="shared" si="280"/>
        <v>4963.3684210526317</v>
      </c>
      <c r="M5976" s="16">
        <f t="shared" si="281"/>
        <v>5640.1913875598084</v>
      </c>
      <c r="N5976" t="e">
        <f>INDEX(XML!$A$2:$R$782,MATCH(C5976,XML!$D$2:$D$737,0),2)</f>
        <v>#N/A</v>
      </c>
    </row>
    <row r="5977" spans="1:14" ht="67.5" x14ac:dyDescent="0.2">
      <c r="A5977">
        <v>4311</v>
      </c>
      <c r="B5977" t="s">
        <v>7035</v>
      </c>
      <c r="C5977" s="15" t="s">
        <v>7036</v>
      </c>
      <c r="D5977" s="15" t="s">
        <v>7037</v>
      </c>
      <c r="E5977">
        <v>4210</v>
      </c>
      <c r="F5977">
        <v>5769</v>
      </c>
      <c r="H5977" t="s">
        <v>746</v>
      </c>
      <c r="K5977" s="16">
        <f t="shared" si="279"/>
        <v>4715.2</v>
      </c>
      <c r="L5977" s="16">
        <f t="shared" si="280"/>
        <v>4963.3684210526317</v>
      </c>
      <c r="M5977" s="16">
        <f t="shared" si="281"/>
        <v>5640.1913875598084</v>
      </c>
      <c r="N5977" t="e">
        <f>INDEX(XML!$A$2:$R$782,MATCH(C5977,XML!$D$2:$D$737,0),2)</f>
        <v>#N/A</v>
      </c>
    </row>
    <row r="5978" spans="1:14" ht="45" x14ac:dyDescent="0.2">
      <c r="A5978">
        <v>4321</v>
      </c>
      <c r="B5978" t="s">
        <v>7038</v>
      </c>
      <c r="C5978" s="15" t="s">
        <v>7039</v>
      </c>
      <c r="D5978" s="15" t="s">
        <v>7040</v>
      </c>
      <c r="E5978">
        <v>5626</v>
      </c>
      <c r="F5978">
        <v>7876</v>
      </c>
      <c r="H5978" t="s">
        <v>746</v>
      </c>
      <c r="K5978" s="16">
        <f t="shared" si="279"/>
        <v>6301.12</v>
      </c>
      <c r="L5978" s="16">
        <f t="shared" si="280"/>
        <v>6632.757894736842</v>
      </c>
      <c r="M5978" s="16">
        <f t="shared" si="281"/>
        <v>7537.2248803827742</v>
      </c>
      <c r="N5978" t="e">
        <f>INDEX(XML!$A$2:$R$782,MATCH(C5978,XML!$D$2:$D$737,0),2)</f>
        <v>#N/A</v>
      </c>
    </row>
    <row r="5979" spans="1:14" ht="22.5" customHeight="1" x14ac:dyDescent="0.2">
      <c r="A5979">
        <v>4329</v>
      </c>
      <c r="B5979" t="s">
        <v>7041</v>
      </c>
      <c r="C5979" s="15" t="s">
        <v>7042</v>
      </c>
      <c r="D5979" s="15" t="s">
        <v>7043</v>
      </c>
      <c r="E5979">
        <v>5626</v>
      </c>
      <c r="F5979">
        <v>7718</v>
      </c>
      <c r="H5979" t="s">
        <v>746</v>
      </c>
      <c r="K5979" s="16">
        <f t="shared" si="279"/>
        <v>6301.12</v>
      </c>
      <c r="L5979" s="16">
        <f t="shared" si="280"/>
        <v>6632.757894736842</v>
      </c>
      <c r="M5979" s="16">
        <f t="shared" si="281"/>
        <v>7537.2248803827742</v>
      </c>
      <c r="N5979" t="e">
        <f>INDEX(XML!$A$2:$R$782,MATCH(C5979,XML!$D$2:$D$737,0),2)</f>
        <v>#N/A</v>
      </c>
    </row>
    <row r="5980" spans="1:14" ht="33.75" customHeight="1" x14ac:dyDescent="0.2">
      <c r="A5980">
        <v>1943</v>
      </c>
      <c r="B5980" t="s">
        <v>7044</v>
      </c>
      <c r="C5980" s="15" t="s">
        <v>7045</v>
      </c>
      <c r="D5980" s="15" t="s">
        <v>7046</v>
      </c>
      <c r="E5980">
        <v>6568</v>
      </c>
      <c r="F5980">
        <v>9195</v>
      </c>
      <c r="H5980">
        <v>47</v>
      </c>
      <c r="K5980" s="16">
        <f t="shared" si="279"/>
        <v>7356.16</v>
      </c>
      <c r="L5980" s="16">
        <f t="shared" si="280"/>
        <v>7743.3263157894735</v>
      </c>
      <c r="M5980" s="16">
        <f t="shared" si="281"/>
        <v>8799.2344497607646</v>
      </c>
      <c r="N5980" t="e">
        <f>INDEX(XML!$A$2:$R$782,MATCH(C5980,XML!$D$2:$D$737,0),2)</f>
        <v>#N/A</v>
      </c>
    </row>
    <row r="5981" spans="1:14" ht="45" x14ac:dyDescent="0.2">
      <c r="A5981">
        <v>4322</v>
      </c>
      <c r="B5981" t="s">
        <v>7047</v>
      </c>
      <c r="C5981" s="15" t="s">
        <v>7048</v>
      </c>
      <c r="D5981" s="15" t="s">
        <v>7049</v>
      </c>
      <c r="E5981">
        <v>7195</v>
      </c>
      <c r="F5981">
        <v>10073</v>
      </c>
      <c r="H5981">
        <v>5</v>
      </c>
      <c r="K5981" s="16">
        <f t="shared" si="279"/>
        <v>8058.4</v>
      </c>
      <c r="L5981" s="16">
        <f t="shared" si="280"/>
        <v>8482.5263157894733</v>
      </c>
      <c r="M5981" s="16">
        <f t="shared" si="281"/>
        <v>9639.2344497607646</v>
      </c>
      <c r="N5981" t="e">
        <f>INDEX(XML!$A$2:$R$782,MATCH(C5981,XML!$D$2:$D$737,0),2)</f>
        <v>#N/A</v>
      </c>
    </row>
    <row r="5982" spans="1:14" ht="45" x14ac:dyDescent="0.2">
      <c r="A5982">
        <v>4330</v>
      </c>
      <c r="B5982" t="s">
        <v>7050</v>
      </c>
      <c r="C5982" s="15" t="s">
        <v>7051</v>
      </c>
      <c r="D5982" s="15" t="s">
        <v>7052</v>
      </c>
      <c r="E5982">
        <v>7195</v>
      </c>
      <c r="F5982">
        <v>10059</v>
      </c>
      <c r="H5982" t="s">
        <v>746</v>
      </c>
      <c r="K5982" s="16">
        <f t="shared" si="279"/>
        <v>8058.4</v>
      </c>
      <c r="L5982" s="16">
        <f t="shared" si="280"/>
        <v>8482.5263157894733</v>
      </c>
      <c r="M5982" s="16">
        <f t="shared" si="281"/>
        <v>9639.2344497607646</v>
      </c>
      <c r="N5982" t="e">
        <f>INDEX(XML!$A$2:$R$782,MATCH(C5982,XML!$D$2:$D$737,0),2)</f>
        <v>#N/A</v>
      </c>
    </row>
    <row r="5983" spans="1:14" ht="15.75" x14ac:dyDescent="0.25">
      <c r="A5983" s="184" t="s">
        <v>7059</v>
      </c>
      <c r="B5983" s="184"/>
      <c r="C5983" s="185"/>
      <c r="D5983" s="185"/>
      <c r="E5983" s="184"/>
      <c r="F5983" s="184"/>
      <c r="G5983" s="184"/>
      <c r="H5983" s="184"/>
      <c r="I5983" s="184"/>
      <c r="J5983" s="184"/>
      <c r="K5983" s="16">
        <f t="shared" si="279"/>
        <v>0</v>
      </c>
      <c r="L5983" s="16">
        <f t="shared" si="280"/>
        <v>0</v>
      </c>
      <c r="M5983" s="16">
        <f t="shared" si="281"/>
        <v>0</v>
      </c>
      <c r="N5983" t="e">
        <f>INDEX(XML!$A$2:$R$782,MATCH(C5983,XML!$D$2:$D$737,0),2)</f>
        <v>#N/A</v>
      </c>
    </row>
    <row r="5984" spans="1:14" ht="45" x14ac:dyDescent="0.2">
      <c r="A5984">
        <v>1412</v>
      </c>
      <c r="B5984" t="s">
        <v>7082</v>
      </c>
      <c r="C5984" s="15" t="s">
        <v>7083</v>
      </c>
      <c r="D5984" s="15" t="s">
        <v>7084</v>
      </c>
      <c r="E5984">
        <v>12</v>
      </c>
      <c r="F5984">
        <v>17</v>
      </c>
      <c r="H5984">
        <v>13000</v>
      </c>
      <c r="K5984" s="16">
        <f t="shared" si="279"/>
        <v>13.44</v>
      </c>
      <c r="L5984" s="16">
        <f t="shared" si="280"/>
        <v>14.147368421052631</v>
      </c>
      <c r="M5984" s="16">
        <f t="shared" si="281"/>
        <v>16.076555023923444</v>
      </c>
      <c r="N5984" t="e">
        <f>INDEX(XML!$A$2:$R$782,MATCH(C5984,XML!$D$2:$D$737,0),2)</f>
        <v>#N/A</v>
      </c>
    </row>
    <row r="5985" spans="1:14" ht="45" x14ac:dyDescent="0.2">
      <c r="A5985">
        <v>564</v>
      </c>
      <c r="B5985" t="s">
        <v>42060</v>
      </c>
      <c r="C5985" s="15" t="s">
        <v>42061</v>
      </c>
      <c r="D5985" s="15" t="s">
        <v>42062</v>
      </c>
      <c r="E5985">
        <v>12</v>
      </c>
      <c r="F5985">
        <v>16</v>
      </c>
      <c r="H5985">
        <v>12000</v>
      </c>
      <c r="K5985" s="16">
        <f t="shared" si="279"/>
        <v>13.44</v>
      </c>
      <c r="L5985" s="16">
        <f t="shared" si="280"/>
        <v>14.147368421052631</v>
      </c>
      <c r="M5985" s="16">
        <f t="shared" si="281"/>
        <v>16.076555023923444</v>
      </c>
      <c r="N5985" t="e">
        <f>INDEX(XML!$A$2:$R$782,MATCH(C5985,XML!$D$2:$D$737,0),2)</f>
        <v>#N/A</v>
      </c>
    </row>
    <row r="5986" spans="1:14" ht="45" x14ac:dyDescent="0.2">
      <c r="A5986">
        <v>168</v>
      </c>
      <c r="B5986" t="s">
        <v>7060</v>
      </c>
      <c r="C5986" s="15" t="s">
        <v>7061</v>
      </c>
      <c r="D5986" s="15" t="s">
        <v>7062</v>
      </c>
      <c r="E5986">
        <v>12</v>
      </c>
      <c r="F5986">
        <v>16</v>
      </c>
      <c r="H5986" t="s">
        <v>17897</v>
      </c>
      <c r="K5986" s="16">
        <f t="shared" si="279"/>
        <v>13.44</v>
      </c>
      <c r="L5986" s="16">
        <f t="shared" si="280"/>
        <v>14.147368421052631</v>
      </c>
      <c r="M5986" s="16">
        <f t="shared" si="281"/>
        <v>16.076555023923444</v>
      </c>
      <c r="N5986" t="e">
        <f>INDEX(XML!$A$2:$R$782,MATCH(C5986,XML!$D$2:$D$737,0),2)</f>
        <v>#N/A</v>
      </c>
    </row>
    <row r="5987" spans="1:14" ht="56.25" customHeight="1" x14ac:dyDescent="0.2">
      <c r="A5987">
        <v>7276</v>
      </c>
      <c r="B5987" t="s">
        <v>7066</v>
      </c>
      <c r="C5987" s="15" t="s">
        <v>7067</v>
      </c>
      <c r="D5987" s="15" t="s">
        <v>7068</v>
      </c>
      <c r="E5987">
        <v>21</v>
      </c>
      <c r="F5987">
        <v>30</v>
      </c>
      <c r="H5987" t="s">
        <v>7069</v>
      </c>
      <c r="K5987" s="16">
        <f t="shared" si="279"/>
        <v>23.52</v>
      </c>
      <c r="L5987" s="16">
        <f t="shared" si="280"/>
        <v>24.757894736842104</v>
      </c>
      <c r="M5987" s="16">
        <f t="shared" si="281"/>
        <v>28.133971291866029</v>
      </c>
      <c r="N5987" t="e">
        <f>INDEX(XML!$A$2:$R$782,MATCH(C5987,XML!$D$2:$D$737,0),2)</f>
        <v>#N/A</v>
      </c>
    </row>
    <row r="5988" spans="1:14" ht="56.25" x14ac:dyDescent="0.2">
      <c r="A5988">
        <v>8796</v>
      </c>
      <c r="B5988" t="s">
        <v>7070</v>
      </c>
      <c r="C5988" s="15" t="s">
        <v>7071</v>
      </c>
      <c r="D5988" s="15" t="s">
        <v>7072</v>
      </c>
      <c r="E5988">
        <v>52</v>
      </c>
      <c r="F5988">
        <v>68</v>
      </c>
      <c r="H5988" t="s">
        <v>7069</v>
      </c>
      <c r="K5988" s="16">
        <f t="shared" si="279"/>
        <v>58.24</v>
      </c>
      <c r="L5988" s="16">
        <f t="shared" si="280"/>
        <v>61.305263157894736</v>
      </c>
      <c r="M5988" s="16">
        <f t="shared" si="281"/>
        <v>69.665071770334919</v>
      </c>
      <c r="N5988" t="e">
        <f>INDEX(XML!$A$2:$R$782,MATCH(C5988,XML!$D$2:$D$737,0),2)</f>
        <v>#N/A</v>
      </c>
    </row>
    <row r="5989" spans="1:14" ht="45" customHeight="1" x14ac:dyDescent="0.2">
      <c r="A5989">
        <v>13709</v>
      </c>
      <c r="B5989" t="s">
        <v>7063</v>
      </c>
      <c r="C5989" s="15" t="s">
        <v>7064</v>
      </c>
      <c r="D5989" s="15" t="s">
        <v>7065</v>
      </c>
      <c r="E5989">
        <v>21</v>
      </c>
      <c r="F5989">
        <v>27</v>
      </c>
      <c r="H5989" t="s">
        <v>7069</v>
      </c>
      <c r="K5989" s="16">
        <f t="shared" si="279"/>
        <v>23.52</v>
      </c>
      <c r="L5989" s="16">
        <f t="shared" si="280"/>
        <v>24.757894736842104</v>
      </c>
      <c r="M5989" s="16">
        <f t="shared" si="281"/>
        <v>28.133971291866029</v>
      </c>
      <c r="N5989" t="e">
        <f>INDEX(XML!$A$2:$R$782,MATCH(C5989,XML!$D$2:$D$737,0),2)</f>
        <v>#N/A</v>
      </c>
    </row>
    <row r="5990" spans="1:14" ht="45" customHeight="1" x14ac:dyDescent="0.2">
      <c r="A5990">
        <v>2074</v>
      </c>
      <c r="B5990" t="s">
        <v>7073</v>
      </c>
      <c r="C5990" s="15" t="s">
        <v>7074</v>
      </c>
      <c r="D5990" s="15" t="s">
        <v>7075</v>
      </c>
      <c r="E5990">
        <v>64</v>
      </c>
      <c r="F5990">
        <v>83</v>
      </c>
      <c r="K5990" s="16">
        <f t="shared" si="279"/>
        <v>71.680000000000007</v>
      </c>
      <c r="L5990" s="16">
        <f t="shared" si="280"/>
        <v>75.452631578947376</v>
      </c>
      <c r="M5990" s="16">
        <f t="shared" si="281"/>
        <v>85.74162679425838</v>
      </c>
      <c r="N5990" t="e">
        <f>INDEX(XML!$A$2:$R$782,MATCH(C5990,XML!$D$2:$D$737,0),2)</f>
        <v>#N/A</v>
      </c>
    </row>
    <row r="5991" spans="1:14" ht="56.25" x14ac:dyDescent="0.2">
      <c r="A5991">
        <v>2075</v>
      </c>
      <c r="B5991" t="s">
        <v>7076</v>
      </c>
      <c r="C5991" s="15" t="s">
        <v>7077</v>
      </c>
      <c r="D5991" s="15" t="s">
        <v>7078</v>
      </c>
      <c r="E5991">
        <v>94</v>
      </c>
      <c r="F5991">
        <v>122</v>
      </c>
      <c r="H5991" t="s">
        <v>7069</v>
      </c>
      <c r="K5991" s="16">
        <f t="shared" si="279"/>
        <v>105.28</v>
      </c>
      <c r="L5991" s="16">
        <f t="shared" si="280"/>
        <v>110.82105263157895</v>
      </c>
      <c r="M5991" s="16">
        <f t="shared" si="281"/>
        <v>125.93301435406698</v>
      </c>
      <c r="N5991" t="e">
        <f>INDEX(XML!$A$2:$R$782,MATCH(C5991,XML!$D$2:$D$737,0),2)</f>
        <v>#N/A</v>
      </c>
    </row>
    <row r="5992" spans="1:14" ht="56.25" x14ac:dyDescent="0.2">
      <c r="A5992">
        <v>13461</v>
      </c>
      <c r="B5992" t="s">
        <v>7079</v>
      </c>
      <c r="C5992" s="15" t="s">
        <v>7080</v>
      </c>
      <c r="D5992" s="15" t="s">
        <v>7081</v>
      </c>
      <c r="E5992">
        <v>269</v>
      </c>
      <c r="F5992">
        <v>350</v>
      </c>
      <c r="K5992" s="16">
        <f t="shared" si="279"/>
        <v>301.27999999999997</v>
      </c>
      <c r="L5992" s="16">
        <f t="shared" si="280"/>
        <v>317.1368421052631</v>
      </c>
      <c r="M5992" s="16">
        <f t="shared" si="281"/>
        <v>360.38277511961718</v>
      </c>
      <c r="N5992" t="e">
        <f>INDEX(XML!$A$2:$R$782,MATCH(C5992,XML!$D$2:$D$737,0),2)</f>
        <v>#N/A</v>
      </c>
    </row>
    <row r="5993" spans="1:14" ht="67.5" x14ac:dyDescent="0.2">
      <c r="A5993">
        <v>58099</v>
      </c>
      <c r="B5993" t="s">
        <v>16782</v>
      </c>
      <c r="C5993" s="15" t="s">
        <v>16783</v>
      </c>
      <c r="D5993" s="15" t="s">
        <v>16784</v>
      </c>
      <c r="E5993">
        <v>2300</v>
      </c>
      <c r="F5993">
        <v>2995</v>
      </c>
      <c r="H5993" t="s">
        <v>746</v>
      </c>
      <c r="K5993" s="16">
        <f t="shared" si="279"/>
        <v>2576</v>
      </c>
      <c r="L5993" s="16">
        <f t="shared" si="280"/>
        <v>2711.5789473684213</v>
      </c>
      <c r="M5993" s="16">
        <f t="shared" si="281"/>
        <v>2985</v>
      </c>
      <c r="N5993" t="e">
        <f>INDEX(XML!$A$2:$R$782,MATCH(C5993,XML!$D$2:$D$737,0),2)</f>
        <v>#N/A</v>
      </c>
    </row>
    <row r="5994" spans="1:14" ht="56.25" x14ac:dyDescent="0.2">
      <c r="A5994">
        <v>69811</v>
      </c>
      <c r="B5994" t="s">
        <v>28522</v>
      </c>
      <c r="C5994" s="15" t="s">
        <v>28523</v>
      </c>
      <c r="D5994" s="15" t="s">
        <v>28524</v>
      </c>
      <c r="E5994">
        <v>2500</v>
      </c>
      <c r="F5994">
        <v>3200</v>
      </c>
      <c r="K5994" s="16">
        <f t="shared" si="279"/>
        <v>2800</v>
      </c>
      <c r="L5994" s="16">
        <f t="shared" si="280"/>
        <v>2947.3684210526317</v>
      </c>
      <c r="M5994" s="16">
        <f t="shared" si="281"/>
        <v>3190</v>
      </c>
      <c r="N5994" t="e">
        <f>INDEX(XML!$A$2:$R$782,MATCH(C5994,XML!$D$2:$D$737,0),2)</f>
        <v>#N/A</v>
      </c>
    </row>
    <row r="5995" spans="1:14" ht="56.25" x14ac:dyDescent="0.2">
      <c r="A5995">
        <v>70175</v>
      </c>
      <c r="B5995" t="s">
        <v>26765</v>
      </c>
      <c r="C5995" s="15" t="s">
        <v>26766</v>
      </c>
      <c r="D5995" s="15" t="s">
        <v>26767</v>
      </c>
      <c r="E5995">
        <v>18210</v>
      </c>
      <c r="F5995">
        <v>21852</v>
      </c>
      <c r="H5995">
        <v>10</v>
      </c>
      <c r="K5995" s="16">
        <f t="shared" si="279"/>
        <v>20395.2</v>
      </c>
      <c r="L5995" s="16">
        <f t="shared" si="280"/>
        <v>21468.63157894737</v>
      </c>
      <c r="M5995" s="16">
        <f t="shared" si="281"/>
        <v>24396.172248803832</v>
      </c>
      <c r="N5995" t="e">
        <f>INDEX(XML!$A$2:$R$782,MATCH(C5995,XML!$D$2:$D$737,0),2)</f>
        <v>#N/A</v>
      </c>
    </row>
    <row r="5996" spans="1:14" ht="45" customHeight="1" x14ac:dyDescent="0.2">
      <c r="A5996">
        <v>83766</v>
      </c>
      <c r="B5996" t="s">
        <v>47301</v>
      </c>
      <c r="C5996" s="15" t="s">
        <v>47302</v>
      </c>
      <c r="D5996" s="15" t="s">
        <v>47303</v>
      </c>
      <c r="E5996">
        <v>17525</v>
      </c>
      <c r="F5996">
        <v>21000</v>
      </c>
      <c r="K5996" s="16">
        <f t="shared" si="279"/>
        <v>19628</v>
      </c>
      <c r="L5996" s="16">
        <f t="shared" si="280"/>
        <v>20661.052631578947</v>
      </c>
      <c r="M5996" s="16">
        <f t="shared" si="281"/>
        <v>23478.468899521529</v>
      </c>
      <c r="N5996" t="e">
        <f>INDEX(XML!$A$2:$R$782,MATCH(C5996,XML!$D$2:$D$737,0),2)</f>
        <v>#N/A</v>
      </c>
    </row>
    <row r="5997" spans="1:14" ht="45" customHeight="1" x14ac:dyDescent="0.25">
      <c r="A5997" s="184" t="s">
        <v>7085</v>
      </c>
      <c r="B5997" s="184"/>
      <c r="C5997" s="185"/>
      <c r="D5997" s="185"/>
      <c r="E5997" s="184"/>
      <c r="F5997" s="184"/>
      <c r="G5997" s="184"/>
      <c r="H5997" s="184"/>
      <c r="I5997" s="184"/>
      <c r="J5997" s="184"/>
      <c r="K5997" s="16">
        <f t="shared" si="279"/>
        <v>0</v>
      </c>
      <c r="L5997" s="16">
        <f t="shared" si="280"/>
        <v>0</v>
      </c>
      <c r="M5997" s="16">
        <f t="shared" si="281"/>
        <v>0</v>
      </c>
      <c r="N5997" t="e">
        <f>INDEX(XML!$A$2:$R$782,MATCH(C5997,XML!$D$2:$D$737,0),2)</f>
        <v>#N/A</v>
      </c>
    </row>
    <row r="5998" spans="1:14" ht="45" x14ac:dyDescent="0.2">
      <c r="A5998">
        <v>1323</v>
      </c>
      <c r="B5998" t="s">
        <v>7089</v>
      </c>
      <c r="C5998" s="15" t="s">
        <v>7090</v>
      </c>
      <c r="D5998" s="15" t="s">
        <v>7091</v>
      </c>
      <c r="E5998">
        <v>21</v>
      </c>
      <c r="F5998">
        <v>38</v>
      </c>
      <c r="H5998" t="s">
        <v>7069</v>
      </c>
      <c r="K5998" s="16">
        <f t="shared" si="279"/>
        <v>23.52</v>
      </c>
      <c r="L5998" s="16">
        <f t="shared" si="280"/>
        <v>24.757894736842104</v>
      </c>
      <c r="M5998" s="16">
        <f t="shared" si="281"/>
        <v>28.133971291866029</v>
      </c>
      <c r="N5998" t="e">
        <f>INDEX(XML!$A$2:$R$782,MATCH(C5998,XML!$D$2:$D$737,0),2)</f>
        <v>#N/A</v>
      </c>
    </row>
    <row r="5999" spans="1:14" ht="33.75" customHeight="1" x14ac:dyDescent="0.2">
      <c r="A5999">
        <v>1321</v>
      </c>
      <c r="B5999" t="s">
        <v>7092</v>
      </c>
      <c r="C5999" s="15" t="s">
        <v>7093</v>
      </c>
      <c r="D5999" s="15" t="s">
        <v>7094</v>
      </c>
      <c r="E5999">
        <v>21</v>
      </c>
      <c r="F5999">
        <v>38</v>
      </c>
      <c r="H5999">
        <v>1859</v>
      </c>
      <c r="K5999" s="16">
        <f t="shared" si="279"/>
        <v>23.52</v>
      </c>
      <c r="L5999" s="16">
        <f t="shared" si="280"/>
        <v>24.757894736842104</v>
      </c>
      <c r="M5999" s="16">
        <f t="shared" si="281"/>
        <v>28.133971291866029</v>
      </c>
      <c r="N5999" t="e">
        <f>INDEX(XML!$A$2:$R$782,MATCH(C5999,XML!$D$2:$D$737,0),2)</f>
        <v>#N/A</v>
      </c>
    </row>
    <row r="6000" spans="1:14" ht="45" x14ac:dyDescent="0.2">
      <c r="A6000">
        <v>1322</v>
      </c>
      <c r="B6000" t="s">
        <v>7086</v>
      </c>
      <c r="C6000" s="15" t="s">
        <v>7087</v>
      </c>
      <c r="D6000" s="15" t="s">
        <v>7088</v>
      </c>
      <c r="E6000">
        <v>21</v>
      </c>
      <c r="F6000">
        <v>26</v>
      </c>
      <c r="H6000" t="s">
        <v>14718</v>
      </c>
      <c r="K6000" s="16">
        <f t="shared" si="279"/>
        <v>23.52</v>
      </c>
      <c r="L6000" s="16">
        <f t="shared" si="280"/>
        <v>24.757894736842104</v>
      </c>
      <c r="M6000" s="16">
        <f t="shared" si="281"/>
        <v>28.133971291866029</v>
      </c>
      <c r="N6000" t="e">
        <f>INDEX(XML!$A$2:$R$782,MATCH(C6000,XML!$D$2:$D$737,0),2)</f>
        <v>#N/A</v>
      </c>
    </row>
    <row r="6001" spans="1:14" ht="33.75" customHeight="1" x14ac:dyDescent="0.2">
      <c r="A6001">
        <v>12300</v>
      </c>
      <c r="B6001" t="s">
        <v>7095</v>
      </c>
      <c r="C6001" s="15" t="s">
        <v>7096</v>
      </c>
      <c r="D6001" s="15" t="s">
        <v>7097</v>
      </c>
      <c r="E6001">
        <v>27</v>
      </c>
      <c r="F6001">
        <v>43</v>
      </c>
      <c r="H6001" t="s">
        <v>1192</v>
      </c>
      <c r="K6001" s="16">
        <f t="shared" si="279"/>
        <v>30.24</v>
      </c>
      <c r="L6001" s="16">
        <f t="shared" si="280"/>
        <v>31.831578947368421</v>
      </c>
      <c r="M6001" s="16">
        <f t="shared" si="281"/>
        <v>36.172248803827749</v>
      </c>
      <c r="N6001" t="e">
        <f>INDEX(XML!$A$2:$R$782,MATCH(C6001,XML!$D$2:$D$737,0),2)</f>
        <v>#N/A</v>
      </c>
    </row>
    <row r="6002" spans="1:14" ht="45" x14ac:dyDescent="0.2">
      <c r="A6002">
        <v>9475</v>
      </c>
      <c r="B6002" t="s">
        <v>7098</v>
      </c>
      <c r="C6002" s="15" t="s">
        <v>7099</v>
      </c>
      <c r="D6002" s="15" t="s">
        <v>7100</v>
      </c>
      <c r="E6002">
        <v>36</v>
      </c>
      <c r="F6002">
        <v>90</v>
      </c>
      <c r="H6002" t="s">
        <v>14718</v>
      </c>
      <c r="K6002" s="16">
        <f t="shared" si="279"/>
        <v>40.32</v>
      </c>
      <c r="L6002" s="16">
        <f t="shared" si="280"/>
        <v>42.442105263157892</v>
      </c>
      <c r="M6002" s="16">
        <f t="shared" si="281"/>
        <v>48.229665071770334</v>
      </c>
      <c r="N6002" t="e">
        <f>INDEX(XML!$A$2:$R$782,MATCH(C6002,XML!$D$2:$D$737,0),2)</f>
        <v>#N/A</v>
      </c>
    </row>
    <row r="6003" spans="1:14" ht="45" customHeight="1" x14ac:dyDescent="0.2">
      <c r="A6003">
        <v>12291</v>
      </c>
      <c r="B6003" t="s">
        <v>7101</v>
      </c>
      <c r="C6003" s="15" t="s">
        <v>7102</v>
      </c>
      <c r="D6003" s="15" t="s">
        <v>7103</v>
      </c>
      <c r="E6003">
        <v>43</v>
      </c>
      <c r="F6003">
        <v>90</v>
      </c>
      <c r="H6003">
        <v>1916</v>
      </c>
      <c r="K6003" s="16">
        <f t="shared" si="279"/>
        <v>48.16</v>
      </c>
      <c r="L6003" s="16">
        <f t="shared" si="280"/>
        <v>50.694736842105264</v>
      </c>
      <c r="M6003" s="16">
        <f t="shared" si="281"/>
        <v>57.607655502392348</v>
      </c>
      <c r="N6003" t="e">
        <f>INDEX(XML!$A$2:$R$782,MATCH(C6003,XML!$D$2:$D$737,0),2)</f>
        <v>#N/A</v>
      </c>
    </row>
    <row r="6004" spans="1:14" ht="15.75" x14ac:dyDescent="0.25">
      <c r="A6004" s="184" t="s">
        <v>7104</v>
      </c>
      <c r="B6004" s="184"/>
      <c r="C6004" s="185"/>
      <c r="D6004" s="185"/>
      <c r="E6004" s="184"/>
      <c r="F6004" s="184"/>
      <c r="G6004" s="184"/>
      <c r="H6004" s="184"/>
      <c r="I6004" s="184"/>
      <c r="J6004" s="184"/>
      <c r="K6004" s="16">
        <f t="shared" si="279"/>
        <v>0</v>
      </c>
      <c r="L6004" s="16">
        <f t="shared" si="280"/>
        <v>0</v>
      </c>
      <c r="M6004" s="16">
        <f t="shared" si="281"/>
        <v>0</v>
      </c>
      <c r="N6004" t="e">
        <f>INDEX(XML!$A$2:$R$782,MATCH(C6004,XML!$D$2:$D$737,0),2)</f>
        <v>#N/A</v>
      </c>
    </row>
    <row r="6005" spans="1:14" ht="56.25" x14ac:dyDescent="0.2">
      <c r="A6005">
        <v>806</v>
      </c>
      <c r="B6005" t="s">
        <v>7105</v>
      </c>
      <c r="C6005" s="15" t="s">
        <v>7106</v>
      </c>
      <c r="D6005" s="15" t="s">
        <v>7107</v>
      </c>
      <c r="E6005">
        <v>230</v>
      </c>
      <c r="F6005">
        <v>406</v>
      </c>
      <c r="H6005">
        <v>166</v>
      </c>
      <c r="K6005" s="16">
        <f t="shared" si="279"/>
        <v>257.60000000000002</v>
      </c>
      <c r="L6005" s="16">
        <f t="shared" si="280"/>
        <v>271.15789473684214</v>
      </c>
      <c r="M6005" s="16">
        <f t="shared" si="281"/>
        <v>308.13397129186609</v>
      </c>
      <c r="N6005" t="e">
        <f>INDEX(XML!$A$2:$R$782,MATCH(C6005,XML!$D$2:$D$737,0),2)</f>
        <v>#N/A</v>
      </c>
    </row>
    <row r="6006" spans="1:14" ht="33.75" customHeight="1" x14ac:dyDescent="0.2">
      <c r="A6006">
        <v>3749</v>
      </c>
      <c r="B6006" t="s">
        <v>7108</v>
      </c>
      <c r="C6006" s="15" t="s">
        <v>7109</v>
      </c>
      <c r="D6006" s="15" t="s">
        <v>7110</v>
      </c>
      <c r="E6006">
        <v>342</v>
      </c>
      <c r="F6006">
        <v>587</v>
      </c>
      <c r="H6006" t="s">
        <v>765</v>
      </c>
      <c r="K6006" s="16">
        <f t="shared" si="279"/>
        <v>383.04</v>
      </c>
      <c r="L6006" s="16">
        <f t="shared" si="280"/>
        <v>403.2</v>
      </c>
      <c r="M6006" s="16">
        <f t="shared" si="281"/>
        <v>458.18181818181819</v>
      </c>
      <c r="N6006" t="e">
        <f>INDEX(XML!$A$2:$R$782,MATCH(C6006,XML!$D$2:$D$737,0),2)</f>
        <v>#N/A</v>
      </c>
    </row>
    <row r="6007" spans="1:14" ht="45" x14ac:dyDescent="0.2">
      <c r="A6007">
        <v>1325</v>
      </c>
      <c r="B6007" t="s">
        <v>7111</v>
      </c>
      <c r="C6007" s="15" t="s">
        <v>7112</v>
      </c>
      <c r="D6007" s="15" t="s">
        <v>7113</v>
      </c>
      <c r="E6007">
        <v>342</v>
      </c>
      <c r="F6007">
        <v>587</v>
      </c>
      <c r="H6007">
        <v>409</v>
      </c>
      <c r="K6007" s="16">
        <f t="shared" si="279"/>
        <v>383.04</v>
      </c>
      <c r="L6007" s="16">
        <f t="shared" si="280"/>
        <v>403.2</v>
      </c>
      <c r="M6007" s="16">
        <f t="shared" si="281"/>
        <v>458.18181818181819</v>
      </c>
      <c r="N6007" t="e">
        <f>INDEX(XML!$A$2:$R$782,MATCH(C6007,XML!$D$2:$D$737,0),2)</f>
        <v>#N/A</v>
      </c>
    </row>
    <row r="6008" spans="1:14" ht="33.75" customHeight="1" x14ac:dyDescent="0.2">
      <c r="A6008">
        <v>1357</v>
      </c>
      <c r="B6008" t="s">
        <v>7114</v>
      </c>
      <c r="C6008" s="15" t="s">
        <v>7115</v>
      </c>
      <c r="D6008" s="15" t="s">
        <v>7116</v>
      </c>
      <c r="E6008">
        <v>342</v>
      </c>
      <c r="F6008">
        <v>587</v>
      </c>
      <c r="H6008">
        <v>283</v>
      </c>
      <c r="K6008" s="16">
        <f t="shared" si="279"/>
        <v>383.04</v>
      </c>
      <c r="L6008" s="16">
        <f t="shared" si="280"/>
        <v>403.2</v>
      </c>
      <c r="M6008" s="16">
        <f t="shared" si="281"/>
        <v>458.18181818181819</v>
      </c>
      <c r="N6008" t="e">
        <f>INDEX(XML!$A$2:$R$782,MATCH(C6008,XML!$D$2:$D$737,0),2)</f>
        <v>#N/A</v>
      </c>
    </row>
    <row r="6009" spans="1:14" ht="33.75" customHeight="1" x14ac:dyDescent="0.2">
      <c r="A6009">
        <v>12057</v>
      </c>
      <c r="B6009" t="s">
        <v>7117</v>
      </c>
      <c r="C6009" s="15" t="s">
        <v>7118</v>
      </c>
      <c r="D6009" s="15" t="s">
        <v>7119</v>
      </c>
      <c r="E6009">
        <v>811</v>
      </c>
      <c r="F6009">
        <v>1399</v>
      </c>
      <c r="H6009" t="s">
        <v>765</v>
      </c>
      <c r="K6009" s="16">
        <f t="shared" si="279"/>
        <v>908.31999999999994</v>
      </c>
      <c r="L6009" s="16">
        <f t="shared" si="280"/>
        <v>956.12631578947367</v>
      </c>
      <c r="M6009" s="16">
        <f t="shared" si="281"/>
        <v>1086.5071770334928</v>
      </c>
      <c r="N6009" t="e">
        <f>INDEX(XML!$A$2:$R$782,MATCH(C6009,XML!$D$2:$D$737,0),2)</f>
        <v>#N/A</v>
      </c>
    </row>
    <row r="6010" spans="1:14" ht="45" x14ac:dyDescent="0.2">
      <c r="A6010">
        <v>1354</v>
      </c>
      <c r="B6010" t="s">
        <v>7120</v>
      </c>
      <c r="C6010" s="15" t="s">
        <v>7121</v>
      </c>
      <c r="D6010" s="15" t="s">
        <v>7122</v>
      </c>
      <c r="E6010">
        <v>652</v>
      </c>
      <c r="F6010">
        <v>788</v>
      </c>
      <c r="H6010">
        <v>200</v>
      </c>
      <c r="K6010" s="16">
        <f t="shared" si="279"/>
        <v>730.24</v>
      </c>
      <c r="L6010" s="16">
        <f t="shared" si="280"/>
        <v>768.67368421052629</v>
      </c>
      <c r="M6010" s="16">
        <f t="shared" si="281"/>
        <v>873.49282296650711</v>
      </c>
      <c r="N6010" t="e">
        <f>INDEX(XML!$A$2:$R$782,MATCH(C6010,XML!$D$2:$D$737,0),2)</f>
        <v>#N/A</v>
      </c>
    </row>
    <row r="6011" spans="1:14" ht="67.5" x14ac:dyDescent="0.2">
      <c r="A6011">
        <v>2069</v>
      </c>
      <c r="B6011" t="s">
        <v>7123</v>
      </c>
      <c r="C6011" s="15" t="s">
        <v>7124</v>
      </c>
      <c r="D6011" s="15" t="s">
        <v>7125</v>
      </c>
      <c r="E6011">
        <v>1061</v>
      </c>
      <c r="F6011">
        <v>1809</v>
      </c>
      <c r="K6011" s="16">
        <f t="shared" si="279"/>
        <v>1188.32</v>
      </c>
      <c r="L6011" s="16">
        <f t="shared" si="280"/>
        <v>1250.8631578947368</v>
      </c>
      <c r="M6011" s="16">
        <f t="shared" si="281"/>
        <v>1421.4354066985645</v>
      </c>
      <c r="N6011" t="e">
        <f>INDEX(XML!$A$2:$R$782,MATCH(C6011,XML!$D$2:$D$737,0),2)</f>
        <v>#N/A</v>
      </c>
    </row>
    <row r="6012" spans="1:14" ht="45" x14ac:dyDescent="0.2">
      <c r="A6012">
        <v>12058</v>
      </c>
      <c r="B6012" t="s">
        <v>7126</v>
      </c>
      <c r="C6012" s="15" t="s">
        <v>7127</v>
      </c>
      <c r="D6012" s="15" t="s">
        <v>7128</v>
      </c>
      <c r="E6012">
        <v>1218</v>
      </c>
      <c r="F6012">
        <v>2079</v>
      </c>
      <c r="K6012" s="16">
        <f t="shared" si="279"/>
        <v>1364.16</v>
      </c>
      <c r="L6012" s="16">
        <f t="shared" si="280"/>
        <v>1435.957894736842</v>
      </c>
      <c r="M6012" s="16">
        <f t="shared" si="281"/>
        <v>1631.7703349282297</v>
      </c>
      <c r="N6012" t="e">
        <f>INDEX(XML!$A$2:$R$782,MATCH(C6012,XML!$D$2:$D$737,0),2)</f>
        <v>#N/A</v>
      </c>
    </row>
    <row r="6013" spans="1:14" ht="22.5" x14ac:dyDescent="0.2">
      <c r="A6013">
        <v>12059</v>
      </c>
      <c r="C6013" s="15" t="s">
        <v>7129</v>
      </c>
      <c r="D6013" s="15" t="s">
        <v>7129</v>
      </c>
      <c r="E6013">
        <v>44</v>
      </c>
      <c r="F6013">
        <v>45</v>
      </c>
      <c r="I6013">
        <v>4</v>
      </c>
      <c r="K6013" s="16">
        <f t="shared" si="279"/>
        <v>49.28</v>
      </c>
      <c r="L6013" s="16">
        <f t="shared" si="280"/>
        <v>51.873684210526314</v>
      </c>
      <c r="M6013" s="16">
        <f t="shared" si="281"/>
        <v>58.94736842105263</v>
      </c>
      <c r="N6013" t="e">
        <f>INDEX(XML!$A$2:$R$782,MATCH(C6013,XML!$D$2:$D$737,0),2)</f>
        <v>#N/A</v>
      </c>
    </row>
    <row r="6014" spans="1:14" ht="15.75" x14ac:dyDescent="0.25">
      <c r="A6014" s="184" t="s">
        <v>7130</v>
      </c>
      <c r="B6014" s="184"/>
      <c r="C6014" s="185"/>
      <c r="D6014" s="185"/>
      <c r="E6014" s="184"/>
      <c r="F6014" s="184"/>
      <c r="G6014" s="184"/>
      <c r="H6014" s="184"/>
      <c r="I6014" s="184"/>
      <c r="J6014" s="184"/>
      <c r="K6014" s="16">
        <f t="shared" si="279"/>
        <v>0</v>
      </c>
      <c r="L6014" s="16">
        <f t="shared" si="280"/>
        <v>0</v>
      </c>
      <c r="M6014" s="16">
        <f t="shared" si="281"/>
        <v>0</v>
      </c>
      <c r="N6014" t="e">
        <f>INDEX(XML!$A$2:$R$782,MATCH(C6014,XML!$D$2:$D$737,0),2)</f>
        <v>#N/A</v>
      </c>
    </row>
    <row r="6015" spans="1:14" ht="56.25" x14ac:dyDescent="0.2">
      <c r="A6015">
        <v>811</v>
      </c>
      <c r="B6015" t="s">
        <v>7131</v>
      </c>
      <c r="C6015" s="15" t="s">
        <v>7132</v>
      </c>
      <c r="D6015" s="15" t="s">
        <v>7133</v>
      </c>
      <c r="E6015">
        <v>278</v>
      </c>
      <c r="F6015">
        <v>361</v>
      </c>
      <c r="H6015" t="s">
        <v>766</v>
      </c>
      <c r="K6015" s="16">
        <f t="shared" si="279"/>
        <v>311.36</v>
      </c>
      <c r="L6015" s="16">
        <f t="shared" si="280"/>
        <v>327.74736842105261</v>
      </c>
      <c r="M6015" s="16">
        <f t="shared" si="281"/>
        <v>372.44019138755976</v>
      </c>
      <c r="N6015" t="e">
        <f>INDEX(XML!$A$2:$R$782,MATCH(C6015,XML!$D$2:$D$737,0),2)</f>
        <v>#N/A</v>
      </c>
    </row>
    <row r="6016" spans="1:14" ht="56.25" x14ac:dyDescent="0.2">
      <c r="A6016">
        <v>812</v>
      </c>
      <c r="B6016" t="s">
        <v>7134</v>
      </c>
      <c r="C6016" s="15" t="s">
        <v>7135</v>
      </c>
      <c r="D6016" s="15" t="s">
        <v>7136</v>
      </c>
      <c r="E6016">
        <v>316</v>
      </c>
      <c r="F6016">
        <v>411</v>
      </c>
      <c r="H6016" t="s">
        <v>766</v>
      </c>
      <c r="K6016" s="16">
        <f t="shared" si="279"/>
        <v>353.92</v>
      </c>
      <c r="L6016" s="16">
        <f t="shared" si="280"/>
        <v>372.54736842105262</v>
      </c>
      <c r="M6016" s="16">
        <f t="shared" si="281"/>
        <v>423.3492822966507</v>
      </c>
      <c r="N6016" t="e">
        <f>INDEX(XML!$A$2:$R$782,MATCH(C6016,XML!$D$2:$D$737,0),2)</f>
        <v>#N/A</v>
      </c>
    </row>
    <row r="6017" spans="1:14" ht="45" customHeight="1" x14ac:dyDescent="0.2">
      <c r="A6017">
        <v>12456</v>
      </c>
      <c r="B6017" t="s">
        <v>7137</v>
      </c>
      <c r="C6017" s="15" t="s">
        <v>7138</v>
      </c>
      <c r="D6017" s="15" t="s">
        <v>7139</v>
      </c>
      <c r="E6017">
        <v>623</v>
      </c>
      <c r="F6017">
        <v>810</v>
      </c>
      <c r="K6017" s="16">
        <f t="shared" si="279"/>
        <v>697.76</v>
      </c>
      <c r="L6017" s="16">
        <f t="shared" si="280"/>
        <v>734.48421052631579</v>
      </c>
      <c r="M6017" s="16">
        <f t="shared" si="281"/>
        <v>834.64114832535881</v>
      </c>
      <c r="N6017" t="e">
        <f>INDEX(XML!$A$2:$R$782,MATCH(C6017,XML!$D$2:$D$737,0),2)</f>
        <v>#N/A</v>
      </c>
    </row>
    <row r="6018" spans="1:14" ht="56.25" x14ac:dyDescent="0.2">
      <c r="A6018">
        <v>1332</v>
      </c>
      <c r="B6018" t="s">
        <v>7140</v>
      </c>
      <c r="C6018" s="15" t="s">
        <v>7141</v>
      </c>
      <c r="D6018" s="15" t="s">
        <v>7142</v>
      </c>
      <c r="E6018">
        <v>674</v>
      </c>
      <c r="F6018">
        <v>876</v>
      </c>
      <c r="H6018" t="s">
        <v>766</v>
      </c>
      <c r="K6018" s="16">
        <f t="shared" si="279"/>
        <v>754.88</v>
      </c>
      <c r="L6018" s="16">
        <f t="shared" si="280"/>
        <v>794.61052631578946</v>
      </c>
      <c r="M6018" s="16">
        <f t="shared" si="281"/>
        <v>902.96650717703346</v>
      </c>
      <c r="N6018" t="e">
        <f>INDEX(XML!$A$2:$R$782,MATCH(C6018,XML!$D$2:$D$737,0),2)</f>
        <v>#N/A</v>
      </c>
    </row>
    <row r="6019" spans="1:14" ht="56.25" x14ac:dyDescent="0.2">
      <c r="A6019">
        <v>1333</v>
      </c>
      <c r="B6019" t="s">
        <v>7143</v>
      </c>
      <c r="C6019" s="15" t="s">
        <v>7144</v>
      </c>
      <c r="D6019" s="15" t="s">
        <v>7145</v>
      </c>
      <c r="E6019">
        <v>994</v>
      </c>
      <c r="F6019">
        <v>1204</v>
      </c>
      <c r="H6019" t="s">
        <v>766</v>
      </c>
      <c r="K6019" s="16">
        <f t="shared" si="279"/>
        <v>1113.28</v>
      </c>
      <c r="L6019" s="16">
        <f t="shared" si="280"/>
        <v>1171.8736842105263</v>
      </c>
      <c r="M6019" s="16">
        <f t="shared" si="281"/>
        <v>1331.6746411483255</v>
      </c>
      <c r="N6019" t="e">
        <f>INDEX(XML!$A$2:$R$782,MATCH(C6019,XML!$D$2:$D$737,0),2)</f>
        <v>#N/A</v>
      </c>
    </row>
    <row r="6020" spans="1:14" ht="33.75" customHeight="1" x14ac:dyDescent="0.2">
      <c r="A6020">
        <v>1334</v>
      </c>
      <c r="B6020" t="s">
        <v>7146</v>
      </c>
      <c r="C6020" s="15" t="s">
        <v>7147</v>
      </c>
      <c r="D6020" s="15" t="s">
        <v>7148</v>
      </c>
      <c r="E6020">
        <v>818</v>
      </c>
      <c r="F6020">
        <v>1227</v>
      </c>
      <c r="H6020" t="s">
        <v>766</v>
      </c>
      <c r="K6020" s="16">
        <f t="shared" si="279"/>
        <v>916.16</v>
      </c>
      <c r="L6020" s="16">
        <f t="shared" si="280"/>
        <v>964.37894736842111</v>
      </c>
      <c r="M6020" s="16">
        <f t="shared" si="281"/>
        <v>1095.8851674641148</v>
      </c>
      <c r="N6020" t="e">
        <f>INDEX(XML!$A$2:$R$782,MATCH(C6020,XML!$D$2:$D$737,0),2)</f>
        <v>#N/A</v>
      </c>
    </row>
    <row r="6021" spans="1:14" ht="45" customHeight="1" x14ac:dyDescent="0.2">
      <c r="A6021">
        <v>1335</v>
      </c>
      <c r="B6021" t="s">
        <v>7149</v>
      </c>
      <c r="C6021" s="15" t="s">
        <v>7150</v>
      </c>
      <c r="D6021" s="15" t="s">
        <v>7151</v>
      </c>
      <c r="E6021">
        <v>1253</v>
      </c>
      <c r="F6021">
        <v>1880</v>
      </c>
      <c r="H6021" t="s">
        <v>766</v>
      </c>
      <c r="K6021" s="16">
        <f t="shared" ref="K6021:K6084" si="282">IF(E6021&gt;49999,E6021+E6021*0.07,IF(E6021&lt;=49999,E6021+E6021*0.12))</f>
        <v>1403.36</v>
      </c>
      <c r="L6021" s="16">
        <f t="shared" ref="L6021:L6084" si="283">K6021*100/95</f>
        <v>1477.2210526315789</v>
      </c>
      <c r="M6021" s="16">
        <f t="shared" ref="M6021:M6084" si="284">IF(COUNTIF(C6021,"*Dahua*"),F6021-10,L6021*100/88)</f>
        <v>1678.6602870813397</v>
      </c>
      <c r="N6021" t="e">
        <f>INDEX(XML!$A$2:$R$782,MATCH(C6021,XML!$D$2:$D$737,0),2)</f>
        <v>#N/A</v>
      </c>
    </row>
    <row r="6022" spans="1:14" ht="45" customHeight="1" x14ac:dyDescent="0.2">
      <c r="A6022">
        <v>2071</v>
      </c>
      <c r="B6022" t="s">
        <v>7152</v>
      </c>
      <c r="C6022" s="15" t="s">
        <v>7153</v>
      </c>
      <c r="D6022" s="15" t="s">
        <v>7154</v>
      </c>
      <c r="E6022">
        <v>893</v>
      </c>
      <c r="F6022">
        <v>1161</v>
      </c>
      <c r="H6022">
        <v>189</v>
      </c>
      <c r="K6022" s="16">
        <f t="shared" si="282"/>
        <v>1000.16</v>
      </c>
      <c r="L6022" s="16">
        <f t="shared" si="283"/>
        <v>1052.8</v>
      </c>
      <c r="M6022" s="16">
        <f t="shared" si="284"/>
        <v>1196.3636363636363</v>
      </c>
      <c r="N6022" t="e">
        <f>INDEX(XML!$A$2:$R$782,MATCH(C6022,XML!$D$2:$D$737,0),2)</f>
        <v>#N/A</v>
      </c>
    </row>
    <row r="6023" spans="1:14" ht="56.25" x14ac:dyDescent="0.2">
      <c r="A6023">
        <v>2070</v>
      </c>
      <c r="B6023" t="s">
        <v>7155</v>
      </c>
      <c r="C6023" s="15" t="s">
        <v>7156</v>
      </c>
      <c r="D6023" s="15" t="s">
        <v>7157</v>
      </c>
      <c r="E6023">
        <v>1419</v>
      </c>
      <c r="F6023">
        <v>1845</v>
      </c>
      <c r="H6023" t="s">
        <v>766</v>
      </c>
      <c r="K6023" s="16">
        <f t="shared" si="282"/>
        <v>1589.28</v>
      </c>
      <c r="L6023" s="16">
        <f t="shared" si="283"/>
        <v>1672.9263157894736</v>
      </c>
      <c r="M6023" s="16">
        <f t="shared" si="284"/>
        <v>1901.0526315789473</v>
      </c>
      <c r="N6023" t="e">
        <f>INDEX(XML!$A$2:$R$782,MATCH(C6023,XML!$D$2:$D$737,0),2)</f>
        <v>#N/A</v>
      </c>
    </row>
    <row r="6024" spans="1:14" ht="56.25" x14ac:dyDescent="0.2">
      <c r="A6024">
        <v>2072</v>
      </c>
      <c r="B6024" t="s">
        <v>7158</v>
      </c>
      <c r="C6024" s="15" t="s">
        <v>7159</v>
      </c>
      <c r="D6024" s="15" t="s">
        <v>7160</v>
      </c>
      <c r="E6024">
        <v>935</v>
      </c>
      <c r="F6024">
        <v>1216</v>
      </c>
      <c r="H6024" t="s">
        <v>766</v>
      </c>
      <c r="K6024" s="16">
        <f t="shared" si="282"/>
        <v>1047.2</v>
      </c>
      <c r="L6024" s="16">
        <f t="shared" si="283"/>
        <v>1102.3157894736842</v>
      </c>
      <c r="M6024" s="16">
        <f t="shared" si="284"/>
        <v>1252.6315789473683</v>
      </c>
      <c r="N6024" t="e">
        <f>INDEX(XML!$A$2:$R$782,MATCH(C6024,XML!$D$2:$D$737,0),2)</f>
        <v>#N/A</v>
      </c>
    </row>
    <row r="6025" spans="1:14" ht="33.75" customHeight="1" x14ac:dyDescent="0.2">
      <c r="A6025">
        <v>2073</v>
      </c>
      <c r="B6025" t="s">
        <v>7161</v>
      </c>
      <c r="C6025" s="15" t="s">
        <v>7162</v>
      </c>
      <c r="D6025" s="15" t="s">
        <v>7163</v>
      </c>
      <c r="E6025">
        <v>1363</v>
      </c>
      <c r="F6025">
        <v>1772</v>
      </c>
      <c r="H6025">
        <v>200</v>
      </c>
      <c r="K6025" s="16">
        <f t="shared" si="282"/>
        <v>1526.56</v>
      </c>
      <c r="L6025" s="16">
        <f t="shared" si="283"/>
        <v>1606.9052631578948</v>
      </c>
      <c r="M6025" s="16">
        <f t="shared" si="284"/>
        <v>1826.0287081339711</v>
      </c>
      <c r="N6025" t="e">
        <f>INDEX(XML!$A$2:$R$782,MATCH(C6025,XML!$D$2:$D$737,0),2)</f>
        <v>#N/A</v>
      </c>
    </row>
    <row r="6026" spans="1:14" ht="33.75" customHeight="1" x14ac:dyDescent="0.2">
      <c r="A6026">
        <v>12455</v>
      </c>
      <c r="B6026" t="s">
        <v>7164</v>
      </c>
      <c r="C6026" s="15" t="s">
        <v>7165</v>
      </c>
      <c r="D6026" s="15" t="s">
        <v>7166</v>
      </c>
      <c r="E6026">
        <v>1112</v>
      </c>
      <c r="F6026">
        <v>1446</v>
      </c>
      <c r="H6026" t="s">
        <v>766</v>
      </c>
      <c r="K6026" s="16">
        <f t="shared" si="282"/>
        <v>1245.44</v>
      </c>
      <c r="L6026" s="16">
        <f t="shared" si="283"/>
        <v>1310.9894736842105</v>
      </c>
      <c r="M6026" s="16">
        <f t="shared" si="284"/>
        <v>1489.7607655502391</v>
      </c>
      <c r="N6026" t="e">
        <f>INDEX(XML!$A$2:$R$782,MATCH(C6026,XML!$D$2:$D$737,0),2)</f>
        <v>#N/A</v>
      </c>
    </row>
    <row r="6027" spans="1:14" ht="15.75" x14ac:dyDescent="0.25">
      <c r="A6027" s="184" t="s">
        <v>7167</v>
      </c>
      <c r="B6027" s="184"/>
      <c r="C6027" s="185"/>
      <c r="D6027" s="185"/>
      <c r="E6027" s="184"/>
      <c r="F6027" s="184"/>
      <c r="G6027" s="184"/>
      <c r="H6027" s="184"/>
      <c r="I6027" s="184"/>
      <c r="J6027" s="184"/>
      <c r="K6027" s="16">
        <f t="shared" si="282"/>
        <v>0</v>
      </c>
      <c r="L6027" s="16">
        <f t="shared" si="283"/>
        <v>0</v>
      </c>
      <c r="M6027" s="16">
        <f t="shared" si="284"/>
        <v>0</v>
      </c>
      <c r="N6027" t="e">
        <f>INDEX(XML!$A$2:$R$782,MATCH(C6027,XML!$D$2:$D$737,0),2)</f>
        <v>#N/A</v>
      </c>
    </row>
    <row r="6028" spans="1:14" ht="33.75" customHeight="1" x14ac:dyDescent="0.2">
      <c r="A6028">
        <v>809</v>
      </c>
      <c r="B6028" t="s">
        <v>7168</v>
      </c>
      <c r="C6028" s="15" t="s">
        <v>7169</v>
      </c>
      <c r="D6028" s="15" t="s">
        <v>7170</v>
      </c>
      <c r="E6028">
        <v>314</v>
      </c>
      <c r="F6028">
        <v>542</v>
      </c>
      <c r="H6028" t="s">
        <v>1179</v>
      </c>
      <c r="K6028" s="16">
        <f t="shared" si="282"/>
        <v>351.68</v>
      </c>
      <c r="L6028" s="16">
        <f t="shared" si="283"/>
        <v>370.18947368421055</v>
      </c>
      <c r="M6028" s="16">
        <f t="shared" si="284"/>
        <v>420.66985645933016</v>
      </c>
      <c r="N6028" t="e">
        <f>INDEX(XML!$A$2:$R$782,MATCH(C6028,XML!$D$2:$D$737,0),2)</f>
        <v>#N/A</v>
      </c>
    </row>
    <row r="6029" spans="1:14" ht="33.75" customHeight="1" x14ac:dyDescent="0.2">
      <c r="A6029">
        <v>810</v>
      </c>
      <c r="B6029" t="s">
        <v>7171</v>
      </c>
      <c r="C6029" s="15" t="s">
        <v>7172</v>
      </c>
      <c r="D6029" s="15" t="s">
        <v>7173</v>
      </c>
      <c r="E6029">
        <v>408</v>
      </c>
      <c r="F6029">
        <v>678</v>
      </c>
      <c r="H6029" t="s">
        <v>1179</v>
      </c>
      <c r="K6029" s="16">
        <f t="shared" si="282"/>
        <v>456.96</v>
      </c>
      <c r="L6029" s="16">
        <f t="shared" si="283"/>
        <v>481.01052631578949</v>
      </c>
      <c r="M6029" s="16">
        <f t="shared" si="284"/>
        <v>546.60287081339709</v>
      </c>
      <c r="N6029" t="e">
        <f>INDEX(XML!$A$2:$R$782,MATCH(C6029,XML!$D$2:$D$737,0),2)</f>
        <v>#N/A</v>
      </c>
    </row>
    <row r="6030" spans="1:14" ht="33.75" customHeight="1" x14ac:dyDescent="0.2">
      <c r="A6030">
        <v>12287</v>
      </c>
      <c r="B6030" t="s">
        <v>7174</v>
      </c>
      <c r="C6030" s="15" t="s">
        <v>7175</v>
      </c>
      <c r="D6030" s="15" t="s">
        <v>7176</v>
      </c>
      <c r="E6030">
        <v>449</v>
      </c>
      <c r="F6030">
        <v>766</v>
      </c>
      <c r="H6030">
        <v>281</v>
      </c>
      <c r="K6030" s="16">
        <f t="shared" si="282"/>
        <v>502.88</v>
      </c>
      <c r="L6030" s="16">
        <f t="shared" si="283"/>
        <v>529.34736842105258</v>
      </c>
      <c r="M6030" s="16">
        <f t="shared" si="284"/>
        <v>601.53110047846883</v>
      </c>
      <c r="N6030" t="e">
        <f>INDEX(XML!$A$2:$R$782,MATCH(C6030,XML!$D$2:$D$737,0),2)</f>
        <v>#N/A</v>
      </c>
    </row>
    <row r="6031" spans="1:14" ht="33.75" customHeight="1" x14ac:dyDescent="0.25">
      <c r="A6031" s="184" t="s">
        <v>7177</v>
      </c>
      <c r="B6031" s="184"/>
      <c r="C6031" s="185"/>
      <c r="D6031" s="185"/>
      <c r="E6031" s="184"/>
      <c r="F6031" s="184"/>
      <c r="G6031" s="184"/>
      <c r="H6031" s="184"/>
      <c r="I6031" s="184"/>
      <c r="J6031" s="184"/>
      <c r="K6031" s="16">
        <f t="shared" si="282"/>
        <v>0</v>
      </c>
      <c r="L6031" s="16">
        <f t="shared" si="283"/>
        <v>0</v>
      </c>
      <c r="M6031" s="16">
        <f t="shared" si="284"/>
        <v>0</v>
      </c>
      <c r="N6031" t="e">
        <f>INDEX(XML!$A$2:$R$782,MATCH(C6031,XML!$D$2:$D$737,0),2)</f>
        <v>#N/A</v>
      </c>
    </row>
    <row r="6032" spans="1:14" ht="33.75" customHeight="1" x14ac:dyDescent="0.2">
      <c r="A6032">
        <v>13787</v>
      </c>
      <c r="B6032" t="s">
        <v>7178</v>
      </c>
      <c r="C6032" s="15" t="s">
        <v>7179</v>
      </c>
      <c r="D6032" s="15" t="s">
        <v>7180</v>
      </c>
      <c r="E6032">
        <v>901</v>
      </c>
      <c r="F6032">
        <v>1535</v>
      </c>
      <c r="K6032" s="16">
        <f t="shared" si="282"/>
        <v>1009.12</v>
      </c>
      <c r="L6032" s="16">
        <f t="shared" si="283"/>
        <v>1062.2315789473685</v>
      </c>
      <c r="M6032" s="16">
        <f t="shared" si="284"/>
        <v>1207.0813397129186</v>
      </c>
      <c r="N6032" t="e">
        <f>INDEX(XML!$A$2:$R$782,MATCH(C6032,XML!$D$2:$D$737,0),2)</f>
        <v>#N/A</v>
      </c>
    </row>
    <row r="6033" spans="1:14" ht="15.75" x14ac:dyDescent="0.25">
      <c r="A6033" s="184" t="s">
        <v>7554</v>
      </c>
      <c r="B6033" s="184"/>
      <c r="C6033" s="185"/>
      <c r="D6033" s="185"/>
      <c r="E6033" s="184"/>
      <c r="F6033" s="184"/>
      <c r="G6033" s="184"/>
      <c r="H6033" s="184"/>
      <c r="I6033" s="184"/>
      <c r="J6033" s="184"/>
      <c r="K6033" s="16">
        <f t="shared" si="282"/>
        <v>0</v>
      </c>
      <c r="L6033" s="16">
        <f t="shared" si="283"/>
        <v>0</v>
      </c>
      <c r="M6033" s="16">
        <f t="shared" si="284"/>
        <v>0</v>
      </c>
      <c r="N6033" t="e">
        <f>INDEX(XML!$A$2:$R$782,MATCH(C6033,XML!$D$2:$D$737,0),2)</f>
        <v>#N/A</v>
      </c>
    </row>
    <row r="6034" spans="1:14" ht="78.75" x14ac:dyDescent="0.2">
      <c r="A6034">
        <v>33813</v>
      </c>
      <c r="B6034" t="s">
        <v>46044</v>
      </c>
      <c r="C6034" s="15" t="s">
        <v>7555</v>
      </c>
      <c r="D6034" s="15" t="s">
        <v>7556</v>
      </c>
      <c r="E6034">
        <v>170</v>
      </c>
      <c r="F6034">
        <v>255</v>
      </c>
      <c r="H6034" t="s">
        <v>7566</v>
      </c>
      <c r="K6034" s="16">
        <f t="shared" si="282"/>
        <v>190.4</v>
      </c>
      <c r="L6034" s="16">
        <f t="shared" si="283"/>
        <v>200.42105263157896</v>
      </c>
      <c r="M6034" s="16">
        <f t="shared" si="284"/>
        <v>227.75119617224883</v>
      </c>
      <c r="N6034" t="e">
        <f>INDEX(XML!$A$2:$R$782,MATCH(C6034,XML!$D$2:$D$737,0),2)</f>
        <v>#N/A</v>
      </c>
    </row>
    <row r="6035" spans="1:14" ht="45" customHeight="1" x14ac:dyDescent="0.2">
      <c r="A6035">
        <v>58394</v>
      </c>
      <c r="B6035" t="s">
        <v>15193</v>
      </c>
      <c r="C6035" s="15" t="s">
        <v>15194</v>
      </c>
      <c r="D6035" s="15" t="s">
        <v>22277</v>
      </c>
      <c r="E6035">
        <v>320</v>
      </c>
      <c r="F6035">
        <v>480</v>
      </c>
      <c r="I6035">
        <v>369</v>
      </c>
      <c r="K6035" s="16">
        <f t="shared" si="282"/>
        <v>358.4</v>
      </c>
      <c r="L6035" s="16">
        <f t="shared" si="283"/>
        <v>377.26315789473682</v>
      </c>
      <c r="M6035" s="16">
        <f t="shared" si="284"/>
        <v>428.70813397129183</v>
      </c>
      <c r="N6035" t="e">
        <f>INDEX(XML!$A$2:$R$782,MATCH(C6035,XML!$D$2:$D$737,0),2)</f>
        <v>#N/A</v>
      </c>
    </row>
    <row r="6036" spans="1:14" ht="78.75" x14ac:dyDescent="0.2">
      <c r="A6036">
        <v>38327</v>
      </c>
      <c r="B6036" t="s">
        <v>46097</v>
      </c>
      <c r="C6036" s="15" t="s">
        <v>40536</v>
      </c>
      <c r="D6036" s="15" t="s">
        <v>40537</v>
      </c>
      <c r="E6036">
        <v>1</v>
      </c>
      <c r="F6036">
        <v>1</v>
      </c>
      <c r="K6036" s="16">
        <f t="shared" si="282"/>
        <v>1.1200000000000001</v>
      </c>
      <c r="L6036" s="16">
        <f t="shared" si="283"/>
        <v>1.1789473684210527</v>
      </c>
      <c r="M6036" s="16">
        <f t="shared" si="284"/>
        <v>1.3397129186602872</v>
      </c>
      <c r="N6036" t="e">
        <f>INDEX(XML!$A$2:$R$782,MATCH(C6036,XML!$D$2:$D$737,0),2)</f>
        <v>#N/A</v>
      </c>
    </row>
    <row r="6037" spans="1:14" ht="78.75" x14ac:dyDescent="0.2">
      <c r="A6037">
        <v>67883</v>
      </c>
      <c r="B6037" t="s">
        <v>41376</v>
      </c>
      <c r="C6037" s="15" t="s">
        <v>40538</v>
      </c>
      <c r="D6037" s="15" t="s">
        <v>41377</v>
      </c>
      <c r="E6037">
        <v>1</v>
      </c>
      <c r="F6037">
        <v>1</v>
      </c>
      <c r="K6037" s="16">
        <f t="shared" si="282"/>
        <v>1.1200000000000001</v>
      </c>
      <c r="L6037" s="16">
        <f t="shared" si="283"/>
        <v>1.1789473684210527</v>
      </c>
      <c r="M6037" s="16">
        <f t="shared" si="284"/>
        <v>1.3397129186602872</v>
      </c>
      <c r="N6037" t="e">
        <f>INDEX(XML!$A$2:$R$782,MATCH(C6037,XML!$D$2:$D$737,0),2)</f>
        <v>#N/A</v>
      </c>
    </row>
    <row r="6038" spans="1:14" ht="33.75" customHeight="1" x14ac:dyDescent="0.2">
      <c r="A6038">
        <v>67884</v>
      </c>
      <c r="B6038" t="s">
        <v>46098</v>
      </c>
      <c r="C6038" s="15" t="s">
        <v>40539</v>
      </c>
      <c r="D6038" s="15" t="s">
        <v>40540</v>
      </c>
      <c r="E6038">
        <v>1</v>
      </c>
      <c r="F6038">
        <v>1</v>
      </c>
      <c r="K6038" s="16">
        <f t="shared" si="282"/>
        <v>1.1200000000000001</v>
      </c>
      <c r="L6038" s="16">
        <f t="shared" si="283"/>
        <v>1.1789473684210527</v>
      </c>
      <c r="M6038" s="16">
        <f t="shared" si="284"/>
        <v>1.3397129186602872</v>
      </c>
      <c r="N6038" t="e">
        <f>INDEX(XML!$A$2:$R$782,MATCH(C6038,XML!$D$2:$D$737,0),2)</f>
        <v>#N/A</v>
      </c>
    </row>
    <row r="6039" spans="1:14" ht="33.75" customHeight="1" x14ac:dyDescent="0.2">
      <c r="A6039">
        <v>25375</v>
      </c>
      <c r="B6039" t="s">
        <v>40541</v>
      </c>
      <c r="C6039" s="15" t="s">
        <v>40542</v>
      </c>
      <c r="D6039" s="15" t="s">
        <v>40543</v>
      </c>
      <c r="E6039">
        <v>1</v>
      </c>
      <c r="F6039">
        <v>2</v>
      </c>
      <c r="K6039" s="16">
        <f t="shared" si="282"/>
        <v>1.1200000000000001</v>
      </c>
      <c r="L6039" s="16">
        <f t="shared" si="283"/>
        <v>1.1789473684210527</v>
      </c>
      <c r="M6039" s="16">
        <f t="shared" si="284"/>
        <v>1.3397129186602872</v>
      </c>
      <c r="N6039" t="e">
        <f>INDEX(XML!$A$2:$R$782,MATCH(C6039,XML!$D$2:$D$737,0),2)</f>
        <v>#N/A</v>
      </c>
    </row>
    <row r="6040" spans="1:14" ht="45" customHeight="1" x14ac:dyDescent="0.2">
      <c r="A6040">
        <v>76367</v>
      </c>
      <c r="B6040" t="s">
        <v>40544</v>
      </c>
      <c r="C6040" s="15" t="s">
        <v>40545</v>
      </c>
      <c r="D6040" s="15" t="s">
        <v>40546</v>
      </c>
      <c r="E6040">
        <v>1</v>
      </c>
      <c r="F6040">
        <v>300</v>
      </c>
      <c r="K6040" s="16">
        <f t="shared" si="282"/>
        <v>1.1200000000000001</v>
      </c>
      <c r="L6040" s="16">
        <f t="shared" si="283"/>
        <v>1.1789473684210527</v>
      </c>
      <c r="M6040" s="16">
        <f t="shared" si="284"/>
        <v>1.3397129186602872</v>
      </c>
      <c r="N6040" t="e">
        <f>INDEX(XML!$A$2:$R$782,MATCH(C6040,XML!$D$2:$D$737,0),2)</f>
        <v>#N/A</v>
      </c>
    </row>
    <row r="6041" spans="1:14" ht="45" customHeight="1" x14ac:dyDescent="0.2">
      <c r="A6041">
        <v>82301</v>
      </c>
      <c r="B6041" t="s">
        <v>43243</v>
      </c>
      <c r="C6041" s="15" t="s">
        <v>43244</v>
      </c>
      <c r="D6041" s="15" t="s">
        <v>43245</v>
      </c>
      <c r="E6041">
        <v>1</v>
      </c>
      <c r="F6041">
        <v>1</v>
      </c>
      <c r="K6041" s="16">
        <f t="shared" si="282"/>
        <v>1.1200000000000001</v>
      </c>
      <c r="L6041" s="16">
        <f t="shared" si="283"/>
        <v>1.1789473684210527</v>
      </c>
      <c r="M6041" s="16">
        <f t="shared" si="284"/>
        <v>1.3397129186602872</v>
      </c>
      <c r="N6041" t="e">
        <f>INDEX(XML!$A$2:$R$782,MATCH(C6041,XML!$D$2:$D$737,0),2)</f>
        <v>#N/A</v>
      </c>
    </row>
    <row r="6042" spans="1:14" ht="45" customHeight="1" x14ac:dyDescent="0.2">
      <c r="A6042">
        <v>82303</v>
      </c>
      <c r="B6042" t="s">
        <v>46099</v>
      </c>
      <c r="C6042" s="15" t="s">
        <v>44826</v>
      </c>
      <c r="D6042" s="15" t="s">
        <v>44827</v>
      </c>
      <c r="E6042">
        <v>1</v>
      </c>
      <c r="F6042">
        <v>1</v>
      </c>
      <c r="K6042" s="16">
        <f t="shared" si="282"/>
        <v>1.1200000000000001</v>
      </c>
      <c r="L6042" s="16">
        <f t="shared" si="283"/>
        <v>1.1789473684210527</v>
      </c>
      <c r="M6042" s="16">
        <f t="shared" si="284"/>
        <v>1.3397129186602872</v>
      </c>
      <c r="N6042" t="e">
        <f>INDEX(XML!$A$2:$R$782,MATCH(C6042,XML!$D$2:$D$737,0),2)</f>
        <v>#N/A</v>
      </c>
    </row>
    <row r="6043" spans="1:14" ht="78.75" x14ac:dyDescent="0.2">
      <c r="A6043">
        <v>33814</v>
      </c>
      <c r="B6043" t="s">
        <v>46100</v>
      </c>
      <c r="C6043" s="15" t="s">
        <v>7557</v>
      </c>
      <c r="D6043" s="15" t="s">
        <v>7558</v>
      </c>
      <c r="E6043">
        <v>180</v>
      </c>
      <c r="F6043">
        <v>270</v>
      </c>
      <c r="H6043" t="s">
        <v>7566</v>
      </c>
      <c r="I6043">
        <v>128</v>
      </c>
      <c r="K6043" s="16">
        <f t="shared" si="282"/>
        <v>201.6</v>
      </c>
      <c r="L6043" s="16">
        <f t="shared" si="283"/>
        <v>212.21052631578948</v>
      </c>
      <c r="M6043" s="16">
        <f t="shared" si="284"/>
        <v>241.14832535885168</v>
      </c>
      <c r="N6043" t="e">
        <f>INDEX(XML!$A$2:$R$782,MATCH(C6043,XML!$D$2:$D$737,0),2)</f>
        <v>#N/A</v>
      </c>
    </row>
    <row r="6044" spans="1:14" ht="78.75" x14ac:dyDescent="0.2">
      <c r="A6044">
        <v>38153</v>
      </c>
      <c r="B6044" t="s">
        <v>46101</v>
      </c>
      <c r="C6044" s="15" t="s">
        <v>40547</v>
      </c>
      <c r="D6044" s="15" t="s">
        <v>40548</v>
      </c>
      <c r="E6044">
        <v>1</v>
      </c>
      <c r="F6044">
        <v>1</v>
      </c>
      <c r="K6044" s="16">
        <f t="shared" si="282"/>
        <v>1.1200000000000001</v>
      </c>
      <c r="L6044" s="16">
        <f t="shared" si="283"/>
        <v>1.1789473684210527</v>
      </c>
      <c r="M6044" s="16">
        <f t="shared" si="284"/>
        <v>1.3397129186602872</v>
      </c>
      <c r="N6044" t="e">
        <f>INDEX(XML!$A$2:$R$782,MATCH(C6044,XML!$D$2:$D$737,0),2)</f>
        <v>#N/A</v>
      </c>
    </row>
    <row r="6045" spans="1:14" ht="78.75" x14ac:dyDescent="0.2">
      <c r="A6045">
        <v>25376</v>
      </c>
      <c r="B6045" t="s">
        <v>7559</v>
      </c>
      <c r="C6045" s="15" t="s">
        <v>7560</v>
      </c>
      <c r="D6045" s="15" t="s">
        <v>7561</v>
      </c>
      <c r="E6045">
        <v>320</v>
      </c>
      <c r="F6045">
        <v>480</v>
      </c>
      <c r="I6045">
        <v>411</v>
      </c>
      <c r="K6045" s="16">
        <f t="shared" si="282"/>
        <v>358.4</v>
      </c>
      <c r="L6045" s="16">
        <f t="shared" si="283"/>
        <v>377.26315789473682</v>
      </c>
      <c r="M6045" s="16">
        <f t="shared" si="284"/>
        <v>428.70813397129183</v>
      </c>
      <c r="N6045" t="e">
        <f>INDEX(XML!$A$2:$R$782,MATCH(C6045,XML!$D$2:$D$737,0),2)</f>
        <v>#N/A</v>
      </c>
    </row>
    <row r="6046" spans="1:14" ht="33.75" customHeight="1" x14ac:dyDescent="0.2">
      <c r="A6046">
        <v>67460</v>
      </c>
      <c r="B6046" t="s">
        <v>40193</v>
      </c>
      <c r="C6046" s="15" t="s">
        <v>40194</v>
      </c>
      <c r="D6046" s="15" t="s">
        <v>40195</v>
      </c>
      <c r="E6046">
        <v>400</v>
      </c>
      <c r="F6046">
        <v>600</v>
      </c>
      <c r="H6046">
        <v>1288</v>
      </c>
      <c r="K6046" s="16">
        <f t="shared" si="282"/>
        <v>448</v>
      </c>
      <c r="L6046" s="16">
        <f t="shared" si="283"/>
        <v>471.57894736842104</v>
      </c>
      <c r="M6046" s="16">
        <f t="shared" si="284"/>
        <v>535.88516746411483</v>
      </c>
      <c r="N6046" t="e">
        <f>INDEX(XML!$A$2:$R$782,MATCH(C6046,XML!$D$2:$D$737,0),2)</f>
        <v>#N/A</v>
      </c>
    </row>
    <row r="6047" spans="1:14" ht="33.75" customHeight="1" x14ac:dyDescent="0.2">
      <c r="A6047">
        <v>29871</v>
      </c>
      <c r="B6047" t="s">
        <v>40549</v>
      </c>
      <c r="C6047" s="15" t="s">
        <v>40550</v>
      </c>
      <c r="D6047" s="15" t="s">
        <v>40551</v>
      </c>
      <c r="E6047">
        <v>1</v>
      </c>
      <c r="F6047">
        <v>2</v>
      </c>
      <c r="K6047" s="16">
        <f t="shared" si="282"/>
        <v>1.1200000000000001</v>
      </c>
      <c r="L6047" s="16">
        <f t="shared" si="283"/>
        <v>1.1789473684210527</v>
      </c>
      <c r="M6047" s="16">
        <f t="shared" si="284"/>
        <v>1.3397129186602872</v>
      </c>
      <c r="N6047" t="e">
        <f>INDEX(XML!$A$2:$R$782,MATCH(C6047,XML!$D$2:$D$737,0),2)</f>
        <v>#N/A</v>
      </c>
    </row>
    <row r="6048" spans="1:14" ht="123.75" x14ac:dyDescent="0.2">
      <c r="A6048">
        <v>80357</v>
      </c>
      <c r="B6048" t="s">
        <v>42406</v>
      </c>
      <c r="C6048" s="15" t="s">
        <v>42407</v>
      </c>
      <c r="D6048" s="15" t="s">
        <v>42408</v>
      </c>
      <c r="E6048">
        <v>1</v>
      </c>
      <c r="F6048">
        <v>1</v>
      </c>
      <c r="K6048" s="16">
        <f t="shared" si="282"/>
        <v>1.1200000000000001</v>
      </c>
      <c r="L6048" s="16">
        <f t="shared" si="283"/>
        <v>1.1789473684210527</v>
      </c>
      <c r="M6048" s="16">
        <f t="shared" si="284"/>
        <v>1.3397129186602872</v>
      </c>
      <c r="N6048" t="e">
        <f>INDEX(XML!$A$2:$R$782,MATCH(C6048,XML!$D$2:$D$737,0),2)</f>
        <v>#N/A</v>
      </c>
    </row>
    <row r="6049" spans="1:14" ht="33.75" customHeight="1" x14ac:dyDescent="0.2">
      <c r="A6049">
        <v>54221</v>
      </c>
      <c r="B6049" t="s">
        <v>46102</v>
      </c>
      <c r="C6049" s="15" t="s">
        <v>42409</v>
      </c>
      <c r="D6049" s="15" t="s">
        <v>42410</v>
      </c>
      <c r="E6049">
        <v>1</v>
      </c>
      <c r="F6049">
        <v>1</v>
      </c>
      <c r="K6049" s="16">
        <f t="shared" si="282"/>
        <v>1.1200000000000001</v>
      </c>
      <c r="L6049" s="16">
        <f t="shared" si="283"/>
        <v>1.1789473684210527</v>
      </c>
      <c r="M6049" s="16">
        <f t="shared" si="284"/>
        <v>1.3397129186602872</v>
      </c>
      <c r="N6049" t="e">
        <f>INDEX(XML!$A$2:$R$782,MATCH(C6049,XML!$D$2:$D$737,0),2)</f>
        <v>#N/A</v>
      </c>
    </row>
    <row r="6050" spans="1:14" ht="33.75" customHeight="1" x14ac:dyDescent="0.2">
      <c r="A6050">
        <v>38328</v>
      </c>
      <c r="B6050" t="s">
        <v>46103</v>
      </c>
      <c r="C6050" s="15" t="s">
        <v>42411</v>
      </c>
      <c r="D6050" s="15" t="s">
        <v>42412</v>
      </c>
      <c r="E6050">
        <v>1</v>
      </c>
      <c r="F6050">
        <v>1</v>
      </c>
      <c r="K6050" s="16">
        <f t="shared" si="282"/>
        <v>1.1200000000000001</v>
      </c>
      <c r="L6050" s="16">
        <f t="shared" si="283"/>
        <v>1.1789473684210527</v>
      </c>
      <c r="M6050" s="16">
        <f t="shared" si="284"/>
        <v>1.3397129186602872</v>
      </c>
      <c r="N6050" t="e">
        <f>INDEX(XML!$A$2:$R$782,MATCH(C6050,XML!$D$2:$D$737,0),2)</f>
        <v>#N/A</v>
      </c>
    </row>
    <row r="6051" spans="1:14" ht="90" x14ac:dyDescent="0.2">
      <c r="A6051">
        <v>82299</v>
      </c>
      <c r="B6051" t="s">
        <v>43246</v>
      </c>
      <c r="C6051" s="15" t="s">
        <v>43247</v>
      </c>
      <c r="D6051" s="15" t="s">
        <v>43248</v>
      </c>
      <c r="E6051">
        <v>1</v>
      </c>
      <c r="F6051">
        <v>1</v>
      </c>
      <c r="K6051" s="16">
        <f t="shared" si="282"/>
        <v>1.1200000000000001</v>
      </c>
      <c r="L6051" s="16">
        <f t="shared" si="283"/>
        <v>1.1789473684210527</v>
      </c>
      <c r="M6051" s="16">
        <f t="shared" si="284"/>
        <v>1.3397129186602872</v>
      </c>
      <c r="N6051" t="e">
        <f>INDEX(XML!$A$2:$R$782,MATCH(C6051,XML!$D$2:$D$737,0),2)</f>
        <v>#N/A</v>
      </c>
    </row>
    <row r="6052" spans="1:14" ht="33.75" customHeight="1" x14ac:dyDescent="0.2">
      <c r="A6052">
        <v>33815</v>
      </c>
      <c r="B6052" t="s">
        <v>46104</v>
      </c>
      <c r="C6052" s="15" t="s">
        <v>7562</v>
      </c>
      <c r="D6052" s="15" t="s">
        <v>7563</v>
      </c>
      <c r="E6052">
        <v>160</v>
      </c>
      <c r="F6052">
        <v>300</v>
      </c>
      <c r="K6052" s="16">
        <f t="shared" si="282"/>
        <v>179.2</v>
      </c>
      <c r="L6052" s="16">
        <f t="shared" si="283"/>
        <v>188.63157894736841</v>
      </c>
      <c r="M6052" s="16">
        <f t="shared" si="284"/>
        <v>214.35406698564591</v>
      </c>
      <c r="N6052" t="e">
        <f>INDEX(XML!$A$2:$R$782,MATCH(C6052,XML!$D$2:$D$737,0),2)</f>
        <v>#N/A</v>
      </c>
    </row>
    <row r="6053" spans="1:14" ht="33.75" customHeight="1" x14ac:dyDescent="0.2">
      <c r="A6053">
        <v>38323</v>
      </c>
      <c r="B6053" t="s">
        <v>46105</v>
      </c>
      <c r="C6053" s="15" t="s">
        <v>40552</v>
      </c>
      <c r="D6053" s="15" t="s">
        <v>40553</v>
      </c>
      <c r="E6053">
        <v>1</v>
      </c>
      <c r="F6053">
        <v>1</v>
      </c>
      <c r="K6053" s="16">
        <f t="shared" si="282"/>
        <v>1.1200000000000001</v>
      </c>
      <c r="L6053" s="16">
        <f t="shared" si="283"/>
        <v>1.1789473684210527</v>
      </c>
      <c r="M6053" s="16">
        <f t="shared" si="284"/>
        <v>1.3397129186602872</v>
      </c>
      <c r="N6053" t="e">
        <f>INDEX(XML!$A$2:$R$782,MATCH(C6053,XML!$D$2:$D$737,0),2)</f>
        <v>#N/A</v>
      </c>
    </row>
    <row r="6054" spans="1:14" ht="33.75" customHeight="1" x14ac:dyDescent="0.2">
      <c r="A6054">
        <v>58976</v>
      </c>
      <c r="B6054" t="s">
        <v>16127</v>
      </c>
      <c r="C6054" s="15" t="s">
        <v>16128</v>
      </c>
      <c r="D6054" s="15" t="s">
        <v>16129</v>
      </c>
      <c r="E6054">
        <v>1</v>
      </c>
      <c r="F6054">
        <v>518</v>
      </c>
      <c r="K6054" s="16">
        <f t="shared" si="282"/>
        <v>1.1200000000000001</v>
      </c>
      <c r="L6054" s="16">
        <f t="shared" si="283"/>
        <v>1.1789473684210527</v>
      </c>
      <c r="M6054" s="16">
        <f t="shared" si="284"/>
        <v>1.3397129186602872</v>
      </c>
      <c r="N6054" t="e">
        <f>INDEX(XML!$A$2:$R$782,MATCH(C6054,XML!$D$2:$D$737,0),2)</f>
        <v>#N/A</v>
      </c>
    </row>
    <row r="6055" spans="1:14" ht="33.75" customHeight="1" x14ac:dyDescent="0.2">
      <c r="A6055">
        <v>38329</v>
      </c>
      <c r="B6055" t="s">
        <v>46106</v>
      </c>
      <c r="C6055" s="15" t="s">
        <v>40554</v>
      </c>
      <c r="D6055" s="15" t="s">
        <v>40555</v>
      </c>
      <c r="E6055">
        <v>1</v>
      </c>
      <c r="F6055">
        <v>1</v>
      </c>
      <c r="K6055" s="16">
        <f t="shared" si="282"/>
        <v>1.1200000000000001</v>
      </c>
      <c r="L6055" s="16">
        <f t="shared" si="283"/>
        <v>1.1789473684210527</v>
      </c>
      <c r="M6055" s="16">
        <f t="shared" si="284"/>
        <v>1.3397129186602872</v>
      </c>
      <c r="N6055" t="e">
        <f>INDEX(XML!$A$2:$R$782,MATCH(C6055,XML!$D$2:$D$737,0),2)</f>
        <v>#N/A</v>
      </c>
    </row>
    <row r="6056" spans="1:14" ht="33.75" customHeight="1" x14ac:dyDescent="0.2">
      <c r="A6056">
        <v>25377</v>
      </c>
      <c r="B6056" t="s">
        <v>40556</v>
      </c>
      <c r="C6056" s="15" t="s">
        <v>40557</v>
      </c>
      <c r="D6056" s="15" t="s">
        <v>40558</v>
      </c>
      <c r="E6056">
        <v>1</v>
      </c>
      <c r="F6056">
        <v>2</v>
      </c>
      <c r="K6056" s="16">
        <f t="shared" si="282"/>
        <v>1.1200000000000001</v>
      </c>
      <c r="L6056" s="16">
        <f t="shared" si="283"/>
        <v>1.1789473684210527</v>
      </c>
      <c r="M6056" s="16">
        <f t="shared" si="284"/>
        <v>1.3397129186602872</v>
      </c>
      <c r="N6056" t="e">
        <f>INDEX(XML!$A$2:$R$782,MATCH(C6056,XML!$D$2:$D$737,0),2)</f>
        <v>#N/A</v>
      </c>
    </row>
    <row r="6057" spans="1:14" ht="45" customHeight="1" x14ac:dyDescent="0.2">
      <c r="A6057">
        <v>55913</v>
      </c>
      <c r="B6057" t="s">
        <v>40597</v>
      </c>
      <c r="C6057" s="15" t="s">
        <v>40598</v>
      </c>
      <c r="D6057" s="15" t="s">
        <v>40599</v>
      </c>
      <c r="E6057">
        <v>1</v>
      </c>
      <c r="F6057">
        <v>1</v>
      </c>
      <c r="K6057" s="16">
        <f t="shared" si="282"/>
        <v>1.1200000000000001</v>
      </c>
      <c r="L6057" s="16">
        <f t="shared" si="283"/>
        <v>1.1789473684210527</v>
      </c>
      <c r="M6057" s="16">
        <f t="shared" si="284"/>
        <v>1.3397129186602872</v>
      </c>
      <c r="N6057" t="e">
        <f>INDEX(XML!$A$2:$R$782,MATCH(C6057,XML!$D$2:$D$737,0),2)</f>
        <v>#N/A</v>
      </c>
    </row>
    <row r="6058" spans="1:14" ht="45" customHeight="1" x14ac:dyDescent="0.2">
      <c r="A6058">
        <v>33816</v>
      </c>
      <c r="B6058" t="s">
        <v>46107</v>
      </c>
      <c r="C6058" s="15" t="s">
        <v>7564</v>
      </c>
      <c r="D6058" s="15" t="s">
        <v>7565</v>
      </c>
      <c r="E6058">
        <v>260</v>
      </c>
      <c r="F6058">
        <v>525</v>
      </c>
      <c r="H6058" t="s">
        <v>7566</v>
      </c>
      <c r="I6058">
        <v>190</v>
      </c>
      <c r="K6058" s="16">
        <f t="shared" si="282"/>
        <v>291.2</v>
      </c>
      <c r="L6058" s="16">
        <f t="shared" si="283"/>
        <v>306.5263157894737</v>
      </c>
      <c r="M6058" s="16">
        <f t="shared" si="284"/>
        <v>348.32535885167465</v>
      </c>
      <c r="N6058" t="e">
        <f>INDEX(XML!$A$2:$R$782,MATCH(C6058,XML!$D$2:$D$737,0),2)</f>
        <v>#N/A</v>
      </c>
    </row>
    <row r="6059" spans="1:14" ht="33.75" customHeight="1" x14ac:dyDescent="0.2">
      <c r="A6059">
        <v>25378</v>
      </c>
      <c r="B6059" t="s">
        <v>7567</v>
      </c>
      <c r="C6059" s="15" t="s">
        <v>7568</v>
      </c>
      <c r="D6059" s="15" t="s">
        <v>7569</v>
      </c>
      <c r="E6059">
        <v>400</v>
      </c>
      <c r="F6059">
        <v>720</v>
      </c>
      <c r="H6059">
        <v>1450</v>
      </c>
      <c r="K6059" s="16">
        <f t="shared" si="282"/>
        <v>448</v>
      </c>
      <c r="L6059" s="16">
        <f t="shared" si="283"/>
        <v>471.57894736842104</v>
      </c>
      <c r="M6059" s="16">
        <f t="shared" si="284"/>
        <v>535.88516746411483</v>
      </c>
      <c r="N6059" t="e">
        <f>INDEX(XML!$A$2:$R$782,MATCH(C6059,XML!$D$2:$D$737,0),2)</f>
        <v>#N/A</v>
      </c>
    </row>
    <row r="6060" spans="1:14" ht="78.75" x14ac:dyDescent="0.2">
      <c r="A6060">
        <v>38330</v>
      </c>
      <c r="B6060" t="s">
        <v>46108</v>
      </c>
      <c r="C6060" s="15" t="s">
        <v>40559</v>
      </c>
      <c r="D6060" s="15" t="s">
        <v>40560</v>
      </c>
      <c r="E6060">
        <v>1</v>
      </c>
      <c r="F6060">
        <v>1</v>
      </c>
      <c r="K6060" s="16">
        <f t="shared" si="282"/>
        <v>1.1200000000000001</v>
      </c>
      <c r="L6060" s="16">
        <f t="shared" si="283"/>
        <v>1.1789473684210527</v>
      </c>
      <c r="M6060" s="16">
        <f t="shared" si="284"/>
        <v>1.3397129186602872</v>
      </c>
      <c r="N6060" t="e">
        <f>INDEX(XML!$A$2:$R$782,MATCH(C6060,XML!$D$2:$D$737,0),2)</f>
        <v>#N/A</v>
      </c>
    </row>
    <row r="6061" spans="1:14" ht="78.75" x14ac:dyDescent="0.2">
      <c r="A6061">
        <v>58977</v>
      </c>
      <c r="B6061" t="s">
        <v>16130</v>
      </c>
      <c r="C6061" s="15" t="s">
        <v>16131</v>
      </c>
      <c r="D6061" s="15" t="s">
        <v>22278</v>
      </c>
      <c r="E6061">
        <v>425</v>
      </c>
      <c r="F6061">
        <v>720</v>
      </c>
      <c r="H6061">
        <v>6000</v>
      </c>
      <c r="I6061">
        <v>54</v>
      </c>
      <c r="K6061" s="16">
        <f t="shared" si="282"/>
        <v>476</v>
      </c>
      <c r="L6061" s="16">
        <f t="shared" si="283"/>
        <v>501.05263157894734</v>
      </c>
      <c r="M6061" s="16">
        <f t="shared" si="284"/>
        <v>569.37799043062194</v>
      </c>
      <c r="N6061" t="e">
        <f>INDEX(XML!$A$2:$R$782,MATCH(C6061,XML!$D$2:$D$737,0),2)</f>
        <v>#N/A</v>
      </c>
    </row>
    <row r="6062" spans="1:14" ht="303.75" x14ac:dyDescent="0.2">
      <c r="A6062">
        <v>64052</v>
      </c>
      <c r="B6062" t="s">
        <v>30897</v>
      </c>
      <c r="C6062" s="15" t="s">
        <v>30898</v>
      </c>
      <c r="D6062" s="15" t="s">
        <v>30899</v>
      </c>
      <c r="E6062">
        <v>1</v>
      </c>
      <c r="F6062">
        <v>1</v>
      </c>
      <c r="K6062" s="16">
        <f t="shared" si="282"/>
        <v>1.1200000000000001</v>
      </c>
      <c r="L6062" s="16">
        <f t="shared" si="283"/>
        <v>1.1789473684210527</v>
      </c>
      <c r="M6062" s="16">
        <f t="shared" si="284"/>
        <v>1.3397129186602872</v>
      </c>
      <c r="N6062" t="e">
        <f>INDEX(XML!$A$2:$R$782,MATCH(C6062,XML!$D$2:$D$737,0),2)</f>
        <v>#N/A</v>
      </c>
    </row>
    <row r="6063" spans="1:14" ht="78.75" x14ac:dyDescent="0.2">
      <c r="A6063">
        <v>38324</v>
      </c>
      <c r="B6063" t="s">
        <v>46109</v>
      </c>
      <c r="C6063" s="15" t="s">
        <v>40561</v>
      </c>
      <c r="D6063" s="15" t="s">
        <v>40562</v>
      </c>
      <c r="E6063">
        <v>1</v>
      </c>
      <c r="F6063">
        <v>1</v>
      </c>
      <c r="K6063" s="16">
        <f t="shared" si="282"/>
        <v>1.1200000000000001</v>
      </c>
      <c r="L6063" s="16">
        <f t="shared" si="283"/>
        <v>1.1789473684210527</v>
      </c>
      <c r="M6063" s="16">
        <f t="shared" si="284"/>
        <v>1.3397129186602872</v>
      </c>
      <c r="N6063" t="e">
        <f>INDEX(XML!$A$2:$R$782,MATCH(C6063,XML!$D$2:$D$737,0),2)</f>
        <v>#N/A</v>
      </c>
    </row>
    <row r="6064" spans="1:14" ht="191.25" x14ac:dyDescent="0.2">
      <c r="A6064">
        <v>29872</v>
      </c>
      <c r="B6064" t="s">
        <v>40563</v>
      </c>
      <c r="C6064" s="15" t="s">
        <v>40564</v>
      </c>
      <c r="D6064" s="15" t="s">
        <v>40565</v>
      </c>
      <c r="E6064">
        <v>1</v>
      </c>
      <c r="F6064">
        <v>1</v>
      </c>
      <c r="K6064" s="16">
        <f t="shared" si="282"/>
        <v>1.1200000000000001</v>
      </c>
      <c r="L6064" s="16">
        <f t="shared" si="283"/>
        <v>1.1789473684210527</v>
      </c>
      <c r="M6064" s="16">
        <f t="shared" si="284"/>
        <v>1.3397129186602872</v>
      </c>
      <c r="N6064" t="e">
        <f>INDEX(XML!$A$2:$R$782,MATCH(C6064,XML!$D$2:$D$737,0),2)</f>
        <v>#N/A</v>
      </c>
    </row>
    <row r="6065" spans="1:14" ht="123.75" x14ac:dyDescent="0.2">
      <c r="A6065">
        <v>80358</v>
      </c>
      <c r="B6065" t="s">
        <v>42413</v>
      </c>
      <c r="C6065" s="15" t="s">
        <v>42414</v>
      </c>
      <c r="D6065" s="15" t="s">
        <v>42415</v>
      </c>
      <c r="E6065">
        <v>1</v>
      </c>
      <c r="F6065">
        <v>1</v>
      </c>
      <c r="K6065" s="16">
        <f t="shared" si="282"/>
        <v>1.1200000000000001</v>
      </c>
      <c r="L6065" s="16">
        <f t="shared" si="283"/>
        <v>1.1789473684210527</v>
      </c>
      <c r="M6065" s="16">
        <f t="shared" si="284"/>
        <v>1.3397129186602872</v>
      </c>
      <c r="N6065" t="e">
        <f>INDEX(XML!$A$2:$R$782,MATCH(C6065,XML!$D$2:$D$737,0),2)</f>
        <v>#N/A</v>
      </c>
    </row>
    <row r="6066" spans="1:14" ht="78.75" x14ac:dyDescent="0.2">
      <c r="A6066">
        <v>33817</v>
      </c>
      <c r="B6066" t="s">
        <v>46110</v>
      </c>
      <c r="C6066" s="15" t="s">
        <v>40566</v>
      </c>
      <c r="D6066" s="15" t="s">
        <v>40567</v>
      </c>
      <c r="E6066">
        <v>1</v>
      </c>
      <c r="F6066">
        <v>473</v>
      </c>
      <c r="K6066" s="16">
        <f t="shared" si="282"/>
        <v>1.1200000000000001</v>
      </c>
      <c r="L6066" s="16">
        <f t="shared" si="283"/>
        <v>1.1789473684210527</v>
      </c>
      <c r="M6066" s="16">
        <f t="shared" si="284"/>
        <v>1.3397129186602872</v>
      </c>
      <c r="N6066" t="e">
        <f>INDEX(XML!$A$2:$R$782,MATCH(C6066,XML!$D$2:$D$737,0),2)</f>
        <v>#N/A</v>
      </c>
    </row>
    <row r="6067" spans="1:14" ht="78.75" x14ac:dyDescent="0.2">
      <c r="A6067">
        <v>25379</v>
      </c>
      <c r="B6067" t="s">
        <v>40568</v>
      </c>
      <c r="C6067" s="15" t="s">
        <v>40569</v>
      </c>
      <c r="D6067" s="15" t="s">
        <v>40570</v>
      </c>
      <c r="E6067">
        <v>1</v>
      </c>
      <c r="F6067">
        <v>2</v>
      </c>
      <c r="K6067" s="16">
        <f t="shared" si="282"/>
        <v>1.1200000000000001</v>
      </c>
      <c r="L6067" s="16">
        <f t="shared" si="283"/>
        <v>1.1789473684210527</v>
      </c>
      <c r="M6067" s="16">
        <f t="shared" si="284"/>
        <v>1.3397129186602872</v>
      </c>
      <c r="N6067" t="e">
        <f>INDEX(XML!$A$2:$R$782,MATCH(C6067,XML!$D$2:$D$737,0),2)</f>
        <v>#N/A</v>
      </c>
    </row>
    <row r="6068" spans="1:14" ht="33.75" customHeight="1" x14ac:dyDescent="0.2">
      <c r="A6068">
        <v>58978</v>
      </c>
      <c r="B6068" t="s">
        <v>16132</v>
      </c>
      <c r="C6068" s="15" t="s">
        <v>16133</v>
      </c>
      <c r="D6068" s="15" t="s">
        <v>16134</v>
      </c>
      <c r="E6068">
        <v>470</v>
      </c>
      <c r="F6068">
        <v>705</v>
      </c>
      <c r="H6068">
        <v>862</v>
      </c>
      <c r="K6068" s="16">
        <f t="shared" si="282"/>
        <v>526.4</v>
      </c>
      <c r="L6068" s="16">
        <f t="shared" si="283"/>
        <v>554.10526315789468</v>
      </c>
      <c r="M6068" s="16">
        <f t="shared" si="284"/>
        <v>629.66507177033486</v>
      </c>
      <c r="N6068" t="e">
        <f>INDEX(XML!$A$2:$R$782,MATCH(C6068,XML!$D$2:$D$737,0),2)</f>
        <v>#N/A</v>
      </c>
    </row>
    <row r="6069" spans="1:14" ht="45" customHeight="1" x14ac:dyDescent="0.2">
      <c r="A6069">
        <v>38326</v>
      </c>
      <c r="B6069" t="s">
        <v>46111</v>
      </c>
      <c r="C6069" s="15" t="s">
        <v>40571</v>
      </c>
      <c r="D6069" s="15" t="s">
        <v>40572</v>
      </c>
      <c r="E6069">
        <v>1</v>
      </c>
      <c r="F6069">
        <v>1</v>
      </c>
      <c r="K6069" s="16">
        <f t="shared" si="282"/>
        <v>1.1200000000000001</v>
      </c>
      <c r="L6069" s="16">
        <f t="shared" si="283"/>
        <v>1.1789473684210527</v>
      </c>
      <c r="M6069" s="16">
        <f t="shared" si="284"/>
        <v>1.3397129186602872</v>
      </c>
      <c r="N6069" t="e">
        <f>INDEX(XML!$A$2:$R$782,MATCH(C6069,XML!$D$2:$D$737,0),2)</f>
        <v>#N/A</v>
      </c>
    </row>
    <row r="6070" spans="1:14" ht="45" customHeight="1" x14ac:dyDescent="0.2">
      <c r="A6070">
        <v>38325</v>
      </c>
      <c r="B6070" t="s">
        <v>46112</v>
      </c>
      <c r="C6070" s="15" t="s">
        <v>40573</v>
      </c>
      <c r="D6070" s="15" t="s">
        <v>40574</v>
      </c>
      <c r="E6070">
        <v>1</v>
      </c>
      <c r="F6070">
        <v>1</v>
      </c>
      <c r="K6070" s="16">
        <f t="shared" si="282"/>
        <v>1.1200000000000001</v>
      </c>
      <c r="L6070" s="16">
        <f t="shared" si="283"/>
        <v>1.1789473684210527</v>
      </c>
      <c r="M6070" s="16">
        <f t="shared" si="284"/>
        <v>1.3397129186602872</v>
      </c>
      <c r="N6070" t="e">
        <f>INDEX(XML!$A$2:$R$782,MATCH(C6070,XML!$D$2:$D$737,0),2)</f>
        <v>#N/A</v>
      </c>
    </row>
    <row r="6071" spans="1:14" ht="33.75" customHeight="1" x14ac:dyDescent="0.2">
      <c r="A6071">
        <v>80359</v>
      </c>
      <c r="B6071" t="s">
        <v>42416</v>
      </c>
      <c r="C6071" s="15" t="s">
        <v>42417</v>
      </c>
      <c r="D6071" s="15" t="s">
        <v>42418</v>
      </c>
      <c r="E6071">
        <v>1</v>
      </c>
      <c r="F6071">
        <v>1</v>
      </c>
      <c r="K6071" s="16">
        <f t="shared" si="282"/>
        <v>1.1200000000000001</v>
      </c>
      <c r="L6071" s="16">
        <f t="shared" si="283"/>
        <v>1.1789473684210527</v>
      </c>
      <c r="M6071" s="16">
        <f t="shared" si="284"/>
        <v>1.3397129186602872</v>
      </c>
      <c r="N6071" t="e">
        <f>INDEX(XML!$A$2:$R$782,MATCH(C6071,XML!$D$2:$D$737,0),2)</f>
        <v>#N/A</v>
      </c>
    </row>
    <row r="6072" spans="1:14" ht="33.75" customHeight="1" x14ac:dyDescent="0.2">
      <c r="A6072">
        <v>64868</v>
      </c>
      <c r="B6072" t="s">
        <v>42419</v>
      </c>
      <c r="C6072" s="15" t="s">
        <v>42420</v>
      </c>
      <c r="D6072" s="15" t="s">
        <v>42421</v>
      </c>
      <c r="E6072">
        <v>1</v>
      </c>
      <c r="F6072">
        <v>1</v>
      </c>
      <c r="K6072" s="16">
        <f t="shared" si="282"/>
        <v>1.1200000000000001</v>
      </c>
      <c r="L6072" s="16">
        <f t="shared" si="283"/>
        <v>1.1789473684210527</v>
      </c>
      <c r="M6072" s="16">
        <f t="shared" si="284"/>
        <v>1.3397129186602872</v>
      </c>
      <c r="N6072" t="e">
        <f>INDEX(XML!$A$2:$R$782,MATCH(C6072,XML!$D$2:$D$737,0),2)</f>
        <v>#N/A</v>
      </c>
    </row>
    <row r="6073" spans="1:14" ht="33.75" customHeight="1" x14ac:dyDescent="0.2">
      <c r="A6073">
        <v>84150</v>
      </c>
      <c r="B6073" t="s">
        <v>47304</v>
      </c>
      <c r="C6073" s="15" t="s">
        <v>47305</v>
      </c>
      <c r="D6073" s="15" t="s">
        <v>47306</v>
      </c>
      <c r="E6073">
        <v>1</v>
      </c>
      <c r="F6073">
        <v>1</v>
      </c>
      <c r="K6073" s="16">
        <f t="shared" si="282"/>
        <v>1.1200000000000001</v>
      </c>
      <c r="L6073" s="16">
        <f t="shared" si="283"/>
        <v>1.1789473684210527</v>
      </c>
      <c r="M6073" s="16">
        <f t="shared" si="284"/>
        <v>1.3397129186602872</v>
      </c>
      <c r="N6073" t="e">
        <f>INDEX(XML!$A$2:$R$782,MATCH(C6073,XML!$D$2:$D$737,0),2)</f>
        <v>#N/A</v>
      </c>
    </row>
    <row r="6074" spans="1:14" ht="78.75" x14ac:dyDescent="0.2">
      <c r="A6074">
        <v>58979</v>
      </c>
      <c r="B6074" t="s">
        <v>16135</v>
      </c>
      <c r="C6074" s="15" t="s">
        <v>16136</v>
      </c>
      <c r="D6074" s="15" t="s">
        <v>16137</v>
      </c>
      <c r="E6074">
        <v>465</v>
      </c>
      <c r="F6074">
        <v>630</v>
      </c>
      <c r="H6074">
        <v>6000</v>
      </c>
      <c r="K6074" s="16">
        <f t="shared" si="282"/>
        <v>520.79999999999995</v>
      </c>
      <c r="L6074" s="16">
        <f t="shared" si="283"/>
        <v>548.21052631578937</v>
      </c>
      <c r="M6074" s="16">
        <f t="shared" si="284"/>
        <v>622.96650717703335</v>
      </c>
      <c r="N6074" t="e">
        <f>INDEX(XML!$A$2:$R$782,MATCH(C6074,XML!$D$2:$D$737,0),2)</f>
        <v>#N/A</v>
      </c>
    </row>
    <row r="6075" spans="1:14" ht="33.75" customHeight="1" x14ac:dyDescent="0.2">
      <c r="A6075">
        <v>38331</v>
      </c>
      <c r="B6075" t="s">
        <v>46113</v>
      </c>
      <c r="C6075" s="15" t="s">
        <v>40575</v>
      </c>
      <c r="D6075" s="15" t="s">
        <v>40576</v>
      </c>
      <c r="E6075">
        <v>1</v>
      </c>
      <c r="F6075">
        <v>1</v>
      </c>
      <c r="K6075" s="16">
        <f t="shared" si="282"/>
        <v>1.1200000000000001</v>
      </c>
      <c r="L6075" s="16">
        <f t="shared" si="283"/>
        <v>1.1789473684210527</v>
      </c>
      <c r="M6075" s="16">
        <f t="shared" si="284"/>
        <v>1.3397129186602872</v>
      </c>
      <c r="N6075" t="e">
        <f>INDEX(XML!$A$2:$R$782,MATCH(C6075,XML!$D$2:$D$737,0),2)</f>
        <v>#N/A</v>
      </c>
    </row>
    <row r="6076" spans="1:14" ht="33.75" customHeight="1" x14ac:dyDescent="0.2">
      <c r="A6076">
        <v>25380</v>
      </c>
      <c r="B6076" t="s">
        <v>40577</v>
      </c>
      <c r="C6076" s="15" t="s">
        <v>40578</v>
      </c>
      <c r="D6076" s="15" t="s">
        <v>40579</v>
      </c>
      <c r="E6076">
        <v>1</v>
      </c>
      <c r="F6076">
        <v>2</v>
      </c>
      <c r="K6076" s="16">
        <f t="shared" si="282"/>
        <v>1.1200000000000001</v>
      </c>
      <c r="L6076" s="16">
        <f t="shared" si="283"/>
        <v>1.1789473684210527</v>
      </c>
      <c r="M6076" s="16">
        <f t="shared" si="284"/>
        <v>1.3397129186602872</v>
      </c>
      <c r="N6076" t="e">
        <f>INDEX(XML!$A$2:$R$782,MATCH(C6076,XML!$D$2:$D$737,0),2)</f>
        <v>#N/A</v>
      </c>
    </row>
    <row r="6077" spans="1:14" ht="123.75" x14ac:dyDescent="0.2">
      <c r="A6077">
        <v>80360</v>
      </c>
      <c r="B6077" t="s">
        <v>42422</v>
      </c>
      <c r="C6077" s="15" t="s">
        <v>42423</v>
      </c>
      <c r="D6077" s="15" t="s">
        <v>42424</v>
      </c>
      <c r="E6077">
        <v>1</v>
      </c>
      <c r="F6077">
        <v>1</v>
      </c>
      <c r="K6077" s="16">
        <f t="shared" si="282"/>
        <v>1.1200000000000001</v>
      </c>
      <c r="L6077" s="16">
        <f t="shared" si="283"/>
        <v>1.1789473684210527</v>
      </c>
      <c r="M6077" s="16">
        <f t="shared" si="284"/>
        <v>1.3397129186602872</v>
      </c>
      <c r="N6077" t="e">
        <f>INDEX(XML!$A$2:$R$782,MATCH(C6077,XML!$D$2:$D$737,0),2)</f>
        <v>#N/A</v>
      </c>
    </row>
    <row r="6078" spans="1:14" ht="78.75" x14ac:dyDescent="0.2">
      <c r="A6078">
        <v>38332</v>
      </c>
      <c r="B6078" t="s">
        <v>46114</v>
      </c>
      <c r="C6078" s="15" t="s">
        <v>40580</v>
      </c>
      <c r="D6078" s="15" t="s">
        <v>40581</v>
      </c>
      <c r="E6078">
        <v>1</v>
      </c>
      <c r="F6078">
        <v>1</v>
      </c>
      <c r="K6078" s="16">
        <f t="shared" si="282"/>
        <v>1.1200000000000001</v>
      </c>
      <c r="L6078" s="16">
        <f t="shared" si="283"/>
        <v>1.1789473684210527</v>
      </c>
      <c r="M6078" s="16">
        <f t="shared" si="284"/>
        <v>1.3397129186602872</v>
      </c>
      <c r="N6078" t="e">
        <f>INDEX(XML!$A$2:$R$782,MATCH(C6078,XML!$D$2:$D$737,0),2)</f>
        <v>#N/A</v>
      </c>
    </row>
    <row r="6079" spans="1:14" ht="78.75" x14ac:dyDescent="0.2">
      <c r="A6079">
        <v>67256</v>
      </c>
      <c r="B6079" t="s">
        <v>40582</v>
      </c>
      <c r="C6079" s="15" t="s">
        <v>40583</v>
      </c>
      <c r="D6079" s="15" t="s">
        <v>40584</v>
      </c>
      <c r="E6079">
        <v>1</v>
      </c>
      <c r="F6079">
        <v>1</v>
      </c>
      <c r="K6079" s="16">
        <f t="shared" si="282"/>
        <v>1.1200000000000001</v>
      </c>
      <c r="L6079" s="16">
        <f t="shared" si="283"/>
        <v>1.1789473684210527</v>
      </c>
      <c r="M6079" s="16">
        <f t="shared" si="284"/>
        <v>1.3397129186602872</v>
      </c>
      <c r="N6079" t="e">
        <f>INDEX(XML!$A$2:$R$782,MATCH(C6079,XML!$D$2:$D$737,0),2)</f>
        <v>#N/A</v>
      </c>
    </row>
    <row r="6080" spans="1:14" ht="78.75" x14ac:dyDescent="0.2">
      <c r="A6080">
        <v>38333</v>
      </c>
      <c r="B6080" t="s">
        <v>46115</v>
      </c>
      <c r="C6080" s="15" t="s">
        <v>7570</v>
      </c>
      <c r="D6080" s="15" t="s">
        <v>7571</v>
      </c>
      <c r="E6080">
        <v>510</v>
      </c>
      <c r="F6080">
        <v>765</v>
      </c>
      <c r="H6080">
        <v>1679</v>
      </c>
      <c r="K6080" s="16">
        <f t="shared" si="282"/>
        <v>571.20000000000005</v>
      </c>
      <c r="L6080" s="16">
        <f t="shared" si="283"/>
        <v>601.26315789473688</v>
      </c>
      <c r="M6080" s="16">
        <f t="shared" si="284"/>
        <v>683.25358851674639</v>
      </c>
      <c r="N6080" t="e">
        <f>INDEX(XML!$A$2:$R$782,MATCH(C6080,XML!$D$2:$D$737,0),2)</f>
        <v>#N/A</v>
      </c>
    </row>
    <row r="6081" spans="1:14" ht="78.75" x14ac:dyDescent="0.2">
      <c r="A6081">
        <v>58980</v>
      </c>
      <c r="B6081" t="s">
        <v>16138</v>
      </c>
      <c r="C6081" s="15" t="s">
        <v>16139</v>
      </c>
      <c r="D6081" s="15" t="s">
        <v>16140</v>
      </c>
      <c r="E6081">
        <v>590</v>
      </c>
      <c r="F6081">
        <v>792</v>
      </c>
      <c r="H6081">
        <v>6000</v>
      </c>
      <c r="K6081" s="16">
        <f t="shared" si="282"/>
        <v>660.8</v>
      </c>
      <c r="L6081" s="16">
        <f t="shared" si="283"/>
        <v>695.57894736842104</v>
      </c>
      <c r="M6081" s="16">
        <f t="shared" si="284"/>
        <v>790.43062200956945</v>
      </c>
      <c r="N6081" t="e">
        <f>INDEX(XML!$A$2:$R$782,MATCH(C6081,XML!$D$2:$D$737,0),2)</f>
        <v>#N/A</v>
      </c>
    </row>
    <row r="6082" spans="1:14" ht="33.75" customHeight="1" x14ac:dyDescent="0.2">
      <c r="A6082">
        <v>25381</v>
      </c>
      <c r="B6082" t="s">
        <v>40585</v>
      </c>
      <c r="C6082" s="15" t="s">
        <v>40586</v>
      </c>
      <c r="D6082" s="15" t="s">
        <v>40587</v>
      </c>
      <c r="E6082">
        <v>1</v>
      </c>
      <c r="F6082">
        <v>2</v>
      </c>
      <c r="K6082" s="16">
        <f t="shared" si="282"/>
        <v>1.1200000000000001</v>
      </c>
      <c r="L6082" s="16">
        <f t="shared" si="283"/>
        <v>1.1789473684210527</v>
      </c>
      <c r="M6082" s="16">
        <f t="shared" si="284"/>
        <v>1.3397129186602872</v>
      </c>
      <c r="N6082" t="e">
        <f>INDEX(XML!$A$2:$R$782,MATCH(C6082,XML!$D$2:$D$737,0),2)</f>
        <v>#N/A</v>
      </c>
    </row>
    <row r="6083" spans="1:14" ht="33.75" customHeight="1" x14ac:dyDescent="0.2">
      <c r="A6083">
        <v>80361</v>
      </c>
      <c r="B6083" t="s">
        <v>42425</v>
      </c>
      <c r="C6083" s="15" t="s">
        <v>42426</v>
      </c>
      <c r="D6083" s="15" t="s">
        <v>42427</v>
      </c>
      <c r="E6083">
        <v>1</v>
      </c>
      <c r="F6083">
        <v>1</v>
      </c>
      <c r="K6083" s="16">
        <f t="shared" si="282"/>
        <v>1.1200000000000001</v>
      </c>
      <c r="L6083" s="16">
        <f t="shared" si="283"/>
        <v>1.1789473684210527</v>
      </c>
      <c r="M6083" s="16">
        <f t="shared" si="284"/>
        <v>1.3397129186602872</v>
      </c>
      <c r="N6083" t="e">
        <f>INDEX(XML!$A$2:$R$782,MATCH(C6083,XML!$D$2:$D$737,0),2)</f>
        <v>#N/A</v>
      </c>
    </row>
    <row r="6084" spans="1:14" ht="33.75" customHeight="1" x14ac:dyDescent="0.2">
      <c r="A6084">
        <v>38335</v>
      </c>
      <c r="B6084" t="s">
        <v>42428</v>
      </c>
      <c r="C6084" s="15" t="s">
        <v>42429</v>
      </c>
      <c r="D6084" s="15" t="s">
        <v>42430</v>
      </c>
      <c r="E6084">
        <v>1</v>
      </c>
      <c r="F6084">
        <v>1</v>
      </c>
      <c r="K6084" s="16">
        <f t="shared" si="282"/>
        <v>1.1200000000000001</v>
      </c>
      <c r="L6084" s="16">
        <f t="shared" si="283"/>
        <v>1.1789473684210527</v>
      </c>
      <c r="M6084" s="16">
        <f t="shared" si="284"/>
        <v>1.3397129186602872</v>
      </c>
      <c r="N6084" t="e">
        <f>INDEX(XML!$A$2:$R$782,MATCH(C6084,XML!$D$2:$D$737,0),2)</f>
        <v>#N/A</v>
      </c>
    </row>
    <row r="6085" spans="1:14" ht="33.75" customHeight="1" x14ac:dyDescent="0.2">
      <c r="A6085">
        <v>67744</v>
      </c>
      <c r="B6085" t="s">
        <v>42431</v>
      </c>
      <c r="C6085" s="15" t="s">
        <v>42432</v>
      </c>
      <c r="D6085" s="15" t="s">
        <v>42433</v>
      </c>
      <c r="E6085">
        <v>1</v>
      </c>
      <c r="F6085">
        <v>1</v>
      </c>
      <c r="K6085" s="16">
        <f t="shared" ref="K6085:K6148" si="285">IF(E6085&gt;49999,E6085+E6085*0.07,IF(E6085&lt;=49999,E6085+E6085*0.12))</f>
        <v>1.1200000000000001</v>
      </c>
      <c r="L6085" s="16">
        <f t="shared" ref="L6085:L6148" si="286">K6085*100/95</f>
        <v>1.1789473684210527</v>
      </c>
      <c r="M6085" s="16">
        <f t="shared" ref="M6085:M6148" si="287">IF(COUNTIF(C6085,"*Dahua*"),F6085-10,L6085*100/88)</f>
        <v>1.3397129186602872</v>
      </c>
      <c r="N6085" t="e">
        <f>INDEX(XML!$A$2:$R$782,MATCH(C6085,XML!$D$2:$D$737,0),2)</f>
        <v>#N/A</v>
      </c>
    </row>
    <row r="6086" spans="1:14" ht="33.75" customHeight="1" x14ac:dyDescent="0.2">
      <c r="A6086">
        <v>84063</v>
      </c>
      <c r="B6086" t="s">
        <v>46621</v>
      </c>
      <c r="C6086" s="15" t="s">
        <v>46622</v>
      </c>
      <c r="D6086" s="15" t="s">
        <v>46623</v>
      </c>
      <c r="E6086">
        <v>1500</v>
      </c>
      <c r="F6086">
        <v>2250</v>
      </c>
      <c r="K6086" s="16">
        <f t="shared" si="285"/>
        <v>1680</v>
      </c>
      <c r="L6086" s="16">
        <f t="shared" si="286"/>
        <v>1768.421052631579</v>
      </c>
      <c r="M6086" s="16">
        <f t="shared" si="287"/>
        <v>2009.5693779904307</v>
      </c>
      <c r="N6086" t="e">
        <f>INDEX(XML!$A$2:$R$782,MATCH(C6086,XML!$D$2:$D$737,0),2)</f>
        <v>#N/A</v>
      </c>
    </row>
    <row r="6087" spans="1:14" ht="78.75" x14ac:dyDescent="0.2">
      <c r="A6087">
        <v>45881</v>
      </c>
      <c r="B6087" t="s">
        <v>40588</v>
      </c>
      <c r="C6087" s="15" t="s">
        <v>40589</v>
      </c>
      <c r="D6087" s="15" t="s">
        <v>40590</v>
      </c>
      <c r="E6087">
        <v>1</v>
      </c>
      <c r="F6087">
        <v>1</v>
      </c>
      <c r="K6087" s="16">
        <f t="shared" si="285"/>
        <v>1.1200000000000001</v>
      </c>
      <c r="L6087" s="16">
        <f t="shared" si="286"/>
        <v>1.1789473684210527</v>
      </c>
      <c r="M6087" s="16">
        <f t="shared" si="287"/>
        <v>1.3397129186602872</v>
      </c>
      <c r="N6087" t="e">
        <f>INDEX(XML!$A$2:$R$782,MATCH(C6087,XML!$D$2:$D$737,0),2)</f>
        <v>#N/A</v>
      </c>
    </row>
    <row r="6088" spans="1:14" ht="33.75" customHeight="1" x14ac:dyDescent="0.2">
      <c r="A6088">
        <v>76426</v>
      </c>
      <c r="B6088" t="s">
        <v>40591</v>
      </c>
      <c r="C6088" s="15" t="s">
        <v>40592</v>
      </c>
      <c r="D6088" s="15" t="s">
        <v>40593</v>
      </c>
      <c r="E6088">
        <v>1</v>
      </c>
      <c r="F6088">
        <v>2250</v>
      </c>
      <c r="K6088" s="16">
        <f t="shared" si="285"/>
        <v>1.1200000000000001</v>
      </c>
      <c r="L6088" s="16">
        <f t="shared" si="286"/>
        <v>1.1789473684210527</v>
      </c>
      <c r="M6088" s="16">
        <f t="shared" si="287"/>
        <v>1.3397129186602872</v>
      </c>
      <c r="N6088" t="e">
        <f>INDEX(XML!$A$2:$R$782,MATCH(C6088,XML!$D$2:$D$737,0),2)</f>
        <v>#N/A</v>
      </c>
    </row>
    <row r="6089" spans="1:14" ht="78.75" x14ac:dyDescent="0.2">
      <c r="A6089">
        <v>38334</v>
      </c>
      <c r="B6089" t="s">
        <v>40594</v>
      </c>
      <c r="C6089" s="15" t="s">
        <v>40595</v>
      </c>
      <c r="D6089" s="15" t="s">
        <v>40596</v>
      </c>
      <c r="E6089">
        <v>1</v>
      </c>
      <c r="F6089">
        <v>1</v>
      </c>
      <c r="K6089" s="16">
        <f t="shared" si="285"/>
        <v>1.1200000000000001</v>
      </c>
      <c r="L6089" s="16">
        <f t="shared" si="286"/>
        <v>1.1789473684210527</v>
      </c>
      <c r="M6089" s="16">
        <f t="shared" si="287"/>
        <v>1.3397129186602872</v>
      </c>
      <c r="N6089" t="e">
        <f>INDEX(XML!$A$2:$R$782,MATCH(C6089,XML!$D$2:$D$737,0),2)</f>
        <v>#N/A</v>
      </c>
    </row>
    <row r="6090" spans="1:14" ht="33.75" customHeight="1" x14ac:dyDescent="0.25">
      <c r="A6090" s="184" t="s">
        <v>7572</v>
      </c>
      <c r="B6090" s="184"/>
      <c r="C6090" s="185"/>
      <c r="D6090" s="185"/>
      <c r="E6090" s="184"/>
      <c r="F6090" s="184"/>
      <c r="G6090" s="184"/>
      <c r="H6090" s="184"/>
      <c r="I6090" s="184"/>
      <c r="J6090" s="184"/>
      <c r="K6090" s="16">
        <f t="shared" si="285"/>
        <v>0</v>
      </c>
      <c r="L6090" s="16">
        <f t="shared" si="286"/>
        <v>0</v>
      </c>
      <c r="M6090" s="16">
        <f t="shared" si="287"/>
        <v>0</v>
      </c>
      <c r="N6090" t="e">
        <f>INDEX(XML!$A$2:$R$782,MATCH(C6090,XML!$D$2:$D$737,0),2)</f>
        <v>#N/A</v>
      </c>
    </row>
    <row r="6091" spans="1:14" ht="33.75" customHeight="1" x14ac:dyDescent="0.2">
      <c r="A6091">
        <v>25352</v>
      </c>
      <c r="B6091" t="s">
        <v>16971</v>
      </c>
      <c r="C6091" s="15" t="s">
        <v>38676</v>
      </c>
      <c r="D6091" s="15" t="s">
        <v>17553</v>
      </c>
      <c r="E6091">
        <v>170</v>
      </c>
      <c r="F6091">
        <v>255</v>
      </c>
      <c r="I6091">
        <v>583</v>
      </c>
      <c r="K6091" s="16">
        <f t="shared" si="285"/>
        <v>190.4</v>
      </c>
      <c r="L6091" s="16">
        <f t="shared" si="286"/>
        <v>200.42105263157896</v>
      </c>
      <c r="M6091" s="16">
        <f t="shared" si="287"/>
        <v>227.75119617224883</v>
      </c>
      <c r="N6091" t="e">
        <f>INDEX(XML!$A$2:$R$782,MATCH(C6091,XML!$D$2:$D$737,0),2)</f>
        <v>#N/A</v>
      </c>
    </row>
    <row r="6092" spans="1:14" ht="22.5" customHeight="1" x14ac:dyDescent="0.2">
      <c r="A6092">
        <v>80351</v>
      </c>
      <c r="B6092" t="s">
        <v>40492</v>
      </c>
      <c r="C6092" s="15" t="s">
        <v>40493</v>
      </c>
      <c r="D6092" s="15" t="s">
        <v>40494</v>
      </c>
      <c r="E6092">
        <v>1</v>
      </c>
      <c r="F6092">
        <v>330</v>
      </c>
      <c r="K6092" s="16">
        <f t="shared" si="285"/>
        <v>1.1200000000000001</v>
      </c>
      <c r="L6092" s="16">
        <f t="shared" si="286"/>
        <v>1.1789473684210527</v>
      </c>
      <c r="M6092" s="16">
        <f t="shared" si="287"/>
        <v>1.3397129186602872</v>
      </c>
      <c r="N6092" t="e">
        <f>INDEX(XML!$A$2:$R$782,MATCH(C6092,XML!$D$2:$D$737,0),2)</f>
        <v>#N/A</v>
      </c>
    </row>
    <row r="6093" spans="1:14" ht="101.25" x14ac:dyDescent="0.2">
      <c r="A6093">
        <v>77015</v>
      </c>
      <c r="B6093" t="s">
        <v>34437</v>
      </c>
      <c r="C6093" s="15" t="s">
        <v>34438</v>
      </c>
      <c r="D6093" s="15" t="s">
        <v>34439</v>
      </c>
      <c r="E6093">
        <v>1</v>
      </c>
      <c r="F6093">
        <v>458</v>
      </c>
      <c r="K6093" s="16">
        <f t="shared" si="285"/>
        <v>1.1200000000000001</v>
      </c>
      <c r="L6093" s="16">
        <f t="shared" si="286"/>
        <v>1.1789473684210527</v>
      </c>
      <c r="M6093" s="16">
        <f t="shared" si="287"/>
        <v>1.3397129186602872</v>
      </c>
      <c r="N6093" t="e">
        <f>INDEX(XML!$A$2:$R$782,MATCH(C6093,XML!$D$2:$D$737,0),2)</f>
        <v>#N/A</v>
      </c>
    </row>
    <row r="6094" spans="1:14" ht="168.75" x14ac:dyDescent="0.2">
      <c r="A6094">
        <v>33502</v>
      </c>
      <c r="B6094" t="s">
        <v>40600</v>
      </c>
      <c r="C6094" s="15" t="s">
        <v>40601</v>
      </c>
      <c r="D6094" s="15" t="s">
        <v>40602</v>
      </c>
      <c r="E6094">
        <v>220</v>
      </c>
      <c r="F6094">
        <v>330</v>
      </c>
      <c r="H6094">
        <v>2327</v>
      </c>
      <c r="K6094" s="16">
        <f t="shared" si="285"/>
        <v>246.4</v>
      </c>
      <c r="L6094" s="16">
        <f t="shared" si="286"/>
        <v>259.36842105263156</v>
      </c>
      <c r="M6094" s="16">
        <f t="shared" si="287"/>
        <v>294.73684210526312</v>
      </c>
      <c r="N6094" t="e">
        <f>INDEX(XML!$A$2:$R$782,MATCH(C6094,XML!$D$2:$D$737,0),2)</f>
        <v>#N/A</v>
      </c>
    </row>
    <row r="6095" spans="1:14" ht="33.75" customHeight="1" x14ac:dyDescent="0.2">
      <c r="A6095">
        <v>74087</v>
      </c>
      <c r="B6095" t="s">
        <v>40603</v>
      </c>
      <c r="C6095" s="15" t="s">
        <v>40604</v>
      </c>
      <c r="D6095" s="15" t="s">
        <v>40605</v>
      </c>
      <c r="E6095">
        <v>220</v>
      </c>
      <c r="F6095">
        <v>330</v>
      </c>
      <c r="K6095" s="16">
        <f t="shared" si="285"/>
        <v>246.4</v>
      </c>
      <c r="L6095" s="16">
        <f t="shared" si="286"/>
        <v>259.36842105263156</v>
      </c>
      <c r="M6095" s="16">
        <f t="shared" si="287"/>
        <v>294.73684210526312</v>
      </c>
      <c r="N6095" t="e">
        <f>INDEX(XML!$A$2:$R$782,MATCH(C6095,XML!$D$2:$D$737,0),2)</f>
        <v>#N/A</v>
      </c>
    </row>
    <row r="6096" spans="1:14" ht="67.5" x14ac:dyDescent="0.2">
      <c r="A6096">
        <v>84640</v>
      </c>
      <c r="B6096" t="s">
        <v>48266</v>
      </c>
      <c r="C6096" s="15" t="s">
        <v>48267</v>
      </c>
      <c r="D6096" s="15" t="s">
        <v>48268</v>
      </c>
      <c r="E6096">
        <v>1</v>
      </c>
      <c r="F6096">
        <v>0</v>
      </c>
      <c r="K6096" s="16">
        <f t="shared" si="285"/>
        <v>1.1200000000000001</v>
      </c>
      <c r="L6096" s="16">
        <f t="shared" si="286"/>
        <v>1.1789473684210527</v>
      </c>
      <c r="M6096" s="16">
        <f t="shared" si="287"/>
        <v>1.3397129186602872</v>
      </c>
      <c r="N6096" t="e">
        <f>INDEX(XML!$A$2:$R$782,MATCH(C6096,XML!$D$2:$D$737,0),2)</f>
        <v>#N/A</v>
      </c>
    </row>
    <row r="6097" spans="1:14" ht="33.75" customHeight="1" x14ac:dyDescent="0.2">
      <c r="A6097">
        <v>63967</v>
      </c>
      <c r="B6097" t="s">
        <v>21080</v>
      </c>
      <c r="C6097" s="15" t="s">
        <v>21081</v>
      </c>
      <c r="D6097" s="15" t="s">
        <v>34918</v>
      </c>
      <c r="E6097">
        <v>180</v>
      </c>
      <c r="F6097">
        <v>270</v>
      </c>
      <c r="I6097">
        <v>780</v>
      </c>
      <c r="K6097" s="16">
        <f t="shared" si="285"/>
        <v>201.6</v>
      </c>
      <c r="L6097" s="16">
        <f t="shared" si="286"/>
        <v>212.21052631578948</v>
      </c>
      <c r="M6097" s="16">
        <f t="shared" si="287"/>
        <v>241.14832535885168</v>
      </c>
      <c r="N6097" t="e">
        <f>INDEX(XML!$A$2:$R$782,MATCH(C6097,XML!$D$2:$D$737,0),2)</f>
        <v>#N/A</v>
      </c>
    </row>
    <row r="6098" spans="1:14" ht="168.75" x14ac:dyDescent="0.2">
      <c r="A6098">
        <v>33720</v>
      </c>
      <c r="B6098" t="s">
        <v>46116</v>
      </c>
      <c r="C6098" s="15" t="s">
        <v>7573</v>
      </c>
      <c r="D6098" s="15" t="s">
        <v>7574</v>
      </c>
      <c r="E6098">
        <v>230</v>
      </c>
      <c r="F6098">
        <v>285</v>
      </c>
      <c r="H6098" t="s">
        <v>7566</v>
      </c>
      <c r="I6098">
        <v>724</v>
      </c>
      <c r="K6098" s="16">
        <f t="shared" si="285"/>
        <v>257.60000000000002</v>
      </c>
      <c r="L6098" s="16">
        <f t="shared" si="286"/>
        <v>271.15789473684214</v>
      </c>
      <c r="M6098" s="16">
        <f t="shared" si="287"/>
        <v>308.13397129186609</v>
      </c>
      <c r="N6098" t="e">
        <f>INDEX(XML!$A$2:$R$782,MATCH(C6098,XML!$D$2:$D$737,0),2)</f>
        <v>#N/A</v>
      </c>
    </row>
    <row r="6099" spans="1:14" ht="67.5" x14ac:dyDescent="0.2">
      <c r="A6099">
        <v>80352</v>
      </c>
      <c r="B6099" t="s">
        <v>40495</v>
      </c>
      <c r="C6099" s="15" t="s">
        <v>40496</v>
      </c>
      <c r="D6099" s="15" t="s">
        <v>40497</v>
      </c>
      <c r="E6099">
        <v>1</v>
      </c>
      <c r="F6099">
        <v>375</v>
      </c>
      <c r="K6099" s="16">
        <f t="shared" si="285"/>
        <v>1.1200000000000001</v>
      </c>
      <c r="L6099" s="16">
        <f t="shared" si="286"/>
        <v>1.1789473684210527</v>
      </c>
      <c r="M6099" s="16">
        <f t="shared" si="287"/>
        <v>1.3397129186602872</v>
      </c>
      <c r="N6099" t="e">
        <f>INDEX(XML!$A$2:$R$782,MATCH(C6099,XML!$D$2:$D$737,0),2)</f>
        <v>#N/A</v>
      </c>
    </row>
    <row r="6100" spans="1:14" ht="123.75" x14ac:dyDescent="0.2">
      <c r="A6100">
        <v>36384</v>
      </c>
      <c r="B6100" t="s">
        <v>31317</v>
      </c>
      <c r="C6100" s="15" t="s">
        <v>7575</v>
      </c>
      <c r="D6100" s="15" t="s">
        <v>7576</v>
      </c>
      <c r="E6100">
        <v>315</v>
      </c>
      <c r="F6100">
        <v>360</v>
      </c>
      <c r="H6100" t="s">
        <v>7566</v>
      </c>
      <c r="I6100">
        <v>368</v>
      </c>
      <c r="K6100" s="16">
        <f t="shared" si="285"/>
        <v>352.8</v>
      </c>
      <c r="L6100" s="16">
        <f t="shared" si="286"/>
        <v>371.36842105263156</v>
      </c>
      <c r="M6100" s="16">
        <f t="shared" si="287"/>
        <v>422.00956937799037</v>
      </c>
      <c r="N6100" t="e">
        <f>INDEX(XML!$A$2:$R$782,MATCH(C6100,XML!$D$2:$D$737,0),2)</f>
        <v>#N/A</v>
      </c>
    </row>
    <row r="6101" spans="1:14" ht="22.5" customHeight="1" x14ac:dyDescent="0.2">
      <c r="A6101">
        <v>25357</v>
      </c>
      <c r="B6101" t="s">
        <v>34431</v>
      </c>
      <c r="C6101" s="15" t="s">
        <v>7577</v>
      </c>
      <c r="D6101" s="15" t="s">
        <v>7578</v>
      </c>
      <c r="E6101">
        <v>1</v>
      </c>
      <c r="F6101">
        <v>500</v>
      </c>
      <c r="K6101" s="16">
        <f t="shared" si="285"/>
        <v>1.1200000000000001</v>
      </c>
      <c r="L6101" s="16">
        <f t="shared" si="286"/>
        <v>1.1789473684210527</v>
      </c>
      <c r="M6101" s="16">
        <f t="shared" si="287"/>
        <v>1.3397129186602872</v>
      </c>
      <c r="N6101" t="e">
        <f>INDEX(XML!$A$2:$R$782,MATCH(C6101,XML!$D$2:$D$737,0),2)</f>
        <v>#N/A</v>
      </c>
    </row>
    <row r="6102" spans="1:14" ht="168.75" x14ac:dyDescent="0.2">
      <c r="A6102">
        <v>33721</v>
      </c>
      <c r="B6102" t="s">
        <v>31574</v>
      </c>
      <c r="C6102" s="15" t="s">
        <v>7579</v>
      </c>
      <c r="D6102" s="15" t="s">
        <v>7580</v>
      </c>
      <c r="E6102">
        <v>230</v>
      </c>
      <c r="F6102">
        <v>345</v>
      </c>
      <c r="I6102">
        <v>264</v>
      </c>
      <c r="K6102" s="16">
        <f t="shared" si="285"/>
        <v>257.60000000000002</v>
      </c>
      <c r="L6102" s="16">
        <f t="shared" si="286"/>
        <v>271.15789473684214</v>
      </c>
      <c r="M6102" s="16">
        <f t="shared" si="287"/>
        <v>308.13397129186609</v>
      </c>
      <c r="N6102" t="e">
        <f>INDEX(XML!$A$2:$R$782,MATCH(C6102,XML!$D$2:$D$737,0),2)</f>
        <v>#N/A</v>
      </c>
    </row>
    <row r="6103" spans="1:14" ht="180" x14ac:dyDescent="0.2">
      <c r="A6103">
        <v>36383</v>
      </c>
      <c r="B6103" t="s">
        <v>31318</v>
      </c>
      <c r="C6103" s="15" t="s">
        <v>7581</v>
      </c>
      <c r="D6103" s="15" t="s">
        <v>7582</v>
      </c>
      <c r="E6103">
        <v>260</v>
      </c>
      <c r="F6103">
        <v>390</v>
      </c>
      <c r="H6103">
        <v>287</v>
      </c>
      <c r="K6103" s="16">
        <f t="shared" si="285"/>
        <v>291.2</v>
      </c>
      <c r="L6103" s="16">
        <f t="shared" si="286"/>
        <v>306.5263157894737</v>
      </c>
      <c r="M6103" s="16">
        <f t="shared" si="287"/>
        <v>348.32535885167465</v>
      </c>
      <c r="N6103" t="e">
        <f>INDEX(XML!$A$2:$R$782,MATCH(C6103,XML!$D$2:$D$737,0),2)</f>
        <v>#N/A</v>
      </c>
    </row>
    <row r="6104" spans="1:14" ht="101.25" x14ac:dyDescent="0.2">
      <c r="A6104">
        <v>32554</v>
      </c>
      <c r="B6104" t="s">
        <v>7583</v>
      </c>
      <c r="C6104" s="15" t="s">
        <v>7584</v>
      </c>
      <c r="D6104" s="15" t="s">
        <v>7585</v>
      </c>
      <c r="E6104">
        <v>285</v>
      </c>
      <c r="F6104">
        <v>420</v>
      </c>
      <c r="H6104">
        <v>1000</v>
      </c>
      <c r="I6104">
        <v>3</v>
      </c>
      <c r="K6104" s="16">
        <f t="shared" si="285"/>
        <v>319.2</v>
      </c>
      <c r="L6104" s="16">
        <f t="shared" si="286"/>
        <v>336</v>
      </c>
      <c r="M6104" s="16">
        <f t="shared" si="287"/>
        <v>381.81818181818181</v>
      </c>
      <c r="N6104" t="e">
        <f>INDEX(XML!$A$2:$R$782,MATCH(C6104,XML!$D$2:$D$737,0),2)</f>
        <v>#N/A</v>
      </c>
    </row>
    <row r="6105" spans="1:14" ht="168.75" x14ac:dyDescent="0.2">
      <c r="A6105">
        <v>33722</v>
      </c>
      <c r="B6105" t="s">
        <v>31319</v>
      </c>
      <c r="C6105" s="15" t="s">
        <v>7586</v>
      </c>
      <c r="D6105" s="15" t="s">
        <v>7587</v>
      </c>
      <c r="E6105">
        <v>1</v>
      </c>
      <c r="F6105">
        <v>375</v>
      </c>
      <c r="K6105" s="16">
        <f t="shared" si="285"/>
        <v>1.1200000000000001</v>
      </c>
      <c r="L6105" s="16">
        <f t="shared" si="286"/>
        <v>1.1789473684210527</v>
      </c>
      <c r="M6105" s="16">
        <f t="shared" si="287"/>
        <v>1.3397129186602872</v>
      </c>
      <c r="N6105" t="e">
        <f>INDEX(XML!$A$2:$R$782,MATCH(C6105,XML!$D$2:$D$737,0),2)</f>
        <v>#N/A</v>
      </c>
    </row>
    <row r="6106" spans="1:14" ht="123.75" x14ac:dyDescent="0.2">
      <c r="A6106">
        <v>36382</v>
      </c>
      <c r="B6106" t="s">
        <v>31320</v>
      </c>
      <c r="C6106" s="15" t="s">
        <v>7591</v>
      </c>
      <c r="D6106" s="15" t="s">
        <v>7592</v>
      </c>
      <c r="E6106">
        <v>345</v>
      </c>
      <c r="F6106">
        <v>390</v>
      </c>
      <c r="H6106" t="s">
        <v>7566</v>
      </c>
      <c r="K6106" s="16">
        <f t="shared" si="285"/>
        <v>386.4</v>
      </c>
      <c r="L6106" s="16">
        <f t="shared" si="286"/>
        <v>406.73684210526318</v>
      </c>
      <c r="M6106" s="16">
        <f t="shared" si="287"/>
        <v>462.20095693779911</v>
      </c>
      <c r="N6106" t="e">
        <f>INDEX(XML!$A$2:$R$782,MATCH(C6106,XML!$D$2:$D$737,0),2)</f>
        <v>#N/A</v>
      </c>
    </row>
    <row r="6107" spans="1:14" ht="33.75" customHeight="1" x14ac:dyDescent="0.2">
      <c r="A6107">
        <v>25359</v>
      </c>
      <c r="B6107" t="s">
        <v>7588</v>
      </c>
      <c r="C6107" s="15" t="s">
        <v>7589</v>
      </c>
      <c r="D6107" s="15" t="s">
        <v>7590</v>
      </c>
      <c r="E6107">
        <v>220</v>
      </c>
      <c r="F6107">
        <v>330</v>
      </c>
      <c r="I6107">
        <v>50</v>
      </c>
      <c r="K6107" s="16">
        <f t="shared" si="285"/>
        <v>246.4</v>
      </c>
      <c r="L6107" s="16">
        <f t="shared" si="286"/>
        <v>259.36842105263156</v>
      </c>
      <c r="M6107" s="16">
        <f t="shared" si="287"/>
        <v>294.73684210526312</v>
      </c>
      <c r="N6107" t="e">
        <f>INDEX(XML!$A$2:$R$782,MATCH(C6107,XML!$D$2:$D$737,0),2)</f>
        <v>#N/A</v>
      </c>
    </row>
    <row r="6108" spans="1:14" ht="78.75" x14ac:dyDescent="0.2">
      <c r="A6108">
        <v>80353</v>
      </c>
      <c r="B6108" t="s">
        <v>40498</v>
      </c>
      <c r="C6108" s="15" t="s">
        <v>40499</v>
      </c>
      <c r="D6108" s="15" t="s">
        <v>40500</v>
      </c>
      <c r="E6108">
        <v>1</v>
      </c>
      <c r="F6108">
        <v>384</v>
      </c>
      <c r="K6108" s="16">
        <f t="shared" si="285"/>
        <v>1.1200000000000001</v>
      </c>
      <c r="L6108" s="16">
        <f t="shared" si="286"/>
        <v>1.1789473684210527</v>
      </c>
      <c r="M6108" s="16">
        <f t="shared" si="287"/>
        <v>1.3397129186602872</v>
      </c>
      <c r="N6108" t="e">
        <f>INDEX(XML!$A$2:$R$782,MATCH(C6108,XML!$D$2:$D$737,0),2)</f>
        <v>#N/A</v>
      </c>
    </row>
    <row r="6109" spans="1:14" ht="168.75" x14ac:dyDescent="0.2">
      <c r="A6109">
        <v>33723</v>
      </c>
      <c r="B6109" t="s">
        <v>46117</v>
      </c>
      <c r="C6109" s="15" t="s">
        <v>7593</v>
      </c>
      <c r="D6109" s="15" t="s">
        <v>7594</v>
      </c>
      <c r="E6109">
        <v>240</v>
      </c>
      <c r="F6109">
        <v>405</v>
      </c>
      <c r="H6109">
        <v>1968</v>
      </c>
      <c r="K6109" s="16">
        <f t="shared" si="285"/>
        <v>268.8</v>
      </c>
      <c r="L6109" s="16">
        <f t="shared" si="286"/>
        <v>282.94736842105266</v>
      </c>
      <c r="M6109" s="16">
        <f t="shared" si="287"/>
        <v>321.53110047846894</v>
      </c>
      <c r="N6109" t="e">
        <f>INDEX(XML!$A$2:$R$782,MATCH(C6109,XML!$D$2:$D$737,0),2)</f>
        <v>#N/A</v>
      </c>
    </row>
    <row r="6110" spans="1:14" ht="123.75" x14ac:dyDescent="0.2">
      <c r="A6110">
        <v>36381</v>
      </c>
      <c r="B6110" t="s">
        <v>31321</v>
      </c>
      <c r="C6110" s="15" t="s">
        <v>7595</v>
      </c>
      <c r="D6110" s="15" t="s">
        <v>7596</v>
      </c>
      <c r="E6110">
        <v>300</v>
      </c>
      <c r="F6110">
        <v>450</v>
      </c>
      <c r="H6110">
        <v>2082</v>
      </c>
      <c r="K6110" s="16">
        <f t="shared" si="285"/>
        <v>336</v>
      </c>
      <c r="L6110" s="16">
        <f t="shared" si="286"/>
        <v>353.68421052631578</v>
      </c>
      <c r="M6110" s="16">
        <f t="shared" si="287"/>
        <v>401.91387559808612</v>
      </c>
      <c r="N6110" t="e">
        <f>INDEX(XML!$A$2:$R$782,MATCH(C6110,XML!$D$2:$D$737,0),2)</f>
        <v>#N/A</v>
      </c>
    </row>
    <row r="6111" spans="1:14" ht="45" customHeight="1" x14ac:dyDescent="0.2">
      <c r="A6111">
        <v>25360</v>
      </c>
      <c r="B6111" t="s">
        <v>7612</v>
      </c>
      <c r="C6111" s="15" t="s">
        <v>7613</v>
      </c>
      <c r="D6111" s="15" t="s">
        <v>7614</v>
      </c>
      <c r="E6111">
        <v>300</v>
      </c>
      <c r="F6111">
        <v>450</v>
      </c>
      <c r="H6111" t="s">
        <v>7566</v>
      </c>
      <c r="K6111" s="16">
        <f t="shared" si="285"/>
        <v>336</v>
      </c>
      <c r="L6111" s="16">
        <f t="shared" si="286"/>
        <v>353.68421052631578</v>
      </c>
      <c r="M6111" s="16">
        <f t="shared" si="287"/>
        <v>401.91387559808612</v>
      </c>
      <c r="N6111" t="e">
        <f>INDEX(XML!$A$2:$R$782,MATCH(C6111,XML!$D$2:$D$737,0),2)</f>
        <v>#N/A</v>
      </c>
    </row>
    <row r="6112" spans="1:14" ht="45" customHeight="1" x14ac:dyDescent="0.2">
      <c r="A6112">
        <v>80355</v>
      </c>
      <c r="B6112" t="s">
        <v>40606</v>
      </c>
      <c r="C6112" s="15" t="s">
        <v>40607</v>
      </c>
      <c r="D6112" s="15" t="s">
        <v>40608</v>
      </c>
      <c r="E6112">
        <v>1</v>
      </c>
      <c r="F6112">
        <v>450</v>
      </c>
      <c r="K6112" s="16">
        <f t="shared" si="285"/>
        <v>1.1200000000000001</v>
      </c>
      <c r="L6112" s="16">
        <f t="shared" si="286"/>
        <v>1.1789473684210527</v>
      </c>
      <c r="M6112" s="16">
        <f t="shared" si="287"/>
        <v>1.3397129186602872</v>
      </c>
      <c r="N6112" t="e">
        <f>INDEX(XML!$A$2:$R$782,MATCH(C6112,XML!$D$2:$D$737,0),2)</f>
        <v>#N/A</v>
      </c>
    </row>
    <row r="6113" spans="1:14" ht="56.25" customHeight="1" x14ac:dyDescent="0.2">
      <c r="A6113">
        <v>33724</v>
      </c>
      <c r="B6113" t="s">
        <v>46118</v>
      </c>
      <c r="C6113" s="15" t="s">
        <v>7597</v>
      </c>
      <c r="D6113" s="15" t="s">
        <v>7598</v>
      </c>
      <c r="E6113">
        <v>1</v>
      </c>
      <c r="F6113">
        <v>510</v>
      </c>
      <c r="K6113" s="16">
        <f t="shared" si="285"/>
        <v>1.1200000000000001</v>
      </c>
      <c r="L6113" s="16">
        <f t="shared" si="286"/>
        <v>1.1789473684210527</v>
      </c>
      <c r="M6113" s="16">
        <f t="shared" si="287"/>
        <v>1.3397129186602872</v>
      </c>
      <c r="N6113" t="e">
        <f>INDEX(XML!$A$2:$R$782,MATCH(C6113,XML!$D$2:$D$737,0),2)</f>
        <v>#N/A</v>
      </c>
    </row>
    <row r="6114" spans="1:14" ht="22.5" customHeight="1" x14ac:dyDescent="0.2">
      <c r="A6114">
        <v>25362</v>
      </c>
      <c r="B6114" t="s">
        <v>7599</v>
      </c>
      <c r="C6114" s="15" t="s">
        <v>7600</v>
      </c>
      <c r="D6114" s="15" t="s">
        <v>7601</v>
      </c>
      <c r="E6114">
        <v>1</v>
      </c>
      <c r="F6114">
        <v>510</v>
      </c>
      <c r="K6114" s="16">
        <f t="shared" si="285"/>
        <v>1.1200000000000001</v>
      </c>
      <c r="L6114" s="16">
        <f t="shared" si="286"/>
        <v>1.1789473684210527</v>
      </c>
      <c r="M6114" s="16">
        <f t="shared" si="287"/>
        <v>1.3397129186602872</v>
      </c>
      <c r="N6114" t="e">
        <f>INDEX(XML!$A$2:$R$782,MATCH(C6114,XML!$D$2:$D$737,0),2)</f>
        <v>#N/A</v>
      </c>
    </row>
    <row r="6115" spans="1:14" ht="33.75" customHeight="1" x14ac:dyDescent="0.2">
      <c r="A6115">
        <v>32034</v>
      </c>
      <c r="B6115" t="s">
        <v>7602</v>
      </c>
      <c r="C6115" s="15" t="s">
        <v>7603</v>
      </c>
      <c r="D6115" s="15" t="s">
        <v>7604</v>
      </c>
      <c r="E6115">
        <v>300</v>
      </c>
      <c r="F6115">
        <v>555</v>
      </c>
      <c r="H6115" t="s">
        <v>19803</v>
      </c>
      <c r="K6115" s="16">
        <f t="shared" si="285"/>
        <v>336</v>
      </c>
      <c r="L6115" s="16">
        <f t="shared" si="286"/>
        <v>353.68421052631578</v>
      </c>
      <c r="M6115" s="16">
        <f t="shared" si="287"/>
        <v>401.91387559808612</v>
      </c>
      <c r="N6115" t="e">
        <f>INDEX(XML!$A$2:$R$782,MATCH(C6115,XML!$D$2:$D$737,0),2)</f>
        <v>#N/A</v>
      </c>
    </row>
    <row r="6116" spans="1:14" ht="33.75" customHeight="1" x14ac:dyDescent="0.2">
      <c r="A6116">
        <v>33729</v>
      </c>
      <c r="B6116" t="s">
        <v>31322</v>
      </c>
      <c r="C6116" s="15" t="s">
        <v>7605</v>
      </c>
      <c r="D6116" s="15" t="s">
        <v>7606</v>
      </c>
      <c r="E6116">
        <v>300</v>
      </c>
      <c r="F6116">
        <v>510</v>
      </c>
      <c r="H6116">
        <v>2550</v>
      </c>
      <c r="K6116" s="16">
        <f t="shared" si="285"/>
        <v>336</v>
      </c>
      <c r="L6116" s="16">
        <f t="shared" si="286"/>
        <v>353.68421052631578</v>
      </c>
      <c r="M6116" s="16">
        <f t="shared" si="287"/>
        <v>401.91387559808612</v>
      </c>
      <c r="N6116" t="e">
        <f>INDEX(XML!$A$2:$R$782,MATCH(C6116,XML!$D$2:$D$737,0),2)</f>
        <v>#N/A</v>
      </c>
    </row>
    <row r="6117" spans="1:14" ht="123.75" x14ac:dyDescent="0.2">
      <c r="A6117">
        <v>33730</v>
      </c>
      <c r="B6117" t="s">
        <v>31323</v>
      </c>
      <c r="C6117" s="15" t="s">
        <v>7610</v>
      </c>
      <c r="D6117" s="15" t="s">
        <v>7611</v>
      </c>
      <c r="E6117">
        <v>475</v>
      </c>
      <c r="F6117">
        <v>570</v>
      </c>
      <c r="H6117" t="s">
        <v>7566</v>
      </c>
      <c r="I6117">
        <v>530</v>
      </c>
      <c r="K6117" s="16">
        <f t="shared" si="285"/>
        <v>532</v>
      </c>
      <c r="L6117" s="16">
        <f t="shared" si="286"/>
        <v>560</v>
      </c>
      <c r="M6117" s="16">
        <f t="shared" si="287"/>
        <v>636.36363636363637</v>
      </c>
      <c r="N6117" t="e">
        <f>INDEX(XML!$A$2:$R$782,MATCH(C6117,XML!$D$2:$D$737,0),2)</f>
        <v>#N/A</v>
      </c>
    </row>
    <row r="6118" spans="1:14" ht="101.25" x14ac:dyDescent="0.2">
      <c r="A6118">
        <v>25363</v>
      </c>
      <c r="B6118" t="s">
        <v>7607</v>
      </c>
      <c r="C6118" s="15" t="s">
        <v>7608</v>
      </c>
      <c r="D6118" s="15" t="s">
        <v>7609</v>
      </c>
      <c r="E6118">
        <v>410</v>
      </c>
      <c r="F6118">
        <v>615</v>
      </c>
      <c r="I6118">
        <v>980</v>
      </c>
      <c r="K6118" s="16">
        <f t="shared" si="285"/>
        <v>459.2</v>
      </c>
      <c r="L6118" s="16">
        <f t="shared" si="286"/>
        <v>483.36842105263156</v>
      </c>
      <c r="M6118" s="16">
        <f t="shared" si="287"/>
        <v>549.28229665071763</v>
      </c>
      <c r="N6118" t="e">
        <f>INDEX(XML!$A$2:$R$782,MATCH(C6118,XML!$D$2:$D$737,0),2)</f>
        <v>#N/A</v>
      </c>
    </row>
    <row r="6119" spans="1:14" ht="78.75" x14ac:dyDescent="0.2">
      <c r="A6119">
        <v>80356</v>
      </c>
      <c r="B6119" t="s">
        <v>40609</v>
      </c>
      <c r="C6119" s="15" t="s">
        <v>40610</v>
      </c>
      <c r="D6119" s="15" t="s">
        <v>40611</v>
      </c>
      <c r="E6119">
        <v>1</v>
      </c>
      <c r="F6119">
        <v>555</v>
      </c>
      <c r="K6119" s="16">
        <f t="shared" si="285"/>
        <v>1.1200000000000001</v>
      </c>
      <c r="L6119" s="16">
        <f t="shared" si="286"/>
        <v>1.1789473684210527</v>
      </c>
      <c r="M6119" s="16">
        <f t="shared" si="287"/>
        <v>1.3397129186602872</v>
      </c>
      <c r="N6119" t="e">
        <f>INDEX(XML!$A$2:$R$782,MATCH(C6119,XML!$D$2:$D$737,0),2)</f>
        <v>#N/A</v>
      </c>
    </row>
    <row r="6120" spans="1:14" ht="123.75" x14ac:dyDescent="0.2">
      <c r="A6120">
        <v>74088</v>
      </c>
      <c r="B6120" t="s">
        <v>31324</v>
      </c>
      <c r="C6120" s="15" t="s">
        <v>31325</v>
      </c>
      <c r="D6120" s="15" t="s">
        <v>31326</v>
      </c>
      <c r="E6120">
        <v>1</v>
      </c>
      <c r="F6120">
        <v>1350</v>
      </c>
      <c r="K6120" s="16">
        <f t="shared" si="285"/>
        <v>1.1200000000000001</v>
      </c>
      <c r="L6120" s="16">
        <f t="shared" si="286"/>
        <v>1.1789473684210527</v>
      </c>
      <c r="M6120" s="16">
        <f t="shared" si="287"/>
        <v>1.3397129186602872</v>
      </c>
      <c r="N6120" t="e">
        <f>INDEX(XML!$A$2:$R$782,MATCH(C6120,XML!$D$2:$D$737,0),2)</f>
        <v>#N/A</v>
      </c>
    </row>
    <row r="6121" spans="1:14" ht="101.25" x14ac:dyDescent="0.2">
      <c r="A6121">
        <v>77014</v>
      </c>
      <c r="B6121" t="s">
        <v>46518</v>
      </c>
      <c r="C6121" s="15" t="s">
        <v>34435</v>
      </c>
      <c r="D6121" s="15" t="s">
        <v>34436</v>
      </c>
      <c r="E6121">
        <v>1</v>
      </c>
      <c r="F6121">
        <v>1065</v>
      </c>
      <c r="K6121" s="16">
        <f t="shared" si="285"/>
        <v>1.1200000000000001</v>
      </c>
      <c r="L6121" s="16">
        <f t="shared" si="286"/>
        <v>1.1789473684210527</v>
      </c>
      <c r="M6121" s="16">
        <f t="shared" si="287"/>
        <v>1.3397129186602872</v>
      </c>
      <c r="N6121" t="e">
        <f>INDEX(XML!$A$2:$R$782,MATCH(C6121,XML!$D$2:$D$737,0),2)</f>
        <v>#N/A</v>
      </c>
    </row>
    <row r="6122" spans="1:14" ht="101.25" x14ac:dyDescent="0.2">
      <c r="A6122">
        <v>45879</v>
      </c>
      <c r="B6122" t="s">
        <v>40612</v>
      </c>
      <c r="C6122" s="15" t="s">
        <v>40613</v>
      </c>
      <c r="D6122" s="15" t="s">
        <v>40614</v>
      </c>
      <c r="E6122">
        <v>1</v>
      </c>
      <c r="F6122">
        <v>1</v>
      </c>
      <c r="K6122" s="16">
        <f t="shared" si="285"/>
        <v>1.1200000000000001</v>
      </c>
      <c r="L6122" s="16">
        <f t="shared" si="286"/>
        <v>1.1789473684210527</v>
      </c>
      <c r="M6122" s="16">
        <f t="shared" si="287"/>
        <v>1.3397129186602872</v>
      </c>
      <c r="N6122" t="e">
        <f>INDEX(XML!$A$2:$R$782,MATCH(C6122,XML!$D$2:$D$737,0),2)</f>
        <v>#N/A</v>
      </c>
    </row>
    <row r="6123" spans="1:14" ht="45" customHeight="1" x14ac:dyDescent="0.2">
      <c r="A6123">
        <v>58229</v>
      </c>
      <c r="B6123" t="s">
        <v>31327</v>
      </c>
      <c r="C6123" s="15" t="s">
        <v>31328</v>
      </c>
      <c r="D6123" s="15" t="s">
        <v>31329</v>
      </c>
      <c r="E6123">
        <v>1</v>
      </c>
      <c r="F6123">
        <v>1050</v>
      </c>
      <c r="K6123" s="16">
        <f t="shared" si="285"/>
        <v>1.1200000000000001</v>
      </c>
      <c r="L6123" s="16">
        <f t="shared" si="286"/>
        <v>1.1789473684210527</v>
      </c>
      <c r="M6123" s="16">
        <f t="shared" si="287"/>
        <v>1.3397129186602872</v>
      </c>
      <c r="N6123" t="e">
        <f>INDEX(XML!$A$2:$R$782,MATCH(C6123,XML!$D$2:$D$737,0),2)</f>
        <v>#N/A</v>
      </c>
    </row>
    <row r="6124" spans="1:14" ht="56.25" customHeight="1" x14ac:dyDescent="0.2">
      <c r="A6124">
        <v>36547</v>
      </c>
      <c r="B6124" t="s">
        <v>40615</v>
      </c>
      <c r="C6124" s="15" t="s">
        <v>40616</v>
      </c>
      <c r="D6124" s="15" t="s">
        <v>40617</v>
      </c>
      <c r="E6124">
        <v>1</v>
      </c>
      <c r="F6124">
        <v>1</v>
      </c>
      <c r="K6124" s="16">
        <f t="shared" si="285"/>
        <v>1.1200000000000001</v>
      </c>
      <c r="L6124" s="16">
        <f t="shared" si="286"/>
        <v>1.1789473684210527</v>
      </c>
      <c r="M6124" s="16">
        <f t="shared" si="287"/>
        <v>1.3397129186602872</v>
      </c>
      <c r="N6124" t="e">
        <f>INDEX(XML!$A$2:$R$782,MATCH(C6124,XML!$D$2:$D$737,0),2)</f>
        <v>#N/A</v>
      </c>
    </row>
    <row r="6125" spans="1:14" ht="135" x14ac:dyDescent="0.2">
      <c r="A6125">
        <v>74089</v>
      </c>
      <c r="B6125" t="s">
        <v>31330</v>
      </c>
      <c r="C6125" s="15" t="s">
        <v>31331</v>
      </c>
      <c r="D6125" s="15" t="s">
        <v>31332</v>
      </c>
      <c r="E6125">
        <v>1</v>
      </c>
      <c r="F6125">
        <v>1500</v>
      </c>
      <c r="K6125" s="16">
        <f t="shared" si="285"/>
        <v>1.1200000000000001</v>
      </c>
      <c r="L6125" s="16">
        <f t="shared" si="286"/>
        <v>1.1789473684210527</v>
      </c>
      <c r="M6125" s="16">
        <f t="shared" si="287"/>
        <v>1.3397129186602872</v>
      </c>
      <c r="N6125" t="e">
        <f>INDEX(XML!$A$2:$R$782,MATCH(C6125,XML!$D$2:$D$737,0),2)</f>
        <v>#N/A</v>
      </c>
    </row>
    <row r="6126" spans="1:14" ht="45" customHeight="1" x14ac:dyDescent="0.2">
      <c r="A6126">
        <v>77013</v>
      </c>
      <c r="B6126" t="s">
        <v>34432</v>
      </c>
      <c r="C6126" s="15" t="s">
        <v>34433</v>
      </c>
      <c r="D6126" s="15" t="s">
        <v>34434</v>
      </c>
      <c r="E6126">
        <v>1</v>
      </c>
      <c r="F6126">
        <v>1800</v>
      </c>
      <c r="K6126" s="16">
        <f t="shared" si="285"/>
        <v>1.1200000000000001</v>
      </c>
      <c r="L6126" s="16">
        <f t="shared" si="286"/>
        <v>1.1789473684210527</v>
      </c>
      <c r="M6126" s="16">
        <f t="shared" si="287"/>
        <v>1.3397129186602872</v>
      </c>
      <c r="N6126" t="e">
        <f>INDEX(XML!$A$2:$R$782,MATCH(C6126,XML!$D$2:$D$737,0),2)</f>
        <v>#N/A</v>
      </c>
    </row>
    <row r="6127" spans="1:14" ht="56.25" customHeight="1" x14ac:dyDescent="0.2">
      <c r="A6127">
        <v>40251</v>
      </c>
      <c r="B6127" t="s">
        <v>31333</v>
      </c>
      <c r="C6127" s="15" t="s">
        <v>31334</v>
      </c>
      <c r="D6127" s="15" t="s">
        <v>31335</v>
      </c>
      <c r="E6127">
        <v>1</v>
      </c>
      <c r="F6127">
        <v>1800</v>
      </c>
      <c r="K6127" s="16">
        <f t="shared" si="285"/>
        <v>1.1200000000000001</v>
      </c>
      <c r="L6127" s="16">
        <f t="shared" si="286"/>
        <v>1.1789473684210527</v>
      </c>
      <c r="M6127" s="16">
        <f t="shared" si="287"/>
        <v>1.3397129186602872</v>
      </c>
      <c r="N6127" t="e">
        <f>INDEX(XML!$A$2:$R$782,MATCH(C6127,XML!$D$2:$D$737,0),2)</f>
        <v>#N/A</v>
      </c>
    </row>
    <row r="6128" spans="1:14" ht="67.5" x14ac:dyDescent="0.2">
      <c r="A6128">
        <v>81290</v>
      </c>
      <c r="B6128" t="s">
        <v>44672</v>
      </c>
      <c r="C6128" s="15" t="s">
        <v>44673</v>
      </c>
      <c r="D6128" s="15" t="s">
        <v>44674</v>
      </c>
      <c r="E6128">
        <v>170</v>
      </c>
      <c r="F6128">
        <v>255</v>
      </c>
      <c r="H6128" t="s">
        <v>7566</v>
      </c>
      <c r="K6128" s="16">
        <f t="shared" si="285"/>
        <v>190.4</v>
      </c>
      <c r="L6128" s="16">
        <f t="shared" si="286"/>
        <v>200.42105263157896</v>
      </c>
      <c r="M6128" s="16">
        <f t="shared" si="287"/>
        <v>227.75119617224883</v>
      </c>
      <c r="N6128" t="e">
        <f>INDEX(XML!$A$2:$R$782,MATCH(C6128,XML!$D$2:$D$737,0),2)</f>
        <v>#N/A</v>
      </c>
    </row>
    <row r="6129" spans="1:14" ht="15.75" x14ac:dyDescent="0.25">
      <c r="A6129" s="184" t="s">
        <v>7616</v>
      </c>
      <c r="B6129" s="184"/>
      <c r="C6129" s="185"/>
      <c r="D6129" s="185"/>
      <c r="E6129" s="184"/>
      <c r="F6129" s="184"/>
      <c r="G6129" s="184"/>
      <c r="H6129" s="184"/>
      <c r="I6129" s="184"/>
      <c r="J6129" s="184"/>
      <c r="K6129" s="16">
        <f t="shared" si="285"/>
        <v>0</v>
      </c>
      <c r="L6129" s="16">
        <f t="shared" si="286"/>
        <v>0</v>
      </c>
      <c r="M6129" s="16">
        <f t="shared" si="287"/>
        <v>0</v>
      </c>
      <c r="N6129" t="e">
        <f>INDEX(XML!$A$2:$R$782,MATCH(C6129,XML!$D$2:$D$737,0),2)</f>
        <v>#N/A</v>
      </c>
    </row>
    <row r="6130" spans="1:14" ht="33.75" customHeight="1" x14ac:dyDescent="0.2">
      <c r="A6130">
        <v>43388</v>
      </c>
      <c r="B6130" t="s">
        <v>46119</v>
      </c>
      <c r="C6130" s="15" t="s">
        <v>7649</v>
      </c>
      <c r="D6130" s="15" t="s">
        <v>7650</v>
      </c>
      <c r="E6130">
        <v>210</v>
      </c>
      <c r="F6130">
        <v>315</v>
      </c>
      <c r="H6130">
        <v>2353</v>
      </c>
      <c r="K6130" s="16">
        <f t="shared" si="285"/>
        <v>235.2</v>
      </c>
      <c r="L6130" s="16">
        <f t="shared" si="286"/>
        <v>247.57894736842104</v>
      </c>
      <c r="M6130" s="16">
        <f t="shared" si="287"/>
        <v>281.33971291866027</v>
      </c>
      <c r="N6130" t="e">
        <f>INDEX(XML!$A$2:$R$782,MATCH(C6130,XML!$D$2:$D$737,0),2)</f>
        <v>#N/A</v>
      </c>
    </row>
    <row r="6131" spans="1:14" ht="90" x14ac:dyDescent="0.2">
      <c r="A6131">
        <v>25364</v>
      </c>
      <c r="B6131" t="s">
        <v>7617</v>
      </c>
      <c r="C6131" s="15" t="s">
        <v>7618</v>
      </c>
      <c r="D6131" s="15" t="s">
        <v>7619</v>
      </c>
      <c r="E6131">
        <v>150</v>
      </c>
      <c r="F6131">
        <v>225</v>
      </c>
      <c r="H6131">
        <v>4978</v>
      </c>
      <c r="K6131" s="16">
        <f t="shared" si="285"/>
        <v>168</v>
      </c>
      <c r="L6131" s="16">
        <f t="shared" si="286"/>
        <v>176.84210526315789</v>
      </c>
      <c r="M6131" s="16">
        <f t="shared" si="287"/>
        <v>200.95693779904306</v>
      </c>
      <c r="N6131" t="e">
        <f>INDEX(XML!$A$2:$R$782,MATCH(C6131,XML!$D$2:$D$737,0),2)</f>
        <v>#N/A</v>
      </c>
    </row>
    <row r="6132" spans="1:14" ht="45" customHeight="1" x14ac:dyDescent="0.2">
      <c r="A6132">
        <v>62586</v>
      </c>
      <c r="B6132" t="s">
        <v>21082</v>
      </c>
      <c r="C6132" s="15" t="s">
        <v>21083</v>
      </c>
      <c r="D6132" s="15" t="s">
        <v>22279</v>
      </c>
      <c r="E6132">
        <v>190</v>
      </c>
      <c r="F6132">
        <v>285</v>
      </c>
      <c r="H6132">
        <v>5000</v>
      </c>
      <c r="K6132" s="16">
        <f t="shared" si="285"/>
        <v>212.8</v>
      </c>
      <c r="L6132" s="16">
        <f t="shared" si="286"/>
        <v>224</v>
      </c>
      <c r="M6132" s="16">
        <f t="shared" si="287"/>
        <v>254.54545454545453</v>
      </c>
      <c r="N6132" t="e">
        <f>INDEX(XML!$A$2:$R$782,MATCH(C6132,XML!$D$2:$D$737,0),2)</f>
        <v>#N/A</v>
      </c>
    </row>
    <row r="6133" spans="1:14" ht="90" x14ac:dyDescent="0.2">
      <c r="A6133">
        <v>25367</v>
      </c>
      <c r="B6133" t="s">
        <v>7620</v>
      </c>
      <c r="C6133" s="15" t="s">
        <v>7621</v>
      </c>
      <c r="D6133" s="15" t="s">
        <v>21507</v>
      </c>
      <c r="E6133">
        <v>220</v>
      </c>
      <c r="F6133">
        <v>300</v>
      </c>
      <c r="H6133">
        <v>5880</v>
      </c>
      <c r="I6133">
        <v>439</v>
      </c>
      <c r="K6133" s="16">
        <f t="shared" si="285"/>
        <v>246.4</v>
      </c>
      <c r="L6133" s="16">
        <f t="shared" si="286"/>
        <v>259.36842105263156</v>
      </c>
      <c r="M6133" s="16">
        <f t="shared" si="287"/>
        <v>294.73684210526312</v>
      </c>
      <c r="N6133" t="e">
        <f>INDEX(XML!$A$2:$R$782,MATCH(C6133,XML!$D$2:$D$737,0),2)</f>
        <v>#N/A</v>
      </c>
    </row>
    <row r="6134" spans="1:14" ht="45" customHeight="1" x14ac:dyDescent="0.2">
      <c r="A6134">
        <v>63969</v>
      </c>
      <c r="B6134" t="s">
        <v>21084</v>
      </c>
      <c r="C6134" s="15" t="s">
        <v>21085</v>
      </c>
      <c r="D6134" s="15" t="s">
        <v>21508</v>
      </c>
      <c r="E6134">
        <v>1</v>
      </c>
      <c r="F6134">
        <v>315</v>
      </c>
      <c r="K6134" s="16">
        <f t="shared" si="285"/>
        <v>1.1200000000000001</v>
      </c>
      <c r="L6134" s="16">
        <f t="shared" si="286"/>
        <v>1.1789473684210527</v>
      </c>
      <c r="M6134" s="16">
        <f t="shared" si="287"/>
        <v>1.3397129186602872</v>
      </c>
      <c r="N6134" t="e">
        <f>INDEX(XML!$A$2:$R$782,MATCH(C6134,XML!$D$2:$D$737,0),2)</f>
        <v>#N/A</v>
      </c>
    </row>
    <row r="6135" spans="1:14" ht="90" x14ac:dyDescent="0.2">
      <c r="A6135">
        <v>31207</v>
      </c>
      <c r="B6135" t="s">
        <v>7624</v>
      </c>
      <c r="C6135" s="15" t="s">
        <v>7625</v>
      </c>
      <c r="D6135" s="15" t="s">
        <v>7626</v>
      </c>
      <c r="E6135">
        <v>230</v>
      </c>
      <c r="F6135">
        <v>330</v>
      </c>
      <c r="I6135">
        <v>309</v>
      </c>
      <c r="K6135" s="16">
        <f t="shared" si="285"/>
        <v>257.60000000000002</v>
      </c>
      <c r="L6135" s="16">
        <f t="shared" si="286"/>
        <v>271.15789473684214</v>
      </c>
      <c r="M6135" s="16">
        <f t="shared" si="287"/>
        <v>308.13397129186609</v>
      </c>
      <c r="N6135" t="e">
        <f>INDEX(XML!$A$2:$R$782,MATCH(C6135,XML!$D$2:$D$737,0),2)</f>
        <v>#N/A</v>
      </c>
    </row>
    <row r="6136" spans="1:14" ht="112.5" x14ac:dyDescent="0.2">
      <c r="A6136">
        <v>49146</v>
      </c>
      <c r="B6136" t="s">
        <v>46120</v>
      </c>
      <c r="C6136" s="15" t="s">
        <v>7622</v>
      </c>
      <c r="D6136" s="15" t="s">
        <v>7623</v>
      </c>
      <c r="E6136">
        <v>245</v>
      </c>
      <c r="F6136">
        <v>368</v>
      </c>
      <c r="H6136">
        <v>2030</v>
      </c>
      <c r="K6136" s="16">
        <f t="shared" si="285"/>
        <v>274.39999999999998</v>
      </c>
      <c r="L6136" s="16">
        <f t="shared" si="286"/>
        <v>288.84210526315786</v>
      </c>
      <c r="M6136" s="16">
        <f t="shared" si="287"/>
        <v>328.22966507177028</v>
      </c>
      <c r="N6136" t="e">
        <f>INDEX(XML!$A$2:$R$782,MATCH(C6136,XML!$D$2:$D$737,0),2)</f>
        <v>#N/A</v>
      </c>
    </row>
    <row r="6137" spans="1:14" ht="90" x14ac:dyDescent="0.2">
      <c r="A6137">
        <v>25371</v>
      </c>
      <c r="B6137" t="s">
        <v>7627</v>
      </c>
      <c r="C6137" s="15" t="s">
        <v>7628</v>
      </c>
      <c r="D6137" s="15" t="s">
        <v>21509</v>
      </c>
      <c r="E6137">
        <v>230</v>
      </c>
      <c r="F6137">
        <v>345</v>
      </c>
      <c r="H6137">
        <v>2278</v>
      </c>
      <c r="I6137">
        <v>327</v>
      </c>
      <c r="K6137" s="16">
        <f t="shared" si="285"/>
        <v>257.60000000000002</v>
      </c>
      <c r="L6137" s="16">
        <f t="shared" si="286"/>
        <v>271.15789473684214</v>
      </c>
      <c r="M6137" s="16">
        <f t="shared" si="287"/>
        <v>308.13397129186609</v>
      </c>
      <c r="N6137" t="e">
        <f>INDEX(XML!$A$2:$R$782,MATCH(C6137,XML!$D$2:$D$737,0),2)</f>
        <v>#N/A</v>
      </c>
    </row>
    <row r="6138" spans="1:14" ht="56.25" customHeight="1" x14ac:dyDescent="0.2">
      <c r="A6138">
        <v>63970</v>
      </c>
      <c r="B6138" t="s">
        <v>21086</v>
      </c>
      <c r="C6138" s="15" t="s">
        <v>21087</v>
      </c>
      <c r="D6138" s="15" t="s">
        <v>21510</v>
      </c>
      <c r="E6138">
        <v>245</v>
      </c>
      <c r="F6138">
        <v>368</v>
      </c>
      <c r="H6138">
        <v>6000</v>
      </c>
      <c r="K6138" s="16">
        <f t="shared" si="285"/>
        <v>274.39999999999998</v>
      </c>
      <c r="L6138" s="16">
        <f t="shared" si="286"/>
        <v>288.84210526315786</v>
      </c>
      <c r="M6138" s="16">
        <f t="shared" si="287"/>
        <v>328.22966507177028</v>
      </c>
      <c r="N6138" t="e">
        <f>INDEX(XML!$A$2:$R$782,MATCH(C6138,XML!$D$2:$D$737,0),2)</f>
        <v>#N/A</v>
      </c>
    </row>
    <row r="6139" spans="1:14" ht="45" customHeight="1" x14ac:dyDescent="0.2">
      <c r="A6139">
        <v>25372</v>
      </c>
      <c r="B6139" t="s">
        <v>7629</v>
      </c>
      <c r="C6139" s="15" t="s">
        <v>7630</v>
      </c>
      <c r="D6139" s="15" t="s">
        <v>21511</v>
      </c>
      <c r="E6139">
        <v>250</v>
      </c>
      <c r="F6139">
        <v>375</v>
      </c>
      <c r="H6139">
        <v>1644</v>
      </c>
      <c r="I6139">
        <v>60</v>
      </c>
      <c r="K6139" s="16">
        <f t="shared" si="285"/>
        <v>280</v>
      </c>
      <c r="L6139" s="16">
        <f t="shared" si="286"/>
        <v>294.73684210526318</v>
      </c>
      <c r="M6139" s="16">
        <f t="shared" si="287"/>
        <v>334.9282296650718</v>
      </c>
      <c r="N6139" t="e">
        <f>INDEX(XML!$A$2:$R$782,MATCH(C6139,XML!$D$2:$D$737,0),2)</f>
        <v>#N/A</v>
      </c>
    </row>
    <row r="6140" spans="1:14" ht="90" x14ac:dyDescent="0.2">
      <c r="A6140">
        <v>63971</v>
      </c>
      <c r="B6140" t="s">
        <v>21088</v>
      </c>
      <c r="C6140" s="15" t="s">
        <v>21089</v>
      </c>
      <c r="D6140" s="15" t="s">
        <v>21512</v>
      </c>
      <c r="E6140">
        <v>275</v>
      </c>
      <c r="F6140">
        <v>413</v>
      </c>
      <c r="H6140">
        <v>4675</v>
      </c>
      <c r="K6140" s="16">
        <f t="shared" si="285"/>
        <v>308</v>
      </c>
      <c r="L6140" s="16">
        <f t="shared" si="286"/>
        <v>324.21052631578948</v>
      </c>
      <c r="M6140" s="16">
        <f t="shared" si="287"/>
        <v>368.42105263157896</v>
      </c>
      <c r="N6140" t="e">
        <f>INDEX(XML!$A$2:$R$782,MATCH(C6140,XML!$D$2:$D$737,0),2)</f>
        <v>#N/A</v>
      </c>
    </row>
    <row r="6141" spans="1:14" ht="112.5" x14ac:dyDescent="0.2">
      <c r="A6141">
        <v>43104</v>
      </c>
      <c r="B6141" t="s">
        <v>46121</v>
      </c>
      <c r="C6141" s="15" t="s">
        <v>7631</v>
      </c>
      <c r="D6141" s="15" t="s">
        <v>7632</v>
      </c>
      <c r="E6141">
        <v>305</v>
      </c>
      <c r="F6141">
        <v>458</v>
      </c>
      <c r="H6141" t="s">
        <v>7566</v>
      </c>
      <c r="K6141" s="16">
        <f t="shared" si="285"/>
        <v>341.6</v>
      </c>
      <c r="L6141" s="16">
        <f t="shared" si="286"/>
        <v>359.57894736842104</v>
      </c>
      <c r="M6141" s="16">
        <f t="shared" si="287"/>
        <v>408.61244019138758</v>
      </c>
      <c r="N6141" t="e">
        <f>INDEX(XML!$A$2:$R$782,MATCH(C6141,XML!$D$2:$D$737,0),2)</f>
        <v>#N/A</v>
      </c>
    </row>
    <row r="6142" spans="1:14" ht="33.75" customHeight="1" x14ac:dyDescent="0.2">
      <c r="A6142">
        <v>25373</v>
      </c>
      <c r="B6142" t="s">
        <v>7633</v>
      </c>
      <c r="C6142" s="15" t="s">
        <v>7634</v>
      </c>
      <c r="D6142" s="15" t="s">
        <v>7635</v>
      </c>
      <c r="E6142">
        <v>280</v>
      </c>
      <c r="F6142">
        <v>420</v>
      </c>
      <c r="H6142">
        <v>3459</v>
      </c>
      <c r="K6142" s="16">
        <f t="shared" si="285"/>
        <v>313.60000000000002</v>
      </c>
      <c r="L6142" s="16">
        <f t="shared" si="286"/>
        <v>330.1052631578948</v>
      </c>
      <c r="M6142" s="16">
        <f t="shared" si="287"/>
        <v>375.11961722488047</v>
      </c>
      <c r="N6142" t="e">
        <f>INDEX(XML!$A$2:$R$782,MATCH(C6142,XML!$D$2:$D$737,0),2)</f>
        <v>#N/A</v>
      </c>
    </row>
    <row r="6143" spans="1:14" ht="90" x14ac:dyDescent="0.2">
      <c r="A6143">
        <v>63972</v>
      </c>
      <c r="B6143" t="s">
        <v>21090</v>
      </c>
      <c r="C6143" s="15" t="s">
        <v>21091</v>
      </c>
      <c r="D6143" s="15" t="s">
        <v>21513</v>
      </c>
      <c r="E6143">
        <v>300</v>
      </c>
      <c r="F6143">
        <v>450</v>
      </c>
      <c r="H6143">
        <v>6000</v>
      </c>
      <c r="K6143" s="16">
        <f t="shared" si="285"/>
        <v>336</v>
      </c>
      <c r="L6143" s="16">
        <f t="shared" si="286"/>
        <v>353.68421052631578</v>
      </c>
      <c r="M6143" s="16">
        <f t="shared" si="287"/>
        <v>401.91387559808612</v>
      </c>
      <c r="N6143" t="e">
        <f>INDEX(XML!$A$2:$R$782,MATCH(C6143,XML!$D$2:$D$737,0),2)</f>
        <v>#N/A</v>
      </c>
    </row>
    <row r="6144" spans="1:14" ht="112.5" x14ac:dyDescent="0.2">
      <c r="A6144">
        <v>33753</v>
      </c>
      <c r="B6144" t="s">
        <v>7636</v>
      </c>
      <c r="C6144" s="15" t="s">
        <v>7637</v>
      </c>
      <c r="D6144" s="15" t="s">
        <v>7638</v>
      </c>
      <c r="E6144">
        <v>220</v>
      </c>
      <c r="F6144">
        <v>330</v>
      </c>
      <c r="H6144">
        <v>1555</v>
      </c>
      <c r="K6144" s="16">
        <f t="shared" si="285"/>
        <v>246.4</v>
      </c>
      <c r="L6144" s="16">
        <f t="shared" si="286"/>
        <v>259.36842105263156</v>
      </c>
      <c r="M6144" s="16">
        <f t="shared" si="287"/>
        <v>294.73684210526312</v>
      </c>
      <c r="N6144" t="e">
        <f>INDEX(XML!$A$2:$R$782,MATCH(C6144,XML!$D$2:$D$737,0),2)</f>
        <v>#N/A</v>
      </c>
    </row>
    <row r="6145" spans="1:14" ht="90" x14ac:dyDescent="0.2">
      <c r="A6145">
        <v>32556</v>
      </c>
      <c r="B6145" t="s">
        <v>7639</v>
      </c>
      <c r="C6145" s="15" t="s">
        <v>7640</v>
      </c>
      <c r="D6145" s="15" t="s">
        <v>21514</v>
      </c>
      <c r="E6145">
        <v>310</v>
      </c>
      <c r="F6145">
        <v>465</v>
      </c>
      <c r="H6145" t="s">
        <v>7566</v>
      </c>
      <c r="K6145" s="16">
        <f t="shared" si="285"/>
        <v>347.2</v>
      </c>
      <c r="L6145" s="16">
        <f t="shared" si="286"/>
        <v>365.4736842105263</v>
      </c>
      <c r="M6145" s="16">
        <f t="shared" si="287"/>
        <v>415.31100478468903</v>
      </c>
      <c r="N6145" t="e">
        <f>INDEX(XML!$A$2:$R$782,MATCH(C6145,XML!$D$2:$D$737,0),2)</f>
        <v>#N/A</v>
      </c>
    </row>
    <row r="6146" spans="1:14" ht="112.5" x14ac:dyDescent="0.2">
      <c r="A6146">
        <v>33754</v>
      </c>
      <c r="B6146" t="s">
        <v>7641</v>
      </c>
      <c r="C6146" s="15" t="s">
        <v>7642</v>
      </c>
      <c r="D6146" s="15" t="s">
        <v>7643</v>
      </c>
      <c r="E6146">
        <v>230</v>
      </c>
      <c r="F6146">
        <v>345</v>
      </c>
      <c r="H6146">
        <v>3135</v>
      </c>
      <c r="K6146" s="16">
        <f t="shared" si="285"/>
        <v>257.60000000000002</v>
      </c>
      <c r="L6146" s="16">
        <f t="shared" si="286"/>
        <v>271.15789473684214</v>
      </c>
      <c r="M6146" s="16">
        <f t="shared" si="287"/>
        <v>308.13397129186609</v>
      </c>
      <c r="N6146" t="e">
        <f>INDEX(XML!$A$2:$R$782,MATCH(C6146,XML!$D$2:$D$737,0),2)</f>
        <v>#N/A</v>
      </c>
    </row>
    <row r="6147" spans="1:14" ht="45" customHeight="1" x14ac:dyDescent="0.2">
      <c r="A6147">
        <v>25374</v>
      </c>
      <c r="B6147" t="s">
        <v>7647</v>
      </c>
      <c r="C6147" s="15" t="s">
        <v>7648</v>
      </c>
      <c r="D6147" s="15" t="s">
        <v>21515</v>
      </c>
      <c r="E6147">
        <v>350</v>
      </c>
      <c r="F6147">
        <v>525</v>
      </c>
      <c r="H6147" t="s">
        <v>7566</v>
      </c>
      <c r="K6147" s="16">
        <f t="shared" si="285"/>
        <v>392</v>
      </c>
      <c r="L6147" s="16">
        <f t="shared" si="286"/>
        <v>412.63157894736844</v>
      </c>
      <c r="M6147" s="16">
        <f t="shared" si="287"/>
        <v>468.89952153110056</v>
      </c>
      <c r="N6147" t="e">
        <f>INDEX(XML!$A$2:$R$782,MATCH(C6147,XML!$D$2:$D$737,0),2)</f>
        <v>#N/A</v>
      </c>
    </row>
    <row r="6148" spans="1:14" ht="112.5" x14ac:dyDescent="0.2">
      <c r="A6148">
        <v>33755</v>
      </c>
      <c r="B6148" t="s">
        <v>7644</v>
      </c>
      <c r="C6148" s="15" t="s">
        <v>7645</v>
      </c>
      <c r="D6148" s="15" t="s">
        <v>7646</v>
      </c>
      <c r="E6148">
        <v>320</v>
      </c>
      <c r="F6148">
        <v>480</v>
      </c>
      <c r="H6148" t="s">
        <v>7566</v>
      </c>
      <c r="K6148" s="16">
        <f t="shared" si="285"/>
        <v>358.4</v>
      </c>
      <c r="L6148" s="16">
        <f t="shared" si="286"/>
        <v>377.26315789473682</v>
      </c>
      <c r="M6148" s="16">
        <f t="shared" si="287"/>
        <v>428.70813397129183</v>
      </c>
      <c r="N6148" t="e">
        <f>INDEX(XML!$A$2:$R$782,MATCH(C6148,XML!$D$2:$D$737,0),2)</f>
        <v>#N/A</v>
      </c>
    </row>
    <row r="6149" spans="1:14" ht="90" x14ac:dyDescent="0.2">
      <c r="A6149">
        <v>63973</v>
      </c>
      <c r="B6149" t="s">
        <v>21092</v>
      </c>
      <c r="C6149" s="15" t="s">
        <v>21093</v>
      </c>
      <c r="D6149" s="15" t="s">
        <v>21094</v>
      </c>
      <c r="E6149">
        <v>365</v>
      </c>
      <c r="F6149">
        <v>548</v>
      </c>
      <c r="H6149">
        <v>6000</v>
      </c>
      <c r="K6149" s="16">
        <f t="shared" ref="K6149:K6212" si="288">IF(E6149&gt;49999,E6149+E6149*0.07,IF(E6149&lt;=49999,E6149+E6149*0.12))</f>
        <v>408.8</v>
      </c>
      <c r="L6149" s="16">
        <f t="shared" ref="L6149:L6212" si="289">K6149*100/95</f>
        <v>430.31578947368422</v>
      </c>
      <c r="M6149" s="16">
        <f t="shared" ref="M6149:M6212" si="290">IF(COUNTIF(C6149,"*Dahua*"),F6149-10,L6149*100/88)</f>
        <v>488.99521531100476</v>
      </c>
      <c r="N6149" t="e">
        <f>INDEX(XML!$A$2:$R$782,MATCH(C6149,XML!$D$2:$D$737,0),2)</f>
        <v>#N/A</v>
      </c>
    </row>
    <row r="6150" spans="1:14" ht="15.75" x14ac:dyDescent="0.25">
      <c r="A6150" s="184" t="s">
        <v>7615</v>
      </c>
      <c r="B6150" s="184"/>
      <c r="C6150" s="185"/>
      <c r="D6150" s="185"/>
      <c r="E6150" s="184"/>
      <c r="F6150" s="184"/>
      <c r="G6150" s="184"/>
      <c r="H6150" s="184"/>
      <c r="I6150" s="184"/>
      <c r="J6150" s="184"/>
      <c r="K6150" s="16">
        <f t="shared" si="288"/>
        <v>0</v>
      </c>
      <c r="L6150" s="16">
        <f t="shared" si="289"/>
        <v>0</v>
      </c>
      <c r="M6150" s="16">
        <f t="shared" si="290"/>
        <v>0</v>
      </c>
      <c r="N6150" t="e">
        <f>INDEX(XML!$A$2:$R$782,MATCH(C6150,XML!$D$2:$D$737,0),2)</f>
        <v>#N/A</v>
      </c>
    </row>
    <row r="6151" spans="1:14" ht="90" x14ac:dyDescent="0.2">
      <c r="A6151">
        <v>40208</v>
      </c>
      <c r="B6151" t="s">
        <v>46122</v>
      </c>
      <c r="C6151" s="15" t="s">
        <v>31336</v>
      </c>
      <c r="D6151" s="15" t="s">
        <v>31337</v>
      </c>
      <c r="E6151">
        <v>170</v>
      </c>
      <c r="F6151">
        <v>293</v>
      </c>
      <c r="H6151" t="s">
        <v>7566</v>
      </c>
      <c r="K6151" s="16">
        <f t="shared" si="288"/>
        <v>190.4</v>
      </c>
      <c r="L6151" s="16">
        <f t="shared" si="289"/>
        <v>200.42105263157896</v>
      </c>
      <c r="M6151" s="16">
        <f t="shared" si="290"/>
        <v>227.75119617224883</v>
      </c>
      <c r="N6151" t="e">
        <f>INDEX(XML!$A$2:$R$782,MATCH(C6151,XML!$D$2:$D$737,0),2)</f>
        <v>#N/A</v>
      </c>
    </row>
    <row r="6152" spans="1:14" ht="90" x14ac:dyDescent="0.2">
      <c r="A6152">
        <v>74039</v>
      </c>
      <c r="B6152" t="s">
        <v>46123</v>
      </c>
      <c r="C6152" s="15" t="s">
        <v>31346</v>
      </c>
      <c r="D6152" s="15" t="s">
        <v>31347</v>
      </c>
      <c r="E6152">
        <v>1</v>
      </c>
      <c r="F6152">
        <v>450</v>
      </c>
      <c r="K6152" s="16">
        <f t="shared" si="288"/>
        <v>1.1200000000000001</v>
      </c>
      <c r="L6152" s="16">
        <f t="shared" si="289"/>
        <v>1.1789473684210527</v>
      </c>
      <c r="M6152" s="16">
        <f t="shared" si="290"/>
        <v>1.3397129186602872</v>
      </c>
      <c r="N6152" t="e">
        <f>INDEX(XML!$A$2:$R$782,MATCH(C6152,XML!$D$2:$D$737,0),2)</f>
        <v>#N/A</v>
      </c>
    </row>
    <row r="6153" spans="1:14" ht="67.5" x14ac:dyDescent="0.2">
      <c r="A6153">
        <v>79206</v>
      </c>
      <c r="B6153" t="s">
        <v>46519</v>
      </c>
      <c r="C6153" s="15" t="s">
        <v>40618</v>
      </c>
      <c r="D6153" s="15" t="s">
        <v>40619</v>
      </c>
      <c r="E6153">
        <v>1</v>
      </c>
      <c r="F6153">
        <v>1</v>
      </c>
      <c r="K6153" s="16">
        <f t="shared" si="288"/>
        <v>1.1200000000000001</v>
      </c>
      <c r="L6153" s="16">
        <f t="shared" si="289"/>
        <v>1.1789473684210527</v>
      </c>
      <c r="M6153" s="16">
        <f t="shared" si="290"/>
        <v>1.3397129186602872</v>
      </c>
      <c r="N6153" t="e">
        <f>INDEX(XML!$A$2:$R$782,MATCH(C6153,XML!$D$2:$D$737,0),2)</f>
        <v>#N/A</v>
      </c>
    </row>
    <row r="6154" spans="1:14" ht="146.25" x14ac:dyDescent="0.2">
      <c r="A6154">
        <v>67461</v>
      </c>
      <c r="B6154" t="s">
        <v>40620</v>
      </c>
      <c r="C6154" s="15" t="s">
        <v>40621</v>
      </c>
      <c r="D6154" s="15" t="s">
        <v>40622</v>
      </c>
      <c r="E6154">
        <v>1</v>
      </c>
      <c r="F6154">
        <v>1</v>
      </c>
      <c r="K6154" s="16">
        <f t="shared" si="288"/>
        <v>1.1200000000000001</v>
      </c>
      <c r="L6154" s="16">
        <f t="shared" si="289"/>
        <v>1.1789473684210527</v>
      </c>
      <c r="M6154" s="16">
        <f t="shared" si="290"/>
        <v>1.3397129186602872</v>
      </c>
      <c r="N6154" t="e">
        <f>INDEX(XML!$A$2:$R$782,MATCH(C6154,XML!$D$2:$D$737,0),2)</f>
        <v>#N/A</v>
      </c>
    </row>
    <row r="6155" spans="1:14" ht="157.5" x14ac:dyDescent="0.2">
      <c r="A6155">
        <v>28935</v>
      </c>
      <c r="B6155" t="s">
        <v>40623</v>
      </c>
      <c r="C6155" s="15" t="s">
        <v>40624</v>
      </c>
      <c r="D6155" s="15" t="s">
        <v>40625</v>
      </c>
      <c r="E6155">
        <v>1</v>
      </c>
      <c r="F6155">
        <v>1</v>
      </c>
      <c r="K6155" s="16">
        <f t="shared" si="288"/>
        <v>1.1200000000000001</v>
      </c>
      <c r="L6155" s="16">
        <f t="shared" si="289"/>
        <v>1.1789473684210527</v>
      </c>
      <c r="M6155" s="16">
        <f t="shared" si="290"/>
        <v>1.3397129186602872</v>
      </c>
      <c r="N6155" t="e">
        <f>INDEX(XML!$A$2:$R$782,MATCH(C6155,XML!$D$2:$D$737,0),2)</f>
        <v>#N/A</v>
      </c>
    </row>
    <row r="6156" spans="1:14" ht="90" x14ac:dyDescent="0.2">
      <c r="A6156">
        <v>41653</v>
      </c>
      <c r="B6156" t="s">
        <v>46124</v>
      </c>
      <c r="C6156" s="15" t="s">
        <v>31338</v>
      </c>
      <c r="D6156" s="15" t="s">
        <v>31339</v>
      </c>
      <c r="E6156">
        <v>215</v>
      </c>
      <c r="F6156">
        <v>280</v>
      </c>
      <c r="H6156" t="s">
        <v>7566</v>
      </c>
      <c r="K6156" s="16">
        <f t="shared" si="288"/>
        <v>240.8</v>
      </c>
      <c r="L6156" s="16">
        <f t="shared" si="289"/>
        <v>253.47368421052633</v>
      </c>
      <c r="M6156" s="16">
        <f t="shared" si="290"/>
        <v>288.03827751196172</v>
      </c>
      <c r="N6156" t="e">
        <f>INDEX(XML!$A$2:$R$782,MATCH(C6156,XML!$D$2:$D$737,0),2)</f>
        <v>#N/A</v>
      </c>
    </row>
    <row r="6157" spans="1:14" ht="90" x14ac:dyDescent="0.2">
      <c r="A6157">
        <v>74041</v>
      </c>
      <c r="B6157" t="s">
        <v>46125</v>
      </c>
      <c r="C6157" s="15" t="s">
        <v>31348</v>
      </c>
      <c r="D6157" s="15" t="s">
        <v>31349</v>
      </c>
      <c r="E6157">
        <v>1</v>
      </c>
      <c r="F6157">
        <v>480</v>
      </c>
      <c r="K6157" s="16">
        <f t="shared" si="288"/>
        <v>1.1200000000000001</v>
      </c>
      <c r="L6157" s="16">
        <f t="shared" si="289"/>
        <v>1.1789473684210527</v>
      </c>
      <c r="M6157" s="16">
        <f t="shared" si="290"/>
        <v>1.3397129186602872</v>
      </c>
      <c r="N6157" t="e">
        <f>INDEX(XML!$A$2:$R$782,MATCH(C6157,XML!$D$2:$D$737,0),2)</f>
        <v>#N/A</v>
      </c>
    </row>
    <row r="6158" spans="1:14" ht="45" customHeight="1" x14ac:dyDescent="0.2">
      <c r="A6158">
        <v>79935</v>
      </c>
      <c r="B6158" t="s">
        <v>40626</v>
      </c>
      <c r="C6158" s="15" t="s">
        <v>40627</v>
      </c>
      <c r="D6158" s="15" t="s">
        <v>40628</v>
      </c>
      <c r="E6158">
        <v>1</v>
      </c>
      <c r="F6158">
        <v>1</v>
      </c>
      <c r="K6158" s="16">
        <f t="shared" si="288"/>
        <v>1.1200000000000001</v>
      </c>
      <c r="L6158" s="16">
        <f t="shared" si="289"/>
        <v>1.1789473684210527</v>
      </c>
      <c r="M6158" s="16">
        <f t="shared" si="290"/>
        <v>1.3397129186602872</v>
      </c>
      <c r="N6158" t="e">
        <f>INDEX(XML!$A$2:$R$782,MATCH(C6158,XML!$D$2:$D$737,0),2)</f>
        <v>#N/A</v>
      </c>
    </row>
    <row r="6159" spans="1:14" ht="56.25" customHeight="1" x14ac:dyDescent="0.2">
      <c r="A6159">
        <v>67462</v>
      </c>
      <c r="B6159" t="s">
        <v>40629</v>
      </c>
      <c r="C6159" s="15" t="s">
        <v>40630</v>
      </c>
      <c r="D6159" s="15" t="s">
        <v>40631</v>
      </c>
      <c r="E6159">
        <v>1</v>
      </c>
      <c r="F6159">
        <v>1</v>
      </c>
      <c r="K6159" s="16">
        <f t="shared" si="288"/>
        <v>1.1200000000000001</v>
      </c>
      <c r="L6159" s="16">
        <f t="shared" si="289"/>
        <v>1.1789473684210527</v>
      </c>
      <c r="M6159" s="16">
        <f t="shared" si="290"/>
        <v>1.3397129186602872</v>
      </c>
      <c r="N6159" t="e">
        <f>INDEX(XML!$A$2:$R$782,MATCH(C6159,XML!$D$2:$D$737,0),2)</f>
        <v>#N/A</v>
      </c>
    </row>
    <row r="6160" spans="1:14" ht="56.25" customHeight="1" x14ac:dyDescent="0.2">
      <c r="A6160">
        <v>28936</v>
      </c>
      <c r="B6160" t="s">
        <v>40632</v>
      </c>
      <c r="C6160" s="15" t="s">
        <v>40633</v>
      </c>
      <c r="D6160" s="15" t="s">
        <v>40634</v>
      </c>
      <c r="E6160">
        <v>1</v>
      </c>
      <c r="F6160">
        <v>1</v>
      </c>
      <c r="K6160" s="16">
        <f t="shared" si="288"/>
        <v>1.1200000000000001</v>
      </c>
      <c r="L6160" s="16">
        <f t="shared" si="289"/>
        <v>1.1789473684210527</v>
      </c>
      <c r="M6160" s="16">
        <f t="shared" si="290"/>
        <v>1.3397129186602872</v>
      </c>
      <c r="N6160" t="e">
        <f>INDEX(XML!$A$2:$R$782,MATCH(C6160,XML!$D$2:$D$737,0),2)</f>
        <v>#N/A</v>
      </c>
    </row>
    <row r="6161" spans="1:14" ht="101.25" x14ac:dyDescent="0.2">
      <c r="A6161">
        <v>76702</v>
      </c>
      <c r="B6161" t="s">
        <v>46126</v>
      </c>
      <c r="C6161" s="15" t="s">
        <v>34253</v>
      </c>
      <c r="D6161" s="15" t="s">
        <v>34254</v>
      </c>
      <c r="E6161">
        <v>1</v>
      </c>
      <c r="F6161">
        <v>338</v>
      </c>
      <c r="K6161" s="16">
        <f t="shared" si="288"/>
        <v>1.1200000000000001</v>
      </c>
      <c r="L6161" s="16">
        <f t="shared" si="289"/>
        <v>1.1789473684210527</v>
      </c>
      <c r="M6161" s="16">
        <f t="shared" si="290"/>
        <v>1.3397129186602872</v>
      </c>
      <c r="N6161" t="e">
        <f>INDEX(XML!$A$2:$R$782,MATCH(C6161,XML!$D$2:$D$737,0),2)</f>
        <v>#N/A</v>
      </c>
    </row>
    <row r="6162" spans="1:14" ht="67.5" x14ac:dyDescent="0.2">
      <c r="A6162">
        <v>79936</v>
      </c>
      <c r="B6162" t="s">
        <v>40635</v>
      </c>
      <c r="C6162" s="15" t="s">
        <v>40636</v>
      </c>
      <c r="D6162" s="15" t="s">
        <v>40637</v>
      </c>
      <c r="E6162">
        <v>1</v>
      </c>
      <c r="F6162">
        <v>1</v>
      </c>
      <c r="K6162" s="16">
        <f t="shared" si="288"/>
        <v>1.1200000000000001</v>
      </c>
      <c r="L6162" s="16">
        <f t="shared" si="289"/>
        <v>1.1789473684210527</v>
      </c>
      <c r="M6162" s="16">
        <f t="shared" si="290"/>
        <v>1.3397129186602872</v>
      </c>
      <c r="N6162" t="e">
        <f>INDEX(XML!$A$2:$R$782,MATCH(C6162,XML!$D$2:$D$737,0),2)</f>
        <v>#N/A</v>
      </c>
    </row>
    <row r="6163" spans="1:14" ht="45" customHeight="1" x14ac:dyDescent="0.2">
      <c r="A6163">
        <v>28937</v>
      </c>
      <c r="B6163" t="s">
        <v>40638</v>
      </c>
      <c r="C6163" s="15" t="s">
        <v>40639</v>
      </c>
      <c r="D6163" s="15" t="s">
        <v>40640</v>
      </c>
      <c r="E6163">
        <v>1</v>
      </c>
      <c r="F6163">
        <v>1</v>
      </c>
      <c r="K6163" s="16">
        <f t="shared" si="288"/>
        <v>1.1200000000000001</v>
      </c>
      <c r="L6163" s="16">
        <f t="shared" si="289"/>
        <v>1.1789473684210527</v>
      </c>
      <c r="M6163" s="16">
        <f t="shared" si="290"/>
        <v>1.3397129186602872</v>
      </c>
      <c r="N6163" t="e">
        <f>INDEX(XML!$A$2:$R$782,MATCH(C6163,XML!$D$2:$D$737,0),2)</f>
        <v>#N/A</v>
      </c>
    </row>
    <row r="6164" spans="1:14" ht="45" customHeight="1" x14ac:dyDescent="0.2">
      <c r="A6164">
        <v>41654</v>
      </c>
      <c r="B6164" t="s">
        <v>46127</v>
      </c>
      <c r="C6164" s="15" t="s">
        <v>31340</v>
      </c>
      <c r="D6164" s="15" t="s">
        <v>31341</v>
      </c>
      <c r="E6164">
        <v>230</v>
      </c>
      <c r="F6164">
        <v>319</v>
      </c>
      <c r="H6164" t="s">
        <v>7566</v>
      </c>
      <c r="K6164" s="16">
        <f t="shared" si="288"/>
        <v>257.60000000000002</v>
      </c>
      <c r="L6164" s="16">
        <f t="shared" si="289"/>
        <v>271.15789473684214</v>
      </c>
      <c r="M6164" s="16">
        <f t="shared" si="290"/>
        <v>308.13397129186609</v>
      </c>
      <c r="N6164" t="e">
        <f>INDEX(XML!$A$2:$R$782,MATCH(C6164,XML!$D$2:$D$737,0),2)</f>
        <v>#N/A</v>
      </c>
    </row>
    <row r="6165" spans="1:14" ht="90" x14ac:dyDescent="0.2">
      <c r="A6165">
        <v>74042</v>
      </c>
      <c r="B6165" t="s">
        <v>46128</v>
      </c>
      <c r="C6165" s="15" t="s">
        <v>31350</v>
      </c>
      <c r="D6165" s="15" t="s">
        <v>31351</v>
      </c>
      <c r="E6165">
        <v>1</v>
      </c>
      <c r="F6165">
        <v>518</v>
      </c>
      <c r="K6165" s="16">
        <f t="shared" si="288"/>
        <v>1.1200000000000001</v>
      </c>
      <c r="L6165" s="16">
        <f t="shared" si="289"/>
        <v>1.1789473684210527</v>
      </c>
      <c r="M6165" s="16">
        <f t="shared" si="290"/>
        <v>1.3397129186602872</v>
      </c>
      <c r="N6165" t="e">
        <f>INDEX(XML!$A$2:$R$782,MATCH(C6165,XML!$D$2:$D$737,0),2)</f>
        <v>#N/A</v>
      </c>
    </row>
    <row r="6166" spans="1:14" ht="45" customHeight="1" x14ac:dyDescent="0.2">
      <c r="A6166">
        <v>67463</v>
      </c>
      <c r="B6166" t="s">
        <v>40641</v>
      </c>
      <c r="C6166" s="15" t="s">
        <v>40642</v>
      </c>
      <c r="D6166" s="15" t="s">
        <v>40643</v>
      </c>
      <c r="E6166">
        <v>1</v>
      </c>
      <c r="F6166">
        <v>1</v>
      </c>
      <c r="K6166" s="16">
        <f t="shared" si="288"/>
        <v>1.1200000000000001</v>
      </c>
      <c r="L6166" s="16">
        <f t="shared" si="289"/>
        <v>1.1789473684210527</v>
      </c>
      <c r="M6166" s="16">
        <f t="shared" si="290"/>
        <v>1.3397129186602872</v>
      </c>
      <c r="N6166" t="e">
        <f>INDEX(XML!$A$2:$R$782,MATCH(C6166,XML!$D$2:$D$737,0),2)</f>
        <v>#N/A</v>
      </c>
    </row>
    <row r="6167" spans="1:14" ht="157.5" x14ac:dyDescent="0.2">
      <c r="A6167">
        <v>28938</v>
      </c>
      <c r="B6167" t="s">
        <v>40644</v>
      </c>
      <c r="C6167" s="15" t="s">
        <v>40645</v>
      </c>
      <c r="D6167" s="15" t="s">
        <v>40646</v>
      </c>
      <c r="E6167">
        <v>1</v>
      </c>
      <c r="F6167">
        <v>1</v>
      </c>
      <c r="K6167" s="16">
        <f t="shared" si="288"/>
        <v>1.1200000000000001</v>
      </c>
      <c r="L6167" s="16">
        <f t="shared" si="289"/>
        <v>1.1789473684210527</v>
      </c>
      <c r="M6167" s="16">
        <f t="shared" si="290"/>
        <v>1.3397129186602872</v>
      </c>
      <c r="N6167" t="e">
        <f>INDEX(XML!$A$2:$R$782,MATCH(C6167,XML!$D$2:$D$737,0),2)</f>
        <v>#N/A</v>
      </c>
    </row>
    <row r="6168" spans="1:14" ht="45" customHeight="1" x14ac:dyDescent="0.2">
      <c r="A6168">
        <v>74033</v>
      </c>
      <c r="B6168" t="s">
        <v>46129</v>
      </c>
      <c r="C6168" s="15" t="s">
        <v>31352</v>
      </c>
      <c r="D6168" s="15" t="s">
        <v>31353</v>
      </c>
      <c r="E6168">
        <v>1</v>
      </c>
      <c r="F6168">
        <v>555</v>
      </c>
      <c r="K6168" s="16">
        <f t="shared" si="288"/>
        <v>1.1200000000000001</v>
      </c>
      <c r="L6168" s="16">
        <f t="shared" si="289"/>
        <v>1.1789473684210527</v>
      </c>
      <c r="M6168" s="16">
        <f t="shared" si="290"/>
        <v>1.3397129186602872</v>
      </c>
      <c r="N6168" t="e">
        <f>INDEX(XML!$A$2:$R$782,MATCH(C6168,XML!$D$2:$D$737,0),2)</f>
        <v>#N/A</v>
      </c>
    </row>
    <row r="6169" spans="1:14" ht="45" customHeight="1" x14ac:dyDescent="0.2">
      <c r="A6169">
        <v>28939</v>
      </c>
      <c r="B6169" t="s">
        <v>34345</v>
      </c>
      <c r="C6169" s="15" t="s">
        <v>34346</v>
      </c>
      <c r="D6169" s="15" t="s">
        <v>34347</v>
      </c>
      <c r="E6169">
        <v>1</v>
      </c>
      <c r="F6169">
        <v>1</v>
      </c>
      <c r="I6169">
        <v>900</v>
      </c>
      <c r="K6169" s="16">
        <f t="shared" si="288"/>
        <v>1.1200000000000001</v>
      </c>
      <c r="L6169" s="16">
        <f t="shared" si="289"/>
        <v>1.1789473684210527</v>
      </c>
      <c r="M6169" s="16">
        <f t="shared" si="290"/>
        <v>1.3397129186602872</v>
      </c>
      <c r="N6169" t="e">
        <f>INDEX(XML!$A$2:$R$782,MATCH(C6169,XML!$D$2:$D$737,0),2)</f>
        <v>#N/A</v>
      </c>
    </row>
    <row r="6170" spans="1:14" ht="56.25" customHeight="1" x14ac:dyDescent="0.2">
      <c r="A6170">
        <v>40224</v>
      </c>
      <c r="B6170" t="s">
        <v>40647</v>
      </c>
      <c r="C6170" s="15" t="s">
        <v>40648</v>
      </c>
      <c r="D6170" s="15" t="s">
        <v>40649</v>
      </c>
      <c r="E6170">
        <v>1</v>
      </c>
      <c r="F6170">
        <v>1</v>
      </c>
      <c r="K6170" s="16">
        <f t="shared" si="288"/>
        <v>1.1200000000000001</v>
      </c>
      <c r="L6170" s="16">
        <f t="shared" si="289"/>
        <v>1.1789473684210527</v>
      </c>
      <c r="M6170" s="16">
        <f t="shared" si="290"/>
        <v>1.3397129186602872</v>
      </c>
      <c r="N6170" t="e">
        <f>INDEX(XML!$A$2:$R$782,MATCH(C6170,XML!$D$2:$D$737,0),2)</f>
        <v>#N/A</v>
      </c>
    </row>
    <row r="6171" spans="1:14" ht="56.25" customHeight="1" x14ac:dyDescent="0.2">
      <c r="A6171">
        <v>41683</v>
      </c>
      <c r="B6171" t="s">
        <v>40650</v>
      </c>
      <c r="C6171" s="15" t="s">
        <v>40651</v>
      </c>
      <c r="D6171" s="15" t="s">
        <v>40652</v>
      </c>
      <c r="E6171">
        <v>1</v>
      </c>
      <c r="F6171">
        <v>1</v>
      </c>
      <c r="K6171" s="16">
        <f t="shared" si="288"/>
        <v>1.1200000000000001</v>
      </c>
      <c r="L6171" s="16">
        <f t="shared" si="289"/>
        <v>1.1789473684210527</v>
      </c>
      <c r="M6171" s="16">
        <f t="shared" si="290"/>
        <v>1.3397129186602872</v>
      </c>
      <c r="N6171" t="e">
        <f>INDEX(XML!$A$2:$R$782,MATCH(C6171,XML!$D$2:$D$737,0),2)</f>
        <v>#N/A</v>
      </c>
    </row>
    <row r="6172" spans="1:14" ht="101.25" x14ac:dyDescent="0.2">
      <c r="A6172">
        <v>32153</v>
      </c>
      <c r="B6172" t="s">
        <v>46130</v>
      </c>
      <c r="C6172" s="15" t="s">
        <v>31342</v>
      </c>
      <c r="D6172" s="15" t="s">
        <v>31343</v>
      </c>
      <c r="E6172">
        <v>290</v>
      </c>
      <c r="F6172">
        <v>435</v>
      </c>
      <c r="H6172" t="s">
        <v>7566</v>
      </c>
      <c r="K6172" s="16">
        <f t="shared" si="288"/>
        <v>324.8</v>
      </c>
      <c r="L6172" s="16">
        <f t="shared" si="289"/>
        <v>341.89473684210526</v>
      </c>
      <c r="M6172" s="16">
        <f t="shared" si="290"/>
        <v>388.51674641148327</v>
      </c>
      <c r="N6172" t="e">
        <f>INDEX(XML!$A$2:$R$782,MATCH(C6172,XML!$D$2:$D$737,0),2)</f>
        <v>#N/A</v>
      </c>
    </row>
    <row r="6173" spans="1:14" ht="45" customHeight="1" x14ac:dyDescent="0.2">
      <c r="A6173">
        <v>76703</v>
      </c>
      <c r="B6173" t="s">
        <v>46131</v>
      </c>
      <c r="C6173" s="15" t="s">
        <v>34255</v>
      </c>
      <c r="D6173" s="15" t="s">
        <v>34256</v>
      </c>
      <c r="E6173">
        <v>1</v>
      </c>
      <c r="F6173">
        <v>458</v>
      </c>
      <c r="K6173" s="16">
        <f t="shared" si="288"/>
        <v>1.1200000000000001</v>
      </c>
      <c r="L6173" s="16">
        <f t="shared" si="289"/>
        <v>1.1789473684210527</v>
      </c>
      <c r="M6173" s="16">
        <f t="shared" si="290"/>
        <v>1.3397129186602872</v>
      </c>
      <c r="N6173" t="e">
        <f>INDEX(XML!$A$2:$R$782,MATCH(C6173,XML!$D$2:$D$737,0),2)</f>
        <v>#N/A</v>
      </c>
    </row>
    <row r="6174" spans="1:14" ht="67.5" x14ac:dyDescent="0.2">
      <c r="A6174">
        <v>79937</v>
      </c>
      <c r="B6174" t="s">
        <v>40653</v>
      </c>
      <c r="C6174" s="15" t="s">
        <v>40654</v>
      </c>
      <c r="D6174" s="15" t="s">
        <v>40655</v>
      </c>
      <c r="E6174">
        <v>1</v>
      </c>
      <c r="F6174">
        <v>1</v>
      </c>
      <c r="K6174" s="16">
        <f t="shared" si="288"/>
        <v>1.1200000000000001</v>
      </c>
      <c r="L6174" s="16">
        <f t="shared" si="289"/>
        <v>1.1789473684210527</v>
      </c>
      <c r="M6174" s="16">
        <f t="shared" si="290"/>
        <v>1.3397129186602872</v>
      </c>
      <c r="N6174" t="e">
        <f>INDEX(XML!$A$2:$R$782,MATCH(C6174,XML!$D$2:$D$737,0),2)</f>
        <v>#N/A</v>
      </c>
    </row>
    <row r="6175" spans="1:14" ht="101.25" x14ac:dyDescent="0.2">
      <c r="A6175">
        <v>70172</v>
      </c>
      <c r="B6175" t="s">
        <v>46132</v>
      </c>
      <c r="C6175" s="15" t="s">
        <v>31354</v>
      </c>
      <c r="D6175" s="15" t="s">
        <v>31355</v>
      </c>
      <c r="E6175">
        <v>1</v>
      </c>
      <c r="F6175">
        <v>645</v>
      </c>
      <c r="K6175" s="16">
        <f t="shared" si="288"/>
        <v>1.1200000000000001</v>
      </c>
      <c r="L6175" s="16">
        <f t="shared" si="289"/>
        <v>1.1789473684210527</v>
      </c>
      <c r="M6175" s="16">
        <f t="shared" si="290"/>
        <v>1.3397129186602872</v>
      </c>
      <c r="N6175" t="e">
        <f>INDEX(XML!$A$2:$R$782,MATCH(C6175,XML!$D$2:$D$737,0),2)</f>
        <v>#N/A</v>
      </c>
    </row>
    <row r="6176" spans="1:14" ht="90" x14ac:dyDescent="0.2">
      <c r="A6176">
        <v>74034</v>
      </c>
      <c r="B6176" t="s">
        <v>46133</v>
      </c>
      <c r="C6176" s="15" t="s">
        <v>31344</v>
      </c>
      <c r="D6176" s="15" t="s">
        <v>31345</v>
      </c>
      <c r="E6176">
        <v>1</v>
      </c>
      <c r="F6176">
        <v>555</v>
      </c>
      <c r="K6176" s="16">
        <f t="shared" si="288"/>
        <v>1.1200000000000001</v>
      </c>
      <c r="L6176" s="16">
        <f t="shared" si="289"/>
        <v>1.1789473684210527</v>
      </c>
      <c r="M6176" s="16">
        <f t="shared" si="290"/>
        <v>1.3397129186602872</v>
      </c>
      <c r="N6176" t="e">
        <f>INDEX(XML!$A$2:$R$782,MATCH(C6176,XML!$D$2:$D$737,0),2)</f>
        <v>#N/A</v>
      </c>
    </row>
    <row r="6177" spans="1:14" ht="67.5" x14ac:dyDescent="0.2">
      <c r="A6177">
        <v>79938</v>
      </c>
      <c r="B6177" t="s">
        <v>40656</v>
      </c>
      <c r="C6177" s="15" t="s">
        <v>40657</v>
      </c>
      <c r="D6177" s="15" t="s">
        <v>40658</v>
      </c>
      <c r="E6177">
        <v>405</v>
      </c>
      <c r="F6177">
        <v>608</v>
      </c>
      <c r="H6177">
        <v>6000</v>
      </c>
      <c r="K6177" s="16">
        <f t="shared" si="288"/>
        <v>453.6</v>
      </c>
      <c r="L6177" s="16">
        <f t="shared" si="289"/>
        <v>477.4736842105263</v>
      </c>
      <c r="M6177" s="16">
        <f t="shared" si="290"/>
        <v>542.58373205741634</v>
      </c>
      <c r="N6177" t="e">
        <f>INDEX(XML!$A$2:$R$782,MATCH(C6177,XML!$D$2:$D$737,0),2)</f>
        <v>#N/A</v>
      </c>
    </row>
    <row r="6178" spans="1:14" ht="90" x14ac:dyDescent="0.2">
      <c r="A6178">
        <v>80262</v>
      </c>
      <c r="B6178" t="s">
        <v>46134</v>
      </c>
      <c r="C6178" s="15" t="s">
        <v>38051</v>
      </c>
      <c r="D6178" s="15" t="s">
        <v>38052</v>
      </c>
      <c r="E6178">
        <v>1</v>
      </c>
      <c r="F6178">
        <v>900</v>
      </c>
      <c r="K6178" s="16">
        <f t="shared" si="288"/>
        <v>1.1200000000000001</v>
      </c>
      <c r="L6178" s="16">
        <f t="shared" si="289"/>
        <v>1.1789473684210527</v>
      </c>
      <c r="M6178" s="16">
        <f t="shared" si="290"/>
        <v>1.3397129186602872</v>
      </c>
      <c r="N6178" t="e">
        <f>INDEX(XML!$A$2:$R$782,MATCH(C6178,XML!$D$2:$D$737,0),2)</f>
        <v>#N/A</v>
      </c>
    </row>
    <row r="6179" spans="1:14" ht="90" x14ac:dyDescent="0.2">
      <c r="A6179">
        <v>74029</v>
      </c>
      <c r="B6179" t="s">
        <v>46135</v>
      </c>
      <c r="C6179" s="15" t="s">
        <v>31356</v>
      </c>
      <c r="D6179" s="15" t="s">
        <v>31357</v>
      </c>
      <c r="E6179">
        <v>1</v>
      </c>
      <c r="F6179">
        <v>675</v>
      </c>
      <c r="K6179" s="16">
        <f t="shared" si="288"/>
        <v>1.1200000000000001</v>
      </c>
      <c r="L6179" s="16">
        <f t="shared" si="289"/>
        <v>1.1789473684210527</v>
      </c>
      <c r="M6179" s="16">
        <f t="shared" si="290"/>
        <v>1.3397129186602872</v>
      </c>
      <c r="N6179" t="e">
        <f>INDEX(XML!$A$2:$R$782,MATCH(C6179,XML!$D$2:$D$737,0),2)</f>
        <v>#N/A</v>
      </c>
    </row>
    <row r="6180" spans="1:14" ht="157.5" x14ac:dyDescent="0.2">
      <c r="A6180">
        <v>37306</v>
      </c>
      <c r="B6180" t="s">
        <v>40659</v>
      </c>
      <c r="C6180" s="15" t="s">
        <v>40660</v>
      </c>
      <c r="D6180" s="15" t="s">
        <v>40661</v>
      </c>
      <c r="E6180">
        <v>1</v>
      </c>
      <c r="F6180">
        <v>1</v>
      </c>
      <c r="K6180" s="16">
        <f t="shared" si="288"/>
        <v>1.1200000000000001</v>
      </c>
      <c r="L6180" s="16">
        <f t="shared" si="289"/>
        <v>1.1789473684210527</v>
      </c>
      <c r="M6180" s="16">
        <f t="shared" si="290"/>
        <v>1.3397129186602872</v>
      </c>
      <c r="N6180" t="e">
        <f>INDEX(XML!$A$2:$R$782,MATCH(C6180,XML!$D$2:$D$737,0),2)</f>
        <v>#N/A</v>
      </c>
    </row>
    <row r="6181" spans="1:14" ht="90" x14ac:dyDescent="0.2">
      <c r="A6181">
        <v>76137</v>
      </c>
      <c r="B6181" t="s">
        <v>35200</v>
      </c>
      <c r="C6181" s="15" t="s">
        <v>35201</v>
      </c>
      <c r="D6181" s="15" t="s">
        <v>35202</v>
      </c>
      <c r="E6181">
        <v>1</v>
      </c>
      <c r="F6181">
        <v>625</v>
      </c>
      <c r="K6181" s="16">
        <f t="shared" si="288"/>
        <v>1.1200000000000001</v>
      </c>
      <c r="L6181" s="16">
        <f t="shared" si="289"/>
        <v>1.1789473684210527</v>
      </c>
      <c r="M6181" s="16">
        <f t="shared" si="290"/>
        <v>1.3397129186602872</v>
      </c>
      <c r="N6181" t="e">
        <f>INDEX(XML!$A$2:$R$782,MATCH(C6181,XML!$D$2:$D$737,0),2)</f>
        <v>#N/A</v>
      </c>
    </row>
    <row r="6182" spans="1:14" ht="67.5" x14ac:dyDescent="0.2">
      <c r="A6182">
        <v>79939</v>
      </c>
      <c r="B6182" t="s">
        <v>40662</v>
      </c>
      <c r="C6182" s="15" t="s">
        <v>40663</v>
      </c>
      <c r="D6182" s="15" t="s">
        <v>40664</v>
      </c>
      <c r="E6182">
        <v>440</v>
      </c>
      <c r="F6182">
        <v>660</v>
      </c>
      <c r="H6182">
        <v>6000</v>
      </c>
      <c r="K6182" s="16">
        <f t="shared" si="288"/>
        <v>492.8</v>
      </c>
      <c r="L6182" s="16">
        <f t="shared" si="289"/>
        <v>518.73684210526312</v>
      </c>
      <c r="M6182" s="16">
        <f t="shared" si="290"/>
        <v>589.47368421052624</v>
      </c>
      <c r="N6182" t="e">
        <f>INDEX(XML!$A$2:$R$782,MATCH(C6182,XML!$D$2:$D$737,0),2)</f>
        <v>#N/A</v>
      </c>
    </row>
    <row r="6183" spans="1:14" ht="90" x14ac:dyDescent="0.2">
      <c r="A6183">
        <v>82893</v>
      </c>
      <c r="B6183" t="s">
        <v>44227</v>
      </c>
      <c r="C6183" s="15" t="s">
        <v>44228</v>
      </c>
      <c r="D6183" s="15" t="s">
        <v>44229</v>
      </c>
      <c r="E6183">
        <v>1</v>
      </c>
      <c r="F6183">
        <v>1</v>
      </c>
      <c r="K6183" s="16">
        <f t="shared" si="288"/>
        <v>1.1200000000000001</v>
      </c>
      <c r="L6183" s="16">
        <f t="shared" si="289"/>
        <v>1.1789473684210527</v>
      </c>
      <c r="M6183" s="16">
        <f t="shared" si="290"/>
        <v>1.3397129186602872</v>
      </c>
      <c r="N6183" t="e">
        <f>INDEX(XML!$A$2:$R$782,MATCH(C6183,XML!$D$2:$D$737,0),2)</f>
        <v>#N/A</v>
      </c>
    </row>
    <row r="6184" spans="1:14" ht="90" x14ac:dyDescent="0.2">
      <c r="A6184">
        <v>76138</v>
      </c>
      <c r="B6184" t="s">
        <v>35203</v>
      </c>
      <c r="C6184" s="15" t="s">
        <v>35204</v>
      </c>
      <c r="D6184" s="15" t="s">
        <v>35205</v>
      </c>
      <c r="E6184">
        <v>1</v>
      </c>
      <c r="F6184">
        <v>825</v>
      </c>
      <c r="K6184" s="16">
        <f t="shared" si="288"/>
        <v>1.1200000000000001</v>
      </c>
      <c r="L6184" s="16">
        <f t="shared" si="289"/>
        <v>1.1789473684210527</v>
      </c>
      <c r="M6184" s="16">
        <f t="shared" si="290"/>
        <v>1.3397129186602872</v>
      </c>
      <c r="N6184" t="e">
        <f>INDEX(XML!$A$2:$R$782,MATCH(C6184,XML!$D$2:$D$737,0),2)</f>
        <v>#N/A</v>
      </c>
    </row>
    <row r="6185" spans="1:14" ht="67.5" x14ac:dyDescent="0.2">
      <c r="A6185">
        <v>79940</v>
      </c>
      <c r="B6185" t="s">
        <v>40665</v>
      </c>
      <c r="C6185" s="15" t="s">
        <v>40666</v>
      </c>
      <c r="D6185" s="15" t="s">
        <v>40667</v>
      </c>
      <c r="E6185">
        <v>545</v>
      </c>
      <c r="F6185">
        <v>818</v>
      </c>
      <c r="H6185">
        <v>6000</v>
      </c>
      <c r="K6185" s="16">
        <f t="shared" si="288"/>
        <v>610.4</v>
      </c>
      <c r="L6185" s="16">
        <f t="shared" si="289"/>
        <v>642.52631578947364</v>
      </c>
      <c r="M6185" s="16">
        <f t="shared" si="290"/>
        <v>730.14354066985641</v>
      </c>
      <c r="N6185" t="e">
        <f>INDEX(XML!$A$2:$R$782,MATCH(C6185,XML!$D$2:$D$737,0),2)</f>
        <v>#N/A</v>
      </c>
    </row>
    <row r="6186" spans="1:14" ht="90" x14ac:dyDescent="0.2">
      <c r="A6186">
        <v>76139</v>
      </c>
      <c r="B6186" t="s">
        <v>36360</v>
      </c>
      <c r="C6186" s="15" t="s">
        <v>36361</v>
      </c>
      <c r="D6186" s="15" t="s">
        <v>36362</v>
      </c>
      <c r="E6186">
        <v>1</v>
      </c>
      <c r="F6186">
        <v>1178</v>
      </c>
      <c r="K6186" s="16">
        <f t="shared" si="288"/>
        <v>1.1200000000000001</v>
      </c>
      <c r="L6186" s="16">
        <f t="shared" si="289"/>
        <v>1.1789473684210527</v>
      </c>
      <c r="M6186" s="16">
        <f t="shared" si="290"/>
        <v>1.3397129186602872</v>
      </c>
      <c r="N6186" t="e">
        <f>INDEX(XML!$A$2:$R$782,MATCH(C6186,XML!$D$2:$D$737,0),2)</f>
        <v>#N/A</v>
      </c>
    </row>
    <row r="6187" spans="1:14" ht="67.5" x14ac:dyDescent="0.2">
      <c r="A6187">
        <v>79941</v>
      </c>
      <c r="B6187" t="s">
        <v>40668</v>
      </c>
      <c r="C6187" s="15" t="s">
        <v>40669</v>
      </c>
      <c r="D6187" s="15" t="s">
        <v>40670</v>
      </c>
      <c r="E6187">
        <v>785</v>
      </c>
      <c r="F6187">
        <v>1178</v>
      </c>
      <c r="H6187">
        <v>3200</v>
      </c>
      <c r="K6187" s="16">
        <f t="shared" si="288"/>
        <v>879.2</v>
      </c>
      <c r="L6187" s="16">
        <f t="shared" si="289"/>
        <v>925.47368421052636</v>
      </c>
      <c r="M6187" s="16">
        <f t="shared" si="290"/>
        <v>1051.6746411483255</v>
      </c>
      <c r="N6187" t="e">
        <f>INDEX(XML!$A$2:$R$782,MATCH(C6187,XML!$D$2:$D$737,0),2)</f>
        <v>#N/A</v>
      </c>
    </row>
    <row r="6188" spans="1:14" ht="33.75" customHeight="1" x14ac:dyDescent="0.25">
      <c r="A6188" s="184" t="s">
        <v>7501</v>
      </c>
      <c r="B6188" s="184"/>
      <c r="C6188" s="185"/>
      <c r="D6188" s="185"/>
      <c r="E6188" s="184"/>
      <c r="F6188" s="184"/>
      <c r="G6188" s="184"/>
      <c r="H6188" s="184"/>
      <c r="I6188" s="184"/>
      <c r="J6188" s="184"/>
      <c r="K6188" s="16">
        <f t="shared" si="288"/>
        <v>0</v>
      </c>
      <c r="L6188" s="16">
        <f t="shared" si="289"/>
        <v>0</v>
      </c>
      <c r="M6188" s="16">
        <f t="shared" si="290"/>
        <v>0</v>
      </c>
      <c r="N6188" t="e">
        <f>INDEX(XML!$A$2:$R$782,MATCH(C6188,XML!$D$2:$D$737,0),2)</f>
        <v>#N/A</v>
      </c>
    </row>
    <row r="6189" spans="1:14" ht="33.75" customHeight="1" x14ac:dyDescent="0.2">
      <c r="A6189">
        <v>82854</v>
      </c>
      <c r="B6189" t="s">
        <v>46136</v>
      </c>
      <c r="C6189" s="15" t="s">
        <v>44022</v>
      </c>
      <c r="D6189" s="15" t="s">
        <v>44023</v>
      </c>
      <c r="E6189">
        <v>1</v>
      </c>
      <c r="F6189">
        <v>195</v>
      </c>
      <c r="K6189" s="16">
        <f t="shared" si="288"/>
        <v>1.1200000000000001</v>
      </c>
      <c r="L6189" s="16">
        <f t="shared" si="289"/>
        <v>1.1789473684210527</v>
      </c>
      <c r="M6189" s="16">
        <f t="shared" si="290"/>
        <v>1.3397129186602872</v>
      </c>
      <c r="N6189" t="e">
        <f>INDEX(XML!$A$2:$R$782,MATCH(C6189,XML!$D$2:$D$737,0),2)</f>
        <v>#N/A</v>
      </c>
    </row>
    <row r="6190" spans="1:14" ht="33.75" customHeight="1" x14ac:dyDescent="0.2">
      <c r="A6190">
        <v>36339</v>
      </c>
      <c r="B6190" t="s">
        <v>7502</v>
      </c>
      <c r="C6190" s="15" t="s">
        <v>7503</v>
      </c>
      <c r="D6190" s="15" t="s">
        <v>7504</v>
      </c>
      <c r="E6190">
        <v>1</v>
      </c>
      <c r="F6190">
        <v>270</v>
      </c>
      <c r="K6190" s="16">
        <f t="shared" si="288"/>
        <v>1.1200000000000001</v>
      </c>
      <c r="L6190" s="16">
        <f t="shared" si="289"/>
        <v>1.1789473684210527</v>
      </c>
      <c r="M6190" s="16">
        <f t="shared" si="290"/>
        <v>1.3397129186602872</v>
      </c>
      <c r="N6190" t="e">
        <f>INDEX(XML!$A$2:$R$782,MATCH(C6190,XML!$D$2:$D$737,0),2)</f>
        <v>#N/A</v>
      </c>
    </row>
    <row r="6191" spans="1:14" ht="78.75" x14ac:dyDescent="0.2">
      <c r="A6191">
        <v>47265</v>
      </c>
      <c r="B6191" t="s">
        <v>46137</v>
      </c>
      <c r="C6191" s="15" t="s">
        <v>31788</v>
      </c>
      <c r="D6191" s="15" t="s">
        <v>31789</v>
      </c>
      <c r="E6191">
        <v>1</v>
      </c>
      <c r="F6191">
        <v>225</v>
      </c>
      <c r="K6191" s="16">
        <f t="shared" si="288"/>
        <v>1.1200000000000001</v>
      </c>
      <c r="L6191" s="16">
        <f t="shared" si="289"/>
        <v>1.1789473684210527</v>
      </c>
      <c r="M6191" s="16">
        <f t="shared" si="290"/>
        <v>1.3397129186602872</v>
      </c>
      <c r="N6191" t="e">
        <f>INDEX(XML!$A$2:$R$782,MATCH(C6191,XML!$D$2:$D$737,0),2)</f>
        <v>#N/A</v>
      </c>
    </row>
    <row r="6192" spans="1:14" ht="33.75" customHeight="1" x14ac:dyDescent="0.2">
      <c r="A6192">
        <v>36340</v>
      </c>
      <c r="B6192" t="s">
        <v>46138</v>
      </c>
      <c r="C6192" s="15" t="s">
        <v>37685</v>
      </c>
      <c r="D6192" s="15" t="s">
        <v>37686</v>
      </c>
      <c r="E6192">
        <v>250</v>
      </c>
      <c r="F6192">
        <v>375</v>
      </c>
      <c r="H6192" t="s">
        <v>7505</v>
      </c>
      <c r="I6192">
        <v>93</v>
      </c>
      <c r="K6192" s="16">
        <f t="shared" si="288"/>
        <v>280</v>
      </c>
      <c r="L6192" s="16">
        <f t="shared" si="289"/>
        <v>294.73684210526318</v>
      </c>
      <c r="M6192" s="16">
        <f t="shared" si="290"/>
        <v>334.9282296650718</v>
      </c>
      <c r="N6192" t="e">
        <f>INDEX(XML!$A$2:$R$782,MATCH(C6192,XML!$D$2:$D$737,0),2)</f>
        <v>#N/A</v>
      </c>
    </row>
    <row r="6193" spans="1:14" ht="101.25" x14ac:dyDescent="0.2">
      <c r="A6193">
        <v>25388</v>
      </c>
      <c r="B6193" t="s">
        <v>7506</v>
      </c>
      <c r="C6193" s="15" t="s">
        <v>7507</v>
      </c>
      <c r="D6193" s="15" t="s">
        <v>7508</v>
      </c>
      <c r="E6193">
        <v>1</v>
      </c>
      <c r="F6193">
        <v>278</v>
      </c>
      <c r="K6193" s="16">
        <f t="shared" si="288"/>
        <v>1.1200000000000001</v>
      </c>
      <c r="L6193" s="16">
        <f t="shared" si="289"/>
        <v>1.1789473684210527</v>
      </c>
      <c r="M6193" s="16">
        <f t="shared" si="290"/>
        <v>1.3397129186602872</v>
      </c>
      <c r="N6193" t="e">
        <f>INDEX(XML!$A$2:$R$782,MATCH(C6193,XML!$D$2:$D$737,0),2)</f>
        <v>#N/A</v>
      </c>
    </row>
    <row r="6194" spans="1:14" ht="101.25" x14ac:dyDescent="0.2">
      <c r="A6194">
        <v>25382</v>
      </c>
      <c r="B6194" t="s">
        <v>7509</v>
      </c>
      <c r="C6194" s="15" t="s">
        <v>7510</v>
      </c>
      <c r="D6194" s="15" t="s">
        <v>7511</v>
      </c>
      <c r="E6194">
        <v>215</v>
      </c>
      <c r="F6194">
        <v>323</v>
      </c>
      <c r="I6194">
        <v>499</v>
      </c>
      <c r="K6194" s="16">
        <f t="shared" si="288"/>
        <v>240.8</v>
      </c>
      <c r="L6194" s="16">
        <f t="shared" si="289"/>
        <v>253.47368421052633</v>
      </c>
      <c r="M6194" s="16">
        <f t="shared" si="290"/>
        <v>288.03827751196172</v>
      </c>
      <c r="N6194" t="e">
        <f>INDEX(XML!$A$2:$R$782,MATCH(C6194,XML!$D$2:$D$737,0),2)</f>
        <v>#N/A</v>
      </c>
    </row>
    <row r="6195" spans="1:14" ht="33.75" customHeight="1" x14ac:dyDescent="0.2">
      <c r="A6195">
        <v>39918</v>
      </c>
      <c r="B6195" t="s">
        <v>7536</v>
      </c>
      <c r="C6195" s="15" t="s">
        <v>7537</v>
      </c>
      <c r="D6195" s="15" t="s">
        <v>7538</v>
      </c>
      <c r="E6195">
        <v>1</v>
      </c>
      <c r="F6195">
        <v>240</v>
      </c>
      <c r="K6195" s="16">
        <f t="shared" si="288"/>
        <v>1.1200000000000001</v>
      </c>
      <c r="L6195" s="16">
        <f t="shared" si="289"/>
        <v>1.1789473684210527</v>
      </c>
      <c r="M6195" s="16">
        <f t="shared" si="290"/>
        <v>1.3397129186602872</v>
      </c>
      <c r="N6195" t="e">
        <f>INDEX(XML!$A$2:$R$782,MATCH(C6195,XML!$D$2:$D$737,0),2)</f>
        <v>#N/A</v>
      </c>
    </row>
    <row r="6196" spans="1:14" ht="33.75" customHeight="1" x14ac:dyDescent="0.2">
      <c r="A6196">
        <v>33737</v>
      </c>
      <c r="B6196" t="s">
        <v>46139</v>
      </c>
      <c r="C6196" s="15" t="s">
        <v>44975</v>
      </c>
      <c r="D6196" s="15" t="s">
        <v>44976</v>
      </c>
      <c r="E6196">
        <v>170</v>
      </c>
      <c r="F6196">
        <v>255</v>
      </c>
      <c r="H6196" t="s">
        <v>7505</v>
      </c>
      <c r="K6196" s="16">
        <f t="shared" si="288"/>
        <v>190.4</v>
      </c>
      <c r="L6196" s="16">
        <f t="shared" si="289"/>
        <v>200.42105263157896</v>
      </c>
      <c r="M6196" s="16">
        <f t="shared" si="290"/>
        <v>227.75119617224883</v>
      </c>
      <c r="N6196" t="e">
        <f>INDEX(XML!$A$2:$R$782,MATCH(C6196,XML!$D$2:$D$737,0),2)</f>
        <v>#N/A</v>
      </c>
    </row>
    <row r="6197" spans="1:14" ht="101.25" x14ac:dyDescent="0.2">
      <c r="A6197">
        <v>32837</v>
      </c>
      <c r="B6197" t="s">
        <v>45157</v>
      </c>
      <c r="C6197" s="15" t="s">
        <v>45158</v>
      </c>
      <c r="D6197" s="15" t="s">
        <v>45159</v>
      </c>
      <c r="E6197">
        <v>1</v>
      </c>
      <c r="F6197">
        <v>1</v>
      </c>
      <c r="K6197" s="16">
        <f t="shared" si="288"/>
        <v>1.1200000000000001</v>
      </c>
      <c r="L6197" s="16">
        <f t="shared" si="289"/>
        <v>1.1789473684210527</v>
      </c>
      <c r="M6197" s="16">
        <f t="shared" si="290"/>
        <v>1.3397129186602872</v>
      </c>
      <c r="N6197" t="e">
        <f>INDEX(XML!$A$2:$R$782,MATCH(C6197,XML!$D$2:$D$737,0),2)</f>
        <v>#N/A</v>
      </c>
    </row>
    <row r="6198" spans="1:14" ht="33.75" customHeight="1" x14ac:dyDescent="0.2">
      <c r="A6198">
        <v>34972</v>
      </c>
      <c r="B6198" t="s">
        <v>46140</v>
      </c>
      <c r="C6198" s="15" t="s">
        <v>7512</v>
      </c>
      <c r="D6198" s="15" t="s">
        <v>7513</v>
      </c>
      <c r="E6198">
        <v>345</v>
      </c>
      <c r="F6198">
        <v>435</v>
      </c>
      <c r="I6198">
        <v>124</v>
      </c>
      <c r="K6198" s="16">
        <f t="shared" si="288"/>
        <v>386.4</v>
      </c>
      <c r="L6198" s="16">
        <f t="shared" si="289"/>
        <v>406.73684210526318</v>
      </c>
      <c r="M6198" s="16">
        <f t="shared" si="290"/>
        <v>462.20095693779911</v>
      </c>
      <c r="N6198" t="e">
        <f>INDEX(XML!$A$2:$R$782,MATCH(C6198,XML!$D$2:$D$737,0),2)</f>
        <v>#N/A</v>
      </c>
    </row>
    <row r="6199" spans="1:14" ht="33.75" customHeight="1" x14ac:dyDescent="0.2">
      <c r="A6199">
        <v>58396</v>
      </c>
      <c r="B6199" t="s">
        <v>17780</v>
      </c>
      <c r="C6199" s="15" t="s">
        <v>16586</v>
      </c>
      <c r="D6199" s="15" t="s">
        <v>16587</v>
      </c>
      <c r="E6199">
        <v>1</v>
      </c>
      <c r="F6199">
        <v>270</v>
      </c>
      <c r="K6199" s="16">
        <f t="shared" si="288"/>
        <v>1.1200000000000001</v>
      </c>
      <c r="L6199" s="16">
        <f t="shared" si="289"/>
        <v>1.1789473684210527</v>
      </c>
      <c r="M6199" s="16">
        <f t="shared" si="290"/>
        <v>1.3397129186602872</v>
      </c>
      <c r="N6199" t="e">
        <f>INDEX(XML!$A$2:$R$782,MATCH(C6199,XML!$D$2:$D$737,0),2)</f>
        <v>#N/A</v>
      </c>
    </row>
    <row r="6200" spans="1:14" ht="33.75" customHeight="1" x14ac:dyDescent="0.2">
      <c r="A6200">
        <v>47266</v>
      </c>
      <c r="B6200" t="s">
        <v>46141</v>
      </c>
      <c r="C6200" s="15" t="s">
        <v>17755</v>
      </c>
      <c r="D6200" s="15" t="s">
        <v>17756</v>
      </c>
      <c r="E6200">
        <v>150</v>
      </c>
      <c r="F6200">
        <v>186</v>
      </c>
      <c r="H6200">
        <v>2630</v>
      </c>
      <c r="K6200" s="16">
        <f t="shared" si="288"/>
        <v>168</v>
      </c>
      <c r="L6200" s="16">
        <f t="shared" si="289"/>
        <v>176.84210526315789</v>
      </c>
      <c r="M6200" s="16">
        <f t="shared" si="290"/>
        <v>200.95693779904306</v>
      </c>
      <c r="N6200" t="e">
        <f>INDEX(XML!$A$2:$R$782,MATCH(C6200,XML!$D$2:$D$737,0),2)</f>
        <v>#N/A</v>
      </c>
    </row>
    <row r="6201" spans="1:14" ht="45" customHeight="1" x14ac:dyDescent="0.2">
      <c r="A6201">
        <v>25389</v>
      </c>
      <c r="B6201" t="s">
        <v>7548</v>
      </c>
      <c r="C6201" s="15" t="s">
        <v>7549</v>
      </c>
      <c r="D6201" s="15" t="s">
        <v>7550</v>
      </c>
      <c r="E6201">
        <v>220</v>
      </c>
      <c r="F6201">
        <v>300</v>
      </c>
      <c r="I6201">
        <v>128</v>
      </c>
      <c r="K6201" s="16">
        <f t="shared" si="288"/>
        <v>246.4</v>
      </c>
      <c r="L6201" s="16">
        <f t="shared" si="289"/>
        <v>259.36842105263156</v>
      </c>
      <c r="M6201" s="16">
        <f t="shared" si="290"/>
        <v>294.73684210526312</v>
      </c>
      <c r="N6201" t="e">
        <f>INDEX(XML!$A$2:$R$782,MATCH(C6201,XML!$D$2:$D$737,0),2)</f>
        <v>#N/A</v>
      </c>
    </row>
    <row r="6202" spans="1:14" ht="101.25" x14ac:dyDescent="0.2">
      <c r="A6202">
        <v>25383</v>
      </c>
      <c r="B6202" t="s">
        <v>7551</v>
      </c>
      <c r="C6202" s="15" t="s">
        <v>7552</v>
      </c>
      <c r="D6202" s="15" t="s">
        <v>7553</v>
      </c>
      <c r="E6202">
        <v>225</v>
      </c>
      <c r="F6202">
        <v>338</v>
      </c>
      <c r="I6202">
        <v>515</v>
      </c>
      <c r="K6202" s="16">
        <f t="shared" si="288"/>
        <v>252</v>
      </c>
      <c r="L6202" s="16">
        <f t="shared" si="289"/>
        <v>265.26315789473682</v>
      </c>
      <c r="M6202" s="16">
        <f t="shared" si="290"/>
        <v>301.43540669856458</v>
      </c>
      <c r="N6202" t="e">
        <f>INDEX(XML!$A$2:$R$782,MATCH(C6202,XML!$D$2:$D$737,0),2)</f>
        <v>#N/A</v>
      </c>
    </row>
    <row r="6203" spans="1:14" ht="45" customHeight="1" x14ac:dyDescent="0.2">
      <c r="A6203">
        <v>39917</v>
      </c>
      <c r="B6203" t="s">
        <v>7539</v>
      </c>
      <c r="C6203" s="15" t="s">
        <v>7540</v>
      </c>
      <c r="D6203" s="15" t="s">
        <v>7541</v>
      </c>
      <c r="E6203">
        <v>1</v>
      </c>
      <c r="F6203">
        <v>270</v>
      </c>
      <c r="K6203" s="16">
        <f t="shared" si="288"/>
        <v>1.1200000000000001</v>
      </c>
      <c r="L6203" s="16">
        <f t="shared" si="289"/>
        <v>1.1789473684210527</v>
      </c>
      <c r="M6203" s="16">
        <f t="shared" si="290"/>
        <v>1.3397129186602872</v>
      </c>
      <c r="N6203" t="e">
        <f>INDEX(XML!$A$2:$R$782,MATCH(C6203,XML!$D$2:$D$737,0),2)</f>
        <v>#N/A</v>
      </c>
    </row>
    <row r="6204" spans="1:14" ht="33.75" customHeight="1" x14ac:dyDescent="0.2">
      <c r="A6204">
        <v>33738</v>
      </c>
      <c r="B6204" t="s">
        <v>46142</v>
      </c>
      <c r="C6204" s="15" t="s">
        <v>44977</v>
      </c>
      <c r="D6204" s="15" t="s">
        <v>44978</v>
      </c>
      <c r="E6204">
        <v>200</v>
      </c>
      <c r="F6204">
        <v>300</v>
      </c>
      <c r="H6204" t="s">
        <v>7505</v>
      </c>
      <c r="K6204" s="16">
        <f t="shared" si="288"/>
        <v>224</v>
      </c>
      <c r="L6204" s="16">
        <f t="shared" si="289"/>
        <v>235.78947368421052</v>
      </c>
      <c r="M6204" s="16">
        <f t="shared" si="290"/>
        <v>267.94258373205741</v>
      </c>
      <c r="N6204" t="e">
        <f>INDEX(XML!$A$2:$R$782,MATCH(C6204,XML!$D$2:$D$737,0),2)</f>
        <v>#N/A</v>
      </c>
    </row>
    <row r="6205" spans="1:14" ht="101.25" x14ac:dyDescent="0.2">
      <c r="A6205">
        <v>32838</v>
      </c>
      <c r="B6205" t="s">
        <v>45160</v>
      </c>
      <c r="C6205" s="15" t="s">
        <v>45161</v>
      </c>
      <c r="D6205" s="15" t="s">
        <v>45162</v>
      </c>
      <c r="E6205">
        <v>1</v>
      </c>
      <c r="F6205">
        <v>1</v>
      </c>
      <c r="K6205" s="16">
        <f t="shared" si="288"/>
        <v>1.1200000000000001</v>
      </c>
      <c r="L6205" s="16">
        <f t="shared" si="289"/>
        <v>1.1789473684210527</v>
      </c>
      <c r="M6205" s="16">
        <f t="shared" si="290"/>
        <v>1.3397129186602872</v>
      </c>
      <c r="N6205" t="e">
        <f>INDEX(XML!$A$2:$R$782,MATCH(C6205,XML!$D$2:$D$737,0),2)</f>
        <v>#N/A</v>
      </c>
    </row>
    <row r="6206" spans="1:14" ht="22.5" customHeight="1" x14ac:dyDescent="0.2">
      <c r="A6206">
        <v>47267</v>
      </c>
      <c r="B6206" t="s">
        <v>46143</v>
      </c>
      <c r="C6206" s="15" t="s">
        <v>7514</v>
      </c>
      <c r="D6206" s="15" t="s">
        <v>7515</v>
      </c>
      <c r="E6206">
        <v>165</v>
      </c>
      <c r="F6206">
        <v>250</v>
      </c>
      <c r="H6206">
        <v>2249</v>
      </c>
      <c r="I6206">
        <v>231</v>
      </c>
      <c r="K6206" s="16">
        <f t="shared" si="288"/>
        <v>184.8</v>
      </c>
      <c r="L6206" s="16">
        <f t="shared" si="289"/>
        <v>194.52631578947367</v>
      </c>
      <c r="M6206" s="16">
        <f t="shared" si="290"/>
        <v>221.05263157894734</v>
      </c>
      <c r="N6206" t="e">
        <f>INDEX(XML!$A$2:$R$782,MATCH(C6206,XML!$D$2:$D$737,0),2)</f>
        <v>#N/A</v>
      </c>
    </row>
    <row r="6207" spans="1:14" ht="90" x14ac:dyDescent="0.2">
      <c r="A6207">
        <v>36342</v>
      </c>
      <c r="B6207" t="s">
        <v>46144</v>
      </c>
      <c r="C6207" s="15" t="s">
        <v>7516</v>
      </c>
      <c r="D6207" s="15" t="s">
        <v>7517</v>
      </c>
      <c r="E6207">
        <v>300</v>
      </c>
      <c r="F6207">
        <v>450</v>
      </c>
      <c r="I6207">
        <v>150</v>
      </c>
      <c r="K6207" s="16">
        <f t="shared" si="288"/>
        <v>336</v>
      </c>
      <c r="L6207" s="16">
        <f t="shared" si="289"/>
        <v>353.68421052631578</v>
      </c>
      <c r="M6207" s="16">
        <f t="shared" si="290"/>
        <v>401.91387559808612</v>
      </c>
      <c r="N6207" t="e">
        <f>INDEX(XML!$A$2:$R$782,MATCH(C6207,XML!$D$2:$D$737,0),2)</f>
        <v>#N/A</v>
      </c>
    </row>
    <row r="6208" spans="1:14" ht="90" x14ac:dyDescent="0.2">
      <c r="A6208">
        <v>54869</v>
      </c>
      <c r="B6208" t="s">
        <v>46145</v>
      </c>
      <c r="C6208" s="15" t="s">
        <v>31790</v>
      </c>
      <c r="D6208" s="15" t="s">
        <v>31791</v>
      </c>
      <c r="E6208">
        <v>1</v>
      </c>
      <c r="F6208">
        <v>560</v>
      </c>
      <c r="K6208" s="16">
        <f t="shared" si="288"/>
        <v>1.1200000000000001</v>
      </c>
      <c r="L6208" s="16">
        <f t="shared" si="289"/>
        <v>1.1789473684210527</v>
      </c>
      <c r="M6208" s="16">
        <f t="shared" si="290"/>
        <v>1.3397129186602872</v>
      </c>
      <c r="N6208" t="e">
        <f>INDEX(XML!$A$2:$R$782,MATCH(C6208,XML!$D$2:$D$737,0),2)</f>
        <v>#N/A</v>
      </c>
    </row>
    <row r="6209" spans="1:14" ht="78.75" x14ac:dyDescent="0.2">
      <c r="A6209">
        <v>47268</v>
      </c>
      <c r="B6209" t="s">
        <v>46146</v>
      </c>
      <c r="C6209" s="15" t="s">
        <v>7523</v>
      </c>
      <c r="D6209" s="15" t="s">
        <v>7524</v>
      </c>
      <c r="E6209">
        <v>160</v>
      </c>
      <c r="F6209">
        <v>225</v>
      </c>
      <c r="H6209" t="s">
        <v>7505</v>
      </c>
      <c r="K6209" s="16">
        <f t="shared" si="288"/>
        <v>179.2</v>
      </c>
      <c r="L6209" s="16">
        <f t="shared" si="289"/>
        <v>188.63157894736841</v>
      </c>
      <c r="M6209" s="16">
        <f t="shared" si="290"/>
        <v>214.35406698564591</v>
      </c>
      <c r="N6209" t="e">
        <f>INDEX(XML!$A$2:$R$782,MATCH(C6209,XML!$D$2:$D$737,0),2)</f>
        <v>#N/A</v>
      </c>
    </row>
    <row r="6210" spans="1:14" ht="33.75" customHeight="1" x14ac:dyDescent="0.2">
      <c r="A6210">
        <v>32840</v>
      </c>
      <c r="B6210" t="s">
        <v>7545</v>
      </c>
      <c r="C6210" s="15" t="s">
        <v>7546</v>
      </c>
      <c r="D6210" s="15" t="s">
        <v>7547</v>
      </c>
      <c r="E6210">
        <v>155</v>
      </c>
      <c r="F6210">
        <v>300</v>
      </c>
      <c r="H6210">
        <v>1488</v>
      </c>
      <c r="I6210">
        <v>152</v>
      </c>
      <c r="K6210" s="16">
        <f t="shared" si="288"/>
        <v>173.6</v>
      </c>
      <c r="L6210" s="16">
        <f t="shared" si="289"/>
        <v>182.73684210526315</v>
      </c>
      <c r="M6210" s="16">
        <f t="shared" si="290"/>
        <v>207.65550239234452</v>
      </c>
      <c r="N6210" t="e">
        <f>INDEX(XML!$A$2:$R$782,MATCH(C6210,XML!$D$2:$D$737,0),2)</f>
        <v>#N/A</v>
      </c>
    </row>
    <row r="6211" spans="1:14" ht="33.75" customHeight="1" x14ac:dyDescent="0.2">
      <c r="A6211">
        <v>36343</v>
      </c>
      <c r="B6211" t="s">
        <v>46147</v>
      </c>
      <c r="C6211" s="15" t="s">
        <v>7521</v>
      </c>
      <c r="D6211" s="15" t="s">
        <v>7522</v>
      </c>
      <c r="E6211">
        <v>203</v>
      </c>
      <c r="F6211">
        <v>345</v>
      </c>
      <c r="H6211" t="s">
        <v>7505</v>
      </c>
      <c r="K6211" s="16">
        <f t="shared" si="288"/>
        <v>227.36</v>
      </c>
      <c r="L6211" s="16">
        <f t="shared" si="289"/>
        <v>239.32631578947368</v>
      </c>
      <c r="M6211" s="16">
        <f t="shared" si="290"/>
        <v>271.96172248803828</v>
      </c>
      <c r="N6211" t="e">
        <f>INDEX(XML!$A$2:$R$782,MATCH(C6211,XML!$D$2:$D$737,0),2)</f>
        <v>#N/A</v>
      </c>
    </row>
    <row r="6212" spans="1:14" ht="33.75" customHeight="1" x14ac:dyDescent="0.2">
      <c r="A6212">
        <v>36737</v>
      </c>
      <c r="B6212" t="s">
        <v>46148</v>
      </c>
      <c r="C6212" s="15" t="s">
        <v>7525</v>
      </c>
      <c r="D6212" s="15" t="s">
        <v>7526</v>
      </c>
      <c r="E6212">
        <v>445</v>
      </c>
      <c r="F6212">
        <v>630</v>
      </c>
      <c r="H6212" t="s">
        <v>7505</v>
      </c>
      <c r="K6212" s="16">
        <f t="shared" si="288"/>
        <v>498.4</v>
      </c>
      <c r="L6212" s="16">
        <f t="shared" si="289"/>
        <v>524.63157894736844</v>
      </c>
      <c r="M6212" s="16">
        <f t="shared" si="290"/>
        <v>596.17224880382776</v>
      </c>
      <c r="N6212" t="e">
        <f>INDEX(XML!$A$2:$R$782,MATCH(C6212,XML!$D$2:$D$737,0),2)</f>
        <v>#N/A</v>
      </c>
    </row>
    <row r="6213" spans="1:14" ht="101.25" x14ac:dyDescent="0.2">
      <c r="A6213">
        <v>25384</v>
      </c>
      <c r="B6213" t="s">
        <v>7518</v>
      </c>
      <c r="C6213" s="15" t="s">
        <v>7519</v>
      </c>
      <c r="D6213" s="15" t="s">
        <v>7520</v>
      </c>
      <c r="E6213">
        <v>280</v>
      </c>
      <c r="F6213">
        <v>420</v>
      </c>
      <c r="H6213" t="s">
        <v>7505</v>
      </c>
      <c r="K6213" s="16">
        <f t="shared" ref="K6213:K6276" si="291">IF(E6213&gt;49999,E6213+E6213*0.07,IF(E6213&lt;=49999,E6213+E6213*0.12))</f>
        <v>313.60000000000002</v>
      </c>
      <c r="L6213" s="16">
        <f t="shared" ref="L6213:L6276" si="292">K6213*100/95</f>
        <v>330.1052631578948</v>
      </c>
      <c r="M6213" s="16">
        <f t="shared" ref="M6213:M6276" si="293">IF(COUNTIF(C6213,"*Dahua*"),F6213-10,L6213*100/88)</f>
        <v>375.11961722488047</v>
      </c>
      <c r="N6213" t="e">
        <f>INDEX(XML!$A$2:$R$782,MATCH(C6213,XML!$D$2:$D$737,0),2)</f>
        <v>#N/A</v>
      </c>
    </row>
    <row r="6214" spans="1:14" ht="33.75" customHeight="1" x14ac:dyDescent="0.2">
      <c r="A6214">
        <v>61719</v>
      </c>
      <c r="B6214" t="s">
        <v>46149</v>
      </c>
      <c r="C6214" s="15" t="s">
        <v>19179</v>
      </c>
      <c r="D6214" s="15" t="s">
        <v>19180</v>
      </c>
      <c r="E6214">
        <v>230</v>
      </c>
      <c r="F6214">
        <v>435</v>
      </c>
      <c r="H6214">
        <v>3300</v>
      </c>
      <c r="K6214" s="16">
        <f t="shared" si="291"/>
        <v>257.60000000000002</v>
      </c>
      <c r="L6214" s="16">
        <f t="shared" si="292"/>
        <v>271.15789473684214</v>
      </c>
      <c r="M6214" s="16">
        <f t="shared" si="293"/>
        <v>308.13397129186609</v>
      </c>
      <c r="N6214" t="e">
        <f>INDEX(XML!$A$2:$R$782,MATCH(C6214,XML!$D$2:$D$737,0),2)</f>
        <v>#N/A</v>
      </c>
    </row>
    <row r="6215" spans="1:14" ht="33.75" customHeight="1" x14ac:dyDescent="0.2">
      <c r="A6215">
        <v>47269</v>
      </c>
      <c r="B6215" t="s">
        <v>46150</v>
      </c>
      <c r="C6215" s="15" t="s">
        <v>31792</v>
      </c>
      <c r="D6215" s="15" t="s">
        <v>31793</v>
      </c>
      <c r="E6215">
        <v>1</v>
      </c>
      <c r="F6215">
        <v>285</v>
      </c>
      <c r="K6215" s="16">
        <f t="shared" si="291"/>
        <v>1.1200000000000001</v>
      </c>
      <c r="L6215" s="16">
        <f t="shared" si="292"/>
        <v>1.1789473684210527</v>
      </c>
      <c r="M6215" s="16">
        <f t="shared" si="293"/>
        <v>1.3397129186602872</v>
      </c>
      <c r="N6215" t="e">
        <f>INDEX(XML!$A$2:$R$782,MATCH(C6215,XML!$D$2:$D$737,0),2)</f>
        <v>#N/A</v>
      </c>
    </row>
    <row r="6216" spans="1:14" ht="45" customHeight="1" x14ac:dyDescent="0.2">
      <c r="A6216">
        <v>33741</v>
      </c>
      <c r="B6216" t="s">
        <v>46151</v>
      </c>
      <c r="C6216" s="15" t="s">
        <v>7530</v>
      </c>
      <c r="D6216" s="15" t="s">
        <v>7531</v>
      </c>
      <c r="E6216">
        <v>185</v>
      </c>
      <c r="F6216">
        <v>315</v>
      </c>
      <c r="K6216" s="16">
        <f t="shared" si="291"/>
        <v>207.2</v>
      </c>
      <c r="L6216" s="16">
        <f t="shared" si="292"/>
        <v>218.10526315789474</v>
      </c>
      <c r="M6216" s="16">
        <f t="shared" si="293"/>
        <v>247.84688995215311</v>
      </c>
      <c r="N6216" t="e">
        <f>INDEX(XML!$A$2:$R$782,MATCH(C6216,XML!$D$2:$D$737,0),2)</f>
        <v>#N/A</v>
      </c>
    </row>
    <row r="6217" spans="1:14" ht="101.25" x14ac:dyDescent="0.2">
      <c r="A6217">
        <v>32841</v>
      </c>
      <c r="B6217" t="s">
        <v>7542</v>
      </c>
      <c r="C6217" s="15" t="s">
        <v>7543</v>
      </c>
      <c r="D6217" s="15" t="s">
        <v>7544</v>
      </c>
      <c r="E6217">
        <v>185</v>
      </c>
      <c r="F6217">
        <v>315</v>
      </c>
      <c r="H6217" t="s">
        <v>7505</v>
      </c>
      <c r="K6217" s="16">
        <f t="shared" si="291"/>
        <v>207.2</v>
      </c>
      <c r="L6217" s="16">
        <f t="shared" si="292"/>
        <v>218.10526315789474</v>
      </c>
      <c r="M6217" s="16">
        <f t="shared" si="293"/>
        <v>247.84688995215311</v>
      </c>
      <c r="N6217" t="e">
        <f>INDEX(XML!$A$2:$R$782,MATCH(C6217,XML!$D$2:$D$737,0),2)</f>
        <v>#N/A</v>
      </c>
    </row>
    <row r="6218" spans="1:14" ht="90" x14ac:dyDescent="0.2">
      <c r="A6218">
        <v>36344</v>
      </c>
      <c r="B6218" t="s">
        <v>46152</v>
      </c>
      <c r="C6218" s="15" t="s">
        <v>7532</v>
      </c>
      <c r="D6218" s="15" t="s">
        <v>7533</v>
      </c>
      <c r="E6218">
        <v>380</v>
      </c>
      <c r="F6218">
        <v>570</v>
      </c>
      <c r="H6218" t="s">
        <v>7505</v>
      </c>
      <c r="K6218" s="16">
        <f t="shared" si="291"/>
        <v>425.6</v>
      </c>
      <c r="L6218" s="16">
        <f t="shared" si="292"/>
        <v>448</v>
      </c>
      <c r="M6218" s="16">
        <f t="shared" si="293"/>
        <v>509.09090909090907</v>
      </c>
      <c r="N6218" t="e">
        <f>INDEX(XML!$A$2:$R$782,MATCH(C6218,XML!$D$2:$D$737,0),2)</f>
        <v>#N/A</v>
      </c>
    </row>
    <row r="6219" spans="1:14" ht="45" customHeight="1" x14ac:dyDescent="0.2">
      <c r="A6219">
        <v>25385</v>
      </c>
      <c r="B6219" t="s">
        <v>7527</v>
      </c>
      <c r="C6219" s="15" t="s">
        <v>7528</v>
      </c>
      <c r="D6219" s="15" t="s">
        <v>7529</v>
      </c>
      <c r="E6219">
        <v>300</v>
      </c>
      <c r="F6219">
        <v>450</v>
      </c>
      <c r="H6219" t="s">
        <v>7505</v>
      </c>
      <c r="K6219" s="16">
        <f t="shared" si="291"/>
        <v>336</v>
      </c>
      <c r="L6219" s="16">
        <f t="shared" si="292"/>
        <v>353.68421052631578</v>
      </c>
      <c r="M6219" s="16">
        <f t="shared" si="293"/>
        <v>401.91387559808612</v>
      </c>
      <c r="N6219" t="e">
        <f>INDEX(XML!$A$2:$R$782,MATCH(C6219,XML!$D$2:$D$737,0),2)</f>
        <v>#N/A</v>
      </c>
    </row>
    <row r="6220" spans="1:14" ht="90" x14ac:dyDescent="0.2">
      <c r="A6220">
        <v>61761</v>
      </c>
      <c r="B6220" t="s">
        <v>46153</v>
      </c>
      <c r="C6220" s="15" t="s">
        <v>19181</v>
      </c>
      <c r="D6220" s="15" t="s">
        <v>19182</v>
      </c>
      <c r="E6220">
        <v>250</v>
      </c>
      <c r="F6220">
        <v>480</v>
      </c>
      <c r="H6220" t="s">
        <v>7505</v>
      </c>
      <c r="I6220">
        <v>393</v>
      </c>
      <c r="K6220" s="16">
        <f t="shared" si="291"/>
        <v>280</v>
      </c>
      <c r="L6220" s="16">
        <f t="shared" si="292"/>
        <v>294.73684210526318</v>
      </c>
      <c r="M6220" s="16">
        <f t="shared" si="293"/>
        <v>334.9282296650718</v>
      </c>
      <c r="N6220" t="e">
        <f>INDEX(XML!$A$2:$R$782,MATCH(C6220,XML!$D$2:$D$737,0),2)</f>
        <v>#N/A</v>
      </c>
    </row>
    <row r="6221" spans="1:14" ht="90" x14ac:dyDescent="0.2">
      <c r="A6221">
        <v>74494</v>
      </c>
      <c r="B6221" t="s">
        <v>46154</v>
      </c>
      <c r="C6221" s="15" t="s">
        <v>31794</v>
      </c>
      <c r="D6221" s="15" t="s">
        <v>31795</v>
      </c>
      <c r="E6221">
        <v>1</v>
      </c>
      <c r="F6221">
        <v>780</v>
      </c>
      <c r="K6221" s="16">
        <f t="shared" si="291"/>
        <v>1.1200000000000001</v>
      </c>
      <c r="L6221" s="16">
        <f t="shared" si="292"/>
        <v>1.1789473684210527</v>
      </c>
      <c r="M6221" s="16">
        <f t="shared" si="293"/>
        <v>1.3397129186602872</v>
      </c>
      <c r="N6221" t="e">
        <f>INDEX(XML!$A$2:$R$782,MATCH(C6221,XML!$D$2:$D$737,0),2)</f>
        <v>#N/A</v>
      </c>
    </row>
    <row r="6222" spans="1:14" ht="90" x14ac:dyDescent="0.2">
      <c r="A6222">
        <v>61762</v>
      </c>
      <c r="B6222" t="s">
        <v>46155</v>
      </c>
      <c r="C6222" s="15" t="s">
        <v>19183</v>
      </c>
      <c r="D6222" s="15" t="s">
        <v>19184</v>
      </c>
      <c r="E6222">
        <v>1</v>
      </c>
      <c r="F6222">
        <v>525</v>
      </c>
      <c r="K6222" s="16">
        <f t="shared" si="291"/>
        <v>1.1200000000000001</v>
      </c>
      <c r="L6222" s="16">
        <f t="shared" si="292"/>
        <v>1.1789473684210527</v>
      </c>
      <c r="M6222" s="16">
        <f t="shared" si="293"/>
        <v>1.3397129186602872</v>
      </c>
      <c r="N6222" t="e">
        <f>INDEX(XML!$A$2:$R$782,MATCH(C6222,XML!$D$2:$D$737,0),2)</f>
        <v>#N/A</v>
      </c>
    </row>
    <row r="6223" spans="1:14" ht="112.5" x14ac:dyDescent="0.2">
      <c r="A6223">
        <v>69343</v>
      </c>
      <c r="B6223" t="s">
        <v>26223</v>
      </c>
      <c r="C6223" s="15" t="s">
        <v>26224</v>
      </c>
      <c r="D6223" s="15" t="s">
        <v>26225</v>
      </c>
      <c r="E6223">
        <v>1</v>
      </c>
      <c r="F6223">
        <v>570</v>
      </c>
      <c r="K6223" s="16">
        <f t="shared" si="291"/>
        <v>1.1200000000000001</v>
      </c>
      <c r="L6223" s="16">
        <f t="shared" si="292"/>
        <v>1.1789473684210527</v>
      </c>
      <c r="M6223" s="16">
        <f t="shared" si="293"/>
        <v>1.3397129186602872</v>
      </c>
      <c r="N6223" t="e">
        <f>INDEX(XML!$A$2:$R$782,MATCH(C6223,XML!$D$2:$D$737,0),2)</f>
        <v>#N/A</v>
      </c>
    </row>
    <row r="6224" spans="1:14" ht="90" x14ac:dyDescent="0.2">
      <c r="A6224">
        <v>34797</v>
      </c>
      <c r="B6224" t="s">
        <v>46156</v>
      </c>
      <c r="C6224" s="15" t="s">
        <v>31796</v>
      </c>
      <c r="D6224" s="15" t="s">
        <v>31797</v>
      </c>
      <c r="E6224">
        <v>1</v>
      </c>
      <c r="F6224">
        <v>820</v>
      </c>
      <c r="K6224" s="16">
        <f t="shared" si="291"/>
        <v>1.1200000000000001</v>
      </c>
      <c r="L6224" s="16">
        <f t="shared" si="292"/>
        <v>1.1789473684210527</v>
      </c>
      <c r="M6224" s="16">
        <f t="shared" si="293"/>
        <v>1.3397129186602872</v>
      </c>
      <c r="N6224" t="e">
        <f>INDEX(XML!$A$2:$R$782,MATCH(C6224,XML!$D$2:$D$737,0),2)</f>
        <v>#N/A</v>
      </c>
    </row>
    <row r="6225" spans="1:14" ht="33.75" customHeight="1" x14ac:dyDescent="0.2">
      <c r="A6225">
        <v>33766</v>
      </c>
      <c r="B6225" t="s">
        <v>46157</v>
      </c>
      <c r="C6225" s="15" t="s">
        <v>7534</v>
      </c>
      <c r="D6225" s="15" t="s">
        <v>7535</v>
      </c>
      <c r="E6225">
        <v>1</v>
      </c>
      <c r="F6225">
        <v>910</v>
      </c>
      <c r="K6225" s="16">
        <f t="shared" si="291"/>
        <v>1.1200000000000001</v>
      </c>
      <c r="L6225" s="16">
        <f t="shared" si="292"/>
        <v>1.1789473684210527</v>
      </c>
      <c r="M6225" s="16">
        <f t="shared" si="293"/>
        <v>1.3397129186602872</v>
      </c>
      <c r="N6225" t="e">
        <f>INDEX(XML!$A$2:$R$782,MATCH(C6225,XML!$D$2:$D$737,0),2)</f>
        <v>#N/A</v>
      </c>
    </row>
    <row r="6226" spans="1:14" ht="90" x14ac:dyDescent="0.2">
      <c r="A6226">
        <v>61763</v>
      </c>
      <c r="B6226" t="s">
        <v>46158</v>
      </c>
      <c r="C6226" s="15" t="s">
        <v>19185</v>
      </c>
      <c r="D6226" s="15" t="s">
        <v>19186</v>
      </c>
      <c r="E6226">
        <v>1</v>
      </c>
      <c r="F6226">
        <v>630</v>
      </c>
      <c r="K6226" s="16">
        <f t="shared" si="291"/>
        <v>1.1200000000000001</v>
      </c>
      <c r="L6226" s="16">
        <f t="shared" si="292"/>
        <v>1.1789473684210527</v>
      </c>
      <c r="M6226" s="16">
        <f t="shared" si="293"/>
        <v>1.3397129186602872</v>
      </c>
      <c r="N6226" t="e">
        <f>INDEX(XML!$A$2:$R$782,MATCH(C6226,XML!$D$2:$D$737,0),2)</f>
        <v>#N/A</v>
      </c>
    </row>
    <row r="6227" spans="1:14" ht="112.5" x14ac:dyDescent="0.2">
      <c r="A6227">
        <v>69344</v>
      </c>
      <c r="B6227" t="s">
        <v>26226</v>
      </c>
      <c r="C6227" s="15" t="s">
        <v>26227</v>
      </c>
      <c r="D6227" s="15" t="s">
        <v>26228</v>
      </c>
      <c r="E6227">
        <v>1</v>
      </c>
      <c r="F6227">
        <v>660</v>
      </c>
      <c r="K6227" s="16">
        <f t="shared" si="291"/>
        <v>1.1200000000000001</v>
      </c>
      <c r="L6227" s="16">
        <f t="shared" si="292"/>
        <v>1.1789473684210527</v>
      </c>
      <c r="M6227" s="16">
        <f t="shared" si="293"/>
        <v>1.3397129186602872</v>
      </c>
      <c r="N6227" t="e">
        <f>INDEX(XML!$A$2:$R$782,MATCH(C6227,XML!$D$2:$D$737,0),2)</f>
        <v>#N/A</v>
      </c>
    </row>
    <row r="6228" spans="1:14" ht="90" x14ac:dyDescent="0.2">
      <c r="A6228">
        <v>33765</v>
      </c>
      <c r="B6228" t="s">
        <v>37687</v>
      </c>
      <c r="C6228" s="15" t="s">
        <v>37688</v>
      </c>
      <c r="D6228" s="15" t="s">
        <v>37689</v>
      </c>
      <c r="E6228">
        <v>180</v>
      </c>
      <c r="F6228">
        <v>270</v>
      </c>
      <c r="I6228">
        <v>76</v>
      </c>
      <c r="K6228" s="16">
        <f t="shared" si="291"/>
        <v>201.6</v>
      </c>
      <c r="L6228" s="16">
        <f t="shared" si="292"/>
        <v>212.21052631578948</v>
      </c>
      <c r="M6228" s="16">
        <f t="shared" si="293"/>
        <v>241.14832535885168</v>
      </c>
      <c r="N6228" t="e">
        <f>INDEX(XML!$A$2:$R$782,MATCH(C6228,XML!$D$2:$D$737,0),2)</f>
        <v>#N/A</v>
      </c>
    </row>
    <row r="6229" spans="1:14" ht="101.25" x14ac:dyDescent="0.2">
      <c r="A6229">
        <v>69666</v>
      </c>
      <c r="B6229" t="s">
        <v>26229</v>
      </c>
      <c r="C6229" s="15" t="s">
        <v>26230</v>
      </c>
      <c r="D6229" s="15" t="s">
        <v>26231</v>
      </c>
      <c r="E6229">
        <v>1</v>
      </c>
      <c r="F6229">
        <v>150</v>
      </c>
      <c r="K6229" s="16">
        <f t="shared" si="291"/>
        <v>1.1200000000000001</v>
      </c>
      <c r="L6229" s="16">
        <f t="shared" si="292"/>
        <v>1.1789473684210527</v>
      </c>
      <c r="M6229" s="16">
        <f t="shared" si="293"/>
        <v>1.3397129186602872</v>
      </c>
      <c r="N6229" t="e">
        <f>INDEX(XML!$A$2:$R$782,MATCH(C6229,XML!$D$2:$D$737,0),2)</f>
        <v>#N/A</v>
      </c>
    </row>
    <row r="6230" spans="1:14" ht="135" x14ac:dyDescent="0.2">
      <c r="A6230">
        <v>84350</v>
      </c>
      <c r="B6230" t="s">
        <v>47502</v>
      </c>
      <c r="C6230" s="15" t="s">
        <v>47503</v>
      </c>
      <c r="D6230" s="15" t="s">
        <v>47504</v>
      </c>
      <c r="E6230">
        <v>1</v>
      </c>
      <c r="F6230">
        <v>0</v>
      </c>
      <c r="K6230" s="16">
        <f t="shared" si="291"/>
        <v>1.1200000000000001</v>
      </c>
      <c r="L6230" s="16">
        <f t="shared" si="292"/>
        <v>1.1789473684210527</v>
      </c>
      <c r="M6230" s="16">
        <f t="shared" si="293"/>
        <v>1.3397129186602872</v>
      </c>
      <c r="N6230" t="e">
        <f>INDEX(XML!$A$2:$R$782,MATCH(C6230,XML!$D$2:$D$737,0),2)</f>
        <v>#N/A</v>
      </c>
    </row>
    <row r="6231" spans="1:14" ht="15.75" x14ac:dyDescent="0.25">
      <c r="A6231" s="184" t="s">
        <v>12621</v>
      </c>
      <c r="B6231" s="184"/>
      <c r="C6231" s="185"/>
      <c r="D6231" s="185"/>
      <c r="E6231" s="184"/>
      <c r="F6231" s="184"/>
      <c r="G6231" s="184"/>
      <c r="H6231" s="184"/>
      <c r="I6231" s="184"/>
      <c r="J6231" s="184"/>
      <c r="K6231" s="16">
        <f t="shared" si="291"/>
        <v>0</v>
      </c>
      <c r="L6231" s="16">
        <f t="shared" si="292"/>
        <v>0</v>
      </c>
      <c r="M6231" s="16">
        <f t="shared" si="293"/>
        <v>0</v>
      </c>
      <c r="N6231" t="e">
        <f>INDEX(XML!$A$2:$R$782,MATCH(C6231,XML!$D$2:$D$737,0),2)</f>
        <v>#N/A</v>
      </c>
    </row>
    <row r="6232" spans="1:14" ht="101.25" x14ac:dyDescent="0.2">
      <c r="A6232">
        <v>38941</v>
      </c>
      <c r="B6232" t="s">
        <v>46159</v>
      </c>
      <c r="C6232" s="15" t="s">
        <v>37690</v>
      </c>
      <c r="D6232" s="15" t="s">
        <v>37691</v>
      </c>
      <c r="E6232">
        <v>80</v>
      </c>
      <c r="F6232">
        <v>120</v>
      </c>
      <c r="I6232">
        <v>375</v>
      </c>
      <c r="K6232" s="16">
        <f t="shared" si="291"/>
        <v>89.6</v>
      </c>
      <c r="L6232" s="16">
        <f t="shared" si="292"/>
        <v>94.315789473684205</v>
      </c>
      <c r="M6232" s="16">
        <f t="shared" si="293"/>
        <v>107.17703349282296</v>
      </c>
      <c r="N6232" t="e">
        <f>INDEX(XML!$A$2:$R$782,MATCH(C6232,XML!$D$2:$D$737,0),2)</f>
        <v>#N/A</v>
      </c>
    </row>
    <row r="6233" spans="1:14" ht="67.5" x14ac:dyDescent="0.2">
      <c r="A6233">
        <v>28930</v>
      </c>
      <c r="B6233" t="s">
        <v>19708</v>
      </c>
      <c r="C6233" s="15" t="s">
        <v>7656</v>
      </c>
      <c r="D6233" s="15" t="s">
        <v>7657</v>
      </c>
      <c r="E6233">
        <v>60</v>
      </c>
      <c r="F6233">
        <v>120</v>
      </c>
      <c r="H6233" t="s">
        <v>7566</v>
      </c>
      <c r="I6233">
        <v>90</v>
      </c>
      <c r="K6233" s="16">
        <f t="shared" si="291"/>
        <v>67.2</v>
      </c>
      <c r="L6233" s="16">
        <f t="shared" si="292"/>
        <v>70.736842105263165</v>
      </c>
      <c r="M6233" s="16">
        <f t="shared" si="293"/>
        <v>80.382775119617236</v>
      </c>
      <c r="N6233" t="e">
        <f>INDEX(XML!$A$2:$R$782,MATCH(C6233,XML!$D$2:$D$737,0),2)</f>
        <v>#N/A</v>
      </c>
    </row>
    <row r="6234" spans="1:14" ht="101.25" x14ac:dyDescent="0.2">
      <c r="A6234">
        <v>56476</v>
      </c>
      <c r="B6234" t="s">
        <v>19804</v>
      </c>
      <c r="C6234" s="15" t="s">
        <v>14278</v>
      </c>
      <c r="D6234" s="15" t="s">
        <v>14279</v>
      </c>
      <c r="E6234">
        <v>60</v>
      </c>
      <c r="F6234">
        <v>120</v>
      </c>
      <c r="H6234" t="s">
        <v>7566</v>
      </c>
      <c r="I6234">
        <v>192</v>
      </c>
      <c r="K6234" s="16">
        <f t="shared" si="291"/>
        <v>67.2</v>
      </c>
      <c r="L6234" s="16">
        <f t="shared" si="292"/>
        <v>70.736842105263165</v>
      </c>
      <c r="M6234" s="16">
        <f t="shared" si="293"/>
        <v>80.382775119617236</v>
      </c>
      <c r="N6234" t="e">
        <f>INDEX(XML!$A$2:$R$782,MATCH(C6234,XML!$D$2:$D$737,0),2)</f>
        <v>#N/A</v>
      </c>
    </row>
    <row r="6235" spans="1:14" ht="101.25" x14ac:dyDescent="0.2">
      <c r="A6235">
        <v>25390</v>
      </c>
      <c r="B6235" t="s">
        <v>17860</v>
      </c>
      <c r="C6235" s="15" t="s">
        <v>17861</v>
      </c>
      <c r="D6235" s="15" t="s">
        <v>17862</v>
      </c>
      <c r="E6235">
        <v>55</v>
      </c>
      <c r="F6235">
        <v>120</v>
      </c>
      <c r="H6235" t="s">
        <v>7505</v>
      </c>
      <c r="K6235" s="16">
        <f t="shared" si="291"/>
        <v>61.6</v>
      </c>
      <c r="L6235" s="16">
        <f t="shared" si="292"/>
        <v>64.84210526315789</v>
      </c>
      <c r="M6235" s="16">
        <f t="shared" si="293"/>
        <v>73.68421052631578</v>
      </c>
      <c r="N6235" t="e">
        <f>INDEX(XML!$A$2:$R$782,MATCH(C6235,XML!$D$2:$D$737,0),2)</f>
        <v>#N/A</v>
      </c>
    </row>
    <row r="6236" spans="1:14" ht="67.5" x14ac:dyDescent="0.2">
      <c r="A6236">
        <v>28919</v>
      </c>
      <c r="B6236" t="s">
        <v>30141</v>
      </c>
      <c r="C6236" s="15" t="s">
        <v>7658</v>
      </c>
      <c r="D6236" s="15" t="s">
        <v>7659</v>
      </c>
      <c r="E6236">
        <v>90</v>
      </c>
      <c r="F6236">
        <v>135</v>
      </c>
      <c r="I6236">
        <v>271</v>
      </c>
      <c r="K6236" s="16">
        <f t="shared" si="291"/>
        <v>100.8</v>
      </c>
      <c r="L6236" s="16">
        <f t="shared" si="292"/>
        <v>106.10526315789474</v>
      </c>
      <c r="M6236" s="16">
        <f t="shared" si="293"/>
        <v>120.57416267942584</v>
      </c>
      <c r="N6236" t="e">
        <f>INDEX(XML!$A$2:$R$782,MATCH(C6236,XML!$D$2:$D$737,0),2)</f>
        <v>#N/A</v>
      </c>
    </row>
    <row r="6237" spans="1:14" ht="22.5" customHeight="1" x14ac:dyDescent="0.2">
      <c r="A6237">
        <v>34828</v>
      </c>
      <c r="B6237" t="s">
        <v>46160</v>
      </c>
      <c r="C6237" s="15" t="s">
        <v>20370</v>
      </c>
      <c r="D6237" s="15" t="s">
        <v>20371</v>
      </c>
      <c r="E6237">
        <v>70</v>
      </c>
      <c r="F6237">
        <v>150</v>
      </c>
      <c r="H6237" t="s">
        <v>7566</v>
      </c>
      <c r="K6237" s="16">
        <f t="shared" si="291"/>
        <v>78.400000000000006</v>
      </c>
      <c r="L6237" s="16">
        <f t="shared" si="292"/>
        <v>82.526315789473699</v>
      </c>
      <c r="M6237" s="16">
        <f t="shared" si="293"/>
        <v>93.779904306220118</v>
      </c>
      <c r="N6237" t="e">
        <f>INDEX(XML!$A$2:$R$782,MATCH(C6237,XML!$D$2:$D$737,0),2)</f>
        <v>#N/A</v>
      </c>
    </row>
    <row r="6238" spans="1:14" ht="22.5" customHeight="1" x14ac:dyDescent="0.2">
      <c r="A6238">
        <v>55172</v>
      </c>
      <c r="B6238" t="s">
        <v>46161</v>
      </c>
      <c r="C6238" s="15" t="s">
        <v>12965</v>
      </c>
      <c r="D6238" s="15" t="s">
        <v>12966</v>
      </c>
      <c r="E6238">
        <v>165</v>
      </c>
      <c r="F6238">
        <v>345</v>
      </c>
      <c r="H6238" t="s">
        <v>7566</v>
      </c>
      <c r="K6238" s="16">
        <f t="shared" si="291"/>
        <v>184.8</v>
      </c>
      <c r="L6238" s="16">
        <f t="shared" si="292"/>
        <v>194.52631578947367</v>
      </c>
      <c r="M6238" s="16">
        <f t="shared" si="293"/>
        <v>221.05263157894734</v>
      </c>
      <c r="N6238" t="e">
        <f>INDEX(XML!$A$2:$R$782,MATCH(C6238,XML!$D$2:$D$737,0),2)</f>
        <v>#N/A</v>
      </c>
    </row>
    <row r="6239" spans="1:14" ht="101.25" x14ac:dyDescent="0.2">
      <c r="A6239">
        <v>56530</v>
      </c>
      <c r="B6239" t="s">
        <v>14275</v>
      </c>
      <c r="C6239" s="15" t="s">
        <v>14276</v>
      </c>
      <c r="D6239" s="15" t="s">
        <v>14277</v>
      </c>
      <c r="E6239">
        <v>110</v>
      </c>
      <c r="F6239">
        <v>165</v>
      </c>
      <c r="H6239">
        <v>2930</v>
      </c>
      <c r="K6239" s="16">
        <f t="shared" si="291"/>
        <v>123.2</v>
      </c>
      <c r="L6239" s="16">
        <f t="shared" si="292"/>
        <v>129.68421052631578</v>
      </c>
      <c r="M6239" s="16">
        <f t="shared" si="293"/>
        <v>147.36842105263156</v>
      </c>
      <c r="N6239" t="e">
        <f>INDEX(XML!$A$2:$R$782,MATCH(C6239,XML!$D$2:$D$737,0),2)</f>
        <v>#N/A</v>
      </c>
    </row>
    <row r="6240" spans="1:14" ht="101.25" x14ac:dyDescent="0.2">
      <c r="A6240">
        <v>56478</v>
      </c>
      <c r="B6240" t="s">
        <v>14280</v>
      </c>
      <c r="C6240" s="15" t="s">
        <v>14281</v>
      </c>
      <c r="D6240" s="15" t="s">
        <v>14282</v>
      </c>
      <c r="E6240">
        <v>90</v>
      </c>
      <c r="F6240">
        <v>180</v>
      </c>
      <c r="H6240">
        <v>2140</v>
      </c>
      <c r="K6240" s="16">
        <f t="shared" si="291"/>
        <v>100.8</v>
      </c>
      <c r="L6240" s="16">
        <f t="shared" si="292"/>
        <v>106.10526315789474</v>
      </c>
      <c r="M6240" s="16">
        <f t="shared" si="293"/>
        <v>120.57416267942584</v>
      </c>
      <c r="N6240" t="e">
        <f>INDEX(XML!$A$2:$R$782,MATCH(C6240,XML!$D$2:$D$737,0),2)</f>
        <v>#N/A</v>
      </c>
    </row>
    <row r="6241" spans="1:14" ht="67.5" x14ac:dyDescent="0.2">
      <c r="A6241">
        <v>28931</v>
      </c>
      <c r="B6241" t="s">
        <v>30142</v>
      </c>
      <c r="C6241" s="15" t="s">
        <v>7660</v>
      </c>
      <c r="D6241" s="15" t="s">
        <v>7661</v>
      </c>
      <c r="E6241">
        <v>120</v>
      </c>
      <c r="F6241">
        <v>180</v>
      </c>
      <c r="K6241" s="16">
        <f t="shared" si="291"/>
        <v>134.4</v>
      </c>
      <c r="L6241" s="16">
        <f t="shared" si="292"/>
        <v>141.47368421052633</v>
      </c>
      <c r="M6241" s="16">
        <f t="shared" si="293"/>
        <v>160.76555023923447</v>
      </c>
      <c r="N6241" t="e">
        <f>INDEX(XML!$A$2:$R$782,MATCH(C6241,XML!$D$2:$D$737,0),2)</f>
        <v>#N/A</v>
      </c>
    </row>
    <row r="6242" spans="1:14" ht="33.75" customHeight="1" x14ac:dyDescent="0.2">
      <c r="A6242">
        <v>55173</v>
      </c>
      <c r="B6242" t="s">
        <v>46162</v>
      </c>
      <c r="C6242" s="15" t="s">
        <v>12967</v>
      </c>
      <c r="D6242" s="15" t="s">
        <v>12968</v>
      </c>
      <c r="E6242">
        <v>150</v>
      </c>
      <c r="F6242">
        <v>360</v>
      </c>
      <c r="H6242">
        <v>725</v>
      </c>
      <c r="K6242" s="16">
        <f t="shared" si="291"/>
        <v>168</v>
      </c>
      <c r="L6242" s="16">
        <f t="shared" si="292"/>
        <v>176.84210526315789</v>
      </c>
      <c r="M6242" s="16">
        <f t="shared" si="293"/>
        <v>200.95693779904306</v>
      </c>
      <c r="N6242" t="e">
        <f>INDEX(XML!$A$2:$R$782,MATCH(C6242,XML!$D$2:$D$737,0),2)</f>
        <v>#N/A</v>
      </c>
    </row>
    <row r="6243" spans="1:14" ht="101.25" x14ac:dyDescent="0.2">
      <c r="A6243">
        <v>34829</v>
      </c>
      <c r="B6243" t="s">
        <v>46163</v>
      </c>
      <c r="C6243" s="15" t="s">
        <v>20032</v>
      </c>
      <c r="D6243" s="15" t="s">
        <v>20033</v>
      </c>
      <c r="E6243">
        <v>90</v>
      </c>
      <c r="F6243">
        <v>180</v>
      </c>
      <c r="H6243">
        <v>700</v>
      </c>
      <c r="K6243" s="16">
        <f t="shared" si="291"/>
        <v>100.8</v>
      </c>
      <c r="L6243" s="16">
        <f t="shared" si="292"/>
        <v>106.10526315789474</v>
      </c>
      <c r="M6243" s="16">
        <f t="shared" si="293"/>
        <v>120.57416267942584</v>
      </c>
      <c r="N6243" t="e">
        <f>INDEX(XML!$A$2:$R$782,MATCH(C6243,XML!$D$2:$D$737,0),2)</f>
        <v>#N/A</v>
      </c>
    </row>
    <row r="6244" spans="1:14" ht="33.75" customHeight="1" x14ac:dyDescent="0.2">
      <c r="A6244">
        <v>47271</v>
      </c>
      <c r="B6244" t="s">
        <v>14283</v>
      </c>
      <c r="C6244" s="15" t="s">
        <v>14284</v>
      </c>
      <c r="D6244" s="15" t="s">
        <v>14285</v>
      </c>
      <c r="E6244">
        <v>100</v>
      </c>
      <c r="F6244">
        <v>210</v>
      </c>
      <c r="H6244" t="s">
        <v>7566</v>
      </c>
      <c r="K6244" s="16">
        <f t="shared" si="291"/>
        <v>112</v>
      </c>
      <c r="L6244" s="16">
        <f t="shared" si="292"/>
        <v>117.89473684210526</v>
      </c>
      <c r="M6244" s="16">
        <f t="shared" si="293"/>
        <v>133.97129186602871</v>
      </c>
      <c r="N6244" t="e">
        <f>INDEX(XML!$A$2:$R$782,MATCH(C6244,XML!$D$2:$D$737,0),2)</f>
        <v>#N/A</v>
      </c>
    </row>
    <row r="6245" spans="1:14" ht="33.75" customHeight="1" x14ac:dyDescent="0.2">
      <c r="A6245">
        <v>28932</v>
      </c>
      <c r="B6245" t="s">
        <v>19709</v>
      </c>
      <c r="C6245" s="15" t="s">
        <v>7662</v>
      </c>
      <c r="D6245" s="15" t="s">
        <v>7663</v>
      </c>
      <c r="E6245">
        <v>140</v>
      </c>
      <c r="F6245">
        <v>210</v>
      </c>
      <c r="H6245" t="s">
        <v>7566</v>
      </c>
      <c r="K6245" s="16">
        <f t="shared" si="291"/>
        <v>156.80000000000001</v>
      </c>
      <c r="L6245" s="16">
        <f t="shared" si="292"/>
        <v>165.0526315789474</v>
      </c>
      <c r="M6245" s="16">
        <f t="shared" si="293"/>
        <v>187.55980861244024</v>
      </c>
      <c r="N6245" t="e">
        <f>INDEX(XML!$A$2:$R$782,MATCH(C6245,XML!$D$2:$D$737,0),2)</f>
        <v>#N/A</v>
      </c>
    </row>
    <row r="6246" spans="1:14" ht="90" x14ac:dyDescent="0.2">
      <c r="A6246">
        <v>55174</v>
      </c>
      <c r="B6246" t="s">
        <v>46164</v>
      </c>
      <c r="C6246" s="15" t="s">
        <v>12969</v>
      </c>
      <c r="D6246" s="15" t="s">
        <v>12970</v>
      </c>
      <c r="E6246">
        <v>195</v>
      </c>
      <c r="F6246">
        <v>405</v>
      </c>
      <c r="H6246" t="s">
        <v>7566</v>
      </c>
      <c r="K6246" s="16">
        <f t="shared" si="291"/>
        <v>218.4</v>
      </c>
      <c r="L6246" s="16">
        <f t="shared" si="292"/>
        <v>229.89473684210526</v>
      </c>
      <c r="M6246" s="16">
        <f t="shared" si="293"/>
        <v>261.24401913875596</v>
      </c>
      <c r="N6246" t="e">
        <f>INDEX(XML!$A$2:$R$782,MATCH(C6246,XML!$D$2:$D$737,0),2)</f>
        <v>#N/A</v>
      </c>
    </row>
    <row r="6247" spans="1:14" ht="22.5" customHeight="1" x14ac:dyDescent="0.2">
      <c r="A6247">
        <v>37310</v>
      </c>
      <c r="B6247" t="s">
        <v>46165</v>
      </c>
      <c r="C6247" s="15" t="s">
        <v>20372</v>
      </c>
      <c r="D6247" s="15" t="s">
        <v>20373</v>
      </c>
      <c r="E6247">
        <v>100</v>
      </c>
      <c r="F6247">
        <v>210</v>
      </c>
      <c r="H6247" t="s">
        <v>7505</v>
      </c>
      <c r="K6247" s="16">
        <f t="shared" si="291"/>
        <v>112</v>
      </c>
      <c r="L6247" s="16">
        <f t="shared" si="292"/>
        <v>117.89473684210526</v>
      </c>
      <c r="M6247" s="16">
        <f t="shared" si="293"/>
        <v>133.97129186602871</v>
      </c>
      <c r="N6247" t="e">
        <f>INDEX(XML!$A$2:$R$782,MATCH(C6247,XML!$D$2:$D$737,0),2)</f>
        <v>#N/A</v>
      </c>
    </row>
    <row r="6248" spans="1:14" ht="33.75" customHeight="1" x14ac:dyDescent="0.2">
      <c r="A6248">
        <v>38479</v>
      </c>
      <c r="B6248" t="s">
        <v>7651</v>
      </c>
      <c r="C6248" s="15" t="s">
        <v>7652</v>
      </c>
      <c r="D6248" s="15" t="s">
        <v>7653</v>
      </c>
      <c r="E6248">
        <v>150</v>
      </c>
      <c r="F6248">
        <v>255</v>
      </c>
      <c r="H6248" t="s">
        <v>7566</v>
      </c>
      <c r="K6248" s="16">
        <f t="shared" si="291"/>
        <v>168</v>
      </c>
      <c r="L6248" s="16">
        <f t="shared" si="292"/>
        <v>176.84210526315789</v>
      </c>
      <c r="M6248" s="16">
        <f t="shared" si="293"/>
        <v>200.95693779904306</v>
      </c>
      <c r="N6248" t="e">
        <f>INDEX(XML!$A$2:$R$782,MATCH(C6248,XML!$D$2:$D$737,0),2)</f>
        <v>#N/A</v>
      </c>
    </row>
    <row r="6249" spans="1:14" ht="33.75" customHeight="1" x14ac:dyDescent="0.2">
      <c r="A6249">
        <v>28933</v>
      </c>
      <c r="B6249" t="s">
        <v>46166</v>
      </c>
      <c r="C6249" s="15" t="s">
        <v>7664</v>
      </c>
      <c r="D6249" s="15" t="s">
        <v>7665</v>
      </c>
      <c r="E6249">
        <v>160</v>
      </c>
      <c r="F6249">
        <v>240</v>
      </c>
      <c r="H6249" t="s">
        <v>7566</v>
      </c>
      <c r="K6249" s="16">
        <f t="shared" si="291"/>
        <v>179.2</v>
      </c>
      <c r="L6249" s="16">
        <f t="shared" si="292"/>
        <v>188.63157894736841</v>
      </c>
      <c r="M6249" s="16">
        <f t="shared" si="293"/>
        <v>214.35406698564591</v>
      </c>
      <c r="N6249" t="e">
        <f>INDEX(XML!$A$2:$R$782,MATCH(C6249,XML!$D$2:$D$737,0),2)</f>
        <v>#N/A</v>
      </c>
    </row>
    <row r="6250" spans="1:14" ht="33.75" customHeight="1" x14ac:dyDescent="0.2">
      <c r="A6250">
        <v>52195</v>
      </c>
      <c r="B6250" t="s">
        <v>46167</v>
      </c>
      <c r="C6250" s="15" t="s">
        <v>12971</v>
      </c>
      <c r="D6250" s="15" t="s">
        <v>12972</v>
      </c>
      <c r="E6250">
        <v>210</v>
      </c>
      <c r="F6250">
        <v>420</v>
      </c>
      <c r="H6250" t="s">
        <v>7566</v>
      </c>
      <c r="K6250" s="16">
        <f t="shared" si="291"/>
        <v>235.2</v>
      </c>
      <c r="L6250" s="16">
        <f t="shared" si="292"/>
        <v>247.57894736842104</v>
      </c>
      <c r="M6250" s="16">
        <f t="shared" si="293"/>
        <v>281.33971291866027</v>
      </c>
      <c r="N6250" t="e">
        <f>INDEX(XML!$A$2:$R$782,MATCH(C6250,XML!$D$2:$D$737,0),2)</f>
        <v>#N/A</v>
      </c>
    </row>
    <row r="6251" spans="1:14" ht="101.25" x14ac:dyDescent="0.2">
      <c r="A6251">
        <v>37546</v>
      </c>
      <c r="B6251" t="s">
        <v>46168</v>
      </c>
      <c r="C6251" s="15" t="s">
        <v>7654</v>
      </c>
      <c r="D6251" s="15" t="s">
        <v>7655</v>
      </c>
      <c r="E6251">
        <v>160</v>
      </c>
      <c r="F6251">
        <v>315</v>
      </c>
      <c r="H6251">
        <v>900</v>
      </c>
      <c r="K6251" s="16">
        <f t="shared" si="291"/>
        <v>179.2</v>
      </c>
      <c r="L6251" s="16">
        <f t="shared" si="292"/>
        <v>188.63157894736841</v>
      </c>
      <c r="M6251" s="16">
        <f t="shared" si="293"/>
        <v>214.35406698564591</v>
      </c>
      <c r="N6251" t="e">
        <f>INDEX(XML!$A$2:$R$782,MATCH(C6251,XML!$D$2:$D$737,0),2)</f>
        <v>#N/A</v>
      </c>
    </row>
    <row r="6252" spans="1:14" ht="33.75" customHeight="1" x14ac:dyDescent="0.2">
      <c r="A6252">
        <v>55175</v>
      </c>
      <c r="B6252" t="s">
        <v>46169</v>
      </c>
      <c r="C6252" s="15" t="s">
        <v>12973</v>
      </c>
      <c r="D6252" s="15" t="s">
        <v>12974</v>
      </c>
      <c r="E6252">
        <v>245</v>
      </c>
      <c r="F6252">
        <v>473</v>
      </c>
      <c r="H6252">
        <v>2370</v>
      </c>
      <c r="K6252" s="16">
        <f t="shared" si="291"/>
        <v>274.39999999999998</v>
      </c>
      <c r="L6252" s="16">
        <f t="shared" si="292"/>
        <v>288.84210526315786</v>
      </c>
      <c r="M6252" s="16">
        <f t="shared" si="293"/>
        <v>328.22966507177028</v>
      </c>
      <c r="N6252" t="e">
        <f>INDEX(XML!$A$2:$R$782,MATCH(C6252,XML!$D$2:$D$737,0),2)</f>
        <v>#N/A</v>
      </c>
    </row>
    <row r="6253" spans="1:14" ht="90" x14ac:dyDescent="0.2">
      <c r="A6253">
        <v>55176</v>
      </c>
      <c r="B6253" t="s">
        <v>46170</v>
      </c>
      <c r="C6253" s="15" t="s">
        <v>12975</v>
      </c>
      <c r="D6253" s="15" t="s">
        <v>12976</v>
      </c>
      <c r="E6253">
        <v>335</v>
      </c>
      <c r="F6253">
        <v>503</v>
      </c>
      <c r="H6253">
        <v>1600</v>
      </c>
      <c r="K6253" s="16">
        <f t="shared" si="291"/>
        <v>375.2</v>
      </c>
      <c r="L6253" s="16">
        <f t="shared" si="292"/>
        <v>394.94736842105266</v>
      </c>
      <c r="M6253" s="16">
        <f t="shared" si="293"/>
        <v>448.8038277511962</v>
      </c>
      <c r="N6253" t="e">
        <f>INDEX(XML!$A$2:$R$782,MATCH(C6253,XML!$D$2:$D$737,0),2)</f>
        <v>#N/A</v>
      </c>
    </row>
    <row r="6254" spans="1:14" ht="90" x14ac:dyDescent="0.2">
      <c r="A6254">
        <v>55322</v>
      </c>
      <c r="B6254" t="s">
        <v>46171</v>
      </c>
      <c r="C6254" s="15" t="s">
        <v>12977</v>
      </c>
      <c r="D6254" s="15" t="s">
        <v>12978</v>
      </c>
      <c r="E6254">
        <v>415</v>
      </c>
      <c r="F6254">
        <v>705</v>
      </c>
      <c r="H6254" t="s">
        <v>7566</v>
      </c>
      <c r="K6254" s="16">
        <f t="shared" si="291"/>
        <v>464.8</v>
      </c>
      <c r="L6254" s="16">
        <f t="shared" si="292"/>
        <v>489.26315789473682</v>
      </c>
      <c r="M6254" s="16">
        <f t="shared" si="293"/>
        <v>555.98086124401914</v>
      </c>
      <c r="N6254" t="e">
        <f>INDEX(XML!$A$2:$R$782,MATCH(C6254,XML!$D$2:$D$737,0),2)</f>
        <v>#N/A</v>
      </c>
    </row>
    <row r="6255" spans="1:14" ht="101.25" x14ac:dyDescent="0.2">
      <c r="A6255">
        <v>56475</v>
      </c>
      <c r="B6255" t="s">
        <v>37692</v>
      </c>
      <c r="C6255" s="15" t="s">
        <v>37693</v>
      </c>
      <c r="D6255" s="15" t="s">
        <v>37694</v>
      </c>
      <c r="E6255">
        <v>80</v>
      </c>
      <c r="F6255">
        <v>90</v>
      </c>
      <c r="I6255">
        <v>850</v>
      </c>
      <c r="K6255" s="16">
        <f t="shared" si="291"/>
        <v>89.6</v>
      </c>
      <c r="L6255" s="16">
        <f t="shared" si="292"/>
        <v>94.315789473684205</v>
      </c>
      <c r="M6255" s="16">
        <f t="shared" si="293"/>
        <v>107.17703349282296</v>
      </c>
      <c r="N6255" t="e">
        <f>INDEX(XML!$A$2:$R$782,MATCH(C6255,XML!$D$2:$D$737,0),2)</f>
        <v>#N/A</v>
      </c>
    </row>
    <row r="6256" spans="1:14" ht="33.75" customHeight="1" x14ac:dyDescent="0.25">
      <c r="A6256" s="184" t="s">
        <v>12622</v>
      </c>
      <c r="B6256" s="184"/>
      <c r="C6256" s="185"/>
      <c r="D6256" s="185"/>
      <c r="E6256" s="184"/>
      <c r="F6256" s="184"/>
      <c r="G6256" s="184"/>
      <c r="H6256" s="184"/>
      <c r="I6256" s="184"/>
      <c r="J6256" s="184"/>
      <c r="K6256" s="16">
        <f t="shared" si="291"/>
        <v>0</v>
      </c>
      <c r="L6256" s="16">
        <f t="shared" si="292"/>
        <v>0</v>
      </c>
      <c r="M6256" s="16">
        <f t="shared" si="293"/>
        <v>0</v>
      </c>
      <c r="N6256" t="e">
        <f>INDEX(XML!$A$2:$R$782,MATCH(C6256,XML!$D$2:$D$737,0),2)</f>
        <v>#N/A</v>
      </c>
    </row>
    <row r="6257" spans="1:14" ht="45" x14ac:dyDescent="0.2">
      <c r="A6257">
        <v>61764</v>
      </c>
      <c r="B6257" t="s">
        <v>22571</v>
      </c>
      <c r="C6257" s="15" t="s">
        <v>22572</v>
      </c>
      <c r="D6257" s="15" t="s">
        <v>22573</v>
      </c>
      <c r="E6257">
        <v>40</v>
      </c>
      <c r="F6257">
        <v>60</v>
      </c>
      <c r="H6257" t="s">
        <v>7404</v>
      </c>
      <c r="K6257" s="16">
        <f t="shared" si="291"/>
        <v>44.8</v>
      </c>
      <c r="L6257" s="16">
        <f t="shared" si="292"/>
        <v>47.157894736842103</v>
      </c>
      <c r="M6257" s="16">
        <f t="shared" si="293"/>
        <v>53.588516746411479</v>
      </c>
      <c r="N6257" t="e">
        <f>INDEX(XML!$A$2:$R$782,MATCH(C6257,XML!$D$2:$D$737,0),2)</f>
        <v>#N/A</v>
      </c>
    </row>
    <row r="6258" spans="1:14" ht="22.5" customHeight="1" x14ac:dyDescent="0.2">
      <c r="A6258">
        <v>64279</v>
      </c>
      <c r="B6258" t="s">
        <v>35625</v>
      </c>
      <c r="C6258" s="15" t="s">
        <v>35626</v>
      </c>
      <c r="D6258" s="15" t="s">
        <v>36363</v>
      </c>
      <c r="E6258">
        <v>30</v>
      </c>
      <c r="F6258">
        <v>45</v>
      </c>
      <c r="H6258">
        <v>435</v>
      </c>
      <c r="K6258" s="16">
        <f t="shared" si="291"/>
        <v>33.6</v>
      </c>
      <c r="L6258" s="16">
        <f t="shared" si="292"/>
        <v>35.368421052631582</v>
      </c>
      <c r="M6258" s="16">
        <f t="shared" si="293"/>
        <v>40.191387559808618</v>
      </c>
      <c r="N6258" t="e">
        <f>INDEX(XML!$A$2:$R$782,MATCH(C6258,XML!$D$2:$D$737,0),2)</f>
        <v>#N/A</v>
      </c>
    </row>
    <row r="6259" spans="1:14" ht="22.5" customHeight="1" x14ac:dyDescent="0.2">
      <c r="A6259">
        <v>36265</v>
      </c>
      <c r="B6259" t="s">
        <v>19187</v>
      </c>
      <c r="C6259" s="15" t="s">
        <v>22313</v>
      </c>
      <c r="D6259" s="15" t="s">
        <v>22314</v>
      </c>
      <c r="E6259">
        <v>40</v>
      </c>
      <c r="F6259">
        <v>60</v>
      </c>
      <c r="H6259">
        <v>1660</v>
      </c>
      <c r="K6259" s="16">
        <f t="shared" si="291"/>
        <v>44.8</v>
      </c>
      <c r="L6259" s="16">
        <f t="shared" si="292"/>
        <v>47.157894736842103</v>
      </c>
      <c r="M6259" s="16">
        <f t="shared" si="293"/>
        <v>53.588516746411479</v>
      </c>
      <c r="N6259" t="e">
        <f>INDEX(XML!$A$2:$R$782,MATCH(C6259,XML!$D$2:$D$737,0),2)</f>
        <v>#N/A</v>
      </c>
    </row>
    <row r="6260" spans="1:14" ht="33.75" customHeight="1" x14ac:dyDescent="0.2">
      <c r="A6260">
        <v>44758</v>
      </c>
      <c r="B6260" t="s">
        <v>46520</v>
      </c>
      <c r="C6260" s="15" t="s">
        <v>21135</v>
      </c>
      <c r="D6260" s="15" t="s">
        <v>21136</v>
      </c>
      <c r="E6260">
        <v>20</v>
      </c>
      <c r="F6260">
        <v>30</v>
      </c>
      <c r="H6260" t="s">
        <v>1192</v>
      </c>
      <c r="K6260" s="16">
        <f t="shared" si="291"/>
        <v>22.4</v>
      </c>
      <c r="L6260" s="16">
        <f t="shared" si="292"/>
        <v>23.578947368421051</v>
      </c>
      <c r="M6260" s="16">
        <f t="shared" si="293"/>
        <v>26.794258373205739</v>
      </c>
      <c r="N6260" t="e">
        <f>INDEX(XML!$A$2:$R$782,MATCH(C6260,XML!$D$2:$D$737,0),2)</f>
        <v>#N/A</v>
      </c>
    </row>
    <row r="6261" spans="1:14" ht="22.5" customHeight="1" x14ac:dyDescent="0.25">
      <c r="A6261" s="184" t="s">
        <v>7666</v>
      </c>
      <c r="B6261" s="184"/>
      <c r="C6261" s="185"/>
      <c r="D6261" s="185"/>
      <c r="E6261" s="184"/>
      <c r="F6261" s="184"/>
      <c r="G6261" s="184"/>
      <c r="H6261" s="184"/>
      <c r="I6261" s="184"/>
      <c r="J6261" s="184"/>
      <c r="K6261" s="16">
        <f t="shared" si="291"/>
        <v>0</v>
      </c>
      <c r="L6261" s="16">
        <f t="shared" si="292"/>
        <v>0</v>
      </c>
      <c r="M6261" s="16">
        <f t="shared" si="293"/>
        <v>0</v>
      </c>
      <c r="N6261" t="e">
        <f>INDEX(XML!$A$2:$R$782,MATCH(C6261,XML!$D$2:$D$737,0),2)</f>
        <v>#N/A</v>
      </c>
    </row>
    <row r="6262" spans="1:14" ht="123.75" x14ac:dyDescent="0.2">
      <c r="A6262">
        <v>33818</v>
      </c>
      <c r="B6262" t="s">
        <v>7667</v>
      </c>
      <c r="C6262" s="15" t="s">
        <v>7668</v>
      </c>
      <c r="D6262" s="15" t="s">
        <v>7669</v>
      </c>
      <c r="E6262">
        <v>150</v>
      </c>
      <c r="F6262">
        <v>225</v>
      </c>
      <c r="H6262">
        <v>3853</v>
      </c>
      <c r="K6262" s="16">
        <f t="shared" si="291"/>
        <v>168</v>
      </c>
      <c r="L6262" s="16">
        <f t="shared" si="292"/>
        <v>176.84210526315789</v>
      </c>
      <c r="M6262" s="16">
        <f t="shared" si="293"/>
        <v>200.95693779904306</v>
      </c>
      <c r="N6262" t="e">
        <f>INDEX(XML!$A$2:$R$782,MATCH(C6262,XML!$D$2:$D$737,0),2)</f>
        <v>#N/A</v>
      </c>
    </row>
    <row r="6263" spans="1:14" ht="112.5" x14ac:dyDescent="0.2">
      <c r="A6263">
        <v>33819</v>
      </c>
      <c r="B6263" t="s">
        <v>19710</v>
      </c>
      <c r="C6263" s="15" t="s">
        <v>7670</v>
      </c>
      <c r="D6263" s="15" t="s">
        <v>7671</v>
      </c>
      <c r="E6263">
        <v>225</v>
      </c>
      <c r="F6263">
        <v>240</v>
      </c>
      <c r="H6263" t="s">
        <v>7566</v>
      </c>
      <c r="I6263">
        <v>60</v>
      </c>
      <c r="K6263" s="16">
        <f t="shared" si="291"/>
        <v>252</v>
      </c>
      <c r="L6263" s="16">
        <f t="shared" si="292"/>
        <v>265.26315789473682</v>
      </c>
      <c r="M6263" s="16">
        <f t="shared" si="293"/>
        <v>301.43540669856458</v>
      </c>
      <c r="N6263" t="e">
        <f>INDEX(XML!$A$2:$R$782,MATCH(C6263,XML!$D$2:$D$737,0),2)</f>
        <v>#N/A</v>
      </c>
    </row>
    <row r="6264" spans="1:14" ht="33.75" customHeight="1" x14ac:dyDescent="0.2">
      <c r="A6264">
        <v>33820</v>
      </c>
      <c r="B6264" t="s">
        <v>19711</v>
      </c>
      <c r="C6264" s="15" t="s">
        <v>7672</v>
      </c>
      <c r="D6264" s="15" t="s">
        <v>7673</v>
      </c>
      <c r="E6264">
        <v>170</v>
      </c>
      <c r="F6264">
        <v>255</v>
      </c>
      <c r="K6264" s="16">
        <f t="shared" si="291"/>
        <v>190.4</v>
      </c>
      <c r="L6264" s="16">
        <f t="shared" si="292"/>
        <v>200.42105263157896</v>
      </c>
      <c r="M6264" s="16">
        <f t="shared" si="293"/>
        <v>227.75119617224883</v>
      </c>
      <c r="N6264" t="e">
        <f>INDEX(XML!$A$2:$R$782,MATCH(C6264,XML!$D$2:$D$737,0),2)</f>
        <v>#N/A</v>
      </c>
    </row>
    <row r="6265" spans="1:14" ht="33.75" customHeight="1" x14ac:dyDescent="0.2">
      <c r="A6265">
        <v>33821</v>
      </c>
      <c r="B6265" t="s">
        <v>7674</v>
      </c>
      <c r="C6265" s="15" t="s">
        <v>7675</v>
      </c>
      <c r="D6265" s="15" t="s">
        <v>7676</v>
      </c>
      <c r="E6265">
        <v>180</v>
      </c>
      <c r="F6265">
        <v>270</v>
      </c>
      <c r="H6265">
        <v>1318</v>
      </c>
      <c r="K6265" s="16">
        <f t="shared" si="291"/>
        <v>201.6</v>
      </c>
      <c r="L6265" s="16">
        <f t="shared" si="292"/>
        <v>212.21052631578948</v>
      </c>
      <c r="M6265" s="16">
        <f t="shared" si="293"/>
        <v>241.14832535885168</v>
      </c>
      <c r="N6265" t="e">
        <f>INDEX(XML!$A$2:$R$782,MATCH(C6265,XML!$D$2:$D$737,0),2)</f>
        <v>#N/A</v>
      </c>
    </row>
    <row r="6266" spans="1:14" ht="22.5" customHeight="1" x14ac:dyDescent="0.2">
      <c r="A6266">
        <v>59858</v>
      </c>
      <c r="B6266" t="s">
        <v>46521</v>
      </c>
      <c r="C6266" s="15" t="s">
        <v>16528</v>
      </c>
      <c r="D6266" s="15" t="s">
        <v>16529</v>
      </c>
      <c r="E6266">
        <v>219</v>
      </c>
      <c r="F6266">
        <v>329</v>
      </c>
      <c r="H6266">
        <v>4295</v>
      </c>
      <c r="K6266" s="16">
        <f t="shared" si="291"/>
        <v>245.28</v>
      </c>
      <c r="L6266" s="16">
        <f t="shared" si="292"/>
        <v>258.18947368421055</v>
      </c>
      <c r="M6266" s="16">
        <f t="shared" si="293"/>
        <v>293.39712918660291</v>
      </c>
      <c r="N6266" t="e">
        <f>INDEX(XML!$A$2:$R$782,MATCH(C6266,XML!$D$2:$D$737,0),2)</f>
        <v>#N/A</v>
      </c>
    </row>
    <row r="6267" spans="1:14" ht="101.25" x14ac:dyDescent="0.2">
      <c r="A6267">
        <v>80835</v>
      </c>
      <c r="B6267" t="s">
        <v>46522</v>
      </c>
      <c r="C6267" s="15" t="s">
        <v>39909</v>
      </c>
      <c r="D6267" s="15" t="s">
        <v>39910</v>
      </c>
      <c r="E6267">
        <v>1</v>
      </c>
      <c r="F6267">
        <v>225</v>
      </c>
      <c r="K6267" s="16">
        <f t="shared" si="291"/>
        <v>1.1200000000000001</v>
      </c>
      <c r="L6267" s="16">
        <f t="shared" si="292"/>
        <v>1.1789473684210527</v>
      </c>
      <c r="M6267" s="16">
        <f t="shared" si="293"/>
        <v>1.3397129186602872</v>
      </c>
      <c r="N6267" t="e">
        <f>INDEX(XML!$A$2:$R$782,MATCH(C6267,XML!$D$2:$D$737,0),2)</f>
        <v>#N/A</v>
      </c>
    </row>
    <row r="6268" spans="1:14" ht="15.75" x14ac:dyDescent="0.25">
      <c r="A6268" s="184" t="s">
        <v>7677</v>
      </c>
      <c r="B6268" s="184"/>
      <c r="C6268" s="185"/>
      <c r="D6268" s="185"/>
      <c r="E6268" s="184"/>
      <c r="F6268" s="184"/>
      <c r="G6268" s="184"/>
      <c r="H6268" s="184"/>
      <c r="I6268" s="184"/>
      <c r="J6268" s="184"/>
      <c r="K6268" s="16">
        <f t="shared" si="291"/>
        <v>0</v>
      </c>
      <c r="L6268" s="16">
        <f t="shared" si="292"/>
        <v>0</v>
      </c>
      <c r="M6268" s="16">
        <f t="shared" si="293"/>
        <v>0</v>
      </c>
      <c r="N6268" t="e">
        <f>INDEX(XML!$A$2:$R$782,MATCH(C6268,XML!$D$2:$D$737,0),2)</f>
        <v>#N/A</v>
      </c>
    </row>
    <row r="6269" spans="1:14" ht="33.75" x14ac:dyDescent="0.2">
      <c r="A6269">
        <v>76687</v>
      </c>
      <c r="B6269" t="s">
        <v>34257</v>
      </c>
      <c r="C6269" s="15" t="s">
        <v>34234</v>
      </c>
      <c r="D6269" s="15" t="s">
        <v>34235</v>
      </c>
      <c r="E6269">
        <v>660000</v>
      </c>
      <c r="F6269">
        <v>1125000</v>
      </c>
      <c r="H6269">
        <v>1</v>
      </c>
      <c r="K6269" s="16">
        <f t="shared" si="291"/>
        <v>706200</v>
      </c>
      <c r="L6269" s="16">
        <f t="shared" si="292"/>
        <v>743368.42105263157</v>
      </c>
      <c r="M6269" s="16">
        <f t="shared" si="293"/>
        <v>844736.84210526315</v>
      </c>
      <c r="N6269" t="e">
        <f>INDEX(XML!$A$2:$R$782,MATCH(C6269,XML!$D$2:$D$737,0),2)</f>
        <v>#N/A</v>
      </c>
    </row>
    <row r="6270" spans="1:14" ht="56.25" x14ac:dyDescent="0.2">
      <c r="A6270">
        <v>41064</v>
      </c>
      <c r="B6270" t="s">
        <v>7678</v>
      </c>
      <c r="C6270" s="15" t="s">
        <v>7679</v>
      </c>
      <c r="D6270" s="15" t="s">
        <v>7680</v>
      </c>
      <c r="E6270">
        <v>2595254</v>
      </c>
      <c r="F6270">
        <v>3892881</v>
      </c>
      <c r="K6270" s="16">
        <f t="shared" si="291"/>
        <v>2776921.7800000003</v>
      </c>
      <c r="L6270" s="16">
        <f t="shared" si="292"/>
        <v>2923075.557894737</v>
      </c>
      <c r="M6270" s="16">
        <f t="shared" si="293"/>
        <v>3321676.7703349288</v>
      </c>
      <c r="N6270" t="e">
        <f>INDEX(XML!$A$2:$R$782,MATCH(C6270,XML!$D$2:$D$737,0),2)</f>
        <v>#N/A</v>
      </c>
    </row>
    <row r="6271" spans="1:14" ht="56.25" x14ac:dyDescent="0.2">
      <c r="A6271">
        <v>59201</v>
      </c>
      <c r="B6271" t="s">
        <v>16164</v>
      </c>
      <c r="C6271" s="15" t="s">
        <v>16165</v>
      </c>
      <c r="D6271" s="15" t="s">
        <v>16166</v>
      </c>
      <c r="E6271">
        <v>715000</v>
      </c>
      <c r="F6271">
        <v>975000</v>
      </c>
      <c r="K6271" s="16">
        <f t="shared" si="291"/>
        <v>765050</v>
      </c>
      <c r="L6271" s="16">
        <f t="shared" si="292"/>
        <v>805315.78947368416</v>
      </c>
      <c r="M6271" s="16">
        <f t="shared" si="293"/>
        <v>915131.57894736831</v>
      </c>
      <c r="N6271" t="e">
        <f>INDEX(XML!$A$2:$R$782,MATCH(C6271,XML!$D$2:$D$737,0),2)</f>
        <v>#N/A</v>
      </c>
    </row>
    <row r="6272" spans="1:14" ht="45" customHeight="1" x14ac:dyDescent="0.2">
      <c r="A6272">
        <v>83545</v>
      </c>
      <c r="B6272" t="s">
        <v>45811</v>
      </c>
      <c r="C6272" s="15" t="s">
        <v>45812</v>
      </c>
      <c r="D6272" s="15" t="s">
        <v>45813</v>
      </c>
      <c r="E6272">
        <v>1</v>
      </c>
      <c r="F6272">
        <v>1</v>
      </c>
      <c r="K6272" s="16">
        <f t="shared" si="291"/>
        <v>1.1200000000000001</v>
      </c>
      <c r="L6272" s="16">
        <f t="shared" si="292"/>
        <v>1.1789473684210527</v>
      </c>
      <c r="M6272" s="16">
        <f t="shared" si="293"/>
        <v>1.3397129186602872</v>
      </c>
      <c r="N6272" t="e">
        <f>INDEX(XML!$A$2:$R$782,MATCH(C6272,XML!$D$2:$D$737,0),2)</f>
        <v>#N/A</v>
      </c>
    </row>
    <row r="6273" spans="1:14" ht="22.5" customHeight="1" x14ac:dyDescent="0.2">
      <c r="A6273">
        <v>42821</v>
      </c>
      <c r="B6273" t="s">
        <v>46624</v>
      </c>
      <c r="C6273" s="15" t="s">
        <v>46625</v>
      </c>
      <c r="D6273" s="15" t="s">
        <v>46626</v>
      </c>
      <c r="E6273">
        <v>1620498</v>
      </c>
      <c r="F6273">
        <v>3375000</v>
      </c>
      <c r="H6273">
        <v>1</v>
      </c>
      <c r="K6273" s="16">
        <f t="shared" si="291"/>
        <v>1733932.86</v>
      </c>
      <c r="L6273" s="16">
        <f t="shared" si="292"/>
        <v>1825192.4842105263</v>
      </c>
      <c r="M6273" s="16">
        <f t="shared" si="293"/>
        <v>2074082.3684210526</v>
      </c>
      <c r="N6273" t="e">
        <f>INDEX(XML!$A$2:$R$782,MATCH(C6273,XML!$D$2:$D$737,0),2)</f>
        <v>#N/A</v>
      </c>
    </row>
    <row r="6274" spans="1:14" ht="22.5" customHeight="1" x14ac:dyDescent="0.2">
      <c r="A6274">
        <v>61717</v>
      </c>
      <c r="B6274" t="s">
        <v>26906</v>
      </c>
      <c r="C6274" s="15" t="s">
        <v>26907</v>
      </c>
      <c r="D6274" s="15" t="s">
        <v>29258</v>
      </c>
      <c r="E6274">
        <v>2700000</v>
      </c>
      <c r="F6274">
        <v>4050000</v>
      </c>
      <c r="K6274" s="16">
        <f t="shared" si="291"/>
        <v>2889000</v>
      </c>
      <c r="L6274" s="16">
        <f t="shared" si="292"/>
        <v>3041052.6315789474</v>
      </c>
      <c r="M6274" s="16">
        <f t="shared" si="293"/>
        <v>3455741.6267942581</v>
      </c>
      <c r="N6274" t="e">
        <f>INDEX(XML!$A$2:$R$782,MATCH(C6274,XML!$D$2:$D$737,0),2)</f>
        <v>#N/A</v>
      </c>
    </row>
    <row r="6275" spans="1:14" ht="45" customHeight="1" x14ac:dyDescent="0.2">
      <c r="A6275">
        <v>46990</v>
      </c>
      <c r="B6275" t="s">
        <v>7681</v>
      </c>
      <c r="C6275" s="15" t="s">
        <v>7682</v>
      </c>
      <c r="D6275" s="15" t="s">
        <v>33270</v>
      </c>
      <c r="E6275">
        <v>618695</v>
      </c>
      <c r="F6275">
        <v>930000</v>
      </c>
      <c r="K6275" s="16">
        <f t="shared" si="291"/>
        <v>662003.65</v>
      </c>
      <c r="L6275" s="16">
        <f t="shared" si="292"/>
        <v>696845.94736842101</v>
      </c>
      <c r="M6275" s="16">
        <f t="shared" si="293"/>
        <v>791870.39473684202</v>
      </c>
      <c r="N6275" t="e">
        <f>INDEX(XML!$A$2:$R$782,MATCH(C6275,XML!$D$2:$D$737,0),2)</f>
        <v>#N/A</v>
      </c>
    </row>
    <row r="6276" spans="1:14" ht="22.5" customHeight="1" x14ac:dyDescent="0.2">
      <c r="A6276">
        <v>46992</v>
      </c>
      <c r="B6276" t="s">
        <v>7692</v>
      </c>
      <c r="C6276" s="15" t="s">
        <v>7692</v>
      </c>
      <c r="D6276" s="15" t="s">
        <v>7693</v>
      </c>
      <c r="E6276">
        <v>19700</v>
      </c>
      <c r="F6276">
        <v>36000</v>
      </c>
      <c r="H6276">
        <v>8</v>
      </c>
      <c r="K6276" s="16">
        <f t="shared" si="291"/>
        <v>22064</v>
      </c>
      <c r="L6276" s="16">
        <f t="shared" si="292"/>
        <v>23225.263157894737</v>
      </c>
      <c r="M6276" s="16">
        <f t="shared" si="293"/>
        <v>26392.344497607657</v>
      </c>
      <c r="N6276" t="e">
        <f>INDEX(XML!$A$2:$R$782,MATCH(C6276,XML!$D$2:$D$737,0),2)</f>
        <v>#N/A</v>
      </c>
    </row>
    <row r="6277" spans="1:14" ht="67.5" x14ac:dyDescent="0.2">
      <c r="A6277">
        <v>46991</v>
      </c>
      <c r="B6277" t="s">
        <v>7683</v>
      </c>
      <c r="C6277" s="15" t="s">
        <v>7684</v>
      </c>
      <c r="D6277" s="15" t="s">
        <v>7685</v>
      </c>
      <c r="E6277">
        <v>16000</v>
      </c>
      <c r="F6277">
        <v>27300</v>
      </c>
      <c r="H6277">
        <v>24</v>
      </c>
      <c r="K6277" s="16">
        <f t="shared" ref="K6277:K6340" si="294">IF(E6277&gt;49999,E6277+E6277*0.07,IF(E6277&lt;=49999,E6277+E6277*0.12))</f>
        <v>17920</v>
      </c>
      <c r="L6277" s="16">
        <f t="shared" ref="L6277:L6340" si="295">K6277*100/95</f>
        <v>18863.157894736843</v>
      </c>
      <c r="M6277" s="16">
        <f t="shared" ref="M6277:M6340" si="296">IF(COUNTIF(C6277,"*Dahua*"),F6277-10,L6277*100/88)</f>
        <v>21435.406698564595</v>
      </c>
      <c r="N6277" t="e">
        <f>INDEX(XML!$A$2:$R$782,MATCH(C6277,XML!$D$2:$D$737,0),2)</f>
        <v>#N/A</v>
      </c>
    </row>
    <row r="6278" spans="1:14" ht="56.25" x14ac:dyDescent="0.2">
      <c r="A6278">
        <v>44406</v>
      </c>
      <c r="B6278" t="s">
        <v>7686</v>
      </c>
      <c r="C6278" s="15" t="s">
        <v>7687</v>
      </c>
      <c r="D6278" s="15" t="s">
        <v>7688</v>
      </c>
      <c r="E6278">
        <v>12100</v>
      </c>
      <c r="F6278">
        <v>22500</v>
      </c>
      <c r="H6278">
        <v>1</v>
      </c>
      <c r="K6278" s="16">
        <f t="shared" si="294"/>
        <v>13552</v>
      </c>
      <c r="L6278" s="16">
        <f t="shared" si="295"/>
        <v>14265.263157894737</v>
      </c>
      <c r="M6278" s="16">
        <f t="shared" si="296"/>
        <v>16210.526315789473</v>
      </c>
      <c r="N6278" t="e">
        <f>INDEX(XML!$A$2:$R$782,MATCH(C6278,XML!$D$2:$D$737,0),2)</f>
        <v>#N/A</v>
      </c>
    </row>
    <row r="6279" spans="1:14" ht="22.5" customHeight="1" x14ac:dyDescent="0.2">
      <c r="A6279">
        <v>44405</v>
      </c>
      <c r="B6279" t="s">
        <v>7689</v>
      </c>
      <c r="C6279" s="15" t="s">
        <v>7690</v>
      </c>
      <c r="D6279" s="15" t="s">
        <v>7691</v>
      </c>
      <c r="E6279">
        <v>18500</v>
      </c>
      <c r="F6279">
        <v>33000</v>
      </c>
      <c r="H6279">
        <v>4</v>
      </c>
      <c r="K6279" s="16">
        <f t="shared" si="294"/>
        <v>20720</v>
      </c>
      <c r="L6279" s="16">
        <f t="shared" si="295"/>
        <v>21810.526315789473</v>
      </c>
      <c r="M6279" s="16">
        <f t="shared" si="296"/>
        <v>24784.688995215311</v>
      </c>
      <c r="N6279" t="e">
        <f>INDEX(XML!$A$2:$R$782,MATCH(C6279,XML!$D$2:$D$737,0),2)</f>
        <v>#N/A</v>
      </c>
    </row>
    <row r="6280" spans="1:14" ht="22.5" customHeight="1" x14ac:dyDescent="0.2">
      <c r="A6280">
        <v>76718</v>
      </c>
      <c r="B6280" t="s">
        <v>47307</v>
      </c>
      <c r="C6280" s="15" t="s">
        <v>47308</v>
      </c>
      <c r="D6280" s="15" t="s">
        <v>47309</v>
      </c>
      <c r="E6280">
        <v>1</v>
      </c>
      <c r="F6280">
        <v>1</v>
      </c>
      <c r="K6280" s="16">
        <f t="shared" si="294"/>
        <v>1.1200000000000001</v>
      </c>
      <c r="L6280" s="16">
        <f t="shared" si="295"/>
        <v>1.1789473684210527</v>
      </c>
      <c r="M6280" s="16">
        <f t="shared" si="296"/>
        <v>1.3397129186602872</v>
      </c>
      <c r="N6280" t="e">
        <f>INDEX(XML!$A$2:$R$782,MATCH(C6280,XML!$D$2:$D$737,0),2)</f>
        <v>#N/A</v>
      </c>
    </row>
    <row r="6281" spans="1:14" ht="22.5" customHeight="1" x14ac:dyDescent="0.2">
      <c r="A6281">
        <v>82881</v>
      </c>
      <c r="B6281" t="s">
        <v>47215</v>
      </c>
      <c r="C6281" s="15" t="s">
        <v>47216</v>
      </c>
      <c r="D6281" s="15" t="s">
        <v>47217</v>
      </c>
      <c r="E6281">
        <v>2000000</v>
      </c>
      <c r="F6281">
        <v>3000000</v>
      </c>
      <c r="H6281">
        <v>1</v>
      </c>
      <c r="K6281" s="16">
        <f t="shared" si="294"/>
        <v>2140000</v>
      </c>
      <c r="L6281" s="16">
        <f t="shared" si="295"/>
        <v>2252631.5789473685</v>
      </c>
      <c r="M6281" s="16">
        <f t="shared" si="296"/>
        <v>2559808.6124401917</v>
      </c>
      <c r="N6281" t="e">
        <f>INDEX(XML!$A$2:$R$782,MATCH(C6281,XML!$D$2:$D$737,0),2)</f>
        <v>#N/A</v>
      </c>
    </row>
    <row r="6282" spans="1:14" ht="22.5" customHeight="1" x14ac:dyDescent="0.25">
      <c r="A6282" s="184" t="s">
        <v>7694</v>
      </c>
      <c r="B6282" s="184"/>
      <c r="C6282" s="185"/>
      <c r="D6282" s="185"/>
      <c r="E6282" s="184"/>
      <c r="F6282" s="184"/>
      <c r="G6282" s="184"/>
      <c r="H6282" s="184"/>
      <c r="I6282" s="184"/>
      <c r="J6282" s="184"/>
      <c r="K6282" s="16">
        <f t="shared" si="294"/>
        <v>0</v>
      </c>
      <c r="L6282" s="16">
        <f t="shared" si="295"/>
        <v>0</v>
      </c>
      <c r="M6282" s="16">
        <f t="shared" si="296"/>
        <v>0</v>
      </c>
      <c r="N6282" t="e">
        <f>INDEX(XML!$A$2:$R$782,MATCH(C6282,XML!$D$2:$D$737,0),2)</f>
        <v>#N/A</v>
      </c>
    </row>
    <row r="6283" spans="1:14" ht="22.5" customHeight="1" x14ac:dyDescent="0.2">
      <c r="A6283">
        <v>21513</v>
      </c>
      <c r="C6283" s="15" t="s">
        <v>7719</v>
      </c>
      <c r="D6283" s="15" t="s">
        <v>7720</v>
      </c>
      <c r="E6283">
        <v>700</v>
      </c>
      <c r="F6283">
        <v>1125</v>
      </c>
      <c r="K6283" s="16">
        <f t="shared" si="294"/>
        <v>784</v>
      </c>
      <c r="L6283" s="16">
        <f t="shared" si="295"/>
        <v>825.26315789473688</v>
      </c>
      <c r="M6283" s="16">
        <f t="shared" si="296"/>
        <v>937.79904306220112</v>
      </c>
      <c r="N6283" t="e">
        <f>INDEX(XML!$A$2:$R$782,MATCH(C6283,XML!$D$2:$D$737,0),2)</f>
        <v>#N/A</v>
      </c>
    </row>
    <row r="6284" spans="1:14" ht="45" x14ac:dyDescent="0.2">
      <c r="A6284">
        <v>21517</v>
      </c>
      <c r="C6284" s="15" t="s">
        <v>7699</v>
      </c>
      <c r="D6284" s="15" t="s">
        <v>7700</v>
      </c>
      <c r="E6284">
        <v>700</v>
      </c>
      <c r="F6284">
        <v>1125</v>
      </c>
      <c r="K6284" s="16">
        <f t="shared" si="294"/>
        <v>784</v>
      </c>
      <c r="L6284" s="16">
        <f t="shared" si="295"/>
        <v>825.26315789473688</v>
      </c>
      <c r="M6284" s="16">
        <f t="shared" si="296"/>
        <v>937.79904306220112</v>
      </c>
      <c r="N6284" t="e">
        <f>INDEX(XML!$A$2:$R$782,MATCH(C6284,XML!$D$2:$D$737,0),2)</f>
        <v>#N/A</v>
      </c>
    </row>
    <row r="6285" spans="1:14" ht="45" x14ac:dyDescent="0.2">
      <c r="A6285">
        <v>21516</v>
      </c>
      <c r="C6285" s="15" t="s">
        <v>7697</v>
      </c>
      <c r="D6285" s="15" t="s">
        <v>7698</v>
      </c>
      <c r="E6285">
        <v>700</v>
      </c>
      <c r="F6285">
        <v>1125</v>
      </c>
      <c r="K6285" s="16">
        <f t="shared" si="294"/>
        <v>784</v>
      </c>
      <c r="L6285" s="16">
        <f t="shared" si="295"/>
        <v>825.26315789473688</v>
      </c>
      <c r="M6285" s="16">
        <f t="shared" si="296"/>
        <v>937.79904306220112</v>
      </c>
      <c r="N6285" t="e">
        <f>INDEX(XML!$A$2:$R$782,MATCH(C6285,XML!$D$2:$D$737,0),2)</f>
        <v>#N/A</v>
      </c>
    </row>
    <row r="6286" spans="1:14" ht="45" x14ac:dyDescent="0.2">
      <c r="A6286">
        <v>21510</v>
      </c>
      <c r="C6286" s="15" t="s">
        <v>7741</v>
      </c>
      <c r="D6286" s="15" t="s">
        <v>7742</v>
      </c>
      <c r="E6286">
        <v>700</v>
      </c>
      <c r="F6286">
        <v>1125</v>
      </c>
      <c r="K6286" s="16">
        <f t="shared" si="294"/>
        <v>784</v>
      </c>
      <c r="L6286" s="16">
        <f t="shared" si="295"/>
        <v>825.26315789473688</v>
      </c>
      <c r="M6286" s="16">
        <f t="shared" si="296"/>
        <v>937.79904306220112</v>
      </c>
      <c r="N6286" t="e">
        <f>INDEX(XML!$A$2:$R$782,MATCH(C6286,XML!$D$2:$D$737,0),2)</f>
        <v>#N/A</v>
      </c>
    </row>
    <row r="6287" spans="1:14" ht="45" x14ac:dyDescent="0.2">
      <c r="A6287">
        <v>21475</v>
      </c>
      <c r="C6287" s="15" t="s">
        <v>7713</v>
      </c>
      <c r="D6287" s="15" t="s">
        <v>7714</v>
      </c>
      <c r="E6287">
        <v>700</v>
      </c>
      <c r="F6287">
        <v>1125</v>
      </c>
      <c r="K6287" s="16">
        <f t="shared" si="294"/>
        <v>784</v>
      </c>
      <c r="L6287" s="16">
        <f t="shared" si="295"/>
        <v>825.26315789473688</v>
      </c>
      <c r="M6287" s="16">
        <f t="shared" si="296"/>
        <v>937.79904306220112</v>
      </c>
      <c r="N6287" t="e">
        <f>INDEX(XML!$A$2:$R$782,MATCH(C6287,XML!$D$2:$D$737,0),2)</f>
        <v>#N/A</v>
      </c>
    </row>
    <row r="6288" spans="1:14" ht="22.5" customHeight="1" x14ac:dyDescent="0.2">
      <c r="A6288">
        <v>21477</v>
      </c>
      <c r="C6288" s="15" t="s">
        <v>7739</v>
      </c>
      <c r="D6288" s="15" t="s">
        <v>7740</v>
      </c>
      <c r="E6288">
        <v>700</v>
      </c>
      <c r="F6288">
        <v>1125</v>
      </c>
      <c r="K6288" s="16">
        <f t="shared" si="294"/>
        <v>784</v>
      </c>
      <c r="L6288" s="16">
        <f t="shared" si="295"/>
        <v>825.26315789473688</v>
      </c>
      <c r="M6288" s="16">
        <f t="shared" si="296"/>
        <v>937.79904306220112</v>
      </c>
      <c r="N6288" t="e">
        <f>INDEX(XML!$A$2:$R$782,MATCH(C6288,XML!$D$2:$D$737,0),2)</f>
        <v>#N/A</v>
      </c>
    </row>
    <row r="6289" spans="1:14" ht="22.5" customHeight="1" x14ac:dyDescent="0.2">
      <c r="A6289">
        <v>21478</v>
      </c>
      <c r="C6289" s="15" t="s">
        <v>7737</v>
      </c>
      <c r="D6289" s="15" t="s">
        <v>7738</v>
      </c>
      <c r="E6289">
        <v>700</v>
      </c>
      <c r="F6289">
        <v>1125</v>
      </c>
      <c r="K6289" s="16">
        <f t="shared" si="294"/>
        <v>784</v>
      </c>
      <c r="L6289" s="16">
        <f t="shared" si="295"/>
        <v>825.26315789473688</v>
      </c>
      <c r="M6289" s="16">
        <f t="shared" si="296"/>
        <v>937.79904306220112</v>
      </c>
      <c r="N6289" t="e">
        <f>INDEX(XML!$A$2:$R$782,MATCH(C6289,XML!$D$2:$D$737,0),2)</f>
        <v>#N/A</v>
      </c>
    </row>
    <row r="6290" spans="1:14" ht="22.5" customHeight="1" x14ac:dyDescent="0.2">
      <c r="A6290">
        <v>21479</v>
      </c>
      <c r="C6290" s="15" t="s">
        <v>7735</v>
      </c>
      <c r="D6290" s="15" t="s">
        <v>7736</v>
      </c>
      <c r="E6290">
        <v>700</v>
      </c>
      <c r="F6290">
        <v>1125</v>
      </c>
      <c r="K6290" s="16">
        <f t="shared" si="294"/>
        <v>784</v>
      </c>
      <c r="L6290" s="16">
        <f t="shared" si="295"/>
        <v>825.26315789473688</v>
      </c>
      <c r="M6290" s="16">
        <f t="shared" si="296"/>
        <v>937.79904306220112</v>
      </c>
      <c r="N6290" t="e">
        <f>INDEX(XML!$A$2:$R$782,MATCH(C6290,XML!$D$2:$D$737,0),2)</f>
        <v>#N/A</v>
      </c>
    </row>
    <row r="6291" spans="1:14" ht="22.5" customHeight="1" x14ac:dyDescent="0.2">
      <c r="A6291">
        <v>21483</v>
      </c>
      <c r="C6291" s="15" t="s">
        <v>7733</v>
      </c>
      <c r="D6291" s="15" t="s">
        <v>7734</v>
      </c>
      <c r="E6291">
        <v>700</v>
      </c>
      <c r="F6291">
        <v>1125</v>
      </c>
      <c r="K6291" s="16">
        <f t="shared" si="294"/>
        <v>784</v>
      </c>
      <c r="L6291" s="16">
        <f t="shared" si="295"/>
        <v>825.26315789473688</v>
      </c>
      <c r="M6291" s="16">
        <f t="shared" si="296"/>
        <v>937.79904306220112</v>
      </c>
      <c r="N6291" t="e">
        <f>INDEX(XML!$A$2:$R$782,MATCH(C6291,XML!$D$2:$D$737,0),2)</f>
        <v>#N/A</v>
      </c>
    </row>
    <row r="6292" spans="1:14" ht="22.5" customHeight="1" x14ac:dyDescent="0.2">
      <c r="A6292">
        <v>21484</v>
      </c>
      <c r="C6292" s="15" t="s">
        <v>7731</v>
      </c>
      <c r="D6292" s="15" t="s">
        <v>7732</v>
      </c>
      <c r="E6292">
        <v>700</v>
      </c>
      <c r="F6292">
        <v>1125</v>
      </c>
      <c r="K6292" s="16">
        <f t="shared" si="294"/>
        <v>784</v>
      </c>
      <c r="L6292" s="16">
        <f t="shared" si="295"/>
        <v>825.26315789473688</v>
      </c>
      <c r="M6292" s="16">
        <f t="shared" si="296"/>
        <v>937.79904306220112</v>
      </c>
      <c r="N6292" t="e">
        <f>INDEX(XML!$A$2:$R$782,MATCH(C6292,XML!$D$2:$D$737,0),2)</f>
        <v>#N/A</v>
      </c>
    </row>
    <row r="6293" spans="1:14" ht="22.5" customHeight="1" x14ac:dyDescent="0.2">
      <c r="A6293">
        <v>21485</v>
      </c>
      <c r="C6293" s="15" t="s">
        <v>7729</v>
      </c>
      <c r="D6293" s="15" t="s">
        <v>7730</v>
      </c>
      <c r="E6293">
        <v>700</v>
      </c>
      <c r="F6293">
        <v>1125</v>
      </c>
      <c r="K6293" s="16">
        <f t="shared" si="294"/>
        <v>784</v>
      </c>
      <c r="L6293" s="16">
        <f t="shared" si="295"/>
        <v>825.26315789473688</v>
      </c>
      <c r="M6293" s="16">
        <f t="shared" si="296"/>
        <v>937.79904306220112</v>
      </c>
      <c r="N6293" t="e">
        <f>INDEX(XML!$A$2:$R$782,MATCH(C6293,XML!$D$2:$D$737,0),2)</f>
        <v>#N/A</v>
      </c>
    </row>
    <row r="6294" spans="1:14" ht="22.5" customHeight="1" x14ac:dyDescent="0.2">
      <c r="A6294">
        <v>21486</v>
      </c>
      <c r="C6294" s="15" t="s">
        <v>7727</v>
      </c>
      <c r="D6294" s="15" t="s">
        <v>7728</v>
      </c>
      <c r="E6294">
        <v>700</v>
      </c>
      <c r="F6294">
        <v>1125</v>
      </c>
      <c r="K6294" s="16">
        <f t="shared" si="294"/>
        <v>784</v>
      </c>
      <c r="L6294" s="16">
        <f t="shared" si="295"/>
        <v>825.26315789473688</v>
      </c>
      <c r="M6294" s="16">
        <f t="shared" si="296"/>
        <v>937.79904306220112</v>
      </c>
      <c r="N6294" t="e">
        <f>INDEX(XML!$A$2:$R$782,MATCH(C6294,XML!$D$2:$D$737,0),2)</f>
        <v>#N/A</v>
      </c>
    </row>
    <row r="6295" spans="1:14" ht="22.5" customHeight="1" x14ac:dyDescent="0.2">
      <c r="A6295">
        <v>21487</v>
      </c>
      <c r="C6295" s="15" t="s">
        <v>7725</v>
      </c>
      <c r="D6295" s="15" t="s">
        <v>7726</v>
      </c>
      <c r="E6295">
        <v>700</v>
      </c>
      <c r="F6295">
        <v>1125</v>
      </c>
      <c r="K6295" s="16">
        <f t="shared" si="294"/>
        <v>784</v>
      </c>
      <c r="L6295" s="16">
        <f t="shared" si="295"/>
        <v>825.26315789473688</v>
      </c>
      <c r="M6295" s="16">
        <f t="shared" si="296"/>
        <v>937.79904306220112</v>
      </c>
      <c r="N6295" t="e">
        <f>INDEX(XML!$A$2:$R$782,MATCH(C6295,XML!$D$2:$D$737,0),2)</f>
        <v>#N/A</v>
      </c>
    </row>
    <row r="6296" spans="1:14" ht="22.5" customHeight="1" x14ac:dyDescent="0.2">
      <c r="A6296">
        <v>21501</v>
      </c>
      <c r="C6296" s="15" t="s">
        <v>7723</v>
      </c>
      <c r="D6296" s="15" t="s">
        <v>7724</v>
      </c>
      <c r="E6296">
        <v>700</v>
      </c>
      <c r="F6296">
        <v>1125</v>
      </c>
      <c r="K6296" s="16">
        <f t="shared" si="294"/>
        <v>784</v>
      </c>
      <c r="L6296" s="16">
        <f t="shared" si="295"/>
        <v>825.26315789473688</v>
      </c>
      <c r="M6296" s="16">
        <f t="shared" si="296"/>
        <v>937.79904306220112</v>
      </c>
      <c r="N6296" t="e">
        <f>INDEX(XML!$A$2:$R$782,MATCH(C6296,XML!$D$2:$D$737,0),2)</f>
        <v>#N/A</v>
      </c>
    </row>
    <row r="6297" spans="1:14" ht="33.75" customHeight="1" x14ac:dyDescent="0.2">
      <c r="A6297">
        <v>21502</v>
      </c>
      <c r="C6297" s="15" t="s">
        <v>14319</v>
      </c>
      <c r="D6297" s="15" t="s">
        <v>14320</v>
      </c>
      <c r="E6297">
        <v>700</v>
      </c>
      <c r="F6297">
        <v>1125</v>
      </c>
      <c r="K6297" s="16">
        <f t="shared" si="294"/>
        <v>784</v>
      </c>
      <c r="L6297" s="16">
        <f t="shared" si="295"/>
        <v>825.26315789473688</v>
      </c>
      <c r="M6297" s="16">
        <f t="shared" si="296"/>
        <v>937.79904306220112</v>
      </c>
      <c r="N6297" t="e">
        <f>INDEX(XML!$A$2:$R$782,MATCH(C6297,XML!$D$2:$D$737,0),2)</f>
        <v>#N/A</v>
      </c>
    </row>
    <row r="6298" spans="1:14" ht="22.5" customHeight="1" x14ac:dyDescent="0.2">
      <c r="A6298">
        <v>21503</v>
      </c>
      <c r="C6298" s="15" t="s">
        <v>7721</v>
      </c>
      <c r="D6298" s="15" t="s">
        <v>7722</v>
      </c>
      <c r="E6298">
        <v>700</v>
      </c>
      <c r="F6298">
        <v>1125</v>
      </c>
      <c r="K6298" s="16">
        <f t="shared" si="294"/>
        <v>784</v>
      </c>
      <c r="L6298" s="16">
        <f t="shared" si="295"/>
        <v>825.26315789473688</v>
      </c>
      <c r="M6298" s="16">
        <f t="shared" si="296"/>
        <v>937.79904306220112</v>
      </c>
      <c r="N6298" t="e">
        <f>INDEX(XML!$A$2:$R$782,MATCH(C6298,XML!$D$2:$D$737,0),2)</f>
        <v>#N/A</v>
      </c>
    </row>
    <row r="6299" spans="1:14" ht="22.5" customHeight="1" x14ac:dyDescent="0.2">
      <c r="A6299">
        <v>21504</v>
      </c>
      <c r="C6299" s="15" t="s">
        <v>7695</v>
      </c>
      <c r="D6299" s="15" t="s">
        <v>7696</v>
      </c>
      <c r="E6299">
        <v>700</v>
      </c>
      <c r="F6299">
        <v>1125</v>
      </c>
      <c r="K6299" s="16">
        <f t="shared" si="294"/>
        <v>784</v>
      </c>
      <c r="L6299" s="16">
        <f t="shared" si="295"/>
        <v>825.26315789473688</v>
      </c>
      <c r="M6299" s="16">
        <f t="shared" si="296"/>
        <v>937.79904306220112</v>
      </c>
      <c r="N6299" t="e">
        <f>INDEX(XML!$A$2:$R$782,MATCH(C6299,XML!$D$2:$D$737,0),2)</f>
        <v>#N/A</v>
      </c>
    </row>
    <row r="6300" spans="1:14" ht="22.5" customHeight="1" x14ac:dyDescent="0.2">
      <c r="A6300">
        <v>21506</v>
      </c>
      <c r="C6300" s="15" t="s">
        <v>7717</v>
      </c>
      <c r="D6300" s="15" t="s">
        <v>7718</v>
      </c>
      <c r="E6300">
        <v>700</v>
      </c>
      <c r="F6300">
        <v>1125</v>
      </c>
      <c r="K6300" s="16">
        <f t="shared" si="294"/>
        <v>784</v>
      </c>
      <c r="L6300" s="16">
        <f t="shared" si="295"/>
        <v>825.26315789473688</v>
      </c>
      <c r="M6300" s="16">
        <f t="shared" si="296"/>
        <v>937.79904306220112</v>
      </c>
      <c r="N6300" t="e">
        <f>INDEX(XML!$A$2:$R$782,MATCH(C6300,XML!$D$2:$D$737,0),2)</f>
        <v>#N/A</v>
      </c>
    </row>
    <row r="6301" spans="1:14" ht="22.5" customHeight="1" x14ac:dyDescent="0.2">
      <c r="A6301">
        <v>21507</v>
      </c>
      <c r="C6301" s="15" t="s">
        <v>7715</v>
      </c>
      <c r="D6301" s="15" t="s">
        <v>7716</v>
      </c>
      <c r="E6301">
        <v>700</v>
      </c>
      <c r="F6301">
        <v>1125</v>
      </c>
      <c r="K6301" s="16">
        <f t="shared" si="294"/>
        <v>784</v>
      </c>
      <c r="L6301" s="16">
        <f t="shared" si="295"/>
        <v>825.26315789473688</v>
      </c>
      <c r="M6301" s="16">
        <f t="shared" si="296"/>
        <v>937.79904306220112</v>
      </c>
      <c r="N6301" t="e">
        <f>INDEX(XML!$A$2:$R$782,MATCH(C6301,XML!$D$2:$D$737,0),2)</f>
        <v>#N/A</v>
      </c>
    </row>
    <row r="6302" spans="1:14" ht="45" x14ac:dyDescent="0.2">
      <c r="A6302">
        <v>21508</v>
      </c>
      <c r="C6302" s="15" t="s">
        <v>14321</v>
      </c>
      <c r="D6302" s="15" t="s">
        <v>14322</v>
      </c>
      <c r="E6302">
        <v>700</v>
      </c>
      <c r="F6302">
        <v>1125</v>
      </c>
      <c r="K6302" s="16">
        <f t="shared" si="294"/>
        <v>784</v>
      </c>
      <c r="L6302" s="16">
        <f t="shared" si="295"/>
        <v>825.26315789473688</v>
      </c>
      <c r="M6302" s="16">
        <f t="shared" si="296"/>
        <v>937.79904306220112</v>
      </c>
      <c r="N6302" t="e">
        <f>INDEX(XML!$A$2:$R$782,MATCH(C6302,XML!$D$2:$D$737,0),2)</f>
        <v>#N/A</v>
      </c>
    </row>
    <row r="6303" spans="1:14" ht="45" x14ac:dyDescent="0.2">
      <c r="A6303">
        <v>21509</v>
      </c>
      <c r="C6303" s="15" t="s">
        <v>7711</v>
      </c>
      <c r="D6303" s="15" t="s">
        <v>7712</v>
      </c>
      <c r="E6303">
        <v>700</v>
      </c>
      <c r="F6303">
        <v>1125</v>
      </c>
      <c r="K6303" s="16">
        <f t="shared" si="294"/>
        <v>784</v>
      </c>
      <c r="L6303" s="16">
        <f t="shared" si="295"/>
        <v>825.26315789473688</v>
      </c>
      <c r="M6303" s="16">
        <f t="shared" si="296"/>
        <v>937.79904306220112</v>
      </c>
      <c r="N6303" t="e">
        <f>INDEX(XML!$A$2:$R$782,MATCH(C6303,XML!$D$2:$D$737,0),2)</f>
        <v>#N/A</v>
      </c>
    </row>
    <row r="6304" spans="1:14" ht="22.5" customHeight="1" x14ac:dyDescent="0.2">
      <c r="A6304">
        <v>21511</v>
      </c>
      <c r="C6304" s="15" t="s">
        <v>7709</v>
      </c>
      <c r="D6304" s="15" t="s">
        <v>7710</v>
      </c>
      <c r="E6304">
        <v>700</v>
      </c>
      <c r="F6304">
        <v>1125</v>
      </c>
      <c r="K6304" s="16">
        <f t="shared" si="294"/>
        <v>784</v>
      </c>
      <c r="L6304" s="16">
        <f t="shared" si="295"/>
        <v>825.26315789473688</v>
      </c>
      <c r="M6304" s="16">
        <f t="shared" si="296"/>
        <v>937.79904306220112</v>
      </c>
      <c r="N6304" t="e">
        <f>INDEX(XML!$A$2:$R$782,MATCH(C6304,XML!$D$2:$D$737,0),2)</f>
        <v>#N/A</v>
      </c>
    </row>
    <row r="6305" spans="1:14" ht="22.5" customHeight="1" x14ac:dyDescent="0.2">
      <c r="A6305">
        <v>21512</v>
      </c>
      <c r="C6305" s="15" t="s">
        <v>7707</v>
      </c>
      <c r="D6305" s="15" t="s">
        <v>7708</v>
      </c>
      <c r="E6305">
        <v>700</v>
      </c>
      <c r="F6305">
        <v>1125</v>
      </c>
      <c r="K6305" s="16">
        <f t="shared" si="294"/>
        <v>784</v>
      </c>
      <c r="L6305" s="16">
        <f t="shared" si="295"/>
        <v>825.26315789473688</v>
      </c>
      <c r="M6305" s="16">
        <f t="shared" si="296"/>
        <v>937.79904306220112</v>
      </c>
      <c r="N6305" t="e">
        <f>INDEX(XML!$A$2:$R$782,MATCH(C6305,XML!$D$2:$D$737,0),2)</f>
        <v>#N/A</v>
      </c>
    </row>
    <row r="6306" spans="1:14" ht="22.5" customHeight="1" x14ac:dyDescent="0.2">
      <c r="A6306">
        <v>21514</v>
      </c>
      <c r="C6306" s="15" t="s">
        <v>7705</v>
      </c>
      <c r="D6306" s="15" t="s">
        <v>7706</v>
      </c>
      <c r="E6306">
        <v>700</v>
      </c>
      <c r="F6306">
        <v>1125</v>
      </c>
      <c r="K6306" s="16">
        <f t="shared" si="294"/>
        <v>784</v>
      </c>
      <c r="L6306" s="16">
        <f t="shared" si="295"/>
        <v>825.26315789473688</v>
      </c>
      <c r="M6306" s="16">
        <f t="shared" si="296"/>
        <v>937.79904306220112</v>
      </c>
      <c r="N6306" t="e">
        <f>INDEX(XML!$A$2:$R$782,MATCH(C6306,XML!$D$2:$D$737,0),2)</f>
        <v>#N/A</v>
      </c>
    </row>
    <row r="6307" spans="1:14" ht="22.5" customHeight="1" x14ac:dyDescent="0.2">
      <c r="A6307">
        <v>21515</v>
      </c>
      <c r="C6307" s="15" t="s">
        <v>7703</v>
      </c>
      <c r="D6307" s="15" t="s">
        <v>7704</v>
      </c>
      <c r="E6307">
        <v>700</v>
      </c>
      <c r="F6307">
        <v>1125</v>
      </c>
      <c r="K6307" s="16">
        <f t="shared" si="294"/>
        <v>784</v>
      </c>
      <c r="L6307" s="16">
        <f t="shared" si="295"/>
        <v>825.26315789473688</v>
      </c>
      <c r="M6307" s="16">
        <f t="shared" si="296"/>
        <v>937.79904306220112</v>
      </c>
      <c r="N6307" t="e">
        <f>INDEX(XML!$A$2:$R$782,MATCH(C6307,XML!$D$2:$D$737,0),2)</f>
        <v>#N/A</v>
      </c>
    </row>
    <row r="6308" spans="1:14" ht="22.5" customHeight="1" x14ac:dyDescent="0.2">
      <c r="A6308">
        <v>21505</v>
      </c>
      <c r="C6308" s="15" t="s">
        <v>7701</v>
      </c>
      <c r="D6308" s="15" t="s">
        <v>7702</v>
      </c>
      <c r="E6308">
        <v>700</v>
      </c>
      <c r="F6308">
        <v>1125</v>
      </c>
      <c r="K6308" s="16">
        <f t="shared" si="294"/>
        <v>784</v>
      </c>
      <c r="L6308" s="16">
        <f t="shared" si="295"/>
        <v>825.26315789473688</v>
      </c>
      <c r="M6308" s="16">
        <f t="shared" si="296"/>
        <v>937.79904306220112</v>
      </c>
      <c r="N6308" t="e">
        <f>INDEX(XML!$A$2:$R$782,MATCH(C6308,XML!$D$2:$D$737,0),2)</f>
        <v>#N/A</v>
      </c>
    </row>
    <row r="6309" spans="1:14" ht="33.75" customHeight="1" x14ac:dyDescent="0.2">
      <c r="A6309">
        <v>71889</v>
      </c>
      <c r="C6309" s="15" t="s">
        <v>44852</v>
      </c>
      <c r="D6309" s="15" t="s">
        <v>44853</v>
      </c>
      <c r="E6309">
        <v>700</v>
      </c>
      <c r="F6309">
        <v>1050</v>
      </c>
      <c r="K6309" s="16">
        <f t="shared" si="294"/>
        <v>784</v>
      </c>
      <c r="L6309" s="16">
        <f t="shared" si="295"/>
        <v>825.26315789473688</v>
      </c>
      <c r="M6309" s="16">
        <f t="shared" si="296"/>
        <v>937.79904306220112</v>
      </c>
      <c r="N6309" t="e">
        <f>INDEX(XML!$A$2:$R$782,MATCH(C6309,XML!$D$2:$D$737,0),2)</f>
        <v>#N/A</v>
      </c>
    </row>
    <row r="6310" spans="1:14" ht="22.5" customHeight="1" x14ac:dyDescent="0.25">
      <c r="A6310" s="184" t="s">
        <v>7743</v>
      </c>
      <c r="B6310" s="184"/>
      <c r="C6310" s="185"/>
      <c r="D6310" s="185"/>
      <c r="E6310" s="184"/>
      <c r="F6310" s="184"/>
      <c r="G6310" s="184"/>
      <c r="H6310" s="184"/>
      <c r="I6310" s="184"/>
      <c r="J6310" s="184"/>
      <c r="K6310" s="16">
        <f t="shared" si="294"/>
        <v>0</v>
      </c>
      <c r="L6310" s="16">
        <f t="shared" si="295"/>
        <v>0</v>
      </c>
      <c r="M6310" s="16">
        <f t="shared" si="296"/>
        <v>0</v>
      </c>
      <c r="N6310" t="e">
        <f>INDEX(XML!$A$2:$R$782,MATCH(C6310,XML!$D$2:$D$737,0),2)</f>
        <v>#N/A</v>
      </c>
    </row>
    <row r="6311" spans="1:14" ht="45" customHeight="1" x14ac:dyDescent="0.2">
      <c r="A6311">
        <v>21649</v>
      </c>
      <c r="C6311" s="15" t="s">
        <v>7744</v>
      </c>
      <c r="D6311" s="15" t="s">
        <v>7745</v>
      </c>
      <c r="E6311">
        <v>1200</v>
      </c>
      <c r="F6311">
        <v>2100</v>
      </c>
      <c r="K6311" s="16">
        <f t="shared" si="294"/>
        <v>1344</v>
      </c>
      <c r="L6311" s="16">
        <f t="shared" si="295"/>
        <v>1414.7368421052631</v>
      </c>
      <c r="M6311" s="16">
        <f t="shared" si="296"/>
        <v>1607.6555023923445</v>
      </c>
      <c r="N6311" t="e">
        <f>INDEX(XML!$A$2:$R$782,MATCH(C6311,XML!$D$2:$D$737,0),2)</f>
        <v>#N/A</v>
      </c>
    </row>
    <row r="6312" spans="1:14" ht="45" x14ac:dyDescent="0.2">
      <c r="A6312">
        <v>21661</v>
      </c>
      <c r="C6312" s="15" t="s">
        <v>7776</v>
      </c>
      <c r="D6312" s="15" t="s">
        <v>7777</v>
      </c>
      <c r="E6312">
        <v>1200</v>
      </c>
      <c r="F6312">
        <v>2100</v>
      </c>
      <c r="K6312" s="16">
        <f t="shared" si="294"/>
        <v>1344</v>
      </c>
      <c r="L6312" s="16">
        <f t="shared" si="295"/>
        <v>1414.7368421052631</v>
      </c>
      <c r="M6312" s="16">
        <f t="shared" si="296"/>
        <v>1607.6555023923445</v>
      </c>
      <c r="N6312" t="e">
        <f>INDEX(XML!$A$2:$R$782,MATCH(C6312,XML!$D$2:$D$737,0),2)</f>
        <v>#N/A</v>
      </c>
    </row>
    <row r="6313" spans="1:14" ht="22.5" customHeight="1" x14ac:dyDescent="0.2">
      <c r="A6313">
        <v>21548</v>
      </c>
      <c r="C6313" s="15" t="s">
        <v>7746</v>
      </c>
      <c r="D6313" s="15" t="s">
        <v>7747</v>
      </c>
      <c r="E6313">
        <v>1200</v>
      </c>
      <c r="F6313">
        <v>2100</v>
      </c>
      <c r="K6313" s="16">
        <f t="shared" si="294"/>
        <v>1344</v>
      </c>
      <c r="L6313" s="16">
        <f t="shared" si="295"/>
        <v>1414.7368421052631</v>
      </c>
      <c r="M6313" s="16">
        <f t="shared" si="296"/>
        <v>1607.6555023923445</v>
      </c>
      <c r="N6313" t="e">
        <f>INDEX(XML!$A$2:$R$782,MATCH(C6313,XML!$D$2:$D$737,0),2)</f>
        <v>#N/A</v>
      </c>
    </row>
    <row r="6314" spans="1:14" ht="45" x14ac:dyDescent="0.2">
      <c r="A6314">
        <v>21549</v>
      </c>
      <c r="C6314" s="15" t="s">
        <v>44854</v>
      </c>
      <c r="D6314" s="15" t="s">
        <v>44855</v>
      </c>
      <c r="E6314">
        <v>1200</v>
      </c>
      <c r="F6314">
        <v>2100</v>
      </c>
      <c r="K6314" s="16">
        <f t="shared" si="294"/>
        <v>1344</v>
      </c>
      <c r="L6314" s="16">
        <f t="shared" si="295"/>
        <v>1414.7368421052631</v>
      </c>
      <c r="M6314" s="16">
        <f t="shared" si="296"/>
        <v>1607.6555023923445</v>
      </c>
      <c r="N6314" t="e">
        <f>INDEX(XML!$A$2:$R$782,MATCH(C6314,XML!$D$2:$D$737,0),2)</f>
        <v>#N/A</v>
      </c>
    </row>
    <row r="6315" spans="1:14" ht="22.5" customHeight="1" x14ac:dyDescent="0.2">
      <c r="A6315">
        <v>23047</v>
      </c>
      <c r="C6315" s="15" t="s">
        <v>7748</v>
      </c>
      <c r="D6315" s="15" t="s">
        <v>7749</v>
      </c>
      <c r="E6315">
        <v>1200</v>
      </c>
      <c r="F6315">
        <v>2100</v>
      </c>
      <c r="K6315" s="16">
        <f t="shared" si="294"/>
        <v>1344</v>
      </c>
      <c r="L6315" s="16">
        <f t="shared" si="295"/>
        <v>1414.7368421052631</v>
      </c>
      <c r="M6315" s="16">
        <f t="shared" si="296"/>
        <v>1607.6555023923445</v>
      </c>
      <c r="N6315" t="e">
        <f>INDEX(XML!$A$2:$R$782,MATCH(C6315,XML!$D$2:$D$737,0),2)</f>
        <v>#N/A</v>
      </c>
    </row>
    <row r="6316" spans="1:14" ht="45" x14ac:dyDescent="0.2">
      <c r="A6316">
        <v>21660</v>
      </c>
      <c r="C6316" s="15" t="s">
        <v>7750</v>
      </c>
      <c r="D6316" s="15" t="s">
        <v>7751</v>
      </c>
      <c r="E6316">
        <v>1200</v>
      </c>
      <c r="F6316">
        <v>2100</v>
      </c>
      <c r="K6316" s="16">
        <f t="shared" si="294"/>
        <v>1344</v>
      </c>
      <c r="L6316" s="16">
        <f t="shared" si="295"/>
        <v>1414.7368421052631</v>
      </c>
      <c r="M6316" s="16">
        <f t="shared" si="296"/>
        <v>1607.6555023923445</v>
      </c>
      <c r="N6316" t="e">
        <f>INDEX(XML!$A$2:$R$782,MATCH(C6316,XML!$D$2:$D$737,0),2)</f>
        <v>#N/A</v>
      </c>
    </row>
    <row r="6317" spans="1:14" ht="45" x14ac:dyDescent="0.2">
      <c r="A6317">
        <v>21659</v>
      </c>
      <c r="C6317" s="15" t="s">
        <v>7752</v>
      </c>
      <c r="D6317" s="15" t="s">
        <v>7753</v>
      </c>
      <c r="E6317">
        <v>1200</v>
      </c>
      <c r="F6317">
        <v>2100</v>
      </c>
      <c r="K6317" s="16">
        <f t="shared" si="294"/>
        <v>1344</v>
      </c>
      <c r="L6317" s="16">
        <f t="shared" si="295"/>
        <v>1414.7368421052631</v>
      </c>
      <c r="M6317" s="16">
        <f t="shared" si="296"/>
        <v>1607.6555023923445</v>
      </c>
      <c r="N6317" t="e">
        <f>INDEX(XML!$A$2:$R$782,MATCH(C6317,XML!$D$2:$D$737,0),2)</f>
        <v>#N/A</v>
      </c>
    </row>
    <row r="6318" spans="1:14" ht="45" x14ac:dyDescent="0.2">
      <c r="A6318">
        <v>23044</v>
      </c>
      <c r="C6318" s="15" t="s">
        <v>7754</v>
      </c>
      <c r="D6318" s="15" t="s">
        <v>7755</v>
      </c>
      <c r="E6318">
        <v>1200</v>
      </c>
      <c r="F6318">
        <v>2100</v>
      </c>
      <c r="K6318" s="16">
        <f t="shared" si="294"/>
        <v>1344</v>
      </c>
      <c r="L6318" s="16">
        <f t="shared" si="295"/>
        <v>1414.7368421052631</v>
      </c>
      <c r="M6318" s="16">
        <f t="shared" si="296"/>
        <v>1607.6555023923445</v>
      </c>
      <c r="N6318" t="e">
        <f>INDEX(XML!$A$2:$R$782,MATCH(C6318,XML!$D$2:$D$737,0),2)</f>
        <v>#N/A</v>
      </c>
    </row>
    <row r="6319" spans="1:14" ht="22.5" customHeight="1" x14ac:dyDescent="0.2">
      <c r="A6319">
        <v>21658</v>
      </c>
      <c r="C6319" s="15" t="s">
        <v>7756</v>
      </c>
      <c r="D6319" s="15" t="s">
        <v>7757</v>
      </c>
      <c r="E6319">
        <v>1200</v>
      </c>
      <c r="F6319">
        <v>2100</v>
      </c>
      <c r="K6319" s="16">
        <f t="shared" si="294"/>
        <v>1344</v>
      </c>
      <c r="L6319" s="16">
        <f t="shared" si="295"/>
        <v>1414.7368421052631</v>
      </c>
      <c r="M6319" s="16">
        <f t="shared" si="296"/>
        <v>1607.6555023923445</v>
      </c>
      <c r="N6319" t="e">
        <f>INDEX(XML!$A$2:$R$782,MATCH(C6319,XML!$D$2:$D$737,0),2)</f>
        <v>#N/A</v>
      </c>
    </row>
    <row r="6320" spans="1:14" ht="33.75" customHeight="1" x14ac:dyDescent="0.2">
      <c r="A6320">
        <v>21657</v>
      </c>
      <c r="C6320" s="15" t="s">
        <v>7758</v>
      </c>
      <c r="D6320" s="15" t="s">
        <v>7759</v>
      </c>
      <c r="E6320">
        <v>1200</v>
      </c>
      <c r="F6320">
        <v>2100</v>
      </c>
      <c r="K6320" s="16">
        <f t="shared" si="294"/>
        <v>1344</v>
      </c>
      <c r="L6320" s="16">
        <f t="shared" si="295"/>
        <v>1414.7368421052631</v>
      </c>
      <c r="M6320" s="16">
        <f t="shared" si="296"/>
        <v>1607.6555023923445</v>
      </c>
      <c r="N6320" t="e">
        <f>INDEX(XML!$A$2:$R$782,MATCH(C6320,XML!$D$2:$D$737,0),2)</f>
        <v>#N/A</v>
      </c>
    </row>
    <row r="6321" spans="1:14" ht="22.5" customHeight="1" x14ac:dyDescent="0.2">
      <c r="A6321">
        <v>21656</v>
      </c>
      <c r="C6321" s="15" t="s">
        <v>7760</v>
      </c>
      <c r="D6321" s="15" t="s">
        <v>7761</v>
      </c>
      <c r="E6321">
        <v>1200</v>
      </c>
      <c r="F6321">
        <v>2100</v>
      </c>
      <c r="K6321" s="16">
        <f t="shared" si="294"/>
        <v>1344</v>
      </c>
      <c r="L6321" s="16">
        <f t="shared" si="295"/>
        <v>1414.7368421052631</v>
      </c>
      <c r="M6321" s="16">
        <f t="shared" si="296"/>
        <v>1607.6555023923445</v>
      </c>
      <c r="N6321" t="e">
        <f>INDEX(XML!$A$2:$R$782,MATCH(C6321,XML!$D$2:$D$737,0),2)</f>
        <v>#N/A</v>
      </c>
    </row>
    <row r="6322" spans="1:14" ht="22.5" customHeight="1" x14ac:dyDescent="0.2">
      <c r="A6322">
        <v>21655</v>
      </c>
      <c r="C6322" s="15" t="s">
        <v>7762</v>
      </c>
      <c r="D6322" s="15" t="s">
        <v>7763</v>
      </c>
      <c r="E6322">
        <v>1200</v>
      </c>
      <c r="F6322">
        <v>2100</v>
      </c>
      <c r="K6322" s="16">
        <f t="shared" si="294"/>
        <v>1344</v>
      </c>
      <c r="L6322" s="16">
        <f t="shared" si="295"/>
        <v>1414.7368421052631</v>
      </c>
      <c r="M6322" s="16">
        <f t="shared" si="296"/>
        <v>1607.6555023923445</v>
      </c>
      <c r="N6322" t="e">
        <f>INDEX(XML!$A$2:$R$782,MATCH(C6322,XML!$D$2:$D$737,0),2)</f>
        <v>#N/A</v>
      </c>
    </row>
    <row r="6323" spans="1:14" ht="22.5" customHeight="1" x14ac:dyDescent="0.2">
      <c r="A6323">
        <v>23035</v>
      </c>
      <c r="C6323" s="15" t="s">
        <v>7764</v>
      </c>
      <c r="D6323" s="15" t="s">
        <v>7765</v>
      </c>
      <c r="E6323">
        <v>1200</v>
      </c>
      <c r="F6323">
        <v>2100</v>
      </c>
      <c r="K6323" s="16">
        <f t="shared" si="294"/>
        <v>1344</v>
      </c>
      <c r="L6323" s="16">
        <f t="shared" si="295"/>
        <v>1414.7368421052631</v>
      </c>
      <c r="M6323" s="16">
        <f t="shared" si="296"/>
        <v>1607.6555023923445</v>
      </c>
      <c r="N6323" t="e">
        <f>INDEX(XML!$A$2:$R$782,MATCH(C6323,XML!$D$2:$D$737,0),2)</f>
        <v>#N/A</v>
      </c>
    </row>
    <row r="6324" spans="1:14" ht="22.5" customHeight="1" x14ac:dyDescent="0.2">
      <c r="A6324">
        <v>21651</v>
      </c>
      <c r="C6324" s="15" t="s">
        <v>7766</v>
      </c>
      <c r="D6324" s="15" t="s">
        <v>7767</v>
      </c>
      <c r="E6324">
        <v>1200</v>
      </c>
      <c r="F6324">
        <v>2100</v>
      </c>
      <c r="K6324" s="16">
        <f t="shared" si="294"/>
        <v>1344</v>
      </c>
      <c r="L6324" s="16">
        <f t="shared" si="295"/>
        <v>1414.7368421052631</v>
      </c>
      <c r="M6324" s="16">
        <f t="shared" si="296"/>
        <v>1607.6555023923445</v>
      </c>
      <c r="N6324" t="e">
        <f>INDEX(XML!$A$2:$R$782,MATCH(C6324,XML!$D$2:$D$737,0),2)</f>
        <v>#N/A</v>
      </c>
    </row>
    <row r="6325" spans="1:14" ht="22.5" customHeight="1" x14ac:dyDescent="0.2">
      <c r="A6325">
        <v>21652</v>
      </c>
      <c r="C6325" s="15" t="s">
        <v>7768</v>
      </c>
      <c r="D6325" s="15" t="s">
        <v>7769</v>
      </c>
      <c r="E6325">
        <v>1200</v>
      </c>
      <c r="F6325">
        <v>2100</v>
      </c>
      <c r="K6325" s="16">
        <f t="shared" si="294"/>
        <v>1344</v>
      </c>
      <c r="L6325" s="16">
        <f t="shared" si="295"/>
        <v>1414.7368421052631</v>
      </c>
      <c r="M6325" s="16">
        <f t="shared" si="296"/>
        <v>1607.6555023923445</v>
      </c>
      <c r="N6325" t="e">
        <f>INDEX(XML!$A$2:$R$782,MATCH(C6325,XML!$D$2:$D$737,0),2)</f>
        <v>#N/A</v>
      </c>
    </row>
    <row r="6326" spans="1:14" ht="22.5" customHeight="1" x14ac:dyDescent="0.2">
      <c r="A6326">
        <v>21555</v>
      </c>
      <c r="C6326" s="15" t="s">
        <v>7770</v>
      </c>
      <c r="D6326" s="15" t="s">
        <v>7771</v>
      </c>
      <c r="E6326">
        <v>1200</v>
      </c>
      <c r="F6326">
        <v>2100</v>
      </c>
      <c r="K6326" s="16">
        <f t="shared" si="294"/>
        <v>1344</v>
      </c>
      <c r="L6326" s="16">
        <f t="shared" si="295"/>
        <v>1414.7368421052631</v>
      </c>
      <c r="M6326" s="16">
        <f t="shared" si="296"/>
        <v>1607.6555023923445</v>
      </c>
      <c r="N6326" t="e">
        <f>INDEX(XML!$A$2:$R$782,MATCH(C6326,XML!$D$2:$D$737,0),2)</f>
        <v>#N/A</v>
      </c>
    </row>
    <row r="6327" spans="1:14" ht="45" x14ac:dyDescent="0.2">
      <c r="A6327">
        <v>21554</v>
      </c>
      <c r="C6327" s="15" t="s">
        <v>7772</v>
      </c>
      <c r="D6327" s="15" t="s">
        <v>7773</v>
      </c>
      <c r="E6327">
        <v>1200</v>
      </c>
      <c r="F6327">
        <v>2100</v>
      </c>
      <c r="K6327" s="16">
        <f t="shared" si="294"/>
        <v>1344</v>
      </c>
      <c r="L6327" s="16">
        <f t="shared" si="295"/>
        <v>1414.7368421052631</v>
      </c>
      <c r="M6327" s="16">
        <f t="shared" si="296"/>
        <v>1607.6555023923445</v>
      </c>
      <c r="N6327" t="e">
        <f>INDEX(XML!$A$2:$R$782,MATCH(C6327,XML!$D$2:$D$737,0),2)</f>
        <v>#N/A</v>
      </c>
    </row>
    <row r="6328" spans="1:14" ht="33.75" customHeight="1" x14ac:dyDescent="0.2">
      <c r="A6328">
        <v>21553</v>
      </c>
      <c r="C6328" s="15" t="s">
        <v>7774</v>
      </c>
      <c r="D6328" s="15" t="s">
        <v>7775</v>
      </c>
      <c r="E6328">
        <v>1200</v>
      </c>
      <c r="F6328">
        <v>2100</v>
      </c>
      <c r="K6328" s="16">
        <f t="shared" si="294"/>
        <v>1344</v>
      </c>
      <c r="L6328" s="16">
        <f t="shared" si="295"/>
        <v>1414.7368421052631</v>
      </c>
      <c r="M6328" s="16">
        <f t="shared" si="296"/>
        <v>1607.6555023923445</v>
      </c>
      <c r="N6328" t="e">
        <f>INDEX(XML!$A$2:$R$782,MATCH(C6328,XML!$D$2:$D$737,0),2)</f>
        <v>#N/A</v>
      </c>
    </row>
    <row r="6329" spans="1:14" ht="33.75" customHeight="1" x14ac:dyDescent="0.2">
      <c r="A6329">
        <v>21547</v>
      </c>
      <c r="C6329" s="15" t="s">
        <v>7780</v>
      </c>
      <c r="D6329" s="15" t="s">
        <v>7781</v>
      </c>
      <c r="E6329">
        <v>1200</v>
      </c>
      <c r="F6329">
        <v>2100</v>
      </c>
      <c r="K6329" s="16">
        <f t="shared" si="294"/>
        <v>1344</v>
      </c>
      <c r="L6329" s="16">
        <f t="shared" si="295"/>
        <v>1414.7368421052631</v>
      </c>
      <c r="M6329" s="16">
        <f t="shared" si="296"/>
        <v>1607.6555023923445</v>
      </c>
      <c r="N6329" t="e">
        <f>INDEX(XML!$A$2:$R$782,MATCH(C6329,XML!$D$2:$D$737,0),2)</f>
        <v>#N/A</v>
      </c>
    </row>
    <row r="6330" spans="1:14" ht="22.5" customHeight="1" x14ac:dyDescent="0.2">
      <c r="A6330">
        <v>21546</v>
      </c>
      <c r="C6330" s="15" t="s">
        <v>14942</v>
      </c>
      <c r="D6330" s="15" t="s">
        <v>14943</v>
      </c>
      <c r="E6330">
        <v>1200</v>
      </c>
      <c r="F6330">
        <v>2100</v>
      </c>
      <c r="K6330" s="16">
        <f t="shared" si="294"/>
        <v>1344</v>
      </c>
      <c r="L6330" s="16">
        <f t="shared" si="295"/>
        <v>1414.7368421052631</v>
      </c>
      <c r="M6330" s="16">
        <f t="shared" si="296"/>
        <v>1607.6555023923445</v>
      </c>
      <c r="N6330" t="e">
        <f>INDEX(XML!$A$2:$R$782,MATCH(C6330,XML!$D$2:$D$737,0),2)</f>
        <v>#N/A</v>
      </c>
    </row>
    <row r="6331" spans="1:14" ht="22.5" customHeight="1" x14ac:dyDescent="0.2">
      <c r="A6331">
        <v>21545</v>
      </c>
      <c r="C6331" s="15" t="s">
        <v>7778</v>
      </c>
      <c r="D6331" s="15" t="s">
        <v>7779</v>
      </c>
      <c r="E6331">
        <v>1200</v>
      </c>
      <c r="F6331">
        <v>2100</v>
      </c>
      <c r="K6331" s="16">
        <f t="shared" si="294"/>
        <v>1344</v>
      </c>
      <c r="L6331" s="16">
        <f t="shared" si="295"/>
        <v>1414.7368421052631</v>
      </c>
      <c r="M6331" s="16">
        <f t="shared" si="296"/>
        <v>1607.6555023923445</v>
      </c>
      <c r="N6331" t="e">
        <f>INDEX(XML!$A$2:$R$782,MATCH(C6331,XML!$D$2:$D$737,0),2)</f>
        <v>#N/A</v>
      </c>
    </row>
    <row r="6332" spans="1:14" ht="22.5" customHeight="1" x14ac:dyDescent="0.2">
      <c r="A6332">
        <v>21518</v>
      </c>
      <c r="C6332" s="15" t="s">
        <v>14944</v>
      </c>
      <c r="D6332" s="15" t="s">
        <v>14945</v>
      </c>
      <c r="E6332">
        <v>1200</v>
      </c>
      <c r="F6332">
        <v>2100</v>
      </c>
      <c r="K6332" s="16">
        <f t="shared" si="294"/>
        <v>1344</v>
      </c>
      <c r="L6332" s="16">
        <f t="shared" si="295"/>
        <v>1414.7368421052631</v>
      </c>
      <c r="M6332" s="16">
        <f t="shared" si="296"/>
        <v>1607.6555023923445</v>
      </c>
      <c r="N6332" t="e">
        <f>INDEX(XML!$A$2:$R$782,MATCH(C6332,XML!$D$2:$D$737,0),2)</f>
        <v>#N/A</v>
      </c>
    </row>
    <row r="6333" spans="1:14" ht="22.5" customHeight="1" x14ac:dyDescent="0.2">
      <c r="A6333">
        <v>21544</v>
      </c>
      <c r="C6333" s="15" t="s">
        <v>14946</v>
      </c>
      <c r="D6333" s="15" t="s">
        <v>14947</v>
      </c>
      <c r="E6333">
        <v>1200</v>
      </c>
      <c r="F6333">
        <v>2100</v>
      </c>
      <c r="K6333" s="16">
        <f t="shared" si="294"/>
        <v>1344</v>
      </c>
      <c r="L6333" s="16">
        <f t="shared" si="295"/>
        <v>1414.7368421052631</v>
      </c>
      <c r="M6333" s="16">
        <f t="shared" si="296"/>
        <v>1607.6555023923445</v>
      </c>
      <c r="N6333" t="e">
        <f>INDEX(XML!$A$2:$R$782,MATCH(C6333,XML!$D$2:$D$737,0),2)</f>
        <v>#N/A</v>
      </c>
    </row>
    <row r="6334" spans="1:14" ht="22.5" customHeight="1" x14ac:dyDescent="0.2">
      <c r="A6334">
        <v>21543</v>
      </c>
      <c r="C6334" s="15" t="s">
        <v>14948</v>
      </c>
      <c r="D6334" s="15" t="s">
        <v>14949</v>
      </c>
      <c r="E6334">
        <v>1200</v>
      </c>
      <c r="F6334">
        <v>2100</v>
      </c>
      <c r="K6334" s="16">
        <f t="shared" si="294"/>
        <v>1344</v>
      </c>
      <c r="L6334" s="16">
        <f t="shared" si="295"/>
        <v>1414.7368421052631</v>
      </c>
      <c r="M6334" s="16">
        <f t="shared" si="296"/>
        <v>1607.6555023923445</v>
      </c>
      <c r="N6334" t="e">
        <f>INDEX(XML!$A$2:$R$782,MATCH(C6334,XML!$D$2:$D$737,0),2)</f>
        <v>#N/A</v>
      </c>
    </row>
    <row r="6335" spans="1:14" ht="45" x14ac:dyDescent="0.2">
      <c r="A6335">
        <v>21654</v>
      </c>
      <c r="C6335" s="15" t="s">
        <v>14950</v>
      </c>
      <c r="D6335" s="15" t="s">
        <v>14951</v>
      </c>
      <c r="E6335">
        <v>1200</v>
      </c>
      <c r="F6335">
        <v>2100</v>
      </c>
      <c r="K6335" s="16">
        <f t="shared" si="294"/>
        <v>1344</v>
      </c>
      <c r="L6335" s="16">
        <f t="shared" si="295"/>
        <v>1414.7368421052631</v>
      </c>
      <c r="M6335" s="16">
        <f t="shared" si="296"/>
        <v>1607.6555023923445</v>
      </c>
      <c r="N6335" t="e">
        <f>INDEX(XML!$A$2:$R$782,MATCH(C6335,XML!$D$2:$D$737,0),2)</f>
        <v>#N/A</v>
      </c>
    </row>
    <row r="6336" spans="1:14" ht="15.75" x14ac:dyDescent="0.25">
      <c r="A6336" s="184" t="s">
        <v>7782</v>
      </c>
      <c r="B6336" s="184"/>
      <c r="C6336" s="185"/>
      <c r="D6336" s="185"/>
      <c r="E6336" s="184"/>
      <c r="F6336" s="184"/>
      <c r="G6336" s="184"/>
      <c r="H6336" s="184"/>
      <c r="I6336" s="184"/>
      <c r="J6336" s="184"/>
      <c r="K6336" s="16">
        <f t="shared" si="294"/>
        <v>0</v>
      </c>
      <c r="L6336" s="16">
        <f t="shared" si="295"/>
        <v>0</v>
      </c>
      <c r="M6336" s="16">
        <f t="shared" si="296"/>
        <v>0</v>
      </c>
      <c r="N6336" t="e">
        <f>INDEX(XML!$A$2:$R$782,MATCH(C6336,XML!$D$2:$D$737,0),2)</f>
        <v>#N/A</v>
      </c>
    </row>
    <row r="6337" spans="1:14" ht="33.75" customHeight="1" x14ac:dyDescent="0.2">
      <c r="A6337">
        <v>16815</v>
      </c>
      <c r="C6337" s="15" t="s">
        <v>7833</v>
      </c>
      <c r="D6337" s="15" t="s">
        <v>7834</v>
      </c>
      <c r="E6337">
        <v>800</v>
      </c>
      <c r="F6337">
        <v>1349</v>
      </c>
      <c r="K6337" s="16">
        <f t="shared" si="294"/>
        <v>896</v>
      </c>
      <c r="L6337" s="16">
        <f t="shared" si="295"/>
        <v>943.15789473684208</v>
      </c>
      <c r="M6337" s="16">
        <f t="shared" si="296"/>
        <v>1071.7703349282297</v>
      </c>
      <c r="N6337" t="e">
        <f>INDEX(XML!$A$2:$R$782,MATCH(C6337,XML!$D$2:$D$737,0),2)</f>
        <v>#N/A</v>
      </c>
    </row>
    <row r="6338" spans="1:14" ht="45" x14ac:dyDescent="0.2">
      <c r="A6338">
        <v>16814</v>
      </c>
      <c r="C6338" s="15" t="s">
        <v>30900</v>
      </c>
      <c r="D6338" s="15" t="s">
        <v>30901</v>
      </c>
      <c r="E6338">
        <v>800</v>
      </c>
      <c r="F6338">
        <v>1349</v>
      </c>
      <c r="K6338" s="16">
        <f t="shared" si="294"/>
        <v>896</v>
      </c>
      <c r="L6338" s="16">
        <f t="shared" si="295"/>
        <v>943.15789473684208</v>
      </c>
      <c r="M6338" s="16">
        <f t="shared" si="296"/>
        <v>1071.7703349282297</v>
      </c>
      <c r="N6338" t="e">
        <f>INDEX(XML!$A$2:$R$782,MATCH(C6338,XML!$D$2:$D$737,0),2)</f>
        <v>#N/A</v>
      </c>
    </row>
    <row r="6339" spans="1:14" ht="45" x14ac:dyDescent="0.2">
      <c r="A6339">
        <v>16812</v>
      </c>
      <c r="C6339" s="15" t="s">
        <v>7783</v>
      </c>
      <c r="D6339" s="15" t="s">
        <v>7784</v>
      </c>
      <c r="E6339">
        <v>800</v>
      </c>
      <c r="F6339">
        <v>1349</v>
      </c>
      <c r="K6339" s="16">
        <f t="shared" si="294"/>
        <v>896</v>
      </c>
      <c r="L6339" s="16">
        <f t="shared" si="295"/>
        <v>943.15789473684208</v>
      </c>
      <c r="M6339" s="16">
        <f t="shared" si="296"/>
        <v>1071.7703349282297</v>
      </c>
      <c r="N6339" t="e">
        <f>INDEX(XML!$A$2:$R$782,MATCH(C6339,XML!$D$2:$D$737,0),2)</f>
        <v>#N/A</v>
      </c>
    </row>
    <row r="6340" spans="1:14" ht="45" x14ac:dyDescent="0.2">
      <c r="A6340">
        <v>27124</v>
      </c>
      <c r="C6340" s="15" t="s">
        <v>7807</v>
      </c>
      <c r="D6340" s="15" t="s">
        <v>7808</v>
      </c>
      <c r="E6340">
        <v>800</v>
      </c>
      <c r="F6340">
        <v>1349</v>
      </c>
      <c r="K6340" s="16">
        <f t="shared" si="294"/>
        <v>896</v>
      </c>
      <c r="L6340" s="16">
        <f t="shared" si="295"/>
        <v>943.15789473684208</v>
      </c>
      <c r="M6340" s="16">
        <f t="shared" si="296"/>
        <v>1071.7703349282297</v>
      </c>
      <c r="N6340" t="e">
        <f>INDEX(XML!$A$2:$R$782,MATCH(C6340,XML!$D$2:$D$737,0),2)</f>
        <v>#N/A</v>
      </c>
    </row>
    <row r="6341" spans="1:14" ht="45" x14ac:dyDescent="0.2">
      <c r="A6341">
        <v>16818</v>
      </c>
      <c r="C6341" s="15" t="s">
        <v>7793</v>
      </c>
      <c r="D6341" s="15" t="s">
        <v>7794</v>
      </c>
      <c r="E6341">
        <v>800</v>
      </c>
      <c r="F6341">
        <v>1349</v>
      </c>
      <c r="K6341" s="16">
        <f t="shared" ref="K6341:K6404" si="297">IF(E6341&gt;49999,E6341+E6341*0.07,IF(E6341&lt;=49999,E6341+E6341*0.12))</f>
        <v>896</v>
      </c>
      <c r="L6341" s="16">
        <f t="shared" ref="L6341:L6404" si="298">K6341*100/95</f>
        <v>943.15789473684208</v>
      </c>
      <c r="M6341" s="16">
        <f t="shared" ref="M6341:M6404" si="299">IF(COUNTIF(C6341,"*Dahua*"),F6341-10,L6341*100/88)</f>
        <v>1071.7703349282297</v>
      </c>
      <c r="N6341" t="e">
        <f>INDEX(XML!$A$2:$R$782,MATCH(C6341,XML!$D$2:$D$737,0),2)</f>
        <v>#N/A</v>
      </c>
    </row>
    <row r="6342" spans="1:14" ht="45" x14ac:dyDescent="0.2">
      <c r="A6342">
        <v>16822</v>
      </c>
      <c r="C6342" s="15" t="s">
        <v>7801</v>
      </c>
      <c r="D6342" s="15" t="s">
        <v>7802</v>
      </c>
      <c r="E6342">
        <v>800</v>
      </c>
      <c r="F6342">
        <v>1349</v>
      </c>
      <c r="K6342" s="16">
        <f t="shared" si="297"/>
        <v>896</v>
      </c>
      <c r="L6342" s="16">
        <f t="shared" si="298"/>
        <v>943.15789473684208</v>
      </c>
      <c r="M6342" s="16">
        <f t="shared" si="299"/>
        <v>1071.7703349282297</v>
      </c>
      <c r="N6342" t="e">
        <f>INDEX(XML!$A$2:$R$782,MATCH(C6342,XML!$D$2:$D$737,0),2)</f>
        <v>#N/A</v>
      </c>
    </row>
    <row r="6343" spans="1:14" ht="45" x14ac:dyDescent="0.2">
      <c r="A6343">
        <v>4369</v>
      </c>
      <c r="C6343" s="15" t="s">
        <v>7823</v>
      </c>
      <c r="D6343" s="15" t="s">
        <v>7824</v>
      </c>
      <c r="E6343">
        <v>800</v>
      </c>
      <c r="F6343">
        <v>1349</v>
      </c>
      <c r="K6343" s="16">
        <f t="shared" si="297"/>
        <v>896</v>
      </c>
      <c r="L6343" s="16">
        <f t="shared" si="298"/>
        <v>943.15789473684208</v>
      </c>
      <c r="M6343" s="16">
        <f t="shared" si="299"/>
        <v>1071.7703349282297</v>
      </c>
      <c r="N6343" t="e">
        <f>INDEX(XML!$A$2:$R$782,MATCH(C6343,XML!$D$2:$D$737,0),2)</f>
        <v>#N/A</v>
      </c>
    </row>
    <row r="6344" spans="1:14" ht="22.5" customHeight="1" x14ac:dyDescent="0.2">
      <c r="A6344">
        <v>16824</v>
      </c>
      <c r="C6344" s="15" t="s">
        <v>7805</v>
      </c>
      <c r="D6344" s="15" t="s">
        <v>7806</v>
      </c>
      <c r="E6344">
        <v>800</v>
      </c>
      <c r="F6344">
        <v>1349</v>
      </c>
      <c r="K6344" s="16">
        <f t="shared" si="297"/>
        <v>896</v>
      </c>
      <c r="L6344" s="16">
        <f t="shared" si="298"/>
        <v>943.15789473684208</v>
      </c>
      <c r="M6344" s="16">
        <f t="shared" si="299"/>
        <v>1071.7703349282297</v>
      </c>
      <c r="N6344" t="e">
        <f>INDEX(XML!$A$2:$R$782,MATCH(C6344,XML!$D$2:$D$737,0),2)</f>
        <v>#N/A</v>
      </c>
    </row>
    <row r="6345" spans="1:14" ht="33.75" customHeight="1" x14ac:dyDescent="0.2">
      <c r="A6345">
        <v>16825</v>
      </c>
      <c r="C6345" s="15" t="s">
        <v>7787</v>
      </c>
      <c r="D6345" s="15" t="s">
        <v>7788</v>
      </c>
      <c r="E6345">
        <v>800</v>
      </c>
      <c r="F6345">
        <v>1349</v>
      </c>
      <c r="K6345" s="16">
        <f t="shared" si="297"/>
        <v>896</v>
      </c>
      <c r="L6345" s="16">
        <f t="shared" si="298"/>
        <v>943.15789473684208</v>
      </c>
      <c r="M6345" s="16">
        <f t="shared" si="299"/>
        <v>1071.7703349282297</v>
      </c>
      <c r="N6345" t="e">
        <f>INDEX(XML!$A$2:$R$782,MATCH(C6345,XML!$D$2:$D$737,0),2)</f>
        <v>#N/A</v>
      </c>
    </row>
    <row r="6346" spans="1:14" ht="33.75" customHeight="1" x14ac:dyDescent="0.2">
      <c r="A6346">
        <v>20993</v>
      </c>
      <c r="C6346" s="15" t="s">
        <v>7795</v>
      </c>
      <c r="D6346" s="15" t="s">
        <v>7796</v>
      </c>
      <c r="E6346">
        <v>800</v>
      </c>
      <c r="F6346">
        <v>1349</v>
      </c>
      <c r="K6346" s="16">
        <f t="shared" si="297"/>
        <v>896</v>
      </c>
      <c r="L6346" s="16">
        <f t="shared" si="298"/>
        <v>943.15789473684208</v>
      </c>
      <c r="M6346" s="16">
        <f t="shared" si="299"/>
        <v>1071.7703349282297</v>
      </c>
      <c r="N6346" t="e">
        <f>INDEX(XML!$A$2:$R$782,MATCH(C6346,XML!$D$2:$D$737,0),2)</f>
        <v>#N/A</v>
      </c>
    </row>
    <row r="6347" spans="1:14" ht="33.75" customHeight="1" x14ac:dyDescent="0.2">
      <c r="A6347">
        <v>20991</v>
      </c>
      <c r="C6347" s="15" t="s">
        <v>7789</v>
      </c>
      <c r="D6347" s="15" t="s">
        <v>7790</v>
      </c>
      <c r="E6347">
        <v>800</v>
      </c>
      <c r="F6347">
        <v>1349</v>
      </c>
      <c r="K6347" s="16">
        <f t="shared" si="297"/>
        <v>896</v>
      </c>
      <c r="L6347" s="16">
        <f t="shared" si="298"/>
        <v>943.15789473684208</v>
      </c>
      <c r="M6347" s="16">
        <f t="shared" si="299"/>
        <v>1071.7703349282297</v>
      </c>
      <c r="N6347" t="e">
        <f>INDEX(XML!$A$2:$R$782,MATCH(C6347,XML!$D$2:$D$737,0),2)</f>
        <v>#N/A</v>
      </c>
    </row>
    <row r="6348" spans="1:14" ht="45" x14ac:dyDescent="0.2">
      <c r="A6348">
        <v>4364</v>
      </c>
      <c r="C6348" s="15" t="s">
        <v>7813</v>
      </c>
      <c r="D6348" s="15" t="s">
        <v>7814</v>
      </c>
      <c r="E6348">
        <v>800</v>
      </c>
      <c r="F6348">
        <v>1349</v>
      </c>
      <c r="K6348" s="16">
        <f t="shared" si="297"/>
        <v>896</v>
      </c>
      <c r="L6348" s="16">
        <f t="shared" si="298"/>
        <v>943.15789473684208</v>
      </c>
      <c r="M6348" s="16">
        <f t="shared" si="299"/>
        <v>1071.7703349282297</v>
      </c>
      <c r="N6348" t="e">
        <f>INDEX(XML!$A$2:$R$782,MATCH(C6348,XML!$D$2:$D$737,0),2)</f>
        <v>#N/A</v>
      </c>
    </row>
    <row r="6349" spans="1:14" ht="45" x14ac:dyDescent="0.2">
      <c r="A6349">
        <v>3222</v>
      </c>
      <c r="C6349" s="15" t="s">
        <v>7827</v>
      </c>
      <c r="D6349" s="15" t="s">
        <v>7828</v>
      </c>
      <c r="E6349">
        <v>800</v>
      </c>
      <c r="F6349">
        <v>1349</v>
      </c>
      <c r="K6349" s="16">
        <f t="shared" si="297"/>
        <v>896</v>
      </c>
      <c r="L6349" s="16">
        <f t="shared" si="298"/>
        <v>943.15789473684208</v>
      </c>
      <c r="M6349" s="16">
        <f t="shared" si="299"/>
        <v>1071.7703349282297</v>
      </c>
      <c r="N6349" t="e">
        <f>INDEX(XML!$A$2:$R$782,MATCH(C6349,XML!$D$2:$D$737,0),2)</f>
        <v>#N/A</v>
      </c>
    </row>
    <row r="6350" spans="1:14" ht="45" x14ac:dyDescent="0.2">
      <c r="A6350">
        <v>16813</v>
      </c>
      <c r="C6350" s="15" t="s">
        <v>7785</v>
      </c>
      <c r="D6350" s="15" t="s">
        <v>7786</v>
      </c>
      <c r="E6350">
        <v>800</v>
      </c>
      <c r="F6350">
        <v>1349</v>
      </c>
      <c r="K6350" s="16">
        <f t="shared" si="297"/>
        <v>896</v>
      </c>
      <c r="L6350" s="16">
        <f t="shared" si="298"/>
        <v>943.15789473684208</v>
      </c>
      <c r="M6350" s="16">
        <f t="shared" si="299"/>
        <v>1071.7703349282297</v>
      </c>
      <c r="N6350" t="e">
        <f>INDEX(XML!$A$2:$R$782,MATCH(C6350,XML!$D$2:$D$737,0),2)</f>
        <v>#N/A</v>
      </c>
    </row>
    <row r="6351" spans="1:14" ht="22.5" customHeight="1" x14ac:dyDescent="0.2">
      <c r="A6351">
        <v>4388</v>
      </c>
      <c r="C6351" s="15" t="s">
        <v>7817</v>
      </c>
      <c r="D6351" s="15" t="s">
        <v>7818</v>
      </c>
      <c r="E6351">
        <v>800</v>
      </c>
      <c r="F6351">
        <v>1349</v>
      </c>
      <c r="K6351" s="16">
        <f t="shared" si="297"/>
        <v>896</v>
      </c>
      <c r="L6351" s="16">
        <f t="shared" si="298"/>
        <v>943.15789473684208</v>
      </c>
      <c r="M6351" s="16">
        <f t="shared" si="299"/>
        <v>1071.7703349282297</v>
      </c>
      <c r="N6351" t="e">
        <f>INDEX(XML!$A$2:$R$782,MATCH(C6351,XML!$D$2:$D$737,0),2)</f>
        <v>#N/A</v>
      </c>
    </row>
    <row r="6352" spans="1:14" ht="45" x14ac:dyDescent="0.2">
      <c r="A6352">
        <v>16823</v>
      </c>
      <c r="C6352" s="15" t="s">
        <v>7797</v>
      </c>
      <c r="D6352" s="15" t="s">
        <v>7798</v>
      </c>
      <c r="E6352">
        <v>800</v>
      </c>
      <c r="F6352">
        <v>1349</v>
      </c>
      <c r="K6352" s="16">
        <f t="shared" si="297"/>
        <v>896</v>
      </c>
      <c r="L6352" s="16">
        <f t="shared" si="298"/>
        <v>943.15789473684208</v>
      </c>
      <c r="M6352" s="16">
        <f t="shared" si="299"/>
        <v>1071.7703349282297</v>
      </c>
      <c r="N6352" t="e">
        <f>INDEX(XML!$A$2:$R$782,MATCH(C6352,XML!$D$2:$D$737,0),2)</f>
        <v>#N/A</v>
      </c>
    </row>
    <row r="6353" spans="1:14" ht="22.5" customHeight="1" x14ac:dyDescent="0.2">
      <c r="A6353">
        <v>4359</v>
      </c>
      <c r="B6353" t="s">
        <v>46523</v>
      </c>
      <c r="C6353" s="15" t="s">
        <v>7815</v>
      </c>
      <c r="D6353" s="15" t="s">
        <v>7816</v>
      </c>
      <c r="E6353">
        <v>800</v>
      </c>
      <c r="F6353">
        <v>1349</v>
      </c>
      <c r="K6353" s="16">
        <f t="shared" si="297"/>
        <v>896</v>
      </c>
      <c r="L6353" s="16">
        <f t="shared" si="298"/>
        <v>943.15789473684208</v>
      </c>
      <c r="M6353" s="16">
        <f t="shared" si="299"/>
        <v>1071.7703349282297</v>
      </c>
      <c r="N6353" t="e">
        <f>INDEX(XML!$A$2:$R$782,MATCH(C6353,XML!$D$2:$D$737,0),2)</f>
        <v>#N/A</v>
      </c>
    </row>
    <row r="6354" spans="1:14" ht="33.75" customHeight="1" x14ac:dyDescent="0.2">
      <c r="A6354">
        <v>3214</v>
      </c>
      <c r="B6354" t="s">
        <v>46524</v>
      </c>
      <c r="C6354" s="15" t="s">
        <v>7819</v>
      </c>
      <c r="D6354" s="15" t="s">
        <v>7820</v>
      </c>
      <c r="E6354">
        <v>800</v>
      </c>
      <c r="F6354">
        <v>1349</v>
      </c>
      <c r="K6354" s="16">
        <f t="shared" si="297"/>
        <v>896</v>
      </c>
      <c r="L6354" s="16">
        <f t="shared" si="298"/>
        <v>943.15789473684208</v>
      </c>
      <c r="M6354" s="16">
        <f t="shared" si="299"/>
        <v>1071.7703349282297</v>
      </c>
      <c r="N6354" t="e">
        <f>INDEX(XML!$A$2:$R$782,MATCH(C6354,XML!$D$2:$D$737,0),2)</f>
        <v>#N/A</v>
      </c>
    </row>
    <row r="6355" spans="1:14" ht="45" x14ac:dyDescent="0.2">
      <c r="A6355">
        <v>20990</v>
      </c>
      <c r="C6355" s="15" t="s">
        <v>7803</v>
      </c>
      <c r="D6355" s="15" t="s">
        <v>7804</v>
      </c>
      <c r="E6355">
        <v>800</v>
      </c>
      <c r="F6355">
        <v>1349</v>
      </c>
      <c r="K6355" s="16">
        <f t="shared" si="297"/>
        <v>896</v>
      </c>
      <c r="L6355" s="16">
        <f t="shared" si="298"/>
        <v>943.15789473684208</v>
      </c>
      <c r="M6355" s="16">
        <f t="shared" si="299"/>
        <v>1071.7703349282297</v>
      </c>
      <c r="N6355" t="e">
        <f>INDEX(XML!$A$2:$R$782,MATCH(C6355,XML!$D$2:$D$737,0),2)</f>
        <v>#N/A</v>
      </c>
    </row>
    <row r="6356" spans="1:14" ht="45" x14ac:dyDescent="0.2">
      <c r="A6356">
        <v>20994</v>
      </c>
      <c r="C6356" s="15" t="s">
        <v>7791</v>
      </c>
      <c r="D6356" s="15" t="s">
        <v>7792</v>
      </c>
      <c r="E6356">
        <v>800</v>
      </c>
      <c r="F6356">
        <v>1349</v>
      </c>
      <c r="K6356" s="16">
        <f t="shared" si="297"/>
        <v>896</v>
      </c>
      <c r="L6356" s="16">
        <f t="shared" si="298"/>
        <v>943.15789473684208</v>
      </c>
      <c r="M6356" s="16">
        <f t="shared" si="299"/>
        <v>1071.7703349282297</v>
      </c>
      <c r="N6356" t="e">
        <f>INDEX(XML!$A$2:$R$782,MATCH(C6356,XML!$D$2:$D$737,0),2)</f>
        <v>#N/A</v>
      </c>
    </row>
    <row r="6357" spans="1:14" ht="45" x14ac:dyDescent="0.2">
      <c r="A6357">
        <v>20781</v>
      </c>
      <c r="C6357" s="15" t="s">
        <v>7799</v>
      </c>
      <c r="D6357" s="15" t="s">
        <v>7800</v>
      </c>
      <c r="E6357">
        <v>800</v>
      </c>
      <c r="F6357">
        <v>1349</v>
      </c>
      <c r="K6357" s="16">
        <f t="shared" si="297"/>
        <v>896</v>
      </c>
      <c r="L6357" s="16">
        <f t="shared" si="298"/>
        <v>943.15789473684208</v>
      </c>
      <c r="M6357" s="16">
        <f t="shared" si="299"/>
        <v>1071.7703349282297</v>
      </c>
      <c r="N6357" t="e">
        <f>INDEX(XML!$A$2:$R$782,MATCH(C6357,XML!$D$2:$D$737,0),2)</f>
        <v>#N/A</v>
      </c>
    </row>
    <row r="6358" spans="1:14" ht="45" x14ac:dyDescent="0.2">
      <c r="A6358">
        <v>4383</v>
      </c>
      <c r="B6358" t="s">
        <v>46525</v>
      </c>
      <c r="C6358" s="15" t="s">
        <v>7811</v>
      </c>
      <c r="D6358" s="15" t="s">
        <v>7812</v>
      </c>
      <c r="E6358">
        <v>800</v>
      </c>
      <c r="F6358">
        <v>1349</v>
      </c>
      <c r="K6358" s="16">
        <f t="shared" si="297"/>
        <v>896</v>
      </c>
      <c r="L6358" s="16">
        <f t="shared" si="298"/>
        <v>943.15789473684208</v>
      </c>
      <c r="M6358" s="16">
        <f t="shared" si="299"/>
        <v>1071.7703349282297</v>
      </c>
      <c r="N6358" t="e">
        <f>INDEX(XML!$A$2:$R$782,MATCH(C6358,XML!$D$2:$D$737,0),2)</f>
        <v>#N/A</v>
      </c>
    </row>
    <row r="6359" spans="1:14" ht="22.5" customHeight="1" x14ac:dyDescent="0.2">
      <c r="A6359">
        <v>17581</v>
      </c>
      <c r="C6359" s="15" t="s">
        <v>7829</v>
      </c>
      <c r="D6359" s="15" t="s">
        <v>7830</v>
      </c>
      <c r="E6359">
        <v>800</v>
      </c>
      <c r="F6359">
        <v>1349</v>
      </c>
      <c r="K6359" s="16">
        <f t="shared" si="297"/>
        <v>896</v>
      </c>
      <c r="L6359" s="16">
        <f t="shared" si="298"/>
        <v>943.15789473684208</v>
      </c>
      <c r="M6359" s="16">
        <f t="shared" si="299"/>
        <v>1071.7703349282297</v>
      </c>
      <c r="N6359" t="e">
        <f>INDEX(XML!$A$2:$R$782,MATCH(C6359,XML!$D$2:$D$737,0),2)</f>
        <v>#N/A</v>
      </c>
    </row>
    <row r="6360" spans="1:14" ht="45" x14ac:dyDescent="0.2">
      <c r="A6360">
        <v>4377</v>
      </c>
      <c r="C6360" s="15" t="s">
        <v>7821</v>
      </c>
      <c r="D6360" s="15" t="s">
        <v>7822</v>
      </c>
      <c r="E6360">
        <v>800</v>
      </c>
      <c r="F6360">
        <v>1349</v>
      </c>
      <c r="K6360" s="16">
        <f t="shared" si="297"/>
        <v>896</v>
      </c>
      <c r="L6360" s="16">
        <f t="shared" si="298"/>
        <v>943.15789473684208</v>
      </c>
      <c r="M6360" s="16">
        <f t="shared" si="299"/>
        <v>1071.7703349282297</v>
      </c>
      <c r="N6360" t="e">
        <f>INDEX(XML!$A$2:$R$782,MATCH(C6360,XML!$D$2:$D$737,0),2)</f>
        <v>#N/A</v>
      </c>
    </row>
    <row r="6361" spans="1:14" ht="45" x14ac:dyDescent="0.2">
      <c r="A6361">
        <v>3218</v>
      </c>
      <c r="B6361" t="s">
        <v>46526</v>
      </c>
      <c r="C6361" s="15" t="s">
        <v>7825</v>
      </c>
      <c r="D6361" s="15" t="s">
        <v>7826</v>
      </c>
      <c r="E6361">
        <v>800</v>
      </c>
      <c r="F6361">
        <v>1349</v>
      </c>
      <c r="K6361" s="16">
        <f t="shared" si="297"/>
        <v>896</v>
      </c>
      <c r="L6361" s="16">
        <f t="shared" si="298"/>
        <v>943.15789473684208</v>
      </c>
      <c r="M6361" s="16">
        <f t="shared" si="299"/>
        <v>1071.7703349282297</v>
      </c>
      <c r="N6361" t="e">
        <f>INDEX(XML!$A$2:$R$782,MATCH(C6361,XML!$D$2:$D$737,0),2)</f>
        <v>#N/A</v>
      </c>
    </row>
    <row r="6362" spans="1:14" ht="45" x14ac:dyDescent="0.2">
      <c r="A6362">
        <v>16808</v>
      </c>
      <c r="B6362" t="s">
        <v>46527</v>
      </c>
      <c r="C6362" s="15" t="s">
        <v>7831</v>
      </c>
      <c r="D6362" s="15" t="s">
        <v>7832</v>
      </c>
      <c r="E6362">
        <v>800</v>
      </c>
      <c r="F6362">
        <v>1349</v>
      </c>
      <c r="K6362" s="16">
        <f t="shared" si="297"/>
        <v>896</v>
      </c>
      <c r="L6362" s="16">
        <f t="shared" si="298"/>
        <v>943.15789473684208</v>
      </c>
      <c r="M6362" s="16">
        <f t="shared" si="299"/>
        <v>1071.7703349282297</v>
      </c>
      <c r="N6362" t="e">
        <f>INDEX(XML!$A$2:$R$782,MATCH(C6362,XML!$D$2:$D$737,0),2)</f>
        <v>#N/A</v>
      </c>
    </row>
    <row r="6363" spans="1:14" ht="22.5" customHeight="1" x14ac:dyDescent="0.2">
      <c r="A6363">
        <v>16826</v>
      </c>
      <c r="C6363" s="15" t="s">
        <v>7809</v>
      </c>
      <c r="D6363" s="15" t="s">
        <v>7810</v>
      </c>
      <c r="E6363">
        <v>800</v>
      </c>
      <c r="F6363">
        <v>1349</v>
      </c>
      <c r="K6363" s="16">
        <f t="shared" si="297"/>
        <v>896</v>
      </c>
      <c r="L6363" s="16">
        <f t="shared" si="298"/>
        <v>943.15789473684208</v>
      </c>
      <c r="M6363" s="16">
        <f t="shared" si="299"/>
        <v>1071.7703349282297</v>
      </c>
      <c r="N6363" t="e">
        <f>INDEX(XML!$A$2:$R$782,MATCH(C6363,XML!$D$2:$D$737,0),2)</f>
        <v>#N/A</v>
      </c>
    </row>
    <row r="6364" spans="1:14" ht="15.75" x14ac:dyDescent="0.25">
      <c r="A6364" s="184" t="s">
        <v>7835</v>
      </c>
      <c r="B6364" s="184"/>
      <c r="C6364" s="185"/>
      <c r="D6364" s="185"/>
      <c r="E6364" s="184"/>
      <c r="F6364" s="184"/>
      <c r="G6364" s="184"/>
      <c r="H6364" s="184"/>
      <c r="I6364" s="184"/>
      <c r="J6364" s="184"/>
      <c r="K6364" s="16">
        <f t="shared" si="297"/>
        <v>0</v>
      </c>
      <c r="L6364" s="16">
        <f t="shared" si="298"/>
        <v>0</v>
      </c>
      <c r="M6364" s="16">
        <f t="shared" si="299"/>
        <v>0</v>
      </c>
      <c r="N6364" t="e">
        <f>INDEX(XML!$A$2:$R$782,MATCH(C6364,XML!$D$2:$D$737,0),2)</f>
        <v>#N/A</v>
      </c>
    </row>
    <row r="6365" spans="1:14" ht="22.5" customHeight="1" x14ac:dyDescent="0.2">
      <c r="A6365">
        <v>16821</v>
      </c>
      <c r="C6365" s="15" t="s">
        <v>7878</v>
      </c>
      <c r="D6365" s="15" t="s">
        <v>7879</v>
      </c>
      <c r="E6365">
        <v>790</v>
      </c>
      <c r="F6365">
        <v>2100</v>
      </c>
      <c r="K6365" s="16">
        <f t="shared" si="297"/>
        <v>884.8</v>
      </c>
      <c r="L6365" s="16">
        <f t="shared" si="298"/>
        <v>931.36842105263156</v>
      </c>
      <c r="M6365" s="16">
        <f t="shared" si="299"/>
        <v>1058.3732057416269</v>
      </c>
      <c r="N6365" t="e">
        <f>INDEX(XML!$A$2:$R$782,MATCH(C6365,XML!$D$2:$D$737,0),2)</f>
        <v>#N/A</v>
      </c>
    </row>
    <row r="6366" spans="1:14" ht="56.25" x14ac:dyDescent="0.2">
      <c r="A6366">
        <v>28969</v>
      </c>
      <c r="C6366" s="15" t="s">
        <v>7916</v>
      </c>
      <c r="D6366" s="15" t="s">
        <v>7917</v>
      </c>
      <c r="E6366">
        <v>1000</v>
      </c>
      <c r="F6366">
        <v>1501</v>
      </c>
      <c r="H6366">
        <v>7</v>
      </c>
      <c r="K6366" s="16">
        <f t="shared" si="297"/>
        <v>1120</v>
      </c>
      <c r="L6366" s="16">
        <f t="shared" si="298"/>
        <v>1178.9473684210527</v>
      </c>
      <c r="M6366" s="16">
        <f t="shared" si="299"/>
        <v>1339.7129186602872</v>
      </c>
      <c r="N6366" t="e">
        <f>INDEX(XML!$A$2:$R$782,MATCH(C6366,XML!$D$2:$D$737,0),2)</f>
        <v>#N/A</v>
      </c>
    </row>
    <row r="6367" spans="1:14" ht="56.25" x14ac:dyDescent="0.2">
      <c r="A6367">
        <v>16970</v>
      </c>
      <c r="C6367" s="15" t="s">
        <v>7874</v>
      </c>
      <c r="D6367" s="15" t="s">
        <v>7875</v>
      </c>
      <c r="E6367">
        <v>950</v>
      </c>
      <c r="F6367">
        <v>1650</v>
      </c>
      <c r="K6367" s="16">
        <f t="shared" si="297"/>
        <v>1064</v>
      </c>
      <c r="L6367" s="16">
        <f t="shared" si="298"/>
        <v>1120</v>
      </c>
      <c r="M6367" s="16">
        <f t="shared" si="299"/>
        <v>1272.7272727272727</v>
      </c>
      <c r="N6367" t="e">
        <f>INDEX(XML!$A$2:$R$782,MATCH(C6367,XML!$D$2:$D$737,0),2)</f>
        <v>#N/A</v>
      </c>
    </row>
    <row r="6368" spans="1:14" ht="56.25" x14ac:dyDescent="0.2">
      <c r="A6368">
        <v>16969</v>
      </c>
      <c r="C6368" s="15" t="s">
        <v>7872</v>
      </c>
      <c r="D6368" s="15" t="s">
        <v>7873</v>
      </c>
      <c r="E6368">
        <v>950</v>
      </c>
      <c r="F6368">
        <v>1650</v>
      </c>
      <c r="K6368" s="16">
        <f t="shared" si="297"/>
        <v>1064</v>
      </c>
      <c r="L6368" s="16">
        <f t="shared" si="298"/>
        <v>1120</v>
      </c>
      <c r="M6368" s="16">
        <f t="shared" si="299"/>
        <v>1272.7272727272727</v>
      </c>
      <c r="N6368" t="e">
        <f>INDEX(XML!$A$2:$R$782,MATCH(C6368,XML!$D$2:$D$737,0),2)</f>
        <v>#N/A</v>
      </c>
    </row>
    <row r="6369" spans="1:14" ht="56.25" x14ac:dyDescent="0.2">
      <c r="A6369">
        <v>16968</v>
      </c>
      <c r="C6369" s="15" t="s">
        <v>7870</v>
      </c>
      <c r="D6369" s="15" t="s">
        <v>7871</v>
      </c>
      <c r="E6369">
        <v>950</v>
      </c>
      <c r="F6369">
        <v>1650</v>
      </c>
      <c r="K6369" s="16">
        <f t="shared" si="297"/>
        <v>1064</v>
      </c>
      <c r="L6369" s="16">
        <f t="shared" si="298"/>
        <v>1120</v>
      </c>
      <c r="M6369" s="16">
        <f t="shared" si="299"/>
        <v>1272.7272727272727</v>
      </c>
      <c r="N6369" t="e">
        <f>INDEX(XML!$A$2:$R$782,MATCH(C6369,XML!$D$2:$D$737,0),2)</f>
        <v>#N/A</v>
      </c>
    </row>
    <row r="6370" spans="1:14" ht="56.25" x14ac:dyDescent="0.2">
      <c r="A6370">
        <v>16967</v>
      </c>
      <c r="C6370" s="15" t="s">
        <v>7868</v>
      </c>
      <c r="D6370" s="15" t="s">
        <v>7869</v>
      </c>
      <c r="E6370">
        <v>950</v>
      </c>
      <c r="F6370">
        <v>1650</v>
      </c>
      <c r="K6370" s="16">
        <f t="shared" si="297"/>
        <v>1064</v>
      </c>
      <c r="L6370" s="16">
        <f t="shared" si="298"/>
        <v>1120</v>
      </c>
      <c r="M6370" s="16">
        <f t="shared" si="299"/>
        <v>1272.7272727272727</v>
      </c>
      <c r="N6370" t="e">
        <f>INDEX(XML!$A$2:$R$782,MATCH(C6370,XML!$D$2:$D$737,0),2)</f>
        <v>#N/A</v>
      </c>
    </row>
    <row r="6371" spans="1:14" ht="33.75" customHeight="1" x14ac:dyDescent="0.2">
      <c r="A6371">
        <v>16954</v>
      </c>
      <c r="C6371" s="15" t="s">
        <v>7848</v>
      </c>
      <c r="D6371" s="15" t="s">
        <v>7849</v>
      </c>
      <c r="E6371">
        <v>900</v>
      </c>
      <c r="F6371">
        <v>1500</v>
      </c>
      <c r="K6371" s="16">
        <f t="shared" si="297"/>
        <v>1008</v>
      </c>
      <c r="L6371" s="16">
        <f t="shared" si="298"/>
        <v>1061.0526315789473</v>
      </c>
      <c r="M6371" s="16">
        <f t="shared" si="299"/>
        <v>1205.7416267942583</v>
      </c>
      <c r="N6371" t="e">
        <f>INDEX(XML!$A$2:$R$782,MATCH(C6371,XML!$D$2:$D$737,0),2)</f>
        <v>#N/A</v>
      </c>
    </row>
    <row r="6372" spans="1:14" ht="33.75" customHeight="1" x14ac:dyDescent="0.2">
      <c r="A6372">
        <v>16960</v>
      </c>
      <c r="C6372" s="15" t="s">
        <v>7836</v>
      </c>
      <c r="D6372" s="15" t="s">
        <v>7837</v>
      </c>
      <c r="E6372">
        <v>900</v>
      </c>
      <c r="F6372">
        <v>1500</v>
      </c>
      <c r="K6372" s="16">
        <f t="shared" si="297"/>
        <v>1008</v>
      </c>
      <c r="L6372" s="16">
        <f t="shared" si="298"/>
        <v>1061.0526315789473</v>
      </c>
      <c r="M6372" s="16">
        <f t="shared" si="299"/>
        <v>1205.7416267942583</v>
      </c>
      <c r="N6372" t="e">
        <f>INDEX(XML!$A$2:$R$782,MATCH(C6372,XML!$D$2:$D$737,0),2)</f>
        <v>#N/A</v>
      </c>
    </row>
    <row r="6373" spans="1:14" ht="56.25" x14ac:dyDescent="0.2">
      <c r="A6373">
        <v>16948</v>
      </c>
      <c r="C6373" s="15" t="s">
        <v>7912</v>
      </c>
      <c r="D6373" s="15" t="s">
        <v>7913</v>
      </c>
      <c r="E6373">
        <v>795</v>
      </c>
      <c r="F6373">
        <v>1260</v>
      </c>
      <c r="K6373" s="16">
        <f t="shared" si="297"/>
        <v>890.4</v>
      </c>
      <c r="L6373" s="16">
        <f t="shared" si="298"/>
        <v>937.26315789473688</v>
      </c>
      <c r="M6373" s="16">
        <f t="shared" si="299"/>
        <v>1065.0717703349283</v>
      </c>
      <c r="N6373" t="e">
        <f>INDEX(XML!$A$2:$R$782,MATCH(C6373,XML!$D$2:$D$737,0),2)</f>
        <v>#N/A</v>
      </c>
    </row>
    <row r="6374" spans="1:14" ht="22.5" customHeight="1" x14ac:dyDescent="0.2">
      <c r="A6374">
        <v>16953</v>
      </c>
      <c r="C6374" s="15" t="s">
        <v>7846</v>
      </c>
      <c r="D6374" s="15" t="s">
        <v>7847</v>
      </c>
      <c r="E6374">
        <v>900</v>
      </c>
      <c r="F6374">
        <v>1500</v>
      </c>
      <c r="K6374" s="16">
        <f t="shared" si="297"/>
        <v>1008</v>
      </c>
      <c r="L6374" s="16">
        <f t="shared" si="298"/>
        <v>1061.0526315789473</v>
      </c>
      <c r="M6374" s="16">
        <f t="shared" si="299"/>
        <v>1205.7416267942583</v>
      </c>
      <c r="N6374" t="e">
        <f>INDEX(XML!$A$2:$R$782,MATCH(C6374,XML!$D$2:$D$737,0),2)</f>
        <v>#N/A</v>
      </c>
    </row>
    <row r="6375" spans="1:14" ht="56.25" x14ac:dyDescent="0.2">
      <c r="A6375">
        <v>16811</v>
      </c>
      <c r="C6375" s="15" t="s">
        <v>7876</v>
      </c>
      <c r="D6375" s="15" t="s">
        <v>7877</v>
      </c>
      <c r="E6375">
        <v>795</v>
      </c>
      <c r="F6375">
        <v>1260</v>
      </c>
      <c r="K6375" s="16">
        <f t="shared" si="297"/>
        <v>890.4</v>
      </c>
      <c r="L6375" s="16">
        <f t="shared" si="298"/>
        <v>937.26315789473688</v>
      </c>
      <c r="M6375" s="16">
        <f t="shared" si="299"/>
        <v>1065.0717703349283</v>
      </c>
      <c r="N6375" t="e">
        <f>INDEX(XML!$A$2:$R$782,MATCH(C6375,XML!$D$2:$D$737,0),2)</f>
        <v>#N/A</v>
      </c>
    </row>
    <row r="6376" spans="1:14" ht="56.25" x14ac:dyDescent="0.2">
      <c r="A6376">
        <v>16966</v>
      </c>
      <c r="C6376" s="15" t="s">
        <v>7866</v>
      </c>
      <c r="D6376" s="15" t="s">
        <v>7867</v>
      </c>
      <c r="E6376">
        <v>950</v>
      </c>
      <c r="F6376">
        <v>1650</v>
      </c>
      <c r="K6376" s="16">
        <f t="shared" si="297"/>
        <v>1064</v>
      </c>
      <c r="L6376" s="16">
        <f t="shared" si="298"/>
        <v>1120</v>
      </c>
      <c r="M6376" s="16">
        <f t="shared" si="299"/>
        <v>1272.7272727272727</v>
      </c>
      <c r="N6376" t="e">
        <f>INDEX(XML!$A$2:$R$782,MATCH(C6376,XML!$D$2:$D$737,0),2)</f>
        <v>#N/A</v>
      </c>
    </row>
    <row r="6377" spans="1:14" ht="56.25" x14ac:dyDescent="0.2">
      <c r="A6377">
        <v>16961</v>
      </c>
      <c r="C6377" s="15" t="s">
        <v>7858</v>
      </c>
      <c r="D6377" s="15" t="s">
        <v>7859</v>
      </c>
      <c r="E6377">
        <v>950</v>
      </c>
      <c r="F6377">
        <v>1650</v>
      </c>
      <c r="K6377" s="16">
        <f t="shared" si="297"/>
        <v>1064</v>
      </c>
      <c r="L6377" s="16">
        <f t="shared" si="298"/>
        <v>1120</v>
      </c>
      <c r="M6377" s="16">
        <f t="shared" si="299"/>
        <v>1272.7272727272727</v>
      </c>
      <c r="N6377" t="e">
        <f>INDEX(XML!$A$2:$R$782,MATCH(C6377,XML!$D$2:$D$737,0),2)</f>
        <v>#N/A</v>
      </c>
    </row>
    <row r="6378" spans="1:14" ht="56.25" x14ac:dyDescent="0.2">
      <c r="A6378">
        <v>16959</v>
      </c>
      <c r="C6378" s="15" t="s">
        <v>7854</v>
      </c>
      <c r="D6378" s="15" t="s">
        <v>7855</v>
      </c>
      <c r="E6378">
        <v>900</v>
      </c>
      <c r="F6378">
        <v>1500</v>
      </c>
      <c r="K6378" s="16">
        <f t="shared" si="297"/>
        <v>1008</v>
      </c>
      <c r="L6378" s="16">
        <f t="shared" si="298"/>
        <v>1061.0526315789473</v>
      </c>
      <c r="M6378" s="16">
        <f t="shared" si="299"/>
        <v>1205.7416267942583</v>
      </c>
      <c r="N6378" t="e">
        <f>INDEX(XML!$A$2:$R$782,MATCH(C6378,XML!$D$2:$D$737,0),2)</f>
        <v>#N/A</v>
      </c>
    </row>
    <row r="6379" spans="1:14" ht="33.75" customHeight="1" x14ac:dyDescent="0.2">
      <c r="A6379">
        <v>16956</v>
      </c>
      <c r="C6379" s="15" t="s">
        <v>7852</v>
      </c>
      <c r="D6379" s="15" t="s">
        <v>7853</v>
      </c>
      <c r="E6379">
        <v>900</v>
      </c>
      <c r="F6379">
        <v>1500</v>
      </c>
      <c r="K6379" s="16">
        <f t="shared" si="297"/>
        <v>1008</v>
      </c>
      <c r="L6379" s="16">
        <f t="shared" si="298"/>
        <v>1061.0526315789473</v>
      </c>
      <c r="M6379" s="16">
        <f t="shared" si="299"/>
        <v>1205.7416267942583</v>
      </c>
      <c r="N6379" t="e">
        <f>INDEX(XML!$A$2:$R$782,MATCH(C6379,XML!$D$2:$D$737,0),2)</f>
        <v>#N/A</v>
      </c>
    </row>
    <row r="6380" spans="1:14" ht="56.25" x14ac:dyDescent="0.2">
      <c r="A6380">
        <v>16946</v>
      </c>
      <c r="C6380" s="15" t="s">
        <v>7914</v>
      </c>
      <c r="D6380" s="15" t="s">
        <v>7915</v>
      </c>
      <c r="E6380">
        <v>795</v>
      </c>
      <c r="F6380">
        <v>1260</v>
      </c>
      <c r="K6380" s="16">
        <f t="shared" si="297"/>
        <v>890.4</v>
      </c>
      <c r="L6380" s="16">
        <f t="shared" si="298"/>
        <v>937.26315789473688</v>
      </c>
      <c r="M6380" s="16">
        <f t="shared" si="299"/>
        <v>1065.0717703349283</v>
      </c>
      <c r="N6380" t="e">
        <f>INDEX(XML!$A$2:$R$782,MATCH(C6380,XML!$D$2:$D$737,0),2)</f>
        <v>#N/A</v>
      </c>
    </row>
    <row r="6381" spans="1:14" ht="56.25" x14ac:dyDescent="0.2">
      <c r="A6381">
        <v>16943</v>
      </c>
      <c r="C6381" s="15" t="s">
        <v>7904</v>
      </c>
      <c r="D6381" s="15" t="s">
        <v>7905</v>
      </c>
      <c r="E6381">
        <v>795</v>
      </c>
      <c r="F6381">
        <v>1260</v>
      </c>
      <c r="K6381" s="16">
        <f t="shared" si="297"/>
        <v>890.4</v>
      </c>
      <c r="L6381" s="16">
        <f t="shared" si="298"/>
        <v>937.26315789473688</v>
      </c>
      <c r="M6381" s="16">
        <f t="shared" si="299"/>
        <v>1065.0717703349283</v>
      </c>
      <c r="N6381" t="e">
        <f>INDEX(XML!$A$2:$R$782,MATCH(C6381,XML!$D$2:$D$737,0),2)</f>
        <v>#N/A</v>
      </c>
    </row>
    <row r="6382" spans="1:14" ht="56.25" x14ac:dyDescent="0.2">
      <c r="A6382">
        <v>16945</v>
      </c>
      <c r="C6382" s="15" t="s">
        <v>7908</v>
      </c>
      <c r="D6382" s="15" t="s">
        <v>7909</v>
      </c>
      <c r="E6382">
        <v>795</v>
      </c>
      <c r="F6382">
        <v>1260</v>
      </c>
      <c r="K6382" s="16">
        <f t="shared" si="297"/>
        <v>890.4</v>
      </c>
      <c r="L6382" s="16">
        <f t="shared" si="298"/>
        <v>937.26315789473688</v>
      </c>
      <c r="M6382" s="16">
        <f t="shared" si="299"/>
        <v>1065.0717703349283</v>
      </c>
      <c r="N6382" t="e">
        <f>INDEX(XML!$A$2:$R$782,MATCH(C6382,XML!$D$2:$D$737,0),2)</f>
        <v>#N/A</v>
      </c>
    </row>
    <row r="6383" spans="1:14" ht="56.25" x14ac:dyDescent="0.2">
      <c r="A6383">
        <v>16820</v>
      </c>
      <c r="C6383" s="15" t="s">
        <v>7896</v>
      </c>
      <c r="D6383" s="15" t="s">
        <v>7897</v>
      </c>
      <c r="E6383">
        <v>790</v>
      </c>
      <c r="F6383">
        <v>2100</v>
      </c>
      <c r="K6383" s="16">
        <f t="shared" si="297"/>
        <v>884.8</v>
      </c>
      <c r="L6383" s="16">
        <f t="shared" si="298"/>
        <v>931.36842105263156</v>
      </c>
      <c r="M6383" s="16">
        <f t="shared" si="299"/>
        <v>1058.3732057416269</v>
      </c>
      <c r="N6383" t="e">
        <f>INDEX(XML!$A$2:$R$782,MATCH(C6383,XML!$D$2:$D$737,0),2)</f>
        <v>#N/A</v>
      </c>
    </row>
    <row r="6384" spans="1:14" ht="56.25" x14ac:dyDescent="0.2">
      <c r="A6384">
        <v>16816</v>
      </c>
      <c r="C6384" s="15" t="s">
        <v>7886</v>
      </c>
      <c r="D6384" s="15" t="s">
        <v>7887</v>
      </c>
      <c r="E6384">
        <v>790</v>
      </c>
      <c r="F6384">
        <v>2100</v>
      </c>
      <c r="K6384" s="16">
        <f t="shared" si="297"/>
        <v>884.8</v>
      </c>
      <c r="L6384" s="16">
        <f t="shared" si="298"/>
        <v>931.36842105263156</v>
      </c>
      <c r="M6384" s="16">
        <f t="shared" si="299"/>
        <v>1058.3732057416269</v>
      </c>
      <c r="N6384" t="e">
        <f>INDEX(XML!$A$2:$R$782,MATCH(C6384,XML!$D$2:$D$737,0),2)</f>
        <v>#N/A</v>
      </c>
    </row>
    <row r="6385" spans="1:14" ht="56.25" x14ac:dyDescent="0.2">
      <c r="A6385">
        <v>16807</v>
      </c>
      <c r="C6385" s="15" t="s">
        <v>7898</v>
      </c>
      <c r="D6385" s="15" t="s">
        <v>7899</v>
      </c>
      <c r="E6385">
        <v>790</v>
      </c>
      <c r="F6385">
        <v>2100</v>
      </c>
      <c r="K6385" s="16">
        <f t="shared" si="297"/>
        <v>884.8</v>
      </c>
      <c r="L6385" s="16">
        <f t="shared" si="298"/>
        <v>931.36842105263156</v>
      </c>
      <c r="M6385" s="16">
        <f t="shared" si="299"/>
        <v>1058.3732057416269</v>
      </c>
      <c r="N6385" t="e">
        <f>INDEX(XML!$A$2:$R$782,MATCH(C6385,XML!$D$2:$D$737,0),2)</f>
        <v>#N/A</v>
      </c>
    </row>
    <row r="6386" spans="1:14" ht="33.75" customHeight="1" x14ac:dyDescent="0.2">
      <c r="A6386">
        <v>16964</v>
      </c>
      <c r="C6386" s="15" t="s">
        <v>7864</v>
      </c>
      <c r="D6386" s="15" t="s">
        <v>7865</v>
      </c>
      <c r="E6386">
        <v>950</v>
      </c>
      <c r="F6386">
        <v>1650</v>
      </c>
      <c r="K6386" s="16">
        <f t="shared" si="297"/>
        <v>1064</v>
      </c>
      <c r="L6386" s="16">
        <f t="shared" si="298"/>
        <v>1120</v>
      </c>
      <c r="M6386" s="16">
        <f t="shared" si="299"/>
        <v>1272.7272727272727</v>
      </c>
      <c r="N6386" t="e">
        <f>INDEX(XML!$A$2:$R$782,MATCH(C6386,XML!$D$2:$D$737,0),2)</f>
        <v>#N/A</v>
      </c>
    </row>
    <row r="6387" spans="1:14" ht="56.25" x14ac:dyDescent="0.2">
      <c r="A6387">
        <v>16951</v>
      </c>
      <c r="C6387" s="15" t="s">
        <v>7842</v>
      </c>
      <c r="D6387" s="15" t="s">
        <v>7843</v>
      </c>
      <c r="E6387">
        <v>900</v>
      </c>
      <c r="F6387">
        <v>1500</v>
      </c>
      <c r="K6387" s="16">
        <f t="shared" si="297"/>
        <v>1008</v>
      </c>
      <c r="L6387" s="16">
        <f t="shared" si="298"/>
        <v>1061.0526315789473</v>
      </c>
      <c r="M6387" s="16">
        <f t="shared" si="299"/>
        <v>1205.7416267942583</v>
      </c>
      <c r="N6387" t="e">
        <f>INDEX(XML!$A$2:$R$782,MATCH(C6387,XML!$D$2:$D$737,0),2)</f>
        <v>#N/A</v>
      </c>
    </row>
    <row r="6388" spans="1:14" ht="56.25" x14ac:dyDescent="0.2">
      <c r="A6388">
        <v>16947</v>
      </c>
      <c r="C6388" s="15" t="s">
        <v>7838</v>
      </c>
      <c r="D6388" s="15" t="s">
        <v>7839</v>
      </c>
      <c r="E6388">
        <v>795</v>
      </c>
      <c r="F6388">
        <v>1260</v>
      </c>
      <c r="K6388" s="16">
        <f t="shared" si="297"/>
        <v>890.4</v>
      </c>
      <c r="L6388" s="16">
        <f t="shared" si="298"/>
        <v>937.26315789473688</v>
      </c>
      <c r="M6388" s="16">
        <f t="shared" si="299"/>
        <v>1065.0717703349283</v>
      </c>
      <c r="N6388" t="e">
        <f>INDEX(XML!$A$2:$R$782,MATCH(C6388,XML!$D$2:$D$737,0),2)</f>
        <v>#N/A</v>
      </c>
    </row>
    <row r="6389" spans="1:14" ht="56.25" x14ac:dyDescent="0.2">
      <c r="A6389">
        <v>16962</v>
      </c>
      <c r="C6389" s="15" t="s">
        <v>7860</v>
      </c>
      <c r="D6389" s="15" t="s">
        <v>7861</v>
      </c>
      <c r="E6389">
        <v>950</v>
      </c>
      <c r="F6389">
        <v>1650</v>
      </c>
      <c r="K6389" s="16">
        <f t="shared" si="297"/>
        <v>1064</v>
      </c>
      <c r="L6389" s="16">
        <f t="shared" si="298"/>
        <v>1120</v>
      </c>
      <c r="M6389" s="16">
        <f t="shared" si="299"/>
        <v>1272.7272727272727</v>
      </c>
      <c r="N6389" t="e">
        <f>INDEX(XML!$A$2:$R$782,MATCH(C6389,XML!$D$2:$D$737,0),2)</f>
        <v>#N/A</v>
      </c>
    </row>
    <row r="6390" spans="1:14" ht="56.25" x14ac:dyDescent="0.2">
      <c r="A6390">
        <v>16810</v>
      </c>
      <c r="C6390" s="15" t="s">
        <v>7910</v>
      </c>
      <c r="D6390" s="15" t="s">
        <v>7911</v>
      </c>
      <c r="E6390">
        <v>795</v>
      </c>
      <c r="F6390">
        <v>1260</v>
      </c>
      <c r="K6390" s="16">
        <f t="shared" si="297"/>
        <v>890.4</v>
      </c>
      <c r="L6390" s="16">
        <f t="shared" si="298"/>
        <v>937.26315789473688</v>
      </c>
      <c r="M6390" s="16">
        <f t="shared" si="299"/>
        <v>1065.0717703349283</v>
      </c>
      <c r="N6390" t="e">
        <f>INDEX(XML!$A$2:$R$782,MATCH(C6390,XML!$D$2:$D$737,0),2)</f>
        <v>#N/A</v>
      </c>
    </row>
    <row r="6391" spans="1:14" ht="56.25" x14ac:dyDescent="0.2">
      <c r="A6391">
        <v>16941</v>
      </c>
      <c r="C6391" s="15" t="s">
        <v>7894</v>
      </c>
      <c r="D6391" s="15" t="s">
        <v>7895</v>
      </c>
      <c r="E6391">
        <v>790</v>
      </c>
      <c r="F6391">
        <v>2100</v>
      </c>
      <c r="K6391" s="16">
        <f t="shared" si="297"/>
        <v>884.8</v>
      </c>
      <c r="L6391" s="16">
        <f t="shared" si="298"/>
        <v>931.36842105263156</v>
      </c>
      <c r="M6391" s="16">
        <f t="shared" si="299"/>
        <v>1058.3732057416269</v>
      </c>
      <c r="N6391" t="e">
        <f>INDEX(XML!$A$2:$R$782,MATCH(C6391,XML!$D$2:$D$737,0),2)</f>
        <v>#N/A</v>
      </c>
    </row>
    <row r="6392" spans="1:14" ht="56.25" x14ac:dyDescent="0.2">
      <c r="A6392">
        <v>16957</v>
      </c>
      <c r="C6392" s="15" t="s">
        <v>7884</v>
      </c>
      <c r="D6392" s="15" t="s">
        <v>7885</v>
      </c>
      <c r="E6392">
        <v>900</v>
      </c>
      <c r="F6392">
        <v>1350</v>
      </c>
      <c r="K6392" s="16">
        <f t="shared" si="297"/>
        <v>1008</v>
      </c>
      <c r="L6392" s="16">
        <f t="shared" si="298"/>
        <v>1061.0526315789473</v>
      </c>
      <c r="M6392" s="16">
        <f t="shared" si="299"/>
        <v>1205.7416267942583</v>
      </c>
      <c r="N6392" t="e">
        <f>INDEX(XML!$A$2:$R$782,MATCH(C6392,XML!$D$2:$D$737,0),2)</f>
        <v>#N/A</v>
      </c>
    </row>
    <row r="6393" spans="1:14" ht="56.25" x14ac:dyDescent="0.2">
      <c r="A6393">
        <v>16952</v>
      </c>
      <c r="C6393" s="15" t="s">
        <v>7844</v>
      </c>
      <c r="D6393" s="15" t="s">
        <v>7845</v>
      </c>
      <c r="E6393">
        <v>900</v>
      </c>
      <c r="F6393">
        <v>1500</v>
      </c>
      <c r="K6393" s="16">
        <f t="shared" si="297"/>
        <v>1008</v>
      </c>
      <c r="L6393" s="16">
        <f t="shared" si="298"/>
        <v>1061.0526315789473</v>
      </c>
      <c r="M6393" s="16">
        <f t="shared" si="299"/>
        <v>1205.7416267942583</v>
      </c>
      <c r="N6393" t="e">
        <f>INDEX(XML!$A$2:$R$782,MATCH(C6393,XML!$D$2:$D$737,0),2)</f>
        <v>#N/A</v>
      </c>
    </row>
    <row r="6394" spans="1:14" ht="56.25" x14ac:dyDescent="0.2">
      <c r="A6394">
        <v>16940</v>
      </c>
      <c r="C6394" s="15" t="s">
        <v>7890</v>
      </c>
      <c r="D6394" s="15" t="s">
        <v>7891</v>
      </c>
      <c r="E6394">
        <v>790</v>
      </c>
      <c r="F6394">
        <v>2100</v>
      </c>
      <c r="K6394" s="16">
        <f t="shared" si="297"/>
        <v>884.8</v>
      </c>
      <c r="L6394" s="16">
        <f t="shared" si="298"/>
        <v>931.36842105263156</v>
      </c>
      <c r="M6394" s="16">
        <f t="shared" si="299"/>
        <v>1058.3732057416269</v>
      </c>
      <c r="N6394" t="e">
        <f>INDEX(XML!$A$2:$R$782,MATCH(C6394,XML!$D$2:$D$737,0),2)</f>
        <v>#N/A</v>
      </c>
    </row>
    <row r="6395" spans="1:14" ht="56.25" x14ac:dyDescent="0.2">
      <c r="A6395">
        <v>16817</v>
      </c>
      <c r="C6395" s="15" t="s">
        <v>7888</v>
      </c>
      <c r="D6395" s="15" t="s">
        <v>7889</v>
      </c>
      <c r="E6395">
        <v>790</v>
      </c>
      <c r="F6395">
        <v>2100</v>
      </c>
      <c r="K6395" s="16">
        <f t="shared" si="297"/>
        <v>884.8</v>
      </c>
      <c r="L6395" s="16">
        <f t="shared" si="298"/>
        <v>931.36842105263156</v>
      </c>
      <c r="M6395" s="16">
        <f t="shared" si="299"/>
        <v>1058.3732057416269</v>
      </c>
      <c r="N6395" t="e">
        <f>INDEX(XML!$A$2:$R$782,MATCH(C6395,XML!$D$2:$D$737,0),2)</f>
        <v>#N/A</v>
      </c>
    </row>
    <row r="6396" spans="1:14" ht="56.25" x14ac:dyDescent="0.2">
      <c r="A6396">
        <v>16965</v>
      </c>
      <c r="C6396" s="15" t="s">
        <v>7880</v>
      </c>
      <c r="D6396" s="15" t="s">
        <v>7881</v>
      </c>
      <c r="E6396">
        <v>950</v>
      </c>
      <c r="F6396">
        <v>1650</v>
      </c>
      <c r="K6396" s="16">
        <f t="shared" si="297"/>
        <v>1064</v>
      </c>
      <c r="L6396" s="16">
        <f t="shared" si="298"/>
        <v>1120</v>
      </c>
      <c r="M6396" s="16">
        <f t="shared" si="299"/>
        <v>1272.7272727272727</v>
      </c>
      <c r="N6396" t="e">
        <f>INDEX(XML!$A$2:$R$782,MATCH(C6396,XML!$D$2:$D$737,0),2)</f>
        <v>#N/A</v>
      </c>
    </row>
    <row r="6397" spans="1:14" ht="56.25" x14ac:dyDescent="0.2">
      <c r="A6397">
        <v>16910</v>
      </c>
      <c r="C6397" s="15" t="s">
        <v>7892</v>
      </c>
      <c r="D6397" s="15" t="s">
        <v>7893</v>
      </c>
      <c r="E6397">
        <v>790</v>
      </c>
      <c r="F6397">
        <v>2100</v>
      </c>
      <c r="K6397" s="16">
        <f t="shared" si="297"/>
        <v>884.8</v>
      </c>
      <c r="L6397" s="16">
        <f t="shared" si="298"/>
        <v>931.36842105263156</v>
      </c>
      <c r="M6397" s="16">
        <f t="shared" si="299"/>
        <v>1058.3732057416269</v>
      </c>
      <c r="N6397" t="e">
        <f>INDEX(XML!$A$2:$R$782,MATCH(C6397,XML!$D$2:$D$737,0),2)</f>
        <v>#N/A</v>
      </c>
    </row>
    <row r="6398" spans="1:14" ht="56.25" x14ac:dyDescent="0.2">
      <c r="A6398">
        <v>16942</v>
      </c>
      <c r="C6398" s="15" t="s">
        <v>7902</v>
      </c>
      <c r="D6398" s="15" t="s">
        <v>7903</v>
      </c>
      <c r="E6398">
        <v>795</v>
      </c>
      <c r="F6398">
        <v>1260</v>
      </c>
      <c r="K6398" s="16">
        <f t="shared" si="297"/>
        <v>890.4</v>
      </c>
      <c r="L6398" s="16">
        <f t="shared" si="298"/>
        <v>937.26315789473688</v>
      </c>
      <c r="M6398" s="16">
        <f t="shared" si="299"/>
        <v>1065.0717703349283</v>
      </c>
      <c r="N6398" t="e">
        <f>INDEX(XML!$A$2:$R$782,MATCH(C6398,XML!$D$2:$D$737,0),2)</f>
        <v>#N/A</v>
      </c>
    </row>
    <row r="6399" spans="1:14" ht="56.25" x14ac:dyDescent="0.2">
      <c r="A6399">
        <v>16809</v>
      </c>
      <c r="C6399" s="15" t="s">
        <v>7900</v>
      </c>
      <c r="D6399" s="15" t="s">
        <v>7901</v>
      </c>
      <c r="E6399">
        <v>790</v>
      </c>
      <c r="F6399">
        <v>2100</v>
      </c>
      <c r="K6399" s="16">
        <f t="shared" si="297"/>
        <v>884.8</v>
      </c>
      <c r="L6399" s="16">
        <f t="shared" si="298"/>
        <v>931.36842105263156</v>
      </c>
      <c r="M6399" s="16">
        <f t="shared" si="299"/>
        <v>1058.3732057416269</v>
      </c>
      <c r="N6399" t="e">
        <f>INDEX(XML!$A$2:$R$782,MATCH(C6399,XML!$D$2:$D$737,0),2)</f>
        <v>#N/A</v>
      </c>
    </row>
    <row r="6400" spans="1:14" ht="56.25" x14ac:dyDescent="0.2">
      <c r="A6400">
        <v>16958</v>
      </c>
      <c r="C6400" s="15" t="s">
        <v>7882</v>
      </c>
      <c r="D6400" s="15" t="s">
        <v>7883</v>
      </c>
      <c r="E6400">
        <v>900</v>
      </c>
      <c r="F6400">
        <v>1500</v>
      </c>
      <c r="K6400" s="16">
        <f t="shared" si="297"/>
        <v>1008</v>
      </c>
      <c r="L6400" s="16">
        <f t="shared" si="298"/>
        <v>1061.0526315789473</v>
      </c>
      <c r="M6400" s="16">
        <f t="shared" si="299"/>
        <v>1205.7416267942583</v>
      </c>
      <c r="N6400" t="e">
        <f>INDEX(XML!$A$2:$R$782,MATCH(C6400,XML!$D$2:$D$737,0),2)</f>
        <v>#N/A</v>
      </c>
    </row>
    <row r="6401" spans="1:14" ht="56.25" x14ac:dyDescent="0.2">
      <c r="A6401">
        <v>16949</v>
      </c>
      <c r="C6401" s="15" t="s">
        <v>7840</v>
      </c>
      <c r="D6401" s="15" t="s">
        <v>7841</v>
      </c>
      <c r="E6401">
        <v>795</v>
      </c>
      <c r="F6401">
        <v>1260</v>
      </c>
      <c r="K6401" s="16">
        <f t="shared" si="297"/>
        <v>890.4</v>
      </c>
      <c r="L6401" s="16">
        <f t="shared" si="298"/>
        <v>937.26315789473688</v>
      </c>
      <c r="M6401" s="16">
        <f t="shared" si="299"/>
        <v>1065.0717703349283</v>
      </c>
      <c r="N6401" t="e">
        <f>INDEX(XML!$A$2:$R$782,MATCH(C6401,XML!$D$2:$D$737,0),2)</f>
        <v>#N/A</v>
      </c>
    </row>
    <row r="6402" spans="1:14" ht="56.25" x14ac:dyDescent="0.2">
      <c r="A6402">
        <v>16963</v>
      </c>
      <c r="C6402" s="15" t="s">
        <v>7862</v>
      </c>
      <c r="D6402" s="15" t="s">
        <v>7863</v>
      </c>
      <c r="E6402">
        <v>950</v>
      </c>
      <c r="F6402">
        <v>1650</v>
      </c>
      <c r="K6402" s="16">
        <f t="shared" si="297"/>
        <v>1064</v>
      </c>
      <c r="L6402" s="16">
        <f t="shared" si="298"/>
        <v>1120</v>
      </c>
      <c r="M6402" s="16">
        <f t="shared" si="299"/>
        <v>1272.7272727272727</v>
      </c>
      <c r="N6402" t="e">
        <f>INDEX(XML!$A$2:$R$782,MATCH(C6402,XML!$D$2:$D$737,0),2)</f>
        <v>#N/A</v>
      </c>
    </row>
    <row r="6403" spans="1:14" ht="56.25" x14ac:dyDescent="0.2">
      <c r="A6403">
        <v>16944</v>
      </c>
      <c r="C6403" s="15" t="s">
        <v>7906</v>
      </c>
      <c r="D6403" s="15" t="s">
        <v>7907</v>
      </c>
      <c r="E6403">
        <v>795</v>
      </c>
      <c r="F6403">
        <v>1260</v>
      </c>
      <c r="K6403" s="16">
        <f t="shared" si="297"/>
        <v>890.4</v>
      </c>
      <c r="L6403" s="16">
        <f t="shared" si="298"/>
        <v>937.26315789473688</v>
      </c>
      <c r="M6403" s="16">
        <f t="shared" si="299"/>
        <v>1065.0717703349283</v>
      </c>
      <c r="N6403" t="e">
        <f>INDEX(XML!$A$2:$R$782,MATCH(C6403,XML!$D$2:$D$737,0),2)</f>
        <v>#N/A</v>
      </c>
    </row>
    <row r="6404" spans="1:14" ht="22.5" customHeight="1" x14ac:dyDescent="0.2">
      <c r="A6404">
        <v>16955</v>
      </c>
      <c r="C6404" s="15" t="s">
        <v>7850</v>
      </c>
      <c r="D6404" s="15" t="s">
        <v>7851</v>
      </c>
      <c r="E6404">
        <v>900</v>
      </c>
      <c r="F6404">
        <v>1500</v>
      </c>
      <c r="K6404" s="16">
        <f t="shared" si="297"/>
        <v>1008</v>
      </c>
      <c r="L6404" s="16">
        <f t="shared" si="298"/>
        <v>1061.0526315789473</v>
      </c>
      <c r="M6404" s="16">
        <f t="shared" si="299"/>
        <v>1205.7416267942583</v>
      </c>
      <c r="N6404" t="e">
        <f>INDEX(XML!$A$2:$R$782,MATCH(C6404,XML!$D$2:$D$737,0),2)</f>
        <v>#N/A</v>
      </c>
    </row>
    <row r="6405" spans="1:14" ht="56.25" x14ac:dyDescent="0.2">
      <c r="A6405">
        <v>16819</v>
      </c>
      <c r="C6405" s="15" t="s">
        <v>7856</v>
      </c>
      <c r="D6405" s="15" t="s">
        <v>7857</v>
      </c>
      <c r="E6405">
        <v>790</v>
      </c>
      <c r="F6405">
        <v>2100</v>
      </c>
      <c r="K6405" s="16">
        <f t="shared" ref="K6405:K6468" si="300">IF(E6405&gt;49999,E6405+E6405*0.07,IF(E6405&lt;=49999,E6405+E6405*0.12))</f>
        <v>884.8</v>
      </c>
      <c r="L6405" s="16">
        <f t="shared" ref="L6405:L6468" si="301">K6405*100/95</f>
        <v>931.36842105263156</v>
      </c>
      <c r="M6405" s="16">
        <f t="shared" ref="M6405:M6468" si="302">IF(COUNTIF(C6405,"*Dahua*"),F6405-10,L6405*100/88)</f>
        <v>1058.3732057416269</v>
      </c>
      <c r="N6405" t="e">
        <f>INDEX(XML!$A$2:$R$782,MATCH(C6405,XML!$D$2:$D$737,0),2)</f>
        <v>#N/A</v>
      </c>
    </row>
    <row r="6406" spans="1:14" ht="15.75" x14ac:dyDescent="0.25">
      <c r="A6406" s="184" t="s">
        <v>7918</v>
      </c>
      <c r="B6406" s="184"/>
      <c r="C6406" s="185"/>
      <c r="D6406" s="185"/>
      <c r="E6406" s="184"/>
      <c r="F6406" s="184"/>
      <c r="G6406" s="184"/>
      <c r="H6406" s="184"/>
      <c r="I6406" s="184"/>
      <c r="J6406" s="184"/>
      <c r="K6406" s="16">
        <f t="shared" si="300"/>
        <v>0</v>
      </c>
      <c r="L6406" s="16">
        <f t="shared" si="301"/>
        <v>0</v>
      </c>
      <c r="M6406" s="16">
        <f t="shared" si="302"/>
        <v>0</v>
      </c>
      <c r="N6406" t="e">
        <f>INDEX(XML!$A$2:$R$782,MATCH(C6406,XML!$D$2:$D$737,0),2)</f>
        <v>#N/A</v>
      </c>
    </row>
    <row r="6407" spans="1:14" ht="45" x14ac:dyDescent="0.2">
      <c r="A6407">
        <v>16839</v>
      </c>
      <c r="C6407" s="15" t="s">
        <v>7941</v>
      </c>
      <c r="D6407" s="15" t="s">
        <v>7942</v>
      </c>
      <c r="E6407">
        <v>1300</v>
      </c>
      <c r="F6407">
        <v>2100</v>
      </c>
      <c r="K6407" s="16">
        <f t="shared" si="300"/>
        <v>1456</v>
      </c>
      <c r="L6407" s="16">
        <f t="shared" si="301"/>
        <v>1532.6315789473683</v>
      </c>
      <c r="M6407" s="16">
        <f t="shared" si="302"/>
        <v>1741.6267942583729</v>
      </c>
      <c r="N6407" t="e">
        <f>INDEX(XML!$A$2:$R$782,MATCH(C6407,XML!$D$2:$D$737,0),2)</f>
        <v>#N/A</v>
      </c>
    </row>
    <row r="6408" spans="1:14" ht="45" x14ac:dyDescent="0.2">
      <c r="A6408">
        <v>17588</v>
      </c>
      <c r="C6408" s="15" t="s">
        <v>7959</v>
      </c>
      <c r="D6408" s="15" t="s">
        <v>7960</v>
      </c>
      <c r="E6408">
        <v>1300</v>
      </c>
      <c r="F6408">
        <v>2100</v>
      </c>
      <c r="K6408" s="16">
        <f t="shared" si="300"/>
        <v>1456</v>
      </c>
      <c r="L6408" s="16">
        <f t="shared" si="301"/>
        <v>1532.6315789473683</v>
      </c>
      <c r="M6408" s="16">
        <f t="shared" si="302"/>
        <v>1741.6267942583729</v>
      </c>
      <c r="N6408" t="e">
        <f>INDEX(XML!$A$2:$R$782,MATCH(C6408,XML!$D$2:$D$737,0),2)</f>
        <v>#N/A</v>
      </c>
    </row>
    <row r="6409" spans="1:14" ht="45" x14ac:dyDescent="0.2">
      <c r="A6409">
        <v>22892</v>
      </c>
      <c r="C6409" s="15" t="s">
        <v>7929</v>
      </c>
      <c r="D6409" s="15" t="s">
        <v>7930</v>
      </c>
      <c r="E6409">
        <v>1300</v>
      </c>
      <c r="F6409">
        <v>2100</v>
      </c>
      <c r="K6409" s="16">
        <f t="shared" si="300"/>
        <v>1456</v>
      </c>
      <c r="L6409" s="16">
        <f t="shared" si="301"/>
        <v>1532.6315789473683</v>
      </c>
      <c r="M6409" s="16">
        <f t="shared" si="302"/>
        <v>1741.6267942583729</v>
      </c>
      <c r="N6409" t="e">
        <f>INDEX(XML!$A$2:$R$782,MATCH(C6409,XML!$D$2:$D$737,0),2)</f>
        <v>#N/A</v>
      </c>
    </row>
    <row r="6410" spans="1:14" ht="45" x14ac:dyDescent="0.2">
      <c r="A6410">
        <v>12357</v>
      </c>
      <c r="C6410" s="15" t="s">
        <v>7963</v>
      </c>
      <c r="D6410" s="15" t="s">
        <v>7964</v>
      </c>
      <c r="E6410">
        <v>1540</v>
      </c>
      <c r="F6410">
        <v>2310</v>
      </c>
      <c r="H6410" t="s">
        <v>746</v>
      </c>
      <c r="K6410" s="16">
        <f t="shared" si="300"/>
        <v>1724.8</v>
      </c>
      <c r="L6410" s="16">
        <f t="shared" si="301"/>
        <v>1815.578947368421</v>
      </c>
      <c r="M6410" s="16">
        <f t="shared" si="302"/>
        <v>2063.1578947368421</v>
      </c>
      <c r="N6410" t="e">
        <f>INDEX(XML!$A$2:$R$782,MATCH(C6410,XML!$D$2:$D$737,0),2)</f>
        <v>#N/A</v>
      </c>
    </row>
    <row r="6411" spans="1:14" ht="33.75" customHeight="1" x14ac:dyDescent="0.2">
      <c r="A6411">
        <v>16841</v>
      </c>
      <c r="C6411" s="15" t="s">
        <v>7945</v>
      </c>
      <c r="D6411" s="15" t="s">
        <v>7946</v>
      </c>
      <c r="E6411">
        <v>1300</v>
      </c>
      <c r="F6411">
        <v>2100</v>
      </c>
      <c r="K6411" s="16">
        <f t="shared" si="300"/>
        <v>1456</v>
      </c>
      <c r="L6411" s="16">
        <f t="shared" si="301"/>
        <v>1532.6315789473683</v>
      </c>
      <c r="M6411" s="16">
        <f t="shared" si="302"/>
        <v>1741.6267942583729</v>
      </c>
      <c r="N6411" t="e">
        <f>INDEX(XML!$A$2:$R$782,MATCH(C6411,XML!$D$2:$D$737,0),2)</f>
        <v>#N/A</v>
      </c>
    </row>
    <row r="6412" spans="1:14" ht="45" customHeight="1" x14ac:dyDescent="0.2">
      <c r="A6412">
        <v>16844</v>
      </c>
      <c r="C6412" s="15" t="s">
        <v>7955</v>
      </c>
      <c r="D6412" s="15" t="s">
        <v>7956</v>
      </c>
      <c r="E6412">
        <v>1300</v>
      </c>
      <c r="F6412">
        <v>2100</v>
      </c>
      <c r="K6412" s="16">
        <f t="shared" si="300"/>
        <v>1456</v>
      </c>
      <c r="L6412" s="16">
        <f t="shared" si="301"/>
        <v>1532.6315789473683</v>
      </c>
      <c r="M6412" s="16">
        <f t="shared" si="302"/>
        <v>1741.6267942583729</v>
      </c>
      <c r="N6412" t="e">
        <f>INDEX(XML!$A$2:$R$782,MATCH(C6412,XML!$D$2:$D$737,0),2)</f>
        <v>#N/A</v>
      </c>
    </row>
    <row r="6413" spans="1:14" ht="45" customHeight="1" x14ac:dyDescent="0.2">
      <c r="A6413">
        <v>20992</v>
      </c>
      <c r="C6413" s="15" t="s">
        <v>7921</v>
      </c>
      <c r="D6413" s="15" t="s">
        <v>7922</v>
      </c>
      <c r="E6413">
        <v>1300</v>
      </c>
      <c r="F6413">
        <v>2100</v>
      </c>
      <c r="K6413" s="16">
        <f t="shared" si="300"/>
        <v>1456</v>
      </c>
      <c r="L6413" s="16">
        <f t="shared" si="301"/>
        <v>1532.6315789473683</v>
      </c>
      <c r="M6413" s="16">
        <f t="shared" si="302"/>
        <v>1741.6267942583729</v>
      </c>
      <c r="N6413" t="e">
        <f>INDEX(XML!$A$2:$R$782,MATCH(C6413,XML!$D$2:$D$737,0),2)</f>
        <v>#N/A</v>
      </c>
    </row>
    <row r="6414" spans="1:14" ht="33.75" customHeight="1" x14ac:dyDescent="0.2">
      <c r="A6414">
        <v>12375</v>
      </c>
      <c r="C6414" s="15" t="s">
        <v>7931</v>
      </c>
      <c r="D6414" s="15" t="s">
        <v>7932</v>
      </c>
      <c r="E6414">
        <v>1300</v>
      </c>
      <c r="F6414">
        <v>2100</v>
      </c>
      <c r="K6414" s="16">
        <f t="shared" si="300"/>
        <v>1456</v>
      </c>
      <c r="L6414" s="16">
        <f t="shared" si="301"/>
        <v>1532.6315789473683</v>
      </c>
      <c r="M6414" s="16">
        <f t="shared" si="302"/>
        <v>1741.6267942583729</v>
      </c>
      <c r="N6414" t="e">
        <f>INDEX(XML!$A$2:$R$782,MATCH(C6414,XML!$D$2:$D$737,0),2)</f>
        <v>#N/A</v>
      </c>
    </row>
    <row r="6415" spans="1:14" ht="33.75" customHeight="1" x14ac:dyDescent="0.2">
      <c r="A6415">
        <v>16830</v>
      </c>
      <c r="C6415" s="15" t="s">
        <v>7923</v>
      </c>
      <c r="D6415" s="15" t="s">
        <v>7924</v>
      </c>
      <c r="E6415">
        <v>1300</v>
      </c>
      <c r="F6415">
        <v>2100</v>
      </c>
      <c r="K6415" s="16">
        <f t="shared" si="300"/>
        <v>1456</v>
      </c>
      <c r="L6415" s="16">
        <f t="shared" si="301"/>
        <v>1532.6315789473683</v>
      </c>
      <c r="M6415" s="16">
        <f t="shared" si="302"/>
        <v>1741.6267942583729</v>
      </c>
      <c r="N6415" t="e">
        <f>INDEX(XML!$A$2:$R$782,MATCH(C6415,XML!$D$2:$D$737,0),2)</f>
        <v>#N/A</v>
      </c>
    </row>
    <row r="6416" spans="1:14" ht="45" x14ac:dyDescent="0.2">
      <c r="A6416">
        <v>12371</v>
      </c>
      <c r="C6416" s="15" t="s">
        <v>7933</v>
      </c>
      <c r="D6416" s="15" t="s">
        <v>7934</v>
      </c>
      <c r="E6416">
        <v>1300</v>
      </c>
      <c r="F6416">
        <v>2100</v>
      </c>
      <c r="K6416" s="16">
        <f t="shared" si="300"/>
        <v>1456</v>
      </c>
      <c r="L6416" s="16">
        <f t="shared" si="301"/>
        <v>1532.6315789473683</v>
      </c>
      <c r="M6416" s="16">
        <f t="shared" si="302"/>
        <v>1741.6267942583729</v>
      </c>
      <c r="N6416" t="e">
        <f>INDEX(XML!$A$2:$R$782,MATCH(C6416,XML!$D$2:$D$737,0),2)</f>
        <v>#N/A</v>
      </c>
    </row>
    <row r="6417" spans="1:14" ht="33.75" customHeight="1" x14ac:dyDescent="0.2">
      <c r="A6417">
        <v>12351</v>
      </c>
      <c r="B6417" t="s">
        <v>46528</v>
      </c>
      <c r="C6417" s="15" t="s">
        <v>7935</v>
      </c>
      <c r="D6417" s="15" t="s">
        <v>7936</v>
      </c>
      <c r="E6417">
        <v>1300</v>
      </c>
      <c r="F6417">
        <v>2100</v>
      </c>
      <c r="K6417" s="16">
        <f t="shared" si="300"/>
        <v>1456</v>
      </c>
      <c r="L6417" s="16">
        <f t="shared" si="301"/>
        <v>1532.6315789473683</v>
      </c>
      <c r="M6417" s="16">
        <f t="shared" si="302"/>
        <v>1741.6267942583729</v>
      </c>
      <c r="N6417" t="e">
        <f>INDEX(XML!$A$2:$R$782,MATCH(C6417,XML!$D$2:$D$737,0),2)</f>
        <v>#N/A</v>
      </c>
    </row>
    <row r="6418" spans="1:14" ht="33.75" customHeight="1" x14ac:dyDescent="0.2">
      <c r="A6418">
        <v>12347</v>
      </c>
      <c r="C6418" s="15" t="s">
        <v>7947</v>
      </c>
      <c r="D6418" s="15" t="s">
        <v>7948</v>
      </c>
      <c r="E6418">
        <v>1300</v>
      </c>
      <c r="F6418">
        <v>2100</v>
      </c>
      <c r="K6418" s="16">
        <f t="shared" si="300"/>
        <v>1456</v>
      </c>
      <c r="L6418" s="16">
        <f t="shared" si="301"/>
        <v>1532.6315789473683</v>
      </c>
      <c r="M6418" s="16">
        <f t="shared" si="302"/>
        <v>1741.6267942583729</v>
      </c>
      <c r="N6418" t="e">
        <f>INDEX(XML!$A$2:$R$782,MATCH(C6418,XML!$D$2:$D$737,0),2)</f>
        <v>#N/A</v>
      </c>
    </row>
    <row r="6419" spans="1:14" ht="33.75" customHeight="1" x14ac:dyDescent="0.2">
      <c r="A6419">
        <v>16829</v>
      </c>
      <c r="C6419" s="15" t="s">
        <v>7925</v>
      </c>
      <c r="D6419" s="15" t="s">
        <v>7926</v>
      </c>
      <c r="E6419">
        <v>1300</v>
      </c>
      <c r="F6419">
        <v>2100</v>
      </c>
      <c r="K6419" s="16">
        <f t="shared" si="300"/>
        <v>1456</v>
      </c>
      <c r="L6419" s="16">
        <f t="shared" si="301"/>
        <v>1532.6315789473683</v>
      </c>
      <c r="M6419" s="16">
        <f t="shared" si="302"/>
        <v>1741.6267942583729</v>
      </c>
      <c r="N6419" t="e">
        <f>INDEX(XML!$A$2:$R$782,MATCH(C6419,XML!$D$2:$D$737,0),2)</f>
        <v>#N/A</v>
      </c>
    </row>
    <row r="6420" spans="1:14" ht="45" x14ac:dyDescent="0.2">
      <c r="A6420">
        <v>12355</v>
      </c>
      <c r="C6420" s="15" t="s">
        <v>7951</v>
      </c>
      <c r="D6420" s="15" t="s">
        <v>7952</v>
      </c>
      <c r="E6420">
        <v>1300</v>
      </c>
      <c r="F6420">
        <v>2100</v>
      </c>
      <c r="K6420" s="16">
        <f t="shared" si="300"/>
        <v>1456</v>
      </c>
      <c r="L6420" s="16">
        <f t="shared" si="301"/>
        <v>1532.6315789473683</v>
      </c>
      <c r="M6420" s="16">
        <f t="shared" si="302"/>
        <v>1741.6267942583729</v>
      </c>
      <c r="N6420" t="e">
        <f>INDEX(XML!$A$2:$R$782,MATCH(C6420,XML!$D$2:$D$737,0),2)</f>
        <v>#N/A</v>
      </c>
    </row>
    <row r="6421" spans="1:14" ht="22.5" customHeight="1" x14ac:dyDescent="0.2">
      <c r="A6421">
        <v>12383</v>
      </c>
      <c r="C6421" s="15" t="s">
        <v>7949</v>
      </c>
      <c r="D6421" s="15" t="s">
        <v>7950</v>
      </c>
      <c r="E6421">
        <v>1300</v>
      </c>
      <c r="F6421">
        <v>2100</v>
      </c>
      <c r="K6421" s="16">
        <f t="shared" si="300"/>
        <v>1456</v>
      </c>
      <c r="L6421" s="16">
        <f t="shared" si="301"/>
        <v>1532.6315789473683</v>
      </c>
      <c r="M6421" s="16">
        <f t="shared" si="302"/>
        <v>1741.6267942583729</v>
      </c>
      <c r="N6421" t="e">
        <f>INDEX(XML!$A$2:$R$782,MATCH(C6421,XML!$D$2:$D$737,0),2)</f>
        <v>#N/A</v>
      </c>
    </row>
    <row r="6422" spans="1:14" ht="22.5" customHeight="1" x14ac:dyDescent="0.2">
      <c r="A6422">
        <v>16828</v>
      </c>
      <c r="C6422" s="15" t="s">
        <v>7927</v>
      </c>
      <c r="D6422" s="15" t="s">
        <v>7928</v>
      </c>
      <c r="E6422">
        <v>1300</v>
      </c>
      <c r="F6422">
        <v>2100</v>
      </c>
      <c r="K6422" s="16">
        <f t="shared" si="300"/>
        <v>1456</v>
      </c>
      <c r="L6422" s="16">
        <f t="shared" si="301"/>
        <v>1532.6315789473683</v>
      </c>
      <c r="M6422" s="16">
        <f t="shared" si="302"/>
        <v>1741.6267942583729</v>
      </c>
      <c r="N6422" t="e">
        <f>INDEX(XML!$A$2:$R$782,MATCH(C6422,XML!$D$2:$D$737,0),2)</f>
        <v>#N/A</v>
      </c>
    </row>
    <row r="6423" spans="1:14" ht="22.5" customHeight="1" x14ac:dyDescent="0.2">
      <c r="A6423">
        <v>16838</v>
      </c>
      <c r="C6423" s="15" t="s">
        <v>7943</v>
      </c>
      <c r="D6423" s="15" t="s">
        <v>7944</v>
      </c>
      <c r="E6423">
        <v>1300</v>
      </c>
      <c r="F6423">
        <v>2100</v>
      </c>
      <c r="K6423" s="16">
        <f t="shared" si="300"/>
        <v>1456</v>
      </c>
      <c r="L6423" s="16">
        <f t="shared" si="301"/>
        <v>1532.6315789473683</v>
      </c>
      <c r="M6423" s="16">
        <f t="shared" si="302"/>
        <v>1741.6267942583729</v>
      </c>
      <c r="N6423" t="e">
        <f>INDEX(XML!$A$2:$R$782,MATCH(C6423,XML!$D$2:$D$737,0),2)</f>
        <v>#N/A</v>
      </c>
    </row>
    <row r="6424" spans="1:14" ht="45" x14ac:dyDescent="0.2">
      <c r="A6424">
        <v>12359</v>
      </c>
      <c r="B6424" t="s">
        <v>46529</v>
      </c>
      <c r="C6424" s="15" t="s">
        <v>7937</v>
      </c>
      <c r="D6424" s="15" t="s">
        <v>7938</v>
      </c>
      <c r="E6424">
        <v>1300</v>
      </c>
      <c r="F6424">
        <v>2100</v>
      </c>
      <c r="K6424" s="16">
        <f t="shared" si="300"/>
        <v>1456</v>
      </c>
      <c r="L6424" s="16">
        <f t="shared" si="301"/>
        <v>1532.6315789473683</v>
      </c>
      <c r="M6424" s="16">
        <f t="shared" si="302"/>
        <v>1741.6267942583729</v>
      </c>
      <c r="N6424" t="e">
        <f>INDEX(XML!$A$2:$R$782,MATCH(C6424,XML!$D$2:$D$737,0),2)</f>
        <v>#N/A</v>
      </c>
    </row>
    <row r="6425" spans="1:14" ht="45" x14ac:dyDescent="0.2">
      <c r="A6425">
        <v>12343</v>
      </c>
      <c r="C6425" s="15" t="s">
        <v>7939</v>
      </c>
      <c r="D6425" s="15" t="s">
        <v>7940</v>
      </c>
      <c r="E6425">
        <v>1300</v>
      </c>
      <c r="F6425">
        <v>2100</v>
      </c>
      <c r="K6425" s="16">
        <f t="shared" si="300"/>
        <v>1456</v>
      </c>
      <c r="L6425" s="16">
        <f t="shared" si="301"/>
        <v>1532.6315789473683</v>
      </c>
      <c r="M6425" s="16">
        <f t="shared" si="302"/>
        <v>1741.6267942583729</v>
      </c>
      <c r="N6425" t="e">
        <f>INDEX(XML!$A$2:$R$782,MATCH(C6425,XML!$D$2:$D$737,0),2)</f>
        <v>#N/A</v>
      </c>
    </row>
    <row r="6426" spans="1:14" ht="33.75" customHeight="1" x14ac:dyDescent="0.2">
      <c r="A6426">
        <v>12363</v>
      </c>
      <c r="C6426" s="15" t="s">
        <v>7957</v>
      </c>
      <c r="D6426" s="15" t="s">
        <v>7958</v>
      </c>
      <c r="E6426">
        <v>1300</v>
      </c>
      <c r="F6426">
        <v>2100</v>
      </c>
      <c r="K6426" s="16">
        <f t="shared" si="300"/>
        <v>1456</v>
      </c>
      <c r="L6426" s="16">
        <f t="shared" si="301"/>
        <v>1532.6315789473683</v>
      </c>
      <c r="M6426" s="16">
        <f t="shared" si="302"/>
        <v>1741.6267942583729</v>
      </c>
      <c r="N6426" t="e">
        <f>INDEX(XML!$A$2:$R$782,MATCH(C6426,XML!$D$2:$D$737,0),2)</f>
        <v>#N/A</v>
      </c>
    </row>
    <row r="6427" spans="1:14" ht="45" x14ac:dyDescent="0.2">
      <c r="A6427">
        <v>16834</v>
      </c>
      <c r="C6427" s="15" t="s">
        <v>7953</v>
      </c>
      <c r="D6427" s="15" t="s">
        <v>7954</v>
      </c>
      <c r="E6427">
        <v>1300</v>
      </c>
      <c r="F6427">
        <v>2100</v>
      </c>
      <c r="K6427" s="16">
        <f t="shared" si="300"/>
        <v>1456</v>
      </c>
      <c r="L6427" s="16">
        <f t="shared" si="301"/>
        <v>1532.6315789473683</v>
      </c>
      <c r="M6427" s="16">
        <f t="shared" si="302"/>
        <v>1741.6267942583729</v>
      </c>
      <c r="N6427" t="e">
        <f>INDEX(XML!$A$2:$R$782,MATCH(C6427,XML!$D$2:$D$737,0),2)</f>
        <v>#N/A</v>
      </c>
    </row>
    <row r="6428" spans="1:14" ht="45" x14ac:dyDescent="0.2">
      <c r="A6428">
        <v>16835</v>
      </c>
      <c r="C6428" s="15" t="s">
        <v>7919</v>
      </c>
      <c r="D6428" s="15" t="s">
        <v>7920</v>
      </c>
      <c r="E6428">
        <v>1300</v>
      </c>
      <c r="F6428">
        <v>2100</v>
      </c>
      <c r="K6428" s="16">
        <f t="shared" si="300"/>
        <v>1456</v>
      </c>
      <c r="L6428" s="16">
        <f t="shared" si="301"/>
        <v>1532.6315789473683</v>
      </c>
      <c r="M6428" s="16">
        <f t="shared" si="302"/>
        <v>1741.6267942583729</v>
      </c>
      <c r="N6428" t="e">
        <f>INDEX(XML!$A$2:$R$782,MATCH(C6428,XML!$D$2:$D$737,0),2)</f>
        <v>#N/A</v>
      </c>
    </row>
    <row r="6429" spans="1:14" ht="45" x14ac:dyDescent="0.2">
      <c r="A6429">
        <v>16840</v>
      </c>
      <c r="C6429" s="15" t="s">
        <v>42677</v>
      </c>
      <c r="D6429" s="15" t="s">
        <v>42678</v>
      </c>
      <c r="E6429">
        <v>1300</v>
      </c>
      <c r="F6429">
        <v>2100</v>
      </c>
      <c r="K6429" s="16">
        <f t="shared" si="300"/>
        <v>1456</v>
      </c>
      <c r="L6429" s="16">
        <f t="shared" si="301"/>
        <v>1532.6315789473683</v>
      </c>
      <c r="M6429" s="16">
        <f t="shared" si="302"/>
        <v>1741.6267942583729</v>
      </c>
      <c r="N6429" t="e">
        <f>INDEX(XML!$A$2:$R$782,MATCH(C6429,XML!$D$2:$D$737,0),2)</f>
        <v>#N/A</v>
      </c>
    </row>
    <row r="6430" spans="1:14" ht="45" x14ac:dyDescent="0.2">
      <c r="A6430">
        <v>17731</v>
      </c>
      <c r="C6430" s="15" t="s">
        <v>42679</v>
      </c>
      <c r="D6430" s="15" t="s">
        <v>42680</v>
      </c>
      <c r="E6430">
        <v>1300</v>
      </c>
      <c r="F6430">
        <v>2100</v>
      </c>
      <c r="K6430" s="16">
        <f t="shared" si="300"/>
        <v>1456</v>
      </c>
      <c r="L6430" s="16">
        <f t="shared" si="301"/>
        <v>1532.6315789473683</v>
      </c>
      <c r="M6430" s="16">
        <f t="shared" si="302"/>
        <v>1741.6267942583729</v>
      </c>
      <c r="N6430" t="e">
        <f>INDEX(XML!$A$2:$R$782,MATCH(C6430,XML!$D$2:$D$737,0),2)</f>
        <v>#N/A</v>
      </c>
    </row>
    <row r="6431" spans="1:14" ht="45" x14ac:dyDescent="0.2">
      <c r="A6431">
        <v>17587</v>
      </c>
      <c r="C6431" s="15" t="s">
        <v>42681</v>
      </c>
      <c r="D6431" s="15" t="s">
        <v>42682</v>
      </c>
      <c r="E6431">
        <v>1300</v>
      </c>
      <c r="F6431">
        <v>2100</v>
      </c>
      <c r="K6431" s="16">
        <f t="shared" si="300"/>
        <v>1456</v>
      </c>
      <c r="L6431" s="16">
        <f t="shared" si="301"/>
        <v>1532.6315789473683</v>
      </c>
      <c r="M6431" s="16">
        <f t="shared" si="302"/>
        <v>1741.6267942583729</v>
      </c>
      <c r="N6431" t="e">
        <f>INDEX(XML!$A$2:$R$782,MATCH(C6431,XML!$D$2:$D$737,0),2)</f>
        <v>#N/A</v>
      </c>
    </row>
    <row r="6432" spans="1:14" ht="45" x14ac:dyDescent="0.2">
      <c r="A6432">
        <v>12356</v>
      </c>
      <c r="C6432" s="15" t="s">
        <v>7961</v>
      </c>
      <c r="D6432" s="15" t="s">
        <v>7962</v>
      </c>
      <c r="E6432">
        <v>1420</v>
      </c>
      <c r="F6432">
        <v>2130</v>
      </c>
      <c r="H6432">
        <v>21</v>
      </c>
      <c r="K6432" s="16">
        <f t="shared" si="300"/>
        <v>1590.4</v>
      </c>
      <c r="L6432" s="16">
        <f t="shared" si="301"/>
        <v>1674.1052631578948</v>
      </c>
      <c r="M6432" s="16">
        <f t="shared" si="302"/>
        <v>1902.3923444976076</v>
      </c>
      <c r="N6432" t="e">
        <f>INDEX(XML!$A$2:$R$782,MATCH(C6432,XML!$D$2:$D$737,0),2)</f>
        <v>#N/A</v>
      </c>
    </row>
    <row r="6433" spans="1:14" ht="15.75" x14ac:dyDescent="0.25">
      <c r="A6433" s="184" t="s">
        <v>7965</v>
      </c>
      <c r="B6433" s="184"/>
      <c r="C6433" s="185"/>
      <c r="D6433" s="185"/>
      <c r="E6433" s="184"/>
      <c r="F6433" s="184"/>
      <c r="G6433" s="184"/>
      <c r="H6433" s="184"/>
      <c r="I6433" s="184"/>
      <c r="J6433" s="184"/>
      <c r="K6433" s="16">
        <f t="shared" si="300"/>
        <v>0</v>
      </c>
      <c r="L6433" s="16">
        <f t="shared" si="301"/>
        <v>0</v>
      </c>
      <c r="M6433" s="16">
        <f t="shared" si="302"/>
        <v>0</v>
      </c>
      <c r="N6433" t="e">
        <f>INDEX(XML!$A$2:$R$782,MATCH(C6433,XML!$D$2:$D$737,0),2)</f>
        <v>#N/A</v>
      </c>
    </row>
    <row r="6434" spans="1:14" ht="56.25" x14ac:dyDescent="0.2">
      <c r="A6434">
        <v>16903</v>
      </c>
      <c r="C6434" s="15" t="s">
        <v>8018</v>
      </c>
      <c r="D6434" s="15" t="s">
        <v>8019</v>
      </c>
      <c r="E6434">
        <v>1500</v>
      </c>
      <c r="F6434">
        <v>2550</v>
      </c>
      <c r="K6434" s="16">
        <f t="shared" si="300"/>
        <v>1680</v>
      </c>
      <c r="L6434" s="16">
        <f t="shared" si="301"/>
        <v>1768.421052631579</v>
      </c>
      <c r="M6434" s="16">
        <f t="shared" si="302"/>
        <v>2009.5693779904307</v>
      </c>
      <c r="N6434" t="e">
        <f>INDEX(XML!$A$2:$R$782,MATCH(C6434,XML!$D$2:$D$737,0),2)</f>
        <v>#N/A</v>
      </c>
    </row>
    <row r="6435" spans="1:14" ht="56.25" x14ac:dyDescent="0.2">
      <c r="A6435">
        <v>16886</v>
      </c>
      <c r="C6435" s="15" t="s">
        <v>8024</v>
      </c>
      <c r="D6435" s="15" t="s">
        <v>8025</v>
      </c>
      <c r="E6435">
        <v>1350</v>
      </c>
      <c r="F6435">
        <v>2250</v>
      </c>
      <c r="K6435" s="16">
        <f t="shared" si="300"/>
        <v>1512</v>
      </c>
      <c r="L6435" s="16">
        <f t="shared" si="301"/>
        <v>1591.578947368421</v>
      </c>
      <c r="M6435" s="16">
        <f t="shared" si="302"/>
        <v>1808.6124401913876</v>
      </c>
      <c r="N6435" t="e">
        <f>INDEX(XML!$A$2:$R$782,MATCH(C6435,XML!$D$2:$D$737,0),2)</f>
        <v>#N/A</v>
      </c>
    </row>
    <row r="6436" spans="1:14" ht="56.25" x14ac:dyDescent="0.2">
      <c r="A6436">
        <v>16908</v>
      </c>
      <c r="C6436" s="15" t="s">
        <v>8002</v>
      </c>
      <c r="D6436" s="15" t="s">
        <v>8003</v>
      </c>
      <c r="E6436">
        <v>1500</v>
      </c>
      <c r="F6436">
        <v>2550</v>
      </c>
      <c r="K6436" s="16">
        <f t="shared" si="300"/>
        <v>1680</v>
      </c>
      <c r="L6436" s="16">
        <f t="shared" si="301"/>
        <v>1768.421052631579</v>
      </c>
      <c r="M6436" s="16">
        <f t="shared" si="302"/>
        <v>2009.5693779904307</v>
      </c>
      <c r="N6436" t="e">
        <f>INDEX(XML!$A$2:$R$782,MATCH(C6436,XML!$D$2:$D$737,0),2)</f>
        <v>#N/A</v>
      </c>
    </row>
    <row r="6437" spans="1:14" ht="33.75" customHeight="1" x14ac:dyDescent="0.2">
      <c r="A6437">
        <v>16909</v>
      </c>
      <c r="C6437" s="15" t="s">
        <v>8004</v>
      </c>
      <c r="D6437" s="15" t="s">
        <v>8005</v>
      </c>
      <c r="E6437">
        <v>1500</v>
      </c>
      <c r="F6437">
        <v>2550</v>
      </c>
      <c r="K6437" s="16">
        <f t="shared" si="300"/>
        <v>1680</v>
      </c>
      <c r="L6437" s="16">
        <f t="shared" si="301"/>
        <v>1768.421052631579</v>
      </c>
      <c r="M6437" s="16">
        <f t="shared" si="302"/>
        <v>2009.5693779904307</v>
      </c>
      <c r="N6437" t="e">
        <f>INDEX(XML!$A$2:$R$782,MATCH(C6437,XML!$D$2:$D$737,0),2)</f>
        <v>#N/A</v>
      </c>
    </row>
    <row r="6438" spans="1:14" ht="56.25" x14ac:dyDescent="0.2">
      <c r="A6438">
        <v>16899</v>
      </c>
      <c r="C6438" s="15" t="s">
        <v>7966</v>
      </c>
      <c r="D6438" s="15" t="s">
        <v>7967</v>
      </c>
      <c r="E6438">
        <v>1400</v>
      </c>
      <c r="F6438">
        <v>2400</v>
      </c>
      <c r="K6438" s="16">
        <f t="shared" si="300"/>
        <v>1568</v>
      </c>
      <c r="L6438" s="16">
        <f t="shared" si="301"/>
        <v>1650.5263157894738</v>
      </c>
      <c r="M6438" s="16">
        <f t="shared" si="302"/>
        <v>1875.5980861244022</v>
      </c>
      <c r="N6438" t="e">
        <f>INDEX(XML!$A$2:$R$782,MATCH(C6438,XML!$D$2:$D$737,0),2)</f>
        <v>#N/A</v>
      </c>
    </row>
    <row r="6439" spans="1:14" ht="56.25" x14ac:dyDescent="0.2">
      <c r="A6439">
        <v>16905</v>
      </c>
      <c r="C6439" s="15" t="s">
        <v>7996</v>
      </c>
      <c r="D6439" s="15" t="s">
        <v>7997</v>
      </c>
      <c r="E6439">
        <v>1500</v>
      </c>
      <c r="F6439">
        <v>2550</v>
      </c>
      <c r="K6439" s="16">
        <f t="shared" si="300"/>
        <v>1680</v>
      </c>
      <c r="L6439" s="16">
        <f t="shared" si="301"/>
        <v>1768.421052631579</v>
      </c>
      <c r="M6439" s="16">
        <f t="shared" si="302"/>
        <v>2009.5693779904307</v>
      </c>
      <c r="N6439" t="e">
        <f>INDEX(XML!$A$2:$R$782,MATCH(C6439,XML!$D$2:$D$737,0),2)</f>
        <v>#N/A</v>
      </c>
    </row>
    <row r="6440" spans="1:14" ht="33.75" customHeight="1" x14ac:dyDescent="0.2">
      <c r="A6440">
        <v>16907</v>
      </c>
      <c r="C6440" s="15" t="s">
        <v>8000</v>
      </c>
      <c r="D6440" s="15" t="s">
        <v>8001</v>
      </c>
      <c r="E6440">
        <v>1500</v>
      </c>
      <c r="F6440">
        <v>2550</v>
      </c>
      <c r="K6440" s="16">
        <f t="shared" si="300"/>
        <v>1680</v>
      </c>
      <c r="L6440" s="16">
        <f t="shared" si="301"/>
        <v>1768.421052631579</v>
      </c>
      <c r="M6440" s="16">
        <f t="shared" si="302"/>
        <v>2009.5693779904307</v>
      </c>
      <c r="N6440" t="e">
        <f>INDEX(XML!$A$2:$R$782,MATCH(C6440,XML!$D$2:$D$737,0),2)</f>
        <v>#N/A</v>
      </c>
    </row>
    <row r="6441" spans="1:14" ht="56.25" x14ac:dyDescent="0.2">
      <c r="A6441">
        <v>16902</v>
      </c>
      <c r="C6441" s="15" t="s">
        <v>7992</v>
      </c>
      <c r="D6441" s="15" t="s">
        <v>7993</v>
      </c>
      <c r="E6441">
        <v>1500</v>
      </c>
      <c r="F6441">
        <v>2550</v>
      </c>
      <c r="K6441" s="16">
        <f t="shared" si="300"/>
        <v>1680</v>
      </c>
      <c r="L6441" s="16">
        <f t="shared" si="301"/>
        <v>1768.421052631579</v>
      </c>
      <c r="M6441" s="16">
        <f t="shared" si="302"/>
        <v>2009.5693779904307</v>
      </c>
      <c r="N6441" t="e">
        <f>INDEX(XML!$A$2:$R$782,MATCH(C6441,XML!$D$2:$D$737,0),2)</f>
        <v>#N/A</v>
      </c>
    </row>
    <row r="6442" spans="1:14" ht="56.25" x14ac:dyDescent="0.2">
      <c r="A6442">
        <v>16898</v>
      </c>
      <c r="C6442" s="15" t="s">
        <v>7984</v>
      </c>
      <c r="D6442" s="15" t="s">
        <v>7985</v>
      </c>
      <c r="E6442">
        <v>1400</v>
      </c>
      <c r="F6442">
        <v>2400</v>
      </c>
      <c r="K6442" s="16">
        <f t="shared" si="300"/>
        <v>1568</v>
      </c>
      <c r="L6442" s="16">
        <f t="shared" si="301"/>
        <v>1650.5263157894738</v>
      </c>
      <c r="M6442" s="16">
        <f t="shared" si="302"/>
        <v>1875.5980861244022</v>
      </c>
      <c r="N6442" t="e">
        <f>INDEX(XML!$A$2:$R$782,MATCH(C6442,XML!$D$2:$D$737,0),2)</f>
        <v>#N/A</v>
      </c>
    </row>
    <row r="6443" spans="1:14" ht="56.25" x14ac:dyDescent="0.2">
      <c r="A6443">
        <v>16894</v>
      </c>
      <c r="C6443" s="15" t="s">
        <v>7978</v>
      </c>
      <c r="D6443" s="15" t="s">
        <v>7979</v>
      </c>
      <c r="E6443">
        <v>1400</v>
      </c>
      <c r="F6443">
        <v>2400</v>
      </c>
      <c r="K6443" s="16">
        <f t="shared" si="300"/>
        <v>1568</v>
      </c>
      <c r="L6443" s="16">
        <f t="shared" si="301"/>
        <v>1650.5263157894738</v>
      </c>
      <c r="M6443" s="16">
        <f t="shared" si="302"/>
        <v>1875.5980861244022</v>
      </c>
      <c r="N6443" t="e">
        <f>INDEX(XML!$A$2:$R$782,MATCH(C6443,XML!$D$2:$D$737,0),2)</f>
        <v>#N/A</v>
      </c>
    </row>
    <row r="6444" spans="1:14" ht="56.25" x14ac:dyDescent="0.2">
      <c r="A6444">
        <v>16848</v>
      </c>
      <c r="C6444" s="15" t="s">
        <v>8028</v>
      </c>
      <c r="D6444" s="15" t="s">
        <v>8029</v>
      </c>
      <c r="E6444">
        <v>1350</v>
      </c>
      <c r="F6444">
        <v>2100</v>
      </c>
      <c r="K6444" s="16">
        <f t="shared" si="300"/>
        <v>1512</v>
      </c>
      <c r="L6444" s="16">
        <f t="shared" si="301"/>
        <v>1591.578947368421</v>
      </c>
      <c r="M6444" s="16">
        <f t="shared" si="302"/>
        <v>1808.6124401913876</v>
      </c>
      <c r="N6444" t="e">
        <f>INDEX(XML!$A$2:$R$782,MATCH(C6444,XML!$D$2:$D$737,0),2)</f>
        <v>#N/A</v>
      </c>
    </row>
    <row r="6445" spans="1:14" ht="56.25" x14ac:dyDescent="0.2">
      <c r="A6445">
        <v>16897</v>
      </c>
      <c r="C6445" s="15" t="s">
        <v>7982</v>
      </c>
      <c r="D6445" s="15" t="s">
        <v>7983</v>
      </c>
      <c r="E6445">
        <v>1400</v>
      </c>
      <c r="F6445">
        <v>2400</v>
      </c>
      <c r="K6445" s="16">
        <f t="shared" si="300"/>
        <v>1568</v>
      </c>
      <c r="L6445" s="16">
        <f t="shared" si="301"/>
        <v>1650.5263157894738</v>
      </c>
      <c r="M6445" s="16">
        <f t="shared" si="302"/>
        <v>1875.5980861244022</v>
      </c>
      <c r="N6445" t="e">
        <f>INDEX(XML!$A$2:$R$782,MATCH(C6445,XML!$D$2:$D$737,0),2)</f>
        <v>#N/A</v>
      </c>
    </row>
    <row r="6446" spans="1:14" ht="56.25" x14ac:dyDescent="0.2">
      <c r="A6446">
        <v>16900</v>
      </c>
      <c r="C6446" s="15" t="s">
        <v>7988</v>
      </c>
      <c r="D6446" s="15" t="s">
        <v>7989</v>
      </c>
      <c r="E6446">
        <v>1500</v>
      </c>
      <c r="F6446">
        <v>2550</v>
      </c>
      <c r="K6446" s="16">
        <f t="shared" si="300"/>
        <v>1680</v>
      </c>
      <c r="L6446" s="16">
        <f t="shared" si="301"/>
        <v>1768.421052631579</v>
      </c>
      <c r="M6446" s="16">
        <f t="shared" si="302"/>
        <v>2009.5693779904307</v>
      </c>
      <c r="N6446" t="e">
        <f>INDEX(XML!$A$2:$R$782,MATCH(C6446,XML!$D$2:$D$737,0),2)</f>
        <v>#N/A</v>
      </c>
    </row>
    <row r="6447" spans="1:14" ht="56.25" x14ac:dyDescent="0.2">
      <c r="A6447">
        <v>16884</v>
      </c>
      <c r="C6447" s="15" t="s">
        <v>7968</v>
      </c>
      <c r="D6447" s="15" t="s">
        <v>7969</v>
      </c>
      <c r="E6447">
        <v>1350</v>
      </c>
      <c r="F6447">
        <v>2250</v>
      </c>
      <c r="K6447" s="16">
        <f t="shared" si="300"/>
        <v>1512</v>
      </c>
      <c r="L6447" s="16">
        <f t="shared" si="301"/>
        <v>1591.578947368421</v>
      </c>
      <c r="M6447" s="16">
        <f t="shared" si="302"/>
        <v>1808.6124401913876</v>
      </c>
      <c r="N6447" t="e">
        <f>INDEX(XML!$A$2:$R$782,MATCH(C6447,XML!$D$2:$D$737,0),2)</f>
        <v>#N/A</v>
      </c>
    </row>
    <row r="6448" spans="1:14" ht="33.75" customHeight="1" x14ac:dyDescent="0.2">
      <c r="A6448">
        <v>16895</v>
      </c>
      <c r="C6448" s="15" t="s">
        <v>7980</v>
      </c>
      <c r="D6448" s="15" t="s">
        <v>7981</v>
      </c>
      <c r="E6448">
        <v>1400</v>
      </c>
      <c r="F6448">
        <v>2400</v>
      </c>
      <c r="K6448" s="16">
        <f t="shared" si="300"/>
        <v>1568</v>
      </c>
      <c r="L6448" s="16">
        <f t="shared" si="301"/>
        <v>1650.5263157894738</v>
      </c>
      <c r="M6448" s="16">
        <f t="shared" si="302"/>
        <v>1875.5980861244022</v>
      </c>
      <c r="N6448" t="e">
        <f>INDEX(XML!$A$2:$R$782,MATCH(C6448,XML!$D$2:$D$737,0),2)</f>
        <v>#N/A</v>
      </c>
    </row>
    <row r="6449" spans="1:14" ht="33.75" customHeight="1" x14ac:dyDescent="0.2">
      <c r="A6449">
        <v>16892</v>
      </c>
      <c r="C6449" s="15" t="s">
        <v>7976</v>
      </c>
      <c r="D6449" s="15" t="s">
        <v>7977</v>
      </c>
      <c r="E6449">
        <v>1400</v>
      </c>
      <c r="F6449">
        <v>2400</v>
      </c>
      <c r="K6449" s="16">
        <f t="shared" si="300"/>
        <v>1568</v>
      </c>
      <c r="L6449" s="16">
        <f t="shared" si="301"/>
        <v>1650.5263157894738</v>
      </c>
      <c r="M6449" s="16">
        <f t="shared" si="302"/>
        <v>1875.5980861244022</v>
      </c>
      <c r="N6449" t="e">
        <f>INDEX(XML!$A$2:$R$782,MATCH(C6449,XML!$D$2:$D$737,0),2)</f>
        <v>#N/A</v>
      </c>
    </row>
    <row r="6450" spans="1:14" ht="56.25" x14ac:dyDescent="0.2">
      <c r="A6450">
        <v>16893</v>
      </c>
      <c r="C6450" s="15" t="s">
        <v>8026</v>
      </c>
      <c r="D6450" s="15" t="s">
        <v>8027</v>
      </c>
      <c r="E6450">
        <v>1400</v>
      </c>
      <c r="F6450">
        <v>2400</v>
      </c>
      <c r="K6450" s="16">
        <f t="shared" si="300"/>
        <v>1568</v>
      </c>
      <c r="L6450" s="16">
        <f t="shared" si="301"/>
        <v>1650.5263157894738</v>
      </c>
      <c r="M6450" s="16">
        <f t="shared" si="302"/>
        <v>1875.5980861244022</v>
      </c>
      <c r="N6450" t="e">
        <f>INDEX(XML!$A$2:$R$782,MATCH(C6450,XML!$D$2:$D$737,0),2)</f>
        <v>#N/A</v>
      </c>
    </row>
    <row r="6451" spans="1:14" ht="33.75" customHeight="1" x14ac:dyDescent="0.2">
      <c r="A6451">
        <v>16883</v>
      </c>
      <c r="C6451" s="15" t="s">
        <v>8014</v>
      </c>
      <c r="D6451" s="15" t="s">
        <v>8015</v>
      </c>
      <c r="E6451">
        <v>1350</v>
      </c>
      <c r="F6451">
        <v>2250</v>
      </c>
      <c r="K6451" s="16">
        <f t="shared" si="300"/>
        <v>1512</v>
      </c>
      <c r="L6451" s="16">
        <f t="shared" si="301"/>
        <v>1591.578947368421</v>
      </c>
      <c r="M6451" s="16">
        <f t="shared" si="302"/>
        <v>1808.6124401913876</v>
      </c>
      <c r="N6451" t="e">
        <f>INDEX(XML!$A$2:$R$782,MATCH(C6451,XML!$D$2:$D$737,0),2)</f>
        <v>#N/A</v>
      </c>
    </row>
    <row r="6452" spans="1:14" ht="33.75" customHeight="1" x14ac:dyDescent="0.2">
      <c r="A6452">
        <v>16846</v>
      </c>
      <c r="C6452" s="15" t="s">
        <v>8010</v>
      </c>
      <c r="D6452" s="15" t="s">
        <v>8011</v>
      </c>
      <c r="E6452">
        <v>1350</v>
      </c>
      <c r="F6452">
        <v>2100</v>
      </c>
      <c r="K6452" s="16">
        <f t="shared" si="300"/>
        <v>1512</v>
      </c>
      <c r="L6452" s="16">
        <f t="shared" si="301"/>
        <v>1591.578947368421</v>
      </c>
      <c r="M6452" s="16">
        <f t="shared" si="302"/>
        <v>1808.6124401913876</v>
      </c>
      <c r="N6452" t="e">
        <f>INDEX(XML!$A$2:$R$782,MATCH(C6452,XML!$D$2:$D$737,0),2)</f>
        <v>#N/A</v>
      </c>
    </row>
    <row r="6453" spans="1:14" ht="33.75" customHeight="1" x14ac:dyDescent="0.2">
      <c r="A6453">
        <v>16891</v>
      </c>
      <c r="C6453" s="15" t="s">
        <v>7974</v>
      </c>
      <c r="D6453" s="15" t="s">
        <v>7975</v>
      </c>
      <c r="E6453">
        <v>1400</v>
      </c>
      <c r="F6453">
        <v>2400</v>
      </c>
      <c r="K6453" s="16">
        <f t="shared" si="300"/>
        <v>1568</v>
      </c>
      <c r="L6453" s="16">
        <f t="shared" si="301"/>
        <v>1650.5263157894738</v>
      </c>
      <c r="M6453" s="16">
        <f t="shared" si="302"/>
        <v>1875.5980861244022</v>
      </c>
      <c r="N6453" t="e">
        <f>INDEX(XML!$A$2:$R$782,MATCH(C6453,XML!$D$2:$D$737,0),2)</f>
        <v>#N/A</v>
      </c>
    </row>
    <row r="6454" spans="1:14" ht="33.75" customHeight="1" x14ac:dyDescent="0.2">
      <c r="A6454">
        <v>16901</v>
      </c>
      <c r="C6454" s="15" t="s">
        <v>7990</v>
      </c>
      <c r="D6454" s="15" t="s">
        <v>7991</v>
      </c>
      <c r="E6454">
        <v>1500</v>
      </c>
      <c r="F6454">
        <v>2550</v>
      </c>
      <c r="K6454" s="16">
        <f t="shared" si="300"/>
        <v>1680</v>
      </c>
      <c r="L6454" s="16">
        <f t="shared" si="301"/>
        <v>1768.421052631579</v>
      </c>
      <c r="M6454" s="16">
        <f t="shared" si="302"/>
        <v>2009.5693779904307</v>
      </c>
      <c r="N6454" t="e">
        <f>INDEX(XML!$A$2:$R$782,MATCH(C6454,XML!$D$2:$D$737,0),2)</f>
        <v>#N/A</v>
      </c>
    </row>
    <row r="6455" spans="1:14" ht="33.75" customHeight="1" x14ac:dyDescent="0.2">
      <c r="A6455">
        <v>16890</v>
      </c>
      <c r="C6455" s="15" t="s">
        <v>7972</v>
      </c>
      <c r="D6455" s="15" t="s">
        <v>7973</v>
      </c>
      <c r="E6455">
        <v>1400</v>
      </c>
      <c r="F6455">
        <v>2400</v>
      </c>
      <c r="K6455" s="16">
        <f t="shared" si="300"/>
        <v>1568</v>
      </c>
      <c r="L6455" s="16">
        <f t="shared" si="301"/>
        <v>1650.5263157894738</v>
      </c>
      <c r="M6455" s="16">
        <f t="shared" si="302"/>
        <v>1875.5980861244022</v>
      </c>
      <c r="N6455" t="e">
        <f>INDEX(XML!$A$2:$R$782,MATCH(C6455,XML!$D$2:$D$737,0),2)</f>
        <v>#N/A</v>
      </c>
    </row>
    <row r="6456" spans="1:14" ht="33.75" customHeight="1" x14ac:dyDescent="0.2">
      <c r="A6456">
        <v>16906</v>
      </c>
      <c r="C6456" s="15" t="s">
        <v>7998</v>
      </c>
      <c r="D6456" s="15" t="s">
        <v>7999</v>
      </c>
      <c r="E6456">
        <v>1500</v>
      </c>
      <c r="F6456">
        <v>2550</v>
      </c>
      <c r="K6456" s="16">
        <f t="shared" si="300"/>
        <v>1680</v>
      </c>
      <c r="L6456" s="16">
        <f t="shared" si="301"/>
        <v>1768.421052631579</v>
      </c>
      <c r="M6456" s="16">
        <f t="shared" si="302"/>
        <v>2009.5693779904307</v>
      </c>
      <c r="N6456" t="e">
        <f>INDEX(XML!$A$2:$R$782,MATCH(C6456,XML!$D$2:$D$737,0),2)</f>
        <v>#N/A</v>
      </c>
    </row>
    <row r="6457" spans="1:14" ht="33.75" customHeight="1" x14ac:dyDescent="0.2">
      <c r="A6457">
        <v>16887</v>
      </c>
      <c r="C6457" s="15" t="s">
        <v>8012</v>
      </c>
      <c r="D6457" s="15" t="s">
        <v>8013</v>
      </c>
      <c r="E6457">
        <v>1350</v>
      </c>
      <c r="F6457">
        <v>2250</v>
      </c>
      <c r="K6457" s="16">
        <f t="shared" si="300"/>
        <v>1512</v>
      </c>
      <c r="L6457" s="16">
        <f t="shared" si="301"/>
        <v>1591.578947368421</v>
      </c>
      <c r="M6457" s="16">
        <f t="shared" si="302"/>
        <v>1808.6124401913876</v>
      </c>
      <c r="N6457" t="e">
        <f>INDEX(XML!$A$2:$R$782,MATCH(C6457,XML!$D$2:$D$737,0),2)</f>
        <v>#N/A</v>
      </c>
    </row>
    <row r="6458" spans="1:14" ht="33.75" customHeight="1" x14ac:dyDescent="0.2">
      <c r="A6458">
        <v>16842</v>
      </c>
      <c r="C6458" s="15" t="s">
        <v>8020</v>
      </c>
      <c r="D6458" s="15" t="s">
        <v>8021</v>
      </c>
      <c r="E6458">
        <v>1350</v>
      </c>
      <c r="F6458">
        <v>2100</v>
      </c>
      <c r="K6458" s="16">
        <f t="shared" si="300"/>
        <v>1512</v>
      </c>
      <c r="L6458" s="16">
        <f t="shared" si="301"/>
        <v>1591.578947368421</v>
      </c>
      <c r="M6458" s="16">
        <f t="shared" si="302"/>
        <v>1808.6124401913876</v>
      </c>
      <c r="N6458" t="e">
        <f>INDEX(XML!$A$2:$R$782,MATCH(C6458,XML!$D$2:$D$737,0),2)</f>
        <v>#N/A</v>
      </c>
    </row>
    <row r="6459" spans="1:14" ht="33.75" customHeight="1" x14ac:dyDescent="0.2">
      <c r="A6459">
        <v>16889</v>
      </c>
      <c r="C6459" s="15" t="s">
        <v>8016</v>
      </c>
      <c r="D6459" s="15" t="s">
        <v>8017</v>
      </c>
      <c r="E6459">
        <v>1350</v>
      </c>
      <c r="F6459">
        <v>2250</v>
      </c>
      <c r="K6459" s="16">
        <f t="shared" si="300"/>
        <v>1512</v>
      </c>
      <c r="L6459" s="16">
        <f t="shared" si="301"/>
        <v>1591.578947368421</v>
      </c>
      <c r="M6459" s="16">
        <f t="shared" si="302"/>
        <v>1808.6124401913876</v>
      </c>
      <c r="N6459" t="e">
        <f>INDEX(XML!$A$2:$R$782,MATCH(C6459,XML!$D$2:$D$737,0),2)</f>
        <v>#N/A</v>
      </c>
    </row>
    <row r="6460" spans="1:14" ht="56.25" x14ac:dyDescent="0.2">
      <c r="A6460">
        <v>16885</v>
      </c>
      <c r="C6460" s="15" t="s">
        <v>8006</v>
      </c>
      <c r="D6460" s="15" t="s">
        <v>8007</v>
      </c>
      <c r="E6460">
        <v>1350</v>
      </c>
      <c r="F6460">
        <v>2250</v>
      </c>
      <c r="K6460" s="16">
        <f t="shared" si="300"/>
        <v>1512</v>
      </c>
      <c r="L6460" s="16">
        <f t="shared" si="301"/>
        <v>1591.578947368421</v>
      </c>
      <c r="M6460" s="16">
        <f t="shared" si="302"/>
        <v>1808.6124401913876</v>
      </c>
      <c r="N6460" t="e">
        <f>INDEX(XML!$A$2:$R$782,MATCH(C6460,XML!$D$2:$D$737,0),2)</f>
        <v>#N/A</v>
      </c>
    </row>
    <row r="6461" spans="1:14" ht="56.25" x14ac:dyDescent="0.2">
      <c r="A6461">
        <v>16831</v>
      </c>
      <c r="C6461" s="15" t="s">
        <v>8032</v>
      </c>
      <c r="D6461" s="15" t="s">
        <v>8033</v>
      </c>
      <c r="E6461">
        <v>1350</v>
      </c>
      <c r="F6461">
        <v>2100</v>
      </c>
      <c r="K6461" s="16">
        <f t="shared" si="300"/>
        <v>1512</v>
      </c>
      <c r="L6461" s="16">
        <f t="shared" si="301"/>
        <v>1591.578947368421</v>
      </c>
      <c r="M6461" s="16">
        <f t="shared" si="302"/>
        <v>1808.6124401913876</v>
      </c>
      <c r="N6461" t="e">
        <f>INDEX(XML!$A$2:$R$782,MATCH(C6461,XML!$D$2:$D$737,0),2)</f>
        <v>#N/A</v>
      </c>
    </row>
    <row r="6462" spans="1:14" ht="33.75" customHeight="1" x14ac:dyDescent="0.2">
      <c r="A6462">
        <v>16836</v>
      </c>
      <c r="C6462" s="15" t="s">
        <v>8008</v>
      </c>
      <c r="D6462" s="15" t="s">
        <v>8009</v>
      </c>
      <c r="E6462">
        <v>1350</v>
      </c>
      <c r="F6462">
        <v>2100</v>
      </c>
      <c r="K6462" s="16">
        <f t="shared" si="300"/>
        <v>1512</v>
      </c>
      <c r="L6462" s="16">
        <f t="shared" si="301"/>
        <v>1591.578947368421</v>
      </c>
      <c r="M6462" s="16">
        <f t="shared" si="302"/>
        <v>1808.6124401913876</v>
      </c>
      <c r="N6462" t="e">
        <f>INDEX(XML!$A$2:$R$782,MATCH(C6462,XML!$D$2:$D$737,0),2)</f>
        <v>#N/A</v>
      </c>
    </row>
    <row r="6463" spans="1:14" ht="22.5" customHeight="1" x14ac:dyDescent="0.2">
      <c r="A6463">
        <v>16837</v>
      </c>
      <c r="C6463" s="15" t="s">
        <v>8038</v>
      </c>
      <c r="D6463" s="15" t="s">
        <v>8039</v>
      </c>
      <c r="E6463">
        <v>1350</v>
      </c>
      <c r="F6463">
        <v>2100</v>
      </c>
      <c r="K6463" s="16">
        <f t="shared" si="300"/>
        <v>1512</v>
      </c>
      <c r="L6463" s="16">
        <f t="shared" si="301"/>
        <v>1591.578947368421</v>
      </c>
      <c r="M6463" s="16">
        <f t="shared" si="302"/>
        <v>1808.6124401913876</v>
      </c>
      <c r="N6463" t="e">
        <f>INDEX(XML!$A$2:$R$782,MATCH(C6463,XML!$D$2:$D$737,0),2)</f>
        <v>#N/A</v>
      </c>
    </row>
    <row r="6464" spans="1:14" ht="33.75" customHeight="1" x14ac:dyDescent="0.2">
      <c r="A6464">
        <v>16832</v>
      </c>
      <c r="C6464" s="15" t="s">
        <v>8034</v>
      </c>
      <c r="D6464" s="15" t="s">
        <v>8035</v>
      </c>
      <c r="E6464">
        <v>1350</v>
      </c>
      <c r="F6464">
        <v>2100</v>
      </c>
      <c r="K6464" s="16">
        <f t="shared" si="300"/>
        <v>1512</v>
      </c>
      <c r="L6464" s="16">
        <f t="shared" si="301"/>
        <v>1591.578947368421</v>
      </c>
      <c r="M6464" s="16">
        <f t="shared" si="302"/>
        <v>1808.6124401913876</v>
      </c>
      <c r="N6464" t="e">
        <f>INDEX(XML!$A$2:$R$782,MATCH(C6464,XML!$D$2:$D$737,0),2)</f>
        <v>#N/A</v>
      </c>
    </row>
    <row r="6465" spans="1:14" ht="33.75" customHeight="1" x14ac:dyDescent="0.2">
      <c r="A6465">
        <v>16833</v>
      </c>
      <c r="C6465" s="15" t="s">
        <v>8036</v>
      </c>
      <c r="D6465" s="15" t="s">
        <v>8037</v>
      </c>
      <c r="E6465">
        <v>1350</v>
      </c>
      <c r="F6465">
        <v>2100</v>
      </c>
      <c r="K6465" s="16">
        <f t="shared" si="300"/>
        <v>1512</v>
      </c>
      <c r="L6465" s="16">
        <f t="shared" si="301"/>
        <v>1591.578947368421</v>
      </c>
      <c r="M6465" s="16">
        <f t="shared" si="302"/>
        <v>1808.6124401913876</v>
      </c>
      <c r="N6465" t="e">
        <f>INDEX(XML!$A$2:$R$782,MATCH(C6465,XML!$D$2:$D$737,0),2)</f>
        <v>#N/A</v>
      </c>
    </row>
    <row r="6466" spans="1:14" ht="33.75" customHeight="1" x14ac:dyDescent="0.2">
      <c r="A6466">
        <v>16882</v>
      </c>
      <c r="C6466" s="15" t="s">
        <v>7986</v>
      </c>
      <c r="D6466" s="15" t="s">
        <v>7987</v>
      </c>
      <c r="E6466">
        <v>1350</v>
      </c>
      <c r="F6466">
        <v>2250</v>
      </c>
      <c r="K6466" s="16">
        <f t="shared" si="300"/>
        <v>1512</v>
      </c>
      <c r="L6466" s="16">
        <f t="shared" si="301"/>
        <v>1591.578947368421</v>
      </c>
      <c r="M6466" s="16">
        <f t="shared" si="302"/>
        <v>1808.6124401913876</v>
      </c>
      <c r="N6466" t="e">
        <f>INDEX(XML!$A$2:$R$782,MATCH(C6466,XML!$D$2:$D$737,0),2)</f>
        <v>#N/A</v>
      </c>
    </row>
    <row r="6467" spans="1:14" ht="56.25" x14ac:dyDescent="0.2">
      <c r="A6467">
        <v>16888</v>
      </c>
      <c r="C6467" s="15" t="s">
        <v>7970</v>
      </c>
      <c r="D6467" s="15" t="s">
        <v>7971</v>
      </c>
      <c r="E6467">
        <v>1350</v>
      </c>
      <c r="F6467">
        <v>2250</v>
      </c>
      <c r="K6467" s="16">
        <f t="shared" si="300"/>
        <v>1512</v>
      </c>
      <c r="L6467" s="16">
        <f t="shared" si="301"/>
        <v>1591.578947368421</v>
      </c>
      <c r="M6467" s="16">
        <f t="shared" si="302"/>
        <v>1808.6124401913876</v>
      </c>
      <c r="N6467" t="e">
        <f>INDEX(XML!$A$2:$R$782,MATCH(C6467,XML!$D$2:$D$737,0),2)</f>
        <v>#N/A</v>
      </c>
    </row>
    <row r="6468" spans="1:14" ht="33.75" customHeight="1" x14ac:dyDescent="0.2">
      <c r="A6468">
        <v>16880</v>
      </c>
      <c r="C6468" s="15" t="s">
        <v>8040</v>
      </c>
      <c r="D6468" s="15" t="s">
        <v>8041</v>
      </c>
      <c r="E6468">
        <v>1350</v>
      </c>
      <c r="F6468">
        <v>2250</v>
      </c>
      <c r="K6468" s="16">
        <f t="shared" si="300"/>
        <v>1512</v>
      </c>
      <c r="L6468" s="16">
        <f t="shared" si="301"/>
        <v>1591.578947368421</v>
      </c>
      <c r="M6468" s="16">
        <f t="shared" si="302"/>
        <v>1808.6124401913876</v>
      </c>
      <c r="N6468" t="e">
        <f>INDEX(XML!$A$2:$R$782,MATCH(C6468,XML!$D$2:$D$737,0),2)</f>
        <v>#N/A</v>
      </c>
    </row>
    <row r="6469" spans="1:14" ht="33.75" customHeight="1" x14ac:dyDescent="0.2">
      <c r="A6469">
        <v>16904</v>
      </c>
      <c r="C6469" s="15" t="s">
        <v>7994</v>
      </c>
      <c r="D6469" s="15" t="s">
        <v>7995</v>
      </c>
      <c r="E6469">
        <v>1500</v>
      </c>
      <c r="F6469">
        <v>2550</v>
      </c>
      <c r="K6469" s="16">
        <f t="shared" ref="K6469:K6532" si="303">IF(E6469&gt;49999,E6469+E6469*0.07,IF(E6469&lt;=49999,E6469+E6469*0.12))</f>
        <v>1680</v>
      </c>
      <c r="L6469" s="16">
        <f t="shared" ref="L6469:L6532" si="304">K6469*100/95</f>
        <v>1768.421052631579</v>
      </c>
      <c r="M6469" s="16">
        <f t="shared" ref="M6469:M6532" si="305">IF(COUNTIF(C6469,"*Dahua*"),F6469-10,L6469*100/88)</f>
        <v>2009.5693779904307</v>
      </c>
      <c r="N6469" t="e">
        <f>INDEX(XML!$A$2:$R$782,MATCH(C6469,XML!$D$2:$D$737,0),2)</f>
        <v>#N/A</v>
      </c>
    </row>
    <row r="6470" spans="1:14" ht="56.25" x14ac:dyDescent="0.2">
      <c r="A6470">
        <v>16881</v>
      </c>
      <c r="C6470" s="15" t="s">
        <v>8042</v>
      </c>
      <c r="D6470" s="15" t="s">
        <v>8043</v>
      </c>
      <c r="E6470">
        <v>1350</v>
      </c>
      <c r="F6470">
        <v>2250</v>
      </c>
      <c r="K6470" s="16">
        <f t="shared" si="303"/>
        <v>1512</v>
      </c>
      <c r="L6470" s="16">
        <f t="shared" si="304"/>
        <v>1591.578947368421</v>
      </c>
      <c r="M6470" s="16">
        <f t="shared" si="305"/>
        <v>1808.6124401913876</v>
      </c>
      <c r="N6470" t="e">
        <f>INDEX(XML!$A$2:$R$782,MATCH(C6470,XML!$D$2:$D$737,0),2)</f>
        <v>#N/A</v>
      </c>
    </row>
    <row r="6471" spans="1:14" ht="22.5" customHeight="1" x14ac:dyDescent="0.2">
      <c r="A6471">
        <v>16843</v>
      </c>
      <c r="C6471" s="15" t="s">
        <v>8030</v>
      </c>
      <c r="D6471" s="15" t="s">
        <v>8031</v>
      </c>
      <c r="E6471">
        <v>1350</v>
      </c>
      <c r="F6471">
        <v>2100</v>
      </c>
      <c r="K6471" s="16">
        <f t="shared" si="303"/>
        <v>1512</v>
      </c>
      <c r="L6471" s="16">
        <f t="shared" si="304"/>
        <v>1591.578947368421</v>
      </c>
      <c r="M6471" s="16">
        <f t="shared" si="305"/>
        <v>1808.6124401913876</v>
      </c>
      <c r="N6471" t="e">
        <f>INDEX(XML!$A$2:$R$782,MATCH(C6471,XML!$D$2:$D$737,0),2)</f>
        <v>#N/A</v>
      </c>
    </row>
    <row r="6472" spans="1:14" ht="22.5" customHeight="1" x14ac:dyDescent="0.2">
      <c r="A6472">
        <v>16896</v>
      </c>
      <c r="C6472" s="15" t="s">
        <v>8022</v>
      </c>
      <c r="D6472" s="15" t="s">
        <v>8023</v>
      </c>
      <c r="E6472">
        <v>1400</v>
      </c>
      <c r="F6472">
        <v>2400</v>
      </c>
      <c r="K6472" s="16">
        <f t="shared" si="303"/>
        <v>1568</v>
      </c>
      <c r="L6472" s="16">
        <f t="shared" si="304"/>
        <v>1650.5263157894738</v>
      </c>
      <c r="M6472" s="16">
        <f t="shared" si="305"/>
        <v>1875.5980861244022</v>
      </c>
      <c r="N6472" t="e">
        <f>INDEX(XML!$A$2:$R$782,MATCH(C6472,XML!$D$2:$D$737,0),2)</f>
        <v>#N/A</v>
      </c>
    </row>
    <row r="6473" spans="1:14" ht="22.5" customHeight="1" x14ac:dyDescent="0.2">
      <c r="A6473">
        <v>16845</v>
      </c>
      <c r="C6473" s="15" t="s">
        <v>8044</v>
      </c>
      <c r="D6473" s="15" t="s">
        <v>8045</v>
      </c>
      <c r="E6473">
        <v>1350</v>
      </c>
      <c r="F6473">
        <v>2100</v>
      </c>
      <c r="K6473" s="16">
        <f t="shared" si="303"/>
        <v>1512</v>
      </c>
      <c r="L6473" s="16">
        <f t="shared" si="304"/>
        <v>1591.578947368421</v>
      </c>
      <c r="M6473" s="16">
        <f t="shared" si="305"/>
        <v>1808.6124401913876</v>
      </c>
      <c r="N6473" t="e">
        <f>INDEX(XML!$A$2:$R$782,MATCH(C6473,XML!$D$2:$D$737,0),2)</f>
        <v>#N/A</v>
      </c>
    </row>
    <row r="6474" spans="1:14" ht="22.5" customHeight="1" x14ac:dyDescent="0.25">
      <c r="A6474" s="184" t="s">
        <v>8046</v>
      </c>
      <c r="B6474" s="184"/>
      <c r="C6474" s="185"/>
      <c r="D6474" s="185"/>
      <c r="E6474" s="184"/>
      <c r="F6474" s="184"/>
      <c r="G6474" s="184"/>
      <c r="H6474" s="184"/>
      <c r="I6474" s="184"/>
      <c r="J6474" s="184"/>
      <c r="K6474" s="16">
        <f t="shared" si="303"/>
        <v>0</v>
      </c>
      <c r="L6474" s="16">
        <f t="shared" si="304"/>
        <v>0</v>
      </c>
      <c r="M6474" s="16">
        <f t="shared" si="305"/>
        <v>0</v>
      </c>
      <c r="N6474" t="e">
        <f>INDEX(XML!$A$2:$R$782,MATCH(C6474,XML!$D$2:$D$737,0),2)</f>
        <v>#N/A</v>
      </c>
    </row>
    <row r="6475" spans="1:14" ht="45" x14ac:dyDescent="0.2">
      <c r="A6475">
        <v>16972</v>
      </c>
      <c r="C6475" s="15" t="s">
        <v>8047</v>
      </c>
      <c r="D6475" s="15" t="s">
        <v>8048</v>
      </c>
      <c r="E6475">
        <v>900</v>
      </c>
      <c r="F6475">
        <v>1350</v>
      </c>
      <c r="K6475" s="16">
        <f t="shared" si="303"/>
        <v>1008</v>
      </c>
      <c r="L6475" s="16">
        <f t="shared" si="304"/>
        <v>1061.0526315789473</v>
      </c>
      <c r="M6475" s="16">
        <f t="shared" si="305"/>
        <v>1205.7416267942583</v>
      </c>
      <c r="N6475" t="e">
        <f>INDEX(XML!$A$2:$R$782,MATCH(C6475,XML!$D$2:$D$737,0),2)</f>
        <v>#N/A</v>
      </c>
    </row>
    <row r="6476" spans="1:14" ht="45" x14ac:dyDescent="0.2">
      <c r="A6476">
        <v>16973</v>
      </c>
      <c r="C6476" s="15" t="s">
        <v>8049</v>
      </c>
      <c r="D6476" s="15" t="s">
        <v>8050</v>
      </c>
      <c r="E6476">
        <v>900</v>
      </c>
      <c r="F6476">
        <v>1350</v>
      </c>
      <c r="K6476" s="16">
        <f t="shared" si="303"/>
        <v>1008</v>
      </c>
      <c r="L6476" s="16">
        <f t="shared" si="304"/>
        <v>1061.0526315789473</v>
      </c>
      <c r="M6476" s="16">
        <f t="shared" si="305"/>
        <v>1205.7416267942583</v>
      </c>
      <c r="N6476" t="e">
        <f>INDEX(XML!$A$2:$R$782,MATCH(C6476,XML!$D$2:$D$737,0),2)</f>
        <v>#N/A</v>
      </c>
    </row>
    <row r="6477" spans="1:14" ht="33.75" customHeight="1" x14ac:dyDescent="0.2">
      <c r="A6477">
        <v>16974</v>
      </c>
      <c r="C6477" s="15" t="s">
        <v>8051</v>
      </c>
      <c r="D6477" s="15" t="s">
        <v>8052</v>
      </c>
      <c r="E6477">
        <v>900</v>
      </c>
      <c r="F6477">
        <v>990</v>
      </c>
      <c r="K6477" s="16">
        <f t="shared" si="303"/>
        <v>1008</v>
      </c>
      <c r="L6477" s="16">
        <f t="shared" si="304"/>
        <v>1061.0526315789473</v>
      </c>
      <c r="M6477" s="16">
        <f t="shared" si="305"/>
        <v>1205.7416267942583</v>
      </c>
      <c r="N6477" t="e">
        <f>INDEX(XML!$A$2:$R$782,MATCH(C6477,XML!$D$2:$D$737,0),2)</f>
        <v>#N/A</v>
      </c>
    </row>
    <row r="6478" spans="1:14" ht="33.75" customHeight="1" x14ac:dyDescent="0.2">
      <c r="A6478">
        <v>16975</v>
      </c>
      <c r="C6478" s="15" t="s">
        <v>8053</v>
      </c>
      <c r="D6478" s="15" t="s">
        <v>8054</v>
      </c>
      <c r="E6478">
        <v>900</v>
      </c>
      <c r="F6478">
        <v>1350</v>
      </c>
      <c r="K6478" s="16">
        <f t="shared" si="303"/>
        <v>1008</v>
      </c>
      <c r="L6478" s="16">
        <f t="shared" si="304"/>
        <v>1061.0526315789473</v>
      </c>
      <c r="M6478" s="16">
        <f t="shared" si="305"/>
        <v>1205.7416267942583</v>
      </c>
      <c r="N6478" t="e">
        <f>INDEX(XML!$A$2:$R$782,MATCH(C6478,XML!$D$2:$D$737,0),2)</f>
        <v>#N/A</v>
      </c>
    </row>
    <row r="6479" spans="1:14" ht="33.75" customHeight="1" x14ac:dyDescent="0.2">
      <c r="A6479">
        <v>16976</v>
      </c>
      <c r="C6479" s="15" t="s">
        <v>8055</v>
      </c>
      <c r="D6479" s="15" t="s">
        <v>8056</v>
      </c>
      <c r="E6479">
        <v>900</v>
      </c>
      <c r="F6479">
        <v>1350</v>
      </c>
      <c r="K6479" s="16">
        <f t="shared" si="303"/>
        <v>1008</v>
      </c>
      <c r="L6479" s="16">
        <f t="shared" si="304"/>
        <v>1061.0526315789473</v>
      </c>
      <c r="M6479" s="16">
        <f t="shared" si="305"/>
        <v>1205.7416267942583</v>
      </c>
      <c r="N6479" t="e">
        <f>INDEX(XML!$A$2:$R$782,MATCH(C6479,XML!$D$2:$D$737,0),2)</f>
        <v>#N/A</v>
      </c>
    </row>
    <row r="6480" spans="1:14" ht="33.75" customHeight="1" x14ac:dyDescent="0.2">
      <c r="A6480">
        <v>21972</v>
      </c>
      <c r="C6480" s="15" t="s">
        <v>8057</v>
      </c>
      <c r="D6480" s="15" t="s">
        <v>8058</v>
      </c>
      <c r="E6480">
        <v>900</v>
      </c>
      <c r="F6480">
        <v>990</v>
      </c>
      <c r="K6480" s="16">
        <f t="shared" si="303"/>
        <v>1008</v>
      </c>
      <c r="L6480" s="16">
        <f t="shared" si="304"/>
        <v>1061.0526315789473</v>
      </c>
      <c r="M6480" s="16">
        <f t="shared" si="305"/>
        <v>1205.7416267942583</v>
      </c>
      <c r="N6480" t="e">
        <f>INDEX(XML!$A$2:$R$782,MATCH(C6480,XML!$D$2:$D$737,0),2)</f>
        <v>#N/A</v>
      </c>
    </row>
    <row r="6481" spans="1:14" ht="33.75" customHeight="1" x14ac:dyDescent="0.2">
      <c r="A6481">
        <v>21973</v>
      </c>
      <c r="C6481" s="15" t="s">
        <v>8059</v>
      </c>
      <c r="D6481" s="15" t="s">
        <v>8060</v>
      </c>
      <c r="E6481">
        <v>900</v>
      </c>
      <c r="F6481">
        <v>990</v>
      </c>
      <c r="K6481" s="16">
        <f t="shared" si="303"/>
        <v>1008</v>
      </c>
      <c r="L6481" s="16">
        <f t="shared" si="304"/>
        <v>1061.0526315789473</v>
      </c>
      <c r="M6481" s="16">
        <f t="shared" si="305"/>
        <v>1205.7416267942583</v>
      </c>
      <c r="N6481" t="e">
        <f>INDEX(XML!$A$2:$R$782,MATCH(C6481,XML!$D$2:$D$737,0),2)</f>
        <v>#N/A</v>
      </c>
    </row>
    <row r="6482" spans="1:14" ht="33.75" customHeight="1" x14ac:dyDescent="0.2">
      <c r="A6482">
        <v>21974</v>
      </c>
      <c r="C6482" s="15" t="s">
        <v>8061</v>
      </c>
      <c r="D6482" s="15" t="s">
        <v>8062</v>
      </c>
      <c r="E6482">
        <v>900</v>
      </c>
      <c r="F6482">
        <v>1350</v>
      </c>
      <c r="K6482" s="16">
        <f t="shared" si="303"/>
        <v>1008</v>
      </c>
      <c r="L6482" s="16">
        <f t="shared" si="304"/>
        <v>1061.0526315789473</v>
      </c>
      <c r="M6482" s="16">
        <f t="shared" si="305"/>
        <v>1205.7416267942583</v>
      </c>
      <c r="N6482" t="e">
        <f>INDEX(XML!$A$2:$R$782,MATCH(C6482,XML!$D$2:$D$737,0),2)</f>
        <v>#N/A</v>
      </c>
    </row>
    <row r="6483" spans="1:14" ht="33.75" customHeight="1" x14ac:dyDescent="0.2">
      <c r="A6483">
        <v>16602</v>
      </c>
      <c r="C6483" s="15" t="s">
        <v>33021</v>
      </c>
      <c r="D6483" s="15" t="s">
        <v>33022</v>
      </c>
      <c r="E6483">
        <v>1660</v>
      </c>
      <c r="F6483">
        <v>2490</v>
      </c>
      <c r="K6483" s="16">
        <f t="shared" si="303"/>
        <v>1859.2</v>
      </c>
      <c r="L6483" s="16">
        <f t="shared" si="304"/>
        <v>1957.0526315789473</v>
      </c>
      <c r="M6483" s="16">
        <f t="shared" si="305"/>
        <v>2223.9234449760766</v>
      </c>
      <c r="N6483" t="e">
        <f>INDEX(XML!$A$2:$R$782,MATCH(C6483,XML!$D$2:$D$737,0),2)</f>
        <v>#N/A</v>
      </c>
    </row>
    <row r="6484" spans="1:14" ht="33.75" customHeight="1" x14ac:dyDescent="0.2">
      <c r="A6484">
        <v>17436</v>
      </c>
      <c r="C6484" s="15" t="s">
        <v>41378</v>
      </c>
      <c r="D6484" s="15" t="s">
        <v>41379</v>
      </c>
      <c r="E6484">
        <v>1860</v>
      </c>
      <c r="F6484">
        <v>2790</v>
      </c>
      <c r="K6484" s="16">
        <f t="shared" si="303"/>
        <v>2083.1999999999998</v>
      </c>
      <c r="L6484" s="16">
        <f t="shared" si="304"/>
        <v>2192.8421052631575</v>
      </c>
      <c r="M6484" s="16">
        <f t="shared" si="305"/>
        <v>2491.8660287081334</v>
      </c>
      <c r="N6484" t="e">
        <f>INDEX(XML!$A$2:$R$782,MATCH(C6484,XML!$D$2:$D$737,0),2)</f>
        <v>#N/A</v>
      </c>
    </row>
    <row r="6485" spans="1:14" ht="33.75" customHeight="1" x14ac:dyDescent="0.2">
      <c r="A6485">
        <v>16603</v>
      </c>
      <c r="C6485" s="15" t="s">
        <v>33023</v>
      </c>
      <c r="D6485" s="15" t="s">
        <v>33024</v>
      </c>
      <c r="E6485">
        <v>2060</v>
      </c>
      <c r="F6485">
        <v>3090</v>
      </c>
      <c r="H6485" t="s">
        <v>746</v>
      </c>
      <c r="K6485" s="16">
        <f t="shared" si="303"/>
        <v>2307.1999999999998</v>
      </c>
      <c r="L6485" s="16">
        <f t="shared" si="304"/>
        <v>2428.6315789473683</v>
      </c>
      <c r="M6485" s="16">
        <f t="shared" si="305"/>
        <v>2759.8086124401912</v>
      </c>
      <c r="N6485" t="e">
        <f>INDEX(XML!$A$2:$R$782,MATCH(C6485,XML!$D$2:$D$737,0),2)</f>
        <v>#N/A</v>
      </c>
    </row>
    <row r="6486" spans="1:14" ht="33.75" customHeight="1" x14ac:dyDescent="0.2">
      <c r="A6486">
        <v>37493</v>
      </c>
      <c r="C6486" s="15" t="s">
        <v>33025</v>
      </c>
      <c r="D6486" s="15" t="s">
        <v>33026</v>
      </c>
      <c r="E6486">
        <v>2260</v>
      </c>
      <c r="F6486">
        <v>3390</v>
      </c>
      <c r="H6486" t="s">
        <v>746</v>
      </c>
      <c r="K6486" s="16">
        <f t="shared" si="303"/>
        <v>2531.1999999999998</v>
      </c>
      <c r="L6486" s="16">
        <f t="shared" si="304"/>
        <v>2664.4210526315787</v>
      </c>
      <c r="M6486" s="16">
        <f t="shared" si="305"/>
        <v>3027.7511961722485</v>
      </c>
      <c r="N6486" t="e">
        <f>INDEX(XML!$A$2:$R$782,MATCH(C6486,XML!$D$2:$D$737,0),2)</f>
        <v>#N/A</v>
      </c>
    </row>
    <row r="6487" spans="1:14" ht="33.75" customHeight="1" x14ac:dyDescent="0.2">
      <c r="A6487">
        <v>35576</v>
      </c>
      <c r="C6487" s="15" t="s">
        <v>33027</v>
      </c>
      <c r="D6487" s="15" t="s">
        <v>33028</v>
      </c>
      <c r="E6487">
        <v>2460</v>
      </c>
      <c r="F6487">
        <v>3690</v>
      </c>
      <c r="H6487" t="s">
        <v>746</v>
      </c>
      <c r="K6487" s="16">
        <f t="shared" si="303"/>
        <v>2755.2</v>
      </c>
      <c r="L6487" s="16">
        <f t="shared" si="304"/>
        <v>2900.2105263157896</v>
      </c>
      <c r="M6487" s="16">
        <f t="shared" si="305"/>
        <v>3295.6937799043062</v>
      </c>
      <c r="N6487" t="e">
        <f>INDEX(XML!$A$2:$R$782,MATCH(C6487,XML!$D$2:$D$737,0),2)</f>
        <v>#N/A</v>
      </c>
    </row>
    <row r="6488" spans="1:14" ht="15.75" x14ac:dyDescent="0.25">
      <c r="A6488" s="184" t="s">
        <v>8063</v>
      </c>
      <c r="B6488" s="184"/>
      <c r="C6488" s="185"/>
      <c r="D6488" s="185"/>
      <c r="E6488" s="184"/>
      <c r="F6488" s="184"/>
      <c r="G6488" s="184"/>
      <c r="H6488" s="184"/>
      <c r="I6488" s="184"/>
      <c r="J6488" s="184"/>
      <c r="K6488" s="16">
        <f t="shared" si="303"/>
        <v>0</v>
      </c>
      <c r="L6488" s="16">
        <f t="shared" si="304"/>
        <v>0</v>
      </c>
      <c r="M6488" s="16">
        <f t="shared" si="305"/>
        <v>0</v>
      </c>
      <c r="N6488" t="e">
        <f>INDEX(XML!$A$2:$R$782,MATCH(C6488,XML!$D$2:$D$737,0),2)</f>
        <v>#N/A</v>
      </c>
    </row>
    <row r="6489" spans="1:14" ht="45" x14ac:dyDescent="0.2">
      <c r="A6489">
        <v>12391</v>
      </c>
      <c r="B6489" t="s">
        <v>8064</v>
      </c>
      <c r="C6489" s="15" t="s">
        <v>8065</v>
      </c>
      <c r="D6489" s="15" t="s">
        <v>8066</v>
      </c>
      <c r="E6489">
        <v>16000</v>
      </c>
      <c r="F6489">
        <v>24000</v>
      </c>
      <c r="H6489" t="s">
        <v>746</v>
      </c>
      <c r="K6489" s="16">
        <f t="shared" si="303"/>
        <v>17920</v>
      </c>
      <c r="L6489" s="16">
        <f t="shared" si="304"/>
        <v>18863.157894736843</v>
      </c>
      <c r="M6489" s="16">
        <f t="shared" si="305"/>
        <v>21435.406698564595</v>
      </c>
      <c r="N6489" t="e">
        <f>INDEX(XML!$A$2:$R$782,MATCH(C6489,XML!$D$2:$D$737,0),2)</f>
        <v>#N/A</v>
      </c>
    </row>
    <row r="6490" spans="1:14" ht="67.5" x14ac:dyDescent="0.2">
      <c r="A6490">
        <v>24459</v>
      </c>
      <c r="B6490" t="s">
        <v>8073</v>
      </c>
      <c r="C6490" s="15" t="s">
        <v>8074</v>
      </c>
      <c r="D6490" s="15" t="s">
        <v>8075</v>
      </c>
      <c r="E6490">
        <v>15000</v>
      </c>
      <c r="F6490">
        <v>22500</v>
      </c>
      <c r="K6490" s="16">
        <f t="shared" si="303"/>
        <v>16800</v>
      </c>
      <c r="L6490" s="16">
        <f t="shared" si="304"/>
        <v>17684.21052631579</v>
      </c>
      <c r="M6490" s="16">
        <f t="shared" si="305"/>
        <v>20095.693779904308</v>
      </c>
      <c r="N6490" t="e">
        <f>INDEX(XML!$A$2:$R$782,MATCH(C6490,XML!$D$2:$D$737,0),2)</f>
        <v>#N/A</v>
      </c>
    </row>
    <row r="6491" spans="1:14" ht="33.75" customHeight="1" x14ac:dyDescent="0.2">
      <c r="A6491">
        <v>80012</v>
      </c>
      <c r="B6491" t="s">
        <v>40196</v>
      </c>
      <c r="C6491" s="15" t="s">
        <v>40197</v>
      </c>
      <c r="D6491" s="15" t="s">
        <v>40198</v>
      </c>
      <c r="E6491">
        <v>20000</v>
      </c>
      <c r="F6491">
        <v>25000</v>
      </c>
      <c r="K6491" s="16">
        <f t="shared" si="303"/>
        <v>22400</v>
      </c>
      <c r="L6491" s="16">
        <f t="shared" si="304"/>
        <v>23578.947368421053</v>
      </c>
      <c r="M6491" s="16">
        <f t="shared" si="305"/>
        <v>26794.258373205739</v>
      </c>
      <c r="N6491" t="e">
        <f>INDEX(XML!$A$2:$R$782,MATCH(C6491,XML!$D$2:$D$737,0),2)</f>
        <v>#N/A</v>
      </c>
    </row>
    <row r="6492" spans="1:14" ht="45" x14ac:dyDescent="0.2">
      <c r="A6492">
        <v>12392</v>
      </c>
      <c r="B6492" t="s">
        <v>8067</v>
      </c>
      <c r="C6492" s="15" t="s">
        <v>8068</v>
      </c>
      <c r="D6492" s="15" t="s">
        <v>8069</v>
      </c>
      <c r="E6492">
        <v>16000</v>
      </c>
      <c r="F6492">
        <v>24000</v>
      </c>
      <c r="K6492" s="16">
        <f t="shared" si="303"/>
        <v>17920</v>
      </c>
      <c r="L6492" s="16">
        <f t="shared" si="304"/>
        <v>18863.157894736843</v>
      </c>
      <c r="M6492" s="16">
        <f t="shared" si="305"/>
        <v>21435.406698564595</v>
      </c>
      <c r="N6492" t="e">
        <f>INDEX(XML!$A$2:$R$782,MATCH(C6492,XML!$D$2:$D$737,0),2)</f>
        <v>#N/A</v>
      </c>
    </row>
    <row r="6493" spans="1:14" ht="67.5" x14ac:dyDescent="0.2">
      <c r="A6493">
        <v>24460</v>
      </c>
      <c r="B6493" t="s">
        <v>8076</v>
      </c>
      <c r="C6493" s="15" t="s">
        <v>8077</v>
      </c>
      <c r="D6493" s="15" t="s">
        <v>8078</v>
      </c>
      <c r="E6493">
        <v>18000</v>
      </c>
      <c r="F6493">
        <v>27000</v>
      </c>
      <c r="K6493" s="16">
        <f t="shared" si="303"/>
        <v>20160</v>
      </c>
      <c r="L6493" s="16">
        <f t="shared" si="304"/>
        <v>21221.052631578947</v>
      </c>
      <c r="M6493" s="16">
        <f t="shared" si="305"/>
        <v>24114.832535885169</v>
      </c>
      <c r="N6493" t="e">
        <f>INDEX(XML!$A$2:$R$782,MATCH(C6493,XML!$D$2:$D$737,0),2)</f>
        <v>#N/A</v>
      </c>
    </row>
    <row r="6494" spans="1:14" ht="67.5" x14ac:dyDescent="0.2">
      <c r="A6494">
        <v>81633</v>
      </c>
      <c r="B6494" t="s">
        <v>41430</v>
      </c>
      <c r="C6494" s="15" t="s">
        <v>41431</v>
      </c>
      <c r="D6494" s="15" t="s">
        <v>41432</v>
      </c>
      <c r="E6494">
        <v>1</v>
      </c>
      <c r="F6494">
        <v>1</v>
      </c>
      <c r="K6494" s="16">
        <f t="shared" si="303"/>
        <v>1.1200000000000001</v>
      </c>
      <c r="L6494" s="16">
        <f t="shared" si="304"/>
        <v>1.1789473684210527</v>
      </c>
      <c r="M6494" s="16">
        <f t="shared" si="305"/>
        <v>1.3397129186602872</v>
      </c>
      <c r="N6494" t="e">
        <f>INDEX(XML!$A$2:$R$782,MATCH(C6494,XML!$D$2:$D$737,0),2)</f>
        <v>#N/A</v>
      </c>
    </row>
    <row r="6495" spans="1:14" ht="33.75" customHeight="1" x14ac:dyDescent="0.2">
      <c r="A6495">
        <v>77402</v>
      </c>
      <c r="B6495" t="s">
        <v>34808</v>
      </c>
      <c r="C6495" s="15" t="s">
        <v>34809</v>
      </c>
      <c r="D6495" s="15" t="s">
        <v>34810</v>
      </c>
      <c r="E6495">
        <v>7000</v>
      </c>
      <c r="F6495">
        <v>10500</v>
      </c>
      <c r="H6495">
        <v>5</v>
      </c>
      <c r="K6495" s="16">
        <f t="shared" si="303"/>
        <v>7840</v>
      </c>
      <c r="L6495" s="16">
        <f t="shared" si="304"/>
        <v>8252.6315789473683</v>
      </c>
      <c r="M6495" s="16">
        <f t="shared" si="305"/>
        <v>9377.9904306220105</v>
      </c>
      <c r="N6495" t="e">
        <f>INDEX(XML!$A$2:$R$782,MATCH(C6495,XML!$D$2:$D$737,0),2)</f>
        <v>#N/A</v>
      </c>
    </row>
    <row r="6496" spans="1:14" ht="22.5" customHeight="1" x14ac:dyDescent="0.2">
      <c r="A6496">
        <v>74458</v>
      </c>
      <c r="B6496" t="s">
        <v>8079</v>
      </c>
      <c r="C6496" s="15" t="s">
        <v>31798</v>
      </c>
      <c r="D6496" s="15" t="s">
        <v>31799</v>
      </c>
      <c r="E6496">
        <v>7000</v>
      </c>
      <c r="F6496">
        <v>10500</v>
      </c>
      <c r="H6496">
        <v>10</v>
      </c>
      <c r="K6496" s="16">
        <f t="shared" si="303"/>
        <v>7840</v>
      </c>
      <c r="L6496" s="16">
        <f t="shared" si="304"/>
        <v>8252.6315789473683</v>
      </c>
      <c r="M6496" s="16">
        <f t="shared" si="305"/>
        <v>9377.9904306220105</v>
      </c>
      <c r="N6496" t="e">
        <f>INDEX(XML!$A$2:$R$782,MATCH(C6496,XML!$D$2:$D$737,0),2)</f>
        <v>#N/A</v>
      </c>
    </row>
    <row r="6497" spans="1:14" ht="33.75" customHeight="1" x14ac:dyDescent="0.2">
      <c r="A6497">
        <v>73899</v>
      </c>
      <c r="C6497" s="15" t="s">
        <v>34236</v>
      </c>
      <c r="D6497" s="15" t="s">
        <v>34237</v>
      </c>
      <c r="E6497">
        <v>3500</v>
      </c>
      <c r="F6497">
        <v>5250</v>
      </c>
      <c r="H6497" t="s">
        <v>746</v>
      </c>
      <c r="K6497" s="16">
        <f t="shared" si="303"/>
        <v>3920</v>
      </c>
      <c r="L6497" s="16">
        <f t="shared" si="304"/>
        <v>4126.3157894736842</v>
      </c>
      <c r="M6497" s="16">
        <f t="shared" si="305"/>
        <v>4688.9952153110053</v>
      </c>
      <c r="N6497" t="e">
        <f>INDEX(XML!$A$2:$R$782,MATCH(C6497,XML!$D$2:$D$737,0),2)</f>
        <v>#N/A</v>
      </c>
    </row>
    <row r="6498" spans="1:14" ht="33.75" customHeight="1" x14ac:dyDescent="0.2">
      <c r="A6498">
        <v>73902</v>
      </c>
      <c r="C6498" s="15" t="s">
        <v>34238</v>
      </c>
      <c r="D6498" s="15" t="s">
        <v>34239</v>
      </c>
      <c r="E6498">
        <v>6000</v>
      </c>
      <c r="F6498">
        <v>9000</v>
      </c>
      <c r="H6498" t="s">
        <v>746</v>
      </c>
      <c r="K6498" s="16">
        <f t="shared" si="303"/>
        <v>6720</v>
      </c>
      <c r="L6498" s="16">
        <f t="shared" si="304"/>
        <v>7073.6842105263158</v>
      </c>
      <c r="M6498" s="16">
        <f t="shared" si="305"/>
        <v>8038.2775119617227</v>
      </c>
      <c r="N6498" t="e">
        <f>INDEX(XML!$A$2:$R$782,MATCH(C6498,XML!$D$2:$D$737,0),2)</f>
        <v>#N/A</v>
      </c>
    </row>
    <row r="6499" spans="1:14" ht="45" customHeight="1" x14ac:dyDescent="0.2">
      <c r="A6499">
        <v>38316</v>
      </c>
      <c r="B6499" t="s">
        <v>46530</v>
      </c>
      <c r="C6499" s="15" t="s">
        <v>8080</v>
      </c>
      <c r="D6499" s="15" t="s">
        <v>31800</v>
      </c>
      <c r="E6499">
        <v>12000</v>
      </c>
      <c r="F6499">
        <v>18000</v>
      </c>
      <c r="H6499" t="s">
        <v>746</v>
      </c>
      <c r="K6499" s="16">
        <f t="shared" si="303"/>
        <v>13440</v>
      </c>
      <c r="L6499" s="16">
        <f t="shared" si="304"/>
        <v>14147.368421052632</v>
      </c>
      <c r="M6499" s="16">
        <f t="shared" si="305"/>
        <v>16076.555023923445</v>
      </c>
      <c r="N6499" t="e">
        <f>INDEX(XML!$A$2:$R$782,MATCH(C6499,XML!$D$2:$D$737,0),2)</f>
        <v>#N/A</v>
      </c>
    </row>
    <row r="6500" spans="1:14" ht="78.75" x14ac:dyDescent="0.2">
      <c r="A6500">
        <v>74064</v>
      </c>
      <c r="C6500" s="15" t="s">
        <v>34240</v>
      </c>
      <c r="D6500" s="15" t="s">
        <v>34241</v>
      </c>
      <c r="E6500">
        <v>8000</v>
      </c>
      <c r="F6500">
        <v>12000</v>
      </c>
      <c r="H6500" t="s">
        <v>746</v>
      </c>
      <c r="K6500" s="16">
        <f t="shared" si="303"/>
        <v>8960</v>
      </c>
      <c r="L6500" s="16">
        <f t="shared" si="304"/>
        <v>9431.5789473684217</v>
      </c>
      <c r="M6500" s="16">
        <f t="shared" si="305"/>
        <v>10717.703349282297</v>
      </c>
      <c r="N6500" t="e">
        <f>INDEX(XML!$A$2:$R$782,MATCH(C6500,XML!$D$2:$D$737,0),2)</f>
        <v>#N/A</v>
      </c>
    </row>
    <row r="6501" spans="1:14" ht="33.75" customHeight="1" x14ac:dyDescent="0.2">
      <c r="A6501">
        <v>14947</v>
      </c>
      <c r="B6501" t="s">
        <v>8081</v>
      </c>
      <c r="C6501" s="15" t="s">
        <v>8082</v>
      </c>
      <c r="D6501" s="15" t="s">
        <v>19773</v>
      </c>
      <c r="E6501">
        <v>10500</v>
      </c>
      <c r="F6501">
        <v>13650</v>
      </c>
      <c r="K6501" s="16">
        <f t="shared" si="303"/>
        <v>11760</v>
      </c>
      <c r="L6501" s="16">
        <f t="shared" si="304"/>
        <v>12378.947368421053</v>
      </c>
      <c r="M6501" s="16">
        <f t="shared" si="305"/>
        <v>14066.985645933017</v>
      </c>
      <c r="N6501" t="e">
        <f>INDEX(XML!$A$2:$R$782,MATCH(C6501,XML!$D$2:$D$737,0),2)</f>
        <v>#N/A</v>
      </c>
    </row>
    <row r="6502" spans="1:14" ht="67.5" x14ac:dyDescent="0.2">
      <c r="A6502">
        <v>16477</v>
      </c>
      <c r="B6502" t="s">
        <v>38971</v>
      </c>
      <c r="C6502" s="15" t="s">
        <v>38972</v>
      </c>
      <c r="D6502" s="15" t="s">
        <v>38973</v>
      </c>
      <c r="E6502">
        <v>8200</v>
      </c>
      <c r="F6502">
        <v>12300</v>
      </c>
      <c r="H6502">
        <v>4</v>
      </c>
      <c r="K6502" s="16">
        <f t="shared" si="303"/>
        <v>9184</v>
      </c>
      <c r="L6502" s="16">
        <f t="shared" si="304"/>
        <v>9667.3684210526317</v>
      </c>
      <c r="M6502" s="16">
        <f t="shared" si="305"/>
        <v>10985.645933014353</v>
      </c>
      <c r="N6502" t="e">
        <f>INDEX(XML!$A$2:$R$782,MATCH(C6502,XML!$D$2:$D$737,0),2)</f>
        <v>#N/A</v>
      </c>
    </row>
    <row r="6503" spans="1:14" ht="33.75" customHeight="1" x14ac:dyDescent="0.2">
      <c r="A6503">
        <v>12426</v>
      </c>
      <c r="B6503" t="s">
        <v>8083</v>
      </c>
      <c r="C6503" s="15" t="s">
        <v>8084</v>
      </c>
      <c r="D6503" s="15" t="s">
        <v>8085</v>
      </c>
      <c r="E6503">
        <v>500</v>
      </c>
      <c r="F6503">
        <v>650</v>
      </c>
      <c r="H6503" t="s">
        <v>768</v>
      </c>
      <c r="K6503" s="16">
        <f t="shared" si="303"/>
        <v>560</v>
      </c>
      <c r="L6503" s="16">
        <f t="shared" si="304"/>
        <v>589.47368421052636</v>
      </c>
      <c r="M6503" s="16">
        <f t="shared" si="305"/>
        <v>669.85645933014359</v>
      </c>
      <c r="N6503" t="e">
        <f>INDEX(XML!$A$2:$R$782,MATCH(C6503,XML!$D$2:$D$737,0),2)</f>
        <v>#N/A</v>
      </c>
    </row>
    <row r="6504" spans="1:14" ht="33.75" customHeight="1" x14ac:dyDescent="0.2">
      <c r="A6504">
        <v>47572</v>
      </c>
      <c r="B6504" t="s">
        <v>46531</v>
      </c>
      <c r="C6504" s="15" t="s">
        <v>8086</v>
      </c>
      <c r="D6504" s="15" t="s">
        <v>8086</v>
      </c>
      <c r="E6504">
        <v>700</v>
      </c>
      <c r="F6504">
        <v>910</v>
      </c>
      <c r="K6504" s="16">
        <f t="shared" si="303"/>
        <v>784</v>
      </c>
      <c r="L6504" s="16">
        <f t="shared" si="304"/>
        <v>825.26315789473688</v>
      </c>
      <c r="M6504" s="16">
        <f t="shared" si="305"/>
        <v>937.79904306220112</v>
      </c>
      <c r="N6504" t="e">
        <f>INDEX(XML!$A$2:$R$782,MATCH(C6504,XML!$D$2:$D$737,0),2)</f>
        <v>#N/A</v>
      </c>
    </row>
    <row r="6505" spans="1:14" ht="33.75" customHeight="1" x14ac:dyDescent="0.2">
      <c r="A6505">
        <v>72625</v>
      </c>
      <c r="B6505" t="s">
        <v>8081</v>
      </c>
      <c r="C6505" s="15" t="s">
        <v>40501</v>
      </c>
      <c r="D6505" s="15" t="s">
        <v>40502</v>
      </c>
      <c r="E6505">
        <v>20000</v>
      </c>
      <c r="F6505">
        <v>22000</v>
      </c>
      <c r="H6505">
        <v>3</v>
      </c>
      <c r="K6505" s="16">
        <f t="shared" si="303"/>
        <v>22400</v>
      </c>
      <c r="L6505" s="16">
        <f t="shared" si="304"/>
        <v>23578.947368421053</v>
      </c>
      <c r="M6505" s="16">
        <f t="shared" si="305"/>
        <v>26794.258373205739</v>
      </c>
      <c r="N6505" t="e">
        <f>INDEX(XML!$A$2:$R$782,MATCH(C6505,XML!$D$2:$D$737,0),2)</f>
        <v>#N/A</v>
      </c>
    </row>
    <row r="6506" spans="1:14" ht="56.25" x14ac:dyDescent="0.2">
      <c r="A6506">
        <v>15749</v>
      </c>
      <c r="B6506" t="s">
        <v>8070</v>
      </c>
      <c r="C6506" s="15" t="s">
        <v>8071</v>
      </c>
      <c r="D6506" s="15" t="s">
        <v>8072</v>
      </c>
      <c r="E6506">
        <v>15000</v>
      </c>
      <c r="F6506">
        <v>15000</v>
      </c>
      <c r="K6506" s="16">
        <f t="shared" si="303"/>
        <v>16800</v>
      </c>
      <c r="L6506" s="16">
        <f t="shared" si="304"/>
        <v>17684.21052631579</v>
      </c>
      <c r="M6506" s="16">
        <f t="shared" si="305"/>
        <v>20095.693779904308</v>
      </c>
      <c r="N6506" t="e">
        <f>INDEX(XML!$A$2:$R$782,MATCH(C6506,XML!$D$2:$D$737,0),2)</f>
        <v>#N/A</v>
      </c>
    </row>
    <row r="6507" spans="1:14" ht="33.75" customHeight="1" x14ac:dyDescent="0.25">
      <c r="A6507" s="184" t="s">
        <v>8087</v>
      </c>
      <c r="B6507" s="184"/>
      <c r="C6507" s="185"/>
      <c r="D6507" s="185"/>
      <c r="E6507" s="184"/>
      <c r="F6507" s="184"/>
      <c r="G6507" s="184"/>
      <c r="H6507" s="184"/>
      <c r="I6507" s="184"/>
      <c r="J6507" s="184"/>
      <c r="K6507" s="16">
        <f t="shared" si="303"/>
        <v>0</v>
      </c>
      <c r="L6507" s="16">
        <f t="shared" si="304"/>
        <v>0</v>
      </c>
      <c r="M6507" s="16">
        <f t="shared" si="305"/>
        <v>0</v>
      </c>
      <c r="N6507" t="e">
        <f>INDEX(XML!$A$2:$R$782,MATCH(C6507,XML!$D$2:$D$737,0),2)</f>
        <v>#N/A</v>
      </c>
    </row>
    <row r="6508" spans="1:14" ht="33.75" customHeight="1" x14ac:dyDescent="0.2">
      <c r="A6508">
        <v>18088</v>
      </c>
      <c r="B6508" t="s">
        <v>8088</v>
      </c>
      <c r="C6508" s="15" t="s">
        <v>8089</v>
      </c>
      <c r="D6508" s="15" t="s">
        <v>8090</v>
      </c>
      <c r="E6508">
        <v>390</v>
      </c>
      <c r="F6508">
        <v>585</v>
      </c>
      <c r="H6508" t="s">
        <v>746</v>
      </c>
      <c r="K6508" s="16">
        <f t="shared" si="303"/>
        <v>436.8</v>
      </c>
      <c r="L6508" s="16">
        <f t="shared" si="304"/>
        <v>459.78947368421052</v>
      </c>
      <c r="M6508" s="16">
        <f t="shared" si="305"/>
        <v>522.48803827751192</v>
      </c>
      <c r="N6508" t="e">
        <f>INDEX(XML!$A$2:$R$782,MATCH(C6508,XML!$D$2:$D$737,0),2)</f>
        <v>#N/A</v>
      </c>
    </row>
    <row r="6509" spans="1:14" ht="33.75" customHeight="1" x14ac:dyDescent="0.2">
      <c r="A6509">
        <v>35773</v>
      </c>
      <c r="B6509" t="s">
        <v>8097</v>
      </c>
      <c r="C6509" s="15" t="s">
        <v>8098</v>
      </c>
      <c r="D6509" s="15" t="s">
        <v>8099</v>
      </c>
      <c r="E6509">
        <v>390</v>
      </c>
      <c r="F6509">
        <v>585</v>
      </c>
      <c r="H6509" t="s">
        <v>746</v>
      </c>
      <c r="K6509" s="16">
        <f t="shared" si="303"/>
        <v>436.8</v>
      </c>
      <c r="L6509" s="16">
        <f t="shared" si="304"/>
        <v>459.78947368421052</v>
      </c>
      <c r="M6509" s="16">
        <f t="shared" si="305"/>
        <v>522.48803827751192</v>
      </c>
      <c r="N6509" t="e">
        <f>INDEX(XML!$A$2:$R$782,MATCH(C6509,XML!$D$2:$D$737,0),2)</f>
        <v>#N/A</v>
      </c>
    </row>
    <row r="6510" spans="1:14" ht="45" x14ac:dyDescent="0.2">
      <c r="A6510">
        <v>35780</v>
      </c>
      <c r="B6510" t="s">
        <v>8094</v>
      </c>
      <c r="C6510" s="15" t="s">
        <v>8095</v>
      </c>
      <c r="D6510" s="15" t="s">
        <v>8096</v>
      </c>
      <c r="E6510">
        <v>390</v>
      </c>
      <c r="F6510">
        <v>585</v>
      </c>
      <c r="K6510" s="16">
        <f t="shared" si="303"/>
        <v>436.8</v>
      </c>
      <c r="L6510" s="16">
        <f t="shared" si="304"/>
        <v>459.78947368421052</v>
      </c>
      <c r="M6510" s="16">
        <f t="shared" si="305"/>
        <v>522.48803827751192</v>
      </c>
      <c r="N6510" t="e">
        <f>INDEX(XML!$A$2:$R$782,MATCH(C6510,XML!$D$2:$D$737,0),2)</f>
        <v>#N/A</v>
      </c>
    </row>
    <row r="6511" spans="1:14" ht="45" x14ac:dyDescent="0.2">
      <c r="A6511">
        <v>35779</v>
      </c>
      <c r="B6511" t="s">
        <v>8100</v>
      </c>
      <c r="C6511" s="15" t="s">
        <v>8101</v>
      </c>
      <c r="D6511" s="15" t="s">
        <v>8102</v>
      </c>
      <c r="E6511">
        <v>390</v>
      </c>
      <c r="F6511">
        <v>585</v>
      </c>
      <c r="K6511" s="16">
        <f t="shared" si="303"/>
        <v>436.8</v>
      </c>
      <c r="L6511" s="16">
        <f t="shared" si="304"/>
        <v>459.78947368421052</v>
      </c>
      <c r="M6511" s="16">
        <f t="shared" si="305"/>
        <v>522.48803827751192</v>
      </c>
      <c r="N6511" t="e">
        <f>INDEX(XML!$A$2:$R$782,MATCH(C6511,XML!$D$2:$D$737,0),2)</f>
        <v>#N/A</v>
      </c>
    </row>
    <row r="6512" spans="1:14" ht="45" x14ac:dyDescent="0.2">
      <c r="A6512">
        <v>18087</v>
      </c>
      <c r="B6512" t="s">
        <v>8091</v>
      </c>
      <c r="C6512" s="15" t="s">
        <v>8092</v>
      </c>
      <c r="D6512" s="15" t="s">
        <v>8093</v>
      </c>
      <c r="E6512">
        <v>390</v>
      </c>
      <c r="F6512">
        <v>585</v>
      </c>
      <c r="K6512" s="16">
        <f t="shared" si="303"/>
        <v>436.8</v>
      </c>
      <c r="L6512" s="16">
        <f t="shared" si="304"/>
        <v>459.78947368421052</v>
      </c>
      <c r="M6512" s="16">
        <f t="shared" si="305"/>
        <v>522.48803827751192</v>
      </c>
      <c r="N6512" t="e">
        <f>INDEX(XML!$A$2:$R$782,MATCH(C6512,XML!$D$2:$D$737,0),2)</f>
        <v>#N/A</v>
      </c>
    </row>
    <row r="6513" spans="1:14" ht="45" x14ac:dyDescent="0.2">
      <c r="A6513">
        <v>35793</v>
      </c>
      <c r="B6513" t="s">
        <v>23820</v>
      </c>
      <c r="C6513" s="15" t="s">
        <v>23821</v>
      </c>
      <c r="D6513" s="15" t="s">
        <v>23822</v>
      </c>
      <c r="E6513">
        <v>390</v>
      </c>
      <c r="F6513">
        <v>585</v>
      </c>
      <c r="K6513" s="16">
        <f t="shared" si="303"/>
        <v>436.8</v>
      </c>
      <c r="L6513" s="16">
        <f t="shared" si="304"/>
        <v>459.78947368421052</v>
      </c>
      <c r="M6513" s="16">
        <f t="shared" si="305"/>
        <v>522.48803827751192</v>
      </c>
      <c r="N6513" t="e">
        <f>INDEX(XML!$A$2:$R$782,MATCH(C6513,XML!$D$2:$D$737,0),2)</f>
        <v>#N/A</v>
      </c>
    </row>
    <row r="6514" spans="1:14" ht="45" x14ac:dyDescent="0.2">
      <c r="A6514">
        <v>18084</v>
      </c>
      <c r="B6514" t="s">
        <v>8103</v>
      </c>
      <c r="C6514" s="15" t="s">
        <v>8104</v>
      </c>
      <c r="D6514" s="15" t="s">
        <v>8105</v>
      </c>
      <c r="E6514">
        <v>390</v>
      </c>
      <c r="F6514">
        <v>585</v>
      </c>
      <c r="K6514" s="16">
        <f t="shared" si="303"/>
        <v>436.8</v>
      </c>
      <c r="L6514" s="16">
        <f t="shared" si="304"/>
        <v>459.78947368421052</v>
      </c>
      <c r="M6514" s="16">
        <f t="shared" si="305"/>
        <v>522.48803827751192</v>
      </c>
      <c r="N6514" t="e">
        <f>INDEX(XML!$A$2:$R$782,MATCH(C6514,XML!$D$2:$D$737,0),2)</f>
        <v>#N/A</v>
      </c>
    </row>
    <row r="6515" spans="1:14" ht="33.75" x14ac:dyDescent="0.2">
      <c r="A6515">
        <v>77058</v>
      </c>
      <c r="B6515" t="s">
        <v>37695</v>
      </c>
      <c r="C6515" s="15" t="s">
        <v>37696</v>
      </c>
      <c r="D6515" s="15" t="s">
        <v>37697</v>
      </c>
      <c r="E6515">
        <v>3000</v>
      </c>
      <c r="F6515">
        <v>4500</v>
      </c>
      <c r="H6515">
        <v>4</v>
      </c>
      <c r="K6515" s="16">
        <f t="shared" si="303"/>
        <v>3360</v>
      </c>
      <c r="L6515" s="16">
        <f t="shared" si="304"/>
        <v>3536.8421052631579</v>
      </c>
      <c r="M6515" s="16">
        <f t="shared" si="305"/>
        <v>4019.1387559808613</v>
      </c>
      <c r="N6515" t="e">
        <f>INDEX(XML!$A$2:$R$782,MATCH(C6515,XML!$D$2:$D$737,0),2)</f>
        <v>#N/A</v>
      </c>
    </row>
    <row r="6516" spans="1:14" ht="15.75" x14ac:dyDescent="0.25">
      <c r="A6516" s="184" t="s">
        <v>8106</v>
      </c>
      <c r="B6516" s="184"/>
      <c r="C6516" s="185"/>
      <c r="D6516" s="185"/>
      <c r="E6516" s="184"/>
      <c r="F6516" s="184"/>
      <c r="G6516" s="184"/>
      <c r="H6516" s="184"/>
      <c r="I6516" s="184"/>
      <c r="J6516" s="184"/>
      <c r="K6516" s="16">
        <f t="shared" si="303"/>
        <v>0</v>
      </c>
      <c r="L6516" s="16">
        <f t="shared" si="304"/>
        <v>0</v>
      </c>
      <c r="M6516" s="16">
        <f t="shared" si="305"/>
        <v>0</v>
      </c>
      <c r="N6516" t="e">
        <f>INDEX(XML!$A$2:$R$782,MATCH(C6516,XML!$D$2:$D$737,0),2)</f>
        <v>#N/A</v>
      </c>
    </row>
    <row r="6517" spans="1:14" ht="45" x14ac:dyDescent="0.2">
      <c r="A6517">
        <v>18099</v>
      </c>
      <c r="C6517" s="15" t="s">
        <v>8109</v>
      </c>
      <c r="D6517" s="15" t="s">
        <v>8110</v>
      </c>
      <c r="E6517">
        <v>465</v>
      </c>
      <c r="F6517">
        <v>698</v>
      </c>
      <c r="K6517" s="16">
        <f t="shared" si="303"/>
        <v>520.79999999999995</v>
      </c>
      <c r="L6517" s="16">
        <f t="shared" si="304"/>
        <v>548.21052631578937</v>
      </c>
      <c r="M6517" s="16">
        <f t="shared" si="305"/>
        <v>622.96650717703335</v>
      </c>
      <c r="N6517" t="e">
        <f>INDEX(XML!$A$2:$R$782,MATCH(C6517,XML!$D$2:$D$737,0),2)</f>
        <v>#N/A</v>
      </c>
    </row>
    <row r="6518" spans="1:14" ht="33.75" customHeight="1" x14ac:dyDescent="0.2">
      <c r="A6518">
        <v>18097</v>
      </c>
      <c r="C6518" s="15" t="s">
        <v>8129</v>
      </c>
      <c r="D6518" s="15" t="s">
        <v>8130</v>
      </c>
      <c r="E6518">
        <v>465</v>
      </c>
      <c r="F6518">
        <v>698</v>
      </c>
      <c r="K6518" s="16">
        <f t="shared" si="303"/>
        <v>520.79999999999995</v>
      </c>
      <c r="L6518" s="16">
        <f t="shared" si="304"/>
        <v>548.21052631578937</v>
      </c>
      <c r="M6518" s="16">
        <f t="shared" si="305"/>
        <v>622.96650717703335</v>
      </c>
      <c r="N6518" t="e">
        <f>INDEX(XML!$A$2:$R$782,MATCH(C6518,XML!$D$2:$D$737,0),2)</f>
        <v>#N/A</v>
      </c>
    </row>
    <row r="6519" spans="1:14" ht="45" x14ac:dyDescent="0.2">
      <c r="A6519">
        <v>18101</v>
      </c>
      <c r="C6519" s="15" t="s">
        <v>8131</v>
      </c>
      <c r="D6519" s="15" t="s">
        <v>8132</v>
      </c>
      <c r="E6519">
        <v>535</v>
      </c>
      <c r="F6519">
        <v>803</v>
      </c>
      <c r="K6519" s="16">
        <f t="shared" si="303"/>
        <v>599.20000000000005</v>
      </c>
      <c r="L6519" s="16">
        <f t="shared" si="304"/>
        <v>630.73684210526324</v>
      </c>
      <c r="M6519" s="16">
        <f t="shared" si="305"/>
        <v>716.74641148325361</v>
      </c>
      <c r="N6519" t="e">
        <f>INDEX(XML!$A$2:$R$782,MATCH(C6519,XML!$D$2:$D$737,0),2)</f>
        <v>#N/A</v>
      </c>
    </row>
    <row r="6520" spans="1:14" ht="45" x14ac:dyDescent="0.2">
      <c r="A6520">
        <v>18093</v>
      </c>
      <c r="C6520" s="15" t="s">
        <v>8125</v>
      </c>
      <c r="D6520" s="15" t="s">
        <v>8126</v>
      </c>
      <c r="E6520">
        <v>460</v>
      </c>
      <c r="F6520">
        <v>690</v>
      </c>
      <c r="K6520" s="16">
        <f t="shared" si="303"/>
        <v>515.20000000000005</v>
      </c>
      <c r="L6520" s="16">
        <f t="shared" si="304"/>
        <v>542.31578947368428</v>
      </c>
      <c r="M6520" s="16">
        <f t="shared" si="305"/>
        <v>616.26794258373218</v>
      </c>
      <c r="N6520" t="e">
        <f>INDEX(XML!$A$2:$R$782,MATCH(C6520,XML!$D$2:$D$737,0),2)</f>
        <v>#N/A</v>
      </c>
    </row>
    <row r="6521" spans="1:14" ht="45" x14ac:dyDescent="0.2">
      <c r="A6521">
        <v>18091</v>
      </c>
      <c r="C6521" s="15" t="s">
        <v>8123</v>
      </c>
      <c r="D6521" s="15" t="s">
        <v>8124</v>
      </c>
      <c r="E6521">
        <v>460</v>
      </c>
      <c r="F6521">
        <v>690</v>
      </c>
      <c r="K6521" s="16">
        <f t="shared" si="303"/>
        <v>515.20000000000005</v>
      </c>
      <c r="L6521" s="16">
        <f t="shared" si="304"/>
        <v>542.31578947368428</v>
      </c>
      <c r="M6521" s="16">
        <f t="shared" si="305"/>
        <v>616.26794258373218</v>
      </c>
      <c r="N6521" t="e">
        <f>INDEX(XML!$A$2:$R$782,MATCH(C6521,XML!$D$2:$D$737,0),2)</f>
        <v>#N/A</v>
      </c>
    </row>
    <row r="6522" spans="1:14" ht="45" x14ac:dyDescent="0.2">
      <c r="A6522">
        <v>18104</v>
      </c>
      <c r="C6522" s="15" t="s">
        <v>8113</v>
      </c>
      <c r="D6522" s="15" t="s">
        <v>8114</v>
      </c>
      <c r="E6522">
        <v>580</v>
      </c>
      <c r="F6522">
        <v>870</v>
      </c>
      <c r="H6522">
        <v>10</v>
      </c>
      <c r="K6522" s="16">
        <f t="shared" si="303"/>
        <v>649.6</v>
      </c>
      <c r="L6522" s="16">
        <f t="shared" si="304"/>
        <v>683.78947368421052</v>
      </c>
      <c r="M6522" s="16">
        <f t="shared" si="305"/>
        <v>777.03349282296654</v>
      </c>
      <c r="N6522" t="e">
        <f>INDEX(XML!$A$2:$R$782,MATCH(C6522,XML!$D$2:$D$737,0),2)</f>
        <v>#N/A</v>
      </c>
    </row>
    <row r="6523" spans="1:14" ht="45" x14ac:dyDescent="0.2">
      <c r="A6523">
        <v>18098</v>
      </c>
      <c r="C6523" s="15" t="s">
        <v>8121</v>
      </c>
      <c r="D6523" s="15" t="s">
        <v>8122</v>
      </c>
      <c r="E6523">
        <v>465</v>
      </c>
      <c r="F6523">
        <v>698</v>
      </c>
      <c r="K6523" s="16">
        <f t="shared" si="303"/>
        <v>520.79999999999995</v>
      </c>
      <c r="L6523" s="16">
        <f t="shared" si="304"/>
        <v>548.21052631578937</v>
      </c>
      <c r="M6523" s="16">
        <f t="shared" si="305"/>
        <v>622.96650717703335</v>
      </c>
      <c r="N6523" t="e">
        <f>INDEX(XML!$A$2:$R$782,MATCH(C6523,XML!$D$2:$D$737,0),2)</f>
        <v>#N/A</v>
      </c>
    </row>
    <row r="6524" spans="1:14" ht="45" x14ac:dyDescent="0.2">
      <c r="A6524">
        <v>18096</v>
      </c>
      <c r="C6524" s="15" t="s">
        <v>8119</v>
      </c>
      <c r="D6524" s="15" t="s">
        <v>8120</v>
      </c>
      <c r="E6524">
        <v>465</v>
      </c>
      <c r="F6524">
        <v>698</v>
      </c>
      <c r="H6524">
        <v>39</v>
      </c>
      <c r="K6524" s="16">
        <f t="shared" si="303"/>
        <v>520.79999999999995</v>
      </c>
      <c r="L6524" s="16">
        <f t="shared" si="304"/>
        <v>548.21052631578937</v>
      </c>
      <c r="M6524" s="16">
        <f t="shared" si="305"/>
        <v>622.96650717703335</v>
      </c>
      <c r="N6524" t="e">
        <f>INDEX(XML!$A$2:$R$782,MATCH(C6524,XML!$D$2:$D$737,0),2)</f>
        <v>#N/A</v>
      </c>
    </row>
    <row r="6525" spans="1:14" ht="22.5" customHeight="1" x14ac:dyDescent="0.2">
      <c r="A6525">
        <v>18100</v>
      </c>
      <c r="C6525" s="15" t="s">
        <v>8117</v>
      </c>
      <c r="D6525" s="15" t="s">
        <v>8118</v>
      </c>
      <c r="E6525">
        <v>535</v>
      </c>
      <c r="F6525">
        <v>803</v>
      </c>
      <c r="H6525">
        <v>42</v>
      </c>
      <c r="K6525" s="16">
        <f t="shared" si="303"/>
        <v>599.20000000000005</v>
      </c>
      <c r="L6525" s="16">
        <f t="shared" si="304"/>
        <v>630.73684210526324</v>
      </c>
      <c r="M6525" s="16">
        <f t="shared" si="305"/>
        <v>716.74641148325361</v>
      </c>
      <c r="N6525" t="e">
        <f>INDEX(XML!$A$2:$R$782,MATCH(C6525,XML!$D$2:$D$737,0),2)</f>
        <v>#N/A</v>
      </c>
    </row>
    <row r="6526" spans="1:14" ht="22.5" customHeight="1" x14ac:dyDescent="0.2">
      <c r="A6526">
        <v>18102</v>
      </c>
      <c r="C6526" s="15" t="s">
        <v>8115</v>
      </c>
      <c r="D6526" s="15" t="s">
        <v>8116</v>
      </c>
      <c r="E6526">
        <v>535</v>
      </c>
      <c r="F6526">
        <v>803</v>
      </c>
      <c r="K6526" s="16">
        <f t="shared" si="303"/>
        <v>599.20000000000005</v>
      </c>
      <c r="L6526" s="16">
        <f t="shared" si="304"/>
        <v>630.73684210526324</v>
      </c>
      <c r="M6526" s="16">
        <f t="shared" si="305"/>
        <v>716.74641148325361</v>
      </c>
      <c r="N6526" t="e">
        <f>INDEX(XML!$A$2:$R$782,MATCH(C6526,XML!$D$2:$D$737,0),2)</f>
        <v>#N/A</v>
      </c>
    </row>
    <row r="6527" spans="1:14" ht="22.5" customHeight="1" x14ac:dyDescent="0.2">
      <c r="A6527">
        <v>18106</v>
      </c>
      <c r="C6527" s="15" t="s">
        <v>8111</v>
      </c>
      <c r="D6527" s="15" t="s">
        <v>8112</v>
      </c>
      <c r="E6527">
        <v>580</v>
      </c>
      <c r="F6527">
        <v>870</v>
      </c>
      <c r="H6527">
        <v>2</v>
      </c>
      <c r="K6527" s="16">
        <f t="shared" si="303"/>
        <v>649.6</v>
      </c>
      <c r="L6527" s="16">
        <f t="shared" si="304"/>
        <v>683.78947368421052</v>
      </c>
      <c r="M6527" s="16">
        <f t="shared" si="305"/>
        <v>777.03349282296654</v>
      </c>
      <c r="N6527" t="e">
        <f>INDEX(XML!$A$2:$R$782,MATCH(C6527,XML!$D$2:$D$737,0),2)</f>
        <v>#N/A</v>
      </c>
    </row>
    <row r="6528" spans="1:14" ht="22.5" customHeight="1" x14ac:dyDescent="0.2">
      <c r="A6528">
        <v>18094</v>
      </c>
      <c r="C6528" s="15" t="s">
        <v>8107</v>
      </c>
      <c r="D6528" s="15" t="s">
        <v>8108</v>
      </c>
      <c r="E6528">
        <v>460</v>
      </c>
      <c r="F6528">
        <v>690</v>
      </c>
      <c r="K6528" s="16">
        <f t="shared" si="303"/>
        <v>515.20000000000005</v>
      </c>
      <c r="L6528" s="16">
        <f t="shared" si="304"/>
        <v>542.31578947368428</v>
      </c>
      <c r="M6528" s="16">
        <f t="shared" si="305"/>
        <v>616.26794258373218</v>
      </c>
      <c r="N6528" t="e">
        <f>INDEX(XML!$A$2:$R$782,MATCH(C6528,XML!$D$2:$D$737,0),2)</f>
        <v>#N/A</v>
      </c>
    </row>
    <row r="6529" spans="1:14" ht="22.5" customHeight="1" x14ac:dyDescent="0.2">
      <c r="A6529">
        <v>18092</v>
      </c>
      <c r="C6529" s="15" t="s">
        <v>8135</v>
      </c>
      <c r="D6529" s="15" t="s">
        <v>8136</v>
      </c>
      <c r="E6529">
        <v>460</v>
      </c>
      <c r="F6529">
        <v>690</v>
      </c>
      <c r="K6529" s="16">
        <f t="shared" si="303"/>
        <v>515.20000000000005</v>
      </c>
      <c r="L6529" s="16">
        <f t="shared" si="304"/>
        <v>542.31578947368428</v>
      </c>
      <c r="M6529" s="16">
        <f t="shared" si="305"/>
        <v>616.26794258373218</v>
      </c>
      <c r="N6529" t="e">
        <f>INDEX(XML!$A$2:$R$782,MATCH(C6529,XML!$D$2:$D$737,0),2)</f>
        <v>#N/A</v>
      </c>
    </row>
    <row r="6530" spans="1:14" ht="22.5" customHeight="1" x14ac:dyDescent="0.2">
      <c r="A6530">
        <v>18103</v>
      </c>
      <c r="C6530" s="15" t="s">
        <v>8133</v>
      </c>
      <c r="D6530" s="15" t="s">
        <v>8134</v>
      </c>
      <c r="E6530">
        <v>535</v>
      </c>
      <c r="F6530">
        <v>803</v>
      </c>
      <c r="K6530" s="16">
        <f t="shared" si="303"/>
        <v>599.20000000000005</v>
      </c>
      <c r="L6530" s="16">
        <f t="shared" si="304"/>
        <v>630.73684210526324</v>
      </c>
      <c r="M6530" s="16">
        <f t="shared" si="305"/>
        <v>716.74641148325361</v>
      </c>
      <c r="N6530" t="e">
        <f>INDEX(XML!$A$2:$R$782,MATCH(C6530,XML!$D$2:$D$737,0),2)</f>
        <v>#N/A</v>
      </c>
    </row>
    <row r="6531" spans="1:14" ht="22.5" customHeight="1" x14ac:dyDescent="0.2">
      <c r="A6531">
        <v>18107</v>
      </c>
      <c r="C6531" s="15" t="s">
        <v>8127</v>
      </c>
      <c r="D6531" s="15" t="s">
        <v>8128</v>
      </c>
      <c r="E6531">
        <v>580</v>
      </c>
      <c r="F6531">
        <v>870</v>
      </c>
      <c r="K6531" s="16">
        <f t="shared" si="303"/>
        <v>649.6</v>
      </c>
      <c r="L6531" s="16">
        <f t="shared" si="304"/>
        <v>683.78947368421052</v>
      </c>
      <c r="M6531" s="16">
        <f t="shared" si="305"/>
        <v>777.03349282296654</v>
      </c>
      <c r="N6531" t="e">
        <f>INDEX(XML!$A$2:$R$782,MATCH(C6531,XML!$D$2:$D$737,0),2)</f>
        <v>#N/A</v>
      </c>
    </row>
    <row r="6532" spans="1:14" ht="22.5" customHeight="1" x14ac:dyDescent="0.2">
      <c r="A6532">
        <v>56436</v>
      </c>
      <c r="C6532" s="15" t="s">
        <v>14952</v>
      </c>
      <c r="D6532" s="15" t="s">
        <v>14953</v>
      </c>
      <c r="E6532">
        <v>580</v>
      </c>
      <c r="F6532">
        <v>870</v>
      </c>
      <c r="K6532" s="16">
        <f t="shared" si="303"/>
        <v>649.6</v>
      </c>
      <c r="L6532" s="16">
        <f t="shared" si="304"/>
        <v>683.78947368421052</v>
      </c>
      <c r="M6532" s="16">
        <f t="shared" si="305"/>
        <v>777.03349282296654</v>
      </c>
      <c r="N6532" t="e">
        <f>INDEX(XML!$A$2:$R$782,MATCH(C6532,XML!$D$2:$D$737,0),2)</f>
        <v>#N/A</v>
      </c>
    </row>
    <row r="6533" spans="1:14" ht="22.5" customHeight="1" x14ac:dyDescent="0.2">
      <c r="A6533">
        <v>16862</v>
      </c>
      <c r="C6533" s="15" t="s">
        <v>38053</v>
      </c>
      <c r="D6533" s="15" t="s">
        <v>38054</v>
      </c>
      <c r="E6533">
        <v>580</v>
      </c>
      <c r="F6533">
        <v>870</v>
      </c>
      <c r="H6533" t="s">
        <v>746</v>
      </c>
      <c r="K6533" s="16">
        <f t="shared" ref="K6533:K6596" si="306">IF(E6533&gt;49999,E6533+E6533*0.07,IF(E6533&lt;=49999,E6533+E6533*0.12))</f>
        <v>649.6</v>
      </c>
      <c r="L6533" s="16">
        <f t="shared" ref="L6533:L6596" si="307">K6533*100/95</f>
        <v>683.78947368421052</v>
      </c>
      <c r="M6533" s="16">
        <f t="shared" ref="M6533:M6596" si="308">IF(COUNTIF(C6533,"*Dahua*"),F6533-10,L6533*100/88)</f>
        <v>777.03349282296654</v>
      </c>
      <c r="N6533" t="e">
        <f>INDEX(XML!$A$2:$R$782,MATCH(C6533,XML!$D$2:$D$737,0),2)</f>
        <v>#N/A</v>
      </c>
    </row>
    <row r="6534" spans="1:14" ht="22.5" customHeight="1" x14ac:dyDescent="0.2">
      <c r="A6534">
        <v>16864</v>
      </c>
      <c r="C6534" s="15" t="s">
        <v>38055</v>
      </c>
      <c r="D6534" s="15" t="s">
        <v>38056</v>
      </c>
      <c r="E6534">
        <v>580</v>
      </c>
      <c r="F6534">
        <v>870</v>
      </c>
      <c r="H6534" t="s">
        <v>746</v>
      </c>
      <c r="K6534" s="16">
        <f t="shared" si="306"/>
        <v>649.6</v>
      </c>
      <c r="L6534" s="16">
        <f t="shared" si="307"/>
        <v>683.78947368421052</v>
      </c>
      <c r="M6534" s="16">
        <f t="shared" si="308"/>
        <v>777.03349282296654</v>
      </c>
      <c r="N6534" t="e">
        <f>INDEX(XML!$A$2:$R$782,MATCH(C6534,XML!$D$2:$D$737,0),2)</f>
        <v>#N/A</v>
      </c>
    </row>
    <row r="6535" spans="1:14" ht="22.5" customHeight="1" x14ac:dyDescent="0.25">
      <c r="A6535" s="184" t="s">
        <v>8137</v>
      </c>
      <c r="B6535" s="184"/>
      <c r="C6535" s="185"/>
      <c r="D6535" s="185"/>
      <c r="E6535" s="184"/>
      <c r="F6535" s="184"/>
      <c r="G6535" s="184"/>
      <c r="H6535" s="184"/>
      <c r="I6535" s="184"/>
      <c r="J6535" s="184"/>
      <c r="K6535" s="16">
        <f t="shared" si="306"/>
        <v>0</v>
      </c>
      <c r="L6535" s="16">
        <f t="shared" si="307"/>
        <v>0</v>
      </c>
      <c r="M6535" s="16">
        <f t="shared" si="308"/>
        <v>0</v>
      </c>
      <c r="N6535" t="e">
        <f>INDEX(XML!$A$2:$R$782,MATCH(C6535,XML!$D$2:$D$737,0),2)</f>
        <v>#N/A</v>
      </c>
    </row>
    <row r="6536" spans="1:14" ht="22.5" customHeight="1" x14ac:dyDescent="0.2">
      <c r="A6536">
        <v>17150</v>
      </c>
      <c r="B6536" t="s">
        <v>41287</v>
      </c>
      <c r="C6536" s="15" t="s">
        <v>8138</v>
      </c>
      <c r="D6536" s="15" t="s">
        <v>8139</v>
      </c>
      <c r="E6536">
        <v>230</v>
      </c>
      <c r="F6536">
        <v>275</v>
      </c>
      <c r="H6536" t="s">
        <v>1179</v>
      </c>
      <c r="K6536" s="16">
        <f t="shared" si="306"/>
        <v>257.60000000000002</v>
      </c>
      <c r="L6536" s="16">
        <f t="shared" si="307"/>
        <v>271.15789473684214</v>
      </c>
      <c r="M6536" s="16">
        <f t="shared" si="308"/>
        <v>308.13397129186609</v>
      </c>
      <c r="N6536" t="e">
        <f>INDEX(XML!$A$2:$R$782,MATCH(C6536,XML!$D$2:$D$737,0),2)</f>
        <v>#N/A</v>
      </c>
    </row>
    <row r="6537" spans="1:14" ht="22.5" customHeight="1" x14ac:dyDescent="0.2">
      <c r="A6537">
        <v>16489</v>
      </c>
      <c r="B6537" t="s">
        <v>8140</v>
      </c>
      <c r="C6537" s="15" t="s">
        <v>8141</v>
      </c>
      <c r="D6537" s="15" t="s">
        <v>8142</v>
      </c>
      <c r="E6537">
        <v>200</v>
      </c>
      <c r="F6537">
        <v>375</v>
      </c>
      <c r="H6537">
        <v>106</v>
      </c>
      <c r="K6537" s="16">
        <f t="shared" si="306"/>
        <v>224</v>
      </c>
      <c r="L6537" s="16">
        <f t="shared" si="307"/>
        <v>235.78947368421052</v>
      </c>
      <c r="M6537" s="16">
        <f t="shared" si="308"/>
        <v>267.94258373205741</v>
      </c>
      <c r="N6537" t="e">
        <f>INDEX(XML!$A$2:$R$782,MATCH(C6537,XML!$D$2:$D$737,0),2)</f>
        <v>#N/A</v>
      </c>
    </row>
    <row r="6538" spans="1:14" ht="22.5" customHeight="1" x14ac:dyDescent="0.2">
      <c r="A6538">
        <v>17707</v>
      </c>
      <c r="B6538" t="s">
        <v>8143</v>
      </c>
      <c r="C6538" s="15" t="s">
        <v>8144</v>
      </c>
      <c r="D6538" s="15" t="s">
        <v>8145</v>
      </c>
      <c r="E6538">
        <v>250</v>
      </c>
      <c r="F6538">
        <v>375</v>
      </c>
      <c r="H6538" t="s">
        <v>1192</v>
      </c>
      <c r="K6538" s="16">
        <f t="shared" si="306"/>
        <v>280</v>
      </c>
      <c r="L6538" s="16">
        <f t="shared" si="307"/>
        <v>294.73684210526318</v>
      </c>
      <c r="M6538" s="16">
        <f t="shared" si="308"/>
        <v>334.9282296650718</v>
      </c>
      <c r="N6538" t="e">
        <f>INDEX(XML!$A$2:$R$782,MATCH(C6538,XML!$D$2:$D$737,0),2)</f>
        <v>#N/A</v>
      </c>
    </row>
    <row r="6539" spans="1:14" ht="22.5" customHeight="1" x14ac:dyDescent="0.2">
      <c r="A6539">
        <v>38848</v>
      </c>
      <c r="B6539" t="s">
        <v>38057</v>
      </c>
      <c r="C6539" s="15" t="s">
        <v>33696</v>
      </c>
      <c r="D6539" s="15" t="s">
        <v>33697</v>
      </c>
      <c r="E6539">
        <v>100</v>
      </c>
      <c r="F6539">
        <v>150</v>
      </c>
      <c r="H6539" t="s">
        <v>7069</v>
      </c>
      <c r="K6539" s="16">
        <f t="shared" si="306"/>
        <v>112</v>
      </c>
      <c r="L6539" s="16">
        <f t="shared" si="307"/>
        <v>117.89473684210526</v>
      </c>
      <c r="M6539" s="16">
        <f t="shared" si="308"/>
        <v>133.97129186602871</v>
      </c>
      <c r="N6539" t="e">
        <f>INDEX(XML!$A$2:$R$782,MATCH(C6539,XML!$D$2:$D$737,0),2)</f>
        <v>#N/A</v>
      </c>
    </row>
    <row r="6540" spans="1:14" ht="22.5" customHeight="1" x14ac:dyDescent="0.2">
      <c r="A6540">
        <v>38849</v>
      </c>
      <c r="B6540" t="s">
        <v>38058</v>
      </c>
      <c r="C6540" s="15" t="s">
        <v>33698</v>
      </c>
      <c r="D6540" s="15" t="s">
        <v>33699</v>
      </c>
      <c r="E6540">
        <v>100</v>
      </c>
      <c r="F6540">
        <v>150</v>
      </c>
      <c r="H6540" t="s">
        <v>7069</v>
      </c>
      <c r="K6540" s="16">
        <f t="shared" si="306"/>
        <v>112</v>
      </c>
      <c r="L6540" s="16">
        <f t="shared" si="307"/>
        <v>117.89473684210526</v>
      </c>
      <c r="M6540" s="16">
        <f t="shared" si="308"/>
        <v>133.97129186602871</v>
      </c>
      <c r="N6540" t="e">
        <f>INDEX(XML!$A$2:$R$782,MATCH(C6540,XML!$D$2:$D$737,0),2)</f>
        <v>#N/A</v>
      </c>
    </row>
    <row r="6541" spans="1:14" ht="33.75" x14ac:dyDescent="0.2">
      <c r="A6541">
        <v>36650</v>
      </c>
      <c r="B6541" t="s">
        <v>8146</v>
      </c>
      <c r="C6541" s="15" t="s">
        <v>8147</v>
      </c>
      <c r="D6541" s="15" t="s">
        <v>8148</v>
      </c>
      <c r="E6541">
        <v>150</v>
      </c>
      <c r="F6541">
        <v>225</v>
      </c>
      <c r="H6541">
        <v>1079</v>
      </c>
      <c r="K6541" s="16">
        <f t="shared" si="306"/>
        <v>168</v>
      </c>
      <c r="L6541" s="16">
        <f t="shared" si="307"/>
        <v>176.84210526315789</v>
      </c>
      <c r="M6541" s="16">
        <f t="shared" si="308"/>
        <v>200.95693779904306</v>
      </c>
      <c r="N6541" t="e">
        <f>INDEX(XML!$A$2:$R$782,MATCH(C6541,XML!$D$2:$D$737,0),2)</f>
        <v>#N/A</v>
      </c>
    </row>
    <row r="6542" spans="1:14" ht="33.75" x14ac:dyDescent="0.2">
      <c r="A6542">
        <v>17703</v>
      </c>
      <c r="B6542" t="s">
        <v>8149</v>
      </c>
      <c r="C6542" s="15" t="s">
        <v>21169</v>
      </c>
      <c r="D6542" s="15" t="s">
        <v>21170</v>
      </c>
      <c r="E6542">
        <v>90</v>
      </c>
      <c r="F6542">
        <v>135</v>
      </c>
      <c r="H6542">
        <v>336</v>
      </c>
      <c r="K6542" s="16">
        <f t="shared" si="306"/>
        <v>100.8</v>
      </c>
      <c r="L6542" s="16">
        <f t="shared" si="307"/>
        <v>106.10526315789474</v>
      </c>
      <c r="M6542" s="16">
        <f t="shared" si="308"/>
        <v>120.57416267942584</v>
      </c>
      <c r="N6542" t="e">
        <f>INDEX(XML!$A$2:$R$782,MATCH(C6542,XML!$D$2:$D$737,0),2)</f>
        <v>#N/A</v>
      </c>
    </row>
    <row r="6543" spans="1:14" ht="33.75" x14ac:dyDescent="0.2">
      <c r="A6543">
        <v>16806</v>
      </c>
      <c r="B6543" t="s">
        <v>8150</v>
      </c>
      <c r="C6543" s="15" t="s">
        <v>21171</v>
      </c>
      <c r="D6543" s="15" t="s">
        <v>21172</v>
      </c>
      <c r="E6543">
        <v>90</v>
      </c>
      <c r="F6543">
        <v>135</v>
      </c>
      <c r="H6543">
        <v>349</v>
      </c>
      <c r="K6543" s="16">
        <f t="shared" si="306"/>
        <v>100.8</v>
      </c>
      <c r="L6543" s="16">
        <f t="shared" si="307"/>
        <v>106.10526315789474</v>
      </c>
      <c r="M6543" s="16">
        <f t="shared" si="308"/>
        <v>120.57416267942584</v>
      </c>
      <c r="N6543" t="e">
        <f>INDEX(XML!$A$2:$R$782,MATCH(C6543,XML!$D$2:$D$737,0),2)</f>
        <v>#N/A</v>
      </c>
    </row>
    <row r="6544" spans="1:14" ht="33.75" x14ac:dyDescent="0.2">
      <c r="A6544">
        <v>16488</v>
      </c>
      <c r="B6544" t="s">
        <v>8151</v>
      </c>
      <c r="C6544" s="15" t="s">
        <v>21173</v>
      </c>
      <c r="D6544" s="15" t="s">
        <v>21174</v>
      </c>
      <c r="E6544">
        <v>90</v>
      </c>
      <c r="F6544">
        <v>135</v>
      </c>
      <c r="H6544">
        <v>998</v>
      </c>
      <c r="K6544" s="16">
        <f t="shared" si="306"/>
        <v>100.8</v>
      </c>
      <c r="L6544" s="16">
        <f t="shared" si="307"/>
        <v>106.10526315789474</v>
      </c>
      <c r="M6544" s="16">
        <f t="shared" si="308"/>
        <v>120.57416267942584</v>
      </c>
      <c r="N6544" t="e">
        <f>INDEX(XML!$A$2:$R$782,MATCH(C6544,XML!$D$2:$D$737,0),2)</f>
        <v>#N/A</v>
      </c>
    </row>
    <row r="6545" spans="1:14" ht="33.75" x14ac:dyDescent="0.2">
      <c r="A6545">
        <v>26912</v>
      </c>
      <c r="B6545" t="s">
        <v>8152</v>
      </c>
      <c r="C6545" s="15" t="s">
        <v>8153</v>
      </c>
      <c r="D6545" s="15" t="s">
        <v>8154</v>
      </c>
      <c r="E6545">
        <v>140</v>
      </c>
      <c r="F6545">
        <v>210</v>
      </c>
      <c r="H6545">
        <v>1972</v>
      </c>
      <c r="K6545" s="16">
        <f t="shared" si="306"/>
        <v>156.80000000000001</v>
      </c>
      <c r="L6545" s="16">
        <f t="shared" si="307"/>
        <v>165.0526315789474</v>
      </c>
      <c r="M6545" s="16">
        <f t="shared" si="308"/>
        <v>187.55980861244024</v>
      </c>
      <c r="N6545" t="e">
        <f>INDEX(XML!$A$2:$R$782,MATCH(C6545,XML!$D$2:$D$737,0),2)</f>
        <v>#N/A</v>
      </c>
    </row>
    <row r="6546" spans="1:14" ht="33.75" x14ac:dyDescent="0.2">
      <c r="A6546">
        <v>3239</v>
      </c>
      <c r="B6546" t="s">
        <v>8155</v>
      </c>
      <c r="C6546" s="15" t="s">
        <v>21175</v>
      </c>
      <c r="D6546" s="15" t="s">
        <v>21176</v>
      </c>
      <c r="E6546">
        <v>120</v>
      </c>
      <c r="F6546">
        <v>180</v>
      </c>
      <c r="H6546">
        <v>34</v>
      </c>
      <c r="K6546" s="16">
        <f t="shared" si="306"/>
        <v>134.4</v>
      </c>
      <c r="L6546" s="16">
        <f t="shared" si="307"/>
        <v>141.47368421052633</v>
      </c>
      <c r="M6546" s="16">
        <f t="shared" si="308"/>
        <v>160.76555023923447</v>
      </c>
      <c r="N6546" t="e">
        <f>INDEX(XML!$A$2:$R$782,MATCH(C6546,XML!$D$2:$D$737,0),2)</f>
        <v>#N/A</v>
      </c>
    </row>
    <row r="6547" spans="1:14" ht="33.75" x14ac:dyDescent="0.2">
      <c r="A6547">
        <v>16487</v>
      </c>
      <c r="B6547" t="s">
        <v>8156</v>
      </c>
      <c r="C6547" s="15" t="s">
        <v>8157</v>
      </c>
      <c r="D6547" s="15" t="s">
        <v>8158</v>
      </c>
      <c r="E6547">
        <v>90</v>
      </c>
      <c r="F6547">
        <v>135</v>
      </c>
      <c r="H6547" t="s">
        <v>7069</v>
      </c>
      <c r="K6547" s="16">
        <f t="shared" si="306"/>
        <v>100.8</v>
      </c>
      <c r="L6547" s="16">
        <f t="shared" si="307"/>
        <v>106.10526315789474</v>
      </c>
      <c r="M6547" s="16">
        <f t="shared" si="308"/>
        <v>120.57416267942584</v>
      </c>
      <c r="N6547" t="e">
        <f>INDEX(XML!$A$2:$R$782,MATCH(C6547,XML!$D$2:$D$737,0),2)</f>
        <v>#N/A</v>
      </c>
    </row>
    <row r="6548" spans="1:14" ht="33.75" x14ac:dyDescent="0.2">
      <c r="A6548">
        <v>76489</v>
      </c>
      <c r="C6548" s="15" t="s">
        <v>33700</v>
      </c>
      <c r="D6548" s="15" t="s">
        <v>33701</v>
      </c>
      <c r="E6548">
        <v>150</v>
      </c>
      <c r="F6548">
        <v>225</v>
      </c>
      <c r="H6548">
        <v>78</v>
      </c>
      <c r="K6548" s="16">
        <f t="shared" si="306"/>
        <v>168</v>
      </c>
      <c r="L6548" s="16">
        <f t="shared" si="307"/>
        <v>176.84210526315789</v>
      </c>
      <c r="M6548" s="16">
        <f t="shared" si="308"/>
        <v>200.95693779904306</v>
      </c>
      <c r="N6548" t="e">
        <f>INDEX(XML!$A$2:$R$782,MATCH(C6548,XML!$D$2:$D$737,0),2)</f>
        <v>#N/A</v>
      </c>
    </row>
    <row r="6549" spans="1:14" ht="33.75" x14ac:dyDescent="0.2">
      <c r="A6549">
        <v>41103</v>
      </c>
      <c r="B6549" t="s">
        <v>8159</v>
      </c>
      <c r="C6549" s="15" t="s">
        <v>8160</v>
      </c>
      <c r="D6549" s="15" t="s">
        <v>8161</v>
      </c>
      <c r="E6549">
        <v>145</v>
      </c>
      <c r="F6549">
        <v>218</v>
      </c>
      <c r="H6549">
        <v>81</v>
      </c>
      <c r="K6549" s="16">
        <f t="shared" si="306"/>
        <v>162.4</v>
      </c>
      <c r="L6549" s="16">
        <f t="shared" si="307"/>
        <v>170.94736842105263</v>
      </c>
      <c r="M6549" s="16">
        <f t="shared" si="308"/>
        <v>194.25837320574163</v>
      </c>
      <c r="N6549" t="e">
        <f>INDEX(XML!$A$2:$R$782,MATCH(C6549,XML!$D$2:$D$737,0),2)</f>
        <v>#N/A</v>
      </c>
    </row>
    <row r="6550" spans="1:14" ht="33.75" x14ac:dyDescent="0.2">
      <c r="A6550">
        <v>76488</v>
      </c>
      <c r="B6550" t="s">
        <v>38059</v>
      </c>
      <c r="C6550" s="15" t="s">
        <v>33694</v>
      </c>
      <c r="D6550" s="15" t="s">
        <v>33695</v>
      </c>
      <c r="E6550">
        <v>150</v>
      </c>
      <c r="F6550">
        <v>225</v>
      </c>
      <c r="H6550" t="s">
        <v>7069</v>
      </c>
      <c r="K6550" s="16">
        <f t="shared" si="306"/>
        <v>168</v>
      </c>
      <c r="L6550" s="16">
        <f t="shared" si="307"/>
        <v>176.84210526315789</v>
      </c>
      <c r="M6550" s="16">
        <f t="shared" si="308"/>
        <v>200.95693779904306</v>
      </c>
      <c r="N6550" t="e">
        <f>INDEX(XML!$A$2:$R$782,MATCH(C6550,XML!$D$2:$D$737,0),2)</f>
        <v>#N/A</v>
      </c>
    </row>
    <row r="6551" spans="1:14" ht="33.75" x14ac:dyDescent="0.2">
      <c r="A6551">
        <v>17704</v>
      </c>
      <c r="B6551" t="s">
        <v>16180</v>
      </c>
      <c r="C6551" s="15" t="s">
        <v>8162</v>
      </c>
      <c r="D6551" s="15" t="s">
        <v>8163</v>
      </c>
      <c r="E6551">
        <v>150</v>
      </c>
      <c r="F6551">
        <v>225</v>
      </c>
      <c r="H6551">
        <v>1</v>
      </c>
      <c r="K6551" s="16">
        <f t="shared" si="306"/>
        <v>168</v>
      </c>
      <c r="L6551" s="16">
        <f t="shared" si="307"/>
        <v>176.84210526315789</v>
      </c>
      <c r="M6551" s="16">
        <f t="shared" si="308"/>
        <v>200.95693779904306</v>
      </c>
      <c r="N6551" t="e">
        <f>INDEX(XML!$A$2:$R$782,MATCH(C6551,XML!$D$2:$D$737,0),2)</f>
        <v>#N/A</v>
      </c>
    </row>
    <row r="6552" spans="1:14" ht="33.75" x14ac:dyDescent="0.2">
      <c r="A6552">
        <v>17706</v>
      </c>
      <c r="B6552" t="s">
        <v>8164</v>
      </c>
      <c r="C6552" s="15" t="s">
        <v>8165</v>
      </c>
      <c r="D6552" s="15" t="s">
        <v>8166</v>
      </c>
      <c r="E6552">
        <v>180</v>
      </c>
      <c r="F6552">
        <v>270</v>
      </c>
      <c r="H6552">
        <v>498</v>
      </c>
      <c r="K6552" s="16">
        <f t="shared" si="306"/>
        <v>201.6</v>
      </c>
      <c r="L6552" s="16">
        <f t="shared" si="307"/>
        <v>212.21052631578948</v>
      </c>
      <c r="M6552" s="16">
        <f t="shared" si="308"/>
        <v>241.14832535885168</v>
      </c>
      <c r="N6552" t="e">
        <f>INDEX(XML!$A$2:$R$782,MATCH(C6552,XML!$D$2:$D$737,0),2)</f>
        <v>#N/A</v>
      </c>
    </row>
    <row r="6553" spans="1:14" ht="33.75" customHeight="1" x14ac:dyDescent="0.2">
      <c r="A6553">
        <v>40295</v>
      </c>
      <c r="B6553" t="s">
        <v>8167</v>
      </c>
      <c r="C6553" s="15" t="s">
        <v>8168</v>
      </c>
      <c r="D6553" s="15" t="s">
        <v>8169</v>
      </c>
      <c r="E6553">
        <v>150</v>
      </c>
      <c r="F6553">
        <v>225</v>
      </c>
      <c r="K6553" s="16">
        <f t="shared" si="306"/>
        <v>168</v>
      </c>
      <c r="L6553" s="16">
        <f t="shared" si="307"/>
        <v>176.84210526315789</v>
      </c>
      <c r="M6553" s="16">
        <f t="shared" si="308"/>
        <v>200.95693779904306</v>
      </c>
      <c r="N6553" t="e">
        <f>INDEX(XML!$A$2:$R$782,MATCH(C6553,XML!$D$2:$D$737,0),2)</f>
        <v>#N/A</v>
      </c>
    </row>
    <row r="6554" spans="1:14" ht="33.75" customHeight="1" x14ac:dyDescent="0.2">
      <c r="A6554">
        <v>57068</v>
      </c>
      <c r="B6554" t="s">
        <v>14841</v>
      </c>
      <c r="C6554" s="15" t="s">
        <v>14842</v>
      </c>
      <c r="D6554" s="15" t="s">
        <v>14843</v>
      </c>
      <c r="E6554">
        <v>175</v>
      </c>
      <c r="F6554">
        <v>263</v>
      </c>
      <c r="H6554">
        <v>11</v>
      </c>
      <c r="K6554" s="16">
        <f t="shared" si="306"/>
        <v>196</v>
      </c>
      <c r="L6554" s="16">
        <f t="shared" si="307"/>
        <v>206.31578947368422</v>
      </c>
      <c r="M6554" s="16">
        <f t="shared" si="308"/>
        <v>234.44976076555028</v>
      </c>
      <c r="N6554" t="e">
        <f>INDEX(XML!$A$2:$R$782,MATCH(C6554,XML!$D$2:$D$737,0),2)</f>
        <v>#N/A</v>
      </c>
    </row>
    <row r="6555" spans="1:14" ht="33.75" customHeight="1" x14ac:dyDescent="0.2">
      <c r="A6555">
        <v>38847</v>
      </c>
      <c r="B6555" t="s">
        <v>46532</v>
      </c>
      <c r="C6555" s="15" t="s">
        <v>8170</v>
      </c>
      <c r="D6555" s="15" t="s">
        <v>8171</v>
      </c>
      <c r="E6555">
        <v>100</v>
      </c>
      <c r="F6555">
        <v>150</v>
      </c>
      <c r="K6555" s="16">
        <f t="shared" si="306"/>
        <v>112</v>
      </c>
      <c r="L6555" s="16">
        <f t="shared" si="307"/>
        <v>117.89473684210526</v>
      </c>
      <c r="M6555" s="16">
        <f t="shared" si="308"/>
        <v>133.97129186602871</v>
      </c>
      <c r="N6555" t="e">
        <f>INDEX(XML!$A$2:$R$782,MATCH(C6555,XML!$D$2:$D$737,0),2)</f>
        <v>#N/A</v>
      </c>
    </row>
    <row r="6556" spans="1:14" ht="33.75" customHeight="1" x14ac:dyDescent="0.2">
      <c r="A6556">
        <v>13464</v>
      </c>
      <c r="B6556" t="s">
        <v>14818</v>
      </c>
      <c r="C6556" s="15" t="s">
        <v>14819</v>
      </c>
      <c r="D6556" s="15" t="s">
        <v>14820</v>
      </c>
      <c r="E6556">
        <v>90</v>
      </c>
      <c r="F6556">
        <v>135</v>
      </c>
      <c r="H6556">
        <v>4</v>
      </c>
      <c r="K6556" s="16">
        <f t="shared" si="306"/>
        <v>100.8</v>
      </c>
      <c r="L6556" s="16">
        <f t="shared" si="307"/>
        <v>106.10526315789474</v>
      </c>
      <c r="M6556" s="16">
        <f t="shared" si="308"/>
        <v>120.57416267942584</v>
      </c>
      <c r="N6556" t="e">
        <f>INDEX(XML!$A$2:$R$782,MATCH(C6556,XML!$D$2:$D$737,0),2)</f>
        <v>#N/A</v>
      </c>
    </row>
    <row r="6557" spans="1:14" ht="33.75" customHeight="1" x14ac:dyDescent="0.2">
      <c r="A6557">
        <v>33869</v>
      </c>
      <c r="C6557" s="15" t="s">
        <v>34242</v>
      </c>
      <c r="D6557" s="15" t="s">
        <v>34243</v>
      </c>
      <c r="E6557">
        <v>500</v>
      </c>
      <c r="F6557">
        <v>750</v>
      </c>
      <c r="H6557">
        <v>95</v>
      </c>
      <c r="K6557" s="16">
        <f t="shared" si="306"/>
        <v>560</v>
      </c>
      <c r="L6557" s="16">
        <f t="shared" si="307"/>
        <v>589.47368421052636</v>
      </c>
      <c r="M6557" s="16">
        <f t="shared" si="308"/>
        <v>669.85645933014359</v>
      </c>
      <c r="N6557" t="e">
        <f>INDEX(XML!$A$2:$R$782,MATCH(C6557,XML!$D$2:$D$737,0),2)</f>
        <v>#N/A</v>
      </c>
    </row>
    <row r="6558" spans="1:14" ht="45" customHeight="1" x14ac:dyDescent="0.2">
      <c r="A6558">
        <v>74149</v>
      </c>
      <c r="B6558" t="s">
        <v>46533</v>
      </c>
      <c r="C6558" s="15" t="s">
        <v>34244</v>
      </c>
      <c r="D6558" s="15" t="s">
        <v>34245</v>
      </c>
      <c r="E6558">
        <v>200</v>
      </c>
      <c r="F6558">
        <v>450</v>
      </c>
      <c r="H6558">
        <v>99</v>
      </c>
      <c r="K6558" s="16">
        <f t="shared" si="306"/>
        <v>224</v>
      </c>
      <c r="L6558" s="16">
        <f t="shared" si="307"/>
        <v>235.78947368421052</v>
      </c>
      <c r="M6558" s="16">
        <f t="shared" si="308"/>
        <v>267.94258373205741</v>
      </c>
      <c r="N6558" t="e">
        <f>INDEX(XML!$A$2:$R$782,MATCH(C6558,XML!$D$2:$D$737,0),2)</f>
        <v>#N/A</v>
      </c>
    </row>
    <row r="6559" spans="1:14" ht="33.75" customHeight="1" x14ac:dyDescent="0.2">
      <c r="A6559">
        <v>74157</v>
      </c>
      <c r="B6559" t="s">
        <v>46534</v>
      </c>
      <c r="C6559" s="15" t="s">
        <v>34246</v>
      </c>
      <c r="D6559" s="15" t="s">
        <v>40415</v>
      </c>
      <c r="E6559">
        <v>610</v>
      </c>
      <c r="F6559">
        <v>915</v>
      </c>
      <c r="H6559">
        <v>65</v>
      </c>
      <c r="K6559" s="16">
        <f t="shared" si="306"/>
        <v>683.2</v>
      </c>
      <c r="L6559" s="16">
        <f t="shared" si="307"/>
        <v>719.15789473684208</v>
      </c>
      <c r="M6559" s="16">
        <f t="shared" si="308"/>
        <v>817.22488038277515</v>
      </c>
      <c r="N6559" t="e">
        <f>INDEX(XML!$A$2:$R$782,MATCH(C6559,XML!$D$2:$D$737,0),2)</f>
        <v>#N/A</v>
      </c>
    </row>
    <row r="6560" spans="1:14" ht="45" customHeight="1" x14ac:dyDescent="0.25">
      <c r="A6560" s="184" t="s">
        <v>8172</v>
      </c>
      <c r="B6560" s="184"/>
      <c r="C6560" s="185"/>
      <c r="D6560" s="185"/>
      <c r="E6560" s="184"/>
      <c r="F6560" s="184"/>
      <c r="G6560" s="184"/>
      <c r="H6560" s="184"/>
      <c r="I6560" s="184"/>
      <c r="J6560" s="184"/>
      <c r="K6560" s="16">
        <f t="shared" si="306"/>
        <v>0</v>
      </c>
      <c r="L6560" s="16">
        <f t="shared" si="307"/>
        <v>0</v>
      </c>
      <c r="M6560" s="16">
        <f t="shared" si="308"/>
        <v>0</v>
      </c>
      <c r="N6560" t="e">
        <f>INDEX(XML!$A$2:$R$782,MATCH(C6560,XML!$D$2:$D$737,0),2)</f>
        <v>#N/A</v>
      </c>
    </row>
    <row r="6561" spans="1:14" ht="45" x14ac:dyDescent="0.2">
      <c r="A6561">
        <v>64321</v>
      </c>
      <c r="B6561" t="s">
        <v>23063</v>
      </c>
      <c r="C6561" s="15" t="s">
        <v>23064</v>
      </c>
      <c r="D6561" s="15" t="s">
        <v>23065</v>
      </c>
      <c r="E6561">
        <v>9000</v>
      </c>
      <c r="F6561">
        <v>15000</v>
      </c>
      <c r="H6561" t="s">
        <v>746</v>
      </c>
      <c r="K6561" s="16">
        <f t="shared" si="306"/>
        <v>10080</v>
      </c>
      <c r="L6561" s="16">
        <f t="shared" si="307"/>
        <v>10610.526315789473</v>
      </c>
      <c r="M6561" s="16">
        <f t="shared" si="308"/>
        <v>12057.416267942584</v>
      </c>
      <c r="N6561" t="e">
        <f>INDEX(XML!$A$2:$R$782,MATCH(C6561,XML!$D$2:$D$737,0),2)</f>
        <v>#N/A</v>
      </c>
    </row>
    <row r="6562" spans="1:14" ht="22.5" customHeight="1" x14ac:dyDescent="0.2">
      <c r="A6562">
        <v>64322</v>
      </c>
      <c r="B6562" t="s">
        <v>23066</v>
      </c>
      <c r="C6562" s="15" t="s">
        <v>23067</v>
      </c>
      <c r="D6562" s="15" t="s">
        <v>23068</v>
      </c>
      <c r="E6562">
        <v>11000</v>
      </c>
      <c r="F6562">
        <v>18000</v>
      </c>
      <c r="H6562" t="s">
        <v>746</v>
      </c>
      <c r="K6562" s="16">
        <f t="shared" si="306"/>
        <v>12320</v>
      </c>
      <c r="L6562" s="16">
        <f t="shared" si="307"/>
        <v>12968.421052631578</v>
      </c>
      <c r="M6562" s="16">
        <f t="shared" si="308"/>
        <v>14736.842105263157</v>
      </c>
      <c r="N6562" t="e">
        <f>INDEX(XML!$A$2:$R$782,MATCH(C6562,XML!$D$2:$D$737,0),2)</f>
        <v>#N/A</v>
      </c>
    </row>
    <row r="6563" spans="1:14" ht="45" x14ac:dyDescent="0.2">
      <c r="A6563">
        <v>65471</v>
      </c>
      <c r="B6563" t="s">
        <v>23069</v>
      </c>
      <c r="C6563" s="15" t="s">
        <v>23070</v>
      </c>
      <c r="D6563" s="15" t="s">
        <v>24932</v>
      </c>
      <c r="E6563">
        <v>13000</v>
      </c>
      <c r="F6563">
        <v>21000</v>
      </c>
      <c r="H6563" t="s">
        <v>746</v>
      </c>
      <c r="K6563" s="16">
        <f t="shared" si="306"/>
        <v>14560</v>
      </c>
      <c r="L6563" s="16">
        <f t="shared" si="307"/>
        <v>15326.315789473685</v>
      </c>
      <c r="M6563" s="16">
        <f t="shared" si="308"/>
        <v>17416.267942583734</v>
      </c>
      <c r="N6563" t="e">
        <f>INDEX(XML!$A$2:$R$782,MATCH(C6563,XML!$D$2:$D$737,0),2)</f>
        <v>#N/A</v>
      </c>
    </row>
    <row r="6564" spans="1:14" ht="22.5" customHeight="1" x14ac:dyDescent="0.2">
      <c r="A6564">
        <v>54821</v>
      </c>
      <c r="B6564" t="s">
        <v>46535</v>
      </c>
      <c r="C6564" s="15" t="s">
        <v>14937</v>
      </c>
      <c r="D6564" s="15" t="s">
        <v>15255</v>
      </c>
      <c r="E6564">
        <v>10000</v>
      </c>
      <c r="F6564">
        <v>13000</v>
      </c>
      <c r="K6564" s="16">
        <f t="shared" si="306"/>
        <v>11200</v>
      </c>
      <c r="L6564" s="16">
        <f t="shared" si="307"/>
        <v>11789.473684210527</v>
      </c>
      <c r="M6564" s="16">
        <f t="shared" si="308"/>
        <v>13397.12918660287</v>
      </c>
      <c r="N6564" t="e">
        <f>INDEX(XML!$A$2:$R$782,MATCH(C6564,XML!$D$2:$D$737,0),2)</f>
        <v>#N/A</v>
      </c>
    </row>
    <row r="6565" spans="1:14" ht="45" x14ac:dyDescent="0.2">
      <c r="A6565">
        <v>54277</v>
      </c>
      <c r="B6565" t="s">
        <v>13073</v>
      </c>
      <c r="C6565" s="15" t="s">
        <v>13074</v>
      </c>
      <c r="D6565" s="15" t="s">
        <v>37829</v>
      </c>
      <c r="E6565">
        <v>7000</v>
      </c>
      <c r="F6565">
        <v>11700</v>
      </c>
      <c r="K6565" s="16">
        <f t="shared" si="306"/>
        <v>7840</v>
      </c>
      <c r="L6565" s="16">
        <f t="shared" si="307"/>
        <v>8252.6315789473683</v>
      </c>
      <c r="M6565" s="16">
        <f t="shared" si="308"/>
        <v>9377.9904306220105</v>
      </c>
      <c r="N6565" t="e">
        <f>INDEX(XML!$A$2:$R$782,MATCH(C6565,XML!$D$2:$D$737,0),2)</f>
        <v>#N/A</v>
      </c>
    </row>
    <row r="6566" spans="1:14" ht="22.5" customHeight="1" x14ac:dyDescent="0.2">
      <c r="A6566">
        <v>24633</v>
      </c>
      <c r="B6566" t="s">
        <v>8173</v>
      </c>
      <c r="C6566" s="15" t="s">
        <v>8174</v>
      </c>
      <c r="D6566" s="15" t="s">
        <v>8175</v>
      </c>
      <c r="E6566">
        <v>15100</v>
      </c>
      <c r="F6566">
        <v>15100</v>
      </c>
      <c r="H6566">
        <v>15</v>
      </c>
      <c r="K6566" s="16">
        <f t="shared" si="306"/>
        <v>16912</v>
      </c>
      <c r="L6566" s="16">
        <f t="shared" si="307"/>
        <v>17802.105263157893</v>
      </c>
      <c r="M6566" s="16">
        <f t="shared" si="308"/>
        <v>20229.665071770331</v>
      </c>
      <c r="N6566" t="e">
        <f>INDEX(XML!$A$2:$R$782,MATCH(C6566,XML!$D$2:$D$737,0),2)</f>
        <v>#N/A</v>
      </c>
    </row>
    <row r="6567" spans="1:14" ht="45" x14ac:dyDescent="0.2">
      <c r="A6567">
        <v>26136</v>
      </c>
      <c r="C6567" s="15" t="s">
        <v>33702</v>
      </c>
      <c r="D6567" s="15" t="s">
        <v>33703</v>
      </c>
      <c r="E6567">
        <v>4500</v>
      </c>
      <c r="F6567">
        <v>7150</v>
      </c>
      <c r="K6567" s="16">
        <f t="shared" si="306"/>
        <v>5040</v>
      </c>
      <c r="L6567" s="16">
        <f t="shared" si="307"/>
        <v>5305.2631578947367</v>
      </c>
      <c r="M6567" s="16">
        <f t="shared" si="308"/>
        <v>6028.7081339712922</v>
      </c>
      <c r="N6567" t="e">
        <f>INDEX(XML!$A$2:$R$782,MATCH(C6567,XML!$D$2:$D$737,0),2)</f>
        <v>#N/A</v>
      </c>
    </row>
    <row r="6568" spans="1:14" ht="45" x14ac:dyDescent="0.2">
      <c r="A6568">
        <v>74141</v>
      </c>
      <c r="C6568" s="15" t="s">
        <v>34247</v>
      </c>
      <c r="D6568" s="15" t="s">
        <v>33704</v>
      </c>
      <c r="E6568">
        <v>11000</v>
      </c>
      <c r="F6568">
        <v>16500</v>
      </c>
      <c r="K6568" s="16">
        <f t="shared" si="306"/>
        <v>12320</v>
      </c>
      <c r="L6568" s="16">
        <f t="shared" si="307"/>
        <v>12968.421052631578</v>
      </c>
      <c r="M6568" s="16">
        <f t="shared" si="308"/>
        <v>14736.842105263157</v>
      </c>
      <c r="N6568" t="e">
        <f>INDEX(XML!$A$2:$R$782,MATCH(C6568,XML!$D$2:$D$737,0),2)</f>
        <v>#N/A</v>
      </c>
    </row>
    <row r="6569" spans="1:14" ht="22.5" customHeight="1" x14ac:dyDescent="0.2">
      <c r="A6569">
        <v>74147</v>
      </c>
      <c r="C6569" s="15" t="s">
        <v>34248</v>
      </c>
      <c r="D6569" s="15" t="s">
        <v>34249</v>
      </c>
      <c r="E6569">
        <v>12000</v>
      </c>
      <c r="F6569">
        <v>18000</v>
      </c>
      <c r="K6569" s="16">
        <f t="shared" si="306"/>
        <v>13440</v>
      </c>
      <c r="L6569" s="16">
        <f t="shared" si="307"/>
        <v>14147.368421052632</v>
      </c>
      <c r="M6569" s="16">
        <f t="shared" si="308"/>
        <v>16076.555023923445</v>
      </c>
      <c r="N6569" t="e">
        <f>INDEX(XML!$A$2:$R$782,MATCH(C6569,XML!$D$2:$D$737,0),2)</f>
        <v>#N/A</v>
      </c>
    </row>
    <row r="6570" spans="1:14" ht="15.75" x14ac:dyDescent="0.25">
      <c r="A6570" s="184" t="s">
        <v>8176</v>
      </c>
      <c r="B6570" s="184"/>
      <c r="C6570" s="185"/>
      <c r="D6570" s="185"/>
      <c r="E6570" s="184"/>
      <c r="F6570" s="184"/>
      <c r="G6570" s="184"/>
      <c r="H6570" s="184"/>
      <c r="I6570" s="184"/>
      <c r="J6570" s="184"/>
      <c r="K6570" s="16">
        <f t="shared" si="306"/>
        <v>0</v>
      </c>
      <c r="L6570" s="16">
        <f t="shared" si="307"/>
        <v>0</v>
      </c>
      <c r="M6570" s="16">
        <f t="shared" si="308"/>
        <v>0</v>
      </c>
      <c r="N6570" t="e">
        <f>INDEX(XML!$A$2:$R$782,MATCH(C6570,XML!$D$2:$D$737,0),2)</f>
        <v>#N/A</v>
      </c>
    </row>
    <row r="6571" spans="1:14" ht="22.5" customHeight="1" x14ac:dyDescent="0.2">
      <c r="A6571">
        <v>42956</v>
      </c>
      <c r="B6571" t="s">
        <v>16181</v>
      </c>
      <c r="C6571" s="15" t="s">
        <v>8184</v>
      </c>
      <c r="D6571" s="15" t="s">
        <v>8185</v>
      </c>
      <c r="E6571">
        <v>6000</v>
      </c>
      <c r="F6571">
        <v>9000</v>
      </c>
      <c r="K6571" s="16">
        <f t="shared" si="306"/>
        <v>6720</v>
      </c>
      <c r="L6571" s="16">
        <f t="shared" si="307"/>
        <v>7073.6842105263158</v>
      </c>
      <c r="M6571" s="16">
        <f t="shared" si="308"/>
        <v>8038.2775119617227</v>
      </c>
      <c r="N6571" t="e">
        <f>INDEX(XML!$A$2:$R$782,MATCH(C6571,XML!$D$2:$D$737,0),2)</f>
        <v>#N/A</v>
      </c>
    </row>
    <row r="6572" spans="1:14" ht="22.5" customHeight="1" x14ac:dyDescent="0.2">
      <c r="A6572">
        <v>16450</v>
      </c>
      <c r="B6572" t="s">
        <v>8177</v>
      </c>
      <c r="C6572" s="15" t="s">
        <v>8178</v>
      </c>
      <c r="D6572" s="15" t="s">
        <v>8179</v>
      </c>
      <c r="E6572">
        <v>1000</v>
      </c>
      <c r="F6572">
        <v>1800</v>
      </c>
      <c r="H6572" t="s">
        <v>767</v>
      </c>
      <c r="K6572" s="16">
        <f t="shared" si="306"/>
        <v>1120</v>
      </c>
      <c r="L6572" s="16">
        <f t="shared" si="307"/>
        <v>1178.9473684210527</v>
      </c>
      <c r="M6572" s="16">
        <f t="shared" si="308"/>
        <v>1339.7129186602872</v>
      </c>
      <c r="N6572" t="e">
        <f>INDEX(XML!$A$2:$R$782,MATCH(C6572,XML!$D$2:$D$737,0),2)</f>
        <v>#N/A</v>
      </c>
    </row>
    <row r="6573" spans="1:14" ht="56.25" x14ac:dyDescent="0.2">
      <c r="A6573">
        <v>16452</v>
      </c>
      <c r="B6573" t="s">
        <v>46536</v>
      </c>
      <c r="C6573" s="15" t="s">
        <v>8180</v>
      </c>
      <c r="D6573" s="15" t="s">
        <v>8181</v>
      </c>
      <c r="E6573">
        <v>1100</v>
      </c>
      <c r="F6573">
        <v>1950</v>
      </c>
      <c r="H6573" t="s">
        <v>767</v>
      </c>
      <c r="K6573" s="16">
        <f t="shared" si="306"/>
        <v>1232</v>
      </c>
      <c r="L6573" s="16">
        <f t="shared" si="307"/>
        <v>1296.8421052631579</v>
      </c>
      <c r="M6573" s="16">
        <f t="shared" si="308"/>
        <v>1473.6842105263158</v>
      </c>
      <c r="N6573" t="e">
        <f>INDEX(XML!$A$2:$R$782,MATCH(C6573,XML!$D$2:$D$737,0),2)</f>
        <v>#N/A</v>
      </c>
    </row>
    <row r="6574" spans="1:14" ht="45" x14ac:dyDescent="0.2">
      <c r="A6574">
        <v>16454</v>
      </c>
      <c r="B6574" t="s">
        <v>46537</v>
      </c>
      <c r="C6574" s="15" t="s">
        <v>8182</v>
      </c>
      <c r="D6574" s="15" t="s">
        <v>15142</v>
      </c>
      <c r="E6574">
        <v>1500</v>
      </c>
      <c r="F6574">
        <v>2700</v>
      </c>
      <c r="H6574" t="s">
        <v>767</v>
      </c>
      <c r="K6574" s="16">
        <f t="shared" si="306"/>
        <v>1680</v>
      </c>
      <c r="L6574" s="16">
        <f t="shared" si="307"/>
        <v>1768.421052631579</v>
      </c>
      <c r="M6574" s="16">
        <f t="shared" si="308"/>
        <v>2009.5693779904307</v>
      </c>
      <c r="N6574" t="e">
        <f>INDEX(XML!$A$2:$R$782,MATCH(C6574,XML!$D$2:$D$737,0),2)</f>
        <v>#N/A</v>
      </c>
    </row>
    <row r="6575" spans="1:14" ht="22.5" customHeight="1" x14ac:dyDescent="0.2">
      <c r="A6575">
        <v>16456</v>
      </c>
      <c r="B6575" t="s">
        <v>46538</v>
      </c>
      <c r="C6575" s="15" t="s">
        <v>8183</v>
      </c>
      <c r="D6575" s="15" t="s">
        <v>15143</v>
      </c>
      <c r="E6575">
        <v>4000</v>
      </c>
      <c r="F6575">
        <v>6000</v>
      </c>
      <c r="H6575" t="s">
        <v>768</v>
      </c>
      <c r="K6575" s="16">
        <f t="shared" si="306"/>
        <v>4480</v>
      </c>
      <c r="L6575" s="16">
        <f t="shared" si="307"/>
        <v>4715.7894736842109</v>
      </c>
      <c r="M6575" s="16">
        <f t="shared" si="308"/>
        <v>5358.8516746411487</v>
      </c>
      <c r="N6575" t="e">
        <f>INDEX(XML!$A$2:$R$782,MATCH(C6575,XML!$D$2:$D$737,0),2)</f>
        <v>#N/A</v>
      </c>
    </row>
    <row r="6576" spans="1:14" ht="22.5" customHeight="1" x14ac:dyDescent="0.2">
      <c r="A6576">
        <v>38317</v>
      </c>
      <c r="B6576" t="s">
        <v>34348</v>
      </c>
      <c r="C6576" s="15" t="s">
        <v>34349</v>
      </c>
      <c r="D6576" s="15" t="s">
        <v>34350</v>
      </c>
      <c r="E6576">
        <v>10000</v>
      </c>
      <c r="F6576">
        <v>15000</v>
      </c>
      <c r="K6576" s="16">
        <f t="shared" si="306"/>
        <v>11200</v>
      </c>
      <c r="L6576" s="16">
        <f t="shared" si="307"/>
        <v>11789.473684210527</v>
      </c>
      <c r="M6576" s="16">
        <f t="shared" si="308"/>
        <v>13397.12918660287</v>
      </c>
      <c r="N6576" t="e">
        <f>INDEX(XML!$A$2:$R$782,MATCH(C6576,XML!$D$2:$D$737,0),2)</f>
        <v>#N/A</v>
      </c>
    </row>
    <row r="6577" spans="1:14" ht="22.5" customHeight="1" x14ac:dyDescent="0.2">
      <c r="A6577">
        <v>42955</v>
      </c>
      <c r="B6577" t="s">
        <v>34401</v>
      </c>
      <c r="C6577" s="15" t="s">
        <v>34402</v>
      </c>
      <c r="D6577" s="15" t="s">
        <v>34403</v>
      </c>
      <c r="E6577">
        <v>3000</v>
      </c>
      <c r="F6577">
        <v>4500</v>
      </c>
      <c r="K6577" s="16">
        <f t="shared" si="306"/>
        <v>3360</v>
      </c>
      <c r="L6577" s="16">
        <f t="shared" si="307"/>
        <v>3536.8421052631579</v>
      </c>
      <c r="M6577" s="16">
        <f t="shared" si="308"/>
        <v>4019.1387559808613</v>
      </c>
      <c r="N6577" t="e">
        <f>INDEX(XML!$A$2:$R$782,MATCH(C6577,XML!$D$2:$D$737,0),2)</f>
        <v>#N/A</v>
      </c>
    </row>
    <row r="6578" spans="1:14" ht="22.5" customHeight="1" x14ac:dyDescent="0.25">
      <c r="A6578" s="184" t="s">
        <v>8186</v>
      </c>
      <c r="B6578" s="184"/>
      <c r="C6578" s="185"/>
      <c r="D6578" s="185"/>
      <c r="E6578" s="184"/>
      <c r="F6578" s="184"/>
      <c r="G6578" s="184"/>
      <c r="H6578" s="184"/>
      <c r="I6578" s="184"/>
      <c r="J6578" s="184"/>
      <c r="K6578" s="16">
        <f t="shared" si="306"/>
        <v>0</v>
      </c>
      <c r="L6578" s="16">
        <f t="shared" si="307"/>
        <v>0</v>
      </c>
      <c r="M6578" s="16">
        <f t="shared" si="308"/>
        <v>0</v>
      </c>
      <c r="N6578" t="e">
        <f>INDEX(XML!$A$2:$R$782,MATCH(C6578,XML!$D$2:$D$737,0),2)</f>
        <v>#N/A</v>
      </c>
    </row>
    <row r="6579" spans="1:14" ht="22.5" customHeight="1" x14ac:dyDescent="0.2">
      <c r="A6579">
        <v>26248</v>
      </c>
      <c r="B6579" t="s">
        <v>15267</v>
      </c>
      <c r="C6579" s="15" t="s">
        <v>8187</v>
      </c>
      <c r="D6579" s="15" t="s">
        <v>16797</v>
      </c>
      <c r="E6579">
        <v>120</v>
      </c>
      <c r="F6579">
        <v>180</v>
      </c>
      <c r="H6579" t="s">
        <v>766</v>
      </c>
      <c r="K6579" s="16">
        <f t="shared" si="306"/>
        <v>134.4</v>
      </c>
      <c r="L6579" s="16">
        <f t="shared" si="307"/>
        <v>141.47368421052633</v>
      </c>
      <c r="M6579" s="16">
        <f t="shared" si="308"/>
        <v>160.76555023923447</v>
      </c>
      <c r="N6579" t="e">
        <f>INDEX(XML!$A$2:$R$782,MATCH(C6579,XML!$D$2:$D$737,0),2)</f>
        <v>#N/A</v>
      </c>
    </row>
    <row r="6580" spans="1:14" ht="78.75" x14ac:dyDescent="0.2">
      <c r="A6580">
        <v>44625</v>
      </c>
      <c r="B6580" t="s">
        <v>15268</v>
      </c>
      <c r="C6580" s="15" t="s">
        <v>8188</v>
      </c>
      <c r="D6580" s="15" t="s">
        <v>16798</v>
      </c>
      <c r="E6580">
        <v>120</v>
      </c>
      <c r="F6580">
        <v>180</v>
      </c>
      <c r="H6580" t="s">
        <v>766</v>
      </c>
      <c r="K6580" s="16">
        <f t="shared" si="306"/>
        <v>134.4</v>
      </c>
      <c r="L6580" s="16">
        <f t="shared" si="307"/>
        <v>141.47368421052633</v>
      </c>
      <c r="M6580" s="16">
        <f t="shared" si="308"/>
        <v>160.76555023923447</v>
      </c>
      <c r="N6580" t="e">
        <f>INDEX(XML!$A$2:$R$782,MATCH(C6580,XML!$D$2:$D$737,0),2)</f>
        <v>#N/A</v>
      </c>
    </row>
    <row r="6581" spans="1:14" ht="90" x14ac:dyDescent="0.2">
      <c r="A6581">
        <v>54284</v>
      </c>
      <c r="B6581" t="s">
        <v>15144</v>
      </c>
      <c r="C6581" s="15" t="s">
        <v>15145</v>
      </c>
      <c r="D6581" s="15" t="s">
        <v>15269</v>
      </c>
      <c r="E6581">
        <v>120</v>
      </c>
      <c r="F6581">
        <v>180</v>
      </c>
      <c r="H6581" t="s">
        <v>766</v>
      </c>
      <c r="K6581" s="16">
        <f t="shared" si="306"/>
        <v>134.4</v>
      </c>
      <c r="L6581" s="16">
        <f t="shared" si="307"/>
        <v>141.47368421052633</v>
      </c>
      <c r="M6581" s="16">
        <f t="shared" si="308"/>
        <v>160.76555023923447</v>
      </c>
      <c r="N6581" t="e">
        <f>INDEX(XML!$A$2:$R$782,MATCH(C6581,XML!$D$2:$D$737,0),2)</f>
        <v>#N/A</v>
      </c>
    </row>
    <row r="6582" spans="1:14" ht="78.75" x14ac:dyDescent="0.2">
      <c r="A6582">
        <v>49395</v>
      </c>
      <c r="B6582" t="s">
        <v>8192</v>
      </c>
      <c r="C6582" s="15" t="s">
        <v>8193</v>
      </c>
      <c r="D6582" s="15" t="s">
        <v>8194</v>
      </c>
      <c r="E6582">
        <v>100</v>
      </c>
      <c r="F6582">
        <v>180</v>
      </c>
      <c r="K6582" s="16">
        <f t="shared" si="306"/>
        <v>112</v>
      </c>
      <c r="L6582" s="16">
        <f t="shared" si="307"/>
        <v>117.89473684210526</v>
      </c>
      <c r="M6582" s="16">
        <f t="shared" si="308"/>
        <v>133.97129186602871</v>
      </c>
      <c r="N6582" t="e">
        <f>INDEX(XML!$A$2:$R$782,MATCH(C6582,XML!$D$2:$D$737,0),2)</f>
        <v>#N/A</v>
      </c>
    </row>
    <row r="6583" spans="1:14" ht="67.5" x14ac:dyDescent="0.2">
      <c r="A6583">
        <v>44626</v>
      </c>
      <c r="B6583" t="s">
        <v>8189</v>
      </c>
      <c r="C6583" s="15" t="s">
        <v>8190</v>
      </c>
      <c r="D6583" s="15" t="s">
        <v>8191</v>
      </c>
      <c r="E6583">
        <v>120</v>
      </c>
      <c r="F6583">
        <v>180</v>
      </c>
      <c r="H6583" t="s">
        <v>766</v>
      </c>
      <c r="K6583" s="16">
        <f t="shared" si="306"/>
        <v>134.4</v>
      </c>
      <c r="L6583" s="16">
        <f t="shared" si="307"/>
        <v>141.47368421052633</v>
      </c>
      <c r="M6583" s="16">
        <f t="shared" si="308"/>
        <v>160.76555023923447</v>
      </c>
      <c r="N6583" t="e">
        <f>INDEX(XML!$A$2:$R$782,MATCH(C6583,XML!$D$2:$D$737,0),2)</f>
        <v>#N/A</v>
      </c>
    </row>
    <row r="6584" spans="1:14" ht="33.75" customHeight="1" x14ac:dyDescent="0.2">
      <c r="A6584">
        <v>26264</v>
      </c>
      <c r="B6584" t="s">
        <v>8195</v>
      </c>
      <c r="C6584" s="15" t="s">
        <v>8196</v>
      </c>
      <c r="D6584" s="15" t="s">
        <v>16167</v>
      </c>
      <c r="E6584">
        <v>9500</v>
      </c>
      <c r="F6584">
        <v>15000</v>
      </c>
      <c r="H6584" t="s">
        <v>746</v>
      </c>
      <c r="K6584" s="16">
        <f t="shared" si="306"/>
        <v>10640</v>
      </c>
      <c r="L6584" s="16">
        <f t="shared" si="307"/>
        <v>11200</v>
      </c>
      <c r="M6584" s="16">
        <f t="shared" si="308"/>
        <v>12727.272727272728</v>
      </c>
      <c r="N6584" t="e">
        <f>INDEX(XML!$A$2:$R$782,MATCH(C6584,XML!$D$2:$D$737,0),2)</f>
        <v>#N/A</v>
      </c>
    </row>
    <row r="6585" spans="1:14" ht="33.75" customHeight="1" x14ac:dyDescent="0.2">
      <c r="A6585">
        <v>26265</v>
      </c>
      <c r="B6585" t="s">
        <v>8197</v>
      </c>
      <c r="C6585" s="15" t="s">
        <v>8198</v>
      </c>
      <c r="D6585" s="15" t="s">
        <v>15146</v>
      </c>
      <c r="E6585">
        <v>50</v>
      </c>
      <c r="F6585">
        <v>75</v>
      </c>
      <c r="H6585" t="s">
        <v>1192</v>
      </c>
      <c r="K6585" s="16">
        <f t="shared" si="306"/>
        <v>56</v>
      </c>
      <c r="L6585" s="16">
        <f t="shared" si="307"/>
        <v>58.94736842105263</v>
      </c>
      <c r="M6585" s="16">
        <f t="shared" si="308"/>
        <v>66.985645933014354</v>
      </c>
      <c r="N6585" t="e">
        <f>INDEX(XML!$A$2:$R$782,MATCH(C6585,XML!$D$2:$D$737,0),2)</f>
        <v>#N/A</v>
      </c>
    </row>
    <row r="6586" spans="1:14" ht="45" x14ac:dyDescent="0.2">
      <c r="A6586">
        <v>48124</v>
      </c>
      <c r="B6586" t="s">
        <v>8199</v>
      </c>
      <c r="C6586" s="15" t="s">
        <v>8200</v>
      </c>
      <c r="D6586" s="15" t="s">
        <v>16168</v>
      </c>
      <c r="E6586">
        <v>5000</v>
      </c>
      <c r="F6586">
        <v>7500</v>
      </c>
      <c r="K6586" s="16">
        <f t="shared" si="306"/>
        <v>5600</v>
      </c>
      <c r="L6586" s="16">
        <f t="shared" si="307"/>
        <v>5894.7368421052633</v>
      </c>
      <c r="M6586" s="16">
        <f t="shared" si="308"/>
        <v>6698.5645933014348</v>
      </c>
      <c r="N6586" t="e">
        <f>INDEX(XML!$A$2:$R$782,MATCH(C6586,XML!$D$2:$D$737,0),2)</f>
        <v>#N/A</v>
      </c>
    </row>
    <row r="6587" spans="1:14" ht="33.75" x14ac:dyDescent="0.2">
      <c r="A6587">
        <v>48125</v>
      </c>
      <c r="B6587" t="s">
        <v>8201</v>
      </c>
      <c r="C6587" s="15" t="s">
        <v>8202</v>
      </c>
      <c r="D6587" s="15" t="s">
        <v>12895</v>
      </c>
      <c r="E6587">
        <v>50</v>
      </c>
      <c r="F6587">
        <v>65</v>
      </c>
      <c r="K6587" s="16">
        <f t="shared" si="306"/>
        <v>56</v>
      </c>
      <c r="L6587" s="16">
        <f t="shared" si="307"/>
        <v>58.94736842105263</v>
      </c>
      <c r="M6587" s="16">
        <f t="shared" si="308"/>
        <v>66.985645933014354</v>
      </c>
      <c r="N6587" t="e">
        <f>INDEX(XML!$A$2:$R$782,MATCH(C6587,XML!$D$2:$D$737,0),2)</f>
        <v>#N/A</v>
      </c>
    </row>
    <row r="6588" spans="1:14" ht="33.75" customHeight="1" x14ac:dyDescent="0.2">
      <c r="A6588">
        <v>50988</v>
      </c>
      <c r="B6588">
        <v>42008</v>
      </c>
      <c r="C6588" s="15" t="s">
        <v>42233</v>
      </c>
      <c r="D6588" s="15" t="s">
        <v>42234</v>
      </c>
      <c r="E6588">
        <v>60</v>
      </c>
      <c r="F6588">
        <v>1</v>
      </c>
      <c r="K6588" s="16">
        <f t="shared" si="306"/>
        <v>67.2</v>
      </c>
      <c r="L6588" s="16">
        <f t="shared" si="307"/>
        <v>70.736842105263165</v>
      </c>
      <c r="M6588" s="16">
        <f t="shared" si="308"/>
        <v>80.382775119617236</v>
      </c>
      <c r="N6588" t="e">
        <f>INDEX(XML!$A$2:$R$782,MATCH(C6588,XML!$D$2:$D$737,0),2)</f>
        <v>#N/A</v>
      </c>
    </row>
    <row r="6589" spans="1:14" ht="33.75" customHeight="1" x14ac:dyDescent="0.2">
      <c r="A6589">
        <v>26266</v>
      </c>
      <c r="B6589" t="s">
        <v>15270</v>
      </c>
      <c r="C6589" s="15" t="s">
        <v>8227</v>
      </c>
      <c r="D6589" s="15" t="s">
        <v>8228</v>
      </c>
      <c r="E6589">
        <v>15000</v>
      </c>
      <c r="F6589">
        <v>22500</v>
      </c>
      <c r="H6589">
        <v>35</v>
      </c>
      <c r="K6589" s="16">
        <f t="shared" si="306"/>
        <v>16800</v>
      </c>
      <c r="L6589" s="16">
        <f t="shared" si="307"/>
        <v>17684.21052631579</v>
      </c>
      <c r="M6589" s="16">
        <f t="shared" si="308"/>
        <v>20095.693779904308</v>
      </c>
      <c r="N6589" t="e">
        <f>INDEX(XML!$A$2:$R$782,MATCH(C6589,XML!$D$2:$D$737,0),2)</f>
        <v>#N/A</v>
      </c>
    </row>
    <row r="6590" spans="1:14" ht="33.75" customHeight="1" x14ac:dyDescent="0.2">
      <c r="A6590">
        <v>26267</v>
      </c>
      <c r="B6590" t="s">
        <v>41288</v>
      </c>
      <c r="C6590" s="15" t="s">
        <v>8203</v>
      </c>
      <c r="D6590" s="15" t="s">
        <v>8204</v>
      </c>
      <c r="E6590">
        <v>22000</v>
      </c>
      <c r="F6590">
        <v>33000</v>
      </c>
      <c r="H6590">
        <v>23</v>
      </c>
      <c r="K6590" s="16">
        <f t="shared" si="306"/>
        <v>24640</v>
      </c>
      <c r="L6590" s="16">
        <f t="shared" si="307"/>
        <v>25936.842105263157</v>
      </c>
      <c r="M6590" s="16">
        <f t="shared" si="308"/>
        <v>29473.684210526313</v>
      </c>
      <c r="N6590" t="e">
        <f>INDEX(XML!$A$2:$R$782,MATCH(C6590,XML!$D$2:$D$737,0),2)</f>
        <v>#N/A</v>
      </c>
    </row>
    <row r="6591" spans="1:14" ht="33.75" customHeight="1" x14ac:dyDescent="0.2">
      <c r="A6591">
        <v>26255</v>
      </c>
      <c r="B6591" t="s">
        <v>37272</v>
      </c>
      <c r="C6591" s="15" t="s">
        <v>12066</v>
      </c>
      <c r="D6591" s="15" t="s">
        <v>12067</v>
      </c>
      <c r="E6591">
        <v>300</v>
      </c>
      <c r="F6591">
        <v>450</v>
      </c>
      <c r="H6591" t="s">
        <v>768</v>
      </c>
      <c r="K6591" s="16">
        <f t="shared" si="306"/>
        <v>336</v>
      </c>
      <c r="L6591" s="16">
        <f t="shared" si="307"/>
        <v>353.68421052631578</v>
      </c>
      <c r="M6591" s="16">
        <f t="shared" si="308"/>
        <v>401.91387559808612</v>
      </c>
      <c r="N6591" t="e">
        <f>INDEX(XML!$A$2:$R$782,MATCH(C6591,XML!$D$2:$D$737,0),2)</f>
        <v>#N/A</v>
      </c>
    </row>
    <row r="6592" spans="1:14" ht="33.75" customHeight="1" x14ac:dyDescent="0.2">
      <c r="A6592">
        <v>26262</v>
      </c>
      <c r="B6592" t="s">
        <v>8205</v>
      </c>
      <c r="C6592" s="15" t="s">
        <v>8206</v>
      </c>
      <c r="D6592" s="15" t="s">
        <v>8207</v>
      </c>
      <c r="E6592">
        <v>250</v>
      </c>
      <c r="F6592">
        <v>375</v>
      </c>
      <c r="K6592" s="16">
        <f t="shared" si="306"/>
        <v>280</v>
      </c>
      <c r="L6592" s="16">
        <f t="shared" si="307"/>
        <v>294.73684210526318</v>
      </c>
      <c r="M6592" s="16">
        <f t="shared" si="308"/>
        <v>334.9282296650718</v>
      </c>
      <c r="N6592" t="e">
        <f>INDEX(XML!$A$2:$R$782,MATCH(C6592,XML!$D$2:$D$737,0),2)</f>
        <v>#N/A</v>
      </c>
    </row>
    <row r="6593" spans="1:14" ht="33.75" customHeight="1" x14ac:dyDescent="0.2">
      <c r="A6593">
        <v>26254</v>
      </c>
      <c r="B6593" t="s">
        <v>8213</v>
      </c>
      <c r="C6593" s="15" t="s">
        <v>8214</v>
      </c>
      <c r="D6593" s="15" t="s">
        <v>38060</v>
      </c>
      <c r="E6593">
        <v>600</v>
      </c>
      <c r="F6593">
        <v>819</v>
      </c>
      <c r="H6593" t="s">
        <v>768</v>
      </c>
      <c r="K6593" s="16">
        <f t="shared" si="306"/>
        <v>672</v>
      </c>
      <c r="L6593" s="16">
        <f t="shared" si="307"/>
        <v>707.36842105263156</v>
      </c>
      <c r="M6593" s="16">
        <f t="shared" si="308"/>
        <v>803.82775119617224</v>
      </c>
      <c r="N6593" t="e">
        <f>INDEX(XML!$A$2:$R$782,MATCH(C6593,XML!$D$2:$D$737,0),2)</f>
        <v>#N/A</v>
      </c>
    </row>
    <row r="6594" spans="1:14" ht="56.25" x14ac:dyDescent="0.2">
      <c r="A6594">
        <v>55324</v>
      </c>
      <c r="B6594" t="s">
        <v>13077</v>
      </c>
      <c r="C6594" s="15" t="s">
        <v>13078</v>
      </c>
      <c r="D6594" s="15" t="s">
        <v>31801</v>
      </c>
      <c r="E6594">
        <v>2600</v>
      </c>
      <c r="F6594">
        <v>3900</v>
      </c>
      <c r="H6594" t="s">
        <v>746</v>
      </c>
      <c r="K6594" s="16">
        <f t="shared" si="306"/>
        <v>2912</v>
      </c>
      <c r="L6594" s="16">
        <f t="shared" si="307"/>
        <v>3065.2631578947367</v>
      </c>
      <c r="M6594" s="16">
        <f t="shared" si="308"/>
        <v>3483.2535885167458</v>
      </c>
      <c r="N6594" t="e">
        <f>INDEX(XML!$A$2:$R$782,MATCH(C6594,XML!$D$2:$D$737,0),2)</f>
        <v>#N/A</v>
      </c>
    </row>
    <row r="6595" spans="1:14" ht="56.25" x14ac:dyDescent="0.2">
      <c r="A6595">
        <v>82241</v>
      </c>
      <c r="B6595" t="s">
        <v>43249</v>
      </c>
      <c r="C6595" s="15" t="s">
        <v>43250</v>
      </c>
      <c r="D6595" s="15" t="s">
        <v>43251</v>
      </c>
      <c r="E6595">
        <v>800</v>
      </c>
      <c r="F6595">
        <v>1200</v>
      </c>
      <c r="K6595" s="16">
        <f t="shared" si="306"/>
        <v>896</v>
      </c>
      <c r="L6595" s="16">
        <f t="shared" si="307"/>
        <v>943.15789473684208</v>
      </c>
      <c r="M6595" s="16">
        <f t="shared" si="308"/>
        <v>1071.7703349282297</v>
      </c>
      <c r="N6595" t="e">
        <f>INDEX(XML!$A$2:$R$782,MATCH(C6595,XML!$D$2:$D$737,0),2)</f>
        <v>#N/A</v>
      </c>
    </row>
    <row r="6596" spans="1:14" ht="45" x14ac:dyDescent="0.2">
      <c r="A6596">
        <v>44627</v>
      </c>
      <c r="B6596" t="s">
        <v>8208</v>
      </c>
      <c r="C6596" s="15" t="s">
        <v>8209</v>
      </c>
      <c r="D6596" s="15" t="s">
        <v>8210</v>
      </c>
      <c r="E6596">
        <v>1200</v>
      </c>
      <c r="F6596">
        <v>1800</v>
      </c>
      <c r="K6596" s="16">
        <f t="shared" si="306"/>
        <v>1344</v>
      </c>
      <c r="L6596" s="16">
        <f t="shared" si="307"/>
        <v>1414.7368421052631</v>
      </c>
      <c r="M6596" s="16">
        <f t="shared" si="308"/>
        <v>1607.6555023923445</v>
      </c>
      <c r="N6596" t="e">
        <f>INDEX(XML!$A$2:$R$782,MATCH(C6596,XML!$D$2:$D$737,0),2)</f>
        <v>#N/A</v>
      </c>
    </row>
    <row r="6597" spans="1:14" ht="33.75" customHeight="1" x14ac:dyDescent="0.2">
      <c r="A6597">
        <v>65103</v>
      </c>
      <c r="B6597" t="s">
        <v>40139</v>
      </c>
      <c r="C6597" s="15" t="s">
        <v>38677</v>
      </c>
      <c r="D6597" s="15" t="s">
        <v>38678</v>
      </c>
      <c r="E6597">
        <v>2000</v>
      </c>
      <c r="F6597">
        <v>3000</v>
      </c>
      <c r="H6597" t="s">
        <v>746</v>
      </c>
      <c r="K6597" s="16">
        <f t="shared" ref="K6597:K6660" si="309">IF(E6597&gt;49999,E6597+E6597*0.07,IF(E6597&lt;=49999,E6597+E6597*0.12))</f>
        <v>2240</v>
      </c>
      <c r="L6597" s="16">
        <f t="shared" ref="L6597:L6660" si="310">K6597*100/95</f>
        <v>2357.8947368421054</v>
      </c>
      <c r="M6597" s="16">
        <f t="shared" ref="M6597:M6660" si="311">IF(COUNTIF(C6597,"*Dahua*"),F6597-10,L6597*100/88)</f>
        <v>2679.4258373205744</v>
      </c>
      <c r="N6597" t="e">
        <f>INDEX(XML!$A$2:$R$782,MATCH(C6597,XML!$D$2:$D$737,0),2)</f>
        <v>#N/A</v>
      </c>
    </row>
    <row r="6598" spans="1:14" ht="78.75" x14ac:dyDescent="0.2">
      <c r="A6598">
        <v>50987</v>
      </c>
      <c r="B6598" t="s">
        <v>43252</v>
      </c>
      <c r="C6598" s="15" t="s">
        <v>43253</v>
      </c>
      <c r="D6598" s="15" t="s">
        <v>43254</v>
      </c>
      <c r="E6598">
        <v>2000</v>
      </c>
      <c r="F6598">
        <v>3000</v>
      </c>
      <c r="K6598" s="16">
        <f t="shared" si="309"/>
        <v>2240</v>
      </c>
      <c r="L6598" s="16">
        <f t="shared" si="310"/>
        <v>2357.8947368421054</v>
      </c>
      <c r="M6598" s="16">
        <f t="shared" si="311"/>
        <v>2679.4258373205744</v>
      </c>
      <c r="N6598" t="e">
        <f>INDEX(XML!$A$2:$R$782,MATCH(C6598,XML!$D$2:$D$737,0),2)</f>
        <v>#N/A</v>
      </c>
    </row>
    <row r="6599" spans="1:14" ht="78.75" x14ac:dyDescent="0.2">
      <c r="A6599">
        <v>50981</v>
      </c>
      <c r="B6599" t="s">
        <v>43255</v>
      </c>
      <c r="C6599" s="15" t="s">
        <v>43256</v>
      </c>
      <c r="D6599" s="15" t="s">
        <v>43257</v>
      </c>
      <c r="E6599">
        <v>3000</v>
      </c>
      <c r="F6599">
        <v>4500</v>
      </c>
      <c r="K6599" s="16">
        <f t="shared" si="309"/>
        <v>3360</v>
      </c>
      <c r="L6599" s="16">
        <f t="shared" si="310"/>
        <v>3536.8421052631579</v>
      </c>
      <c r="M6599" s="16">
        <f t="shared" si="311"/>
        <v>4019.1387559808613</v>
      </c>
      <c r="N6599" t="e">
        <f>INDEX(XML!$A$2:$R$782,MATCH(C6599,XML!$D$2:$D$737,0),2)</f>
        <v>#N/A</v>
      </c>
    </row>
    <row r="6600" spans="1:14" ht="67.5" x14ac:dyDescent="0.2">
      <c r="A6600">
        <v>26249</v>
      </c>
      <c r="B6600" t="s">
        <v>8218</v>
      </c>
      <c r="C6600" s="15" t="s">
        <v>8219</v>
      </c>
      <c r="D6600" s="15" t="s">
        <v>8220</v>
      </c>
      <c r="E6600">
        <v>580</v>
      </c>
      <c r="F6600">
        <v>845</v>
      </c>
      <c r="H6600" t="s">
        <v>746</v>
      </c>
      <c r="K6600" s="16">
        <f t="shared" si="309"/>
        <v>649.6</v>
      </c>
      <c r="L6600" s="16">
        <f t="shared" si="310"/>
        <v>683.78947368421052</v>
      </c>
      <c r="M6600" s="16">
        <f t="shared" si="311"/>
        <v>777.03349282296654</v>
      </c>
      <c r="N6600" t="e">
        <f>INDEX(XML!$A$2:$R$782,MATCH(C6600,XML!$D$2:$D$737,0),2)</f>
        <v>#N/A</v>
      </c>
    </row>
    <row r="6601" spans="1:14" ht="33.75" x14ac:dyDescent="0.2">
      <c r="A6601">
        <v>26261</v>
      </c>
      <c r="B6601" t="s">
        <v>8221</v>
      </c>
      <c r="C6601" s="15" t="s">
        <v>8222</v>
      </c>
      <c r="D6601" s="15" t="s">
        <v>8223</v>
      </c>
      <c r="E6601">
        <v>700</v>
      </c>
      <c r="F6601">
        <v>1040</v>
      </c>
      <c r="H6601" t="s">
        <v>746</v>
      </c>
      <c r="K6601" s="16">
        <f t="shared" si="309"/>
        <v>784</v>
      </c>
      <c r="L6601" s="16">
        <f t="shared" si="310"/>
        <v>825.26315789473688</v>
      </c>
      <c r="M6601" s="16">
        <f t="shared" si="311"/>
        <v>937.79904306220112</v>
      </c>
      <c r="N6601" t="e">
        <f>INDEX(XML!$A$2:$R$782,MATCH(C6601,XML!$D$2:$D$737,0),2)</f>
        <v>#N/A</v>
      </c>
    </row>
    <row r="6602" spans="1:14" ht="67.5" x14ac:dyDescent="0.2">
      <c r="A6602">
        <v>32119</v>
      </c>
      <c r="B6602" t="s">
        <v>43258</v>
      </c>
      <c r="C6602" s="15" t="s">
        <v>43259</v>
      </c>
      <c r="D6602" s="15" t="s">
        <v>43260</v>
      </c>
      <c r="E6602">
        <v>3000</v>
      </c>
      <c r="F6602">
        <v>4500</v>
      </c>
      <c r="K6602" s="16">
        <f t="shared" si="309"/>
        <v>3360</v>
      </c>
      <c r="L6602" s="16">
        <f t="shared" si="310"/>
        <v>3536.8421052631579</v>
      </c>
      <c r="M6602" s="16">
        <f t="shared" si="311"/>
        <v>4019.1387559808613</v>
      </c>
      <c r="N6602" t="e">
        <f>INDEX(XML!$A$2:$R$782,MATCH(C6602,XML!$D$2:$D$737,0),2)</f>
        <v>#N/A</v>
      </c>
    </row>
    <row r="6603" spans="1:14" ht="22.5" customHeight="1" x14ac:dyDescent="0.2">
      <c r="A6603">
        <v>26251</v>
      </c>
      <c r="B6603" t="s">
        <v>8211</v>
      </c>
      <c r="C6603" s="15" t="s">
        <v>8212</v>
      </c>
      <c r="D6603" s="15" t="s">
        <v>38061</v>
      </c>
      <c r="E6603">
        <v>135</v>
      </c>
      <c r="F6603">
        <v>300</v>
      </c>
      <c r="H6603" t="s">
        <v>767</v>
      </c>
      <c r="K6603" s="16">
        <f t="shared" si="309"/>
        <v>151.19999999999999</v>
      </c>
      <c r="L6603" s="16">
        <f t="shared" si="310"/>
        <v>159.15789473684208</v>
      </c>
      <c r="M6603" s="16">
        <f t="shared" si="311"/>
        <v>180.86124401913872</v>
      </c>
      <c r="N6603" t="e">
        <f>INDEX(XML!$A$2:$R$782,MATCH(C6603,XML!$D$2:$D$737,0),2)</f>
        <v>#N/A</v>
      </c>
    </row>
    <row r="6604" spans="1:14" ht="78.75" x14ac:dyDescent="0.2">
      <c r="A6604">
        <v>26252</v>
      </c>
      <c r="B6604" t="s">
        <v>13075</v>
      </c>
      <c r="C6604" s="15" t="s">
        <v>13076</v>
      </c>
      <c r="D6604" s="15" t="s">
        <v>38062</v>
      </c>
      <c r="E6604">
        <v>200</v>
      </c>
      <c r="F6604">
        <v>375</v>
      </c>
      <c r="H6604" t="s">
        <v>767</v>
      </c>
      <c r="K6604" s="16">
        <f t="shared" si="309"/>
        <v>224</v>
      </c>
      <c r="L6604" s="16">
        <f t="shared" si="310"/>
        <v>235.78947368421052</v>
      </c>
      <c r="M6604" s="16">
        <f t="shared" si="311"/>
        <v>267.94258373205741</v>
      </c>
      <c r="N6604" t="e">
        <f>INDEX(XML!$A$2:$R$782,MATCH(C6604,XML!$D$2:$D$737,0),2)</f>
        <v>#N/A</v>
      </c>
    </row>
    <row r="6605" spans="1:14" ht="78.75" x14ac:dyDescent="0.2">
      <c r="A6605">
        <v>26253</v>
      </c>
      <c r="B6605" t="s">
        <v>8215</v>
      </c>
      <c r="C6605" s="15" t="s">
        <v>8216</v>
      </c>
      <c r="D6605" s="15" t="s">
        <v>38063</v>
      </c>
      <c r="E6605">
        <v>530</v>
      </c>
      <c r="F6605">
        <v>715</v>
      </c>
      <c r="H6605" t="s">
        <v>768</v>
      </c>
      <c r="K6605" s="16">
        <f t="shared" si="309"/>
        <v>593.6</v>
      </c>
      <c r="L6605" s="16">
        <f t="shared" si="310"/>
        <v>624.84210526315792</v>
      </c>
      <c r="M6605" s="16">
        <f t="shared" si="311"/>
        <v>710.04784688995221</v>
      </c>
      <c r="N6605" t="e">
        <f>INDEX(XML!$A$2:$R$782,MATCH(C6605,XML!$D$2:$D$737,0),2)</f>
        <v>#N/A</v>
      </c>
    </row>
    <row r="6606" spans="1:14" ht="56.25" x14ac:dyDescent="0.2">
      <c r="A6606">
        <v>26281</v>
      </c>
      <c r="B6606" t="s">
        <v>46539</v>
      </c>
      <c r="C6606" s="15" t="s">
        <v>8217</v>
      </c>
      <c r="D6606" s="15" t="s">
        <v>31802</v>
      </c>
      <c r="E6606">
        <v>150000</v>
      </c>
      <c r="F6606">
        <v>225000</v>
      </c>
      <c r="H6606">
        <v>37</v>
      </c>
      <c r="K6606" s="16">
        <f t="shared" si="309"/>
        <v>160500</v>
      </c>
      <c r="L6606" s="16">
        <f t="shared" si="310"/>
        <v>168947.36842105264</v>
      </c>
      <c r="M6606" s="16">
        <f t="shared" si="311"/>
        <v>191985.64593301437</v>
      </c>
      <c r="N6606" t="e">
        <f>INDEX(XML!$A$2:$R$782,MATCH(C6606,XML!$D$2:$D$737,0),2)</f>
        <v>#N/A</v>
      </c>
    </row>
    <row r="6607" spans="1:14" ht="33.75" x14ac:dyDescent="0.2">
      <c r="A6607">
        <v>79368</v>
      </c>
      <c r="B6607" t="s">
        <v>40199</v>
      </c>
      <c r="C6607" s="15" t="s">
        <v>40200</v>
      </c>
      <c r="D6607" s="15" t="s">
        <v>40201</v>
      </c>
      <c r="E6607">
        <v>3000</v>
      </c>
      <c r="F6607">
        <v>4500</v>
      </c>
      <c r="H6607">
        <v>15</v>
      </c>
      <c r="K6607" s="16">
        <f t="shared" si="309"/>
        <v>3360</v>
      </c>
      <c r="L6607" s="16">
        <f t="shared" si="310"/>
        <v>3536.8421052631579</v>
      </c>
      <c r="M6607" s="16">
        <f t="shared" si="311"/>
        <v>4019.1387559808613</v>
      </c>
      <c r="N6607" t="e">
        <f>INDEX(XML!$A$2:$R$782,MATCH(C6607,XML!$D$2:$D$737,0),2)</f>
        <v>#N/A</v>
      </c>
    </row>
    <row r="6608" spans="1:14" ht="56.25" x14ac:dyDescent="0.2">
      <c r="A6608">
        <v>32118</v>
      </c>
      <c r="B6608" t="s">
        <v>8224</v>
      </c>
      <c r="C6608" s="15" t="s">
        <v>8225</v>
      </c>
      <c r="D6608" s="15" t="s">
        <v>8226</v>
      </c>
      <c r="E6608">
        <v>560</v>
      </c>
      <c r="F6608">
        <v>728</v>
      </c>
      <c r="H6608">
        <v>52</v>
      </c>
      <c r="K6608" s="16">
        <f t="shared" si="309"/>
        <v>627.20000000000005</v>
      </c>
      <c r="L6608" s="16">
        <f t="shared" si="310"/>
        <v>660.21052631578959</v>
      </c>
      <c r="M6608" s="16">
        <f t="shared" si="311"/>
        <v>750.23923444976094</v>
      </c>
      <c r="N6608" t="e">
        <f>INDEX(XML!$A$2:$R$782,MATCH(C6608,XML!$D$2:$D$737,0),2)</f>
        <v>#N/A</v>
      </c>
    </row>
    <row r="6609" spans="1:14" ht="112.5" x14ac:dyDescent="0.2">
      <c r="A6609">
        <v>80261</v>
      </c>
      <c r="B6609" t="s">
        <v>38064</v>
      </c>
      <c r="C6609" s="15" t="s">
        <v>38065</v>
      </c>
      <c r="D6609" s="15" t="s">
        <v>38066</v>
      </c>
      <c r="E6609">
        <v>5500</v>
      </c>
      <c r="F6609">
        <v>8250</v>
      </c>
      <c r="K6609" s="16">
        <f t="shared" si="309"/>
        <v>6160</v>
      </c>
      <c r="L6609" s="16">
        <f t="shared" si="310"/>
        <v>6484.2105263157891</v>
      </c>
      <c r="M6609" s="16">
        <f t="shared" si="311"/>
        <v>7368.4210526315783</v>
      </c>
      <c r="N6609" t="e">
        <f>INDEX(XML!$A$2:$R$782,MATCH(C6609,XML!$D$2:$D$737,0),2)</f>
        <v>#N/A</v>
      </c>
    </row>
    <row r="6610" spans="1:14" ht="45" x14ac:dyDescent="0.2">
      <c r="A6610">
        <v>44623</v>
      </c>
      <c r="B6610" t="s">
        <v>41934</v>
      </c>
      <c r="C6610" s="15" t="s">
        <v>41935</v>
      </c>
      <c r="D6610" s="15" t="s">
        <v>41936</v>
      </c>
      <c r="E6610">
        <v>3000</v>
      </c>
      <c r="F6610">
        <v>4500</v>
      </c>
      <c r="K6610" s="16">
        <f t="shared" si="309"/>
        <v>3360</v>
      </c>
      <c r="L6610" s="16">
        <f t="shared" si="310"/>
        <v>3536.8421052631579</v>
      </c>
      <c r="M6610" s="16">
        <f t="shared" si="311"/>
        <v>4019.1387559808613</v>
      </c>
      <c r="N6610" t="e">
        <f>INDEX(XML!$A$2:$R$782,MATCH(C6610,XML!$D$2:$D$737,0),2)</f>
        <v>#N/A</v>
      </c>
    </row>
    <row r="6611" spans="1:14" ht="33.75" customHeight="1" x14ac:dyDescent="0.2">
      <c r="A6611">
        <v>82694</v>
      </c>
      <c r="B6611" t="s">
        <v>43781</v>
      </c>
      <c r="C6611" s="15" t="s">
        <v>43782</v>
      </c>
      <c r="D6611" s="15" t="s">
        <v>43783</v>
      </c>
      <c r="E6611">
        <v>1000</v>
      </c>
      <c r="F6611">
        <v>1500</v>
      </c>
      <c r="K6611" s="16">
        <f t="shared" si="309"/>
        <v>1120</v>
      </c>
      <c r="L6611" s="16">
        <f t="shared" si="310"/>
        <v>1178.9473684210527</v>
      </c>
      <c r="M6611" s="16">
        <f t="shared" si="311"/>
        <v>1339.7129186602872</v>
      </c>
      <c r="N6611" t="e">
        <f>INDEX(XML!$A$2:$R$782,MATCH(C6611,XML!$D$2:$D$737,0),2)</f>
        <v>#N/A</v>
      </c>
    </row>
    <row r="6612" spans="1:14" ht="33.75" customHeight="1" x14ac:dyDescent="0.2">
      <c r="A6612">
        <v>82696</v>
      </c>
      <c r="B6612" t="s">
        <v>43784</v>
      </c>
      <c r="C6612" s="15" t="s">
        <v>43785</v>
      </c>
      <c r="D6612" s="15" t="s">
        <v>43786</v>
      </c>
      <c r="E6612">
        <v>1000</v>
      </c>
      <c r="F6612">
        <v>1500</v>
      </c>
      <c r="K6612" s="16">
        <f t="shared" si="309"/>
        <v>1120</v>
      </c>
      <c r="L6612" s="16">
        <f t="shared" si="310"/>
        <v>1178.9473684210527</v>
      </c>
      <c r="M6612" s="16">
        <f t="shared" si="311"/>
        <v>1339.7129186602872</v>
      </c>
      <c r="N6612" t="e">
        <f>INDEX(XML!$A$2:$R$782,MATCH(C6612,XML!$D$2:$D$737,0),2)</f>
        <v>#N/A</v>
      </c>
    </row>
    <row r="6613" spans="1:14" ht="33.75" customHeight="1" x14ac:dyDescent="0.25">
      <c r="A6613" s="184" t="s">
        <v>8229</v>
      </c>
      <c r="B6613" s="184"/>
      <c r="C6613" s="185"/>
      <c r="D6613" s="185"/>
      <c r="E6613" s="184"/>
      <c r="F6613" s="184"/>
      <c r="G6613" s="184"/>
      <c r="H6613" s="184"/>
      <c r="I6613" s="184"/>
      <c r="J6613" s="184"/>
      <c r="K6613" s="16">
        <f t="shared" si="309"/>
        <v>0</v>
      </c>
      <c r="L6613" s="16">
        <f t="shared" si="310"/>
        <v>0</v>
      </c>
      <c r="M6613" s="16">
        <f t="shared" si="311"/>
        <v>0</v>
      </c>
      <c r="N6613" t="e">
        <f>INDEX(XML!$A$2:$R$782,MATCH(C6613,XML!$D$2:$D$737,0),2)</f>
        <v>#N/A</v>
      </c>
    </row>
    <row r="6614" spans="1:14" ht="33.75" customHeight="1" x14ac:dyDescent="0.2">
      <c r="A6614">
        <v>70242</v>
      </c>
      <c r="B6614" t="s">
        <v>27023</v>
      </c>
      <c r="C6614" s="15" t="s">
        <v>27024</v>
      </c>
      <c r="D6614" s="15" t="s">
        <v>27025</v>
      </c>
      <c r="E6614">
        <v>75700</v>
      </c>
      <c r="F6614">
        <v>150000</v>
      </c>
      <c r="H6614">
        <v>1</v>
      </c>
      <c r="K6614" s="16">
        <f t="shared" si="309"/>
        <v>80999</v>
      </c>
      <c r="L6614" s="16">
        <f t="shared" si="310"/>
        <v>85262.105263157893</v>
      </c>
      <c r="M6614" s="16">
        <f t="shared" si="311"/>
        <v>96888.755980861242</v>
      </c>
      <c r="N6614" t="e">
        <f>INDEX(XML!$A$2:$R$782,MATCH(C6614,XML!$D$2:$D$737,0),2)</f>
        <v>#N/A</v>
      </c>
    </row>
    <row r="6615" spans="1:14" ht="45" customHeight="1" x14ac:dyDescent="0.2">
      <c r="A6615">
        <v>24447</v>
      </c>
      <c r="B6615" t="s">
        <v>8230</v>
      </c>
      <c r="C6615" s="15" t="s">
        <v>8231</v>
      </c>
      <c r="D6615" s="15" t="s">
        <v>8232</v>
      </c>
      <c r="E6615">
        <v>1500</v>
      </c>
      <c r="F6615">
        <v>3000</v>
      </c>
      <c r="H6615" t="s">
        <v>747</v>
      </c>
      <c r="K6615" s="16">
        <f t="shared" si="309"/>
        <v>1680</v>
      </c>
      <c r="L6615" s="16">
        <f t="shared" si="310"/>
        <v>1768.421052631579</v>
      </c>
      <c r="M6615" s="16">
        <f t="shared" si="311"/>
        <v>2009.5693779904307</v>
      </c>
      <c r="N6615" t="e">
        <f>INDEX(XML!$A$2:$R$782,MATCH(C6615,XML!$D$2:$D$737,0),2)</f>
        <v>#N/A</v>
      </c>
    </row>
    <row r="6616" spans="1:14" ht="45" customHeight="1" x14ac:dyDescent="0.2">
      <c r="A6616">
        <v>13362</v>
      </c>
      <c r="B6616" t="s">
        <v>8239</v>
      </c>
      <c r="C6616" s="15" t="s">
        <v>8240</v>
      </c>
      <c r="D6616" s="15" t="s">
        <v>8241</v>
      </c>
      <c r="E6616">
        <v>1500</v>
      </c>
      <c r="F6616">
        <v>2250</v>
      </c>
      <c r="H6616">
        <v>47</v>
      </c>
      <c r="K6616" s="16">
        <f t="shared" si="309"/>
        <v>1680</v>
      </c>
      <c r="L6616" s="16">
        <f t="shared" si="310"/>
        <v>1768.421052631579</v>
      </c>
      <c r="M6616" s="16">
        <f t="shared" si="311"/>
        <v>2009.5693779904307</v>
      </c>
      <c r="N6616" t="e">
        <f>INDEX(XML!$A$2:$R$782,MATCH(C6616,XML!$D$2:$D$737,0),2)</f>
        <v>#N/A</v>
      </c>
    </row>
    <row r="6617" spans="1:14" ht="45" customHeight="1" x14ac:dyDescent="0.2">
      <c r="A6617">
        <v>45252</v>
      </c>
      <c r="B6617" t="s">
        <v>8236</v>
      </c>
      <c r="C6617" s="15" t="s">
        <v>8237</v>
      </c>
      <c r="D6617" s="15" t="s">
        <v>8238</v>
      </c>
      <c r="E6617">
        <v>16500</v>
      </c>
      <c r="F6617">
        <v>30000</v>
      </c>
      <c r="H6617">
        <v>12</v>
      </c>
      <c r="K6617" s="16">
        <f t="shared" si="309"/>
        <v>18480</v>
      </c>
      <c r="L6617" s="16">
        <f t="shared" si="310"/>
        <v>19452.63157894737</v>
      </c>
      <c r="M6617" s="16">
        <f t="shared" si="311"/>
        <v>22105.26315789474</v>
      </c>
      <c r="N6617" t="e">
        <f>INDEX(XML!$A$2:$R$782,MATCH(C6617,XML!$D$2:$D$737,0),2)</f>
        <v>#N/A</v>
      </c>
    </row>
    <row r="6618" spans="1:14" ht="45" customHeight="1" x14ac:dyDescent="0.2">
      <c r="A6618">
        <v>54797</v>
      </c>
      <c r="B6618" t="s">
        <v>15271</v>
      </c>
      <c r="C6618" s="15" t="s">
        <v>14990</v>
      </c>
      <c r="D6618" s="15" t="s">
        <v>15147</v>
      </c>
      <c r="E6618">
        <v>900</v>
      </c>
      <c r="F6618">
        <v>1950</v>
      </c>
      <c r="H6618" t="s">
        <v>23823</v>
      </c>
      <c r="K6618" s="16">
        <f t="shared" si="309"/>
        <v>1008</v>
      </c>
      <c r="L6618" s="16">
        <f t="shared" si="310"/>
        <v>1061.0526315789473</v>
      </c>
      <c r="M6618" s="16">
        <f t="shared" si="311"/>
        <v>1205.7416267942583</v>
      </c>
      <c r="N6618" t="e">
        <f>INDEX(XML!$A$2:$R$782,MATCH(C6618,XML!$D$2:$D$737,0),2)</f>
        <v>#N/A</v>
      </c>
    </row>
    <row r="6619" spans="1:14" ht="45" x14ac:dyDescent="0.2">
      <c r="A6619">
        <v>47919</v>
      </c>
      <c r="B6619" t="s">
        <v>46540</v>
      </c>
      <c r="C6619" s="15" t="s">
        <v>8235</v>
      </c>
      <c r="D6619" s="15" t="s">
        <v>15148</v>
      </c>
      <c r="E6619">
        <v>900</v>
      </c>
      <c r="F6619">
        <v>1950</v>
      </c>
      <c r="H6619" t="s">
        <v>24732</v>
      </c>
      <c r="K6619" s="16">
        <f t="shared" si="309"/>
        <v>1008</v>
      </c>
      <c r="L6619" s="16">
        <f t="shared" si="310"/>
        <v>1061.0526315789473</v>
      </c>
      <c r="M6619" s="16">
        <f t="shared" si="311"/>
        <v>1205.7416267942583</v>
      </c>
      <c r="N6619" t="e">
        <f>INDEX(XML!$A$2:$R$782,MATCH(C6619,XML!$D$2:$D$737,0),2)</f>
        <v>#N/A</v>
      </c>
    </row>
    <row r="6620" spans="1:14" ht="45" customHeight="1" x14ac:dyDescent="0.2">
      <c r="A6620">
        <v>40571</v>
      </c>
      <c r="B6620" t="s">
        <v>8233</v>
      </c>
      <c r="C6620" s="15" t="s">
        <v>8233</v>
      </c>
      <c r="D6620" s="15" t="s">
        <v>8234</v>
      </c>
      <c r="E6620">
        <v>15</v>
      </c>
      <c r="F6620">
        <v>20</v>
      </c>
      <c r="H6620" t="s">
        <v>765</v>
      </c>
      <c r="K6620" s="16">
        <f t="shared" si="309"/>
        <v>16.8</v>
      </c>
      <c r="L6620" s="16">
        <f t="shared" si="310"/>
        <v>17.684210526315791</v>
      </c>
      <c r="M6620" s="16">
        <f t="shared" si="311"/>
        <v>20.095693779904309</v>
      </c>
      <c r="N6620" t="e">
        <f>INDEX(XML!$A$2:$R$782,MATCH(C6620,XML!$D$2:$D$737,0),2)</f>
        <v>#N/A</v>
      </c>
    </row>
    <row r="6621" spans="1:14" ht="33.75" customHeight="1" x14ac:dyDescent="0.2">
      <c r="A6621">
        <v>70235</v>
      </c>
      <c r="B6621" t="s">
        <v>27003</v>
      </c>
      <c r="C6621" s="15" t="s">
        <v>27004</v>
      </c>
      <c r="D6621" s="15" t="s">
        <v>27005</v>
      </c>
      <c r="E6621">
        <v>17000</v>
      </c>
      <c r="F6621">
        <v>30000</v>
      </c>
      <c r="K6621" s="16">
        <f t="shared" si="309"/>
        <v>19040</v>
      </c>
      <c r="L6621" s="16">
        <f t="shared" si="310"/>
        <v>20042.105263157893</v>
      </c>
      <c r="M6621" s="16">
        <f t="shared" si="311"/>
        <v>22775.119617224878</v>
      </c>
      <c r="N6621" t="e">
        <f>INDEX(XML!$A$2:$R$782,MATCH(C6621,XML!$D$2:$D$737,0),2)</f>
        <v>#N/A</v>
      </c>
    </row>
    <row r="6622" spans="1:14" ht="45" customHeight="1" x14ac:dyDescent="0.2">
      <c r="A6622">
        <v>70241</v>
      </c>
      <c r="B6622" t="s">
        <v>27020</v>
      </c>
      <c r="C6622" s="15" t="s">
        <v>27021</v>
      </c>
      <c r="D6622" s="15" t="s">
        <v>27022</v>
      </c>
      <c r="E6622">
        <v>155000</v>
      </c>
      <c r="F6622">
        <v>270000</v>
      </c>
      <c r="H6622">
        <v>1</v>
      </c>
      <c r="K6622" s="16">
        <f t="shared" si="309"/>
        <v>165850</v>
      </c>
      <c r="L6622" s="16">
        <f t="shared" si="310"/>
        <v>174578.94736842104</v>
      </c>
      <c r="M6622" s="16">
        <f t="shared" si="311"/>
        <v>198385.16746411481</v>
      </c>
      <c r="N6622" t="e">
        <f>INDEX(XML!$A$2:$R$782,MATCH(C6622,XML!$D$2:$D$737,0),2)</f>
        <v>#N/A</v>
      </c>
    </row>
    <row r="6623" spans="1:14" ht="45" customHeight="1" x14ac:dyDescent="0.2">
      <c r="A6623">
        <v>70237</v>
      </c>
      <c r="B6623" t="s">
        <v>27008</v>
      </c>
      <c r="C6623" s="15" t="s">
        <v>27009</v>
      </c>
      <c r="D6623" s="15" t="s">
        <v>27010</v>
      </c>
      <c r="E6623">
        <v>19300</v>
      </c>
      <c r="F6623">
        <v>32000</v>
      </c>
      <c r="H6623">
        <v>2</v>
      </c>
      <c r="K6623" s="16">
        <f t="shared" si="309"/>
        <v>21616</v>
      </c>
      <c r="L6623" s="16">
        <f t="shared" si="310"/>
        <v>22753.684210526317</v>
      </c>
      <c r="M6623" s="16">
        <f t="shared" si="311"/>
        <v>25856.459330143538</v>
      </c>
      <c r="N6623" t="e">
        <f>INDEX(XML!$A$2:$R$782,MATCH(C6623,XML!$D$2:$D$737,0),2)</f>
        <v>#N/A</v>
      </c>
    </row>
    <row r="6624" spans="1:14" ht="33.75" customHeight="1" x14ac:dyDescent="0.2">
      <c r="A6624">
        <v>70238</v>
      </c>
      <c r="B6624" t="s">
        <v>27011</v>
      </c>
      <c r="C6624" s="15" t="s">
        <v>27012</v>
      </c>
      <c r="D6624" s="15" t="s">
        <v>27013</v>
      </c>
      <c r="E6624">
        <v>15800</v>
      </c>
      <c r="F6624">
        <v>30000</v>
      </c>
      <c r="H6624">
        <v>3</v>
      </c>
      <c r="K6624" s="16">
        <f t="shared" si="309"/>
        <v>17696</v>
      </c>
      <c r="L6624" s="16">
        <f t="shared" si="310"/>
        <v>18627.36842105263</v>
      </c>
      <c r="M6624" s="16">
        <f t="shared" si="311"/>
        <v>21167.464114832532</v>
      </c>
      <c r="N6624" t="e">
        <f>INDEX(XML!$A$2:$R$782,MATCH(C6624,XML!$D$2:$D$737,0),2)</f>
        <v>#N/A</v>
      </c>
    </row>
    <row r="6625" spans="1:14" ht="33.75" customHeight="1" x14ac:dyDescent="0.2">
      <c r="A6625">
        <v>70239</v>
      </c>
      <c r="B6625" t="s">
        <v>27014</v>
      </c>
      <c r="C6625" s="15" t="s">
        <v>27015</v>
      </c>
      <c r="D6625" s="15" t="s">
        <v>27016</v>
      </c>
      <c r="E6625">
        <v>16000</v>
      </c>
      <c r="F6625">
        <v>27750</v>
      </c>
      <c r="H6625">
        <v>5</v>
      </c>
      <c r="K6625" s="16">
        <f t="shared" si="309"/>
        <v>17920</v>
      </c>
      <c r="L6625" s="16">
        <f t="shared" si="310"/>
        <v>18863.157894736843</v>
      </c>
      <c r="M6625" s="16">
        <f t="shared" si="311"/>
        <v>21435.406698564595</v>
      </c>
      <c r="N6625" t="e">
        <f>INDEX(XML!$A$2:$R$782,MATCH(C6625,XML!$D$2:$D$737,0),2)</f>
        <v>#N/A</v>
      </c>
    </row>
    <row r="6626" spans="1:14" ht="33.75" customHeight="1" x14ac:dyDescent="0.2">
      <c r="A6626">
        <v>41113</v>
      </c>
      <c r="B6626" t="s">
        <v>27099</v>
      </c>
      <c r="C6626" s="15" t="s">
        <v>27100</v>
      </c>
      <c r="D6626" s="15" t="s">
        <v>27101</v>
      </c>
      <c r="E6626">
        <v>15000</v>
      </c>
      <c r="F6626">
        <v>16500</v>
      </c>
      <c r="K6626" s="16">
        <f t="shared" si="309"/>
        <v>16800</v>
      </c>
      <c r="L6626" s="16">
        <f t="shared" si="310"/>
        <v>17684.21052631579</v>
      </c>
      <c r="M6626" s="16">
        <f t="shared" si="311"/>
        <v>20095.693779904308</v>
      </c>
      <c r="N6626" t="e">
        <f>INDEX(XML!$A$2:$R$782,MATCH(C6626,XML!$D$2:$D$737,0),2)</f>
        <v>#N/A</v>
      </c>
    </row>
    <row r="6627" spans="1:14" ht="33.75" customHeight="1" x14ac:dyDescent="0.2">
      <c r="A6627">
        <v>70240</v>
      </c>
      <c r="B6627" t="s">
        <v>27017</v>
      </c>
      <c r="C6627" s="15" t="s">
        <v>27018</v>
      </c>
      <c r="D6627" s="15" t="s">
        <v>27019</v>
      </c>
      <c r="E6627">
        <v>10500</v>
      </c>
      <c r="F6627">
        <v>19500</v>
      </c>
      <c r="H6627">
        <v>2</v>
      </c>
      <c r="K6627" s="16">
        <f t="shared" si="309"/>
        <v>11760</v>
      </c>
      <c r="L6627" s="16">
        <f t="shared" si="310"/>
        <v>12378.947368421053</v>
      </c>
      <c r="M6627" s="16">
        <f t="shared" si="311"/>
        <v>14066.985645933017</v>
      </c>
      <c r="N6627" t="e">
        <f>INDEX(XML!$A$2:$R$782,MATCH(C6627,XML!$D$2:$D$737,0),2)</f>
        <v>#N/A</v>
      </c>
    </row>
    <row r="6628" spans="1:14" ht="45" customHeight="1" x14ac:dyDescent="0.2">
      <c r="A6628">
        <v>71073</v>
      </c>
      <c r="B6628" t="s">
        <v>27099</v>
      </c>
      <c r="C6628" s="15" t="s">
        <v>27102</v>
      </c>
      <c r="D6628" s="15" t="s">
        <v>27103</v>
      </c>
      <c r="E6628">
        <v>30000</v>
      </c>
      <c r="F6628">
        <v>45000</v>
      </c>
      <c r="K6628" s="16">
        <f t="shared" si="309"/>
        <v>33600</v>
      </c>
      <c r="L6628" s="16">
        <f t="shared" si="310"/>
        <v>35368.42105263158</v>
      </c>
      <c r="M6628" s="16">
        <f t="shared" si="311"/>
        <v>40191.387559808616</v>
      </c>
      <c r="N6628" t="e">
        <f>INDEX(XML!$A$2:$R$782,MATCH(C6628,XML!$D$2:$D$737,0),2)</f>
        <v>#N/A</v>
      </c>
    </row>
    <row r="6629" spans="1:14" ht="33.75" customHeight="1" x14ac:dyDescent="0.2">
      <c r="A6629">
        <v>65447</v>
      </c>
      <c r="B6629" t="s">
        <v>30143</v>
      </c>
      <c r="C6629" s="15" t="s">
        <v>30143</v>
      </c>
      <c r="D6629" s="15" t="s">
        <v>30144</v>
      </c>
      <c r="E6629">
        <v>2500</v>
      </c>
      <c r="F6629">
        <v>5500</v>
      </c>
      <c r="K6629" s="16">
        <f t="shared" si="309"/>
        <v>2800</v>
      </c>
      <c r="L6629" s="16">
        <f t="shared" si="310"/>
        <v>2947.3684210526317</v>
      </c>
      <c r="M6629" s="16">
        <f t="shared" si="311"/>
        <v>3349.2822966507174</v>
      </c>
      <c r="N6629" t="e">
        <f>INDEX(XML!$A$2:$R$782,MATCH(C6629,XML!$D$2:$D$737,0),2)</f>
        <v>#N/A</v>
      </c>
    </row>
    <row r="6630" spans="1:14" ht="45" customHeight="1" x14ac:dyDescent="0.2">
      <c r="A6630">
        <v>81779</v>
      </c>
      <c r="B6630" t="s">
        <v>41721</v>
      </c>
      <c r="C6630" s="15" t="s">
        <v>41722</v>
      </c>
      <c r="D6630" s="15" t="s">
        <v>41723</v>
      </c>
      <c r="E6630">
        <v>100</v>
      </c>
      <c r="F6630">
        <v>150</v>
      </c>
      <c r="K6630" s="16">
        <f t="shared" si="309"/>
        <v>112</v>
      </c>
      <c r="L6630" s="16">
        <f t="shared" si="310"/>
        <v>117.89473684210526</v>
      </c>
      <c r="M6630" s="16">
        <f t="shared" si="311"/>
        <v>133.97129186602871</v>
      </c>
      <c r="N6630" t="e">
        <f>INDEX(XML!$A$2:$R$782,MATCH(C6630,XML!$D$2:$D$737,0),2)</f>
        <v>#N/A</v>
      </c>
    </row>
    <row r="6631" spans="1:14" ht="45" customHeight="1" x14ac:dyDescent="0.2">
      <c r="A6631">
        <v>70414</v>
      </c>
      <c r="B6631" t="s">
        <v>27026</v>
      </c>
      <c r="C6631" s="15" t="s">
        <v>27027</v>
      </c>
      <c r="D6631" s="15" t="s">
        <v>27028</v>
      </c>
      <c r="E6631">
        <v>5000</v>
      </c>
      <c r="F6631">
        <v>8250</v>
      </c>
      <c r="K6631" s="16">
        <f t="shared" si="309"/>
        <v>5600</v>
      </c>
      <c r="L6631" s="16">
        <f t="shared" si="310"/>
        <v>5894.7368421052633</v>
      </c>
      <c r="M6631" s="16">
        <f t="shared" si="311"/>
        <v>6698.5645933014348</v>
      </c>
      <c r="N6631" t="e">
        <f>INDEX(XML!$A$2:$R$782,MATCH(C6631,XML!$D$2:$D$737,0),2)</f>
        <v>#N/A</v>
      </c>
    </row>
    <row r="6632" spans="1:14" ht="33.75" customHeight="1" x14ac:dyDescent="0.2">
      <c r="A6632">
        <v>70226</v>
      </c>
      <c r="B6632" t="s">
        <v>14434</v>
      </c>
      <c r="C6632" s="15" t="s">
        <v>27006</v>
      </c>
      <c r="D6632" s="15" t="s">
        <v>27007</v>
      </c>
      <c r="E6632">
        <v>10000</v>
      </c>
      <c r="F6632">
        <v>15000</v>
      </c>
      <c r="K6632" s="16">
        <f t="shared" si="309"/>
        <v>11200</v>
      </c>
      <c r="L6632" s="16">
        <f t="shared" si="310"/>
        <v>11789.473684210527</v>
      </c>
      <c r="M6632" s="16">
        <f t="shared" si="311"/>
        <v>13397.12918660287</v>
      </c>
      <c r="N6632" t="e">
        <f>INDEX(XML!$A$2:$R$782,MATCH(C6632,XML!$D$2:$D$737,0),2)</f>
        <v>#N/A</v>
      </c>
    </row>
    <row r="6633" spans="1:14" ht="22.5" customHeight="1" x14ac:dyDescent="0.2">
      <c r="A6633">
        <v>39959</v>
      </c>
      <c r="B6633" t="s">
        <v>17791</v>
      </c>
      <c r="C6633" s="15" t="s">
        <v>17792</v>
      </c>
      <c r="D6633" s="15" t="s">
        <v>17793</v>
      </c>
      <c r="E6633">
        <v>8000</v>
      </c>
      <c r="F6633">
        <v>12000</v>
      </c>
      <c r="K6633" s="16">
        <f t="shared" si="309"/>
        <v>8960</v>
      </c>
      <c r="L6633" s="16">
        <f t="shared" si="310"/>
        <v>9431.5789473684217</v>
      </c>
      <c r="M6633" s="16">
        <f t="shared" si="311"/>
        <v>10717.703349282297</v>
      </c>
      <c r="N6633" t="e">
        <f>INDEX(XML!$A$2:$R$782,MATCH(C6633,XML!$D$2:$D$737,0),2)</f>
        <v>#N/A</v>
      </c>
    </row>
    <row r="6634" spans="1:14" ht="22.5" customHeight="1" x14ac:dyDescent="0.2">
      <c r="A6634">
        <v>65310</v>
      </c>
      <c r="B6634" t="s">
        <v>36760</v>
      </c>
      <c r="C6634" s="15" t="s">
        <v>28215</v>
      </c>
      <c r="D6634" s="15" t="s">
        <v>36957</v>
      </c>
      <c r="E6634">
        <v>70000</v>
      </c>
      <c r="F6634">
        <v>100000</v>
      </c>
      <c r="K6634" s="16">
        <f t="shared" si="309"/>
        <v>74900</v>
      </c>
      <c r="L6634" s="16">
        <f t="shared" si="310"/>
        <v>78842.105263157893</v>
      </c>
      <c r="M6634" s="16">
        <f t="shared" si="311"/>
        <v>89593.301435406698</v>
      </c>
      <c r="N6634" t="e">
        <f>INDEX(XML!$A$2:$R$782,MATCH(C6634,XML!$D$2:$D$737,0),2)</f>
        <v>#N/A</v>
      </c>
    </row>
    <row r="6635" spans="1:14" ht="22.5" customHeight="1" x14ac:dyDescent="0.2">
      <c r="A6635">
        <v>77694</v>
      </c>
      <c r="B6635" t="s">
        <v>35396</v>
      </c>
      <c r="C6635" s="15" t="s">
        <v>35174</v>
      </c>
      <c r="D6635" s="15" t="s">
        <v>35397</v>
      </c>
      <c r="E6635">
        <v>55000</v>
      </c>
      <c r="F6635">
        <v>82500</v>
      </c>
      <c r="K6635" s="16">
        <f t="shared" si="309"/>
        <v>58850</v>
      </c>
      <c r="L6635" s="16">
        <f t="shared" si="310"/>
        <v>61947.368421052633</v>
      </c>
      <c r="M6635" s="16">
        <f t="shared" si="311"/>
        <v>70394.736842105267</v>
      </c>
      <c r="N6635" t="e">
        <f>INDEX(XML!$A$2:$R$782,MATCH(C6635,XML!$D$2:$D$737,0),2)</f>
        <v>#N/A</v>
      </c>
    </row>
    <row r="6636" spans="1:14" ht="22.5" customHeight="1" x14ac:dyDescent="0.2">
      <c r="A6636">
        <v>77844</v>
      </c>
      <c r="B6636" t="s">
        <v>35398</v>
      </c>
      <c r="C6636" s="15" t="s">
        <v>35399</v>
      </c>
      <c r="D6636" s="15" t="s">
        <v>35400</v>
      </c>
      <c r="E6636">
        <v>65000</v>
      </c>
      <c r="F6636">
        <v>97500</v>
      </c>
      <c r="K6636" s="16">
        <f t="shared" si="309"/>
        <v>69550</v>
      </c>
      <c r="L6636" s="16">
        <f t="shared" si="310"/>
        <v>73210.526315789481</v>
      </c>
      <c r="M6636" s="16">
        <f t="shared" si="311"/>
        <v>83193.779904306226</v>
      </c>
      <c r="N6636" t="e">
        <f>INDEX(XML!$A$2:$R$782,MATCH(C6636,XML!$D$2:$D$737,0),2)</f>
        <v>#N/A</v>
      </c>
    </row>
    <row r="6637" spans="1:14" ht="22.5" customHeight="1" x14ac:dyDescent="0.2">
      <c r="A6637">
        <v>77845</v>
      </c>
      <c r="B6637" t="s">
        <v>35401</v>
      </c>
      <c r="C6637" s="15" t="s">
        <v>35402</v>
      </c>
      <c r="D6637" s="15" t="s">
        <v>35403</v>
      </c>
      <c r="E6637">
        <v>165000</v>
      </c>
      <c r="F6637">
        <v>247500</v>
      </c>
      <c r="K6637" s="16">
        <f t="shared" si="309"/>
        <v>176550</v>
      </c>
      <c r="L6637" s="16">
        <f t="shared" si="310"/>
        <v>185842.10526315789</v>
      </c>
      <c r="M6637" s="16">
        <f t="shared" si="311"/>
        <v>211184.21052631579</v>
      </c>
      <c r="N6637" t="e">
        <f>INDEX(XML!$A$2:$R$782,MATCH(C6637,XML!$D$2:$D$737,0),2)</f>
        <v>#N/A</v>
      </c>
    </row>
    <row r="6638" spans="1:14" ht="22.5" customHeight="1" x14ac:dyDescent="0.2">
      <c r="A6638">
        <v>77846</v>
      </c>
      <c r="B6638" t="s">
        <v>35404</v>
      </c>
      <c r="C6638" s="15" t="s">
        <v>35405</v>
      </c>
      <c r="D6638" s="15" t="s">
        <v>35406</v>
      </c>
      <c r="E6638">
        <v>500000</v>
      </c>
      <c r="F6638">
        <v>750000</v>
      </c>
      <c r="K6638" s="16">
        <f t="shared" si="309"/>
        <v>535000</v>
      </c>
      <c r="L6638" s="16">
        <f t="shared" si="310"/>
        <v>563157.89473684214</v>
      </c>
      <c r="M6638" s="16">
        <f t="shared" si="311"/>
        <v>639952.15311004792</v>
      </c>
      <c r="N6638" t="e">
        <f>INDEX(XML!$A$2:$R$782,MATCH(C6638,XML!$D$2:$D$737,0),2)</f>
        <v>#N/A</v>
      </c>
    </row>
    <row r="6639" spans="1:14" ht="33.75" customHeight="1" x14ac:dyDescent="0.2">
      <c r="A6639">
        <v>83259</v>
      </c>
      <c r="B6639" t="s">
        <v>44856</v>
      </c>
      <c r="C6639" s="15" t="s">
        <v>44857</v>
      </c>
      <c r="D6639" s="15" t="s">
        <v>44858</v>
      </c>
      <c r="E6639">
        <v>40000</v>
      </c>
      <c r="F6639">
        <v>60000</v>
      </c>
      <c r="K6639" s="16">
        <f t="shared" si="309"/>
        <v>44800</v>
      </c>
      <c r="L6639" s="16">
        <f t="shared" si="310"/>
        <v>47157.894736842107</v>
      </c>
      <c r="M6639" s="16">
        <f t="shared" si="311"/>
        <v>53588.516746411478</v>
      </c>
      <c r="N6639" t="e">
        <f>INDEX(XML!$A$2:$R$782,MATCH(C6639,XML!$D$2:$D$737,0),2)</f>
        <v>#N/A</v>
      </c>
    </row>
    <row r="6640" spans="1:14" ht="22.5" customHeight="1" x14ac:dyDescent="0.2">
      <c r="A6640">
        <v>83319</v>
      </c>
      <c r="B6640" t="s">
        <v>35398</v>
      </c>
      <c r="C6640" s="15" t="s">
        <v>44979</v>
      </c>
      <c r="D6640" s="15" t="s">
        <v>44980</v>
      </c>
      <c r="E6640">
        <v>3000</v>
      </c>
      <c r="F6640">
        <v>4500</v>
      </c>
      <c r="K6640" s="16">
        <f t="shared" si="309"/>
        <v>3360</v>
      </c>
      <c r="L6640" s="16">
        <f t="shared" si="310"/>
        <v>3536.8421052631579</v>
      </c>
      <c r="M6640" s="16">
        <f t="shared" si="311"/>
        <v>4019.1387559808613</v>
      </c>
      <c r="N6640" t="e">
        <f>INDEX(XML!$A$2:$R$782,MATCH(C6640,XML!$D$2:$D$737,0),2)</f>
        <v>#N/A</v>
      </c>
    </row>
    <row r="6641" spans="1:14" ht="22.5" customHeight="1" x14ac:dyDescent="0.2">
      <c r="A6641">
        <v>75872</v>
      </c>
      <c r="B6641" t="s">
        <v>33029</v>
      </c>
      <c r="C6641" s="15" t="s">
        <v>33030</v>
      </c>
      <c r="D6641" s="15" t="s">
        <v>33031</v>
      </c>
      <c r="E6641">
        <v>5000</v>
      </c>
      <c r="F6641">
        <v>7500</v>
      </c>
      <c r="K6641" s="16">
        <f t="shared" si="309"/>
        <v>5600</v>
      </c>
      <c r="L6641" s="16">
        <f t="shared" si="310"/>
        <v>5894.7368421052633</v>
      </c>
      <c r="M6641" s="16">
        <f t="shared" si="311"/>
        <v>6698.5645933014348</v>
      </c>
      <c r="N6641" t="e">
        <f>INDEX(XML!$A$2:$R$782,MATCH(C6641,XML!$D$2:$D$737,0),2)</f>
        <v>#N/A</v>
      </c>
    </row>
    <row r="6642" spans="1:14" ht="33.75" customHeight="1" x14ac:dyDescent="0.2">
      <c r="A6642">
        <v>12417</v>
      </c>
      <c r="B6642" t="s">
        <v>33032</v>
      </c>
      <c r="C6642" s="15" t="s">
        <v>33033</v>
      </c>
      <c r="D6642" s="15" t="s">
        <v>33034</v>
      </c>
      <c r="E6642">
        <v>1</v>
      </c>
      <c r="F6642">
        <v>1</v>
      </c>
      <c r="K6642" s="16">
        <f t="shared" si="309"/>
        <v>1.1200000000000001</v>
      </c>
      <c r="L6642" s="16">
        <f t="shared" si="310"/>
        <v>1.1789473684210527</v>
      </c>
      <c r="M6642" s="16">
        <f t="shared" si="311"/>
        <v>1.3397129186602872</v>
      </c>
      <c r="N6642" t="e">
        <f>INDEX(XML!$A$2:$R$782,MATCH(C6642,XML!$D$2:$D$737,0),2)</f>
        <v>#N/A</v>
      </c>
    </row>
    <row r="6643" spans="1:14" ht="22.5" customHeight="1" x14ac:dyDescent="0.2">
      <c r="A6643">
        <v>81843</v>
      </c>
      <c r="B6643" t="s">
        <v>41937</v>
      </c>
      <c r="C6643" s="15" t="s">
        <v>41938</v>
      </c>
      <c r="D6643" s="15" t="s">
        <v>41939</v>
      </c>
      <c r="E6643">
        <v>7000</v>
      </c>
      <c r="F6643">
        <v>10500</v>
      </c>
      <c r="K6643" s="16">
        <f t="shared" si="309"/>
        <v>7840</v>
      </c>
      <c r="L6643" s="16">
        <f t="shared" si="310"/>
        <v>8252.6315789473683</v>
      </c>
      <c r="M6643" s="16">
        <f t="shared" si="311"/>
        <v>9377.9904306220105</v>
      </c>
      <c r="N6643" t="e">
        <f>INDEX(XML!$A$2:$R$782,MATCH(C6643,XML!$D$2:$D$737,0),2)</f>
        <v>#N/A</v>
      </c>
    </row>
    <row r="6644" spans="1:14" ht="22.5" customHeight="1" x14ac:dyDescent="0.2">
      <c r="A6644">
        <v>84397</v>
      </c>
      <c r="B6644" t="s">
        <v>47590</v>
      </c>
      <c r="C6644" s="15" t="s">
        <v>47591</v>
      </c>
      <c r="D6644" s="15" t="s">
        <v>47592</v>
      </c>
      <c r="E6644">
        <v>1</v>
      </c>
      <c r="F6644">
        <v>1</v>
      </c>
      <c r="K6644" s="16">
        <f t="shared" si="309"/>
        <v>1.1200000000000001</v>
      </c>
      <c r="L6644" s="16">
        <f t="shared" si="310"/>
        <v>1.1789473684210527</v>
      </c>
      <c r="M6644" s="16">
        <f t="shared" si="311"/>
        <v>1.3397129186602872</v>
      </c>
      <c r="N6644" t="e">
        <f>INDEX(XML!$A$2:$R$782,MATCH(C6644,XML!$D$2:$D$737,0),2)</f>
        <v>#N/A</v>
      </c>
    </row>
    <row r="6645" spans="1:14" ht="22.5" customHeight="1" x14ac:dyDescent="0.2">
      <c r="A6645">
        <v>84399</v>
      </c>
      <c r="B6645" t="s">
        <v>47593</v>
      </c>
      <c r="C6645" s="15" t="s">
        <v>47594</v>
      </c>
      <c r="D6645" s="15" t="s">
        <v>47595</v>
      </c>
      <c r="E6645">
        <v>1</v>
      </c>
      <c r="F6645">
        <v>1</v>
      </c>
      <c r="K6645" s="16">
        <f t="shared" si="309"/>
        <v>1.1200000000000001</v>
      </c>
      <c r="L6645" s="16">
        <f t="shared" si="310"/>
        <v>1.1789473684210527</v>
      </c>
      <c r="M6645" s="16">
        <f t="shared" si="311"/>
        <v>1.3397129186602872</v>
      </c>
      <c r="N6645" t="e">
        <f>INDEX(XML!$A$2:$R$782,MATCH(C6645,XML!$D$2:$D$737,0),2)</f>
        <v>#N/A</v>
      </c>
    </row>
    <row r="6646" spans="1:14" ht="22.5" customHeight="1" x14ac:dyDescent="0.2">
      <c r="A6646">
        <v>84414</v>
      </c>
      <c r="B6646" t="s">
        <v>47650</v>
      </c>
      <c r="C6646" s="15" t="s">
        <v>47651</v>
      </c>
      <c r="D6646" s="15" t="s">
        <v>47652</v>
      </c>
      <c r="E6646">
        <v>2000000</v>
      </c>
      <c r="F6646">
        <v>3000000</v>
      </c>
      <c r="K6646" s="16">
        <f t="shared" si="309"/>
        <v>2140000</v>
      </c>
      <c r="L6646" s="16">
        <f t="shared" si="310"/>
        <v>2252631.5789473685</v>
      </c>
      <c r="M6646" s="16">
        <f t="shared" si="311"/>
        <v>2559808.6124401917</v>
      </c>
      <c r="N6646" t="e">
        <f>INDEX(XML!$A$2:$R$782,MATCH(C6646,XML!$D$2:$D$737,0),2)</f>
        <v>#N/A</v>
      </c>
    </row>
    <row r="6647" spans="1:14" ht="22.5" customHeight="1" x14ac:dyDescent="0.25">
      <c r="A6647" s="184" t="s">
        <v>9451</v>
      </c>
      <c r="B6647" s="184"/>
      <c r="C6647" s="185"/>
      <c r="D6647" s="185"/>
      <c r="E6647" s="184"/>
      <c r="F6647" s="184"/>
      <c r="G6647" s="184"/>
      <c r="H6647" s="184"/>
      <c r="I6647" s="184"/>
      <c r="J6647" s="184"/>
      <c r="K6647" s="16">
        <f t="shared" si="309"/>
        <v>0</v>
      </c>
      <c r="L6647" s="16">
        <f t="shared" si="310"/>
        <v>0</v>
      </c>
      <c r="M6647" s="16">
        <f t="shared" si="311"/>
        <v>0</v>
      </c>
      <c r="N6647" t="e">
        <f>INDEX(XML!$A$2:$R$782,MATCH(C6647,XML!$D$2:$D$737,0),2)</f>
        <v>#N/A</v>
      </c>
    </row>
    <row r="6648" spans="1:14" ht="22.5" customHeight="1" x14ac:dyDescent="0.2">
      <c r="A6648">
        <v>64939</v>
      </c>
      <c r="B6648">
        <v>91916</v>
      </c>
      <c r="C6648" s="15" t="s">
        <v>22633</v>
      </c>
      <c r="D6648" s="15" t="s">
        <v>22634</v>
      </c>
      <c r="E6648">
        <v>102</v>
      </c>
      <c r="F6648">
        <v>132</v>
      </c>
      <c r="H6648" t="s">
        <v>768</v>
      </c>
      <c r="K6648" s="16">
        <f t="shared" si="309"/>
        <v>114.24</v>
      </c>
      <c r="L6648" s="16">
        <f t="shared" si="310"/>
        <v>120.25263157894737</v>
      </c>
      <c r="M6648" s="16">
        <f t="shared" si="311"/>
        <v>136.65071770334927</v>
      </c>
      <c r="N6648" t="e">
        <f>INDEX(XML!$A$2:$R$782,MATCH(C6648,XML!$D$2:$D$737,0),2)</f>
        <v>#N/A</v>
      </c>
    </row>
    <row r="6649" spans="1:14" ht="22.5" customHeight="1" x14ac:dyDescent="0.2">
      <c r="A6649">
        <v>64940</v>
      </c>
      <c r="B6649">
        <v>91920</v>
      </c>
      <c r="C6649" s="15" t="s">
        <v>22635</v>
      </c>
      <c r="D6649" s="15" t="s">
        <v>22636</v>
      </c>
      <c r="E6649">
        <v>125</v>
      </c>
      <c r="F6649">
        <v>161</v>
      </c>
      <c r="H6649" t="s">
        <v>768</v>
      </c>
      <c r="K6649" s="16">
        <f t="shared" si="309"/>
        <v>140</v>
      </c>
      <c r="L6649" s="16">
        <f t="shared" si="310"/>
        <v>147.36842105263159</v>
      </c>
      <c r="M6649" s="16">
        <f t="shared" si="311"/>
        <v>167.4641148325359</v>
      </c>
      <c r="N6649" t="e">
        <f>INDEX(XML!$A$2:$R$782,MATCH(C6649,XML!$D$2:$D$737,0),2)</f>
        <v>#N/A</v>
      </c>
    </row>
    <row r="6650" spans="1:14" ht="22.5" customHeight="1" x14ac:dyDescent="0.2">
      <c r="A6650">
        <v>73522</v>
      </c>
      <c r="B6650" t="s">
        <v>30145</v>
      </c>
      <c r="C6650" s="15" t="s">
        <v>30146</v>
      </c>
      <c r="D6650" s="15" t="s">
        <v>30902</v>
      </c>
      <c r="E6650">
        <v>165</v>
      </c>
      <c r="F6650">
        <v>214</v>
      </c>
      <c r="H6650" t="s">
        <v>768</v>
      </c>
      <c r="K6650" s="16">
        <f t="shared" si="309"/>
        <v>184.8</v>
      </c>
      <c r="L6650" s="16">
        <f t="shared" si="310"/>
        <v>194.52631578947367</v>
      </c>
      <c r="M6650" s="16">
        <f t="shared" si="311"/>
        <v>221.05263157894734</v>
      </c>
      <c r="N6650" t="e">
        <f>INDEX(XML!$A$2:$R$782,MATCH(C6650,XML!$D$2:$D$737,0),2)</f>
        <v>#N/A</v>
      </c>
    </row>
    <row r="6651" spans="1:14" ht="22.5" customHeight="1" x14ac:dyDescent="0.2">
      <c r="A6651">
        <v>77750</v>
      </c>
      <c r="B6651" t="s">
        <v>42140</v>
      </c>
      <c r="C6651" s="15" t="s">
        <v>42141</v>
      </c>
      <c r="D6651" s="15" t="s">
        <v>42142</v>
      </c>
      <c r="E6651">
        <v>145</v>
      </c>
      <c r="F6651">
        <v>174</v>
      </c>
      <c r="H6651" t="s">
        <v>768</v>
      </c>
      <c r="K6651" s="16">
        <f t="shared" si="309"/>
        <v>162.4</v>
      </c>
      <c r="L6651" s="16">
        <f t="shared" si="310"/>
        <v>170.94736842105263</v>
      </c>
      <c r="M6651" s="16">
        <f t="shared" si="311"/>
        <v>194.25837320574163</v>
      </c>
      <c r="N6651" t="e">
        <f>INDEX(XML!$A$2:$R$782,MATCH(C6651,XML!$D$2:$D$737,0),2)</f>
        <v>#N/A</v>
      </c>
    </row>
    <row r="6652" spans="1:14" ht="33.75" customHeight="1" x14ac:dyDescent="0.2">
      <c r="A6652">
        <v>73523</v>
      </c>
      <c r="B6652" t="s">
        <v>30147</v>
      </c>
      <c r="C6652" s="15" t="s">
        <v>30148</v>
      </c>
      <c r="D6652" s="15" t="s">
        <v>30903</v>
      </c>
      <c r="E6652">
        <v>165</v>
      </c>
      <c r="F6652">
        <v>214</v>
      </c>
      <c r="H6652" t="s">
        <v>768</v>
      </c>
      <c r="K6652" s="16">
        <f t="shared" si="309"/>
        <v>184.8</v>
      </c>
      <c r="L6652" s="16">
        <f t="shared" si="310"/>
        <v>194.52631578947367</v>
      </c>
      <c r="M6652" s="16">
        <f t="shared" si="311"/>
        <v>221.05263157894734</v>
      </c>
      <c r="N6652" t="e">
        <f>INDEX(XML!$A$2:$R$782,MATCH(C6652,XML!$D$2:$D$737,0),2)</f>
        <v>#N/A</v>
      </c>
    </row>
    <row r="6653" spans="1:14" ht="22.5" customHeight="1" x14ac:dyDescent="0.2">
      <c r="A6653">
        <v>64942</v>
      </c>
      <c r="B6653">
        <v>91925</v>
      </c>
      <c r="C6653" s="15" t="s">
        <v>22637</v>
      </c>
      <c r="D6653" s="15" t="s">
        <v>22638</v>
      </c>
      <c r="E6653">
        <v>190</v>
      </c>
      <c r="F6653">
        <v>246</v>
      </c>
      <c r="H6653" t="s">
        <v>746</v>
      </c>
      <c r="K6653" s="16">
        <f t="shared" si="309"/>
        <v>212.8</v>
      </c>
      <c r="L6653" s="16">
        <f t="shared" si="310"/>
        <v>224</v>
      </c>
      <c r="M6653" s="16">
        <f t="shared" si="311"/>
        <v>254.54545454545453</v>
      </c>
      <c r="N6653" t="e">
        <f>INDEX(XML!$A$2:$R$782,MATCH(C6653,XML!$D$2:$D$737,0),2)</f>
        <v>#N/A</v>
      </c>
    </row>
    <row r="6654" spans="1:14" ht="45" x14ac:dyDescent="0.2">
      <c r="A6654">
        <v>69791</v>
      </c>
      <c r="B6654">
        <v>91932</v>
      </c>
      <c r="C6654" s="15" t="s">
        <v>26313</v>
      </c>
      <c r="D6654" s="15" t="s">
        <v>26314</v>
      </c>
      <c r="E6654">
        <v>281</v>
      </c>
      <c r="F6654">
        <v>365</v>
      </c>
      <c r="K6654" s="16">
        <f t="shared" si="309"/>
        <v>314.72000000000003</v>
      </c>
      <c r="L6654" s="16">
        <f t="shared" si="310"/>
        <v>331.2842105263158</v>
      </c>
      <c r="M6654" s="16">
        <f t="shared" si="311"/>
        <v>376.45933014354068</v>
      </c>
      <c r="N6654" t="e">
        <f>INDEX(XML!$A$2:$R$782,MATCH(C6654,XML!$D$2:$D$737,0),2)</f>
        <v>#N/A</v>
      </c>
    </row>
    <row r="6655" spans="1:14" ht="45" customHeight="1" x14ac:dyDescent="0.2">
      <c r="A6655">
        <v>69792</v>
      </c>
      <c r="B6655">
        <v>91940</v>
      </c>
      <c r="C6655" s="15" t="s">
        <v>26232</v>
      </c>
      <c r="D6655" s="15" t="s">
        <v>26233</v>
      </c>
      <c r="E6655">
        <v>381</v>
      </c>
      <c r="F6655">
        <v>494</v>
      </c>
      <c r="K6655" s="16">
        <f t="shared" si="309"/>
        <v>426.72</v>
      </c>
      <c r="L6655" s="16">
        <f t="shared" si="310"/>
        <v>449.17894736842106</v>
      </c>
      <c r="M6655" s="16">
        <f t="shared" si="311"/>
        <v>510.43062200956939</v>
      </c>
      <c r="N6655" t="e">
        <f>INDEX(XML!$A$2:$R$782,MATCH(C6655,XML!$D$2:$D$737,0),2)</f>
        <v>#N/A</v>
      </c>
    </row>
    <row r="6656" spans="1:14" ht="45" customHeight="1" x14ac:dyDescent="0.2">
      <c r="A6656">
        <v>10923</v>
      </c>
      <c r="B6656">
        <v>11601</v>
      </c>
      <c r="C6656" s="15" t="s">
        <v>9452</v>
      </c>
      <c r="D6656" s="15" t="s">
        <v>9453</v>
      </c>
      <c r="E6656">
        <v>80</v>
      </c>
      <c r="F6656">
        <v>99</v>
      </c>
      <c r="K6656" s="16">
        <f t="shared" si="309"/>
        <v>89.6</v>
      </c>
      <c r="L6656" s="16">
        <f t="shared" si="310"/>
        <v>94.315789473684205</v>
      </c>
      <c r="M6656" s="16">
        <f t="shared" si="311"/>
        <v>107.17703349282296</v>
      </c>
      <c r="N6656" t="e">
        <f>INDEX(XML!$A$2:$R$782,MATCH(C6656,XML!$D$2:$D$737,0),2)</f>
        <v>#N/A</v>
      </c>
    </row>
    <row r="6657" spans="1:14" ht="45" customHeight="1" x14ac:dyDescent="0.2">
      <c r="A6657">
        <v>10924</v>
      </c>
      <c r="B6657">
        <v>12001</v>
      </c>
      <c r="C6657" s="15" t="s">
        <v>9454</v>
      </c>
      <c r="D6657" s="15" t="s">
        <v>9455</v>
      </c>
      <c r="E6657">
        <v>105</v>
      </c>
      <c r="F6657">
        <v>130</v>
      </c>
      <c r="K6657" s="16">
        <f t="shared" si="309"/>
        <v>117.6</v>
      </c>
      <c r="L6657" s="16">
        <f t="shared" si="310"/>
        <v>123.78947368421052</v>
      </c>
      <c r="M6657" s="16">
        <f t="shared" si="311"/>
        <v>140.66985645933013</v>
      </c>
      <c r="N6657" t="e">
        <f>INDEX(XML!$A$2:$R$782,MATCH(C6657,XML!$D$2:$D$737,0),2)</f>
        <v>#N/A</v>
      </c>
    </row>
    <row r="6658" spans="1:14" ht="33.75" customHeight="1" x14ac:dyDescent="0.2">
      <c r="A6658">
        <v>10925</v>
      </c>
      <c r="B6658">
        <v>12501</v>
      </c>
      <c r="C6658" s="15" t="s">
        <v>9456</v>
      </c>
      <c r="D6658" s="15" t="s">
        <v>9457</v>
      </c>
      <c r="E6658">
        <v>180</v>
      </c>
      <c r="F6658">
        <v>218</v>
      </c>
      <c r="K6658" s="16">
        <f t="shared" si="309"/>
        <v>201.6</v>
      </c>
      <c r="L6658" s="16">
        <f t="shared" si="310"/>
        <v>212.21052631578948</v>
      </c>
      <c r="M6658" s="16">
        <f t="shared" si="311"/>
        <v>241.14832535885168</v>
      </c>
      <c r="N6658" t="e">
        <f>INDEX(XML!$A$2:$R$782,MATCH(C6658,XML!$D$2:$D$737,0),2)</f>
        <v>#N/A</v>
      </c>
    </row>
    <row r="6659" spans="1:14" ht="45" customHeight="1" x14ac:dyDescent="0.2">
      <c r="A6659">
        <v>10926</v>
      </c>
      <c r="B6659">
        <v>13201</v>
      </c>
      <c r="C6659" s="15" t="s">
        <v>9458</v>
      </c>
      <c r="D6659" s="15" t="s">
        <v>9459</v>
      </c>
      <c r="E6659">
        <v>247</v>
      </c>
      <c r="F6659">
        <v>321</v>
      </c>
      <c r="K6659" s="16">
        <f t="shared" si="309"/>
        <v>276.64</v>
      </c>
      <c r="L6659" s="16">
        <f t="shared" si="310"/>
        <v>291.2</v>
      </c>
      <c r="M6659" s="16">
        <f t="shared" si="311"/>
        <v>330.90909090909093</v>
      </c>
      <c r="N6659" t="e">
        <f>INDEX(XML!$A$2:$R$782,MATCH(C6659,XML!$D$2:$D$737,0),2)</f>
        <v>#N/A</v>
      </c>
    </row>
    <row r="6660" spans="1:14" ht="22.5" customHeight="1" x14ac:dyDescent="0.2">
      <c r="A6660">
        <v>10927</v>
      </c>
      <c r="B6660">
        <v>14001</v>
      </c>
      <c r="C6660" s="15" t="s">
        <v>9460</v>
      </c>
      <c r="D6660" s="15" t="s">
        <v>9461</v>
      </c>
      <c r="E6660">
        <v>274</v>
      </c>
      <c r="F6660">
        <v>356</v>
      </c>
      <c r="K6660" s="16">
        <f t="shared" si="309"/>
        <v>306.88</v>
      </c>
      <c r="L6660" s="16">
        <f t="shared" si="310"/>
        <v>323.03157894736842</v>
      </c>
      <c r="M6660" s="16">
        <f t="shared" si="311"/>
        <v>367.08133971291863</v>
      </c>
      <c r="N6660" t="e">
        <f>INDEX(XML!$A$2:$R$782,MATCH(C6660,XML!$D$2:$D$737,0),2)</f>
        <v>#N/A</v>
      </c>
    </row>
    <row r="6661" spans="1:14" ht="22.5" customHeight="1" x14ac:dyDescent="0.25">
      <c r="A6661" s="184" t="s">
        <v>9462</v>
      </c>
      <c r="B6661" s="184"/>
      <c r="C6661" s="185"/>
      <c r="D6661" s="185"/>
      <c r="E6661" s="184"/>
      <c r="F6661" s="184"/>
      <c r="G6661" s="184"/>
      <c r="H6661" s="184"/>
      <c r="I6661" s="184"/>
      <c r="J6661" s="184"/>
      <c r="K6661" s="16">
        <f t="shared" ref="K6661:K6724" si="312">IF(E6661&gt;49999,E6661+E6661*0.07,IF(E6661&lt;=49999,E6661+E6661*0.12))</f>
        <v>0</v>
      </c>
      <c r="L6661" s="16">
        <f t="shared" ref="L6661:L6724" si="313">K6661*100/95</f>
        <v>0</v>
      </c>
      <c r="M6661" s="16">
        <f t="shared" ref="M6661:M6724" si="314">IF(COUNTIF(C6661,"*Dahua*"),F6661-10,L6661*100/88)</f>
        <v>0</v>
      </c>
      <c r="N6661" t="e">
        <f>INDEX(XML!$A$2:$R$782,MATCH(C6661,XML!$D$2:$D$737,0),2)</f>
        <v>#N/A</v>
      </c>
    </row>
    <row r="6662" spans="1:14" ht="56.25" x14ac:dyDescent="0.2">
      <c r="A6662">
        <v>10928</v>
      </c>
      <c r="B6662">
        <v>21601</v>
      </c>
      <c r="C6662" s="15" t="s">
        <v>9463</v>
      </c>
      <c r="D6662" s="15" t="s">
        <v>9464</v>
      </c>
      <c r="E6662">
        <v>100</v>
      </c>
      <c r="F6662">
        <v>126</v>
      </c>
      <c r="H6662">
        <v>100</v>
      </c>
      <c r="K6662" s="16">
        <f t="shared" si="312"/>
        <v>112</v>
      </c>
      <c r="L6662" s="16">
        <f t="shared" si="313"/>
        <v>117.89473684210526</v>
      </c>
      <c r="M6662" s="16">
        <f t="shared" si="314"/>
        <v>133.97129186602871</v>
      </c>
      <c r="N6662" t="e">
        <f>INDEX(XML!$A$2:$R$782,MATCH(C6662,XML!$D$2:$D$737,0),2)</f>
        <v>#N/A</v>
      </c>
    </row>
    <row r="6663" spans="1:14" ht="22.5" customHeight="1" x14ac:dyDescent="0.2">
      <c r="A6663">
        <v>10929</v>
      </c>
      <c r="B6663">
        <v>22001</v>
      </c>
      <c r="C6663" s="15" t="s">
        <v>9465</v>
      </c>
      <c r="D6663" s="15" t="s">
        <v>9466</v>
      </c>
      <c r="E6663">
        <v>144</v>
      </c>
      <c r="F6663">
        <v>204</v>
      </c>
      <c r="H6663" t="s">
        <v>768</v>
      </c>
      <c r="K6663" s="16">
        <f t="shared" si="312"/>
        <v>161.28</v>
      </c>
      <c r="L6663" s="16">
        <f t="shared" si="313"/>
        <v>169.76842105263157</v>
      </c>
      <c r="M6663" s="16">
        <f t="shared" si="314"/>
        <v>192.91866028708134</v>
      </c>
      <c r="N6663" t="e">
        <f>INDEX(XML!$A$2:$R$782,MATCH(C6663,XML!$D$2:$D$737,0),2)</f>
        <v>#N/A</v>
      </c>
    </row>
    <row r="6664" spans="1:14" ht="56.25" x14ac:dyDescent="0.2">
      <c r="A6664">
        <v>10930</v>
      </c>
      <c r="B6664">
        <v>22501</v>
      </c>
      <c r="C6664" s="15" t="s">
        <v>9467</v>
      </c>
      <c r="D6664" s="15" t="s">
        <v>9468</v>
      </c>
      <c r="E6664">
        <v>172</v>
      </c>
      <c r="F6664">
        <v>224</v>
      </c>
      <c r="H6664" t="s">
        <v>746</v>
      </c>
      <c r="K6664" s="16">
        <f t="shared" si="312"/>
        <v>192.64</v>
      </c>
      <c r="L6664" s="16">
        <f t="shared" si="313"/>
        <v>202.77894736842106</v>
      </c>
      <c r="M6664" s="16">
        <f t="shared" si="314"/>
        <v>230.43062200956939</v>
      </c>
      <c r="N6664" t="e">
        <f>INDEX(XML!$A$2:$R$782,MATCH(C6664,XML!$D$2:$D$737,0),2)</f>
        <v>#N/A</v>
      </c>
    </row>
    <row r="6665" spans="1:14" ht="56.25" x14ac:dyDescent="0.2">
      <c r="A6665">
        <v>10931</v>
      </c>
      <c r="B6665">
        <v>23201</v>
      </c>
      <c r="C6665" s="15" t="s">
        <v>9469</v>
      </c>
      <c r="D6665" s="15" t="s">
        <v>9470</v>
      </c>
      <c r="E6665">
        <v>291</v>
      </c>
      <c r="F6665">
        <v>378</v>
      </c>
      <c r="H6665" t="s">
        <v>746</v>
      </c>
      <c r="K6665" s="16">
        <f t="shared" si="312"/>
        <v>325.92</v>
      </c>
      <c r="L6665" s="16">
        <f t="shared" si="313"/>
        <v>343.07368421052632</v>
      </c>
      <c r="M6665" s="16">
        <f t="shared" si="314"/>
        <v>389.85645933014354</v>
      </c>
      <c r="N6665" t="e">
        <f>INDEX(XML!$A$2:$R$782,MATCH(C6665,XML!$D$2:$D$737,0),2)</f>
        <v>#N/A</v>
      </c>
    </row>
    <row r="6666" spans="1:14" ht="56.25" x14ac:dyDescent="0.2">
      <c r="A6666">
        <v>10932</v>
      </c>
      <c r="B6666">
        <v>24001</v>
      </c>
      <c r="C6666" s="15" t="s">
        <v>9471</v>
      </c>
      <c r="D6666" s="15" t="s">
        <v>9472</v>
      </c>
      <c r="E6666">
        <v>360</v>
      </c>
      <c r="F6666">
        <v>468</v>
      </c>
      <c r="H6666" t="s">
        <v>746</v>
      </c>
      <c r="K6666" s="16">
        <f t="shared" si="312"/>
        <v>403.2</v>
      </c>
      <c r="L6666" s="16">
        <f t="shared" si="313"/>
        <v>424.42105263157896</v>
      </c>
      <c r="M6666" s="16">
        <f t="shared" si="314"/>
        <v>482.29665071770336</v>
      </c>
      <c r="N6666" t="e">
        <f>INDEX(XML!$A$2:$R$782,MATCH(C6666,XML!$D$2:$D$737,0),2)</f>
        <v>#N/A</v>
      </c>
    </row>
    <row r="6667" spans="1:14" ht="22.5" customHeight="1" x14ac:dyDescent="0.2">
      <c r="A6667">
        <v>10933</v>
      </c>
      <c r="B6667">
        <v>25001</v>
      </c>
      <c r="C6667" s="15" t="s">
        <v>9473</v>
      </c>
      <c r="D6667" s="15" t="s">
        <v>9474</v>
      </c>
      <c r="E6667">
        <v>460</v>
      </c>
      <c r="F6667">
        <v>593</v>
      </c>
      <c r="K6667" s="16">
        <f t="shared" si="312"/>
        <v>515.20000000000005</v>
      </c>
      <c r="L6667" s="16">
        <f t="shared" si="313"/>
        <v>542.31578947368428</v>
      </c>
      <c r="M6667" s="16">
        <f t="shared" si="314"/>
        <v>616.26794258373218</v>
      </c>
      <c r="N6667" t="e">
        <f>INDEX(XML!$A$2:$R$782,MATCH(C6667,XML!$D$2:$D$737,0),2)</f>
        <v>#N/A</v>
      </c>
    </row>
    <row r="6668" spans="1:14" ht="33.75" customHeight="1" x14ac:dyDescent="0.2">
      <c r="A6668">
        <v>64936</v>
      </c>
      <c r="B6668">
        <v>71716</v>
      </c>
      <c r="C6668" s="15" t="s">
        <v>22639</v>
      </c>
      <c r="D6668" s="15" t="s">
        <v>22640</v>
      </c>
      <c r="E6668">
        <v>118</v>
      </c>
      <c r="F6668">
        <v>159</v>
      </c>
      <c r="H6668" t="s">
        <v>768</v>
      </c>
      <c r="K6668" s="16">
        <f t="shared" si="312"/>
        <v>132.16</v>
      </c>
      <c r="L6668" s="16">
        <f t="shared" si="313"/>
        <v>139.1157894736842</v>
      </c>
      <c r="M6668" s="16">
        <f t="shared" si="314"/>
        <v>158.08612440191385</v>
      </c>
      <c r="N6668" t="e">
        <f>INDEX(XML!$A$2:$R$782,MATCH(C6668,XML!$D$2:$D$737,0),2)</f>
        <v>#N/A</v>
      </c>
    </row>
    <row r="6669" spans="1:14" ht="45" x14ac:dyDescent="0.2">
      <c r="A6669">
        <v>64937</v>
      </c>
      <c r="B6669">
        <v>71720</v>
      </c>
      <c r="C6669" s="15" t="s">
        <v>22641</v>
      </c>
      <c r="D6669" s="15" t="s">
        <v>22642</v>
      </c>
      <c r="E6669">
        <v>144</v>
      </c>
      <c r="F6669">
        <v>208</v>
      </c>
      <c r="H6669" t="s">
        <v>768</v>
      </c>
      <c r="K6669" s="16">
        <f t="shared" si="312"/>
        <v>161.28</v>
      </c>
      <c r="L6669" s="16">
        <f t="shared" si="313"/>
        <v>169.76842105263157</v>
      </c>
      <c r="M6669" s="16">
        <f t="shared" si="314"/>
        <v>192.91866028708134</v>
      </c>
      <c r="N6669" t="e">
        <f>INDEX(XML!$A$2:$R$782,MATCH(C6669,XML!$D$2:$D$737,0),2)</f>
        <v>#N/A</v>
      </c>
    </row>
    <row r="6670" spans="1:14" ht="33.75" customHeight="1" x14ac:dyDescent="0.2">
      <c r="A6670">
        <v>64938</v>
      </c>
      <c r="B6670">
        <v>71725</v>
      </c>
      <c r="C6670" s="15" t="s">
        <v>22643</v>
      </c>
      <c r="D6670" s="15" t="s">
        <v>22644</v>
      </c>
      <c r="E6670">
        <v>202</v>
      </c>
      <c r="F6670">
        <v>271</v>
      </c>
      <c r="H6670" t="s">
        <v>746</v>
      </c>
      <c r="K6670" s="16">
        <f t="shared" si="312"/>
        <v>226.24</v>
      </c>
      <c r="L6670" s="16">
        <f t="shared" si="313"/>
        <v>238.14736842105262</v>
      </c>
      <c r="M6670" s="16">
        <f t="shared" si="314"/>
        <v>270.62200956937801</v>
      </c>
      <c r="N6670" t="e">
        <f>INDEX(XML!$A$2:$R$782,MATCH(C6670,XML!$D$2:$D$737,0),2)</f>
        <v>#N/A</v>
      </c>
    </row>
    <row r="6671" spans="1:14" ht="33.75" customHeight="1" x14ac:dyDescent="0.2">
      <c r="A6671">
        <v>68822</v>
      </c>
      <c r="B6671">
        <v>71525</v>
      </c>
      <c r="C6671" s="15" t="s">
        <v>26768</v>
      </c>
      <c r="D6671" s="15" t="s">
        <v>26769</v>
      </c>
      <c r="E6671">
        <v>278</v>
      </c>
      <c r="F6671">
        <v>359</v>
      </c>
      <c r="H6671" t="s">
        <v>746</v>
      </c>
      <c r="K6671" s="16">
        <f t="shared" si="312"/>
        <v>311.36</v>
      </c>
      <c r="L6671" s="16">
        <f t="shared" si="313"/>
        <v>327.74736842105261</v>
      </c>
      <c r="M6671" s="16">
        <f t="shared" si="314"/>
        <v>372.44019138755976</v>
      </c>
      <c r="N6671" t="e">
        <f>INDEX(XML!$A$2:$R$782,MATCH(C6671,XML!$D$2:$D$737,0),2)</f>
        <v>#N/A</v>
      </c>
    </row>
    <row r="6672" spans="1:14" ht="45" customHeight="1" x14ac:dyDescent="0.2">
      <c r="A6672">
        <v>69790</v>
      </c>
      <c r="B6672">
        <v>71732</v>
      </c>
      <c r="C6672" s="15" t="s">
        <v>26234</v>
      </c>
      <c r="D6672" s="15" t="s">
        <v>26235</v>
      </c>
      <c r="E6672">
        <v>314</v>
      </c>
      <c r="F6672">
        <v>407</v>
      </c>
      <c r="H6672" t="s">
        <v>746</v>
      </c>
      <c r="K6672" s="16">
        <f t="shared" si="312"/>
        <v>351.68</v>
      </c>
      <c r="L6672" s="16">
        <f t="shared" si="313"/>
        <v>370.18947368421055</v>
      </c>
      <c r="M6672" s="16">
        <f t="shared" si="314"/>
        <v>420.66985645933016</v>
      </c>
      <c r="N6672" t="e">
        <f>INDEX(XML!$A$2:$R$782,MATCH(C6672,XML!$D$2:$D$737,0),2)</f>
        <v>#N/A</v>
      </c>
    </row>
    <row r="6673" spans="1:14" ht="33.75" customHeight="1" x14ac:dyDescent="0.2">
      <c r="A6673">
        <v>69793</v>
      </c>
      <c r="B6673">
        <v>71740</v>
      </c>
      <c r="C6673" s="15" t="s">
        <v>26236</v>
      </c>
      <c r="D6673" s="15" t="s">
        <v>26237</v>
      </c>
      <c r="E6673">
        <v>495</v>
      </c>
      <c r="F6673">
        <v>643</v>
      </c>
      <c r="H6673" t="s">
        <v>746</v>
      </c>
      <c r="K6673" s="16">
        <f t="shared" si="312"/>
        <v>554.4</v>
      </c>
      <c r="L6673" s="16">
        <f t="shared" si="313"/>
        <v>583.57894736842104</v>
      </c>
      <c r="M6673" s="16">
        <f t="shared" si="314"/>
        <v>663.15789473684208</v>
      </c>
      <c r="N6673" t="e">
        <f>INDEX(XML!$A$2:$R$782,MATCH(C6673,XML!$D$2:$D$737,0),2)</f>
        <v>#N/A</v>
      </c>
    </row>
    <row r="6674" spans="1:14" ht="33.75" customHeight="1" x14ac:dyDescent="0.2">
      <c r="A6674">
        <v>70032</v>
      </c>
      <c r="B6674">
        <v>121950</v>
      </c>
      <c r="C6674" s="15" t="s">
        <v>32848</v>
      </c>
      <c r="D6674" s="15" t="s">
        <v>26620</v>
      </c>
      <c r="E6674">
        <v>664</v>
      </c>
      <c r="F6674">
        <v>869</v>
      </c>
      <c r="K6674" s="16">
        <f t="shared" si="312"/>
        <v>743.68</v>
      </c>
      <c r="L6674" s="16">
        <f t="shared" si="313"/>
        <v>782.82105263157894</v>
      </c>
      <c r="M6674" s="16">
        <f t="shared" si="314"/>
        <v>889.56937799043055</v>
      </c>
      <c r="N6674" t="e">
        <f>INDEX(XML!$A$2:$R$782,MATCH(C6674,XML!$D$2:$D$737,0),2)</f>
        <v>#N/A</v>
      </c>
    </row>
    <row r="6675" spans="1:14" ht="45" customHeight="1" x14ac:dyDescent="0.2">
      <c r="A6675">
        <v>80917</v>
      </c>
      <c r="B6675" t="s">
        <v>40140</v>
      </c>
      <c r="C6675" s="15" t="s">
        <v>40141</v>
      </c>
      <c r="D6675" s="15" t="s">
        <v>40142</v>
      </c>
      <c r="E6675">
        <v>637</v>
      </c>
      <c r="F6675">
        <v>827</v>
      </c>
      <c r="K6675" s="16">
        <f t="shared" si="312"/>
        <v>713.44</v>
      </c>
      <c r="L6675" s="16">
        <f t="shared" si="313"/>
        <v>750.98947368421057</v>
      </c>
      <c r="M6675" s="16">
        <f t="shared" si="314"/>
        <v>853.39712918660291</v>
      </c>
      <c r="N6675" t="e">
        <f>INDEX(XML!$A$2:$R$782,MATCH(C6675,XML!$D$2:$D$737,0),2)</f>
        <v>#N/A</v>
      </c>
    </row>
    <row r="6676" spans="1:14" ht="45" customHeight="1" x14ac:dyDescent="0.2">
      <c r="A6676">
        <v>80417</v>
      </c>
      <c r="B6676">
        <v>121950150</v>
      </c>
      <c r="C6676" s="15" t="s">
        <v>40143</v>
      </c>
      <c r="D6676" s="15" t="s">
        <v>40144</v>
      </c>
      <c r="E6676">
        <v>637</v>
      </c>
      <c r="F6676">
        <v>827</v>
      </c>
      <c r="K6676" s="16">
        <f t="shared" si="312"/>
        <v>713.44</v>
      </c>
      <c r="L6676" s="16">
        <f t="shared" si="313"/>
        <v>750.98947368421057</v>
      </c>
      <c r="M6676" s="16">
        <f t="shared" si="314"/>
        <v>853.39712918660291</v>
      </c>
      <c r="N6676" t="e">
        <f>INDEX(XML!$A$2:$R$782,MATCH(C6676,XML!$D$2:$D$737,0),2)</f>
        <v>#N/A</v>
      </c>
    </row>
    <row r="6677" spans="1:14" ht="45" customHeight="1" x14ac:dyDescent="0.2">
      <c r="A6677">
        <v>68851</v>
      </c>
      <c r="B6677">
        <v>151950</v>
      </c>
      <c r="C6677" s="15" t="s">
        <v>32849</v>
      </c>
      <c r="D6677" s="15" t="s">
        <v>26430</v>
      </c>
      <c r="E6677">
        <v>1818</v>
      </c>
      <c r="F6677">
        <v>2360</v>
      </c>
      <c r="K6677" s="16">
        <f t="shared" si="312"/>
        <v>2036.16</v>
      </c>
      <c r="L6677" s="16">
        <f t="shared" si="313"/>
        <v>2143.3263157894735</v>
      </c>
      <c r="M6677" s="16">
        <f t="shared" si="314"/>
        <v>2435.598086124402</v>
      </c>
      <c r="N6677" t="e">
        <f>INDEX(XML!$A$2:$R$782,MATCH(C6677,XML!$D$2:$D$737,0),2)</f>
        <v>#N/A</v>
      </c>
    </row>
    <row r="6678" spans="1:14" ht="45" customHeight="1" x14ac:dyDescent="0.2">
      <c r="A6678">
        <v>76143</v>
      </c>
      <c r="B6678">
        <v>121963</v>
      </c>
      <c r="C6678" s="15" t="s">
        <v>33369</v>
      </c>
      <c r="D6678" s="15" t="s">
        <v>33370</v>
      </c>
      <c r="E6678">
        <v>802</v>
      </c>
      <c r="F6678">
        <v>1041</v>
      </c>
      <c r="H6678" t="s">
        <v>746</v>
      </c>
      <c r="K6678" s="16">
        <f t="shared" si="312"/>
        <v>898.24</v>
      </c>
      <c r="L6678" s="16">
        <f t="shared" si="313"/>
        <v>945.51578947368421</v>
      </c>
      <c r="M6678" s="16">
        <f t="shared" si="314"/>
        <v>1074.4497607655503</v>
      </c>
      <c r="N6678" t="e">
        <f>INDEX(XML!$A$2:$R$782,MATCH(C6678,XML!$D$2:$D$737,0),2)</f>
        <v>#N/A</v>
      </c>
    </row>
    <row r="6679" spans="1:14" ht="45" customHeight="1" x14ac:dyDescent="0.2">
      <c r="A6679">
        <v>76134</v>
      </c>
      <c r="B6679">
        <v>121911</v>
      </c>
      <c r="C6679" s="15" t="s">
        <v>33371</v>
      </c>
      <c r="D6679" s="15" t="s">
        <v>33372</v>
      </c>
      <c r="E6679">
        <v>1566</v>
      </c>
      <c r="F6679">
        <v>2032</v>
      </c>
      <c r="K6679" s="16">
        <f t="shared" si="312"/>
        <v>1753.92</v>
      </c>
      <c r="L6679" s="16">
        <f t="shared" si="313"/>
        <v>1846.2315789473685</v>
      </c>
      <c r="M6679" s="16">
        <f t="shared" si="314"/>
        <v>2097.9904306220096</v>
      </c>
      <c r="N6679" t="e">
        <f>INDEX(XML!$A$2:$R$782,MATCH(C6679,XML!$D$2:$D$737,0),2)</f>
        <v>#N/A</v>
      </c>
    </row>
    <row r="6680" spans="1:14" ht="22.5" customHeight="1" x14ac:dyDescent="0.2">
      <c r="A6680">
        <v>80885</v>
      </c>
      <c r="B6680" t="s">
        <v>40145</v>
      </c>
      <c r="C6680" s="15" t="s">
        <v>40146</v>
      </c>
      <c r="D6680" s="15" t="s">
        <v>40147</v>
      </c>
      <c r="E6680">
        <v>1491</v>
      </c>
      <c r="F6680">
        <v>1936</v>
      </c>
      <c r="K6680" s="16">
        <f t="shared" si="312"/>
        <v>1669.92</v>
      </c>
      <c r="L6680" s="16">
        <f t="shared" si="313"/>
        <v>1757.8105263157895</v>
      </c>
      <c r="M6680" s="16">
        <f t="shared" si="314"/>
        <v>1997.5119617224882</v>
      </c>
      <c r="N6680" t="e">
        <f>INDEX(XML!$A$2:$R$782,MATCH(C6680,XML!$D$2:$D$737,0),2)</f>
        <v>#N/A</v>
      </c>
    </row>
    <row r="6681" spans="1:14" ht="22.5" customHeight="1" x14ac:dyDescent="0.2">
      <c r="A6681">
        <v>80888</v>
      </c>
      <c r="B6681" t="s">
        <v>40148</v>
      </c>
      <c r="C6681" s="15" t="s">
        <v>40149</v>
      </c>
      <c r="D6681" s="15" t="s">
        <v>40150</v>
      </c>
      <c r="E6681">
        <v>1491</v>
      </c>
      <c r="F6681">
        <v>1936</v>
      </c>
      <c r="K6681" s="16">
        <f t="shared" si="312"/>
        <v>1669.92</v>
      </c>
      <c r="L6681" s="16">
        <f t="shared" si="313"/>
        <v>1757.8105263157895</v>
      </c>
      <c r="M6681" s="16">
        <f t="shared" si="314"/>
        <v>1997.5119617224882</v>
      </c>
      <c r="N6681" t="e">
        <f>INDEX(XML!$A$2:$R$782,MATCH(C6681,XML!$D$2:$D$737,0),2)</f>
        <v>#N/A</v>
      </c>
    </row>
    <row r="6682" spans="1:14" ht="22.5" customHeight="1" x14ac:dyDescent="0.2">
      <c r="A6682">
        <v>68936</v>
      </c>
      <c r="B6682" t="s">
        <v>30904</v>
      </c>
      <c r="C6682" s="15" t="s">
        <v>32850</v>
      </c>
      <c r="D6682" s="15" t="s">
        <v>30905</v>
      </c>
      <c r="E6682">
        <v>2516</v>
      </c>
      <c r="F6682">
        <v>3267</v>
      </c>
      <c r="K6682" s="16">
        <f t="shared" si="312"/>
        <v>2817.92</v>
      </c>
      <c r="L6682" s="16">
        <f t="shared" si="313"/>
        <v>2966.2315789473682</v>
      </c>
      <c r="M6682" s="16">
        <f t="shared" si="314"/>
        <v>3370.7177033492817</v>
      </c>
      <c r="N6682" t="e">
        <f>INDEX(XML!$A$2:$R$782,MATCH(C6682,XML!$D$2:$D$737,0),2)</f>
        <v>#N/A</v>
      </c>
    </row>
    <row r="6683" spans="1:14" ht="22.5" customHeight="1" x14ac:dyDescent="0.2">
      <c r="A6683">
        <v>84026</v>
      </c>
      <c r="B6683">
        <v>151940100</v>
      </c>
      <c r="C6683" s="15" t="s">
        <v>46541</v>
      </c>
      <c r="D6683" s="15" t="s">
        <v>46542</v>
      </c>
      <c r="E6683">
        <v>1636</v>
      </c>
      <c r="F6683">
        <v>2124</v>
      </c>
      <c r="K6683" s="16">
        <f t="shared" si="312"/>
        <v>1832.32</v>
      </c>
      <c r="L6683" s="16">
        <f t="shared" si="313"/>
        <v>1928.7578947368422</v>
      </c>
      <c r="M6683" s="16">
        <f t="shared" si="314"/>
        <v>2191.7703349282297</v>
      </c>
      <c r="N6683" t="e">
        <f>INDEX(XML!$A$2:$R$782,MATCH(C6683,XML!$D$2:$D$737,0),2)</f>
        <v>#N/A</v>
      </c>
    </row>
    <row r="6684" spans="1:14" ht="22.5" customHeight="1" x14ac:dyDescent="0.25">
      <c r="A6684" s="184" t="s">
        <v>26770</v>
      </c>
      <c r="B6684" s="184"/>
      <c r="C6684" s="185"/>
      <c r="D6684" s="185"/>
      <c r="E6684" s="184"/>
      <c r="F6684" s="184"/>
      <c r="G6684" s="184"/>
      <c r="H6684" s="184"/>
      <c r="I6684" s="184"/>
      <c r="J6684" s="184"/>
      <c r="K6684" s="16">
        <f t="shared" si="312"/>
        <v>0</v>
      </c>
      <c r="L6684" s="16">
        <f t="shared" si="313"/>
        <v>0</v>
      </c>
      <c r="M6684" s="16">
        <f t="shared" si="314"/>
        <v>0</v>
      </c>
      <c r="N6684" t="e">
        <f>INDEX(XML!$A$2:$R$782,MATCH(C6684,XML!$D$2:$D$737,0),2)</f>
        <v>#N/A</v>
      </c>
    </row>
    <row r="6685" spans="1:14" ht="33.75" customHeight="1" x14ac:dyDescent="0.2">
      <c r="A6685">
        <v>68828</v>
      </c>
      <c r="B6685">
        <v>62916</v>
      </c>
      <c r="C6685" s="15" t="s">
        <v>38772</v>
      </c>
      <c r="D6685" s="15" t="s">
        <v>38773</v>
      </c>
      <c r="E6685">
        <v>228</v>
      </c>
      <c r="F6685">
        <v>295</v>
      </c>
      <c r="H6685" t="s">
        <v>747</v>
      </c>
      <c r="K6685" s="16">
        <f t="shared" si="312"/>
        <v>255.36</v>
      </c>
      <c r="L6685" s="16">
        <f t="shared" si="313"/>
        <v>268.8</v>
      </c>
      <c r="M6685" s="16">
        <f t="shared" si="314"/>
        <v>305.45454545454544</v>
      </c>
      <c r="N6685" t="e">
        <f>INDEX(XML!$A$2:$R$782,MATCH(C6685,XML!$D$2:$D$737,0),2)</f>
        <v>#N/A</v>
      </c>
    </row>
    <row r="6686" spans="1:14" ht="22.5" customHeight="1" x14ac:dyDescent="0.2">
      <c r="A6686">
        <v>68830</v>
      </c>
      <c r="B6686">
        <v>63920</v>
      </c>
      <c r="C6686" s="15" t="s">
        <v>26771</v>
      </c>
      <c r="D6686" s="15" t="s">
        <v>26772</v>
      </c>
      <c r="E6686">
        <v>296</v>
      </c>
      <c r="F6686">
        <v>384</v>
      </c>
      <c r="K6686" s="16">
        <f t="shared" si="312"/>
        <v>331.52</v>
      </c>
      <c r="L6686" s="16">
        <f t="shared" si="313"/>
        <v>348.96842105263158</v>
      </c>
      <c r="M6686" s="16">
        <f t="shared" si="314"/>
        <v>396.55502392344499</v>
      </c>
      <c r="N6686" t="e">
        <f>INDEX(XML!$A$2:$R$782,MATCH(C6686,XML!$D$2:$D$737,0),2)</f>
        <v>#N/A</v>
      </c>
    </row>
    <row r="6687" spans="1:14" ht="22.5" customHeight="1" x14ac:dyDescent="0.2">
      <c r="A6687">
        <v>68831</v>
      </c>
      <c r="B6687">
        <v>63925</v>
      </c>
      <c r="C6687" s="15" t="s">
        <v>26773</v>
      </c>
      <c r="D6687" s="15" t="s">
        <v>26774</v>
      </c>
      <c r="E6687">
        <v>376</v>
      </c>
      <c r="F6687">
        <v>487</v>
      </c>
      <c r="H6687" t="s">
        <v>747</v>
      </c>
      <c r="K6687" s="16">
        <f t="shared" si="312"/>
        <v>421.12</v>
      </c>
      <c r="L6687" s="16">
        <f t="shared" si="313"/>
        <v>443.2842105263158</v>
      </c>
      <c r="M6687" s="16">
        <f t="shared" si="314"/>
        <v>503.73205741626793</v>
      </c>
      <c r="N6687" t="e">
        <f>INDEX(XML!$A$2:$R$782,MATCH(C6687,XML!$D$2:$D$737,0),2)</f>
        <v>#N/A</v>
      </c>
    </row>
    <row r="6688" spans="1:14" ht="33.75" customHeight="1" x14ac:dyDescent="0.2">
      <c r="A6688">
        <v>68832</v>
      </c>
      <c r="B6688">
        <v>63925</v>
      </c>
      <c r="C6688" s="15" t="s">
        <v>26775</v>
      </c>
      <c r="D6688" s="15" t="s">
        <v>26776</v>
      </c>
      <c r="E6688">
        <v>581</v>
      </c>
      <c r="F6688">
        <v>754</v>
      </c>
      <c r="K6688" s="16">
        <f t="shared" si="312"/>
        <v>650.72</v>
      </c>
      <c r="L6688" s="16">
        <f t="shared" si="313"/>
        <v>684.96842105263158</v>
      </c>
      <c r="M6688" s="16">
        <f t="shared" si="314"/>
        <v>778.37320574162686</v>
      </c>
      <c r="N6688" t="e">
        <f>INDEX(XML!$A$2:$R$782,MATCH(C6688,XML!$D$2:$D$737,0),2)</f>
        <v>#N/A</v>
      </c>
    </row>
    <row r="6689" spans="1:14" ht="22.5" customHeight="1" x14ac:dyDescent="0.25">
      <c r="A6689" s="184" t="s">
        <v>9475</v>
      </c>
      <c r="B6689" s="184"/>
      <c r="C6689" s="185"/>
      <c r="D6689" s="185"/>
      <c r="E6689" s="184"/>
      <c r="F6689" s="184"/>
      <c r="G6689" s="184"/>
      <c r="H6689" s="184"/>
      <c r="I6689" s="184"/>
      <c r="J6689" s="184"/>
      <c r="K6689" s="16">
        <f t="shared" si="312"/>
        <v>0</v>
      </c>
      <c r="L6689" s="16">
        <f t="shared" si="313"/>
        <v>0</v>
      </c>
      <c r="M6689" s="16">
        <f t="shared" si="314"/>
        <v>0</v>
      </c>
      <c r="N6689" t="e">
        <f>INDEX(XML!$A$2:$R$782,MATCH(C6689,XML!$D$2:$D$737,0),2)</f>
        <v>#N/A</v>
      </c>
    </row>
    <row r="6690" spans="1:14" ht="22.5" customHeight="1" x14ac:dyDescent="0.2">
      <c r="A6690">
        <v>13100</v>
      </c>
      <c r="B6690" t="s">
        <v>9497</v>
      </c>
      <c r="C6690" s="15" t="s">
        <v>9498</v>
      </c>
      <c r="D6690" s="15" t="s">
        <v>9499</v>
      </c>
      <c r="E6690">
        <v>13</v>
      </c>
      <c r="F6690">
        <v>17</v>
      </c>
      <c r="H6690" t="s">
        <v>969</v>
      </c>
      <c r="K6690" s="16">
        <f t="shared" si="312"/>
        <v>14.56</v>
      </c>
      <c r="L6690" s="16">
        <f t="shared" si="313"/>
        <v>15.326315789473684</v>
      </c>
      <c r="M6690" s="16">
        <f t="shared" si="314"/>
        <v>17.41626794258373</v>
      </c>
      <c r="N6690" t="e">
        <f>INDEX(XML!$A$2:$R$782,MATCH(C6690,XML!$D$2:$D$737,0),2)</f>
        <v>#N/A</v>
      </c>
    </row>
    <row r="6691" spans="1:14" ht="22.5" customHeight="1" x14ac:dyDescent="0.2">
      <c r="A6691">
        <v>55208</v>
      </c>
      <c r="B6691" t="s">
        <v>13105</v>
      </c>
      <c r="C6691" s="15" t="s">
        <v>13106</v>
      </c>
      <c r="D6691" s="15" t="s">
        <v>13107</v>
      </c>
      <c r="E6691">
        <v>13</v>
      </c>
      <c r="F6691">
        <v>17</v>
      </c>
      <c r="H6691" t="s">
        <v>969</v>
      </c>
      <c r="K6691" s="16">
        <f t="shared" si="312"/>
        <v>14.56</v>
      </c>
      <c r="L6691" s="16">
        <f t="shared" si="313"/>
        <v>15.326315789473684</v>
      </c>
      <c r="M6691" s="16">
        <f t="shared" si="314"/>
        <v>17.41626794258373</v>
      </c>
      <c r="N6691" t="e">
        <f>INDEX(XML!$A$2:$R$782,MATCH(C6691,XML!$D$2:$D$737,0),2)</f>
        <v>#N/A</v>
      </c>
    </row>
    <row r="6692" spans="1:14" ht="33.75" customHeight="1" x14ac:dyDescent="0.2">
      <c r="A6692">
        <v>13101</v>
      </c>
      <c r="B6692" t="s">
        <v>9500</v>
      </c>
      <c r="C6692" s="15" t="s">
        <v>9501</v>
      </c>
      <c r="D6692" s="15" t="s">
        <v>9502</v>
      </c>
      <c r="E6692">
        <v>17</v>
      </c>
      <c r="F6692">
        <v>22</v>
      </c>
      <c r="K6692" s="16">
        <f t="shared" si="312"/>
        <v>19.04</v>
      </c>
      <c r="L6692" s="16">
        <f t="shared" si="313"/>
        <v>20.042105263157893</v>
      </c>
      <c r="M6692" s="16">
        <f t="shared" si="314"/>
        <v>22.775119617224878</v>
      </c>
      <c r="N6692" t="e">
        <f>INDEX(XML!$A$2:$R$782,MATCH(C6692,XML!$D$2:$D$737,0),2)</f>
        <v>#N/A</v>
      </c>
    </row>
    <row r="6693" spans="1:14" ht="22.5" customHeight="1" x14ac:dyDescent="0.2">
      <c r="A6693">
        <v>55209</v>
      </c>
      <c r="B6693" t="s">
        <v>13108</v>
      </c>
      <c r="C6693" s="15" t="s">
        <v>13109</v>
      </c>
      <c r="D6693" s="15" t="s">
        <v>13110</v>
      </c>
      <c r="E6693">
        <v>17</v>
      </c>
      <c r="F6693">
        <v>23</v>
      </c>
      <c r="H6693" t="s">
        <v>1175</v>
      </c>
      <c r="K6693" s="16">
        <f t="shared" si="312"/>
        <v>19.04</v>
      </c>
      <c r="L6693" s="16">
        <f t="shared" si="313"/>
        <v>20.042105263157893</v>
      </c>
      <c r="M6693" s="16">
        <f t="shared" si="314"/>
        <v>22.775119617224878</v>
      </c>
      <c r="N6693" t="e">
        <f>INDEX(XML!$A$2:$R$782,MATCH(C6693,XML!$D$2:$D$737,0),2)</f>
        <v>#N/A</v>
      </c>
    </row>
    <row r="6694" spans="1:14" ht="22.5" customHeight="1" x14ac:dyDescent="0.2">
      <c r="A6694">
        <v>13102</v>
      </c>
      <c r="B6694" t="s">
        <v>9503</v>
      </c>
      <c r="C6694" s="15" t="s">
        <v>9504</v>
      </c>
      <c r="D6694" s="15" t="s">
        <v>9505</v>
      </c>
      <c r="E6694">
        <v>18</v>
      </c>
      <c r="F6694">
        <v>29</v>
      </c>
      <c r="H6694" t="s">
        <v>768</v>
      </c>
      <c r="K6694" s="16">
        <f t="shared" si="312"/>
        <v>20.16</v>
      </c>
      <c r="L6694" s="16">
        <f t="shared" si="313"/>
        <v>21.221052631578946</v>
      </c>
      <c r="M6694" s="16">
        <f t="shared" si="314"/>
        <v>24.114832535885167</v>
      </c>
      <c r="N6694" t="e">
        <f>INDEX(XML!$A$2:$R$782,MATCH(C6694,XML!$D$2:$D$737,0),2)</f>
        <v>#N/A</v>
      </c>
    </row>
    <row r="6695" spans="1:14" ht="22.5" customHeight="1" x14ac:dyDescent="0.2">
      <c r="A6695">
        <v>55210</v>
      </c>
      <c r="B6695" t="s">
        <v>13111</v>
      </c>
      <c r="C6695" s="15" t="s">
        <v>13112</v>
      </c>
      <c r="D6695" s="15" t="s">
        <v>13113</v>
      </c>
      <c r="E6695">
        <v>18</v>
      </c>
      <c r="F6695">
        <v>29</v>
      </c>
      <c r="H6695" t="s">
        <v>768</v>
      </c>
      <c r="K6695" s="16">
        <f t="shared" si="312"/>
        <v>20.16</v>
      </c>
      <c r="L6695" s="16">
        <f t="shared" si="313"/>
        <v>21.221052631578946</v>
      </c>
      <c r="M6695" s="16">
        <f t="shared" si="314"/>
        <v>24.114832535885167</v>
      </c>
      <c r="N6695" t="e">
        <f>INDEX(XML!$A$2:$R$782,MATCH(C6695,XML!$D$2:$D$737,0),2)</f>
        <v>#N/A</v>
      </c>
    </row>
    <row r="6696" spans="1:14" ht="22.5" customHeight="1" x14ac:dyDescent="0.2">
      <c r="A6696">
        <v>13103</v>
      </c>
      <c r="B6696" t="s">
        <v>9506</v>
      </c>
      <c r="C6696" s="15" t="s">
        <v>9507</v>
      </c>
      <c r="D6696" s="15" t="s">
        <v>9508</v>
      </c>
      <c r="E6696">
        <v>28</v>
      </c>
      <c r="F6696">
        <v>36</v>
      </c>
      <c r="H6696">
        <v>298</v>
      </c>
      <c r="K6696" s="16">
        <f t="shared" si="312"/>
        <v>31.36</v>
      </c>
      <c r="L6696" s="16">
        <f t="shared" si="313"/>
        <v>33.010526315789477</v>
      </c>
      <c r="M6696" s="16">
        <f t="shared" si="314"/>
        <v>37.511961722488039</v>
      </c>
      <c r="N6696" t="e">
        <f>INDEX(XML!$A$2:$R$782,MATCH(C6696,XML!$D$2:$D$737,0),2)</f>
        <v>#N/A</v>
      </c>
    </row>
    <row r="6697" spans="1:14" ht="33.75" customHeight="1" x14ac:dyDescent="0.2">
      <c r="A6697">
        <v>55211</v>
      </c>
      <c r="B6697" t="s">
        <v>13114</v>
      </c>
      <c r="C6697" s="15" t="s">
        <v>13115</v>
      </c>
      <c r="D6697" s="15" t="s">
        <v>13116</v>
      </c>
      <c r="E6697">
        <v>28</v>
      </c>
      <c r="F6697">
        <v>36</v>
      </c>
      <c r="H6697" t="s">
        <v>815</v>
      </c>
      <c r="K6697" s="16">
        <f t="shared" si="312"/>
        <v>31.36</v>
      </c>
      <c r="L6697" s="16">
        <f t="shared" si="313"/>
        <v>33.010526315789477</v>
      </c>
      <c r="M6697" s="16">
        <f t="shared" si="314"/>
        <v>37.511961722488039</v>
      </c>
      <c r="N6697" t="e">
        <f>INDEX(XML!$A$2:$R$782,MATCH(C6697,XML!$D$2:$D$737,0),2)</f>
        <v>#N/A</v>
      </c>
    </row>
    <row r="6698" spans="1:14" ht="33.75" customHeight="1" x14ac:dyDescent="0.2">
      <c r="A6698">
        <v>13104</v>
      </c>
      <c r="B6698" t="s">
        <v>9509</v>
      </c>
      <c r="C6698" s="15" t="s">
        <v>9510</v>
      </c>
      <c r="D6698" s="15" t="s">
        <v>9511</v>
      </c>
      <c r="E6698">
        <v>18</v>
      </c>
      <c r="F6698">
        <v>35</v>
      </c>
      <c r="H6698" t="s">
        <v>9512</v>
      </c>
      <c r="K6698" s="16">
        <f t="shared" si="312"/>
        <v>20.16</v>
      </c>
      <c r="L6698" s="16">
        <f t="shared" si="313"/>
        <v>21.221052631578946</v>
      </c>
      <c r="M6698" s="16">
        <f t="shared" si="314"/>
        <v>24.114832535885167</v>
      </c>
      <c r="N6698" t="e">
        <f>INDEX(XML!$A$2:$R$782,MATCH(C6698,XML!$D$2:$D$737,0),2)</f>
        <v>#N/A</v>
      </c>
    </row>
    <row r="6699" spans="1:14" ht="33.75" customHeight="1" x14ac:dyDescent="0.2">
      <c r="A6699">
        <v>68833</v>
      </c>
      <c r="B6699">
        <v>51016</v>
      </c>
      <c r="C6699" s="15" t="s">
        <v>26791</v>
      </c>
      <c r="D6699" s="15" t="s">
        <v>26792</v>
      </c>
      <c r="E6699">
        <v>25</v>
      </c>
      <c r="F6699">
        <v>34</v>
      </c>
      <c r="H6699" t="s">
        <v>35092</v>
      </c>
      <c r="K6699" s="16">
        <f t="shared" si="312"/>
        <v>28</v>
      </c>
      <c r="L6699" s="16">
        <f t="shared" si="313"/>
        <v>29.473684210526315</v>
      </c>
      <c r="M6699" s="16">
        <f t="shared" si="314"/>
        <v>33.492822966507177</v>
      </c>
      <c r="N6699" t="e">
        <f>INDEX(XML!$A$2:$R$782,MATCH(C6699,XML!$D$2:$D$737,0),2)</f>
        <v>#N/A</v>
      </c>
    </row>
    <row r="6700" spans="1:14" ht="22.5" customHeight="1" x14ac:dyDescent="0.2">
      <c r="A6700">
        <v>68835</v>
      </c>
      <c r="B6700">
        <v>51020</v>
      </c>
      <c r="C6700" s="15" t="s">
        <v>26793</v>
      </c>
      <c r="D6700" s="15" t="s">
        <v>26794</v>
      </c>
      <c r="E6700">
        <v>28</v>
      </c>
      <c r="F6700">
        <v>35</v>
      </c>
      <c r="K6700" s="16">
        <f t="shared" si="312"/>
        <v>31.36</v>
      </c>
      <c r="L6700" s="16">
        <f t="shared" si="313"/>
        <v>33.010526315789477</v>
      </c>
      <c r="M6700" s="16">
        <f t="shared" si="314"/>
        <v>37.511961722488039</v>
      </c>
      <c r="N6700" t="e">
        <f>INDEX(XML!$A$2:$R$782,MATCH(C6700,XML!$D$2:$D$737,0),2)</f>
        <v>#N/A</v>
      </c>
    </row>
    <row r="6701" spans="1:14" ht="33.75" customHeight="1" x14ac:dyDescent="0.2">
      <c r="A6701">
        <v>65031</v>
      </c>
      <c r="B6701">
        <v>51025</v>
      </c>
      <c r="C6701" s="15" t="s">
        <v>22654</v>
      </c>
      <c r="D6701" s="15" t="s">
        <v>22655</v>
      </c>
      <c r="E6701">
        <v>29</v>
      </c>
      <c r="F6701">
        <v>48</v>
      </c>
      <c r="H6701" t="s">
        <v>3187</v>
      </c>
      <c r="K6701" s="16">
        <f t="shared" si="312"/>
        <v>32.479999999999997</v>
      </c>
      <c r="L6701" s="16">
        <f t="shared" si="313"/>
        <v>34.189473684210519</v>
      </c>
      <c r="M6701" s="16">
        <f t="shared" si="314"/>
        <v>38.851674641148321</v>
      </c>
      <c r="N6701" t="e">
        <f>INDEX(XML!$A$2:$R$782,MATCH(C6701,XML!$D$2:$D$737,0),2)</f>
        <v>#N/A</v>
      </c>
    </row>
    <row r="6702" spans="1:14" ht="22.5" customHeight="1" x14ac:dyDescent="0.2">
      <c r="A6702">
        <v>68834</v>
      </c>
      <c r="B6702">
        <v>51032</v>
      </c>
      <c r="C6702" s="15" t="s">
        <v>26795</v>
      </c>
      <c r="D6702" s="15" t="s">
        <v>26796</v>
      </c>
      <c r="E6702">
        <v>52</v>
      </c>
      <c r="F6702">
        <v>71</v>
      </c>
      <c r="H6702">
        <v>55</v>
      </c>
      <c r="K6702" s="16">
        <f t="shared" si="312"/>
        <v>58.24</v>
      </c>
      <c r="L6702" s="16">
        <f t="shared" si="313"/>
        <v>61.305263157894736</v>
      </c>
      <c r="M6702" s="16">
        <f t="shared" si="314"/>
        <v>69.665071770334919</v>
      </c>
      <c r="N6702" t="e">
        <f>INDEX(XML!$A$2:$R$782,MATCH(C6702,XML!$D$2:$D$737,0),2)</f>
        <v>#N/A</v>
      </c>
    </row>
    <row r="6703" spans="1:14" ht="22.5" x14ac:dyDescent="0.2">
      <c r="A6703">
        <v>77646</v>
      </c>
      <c r="B6703">
        <v>51040</v>
      </c>
      <c r="C6703" s="15" t="s">
        <v>35489</v>
      </c>
      <c r="D6703" s="15" t="s">
        <v>35490</v>
      </c>
      <c r="E6703">
        <v>126</v>
      </c>
      <c r="F6703">
        <v>163</v>
      </c>
      <c r="K6703" s="16">
        <f t="shared" si="312"/>
        <v>141.12</v>
      </c>
      <c r="L6703" s="16">
        <f t="shared" si="313"/>
        <v>148.54736842105262</v>
      </c>
      <c r="M6703" s="16">
        <f t="shared" si="314"/>
        <v>168.80382775119617</v>
      </c>
      <c r="N6703" t="e">
        <f>INDEX(XML!$A$2:$R$782,MATCH(C6703,XML!$D$2:$D$737,0),2)</f>
        <v>#N/A</v>
      </c>
    </row>
    <row r="6704" spans="1:14" ht="33.75" customHeight="1" x14ac:dyDescent="0.2">
      <c r="A6704">
        <v>65030</v>
      </c>
      <c r="B6704" t="s">
        <v>22651</v>
      </c>
      <c r="C6704" s="15" t="s">
        <v>22652</v>
      </c>
      <c r="D6704" s="15" t="s">
        <v>22653</v>
      </c>
      <c r="E6704">
        <v>30</v>
      </c>
      <c r="F6704">
        <v>39</v>
      </c>
      <c r="H6704" t="s">
        <v>35092</v>
      </c>
      <c r="K6704" s="16">
        <f t="shared" si="312"/>
        <v>33.6</v>
      </c>
      <c r="L6704" s="16">
        <f t="shared" si="313"/>
        <v>35.368421052631582</v>
      </c>
      <c r="M6704" s="16">
        <f t="shared" si="314"/>
        <v>40.191387559808618</v>
      </c>
      <c r="N6704" t="e">
        <f>INDEX(XML!$A$2:$R$782,MATCH(C6704,XML!$D$2:$D$737,0),2)</f>
        <v>#N/A</v>
      </c>
    </row>
    <row r="6705" spans="1:14" ht="33.75" customHeight="1" x14ac:dyDescent="0.2">
      <c r="A6705">
        <v>65090</v>
      </c>
      <c r="B6705" t="s">
        <v>22656</v>
      </c>
      <c r="C6705" s="15" t="s">
        <v>22657</v>
      </c>
      <c r="D6705" s="15" t="s">
        <v>22658</v>
      </c>
      <c r="E6705">
        <v>32</v>
      </c>
      <c r="F6705">
        <v>41</v>
      </c>
      <c r="H6705" t="s">
        <v>24775</v>
      </c>
      <c r="K6705" s="16">
        <f t="shared" si="312"/>
        <v>35.840000000000003</v>
      </c>
      <c r="L6705" s="16">
        <f t="shared" si="313"/>
        <v>37.726315789473688</v>
      </c>
      <c r="M6705" s="16">
        <f t="shared" si="314"/>
        <v>42.87081339712919</v>
      </c>
      <c r="N6705" t="e">
        <f>INDEX(XML!$A$2:$R$782,MATCH(C6705,XML!$D$2:$D$737,0),2)</f>
        <v>#N/A</v>
      </c>
    </row>
    <row r="6706" spans="1:14" ht="22.5" customHeight="1" x14ac:dyDescent="0.2">
      <c r="A6706">
        <v>65027</v>
      </c>
      <c r="B6706">
        <v>50816</v>
      </c>
      <c r="C6706" s="15" t="s">
        <v>22645</v>
      </c>
      <c r="D6706" s="15" t="s">
        <v>22646</v>
      </c>
      <c r="E6706">
        <v>98</v>
      </c>
      <c r="F6706">
        <v>127</v>
      </c>
      <c r="H6706" t="s">
        <v>766</v>
      </c>
      <c r="K6706" s="16">
        <f t="shared" si="312"/>
        <v>109.76</v>
      </c>
      <c r="L6706" s="16">
        <f t="shared" si="313"/>
        <v>115.53684210526316</v>
      </c>
      <c r="M6706" s="16">
        <f t="shared" si="314"/>
        <v>131.29186602870814</v>
      </c>
      <c r="N6706" t="e">
        <f>INDEX(XML!$A$2:$R$782,MATCH(C6706,XML!$D$2:$D$737,0),2)</f>
        <v>#N/A</v>
      </c>
    </row>
    <row r="6707" spans="1:14" ht="33.75" customHeight="1" x14ac:dyDescent="0.2">
      <c r="A6707">
        <v>65028</v>
      </c>
      <c r="B6707">
        <v>50820</v>
      </c>
      <c r="C6707" s="15" t="s">
        <v>22647</v>
      </c>
      <c r="D6707" s="15" t="s">
        <v>22648</v>
      </c>
      <c r="E6707">
        <v>136</v>
      </c>
      <c r="F6707">
        <v>175</v>
      </c>
      <c r="H6707" t="s">
        <v>766</v>
      </c>
      <c r="K6707" s="16">
        <f t="shared" si="312"/>
        <v>152.32</v>
      </c>
      <c r="L6707" s="16">
        <f t="shared" si="313"/>
        <v>160.33684210526314</v>
      </c>
      <c r="M6707" s="16">
        <f t="shared" si="314"/>
        <v>182.20095693779902</v>
      </c>
      <c r="N6707" t="e">
        <f>INDEX(XML!$A$2:$R$782,MATCH(C6707,XML!$D$2:$D$737,0),2)</f>
        <v>#N/A</v>
      </c>
    </row>
    <row r="6708" spans="1:14" ht="33.75" customHeight="1" x14ac:dyDescent="0.2">
      <c r="A6708">
        <v>65029</v>
      </c>
      <c r="B6708">
        <v>50825</v>
      </c>
      <c r="C6708" s="15" t="s">
        <v>22649</v>
      </c>
      <c r="D6708" s="15" t="s">
        <v>22650</v>
      </c>
      <c r="E6708">
        <v>171</v>
      </c>
      <c r="F6708">
        <v>221</v>
      </c>
      <c r="H6708" t="s">
        <v>746</v>
      </c>
      <c r="K6708" s="16">
        <f t="shared" si="312"/>
        <v>191.52</v>
      </c>
      <c r="L6708" s="16">
        <f t="shared" si="313"/>
        <v>201.6</v>
      </c>
      <c r="M6708" s="16">
        <f t="shared" si="314"/>
        <v>229.09090909090909</v>
      </c>
      <c r="N6708" t="e">
        <f>INDEX(XML!$A$2:$R$782,MATCH(C6708,XML!$D$2:$D$737,0),2)</f>
        <v>#N/A</v>
      </c>
    </row>
    <row r="6709" spans="1:14" ht="33.75" customHeight="1" x14ac:dyDescent="0.2">
      <c r="A6709">
        <v>68836</v>
      </c>
      <c r="B6709">
        <v>50516</v>
      </c>
      <c r="C6709" s="15" t="s">
        <v>26781</v>
      </c>
      <c r="D6709" s="15" t="s">
        <v>26782</v>
      </c>
      <c r="E6709">
        <v>162</v>
      </c>
      <c r="F6709">
        <v>210</v>
      </c>
      <c r="K6709" s="16">
        <f t="shared" si="312"/>
        <v>181.44</v>
      </c>
      <c r="L6709" s="16">
        <f t="shared" si="313"/>
        <v>190.98947368421054</v>
      </c>
      <c r="M6709" s="16">
        <f t="shared" si="314"/>
        <v>217.03349282296651</v>
      </c>
      <c r="N6709" t="e">
        <f>INDEX(XML!$A$2:$R$782,MATCH(C6709,XML!$D$2:$D$737,0),2)</f>
        <v>#N/A</v>
      </c>
    </row>
    <row r="6710" spans="1:14" ht="33.75" customHeight="1" x14ac:dyDescent="0.2">
      <c r="A6710">
        <v>68837</v>
      </c>
      <c r="B6710">
        <v>50520</v>
      </c>
      <c r="C6710" s="15" t="s">
        <v>26783</v>
      </c>
      <c r="D6710" s="15" t="s">
        <v>26784</v>
      </c>
      <c r="E6710">
        <v>204</v>
      </c>
      <c r="F6710">
        <v>264</v>
      </c>
      <c r="K6710" s="16">
        <f t="shared" si="312"/>
        <v>228.48</v>
      </c>
      <c r="L6710" s="16">
        <f t="shared" si="313"/>
        <v>240.50526315789475</v>
      </c>
      <c r="M6710" s="16">
        <f t="shared" si="314"/>
        <v>273.30143540669854</v>
      </c>
      <c r="N6710" t="e">
        <f>INDEX(XML!$A$2:$R$782,MATCH(C6710,XML!$D$2:$D$737,0),2)</f>
        <v>#N/A</v>
      </c>
    </row>
    <row r="6711" spans="1:14" ht="33.75" customHeight="1" x14ac:dyDescent="0.2">
      <c r="A6711">
        <v>68838</v>
      </c>
      <c r="B6711">
        <v>50525</v>
      </c>
      <c r="C6711" s="15" t="s">
        <v>26785</v>
      </c>
      <c r="D6711" s="15" t="s">
        <v>26786</v>
      </c>
      <c r="E6711">
        <v>251</v>
      </c>
      <c r="F6711">
        <v>326</v>
      </c>
      <c r="H6711">
        <v>40</v>
      </c>
      <c r="K6711" s="16">
        <f t="shared" si="312"/>
        <v>281.12</v>
      </c>
      <c r="L6711" s="16">
        <f t="shared" si="313"/>
        <v>295.91578947368419</v>
      </c>
      <c r="M6711" s="16">
        <f t="shared" si="314"/>
        <v>336.26794258373207</v>
      </c>
      <c r="N6711" t="e">
        <f>INDEX(XML!$A$2:$R$782,MATCH(C6711,XML!$D$2:$D$737,0),2)</f>
        <v>#N/A</v>
      </c>
    </row>
    <row r="6712" spans="1:14" ht="33.75" customHeight="1" x14ac:dyDescent="0.2">
      <c r="A6712">
        <v>68839</v>
      </c>
      <c r="B6712">
        <v>50532</v>
      </c>
      <c r="C6712" s="15" t="s">
        <v>26779</v>
      </c>
      <c r="D6712" s="15" t="s">
        <v>26780</v>
      </c>
      <c r="E6712">
        <v>319</v>
      </c>
      <c r="F6712">
        <v>414</v>
      </c>
      <c r="H6712">
        <v>13</v>
      </c>
      <c r="K6712" s="16">
        <f t="shared" si="312"/>
        <v>357.28</v>
      </c>
      <c r="L6712" s="16">
        <f t="shared" si="313"/>
        <v>376.08421052631581</v>
      </c>
      <c r="M6712" s="16">
        <f t="shared" si="314"/>
        <v>427.36842105263162</v>
      </c>
      <c r="N6712" t="e">
        <f>INDEX(XML!$A$2:$R$782,MATCH(C6712,XML!$D$2:$D$737,0),2)</f>
        <v>#N/A</v>
      </c>
    </row>
    <row r="6713" spans="1:14" ht="33.75" customHeight="1" x14ac:dyDescent="0.2">
      <c r="A6713">
        <v>13114</v>
      </c>
      <c r="B6713" t="s">
        <v>9525</v>
      </c>
      <c r="C6713" s="15" t="s">
        <v>9526</v>
      </c>
      <c r="D6713" s="15" t="s">
        <v>9527</v>
      </c>
      <c r="E6713">
        <v>73</v>
      </c>
      <c r="F6713">
        <v>95</v>
      </c>
      <c r="H6713">
        <v>28</v>
      </c>
      <c r="K6713" s="16">
        <f t="shared" si="312"/>
        <v>81.760000000000005</v>
      </c>
      <c r="L6713" s="16">
        <f t="shared" si="313"/>
        <v>86.063157894736847</v>
      </c>
      <c r="M6713" s="16">
        <f t="shared" si="314"/>
        <v>97.799043062200965</v>
      </c>
      <c r="N6713" t="e">
        <f>INDEX(XML!$A$2:$R$782,MATCH(C6713,XML!$D$2:$D$737,0),2)</f>
        <v>#N/A</v>
      </c>
    </row>
    <row r="6714" spans="1:14" ht="33.75" customHeight="1" x14ac:dyDescent="0.2">
      <c r="A6714">
        <v>13115</v>
      </c>
      <c r="B6714" t="s">
        <v>9528</v>
      </c>
      <c r="C6714" s="15" t="s">
        <v>9529</v>
      </c>
      <c r="D6714" s="15" t="s">
        <v>9530</v>
      </c>
      <c r="E6714">
        <v>101</v>
      </c>
      <c r="F6714">
        <v>131</v>
      </c>
      <c r="K6714" s="16">
        <f t="shared" si="312"/>
        <v>113.12</v>
      </c>
      <c r="L6714" s="16">
        <f t="shared" si="313"/>
        <v>119.07368421052631</v>
      </c>
      <c r="M6714" s="16">
        <f t="shared" si="314"/>
        <v>135.311004784689</v>
      </c>
      <c r="N6714" t="e">
        <f>INDEX(XML!$A$2:$R$782,MATCH(C6714,XML!$D$2:$D$737,0),2)</f>
        <v>#N/A</v>
      </c>
    </row>
    <row r="6715" spans="1:14" ht="33.75" customHeight="1" x14ac:dyDescent="0.2">
      <c r="A6715">
        <v>13116</v>
      </c>
      <c r="B6715" t="s">
        <v>9531</v>
      </c>
      <c r="C6715" s="15" t="s">
        <v>9532</v>
      </c>
      <c r="D6715" s="15" t="s">
        <v>9533</v>
      </c>
      <c r="E6715">
        <v>122</v>
      </c>
      <c r="F6715">
        <v>159</v>
      </c>
      <c r="H6715">
        <v>19</v>
      </c>
      <c r="K6715" s="16">
        <f t="shared" si="312"/>
        <v>136.63999999999999</v>
      </c>
      <c r="L6715" s="16">
        <f t="shared" si="313"/>
        <v>143.8315789473684</v>
      </c>
      <c r="M6715" s="16">
        <f t="shared" si="314"/>
        <v>163.44497607655501</v>
      </c>
      <c r="N6715" t="e">
        <f>INDEX(XML!$A$2:$R$782,MATCH(C6715,XML!$D$2:$D$737,0),2)</f>
        <v>#N/A</v>
      </c>
    </row>
    <row r="6716" spans="1:14" ht="33.75" customHeight="1" x14ac:dyDescent="0.2">
      <c r="A6716">
        <v>13117</v>
      </c>
      <c r="B6716" t="s">
        <v>9534</v>
      </c>
      <c r="C6716" s="15" t="s">
        <v>9535</v>
      </c>
      <c r="D6716" s="15" t="s">
        <v>9536</v>
      </c>
      <c r="E6716">
        <v>148</v>
      </c>
      <c r="F6716">
        <v>192</v>
      </c>
      <c r="H6716">
        <v>11</v>
      </c>
      <c r="K6716" s="16">
        <f t="shared" si="312"/>
        <v>165.76</v>
      </c>
      <c r="L6716" s="16">
        <f t="shared" si="313"/>
        <v>174.48421052631579</v>
      </c>
      <c r="M6716" s="16">
        <f t="shared" si="314"/>
        <v>198.2775119617225</v>
      </c>
      <c r="N6716" t="e">
        <f>INDEX(XML!$A$2:$R$782,MATCH(C6716,XML!$D$2:$D$737,0),2)</f>
        <v>#N/A</v>
      </c>
    </row>
    <row r="6717" spans="1:14" ht="45" customHeight="1" x14ac:dyDescent="0.2">
      <c r="A6717">
        <v>13110</v>
      </c>
      <c r="B6717" t="s">
        <v>9513</v>
      </c>
      <c r="C6717" s="15" t="s">
        <v>9514</v>
      </c>
      <c r="D6717" s="15" t="s">
        <v>9515</v>
      </c>
      <c r="E6717">
        <v>31</v>
      </c>
      <c r="F6717">
        <v>40</v>
      </c>
      <c r="H6717">
        <v>119</v>
      </c>
      <c r="K6717" s="16">
        <f t="shared" si="312"/>
        <v>34.72</v>
      </c>
      <c r="L6717" s="16">
        <f t="shared" si="313"/>
        <v>36.547368421052632</v>
      </c>
      <c r="M6717" s="16">
        <f t="shared" si="314"/>
        <v>41.5311004784689</v>
      </c>
      <c r="N6717" t="e">
        <f>INDEX(XML!$A$2:$R$782,MATCH(C6717,XML!$D$2:$D$737,0),2)</f>
        <v>#N/A</v>
      </c>
    </row>
    <row r="6718" spans="1:14" ht="33.75" customHeight="1" x14ac:dyDescent="0.2">
      <c r="A6718">
        <v>13111</v>
      </c>
      <c r="B6718" t="s">
        <v>9516</v>
      </c>
      <c r="C6718" s="15" t="s">
        <v>9517</v>
      </c>
      <c r="D6718" s="15" t="s">
        <v>9518</v>
      </c>
      <c r="E6718">
        <v>44</v>
      </c>
      <c r="F6718">
        <v>57</v>
      </c>
      <c r="K6718" s="16">
        <f t="shared" si="312"/>
        <v>49.28</v>
      </c>
      <c r="L6718" s="16">
        <f t="shared" si="313"/>
        <v>51.873684210526314</v>
      </c>
      <c r="M6718" s="16">
        <f t="shared" si="314"/>
        <v>58.94736842105263</v>
      </c>
      <c r="N6718" t="e">
        <f>INDEX(XML!$A$2:$R$782,MATCH(C6718,XML!$D$2:$D$737,0),2)</f>
        <v>#N/A</v>
      </c>
    </row>
    <row r="6719" spans="1:14" ht="33.75" customHeight="1" x14ac:dyDescent="0.2">
      <c r="A6719">
        <v>13112</v>
      </c>
      <c r="B6719" t="s">
        <v>9519</v>
      </c>
      <c r="C6719" s="15" t="s">
        <v>9520</v>
      </c>
      <c r="D6719" s="15" t="s">
        <v>9521</v>
      </c>
      <c r="E6719">
        <v>42</v>
      </c>
      <c r="F6719">
        <v>55</v>
      </c>
      <c r="H6719">
        <v>64</v>
      </c>
      <c r="K6719" s="16">
        <f t="shared" si="312"/>
        <v>47.04</v>
      </c>
      <c r="L6719" s="16">
        <f t="shared" si="313"/>
        <v>49.515789473684208</v>
      </c>
      <c r="M6719" s="16">
        <f t="shared" si="314"/>
        <v>56.267942583732058</v>
      </c>
      <c r="N6719" t="e">
        <f>INDEX(XML!$A$2:$R$782,MATCH(C6719,XML!$D$2:$D$737,0),2)</f>
        <v>#N/A</v>
      </c>
    </row>
    <row r="6720" spans="1:14" ht="33.75" customHeight="1" x14ac:dyDescent="0.2">
      <c r="A6720">
        <v>13113</v>
      </c>
      <c r="B6720" t="s">
        <v>9522</v>
      </c>
      <c r="C6720" s="15" t="s">
        <v>9523</v>
      </c>
      <c r="D6720" s="15" t="s">
        <v>9524</v>
      </c>
      <c r="E6720">
        <v>62</v>
      </c>
      <c r="F6720">
        <v>74</v>
      </c>
      <c r="H6720">
        <v>66</v>
      </c>
      <c r="K6720" s="16">
        <f t="shared" si="312"/>
        <v>69.44</v>
      </c>
      <c r="L6720" s="16">
        <f t="shared" si="313"/>
        <v>73.094736842105263</v>
      </c>
      <c r="M6720" s="16">
        <f t="shared" si="314"/>
        <v>83.062200956937801</v>
      </c>
      <c r="N6720" t="e">
        <f>INDEX(XML!$A$2:$R$782,MATCH(C6720,XML!$D$2:$D$737,0),2)</f>
        <v>#N/A</v>
      </c>
    </row>
    <row r="6721" spans="1:14" ht="33.75" customHeight="1" x14ac:dyDescent="0.2">
      <c r="A6721">
        <v>13118</v>
      </c>
      <c r="B6721" t="s">
        <v>9537</v>
      </c>
      <c r="C6721" s="15" t="s">
        <v>9538</v>
      </c>
      <c r="D6721" s="15" t="s">
        <v>9539</v>
      </c>
      <c r="E6721">
        <v>55</v>
      </c>
      <c r="F6721">
        <v>72</v>
      </c>
      <c r="H6721">
        <v>454</v>
      </c>
      <c r="K6721" s="16">
        <f t="shared" si="312"/>
        <v>61.6</v>
      </c>
      <c r="L6721" s="16">
        <f t="shared" si="313"/>
        <v>64.84210526315789</v>
      </c>
      <c r="M6721" s="16">
        <f t="shared" si="314"/>
        <v>73.68421052631578</v>
      </c>
      <c r="N6721" t="e">
        <f>INDEX(XML!$A$2:$R$782,MATCH(C6721,XML!$D$2:$D$737,0),2)</f>
        <v>#N/A</v>
      </c>
    </row>
    <row r="6722" spans="1:14" ht="33.75" customHeight="1" x14ac:dyDescent="0.2">
      <c r="A6722">
        <v>13119</v>
      </c>
      <c r="B6722" t="s">
        <v>9540</v>
      </c>
      <c r="C6722" s="15" t="s">
        <v>9541</v>
      </c>
      <c r="D6722" s="15" t="s">
        <v>9542</v>
      </c>
      <c r="E6722">
        <v>88</v>
      </c>
      <c r="F6722">
        <v>114</v>
      </c>
      <c r="K6722" s="16">
        <f t="shared" si="312"/>
        <v>98.56</v>
      </c>
      <c r="L6722" s="16">
        <f t="shared" si="313"/>
        <v>103.74736842105263</v>
      </c>
      <c r="M6722" s="16">
        <f t="shared" si="314"/>
        <v>117.89473684210526</v>
      </c>
      <c r="N6722" t="e">
        <f>INDEX(XML!$A$2:$R$782,MATCH(C6722,XML!$D$2:$D$737,0),2)</f>
        <v>#N/A</v>
      </c>
    </row>
    <row r="6723" spans="1:14" ht="33.75" customHeight="1" x14ac:dyDescent="0.2">
      <c r="A6723">
        <v>13120</v>
      </c>
      <c r="B6723" t="s">
        <v>9543</v>
      </c>
      <c r="C6723" s="15" t="s">
        <v>9544</v>
      </c>
      <c r="D6723" s="15" t="s">
        <v>9545</v>
      </c>
      <c r="E6723">
        <v>93</v>
      </c>
      <c r="F6723">
        <v>121</v>
      </c>
      <c r="H6723">
        <v>54</v>
      </c>
      <c r="K6723" s="16">
        <f t="shared" si="312"/>
        <v>104.16</v>
      </c>
      <c r="L6723" s="16">
        <f t="shared" si="313"/>
        <v>109.6421052631579</v>
      </c>
      <c r="M6723" s="16">
        <f t="shared" si="314"/>
        <v>124.5933014354067</v>
      </c>
      <c r="N6723" t="e">
        <f>INDEX(XML!$A$2:$R$782,MATCH(C6723,XML!$D$2:$D$737,0),2)</f>
        <v>#N/A</v>
      </c>
    </row>
    <row r="6724" spans="1:14" ht="33.75" customHeight="1" x14ac:dyDescent="0.2">
      <c r="A6724">
        <v>13121</v>
      </c>
      <c r="B6724" t="s">
        <v>9546</v>
      </c>
      <c r="C6724" s="15" t="s">
        <v>9547</v>
      </c>
      <c r="D6724" s="15" t="s">
        <v>9548</v>
      </c>
      <c r="E6724">
        <v>107</v>
      </c>
      <c r="F6724">
        <v>139</v>
      </c>
      <c r="H6724">
        <v>66</v>
      </c>
      <c r="K6724" s="16">
        <f t="shared" si="312"/>
        <v>119.84</v>
      </c>
      <c r="L6724" s="16">
        <f t="shared" si="313"/>
        <v>126.14736842105263</v>
      </c>
      <c r="M6724" s="16">
        <f t="shared" si="314"/>
        <v>143.34928229665073</v>
      </c>
      <c r="N6724" t="e">
        <f>INDEX(XML!$A$2:$R$782,MATCH(C6724,XML!$D$2:$D$737,0),2)</f>
        <v>#N/A</v>
      </c>
    </row>
    <row r="6725" spans="1:14" ht="33.75" customHeight="1" x14ac:dyDescent="0.2">
      <c r="A6725">
        <v>13126</v>
      </c>
      <c r="B6725" t="s">
        <v>9549</v>
      </c>
      <c r="C6725" s="15" t="s">
        <v>9550</v>
      </c>
      <c r="D6725" s="15" t="s">
        <v>9551</v>
      </c>
      <c r="E6725">
        <v>40</v>
      </c>
      <c r="F6725">
        <v>52</v>
      </c>
      <c r="K6725" s="16">
        <f t="shared" ref="K6725:K6788" si="315">IF(E6725&gt;49999,E6725+E6725*0.07,IF(E6725&lt;=49999,E6725+E6725*0.12))</f>
        <v>44.8</v>
      </c>
      <c r="L6725" s="16">
        <f t="shared" ref="L6725:L6788" si="316">K6725*100/95</f>
        <v>47.157894736842103</v>
      </c>
      <c r="M6725" s="16">
        <f t="shared" ref="M6725:M6788" si="317">IF(COUNTIF(C6725,"*Dahua*"),F6725-10,L6725*100/88)</f>
        <v>53.588516746411479</v>
      </c>
      <c r="N6725" t="e">
        <f>INDEX(XML!$A$2:$R$782,MATCH(C6725,XML!$D$2:$D$737,0),2)</f>
        <v>#N/A</v>
      </c>
    </row>
    <row r="6726" spans="1:14" ht="33.75" customHeight="1" x14ac:dyDescent="0.2">
      <c r="A6726">
        <v>13127</v>
      </c>
      <c r="B6726" t="s">
        <v>9552</v>
      </c>
      <c r="C6726" s="15" t="s">
        <v>9553</v>
      </c>
      <c r="D6726" s="15" t="s">
        <v>9554</v>
      </c>
      <c r="E6726">
        <v>50</v>
      </c>
      <c r="F6726">
        <v>65</v>
      </c>
      <c r="H6726">
        <v>159</v>
      </c>
      <c r="K6726" s="16">
        <f t="shared" si="315"/>
        <v>56</v>
      </c>
      <c r="L6726" s="16">
        <f t="shared" si="316"/>
        <v>58.94736842105263</v>
      </c>
      <c r="M6726" s="16">
        <f t="shared" si="317"/>
        <v>66.985645933014354</v>
      </c>
      <c r="N6726" t="e">
        <f>INDEX(XML!$A$2:$R$782,MATCH(C6726,XML!$D$2:$D$737,0),2)</f>
        <v>#N/A</v>
      </c>
    </row>
    <row r="6727" spans="1:14" ht="33.75" customHeight="1" x14ac:dyDescent="0.2">
      <c r="A6727">
        <v>13128</v>
      </c>
      <c r="B6727" t="s">
        <v>9555</v>
      </c>
      <c r="C6727" s="15" t="s">
        <v>9556</v>
      </c>
      <c r="D6727" s="15" t="s">
        <v>9557</v>
      </c>
      <c r="E6727">
        <v>50</v>
      </c>
      <c r="F6727">
        <v>57</v>
      </c>
      <c r="H6727">
        <v>125</v>
      </c>
      <c r="K6727" s="16">
        <f t="shared" si="315"/>
        <v>56</v>
      </c>
      <c r="L6727" s="16">
        <f t="shared" si="316"/>
        <v>58.94736842105263</v>
      </c>
      <c r="M6727" s="16">
        <f t="shared" si="317"/>
        <v>66.985645933014354</v>
      </c>
      <c r="N6727" t="e">
        <f>INDEX(XML!$A$2:$R$782,MATCH(C6727,XML!$D$2:$D$737,0),2)</f>
        <v>#N/A</v>
      </c>
    </row>
    <row r="6728" spans="1:14" ht="33.75" customHeight="1" x14ac:dyDescent="0.2">
      <c r="A6728">
        <v>13129</v>
      </c>
      <c r="B6728" t="s">
        <v>9558</v>
      </c>
      <c r="C6728" s="15" t="s">
        <v>9559</v>
      </c>
      <c r="D6728" s="15" t="s">
        <v>9560</v>
      </c>
      <c r="E6728">
        <v>66</v>
      </c>
      <c r="F6728">
        <v>78</v>
      </c>
      <c r="H6728">
        <v>180</v>
      </c>
      <c r="K6728" s="16">
        <f t="shared" si="315"/>
        <v>73.92</v>
      </c>
      <c r="L6728" s="16">
        <f t="shared" si="316"/>
        <v>77.810526315789474</v>
      </c>
      <c r="M6728" s="16">
        <f t="shared" si="317"/>
        <v>88.421052631578945</v>
      </c>
      <c r="N6728" t="e">
        <f>INDEX(XML!$A$2:$R$782,MATCH(C6728,XML!$D$2:$D$737,0),2)</f>
        <v>#N/A</v>
      </c>
    </row>
    <row r="6729" spans="1:14" ht="33.75" customHeight="1" x14ac:dyDescent="0.2">
      <c r="A6729">
        <v>13130</v>
      </c>
      <c r="B6729" t="s">
        <v>9561</v>
      </c>
      <c r="C6729" s="15" t="s">
        <v>9562</v>
      </c>
      <c r="D6729" s="15" t="s">
        <v>9563</v>
      </c>
      <c r="E6729">
        <v>140</v>
      </c>
      <c r="F6729">
        <v>182</v>
      </c>
      <c r="K6729" s="16">
        <f t="shared" si="315"/>
        <v>156.80000000000001</v>
      </c>
      <c r="L6729" s="16">
        <f t="shared" si="316"/>
        <v>165.0526315789474</v>
      </c>
      <c r="M6729" s="16">
        <f t="shared" si="317"/>
        <v>187.55980861244024</v>
      </c>
      <c r="N6729" t="e">
        <f>INDEX(XML!$A$2:$R$782,MATCH(C6729,XML!$D$2:$D$737,0),2)</f>
        <v>#N/A</v>
      </c>
    </row>
    <row r="6730" spans="1:14" ht="33.75" customHeight="1" x14ac:dyDescent="0.2">
      <c r="A6730">
        <v>13131</v>
      </c>
      <c r="B6730" t="s">
        <v>9564</v>
      </c>
      <c r="C6730" s="15" t="s">
        <v>9565</v>
      </c>
      <c r="D6730" s="15" t="s">
        <v>9566</v>
      </c>
      <c r="E6730">
        <v>148</v>
      </c>
      <c r="F6730">
        <v>192</v>
      </c>
      <c r="H6730">
        <v>40</v>
      </c>
      <c r="K6730" s="16">
        <f t="shared" si="315"/>
        <v>165.76</v>
      </c>
      <c r="L6730" s="16">
        <f t="shared" si="316"/>
        <v>174.48421052631579</v>
      </c>
      <c r="M6730" s="16">
        <f t="shared" si="317"/>
        <v>198.2775119617225</v>
      </c>
      <c r="N6730" t="e">
        <f>INDEX(XML!$A$2:$R$782,MATCH(C6730,XML!$D$2:$D$737,0),2)</f>
        <v>#N/A</v>
      </c>
    </row>
    <row r="6731" spans="1:14" ht="33.75" customHeight="1" x14ac:dyDescent="0.2">
      <c r="A6731">
        <v>13132</v>
      </c>
      <c r="B6731" t="s">
        <v>9567</v>
      </c>
      <c r="C6731" s="15" t="s">
        <v>9568</v>
      </c>
      <c r="D6731" s="15" t="s">
        <v>9569</v>
      </c>
      <c r="E6731">
        <v>163</v>
      </c>
      <c r="F6731">
        <v>212</v>
      </c>
      <c r="H6731" t="s">
        <v>746</v>
      </c>
      <c r="K6731" s="16">
        <f t="shared" si="315"/>
        <v>182.56</v>
      </c>
      <c r="L6731" s="16">
        <f t="shared" si="316"/>
        <v>192.16842105263157</v>
      </c>
      <c r="M6731" s="16">
        <f t="shared" si="317"/>
        <v>218.37320574162678</v>
      </c>
      <c r="N6731" t="e">
        <f>INDEX(XML!$A$2:$R$782,MATCH(C6731,XML!$D$2:$D$737,0),2)</f>
        <v>#N/A</v>
      </c>
    </row>
    <row r="6732" spans="1:14" ht="33.75" customHeight="1" x14ac:dyDescent="0.2">
      <c r="A6732">
        <v>13133</v>
      </c>
      <c r="B6732" t="s">
        <v>9570</v>
      </c>
      <c r="C6732" s="15" t="s">
        <v>9571</v>
      </c>
      <c r="D6732" s="15" t="s">
        <v>9572</v>
      </c>
      <c r="E6732">
        <v>189</v>
      </c>
      <c r="F6732">
        <v>246</v>
      </c>
      <c r="K6732" s="16">
        <f t="shared" si="315"/>
        <v>211.68</v>
      </c>
      <c r="L6732" s="16">
        <f t="shared" si="316"/>
        <v>222.82105263157894</v>
      </c>
      <c r="M6732" s="16">
        <f t="shared" si="317"/>
        <v>253.20574162679424</v>
      </c>
      <c r="N6732" t="e">
        <f>INDEX(XML!$A$2:$R$782,MATCH(C6732,XML!$D$2:$D$737,0),2)</f>
        <v>#N/A</v>
      </c>
    </row>
    <row r="6733" spans="1:14" ht="33.75" customHeight="1" x14ac:dyDescent="0.2">
      <c r="A6733">
        <v>68943</v>
      </c>
      <c r="B6733" t="s">
        <v>26853</v>
      </c>
      <c r="C6733" s="15" t="s">
        <v>26854</v>
      </c>
      <c r="D6733" s="15" t="s">
        <v>26855</v>
      </c>
      <c r="E6733">
        <v>413</v>
      </c>
      <c r="F6733">
        <v>536</v>
      </c>
      <c r="H6733">
        <v>18</v>
      </c>
      <c r="K6733" s="16">
        <f t="shared" si="315"/>
        <v>462.56</v>
      </c>
      <c r="L6733" s="16">
        <f t="shared" si="316"/>
        <v>486.90526315789475</v>
      </c>
      <c r="M6733" s="16">
        <f t="shared" si="317"/>
        <v>553.3014354066986</v>
      </c>
      <c r="N6733" t="e">
        <f>INDEX(XML!$A$2:$R$782,MATCH(C6733,XML!$D$2:$D$737,0),2)</f>
        <v>#N/A</v>
      </c>
    </row>
    <row r="6734" spans="1:14" ht="33.75" customHeight="1" x14ac:dyDescent="0.2">
      <c r="A6734">
        <v>68849</v>
      </c>
      <c r="B6734">
        <v>53330</v>
      </c>
      <c r="C6734" s="15" t="s">
        <v>26787</v>
      </c>
      <c r="D6734" s="15" t="s">
        <v>26788</v>
      </c>
      <c r="E6734">
        <v>61</v>
      </c>
      <c r="F6734">
        <v>79</v>
      </c>
      <c r="H6734">
        <v>74</v>
      </c>
      <c r="K6734" s="16">
        <f t="shared" si="315"/>
        <v>68.319999999999993</v>
      </c>
      <c r="L6734" s="16">
        <f t="shared" si="316"/>
        <v>71.9157894736842</v>
      </c>
      <c r="M6734" s="16">
        <f t="shared" si="317"/>
        <v>81.722488038277504</v>
      </c>
      <c r="N6734" t="e">
        <f>INDEX(XML!$A$2:$R$782,MATCH(C6734,XML!$D$2:$D$737,0),2)</f>
        <v>#N/A</v>
      </c>
    </row>
    <row r="6735" spans="1:14" ht="33.75" customHeight="1" x14ac:dyDescent="0.2">
      <c r="A6735">
        <v>76371</v>
      </c>
      <c r="B6735" t="s">
        <v>33570</v>
      </c>
      <c r="C6735" s="15" t="s">
        <v>35407</v>
      </c>
      <c r="D6735" s="15" t="s">
        <v>35408</v>
      </c>
      <c r="E6735">
        <v>62</v>
      </c>
      <c r="F6735">
        <v>79</v>
      </c>
      <c r="K6735" s="16">
        <f t="shared" si="315"/>
        <v>69.44</v>
      </c>
      <c r="L6735" s="16">
        <f t="shared" si="316"/>
        <v>73.094736842105263</v>
      </c>
      <c r="M6735" s="16">
        <f t="shared" si="317"/>
        <v>83.062200956937801</v>
      </c>
      <c r="N6735" t="e">
        <f>INDEX(XML!$A$2:$R$782,MATCH(C6735,XML!$D$2:$D$737,0),2)</f>
        <v>#N/A</v>
      </c>
    </row>
    <row r="6736" spans="1:14" ht="33.75" customHeight="1" x14ac:dyDescent="0.2">
      <c r="A6736">
        <v>68850</v>
      </c>
      <c r="B6736">
        <v>53343</v>
      </c>
      <c r="C6736" s="15" t="s">
        <v>26789</v>
      </c>
      <c r="D6736" s="15" t="s">
        <v>26790</v>
      </c>
      <c r="E6736">
        <v>82</v>
      </c>
      <c r="F6736">
        <v>106</v>
      </c>
      <c r="K6736" s="16">
        <f t="shared" si="315"/>
        <v>91.84</v>
      </c>
      <c r="L6736" s="16">
        <f t="shared" si="316"/>
        <v>96.673684210526318</v>
      </c>
      <c r="M6736" s="16">
        <f t="shared" si="317"/>
        <v>109.85645933014354</v>
      </c>
      <c r="N6736" t="e">
        <f>INDEX(XML!$A$2:$R$782,MATCH(C6736,XML!$D$2:$D$737,0),2)</f>
        <v>#N/A</v>
      </c>
    </row>
    <row r="6737" spans="1:14" ht="33.75" customHeight="1" x14ac:dyDescent="0.2">
      <c r="A6737">
        <v>68843</v>
      </c>
      <c r="B6737">
        <v>50216</v>
      </c>
      <c r="C6737" s="15" t="s">
        <v>26797</v>
      </c>
      <c r="D6737" s="15" t="s">
        <v>26798</v>
      </c>
      <c r="E6737">
        <v>539</v>
      </c>
      <c r="F6737">
        <v>700</v>
      </c>
      <c r="K6737" s="16">
        <f t="shared" si="315"/>
        <v>603.67999999999995</v>
      </c>
      <c r="L6737" s="16">
        <f t="shared" si="316"/>
        <v>635.45263157894726</v>
      </c>
      <c r="M6737" s="16">
        <f t="shared" si="317"/>
        <v>722.10526315789457</v>
      </c>
      <c r="N6737" t="e">
        <f>INDEX(XML!$A$2:$R$782,MATCH(C6737,XML!$D$2:$D$737,0),2)</f>
        <v>#N/A</v>
      </c>
    </row>
    <row r="6738" spans="1:14" ht="45" customHeight="1" x14ac:dyDescent="0.2">
      <c r="A6738">
        <v>68844</v>
      </c>
      <c r="B6738">
        <v>50220</v>
      </c>
      <c r="C6738" s="15" t="s">
        <v>26799</v>
      </c>
      <c r="D6738" s="15" t="s">
        <v>26800</v>
      </c>
      <c r="E6738">
        <v>623</v>
      </c>
      <c r="F6738">
        <v>809</v>
      </c>
      <c r="H6738">
        <v>7</v>
      </c>
      <c r="K6738" s="16">
        <f t="shared" si="315"/>
        <v>697.76</v>
      </c>
      <c r="L6738" s="16">
        <f t="shared" si="316"/>
        <v>734.48421052631579</v>
      </c>
      <c r="M6738" s="16">
        <f t="shared" si="317"/>
        <v>834.64114832535881</v>
      </c>
      <c r="N6738" t="e">
        <f>INDEX(XML!$A$2:$R$782,MATCH(C6738,XML!$D$2:$D$737,0),2)</f>
        <v>#N/A</v>
      </c>
    </row>
    <row r="6739" spans="1:14" ht="33.75" x14ac:dyDescent="0.2">
      <c r="A6739">
        <v>68845</v>
      </c>
      <c r="B6739">
        <v>50225</v>
      </c>
      <c r="C6739" s="15" t="s">
        <v>26801</v>
      </c>
      <c r="D6739" s="15" t="s">
        <v>26802</v>
      </c>
      <c r="E6739">
        <v>787</v>
      </c>
      <c r="F6739">
        <v>1022</v>
      </c>
      <c r="H6739">
        <v>5</v>
      </c>
      <c r="K6739" s="16">
        <f t="shared" si="315"/>
        <v>881.44</v>
      </c>
      <c r="L6739" s="16">
        <f t="shared" si="316"/>
        <v>927.83157894736837</v>
      </c>
      <c r="M6739" s="16">
        <f t="shared" si="317"/>
        <v>1054.3540669856459</v>
      </c>
      <c r="N6739" t="e">
        <f>INDEX(XML!$A$2:$R$782,MATCH(C6739,XML!$D$2:$D$737,0),2)</f>
        <v>#N/A</v>
      </c>
    </row>
    <row r="6740" spans="1:14" ht="33.75" x14ac:dyDescent="0.2">
      <c r="A6740">
        <v>68846</v>
      </c>
      <c r="B6740">
        <v>50232</v>
      </c>
      <c r="C6740" s="15" t="s">
        <v>26803</v>
      </c>
      <c r="D6740" s="15" t="s">
        <v>26804</v>
      </c>
      <c r="E6740">
        <v>1017</v>
      </c>
      <c r="F6740">
        <v>1320</v>
      </c>
      <c r="H6740">
        <v>17</v>
      </c>
      <c r="K6740" s="16">
        <f t="shared" si="315"/>
        <v>1139.04</v>
      </c>
      <c r="L6740" s="16">
        <f t="shared" si="316"/>
        <v>1198.9894736842105</v>
      </c>
      <c r="M6740" s="16">
        <f t="shared" si="317"/>
        <v>1362.4880382775118</v>
      </c>
      <c r="N6740" t="e">
        <f>INDEX(XML!$A$2:$R$782,MATCH(C6740,XML!$D$2:$D$737,0),2)</f>
        <v>#N/A</v>
      </c>
    </row>
    <row r="6741" spans="1:14" ht="33.75" x14ac:dyDescent="0.2">
      <c r="A6741">
        <v>68852</v>
      </c>
      <c r="B6741">
        <v>50250</v>
      </c>
      <c r="C6741" s="15" t="s">
        <v>30906</v>
      </c>
      <c r="D6741" s="15" t="s">
        <v>30907</v>
      </c>
      <c r="E6741">
        <v>2030</v>
      </c>
      <c r="F6741">
        <v>2635</v>
      </c>
      <c r="K6741" s="16">
        <f t="shared" si="315"/>
        <v>2273.6</v>
      </c>
      <c r="L6741" s="16">
        <f t="shared" si="316"/>
        <v>2393.2631578947367</v>
      </c>
      <c r="M6741" s="16">
        <f t="shared" si="317"/>
        <v>2719.6172248803823</v>
      </c>
      <c r="N6741" t="e">
        <f>INDEX(XML!$A$2:$R$782,MATCH(C6741,XML!$D$2:$D$737,0),2)</f>
        <v>#N/A</v>
      </c>
    </row>
    <row r="6742" spans="1:14" ht="22.5" x14ac:dyDescent="0.2">
      <c r="A6742">
        <v>68840</v>
      </c>
      <c r="B6742">
        <v>50116</v>
      </c>
      <c r="C6742" s="15" t="s">
        <v>26805</v>
      </c>
      <c r="D6742" s="15" t="s">
        <v>26806</v>
      </c>
      <c r="E6742">
        <v>477</v>
      </c>
      <c r="F6742">
        <v>619</v>
      </c>
      <c r="K6742" s="16">
        <f t="shared" si="315"/>
        <v>534.24</v>
      </c>
      <c r="L6742" s="16">
        <f t="shared" si="316"/>
        <v>562.35789473684213</v>
      </c>
      <c r="M6742" s="16">
        <f t="shared" si="317"/>
        <v>639.04306220095702</v>
      </c>
      <c r="N6742" t="e">
        <f>INDEX(XML!$A$2:$R$782,MATCH(C6742,XML!$D$2:$D$737,0),2)</f>
        <v>#N/A</v>
      </c>
    </row>
    <row r="6743" spans="1:14" ht="33.75" customHeight="1" x14ac:dyDescent="0.2">
      <c r="A6743">
        <v>68841</v>
      </c>
      <c r="B6743">
        <v>50120</v>
      </c>
      <c r="C6743" s="15" t="s">
        <v>26807</v>
      </c>
      <c r="D6743" s="15" t="s">
        <v>26808</v>
      </c>
      <c r="E6743">
        <v>491</v>
      </c>
      <c r="F6743">
        <v>637</v>
      </c>
      <c r="K6743" s="16">
        <f t="shared" si="315"/>
        <v>549.91999999999996</v>
      </c>
      <c r="L6743" s="16">
        <f t="shared" si="316"/>
        <v>578.86315789473679</v>
      </c>
      <c r="M6743" s="16">
        <f t="shared" si="317"/>
        <v>657.79904306220089</v>
      </c>
      <c r="N6743" t="e">
        <f>INDEX(XML!$A$2:$R$782,MATCH(C6743,XML!$D$2:$D$737,0),2)</f>
        <v>#N/A</v>
      </c>
    </row>
    <row r="6744" spans="1:14" ht="33.75" customHeight="1" x14ac:dyDescent="0.2">
      <c r="A6744">
        <v>68853</v>
      </c>
      <c r="B6744">
        <v>50125</v>
      </c>
      <c r="C6744" s="15" t="s">
        <v>26809</v>
      </c>
      <c r="D6744" s="15" t="s">
        <v>26810</v>
      </c>
      <c r="E6744">
        <v>545</v>
      </c>
      <c r="F6744">
        <v>707</v>
      </c>
      <c r="H6744">
        <v>30</v>
      </c>
      <c r="K6744" s="16">
        <f t="shared" si="315"/>
        <v>610.4</v>
      </c>
      <c r="L6744" s="16">
        <f t="shared" si="316"/>
        <v>642.52631578947364</v>
      </c>
      <c r="M6744" s="16">
        <f t="shared" si="317"/>
        <v>730.14354066985641</v>
      </c>
      <c r="N6744" t="e">
        <f>INDEX(XML!$A$2:$R$782,MATCH(C6744,XML!$D$2:$D$737,0),2)</f>
        <v>#N/A</v>
      </c>
    </row>
    <row r="6745" spans="1:14" ht="33.75" customHeight="1" x14ac:dyDescent="0.2">
      <c r="A6745">
        <v>68854</v>
      </c>
      <c r="B6745">
        <v>50132</v>
      </c>
      <c r="C6745" s="15" t="s">
        <v>26777</v>
      </c>
      <c r="D6745" s="15" t="s">
        <v>26778</v>
      </c>
      <c r="E6745">
        <v>801</v>
      </c>
      <c r="F6745">
        <v>1040</v>
      </c>
      <c r="K6745" s="16">
        <f t="shared" si="315"/>
        <v>897.12</v>
      </c>
      <c r="L6745" s="16">
        <f t="shared" si="316"/>
        <v>944.33684210526314</v>
      </c>
      <c r="M6745" s="16">
        <f t="shared" si="317"/>
        <v>1073.11004784689</v>
      </c>
      <c r="N6745" t="e">
        <f>INDEX(XML!$A$2:$R$782,MATCH(C6745,XML!$D$2:$D$737,0),2)</f>
        <v>#N/A</v>
      </c>
    </row>
    <row r="6746" spans="1:14" ht="33.75" customHeight="1" x14ac:dyDescent="0.2">
      <c r="A6746">
        <v>10941</v>
      </c>
      <c r="B6746" t="s">
        <v>9476</v>
      </c>
      <c r="C6746" s="15" t="s">
        <v>9477</v>
      </c>
      <c r="D6746" s="15" t="s">
        <v>9478</v>
      </c>
      <c r="E6746">
        <v>1417</v>
      </c>
      <c r="F6746">
        <v>1984</v>
      </c>
      <c r="K6746" s="16">
        <f t="shared" si="315"/>
        <v>1587.04</v>
      </c>
      <c r="L6746" s="16">
        <f t="shared" si="316"/>
        <v>1670.5684210526315</v>
      </c>
      <c r="M6746" s="16">
        <f t="shared" si="317"/>
        <v>1898.3732057416266</v>
      </c>
      <c r="N6746" t="e">
        <f>INDEX(XML!$A$2:$R$782,MATCH(C6746,XML!$D$2:$D$737,0),2)</f>
        <v>#N/A</v>
      </c>
    </row>
    <row r="6747" spans="1:14" ht="33.75" customHeight="1" x14ac:dyDescent="0.2">
      <c r="A6747">
        <v>10942</v>
      </c>
      <c r="B6747" t="s">
        <v>9479</v>
      </c>
      <c r="C6747" s="15" t="s">
        <v>9480</v>
      </c>
      <c r="D6747" s="15" t="s">
        <v>9481</v>
      </c>
      <c r="E6747">
        <v>1662</v>
      </c>
      <c r="F6747">
        <v>2519</v>
      </c>
      <c r="H6747">
        <v>6</v>
      </c>
      <c r="K6747" s="16">
        <f t="shared" si="315"/>
        <v>1861.44</v>
      </c>
      <c r="L6747" s="16">
        <f t="shared" si="316"/>
        <v>1959.4105263157894</v>
      </c>
      <c r="M6747" s="16">
        <f t="shared" si="317"/>
        <v>2226.6028708133967</v>
      </c>
      <c r="N6747" t="e">
        <f>INDEX(XML!$A$2:$R$782,MATCH(C6747,XML!$D$2:$D$737,0),2)</f>
        <v>#N/A</v>
      </c>
    </row>
    <row r="6748" spans="1:14" ht="33.75" customHeight="1" x14ac:dyDescent="0.2">
      <c r="A6748">
        <v>10943</v>
      </c>
      <c r="B6748" t="s">
        <v>9485</v>
      </c>
      <c r="C6748" s="15" t="s">
        <v>9486</v>
      </c>
      <c r="D6748" s="15" t="s">
        <v>9487</v>
      </c>
      <c r="E6748">
        <v>1201</v>
      </c>
      <c r="F6748">
        <v>1729</v>
      </c>
      <c r="H6748">
        <v>8</v>
      </c>
      <c r="K6748" s="16">
        <f t="shared" si="315"/>
        <v>1345.12</v>
      </c>
      <c r="L6748" s="16">
        <f t="shared" si="316"/>
        <v>1415.9157894736843</v>
      </c>
      <c r="M6748" s="16">
        <f t="shared" si="317"/>
        <v>1608.9952153110048</v>
      </c>
      <c r="N6748" t="e">
        <f>INDEX(XML!$A$2:$R$782,MATCH(C6748,XML!$D$2:$D$737,0),2)</f>
        <v>#N/A</v>
      </c>
    </row>
    <row r="6749" spans="1:14" ht="33.75" customHeight="1" x14ac:dyDescent="0.2">
      <c r="A6749">
        <v>14965</v>
      </c>
      <c r="B6749" t="s">
        <v>9488</v>
      </c>
      <c r="C6749" s="15" t="s">
        <v>9489</v>
      </c>
      <c r="D6749" s="15" t="s">
        <v>9490</v>
      </c>
      <c r="E6749">
        <v>932</v>
      </c>
      <c r="F6749">
        <v>1342</v>
      </c>
      <c r="H6749">
        <v>7</v>
      </c>
      <c r="K6749" s="16">
        <f t="shared" si="315"/>
        <v>1043.8399999999999</v>
      </c>
      <c r="L6749" s="16">
        <f t="shared" si="316"/>
        <v>1098.7789473684209</v>
      </c>
      <c r="M6749" s="16">
        <f t="shared" si="317"/>
        <v>1248.6124401913873</v>
      </c>
      <c r="N6749" t="e">
        <f>INDEX(XML!$A$2:$R$782,MATCH(C6749,XML!$D$2:$D$737,0),2)</f>
        <v>#N/A</v>
      </c>
    </row>
    <row r="6750" spans="1:14" ht="33.75" customHeight="1" x14ac:dyDescent="0.2">
      <c r="A6750">
        <v>14966</v>
      </c>
      <c r="B6750" t="s">
        <v>9491</v>
      </c>
      <c r="C6750" s="15" t="s">
        <v>9492</v>
      </c>
      <c r="D6750" s="15" t="s">
        <v>9493</v>
      </c>
      <c r="E6750">
        <v>1476</v>
      </c>
      <c r="F6750">
        <v>1983</v>
      </c>
      <c r="H6750">
        <v>20</v>
      </c>
      <c r="K6750" s="16">
        <f t="shared" si="315"/>
        <v>1653.12</v>
      </c>
      <c r="L6750" s="16">
        <f t="shared" si="316"/>
        <v>1740.1263157894737</v>
      </c>
      <c r="M6750" s="16">
        <f t="shared" si="317"/>
        <v>1977.4162679425835</v>
      </c>
      <c r="N6750" t="e">
        <f>INDEX(XML!$A$2:$R$782,MATCH(C6750,XML!$D$2:$D$737,0),2)</f>
        <v>#N/A</v>
      </c>
    </row>
    <row r="6751" spans="1:14" ht="33.75" customHeight="1" x14ac:dyDescent="0.2">
      <c r="A6751">
        <v>14967</v>
      </c>
      <c r="B6751" t="s">
        <v>9494</v>
      </c>
      <c r="C6751" s="15" t="s">
        <v>9495</v>
      </c>
      <c r="D6751" s="15" t="s">
        <v>9496</v>
      </c>
      <c r="E6751">
        <v>1569</v>
      </c>
      <c r="F6751">
        <v>2040</v>
      </c>
      <c r="H6751">
        <v>24</v>
      </c>
      <c r="I6751">
        <v>10</v>
      </c>
      <c r="K6751" s="16">
        <f t="shared" si="315"/>
        <v>1757.28</v>
      </c>
      <c r="L6751" s="16">
        <f t="shared" si="316"/>
        <v>1849.7684210526315</v>
      </c>
      <c r="M6751" s="16">
        <f t="shared" si="317"/>
        <v>2102.0095693779904</v>
      </c>
      <c r="N6751" t="e">
        <f>INDEX(XML!$A$2:$R$782,MATCH(C6751,XML!$D$2:$D$737,0),2)</f>
        <v>#N/A</v>
      </c>
    </row>
    <row r="6752" spans="1:14" ht="33.75" customHeight="1" x14ac:dyDescent="0.2">
      <c r="A6752">
        <v>31137</v>
      </c>
      <c r="B6752" t="s">
        <v>9482</v>
      </c>
      <c r="C6752" s="15" t="s">
        <v>9483</v>
      </c>
      <c r="D6752" s="15" t="s">
        <v>9484</v>
      </c>
      <c r="E6752">
        <v>1623</v>
      </c>
      <c r="F6752">
        <v>2467</v>
      </c>
      <c r="H6752">
        <v>66</v>
      </c>
      <c r="K6752" s="16">
        <f t="shared" si="315"/>
        <v>1817.76</v>
      </c>
      <c r="L6752" s="16">
        <f t="shared" si="316"/>
        <v>1913.4315789473685</v>
      </c>
      <c r="M6752" s="16">
        <f t="shared" si="317"/>
        <v>2174.3540669856461</v>
      </c>
      <c r="N6752" t="e">
        <f>INDEX(XML!$A$2:$R$782,MATCH(C6752,XML!$D$2:$D$737,0),2)</f>
        <v>#N/A</v>
      </c>
    </row>
    <row r="6753" spans="1:14" ht="45" customHeight="1" x14ac:dyDescent="0.2">
      <c r="A6753">
        <v>83979</v>
      </c>
      <c r="B6753">
        <v>50625</v>
      </c>
      <c r="C6753" s="15" t="s">
        <v>46304</v>
      </c>
      <c r="D6753" s="15" t="s">
        <v>46305</v>
      </c>
      <c r="E6753">
        <v>258</v>
      </c>
      <c r="F6753">
        <v>334</v>
      </c>
      <c r="H6753">
        <v>40</v>
      </c>
      <c r="K6753" s="16">
        <f t="shared" si="315"/>
        <v>288.95999999999998</v>
      </c>
      <c r="L6753" s="16">
        <f t="shared" si="316"/>
        <v>304.16842105263152</v>
      </c>
      <c r="M6753" s="16">
        <f t="shared" si="317"/>
        <v>345.645933014354</v>
      </c>
      <c r="N6753" t="e">
        <f>INDEX(XML!$A$2:$R$782,MATCH(C6753,XML!$D$2:$D$737,0),2)</f>
        <v>#N/A</v>
      </c>
    </row>
    <row r="6754" spans="1:14" ht="33.75" x14ac:dyDescent="0.2">
      <c r="A6754">
        <v>77639</v>
      </c>
      <c r="B6754">
        <v>51325</v>
      </c>
      <c r="C6754" s="15" t="s">
        <v>46306</v>
      </c>
      <c r="D6754" s="15" t="s">
        <v>46307</v>
      </c>
      <c r="E6754">
        <v>145</v>
      </c>
      <c r="F6754">
        <v>174</v>
      </c>
      <c r="K6754" s="16">
        <f t="shared" si="315"/>
        <v>162.4</v>
      </c>
      <c r="L6754" s="16">
        <f t="shared" si="316"/>
        <v>170.94736842105263</v>
      </c>
      <c r="M6754" s="16">
        <f t="shared" si="317"/>
        <v>194.25837320574163</v>
      </c>
      <c r="N6754" t="e">
        <f>INDEX(XML!$A$2:$R$782,MATCH(C6754,XML!$D$2:$D$737,0),2)</f>
        <v>#N/A</v>
      </c>
    </row>
    <row r="6755" spans="1:14" ht="22.5" customHeight="1" x14ac:dyDescent="0.25">
      <c r="A6755" s="184" t="s">
        <v>9573</v>
      </c>
      <c r="B6755" s="184"/>
      <c r="C6755" s="185"/>
      <c r="D6755" s="185"/>
      <c r="E6755" s="184"/>
      <c r="F6755" s="184"/>
      <c r="G6755" s="184"/>
      <c r="H6755" s="184"/>
      <c r="I6755" s="184"/>
      <c r="J6755" s="184"/>
      <c r="K6755" s="16">
        <f t="shared" si="315"/>
        <v>0</v>
      </c>
      <c r="L6755" s="16">
        <f t="shared" si="316"/>
        <v>0</v>
      </c>
      <c r="M6755" s="16">
        <f t="shared" si="317"/>
        <v>0</v>
      </c>
      <c r="N6755" t="e">
        <f>INDEX(XML!$A$2:$R$782,MATCH(C6755,XML!$D$2:$D$737,0),2)</f>
        <v>#N/A</v>
      </c>
    </row>
    <row r="6756" spans="1:14" ht="45" x14ac:dyDescent="0.2">
      <c r="A6756">
        <v>25615</v>
      </c>
      <c r="B6756" t="s">
        <v>9574</v>
      </c>
      <c r="C6756" s="15" t="s">
        <v>9575</v>
      </c>
      <c r="D6756" s="15" t="s">
        <v>9576</v>
      </c>
      <c r="E6756">
        <v>275</v>
      </c>
      <c r="F6756">
        <v>429</v>
      </c>
      <c r="H6756" t="s">
        <v>768</v>
      </c>
      <c r="K6756" s="16">
        <f t="shared" si="315"/>
        <v>308</v>
      </c>
      <c r="L6756" s="16">
        <f t="shared" si="316"/>
        <v>324.21052631578948</v>
      </c>
      <c r="M6756" s="16">
        <f t="shared" si="317"/>
        <v>368.42105263157896</v>
      </c>
      <c r="N6756" t="e">
        <f>INDEX(XML!$A$2:$R$782,MATCH(C6756,XML!$D$2:$D$737,0),2)</f>
        <v>#N/A</v>
      </c>
    </row>
    <row r="6757" spans="1:14" ht="45" x14ac:dyDescent="0.2">
      <c r="A6757">
        <v>10935</v>
      </c>
      <c r="B6757" t="s">
        <v>9577</v>
      </c>
      <c r="C6757" s="15" t="s">
        <v>9578</v>
      </c>
      <c r="D6757" s="15" t="s">
        <v>9579</v>
      </c>
      <c r="E6757">
        <v>350</v>
      </c>
      <c r="F6757">
        <v>455</v>
      </c>
      <c r="I6757">
        <v>50</v>
      </c>
      <c r="K6757" s="16">
        <f t="shared" si="315"/>
        <v>392</v>
      </c>
      <c r="L6757" s="16">
        <f t="shared" si="316"/>
        <v>412.63157894736844</v>
      </c>
      <c r="M6757" s="16">
        <f t="shared" si="317"/>
        <v>468.89952153110056</v>
      </c>
      <c r="N6757" t="e">
        <f>INDEX(XML!$A$2:$R$782,MATCH(C6757,XML!$D$2:$D$737,0),2)</f>
        <v>#N/A</v>
      </c>
    </row>
    <row r="6758" spans="1:14" ht="45" x14ac:dyDescent="0.2">
      <c r="A6758">
        <v>10936</v>
      </c>
      <c r="B6758" t="s">
        <v>9580</v>
      </c>
      <c r="C6758" s="15" t="s">
        <v>9581</v>
      </c>
      <c r="D6758" s="15" t="s">
        <v>9582</v>
      </c>
      <c r="E6758">
        <v>493</v>
      </c>
      <c r="F6758">
        <v>641</v>
      </c>
      <c r="H6758" t="s">
        <v>746</v>
      </c>
      <c r="I6758">
        <v>200</v>
      </c>
      <c r="K6758" s="16">
        <f t="shared" si="315"/>
        <v>552.16</v>
      </c>
      <c r="L6758" s="16">
        <f t="shared" si="316"/>
        <v>581.22105263157891</v>
      </c>
      <c r="M6758" s="16">
        <f t="shared" si="317"/>
        <v>660.47846889952154</v>
      </c>
      <c r="N6758" t="e">
        <f>INDEX(XML!$A$2:$R$782,MATCH(C6758,XML!$D$2:$D$737,0),2)</f>
        <v>#N/A</v>
      </c>
    </row>
    <row r="6759" spans="1:14" ht="45" x14ac:dyDescent="0.2">
      <c r="A6759">
        <v>10937</v>
      </c>
      <c r="B6759" t="s">
        <v>9583</v>
      </c>
      <c r="C6759" s="15" t="s">
        <v>9584</v>
      </c>
      <c r="D6759" s="15" t="s">
        <v>9585</v>
      </c>
      <c r="E6759">
        <v>803</v>
      </c>
      <c r="F6759">
        <v>1044</v>
      </c>
      <c r="H6759" t="s">
        <v>746</v>
      </c>
      <c r="K6759" s="16">
        <f t="shared" si="315"/>
        <v>899.36</v>
      </c>
      <c r="L6759" s="16">
        <f t="shared" si="316"/>
        <v>946.69473684210527</v>
      </c>
      <c r="M6759" s="16">
        <f t="shared" si="317"/>
        <v>1075.7894736842106</v>
      </c>
      <c r="N6759" t="e">
        <f>INDEX(XML!$A$2:$R$782,MATCH(C6759,XML!$D$2:$D$737,0),2)</f>
        <v>#N/A</v>
      </c>
    </row>
    <row r="6760" spans="1:14" ht="22.5" customHeight="1" x14ac:dyDescent="0.25">
      <c r="A6760" s="184" t="s">
        <v>9586</v>
      </c>
      <c r="B6760" s="184"/>
      <c r="C6760" s="185"/>
      <c r="D6760" s="185"/>
      <c r="E6760" s="184"/>
      <c r="F6760" s="184"/>
      <c r="G6760" s="184"/>
      <c r="H6760" s="184"/>
      <c r="I6760" s="184"/>
      <c r="J6760" s="184"/>
      <c r="K6760" s="16">
        <f t="shared" si="315"/>
        <v>0</v>
      </c>
      <c r="L6760" s="16">
        <f t="shared" si="316"/>
        <v>0</v>
      </c>
      <c r="M6760" s="16">
        <f t="shared" si="317"/>
        <v>0</v>
      </c>
      <c r="N6760" t="e">
        <f>INDEX(XML!$A$2:$R$782,MATCH(C6760,XML!$D$2:$D$737,0),2)</f>
        <v>#N/A</v>
      </c>
    </row>
    <row r="6761" spans="1:14" ht="56.25" x14ac:dyDescent="0.2">
      <c r="A6761">
        <v>38570</v>
      </c>
      <c r="B6761" t="s">
        <v>9587</v>
      </c>
      <c r="C6761" s="15" t="s">
        <v>9588</v>
      </c>
      <c r="D6761" s="15" t="s">
        <v>9589</v>
      </c>
      <c r="E6761">
        <v>397</v>
      </c>
      <c r="F6761">
        <v>516</v>
      </c>
      <c r="K6761" s="16">
        <f t="shared" si="315"/>
        <v>444.64</v>
      </c>
      <c r="L6761" s="16">
        <f t="shared" si="316"/>
        <v>468.04210526315791</v>
      </c>
      <c r="M6761" s="16">
        <f t="shared" si="317"/>
        <v>531.86602870813397</v>
      </c>
      <c r="N6761" t="e">
        <f>INDEX(XML!$A$2:$R$782,MATCH(C6761,XML!$D$2:$D$737,0),2)</f>
        <v>#N/A</v>
      </c>
    </row>
    <row r="6762" spans="1:14" ht="22.5" customHeight="1" x14ac:dyDescent="0.2">
      <c r="A6762">
        <v>58747</v>
      </c>
      <c r="B6762" t="s">
        <v>15921</v>
      </c>
      <c r="C6762" s="15" t="s">
        <v>15922</v>
      </c>
      <c r="D6762" s="15" t="s">
        <v>15965</v>
      </c>
      <c r="E6762">
        <v>363</v>
      </c>
      <c r="F6762">
        <v>472</v>
      </c>
      <c r="K6762" s="16">
        <f t="shared" si="315"/>
        <v>406.56</v>
      </c>
      <c r="L6762" s="16">
        <f t="shared" si="316"/>
        <v>427.95789473684209</v>
      </c>
      <c r="M6762" s="16">
        <f t="shared" si="317"/>
        <v>486.31578947368416</v>
      </c>
      <c r="N6762" t="e">
        <f>INDEX(XML!$A$2:$R$782,MATCH(C6762,XML!$D$2:$D$737,0),2)</f>
        <v>#N/A</v>
      </c>
    </row>
    <row r="6763" spans="1:14" ht="56.25" x14ac:dyDescent="0.2">
      <c r="A6763">
        <v>10938</v>
      </c>
      <c r="B6763" t="s">
        <v>9590</v>
      </c>
      <c r="C6763" s="15" t="s">
        <v>9591</v>
      </c>
      <c r="D6763" s="15" t="s">
        <v>9592</v>
      </c>
      <c r="E6763">
        <v>630</v>
      </c>
      <c r="F6763">
        <v>819</v>
      </c>
      <c r="K6763" s="16">
        <f t="shared" si="315"/>
        <v>705.6</v>
      </c>
      <c r="L6763" s="16">
        <f t="shared" si="316"/>
        <v>742.73684210526312</v>
      </c>
      <c r="M6763" s="16">
        <f t="shared" si="317"/>
        <v>844.01913875598075</v>
      </c>
      <c r="N6763" t="e">
        <f>INDEX(XML!$A$2:$R$782,MATCH(C6763,XML!$D$2:$D$737,0),2)</f>
        <v>#N/A</v>
      </c>
    </row>
    <row r="6764" spans="1:14" ht="56.25" x14ac:dyDescent="0.2">
      <c r="A6764">
        <v>10939</v>
      </c>
      <c r="B6764" t="s">
        <v>9593</v>
      </c>
      <c r="C6764" s="15" t="s">
        <v>9594</v>
      </c>
      <c r="D6764" s="15" t="s">
        <v>9595</v>
      </c>
      <c r="E6764">
        <v>950</v>
      </c>
      <c r="F6764">
        <v>1235</v>
      </c>
      <c r="K6764" s="16">
        <f t="shared" si="315"/>
        <v>1064</v>
      </c>
      <c r="L6764" s="16">
        <f t="shared" si="316"/>
        <v>1120</v>
      </c>
      <c r="M6764" s="16">
        <f t="shared" si="317"/>
        <v>1272.7272727272727</v>
      </c>
      <c r="N6764" t="e">
        <f>INDEX(XML!$A$2:$R$782,MATCH(C6764,XML!$D$2:$D$737,0),2)</f>
        <v>#N/A</v>
      </c>
    </row>
    <row r="6765" spans="1:14" ht="56.25" x14ac:dyDescent="0.2">
      <c r="A6765">
        <v>10940</v>
      </c>
      <c r="B6765" t="s">
        <v>9596</v>
      </c>
      <c r="C6765" s="15" t="s">
        <v>9597</v>
      </c>
      <c r="D6765" s="15" t="s">
        <v>9598</v>
      </c>
      <c r="E6765">
        <v>1168</v>
      </c>
      <c r="F6765">
        <v>1518</v>
      </c>
      <c r="K6765" s="16">
        <f t="shared" si="315"/>
        <v>1308.1600000000001</v>
      </c>
      <c r="L6765" s="16">
        <f t="shared" si="316"/>
        <v>1377.0105263157895</v>
      </c>
      <c r="M6765" s="16">
        <f t="shared" si="317"/>
        <v>1564.7846889952154</v>
      </c>
      <c r="N6765" t="e">
        <f>INDEX(XML!$A$2:$R$782,MATCH(C6765,XML!$D$2:$D$737,0),2)</f>
        <v>#N/A</v>
      </c>
    </row>
    <row r="6766" spans="1:14" ht="15.75" x14ac:dyDescent="0.25">
      <c r="A6766" s="184" t="s">
        <v>9599</v>
      </c>
      <c r="B6766" s="184"/>
      <c r="C6766" s="185"/>
      <c r="D6766" s="185"/>
      <c r="E6766" s="184"/>
      <c r="F6766" s="184"/>
      <c r="G6766" s="184"/>
      <c r="H6766" s="184"/>
      <c r="I6766" s="184"/>
      <c r="J6766" s="184"/>
      <c r="K6766" s="16">
        <f t="shared" si="315"/>
        <v>0</v>
      </c>
      <c r="L6766" s="16">
        <f t="shared" si="316"/>
        <v>0</v>
      </c>
      <c r="M6766" s="16">
        <f t="shared" si="317"/>
        <v>0</v>
      </c>
      <c r="N6766" t="e">
        <f>INDEX(XML!$A$2:$R$782,MATCH(C6766,XML!$D$2:$D$737,0),2)</f>
        <v>#N/A</v>
      </c>
    </row>
    <row r="6767" spans="1:14" ht="22.5" customHeight="1" x14ac:dyDescent="0.2">
      <c r="A6767">
        <v>10791</v>
      </c>
      <c r="B6767" t="s">
        <v>9600</v>
      </c>
      <c r="C6767" s="15" t="s">
        <v>9601</v>
      </c>
      <c r="D6767" s="15" t="s">
        <v>9602</v>
      </c>
      <c r="E6767">
        <v>190</v>
      </c>
      <c r="F6767">
        <v>256</v>
      </c>
      <c r="H6767" t="s">
        <v>1175</v>
      </c>
      <c r="K6767" s="16">
        <f t="shared" si="315"/>
        <v>212.8</v>
      </c>
      <c r="L6767" s="16">
        <f t="shared" si="316"/>
        <v>224</v>
      </c>
      <c r="M6767" s="16">
        <f t="shared" si="317"/>
        <v>254.54545454545453</v>
      </c>
      <c r="N6767" t="e">
        <f>INDEX(XML!$A$2:$R$782,MATCH(C6767,XML!$D$2:$D$737,0),2)</f>
        <v>#N/A</v>
      </c>
    </row>
    <row r="6768" spans="1:14" ht="22.5" customHeight="1" x14ac:dyDescent="0.2">
      <c r="A6768">
        <v>10792</v>
      </c>
      <c r="B6768" t="s">
        <v>9603</v>
      </c>
      <c r="C6768" s="15" t="s">
        <v>9604</v>
      </c>
      <c r="D6768" s="15" t="s">
        <v>9605</v>
      </c>
      <c r="E6768">
        <v>225</v>
      </c>
      <c r="F6768">
        <v>283</v>
      </c>
      <c r="H6768" t="s">
        <v>768</v>
      </c>
      <c r="K6768" s="16">
        <f t="shared" si="315"/>
        <v>252</v>
      </c>
      <c r="L6768" s="16">
        <f t="shared" si="316"/>
        <v>265.26315789473682</v>
      </c>
      <c r="M6768" s="16">
        <f t="shared" si="317"/>
        <v>301.43540669856458</v>
      </c>
      <c r="N6768" t="e">
        <f>INDEX(XML!$A$2:$R$782,MATCH(C6768,XML!$D$2:$D$737,0),2)</f>
        <v>#N/A</v>
      </c>
    </row>
    <row r="6769" spans="1:14" ht="56.25" x14ac:dyDescent="0.2">
      <c r="A6769">
        <v>10793</v>
      </c>
      <c r="B6769" t="s">
        <v>9606</v>
      </c>
      <c r="C6769" s="15" t="s">
        <v>9607</v>
      </c>
      <c r="D6769" s="15" t="s">
        <v>9608</v>
      </c>
      <c r="E6769">
        <v>225</v>
      </c>
      <c r="F6769">
        <v>283</v>
      </c>
      <c r="K6769" s="16">
        <f t="shared" si="315"/>
        <v>252</v>
      </c>
      <c r="L6769" s="16">
        <f t="shared" si="316"/>
        <v>265.26315789473682</v>
      </c>
      <c r="M6769" s="16">
        <f t="shared" si="317"/>
        <v>301.43540669856458</v>
      </c>
      <c r="N6769" t="e">
        <f>INDEX(XML!$A$2:$R$782,MATCH(C6769,XML!$D$2:$D$737,0),2)</f>
        <v>#N/A</v>
      </c>
    </row>
    <row r="6770" spans="1:14" ht="33.75" customHeight="1" x14ac:dyDescent="0.2">
      <c r="A6770">
        <v>10794</v>
      </c>
      <c r="B6770" t="s">
        <v>9609</v>
      </c>
      <c r="C6770" s="15" t="s">
        <v>9610</v>
      </c>
      <c r="D6770" s="15" t="s">
        <v>9611</v>
      </c>
      <c r="E6770">
        <v>388</v>
      </c>
      <c r="F6770">
        <v>501</v>
      </c>
      <c r="K6770" s="16">
        <f t="shared" si="315"/>
        <v>434.56</v>
      </c>
      <c r="L6770" s="16">
        <f t="shared" si="316"/>
        <v>457.43157894736839</v>
      </c>
      <c r="M6770" s="16">
        <f t="shared" si="317"/>
        <v>519.80861244019138</v>
      </c>
      <c r="N6770" t="e">
        <f>INDEX(XML!$A$2:$R$782,MATCH(C6770,XML!$D$2:$D$737,0),2)</f>
        <v>#N/A</v>
      </c>
    </row>
    <row r="6771" spans="1:14" ht="33.75" customHeight="1" x14ac:dyDescent="0.2">
      <c r="A6771">
        <v>10795</v>
      </c>
      <c r="B6771" t="s">
        <v>9612</v>
      </c>
      <c r="C6771" s="15" t="s">
        <v>9613</v>
      </c>
      <c r="D6771" s="15" t="s">
        <v>9614</v>
      </c>
      <c r="E6771">
        <v>446</v>
      </c>
      <c r="F6771">
        <v>567</v>
      </c>
      <c r="H6771" t="s">
        <v>746</v>
      </c>
      <c r="K6771" s="16">
        <f t="shared" si="315"/>
        <v>499.52</v>
      </c>
      <c r="L6771" s="16">
        <f t="shared" si="316"/>
        <v>525.8105263157895</v>
      </c>
      <c r="M6771" s="16">
        <f t="shared" si="317"/>
        <v>597.51196172248808</v>
      </c>
      <c r="N6771" t="e">
        <f>INDEX(XML!$A$2:$R$782,MATCH(C6771,XML!$D$2:$D$737,0),2)</f>
        <v>#N/A</v>
      </c>
    </row>
    <row r="6772" spans="1:14" ht="22.5" customHeight="1" x14ac:dyDescent="0.2">
      <c r="A6772">
        <v>10796</v>
      </c>
      <c r="B6772" t="s">
        <v>9615</v>
      </c>
      <c r="C6772" s="15" t="s">
        <v>9616</v>
      </c>
      <c r="D6772" s="15" t="s">
        <v>9617</v>
      </c>
      <c r="E6772">
        <v>598</v>
      </c>
      <c r="F6772">
        <v>767</v>
      </c>
      <c r="H6772" t="s">
        <v>746</v>
      </c>
      <c r="K6772" s="16">
        <f t="shared" si="315"/>
        <v>669.76</v>
      </c>
      <c r="L6772" s="16">
        <f t="shared" si="316"/>
        <v>705.01052631578943</v>
      </c>
      <c r="M6772" s="16">
        <f t="shared" si="317"/>
        <v>801.14832535885171</v>
      </c>
      <c r="N6772" t="e">
        <f>INDEX(XML!$A$2:$R$782,MATCH(C6772,XML!$D$2:$D$737,0),2)</f>
        <v>#N/A</v>
      </c>
    </row>
    <row r="6773" spans="1:14" ht="22.5" customHeight="1" x14ac:dyDescent="0.2">
      <c r="A6773">
        <v>10797</v>
      </c>
      <c r="B6773" t="s">
        <v>9618</v>
      </c>
      <c r="C6773" s="15" t="s">
        <v>9619</v>
      </c>
      <c r="D6773" s="15" t="s">
        <v>9620</v>
      </c>
      <c r="E6773">
        <v>733</v>
      </c>
      <c r="F6773">
        <v>944</v>
      </c>
      <c r="H6773" t="s">
        <v>746</v>
      </c>
      <c r="K6773" s="16">
        <f t="shared" si="315"/>
        <v>820.96</v>
      </c>
      <c r="L6773" s="16">
        <f t="shared" si="316"/>
        <v>864.16842105263163</v>
      </c>
      <c r="M6773" s="16">
        <f t="shared" si="317"/>
        <v>982.00956937799049</v>
      </c>
      <c r="N6773" t="e">
        <f>INDEX(XML!$A$2:$R$782,MATCH(C6773,XML!$D$2:$D$737,0),2)</f>
        <v>#N/A</v>
      </c>
    </row>
    <row r="6774" spans="1:14" ht="22.5" customHeight="1" x14ac:dyDescent="0.2">
      <c r="A6774">
        <v>10798</v>
      </c>
      <c r="B6774" t="s">
        <v>9621</v>
      </c>
      <c r="C6774" s="15" t="s">
        <v>9622</v>
      </c>
      <c r="D6774" s="15" t="s">
        <v>9623</v>
      </c>
      <c r="E6774">
        <v>848</v>
      </c>
      <c r="F6774">
        <v>1080</v>
      </c>
      <c r="H6774" t="s">
        <v>746</v>
      </c>
      <c r="K6774" s="16">
        <f t="shared" si="315"/>
        <v>949.76</v>
      </c>
      <c r="L6774" s="16">
        <f t="shared" si="316"/>
        <v>999.74736842105267</v>
      </c>
      <c r="M6774" s="16">
        <f t="shared" si="317"/>
        <v>1136.0765550239234</v>
      </c>
      <c r="N6774" t="e">
        <f>INDEX(XML!$A$2:$R$782,MATCH(C6774,XML!$D$2:$D$737,0),2)</f>
        <v>#N/A</v>
      </c>
    </row>
    <row r="6775" spans="1:14" ht="22.5" customHeight="1" x14ac:dyDescent="0.2">
      <c r="A6775">
        <v>10799</v>
      </c>
      <c r="B6775" t="s">
        <v>9624</v>
      </c>
      <c r="C6775" s="15" t="s">
        <v>9625</v>
      </c>
      <c r="D6775" s="15" t="s">
        <v>9626</v>
      </c>
      <c r="E6775">
        <v>1348</v>
      </c>
      <c r="F6775">
        <v>1737</v>
      </c>
      <c r="H6775" t="s">
        <v>746</v>
      </c>
      <c r="K6775" s="16">
        <f t="shared" si="315"/>
        <v>1509.76</v>
      </c>
      <c r="L6775" s="16">
        <f t="shared" si="316"/>
        <v>1589.2210526315789</v>
      </c>
      <c r="M6775" s="16">
        <f t="shared" si="317"/>
        <v>1805.9330143540669</v>
      </c>
      <c r="N6775" t="e">
        <f>INDEX(XML!$A$2:$R$782,MATCH(C6775,XML!$D$2:$D$737,0),2)</f>
        <v>#N/A</v>
      </c>
    </row>
    <row r="6776" spans="1:14" ht="22.5" customHeight="1" x14ac:dyDescent="0.2">
      <c r="A6776">
        <v>10800</v>
      </c>
      <c r="B6776" t="s">
        <v>9630</v>
      </c>
      <c r="C6776" s="15" t="s">
        <v>9631</v>
      </c>
      <c r="D6776" s="15" t="s">
        <v>9632</v>
      </c>
      <c r="E6776">
        <v>1748</v>
      </c>
      <c r="F6776">
        <v>2220</v>
      </c>
      <c r="K6776" s="16">
        <f t="shared" si="315"/>
        <v>1957.76</v>
      </c>
      <c r="L6776" s="16">
        <f t="shared" si="316"/>
        <v>2060.8000000000002</v>
      </c>
      <c r="M6776" s="16">
        <f t="shared" si="317"/>
        <v>2341.818181818182</v>
      </c>
      <c r="N6776" t="e">
        <f>INDEX(XML!$A$2:$R$782,MATCH(C6776,XML!$D$2:$D$737,0),2)</f>
        <v>#N/A</v>
      </c>
    </row>
    <row r="6777" spans="1:14" ht="33.75" customHeight="1" x14ac:dyDescent="0.2">
      <c r="A6777">
        <v>10801</v>
      </c>
      <c r="B6777" t="s">
        <v>9633</v>
      </c>
      <c r="C6777" s="15" t="s">
        <v>9634</v>
      </c>
      <c r="D6777" s="15" t="s">
        <v>9635</v>
      </c>
      <c r="E6777">
        <v>2013</v>
      </c>
      <c r="F6777">
        <v>2558</v>
      </c>
      <c r="K6777" s="16">
        <f t="shared" si="315"/>
        <v>2254.56</v>
      </c>
      <c r="L6777" s="16">
        <f t="shared" si="316"/>
        <v>2373.2210526315789</v>
      </c>
      <c r="M6777" s="16">
        <f t="shared" si="317"/>
        <v>2696.8421052631579</v>
      </c>
      <c r="N6777" t="e">
        <f>INDEX(XML!$A$2:$R$782,MATCH(C6777,XML!$D$2:$D$737,0),2)</f>
        <v>#N/A</v>
      </c>
    </row>
    <row r="6778" spans="1:14" ht="33.75" customHeight="1" x14ac:dyDescent="0.2">
      <c r="A6778">
        <v>10802</v>
      </c>
      <c r="B6778" t="s">
        <v>9636</v>
      </c>
      <c r="C6778" s="15" t="s">
        <v>9637</v>
      </c>
      <c r="D6778" s="15" t="s">
        <v>9638</v>
      </c>
      <c r="E6778">
        <v>2763</v>
      </c>
      <c r="F6778">
        <v>3509</v>
      </c>
      <c r="H6778" t="s">
        <v>746</v>
      </c>
      <c r="K6778" s="16">
        <f t="shared" si="315"/>
        <v>3094.56</v>
      </c>
      <c r="L6778" s="16">
        <f t="shared" si="316"/>
        <v>3257.4315789473685</v>
      </c>
      <c r="M6778" s="16">
        <f t="shared" si="317"/>
        <v>3701.6267942583731</v>
      </c>
      <c r="N6778" t="e">
        <f>INDEX(XML!$A$2:$R$782,MATCH(C6778,XML!$D$2:$D$737,0),2)</f>
        <v>#N/A</v>
      </c>
    </row>
    <row r="6779" spans="1:14" ht="56.25" x14ac:dyDescent="0.2">
      <c r="A6779">
        <v>10804</v>
      </c>
      <c r="B6779" t="s">
        <v>9639</v>
      </c>
      <c r="C6779" s="15" t="s">
        <v>9640</v>
      </c>
      <c r="D6779" s="15" t="s">
        <v>9641</v>
      </c>
      <c r="E6779">
        <v>2942</v>
      </c>
      <c r="F6779">
        <v>3731</v>
      </c>
      <c r="K6779" s="16">
        <f t="shared" si="315"/>
        <v>3295.04</v>
      </c>
      <c r="L6779" s="16">
        <f t="shared" si="316"/>
        <v>3468.4631578947369</v>
      </c>
      <c r="M6779" s="16">
        <f t="shared" si="317"/>
        <v>3941.4354066985647</v>
      </c>
      <c r="N6779" t="e">
        <f>INDEX(XML!$A$2:$R$782,MATCH(C6779,XML!$D$2:$D$737,0),2)</f>
        <v>#N/A</v>
      </c>
    </row>
    <row r="6780" spans="1:14" ht="22.5" customHeight="1" x14ac:dyDescent="0.2">
      <c r="A6780">
        <v>10885</v>
      </c>
      <c r="B6780" t="s">
        <v>9627</v>
      </c>
      <c r="C6780" s="15" t="s">
        <v>9628</v>
      </c>
      <c r="D6780" s="15" t="s">
        <v>9629</v>
      </c>
      <c r="E6780">
        <v>1800</v>
      </c>
      <c r="F6780">
        <v>2340</v>
      </c>
      <c r="I6780">
        <v>6</v>
      </c>
      <c r="K6780" s="16">
        <f t="shared" si="315"/>
        <v>2016</v>
      </c>
      <c r="L6780" s="16">
        <f t="shared" si="316"/>
        <v>2122.1052631578946</v>
      </c>
      <c r="M6780" s="16">
        <f t="shared" si="317"/>
        <v>2411.4832535885166</v>
      </c>
      <c r="N6780" t="e">
        <f>INDEX(XML!$A$2:$R$782,MATCH(C6780,XML!$D$2:$D$737,0),2)</f>
        <v>#N/A</v>
      </c>
    </row>
    <row r="6781" spans="1:14" ht="56.25" x14ac:dyDescent="0.2">
      <c r="A6781">
        <v>45724</v>
      </c>
      <c r="B6781" t="s">
        <v>9642</v>
      </c>
      <c r="C6781" s="15" t="s">
        <v>9643</v>
      </c>
      <c r="D6781" s="15" t="s">
        <v>9644</v>
      </c>
      <c r="E6781">
        <v>6456</v>
      </c>
      <c r="F6781">
        <v>7748</v>
      </c>
      <c r="H6781" t="s">
        <v>746</v>
      </c>
      <c r="K6781" s="16">
        <f t="shared" si="315"/>
        <v>7230.72</v>
      </c>
      <c r="L6781" s="16">
        <f t="shared" si="316"/>
        <v>7611.2842105263162</v>
      </c>
      <c r="M6781" s="16">
        <f t="shared" si="317"/>
        <v>8649.1866028708137</v>
      </c>
      <c r="N6781" t="e">
        <f>INDEX(XML!$A$2:$R$782,MATCH(C6781,XML!$D$2:$D$737,0),2)</f>
        <v>#N/A</v>
      </c>
    </row>
    <row r="6782" spans="1:14" ht="33.75" customHeight="1" x14ac:dyDescent="0.2">
      <c r="A6782">
        <v>82330</v>
      </c>
      <c r="B6782">
        <v>638030</v>
      </c>
      <c r="C6782" s="15" t="s">
        <v>43261</v>
      </c>
      <c r="D6782" s="15" t="s">
        <v>43262</v>
      </c>
      <c r="E6782">
        <v>3100</v>
      </c>
      <c r="F6782">
        <v>3720</v>
      </c>
      <c r="K6782" s="16">
        <f t="shared" si="315"/>
        <v>3472</v>
      </c>
      <c r="L6782" s="16">
        <f t="shared" si="316"/>
        <v>3654.7368421052633</v>
      </c>
      <c r="M6782" s="16">
        <f t="shared" si="317"/>
        <v>4153.1100478468907</v>
      </c>
      <c r="N6782" t="e">
        <f>INDEX(XML!$A$2:$R$782,MATCH(C6782,XML!$D$2:$D$737,0),2)</f>
        <v>#N/A</v>
      </c>
    </row>
    <row r="6783" spans="1:14" ht="33.75" customHeight="1" x14ac:dyDescent="0.2">
      <c r="A6783">
        <v>47707</v>
      </c>
      <c r="B6783" t="s">
        <v>9645</v>
      </c>
      <c r="C6783" s="15" t="s">
        <v>45682</v>
      </c>
      <c r="D6783" s="15" t="s">
        <v>48269</v>
      </c>
      <c r="E6783">
        <v>4284</v>
      </c>
      <c r="F6783">
        <v>5141</v>
      </c>
      <c r="H6783">
        <v>40</v>
      </c>
      <c r="K6783" s="16">
        <f t="shared" si="315"/>
        <v>4798.08</v>
      </c>
      <c r="L6783" s="16">
        <f t="shared" si="316"/>
        <v>5050.6105263157897</v>
      </c>
      <c r="M6783" s="16">
        <f t="shared" si="317"/>
        <v>5739.3301435406702</v>
      </c>
      <c r="N6783" t="e">
        <f>INDEX(XML!$A$2:$R$782,MATCH(C6783,XML!$D$2:$D$737,0),2)</f>
        <v>#N/A</v>
      </c>
    </row>
    <row r="6784" spans="1:14" ht="22.5" customHeight="1" x14ac:dyDescent="0.2">
      <c r="A6784">
        <v>63635</v>
      </c>
      <c r="B6784" t="s">
        <v>20920</v>
      </c>
      <c r="C6784" s="15" t="s">
        <v>20921</v>
      </c>
      <c r="D6784" s="15" t="s">
        <v>20922</v>
      </c>
      <c r="E6784">
        <v>5736</v>
      </c>
      <c r="F6784">
        <v>6884</v>
      </c>
      <c r="H6784" t="s">
        <v>746</v>
      </c>
      <c r="K6784" s="16">
        <f t="shared" si="315"/>
        <v>6424.32</v>
      </c>
      <c r="L6784" s="16">
        <f t="shared" si="316"/>
        <v>6762.4421052631578</v>
      </c>
      <c r="M6784" s="16">
        <f t="shared" si="317"/>
        <v>7684.5933014354059</v>
      </c>
      <c r="N6784" t="e">
        <f>INDEX(XML!$A$2:$R$782,MATCH(C6784,XML!$D$2:$D$737,0),2)</f>
        <v>#N/A</v>
      </c>
    </row>
    <row r="6785" spans="1:14" ht="56.25" x14ac:dyDescent="0.2">
      <c r="A6785">
        <v>64953</v>
      </c>
      <c r="B6785" t="s">
        <v>22659</v>
      </c>
      <c r="C6785" s="15" t="s">
        <v>23274</v>
      </c>
      <c r="D6785" s="15" t="s">
        <v>44828</v>
      </c>
      <c r="E6785">
        <v>545</v>
      </c>
      <c r="F6785">
        <v>707</v>
      </c>
      <c r="H6785" t="s">
        <v>747</v>
      </c>
      <c r="K6785" s="16">
        <f t="shared" si="315"/>
        <v>610.4</v>
      </c>
      <c r="L6785" s="16">
        <f t="shared" si="316"/>
        <v>642.52631578947364</v>
      </c>
      <c r="M6785" s="16">
        <f t="shared" si="317"/>
        <v>730.14354066985641</v>
      </c>
      <c r="N6785" t="e">
        <f>INDEX(XML!$A$2:$R$782,MATCH(C6785,XML!$D$2:$D$737,0),2)</f>
        <v>#N/A</v>
      </c>
    </row>
    <row r="6786" spans="1:14" ht="56.25" x14ac:dyDescent="0.2">
      <c r="A6786">
        <v>83358</v>
      </c>
      <c r="B6786" t="s">
        <v>45683</v>
      </c>
      <c r="C6786" s="15" t="s">
        <v>47022</v>
      </c>
      <c r="D6786" s="15" t="s">
        <v>45684</v>
      </c>
      <c r="E6786">
        <v>368</v>
      </c>
      <c r="F6786">
        <v>480</v>
      </c>
      <c r="H6786">
        <v>54</v>
      </c>
      <c r="K6786" s="16">
        <f t="shared" si="315"/>
        <v>412.15999999999997</v>
      </c>
      <c r="L6786" s="16">
        <f t="shared" si="316"/>
        <v>433.85263157894735</v>
      </c>
      <c r="M6786" s="16">
        <f t="shared" si="317"/>
        <v>493.01435406698562</v>
      </c>
      <c r="N6786" t="e">
        <f>INDEX(XML!$A$2:$R$782,MATCH(C6786,XML!$D$2:$D$737,0),2)</f>
        <v>#N/A</v>
      </c>
    </row>
    <row r="6787" spans="1:14" ht="33.75" customHeight="1" x14ac:dyDescent="0.2">
      <c r="A6787">
        <v>64954</v>
      </c>
      <c r="B6787" t="s">
        <v>22660</v>
      </c>
      <c r="C6787" s="15" t="s">
        <v>30021</v>
      </c>
      <c r="D6787" s="15" t="s">
        <v>44829</v>
      </c>
      <c r="E6787">
        <v>954</v>
      </c>
      <c r="F6787">
        <v>1239</v>
      </c>
      <c r="H6787" t="s">
        <v>746</v>
      </c>
      <c r="K6787" s="16">
        <f t="shared" si="315"/>
        <v>1068.48</v>
      </c>
      <c r="L6787" s="16">
        <f t="shared" si="316"/>
        <v>1124.7157894736843</v>
      </c>
      <c r="M6787" s="16">
        <f t="shared" si="317"/>
        <v>1278.086124401914</v>
      </c>
      <c r="N6787" t="e">
        <f>INDEX(XML!$A$2:$R$782,MATCH(C6787,XML!$D$2:$D$737,0),2)</f>
        <v>#N/A</v>
      </c>
    </row>
    <row r="6788" spans="1:14" ht="33.75" customHeight="1" x14ac:dyDescent="0.2">
      <c r="A6788">
        <v>64955</v>
      </c>
      <c r="B6788" t="s">
        <v>22661</v>
      </c>
      <c r="C6788" s="15" t="s">
        <v>23275</v>
      </c>
      <c r="D6788" s="15" t="s">
        <v>44830</v>
      </c>
      <c r="E6788">
        <v>634</v>
      </c>
      <c r="F6788">
        <v>822</v>
      </c>
      <c r="H6788" t="s">
        <v>1062</v>
      </c>
      <c r="K6788" s="16">
        <f t="shared" si="315"/>
        <v>710.08</v>
      </c>
      <c r="L6788" s="16">
        <f t="shared" si="316"/>
        <v>747.45263157894738</v>
      </c>
      <c r="M6788" s="16">
        <f t="shared" si="317"/>
        <v>849.37799043062194</v>
      </c>
      <c r="N6788" t="e">
        <f>INDEX(XML!$A$2:$R$782,MATCH(C6788,XML!$D$2:$D$737,0),2)</f>
        <v>#N/A</v>
      </c>
    </row>
    <row r="6789" spans="1:14" ht="33.75" customHeight="1" x14ac:dyDescent="0.2">
      <c r="A6789">
        <v>64984</v>
      </c>
      <c r="B6789" t="s">
        <v>22662</v>
      </c>
      <c r="C6789" s="15" t="s">
        <v>22663</v>
      </c>
      <c r="D6789" s="15" t="s">
        <v>45286</v>
      </c>
      <c r="E6789">
        <v>2332</v>
      </c>
      <c r="F6789">
        <v>3029</v>
      </c>
      <c r="H6789" t="s">
        <v>746</v>
      </c>
      <c r="K6789" s="16">
        <f t="shared" ref="K6789:K6852" si="318">IF(E6789&gt;49999,E6789+E6789*0.07,IF(E6789&lt;=49999,E6789+E6789*0.12))</f>
        <v>2611.84</v>
      </c>
      <c r="L6789" s="16">
        <f t="shared" ref="L6789:L6852" si="319">K6789*100/95</f>
        <v>2749.3052631578948</v>
      </c>
      <c r="M6789" s="16">
        <f t="shared" ref="M6789:M6852" si="320">IF(COUNTIF(C6789,"*Dahua*"),F6789-10,L6789*100/88)</f>
        <v>3124.2105263157896</v>
      </c>
      <c r="N6789" t="e">
        <f>INDEX(XML!$A$2:$R$782,MATCH(C6789,XML!$D$2:$D$737,0),2)</f>
        <v>#N/A</v>
      </c>
    </row>
    <row r="6790" spans="1:14" ht="33.75" customHeight="1" x14ac:dyDescent="0.2">
      <c r="A6790">
        <v>64985</v>
      </c>
      <c r="B6790" t="s">
        <v>22664</v>
      </c>
      <c r="C6790" s="15" t="s">
        <v>22665</v>
      </c>
      <c r="D6790" s="15" t="s">
        <v>45287</v>
      </c>
      <c r="E6790">
        <v>3778</v>
      </c>
      <c r="F6790">
        <v>5048</v>
      </c>
      <c r="H6790" t="s">
        <v>746</v>
      </c>
      <c r="K6790" s="16">
        <f t="shared" si="318"/>
        <v>4231.3599999999997</v>
      </c>
      <c r="L6790" s="16">
        <f t="shared" si="319"/>
        <v>4454.0631578947359</v>
      </c>
      <c r="M6790" s="16">
        <f t="shared" si="320"/>
        <v>5061.4354066985634</v>
      </c>
      <c r="N6790" t="e">
        <f>INDEX(XML!$A$2:$R$782,MATCH(C6790,XML!$D$2:$D$737,0),2)</f>
        <v>#N/A</v>
      </c>
    </row>
    <row r="6791" spans="1:14" ht="33.75" customHeight="1" x14ac:dyDescent="0.2">
      <c r="A6791">
        <v>83360</v>
      </c>
      <c r="B6791" t="s">
        <v>45685</v>
      </c>
      <c r="C6791" s="15" t="s">
        <v>45686</v>
      </c>
      <c r="D6791" s="15" t="s">
        <v>45687</v>
      </c>
      <c r="E6791">
        <v>2739</v>
      </c>
      <c r="F6791">
        <v>3558</v>
      </c>
      <c r="H6791" t="s">
        <v>746</v>
      </c>
      <c r="K6791" s="16">
        <f t="shared" si="318"/>
        <v>3067.68</v>
      </c>
      <c r="L6791" s="16">
        <f t="shared" si="319"/>
        <v>3229.136842105263</v>
      </c>
      <c r="M6791" s="16">
        <f t="shared" si="320"/>
        <v>3669.4736842105262</v>
      </c>
      <c r="N6791" t="e">
        <f>INDEX(XML!$A$2:$R$782,MATCH(C6791,XML!$D$2:$D$737,0),2)</f>
        <v>#N/A</v>
      </c>
    </row>
    <row r="6792" spans="1:14" ht="33.75" customHeight="1" x14ac:dyDescent="0.2">
      <c r="A6792">
        <v>64994</v>
      </c>
      <c r="B6792" t="s">
        <v>22740</v>
      </c>
      <c r="C6792" s="15" t="s">
        <v>23276</v>
      </c>
      <c r="D6792" s="15" t="s">
        <v>45610</v>
      </c>
      <c r="E6792">
        <v>2446</v>
      </c>
      <c r="F6792">
        <v>3175</v>
      </c>
      <c r="K6792" s="16">
        <f t="shared" si="318"/>
        <v>2739.52</v>
      </c>
      <c r="L6792" s="16">
        <f t="shared" si="319"/>
        <v>2883.7052631578949</v>
      </c>
      <c r="M6792" s="16">
        <f t="shared" si="320"/>
        <v>3276.9377990430626</v>
      </c>
      <c r="N6792" t="e">
        <f>INDEX(XML!$A$2:$R$782,MATCH(C6792,XML!$D$2:$D$737,0),2)</f>
        <v>#N/A</v>
      </c>
    </row>
    <row r="6793" spans="1:14" ht="67.5" x14ac:dyDescent="0.2">
      <c r="A6793">
        <v>64995</v>
      </c>
      <c r="B6793" t="s">
        <v>22741</v>
      </c>
      <c r="C6793" s="15" t="s">
        <v>23277</v>
      </c>
      <c r="D6793" s="15" t="s">
        <v>45814</v>
      </c>
      <c r="E6793">
        <v>3380</v>
      </c>
      <c r="F6793">
        <v>4388</v>
      </c>
      <c r="K6793" s="16">
        <f t="shared" si="318"/>
        <v>3785.6</v>
      </c>
      <c r="L6793" s="16">
        <f t="shared" si="319"/>
        <v>3984.8421052631579</v>
      </c>
      <c r="M6793" s="16">
        <f t="shared" si="320"/>
        <v>4528.2296650717699</v>
      </c>
      <c r="N6793" t="e">
        <f>INDEX(XML!$A$2:$R$782,MATCH(C6793,XML!$D$2:$D$737,0),2)</f>
        <v>#N/A</v>
      </c>
    </row>
    <row r="6794" spans="1:14" ht="33.75" customHeight="1" x14ac:dyDescent="0.2">
      <c r="A6794">
        <v>66021</v>
      </c>
      <c r="B6794" t="s">
        <v>23824</v>
      </c>
      <c r="C6794" s="15" t="s">
        <v>45688</v>
      </c>
      <c r="D6794" s="15" t="s">
        <v>45689</v>
      </c>
      <c r="E6794">
        <v>4728</v>
      </c>
      <c r="F6794">
        <v>6140</v>
      </c>
      <c r="H6794" t="s">
        <v>746</v>
      </c>
      <c r="K6794" s="16">
        <f t="shared" si="318"/>
        <v>5295.36</v>
      </c>
      <c r="L6794" s="16">
        <f t="shared" si="319"/>
        <v>5574.0631578947368</v>
      </c>
      <c r="M6794" s="16">
        <f t="shared" si="320"/>
        <v>6334.1626794258373</v>
      </c>
      <c r="N6794" t="e">
        <f>INDEX(XML!$A$2:$R$782,MATCH(C6794,XML!$D$2:$D$737,0),2)</f>
        <v>#N/A</v>
      </c>
    </row>
    <row r="6795" spans="1:14" ht="33.75" customHeight="1" x14ac:dyDescent="0.2">
      <c r="A6795">
        <v>69012</v>
      </c>
      <c r="B6795" t="s">
        <v>26856</v>
      </c>
      <c r="C6795" s="15" t="s">
        <v>26857</v>
      </c>
      <c r="D6795" s="15" t="s">
        <v>45611</v>
      </c>
      <c r="E6795">
        <v>2903</v>
      </c>
      <c r="F6795">
        <v>3770</v>
      </c>
      <c r="K6795" s="16">
        <f t="shared" si="318"/>
        <v>3251.36</v>
      </c>
      <c r="L6795" s="16">
        <f t="shared" si="319"/>
        <v>3422.4842105263156</v>
      </c>
      <c r="M6795" s="16">
        <f t="shared" si="320"/>
        <v>3889.1866028708132</v>
      </c>
      <c r="N6795" t="e">
        <f>INDEX(XML!$A$2:$R$782,MATCH(C6795,XML!$D$2:$D$737,0),2)</f>
        <v>#N/A</v>
      </c>
    </row>
    <row r="6796" spans="1:14" ht="22.5" customHeight="1" x14ac:dyDescent="0.2">
      <c r="A6796">
        <v>69821</v>
      </c>
      <c r="B6796">
        <v>638020</v>
      </c>
      <c r="C6796" s="15" t="s">
        <v>26238</v>
      </c>
      <c r="D6796" s="15" t="s">
        <v>32378</v>
      </c>
      <c r="E6796">
        <v>2765</v>
      </c>
      <c r="F6796">
        <v>3318</v>
      </c>
      <c r="K6796" s="16">
        <f t="shared" si="318"/>
        <v>3096.8</v>
      </c>
      <c r="L6796" s="16">
        <f t="shared" si="319"/>
        <v>3259.7894736842104</v>
      </c>
      <c r="M6796" s="16">
        <f t="shared" si="320"/>
        <v>3704.3062200956938</v>
      </c>
      <c r="N6796" t="e">
        <f>INDEX(XML!$A$2:$R$782,MATCH(C6796,XML!$D$2:$D$737,0),2)</f>
        <v>#N/A</v>
      </c>
    </row>
    <row r="6797" spans="1:14" ht="22.5" customHeight="1" x14ac:dyDescent="0.2">
      <c r="A6797">
        <v>69822</v>
      </c>
      <c r="B6797">
        <v>638038</v>
      </c>
      <c r="C6797" s="15" t="s">
        <v>26239</v>
      </c>
      <c r="D6797" s="15" t="s">
        <v>29097</v>
      </c>
      <c r="E6797">
        <v>3099</v>
      </c>
      <c r="F6797">
        <v>3719</v>
      </c>
      <c r="K6797" s="16">
        <f t="shared" si="318"/>
        <v>3470.88</v>
      </c>
      <c r="L6797" s="16">
        <f t="shared" si="319"/>
        <v>3653.5578947368422</v>
      </c>
      <c r="M6797" s="16">
        <f t="shared" si="320"/>
        <v>4151.7703349282301</v>
      </c>
      <c r="N6797" t="e">
        <f>INDEX(XML!$A$2:$R$782,MATCH(C6797,XML!$D$2:$D$737,0),2)</f>
        <v>#N/A</v>
      </c>
    </row>
    <row r="6798" spans="1:14" ht="56.25" x14ac:dyDescent="0.2">
      <c r="A6798">
        <v>70998</v>
      </c>
      <c r="B6798" t="s">
        <v>27769</v>
      </c>
      <c r="C6798" s="15" t="s">
        <v>27770</v>
      </c>
      <c r="D6798" s="15" t="s">
        <v>48270</v>
      </c>
      <c r="E6798">
        <v>6446</v>
      </c>
      <c r="F6798">
        <v>7736</v>
      </c>
      <c r="H6798">
        <v>4</v>
      </c>
      <c r="K6798" s="16">
        <f t="shared" si="318"/>
        <v>7219.52</v>
      </c>
      <c r="L6798" s="16">
        <f t="shared" si="319"/>
        <v>7599.4947368421053</v>
      </c>
      <c r="M6798" s="16">
        <f t="shared" si="320"/>
        <v>8635.7894736842118</v>
      </c>
      <c r="N6798" t="e">
        <f>INDEX(XML!$A$2:$R$782,MATCH(C6798,XML!$D$2:$D$737,0),2)</f>
        <v>#N/A</v>
      </c>
    </row>
    <row r="6799" spans="1:14" ht="56.25" x14ac:dyDescent="0.2">
      <c r="A6799">
        <v>78397</v>
      </c>
      <c r="B6799" t="s">
        <v>40806</v>
      </c>
      <c r="C6799" s="15" t="s">
        <v>40807</v>
      </c>
      <c r="D6799" s="15" t="s">
        <v>40808</v>
      </c>
      <c r="E6799">
        <v>2468</v>
      </c>
      <c r="F6799">
        <v>2962</v>
      </c>
      <c r="H6799">
        <v>10</v>
      </c>
      <c r="K6799" s="16">
        <f t="shared" si="318"/>
        <v>2764.16</v>
      </c>
      <c r="L6799" s="16">
        <f t="shared" si="319"/>
        <v>2909.6421052631581</v>
      </c>
      <c r="M6799" s="16">
        <f t="shared" si="320"/>
        <v>3306.4114832535884</v>
      </c>
      <c r="N6799" t="e">
        <f>INDEX(XML!$A$2:$R$782,MATCH(C6799,XML!$D$2:$D$737,0),2)</f>
        <v>#N/A</v>
      </c>
    </row>
    <row r="6800" spans="1:14" ht="33.75" x14ac:dyDescent="0.2">
      <c r="A6800">
        <v>71002</v>
      </c>
      <c r="B6800">
        <v>638150</v>
      </c>
      <c r="C6800" s="15" t="s">
        <v>27768</v>
      </c>
      <c r="D6800" s="15" t="s">
        <v>44629</v>
      </c>
      <c r="E6800">
        <v>628</v>
      </c>
      <c r="F6800">
        <v>754</v>
      </c>
      <c r="H6800">
        <v>4</v>
      </c>
      <c r="K6800" s="16">
        <f t="shared" si="318"/>
        <v>703.36</v>
      </c>
      <c r="L6800" s="16">
        <f t="shared" si="319"/>
        <v>740.37894736842111</v>
      </c>
      <c r="M6800" s="16">
        <f t="shared" si="320"/>
        <v>841.33971291866033</v>
      </c>
      <c r="N6800" t="e">
        <f>INDEX(XML!$A$2:$R$782,MATCH(C6800,XML!$D$2:$D$737,0),2)</f>
        <v>#N/A</v>
      </c>
    </row>
    <row r="6801" spans="1:14" ht="56.25" x14ac:dyDescent="0.2">
      <c r="A6801">
        <v>72461</v>
      </c>
      <c r="B6801" t="s">
        <v>29259</v>
      </c>
      <c r="C6801" s="15" t="s">
        <v>29260</v>
      </c>
      <c r="D6801" s="15" t="s">
        <v>29261</v>
      </c>
      <c r="E6801">
        <v>2681</v>
      </c>
      <c r="F6801">
        <v>3218</v>
      </c>
      <c r="K6801" s="16">
        <f t="shared" si="318"/>
        <v>3002.72</v>
      </c>
      <c r="L6801" s="16">
        <f t="shared" si="319"/>
        <v>3160.757894736842</v>
      </c>
      <c r="M6801" s="16">
        <f t="shared" si="320"/>
        <v>3591.7703349282297</v>
      </c>
      <c r="N6801" t="e">
        <f>INDEX(XML!$A$2:$R$782,MATCH(C6801,XML!$D$2:$D$737,0),2)</f>
        <v>#N/A</v>
      </c>
    </row>
    <row r="6802" spans="1:14" ht="33.75" x14ac:dyDescent="0.2">
      <c r="A6802">
        <v>83100</v>
      </c>
      <c r="B6802">
        <v>638150</v>
      </c>
      <c r="C6802" s="15" t="s">
        <v>46172</v>
      </c>
      <c r="D6802" s="15" t="s">
        <v>46173</v>
      </c>
      <c r="E6802">
        <v>754</v>
      </c>
      <c r="F6802">
        <v>1131</v>
      </c>
      <c r="K6802" s="16">
        <f t="shared" si="318"/>
        <v>844.48</v>
      </c>
      <c r="L6802" s="16">
        <f t="shared" si="319"/>
        <v>888.92631578947373</v>
      </c>
      <c r="M6802" s="16">
        <f t="shared" si="320"/>
        <v>1010.1435406698565</v>
      </c>
      <c r="N6802" t="e">
        <f>INDEX(XML!$A$2:$R$782,MATCH(C6802,XML!$D$2:$D$737,0),2)</f>
        <v>#N/A</v>
      </c>
    </row>
    <row r="6803" spans="1:14" ht="15.75" x14ac:dyDescent="0.25">
      <c r="A6803" s="184" t="s">
        <v>9646</v>
      </c>
      <c r="B6803" s="184"/>
      <c r="C6803" s="185"/>
      <c r="D6803" s="185"/>
      <c r="E6803" s="184"/>
      <c r="F6803" s="184"/>
      <c r="G6803" s="184"/>
      <c r="H6803" s="184"/>
      <c r="I6803" s="184"/>
      <c r="J6803" s="184"/>
      <c r="K6803" s="16">
        <f t="shared" si="318"/>
        <v>0</v>
      </c>
      <c r="L6803" s="16">
        <f t="shared" si="319"/>
        <v>0</v>
      </c>
      <c r="M6803" s="16">
        <f t="shared" si="320"/>
        <v>0</v>
      </c>
      <c r="N6803" t="e">
        <f>INDEX(XML!$A$2:$R$782,MATCH(C6803,XML!$D$2:$D$737,0),2)</f>
        <v>#N/A</v>
      </c>
    </row>
    <row r="6804" spans="1:14" ht="45" x14ac:dyDescent="0.2">
      <c r="A6804">
        <v>76581</v>
      </c>
      <c r="B6804" t="s">
        <v>37083</v>
      </c>
      <c r="C6804" s="15" t="s">
        <v>37084</v>
      </c>
      <c r="D6804" s="15" t="s">
        <v>37085</v>
      </c>
      <c r="E6804">
        <v>1300</v>
      </c>
      <c r="F6804">
        <v>1856</v>
      </c>
      <c r="H6804" t="s">
        <v>1163</v>
      </c>
      <c r="K6804" s="16">
        <f t="shared" si="318"/>
        <v>1456</v>
      </c>
      <c r="L6804" s="16">
        <f t="shared" si="319"/>
        <v>1532.6315789473683</v>
      </c>
      <c r="M6804" s="16">
        <f t="shared" si="320"/>
        <v>1741.6267942583729</v>
      </c>
      <c r="N6804" t="e">
        <f>INDEX(XML!$A$2:$R$782,MATCH(C6804,XML!$D$2:$D$737,0),2)</f>
        <v>#N/A</v>
      </c>
    </row>
    <row r="6805" spans="1:14" ht="33.75" customHeight="1" x14ac:dyDescent="0.2">
      <c r="A6805">
        <v>76582</v>
      </c>
      <c r="B6805" t="s">
        <v>37086</v>
      </c>
      <c r="C6805" s="15" t="s">
        <v>37087</v>
      </c>
      <c r="D6805" s="15" t="s">
        <v>37088</v>
      </c>
      <c r="E6805">
        <v>1622</v>
      </c>
      <c r="F6805">
        <v>2317</v>
      </c>
      <c r="H6805" t="s">
        <v>746</v>
      </c>
      <c r="K6805" s="16">
        <f t="shared" si="318"/>
        <v>1816.6399999999999</v>
      </c>
      <c r="L6805" s="16">
        <f t="shared" si="319"/>
        <v>1912.2526315789473</v>
      </c>
      <c r="M6805" s="16">
        <f t="shared" si="320"/>
        <v>2173.0143540669856</v>
      </c>
      <c r="N6805" t="e">
        <f>INDEX(XML!$A$2:$R$782,MATCH(C6805,XML!$D$2:$D$737,0),2)</f>
        <v>#N/A</v>
      </c>
    </row>
    <row r="6806" spans="1:14" ht="33.75" customHeight="1" x14ac:dyDescent="0.2">
      <c r="A6806">
        <v>76585</v>
      </c>
      <c r="B6806" t="s">
        <v>37089</v>
      </c>
      <c r="C6806" s="15" t="s">
        <v>37090</v>
      </c>
      <c r="D6806" s="15" t="s">
        <v>37091</v>
      </c>
      <c r="E6806">
        <v>1584</v>
      </c>
      <c r="F6806">
        <v>2263</v>
      </c>
      <c r="H6806" t="s">
        <v>746</v>
      </c>
      <c r="K6806" s="16">
        <f t="shared" si="318"/>
        <v>1774.08</v>
      </c>
      <c r="L6806" s="16">
        <f t="shared" si="319"/>
        <v>1867.4526315789474</v>
      </c>
      <c r="M6806" s="16">
        <f t="shared" si="320"/>
        <v>2122.105263157895</v>
      </c>
      <c r="N6806" t="e">
        <f>INDEX(XML!$A$2:$R$782,MATCH(C6806,XML!$D$2:$D$737,0),2)</f>
        <v>#N/A</v>
      </c>
    </row>
    <row r="6807" spans="1:14" ht="22.5" customHeight="1" x14ac:dyDescent="0.2">
      <c r="A6807">
        <v>69238</v>
      </c>
      <c r="B6807" t="s">
        <v>37092</v>
      </c>
      <c r="C6807" s="15" t="s">
        <v>37093</v>
      </c>
      <c r="D6807" s="15" t="s">
        <v>37094</v>
      </c>
      <c r="E6807">
        <v>1935</v>
      </c>
      <c r="F6807">
        <v>2763</v>
      </c>
      <c r="H6807" t="s">
        <v>746</v>
      </c>
      <c r="K6807" s="16">
        <f t="shared" si="318"/>
        <v>2167.1999999999998</v>
      </c>
      <c r="L6807" s="16">
        <f t="shared" si="319"/>
        <v>2281.2631578947367</v>
      </c>
      <c r="M6807" s="16">
        <f t="shared" si="320"/>
        <v>2592.3444976076553</v>
      </c>
      <c r="N6807" t="e">
        <f>INDEX(XML!$A$2:$R$782,MATCH(C6807,XML!$D$2:$D$737,0),2)</f>
        <v>#N/A</v>
      </c>
    </row>
    <row r="6808" spans="1:14" ht="22.5" customHeight="1" x14ac:dyDescent="0.2">
      <c r="A6808">
        <v>76588</v>
      </c>
      <c r="B6808" t="s">
        <v>37095</v>
      </c>
      <c r="C6808" s="15" t="s">
        <v>37096</v>
      </c>
      <c r="D6808" s="15" t="s">
        <v>37097</v>
      </c>
      <c r="E6808">
        <v>2461</v>
      </c>
      <c r="F6808">
        <v>3515</v>
      </c>
      <c r="H6808">
        <v>16</v>
      </c>
      <c r="K6808" s="16">
        <f t="shared" si="318"/>
        <v>2756.32</v>
      </c>
      <c r="L6808" s="16">
        <f t="shared" si="319"/>
        <v>2901.3894736842103</v>
      </c>
      <c r="M6808" s="16">
        <f t="shared" si="320"/>
        <v>3297.0334928229659</v>
      </c>
      <c r="N6808" t="e">
        <f>INDEX(XML!$A$2:$R$782,MATCH(C6808,XML!$D$2:$D$737,0),2)</f>
        <v>#N/A</v>
      </c>
    </row>
    <row r="6809" spans="1:14" ht="22.5" customHeight="1" x14ac:dyDescent="0.2">
      <c r="A6809">
        <v>74732</v>
      </c>
      <c r="B6809" t="s">
        <v>37098</v>
      </c>
      <c r="C6809" s="15" t="s">
        <v>37099</v>
      </c>
      <c r="D6809" s="15" t="s">
        <v>37100</v>
      </c>
      <c r="E6809">
        <v>2493</v>
      </c>
      <c r="F6809">
        <v>3561</v>
      </c>
      <c r="H6809" t="s">
        <v>746</v>
      </c>
      <c r="K6809" s="16">
        <f t="shared" si="318"/>
        <v>2792.16</v>
      </c>
      <c r="L6809" s="16">
        <f t="shared" si="319"/>
        <v>2939.1157894736843</v>
      </c>
      <c r="M6809" s="16">
        <f t="shared" si="320"/>
        <v>3339.9043062200958</v>
      </c>
      <c r="N6809" t="e">
        <f>INDEX(XML!$A$2:$R$782,MATCH(C6809,XML!$D$2:$D$737,0),2)</f>
        <v>#N/A</v>
      </c>
    </row>
    <row r="6810" spans="1:14" ht="22.5" customHeight="1" x14ac:dyDescent="0.2">
      <c r="A6810">
        <v>69239</v>
      </c>
      <c r="B6810" t="s">
        <v>37101</v>
      </c>
      <c r="C6810" s="15" t="s">
        <v>37102</v>
      </c>
      <c r="D6810" s="15" t="s">
        <v>37103</v>
      </c>
      <c r="E6810">
        <v>3117</v>
      </c>
      <c r="F6810">
        <v>4453</v>
      </c>
      <c r="H6810" t="s">
        <v>746</v>
      </c>
      <c r="K6810" s="16">
        <f t="shared" si="318"/>
        <v>3491.04</v>
      </c>
      <c r="L6810" s="16">
        <f t="shared" si="319"/>
        <v>3674.7789473684211</v>
      </c>
      <c r="M6810" s="16">
        <f t="shared" si="320"/>
        <v>4175.8851674641155</v>
      </c>
      <c r="N6810" t="e">
        <f>INDEX(XML!$A$2:$R$782,MATCH(C6810,XML!$D$2:$D$737,0),2)</f>
        <v>#N/A</v>
      </c>
    </row>
    <row r="6811" spans="1:14" ht="22.5" customHeight="1" x14ac:dyDescent="0.2">
      <c r="A6811">
        <v>21016</v>
      </c>
      <c r="B6811" t="s">
        <v>14740</v>
      </c>
      <c r="C6811" s="15" t="s">
        <v>9655</v>
      </c>
      <c r="D6811" s="15" t="s">
        <v>9656</v>
      </c>
      <c r="E6811">
        <v>418</v>
      </c>
      <c r="F6811">
        <v>481</v>
      </c>
      <c r="H6811" t="s">
        <v>768</v>
      </c>
      <c r="K6811" s="16">
        <f t="shared" si="318"/>
        <v>468.15999999999997</v>
      </c>
      <c r="L6811" s="16">
        <f t="shared" si="319"/>
        <v>492.8</v>
      </c>
      <c r="M6811" s="16">
        <f t="shared" si="320"/>
        <v>560</v>
      </c>
      <c r="N6811" t="e">
        <f>INDEX(XML!$A$2:$R$782,MATCH(C6811,XML!$D$2:$D$737,0),2)</f>
        <v>#N/A</v>
      </c>
    </row>
    <row r="6812" spans="1:14" ht="56.25" x14ac:dyDescent="0.2">
      <c r="A6812">
        <v>16312</v>
      </c>
      <c r="B6812" t="s">
        <v>14741</v>
      </c>
      <c r="C6812" s="15" t="s">
        <v>9647</v>
      </c>
      <c r="D6812" s="15" t="s">
        <v>9648</v>
      </c>
      <c r="E6812">
        <v>569</v>
      </c>
      <c r="F6812">
        <v>655</v>
      </c>
      <c r="H6812" t="s">
        <v>768</v>
      </c>
      <c r="K6812" s="16">
        <f t="shared" si="318"/>
        <v>637.28</v>
      </c>
      <c r="L6812" s="16">
        <f t="shared" si="319"/>
        <v>670.82105263157894</v>
      </c>
      <c r="M6812" s="16">
        <f t="shared" si="320"/>
        <v>762.2966507177033</v>
      </c>
      <c r="N6812" t="e">
        <f>INDEX(XML!$A$2:$R$782,MATCH(C6812,XML!$D$2:$D$737,0),2)</f>
        <v>#N/A</v>
      </c>
    </row>
    <row r="6813" spans="1:14" ht="56.25" x14ac:dyDescent="0.2">
      <c r="A6813">
        <v>14896</v>
      </c>
      <c r="B6813" t="s">
        <v>14742</v>
      </c>
      <c r="C6813" s="15" t="s">
        <v>9649</v>
      </c>
      <c r="D6813" s="15" t="s">
        <v>9650</v>
      </c>
      <c r="E6813">
        <v>653</v>
      </c>
      <c r="F6813">
        <v>751</v>
      </c>
      <c r="H6813" t="s">
        <v>768</v>
      </c>
      <c r="K6813" s="16">
        <f t="shared" si="318"/>
        <v>731.36</v>
      </c>
      <c r="L6813" s="16">
        <f t="shared" si="319"/>
        <v>769.85263157894735</v>
      </c>
      <c r="M6813" s="16">
        <f t="shared" si="320"/>
        <v>874.83253588516743</v>
      </c>
      <c r="N6813" t="e">
        <f>INDEX(XML!$A$2:$R$782,MATCH(C6813,XML!$D$2:$D$737,0),2)</f>
        <v>#N/A</v>
      </c>
    </row>
    <row r="6814" spans="1:14" ht="56.25" x14ac:dyDescent="0.2">
      <c r="A6814">
        <v>28600</v>
      </c>
      <c r="B6814" t="s">
        <v>14743</v>
      </c>
      <c r="C6814" s="15" t="s">
        <v>9651</v>
      </c>
      <c r="D6814" s="15" t="s">
        <v>9652</v>
      </c>
      <c r="E6814">
        <v>817</v>
      </c>
      <c r="F6814">
        <v>940</v>
      </c>
      <c r="H6814" t="s">
        <v>768</v>
      </c>
      <c r="K6814" s="16">
        <f t="shared" si="318"/>
        <v>915.04</v>
      </c>
      <c r="L6814" s="16">
        <f t="shared" si="319"/>
        <v>963.2</v>
      </c>
      <c r="M6814" s="16">
        <f t="shared" si="320"/>
        <v>1094.5454545454545</v>
      </c>
      <c r="N6814" t="e">
        <f>INDEX(XML!$A$2:$R$782,MATCH(C6814,XML!$D$2:$D$737,0),2)</f>
        <v>#N/A</v>
      </c>
    </row>
    <row r="6815" spans="1:14" ht="56.25" x14ac:dyDescent="0.2">
      <c r="A6815">
        <v>18798</v>
      </c>
      <c r="B6815" t="s">
        <v>20527</v>
      </c>
      <c r="C6815" s="15" t="s">
        <v>9657</v>
      </c>
      <c r="D6815" s="15" t="s">
        <v>9658</v>
      </c>
      <c r="E6815">
        <v>761</v>
      </c>
      <c r="F6815">
        <v>876</v>
      </c>
      <c r="H6815" t="s">
        <v>768</v>
      </c>
      <c r="K6815" s="16">
        <f t="shared" si="318"/>
        <v>852.31999999999994</v>
      </c>
      <c r="L6815" s="16">
        <f t="shared" si="319"/>
        <v>897.17894736842106</v>
      </c>
      <c r="M6815" s="16">
        <f t="shared" si="320"/>
        <v>1019.5215311004785</v>
      </c>
      <c r="N6815" t="e">
        <f>INDEX(XML!$A$2:$R$782,MATCH(C6815,XML!$D$2:$D$737,0),2)</f>
        <v>#N/A</v>
      </c>
    </row>
    <row r="6816" spans="1:14" ht="56.25" x14ac:dyDescent="0.2">
      <c r="A6816">
        <v>23597</v>
      </c>
      <c r="B6816" t="s">
        <v>14744</v>
      </c>
      <c r="C6816" s="15" t="s">
        <v>9653</v>
      </c>
      <c r="D6816" s="15" t="s">
        <v>9654</v>
      </c>
      <c r="E6816">
        <v>1020</v>
      </c>
      <c r="F6816">
        <v>1173</v>
      </c>
      <c r="H6816" t="s">
        <v>815</v>
      </c>
      <c r="K6816" s="16">
        <f t="shared" si="318"/>
        <v>1142.4000000000001</v>
      </c>
      <c r="L6816" s="16">
        <f t="shared" si="319"/>
        <v>1202.5263157894738</v>
      </c>
      <c r="M6816" s="16">
        <f t="shared" si="320"/>
        <v>1366.5071770334928</v>
      </c>
      <c r="N6816" t="e">
        <f>INDEX(XML!$A$2:$R$782,MATCH(C6816,XML!$D$2:$D$737,0),2)</f>
        <v>#N/A</v>
      </c>
    </row>
    <row r="6817" spans="1:14" ht="33.75" customHeight="1" x14ac:dyDescent="0.2">
      <c r="A6817">
        <v>65874</v>
      </c>
      <c r="B6817" t="s">
        <v>23278</v>
      </c>
      <c r="C6817" s="15" t="s">
        <v>23279</v>
      </c>
      <c r="D6817" s="15" t="s">
        <v>23280</v>
      </c>
      <c r="E6817">
        <v>1125</v>
      </c>
      <c r="F6817">
        <v>1294</v>
      </c>
      <c r="K6817" s="16">
        <f t="shared" si="318"/>
        <v>1260</v>
      </c>
      <c r="L6817" s="16">
        <f t="shared" si="319"/>
        <v>1326.3157894736842</v>
      </c>
      <c r="M6817" s="16">
        <f t="shared" si="320"/>
        <v>1507.1770334928231</v>
      </c>
      <c r="N6817" t="e">
        <f>INDEX(XML!$A$2:$R$782,MATCH(C6817,XML!$D$2:$D$737,0),2)</f>
        <v>#N/A</v>
      </c>
    </row>
    <row r="6818" spans="1:14" ht="33.75" customHeight="1" x14ac:dyDescent="0.2">
      <c r="A6818">
        <v>18799</v>
      </c>
      <c r="B6818" t="s">
        <v>16182</v>
      </c>
      <c r="C6818" s="15" t="s">
        <v>9659</v>
      </c>
      <c r="D6818" s="15" t="s">
        <v>9660</v>
      </c>
      <c r="E6818">
        <v>1181</v>
      </c>
      <c r="F6818">
        <v>1359</v>
      </c>
      <c r="H6818" t="s">
        <v>747</v>
      </c>
      <c r="K6818" s="16">
        <f t="shared" si="318"/>
        <v>1322.72</v>
      </c>
      <c r="L6818" s="16">
        <f t="shared" si="319"/>
        <v>1392.3368421052633</v>
      </c>
      <c r="M6818" s="16">
        <f t="shared" si="320"/>
        <v>1582.200956937799</v>
      </c>
      <c r="N6818" t="e">
        <f>INDEX(XML!$A$2:$R$782,MATCH(C6818,XML!$D$2:$D$737,0),2)</f>
        <v>#N/A</v>
      </c>
    </row>
    <row r="6819" spans="1:14" ht="15.75" x14ac:dyDescent="0.25">
      <c r="A6819" s="184" t="s">
        <v>9661</v>
      </c>
      <c r="B6819" s="184"/>
      <c r="C6819" s="185"/>
      <c r="D6819" s="185"/>
      <c r="E6819" s="184"/>
      <c r="F6819" s="184"/>
      <c r="G6819" s="184"/>
      <c r="H6819" s="184"/>
      <c r="I6819" s="184"/>
      <c r="J6819" s="184"/>
      <c r="K6819" s="16">
        <f t="shared" si="318"/>
        <v>0</v>
      </c>
      <c r="L6819" s="16">
        <f t="shared" si="319"/>
        <v>0</v>
      </c>
      <c r="M6819" s="16">
        <f t="shared" si="320"/>
        <v>0</v>
      </c>
      <c r="N6819" t="e">
        <f>INDEX(XML!$A$2:$R$782,MATCH(C6819,XML!$D$2:$D$737,0),2)</f>
        <v>#N/A</v>
      </c>
    </row>
    <row r="6820" spans="1:14" ht="45" x14ac:dyDescent="0.2">
      <c r="A6820">
        <v>50460</v>
      </c>
      <c r="B6820">
        <v>20316</v>
      </c>
      <c r="C6820" s="15" t="s">
        <v>12232</v>
      </c>
      <c r="D6820" s="15" t="s">
        <v>12350</v>
      </c>
      <c r="E6820">
        <v>399</v>
      </c>
      <c r="F6820">
        <v>590</v>
      </c>
      <c r="H6820">
        <v>74</v>
      </c>
      <c r="K6820" s="16">
        <f t="shared" si="318"/>
        <v>446.88</v>
      </c>
      <c r="L6820" s="16">
        <f t="shared" si="319"/>
        <v>470.4</v>
      </c>
      <c r="M6820" s="16">
        <f t="shared" si="320"/>
        <v>534.5454545454545</v>
      </c>
      <c r="N6820" t="e">
        <f>INDEX(XML!$A$2:$R$782,MATCH(C6820,XML!$D$2:$D$737,0),2)</f>
        <v>#N/A</v>
      </c>
    </row>
    <row r="6821" spans="1:14" ht="33.75" customHeight="1" x14ac:dyDescent="0.2">
      <c r="A6821">
        <v>73589</v>
      </c>
      <c r="B6821" t="s">
        <v>32508</v>
      </c>
      <c r="C6821" s="15" t="s">
        <v>32509</v>
      </c>
      <c r="D6821" s="15" t="s">
        <v>32510</v>
      </c>
      <c r="E6821">
        <v>847</v>
      </c>
      <c r="F6821">
        <v>1100</v>
      </c>
      <c r="H6821">
        <v>12</v>
      </c>
      <c r="K6821" s="16">
        <f t="shared" si="318"/>
        <v>948.64</v>
      </c>
      <c r="L6821" s="16">
        <f t="shared" si="319"/>
        <v>998.56842105263161</v>
      </c>
      <c r="M6821" s="16">
        <f t="shared" si="320"/>
        <v>1134.7368421052631</v>
      </c>
      <c r="N6821" t="e">
        <f>INDEX(XML!$A$2:$R$782,MATCH(C6821,XML!$D$2:$D$737,0),2)</f>
        <v>#N/A</v>
      </c>
    </row>
    <row r="6822" spans="1:14" ht="22.5" customHeight="1" x14ac:dyDescent="0.2">
      <c r="A6822">
        <v>15840</v>
      </c>
      <c r="B6822">
        <v>70101</v>
      </c>
      <c r="C6822" s="15" t="s">
        <v>9796</v>
      </c>
      <c r="D6822" s="15" t="s">
        <v>9797</v>
      </c>
      <c r="E6822">
        <v>2376</v>
      </c>
      <c r="F6822">
        <v>2851</v>
      </c>
      <c r="K6822" s="16">
        <f t="shared" si="318"/>
        <v>2661.12</v>
      </c>
      <c r="L6822" s="16">
        <f t="shared" si="319"/>
        <v>2801.1789473684212</v>
      </c>
      <c r="M6822" s="16">
        <f t="shared" si="320"/>
        <v>3183.1578947368425</v>
      </c>
      <c r="N6822" t="e">
        <f>INDEX(XML!$A$2:$R$782,MATCH(C6822,XML!$D$2:$D$737,0),2)</f>
        <v>#N/A</v>
      </c>
    </row>
    <row r="6823" spans="1:14" ht="45" x14ac:dyDescent="0.2">
      <c r="A6823">
        <v>15841</v>
      </c>
      <c r="B6823">
        <v>70102</v>
      </c>
      <c r="C6823" s="15" t="s">
        <v>9791</v>
      </c>
      <c r="D6823" s="15" t="s">
        <v>9792</v>
      </c>
      <c r="E6823">
        <v>3000</v>
      </c>
      <c r="F6823">
        <v>3500</v>
      </c>
      <c r="K6823" s="16">
        <f t="shared" si="318"/>
        <v>3360</v>
      </c>
      <c r="L6823" s="16">
        <f t="shared" si="319"/>
        <v>3536.8421052631579</v>
      </c>
      <c r="M6823" s="16">
        <f t="shared" si="320"/>
        <v>4019.1387559808613</v>
      </c>
      <c r="N6823" t="e">
        <f>INDEX(XML!$A$2:$R$782,MATCH(C6823,XML!$D$2:$D$737,0),2)</f>
        <v>#N/A</v>
      </c>
    </row>
    <row r="6824" spans="1:14" ht="56.25" x14ac:dyDescent="0.2">
      <c r="A6824">
        <v>14953</v>
      </c>
      <c r="B6824" t="s">
        <v>9807</v>
      </c>
      <c r="C6824" s="15" t="s">
        <v>9808</v>
      </c>
      <c r="D6824" s="15" t="s">
        <v>9809</v>
      </c>
      <c r="E6824">
        <v>370</v>
      </c>
      <c r="F6824">
        <v>444</v>
      </c>
      <c r="H6824" t="s">
        <v>765</v>
      </c>
      <c r="K6824" s="16">
        <f t="shared" si="318"/>
        <v>414.4</v>
      </c>
      <c r="L6824" s="16">
        <f t="shared" si="319"/>
        <v>436.21052631578948</v>
      </c>
      <c r="M6824" s="16">
        <f t="shared" si="320"/>
        <v>495.69377990430621</v>
      </c>
      <c r="N6824" t="e">
        <f>INDEX(XML!$A$2:$R$782,MATCH(C6824,XML!$D$2:$D$737,0),2)</f>
        <v>#N/A</v>
      </c>
    </row>
    <row r="6825" spans="1:14" ht="45" x14ac:dyDescent="0.2">
      <c r="A6825">
        <v>17556</v>
      </c>
      <c r="B6825" t="s">
        <v>9804</v>
      </c>
      <c r="C6825" s="15" t="s">
        <v>9805</v>
      </c>
      <c r="D6825" s="15" t="s">
        <v>9806</v>
      </c>
      <c r="E6825">
        <v>386</v>
      </c>
      <c r="F6825">
        <v>463</v>
      </c>
      <c r="H6825">
        <v>384</v>
      </c>
      <c r="K6825" s="16">
        <f t="shared" si="318"/>
        <v>432.32</v>
      </c>
      <c r="L6825" s="16">
        <f t="shared" si="319"/>
        <v>455.07368421052632</v>
      </c>
      <c r="M6825" s="16">
        <f t="shared" si="320"/>
        <v>517.12918660287085</v>
      </c>
      <c r="N6825" t="e">
        <f>INDEX(XML!$A$2:$R$782,MATCH(C6825,XML!$D$2:$D$737,0),2)</f>
        <v>#N/A</v>
      </c>
    </row>
    <row r="6826" spans="1:14" ht="22.5" customHeight="1" x14ac:dyDescent="0.2">
      <c r="A6826">
        <v>72166</v>
      </c>
      <c r="B6826" t="s">
        <v>34732</v>
      </c>
      <c r="C6826" s="15" t="s">
        <v>34733</v>
      </c>
      <c r="D6826" s="15" t="s">
        <v>34734</v>
      </c>
      <c r="E6826">
        <v>217</v>
      </c>
      <c r="F6826">
        <v>651</v>
      </c>
      <c r="H6826" t="s">
        <v>765</v>
      </c>
      <c r="K6826" s="16">
        <f t="shared" si="318"/>
        <v>243.04</v>
      </c>
      <c r="L6826" s="16">
        <f t="shared" si="319"/>
        <v>255.83157894736843</v>
      </c>
      <c r="M6826" s="16">
        <f t="shared" si="320"/>
        <v>290.71770334928232</v>
      </c>
      <c r="N6826" t="e">
        <f>INDEX(XML!$A$2:$R$782,MATCH(C6826,XML!$D$2:$D$737,0),2)</f>
        <v>#N/A</v>
      </c>
    </row>
    <row r="6827" spans="1:14" ht="56.25" x14ac:dyDescent="0.2">
      <c r="A6827">
        <v>25008</v>
      </c>
      <c r="B6827" t="s">
        <v>9924</v>
      </c>
      <c r="C6827" s="15" t="s">
        <v>9925</v>
      </c>
      <c r="D6827" s="15" t="s">
        <v>9926</v>
      </c>
      <c r="E6827">
        <v>1500</v>
      </c>
      <c r="F6827">
        <v>1950</v>
      </c>
      <c r="H6827" t="s">
        <v>768</v>
      </c>
      <c r="K6827" s="16">
        <f t="shared" si="318"/>
        <v>1680</v>
      </c>
      <c r="L6827" s="16">
        <f t="shared" si="319"/>
        <v>1768.421052631579</v>
      </c>
      <c r="M6827" s="16">
        <f t="shared" si="320"/>
        <v>2009.5693779904307</v>
      </c>
      <c r="N6827" t="e">
        <f>INDEX(XML!$A$2:$R$782,MATCH(C6827,XML!$D$2:$D$737,0),2)</f>
        <v>#N/A</v>
      </c>
    </row>
    <row r="6828" spans="1:14" ht="56.25" x14ac:dyDescent="0.2">
      <c r="A6828">
        <v>25007</v>
      </c>
      <c r="B6828" t="s">
        <v>9921</v>
      </c>
      <c r="C6828" s="15" t="s">
        <v>9922</v>
      </c>
      <c r="D6828" s="15" t="s">
        <v>9923</v>
      </c>
      <c r="E6828">
        <v>1658</v>
      </c>
      <c r="F6828">
        <v>2155</v>
      </c>
      <c r="H6828">
        <v>67</v>
      </c>
      <c r="K6828" s="16">
        <f t="shared" si="318"/>
        <v>1856.96</v>
      </c>
      <c r="L6828" s="16">
        <f t="shared" si="319"/>
        <v>1954.6947368421052</v>
      </c>
      <c r="M6828" s="16">
        <f t="shared" si="320"/>
        <v>2221.2440191387559</v>
      </c>
      <c r="N6828" t="e">
        <f>INDEX(XML!$A$2:$R$782,MATCH(C6828,XML!$D$2:$D$737,0),2)</f>
        <v>#N/A</v>
      </c>
    </row>
    <row r="6829" spans="1:14" ht="33.75" x14ac:dyDescent="0.2">
      <c r="A6829">
        <v>45745</v>
      </c>
      <c r="B6829" t="s">
        <v>9442</v>
      </c>
      <c r="C6829" s="15" t="s">
        <v>9443</v>
      </c>
      <c r="D6829" s="15" t="s">
        <v>9444</v>
      </c>
      <c r="E6829">
        <v>1113</v>
      </c>
      <c r="F6829">
        <v>1336</v>
      </c>
      <c r="K6829" s="16">
        <f t="shared" si="318"/>
        <v>1246.56</v>
      </c>
      <c r="L6829" s="16">
        <f t="shared" si="319"/>
        <v>1312.1684210526316</v>
      </c>
      <c r="M6829" s="16">
        <f t="shared" si="320"/>
        <v>1491.1004784688996</v>
      </c>
      <c r="N6829" t="e">
        <f>INDEX(XML!$A$2:$R$782,MATCH(C6829,XML!$D$2:$D$737,0),2)</f>
        <v>#N/A</v>
      </c>
    </row>
    <row r="6830" spans="1:14" ht="22.5" customHeight="1" x14ac:dyDescent="0.2">
      <c r="A6830">
        <v>67501</v>
      </c>
      <c r="B6830" t="s">
        <v>26431</v>
      </c>
      <c r="C6830" s="15" t="s">
        <v>26432</v>
      </c>
      <c r="D6830" s="15" t="s">
        <v>26433</v>
      </c>
      <c r="E6830">
        <v>2146</v>
      </c>
      <c r="F6830">
        <v>2576</v>
      </c>
      <c r="H6830">
        <v>6</v>
      </c>
      <c r="K6830" s="16">
        <f t="shared" si="318"/>
        <v>2403.52</v>
      </c>
      <c r="L6830" s="16">
        <f t="shared" si="319"/>
        <v>2530.0210526315791</v>
      </c>
      <c r="M6830" s="16">
        <f t="shared" si="320"/>
        <v>2875.0239234449764</v>
      </c>
      <c r="N6830" t="e">
        <f>INDEX(XML!$A$2:$R$782,MATCH(C6830,XML!$D$2:$D$737,0),2)</f>
        <v>#N/A</v>
      </c>
    </row>
    <row r="6831" spans="1:14" ht="22.5" customHeight="1" x14ac:dyDescent="0.2">
      <c r="A6831">
        <v>71001</v>
      </c>
      <c r="B6831" t="s">
        <v>27773</v>
      </c>
      <c r="C6831" s="15" t="s">
        <v>27774</v>
      </c>
      <c r="D6831" s="15" t="s">
        <v>27775</v>
      </c>
      <c r="E6831">
        <v>2980</v>
      </c>
      <c r="F6831">
        <v>3576</v>
      </c>
      <c r="H6831">
        <v>37</v>
      </c>
      <c r="K6831" s="16">
        <f t="shared" si="318"/>
        <v>3337.6</v>
      </c>
      <c r="L6831" s="16">
        <f t="shared" si="319"/>
        <v>3513.2631578947367</v>
      </c>
      <c r="M6831" s="16">
        <f t="shared" si="320"/>
        <v>3992.3444976076553</v>
      </c>
      <c r="N6831" t="e">
        <f>INDEX(XML!$A$2:$R$782,MATCH(C6831,XML!$D$2:$D$737,0),2)</f>
        <v>#N/A</v>
      </c>
    </row>
    <row r="6832" spans="1:14" ht="22.5" customHeight="1" x14ac:dyDescent="0.2">
      <c r="A6832">
        <v>65034</v>
      </c>
      <c r="B6832" t="s">
        <v>22759</v>
      </c>
      <c r="C6832" s="15" t="s">
        <v>22760</v>
      </c>
      <c r="D6832" s="15" t="s">
        <v>22761</v>
      </c>
      <c r="E6832">
        <v>3806</v>
      </c>
      <c r="F6832">
        <v>4943</v>
      </c>
      <c r="H6832">
        <v>4</v>
      </c>
      <c r="K6832" s="16">
        <f t="shared" si="318"/>
        <v>4262.72</v>
      </c>
      <c r="L6832" s="16">
        <f t="shared" si="319"/>
        <v>4487.0736842105262</v>
      </c>
      <c r="M6832" s="16">
        <f t="shared" si="320"/>
        <v>5098.9473684210525</v>
      </c>
      <c r="N6832" t="e">
        <f>INDEX(XML!$A$2:$R$782,MATCH(C6832,XML!$D$2:$D$737,0),2)</f>
        <v>#N/A</v>
      </c>
    </row>
    <row r="6833" spans="1:14" ht="22.5" customHeight="1" x14ac:dyDescent="0.2">
      <c r="A6833">
        <v>10860</v>
      </c>
      <c r="B6833" t="s">
        <v>9662</v>
      </c>
      <c r="C6833" s="15" t="s">
        <v>9663</v>
      </c>
      <c r="D6833" s="15" t="s">
        <v>9664</v>
      </c>
      <c r="E6833">
        <v>188</v>
      </c>
      <c r="F6833">
        <v>244</v>
      </c>
      <c r="H6833">
        <v>36</v>
      </c>
      <c r="K6833" s="16">
        <f t="shared" si="318"/>
        <v>210.56</v>
      </c>
      <c r="L6833" s="16">
        <f t="shared" si="319"/>
        <v>221.6421052631579</v>
      </c>
      <c r="M6833" s="16">
        <f t="shared" si="320"/>
        <v>251.86602870813397</v>
      </c>
      <c r="N6833" t="e">
        <f>INDEX(XML!$A$2:$R$782,MATCH(C6833,XML!$D$2:$D$737,0),2)</f>
        <v>#N/A</v>
      </c>
    </row>
    <row r="6834" spans="1:14" ht="22.5" customHeight="1" x14ac:dyDescent="0.2">
      <c r="A6834">
        <v>10862</v>
      </c>
      <c r="B6834" t="s">
        <v>9665</v>
      </c>
      <c r="C6834" s="15" t="s">
        <v>9666</v>
      </c>
      <c r="D6834" s="15" t="s">
        <v>9667</v>
      </c>
      <c r="E6834">
        <v>179</v>
      </c>
      <c r="F6834">
        <v>233</v>
      </c>
      <c r="H6834">
        <v>37</v>
      </c>
      <c r="K6834" s="16">
        <f t="shared" si="318"/>
        <v>200.48</v>
      </c>
      <c r="L6834" s="16">
        <f t="shared" si="319"/>
        <v>211.03157894736842</v>
      </c>
      <c r="M6834" s="16">
        <f t="shared" si="320"/>
        <v>239.80861244019135</v>
      </c>
      <c r="N6834" t="e">
        <f>INDEX(XML!$A$2:$R$782,MATCH(C6834,XML!$D$2:$D$737,0),2)</f>
        <v>#N/A</v>
      </c>
    </row>
    <row r="6835" spans="1:14" ht="22.5" customHeight="1" x14ac:dyDescent="0.2">
      <c r="A6835">
        <v>10861</v>
      </c>
      <c r="B6835" t="s">
        <v>9668</v>
      </c>
      <c r="C6835" s="15" t="s">
        <v>9669</v>
      </c>
      <c r="D6835" s="15" t="s">
        <v>9670</v>
      </c>
      <c r="E6835">
        <v>142</v>
      </c>
      <c r="F6835">
        <v>185</v>
      </c>
      <c r="H6835">
        <v>21</v>
      </c>
      <c r="K6835" s="16">
        <f t="shared" si="318"/>
        <v>159.04</v>
      </c>
      <c r="L6835" s="16">
        <f t="shared" si="319"/>
        <v>167.41052631578947</v>
      </c>
      <c r="M6835" s="16">
        <f t="shared" si="320"/>
        <v>190.23923444976074</v>
      </c>
      <c r="N6835" t="e">
        <f>INDEX(XML!$A$2:$R$782,MATCH(C6835,XML!$D$2:$D$737,0),2)</f>
        <v>#N/A</v>
      </c>
    </row>
    <row r="6836" spans="1:14" ht="22.5" customHeight="1" x14ac:dyDescent="0.2">
      <c r="A6836">
        <v>10863</v>
      </c>
      <c r="B6836" t="s">
        <v>9671</v>
      </c>
      <c r="C6836" s="15" t="s">
        <v>9672</v>
      </c>
      <c r="D6836" s="15" t="s">
        <v>9673</v>
      </c>
      <c r="E6836">
        <v>207</v>
      </c>
      <c r="F6836">
        <v>269</v>
      </c>
      <c r="H6836">
        <v>33</v>
      </c>
      <c r="K6836" s="16">
        <f t="shared" si="318"/>
        <v>231.84</v>
      </c>
      <c r="L6836" s="16">
        <f t="shared" si="319"/>
        <v>244.04210526315791</v>
      </c>
      <c r="M6836" s="16">
        <f t="shared" si="320"/>
        <v>277.32057416267941</v>
      </c>
      <c r="N6836" t="e">
        <f>INDEX(XML!$A$2:$R$782,MATCH(C6836,XML!$D$2:$D$737,0),2)</f>
        <v>#N/A</v>
      </c>
    </row>
    <row r="6837" spans="1:14" ht="33.75" x14ac:dyDescent="0.2">
      <c r="A6837">
        <v>10864</v>
      </c>
      <c r="B6837" t="s">
        <v>9674</v>
      </c>
      <c r="C6837" s="15" t="s">
        <v>9675</v>
      </c>
      <c r="D6837" s="15" t="s">
        <v>9676</v>
      </c>
      <c r="E6837">
        <v>349</v>
      </c>
      <c r="F6837">
        <v>454</v>
      </c>
      <c r="H6837">
        <v>17</v>
      </c>
      <c r="K6837" s="16">
        <f t="shared" si="318"/>
        <v>390.88</v>
      </c>
      <c r="L6837" s="16">
        <f t="shared" si="319"/>
        <v>411.45263157894738</v>
      </c>
      <c r="M6837" s="16">
        <f t="shared" si="320"/>
        <v>467.55980861244024</v>
      </c>
      <c r="N6837" t="e">
        <f>INDEX(XML!$A$2:$R$782,MATCH(C6837,XML!$D$2:$D$737,0),2)</f>
        <v>#N/A</v>
      </c>
    </row>
    <row r="6838" spans="1:14" ht="33.75" x14ac:dyDescent="0.2">
      <c r="A6838">
        <v>10820</v>
      </c>
      <c r="B6838" t="s">
        <v>9892</v>
      </c>
      <c r="C6838" s="15" t="s">
        <v>9893</v>
      </c>
      <c r="D6838" s="15" t="s">
        <v>9894</v>
      </c>
      <c r="E6838">
        <v>290</v>
      </c>
      <c r="F6838">
        <v>365</v>
      </c>
      <c r="H6838">
        <v>15</v>
      </c>
      <c r="K6838" s="16">
        <f t="shared" si="318"/>
        <v>324.8</v>
      </c>
      <c r="L6838" s="16">
        <f t="shared" si="319"/>
        <v>341.89473684210526</v>
      </c>
      <c r="M6838" s="16">
        <f t="shared" si="320"/>
        <v>388.51674641148327</v>
      </c>
      <c r="N6838" t="e">
        <f>INDEX(XML!$A$2:$R$782,MATCH(C6838,XML!$D$2:$D$737,0),2)</f>
        <v>#N/A</v>
      </c>
    </row>
    <row r="6839" spans="1:14" ht="33.75" x14ac:dyDescent="0.2">
      <c r="A6839">
        <v>10865</v>
      </c>
      <c r="B6839" t="s">
        <v>9677</v>
      </c>
      <c r="C6839" s="15" t="s">
        <v>9678</v>
      </c>
      <c r="D6839" s="15" t="s">
        <v>9679</v>
      </c>
      <c r="E6839">
        <v>329</v>
      </c>
      <c r="F6839">
        <v>415</v>
      </c>
      <c r="H6839">
        <v>36</v>
      </c>
      <c r="K6839" s="16">
        <f t="shared" si="318"/>
        <v>368.48</v>
      </c>
      <c r="L6839" s="16">
        <f t="shared" si="319"/>
        <v>387.87368421052633</v>
      </c>
      <c r="M6839" s="16">
        <f t="shared" si="320"/>
        <v>440.76555023923447</v>
      </c>
      <c r="N6839" t="e">
        <f>INDEX(XML!$A$2:$R$782,MATCH(C6839,XML!$D$2:$D$737,0),2)</f>
        <v>#N/A</v>
      </c>
    </row>
    <row r="6840" spans="1:14" ht="33.75" x14ac:dyDescent="0.2">
      <c r="A6840">
        <v>10866</v>
      </c>
      <c r="B6840" t="s">
        <v>9680</v>
      </c>
      <c r="C6840" s="15" t="s">
        <v>9681</v>
      </c>
      <c r="D6840" s="15" t="s">
        <v>9682</v>
      </c>
      <c r="E6840">
        <v>402</v>
      </c>
      <c r="F6840">
        <v>511</v>
      </c>
      <c r="H6840" t="s">
        <v>746</v>
      </c>
      <c r="K6840" s="16">
        <f t="shared" si="318"/>
        <v>450.24</v>
      </c>
      <c r="L6840" s="16">
        <f t="shared" si="319"/>
        <v>473.93684210526317</v>
      </c>
      <c r="M6840" s="16">
        <f t="shared" si="320"/>
        <v>538.56459330143548</v>
      </c>
      <c r="N6840" t="e">
        <f>INDEX(XML!$A$2:$R$782,MATCH(C6840,XML!$D$2:$D$737,0),2)</f>
        <v>#N/A</v>
      </c>
    </row>
    <row r="6841" spans="1:14" ht="33.75" x14ac:dyDescent="0.2">
      <c r="A6841">
        <v>10867</v>
      </c>
      <c r="B6841" t="s">
        <v>9683</v>
      </c>
      <c r="C6841" s="15" t="s">
        <v>9684</v>
      </c>
      <c r="D6841" s="15" t="s">
        <v>9685</v>
      </c>
      <c r="E6841">
        <v>952</v>
      </c>
      <c r="F6841">
        <v>1238</v>
      </c>
      <c r="H6841">
        <v>40</v>
      </c>
      <c r="K6841" s="16">
        <f t="shared" si="318"/>
        <v>1066.24</v>
      </c>
      <c r="L6841" s="16">
        <f t="shared" si="319"/>
        <v>1122.3578947368421</v>
      </c>
      <c r="M6841" s="16">
        <f t="shared" si="320"/>
        <v>1275.4066985645934</v>
      </c>
      <c r="N6841" t="e">
        <f>INDEX(XML!$A$2:$R$782,MATCH(C6841,XML!$D$2:$D$737,0),2)</f>
        <v>#N/A</v>
      </c>
    </row>
    <row r="6842" spans="1:14" ht="33.75" x14ac:dyDescent="0.2">
      <c r="A6842">
        <v>10868</v>
      </c>
      <c r="B6842" t="s">
        <v>9686</v>
      </c>
      <c r="C6842" s="15" t="s">
        <v>9687</v>
      </c>
      <c r="D6842" s="15" t="s">
        <v>9688</v>
      </c>
      <c r="E6842">
        <v>838</v>
      </c>
      <c r="F6842">
        <v>1089</v>
      </c>
      <c r="H6842">
        <v>31</v>
      </c>
      <c r="K6842" s="16">
        <f t="shared" si="318"/>
        <v>938.56</v>
      </c>
      <c r="L6842" s="16">
        <f t="shared" si="319"/>
        <v>987.95789473684215</v>
      </c>
      <c r="M6842" s="16">
        <f t="shared" si="320"/>
        <v>1122.6794258373207</v>
      </c>
      <c r="N6842" t="e">
        <f>INDEX(XML!$A$2:$R$782,MATCH(C6842,XML!$D$2:$D$737,0),2)</f>
        <v>#N/A</v>
      </c>
    </row>
    <row r="6843" spans="1:14" ht="33.75" x14ac:dyDescent="0.2">
      <c r="A6843">
        <v>10869</v>
      </c>
      <c r="B6843" t="s">
        <v>9689</v>
      </c>
      <c r="C6843" s="15" t="s">
        <v>9690</v>
      </c>
      <c r="D6843" s="15" t="s">
        <v>9691</v>
      </c>
      <c r="E6843">
        <v>1171</v>
      </c>
      <c r="F6843">
        <v>1522</v>
      </c>
      <c r="H6843">
        <v>14</v>
      </c>
      <c r="K6843" s="16">
        <f t="shared" si="318"/>
        <v>1311.52</v>
      </c>
      <c r="L6843" s="16">
        <f t="shared" si="319"/>
        <v>1380.5473684210526</v>
      </c>
      <c r="M6843" s="16">
        <f t="shared" si="320"/>
        <v>1568.803827751196</v>
      </c>
      <c r="N6843" t="e">
        <f>INDEX(XML!$A$2:$R$782,MATCH(C6843,XML!$D$2:$D$737,0),2)</f>
        <v>#N/A</v>
      </c>
    </row>
    <row r="6844" spans="1:14" ht="22.5" customHeight="1" x14ac:dyDescent="0.2">
      <c r="A6844">
        <v>10870</v>
      </c>
      <c r="B6844" t="s">
        <v>9692</v>
      </c>
      <c r="C6844" s="15" t="s">
        <v>9693</v>
      </c>
      <c r="D6844" s="15" t="s">
        <v>9694</v>
      </c>
      <c r="E6844">
        <v>1396</v>
      </c>
      <c r="F6844">
        <v>1815</v>
      </c>
      <c r="H6844" t="s">
        <v>746</v>
      </c>
      <c r="K6844" s="16">
        <f t="shared" si="318"/>
        <v>1563.52</v>
      </c>
      <c r="L6844" s="16">
        <f t="shared" si="319"/>
        <v>1645.8105263157895</v>
      </c>
      <c r="M6844" s="16">
        <f t="shared" si="320"/>
        <v>1870.2392344497609</v>
      </c>
      <c r="N6844" t="e">
        <f>INDEX(XML!$A$2:$R$782,MATCH(C6844,XML!$D$2:$D$737,0),2)</f>
        <v>#N/A</v>
      </c>
    </row>
    <row r="6845" spans="1:14" ht="22.5" customHeight="1" x14ac:dyDescent="0.2">
      <c r="A6845">
        <v>77962</v>
      </c>
      <c r="B6845" t="s">
        <v>36046</v>
      </c>
      <c r="C6845" s="15" t="s">
        <v>36047</v>
      </c>
      <c r="D6845" s="15" t="s">
        <v>36048</v>
      </c>
      <c r="E6845">
        <v>1486</v>
      </c>
      <c r="F6845">
        <v>1784</v>
      </c>
      <c r="K6845" s="16">
        <f t="shared" si="318"/>
        <v>1664.32</v>
      </c>
      <c r="L6845" s="16">
        <f t="shared" si="319"/>
        <v>1751.9157894736843</v>
      </c>
      <c r="M6845" s="16">
        <f t="shared" si="320"/>
        <v>1990.8133971291866</v>
      </c>
      <c r="N6845" t="e">
        <f>INDEX(XML!$A$2:$R$782,MATCH(C6845,XML!$D$2:$D$737,0),2)</f>
        <v>#N/A</v>
      </c>
    </row>
    <row r="6846" spans="1:14" ht="45" x14ac:dyDescent="0.2">
      <c r="A6846">
        <v>71005</v>
      </c>
      <c r="B6846">
        <v>638155</v>
      </c>
      <c r="C6846" s="15" t="s">
        <v>27771</v>
      </c>
      <c r="D6846" s="15" t="s">
        <v>27772</v>
      </c>
      <c r="E6846">
        <v>329</v>
      </c>
      <c r="F6846">
        <v>395</v>
      </c>
      <c r="K6846" s="16">
        <f t="shared" si="318"/>
        <v>368.48</v>
      </c>
      <c r="L6846" s="16">
        <f t="shared" si="319"/>
        <v>387.87368421052633</v>
      </c>
      <c r="M6846" s="16">
        <f t="shared" si="320"/>
        <v>440.76555023923447</v>
      </c>
      <c r="N6846" t="e">
        <f>INDEX(XML!$A$2:$R$782,MATCH(C6846,XML!$D$2:$D$737,0),2)</f>
        <v>#N/A</v>
      </c>
    </row>
    <row r="6847" spans="1:14" ht="67.5" x14ac:dyDescent="0.2">
      <c r="A6847">
        <v>61142</v>
      </c>
      <c r="B6847" t="s">
        <v>17898</v>
      </c>
      <c r="C6847" s="15" t="s">
        <v>20923</v>
      </c>
      <c r="D6847" s="15" t="s">
        <v>45411</v>
      </c>
      <c r="E6847">
        <v>1182</v>
      </c>
      <c r="F6847">
        <v>1419</v>
      </c>
      <c r="H6847">
        <v>18</v>
      </c>
      <c r="K6847" s="16">
        <f t="shared" si="318"/>
        <v>1323.84</v>
      </c>
      <c r="L6847" s="16">
        <f t="shared" si="319"/>
        <v>1393.5157894736842</v>
      </c>
      <c r="M6847" s="16">
        <f t="shared" si="320"/>
        <v>1583.5406698564593</v>
      </c>
      <c r="N6847" t="e">
        <f>INDEX(XML!$A$2:$R$782,MATCH(C6847,XML!$D$2:$D$737,0),2)</f>
        <v>#N/A</v>
      </c>
    </row>
    <row r="6848" spans="1:14" ht="45" x14ac:dyDescent="0.2">
      <c r="A6848">
        <v>69828</v>
      </c>
      <c r="B6848">
        <v>638025</v>
      </c>
      <c r="C6848" s="15" t="s">
        <v>26245</v>
      </c>
      <c r="D6848" s="15" t="s">
        <v>26246</v>
      </c>
      <c r="E6848">
        <v>620</v>
      </c>
      <c r="F6848">
        <v>744</v>
      </c>
      <c r="H6848">
        <v>28</v>
      </c>
      <c r="K6848" s="16">
        <f t="shared" si="318"/>
        <v>694.4</v>
      </c>
      <c r="L6848" s="16">
        <f t="shared" si="319"/>
        <v>730.9473684210526</v>
      </c>
      <c r="M6848" s="16">
        <f t="shared" si="320"/>
        <v>830.62200956937806</v>
      </c>
      <c r="N6848" t="e">
        <f>INDEX(XML!$A$2:$R$782,MATCH(C6848,XML!$D$2:$D$737,0),2)</f>
        <v>#N/A</v>
      </c>
    </row>
    <row r="6849" spans="1:14" ht="45" x14ac:dyDescent="0.2">
      <c r="A6849">
        <v>69829</v>
      </c>
      <c r="B6849">
        <v>638035</v>
      </c>
      <c r="C6849" s="15" t="s">
        <v>26247</v>
      </c>
      <c r="D6849" s="15" t="s">
        <v>35093</v>
      </c>
      <c r="E6849">
        <v>616</v>
      </c>
      <c r="F6849">
        <v>740</v>
      </c>
      <c r="H6849">
        <v>47</v>
      </c>
      <c r="K6849" s="16">
        <f t="shared" si="318"/>
        <v>689.92</v>
      </c>
      <c r="L6849" s="16">
        <f t="shared" si="319"/>
        <v>726.23157894736846</v>
      </c>
      <c r="M6849" s="16">
        <f t="shared" si="320"/>
        <v>825.26315789473676</v>
      </c>
      <c r="N6849" t="e">
        <f>INDEX(XML!$A$2:$R$782,MATCH(C6849,XML!$D$2:$D$737,0),2)</f>
        <v>#N/A</v>
      </c>
    </row>
    <row r="6850" spans="1:14" ht="45" x14ac:dyDescent="0.2">
      <c r="A6850">
        <v>45726</v>
      </c>
      <c r="B6850" t="s">
        <v>9695</v>
      </c>
      <c r="C6850" s="15" t="s">
        <v>9696</v>
      </c>
      <c r="D6850" s="15" t="s">
        <v>9697</v>
      </c>
      <c r="E6850">
        <v>907</v>
      </c>
      <c r="F6850">
        <v>1089</v>
      </c>
      <c r="H6850" t="s">
        <v>747</v>
      </c>
      <c r="K6850" s="16">
        <f t="shared" si="318"/>
        <v>1015.84</v>
      </c>
      <c r="L6850" s="16">
        <f t="shared" si="319"/>
        <v>1069.3052631578948</v>
      </c>
      <c r="M6850" s="16">
        <f t="shared" si="320"/>
        <v>1215.1196172248804</v>
      </c>
      <c r="N6850" t="e">
        <f>INDEX(XML!$A$2:$R$782,MATCH(C6850,XML!$D$2:$D$737,0),2)</f>
        <v>#N/A</v>
      </c>
    </row>
    <row r="6851" spans="1:14" ht="22.5" x14ac:dyDescent="0.2">
      <c r="A6851">
        <v>64968</v>
      </c>
      <c r="B6851" t="s">
        <v>22692</v>
      </c>
      <c r="C6851" s="15" t="s">
        <v>23293</v>
      </c>
      <c r="D6851" s="15" t="s">
        <v>22693</v>
      </c>
      <c r="E6851">
        <v>292</v>
      </c>
      <c r="F6851">
        <v>378</v>
      </c>
      <c r="H6851">
        <v>40</v>
      </c>
      <c r="K6851" s="16">
        <f t="shared" si="318"/>
        <v>327.04000000000002</v>
      </c>
      <c r="L6851" s="16">
        <f t="shared" si="319"/>
        <v>344.25263157894739</v>
      </c>
      <c r="M6851" s="16">
        <f t="shared" si="320"/>
        <v>391.19617224880386</v>
      </c>
      <c r="N6851" t="e">
        <f>INDEX(XML!$A$2:$R$782,MATCH(C6851,XML!$D$2:$D$737,0),2)</f>
        <v>#N/A</v>
      </c>
    </row>
    <row r="6852" spans="1:14" ht="22.5" x14ac:dyDescent="0.2">
      <c r="A6852">
        <v>83362</v>
      </c>
      <c r="B6852" t="s">
        <v>45364</v>
      </c>
      <c r="C6852" s="15" t="s">
        <v>45365</v>
      </c>
      <c r="D6852" s="15" t="s">
        <v>45366</v>
      </c>
      <c r="E6852">
        <v>584</v>
      </c>
      <c r="F6852">
        <v>759</v>
      </c>
      <c r="H6852">
        <v>26</v>
      </c>
      <c r="K6852" s="16">
        <f t="shared" si="318"/>
        <v>654.08000000000004</v>
      </c>
      <c r="L6852" s="16">
        <f t="shared" si="319"/>
        <v>688.50526315789477</v>
      </c>
      <c r="M6852" s="16">
        <f t="shared" si="320"/>
        <v>782.39234449760772</v>
      </c>
      <c r="N6852" t="e">
        <f>INDEX(XML!$A$2:$R$782,MATCH(C6852,XML!$D$2:$D$737,0),2)</f>
        <v>#N/A</v>
      </c>
    </row>
    <row r="6853" spans="1:14" ht="22.5" x14ac:dyDescent="0.2">
      <c r="A6853">
        <v>64969</v>
      </c>
      <c r="B6853" t="s">
        <v>22694</v>
      </c>
      <c r="C6853" s="15" t="s">
        <v>23294</v>
      </c>
      <c r="D6853" s="15" t="s">
        <v>22695</v>
      </c>
      <c r="E6853">
        <v>367</v>
      </c>
      <c r="F6853">
        <v>475</v>
      </c>
      <c r="H6853">
        <v>8</v>
      </c>
      <c r="K6853" s="16">
        <f t="shared" ref="K6853:K6916" si="321">IF(E6853&gt;49999,E6853+E6853*0.07,IF(E6853&lt;=49999,E6853+E6853*0.12))</f>
        <v>411.04</v>
      </c>
      <c r="L6853" s="16">
        <f t="shared" ref="L6853:L6916" si="322">K6853*100/95</f>
        <v>432.67368421052629</v>
      </c>
      <c r="M6853" s="16">
        <f t="shared" ref="M6853:M6916" si="323">IF(COUNTIF(C6853,"*Dahua*"),F6853-10,L6853*100/88)</f>
        <v>491.67464114832529</v>
      </c>
      <c r="N6853" t="e">
        <f>INDEX(XML!$A$2:$R$782,MATCH(C6853,XML!$D$2:$D$737,0),2)</f>
        <v>#N/A</v>
      </c>
    </row>
    <row r="6854" spans="1:14" ht="22.5" customHeight="1" x14ac:dyDescent="0.2">
      <c r="A6854">
        <v>64972</v>
      </c>
      <c r="B6854" t="s">
        <v>22700</v>
      </c>
      <c r="C6854" s="15" t="s">
        <v>23297</v>
      </c>
      <c r="D6854" s="15" t="s">
        <v>22701</v>
      </c>
      <c r="E6854">
        <v>604</v>
      </c>
      <c r="F6854">
        <v>784</v>
      </c>
      <c r="H6854">
        <v>32</v>
      </c>
      <c r="K6854" s="16">
        <f t="shared" si="321"/>
        <v>676.48</v>
      </c>
      <c r="L6854" s="16">
        <f t="shared" si="322"/>
        <v>712.08421052631581</v>
      </c>
      <c r="M6854" s="16">
        <f t="shared" si="323"/>
        <v>809.18660287081354</v>
      </c>
      <c r="N6854" t="e">
        <f>INDEX(XML!$A$2:$R$782,MATCH(C6854,XML!$D$2:$D$737,0),2)</f>
        <v>#N/A</v>
      </c>
    </row>
    <row r="6855" spans="1:14" ht="22.5" x14ac:dyDescent="0.2">
      <c r="A6855">
        <v>64980</v>
      </c>
      <c r="B6855" t="s">
        <v>22716</v>
      </c>
      <c r="C6855" s="15" t="s">
        <v>23348</v>
      </c>
      <c r="D6855" s="15" t="s">
        <v>22717</v>
      </c>
      <c r="E6855">
        <v>890</v>
      </c>
      <c r="F6855">
        <v>1156</v>
      </c>
      <c r="H6855">
        <v>13</v>
      </c>
      <c r="K6855" s="16">
        <f t="shared" si="321"/>
        <v>996.8</v>
      </c>
      <c r="L6855" s="16">
        <f t="shared" si="322"/>
        <v>1049.2631578947369</v>
      </c>
      <c r="M6855" s="16">
        <f t="shared" si="323"/>
        <v>1192.3444976076555</v>
      </c>
      <c r="N6855" t="e">
        <f>INDEX(XML!$A$2:$R$782,MATCH(C6855,XML!$D$2:$D$737,0),2)</f>
        <v>#N/A</v>
      </c>
    </row>
    <row r="6856" spans="1:14" ht="22.5" x14ac:dyDescent="0.2">
      <c r="A6856">
        <v>74630</v>
      </c>
      <c r="B6856" t="s">
        <v>32663</v>
      </c>
      <c r="C6856" s="15" t="s">
        <v>32664</v>
      </c>
      <c r="D6856" s="15" t="s">
        <v>32665</v>
      </c>
      <c r="E6856">
        <v>983</v>
      </c>
      <c r="F6856">
        <v>1275</v>
      </c>
      <c r="K6856" s="16">
        <f t="shared" si="321"/>
        <v>1100.96</v>
      </c>
      <c r="L6856" s="16">
        <f t="shared" si="322"/>
        <v>1158.9052631578948</v>
      </c>
      <c r="M6856" s="16">
        <f t="shared" si="323"/>
        <v>1316.9377990430623</v>
      </c>
      <c r="N6856" t="e">
        <f>INDEX(XML!$A$2:$R$782,MATCH(C6856,XML!$D$2:$D$737,0),2)</f>
        <v>#N/A</v>
      </c>
    </row>
    <row r="6857" spans="1:14" ht="22.5" customHeight="1" x14ac:dyDescent="0.2">
      <c r="A6857">
        <v>64981</v>
      </c>
      <c r="B6857" t="s">
        <v>22718</v>
      </c>
      <c r="C6857" s="15" t="s">
        <v>23349</v>
      </c>
      <c r="D6857" s="15" t="s">
        <v>22719</v>
      </c>
      <c r="E6857">
        <v>1157</v>
      </c>
      <c r="F6857">
        <v>1501</v>
      </c>
      <c r="H6857">
        <v>6</v>
      </c>
      <c r="K6857" s="16">
        <f t="shared" si="321"/>
        <v>1295.8399999999999</v>
      </c>
      <c r="L6857" s="16">
        <f t="shared" si="322"/>
        <v>1364.0421052631577</v>
      </c>
      <c r="M6857" s="16">
        <f t="shared" si="323"/>
        <v>1550.0478468899521</v>
      </c>
      <c r="N6857" t="e">
        <f>INDEX(XML!$A$2:$R$782,MATCH(C6857,XML!$D$2:$D$737,0),2)</f>
        <v>#N/A</v>
      </c>
    </row>
    <row r="6858" spans="1:14" ht="33.75" x14ac:dyDescent="0.2">
      <c r="A6858">
        <v>10806</v>
      </c>
      <c r="B6858" t="s">
        <v>9844</v>
      </c>
      <c r="C6858" s="15" t="s">
        <v>9845</v>
      </c>
      <c r="D6858" s="15" t="s">
        <v>9846</v>
      </c>
      <c r="E6858">
        <v>168</v>
      </c>
      <c r="F6858">
        <v>244</v>
      </c>
      <c r="H6858" t="s">
        <v>746</v>
      </c>
      <c r="K6858" s="16">
        <f t="shared" si="321"/>
        <v>188.16</v>
      </c>
      <c r="L6858" s="16">
        <f t="shared" si="322"/>
        <v>198.06315789473683</v>
      </c>
      <c r="M6858" s="16">
        <f t="shared" si="323"/>
        <v>225.07177033492823</v>
      </c>
      <c r="N6858" t="e">
        <f>INDEX(XML!$A$2:$R$782,MATCH(C6858,XML!$D$2:$D$737,0),2)</f>
        <v>#N/A</v>
      </c>
    </row>
    <row r="6859" spans="1:14" ht="33.75" x14ac:dyDescent="0.2">
      <c r="A6859">
        <v>10807</v>
      </c>
      <c r="B6859" t="s">
        <v>9847</v>
      </c>
      <c r="C6859" s="15" t="s">
        <v>9848</v>
      </c>
      <c r="D6859" s="15" t="s">
        <v>9849</v>
      </c>
      <c r="E6859">
        <v>198</v>
      </c>
      <c r="F6859">
        <v>257</v>
      </c>
      <c r="H6859">
        <v>30</v>
      </c>
      <c r="K6859" s="16">
        <f t="shared" si="321"/>
        <v>221.76</v>
      </c>
      <c r="L6859" s="16">
        <f t="shared" si="322"/>
        <v>233.43157894736842</v>
      </c>
      <c r="M6859" s="16">
        <f t="shared" si="323"/>
        <v>265.26315789473688</v>
      </c>
      <c r="N6859" t="e">
        <f>INDEX(XML!$A$2:$R$782,MATCH(C6859,XML!$D$2:$D$737,0),2)</f>
        <v>#N/A</v>
      </c>
    </row>
    <row r="6860" spans="1:14" ht="22.5" customHeight="1" x14ac:dyDescent="0.2">
      <c r="A6860">
        <v>10805</v>
      </c>
      <c r="B6860" t="s">
        <v>9850</v>
      </c>
      <c r="C6860" s="15" t="s">
        <v>9851</v>
      </c>
      <c r="D6860" s="15" t="s">
        <v>9852</v>
      </c>
      <c r="E6860">
        <v>179</v>
      </c>
      <c r="F6860">
        <v>211</v>
      </c>
      <c r="H6860" t="s">
        <v>746</v>
      </c>
      <c r="K6860" s="16">
        <f t="shared" si="321"/>
        <v>200.48</v>
      </c>
      <c r="L6860" s="16">
        <f t="shared" si="322"/>
        <v>211.03157894736842</v>
      </c>
      <c r="M6860" s="16">
        <f t="shared" si="323"/>
        <v>239.80861244019135</v>
      </c>
      <c r="N6860" t="e">
        <f>INDEX(XML!$A$2:$R$782,MATCH(C6860,XML!$D$2:$D$737,0),2)</f>
        <v>#N/A</v>
      </c>
    </row>
    <row r="6861" spans="1:14" ht="33.75" x14ac:dyDescent="0.2">
      <c r="A6861">
        <v>10808</v>
      </c>
      <c r="B6861" t="s">
        <v>9853</v>
      </c>
      <c r="C6861" s="15" t="s">
        <v>9854</v>
      </c>
      <c r="D6861" s="15" t="s">
        <v>9855</v>
      </c>
      <c r="E6861">
        <v>207</v>
      </c>
      <c r="F6861">
        <v>269</v>
      </c>
      <c r="H6861">
        <v>32</v>
      </c>
      <c r="K6861" s="16">
        <f t="shared" si="321"/>
        <v>231.84</v>
      </c>
      <c r="L6861" s="16">
        <f t="shared" si="322"/>
        <v>244.04210526315791</v>
      </c>
      <c r="M6861" s="16">
        <f t="shared" si="323"/>
        <v>277.32057416267941</v>
      </c>
      <c r="N6861" t="e">
        <f>INDEX(XML!$A$2:$R$782,MATCH(C6861,XML!$D$2:$D$737,0),2)</f>
        <v>#N/A</v>
      </c>
    </row>
    <row r="6862" spans="1:14" ht="33.75" x14ac:dyDescent="0.2">
      <c r="A6862">
        <v>10809</v>
      </c>
      <c r="B6862" t="s">
        <v>9856</v>
      </c>
      <c r="C6862" s="15" t="s">
        <v>9857</v>
      </c>
      <c r="D6862" s="15" t="s">
        <v>9858</v>
      </c>
      <c r="E6862">
        <v>233</v>
      </c>
      <c r="F6862">
        <v>303</v>
      </c>
      <c r="H6862">
        <v>21</v>
      </c>
      <c r="K6862" s="16">
        <f t="shared" si="321"/>
        <v>260.95999999999998</v>
      </c>
      <c r="L6862" s="16">
        <f t="shared" si="322"/>
        <v>274.69473684210521</v>
      </c>
      <c r="M6862" s="16">
        <f t="shared" si="323"/>
        <v>312.15311004784684</v>
      </c>
      <c r="N6862" t="e">
        <f>INDEX(XML!$A$2:$R$782,MATCH(C6862,XML!$D$2:$D$737,0),2)</f>
        <v>#N/A</v>
      </c>
    </row>
    <row r="6863" spans="1:14" ht="33.75" customHeight="1" x14ac:dyDescent="0.2">
      <c r="A6863">
        <v>10810</v>
      </c>
      <c r="B6863" t="s">
        <v>9859</v>
      </c>
      <c r="C6863" s="15" t="s">
        <v>9860</v>
      </c>
      <c r="D6863" s="15" t="s">
        <v>9861</v>
      </c>
      <c r="E6863">
        <v>330</v>
      </c>
      <c r="F6863">
        <v>416</v>
      </c>
      <c r="H6863" t="s">
        <v>746</v>
      </c>
      <c r="K6863" s="16">
        <f t="shared" si="321"/>
        <v>369.6</v>
      </c>
      <c r="L6863" s="16">
        <f t="shared" si="322"/>
        <v>389.05263157894734</v>
      </c>
      <c r="M6863" s="16">
        <f t="shared" si="323"/>
        <v>442.10526315789468</v>
      </c>
      <c r="N6863" t="e">
        <f>INDEX(XML!$A$2:$R$782,MATCH(C6863,XML!$D$2:$D$737,0),2)</f>
        <v>#N/A</v>
      </c>
    </row>
    <row r="6864" spans="1:14" ht="33.75" customHeight="1" x14ac:dyDescent="0.2">
      <c r="A6864">
        <v>10811</v>
      </c>
      <c r="B6864" t="s">
        <v>9862</v>
      </c>
      <c r="C6864" s="15" t="s">
        <v>9863</v>
      </c>
      <c r="D6864" s="15" t="s">
        <v>9864</v>
      </c>
      <c r="E6864">
        <v>404</v>
      </c>
      <c r="F6864">
        <v>525</v>
      </c>
      <c r="H6864">
        <v>35</v>
      </c>
      <c r="K6864" s="16">
        <f t="shared" si="321"/>
        <v>452.48</v>
      </c>
      <c r="L6864" s="16">
        <f t="shared" si="322"/>
        <v>476.29473684210524</v>
      </c>
      <c r="M6864" s="16">
        <f t="shared" si="323"/>
        <v>541.24401913875602</v>
      </c>
      <c r="N6864" t="e">
        <f>INDEX(XML!$A$2:$R$782,MATCH(C6864,XML!$D$2:$D$737,0),2)</f>
        <v>#N/A</v>
      </c>
    </row>
    <row r="6865" spans="1:14" ht="33.75" x14ac:dyDescent="0.2">
      <c r="A6865">
        <v>45741</v>
      </c>
      <c r="B6865" t="s">
        <v>9367</v>
      </c>
      <c r="C6865" s="15" t="s">
        <v>9368</v>
      </c>
      <c r="D6865" s="15" t="s">
        <v>9369</v>
      </c>
      <c r="E6865">
        <v>496</v>
      </c>
      <c r="F6865">
        <v>596</v>
      </c>
      <c r="H6865" t="s">
        <v>746</v>
      </c>
      <c r="K6865" s="16">
        <f t="shared" si="321"/>
        <v>555.52</v>
      </c>
      <c r="L6865" s="16">
        <f t="shared" si="322"/>
        <v>584.7578947368421</v>
      </c>
      <c r="M6865" s="16">
        <f t="shared" si="323"/>
        <v>664.49760765550241</v>
      </c>
      <c r="N6865" t="e">
        <f>INDEX(XML!$A$2:$R$782,MATCH(C6865,XML!$D$2:$D$737,0),2)</f>
        <v>#N/A</v>
      </c>
    </row>
    <row r="6866" spans="1:14" ht="33.75" customHeight="1" x14ac:dyDescent="0.2">
      <c r="A6866">
        <v>10812</v>
      </c>
      <c r="B6866" t="s">
        <v>9865</v>
      </c>
      <c r="C6866" s="15" t="s">
        <v>9866</v>
      </c>
      <c r="D6866" s="15" t="s">
        <v>9867</v>
      </c>
      <c r="E6866">
        <v>916</v>
      </c>
      <c r="F6866">
        <v>1191</v>
      </c>
      <c r="H6866">
        <v>33</v>
      </c>
      <c r="K6866" s="16">
        <f t="shared" si="321"/>
        <v>1025.92</v>
      </c>
      <c r="L6866" s="16">
        <f t="shared" si="322"/>
        <v>1079.9157894736843</v>
      </c>
      <c r="M6866" s="16">
        <f t="shared" si="323"/>
        <v>1227.1770334928231</v>
      </c>
      <c r="N6866" t="e">
        <f>INDEX(XML!$A$2:$R$782,MATCH(C6866,XML!$D$2:$D$737,0),2)</f>
        <v>#N/A</v>
      </c>
    </row>
    <row r="6867" spans="1:14" ht="33.75" customHeight="1" x14ac:dyDescent="0.2">
      <c r="A6867">
        <v>10813</v>
      </c>
      <c r="B6867" t="s">
        <v>9868</v>
      </c>
      <c r="C6867" s="15" t="s">
        <v>9869</v>
      </c>
      <c r="D6867" s="15" t="s">
        <v>9870</v>
      </c>
      <c r="E6867">
        <v>976</v>
      </c>
      <c r="F6867">
        <v>1230</v>
      </c>
      <c r="H6867" t="s">
        <v>746</v>
      </c>
      <c r="K6867" s="16">
        <f t="shared" si="321"/>
        <v>1093.1199999999999</v>
      </c>
      <c r="L6867" s="16">
        <f t="shared" si="322"/>
        <v>1150.6526315789472</v>
      </c>
      <c r="M6867" s="16">
        <f t="shared" si="323"/>
        <v>1307.5598086124401</v>
      </c>
      <c r="N6867" t="e">
        <f>INDEX(XML!$A$2:$R$782,MATCH(C6867,XML!$D$2:$D$737,0),2)</f>
        <v>#N/A</v>
      </c>
    </row>
    <row r="6868" spans="1:14" ht="33.75" customHeight="1" x14ac:dyDescent="0.2">
      <c r="A6868">
        <v>10814</v>
      </c>
      <c r="B6868" t="s">
        <v>9871</v>
      </c>
      <c r="C6868" s="15" t="s">
        <v>9872</v>
      </c>
      <c r="D6868" s="15" t="s">
        <v>9873</v>
      </c>
      <c r="E6868">
        <v>961</v>
      </c>
      <c r="F6868">
        <v>1249</v>
      </c>
      <c r="H6868">
        <v>5</v>
      </c>
      <c r="K6868" s="16">
        <f t="shared" si="321"/>
        <v>1076.32</v>
      </c>
      <c r="L6868" s="16">
        <f t="shared" si="322"/>
        <v>1132.9684210526316</v>
      </c>
      <c r="M6868" s="16">
        <f t="shared" si="323"/>
        <v>1287.4641148325359</v>
      </c>
      <c r="N6868" t="e">
        <f>INDEX(XML!$A$2:$R$782,MATCH(C6868,XML!$D$2:$D$737,0),2)</f>
        <v>#N/A</v>
      </c>
    </row>
    <row r="6869" spans="1:14" ht="56.25" x14ac:dyDescent="0.2">
      <c r="A6869">
        <v>10815</v>
      </c>
      <c r="B6869" t="s">
        <v>9874</v>
      </c>
      <c r="C6869" s="15" t="s">
        <v>9875</v>
      </c>
      <c r="D6869" s="15" t="s">
        <v>9876</v>
      </c>
      <c r="E6869">
        <v>1470</v>
      </c>
      <c r="F6869">
        <v>1911</v>
      </c>
      <c r="H6869" t="s">
        <v>746</v>
      </c>
      <c r="K6869" s="16">
        <f t="shared" si="321"/>
        <v>1646.4</v>
      </c>
      <c r="L6869" s="16">
        <f t="shared" si="322"/>
        <v>1733.0526315789473</v>
      </c>
      <c r="M6869" s="16">
        <f t="shared" si="323"/>
        <v>1969.3779904306218</v>
      </c>
      <c r="N6869" t="e">
        <f>INDEX(XML!$A$2:$R$782,MATCH(C6869,XML!$D$2:$D$737,0),2)</f>
        <v>#N/A</v>
      </c>
    </row>
    <row r="6870" spans="1:14" ht="45" x14ac:dyDescent="0.2">
      <c r="A6870">
        <v>71003</v>
      </c>
      <c r="B6870">
        <v>638151</v>
      </c>
      <c r="C6870" s="15" t="s">
        <v>30551</v>
      </c>
      <c r="D6870" s="15" t="s">
        <v>30552</v>
      </c>
      <c r="E6870">
        <v>329</v>
      </c>
      <c r="F6870">
        <v>395</v>
      </c>
      <c r="H6870">
        <v>3</v>
      </c>
      <c r="K6870" s="16">
        <f t="shared" si="321"/>
        <v>368.48</v>
      </c>
      <c r="L6870" s="16">
        <f t="shared" si="322"/>
        <v>387.87368421052633</v>
      </c>
      <c r="M6870" s="16">
        <f t="shared" si="323"/>
        <v>440.76555023923447</v>
      </c>
      <c r="N6870" t="e">
        <f>INDEX(XML!$A$2:$R$782,MATCH(C6870,XML!$D$2:$D$737,0),2)</f>
        <v>#N/A</v>
      </c>
    </row>
    <row r="6871" spans="1:14" ht="33.75" customHeight="1" x14ac:dyDescent="0.2">
      <c r="A6871">
        <v>67233</v>
      </c>
      <c r="B6871" t="s">
        <v>23828</v>
      </c>
      <c r="C6871" s="15" t="s">
        <v>23829</v>
      </c>
      <c r="D6871" s="15" t="s">
        <v>23830</v>
      </c>
      <c r="E6871">
        <v>4976</v>
      </c>
      <c r="F6871">
        <v>5972</v>
      </c>
      <c r="H6871" t="s">
        <v>746</v>
      </c>
      <c r="K6871" s="16">
        <f t="shared" si="321"/>
        <v>5573.12</v>
      </c>
      <c r="L6871" s="16">
        <f t="shared" si="322"/>
        <v>5866.4421052631578</v>
      </c>
      <c r="M6871" s="16">
        <f t="shared" si="323"/>
        <v>6666.4114832535879</v>
      </c>
      <c r="N6871" t="e">
        <f>INDEX(XML!$A$2:$R$782,MATCH(C6871,XML!$D$2:$D$737,0),2)</f>
        <v>#N/A</v>
      </c>
    </row>
    <row r="6872" spans="1:14" ht="45" x14ac:dyDescent="0.2">
      <c r="A6872">
        <v>69831</v>
      </c>
      <c r="B6872">
        <v>638022</v>
      </c>
      <c r="C6872" s="15" t="s">
        <v>26250</v>
      </c>
      <c r="D6872" s="15" t="s">
        <v>26251</v>
      </c>
      <c r="E6872">
        <v>2609</v>
      </c>
      <c r="F6872">
        <v>3131</v>
      </c>
      <c r="H6872">
        <v>51</v>
      </c>
      <c r="K6872" s="16">
        <f t="shared" si="321"/>
        <v>2922.08</v>
      </c>
      <c r="L6872" s="16">
        <f t="shared" si="322"/>
        <v>3075.8736842105263</v>
      </c>
      <c r="M6872" s="16">
        <f t="shared" si="323"/>
        <v>3495.311004784689</v>
      </c>
      <c r="N6872" t="e">
        <f>INDEX(XML!$A$2:$R$782,MATCH(C6872,XML!$D$2:$D$737,0),2)</f>
        <v>#N/A</v>
      </c>
    </row>
    <row r="6873" spans="1:14" ht="33.75" customHeight="1" x14ac:dyDescent="0.2">
      <c r="A6873">
        <v>56410</v>
      </c>
      <c r="B6873">
        <v>638022</v>
      </c>
      <c r="C6873" s="15" t="s">
        <v>13962</v>
      </c>
      <c r="D6873" s="15" t="s">
        <v>13963</v>
      </c>
      <c r="E6873">
        <v>2609</v>
      </c>
      <c r="F6873">
        <v>3131</v>
      </c>
      <c r="H6873">
        <v>47</v>
      </c>
      <c r="K6873" s="16">
        <f t="shared" si="321"/>
        <v>2922.08</v>
      </c>
      <c r="L6873" s="16">
        <f t="shared" si="322"/>
        <v>3075.8736842105263</v>
      </c>
      <c r="M6873" s="16">
        <f t="shared" si="323"/>
        <v>3495.311004784689</v>
      </c>
      <c r="N6873" t="e">
        <f>INDEX(XML!$A$2:$R$782,MATCH(C6873,XML!$D$2:$D$737,0),2)</f>
        <v>#N/A</v>
      </c>
    </row>
    <row r="6874" spans="1:14" ht="45" x14ac:dyDescent="0.2">
      <c r="A6874">
        <v>69834</v>
      </c>
      <c r="B6874">
        <v>638032</v>
      </c>
      <c r="C6874" s="15" t="s">
        <v>26254</v>
      </c>
      <c r="D6874" s="15" t="s">
        <v>26255</v>
      </c>
      <c r="E6874">
        <v>2375</v>
      </c>
      <c r="F6874">
        <v>2850</v>
      </c>
      <c r="H6874">
        <v>15</v>
      </c>
      <c r="K6874" s="16">
        <f t="shared" si="321"/>
        <v>2660</v>
      </c>
      <c r="L6874" s="16">
        <f t="shared" si="322"/>
        <v>2800</v>
      </c>
      <c r="M6874" s="16">
        <f t="shared" si="323"/>
        <v>3181.818181818182</v>
      </c>
      <c r="N6874" t="e">
        <f>INDEX(XML!$A$2:$R$782,MATCH(C6874,XML!$D$2:$D$737,0),2)</f>
        <v>#N/A</v>
      </c>
    </row>
    <row r="6875" spans="1:14" ht="33.75" customHeight="1" x14ac:dyDescent="0.2">
      <c r="A6875">
        <v>80788</v>
      </c>
      <c r="B6875">
        <v>638012</v>
      </c>
      <c r="C6875" s="15" t="s">
        <v>40503</v>
      </c>
      <c r="D6875" s="15" t="s">
        <v>40504</v>
      </c>
      <c r="E6875">
        <v>998</v>
      </c>
      <c r="F6875">
        <v>1198</v>
      </c>
      <c r="H6875">
        <v>40</v>
      </c>
      <c r="K6875" s="16">
        <f t="shared" si="321"/>
        <v>1117.76</v>
      </c>
      <c r="L6875" s="16">
        <f t="shared" si="322"/>
        <v>1176.5894736842106</v>
      </c>
      <c r="M6875" s="16">
        <f t="shared" si="323"/>
        <v>1337.0334928229665</v>
      </c>
      <c r="N6875" t="e">
        <f>INDEX(XML!$A$2:$R$782,MATCH(C6875,XML!$D$2:$D$737,0),2)</f>
        <v>#N/A</v>
      </c>
    </row>
    <row r="6876" spans="1:14" ht="45" x14ac:dyDescent="0.2">
      <c r="A6876">
        <v>55950</v>
      </c>
      <c r="B6876">
        <v>638032</v>
      </c>
      <c r="C6876" s="15" t="s">
        <v>17838</v>
      </c>
      <c r="D6876" s="15" t="s">
        <v>17839</v>
      </c>
      <c r="E6876">
        <v>2375</v>
      </c>
      <c r="F6876">
        <v>2850</v>
      </c>
      <c r="K6876" s="16">
        <f t="shared" si="321"/>
        <v>2660</v>
      </c>
      <c r="L6876" s="16">
        <f t="shared" si="322"/>
        <v>2800</v>
      </c>
      <c r="M6876" s="16">
        <f t="shared" si="323"/>
        <v>3181.818181818182</v>
      </c>
      <c r="N6876" t="e">
        <f>INDEX(XML!$A$2:$R$782,MATCH(C6876,XML!$D$2:$D$737,0),2)</f>
        <v>#N/A</v>
      </c>
    </row>
    <row r="6877" spans="1:14" ht="33.75" customHeight="1" x14ac:dyDescent="0.2">
      <c r="A6877">
        <v>45729</v>
      </c>
      <c r="B6877" t="s">
        <v>9877</v>
      </c>
      <c r="C6877" s="15" t="s">
        <v>9878</v>
      </c>
      <c r="D6877" s="15" t="s">
        <v>9879</v>
      </c>
      <c r="E6877">
        <v>5091</v>
      </c>
      <c r="F6877">
        <v>6110</v>
      </c>
      <c r="H6877">
        <v>3</v>
      </c>
      <c r="K6877" s="16">
        <f t="shared" si="321"/>
        <v>5701.92</v>
      </c>
      <c r="L6877" s="16">
        <f t="shared" si="322"/>
        <v>6002.0210526315786</v>
      </c>
      <c r="M6877" s="16">
        <f t="shared" si="323"/>
        <v>6820.4784688995214</v>
      </c>
      <c r="N6877" t="e">
        <f>INDEX(XML!$A$2:$R$782,MATCH(C6877,XML!$D$2:$D$737,0),2)</f>
        <v>#N/A</v>
      </c>
    </row>
    <row r="6878" spans="1:14" ht="33.75" customHeight="1" x14ac:dyDescent="0.2">
      <c r="A6878">
        <v>69840</v>
      </c>
      <c r="B6878">
        <v>638028</v>
      </c>
      <c r="C6878" s="15" t="s">
        <v>32390</v>
      </c>
      <c r="D6878" s="15" t="s">
        <v>32391</v>
      </c>
      <c r="E6878">
        <v>1065</v>
      </c>
      <c r="F6878">
        <v>1278</v>
      </c>
      <c r="H6878">
        <v>10</v>
      </c>
      <c r="K6878" s="16">
        <f t="shared" si="321"/>
        <v>1192.8</v>
      </c>
      <c r="L6878" s="16">
        <f t="shared" si="322"/>
        <v>1255.578947368421</v>
      </c>
      <c r="M6878" s="16">
        <f t="shared" si="323"/>
        <v>1426.7942583732058</v>
      </c>
      <c r="N6878" t="e">
        <f>INDEX(XML!$A$2:$R$782,MATCH(C6878,XML!$D$2:$D$737,0),2)</f>
        <v>#N/A</v>
      </c>
    </row>
    <row r="6879" spans="1:14" ht="33.75" customHeight="1" x14ac:dyDescent="0.2">
      <c r="A6879">
        <v>69845</v>
      </c>
      <c r="B6879">
        <v>638018</v>
      </c>
      <c r="C6879" s="15" t="s">
        <v>32388</v>
      </c>
      <c r="D6879" s="15" t="s">
        <v>32389</v>
      </c>
      <c r="E6879">
        <v>998</v>
      </c>
      <c r="F6879">
        <v>1198</v>
      </c>
      <c r="H6879" t="s">
        <v>747</v>
      </c>
      <c r="K6879" s="16">
        <f t="shared" si="321"/>
        <v>1117.76</v>
      </c>
      <c r="L6879" s="16">
        <f t="shared" si="322"/>
        <v>1176.5894736842106</v>
      </c>
      <c r="M6879" s="16">
        <f t="shared" si="323"/>
        <v>1337.0334928229665</v>
      </c>
      <c r="N6879" t="e">
        <f>INDEX(XML!$A$2:$R$782,MATCH(C6879,XML!$D$2:$D$737,0),2)</f>
        <v>#N/A</v>
      </c>
    </row>
    <row r="6880" spans="1:14" ht="22.5" x14ac:dyDescent="0.2">
      <c r="A6880">
        <v>64958</v>
      </c>
      <c r="B6880" t="s">
        <v>22673</v>
      </c>
      <c r="C6880" s="15" t="s">
        <v>23283</v>
      </c>
      <c r="D6880" s="15" t="s">
        <v>22674</v>
      </c>
      <c r="E6880">
        <v>292</v>
      </c>
      <c r="F6880">
        <v>378</v>
      </c>
      <c r="H6880">
        <v>20</v>
      </c>
      <c r="K6880" s="16">
        <f t="shared" si="321"/>
        <v>327.04000000000002</v>
      </c>
      <c r="L6880" s="16">
        <f t="shared" si="322"/>
        <v>344.25263157894739</v>
      </c>
      <c r="M6880" s="16">
        <f t="shared" si="323"/>
        <v>391.19617224880386</v>
      </c>
      <c r="N6880" t="e">
        <f>INDEX(XML!$A$2:$R$782,MATCH(C6880,XML!$D$2:$D$737,0),2)</f>
        <v>#N/A</v>
      </c>
    </row>
    <row r="6881" spans="1:14" ht="22.5" x14ac:dyDescent="0.2">
      <c r="A6881">
        <v>64959</v>
      </c>
      <c r="B6881" t="s">
        <v>22675</v>
      </c>
      <c r="C6881" s="15" t="s">
        <v>23284</v>
      </c>
      <c r="D6881" s="15" t="s">
        <v>22676</v>
      </c>
      <c r="E6881">
        <v>367</v>
      </c>
      <c r="F6881">
        <v>475</v>
      </c>
      <c r="H6881">
        <v>20</v>
      </c>
      <c r="K6881" s="16">
        <f t="shared" si="321"/>
        <v>411.04</v>
      </c>
      <c r="L6881" s="16">
        <f t="shared" si="322"/>
        <v>432.67368421052629</v>
      </c>
      <c r="M6881" s="16">
        <f t="shared" si="323"/>
        <v>491.67464114832529</v>
      </c>
      <c r="N6881" t="e">
        <f>INDEX(XML!$A$2:$R$782,MATCH(C6881,XML!$D$2:$D$737,0),2)</f>
        <v>#N/A</v>
      </c>
    </row>
    <row r="6882" spans="1:14" ht="22.5" x14ac:dyDescent="0.2">
      <c r="A6882">
        <v>64977</v>
      </c>
      <c r="B6882" t="s">
        <v>22710</v>
      </c>
      <c r="C6882" s="15" t="s">
        <v>23302</v>
      </c>
      <c r="D6882" s="15" t="s">
        <v>22711</v>
      </c>
      <c r="E6882">
        <v>604</v>
      </c>
      <c r="F6882">
        <v>784</v>
      </c>
      <c r="H6882">
        <v>20</v>
      </c>
      <c r="K6882" s="16">
        <f t="shared" si="321"/>
        <v>676.48</v>
      </c>
      <c r="L6882" s="16">
        <f t="shared" si="322"/>
        <v>712.08421052631581</v>
      </c>
      <c r="M6882" s="16">
        <f t="shared" si="323"/>
        <v>809.18660287081354</v>
      </c>
      <c r="N6882" t="e">
        <f>INDEX(XML!$A$2:$R$782,MATCH(C6882,XML!$D$2:$D$737,0),2)</f>
        <v>#N/A</v>
      </c>
    </row>
    <row r="6883" spans="1:14" ht="33.75" x14ac:dyDescent="0.2">
      <c r="A6883">
        <v>64986</v>
      </c>
      <c r="B6883" t="s">
        <v>22724</v>
      </c>
      <c r="C6883" s="15" t="s">
        <v>23352</v>
      </c>
      <c r="D6883" s="15" t="s">
        <v>22725</v>
      </c>
      <c r="E6883">
        <v>3745</v>
      </c>
      <c r="F6883">
        <v>4863</v>
      </c>
      <c r="H6883">
        <v>10</v>
      </c>
      <c r="K6883" s="16">
        <f t="shared" si="321"/>
        <v>4194.3999999999996</v>
      </c>
      <c r="L6883" s="16">
        <f t="shared" si="322"/>
        <v>4415.1578947368416</v>
      </c>
      <c r="M6883" s="16">
        <f t="shared" si="323"/>
        <v>5017.2248803827742</v>
      </c>
      <c r="N6883" t="e">
        <f>INDEX(XML!$A$2:$R$782,MATCH(C6883,XML!$D$2:$D$737,0),2)</f>
        <v>#N/A</v>
      </c>
    </row>
    <row r="6884" spans="1:14" ht="33.75" x14ac:dyDescent="0.2">
      <c r="A6884">
        <v>74627</v>
      </c>
      <c r="B6884" t="s">
        <v>32666</v>
      </c>
      <c r="C6884" s="15" t="s">
        <v>32667</v>
      </c>
      <c r="D6884" s="15" t="s">
        <v>32668</v>
      </c>
      <c r="E6884">
        <v>4823</v>
      </c>
      <c r="F6884">
        <v>6262</v>
      </c>
      <c r="K6884" s="16">
        <f t="shared" si="321"/>
        <v>5401.76</v>
      </c>
      <c r="L6884" s="16">
        <f t="shared" si="322"/>
        <v>5686.0631578947368</v>
      </c>
      <c r="M6884" s="16">
        <f t="shared" si="323"/>
        <v>6461.4354066985652</v>
      </c>
      <c r="N6884" t="e">
        <f>INDEX(XML!$A$2:$R$782,MATCH(C6884,XML!$D$2:$D$737,0),2)</f>
        <v>#N/A</v>
      </c>
    </row>
    <row r="6885" spans="1:14" ht="33.75" x14ac:dyDescent="0.2">
      <c r="A6885">
        <v>64987</v>
      </c>
      <c r="B6885" t="s">
        <v>22726</v>
      </c>
      <c r="C6885" s="15" t="s">
        <v>23353</v>
      </c>
      <c r="D6885" s="15" t="s">
        <v>22727</v>
      </c>
      <c r="E6885">
        <v>4458</v>
      </c>
      <c r="F6885">
        <v>5788</v>
      </c>
      <c r="K6885" s="16">
        <f t="shared" si="321"/>
        <v>4992.96</v>
      </c>
      <c r="L6885" s="16">
        <f t="shared" si="322"/>
        <v>5255.7473684210527</v>
      </c>
      <c r="M6885" s="16">
        <f t="shared" si="323"/>
        <v>5972.4401913875599</v>
      </c>
      <c r="N6885" t="e">
        <f>INDEX(XML!$A$2:$R$782,MATCH(C6885,XML!$D$2:$D$737,0),2)</f>
        <v>#N/A</v>
      </c>
    </row>
    <row r="6886" spans="1:14" ht="33.75" x14ac:dyDescent="0.2">
      <c r="A6886">
        <v>10817</v>
      </c>
      <c r="B6886" t="s">
        <v>9880</v>
      </c>
      <c r="C6886" s="15" t="s">
        <v>9881</v>
      </c>
      <c r="D6886" s="15" t="s">
        <v>9882</v>
      </c>
      <c r="E6886">
        <v>188</v>
      </c>
      <c r="F6886">
        <v>244</v>
      </c>
      <c r="H6886" t="s">
        <v>746</v>
      </c>
      <c r="K6886" s="16">
        <f t="shared" si="321"/>
        <v>210.56</v>
      </c>
      <c r="L6886" s="16">
        <f t="shared" si="322"/>
        <v>221.6421052631579</v>
      </c>
      <c r="M6886" s="16">
        <f t="shared" si="323"/>
        <v>251.86602870813397</v>
      </c>
      <c r="N6886" t="e">
        <f>INDEX(XML!$A$2:$R$782,MATCH(C6886,XML!$D$2:$D$737,0),2)</f>
        <v>#N/A</v>
      </c>
    </row>
    <row r="6887" spans="1:14" ht="33.75" customHeight="1" x14ac:dyDescent="0.2">
      <c r="A6887">
        <v>10818</v>
      </c>
      <c r="B6887" t="s">
        <v>9883</v>
      </c>
      <c r="C6887" s="15" t="s">
        <v>9884</v>
      </c>
      <c r="D6887" s="15" t="s">
        <v>9885</v>
      </c>
      <c r="E6887">
        <v>165</v>
      </c>
      <c r="F6887">
        <v>208</v>
      </c>
      <c r="H6887">
        <v>44</v>
      </c>
      <c r="K6887" s="16">
        <f t="shared" si="321"/>
        <v>184.8</v>
      </c>
      <c r="L6887" s="16">
        <f t="shared" si="322"/>
        <v>194.52631578947367</v>
      </c>
      <c r="M6887" s="16">
        <f t="shared" si="323"/>
        <v>221.05263157894734</v>
      </c>
      <c r="N6887" t="e">
        <f>INDEX(XML!$A$2:$R$782,MATCH(C6887,XML!$D$2:$D$737,0),2)</f>
        <v>#N/A</v>
      </c>
    </row>
    <row r="6888" spans="1:14" ht="33.75" x14ac:dyDescent="0.2">
      <c r="A6888">
        <v>10816</v>
      </c>
      <c r="B6888" t="s">
        <v>9886</v>
      </c>
      <c r="C6888" s="15" t="s">
        <v>9887</v>
      </c>
      <c r="D6888" s="15" t="s">
        <v>9888</v>
      </c>
      <c r="E6888">
        <v>166</v>
      </c>
      <c r="F6888">
        <v>216</v>
      </c>
      <c r="H6888">
        <v>46</v>
      </c>
      <c r="K6888" s="16">
        <f t="shared" si="321"/>
        <v>185.92</v>
      </c>
      <c r="L6888" s="16">
        <f t="shared" si="322"/>
        <v>195.70526315789473</v>
      </c>
      <c r="M6888" s="16">
        <f t="shared" si="323"/>
        <v>222.39234449760764</v>
      </c>
      <c r="N6888" t="e">
        <f>INDEX(XML!$A$2:$R$782,MATCH(C6888,XML!$D$2:$D$737,0),2)</f>
        <v>#N/A</v>
      </c>
    </row>
    <row r="6889" spans="1:14" ht="33.75" x14ac:dyDescent="0.2">
      <c r="A6889">
        <v>10819</v>
      </c>
      <c r="B6889" t="s">
        <v>9889</v>
      </c>
      <c r="C6889" s="15" t="s">
        <v>9890</v>
      </c>
      <c r="D6889" s="15" t="s">
        <v>9891</v>
      </c>
      <c r="E6889">
        <v>207</v>
      </c>
      <c r="F6889">
        <v>269</v>
      </c>
      <c r="H6889" t="s">
        <v>746</v>
      </c>
      <c r="K6889" s="16">
        <f t="shared" si="321"/>
        <v>231.84</v>
      </c>
      <c r="L6889" s="16">
        <f t="shared" si="322"/>
        <v>244.04210526315791</v>
      </c>
      <c r="M6889" s="16">
        <f t="shared" si="323"/>
        <v>277.32057416267941</v>
      </c>
      <c r="N6889" t="e">
        <f>INDEX(XML!$A$2:$R$782,MATCH(C6889,XML!$D$2:$D$737,0),2)</f>
        <v>#N/A</v>
      </c>
    </row>
    <row r="6890" spans="1:14" ht="33.75" customHeight="1" x14ac:dyDescent="0.2">
      <c r="A6890">
        <v>65064</v>
      </c>
      <c r="B6890" t="s">
        <v>22769</v>
      </c>
      <c r="C6890" s="15" t="s">
        <v>22770</v>
      </c>
      <c r="D6890" s="15" t="s">
        <v>22771</v>
      </c>
      <c r="E6890">
        <v>455</v>
      </c>
      <c r="F6890">
        <v>590</v>
      </c>
      <c r="K6890" s="16">
        <f t="shared" si="321"/>
        <v>509.6</v>
      </c>
      <c r="L6890" s="16">
        <f t="shared" si="322"/>
        <v>536.42105263157896</v>
      </c>
      <c r="M6890" s="16">
        <f t="shared" si="323"/>
        <v>609.56937799043055</v>
      </c>
      <c r="N6890" t="e">
        <f>INDEX(XML!$A$2:$R$782,MATCH(C6890,XML!$D$2:$D$737,0),2)</f>
        <v>#N/A</v>
      </c>
    </row>
    <row r="6891" spans="1:14" ht="33.75" customHeight="1" x14ac:dyDescent="0.2">
      <c r="A6891">
        <v>65065</v>
      </c>
      <c r="B6891" t="s">
        <v>22772</v>
      </c>
      <c r="C6891" s="15" t="s">
        <v>22773</v>
      </c>
      <c r="D6891" s="15" t="s">
        <v>22774</v>
      </c>
      <c r="E6891">
        <v>535</v>
      </c>
      <c r="F6891">
        <v>695</v>
      </c>
      <c r="H6891" t="s">
        <v>746</v>
      </c>
      <c r="K6891" s="16">
        <f t="shared" si="321"/>
        <v>599.20000000000005</v>
      </c>
      <c r="L6891" s="16">
        <f t="shared" si="322"/>
        <v>630.73684210526324</v>
      </c>
      <c r="M6891" s="16">
        <f t="shared" si="323"/>
        <v>716.74641148325361</v>
      </c>
      <c r="N6891" t="e">
        <f>INDEX(XML!$A$2:$R$782,MATCH(C6891,XML!$D$2:$D$737,0),2)</f>
        <v>#N/A</v>
      </c>
    </row>
    <row r="6892" spans="1:14" ht="33.75" customHeight="1" x14ac:dyDescent="0.2">
      <c r="A6892">
        <v>65066</v>
      </c>
      <c r="B6892" t="s">
        <v>22775</v>
      </c>
      <c r="C6892" s="15" t="s">
        <v>22776</v>
      </c>
      <c r="D6892" s="15" t="s">
        <v>22777</v>
      </c>
      <c r="E6892">
        <v>451</v>
      </c>
      <c r="F6892">
        <v>585</v>
      </c>
      <c r="H6892" t="s">
        <v>746</v>
      </c>
      <c r="K6892" s="16">
        <f t="shared" si="321"/>
        <v>505.12</v>
      </c>
      <c r="L6892" s="16">
        <f t="shared" si="322"/>
        <v>531.70526315789471</v>
      </c>
      <c r="M6892" s="16">
        <f t="shared" si="323"/>
        <v>604.21052631578948</v>
      </c>
      <c r="N6892" t="e">
        <f>INDEX(XML!$A$2:$R$782,MATCH(C6892,XML!$D$2:$D$737,0),2)</f>
        <v>#N/A</v>
      </c>
    </row>
    <row r="6893" spans="1:14" ht="33.75" x14ac:dyDescent="0.2">
      <c r="A6893">
        <v>83699</v>
      </c>
      <c r="B6893" t="s">
        <v>45943</v>
      </c>
      <c r="C6893" s="15" t="s">
        <v>45944</v>
      </c>
      <c r="D6893" s="15" t="s">
        <v>45945</v>
      </c>
      <c r="E6893">
        <v>1064</v>
      </c>
      <c r="F6893">
        <v>1382</v>
      </c>
      <c r="H6893">
        <v>6</v>
      </c>
      <c r="K6893" s="16">
        <f t="shared" si="321"/>
        <v>1191.68</v>
      </c>
      <c r="L6893" s="16">
        <f t="shared" si="322"/>
        <v>1254.4000000000001</v>
      </c>
      <c r="M6893" s="16">
        <f t="shared" si="323"/>
        <v>1425.4545454545457</v>
      </c>
      <c r="N6893" t="e">
        <f>INDEX(XML!$A$2:$R$782,MATCH(C6893,XML!$D$2:$D$737,0),2)</f>
        <v>#N/A</v>
      </c>
    </row>
    <row r="6894" spans="1:14" ht="33.75" x14ac:dyDescent="0.2">
      <c r="A6894">
        <v>10821</v>
      </c>
      <c r="B6894" t="s">
        <v>9895</v>
      </c>
      <c r="C6894" s="15" t="s">
        <v>9896</v>
      </c>
      <c r="D6894" s="15" t="s">
        <v>9897</v>
      </c>
      <c r="E6894">
        <v>330</v>
      </c>
      <c r="F6894">
        <v>416</v>
      </c>
      <c r="H6894" t="s">
        <v>746</v>
      </c>
      <c r="K6894" s="16">
        <f t="shared" si="321"/>
        <v>369.6</v>
      </c>
      <c r="L6894" s="16">
        <f t="shared" si="322"/>
        <v>389.05263157894734</v>
      </c>
      <c r="M6894" s="16">
        <f t="shared" si="323"/>
        <v>442.10526315789468</v>
      </c>
      <c r="N6894" t="e">
        <f>INDEX(XML!$A$2:$R$782,MATCH(C6894,XML!$D$2:$D$737,0),2)</f>
        <v>#N/A</v>
      </c>
    </row>
    <row r="6895" spans="1:14" ht="33.75" customHeight="1" x14ac:dyDescent="0.2">
      <c r="A6895">
        <v>10822</v>
      </c>
      <c r="B6895" t="s">
        <v>9898</v>
      </c>
      <c r="C6895" s="15" t="s">
        <v>9899</v>
      </c>
      <c r="D6895" s="15" t="s">
        <v>9900</v>
      </c>
      <c r="E6895">
        <v>418</v>
      </c>
      <c r="F6895">
        <v>543</v>
      </c>
      <c r="H6895" t="s">
        <v>746</v>
      </c>
      <c r="K6895" s="16">
        <f t="shared" si="321"/>
        <v>468.15999999999997</v>
      </c>
      <c r="L6895" s="16">
        <f t="shared" si="322"/>
        <v>492.8</v>
      </c>
      <c r="M6895" s="16">
        <f t="shared" si="323"/>
        <v>560</v>
      </c>
      <c r="N6895" t="e">
        <f>INDEX(XML!$A$2:$R$782,MATCH(C6895,XML!$D$2:$D$737,0),2)</f>
        <v>#N/A</v>
      </c>
    </row>
    <row r="6896" spans="1:14" ht="33.75" customHeight="1" x14ac:dyDescent="0.2">
      <c r="A6896">
        <v>10823</v>
      </c>
      <c r="B6896" t="s">
        <v>9901</v>
      </c>
      <c r="C6896" s="15" t="s">
        <v>9902</v>
      </c>
      <c r="D6896" s="15" t="s">
        <v>9903</v>
      </c>
      <c r="E6896">
        <v>948</v>
      </c>
      <c r="F6896">
        <v>995</v>
      </c>
      <c r="H6896">
        <v>30</v>
      </c>
      <c r="K6896" s="16">
        <f t="shared" si="321"/>
        <v>1061.76</v>
      </c>
      <c r="L6896" s="16">
        <f t="shared" si="322"/>
        <v>1117.6421052631579</v>
      </c>
      <c r="M6896" s="16">
        <f t="shared" si="323"/>
        <v>1270.0478468899521</v>
      </c>
      <c r="N6896" t="e">
        <f>INDEX(XML!$A$2:$R$782,MATCH(C6896,XML!$D$2:$D$737,0),2)</f>
        <v>#N/A</v>
      </c>
    </row>
    <row r="6897" spans="1:14" ht="33.75" customHeight="1" x14ac:dyDescent="0.2">
      <c r="A6897">
        <v>10824</v>
      </c>
      <c r="B6897" t="s">
        <v>9904</v>
      </c>
      <c r="C6897" s="15" t="s">
        <v>9905</v>
      </c>
      <c r="D6897" s="15" t="s">
        <v>9906</v>
      </c>
      <c r="E6897">
        <v>842</v>
      </c>
      <c r="F6897">
        <v>1095</v>
      </c>
      <c r="H6897">
        <v>17</v>
      </c>
      <c r="K6897" s="16">
        <f t="shared" si="321"/>
        <v>943.04</v>
      </c>
      <c r="L6897" s="16">
        <f t="shared" si="322"/>
        <v>992.67368421052629</v>
      </c>
      <c r="M6897" s="16">
        <f t="shared" si="323"/>
        <v>1128.0382775119617</v>
      </c>
      <c r="N6897" t="e">
        <f>INDEX(XML!$A$2:$R$782,MATCH(C6897,XML!$D$2:$D$737,0),2)</f>
        <v>#N/A</v>
      </c>
    </row>
    <row r="6898" spans="1:14" ht="33.75" customHeight="1" x14ac:dyDescent="0.2">
      <c r="A6898">
        <v>10825</v>
      </c>
      <c r="B6898" t="s">
        <v>9907</v>
      </c>
      <c r="C6898" s="15" t="s">
        <v>9908</v>
      </c>
      <c r="D6898" s="15" t="s">
        <v>9909</v>
      </c>
      <c r="E6898">
        <v>1323</v>
      </c>
      <c r="F6898">
        <v>1720</v>
      </c>
      <c r="K6898" s="16">
        <f t="shared" si="321"/>
        <v>1481.76</v>
      </c>
      <c r="L6898" s="16">
        <f t="shared" si="322"/>
        <v>1559.7473684210527</v>
      </c>
      <c r="M6898" s="16">
        <f t="shared" si="323"/>
        <v>1772.4401913875599</v>
      </c>
      <c r="N6898" t="e">
        <f>INDEX(XML!$A$2:$R$782,MATCH(C6898,XML!$D$2:$D$737,0),2)</f>
        <v>#N/A</v>
      </c>
    </row>
    <row r="6899" spans="1:14" ht="22.5" customHeight="1" x14ac:dyDescent="0.2">
      <c r="A6899">
        <v>10826</v>
      </c>
      <c r="B6899" t="s">
        <v>9910</v>
      </c>
      <c r="C6899" s="15" t="s">
        <v>9911</v>
      </c>
      <c r="D6899" s="15" t="s">
        <v>9912</v>
      </c>
      <c r="E6899">
        <v>1411</v>
      </c>
      <c r="F6899">
        <v>1760</v>
      </c>
      <c r="H6899">
        <v>16</v>
      </c>
      <c r="K6899" s="16">
        <f t="shared" si="321"/>
        <v>1580.32</v>
      </c>
      <c r="L6899" s="16">
        <f t="shared" si="322"/>
        <v>1663.4947368421053</v>
      </c>
      <c r="M6899" s="16">
        <f t="shared" si="323"/>
        <v>1890.3349282296651</v>
      </c>
      <c r="N6899" t="e">
        <f>INDEX(XML!$A$2:$R$782,MATCH(C6899,XML!$D$2:$D$737,0),2)</f>
        <v>#N/A</v>
      </c>
    </row>
    <row r="6900" spans="1:14" ht="22.5" customHeight="1" x14ac:dyDescent="0.2">
      <c r="A6900">
        <v>67232</v>
      </c>
      <c r="B6900" t="s">
        <v>23825</v>
      </c>
      <c r="C6900" s="15" t="s">
        <v>23826</v>
      </c>
      <c r="D6900" s="15" t="s">
        <v>23827</v>
      </c>
      <c r="E6900">
        <v>4532</v>
      </c>
      <c r="F6900">
        <v>5439</v>
      </c>
      <c r="H6900" t="s">
        <v>746</v>
      </c>
      <c r="K6900" s="16">
        <f t="shared" si="321"/>
        <v>5075.84</v>
      </c>
      <c r="L6900" s="16">
        <f t="shared" si="322"/>
        <v>5342.9894736842107</v>
      </c>
      <c r="M6900" s="16">
        <f t="shared" si="323"/>
        <v>6071.5789473684217</v>
      </c>
      <c r="N6900" t="e">
        <f>INDEX(XML!$A$2:$R$782,MATCH(C6900,XML!$D$2:$D$737,0),2)</f>
        <v>#N/A</v>
      </c>
    </row>
    <row r="6901" spans="1:14" ht="45" x14ac:dyDescent="0.2">
      <c r="A6901">
        <v>55952</v>
      </c>
      <c r="B6901">
        <v>638021</v>
      </c>
      <c r="C6901" s="15" t="s">
        <v>27104</v>
      </c>
      <c r="D6901" s="15" t="s">
        <v>27105</v>
      </c>
      <c r="E6901">
        <v>2444</v>
      </c>
      <c r="F6901">
        <v>2933</v>
      </c>
      <c r="H6901">
        <v>17</v>
      </c>
      <c r="K6901" s="16">
        <f t="shared" si="321"/>
        <v>2737.2799999999997</v>
      </c>
      <c r="L6901" s="16">
        <f t="shared" si="322"/>
        <v>2881.3473684210526</v>
      </c>
      <c r="M6901" s="16">
        <f t="shared" si="323"/>
        <v>3274.2583732057419</v>
      </c>
      <c r="N6901" t="e">
        <f>INDEX(XML!$A$2:$R$782,MATCH(C6901,XML!$D$2:$D$737,0),2)</f>
        <v>#N/A</v>
      </c>
    </row>
    <row r="6902" spans="1:14" ht="45" x14ac:dyDescent="0.2">
      <c r="A6902">
        <v>69830</v>
      </c>
      <c r="B6902">
        <v>638021</v>
      </c>
      <c r="C6902" s="15" t="s">
        <v>26248</v>
      </c>
      <c r="D6902" s="15" t="s">
        <v>26249</v>
      </c>
      <c r="E6902">
        <v>2444</v>
      </c>
      <c r="F6902">
        <v>2933</v>
      </c>
      <c r="H6902">
        <v>47</v>
      </c>
      <c r="K6902" s="16">
        <f t="shared" si="321"/>
        <v>2737.2799999999997</v>
      </c>
      <c r="L6902" s="16">
        <f t="shared" si="322"/>
        <v>2881.3473684210526</v>
      </c>
      <c r="M6902" s="16">
        <f t="shared" si="323"/>
        <v>3274.2583732057419</v>
      </c>
      <c r="N6902" t="e">
        <f>INDEX(XML!$A$2:$R$782,MATCH(C6902,XML!$D$2:$D$737,0),2)</f>
        <v>#N/A</v>
      </c>
    </row>
    <row r="6903" spans="1:14" ht="22.5" customHeight="1" x14ac:dyDescent="0.2">
      <c r="A6903">
        <v>69833</v>
      </c>
      <c r="B6903">
        <v>638031</v>
      </c>
      <c r="C6903" s="15" t="s">
        <v>26252</v>
      </c>
      <c r="D6903" s="15" t="s">
        <v>26253</v>
      </c>
      <c r="E6903">
        <v>2190</v>
      </c>
      <c r="F6903">
        <v>2628</v>
      </c>
      <c r="H6903">
        <v>7</v>
      </c>
      <c r="K6903" s="16">
        <f t="shared" si="321"/>
        <v>2452.8000000000002</v>
      </c>
      <c r="L6903" s="16">
        <f t="shared" si="322"/>
        <v>2581.8947368421054</v>
      </c>
      <c r="M6903" s="16">
        <f t="shared" si="323"/>
        <v>2933.9712918660289</v>
      </c>
      <c r="N6903" t="e">
        <f>INDEX(XML!$A$2:$R$782,MATCH(C6903,XML!$D$2:$D$737,0),2)</f>
        <v>#N/A</v>
      </c>
    </row>
    <row r="6904" spans="1:14" ht="22.5" customHeight="1" x14ac:dyDescent="0.2">
      <c r="A6904">
        <v>55943</v>
      </c>
      <c r="B6904">
        <v>638031</v>
      </c>
      <c r="C6904" s="15" t="s">
        <v>13778</v>
      </c>
      <c r="D6904" s="15" t="s">
        <v>13779</v>
      </c>
      <c r="E6904">
        <v>2190</v>
      </c>
      <c r="F6904">
        <v>2628</v>
      </c>
      <c r="H6904">
        <v>2</v>
      </c>
      <c r="K6904" s="16">
        <f t="shared" si="321"/>
        <v>2452.8000000000002</v>
      </c>
      <c r="L6904" s="16">
        <f t="shared" si="322"/>
        <v>2581.8947368421054</v>
      </c>
      <c r="M6904" s="16">
        <f t="shared" si="323"/>
        <v>2933.9712918660289</v>
      </c>
      <c r="N6904" t="e">
        <f>INDEX(XML!$A$2:$R$782,MATCH(C6904,XML!$D$2:$D$737,0),2)</f>
        <v>#N/A</v>
      </c>
    </row>
    <row r="6905" spans="1:14" ht="45" x14ac:dyDescent="0.2">
      <c r="A6905">
        <v>45728</v>
      </c>
      <c r="B6905" t="s">
        <v>9913</v>
      </c>
      <c r="C6905" s="15" t="s">
        <v>9914</v>
      </c>
      <c r="D6905" s="15" t="s">
        <v>9915</v>
      </c>
      <c r="E6905">
        <v>4574</v>
      </c>
      <c r="F6905">
        <v>5489</v>
      </c>
      <c r="H6905">
        <v>12</v>
      </c>
      <c r="K6905" s="16">
        <f t="shared" si="321"/>
        <v>5122.88</v>
      </c>
      <c r="L6905" s="16">
        <f t="shared" si="322"/>
        <v>5392.5052631578947</v>
      </c>
      <c r="M6905" s="16">
        <f t="shared" si="323"/>
        <v>6127.8468899521531</v>
      </c>
      <c r="N6905" t="e">
        <f>INDEX(XML!$A$2:$R$782,MATCH(C6905,XML!$D$2:$D$737,0),2)</f>
        <v>#N/A</v>
      </c>
    </row>
    <row r="6906" spans="1:14" ht="67.5" x14ac:dyDescent="0.2">
      <c r="A6906">
        <v>80800</v>
      </c>
      <c r="B6906">
        <v>638011</v>
      </c>
      <c r="C6906" s="15" t="s">
        <v>41141</v>
      </c>
      <c r="D6906" s="15" t="s">
        <v>41142</v>
      </c>
      <c r="E6906">
        <v>920</v>
      </c>
      <c r="F6906">
        <v>1104</v>
      </c>
      <c r="H6906">
        <v>40</v>
      </c>
      <c r="K6906" s="16">
        <f t="shared" si="321"/>
        <v>1030.4000000000001</v>
      </c>
      <c r="L6906" s="16">
        <f t="shared" si="322"/>
        <v>1084.6315789473686</v>
      </c>
      <c r="M6906" s="16">
        <f t="shared" si="323"/>
        <v>1232.5358851674644</v>
      </c>
      <c r="N6906" t="e">
        <f>INDEX(XML!$A$2:$R$782,MATCH(C6906,XML!$D$2:$D$737,0),2)</f>
        <v>#N/A</v>
      </c>
    </row>
    <row r="6907" spans="1:14" ht="22.5" customHeight="1" x14ac:dyDescent="0.2">
      <c r="A6907">
        <v>69841</v>
      </c>
      <c r="B6907">
        <v>638027</v>
      </c>
      <c r="C6907" s="15" t="s">
        <v>32384</v>
      </c>
      <c r="D6907" s="15" t="s">
        <v>32385</v>
      </c>
      <c r="E6907">
        <v>998</v>
      </c>
      <c r="F6907">
        <v>1198</v>
      </c>
      <c r="K6907" s="16">
        <f t="shared" si="321"/>
        <v>1117.76</v>
      </c>
      <c r="L6907" s="16">
        <f t="shared" si="322"/>
        <v>1176.5894736842106</v>
      </c>
      <c r="M6907" s="16">
        <f t="shared" si="323"/>
        <v>1337.0334928229665</v>
      </c>
      <c r="N6907" t="e">
        <f>INDEX(XML!$A$2:$R$782,MATCH(C6907,XML!$D$2:$D$737,0),2)</f>
        <v>#N/A</v>
      </c>
    </row>
    <row r="6908" spans="1:14" ht="22.5" customHeight="1" x14ac:dyDescent="0.2">
      <c r="A6908">
        <v>69842</v>
      </c>
      <c r="B6908">
        <v>638017</v>
      </c>
      <c r="C6908" s="15" t="s">
        <v>32386</v>
      </c>
      <c r="D6908" s="15" t="s">
        <v>32387</v>
      </c>
      <c r="E6908">
        <v>920</v>
      </c>
      <c r="F6908">
        <v>1104</v>
      </c>
      <c r="H6908">
        <v>37</v>
      </c>
      <c r="K6908" s="16">
        <f t="shared" si="321"/>
        <v>1030.4000000000001</v>
      </c>
      <c r="L6908" s="16">
        <f t="shared" si="322"/>
        <v>1084.6315789473686</v>
      </c>
      <c r="M6908" s="16">
        <f t="shared" si="323"/>
        <v>1232.5358851674644</v>
      </c>
      <c r="N6908" t="e">
        <f>INDEX(XML!$A$2:$R$782,MATCH(C6908,XML!$D$2:$D$737,0),2)</f>
        <v>#N/A</v>
      </c>
    </row>
    <row r="6909" spans="1:14" ht="33.75" customHeight="1" x14ac:dyDescent="0.2">
      <c r="A6909">
        <v>64956</v>
      </c>
      <c r="B6909" t="s">
        <v>22669</v>
      </c>
      <c r="C6909" s="15" t="s">
        <v>23281</v>
      </c>
      <c r="D6909" s="15" t="s">
        <v>22670</v>
      </c>
      <c r="E6909">
        <v>292</v>
      </c>
      <c r="F6909">
        <v>378</v>
      </c>
      <c r="H6909">
        <v>40</v>
      </c>
      <c r="K6909" s="16">
        <f t="shared" si="321"/>
        <v>327.04000000000002</v>
      </c>
      <c r="L6909" s="16">
        <f t="shared" si="322"/>
        <v>344.25263157894739</v>
      </c>
      <c r="M6909" s="16">
        <f t="shared" si="323"/>
        <v>391.19617224880386</v>
      </c>
      <c r="N6909" t="e">
        <f>INDEX(XML!$A$2:$R$782,MATCH(C6909,XML!$D$2:$D$737,0),2)</f>
        <v>#N/A</v>
      </c>
    </row>
    <row r="6910" spans="1:14" ht="22.5" customHeight="1" x14ac:dyDescent="0.2">
      <c r="A6910">
        <v>64957</v>
      </c>
      <c r="B6910" t="s">
        <v>22671</v>
      </c>
      <c r="C6910" s="15" t="s">
        <v>23282</v>
      </c>
      <c r="D6910" s="15" t="s">
        <v>22672</v>
      </c>
      <c r="E6910">
        <v>367</v>
      </c>
      <c r="F6910">
        <v>475</v>
      </c>
      <c r="H6910">
        <v>24</v>
      </c>
      <c r="K6910" s="16">
        <f t="shared" si="321"/>
        <v>411.04</v>
      </c>
      <c r="L6910" s="16">
        <f t="shared" si="322"/>
        <v>432.67368421052629</v>
      </c>
      <c r="M6910" s="16">
        <f t="shared" si="323"/>
        <v>491.67464114832529</v>
      </c>
      <c r="N6910" t="e">
        <f>INDEX(XML!$A$2:$R$782,MATCH(C6910,XML!$D$2:$D$737,0),2)</f>
        <v>#N/A</v>
      </c>
    </row>
    <row r="6911" spans="1:14" ht="22.5" customHeight="1" x14ac:dyDescent="0.2">
      <c r="A6911">
        <v>64976</v>
      </c>
      <c r="B6911" t="s">
        <v>22708</v>
      </c>
      <c r="C6911" s="15" t="s">
        <v>23301</v>
      </c>
      <c r="D6911" s="15" t="s">
        <v>22709</v>
      </c>
      <c r="E6911">
        <v>604</v>
      </c>
      <c r="F6911">
        <v>784</v>
      </c>
      <c r="H6911">
        <v>20</v>
      </c>
      <c r="K6911" s="16">
        <f t="shared" si="321"/>
        <v>676.48</v>
      </c>
      <c r="L6911" s="16">
        <f t="shared" si="322"/>
        <v>712.08421052631581</v>
      </c>
      <c r="M6911" s="16">
        <f t="shared" si="323"/>
        <v>809.18660287081354</v>
      </c>
      <c r="N6911" t="e">
        <f>INDEX(XML!$A$2:$R$782,MATCH(C6911,XML!$D$2:$D$737,0),2)</f>
        <v>#N/A</v>
      </c>
    </row>
    <row r="6912" spans="1:14" ht="33.75" x14ac:dyDescent="0.2">
      <c r="A6912">
        <v>64988</v>
      </c>
      <c r="B6912" t="s">
        <v>22728</v>
      </c>
      <c r="C6912" s="15" t="s">
        <v>23354</v>
      </c>
      <c r="D6912" s="15" t="s">
        <v>22729</v>
      </c>
      <c r="E6912">
        <v>3508</v>
      </c>
      <c r="F6912">
        <v>4555</v>
      </c>
      <c r="H6912">
        <v>36</v>
      </c>
      <c r="K6912" s="16">
        <f t="shared" si="321"/>
        <v>3928.96</v>
      </c>
      <c r="L6912" s="16">
        <f t="shared" si="322"/>
        <v>4135.7473684210527</v>
      </c>
      <c r="M6912" s="16">
        <f t="shared" si="323"/>
        <v>4699.712918660287</v>
      </c>
      <c r="N6912" t="e">
        <f>INDEX(XML!$A$2:$R$782,MATCH(C6912,XML!$D$2:$D$737,0),2)</f>
        <v>#N/A</v>
      </c>
    </row>
    <row r="6913" spans="1:14" ht="33.75" customHeight="1" x14ac:dyDescent="0.2">
      <c r="A6913">
        <v>64989</v>
      </c>
      <c r="B6913" t="s">
        <v>22730</v>
      </c>
      <c r="C6913" s="15" t="s">
        <v>23355</v>
      </c>
      <c r="D6913" s="15" t="s">
        <v>22731</v>
      </c>
      <c r="E6913">
        <v>4111</v>
      </c>
      <c r="F6913">
        <v>5339</v>
      </c>
      <c r="H6913">
        <v>36</v>
      </c>
      <c r="K6913" s="16">
        <f t="shared" si="321"/>
        <v>4604.32</v>
      </c>
      <c r="L6913" s="16">
        <f t="shared" si="322"/>
        <v>4846.652631578947</v>
      </c>
      <c r="M6913" s="16">
        <f t="shared" si="323"/>
        <v>5507.5598086124401</v>
      </c>
      <c r="N6913" t="e">
        <f>INDEX(XML!$A$2:$R$782,MATCH(C6913,XML!$D$2:$D$737,0),2)</f>
        <v>#N/A</v>
      </c>
    </row>
    <row r="6914" spans="1:14" ht="33.75" customHeight="1" x14ac:dyDescent="0.2">
      <c r="A6914">
        <v>71004</v>
      </c>
      <c r="B6914">
        <v>638153</v>
      </c>
      <c r="C6914" s="15" t="s">
        <v>27776</v>
      </c>
      <c r="D6914" s="15" t="s">
        <v>27777</v>
      </c>
      <c r="E6914">
        <v>329</v>
      </c>
      <c r="F6914">
        <v>395</v>
      </c>
      <c r="K6914" s="16">
        <f t="shared" si="321"/>
        <v>368.48</v>
      </c>
      <c r="L6914" s="16">
        <f t="shared" si="322"/>
        <v>387.87368421052633</v>
      </c>
      <c r="M6914" s="16">
        <f t="shared" si="323"/>
        <v>440.76555023923447</v>
      </c>
      <c r="N6914" t="e">
        <f>INDEX(XML!$A$2:$R$782,MATCH(C6914,XML!$D$2:$D$737,0),2)</f>
        <v>#N/A</v>
      </c>
    </row>
    <row r="6915" spans="1:14" ht="33.75" customHeight="1" x14ac:dyDescent="0.2">
      <c r="A6915">
        <v>69937</v>
      </c>
      <c r="B6915" t="s">
        <v>26436</v>
      </c>
      <c r="C6915" s="15" t="s">
        <v>26437</v>
      </c>
      <c r="D6915" s="15" t="s">
        <v>26438</v>
      </c>
      <c r="E6915">
        <v>6797</v>
      </c>
      <c r="F6915">
        <v>8157</v>
      </c>
      <c r="H6915">
        <v>31</v>
      </c>
      <c r="K6915" s="16">
        <f t="shared" si="321"/>
        <v>7612.64</v>
      </c>
      <c r="L6915" s="16">
        <f t="shared" si="322"/>
        <v>8013.3052631578948</v>
      </c>
      <c r="M6915" s="16">
        <f t="shared" si="323"/>
        <v>9106.0287081339702</v>
      </c>
      <c r="N6915" t="e">
        <f>INDEX(XML!$A$2:$R$782,MATCH(C6915,XML!$D$2:$D$737,0),2)</f>
        <v>#N/A</v>
      </c>
    </row>
    <row r="6916" spans="1:14" ht="22.5" customHeight="1" x14ac:dyDescent="0.2">
      <c r="A6916">
        <v>69839</v>
      </c>
      <c r="B6916">
        <v>638029</v>
      </c>
      <c r="C6916" s="15" t="s">
        <v>32382</v>
      </c>
      <c r="D6916" s="15" t="s">
        <v>32383</v>
      </c>
      <c r="E6916">
        <v>1507</v>
      </c>
      <c r="F6916">
        <v>1809</v>
      </c>
      <c r="H6916">
        <v>26</v>
      </c>
      <c r="K6916" s="16">
        <f t="shared" si="321"/>
        <v>1687.84</v>
      </c>
      <c r="L6916" s="16">
        <f t="shared" si="322"/>
        <v>1776.6736842105263</v>
      </c>
      <c r="M6916" s="16">
        <f t="shared" si="323"/>
        <v>2018.9473684210527</v>
      </c>
      <c r="N6916" t="e">
        <f>INDEX(XML!$A$2:$R$782,MATCH(C6916,XML!$D$2:$D$737,0),2)</f>
        <v>#N/A</v>
      </c>
    </row>
    <row r="6917" spans="1:14" ht="56.25" x14ac:dyDescent="0.2">
      <c r="A6917">
        <v>69838</v>
      </c>
      <c r="B6917">
        <v>638019</v>
      </c>
      <c r="C6917" s="15" t="s">
        <v>26262</v>
      </c>
      <c r="D6917" s="15" t="s">
        <v>32381</v>
      </c>
      <c r="E6917">
        <v>1625</v>
      </c>
      <c r="F6917">
        <v>1950</v>
      </c>
      <c r="H6917">
        <v>35</v>
      </c>
      <c r="K6917" s="16">
        <f t="shared" ref="K6917:K6980" si="324">IF(E6917&gt;49999,E6917+E6917*0.07,IF(E6917&lt;=49999,E6917+E6917*0.12))</f>
        <v>1820</v>
      </c>
      <c r="L6917" s="16">
        <f t="shared" ref="L6917:L6980" si="325">K6917*100/95</f>
        <v>1915.7894736842106</v>
      </c>
      <c r="M6917" s="16">
        <f t="shared" ref="M6917:M6980" si="326">IF(COUNTIF(C6917,"*Dahua*"),F6917-10,L6917*100/88)</f>
        <v>2177.0334928229668</v>
      </c>
      <c r="N6917" t="e">
        <f>INDEX(XML!$A$2:$R$782,MATCH(C6917,XML!$D$2:$D$737,0),2)</f>
        <v>#N/A</v>
      </c>
    </row>
    <row r="6918" spans="1:14" ht="22.5" customHeight="1" x14ac:dyDescent="0.2">
      <c r="A6918">
        <v>45727</v>
      </c>
      <c r="B6918" t="s">
        <v>9779</v>
      </c>
      <c r="C6918" s="15" t="s">
        <v>9780</v>
      </c>
      <c r="D6918" s="15" t="s">
        <v>9781</v>
      </c>
      <c r="E6918">
        <v>6905</v>
      </c>
      <c r="F6918">
        <v>8286</v>
      </c>
      <c r="H6918">
        <v>44</v>
      </c>
      <c r="K6918" s="16">
        <f t="shared" si="324"/>
        <v>7733.6</v>
      </c>
      <c r="L6918" s="16">
        <f t="shared" si="325"/>
        <v>8140.6315789473683</v>
      </c>
      <c r="M6918" s="16">
        <f t="shared" si="326"/>
        <v>9250.7177033492826</v>
      </c>
      <c r="N6918" t="e">
        <f>INDEX(XML!$A$2:$R$782,MATCH(C6918,XML!$D$2:$D$737,0),2)</f>
        <v>#N/A</v>
      </c>
    </row>
    <row r="6919" spans="1:14" ht="22.5" x14ac:dyDescent="0.2">
      <c r="A6919">
        <v>64960</v>
      </c>
      <c r="B6919" t="s">
        <v>22677</v>
      </c>
      <c r="C6919" s="15" t="s">
        <v>23285</v>
      </c>
      <c r="D6919" s="15" t="s">
        <v>22678</v>
      </c>
      <c r="E6919">
        <v>292</v>
      </c>
      <c r="F6919">
        <v>378</v>
      </c>
      <c r="H6919">
        <v>40</v>
      </c>
      <c r="K6919" s="16">
        <f t="shared" si="324"/>
        <v>327.04000000000002</v>
      </c>
      <c r="L6919" s="16">
        <f t="shared" si="325"/>
        <v>344.25263157894739</v>
      </c>
      <c r="M6919" s="16">
        <f t="shared" si="326"/>
        <v>391.19617224880386</v>
      </c>
      <c r="N6919" t="e">
        <f>INDEX(XML!$A$2:$R$782,MATCH(C6919,XML!$D$2:$D$737,0),2)</f>
        <v>#N/A</v>
      </c>
    </row>
    <row r="6920" spans="1:14" ht="22.5" customHeight="1" x14ac:dyDescent="0.2">
      <c r="A6920">
        <v>83361</v>
      </c>
      <c r="B6920" t="s">
        <v>45412</v>
      </c>
      <c r="C6920" s="15" t="s">
        <v>45413</v>
      </c>
      <c r="D6920" s="15" t="s">
        <v>45414</v>
      </c>
      <c r="E6920">
        <v>590</v>
      </c>
      <c r="F6920">
        <v>767</v>
      </c>
      <c r="H6920">
        <v>28</v>
      </c>
      <c r="K6920" s="16">
        <f t="shared" si="324"/>
        <v>660.8</v>
      </c>
      <c r="L6920" s="16">
        <f t="shared" si="325"/>
        <v>695.57894736842104</v>
      </c>
      <c r="M6920" s="16">
        <f t="shared" si="326"/>
        <v>790.43062200956945</v>
      </c>
      <c r="N6920" t="e">
        <f>INDEX(XML!$A$2:$R$782,MATCH(C6920,XML!$D$2:$D$737,0),2)</f>
        <v>#N/A</v>
      </c>
    </row>
    <row r="6921" spans="1:14" ht="22.5" customHeight="1" x14ac:dyDescent="0.2">
      <c r="A6921">
        <v>64961</v>
      </c>
      <c r="B6921" t="s">
        <v>22679</v>
      </c>
      <c r="C6921" s="15" t="s">
        <v>23286</v>
      </c>
      <c r="D6921" s="15" t="s">
        <v>22680</v>
      </c>
      <c r="E6921">
        <v>367</v>
      </c>
      <c r="F6921">
        <v>475</v>
      </c>
      <c r="H6921">
        <v>17</v>
      </c>
      <c r="K6921" s="16">
        <f t="shared" si="324"/>
        <v>411.04</v>
      </c>
      <c r="L6921" s="16">
        <f t="shared" si="325"/>
        <v>432.67368421052629</v>
      </c>
      <c r="M6921" s="16">
        <f t="shared" si="326"/>
        <v>491.67464114832529</v>
      </c>
      <c r="N6921" t="e">
        <f>INDEX(XML!$A$2:$R$782,MATCH(C6921,XML!$D$2:$D$737,0),2)</f>
        <v>#N/A</v>
      </c>
    </row>
    <row r="6922" spans="1:14" ht="22.5" customHeight="1" x14ac:dyDescent="0.2">
      <c r="A6922">
        <v>64975</v>
      </c>
      <c r="B6922" t="s">
        <v>22706</v>
      </c>
      <c r="C6922" s="15" t="s">
        <v>23300</v>
      </c>
      <c r="D6922" s="15" t="s">
        <v>22707</v>
      </c>
      <c r="E6922">
        <v>604</v>
      </c>
      <c r="F6922">
        <v>784</v>
      </c>
      <c r="H6922">
        <v>20</v>
      </c>
      <c r="K6922" s="16">
        <f t="shared" si="324"/>
        <v>676.48</v>
      </c>
      <c r="L6922" s="16">
        <f t="shared" si="325"/>
        <v>712.08421052631581</v>
      </c>
      <c r="M6922" s="16">
        <f t="shared" si="326"/>
        <v>809.18660287081354</v>
      </c>
      <c r="N6922" t="e">
        <f>INDEX(XML!$A$2:$R$782,MATCH(C6922,XML!$D$2:$D$737,0),2)</f>
        <v>#N/A</v>
      </c>
    </row>
    <row r="6923" spans="1:14" ht="22.5" x14ac:dyDescent="0.2">
      <c r="A6923">
        <v>64990</v>
      </c>
      <c r="B6923" t="s">
        <v>22732</v>
      </c>
      <c r="C6923" s="15" t="s">
        <v>23356</v>
      </c>
      <c r="D6923" s="15" t="s">
        <v>22733</v>
      </c>
      <c r="E6923">
        <v>2163</v>
      </c>
      <c r="F6923">
        <v>2809</v>
      </c>
      <c r="H6923">
        <v>6</v>
      </c>
      <c r="K6923" s="16">
        <f t="shared" si="324"/>
        <v>2422.56</v>
      </c>
      <c r="L6923" s="16">
        <f t="shared" si="325"/>
        <v>2550.0631578947368</v>
      </c>
      <c r="M6923" s="16">
        <f t="shared" si="326"/>
        <v>2897.7990430622008</v>
      </c>
      <c r="N6923" t="e">
        <f>INDEX(XML!$A$2:$R$782,MATCH(C6923,XML!$D$2:$D$737,0),2)</f>
        <v>#N/A</v>
      </c>
    </row>
    <row r="6924" spans="1:14" ht="22.5" customHeight="1" x14ac:dyDescent="0.2">
      <c r="A6924">
        <v>74626</v>
      </c>
      <c r="B6924" t="s">
        <v>32669</v>
      </c>
      <c r="C6924" s="15" t="s">
        <v>32670</v>
      </c>
      <c r="D6924" s="15" t="s">
        <v>32671</v>
      </c>
      <c r="E6924">
        <v>2604</v>
      </c>
      <c r="F6924">
        <v>3125</v>
      </c>
      <c r="K6924" s="16">
        <f t="shared" si="324"/>
        <v>2916.48</v>
      </c>
      <c r="L6924" s="16">
        <f t="shared" si="325"/>
        <v>3069.9789473684209</v>
      </c>
      <c r="M6924" s="16">
        <f t="shared" si="326"/>
        <v>3488.6124401913871</v>
      </c>
      <c r="N6924" t="e">
        <f>INDEX(XML!$A$2:$R$782,MATCH(C6924,XML!$D$2:$D$737,0),2)</f>
        <v>#N/A</v>
      </c>
    </row>
    <row r="6925" spans="1:14" ht="22.5" customHeight="1" x14ac:dyDescent="0.2">
      <c r="A6925">
        <v>64991</v>
      </c>
      <c r="B6925" t="s">
        <v>22734</v>
      </c>
      <c r="C6925" s="15" t="s">
        <v>23375</v>
      </c>
      <c r="D6925" s="15" t="s">
        <v>22735</v>
      </c>
      <c r="E6925">
        <v>3050</v>
      </c>
      <c r="F6925">
        <v>3960</v>
      </c>
      <c r="H6925">
        <v>14</v>
      </c>
      <c r="K6925" s="16">
        <f t="shared" si="324"/>
        <v>3416</v>
      </c>
      <c r="L6925" s="16">
        <f t="shared" si="325"/>
        <v>3595.7894736842104</v>
      </c>
      <c r="M6925" s="16">
        <f t="shared" si="326"/>
        <v>4086.1244019138758</v>
      </c>
      <c r="N6925" t="e">
        <f>INDEX(XML!$A$2:$R$782,MATCH(C6925,XML!$D$2:$D$737,0),2)</f>
        <v>#N/A</v>
      </c>
    </row>
    <row r="6926" spans="1:14" ht="22.5" customHeight="1" x14ac:dyDescent="0.2">
      <c r="A6926">
        <v>83092</v>
      </c>
      <c r="B6926" t="s">
        <v>44727</v>
      </c>
      <c r="C6926" s="15" t="s">
        <v>44728</v>
      </c>
      <c r="D6926" s="15" t="s">
        <v>44729</v>
      </c>
      <c r="E6926">
        <v>4933</v>
      </c>
      <c r="F6926">
        <v>5920</v>
      </c>
      <c r="H6926">
        <v>10</v>
      </c>
      <c r="K6926" s="16">
        <f t="shared" si="324"/>
        <v>5524.96</v>
      </c>
      <c r="L6926" s="16">
        <f t="shared" si="325"/>
        <v>5815.7473684210527</v>
      </c>
      <c r="M6926" s="16">
        <f t="shared" si="326"/>
        <v>6608.803827751196</v>
      </c>
      <c r="N6926" t="e">
        <f>INDEX(XML!$A$2:$R$782,MATCH(C6926,XML!$D$2:$D$737,0),2)</f>
        <v>#N/A</v>
      </c>
    </row>
    <row r="6927" spans="1:14" ht="33.75" customHeight="1" x14ac:dyDescent="0.2">
      <c r="A6927">
        <v>10849</v>
      </c>
      <c r="B6927" t="s">
        <v>9707</v>
      </c>
      <c r="C6927" s="15" t="s">
        <v>9708</v>
      </c>
      <c r="D6927" s="15" t="s">
        <v>9709</v>
      </c>
      <c r="E6927">
        <v>188</v>
      </c>
      <c r="F6927">
        <v>244</v>
      </c>
      <c r="H6927" t="s">
        <v>746</v>
      </c>
      <c r="K6927" s="16">
        <f t="shared" si="324"/>
        <v>210.56</v>
      </c>
      <c r="L6927" s="16">
        <f t="shared" si="325"/>
        <v>221.6421052631579</v>
      </c>
      <c r="M6927" s="16">
        <f t="shared" si="326"/>
        <v>251.86602870813397</v>
      </c>
      <c r="N6927" t="e">
        <f>INDEX(XML!$A$2:$R$782,MATCH(C6927,XML!$D$2:$D$737,0),2)</f>
        <v>#N/A</v>
      </c>
    </row>
    <row r="6928" spans="1:14" ht="33.75" customHeight="1" x14ac:dyDescent="0.2">
      <c r="A6928">
        <v>10851</v>
      </c>
      <c r="B6928" t="s">
        <v>9710</v>
      </c>
      <c r="C6928" s="15" t="s">
        <v>9711</v>
      </c>
      <c r="D6928" s="15" t="s">
        <v>9712</v>
      </c>
      <c r="E6928">
        <v>144</v>
      </c>
      <c r="F6928">
        <v>187</v>
      </c>
      <c r="H6928">
        <v>17</v>
      </c>
      <c r="K6928" s="16">
        <f t="shared" si="324"/>
        <v>161.28</v>
      </c>
      <c r="L6928" s="16">
        <f t="shared" si="325"/>
        <v>169.76842105263157</v>
      </c>
      <c r="M6928" s="16">
        <f t="shared" si="326"/>
        <v>192.91866028708134</v>
      </c>
      <c r="N6928" t="e">
        <f>INDEX(XML!$A$2:$R$782,MATCH(C6928,XML!$D$2:$D$737,0),2)</f>
        <v>#N/A</v>
      </c>
    </row>
    <row r="6929" spans="1:14" ht="45" x14ac:dyDescent="0.2">
      <c r="A6929">
        <v>10850</v>
      </c>
      <c r="B6929" t="s">
        <v>9713</v>
      </c>
      <c r="C6929" s="15" t="s">
        <v>9714</v>
      </c>
      <c r="D6929" s="15" t="s">
        <v>9715</v>
      </c>
      <c r="E6929">
        <v>116</v>
      </c>
      <c r="F6929">
        <v>181</v>
      </c>
      <c r="H6929" t="s">
        <v>746</v>
      </c>
      <c r="K6929" s="16">
        <f t="shared" si="324"/>
        <v>129.91999999999999</v>
      </c>
      <c r="L6929" s="16">
        <f t="shared" si="325"/>
        <v>136.75789473684208</v>
      </c>
      <c r="M6929" s="16">
        <f t="shared" si="326"/>
        <v>155.40669856459328</v>
      </c>
      <c r="N6929" t="e">
        <f>INDEX(XML!$A$2:$R$782,MATCH(C6929,XML!$D$2:$D$737,0),2)</f>
        <v>#N/A</v>
      </c>
    </row>
    <row r="6930" spans="1:14" ht="33.75" customHeight="1" x14ac:dyDescent="0.2">
      <c r="A6930">
        <v>10852</v>
      </c>
      <c r="B6930" t="s">
        <v>9716</v>
      </c>
      <c r="C6930" s="15" t="s">
        <v>9717</v>
      </c>
      <c r="D6930" s="15" t="s">
        <v>9718</v>
      </c>
      <c r="E6930">
        <v>207</v>
      </c>
      <c r="F6930">
        <v>269</v>
      </c>
      <c r="H6930">
        <v>15</v>
      </c>
      <c r="K6930" s="16">
        <f t="shared" si="324"/>
        <v>231.84</v>
      </c>
      <c r="L6930" s="16">
        <f t="shared" si="325"/>
        <v>244.04210526315791</v>
      </c>
      <c r="M6930" s="16">
        <f t="shared" si="326"/>
        <v>277.32057416267941</v>
      </c>
      <c r="N6930" t="e">
        <f>INDEX(XML!$A$2:$R$782,MATCH(C6930,XML!$D$2:$D$737,0),2)</f>
        <v>#N/A</v>
      </c>
    </row>
    <row r="6931" spans="1:14" ht="33.75" customHeight="1" x14ac:dyDescent="0.2">
      <c r="A6931">
        <v>10853</v>
      </c>
      <c r="B6931" t="s">
        <v>9719</v>
      </c>
      <c r="C6931" s="15" t="s">
        <v>9720</v>
      </c>
      <c r="D6931" s="15" t="s">
        <v>9721</v>
      </c>
      <c r="E6931">
        <v>233</v>
      </c>
      <c r="F6931">
        <v>303</v>
      </c>
      <c r="H6931">
        <v>24</v>
      </c>
      <c r="K6931" s="16">
        <f t="shared" si="324"/>
        <v>260.95999999999998</v>
      </c>
      <c r="L6931" s="16">
        <f t="shared" si="325"/>
        <v>274.69473684210521</v>
      </c>
      <c r="M6931" s="16">
        <f t="shared" si="326"/>
        <v>312.15311004784684</v>
      </c>
      <c r="N6931" t="e">
        <f>INDEX(XML!$A$2:$R$782,MATCH(C6931,XML!$D$2:$D$737,0),2)</f>
        <v>#N/A</v>
      </c>
    </row>
    <row r="6932" spans="1:14" ht="33.75" customHeight="1" x14ac:dyDescent="0.2">
      <c r="A6932">
        <v>10854</v>
      </c>
      <c r="B6932" t="s">
        <v>9722</v>
      </c>
      <c r="C6932" s="15" t="s">
        <v>9723</v>
      </c>
      <c r="D6932" s="15" t="s">
        <v>9724</v>
      </c>
      <c r="E6932">
        <v>339</v>
      </c>
      <c r="F6932">
        <v>423</v>
      </c>
      <c r="K6932" s="16">
        <f t="shared" si="324"/>
        <v>379.68</v>
      </c>
      <c r="L6932" s="16">
        <f t="shared" si="325"/>
        <v>399.66315789473686</v>
      </c>
      <c r="M6932" s="16">
        <f t="shared" si="326"/>
        <v>454.16267942583733</v>
      </c>
      <c r="N6932" t="e">
        <f>INDEX(XML!$A$2:$R$782,MATCH(C6932,XML!$D$2:$D$737,0),2)</f>
        <v>#N/A</v>
      </c>
    </row>
    <row r="6933" spans="1:14" ht="33.75" customHeight="1" x14ac:dyDescent="0.2">
      <c r="A6933">
        <v>10855</v>
      </c>
      <c r="B6933" t="s">
        <v>9725</v>
      </c>
      <c r="C6933" s="15" t="s">
        <v>9726</v>
      </c>
      <c r="D6933" s="15" t="s">
        <v>9727</v>
      </c>
      <c r="E6933">
        <v>401</v>
      </c>
      <c r="F6933">
        <v>502</v>
      </c>
      <c r="H6933">
        <v>37</v>
      </c>
      <c r="K6933" s="16">
        <f t="shared" si="324"/>
        <v>449.12</v>
      </c>
      <c r="L6933" s="16">
        <f t="shared" si="325"/>
        <v>472.7578947368421</v>
      </c>
      <c r="M6933" s="16">
        <f t="shared" si="326"/>
        <v>537.22488038277515</v>
      </c>
      <c r="N6933" t="e">
        <f>INDEX(XML!$A$2:$R$782,MATCH(C6933,XML!$D$2:$D$737,0),2)</f>
        <v>#N/A</v>
      </c>
    </row>
    <row r="6934" spans="1:14" ht="33.75" customHeight="1" x14ac:dyDescent="0.2">
      <c r="A6934">
        <v>10856</v>
      </c>
      <c r="B6934" t="s">
        <v>9728</v>
      </c>
      <c r="C6934" s="15" t="s">
        <v>9729</v>
      </c>
      <c r="D6934" s="15" t="s">
        <v>9730</v>
      </c>
      <c r="E6934">
        <v>997</v>
      </c>
      <c r="F6934">
        <v>1296</v>
      </c>
      <c r="H6934">
        <v>20</v>
      </c>
      <c r="K6934" s="16">
        <f t="shared" si="324"/>
        <v>1116.6400000000001</v>
      </c>
      <c r="L6934" s="16">
        <f t="shared" si="325"/>
        <v>1175.4105263157896</v>
      </c>
      <c r="M6934" s="16">
        <f t="shared" si="326"/>
        <v>1335.6937799043064</v>
      </c>
      <c r="N6934" t="e">
        <f>INDEX(XML!$A$2:$R$782,MATCH(C6934,XML!$D$2:$D$737,0),2)</f>
        <v>#N/A</v>
      </c>
    </row>
    <row r="6935" spans="1:14" ht="33.75" customHeight="1" x14ac:dyDescent="0.2">
      <c r="A6935">
        <v>10857</v>
      </c>
      <c r="B6935" t="s">
        <v>9731</v>
      </c>
      <c r="C6935" s="15" t="s">
        <v>9732</v>
      </c>
      <c r="D6935" s="15" t="s">
        <v>9733</v>
      </c>
      <c r="E6935">
        <v>1300</v>
      </c>
      <c r="F6935">
        <v>1690</v>
      </c>
      <c r="H6935" t="s">
        <v>746</v>
      </c>
      <c r="K6935" s="16">
        <f t="shared" si="324"/>
        <v>1456</v>
      </c>
      <c r="L6935" s="16">
        <f t="shared" si="325"/>
        <v>1532.6315789473683</v>
      </c>
      <c r="M6935" s="16">
        <f t="shared" si="326"/>
        <v>1741.6267942583729</v>
      </c>
      <c r="N6935" t="e">
        <f>INDEX(XML!$A$2:$R$782,MATCH(C6935,XML!$D$2:$D$737,0),2)</f>
        <v>#N/A</v>
      </c>
    </row>
    <row r="6936" spans="1:14" ht="45" x14ac:dyDescent="0.2">
      <c r="A6936">
        <v>10858</v>
      </c>
      <c r="B6936" t="s">
        <v>9734</v>
      </c>
      <c r="C6936" s="15" t="s">
        <v>9735</v>
      </c>
      <c r="D6936" s="15" t="s">
        <v>9736</v>
      </c>
      <c r="E6936">
        <v>1025</v>
      </c>
      <c r="F6936">
        <v>1333</v>
      </c>
      <c r="K6936" s="16">
        <f t="shared" si="324"/>
        <v>1148</v>
      </c>
      <c r="L6936" s="16">
        <f t="shared" si="325"/>
        <v>1208.421052631579</v>
      </c>
      <c r="M6936" s="16">
        <f t="shared" si="326"/>
        <v>1373.2057416267942</v>
      </c>
      <c r="N6936" t="e">
        <f>INDEX(XML!$A$2:$R$782,MATCH(C6936,XML!$D$2:$D$737,0),2)</f>
        <v>#N/A</v>
      </c>
    </row>
    <row r="6937" spans="1:14" ht="45" x14ac:dyDescent="0.2">
      <c r="A6937">
        <v>10859</v>
      </c>
      <c r="B6937" t="s">
        <v>9737</v>
      </c>
      <c r="C6937" s="15" t="s">
        <v>9738</v>
      </c>
      <c r="D6937" s="15" t="s">
        <v>9739</v>
      </c>
      <c r="E6937">
        <v>1600</v>
      </c>
      <c r="F6937">
        <v>2080</v>
      </c>
      <c r="K6937" s="16">
        <f t="shared" si="324"/>
        <v>1792</v>
      </c>
      <c r="L6937" s="16">
        <f t="shared" si="325"/>
        <v>1886.3157894736842</v>
      </c>
      <c r="M6937" s="16">
        <f t="shared" si="326"/>
        <v>2143.5406698564593</v>
      </c>
      <c r="N6937" t="e">
        <f>INDEX(XML!$A$2:$R$782,MATCH(C6937,XML!$D$2:$D$737,0),2)</f>
        <v>#N/A</v>
      </c>
    </row>
    <row r="6938" spans="1:14" ht="22.5" customHeight="1" x14ac:dyDescent="0.2">
      <c r="A6938">
        <v>10847</v>
      </c>
      <c r="B6938" t="s">
        <v>9829</v>
      </c>
      <c r="C6938" s="15" t="s">
        <v>9830</v>
      </c>
      <c r="D6938" s="15" t="s">
        <v>9831</v>
      </c>
      <c r="E6938">
        <v>404</v>
      </c>
      <c r="F6938">
        <v>503</v>
      </c>
      <c r="H6938">
        <v>39</v>
      </c>
      <c r="K6938" s="16">
        <f t="shared" si="324"/>
        <v>452.48</v>
      </c>
      <c r="L6938" s="16">
        <f t="shared" si="325"/>
        <v>476.29473684210524</v>
      </c>
      <c r="M6938" s="16">
        <f t="shared" si="326"/>
        <v>541.24401913875602</v>
      </c>
      <c r="N6938" t="e">
        <f>INDEX(XML!$A$2:$R$782,MATCH(C6938,XML!$D$2:$D$737,0),2)</f>
        <v>#N/A</v>
      </c>
    </row>
    <row r="6939" spans="1:14" ht="33.75" customHeight="1" x14ac:dyDescent="0.2">
      <c r="A6939">
        <v>10848</v>
      </c>
      <c r="B6939" t="s">
        <v>9835</v>
      </c>
      <c r="C6939" s="15" t="s">
        <v>9836</v>
      </c>
      <c r="D6939" s="15" t="s">
        <v>9837</v>
      </c>
      <c r="E6939">
        <v>1075</v>
      </c>
      <c r="F6939">
        <v>1398</v>
      </c>
      <c r="K6939" s="16">
        <f t="shared" si="324"/>
        <v>1204</v>
      </c>
      <c r="L6939" s="16">
        <f t="shared" si="325"/>
        <v>1267.3684210526317</v>
      </c>
      <c r="M6939" s="16">
        <f t="shared" si="326"/>
        <v>1440.1913875598088</v>
      </c>
      <c r="N6939" t="e">
        <f>INDEX(XML!$A$2:$R$782,MATCH(C6939,XML!$D$2:$D$737,0),2)</f>
        <v>#N/A</v>
      </c>
    </row>
    <row r="6940" spans="1:14" ht="22.5" customHeight="1" x14ac:dyDescent="0.2">
      <c r="A6940">
        <v>61151</v>
      </c>
      <c r="B6940" t="s">
        <v>22666</v>
      </c>
      <c r="C6940" s="15" t="s">
        <v>22667</v>
      </c>
      <c r="D6940" s="15" t="s">
        <v>22668</v>
      </c>
      <c r="E6940">
        <v>506</v>
      </c>
      <c r="F6940">
        <v>608</v>
      </c>
      <c r="H6940">
        <v>15</v>
      </c>
      <c r="K6940" s="16">
        <f t="shared" si="324"/>
        <v>566.72</v>
      </c>
      <c r="L6940" s="16">
        <f t="shared" si="325"/>
        <v>596.54736842105262</v>
      </c>
      <c r="M6940" s="16">
        <f t="shared" si="326"/>
        <v>677.8947368421052</v>
      </c>
      <c r="N6940" t="e">
        <f>INDEX(XML!$A$2:$R$782,MATCH(C6940,XML!$D$2:$D$737,0),2)</f>
        <v>#N/A</v>
      </c>
    </row>
    <row r="6941" spans="1:14" ht="90" x14ac:dyDescent="0.2">
      <c r="A6941">
        <v>69935</v>
      </c>
      <c r="B6941" t="s">
        <v>26434</v>
      </c>
      <c r="C6941" s="15" t="s">
        <v>26435</v>
      </c>
      <c r="D6941" s="15" t="s">
        <v>45415</v>
      </c>
      <c r="E6941">
        <v>501</v>
      </c>
      <c r="F6941">
        <v>602</v>
      </c>
      <c r="H6941">
        <v>33</v>
      </c>
      <c r="K6941" s="16">
        <f t="shared" si="324"/>
        <v>561.12</v>
      </c>
      <c r="L6941" s="16">
        <f t="shared" si="325"/>
        <v>590.65263157894742</v>
      </c>
      <c r="M6941" s="16">
        <f t="shared" si="326"/>
        <v>671.19617224880392</v>
      </c>
      <c r="N6941" t="e">
        <f>INDEX(XML!$A$2:$R$782,MATCH(C6941,XML!$D$2:$D$737,0),2)</f>
        <v>#N/A</v>
      </c>
    </row>
    <row r="6942" spans="1:14" ht="22.5" customHeight="1" x14ac:dyDescent="0.2">
      <c r="A6942">
        <v>81372</v>
      </c>
      <c r="B6942" t="s">
        <v>41138</v>
      </c>
      <c r="C6942" s="15" t="s">
        <v>41139</v>
      </c>
      <c r="D6942" s="15" t="s">
        <v>41140</v>
      </c>
      <c r="E6942">
        <v>3790</v>
      </c>
      <c r="F6942">
        <v>4548</v>
      </c>
      <c r="K6942" s="16">
        <f t="shared" si="324"/>
        <v>4244.8</v>
      </c>
      <c r="L6942" s="16">
        <f t="shared" si="325"/>
        <v>4468.2105263157891</v>
      </c>
      <c r="M6942" s="16">
        <f t="shared" si="326"/>
        <v>5077.5119617224882</v>
      </c>
      <c r="N6942" t="e">
        <f>INDEX(XML!$A$2:$R$782,MATCH(C6942,XML!$D$2:$D$737,0),2)</f>
        <v>#N/A</v>
      </c>
    </row>
    <row r="6943" spans="1:14" ht="22.5" customHeight="1" x14ac:dyDescent="0.2">
      <c r="A6943">
        <v>45732</v>
      </c>
      <c r="B6943" t="s">
        <v>9743</v>
      </c>
      <c r="C6943" s="15" t="s">
        <v>9744</v>
      </c>
      <c r="D6943" s="15" t="s">
        <v>9745</v>
      </c>
      <c r="E6943">
        <v>280</v>
      </c>
      <c r="F6943">
        <v>336</v>
      </c>
      <c r="H6943" t="s">
        <v>746</v>
      </c>
      <c r="K6943" s="16">
        <f t="shared" si="324"/>
        <v>313.60000000000002</v>
      </c>
      <c r="L6943" s="16">
        <f t="shared" si="325"/>
        <v>330.1052631578948</v>
      </c>
      <c r="M6943" s="16">
        <f t="shared" si="326"/>
        <v>375.11961722488047</v>
      </c>
      <c r="N6943" t="e">
        <f>INDEX(XML!$A$2:$R$782,MATCH(C6943,XML!$D$2:$D$737,0),2)</f>
        <v>#N/A</v>
      </c>
    </row>
    <row r="6944" spans="1:14" ht="22.5" customHeight="1" x14ac:dyDescent="0.2">
      <c r="A6944">
        <v>45731</v>
      </c>
      <c r="B6944" t="s">
        <v>9740</v>
      </c>
      <c r="C6944" s="15" t="s">
        <v>9741</v>
      </c>
      <c r="D6944" s="15" t="s">
        <v>9742</v>
      </c>
      <c r="E6944">
        <v>881</v>
      </c>
      <c r="F6944">
        <v>1058</v>
      </c>
      <c r="H6944" t="s">
        <v>747</v>
      </c>
      <c r="K6944" s="16">
        <f t="shared" si="324"/>
        <v>986.72</v>
      </c>
      <c r="L6944" s="16">
        <f t="shared" si="325"/>
        <v>1038.6526315789474</v>
      </c>
      <c r="M6944" s="16">
        <f t="shared" si="326"/>
        <v>1180.287081339713</v>
      </c>
      <c r="N6944" t="e">
        <f>INDEX(XML!$A$2:$R$782,MATCH(C6944,XML!$D$2:$D$737,0),2)</f>
        <v>#N/A</v>
      </c>
    </row>
    <row r="6945" spans="1:14" ht="22.5" customHeight="1" x14ac:dyDescent="0.2">
      <c r="A6945">
        <v>80942</v>
      </c>
      <c r="B6945">
        <v>638000</v>
      </c>
      <c r="C6945" s="15" t="s">
        <v>40505</v>
      </c>
      <c r="D6945" s="15" t="s">
        <v>40506</v>
      </c>
      <c r="E6945">
        <v>367</v>
      </c>
      <c r="F6945">
        <v>441</v>
      </c>
      <c r="H6945">
        <v>7</v>
      </c>
      <c r="K6945" s="16">
        <f t="shared" si="324"/>
        <v>411.04</v>
      </c>
      <c r="L6945" s="16">
        <f t="shared" si="325"/>
        <v>432.67368421052629</v>
      </c>
      <c r="M6945" s="16">
        <f t="shared" si="326"/>
        <v>491.67464114832529</v>
      </c>
      <c r="N6945" t="e">
        <f>INDEX(XML!$A$2:$R$782,MATCH(C6945,XML!$D$2:$D$737,0),2)</f>
        <v>#N/A</v>
      </c>
    </row>
    <row r="6946" spans="1:14" ht="22.5" customHeight="1" x14ac:dyDescent="0.2">
      <c r="A6946">
        <v>69827</v>
      </c>
      <c r="B6946">
        <v>638001</v>
      </c>
      <c r="C6946" s="15" t="s">
        <v>26244</v>
      </c>
      <c r="D6946" s="15" t="s">
        <v>26811</v>
      </c>
      <c r="E6946">
        <v>528</v>
      </c>
      <c r="F6946">
        <v>634</v>
      </c>
      <c r="H6946">
        <v>9</v>
      </c>
      <c r="K6946" s="16">
        <f t="shared" si="324"/>
        <v>591.36</v>
      </c>
      <c r="L6946" s="16">
        <f t="shared" si="325"/>
        <v>622.48421052631579</v>
      </c>
      <c r="M6946" s="16">
        <f t="shared" si="326"/>
        <v>707.36842105263156</v>
      </c>
      <c r="N6946" t="e">
        <f>INDEX(XML!$A$2:$R$782,MATCH(C6946,XML!$D$2:$D$737,0),2)</f>
        <v>#N/A</v>
      </c>
    </row>
    <row r="6947" spans="1:14" ht="22.5" customHeight="1" x14ac:dyDescent="0.2">
      <c r="A6947">
        <v>69824</v>
      </c>
      <c r="B6947">
        <v>638026</v>
      </c>
      <c r="C6947" s="15" t="s">
        <v>26240</v>
      </c>
      <c r="D6947" s="15" t="s">
        <v>26241</v>
      </c>
      <c r="E6947">
        <v>481</v>
      </c>
      <c r="F6947">
        <v>578</v>
      </c>
      <c r="K6947" s="16">
        <f t="shared" si="324"/>
        <v>538.72</v>
      </c>
      <c r="L6947" s="16">
        <f t="shared" si="325"/>
        <v>567.07368421052627</v>
      </c>
      <c r="M6947" s="16">
        <f t="shared" si="326"/>
        <v>644.40191387559798</v>
      </c>
      <c r="N6947" t="e">
        <f>INDEX(XML!$A$2:$R$782,MATCH(C6947,XML!$D$2:$D$737,0),2)</f>
        <v>#N/A</v>
      </c>
    </row>
    <row r="6948" spans="1:14" ht="22.5" customHeight="1" x14ac:dyDescent="0.2">
      <c r="A6948">
        <v>69826</v>
      </c>
      <c r="B6948">
        <v>638036</v>
      </c>
      <c r="C6948" s="15" t="s">
        <v>26242</v>
      </c>
      <c r="D6948" s="15" t="s">
        <v>26243</v>
      </c>
      <c r="E6948">
        <v>482</v>
      </c>
      <c r="F6948">
        <v>579</v>
      </c>
      <c r="K6948" s="16">
        <f t="shared" si="324"/>
        <v>539.84</v>
      </c>
      <c r="L6948" s="16">
        <f t="shared" si="325"/>
        <v>568.25263157894733</v>
      </c>
      <c r="M6948" s="16">
        <f t="shared" si="326"/>
        <v>645.74162679425831</v>
      </c>
      <c r="N6948" t="e">
        <f>INDEX(XML!$A$2:$R$782,MATCH(C6948,XML!$D$2:$D$737,0),2)</f>
        <v>#N/A</v>
      </c>
    </row>
    <row r="6949" spans="1:14" ht="22.5" customHeight="1" x14ac:dyDescent="0.2">
      <c r="A6949">
        <v>59755</v>
      </c>
      <c r="B6949">
        <v>638036</v>
      </c>
      <c r="C6949" s="15" t="s">
        <v>16392</v>
      </c>
      <c r="D6949" s="15" t="s">
        <v>20165</v>
      </c>
      <c r="E6949">
        <v>482</v>
      </c>
      <c r="F6949">
        <v>579</v>
      </c>
      <c r="K6949" s="16">
        <f t="shared" si="324"/>
        <v>539.84</v>
      </c>
      <c r="L6949" s="16">
        <f t="shared" si="325"/>
        <v>568.25263157894733</v>
      </c>
      <c r="M6949" s="16">
        <f t="shared" si="326"/>
        <v>645.74162679425831</v>
      </c>
      <c r="N6949" t="e">
        <f>INDEX(XML!$A$2:$R$782,MATCH(C6949,XML!$D$2:$D$737,0),2)</f>
        <v>#N/A</v>
      </c>
    </row>
    <row r="6950" spans="1:14" ht="22.5" customHeight="1" x14ac:dyDescent="0.2">
      <c r="A6950">
        <v>83365</v>
      </c>
      <c r="B6950" t="s">
        <v>45690</v>
      </c>
      <c r="C6950" s="15" t="s">
        <v>45691</v>
      </c>
      <c r="D6950" s="15" t="s">
        <v>45692</v>
      </c>
      <c r="E6950">
        <v>356</v>
      </c>
      <c r="F6950">
        <v>462</v>
      </c>
      <c r="H6950">
        <v>10</v>
      </c>
      <c r="K6950" s="16">
        <f t="shared" si="324"/>
        <v>398.72</v>
      </c>
      <c r="L6950" s="16">
        <f t="shared" si="325"/>
        <v>419.70526315789476</v>
      </c>
      <c r="M6950" s="16">
        <f t="shared" si="326"/>
        <v>476.93779904306217</v>
      </c>
      <c r="N6950" t="e">
        <f>INDEX(XML!$A$2:$R$782,MATCH(C6950,XML!$D$2:$D$737,0),2)</f>
        <v>#N/A</v>
      </c>
    </row>
    <row r="6951" spans="1:14" ht="22.5" customHeight="1" x14ac:dyDescent="0.2">
      <c r="A6951">
        <v>64978</v>
      </c>
      <c r="B6951" t="s">
        <v>22712</v>
      </c>
      <c r="C6951" s="15" t="s">
        <v>23346</v>
      </c>
      <c r="D6951" s="15" t="s">
        <v>22713</v>
      </c>
      <c r="E6951">
        <v>256</v>
      </c>
      <c r="F6951">
        <v>332</v>
      </c>
      <c r="K6951" s="16">
        <f t="shared" si="324"/>
        <v>286.72000000000003</v>
      </c>
      <c r="L6951" s="16">
        <f t="shared" si="325"/>
        <v>301.8105263157895</v>
      </c>
      <c r="M6951" s="16">
        <f t="shared" si="326"/>
        <v>342.96650717703352</v>
      </c>
      <c r="N6951" t="e">
        <f>INDEX(XML!$A$2:$R$782,MATCH(C6951,XML!$D$2:$D$737,0),2)</f>
        <v>#N/A</v>
      </c>
    </row>
    <row r="6952" spans="1:14" ht="22.5" customHeight="1" x14ac:dyDescent="0.2">
      <c r="A6952">
        <v>64979</v>
      </c>
      <c r="B6952" t="s">
        <v>22714</v>
      </c>
      <c r="C6952" s="15" t="s">
        <v>23347</v>
      </c>
      <c r="D6952" s="15" t="s">
        <v>22715</v>
      </c>
      <c r="E6952">
        <v>312</v>
      </c>
      <c r="F6952">
        <v>404</v>
      </c>
      <c r="K6952" s="16">
        <f t="shared" si="324"/>
        <v>349.44</v>
      </c>
      <c r="L6952" s="16">
        <f t="shared" si="325"/>
        <v>367.83157894736843</v>
      </c>
      <c r="M6952" s="16">
        <f t="shared" si="326"/>
        <v>417.99043062200957</v>
      </c>
      <c r="N6952" t="e">
        <f>INDEX(XML!$A$2:$R$782,MATCH(C6952,XML!$D$2:$D$737,0),2)</f>
        <v>#N/A</v>
      </c>
    </row>
    <row r="6953" spans="1:14" ht="22.5" customHeight="1" x14ac:dyDescent="0.2">
      <c r="A6953">
        <v>64982</v>
      </c>
      <c r="B6953" t="s">
        <v>22720</v>
      </c>
      <c r="C6953" s="15" t="s">
        <v>23350</v>
      </c>
      <c r="D6953" s="15" t="s">
        <v>22721</v>
      </c>
      <c r="E6953">
        <v>524</v>
      </c>
      <c r="F6953">
        <v>679</v>
      </c>
      <c r="H6953">
        <v>14</v>
      </c>
      <c r="K6953" s="16">
        <f t="shared" si="324"/>
        <v>586.88</v>
      </c>
      <c r="L6953" s="16">
        <f t="shared" si="325"/>
        <v>617.76842105263154</v>
      </c>
      <c r="M6953" s="16">
        <f t="shared" si="326"/>
        <v>702.00956937799037</v>
      </c>
      <c r="N6953" t="e">
        <f>INDEX(XML!$A$2:$R$782,MATCH(C6953,XML!$D$2:$D$737,0),2)</f>
        <v>#N/A</v>
      </c>
    </row>
    <row r="6954" spans="1:14" ht="22.5" customHeight="1" x14ac:dyDescent="0.2">
      <c r="A6954">
        <v>64983</v>
      </c>
      <c r="B6954" t="s">
        <v>22722</v>
      </c>
      <c r="C6954" s="15" t="s">
        <v>23351</v>
      </c>
      <c r="D6954" s="15" t="s">
        <v>22723</v>
      </c>
      <c r="E6954">
        <v>560</v>
      </c>
      <c r="F6954">
        <v>727</v>
      </c>
      <c r="H6954">
        <v>8</v>
      </c>
      <c r="K6954" s="16">
        <f t="shared" si="324"/>
        <v>627.20000000000005</v>
      </c>
      <c r="L6954" s="16">
        <f t="shared" si="325"/>
        <v>660.21052631578959</v>
      </c>
      <c r="M6954" s="16">
        <f t="shared" si="326"/>
        <v>750.23923444976094</v>
      </c>
      <c r="N6954" t="e">
        <f>INDEX(XML!$A$2:$R$782,MATCH(C6954,XML!$D$2:$D$737,0),2)</f>
        <v>#N/A</v>
      </c>
    </row>
    <row r="6955" spans="1:14" ht="22.5" customHeight="1" x14ac:dyDescent="0.2">
      <c r="A6955">
        <v>64970</v>
      </c>
      <c r="B6955" t="s">
        <v>22696</v>
      </c>
      <c r="C6955" s="15" t="s">
        <v>23295</v>
      </c>
      <c r="D6955" s="15" t="s">
        <v>22697</v>
      </c>
      <c r="E6955">
        <v>458</v>
      </c>
      <c r="F6955">
        <v>594</v>
      </c>
      <c r="H6955">
        <v>29</v>
      </c>
      <c r="K6955" s="16">
        <f t="shared" si="324"/>
        <v>512.96</v>
      </c>
      <c r="L6955" s="16">
        <f t="shared" si="325"/>
        <v>539.95789473684215</v>
      </c>
      <c r="M6955" s="16">
        <f t="shared" si="326"/>
        <v>613.58851674641153</v>
      </c>
      <c r="N6955" t="e">
        <f>INDEX(XML!$A$2:$R$782,MATCH(C6955,XML!$D$2:$D$737,0),2)</f>
        <v>#N/A</v>
      </c>
    </row>
    <row r="6956" spans="1:14" ht="22.5" customHeight="1" x14ac:dyDescent="0.2">
      <c r="A6956">
        <v>83363</v>
      </c>
      <c r="B6956" t="s">
        <v>45416</v>
      </c>
      <c r="C6956" s="15" t="s">
        <v>45417</v>
      </c>
      <c r="D6956" s="15" t="s">
        <v>47218</v>
      </c>
      <c r="E6956">
        <v>380</v>
      </c>
      <c r="F6956">
        <v>494</v>
      </c>
      <c r="H6956">
        <v>31</v>
      </c>
      <c r="K6956" s="16">
        <f t="shared" si="324"/>
        <v>425.6</v>
      </c>
      <c r="L6956" s="16">
        <f t="shared" si="325"/>
        <v>448</v>
      </c>
      <c r="M6956" s="16">
        <f t="shared" si="326"/>
        <v>509.09090909090907</v>
      </c>
      <c r="N6956" t="e">
        <f>INDEX(XML!$A$2:$R$782,MATCH(C6956,XML!$D$2:$D$737,0),2)</f>
        <v>#N/A</v>
      </c>
    </row>
    <row r="6957" spans="1:14" ht="22.5" customHeight="1" x14ac:dyDescent="0.2">
      <c r="A6957">
        <v>64971</v>
      </c>
      <c r="B6957" t="s">
        <v>22698</v>
      </c>
      <c r="C6957" s="15" t="s">
        <v>23296</v>
      </c>
      <c r="D6957" s="15" t="s">
        <v>22699</v>
      </c>
      <c r="E6957">
        <v>577</v>
      </c>
      <c r="F6957">
        <v>748</v>
      </c>
      <c r="H6957">
        <v>6</v>
      </c>
      <c r="K6957" s="16">
        <f t="shared" si="324"/>
        <v>646.24</v>
      </c>
      <c r="L6957" s="16">
        <f t="shared" si="325"/>
        <v>680.25263157894733</v>
      </c>
      <c r="M6957" s="16">
        <f t="shared" si="326"/>
        <v>773.01435406698556</v>
      </c>
      <c r="N6957" t="e">
        <f>INDEX(XML!$A$2:$R$782,MATCH(C6957,XML!$D$2:$D$737,0),2)</f>
        <v>#N/A</v>
      </c>
    </row>
    <row r="6958" spans="1:14" ht="22.5" customHeight="1" x14ac:dyDescent="0.2">
      <c r="A6958">
        <v>64974</v>
      </c>
      <c r="B6958" t="s">
        <v>22704</v>
      </c>
      <c r="C6958" s="15" t="s">
        <v>23299</v>
      </c>
      <c r="D6958" s="15" t="s">
        <v>22705</v>
      </c>
      <c r="E6958">
        <v>643</v>
      </c>
      <c r="F6958">
        <v>835</v>
      </c>
      <c r="H6958" t="s">
        <v>746</v>
      </c>
      <c r="K6958" s="16">
        <f t="shared" si="324"/>
        <v>720.16</v>
      </c>
      <c r="L6958" s="16">
        <f t="shared" si="325"/>
        <v>758.06315789473683</v>
      </c>
      <c r="M6958" s="16">
        <f t="shared" si="326"/>
        <v>861.43540669856452</v>
      </c>
      <c r="N6958" t="e">
        <f>INDEX(XML!$A$2:$R$782,MATCH(C6958,XML!$D$2:$D$737,0),2)</f>
        <v>#N/A</v>
      </c>
    </row>
    <row r="6959" spans="1:14" ht="22.5" customHeight="1" x14ac:dyDescent="0.2">
      <c r="A6959">
        <v>10827</v>
      </c>
      <c r="B6959" t="s">
        <v>9746</v>
      </c>
      <c r="C6959" s="15" t="s">
        <v>9747</v>
      </c>
      <c r="D6959" s="15" t="s">
        <v>9748</v>
      </c>
      <c r="E6959">
        <v>188</v>
      </c>
      <c r="F6959">
        <v>244</v>
      </c>
      <c r="H6959">
        <v>27</v>
      </c>
      <c r="K6959" s="16">
        <f t="shared" si="324"/>
        <v>210.56</v>
      </c>
      <c r="L6959" s="16">
        <f t="shared" si="325"/>
        <v>221.6421052631579</v>
      </c>
      <c r="M6959" s="16">
        <f t="shared" si="326"/>
        <v>251.86602870813397</v>
      </c>
      <c r="N6959" t="e">
        <f>INDEX(XML!$A$2:$R$782,MATCH(C6959,XML!$D$2:$D$737,0),2)</f>
        <v>#N/A</v>
      </c>
    </row>
    <row r="6960" spans="1:14" ht="22.5" customHeight="1" x14ac:dyDescent="0.2">
      <c r="A6960">
        <v>10829</v>
      </c>
      <c r="B6960" t="s">
        <v>9749</v>
      </c>
      <c r="C6960" s="15" t="s">
        <v>9750</v>
      </c>
      <c r="D6960" s="15" t="s">
        <v>9751</v>
      </c>
      <c r="E6960">
        <v>166</v>
      </c>
      <c r="F6960">
        <v>208</v>
      </c>
      <c r="H6960">
        <v>21</v>
      </c>
      <c r="K6960" s="16">
        <f t="shared" si="324"/>
        <v>185.92</v>
      </c>
      <c r="L6960" s="16">
        <f t="shared" si="325"/>
        <v>195.70526315789473</v>
      </c>
      <c r="M6960" s="16">
        <f t="shared" si="326"/>
        <v>222.39234449760764</v>
      </c>
      <c r="N6960" t="e">
        <f>INDEX(XML!$A$2:$R$782,MATCH(C6960,XML!$D$2:$D$737,0),2)</f>
        <v>#N/A</v>
      </c>
    </row>
    <row r="6961" spans="1:14" ht="22.5" customHeight="1" x14ac:dyDescent="0.2">
      <c r="A6961">
        <v>10828</v>
      </c>
      <c r="B6961" t="s">
        <v>9752</v>
      </c>
      <c r="C6961" s="15" t="s">
        <v>9753</v>
      </c>
      <c r="D6961" s="15" t="s">
        <v>9754</v>
      </c>
      <c r="E6961">
        <v>162</v>
      </c>
      <c r="F6961">
        <v>204</v>
      </c>
      <c r="K6961" s="16">
        <f t="shared" si="324"/>
        <v>181.44</v>
      </c>
      <c r="L6961" s="16">
        <f t="shared" si="325"/>
        <v>190.98947368421054</v>
      </c>
      <c r="M6961" s="16">
        <f t="shared" si="326"/>
        <v>217.03349282296651</v>
      </c>
      <c r="N6961" t="e">
        <f>INDEX(XML!$A$2:$R$782,MATCH(C6961,XML!$D$2:$D$737,0),2)</f>
        <v>#N/A</v>
      </c>
    </row>
    <row r="6962" spans="1:14" ht="22.5" customHeight="1" x14ac:dyDescent="0.2">
      <c r="A6962">
        <v>10830</v>
      </c>
      <c r="B6962" t="s">
        <v>9755</v>
      </c>
      <c r="C6962" s="15" t="s">
        <v>9756</v>
      </c>
      <c r="D6962" s="15" t="s">
        <v>9757</v>
      </c>
      <c r="E6962">
        <v>207</v>
      </c>
      <c r="F6962">
        <v>269</v>
      </c>
      <c r="H6962">
        <v>11</v>
      </c>
      <c r="K6962" s="16">
        <f t="shared" si="324"/>
        <v>231.84</v>
      </c>
      <c r="L6962" s="16">
        <f t="shared" si="325"/>
        <v>244.04210526315791</v>
      </c>
      <c r="M6962" s="16">
        <f t="shared" si="326"/>
        <v>277.32057416267941</v>
      </c>
      <c r="N6962" t="e">
        <f>INDEX(XML!$A$2:$R$782,MATCH(C6962,XML!$D$2:$D$737,0),2)</f>
        <v>#N/A</v>
      </c>
    </row>
    <row r="6963" spans="1:14" ht="22.5" customHeight="1" x14ac:dyDescent="0.2">
      <c r="A6963">
        <v>10831</v>
      </c>
      <c r="B6963" t="s">
        <v>9758</v>
      </c>
      <c r="C6963" s="15" t="s">
        <v>9759</v>
      </c>
      <c r="D6963" s="15" t="s">
        <v>9760</v>
      </c>
      <c r="E6963">
        <v>205</v>
      </c>
      <c r="F6963">
        <v>267</v>
      </c>
      <c r="H6963">
        <v>4</v>
      </c>
      <c r="K6963" s="16">
        <f t="shared" si="324"/>
        <v>229.6</v>
      </c>
      <c r="L6963" s="16">
        <f t="shared" si="325"/>
        <v>241.68421052631578</v>
      </c>
      <c r="M6963" s="16">
        <f t="shared" si="326"/>
        <v>274.64114832535881</v>
      </c>
      <c r="N6963" t="e">
        <f>INDEX(XML!$A$2:$R$782,MATCH(C6963,XML!$D$2:$D$737,0),2)</f>
        <v>#N/A</v>
      </c>
    </row>
    <row r="6964" spans="1:14" ht="22.5" customHeight="1" x14ac:dyDescent="0.2">
      <c r="A6964">
        <v>10832</v>
      </c>
      <c r="B6964" t="s">
        <v>9761</v>
      </c>
      <c r="C6964" s="15" t="s">
        <v>9762</v>
      </c>
      <c r="D6964" s="15" t="s">
        <v>9763</v>
      </c>
      <c r="E6964">
        <v>327</v>
      </c>
      <c r="F6964">
        <v>425</v>
      </c>
      <c r="H6964">
        <v>43</v>
      </c>
      <c r="K6964" s="16">
        <f t="shared" si="324"/>
        <v>366.24</v>
      </c>
      <c r="L6964" s="16">
        <f t="shared" si="325"/>
        <v>385.51578947368421</v>
      </c>
      <c r="M6964" s="16">
        <f t="shared" si="326"/>
        <v>438.08612440191388</v>
      </c>
      <c r="N6964" t="e">
        <f>INDEX(XML!$A$2:$R$782,MATCH(C6964,XML!$D$2:$D$737,0),2)</f>
        <v>#N/A</v>
      </c>
    </row>
    <row r="6965" spans="1:14" ht="22.5" customHeight="1" x14ac:dyDescent="0.2">
      <c r="A6965">
        <v>10833</v>
      </c>
      <c r="B6965" t="s">
        <v>9764</v>
      </c>
      <c r="C6965" s="15" t="s">
        <v>9765</v>
      </c>
      <c r="D6965" s="15" t="s">
        <v>9766</v>
      </c>
      <c r="E6965">
        <v>474</v>
      </c>
      <c r="F6965">
        <v>616</v>
      </c>
      <c r="H6965">
        <v>41</v>
      </c>
      <c r="K6965" s="16">
        <f t="shared" si="324"/>
        <v>530.88</v>
      </c>
      <c r="L6965" s="16">
        <f t="shared" si="325"/>
        <v>558.82105263157894</v>
      </c>
      <c r="M6965" s="16">
        <f t="shared" si="326"/>
        <v>635.02392344497605</v>
      </c>
      <c r="N6965" t="e">
        <f>INDEX(XML!$A$2:$R$782,MATCH(C6965,XML!$D$2:$D$737,0),2)</f>
        <v>#N/A</v>
      </c>
    </row>
    <row r="6966" spans="1:14" ht="22.5" customHeight="1" x14ac:dyDescent="0.2">
      <c r="A6966">
        <v>10834</v>
      </c>
      <c r="B6966" t="s">
        <v>9767</v>
      </c>
      <c r="C6966" s="15" t="s">
        <v>9768</v>
      </c>
      <c r="D6966" s="15" t="s">
        <v>9769</v>
      </c>
      <c r="E6966">
        <v>741</v>
      </c>
      <c r="F6966">
        <v>963</v>
      </c>
      <c r="H6966">
        <v>1</v>
      </c>
      <c r="K6966" s="16">
        <f t="shared" si="324"/>
        <v>829.92</v>
      </c>
      <c r="L6966" s="16">
        <f t="shared" si="325"/>
        <v>873.6</v>
      </c>
      <c r="M6966" s="16">
        <f t="shared" si="326"/>
        <v>992.72727272727275</v>
      </c>
      <c r="N6966" t="e">
        <f>INDEX(XML!$A$2:$R$782,MATCH(C6966,XML!$D$2:$D$737,0),2)</f>
        <v>#N/A</v>
      </c>
    </row>
    <row r="6967" spans="1:14" ht="22.5" customHeight="1" x14ac:dyDescent="0.2">
      <c r="A6967">
        <v>10835</v>
      </c>
      <c r="B6967" t="s">
        <v>9770</v>
      </c>
      <c r="C6967" s="15" t="s">
        <v>9771</v>
      </c>
      <c r="D6967" s="15" t="s">
        <v>9772</v>
      </c>
      <c r="E6967">
        <v>980</v>
      </c>
      <c r="F6967">
        <v>1236</v>
      </c>
      <c r="H6967" t="s">
        <v>746</v>
      </c>
      <c r="K6967" s="16">
        <f t="shared" si="324"/>
        <v>1097.5999999999999</v>
      </c>
      <c r="L6967" s="16">
        <f t="shared" si="325"/>
        <v>1155.3684210526314</v>
      </c>
      <c r="M6967" s="16">
        <f t="shared" si="326"/>
        <v>1312.9186602870811</v>
      </c>
      <c r="N6967" t="e">
        <f>INDEX(XML!$A$2:$R$782,MATCH(C6967,XML!$D$2:$D$737,0),2)</f>
        <v>#N/A</v>
      </c>
    </row>
    <row r="6968" spans="1:14" ht="22.5" customHeight="1" x14ac:dyDescent="0.2">
      <c r="A6968">
        <v>10836</v>
      </c>
      <c r="B6968" t="s">
        <v>9773</v>
      </c>
      <c r="C6968" s="15" t="s">
        <v>9774</v>
      </c>
      <c r="D6968" s="15" t="s">
        <v>9775</v>
      </c>
      <c r="E6968">
        <v>1184</v>
      </c>
      <c r="F6968">
        <v>1539</v>
      </c>
      <c r="H6968">
        <v>23</v>
      </c>
      <c r="K6968" s="16">
        <f t="shared" si="324"/>
        <v>1326.08</v>
      </c>
      <c r="L6968" s="16">
        <f t="shared" si="325"/>
        <v>1395.8736842105263</v>
      </c>
      <c r="M6968" s="16">
        <f t="shared" si="326"/>
        <v>1586.22009569378</v>
      </c>
      <c r="N6968" t="e">
        <f>INDEX(XML!$A$2:$R$782,MATCH(C6968,XML!$D$2:$D$737,0),2)</f>
        <v>#N/A</v>
      </c>
    </row>
    <row r="6969" spans="1:14" ht="45" x14ac:dyDescent="0.2">
      <c r="A6969">
        <v>10837</v>
      </c>
      <c r="B6969" t="s">
        <v>9776</v>
      </c>
      <c r="C6969" s="15" t="s">
        <v>9777</v>
      </c>
      <c r="D6969" s="15" t="s">
        <v>9778</v>
      </c>
      <c r="E6969">
        <v>1413</v>
      </c>
      <c r="F6969">
        <v>1788</v>
      </c>
      <c r="H6969">
        <v>45</v>
      </c>
      <c r="K6969" s="16">
        <f t="shared" si="324"/>
        <v>1582.56</v>
      </c>
      <c r="L6969" s="16">
        <f t="shared" si="325"/>
        <v>1665.8526315789475</v>
      </c>
      <c r="M6969" s="16">
        <f t="shared" si="326"/>
        <v>1893.0143540669858</v>
      </c>
      <c r="N6969" t="e">
        <f>INDEX(XML!$A$2:$R$782,MATCH(C6969,XML!$D$2:$D$737,0),2)</f>
        <v>#N/A</v>
      </c>
    </row>
    <row r="6970" spans="1:14" ht="33.75" x14ac:dyDescent="0.2">
      <c r="A6970">
        <v>10872</v>
      </c>
      <c r="B6970" t="s">
        <v>9698</v>
      </c>
      <c r="C6970" s="15" t="s">
        <v>9699</v>
      </c>
      <c r="D6970" s="15" t="s">
        <v>9700</v>
      </c>
      <c r="E6970">
        <v>454</v>
      </c>
      <c r="F6970">
        <v>590</v>
      </c>
      <c r="H6970" t="s">
        <v>747</v>
      </c>
      <c r="K6970" s="16">
        <f t="shared" si="324"/>
        <v>508.48</v>
      </c>
      <c r="L6970" s="16">
        <f t="shared" si="325"/>
        <v>535.2421052631579</v>
      </c>
      <c r="M6970" s="16">
        <f t="shared" si="326"/>
        <v>608.22966507177034</v>
      </c>
      <c r="N6970" t="e">
        <f>INDEX(XML!$A$2:$R$782,MATCH(C6970,XML!$D$2:$D$737,0),2)</f>
        <v>#N/A</v>
      </c>
    </row>
    <row r="6971" spans="1:14" ht="22.5" customHeight="1" x14ac:dyDescent="0.2">
      <c r="A6971">
        <v>10871</v>
      </c>
      <c r="B6971" t="s">
        <v>9701</v>
      </c>
      <c r="C6971" s="15" t="s">
        <v>9702</v>
      </c>
      <c r="D6971" s="15" t="s">
        <v>9703</v>
      </c>
      <c r="E6971">
        <v>627</v>
      </c>
      <c r="F6971">
        <v>815</v>
      </c>
      <c r="H6971" t="s">
        <v>747</v>
      </c>
      <c r="K6971" s="16">
        <f t="shared" si="324"/>
        <v>702.24</v>
      </c>
      <c r="L6971" s="16">
        <f t="shared" si="325"/>
        <v>739.2</v>
      </c>
      <c r="M6971" s="16">
        <f t="shared" si="326"/>
        <v>840</v>
      </c>
      <c r="N6971" t="e">
        <f>INDEX(XML!$A$2:$R$782,MATCH(C6971,XML!$D$2:$D$737,0),2)</f>
        <v>#N/A</v>
      </c>
    </row>
    <row r="6972" spans="1:14" ht="56.25" x14ac:dyDescent="0.2">
      <c r="A6972">
        <v>45725</v>
      </c>
      <c r="B6972" t="s">
        <v>9704</v>
      </c>
      <c r="C6972" s="15" t="s">
        <v>9705</v>
      </c>
      <c r="D6972" s="15" t="s">
        <v>9706</v>
      </c>
      <c r="E6972">
        <v>1849</v>
      </c>
      <c r="F6972">
        <v>2219</v>
      </c>
      <c r="H6972" t="s">
        <v>747</v>
      </c>
      <c r="K6972" s="16">
        <f t="shared" si="324"/>
        <v>2070.88</v>
      </c>
      <c r="L6972" s="16">
        <f t="shared" si="325"/>
        <v>2179.8736842105263</v>
      </c>
      <c r="M6972" s="16">
        <f t="shared" si="326"/>
        <v>2477.129186602871</v>
      </c>
      <c r="N6972" t="e">
        <f>INDEX(XML!$A$2:$R$782,MATCH(C6972,XML!$D$2:$D$737,0),2)</f>
        <v>#N/A</v>
      </c>
    </row>
    <row r="6973" spans="1:14" ht="22.5" customHeight="1" x14ac:dyDescent="0.2">
      <c r="A6973">
        <v>69837</v>
      </c>
      <c r="B6973">
        <v>638008</v>
      </c>
      <c r="C6973" s="15" t="s">
        <v>26260</v>
      </c>
      <c r="D6973" s="15" t="s">
        <v>26261</v>
      </c>
      <c r="E6973">
        <v>827</v>
      </c>
      <c r="F6973">
        <v>993</v>
      </c>
      <c r="H6973" t="s">
        <v>747</v>
      </c>
      <c r="K6973" s="16">
        <f t="shared" si="324"/>
        <v>926.24</v>
      </c>
      <c r="L6973" s="16">
        <f t="shared" si="325"/>
        <v>974.98947368421057</v>
      </c>
      <c r="M6973" s="16">
        <f t="shared" si="326"/>
        <v>1107.9425837320575</v>
      </c>
      <c r="N6973" t="e">
        <f>INDEX(XML!$A$2:$R$782,MATCH(C6973,XML!$D$2:$D$737,0),2)</f>
        <v>#N/A</v>
      </c>
    </row>
    <row r="6974" spans="1:14" ht="45" x14ac:dyDescent="0.2">
      <c r="A6974">
        <v>10838</v>
      </c>
      <c r="B6974" t="s">
        <v>9811</v>
      </c>
      <c r="C6974" s="15" t="s">
        <v>9812</v>
      </c>
      <c r="D6974" s="15" t="s">
        <v>9813</v>
      </c>
      <c r="E6974">
        <v>188</v>
      </c>
      <c r="F6974">
        <v>244</v>
      </c>
      <c r="H6974">
        <v>48</v>
      </c>
      <c r="K6974" s="16">
        <f t="shared" si="324"/>
        <v>210.56</v>
      </c>
      <c r="L6974" s="16">
        <f t="shared" si="325"/>
        <v>221.6421052631579</v>
      </c>
      <c r="M6974" s="16">
        <f t="shared" si="326"/>
        <v>251.86602870813397</v>
      </c>
      <c r="N6974" t="e">
        <f>INDEX(XML!$A$2:$R$782,MATCH(C6974,XML!$D$2:$D$737,0),2)</f>
        <v>#N/A</v>
      </c>
    </row>
    <row r="6975" spans="1:14" ht="45" x14ac:dyDescent="0.2">
      <c r="A6975">
        <v>10840</v>
      </c>
      <c r="B6975" t="s">
        <v>9814</v>
      </c>
      <c r="C6975" s="15" t="s">
        <v>9815</v>
      </c>
      <c r="D6975" s="15" t="s">
        <v>9816</v>
      </c>
      <c r="E6975">
        <v>146</v>
      </c>
      <c r="F6975">
        <v>190</v>
      </c>
      <c r="H6975">
        <v>31</v>
      </c>
      <c r="K6975" s="16">
        <f t="shared" si="324"/>
        <v>163.52000000000001</v>
      </c>
      <c r="L6975" s="16">
        <f t="shared" si="325"/>
        <v>172.12631578947369</v>
      </c>
      <c r="M6975" s="16">
        <f t="shared" si="326"/>
        <v>195.59808612440193</v>
      </c>
      <c r="N6975" t="e">
        <f>INDEX(XML!$A$2:$R$782,MATCH(C6975,XML!$D$2:$D$737,0),2)</f>
        <v>#N/A</v>
      </c>
    </row>
    <row r="6976" spans="1:14" ht="45" x14ac:dyDescent="0.2">
      <c r="A6976">
        <v>10839</v>
      </c>
      <c r="B6976" t="s">
        <v>9817</v>
      </c>
      <c r="C6976" s="15" t="s">
        <v>9818</v>
      </c>
      <c r="D6976" s="15" t="s">
        <v>9819</v>
      </c>
      <c r="E6976">
        <v>160</v>
      </c>
      <c r="F6976">
        <v>208</v>
      </c>
      <c r="H6976">
        <v>35</v>
      </c>
      <c r="K6976" s="16">
        <f t="shared" si="324"/>
        <v>179.2</v>
      </c>
      <c r="L6976" s="16">
        <f t="shared" si="325"/>
        <v>188.63157894736841</v>
      </c>
      <c r="M6976" s="16">
        <f t="shared" si="326"/>
        <v>214.35406698564591</v>
      </c>
      <c r="N6976" t="e">
        <f>INDEX(XML!$A$2:$R$782,MATCH(C6976,XML!$D$2:$D$737,0),2)</f>
        <v>#N/A</v>
      </c>
    </row>
    <row r="6977" spans="1:14" ht="22.5" customHeight="1" x14ac:dyDescent="0.2">
      <c r="A6977">
        <v>10841</v>
      </c>
      <c r="B6977" t="s">
        <v>9820</v>
      </c>
      <c r="C6977" s="15" t="s">
        <v>9821</v>
      </c>
      <c r="D6977" s="15" t="s">
        <v>9822</v>
      </c>
      <c r="E6977">
        <v>200</v>
      </c>
      <c r="F6977">
        <v>260</v>
      </c>
      <c r="H6977">
        <v>37</v>
      </c>
      <c r="K6977" s="16">
        <f t="shared" si="324"/>
        <v>224</v>
      </c>
      <c r="L6977" s="16">
        <f t="shared" si="325"/>
        <v>235.78947368421052</v>
      </c>
      <c r="M6977" s="16">
        <f t="shared" si="326"/>
        <v>267.94258373205741</v>
      </c>
      <c r="N6977" t="e">
        <f>INDEX(XML!$A$2:$R$782,MATCH(C6977,XML!$D$2:$D$737,0),2)</f>
        <v>#N/A</v>
      </c>
    </row>
    <row r="6978" spans="1:14" ht="22.5" customHeight="1" x14ac:dyDescent="0.2">
      <c r="A6978">
        <v>10842</v>
      </c>
      <c r="B6978" t="s">
        <v>9823</v>
      </c>
      <c r="C6978" s="15" t="s">
        <v>9824</v>
      </c>
      <c r="D6978" s="15" t="s">
        <v>9825</v>
      </c>
      <c r="E6978">
        <v>148</v>
      </c>
      <c r="F6978">
        <v>192</v>
      </c>
      <c r="H6978">
        <v>22</v>
      </c>
      <c r="K6978" s="16">
        <f t="shared" si="324"/>
        <v>165.76</v>
      </c>
      <c r="L6978" s="16">
        <f t="shared" si="325"/>
        <v>174.48421052631579</v>
      </c>
      <c r="M6978" s="16">
        <f t="shared" si="326"/>
        <v>198.2775119617225</v>
      </c>
      <c r="N6978" t="e">
        <f>INDEX(XML!$A$2:$R$782,MATCH(C6978,XML!$D$2:$D$737,0),2)</f>
        <v>#N/A</v>
      </c>
    </row>
    <row r="6979" spans="1:14" ht="22.5" customHeight="1" x14ac:dyDescent="0.2">
      <c r="A6979">
        <v>10843</v>
      </c>
      <c r="B6979" t="s">
        <v>9826</v>
      </c>
      <c r="C6979" s="15" t="s">
        <v>9827</v>
      </c>
      <c r="D6979" s="15" t="s">
        <v>9828</v>
      </c>
      <c r="E6979">
        <v>259</v>
      </c>
      <c r="F6979">
        <v>337</v>
      </c>
      <c r="H6979" t="s">
        <v>746</v>
      </c>
      <c r="K6979" s="16">
        <f t="shared" si="324"/>
        <v>290.08</v>
      </c>
      <c r="L6979" s="16">
        <f t="shared" si="325"/>
        <v>305.34736842105264</v>
      </c>
      <c r="M6979" s="16">
        <f t="shared" si="326"/>
        <v>346.98564593301438</v>
      </c>
      <c r="N6979" t="e">
        <f>INDEX(XML!$A$2:$R$782,MATCH(C6979,XML!$D$2:$D$737,0),2)</f>
        <v>#N/A</v>
      </c>
    </row>
    <row r="6980" spans="1:14" ht="45" x14ac:dyDescent="0.2">
      <c r="A6980">
        <v>10844</v>
      </c>
      <c r="B6980" t="s">
        <v>9832</v>
      </c>
      <c r="C6980" s="15" t="s">
        <v>9833</v>
      </c>
      <c r="D6980" s="15" t="s">
        <v>9834</v>
      </c>
      <c r="E6980">
        <v>949</v>
      </c>
      <c r="F6980">
        <v>957</v>
      </c>
      <c r="H6980">
        <v>14</v>
      </c>
      <c r="K6980" s="16">
        <f t="shared" si="324"/>
        <v>1062.8800000000001</v>
      </c>
      <c r="L6980" s="16">
        <f t="shared" si="325"/>
        <v>1118.8210526315791</v>
      </c>
      <c r="M6980" s="16">
        <f t="shared" si="326"/>
        <v>1271.3875598086127</v>
      </c>
      <c r="N6980" t="e">
        <f>INDEX(XML!$A$2:$R$782,MATCH(C6980,XML!$D$2:$D$737,0),2)</f>
        <v>#N/A</v>
      </c>
    </row>
    <row r="6981" spans="1:14" ht="45" x14ac:dyDescent="0.2">
      <c r="A6981">
        <v>10845</v>
      </c>
      <c r="B6981" t="s">
        <v>9838</v>
      </c>
      <c r="C6981" s="15" t="s">
        <v>9839</v>
      </c>
      <c r="D6981" s="15" t="s">
        <v>9840</v>
      </c>
      <c r="E6981">
        <v>375</v>
      </c>
      <c r="F6981">
        <v>638</v>
      </c>
      <c r="H6981" t="s">
        <v>746</v>
      </c>
      <c r="K6981" s="16">
        <f t="shared" ref="K6981:K7044" si="327">IF(E6981&gt;49999,E6981+E6981*0.07,IF(E6981&lt;=49999,E6981+E6981*0.12))</f>
        <v>420</v>
      </c>
      <c r="L6981" s="16">
        <f t="shared" ref="L6981:L7044" si="328">K6981*100/95</f>
        <v>442.10526315789474</v>
      </c>
      <c r="M6981" s="16">
        <f t="shared" ref="M6981:M7044" si="329">IF(COUNTIF(C6981,"*Dahua*"),F6981-10,L6981*100/88)</f>
        <v>502.39234449760767</v>
      </c>
      <c r="N6981" t="e">
        <f>INDEX(XML!$A$2:$R$782,MATCH(C6981,XML!$D$2:$D$737,0),2)</f>
        <v>#N/A</v>
      </c>
    </row>
    <row r="6982" spans="1:14" ht="45" x14ac:dyDescent="0.2">
      <c r="A6982">
        <v>10846</v>
      </c>
      <c r="B6982" t="s">
        <v>9841</v>
      </c>
      <c r="C6982" s="15" t="s">
        <v>9842</v>
      </c>
      <c r="D6982" s="15" t="s">
        <v>9843</v>
      </c>
      <c r="E6982">
        <v>1271</v>
      </c>
      <c r="F6982">
        <v>1784</v>
      </c>
      <c r="H6982">
        <v>25</v>
      </c>
      <c r="K6982" s="16">
        <f t="shared" si="327"/>
        <v>1423.52</v>
      </c>
      <c r="L6982" s="16">
        <f t="shared" si="328"/>
        <v>1498.4421052631578</v>
      </c>
      <c r="M6982" s="16">
        <f t="shared" si="329"/>
        <v>1702.7751196172248</v>
      </c>
      <c r="N6982" t="e">
        <f>INDEX(XML!$A$2:$R$782,MATCH(C6982,XML!$D$2:$D$737,0),2)</f>
        <v>#N/A</v>
      </c>
    </row>
    <row r="6983" spans="1:14" ht="67.5" x14ac:dyDescent="0.2">
      <c r="A6983">
        <v>78394</v>
      </c>
      <c r="B6983" t="s">
        <v>40821</v>
      </c>
      <c r="C6983" s="15" t="s">
        <v>40822</v>
      </c>
      <c r="D6983" s="15" t="s">
        <v>40823</v>
      </c>
      <c r="E6983">
        <v>13638</v>
      </c>
      <c r="F6983">
        <v>16366</v>
      </c>
      <c r="H6983">
        <v>1</v>
      </c>
      <c r="K6983" s="16">
        <f t="shared" si="327"/>
        <v>15274.56</v>
      </c>
      <c r="L6983" s="16">
        <f t="shared" si="328"/>
        <v>16078.484210526316</v>
      </c>
      <c r="M6983" s="16">
        <f t="shared" si="329"/>
        <v>18271.004784688997</v>
      </c>
      <c r="N6983" t="e">
        <f>INDEX(XML!$A$2:$R$782,MATCH(C6983,XML!$D$2:$D$737,0),2)</f>
        <v>#N/A</v>
      </c>
    </row>
    <row r="6984" spans="1:14" ht="22.5" customHeight="1" x14ac:dyDescent="0.2">
      <c r="A6984">
        <v>76435</v>
      </c>
      <c r="B6984" t="s">
        <v>37104</v>
      </c>
      <c r="C6984" s="15" t="s">
        <v>37105</v>
      </c>
      <c r="D6984" s="15" t="s">
        <v>37106</v>
      </c>
      <c r="E6984">
        <v>9007</v>
      </c>
      <c r="F6984">
        <v>10809</v>
      </c>
      <c r="H6984">
        <v>12</v>
      </c>
      <c r="K6984" s="16">
        <f t="shared" si="327"/>
        <v>10087.84</v>
      </c>
      <c r="L6984" s="16">
        <f t="shared" si="328"/>
        <v>10618.778947368421</v>
      </c>
      <c r="M6984" s="16">
        <f t="shared" si="329"/>
        <v>12066.794258373206</v>
      </c>
      <c r="N6984" t="e">
        <f>INDEX(XML!$A$2:$R$782,MATCH(C6984,XML!$D$2:$D$737,0),2)</f>
        <v>#N/A</v>
      </c>
    </row>
    <row r="6985" spans="1:14" ht="22.5" customHeight="1" x14ac:dyDescent="0.2">
      <c r="A6985">
        <v>69835</v>
      </c>
      <c r="B6985">
        <v>638024</v>
      </c>
      <c r="C6985" s="15" t="s">
        <v>26256</v>
      </c>
      <c r="D6985" s="15" t="s">
        <v>26257</v>
      </c>
      <c r="E6985">
        <v>1806</v>
      </c>
      <c r="F6985">
        <v>2168</v>
      </c>
      <c r="H6985">
        <v>22</v>
      </c>
      <c r="K6985" s="16">
        <f t="shared" si="327"/>
        <v>2022.72</v>
      </c>
      <c r="L6985" s="16">
        <f t="shared" si="328"/>
        <v>2129.1789473684212</v>
      </c>
      <c r="M6985" s="16">
        <f t="shared" si="329"/>
        <v>2419.5215311004786</v>
      </c>
      <c r="N6985" t="e">
        <f>INDEX(XML!$A$2:$R$782,MATCH(C6985,XML!$D$2:$D$737,0),2)</f>
        <v>#N/A</v>
      </c>
    </row>
    <row r="6986" spans="1:14" ht="45" x14ac:dyDescent="0.2">
      <c r="A6986">
        <v>55953</v>
      </c>
      <c r="B6986">
        <v>638024</v>
      </c>
      <c r="C6986" s="15" t="s">
        <v>13780</v>
      </c>
      <c r="D6986" s="15" t="s">
        <v>13781</v>
      </c>
      <c r="E6986">
        <v>1806</v>
      </c>
      <c r="F6986">
        <v>2168</v>
      </c>
      <c r="K6986" s="16">
        <f t="shared" si="327"/>
        <v>2022.72</v>
      </c>
      <c r="L6986" s="16">
        <f t="shared" si="328"/>
        <v>2129.1789473684212</v>
      </c>
      <c r="M6986" s="16">
        <f t="shared" si="329"/>
        <v>2419.5215311004786</v>
      </c>
      <c r="N6986" t="e">
        <f>INDEX(XML!$A$2:$R$782,MATCH(C6986,XML!$D$2:$D$737,0),2)</f>
        <v>#N/A</v>
      </c>
    </row>
    <row r="6987" spans="1:14" ht="45" x14ac:dyDescent="0.2">
      <c r="A6987">
        <v>69836</v>
      </c>
      <c r="B6987">
        <v>638034</v>
      </c>
      <c r="C6987" s="15" t="s">
        <v>26258</v>
      </c>
      <c r="D6987" s="15" t="s">
        <v>26259</v>
      </c>
      <c r="E6987">
        <v>2445</v>
      </c>
      <c r="F6987">
        <v>2934</v>
      </c>
      <c r="H6987">
        <v>32</v>
      </c>
      <c r="K6987" s="16">
        <f t="shared" si="327"/>
        <v>2738.4</v>
      </c>
      <c r="L6987" s="16">
        <f t="shared" si="328"/>
        <v>2882.5263157894738</v>
      </c>
      <c r="M6987" s="16">
        <f t="shared" si="329"/>
        <v>3275.598086124402</v>
      </c>
      <c r="N6987" t="e">
        <f>INDEX(XML!$A$2:$R$782,MATCH(C6987,XML!$D$2:$D$737,0),2)</f>
        <v>#N/A</v>
      </c>
    </row>
    <row r="6988" spans="1:14" ht="45" x14ac:dyDescent="0.2">
      <c r="A6988">
        <v>63918</v>
      </c>
      <c r="B6988" t="s">
        <v>23175</v>
      </c>
      <c r="C6988" s="15" t="s">
        <v>32672</v>
      </c>
      <c r="D6988" s="15" t="s">
        <v>32673</v>
      </c>
      <c r="E6988">
        <v>12890</v>
      </c>
      <c r="F6988">
        <v>15468</v>
      </c>
      <c r="H6988">
        <v>32</v>
      </c>
      <c r="K6988" s="16">
        <f t="shared" si="327"/>
        <v>14436.8</v>
      </c>
      <c r="L6988" s="16">
        <f t="shared" si="328"/>
        <v>15196.631578947368</v>
      </c>
      <c r="M6988" s="16">
        <f t="shared" si="329"/>
        <v>17268.899521531101</v>
      </c>
      <c r="N6988" t="e">
        <f>INDEX(XML!$A$2:$R$782,MATCH(C6988,XML!$D$2:$D$737,0),2)</f>
        <v>#N/A</v>
      </c>
    </row>
    <row r="6989" spans="1:14" ht="22.5" x14ac:dyDescent="0.2">
      <c r="A6989">
        <v>64964</v>
      </c>
      <c r="B6989" t="s">
        <v>22684</v>
      </c>
      <c r="C6989" s="15" t="s">
        <v>25163</v>
      </c>
      <c r="D6989" s="15" t="s">
        <v>22685</v>
      </c>
      <c r="E6989">
        <v>292</v>
      </c>
      <c r="F6989">
        <v>378</v>
      </c>
      <c r="H6989">
        <v>20</v>
      </c>
      <c r="K6989" s="16">
        <f t="shared" si="327"/>
        <v>327.04000000000002</v>
      </c>
      <c r="L6989" s="16">
        <f t="shared" si="328"/>
        <v>344.25263157894739</v>
      </c>
      <c r="M6989" s="16">
        <f t="shared" si="329"/>
        <v>391.19617224880386</v>
      </c>
      <c r="N6989" t="e">
        <f>INDEX(XML!$A$2:$R$782,MATCH(C6989,XML!$D$2:$D$737,0),2)</f>
        <v>#N/A</v>
      </c>
    </row>
    <row r="6990" spans="1:14" ht="22.5" x14ac:dyDescent="0.2">
      <c r="A6990">
        <v>64965</v>
      </c>
      <c r="B6990" t="s">
        <v>22686</v>
      </c>
      <c r="C6990" s="15" t="s">
        <v>23290</v>
      </c>
      <c r="D6990" s="15" t="s">
        <v>22687</v>
      </c>
      <c r="E6990">
        <v>367</v>
      </c>
      <c r="F6990">
        <v>475</v>
      </c>
      <c r="H6990">
        <v>12</v>
      </c>
      <c r="K6990" s="16">
        <f t="shared" si="327"/>
        <v>411.04</v>
      </c>
      <c r="L6990" s="16">
        <f t="shared" si="328"/>
        <v>432.67368421052629</v>
      </c>
      <c r="M6990" s="16">
        <f t="shared" si="329"/>
        <v>491.67464114832529</v>
      </c>
      <c r="N6990" t="e">
        <f>INDEX(XML!$A$2:$R$782,MATCH(C6990,XML!$D$2:$D$737,0),2)</f>
        <v>#N/A</v>
      </c>
    </row>
    <row r="6991" spans="1:14" ht="22.5" x14ac:dyDescent="0.2">
      <c r="A6991">
        <v>64973</v>
      </c>
      <c r="B6991" t="s">
        <v>22702</v>
      </c>
      <c r="C6991" s="15" t="s">
        <v>23298</v>
      </c>
      <c r="D6991" s="15" t="s">
        <v>22703</v>
      </c>
      <c r="E6991">
        <v>604</v>
      </c>
      <c r="F6991">
        <v>784</v>
      </c>
      <c r="H6991">
        <v>20</v>
      </c>
      <c r="K6991" s="16">
        <f t="shared" si="327"/>
        <v>676.48</v>
      </c>
      <c r="L6991" s="16">
        <f t="shared" si="328"/>
        <v>712.08421052631581</v>
      </c>
      <c r="M6991" s="16">
        <f t="shared" si="329"/>
        <v>809.18660287081354</v>
      </c>
      <c r="N6991" t="e">
        <f>INDEX(XML!$A$2:$R$782,MATCH(C6991,XML!$D$2:$D$737,0),2)</f>
        <v>#N/A</v>
      </c>
    </row>
    <row r="6992" spans="1:14" ht="22.5" x14ac:dyDescent="0.2">
      <c r="A6992">
        <v>64992</v>
      </c>
      <c r="B6992" t="s">
        <v>22736</v>
      </c>
      <c r="C6992" s="15" t="s">
        <v>23376</v>
      </c>
      <c r="D6992" s="15" t="s">
        <v>22737</v>
      </c>
      <c r="E6992">
        <v>1917</v>
      </c>
      <c r="F6992">
        <v>2488</v>
      </c>
      <c r="K6992" s="16">
        <f t="shared" si="327"/>
        <v>2147.04</v>
      </c>
      <c r="L6992" s="16">
        <f t="shared" si="328"/>
        <v>2260.0421052631577</v>
      </c>
      <c r="M6992" s="16">
        <f t="shared" si="329"/>
        <v>2568.2296650717703</v>
      </c>
      <c r="N6992" t="e">
        <f>INDEX(XML!$A$2:$R$782,MATCH(C6992,XML!$D$2:$D$737,0),2)</f>
        <v>#N/A</v>
      </c>
    </row>
    <row r="6993" spans="1:14" ht="22.5" x14ac:dyDescent="0.2">
      <c r="A6993">
        <v>64993</v>
      </c>
      <c r="B6993" t="s">
        <v>22738</v>
      </c>
      <c r="C6993" s="15" t="s">
        <v>32674</v>
      </c>
      <c r="D6993" s="15" t="s">
        <v>22739</v>
      </c>
      <c r="E6993">
        <v>2594</v>
      </c>
      <c r="F6993">
        <v>3368</v>
      </c>
      <c r="H6993">
        <v>2</v>
      </c>
      <c r="K6993" s="16">
        <f t="shared" si="327"/>
        <v>2905.2799999999997</v>
      </c>
      <c r="L6993" s="16">
        <f t="shared" si="328"/>
        <v>3058.1894736842105</v>
      </c>
      <c r="M6993" s="16">
        <f t="shared" si="329"/>
        <v>3475.2153110047848</v>
      </c>
      <c r="N6993" t="e">
        <f>INDEX(XML!$A$2:$R$782,MATCH(C6993,XML!$D$2:$D$737,0),2)</f>
        <v>#N/A</v>
      </c>
    </row>
    <row r="6994" spans="1:14" ht="67.5" x14ac:dyDescent="0.2">
      <c r="A6994">
        <v>10874</v>
      </c>
      <c r="B6994" t="s">
        <v>9785</v>
      </c>
      <c r="C6994" s="15" t="s">
        <v>9786</v>
      </c>
      <c r="D6994" s="15" t="s">
        <v>9787</v>
      </c>
      <c r="E6994">
        <v>467</v>
      </c>
      <c r="F6994">
        <v>607</v>
      </c>
      <c r="K6994" s="16">
        <f t="shared" si="327"/>
        <v>523.04</v>
      </c>
      <c r="L6994" s="16">
        <f t="shared" si="328"/>
        <v>550.56842105263161</v>
      </c>
      <c r="M6994" s="16">
        <f t="shared" si="329"/>
        <v>625.64593301435411</v>
      </c>
      <c r="N6994" t="e">
        <f>INDEX(XML!$A$2:$R$782,MATCH(C6994,XML!$D$2:$D$737,0),2)</f>
        <v>#N/A</v>
      </c>
    </row>
    <row r="6995" spans="1:14" ht="33.75" x14ac:dyDescent="0.2">
      <c r="A6995">
        <v>45744</v>
      </c>
      <c r="B6995" t="s">
        <v>9263</v>
      </c>
      <c r="C6995" s="15" t="s">
        <v>9264</v>
      </c>
      <c r="D6995" s="15" t="s">
        <v>9265</v>
      </c>
      <c r="E6995">
        <v>700</v>
      </c>
      <c r="F6995">
        <v>840</v>
      </c>
      <c r="H6995" t="s">
        <v>746</v>
      </c>
      <c r="K6995" s="16">
        <f t="shared" si="327"/>
        <v>784</v>
      </c>
      <c r="L6995" s="16">
        <f t="shared" si="328"/>
        <v>825.26315789473688</v>
      </c>
      <c r="M6995" s="16">
        <f t="shared" si="329"/>
        <v>937.79904306220112</v>
      </c>
      <c r="N6995" t="e">
        <f>INDEX(XML!$A$2:$R$782,MATCH(C6995,XML!$D$2:$D$737,0),2)</f>
        <v>#N/A</v>
      </c>
    </row>
    <row r="6996" spans="1:14" ht="33.75" x14ac:dyDescent="0.2">
      <c r="A6996">
        <v>63367</v>
      </c>
      <c r="B6996" t="s">
        <v>20817</v>
      </c>
      <c r="C6996" s="15" t="s">
        <v>20818</v>
      </c>
      <c r="D6996" s="15" t="s">
        <v>20819</v>
      </c>
      <c r="E6996">
        <v>1090</v>
      </c>
      <c r="F6996">
        <v>1308</v>
      </c>
      <c r="H6996">
        <v>1</v>
      </c>
      <c r="K6996" s="16">
        <f t="shared" si="327"/>
        <v>1220.8</v>
      </c>
      <c r="L6996" s="16">
        <f t="shared" si="328"/>
        <v>1285.0526315789473</v>
      </c>
      <c r="M6996" s="16">
        <f t="shared" si="329"/>
        <v>1460.2870813397128</v>
      </c>
      <c r="N6996" t="e">
        <f>INDEX(XML!$A$2:$R$782,MATCH(C6996,XML!$D$2:$D$737,0),2)</f>
        <v>#N/A</v>
      </c>
    </row>
    <row r="6997" spans="1:14" ht="33.75" x14ac:dyDescent="0.2">
      <c r="A6997">
        <v>63368</v>
      </c>
      <c r="B6997" t="s">
        <v>20820</v>
      </c>
      <c r="C6997" s="15" t="s">
        <v>20821</v>
      </c>
      <c r="D6997" s="15" t="s">
        <v>20822</v>
      </c>
      <c r="E6997">
        <v>3300</v>
      </c>
      <c r="F6997">
        <v>5742</v>
      </c>
      <c r="K6997" s="16">
        <f t="shared" si="327"/>
        <v>3696</v>
      </c>
      <c r="L6997" s="16">
        <f t="shared" si="328"/>
        <v>3890.5263157894738</v>
      </c>
      <c r="M6997" s="16">
        <f t="shared" si="329"/>
        <v>4421.0526315789475</v>
      </c>
      <c r="N6997" t="e">
        <f>INDEX(XML!$A$2:$R$782,MATCH(C6997,XML!$D$2:$D$737,0),2)</f>
        <v>#N/A</v>
      </c>
    </row>
    <row r="6998" spans="1:14" ht="33.75" x14ac:dyDescent="0.2">
      <c r="A6998">
        <v>65580</v>
      </c>
      <c r="B6998" t="s">
        <v>22787</v>
      </c>
      <c r="C6998" s="15" t="s">
        <v>22788</v>
      </c>
      <c r="D6998" s="15" t="s">
        <v>22789</v>
      </c>
      <c r="E6998">
        <v>1996</v>
      </c>
      <c r="F6998">
        <v>2396</v>
      </c>
      <c r="K6998" s="16">
        <f t="shared" si="327"/>
        <v>2235.52</v>
      </c>
      <c r="L6998" s="16">
        <f t="shared" si="328"/>
        <v>2353.1789473684212</v>
      </c>
      <c r="M6998" s="16">
        <f t="shared" si="329"/>
        <v>2674.0669856459331</v>
      </c>
      <c r="N6998" t="e">
        <f>INDEX(XML!$A$2:$R$782,MATCH(C6998,XML!$D$2:$D$737,0),2)</f>
        <v>#N/A</v>
      </c>
    </row>
    <row r="6999" spans="1:14" ht="22.5" customHeight="1" x14ac:dyDescent="0.2">
      <c r="A6999">
        <v>80946</v>
      </c>
      <c r="B6999">
        <v>45021</v>
      </c>
      <c r="C6999" s="15" t="s">
        <v>46308</v>
      </c>
      <c r="D6999" s="15" t="s">
        <v>46309</v>
      </c>
      <c r="E6999">
        <v>4138</v>
      </c>
      <c r="F6999">
        <v>4966</v>
      </c>
      <c r="H6999">
        <v>4</v>
      </c>
      <c r="K6999" s="16">
        <f t="shared" si="327"/>
        <v>4634.5600000000004</v>
      </c>
      <c r="L6999" s="16">
        <f t="shared" si="328"/>
        <v>4878.484210526316</v>
      </c>
      <c r="M6999" s="16">
        <f t="shared" si="329"/>
        <v>5543.7320574162677</v>
      </c>
      <c r="N6999" t="e">
        <f>INDEX(XML!$A$2:$R$782,MATCH(C6999,XML!$D$2:$D$737,0),2)</f>
        <v>#N/A</v>
      </c>
    </row>
    <row r="7000" spans="1:14" ht="33.75" customHeight="1" x14ac:dyDescent="0.2">
      <c r="A7000">
        <v>66022</v>
      </c>
      <c r="B7000" t="s">
        <v>23831</v>
      </c>
      <c r="C7000" s="15" t="s">
        <v>23832</v>
      </c>
      <c r="D7000" s="15" t="s">
        <v>23833</v>
      </c>
      <c r="E7000">
        <v>594</v>
      </c>
      <c r="F7000">
        <v>771</v>
      </c>
      <c r="H7000" t="s">
        <v>31803</v>
      </c>
      <c r="K7000" s="16">
        <f t="shared" si="327"/>
        <v>665.28</v>
      </c>
      <c r="L7000" s="16">
        <f t="shared" si="328"/>
        <v>700.29473684210529</v>
      </c>
      <c r="M7000" s="16">
        <f t="shared" si="329"/>
        <v>795.78947368421063</v>
      </c>
      <c r="N7000" t="e">
        <f>INDEX(XML!$A$2:$R$782,MATCH(C7000,XML!$D$2:$D$737,0),2)</f>
        <v>#N/A</v>
      </c>
    </row>
    <row r="7001" spans="1:14" ht="22.5" customHeight="1" x14ac:dyDescent="0.2">
      <c r="A7001">
        <v>65000</v>
      </c>
      <c r="B7001">
        <v>10443</v>
      </c>
      <c r="C7001" s="15" t="s">
        <v>22752</v>
      </c>
      <c r="D7001" s="15" t="s">
        <v>22753</v>
      </c>
      <c r="E7001">
        <v>619</v>
      </c>
      <c r="F7001">
        <v>803</v>
      </c>
      <c r="K7001" s="16">
        <f t="shared" si="327"/>
        <v>693.28</v>
      </c>
      <c r="L7001" s="16">
        <f t="shared" si="328"/>
        <v>729.76842105263154</v>
      </c>
      <c r="M7001" s="16">
        <f t="shared" si="329"/>
        <v>829.28229665071774</v>
      </c>
      <c r="N7001" t="e">
        <f>INDEX(XML!$A$2:$R$782,MATCH(C7001,XML!$D$2:$D$737,0),2)</f>
        <v>#N/A</v>
      </c>
    </row>
    <row r="7002" spans="1:14" ht="45" customHeight="1" x14ac:dyDescent="0.2">
      <c r="A7002">
        <v>64962</v>
      </c>
      <c r="B7002" t="s">
        <v>22681</v>
      </c>
      <c r="C7002" s="15" t="s">
        <v>23287</v>
      </c>
      <c r="D7002" s="15" t="s">
        <v>22682</v>
      </c>
      <c r="E7002">
        <v>657</v>
      </c>
      <c r="F7002">
        <v>853</v>
      </c>
      <c r="H7002">
        <v>24</v>
      </c>
      <c r="K7002" s="16">
        <f t="shared" si="327"/>
        <v>735.84</v>
      </c>
      <c r="L7002" s="16">
        <f t="shared" si="328"/>
        <v>774.56842105263161</v>
      </c>
      <c r="M7002" s="16">
        <f t="shared" si="329"/>
        <v>880.19138755980862</v>
      </c>
      <c r="N7002" t="e">
        <f>INDEX(XML!$A$2:$R$782,MATCH(C7002,XML!$D$2:$D$737,0),2)</f>
        <v>#N/A</v>
      </c>
    </row>
    <row r="7003" spans="1:14" ht="45" x14ac:dyDescent="0.2">
      <c r="A7003">
        <v>65001</v>
      </c>
      <c r="B7003">
        <v>10453</v>
      </c>
      <c r="C7003" s="15" t="s">
        <v>22754</v>
      </c>
      <c r="D7003" s="15" t="s">
        <v>24017</v>
      </c>
      <c r="E7003">
        <v>682</v>
      </c>
      <c r="F7003">
        <v>885</v>
      </c>
      <c r="H7003" t="s">
        <v>746</v>
      </c>
      <c r="K7003" s="16">
        <f t="shared" si="327"/>
        <v>763.84</v>
      </c>
      <c r="L7003" s="16">
        <f t="shared" si="328"/>
        <v>804.04210526315785</v>
      </c>
      <c r="M7003" s="16">
        <f t="shared" si="329"/>
        <v>913.68421052631572</v>
      </c>
      <c r="N7003" t="e">
        <f>INDEX(XML!$A$2:$R$782,MATCH(C7003,XML!$D$2:$D$737,0),2)</f>
        <v>#N/A</v>
      </c>
    </row>
    <row r="7004" spans="1:14" ht="22.5" customHeight="1" x14ac:dyDescent="0.2">
      <c r="A7004">
        <v>64963</v>
      </c>
      <c r="B7004" t="s">
        <v>22683</v>
      </c>
      <c r="C7004" s="15" t="s">
        <v>23288</v>
      </c>
      <c r="D7004" s="15" t="s">
        <v>23289</v>
      </c>
      <c r="E7004">
        <v>724</v>
      </c>
      <c r="F7004">
        <v>940</v>
      </c>
      <c r="H7004">
        <v>4</v>
      </c>
      <c r="K7004" s="16">
        <f t="shared" si="327"/>
        <v>810.88</v>
      </c>
      <c r="L7004" s="16">
        <f t="shared" si="328"/>
        <v>853.55789473684206</v>
      </c>
      <c r="M7004" s="16">
        <f t="shared" si="329"/>
        <v>969.95215311004767</v>
      </c>
      <c r="N7004" t="e">
        <f>INDEX(XML!$A$2:$R$782,MATCH(C7004,XML!$D$2:$D$737,0),2)</f>
        <v>#N/A</v>
      </c>
    </row>
    <row r="7005" spans="1:14" ht="22.5" customHeight="1" x14ac:dyDescent="0.2">
      <c r="A7005">
        <v>65002</v>
      </c>
      <c r="B7005">
        <v>10643</v>
      </c>
      <c r="C7005" s="15" t="s">
        <v>22755</v>
      </c>
      <c r="D7005" s="15" t="s">
        <v>22756</v>
      </c>
      <c r="E7005">
        <v>1669</v>
      </c>
      <c r="F7005">
        <v>2167</v>
      </c>
      <c r="H7005">
        <v>10</v>
      </c>
      <c r="K7005" s="16">
        <f t="shared" si="327"/>
        <v>1869.28</v>
      </c>
      <c r="L7005" s="16">
        <f t="shared" si="328"/>
        <v>1967.6631578947367</v>
      </c>
      <c r="M7005" s="16">
        <f t="shared" si="329"/>
        <v>2235.9808612440193</v>
      </c>
      <c r="N7005" t="e">
        <f>INDEX(XML!$A$2:$R$782,MATCH(C7005,XML!$D$2:$D$737,0),2)</f>
        <v>#N/A</v>
      </c>
    </row>
    <row r="7006" spans="1:14" ht="33.75" x14ac:dyDescent="0.2">
      <c r="A7006">
        <v>64966</v>
      </c>
      <c r="B7006" t="s">
        <v>22688</v>
      </c>
      <c r="C7006" s="15" t="s">
        <v>23291</v>
      </c>
      <c r="D7006" s="15" t="s">
        <v>22689</v>
      </c>
      <c r="E7006">
        <v>1773</v>
      </c>
      <c r="F7006">
        <v>2301</v>
      </c>
      <c r="H7006">
        <v>11</v>
      </c>
      <c r="K7006" s="16">
        <f t="shared" si="327"/>
        <v>1985.76</v>
      </c>
      <c r="L7006" s="16">
        <f t="shared" si="328"/>
        <v>2090.2736842105264</v>
      </c>
      <c r="M7006" s="16">
        <f t="shared" si="329"/>
        <v>2375.311004784689</v>
      </c>
      <c r="N7006" t="e">
        <f>INDEX(XML!$A$2:$R$782,MATCH(C7006,XML!$D$2:$D$737,0),2)</f>
        <v>#N/A</v>
      </c>
    </row>
    <row r="7007" spans="1:14" ht="22.5" customHeight="1" x14ac:dyDescent="0.2">
      <c r="A7007">
        <v>65003</v>
      </c>
      <c r="B7007">
        <v>10653</v>
      </c>
      <c r="C7007" s="15" t="s">
        <v>22757</v>
      </c>
      <c r="D7007" s="15" t="s">
        <v>22758</v>
      </c>
      <c r="E7007">
        <v>1736</v>
      </c>
      <c r="F7007">
        <v>2254</v>
      </c>
      <c r="K7007" s="16">
        <f t="shared" si="327"/>
        <v>1944.32</v>
      </c>
      <c r="L7007" s="16">
        <f t="shared" si="328"/>
        <v>2046.6526315789474</v>
      </c>
      <c r="M7007" s="16">
        <f t="shared" si="329"/>
        <v>2325.7416267942585</v>
      </c>
      <c r="N7007" t="e">
        <f>INDEX(XML!$A$2:$R$782,MATCH(C7007,XML!$D$2:$D$737,0),2)</f>
        <v>#N/A</v>
      </c>
    </row>
    <row r="7008" spans="1:14" ht="22.5" customHeight="1" x14ac:dyDescent="0.2">
      <c r="A7008">
        <v>64967</v>
      </c>
      <c r="B7008" t="s">
        <v>22690</v>
      </c>
      <c r="C7008" s="15" t="s">
        <v>23292</v>
      </c>
      <c r="D7008" s="15" t="s">
        <v>22691</v>
      </c>
      <c r="E7008">
        <v>1844</v>
      </c>
      <c r="F7008">
        <v>2394</v>
      </c>
      <c r="H7008">
        <v>12</v>
      </c>
      <c r="K7008" s="16">
        <f t="shared" si="327"/>
        <v>2065.2800000000002</v>
      </c>
      <c r="L7008" s="16">
        <f t="shared" si="328"/>
        <v>2173.9789473684214</v>
      </c>
      <c r="M7008" s="16">
        <f t="shared" si="329"/>
        <v>2470.4306220095696</v>
      </c>
      <c r="N7008" t="e">
        <f>INDEX(XML!$A$2:$R$782,MATCH(C7008,XML!$D$2:$D$737,0),2)</f>
        <v>#N/A</v>
      </c>
    </row>
    <row r="7009" spans="1:14" ht="22.5" customHeight="1" x14ac:dyDescent="0.2">
      <c r="A7009">
        <v>73909</v>
      </c>
      <c r="B7009">
        <v>10245</v>
      </c>
      <c r="C7009" s="15" t="s">
        <v>30908</v>
      </c>
      <c r="D7009" s="15" t="s">
        <v>45212</v>
      </c>
      <c r="E7009">
        <v>863</v>
      </c>
      <c r="F7009">
        <v>1120</v>
      </c>
      <c r="K7009" s="16">
        <f t="shared" si="327"/>
        <v>966.56</v>
      </c>
      <c r="L7009" s="16">
        <f t="shared" si="328"/>
        <v>1017.4315789473684</v>
      </c>
      <c r="M7009" s="16">
        <f t="shared" si="329"/>
        <v>1156.1722488038276</v>
      </c>
      <c r="N7009" t="e">
        <f>INDEX(XML!$A$2:$R$782,MATCH(C7009,XML!$D$2:$D$737,0),2)</f>
        <v>#N/A</v>
      </c>
    </row>
    <row r="7010" spans="1:14" ht="56.25" x14ac:dyDescent="0.2">
      <c r="A7010">
        <v>65035</v>
      </c>
      <c r="B7010" t="s">
        <v>22762</v>
      </c>
      <c r="C7010" s="15" t="s">
        <v>22763</v>
      </c>
      <c r="D7010" s="15" t="s">
        <v>22764</v>
      </c>
      <c r="E7010">
        <v>346</v>
      </c>
      <c r="F7010">
        <v>448</v>
      </c>
      <c r="H7010">
        <v>3</v>
      </c>
      <c r="K7010" s="16">
        <f t="shared" si="327"/>
        <v>387.52</v>
      </c>
      <c r="L7010" s="16">
        <f t="shared" si="328"/>
        <v>407.91578947368419</v>
      </c>
      <c r="M7010" s="16">
        <f t="shared" si="329"/>
        <v>463.54066985645932</v>
      </c>
      <c r="N7010" t="e">
        <f>INDEX(XML!$A$2:$R$782,MATCH(C7010,XML!$D$2:$D$737,0),2)</f>
        <v>#N/A</v>
      </c>
    </row>
    <row r="7011" spans="1:14" ht="45" x14ac:dyDescent="0.2">
      <c r="A7011">
        <v>10873</v>
      </c>
      <c r="B7011" t="s">
        <v>9782</v>
      </c>
      <c r="C7011" s="15" t="s">
        <v>9783</v>
      </c>
      <c r="D7011" s="15" t="s">
        <v>9784</v>
      </c>
      <c r="E7011">
        <v>365</v>
      </c>
      <c r="F7011">
        <v>475</v>
      </c>
      <c r="H7011">
        <v>15</v>
      </c>
      <c r="K7011" s="16">
        <f t="shared" si="327"/>
        <v>408.8</v>
      </c>
      <c r="L7011" s="16">
        <f t="shared" si="328"/>
        <v>430.31578947368422</v>
      </c>
      <c r="M7011" s="16">
        <f t="shared" si="329"/>
        <v>488.99521531100476</v>
      </c>
      <c r="N7011" t="e">
        <f>INDEX(XML!$A$2:$R$782,MATCH(C7011,XML!$D$2:$D$737,0),2)</f>
        <v>#N/A</v>
      </c>
    </row>
    <row r="7012" spans="1:14" ht="56.25" x14ac:dyDescent="0.2">
      <c r="A7012">
        <v>69849</v>
      </c>
      <c r="B7012">
        <v>611788</v>
      </c>
      <c r="C7012" s="15" t="s">
        <v>26267</v>
      </c>
      <c r="D7012" s="15" t="s">
        <v>26268</v>
      </c>
      <c r="E7012">
        <v>1722</v>
      </c>
      <c r="F7012">
        <v>2067</v>
      </c>
      <c r="H7012">
        <v>31</v>
      </c>
      <c r="K7012" s="16">
        <f t="shared" si="327"/>
        <v>1928.6399999999999</v>
      </c>
      <c r="L7012" s="16">
        <f t="shared" si="328"/>
        <v>2030.1473684210525</v>
      </c>
      <c r="M7012" s="16">
        <f t="shared" si="329"/>
        <v>2306.9856459330144</v>
      </c>
      <c r="N7012" t="e">
        <f>INDEX(XML!$A$2:$R$782,MATCH(C7012,XML!$D$2:$D$737,0),2)</f>
        <v>#N/A</v>
      </c>
    </row>
    <row r="7013" spans="1:14" ht="33.75" customHeight="1" x14ac:dyDescent="0.2">
      <c r="A7013">
        <v>69847</v>
      </c>
      <c r="B7013">
        <v>638071</v>
      </c>
      <c r="C7013" s="15" t="s">
        <v>26265</v>
      </c>
      <c r="D7013" s="15" t="s">
        <v>26266</v>
      </c>
      <c r="E7013">
        <v>721</v>
      </c>
      <c r="F7013">
        <v>866</v>
      </c>
      <c r="H7013" t="s">
        <v>746</v>
      </c>
      <c r="K7013" s="16">
        <f t="shared" si="327"/>
        <v>807.52</v>
      </c>
      <c r="L7013" s="16">
        <f t="shared" si="328"/>
        <v>850.02105263157898</v>
      </c>
      <c r="M7013" s="16">
        <f t="shared" si="329"/>
        <v>965.93301435406693</v>
      </c>
      <c r="N7013" t="e">
        <f>INDEX(XML!$A$2:$R$782,MATCH(C7013,XML!$D$2:$D$737,0),2)</f>
        <v>#N/A</v>
      </c>
    </row>
    <row r="7014" spans="1:14" ht="56.25" x14ac:dyDescent="0.2">
      <c r="A7014">
        <v>69848</v>
      </c>
      <c r="B7014">
        <v>638073</v>
      </c>
      <c r="C7014" s="15" t="s">
        <v>26269</v>
      </c>
      <c r="D7014" s="15" t="s">
        <v>26270</v>
      </c>
      <c r="E7014">
        <v>1529</v>
      </c>
      <c r="F7014">
        <v>1835</v>
      </c>
      <c r="H7014">
        <v>22</v>
      </c>
      <c r="I7014">
        <v>1</v>
      </c>
      <c r="K7014" s="16">
        <f t="shared" si="327"/>
        <v>1712.48</v>
      </c>
      <c r="L7014" s="16">
        <f t="shared" si="328"/>
        <v>1802.6105263157895</v>
      </c>
      <c r="M7014" s="16">
        <f t="shared" si="329"/>
        <v>2048.4210526315787</v>
      </c>
      <c r="N7014" t="e">
        <f>INDEX(XML!$A$2:$R$782,MATCH(C7014,XML!$D$2:$D$737,0),2)</f>
        <v>#N/A</v>
      </c>
    </row>
    <row r="7015" spans="1:14" ht="33.75" customHeight="1" x14ac:dyDescent="0.2">
      <c r="A7015">
        <v>77740</v>
      </c>
      <c r="B7015" t="s">
        <v>40809</v>
      </c>
      <c r="C7015" s="15" t="s">
        <v>40810</v>
      </c>
      <c r="D7015" s="15" t="s">
        <v>40811</v>
      </c>
      <c r="E7015">
        <v>1396</v>
      </c>
      <c r="F7015">
        <v>1676</v>
      </c>
      <c r="H7015">
        <v>10</v>
      </c>
      <c r="K7015" s="16">
        <f t="shared" si="327"/>
        <v>1563.52</v>
      </c>
      <c r="L7015" s="16">
        <f t="shared" si="328"/>
        <v>1645.8105263157895</v>
      </c>
      <c r="M7015" s="16">
        <f t="shared" si="329"/>
        <v>1870.2392344497609</v>
      </c>
      <c r="N7015" t="e">
        <f>INDEX(XML!$A$2:$R$782,MATCH(C7015,XML!$D$2:$D$737,0),2)</f>
        <v>#N/A</v>
      </c>
    </row>
    <row r="7016" spans="1:14" ht="33.75" customHeight="1" x14ac:dyDescent="0.2">
      <c r="A7016">
        <v>33834</v>
      </c>
      <c r="B7016" t="s">
        <v>9916</v>
      </c>
      <c r="C7016" s="15" t="s">
        <v>9917</v>
      </c>
      <c r="D7016" s="15" t="s">
        <v>48271</v>
      </c>
      <c r="E7016">
        <v>979</v>
      </c>
      <c r="F7016">
        <v>1175</v>
      </c>
      <c r="H7016" t="s">
        <v>746</v>
      </c>
      <c r="K7016" s="16">
        <f t="shared" si="327"/>
        <v>1096.48</v>
      </c>
      <c r="L7016" s="16">
        <f t="shared" si="328"/>
        <v>1154.1894736842105</v>
      </c>
      <c r="M7016" s="16">
        <f t="shared" si="329"/>
        <v>1311.578947368421</v>
      </c>
      <c r="N7016" t="e">
        <f>INDEX(XML!$A$2:$R$782,MATCH(C7016,XML!$D$2:$D$737,0),2)</f>
        <v>#N/A</v>
      </c>
    </row>
    <row r="7017" spans="1:14" ht="33.75" customHeight="1" x14ac:dyDescent="0.2">
      <c r="A7017">
        <v>45733</v>
      </c>
      <c r="B7017" t="s">
        <v>9788</v>
      </c>
      <c r="C7017" s="15" t="s">
        <v>9789</v>
      </c>
      <c r="D7017" s="15" t="s">
        <v>9790</v>
      </c>
      <c r="E7017">
        <v>1619</v>
      </c>
      <c r="F7017">
        <v>1943</v>
      </c>
      <c r="H7017">
        <v>12</v>
      </c>
      <c r="K7017" s="16">
        <f t="shared" si="327"/>
        <v>1813.28</v>
      </c>
      <c r="L7017" s="16">
        <f t="shared" si="328"/>
        <v>1908.7157894736843</v>
      </c>
      <c r="M7017" s="16">
        <f t="shared" si="329"/>
        <v>2168.9952153110048</v>
      </c>
      <c r="N7017" t="e">
        <f>INDEX(XML!$A$2:$R$782,MATCH(C7017,XML!$D$2:$D$737,0),2)</f>
        <v>#N/A</v>
      </c>
    </row>
    <row r="7018" spans="1:14" ht="56.25" x14ac:dyDescent="0.2">
      <c r="A7018">
        <v>69846</v>
      </c>
      <c r="B7018">
        <v>638072</v>
      </c>
      <c r="C7018" s="15" t="s">
        <v>26263</v>
      </c>
      <c r="D7018" s="15" t="s">
        <v>26264</v>
      </c>
      <c r="E7018">
        <v>1400</v>
      </c>
      <c r="F7018">
        <v>1680</v>
      </c>
      <c r="H7018">
        <v>41</v>
      </c>
      <c r="K7018" s="16">
        <f t="shared" si="327"/>
        <v>1568</v>
      </c>
      <c r="L7018" s="16">
        <f t="shared" si="328"/>
        <v>1650.5263157894738</v>
      </c>
      <c r="M7018" s="16">
        <f t="shared" si="329"/>
        <v>1875.5980861244022</v>
      </c>
      <c r="N7018" t="e">
        <f>INDEX(XML!$A$2:$R$782,MATCH(C7018,XML!$D$2:$D$737,0),2)</f>
        <v>#N/A</v>
      </c>
    </row>
    <row r="7019" spans="1:14" ht="56.25" x14ac:dyDescent="0.2">
      <c r="A7019">
        <v>64755</v>
      </c>
      <c r="B7019" t="s">
        <v>23176</v>
      </c>
      <c r="C7019" s="15" t="s">
        <v>23177</v>
      </c>
      <c r="D7019" s="15" t="s">
        <v>23178</v>
      </c>
      <c r="E7019">
        <v>3692</v>
      </c>
      <c r="F7019">
        <v>4431</v>
      </c>
      <c r="H7019">
        <v>38</v>
      </c>
      <c r="K7019" s="16">
        <f t="shared" si="327"/>
        <v>4135.04</v>
      </c>
      <c r="L7019" s="16">
        <f t="shared" si="328"/>
        <v>4352.6736842105265</v>
      </c>
      <c r="M7019" s="16">
        <f t="shared" si="329"/>
        <v>4946.2200956937804</v>
      </c>
      <c r="N7019" t="e">
        <f>INDEX(XML!$A$2:$R$782,MATCH(C7019,XML!$D$2:$D$737,0),2)</f>
        <v>#N/A</v>
      </c>
    </row>
    <row r="7020" spans="1:14" ht="45" x14ac:dyDescent="0.2">
      <c r="A7020">
        <v>63353</v>
      </c>
      <c r="B7020" t="s">
        <v>20814</v>
      </c>
      <c r="C7020" s="15" t="s">
        <v>20815</v>
      </c>
      <c r="D7020" s="15" t="s">
        <v>20816</v>
      </c>
      <c r="E7020">
        <v>10333</v>
      </c>
      <c r="F7020">
        <v>12400</v>
      </c>
      <c r="K7020" s="16">
        <f t="shared" si="327"/>
        <v>11572.96</v>
      </c>
      <c r="L7020" s="16">
        <f t="shared" si="328"/>
        <v>12182.063157894738</v>
      </c>
      <c r="M7020" s="16">
        <f t="shared" si="329"/>
        <v>13843.253588516747</v>
      </c>
      <c r="N7020" t="e">
        <f>INDEX(XML!$A$2:$R$782,MATCH(C7020,XML!$D$2:$D$737,0),2)</f>
        <v>#N/A</v>
      </c>
    </row>
    <row r="7021" spans="1:14" ht="33.75" customHeight="1" x14ac:dyDescent="0.2">
      <c r="A7021">
        <v>45743</v>
      </c>
      <c r="B7021" t="s">
        <v>9370</v>
      </c>
      <c r="C7021" s="15" t="s">
        <v>9371</v>
      </c>
      <c r="D7021" s="15" t="s">
        <v>9372</v>
      </c>
      <c r="E7021">
        <v>1576</v>
      </c>
      <c r="F7021">
        <v>1892</v>
      </c>
      <c r="H7021">
        <v>26</v>
      </c>
      <c r="K7021" s="16">
        <f t="shared" si="327"/>
        <v>1765.12</v>
      </c>
      <c r="L7021" s="16">
        <f t="shared" si="328"/>
        <v>1858.0210526315789</v>
      </c>
      <c r="M7021" s="16">
        <f t="shared" si="329"/>
        <v>2111.3875598086124</v>
      </c>
      <c r="N7021" t="e">
        <f>INDEX(XML!$A$2:$R$782,MATCH(C7021,XML!$D$2:$D$737,0),2)</f>
        <v>#N/A</v>
      </c>
    </row>
    <row r="7022" spans="1:14" ht="33.75" x14ac:dyDescent="0.2">
      <c r="A7022">
        <v>77739</v>
      </c>
      <c r="B7022" t="s">
        <v>36043</v>
      </c>
      <c r="C7022" s="15" t="s">
        <v>36044</v>
      </c>
      <c r="D7022" s="15" t="s">
        <v>36045</v>
      </c>
      <c r="E7022">
        <v>1771</v>
      </c>
      <c r="F7022">
        <v>2126</v>
      </c>
      <c r="H7022">
        <v>40</v>
      </c>
      <c r="K7022" s="16">
        <f t="shared" si="327"/>
        <v>1983.52</v>
      </c>
      <c r="L7022" s="16">
        <f t="shared" si="328"/>
        <v>2087.9157894736841</v>
      </c>
      <c r="M7022" s="16">
        <f t="shared" si="329"/>
        <v>2372.6315789473683</v>
      </c>
      <c r="N7022" t="e">
        <f>INDEX(XML!$A$2:$R$782,MATCH(C7022,XML!$D$2:$D$737,0),2)</f>
        <v>#N/A</v>
      </c>
    </row>
    <row r="7023" spans="1:14" ht="33.75" customHeight="1" x14ac:dyDescent="0.2">
      <c r="A7023">
        <v>63352</v>
      </c>
      <c r="B7023" t="s">
        <v>22315</v>
      </c>
      <c r="C7023" s="15" t="s">
        <v>22316</v>
      </c>
      <c r="D7023" s="15" t="s">
        <v>22317</v>
      </c>
      <c r="E7023">
        <v>2650</v>
      </c>
      <c r="F7023">
        <v>3180</v>
      </c>
      <c r="K7023" s="16">
        <f t="shared" si="327"/>
        <v>2968</v>
      </c>
      <c r="L7023" s="16">
        <f t="shared" si="328"/>
        <v>3124.2105263157896</v>
      </c>
      <c r="M7023" s="16">
        <f t="shared" si="329"/>
        <v>3550.2392344497607</v>
      </c>
      <c r="N7023" t="e">
        <f>INDEX(XML!$A$2:$R$782,MATCH(C7023,XML!$D$2:$D$737,0),2)</f>
        <v>#N/A</v>
      </c>
    </row>
    <row r="7024" spans="1:14" ht="22.5" customHeight="1" x14ac:dyDescent="0.2">
      <c r="A7024">
        <v>33836</v>
      </c>
      <c r="B7024" t="s">
        <v>19321</v>
      </c>
      <c r="C7024" s="15" t="s">
        <v>19322</v>
      </c>
      <c r="D7024" s="15" t="s">
        <v>19323</v>
      </c>
      <c r="E7024">
        <v>2710</v>
      </c>
      <c r="F7024">
        <v>3252</v>
      </c>
      <c r="H7024">
        <v>26</v>
      </c>
      <c r="K7024" s="16">
        <f t="shared" si="327"/>
        <v>3035.2</v>
      </c>
      <c r="L7024" s="16">
        <f t="shared" si="328"/>
        <v>3194.9473684210525</v>
      </c>
      <c r="M7024" s="16">
        <f t="shared" si="329"/>
        <v>3630.6220095693775</v>
      </c>
      <c r="N7024" t="e">
        <f>INDEX(XML!$A$2:$R$782,MATCH(C7024,XML!$D$2:$D$737,0),2)</f>
        <v>#N/A</v>
      </c>
    </row>
    <row r="7025" spans="1:14" ht="33.75" x14ac:dyDescent="0.2">
      <c r="A7025">
        <v>78396</v>
      </c>
      <c r="B7025" t="s">
        <v>47219</v>
      </c>
      <c r="C7025" s="15" t="s">
        <v>47220</v>
      </c>
      <c r="D7025" s="15" t="s">
        <v>47221</v>
      </c>
      <c r="E7025">
        <v>3871</v>
      </c>
      <c r="F7025">
        <v>4646</v>
      </c>
      <c r="K7025" s="16">
        <f t="shared" si="327"/>
        <v>4335.5200000000004</v>
      </c>
      <c r="L7025" s="16">
        <f t="shared" si="328"/>
        <v>4563.7052631578954</v>
      </c>
      <c r="M7025" s="16">
        <f t="shared" si="329"/>
        <v>5186.028708133972</v>
      </c>
      <c r="N7025" t="e">
        <f>INDEX(XML!$A$2:$R$782,MATCH(C7025,XML!$D$2:$D$737,0),2)</f>
        <v>#N/A</v>
      </c>
    </row>
    <row r="7026" spans="1:14" ht="33.75" x14ac:dyDescent="0.2">
      <c r="A7026">
        <v>45997</v>
      </c>
      <c r="B7026" t="s">
        <v>9793</v>
      </c>
      <c r="C7026" s="15" t="s">
        <v>9794</v>
      </c>
      <c r="D7026" s="15" t="s">
        <v>9795</v>
      </c>
      <c r="E7026">
        <v>2299</v>
      </c>
      <c r="F7026">
        <v>2759</v>
      </c>
      <c r="H7026" t="s">
        <v>746</v>
      </c>
      <c r="K7026" s="16">
        <f t="shared" si="327"/>
        <v>2574.88</v>
      </c>
      <c r="L7026" s="16">
        <f t="shared" si="328"/>
        <v>2710.4</v>
      </c>
      <c r="M7026" s="16">
        <f t="shared" si="329"/>
        <v>3080</v>
      </c>
      <c r="N7026" t="e">
        <f>INDEX(XML!$A$2:$R$782,MATCH(C7026,XML!$D$2:$D$737,0),2)</f>
        <v>#N/A</v>
      </c>
    </row>
    <row r="7027" spans="1:14" ht="45" x14ac:dyDescent="0.2">
      <c r="A7027">
        <v>45998</v>
      </c>
      <c r="B7027" t="s">
        <v>9798</v>
      </c>
      <c r="C7027" s="15" t="s">
        <v>9799</v>
      </c>
      <c r="D7027" s="15" t="s">
        <v>9800</v>
      </c>
      <c r="E7027">
        <v>4620</v>
      </c>
      <c r="F7027">
        <v>5544</v>
      </c>
      <c r="H7027" t="s">
        <v>746</v>
      </c>
      <c r="K7027" s="16">
        <f t="shared" si="327"/>
        <v>5174.3999999999996</v>
      </c>
      <c r="L7027" s="16">
        <f t="shared" si="328"/>
        <v>5446.7368421052624</v>
      </c>
      <c r="M7027" s="16">
        <f t="shared" si="329"/>
        <v>6189.4736842105258</v>
      </c>
      <c r="N7027" t="e">
        <f>INDEX(XML!$A$2:$R$782,MATCH(C7027,XML!$D$2:$D$737,0),2)</f>
        <v>#N/A</v>
      </c>
    </row>
    <row r="7028" spans="1:14" ht="45" x14ac:dyDescent="0.2">
      <c r="A7028">
        <v>68257</v>
      </c>
      <c r="B7028" t="s">
        <v>29668</v>
      </c>
      <c r="C7028" s="15" t="s">
        <v>29669</v>
      </c>
      <c r="D7028" s="15" t="s">
        <v>29670</v>
      </c>
      <c r="E7028">
        <v>8323</v>
      </c>
      <c r="F7028">
        <v>9988</v>
      </c>
      <c r="H7028">
        <v>8</v>
      </c>
      <c r="K7028" s="16">
        <f t="shared" si="327"/>
        <v>9321.76</v>
      </c>
      <c r="L7028" s="16">
        <f t="shared" si="328"/>
        <v>9812.378947368421</v>
      </c>
      <c r="M7028" s="16">
        <f t="shared" si="329"/>
        <v>11150.43062200957</v>
      </c>
      <c r="N7028" t="e">
        <f>INDEX(XML!$A$2:$R$782,MATCH(C7028,XML!$D$2:$D$737,0),2)</f>
        <v>#N/A</v>
      </c>
    </row>
    <row r="7029" spans="1:14" ht="22.5" customHeight="1" x14ac:dyDescent="0.2">
      <c r="A7029">
        <v>83697</v>
      </c>
      <c r="B7029">
        <v>45005</v>
      </c>
      <c r="C7029" s="15" t="s">
        <v>45946</v>
      </c>
      <c r="D7029" s="15" t="s">
        <v>46310</v>
      </c>
      <c r="E7029">
        <v>3670</v>
      </c>
      <c r="F7029">
        <v>4767</v>
      </c>
      <c r="H7029">
        <v>42</v>
      </c>
      <c r="K7029" s="16">
        <f t="shared" si="327"/>
        <v>4110.3999999999996</v>
      </c>
      <c r="L7029" s="16">
        <f t="shared" si="328"/>
        <v>4326.7368421052624</v>
      </c>
      <c r="M7029" s="16">
        <f t="shared" si="329"/>
        <v>4916.7464114832528</v>
      </c>
      <c r="N7029" t="e">
        <f>INDEX(XML!$A$2:$R$782,MATCH(C7029,XML!$D$2:$D$737,0),2)</f>
        <v>#N/A</v>
      </c>
    </row>
    <row r="7030" spans="1:14" ht="22.5" customHeight="1" x14ac:dyDescent="0.2">
      <c r="A7030">
        <v>83698</v>
      </c>
      <c r="B7030">
        <v>45015</v>
      </c>
      <c r="C7030" s="15" t="s">
        <v>45947</v>
      </c>
      <c r="D7030" s="15" t="s">
        <v>46311</v>
      </c>
      <c r="E7030">
        <v>3830</v>
      </c>
      <c r="F7030">
        <v>4974</v>
      </c>
      <c r="H7030">
        <v>50</v>
      </c>
      <c r="K7030" s="16">
        <f t="shared" si="327"/>
        <v>4289.6000000000004</v>
      </c>
      <c r="L7030" s="16">
        <f t="shared" si="328"/>
        <v>4515.3684210526326</v>
      </c>
      <c r="M7030" s="16">
        <f t="shared" si="329"/>
        <v>5131.1004784689003</v>
      </c>
      <c r="N7030" t="e">
        <f>INDEX(XML!$A$2:$R$782,MATCH(C7030,XML!$D$2:$D$737,0),2)</f>
        <v>#N/A</v>
      </c>
    </row>
    <row r="7031" spans="1:14" ht="22.5" customHeight="1" x14ac:dyDescent="0.2">
      <c r="A7031">
        <v>84100</v>
      </c>
      <c r="B7031">
        <v>45205</v>
      </c>
      <c r="C7031" s="15" t="s">
        <v>47222</v>
      </c>
      <c r="D7031" s="15" t="s">
        <v>47223</v>
      </c>
      <c r="E7031">
        <v>4540</v>
      </c>
      <c r="F7031">
        <v>5897</v>
      </c>
      <c r="H7031">
        <v>50</v>
      </c>
      <c r="K7031" s="16">
        <f t="shared" si="327"/>
        <v>5084.8</v>
      </c>
      <c r="L7031" s="16">
        <f t="shared" si="328"/>
        <v>5352.4210526315792</v>
      </c>
      <c r="M7031" s="16">
        <f t="shared" si="329"/>
        <v>6082.2966507177034</v>
      </c>
      <c r="N7031" t="e">
        <f>INDEX(XML!$A$2:$R$782,MATCH(C7031,XML!$D$2:$D$737,0),2)</f>
        <v>#N/A</v>
      </c>
    </row>
    <row r="7032" spans="1:14" ht="22.5" customHeight="1" x14ac:dyDescent="0.2">
      <c r="A7032">
        <v>65084</v>
      </c>
      <c r="B7032" t="s">
        <v>22778</v>
      </c>
      <c r="C7032" s="15" t="s">
        <v>22779</v>
      </c>
      <c r="D7032" s="15" t="s">
        <v>22780</v>
      </c>
      <c r="E7032">
        <v>2843</v>
      </c>
      <c r="F7032">
        <v>3691</v>
      </c>
      <c r="H7032" t="s">
        <v>746</v>
      </c>
      <c r="K7032" s="16">
        <f t="shared" si="327"/>
        <v>3184.16</v>
      </c>
      <c r="L7032" s="16">
        <f t="shared" si="328"/>
        <v>3351.7473684210527</v>
      </c>
      <c r="M7032" s="16">
        <f t="shared" si="329"/>
        <v>3808.8038277511964</v>
      </c>
      <c r="N7032" t="e">
        <f>INDEX(XML!$A$2:$R$782,MATCH(C7032,XML!$D$2:$D$737,0),2)</f>
        <v>#N/A</v>
      </c>
    </row>
    <row r="7033" spans="1:14" ht="45" x14ac:dyDescent="0.2">
      <c r="A7033">
        <v>65091</v>
      </c>
      <c r="B7033" t="s">
        <v>22784</v>
      </c>
      <c r="C7033" s="15" t="s">
        <v>22785</v>
      </c>
      <c r="D7033" s="15" t="s">
        <v>22786</v>
      </c>
      <c r="E7033">
        <v>3042</v>
      </c>
      <c r="F7033">
        <v>3949</v>
      </c>
      <c r="H7033">
        <v>17</v>
      </c>
      <c r="K7033" s="16">
        <f t="shared" si="327"/>
        <v>3407.04</v>
      </c>
      <c r="L7033" s="16">
        <f t="shared" si="328"/>
        <v>3586.3578947368419</v>
      </c>
      <c r="M7033" s="16">
        <f t="shared" si="329"/>
        <v>4075.4066985645932</v>
      </c>
      <c r="N7033" t="e">
        <f>INDEX(XML!$A$2:$R$782,MATCH(C7033,XML!$D$2:$D$737,0),2)</f>
        <v>#N/A</v>
      </c>
    </row>
    <row r="7034" spans="1:14" ht="22.5" customHeight="1" x14ac:dyDescent="0.2">
      <c r="A7034">
        <v>65085</v>
      </c>
      <c r="B7034" t="s">
        <v>22781</v>
      </c>
      <c r="C7034" s="15" t="s">
        <v>22782</v>
      </c>
      <c r="D7034" s="15" t="s">
        <v>22783</v>
      </c>
      <c r="E7034">
        <v>2991</v>
      </c>
      <c r="F7034">
        <v>3884</v>
      </c>
      <c r="H7034" t="s">
        <v>746</v>
      </c>
      <c r="K7034" s="16">
        <f t="shared" si="327"/>
        <v>3349.92</v>
      </c>
      <c r="L7034" s="16">
        <f t="shared" si="328"/>
        <v>3526.2315789473682</v>
      </c>
      <c r="M7034" s="16">
        <f t="shared" si="329"/>
        <v>4007.0813397129182</v>
      </c>
      <c r="N7034" t="e">
        <f>INDEX(XML!$A$2:$R$782,MATCH(C7034,XML!$D$2:$D$737,0),2)</f>
        <v>#N/A</v>
      </c>
    </row>
    <row r="7035" spans="1:14" ht="22.5" x14ac:dyDescent="0.2">
      <c r="A7035">
        <v>68254</v>
      </c>
      <c r="B7035" t="s">
        <v>30149</v>
      </c>
      <c r="C7035" s="15" t="s">
        <v>30150</v>
      </c>
      <c r="D7035" s="15" t="s">
        <v>30151</v>
      </c>
      <c r="E7035">
        <v>16054</v>
      </c>
      <c r="F7035">
        <v>22476</v>
      </c>
      <c r="H7035">
        <v>2</v>
      </c>
      <c r="K7035" s="16">
        <f t="shared" si="327"/>
        <v>17980.48</v>
      </c>
      <c r="L7035" s="16">
        <f t="shared" si="328"/>
        <v>18926.821052631578</v>
      </c>
      <c r="M7035" s="16">
        <f t="shared" si="329"/>
        <v>21507.751196172248</v>
      </c>
      <c r="N7035" t="e">
        <f>INDEX(XML!$A$2:$R$782,MATCH(C7035,XML!$D$2:$D$737,0),2)</f>
        <v>#N/A</v>
      </c>
    </row>
    <row r="7036" spans="1:14" ht="22.5" customHeight="1" x14ac:dyDescent="0.2">
      <c r="A7036">
        <v>45746</v>
      </c>
      <c r="B7036" t="s">
        <v>9801</v>
      </c>
      <c r="C7036" s="15" t="s">
        <v>9802</v>
      </c>
      <c r="D7036" s="15" t="s">
        <v>9803</v>
      </c>
      <c r="E7036">
        <v>3558</v>
      </c>
      <c r="F7036">
        <v>4270</v>
      </c>
      <c r="H7036" t="s">
        <v>746</v>
      </c>
      <c r="K7036" s="16">
        <f t="shared" si="327"/>
        <v>3984.96</v>
      </c>
      <c r="L7036" s="16">
        <f t="shared" si="328"/>
        <v>4194.6947368421052</v>
      </c>
      <c r="M7036" s="16">
        <f t="shared" si="329"/>
        <v>4766.6985645933009</v>
      </c>
      <c r="N7036" t="e">
        <f>INDEX(XML!$A$2:$R$782,MATCH(C7036,XML!$D$2:$D$737,0),2)</f>
        <v>#N/A</v>
      </c>
    </row>
    <row r="7037" spans="1:14" ht="22.5" customHeight="1" x14ac:dyDescent="0.2">
      <c r="A7037">
        <v>45748</v>
      </c>
      <c r="B7037" t="s">
        <v>9810</v>
      </c>
      <c r="C7037" s="15" t="s">
        <v>23584</v>
      </c>
      <c r="D7037" s="15" t="s">
        <v>23585</v>
      </c>
      <c r="E7037">
        <v>4028</v>
      </c>
      <c r="F7037">
        <v>4834</v>
      </c>
      <c r="H7037" t="s">
        <v>746</v>
      </c>
      <c r="K7037" s="16">
        <f t="shared" si="327"/>
        <v>4511.3599999999997</v>
      </c>
      <c r="L7037" s="16">
        <f t="shared" si="328"/>
        <v>4748.7999999999993</v>
      </c>
      <c r="M7037" s="16">
        <f t="shared" si="329"/>
        <v>5396.363636363636</v>
      </c>
      <c r="N7037" t="e">
        <f>INDEX(XML!$A$2:$R$782,MATCH(C7037,XML!$D$2:$D$737,0),2)</f>
        <v>#N/A</v>
      </c>
    </row>
    <row r="7038" spans="1:14" ht="33.75" x14ac:dyDescent="0.2">
      <c r="A7038">
        <v>72846</v>
      </c>
      <c r="B7038" t="s">
        <v>29671</v>
      </c>
      <c r="C7038" s="15" t="s">
        <v>29672</v>
      </c>
      <c r="D7038" s="15" t="s">
        <v>29673</v>
      </c>
      <c r="E7038">
        <v>5914</v>
      </c>
      <c r="F7038">
        <v>7097</v>
      </c>
      <c r="K7038" s="16">
        <f t="shared" si="327"/>
        <v>6623.68</v>
      </c>
      <c r="L7038" s="16">
        <f t="shared" si="328"/>
        <v>6972.2947368421055</v>
      </c>
      <c r="M7038" s="16">
        <f t="shared" si="329"/>
        <v>7923.0622009569379</v>
      </c>
      <c r="N7038" t="e">
        <f>INDEX(XML!$A$2:$R$782,MATCH(C7038,XML!$D$2:$D$737,0),2)</f>
        <v>#N/A</v>
      </c>
    </row>
    <row r="7039" spans="1:14" ht="22.5" customHeight="1" x14ac:dyDescent="0.2">
      <c r="A7039">
        <v>49391</v>
      </c>
      <c r="B7039" t="s">
        <v>9927</v>
      </c>
      <c r="C7039" s="15" t="s">
        <v>9928</v>
      </c>
      <c r="D7039" s="15" t="s">
        <v>9929</v>
      </c>
      <c r="E7039">
        <v>5021</v>
      </c>
      <c r="F7039">
        <v>6026</v>
      </c>
      <c r="H7039" t="s">
        <v>746</v>
      </c>
      <c r="K7039" s="16">
        <f t="shared" si="327"/>
        <v>5623.52</v>
      </c>
      <c r="L7039" s="16">
        <f t="shared" si="328"/>
        <v>5919.4947368421053</v>
      </c>
      <c r="M7039" s="16">
        <f t="shared" si="329"/>
        <v>6726.6985645933019</v>
      </c>
      <c r="N7039" t="e">
        <f>INDEX(XML!$A$2:$R$782,MATCH(C7039,XML!$D$2:$D$737,0),2)</f>
        <v>#N/A</v>
      </c>
    </row>
    <row r="7040" spans="1:14" ht="22.5" customHeight="1" x14ac:dyDescent="0.2">
      <c r="A7040">
        <v>49392</v>
      </c>
      <c r="B7040" t="s">
        <v>9930</v>
      </c>
      <c r="C7040" s="15" t="s">
        <v>24852</v>
      </c>
      <c r="D7040" s="15" t="s">
        <v>24853</v>
      </c>
      <c r="E7040">
        <v>5357</v>
      </c>
      <c r="F7040">
        <v>6429</v>
      </c>
      <c r="K7040" s="16">
        <f t="shared" si="327"/>
        <v>5999.84</v>
      </c>
      <c r="L7040" s="16">
        <f t="shared" si="328"/>
        <v>6315.621052631579</v>
      </c>
      <c r="M7040" s="16">
        <f t="shared" si="329"/>
        <v>7176.8421052631575</v>
      </c>
      <c r="N7040" t="e">
        <f>INDEX(XML!$A$2:$R$782,MATCH(C7040,XML!$D$2:$D$737,0),2)</f>
        <v>#N/A</v>
      </c>
    </row>
    <row r="7041" spans="1:14" ht="33.75" x14ac:dyDescent="0.2">
      <c r="A7041">
        <v>68255</v>
      </c>
      <c r="B7041" t="s">
        <v>29665</v>
      </c>
      <c r="C7041" s="15" t="s">
        <v>29666</v>
      </c>
      <c r="D7041" s="15" t="s">
        <v>29667</v>
      </c>
      <c r="E7041">
        <v>6323</v>
      </c>
      <c r="F7041">
        <v>7588</v>
      </c>
      <c r="H7041">
        <v>8</v>
      </c>
      <c r="K7041" s="16">
        <f t="shared" si="327"/>
        <v>7081.76</v>
      </c>
      <c r="L7041" s="16">
        <f t="shared" si="328"/>
        <v>7454.484210526316</v>
      </c>
      <c r="M7041" s="16">
        <f t="shared" si="329"/>
        <v>8471.0047846889956</v>
      </c>
      <c r="N7041" t="e">
        <f>INDEX(XML!$A$2:$R$782,MATCH(C7041,XML!$D$2:$D$737,0),2)</f>
        <v>#N/A</v>
      </c>
    </row>
    <row r="7042" spans="1:14" ht="33.75" x14ac:dyDescent="0.2">
      <c r="A7042">
        <v>84098</v>
      </c>
      <c r="B7042" t="s">
        <v>47310</v>
      </c>
      <c r="C7042" s="15" t="s">
        <v>47311</v>
      </c>
      <c r="D7042" s="15" t="s">
        <v>47312</v>
      </c>
      <c r="E7042">
        <v>575</v>
      </c>
      <c r="F7042">
        <v>747</v>
      </c>
      <c r="H7042">
        <v>21</v>
      </c>
      <c r="K7042" s="16">
        <f t="shared" si="327"/>
        <v>644</v>
      </c>
      <c r="L7042" s="16">
        <f t="shared" si="328"/>
        <v>677.89473684210532</v>
      </c>
      <c r="M7042" s="16">
        <f t="shared" si="329"/>
        <v>770.33492822966514</v>
      </c>
      <c r="N7042" t="e">
        <f>INDEX(XML!$A$2:$R$782,MATCH(C7042,XML!$D$2:$D$737,0),2)</f>
        <v>#N/A</v>
      </c>
    </row>
    <row r="7043" spans="1:14" ht="22.5" customHeight="1" x14ac:dyDescent="0.2">
      <c r="A7043">
        <v>65037</v>
      </c>
      <c r="B7043" t="s">
        <v>22768</v>
      </c>
      <c r="C7043" s="15" t="s">
        <v>48719</v>
      </c>
      <c r="D7043" s="15" t="s">
        <v>45163</v>
      </c>
      <c r="E7043">
        <v>3540</v>
      </c>
      <c r="F7043">
        <v>4597</v>
      </c>
      <c r="H7043" t="s">
        <v>746</v>
      </c>
      <c r="K7043" s="16">
        <f t="shared" si="327"/>
        <v>3964.8</v>
      </c>
      <c r="L7043" s="16">
        <f t="shared" si="328"/>
        <v>4173.4736842105267</v>
      </c>
      <c r="M7043" s="16">
        <f t="shared" si="329"/>
        <v>4742.5837320574174</v>
      </c>
      <c r="N7043" t="e">
        <f>INDEX(XML!$A$2:$R$782,MATCH(C7043,XML!$D$2:$D$737,0),2)</f>
        <v>#N/A</v>
      </c>
    </row>
    <row r="7044" spans="1:14" ht="22.5" customHeight="1" x14ac:dyDescent="0.2">
      <c r="A7044">
        <v>74624</v>
      </c>
      <c r="B7044">
        <v>45058</v>
      </c>
      <c r="C7044" s="15" t="s">
        <v>48720</v>
      </c>
      <c r="D7044" s="15" t="s">
        <v>47224</v>
      </c>
      <c r="E7044">
        <v>3561</v>
      </c>
      <c r="F7044">
        <v>4273</v>
      </c>
      <c r="K7044" s="16">
        <f t="shared" si="327"/>
        <v>3988.32</v>
      </c>
      <c r="L7044" s="16">
        <f t="shared" si="328"/>
        <v>4198.2315789473687</v>
      </c>
      <c r="M7044" s="16">
        <f t="shared" si="329"/>
        <v>4770.7177033492826</v>
      </c>
      <c r="N7044" t="e">
        <f>INDEX(XML!$A$2:$R$782,MATCH(C7044,XML!$D$2:$D$737,0),2)</f>
        <v>#N/A</v>
      </c>
    </row>
    <row r="7045" spans="1:14" ht="22.5" x14ac:dyDescent="0.2">
      <c r="A7045">
        <v>45999</v>
      </c>
      <c r="B7045" t="s">
        <v>9918</v>
      </c>
      <c r="C7045" s="15" t="s">
        <v>9919</v>
      </c>
      <c r="D7045" s="15" t="s">
        <v>9920</v>
      </c>
      <c r="E7045">
        <v>1055</v>
      </c>
      <c r="F7045">
        <v>1266</v>
      </c>
      <c r="H7045" t="s">
        <v>746</v>
      </c>
      <c r="K7045" s="16">
        <f t="shared" ref="K7045:K7108" si="330">IF(E7045&gt;49999,E7045+E7045*0.07,IF(E7045&lt;=49999,E7045+E7045*0.12))</f>
        <v>1181.5999999999999</v>
      </c>
      <c r="L7045" s="16">
        <f t="shared" ref="L7045:L7108" si="331">K7045*100/95</f>
        <v>1243.7894736842104</v>
      </c>
      <c r="M7045" s="16">
        <f t="shared" ref="M7045:M7108" si="332">IF(COUNTIF(C7045,"*Dahua*"),F7045-10,L7045*100/88)</f>
        <v>1413.3971291866028</v>
      </c>
      <c r="N7045" t="e">
        <f>INDEX(XML!$A$2:$R$782,MATCH(C7045,XML!$D$2:$D$737,0),2)</f>
        <v>#N/A</v>
      </c>
    </row>
    <row r="7046" spans="1:14" ht="22.5" x14ac:dyDescent="0.2">
      <c r="A7046">
        <v>65036</v>
      </c>
      <c r="B7046" t="s">
        <v>22765</v>
      </c>
      <c r="C7046" s="15" t="s">
        <v>22766</v>
      </c>
      <c r="D7046" s="15" t="s">
        <v>22767</v>
      </c>
      <c r="E7046">
        <v>446</v>
      </c>
      <c r="F7046">
        <v>578</v>
      </c>
      <c r="H7046">
        <v>19</v>
      </c>
      <c r="K7046" s="16">
        <f t="shared" si="330"/>
        <v>499.52</v>
      </c>
      <c r="L7046" s="16">
        <f t="shared" si="331"/>
        <v>525.8105263157895</v>
      </c>
      <c r="M7046" s="16">
        <f t="shared" si="332"/>
        <v>597.51196172248808</v>
      </c>
      <c r="N7046" t="e">
        <f>INDEX(XML!$A$2:$R$782,MATCH(C7046,XML!$D$2:$D$737,0),2)</f>
        <v>#N/A</v>
      </c>
    </row>
    <row r="7047" spans="1:14" ht="33.75" x14ac:dyDescent="0.2">
      <c r="A7047">
        <v>81315</v>
      </c>
      <c r="B7047" t="s">
        <v>41433</v>
      </c>
      <c r="C7047" s="15" t="s">
        <v>41434</v>
      </c>
      <c r="D7047" s="15" t="s">
        <v>41435</v>
      </c>
      <c r="E7047">
        <v>735</v>
      </c>
      <c r="F7047">
        <v>954</v>
      </c>
      <c r="H7047">
        <v>20</v>
      </c>
      <c r="K7047" s="16">
        <f t="shared" si="330"/>
        <v>823.2</v>
      </c>
      <c r="L7047" s="16">
        <f t="shared" si="331"/>
        <v>866.52631578947364</v>
      </c>
      <c r="M7047" s="16">
        <f t="shared" si="332"/>
        <v>984.68899521531091</v>
      </c>
      <c r="N7047" t="e">
        <f>INDEX(XML!$A$2:$R$782,MATCH(C7047,XML!$D$2:$D$737,0),2)</f>
        <v>#N/A</v>
      </c>
    </row>
    <row r="7048" spans="1:14" ht="22.5" customHeight="1" x14ac:dyDescent="0.2">
      <c r="A7048">
        <v>64996</v>
      </c>
      <c r="B7048" t="s">
        <v>22742</v>
      </c>
      <c r="C7048" s="15" t="s">
        <v>22743</v>
      </c>
      <c r="D7048" s="15" t="s">
        <v>22744</v>
      </c>
      <c r="E7048">
        <v>15990</v>
      </c>
      <c r="F7048">
        <v>22069</v>
      </c>
      <c r="H7048">
        <v>38</v>
      </c>
      <c r="K7048" s="16">
        <f t="shared" si="330"/>
        <v>17908.8</v>
      </c>
      <c r="L7048" s="16">
        <f t="shared" si="331"/>
        <v>18851.36842105263</v>
      </c>
      <c r="M7048" s="16">
        <f t="shared" si="332"/>
        <v>21422.009569377988</v>
      </c>
      <c r="N7048" t="e">
        <f>INDEX(XML!$A$2:$R$782,MATCH(C7048,XML!$D$2:$D$737,0),2)</f>
        <v>#N/A</v>
      </c>
    </row>
    <row r="7049" spans="1:14" ht="22.5" customHeight="1" x14ac:dyDescent="0.2">
      <c r="A7049">
        <v>64997</v>
      </c>
      <c r="B7049" t="s">
        <v>22745</v>
      </c>
      <c r="C7049" s="15" t="s">
        <v>22746</v>
      </c>
      <c r="D7049" s="15" t="s">
        <v>22747</v>
      </c>
      <c r="E7049">
        <v>15990</v>
      </c>
      <c r="F7049">
        <v>22069</v>
      </c>
      <c r="H7049">
        <v>18</v>
      </c>
      <c r="K7049" s="16">
        <f t="shared" si="330"/>
        <v>17908.8</v>
      </c>
      <c r="L7049" s="16">
        <f t="shared" si="331"/>
        <v>18851.36842105263</v>
      </c>
      <c r="M7049" s="16">
        <f t="shared" si="332"/>
        <v>21422.009569377988</v>
      </c>
      <c r="N7049" t="e">
        <f>INDEX(XML!$A$2:$R$782,MATCH(C7049,XML!$D$2:$D$737,0),2)</f>
        <v>#N/A</v>
      </c>
    </row>
    <row r="7050" spans="1:14" ht="22.5" customHeight="1" x14ac:dyDescent="0.2">
      <c r="A7050">
        <v>64999</v>
      </c>
      <c r="B7050">
        <v>10034</v>
      </c>
      <c r="C7050" s="15" t="s">
        <v>22750</v>
      </c>
      <c r="D7050" s="15" t="s">
        <v>22751</v>
      </c>
      <c r="E7050">
        <v>1007</v>
      </c>
      <c r="F7050">
        <v>1306</v>
      </c>
      <c r="K7050" s="16">
        <f t="shared" si="330"/>
        <v>1127.8399999999999</v>
      </c>
      <c r="L7050" s="16">
        <f t="shared" si="331"/>
        <v>1187.1999999999998</v>
      </c>
      <c r="M7050" s="16">
        <f t="shared" si="332"/>
        <v>1349.090909090909</v>
      </c>
      <c r="N7050" t="e">
        <f>INDEX(XML!$A$2:$R$782,MATCH(C7050,XML!$D$2:$D$737,0),2)</f>
        <v>#N/A</v>
      </c>
    </row>
    <row r="7051" spans="1:14" ht="22.5" customHeight="1" x14ac:dyDescent="0.2">
      <c r="A7051">
        <v>64998</v>
      </c>
      <c r="B7051">
        <v>10013</v>
      </c>
      <c r="C7051" s="15" t="s">
        <v>22748</v>
      </c>
      <c r="D7051" s="15" t="s">
        <v>22749</v>
      </c>
      <c r="E7051">
        <v>766</v>
      </c>
      <c r="F7051">
        <v>994</v>
      </c>
      <c r="H7051">
        <v>2</v>
      </c>
      <c r="K7051" s="16">
        <f t="shared" si="330"/>
        <v>857.92</v>
      </c>
      <c r="L7051" s="16">
        <f t="shared" si="331"/>
        <v>903.07368421052627</v>
      </c>
      <c r="M7051" s="16">
        <f t="shared" si="332"/>
        <v>1026.2200956937797</v>
      </c>
      <c r="N7051" t="e">
        <f>INDEX(XML!$A$2:$R$782,MATCH(C7051,XML!$D$2:$D$737,0),2)</f>
        <v>#N/A</v>
      </c>
    </row>
    <row r="7052" spans="1:14" ht="33.75" customHeight="1" x14ac:dyDescent="0.2">
      <c r="A7052">
        <v>63369</v>
      </c>
      <c r="B7052" t="s">
        <v>38067</v>
      </c>
      <c r="C7052" s="15" t="s">
        <v>38068</v>
      </c>
      <c r="D7052" s="15" t="s">
        <v>38069</v>
      </c>
      <c r="E7052">
        <v>3164</v>
      </c>
      <c r="F7052">
        <v>3797</v>
      </c>
      <c r="K7052" s="16">
        <f t="shared" si="330"/>
        <v>3543.68</v>
      </c>
      <c r="L7052" s="16">
        <f t="shared" si="331"/>
        <v>3730.1894736842105</v>
      </c>
      <c r="M7052" s="16">
        <f t="shared" si="332"/>
        <v>4238.8516746411487</v>
      </c>
      <c r="N7052" t="e">
        <f>INDEX(XML!$A$2:$R$782,MATCH(C7052,XML!$D$2:$D$737,0),2)</f>
        <v>#N/A</v>
      </c>
    </row>
    <row r="7053" spans="1:14" ht="33.75" customHeight="1" x14ac:dyDescent="0.2">
      <c r="A7053">
        <v>76422</v>
      </c>
      <c r="B7053" t="s">
        <v>38070</v>
      </c>
      <c r="C7053" s="15" t="s">
        <v>38071</v>
      </c>
      <c r="D7053" s="15" t="s">
        <v>38072</v>
      </c>
      <c r="E7053">
        <v>1997</v>
      </c>
      <c r="F7053">
        <v>2397</v>
      </c>
      <c r="H7053">
        <v>23</v>
      </c>
      <c r="K7053" s="16">
        <f t="shared" si="330"/>
        <v>2236.64</v>
      </c>
      <c r="L7053" s="16">
        <f t="shared" si="331"/>
        <v>2354.3578947368419</v>
      </c>
      <c r="M7053" s="16">
        <f t="shared" si="332"/>
        <v>2675.4066985645932</v>
      </c>
      <c r="N7053" t="e">
        <f>INDEX(XML!$A$2:$R$782,MATCH(C7053,XML!$D$2:$D$737,0),2)</f>
        <v>#N/A</v>
      </c>
    </row>
    <row r="7054" spans="1:14" ht="33.75" customHeight="1" x14ac:dyDescent="0.2">
      <c r="A7054">
        <v>77735</v>
      </c>
      <c r="B7054" t="s">
        <v>40812</v>
      </c>
      <c r="C7054" s="15" t="s">
        <v>40813</v>
      </c>
      <c r="D7054" s="15" t="s">
        <v>40814</v>
      </c>
      <c r="E7054">
        <v>2140</v>
      </c>
      <c r="F7054">
        <v>2568</v>
      </c>
      <c r="H7054">
        <v>38</v>
      </c>
      <c r="K7054" s="16">
        <f t="shared" si="330"/>
        <v>2396.8000000000002</v>
      </c>
      <c r="L7054" s="16">
        <f t="shared" si="331"/>
        <v>2522.9473684210529</v>
      </c>
      <c r="M7054" s="16">
        <f t="shared" si="332"/>
        <v>2866.9856459330144</v>
      </c>
      <c r="N7054" t="e">
        <f>INDEX(XML!$A$2:$R$782,MATCH(C7054,XML!$D$2:$D$737,0),2)</f>
        <v>#N/A</v>
      </c>
    </row>
    <row r="7055" spans="1:14" ht="33.75" customHeight="1" x14ac:dyDescent="0.2">
      <c r="A7055">
        <v>77736</v>
      </c>
      <c r="B7055" t="s">
        <v>40815</v>
      </c>
      <c r="C7055" s="15" t="s">
        <v>40816</v>
      </c>
      <c r="D7055" s="15" t="s">
        <v>40817</v>
      </c>
      <c r="E7055">
        <v>2315</v>
      </c>
      <c r="F7055">
        <v>2778</v>
      </c>
      <c r="H7055">
        <v>10</v>
      </c>
      <c r="K7055" s="16">
        <f t="shared" si="330"/>
        <v>2592.8000000000002</v>
      </c>
      <c r="L7055" s="16">
        <f t="shared" si="331"/>
        <v>2729.2631578947371</v>
      </c>
      <c r="M7055" s="16">
        <f t="shared" si="332"/>
        <v>3101.4354066985647</v>
      </c>
      <c r="N7055" t="e">
        <f>INDEX(XML!$A$2:$R$782,MATCH(C7055,XML!$D$2:$D$737,0),2)</f>
        <v>#N/A</v>
      </c>
    </row>
    <row r="7056" spans="1:14" ht="22.5" customHeight="1" x14ac:dyDescent="0.2">
      <c r="A7056">
        <v>77737</v>
      </c>
      <c r="B7056" t="s">
        <v>40818</v>
      </c>
      <c r="C7056" s="15" t="s">
        <v>40819</v>
      </c>
      <c r="D7056" s="15" t="s">
        <v>40820</v>
      </c>
      <c r="E7056">
        <v>1984</v>
      </c>
      <c r="F7056">
        <v>2381</v>
      </c>
      <c r="K7056" s="16">
        <f t="shared" si="330"/>
        <v>2222.08</v>
      </c>
      <c r="L7056" s="16">
        <f t="shared" si="331"/>
        <v>2339.0315789473684</v>
      </c>
      <c r="M7056" s="16">
        <f t="shared" si="332"/>
        <v>2657.9904306220096</v>
      </c>
      <c r="N7056" t="e">
        <f>INDEX(XML!$A$2:$R$782,MATCH(C7056,XML!$D$2:$D$737,0),2)</f>
        <v>#N/A</v>
      </c>
    </row>
    <row r="7057" spans="1:14" ht="22.5" x14ac:dyDescent="0.2">
      <c r="A7057">
        <v>82331</v>
      </c>
      <c r="B7057">
        <v>603857</v>
      </c>
      <c r="C7057" s="15" t="s">
        <v>43263</v>
      </c>
      <c r="D7057" s="15" t="s">
        <v>43264</v>
      </c>
      <c r="E7057">
        <v>876</v>
      </c>
      <c r="F7057">
        <v>1051</v>
      </c>
      <c r="H7057" t="s">
        <v>746</v>
      </c>
      <c r="K7057" s="16">
        <f t="shared" si="330"/>
        <v>981.12</v>
      </c>
      <c r="L7057" s="16">
        <f t="shared" si="331"/>
        <v>1032.7578947368422</v>
      </c>
      <c r="M7057" s="16">
        <f t="shared" si="332"/>
        <v>1173.5885167464116</v>
      </c>
      <c r="N7057" t="e">
        <f>INDEX(XML!$A$2:$R$782,MATCH(C7057,XML!$D$2:$D$737,0),2)</f>
        <v>#N/A</v>
      </c>
    </row>
    <row r="7058" spans="1:14" ht="33.75" customHeight="1" x14ac:dyDescent="0.2">
      <c r="A7058">
        <v>83082</v>
      </c>
      <c r="B7058">
        <v>11870</v>
      </c>
      <c r="C7058" s="15" t="s">
        <v>44630</v>
      </c>
      <c r="D7058" s="15" t="s">
        <v>44631</v>
      </c>
      <c r="E7058">
        <v>13253</v>
      </c>
      <c r="F7058">
        <v>17212</v>
      </c>
      <c r="K7058" s="16">
        <f t="shared" si="330"/>
        <v>14843.36</v>
      </c>
      <c r="L7058" s="16">
        <f t="shared" si="331"/>
        <v>15624.589473684211</v>
      </c>
      <c r="M7058" s="16">
        <f t="shared" si="332"/>
        <v>17755.215311004784</v>
      </c>
      <c r="N7058" t="e">
        <f>INDEX(XML!$A$2:$R$782,MATCH(C7058,XML!$D$2:$D$737,0),2)</f>
        <v>#N/A</v>
      </c>
    </row>
    <row r="7059" spans="1:14" ht="33.75" customHeight="1" x14ac:dyDescent="0.2">
      <c r="A7059">
        <v>83083</v>
      </c>
      <c r="B7059" t="s">
        <v>44632</v>
      </c>
      <c r="C7059" s="15" t="s">
        <v>44633</v>
      </c>
      <c r="D7059" s="15" t="s">
        <v>44634</v>
      </c>
      <c r="E7059">
        <v>1672</v>
      </c>
      <c r="F7059">
        <v>2171</v>
      </c>
      <c r="H7059">
        <v>5</v>
      </c>
      <c r="K7059" s="16">
        <f t="shared" si="330"/>
        <v>1872.6399999999999</v>
      </c>
      <c r="L7059" s="16">
        <f t="shared" si="331"/>
        <v>1971.2</v>
      </c>
      <c r="M7059" s="16">
        <f t="shared" si="332"/>
        <v>2240</v>
      </c>
      <c r="N7059" t="e">
        <f>INDEX(XML!$A$2:$R$782,MATCH(C7059,XML!$D$2:$D$737,0),2)</f>
        <v>#N/A</v>
      </c>
    </row>
    <row r="7060" spans="1:14" ht="22.5" x14ac:dyDescent="0.2">
      <c r="A7060">
        <v>83507</v>
      </c>
      <c r="B7060" t="s">
        <v>45693</v>
      </c>
      <c r="C7060" s="15" t="s">
        <v>45694</v>
      </c>
      <c r="D7060" s="15" t="s">
        <v>45695</v>
      </c>
      <c r="E7060">
        <v>4495</v>
      </c>
      <c r="F7060">
        <v>5838</v>
      </c>
      <c r="H7060">
        <v>10</v>
      </c>
      <c r="K7060" s="16">
        <f t="shared" si="330"/>
        <v>5034.3999999999996</v>
      </c>
      <c r="L7060" s="16">
        <f t="shared" si="331"/>
        <v>5299.3684210526308</v>
      </c>
      <c r="M7060" s="16">
        <f t="shared" si="332"/>
        <v>6022.0095693779886</v>
      </c>
      <c r="N7060" t="e">
        <f>INDEX(XML!$A$2:$R$782,MATCH(C7060,XML!$D$2:$D$737,0),2)</f>
        <v>#N/A</v>
      </c>
    </row>
    <row r="7061" spans="1:14" ht="22.5" customHeight="1" x14ac:dyDescent="0.2">
      <c r="A7061">
        <v>83977</v>
      </c>
      <c r="B7061">
        <v>54640</v>
      </c>
      <c r="C7061" s="15" t="s">
        <v>46312</v>
      </c>
      <c r="D7061" s="15" t="s">
        <v>46313</v>
      </c>
      <c r="E7061">
        <v>2105</v>
      </c>
      <c r="F7061">
        <v>2731</v>
      </c>
      <c r="K7061" s="16">
        <f t="shared" si="330"/>
        <v>2357.6</v>
      </c>
      <c r="L7061" s="16">
        <f t="shared" si="331"/>
        <v>2481.6842105263158</v>
      </c>
      <c r="M7061" s="16">
        <f t="shared" si="332"/>
        <v>2820.0956937799042</v>
      </c>
      <c r="N7061" t="e">
        <f>INDEX(XML!$A$2:$R$782,MATCH(C7061,XML!$D$2:$D$737,0),2)</f>
        <v>#N/A</v>
      </c>
    </row>
    <row r="7062" spans="1:14" ht="22.5" customHeight="1" x14ac:dyDescent="0.2">
      <c r="A7062">
        <v>79272</v>
      </c>
      <c r="B7062">
        <v>54655</v>
      </c>
      <c r="C7062" s="15" t="s">
        <v>46314</v>
      </c>
      <c r="D7062" s="15" t="s">
        <v>46315</v>
      </c>
      <c r="E7062">
        <v>4142</v>
      </c>
      <c r="F7062">
        <v>5379</v>
      </c>
      <c r="H7062">
        <v>3</v>
      </c>
      <c r="K7062" s="16">
        <f t="shared" si="330"/>
        <v>4639.04</v>
      </c>
      <c r="L7062" s="16">
        <f t="shared" si="331"/>
        <v>4883.2</v>
      </c>
      <c r="M7062" s="16">
        <f t="shared" si="332"/>
        <v>5549.090909090909</v>
      </c>
      <c r="N7062" t="e">
        <f>INDEX(XML!$A$2:$R$782,MATCH(C7062,XML!$D$2:$D$737,0),2)</f>
        <v>#N/A</v>
      </c>
    </row>
    <row r="7063" spans="1:14" ht="22.5" customHeight="1" x14ac:dyDescent="0.2">
      <c r="A7063">
        <v>83364</v>
      </c>
      <c r="B7063" t="s">
        <v>47225</v>
      </c>
      <c r="C7063" s="15" t="s">
        <v>47226</v>
      </c>
      <c r="D7063" s="15" t="s">
        <v>47227</v>
      </c>
      <c r="E7063">
        <v>115</v>
      </c>
      <c r="F7063">
        <v>147</v>
      </c>
      <c r="H7063">
        <v>43</v>
      </c>
      <c r="K7063" s="16">
        <f t="shared" si="330"/>
        <v>128.80000000000001</v>
      </c>
      <c r="L7063" s="16">
        <f t="shared" si="331"/>
        <v>135.57894736842107</v>
      </c>
      <c r="M7063" s="16">
        <f t="shared" si="332"/>
        <v>154.06698564593304</v>
      </c>
      <c r="N7063" t="e">
        <f>INDEX(XML!$A$2:$R$782,MATCH(C7063,XML!$D$2:$D$737,0),2)</f>
        <v>#N/A</v>
      </c>
    </row>
    <row r="7064" spans="1:14" ht="15.75" x14ac:dyDescent="0.25">
      <c r="A7064" s="184" t="s">
        <v>9931</v>
      </c>
      <c r="B7064" s="184"/>
      <c r="C7064" s="185"/>
      <c r="D7064" s="185"/>
      <c r="E7064" s="184"/>
      <c r="F7064" s="184"/>
      <c r="G7064" s="184"/>
      <c r="H7064" s="184"/>
      <c r="I7064" s="184"/>
      <c r="J7064" s="184"/>
      <c r="K7064" s="16">
        <f t="shared" si="330"/>
        <v>0</v>
      </c>
      <c r="L7064" s="16">
        <f t="shared" si="331"/>
        <v>0</v>
      </c>
      <c r="M7064" s="16">
        <f t="shared" si="332"/>
        <v>0</v>
      </c>
      <c r="N7064" t="e">
        <f>INDEX(XML!$A$2:$R$782,MATCH(C7064,XML!$D$2:$D$737,0),2)</f>
        <v>#N/A</v>
      </c>
    </row>
    <row r="7065" spans="1:14" ht="22.5" x14ac:dyDescent="0.2">
      <c r="A7065">
        <v>72933</v>
      </c>
      <c r="B7065" t="s">
        <v>29757</v>
      </c>
      <c r="C7065" s="15" t="s">
        <v>29758</v>
      </c>
      <c r="D7065" s="15" t="s">
        <v>29759</v>
      </c>
      <c r="E7065">
        <v>2902</v>
      </c>
      <c r="F7065">
        <v>3768</v>
      </c>
      <c r="K7065" s="16">
        <f t="shared" si="330"/>
        <v>3250.24</v>
      </c>
      <c r="L7065" s="16">
        <f t="shared" si="331"/>
        <v>3421.3052631578948</v>
      </c>
      <c r="M7065" s="16">
        <f t="shared" si="332"/>
        <v>3887.8468899521536</v>
      </c>
      <c r="N7065" t="e">
        <f>INDEX(XML!$A$2:$R$782,MATCH(C7065,XML!$D$2:$D$737,0),2)</f>
        <v>#N/A</v>
      </c>
    </row>
    <row r="7066" spans="1:14" ht="22.5" customHeight="1" x14ac:dyDescent="0.2">
      <c r="A7066">
        <v>72934</v>
      </c>
      <c r="B7066" t="s">
        <v>29807</v>
      </c>
      <c r="C7066" s="15" t="s">
        <v>29808</v>
      </c>
      <c r="D7066" s="15" t="s">
        <v>29809</v>
      </c>
      <c r="E7066">
        <v>3580</v>
      </c>
      <c r="F7066">
        <v>4648</v>
      </c>
      <c r="K7066" s="16">
        <f t="shared" si="330"/>
        <v>4009.6</v>
      </c>
      <c r="L7066" s="16">
        <f t="shared" si="331"/>
        <v>4220.6315789473683</v>
      </c>
      <c r="M7066" s="16">
        <f t="shared" si="332"/>
        <v>4796.1722488038276</v>
      </c>
      <c r="N7066" t="e">
        <f>INDEX(XML!$A$2:$R$782,MATCH(C7066,XML!$D$2:$D$737,0),2)</f>
        <v>#N/A</v>
      </c>
    </row>
    <row r="7067" spans="1:14" ht="33.75" customHeight="1" x14ac:dyDescent="0.2">
      <c r="A7067">
        <v>11245</v>
      </c>
      <c r="C7067" s="15" t="s">
        <v>9932</v>
      </c>
      <c r="D7067" s="15" t="s">
        <v>9933</v>
      </c>
      <c r="E7067">
        <v>1455</v>
      </c>
      <c r="F7067">
        <v>1763</v>
      </c>
      <c r="H7067">
        <v>9</v>
      </c>
      <c r="K7067" s="16">
        <f t="shared" si="330"/>
        <v>1629.6</v>
      </c>
      <c r="L7067" s="16">
        <f t="shared" si="331"/>
        <v>1715.3684210526317</v>
      </c>
      <c r="M7067" s="16">
        <f t="shared" si="332"/>
        <v>1949.2822966507179</v>
      </c>
      <c r="N7067" t="e">
        <f>INDEX(XML!$A$2:$R$782,MATCH(C7067,XML!$D$2:$D$737,0),2)</f>
        <v>#N/A</v>
      </c>
    </row>
    <row r="7068" spans="1:14" ht="22.5" x14ac:dyDescent="0.2">
      <c r="A7068">
        <v>72935</v>
      </c>
      <c r="B7068" t="s">
        <v>29810</v>
      </c>
      <c r="C7068" s="15" t="s">
        <v>29811</v>
      </c>
      <c r="D7068" s="15" t="s">
        <v>29812</v>
      </c>
      <c r="E7068">
        <v>4284</v>
      </c>
      <c r="F7068">
        <v>5563</v>
      </c>
      <c r="K7068" s="16">
        <f t="shared" si="330"/>
        <v>4798.08</v>
      </c>
      <c r="L7068" s="16">
        <f t="shared" si="331"/>
        <v>5050.6105263157897</v>
      </c>
      <c r="M7068" s="16">
        <f t="shared" si="332"/>
        <v>5739.3301435406702</v>
      </c>
      <c r="N7068" t="e">
        <f>INDEX(XML!$A$2:$R$782,MATCH(C7068,XML!$D$2:$D$737,0),2)</f>
        <v>#N/A</v>
      </c>
    </row>
    <row r="7069" spans="1:14" ht="22.5" x14ac:dyDescent="0.2">
      <c r="A7069">
        <v>72936</v>
      </c>
      <c r="B7069" t="s">
        <v>29813</v>
      </c>
      <c r="C7069" s="15" t="s">
        <v>29814</v>
      </c>
      <c r="D7069" s="15" t="s">
        <v>29815</v>
      </c>
      <c r="E7069">
        <v>6346</v>
      </c>
      <c r="F7069">
        <v>8242</v>
      </c>
      <c r="K7069" s="16">
        <f t="shared" si="330"/>
        <v>7107.52</v>
      </c>
      <c r="L7069" s="16">
        <f t="shared" si="331"/>
        <v>7481.6</v>
      </c>
      <c r="M7069" s="16">
        <f t="shared" si="332"/>
        <v>8501.818181818182</v>
      </c>
      <c r="N7069" t="e">
        <f>INDEX(XML!$A$2:$R$782,MATCH(C7069,XML!$D$2:$D$737,0),2)</f>
        <v>#N/A</v>
      </c>
    </row>
    <row r="7070" spans="1:14" ht="22.5" customHeight="1" x14ac:dyDescent="0.2">
      <c r="A7070">
        <v>72937</v>
      </c>
      <c r="B7070" t="s">
        <v>29816</v>
      </c>
      <c r="C7070" s="15" t="s">
        <v>29817</v>
      </c>
      <c r="D7070" s="15" t="s">
        <v>29818</v>
      </c>
      <c r="E7070">
        <v>7939</v>
      </c>
      <c r="F7070">
        <v>10310</v>
      </c>
      <c r="K7070" s="16">
        <f t="shared" si="330"/>
        <v>8891.68</v>
      </c>
      <c r="L7070" s="16">
        <f t="shared" si="331"/>
        <v>9359.6631578947363</v>
      </c>
      <c r="M7070" s="16">
        <f t="shared" si="332"/>
        <v>10635.980861244017</v>
      </c>
      <c r="N7070" t="e">
        <f>INDEX(XML!$A$2:$R$782,MATCH(C7070,XML!$D$2:$D$737,0),2)</f>
        <v>#N/A</v>
      </c>
    </row>
    <row r="7071" spans="1:14" ht="22.5" customHeight="1" x14ac:dyDescent="0.2">
      <c r="A7071">
        <v>72938</v>
      </c>
      <c r="B7071">
        <v>35020</v>
      </c>
      <c r="C7071" s="15" t="s">
        <v>29819</v>
      </c>
      <c r="D7071" s="15" t="s">
        <v>29820</v>
      </c>
      <c r="E7071">
        <v>2158</v>
      </c>
      <c r="F7071">
        <v>2802</v>
      </c>
      <c r="K7071" s="16">
        <f t="shared" si="330"/>
        <v>2416.96</v>
      </c>
      <c r="L7071" s="16">
        <f t="shared" si="331"/>
        <v>2544.1684210526314</v>
      </c>
      <c r="M7071" s="16">
        <f t="shared" si="332"/>
        <v>2891.1004784688994</v>
      </c>
      <c r="N7071" t="e">
        <f>INDEX(XML!$A$2:$R$782,MATCH(C7071,XML!$D$2:$D$737,0),2)</f>
        <v>#N/A</v>
      </c>
    </row>
    <row r="7072" spans="1:14" ht="22.5" customHeight="1" x14ac:dyDescent="0.2">
      <c r="A7072">
        <v>72939</v>
      </c>
      <c r="B7072">
        <v>35022</v>
      </c>
      <c r="C7072" s="15" t="s">
        <v>29760</v>
      </c>
      <c r="D7072" s="15" t="s">
        <v>29761</v>
      </c>
      <c r="E7072">
        <v>2739</v>
      </c>
      <c r="F7072">
        <v>3557</v>
      </c>
      <c r="K7072" s="16">
        <f t="shared" si="330"/>
        <v>3067.68</v>
      </c>
      <c r="L7072" s="16">
        <f t="shared" si="331"/>
        <v>3229.136842105263</v>
      </c>
      <c r="M7072" s="16">
        <f t="shared" si="332"/>
        <v>3669.4736842105262</v>
      </c>
      <c r="N7072" t="e">
        <f>INDEX(XML!$A$2:$R$782,MATCH(C7072,XML!$D$2:$D$737,0),2)</f>
        <v>#N/A</v>
      </c>
    </row>
    <row r="7073" spans="1:14" ht="22.5" x14ac:dyDescent="0.2">
      <c r="A7073">
        <v>72940</v>
      </c>
      <c r="B7073">
        <v>35023</v>
      </c>
      <c r="C7073" s="15" t="s">
        <v>29762</v>
      </c>
      <c r="D7073" s="15" t="s">
        <v>29763</v>
      </c>
      <c r="E7073">
        <v>3225</v>
      </c>
      <c r="F7073">
        <v>4187</v>
      </c>
      <c r="K7073" s="16">
        <f t="shared" si="330"/>
        <v>3612</v>
      </c>
      <c r="L7073" s="16">
        <f t="shared" si="331"/>
        <v>3802.1052631578946</v>
      </c>
      <c r="M7073" s="16">
        <f t="shared" si="332"/>
        <v>4320.5741626794252</v>
      </c>
      <c r="N7073" t="e">
        <f>INDEX(XML!$A$2:$R$782,MATCH(C7073,XML!$D$2:$D$737,0),2)</f>
        <v>#N/A</v>
      </c>
    </row>
    <row r="7074" spans="1:14" ht="22.5" x14ac:dyDescent="0.2">
      <c r="A7074">
        <v>72941</v>
      </c>
      <c r="B7074">
        <v>35024</v>
      </c>
      <c r="C7074" s="15" t="s">
        <v>29764</v>
      </c>
      <c r="D7074" s="15" t="s">
        <v>29765</v>
      </c>
      <c r="E7074">
        <v>4339</v>
      </c>
      <c r="F7074">
        <v>5634</v>
      </c>
      <c r="K7074" s="16">
        <f t="shared" si="330"/>
        <v>4859.68</v>
      </c>
      <c r="L7074" s="16">
        <f t="shared" si="331"/>
        <v>5115.4526315789471</v>
      </c>
      <c r="M7074" s="16">
        <f t="shared" si="332"/>
        <v>5813.0143540669851</v>
      </c>
      <c r="N7074" t="e">
        <f>INDEX(XML!$A$2:$R$782,MATCH(C7074,XML!$D$2:$D$737,0),2)</f>
        <v>#N/A</v>
      </c>
    </row>
    <row r="7075" spans="1:14" ht="33.75" customHeight="1" x14ac:dyDescent="0.2">
      <c r="A7075">
        <v>72942</v>
      </c>
      <c r="B7075" t="s">
        <v>29766</v>
      </c>
      <c r="C7075" s="15" t="s">
        <v>29767</v>
      </c>
      <c r="D7075" s="15" t="s">
        <v>29768</v>
      </c>
      <c r="E7075">
        <v>1942</v>
      </c>
      <c r="F7075">
        <v>2522</v>
      </c>
      <c r="K7075" s="16">
        <f t="shared" si="330"/>
        <v>2175.04</v>
      </c>
      <c r="L7075" s="16">
        <f t="shared" si="331"/>
        <v>2289.5157894736844</v>
      </c>
      <c r="M7075" s="16">
        <f t="shared" si="332"/>
        <v>2601.7224880382778</v>
      </c>
      <c r="N7075" t="e">
        <f>INDEX(XML!$A$2:$R$782,MATCH(C7075,XML!$D$2:$D$737,0),2)</f>
        <v>#N/A</v>
      </c>
    </row>
    <row r="7076" spans="1:14" ht="22.5" customHeight="1" x14ac:dyDescent="0.2">
      <c r="A7076">
        <v>72943</v>
      </c>
      <c r="B7076">
        <v>35025</v>
      </c>
      <c r="C7076" s="15" t="s">
        <v>29769</v>
      </c>
      <c r="D7076" s="15" t="s">
        <v>29770</v>
      </c>
      <c r="E7076">
        <v>5192</v>
      </c>
      <c r="F7076">
        <v>6743</v>
      </c>
      <c r="K7076" s="16">
        <f t="shared" si="330"/>
        <v>5815.04</v>
      </c>
      <c r="L7076" s="16">
        <f t="shared" si="331"/>
        <v>6121.0947368421057</v>
      </c>
      <c r="M7076" s="16">
        <f t="shared" si="332"/>
        <v>6955.7894736842109</v>
      </c>
      <c r="N7076" t="e">
        <f>INDEX(XML!$A$2:$R$782,MATCH(C7076,XML!$D$2:$D$737,0),2)</f>
        <v>#N/A</v>
      </c>
    </row>
    <row r="7077" spans="1:14" ht="22.5" customHeight="1" x14ac:dyDescent="0.2">
      <c r="A7077">
        <v>72944</v>
      </c>
      <c r="B7077">
        <v>35026</v>
      </c>
      <c r="C7077" s="15" t="s">
        <v>29771</v>
      </c>
      <c r="D7077" s="15" t="s">
        <v>29772</v>
      </c>
      <c r="E7077">
        <v>7693</v>
      </c>
      <c r="F7077">
        <v>9990</v>
      </c>
      <c r="K7077" s="16">
        <f t="shared" si="330"/>
        <v>8616.16</v>
      </c>
      <c r="L7077" s="16">
        <f t="shared" si="331"/>
        <v>9069.6421052631576</v>
      </c>
      <c r="M7077" s="16">
        <f t="shared" si="332"/>
        <v>10306.411483253587</v>
      </c>
      <c r="N7077" t="e">
        <f>INDEX(XML!$A$2:$R$782,MATCH(C7077,XML!$D$2:$D$737,0),2)</f>
        <v>#N/A</v>
      </c>
    </row>
    <row r="7078" spans="1:14" ht="22.5" customHeight="1" x14ac:dyDescent="0.2">
      <c r="A7078">
        <v>72945</v>
      </c>
      <c r="B7078">
        <v>35027</v>
      </c>
      <c r="C7078" s="15" t="s">
        <v>29773</v>
      </c>
      <c r="D7078" s="15" t="s">
        <v>29774</v>
      </c>
      <c r="E7078">
        <v>9623</v>
      </c>
      <c r="F7078">
        <v>12497</v>
      </c>
      <c r="K7078" s="16">
        <f t="shared" si="330"/>
        <v>10777.76</v>
      </c>
      <c r="L7078" s="16">
        <f t="shared" si="331"/>
        <v>11345.010526315789</v>
      </c>
      <c r="M7078" s="16">
        <f t="shared" si="332"/>
        <v>12892.057416267942</v>
      </c>
      <c r="N7078" t="e">
        <f>INDEX(XML!$A$2:$R$782,MATCH(C7078,XML!$D$2:$D$737,0),2)</f>
        <v>#N/A</v>
      </c>
    </row>
    <row r="7079" spans="1:14" ht="22.5" customHeight="1" x14ac:dyDescent="0.2">
      <c r="A7079">
        <v>72946</v>
      </c>
      <c r="B7079">
        <v>35028</v>
      </c>
      <c r="C7079" s="15" t="s">
        <v>29775</v>
      </c>
      <c r="D7079" s="15" t="s">
        <v>29776</v>
      </c>
      <c r="E7079">
        <v>14430</v>
      </c>
      <c r="F7079">
        <v>18739</v>
      </c>
      <c r="K7079" s="16">
        <f t="shared" si="330"/>
        <v>16161.6</v>
      </c>
      <c r="L7079" s="16">
        <f t="shared" si="331"/>
        <v>17012.21052631579</v>
      </c>
      <c r="M7079" s="16">
        <f t="shared" si="332"/>
        <v>19332.057416267944</v>
      </c>
      <c r="N7079" t="e">
        <f>INDEX(XML!$A$2:$R$782,MATCH(C7079,XML!$D$2:$D$737,0),2)</f>
        <v>#N/A</v>
      </c>
    </row>
    <row r="7080" spans="1:14" ht="22.5" x14ac:dyDescent="0.2">
      <c r="A7080">
        <v>72947</v>
      </c>
      <c r="B7080">
        <v>35061</v>
      </c>
      <c r="C7080" s="15" t="s">
        <v>29777</v>
      </c>
      <c r="D7080" s="15" t="s">
        <v>29778</v>
      </c>
      <c r="E7080">
        <v>4000</v>
      </c>
      <c r="F7080">
        <v>5194</v>
      </c>
      <c r="K7080" s="16">
        <f t="shared" si="330"/>
        <v>4480</v>
      </c>
      <c r="L7080" s="16">
        <f t="shared" si="331"/>
        <v>4715.7894736842109</v>
      </c>
      <c r="M7080" s="16">
        <f t="shared" si="332"/>
        <v>5358.8516746411487</v>
      </c>
      <c r="N7080" t="e">
        <f>INDEX(XML!$A$2:$R$782,MATCH(C7080,XML!$D$2:$D$737,0),2)</f>
        <v>#N/A</v>
      </c>
    </row>
    <row r="7081" spans="1:14" ht="22.5" customHeight="1" x14ac:dyDescent="0.2">
      <c r="A7081">
        <v>72948</v>
      </c>
      <c r="B7081">
        <v>35062</v>
      </c>
      <c r="C7081" s="15" t="s">
        <v>29779</v>
      </c>
      <c r="D7081" s="15" t="s">
        <v>29780</v>
      </c>
      <c r="E7081">
        <v>4481</v>
      </c>
      <c r="F7081">
        <v>5819</v>
      </c>
      <c r="K7081" s="16">
        <f t="shared" si="330"/>
        <v>5018.72</v>
      </c>
      <c r="L7081" s="16">
        <f t="shared" si="331"/>
        <v>5282.863157894737</v>
      </c>
      <c r="M7081" s="16">
        <f t="shared" si="332"/>
        <v>6003.2535885167463</v>
      </c>
      <c r="N7081" t="e">
        <f>INDEX(XML!$A$2:$R$782,MATCH(C7081,XML!$D$2:$D$737,0),2)</f>
        <v>#N/A</v>
      </c>
    </row>
    <row r="7082" spans="1:14" ht="22.5" x14ac:dyDescent="0.2">
      <c r="A7082">
        <v>72949</v>
      </c>
      <c r="B7082">
        <v>35063</v>
      </c>
      <c r="C7082" s="15" t="s">
        <v>29781</v>
      </c>
      <c r="D7082" s="15" t="s">
        <v>29782</v>
      </c>
      <c r="E7082">
        <v>5444</v>
      </c>
      <c r="F7082">
        <v>7070</v>
      </c>
      <c r="K7082" s="16">
        <f t="shared" si="330"/>
        <v>6097.28</v>
      </c>
      <c r="L7082" s="16">
        <f t="shared" si="331"/>
        <v>6418.1894736842105</v>
      </c>
      <c r="M7082" s="16">
        <f t="shared" si="332"/>
        <v>7293.3971291866028</v>
      </c>
      <c r="N7082" t="e">
        <f>INDEX(XML!$A$2:$R$782,MATCH(C7082,XML!$D$2:$D$737,0),2)</f>
        <v>#N/A</v>
      </c>
    </row>
    <row r="7083" spans="1:14" ht="22.5" x14ac:dyDescent="0.2">
      <c r="A7083">
        <v>72950</v>
      </c>
      <c r="B7083">
        <v>35064</v>
      </c>
      <c r="C7083" s="15" t="s">
        <v>29783</v>
      </c>
      <c r="D7083" s="15" t="s">
        <v>29784</v>
      </c>
      <c r="E7083">
        <v>6184</v>
      </c>
      <c r="F7083">
        <v>8030</v>
      </c>
      <c r="K7083" s="16">
        <f t="shared" si="330"/>
        <v>6926.08</v>
      </c>
      <c r="L7083" s="16">
        <f t="shared" si="331"/>
        <v>7290.6105263157897</v>
      </c>
      <c r="M7083" s="16">
        <f t="shared" si="332"/>
        <v>8284.7846889952161</v>
      </c>
      <c r="N7083" t="e">
        <f>INDEX(XML!$A$2:$R$782,MATCH(C7083,XML!$D$2:$D$737,0),2)</f>
        <v>#N/A</v>
      </c>
    </row>
    <row r="7084" spans="1:14" ht="33.75" customHeight="1" x14ac:dyDescent="0.2">
      <c r="A7084">
        <v>72951</v>
      </c>
      <c r="B7084">
        <v>35065</v>
      </c>
      <c r="C7084" s="15" t="s">
        <v>29785</v>
      </c>
      <c r="D7084" s="15" t="s">
        <v>29786</v>
      </c>
      <c r="E7084">
        <v>7573</v>
      </c>
      <c r="F7084">
        <v>9833</v>
      </c>
      <c r="K7084" s="16">
        <f t="shared" si="330"/>
        <v>8481.76</v>
      </c>
      <c r="L7084" s="16">
        <f t="shared" si="331"/>
        <v>8928.1684210526309</v>
      </c>
      <c r="M7084" s="16">
        <f t="shared" si="332"/>
        <v>10145.645933014353</v>
      </c>
      <c r="N7084" t="e">
        <f>INDEX(XML!$A$2:$R$782,MATCH(C7084,XML!$D$2:$D$737,0),2)</f>
        <v>#N/A</v>
      </c>
    </row>
    <row r="7085" spans="1:14" ht="22.5" customHeight="1" x14ac:dyDescent="0.2">
      <c r="A7085">
        <v>72952</v>
      </c>
      <c r="B7085">
        <v>35066</v>
      </c>
      <c r="C7085" s="15" t="s">
        <v>29787</v>
      </c>
      <c r="D7085" s="15" t="s">
        <v>29788</v>
      </c>
      <c r="E7085">
        <v>10194</v>
      </c>
      <c r="F7085">
        <v>13238</v>
      </c>
      <c r="K7085" s="16">
        <f t="shared" si="330"/>
        <v>11417.28</v>
      </c>
      <c r="L7085" s="16">
        <f t="shared" si="331"/>
        <v>12018.189473684211</v>
      </c>
      <c r="M7085" s="16">
        <f t="shared" si="332"/>
        <v>13657.033492822968</v>
      </c>
      <c r="N7085" t="e">
        <f>INDEX(XML!$A$2:$R$782,MATCH(C7085,XML!$D$2:$D$737,0),2)</f>
        <v>#N/A</v>
      </c>
    </row>
    <row r="7086" spans="1:14" ht="22.5" x14ac:dyDescent="0.2">
      <c r="A7086">
        <v>72953</v>
      </c>
      <c r="B7086">
        <v>35067</v>
      </c>
      <c r="C7086" s="15" t="s">
        <v>29789</v>
      </c>
      <c r="D7086" s="15" t="s">
        <v>29790</v>
      </c>
      <c r="E7086">
        <v>13442</v>
      </c>
      <c r="F7086">
        <v>17457</v>
      </c>
      <c r="K7086" s="16">
        <f t="shared" si="330"/>
        <v>15055.04</v>
      </c>
      <c r="L7086" s="16">
        <f t="shared" si="331"/>
        <v>15847.410526315789</v>
      </c>
      <c r="M7086" s="16">
        <f t="shared" si="332"/>
        <v>18008.421052631576</v>
      </c>
      <c r="N7086" t="e">
        <f>INDEX(XML!$A$2:$R$782,MATCH(C7086,XML!$D$2:$D$737,0),2)</f>
        <v>#N/A</v>
      </c>
    </row>
    <row r="7087" spans="1:14" ht="22.5" customHeight="1" x14ac:dyDescent="0.2">
      <c r="A7087">
        <v>72954</v>
      </c>
      <c r="B7087">
        <v>35068</v>
      </c>
      <c r="C7087" s="15" t="s">
        <v>29791</v>
      </c>
      <c r="D7087" s="15" t="s">
        <v>29792</v>
      </c>
      <c r="E7087">
        <v>17148</v>
      </c>
      <c r="F7087">
        <v>22270</v>
      </c>
      <c r="K7087" s="16">
        <f t="shared" si="330"/>
        <v>19205.759999999998</v>
      </c>
      <c r="L7087" s="16">
        <f t="shared" si="331"/>
        <v>20216.589473684209</v>
      </c>
      <c r="M7087" s="16">
        <f t="shared" si="332"/>
        <v>22973.3971291866</v>
      </c>
      <c r="N7087" t="e">
        <f>INDEX(XML!$A$2:$R$782,MATCH(C7087,XML!$D$2:$D$737,0),2)</f>
        <v>#N/A</v>
      </c>
    </row>
    <row r="7088" spans="1:14" ht="22.5" x14ac:dyDescent="0.2">
      <c r="A7088">
        <v>72955</v>
      </c>
      <c r="B7088">
        <v>35101</v>
      </c>
      <c r="C7088" s="15" t="s">
        <v>29793</v>
      </c>
      <c r="D7088" s="15" t="s">
        <v>29794</v>
      </c>
      <c r="E7088">
        <v>5142</v>
      </c>
      <c r="F7088">
        <v>6677</v>
      </c>
      <c r="K7088" s="16">
        <f t="shared" si="330"/>
        <v>5759.04</v>
      </c>
      <c r="L7088" s="16">
        <f t="shared" si="331"/>
        <v>6062.1473684210523</v>
      </c>
      <c r="M7088" s="16">
        <f t="shared" si="332"/>
        <v>6888.803827751196</v>
      </c>
      <c r="N7088" t="e">
        <f>INDEX(XML!$A$2:$R$782,MATCH(C7088,XML!$D$2:$D$737,0),2)</f>
        <v>#N/A</v>
      </c>
    </row>
    <row r="7089" spans="1:14" ht="22.5" x14ac:dyDescent="0.2">
      <c r="A7089">
        <v>72956</v>
      </c>
      <c r="B7089">
        <v>35102</v>
      </c>
      <c r="C7089" s="15" t="s">
        <v>29795</v>
      </c>
      <c r="D7089" s="15" t="s">
        <v>29796</v>
      </c>
      <c r="E7089">
        <v>6739</v>
      </c>
      <c r="F7089">
        <v>8751</v>
      </c>
      <c r="K7089" s="16">
        <f t="shared" si="330"/>
        <v>7547.68</v>
      </c>
      <c r="L7089" s="16">
        <f t="shared" si="331"/>
        <v>7944.9263157894738</v>
      </c>
      <c r="M7089" s="16">
        <f t="shared" si="332"/>
        <v>9028.3253588516745</v>
      </c>
      <c r="N7089" t="e">
        <f>INDEX(XML!$A$2:$R$782,MATCH(C7089,XML!$D$2:$D$737,0),2)</f>
        <v>#N/A</v>
      </c>
    </row>
    <row r="7090" spans="1:14" ht="33.75" customHeight="1" x14ac:dyDescent="0.2">
      <c r="A7090">
        <v>72957</v>
      </c>
      <c r="B7090">
        <v>35103</v>
      </c>
      <c r="C7090" s="15" t="s">
        <v>29797</v>
      </c>
      <c r="D7090" s="15" t="s">
        <v>29798</v>
      </c>
      <c r="E7090">
        <v>7680</v>
      </c>
      <c r="F7090">
        <v>9972</v>
      </c>
      <c r="K7090" s="16">
        <f t="shared" si="330"/>
        <v>8601.6</v>
      </c>
      <c r="L7090" s="16">
        <f t="shared" si="331"/>
        <v>9054.3157894736851</v>
      </c>
      <c r="M7090" s="16">
        <f t="shared" si="332"/>
        <v>10288.995215311006</v>
      </c>
      <c r="N7090" t="e">
        <f>INDEX(XML!$A$2:$R$782,MATCH(C7090,XML!$D$2:$D$737,0),2)</f>
        <v>#N/A</v>
      </c>
    </row>
    <row r="7091" spans="1:14" ht="33.75" customHeight="1" x14ac:dyDescent="0.2">
      <c r="A7091">
        <v>72958</v>
      </c>
      <c r="B7091">
        <v>35104</v>
      </c>
      <c r="C7091" s="15" t="s">
        <v>29799</v>
      </c>
      <c r="D7091" s="15" t="s">
        <v>29800</v>
      </c>
      <c r="E7091">
        <v>11599</v>
      </c>
      <c r="F7091">
        <v>15062</v>
      </c>
      <c r="K7091" s="16">
        <f t="shared" si="330"/>
        <v>12990.88</v>
      </c>
      <c r="L7091" s="16">
        <f t="shared" si="331"/>
        <v>13674.61052631579</v>
      </c>
      <c r="M7091" s="16">
        <f t="shared" si="332"/>
        <v>15539.330143540668</v>
      </c>
      <c r="N7091" t="e">
        <f>INDEX(XML!$A$2:$R$782,MATCH(C7091,XML!$D$2:$D$737,0),2)</f>
        <v>#N/A</v>
      </c>
    </row>
    <row r="7092" spans="1:14" ht="22.5" x14ac:dyDescent="0.2">
      <c r="A7092">
        <v>72959</v>
      </c>
      <c r="B7092">
        <v>35105</v>
      </c>
      <c r="C7092" s="15" t="s">
        <v>29801</v>
      </c>
      <c r="D7092" s="15" t="s">
        <v>29802</v>
      </c>
      <c r="E7092">
        <v>15176</v>
      </c>
      <c r="F7092">
        <v>19708</v>
      </c>
      <c r="K7092" s="16">
        <f t="shared" si="330"/>
        <v>16997.12</v>
      </c>
      <c r="L7092" s="16">
        <f t="shared" si="331"/>
        <v>17891.705263157895</v>
      </c>
      <c r="M7092" s="16">
        <f t="shared" si="332"/>
        <v>20331.483253588518</v>
      </c>
      <c r="N7092" t="e">
        <f>INDEX(XML!$A$2:$R$782,MATCH(C7092,XML!$D$2:$D$737,0),2)</f>
        <v>#N/A</v>
      </c>
    </row>
    <row r="7093" spans="1:14" ht="22.5" x14ac:dyDescent="0.2">
      <c r="A7093">
        <v>72960</v>
      </c>
      <c r="B7093">
        <v>35106</v>
      </c>
      <c r="C7093" s="15" t="s">
        <v>29803</v>
      </c>
      <c r="D7093" s="15" t="s">
        <v>29804</v>
      </c>
      <c r="E7093">
        <v>15754</v>
      </c>
      <c r="F7093">
        <v>20459</v>
      </c>
      <c r="K7093" s="16">
        <f t="shared" si="330"/>
        <v>17644.48</v>
      </c>
      <c r="L7093" s="16">
        <f t="shared" si="331"/>
        <v>18573.136842105265</v>
      </c>
      <c r="M7093" s="16">
        <f t="shared" si="332"/>
        <v>21105.837320574166</v>
      </c>
      <c r="N7093" t="e">
        <f>INDEX(XML!$A$2:$R$782,MATCH(C7093,XML!$D$2:$D$737,0),2)</f>
        <v>#N/A</v>
      </c>
    </row>
    <row r="7094" spans="1:14" ht="22.5" x14ac:dyDescent="0.2">
      <c r="A7094">
        <v>72961</v>
      </c>
      <c r="B7094">
        <v>35107</v>
      </c>
      <c r="C7094" s="15" t="s">
        <v>29805</v>
      </c>
      <c r="D7094" s="15" t="s">
        <v>29806</v>
      </c>
      <c r="E7094">
        <v>17525</v>
      </c>
      <c r="F7094">
        <v>22759</v>
      </c>
      <c r="K7094" s="16">
        <f t="shared" si="330"/>
        <v>19628</v>
      </c>
      <c r="L7094" s="16">
        <f t="shared" si="331"/>
        <v>20661.052631578947</v>
      </c>
      <c r="M7094" s="16">
        <f t="shared" si="332"/>
        <v>23478.468899521529</v>
      </c>
      <c r="N7094" t="e">
        <f>INDEX(XML!$A$2:$R$782,MATCH(C7094,XML!$D$2:$D$737,0),2)</f>
        <v>#N/A</v>
      </c>
    </row>
    <row r="7095" spans="1:14" ht="15.75" x14ac:dyDescent="0.25">
      <c r="A7095" s="184" t="s">
        <v>9934</v>
      </c>
      <c r="B7095" s="184"/>
      <c r="C7095" s="185"/>
      <c r="D7095" s="185"/>
      <c r="E7095" s="184"/>
      <c r="F7095" s="184"/>
      <c r="G7095" s="184"/>
      <c r="H7095" s="184"/>
      <c r="I7095" s="184"/>
      <c r="J7095" s="184"/>
      <c r="K7095" s="16">
        <f t="shared" si="330"/>
        <v>0</v>
      </c>
      <c r="L7095" s="16">
        <f t="shared" si="331"/>
        <v>0</v>
      </c>
      <c r="M7095" s="16">
        <f t="shared" si="332"/>
        <v>0</v>
      </c>
      <c r="N7095" t="e">
        <f>INDEX(XML!$A$2:$R$782,MATCH(C7095,XML!$D$2:$D$737,0),2)</f>
        <v>#N/A</v>
      </c>
    </row>
    <row r="7096" spans="1:14" ht="33.75" x14ac:dyDescent="0.2">
      <c r="A7096">
        <v>65005</v>
      </c>
      <c r="B7096">
        <v>35260</v>
      </c>
      <c r="C7096" s="15" t="s">
        <v>22790</v>
      </c>
      <c r="D7096" s="15" t="s">
        <v>22791</v>
      </c>
      <c r="E7096">
        <v>2158</v>
      </c>
      <c r="F7096">
        <v>2802</v>
      </c>
      <c r="H7096" t="s">
        <v>746</v>
      </c>
      <c r="K7096" s="16">
        <f t="shared" si="330"/>
        <v>2416.96</v>
      </c>
      <c r="L7096" s="16">
        <f t="shared" si="331"/>
        <v>2544.1684210526314</v>
      </c>
      <c r="M7096" s="16">
        <f t="shared" si="332"/>
        <v>2891.1004784688994</v>
      </c>
      <c r="N7096" t="e">
        <f>INDEX(XML!$A$2:$R$782,MATCH(C7096,XML!$D$2:$D$737,0),2)</f>
        <v>#N/A</v>
      </c>
    </row>
    <row r="7097" spans="1:14" ht="33.75" x14ac:dyDescent="0.2">
      <c r="A7097">
        <v>65006</v>
      </c>
      <c r="B7097">
        <v>35262</v>
      </c>
      <c r="C7097" s="15" t="s">
        <v>22792</v>
      </c>
      <c r="D7097" s="15" t="s">
        <v>22793</v>
      </c>
      <c r="E7097">
        <v>2739</v>
      </c>
      <c r="F7097">
        <v>3557</v>
      </c>
      <c r="K7097" s="16">
        <f t="shared" si="330"/>
        <v>3067.68</v>
      </c>
      <c r="L7097" s="16">
        <f t="shared" si="331"/>
        <v>3229.136842105263</v>
      </c>
      <c r="M7097" s="16">
        <f t="shared" si="332"/>
        <v>3669.4736842105262</v>
      </c>
      <c r="N7097" t="e">
        <f>INDEX(XML!$A$2:$R$782,MATCH(C7097,XML!$D$2:$D$737,0),2)</f>
        <v>#N/A</v>
      </c>
    </row>
    <row r="7098" spans="1:14" ht="33.75" x14ac:dyDescent="0.2">
      <c r="A7098">
        <v>71182</v>
      </c>
      <c r="B7098">
        <v>35263</v>
      </c>
      <c r="C7098" s="15" t="s">
        <v>27258</v>
      </c>
      <c r="D7098" s="15" t="s">
        <v>27259</v>
      </c>
      <c r="E7098">
        <v>3225</v>
      </c>
      <c r="F7098">
        <v>4187</v>
      </c>
      <c r="K7098" s="16">
        <f t="shared" si="330"/>
        <v>3612</v>
      </c>
      <c r="L7098" s="16">
        <f t="shared" si="331"/>
        <v>3802.1052631578946</v>
      </c>
      <c r="M7098" s="16">
        <f t="shared" si="332"/>
        <v>4320.5741626794252</v>
      </c>
      <c r="N7098" t="e">
        <f>INDEX(XML!$A$2:$R$782,MATCH(C7098,XML!$D$2:$D$737,0),2)</f>
        <v>#N/A</v>
      </c>
    </row>
    <row r="7099" spans="1:14" ht="33.75" x14ac:dyDescent="0.2">
      <c r="A7099">
        <v>65007</v>
      </c>
      <c r="B7099">
        <v>35264</v>
      </c>
      <c r="C7099" s="15" t="s">
        <v>22794</v>
      </c>
      <c r="D7099" s="15" t="s">
        <v>22795</v>
      </c>
      <c r="E7099">
        <v>4339</v>
      </c>
      <c r="F7099">
        <v>5634</v>
      </c>
      <c r="H7099" t="s">
        <v>746</v>
      </c>
      <c r="K7099" s="16">
        <f t="shared" si="330"/>
        <v>4859.68</v>
      </c>
      <c r="L7099" s="16">
        <f t="shared" si="331"/>
        <v>5115.4526315789471</v>
      </c>
      <c r="M7099" s="16">
        <f t="shared" si="332"/>
        <v>5813.0143540669851</v>
      </c>
      <c r="N7099" t="e">
        <f>INDEX(XML!$A$2:$R$782,MATCH(C7099,XML!$D$2:$D$737,0),2)</f>
        <v>#N/A</v>
      </c>
    </row>
    <row r="7100" spans="1:14" ht="33.75" x14ac:dyDescent="0.2">
      <c r="A7100">
        <v>65008</v>
      </c>
      <c r="B7100">
        <v>35265</v>
      </c>
      <c r="C7100" s="15" t="s">
        <v>22796</v>
      </c>
      <c r="D7100" s="15" t="s">
        <v>22797</v>
      </c>
      <c r="E7100">
        <v>5192</v>
      </c>
      <c r="F7100">
        <v>6743</v>
      </c>
      <c r="K7100" s="16">
        <f t="shared" si="330"/>
        <v>5815.04</v>
      </c>
      <c r="L7100" s="16">
        <f t="shared" si="331"/>
        <v>6121.0947368421057</v>
      </c>
      <c r="M7100" s="16">
        <f t="shared" si="332"/>
        <v>6955.7894736842109</v>
      </c>
      <c r="N7100" t="e">
        <f>INDEX(XML!$A$2:$R$782,MATCH(C7100,XML!$D$2:$D$737,0),2)</f>
        <v>#N/A</v>
      </c>
    </row>
    <row r="7101" spans="1:14" ht="33.75" x14ac:dyDescent="0.2">
      <c r="A7101">
        <v>71188</v>
      </c>
      <c r="B7101">
        <v>35266</v>
      </c>
      <c r="C7101" s="15" t="s">
        <v>27260</v>
      </c>
      <c r="D7101" s="15" t="s">
        <v>27261</v>
      </c>
      <c r="E7101">
        <v>7693</v>
      </c>
      <c r="F7101">
        <v>9990</v>
      </c>
      <c r="K7101" s="16">
        <f t="shared" si="330"/>
        <v>8616.16</v>
      </c>
      <c r="L7101" s="16">
        <f t="shared" si="331"/>
        <v>9069.6421052631576</v>
      </c>
      <c r="M7101" s="16">
        <f t="shared" si="332"/>
        <v>10306.411483253587</v>
      </c>
      <c r="N7101" t="e">
        <f>INDEX(XML!$A$2:$R$782,MATCH(C7101,XML!$D$2:$D$737,0),2)</f>
        <v>#N/A</v>
      </c>
    </row>
    <row r="7102" spans="1:14" ht="33.75" x14ac:dyDescent="0.2">
      <c r="A7102">
        <v>71189</v>
      </c>
      <c r="B7102">
        <v>35267</v>
      </c>
      <c r="C7102" s="15" t="s">
        <v>27262</v>
      </c>
      <c r="D7102" s="15" t="s">
        <v>27263</v>
      </c>
      <c r="E7102">
        <v>9623</v>
      </c>
      <c r="F7102">
        <v>12497</v>
      </c>
      <c r="K7102" s="16">
        <f t="shared" si="330"/>
        <v>10777.76</v>
      </c>
      <c r="L7102" s="16">
        <f t="shared" si="331"/>
        <v>11345.010526315789</v>
      </c>
      <c r="M7102" s="16">
        <f t="shared" si="332"/>
        <v>12892.057416267942</v>
      </c>
      <c r="N7102" t="e">
        <f>INDEX(XML!$A$2:$R$782,MATCH(C7102,XML!$D$2:$D$737,0),2)</f>
        <v>#N/A</v>
      </c>
    </row>
    <row r="7103" spans="1:14" ht="33.75" x14ac:dyDescent="0.2">
      <c r="A7103">
        <v>71197</v>
      </c>
      <c r="B7103">
        <v>35268</v>
      </c>
      <c r="C7103" s="15" t="s">
        <v>27264</v>
      </c>
      <c r="D7103" s="15" t="s">
        <v>27265</v>
      </c>
      <c r="E7103">
        <v>14430</v>
      </c>
      <c r="F7103">
        <v>18739</v>
      </c>
      <c r="K7103" s="16">
        <f t="shared" si="330"/>
        <v>16161.6</v>
      </c>
      <c r="L7103" s="16">
        <f t="shared" si="331"/>
        <v>17012.21052631579</v>
      </c>
      <c r="M7103" s="16">
        <f t="shared" si="332"/>
        <v>19332.057416267944</v>
      </c>
      <c r="N7103" t="e">
        <f>INDEX(XML!$A$2:$R$782,MATCH(C7103,XML!$D$2:$D$737,0),2)</f>
        <v>#N/A</v>
      </c>
    </row>
    <row r="7104" spans="1:14" ht="22.5" customHeight="1" x14ac:dyDescent="0.2">
      <c r="A7104">
        <v>71205</v>
      </c>
      <c r="B7104">
        <v>35301</v>
      </c>
      <c r="C7104" s="15" t="s">
        <v>27282</v>
      </c>
      <c r="D7104" s="15" t="s">
        <v>27283</v>
      </c>
      <c r="E7104">
        <v>4000</v>
      </c>
      <c r="F7104">
        <v>5194</v>
      </c>
      <c r="K7104" s="16">
        <f t="shared" si="330"/>
        <v>4480</v>
      </c>
      <c r="L7104" s="16">
        <f t="shared" si="331"/>
        <v>4715.7894736842109</v>
      </c>
      <c r="M7104" s="16">
        <f t="shared" si="332"/>
        <v>5358.8516746411487</v>
      </c>
      <c r="N7104" t="e">
        <f>INDEX(XML!$A$2:$R$782,MATCH(C7104,XML!$D$2:$D$737,0),2)</f>
        <v>#N/A</v>
      </c>
    </row>
    <row r="7105" spans="1:14" ht="33.75" x14ac:dyDescent="0.2">
      <c r="A7105">
        <v>71207</v>
      </c>
      <c r="B7105">
        <v>35302</v>
      </c>
      <c r="C7105" s="15" t="s">
        <v>27284</v>
      </c>
      <c r="D7105" s="15" t="s">
        <v>27285</v>
      </c>
      <c r="E7105">
        <v>4481</v>
      </c>
      <c r="F7105">
        <v>5819</v>
      </c>
      <c r="K7105" s="16">
        <f t="shared" si="330"/>
        <v>5018.72</v>
      </c>
      <c r="L7105" s="16">
        <f t="shared" si="331"/>
        <v>5282.863157894737</v>
      </c>
      <c r="M7105" s="16">
        <f t="shared" si="332"/>
        <v>6003.2535885167463</v>
      </c>
      <c r="N7105" t="e">
        <f>INDEX(XML!$A$2:$R$782,MATCH(C7105,XML!$D$2:$D$737,0),2)</f>
        <v>#N/A</v>
      </c>
    </row>
    <row r="7106" spans="1:14" ht="22.5" customHeight="1" x14ac:dyDescent="0.2">
      <c r="A7106">
        <v>71208</v>
      </c>
      <c r="B7106">
        <v>35303</v>
      </c>
      <c r="C7106" s="15" t="s">
        <v>27286</v>
      </c>
      <c r="D7106" s="15" t="s">
        <v>27287</v>
      </c>
      <c r="E7106">
        <v>5444</v>
      </c>
      <c r="F7106">
        <v>7070</v>
      </c>
      <c r="K7106" s="16">
        <f t="shared" si="330"/>
        <v>6097.28</v>
      </c>
      <c r="L7106" s="16">
        <f t="shared" si="331"/>
        <v>6418.1894736842105</v>
      </c>
      <c r="M7106" s="16">
        <f t="shared" si="332"/>
        <v>7293.3971291866028</v>
      </c>
      <c r="N7106" t="e">
        <f>INDEX(XML!$A$2:$R$782,MATCH(C7106,XML!$D$2:$D$737,0),2)</f>
        <v>#N/A</v>
      </c>
    </row>
    <row r="7107" spans="1:14" ht="33.75" x14ac:dyDescent="0.2">
      <c r="A7107">
        <v>71225</v>
      </c>
      <c r="B7107">
        <v>35304</v>
      </c>
      <c r="C7107" s="15" t="s">
        <v>27288</v>
      </c>
      <c r="D7107" s="15" t="s">
        <v>27289</v>
      </c>
      <c r="E7107">
        <v>6184</v>
      </c>
      <c r="F7107">
        <v>8030</v>
      </c>
      <c r="K7107" s="16">
        <f t="shared" si="330"/>
        <v>6926.08</v>
      </c>
      <c r="L7107" s="16">
        <f t="shared" si="331"/>
        <v>7290.6105263157897</v>
      </c>
      <c r="M7107" s="16">
        <f t="shared" si="332"/>
        <v>8284.7846889952161</v>
      </c>
      <c r="N7107" t="e">
        <f>INDEX(XML!$A$2:$R$782,MATCH(C7107,XML!$D$2:$D$737,0),2)</f>
        <v>#N/A</v>
      </c>
    </row>
    <row r="7108" spans="1:14" ht="33.75" x14ac:dyDescent="0.2">
      <c r="A7108">
        <v>71226</v>
      </c>
      <c r="B7108">
        <v>35305</v>
      </c>
      <c r="C7108" s="15" t="s">
        <v>27290</v>
      </c>
      <c r="D7108" s="15" t="s">
        <v>27291</v>
      </c>
      <c r="E7108">
        <v>7573</v>
      </c>
      <c r="F7108">
        <v>9833</v>
      </c>
      <c r="K7108" s="16">
        <f t="shared" si="330"/>
        <v>8481.76</v>
      </c>
      <c r="L7108" s="16">
        <f t="shared" si="331"/>
        <v>8928.1684210526309</v>
      </c>
      <c r="M7108" s="16">
        <f t="shared" si="332"/>
        <v>10145.645933014353</v>
      </c>
      <c r="N7108" t="e">
        <f>INDEX(XML!$A$2:$R$782,MATCH(C7108,XML!$D$2:$D$737,0),2)</f>
        <v>#N/A</v>
      </c>
    </row>
    <row r="7109" spans="1:14" ht="22.5" customHeight="1" x14ac:dyDescent="0.2">
      <c r="A7109">
        <v>71227</v>
      </c>
      <c r="B7109">
        <v>35306</v>
      </c>
      <c r="C7109" s="15" t="s">
        <v>27292</v>
      </c>
      <c r="D7109" s="15" t="s">
        <v>27293</v>
      </c>
      <c r="E7109">
        <v>10194</v>
      </c>
      <c r="F7109">
        <v>13238</v>
      </c>
      <c r="K7109" s="16">
        <f t="shared" ref="K7109:K7172" si="333">IF(E7109&gt;49999,E7109+E7109*0.07,IF(E7109&lt;=49999,E7109+E7109*0.12))</f>
        <v>11417.28</v>
      </c>
      <c r="L7109" s="16">
        <f t="shared" ref="L7109:L7172" si="334">K7109*100/95</f>
        <v>12018.189473684211</v>
      </c>
      <c r="M7109" s="16">
        <f t="shared" ref="M7109:M7172" si="335">IF(COUNTIF(C7109,"*Dahua*"),F7109-10,L7109*100/88)</f>
        <v>13657.033492822968</v>
      </c>
      <c r="N7109" t="e">
        <f>INDEX(XML!$A$2:$R$782,MATCH(C7109,XML!$D$2:$D$737,0),2)</f>
        <v>#N/A</v>
      </c>
    </row>
    <row r="7110" spans="1:14" ht="33.75" x14ac:dyDescent="0.2">
      <c r="A7110">
        <v>71228</v>
      </c>
      <c r="B7110">
        <v>35307</v>
      </c>
      <c r="C7110" s="15" t="s">
        <v>27294</v>
      </c>
      <c r="D7110" s="15" t="s">
        <v>27295</v>
      </c>
      <c r="E7110">
        <v>13442</v>
      </c>
      <c r="F7110">
        <v>17457</v>
      </c>
      <c r="K7110" s="16">
        <f t="shared" si="333"/>
        <v>15055.04</v>
      </c>
      <c r="L7110" s="16">
        <f t="shared" si="334"/>
        <v>15847.410526315789</v>
      </c>
      <c r="M7110" s="16">
        <f t="shared" si="335"/>
        <v>18008.421052631576</v>
      </c>
      <c r="N7110" t="e">
        <f>INDEX(XML!$A$2:$R$782,MATCH(C7110,XML!$D$2:$D$737,0),2)</f>
        <v>#N/A</v>
      </c>
    </row>
    <row r="7111" spans="1:14" ht="33.75" x14ac:dyDescent="0.2">
      <c r="A7111">
        <v>71229</v>
      </c>
      <c r="B7111">
        <v>35308</v>
      </c>
      <c r="C7111" s="15" t="s">
        <v>27296</v>
      </c>
      <c r="D7111" s="15" t="s">
        <v>27297</v>
      </c>
      <c r="E7111">
        <v>17148</v>
      </c>
      <c r="F7111">
        <v>22270</v>
      </c>
      <c r="K7111" s="16">
        <f t="shared" si="333"/>
        <v>19205.759999999998</v>
      </c>
      <c r="L7111" s="16">
        <f t="shared" si="334"/>
        <v>20216.589473684209</v>
      </c>
      <c r="M7111" s="16">
        <f t="shared" si="335"/>
        <v>22973.3971291866</v>
      </c>
      <c r="N7111" t="e">
        <f>INDEX(XML!$A$2:$R$782,MATCH(C7111,XML!$D$2:$D$737,0),2)</f>
        <v>#N/A</v>
      </c>
    </row>
    <row r="7112" spans="1:14" ht="33.75" x14ac:dyDescent="0.2">
      <c r="A7112">
        <v>71293</v>
      </c>
      <c r="B7112">
        <v>35311</v>
      </c>
      <c r="C7112" s="15" t="s">
        <v>27266</v>
      </c>
      <c r="D7112" s="15" t="s">
        <v>27267</v>
      </c>
      <c r="E7112">
        <v>4000</v>
      </c>
      <c r="F7112">
        <v>5194</v>
      </c>
      <c r="K7112" s="16">
        <f t="shared" si="333"/>
        <v>4480</v>
      </c>
      <c r="L7112" s="16">
        <f t="shared" si="334"/>
        <v>4715.7894736842109</v>
      </c>
      <c r="M7112" s="16">
        <f t="shared" si="335"/>
        <v>5358.8516746411487</v>
      </c>
      <c r="N7112" t="e">
        <f>INDEX(XML!$A$2:$R$782,MATCH(C7112,XML!$D$2:$D$737,0),2)</f>
        <v>#N/A</v>
      </c>
    </row>
    <row r="7113" spans="1:14" ht="33.75" x14ac:dyDescent="0.2">
      <c r="A7113">
        <v>71294</v>
      </c>
      <c r="B7113">
        <v>35312</v>
      </c>
      <c r="C7113" s="15" t="s">
        <v>27268</v>
      </c>
      <c r="D7113" s="15" t="s">
        <v>27269</v>
      </c>
      <c r="E7113">
        <v>4481</v>
      </c>
      <c r="F7113">
        <v>5819</v>
      </c>
      <c r="K7113" s="16">
        <f t="shared" si="333"/>
        <v>5018.72</v>
      </c>
      <c r="L7113" s="16">
        <f t="shared" si="334"/>
        <v>5282.863157894737</v>
      </c>
      <c r="M7113" s="16">
        <f t="shared" si="335"/>
        <v>6003.2535885167463</v>
      </c>
      <c r="N7113" t="e">
        <f>INDEX(XML!$A$2:$R$782,MATCH(C7113,XML!$D$2:$D$737,0),2)</f>
        <v>#N/A</v>
      </c>
    </row>
    <row r="7114" spans="1:14" ht="33.75" customHeight="1" x14ac:dyDescent="0.2">
      <c r="A7114">
        <v>71295</v>
      </c>
      <c r="B7114">
        <v>35313</v>
      </c>
      <c r="C7114" s="15" t="s">
        <v>27270</v>
      </c>
      <c r="D7114" s="15" t="s">
        <v>27271</v>
      </c>
      <c r="E7114">
        <v>5444</v>
      </c>
      <c r="F7114">
        <v>7070</v>
      </c>
      <c r="K7114" s="16">
        <f t="shared" si="333"/>
        <v>6097.28</v>
      </c>
      <c r="L7114" s="16">
        <f t="shared" si="334"/>
        <v>6418.1894736842105</v>
      </c>
      <c r="M7114" s="16">
        <f t="shared" si="335"/>
        <v>7293.3971291866028</v>
      </c>
      <c r="N7114" t="e">
        <f>INDEX(XML!$A$2:$R$782,MATCH(C7114,XML!$D$2:$D$737,0),2)</f>
        <v>#N/A</v>
      </c>
    </row>
    <row r="7115" spans="1:14" ht="33.75" customHeight="1" x14ac:dyDescent="0.2">
      <c r="A7115">
        <v>71296</v>
      </c>
      <c r="B7115">
        <v>35314</v>
      </c>
      <c r="C7115" s="15" t="s">
        <v>27272</v>
      </c>
      <c r="D7115" s="15" t="s">
        <v>27273</v>
      </c>
      <c r="E7115">
        <v>6184</v>
      </c>
      <c r="F7115">
        <v>8030</v>
      </c>
      <c r="K7115" s="16">
        <f t="shared" si="333"/>
        <v>6926.08</v>
      </c>
      <c r="L7115" s="16">
        <f t="shared" si="334"/>
        <v>7290.6105263157897</v>
      </c>
      <c r="M7115" s="16">
        <f t="shared" si="335"/>
        <v>8284.7846889952161</v>
      </c>
      <c r="N7115" t="e">
        <f>INDEX(XML!$A$2:$R$782,MATCH(C7115,XML!$D$2:$D$737,0),2)</f>
        <v>#N/A</v>
      </c>
    </row>
    <row r="7116" spans="1:14" ht="33.75" x14ac:dyDescent="0.2">
      <c r="A7116">
        <v>71297</v>
      </c>
      <c r="B7116">
        <v>35315</v>
      </c>
      <c r="C7116" s="15" t="s">
        <v>27274</v>
      </c>
      <c r="D7116" s="15" t="s">
        <v>27275</v>
      </c>
      <c r="E7116">
        <v>7573</v>
      </c>
      <c r="F7116">
        <v>9833</v>
      </c>
      <c r="K7116" s="16">
        <f t="shared" si="333"/>
        <v>8481.76</v>
      </c>
      <c r="L7116" s="16">
        <f t="shared" si="334"/>
        <v>8928.1684210526309</v>
      </c>
      <c r="M7116" s="16">
        <f t="shared" si="335"/>
        <v>10145.645933014353</v>
      </c>
      <c r="N7116" t="e">
        <f>INDEX(XML!$A$2:$R$782,MATCH(C7116,XML!$D$2:$D$737,0),2)</f>
        <v>#N/A</v>
      </c>
    </row>
    <row r="7117" spans="1:14" ht="33.75" x14ac:dyDescent="0.2">
      <c r="A7117">
        <v>71298</v>
      </c>
      <c r="B7117">
        <v>35316</v>
      </c>
      <c r="C7117" s="15" t="s">
        <v>27276</v>
      </c>
      <c r="D7117" s="15" t="s">
        <v>27277</v>
      </c>
      <c r="E7117">
        <v>10194</v>
      </c>
      <c r="F7117">
        <v>13238</v>
      </c>
      <c r="K7117" s="16">
        <f t="shared" si="333"/>
        <v>11417.28</v>
      </c>
      <c r="L7117" s="16">
        <f t="shared" si="334"/>
        <v>12018.189473684211</v>
      </c>
      <c r="M7117" s="16">
        <f t="shared" si="335"/>
        <v>13657.033492822968</v>
      </c>
      <c r="N7117" t="e">
        <f>INDEX(XML!$A$2:$R$782,MATCH(C7117,XML!$D$2:$D$737,0),2)</f>
        <v>#N/A</v>
      </c>
    </row>
    <row r="7118" spans="1:14" ht="33.75" x14ac:dyDescent="0.2">
      <c r="A7118">
        <v>71299</v>
      </c>
      <c r="B7118">
        <v>35317</v>
      </c>
      <c r="C7118" s="15" t="s">
        <v>27278</v>
      </c>
      <c r="D7118" s="15" t="s">
        <v>27279</v>
      </c>
      <c r="E7118">
        <v>13442</v>
      </c>
      <c r="F7118">
        <v>17457</v>
      </c>
      <c r="K7118" s="16">
        <f t="shared" si="333"/>
        <v>15055.04</v>
      </c>
      <c r="L7118" s="16">
        <f t="shared" si="334"/>
        <v>15847.410526315789</v>
      </c>
      <c r="M7118" s="16">
        <f t="shared" si="335"/>
        <v>18008.421052631576</v>
      </c>
      <c r="N7118" t="e">
        <f>INDEX(XML!$A$2:$R$782,MATCH(C7118,XML!$D$2:$D$737,0),2)</f>
        <v>#N/A</v>
      </c>
    </row>
    <row r="7119" spans="1:14" ht="33.75" x14ac:dyDescent="0.2">
      <c r="A7119">
        <v>71300</v>
      </c>
      <c r="B7119">
        <v>35318</v>
      </c>
      <c r="C7119" s="15" t="s">
        <v>27280</v>
      </c>
      <c r="D7119" s="15" t="s">
        <v>27281</v>
      </c>
      <c r="E7119">
        <v>17148</v>
      </c>
      <c r="F7119">
        <v>22270</v>
      </c>
      <c r="K7119" s="16">
        <f t="shared" si="333"/>
        <v>19205.759999999998</v>
      </c>
      <c r="L7119" s="16">
        <f t="shared" si="334"/>
        <v>20216.589473684209</v>
      </c>
      <c r="M7119" s="16">
        <f t="shared" si="335"/>
        <v>22973.3971291866</v>
      </c>
      <c r="N7119" t="e">
        <f>INDEX(XML!$A$2:$R$782,MATCH(C7119,XML!$D$2:$D$737,0),2)</f>
        <v>#N/A</v>
      </c>
    </row>
    <row r="7120" spans="1:14" ht="33.75" x14ac:dyDescent="0.2">
      <c r="A7120">
        <v>71301</v>
      </c>
      <c r="B7120">
        <v>35331</v>
      </c>
      <c r="C7120" s="15" t="s">
        <v>27298</v>
      </c>
      <c r="D7120" s="15" t="s">
        <v>27299</v>
      </c>
      <c r="E7120">
        <v>5142</v>
      </c>
      <c r="F7120">
        <v>6677</v>
      </c>
      <c r="K7120" s="16">
        <f t="shared" si="333"/>
        <v>5759.04</v>
      </c>
      <c r="L7120" s="16">
        <f t="shared" si="334"/>
        <v>6062.1473684210523</v>
      </c>
      <c r="M7120" s="16">
        <f t="shared" si="335"/>
        <v>6888.803827751196</v>
      </c>
      <c r="N7120" t="e">
        <f>INDEX(XML!$A$2:$R$782,MATCH(C7120,XML!$D$2:$D$737,0),2)</f>
        <v>#N/A</v>
      </c>
    </row>
    <row r="7121" spans="1:14" ht="33.75" x14ac:dyDescent="0.2">
      <c r="A7121">
        <v>71302</v>
      </c>
      <c r="B7121">
        <v>35332</v>
      </c>
      <c r="C7121" s="15" t="s">
        <v>27300</v>
      </c>
      <c r="D7121" s="15" t="s">
        <v>27301</v>
      </c>
      <c r="E7121">
        <v>6739</v>
      </c>
      <c r="F7121">
        <v>8751</v>
      </c>
      <c r="K7121" s="16">
        <f t="shared" si="333"/>
        <v>7547.68</v>
      </c>
      <c r="L7121" s="16">
        <f t="shared" si="334"/>
        <v>7944.9263157894738</v>
      </c>
      <c r="M7121" s="16">
        <f t="shared" si="335"/>
        <v>9028.3253588516745</v>
      </c>
      <c r="N7121" t="e">
        <f>INDEX(XML!$A$2:$R$782,MATCH(C7121,XML!$D$2:$D$737,0),2)</f>
        <v>#N/A</v>
      </c>
    </row>
    <row r="7122" spans="1:14" ht="33.75" x14ac:dyDescent="0.2">
      <c r="A7122">
        <v>71303</v>
      </c>
      <c r="B7122">
        <v>35333</v>
      </c>
      <c r="C7122" s="15" t="s">
        <v>27302</v>
      </c>
      <c r="D7122" s="15" t="s">
        <v>27303</v>
      </c>
      <c r="E7122">
        <v>7680</v>
      </c>
      <c r="F7122">
        <v>9972</v>
      </c>
      <c r="K7122" s="16">
        <f t="shared" si="333"/>
        <v>8601.6</v>
      </c>
      <c r="L7122" s="16">
        <f t="shared" si="334"/>
        <v>9054.3157894736851</v>
      </c>
      <c r="M7122" s="16">
        <f t="shared" si="335"/>
        <v>10288.995215311006</v>
      </c>
      <c r="N7122" t="e">
        <f>INDEX(XML!$A$2:$R$782,MATCH(C7122,XML!$D$2:$D$737,0),2)</f>
        <v>#N/A</v>
      </c>
    </row>
    <row r="7123" spans="1:14" ht="33.75" x14ac:dyDescent="0.2">
      <c r="A7123">
        <v>71304</v>
      </c>
      <c r="B7123">
        <v>35334</v>
      </c>
      <c r="C7123" s="15" t="s">
        <v>27304</v>
      </c>
      <c r="D7123" s="15" t="s">
        <v>27305</v>
      </c>
      <c r="E7123">
        <v>11599</v>
      </c>
      <c r="F7123">
        <v>15062</v>
      </c>
      <c r="K7123" s="16">
        <f t="shared" si="333"/>
        <v>12990.88</v>
      </c>
      <c r="L7123" s="16">
        <f t="shared" si="334"/>
        <v>13674.61052631579</v>
      </c>
      <c r="M7123" s="16">
        <f t="shared" si="335"/>
        <v>15539.330143540668</v>
      </c>
      <c r="N7123" t="e">
        <f>INDEX(XML!$A$2:$R$782,MATCH(C7123,XML!$D$2:$D$737,0),2)</f>
        <v>#N/A</v>
      </c>
    </row>
    <row r="7124" spans="1:14" ht="33.75" x14ac:dyDescent="0.2">
      <c r="A7124">
        <v>71305</v>
      </c>
      <c r="B7124">
        <v>35335</v>
      </c>
      <c r="C7124" s="15" t="s">
        <v>27306</v>
      </c>
      <c r="D7124" s="15" t="s">
        <v>27307</v>
      </c>
      <c r="E7124">
        <v>15176</v>
      </c>
      <c r="F7124">
        <v>19708</v>
      </c>
      <c r="K7124" s="16">
        <f t="shared" si="333"/>
        <v>16997.12</v>
      </c>
      <c r="L7124" s="16">
        <f t="shared" si="334"/>
        <v>17891.705263157895</v>
      </c>
      <c r="M7124" s="16">
        <f t="shared" si="335"/>
        <v>20331.483253588518</v>
      </c>
      <c r="N7124" t="e">
        <f>INDEX(XML!$A$2:$R$782,MATCH(C7124,XML!$D$2:$D$737,0),2)</f>
        <v>#N/A</v>
      </c>
    </row>
    <row r="7125" spans="1:14" ht="33.75" x14ac:dyDescent="0.2">
      <c r="A7125">
        <v>71306</v>
      </c>
      <c r="B7125">
        <v>35336</v>
      </c>
      <c r="C7125" s="15" t="s">
        <v>27308</v>
      </c>
      <c r="D7125" s="15" t="s">
        <v>27309</v>
      </c>
      <c r="E7125">
        <v>15754</v>
      </c>
      <c r="F7125">
        <v>20459</v>
      </c>
      <c r="K7125" s="16">
        <f t="shared" si="333"/>
        <v>17644.48</v>
      </c>
      <c r="L7125" s="16">
        <f t="shared" si="334"/>
        <v>18573.136842105265</v>
      </c>
      <c r="M7125" s="16">
        <f t="shared" si="335"/>
        <v>21105.837320574166</v>
      </c>
      <c r="N7125" t="e">
        <f>INDEX(XML!$A$2:$R$782,MATCH(C7125,XML!$D$2:$D$737,0),2)</f>
        <v>#N/A</v>
      </c>
    </row>
    <row r="7126" spans="1:14" ht="33.75" x14ac:dyDescent="0.2">
      <c r="A7126">
        <v>70041</v>
      </c>
      <c r="B7126">
        <v>35341</v>
      </c>
      <c r="C7126" s="15" t="s">
        <v>32851</v>
      </c>
      <c r="D7126" s="15" t="s">
        <v>26621</v>
      </c>
      <c r="E7126">
        <v>5142</v>
      </c>
      <c r="F7126">
        <v>6677</v>
      </c>
      <c r="H7126">
        <v>42</v>
      </c>
      <c r="K7126" s="16">
        <f t="shared" si="333"/>
        <v>5759.04</v>
      </c>
      <c r="L7126" s="16">
        <f t="shared" si="334"/>
        <v>6062.1473684210523</v>
      </c>
      <c r="M7126" s="16">
        <f t="shared" si="335"/>
        <v>6888.803827751196</v>
      </c>
      <c r="N7126" t="e">
        <f>INDEX(XML!$A$2:$R$782,MATCH(C7126,XML!$D$2:$D$737,0),2)</f>
        <v>#N/A</v>
      </c>
    </row>
    <row r="7127" spans="1:14" ht="33.75" x14ac:dyDescent="0.2">
      <c r="A7127">
        <v>71199</v>
      </c>
      <c r="B7127">
        <v>35342</v>
      </c>
      <c r="C7127" s="15" t="s">
        <v>32852</v>
      </c>
      <c r="D7127" s="15" t="s">
        <v>27310</v>
      </c>
      <c r="E7127">
        <v>6739</v>
      </c>
      <c r="F7127">
        <v>8751</v>
      </c>
      <c r="H7127">
        <v>12</v>
      </c>
      <c r="K7127" s="16">
        <f t="shared" si="333"/>
        <v>7547.68</v>
      </c>
      <c r="L7127" s="16">
        <f t="shared" si="334"/>
        <v>7944.9263157894738</v>
      </c>
      <c r="M7127" s="16">
        <f t="shared" si="335"/>
        <v>9028.3253588516745</v>
      </c>
      <c r="N7127" t="e">
        <f>INDEX(XML!$A$2:$R$782,MATCH(C7127,XML!$D$2:$D$737,0),2)</f>
        <v>#N/A</v>
      </c>
    </row>
    <row r="7128" spans="1:14" ht="33.75" x14ac:dyDescent="0.2">
      <c r="A7128">
        <v>70048</v>
      </c>
      <c r="B7128">
        <v>35343</v>
      </c>
      <c r="C7128" s="15" t="s">
        <v>32853</v>
      </c>
      <c r="D7128" s="15" t="s">
        <v>26622</v>
      </c>
      <c r="E7128">
        <v>7680</v>
      </c>
      <c r="F7128">
        <v>9972</v>
      </c>
      <c r="H7128" t="s">
        <v>746</v>
      </c>
      <c r="K7128" s="16">
        <f t="shared" si="333"/>
        <v>8601.6</v>
      </c>
      <c r="L7128" s="16">
        <f t="shared" si="334"/>
        <v>9054.3157894736851</v>
      </c>
      <c r="M7128" s="16">
        <f t="shared" si="335"/>
        <v>10288.995215311006</v>
      </c>
      <c r="N7128" t="e">
        <f>INDEX(XML!$A$2:$R$782,MATCH(C7128,XML!$D$2:$D$737,0),2)</f>
        <v>#N/A</v>
      </c>
    </row>
    <row r="7129" spans="1:14" ht="33.75" x14ac:dyDescent="0.2">
      <c r="A7129">
        <v>70050</v>
      </c>
      <c r="B7129">
        <v>35344</v>
      </c>
      <c r="C7129" s="15" t="s">
        <v>32854</v>
      </c>
      <c r="D7129" s="15" t="s">
        <v>26623</v>
      </c>
      <c r="E7129">
        <v>11599</v>
      </c>
      <c r="F7129">
        <v>15062</v>
      </c>
      <c r="K7129" s="16">
        <f t="shared" si="333"/>
        <v>12990.88</v>
      </c>
      <c r="L7129" s="16">
        <f t="shared" si="334"/>
        <v>13674.61052631579</v>
      </c>
      <c r="M7129" s="16">
        <f t="shared" si="335"/>
        <v>15539.330143540668</v>
      </c>
      <c r="N7129" t="e">
        <f>INDEX(XML!$A$2:$R$782,MATCH(C7129,XML!$D$2:$D$737,0),2)</f>
        <v>#N/A</v>
      </c>
    </row>
    <row r="7130" spans="1:14" ht="33.75" x14ac:dyDescent="0.2">
      <c r="A7130">
        <v>70051</v>
      </c>
      <c r="B7130">
        <v>35345</v>
      </c>
      <c r="C7130" s="15" t="s">
        <v>32855</v>
      </c>
      <c r="D7130" s="15" t="s">
        <v>26624</v>
      </c>
      <c r="E7130">
        <v>15176</v>
      </c>
      <c r="F7130">
        <v>19708</v>
      </c>
      <c r="K7130" s="16">
        <f t="shared" si="333"/>
        <v>16997.12</v>
      </c>
      <c r="L7130" s="16">
        <f t="shared" si="334"/>
        <v>17891.705263157895</v>
      </c>
      <c r="M7130" s="16">
        <f t="shared" si="335"/>
        <v>20331.483253588518</v>
      </c>
      <c r="N7130" t="e">
        <f>INDEX(XML!$A$2:$R$782,MATCH(C7130,XML!$D$2:$D$737,0),2)</f>
        <v>#N/A</v>
      </c>
    </row>
    <row r="7131" spans="1:14" ht="33.75" x14ac:dyDescent="0.2">
      <c r="A7131">
        <v>71201</v>
      </c>
      <c r="B7131">
        <v>35346</v>
      </c>
      <c r="C7131" s="15" t="s">
        <v>32856</v>
      </c>
      <c r="D7131" s="15" t="s">
        <v>27311</v>
      </c>
      <c r="E7131">
        <v>15754</v>
      </c>
      <c r="F7131">
        <v>20459</v>
      </c>
      <c r="K7131" s="16">
        <f t="shared" si="333"/>
        <v>17644.48</v>
      </c>
      <c r="L7131" s="16">
        <f t="shared" si="334"/>
        <v>18573.136842105265</v>
      </c>
      <c r="M7131" s="16">
        <f t="shared" si="335"/>
        <v>21105.837320574166</v>
      </c>
      <c r="N7131" t="e">
        <f>INDEX(XML!$A$2:$R$782,MATCH(C7131,XML!$D$2:$D$737,0),2)</f>
        <v>#N/A</v>
      </c>
    </row>
    <row r="7132" spans="1:14" ht="33.75" x14ac:dyDescent="0.2">
      <c r="A7132">
        <v>71203</v>
      </c>
      <c r="B7132">
        <v>35347</v>
      </c>
      <c r="C7132" s="15" t="s">
        <v>32857</v>
      </c>
      <c r="D7132" s="15" t="s">
        <v>27312</v>
      </c>
      <c r="E7132">
        <v>17525</v>
      </c>
      <c r="F7132">
        <v>22759</v>
      </c>
      <c r="K7132" s="16">
        <f t="shared" si="333"/>
        <v>19628</v>
      </c>
      <c r="L7132" s="16">
        <f t="shared" si="334"/>
        <v>20661.052631578947</v>
      </c>
      <c r="M7132" s="16">
        <f t="shared" si="335"/>
        <v>23478.468899521529</v>
      </c>
      <c r="N7132" t="e">
        <f>INDEX(XML!$A$2:$R$782,MATCH(C7132,XML!$D$2:$D$737,0),2)</f>
        <v>#N/A</v>
      </c>
    </row>
    <row r="7133" spans="1:14" ht="33.75" x14ac:dyDescent="0.2">
      <c r="A7133">
        <v>71283</v>
      </c>
      <c r="B7133">
        <v>35250</v>
      </c>
      <c r="C7133" s="15" t="s">
        <v>27242</v>
      </c>
      <c r="D7133" s="15" t="s">
        <v>27243</v>
      </c>
      <c r="E7133">
        <v>2158</v>
      </c>
      <c r="F7133">
        <v>2802</v>
      </c>
      <c r="K7133" s="16">
        <f t="shared" si="333"/>
        <v>2416.96</v>
      </c>
      <c r="L7133" s="16">
        <f t="shared" si="334"/>
        <v>2544.1684210526314</v>
      </c>
      <c r="M7133" s="16">
        <f t="shared" si="335"/>
        <v>2891.1004784688994</v>
      </c>
      <c r="N7133" t="e">
        <f>INDEX(XML!$A$2:$R$782,MATCH(C7133,XML!$D$2:$D$737,0),2)</f>
        <v>#N/A</v>
      </c>
    </row>
    <row r="7134" spans="1:14" ht="33.75" x14ac:dyDescent="0.2">
      <c r="A7134">
        <v>71284</v>
      </c>
      <c r="B7134">
        <v>35252</v>
      </c>
      <c r="C7134" s="15" t="s">
        <v>27244</v>
      </c>
      <c r="D7134" s="15" t="s">
        <v>27245</v>
      </c>
      <c r="E7134">
        <v>2739</v>
      </c>
      <c r="F7134">
        <v>3557</v>
      </c>
      <c r="K7134" s="16">
        <f t="shared" si="333"/>
        <v>3067.68</v>
      </c>
      <c r="L7134" s="16">
        <f t="shared" si="334"/>
        <v>3229.136842105263</v>
      </c>
      <c r="M7134" s="16">
        <f t="shared" si="335"/>
        <v>3669.4736842105262</v>
      </c>
      <c r="N7134" t="e">
        <f>INDEX(XML!$A$2:$R$782,MATCH(C7134,XML!$D$2:$D$737,0),2)</f>
        <v>#N/A</v>
      </c>
    </row>
    <row r="7135" spans="1:14" ht="33.75" x14ac:dyDescent="0.2">
      <c r="A7135">
        <v>71285</v>
      </c>
      <c r="B7135">
        <v>35253</v>
      </c>
      <c r="C7135" s="15" t="s">
        <v>27246</v>
      </c>
      <c r="D7135" s="15" t="s">
        <v>27247</v>
      </c>
      <c r="E7135">
        <v>3225</v>
      </c>
      <c r="F7135">
        <v>4187</v>
      </c>
      <c r="K7135" s="16">
        <f t="shared" si="333"/>
        <v>3612</v>
      </c>
      <c r="L7135" s="16">
        <f t="shared" si="334"/>
        <v>3802.1052631578946</v>
      </c>
      <c r="M7135" s="16">
        <f t="shared" si="335"/>
        <v>4320.5741626794252</v>
      </c>
      <c r="N7135" t="e">
        <f>INDEX(XML!$A$2:$R$782,MATCH(C7135,XML!$D$2:$D$737,0),2)</f>
        <v>#N/A</v>
      </c>
    </row>
    <row r="7136" spans="1:14" ht="33.75" x14ac:dyDescent="0.2">
      <c r="A7136">
        <v>71286</v>
      </c>
      <c r="B7136">
        <v>35254</v>
      </c>
      <c r="C7136" s="15" t="s">
        <v>27248</v>
      </c>
      <c r="D7136" s="15" t="s">
        <v>27249</v>
      </c>
      <c r="E7136">
        <v>4339</v>
      </c>
      <c r="F7136">
        <v>5634</v>
      </c>
      <c r="K7136" s="16">
        <f t="shared" si="333"/>
        <v>4859.68</v>
      </c>
      <c r="L7136" s="16">
        <f t="shared" si="334"/>
        <v>5115.4526315789471</v>
      </c>
      <c r="M7136" s="16">
        <f t="shared" si="335"/>
        <v>5813.0143540669851</v>
      </c>
      <c r="N7136" t="e">
        <f>INDEX(XML!$A$2:$R$782,MATCH(C7136,XML!$D$2:$D$737,0),2)</f>
        <v>#N/A</v>
      </c>
    </row>
    <row r="7137" spans="1:14" ht="33.75" x14ac:dyDescent="0.2">
      <c r="A7137">
        <v>71287</v>
      </c>
      <c r="B7137">
        <v>35255</v>
      </c>
      <c r="C7137" s="15" t="s">
        <v>27250</v>
      </c>
      <c r="D7137" s="15" t="s">
        <v>27251</v>
      </c>
      <c r="E7137">
        <v>5192</v>
      </c>
      <c r="F7137">
        <v>6743</v>
      </c>
      <c r="K7137" s="16">
        <f t="shared" si="333"/>
        <v>5815.04</v>
      </c>
      <c r="L7137" s="16">
        <f t="shared" si="334"/>
        <v>6121.0947368421057</v>
      </c>
      <c r="M7137" s="16">
        <f t="shared" si="335"/>
        <v>6955.7894736842109</v>
      </c>
      <c r="N7137" t="e">
        <f>INDEX(XML!$A$2:$R$782,MATCH(C7137,XML!$D$2:$D$737,0),2)</f>
        <v>#N/A</v>
      </c>
    </row>
    <row r="7138" spans="1:14" ht="33.75" x14ac:dyDescent="0.2">
      <c r="A7138">
        <v>71288</v>
      </c>
      <c r="B7138">
        <v>35256</v>
      </c>
      <c r="C7138" s="15" t="s">
        <v>27252</v>
      </c>
      <c r="D7138" s="15" t="s">
        <v>27253</v>
      </c>
      <c r="E7138">
        <v>7693</v>
      </c>
      <c r="F7138">
        <v>9990</v>
      </c>
      <c r="K7138" s="16">
        <f t="shared" si="333"/>
        <v>8616.16</v>
      </c>
      <c r="L7138" s="16">
        <f t="shared" si="334"/>
        <v>9069.6421052631576</v>
      </c>
      <c r="M7138" s="16">
        <f t="shared" si="335"/>
        <v>10306.411483253587</v>
      </c>
      <c r="N7138" t="e">
        <f>INDEX(XML!$A$2:$R$782,MATCH(C7138,XML!$D$2:$D$737,0),2)</f>
        <v>#N/A</v>
      </c>
    </row>
    <row r="7139" spans="1:14" ht="33.75" x14ac:dyDescent="0.2">
      <c r="A7139">
        <v>71289</v>
      </c>
      <c r="B7139">
        <v>35257</v>
      </c>
      <c r="C7139" s="15" t="s">
        <v>27254</v>
      </c>
      <c r="D7139" s="15" t="s">
        <v>27255</v>
      </c>
      <c r="E7139">
        <v>9623</v>
      </c>
      <c r="F7139">
        <v>12497</v>
      </c>
      <c r="K7139" s="16">
        <f t="shared" si="333"/>
        <v>10777.76</v>
      </c>
      <c r="L7139" s="16">
        <f t="shared" si="334"/>
        <v>11345.010526315789</v>
      </c>
      <c r="M7139" s="16">
        <f t="shared" si="335"/>
        <v>12892.057416267942</v>
      </c>
      <c r="N7139" t="e">
        <f>INDEX(XML!$A$2:$R$782,MATCH(C7139,XML!$D$2:$D$737,0),2)</f>
        <v>#N/A</v>
      </c>
    </row>
    <row r="7140" spans="1:14" ht="33.75" x14ac:dyDescent="0.2">
      <c r="A7140">
        <v>71290</v>
      </c>
      <c r="B7140">
        <v>35258</v>
      </c>
      <c r="C7140" s="15" t="s">
        <v>27256</v>
      </c>
      <c r="D7140" s="15" t="s">
        <v>27257</v>
      </c>
      <c r="E7140">
        <v>14430</v>
      </c>
      <c r="F7140">
        <v>18739</v>
      </c>
      <c r="K7140" s="16">
        <f t="shared" si="333"/>
        <v>16161.6</v>
      </c>
      <c r="L7140" s="16">
        <f t="shared" si="334"/>
        <v>17012.21052631579</v>
      </c>
      <c r="M7140" s="16">
        <f t="shared" si="335"/>
        <v>19332.057416267944</v>
      </c>
      <c r="N7140" t="e">
        <f>INDEX(XML!$A$2:$R$782,MATCH(C7140,XML!$D$2:$D$737,0),2)</f>
        <v>#N/A</v>
      </c>
    </row>
    <row r="7141" spans="1:14" ht="15.75" x14ac:dyDescent="0.25">
      <c r="A7141" s="184" t="s">
        <v>9935</v>
      </c>
      <c r="B7141" s="184"/>
      <c r="C7141" s="185"/>
      <c r="D7141" s="185"/>
      <c r="E7141" s="184"/>
      <c r="F7141" s="184"/>
      <c r="G7141" s="184"/>
      <c r="H7141" s="184"/>
      <c r="I7141" s="184"/>
      <c r="J7141" s="184"/>
      <c r="K7141" s="16">
        <f t="shared" si="333"/>
        <v>0</v>
      </c>
      <c r="L7141" s="16">
        <f t="shared" si="334"/>
        <v>0</v>
      </c>
      <c r="M7141" s="16">
        <f t="shared" si="335"/>
        <v>0</v>
      </c>
      <c r="N7141" t="e">
        <f>INDEX(XML!$A$2:$R$782,MATCH(C7141,XML!$D$2:$D$737,0),2)</f>
        <v>#N/A</v>
      </c>
    </row>
    <row r="7142" spans="1:14" ht="45" x14ac:dyDescent="0.2">
      <c r="A7142">
        <v>31717</v>
      </c>
      <c r="C7142" s="15" t="s">
        <v>9936</v>
      </c>
      <c r="D7142" s="15" t="s">
        <v>9936</v>
      </c>
      <c r="E7142">
        <v>707</v>
      </c>
      <c r="F7142">
        <v>825</v>
      </c>
      <c r="K7142" s="16">
        <f t="shared" si="333"/>
        <v>791.84</v>
      </c>
      <c r="L7142" s="16">
        <f t="shared" si="334"/>
        <v>833.51578947368421</v>
      </c>
      <c r="M7142" s="16">
        <f t="shared" si="335"/>
        <v>947.17703349282306</v>
      </c>
      <c r="N7142" t="e">
        <f>INDEX(XML!$A$2:$R$782,MATCH(C7142,XML!$D$2:$D$737,0),2)</f>
        <v>#N/A</v>
      </c>
    </row>
    <row r="7143" spans="1:14" ht="15.75" x14ac:dyDescent="0.25">
      <c r="A7143" s="184" t="s">
        <v>30355</v>
      </c>
      <c r="B7143" s="184"/>
      <c r="C7143" s="185"/>
      <c r="D7143" s="185"/>
      <c r="E7143" s="184"/>
      <c r="F7143" s="184"/>
      <c r="G7143" s="184"/>
      <c r="H7143" s="184"/>
      <c r="I7143" s="184"/>
      <c r="J7143" s="184"/>
      <c r="K7143" s="16">
        <f t="shared" si="333"/>
        <v>0</v>
      </c>
      <c r="L7143" s="16">
        <f t="shared" si="334"/>
        <v>0</v>
      </c>
      <c r="M7143" s="16">
        <f t="shared" si="335"/>
        <v>0</v>
      </c>
      <c r="N7143" t="e">
        <f>INDEX(XML!$A$2:$R$782,MATCH(C7143,XML!$D$2:$D$737,0),2)</f>
        <v>#N/A</v>
      </c>
    </row>
    <row r="7144" spans="1:14" ht="33.75" x14ac:dyDescent="0.2">
      <c r="A7144">
        <v>73639</v>
      </c>
      <c r="B7144" t="s">
        <v>30356</v>
      </c>
      <c r="C7144" s="15" t="s">
        <v>30357</v>
      </c>
      <c r="D7144" s="15" t="s">
        <v>30358</v>
      </c>
      <c r="E7144">
        <v>10297</v>
      </c>
      <c r="F7144">
        <v>14709</v>
      </c>
      <c r="K7144" s="16">
        <f t="shared" si="333"/>
        <v>11532.64</v>
      </c>
      <c r="L7144" s="16">
        <f t="shared" si="334"/>
        <v>12139.621052631579</v>
      </c>
      <c r="M7144" s="16">
        <f t="shared" si="335"/>
        <v>13795.023923444976</v>
      </c>
      <c r="N7144" t="e">
        <f>INDEX(XML!$A$2:$R$782,MATCH(C7144,XML!$D$2:$D$737,0),2)</f>
        <v>#N/A</v>
      </c>
    </row>
    <row r="7145" spans="1:14" ht="33.75" x14ac:dyDescent="0.2">
      <c r="A7145">
        <v>73656</v>
      </c>
      <c r="B7145" t="s">
        <v>30359</v>
      </c>
      <c r="C7145" s="15" t="s">
        <v>30360</v>
      </c>
      <c r="D7145" s="15" t="s">
        <v>30361</v>
      </c>
      <c r="E7145">
        <v>9617</v>
      </c>
      <c r="F7145">
        <v>12489</v>
      </c>
      <c r="K7145" s="16">
        <f t="shared" si="333"/>
        <v>10771.04</v>
      </c>
      <c r="L7145" s="16">
        <f t="shared" si="334"/>
        <v>11337.936842105262</v>
      </c>
      <c r="M7145" s="16">
        <f t="shared" si="335"/>
        <v>12884.019138755981</v>
      </c>
      <c r="N7145" t="e">
        <f>INDEX(XML!$A$2:$R$782,MATCH(C7145,XML!$D$2:$D$737,0),2)</f>
        <v>#N/A</v>
      </c>
    </row>
    <row r="7146" spans="1:14" ht="33.75" customHeight="1" x14ac:dyDescent="0.2">
      <c r="A7146">
        <v>73638</v>
      </c>
      <c r="B7146" t="s">
        <v>30362</v>
      </c>
      <c r="C7146" s="15" t="s">
        <v>30363</v>
      </c>
      <c r="D7146" s="15" t="s">
        <v>30364</v>
      </c>
      <c r="E7146">
        <v>10787</v>
      </c>
      <c r="F7146">
        <v>14009</v>
      </c>
      <c r="K7146" s="16">
        <f t="shared" si="333"/>
        <v>12081.44</v>
      </c>
      <c r="L7146" s="16">
        <f t="shared" si="334"/>
        <v>12717.305263157894</v>
      </c>
      <c r="M7146" s="16">
        <f t="shared" si="335"/>
        <v>14451.483253588516</v>
      </c>
      <c r="N7146" t="e">
        <f>INDEX(XML!$A$2:$R$782,MATCH(C7146,XML!$D$2:$D$737,0),2)</f>
        <v>#N/A</v>
      </c>
    </row>
    <row r="7147" spans="1:14" ht="33.75" x14ac:dyDescent="0.2">
      <c r="A7147">
        <v>73655</v>
      </c>
      <c r="B7147" t="s">
        <v>30365</v>
      </c>
      <c r="C7147" s="15" t="s">
        <v>30366</v>
      </c>
      <c r="D7147" s="15" t="s">
        <v>30367</v>
      </c>
      <c r="E7147">
        <v>9233</v>
      </c>
      <c r="F7147">
        <v>11989</v>
      </c>
      <c r="K7147" s="16">
        <f t="shared" si="333"/>
        <v>10340.959999999999</v>
      </c>
      <c r="L7147" s="16">
        <f t="shared" si="334"/>
        <v>10885.221052631578</v>
      </c>
      <c r="M7147" s="16">
        <f t="shared" si="335"/>
        <v>12369.569377990429</v>
      </c>
      <c r="N7147" t="e">
        <f>INDEX(XML!$A$2:$R$782,MATCH(C7147,XML!$D$2:$D$737,0),2)</f>
        <v>#N/A</v>
      </c>
    </row>
    <row r="7148" spans="1:14" ht="33.75" x14ac:dyDescent="0.2">
      <c r="A7148">
        <v>73631</v>
      </c>
      <c r="B7148" t="s">
        <v>30368</v>
      </c>
      <c r="C7148" s="15" t="s">
        <v>30369</v>
      </c>
      <c r="D7148" s="15" t="s">
        <v>30370</v>
      </c>
      <c r="E7148">
        <v>10787</v>
      </c>
      <c r="F7148">
        <v>14009</v>
      </c>
      <c r="K7148" s="16">
        <f t="shared" si="333"/>
        <v>12081.44</v>
      </c>
      <c r="L7148" s="16">
        <f t="shared" si="334"/>
        <v>12717.305263157894</v>
      </c>
      <c r="M7148" s="16">
        <f t="shared" si="335"/>
        <v>14451.483253588516</v>
      </c>
      <c r="N7148" t="e">
        <f>INDEX(XML!$A$2:$R$782,MATCH(C7148,XML!$D$2:$D$737,0),2)</f>
        <v>#N/A</v>
      </c>
    </row>
    <row r="7149" spans="1:14" ht="33.75" x14ac:dyDescent="0.2">
      <c r="A7149">
        <v>73636</v>
      </c>
      <c r="B7149" t="s">
        <v>30371</v>
      </c>
      <c r="C7149" s="15" t="s">
        <v>30372</v>
      </c>
      <c r="D7149" s="15" t="s">
        <v>30373</v>
      </c>
      <c r="E7149">
        <v>10068</v>
      </c>
      <c r="F7149">
        <v>13075</v>
      </c>
      <c r="K7149" s="16">
        <f t="shared" si="333"/>
        <v>11276.16</v>
      </c>
      <c r="L7149" s="16">
        <f t="shared" si="334"/>
        <v>11869.642105263158</v>
      </c>
      <c r="M7149" s="16">
        <f t="shared" si="335"/>
        <v>13488.229665071769</v>
      </c>
      <c r="N7149" t="e">
        <f>INDEX(XML!$A$2:$R$782,MATCH(C7149,XML!$D$2:$D$737,0),2)</f>
        <v>#N/A</v>
      </c>
    </row>
    <row r="7150" spans="1:14" ht="33.75" x14ac:dyDescent="0.2">
      <c r="A7150">
        <v>73654</v>
      </c>
      <c r="B7150" t="s">
        <v>30374</v>
      </c>
      <c r="C7150" s="15" t="s">
        <v>30375</v>
      </c>
      <c r="D7150" s="15" t="s">
        <v>30376</v>
      </c>
      <c r="E7150">
        <v>8848</v>
      </c>
      <c r="F7150">
        <v>11490</v>
      </c>
      <c r="K7150" s="16">
        <f t="shared" si="333"/>
        <v>9909.76</v>
      </c>
      <c r="L7150" s="16">
        <f t="shared" si="334"/>
        <v>10431.326315789474</v>
      </c>
      <c r="M7150" s="16">
        <f t="shared" si="335"/>
        <v>11853.77990430622</v>
      </c>
      <c r="N7150" t="e">
        <f>INDEX(XML!$A$2:$R$782,MATCH(C7150,XML!$D$2:$D$737,0),2)</f>
        <v>#N/A</v>
      </c>
    </row>
    <row r="7151" spans="1:14" ht="33.75" x14ac:dyDescent="0.2">
      <c r="A7151">
        <v>73653</v>
      </c>
      <c r="B7151" t="s">
        <v>30377</v>
      </c>
      <c r="C7151" s="15" t="s">
        <v>30378</v>
      </c>
      <c r="D7151" s="15" t="s">
        <v>30379</v>
      </c>
      <c r="E7151">
        <v>8463</v>
      </c>
      <c r="F7151">
        <v>10990</v>
      </c>
      <c r="K7151" s="16">
        <f t="shared" si="333"/>
        <v>9478.56</v>
      </c>
      <c r="L7151" s="16">
        <f t="shared" si="334"/>
        <v>9977.4315789473676</v>
      </c>
      <c r="M7151" s="16">
        <f t="shared" si="335"/>
        <v>11337.990430622009</v>
      </c>
      <c r="N7151" t="e">
        <f>INDEX(XML!$A$2:$R$782,MATCH(C7151,XML!$D$2:$D$737,0),2)</f>
        <v>#N/A</v>
      </c>
    </row>
    <row r="7152" spans="1:14" ht="33.75" x14ac:dyDescent="0.2">
      <c r="A7152">
        <v>73652</v>
      </c>
      <c r="B7152" t="s">
        <v>30380</v>
      </c>
      <c r="C7152" s="15" t="s">
        <v>30381</v>
      </c>
      <c r="D7152" s="15" t="s">
        <v>30382</v>
      </c>
      <c r="E7152">
        <v>8079</v>
      </c>
      <c r="F7152">
        <v>10491</v>
      </c>
      <c r="K7152" s="16">
        <f t="shared" si="333"/>
        <v>9048.48</v>
      </c>
      <c r="L7152" s="16">
        <f t="shared" si="334"/>
        <v>9524.7157894736847</v>
      </c>
      <c r="M7152" s="16">
        <f t="shared" si="335"/>
        <v>10823.54066985646</v>
      </c>
      <c r="N7152" t="e">
        <f>INDEX(XML!$A$2:$R$782,MATCH(C7152,XML!$D$2:$D$737,0),2)</f>
        <v>#N/A</v>
      </c>
    </row>
    <row r="7153" spans="1:14" ht="33.75" x14ac:dyDescent="0.2">
      <c r="A7153">
        <v>73651</v>
      </c>
      <c r="B7153" t="s">
        <v>30383</v>
      </c>
      <c r="C7153" s="15" t="s">
        <v>30384</v>
      </c>
      <c r="D7153" s="15" t="s">
        <v>30385</v>
      </c>
      <c r="E7153">
        <v>7123</v>
      </c>
      <c r="F7153">
        <v>9250</v>
      </c>
      <c r="K7153" s="16">
        <f t="shared" si="333"/>
        <v>7977.76</v>
      </c>
      <c r="L7153" s="16">
        <f t="shared" si="334"/>
        <v>8397.6421052631576</v>
      </c>
      <c r="M7153" s="16">
        <f t="shared" si="335"/>
        <v>9542.7751196172248</v>
      </c>
      <c r="N7153" t="e">
        <f>INDEX(XML!$A$2:$R$782,MATCH(C7153,XML!$D$2:$D$737,0),2)</f>
        <v>#N/A</v>
      </c>
    </row>
    <row r="7154" spans="1:14" ht="33.75" x14ac:dyDescent="0.2">
      <c r="A7154">
        <v>73630</v>
      </c>
      <c r="B7154" t="s">
        <v>30386</v>
      </c>
      <c r="C7154" s="15" t="s">
        <v>30387</v>
      </c>
      <c r="D7154" s="15" t="s">
        <v>30388</v>
      </c>
      <c r="E7154">
        <v>9046</v>
      </c>
      <c r="F7154">
        <v>11747</v>
      </c>
      <c r="K7154" s="16">
        <f t="shared" si="333"/>
        <v>10131.52</v>
      </c>
      <c r="L7154" s="16">
        <f t="shared" si="334"/>
        <v>10664.757894736842</v>
      </c>
      <c r="M7154" s="16">
        <f t="shared" si="335"/>
        <v>12119.043062200957</v>
      </c>
      <c r="N7154" t="e">
        <f>INDEX(XML!$A$2:$R$782,MATCH(C7154,XML!$D$2:$D$737,0),2)</f>
        <v>#N/A</v>
      </c>
    </row>
    <row r="7155" spans="1:14" ht="33.75" x14ac:dyDescent="0.2">
      <c r="A7155">
        <v>73650</v>
      </c>
      <c r="B7155" t="s">
        <v>30389</v>
      </c>
      <c r="C7155" s="15" t="s">
        <v>30390</v>
      </c>
      <c r="D7155" s="15" t="s">
        <v>30391</v>
      </c>
      <c r="E7155">
        <v>6782</v>
      </c>
      <c r="F7155">
        <v>8807</v>
      </c>
      <c r="K7155" s="16">
        <f t="shared" si="333"/>
        <v>7595.84</v>
      </c>
      <c r="L7155" s="16">
        <f t="shared" si="334"/>
        <v>7995.621052631579</v>
      </c>
      <c r="M7155" s="16">
        <f t="shared" si="335"/>
        <v>9085.9330143540665</v>
      </c>
      <c r="N7155" t="e">
        <f>INDEX(XML!$A$2:$R$782,MATCH(C7155,XML!$D$2:$D$737,0),2)</f>
        <v>#N/A</v>
      </c>
    </row>
    <row r="7156" spans="1:14" ht="33.75" x14ac:dyDescent="0.2">
      <c r="A7156">
        <v>73629</v>
      </c>
      <c r="B7156" t="s">
        <v>30392</v>
      </c>
      <c r="C7156" s="15" t="s">
        <v>30393</v>
      </c>
      <c r="D7156" s="15" t="s">
        <v>30394</v>
      </c>
      <c r="E7156">
        <v>8415</v>
      </c>
      <c r="F7156">
        <v>10928</v>
      </c>
      <c r="K7156" s="16">
        <f t="shared" si="333"/>
        <v>9424.7999999999993</v>
      </c>
      <c r="L7156" s="16">
        <f t="shared" si="334"/>
        <v>9920.8421052631566</v>
      </c>
      <c r="M7156" s="16">
        <f t="shared" si="335"/>
        <v>11273.684210526313</v>
      </c>
      <c r="N7156" t="e">
        <f>INDEX(XML!$A$2:$R$782,MATCH(C7156,XML!$D$2:$D$737,0),2)</f>
        <v>#N/A</v>
      </c>
    </row>
    <row r="7157" spans="1:14" ht="33.75" x14ac:dyDescent="0.2">
      <c r="A7157">
        <v>73635</v>
      </c>
      <c r="B7157" t="s">
        <v>30395</v>
      </c>
      <c r="C7157" s="15" t="s">
        <v>30396</v>
      </c>
      <c r="D7157" s="15" t="s">
        <v>30397</v>
      </c>
      <c r="E7157">
        <v>7438</v>
      </c>
      <c r="F7157">
        <v>9658</v>
      </c>
      <c r="K7157" s="16">
        <f t="shared" si="333"/>
        <v>8330.56</v>
      </c>
      <c r="L7157" s="16">
        <f t="shared" si="334"/>
        <v>8769.0105263157893</v>
      </c>
      <c r="M7157" s="16">
        <f t="shared" si="335"/>
        <v>9964.7846889952143</v>
      </c>
      <c r="N7157" t="e">
        <f>INDEX(XML!$A$2:$R$782,MATCH(C7157,XML!$D$2:$D$737,0),2)</f>
        <v>#N/A</v>
      </c>
    </row>
    <row r="7158" spans="1:14" ht="33.75" x14ac:dyDescent="0.2">
      <c r="A7158">
        <v>73649</v>
      </c>
      <c r="B7158" t="s">
        <v>30398</v>
      </c>
      <c r="C7158" s="15" t="s">
        <v>30399</v>
      </c>
      <c r="D7158" s="15" t="s">
        <v>30400</v>
      </c>
      <c r="E7158">
        <v>6395</v>
      </c>
      <c r="F7158">
        <v>8304</v>
      </c>
      <c r="K7158" s="16">
        <f t="shared" si="333"/>
        <v>7162.4</v>
      </c>
      <c r="L7158" s="16">
        <f t="shared" si="334"/>
        <v>7539.3684210526317</v>
      </c>
      <c r="M7158" s="16">
        <f t="shared" si="335"/>
        <v>8567.4641148325354</v>
      </c>
      <c r="N7158" t="e">
        <f>INDEX(XML!$A$2:$R$782,MATCH(C7158,XML!$D$2:$D$737,0),2)</f>
        <v>#N/A</v>
      </c>
    </row>
    <row r="7159" spans="1:14" ht="33.75" x14ac:dyDescent="0.2">
      <c r="A7159">
        <v>73628</v>
      </c>
      <c r="B7159" t="s">
        <v>30401</v>
      </c>
      <c r="C7159" s="15" t="s">
        <v>30402</v>
      </c>
      <c r="D7159" s="15" t="s">
        <v>30403</v>
      </c>
      <c r="E7159">
        <v>7438</v>
      </c>
      <c r="F7159">
        <v>9658</v>
      </c>
      <c r="K7159" s="16">
        <f t="shared" si="333"/>
        <v>8330.56</v>
      </c>
      <c r="L7159" s="16">
        <f t="shared" si="334"/>
        <v>8769.0105263157893</v>
      </c>
      <c r="M7159" s="16">
        <f t="shared" si="335"/>
        <v>9964.7846889952143</v>
      </c>
      <c r="N7159" t="e">
        <f>INDEX(XML!$A$2:$R$782,MATCH(C7159,XML!$D$2:$D$737,0),2)</f>
        <v>#N/A</v>
      </c>
    </row>
    <row r="7160" spans="1:14" ht="33.75" x14ac:dyDescent="0.2">
      <c r="A7160">
        <v>73634</v>
      </c>
      <c r="B7160" t="s">
        <v>30404</v>
      </c>
      <c r="C7160" s="15" t="s">
        <v>30405</v>
      </c>
      <c r="D7160" s="15" t="s">
        <v>30406</v>
      </c>
      <c r="E7160">
        <v>6894</v>
      </c>
      <c r="F7160">
        <v>8953</v>
      </c>
      <c r="K7160" s="16">
        <f t="shared" si="333"/>
        <v>7721.28</v>
      </c>
      <c r="L7160" s="16">
        <f t="shared" si="334"/>
        <v>8127.6631578947372</v>
      </c>
      <c r="M7160" s="16">
        <f t="shared" si="335"/>
        <v>9235.9808612440193</v>
      </c>
      <c r="N7160" t="e">
        <f>INDEX(XML!$A$2:$R$782,MATCH(C7160,XML!$D$2:$D$737,0),2)</f>
        <v>#N/A</v>
      </c>
    </row>
    <row r="7161" spans="1:14" ht="33.75" x14ac:dyDescent="0.2">
      <c r="A7161">
        <v>73648</v>
      </c>
      <c r="B7161" t="s">
        <v>30407</v>
      </c>
      <c r="C7161" s="15" t="s">
        <v>30408</v>
      </c>
      <c r="D7161" s="15" t="s">
        <v>30409</v>
      </c>
      <c r="E7161">
        <v>6032</v>
      </c>
      <c r="F7161">
        <v>7832</v>
      </c>
      <c r="K7161" s="16">
        <f t="shared" si="333"/>
        <v>6755.84</v>
      </c>
      <c r="L7161" s="16">
        <f t="shared" si="334"/>
        <v>7111.4105263157899</v>
      </c>
      <c r="M7161" s="16">
        <f t="shared" si="335"/>
        <v>8081.1483253588522</v>
      </c>
      <c r="N7161" t="e">
        <f>INDEX(XML!$A$2:$R$782,MATCH(C7161,XML!$D$2:$D$737,0),2)</f>
        <v>#N/A</v>
      </c>
    </row>
    <row r="7162" spans="1:14" ht="33.75" x14ac:dyDescent="0.2">
      <c r="A7162">
        <v>73627</v>
      </c>
      <c r="B7162" t="s">
        <v>30410</v>
      </c>
      <c r="C7162" s="15" t="s">
        <v>30411</v>
      </c>
      <c r="D7162" s="15" t="s">
        <v>30412</v>
      </c>
      <c r="E7162">
        <v>6894</v>
      </c>
      <c r="F7162">
        <v>8953</v>
      </c>
      <c r="K7162" s="16">
        <f t="shared" si="333"/>
        <v>7721.28</v>
      </c>
      <c r="L7162" s="16">
        <f t="shared" si="334"/>
        <v>8127.6631578947372</v>
      </c>
      <c r="M7162" s="16">
        <f t="shared" si="335"/>
        <v>9235.9808612440193</v>
      </c>
      <c r="N7162" t="e">
        <f>INDEX(XML!$A$2:$R$782,MATCH(C7162,XML!$D$2:$D$737,0),2)</f>
        <v>#N/A</v>
      </c>
    </row>
    <row r="7163" spans="1:14" ht="33.75" x14ac:dyDescent="0.2">
      <c r="A7163">
        <v>73647</v>
      </c>
      <c r="B7163" t="s">
        <v>30155</v>
      </c>
      <c r="C7163" s="15" t="s">
        <v>30413</v>
      </c>
      <c r="D7163" s="15" t="s">
        <v>30414</v>
      </c>
      <c r="E7163">
        <v>5619</v>
      </c>
      <c r="F7163">
        <v>7297</v>
      </c>
      <c r="K7163" s="16">
        <f t="shared" si="333"/>
        <v>6293.28</v>
      </c>
      <c r="L7163" s="16">
        <f t="shared" si="334"/>
        <v>6624.5052631578947</v>
      </c>
      <c r="M7163" s="16">
        <f t="shared" si="335"/>
        <v>7527.8468899521531</v>
      </c>
      <c r="N7163" t="e">
        <f>INDEX(XML!$A$2:$R$782,MATCH(C7163,XML!$D$2:$D$737,0),2)</f>
        <v>#N/A</v>
      </c>
    </row>
    <row r="7164" spans="1:14" ht="22.5" customHeight="1" x14ac:dyDescent="0.2">
      <c r="A7164">
        <v>73632</v>
      </c>
      <c r="B7164" t="s">
        <v>30415</v>
      </c>
      <c r="C7164" s="15" t="s">
        <v>30416</v>
      </c>
      <c r="D7164" s="15" t="s">
        <v>30417</v>
      </c>
      <c r="E7164">
        <v>6211</v>
      </c>
      <c r="F7164">
        <v>8066</v>
      </c>
      <c r="K7164" s="16">
        <f t="shared" si="333"/>
        <v>6956.32</v>
      </c>
      <c r="L7164" s="16">
        <f t="shared" si="334"/>
        <v>7322.4421052631578</v>
      </c>
      <c r="M7164" s="16">
        <f t="shared" si="335"/>
        <v>8320.9569377990429</v>
      </c>
      <c r="N7164" t="e">
        <f>INDEX(XML!$A$2:$R$782,MATCH(C7164,XML!$D$2:$D$737,0),2)</f>
        <v>#N/A</v>
      </c>
    </row>
    <row r="7165" spans="1:14" ht="22.5" customHeight="1" x14ac:dyDescent="0.2">
      <c r="A7165">
        <v>73646</v>
      </c>
      <c r="B7165" t="s">
        <v>30418</v>
      </c>
      <c r="C7165" s="15" t="s">
        <v>30419</v>
      </c>
      <c r="D7165" s="15" t="s">
        <v>30420</v>
      </c>
      <c r="E7165">
        <v>5279</v>
      </c>
      <c r="F7165">
        <v>6855</v>
      </c>
      <c r="K7165" s="16">
        <f t="shared" si="333"/>
        <v>5912.48</v>
      </c>
      <c r="L7165" s="16">
        <f t="shared" si="334"/>
        <v>6223.6631578947372</v>
      </c>
      <c r="M7165" s="16">
        <f t="shared" si="335"/>
        <v>7072.3444976076562</v>
      </c>
      <c r="N7165" t="e">
        <f>INDEX(XML!$A$2:$R$782,MATCH(C7165,XML!$D$2:$D$737,0),2)</f>
        <v>#N/A</v>
      </c>
    </row>
    <row r="7166" spans="1:14" ht="33.75" x14ac:dyDescent="0.2">
      <c r="A7166">
        <v>73626</v>
      </c>
      <c r="B7166" t="s">
        <v>30421</v>
      </c>
      <c r="C7166" s="15" t="s">
        <v>30422</v>
      </c>
      <c r="D7166" s="15" t="s">
        <v>30423</v>
      </c>
      <c r="E7166">
        <v>6211</v>
      </c>
      <c r="F7166">
        <v>8066</v>
      </c>
      <c r="K7166" s="16">
        <f t="shared" si="333"/>
        <v>6956.32</v>
      </c>
      <c r="L7166" s="16">
        <f t="shared" si="334"/>
        <v>7322.4421052631578</v>
      </c>
      <c r="M7166" s="16">
        <f t="shared" si="335"/>
        <v>8320.9569377990429</v>
      </c>
      <c r="N7166" t="e">
        <f>INDEX(XML!$A$2:$R$782,MATCH(C7166,XML!$D$2:$D$737,0),2)</f>
        <v>#N/A</v>
      </c>
    </row>
    <row r="7167" spans="1:14" ht="33.75" x14ac:dyDescent="0.2">
      <c r="A7167">
        <v>73645</v>
      </c>
      <c r="B7167" t="s">
        <v>30424</v>
      </c>
      <c r="C7167" s="15" t="s">
        <v>30425</v>
      </c>
      <c r="D7167" s="15" t="s">
        <v>30426</v>
      </c>
      <c r="E7167">
        <v>13026</v>
      </c>
      <c r="F7167">
        <v>16915</v>
      </c>
      <c r="K7167" s="16">
        <f t="shared" si="333"/>
        <v>14589.119999999999</v>
      </c>
      <c r="L7167" s="16">
        <f t="shared" si="334"/>
        <v>15356.968421052632</v>
      </c>
      <c r="M7167" s="16">
        <f t="shared" si="335"/>
        <v>17451.100478468899</v>
      </c>
      <c r="N7167" t="e">
        <f>INDEX(XML!$A$2:$R$782,MATCH(C7167,XML!$D$2:$D$737,0),2)</f>
        <v>#N/A</v>
      </c>
    </row>
    <row r="7168" spans="1:14" ht="33.75" x14ac:dyDescent="0.2">
      <c r="A7168">
        <v>73644</v>
      </c>
      <c r="B7168" t="s">
        <v>30427</v>
      </c>
      <c r="C7168" s="15" t="s">
        <v>30428</v>
      </c>
      <c r="D7168" s="15" t="s">
        <v>30429</v>
      </c>
      <c r="E7168">
        <v>12383</v>
      </c>
      <c r="F7168">
        <v>16082</v>
      </c>
      <c r="K7168" s="16">
        <f t="shared" si="333"/>
        <v>13868.96</v>
      </c>
      <c r="L7168" s="16">
        <f t="shared" si="334"/>
        <v>14598.905263157894</v>
      </c>
      <c r="M7168" s="16">
        <f t="shared" si="335"/>
        <v>16589.665071770334</v>
      </c>
      <c r="N7168" t="e">
        <f>INDEX(XML!$A$2:$R$782,MATCH(C7168,XML!$D$2:$D$737,0),2)</f>
        <v>#N/A</v>
      </c>
    </row>
    <row r="7169" spans="1:14" ht="33.75" x14ac:dyDescent="0.2">
      <c r="A7169">
        <v>73643</v>
      </c>
      <c r="B7169" t="s">
        <v>30430</v>
      </c>
      <c r="C7169" s="15" t="s">
        <v>30431</v>
      </c>
      <c r="D7169" s="15" t="s">
        <v>30432</v>
      </c>
      <c r="E7169">
        <v>11780</v>
      </c>
      <c r="F7169">
        <v>15298</v>
      </c>
      <c r="K7169" s="16">
        <f t="shared" si="333"/>
        <v>13193.6</v>
      </c>
      <c r="L7169" s="16">
        <f t="shared" si="334"/>
        <v>13888</v>
      </c>
      <c r="M7169" s="16">
        <f t="shared" si="335"/>
        <v>15781.818181818182</v>
      </c>
      <c r="N7169" t="e">
        <f>INDEX(XML!$A$2:$R$782,MATCH(C7169,XML!$D$2:$D$737,0),2)</f>
        <v>#N/A</v>
      </c>
    </row>
    <row r="7170" spans="1:14" ht="33.75" x14ac:dyDescent="0.2">
      <c r="A7170">
        <v>73642</v>
      </c>
      <c r="B7170" t="s">
        <v>30433</v>
      </c>
      <c r="C7170" s="15" t="s">
        <v>30434</v>
      </c>
      <c r="D7170" s="15" t="s">
        <v>30435</v>
      </c>
      <c r="E7170">
        <v>11327</v>
      </c>
      <c r="F7170">
        <v>14709</v>
      </c>
      <c r="K7170" s="16">
        <f t="shared" si="333"/>
        <v>12686.24</v>
      </c>
      <c r="L7170" s="16">
        <f t="shared" si="334"/>
        <v>13353.936842105262</v>
      </c>
      <c r="M7170" s="16">
        <f t="shared" si="335"/>
        <v>15174.928229665071</v>
      </c>
      <c r="N7170" t="e">
        <f>INDEX(XML!$A$2:$R$782,MATCH(C7170,XML!$D$2:$D$737,0),2)</f>
        <v>#N/A</v>
      </c>
    </row>
    <row r="7171" spans="1:14" ht="33.75" x14ac:dyDescent="0.2">
      <c r="A7171">
        <v>73493</v>
      </c>
      <c r="B7171" t="s">
        <v>30152</v>
      </c>
      <c r="C7171" s="15" t="s">
        <v>30153</v>
      </c>
      <c r="D7171" s="15" t="s">
        <v>30154</v>
      </c>
      <c r="E7171">
        <v>10571</v>
      </c>
      <c r="F7171">
        <v>13729</v>
      </c>
      <c r="K7171" s="16">
        <f t="shared" si="333"/>
        <v>11839.52</v>
      </c>
      <c r="L7171" s="16">
        <f t="shared" si="334"/>
        <v>12462.652631578947</v>
      </c>
      <c r="M7171" s="16">
        <f t="shared" si="335"/>
        <v>14162.105263157893</v>
      </c>
      <c r="N7171" t="e">
        <f>INDEX(XML!$A$2:$R$782,MATCH(C7171,XML!$D$2:$D$737,0),2)</f>
        <v>#N/A</v>
      </c>
    </row>
    <row r="7172" spans="1:14" ht="33.75" x14ac:dyDescent="0.2">
      <c r="A7172">
        <v>73494</v>
      </c>
      <c r="B7172" t="s">
        <v>30155</v>
      </c>
      <c r="C7172" s="15" t="s">
        <v>30156</v>
      </c>
      <c r="D7172" s="15" t="s">
        <v>30157</v>
      </c>
      <c r="E7172">
        <v>5619</v>
      </c>
      <c r="F7172">
        <v>7297</v>
      </c>
      <c r="K7172" s="16">
        <f t="shared" si="333"/>
        <v>6293.28</v>
      </c>
      <c r="L7172" s="16">
        <f t="shared" si="334"/>
        <v>6624.5052631578947</v>
      </c>
      <c r="M7172" s="16">
        <f t="shared" si="335"/>
        <v>7527.8468899521531</v>
      </c>
      <c r="N7172" t="e">
        <f>INDEX(XML!$A$2:$R$782,MATCH(C7172,XML!$D$2:$D$737,0),2)</f>
        <v>#N/A</v>
      </c>
    </row>
    <row r="7173" spans="1:14" ht="33.75" x14ac:dyDescent="0.2">
      <c r="A7173">
        <v>73625</v>
      </c>
      <c r="B7173" t="s">
        <v>30436</v>
      </c>
      <c r="C7173" s="15" t="s">
        <v>30437</v>
      </c>
      <c r="D7173" s="15" t="s">
        <v>30438</v>
      </c>
      <c r="E7173">
        <v>11327</v>
      </c>
      <c r="F7173">
        <v>14709</v>
      </c>
      <c r="K7173" s="16">
        <f t="shared" ref="K7173:K7236" si="336">IF(E7173&gt;49999,E7173+E7173*0.07,IF(E7173&lt;=49999,E7173+E7173*0.12))</f>
        <v>12686.24</v>
      </c>
      <c r="L7173" s="16">
        <f t="shared" ref="L7173:L7236" si="337">K7173*100/95</f>
        <v>13353.936842105262</v>
      </c>
      <c r="M7173" s="16">
        <f t="shared" ref="M7173:M7236" si="338">IF(COUNTIF(C7173,"*Dahua*"),F7173-10,L7173*100/88)</f>
        <v>15174.928229665071</v>
      </c>
      <c r="N7173" t="e">
        <f>INDEX(XML!$A$2:$R$782,MATCH(C7173,XML!$D$2:$D$737,0),2)</f>
        <v>#N/A</v>
      </c>
    </row>
    <row r="7174" spans="1:14" ht="33.75" x14ac:dyDescent="0.2">
      <c r="A7174">
        <v>73640</v>
      </c>
      <c r="B7174" t="s">
        <v>30439</v>
      </c>
      <c r="C7174" s="15" t="s">
        <v>30440</v>
      </c>
      <c r="D7174" s="15" t="s">
        <v>30441</v>
      </c>
      <c r="E7174">
        <v>10035</v>
      </c>
      <c r="F7174">
        <v>13032</v>
      </c>
      <c r="K7174" s="16">
        <f t="shared" si="336"/>
        <v>11239.2</v>
      </c>
      <c r="L7174" s="16">
        <f t="shared" si="337"/>
        <v>11830.736842105263</v>
      </c>
      <c r="M7174" s="16">
        <f t="shared" si="338"/>
        <v>13444.019138755981</v>
      </c>
      <c r="N7174" t="e">
        <f>INDEX(XML!$A$2:$R$782,MATCH(C7174,XML!$D$2:$D$737,0),2)</f>
        <v>#N/A</v>
      </c>
    </row>
    <row r="7175" spans="1:14" ht="15.75" x14ac:dyDescent="0.25">
      <c r="A7175" s="184" t="s">
        <v>9937</v>
      </c>
      <c r="B7175" s="184"/>
      <c r="C7175" s="185"/>
      <c r="D7175" s="185"/>
      <c r="E7175" s="184"/>
      <c r="F7175" s="184"/>
      <c r="G7175" s="184"/>
      <c r="H7175" s="184"/>
      <c r="I7175" s="184"/>
      <c r="J7175" s="184"/>
      <c r="K7175" s="16">
        <f t="shared" si="336"/>
        <v>0</v>
      </c>
      <c r="L7175" s="16">
        <f t="shared" si="337"/>
        <v>0</v>
      </c>
      <c r="M7175" s="16">
        <f t="shared" si="338"/>
        <v>0</v>
      </c>
      <c r="N7175" t="e">
        <f>INDEX(XML!$A$2:$R$782,MATCH(C7175,XML!$D$2:$D$737,0),2)</f>
        <v>#N/A</v>
      </c>
    </row>
    <row r="7176" spans="1:14" ht="33.75" x14ac:dyDescent="0.2">
      <c r="A7176">
        <v>65073</v>
      </c>
      <c r="B7176" t="s">
        <v>22798</v>
      </c>
      <c r="C7176" s="15" t="s">
        <v>22799</v>
      </c>
      <c r="D7176" s="15" t="s">
        <v>22800</v>
      </c>
      <c r="E7176">
        <v>2159</v>
      </c>
      <c r="F7176">
        <v>2803</v>
      </c>
      <c r="K7176" s="16">
        <f t="shared" si="336"/>
        <v>2418.08</v>
      </c>
      <c r="L7176" s="16">
        <f t="shared" si="337"/>
        <v>2545.3473684210526</v>
      </c>
      <c r="M7176" s="16">
        <f t="shared" si="338"/>
        <v>2892.4401913875595</v>
      </c>
      <c r="N7176" t="e">
        <f>INDEX(XML!$A$2:$R$782,MATCH(C7176,XML!$D$2:$D$737,0),2)</f>
        <v>#N/A</v>
      </c>
    </row>
    <row r="7177" spans="1:14" ht="33.75" x14ac:dyDescent="0.2">
      <c r="A7177">
        <v>65074</v>
      </c>
      <c r="B7177" t="s">
        <v>22801</v>
      </c>
      <c r="C7177" s="15" t="s">
        <v>22802</v>
      </c>
      <c r="D7177" s="15" t="s">
        <v>22803</v>
      </c>
      <c r="E7177">
        <v>2572</v>
      </c>
      <c r="F7177">
        <v>3340</v>
      </c>
      <c r="H7177">
        <v>39</v>
      </c>
      <c r="K7177" s="16">
        <f t="shared" si="336"/>
        <v>2880.64</v>
      </c>
      <c r="L7177" s="16">
        <f t="shared" si="337"/>
        <v>3032.2526315789473</v>
      </c>
      <c r="M7177" s="16">
        <f t="shared" si="338"/>
        <v>3445.7416267942581</v>
      </c>
      <c r="N7177" t="e">
        <f>INDEX(XML!$A$2:$R$782,MATCH(C7177,XML!$D$2:$D$737,0),2)</f>
        <v>#N/A</v>
      </c>
    </row>
    <row r="7178" spans="1:14" ht="33.75" x14ac:dyDescent="0.2">
      <c r="A7178">
        <v>65075</v>
      </c>
      <c r="B7178" t="s">
        <v>22804</v>
      </c>
      <c r="C7178" s="15" t="s">
        <v>22805</v>
      </c>
      <c r="D7178" s="15" t="s">
        <v>22806</v>
      </c>
      <c r="E7178">
        <v>3249</v>
      </c>
      <c r="F7178">
        <v>4218</v>
      </c>
      <c r="K7178" s="16">
        <f t="shared" si="336"/>
        <v>3638.88</v>
      </c>
      <c r="L7178" s="16">
        <f t="shared" si="337"/>
        <v>3830.4</v>
      </c>
      <c r="M7178" s="16">
        <f t="shared" si="338"/>
        <v>4352.727272727273</v>
      </c>
      <c r="N7178" t="e">
        <f>INDEX(XML!$A$2:$R$782,MATCH(C7178,XML!$D$2:$D$737,0),2)</f>
        <v>#N/A</v>
      </c>
    </row>
    <row r="7179" spans="1:14" ht="33.75" x14ac:dyDescent="0.2">
      <c r="A7179">
        <v>65076</v>
      </c>
      <c r="B7179" t="s">
        <v>22807</v>
      </c>
      <c r="C7179" s="15" t="s">
        <v>22808</v>
      </c>
      <c r="D7179" s="15" t="s">
        <v>22809</v>
      </c>
      <c r="E7179">
        <v>5849</v>
      </c>
      <c r="F7179">
        <v>7596</v>
      </c>
      <c r="K7179" s="16">
        <f t="shared" si="336"/>
        <v>6550.88</v>
      </c>
      <c r="L7179" s="16">
        <f t="shared" si="337"/>
        <v>6895.6631578947372</v>
      </c>
      <c r="M7179" s="16">
        <f t="shared" si="338"/>
        <v>7835.9808612440193</v>
      </c>
      <c r="N7179" t="e">
        <f>INDEX(XML!$A$2:$R$782,MATCH(C7179,XML!$D$2:$D$737,0),2)</f>
        <v>#N/A</v>
      </c>
    </row>
    <row r="7180" spans="1:14" ht="33.75" x14ac:dyDescent="0.2">
      <c r="A7180">
        <v>69794</v>
      </c>
      <c r="B7180" t="s">
        <v>26631</v>
      </c>
      <c r="C7180" s="15" t="s">
        <v>26632</v>
      </c>
      <c r="D7180" s="15" t="s">
        <v>26633</v>
      </c>
      <c r="E7180">
        <v>3758</v>
      </c>
      <c r="F7180">
        <v>4879</v>
      </c>
      <c r="K7180" s="16">
        <f t="shared" si="336"/>
        <v>4208.96</v>
      </c>
      <c r="L7180" s="16">
        <f t="shared" si="337"/>
        <v>4430.484210526316</v>
      </c>
      <c r="M7180" s="16">
        <f t="shared" si="338"/>
        <v>5034.6411483253587</v>
      </c>
      <c r="N7180" t="e">
        <f>INDEX(XML!$A$2:$R$782,MATCH(C7180,XML!$D$2:$D$737,0),2)</f>
        <v>#N/A</v>
      </c>
    </row>
    <row r="7181" spans="1:14" ht="33.75" x14ac:dyDescent="0.2">
      <c r="A7181">
        <v>72612</v>
      </c>
      <c r="B7181" t="s">
        <v>29512</v>
      </c>
      <c r="C7181" s="15" t="s">
        <v>29513</v>
      </c>
      <c r="D7181" s="15" t="s">
        <v>29514</v>
      </c>
      <c r="E7181">
        <v>4086</v>
      </c>
      <c r="F7181">
        <v>5306</v>
      </c>
      <c r="K7181" s="16">
        <f t="shared" si="336"/>
        <v>4576.32</v>
      </c>
      <c r="L7181" s="16">
        <f t="shared" si="337"/>
        <v>4817.1789473684212</v>
      </c>
      <c r="M7181" s="16">
        <f t="shared" si="338"/>
        <v>5474.0669856459335</v>
      </c>
      <c r="N7181" t="e">
        <f>INDEX(XML!$A$2:$R$782,MATCH(C7181,XML!$D$2:$D$737,0),2)</f>
        <v>#N/A</v>
      </c>
    </row>
    <row r="7182" spans="1:14" ht="33.75" x14ac:dyDescent="0.2">
      <c r="A7182">
        <v>69098</v>
      </c>
      <c r="B7182" t="s">
        <v>26625</v>
      </c>
      <c r="C7182" s="15" t="s">
        <v>26626</v>
      </c>
      <c r="D7182" s="15" t="s">
        <v>26627</v>
      </c>
      <c r="E7182">
        <v>4804</v>
      </c>
      <c r="F7182">
        <v>6239</v>
      </c>
      <c r="H7182" t="s">
        <v>746</v>
      </c>
      <c r="K7182" s="16">
        <f t="shared" si="336"/>
        <v>5380.48</v>
      </c>
      <c r="L7182" s="16">
        <f t="shared" si="337"/>
        <v>5663.6631578947372</v>
      </c>
      <c r="M7182" s="16">
        <f t="shared" si="338"/>
        <v>6435.9808612440193</v>
      </c>
      <c r="N7182" t="e">
        <f>INDEX(XML!$A$2:$R$782,MATCH(C7182,XML!$D$2:$D$737,0),2)</f>
        <v>#N/A</v>
      </c>
    </row>
    <row r="7183" spans="1:14" ht="33.75" x14ac:dyDescent="0.2">
      <c r="A7183">
        <v>69099</v>
      </c>
      <c r="B7183" t="s">
        <v>26628</v>
      </c>
      <c r="C7183" s="15" t="s">
        <v>26629</v>
      </c>
      <c r="D7183" s="15" t="s">
        <v>26630</v>
      </c>
      <c r="E7183">
        <v>8557</v>
      </c>
      <c r="F7183">
        <v>11113</v>
      </c>
      <c r="H7183">
        <v>3</v>
      </c>
      <c r="K7183" s="16">
        <f t="shared" si="336"/>
        <v>9583.84</v>
      </c>
      <c r="L7183" s="16">
        <f t="shared" si="337"/>
        <v>10088.252631578947</v>
      </c>
      <c r="M7183" s="16">
        <f t="shared" si="338"/>
        <v>11463.923444976077</v>
      </c>
      <c r="N7183" t="e">
        <f>INDEX(XML!$A$2:$R$782,MATCH(C7183,XML!$D$2:$D$737,0),2)</f>
        <v>#N/A</v>
      </c>
    </row>
    <row r="7184" spans="1:14" ht="33.75" x14ac:dyDescent="0.2">
      <c r="A7184">
        <v>72613</v>
      </c>
      <c r="B7184" t="s">
        <v>29518</v>
      </c>
      <c r="C7184" s="15" t="s">
        <v>29519</v>
      </c>
      <c r="D7184" s="15" t="s">
        <v>29520</v>
      </c>
      <c r="E7184">
        <v>7465</v>
      </c>
      <c r="F7184">
        <v>9694</v>
      </c>
      <c r="H7184" t="s">
        <v>746</v>
      </c>
      <c r="K7184" s="16">
        <f t="shared" si="336"/>
        <v>8360.7999999999993</v>
      </c>
      <c r="L7184" s="16">
        <f t="shared" si="337"/>
        <v>8800.8421052631566</v>
      </c>
      <c r="M7184" s="16">
        <f t="shared" si="338"/>
        <v>10000.956937799041</v>
      </c>
      <c r="N7184" t="e">
        <f>INDEX(XML!$A$2:$R$782,MATCH(C7184,XML!$D$2:$D$737,0),2)</f>
        <v>#N/A</v>
      </c>
    </row>
    <row r="7185" spans="1:14" ht="33.75" x14ac:dyDescent="0.2">
      <c r="A7185">
        <v>72614</v>
      </c>
      <c r="B7185" t="s">
        <v>29521</v>
      </c>
      <c r="C7185" s="15" t="s">
        <v>29522</v>
      </c>
      <c r="D7185" s="15" t="s">
        <v>29523</v>
      </c>
      <c r="E7185">
        <v>9759</v>
      </c>
      <c r="F7185">
        <v>12672</v>
      </c>
      <c r="K7185" s="16">
        <f t="shared" si="336"/>
        <v>10930.08</v>
      </c>
      <c r="L7185" s="16">
        <f t="shared" si="337"/>
        <v>11505.347368421053</v>
      </c>
      <c r="M7185" s="16">
        <f t="shared" si="338"/>
        <v>13074.258373205743</v>
      </c>
      <c r="N7185" t="e">
        <f>INDEX(XML!$A$2:$R$782,MATCH(C7185,XML!$D$2:$D$737,0),2)</f>
        <v>#N/A</v>
      </c>
    </row>
    <row r="7186" spans="1:14" ht="33.75" x14ac:dyDescent="0.2">
      <c r="A7186">
        <v>72615</v>
      </c>
      <c r="B7186" t="s">
        <v>29524</v>
      </c>
      <c r="C7186" s="15" t="s">
        <v>29525</v>
      </c>
      <c r="D7186" s="15" t="s">
        <v>29526</v>
      </c>
      <c r="E7186">
        <v>11102</v>
      </c>
      <c r="F7186">
        <v>14417</v>
      </c>
      <c r="K7186" s="16">
        <f t="shared" si="336"/>
        <v>12434.24</v>
      </c>
      <c r="L7186" s="16">
        <f t="shared" si="337"/>
        <v>13088.673684210526</v>
      </c>
      <c r="M7186" s="16">
        <f t="shared" si="338"/>
        <v>14873.492822966507</v>
      </c>
      <c r="N7186" t="e">
        <f>INDEX(XML!$A$2:$R$782,MATCH(C7186,XML!$D$2:$D$737,0),2)</f>
        <v>#N/A</v>
      </c>
    </row>
    <row r="7187" spans="1:14" ht="33.75" x14ac:dyDescent="0.2">
      <c r="A7187">
        <v>72589</v>
      </c>
      <c r="B7187" t="s">
        <v>29470</v>
      </c>
      <c r="C7187" s="15" t="s">
        <v>29471</v>
      </c>
      <c r="D7187" s="15" t="s">
        <v>29472</v>
      </c>
      <c r="E7187">
        <v>2264</v>
      </c>
      <c r="F7187">
        <v>2939</v>
      </c>
      <c r="K7187" s="16">
        <f t="shared" si="336"/>
        <v>2535.6799999999998</v>
      </c>
      <c r="L7187" s="16">
        <f t="shared" si="337"/>
        <v>2669.136842105263</v>
      </c>
      <c r="M7187" s="16">
        <f t="shared" si="338"/>
        <v>3033.1100478468898</v>
      </c>
      <c r="N7187" t="e">
        <f>INDEX(XML!$A$2:$R$782,MATCH(C7187,XML!$D$2:$D$737,0),2)</f>
        <v>#N/A</v>
      </c>
    </row>
    <row r="7188" spans="1:14" ht="22.5" customHeight="1" x14ac:dyDescent="0.2">
      <c r="A7188">
        <v>72590</v>
      </c>
      <c r="B7188" t="s">
        <v>29473</v>
      </c>
      <c r="C7188" s="15" t="s">
        <v>29474</v>
      </c>
      <c r="D7188" s="15" t="s">
        <v>29475</v>
      </c>
      <c r="E7188">
        <v>3033</v>
      </c>
      <c r="F7188">
        <v>3938</v>
      </c>
      <c r="K7188" s="16">
        <f t="shared" si="336"/>
        <v>3396.96</v>
      </c>
      <c r="L7188" s="16">
        <f t="shared" si="337"/>
        <v>3575.7473684210527</v>
      </c>
      <c r="M7188" s="16">
        <f t="shared" si="338"/>
        <v>4063.3492822966509</v>
      </c>
      <c r="N7188" t="e">
        <f>INDEX(XML!$A$2:$R$782,MATCH(C7188,XML!$D$2:$D$737,0),2)</f>
        <v>#N/A</v>
      </c>
    </row>
    <row r="7189" spans="1:14" ht="22.5" customHeight="1" x14ac:dyDescent="0.2">
      <c r="A7189">
        <v>72591</v>
      </c>
      <c r="B7189" t="s">
        <v>29476</v>
      </c>
      <c r="C7189" s="15" t="s">
        <v>29477</v>
      </c>
      <c r="D7189" s="15" t="s">
        <v>29478</v>
      </c>
      <c r="E7189">
        <v>5893</v>
      </c>
      <c r="F7189">
        <v>7653</v>
      </c>
      <c r="K7189" s="16">
        <f t="shared" si="336"/>
        <v>6600.16</v>
      </c>
      <c r="L7189" s="16">
        <f t="shared" si="337"/>
        <v>6947.5368421052635</v>
      </c>
      <c r="M7189" s="16">
        <f t="shared" si="338"/>
        <v>7894.9282296650726</v>
      </c>
      <c r="N7189" t="e">
        <f>INDEX(XML!$A$2:$R$782,MATCH(C7189,XML!$D$2:$D$737,0),2)</f>
        <v>#N/A</v>
      </c>
    </row>
    <row r="7190" spans="1:14" ht="33.75" x14ac:dyDescent="0.2">
      <c r="A7190">
        <v>72588</v>
      </c>
      <c r="B7190" t="s">
        <v>29467</v>
      </c>
      <c r="C7190" s="15" t="s">
        <v>29468</v>
      </c>
      <c r="D7190" s="15" t="s">
        <v>29469</v>
      </c>
      <c r="E7190">
        <v>2052</v>
      </c>
      <c r="F7190">
        <v>2664</v>
      </c>
      <c r="K7190" s="16">
        <f t="shared" si="336"/>
        <v>2298.2399999999998</v>
      </c>
      <c r="L7190" s="16">
        <f t="shared" si="337"/>
        <v>2419.1999999999998</v>
      </c>
      <c r="M7190" s="16">
        <f t="shared" si="338"/>
        <v>2749.0909090909086</v>
      </c>
      <c r="N7190" t="e">
        <f>INDEX(XML!$A$2:$R$782,MATCH(C7190,XML!$D$2:$D$737,0),2)</f>
        <v>#N/A</v>
      </c>
    </row>
    <row r="7191" spans="1:14" ht="33.75" x14ac:dyDescent="0.2">
      <c r="A7191">
        <v>72593</v>
      </c>
      <c r="B7191" t="s">
        <v>29479</v>
      </c>
      <c r="C7191" s="15" t="s">
        <v>29480</v>
      </c>
      <c r="D7191" s="15" t="s">
        <v>29481</v>
      </c>
      <c r="E7191">
        <v>7026</v>
      </c>
      <c r="F7191">
        <v>9123</v>
      </c>
      <c r="K7191" s="16">
        <f t="shared" si="336"/>
        <v>7869.12</v>
      </c>
      <c r="L7191" s="16">
        <f t="shared" si="337"/>
        <v>8283.2842105263153</v>
      </c>
      <c r="M7191" s="16">
        <f t="shared" si="338"/>
        <v>9412.8229665071776</v>
      </c>
      <c r="N7191" t="e">
        <f>INDEX(XML!$A$2:$R$782,MATCH(C7191,XML!$D$2:$D$737,0),2)</f>
        <v>#N/A</v>
      </c>
    </row>
    <row r="7192" spans="1:14" ht="33.75" x14ac:dyDescent="0.2">
      <c r="A7192">
        <v>72594</v>
      </c>
      <c r="B7192" t="s">
        <v>29482</v>
      </c>
      <c r="C7192" s="15" t="s">
        <v>29483</v>
      </c>
      <c r="D7192" s="15" t="s">
        <v>29484</v>
      </c>
      <c r="E7192">
        <v>7703</v>
      </c>
      <c r="F7192">
        <v>10003</v>
      </c>
      <c r="K7192" s="16">
        <f t="shared" si="336"/>
        <v>8627.36</v>
      </c>
      <c r="L7192" s="16">
        <f t="shared" si="337"/>
        <v>9081.4315789473676</v>
      </c>
      <c r="M7192" s="16">
        <f t="shared" si="338"/>
        <v>10319.808612440191</v>
      </c>
      <c r="N7192" t="e">
        <f>INDEX(XML!$A$2:$R$782,MATCH(C7192,XML!$D$2:$D$737,0),2)</f>
        <v>#N/A</v>
      </c>
    </row>
    <row r="7193" spans="1:14" ht="33.75" x14ac:dyDescent="0.2">
      <c r="A7193">
        <v>72595</v>
      </c>
      <c r="B7193" t="s">
        <v>29485</v>
      </c>
      <c r="C7193" s="15" t="s">
        <v>29486</v>
      </c>
      <c r="D7193" s="15" t="s">
        <v>29487</v>
      </c>
      <c r="E7193">
        <v>6746</v>
      </c>
      <c r="F7193">
        <v>8760</v>
      </c>
      <c r="K7193" s="16">
        <f t="shared" si="336"/>
        <v>7555.52</v>
      </c>
      <c r="L7193" s="16">
        <f t="shared" si="337"/>
        <v>7953.1789473684212</v>
      </c>
      <c r="M7193" s="16">
        <f t="shared" si="338"/>
        <v>9037.7033492822975</v>
      </c>
      <c r="N7193" t="e">
        <f>INDEX(XML!$A$2:$R$782,MATCH(C7193,XML!$D$2:$D$737,0),2)</f>
        <v>#N/A</v>
      </c>
    </row>
    <row r="7194" spans="1:14" ht="33.75" x14ac:dyDescent="0.2">
      <c r="A7194">
        <v>72596</v>
      </c>
      <c r="B7194" t="s">
        <v>29488</v>
      </c>
      <c r="C7194" s="15" t="s">
        <v>29489</v>
      </c>
      <c r="D7194" s="15" t="s">
        <v>29490</v>
      </c>
      <c r="E7194">
        <v>8719</v>
      </c>
      <c r="F7194">
        <v>11322</v>
      </c>
      <c r="K7194" s="16">
        <f t="shared" si="336"/>
        <v>9765.2800000000007</v>
      </c>
      <c r="L7194" s="16">
        <f t="shared" si="337"/>
        <v>10279.24210526316</v>
      </c>
      <c r="M7194" s="16">
        <f t="shared" si="338"/>
        <v>11680.956937799045</v>
      </c>
      <c r="N7194" t="e">
        <f>INDEX(XML!$A$2:$R$782,MATCH(C7194,XML!$D$2:$D$737,0),2)</f>
        <v>#N/A</v>
      </c>
    </row>
    <row r="7195" spans="1:14" ht="33.75" x14ac:dyDescent="0.2">
      <c r="A7195">
        <v>72598</v>
      </c>
      <c r="B7195" t="s">
        <v>29494</v>
      </c>
      <c r="C7195" s="15" t="s">
        <v>29495</v>
      </c>
      <c r="D7195" s="15" t="s">
        <v>29496</v>
      </c>
      <c r="E7195">
        <v>3054</v>
      </c>
      <c r="F7195">
        <v>3966</v>
      </c>
      <c r="H7195">
        <v>24</v>
      </c>
      <c r="K7195" s="16">
        <f t="shared" si="336"/>
        <v>3420.48</v>
      </c>
      <c r="L7195" s="16">
        <f t="shared" si="337"/>
        <v>3600.5052631578947</v>
      </c>
      <c r="M7195" s="16">
        <f t="shared" si="338"/>
        <v>4091.4832535885162</v>
      </c>
      <c r="N7195" t="e">
        <f>INDEX(XML!$A$2:$R$782,MATCH(C7195,XML!$D$2:$D$737,0),2)</f>
        <v>#N/A</v>
      </c>
    </row>
    <row r="7196" spans="1:14" ht="33.75" x14ac:dyDescent="0.2">
      <c r="A7196">
        <v>72601</v>
      </c>
      <c r="B7196" t="s">
        <v>29497</v>
      </c>
      <c r="C7196" s="15" t="s">
        <v>29498</v>
      </c>
      <c r="D7196" s="15" t="s">
        <v>29499</v>
      </c>
      <c r="E7196">
        <v>3288</v>
      </c>
      <c r="F7196">
        <v>4269</v>
      </c>
      <c r="K7196" s="16">
        <f t="shared" si="336"/>
        <v>3682.56</v>
      </c>
      <c r="L7196" s="16">
        <f t="shared" si="337"/>
        <v>3876.378947368421</v>
      </c>
      <c r="M7196" s="16">
        <f t="shared" si="338"/>
        <v>4404.9760765550236</v>
      </c>
      <c r="N7196" t="e">
        <f>INDEX(XML!$A$2:$R$782,MATCH(C7196,XML!$D$2:$D$737,0),2)</f>
        <v>#N/A</v>
      </c>
    </row>
    <row r="7197" spans="1:14" ht="33.75" x14ac:dyDescent="0.2">
      <c r="A7197">
        <v>72603</v>
      </c>
      <c r="B7197" t="s">
        <v>29500</v>
      </c>
      <c r="C7197" s="15" t="s">
        <v>29501</v>
      </c>
      <c r="D7197" s="15" t="s">
        <v>29502</v>
      </c>
      <c r="E7197">
        <v>3788</v>
      </c>
      <c r="F7197">
        <v>4918</v>
      </c>
      <c r="H7197">
        <v>3</v>
      </c>
      <c r="K7197" s="16">
        <f t="shared" si="336"/>
        <v>4242.5600000000004</v>
      </c>
      <c r="L7197" s="16">
        <f t="shared" si="337"/>
        <v>4465.8526315789477</v>
      </c>
      <c r="M7197" s="16">
        <f t="shared" si="338"/>
        <v>5074.832535885168</v>
      </c>
      <c r="N7197" t="e">
        <f>INDEX(XML!$A$2:$R$782,MATCH(C7197,XML!$D$2:$D$737,0),2)</f>
        <v>#N/A</v>
      </c>
    </row>
    <row r="7198" spans="1:14" ht="33.75" x14ac:dyDescent="0.2">
      <c r="A7198">
        <v>72607</v>
      </c>
      <c r="B7198" t="s">
        <v>29503</v>
      </c>
      <c r="C7198" s="15" t="s">
        <v>29504</v>
      </c>
      <c r="D7198" s="15" t="s">
        <v>29505</v>
      </c>
      <c r="E7198">
        <v>7319</v>
      </c>
      <c r="F7198">
        <v>9505</v>
      </c>
      <c r="K7198" s="16">
        <f t="shared" si="336"/>
        <v>8197.2800000000007</v>
      </c>
      <c r="L7198" s="16">
        <f t="shared" si="337"/>
        <v>8628.7157894736847</v>
      </c>
      <c r="M7198" s="16">
        <f t="shared" si="338"/>
        <v>9805.3588516746404</v>
      </c>
      <c r="N7198" t="e">
        <f>INDEX(XML!$A$2:$R$782,MATCH(C7198,XML!$D$2:$D$737,0),2)</f>
        <v>#N/A</v>
      </c>
    </row>
    <row r="7199" spans="1:14" ht="33.75" x14ac:dyDescent="0.2">
      <c r="A7199">
        <v>72609</v>
      </c>
      <c r="B7199" t="s">
        <v>29506</v>
      </c>
      <c r="C7199" s="15" t="s">
        <v>29507</v>
      </c>
      <c r="D7199" s="15" t="s">
        <v>29508</v>
      </c>
      <c r="E7199">
        <v>7792</v>
      </c>
      <c r="F7199">
        <v>10118</v>
      </c>
      <c r="K7199" s="16">
        <f t="shared" si="336"/>
        <v>8727.0400000000009</v>
      </c>
      <c r="L7199" s="16">
        <f t="shared" si="337"/>
        <v>9186.3578947368442</v>
      </c>
      <c r="M7199" s="16">
        <f t="shared" si="338"/>
        <v>10439.043062200959</v>
      </c>
      <c r="N7199" t="e">
        <f>INDEX(XML!$A$2:$R$782,MATCH(C7199,XML!$D$2:$D$737,0),2)</f>
        <v>#N/A</v>
      </c>
    </row>
    <row r="7200" spans="1:14" ht="33.75" x14ac:dyDescent="0.2">
      <c r="A7200">
        <v>72610</v>
      </c>
      <c r="B7200" t="s">
        <v>29515</v>
      </c>
      <c r="C7200" s="15" t="s">
        <v>29516</v>
      </c>
      <c r="D7200" s="15" t="s">
        <v>29517</v>
      </c>
      <c r="E7200">
        <v>8965</v>
      </c>
      <c r="F7200">
        <v>11642</v>
      </c>
      <c r="K7200" s="16">
        <f t="shared" si="336"/>
        <v>10040.799999999999</v>
      </c>
      <c r="L7200" s="16">
        <f t="shared" si="337"/>
        <v>10569.263157894735</v>
      </c>
      <c r="M7200" s="16">
        <f t="shared" si="338"/>
        <v>12010.526315789471</v>
      </c>
      <c r="N7200" t="e">
        <f>INDEX(XML!$A$2:$R$782,MATCH(C7200,XML!$D$2:$D$737,0),2)</f>
        <v>#N/A</v>
      </c>
    </row>
    <row r="7201" spans="1:14" ht="33.75" x14ac:dyDescent="0.2">
      <c r="A7201">
        <v>72611</v>
      </c>
      <c r="B7201" t="s">
        <v>29509</v>
      </c>
      <c r="C7201" s="15" t="s">
        <v>29510</v>
      </c>
      <c r="D7201" s="15" t="s">
        <v>29511</v>
      </c>
      <c r="E7201">
        <v>10172</v>
      </c>
      <c r="F7201">
        <v>13210</v>
      </c>
      <c r="K7201" s="16">
        <f t="shared" si="336"/>
        <v>11392.64</v>
      </c>
      <c r="L7201" s="16">
        <f t="shared" si="337"/>
        <v>11992.252631578947</v>
      </c>
      <c r="M7201" s="16">
        <f t="shared" si="338"/>
        <v>13627.559808612441</v>
      </c>
      <c r="N7201" t="e">
        <f>INDEX(XML!$A$2:$R$782,MATCH(C7201,XML!$D$2:$D$737,0),2)</f>
        <v>#N/A</v>
      </c>
    </row>
    <row r="7202" spans="1:14" ht="33.75" x14ac:dyDescent="0.2">
      <c r="A7202">
        <v>72597</v>
      </c>
      <c r="B7202" t="s">
        <v>29491</v>
      </c>
      <c r="C7202" s="15" t="s">
        <v>29492</v>
      </c>
      <c r="D7202" s="15" t="s">
        <v>29493</v>
      </c>
      <c r="E7202">
        <v>2979</v>
      </c>
      <c r="F7202">
        <v>3869</v>
      </c>
      <c r="K7202" s="16">
        <f t="shared" si="336"/>
        <v>3336.48</v>
      </c>
      <c r="L7202" s="16">
        <f t="shared" si="337"/>
        <v>3512.0842105263159</v>
      </c>
      <c r="M7202" s="16">
        <f t="shared" si="338"/>
        <v>3991.0047846889952</v>
      </c>
      <c r="N7202" t="e">
        <f>INDEX(XML!$A$2:$R$782,MATCH(C7202,XML!$D$2:$D$737,0),2)</f>
        <v>#N/A</v>
      </c>
    </row>
    <row r="7203" spans="1:14" ht="15.75" x14ac:dyDescent="0.25">
      <c r="A7203" s="184" t="s">
        <v>9938</v>
      </c>
      <c r="B7203" s="184"/>
      <c r="C7203" s="185"/>
      <c r="D7203" s="185"/>
      <c r="E7203" s="184"/>
      <c r="F7203" s="184"/>
      <c r="G7203" s="184"/>
      <c r="H7203" s="184"/>
      <c r="I7203" s="184"/>
      <c r="J7203" s="184"/>
      <c r="K7203" s="16">
        <f t="shared" si="336"/>
        <v>0</v>
      </c>
      <c r="L7203" s="16">
        <f t="shared" si="337"/>
        <v>0</v>
      </c>
      <c r="M7203" s="16">
        <f t="shared" si="338"/>
        <v>0</v>
      </c>
      <c r="N7203" t="e">
        <f>INDEX(XML!$A$2:$R$782,MATCH(C7203,XML!$D$2:$D$737,0),2)</f>
        <v>#N/A</v>
      </c>
    </row>
    <row r="7204" spans="1:14" ht="33.75" x14ac:dyDescent="0.2">
      <c r="A7204">
        <v>83980</v>
      </c>
      <c r="B7204" t="s">
        <v>46316</v>
      </c>
      <c r="C7204" s="15" t="s">
        <v>46317</v>
      </c>
      <c r="D7204" s="15" t="s">
        <v>46318</v>
      </c>
      <c r="E7204">
        <v>601</v>
      </c>
      <c r="F7204">
        <v>782</v>
      </c>
      <c r="K7204" s="16">
        <f t="shared" si="336"/>
        <v>673.12</v>
      </c>
      <c r="L7204" s="16">
        <f t="shared" si="337"/>
        <v>708.54736842105262</v>
      </c>
      <c r="M7204" s="16">
        <f t="shared" si="338"/>
        <v>805.16746411483257</v>
      </c>
      <c r="N7204" t="e">
        <f>INDEX(XML!$A$2:$R$782,MATCH(C7204,XML!$D$2:$D$737,0),2)</f>
        <v>#N/A</v>
      </c>
    </row>
    <row r="7205" spans="1:14" ht="33.75" x14ac:dyDescent="0.2">
      <c r="A7205">
        <v>11220</v>
      </c>
      <c r="B7205" t="s">
        <v>9939</v>
      </c>
      <c r="C7205" s="15" t="s">
        <v>9940</v>
      </c>
      <c r="D7205" s="15" t="s">
        <v>9941</v>
      </c>
      <c r="E7205">
        <v>287</v>
      </c>
      <c r="F7205">
        <v>862</v>
      </c>
      <c r="K7205" s="16">
        <f t="shared" si="336"/>
        <v>321.44</v>
      </c>
      <c r="L7205" s="16">
        <f t="shared" si="337"/>
        <v>338.35789473684213</v>
      </c>
      <c r="M7205" s="16">
        <f t="shared" si="338"/>
        <v>384.49760765550241</v>
      </c>
      <c r="N7205" t="e">
        <f>INDEX(XML!$A$2:$R$782,MATCH(C7205,XML!$D$2:$D$737,0),2)</f>
        <v>#N/A</v>
      </c>
    </row>
    <row r="7206" spans="1:14" ht="33.75" x14ac:dyDescent="0.2">
      <c r="A7206">
        <v>11221</v>
      </c>
      <c r="B7206" t="s">
        <v>9942</v>
      </c>
      <c r="C7206" s="15" t="s">
        <v>9943</v>
      </c>
      <c r="D7206" s="15" t="s">
        <v>9944</v>
      </c>
      <c r="E7206">
        <v>384</v>
      </c>
      <c r="F7206">
        <v>901</v>
      </c>
      <c r="H7206" t="s">
        <v>746</v>
      </c>
      <c r="K7206" s="16">
        <f t="shared" si="336"/>
        <v>430.08</v>
      </c>
      <c r="L7206" s="16">
        <f t="shared" si="337"/>
        <v>452.7157894736842</v>
      </c>
      <c r="M7206" s="16">
        <f t="shared" si="338"/>
        <v>514.4497607655502</v>
      </c>
      <c r="N7206" t="e">
        <f>INDEX(XML!$A$2:$R$782,MATCH(C7206,XML!$D$2:$D$737,0),2)</f>
        <v>#N/A</v>
      </c>
    </row>
    <row r="7207" spans="1:14" ht="33.75" x14ac:dyDescent="0.2">
      <c r="A7207">
        <v>65072</v>
      </c>
      <c r="B7207" t="s">
        <v>22880</v>
      </c>
      <c r="C7207" s="15" t="s">
        <v>22881</v>
      </c>
      <c r="D7207" s="15" t="s">
        <v>22882</v>
      </c>
      <c r="E7207">
        <v>1166</v>
      </c>
      <c r="F7207">
        <v>1514</v>
      </c>
      <c r="H7207" t="s">
        <v>746</v>
      </c>
      <c r="K7207" s="16">
        <f t="shared" si="336"/>
        <v>1305.92</v>
      </c>
      <c r="L7207" s="16">
        <f t="shared" si="337"/>
        <v>1374.6526315789474</v>
      </c>
      <c r="M7207" s="16">
        <f t="shared" si="338"/>
        <v>1562.1052631578948</v>
      </c>
      <c r="N7207" t="e">
        <f>INDEX(XML!$A$2:$R$782,MATCH(C7207,XML!$D$2:$D$737,0),2)</f>
        <v>#N/A</v>
      </c>
    </row>
    <row r="7208" spans="1:14" ht="22.5" customHeight="1" x14ac:dyDescent="0.2">
      <c r="A7208">
        <v>74620</v>
      </c>
      <c r="B7208" t="s">
        <v>32863</v>
      </c>
      <c r="C7208" s="15" t="s">
        <v>32864</v>
      </c>
      <c r="D7208" s="15" t="s">
        <v>32865</v>
      </c>
      <c r="E7208">
        <v>267</v>
      </c>
      <c r="F7208">
        <v>345</v>
      </c>
      <c r="K7208" s="16">
        <f t="shared" si="336"/>
        <v>299.04000000000002</v>
      </c>
      <c r="L7208" s="16">
        <f t="shared" si="337"/>
        <v>314.77894736842109</v>
      </c>
      <c r="M7208" s="16">
        <f t="shared" si="338"/>
        <v>357.70334928229664</v>
      </c>
      <c r="N7208" t="e">
        <f>INDEX(XML!$A$2:$R$782,MATCH(C7208,XML!$D$2:$D$737,0),2)</f>
        <v>#N/A</v>
      </c>
    </row>
    <row r="7209" spans="1:14" ht="22.5" customHeight="1" x14ac:dyDescent="0.25">
      <c r="A7209" s="184" t="s">
        <v>9945</v>
      </c>
      <c r="B7209" s="184"/>
      <c r="C7209" s="185"/>
      <c r="D7209" s="185"/>
      <c r="E7209" s="184"/>
      <c r="F7209" s="184"/>
      <c r="G7209" s="184"/>
      <c r="H7209" s="184"/>
      <c r="I7209" s="184"/>
      <c r="J7209" s="184"/>
      <c r="K7209" s="16">
        <f t="shared" si="336"/>
        <v>0</v>
      </c>
      <c r="L7209" s="16">
        <f t="shared" si="337"/>
        <v>0</v>
      </c>
      <c r="M7209" s="16">
        <f t="shared" si="338"/>
        <v>0</v>
      </c>
      <c r="N7209" t="e">
        <f>INDEX(XML!$A$2:$R$782,MATCH(C7209,XML!$D$2:$D$737,0),2)</f>
        <v>#N/A</v>
      </c>
    </row>
    <row r="7210" spans="1:14" ht="33.75" x14ac:dyDescent="0.2">
      <c r="A7210">
        <v>71307</v>
      </c>
      <c r="B7210">
        <v>35510</v>
      </c>
      <c r="C7210" s="15" t="s">
        <v>27313</v>
      </c>
      <c r="D7210" s="15" t="s">
        <v>27314</v>
      </c>
      <c r="E7210">
        <v>1089</v>
      </c>
      <c r="F7210">
        <v>1415</v>
      </c>
      <c r="K7210" s="16">
        <f t="shared" si="336"/>
        <v>1219.68</v>
      </c>
      <c r="L7210" s="16">
        <f t="shared" si="337"/>
        <v>1283.8736842105263</v>
      </c>
      <c r="M7210" s="16">
        <f t="shared" si="338"/>
        <v>1458.9473684210527</v>
      </c>
      <c r="N7210" t="e">
        <f>INDEX(XML!$A$2:$R$782,MATCH(C7210,XML!$D$2:$D$737,0),2)</f>
        <v>#N/A</v>
      </c>
    </row>
    <row r="7211" spans="1:14" ht="33.75" x14ac:dyDescent="0.2">
      <c r="A7211">
        <v>71316</v>
      </c>
      <c r="B7211">
        <v>35511</v>
      </c>
      <c r="C7211" s="15" t="s">
        <v>27315</v>
      </c>
      <c r="D7211" s="15" t="s">
        <v>27316</v>
      </c>
      <c r="E7211">
        <v>1217</v>
      </c>
      <c r="F7211">
        <v>1579</v>
      </c>
      <c r="K7211" s="16">
        <f t="shared" si="336"/>
        <v>1363.04</v>
      </c>
      <c r="L7211" s="16">
        <f t="shared" si="337"/>
        <v>1434.7789473684211</v>
      </c>
      <c r="M7211" s="16">
        <f t="shared" si="338"/>
        <v>1630.4306220095693</v>
      </c>
      <c r="N7211" t="e">
        <f>INDEX(XML!$A$2:$R$782,MATCH(C7211,XML!$D$2:$D$737,0),2)</f>
        <v>#N/A</v>
      </c>
    </row>
    <row r="7212" spans="1:14" ht="33.75" x14ac:dyDescent="0.2">
      <c r="A7212">
        <v>71309</v>
      </c>
      <c r="B7212">
        <v>35512</v>
      </c>
      <c r="C7212" s="15" t="s">
        <v>27317</v>
      </c>
      <c r="D7212" s="15" t="s">
        <v>27318</v>
      </c>
      <c r="E7212">
        <v>1435</v>
      </c>
      <c r="F7212">
        <v>1862</v>
      </c>
      <c r="K7212" s="16">
        <f t="shared" si="336"/>
        <v>1607.2</v>
      </c>
      <c r="L7212" s="16">
        <f t="shared" si="337"/>
        <v>1691.7894736842106</v>
      </c>
      <c r="M7212" s="16">
        <f t="shared" si="338"/>
        <v>1922.488038277512</v>
      </c>
      <c r="N7212" t="e">
        <f>INDEX(XML!$A$2:$R$782,MATCH(C7212,XML!$D$2:$D$737,0),2)</f>
        <v>#N/A</v>
      </c>
    </row>
    <row r="7213" spans="1:14" ht="33.75" x14ac:dyDescent="0.2">
      <c r="A7213">
        <v>71310</v>
      </c>
      <c r="B7213">
        <v>35513</v>
      </c>
      <c r="C7213" s="15" t="s">
        <v>27319</v>
      </c>
      <c r="D7213" s="15" t="s">
        <v>27320</v>
      </c>
      <c r="E7213">
        <v>1834</v>
      </c>
      <c r="F7213">
        <v>2381</v>
      </c>
      <c r="K7213" s="16">
        <f t="shared" si="336"/>
        <v>2054.08</v>
      </c>
      <c r="L7213" s="16">
        <f t="shared" si="337"/>
        <v>2162.1894736842105</v>
      </c>
      <c r="M7213" s="16">
        <f t="shared" si="338"/>
        <v>2457.0334928229663</v>
      </c>
      <c r="N7213" t="e">
        <f>INDEX(XML!$A$2:$R$782,MATCH(C7213,XML!$D$2:$D$737,0),2)</f>
        <v>#N/A</v>
      </c>
    </row>
    <row r="7214" spans="1:14" ht="33.75" x14ac:dyDescent="0.2">
      <c r="A7214">
        <v>71311</v>
      </c>
      <c r="B7214">
        <v>35514</v>
      </c>
      <c r="C7214" s="15" t="s">
        <v>27321</v>
      </c>
      <c r="D7214" s="15" t="s">
        <v>27322</v>
      </c>
      <c r="E7214">
        <v>2379</v>
      </c>
      <c r="F7214">
        <v>3089</v>
      </c>
      <c r="K7214" s="16">
        <f t="shared" si="336"/>
        <v>2664.48</v>
      </c>
      <c r="L7214" s="16">
        <f t="shared" si="337"/>
        <v>2804.7157894736843</v>
      </c>
      <c r="M7214" s="16">
        <f t="shared" si="338"/>
        <v>3187.1770334928228</v>
      </c>
      <c r="N7214" t="e">
        <f>INDEX(XML!$A$2:$R$782,MATCH(C7214,XML!$D$2:$D$737,0),2)</f>
        <v>#N/A</v>
      </c>
    </row>
    <row r="7215" spans="1:14" ht="33.75" x14ac:dyDescent="0.2">
      <c r="A7215">
        <v>71312</v>
      </c>
      <c r="B7215">
        <v>35515</v>
      </c>
      <c r="C7215" s="15" t="s">
        <v>27323</v>
      </c>
      <c r="D7215" s="15" t="s">
        <v>27324</v>
      </c>
      <c r="E7215">
        <v>3322</v>
      </c>
      <c r="F7215">
        <v>4314</v>
      </c>
      <c r="K7215" s="16">
        <f t="shared" si="336"/>
        <v>3720.64</v>
      </c>
      <c r="L7215" s="16">
        <f t="shared" si="337"/>
        <v>3916.4631578947369</v>
      </c>
      <c r="M7215" s="16">
        <f t="shared" si="338"/>
        <v>4450.5263157894742</v>
      </c>
      <c r="N7215" t="e">
        <f>INDEX(XML!$A$2:$R$782,MATCH(C7215,XML!$D$2:$D$737,0),2)</f>
        <v>#N/A</v>
      </c>
    </row>
    <row r="7216" spans="1:14" ht="33.75" x14ac:dyDescent="0.2">
      <c r="A7216">
        <v>71313</v>
      </c>
      <c r="B7216">
        <v>35516</v>
      </c>
      <c r="C7216" s="15" t="s">
        <v>27325</v>
      </c>
      <c r="D7216" s="15" t="s">
        <v>27326</v>
      </c>
      <c r="E7216">
        <v>5482</v>
      </c>
      <c r="F7216">
        <v>7118</v>
      </c>
      <c r="K7216" s="16">
        <f t="shared" si="336"/>
        <v>6139.84</v>
      </c>
      <c r="L7216" s="16">
        <f t="shared" si="337"/>
        <v>6462.9894736842107</v>
      </c>
      <c r="M7216" s="16">
        <f t="shared" si="338"/>
        <v>7344.3062200956947</v>
      </c>
      <c r="N7216" t="e">
        <f>INDEX(XML!$A$2:$R$782,MATCH(C7216,XML!$D$2:$D$737,0),2)</f>
        <v>#N/A</v>
      </c>
    </row>
    <row r="7217" spans="1:14" ht="33.75" x14ac:dyDescent="0.2">
      <c r="A7217">
        <v>71314</v>
      </c>
      <c r="B7217">
        <v>35517</v>
      </c>
      <c r="C7217" s="15" t="s">
        <v>27327</v>
      </c>
      <c r="D7217" s="15" t="s">
        <v>27328</v>
      </c>
      <c r="E7217">
        <v>7300</v>
      </c>
      <c r="F7217">
        <v>9480</v>
      </c>
      <c r="K7217" s="16">
        <f t="shared" si="336"/>
        <v>8176</v>
      </c>
      <c r="L7217" s="16">
        <f t="shared" si="337"/>
        <v>8606.3157894736851</v>
      </c>
      <c r="M7217" s="16">
        <f t="shared" si="338"/>
        <v>9779.9043062200963</v>
      </c>
      <c r="N7217" t="e">
        <f>INDEX(XML!$A$2:$R$782,MATCH(C7217,XML!$D$2:$D$737,0),2)</f>
        <v>#N/A</v>
      </c>
    </row>
    <row r="7218" spans="1:14" ht="33.75" x14ac:dyDescent="0.2">
      <c r="A7218">
        <v>71315</v>
      </c>
      <c r="B7218">
        <v>35518</v>
      </c>
      <c r="C7218" s="15" t="s">
        <v>27329</v>
      </c>
      <c r="D7218" s="15" t="s">
        <v>27330</v>
      </c>
      <c r="E7218">
        <v>9720</v>
      </c>
      <c r="F7218">
        <v>12622</v>
      </c>
      <c r="K7218" s="16">
        <f t="shared" si="336"/>
        <v>10886.4</v>
      </c>
      <c r="L7218" s="16">
        <f t="shared" si="337"/>
        <v>11459.368421052632</v>
      </c>
      <c r="M7218" s="16">
        <f t="shared" si="338"/>
        <v>13022.009569377989</v>
      </c>
      <c r="N7218" t="e">
        <f>INDEX(XML!$A$2:$R$782,MATCH(C7218,XML!$D$2:$D$737,0),2)</f>
        <v>#N/A</v>
      </c>
    </row>
    <row r="7219" spans="1:14" ht="33.75" x14ac:dyDescent="0.2">
      <c r="A7219">
        <v>65009</v>
      </c>
      <c r="B7219">
        <v>35520</v>
      </c>
      <c r="C7219" s="15" t="s">
        <v>22810</v>
      </c>
      <c r="D7219" s="15" t="s">
        <v>22811</v>
      </c>
      <c r="E7219">
        <v>1089</v>
      </c>
      <c r="F7219">
        <v>1415</v>
      </c>
      <c r="H7219" t="s">
        <v>746</v>
      </c>
      <c r="K7219" s="16">
        <f t="shared" si="336"/>
        <v>1219.68</v>
      </c>
      <c r="L7219" s="16">
        <f t="shared" si="337"/>
        <v>1283.8736842105263</v>
      </c>
      <c r="M7219" s="16">
        <f t="shared" si="338"/>
        <v>1458.9473684210527</v>
      </c>
      <c r="N7219" t="e">
        <f>INDEX(XML!$A$2:$R$782,MATCH(C7219,XML!$D$2:$D$737,0),2)</f>
        <v>#N/A</v>
      </c>
    </row>
    <row r="7220" spans="1:14" ht="33.75" x14ac:dyDescent="0.2">
      <c r="A7220">
        <v>71279</v>
      </c>
      <c r="B7220">
        <v>35521</v>
      </c>
      <c r="C7220" s="15" t="s">
        <v>27331</v>
      </c>
      <c r="D7220" s="15" t="s">
        <v>27332</v>
      </c>
      <c r="E7220">
        <v>1217</v>
      </c>
      <c r="F7220">
        <v>1579</v>
      </c>
      <c r="K7220" s="16">
        <f t="shared" si="336"/>
        <v>1363.04</v>
      </c>
      <c r="L7220" s="16">
        <f t="shared" si="337"/>
        <v>1434.7789473684211</v>
      </c>
      <c r="M7220" s="16">
        <f t="shared" si="338"/>
        <v>1630.4306220095693</v>
      </c>
      <c r="N7220" t="e">
        <f>INDEX(XML!$A$2:$R$782,MATCH(C7220,XML!$D$2:$D$737,0),2)</f>
        <v>#N/A</v>
      </c>
    </row>
    <row r="7221" spans="1:14" ht="33.75" x14ac:dyDescent="0.2">
      <c r="A7221">
        <v>65010</v>
      </c>
      <c r="B7221">
        <v>35522</v>
      </c>
      <c r="C7221" s="15" t="s">
        <v>22812</v>
      </c>
      <c r="D7221" s="15" t="s">
        <v>22813</v>
      </c>
      <c r="E7221">
        <v>1435</v>
      </c>
      <c r="F7221">
        <v>1862</v>
      </c>
      <c r="K7221" s="16">
        <f t="shared" si="336"/>
        <v>1607.2</v>
      </c>
      <c r="L7221" s="16">
        <f t="shared" si="337"/>
        <v>1691.7894736842106</v>
      </c>
      <c r="M7221" s="16">
        <f t="shared" si="338"/>
        <v>1922.488038277512</v>
      </c>
      <c r="N7221" t="e">
        <f>INDEX(XML!$A$2:$R$782,MATCH(C7221,XML!$D$2:$D$737,0),2)</f>
        <v>#N/A</v>
      </c>
    </row>
    <row r="7222" spans="1:14" ht="33.75" x14ac:dyDescent="0.2">
      <c r="A7222">
        <v>71276</v>
      </c>
      <c r="B7222">
        <v>35523</v>
      </c>
      <c r="C7222" s="15" t="s">
        <v>27333</v>
      </c>
      <c r="D7222" s="15" t="s">
        <v>27334</v>
      </c>
      <c r="E7222">
        <v>1834</v>
      </c>
      <c r="F7222">
        <v>2381</v>
      </c>
      <c r="H7222">
        <v>48</v>
      </c>
      <c r="K7222" s="16">
        <f t="shared" si="336"/>
        <v>2054.08</v>
      </c>
      <c r="L7222" s="16">
        <f t="shared" si="337"/>
        <v>2162.1894736842105</v>
      </c>
      <c r="M7222" s="16">
        <f t="shared" si="338"/>
        <v>2457.0334928229663</v>
      </c>
      <c r="N7222" t="e">
        <f>INDEX(XML!$A$2:$R$782,MATCH(C7222,XML!$D$2:$D$737,0),2)</f>
        <v>#N/A</v>
      </c>
    </row>
    <row r="7223" spans="1:14" ht="33.75" x14ac:dyDescent="0.2">
      <c r="A7223">
        <v>70052</v>
      </c>
      <c r="B7223">
        <v>35524</v>
      </c>
      <c r="C7223" s="15" t="s">
        <v>30909</v>
      </c>
      <c r="D7223" s="15" t="s">
        <v>26634</v>
      </c>
      <c r="E7223">
        <v>2379</v>
      </c>
      <c r="F7223">
        <v>3089</v>
      </c>
      <c r="H7223">
        <v>48</v>
      </c>
      <c r="K7223" s="16">
        <f t="shared" si="336"/>
        <v>2664.48</v>
      </c>
      <c r="L7223" s="16">
        <f t="shared" si="337"/>
        <v>2804.7157894736843</v>
      </c>
      <c r="M7223" s="16">
        <f t="shared" si="338"/>
        <v>3187.1770334928228</v>
      </c>
      <c r="N7223" t="e">
        <f>INDEX(XML!$A$2:$R$782,MATCH(C7223,XML!$D$2:$D$737,0),2)</f>
        <v>#N/A</v>
      </c>
    </row>
    <row r="7224" spans="1:14" ht="33.75" x14ac:dyDescent="0.2">
      <c r="A7224">
        <v>65081</v>
      </c>
      <c r="B7224">
        <v>35525</v>
      </c>
      <c r="C7224" s="15" t="s">
        <v>22823</v>
      </c>
      <c r="D7224" s="15" t="s">
        <v>22824</v>
      </c>
      <c r="E7224">
        <v>3322</v>
      </c>
      <c r="F7224">
        <v>4314</v>
      </c>
      <c r="H7224" t="s">
        <v>746</v>
      </c>
      <c r="K7224" s="16">
        <f t="shared" si="336"/>
        <v>3720.64</v>
      </c>
      <c r="L7224" s="16">
        <f t="shared" si="337"/>
        <v>3916.4631578947369</v>
      </c>
      <c r="M7224" s="16">
        <f t="shared" si="338"/>
        <v>4450.5263157894742</v>
      </c>
      <c r="N7224" t="e">
        <f>INDEX(XML!$A$2:$R$782,MATCH(C7224,XML!$D$2:$D$737,0),2)</f>
        <v>#N/A</v>
      </c>
    </row>
    <row r="7225" spans="1:14" ht="33.75" x14ac:dyDescent="0.2">
      <c r="A7225">
        <v>70053</v>
      </c>
      <c r="B7225">
        <v>35526</v>
      </c>
      <c r="C7225" s="15" t="s">
        <v>30910</v>
      </c>
      <c r="D7225" s="15" t="s">
        <v>26635</v>
      </c>
      <c r="E7225">
        <v>5482</v>
      </c>
      <c r="F7225">
        <v>7118</v>
      </c>
      <c r="K7225" s="16">
        <f t="shared" si="336"/>
        <v>6139.84</v>
      </c>
      <c r="L7225" s="16">
        <f t="shared" si="337"/>
        <v>6462.9894736842107</v>
      </c>
      <c r="M7225" s="16">
        <f t="shared" si="338"/>
        <v>7344.3062200956947</v>
      </c>
      <c r="N7225" t="e">
        <f>INDEX(XML!$A$2:$R$782,MATCH(C7225,XML!$D$2:$D$737,0),2)</f>
        <v>#N/A</v>
      </c>
    </row>
    <row r="7226" spans="1:14" ht="33.75" x14ac:dyDescent="0.2">
      <c r="A7226">
        <v>71277</v>
      </c>
      <c r="B7226">
        <v>35527</v>
      </c>
      <c r="C7226" s="15" t="s">
        <v>32858</v>
      </c>
      <c r="D7226" s="15" t="s">
        <v>27335</v>
      </c>
      <c r="E7226">
        <v>7300</v>
      </c>
      <c r="F7226">
        <v>9480</v>
      </c>
      <c r="K7226" s="16">
        <f t="shared" si="336"/>
        <v>8176</v>
      </c>
      <c r="L7226" s="16">
        <f t="shared" si="337"/>
        <v>8606.3157894736851</v>
      </c>
      <c r="M7226" s="16">
        <f t="shared" si="338"/>
        <v>9779.9043062200963</v>
      </c>
      <c r="N7226" t="e">
        <f>INDEX(XML!$A$2:$R$782,MATCH(C7226,XML!$D$2:$D$737,0),2)</f>
        <v>#N/A</v>
      </c>
    </row>
    <row r="7227" spans="1:14" ht="33.75" x14ac:dyDescent="0.2">
      <c r="A7227">
        <v>71278</v>
      </c>
      <c r="B7227">
        <v>35528</v>
      </c>
      <c r="C7227" s="15" t="s">
        <v>32859</v>
      </c>
      <c r="D7227" s="15" t="s">
        <v>27336</v>
      </c>
      <c r="E7227">
        <v>9720</v>
      </c>
      <c r="F7227">
        <v>12622</v>
      </c>
      <c r="K7227" s="16">
        <f t="shared" si="336"/>
        <v>10886.4</v>
      </c>
      <c r="L7227" s="16">
        <f t="shared" si="337"/>
        <v>11459.368421052632</v>
      </c>
      <c r="M7227" s="16">
        <f t="shared" si="338"/>
        <v>13022.009569377989</v>
      </c>
      <c r="N7227" t="e">
        <f>INDEX(XML!$A$2:$R$782,MATCH(C7227,XML!$D$2:$D$737,0),2)</f>
        <v>#N/A</v>
      </c>
    </row>
    <row r="7228" spans="1:14" ht="45" x14ac:dyDescent="0.2">
      <c r="A7228">
        <v>11038</v>
      </c>
      <c r="C7228" s="15" t="s">
        <v>9946</v>
      </c>
      <c r="D7228" s="15" t="s">
        <v>9947</v>
      </c>
      <c r="E7228">
        <v>840</v>
      </c>
      <c r="F7228">
        <v>1025</v>
      </c>
      <c r="H7228">
        <v>3</v>
      </c>
      <c r="K7228" s="16">
        <f t="shared" si="336"/>
        <v>940.8</v>
      </c>
      <c r="L7228" s="16">
        <f t="shared" si="337"/>
        <v>990.31578947368416</v>
      </c>
      <c r="M7228" s="16">
        <f t="shared" si="338"/>
        <v>1125.3588516746411</v>
      </c>
      <c r="N7228" t="e">
        <f>INDEX(XML!$A$2:$R$782,MATCH(C7228,XML!$D$2:$D$737,0),2)</f>
        <v>#N/A</v>
      </c>
    </row>
    <row r="7229" spans="1:14" ht="15.75" x14ac:dyDescent="0.25">
      <c r="A7229" s="184" t="s">
        <v>9948</v>
      </c>
      <c r="B7229" s="184"/>
      <c r="C7229" s="185"/>
      <c r="D7229" s="185"/>
      <c r="E7229" s="184"/>
      <c r="F7229" s="184"/>
      <c r="G7229" s="184"/>
      <c r="H7229" s="184"/>
      <c r="I7229" s="184"/>
      <c r="J7229" s="184"/>
      <c r="K7229" s="16">
        <f t="shared" si="336"/>
        <v>0</v>
      </c>
      <c r="L7229" s="16">
        <f t="shared" si="337"/>
        <v>0</v>
      </c>
      <c r="M7229" s="16">
        <f t="shared" si="338"/>
        <v>0</v>
      </c>
      <c r="N7229" t="e">
        <f>INDEX(XML!$A$2:$R$782,MATCH(C7229,XML!$D$2:$D$737,0),2)</f>
        <v>#N/A</v>
      </c>
    </row>
    <row r="7230" spans="1:14" ht="33.75" x14ac:dyDescent="0.2">
      <c r="A7230">
        <v>11258</v>
      </c>
      <c r="C7230" s="15" t="s">
        <v>9949</v>
      </c>
      <c r="D7230" s="15" t="s">
        <v>9950</v>
      </c>
      <c r="E7230">
        <v>131</v>
      </c>
      <c r="F7230">
        <v>164</v>
      </c>
      <c r="H7230">
        <v>69</v>
      </c>
      <c r="K7230" s="16">
        <f t="shared" si="336"/>
        <v>146.72</v>
      </c>
      <c r="L7230" s="16">
        <f t="shared" si="337"/>
        <v>154.44210526315788</v>
      </c>
      <c r="M7230" s="16">
        <f t="shared" si="338"/>
        <v>175.50239234449759</v>
      </c>
      <c r="N7230" t="e">
        <f>INDEX(XML!$A$2:$R$782,MATCH(C7230,XML!$D$2:$D$737,0),2)</f>
        <v>#N/A</v>
      </c>
    </row>
    <row r="7231" spans="1:14" ht="15.75" x14ac:dyDescent="0.25">
      <c r="A7231" s="184" t="s">
        <v>9951</v>
      </c>
      <c r="B7231" s="184"/>
      <c r="C7231" s="185"/>
      <c r="D7231" s="185"/>
      <c r="E7231" s="184"/>
      <c r="F7231" s="184"/>
      <c r="G7231" s="184"/>
      <c r="H7231" s="184"/>
      <c r="I7231" s="184"/>
      <c r="J7231" s="184"/>
      <c r="K7231" s="16">
        <f t="shared" si="336"/>
        <v>0</v>
      </c>
      <c r="L7231" s="16">
        <f t="shared" si="337"/>
        <v>0</v>
      </c>
      <c r="M7231" s="16">
        <f t="shared" si="338"/>
        <v>0</v>
      </c>
      <c r="N7231" t="e">
        <f>INDEX(XML!$A$2:$R$782,MATCH(C7231,XML!$D$2:$D$737,0),2)</f>
        <v>#N/A</v>
      </c>
    </row>
    <row r="7232" spans="1:14" ht="22.5" x14ac:dyDescent="0.2">
      <c r="A7232">
        <v>11089</v>
      </c>
      <c r="B7232" t="s">
        <v>9952</v>
      </c>
      <c r="C7232" s="15" t="s">
        <v>9953</v>
      </c>
      <c r="D7232" s="15" t="s">
        <v>9954</v>
      </c>
      <c r="E7232">
        <v>140</v>
      </c>
      <c r="F7232">
        <v>363</v>
      </c>
      <c r="H7232">
        <v>460</v>
      </c>
      <c r="K7232" s="16">
        <f t="shared" si="336"/>
        <v>156.80000000000001</v>
      </c>
      <c r="L7232" s="16">
        <f t="shared" si="337"/>
        <v>165.0526315789474</v>
      </c>
      <c r="M7232" s="16">
        <f t="shared" si="338"/>
        <v>187.55980861244024</v>
      </c>
      <c r="N7232" t="e">
        <f>INDEX(XML!$A$2:$R$782,MATCH(C7232,XML!$D$2:$D$737,0),2)</f>
        <v>#N/A</v>
      </c>
    </row>
    <row r="7233" spans="1:14" ht="22.5" x14ac:dyDescent="0.2">
      <c r="A7233">
        <v>65038</v>
      </c>
      <c r="B7233" t="s">
        <v>22828</v>
      </c>
      <c r="C7233" s="15" t="s">
        <v>22829</v>
      </c>
      <c r="D7233" s="15" t="s">
        <v>22830</v>
      </c>
      <c r="E7233">
        <v>867</v>
      </c>
      <c r="F7233">
        <v>1125</v>
      </c>
      <c r="H7233" t="s">
        <v>746</v>
      </c>
      <c r="K7233" s="16">
        <f t="shared" si="336"/>
        <v>971.04</v>
      </c>
      <c r="L7233" s="16">
        <f t="shared" si="337"/>
        <v>1022.1473684210526</v>
      </c>
      <c r="M7233" s="16">
        <f t="shared" si="338"/>
        <v>1161.5311004784689</v>
      </c>
      <c r="N7233" t="e">
        <f>INDEX(XML!$A$2:$R$782,MATCH(C7233,XML!$D$2:$D$737,0),2)</f>
        <v>#N/A</v>
      </c>
    </row>
    <row r="7234" spans="1:14" ht="33.75" x14ac:dyDescent="0.2">
      <c r="A7234">
        <v>65067</v>
      </c>
      <c r="B7234" t="s">
        <v>22854</v>
      </c>
      <c r="C7234" s="15" t="s">
        <v>22855</v>
      </c>
      <c r="D7234" s="15" t="s">
        <v>22856</v>
      </c>
      <c r="E7234">
        <v>3759</v>
      </c>
      <c r="F7234">
        <v>4882</v>
      </c>
      <c r="K7234" s="16">
        <f t="shared" si="336"/>
        <v>4210.08</v>
      </c>
      <c r="L7234" s="16">
        <f t="shared" si="337"/>
        <v>4431.6631578947372</v>
      </c>
      <c r="M7234" s="16">
        <f t="shared" si="338"/>
        <v>5035.9808612440193</v>
      </c>
      <c r="N7234" t="e">
        <f>INDEX(XML!$A$2:$R$782,MATCH(C7234,XML!$D$2:$D$737,0),2)</f>
        <v>#N/A</v>
      </c>
    </row>
    <row r="7235" spans="1:14" ht="33.75" x14ac:dyDescent="0.2">
      <c r="A7235">
        <v>65068</v>
      </c>
      <c r="B7235" t="s">
        <v>22857</v>
      </c>
      <c r="C7235" s="15" t="s">
        <v>22858</v>
      </c>
      <c r="D7235" s="15" t="s">
        <v>23071</v>
      </c>
      <c r="E7235">
        <v>5053</v>
      </c>
      <c r="F7235">
        <v>6561</v>
      </c>
      <c r="H7235" t="s">
        <v>746</v>
      </c>
      <c r="K7235" s="16">
        <f t="shared" si="336"/>
        <v>5659.36</v>
      </c>
      <c r="L7235" s="16">
        <f t="shared" si="337"/>
        <v>5957.2210526315794</v>
      </c>
      <c r="M7235" s="16">
        <f t="shared" si="338"/>
        <v>6769.5693779904313</v>
      </c>
      <c r="N7235" t="e">
        <f>INDEX(XML!$A$2:$R$782,MATCH(C7235,XML!$D$2:$D$737,0),2)</f>
        <v>#N/A</v>
      </c>
    </row>
    <row r="7236" spans="1:14" ht="33.75" x14ac:dyDescent="0.2">
      <c r="A7236">
        <v>65069</v>
      </c>
      <c r="B7236" t="s">
        <v>22859</v>
      </c>
      <c r="C7236" s="15" t="s">
        <v>22860</v>
      </c>
      <c r="D7236" s="15" t="s">
        <v>22861</v>
      </c>
      <c r="E7236">
        <v>6364</v>
      </c>
      <c r="F7236">
        <v>8263</v>
      </c>
      <c r="K7236" s="16">
        <f t="shared" si="336"/>
        <v>7127.68</v>
      </c>
      <c r="L7236" s="16">
        <f t="shared" si="337"/>
        <v>7502.8210526315788</v>
      </c>
      <c r="M7236" s="16">
        <f t="shared" si="338"/>
        <v>8525.9330143540665</v>
      </c>
      <c r="N7236" t="e">
        <f>INDEX(XML!$A$2:$R$782,MATCH(C7236,XML!$D$2:$D$737,0),2)</f>
        <v>#N/A</v>
      </c>
    </row>
    <row r="7237" spans="1:14" ht="22.5" x14ac:dyDescent="0.2">
      <c r="A7237">
        <v>65039</v>
      </c>
      <c r="B7237" t="s">
        <v>22831</v>
      </c>
      <c r="C7237" s="15" t="s">
        <v>22832</v>
      </c>
      <c r="D7237" s="15" t="s">
        <v>22833</v>
      </c>
      <c r="E7237">
        <v>1218</v>
      </c>
      <c r="F7237">
        <v>1581</v>
      </c>
      <c r="K7237" s="16">
        <f t="shared" ref="K7237:K7300" si="339">IF(E7237&gt;49999,E7237+E7237*0.07,IF(E7237&lt;=49999,E7237+E7237*0.12))</f>
        <v>1364.16</v>
      </c>
      <c r="L7237" s="16">
        <f t="shared" ref="L7237:L7300" si="340">K7237*100/95</f>
        <v>1435.957894736842</v>
      </c>
      <c r="M7237" s="16">
        <f t="shared" ref="M7237:M7300" si="341">IF(COUNTIF(C7237,"*Dahua*"),F7237-10,L7237*100/88)</f>
        <v>1631.7703349282297</v>
      </c>
      <c r="N7237" t="e">
        <f>INDEX(XML!$A$2:$R$782,MATCH(C7237,XML!$D$2:$D$737,0),2)</f>
        <v>#N/A</v>
      </c>
    </row>
    <row r="7238" spans="1:14" ht="22.5" x14ac:dyDescent="0.2">
      <c r="A7238">
        <v>65040</v>
      </c>
      <c r="B7238" t="s">
        <v>22834</v>
      </c>
      <c r="C7238" s="15" t="s">
        <v>22835</v>
      </c>
      <c r="D7238" s="15" t="s">
        <v>22836</v>
      </c>
      <c r="E7238">
        <v>1633</v>
      </c>
      <c r="F7238">
        <v>2119</v>
      </c>
      <c r="K7238" s="16">
        <f t="shared" si="339"/>
        <v>1828.96</v>
      </c>
      <c r="L7238" s="16">
        <f t="shared" si="340"/>
        <v>1925.2210526315789</v>
      </c>
      <c r="M7238" s="16">
        <f t="shared" si="341"/>
        <v>2187.7511961722489</v>
      </c>
      <c r="N7238" t="e">
        <f>INDEX(XML!$A$2:$R$782,MATCH(C7238,XML!$D$2:$D$737,0),2)</f>
        <v>#N/A</v>
      </c>
    </row>
    <row r="7239" spans="1:14" ht="33.75" x14ac:dyDescent="0.2">
      <c r="A7239">
        <v>65041</v>
      </c>
      <c r="B7239" t="s">
        <v>22837</v>
      </c>
      <c r="C7239" s="15" t="s">
        <v>22838</v>
      </c>
      <c r="D7239" s="15" t="s">
        <v>22839</v>
      </c>
      <c r="E7239">
        <v>4033</v>
      </c>
      <c r="F7239">
        <v>4840</v>
      </c>
      <c r="H7239" t="s">
        <v>746</v>
      </c>
      <c r="K7239" s="16">
        <f t="shared" si="339"/>
        <v>4516.96</v>
      </c>
      <c r="L7239" s="16">
        <f t="shared" si="340"/>
        <v>4754.6947368421052</v>
      </c>
      <c r="M7239" s="16">
        <f t="shared" si="341"/>
        <v>5403.0622009569379</v>
      </c>
      <c r="N7239" t="e">
        <f>INDEX(XML!$A$2:$R$782,MATCH(C7239,XML!$D$2:$D$737,0),2)</f>
        <v>#N/A</v>
      </c>
    </row>
    <row r="7240" spans="1:14" ht="33.75" x14ac:dyDescent="0.2">
      <c r="A7240">
        <v>65043</v>
      </c>
      <c r="B7240" t="s">
        <v>22840</v>
      </c>
      <c r="C7240" s="15" t="s">
        <v>22841</v>
      </c>
      <c r="D7240" s="15" t="s">
        <v>22842</v>
      </c>
      <c r="E7240">
        <v>4664</v>
      </c>
      <c r="F7240">
        <v>5597</v>
      </c>
      <c r="H7240" t="s">
        <v>746</v>
      </c>
      <c r="K7240" s="16">
        <f t="shared" si="339"/>
        <v>5223.68</v>
      </c>
      <c r="L7240" s="16">
        <f t="shared" si="340"/>
        <v>5498.6105263157897</v>
      </c>
      <c r="M7240" s="16">
        <f t="shared" si="341"/>
        <v>6248.4210526315792</v>
      </c>
      <c r="N7240" t="e">
        <f>INDEX(XML!$A$2:$R$782,MATCH(C7240,XML!$D$2:$D$737,0),2)</f>
        <v>#N/A</v>
      </c>
    </row>
    <row r="7241" spans="1:14" ht="33.75" x14ac:dyDescent="0.2">
      <c r="A7241">
        <v>65044</v>
      </c>
      <c r="B7241" t="s">
        <v>22843</v>
      </c>
      <c r="C7241" s="15" t="s">
        <v>22844</v>
      </c>
      <c r="D7241" s="15" t="s">
        <v>22845</v>
      </c>
      <c r="E7241">
        <v>7013</v>
      </c>
      <c r="F7241">
        <v>8416</v>
      </c>
      <c r="H7241">
        <v>20</v>
      </c>
      <c r="K7241" s="16">
        <f t="shared" si="339"/>
        <v>7854.5599999999995</v>
      </c>
      <c r="L7241" s="16">
        <f t="shared" si="340"/>
        <v>8267.9578947368427</v>
      </c>
      <c r="M7241" s="16">
        <f t="shared" si="341"/>
        <v>9395.4066985645932</v>
      </c>
      <c r="N7241" t="e">
        <f>INDEX(XML!$A$2:$R$782,MATCH(C7241,XML!$D$2:$D$737,0),2)</f>
        <v>#N/A</v>
      </c>
    </row>
    <row r="7242" spans="1:14" ht="22.5" x14ac:dyDescent="0.2">
      <c r="A7242">
        <v>65045</v>
      </c>
      <c r="B7242" t="s">
        <v>22846</v>
      </c>
      <c r="C7242" s="15" t="s">
        <v>22847</v>
      </c>
      <c r="D7242" s="15" t="s">
        <v>22848</v>
      </c>
      <c r="E7242">
        <v>2752</v>
      </c>
      <c r="F7242">
        <v>3302</v>
      </c>
      <c r="H7242" t="s">
        <v>746</v>
      </c>
      <c r="K7242" s="16">
        <f t="shared" si="339"/>
        <v>3082.24</v>
      </c>
      <c r="L7242" s="16">
        <f t="shared" si="340"/>
        <v>3244.4631578947369</v>
      </c>
      <c r="M7242" s="16">
        <f t="shared" si="341"/>
        <v>3686.8899521531102</v>
      </c>
      <c r="N7242" t="e">
        <f>INDEX(XML!$A$2:$R$782,MATCH(C7242,XML!$D$2:$D$737,0),2)</f>
        <v>#N/A</v>
      </c>
    </row>
    <row r="7243" spans="1:14" ht="22.5" x14ac:dyDescent="0.2">
      <c r="A7243">
        <v>65046</v>
      </c>
      <c r="B7243" t="s">
        <v>22849</v>
      </c>
      <c r="C7243" s="15" t="s">
        <v>22850</v>
      </c>
      <c r="D7243" s="15" t="s">
        <v>35409</v>
      </c>
      <c r="E7243">
        <v>3167</v>
      </c>
      <c r="F7243">
        <v>3800</v>
      </c>
      <c r="H7243" t="s">
        <v>746</v>
      </c>
      <c r="K7243" s="16">
        <f t="shared" si="339"/>
        <v>3547.04</v>
      </c>
      <c r="L7243" s="16">
        <f t="shared" si="340"/>
        <v>3733.7263157894736</v>
      </c>
      <c r="M7243" s="16">
        <f t="shared" si="341"/>
        <v>4242.8708133971295</v>
      </c>
      <c r="N7243" t="e">
        <f>INDEX(XML!$A$2:$R$782,MATCH(C7243,XML!$D$2:$D$737,0),2)</f>
        <v>#N/A</v>
      </c>
    </row>
    <row r="7244" spans="1:14" ht="22.5" x14ac:dyDescent="0.2">
      <c r="A7244">
        <v>65047</v>
      </c>
      <c r="B7244" t="s">
        <v>22851</v>
      </c>
      <c r="C7244" s="15" t="s">
        <v>22852</v>
      </c>
      <c r="D7244" s="15" t="s">
        <v>22853</v>
      </c>
      <c r="E7244">
        <v>4214</v>
      </c>
      <c r="F7244">
        <v>5057</v>
      </c>
      <c r="H7244" t="s">
        <v>746</v>
      </c>
      <c r="K7244" s="16">
        <f t="shared" si="339"/>
        <v>4719.68</v>
      </c>
      <c r="L7244" s="16">
        <f t="shared" si="340"/>
        <v>4968.0842105263155</v>
      </c>
      <c r="M7244" s="16">
        <f t="shared" si="341"/>
        <v>5645.5502392344497</v>
      </c>
      <c r="N7244" t="e">
        <f>INDEX(XML!$A$2:$R$782,MATCH(C7244,XML!$D$2:$D$737,0),2)</f>
        <v>#N/A</v>
      </c>
    </row>
    <row r="7245" spans="1:14" ht="33.75" x14ac:dyDescent="0.2">
      <c r="A7245">
        <v>83967</v>
      </c>
      <c r="B7245" t="s">
        <v>46319</v>
      </c>
      <c r="C7245" s="15" t="s">
        <v>46320</v>
      </c>
      <c r="D7245" s="15" t="s">
        <v>46321</v>
      </c>
      <c r="E7245">
        <v>4045</v>
      </c>
      <c r="F7245">
        <v>5252</v>
      </c>
      <c r="K7245" s="16">
        <f t="shared" si="339"/>
        <v>4530.3999999999996</v>
      </c>
      <c r="L7245" s="16">
        <f t="shared" si="340"/>
        <v>4768.8421052631575</v>
      </c>
      <c r="M7245" s="16">
        <f t="shared" si="341"/>
        <v>5419.1387559808609</v>
      </c>
      <c r="N7245" t="e">
        <f>INDEX(XML!$A$2:$R$782,MATCH(C7245,XML!$D$2:$D$737,0),2)</f>
        <v>#N/A</v>
      </c>
    </row>
    <row r="7246" spans="1:14" ht="33.75" x14ac:dyDescent="0.2">
      <c r="A7246">
        <v>83970</v>
      </c>
      <c r="B7246" t="s">
        <v>46322</v>
      </c>
      <c r="C7246" s="15" t="s">
        <v>46323</v>
      </c>
      <c r="D7246" s="15" t="s">
        <v>46324</v>
      </c>
      <c r="E7246">
        <v>3235</v>
      </c>
      <c r="F7246">
        <v>4202</v>
      </c>
      <c r="K7246" s="16">
        <f t="shared" si="339"/>
        <v>3623.2</v>
      </c>
      <c r="L7246" s="16">
        <f t="shared" si="340"/>
        <v>3813.8947368421054</v>
      </c>
      <c r="M7246" s="16">
        <f t="shared" si="341"/>
        <v>4333.9712918660289</v>
      </c>
      <c r="N7246" t="e">
        <f>INDEX(XML!$A$2:$R$782,MATCH(C7246,XML!$D$2:$D$737,0),2)</f>
        <v>#N/A</v>
      </c>
    </row>
    <row r="7247" spans="1:14" ht="45" x14ac:dyDescent="0.2">
      <c r="A7247">
        <v>83972</v>
      </c>
      <c r="B7247" t="s">
        <v>46325</v>
      </c>
      <c r="C7247" s="15" t="s">
        <v>46326</v>
      </c>
      <c r="D7247" s="15" t="s">
        <v>46327</v>
      </c>
      <c r="E7247">
        <v>455</v>
      </c>
      <c r="F7247">
        <v>591</v>
      </c>
      <c r="K7247" s="16">
        <f t="shared" si="339"/>
        <v>509.6</v>
      </c>
      <c r="L7247" s="16">
        <f t="shared" si="340"/>
        <v>536.42105263157896</v>
      </c>
      <c r="M7247" s="16">
        <f t="shared" si="341"/>
        <v>609.56937799043055</v>
      </c>
      <c r="N7247" t="e">
        <f>INDEX(XML!$A$2:$R$782,MATCH(C7247,XML!$D$2:$D$737,0),2)</f>
        <v>#N/A</v>
      </c>
    </row>
    <row r="7248" spans="1:14" ht="15.75" x14ac:dyDescent="0.25">
      <c r="A7248" s="184" t="s">
        <v>9955</v>
      </c>
      <c r="B7248" s="184"/>
      <c r="C7248" s="185"/>
      <c r="D7248" s="185"/>
      <c r="E7248" s="184"/>
      <c r="F7248" s="184"/>
      <c r="G7248" s="184"/>
      <c r="H7248" s="184"/>
      <c r="I7248" s="184"/>
      <c r="J7248" s="184"/>
      <c r="K7248" s="16">
        <f t="shared" si="339"/>
        <v>0</v>
      </c>
      <c r="L7248" s="16">
        <f t="shared" si="340"/>
        <v>0</v>
      </c>
      <c r="M7248" s="16">
        <f t="shared" si="341"/>
        <v>0</v>
      </c>
      <c r="N7248" t="e">
        <f>INDEX(XML!$A$2:$R$782,MATCH(C7248,XML!$D$2:$D$737,0),2)</f>
        <v>#N/A</v>
      </c>
    </row>
    <row r="7249" spans="1:14" ht="22.5" x14ac:dyDescent="0.2">
      <c r="A7249">
        <v>65054</v>
      </c>
      <c r="B7249" t="s">
        <v>22862</v>
      </c>
      <c r="C7249" s="15" t="s">
        <v>22863</v>
      </c>
      <c r="D7249" s="15" t="s">
        <v>22864</v>
      </c>
      <c r="E7249">
        <v>6534</v>
      </c>
      <c r="F7249">
        <v>8485</v>
      </c>
      <c r="H7249" t="s">
        <v>746</v>
      </c>
      <c r="K7249" s="16">
        <f t="shared" si="339"/>
        <v>7318.08</v>
      </c>
      <c r="L7249" s="16">
        <f t="shared" si="340"/>
        <v>7703.242105263158</v>
      </c>
      <c r="M7249" s="16">
        <f t="shared" si="341"/>
        <v>8753.6842105263167</v>
      </c>
      <c r="N7249" t="e">
        <f>INDEX(XML!$A$2:$R$782,MATCH(C7249,XML!$D$2:$D$737,0),2)</f>
        <v>#N/A</v>
      </c>
    </row>
    <row r="7250" spans="1:14" ht="22.5" x14ac:dyDescent="0.2">
      <c r="A7250">
        <v>65055</v>
      </c>
      <c r="B7250" t="s">
        <v>22865</v>
      </c>
      <c r="C7250" s="15" t="s">
        <v>22866</v>
      </c>
      <c r="D7250" s="15" t="s">
        <v>22867</v>
      </c>
      <c r="E7250">
        <v>9470</v>
      </c>
      <c r="F7250">
        <v>12298</v>
      </c>
      <c r="H7250">
        <v>20</v>
      </c>
      <c r="K7250" s="16">
        <f t="shared" si="339"/>
        <v>10606.4</v>
      </c>
      <c r="L7250" s="16">
        <f t="shared" si="340"/>
        <v>11164.631578947368</v>
      </c>
      <c r="M7250" s="16">
        <f t="shared" si="341"/>
        <v>12687.081339712919</v>
      </c>
      <c r="N7250" t="e">
        <f>INDEX(XML!$A$2:$R$782,MATCH(C7250,XML!$D$2:$D$737,0),2)</f>
        <v>#N/A</v>
      </c>
    </row>
    <row r="7251" spans="1:14" ht="15.75" x14ac:dyDescent="0.25">
      <c r="A7251" s="184" t="s">
        <v>9956</v>
      </c>
      <c r="B7251" s="184"/>
      <c r="C7251" s="185"/>
      <c r="D7251" s="185"/>
      <c r="E7251" s="184"/>
      <c r="F7251" s="184"/>
      <c r="G7251" s="184"/>
      <c r="H7251" s="184"/>
      <c r="I7251" s="184"/>
      <c r="J7251" s="184"/>
      <c r="K7251" s="16">
        <f t="shared" si="339"/>
        <v>0</v>
      </c>
      <c r="L7251" s="16">
        <f t="shared" si="340"/>
        <v>0</v>
      </c>
      <c r="M7251" s="16">
        <f t="shared" si="341"/>
        <v>0</v>
      </c>
      <c r="N7251" t="e">
        <f>INDEX(XML!$A$2:$R$782,MATCH(C7251,XML!$D$2:$D$737,0),2)</f>
        <v>#N/A</v>
      </c>
    </row>
    <row r="7252" spans="1:14" ht="45" x14ac:dyDescent="0.2">
      <c r="A7252">
        <v>11068</v>
      </c>
      <c r="B7252" t="s">
        <v>9957</v>
      </c>
      <c r="C7252" s="15" t="s">
        <v>9958</v>
      </c>
      <c r="D7252" s="15" t="s">
        <v>9959</v>
      </c>
      <c r="E7252">
        <v>507</v>
      </c>
      <c r="F7252">
        <v>542</v>
      </c>
      <c r="H7252">
        <v>2</v>
      </c>
      <c r="K7252" s="16">
        <f t="shared" si="339"/>
        <v>567.84</v>
      </c>
      <c r="L7252" s="16">
        <f t="shared" si="340"/>
        <v>597.72631578947369</v>
      </c>
      <c r="M7252" s="16">
        <f t="shared" si="341"/>
        <v>679.23444976076553</v>
      </c>
      <c r="N7252" t="e">
        <f>INDEX(XML!$A$2:$R$782,MATCH(C7252,XML!$D$2:$D$737,0),2)</f>
        <v>#N/A</v>
      </c>
    </row>
    <row r="7253" spans="1:14" ht="45" x14ac:dyDescent="0.2">
      <c r="A7253">
        <v>65050</v>
      </c>
      <c r="B7253" t="s">
        <v>22874</v>
      </c>
      <c r="C7253" s="15" t="s">
        <v>22875</v>
      </c>
      <c r="D7253" s="15" t="s">
        <v>22876</v>
      </c>
      <c r="E7253">
        <v>3809</v>
      </c>
      <c r="F7253">
        <v>4946</v>
      </c>
      <c r="H7253">
        <v>6</v>
      </c>
      <c r="K7253" s="16">
        <f t="shared" si="339"/>
        <v>4266.08</v>
      </c>
      <c r="L7253" s="16">
        <f t="shared" si="340"/>
        <v>4490.6105263157897</v>
      </c>
      <c r="M7253" s="16">
        <f t="shared" si="341"/>
        <v>5102.9665071770341</v>
      </c>
      <c r="N7253" t="e">
        <f>INDEX(XML!$A$2:$R$782,MATCH(C7253,XML!$D$2:$D$737,0),2)</f>
        <v>#N/A</v>
      </c>
    </row>
    <row r="7254" spans="1:14" ht="45" x14ac:dyDescent="0.2">
      <c r="A7254">
        <v>11077</v>
      </c>
      <c r="B7254" t="s">
        <v>9960</v>
      </c>
      <c r="C7254" s="15" t="s">
        <v>9961</v>
      </c>
      <c r="D7254" s="15" t="s">
        <v>9962</v>
      </c>
      <c r="E7254">
        <v>522</v>
      </c>
      <c r="F7254">
        <v>1491</v>
      </c>
      <c r="H7254">
        <v>975</v>
      </c>
      <c r="K7254" s="16">
        <f t="shared" si="339"/>
        <v>584.64</v>
      </c>
      <c r="L7254" s="16">
        <f t="shared" si="340"/>
        <v>615.41052631578953</v>
      </c>
      <c r="M7254" s="16">
        <f t="shared" si="341"/>
        <v>699.33014354066995</v>
      </c>
      <c r="N7254" t="e">
        <f>INDEX(XML!$A$2:$R$782,MATCH(C7254,XML!$D$2:$D$737,0),2)</f>
        <v>#N/A</v>
      </c>
    </row>
    <row r="7255" spans="1:14" ht="45" x14ac:dyDescent="0.2">
      <c r="A7255">
        <v>11079</v>
      </c>
      <c r="B7255" t="s">
        <v>9963</v>
      </c>
      <c r="C7255" s="15" t="s">
        <v>9964</v>
      </c>
      <c r="D7255" s="15" t="s">
        <v>9965</v>
      </c>
      <c r="E7255">
        <v>429</v>
      </c>
      <c r="F7255">
        <v>1491</v>
      </c>
      <c r="H7255">
        <v>8</v>
      </c>
      <c r="K7255" s="16">
        <f t="shared" si="339"/>
        <v>480.48</v>
      </c>
      <c r="L7255" s="16">
        <f t="shared" si="340"/>
        <v>505.7684210526316</v>
      </c>
      <c r="M7255" s="16">
        <f t="shared" si="341"/>
        <v>574.73684210526324</v>
      </c>
      <c r="N7255" t="e">
        <f>INDEX(XML!$A$2:$R$782,MATCH(C7255,XML!$D$2:$D$737,0),2)</f>
        <v>#N/A</v>
      </c>
    </row>
    <row r="7256" spans="1:14" ht="45" x14ac:dyDescent="0.2">
      <c r="A7256">
        <v>65048</v>
      </c>
      <c r="B7256" t="s">
        <v>22868</v>
      </c>
      <c r="C7256" s="15" t="s">
        <v>22869</v>
      </c>
      <c r="D7256" s="15" t="s">
        <v>22870</v>
      </c>
      <c r="E7256">
        <v>3289</v>
      </c>
      <c r="F7256">
        <v>4271</v>
      </c>
      <c r="H7256">
        <v>17</v>
      </c>
      <c r="K7256" s="16">
        <f t="shared" si="339"/>
        <v>3683.68</v>
      </c>
      <c r="L7256" s="16">
        <f t="shared" si="340"/>
        <v>3877.5578947368422</v>
      </c>
      <c r="M7256" s="16">
        <f t="shared" si="341"/>
        <v>4406.3157894736842</v>
      </c>
      <c r="N7256" t="e">
        <f>INDEX(XML!$A$2:$R$782,MATCH(C7256,XML!$D$2:$D$737,0),2)</f>
        <v>#N/A</v>
      </c>
    </row>
    <row r="7257" spans="1:14" ht="45" x14ac:dyDescent="0.2">
      <c r="A7257">
        <v>65049</v>
      </c>
      <c r="B7257" t="s">
        <v>22871</v>
      </c>
      <c r="C7257" s="15" t="s">
        <v>22872</v>
      </c>
      <c r="D7257" s="15" t="s">
        <v>22873</v>
      </c>
      <c r="E7257">
        <v>3809</v>
      </c>
      <c r="F7257">
        <v>4946</v>
      </c>
      <c r="H7257">
        <v>39</v>
      </c>
      <c r="K7257" s="16">
        <f t="shared" si="339"/>
        <v>4266.08</v>
      </c>
      <c r="L7257" s="16">
        <f t="shared" si="340"/>
        <v>4490.6105263157897</v>
      </c>
      <c r="M7257" s="16">
        <f t="shared" si="341"/>
        <v>5102.9665071770341</v>
      </c>
      <c r="N7257" t="e">
        <f>INDEX(XML!$A$2:$R$782,MATCH(C7257,XML!$D$2:$D$737,0),2)</f>
        <v>#N/A</v>
      </c>
    </row>
    <row r="7258" spans="1:14" ht="33.75" x14ac:dyDescent="0.2">
      <c r="A7258">
        <v>65051</v>
      </c>
      <c r="B7258" t="s">
        <v>22877</v>
      </c>
      <c r="C7258" s="15" t="s">
        <v>22878</v>
      </c>
      <c r="D7258" s="15" t="s">
        <v>22879</v>
      </c>
      <c r="E7258">
        <v>4287</v>
      </c>
      <c r="F7258">
        <v>5567</v>
      </c>
      <c r="K7258" s="16">
        <f t="shared" si="339"/>
        <v>4801.4399999999996</v>
      </c>
      <c r="L7258" s="16">
        <f t="shared" si="340"/>
        <v>5054.1473684210523</v>
      </c>
      <c r="M7258" s="16">
        <f t="shared" si="341"/>
        <v>5743.34928229665</v>
      </c>
      <c r="N7258" t="e">
        <f>INDEX(XML!$A$2:$R$782,MATCH(C7258,XML!$D$2:$D$737,0),2)</f>
        <v>#N/A</v>
      </c>
    </row>
    <row r="7259" spans="1:14" ht="56.25" x14ac:dyDescent="0.2">
      <c r="A7259">
        <v>14753</v>
      </c>
      <c r="B7259" t="s">
        <v>9966</v>
      </c>
      <c r="C7259" s="15" t="s">
        <v>9967</v>
      </c>
      <c r="D7259" s="15" t="s">
        <v>9968</v>
      </c>
      <c r="E7259">
        <v>244</v>
      </c>
      <c r="F7259">
        <v>948</v>
      </c>
      <c r="H7259">
        <v>40</v>
      </c>
      <c r="K7259" s="16">
        <f t="shared" si="339"/>
        <v>273.27999999999997</v>
      </c>
      <c r="L7259" s="16">
        <f t="shared" si="340"/>
        <v>287.6631578947368</v>
      </c>
      <c r="M7259" s="16">
        <f t="shared" si="341"/>
        <v>326.88995215311002</v>
      </c>
      <c r="N7259" t="e">
        <f>INDEX(XML!$A$2:$R$782,MATCH(C7259,XML!$D$2:$D$737,0),2)</f>
        <v>#N/A</v>
      </c>
    </row>
    <row r="7260" spans="1:14" ht="56.25" x14ac:dyDescent="0.2">
      <c r="A7260">
        <v>14755</v>
      </c>
      <c r="B7260" t="s">
        <v>9969</v>
      </c>
      <c r="C7260" s="15" t="s">
        <v>9970</v>
      </c>
      <c r="D7260" s="15" t="s">
        <v>9971</v>
      </c>
      <c r="E7260">
        <v>274</v>
      </c>
      <c r="F7260">
        <v>1269</v>
      </c>
      <c r="H7260">
        <v>36</v>
      </c>
      <c r="K7260" s="16">
        <f t="shared" si="339"/>
        <v>306.88</v>
      </c>
      <c r="L7260" s="16">
        <f t="shared" si="340"/>
        <v>323.03157894736842</v>
      </c>
      <c r="M7260" s="16">
        <f t="shared" si="341"/>
        <v>367.08133971291863</v>
      </c>
      <c r="N7260" t="e">
        <f>INDEX(XML!$A$2:$R$782,MATCH(C7260,XML!$D$2:$D$737,0),2)</f>
        <v>#N/A</v>
      </c>
    </row>
    <row r="7261" spans="1:14" ht="33.75" x14ac:dyDescent="0.2">
      <c r="A7261">
        <v>69103</v>
      </c>
      <c r="B7261" t="s">
        <v>28366</v>
      </c>
      <c r="C7261" s="15" t="s">
        <v>28367</v>
      </c>
      <c r="D7261" s="15" t="s">
        <v>28368</v>
      </c>
      <c r="E7261">
        <v>2287</v>
      </c>
      <c r="F7261">
        <v>2970</v>
      </c>
      <c r="H7261" t="s">
        <v>768</v>
      </c>
      <c r="K7261" s="16">
        <f t="shared" si="339"/>
        <v>2561.44</v>
      </c>
      <c r="L7261" s="16">
        <f t="shared" si="340"/>
        <v>2696.2526315789473</v>
      </c>
      <c r="M7261" s="16">
        <f t="shared" si="341"/>
        <v>3063.9234449760766</v>
      </c>
      <c r="N7261" t="e">
        <f>INDEX(XML!$A$2:$R$782,MATCH(C7261,XML!$D$2:$D$737,0),2)</f>
        <v>#N/A</v>
      </c>
    </row>
    <row r="7262" spans="1:14" ht="15.75" x14ac:dyDescent="0.25">
      <c r="A7262" s="184" t="s">
        <v>9972</v>
      </c>
      <c r="B7262" s="184"/>
      <c r="C7262" s="185"/>
      <c r="D7262" s="185"/>
      <c r="E7262" s="184"/>
      <c r="F7262" s="184"/>
      <c r="G7262" s="184"/>
      <c r="H7262" s="184"/>
      <c r="I7262" s="184"/>
      <c r="J7262" s="184"/>
      <c r="K7262" s="16">
        <f t="shared" si="339"/>
        <v>0</v>
      </c>
      <c r="L7262" s="16">
        <f t="shared" si="340"/>
        <v>0</v>
      </c>
      <c r="M7262" s="16">
        <f t="shared" si="341"/>
        <v>0</v>
      </c>
      <c r="N7262" t="e">
        <f>INDEX(XML!$A$2:$R$782,MATCH(C7262,XML!$D$2:$D$737,0),2)</f>
        <v>#N/A</v>
      </c>
    </row>
    <row r="7263" spans="1:14" ht="22.5" x14ac:dyDescent="0.2">
      <c r="A7263">
        <v>71348</v>
      </c>
      <c r="B7263">
        <v>36470</v>
      </c>
      <c r="C7263" s="15" t="s">
        <v>27337</v>
      </c>
      <c r="D7263" s="15" t="s">
        <v>30911</v>
      </c>
      <c r="E7263">
        <v>1878</v>
      </c>
      <c r="F7263">
        <v>2439</v>
      </c>
      <c r="K7263" s="16">
        <f t="shared" si="339"/>
        <v>2103.36</v>
      </c>
      <c r="L7263" s="16">
        <f t="shared" si="340"/>
        <v>2214.0631578947368</v>
      </c>
      <c r="M7263" s="16">
        <f t="shared" si="341"/>
        <v>2515.9808612440193</v>
      </c>
      <c r="N7263" t="e">
        <f>INDEX(XML!$A$2:$R$782,MATCH(C7263,XML!$D$2:$D$737,0),2)</f>
        <v>#N/A</v>
      </c>
    </row>
    <row r="7264" spans="1:14" ht="22.5" x14ac:dyDescent="0.2">
      <c r="A7264">
        <v>65019</v>
      </c>
      <c r="B7264">
        <v>36480</v>
      </c>
      <c r="C7264" s="15" t="s">
        <v>22891</v>
      </c>
      <c r="D7264" s="15" t="s">
        <v>30912</v>
      </c>
      <c r="E7264">
        <v>1878</v>
      </c>
      <c r="F7264">
        <v>2439</v>
      </c>
      <c r="H7264" t="s">
        <v>14385</v>
      </c>
      <c r="K7264" s="16">
        <f t="shared" si="339"/>
        <v>2103.36</v>
      </c>
      <c r="L7264" s="16">
        <f t="shared" si="340"/>
        <v>2214.0631578947368</v>
      </c>
      <c r="M7264" s="16">
        <f t="shared" si="341"/>
        <v>2515.9808612440193</v>
      </c>
      <c r="N7264" t="e">
        <f>INDEX(XML!$A$2:$R$782,MATCH(C7264,XML!$D$2:$D$737,0),2)</f>
        <v>#N/A</v>
      </c>
    </row>
    <row r="7265" spans="1:14" ht="22.5" x14ac:dyDescent="0.2">
      <c r="A7265">
        <v>71350</v>
      </c>
      <c r="B7265">
        <v>36490</v>
      </c>
      <c r="C7265" s="15" t="s">
        <v>27338</v>
      </c>
      <c r="D7265" s="15" t="s">
        <v>30913</v>
      </c>
      <c r="E7265">
        <v>2347</v>
      </c>
      <c r="F7265">
        <v>3047</v>
      </c>
      <c r="K7265" s="16">
        <f t="shared" si="339"/>
        <v>2628.64</v>
      </c>
      <c r="L7265" s="16">
        <f t="shared" si="340"/>
        <v>2766.9894736842107</v>
      </c>
      <c r="M7265" s="16">
        <f t="shared" si="341"/>
        <v>3144.3062200956938</v>
      </c>
      <c r="N7265" t="e">
        <f>INDEX(XML!$A$2:$R$782,MATCH(C7265,XML!$D$2:$D$737,0),2)</f>
        <v>#N/A</v>
      </c>
    </row>
    <row r="7266" spans="1:14" ht="22.5" x14ac:dyDescent="0.2">
      <c r="A7266">
        <v>71349</v>
      </c>
      <c r="B7266">
        <v>36500</v>
      </c>
      <c r="C7266" s="15" t="s">
        <v>27339</v>
      </c>
      <c r="D7266" s="15" t="s">
        <v>30914</v>
      </c>
      <c r="E7266">
        <v>2347</v>
      </c>
      <c r="F7266">
        <v>3047</v>
      </c>
      <c r="K7266" s="16">
        <f t="shared" si="339"/>
        <v>2628.64</v>
      </c>
      <c r="L7266" s="16">
        <f t="shared" si="340"/>
        <v>2766.9894736842107</v>
      </c>
      <c r="M7266" s="16">
        <f t="shared" si="341"/>
        <v>3144.3062200956938</v>
      </c>
      <c r="N7266" t="e">
        <f>INDEX(XML!$A$2:$R$782,MATCH(C7266,XML!$D$2:$D$737,0),2)</f>
        <v>#N/A</v>
      </c>
    </row>
    <row r="7267" spans="1:14" ht="22.5" x14ac:dyDescent="0.2">
      <c r="A7267">
        <v>70095</v>
      </c>
      <c r="B7267">
        <v>36510</v>
      </c>
      <c r="C7267" s="15" t="s">
        <v>26442</v>
      </c>
      <c r="D7267" s="15" t="s">
        <v>30915</v>
      </c>
      <c r="E7267">
        <v>2656</v>
      </c>
      <c r="F7267">
        <v>3448</v>
      </c>
      <c r="K7267" s="16">
        <f t="shared" si="339"/>
        <v>2974.72</v>
      </c>
      <c r="L7267" s="16">
        <f t="shared" si="340"/>
        <v>3131.2842105263157</v>
      </c>
      <c r="M7267" s="16">
        <f t="shared" si="341"/>
        <v>3558.2775119617222</v>
      </c>
      <c r="N7267" t="e">
        <f>INDEX(XML!$A$2:$R$782,MATCH(C7267,XML!$D$2:$D$737,0),2)</f>
        <v>#N/A</v>
      </c>
    </row>
    <row r="7268" spans="1:14" ht="22.5" x14ac:dyDescent="0.2">
      <c r="A7268">
        <v>71375</v>
      </c>
      <c r="B7268">
        <v>37240</v>
      </c>
      <c r="C7268" s="15" t="s">
        <v>27340</v>
      </c>
      <c r="D7268" s="15" t="s">
        <v>27341</v>
      </c>
      <c r="E7268">
        <v>1044</v>
      </c>
      <c r="F7268">
        <v>1253</v>
      </c>
      <c r="K7268" s="16">
        <f t="shared" si="339"/>
        <v>1169.28</v>
      </c>
      <c r="L7268" s="16">
        <f t="shared" si="340"/>
        <v>1230.8210526315791</v>
      </c>
      <c r="M7268" s="16">
        <f t="shared" si="341"/>
        <v>1398.6602870813399</v>
      </c>
      <c r="N7268" t="e">
        <f>INDEX(XML!$A$2:$R$782,MATCH(C7268,XML!$D$2:$D$737,0),2)</f>
        <v>#N/A</v>
      </c>
    </row>
    <row r="7269" spans="1:14" ht="22.5" x14ac:dyDescent="0.2">
      <c r="A7269">
        <v>71395</v>
      </c>
      <c r="B7269">
        <v>30193</v>
      </c>
      <c r="C7269" s="15" t="s">
        <v>27342</v>
      </c>
      <c r="D7269" s="15" t="s">
        <v>27343</v>
      </c>
      <c r="E7269">
        <v>1745</v>
      </c>
      <c r="F7269">
        <v>2265</v>
      </c>
      <c r="K7269" s="16">
        <f t="shared" si="339"/>
        <v>1954.4</v>
      </c>
      <c r="L7269" s="16">
        <f t="shared" si="340"/>
        <v>2057.2631578947367</v>
      </c>
      <c r="M7269" s="16">
        <f t="shared" si="341"/>
        <v>2337.7990430622008</v>
      </c>
      <c r="N7269" t="e">
        <f>INDEX(XML!$A$2:$R$782,MATCH(C7269,XML!$D$2:$D$737,0),2)</f>
        <v>#N/A</v>
      </c>
    </row>
    <row r="7270" spans="1:14" ht="22.5" x14ac:dyDescent="0.2">
      <c r="A7270">
        <v>71396</v>
      </c>
      <c r="B7270">
        <v>30194</v>
      </c>
      <c r="C7270" s="15" t="s">
        <v>27344</v>
      </c>
      <c r="D7270" s="15" t="s">
        <v>27345</v>
      </c>
      <c r="E7270">
        <v>1876</v>
      </c>
      <c r="F7270">
        <v>2435</v>
      </c>
      <c r="K7270" s="16">
        <f t="shared" si="339"/>
        <v>2101.12</v>
      </c>
      <c r="L7270" s="16">
        <f t="shared" si="340"/>
        <v>2211.7052631578949</v>
      </c>
      <c r="M7270" s="16">
        <f t="shared" si="341"/>
        <v>2513.3014354066986</v>
      </c>
      <c r="N7270" t="e">
        <f>INDEX(XML!$A$2:$R$782,MATCH(C7270,XML!$D$2:$D$737,0),2)</f>
        <v>#N/A</v>
      </c>
    </row>
    <row r="7271" spans="1:14" ht="22.5" x14ac:dyDescent="0.2">
      <c r="A7271">
        <v>71397</v>
      </c>
      <c r="B7271">
        <v>30195</v>
      </c>
      <c r="C7271" s="15" t="s">
        <v>27346</v>
      </c>
      <c r="D7271" s="15" t="s">
        <v>27347</v>
      </c>
      <c r="E7271">
        <v>1917</v>
      </c>
      <c r="F7271">
        <v>2489</v>
      </c>
      <c r="K7271" s="16">
        <f t="shared" si="339"/>
        <v>2147.04</v>
      </c>
      <c r="L7271" s="16">
        <f t="shared" si="340"/>
        <v>2260.0421052631577</v>
      </c>
      <c r="M7271" s="16">
        <f t="shared" si="341"/>
        <v>2568.2296650717703</v>
      </c>
      <c r="N7271" t="e">
        <f>INDEX(XML!$A$2:$R$782,MATCH(C7271,XML!$D$2:$D$737,0),2)</f>
        <v>#N/A</v>
      </c>
    </row>
    <row r="7272" spans="1:14" ht="22.5" x14ac:dyDescent="0.2">
      <c r="A7272">
        <v>71398</v>
      </c>
      <c r="B7272">
        <v>30196</v>
      </c>
      <c r="C7272" s="15" t="s">
        <v>27348</v>
      </c>
      <c r="D7272" s="15" t="s">
        <v>27349</v>
      </c>
      <c r="E7272">
        <v>2184</v>
      </c>
      <c r="F7272">
        <v>2836</v>
      </c>
      <c r="K7272" s="16">
        <f t="shared" si="339"/>
        <v>2446.08</v>
      </c>
      <c r="L7272" s="16">
        <f t="shared" si="340"/>
        <v>2574.8210526315788</v>
      </c>
      <c r="M7272" s="16">
        <f t="shared" si="341"/>
        <v>2925.9330143540669</v>
      </c>
      <c r="N7272" t="e">
        <f>INDEX(XML!$A$2:$R$782,MATCH(C7272,XML!$D$2:$D$737,0),2)</f>
        <v>#N/A</v>
      </c>
    </row>
    <row r="7273" spans="1:14" ht="22.5" x14ac:dyDescent="0.2">
      <c r="A7273">
        <v>71399</v>
      </c>
      <c r="B7273">
        <v>30197</v>
      </c>
      <c r="C7273" s="15" t="s">
        <v>27350</v>
      </c>
      <c r="D7273" s="15" t="s">
        <v>27351</v>
      </c>
      <c r="E7273">
        <v>2073</v>
      </c>
      <c r="F7273">
        <v>2488</v>
      </c>
      <c r="K7273" s="16">
        <f t="shared" si="339"/>
        <v>2321.7600000000002</v>
      </c>
      <c r="L7273" s="16">
        <f t="shared" si="340"/>
        <v>2443.9578947368423</v>
      </c>
      <c r="M7273" s="16">
        <f t="shared" si="341"/>
        <v>2777.2248803827752</v>
      </c>
      <c r="N7273" t="e">
        <f>INDEX(XML!$A$2:$R$782,MATCH(C7273,XML!$D$2:$D$737,0),2)</f>
        <v>#N/A</v>
      </c>
    </row>
    <row r="7274" spans="1:14" ht="22.5" x14ac:dyDescent="0.2">
      <c r="A7274">
        <v>71400</v>
      </c>
      <c r="B7274">
        <v>30198</v>
      </c>
      <c r="C7274" s="15" t="s">
        <v>27352</v>
      </c>
      <c r="D7274" s="15" t="s">
        <v>27353</v>
      </c>
      <c r="E7274">
        <v>2281</v>
      </c>
      <c r="F7274">
        <v>2737</v>
      </c>
      <c r="K7274" s="16">
        <f t="shared" si="339"/>
        <v>2554.7199999999998</v>
      </c>
      <c r="L7274" s="16">
        <f t="shared" si="340"/>
        <v>2689.1789473684207</v>
      </c>
      <c r="M7274" s="16">
        <f t="shared" si="341"/>
        <v>3055.8851674641146</v>
      </c>
      <c r="N7274" t="e">
        <f>INDEX(XML!$A$2:$R$782,MATCH(C7274,XML!$D$2:$D$737,0),2)</f>
        <v>#N/A</v>
      </c>
    </row>
    <row r="7275" spans="1:14" ht="22.5" x14ac:dyDescent="0.2">
      <c r="A7275">
        <v>71401</v>
      </c>
      <c r="B7275">
        <v>37268</v>
      </c>
      <c r="C7275" s="15" t="s">
        <v>27354</v>
      </c>
      <c r="D7275" s="15" t="s">
        <v>27355</v>
      </c>
      <c r="E7275">
        <v>3296</v>
      </c>
      <c r="F7275">
        <v>3955</v>
      </c>
      <c r="K7275" s="16">
        <f t="shared" si="339"/>
        <v>3691.52</v>
      </c>
      <c r="L7275" s="16">
        <f t="shared" si="340"/>
        <v>3885.8105263157895</v>
      </c>
      <c r="M7275" s="16">
        <f t="shared" si="341"/>
        <v>4415.6937799043062</v>
      </c>
      <c r="N7275" t="e">
        <f>INDEX(XML!$A$2:$R$782,MATCH(C7275,XML!$D$2:$D$737,0),2)</f>
        <v>#N/A</v>
      </c>
    </row>
    <row r="7276" spans="1:14" ht="22.5" x14ac:dyDescent="0.2">
      <c r="A7276">
        <v>71402</v>
      </c>
      <c r="B7276">
        <v>37261</v>
      </c>
      <c r="C7276" s="15" t="s">
        <v>27356</v>
      </c>
      <c r="D7276" s="15" t="s">
        <v>27357</v>
      </c>
      <c r="E7276">
        <v>1399</v>
      </c>
      <c r="F7276">
        <v>1679</v>
      </c>
      <c r="K7276" s="16">
        <f t="shared" si="339"/>
        <v>1566.88</v>
      </c>
      <c r="L7276" s="16">
        <f t="shared" si="340"/>
        <v>1649.3473684210526</v>
      </c>
      <c r="M7276" s="16">
        <f t="shared" si="341"/>
        <v>1874.2583732057415</v>
      </c>
      <c r="N7276" t="e">
        <f>INDEX(XML!$A$2:$R$782,MATCH(C7276,XML!$D$2:$D$737,0),2)</f>
        <v>#N/A</v>
      </c>
    </row>
    <row r="7277" spans="1:14" ht="22.5" x14ac:dyDescent="0.2">
      <c r="A7277">
        <v>71403</v>
      </c>
      <c r="B7277">
        <v>37262</v>
      </c>
      <c r="C7277" s="15" t="s">
        <v>27358</v>
      </c>
      <c r="D7277" s="15" t="s">
        <v>27359</v>
      </c>
      <c r="E7277">
        <v>1644</v>
      </c>
      <c r="F7277">
        <v>1973</v>
      </c>
      <c r="K7277" s="16">
        <f t="shared" si="339"/>
        <v>1841.28</v>
      </c>
      <c r="L7277" s="16">
        <f t="shared" si="340"/>
        <v>1938.1894736842105</v>
      </c>
      <c r="M7277" s="16">
        <f t="shared" si="341"/>
        <v>2202.4880382775118</v>
      </c>
      <c r="N7277" t="e">
        <f>INDEX(XML!$A$2:$R$782,MATCH(C7277,XML!$D$2:$D$737,0),2)</f>
        <v>#N/A</v>
      </c>
    </row>
    <row r="7278" spans="1:14" ht="22.5" x14ac:dyDescent="0.2">
      <c r="A7278">
        <v>71404</v>
      </c>
      <c r="B7278">
        <v>37263</v>
      </c>
      <c r="C7278" s="15" t="s">
        <v>27360</v>
      </c>
      <c r="D7278" s="15" t="s">
        <v>27361</v>
      </c>
      <c r="E7278">
        <v>2066</v>
      </c>
      <c r="F7278">
        <v>2479</v>
      </c>
      <c r="K7278" s="16">
        <f t="shared" si="339"/>
        <v>2313.92</v>
      </c>
      <c r="L7278" s="16">
        <f t="shared" si="340"/>
        <v>2435.7052631578949</v>
      </c>
      <c r="M7278" s="16">
        <f t="shared" si="341"/>
        <v>2767.8468899521536</v>
      </c>
      <c r="N7278" t="e">
        <f>INDEX(XML!$A$2:$R$782,MATCH(C7278,XML!$D$2:$D$737,0),2)</f>
        <v>#N/A</v>
      </c>
    </row>
    <row r="7279" spans="1:14" ht="22.5" x14ac:dyDescent="0.2">
      <c r="A7279">
        <v>71405</v>
      </c>
      <c r="B7279">
        <v>37264</v>
      </c>
      <c r="C7279" s="15" t="s">
        <v>27362</v>
      </c>
      <c r="D7279" s="15" t="s">
        <v>27363</v>
      </c>
      <c r="E7279">
        <v>2252</v>
      </c>
      <c r="F7279">
        <v>2702</v>
      </c>
      <c r="K7279" s="16">
        <f t="shared" si="339"/>
        <v>2522.2399999999998</v>
      </c>
      <c r="L7279" s="16">
        <f t="shared" si="340"/>
        <v>2654.9894736842102</v>
      </c>
      <c r="M7279" s="16">
        <f t="shared" si="341"/>
        <v>3017.0334928229659</v>
      </c>
      <c r="N7279" t="e">
        <f>INDEX(XML!$A$2:$R$782,MATCH(C7279,XML!$D$2:$D$737,0),2)</f>
        <v>#N/A</v>
      </c>
    </row>
    <row r="7280" spans="1:14" ht="22.5" x14ac:dyDescent="0.2">
      <c r="A7280">
        <v>71406</v>
      </c>
      <c r="B7280">
        <v>37265</v>
      </c>
      <c r="C7280" s="15" t="s">
        <v>27364</v>
      </c>
      <c r="D7280" s="15" t="s">
        <v>27365</v>
      </c>
      <c r="E7280">
        <v>2714</v>
      </c>
      <c r="F7280">
        <v>3257</v>
      </c>
      <c r="K7280" s="16">
        <f t="shared" si="339"/>
        <v>3039.68</v>
      </c>
      <c r="L7280" s="16">
        <f t="shared" si="340"/>
        <v>3199.6631578947367</v>
      </c>
      <c r="M7280" s="16">
        <f t="shared" si="341"/>
        <v>3635.9808612440188</v>
      </c>
      <c r="N7280" t="e">
        <f>INDEX(XML!$A$2:$R$782,MATCH(C7280,XML!$D$2:$D$737,0),2)</f>
        <v>#N/A</v>
      </c>
    </row>
    <row r="7281" spans="1:14" ht="22.5" customHeight="1" x14ac:dyDescent="0.2">
      <c r="A7281">
        <v>71407</v>
      </c>
      <c r="B7281">
        <v>37266</v>
      </c>
      <c r="C7281" s="15" t="s">
        <v>27366</v>
      </c>
      <c r="D7281" s="15" t="s">
        <v>27367</v>
      </c>
      <c r="E7281">
        <v>3240</v>
      </c>
      <c r="F7281">
        <v>3888</v>
      </c>
      <c r="K7281" s="16">
        <f t="shared" si="339"/>
        <v>3628.8</v>
      </c>
      <c r="L7281" s="16">
        <f t="shared" si="340"/>
        <v>3819.7894736842104</v>
      </c>
      <c r="M7281" s="16">
        <f t="shared" si="341"/>
        <v>4340.6698564593307</v>
      </c>
      <c r="N7281" t="e">
        <f>INDEX(XML!$A$2:$R$782,MATCH(C7281,XML!$D$2:$D$737,0),2)</f>
        <v>#N/A</v>
      </c>
    </row>
    <row r="7282" spans="1:14" ht="22.5" x14ac:dyDescent="0.2">
      <c r="A7282">
        <v>71408</v>
      </c>
      <c r="B7282">
        <v>37267</v>
      </c>
      <c r="C7282" s="15" t="s">
        <v>27368</v>
      </c>
      <c r="D7282" s="15" t="s">
        <v>27369</v>
      </c>
      <c r="E7282">
        <v>3765</v>
      </c>
      <c r="F7282">
        <v>4518</v>
      </c>
      <c r="K7282" s="16">
        <f t="shared" si="339"/>
        <v>4216.8</v>
      </c>
      <c r="L7282" s="16">
        <f t="shared" si="340"/>
        <v>4438.7368421052633</v>
      </c>
      <c r="M7282" s="16">
        <f t="shared" si="341"/>
        <v>5044.0191387559817</v>
      </c>
      <c r="N7282" t="e">
        <f>INDEX(XML!$A$2:$R$782,MATCH(C7282,XML!$D$2:$D$737,0),2)</f>
        <v>#N/A</v>
      </c>
    </row>
    <row r="7283" spans="1:14" ht="22.5" x14ac:dyDescent="0.2">
      <c r="A7283">
        <v>71409</v>
      </c>
      <c r="B7283">
        <v>37269</v>
      </c>
      <c r="C7283" s="15" t="s">
        <v>27370</v>
      </c>
      <c r="D7283" s="15" t="s">
        <v>27371</v>
      </c>
      <c r="E7283">
        <v>4124</v>
      </c>
      <c r="F7283">
        <v>4949</v>
      </c>
      <c r="K7283" s="16">
        <f t="shared" si="339"/>
        <v>4618.88</v>
      </c>
      <c r="L7283" s="16">
        <f t="shared" si="340"/>
        <v>4861.9789473684214</v>
      </c>
      <c r="M7283" s="16">
        <f t="shared" si="341"/>
        <v>5524.9760765550245</v>
      </c>
      <c r="N7283" t="e">
        <f>INDEX(XML!$A$2:$R$782,MATCH(C7283,XML!$D$2:$D$737,0),2)</f>
        <v>#N/A</v>
      </c>
    </row>
    <row r="7284" spans="1:14" ht="22.5" x14ac:dyDescent="0.2">
      <c r="A7284">
        <v>71410</v>
      </c>
      <c r="B7284">
        <v>30265</v>
      </c>
      <c r="C7284" s="15" t="s">
        <v>27500</v>
      </c>
      <c r="D7284" s="15" t="s">
        <v>27501</v>
      </c>
      <c r="E7284">
        <v>2107</v>
      </c>
      <c r="F7284">
        <v>2528</v>
      </c>
      <c r="K7284" s="16">
        <f t="shared" si="339"/>
        <v>2359.84</v>
      </c>
      <c r="L7284" s="16">
        <f t="shared" si="340"/>
        <v>2484.0421052631577</v>
      </c>
      <c r="M7284" s="16">
        <f t="shared" si="341"/>
        <v>2822.7751196172248</v>
      </c>
      <c r="N7284" t="e">
        <f>INDEX(XML!$A$2:$R$782,MATCH(C7284,XML!$D$2:$D$737,0),2)</f>
        <v>#N/A</v>
      </c>
    </row>
    <row r="7285" spans="1:14" ht="22.5" x14ac:dyDescent="0.2">
      <c r="A7285">
        <v>71411</v>
      </c>
      <c r="B7285">
        <v>30266</v>
      </c>
      <c r="C7285" s="15" t="s">
        <v>27502</v>
      </c>
      <c r="D7285" s="15" t="s">
        <v>27503</v>
      </c>
      <c r="E7285">
        <v>2210</v>
      </c>
      <c r="F7285">
        <v>2652</v>
      </c>
      <c r="K7285" s="16">
        <f t="shared" si="339"/>
        <v>2475.1999999999998</v>
      </c>
      <c r="L7285" s="16">
        <f t="shared" si="340"/>
        <v>2605.4736842105258</v>
      </c>
      <c r="M7285" s="16">
        <f t="shared" si="341"/>
        <v>2960.765550239234</v>
      </c>
      <c r="N7285" t="e">
        <f>INDEX(XML!$A$2:$R$782,MATCH(C7285,XML!$D$2:$D$737,0),2)</f>
        <v>#N/A</v>
      </c>
    </row>
    <row r="7286" spans="1:14" ht="22.5" x14ac:dyDescent="0.2">
      <c r="A7286">
        <v>71412</v>
      </c>
      <c r="B7286">
        <v>30267</v>
      </c>
      <c r="C7286" s="15" t="s">
        <v>27504</v>
      </c>
      <c r="D7286" s="15" t="s">
        <v>27505</v>
      </c>
      <c r="E7286">
        <v>2633</v>
      </c>
      <c r="F7286">
        <v>3160</v>
      </c>
      <c r="K7286" s="16">
        <f t="shared" si="339"/>
        <v>2948.96</v>
      </c>
      <c r="L7286" s="16">
        <f t="shared" si="340"/>
        <v>3104.1684210526314</v>
      </c>
      <c r="M7286" s="16">
        <f t="shared" si="341"/>
        <v>3527.4641148325359</v>
      </c>
      <c r="N7286" t="e">
        <f>INDEX(XML!$A$2:$R$782,MATCH(C7286,XML!$D$2:$D$737,0),2)</f>
        <v>#N/A</v>
      </c>
    </row>
    <row r="7287" spans="1:14" ht="22.5" x14ac:dyDescent="0.2">
      <c r="A7287">
        <v>71413</v>
      </c>
      <c r="B7287">
        <v>30268</v>
      </c>
      <c r="C7287" s="15" t="s">
        <v>27506</v>
      </c>
      <c r="D7287" s="15" t="s">
        <v>27507</v>
      </c>
      <c r="E7287">
        <v>2971</v>
      </c>
      <c r="F7287">
        <v>3565</v>
      </c>
      <c r="K7287" s="16">
        <f t="shared" si="339"/>
        <v>3327.52</v>
      </c>
      <c r="L7287" s="16">
        <f t="shared" si="340"/>
        <v>3502.6526315789474</v>
      </c>
      <c r="M7287" s="16">
        <f t="shared" si="341"/>
        <v>3980.2870813397126</v>
      </c>
      <c r="N7287" t="e">
        <f>INDEX(XML!$A$2:$R$782,MATCH(C7287,XML!$D$2:$D$737,0),2)</f>
        <v>#N/A</v>
      </c>
    </row>
    <row r="7288" spans="1:14" ht="22.5" customHeight="1" x14ac:dyDescent="0.2">
      <c r="A7288">
        <v>71414</v>
      </c>
      <c r="B7288">
        <v>30269</v>
      </c>
      <c r="C7288" s="15" t="s">
        <v>27508</v>
      </c>
      <c r="D7288" s="15" t="s">
        <v>27509</v>
      </c>
      <c r="E7288">
        <v>3555</v>
      </c>
      <c r="F7288">
        <v>4266</v>
      </c>
      <c r="K7288" s="16">
        <f t="shared" si="339"/>
        <v>3981.6</v>
      </c>
      <c r="L7288" s="16">
        <f t="shared" si="340"/>
        <v>4191.1578947368425</v>
      </c>
      <c r="M7288" s="16">
        <f t="shared" si="341"/>
        <v>4762.6794258373211</v>
      </c>
      <c r="N7288" t="e">
        <f>INDEX(XML!$A$2:$R$782,MATCH(C7288,XML!$D$2:$D$737,0),2)</f>
        <v>#N/A</v>
      </c>
    </row>
    <row r="7289" spans="1:14" ht="22.5" x14ac:dyDescent="0.2">
      <c r="A7289">
        <v>71415</v>
      </c>
      <c r="B7289">
        <v>30270</v>
      </c>
      <c r="C7289" s="15" t="s">
        <v>27510</v>
      </c>
      <c r="D7289" s="15" t="s">
        <v>27511</v>
      </c>
      <c r="E7289">
        <v>3951</v>
      </c>
      <c r="F7289">
        <v>4741</v>
      </c>
      <c r="K7289" s="16">
        <f t="shared" si="339"/>
        <v>4425.12</v>
      </c>
      <c r="L7289" s="16">
        <f t="shared" si="340"/>
        <v>4658.0210526315786</v>
      </c>
      <c r="M7289" s="16">
        <f t="shared" si="341"/>
        <v>5293.2057416267935</v>
      </c>
      <c r="N7289" t="e">
        <f>INDEX(XML!$A$2:$R$782,MATCH(C7289,XML!$D$2:$D$737,0),2)</f>
        <v>#N/A</v>
      </c>
    </row>
    <row r="7290" spans="1:14" ht="22.5" x14ac:dyDescent="0.2">
      <c r="A7290">
        <v>71416</v>
      </c>
      <c r="B7290">
        <v>37270</v>
      </c>
      <c r="C7290" s="15" t="s">
        <v>27512</v>
      </c>
      <c r="D7290" s="15" t="s">
        <v>27513</v>
      </c>
      <c r="E7290">
        <v>6711</v>
      </c>
      <c r="F7290">
        <v>8053</v>
      </c>
      <c r="K7290" s="16">
        <f t="shared" si="339"/>
        <v>7516.32</v>
      </c>
      <c r="L7290" s="16">
        <f t="shared" si="340"/>
        <v>7911.9157894736845</v>
      </c>
      <c r="M7290" s="16">
        <f t="shared" si="341"/>
        <v>8990.8133971291863</v>
      </c>
      <c r="N7290" t="e">
        <f>INDEX(XML!$A$2:$R$782,MATCH(C7290,XML!$D$2:$D$737,0),2)</f>
        <v>#N/A</v>
      </c>
    </row>
    <row r="7291" spans="1:14" ht="112.5" x14ac:dyDescent="0.2">
      <c r="A7291">
        <v>71417</v>
      </c>
      <c r="B7291" t="s">
        <v>27514</v>
      </c>
      <c r="C7291" s="15" t="s">
        <v>27515</v>
      </c>
      <c r="D7291" s="15" t="s">
        <v>27516</v>
      </c>
      <c r="E7291">
        <v>9722</v>
      </c>
      <c r="F7291">
        <v>12626</v>
      </c>
      <c r="H7291">
        <v>10</v>
      </c>
      <c r="K7291" s="16">
        <f t="shared" si="339"/>
        <v>10888.64</v>
      </c>
      <c r="L7291" s="16">
        <f t="shared" si="340"/>
        <v>11461.726315789474</v>
      </c>
      <c r="M7291" s="16">
        <f t="shared" si="341"/>
        <v>13024.688995215312</v>
      </c>
      <c r="N7291" t="e">
        <f>INDEX(XML!$A$2:$R$782,MATCH(C7291,XML!$D$2:$D$737,0),2)</f>
        <v>#N/A</v>
      </c>
    </row>
    <row r="7292" spans="1:14" ht="22.5" customHeight="1" x14ac:dyDescent="0.2">
      <c r="A7292">
        <v>71420</v>
      </c>
      <c r="B7292" t="s">
        <v>27517</v>
      </c>
      <c r="C7292" s="15" t="s">
        <v>27518</v>
      </c>
      <c r="D7292" s="15" t="s">
        <v>27519</v>
      </c>
      <c r="E7292">
        <v>10865</v>
      </c>
      <c r="F7292">
        <v>14110</v>
      </c>
      <c r="K7292" s="16">
        <f t="shared" si="339"/>
        <v>12168.8</v>
      </c>
      <c r="L7292" s="16">
        <f t="shared" si="340"/>
        <v>12809.263157894737</v>
      </c>
      <c r="M7292" s="16">
        <f t="shared" si="341"/>
        <v>14555.980861244019</v>
      </c>
      <c r="N7292" t="e">
        <f>INDEX(XML!$A$2:$R$782,MATCH(C7292,XML!$D$2:$D$737,0),2)</f>
        <v>#N/A</v>
      </c>
    </row>
    <row r="7293" spans="1:14" ht="22.5" customHeight="1" x14ac:dyDescent="0.2">
      <c r="A7293">
        <v>71421</v>
      </c>
      <c r="B7293" t="s">
        <v>27520</v>
      </c>
      <c r="C7293" s="15" t="s">
        <v>27521</v>
      </c>
      <c r="D7293" s="15" t="s">
        <v>27522</v>
      </c>
      <c r="E7293">
        <v>11967</v>
      </c>
      <c r="F7293">
        <v>15542</v>
      </c>
      <c r="K7293" s="16">
        <f t="shared" si="339"/>
        <v>13403.04</v>
      </c>
      <c r="L7293" s="16">
        <f t="shared" si="340"/>
        <v>14108.463157894737</v>
      </c>
      <c r="M7293" s="16">
        <f t="shared" si="341"/>
        <v>16032.344497607655</v>
      </c>
      <c r="N7293" t="e">
        <f>INDEX(XML!$A$2:$R$782,MATCH(C7293,XML!$D$2:$D$737,0),2)</f>
        <v>#N/A</v>
      </c>
    </row>
    <row r="7294" spans="1:14" ht="22.5" customHeight="1" x14ac:dyDescent="0.2">
      <c r="A7294">
        <v>71422</v>
      </c>
      <c r="B7294" t="s">
        <v>27523</v>
      </c>
      <c r="C7294" s="15" t="s">
        <v>27524</v>
      </c>
      <c r="D7294" s="15" t="s">
        <v>27525</v>
      </c>
      <c r="E7294">
        <v>12407</v>
      </c>
      <c r="F7294">
        <v>16113</v>
      </c>
      <c r="H7294">
        <v>10</v>
      </c>
      <c r="K7294" s="16">
        <f t="shared" si="339"/>
        <v>13895.84</v>
      </c>
      <c r="L7294" s="16">
        <f t="shared" si="340"/>
        <v>14627.2</v>
      </c>
      <c r="M7294" s="16">
        <f t="shared" si="341"/>
        <v>16621.81818181818</v>
      </c>
      <c r="N7294" t="e">
        <f>INDEX(XML!$A$2:$R$782,MATCH(C7294,XML!$D$2:$D$737,0),2)</f>
        <v>#N/A</v>
      </c>
    </row>
    <row r="7295" spans="1:14" ht="22.5" customHeight="1" x14ac:dyDescent="0.2">
      <c r="A7295">
        <v>71423</v>
      </c>
      <c r="B7295" t="s">
        <v>27526</v>
      </c>
      <c r="C7295" s="15" t="s">
        <v>27527</v>
      </c>
      <c r="D7295" s="15" t="s">
        <v>27528</v>
      </c>
      <c r="E7295">
        <v>17122</v>
      </c>
      <c r="F7295">
        <v>22235</v>
      </c>
      <c r="K7295" s="16">
        <f t="shared" si="339"/>
        <v>19176.64</v>
      </c>
      <c r="L7295" s="16">
        <f t="shared" si="340"/>
        <v>20185.936842105264</v>
      </c>
      <c r="M7295" s="16">
        <f t="shared" si="341"/>
        <v>22938.564593301435</v>
      </c>
      <c r="N7295" t="e">
        <f>INDEX(XML!$A$2:$R$782,MATCH(C7295,XML!$D$2:$D$737,0),2)</f>
        <v>#N/A</v>
      </c>
    </row>
    <row r="7296" spans="1:14" ht="22.5" customHeight="1" x14ac:dyDescent="0.2">
      <c r="A7296">
        <v>71424</v>
      </c>
      <c r="B7296" t="s">
        <v>27529</v>
      </c>
      <c r="C7296" s="15" t="s">
        <v>27530</v>
      </c>
      <c r="D7296" s="15" t="s">
        <v>27531</v>
      </c>
      <c r="E7296">
        <v>21172</v>
      </c>
      <c r="F7296">
        <v>27495</v>
      </c>
      <c r="K7296" s="16">
        <f t="shared" si="339"/>
        <v>23712.639999999999</v>
      </c>
      <c r="L7296" s="16">
        <f t="shared" si="340"/>
        <v>24960.673684210527</v>
      </c>
      <c r="M7296" s="16">
        <f t="shared" si="341"/>
        <v>28364.401913875598</v>
      </c>
      <c r="N7296" t="e">
        <f>INDEX(XML!$A$2:$R$782,MATCH(C7296,XML!$D$2:$D$737,0),2)</f>
        <v>#N/A</v>
      </c>
    </row>
    <row r="7297" spans="1:14" ht="112.5" x14ac:dyDescent="0.2">
      <c r="A7297">
        <v>71425</v>
      </c>
      <c r="B7297" t="s">
        <v>27532</v>
      </c>
      <c r="C7297" s="15" t="s">
        <v>27533</v>
      </c>
      <c r="D7297" s="15" t="s">
        <v>27534</v>
      </c>
      <c r="E7297">
        <v>24918</v>
      </c>
      <c r="F7297">
        <v>32359</v>
      </c>
      <c r="K7297" s="16">
        <f t="shared" si="339"/>
        <v>27908.16</v>
      </c>
      <c r="L7297" s="16">
        <f t="shared" si="340"/>
        <v>29377.010526315789</v>
      </c>
      <c r="M7297" s="16">
        <f t="shared" si="341"/>
        <v>33382.966507177036</v>
      </c>
      <c r="N7297" t="e">
        <f>INDEX(XML!$A$2:$R$782,MATCH(C7297,XML!$D$2:$D$737,0),2)</f>
        <v>#N/A</v>
      </c>
    </row>
    <row r="7298" spans="1:14" ht="112.5" x14ac:dyDescent="0.2">
      <c r="A7298">
        <v>71426</v>
      </c>
      <c r="B7298" t="s">
        <v>27535</v>
      </c>
      <c r="C7298" s="15" t="s">
        <v>27536</v>
      </c>
      <c r="D7298" s="15" t="s">
        <v>27537</v>
      </c>
      <c r="E7298">
        <v>27441</v>
      </c>
      <c r="F7298">
        <v>35637</v>
      </c>
      <c r="K7298" s="16">
        <f t="shared" si="339"/>
        <v>30733.919999999998</v>
      </c>
      <c r="L7298" s="16">
        <f t="shared" si="340"/>
        <v>32351.494736842105</v>
      </c>
      <c r="M7298" s="16">
        <f t="shared" si="341"/>
        <v>36763.062200956934</v>
      </c>
      <c r="N7298" t="e">
        <f>INDEX(XML!$A$2:$R$782,MATCH(C7298,XML!$D$2:$D$737,0),2)</f>
        <v>#N/A</v>
      </c>
    </row>
    <row r="7299" spans="1:14" ht="112.5" x14ac:dyDescent="0.2">
      <c r="A7299">
        <v>71431</v>
      </c>
      <c r="B7299" t="s">
        <v>27538</v>
      </c>
      <c r="C7299" s="15" t="s">
        <v>27539</v>
      </c>
      <c r="D7299" s="15" t="s">
        <v>27540</v>
      </c>
      <c r="E7299">
        <v>10942</v>
      </c>
      <c r="F7299">
        <v>14209</v>
      </c>
      <c r="K7299" s="16">
        <f t="shared" si="339"/>
        <v>12255.04</v>
      </c>
      <c r="L7299" s="16">
        <f t="shared" si="340"/>
        <v>12900.042105263157</v>
      </c>
      <c r="M7299" s="16">
        <f t="shared" si="341"/>
        <v>14659.138755980861</v>
      </c>
      <c r="N7299" t="e">
        <f>INDEX(XML!$A$2:$R$782,MATCH(C7299,XML!$D$2:$D$737,0),2)</f>
        <v>#N/A</v>
      </c>
    </row>
    <row r="7300" spans="1:14" ht="112.5" x14ac:dyDescent="0.2">
      <c r="A7300">
        <v>71432</v>
      </c>
      <c r="B7300" t="s">
        <v>27541</v>
      </c>
      <c r="C7300" s="15" t="s">
        <v>27542</v>
      </c>
      <c r="D7300" s="15" t="s">
        <v>27543</v>
      </c>
      <c r="E7300">
        <v>11955</v>
      </c>
      <c r="F7300">
        <v>15525</v>
      </c>
      <c r="K7300" s="16">
        <f t="shared" si="339"/>
        <v>13389.6</v>
      </c>
      <c r="L7300" s="16">
        <f t="shared" si="340"/>
        <v>14094.315789473685</v>
      </c>
      <c r="M7300" s="16">
        <f t="shared" si="341"/>
        <v>16016.267942583734</v>
      </c>
      <c r="N7300" t="e">
        <f>INDEX(XML!$A$2:$R$782,MATCH(C7300,XML!$D$2:$D$737,0),2)</f>
        <v>#N/A</v>
      </c>
    </row>
    <row r="7301" spans="1:14" ht="112.5" x14ac:dyDescent="0.2">
      <c r="A7301">
        <v>71434</v>
      </c>
      <c r="B7301" t="s">
        <v>27544</v>
      </c>
      <c r="C7301" s="15" t="s">
        <v>27545</v>
      </c>
      <c r="D7301" s="15" t="s">
        <v>27546</v>
      </c>
      <c r="E7301">
        <v>13132</v>
      </c>
      <c r="F7301">
        <v>17053</v>
      </c>
      <c r="K7301" s="16">
        <f t="shared" ref="K7301:K7364" si="342">IF(E7301&gt;49999,E7301+E7301*0.07,IF(E7301&lt;=49999,E7301+E7301*0.12))</f>
        <v>14707.84</v>
      </c>
      <c r="L7301" s="16">
        <f t="shared" ref="L7301:L7364" si="343">K7301*100/95</f>
        <v>15481.936842105262</v>
      </c>
      <c r="M7301" s="16">
        <f t="shared" ref="M7301:M7364" si="344">IF(COUNTIF(C7301,"*Dahua*"),F7301-10,L7301*100/88)</f>
        <v>17593.110047846891</v>
      </c>
      <c r="N7301" t="e">
        <f>INDEX(XML!$A$2:$R$782,MATCH(C7301,XML!$D$2:$D$737,0),2)</f>
        <v>#N/A</v>
      </c>
    </row>
    <row r="7302" spans="1:14" ht="112.5" x14ac:dyDescent="0.2">
      <c r="A7302">
        <v>71435</v>
      </c>
      <c r="B7302" t="s">
        <v>27547</v>
      </c>
      <c r="C7302" s="15" t="s">
        <v>27548</v>
      </c>
      <c r="D7302" s="15" t="s">
        <v>27549</v>
      </c>
      <c r="E7302">
        <v>14214</v>
      </c>
      <c r="F7302">
        <v>18458</v>
      </c>
      <c r="K7302" s="16">
        <f t="shared" si="342"/>
        <v>15919.68</v>
      </c>
      <c r="L7302" s="16">
        <f t="shared" si="343"/>
        <v>16757.557894736841</v>
      </c>
      <c r="M7302" s="16">
        <f t="shared" si="344"/>
        <v>19042.679425837319</v>
      </c>
      <c r="N7302" t="e">
        <f>INDEX(XML!$A$2:$R$782,MATCH(C7302,XML!$D$2:$D$737,0),2)</f>
        <v>#N/A</v>
      </c>
    </row>
    <row r="7303" spans="1:14" ht="112.5" x14ac:dyDescent="0.2">
      <c r="A7303">
        <v>71436</v>
      </c>
      <c r="B7303" t="s">
        <v>27550</v>
      </c>
      <c r="C7303" s="15" t="s">
        <v>27551</v>
      </c>
      <c r="D7303" s="15" t="s">
        <v>27552</v>
      </c>
      <c r="E7303">
        <v>18303</v>
      </c>
      <c r="F7303">
        <v>23769</v>
      </c>
      <c r="K7303" s="16">
        <f t="shared" si="342"/>
        <v>20499.36</v>
      </c>
      <c r="L7303" s="16">
        <f t="shared" si="343"/>
        <v>21578.273684210526</v>
      </c>
      <c r="M7303" s="16">
        <f t="shared" si="344"/>
        <v>24520.765550239234</v>
      </c>
      <c r="N7303" t="e">
        <f>INDEX(XML!$A$2:$R$782,MATCH(C7303,XML!$D$2:$D$737,0),2)</f>
        <v>#N/A</v>
      </c>
    </row>
    <row r="7304" spans="1:14" ht="112.5" x14ac:dyDescent="0.2">
      <c r="A7304">
        <v>71437</v>
      </c>
      <c r="B7304" t="s">
        <v>27553</v>
      </c>
      <c r="C7304" s="15" t="s">
        <v>27554</v>
      </c>
      <c r="D7304" s="15" t="s">
        <v>27555</v>
      </c>
      <c r="E7304">
        <v>22590</v>
      </c>
      <c r="F7304">
        <v>29337</v>
      </c>
      <c r="K7304" s="16">
        <f t="shared" si="342"/>
        <v>25300.799999999999</v>
      </c>
      <c r="L7304" s="16">
        <f t="shared" si="343"/>
        <v>26632.42105263158</v>
      </c>
      <c r="M7304" s="16">
        <f t="shared" si="344"/>
        <v>30264.114832535888</v>
      </c>
      <c r="N7304" t="e">
        <f>INDEX(XML!$A$2:$R$782,MATCH(C7304,XML!$D$2:$D$737,0),2)</f>
        <v>#N/A</v>
      </c>
    </row>
    <row r="7305" spans="1:14" ht="112.5" x14ac:dyDescent="0.2">
      <c r="A7305">
        <v>71438</v>
      </c>
      <c r="B7305" t="s">
        <v>27556</v>
      </c>
      <c r="C7305" s="15" t="s">
        <v>27557</v>
      </c>
      <c r="D7305" s="15" t="s">
        <v>27558</v>
      </c>
      <c r="E7305">
        <v>26227</v>
      </c>
      <c r="F7305">
        <v>34060</v>
      </c>
      <c r="K7305" s="16">
        <f t="shared" si="342"/>
        <v>29374.239999999998</v>
      </c>
      <c r="L7305" s="16">
        <f t="shared" si="343"/>
        <v>30920.252631578947</v>
      </c>
      <c r="M7305" s="16">
        <f t="shared" si="344"/>
        <v>35136.650717703349</v>
      </c>
      <c r="N7305" t="e">
        <f>INDEX(XML!$A$2:$R$782,MATCH(C7305,XML!$D$2:$D$737,0),2)</f>
        <v>#N/A</v>
      </c>
    </row>
    <row r="7306" spans="1:14" ht="112.5" x14ac:dyDescent="0.2">
      <c r="A7306">
        <v>71439</v>
      </c>
      <c r="B7306" t="s">
        <v>27559</v>
      </c>
      <c r="C7306" s="15" t="s">
        <v>27560</v>
      </c>
      <c r="D7306" s="15" t="s">
        <v>27561</v>
      </c>
      <c r="E7306">
        <v>28618</v>
      </c>
      <c r="F7306">
        <v>37166</v>
      </c>
      <c r="K7306" s="16">
        <f t="shared" si="342"/>
        <v>32052.16</v>
      </c>
      <c r="L7306" s="16">
        <f t="shared" si="343"/>
        <v>33739.115789473683</v>
      </c>
      <c r="M7306" s="16">
        <f t="shared" si="344"/>
        <v>38339.904306220094</v>
      </c>
      <c r="N7306" t="e">
        <f>INDEX(XML!$A$2:$R$782,MATCH(C7306,XML!$D$2:$D$737,0),2)</f>
        <v>#N/A</v>
      </c>
    </row>
    <row r="7307" spans="1:14" ht="112.5" x14ac:dyDescent="0.2">
      <c r="A7307">
        <v>71441</v>
      </c>
      <c r="B7307" t="s">
        <v>27562</v>
      </c>
      <c r="C7307" s="15" t="s">
        <v>27563</v>
      </c>
      <c r="D7307" s="15" t="s">
        <v>27564</v>
      </c>
      <c r="E7307">
        <v>12511</v>
      </c>
      <c r="F7307">
        <v>16247</v>
      </c>
      <c r="K7307" s="16">
        <f t="shared" si="342"/>
        <v>14012.32</v>
      </c>
      <c r="L7307" s="16">
        <f t="shared" si="343"/>
        <v>14749.810526315789</v>
      </c>
      <c r="M7307" s="16">
        <f t="shared" si="344"/>
        <v>16761.148325358852</v>
      </c>
      <c r="N7307" t="e">
        <f>INDEX(XML!$A$2:$R$782,MATCH(C7307,XML!$D$2:$D$737,0),2)</f>
        <v>#N/A</v>
      </c>
    </row>
    <row r="7308" spans="1:14" ht="112.5" x14ac:dyDescent="0.2">
      <c r="A7308">
        <v>71442</v>
      </c>
      <c r="B7308" t="s">
        <v>27565</v>
      </c>
      <c r="C7308" s="15" t="s">
        <v>27566</v>
      </c>
      <c r="D7308" s="15" t="s">
        <v>27567</v>
      </c>
      <c r="E7308">
        <v>13736</v>
      </c>
      <c r="F7308">
        <v>17839</v>
      </c>
      <c r="K7308" s="16">
        <f t="shared" si="342"/>
        <v>15384.32</v>
      </c>
      <c r="L7308" s="16">
        <f t="shared" si="343"/>
        <v>16194.021052631579</v>
      </c>
      <c r="M7308" s="16">
        <f t="shared" si="344"/>
        <v>18402.296650717701</v>
      </c>
      <c r="N7308" t="e">
        <f>INDEX(XML!$A$2:$R$782,MATCH(C7308,XML!$D$2:$D$737,0),2)</f>
        <v>#N/A</v>
      </c>
    </row>
    <row r="7309" spans="1:14" ht="112.5" x14ac:dyDescent="0.2">
      <c r="A7309">
        <v>71443</v>
      </c>
      <c r="B7309" t="s">
        <v>27568</v>
      </c>
      <c r="C7309" s="15" t="s">
        <v>27569</v>
      </c>
      <c r="D7309" s="15" t="s">
        <v>27570</v>
      </c>
      <c r="E7309">
        <v>15139</v>
      </c>
      <c r="F7309">
        <v>19660</v>
      </c>
      <c r="K7309" s="16">
        <f t="shared" si="342"/>
        <v>16955.68</v>
      </c>
      <c r="L7309" s="16">
        <f t="shared" si="343"/>
        <v>17848.084210526315</v>
      </c>
      <c r="M7309" s="16">
        <f t="shared" si="344"/>
        <v>20281.913875598086</v>
      </c>
      <c r="N7309" t="e">
        <f>INDEX(XML!$A$2:$R$782,MATCH(C7309,XML!$D$2:$D$737,0),2)</f>
        <v>#N/A</v>
      </c>
    </row>
    <row r="7310" spans="1:14" ht="112.5" x14ac:dyDescent="0.2">
      <c r="A7310">
        <v>71444</v>
      </c>
      <c r="B7310" t="s">
        <v>27571</v>
      </c>
      <c r="C7310" s="15" t="s">
        <v>27572</v>
      </c>
      <c r="D7310" s="15" t="s">
        <v>27573</v>
      </c>
      <c r="E7310">
        <v>19022</v>
      </c>
      <c r="F7310">
        <v>24703</v>
      </c>
      <c r="K7310" s="16">
        <f t="shared" si="342"/>
        <v>21304.639999999999</v>
      </c>
      <c r="L7310" s="16">
        <f t="shared" si="343"/>
        <v>22425.936842105264</v>
      </c>
      <c r="M7310" s="16">
        <f t="shared" si="344"/>
        <v>25484.019138755979</v>
      </c>
      <c r="N7310" t="e">
        <f>INDEX(XML!$A$2:$R$782,MATCH(C7310,XML!$D$2:$D$737,0),2)</f>
        <v>#N/A</v>
      </c>
    </row>
    <row r="7311" spans="1:14" ht="112.5" x14ac:dyDescent="0.2">
      <c r="A7311">
        <v>71445</v>
      </c>
      <c r="B7311" t="s">
        <v>27574</v>
      </c>
      <c r="C7311" s="15" t="s">
        <v>27575</v>
      </c>
      <c r="D7311" s="15" t="s">
        <v>27576</v>
      </c>
      <c r="E7311">
        <v>23444</v>
      </c>
      <c r="F7311">
        <v>30445</v>
      </c>
      <c r="K7311" s="16">
        <f t="shared" si="342"/>
        <v>26257.279999999999</v>
      </c>
      <c r="L7311" s="16">
        <f t="shared" si="343"/>
        <v>27639.242105263158</v>
      </c>
      <c r="M7311" s="16">
        <f t="shared" si="344"/>
        <v>31408.229665071773</v>
      </c>
      <c r="N7311" t="e">
        <f>INDEX(XML!$A$2:$R$782,MATCH(C7311,XML!$D$2:$D$737,0),2)</f>
        <v>#N/A</v>
      </c>
    </row>
    <row r="7312" spans="1:14" ht="112.5" x14ac:dyDescent="0.2">
      <c r="A7312">
        <v>71446</v>
      </c>
      <c r="B7312" t="s">
        <v>27577</v>
      </c>
      <c r="C7312" s="15" t="s">
        <v>27578</v>
      </c>
      <c r="D7312" s="15" t="s">
        <v>27579</v>
      </c>
      <c r="E7312">
        <v>27186</v>
      </c>
      <c r="F7312">
        <v>35305</v>
      </c>
      <c r="K7312" s="16">
        <f t="shared" si="342"/>
        <v>30448.32</v>
      </c>
      <c r="L7312" s="16">
        <f t="shared" si="343"/>
        <v>32050.863157894735</v>
      </c>
      <c r="M7312" s="16">
        <f t="shared" si="344"/>
        <v>36421.435406698562</v>
      </c>
      <c r="N7312" t="e">
        <f>INDEX(XML!$A$2:$R$782,MATCH(C7312,XML!$D$2:$D$737,0),2)</f>
        <v>#N/A</v>
      </c>
    </row>
    <row r="7313" spans="1:14" ht="112.5" x14ac:dyDescent="0.2">
      <c r="A7313">
        <v>71447</v>
      </c>
      <c r="B7313" t="s">
        <v>27580</v>
      </c>
      <c r="C7313" s="15" t="s">
        <v>27581</v>
      </c>
      <c r="D7313" s="15" t="s">
        <v>27582</v>
      </c>
      <c r="E7313">
        <v>29312</v>
      </c>
      <c r="F7313">
        <v>38067</v>
      </c>
      <c r="K7313" s="16">
        <f t="shared" si="342"/>
        <v>32829.440000000002</v>
      </c>
      <c r="L7313" s="16">
        <f t="shared" si="343"/>
        <v>34557.305263157898</v>
      </c>
      <c r="M7313" s="16">
        <f t="shared" si="344"/>
        <v>39269.665071770338</v>
      </c>
      <c r="N7313" t="e">
        <f>INDEX(XML!$A$2:$R$782,MATCH(C7313,XML!$D$2:$D$737,0),2)</f>
        <v>#N/A</v>
      </c>
    </row>
    <row r="7314" spans="1:14" ht="56.25" x14ac:dyDescent="0.2">
      <c r="A7314">
        <v>71449</v>
      </c>
      <c r="B7314" t="s">
        <v>27583</v>
      </c>
      <c r="C7314" s="15" t="s">
        <v>27584</v>
      </c>
      <c r="D7314" s="15" t="s">
        <v>27585</v>
      </c>
      <c r="E7314">
        <v>4026</v>
      </c>
      <c r="F7314">
        <v>5229</v>
      </c>
      <c r="K7314" s="16">
        <f t="shared" si="342"/>
        <v>4509.12</v>
      </c>
      <c r="L7314" s="16">
        <f t="shared" si="343"/>
        <v>4746.4421052631578</v>
      </c>
      <c r="M7314" s="16">
        <f t="shared" si="344"/>
        <v>5393.6842105263158</v>
      </c>
      <c r="N7314" t="e">
        <f>INDEX(XML!$A$2:$R$782,MATCH(C7314,XML!$D$2:$D$737,0),2)</f>
        <v>#N/A</v>
      </c>
    </row>
    <row r="7315" spans="1:14" ht="56.25" x14ac:dyDescent="0.2">
      <c r="A7315">
        <v>71450</v>
      </c>
      <c r="B7315" t="s">
        <v>27586</v>
      </c>
      <c r="C7315" s="15" t="s">
        <v>27587</v>
      </c>
      <c r="D7315" s="15" t="s">
        <v>27588</v>
      </c>
      <c r="E7315">
        <v>4837</v>
      </c>
      <c r="F7315">
        <v>6281</v>
      </c>
      <c r="K7315" s="16">
        <f t="shared" si="342"/>
        <v>5417.44</v>
      </c>
      <c r="L7315" s="16">
        <f t="shared" si="343"/>
        <v>5702.5684210526315</v>
      </c>
      <c r="M7315" s="16">
        <f t="shared" si="344"/>
        <v>6480.1913875598084</v>
      </c>
      <c r="N7315" t="e">
        <f>INDEX(XML!$A$2:$R$782,MATCH(C7315,XML!$D$2:$D$737,0),2)</f>
        <v>#N/A</v>
      </c>
    </row>
    <row r="7316" spans="1:14" ht="56.25" x14ac:dyDescent="0.2">
      <c r="A7316">
        <v>71451</v>
      </c>
      <c r="B7316" t="s">
        <v>27589</v>
      </c>
      <c r="C7316" s="15" t="s">
        <v>27590</v>
      </c>
      <c r="D7316" s="15" t="s">
        <v>27591</v>
      </c>
      <c r="E7316">
        <v>5366</v>
      </c>
      <c r="F7316">
        <v>6968</v>
      </c>
      <c r="K7316" s="16">
        <f t="shared" si="342"/>
        <v>6009.92</v>
      </c>
      <c r="L7316" s="16">
        <f t="shared" si="343"/>
        <v>6326.2315789473687</v>
      </c>
      <c r="M7316" s="16">
        <f t="shared" si="344"/>
        <v>7188.8995215311006</v>
      </c>
      <c r="N7316" t="e">
        <f>INDEX(XML!$A$2:$R$782,MATCH(C7316,XML!$D$2:$D$737,0),2)</f>
        <v>#N/A</v>
      </c>
    </row>
    <row r="7317" spans="1:14" ht="56.25" x14ac:dyDescent="0.2">
      <c r="A7317">
        <v>71452</v>
      </c>
      <c r="B7317" t="s">
        <v>27592</v>
      </c>
      <c r="C7317" s="15" t="s">
        <v>27593</v>
      </c>
      <c r="D7317" s="15" t="s">
        <v>27594</v>
      </c>
      <c r="E7317">
        <v>6294</v>
      </c>
      <c r="F7317">
        <v>8172</v>
      </c>
      <c r="K7317" s="16">
        <f t="shared" si="342"/>
        <v>7049.28</v>
      </c>
      <c r="L7317" s="16">
        <f t="shared" si="343"/>
        <v>7420.2947368421055</v>
      </c>
      <c r="M7317" s="16">
        <f t="shared" si="344"/>
        <v>8432.1531100478478</v>
      </c>
      <c r="N7317" t="e">
        <f>INDEX(XML!$A$2:$R$782,MATCH(C7317,XML!$D$2:$D$737,0),2)</f>
        <v>#N/A</v>
      </c>
    </row>
    <row r="7318" spans="1:14" ht="56.25" x14ac:dyDescent="0.2">
      <c r="A7318">
        <v>71453</v>
      </c>
      <c r="B7318" t="s">
        <v>27595</v>
      </c>
      <c r="C7318" s="15" t="s">
        <v>27596</v>
      </c>
      <c r="D7318" s="15" t="s">
        <v>27597</v>
      </c>
      <c r="E7318">
        <v>7654</v>
      </c>
      <c r="F7318">
        <v>9940</v>
      </c>
      <c r="K7318" s="16">
        <f t="shared" si="342"/>
        <v>8572.48</v>
      </c>
      <c r="L7318" s="16">
        <f t="shared" si="343"/>
        <v>9023.6631578947363</v>
      </c>
      <c r="M7318" s="16">
        <f t="shared" si="344"/>
        <v>10254.162679425835</v>
      </c>
      <c r="N7318" t="e">
        <f>INDEX(XML!$A$2:$R$782,MATCH(C7318,XML!$D$2:$D$737,0),2)</f>
        <v>#N/A</v>
      </c>
    </row>
    <row r="7319" spans="1:14" ht="56.25" x14ac:dyDescent="0.2">
      <c r="A7319">
        <v>71454</v>
      </c>
      <c r="B7319" t="s">
        <v>27598</v>
      </c>
      <c r="C7319" s="15" t="s">
        <v>27599</v>
      </c>
      <c r="D7319" s="15" t="s">
        <v>27600</v>
      </c>
      <c r="E7319">
        <v>10386</v>
      </c>
      <c r="F7319">
        <v>13487</v>
      </c>
      <c r="K7319" s="16">
        <f t="shared" si="342"/>
        <v>11632.32</v>
      </c>
      <c r="L7319" s="16">
        <f t="shared" si="343"/>
        <v>12244.547368421052</v>
      </c>
      <c r="M7319" s="16">
        <f t="shared" si="344"/>
        <v>13914.258373205741</v>
      </c>
      <c r="N7319" t="e">
        <f>INDEX(XML!$A$2:$R$782,MATCH(C7319,XML!$D$2:$D$737,0),2)</f>
        <v>#N/A</v>
      </c>
    </row>
    <row r="7320" spans="1:14" ht="56.25" x14ac:dyDescent="0.2">
      <c r="A7320">
        <v>71455</v>
      </c>
      <c r="B7320" t="s">
        <v>27601</v>
      </c>
      <c r="C7320" s="15" t="s">
        <v>27602</v>
      </c>
      <c r="D7320" s="15" t="s">
        <v>27603</v>
      </c>
      <c r="E7320">
        <v>14887</v>
      </c>
      <c r="F7320">
        <v>19333</v>
      </c>
      <c r="K7320" s="16">
        <f t="shared" si="342"/>
        <v>16673.439999999999</v>
      </c>
      <c r="L7320" s="16">
        <f t="shared" si="343"/>
        <v>17550.989473684207</v>
      </c>
      <c r="M7320" s="16">
        <f t="shared" si="344"/>
        <v>19944.306220095688</v>
      </c>
      <c r="N7320" t="e">
        <f>INDEX(XML!$A$2:$R$782,MATCH(C7320,XML!$D$2:$D$737,0),2)</f>
        <v>#N/A</v>
      </c>
    </row>
    <row r="7321" spans="1:14" ht="56.25" x14ac:dyDescent="0.2">
      <c r="A7321">
        <v>71456</v>
      </c>
      <c r="B7321" t="s">
        <v>27604</v>
      </c>
      <c r="C7321" s="15" t="s">
        <v>27605</v>
      </c>
      <c r="D7321" s="15" t="s">
        <v>27606</v>
      </c>
      <c r="E7321">
        <v>17985</v>
      </c>
      <c r="F7321">
        <v>23356</v>
      </c>
      <c r="K7321" s="16">
        <f t="shared" si="342"/>
        <v>20143.2</v>
      </c>
      <c r="L7321" s="16">
        <f t="shared" si="343"/>
        <v>21203.36842105263</v>
      </c>
      <c r="M7321" s="16">
        <f t="shared" si="344"/>
        <v>24094.73684210526</v>
      </c>
      <c r="N7321" t="e">
        <f>INDEX(XML!$A$2:$R$782,MATCH(C7321,XML!$D$2:$D$737,0),2)</f>
        <v>#N/A</v>
      </c>
    </row>
    <row r="7322" spans="1:14" ht="56.25" x14ac:dyDescent="0.2">
      <c r="A7322">
        <v>71457</v>
      </c>
      <c r="B7322" t="s">
        <v>27607</v>
      </c>
      <c r="C7322" s="15" t="s">
        <v>27608</v>
      </c>
      <c r="D7322" s="15" t="s">
        <v>27609</v>
      </c>
      <c r="E7322">
        <v>26486</v>
      </c>
      <c r="F7322">
        <v>34397</v>
      </c>
      <c r="K7322" s="16">
        <f t="shared" si="342"/>
        <v>29664.32</v>
      </c>
      <c r="L7322" s="16">
        <f t="shared" si="343"/>
        <v>31225.599999999999</v>
      </c>
      <c r="M7322" s="16">
        <f t="shared" si="344"/>
        <v>35483.63636363636</v>
      </c>
      <c r="N7322" t="e">
        <f>INDEX(XML!$A$2:$R$782,MATCH(C7322,XML!$D$2:$D$737,0),2)</f>
        <v>#N/A</v>
      </c>
    </row>
    <row r="7323" spans="1:14" ht="112.5" x14ac:dyDescent="0.2">
      <c r="A7323">
        <v>65011</v>
      </c>
      <c r="B7323" t="s">
        <v>22903</v>
      </c>
      <c r="C7323" s="15" t="s">
        <v>27610</v>
      </c>
      <c r="D7323" s="15" t="s">
        <v>22904</v>
      </c>
      <c r="E7323">
        <v>9848</v>
      </c>
      <c r="F7323">
        <v>12788</v>
      </c>
      <c r="H7323">
        <v>10</v>
      </c>
      <c r="K7323" s="16">
        <f t="shared" si="342"/>
        <v>11029.76</v>
      </c>
      <c r="L7323" s="16">
        <f t="shared" si="343"/>
        <v>11610.273684210526</v>
      </c>
      <c r="M7323" s="16">
        <f t="shared" si="344"/>
        <v>13193.492822966507</v>
      </c>
      <c r="N7323" t="e">
        <f>INDEX(XML!$A$2:$R$782,MATCH(C7323,XML!$D$2:$D$737,0),2)</f>
        <v>#N/A</v>
      </c>
    </row>
    <row r="7324" spans="1:14" ht="112.5" x14ac:dyDescent="0.2">
      <c r="A7324">
        <v>65012</v>
      </c>
      <c r="B7324" t="s">
        <v>22901</v>
      </c>
      <c r="C7324" s="15" t="s">
        <v>27642</v>
      </c>
      <c r="D7324" s="15" t="s">
        <v>22902</v>
      </c>
      <c r="E7324">
        <v>10798</v>
      </c>
      <c r="F7324">
        <v>14023</v>
      </c>
      <c r="H7324">
        <v>13</v>
      </c>
      <c r="K7324" s="16">
        <f t="shared" si="342"/>
        <v>12093.76</v>
      </c>
      <c r="L7324" s="16">
        <f t="shared" si="343"/>
        <v>12730.273684210526</v>
      </c>
      <c r="M7324" s="16">
        <f t="shared" si="344"/>
        <v>14466.22009569378</v>
      </c>
      <c r="N7324" t="e">
        <f>INDEX(XML!$A$2:$R$782,MATCH(C7324,XML!$D$2:$D$737,0),2)</f>
        <v>#N/A</v>
      </c>
    </row>
    <row r="7325" spans="1:14" ht="112.5" x14ac:dyDescent="0.2">
      <c r="A7325">
        <v>71499</v>
      </c>
      <c r="B7325" t="s">
        <v>27778</v>
      </c>
      <c r="C7325" s="15" t="s">
        <v>27779</v>
      </c>
      <c r="D7325" s="15" t="s">
        <v>27780</v>
      </c>
      <c r="E7325">
        <v>12106</v>
      </c>
      <c r="F7325">
        <v>15721</v>
      </c>
      <c r="K7325" s="16">
        <f t="shared" si="342"/>
        <v>13558.72</v>
      </c>
      <c r="L7325" s="16">
        <f t="shared" si="343"/>
        <v>14272.336842105264</v>
      </c>
      <c r="M7325" s="16">
        <f t="shared" si="344"/>
        <v>16218.564593301435</v>
      </c>
      <c r="N7325" t="e">
        <f>INDEX(XML!$A$2:$R$782,MATCH(C7325,XML!$D$2:$D$737,0),2)</f>
        <v>#N/A</v>
      </c>
    </row>
    <row r="7326" spans="1:14" ht="112.5" x14ac:dyDescent="0.2">
      <c r="A7326">
        <v>65013</v>
      </c>
      <c r="B7326" t="s">
        <v>22899</v>
      </c>
      <c r="C7326" s="15" t="s">
        <v>27643</v>
      </c>
      <c r="D7326" s="15" t="s">
        <v>22900</v>
      </c>
      <c r="E7326">
        <v>13577</v>
      </c>
      <c r="F7326">
        <v>17631</v>
      </c>
      <c r="H7326">
        <v>20</v>
      </c>
      <c r="K7326" s="16">
        <f t="shared" si="342"/>
        <v>15206.24</v>
      </c>
      <c r="L7326" s="16">
        <f t="shared" si="343"/>
        <v>16006.568421052632</v>
      </c>
      <c r="M7326" s="16">
        <f t="shared" si="344"/>
        <v>18189.282296650719</v>
      </c>
      <c r="N7326" t="e">
        <f>INDEX(XML!$A$2:$R$782,MATCH(C7326,XML!$D$2:$D$737,0),2)</f>
        <v>#N/A</v>
      </c>
    </row>
    <row r="7327" spans="1:14" ht="112.5" x14ac:dyDescent="0.2">
      <c r="A7327">
        <v>65014</v>
      </c>
      <c r="B7327" t="s">
        <v>22897</v>
      </c>
      <c r="C7327" s="15" t="s">
        <v>27644</v>
      </c>
      <c r="D7327" s="15" t="s">
        <v>22898</v>
      </c>
      <c r="E7327">
        <v>17219</v>
      </c>
      <c r="F7327">
        <v>22361</v>
      </c>
      <c r="H7327">
        <v>10</v>
      </c>
      <c r="K7327" s="16">
        <f t="shared" si="342"/>
        <v>19285.28</v>
      </c>
      <c r="L7327" s="16">
        <f t="shared" si="343"/>
        <v>20300.294736842105</v>
      </c>
      <c r="M7327" s="16">
        <f t="shared" si="344"/>
        <v>23068.516746411482</v>
      </c>
      <c r="N7327" t="e">
        <f>INDEX(XML!$A$2:$R$782,MATCH(C7327,XML!$D$2:$D$737,0),2)</f>
        <v>#N/A</v>
      </c>
    </row>
    <row r="7328" spans="1:14" ht="112.5" x14ac:dyDescent="0.2">
      <c r="A7328">
        <v>71500</v>
      </c>
      <c r="B7328" t="s">
        <v>27781</v>
      </c>
      <c r="C7328" s="15" t="s">
        <v>27782</v>
      </c>
      <c r="D7328" s="15" t="s">
        <v>27783</v>
      </c>
      <c r="E7328">
        <v>21265</v>
      </c>
      <c r="F7328">
        <v>27616</v>
      </c>
      <c r="K7328" s="16">
        <f t="shared" si="342"/>
        <v>23816.799999999999</v>
      </c>
      <c r="L7328" s="16">
        <f t="shared" si="343"/>
        <v>25070.315789473683</v>
      </c>
      <c r="M7328" s="16">
        <f t="shared" si="344"/>
        <v>28488.995215311006</v>
      </c>
      <c r="N7328" t="e">
        <f>INDEX(XML!$A$2:$R$782,MATCH(C7328,XML!$D$2:$D$737,0),2)</f>
        <v>#N/A</v>
      </c>
    </row>
    <row r="7329" spans="1:14" ht="112.5" x14ac:dyDescent="0.2">
      <c r="A7329">
        <v>71501</v>
      </c>
      <c r="B7329" t="s">
        <v>27784</v>
      </c>
      <c r="C7329" s="15" t="s">
        <v>27785</v>
      </c>
      <c r="D7329" s="15" t="s">
        <v>27786</v>
      </c>
      <c r="E7329">
        <v>25615</v>
      </c>
      <c r="F7329">
        <v>33265</v>
      </c>
      <c r="K7329" s="16">
        <f t="shared" si="342"/>
        <v>28688.799999999999</v>
      </c>
      <c r="L7329" s="16">
        <f t="shared" si="343"/>
        <v>30198.736842105263</v>
      </c>
      <c r="M7329" s="16">
        <f t="shared" si="344"/>
        <v>34316.746411483255</v>
      </c>
      <c r="N7329" t="e">
        <f>INDEX(XML!$A$2:$R$782,MATCH(C7329,XML!$D$2:$D$737,0),2)</f>
        <v>#N/A</v>
      </c>
    </row>
    <row r="7330" spans="1:14" ht="112.5" x14ac:dyDescent="0.2">
      <c r="A7330">
        <v>71502</v>
      </c>
      <c r="B7330" t="s">
        <v>27787</v>
      </c>
      <c r="C7330" s="15" t="s">
        <v>27788</v>
      </c>
      <c r="D7330" s="15" t="s">
        <v>27789</v>
      </c>
      <c r="E7330">
        <v>29347</v>
      </c>
      <c r="F7330">
        <v>38112</v>
      </c>
      <c r="K7330" s="16">
        <f t="shared" si="342"/>
        <v>32868.639999999999</v>
      </c>
      <c r="L7330" s="16">
        <f t="shared" si="343"/>
        <v>34598.568421052631</v>
      </c>
      <c r="M7330" s="16">
        <f t="shared" si="344"/>
        <v>39316.555023923444</v>
      </c>
      <c r="N7330" t="e">
        <f>INDEX(XML!$A$2:$R$782,MATCH(C7330,XML!$D$2:$D$737,0),2)</f>
        <v>#N/A</v>
      </c>
    </row>
    <row r="7331" spans="1:14" ht="112.5" x14ac:dyDescent="0.2">
      <c r="A7331">
        <v>71530</v>
      </c>
      <c r="B7331" t="s">
        <v>27790</v>
      </c>
      <c r="C7331" s="15" t="s">
        <v>27791</v>
      </c>
      <c r="D7331" s="15" t="s">
        <v>27792</v>
      </c>
      <c r="E7331">
        <v>10818</v>
      </c>
      <c r="F7331">
        <v>14049</v>
      </c>
      <c r="K7331" s="16">
        <f t="shared" si="342"/>
        <v>12116.16</v>
      </c>
      <c r="L7331" s="16">
        <f t="shared" si="343"/>
        <v>12753.852631578948</v>
      </c>
      <c r="M7331" s="16">
        <f t="shared" si="344"/>
        <v>14493.014354066987</v>
      </c>
      <c r="N7331" t="e">
        <f>INDEX(XML!$A$2:$R$782,MATCH(C7331,XML!$D$2:$D$737,0),2)</f>
        <v>#N/A</v>
      </c>
    </row>
    <row r="7332" spans="1:14" ht="112.5" x14ac:dyDescent="0.2">
      <c r="A7332">
        <v>71531</v>
      </c>
      <c r="B7332" t="s">
        <v>27793</v>
      </c>
      <c r="C7332" s="15" t="s">
        <v>27794</v>
      </c>
      <c r="D7332" s="15" t="s">
        <v>27795</v>
      </c>
      <c r="E7332">
        <v>11886</v>
      </c>
      <c r="F7332">
        <v>15436</v>
      </c>
      <c r="K7332" s="16">
        <f t="shared" si="342"/>
        <v>13312.32</v>
      </c>
      <c r="L7332" s="16">
        <f t="shared" si="343"/>
        <v>14012.968421052632</v>
      </c>
      <c r="M7332" s="16">
        <f t="shared" si="344"/>
        <v>15923.827751196171</v>
      </c>
      <c r="N7332" t="e">
        <f>INDEX(XML!$A$2:$R$782,MATCH(C7332,XML!$D$2:$D$737,0),2)</f>
        <v>#N/A</v>
      </c>
    </row>
    <row r="7333" spans="1:14" ht="112.5" x14ac:dyDescent="0.2">
      <c r="A7333">
        <v>71532</v>
      </c>
      <c r="B7333" t="s">
        <v>27796</v>
      </c>
      <c r="C7333" s="15" t="s">
        <v>27797</v>
      </c>
      <c r="D7333" s="15" t="s">
        <v>27798</v>
      </c>
      <c r="E7333">
        <v>13154</v>
      </c>
      <c r="F7333">
        <v>17083</v>
      </c>
      <c r="K7333" s="16">
        <f t="shared" si="342"/>
        <v>14732.48</v>
      </c>
      <c r="L7333" s="16">
        <f t="shared" si="343"/>
        <v>15507.873684210526</v>
      </c>
      <c r="M7333" s="16">
        <f t="shared" si="344"/>
        <v>17622.583732057417</v>
      </c>
      <c r="N7333" t="e">
        <f>INDEX(XML!$A$2:$R$782,MATCH(C7333,XML!$D$2:$D$737,0),2)</f>
        <v>#N/A</v>
      </c>
    </row>
    <row r="7334" spans="1:14" ht="112.5" x14ac:dyDescent="0.2">
      <c r="A7334">
        <v>71533</v>
      </c>
      <c r="B7334" t="s">
        <v>27799</v>
      </c>
      <c r="C7334" s="15" t="s">
        <v>27800</v>
      </c>
      <c r="D7334" s="15" t="s">
        <v>27801</v>
      </c>
      <c r="E7334">
        <v>14701</v>
      </c>
      <c r="F7334">
        <v>19091</v>
      </c>
      <c r="K7334" s="16">
        <f t="shared" si="342"/>
        <v>16465.12</v>
      </c>
      <c r="L7334" s="16">
        <f t="shared" si="343"/>
        <v>17331.705263157895</v>
      </c>
      <c r="M7334" s="16">
        <f t="shared" si="344"/>
        <v>19695.119617224878</v>
      </c>
      <c r="N7334" t="e">
        <f>INDEX(XML!$A$2:$R$782,MATCH(C7334,XML!$D$2:$D$737,0),2)</f>
        <v>#N/A</v>
      </c>
    </row>
    <row r="7335" spans="1:14" ht="112.5" x14ac:dyDescent="0.2">
      <c r="A7335">
        <v>71534</v>
      </c>
      <c r="B7335" t="s">
        <v>27802</v>
      </c>
      <c r="C7335" s="15" t="s">
        <v>27803</v>
      </c>
      <c r="D7335" s="15" t="s">
        <v>27804</v>
      </c>
      <c r="E7335">
        <v>18528</v>
      </c>
      <c r="F7335">
        <v>24062</v>
      </c>
      <c r="K7335" s="16">
        <f t="shared" si="342"/>
        <v>20751.36</v>
      </c>
      <c r="L7335" s="16">
        <f t="shared" si="343"/>
        <v>21843.536842105263</v>
      </c>
      <c r="M7335" s="16">
        <f t="shared" si="344"/>
        <v>24822.200956937799</v>
      </c>
      <c r="N7335" t="e">
        <f>INDEX(XML!$A$2:$R$782,MATCH(C7335,XML!$D$2:$D$737,0),2)</f>
        <v>#N/A</v>
      </c>
    </row>
    <row r="7336" spans="1:14" ht="112.5" x14ac:dyDescent="0.2">
      <c r="A7336">
        <v>71535</v>
      </c>
      <c r="B7336" t="s">
        <v>27805</v>
      </c>
      <c r="C7336" s="15" t="s">
        <v>27806</v>
      </c>
      <c r="D7336" s="15" t="s">
        <v>27807</v>
      </c>
      <c r="E7336">
        <v>22769</v>
      </c>
      <c r="F7336">
        <v>29570</v>
      </c>
      <c r="K7336" s="16">
        <f t="shared" si="342"/>
        <v>25501.279999999999</v>
      </c>
      <c r="L7336" s="16">
        <f t="shared" si="343"/>
        <v>26843.452631578948</v>
      </c>
      <c r="M7336" s="16">
        <f t="shared" si="344"/>
        <v>30503.923444976077</v>
      </c>
      <c r="N7336" t="e">
        <f>INDEX(XML!$A$2:$R$782,MATCH(C7336,XML!$D$2:$D$737,0),2)</f>
        <v>#N/A</v>
      </c>
    </row>
    <row r="7337" spans="1:14" ht="112.5" x14ac:dyDescent="0.2">
      <c r="A7337">
        <v>71536</v>
      </c>
      <c r="B7337" t="s">
        <v>27808</v>
      </c>
      <c r="C7337" s="15" t="s">
        <v>27809</v>
      </c>
      <c r="D7337" s="15" t="s">
        <v>27810</v>
      </c>
      <c r="E7337">
        <v>26910</v>
      </c>
      <c r="F7337">
        <v>34946</v>
      </c>
      <c r="K7337" s="16">
        <f t="shared" si="342"/>
        <v>30139.200000000001</v>
      </c>
      <c r="L7337" s="16">
        <f t="shared" si="343"/>
        <v>31725.473684210527</v>
      </c>
      <c r="M7337" s="16">
        <f t="shared" si="344"/>
        <v>36051.674641148325</v>
      </c>
      <c r="N7337" t="e">
        <f>INDEX(XML!$A$2:$R$782,MATCH(C7337,XML!$D$2:$D$737,0),2)</f>
        <v>#N/A</v>
      </c>
    </row>
    <row r="7338" spans="1:14" ht="112.5" x14ac:dyDescent="0.2">
      <c r="A7338">
        <v>71537</v>
      </c>
      <c r="B7338" t="s">
        <v>27811</v>
      </c>
      <c r="C7338" s="15" t="s">
        <v>27812</v>
      </c>
      <c r="D7338" s="15" t="s">
        <v>27813</v>
      </c>
      <c r="E7338">
        <v>30838</v>
      </c>
      <c r="F7338">
        <v>40049</v>
      </c>
      <c r="K7338" s="16">
        <f t="shared" si="342"/>
        <v>34538.559999999998</v>
      </c>
      <c r="L7338" s="16">
        <f t="shared" si="343"/>
        <v>36356.378947368423</v>
      </c>
      <c r="M7338" s="16">
        <f t="shared" si="344"/>
        <v>41314.066985645935</v>
      </c>
      <c r="N7338" t="e">
        <f>INDEX(XML!$A$2:$R$782,MATCH(C7338,XML!$D$2:$D$737,0),2)</f>
        <v>#N/A</v>
      </c>
    </row>
    <row r="7339" spans="1:14" ht="112.5" x14ac:dyDescent="0.2">
      <c r="A7339">
        <v>70054</v>
      </c>
      <c r="B7339" t="s">
        <v>26464</v>
      </c>
      <c r="C7339" s="15" t="s">
        <v>27645</v>
      </c>
      <c r="D7339" s="15" t="s">
        <v>26465</v>
      </c>
      <c r="E7339">
        <v>12388</v>
      </c>
      <c r="F7339">
        <v>16087</v>
      </c>
      <c r="K7339" s="16">
        <f t="shared" si="342"/>
        <v>13874.56</v>
      </c>
      <c r="L7339" s="16">
        <f t="shared" si="343"/>
        <v>14604.8</v>
      </c>
      <c r="M7339" s="16">
        <f t="shared" si="344"/>
        <v>16596.363636363636</v>
      </c>
      <c r="N7339" t="e">
        <f>INDEX(XML!$A$2:$R$782,MATCH(C7339,XML!$D$2:$D$737,0),2)</f>
        <v>#N/A</v>
      </c>
    </row>
    <row r="7340" spans="1:14" ht="112.5" x14ac:dyDescent="0.2">
      <c r="A7340">
        <v>71540</v>
      </c>
      <c r="B7340" t="s">
        <v>27814</v>
      </c>
      <c r="C7340" s="15" t="s">
        <v>27815</v>
      </c>
      <c r="D7340" s="15" t="s">
        <v>27816</v>
      </c>
      <c r="E7340">
        <v>13835</v>
      </c>
      <c r="F7340">
        <v>17966</v>
      </c>
      <c r="K7340" s="16">
        <f t="shared" si="342"/>
        <v>15495.2</v>
      </c>
      <c r="L7340" s="16">
        <f t="shared" si="343"/>
        <v>16310.736842105263</v>
      </c>
      <c r="M7340" s="16">
        <f t="shared" si="344"/>
        <v>18534.928229665071</v>
      </c>
      <c r="N7340" t="e">
        <f>INDEX(XML!$A$2:$R$782,MATCH(C7340,XML!$D$2:$D$737,0),2)</f>
        <v>#N/A</v>
      </c>
    </row>
    <row r="7341" spans="1:14" ht="112.5" x14ac:dyDescent="0.2">
      <c r="A7341">
        <v>70055</v>
      </c>
      <c r="B7341" t="s">
        <v>26462</v>
      </c>
      <c r="C7341" s="15" t="s">
        <v>27646</v>
      </c>
      <c r="D7341" s="15" t="s">
        <v>26463</v>
      </c>
      <c r="E7341">
        <v>15451</v>
      </c>
      <c r="F7341">
        <v>20066</v>
      </c>
      <c r="K7341" s="16">
        <f t="shared" si="342"/>
        <v>17305.12</v>
      </c>
      <c r="L7341" s="16">
        <f t="shared" si="343"/>
        <v>18215.915789473685</v>
      </c>
      <c r="M7341" s="16">
        <f t="shared" si="344"/>
        <v>20699.904306220098</v>
      </c>
      <c r="N7341" t="e">
        <f>INDEX(XML!$A$2:$R$782,MATCH(C7341,XML!$D$2:$D$737,0),2)</f>
        <v>#N/A</v>
      </c>
    </row>
    <row r="7342" spans="1:14" ht="112.5" x14ac:dyDescent="0.2">
      <c r="A7342">
        <v>70056</v>
      </c>
      <c r="B7342" t="s">
        <v>26460</v>
      </c>
      <c r="C7342" s="15" t="s">
        <v>27647</v>
      </c>
      <c r="D7342" s="15" t="s">
        <v>26461</v>
      </c>
      <c r="E7342">
        <v>19386</v>
      </c>
      <c r="F7342">
        <v>25175</v>
      </c>
      <c r="K7342" s="16">
        <f t="shared" si="342"/>
        <v>21712.32</v>
      </c>
      <c r="L7342" s="16">
        <f t="shared" si="343"/>
        <v>22855.073684210525</v>
      </c>
      <c r="M7342" s="16">
        <f t="shared" si="344"/>
        <v>25971.674641148325</v>
      </c>
      <c r="N7342" t="e">
        <f>INDEX(XML!$A$2:$R$782,MATCH(C7342,XML!$D$2:$D$737,0),2)</f>
        <v>#N/A</v>
      </c>
    </row>
    <row r="7343" spans="1:14" ht="112.5" x14ac:dyDescent="0.2">
      <c r="A7343">
        <v>70057</v>
      </c>
      <c r="B7343" t="s">
        <v>26458</v>
      </c>
      <c r="C7343" s="15" t="s">
        <v>27648</v>
      </c>
      <c r="D7343" s="15" t="s">
        <v>26459</v>
      </c>
      <c r="E7343">
        <v>23822</v>
      </c>
      <c r="F7343">
        <v>30937</v>
      </c>
      <c r="K7343" s="16">
        <f t="shared" si="342"/>
        <v>26680.639999999999</v>
      </c>
      <c r="L7343" s="16">
        <f t="shared" si="343"/>
        <v>28084.884210526317</v>
      </c>
      <c r="M7343" s="16">
        <f t="shared" si="344"/>
        <v>31914.641148325361</v>
      </c>
      <c r="N7343" t="e">
        <f>INDEX(XML!$A$2:$R$782,MATCH(C7343,XML!$D$2:$D$737,0),2)</f>
        <v>#N/A</v>
      </c>
    </row>
    <row r="7344" spans="1:14" ht="112.5" x14ac:dyDescent="0.2">
      <c r="A7344">
        <v>71541</v>
      </c>
      <c r="B7344" t="s">
        <v>27817</v>
      </c>
      <c r="C7344" s="15" t="s">
        <v>27818</v>
      </c>
      <c r="D7344" s="15" t="s">
        <v>27819</v>
      </c>
      <c r="E7344">
        <v>27433</v>
      </c>
      <c r="F7344">
        <v>35627</v>
      </c>
      <c r="K7344" s="16">
        <f t="shared" si="342"/>
        <v>30724.959999999999</v>
      </c>
      <c r="L7344" s="16">
        <f t="shared" si="343"/>
        <v>32342.063157894736</v>
      </c>
      <c r="M7344" s="16">
        <f t="shared" si="344"/>
        <v>36752.344497607657</v>
      </c>
      <c r="N7344" t="e">
        <f>INDEX(XML!$A$2:$R$782,MATCH(C7344,XML!$D$2:$D$737,0),2)</f>
        <v>#N/A</v>
      </c>
    </row>
    <row r="7345" spans="1:14" ht="112.5" x14ac:dyDescent="0.2">
      <c r="A7345">
        <v>71542</v>
      </c>
      <c r="B7345" t="s">
        <v>27820</v>
      </c>
      <c r="C7345" s="15" t="s">
        <v>27821</v>
      </c>
      <c r="D7345" s="15" t="s">
        <v>27822</v>
      </c>
      <c r="E7345">
        <v>32723</v>
      </c>
      <c r="F7345">
        <v>42497</v>
      </c>
      <c r="K7345" s="16">
        <f t="shared" si="342"/>
        <v>36649.760000000002</v>
      </c>
      <c r="L7345" s="16">
        <f t="shared" si="343"/>
        <v>38578.694736842102</v>
      </c>
      <c r="M7345" s="16">
        <f t="shared" si="344"/>
        <v>43839.425837320574</v>
      </c>
      <c r="N7345" t="e">
        <f>INDEX(XML!$A$2:$R$782,MATCH(C7345,XML!$D$2:$D$737,0),2)</f>
        <v>#N/A</v>
      </c>
    </row>
    <row r="7346" spans="1:14" ht="56.25" x14ac:dyDescent="0.2">
      <c r="A7346">
        <v>65022</v>
      </c>
      <c r="B7346" t="s">
        <v>22887</v>
      </c>
      <c r="C7346" s="15" t="s">
        <v>27615</v>
      </c>
      <c r="D7346" s="15" t="s">
        <v>27616</v>
      </c>
      <c r="E7346">
        <v>4350</v>
      </c>
      <c r="F7346">
        <v>5648</v>
      </c>
      <c r="H7346">
        <v>3</v>
      </c>
      <c r="K7346" s="16">
        <f t="shared" si="342"/>
        <v>4872</v>
      </c>
      <c r="L7346" s="16">
        <f t="shared" si="343"/>
        <v>5128.4210526315792</v>
      </c>
      <c r="M7346" s="16">
        <f t="shared" si="344"/>
        <v>5827.7511961722494</v>
      </c>
      <c r="N7346" t="e">
        <f>INDEX(XML!$A$2:$R$782,MATCH(C7346,XML!$D$2:$D$737,0),2)</f>
        <v>#N/A</v>
      </c>
    </row>
    <row r="7347" spans="1:14" ht="56.25" x14ac:dyDescent="0.2">
      <c r="A7347">
        <v>71522</v>
      </c>
      <c r="B7347" t="s">
        <v>27823</v>
      </c>
      <c r="C7347" s="15" t="s">
        <v>27824</v>
      </c>
      <c r="D7347" s="15" t="s">
        <v>27825</v>
      </c>
      <c r="E7347">
        <v>5217</v>
      </c>
      <c r="F7347">
        <v>6774</v>
      </c>
      <c r="K7347" s="16">
        <f t="shared" si="342"/>
        <v>5843.04</v>
      </c>
      <c r="L7347" s="16">
        <f t="shared" si="343"/>
        <v>6150.5684210526315</v>
      </c>
      <c r="M7347" s="16">
        <f t="shared" si="344"/>
        <v>6989.2822966507174</v>
      </c>
      <c r="N7347" t="e">
        <f>INDEX(XML!$A$2:$R$782,MATCH(C7347,XML!$D$2:$D$737,0),2)</f>
        <v>#N/A</v>
      </c>
    </row>
    <row r="7348" spans="1:14" ht="56.25" x14ac:dyDescent="0.2">
      <c r="A7348">
        <v>65023</v>
      </c>
      <c r="B7348" t="s">
        <v>22886</v>
      </c>
      <c r="C7348" s="15" t="s">
        <v>27617</v>
      </c>
      <c r="D7348" s="15" t="s">
        <v>27618</v>
      </c>
      <c r="E7348">
        <v>5769</v>
      </c>
      <c r="F7348">
        <v>7492</v>
      </c>
      <c r="H7348">
        <v>6</v>
      </c>
      <c r="K7348" s="16">
        <f t="shared" si="342"/>
        <v>6461.28</v>
      </c>
      <c r="L7348" s="16">
        <f t="shared" si="343"/>
        <v>6801.347368421053</v>
      </c>
      <c r="M7348" s="16">
        <f t="shared" si="344"/>
        <v>7728.803827751196</v>
      </c>
      <c r="N7348" t="e">
        <f>INDEX(XML!$A$2:$R$782,MATCH(C7348,XML!$D$2:$D$737,0),2)</f>
        <v>#N/A</v>
      </c>
    </row>
    <row r="7349" spans="1:14" ht="56.25" x14ac:dyDescent="0.2">
      <c r="A7349">
        <v>71523</v>
      </c>
      <c r="B7349" t="s">
        <v>27826</v>
      </c>
      <c r="C7349" s="15" t="s">
        <v>27827</v>
      </c>
      <c r="D7349" s="15" t="s">
        <v>27828</v>
      </c>
      <c r="E7349">
        <v>6621</v>
      </c>
      <c r="F7349">
        <v>8598</v>
      </c>
      <c r="K7349" s="16">
        <f t="shared" si="342"/>
        <v>7415.52</v>
      </c>
      <c r="L7349" s="16">
        <f t="shared" si="343"/>
        <v>7805.8105263157895</v>
      </c>
      <c r="M7349" s="16">
        <f t="shared" si="344"/>
        <v>8870.2392344497621</v>
      </c>
      <c r="N7349" t="e">
        <f>INDEX(XML!$A$2:$R$782,MATCH(C7349,XML!$D$2:$D$737,0),2)</f>
        <v>#N/A</v>
      </c>
    </row>
    <row r="7350" spans="1:14" ht="56.25" x14ac:dyDescent="0.2">
      <c r="A7350">
        <v>65024</v>
      </c>
      <c r="B7350" t="s">
        <v>22885</v>
      </c>
      <c r="C7350" s="15" t="s">
        <v>27619</v>
      </c>
      <c r="D7350" s="15" t="s">
        <v>27620</v>
      </c>
      <c r="E7350">
        <v>8156</v>
      </c>
      <c r="F7350">
        <v>10591</v>
      </c>
      <c r="H7350">
        <v>10</v>
      </c>
      <c r="K7350" s="16">
        <f t="shared" si="342"/>
        <v>9134.7199999999993</v>
      </c>
      <c r="L7350" s="16">
        <f t="shared" si="343"/>
        <v>9615.4947368421035</v>
      </c>
      <c r="M7350" s="16">
        <f t="shared" si="344"/>
        <v>10926.6985645933</v>
      </c>
      <c r="N7350" t="e">
        <f>INDEX(XML!$A$2:$R$782,MATCH(C7350,XML!$D$2:$D$737,0),2)</f>
        <v>#N/A</v>
      </c>
    </row>
    <row r="7351" spans="1:14" ht="56.25" x14ac:dyDescent="0.2">
      <c r="A7351">
        <v>65025</v>
      </c>
      <c r="B7351" t="s">
        <v>22884</v>
      </c>
      <c r="C7351" s="15" t="s">
        <v>27621</v>
      </c>
      <c r="D7351" s="15" t="s">
        <v>27622</v>
      </c>
      <c r="E7351">
        <v>11446</v>
      </c>
      <c r="F7351">
        <v>14863</v>
      </c>
      <c r="H7351">
        <v>6</v>
      </c>
      <c r="K7351" s="16">
        <f t="shared" si="342"/>
        <v>12819.52</v>
      </c>
      <c r="L7351" s="16">
        <f t="shared" si="343"/>
        <v>13494.231578947369</v>
      </c>
      <c r="M7351" s="16">
        <f t="shared" si="344"/>
        <v>15334.354066985647</v>
      </c>
      <c r="N7351" t="e">
        <f>INDEX(XML!$A$2:$R$782,MATCH(C7351,XML!$D$2:$D$737,0),2)</f>
        <v>#N/A</v>
      </c>
    </row>
    <row r="7352" spans="1:14" ht="56.25" x14ac:dyDescent="0.2">
      <c r="A7352">
        <v>71524</v>
      </c>
      <c r="B7352" t="s">
        <v>27829</v>
      </c>
      <c r="C7352" s="15" t="s">
        <v>27830</v>
      </c>
      <c r="D7352" s="15" t="s">
        <v>27831</v>
      </c>
      <c r="E7352">
        <v>16151</v>
      </c>
      <c r="F7352">
        <v>20975</v>
      </c>
      <c r="K7352" s="16">
        <f t="shared" si="342"/>
        <v>18089.12</v>
      </c>
      <c r="L7352" s="16">
        <f t="shared" si="343"/>
        <v>19041.178947368422</v>
      </c>
      <c r="M7352" s="16">
        <f t="shared" si="344"/>
        <v>21637.703349282299</v>
      </c>
      <c r="N7352" t="e">
        <f>INDEX(XML!$A$2:$R$782,MATCH(C7352,XML!$D$2:$D$737,0),2)</f>
        <v>#N/A</v>
      </c>
    </row>
    <row r="7353" spans="1:14" ht="56.25" x14ac:dyDescent="0.2">
      <c r="A7353">
        <v>71526</v>
      </c>
      <c r="B7353" t="s">
        <v>27832</v>
      </c>
      <c r="C7353" s="15" t="s">
        <v>27833</v>
      </c>
      <c r="D7353" s="15" t="s">
        <v>27834</v>
      </c>
      <c r="E7353">
        <v>19875</v>
      </c>
      <c r="F7353">
        <v>25811</v>
      </c>
      <c r="K7353" s="16">
        <f t="shared" si="342"/>
        <v>22260</v>
      </c>
      <c r="L7353" s="16">
        <f t="shared" si="343"/>
        <v>23431.57894736842</v>
      </c>
      <c r="M7353" s="16">
        <f t="shared" si="344"/>
        <v>26626.794258373204</v>
      </c>
      <c r="N7353" t="e">
        <f>INDEX(XML!$A$2:$R$782,MATCH(C7353,XML!$D$2:$D$737,0),2)</f>
        <v>#N/A</v>
      </c>
    </row>
    <row r="7354" spans="1:14" ht="56.25" x14ac:dyDescent="0.2">
      <c r="A7354">
        <v>71528</v>
      </c>
      <c r="B7354" t="s">
        <v>27835</v>
      </c>
      <c r="C7354" s="15" t="s">
        <v>27836</v>
      </c>
      <c r="D7354" s="15" t="s">
        <v>27837</v>
      </c>
      <c r="E7354">
        <v>30120</v>
      </c>
      <c r="F7354">
        <v>39115</v>
      </c>
      <c r="K7354" s="16">
        <f t="shared" si="342"/>
        <v>33734.400000000001</v>
      </c>
      <c r="L7354" s="16">
        <f t="shared" si="343"/>
        <v>35509.894736842107</v>
      </c>
      <c r="M7354" s="16">
        <f t="shared" si="344"/>
        <v>40352.153110047853</v>
      </c>
      <c r="N7354" t="e">
        <f>INDEX(XML!$A$2:$R$782,MATCH(C7354,XML!$D$2:$D$737,0),2)</f>
        <v>#N/A</v>
      </c>
    </row>
    <row r="7355" spans="1:14" ht="101.25" x14ac:dyDescent="0.2">
      <c r="A7355">
        <v>71549</v>
      </c>
      <c r="B7355" t="s">
        <v>27838</v>
      </c>
      <c r="C7355" s="15" t="s">
        <v>27839</v>
      </c>
      <c r="D7355" s="15" t="s">
        <v>27840</v>
      </c>
      <c r="E7355">
        <v>11182</v>
      </c>
      <c r="F7355">
        <v>14521</v>
      </c>
      <c r="K7355" s="16">
        <f t="shared" si="342"/>
        <v>12523.84</v>
      </c>
      <c r="L7355" s="16">
        <f t="shared" si="343"/>
        <v>13182.989473684211</v>
      </c>
      <c r="M7355" s="16">
        <f t="shared" si="344"/>
        <v>14980.669856459332</v>
      </c>
      <c r="N7355" t="e">
        <f>INDEX(XML!$A$2:$R$782,MATCH(C7355,XML!$D$2:$D$737,0),2)</f>
        <v>#N/A</v>
      </c>
    </row>
    <row r="7356" spans="1:14" ht="101.25" x14ac:dyDescent="0.2">
      <c r="A7356">
        <v>71576</v>
      </c>
      <c r="B7356" t="s">
        <v>27841</v>
      </c>
      <c r="C7356" s="15" t="s">
        <v>27842</v>
      </c>
      <c r="D7356" s="15" t="s">
        <v>27843</v>
      </c>
      <c r="E7356">
        <v>11742</v>
      </c>
      <c r="F7356">
        <v>15248</v>
      </c>
      <c r="K7356" s="16">
        <f t="shared" si="342"/>
        <v>13151.04</v>
      </c>
      <c r="L7356" s="16">
        <f t="shared" si="343"/>
        <v>13843.2</v>
      </c>
      <c r="M7356" s="16">
        <f t="shared" si="344"/>
        <v>15730.90909090909</v>
      </c>
      <c r="N7356" t="e">
        <f>INDEX(XML!$A$2:$R$782,MATCH(C7356,XML!$D$2:$D$737,0),2)</f>
        <v>#N/A</v>
      </c>
    </row>
    <row r="7357" spans="1:14" ht="101.25" x14ac:dyDescent="0.2">
      <c r="A7357">
        <v>71577</v>
      </c>
      <c r="B7357" t="s">
        <v>27844</v>
      </c>
      <c r="C7357" s="15" t="s">
        <v>27845</v>
      </c>
      <c r="D7357" s="15" t="s">
        <v>27846</v>
      </c>
      <c r="E7357">
        <v>12789</v>
      </c>
      <c r="F7357">
        <v>16608</v>
      </c>
      <c r="K7357" s="16">
        <f t="shared" si="342"/>
        <v>14323.68</v>
      </c>
      <c r="L7357" s="16">
        <f t="shared" si="343"/>
        <v>15077.557894736841</v>
      </c>
      <c r="M7357" s="16">
        <f t="shared" si="344"/>
        <v>17133.588516746411</v>
      </c>
      <c r="N7357" t="e">
        <f>INDEX(XML!$A$2:$R$782,MATCH(C7357,XML!$D$2:$D$737,0),2)</f>
        <v>#N/A</v>
      </c>
    </row>
    <row r="7358" spans="1:14" ht="101.25" x14ac:dyDescent="0.2">
      <c r="A7358">
        <v>71578</v>
      </c>
      <c r="B7358" t="s">
        <v>27847</v>
      </c>
      <c r="C7358" s="15" t="s">
        <v>27848</v>
      </c>
      <c r="D7358" s="15" t="s">
        <v>27849</v>
      </c>
      <c r="E7358">
        <v>14473</v>
      </c>
      <c r="F7358">
        <v>18795</v>
      </c>
      <c r="K7358" s="16">
        <f t="shared" si="342"/>
        <v>16209.76</v>
      </c>
      <c r="L7358" s="16">
        <f t="shared" si="343"/>
        <v>17062.905263157896</v>
      </c>
      <c r="M7358" s="16">
        <f t="shared" si="344"/>
        <v>19389.665071770338</v>
      </c>
      <c r="N7358" t="e">
        <f>INDEX(XML!$A$2:$R$782,MATCH(C7358,XML!$D$2:$D$737,0),2)</f>
        <v>#N/A</v>
      </c>
    </row>
    <row r="7359" spans="1:14" ht="101.25" x14ac:dyDescent="0.2">
      <c r="A7359">
        <v>71579</v>
      </c>
      <c r="B7359" t="s">
        <v>27850</v>
      </c>
      <c r="C7359" s="15" t="s">
        <v>27851</v>
      </c>
      <c r="D7359" s="15" t="s">
        <v>27852</v>
      </c>
      <c r="E7359">
        <v>16464</v>
      </c>
      <c r="F7359">
        <v>21381</v>
      </c>
      <c r="K7359" s="16">
        <f t="shared" si="342"/>
        <v>18439.68</v>
      </c>
      <c r="L7359" s="16">
        <f t="shared" si="343"/>
        <v>19410.189473684211</v>
      </c>
      <c r="M7359" s="16">
        <f t="shared" si="344"/>
        <v>22057.033492822968</v>
      </c>
      <c r="N7359" t="e">
        <f>INDEX(XML!$A$2:$R$782,MATCH(C7359,XML!$D$2:$D$737,0),2)</f>
        <v>#N/A</v>
      </c>
    </row>
    <row r="7360" spans="1:14" ht="101.25" x14ac:dyDescent="0.2">
      <c r="A7360">
        <v>71580</v>
      </c>
      <c r="B7360" t="s">
        <v>27853</v>
      </c>
      <c r="C7360" s="15" t="s">
        <v>27854</v>
      </c>
      <c r="D7360" s="15" t="s">
        <v>27855</v>
      </c>
      <c r="E7360">
        <v>18396</v>
      </c>
      <c r="F7360">
        <v>23890</v>
      </c>
      <c r="K7360" s="16">
        <f t="shared" si="342"/>
        <v>20603.52</v>
      </c>
      <c r="L7360" s="16">
        <f t="shared" si="343"/>
        <v>21687.915789473685</v>
      </c>
      <c r="M7360" s="16">
        <f t="shared" si="344"/>
        <v>24645.358851674642</v>
      </c>
      <c r="N7360" t="e">
        <f>INDEX(XML!$A$2:$R$782,MATCH(C7360,XML!$D$2:$D$737,0),2)</f>
        <v>#N/A</v>
      </c>
    </row>
    <row r="7361" spans="1:14" ht="101.25" x14ac:dyDescent="0.2">
      <c r="A7361">
        <v>71581</v>
      </c>
      <c r="B7361" t="s">
        <v>27856</v>
      </c>
      <c r="C7361" s="15" t="s">
        <v>27857</v>
      </c>
      <c r="D7361" s="15" t="s">
        <v>27858</v>
      </c>
      <c r="E7361">
        <v>21304</v>
      </c>
      <c r="F7361">
        <v>27667</v>
      </c>
      <c r="K7361" s="16">
        <f t="shared" si="342"/>
        <v>23860.48</v>
      </c>
      <c r="L7361" s="16">
        <f t="shared" si="343"/>
        <v>25116.294736842105</v>
      </c>
      <c r="M7361" s="16">
        <f t="shared" si="344"/>
        <v>28541.244019138754</v>
      </c>
      <c r="N7361" t="e">
        <f>INDEX(XML!$A$2:$R$782,MATCH(C7361,XML!$D$2:$D$737,0),2)</f>
        <v>#N/A</v>
      </c>
    </row>
    <row r="7362" spans="1:14" ht="101.25" x14ac:dyDescent="0.2">
      <c r="A7362">
        <v>71582</v>
      </c>
      <c r="B7362" t="s">
        <v>27859</v>
      </c>
      <c r="C7362" s="15" t="s">
        <v>27860</v>
      </c>
      <c r="D7362" s="15" t="s">
        <v>27861</v>
      </c>
      <c r="E7362">
        <v>23511</v>
      </c>
      <c r="F7362">
        <v>30533</v>
      </c>
      <c r="K7362" s="16">
        <f t="shared" si="342"/>
        <v>26332.32</v>
      </c>
      <c r="L7362" s="16">
        <f t="shared" si="343"/>
        <v>27718.231578947369</v>
      </c>
      <c r="M7362" s="16">
        <f t="shared" si="344"/>
        <v>31497.990430622012</v>
      </c>
      <c r="N7362" t="e">
        <f>INDEX(XML!$A$2:$R$782,MATCH(C7362,XML!$D$2:$D$737,0),2)</f>
        <v>#N/A</v>
      </c>
    </row>
    <row r="7363" spans="1:14" ht="101.25" x14ac:dyDescent="0.2">
      <c r="A7363">
        <v>71583</v>
      </c>
      <c r="B7363" t="s">
        <v>27862</v>
      </c>
      <c r="C7363" s="15" t="s">
        <v>27863</v>
      </c>
      <c r="D7363" s="15" t="s">
        <v>27864</v>
      </c>
      <c r="E7363">
        <v>12713</v>
      </c>
      <c r="F7363">
        <v>16510</v>
      </c>
      <c r="K7363" s="16">
        <f t="shared" si="342"/>
        <v>14238.56</v>
      </c>
      <c r="L7363" s="16">
        <f t="shared" si="343"/>
        <v>14987.957894736843</v>
      </c>
      <c r="M7363" s="16">
        <f t="shared" si="344"/>
        <v>17031.770334928231</v>
      </c>
      <c r="N7363" t="e">
        <f>INDEX(XML!$A$2:$R$782,MATCH(C7363,XML!$D$2:$D$737,0),2)</f>
        <v>#N/A</v>
      </c>
    </row>
    <row r="7364" spans="1:14" ht="101.25" x14ac:dyDescent="0.2">
      <c r="A7364">
        <v>71584</v>
      </c>
      <c r="B7364" t="s">
        <v>27865</v>
      </c>
      <c r="C7364" s="15" t="s">
        <v>27866</v>
      </c>
      <c r="D7364" s="15" t="s">
        <v>27867</v>
      </c>
      <c r="E7364">
        <v>13066</v>
      </c>
      <c r="F7364">
        <v>16968</v>
      </c>
      <c r="K7364" s="16">
        <f t="shared" si="342"/>
        <v>14633.92</v>
      </c>
      <c r="L7364" s="16">
        <f t="shared" si="343"/>
        <v>15404.126315789474</v>
      </c>
      <c r="M7364" s="16">
        <f t="shared" si="344"/>
        <v>17504.688995215311</v>
      </c>
      <c r="N7364" t="e">
        <f>INDEX(XML!$A$2:$R$782,MATCH(C7364,XML!$D$2:$D$737,0),2)</f>
        <v>#N/A</v>
      </c>
    </row>
    <row r="7365" spans="1:14" ht="101.25" x14ac:dyDescent="0.2">
      <c r="A7365">
        <v>71586</v>
      </c>
      <c r="B7365" t="s">
        <v>27868</v>
      </c>
      <c r="C7365" s="15" t="s">
        <v>27869</v>
      </c>
      <c r="D7365" s="15" t="s">
        <v>27870</v>
      </c>
      <c r="E7365">
        <v>13981</v>
      </c>
      <c r="F7365">
        <v>18156</v>
      </c>
      <c r="K7365" s="16">
        <f t="shared" ref="K7365:K7428" si="345">IF(E7365&gt;49999,E7365+E7365*0.07,IF(E7365&lt;=49999,E7365+E7365*0.12))</f>
        <v>15658.72</v>
      </c>
      <c r="L7365" s="16">
        <f t="shared" ref="L7365:L7428" si="346">K7365*100/95</f>
        <v>16482.863157894735</v>
      </c>
      <c r="M7365" s="16">
        <f t="shared" ref="M7365:M7428" si="347">IF(COUNTIF(C7365,"*Dahua*"),F7365-10,L7365*100/88)</f>
        <v>18730.52631578947</v>
      </c>
      <c r="N7365" t="e">
        <f>INDEX(XML!$A$2:$R$782,MATCH(C7365,XML!$D$2:$D$737,0),2)</f>
        <v>#N/A</v>
      </c>
    </row>
    <row r="7366" spans="1:14" ht="101.25" x14ac:dyDescent="0.2">
      <c r="A7366">
        <v>71587</v>
      </c>
      <c r="B7366" t="s">
        <v>27871</v>
      </c>
      <c r="C7366" s="15" t="s">
        <v>27872</v>
      </c>
      <c r="D7366" s="15" t="s">
        <v>27873</v>
      </c>
      <c r="E7366">
        <v>15656</v>
      </c>
      <c r="F7366">
        <v>20331</v>
      </c>
      <c r="K7366" s="16">
        <f t="shared" si="345"/>
        <v>17534.72</v>
      </c>
      <c r="L7366" s="16">
        <f t="shared" si="346"/>
        <v>18457.599999999999</v>
      </c>
      <c r="M7366" s="16">
        <f t="shared" si="347"/>
        <v>20974.545454545452</v>
      </c>
      <c r="N7366" t="e">
        <f>INDEX(XML!$A$2:$R$782,MATCH(C7366,XML!$D$2:$D$737,0),2)</f>
        <v>#N/A</v>
      </c>
    </row>
    <row r="7367" spans="1:14" ht="101.25" x14ac:dyDescent="0.2">
      <c r="A7367">
        <v>71588</v>
      </c>
      <c r="B7367" t="s">
        <v>27874</v>
      </c>
      <c r="C7367" s="15" t="s">
        <v>27875</v>
      </c>
      <c r="D7367" s="15" t="s">
        <v>27876</v>
      </c>
      <c r="E7367">
        <v>18421</v>
      </c>
      <c r="F7367">
        <v>23923</v>
      </c>
      <c r="K7367" s="16">
        <f t="shared" si="345"/>
        <v>20631.52</v>
      </c>
      <c r="L7367" s="16">
        <f t="shared" si="346"/>
        <v>21717.389473684212</v>
      </c>
      <c r="M7367" s="16">
        <f t="shared" si="347"/>
        <v>24678.851674641148</v>
      </c>
      <c r="N7367" t="e">
        <f>INDEX(XML!$A$2:$R$782,MATCH(C7367,XML!$D$2:$D$737,0),2)</f>
        <v>#N/A</v>
      </c>
    </row>
    <row r="7368" spans="1:14" ht="22.5" customHeight="1" x14ac:dyDescent="0.2">
      <c r="A7368">
        <v>71589</v>
      </c>
      <c r="B7368" t="s">
        <v>27877</v>
      </c>
      <c r="C7368" s="15" t="s">
        <v>27878</v>
      </c>
      <c r="D7368" s="15" t="s">
        <v>27879</v>
      </c>
      <c r="E7368">
        <v>19747</v>
      </c>
      <c r="F7368">
        <v>25644</v>
      </c>
      <c r="K7368" s="16">
        <f t="shared" si="345"/>
        <v>22116.639999999999</v>
      </c>
      <c r="L7368" s="16">
        <f t="shared" si="346"/>
        <v>23280.673684210527</v>
      </c>
      <c r="M7368" s="16">
        <f t="shared" si="347"/>
        <v>26455.311004784689</v>
      </c>
      <c r="N7368" t="e">
        <f>INDEX(XML!$A$2:$R$782,MATCH(C7368,XML!$D$2:$D$737,0),2)</f>
        <v>#N/A</v>
      </c>
    </row>
    <row r="7369" spans="1:14" ht="22.5" customHeight="1" x14ac:dyDescent="0.2">
      <c r="A7369">
        <v>71590</v>
      </c>
      <c r="B7369" t="s">
        <v>27880</v>
      </c>
      <c r="C7369" s="15" t="s">
        <v>27881</v>
      </c>
      <c r="D7369" s="15" t="s">
        <v>27882</v>
      </c>
      <c r="E7369">
        <v>22576</v>
      </c>
      <c r="F7369">
        <v>29318</v>
      </c>
      <c r="K7369" s="16">
        <f t="shared" si="345"/>
        <v>25285.119999999999</v>
      </c>
      <c r="L7369" s="16">
        <f t="shared" si="346"/>
        <v>26615.915789473685</v>
      </c>
      <c r="M7369" s="16">
        <f t="shared" si="347"/>
        <v>30245.358851674642</v>
      </c>
      <c r="N7369" t="e">
        <f>INDEX(XML!$A$2:$R$782,MATCH(C7369,XML!$D$2:$D$737,0),2)</f>
        <v>#N/A</v>
      </c>
    </row>
    <row r="7370" spans="1:14" ht="22.5" customHeight="1" x14ac:dyDescent="0.2">
      <c r="A7370">
        <v>71591</v>
      </c>
      <c r="B7370" t="s">
        <v>27883</v>
      </c>
      <c r="C7370" s="15" t="s">
        <v>27884</v>
      </c>
      <c r="D7370" s="15" t="s">
        <v>27885</v>
      </c>
      <c r="E7370">
        <v>25270</v>
      </c>
      <c r="F7370">
        <v>32817</v>
      </c>
      <c r="K7370" s="16">
        <f t="shared" si="345"/>
        <v>28302.400000000001</v>
      </c>
      <c r="L7370" s="16">
        <f t="shared" si="346"/>
        <v>29792</v>
      </c>
      <c r="M7370" s="16">
        <f t="shared" si="347"/>
        <v>33854.545454545456</v>
      </c>
      <c r="N7370" t="e">
        <f>INDEX(XML!$A$2:$R$782,MATCH(C7370,XML!$D$2:$D$737,0),2)</f>
        <v>#N/A</v>
      </c>
    </row>
    <row r="7371" spans="1:14" ht="22.5" customHeight="1" x14ac:dyDescent="0.2">
      <c r="A7371">
        <v>71599</v>
      </c>
      <c r="B7371" t="s">
        <v>27886</v>
      </c>
      <c r="C7371" s="15" t="s">
        <v>27887</v>
      </c>
      <c r="D7371" s="15" t="s">
        <v>27888</v>
      </c>
      <c r="E7371">
        <v>13735</v>
      </c>
      <c r="F7371">
        <v>17836</v>
      </c>
      <c r="K7371" s="16">
        <f t="shared" si="345"/>
        <v>15383.2</v>
      </c>
      <c r="L7371" s="16">
        <f t="shared" si="346"/>
        <v>16192.842105263158</v>
      </c>
      <c r="M7371" s="16">
        <f t="shared" si="347"/>
        <v>18400.956937799041</v>
      </c>
      <c r="N7371" t="e">
        <f>INDEX(XML!$A$2:$R$782,MATCH(C7371,XML!$D$2:$D$737,0),2)</f>
        <v>#N/A</v>
      </c>
    </row>
    <row r="7372" spans="1:14" ht="22.5" customHeight="1" x14ac:dyDescent="0.2">
      <c r="A7372">
        <v>71600</v>
      </c>
      <c r="B7372" t="s">
        <v>27889</v>
      </c>
      <c r="C7372" s="15" t="s">
        <v>27890</v>
      </c>
      <c r="D7372" s="15" t="s">
        <v>27891</v>
      </c>
      <c r="E7372">
        <v>14501</v>
      </c>
      <c r="F7372">
        <v>18831</v>
      </c>
      <c r="K7372" s="16">
        <f t="shared" si="345"/>
        <v>16241.119999999999</v>
      </c>
      <c r="L7372" s="16">
        <f t="shared" si="346"/>
        <v>17095.915789473685</v>
      </c>
      <c r="M7372" s="16">
        <f t="shared" si="347"/>
        <v>19427.177033492826</v>
      </c>
      <c r="N7372" t="e">
        <f>INDEX(XML!$A$2:$R$782,MATCH(C7372,XML!$D$2:$D$737,0),2)</f>
        <v>#N/A</v>
      </c>
    </row>
    <row r="7373" spans="1:14" ht="22.5" customHeight="1" x14ac:dyDescent="0.2">
      <c r="A7373">
        <v>71601</v>
      </c>
      <c r="B7373" t="s">
        <v>27892</v>
      </c>
      <c r="C7373" s="15" t="s">
        <v>27893</v>
      </c>
      <c r="D7373" s="15" t="s">
        <v>27894</v>
      </c>
      <c r="E7373">
        <v>16192</v>
      </c>
      <c r="F7373">
        <v>21028</v>
      </c>
      <c r="K7373" s="16">
        <f t="shared" si="345"/>
        <v>18135.04</v>
      </c>
      <c r="L7373" s="16">
        <f t="shared" si="346"/>
        <v>19089.515789473684</v>
      </c>
      <c r="M7373" s="16">
        <f t="shared" si="347"/>
        <v>21692.631578947367</v>
      </c>
      <c r="N7373" t="e">
        <f>INDEX(XML!$A$2:$R$782,MATCH(C7373,XML!$D$2:$D$737,0),2)</f>
        <v>#N/A</v>
      </c>
    </row>
    <row r="7374" spans="1:14" ht="22.5" customHeight="1" x14ac:dyDescent="0.2">
      <c r="A7374">
        <v>71602</v>
      </c>
      <c r="B7374" t="s">
        <v>27895</v>
      </c>
      <c r="C7374" s="15" t="s">
        <v>27896</v>
      </c>
      <c r="D7374" s="15" t="s">
        <v>27897</v>
      </c>
      <c r="E7374">
        <v>19003</v>
      </c>
      <c r="F7374">
        <v>24678</v>
      </c>
      <c r="K7374" s="16">
        <f t="shared" si="345"/>
        <v>21283.360000000001</v>
      </c>
      <c r="L7374" s="16">
        <f t="shared" si="346"/>
        <v>22403.536842105263</v>
      </c>
      <c r="M7374" s="16">
        <f t="shared" si="347"/>
        <v>25458.564593301435</v>
      </c>
      <c r="N7374" t="e">
        <f>INDEX(XML!$A$2:$R$782,MATCH(C7374,XML!$D$2:$D$737,0),2)</f>
        <v>#N/A</v>
      </c>
    </row>
    <row r="7375" spans="1:14" ht="22.5" customHeight="1" x14ac:dyDescent="0.2">
      <c r="A7375">
        <v>71603</v>
      </c>
      <c r="B7375" t="s">
        <v>27898</v>
      </c>
      <c r="C7375" s="15" t="s">
        <v>27899</v>
      </c>
      <c r="D7375" s="15" t="s">
        <v>27900</v>
      </c>
      <c r="E7375">
        <v>20168</v>
      </c>
      <c r="F7375">
        <v>26191</v>
      </c>
      <c r="K7375" s="16">
        <f t="shared" si="345"/>
        <v>22588.16</v>
      </c>
      <c r="L7375" s="16">
        <f t="shared" si="346"/>
        <v>23777.010526315789</v>
      </c>
      <c r="M7375" s="16">
        <f t="shared" si="347"/>
        <v>27019.330143540668</v>
      </c>
      <c r="N7375" t="e">
        <f>INDEX(XML!$A$2:$R$782,MATCH(C7375,XML!$D$2:$D$737,0),2)</f>
        <v>#N/A</v>
      </c>
    </row>
    <row r="7376" spans="1:14" ht="22.5" customHeight="1" x14ac:dyDescent="0.2">
      <c r="A7376">
        <v>71604</v>
      </c>
      <c r="B7376" t="s">
        <v>27901</v>
      </c>
      <c r="C7376" s="15" t="s">
        <v>27902</v>
      </c>
      <c r="D7376" s="15" t="s">
        <v>27903</v>
      </c>
      <c r="E7376">
        <v>23147</v>
      </c>
      <c r="F7376">
        <v>30060</v>
      </c>
      <c r="K7376" s="16">
        <f t="shared" si="345"/>
        <v>25924.639999999999</v>
      </c>
      <c r="L7376" s="16">
        <f t="shared" si="346"/>
        <v>27289.094736842104</v>
      </c>
      <c r="M7376" s="16">
        <f t="shared" si="347"/>
        <v>31010.334928229662</v>
      </c>
      <c r="N7376" t="e">
        <f>INDEX(XML!$A$2:$R$782,MATCH(C7376,XML!$D$2:$D$737,0),2)</f>
        <v>#N/A</v>
      </c>
    </row>
    <row r="7377" spans="1:14" ht="22.5" customHeight="1" x14ac:dyDescent="0.2">
      <c r="A7377">
        <v>71605</v>
      </c>
      <c r="B7377" t="s">
        <v>27904</v>
      </c>
      <c r="C7377" s="15" t="s">
        <v>27905</v>
      </c>
      <c r="D7377" s="15" t="s">
        <v>27906</v>
      </c>
      <c r="E7377">
        <v>26118</v>
      </c>
      <c r="F7377">
        <v>33918</v>
      </c>
      <c r="K7377" s="16">
        <f t="shared" si="345"/>
        <v>29252.16</v>
      </c>
      <c r="L7377" s="16">
        <f t="shared" si="346"/>
        <v>30791.747368421053</v>
      </c>
      <c r="M7377" s="16">
        <f t="shared" si="347"/>
        <v>34990.622009569379</v>
      </c>
      <c r="N7377" t="e">
        <f>INDEX(XML!$A$2:$R$782,MATCH(C7377,XML!$D$2:$D$737,0),2)</f>
        <v>#N/A</v>
      </c>
    </row>
    <row r="7378" spans="1:14" ht="22.5" customHeight="1" x14ac:dyDescent="0.2">
      <c r="A7378">
        <v>71565</v>
      </c>
      <c r="B7378" t="s">
        <v>27907</v>
      </c>
      <c r="C7378" s="15" t="s">
        <v>27908</v>
      </c>
      <c r="D7378" s="15" t="s">
        <v>27909</v>
      </c>
      <c r="E7378">
        <v>3670</v>
      </c>
      <c r="F7378">
        <v>4766</v>
      </c>
      <c r="K7378" s="16">
        <f t="shared" si="345"/>
        <v>4110.3999999999996</v>
      </c>
      <c r="L7378" s="16">
        <f t="shared" si="346"/>
        <v>4326.7368421052624</v>
      </c>
      <c r="M7378" s="16">
        <f t="shared" si="347"/>
        <v>4916.7464114832528</v>
      </c>
      <c r="N7378" t="e">
        <f>INDEX(XML!$A$2:$R$782,MATCH(C7378,XML!$D$2:$D$737,0),2)</f>
        <v>#N/A</v>
      </c>
    </row>
    <row r="7379" spans="1:14" ht="22.5" customHeight="1" x14ac:dyDescent="0.2">
      <c r="A7379">
        <v>71566</v>
      </c>
      <c r="B7379">
        <v>38221</v>
      </c>
      <c r="C7379" s="15" t="s">
        <v>27910</v>
      </c>
      <c r="D7379" s="15" t="s">
        <v>27911</v>
      </c>
      <c r="E7379">
        <v>3493</v>
      </c>
      <c r="F7379">
        <v>4192</v>
      </c>
      <c r="K7379" s="16">
        <f t="shared" si="345"/>
        <v>3912.16</v>
      </c>
      <c r="L7379" s="16">
        <f t="shared" si="346"/>
        <v>4118.0631578947368</v>
      </c>
      <c r="M7379" s="16">
        <f t="shared" si="347"/>
        <v>4679.6172248803832</v>
      </c>
      <c r="N7379" t="e">
        <f>INDEX(XML!$A$2:$R$782,MATCH(C7379,XML!$D$2:$D$737,0),2)</f>
        <v>#N/A</v>
      </c>
    </row>
    <row r="7380" spans="1:14" ht="22.5" customHeight="1" x14ac:dyDescent="0.2">
      <c r="A7380">
        <v>71567</v>
      </c>
      <c r="B7380">
        <v>38222</v>
      </c>
      <c r="C7380" s="15" t="s">
        <v>27912</v>
      </c>
      <c r="D7380" s="15" t="s">
        <v>27913</v>
      </c>
      <c r="E7380">
        <v>3671</v>
      </c>
      <c r="F7380">
        <v>4405</v>
      </c>
      <c r="K7380" s="16">
        <f t="shared" si="345"/>
        <v>4111.5200000000004</v>
      </c>
      <c r="L7380" s="16">
        <f t="shared" si="346"/>
        <v>4327.9157894736845</v>
      </c>
      <c r="M7380" s="16">
        <f t="shared" si="347"/>
        <v>4918.0861244019143</v>
      </c>
      <c r="N7380" t="e">
        <f>INDEX(XML!$A$2:$R$782,MATCH(C7380,XML!$D$2:$D$737,0),2)</f>
        <v>#N/A</v>
      </c>
    </row>
    <row r="7381" spans="1:14" ht="22.5" customHeight="1" x14ac:dyDescent="0.2">
      <c r="A7381">
        <v>71568</v>
      </c>
      <c r="B7381">
        <v>38223</v>
      </c>
      <c r="C7381" s="15" t="s">
        <v>27914</v>
      </c>
      <c r="D7381" s="15" t="s">
        <v>27915</v>
      </c>
      <c r="E7381">
        <v>4548</v>
      </c>
      <c r="F7381">
        <v>5458</v>
      </c>
      <c r="K7381" s="16">
        <f t="shared" si="345"/>
        <v>5093.76</v>
      </c>
      <c r="L7381" s="16">
        <f t="shared" si="346"/>
        <v>5361.8526315789477</v>
      </c>
      <c r="M7381" s="16">
        <f t="shared" si="347"/>
        <v>6093.0143540669851</v>
      </c>
      <c r="N7381" t="e">
        <f>INDEX(XML!$A$2:$R$782,MATCH(C7381,XML!$D$2:$D$737,0),2)</f>
        <v>#N/A</v>
      </c>
    </row>
    <row r="7382" spans="1:14" ht="22.5" customHeight="1" x14ac:dyDescent="0.2">
      <c r="A7382">
        <v>71569</v>
      </c>
      <c r="B7382">
        <v>38224</v>
      </c>
      <c r="C7382" s="15" t="s">
        <v>27916</v>
      </c>
      <c r="D7382" s="15" t="s">
        <v>27917</v>
      </c>
      <c r="E7382">
        <v>5116</v>
      </c>
      <c r="F7382">
        <v>6139</v>
      </c>
      <c r="K7382" s="16">
        <f t="shared" si="345"/>
        <v>5729.92</v>
      </c>
      <c r="L7382" s="16">
        <f t="shared" si="346"/>
        <v>6031.4947368421053</v>
      </c>
      <c r="M7382" s="16">
        <f t="shared" si="347"/>
        <v>6853.9712918660289</v>
      </c>
      <c r="N7382" t="e">
        <f>INDEX(XML!$A$2:$R$782,MATCH(C7382,XML!$D$2:$D$737,0),2)</f>
        <v>#N/A</v>
      </c>
    </row>
    <row r="7383" spans="1:14" ht="22.5" customHeight="1" x14ac:dyDescent="0.2">
      <c r="A7383">
        <v>71570</v>
      </c>
      <c r="B7383">
        <v>38225</v>
      </c>
      <c r="C7383" s="15" t="s">
        <v>27918</v>
      </c>
      <c r="D7383" s="15" t="s">
        <v>27919</v>
      </c>
      <c r="E7383">
        <v>6358</v>
      </c>
      <c r="F7383">
        <v>7630</v>
      </c>
      <c r="K7383" s="16">
        <f t="shared" si="345"/>
        <v>7120.96</v>
      </c>
      <c r="L7383" s="16">
        <f t="shared" si="346"/>
        <v>7495.7473684210527</v>
      </c>
      <c r="M7383" s="16">
        <f t="shared" si="347"/>
        <v>8517.894736842105</v>
      </c>
      <c r="N7383" t="e">
        <f>INDEX(XML!$A$2:$R$782,MATCH(C7383,XML!$D$2:$D$737,0),2)</f>
        <v>#N/A</v>
      </c>
    </row>
    <row r="7384" spans="1:14" ht="45" x14ac:dyDescent="0.2">
      <c r="A7384">
        <v>71571</v>
      </c>
      <c r="B7384">
        <v>38226</v>
      </c>
      <c r="C7384" s="15" t="s">
        <v>27920</v>
      </c>
      <c r="D7384" s="15" t="s">
        <v>27921</v>
      </c>
      <c r="E7384">
        <v>7079</v>
      </c>
      <c r="F7384">
        <v>8495</v>
      </c>
      <c r="K7384" s="16">
        <f t="shared" si="345"/>
        <v>7928.48</v>
      </c>
      <c r="L7384" s="16">
        <f t="shared" si="346"/>
        <v>8345.7684210526313</v>
      </c>
      <c r="M7384" s="16">
        <f t="shared" si="347"/>
        <v>9483.8277511961714</v>
      </c>
      <c r="N7384" t="e">
        <f>INDEX(XML!$A$2:$R$782,MATCH(C7384,XML!$D$2:$D$737,0),2)</f>
        <v>#N/A</v>
      </c>
    </row>
    <row r="7385" spans="1:14" ht="45" x14ac:dyDescent="0.2">
      <c r="A7385">
        <v>71573</v>
      </c>
      <c r="B7385">
        <v>38227</v>
      </c>
      <c r="C7385" s="15" t="s">
        <v>27922</v>
      </c>
      <c r="D7385" s="15" t="s">
        <v>27923</v>
      </c>
      <c r="E7385">
        <v>8071</v>
      </c>
      <c r="F7385">
        <v>9685</v>
      </c>
      <c r="K7385" s="16">
        <f t="shared" si="345"/>
        <v>9039.52</v>
      </c>
      <c r="L7385" s="16">
        <f t="shared" si="346"/>
        <v>9515.2842105263153</v>
      </c>
      <c r="M7385" s="16">
        <f t="shared" si="347"/>
        <v>10812.822966507178</v>
      </c>
      <c r="N7385" t="e">
        <f>INDEX(XML!$A$2:$R$782,MATCH(C7385,XML!$D$2:$D$737,0),2)</f>
        <v>#N/A</v>
      </c>
    </row>
    <row r="7386" spans="1:14" ht="45" x14ac:dyDescent="0.2">
      <c r="A7386">
        <v>71575</v>
      </c>
      <c r="B7386">
        <v>38228</v>
      </c>
      <c r="C7386" s="15" t="s">
        <v>27924</v>
      </c>
      <c r="D7386" s="15" t="s">
        <v>27925</v>
      </c>
      <c r="E7386">
        <v>10480</v>
      </c>
      <c r="F7386">
        <v>12576</v>
      </c>
      <c r="K7386" s="16">
        <f t="shared" si="345"/>
        <v>11737.6</v>
      </c>
      <c r="L7386" s="16">
        <f t="shared" si="346"/>
        <v>12355.368421052632</v>
      </c>
      <c r="M7386" s="16">
        <f t="shared" si="347"/>
        <v>14040.191387559809</v>
      </c>
      <c r="N7386" t="e">
        <f>INDEX(XML!$A$2:$R$782,MATCH(C7386,XML!$D$2:$D$737,0),2)</f>
        <v>#N/A</v>
      </c>
    </row>
    <row r="7387" spans="1:14" ht="123.75" x14ac:dyDescent="0.2">
      <c r="A7387">
        <v>71606</v>
      </c>
      <c r="B7387" t="s">
        <v>27926</v>
      </c>
      <c r="C7387" s="15" t="s">
        <v>27927</v>
      </c>
      <c r="D7387" s="15" t="s">
        <v>27928</v>
      </c>
      <c r="E7387">
        <v>12170</v>
      </c>
      <c r="F7387">
        <v>15804</v>
      </c>
      <c r="K7387" s="16">
        <f t="shared" si="345"/>
        <v>13630.4</v>
      </c>
      <c r="L7387" s="16">
        <f t="shared" si="346"/>
        <v>14347.78947368421</v>
      </c>
      <c r="M7387" s="16">
        <f t="shared" si="347"/>
        <v>16304.306220095692</v>
      </c>
      <c r="N7387" t="e">
        <f>INDEX(XML!$A$2:$R$782,MATCH(C7387,XML!$D$2:$D$737,0),2)</f>
        <v>#N/A</v>
      </c>
    </row>
    <row r="7388" spans="1:14" ht="123.75" x14ac:dyDescent="0.2">
      <c r="A7388">
        <v>71645</v>
      </c>
      <c r="B7388" t="s">
        <v>27929</v>
      </c>
      <c r="C7388" s="15" t="s">
        <v>27930</v>
      </c>
      <c r="D7388" s="15" t="s">
        <v>27931</v>
      </c>
      <c r="E7388">
        <v>12426</v>
      </c>
      <c r="F7388">
        <v>16137</v>
      </c>
      <c r="K7388" s="16">
        <f t="shared" si="345"/>
        <v>13917.119999999999</v>
      </c>
      <c r="L7388" s="16">
        <f t="shared" si="346"/>
        <v>14649.6</v>
      </c>
      <c r="M7388" s="16">
        <f t="shared" si="347"/>
        <v>16647.272727272728</v>
      </c>
      <c r="N7388" t="e">
        <f>INDEX(XML!$A$2:$R$782,MATCH(C7388,XML!$D$2:$D$737,0),2)</f>
        <v>#N/A</v>
      </c>
    </row>
    <row r="7389" spans="1:14" ht="123.75" x14ac:dyDescent="0.2">
      <c r="A7389">
        <v>71646</v>
      </c>
      <c r="B7389" t="s">
        <v>27932</v>
      </c>
      <c r="C7389" s="15" t="s">
        <v>27933</v>
      </c>
      <c r="D7389" s="15" t="s">
        <v>27934</v>
      </c>
      <c r="E7389">
        <v>13999</v>
      </c>
      <c r="F7389">
        <v>18180</v>
      </c>
      <c r="K7389" s="16">
        <f t="shared" si="345"/>
        <v>15678.88</v>
      </c>
      <c r="L7389" s="16">
        <f t="shared" si="346"/>
        <v>16504.084210526315</v>
      </c>
      <c r="M7389" s="16">
        <f t="shared" si="347"/>
        <v>18754.641148325358</v>
      </c>
      <c r="N7389" t="e">
        <f>INDEX(XML!$A$2:$R$782,MATCH(C7389,XML!$D$2:$D$737,0),2)</f>
        <v>#N/A</v>
      </c>
    </row>
    <row r="7390" spans="1:14" ht="123.75" x14ac:dyDescent="0.2">
      <c r="A7390">
        <v>71647</v>
      </c>
      <c r="B7390" t="s">
        <v>27935</v>
      </c>
      <c r="C7390" s="15" t="s">
        <v>27936</v>
      </c>
      <c r="D7390" s="15" t="s">
        <v>27937</v>
      </c>
      <c r="E7390">
        <v>15496</v>
      </c>
      <c r="F7390">
        <v>20124</v>
      </c>
      <c r="K7390" s="16">
        <f t="shared" si="345"/>
        <v>17355.52</v>
      </c>
      <c r="L7390" s="16">
        <f t="shared" si="346"/>
        <v>18268.968421052632</v>
      </c>
      <c r="M7390" s="16">
        <f t="shared" si="347"/>
        <v>20760.191387559807</v>
      </c>
      <c r="N7390" t="e">
        <f>INDEX(XML!$A$2:$R$782,MATCH(C7390,XML!$D$2:$D$737,0),2)</f>
        <v>#N/A</v>
      </c>
    </row>
    <row r="7391" spans="1:14" ht="123.75" x14ac:dyDescent="0.2">
      <c r="A7391">
        <v>71648</v>
      </c>
      <c r="B7391" t="s">
        <v>27938</v>
      </c>
      <c r="C7391" s="15" t="s">
        <v>27939</v>
      </c>
      <c r="D7391" s="15" t="s">
        <v>27940</v>
      </c>
      <c r="E7391">
        <v>18308</v>
      </c>
      <c r="F7391">
        <v>23776</v>
      </c>
      <c r="K7391" s="16">
        <f t="shared" si="345"/>
        <v>20504.96</v>
      </c>
      <c r="L7391" s="16">
        <f t="shared" si="346"/>
        <v>21584.168421052633</v>
      </c>
      <c r="M7391" s="16">
        <f t="shared" si="347"/>
        <v>24527.464114832539</v>
      </c>
      <c r="N7391" t="e">
        <f>INDEX(XML!$A$2:$R$782,MATCH(C7391,XML!$D$2:$D$737,0),2)</f>
        <v>#N/A</v>
      </c>
    </row>
    <row r="7392" spans="1:14" ht="123.75" x14ac:dyDescent="0.2">
      <c r="A7392">
        <v>71649</v>
      </c>
      <c r="B7392" t="s">
        <v>27941</v>
      </c>
      <c r="C7392" s="15" t="s">
        <v>27942</v>
      </c>
      <c r="D7392" s="15" t="s">
        <v>27943</v>
      </c>
      <c r="E7392">
        <v>20305</v>
      </c>
      <c r="F7392">
        <v>26370</v>
      </c>
      <c r="K7392" s="16">
        <f t="shared" si="345"/>
        <v>22741.599999999999</v>
      </c>
      <c r="L7392" s="16">
        <f t="shared" si="346"/>
        <v>23938.526315789473</v>
      </c>
      <c r="M7392" s="16">
        <f t="shared" si="347"/>
        <v>27202.87081339713</v>
      </c>
      <c r="N7392" t="e">
        <f>INDEX(XML!$A$2:$R$782,MATCH(C7392,XML!$D$2:$D$737,0),2)</f>
        <v>#N/A</v>
      </c>
    </row>
    <row r="7393" spans="1:14" ht="123.75" x14ac:dyDescent="0.2">
      <c r="A7393">
        <v>71650</v>
      </c>
      <c r="B7393" t="s">
        <v>27944</v>
      </c>
      <c r="C7393" s="15" t="s">
        <v>27945</v>
      </c>
      <c r="D7393" s="15" t="s">
        <v>27946</v>
      </c>
      <c r="E7393">
        <v>23245</v>
      </c>
      <c r="F7393">
        <v>30186</v>
      </c>
      <c r="K7393" s="16">
        <f t="shared" si="345"/>
        <v>26034.400000000001</v>
      </c>
      <c r="L7393" s="16">
        <f t="shared" si="346"/>
        <v>27404.63157894737</v>
      </c>
      <c r="M7393" s="16">
        <f t="shared" si="347"/>
        <v>31141.626794258376</v>
      </c>
      <c r="N7393" t="e">
        <f>INDEX(XML!$A$2:$R$782,MATCH(C7393,XML!$D$2:$D$737,0),2)</f>
        <v>#N/A</v>
      </c>
    </row>
    <row r="7394" spans="1:14" ht="123.75" x14ac:dyDescent="0.2">
      <c r="A7394">
        <v>71651</v>
      </c>
      <c r="B7394" t="s">
        <v>27947</v>
      </c>
      <c r="C7394" s="15" t="s">
        <v>27948</v>
      </c>
      <c r="D7394" s="15" t="s">
        <v>27949</v>
      </c>
      <c r="E7394">
        <v>24858</v>
      </c>
      <c r="F7394">
        <v>32282</v>
      </c>
      <c r="K7394" s="16">
        <f t="shared" si="345"/>
        <v>27840.959999999999</v>
      </c>
      <c r="L7394" s="16">
        <f t="shared" si="346"/>
        <v>29306.273684210526</v>
      </c>
      <c r="M7394" s="16">
        <f t="shared" si="347"/>
        <v>33302.583732057414</v>
      </c>
      <c r="N7394" t="e">
        <f>INDEX(XML!$A$2:$R$782,MATCH(C7394,XML!$D$2:$D$737,0),2)</f>
        <v>#N/A</v>
      </c>
    </row>
    <row r="7395" spans="1:14" ht="123.75" x14ac:dyDescent="0.2">
      <c r="A7395">
        <v>71658</v>
      </c>
      <c r="B7395" t="s">
        <v>27950</v>
      </c>
      <c r="C7395" s="15" t="s">
        <v>27951</v>
      </c>
      <c r="D7395" s="15" t="s">
        <v>27952</v>
      </c>
      <c r="E7395">
        <v>13138</v>
      </c>
      <c r="F7395">
        <v>17061</v>
      </c>
      <c r="K7395" s="16">
        <f t="shared" si="345"/>
        <v>14714.56</v>
      </c>
      <c r="L7395" s="16">
        <f t="shared" si="346"/>
        <v>15489.010526315789</v>
      </c>
      <c r="M7395" s="16">
        <f t="shared" si="347"/>
        <v>17601.148325358852</v>
      </c>
      <c r="N7395" t="e">
        <f>INDEX(XML!$A$2:$R$782,MATCH(C7395,XML!$D$2:$D$737,0),2)</f>
        <v>#N/A</v>
      </c>
    </row>
    <row r="7396" spans="1:14" ht="123.75" x14ac:dyDescent="0.2">
      <c r="A7396">
        <v>71660</v>
      </c>
      <c r="B7396" t="s">
        <v>27953</v>
      </c>
      <c r="C7396" s="15" t="s">
        <v>27954</v>
      </c>
      <c r="D7396" s="15" t="s">
        <v>27955</v>
      </c>
      <c r="E7396">
        <v>13561</v>
      </c>
      <c r="F7396">
        <v>17611</v>
      </c>
      <c r="K7396" s="16">
        <f t="shared" si="345"/>
        <v>15188.32</v>
      </c>
      <c r="L7396" s="16">
        <f t="shared" si="346"/>
        <v>15987.705263157895</v>
      </c>
      <c r="M7396" s="16">
        <f t="shared" si="347"/>
        <v>18167.846889952154</v>
      </c>
      <c r="N7396" t="e">
        <f>INDEX(XML!$A$2:$R$782,MATCH(C7396,XML!$D$2:$D$737,0),2)</f>
        <v>#N/A</v>
      </c>
    </row>
    <row r="7397" spans="1:14" ht="123.75" x14ac:dyDescent="0.2">
      <c r="A7397">
        <v>71661</v>
      </c>
      <c r="B7397" t="s">
        <v>27956</v>
      </c>
      <c r="C7397" s="15" t="s">
        <v>27957</v>
      </c>
      <c r="D7397" s="15" t="s">
        <v>27958</v>
      </c>
      <c r="E7397">
        <v>15216</v>
      </c>
      <c r="F7397">
        <v>19759</v>
      </c>
      <c r="K7397" s="16">
        <f t="shared" si="345"/>
        <v>17041.919999999998</v>
      </c>
      <c r="L7397" s="16">
        <f t="shared" si="346"/>
        <v>17938.863157894735</v>
      </c>
      <c r="M7397" s="16">
        <f t="shared" si="347"/>
        <v>20385.071770334926</v>
      </c>
      <c r="N7397" t="e">
        <f>INDEX(XML!$A$2:$R$782,MATCH(C7397,XML!$D$2:$D$737,0),2)</f>
        <v>#N/A</v>
      </c>
    </row>
    <row r="7398" spans="1:14" ht="123.75" x14ac:dyDescent="0.2">
      <c r="A7398">
        <v>71662</v>
      </c>
      <c r="B7398" t="s">
        <v>27959</v>
      </c>
      <c r="C7398" s="15" t="s">
        <v>27960</v>
      </c>
      <c r="D7398" s="15" t="s">
        <v>27961</v>
      </c>
      <c r="E7398">
        <v>16700</v>
      </c>
      <c r="F7398">
        <v>21687</v>
      </c>
      <c r="K7398" s="16">
        <f t="shared" si="345"/>
        <v>18704</v>
      </c>
      <c r="L7398" s="16">
        <f t="shared" si="346"/>
        <v>19688.42105263158</v>
      </c>
      <c r="M7398" s="16">
        <f t="shared" si="347"/>
        <v>22373.205741626796</v>
      </c>
      <c r="N7398" t="e">
        <f>INDEX(XML!$A$2:$R$782,MATCH(C7398,XML!$D$2:$D$737,0),2)</f>
        <v>#N/A</v>
      </c>
    </row>
    <row r="7399" spans="1:14" ht="123.75" x14ac:dyDescent="0.2">
      <c r="A7399">
        <v>71663</v>
      </c>
      <c r="B7399" t="s">
        <v>27962</v>
      </c>
      <c r="C7399" s="15" t="s">
        <v>27963</v>
      </c>
      <c r="D7399" s="15" t="s">
        <v>27964</v>
      </c>
      <c r="E7399">
        <v>19804</v>
      </c>
      <c r="F7399">
        <v>25719</v>
      </c>
      <c r="K7399" s="16">
        <f t="shared" si="345"/>
        <v>22180.48</v>
      </c>
      <c r="L7399" s="16">
        <f t="shared" si="346"/>
        <v>23347.873684210525</v>
      </c>
      <c r="M7399" s="16">
        <f t="shared" si="347"/>
        <v>26531.674641148325</v>
      </c>
      <c r="N7399" t="e">
        <f>INDEX(XML!$A$2:$R$782,MATCH(C7399,XML!$D$2:$D$737,0),2)</f>
        <v>#N/A</v>
      </c>
    </row>
    <row r="7400" spans="1:14" ht="123.75" x14ac:dyDescent="0.2">
      <c r="A7400">
        <v>71664</v>
      </c>
      <c r="B7400" t="s">
        <v>27965</v>
      </c>
      <c r="C7400" s="15" t="s">
        <v>27966</v>
      </c>
      <c r="D7400" s="15" t="s">
        <v>27967</v>
      </c>
      <c r="E7400">
        <v>21646</v>
      </c>
      <c r="F7400">
        <v>28111</v>
      </c>
      <c r="K7400" s="16">
        <f t="shared" si="345"/>
        <v>24243.52</v>
      </c>
      <c r="L7400" s="16">
        <f t="shared" si="346"/>
        <v>25519.494736842105</v>
      </c>
      <c r="M7400" s="16">
        <f t="shared" si="347"/>
        <v>28999.42583732057</v>
      </c>
      <c r="N7400" t="e">
        <f>INDEX(XML!$A$2:$R$782,MATCH(C7400,XML!$D$2:$D$737,0),2)</f>
        <v>#N/A</v>
      </c>
    </row>
    <row r="7401" spans="1:14" ht="123.75" x14ac:dyDescent="0.2">
      <c r="A7401">
        <v>71665</v>
      </c>
      <c r="B7401" t="s">
        <v>27968</v>
      </c>
      <c r="C7401" s="15" t="s">
        <v>27969</v>
      </c>
      <c r="D7401" s="15" t="s">
        <v>27970</v>
      </c>
      <c r="E7401">
        <v>24482</v>
      </c>
      <c r="F7401">
        <v>31793</v>
      </c>
      <c r="K7401" s="16">
        <f t="shared" si="345"/>
        <v>27419.84</v>
      </c>
      <c r="L7401" s="16">
        <f t="shared" si="346"/>
        <v>28862.989473684211</v>
      </c>
      <c r="M7401" s="16">
        <f t="shared" si="347"/>
        <v>32798.851674641148</v>
      </c>
      <c r="N7401" t="e">
        <f>INDEX(XML!$A$2:$R$782,MATCH(C7401,XML!$D$2:$D$737,0),2)</f>
        <v>#N/A</v>
      </c>
    </row>
    <row r="7402" spans="1:14" ht="123.75" x14ac:dyDescent="0.2">
      <c r="A7402">
        <v>71666</v>
      </c>
      <c r="B7402" t="s">
        <v>27971</v>
      </c>
      <c r="C7402" s="15" t="s">
        <v>27972</v>
      </c>
      <c r="D7402" s="15" t="s">
        <v>27973</v>
      </c>
      <c r="E7402">
        <v>27592</v>
      </c>
      <c r="F7402">
        <v>35833</v>
      </c>
      <c r="K7402" s="16">
        <f t="shared" si="345"/>
        <v>30903.040000000001</v>
      </c>
      <c r="L7402" s="16">
        <f t="shared" si="346"/>
        <v>32529.515789473684</v>
      </c>
      <c r="M7402" s="16">
        <f t="shared" si="347"/>
        <v>36965.358851674646</v>
      </c>
      <c r="N7402" t="e">
        <f>INDEX(XML!$A$2:$R$782,MATCH(C7402,XML!$D$2:$D$737,0),2)</f>
        <v>#N/A</v>
      </c>
    </row>
    <row r="7403" spans="1:14" ht="123.75" x14ac:dyDescent="0.2">
      <c r="A7403">
        <v>70072</v>
      </c>
      <c r="B7403" t="s">
        <v>26450</v>
      </c>
      <c r="C7403" s="15" t="s">
        <v>28216</v>
      </c>
      <c r="D7403" s="15" t="s">
        <v>26451</v>
      </c>
      <c r="E7403">
        <v>14116</v>
      </c>
      <c r="F7403">
        <v>18332</v>
      </c>
      <c r="K7403" s="16">
        <f t="shared" si="345"/>
        <v>15809.92</v>
      </c>
      <c r="L7403" s="16">
        <f t="shared" si="346"/>
        <v>16642.021052631579</v>
      </c>
      <c r="M7403" s="16">
        <f t="shared" si="347"/>
        <v>18911.387559808612</v>
      </c>
      <c r="N7403" t="e">
        <f>INDEX(XML!$A$2:$R$782,MATCH(C7403,XML!$D$2:$D$737,0),2)</f>
        <v>#N/A</v>
      </c>
    </row>
    <row r="7404" spans="1:14" ht="123.75" x14ac:dyDescent="0.2">
      <c r="A7404">
        <v>71667</v>
      </c>
      <c r="B7404" t="s">
        <v>27974</v>
      </c>
      <c r="C7404" s="15" t="s">
        <v>28217</v>
      </c>
      <c r="D7404" s="15" t="s">
        <v>27975</v>
      </c>
      <c r="E7404">
        <v>15770</v>
      </c>
      <c r="F7404">
        <v>20480</v>
      </c>
      <c r="K7404" s="16">
        <f t="shared" si="345"/>
        <v>17662.400000000001</v>
      </c>
      <c r="L7404" s="16">
        <f t="shared" si="346"/>
        <v>18592.000000000004</v>
      </c>
      <c r="M7404" s="16">
        <f t="shared" si="347"/>
        <v>21127.272727272732</v>
      </c>
      <c r="N7404" t="e">
        <f>INDEX(XML!$A$2:$R$782,MATCH(C7404,XML!$D$2:$D$737,0),2)</f>
        <v>#N/A</v>
      </c>
    </row>
    <row r="7405" spans="1:14" ht="123.75" x14ac:dyDescent="0.2">
      <c r="A7405">
        <v>70073</v>
      </c>
      <c r="B7405" t="s">
        <v>26452</v>
      </c>
      <c r="C7405" s="15" t="s">
        <v>28218</v>
      </c>
      <c r="D7405" s="15" t="s">
        <v>26453</v>
      </c>
      <c r="E7405">
        <v>17309</v>
      </c>
      <c r="F7405">
        <v>22479</v>
      </c>
      <c r="K7405" s="16">
        <f t="shared" si="345"/>
        <v>19386.080000000002</v>
      </c>
      <c r="L7405" s="16">
        <f t="shared" si="346"/>
        <v>20406.400000000001</v>
      </c>
      <c r="M7405" s="16">
        <f t="shared" si="347"/>
        <v>23189.090909090912</v>
      </c>
      <c r="N7405" t="e">
        <f>INDEX(XML!$A$2:$R$782,MATCH(C7405,XML!$D$2:$D$737,0),2)</f>
        <v>#N/A</v>
      </c>
    </row>
    <row r="7406" spans="1:14" ht="22.5" customHeight="1" x14ac:dyDescent="0.2">
      <c r="A7406">
        <v>70075</v>
      </c>
      <c r="B7406" t="s">
        <v>26454</v>
      </c>
      <c r="C7406" s="15" t="s">
        <v>28219</v>
      </c>
      <c r="D7406" s="15" t="s">
        <v>26455</v>
      </c>
      <c r="E7406">
        <v>20523</v>
      </c>
      <c r="F7406">
        <v>26653</v>
      </c>
      <c r="K7406" s="16">
        <f t="shared" si="345"/>
        <v>22985.759999999998</v>
      </c>
      <c r="L7406" s="16">
        <f t="shared" si="346"/>
        <v>24195.536842105263</v>
      </c>
      <c r="M7406" s="16">
        <f t="shared" si="347"/>
        <v>27494.928229665071</v>
      </c>
      <c r="N7406" t="e">
        <f>INDEX(XML!$A$2:$R$782,MATCH(C7406,XML!$D$2:$D$737,0),2)</f>
        <v>#N/A</v>
      </c>
    </row>
    <row r="7407" spans="1:14" ht="22.5" customHeight="1" x14ac:dyDescent="0.2">
      <c r="A7407">
        <v>70076</v>
      </c>
      <c r="B7407" t="s">
        <v>26636</v>
      </c>
      <c r="C7407" s="15" t="s">
        <v>28220</v>
      </c>
      <c r="D7407" s="15" t="s">
        <v>26637</v>
      </c>
      <c r="E7407">
        <v>22184</v>
      </c>
      <c r="F7407">
        <v>28810</v>
      </c>
      <c r="K7407" s="16">
        <f t="shared" si="345"/>
        <v>24846.080000000002</v>
      </c>
      <c r="L7407" s="16">
        <f t="shared" si="346"/>
        <v>26153.768421052631</v>
      </c>
      <c r="M7407" s="16">
        <f t="shared" si="347"/>
        <v>29720.191387559807</v>
      </c>
      <c r="N7407" t="e">
        <f>INDEX(XML!$A$2:$R$782,MATCH(C7407,XML!$D$2:$D$737,0),2)</f>
        <v>#N/A</v>
      </c>
    </row>
    <row r="7408" spans="1:14" ht="123.75" x14ac:dyDescent="0.2">
      <c r="A7408">
        <v>71668</v>
      </c>
      <c r="B7408" t="s">
        <v>27976</v>
      </c>
      <c r="C7408" s="15" t="s">
        <v>28221</v>
      </c>
      <c r="D7408" s="15" t="s">
        <v>27977</v>
      </c>
      <c r="E7408">
        <v>24986</v>
      </c>
      <c r="F7408">
        <v>32448</v>
      </c>
      <c r="K7408" s="16">
        <f t="shared" si="345"/>
        <v>27984.32</v>
      </c>
      <c r="L7408" s="16">
        <f t="shared" si="346"/>
        <v>29457.178947368422</v>
      </c>
      <c r="M7408" s="16">
        <f t="shared" si="347"/>
        <v>33474.066985645935</v>
      </c>
      <c r="N7408" t="e">
        <f>INDEX(XML!$A$2:$R$782,MATCH(C7408,XML!$D$2:$D$737,0),2)</f>
        <v>#N/A</v>
      </c>
    </row>
    <row r="7409" spans="1:14" ht="123.75" x14ac:dyDescent="0.2">
      <c r="A7409">
        <v>71669</v>
      </c>
      <c r="B7409" t="s">
        <v>27978</v>
      </c>
      <c r="C7409" s="15" t="s">
        <v>28222</v>
      </c>
      <c r="D7409" s="15" t="s">
        <v>28223</v>
      </c>
      <c r="E7409">
        <v>28361</v>
      </c>
      <c r="F7409">
        <v>36831</v>
      </c>
      <c r="K7409" s="16">
        <f t="shared" si="345"/>
        <v>31764.32</v>
      </c>
      <c r="L7409" s="16">
        <f t="shared" si="346"/>
        <v>33436.126315789472</v>
      </c>
      <c r="M7409" s="16">
        <f t="shared" si="347"/>
        <v>37995.598086124402</v>
      </c>
      <c r="N7409" t="e">
        <f>INDEX(XML!$A$2:$R$782,MATCH(C7409,XML!$D$2:$D$737,0),2)</f>
        <v>#N/A</v>
      </c>
    </row>
    <row r="7410" spans="1:14" ht="67.5" x14ac:dyDescent="0.2">
      <c r="A7410">
        <v>71608</v>
      </c>
      <c r="B7410" t="s">
        <v>27979</v>
      </c>
      <c r="C7410" s="15" t="s">
        <v>27980</v>
      </c>
      <c r="D7410" s="15" t="s">
        <v>27981</v>
      </c>
      <c r="E7410">
        <v>3709</v>
      </c>
      <c r="F7410">
        <v>4816</v>
      </c>
      <c r="K7410" s="16">
        <f t="shared" si="345"/>
        <v>4154.08</v>
      </c>
      <c r="L7410" s="16">
        <f t="shared" si="346"/>
        <v>4372.7157894736838</v>
      </c>
      <c r="M7410" s="16">
        <f t="shared" si="347"/>
        <v>4968.9952153110044</v>
      </c>
      <c r="N7410" t="e">
        <f>INDEX(XML!$A$2:$R$782,MATCH(C7410,XML!$D$2:$D$737,0),2)</f>
        <v>#N/A</v>
      </c>
    </row>
    <row r="7411" spans="1:14" ht="45" x14ac:dyDescent="0.2">
      <c r="A7411">
        <v>71609</v>
      </c>
      <c r="B7411">
        <v>38201</v>
      </c>
      <c r="C7411" s="15" t="s">
        <v>27982</v>
      </c>
      <c r="D7411" s="15" t="s">
        <v>27983</v>
      </c>
      <c r="E7411">
        <v>3636</v>
      </c>
      <c r="F7411">
        <v>4363</v>
      </c>
      <c r="K7411" s="16">
        <f t="shared" si="345"/>
        <v>4072.32</v>
      </c>
      <c r="L7411" s="16">
        <f t="shared" si="346"/>
        <v>4286.652631578947</v>
      </c>
      <c r="M7411" s="16">
        <f t="shared" si="347"/>
        <v>4871.196172248804</v>
      </c>
      <c r="N7411" t="e">
        <f>INDEX(XML!$A$2:$R$782,MATCH(C7411,XML!$D$2:$D$737,0),2)</f>
        <v>#N/A</v>
      </c>
    </row>
    <row r="7412" spans="1:14" ht="45" x14ac:dyDescent="0.2">
      <c r="A7412">
        <v>71610</v>
      </c>
      <c r="B7412">
        <v>38202</v>
      </c>
      <c r="C7412" s="15" t="s">
        <v>27984</v>
      </c>
      <c r="D7412" s="15" t="s">
        <v>27985</v>
      </c>
      <c r="E7412">
        <v>4427</v>
      </c>
      <c r="F7412">
        <v>5748</v>
      </c>
      <c r="K7412" s="16">
        <f t="shared" si="345"/>
        <v>4958.24</v>
      </c>
      <c r="L7412" s="16">
        <f t="shared" si="346"/>
        <v>5219.2</v>
      </c>
      <c r="M7412" s="16">
        <f t="shared" si="347"/>
        <v>5930.909090909091</v>
      </c>
      <c r="N7412" t="e">
        <f>INDEX(XML!$A$2:$R$782,MATCH(C7412,XML!$D$2:$D$737,0),2)</f>
        <v>#N/A</v>
      </c>
    </row>
    <row r="7413" spans="1:14" ht="45" x14ac:dyDescent="0.2">
      <c r="A7413">
        <v>71617</v>
      </c>
      <c r="B7413">
        <v>38203</v>
      </c>
      <c r="C7413" s="15" t="s">
        <v>27986</v>
      </c>
      <c r="D7413" s="15" t="s">
        <v>27987</v>
      </c>
      <c r="E7413">
        <v>4790</v>
      </c>
      <c r="F7413">
        <v>5748</v>
      </c>
      <c r="K7413" s="16">
        <f t="shared" si="345"/>
        <v>5364.8</v>
      </c>
      <c r="L7413" s="16">
        <f t="shared" si="346"/>
        <v>5647.1578947368425</v>
      </c>
      <c r="M7413" s="16">
        <f t="shared" si="347"/>
        <v>6417.2248803827761</v>
      </c>
      <c r="N7413" t="e">
        <f>INDEX(XML!$A$2:$R$782,MATCH(C7413,XML!$D$2:$D$737,0),2)</f>
        <v>#N/A</v>
      </c>
    </row>
    <row r="7414" spans="1:14" ht="22.5" customHeight="1" x14ac:dyDescent="0.2">
      <c r="A7414">
        <v>71619</v>
      </c>
      <c r="B7414">
        <v>38204</v>
      </c>
      <c r="C7414" s="15" t="s">
        <v>27988</v>
      </c>
      <c r="D7414" s="15" t="s">
        <v>27989</v>
      </c>
      <c r="E7414">
        <v>6054</v>
      </c>
      <c r="F7414">
        <v>7861</v>
      </c>
      <c r="K7414" s="16">
        <f t="shared" si="345"/>
        <v>6780.48</v>
      </c>
      <c r="L7414" s="16">
        <f t="shared" si="346"/>
        <v>7137.347368421053</v>
      </c>
      <c r="M7414" s="16">
        <f t="shared" si="347"/>
        <v>8110.622009569378</v>
      </c>
      <c r="N7414" t="e">
        <f>INDEX(XML!$A$2:$R$782,MATCH(C7414,XML!$D$2:$D$737,0),2)</f>
        <v>#N/A</v>
      </c>
    </row>
    <row r="7415" spans="1:14" ht="45" x14ac:dyDescent="0.2">
      <c r="A7415">
        <v>71620</v>
      </c>
      <c r="B7415">
        <v>38205</v>
      </c>
      <c r="C7415" s="15" t="s">
        <v>27990</v>
      </c>
      <c r="D7415" s="15" t="s">
        <v>27991</v>
      </c>
      <c r="E7415">
        <v>7392</v>
      </c>
      <c r="F7415">
        <v>9599</v>
      </c>
      <c r="K7415" s="16">
        <f t="shared" si="345"/>
        <v>8279.0400000000009</v>
      </c>
      <c r="L7415" s="16">
        <f t="shared" si="346"/>
        <v>8714.7789473684225</v>
      </c>
      <c r="M7415" s="16">
        <f t="shared" si="347"/>
        <v>9903.1578947368434</v>
      </c>
      <c r="N7415" t="e">
        <f>INDEX(XML!$A$2:$R$782,MATCH(C7415,XML!$D$2:$D$737,0),2)</f>
        <v>#N/A</v>
      </c>
    </row>
    <row r="7416" spans="1:14" ht="45" x14ac:dyDescent="0.2">
      <c r="A7416">
        <v>71622</v>
      </c>
      <c r="B7416">
        <v>38206</v>
      </c>
      <c r="C7416" s="15" t="s">
        <v>27992</v>
      </c>
      <c r="D7416" s="15" t="s">
        <v>27993</v>
      </c>
      <c r="E7416">
        <v>7471</v>
      </c>
      <c r="F7416">
        <v>8965</v>
      </c>
      <c r="K7416" s="16">
        <f t="shared" si="345"/>
        <v>8367.52</v>
      </c>
      <c r="L7416" s="16">
        <f t="shared" si="346"/>
        <v>8807.9157894736836</v>
      </c>
      <c r="M7416" s="16">
        <f t="shared" si="347"/>
        <v>10008.995215311004</v>
      </c>
      <c r="N7416" t="e">
        <f>INDEX(XML!$A$2:$R$782,MATCH(C7416,XML!$D$2:$D$737,0),2)</f>
        <v>#N/A</v>
      </c>
    </row>
    <row r="7417" spans="1:14" ht="45" x14ac:dyDescent="0.2">
      <c r="A7417">
        <v>71624</v>
      </c>
      <c r="B7417">
        <v>38207</v>
      </c>
      <c r="C7417" s="15" t="s">
        <v>27994</v>
      </c>
      <c r="D7417" s="15" t="s">
        <v>27995</v>
      </c>
      <c r="E7417">
        <v>8399</v>
      </c>
      <c r="F7417">
        <v>10079</v>
      </c>
      <c r="K7417" s="16">
        <f t="shared" si="345"/>
        <v>9406.8799999999992</v>
      </c>
      <c r="L7417" s="16">
        <f t="shared" si="346"/>
        <v>9901.9789473684195</v>
      </c>
      <c r="M7417" s="16">
        <f t="shared" si="347"/>
        <v>11252.24880382775</v>
      </c>
      <c r="N7417" t="e">
        <f>INDEX(XML!$A$2:$R$782,MATCH(C7417,XML!$D$2:$D$737,0),2)</f>
        <v>#N/A</v>
      </c>
    </row>
    <row r="7418" spans="1:14" ht="45" x14ac:dyDescent="0.2">
      <c r="A7418">
        <v>71626</v>
      </c>
      <c r="B7418">
        <v>38208</v>
      </c>
      <c r="C7418" s="15" t="s">
        <v>27996</v>
      </c>
      <c r="D7418" s="15" t="s">
        <v>27997</v>
      </c>
      <c r="E7418">
        <v>11208</v>
      </c>
      <c r="F7418">
        <v>13450</v>
      </c>
      <c r="K7418" s="16">
        <f t="shared" si="345"/>
        <v>12552.96</v>
      </c>
      <c r="L7418" s="16">
        <f t="shared" si="346"/>
        <v>13213.642105263158</v>
      </c>
      <c r="M7418" s="16">
        <f t="shared" si="347"/>
        <v>15015.502392344497</v>
      </c>
      <c r="N7418" t="e">
        <f>INDEX(XML!$A$2:$R$782,MATCH(C7418,XML!$D$2:$D$737,0),2)</f>
        <v>#N/A</v>
      </c>
    </row>
    <row r="7419" spans="1:14" ht="112.5" x14ac:dyDescent="0.2">
      <c r="A7419">
        <v>71700</v>
      </c>
      <c r="B7419" t="s">
        <v>27998</v>
      </c>
      <c r="C7419" s="15" t="s">
        <v>27999</v>
      </c>
      <c r="D7419" s="15" t="s">
        <v>28000</v>
      </c>
      <c r="E7419">
        <v>11623</v>
      </c>
      <c r="F7419">
        <v>15095</v>
      </c>
      <c r="K7419" s="16">
        <f t="shared" si="345"/>
        <v>13017.76</v>
      </c>
      <c r="L7419" s="16">
        <f t="shared" si="346"/>
        <v>13702.905263157894</v>
      </c>
      <c r="M7419" s="16">
        <f t="shared" si="347"/>
        <v>15571.483253588516</v>
      </c>
      <c r="N7419" t="e">
        <f>INDEX(XML!$A$2:$R$782,MATCH(C7419,XML!$D$2:$D$737,0),2)</f>
        <v>#N/A</v>
      </c>
    </row>
    <row r="7420" spans="1:14" ht="112.5" x14ac:dyDescent="0.2">
      <c r="A7420">
        <v>71701</v>
      </c>
      <c r="B7420" t="s">
        <v>28134</v>
      </c>
      <c r="C7420" s="15" t="s">
        <v>28135</v>
      </c>
      <c r="D7420" s="15" t="s">
        <v>28136</v>
      </c>
      <c r="E7420">
        <v>11708</v>
      </c>
      <c r="F7420">
        <v>15203</v>
      </c>
      <c r="K7420" s="16">
        <f t="shared" si="345"/>
        <v>13112.96</v>
      </c>
      <c r="L7420" s="16">
        <f t="shared" si="346"/>
        <v>13803.115789473684</v>
      </c>
      <c r="M7420" s="16">
        <f t="shared" si="347"/>
        <v>15685.358851674642</v>
      </c>
      <c r="N7420" t="e">
        <f>INDEX(XML!$A$2:$R$782,MATCH(C7420,XML!$D$2:$D$737,0),2)</f>
        <v>#N/A</v>
      </c>
    </row>
    <row r="7421" spans="1:14" ht="112.5" x14ac:dyDescent="0.2">
      <c r="A7421">
        <v>71702</v>
      </c>
      <c r="B7421" t="s">
        <v>28137</v>
      </c>
      <c r="C7421" s="15" t="s">
        <v>28138</v>
      </c>
      <c r="D7421" s="15" t="s">
        <v>28139</v>
      </c>
      <c r="E7421">
        <v>12622</v>
      </c>
      <c r="F7421">
        <v>16392</v>
      </c>
      <c r="K7421" s="16">
        <f t="shared" si="345"/>
        <v>14136.64</v>
      </c>
      <c r="L7421" s="16">
        <f t="shared" si="346"/>
        <v>14880.673684210526</v>
      </c>
      <c r="M7421" s="16">
        <f t="shared" si="347"/>
        <v>16909.856459330142</v>
      </c>
      <c r="N7421" t="e">
        <f>INDEX(XML!$A$2:$R$782,MATCH(C7421,XML!$D$2:$D$737,0),2)</f>
        <v>#N/A</v>
      </c>
    </row>
    <row r="7422" spans="1:14" ht="112.5" x14ac:dyDescent="0.2">
      <c r="A7422">
        <v>71703</v>
      </c>
      <c r="B7422" t="s">
        <v>28140</v>
      </c>
      <c r="C7422" s="15" t="s">
        <v>28141</v>
      </c>
      <c r="D7422" s="15" t="s">
        <v>28142</v>
      </c>
      <c r="E7422">
        <v>14243</v>
      </c>
      <c r="F7422">
        <v>18497</v>
      </c>
      <c r="K7422" s="16">
        <f t="shared" si="345"/>
        <v>15952.16</v>
      </c>
      <c r="L7422" s="16">
        <f t="shared" si="346"/>
        <v>16791.747368421053</v>
      </c>
      <c r="M7422" s="16">
        <f t="shared" si="347"/>
        <v>19081.531100478467</v>
      </c>
      <c r="N7422" t="e">
        <f>INDEX(XML!$A$2:$R$782,MATCH(C7422,XML!$D$2:$D$737,0),2)</f>
        <v>#N/A</v>
      </c>
    </row>
    <row r="7423" spans="1:14" ht="112.5" x14ac:dyDescent="0.2">
      <c r="A7423">
        <v>71704</v>
      </c>
      <c r="B7423" t="s">
        <v>28143</v>
      </c>
      <c r="C7423" s="15" t="s">
        <v>28144</v>
      </c>
      <c r="D7423" s="15" t="s">
        <v>28145</v>
      </c>
      <c r="E7423">
        <v>16587</v>
      </c>
      <c r="F7423">
        <v>21541</v>
      </c>
      <c r="K7423" s="16">
        <f t="shared" si="345"/>
        <v>18577.439999999999</v>
      </c>
      <c r="L7423" s="16">
        <f t="shared" si="346"/>
        <v>19555.199999999997</v>
      </c>
      <c r="M7423" s="16">
        <f t="shared" si="347"/>
        <v>22221.81818181818</v>
      </c>
      <c r="N7423" t="e">
        <f>INDEX(XML!$A$2:$R$782,MATCH(C7423,XML!$D$2:$D$737,0),2)</f>
        <v>#N/A</v>
      </c>
    </row>
    <row r="7424" spans="1:14" ht="112.5" x14ac:dyDescent="0.2">
      <c r="A7424">
        <v>71705</v>
      </c>
      <c r="B7424" t="s">
        <v>28146</v>
      </c>
      <c r="C7424" s="15" t="s">
        <v>28147</v>
      </c>
      <c r="D7424" s="15" t="s">
        <v>28148</v>
      </c>
      <c r="E7424">
        <v>18497</v>
      </c>
      <c r="F7424">
        <v>24021</v>
      </c>
      <c r="K7424" s="16">
        <f t="shared" si="345"/>
        <v>20716.64</v>
      </c>
      <c r="L7424" s="16">
        <f t="shared" si="346"/>
        <v>21806.989473684211</v>
      </c>
      <c r="M7424" s="16">
        <f t="shared" si="347"/>
        <v>24780.669856459332</v>
      </c>
      <c r="N7424" t="e">
        <f>INDEX(XML!$A$2:$R$782,MATCH(C7424,XML!$D$2:$D$737,0),2)</f>
        <v>#N/A</v>
      </c>
    </row>
    <row r="7425" spans="1:14" ht="112.5" x14ac:dyDescent="0.2">
      <c r="A7425">
        <v>71706</v>
      </c>
      <c r="B7425" t="s">
        <v>28149</v>
      </c>
      <c r="C7425" s="15" t="s">
        <v>28150</v>
      </c>
      <c r="D7425" s="15" t="s">
        <v>28151</v>
      </c>
      <c r="E7425">
        <v>21291</v>
      </c>
      <c r="F7425">
        <v>27649</v>
      </c>
      <c r="K7425" s="16">
        <f t="shared" si="345"/>
        <v>23845.919999999998</v>
      </c>
      <c r="L7425" s="16">
        <f t="shared" si="346"/>
        <v>25100.968421052632</v>
      </c>
      <c r="M7425" s="16">
        <f t="shared" si="347"/>
        <v>28523.827751196175</v>
      </c>
      <c r="N7425" t="e">
        <f>INDEX(XML!$A$2:$R$782,MATCH(C7425,XML!$D$2:$D$737,0),2)</f>
        <v>#N/A</v>
      </c>
    </row>
    <row r="7426" spans="1:14" ht="112.5" x14ac:dyDescent="0.2">
      <c r="A7426">
        <v>71707</v>
      </c>
      <c r="B7426" t="s">
        <v>28152</v>
      </c>
      <c r="C7426" s="15" t="s">
        <v>28153</v>
      </c>
      <c r="D7426" s="15" t="s">
        <v>28154</v>
      </c>
      <c r="E7426">
        <v>23727</v>
      </c>
      <c r="F7426">
        <v>30814</v>
      </c>
      <c r="K7426" s="16">
        <f t="shared" si="345"/>
        <v>26574.239999999998</v>
      </c>
      <c r="L7426" s="16">
        <f t="shared" si="346"/>
        <v>27972.884210526317</v>
      </c>
      <c r="M7426" s="16">
        <f t="shared" si="347"/>
        <v>31787.368421052637</v>
      </c>
      <c r="N7426" t="e">
        <f>INDEX(XML!$A$2:$R$782,MATCH(C7426,XML!$D$2:$D$737,0),2)</f>
        <v>#N/A</v>
      </c>
    </row>
    <row r="7427" spans="1:14" ht="112.5" x14ac:dyDescent="0.2">
      <c r="A7427">
        <v>71711</v>
      </c>
      <c r="B7427" t="s">
        <v>28155</v>
      </c>
      <c r="C7427" s="15" t="s">
        <v>28156</v>
      </c>
      <c r="D7427" s="15" t="s">
        <v>28157</v>
      </c>
      <c r="E7427">
        <v>12832</v>
      </c>
      <c r="F7427">
        <v>16664</v>
      </c>
      <c r="K7427" s="16">
        <f t="shared" si="345"/>
        <v>14371.84</v>
      </c>
      <c r="L7427" s="16">
        <f t="shared" si="346"/>
        <v>15128.252631578947</v>
      </c>
      <c r="M7427" s="16">
        <f t="shared" si="347"/>
        <v>17191.196172248805</v>
      </c>
      <c r="N7427" t="e">
        <f>INDEX(XML!$A$2:$R$782,MATCH(C7427,XML!$D$2:$D$737,0),2)</f>
        <v>#N/A</v>
      </c>
    </row>
    <row r="7428" spans="1:14" ht="112.5" x14ac:dyDescent="0.2">
      <c r="A7428">
        <v>71712</v>
      </c>
      <c r="B7428" t="s">
        <v>28158</v>
      </c>
      <c r="C7428" s="15" t="s">
        <v>28159</v>
      </c>
      <c r="D7428" s="15" t="s">
        <v>28160</v>
      </c>
      <c r="E7428">
        <v>13161</v>
      </c>
      <c r="F7428">
        <v>17091</v>
      </c>
      <c r="K7428" s="16">
        <f t="shared" si="345"/>
        <v>14740.32</v>
      </c>
      <c r="L7428" s="16">
        <f t="shared" si="346"/>
        <v>15516.126315789474</v>
      </c>
      <c r="M7428" s="16">
        <f t="shared" si="347"/>
        <v>17631.961722488039</v>
      </c>
      <c r="N7428" t="e">
        <f>INDEX(XML!$A$2:$R$782,MATCH(C7428,XML!$D$2:$D$737,0),2)</f>
        <v>#N/A</v>
      </c>
    </row>
    <row r="7429" spans="1:14" ht="112.5" x14ac:dyDescent="0.2">
      <c r="A7429">
        <v>71714</v>
      </c>
      <c r="B7429" t="s">
        <v>28161</v>
      </c>
      <c r="C7429" s="15" t="s">
        <v>28162</v>
      </c>
      <c r="D7429" s="15" t="s">
        <v>28163</v>
      </c>
      <c r="E7429">
        <v>13914</v>
      </c>
      <c r="F7429">
        <v>18069</v>
      </c>
      <c r="K7429" s="16">
        <f t="shared" ref="K7429:K7492" si="348">IF(E7429&gt;49999,E7429+E7429*0.07,IF(E7429&lt;=49999,E7429+E7429*0.12))</f>
        <v>15583.68</v>
      </c>
      <c r="L7429" s="16">
        <f t="shared" ref="L7429:L7492" si="349">K7429*100/95</f>
        <v>16403.873684210525</v>
      </c>
      <c r="M7429" s="16">
        <f t="shared" ref="M7429:M7492" si="350">IF(COUNTIF(C7429,"*Dahua*"),F7429-10,L7429*100/88)</f>
        <v>18640.76555023923</v>
      </c>
      <c r="N7429" t="e">
        <f>INDEX(XML!$A$2:$R$782,MATCH(C7429,XML!$D$2:$D$737,0),2)</f>
        <v>#N/A</v>
      </c>
    </row>
    <row r="7430" spans="1:14" ht="112.5" x14ac:dyDescent="0.2">
      <c r="A7430">
        <v>71715</v>
      </c>
      <c r="B7430" t="s">
        <v>28164</v>
      </c>
      <c r="C7430" s="15" t="s">
        <v>28165</v>
      </c>
      <c r="D7430" s="15" t="s">
        <v>28166</v>
      </c>
      <c r="E7430">
        <v>15677</v>
      </c>
      <c r="F7430">
        <v>20358</v>
      </c>
      <c r="K7430" s="16">
        <f t="shared" si="348"/>
        <v>17558.240000000002</v>
      </c>
      <c r="L7430" s="16">
        <f t="shared" si="349"/>
        <v>18482.357894736844</v>
      </c>
      <c r="M7430" s="16">
        <f t="shared" si="350"/>
        <v>21002.679425837323</v>
      </c>
      <c r="N7430" t="e">
        <f>INDEX(XML!$A$2:$R$782,MATCH(C7430,XML!$D$2:$D$737,0),2)</f>
        <v>#N/A</v>
      </c>
    </row>
    <row r="7431" spans="1:14" ht="112.5" x14ac:dyDescent="0.2">
      <c r="A7431">
        <v>71716</v>
      </c>
      <c r="B7431" t="s">
        <v>28167</v>
      </c>
      <c r="C7431" s="15" t="s">
        <v>28168</v>
      </c>
      <c r="D7431" s="15" t="s">
        <v>28169</v>
      </c>
      <c r="E7431">
        <v>17923</v>
      </c>
      <c r="F7431">
        <v>23275</v>
      </c>
      <c r="K7431" s="16">
        <f t="shared" si="348"/>
        <v>20073.759999999998</v>
      </c>
      <c r="L7431" s="16">
        <f t="shared" si="349"/>
        <v>21130.273684210522</v>
      </c>
      <c r="M7431" s="16">
        <f t="shared" si="350"/>
        <v>24011.674641148318</v>
      </c>
      <c r="N7431" t="e">
        <f>INDEX(XML!$A$2:$R$782,MATCH(C7431,XML!$D$2:$D$737,0),2)</f>
        <v>#N/A</v>
      </c>
    </row>
    <row r="7432" spans="1:14" ht="112.5" x14ac:dyDescent="0.2">
      <c r="A7432">
        <v>71717</v>
      </c>
      <c r="B7432" t="s">
        <v>28170</v>
      </c>
      <c r="C7432" s="15" t="s">
        <v>28171</v>
      </c>
      <c r="D7432" s="15" t="s">
        <v>28172</v>
      </c>
      <c r="E7432">
        <v>19781</v>
      </c>
      <c r="F7432">
        <v>25688</v>
      </c>
      <c r="K7432" s="16">
        <f t="shared" si="348"/>
        <v>22154.720000000001</v>
      </c>
      <c r="L7432" s="16">
        <f t="shared" si="349"/>
        <v>23320.757894736842</v>
      </c>
      <c r="M7432" s="16">
        <f t="shared" si="350"/>
        <v>26500.861244019135</v>
      </c>
      <c r="N7432" t="e">
        <f>INDEX(XML!$A$2:$R$782,MATCH(C7432,XML!$D$2:$D$737,0),2)</f>
        <v>#N/A</v>
      </c>
    </row>
    <row r="7433" spans="1:14" ht="112.5" x14ac:dyDescent="0.2">
      <c r="A7433">
        <v>71718</v>
      </c>
      <c r="B7433" t="s">
        <v>28173</v>
      </c>
      <c r="C7433" s="15" t="s">
        <v>28174</v>
      </c>
      <c r="D7433" s="15" t="s">
        <v>28175</v>
      </c>
      <c r="E7433">
        <v>21640</v>
      </c>
      <c r="F7433">
        <v>28102</v>
      </c>
      <c r="K7433" s="16">
        <f t="shared" si="348"/>
        <v>24236.799999999999</v>
      </c>
      <c r="L7433" s="16">
        <f t="shared" si="349"/>
        <v>25512.42105263158</v>
      </c>
      <c r="M7433" s="16">
        <f t="shared" si="350"/>
        <v>28991.387559808616</v>
      </c>
      <c r="N7433" t="e">
        <f>INDEX(XML!$A$2:$R$782,MATCH(C7433,XML!$D$2:$D$737,0),2)</f>
        <v>#N/A</v>
      </c>
    </row>
    <row r="7434" spans="1:14" ht="112.5" x14ac:dyDescent="0.2">
      <c r="A7434">
        <v>71719</v>
      </c>
      <c r="B7434" t="s">
        <v>28176</v>
      </c>
      <c r="C7434" s="15" t="s">
        <v>28177</v>
      </c>
      <c r="D7434" s="15" t="s">
        <v>28178</v>
      </c>
      <c r="E7434">
        <v>24594</v>
      </c>
      <c r="F7434">
        <v>31940</v>
      </c>
      <c r="K7434" s="16">
        <f t="shared" si="348"/>
        <v>27545.279999999999</v>
      </c>
      <c r="L7434" s="16">
        <f t="shared" si="349"/>
        <v>28995.031578947368</v>
      </c>
      <c r="M7434" s="16">
        <f t="shared" si="350"/>
        <v>32948.899521531101</v>
      </c>
      <c r="N7434" t="e">
        <f>INDEX(XML!$A$2:$R$782,MATCH(C7434,XML!$D$2:$D$737,0),2)</f>
        <v>#N/A</v>
      </c>
    </row>
    <row r="7435" spans="1:14" ht="112.5" x14ac:dyDescent="0.2">
      <c r="A7435">
        <v>71730</v>
      </c>
      <c r="B7435" t="s">
        <v>28179</v>
      </c>
      <c r="C7435" s="15" t="s">
        <v>28180</v>
      </c>
      <c r="D7435" s="15" t="s">
        <v>28181</v>
      </c>
      <c r="E7435">
        <v>13838</v>
      </c>
      <c r="F7435">
        <v>17971</v>
      </c>
      <c r="K7435" s="16">
        <f t="shared" si="348"/>
        <v>15498.56</v>
      </c>
      <c r="L7435" s="16">
        <f t="shared" si="349"/>
        <v>16314.273684210526</v>
      </c>
      <c r="M7435" s="16">
        <f t="shared" si="350"/>
        <v>18538.947368421053</v>
      </c>
      <c r="N7435" t="e">
        <f>INDEX(XML!$A$2:$R$782,MATCH(C7435,XML!$D$2:$D$737,0),2)</f>
        <v>#N/A</v>
      </c>
    </row>
    <row r="7436" spans="1:14" ht="112.5" x14ac:dyDescent="0.2">
      <c r="A7436">
        <v>71731</v>
      </c>
      <c r="B7436" t="s">
        <v>28224</v>
      </c>
      <c r="C7436" s="15" t="s">
        <v>28182</v>
      </c>
      <c r="D7436" s="15" t="s">
        <v>28183</v>
      </c>
      <c r="E7436">
        <v>14534</v>
      </c>
      <c r="F7436">
        <v>18875</v>
      </c>
      <c r="K7436" s="16">
        <f t="shared" si="348"/>
        <v>16278.08</v>
      </c>
      <c r="L7436" s="16">
        <f t="shared" si="349"/>
        <v>17134.821052631578</v>
      </c>
      <c r="M7436" s="16">
        <f t="shared" si="350"/>
        <v>19471.387559808612</v>
      </c>
      <c r="N7436" t="e">
        <f>INDEX(XML!$A$2:$R$782,MATCH(C7436,XML!$D$2:$D$737,0),2)</f>
        <v>#N/A</v>
      </c>
    </row>
    <row r="7437" spans="1:14" ht="112.5" x14ac:dyDescent="0.2">
      <c r="A7437">
        <v>71732</v>
      </c>
      <c r="B7437" t="s">
        <v>28184</v>
      </c>
      <c r="C7437" s="15" t="s">
        <v>28185</v>
      </c>
      <c r="D7437" s="15" t="s">
        <v>28186</v>
      </c>
      <c r="E7437">
        <v>16374</v>
      </c>
      <c r="F7437">
        <v>21263</v>
      </c>
      <c r="K7437" s="16">
        <f t="shared" si="348"/>
        <v>18338.88</v>
      </c>
      <c r="L7437" s="16">
        <f t="shared" si="349"/>
        <v>19304.084210526315</v>
      </c>
      <c r="M7437" s="16">
        <f t="shared" si="350"/>
        <v>21936.459330143538</v>
      </c>
      <c r="N7437" t="e">
        <f>INDEX(XML!$A$2:$R$782,MATCH(C7437,XML!$D$2:$D$737,0),2)</f>
        <v>#N/A</v>
      </c>
    </row>
    <row r="7438" spans="1:14" ht="112.5" x14ac:dyDescent="0.2">
      <c r="A7438">
        <v>71733</v>
      </c>
      <c r="B7438" t="s">
        <v>28187</v>
      </c>
      <c r="C7438" s="15" t="s">
        <v>28188</v>
      </c>
      <c r="D7438" s="15" t="s">
        <v>28189</v>
      </c>
      <c r="E7438">
        <v>18639</v>
      </c>
      <c r="F7438">
        <v>24205</v>
      </c>
      <c r="K7438" s="16">
        <f t="shared" si="348"/>
        <v>20875.68</v>
      </c>
      <c r="L7438" s="16">
        <f t="shared" si="349"/>
        <v>21974.400000000001</v>
      </c>
      <c r="M7438" s="16">
        <f t="shared" si="350"/>
        <v>24970.909090909092</v>
      </c>
      <c r="N7438" t="e">
        <f>INDEX(XML!$A$2:$R$782,MATCH(C7438,XML!$D$2:$D$737,0),2)</f>
        <v>#N/A</v>
      </c>
    </row>
    <row r="7439" spans="1:14" ht="112.5" x14ac:dyDescent="0.2">
      <c r="A7439">
        <v>71734</v>
      </c>
      <c r="B7439" t="s">
        <v>28190</v>
      </c>
      <c r="C7439" s="15" t="s">
        <v>28191</v>
      </c>
      <c r="D7439" s="15" t="s">
        <v>28192</v>
      </c>
      <c r="E7439">
        <v>20449</v>
      </c>
      <c r="F7439">
        <v>26556</v>
      </c>
      <c r="K7439" s="16">
        <f t="shared" si="348"/>
        <v>22902.880000000001</v>
      </c>
      <c r="L7439" s="16">
        <f t="shared" si="349"/>
        <v>24108.294736842105</v>
      </c>
      <c r="M7439" s="16">
        <f t="shared" si="350"/>
        <v>27395.78947368421</v>
      </c>
      <c r="N7439" t="e">
        <f>INDEX(XML!$A$2:$R$782,MATCH(C7439,XML!$D$2:$D$737,0),2)</f>
        <v>#N/A</v>
      </c>
    </row>
    <row r="7440" spans="1:14" ht="22.5" customHeight="1" x14ac:dyDescent="0.2">
      <c r="A7440">
        <v>71735</v>
      </c>
      <c r="B7440" t="s">
        <v>28193</v>
      </c>
      <c r="C7440" s="15" t="s">
        <v>28194</v>
      </c>
      <c r="D7440" s="15" t="s">
        <v>28195</v>
      </c>
      <c r="E7440">
        <v>22665</v>
      </c>
      <c r="F7440">
        <v>29434</v>
      </c>
      <c r="K7440" s="16">
        <f t="shared" si="348"/>
        <v>25384.799999999999</v>
      </c>
      <c r="L7440" s="16">
        <f t="shared" si="349"/>
        <v>26720.842105263157</v>
      </c>
      <c r="M7440" s="16">
        <f t="shared" si="350"/>
        <v>30364.593301435405</v>
      </c>
      <c r="N7440" t="e">
        <f>INDEX(XML!$A$2:$R$782,MATCH(C7440,XML!$D$2:$D$737,0),2)</f>
        <v>#N/A</v>
      </c>
    </row>
    <row r="7441" spans="1:14" ht="112.5" x14ac:dyDescent="0.2">
      <c r="A7441">
        <v>71736</v>
      </c>
      <c r="B7441" t="s">
        <v>28196</v>
      </c>
      <c r="C7441" s="15" t="s">
        <v>28197</v>
      </c>
      <c r="D7441" s="15" t="s">
        <v>28198</v>
      </c>
      <c r="E7441">
        <v>25108</v>
      </c>
      <c r="F7441">
        <v>32607</v>
      </c>
      <c r="K7441" s="16">
        <f t="shared" si="348"/>
        <v>28120.959999999999</v>
      </c>
      <c r="L7441" s="16">
        <f t="shared" si="349"/>
        <v>29601.010526315789</v>
      </c>
      <c r="M7441" s="16">
        <f t="shared" si="350"/>
        <v>33637.511961722485</v>
      </c>
      <c r="N7441" t="e">
        <f>INDEX(XML!$A$2:$R$782,MATCH(C7441,XML!$D$2:$D$737,0),2)</f>
        <v>#N/A</v>
      </c>
    </row>
    <row r="7442" spans="1:14" ht="33.75" x14ac:dyDescent="0.2">
      <c r="A7442">
        <v>71679</v>
      </c>
      <c r="B7442">
        <v>38260</v>
      </c>
      <c r="C7442" s="15" t="s">
        <v>28014</v>
      </c>
      <c r="D7442" s="15" t="s">
        <v>28015</v>
      </c>
      <c r="E7442">
        <v>3556</v>
      </c>
      <c r="F7442">
        <v>4267</v>
      </c>
      <c r="K7442" s="16">
        <f t="shared" si="348"/>
        <v>3982.72</v>
      </c>
      <c r="L7442" s="16">
        <f t="shared" si="349"/>
        <v>4192.3368421052628</v>
      </c>
      <c r="M7442" s="16">
        <f t="shared" si="350"/>
        <v>4764.0191387559807</v>
      </c>
      <c r="N7442" t="e">
        <f>INDEX(XML!$A$2:$R$782,MATCH(C7442,XML!$D$2:$D$737,0),2)</f>
        <v>#N/A</v>
      </c>
    </row>
    <row r="7443" spans="1:14" ht="33.75" x14ac:dyDescent="0.2">
      <c r="A7443">
        <v>71680</v>
      </c>
      <c r="B7443">
        <v>38261</v>
      </c>
      <c r="C7443" s="15" t="s">
        <v>28016</v>
      </c>
      <c r="D7443" s="15" t="s">
        <v>28017</v>
      </c>
      <c r="E7443">
        <v>3823</v>
      </c>
      <c r="F7443">
        <v>4588</v>
      </c>
      <c r="K7443" s="16">
        <f t="shared" si="348"/>
        <v>4281.76</v>
      </c>
      <c r="L7443" s="16">
        <f t="shared" si="349"/>
        <v>4507.1157894736843</v>
      </c>
      <c r="M7443" s="16">
        <f t="shared" si="350"/>
        <v>5121.7224880382773</v>
      </c>
      <c r="N7443" t="e">
        <f>INDEX(XML!$A$2:$R$782,MATCH(C7443,XML!$D$2:$D$737,0),2)</f>
        <v>#N/A</v>
      </c>
    </row>
    <row r="7444" spans="1:14" ht="33.75" x14ac:dyDescent="0.2">
      <c r="A7444">
        <v>71681</v>
      </c>
      <c r="B7444">
        <v>38262</v>
      </c>
      <c r="C7444" s="15" t="s">
        <v>28018</v>
      </c>
      <c r="D7444" s="15" t="s">
        <v>28019</v>
      </c>
      <c r="E7444">
        <v>3998</v>
      </c>
      <c r="F7444">
        <v>4798</v>
      </c>
      <c r="K7444" s="16">
        <f t="shared" si="348"/>
        <v>4477.76</v>
      </c>
      <c r="L7444" s="16">
        <f t="shared" si="349"/>
        <v>4713.4315789473685</v>
      </c>
      <c r="M7444" s="16">
        <f t="shared" si="350"/>
        <v>5356.1722488038276</v>
      </c>
      <c r="N7444" t="e">
        <f>INDEX(XML!$A$2:$R$782,MATCH(C7444,XML!$D$2:$D$737,0),2)</f>
        <v>#N/A</v>
      </c>
    </row>
    <row r="7445" spans="1:14" ht="33.75" x14ac:dyDescent="0.2">
      <c r="A7445">
        <v>71682</v>
      </c>
      <c r="B7445">
        <v>38263</v>
      </c>
      <c r="C7445" s="15" t="s">
        <v>28020</v>
      </c>
      <c r="D7445" s="15" t="s">
        <v>28021</v>
      </c>
      <c r="E7445">
        <v>4854</v>
      </c>
      <c r="F7445">
        <v>5825</v>
      </c>
      <c r="K7445" s="16">
        <f t="shared" si="348"/>
        <v>5436.48</v>
      </c>
      <c r="L7445" s="16">
        <f t="shared" si="349"/>
        <v>5722.6105263157897</v>
      </c>
      <c r="M7445" s="16">
        <f t="shared" si="350"/>
        <v>6502.9665071770341</v>
      </c>
      <c r="N7445" t="e">
        <f>INDEX(XML!$A$2:$R$782,MATCH(C7445,XML!$D$2:$D$737,0),2)</f>
        <v>#N/A</v>
      </c>
    </row>
    <row r="7446" spans="1:14" ht="33.75" x14ac:dyDescent="0.2">
      <c r="A7446">
        <v>71683</v>
      </c>
      <c r="B7446">
        <v>38264</v>
      </c>
      <c r="C7446" s="15" t="s">
        <v>28022</v>
      </c>
      <c r="D7446" s="15" t="s">
        <v>28023</v>
      </c>
      <c r="E7446">
        <v>5202</v>
      </c>
      <c r="F7446">
        <v>6242</v>
      </c>
      <c r="K7446" s="16">
        <f t="shared" si="348"/>
        <v>5826.24</v>
      </c>
      <c r="L7446" s="16">
        <f t="shared" si="349"/>
        <v>6132.8842105263157</v>
      </c>
      <c r="M7446" s="16">
        <f t="shared" si="350"/>
        <v>6969.1866028708137</v>
      </c>
      <c r="N7446" t="e">
        <f>INDEX(XML!$A$2:$R$782,MATCH(C7446,XML!$D$2:$D$737,0),2)</f>
        <v>#N/A</v>
      </c>
    </row>
    <row r="7447" spans="1:14" ht="33.75" x14ac:dyDescent="0.2">
      <c r="A7447">
        <v>71684</v>
      </c>
      <c r="B7447">
        <v>38265</v>
      </c>
      <c r="C7447" s="15" t="s">
        <v>28024</v>
      </c>
      <c r="D7447" s="15" t="s">
        <v>28025</v>
      </c>
      <c r="E7447">
        <v>5862</v>
      </c>
      <c r="F7447">
        <v>7034</v>
      </c>
      <c r="K7447" s="16">
        <f t="shared" si="348"/>
        <v>6565.44</v>
      </c>
      <c r="L7447" s="16">
        <f t="shared" si="349"/>
        <v>6910.9894736842107</v>
      </c>
      <c r="M7447" s="16">
        <f t="shared" si="350"/>
        <v>7853.3971291866037</v>
      </c>
      <c r="N7447" t="e">
        <f>INDEX(XML!$A$2:$R$782,MATCH(C7447,XML!$D$2:$D$737,0),2)</f>
        <v>#N/A</v>
      </c>
    </row>
    <row r="7448" spans="1:14" ht="33.75" x14ac:dyDescent="0.2">
      <c r="A7448">
        <v>71685</v>
      </c>
      <c r="B7448">
        <v>38266</v>
      </c>
      <c r="C7448" s="15" t="s">
        <v>28026</v>
      </c>
      <c r="D7448" s="15" t="s">
        <v>28027</v>
      </c>
      <c r="E7448">
        <v>7583</v>
      </c>
      <c r="F7448">
        <v>9100</v>
      </c>
      <c r="K7448" s="16">
        <f t="shared" si="348"/>
        <v>8492.9599999999991</v>
      </c>
      <c r="L7448" s="16">
        <f t="shared" si="349"/>
        <v>8939.9578947368409</v>
      </c>
      <c r="M7448" s="16">
        <f t="shared" si="350"/>
        <v>10159.043062200955</v>
      </c>
      <c r="N7448" t="e">
        <f>INDEX(XML!$A$2:$R$782,MATCH(C7448,XML!$D$2:$D$737,0),2)</f>
        <v>#N/A</v>
      </c>
    </row>
    <row r="7449" spans="1:14" ht="33.75" x14ac:dyDescent="0.2">
      <c r="A7449">
        <v>71686</v>
      </c>
      <c r="B7449">
        <v>38267</v>
      </c>
      <c r="C7449" s="15" t="s">
        <v>28028</v>
      </c>
      <c r="D7449" s="15" t="s">
        <v>28029</v>
      </c>
      <c r="E7449">
        <v>8975</v>
      </c>
      <c r="F7449">
        <v>10770</v>
      </c>
      <c r="K7449" s="16">
        <f t="shared" si="348"/>
        <v>10052</v>
      </c>
      <c r="L7449" s="16">
        <f t="shared" si="349"/>
        <v>10581.052631578947</v>
      </c>
      <c r="M7449" s="16">
        <f t="shared" si="350"/>
        <v>12023.923444976075</v>
      </c>
      <c r="N7449" t="e">
        <f>INDEX(XML!$A$2:$R$782,MATCH(C7449,XML!$D$2:$D$737,0),2)</f>
        <v>#N/A</v>
      </c>
    </row>
    <row r="7450" spans="1:14" ht="33.75" x14ac:dyDescent="0.2">
      <c r="A7450">
        <v>71687</v>
      </c>
      <c r="B7450">
        <v>38268</v>
      </c>
      <c r="C7450" s="15" t="s">
        <v>28030</v>
      </c>
      <c r="D7450" s="15" t="s">
        <v>28031</v>
      </c>
      <c r="E7450">
        <v>11219</v>
      </c>
      <c r="F7450">
        <v>13463</v>
      </c>
      <c r="K7450" s="16">
        <f t="shared" si="348"/>
        <v>12565.28</v>
      </c>
      <c r="L7450" s="16">
        <f t="shared" si="349"/>
        <v>13226.61052631579</v>
      </c>
      <c r="M7450" s="16">
        <f t="shared" si="350"/>
        <v>15030.23923444976</v>
      </c>
      <c r="N7450" t="e">
        <f>INDEX(XML!$A$2:$R$782,MATCH(C7450,XML!$D$2:$D$737,0),2)</f>
        <v>#N/A</v>
      </c>
    </row>
    <row r="7451" spans="1:14" ht="112.5" x14ac:dyDescent="0.2">
      <c r="A7451">
        <v>71742</v>
      </c>
      <c r="B7451" t="s">
        <v>28199</v>
      </c>
      <c r="C7451" s="15" t="s">
        <v>28200</v>
      </c>
      <c r="D7451" s="15" t="s">
        <v>28201</v>
      </c>
      <c r="E7451">
        <v>12241</v>
      </c>
      <c r="F7451">
        <v>15898</v>
      </c>
      <c r="K7451" s="16">
        <f t="shared" si="348"/>
        <v>13709.92</v>
      </c>
      <c r="L7451" s="16">
        <f t="shared" si="349"/>
        <v>14431.494736842105</v>
      </c>
      <c r="M7451" s="16">
        <f t="shared" si="350"/>
        <v>16399.425837320574</v>
      </c>
      <c r="N7451" t="e">
        <f>INDEX(XML!$A$2:$R$782,MATCH(C7451,XML!$D$2:$D$737,0),2)</f>
        <v>#N/A</v>
      </c>
    </row>
    <row r="7452" spans="1:14" ht="112.5" x14ac:dyDescent="0.2">
      <c r="A7452">
        <v>71760</v>
      </c>
      <c r="B7452" t="s">
        <v>28225</v>
      </c>
      <c r="C7452" s="15" t="s">
        <v>28226</v>
      </c>
      <c r="D7452" s="15" t="s">
        <v>28227</v>
      </c>
      <c r="E7452">
        <v>12800</v>
      </c>
      <c r="F7452">
        <v>16623</v>
      </c>
      <c r="K7452" s="16">
        <f t="shared" si="348"/>
        <v>14336</v>
      </c>
      <c r="L7452" s="16">
        <f t="shared" si="349"/>
        <v>15090.526315789473</v>
      </c>
      <c r="M7452" s="16">
        <f t="shared" si="350"/>
        <v>17148.325358851675</v>
      </c>
      <c r="N7452" t="e">
        <f>INDEX(XML!$A$2:$R$782,MATCH(C7452,XML!$D$2:$D$737,0),2)</f>
        <v>#N/A</v>
      </c>
    </row>
    <row r="7453" spans="1:14" ht="112.5" x14ac:dyDescent="0.2">
      <c r="A7453">
        <v>71761</v>
      </c>
      <c r="B7453" t="s">
        <v>28228</v>
      </c>
      <c r="C7453" s="15" t="s">
        <v>28229</v>
      </c>
      <c r="D7453" s="15" t="s">
        <v>28230</v>
      </c>
      <c r="E7453">
        <v>14324</v>
      </c>
      <c r="F7453">
        <v>18602</v>
      </c>
      <c r="K7453" s="16">
        <f t="shared" si="348"/>
        <v>16042.88</v>
      </c>
      <c r="L7453" s="16">
        <f t="shared" si="349"/>
        <v>16887.242105263158</v>
      </c>
      <c r="M7453" s="16">
        <f t="shared" si="350"/>
        <v>19190.047846889953</v>
      </c>
      <c r="N7453" t="e">
        <f>INDEX(XML!$A$2:$R$782,MATCH(C7453,XML!$D$2:$D$737,0),2)</f>
        <v>#N/A</v>
      </c>
    </row>
    <row r="7454" spans="1:14" ht="112.5" x14ac:dyDescent="0.2">
      <c r="A7454">
        <v>71762</v>
      </c>
      <c r="B7454" t="s">
        <v>28231</v>
      </c>
      <c r="C7454" s="15" t="s">
        <v>28232</v>
      </c>
      <c r="D7454" s="15" t="s">
        <v>28233</v>
      </c>
      <c r="E7454">
        <v>15800</v>
      </c>
      <c r="F7454">
        <v>20518</v>
      </c>
      <c r="K7454" s="16">
        <f t="shared" si="348"/>
        <v>17696</v>
      </c>
      <c r="L7454" s="16">
        <f t="shared" si="349"/>
        <v>18627.36842105263</v>
      </c>
      <c r="M7454" s="16">
        <f t="shared" si="350"/>
        <v>21167.464114832532</v>
      </c>
      <c r="N7454" t="e">
        <f>INDEX(XML!$A$2:$R$782,MATCH(C7454,XML!$D$2:$D$737,0),2)</f>
        <v>#N/A</v>
      </c>
    </row>
    <row r="7455" spans="1:14" ht="112.5" x14ac:dyDescent="0.2">
      <c r="A7455">
        <v>71763</v>
      </c>
      <c r="B7455" t="s">
        <v>28234</v>
      </c>
      <c r="C7455" s="15" t="s">
        <v>28235</v>
      </c>
      <c r="D7455" s="15" t="s">
        <v>28236</v>
      </c>
      <c r="E7455">
        <v>18427</v>
      </c>
      <c r="F7455">
        <v>23930</v>
      </c>
      <c r="K7455" s="16">
        <f t="shared" si="348"/>
        <v>20638.239999999998</v>
      </c>
      <c r="L7455" s="16">
        <f t="shared" si="349"/>
        <v>21724.463157894734</v>
      </c>
      <c r="M7455" s="16">
        <f t="shared" si="350"/>
        <v>24686.889952153106</v>
      </c>
      <c r="N7455" t="e">
        <f>INDEX(XML!$A$2:$R$782,MATCH(C7455,XML!$D$2:$D$737,0),2)</f>
        <v>#N/A</v>
      </c>
    </row>
    <row r="7456" spans="1:14" ht="112.5" x14ac:dyDescent="0.2">
      <c r="A7456">
        <v>71764</v>
      </c>
      <c r="B7456" t="s">
        <v>28237</v>
      </c>
      <c r="C7456" s="15" t="s">
        <v>28238</v>
      </c>
      <c r="D7456" s="15" t="s">
        <v>28239</v>
      </c>
      <c r="E7456">
        <v>20271</v>
      </c>
      <c r="F7456">
        <v>26326</v>
      </c>
      <c r="K7456" s="16">
        <f t="shared" si="348"/>
        <v>22703.52</v>
      </c>
      <c r="L7456" s="16">
        <f t="shared" si="349"/>
        <v>23898.442105263159</v>
      </c>
      <c r="M7456" s="16">
        <f t="shared" si="350"/>
        <v>27157.320574162681</v>
      </c>
      <c r="N7456" t="e">
        <f>INDEX(XML!$A$2:$R$782,MATCH(C7456,XML!$D$2:$D$737,0),2)</f>
        <v>#N/A</v>
      </c>
    </row>
    <row r="7457" spans="1:14" ht="112.5" x14ac:dyDescent="0.2">
      <c r="A7457">
        <v>71765</v>
      </c>
      <c r="B7457" t="s">
        <v>28240</v>
      </c>
      <c r="C7457" s="15" t="s">
        <v>28241</v>
      </c>
      <c r="D7457" s="15" t="s">
        <v>28242</v>
      </c>
      <c r="E7457">
        <v>23209</v>
      </c>
      <c r="F7457">
        <v>30142</v>
      </c>
      <c r="K7457" s="16">
        <f t="shared" si="348"/>
        <v>25994.080000000002</v>
      </c>
      <c r="L7457" s="16">
        <f t="shared" si="349"/>
        <v>27362.189473684211</v>
      </c>
      <c r="M7457" s="16">
        <f t="shared" si="350"/>
        <v>31093.397129186604</v>
      </c>
      <c r="N7457" t="e">
        <f>INDEX(XML!$A$2:$R$782,MATCH(C7457,XML!$D$2:$D$737,0),2)</f>
        <v>#N/A</v>
      </c>
    </row>
    <row r="7458" spans="1:14" ht="112.5" x14ac:dyDescent="0.2">
      <c r="A7458">
        <v>71766</v>
      </c>
      <c r="B7458" t="s">
        <v>28243</v>
      </c>
      <c r="C7458" s="15" t="s">
        <v>28244</v>
      </c>
      <c r="D7458" s="15" t="s">
        <v>28245</v>
      </c>
      <c r="E7458">
        <v>25753</v>
      </c>
      <c r="F7458">
        <v>33444</v>
      </c>
      <c r="K7458" s="16">
        <f t="shared" si="348"/>
        <v>28843.360000000001</v>
      </c>
      <c r="L7458" s="16">
        <f t="shared" si="349"/>
        <v>30361.431578947369</v>
      </c>
      <c r="M7458" s="16">
        <f t="shared" si="350"/>
        <v>34501.626794258373</v>
      </c>
      <c r="N7458" t="e">
        <f>INDEX(XML!$A$2:$R$782,MATCH(C7458,XML!$D$2:$D$737,0),2)</f>
        <v>#N/A</v>
      </c>
    </row>
    <row r="7459" spans="1:14" ht="112.5" x14ac:dyDescent="0.2">
      <c r="A7459">
        <v>71767</v>
      </c>
      <c r="B7459" t="s">
        <v>28246</v>
      </c>
      <c r="C7459" s="15" t="s">
        <v>28247</v>
      </c>
      <c r="D7459" s="15" t="s">
        <v>28248</v>
      </c>
      <c r="E7459">
        <v>13645</v>
      </c>
      <c r="F7459">
        <v>17720</v>
      </c>
      <c r="K7459" s="16">
        <f t="shared" si="348"/>
        <v>15282.4</v>
      </c>
      <c r="L7459" s="16">
        <f t="shared" si="349"/>
        <v>16086.736842105263</v>
      </c>
      <c r="M7459" s="16">
        <f t="shared" si="350"/>
        <v>18280.382775119619</v>
      </c>
      <c r="N7459" t="e">
        <f>INDEX(XML!$A$2:$R$782,MATCH(C7459,XML!$D$2:$D$737,0),2)</f>
        <v>#N/A</v>
      </c>
    </row>
    <row r="7460" spans="1:14" ht="112.5" x14ac:dyDescent="0.2">
      <c r="A7460">
        <v>71768</v>
      </c>
      <c r="B7460" t="s">
        <v>28249</v>
      </c>
      <c r="C7460" s="15" t="s">
        <v>28250</v>
      </c>
      <c r="D7460" s="15" t="s">
        <v>28251</v>
      </c>
      <c r="E7460">
        <v>13798</v>
      </c>
      <c r="F7460">
        <v>17919</v>
      </c>
      <c r="K7460" s="16">
        <f t="shared" si="348"/>
        <v>15453.76</v>
      </c>
      <c r="L7460" s="16">
        <f t="shared" si="349"/>
        <v>16267.115789473684</v>
      </c>
      <c r="M7460" s="16">
        <f t="shared" si="350"/>
        <v>18485.358851674642</v>
      </c>
      <c r="N7460" t="e">
        <f>INDEX(XML!$A$2:$R$782,MATCH(C7460,XML!$D$2:$D$737,0),2)</f>
        <v>#N/A</v>
      </c>
    </row>
    <row r="7461" spans="1:14" ht="112.5" x14ac:dyDescent="0.2">
      <c r="A7461">
        <v>71769</v>
      </c>
      <c r="B7461" t="s">
        <v>28252</v>
      </c>
      <c r="C7461" s="15" t="s">
        <v>28253</v>
      </c>
      <c r="D7461" s="15" t="s">
        <v>28254</v>
      </c>
      <c r="E7461">
        <v>15415</v>
      </c>
      <c r="F7461">
        <v>20018</v>
      </c>
      <c r="K7461" s="16">
        <f t="shared" si="348"/>
        <v>17264.8</v>
      </c>
      <c r="L7461" s="16">
        <f t="shared" si="349"/>
        <v>18173.473684210527</v>
      </c>
      <c r="M7461" s="16">
        <f t="shared" si="350"/>
        <v>20651.674641148325</v>
      </c>
      <c r="N7461" t="e">
        <f>INDEX(XML!$A$2:$R$782,MATCH(C7461,XML!$D$2:$D$737,0),2)</f>
        <v>#N/A</v>
      </c>
    </row>
    <row r="7462" spans="1:14" ht="112.5" x14ac:dyDescent="0.2">
      <c r="A7462">
        <v>71771</v>
      </c>
      <c r="B7462" t="s">
        <v>28255</v>
      </c>
      <c r="C7462" s="15" t="s">
        <v>28256</v>
      </c>
      <c r="D7462" s="15" t="s">
        <v>28257</v>
      </c>
      <c r="E7462">
        <v>16926</v>
      </c>
      <c r="F7462">
        <v>21982</v>
      </c>
      <c r="K7462" s="16">
        <f t="shared" si="348"/>
        <v>18957.12</v>
      </c>
      <c r="L7462" s="16">
        <f t="shared" si="349"/>
        <v>19954.863157894735</v>
      </c>
      <c r="M7462" s="16">
        <f t="shared" si="350"/>
        <v>22675.980861244017</v>
      </c>
      <c r="N7462" t="e">
        <f>INDEX(XML!$A$2:$R$782,MATCH(C7462,XML!$D$2:$D$737,0),2)</f>
        <v>#N/A</v>
      </c>
    </row>
    <row r="7463" spans="1:14" ht="112.5" x14ac:dyDescent="0.2">
      <c r="A7463">
        <v>71772</v>
      </c>
      <c r="B7463" t="s">
        <v>28258</v>
      </c>
      <c r="C7463" s="15" t="s">
        <v>28259</v>
      </c>
      <c r="D7463" s="15" t="s">
        <v>28260</v>
      </c>
      <c r="E7463">
        <v>19839</v>
      </c>
      <c r="F7463">
        <v>25764</v>
      </c>
      <c r="K7463" s="16">
        <f t="shared" si="348"/>
        <v>22219.68</v>
      </c>
      <c r="L7463" s="16">
        <f t="shared" si="349"/>
        <v>23389.136842105265</v>
      </c>
      <c r="M7463" s="16">
        <f t="shared" si="350"/>
        <v>26578.564593301435</v>
      </c>
      <c r="N7463" t="e">
        <f>INDEX(XML!$A$2:$R$782,MATCH(C7463,XML!$D$2:$D$737,0),2)</f>
        <v>#N/A</v>
      </c>
    </row>
    <row r="7464" spans="1:14" ht="112.5" x14ac:dyDescent="0.2">
      <c r="A7464">
        <v>71773</v>
      </c>
      <c r="B7464" t="s">
        <v>28261</v>
      </c>
      <c r="C7464" s="15" t="s">
        <v>28262</v>
      </c>
      <c r="D7464" s="15" t="s">
        <v>28263</v>
      </c>
      <c r="E7464">
        <v>21570</v>
      </c>
      <c r="F7464">
        <v>28013</v>
      </c>
      <c r="K7464" s="16">
        <f t="shared" si="348"/>
        <v>24158.400000000001</v>
      </c>
      <c r="L7464" s="16">
        <f t="shared" si="349"/>
        <v>25429.894736842107</v>
      </c>
      <c r="M7464" s="16">
        <f t="shared" si="350"/>
        <v>28897.607655502394</v>
      </c>
      <c r="N7464" t="e">
        <f>INDEX(XML!$A$2:$R$782,MATCH(C7464,XML!$D$2:$D$737,0),2)</f>
        <v>#N/A</v>
      </c>
    </row>
    <row r="7465" spans="1:14" ht="112.5" x14ac:dyDescent="0.2">
      <c r="A7465">
        <v>71774</v>
      </c>
      <c r="B7465" t="s">
        <v>28264</v>
      </c>
      <c r="C7465" s="15" t="s">
        <v>28265</v>
      </c>
      <c r="D7465" s="15" t="s">
        <v>28266</v>
      </c>
      <c r="E7465">
        <v>24558</v>
      </c>
      <c r="F7465">
        <v>31893</v>
      </c>
      <c r="K7465" s="16">
        <f t="shared" si="348"/>
        <v>27504.959999999999</v>
      </c>
      <c r="L7465" s="16">
        <f t="shared" si="349"/>
        <v>28952.589473684209</v>
      </c>
      <c r="M7465" s="16">
        <f t="shared" si="350"/>
        <v>32900.669856459332</v>
      </c>
      <c r="N7465" t="e">
        <f>INDEX(XML!$A$2:$R$782,MATCH(C7465,XML!$D$2:$D$737,0),2)</f>
        <v>#N/A</v>
      </c>
    </row>
    <row r="7466" spans="1:14" ht="45" customHeight="1" x14ac:dyDescent="0.2">
      <c r="A7466">
        <v>71775</v>
      </c>
      <c r="B7466" t="s">
        <v>28267</v>
      </c>
      <c r="C7466" s="15" t="s">
        <v>28268</v>
      </c>
      <c r="D7466" s="15" t="s">
        <v>28269</v>
      </c>
      <c r="E7466">
        <v>27321</v>
      </c>
      <c r="F7466">
        <v>35481</v>
      </c>
      <c r="K7466" s="16">
        <f t="shared" si="348"/>
        <v>30599.52</v>
      </c>
      <c r="L7466" s="16">
        <f t="shared" si="349"/>
        <v>32210.021052631579</v>
      </c>
      <c r="M7466" s="16">
        <f t="shared" si="350"/>
        <v>36602.296650717704</v>
      </c>
      <c r="N7466" t="e">
        <f>INDEX(XML!$A$2:$R$782,MATCH(C7466,XML!$D$2:$D$737,0),2)</f>
        <v>#N/A</v>
      </c>
    </row>
    <row r="7467" spans="1:14" ht="112.5" x14ac:dyDescent="0.2">
      <c r="A7467">
        <v>70058</v>
      </c>
      <c r="B7467" t="s">
        <v>26456</v>
      </c>
      <c r="C7467" s="15" t="s">
        <v>28001</v>
      </c>
      <c r="D7467" s="15" t="s">
        <v>26457</v>
      </c>
      <c r="E7467">
        <v>14585</v>
      </c>
      <c r="F7467">
        <v>18941</v>
      </c>
      <c r="K7467" s="16">
        <f t="shared" si="348"/>
        <v>16335.2</v>
      </c>
      <c r="L7467" s="16">
        <f t="shared" si="349"/>
        <v>17194.947368421053</v>
      </c>
      <c r="M7467" s="16">
        <f t="shared" si="350"/>
        <v>19539.712918660287</v>
      </c>
      <c r="N7467" t="e">
        <f>INDEX(XML!$A$2:$R$782,MATCH(C7467,XML!$D$2:$D$737,0),2)</f>
        <v>#N/A</v>
      </c>
    </row>
    <row r="7468" spans="1:14" ht="112.5" x14ac:dyDescent="0.2">
      <c r="A7468">
        <v>71697</v>
      </c>
      <c r="B7468" t="s">
        <v>28005</v>
      </c>
      <c r="C7468" s="15" t="s">
        <v>28006</v>
      </c>
      <c r="D7468" s="15" t="s">
        <v>28007</v>
      </c>
      <c r="E7468">
        <v>16266</v>
      </c>
      <c r="F7468">
        <v>21125</v>
      </c>
      <c r="K7468" s="16">
        <f t="shared" si="348"/>
        <v>18217.919999999998</v>
      </c>
      <c r="L7468" s="16">
        <f t="shared" si="349"/>
        <v>19176.757894736838</v>
      </c>
      <c r="M7468" s="16">
        <f t="shared" si="350"/>
        <v>21791.770334928224</v>
      </c>
      <c r="N7468" t="e">
        <f>INDEX(XML!$A$2:$R$782,MATCH(C7468,XML!$D$2:$D$737,0),2)</f>
        <v>#N/A</v>
      </c>
    </row>
    <row r="7469" spans="1:14" ht="45" customHeight="1" x14ac:dyDescent="0.2">
      <c r="A7469">
        <v>70069</v>
      </c>
      <c r="B7469" t="s">
        <v>26444</v>
      </c>
      <c r="C7469" s="15" t="s">
        <v>28002</v>
      </c>
      <c r="D7469" s="15" t="s">
        <v>26445</v>
      </c>
      <c r="E7469">
        <v>17863</v>
      </c>
      <c r="F7469">
        <v>23198</v>
      </c>
      <c r="K7469" s="16">
        <f t="shared" si="348"/>
        <v>20006.560000000001</v>
      </c>
      <c r="L7469" s="16">
        <f t="shared" si="349"/>
        <v>21059.536842105266</v>
      </c>
      <c r="M7469" s="16">
        <f t="shared" si="350"/>
        <v>23931.291866028714</v>
      </c>
      <c r="N7469" t="e">
        <f>INDEX(XML!$A$2:$R$782,MATCH(C7469,XML!$D$2:$D$737,0),2)</f>
        <v>#N/A</v>
      </c>
    </row>
    <row r="7470" spans="1:14" ht="112.5" x14ac:dyDescent="0.2">
      <c r="A7470">
        <v>70070</v>
      </c>
      <c r="B7470" t="s">
        <v>26446</v>
      </c>
      <c r="C7470" s="15" t="s">
        <v>28003</v>
      </c>
      <c r="D7470" s="15" t="s">
        <v>26447</v>
      </c>
      <c r="E7470">
        <v>20647</v>
      </c>
      <c r="F7470">
        <v>26815</v>
      </c>
      <c r="K7470" s="16">
        <f t="shared" si="348"/>
        <v>23124.639999999999</v>
      </c>
      <c r="L7470" s="16">
        <f t="shared" si="349"/>
        <v>24341.726315789474</v>
      </c>
      <c r="M7470" s="16">
        <f t="shared" si="350"/>
        <v>27661.052631578947</v>
      </c>
      <c r="N7470" t="e">
        <f>INDEX(XML!$A$2:$R$782,MATCH(C7470,XML!$D$2:$D$737,0),2)</f>
        <v>#N/A</v>
      </c>
    </row>
    <row r="7471" spans="1:14" ht="112.5" x14ac:dyDescent="0.2">
      <c r="A7471">
        <v>70071</v>
      </c>
      <c r="B7471" t="s">
        <v>26448</v>
      </c>
      <c r="C7471" s="15" t="s">
        <v>28004</v>
      </c>
      <c r="D7471" s="15" t="s">
        <v>26449</v>
      </c>
      <c r="E7471">
        <v>22365</v>
      </c>
      <c r="F7471">
        <v>29045</v>
      </c>
      <c r="K7471" s="16">
        <f t="shared" si="348"/>
        <v>25048.799999999999</v>
      </c>
      <c r="L7471" s="16">
        <f t="shared" si="349"/>
        <v>26367.157894736843</v>
      </c>
      <c r="M7471" s="16">
        <f t="shared" si="350"/>
        <v>29962.679425837323</v>
      </c>
      <c r="N7471" t="e">
        <f>INDEX(XML!$A$2:$R$782,MATCH(C7471,XML!$D$2:$D$737,0),2)</f>
        <v>#N/A</v>
      </c>
    </row>
    <row r="7472" spans="1:14" ht="112.5" x14ac:dyDescent="0.2">
      <c r="A7472">
        <v>71698</v>
      </c>
      <c r="B7472" t="s">
        <v>28008</v>
      </c>
      <c r="C7472" s="15" t="s">
        <v>28009</v>
      </c>
      <c r="D7472" s="15" t="s">
        <v>28010</v>
      </c>
      <c r="E7472">
        <v>25208</v>
      </c>
      <c r="F7472">
        <v>32737</v>
      </c>
      <c r="K7472" s="16">
        <f t="shared" si="348"/>
        <v>28232.959999999999</v>
      </c>
      <c r="L7472" s="16">
        <f t="shared" si="349"/>
        <v>29718.905263157896</v>
      </c>
      <c r="M7472" s="16">
        <f t="shared" si="350"/>
        <v>33771.483253588522</v>
      </c>
      <c r="N7472" t="e">
        <f>INDEX(XML!$A$2:$R$782,MATCH(C7472,XML!$D$2:$D$737,0),2)</f>
        <v>#N/A</v>
      </c>
    </row>
    <row r="7473" spans="1:14" ht="45" customHeight="1" x14ac:dyDescent="0.2">
      <c r="A7473">
        <v>71699</v>
      </c>
      <c r="B7473" t="s">
        <v>28011</v>
      </c>
      <c r="C7473" s="15" t="s">
        <v>28012</v>
      </c>
      <c r="D7473" s="15" t="s">
        <v>28013</v>
      </c>
      <c r="E7473">
        <v>29466</v>
      </c>
      <c r="F7473">
        <v>38267</v>
      </c>
      <c r="K7473" s="16">
        <f t="shared" si="348"/>
        <v>33001.919999999998</v>
      </c>
      <c r="L7473" s="16">
        <f t="shared" si="349"/>
        <v>34738.863157894739</v>
      </c>
      <c r="M7473" s="16">
        <f t="shared" si="350"/>
        <v>39475.980861244017</v>
      </c>
      <c r="N7473" t="e">
        <f>INDEX(XML!$A$2:$R$782,MATCH(C7473,XML!$D$2:$D$737,0),2)</f>
        <v>#N/A</v>
      </c>
    </row>
    <row r="7474" spans="1:14" ht="45" customHeight="1" x14ac:dyDescent="0.2">
      <c r="A7474">
        <v>71688</v>
      </c>
      <c r="B7474">
        <v>38240</v>
      </c>
      <c r="C7474" s="15" t="s">
        <v>28032</v>
      </c>
      <c r="D7474" s="15" t="s">
        <v>28033</v>
      </c>
      <c r="E7474">
        <v>4387</v>
      </c>
      <c r="F7474">
        <v>5696</v>
      </c>
      <c r="K7474" s="16">
        <f t="shared" si="348"/>
        <v>4913.4399999999996</v>
      </c>
      <c r="L7474" s="16">
        <f t="shared" si="349"/>
        <v>5172.0421052631573</v>
      </c>
      <c r="M7474" s="16">
        <f t="shared" si="350"/>
        <v>5877.3205741626789</v>
      </c>
      <c r="N7474" t="e">
        <f>INDEX(XML!$A$2:$R$782,MATCH(C7474,XML!$D$2:$D$737,0),2)</f>
        <v>#N/A</v>
      </c>
    </row>
    <row r="7475" spans="1:14" ht="33.75" x14ac:dyDescent="0.2">
      <c r="A7475">
        <v>71689</v>
      </c>
      <c r="B7475">
        <v>38241</v>
      </c>
      <c r="C7475" s="15" t="s">
        <v>28034</v>
      </c>
      <c r="D7475" s="15" t="s">
        <v>28035</v>
      </c>
      <c r="E7475">
        <v>3955</v>
      </c>
      <c r="F7475">
        <v>4746</v>
      </c>
      <c r="K7475" s="16">
        <f t="shared" si="348"/>
        <v>4429.6000000000004</v>
      </c>
      <c r="L7475" s="16">
        <f t="shared" si="349"/>
        <v>4662.7368421052633</v>
      </c>
      <c r="M7475" s="16">
        <f t="shared" si="350"/>
        <v>5298.5645933014357</v>
      </c>
      <c r="N7475" t="e">
        <f>INDEX(XML!$A$2:$R$782,MATCH(C7475,XML!$D$2:$D$737,0),2)</f>
        <v>#N/A</v>
      </c>
    </row>
    <row r="7476" spans="1:14" ht="33.75" customHeight="1" x14ac:dyDescent="0.2">
      <c r="A7476">
        <v>71690</v>
      </c>
      <c r="B7476">
        <v>38242</v>
      </c>
      <c r="C7476" s="15" t="s">
        <v>28036</v>
      </c>
      <c r="D7476" s="15" t="s">
        <v>28037</v>
      </c>
      <c r="E7476">
        <v>5151</v>
      </c>
      <c r="F7476">
        <v>6688</v>
      </c>
      <c r="K7476" s="16">
        <f t="shared" si="348"/>
        <v>5769.12</v>
      </c>
      <c r="L7476" s="16">
        <f t="shared" si="349"/>
        <v>6072.757894736842</v>
      </c>
      <c r="M7476" s="16">
        <f t="shared" si="350"/>
        <v>6900.8612440191382</v>
      </c>
      <c r="N7476" t="e">
        <f>INDEX(XML!$A$2:$R$782,MATCH(C7476,XML!$D$2:$D$737,0),2)</f>
        <v>#N/A</v>
      </c>
    </row>
    <row r="7477" spans="1:14" ht="33.75" x14ac:dyDescent="0.2">
      <c r="A7477">
        <v>71691</v>
      </c>
      <c r="B7477">
        <v>38243</v>
      </c>
      <c r="C7477" s="15" t="s">
        <v>28038</v>
      </c>
      <c r="D7477" s="15" t="s">
        <v>28039</v>
      </c>
      <c r="E7477">
        <v>5132</v>
      </c>
      <c r="F7477">
        <v>6158</v>
      </c>
      <c r="K7477" s="16">
        <f t="shared" si="348"/>
        <v>5747.84</v>
      </c>
      <c r="L7477" s="16">
        <f t="shared" si="349"/>
        <v>6050.3578947368424</v>
      </c>
      <c r="M7477" s="16">
        <f t="shared" si="350"/>
        <v>6875.4066985645941</v>
      </c>
      <c r="N7477" t="e">
        <f>INDEX(XML!$A$2:$R$782,MATCH(C7477,XML!$D$2:$D$737,0),2)</f>
        <v>#N/A</v>
      </c>
    </row>
    <row r="7478" spans="1:14" ht="33.75" customHeight="1" x14ac:dyDescent="0.2">
      <c r="A7478">
        <v>71692</v>
      </c>
      <c r="B7478">
        <v>38244</v>
      </c>
      <c r="C7478" s="15" t="s">
        <v>28040</v>
      </c>
      <c r="D7478" s="15" t="s">
        <v>28041</v>
      </c>
      <c r="E7478">
        <v>6323</v>
      </c>
      <c r="F7478">
        <v>8211</v>
      </c>
      <c r="K7478" s="16">
        <f t="shared" si="348"/>
        <v>7081.76</v>
      </c>
      <c r="L7478" s="16">
        <f t="shared" si="349"/>
        <v>7454.484210526316</v>
      </c>
      <c r="M7478" s="16">
        <f t="shared" si="350"/>
        <v>8471.0047846889956</v>
      </c>
      <c r="N7478" t="e">
        <f>INDEX(XML!$A$2:$R$782,MATCH(C7478,XML!$D$2:$D$737,0),2)</f>
        <v>#N/A</v>
      </c>
    </row>
    <row r="7479" spans="1:14" ht="33.75" x14ac:dyDescent="0.2">
      <c r="A7479">
        <v>71693</v>
      </c>
      <c r="B7479">
        <v>38245</v>
      </c>
      <c r="C7479" s="15" t="s">
        <v>28042</v>
      </c>
      <c r="D7479" s="15" t="s">
        <v>28043</v>
      </c>
      <c r="E7479">
        <v>7786</v>
      </c>
      <c r="F7479">
        <v>10111</v>
      </c>
      <c r="K7479" s="16">
        <f t="shared" si="348"/>
        <v>8720.32</v>
      </c>
      <c r="L7479" s="16">
        <f t="shared" si="349"/>
        <v>9179.2842105263153</v>
      </c>
      <c r="M7479" s="16">
        <f t="shared" si="350"/>
        <v>10431.004784688996</v>
      </c>
      <c r="N7479" t="e">
        <f>INDEX(XML!$A$2:$R$782,MATCH(C7479,XML!$D$2:$D$737,0),2)</f>
        <v>#N/A</v>
      </c>
    </row>
    <row r="7480" spans="1:14" ht="33.75" customHeight="1" x14ac:dyDescent="0.2">
      <c r="A7480">
        <v>71694</v>
      </c>
      <c r="B7480">
        <v>38246</v>
      </c>
      <c r="C7480" s="15" t="s">
        <v>28044</v>
      </c>
      <c r="D7480" s="15" t="s">
        <v>28045</v>
      </c>
      <c r="E7480">
        <v>8098</v>
      </c>
      <c r="F7480">
        <v>9718</v>
      </c>
      <c r="K7480" s="16">
        <f t="shared" si="348"/>
        <v>9069.76</v>
      </c>
      <c r="L7480" s="16">
        <f t="shared" si="349"/>
        <v>9547.1157894736843</v>
      </c>
      <c r="M7480" s="16">
        <f t="shared" si="350"/>
        <v>10848.995215311004</v>
      </c>
      <c r="N7480" t="e">
        <f>INDEX(XML!$A$2:$R$782,MATCH(C7480,XML!$D$2:$D$737,0),2)</f>
        <v>#N/A</v>
      </c>
    </row>
    <row r="7481" spans="1:14" ht="33.75" x14ac:dyDescent="0.2">
      <c r="A7481">
        <v>71695</v>
      </c>
      <c r="B7481">
        <v>38247</v>
      </c>
      <c r="C7481" s="15" t="s">
        <v>28046</v>
      </c>
      <c r="D7481" s="15" t="s">
        <v>28047</v>
      </c>
      <c r="E7481">
        <v>9877</v>
      </c>
      <c r="F7481">
        <v>11852</v>
      </c>
      <c r="K7481" s="16">
        <f t="shared" si="348"/>
        <v>11062.24</v>
      </c>
      <c r="L7481" s="16">
        <f t="shared" si="349"/>
        <v>11644.463157894737</v>
      </c>
      <c r="M7481" s="16">
        <f t="shared" si="350"/>
        <v>13232.344497607655</v>
      </c>
      <c r="N7481" t="e">
        <f>INDEX(XML!$A$2:$R$782,MATCH(C7481,XML!$D$2:$D$737,0),2)</f>
        <v>#N/A</v>
      </c>
    </row>
    <row r="7482" spans="1:14" ht="45" customHeight="1" x14ac:dyDescent="0.2">
      <c r="A7482">
        <v>71696</v>
      </c>
      <c r="B7482">
        <v>38248</v>
      </c>
      <c r="C7482" s="15" t="s">
        <v>28048</v>
      </c>
      <c r="D7482" s="15" t="s">
        <v>28049</v>
      </c>
      <c r="E7482">
        <v>13551</v>
      </c>
      <c r="F7482">
        <v>16261</v>
      </c>
      <c r="K7482" s="16">
        <f t="shared" si="348"/>
        <v>15177.119999999999</v>
      </c>
      <c r="L7482" s="16">
        <f t="shared" si="349"/>
        <v>15975.915789473684</v>
      </c>
      <c r="M7482" s="16">
        <f t="shared" si="350"/>
        <v>18154.44976076555</v>
      </c>
      <c r="N7482" t="e">
        <f>INDEX(XML!$A$2:$R$782,MATCH(C7482,XML!$D$2:$D$737,0),2)</f>
        <v>#N/A</v>
      </c>
    </row>
    <row r="7483" spans="1:14" ht="78.75" x14ac:dyDescent="0.2">
      <c r="A7483">
        <v>65015</v>
      </c>
      <c r="B7483" t="s">
        <v>22896</v>
      </c>
      <c r="C7483" s="15" t="s">
        <v>27611</v>
      </c>
      <c r="D7483" s="15" t="s">
        <v>27372</v>
      </c>
      <c r="E7483">
        <v>11368</v>
      </c>
      <c r="F7483">
        <v>14763</v>
      </c>
      <c r="K7483" s="16">
        <f t="shared" si="348"/>
        <v>12732.16</v>
      </c>
      <c r="L7483" s="16">
        <f t="shared" si="349"/>
        <v>13402.273684210526</v>
      </c>
      <c r="M7483" s="16">
        <f t="shared" si="350"/>
        <v>15229.856459330143</v>
      </c>
      <c r="N7483" t="e">
        <f>INDEX(XML!$A$2:$R$782,MATCH(C7483,XML!$D$2:$D$737,0),2)</f>
        <v>#N/A</v>
      </c>
    </row>
    <row r="7484" spans="1:14" ht="78.75" x14ac:dyDescent="0.2">
      <c r="A7484">
        <v>65016</v>
      </c>
      <c r="B7484" t="s">
        <v>22895</v>
      </c>
      <c r="C7484" s="15" t="s">
        <v>27612</v>
      </c>
      <c r="D7484" s="15" t="s">
        <v>27373</v>
      </c>
      <c r="E7484">
        <v>12578</v>
      </c>
      <c r="F7484">
        <v>16334</v>
      </c>
      <c r="H7484">
        <v>10</v>
      </c>
      <c r="K7484" s="16">
        <f t="shared" si="348"/>
        <v>14087.36</v>
      </c>
      <c r="L7484" s="16">
        <f t="shared" si="349"/>
        <v>14828.8</v>
      </c>
      <c r="M7484" s="16">
        <f t="shared" si="350"/>
        <v>16850.909090909092</v>
      </c>
      <c r="N7484" t="e">
        <f>INDEX(XML!$A$2:$R$782,MATCH(C7484,XML!$D$2:$D$737,0),2)</f>
        <v>#N/A</v>
      </c>
    </row>
    <row r="7485" spans="1:14" ht="33.75" customHeight="1" x14ac:dyDescent="0.2">
      <c r="A7485">
        <v>71328</v>
      </c>
      <c r="B7485" t="s">
        <v>27392</v>
      </c>
      <c r="C7485" s="15" t="s">
        <v>27623</v>
      </c>
      <c r="D7485" s="15" t="s">
        <v>27393</v>
      </c>
      <c r="E7485">
        <v>13825</v>
      </c>
      <c r="F7485">
        <v>17954</v>
      </c>
      <c r="K7485" s="16">
        <f t="shared" si="348"/>
        <v>15484</v>
      </c>
      <c r="L7485" s="16">
        <f t="shared" si="349"/>
        <v>16298.947368421053</v>
      </c>
      <c r="M7485" s="16">
        <f t="shared" si="350"/>
        <v>18521.531100478471</v>
      </c>
      <c r="N7485" t="e">
        <f>INDEX(XML!$A$2:$R$782,MATCH(C7485,XML!$D$2:$D$737,0),2)</f>
        <v>#N/A</v>
      </c>
    </row>
    <row r="7486" spans="1:14" ht="33.75" customHeight="1" x14ac:dyDescent="0.2">
      <c r="A7486">
        <v>65017</v>
      </c>
      <c r="B7486" t="s">
        <v>22894</v>
      </c>
      <c r="C7486" s="15" t="s">
        <v>27613</v>
      </c>
      <c r="D7486" s="15" t="s">
        <v>27374</v>
      </c>
      <c r="E7486">
        <v>15474</v>
      </c>
      <c r="F7486">
        <v>20095</v>
      </c>
      <c r="H7486">
        <v>1</v>
      </c>
      <c r="K7486" s="16">
        <f t="shared" si="348"/>
        <v>17330.88</v>
      </c>
      <c r="L7486" s="16">
        <f t="shared" si="349"/>
        <v>18243.031578947368</v>
      </c>
      <c r="M7486" s="16">
        <f t="shared" si="350"/>
        <v>20730.717703349281</v>
      </c>
      <c r="N7486" t="e">
        <f>INDEX(XML!$A$2:$R$782,MATCH(C7486,XML!$D$2:$D$737,0),2)</f>
        <v>#N/A</v>
      </c>
    </row>
    <row r="7487" spans="1:14" ht="45" customHeight="1" x14ac:dyDescent="0.2">
      <c r="A7487">
        <v>65018</v>
      </c>
      <c r="B7487" t="s">
        <v>22892</v>
      </c>
      <c r="C7487" s="15" t="s">
        <v>27614</v>
      </c>
      <c r="D7487" s="15" t="s">
        <v>22893</v>
      </c>
      <c r="E7487">
        <v>19019</v>
      </c>
      <c r="F7487">
        <v>24700</v>
      </c>
      <c r="K7487" s="16">
        <f t="shared" si="348"/>
        <v>21301.279999999999</v>
      </c>
      <c r="L7487" s="16">
        <f t="shared" si="349"/>
        <v>22422.400000000001</v>
      </c>
      <c r="M7487" s="16">
        <f t="shared" si="350"/>
        <v>25480</v>
      </c>
      <c r="N7487" t="e">
        <f>INDEX(XML!$A$2:$R$782,MATCH(C7487,XML!$D$2:$D$737,0),2)</f>
        <v>#N/A</v>
      </c>
    </row>
    <row r="7488" spans="1:14" ht="33.75" customHeight="1" x14ac:dyDescent="0.2">
      <c r="A7488">
        <v>71329</v>
      </c>
      <c r="B7488" t="s">
        <v>27394</v>
      </c>
      <c r="C7488" s="15" t="s">
        <v>27624</v>
      </c>
      <c r="D7488" s="15" t="s">
        <v>27395</v>
      </c>
      <c r="E7488">
        <v>21119</v>
      </c>
      <c r="F7488">
        <v>27427</v>
      </c>
      <c r="K7488" s="16">
        <f t="shared" si="348"/>
        <v>23653.279999999999</v>
      </c>
      <c r="L7488" s="16">
        <f t="shared" si="349"/>
        <v>24898.189473684211</v>
      </c>
      <c r="M7488" s="16">
        <f t="shared" si="350"/>
        <v>28293.397129186604</v>
      </c>
      <c r="N7488" t="e">
        <f>INDEX(XML!$A$2:$R$782,MATCH(C7488,XML!$D$2:$D$737,0),2)</f>
        <v>#N/A</v>
      </c>
    </row>
    <row r="7489" spans="1:14" ht="78.75" x14ac:dyDescent="0.2">
      <c r="A7489">
        <v>71330</v>
      </c>
      <c r="B7489" t="s">
        <v>27396</v>
      </c>
      <c r="C7489" s="15" t="s">
        <v>27625</v>
      </c>
      <c r="D7489" s="15" t="s">
        <v>27397</v>
      </c>
      <c r="E7489">
        <v>22619</v>
      </c>
      <c r="F7489">
        <v>29374</v>
      </c>
      <c r="K7489" s="16">
        <f t="shared" si="348"/>
        <v>25333.279999999999</v>
      </c>
      <c r="L7489" s="16">
        <f t="shared" si="349"/>
        <v>26666.610526315788</v>
      </c>
      <c r="M7489" s="16">
        <f t="shared" si="350"/>
        <v>30302.966507177032</v>
      </c>
      <c r="N7489" t="e">
        <f>INDEX(XML!$A$2:$R$782,MATCH(C7489,XML!$D$2:$D$737,0),2)</f>
        <v>#N/A</v>
      </c>
    </row>
    <row r="7490" spans="1:14" ht="45" customHeight="1" x14ac:dyDescent="0.2">
      <c r="A7490">
        <v>71331</v>
      </c>
      <c r="B7490" t="s">
        <v>27398</v>
      </c>
      <c r="C7490" s="15" t="s">
        <v>27626</v>
      </c>
      <c r="D7490" s="15" t="s">
        <v>27399</v>
      </c>
      <c r="E7490">
        <v>23621</v>
      </c>
      <c r="F7490">
        <v>30676</v>
      </c>
      <c r="K7490" s="16">
        <f t="shared" si="348"/>
        <v>26455.52</v>
      </c>
      <c r="L7490" s="16">
        <f t="shared" si="349"/>
        <v>27847.915789473685</v>
      </c>
      <c r="M7490" s="16">
        <f t="shared" si="350"/>
        <v>31645.358851674642</v>
      </c>
      <c r="N7490" t="e">
        <f>INDEX(XML!$A$2:$R$782,MATCH(C7490,XML!$D$2:$D$737,0),2)</f>
        <v>#N/A</v>
      </c>
    </row>
    <row r="7491" spans="1:14" ht="78.75" x14ac:dyDescent="0.2">
      <c r="A7491">
        <v>71333</v>
      </c>
      <c r="B7491" t="s">
        <v>27400</v>
      </c>
      <c r="C7491" s="15" t="s">
        <v>27627</v>
      </c>
      <c r="D7491" s="15" t="s">
        <v>27401</v>
      </c>
      <c r="E7491">
        <v>12837</v>
      </c>
      <c r="F7491">
        <v>16671</v>
      </c>
      <c r="K7491" s="16">
        <f t="shared" si="348"/>
        <v>14377.44</v>
      </c>
      <c r="L7491" s="16">
        <f t="shared" si="349"/>
        <v>15134.147368421052</v>
      </c>
      <c r="M7491" s="16">
        <f t="shared" si="350"/>
        <v>17197.894736842103</v>
      </c>
      <c r="N7491" t="e">
        <f>INDEX(XML!$A$2:$R$782,MATCH(C7491,XML!$D$2:$D$737,0),2)</f>
        <v>#N/A</v>
      </c>
    </row>
    <row r="7492" spans="1:14" ht="33.75" customHeight="1" x14ac:dyDescent="0.2">
      <c r="A7492">
        <v>71334</v>
      </c>
      <c r="B7492" t="s">
        <v>27402</v>
      </c>
      <c r="C7492" s="15" t="s">
        <v>27628</v>
      </c>
      <c r="D7492" s="15" t="s">
        <v>27403</v>
      </c>
      <c r="E7492">
        <v>13545</v>
      </c>
      <c r="F7492">
        <v>17590</v>
      </c>
      <c r="K7492" s="16">
        <f t="shared" si="348"/>
        <v>15170.4</v>
      </c>
      <c r="L7492" s="16">
        <f t="shared" si="349"/>
        <v>15968.842105263158</v>
      </c>
      <c r="M7492" s="16">
        <f t="shared" si="350"/>
        <v>18146.411483253589</v>
      </c>
      <c r="N7492" t="e">
        <f>INDEX(XML!$A$2:$R$782,MATCH(C7492,XML!$D$2:$D$737,0),2)</f>
        <v>#N/A</v>
      </c>
    </row>
    <row r="7493" spans="1:14" ht="33.75" customHeight="1" x14ac:dyDescent="0.2">
      <c r="A7493">
        <v>71335</v>
      </c>
      <c r="B7493" t="s">
        <v>27404</v>
      </c>
      <c r="C7493" s="15" t="s">
        <v>27629</v>
      </c>
      <c r="D7493" s="15" t="s">
        <v>27405</v>
      </c>
      <c r="E7493">
        <v>14743</v>
      </c>
      <c r="F7493">
        <v>19146</v>
      </c>
      <c r="K7493" s="16">
        <f t="shared" ref="K7493:K7556" si="351">IF(E7493&gt;49999,E7493+E7493*0.07,IF(E7493&lt;=49999,E7493+E7493*0.12))</f>
        <v>16512.16</v>
      </c>
      <c r="L7493" s="16">
        <f t="shared" ref="L7493:L7556" si="352">K7493*100/95</f>
        <v>17381.221052631579</v>
      </c>
      <c r="M7493" s="16">
        <f t="shared" ref="M7493:M7556" si="353">IF(COUNTIF(C7493,"*Dahua*"),F7493-10,L7493*100/88)</f>
        <v>19751.387559808612</v>
      </c>
      <c r="N7493" t="e">
        <f>INDEX(XML!$A$2:$R$782,MATCH(C7493,XML!$D$2:$D$737,0),2)</f>
        <v>#N/A</v>
      </c>
    </row>
    <row r="7494" spans="1:14" ht="45" customHeight="1" x14ac:dyDescent="0.2">
      <c r="A7494">
        <v>71336</v>
      </c>
      <c r="B7494" t="s">
        <v>27406</v>
      </c>
      <c r="C7494" s="15" t="s">
        <v>27630</v>
      </c>
      <c r="D7494" s="15" t="s">
        <v>27407</v>
      </c>
      <c r="E7494">
        <v>16489</v>
      </c>
      <c r="F7494">
        <v>21414</v>
      </c>
      <c r="K7494" s="16">
        <f t="shared" si="351"/>
        <v>18467.68</v>
      </c>
      <c r="L7494" s="16">
        <f t="shared" si="352"/>
        <v>19439.663157894738</v>
      </c>
      <c r="M7494" s="16">
        <f t="shared" si="353"/>
        <v>22090.526315789473</v>
      </c>
      <c r="N7494" t="e">
        <f>INDEX(XML!$A$2:$R$782,MATCH(C7494,XML!$D$2:$D$737,0),2)</f>
        <v>#N/A</v>
      </c>
    </row>
    <row r="7495" spans="1:14" ht="45" customHeight="1" x14ac:dyDescent="0.2">
      <c r="A7495">
        <v>71337</v>
      </c>
      <c r="B7495" t="s">
        <v>27408</v>
      </c>
      <c r="C7495" s="15" t="s">
        <v>27631</v>
      </c>
      <c r="D7495" s="15" t="s">
        <v>27409</v>
      </c>
      <c r="E7495">
        <v>20061</v>
      </c>
      <c r="F7495">
        <v>26053</v>
      </c>
      <c r="K7495" s="16">
        <f t="shared" si="351"/>
        <v>22468.32</v>
      </c>
      <c r="L7495" s="16">
        <f t="shared" si="352"/>
        <v>23650.863157894735</v>
      </c>
      <c r="M7495" s="16">
        <f t="shared" si="353"/>
        <v>26875.980861244021</v>
      </c>
      <c r="N7495" t="e">
        <f>INDEX(XML!$A$2:$R$782,MATCH(C7495,XML!$D$2:$D$737,0),2)</f>
        <v>#N/A</v>
      </c>
    </row>
    <row r="7496" spans="1:14" ht="45" customHeight="1" x14ac:dyDescent="0.2">
      <c r="A7496">
        <v>71338</v>
      </c>
      <c r="B7496" t="s">
        <v>27410</v>
      </c>
      <c r="C7496" s="15" t="s">
        <v>27632</v>
      </c>
      <c r="D7496" s="15" t="s">
        <v>27411</v>
      </c>
      <c r="E7496">
        <v>22186</v>
      </c>
      <c r="F7496">
        <v>28813</v>
      </c>
      <c r="K7496" s="16">
        <f t="shared" si="351"/>
        <v>24848.32</v>
      </c>
      <c r="L7496" s="16">
        <f t="shared" si="352"/>
        <v>26156.126315789475</v>
      </c>
      <c r="M7496" s="16">
        <f t="shared" si="353"/>
        <v>29722.87081339713</v>
      </c>
      <c r="N7496" t="e">
        <f>INDEX(XML!$A$2:$R$782,MATCH(C7496,XML!$D$2:$D$737,0),2)</f>
        <v>#N/A</v>
      </c>
    </row>
    <row r="7497" spans="1:14" ht="45" customHeight="1" x14ac:dyDescent="0.2">
      <c r="A7497">
        <v>71339</v>
      </c>
      <c r="B7497" t="s">
        <v>27412</v>
      </c>
      <c r="C7497" s="15" t="s">
        <v>27633</v>
      </c>
      <c r="D7497" s="15" t="s">
        <v>27413</v>
      </c>
      <c r="E7497">
        <v>23647</v>
      </c>
      <c r="F7497">
        <v>30709</v>
      </c>
      <c r="K7497" s="16">
        <f t="shared" si="351"/>
        <v>26484.639999999999</v>
      </c>
      <c r="L7497" s="16">
        <f t="shared" si="352"/>
        <v>27878.568421052631</v>
      </c>
      <c r="M7497" s="16">
        <f t="shared" si="353"/>
        <v>31680.191387559807</v>
      </c>
      <c r="N7497" t="e">
        <f>INDEX(XML!$A$2:$R$782,MATCH(C7497,XML!$D$2:$D$737,0),2)</f>
        <v>#N/A</v>
      </c>
    </row>
    <row r="7498" spans="1:14" ht="45" customHeight="1" x14ac:dyDescent="0.2">
      <c r="A7498">
        <v>71340</v>
      </c>
      <c r="B7498" t="s">
        <v>27414</v>
      </c>
      <c r="C7498" s="15" t="s">
        <v>27634</v>
      </c>
      <c r="D7498" s="15" t="s">
        <v>27415</v>
      </c>
      <c r="E7498">
        <v>24450</v>
      </c>
      <c r="F7498">
        <v>31752</v>
      </c>
      <c r="K7498" s="16">
        <f t="shared" si="351"/>
        <v>27384</v>
      </c>
      <c r="L7498" s="16">
        <f t="shared" si="352"/>
        <v>28825.263157894737</v>
      </c>
      <c r="M7498" s="16">
        <f t="shared" si="353"/>
        <v>32755.980861244021</v>
      </c>
      <c r="N7498" t="e">
        <f>INDEX(XML!$A$2:$R$782,MATCH(C7498,XML!$D$2:$D$737,0),2)</f>
        <v>#N/A</v>
      </c>
    </row>
    <row r="7499" spans="1:14" ht="45" customHeight="1" x14ac:dyDescent="0.2">
      <c r="A7499">
        <v>71341</v>
      </c>
      <c r="B7499" t="s">
        <v>27416</v>
      </c>
      <c r="C7499" s="15" t="s">
        <v>27635</v>
      </c>
      <c r="D7499" s="15" t="s">
        <v>27417</v>
      </c>
      <c r="E7499">
        <v>14166</v>
      </c>
      <c r="F7499">
        <v>18397</v>
      </c>
      <c r="K7499" s="16">
        <f t="shared" si="351"/>
        <v>15865.92</v>
      </c>
      <c r="L7499" s="16">
        <f t="shared" si="352"/>
        <v>16700.968421052632</v>
      </c>
      <c r="M7499" s="16">
        <f t="shared" si="353"/>
        <v>18978.373205741627</v>
      </c>
      <c r="N7499" t="e">
        <f>INDEX(XML!$A$2:$R$782,MATCH(C7499,XML!$D$2:$D$737,0),2)</f>
        <v>#N/A</v>
      </c>
    </row>
    <row r="7500" spans="1:14" ht="45" customHeight="1" x14ac:dyDescent="0.2">
      <c r="A7500">
        <v>71342</v>
      </c>
      <c r="B7500" t="s">
        <v>27418</v>
      </c>
      <c r="C7500" s="15" t="s">
        <v>27636</v>
      </c>
      <c r="D7500" s="15" t="s">
        <v>27419</v>
      </c>
      <c r="E7500">
        <v>15419</v>
      </c>
      <c r="F7500">
        <v>20024</v>
      </c>
      <c r="K7500" s="16">
        <f t="shared" si="351"/>
        <v>17269.28</v>
      </c>
      <c r="L7500" s="16">
        <f t="shared" si="352"/>
        <v>18178.189473684211</v>
      </c>
      <c r="M7500" s="16">
        <f t="shared" si="353"/>
        <v>20657.033492822968</v>
      </c>
      <c r="N7500" t="e">
        <f>INDEX(XML!$A$2:$R$782,MATCH(C7500,XML!$D$2:$D$737,0),2)</f>
        <v>#N/A</v>
      </c>
    </row>
    <row r="7501" spans="1:14" ht="45" customHeight="1" x14ac:dyDescent="0.2">
      <c r="A7501">
        <v>71343</v>
      </c>
      <c r="B7501" t="s">
        <v>27420</v>
      </c>
      <c r="C7501" s="15" t="s">
        <v>27637</v>
      </c>
      <c r="D7501" s="15" t="s">
        <v>27421</v>
      </c>
      <c r="E7501">
        <v>16964</v>
      </c>
      <c r="F7501">
        <v>22030</v>
      </c>
      <c r="K7501" s="16">
        <f t="shared" si="351"/>
        <v>18999.68</v>
      </c>
      <c r="L7501" s="16">
        <f t="shared" si="352"/>
        <v>19999.663157894738</v>
      </c>
      <c r="M7501" s="16">
        <f t="shared" si="353"/>
        <v>22726.889952153109</v>
      </c>
      <c r="N7501" t="e">
        <f>INDEX(XML!$A$2:$R$782,MATCH(C7501,XML!$D$2:$D$737,0),2)</f>
        <v>#N/A</v>
      </c>
    </row>
    <row r="7502" spans="1:14" ht="45" customHeight="1" x14ac:dyDescent="0.2">
      <c r="A7502">
        <v>71344</v>
      </c>
      <c r="B7502" t="s">
        <v>27422</v>
      </c>
      <c r="C7502" s="15" t="s">
        <v>27638</v>
      </c>
      <c r="D7502" s="15" t="s">
        <v>27423</v>
      </c>
      <c r="E7502">
        <v>20874</v>
      </c>
      <c r="F7502">
        <v>27108</v>
      </c>
      <c r="K7502" s="16">
        <f t="shared" si="351"/>
        <v>23378.880000000001</v>
      </c>
      <c r="L7502" s="16">
        <f t="shared" si="352"/>
        <v>24609.347368421051</v>
      </c>
      <c r="M7502" s="16">
        <f t="shared" si="353"/>
        <v>27965.167464114831</v>
      </c>
      <c r="N7502" t="e">
        <f>INDEX(XML!$A$2:$R$782,MATCH(C7502,XML!$D$2:$D$737,0),2)</f>
        <v>#N/A</v>
      </c>
    </row>
    <row r="7503" spans="1:14" ht="45" customHeight="1" x14ac:dyDescent="0.2">
      <c r="A7503">
        <v>71345</v>
      </c>
      <c r="B7503" t="s">
        <v>27424</v>
      </c>
      <c r="C7503" s="15" t="s">
        <v>27639</v>
      </c>
      <c r="D7503" s="15" t="s">
        <v>27425</v>
      </c>
      <c r="E7503">
        <v>22665</v>
      </c>
      <c r="F7503">
        <v>29434</v>
      </c>
      <c r="K7503" s="16">
        <f t="shared" si="351"/>
        <v>25384.799999999999</v>
      </c>
      <c r="L7503" s="16">
        <f t="shared" si="352"/>
        <v>26720.842105263157</v>
      </c>
      <c r="M7503" s="16">
        <f t="shared" si="353"/>
        <v>30364.593301435405</v>
      </c>
      <c r="N7503" t="e">
        <f>INDEX(XML!$A$2:$R$782,MATCH(C7503,XML!$D$2:$D$737,0),2)</f>
        <v>#N/A</v>
      </c>
    </row>
    <row r="7504" spans="1:14" ht="45" customHeight="1" x14ac:dyDescent="0.2">
      <c r="A7504">
        <v>71346</v>
      </c>
      <c r="B7504" t="s">
        <v>27426</v>
      </c>
      <c r="C7504" s="15" t="s">
        <v>27640</v>
      </c>
      <c r="D7504" s="15" t="s">
        <v>27427</v>
      </c>
      <c r="E7504">
        <v>24195</v>
      </c>
      <c r="F7504">
        <v>31421</v>
      </c>
      <c r="K7504" s="16">
        <f t="shared" si="351"/>
        <v>27098.400000000001</v>
      </c>
      <c r="L7504" s="16">
        <f t="shared" si="352"/>
        <v>28524.63157894737</v>
      </c>
      <c r="M7504" s="16">
        <f t="shared" si="353"/>
        <v>32414.354066985648</v>
      </c>
      <c r="N7504" t="e">
        <f>INDEX(XML!$A$2:$R$782,MATCH(C7504,XML!$D$2:$D$737,0),2)</f>
        <v>#N/A</v>
      </c>
    </row>
    <row r="7505" spans="1:14" ht="45" customHeight="1" x14ac:dyDescent="0.2">
      <c r="A7505">
        <v>71347</v>
      </c>
      <c r="B7505" t="s">
        <v>27428</v>
      </c>
      <c r="C7505" s="15" t="s">
        <v>27641</v>
      </c>
      <c r="D7505" s="15" t="s">
        <v>27429</v>
      </c>
      <c r="E7505">
        <v>26157</v>
      </c>
      <c r="F7505">
        <v>33970</v>
      </c>
      <c r="K7505" s="16">
        <f t="shared" si="351"/>
        <v>29295.84</v>
      </c>
      <c r="L7505" s="16">
        <f t="shared" si="352"/>
        <v>30837.726315789474</v>
      </c>
      <c r="M7505" s="16">
        <f t="shared" si="353"/>
        <v>35042.87081339713</v>
      </c>
      <c r="N7505" t="e">
        <f>INDEX(XML!$A$2:$R$782,MATCH(C7505,XML!$D$2:$D$737,0),2)</f>
        <v>#N/A</v>
      </c>
    </row>
    <row r="7506" spans="1:14" ht="45" customHeight="1" x14ac:dyDescent="0.2">
      <c r="A7506">
        <v>65078</v>
      </c>
      <c r="B7506" t="s">
        <v>22814</v>
      </c>
      <c r="C7506" s="15" t="s">
        <v>22815</v>
      </c>
      <c r="D7506" s="15" t="s">
        <v>22816</v>
      </c>
      <c r="E7506">
        <v>6138</v>
      </c>
      <c r="F7506">
        <v>7972</v>
      </c>
      <c r="H7506">
        <v>5</v>
      </c>
      <c r="K7506" s="16">
        <f t="shared" si="351"/>
        <v>6874.5599999999995</v>
      </c>
      <c r="L7506" s="16">
        <f t="shared" si="352"/>
        <v>7236.378947368421</v>
      </c>
      <c r="M7506" s="16">
        <f t="shared" si="353"/>
        <v>8223.1578947368416</v>
      </c>
      <c r="N7506" t="e">
        <f>INDEX(XML!$A$2:$R$782,MATCH(C7506,XML!$D$2:$D$737,0),2)</f>
        <v>#N/A</v>
      </c>
    </row>
    <row r="7507" spans="1:14" ht="45" customHeight="1" x14ac:dyDescent="0.2">
      <c r="A7507">
        <v>71327</v>
      </c>
      <c r="B7507" t="s">
        <v>27389</v>
      </c>
      <c r="C7507" s="15" t="s">
        <v>27390</v>
      </c>
      <c r="D7507" s="15" t="s">
        <v>27391</v>
      </c>
      <c r="E7507">
        <v>6604</v>
      </c>
      <c r="F7507">
        <v>8575</v>
      </c>
      <c r="K7507" s="16">
        <f t="shared" si="351"/>
        <v>7396.48</v>
      </c>
      <c r="L7507" s="16">
        <f t="shared" si="352"/>
        <v>7785.7684210526313</v>
      </c>
      <c r="M7507" s="16">
        <f t="shared" si="353"/>
        <v>8847.4641148325354</v>
      </c>
      <c r="N7507" t="e">
        <f>INDEX(XML!$A$2:$R$782,MATCH(C7507,XML!$D$2:$D$737,0),2)</f>
        <v>#N/A</v>
      </c>
    </row>
    <row r="7508" spans="1:14" ht="45" customHeight="1" x14ac:dyDescent="0.2">
      <c r="A7508">
        <v>65026</v>
      </c>
      <c r="B7508" t="s">
        <v>22883</v>
      </c>
      <c r="C7508" s="15" t="s">
        <v>27375</v>
      </c>
      <c r="D7508" s="15" t="s">
        <v>27376</v>
      </c>
      <c r="E7508">
        <v>6904</v>
      </c>
      <c r="F7508">
        <v>8966</v>
      </c>
      <c r="H7508">
        <v>8</v>
      </c>
      <c r="K7508" s="16">
        <f t="shared" si="351"/>
        <v>7732.48</v>
      </c>
      <c r="L7508" s="16">
        <f t="shared" si="352"/>
        <v>8139.4526315789471</v>
      </c>
      <c r="M7508" s="16">
        <f t="shared" si="353"/>
        <v>9249.3779904306211</v>
      </c>
      <c r="N7508" t="e">
        <f>INDEX(XML!$A$2:$R$782,MATCH(C7508,XML!$D$2:$D$737,0),2)</f>
        <v>#N/A</v>
      </c>
    </row>
    <row r="7509" spans="1:14" ht="45" customHeight="1" x14ac:dyDescent="0.2">
      <c r="A7509">
        <v>71318</v>
      </c>
      <c r="B7509" t="s">
        <v>27377</v>
      </c>
      <c r="C7509" s="15" t="s">
        <v>27378</v>
      </c>
      <c r="D7509" s="15" t="s">
        <v>27379</v>
      </c>
      <c r="E7509">
        <v>7686</v>
      </c>
      <c r="F7509">
        <v>9981</v>
      </c>
      <c r="K7509" s="16">
        <f t="shared" si="351"/>
        <v>8608.32</v>
      </c>
      <c r="L7509" s="16">
        <f t="shared" si="352"/>
        <v>9061.3894736842103</v>
      </c>
      <c r="M7509" s="16">
        <f t="shared" si="353"/>
        <v>10297.033492822966</v>
      </c>
      <c r="N7509" t="e">
        <f>INDEX(XML!$A$2:$R$782,MATCH(C7509,XML!$D$2:$D$737,0),2)</f>
        <v>#N/A</v>
      </c>
    </row>
    <row r="7510" spans="1:14" ht="45" x14ac:dyDescent="0.2">
      <c r="A7510">
        <v>65079</v>
      </c>
      <c r="B7510" t="s">
        <v>22817</v>
      </c>
      <c r="C7510" s="15" t="s">
        <v>22818</v>
      </c>
      <c r="D7510" s="15" t="s">
        <v>22819</v>
      </c>
      <c r="E7510">
        <v>9079</v>
      </c>
      <c r="F7510">
        <v>11789</v>
      </c>
      <c r="H7510">
        <v>1</v>
      </c>
      <c r="K7510" s="16">
        <f t="shared" si="351"/>
        <v>10168.48</v>
      </c>
      <c r="L7510" s="16">
        <f t="shared" si="352"/>
        <v>10703.663157894736</v>
      </c>
      <c r="M7510" s="16">
        <f t="shared" si="353"/>
        <v>12163.253588516747</v>
      </c>
      <c r="N7510" t="e">
        <f>INDEX(XML!$A$2:$R$782,MATCH(C7510,XML!$D$2:$D$737,0),2)</f>
        <v>#N/A</v>
      </c>
    </row>
    <row r="7511" spans="1:14" ht="45" x14ac:dyDescent="0.2">
      <c r="A7511">
        <v>65080</v>
      </c>
      <c r="B7511" t="s">
        <v>22820</v>
      </c>
      <c r="C7511" s="15" t="s">
        <v>22821</v>
      </c>
      <c r="D7511" s="15" t="s">
        <v>22822</v>
      </c>
      <c r="E7511">
        <v>11536</v>
      </c>
      <c r="F7511">
        <v>14981</v>
      </c>
      <c r="H7511">
        <v>2</v>
      </c>
      <c r="K7511" s="16">
        <f t="shared" si="351"/>
        <v>12920.32</v>
      </c>
      <c r="L7511" s="16">
        <f t="shared" si="352"/>
        <v>13600.336842105264</v>
      </c>
      <c r="M7511" s="16">
        <f t="shared" si="353"/>
        <v>15454.928229665071</v>
      </c>
      <c r="N7511" t="e">
        <f>INDEX(XML!$A$2:$R$782,MATCH(C7511,XML!$D$2:$D$737,0),2)</f>
        <v>#N/A</v>
      </c>
    </row>
    <row r="7512" spans="1:14" ht="45" x14ac:dyDescent="0.2">
      <c r="A7512">
        <v>71324</v>
      </c>
      <c r="B7512" t="s">
        <v>27380</v>
      </c>
      <c r="C7512" s="15" t="s">
        <v>27381</v>
      </c>
      <c r="D7512" s="15" t="s">
        <v>27382</v>
      </c>
      <c r="E7512">
        <v>14140</v>
      </c>
      <c r="F7512">
        <v>18363</v>
      </c>
      <c r="K7512" s="16">
        <f t="shared" si="351"/>
        <v>15836.8</v>
      </c>
      <c r="L7512" s="16">
        <f t="shared" si="352"/>
        <v>16670.315789473683</v>
      </c>
      <c r="M7512" s="16">
        <f t="shared" si="353"/>
        <v>18943.540669856458</v>
      </c>
      <c r="N7512" t="e">
        <f>INDEX(XML!$A$2:$R$782,MATCH(C7512,XML!$D$2:$D$737,0),2)</f>
        <v>#N/A</v>
      </c>
    </row>
    <row r="7513" spans="1:14" ht="45" x14ac:dyDescent="0.2">
      <c r="A7513">
        <v>71325</v>
      </c>
      <c r="B7513" t="s">
        <v>27383</v>
      </c>
      <c r="C7513" s="15" t="s">
        <v>27384</v>
      </c>
      <c r="D7513" s="15" t="s">
        <v>27385</v>
      </c>
      <c r="E7513">
        <v>16046</v>
      </c>
      <c r="F7513">
        <v>20838</v>
      </c>
      <c r="K7513" s="16">
        <f t="shared" si="351"/>
        <v>17971.52</v>
      </c>
      <c r="L7513" s="16">
        <f t="shared" si="352"/>
        <v>18917.389473684212</v>
      </c>
      <c r="M7513" s="16">
        <f t="shared" si="353"/>
        <v>21497.033492822968</v>
      </c>
      <c r="N7513" t="e">
        <f>INDEX(XML!$A$2:$R$782,MATCH(C7513,XML!$D$2:$D$737,0),2)</f>
        <v>#N/A</v>
      </c>
    </row>
    <row r="7514" spans="1:14" ht="45" x14ac:dyDescent="0.2">
      <c r="A7514">
        <v>71326</v>
      </c>
      <c r="B7514" t="s">
        <v>27386</v>
      </c>
      <c r="C7514" s="15" t="s">
        <v>27387</v>
      </c>
      <c r="D7514" s="15" t="s">
        <v>27388</v>
      </c>
      <c r="E7514">
        <v>20057</v>
      </c>
      <c r="F7514">
        <v>26047</v>
      </c>
      <c r="K7514" s="16">
        <f t="shared" si="351"/>
        <v>22463.84</v>
      </c>
      <c r="L7514" s="16">
        <f t="shared" si="352"/>
        <v>23646.147368421054</v>
      </c>
      <c r="M7514" s="16">
        <f t="shared" si="353"/>
        <v>26870.622009569382</v>
      </c>
      <c r="N7514" t="e">
        <f>INDEX(XML!$A$2:$R$782,MATCH(C7514,XML!$D$2:$D$737,0),2)</f>
        <v>#N/A</v>
      </c>
    </row>
    <row r="7515" spans="1:14" ht="56.25" x14ac:dyDescent="0.2">
      <c r="A7515">
        <v>71804</v>
      </c>
      <c r="B7515" t="s">
        <v>28270</v>
      </c>
      <c r="C7515" s="15" t="s">
        <v>28271</v>
      </c>
      <c r="D7515" s="15" t="s">
        <v>28272</v>
      </c>
      <c r="E7515">
        <v>16157</v>
      </c>
      <c r="F7515">
        <v>20983</v>
      </c>
      <c r="K7515" s="16">
        <f t="shared" si="351"/>
        <v>18095.84</v>
      </c>
      <c r="L7515" s="16">
        <f t="shared" si="352"/>
        <v>19048.252631578947</v>
      </c>
      <c r="M7515" s="16">
        <f t="shared" si="353"/>
        <v>21645.741626794261</v>
      </c>
      <c r="N7515" t="e">
        <f>INDEX(XML!$A$2:$R$782,MATCH(C7515,XML!$D$2:$D$737,0),2)</f>
        <v>#N/A</v>
      </c>
    </row>
    <row r="7516" spans="1:14" ht="56.25" x14ac:dyDescent="0.2">
      <c r="A7516">
        <v>71805</v>
      </c>
      <c r="B7516" t="s">
        <v>28273</v>
      </c>
      <c r="C7516" s="15" t="s">
        <v>28274</v>
      </c>
      <c r="D7516" s="15" t="s">
        <v>28275</v>
      </c>
      <c r="E7516">
        <v>17596</v>
      </c>
      <c r="F7516">
        <v>22852</v>
      </c>
      <c r="K7516" s="16">
        <f t="shared" si="351"/>
        <v>19707.52</v>
      </c>
      <c r="L7516" s="16">
        <f t="shared" si="352"/>
        <v>20744.757894736842</v>
      </c>
      <c r="M7516" s="16">
        <f t="shared" si="353"/>
        <v>23573.588516746411</v>
      </c>
      <c r="N7516" t="e">
        <f>INDEX(XML!$A$2:$R$782,MATCH(C7516,XML!$D$2:$D$737,0),2)</f>
        <v>#N/A</v>
      </c>
    </row>
    <row r="7517" spans="1:14" ht="56.25" x14ac:dyDescent="0.2">
      <c r="A7517">
        <v>71806</v>
      </c>
      <c r="B7517" t="s">
        <v>28276</v>
      </c>
      <c r="C7517" s="15" t="s">
        <v>28277</v>
      </c>
      <c r="D7517" s="15" t="s">
        <v>28278</v>
      </c>
      <c r="E7517">
        <v>18585</v>
      </c>
      <c r="F7517">
        <v>24136</v>
      </c>
      <c r="K7517" s="16">
        <f t="shared" si="351"/>
        <v>20815.2</v>
      </c>
      <c r="L7517" s="16">
        <f t="shared" si="352"/>
        <v>21910.736842105263</v>
      </c>
      <c r="M7517" s="16">
        <f t="shared" si="353"/>
        <v>24898.564593301435</v>
      </c>
      <c r="N7517" t="e">
        <f>INDEX(XML!$A$2:$R$782,MATCH(C7517,XML!$D$2:$D$737,0),2)</f>
        <v>#N/A</v>
      </c>
    </row>
    <row r="7518" spans="1:14" ht="33.75" customHeight="1" x14ac:dyDescent="0.2">
      <c r="A7518">
        <v>71808</v>
      </c>
      <c r="B7518" t="s">
        <v>28279</v>
      </c>
      <c r="C7518" s="15" t="s">
        <v>28280</v>
      </c>
      <c r="D7518" s="15" t="s">
        <v>28281</v>
      </c>
      <c r="E7518">
        <v>20360</v>
      </c>
      <c r="F7518">
        <v>26441</v>
      </c>
      <c r="K7518" s="16">
        <f t="shared" si="351"/>
        <v>22803.200000000001</v>
      </c>
      <c r="L7518" s="16">
        <f t="shared" si="352"/>
        <v>24003.36842105263</v>
      </c>
      <c r="M7518" s="16">
        <f t="shared" si="353"/>
        <v>27276.555023923444</v>
      </c>
      <c r="N7518" t="e">
        <f>INDEX(XML!$A$2:$R$782,MATCH(C7518,XML!$D$2:$D$737,0),2)</f>
        <v>#N/A</v>
      </c>
    </row>
    <row r="7519" spans="1:14" ht="56.25" x14ac:dyDescent="0.2">
      <c r="A7519">
        <v>71809</v>
      </c>
      <c r="B7519" t="s">
        <v>28282</v>
      </c>
      <c r="C7519" s="15" t="s">
        <v>28283</v>
      </c>
      <c r="D7519" s="15" t="s">
        <v>28284</v>
      </c>
      <c r="E7519">
        <v>24580</v>
      </c>
      <c r="F7519">
        <v>31921</v>
      </c>
      <c r="K7519" s="16">
        <f t="shared" si="351"/>
        <v>27529.599999999999</v>
      </c>
      <c r="L7519" s="16">
        <f t="shared" si="352"/>
        <v>28978.526315789473</v>
      </c>
      <c r="M7519" s="16">
        <f t="shared" si="353"/>
        <v>32930.143540669858</v>
      </c>
      <c r="N7519" t="e">
        <f>INDEX(XML!$A$2:$R$782,MATCH(C7519,XML!$D$2:$D$737,0),2)</f>
        <v>#N/A</v>
      </c>
    </row>
    <row r="7520" spans="1:14" ht="56.25" x14ac:dyDescent="0.2">
      <c r="A7520">
        <v>71810</v>
      </c>
      <c r="B7520" t="s">
        <v>28285</v>
      </c>
      <c r="C7520" s="15" t="s">
        <v>28286</v>
      </c>
      <c r="D7520" s="15" t="s">
        <v>28287</v>
      </c>
      <c r="E7520">
        <v>27601</v>
      </c>
      <c r="F7520">
        <v>35845</v>
      </c>
      <c r="K7520" s="16">
        <f t="shared" si="351"/>
        <v>30913.119999999999</v>
      </c>
      <c r="L7520" s="16">
        <f t="shared" si="352"/>
        <v>32540.126315789475</v>
      </c>
      <c r="M7520" s="16">
        <f t="shared" si="353"/>
        <v>36977.416267942586</v>
      </c>
      <c r="N7520" t="e">
        <f>INDEX(XML!$A$2:$R$782,MATCH(C7520,XML!$D$2:$D$737,0),2)</f>
        <v>#N/A</v>
      </c>
    </row>
    <row r="7521" spans="1:14" ht="33.75" customHeight="1" x14ac:dyDescent="0.2">
      <c r="A7521">
        <v>71811</v>
      </c>
      <c r="B7521" t="s">
        <v>28288</v>
      </c>
      <c r="C7521" s="15" t="s">
        <v>28289</v>
      </c>
      <c r="D7521" s="15" t="s">
        <v>28290</v>
      </c>
      <c r="E7521">
        <v>30091</v>
      </c>
      <c r="F7521">
        <v>39078</v>
      </c>
      <c r="K7521" s="16">
        <f t="shared" si="351"/>
        <v>33701.919999999998</v>
      </c>
      <c r="L7521" s="16">
        <f t="shared" si="352"/>
        <v>35475.705263157892</v>
      </c>
      <c r="M7521" s="16">
        <f t="shared" si="353"/>
        <v>40313.301435406698</v>
      </c>
      <c r="N7521" t="e">
        <f>INDEX(XML!$A$2:$R$782,MATCH(C7521,XML!$D$2:$D$737,0),2)</f>
        <v>#N/A</v>
      </c>
    </row>
    <row r="7522" spans="1:14" ht="56.25" x14ac:dyDescent="0.2">
      <c r="A7522">
        <v>71812</v>
      </c>
      <c r="B7522" t="s">
        <v>28291</v>
      </c>
      <c r="C7522" s="15" t="s">
        <v>28292</v>
      </c>
      <c r="D7522" s="15" t="s">
        <v>28293</v>
      </c>
      <c r="E7522">
        <v>35297</v>
      </c>
      <c r="F7522">
        <v>45840</v>
      </c>
      <c r="K7522" s="16">
        <f t="shared" si="351"/>
        <v>39532.639999999999</v>
      </c>
      <c r="L7522" s="16">
        <f t="shared" si="352"/>
        <v>41613.305263157898</v>
      </c>
      <c r="M7522" s="16">
        <f t="shared" si="353"/>
        <v>47287.846889952154</v>
      </c>
      <c r="N7522" t="e">
        <f>INDEX(XML!$A$2:$R$782,MATCH(C7522,XML!$D$2:$D$737,0),2)</f>
        <v>#N/A</v>
      </c>
    </row>
    <row r="7523" spans="1:14" ht="56.25" x14ac:dyDescent="0.2">
      <c r="A7523">
        <v>71814</v>
      </c>
      <c r="B7523" t="s">
        <v>28294</v>
      </c>
      <c r="C7523" s="15" t="s">
        <v>28295</v>
      </c>
      <c r="D7523" s="15" t="s">
        <v>28296</v>
      </c>
      <c r="E7523">
        <v>18177</v>
      </c>
      <c r="F7523">
        <v>23606</v>
      </c>
      <c r="K7523" s="16">
        <f t="shared" si="351"/>
        <v>20358.239999999998</v>
      </c>
      <c r="L7523" s="16">
        <f t="shared" si="352"/>
        <v>21429.72631578947</v>
      </c>
      <c r="M7523" s="16">
        <f t="shared" si="353"/>
        <v>24351.961722488035</v>
      </c>
      <c r="N7523" t="e">
        <f>INDEX(XML!$A$2:$R$782,MATCH(C7523,XML!$D$2:$D$737,0),2)</f>
        <v>#N/A</v>
      </c>
    </row>
    <row r="7524" spans="1:14" ht="33.75" customHeight="1" x14ac:dyDescent="0.2">
      <c r="A7524">
        <v>71817</v>
      </c>
      <c r="B7524" t="s">
        <v>28297</v>
      </c>
      <c r="C7524" s="15" t="s">
        <v>28298</v>
      </c>
      <c r="D7524" s="15" t="s">
        <v>28299</v>
      </c>
      <c r="E7524">
        <v>18732</v>
      </c>
      <c r="F7524">
        <v>24327</v>
      </c>
      <c r="K7524" s="16">
        <f t="shared" si="351"/>
        <v>20979.84</v>
      </c>
      <c r="L7524" s="16">
        <f t="shared" si="352"/>
        <v>22084.042105263157</v>
      </c>
      <c r="M7524" s="16">
        <f t="shared" si="353"/>
        <v>25095.502392344493</v>
      </c>
      <c r="N7524" t="e">
        <f>INDEX(XML!$A$2:$R$782,MATCH(C7524,XML!$D$2:$D$737,0),2)</f>
        <v>#N/A</v>
      </c>
    </row>
    <row r="7525" spans="1:14" ht="56.25" x14ac:dyDescent="0.2">
      <c r="A7525">
        <v>71818</v>
      </c>
      <c r="B7525" t="s">
        <v>28300</v>
      </c>
      <c r="C7525" s="15" t="s">
        <v>28301</v>
      </c>
      <c r="D7525" s="15" t="s">
        <v>28302</v>
      </c>
      <c r="E7525">
        <v>20237</v>
      </c>
      <c r="F7525">
        <v>26281</v>
      </c>
      <c r="K7525" s="16">
        <f t="shared" si="351"/>
        <v>22665.439999999999</v>
      </c>
      <c r="L7525" s="16">
        <f t="shared" si="352"/>
        <v>23858.357894736841</v>
      </c>
      <c r="M7525" s="16">
        <f t="shared" si="353"/>
        <v>27111.770334928227</v>
      </c>
      <c r="N7525" t="e">
        <f>INDEX(XML!$A$2:$R$782,MATCH(C7525,XML!$D$2:$D$737,0),2)</f>
        <v>#N/A</v>
      </c>
    </row>
    <row r="7526" spans="1:14" ht="33.75" customHeight="1" x14ac:dyDescent="0.2">
      <c r="A7526">
        <v>71819</v>
      </c>
      <c r="B7526" t="s">
        <v>28303</v>
      </c>
      <c r="C7526" s="15" t="s">
        <v>28304</v>
      </c>
      <c r="D7526" s="15" t="s">
        <v>28305</v>
      </c>
      <c r="E7526">
        <v>22073</v>
      </c>
      <c r="F7526">
        <v>28666</v>
      </c>
      <c r="K7526" s="16">
        <f t="shared" si="351"/>
        <v>24721.759999999998</v>
      </c>
      <c r="L7526" s="16">
        <f t="shared" si="352"/>
        <v>26022.905263157896</v>
      </c>
      <c r="M7526" s="16">
        <f t="shared" si="353"/>
        <v>29571.483253588518</v>
      </c>
      <c r="N7526" t="e">
        <f>INDEX(XML!$A$2:$R$782,MATCH(C7526,XML!$D$2:$D$737,0),2)</f>
        <v>#N/A</v>
      </c>
    </row>
    <row r="7527" spans="1:14" ht="33.75" customHeight="1" x14ac:dyDescent="0.2">
      <c r="A7527">
        <v>71820</v>
      </c>
      <c r="B7527" t="s">
        <v>28306</v>
      </c>
      <c r="C7527" s="15" t="s">
        <v>28307</v>
      </c>
      <c r="D7527" s="15" t="s">
        <v>28308</v>
      </c>
      <c r="E7527">
        <v>26345</v>
      </c>
      <c r="F7527">
        <v>34214</v>
      </c>
      <c r="K7527" s="16">
        <f t="shared" si="351"/>
        <v>29506.400000000001</v>
      </c>
      <c r="L7527" s="16">
        <f t="shared" si="352"/>
        <v>31059.36842105263</v>
      </c>
      <c r="M7527" s="16">
        <f t="shared" si="353"/>
        <v>35294.73684210526</v>
      </c>
      <c r="N7527" t="e">
        <f>INDEX(XML!$A$2:$R$782,MATCH(C7527,XML!$D$2:$D$737,0),2)</f>
        <v>#N/A</v>
      </c>
    </row>
    <row r="7528" spans="1:14" ht="33.75" customHeight="1" x14ac:dyDescent="0.2">
      <c r="A7528">
        <v>71821</v>
      </c>
      <c r="B7528" t="s">
        <v>28309</v>
      </c>
      <c r="C7528" s="15" t="s">
        <v>28310</v>
      </c>
      <c r="D7528" s="15" t="s">
        <v>28311</v>
      </c>
      <c r="E7528">
        <v>29520</v>
      </c>
      <c r="F7528">
        <v>38337</v>
      </c>
      <c r="K7528" s="16">
        <f t="shared" si="351"/>
        <v>33062.400000000001</v>
      </c>
      <c r="L7528" s="16">
        <f t="shared" si="352"/>
        <v>34802.526315789473</v>
      </c>
      <c r="M7528" s="16">
        <f t="shared" si="353"/>
        <v>39548.325358851675</v>
      </c>
      <c r="N7528" t="e">
        <f>INDEX(XML!$A$2:$R$782,MATCH(C7528,XML!$D$2:$D$737,0),2)</f>
        <v>#N/A</v>
      </c>
    </row>
    <row r="7529" spans="1:14" ht="56.25" x14ac:dyDescent="0.2">
      <c r="A7529">
        <v>71822</v>
      </c>
      <c r="B7529" t="s">
        <v>28312</v>
      </c>
      <c r="C7529" s="15" t="s">
        <v>28313</v>
      </c>
      <c r="D7529" s="15" t="s">
        <v>28314</v>
      </c>
      <c r="E7529">
        <v>32555</v>
      </c>
      <c r="F7529">
        <v>42278</v>
      </c>
      <c r="K7529" s="16">
        <f t="shared" si="351"/>
        <v>36461.599999999999</v>
      </c>
      <c r="L7529" s="16">
        <f t="shared" si="352"/>
        <v>38380.631578947367</v>
      </c>
      <c r="M7529" s="16">
        <f t="shared" si="353"/>
        <v>43614.354066985645</v>
      </c>
      <c r="N7529" t="e">
        <f>INDEX(XML!$A$2:$R$782,MATCH(C7529,XML!$D$2:$D$737,0),2)</f>
        <v>#N/A</v>
      </c>
    </row>
    <row r="7530" spans="1:14" ht="33.75" customHeight="1" x14ac:dyDescent="0.2">
      <c r="A7530">
        <v>71823</v>
      </c>
      <c r="B7530" t="s">
        <v>28315</v>
      </c>
      <c r="C7530" s="15" t="s">
        <v>28316</v>
      </c>
      <c r="D7530" s="15" t="s">
        <v>28317</v>
      </c>
      <c r="E7530">
        <v>36852</v>
      </c>
      <c r="F7530">
        <v>47858</v>
      </c>
      <c r="K7530" s="16">
        <f t="shared" si="351"/>
        <v>41274.239999999998</v>
      </c>
      <c r="L7530" s="16">
        <f t="shared" si="352"/>
        <v>43446.568421052631</v>
      </c>
      <c r="M7530" s="16">
        <f t="shared" si="353"/>
        <v>49371.100478468899</v>
      </c>
      <c r="N7530" t="e">
        <f>INDEX(XML!$A$2:$R$782,MATCH(C7530,XML!$D$2:$D$737,0),2)</f>
        <v>#N/A</v>
      </c>
    </row>
    <row r="7531" spans="1:14" ht="33.75" customHeight="1" x14ac:dyDescent="0.2">
      <c r="A7531">
        <v>70080</v>
      </c>
      <c r="B7531" t="s">
        <v>26441</v>
      </c>
      <c r="C7531" s="15" t="s">
        <v>28318</v>
      </c>
      <c r="D7531" s="15" t="s">
        <v>28319</v>
      </c>
      <c r="E7531">
        <v>19621</v>
      </c>
      <c r="F7531">
        <v>25481</v>
      </c>
      <c r="K7531" s="16">
        <f t="shared" si="351"/>
        <v>21975.52</v>
      </c>
      <c r="L7531" s="16">
        <f t="shared" si="352"/>
        <v>23132.126315789475</v>
      </c>
      <c r="M7531" s="16">
        <f t="shared" si="353"/>
        <v>26286.507177033494</v>
      </c>
      <c r="N7531" t="e">
        <f>INDEX(XML!$A$2:$R$782,MATCH(C7531,XML!$D$2:$D$737,0),2)</f>
        <v>#N/A</v>
      </c>
    </row>
    <row r="7532" spans="1:14" ht="56.25" x14ac:dyDescent="0.2">
      <c r="A7532">
        <v>71800</v>
      </c>
      <c r="B7532" t="s">
        <v>28320</v>
      </c>
      <c r="C7532" s="15" t="s">
        <v>28321</v>
      </c>
      <c r="D7532" s="15" t="s">
        <v>28322</v>
      </c>
      <c r="E7532">
        <v>21133</v>
      </c>
      <c r="F7532">
        <v>27444</v>
      </c>
      <c r="K7532" s="16">
        <f t="shared" si="351"/>
        <v>23668.959999999999</v>
      </c>
      <c r="L7532" s="16">
        <f t="shared" si="352"/>
        <v>24914.694736842106</v>
      </c>
      <c r="M7532" s="16">
        <f t="shared" si="353"/>
        <v>28312.15311004785</v>
      </c>
      <c r="N7532" t="e">
        <f>INDEX(XML!$A$2:$R$782,MATCH(C7532,XML!$D$2:$D$737,0),2)</f>
        <v>#N/A</v>
      </c>
    </row>
    <row r="7533" spans="1:14" ht="33.75" customHeight="1" x14ac:dyDescent="0.2">
      <c r="A7533">
        <v>70081</v>
      </c>
      <c r="B7533" t="s">
        <v>26443</v>
      </c>
      <c r="C7533" s="15" t="s">
        <v>28323</v>
      </c>
      <c r="D7533" s="15" t="s">
        <v>28324</v>
      </c>
      <c r="E7533">
        <v>23191</v>
      </c>
      <c r="F7533">
        <v>30117</v>
      </c>
      <c r="K7533" s="16">
        <f t="shared" si="351"/>
        <v>25973.919999999998</v>
      </c>
      <c r="L7533" s="16">
        <f t="shared" si="352"/>
        <v>27340.968421052632</v>
      </c>
      <c r="M7533" s="16">
        <f t="shared" si="353"/>
        <v>31069.282296650719</v>
      </c>
      <c r="N7533" t="e">
        <f>INDEX(XML!$A$2:$R$782,MATCH(C7533,XML!$D$2:$D$737,0),2)</f>
        <v>#N/A</v>
      </c>
    </row>
    <row r="7534" spans="1:14" ht="56.25" x14ac:dyDescent="0.2">
      <c r="A7534">
        <v>70082</v>
      </c>
      <c r="B7534" t="s">
        <v>26440</v>
      </c>
      <c r="C7534" s="15" t="s">
        <v>28325</v>
      </c>
      <c r="D7534" s="15" t="s">
        <v>28326</v>
      </c>
      <c r="E7534">
        <v>27419</v>
      </c>
      <c r="F7534">
        <v>35608</v>
      </c>
      <c r="K7534" s="16">
        <f t="shared" si="351"/>
        <v>30709.279999999999</v>
      </c>
      <c r="L7534" s="16">
        <f t="shared" si="352"/>
        <v>32325.557894736841</v>
      </c>
      <c r="M7534" s="16">
        <f t="shared" si="353"/>
        <v>36733.588516746408</v>
      </c>
      <c r="N7534" t="e">
        <f>INDEX(XML!$A$2:$R$782,MATCH(C7534,XML!$D$2:$D$737,0),2)</f>
        <v>#N/A</v>
      </c>
    </row>
    <row r="7535" spans="1:14" ht="56.25" x14ac:dyDescent="0.2">
      <c r="A7535">
        <v>70083</v>
      </c>
      <c r="B7535" t="s">
        <v>26439</v>
      </c>
      <c r="C7535" s="15" t="s">
        <v>28327</v>
      </c>
      <c r="D7535" s="15" t="s">
        <v>28328</v>
      </c>
      <c r="E7535">
        <v>30694</v>
      </c>
      <c r="F7535">
        <v>39862</v>
      </c>
      <c r="K7535" s="16">
        <f t="shared" si="351"/>
        <v>34377.279999999999</v>
      </c>
      <c r="L7535" s="16">
        <f t="shared" si="352"/>
        <v>36186.610526315788</v>
      </c>
      <c r="M7535" s="16">
        <f t="shared" si="353"/>
        <v>41121.148325358852</v>
      </c>
      <c r="N7535" t="e">
        <f>INDEX(XML!$A$2:$R$782,MATCH(C7535,XML!$D$2:$D$737,0),2)</f>
        <v>#N/A</v>
      </c>
    </row>
    <row r="7536" spans="1:14" ht="33.75" customHeight="1" x14ac:dyDescent="0.2">
      <c r="A7536">
        <v>71801</v>
      </c>
      <c r="B7536" t="s">
        <v>28329</v>
      </c>
      <c r="C7536" s="15" t="s">
        <v>28330</v>
      </c>
      <c r="D7536" s="15" t="s">
        <v>28331</v>
      </c>
      <c r="E7536">
        <v>33821</v>
      </c>
      <c r="F7536">
        <v>43923</v>
      </c>
      <c r="K7536" s="16">
        <f t="shared" si="351"/>
        <v>37879.519999999997</v>
      </c>
      <c r="L7536" s="16">
        <f t="shared" si="352"/>
        <v>39873.178947368418</v>
      </c>
      <c r="M7536" s="16">
        <f t="shared" si="353"/>
        <v>45310.430622009568</v>
      </c>
      <c r="N7536" t="e">
        <f>INDEX(XML!$A$2:$R$782,MATCH(C7536,XML!$D$2:$D$737,0),2)</f>
        <v>#N/A</v>
      </c>
    </row>
    <row r="7537" spans="1:14" ht="33.75" customHeight="1" x14ac:dyDescent="0.2">
      <c r="A7537">
        <v>71802</v>
      </c>
      <c r="B7537" t="s">
        <v>28332</v>
      </c>
      <c r="C7537" s="15" t="s">
        <v>28333</v>
      </c>
      <c r="D7537" s="15" t="s">
        <v>28334</v>
      </c>
      <c r="E7537">
        <v>38209</v>
      </c>
      <c r="F7537">
        <v>49622</v>
      </c>
      <c r="K7537" s="16">
        <f t="shared" si="351"/>
        <v>42794.080000000002</v>
      </c>
      <c r="L7537" s="16">
        <f t="shared" si="352"/>
        <v>45046.400000000001</v>
      </c>
      <c r="M7537" s="16">
        <f t="shared" si="353"/>
        <v>51189.090909090912</v>
      </c>
      <c r="N7537" t="e">
        <f>INDEX(XML!$A$2:$R$782,MATCH(C7537,XML!$D$2:$D$737,0),2)</f>
        <v>#N/A</v>
      </c>
    </row>
    <row r="7538" spans="1:14" ht="33.75" customHeight="1" x14ac:dyDescent="0.2">
      <c r="A7538">
        <v>71789</v>
      </c>
      <c r="B7538" t="s">
        <v>28335</v>
      </c>
      <c r="C7538" s="15" t="s">
        <v>28336</v>
      </c>
      <c r="D7538" s="15" t="s">
        <v>35410</v>
      </c>
      <c r="E7538">
        <v>6204</v>
      </c>
      <c r="F7538">
        <v>8057</v>
      </c>
      <c r="K7538" s="16">
        <f t="shared" si="351"/>
        <v>6948.48</v>
      </c>
      <c r="L7538" s="16">
        <f t="shared" si="352"/>
        <v>7314.1894736842105</v>
      </c>
      <c r="M7538" s="16">
        <f t="shared" si="353"/>
        <v>8311.5789473684199</v>
      </c>
      <c r="N7538" t="e">
        <f>INDEX(XML!$A$2:$R$782,MATCH(C7538,XML!$D$2:$D$737,0),2)</f>
        <v>#N/A</v>
      </c>
    </row>
    <row r="7539" spans="1:14" ht="33.75" customHeight="1" x14ac:dyDescent="0.2">
      <c r="A7539">
        <v>71790</v>
      </c>
      <c r="B7539" t="s">
        <v>28337</v>
      </c>
      <c r="C7539" s="15" t="s">
        <v>28338</v>
      </c>
      <c r="D7539" s="15" t="s">
        <v>30916</v>
      </c>
      <c r="E7539">
        <v>6709</v>
      </c>
      <c r="F7539">
        <v>8712</v>
      </c>
      <c r="K7539" s="16">
        <f t="shared" si="351"/>
        <v>7514.08</v>
      </c>
      <c r="L7539" s="16">
        <f t="shared" si="352"/>
        <v>7909.5578947368422</v>
      </c>
      <c r="M7539" s="16">
        <f t="shared" si="353"/>
        <v>8988.1339712918671</v>
      </c>
      <c r="N7539" t="e">
        <f>INDEX(XML!$A$2:$R$782,MATCH(C7539,XML!$D$2:$D$737,0),2)</f>
        <v>#N/A</v>
      </c>
    </row>
    <row r="7540" spans="1:14" ht="33.75" customHeight="1" x14ac:dyDescent="0.2">
      <c r="A7540">
        <v>71791</v>
      </c>
      <c r="B7540" t="s">
        <v>28339</v>
      </c>
      <c r="C7540" s="15" t="s">
        <v>28340</v>
      </c>
      <c r="D7540" s="15" t="s">
        <v>30917</v>
      </c>
      <c r="E7540">
        <v>7300</v>
      </c>
      <c r="F7540">
        <v>9480</v>
      </c>
      <c r="K7540" s="16">
        <f t="shared" si="351"/>
        <v>8176</v>
      </c>
      <c r="L7540" s="16">
        <f t="shared" si="352"/>
        <v>8606.3157894736851</v>
      </c>
      <c r="M7540" s="16">
        <f t="shared" si="353"/>
        <v>9779.9043062200963</v>
      </c>
      <c r="N7540" t="e">
        <f>INDEX(XML!$A$2:$R$782,MATCH(C7540,XML!$D$2:$D$737,0),2)</f>
        <v>#N/A</v>
      </c>
    </row>
    <row r="7541" spans="1:14" ht="33.75" customHeight="1" x14ac:dyDescent="0.2">
      <c r="A7541">
        <v>71792</v>
      </c>
      <c r="B7541" t="s">
        <v>28341</v>
      </c>
      <c r="C7541" s="15" t="s">
        <v>28342</v>
      </c>
      <c r="D7541" s="15" t="s">
        <v>30918</v>
      </c>
      <c r="E7541">
        <v>8501</v>
      </c>
      <c r="F7541">
        <v>11040</v>
      </c>
      <c r="K7541" s="16">
        <f t="shared" si="351"/>
        <v>9521.1200000000008</v>
      </c>
      <c r="L7541" s="16">
        <f t="shared" si="352"/>
        <v>10022.231578947371</v>
      </c>
      <c r="M7541" s="16">
        <f t="shared" si="353"/>
        <v>11388.899521531102</v>
      </c>
      <c r="N7541" t="e">
        <f>INDEX(XML!$A$2:$R$782,MATCH(C7541,XML!$D$2:$D$737,0),2)</f>
        <v>#N/A</v>
      </c>
    </row>
    <row r="7542" spans="1:14" ht="33.75" customHeight="1" x14ac:dyDescent="0.2">
      <c r="A7542">
        <v>71793</v>
      </c>
      <c r="B7542" t="s">
        <v>28343</v>
      </c>
      <c r="C7542" s="15" t="s">
        <v>28344</v>
      </c>
      <c r="D7542" s="15" t="s">
        <v>30919</v>
      </c>
      <c r="E7542">
        <v>10361</v>
      </c>
      <c r="F7542">
        <v>13455</v>
      </c>
      <c r="K7542" s="16">
        <f t="shared" si="351"/>
        <v>11604.32</v>
      </c>
      <c r="L7542" s="16">
        <f t="shared" si="352"/>
        <v>12215.073684210527</v>
      </c>
      <c r="M7542" s="16">
        <f t="shared" si="353"/>
        <v>13880.765550239237</v>
      </c>
      <c r="N7542" t="e">
        <f>INDEX(XML!$A$2:$R$782,MATCH(C7542,XML!$D$2:$D$737,0),2)</f>
        <v>#N/A</v>
      </c>
    </row>
    <row r="7543" spans="1:14" ht="33.75" customHeight="1" x14ac:dyDescent="0.2">
      <c r="A7543">
        <v>71794</v>
      </c>
      <c r="B7543" t="s">
        <v>28345</v>
      </c>
      <c r="C7543" s="15" t="s">
        <v>28346</v>
      </c>
      <c r="D7543" s="15" t="s">
        <v>30920</v>
      </c>
      <c r="E7543">
        <v>13983</v>
      </c>
      <c r="F7543">
        <v>18159</v>
      </c>
      <c r="K7543" s="16">
        <f t="shared" si="351"/>
        <v>15660.96</v>
      </c>
      <c r="L7543" s="16">
        <f t="shared" si="352"/>
        <v>16485.221052631579</v>
      </c>
      <c r="M7543" s="16">
        <f t="shared" si="353"/>
        <v>18733.205741626796</v>
      </c>
      <c r="N7543" t="e">
        <f>INDEX(XML!$A$2:$R$782,MATCH(C7543,XML!$D$2:$D$737,0),2)</f>
        <v>#N/A</v>
      </c>
    </row>
    <row r="7544" spans="1:14" ht="33.75" customHeight="1" x14ac:dyDescent="0.2">
      <c r="A7544">
        <v>71795</v>
      </c>
      <c r="B7544" t="s">
        <v>28347</v>
      </c>
      <c r="C7544" s="15" t="s">
        <v>28348</v>
      </c>
      <c r="D7544" s="15" t="s">
        <v>30921</v>
      </c>
      <c r="E7544">
        <v>18452</v>
      </c>
      <c r="F7544">
        <v>23963</v>
      </c>
      <c r="K7544" s="16">
        <f t="shared" si="351"/>
        <v>20666.239999999998</v>
      </c>
      <c r="L7544" s="16">
        <f t="shared" si="352"/>
        <v>21753.93684210526</v>
      </c>
      <c r="M7544" s="16">
        <f t="shared" si="353"/>
        <v>24720.382775119611</v>
      </c>
      <c r="N7544" t="e">
        <f>INDEX(XML!$A$2:$R$782,MATCH(C7544,XML!$D$2:$D$737,0),2)</f>
        <v>#N/A</v>
      </c>
    </row>
    <row r="7545" spans="1:14" ht="33.75" customHeight="1" x14ac:dyDescent="0.2">
      <c r="A7545">
        <v>71796</v>
      </c>
      <c r="B7545" t="s">
        <v>28349</v>
      </c>
      <c r="C7545" s="15" t="s">
        <v>28350</v>
      </c>
      <c r="D7545" s="15" t="s">
        <v>30922</v>
      </c>
      <c r="E7545">
        <v>22252</v>
      </c>
      <c r="F7545">
        <v>28898</v>
      </c>
      <c r="K7545" s="16">
        <f t="shared" si="351"/>
        <v>24922.239999999998</v>
      </c>
      <c r="L7545" s="16">
        <f t="shared" si="352"/>
        <v>26233.936842105264</v>
      </c>
      <c r="M7545" s="16">
        <f t="shared" si="353"/>
        <v>29811.291866028707</v>
      </c>
      <c r="N7545" t="e">
        <f>INDEX(XML!$A$2:$R$782,MATCH(C7545,XML!$D$2:$D$737,0),2)</f>
        <v>#N/A</v>
      </c>
    </row>
    <row r="7546" spans="1:14" ht="33.75" customHeight="1" x14ac:dyDescent="0.2">
      <c r="A7546">
        <v>71797</v>
      </c>
      <c r="B7546" t="s">
        <v>28351</v>
      </c>
      <c r="C7546" s="15" t="s">
        <v>28352</v>
      </c>
      <c r="D7546" s="15" t="s">
        <v>30923</v>
      </c>
      <c r="E7546">
        <v>30723</v>
      </c>
      <c r="F7546">
        <v>39899</v>
      </c>
      <c r="K7546" s="16">
        <f t="shared" si="351"/>
        <v>34409.760000000002</v>
      </c>
      <c r="L7546" s="16">
        <f t="shared" si="352"/>
        <v>36220.800000000003</v>
      </c>
      <c r="M7546" s="16">
        <f t="shared" si="353"/>
        <v>41160.000000000007</v>
      </c>
      <c r="N7546" t="e">
        <f>INDEX(XML!$A$2:$R$782,MATCH(C7546,XML!$D$2:$D$737,0),2)</f>
        <v>#N/A</v>
      </c>
    </row>
    <row r="7547" spans="1:14" ht="33.75" customHeight="1" x14ac:dyDescent="0.2">
      <c r="A7547">
        <v>71876</v>
      </c>
      <c r="B7547" t="s">
        <v>28369</v>
      </c>
      <c r="C7547" s="15" t="s">
        <v>28370</v>
      </c>
      <c r="D7547" s="15" t="s">
        <v>28371</v>
      </c>
      <c r="E7547">
        <v>22659</v>
      </c>
      <c r="F7547">
        <v>29427</v>
      </c>
      <c r="K7547" s="16">
        <f t="shared" si="351"/>
        <v>25378.080000000002</v>
      </c>
      <c r="L7547" s="16">
        <f t="shared" si="352"/>
        <v>26713.768421052631</v>
      </c>
      <c r="M7547" s="16">
        <f t="shared" si="353"/>
        <v>30356.555023923444</v>
      </c>
      <c r="N7547" t="e">
        <f>INDEX(XML!$A$2:$R$782,MATCH(C7547,XML!$D$2:$D$737,0),2)</f>
        <v>#N/A</v>
      </c>
    </row>
    <row r="7548" spans="1:14" ht="33.75" customHeight="1" x14ac:dyDescent="0.2">
      <c r="A7548">
        <v>71902</v>
      </c>
      <c r="B7548" t="s">
        <v>28404</v>
      </c>
      <c r="C7548" s="15" t="s">
        <v>28405</v>
      </c>
      <c r="D7548" s="15" t="s">
        <v>28406</v>
      </c>
      <c r="E7548">
        <v>23545</v>
      </c>
      <c r="F7548">
        <v>30577</v>
      </c>
      <c r="K7548" s="16">
        <f t="shared" si="351"/>
        <v>26370.400000000001</v>
      </c>
      <c r="L7548" s="16">
        <f t="shared" si="352"/>
        <v>27758.315789473683</v>
      </c>
      <c r="M7548" s="16">
        <f t="shared" si="353"/>
        <v>31543.540669856462</v>
      </c>
      <c r="N7548" t="e">
        <f>INDEX(XML!$A$2:$R$782,MATCH(C7548,XML!$D$2:$D$737,0),2)</f>
        <v>#N/A</v>
      </c>
    </row>
    <row r="7549" spans="1:14" ht="33.75" customHeight="1" x14ac:dyDescent="0.2">
      <c r="A7549">
        <v>71903</v>
      </c>
      <c r="B7549" t="s">
        <v>28407</v>
      </c>
      <c r="C7549" s="15" t="s">
        <v>28408</v>
      </c>
      <c r="D7549" s="15" t="s">
        <v>28409</v>
      </c>
      <c r="E7549">
        <v>25265</v>
      </c>
      <c r="F7549">
        <v>32811</v>
      </c>
      <c r="K7549" s="16">
        <f t="shared" si="351"/>
        <v>28296.799999999999</v>
      </c>
      <c r="L7549" s="16">
        <f t="shared" si="352"/>
        <v>29786.105263157893</v>
      </c>
      <c r="M7549" s="16">
        <f t="shared" si="353"/>
        <v>33847.846889952147</v>
      </c>
      <c r="N7549" t="e">
        <f>INDEX(XML!$A$2:$R$782,MATCH(C7549,XML!$D$2:$D$737,0),2)</f>
        <v>#N/A</v>
      </c>
    </row>
    <row r="7550" spans="1:14" ht="33.75" customHeight="1" x14ac:dyDescent="0.2">
      <c r="A7550">
        <v>71904</v>
      </c>
      <c r="B7550" t="s">
        <v>28410</v>
      </c>
      <c r="C7550" s="15" t="s">
        <v>28411</v>
      </c>
      <c r="D7550" s="15" t="s">
        <v>28412</v>
      </c>
      <c r="E7550">
        <v>25640</v>
      </c>
      <c r="F7550">
        <v>33298</v>
      </c>
      <c r="K7550" s="16">
        <f t="shared" si="351"/>
        <v>28716.799999999999</v>
      </c>
      <c r="L7550" s="16">
        <f t="shared" si="352"/>
        <v>30228.21052631579</v>
      </c>
      <c r="M7550" s="16">
        <f t="shared" si="353"/>
        <v>34350.239234449757</v>
      </c>
      <c r="N7550" t="e">
        <f>INDEX(XML!$A$2:$R$782,MATCH(C7550,XML!$D$2:$D$737,0),2)</f>
        <v>#N/A</v>
      </c>
    </row>
    <row r="7551" spans="1:14" ht="33.75" customHeight="1" x14ac:dyDescent="0.2">
      <c r="A7551">
        <v>71905</v>
      </c>
      <c r="B7551" t="s">
        <v>28413</v>
      </c>
      <c r="C7551" s="15" t="s">
        <v>28414</v>
      </c>
      <c r="D7551" s="15" t="s">
        <v>28415</v>
      </c>
      <c r="E7551">
        <v>29873</v>
      </c>
      <c r="F7551">
        <v>38795</v>
      </c>
      <c r="K7551" s="16">
        <f t="shared" si="351"/>
        <v>33457.760000000002</v>
      </c>
      <c r="L7551" s="16">
        <f t="shared" si="352"/>
        <v>35218.694736842102</v>
      </c>
      <c r="M7551" s="16">
        <f t="shared" si="353"/>
        <v>40021.24401913875</v>
      </c>
      <c r="N7551" t="e">
        <f>INDEX(XML!$A$2:$R$782,MATCH(C7551,XML!$D$2:$D$737,0),2)</f>
        <v>#N/A</v>
      </c>
    </row>
    <row r="7552" spans="1:14" ht="33.75" customHeight="1" x14ac:dyDescent="0.2">
      <c r="A7552">
        <v>71906</v>
      </c>
      <c r="B7552" t="s">
        <v>28416</v>
      </c>
      <c r="C7552" s="15" t="s">
        <v>28417</v>
      </c>
      <c r="D7552" s="15" t="s">
        <v>28418</v>
      </c>
      <c r="E7552">
        <v>33733</v>
      </c>
      <c r="F7552">
        <v>43808</v>
      </c>
      <c r="K7552" s="16">
        <f t="shared" si="351"/>
        <v>37780.959999999999</v>
      </c>
      <c r="L7552" s="16">
        <f t="shared" si="352"/>
        <v>39769.431578947369</v>
      </c>
      <c r="M7552" s="16">
        <f t="shared" si="353"/>
        <v>45192.535885167468</v>
      </c>
      <c r="N7552" t="e">
        <f>INDEX(XML!$A$2:$R$782,MATCH(C7552,XML!$D$2:$D$737,0),2)</f>
        <v>#N/A</v>
      </c>
    </row>
    <row r="7553" spans="1:14" ht="45" x14ac:dyDescent="0.2">
      <c r="A7553">
        <v>71907</v>
      </c>
      <c r="B7553" t="s">
        <v>28419</v>
      </c>
      <c r="C7553" s="15" t="s">
        <v>28420</v>
      </c>
      <c r="D7553" s="15" t="s">
        <v>28421</v>
      </c>
      <c r="E7553">
        <v>36438</v>
      </c>
      <c r="F7553">
        <v>47322</v>
      </c>
      <c r="K7553" s="16">
        <f t="shared" si="351"/>
        <v>40810.559999999998</v>
      </c>
      <c r="L7553" s="16">
        <f t="shared" si="352"/>
        <v>42958.484210526316</v>
      </c>
      <c r="M7553" s="16">
        <f t="shared" si="353"/>
        <v>48816.459330143545</v>
      </c>
      <c r="N7553" t="e">
        <f>INDEX(XML!$A$2:$R$782,MATCH(C7553,XML!$D$2:$D$737,0),2)</f>
        <v>#N/A</v>
      </c>
    </row>
    <row r="7554" spans="1:14" ht="45" customHeight="1" x14ac:dyDescent="0.2">
      <c r="A7554">
        <v>71908</v>
      </c>
      <c r="B7554" t="s">
        <v>28422</v>
      </c>
      <c r="C7554" s="15" t="s">
        <v>28423</v>
      </c>
      <c r="D7554" s="15" t="s">
        <v>28424</v>
      </c>
      <c r="E7554">
        <v>40489</v>
      </c>
      <c r="F7554">
        <v>52582</v>
      </c>
      <c r="K7554" s="16">
        <f t="shared" si="351"/>
        <v>45347.68</v>
      </c>
      <c r="L7554" s="16">
        <f t="shared" si="352"/>
        <v>47734.400000000001</v>
      </c>
      <c r="M7554" s="16">
        <f t="shared" si="353"/>
        <v>54243.63636363636</v>
      </c>
      <c r="N7554" t="e">
        <f>INDEX(XML!$A$2:$R$782,MATCH(C7554,XML!$D$2:$D$737,0),2)</f>
        <v>#N/A</v>
      </c>
    </row>
    <row r="7555" spans="1:14" ht="45" customHeight="1" x14ac:dyDescent="0.2">
      <c r="A7555">
        <v>71909</v>
      </c>
      <c r="B7555" t="s">
        <v>28425</v>
      </c>
      <c r="C7555" s="15" t="s">
        <v>28426</v>
      </c>
      <c r="D7555" s="15" t="s">
        <v>28427</v>
      </c>
      <c r="E7555">
        <v>25153</v>
      </c>
      <c r="F7555">
        <v>32666</v>
      </c>
      <c r="K7555" s="16">
        <f t="shared" si="351"/>
        <v>28171.360000000001</v>
      </c>
      <c r="L7555" s="16">
        <f t="shared" si="352"/>
        <v>29654.063157894736</v>
      </c>
      <c r="M7555" s="16">
        <f t="shared" si="353"/>
        <v>33697.799043062201</v>
      </c>
      <c r="N7555" t="e">
        <f>INDEX(XML!$A$2:$R$782,MATCH(C7555,XML!$D$2:$D$737,0),2)</f>
        <v>#N/A</v>
      </c>
    </row>
    <row r="7556" spans="1:14" ht="45" customHeight="1" x14ac:dyDescent="0.2">
      <c r="A7556">
        <v>71911</v>
      </c>
      <c r="B7556" t="s">
        <v>28428</v>
      </c>
      <c r="C7556" s="15" t="s">
        <v>28429</v>
      </c>
      <c r="D7556" s="15" t="s">
        <v>28430</v>
      </c>
      <c r="E7556">
        <v>25688</v>
      </c>
      <c r="F7556">
        <v>33359</v>
      </c>
      <c r="K7556" s="16">
        <f t="shared" si="351"/>
        <v>28770.560000000001</v>
      </c>
      <c r="L7556" s="16">
        <f t="shared" si="352"/>
        <v>30284.799999999999</v>
      </c>
      <c r="M7556" s="16">
        <f t="shared" si="353"/>
        <v>34414.545454545456</v>
      </c>
      <c r="N7556" t="e">
        <f>INDEX(XML!$A$2:$R$782,MATCH(C7556,XML!$D$2:$D$737,0),2)</f>
        <v>#N/A</v>
      </c>
    </row>
    <row r="7557" spans="1:14" ht="45" customHeight="1" x14ac:dyDescent="0.2">
      <c r="A7557">
        <v>71912</v>
      </c>
      <c r="B7557" t="s">
        <v>28431</v>
      </c>
      <c r="C7557" s="15" t="s">
        <v>28432</v>
      </c>
      <c r="D7557" s="15" t="s">
        <v>28433</v>
      </c>
      <c r="E7557">
        <v>27323</v>
      </c>
      <c r="F7557">
        <v>35484</v>
      </c>
      <c r="K7557" s="16">
        <f t="shared" ref="K7557:K7620" si="354">IF(E7557&gt;49999,E7557+E7557*0.07,IF(E7557&lt;=49999,E7557+E7557*0.12))</f>
        <v>30601.759999999998</v>
      </c>
      <c r="L7557" s="16">
        <f t="shared" ref="L7557:L7620" si="355">K7557*100/95</f>
        <v>32212.378947368423</v>
      </c>
      <c r="M7557" s="16">
        <f t="shared" ref="M7557:M7620" si="356">IF(COUNTIF(C7557,"*Dahua*"),F7557-10,L7557*100/88)</f>
        <v>36604.976076555024</v>
      </c>
      <c r="N7557" t="e">
        <f>INDEX(XML!$A$2:$R$782,MATCH(C7557,XML!$D$2:$D$737,0),2)</f>
        <v>#N/A</v>
      </c>
    </row>
    <row r="7558" spans="1:14" ht="45" customHeight="1" x14ac:dyDescent="0.2">
      <c r="A7558">
        <v>71913</v>
      </c>
      <c r="B7558" t="s">
        <v>28434</v>
      </c>
      <c r="C7558" s="15" t="s">
        <v>28435</v>
      </c>
      <c r="D7558" s="15" t="s">
        <v>28436</v>
      </c>
      <c r="E7558">
        <v>27760</v>
      </c>
      <c r="F7558">
        <v>36051</v>
      </c>
      <c r="K7558" s="16">
        <f t="shared" si="354"/>
        <v>31091.200000000001</v>
      </c>
      <c r="L7558" s="16">
        <f t="shared" si="355"/>
        <v>32727.57894736842</v>
      </c>
      <c r="M7558" s="16">
        <f t="shared" si="356"/>
        <v>37190.430622009568</v>
      </c>
      <c r="N7558" t="e">
        <f>INDEX(XML!$A$2:$R$782,MATCH(C7558,XML!$D$2:$D$737,0),2)</f>
        <v>#N/A</v>
      </c>
    </row>
    <row r="7559" spans="1:14" ht="45" customHeight="1" x14ac:dyDescent="0.2">
      <c r="A7559">
        <v>71914</v>
      </c>
      <c r="B7559" t="s">
        <v>28437</v>
      </c>
      <c r="C7559" s="15" t="s">
        <v>28438</v>
      </c>
      <c r="D7559" s="15" t="s">
        <v>28439</v>
      </c>
      <c r="E7559">
        <v>33070</v>
      </c>
      <c r="F7559">
        <v>42947</v>
      </c>
      <c r="K7559" s="16">
        <f t="shared" si="354"/>
        <v>37038.400000000001</v>
      </c>
      <c r="L7559" s="16">
        <f t="shared" si="355"/>
        <v>38987.789473684214</v>
      </c>
      <c r="M7559" s="16">
        <f t="shared" si="356"/>
        <v>44304.306220095699</v>
      </c>
      <c r="N7559" t="e">
        <f>INDEX(XML!$A$2:$R$782,MATCH(C7559,XML!$D$2:$D$737,0),2)</f>
        <v>#N/A</v>
      </c>
    </row>
    <row r="7560" spans="1:14" ht="45" x14ac:dyDescent="0.2">
      <c r="A7560">
        <v>71915</v>
      </c>
      <c r="B7560" t="s">
        <v>28440</v>
      </c>
      <c r="C7560" s="15" t="s">
        <v>28441</v>
      </c>
      <c r="D7560" s="15" t="s">
        <v>28442</v>
      </c>
      <c r="E7560">
        <v>35458</v>
      </c>
      <c r="F7560">
        <v>46048</v>
      </c>
      <c r="K7560" s="16">
        <f t="shared" si="354"/>
        <v>39712.959999999999</v>
      </c>
      <c r="L7560" s="16">
        <f t="shared" si="355"/>
        <v>41803.115789473683</v>
      </c>
      <c r="M7560" s="16">
        <f t="shared" si="356"/>
        <v>47503.540669856455</v>
      </c>
      <c r="N7560" t="e">
        <f>INDEX(XML!$A$2:$R$782,MATCH(C7560,XML!$D$2:$D$737,0),2)</f>
        <v>#N/A</v>
      </c>
    </row>
    <row r="7561" spans="1:14" ht="45" x14ac:dyDescent="0.2">
      <c r="A7561">
        <v>71916</v>
      </c>
      <c r="B7561" t="s">
        <v>28443</v>
      </c>
      <c r="C7561" s="15" t="s">
        <v>28444</v>
      </c>
      <c r="D7561" s="15" t="s">
        <v>28445</v>
      </c>
      <c r="E7561">
        <v>38826</v>
      </c>
      <c r="F7561">
        <v>50422</v>
      </c>
      <c r="K7561" s="16">
        <f t="shared" si="354"/>
        <v>43485.120000000003</v>
      </c>
      <c r="L7561" s="16">
        <f t="shared" si="355"/>
        <v>45773.810526315792</v>
      </c>
      <c r="M7561" s="16">
        <f t="shared" si="356"/>
        <v>52015.693779904308</v>
      </c>
      <c r="N7561" t="e">
        <f>INDEX(XML!$A$2:$R$782,MATCH(C7561,XML!$D$2:$D$737,0),2)</f>
        <v>#N/A</v>
      </c>
    </row>
    <row r="7562" spans="1:14" ht="45" x14ac:dyDescent="0.2">
      <c r="A7562">
        <v>71917</v>
      </c>
      <c r="B7562" t="s">
        <v>28446</v>
      </c>
      <c r="C7562" s="15" t="s">
        <v>28447</v>
      </c>
      <c r="D7562" s="15" t="s">
        <v>28448</v>
      </c>
      <c r="E7562">
        <v>42810</v>
      </c>
      <c r="F7562">
        <v>55598</v>
      </c>
      <c r="K7562" s="16">
        <f t="shared" si="354"/>
        <v>47947.199999999997</v>
      </c>
      <c r="L7562" s="16">
        <f t="shared" si="355"/>
        <v>50470.73684210526</v>
      </c>
      <c r="M7562" s="16">
        <f t="shared" si="356"/>
        <v>57353.110047846887</v>
      </c>
      <c r="N7562" t="e">
        <f>INDEX(XML!$A$2:$R$782,MATCH(C7562,XML!$D$2:$D$737,0),2)</f>
        <v>#N/A</v>
      </c>
    </row>
    <row r="7563" spans="1:14" ht="45" x14ac:dyDescent="0.2">
      <c r="A7563">
        <v>71918</v>
      </c>
      <c r="B7563" t="s">
        <v>28449</v>
      </c>
      <c r="C7563" s="15" t="s">
        <v>28450</v>
      </c>
      <c r="D7563" s="15" t="s">
        <v>28451</v>
      </c>
      <c r="E7563">
        <v>26889</v>
      </c>
      <c r="F7563">
        <v>34920</v>
      </c>
      <c r="K7563" s="16">
        <f t="shared" si="354"/>
        <v>30115.68</v>
      </c>
      <c r="L7563" s="16">
        <f t="shared" si="355"/>
        <v>31700.715789473685</v>
      </c>
      <c r="M7563" s="16">
        <f t="shared" si="356"/>
        <v>36023.540669856462</v>
      </c>
      <c r="N7563" t="e">
        <f>INDEX(XML!$A$2:$R$782,MATCH(C7563,XML!$D$2:$D$737,0),2)</f>
        <v>#N/A</v>
      </c>
    </row>
    <row r="7564" spans="1:14" ht="45" x14ac:dyDescent="0.2">
      <c r="A7564">
        <v>71919</v>
      </c>
      <c r="B7564" t="s">
        <v>28452</v>
      </c>
      <c r="C7564" s="15" t="s">
        <v>28453</v>
      </c>
      <c r="D7564" s="15" t="s">
        <v>28454</v>
      </c>
      <c r="E7564">
        <v>28545</v>
      </c>
      <c r="F7564">
        <v>37071</v>
      </c>
      <c r="K7564" s="16">
        <f t="shared" si="354"/>
        <v>31970.400000000001</v>
      </c>
      <c r="L7564" s="16">
        <f t="shared" si="355"/>
        <v>33653.052631578947</v>
      </c>
      <c r="M7564" s="16">
        <f t="shared" si="356"/>
        <v>38242.105263157893</v>
      </c>
      <c r="N7564" t="e">
        <f>INDEX(XML!$A$2:$R$782,MATCH(C7564,XML!$D$2:$D$737,0),2)</f>
        <v>#N/A</v>
      </c>
    </row>
    <row r="7565" spans="1:14" ht="45" x14ac:dyDescent="0.2">
      <c r="A7565">
        <v>71920</v>
      </c>
      <c r="B7565" t="s">
        <v>28455</v>
      </c>
      <c r="C7565" s="15" t="s">
        <v>28456</v>
      </c>
      <c r="D7565" s="15" t="s">
        <v>28457</v>
      </c>
      <c r="E7565">
        <v>30529</v>
      </c>
      <c r="F7565">
        <v>39646</v>
      </c>
      <c r="K7565" s="16">
        <f t="shared" si="354"/>
        <v>34192.480000000003</v>
      </c>
      <c r="L7565" s="16">
        <f t="shared" si="355"/>
        <v>35992.084210526322</v>
      </c>
      <c r="M7565" s="16">
        <f t="shared" si="356"/>
        <v>40900.095693779913</v>
      </c>
      <c r="N7565" t="e">
        <f>INDEX(XML!$A$2:$R$782,MATCH(C7565,XML!$D$2:$D$737,0),2)</f>
        <v>#N/A</v>
      </c>
    </row>
    <row r="7566" spans="1:14" ht="33.75" customHeight="1" x14ac:dyDescent="0.2">
      <c r="A7566">
        <v>71921</v>
      </c>
      <c r="B7566" t="s">
        <v>28458</v>
      </c>
      <c r="C7566" s="15" t="s">
        <v>28459</v>
      </c>
      <c r="D7566" s="15" t="s">
        <v>28460</v>
      </c>
      <c r="E7566">
        <v>33316</v>
      </c>
      <c r="F7566">
        <v>43268</v>
      </c>
      <c r="K7566" s="16">
        <f t="shared" si="354"/>
        <v>37313.919999999998</v>
      </c>
      <c r="L7566" s="16">
        <f t="shared" si="355"/>
        <v>39277.810526315792</v>
      </c>
      <c r="M7566" s="16">
        <f t="shared" si="356"/>
        <v>44633.875598086132</v>
      </c>
      <c r="N7566" t="e">
        <f>INDEX(XML!$A$2:$R$782,MATCH(C7566,XML!$D$2:$D$737,0),2)</f>
        <v>#N/A</v>
      </c>
    </row>
    <row r="7567" spans="1:14" ht="45" x14ac:dyDescent="0.2">
      <c r="A7567">
        <v>71922</v>
      </c>
      <c r="B7567" t="s">
        <v>28461</v>
      </c>
      <c r="C7567" s="15" t="s">
        <v>28462</v>
      </c>
      <c r="D7567" s="15" t="s">
        <v>28463</v>
      </c>
      <c r="E7567">
        <v>36687</v>
      </c>
      <c r="F7567">
        <v>47644</v>
      </c>
      <c r="K7567" s="16">
        <f t="shared" si="354"/>
        <v>41089.440000000002</v>
      </c>
      <c r="L7567" s="16">
        <f t="shared" si="355"/>
        <v>43252.042105263157</v>
      </c>
      <c r="M7567" s="16">
        <f t="shared" si="356"/>
        <v>49150.047846889946</v>
      </c>
      <c r="N7567" t="e">
        <f>INDEX(XML!$A$2:$R$782,MATCH(C7567,XML!$D$2:$D$737,0),2)</f>
        <v>#N/A</v>
      </c>
    </row>
    <row r="7568" spans="1:14" ht="33.75" customHeight="1" x14ac:dyDescent="0.2">
      <c r="A7568">
        <v>71923</v>
      </c>
      <c r="B7568" t="s">
        <v>28464</v>
      </c>
      <c r="C7568" s="15" t="s">
        <v>28465</v>
      </c>
      <c r="D7568" s="15" t="s">
        <v>28466</v>
      </c>
      <c r="E7568">
        <v>40120</v>
      </c>
      <c r="F7568">
        <v>52103</v>
      </c>
      <c r="K7568" s="16">
        <f t="shared" si="354"/>
        <v>44934.400000000001</v>
      </c>
      <c r="L7568" s="16">
        <f t="shared" si="355"/>
        <v>47299.368421052633</v>
      </c>
      <c r="M7568" s="16">
        <f t="shared" si="356"/>
        <v>53749.282296650716</v>
      </c>
      <c r="N7568" t="e">
        <f>INDEX(XML!$A$2:$R$782,MATCH(C7568,XML!$D$2:$D$737,0),2)</f>
        <v>#N/A</v>
      </c>
    </row>
    <row r="7569" spans="1:14" ht="45" x14ac:dyDescent="0.2">
      <c r="A7569">
        <v>71924</v>
      </c>
      <c r="B7569" t="s">
        <v>28467</v>
      </c>
      <c r="C7569" s="15" t="s">
        <v>28468</v>
      </c>
      <c r="D7569" s="15" t="s">
        <v>28469</v>
      </c>
      <c r="E7569">
        <v>43934</v>
      </c>
      <c r="F7569">
        <v>57056</v>
      </c>
      <c r="K7569" s="16">
        <f t="shared" si="354"/>
        <v>49206.080000000002</v>
      </c>
      <c r="L7569" s="16">
        <f t="shared" si="355"/>
        <v>51795.873684210528</v>
      </c>
      <c r="M7569" s="16">
        <f t="shared" si="356"/>
        <v>58858.947368421053</v>
      </c>
      <c r="N7569" t="e">
        <f>INDEX(XML!$A$2:$R$782,MATCH(C7569,XML!$D$2:$D$737,0),2)</f>
        <v>#N/A</v>
      </c>
    </row>
    <row r="7570" spans="1:14" ht="33.75" customHeight="1" x14ac:dyDescent="0.2">
      <c r="A7570">
        <v>71833</v>
      </c>
      <c r="B7570" t="s">
        <v>28372</v>
      </c>
      <c r="C7570" s="15" t="s">
        <v>28373</v>
      </c>
      <c r="D7570" s="15" t="s">
        <v>30924</v>
      </c>
      <c r="E7570">
        <v>8770</v>
      </c>
      <c r="F7570">
        <v>11389</v>
      </c>
      <c r="K7570" s="16">
        <f t="shared" si="354"/>
        <v>9822.4</v>
      </c>
      <c r="L7570" s="16">
        <f t="shared" si="355"/>
        <v>10339.368421052632</v>
      </c>
      <c r="M7570" s="16">
        <f t="shared" si="356"/>
        <v>11749.282296650717</v>
      </c>
      <c r="N7570" t="e">
        <f>INDEX(XML!$A$2:$R$782,MATCH(C7570,XML!$D$2:$D$737,0),2)</f>
        <v>#N/A</v>
      </c>
    </row>
    <row r="7571" spans="1:14" ht="56.25" x14ac:dyDescent="0.2">
      <c r="A7571">
        <v>71834</v>
      </c>
      <c r="B7571" t="s">
        <v>28374</v>
      </c>
      <c r="C7571" s="15" t="s">
        <v>28375</v>
      </c>
      <c r="D7571" s="15" t="s">
        <v>30925</v>
      </c>
      <c r="E7571">
        <v>9542</v>
      </c>
      <c r="F7571">
        <v>12392</v>
      </c>
      <c r="K7571" s="16">
        <f t="shared" si="354"/>
        <v>10687.04</v>
      </c>
      <c r="L7571" s="16">
        <f t="shared" si="355"/>
        <v>11249.515789473684</v>
      </c>
      <c r="M7571" s="16">
        <f t="shared" si="356"/>
        <v>12783.540669856458</v>
      </c>
      <c r="N7571" t="e">
        <f>INDEX(XML!$A$2:$R$782,MATCH(C7571,XML!$D$2:$D$737,0),2)</f>
        <v>#N/A</v>
      </c>
    </row>
    <row r="7572" spans="1:14" ht="56.25" x14ac:dyDescent="0.2">
      <c r="A7572">
        <v>71835</v>
      </c>
      <c r="B7572" t="s">
        <v>28376</v>
      </c>
      <c r="C7572" s="15" t="s">
        <v>28377</v>
      </c>
      <c r="D7572" s="15" t="s">
        <v>30926</v>
      </c>
      <c r="E7572">
        <v>10173</v>
      </c>
      <c r="F7572">
        <v>13211</v>
      </c>
      <c r="K7572" s="16">
        <f t="shared" si="354"/>
        <v>11393.76</v>
      </c>
      <c r="L7572" s="16">
        <f t="shared" si="355"/>
        <v>11993.431578947368</v>
      </c>
      <c r="M7572" s="16">
        <f t="shared" si="356"/>
        <v>13628.899521531101</v>
      </c>
      <c r="N7572" t="e">
        <f>INDEX(XML!$A$2:$R$782,MATCH(C7572,XML!$D$2:$D$737,0),2)</f>
        <v>#N/A</v>
      </c>
    </row>
    <row r="7573" spans="1:14" ht="33.75" customHeight="1" x14ac:dyDescent="0.2">
      <c r="A7573">
        <v>71836</v>
      </c>
      <c r="B7573" t="s">
        <v>28378</v>
      </c>
      <c r="C7573" s="15" t="s">
        <v>28379</v>
      </c>
      <c r="D7573" s="15" t="s">
        <v>30927</v>
      </c>
      <c r="E7573">
        <v>11422</v>
      </c>
      <c r="F7573">
        <v>14833</v>
      </c>
      <c r="K7573" s="16">
        <f t="shared" si="354"/>
        <v>12792.64</v>
      </c>
      <c r="L7573" s="16">
        <f t="shared" si="355"/>
        <v>13465.936842105262</v>
      </c>
      <c r="M7573" s="16">
        <f t="shared" si="356"/>
        <v>15302.200956937799</v>
      </c>
      <c r="N7573" t="e">
        <f>INDEX(XML!$A$2:$R$782,MATCH(C7573,XML!$D$2:$D$737,0),2)</f>
        <v>#N/A</v>
      </c>
    </row>
    <row r="7574" spans="1:14" ht="56.25" x14ac:dyDescent="0.2">
      <c r="A7574">
        <v>71837</v>
      </c>
      <c r="B7574" t="s">
        <v>28380</v>
      </c>
      <c r="C7574" s="15" t="s">
        <v>28381</v>
      </c>
      <c r="D7574" s="15" t="s">
        <v>30928</v>
      </c>
      <c r="E7574">
        <v>13071</v>
      </c>
      <c r="F7574">
        <v>16974</v>
      </c>
      <c r="K7574" s="16">
        <f t="shared" si="354"/>
        <v>14639.52</v>
      </c>
      <c r="L7574" s="16">
        <f t="shared" si="355"/>
        <v>15410.021052631579</v>
      </c>
      <c r="M7574" s="16">
        <f t="shared" si="356"/>
        <v>17511.387559808612</v>
      </c>
      <c r="N7574" t="e">
        <f>INDEX(XML!$A$2:$R$782,MATCH(C7574,XML!$D$2:$D$737,0),2)</f>
        <v>#N/A</v>
      </c>
    </row>
    <row r="7575" spans="1:14" ht="33.75" customHeight="1" x14ac:dyDescent="0.2">
      <c r="A7575">
        <v>71838</v>
      </c>
      <c r="B7575" t="s">
        <v>28382</v>
      </c>
      <c r="C7575" s="15" t="s">
        <v>28383</v>
      </c>
      <c r="D7575" s="15" t="s">
        <v>30929</v>
      </c>
      <c r="E7575">
        <v>17303</v>
      </c>
      <c r="F7575">
        <v>22471</v>
      </c>
      <c r="K7575" s="16">
        <f t="shared" si="354"/>
        <v>19379.36</v>
      </c>
      <c r="L7575" s="16">
        <f t="shared" si="355"/>
        <v>20399.326315789473</v>
      </c>
      <c r="M7575" s="16">
        <f t="shared" si="356"/>
        <v>23181.052631578947</v>
      </c>
      <c r="N7575" t="e">
        <f>INDEX(XML!$A$2:$R$782,MATCH(C7575,XML!$D$2:$D$737,0),2)</f>
        <v>#N/A</v>
      </c>
    </row>
    <row r="7576" spans="1:14" ht="56.25" x14ac:dyDescent="0.2">
      <c r="A7576">
        <v>71841</v>
      </c>
      <c r="B7576" t="s">
        <v>28384</v>
      </c>
      <c r="C7576" s="15" t="s">
        <v>28385</v>
      </c>
      <c r="D7576" s="15" t="s">
        <v>30930</v>
      </c>
      <c r="E7576">
        <v>22412</v>
      </c>
      <c r="F7576">
        <v>29106</v>
      </c>
      <c r="K7576" s="16">
        <f t="shared" si="354"/>
        <v>25101.439999999999</v>
      </c>
      <c r="L7576" s="16">
        <f t="shared" si="355"/>
        <v>26422.568421052631</v>
      </c>
      <c r="M7576" s="16">
        <f t="shared" si="356"/>
        <v>30025.645933014352</v>
      </c>
      <c r="N7576" t="e">
        <f>INDEX(XML!$A$2:$R$782,MATCH(C7576,XML!$D$2:$D$737,0),2)</f>
        <v>#N/A</v>
      </c>
    </row>
    <row r="7577" spans="1:14" ht="56.25" x14ac:dyDescent="0.2">
      <c r="A7577">
        <v>71842</v>
      </c>
      <c r="B7577" t="s">
        <v>28386</v>
      </c>
      <c r="C7577" s="15" t="s">
        <v>28387</v>
      </c>
      <c r="D7577" s="15" t="s">
        <v>30931</v>
      </c>
      <c r="E7577">
        <v>26558</v>
      </c>
      <c r="F7577">
        <v>34490</v>
      </c>
      <c r="K7577" s="16">
        <f t="shared" si="354"/>
        <v>29744.959999999999</v>
      </c>
      <c r="L7577" s="16">
        <f t="shared" si="355"/>
        <v>31310.484210526316</v>
      </c>
      <c r="M7577" s="16">
        <f t="shared" si="356"/>
        <v>35580.095693779906</v>
      </c>
      <c r="N7577" t="e">
        <f>INDEX(XML!$A$2:$R$782,MATCH(C7577,XML!$D$2:$D$737,0),2)</f>
        <v>#N/A</v>
      </c>
    </row>
    <row r="7578" spans="1:14" ht="33.75" customHeight="1" x14ac:dyDescent="0.2">
      <c r="A7578">
        <v>71843</v>
      </c>
      <c r="B7578" t="s">
        <v>28388</v>
      </c>
      <c r="C7578" s="15" t="s">
        <v>28389</v>
      </c>
      <c r="D7578" s="15" t="s">
        <v>30932</v>
      </c>
      <c r="E7578">
        <v>37527</v>
      </c>
      <c r="F7578">
        <v>48736</v>
      </c>
      <c r="K7578" s="16">
        <f t="shared" si="354"/>
        <v>42030.239999999998</v>
      </c>
      <c r="L7578" s="16">
        <f t="shared" si="355"/>
        <v>44242.357894736844</v>
      </c>
      <c r="M7578" s="16">
        <f t="shared" si="356"/>
        <v>50275.406698564599</v>
      </c>
      <c r="N7578" t="e">
        <f>INDEX(XML!$A$2:$R$782,MATCH(C7578,XML!$D$2:$D$737,0),2)</f>
        <v>#N/A</v>
      </c>
    </row>
    <row r="7579" spans="1:14" ht="112.5" x14ac:dyDescent="0.2">
      <c r="A7579">
        <v>72515</v>
      </c>
      <c r="B7579" t="s">
        <v>28455</v>
      </c>
      <c r="C7579" s="15" t="s">
        <v>38073</v>
      </c>
      <c r="D7579" s="15" t="s">
        <v>38074</v>
      </c>
      <c r="E7579">
        <v>30529</v>
      </c>
      <c r="F7579">
        <v>39646</v>
      </c>
      <c r="K7579" s="16">
        <f t="shared" si="354"/>
        <v>34192.480000000003</v>
      </c>
      <c r="L7579" s="16">
        <f t="shared" si="355"/>
        <v>35992.084210526322</v>
      </c>
      <c r="M7579" s="16">
        <f t="shared" si="356"/>
        <v>40900.095693779913</v>
      </c>
      <c r="N7579" t="e">
        <f>INDEX(XML!$A$2:$R$782,MATCH(C7579,XML!$D$2:$D$737,0),2)</f>
        <v>#N/A</v>
      </c>
    </row>
    <row r="7580" spans="1:14" ht="56.25" x14ac:dyDescent="0.2">
      <c r="A7580">
        <v>78788</v>
      </c>
      <c r="B7580" t="s">
        <v>38075</v>
      </c>
      <c r="C7580" s="15" t="s">
        <v>38076</v>
      </c>
      <c r="D7580" s="15" t="s">
        <v>38077</v>
      </c>
      <c r="E7580">
        <v>7673</v>
      </c>
      <c r="F7580">
        <v>9965</v>
      </c>
      <c r="K7580" s="16">
        <f t="shared" si="354"/>
        <v>8593.76</v>
      </c>
      <c r="L7580" s="16">
        <f t="shared" si="355"/>
        <v>9046.0631578947377</v>
      </c>
      <c r="M7580" s="16">
        <f t="shared" si="356"/>
        <v>10279.617224880385</v>
      </c>
      <c r="N7580" t="e">
        <f>INDEX(XML!$A$2:$R$782,MATCH(C7580,XML!$D$2:$D$737,0),2)</f>
        <v>#N/A</v>
      </c>
    </row>
    <row r="7581" spans="1:14" ht="112.5" x14ac:dyDescent="0.2">
      <c r="A7581">
        <v>78789</v>
      </c>
      <c r="B7581" t="s">
        <v>38078</v>
      </c>
      <c r="C7581" s="15" t="s">
        <v>38079</v>
      </c>
      <c r="D7581" s="15" t="s">
        <v>38080</v>
      </c>
      <c r="E7581">
        <v>16153</v>
      </c>
      <c r="F7581">
        <v>20977</v>
      </c>
      <c r="K7581" s="16">
        <f t="shared" si="354"/>
        <v>18091.36</v>
      </c>
      <c r="L7581" s="16">
        <f t="shared" si="355"/>
        <v>19043.536842105263</v>
      </c>
      <c r="M7581" s="16">
        <f t="shared" si="356"/>
        <v>21640.382775119619</v>
      </c>
      <c r="N7581" t="e">
        <f>INDEX(XML!$A$2:$R$782,MATCH(C7581,XML!$D$2:$D$737,0),2)</f>
        <v>#N/A</v>
      </c>
    </row>
    <row r="7582" spans="1:14" ht="56.25" x14ac:dyDescent="0.2">
      <c r="A7582">
        <v>11109</v>
      </c>
      <c r="C7582" s="15" t="s">
        <v>9973</v>
      </c>
      <c r="D7582" s="15" t="s">
        <v>9974</v>
      </c>
      <c r="E7582">
        <v>3039</v>
      </c>
      <c r="F7582">
        <v>3296</v>
      </c>
      <c r="H7582">
        <v>1</v>
      </c>
      <c r="K7582" s="16">
        <f t="shared" si="354"/>
        <v>3403.68</v>
      </c>
      <c r="L7582" s="16">
        <f t="shared" si="355"/>
        <v>3582.8210526315788</v>
      </c>
      <c r="M7582" s="16">
        <f t="shared" si="356"/>
        <v>4071.387559808612</v>
      </c>
      <c r="N7582" t="e">
        <f>INDEX(XML!$A$2:$R$782,MATCH(C7582,XML!$D$2:$D$737,0),2)</f>
        <v>#N/A</v>
      </c>
    </row>
    <row r="7583" spans="1:14" ht="56.25" x14ac:dyDescent="0.2">
      <c r="A7583">
        <v>11110</v>
      </c>
      <c r="C7583" s="15" t="s">
        <v>9975</v>
      </c>
      <c r="D7583" s="15" t="s">
        <v>9976</v>
      </c>
      <c r="E7583">
        <v>2810</v>
      </c>
      <c r="F7583">
        <v>3029</v>
      </c>
      <c r="H7583">
        <v>10</v>
      </c>
      <c r="K7583" s="16">
        <f t="shared" si="354"/>
        <v>3147.2</v>
      </c>
      <c r="L7583" s="16">
        <f t="shared" si="355"/>
        <v>3312.8421052631579</v>
      </c>
      <c r="M7583" s="16">
        <f t="shared" si="356"/>
        <v>3764.5933014354068</v>
      </c>
      <c r="N7583" t="e">
        <f>INDEX(XML!$A$2:$R$782,MATCH(C7583,XML!$D$2:$D$737,0),2)</f>
        <v>#N/A</v>
      </c>
    </row>
    <row r="7584" spans="1:14" ht="56.25" x14ac:dyDescent="0.2">
      <c r="A7584">
        <v>11113</v>
      </c>
      <c r="C7584" s="15" t="s">
        <v>9977</v>
      </c>
      <c r="D7584" s="15" t="s">
        <v>9978</v>
      </c>
      <c r="E7584">
        <v>3458</v>
      </c>
      <c r="F7584">
        <v>3750</v>
      </c>
      <c r="H7584">
        <v>15</v>
      </c>
      <c r="K7584" s="16">
        <f t="shared" si="354"/>
        <v>3872.96</v>
      </c>
      <c r="L7584" s="16">
        <f t="shared" si="355"/>
        <v>4076.8</v>
      </c>
      <c r="M7584" s="16">
        <f t="shared" si="356"/>
        <v>4632.727272727273</v>
      </c>
      <c r="N7584" t="e">
        <f>INDEX(XML!$A$2:$R$782,MATCH(C7584,XML!$D$2:$D$737,0),2)</f>
        <v>#N/A</v>
      </c>
    </row>
    <row r="7585" spans="1:14" ht="56.25" x14ac:dyDescent="0.2">
      <c r="A7585">
        <v>11118</v>
      </c>
      <c r="C7585" s="15" t="s">
        <v>9979</v>
      </c>
      <c r="D7585" s="15" t="s">
        <v>9980</v>
      </c>
      <c r="E7585">
        <v>1731</v>
      </c>
      <c r="F7585">
        <v>1852</v>
      </c>
      <c r="H7585">
        <v>15</v>
      </c>
      <c r="K7585" s="16">
        <f t="shared" si="354"/>
        <v>1938.72</v>
      </c>
      <c r="L7585" s="16">
        <f t="shared" si="355"/>
        <v>2040.7578947368422</v>
      </c>
      <c r="M7585" s="16">
        <f t="shared" si="356"/>
        <v>2319.0430622009571</v>
      </c>
      <c r="N7585" t="e">
        <f>INDEX(XML!$A$2:$R$782,MATCH(C7585,XML!$D$2:$D$737,0),2)</f>
        <v>#N/A</v>
      </c>
    </row>
    <row r="7586" spans="1:14" ht="45" customHeight="1" x14ac:dyDescent="0.2">
      <c r="A7586">
        <v>11127</v>
      </c>
      <c r="C7586" s="15" t="s">
        <v>9987</v>
      </c>
      <c r="D7586" s="15" t="s">
        <v>9988</v>
      </c>
      <c r="E7586">
        <v>2101</v>
      </c>
      <c r="F7586">
        <v>2259</v>
      </c>
      <c r="H7586">
        <v>6</v>
      </c>
      <c r="K7586" s="16">
        <f t="shared" si="354"/>
        <v>2353.12</v>
      </c>
      <c r="L7586" s="16">
        <f t="shared" si="355"/>
        <v>2476.9684210526316</v>
      </c>
      <c r="M7586" s="16">
        <f t="shared" si="356"/>
        <v>2814.7368421052629</v>
      </c>
      <c r="N7586" t="e">
        <f>INDEX(XML!$A$2:$R$782,MATCH(C7586,XML!$D$2:$D$737,0),2)</f>
        <v>#N/A</v>
      </c>
    </row>
    <row r="7587" spans="1:14" ht="45" customHeight="1" x14ac:dyDescent="0.2">
      <c r="A7587">
        <v>11120</v>
      </c>
      <c r="C7587" s="15" t="s">
        <v>9981</v>
      </c>
      <c r="D7587" s="15" t="s">
        <v>9982</v>
      </c>
      <c r="E7587">
        <v>1960</v>
      </c>
      <c r="F7587">
        <v>2124</v>
      </c>
      <c r="H7587">
        <v>2</v>
      </c>
      <c r="K7587" s="16">
        <f t="shared" si="354"/>
        <v>2195.1999999999998</v>
      </c>
      <c r="L7587" s="16">
        <f t="shared" si="355"/>
        <v>2310.7368421052629</v>
      </c>
      <c r="M7587" s="16">
        <f t="shared" si="356"/>
        <v>2625.8373205741623</v>
      </c>
      <c r="N7587" t="e">
        <f>INDEX(XML!$A$2:$R$782,MATCH(C7587,XML!$D$2:$D$737,0),2)</f>
        <v>#N/A</v>
      </c>
    </row>
    <row r="7588" spans="1:14" ht="45" customHeight="1" x14ac:dyDescent="0.2">
      <c r="A7588">
        <v>11121</v>
      </c>
      <c r="C7588" s="15" t="s">
        <v>9983</v>
      </c>
      <c r="D7588" s="15" t="s">
        <v>9984</v>
      </c>
      <c r="E7588">
        <v>2351</v>
      </c>
      <c r="F7588">
        <v>2529</v>
      </c>
      <c r="H7588">
        <v>16</v>
      </c>
      <c r="K7588" s="16">
        <f t="shared" si="354"/>
        <v>2633.12</v>
      </c>
      <c r="L7588" s="16">
        <f t="shared" si="355"/>
        <v>2771.7052631578949</v>
      </c>
      <c r="M7588" s="16">
        <f t="shared" si="356"/>
        <v>3149.6650717703351</v>
      </c>
      <c r="N7588" t="e">
        <f>INDEX(XML!$A$2:$R$782,MATCH(C7588,XML!$D$2:$D$737,0),2)</f>
        <v>#N/A</v>
      </c>
    </row>
    <row r="7589" spans="1:14" ht="33.75" customHeight="1" x14ac:dyDescent="0.2">
      <c r="A7589">
        <v>11125</v>
      </c>
      <c r="C7589" s="15" t="s">
        <v>9985</v>
      </c>
      <c r="D7589" s="15" t="s">
        <v>9986</v>
      </c>
      <c r="E7589">
        <v>2810</v>
      </c>
      <c r="F7589">
        <v>3029</v>
      </c>
      <c r="H7589">
        <v>11</v>
      </c>
      <c r="K7589" s="16">
        <f t="shared" si="354"/>
        <v>3147.2</v>
      </c>
      <c r="L7589" s="16">
        <f t="shared" si="355"/>
        <v>3312.8421052631579</v>
      </c>
      <c r="M7589" s="16">
        <f t="shared" si="356"/>
        <v>3764.5933014354068</v>
      </c>
      <c r="N7589" t="e">
        <f>INDEX(XML!$A$2:$R$782,MATCH(C7589,XML!$D$2:$D$737,0),2)</f>
        <v>#N/A</v>
      </c>
    </row>
    <row r="7590" spans="1:14" ht="56.25" x14ac:dyDescent="0.2">
      <c r="A7590">
        <v>11128</v>
      </c>
      <c r="C7590" s="15" t="s">
        <v>9989</v>
      </c>
      <c r="D7590" s="15" t="s">
        <v>9990</v>
      </c>
      <c r="E7590">
        <v>2673</v>
      </c>
      <c r="F7590">
        <v>2891</v>
      </c>
      <c r="H7590">
        <v>20</v>
      </c>
      <c r="K7590" s="16">
        <f t="shared" si="354"/>
        <v>2993.76</v>
      </c>
      <c r="L7590" s="16">
        <f t="shared" si="355"/>
        <v>3151.3263157894735</v>
      </c>
      <c r="M7590" s="16">
        <f t="shared" si="356"/>
        <v>3581.0526315789471</v>
      </c>
      <c r="N7590" t="e">
        <f>INDEX(XML!$A$2:$R$782,MATCH(C7590,XML!$D$2:$D$737,0),2)</f>
        <v>#N/A</v>
      </c>
    </row>
    <row r="7591" spans="1:14" ht="45" customHeight="1" x14ac:dyDescent="0.2">
      <c r="A7591">
        <v>11135</v>
      </c>
      <c r="C7591" s="15" t="s">
        <v>9991</v>
      </c>
      <c r="D7591" s="15" t="s">
        <v>9992</v>
      </c>
      <c r="E7591">
        <v>1934</v>
      </c>
      <c r="F7591">
        <v>2079</v>
      </c>
      <c r="H7591">
        <v>5</v>
      </c>
      <c r="K7591" s="16">
        <f t="shared" si="354"/>
        <v>2166.08</v>
      </c>
      <c r="L7591" s="16">
        <f t="shared" si="355"/>
        <v>2280.0842105263159</v>
      </c>
      <c r="M7591" s="16">
        <f t="shared" si="356"/>
        <v>2591.0047846889956</v>
      </c>
      <c r="N7591" t="e">
        <f>INDEX(XML!$A$2:$R$782,MATCH(C7591,XML!$D$2:$D$737,0),2)</f>
        <v>#N/A</v>
      </c>
    </row>
    <row r="7592" spans="1:14" ht="45" customHeight="1" x14ac:dyDescent="0.2">
      <c r="A7592">
        <v>11136</v>
      </c>
      <c r="C7592" s="15" t="s">
        <v>9993</v>
      </c>
      <c r="D7592" s="15" t="s">
        <v>9994</v>
      </c>
      <c r="E7592">
        <v>2328</v>
      </c>
      <c r="F7592">
        <v>2529</v>
      </c>
      <c r="H7592">
        <v>10</v>
      </c>
      <c r="K7592" s="16">
        <f t="shared" si="354"/>
        <v>2607.36</v>
      </c>
      <c r="L7592" s="16">
        <f t="shared" si="355"/>
        <v>2744.5894736842106</v>
      </c>
      <c r="M7592" s="16">
        <f t="shared" si="356"/>
        <v>3118.8516746411483</v>
      </c>
      <c r="N7592" t="e">
        <f>INDEX(XML!$A$2:$R$782,MATCH(C7592,XML!$D$2:$D$737,0),2)</f>
        <v>#N/A</v>
      </c>
    </row>
    <row r="7593" spans="1:14" ht="45" customHeight="1" x14ac:dyDescent="0.2">
      <c r="A7593">
        <v>11157</v>
      </c>
      <c r="C7593" s="15" t="s">
        <v>9995</v>
      </c>
      <c r="D7593" s="15" t="s">
        <v>9996</v>
      </c>
      <c r="E7593">
        <v>2533</v>
      </c>
      <c r="F7593">
        <v>2755</v>
      </c>
      <c r="H7593">
        <v>1</v>
      </c>
      <c r="K7593" s="16">
        <f t="shared" si="354"/>
        <v>2836.96</v>
      </c>
      <c r="L7593" s="16">
        <f t="shared" si="355"/>
        <v>2986.2736842105264</v>
      </c>
      <c r="M7593" s="16">
        <f t="shared" si="356"/>
        <v>3393.4928229665074</v>
      </c>
      <c r="N7593" t="e">
        <f>INDEX(XML!$A$2:$R$782,MATCH(C7593,XML!$D$2:$D$737,0),2)</f>
        <v>#N/A</v>
      </c>
    </row>
    <row r="7594" spans="1:14" ht="45" customHeight="1" x14ac:dyDescent="0.2">
      <c r="A7594">
        <v>11164</v>
      </c>
      <c r="C7594" s="15" t="s">
        <v>9997</v>
      </c>
      <c r="D7594" s="15" t="s">
        <v>9998</v>
      </c>
      <c r="E7594">
        <v>4859</v>
      </c>
      <c r="F7594">
        <v>5239</v>
      </c>
      <c r="H7594">
        <v>10</v>
      </c>
      <c r="K7594" s="16">
        <f t="shared" si="354"/>
        <v>5442.08</v>
      </c>
      <c r="L7594" s="16">
        <f t="shared" si="355"/>
        <v>5728.5052631578947</v>
      </c>
      <c r="M7594" s="16">
        <f t="shared" si="356"/>
        <v>6509.6650717703342</v>
      </c>
      <c r="N7594" t="e">
        <f>INDEX(XML!$A$2:$R$782,MATCH(C7594,XML!$D$2:$D$737,0),2)</f>
        <v>#N/A</v>
      </c>
    </row>
    <row r="7595" spans="1:14" ht="45" customHeight="1" x14ac:dyDescent="0.2">
      <c r="A7595">
        <v>11165</v>
      </c>
      <c r="C7595" s="15" t="s">
        <v>9999</v>
      </c>
      <c r="D7595" s="15" t="s">
        <v>10000</v>
      </c>
      <c r="E7595">
        <v>3224</v>
      </c>
      <c r="F7595">
        <v>3479</v>
      </c>
      <c r="H7595">
        <v>8</v>
      </c>
      <c r="K7595" s="16">
        <f t="shared" si="354"/>
        <v>3610.88</v>
      </c>
      <c r="L7595" s="16">
        <f t="shared" si="355"/>
        <v>3800.9263157894738</v>
      </c>
      <c r="M7595" s="16">
        <f t="shared" si="356"/>
        <v>4319.2344497607655</v>
      </c>
      <c r="N7595" t="e">
        <f>INDEX(XML!$A$2:$R$782,MATCH(C7595,XML!$D$2:$D$737,0),2)</f>
        <v>#N/A</v>
      </c>
    </row>
    <row r="7596" spans="1:14" ht="45" customHeight="1" x14ac:dyDescent="0.2">
      <c r="A7596">
        <v>11167</v>
      </c>
      <c r="C7596" s="15" t="s">
        <v>10001</v>
      </c>
      <c r="D7596" s="15" t="s">
        <v>10002</v>
      </c>
      <c r="E7596">
        <v>1797</v>
      </c>
      <c r="F7596">
        <v>1943</v>
      </c>
      <c r="H7596">
        <v>1</v>
      </c>
      <c r="K7596" s="16">
        <f t="shared" si="354"/>
        <v>2012.6399999999999</v>
      </c>
      <c r="L7596" s="16">
        <f t="shared" si="355"/>
        <v>2118.5684210526315</v>
      </c>
      <c r="M7596" s="16">
        <f t="shared" si="356"/>
        <v>2407.4641148325359</v>
      </c>
      <c r="N7596" t="e">
        <f>INDEX(XML!$A$2:$R$782,MATCH(C7596,XML!$D$2:$D$737,0),2)</f>
        <v>#N/A</v>
      </c>
    </row>
    <row r="7597" spans="1:14" ht="45" customHeight="1" x14ac:dyDescent="0.25">
      <c r="A7597" s="184" t="s">
        <v>10003</v>
      </c>
      <c r="B7597" s="184"/>
      <c r="C7597" s="185"/>
      <c r="D7597" s="185"/>
      <c r="E7597" s="184"/>
      <c r="F7597" s="184"/>
      <c r="G7597" s="184"/>
      <c r="H7597" s="184"/>
      <c r="I7597" s="184"/>
      <c r="J7597" s="184"/>
      <c r="K7597" s="16">
        <f t="shared" si="354"/>
        <v>0</v>
      </c>
      <c r="L7597" s="16">
        <f t="shared" si="355"/>
        <v>0</v>
      </c>
      <c r="M7597" s="16">
        <f t="shared" si="356"/>
        <v>0</v>
      </c>
      <c r="N7597" t="e">
        <f>INDEX(XML!$A$2:$R$782,MATCH(C7597,XML!$D$2:$D$737,0),2)</f>
        <v>#N/A</v>
      </c>
    </row>
    <row r="7598" spans="1:14" ht="45" customHeight="1" x14ac:dyDescent="0.2">
      <c r="A7598">
        <v>65052</v>
      </c>
      <c r="B7598" t="s">
        <v>22905</v>
      </c>
      <c r="C7598" s="15" t="s">
        <v>29890</v>
      </c>
      <c r="D7598" s="15" t="s">
        <v>22906</v>
      </c>
      <c r="E7598">
        <v>3624</v>
      </c>
      <c r="F7598">
        <v>4706</v>
      </c>
      <c r="K7598" s="16">
        <f t="shared" si="354"/>
        <v>4058.88</v>
      </c>
      <c r="L7598" s="16">
        <f t="shared" si="355"/>
        <v>4272.5052631578947</v>
      </c>
      <c r="M7598" s="16">
        <f t="shared" si="356"/>
        <v>4855.1196172248801</v>
      </c>
      <c r="N7598" t="e">
        <f>INDEX(XML!$A$2:$R$782,MATCH(C7598,XML!$D$2:$D$737,0),2)</f>
        <v>#N/A</v>
      </c>
    </row>
    <row r="7599" spans="1:14" ht="45" customHeight="1" x14ac:dyDescent="0.2">
      <c r="A7599">
        <v>65053</v>
      </c>
      <c r="B7599" t="s">
        <v>22907</v>
      </c>
      <c r="C7599" s="15" t="s">
        <v>22908</v>
      </c>
      <c r="D7599" s="15" t="s">
        <v>22909</v>
      </c>
      <c r="E7599">
        <v>4879</v>
      </c>
      <c r="F7599">
        <v>6335</v>
      </c>
      <c r="H7599" t="s">
        <v>746</v>
      </c>
      <c r="K7599" s="16">
        <f t="shared" si="354"/>
        <v>5464.48</v>
      </c>
      <c r="L7599" s="16">
        <f t="shared" si="355"/>
        <v>5752.0842105263155</v>
      </c>
      <c r="M7599" s="16">
        <f t="shared" si="356"/>
        <v>6536.4593301435407</v>
      </c>
      <c r="N7599" t="e">
        <f>INDEX(XML!$A$2:$R$782,MATCH(C7599,XML!$D$2:$D$737,0),2)</f>
        <v>#N/A</v>
      </c>
    </row>
    <row r="7600" spans="1:14" ht="33.75" x14ac:dyDescent="0.2">
      <c r="A7600">
        <v>70085</v>
      </c>
      <c r="B7600" t="s">
        <v>26466</v>
      </c>
      <c r="C7600" s="15" t="s">
        <v>26467</v>
      </c>
      <c r="D7600" s="15" t="s">
        <v>30933</v>
      </c>
      <c r="E7600">
        <v>9816</v>
      </c>
      <c r="F7600">
        <v>12746</v>
      </c>
      <c r="K7600" s="16">
        <f t="shared" si="354"/>
        <v>10993.92</v>
      </c>
      <c r="L7600" s="16">
        <f t="shared" si="355"/>
        <v>11572.547368421052</v>
      </c>
      <c r="M7600" s="16">
        <f t="shared" si="356"/>
        <v>13150.622009569377</v>
      </c>
      <c r="N7600" t="e">
        <f>INDEX(XML!$A$2:$R$782,MATCH(C7600,XML!$D$2:$D$737,0),2)</f>
        <v>#N/A</v>
      </c>
    </row>
    <row r="7601" spans="1:14" ht="45" x14ac:dyDescent="0.2">
      <c r="A7601">
        <v>83966</v>
      </c>
      <c r="B7601" t="s">
        <v>46328</v>
      </c>
      <c r="C7601" s="15" t="s">
        <v>46329</v>
      </c>
      <c r="D7601" s="15" t="s">
        <v>46330</v>
      </c>
      <c r="E7601">
        <v>3123</v>
      </c>
      <c r="F7601">
        <v>4055</v>
      </c>
      <c r="K7601" s="16">
        <f t="shared" si="354"/>
        <v>3497.76</v>
      </c>
      <c r="L7601" s="16">
        <f t="shared" si="355"/>
        <v>3681.8526315789472</v>
      </c>
      <c r="M7601" s="16">
        <f t="shared" si="356"/>
        <v>4183.9234449760761</v>
      </c>
      <c r="N7601" t="e">
        <f>INDEX(XML!$A$2:$R$782,MATCH(C7601,XML!$D$2:$D$737,0),2)</f>
        <v>#N/A</v>
      </c>
    </row>
    <row r="7602" spans="1:14" ht="45" x14ac:dyDescent="0.2">
      <c r="A7602">
        <v>83969</v>
      </c>
      <c r="B7602" t="s">
        <v>46331</v>
      </c>
      <c r="C7602" s="15" t="s">
        <v>46332</v>
      </c>
      <c r="D7602" s="15" t="s">
        <v>46333</v>
      </c>
      <c r="E7602">
        <v>2083</v>
      </c>
      <c r="F7602">
        <v>2704</v>
      </c>
      <c r="K7602" s="16">
        <f t="shared" si="354"/>
        <v>2332.96</v>
      </c>
      <c r="L7602" s="16">
        <f t="shared" si="355"/>
        <v>2455.7473684210527</v>
      </c>
      <c r="M7602" s="16">
        <f t="shared" si="356"/>
        <v>2790.6220095693784</v>
      </c>
      <c r="N7602" t="e">
        <f>INDEX(XML!$A$2:$R$782,MATCH(C7602,XML!$D$2:$D$737,0),2)</f>
        <v>#N/A</v>
      </c>
    </row>
    <row r="7603" spans="1:14" ht="45" customHeight="1" x14ac:dyDescent="0.2">
      <c r="A7603">
        <v>83687</v>
      </c>
      <c r="B7603" t="s">
        <v>47078</v>
      </c>
      <c r="C7603" s="15" t="s">
        <v>47079</v>
      </c>
      <c r="D7603" s="15" t="s">
        <v>47080</v>
      </c>
      <c r="E7603">
        <v>4878</v>
      </c>
      <c r="F7603">
        <v>6335</v>
      </c>
      <c r="K7603" s="16">
        <f t="shared" si="354"/>
        <v>5463.36</v>
      </c>
      <c r="L7603" s="16">
        <f t="shared" si="355"/>
        <v>5750.9052631578943</v>
      </c>
      <c r="M7603" s="16">
        <f t="shared" si="356"/>
        <v>6535.1196172248801</v>
      </c>
      <c r="N7603" t="e">
        <f>INDEX(XML!$A$2:$R$782,MATCH(C7603,XML!$D$2:$D$737,0),2)</f>
        <v>#N/A</v>
      </c>
    </row>
    <row r="7604" spans="1:14" ht="45" customHeight="1" x14ac:dyDescent="0.25">
      <c r="A7604" s="184" t="s">
        <v>10004</v>
      </c>
      <c r="B7604" s="184"/>
      <c r="C7604" s="185"/>
      <c r="D7604" s="185"/>
      <c r="E7604" s="184"/>
      <c r="F7604" s="184"/>
      <c r="G7604" s="184"/>
      <c r="H7604" s="184"/>
      <c r="I7604" s="184"/>
      <c r="J7604" s="184"/>
      <c r="K7604" s="16">
        <f t="shared" si="354"/>
        <v>0</v>
      </c>
      <c r="L7604" s="16">
        <f t="shared" si="355"/>
        <v>0</v>
      </c>
      <c r="M7604" s="16">
        <f t="shared" si="356"/>
        <v>0</v>
      </c>
      <c r="N7604" t="e">
        <f>INDEX(XML!$A$2:$R$782,MATCH(C7604,XML!$D$2:$D$737,0),2)</f>
        <v>#N/A</v>
      </c>
    </row>
    <row r="7605" spans="1:14" ht="45" customHeight="1" x14ac:dyDescent="0.2">
      <c r="A7605">
        <v>65021</v>
      </c>
      <c r="B7605" t="s">
        <v>22888</v>
      </c>
      <c r="C7605" s="15" t="s">
        <v>22889</v>
      </c>
      <c r="D7605" s="15" t="s">
        <v>22890</v>
      </c>
      <c r="E7605">
        <v>614</v>
      </c>
      <c r="F7605">
        <v>797</v>
      </c>
      <c r="H7605" t="s">
        <v>746</v>
      </c>
      <c r="K7605" s="16">
        <f t="shared" si="354"/>
        <v>687.68</v>
      </c>
      <c r="L7605" s="16">
        <f t="shared" si="355"/>
        <v>723.87368421052633</v>
      </c>
      <c r="M7605" s="16">
        <f t="shared" si="356"/>
        <v>822.58373205741634</v>
      </c>
      <c r="N7605" t="e">
        <f>INDEX(XML!$A$2:$R$782,MATCH(C7605,XML!$D$2:$D$737,0),2)</f>
        <v>#N/A</v>
      </c>
    </row>
    <row r="7606" spans="1:14" ht="67.5" x14ac:dyDescent="0.2">
      <c r="A7606">
        <v>65004</v>
      </c>
      <c r="B7606" t="s">
        <v>22825</v>
      </c>
      <c r="C7606" s="15" t="s">
        <v>22826</v>
      </c>
      <c r="D7606" s="15" t="s">
        <v>22827</v>
      </c>
      <c r="E7606">
        <v>4154</v>
      </c>
      <c r="F7606">
        <v>5394</v>
      </c>
      <c r="H7606" t="s">
        <v>746</v>
      </c>
      <c r="K7606" s="16">
        <f t="shared" si="354"/>
        <v>4652.4799999999996</v>
      </c>
      <c r="L7606" s="16">
        <f t="shared" si="355"/>
        <v>4897.3473684210521</v>
      </c>
      <c r="M7606" s="16">
        <f t="shared" si="356"/>
        <v>5565.167464114832</v>
      </c>
      <c r="N7606" t="e">
        <f>INDEX(XML!$A$2:$R$782,MATCH(C7606,XML!$D$2:$D$737,0),2)</f>
        <v>#N/A</v>
      </c>
    </row>
    <row r="7607" spans="1:14" ht="67.5" x14ac:dyDescent="0.2">
      <c r="A7607">
        <v>71365</v>
      </c>
      <c r="B7607" t="s">
        <v>27430</v>
      </c>
      <c r="C7607" s="15" t="s">
        <v>27431</v>
      </c>
      <c r="D7607" s="15" t="s">
        <v>27432</v>
      </c>
      <c r="E7607">
        <v>4711</v>
      </c>
      <c r="F7607">
        <v>6116</v>
      </c>
      <c r="K7607" s="16">
        <f t="shared" si="354"/>
        <v>5276.32</v>
      </c>
      <c r="L7607" s="16">
        <f t="shared" si="355"/>
        <v>5554.0210526315786</v>
      </c>
      <c r="M7607" s="16">
        <f t="shared" si="356"/>
        <v>6311.3875598086124</v>
      </c>
      <c r="N7607" t="e">
        <f>INDEX(XML!$A$2:$R$782,MATCH(C7607,XML!$D$2:$D$737,0),2)</f>
        <v>#N/A</v>
      </c>
    </row>
    <row r="7608" spans="1:14" ht="67.5" x14ac:dyDescent="0.2">
      <c r="A7608">
        <v>71366</v>
      </c>
      <c r="B7608" t="s">
        <v>27433</v>
      </c>
      <c r="C7608" s="15" t="s">
        <v>27434</v>
      </c>
      <c r="D7608" s="15" t="s">
        <v>27435</v>
      </c>
      <c r="E7608">
        <v>4945</v>
      </c>
      <c r="F7608">
        <v>6421</v>
      </c>
      <c r="H7608">
        <v>30</v>
      </c>
      <c r="K7608" s="16">
        <f t="shared" si="354"/>
        <v>5538.4</v>
      </c>
      <c r="L7608" s="16">
        <f t="shared" si="355"/>
        <v>5829.894736842105</v>
      </c>
      <c r="M7608" s="16">
        <f t="shared" si="356"/>
        <v>6624.880382775119</v>
      </c>
      <c r="N7608" t="e">
        <f>INDEX(XML!$A$2:$R$782,MATCH(C7608,XML!$D$2:$D$737,0),2)</f>
        <v>#N/A</v>
      </c>
    </row>
    <row r="7609" spans="1:14" ht="33.75" x14ac:dyDescent="0.2">
      <c r="A7609">
        <v>65020</v>
      </c>
      <c r="B7609" t="s">
        <v>22910</v>
      </c>
      <c r="C7609" s="15" t="s">
        <v>22911</v>
      </c>
      <c r="D7609" s="15" t="s">
        <v>22912</v>
      </c>
      <c r="E7609">
        <v>506</v>
      </c>
      <c r="F7609">
        <v>657</v>
      </c>
      <c r="H7609">
        <v>11</v>
      </c>
      <c r="K7609" s="16">
        <f t="shared" si="354"/>
        <v>566.72</v>
      </c>
      <c r="L7609" s="16">
        <f t="shared" si="355"/>
        <v>596.54736842105262</v>
      </c>
      <c r="M7609" s="16">
        <f t="shared" si="356"/>
        <v>677.8947368421052</v>
      </c>
      <c r="N7609" t="e">
        <f>INDEX(XML!$A$2:$R$782,MATCH(C7609,XML!$D$2:$D$737,0),2)</f>
        <v>#N/A</v>
      </c>
    </row>
    <row r="7610" spans="1:14" ht="45" customHeight="1" x14ac:dyDescent="0.2">
      <c r="A7610">
        <v>71367</v>
      </c>
      <c r="B7610" t="s">
        <v>27436</v>
      </c>
      <c r="C7610" s="15" t="s">
        <v>27437</v>
      </c>
      <c r="D7610" s="15" t="s">
        <v>27438</v>
      </c>
      <c r="E7610">
        <v>568</v>
      </c>
      <c r="F7610">
        <v>737</v>
      </c>
      <c r="K7610" s="16">
        <f t="shared" si="354"/>
        <v>636.16</v>
      </c>
      <c r="L7610" s="16">
        <f t="shared" si="355"/>
        <v>669.64210526315787</v>
      </c>
      <c r="M7610" s="16">
        <f t="shared" si="356"/>
        <v>760.95693779904298</v>
      </c>
      <c r="N7610" t="e">
        <f>INDEX(XML!$A$2:$R$782,MATCH(C7610,XML!$D$2:$D$737,0),2)</f>
        <v>#N/A</v>
      </c>
    </row>
    <row r="7611" spans="1:14" ht="33.75" x14ac:dyDescent="0.2">
      <c r="A7611">
        <v>71368</v>
      </c>
      <c r="B7611" t="s">
        <v>27439</v>
      </c>
      <c r="C7611" s="15" t="s">
        <v>27440</v>
      </c>
      <c r="D7611" s="15" t="s">
        <v>27441</v>
      </c>
      <c r="E7611">
        <v>662</v>
      </c>
      <c r="F7611">
        <v>859</v>
      </c>
      <c r="K7611" s="16">
        <f t="shared" si="354"/>
        <v>741.44</v>
      </c>
      <c r="L7611" s="16">
        <f t="shared" si="355"/>
        <v>780.46315789473681</v>
      </c>
      <c r="M7611" s="16">
        <f t="shared" si="356"/>
        <v>886.88995215311002</v>
      </c>
      <c r="N7611" t="e">
        <f>INDEX(XML!$A$2:$R$782,MATCH(C7611,XML!$D$2:$D$737,0),2)</f>
        <v>#N/A</v>
      </c>
    </row>
    <row r="7612" spans="1:14" ht="33.75" x14ac:dyDescent="0.2">
      <c r="A7612">
        <v>71370</v>
      </c>
      <c r="B7612" t="s">
        <v>27442</v>
      </c>
      <c r="C7612" s="15" t="s">
        <v>27443</v>
      </c>
      <c r="D7612" s="15" t="s">
        <v>27444</v>
      </c>
      <c r="E7612">
        <v>1184</v>
      </c>
      <c r="F7612">
        <v>1535</v>
      </c>
      <c r="K7612" s="16">
        <f t="shared" si="354"/>
        <v>1326.08</v>
      </c>
      <c r="L7612" s="16">
        <f t="shared" si="355"/>
        <v>1395.8736842105263</v>
      </c>
      <c r="M7612" s="16">
        <f t="shared" si="356"/>
        <v>1586.22009569378</v>
      </c>
      <c r="N7612" t="e">
        <f>INDEX(XML!$A$2:$R$782,MATCH(C7612,XML!$D$2:$D$737,0),2)</f>
        <v>#N/A</v>
      </c>
    </row>
    <row r="7613" spans="1:14" ht="33.75" x14ac:dyDescent="0.2">
      <c r="A7613">
        <v>71369</v>
      </c>
      <c r="B7613" t="s">
        <v>27445</v>
      </c>
      <c r="C7613" s="15" t="s">
        <v>27446</v>
      </c>
      <c r="D7613" s="15" t="s">
        <v>27447</v>
      </c>
      <c r="E7613">
        <v>1303</v>
      </c>
      <c r="F7613">
        <v>1691</v>
      </c>
      <c r="K7613" s="16">
        <f t="shared" si="354"/>
        <v>1459.36</v>
      </c>
      <c r="L7613" s="16">
        <f t="shared" si="355"/>
        <v>1536.1684210526316</v>
      </c>
      <c r="M7613" s="16">
        <f t="shared" si="356"/>
        <v>1745.6459330143543</v>
      </c>
      <c r="N7613" t="e">
        <f>INDEX(XML!$A$2:$R$782,MATCH(C7613,XML!$D$2:$D$737,0),2)</f>
        <v>#N/A</v>
      </c>
    </row>
    <row r="7614" spans="1:14" ht="33.75" customHeight="1" x14ac:dyDescent="0.2">
      <c r="A7614">
        <v>70078</v>
      </c>
      <c r="B7614" t="s">
        <v>26638</v>
      </c>
      <c r="C7614" s="15" t="s">
        <v>26639</v>
      </c>
      <c r="D7614" s="15" t="s">
        <v>26640</v>
      </c>
      <c r="E7614">
        <v>1433</v>
      </c>
      <c r="F7614">
        <v>1859</v>
      </c>
      <c r="K7614" s="16">
        <f t="shared" si="354"/>
        <v>1604.96</v>
      </c>
      <c r="L7614" s="16">
        <f t="shared" si="355"/>
        <v>1689.4315789473685</v>
      </c>
      <c r="M7614" s="16">
        <f t="shared" si="356"/>
        <v>1919.8086124401916</v>
      </c>
      <c r="N7614" t="e">
        <f>INDEX(XML!$A$2:$R$782,MATCH(C7614,XML!$D$2:$D$737,0),2)</f>
        <v>#N/A</v>
      </c>
    </row>
    <row r="7615" spans="1:14" ht="33.75" customHeight="1" x14ac:dyDescent="0.2">
      <c r="A7615">
        <v>65070</v>
      </c>
      <c r="B7615" t="s">
        <v>22913</v>
      </c>
      <c r="C7615" s="15" t="s">
        <v>22914</v>
      </c>
      <c r="D7615" s="15" t="s">
        <v>22915</v>
      </c>
      <c r="E7615">
        <v>1473</v>
      </c>
      <c r="F7615">
        <v>1913</v>
      </c>
      <c r="H7615">
        <v>34</v>
      </c>
      <c r="K7615" s="16">
        <f t="shared" si="354"/>
        <v>1649.76</v>
      </c>
      <c r="L7615" s="16">
        <f t="shared" si="355"/>
        <v>1736.5894736842106</v>
      </c>
      <c r="M7615" s="16">
        <f t="shared" si="356"/>
        <v>1973.397129186603</v>
      </c>
      <c r="N7615" t="e">
        <f>INDEX(XML!$A$2:$R$782,MATCH(C7615,XML!$D$2:$D$737,0),2)</f>
        <v>#N/A</v>
      </c>
    </row>
    <row r="7616" spans="1:14" ht="56.25" customHeight="1" x14ac:dyDescent="0.2">
      <c r="A7616">
        <v>70079</v>
      </c>
      <c r="B7616" t="s">
        <v>26468</v>
      </c>
      <c r="C7616" s="15" t="s">
        <v>26469</v>
      </c>
      <c r="D7616" s="15" t="s">
        <v>26470</v>
      </c>
      <c r="E7616">
        <v>9301</v>
      </c>
      <c r="F7616">
        <v>11161</v>
      </c>
      <c r="K7616" s="16">
        <f t="shared" si="354"/>
        <v>10417.119999999999</v>
      </c>
      <c r="L7616" s="16">
        <f t="shared" si="355"/>
        <v>10965.389473684208</v>
      </c>
      <c r="M7616" s="16">
        <f t="shared" si="356"/>
        <v>12460.669856459328</v>
      </c>
      <c r="N7616" t="e">
        <f>INDEX(XML!$A$2:$R$782,MATCH(C7616,XML!$D$2:$D$737,0),2)</f>
        <v>#N/A</v>
      </c>
    </row>
    <row r="7617" spans="1:14" ht="22.5" x14ac:dyDescent="0.2">
      <c r="A7617">
        <v>71373</v>
      </c>
      <c r="B7617" t="s">
        <v>27448</v>
      </c>
      <c r="C7617" s="15" t="s">
        <v>27449</v>
      </c>
      <c r="D7617" s="15" t="s">
        <v>27450</v>
      </c>
      <c r="E7617">
        <v>10194</v>
      </c>
      <c r="F7617">
        <v>12233</v>
      </c>
      <c r="K7617" s="16">
        <f t="shared" si="354"/>
        <v>11417.28</v>
      </c>
      <c r="L7617" s="16">
        <f t="shared" si="355"/>
        <v>12018.189473684211</v>
      </c>
      <c r="M7617" s="16">
        <f t="shared" si="356"/>
        <v>13657.033492822968</v>
      </c>
      <c r="N7617" t="e">
        <f>INDEX(XML!$A$2:$R$782,MATCH(C7617,XML!$D$2:$D$737,0),2)</f>
        <v>#N/A</v>
      </c>
    </row>
    <row r="7618" spans="1:14" ht="56.25" customHeight="1" x14ac:dyDescent="0.2">
      <c r="A7618">
        <v>83974</v>
      </c>
      <c r="B7618" t="s">
        <v>46334</v>
      </c>
      <c r="C7618" s="15" t="s">
        <v>46335</v>
      </c>
      <c r="D7618" s="15" t="s">
        <v>46336</v>
      </c>
      <c r="E7618">
        <v>1078</v>
      </c>
      <c r="F7618">
        <v>1399</v>
      </c>
      <c r="K7618" s="16">
        <f t="shared" si="354"/>
        <v>1207.3599999999999</v>
      </c>
      <c r="L7618" s="16">
        <f t="shared" si="355"/>
        <v>1270.9052631578945</v>
      </c>
      <c r="M7618" s="16">
        <f t="shared" si="356"/>
        <v>1444.2105263157891</v>
      </c>
      <c r="N7618" t="e">
        <f>INDEX(XML!$A$2:$R$782,MATCH(C7618,XML!$D$2:$D$737,0),2)</f>
        <v>#N/A</v>
      </c>
    </row>
    <row r="7619" spans="1:14" ht="45" x14ac:dyDescent="0.2">
      <c r="A7619">
        <v>11047</v>
      </c>
      <c r="B7619" t="s">
        <v>10005</v>
      </c>
      <c r="C7619" s="15" t="s">
        <v>10006</v>
      </c>
      <c r="D7619" s="15" t="s">
        <v>10007</v>
      </c>
      <c r="E7619">
        <v>140</v>
      </c>
      <c r="F7619">
        <v>145</v>
      </c>
      <c r="H7619">
        <v>1191</v>
      </c>
      <c r="K7619" s="16">
        <f t="shared" si="354"/>
        <v>156.80000000000001</v>
      </c>
      <c r="L7619" s="16">
        <f t="shared" si="355"/>
        <v>165.0526315789474</v>
      </c>
      <c r="M7619" s="16">
        <f t="shared" si="356"/>
        <v>187.55980861244024</v>
      </c>
      <c r="N7619" t="e">
        <f>INDEX(XML!$A$2:$R$782,MATCH(C7619,XML!$D$2:$D$737,0),2)</f>
        <v>#N/A</v>
      </c>
    </row>
    <row r="7620" spans="1:14" ht="56.25" x14ac:dyDescent="0.2">
      <c r="A7620">
        <v>11098</v>
      </c>
      <c r="B7620" t="s">
        <v>10008</v>
      </c>
      <c r="C7620" s="15" t="s">
        <v>10009</v>
      </c>
      <c r="D7620" s="15" t="s">
        <v>10010</v>
      </c>
      <c r="E7620">
        <v>478</v>
      </c>
      <c r="F7620">
        <v>497</v>
      </c>
      <c r="H7620">
        <v>1</v>
      </c>
      <c r="K7620" s="16">
        <f t="shared" si="354"/>
        <v>535.36</v>
      </c>
      <c r="L7620" s="16">
        <f t="shared" si="355"/>
        <v>563.53684210526319</v>
      </c>
      <c r="M7620" s="16">
        <f t="shared" si="356"/>
        <v>640.38277511961724</v>
      </c>
      <c r="N7620" t="e">
        <f>INDEX(XML!$A$2:$R$782,MATCH(C7620,XML!$D$2:$D$737,0),2)</f>
        <v>#N/A</v>
      </c>
    </row>
    <row r="7621" spans="1:14" ht="45" x14ac:dyDescent="0.2">
      <c r="A7621">
        <v>11102</v>
      </c>
      <c r="B7621" t="s">
        <v>10011</v>
      </c>
      <c r="C7621" s="15" t="s">
        <v>10012</v>
      </c>
      <c r="D7621" s="15" t="s">
        <v>10013</v>
      </c>
      <c r="E7621">
        <v>129</v>
      </c>
      <c r="F7621">
        <v>182</v>
      </c>
      <c r="H7621">
        <v>512</v>
      </c>
      <c r="K7621" s="16">
        <f t="shared" ref="K7621:K7684" si="357">IF(E7621&gt;49999,E7621+E7621*0.07,IF(E7621&lt;=49999,E7621+E7621*0.12))</f>
        <v>144.47999999999999</v>
      </c>
      <c r="L7621" s="16">
        <f t="shared" ref="L7621:L7684" si="358">K7621*100/95</f>
        <v>152.08421052631576</v>
      </c>
      <c r="M7621" s="16">
        <f t="shared" ref="M7621:M7684" si="359">IF(COUNTIF(C7621,"*Dahua*"),F7621-10,L7621*100/88)</f>
        <v>172.822966507177</v>
      </c>
      <c r="N7621" t="e">
        <f>INDEX(XML!$A$2:$R$782,MATCH(C7621,XML!$D$2:$D$737,0),2)</f>
        <v>#N/A</v>
      </c>
    </row>
    <row r="7622" spans="1:14" ht="56.25" customHeight="1" x14ac:dyDescent="0.2">
      <c r="A7622">
        <v>11101</v>
      </c>
      <c r="B7622" t="s">
        <v>10014</v>
      </c>
      <c r="C7622" s="15" t="s">
        <v>10015</v>
      </c>
      <c r="D7622" s="15" t="s">
        <v>10016</v>
      </c>
      <c r="E7622">
        <v>312</v>
      </c>
      <c r="F7622">
        <v>316</v>
      </c>
      <c r="H7622">
        <v>619</v>
      </c>
      <c r="K7622" s="16">
        <f t="shared" si="357"/>
        <v>349.44</v>
      </c>
      <c r="L7622" s="16">
        <f t="shared" si="358"/>
        <v>367.83157894736843</v>
      </c>
      <c r="M7622" s="16">
        <f t="shared" si="359"/>
        <v>417.99043062200957</v>
      </c>
      <c r="N7622" t="e">
        <f>INDEX(XML!$A$2:$R$782,MATCH(C7622,XML!$D$2:$D$737,0),2)</f>
        <v>#N/A</v>
      </c>
    </row>
    <row r="7623" spans="1:14" ht="45" x14ac:dyDescent="0.2">
      <c r="A7623">
        <v>11100</v>
      </c>
      <c r="B7623" t="s">
        <v>10017</v>
      </c>
      <c r="C7623" s="15" t="s">
        <v>10018</v>
      </c>
      <c r="D7623" s="15" t="s">
        <v>10019</v>
      </c>
      <c r="E7623">
        <v>274</v>
      </c>
      <c r="F7623">
        <v>316</v>
      </c>
      <c r="H7623">
        <v>139</v>
      </c>
      <c r="K7623" s="16">
        <f t="shared" si="357"/>
        <v>306.88</v>
      </c>
      <c r="L7623" s="16">
        <f t="shared" si="358"/>
        <v>323.03157894736842</v>
      </c>
      <c r="M7623" s="16">
        <f t="shared" si="359"/>
        <v>367.08133971291863</v>
      </c>
      <c r="N7623" t="e">
        <f>INDEX(XML!$A$2:$R$782,MATCH(C7623,XML!$D$2:$D$737,0),2)</f>
        <v>#N/A</v>
      </c>
    </row>
    <row r="7624" spans="1:14" ht="15.75" x14ac:dyDescent="0.25">
      <c r="A7624" s="184" t="s">
        <v>22103</v>
      </c>
      <c r="B7624" s="184"/>
      <c r="C7624" s="185"/>
      <c r="D7624" s="185"/>
      <c r="E7624" s="184"/>
      <c r="F7624" s="184"/>
      <c r="G7624" s="184"/>
      <c r="H7624" s="184"/>
      <c r="I7624" s="184"/>
      <c r="J7624" s="184"/>
      <c r="K7624" s="16">
        <f t="shared" si="357"/>
        <v>0</v>
      </c>
      <c r="L7624" s="16">
        <f t="shared" si="358"/>
        <v>0</v>
      </c>
      <c r="M7624" s="16">
        <f t="shared" si="359"/>
        <v>0</v>
      </c>
      <c r="N7624" t="e">
        <f>INDEX(XML!$A$2:$R$782,MATCH(C7624,XML!$D$2:$D$737,0),2)</f>
        <v>#N/A</v>
      </c>
    </row>
    <row r="7625" spans="1:14" ht="33.75" x14ac:dyDescent="0.2">
      <c r="A7625">
        <v>65056</v>
      </c>
      <c r="B7625" t="s">
        <v>22916</v>
      </c>
      <c r="C7625" s="15" t="s">
        <v>22917</v>
      </c>
      <c r="D7625" s="15" t="s">
        <v>22918</v>
      </c>
      <c r="E7625">
        <v>33</v>
      </c>
      <c r="F7625">
        <v>42</v>
      </c>
      <c r="H7625">
        <v>200</v>
      </c>
      <c r="K7625" s="16">
        <f t="shared" si="357"/>
        <v>36.96</v>
      </c>
      <c r="L7625" s="16">
        <f t="shared" si="358"/>
        <v>38.905263157894737</v>
      </c>
      <c r="M7625" s="16">
        <f t="shared" si="359"/>
        <v>44.210526315789473</v>
      </c>
      <c r="N7625" t="e">
        <f>INDEX(XML!$A$2:$R$782,MATCH(C7625,XML!$D$2:$D$737,0),2)</f>
        <v>#N/A</v>
      </c>
    </row>
    <row r="7626" spans="1:14" ht="45" x14ac:dyDescent="0.2">
      <c r="A7626">
        <v>65057</v>
      </c>
      <c r="B7626" t="s">
        <v>22919</v>
      </c>
      <c r="C7626" s="15" t="s">
        <v>22920</v>
      </c>
      <c r="D7626" s="15" t="s">
        <v>22921</v>
      </c>
      <c r="E7626">
        <v>61</v>
      </c>
      <c r="F7626">
        <v>78</v>
      </c>
      <c r="K7626" s="16">
        <f t="shared" si="357"/>
        <v>68.319999999999993</v>
      </c>
      <c r="L7626" s="16">
        <f t="shared" si="358"/>
        <v>71.9157894736842</v>
      </c>
      <c r="M7626" s="16">
        <f t="shared" si="359"/>
        <v>81.722488038277504</v>
      </c>
      <c r="N7626" t="e">
        <f>INDEX(XML!$A$2:$R$782,MATCH(C7626,XML!$D$2:$D$737,0),2)</f>
        <v>#N/A</v>
      </c>
    </row>
    <row r="7627" spans="1:14" ht="45" x14ac:dyDescent="0.2">
      <c r="A7627">
        <v>65058</v>
      </c>
      <c r="B7627" t="s">
        <v>22922</v>
      </c>
      <c r="C7627" s="15" t="s">
        <v>22923</v>
      </c>
      <c r="D7627" s="15" t="s">
        <v>22924</v>
      </c>
      <c r="E7627">
        <v>143</v>
      </c>
      <c r="F7627">
        <v>185</v>
      </c>
      <c r="H7627" t="s">
        <v>746</v>
      </c>
      <c r="K7627" s="16">
        <f t="shared" si="357"/>
        <v>160.16</v>
      </c>
      <c r="L7627" s="16">
        <f t="shared" si="358"/>
        <v>168.58947368421053</v>
      </c>
      <c r="M7627" s="16">
        <f t="shared" si="359"/>
        <v>191.57894736842107</v>
      </c>
      <c r="N7627" t="e">
        <f>INDEX(XML!$A$2:$R$782,MATCH(C7627,XML!$D$2:$D$737,0),2)</f>
        <v>#N/A</v>
      </c>
    </row>
    <row r="7628" spans="1:14" ht="45" x14ac:dyDescent="0.2">
      <c r="A7628">
        <v>65059</v>
      </c>
      <c r="B7628" t="s">
        <v>22925</v>
      </c>
      <c r="C7628" s="15" t="s">
        <v>22926</v>
      </c>
      <c r="D7628" s="15" t="s">
        <v>22927</v>
      </c>
      <c r="E7628">
        <v>51</v>
      </c>
      <c r="F7628">
        <v>65</v>
      </c>
      <c r="H7628" t="s">
        <v>766</v>
      </c>
      <c r="K7628" s="16">
        <f t="shared" si="357"/>
        <v>57.12</v>
      </c>
      <c r="L7628" s="16">
        <f t="shared" si="358"/>
        <v>60.126315789473686</v>
      </c>
      <c r="M7628" s="16">
        <f t="shared" si="359"/>
        <v>68.325358851674636</v>
      </c>
      <c r="N7628" t="e">
        <f>INDEX(XML!$A$2:$R$782,MATCH(C7628,XML!$D$2:$D$737,0),2)</f>
        <v>#N/A</v>
      </c>
    </row>
    <row r="7629" spans="1:14" ht="33.75" x14ac:dyDescent="0.2">
      <c r="A7629">
        <v>65060</v>
      </c>
      <c r="B7629" t="s">
        <v>22928</v>
      </c>
      <c r="C7629" s="15" t="s">
        <v>22929</v>
      </c>
      <c r="D7629" s="15" t="s">
        <v>22930</v>
      </c>
      <c r="E7629">
        <v>96</v>
      </c>
      <c r="F7629">
        <v>124</v>
      </c>
      <c r="H7629" t="s">
        <v>815</v>
      </c>
      <c r="K7629" s="16">
        <f t="shared" si="357"/>
        <v>107.52</v>
      </c>
      <c r="L7629" s="16">
        <f t="shared" si="358"/>
        <v>113.17894736842105</v>
      </c>
      <c r="M7629" s="16">
        <f t="shared" si="359"/>
        <v>128.61244019138755</v>
      </c>
      <c r="N7629" t="e">
        <f>INDEX(XML!$A$2:$R$782,MATCH(C7629,XML!$D$2:$D$737,0),2)</f>
        <v>#N/A</v>
      </c>
    </row>
    <row r="7630" spans="1:14" ht="45" x14ac:dyDescent="0.2">
      <c r="A7630">
        <v>65061</v>
      </c>
      <c r="B7630" t="s">
        <v>22931</v>
      </c>
      <c r="C7630" s="15" t="s">
        <v>22932</v>
      </c>
      <c r="D7630" s="15" t="s">
        <v>22933</v>
      </c>
      <c r="E7630">
        <v>29</v>
      </c>
      <c r="F7630">
        <v>37</v>
      </c>
      <c r="H7630">
        <v>200</v>
      </c>
      <c r="K7630" s="16">
        <f t="shared" si="357"/>
        <v>32.479999999999997</v>
      </c>
      <c r="L7630" s="16">
        <f t="shared" si="358"/>
        <v>34.189473684210519</v>
      </c>
      <c r="M7630" s="16">
        <f t="shared" si="359"/>
        <v>38.851674641148321</v>
      </c>
      <c r="N7630" t="e">
        <f>INDEX(XML!$A$2:$R$782,MATCH(C7630,XML!$D$2:$D$737,0),2)</f>
        <v>#N/A</v>
      </c>
    </row>
    <row r="7631" spans="1:14" ht="45" x14ac:dyDescent="0.2">
      <c r="A7631">
        <v>65062</v>
      </c>
      <c r="B7631" t="s">
        <v>22934</v>
      </c>
      <c r="C7631" s="15" t="s">
        <v>22935</v>
      </c>
      <c r="D7631" s="15" t="s">
        <v>22936</v>
      </c>
      <c r="E7631">
        <v>33</v>
      </c>
      <c r="F7631">
        <v>47</v>
      </c>
      <c r="H7631">
        <v>100</v>
      </c>
      <c r="K7631" s="16">
        <f t="shared" si="357"/>
        <v>36.96</v>
      </c>
      <c r="L7631" s="16">
        <f t="shared" si="358"/>
        <v>38.905263157894737</v>
      </c>
      <c r="M7631" s="16">
        <f t="shared" si="359"/>
        <v>44.210526315789473</v>
      </c>
      <c r="N7631" t="e">
        <f>INDEX(XML!$A$2:$R$782,MATCH(C7631,XML!$D$2:$D$737,0),2)</f>
        <v>#N/A</v>
      </c>
    </row>
    <row r="7632" spans="1:14" ht="22.5" x14ac:dyDescent="0.2">
      <c r="A7632">
        <v>81415</v>
      </c>
      <c r="B7632" t="s">
        <v>41208</v>
      </c>
      <c r="C7632" s="15" t="s">
        <v>41209</v>
      </c>
      <c r="D7632" s="15" t="s">
        <v>41210</v>
      </c>
      <c r="E7632">
        <v>26</v>
      </c>
      <c r="F7632">
        <v>32</v>
      </c>
      <c r="K7632" s="16">
        <f t="shared" si="357"/>
        <v>29.12</v>
      </c>
      <c r="L7632" s="16">
        <f t="shared" si="358"/>
        <v>30.652631578947368</v>
      </c>
      <c r="M7632" s="16">
        <f t="shared" si="359"/>
        <v>34.832535885167459</v>
      </c>
      <c r="N7632" t="e">
        <f>INDEX(XML!$A$2:$R$782,MATCH(C7632,XML!$D$2:$D$737,0),2)</f>
        <v>#N/A</v>
      </c>
    </row>
    <row r="7633" spans="1:14" ht="22.5" x14ac:dyDescent="0.2">
      <c r="A7633">
        <v>81418</v>
      </c>
      <c r="B7633" t="s">
        <v>41211</v>
      </c>
      <c r="C7633" s="15" t="s">
        <v>41212</v>
      </c>
      <c r="D7633" s="15" t="s">
        <v>41213</v>
      </c>
      <c r="E7633">
        <v>20</v>
      </c>
      <c r="F7633">
        <v>25</v>
      </c>
      <c r="K7633" s="16">
        <f t="shared" si="357"/>
        <v>22.4</v>
      </c>
      <c r="L7633" s="16">
        <f t="shared" si="358"/>
        <v>23.578947368421051</v>
      </c>
      <c r="M7633" s="16">
        <f t="shared" si="359"/>
        <v>26.794258373205739</v>
      </c>
      <c r="N7633" t="e">
        <f>INDEX(XML!$A$2:$R$782,MATCH(C7633,XML!$D$2:$D$737,0),2)</f>
        <v>#N/A</v>
      </c>
    </row>
    <row r="7634" spans="1:14" ht="33.75" x14ac:dyDescent="0.2">
      <c r="A7634">
        <v>65082</v>
      </c>
      <c r="B7634" t="s">
        <v>22943</v>
      </c>
      <c r="C7634" s="15" t="s">
        <v>22944</v>
      </c>
      <c r="D7634" s="15" t="s">
        <v>22945</v>
      </c>
      <c r="E7634">
        <v>279</v>
      </c>
      <c r="F7634">
        <v>390</v>
      </c>
      <c r="H7634" t="s">
        <v>746</v>
      </c>
      <c r="K7634" s="16">
        <f t="shared" si="357"/>
        <v>312.48</v>
      </c>
      <c r="L7634" s="16">
        <f t="shared" si="358"/>
        <v>328.92631578947368</v>
      </c>
      <c r="M7634" s="16">
        <f t="shared" si="359"/>
        <v>373.77990430622009</v>
      </c>
      <c r="N7634" t="e">
        <f>INDEX(XML!$A$2:$R$782,MATCH(C7634,XML!$D$2:$D$737,0),2)</f>
        <v>#N/A</v>
      </c>
    </row>
    <row r="7635" spans="1:14" ht="33.75" x14ac:dyDescent="0.2">
      <c r="A7635">
        <v>69100</v>
      </c>
      <c r="B7635" t="s">
        <v>27451</v>
      </c>
      <c r="C7635" s="15" t="s">
        <v>27452</v>
      </c>
      <c r="D7635" s="15" t="s">
        <v>27453</v>
      </c>
      <c r="E7635">
        <v>348</v>
      </c>
      <c r="F7635">
        <v>451</v>
      </c>
      <c r="K7635" s="16">
        <f t="shared" si="357"/>
        <v>389.76</v>
      </c>
      <c r="L7635" s="16">
        <f t="shared" si="358"/>
        <v>410.27368421052631</v>
      </c>
      <c r="M7635" s="16">
        <f t="shared" si="359"/>
        <v>466.22009569377991</v>
      </c>
      <c r="N7635" t="e">
        <f>INDEX(XML!$A$2:$R$782,MATCH(C7635,XML!$D$2:$D$737,0),2)</f>
        <v>#N/A</v>
      </c>
    </row>
    <row r="7636" spans="1:14" ht="22.5" x14ac:dyDescent="0.2">
      <c r="A7636">
        <v>69101</v>
      </c>
      <c r="B7636" t="s">
        <v>27457</v>
      </c>
      <c r="C7636" s="15" t="s">
        <v>27458</v>
      </c>
      <c r="D7636" s="15" t="s">
        <v>27459</v>
      </c>
      <c r="E7636">
        <v>890</v>
      </c>
      <c r="F7636">
        <v>1473</v>
      </c>
      <c r="H7636" t="s">
        <v>746</v>
      </c>
      <c r="K7636" s="16">
        <f t="shared" si="357"/>
        <v>996.8</v>
      </c>
      <c r="L7636" s="16">
        <f t="shared" si="358"/>
        <v>1049.2631578947369</v>
      </c>
      <c r="M7636" s="16">
        <f t="shared" si="359"/>
        <v>1192.3444976076555</v>
      </c>
      <c r="N7636" t="e">
        <f>INDEX(XML!$A$2:$R$782,MATCH(C7636,XML!$D$2:$D$737,0),2)</f>
        <v>#N/A</v>
      </c>
    </row>
    <row r="7637" spans="1:14" ht="33.75" x14ac:dyDescent="0.2">
      <c r="A7637">
        <v>69102</v>
      </c>
      <c r="B7637" t="s">
        <v>27454</v>
      </c>
      <c r="C7637" s="15" t="s">
        <v>27455</v>
      </c>
      <c r="D7637" s="15" t="s">
        <v>27456</v>
      </c>
      <c r="E7637">
        <v>618</v>
      </c>
      <c r="F7637">
        <v>802</v>
      </c>
      <c r="H7637" t="s">
        <v>746</v>
      </c>
      <c r="K7637" s="16">
        <f t="shared" si="357"/>
        <v>692.16</v>
      </c>
      <c r="L7637" s="16">
        <f t="shared" si="358"/>
        <v>728.58947368421047</v>
      </c>
      <c r="M7637" s="16">
        <f t="shared" si="359"/>
        <v>827.94258373205741</v>
      </c>
      <c r="N7637" t="e">
        <f>INDEX(XML!$A$2:$R$782,MATCH(C7637,XML!$D$2:$D$737,0),2)</f>
        <v>#N/A</v>
      </c>
    </row>
    <row r="7638" spans="1:14" ht="33.75" x14ac:dyDescent="0.2">
      <c r="A7638">
        <v>65071</v>
      </c>
      <c r="B7638" t="s">
        <v>22940</v>
      </c>
      <c r="C7638" s="15" t="s">
        <v>22941</v>
      </c>
      <c r="D7638" s="15" t="s">
        <v>22942</v>
      </c>
      <c r="E7638">
        <v>2764</v>
      </c>
      <c r="F7638">
        <v>3588</v>
      </c>
      <c r="K7638" s="16">
        <f t="shared" si="357"/>
        <v>3095.68</v>
      </c>
      <c r="L7638" s="16">
        <f t="shared" si="358"/>
        <v>3258.6105263157897</v>
      </c>
      <c r="M7638" s="16">
        <f t="shared" si="359"/>
        <v>3702.9665071770341</v>
      </c>
      <c r="N7638" t="e">
        <f>INDEX(XML!$A$2:$R$782,MATCH(C7638,XML!$D$2:$D$737,0),2)</f>
        <v>#N/A</v>
      </c>
    </row>
    <row r="7639" spans="1:14" ht="22.5" x14ac:dyDescent="0.2">
      <c r="A7639">
        <v>70084</v>
      </c>
      <c r="B7639" t="s">
        <v>26471</v>
      </c>
      <c r="C7639" s="15" t="s">
        <v>26472</v>
      </c>
      <c r="D7639" s="15" t="s">
        <v>26473</v>
      </c>
      <c r="E7639">
        <v>1642</v>
      </c>
      <c r="F7639">
        <v>2131</v>
      </c>
      <c r="H7639" t="s">
        <v>746</v>
      </c>
      <c r="K7639" s="16">
        <f t="shared" si="357"/>
        <v>1839.04</v>
      </c>
      <c r="L7639" s="16">
        <f t="shared" si="358"/>
        <v>1935.8315789473684</v>
      </c>
      <c r="M7639" s="16">
        <f t="shared" si="359"/>
        <v>2199.8086124401912</v>
      </c>
      <c r="N7639" t="e">
        <f>INDEX(XML!$A$2:$R$782,MATCH(C7639,XML!$D$2:$D$737,0),2)</f>
        <v>#N/A</v>
      </c>
    </row>
    <row r="7640" spans="1:14" ht="22.5" x14ac:dyDescent="0.2">
      <c r="A7640">
        <v>65063</v>
      </c>
      <c r="B7640" t="s">
        <v>22937</v>
      </c>
      <c r="C7640" s="15" t="s">
        <v>22938</v>
      </c>
      <c r="D7640" s="15" t="s">
        <v>22939</v>
      </c>
      <c r="E7640">
        <v>1135</v>
      </c>
      <c r="F7640">
        <v>1473</v>
      </c>
      <c r="K7640" s="16">
        <f t="shared" si="357"/>
        <v>1271.2</v>
      </c>
      <c r="L7640" s="16">
        <f t="shared" si="358"/>
        <v>1338.1052631578948</v>
      </c>
      <c r="M7640" s="16">
        <f t="shared" si="359"/>
        <v>1520.5741626794259</v>
      </c>
      <c r="N7640" t="e">
        <f>INDEX(XML!$A$2:$R$782,MATCH(C7640,XML!$D$2:$D$737,0),2)</f>
        <v>#N/A</v>
      </c>
    </row>
    <row r="7641" spans="1:14" ht="33.75" x14ac:dyDescent="0.2">
      <c r="A7641">
        <v>74617</v>
      </c>
      <c r="B7641" t="s">
        <v>32860</v>
      </c>
      <c r="C7641" s="15" t="s">
        <v>32861</v>
      </c>
      <c r="D7641" s="15" t="s">
        <v>32862</v>
      </c>
      <c r="E7641">
        <v>121</v>
      </c>
      <c r="F7641">
        <v>157</v>
      </c>
      <c r="K7641" s="16">
        <f t="shared" si="357"/>
        <v>135.52000000000001</v>
      </c>
      <c r="L7641" s="16">
        <f t="shared" si="358"/>
        <v>142.65263157894739</v>
      </c>
      <c r="M7641" s="16">
        <f t="shared" si="359"/>
        <v>162.10526315789477</v>
      </c>
      <c r="N7641" t="e">
        <f>INDEX(XML!$A$2:$R$782,MATCH(C7641,XML!$D$2:$D$737,0),2)</f>
        <v>#N/A</v>
      </c>
    </row>
    <row r="7642" spans="1:14" ht="45" x14ac:dyDescent="0.2">
      <c r="A7642">
        <v>74621</v>
      </c>
      <c r="B7642" t="s">
        <v>32866</v>
      </c>
      <c r="C7642" s="15" t="s">
        <v>32867</v>
      </c>
      <c r="D7642" s="15" t="s">
        <v>32868</v>
      </c>
      <c r="E7642">
        <v>161</v>
      </c>
      <c r="F7642">
        <v>208</v>
      </c>
      <c r="K7642" s="16">
        <f t="shared" si="357"/>
        <v>180.32</v>
      </c>
      <c r="L7642" s="16">
        <f t="shared" si="358"/>
        <v>189.81052631578947</v>
      </c>
      <c r="M7642" s="16">
        <f t="shared" si="359"/>
        <v>215.69377990430621</v>
      </c>
      <c r="N7642" t="e">
        <f>INDEX(XML!$A$2:$R$782,MATCH(C7642,XML!$D$2:$D$737,0),2)</f>
        <v>#N/A</v>
      </c>
    </row>
    <row r="7643" spans="1:14" ht="22.5" x14ac:dyDescent="0.2">
      <c r="A7643">
        <v>74623</v>
      </c>
      <c r="B7643" t="s">
        <v>32869</v>
      </c>
      <c r="C7643" s="15" t="s">
        <v>32870</v>
      </c>
      <c r="D7643" s="15" t="s">
        <v>32871</v>
      </c>
      <c r="E7643">
        <v>35</v>
      </c>
      <c r="F7643">
        <v>44</v>
      </c>
      <c r="K7643" s="16">
        <f t="shared" si="357"/>
        <v>39.200000000000003</v>
      </c>
      <c r="L7643" s="16">
        <f t="shared" si="358"/>
        <v>41.26315789473685</v>
      </c>
      <c r="M7643" s="16">
        <f t="shared" si="359"/>
        <v>46.889952153110059</v>
      </c>
      <c r="N7643" t="e">
        <f>INDEX(XML!$A$2:$R$782,MATCH(C7643,XML!$D$2:$D$737,0),2)</f>
        <v>#N/A</v>
      </c>
    </row>
    <row r="7644" spans="1:14" ht="22.5" x14ac:dyDescent="0.2">
      <c r="A7644">
        <v>74625</v>
      </c>
      <c r="B7644" t="s">
        <v>32872</v>
      </c>
      <c r="C7644" s="15" t="s">
        <v>32873</v>
      </c>
      <c r="D7644" s="15" t="s">
        <v>32874</v>
      </c>
      <c r="E7644">
        <v>163</v>
      </c>
      <c r="F7644">
        <v>212</v>
      </c>
      <c r="K7644" s="16">
        <f t="shared" si="357"/>
        <v>182.56</v>
      </c>
      <c r="L7644" s="16">
        <f t="shared" si="358"/>
        <v>192.16842105263157</v>
      </c>
      <c r="M7644" s="16">
        <f t="shared" si="359"/>
        <v>218.37320574162678</v>
      </c>
      <c r="N7644" t="e">
        <f>INDEX(XML!$A$2:$R$782,MATCH(C7644,XML!$D$2:$D$737,0),2)</f>
        <v>#N/A</v>
      </c>
    </row>
    <row r="7645" spans="1:14" ht="22.5" x14ac:dyDescent="0.2">
      <c r="A7645">
        <v>77649</v>
      </c>
      <c r="B7645" t="s">
        <v>47024</v>
      </c>
      <c r="C7645" s="15" t="s">
        <v>47025</v>
      </c>
      <c r="D7645" s="15" t="s">
        <v>47026</v>
      </c>
      <c r="E7645">
        <v>23</v>
      </c>
      <c r="F7645">
        <v>28</v>
      </c>
      <c r="K7645" s="16">
        <f t="shared" si="357"/>
        <v>25.759999999999998</v>
      </c>
      <c r="L7645" s="16">
        <f t="shared" si="358"/>
        <v>27.11578947368421</v>
      </c>
      <c r="M7645" s="16">
        <f t="shared" si="359"/>
        <v>30.813397129186601</v>
      </c>
      <c r="N7645" t="e">
        <f>INDEX(XML!$A$2:$R$782,MATCH(C7645,XML!$D$2:$D$737,0),2)</f>
        <v>#N/A</v>
      </c>
    </row>
    <row r="7646" spans="1:14" ht="33.75" x14ac:dyDescent="0.2">
      <c r="A7646">
        <v>77645</v>
      </c>
      <c r="B7646" t="s">
        <v>47023</v>
      </c>
      <c r="C7646" s="15" t="s">
        <v>47228</v>
      </c>
      <c r="D7646" s="15" t="s">
        <v>47229</v>
      </c>
      <c r="E7646">
        <v>76</v>
      </c>
      <c r="F7646">
        <v>91</v>
      </c>
      <c r="H7646" t="s">
        <v>768</v>
      </c>
      <c r="K7646" s="16">
        <f t="shared" si="357"/>
        <v>85.12</v>
      </c>
      <c r="L7646" s="16">
        <f t="shared" si="358"/>
        <v>89.6</v>
      </c>
      <c r="M7646" s="16">
        <f t="shared" si="359"/>
        <v>101.81818181818181</v>
      </c>
      <c r="N7646" t="e">
        <f>INDEX(XML!$A$2:$R$782,MATCH(C7646,XML!$D$2:$D$737,0),2)</f>
        <v>#N/A</v>
      </c>
    </row>
    <row r="7647" spans="1:14" ht="15.75" x14ac:dyDescent="0.25">
      <c r="A7647" s="184" t="s">
        <v>5141</v>
      </c>
      <c r="B7647" s="184"/>
      <c r="C7647" s="185"/>
      <c r="D7647" s="185"/>
      <c r="E7647" s="184"/>
      <c r="F7647" s="184"/>
      <c r="G7647" s="184"/>
      <c r="H7647" s="184"/>
      <c r="I7647" s="184"/>
      <c r="J7647" s="184"/>
      <c r="K7647" s="16">
        <f t="shared" si="357"/>
        <v>0</v>
      </c>
      <c r="L7647" s="16">
        <f t="shared" si="358"/>
        <v>0</v>
      </c>
      <c r="M7647" s="16">
        <f t="shared" si="359"/>
        <v>0</v>
      </c>
      <c r="N7647" t="e">
        <f>INDEX(XML!$A$2:$R$782,MATCH(C7647,XML!$D$2:$D$737,0),2)</f>
        <v>#N/A</v>
      </c>
    </row>
    <row r="7648" spans="1:14" ht="67.5" x14ac:dyDescent="0.2">
      <c r="A7648">
        <v>83106</v>
      </c>
      <c r="B7648" t="s">
        <v>48721</v>
      </c>
      <c r="C7648" s="15" t="s">
        <v>48722</v>
      </c>
      <c r="D7648" s="15" t="s">
        <v>48723</v>
      </c>
      <c r="E7648">
        <v>15840</v>
      </c>
      <c r="F7648">
        <v>19800</v>
      </c>
      <c r="H7648" t="s">
        <v>746</v>
      </c>
      <c r="K7648" s="16">
        <f t="shared" si="357"/>
        <v>17740.8</v>
      </c>
      <c r="L7648" s="16">
        <f t="shared" si="358"/>
        <v>18674.526315789473</v>
      </c>
      <c r="M7648" s="16">
        <f t="shared" si="359"/>
        <v>19790</v>
      </c>
      <c r="N7648" t="e">
        <f>INDEX(XML!$A$2:$R$782,MATCH(C7648,XML!$D$2:$D$737,0),2)</f>
        <v>#N/A</v>
      </c>
    </row>
    <row r="7649" spans="1:14" ht="146.25" x14ac:dyDescent="0.2">
      <c r="A7649">
        <v>33141</v>
      </c>
      <c r="B7649" t="s">
        <v>5156</v>
      </c>
      <c r="C7649" s="15" t="s">
        <v>5157</v>
      </c>
      <c r="D7649" s="15" t="s">
        <v>5158</v>
      </c>
      <c r="E7649">
        <v>14034</v>
      </c>
      <c r="F7649">
        <v>17542</v>
      </c>
      <c r="K7649" s="16">
        <f t="shared" si="357"/>
        <v>15718.08</v>
      </c>
      <c r="L7649" s="16">
        <f t="shared" si="358"/>
        <v>16545.347368421051</v>
      </c>
      <c r="M7649" s="16">
        <f t="shared" si="359"/>
        <v>17532</v>
      </c>
      <c r="N7649" t="str">
        <f>INDEX(XML!$A$2:$R$782,MATCH(C7649,XML!$D$2:$D$737,0),2)</f>
        <v>10000016463</v>
      </c>
    </row>
    <row r="7650" spans="1:14" ht="67.5" x14ac:dyDescent="0.2">
      <c r="A7650">
        <v>57973</v>
      </c>
      <c r="B7650" t="s">
        <v>15002</v>
      </c>
      <c r="C7650" s="15" t="s">
        <v>15003</v>
      </c>
      <c r="D7650" s="15" t="s">
        <v>15004</v>
      </c>
      <c r="E7650">
        <v>19890</v>
      </c>
      <c r="F7650">
        <v>25490</v>
      </c>
      <c r="H7650" t="s">
        <v>746</v>
      </c>
      <c r="K7650" s="16">
        <f t="shared" si="357"/>
        <v>22276.799999999999</v>
      </c>
      <c r="L7650" s="16">
        <f t="shared" si="358"/>
        <v>23449.263157894737</v>
      </c>
      <c r="M7650" s="16">
        <f t="shared" si="359"/>
        <v>25480</v>
      </c>
      <c r="N7650" t="str">
        <f>INDEX(XML!$A$2:$R$782,MATCH(C7650,XML!$D$2:$D$737,0),2)</f>
        <v>10000020350</v>
      </c>
    </row>
    <row r="7651" spans="1:14" ht="123.75" x14ac:dyDescent="0.2">
      <c r="A7651">
        <v>33143</v>
      </c>
      <c r="B7651" t="s">
        <v>5148</v>
      </c>
      <c r="C7651" s="15" t="s">
        <v>32875</v>
      </c>
      <c r="D7651" s="15" t="s">
        <v>32876</v>
      </c>
      <c r="E7651">
        <v>14034</v>
      </c>
      <c r="F7651">
        <v>17542</v>
      </c>
      <c r="K7651" s="16">
        <f t="shared" si="357"/>
        <v>15718.08</v>
      </c>
      <c r="L7651" s="16">
        <f t="shared" si="358"/>
        <v>16545.347368421051</v>
      </c>
      <c r="M7651" s="16">
        <f t="shared" si="359"/>
        <v>17532</v>
      </c>
      <c r="N7651" t="e">
        <f>INDEX(XML!$A$2:$R$782,MATCH(C7651,XML!$D$2:$D$737,0),2)</f>
        <v>#N/A</v>
      </c>
    </row>
    <row r="7652" spans="1:14" ht="101.25" x14ac:dyDescent="0.2">
      <c r="A7652">
        <v>33147</v>
      </c>
      <c r="B7652" t="s">
        <v>31467</v>
      </c>
      <c r="C7652" s="15" t="s">
        <v>31468</v>
      </c>
      <c r="D7652" s="15" t="s">
        <v>31469</v>
      </c>
      <c r="E7652">
        <v>34320</v>
      </c>
      <c r="F7652">
        <v>42900</v>
      </c>
      <c r="H7652" t="s">
        <v>746</v>
      </c>
      <c r="K7652" s="16">
        <f t="shared" si="357"/>
        <v>38438.400000000001</v>
      </c>
      <c r="L7652" s="16">
        <f t="shared" si="358"/>
        <v>40461.473684210527</v>
      </c>
      <c r="M7652" s="16">
        <f t="shared" si="359"/>
        <v>42890</v>
      </c>
      <c r="N7652" t="e">
        <f>INDEX(XML!$A$2:$R$782,MATCH(C7652,XML!$D$2:$D$737,0),2)</f>
        <v>#N/A</v>
      </c>
    </row>
    <row r="7653" spans="1:14" ht="78.75" x14ac:dyDescent="0.2">
      <c r="A7653">
        <v>45309</v>
      </c>
      <c r="B7653" t="s">
        <v>17741</v>
      </c>
      <c r="C7653" s="15" t="s">
        <v>17742</v>
      </c>
      <c r="D7653" s="15" t="s">
        <v>17743</v>
      </c>
      <c r="E7653">
        <v>70840</v>
      </c>
      <c r="F7653">
        <v>88550</v>
      </c>
      <c r="H7653">
        <v>33</v>
      </c>
      <c r="K7653" s="16">
        <f t="shared" si="357"/>
        <v>75798.8</v>
      </c>
      <c r="L7653" s="16">
        <f t="shared" si="358"/>
        <v>79788.210526315786</v>
      </c>
      <c r="M7653" s="16">
        <f t="shared" si="359"/>
        <v>88540</v>
      </c>
      <c r="N7653" t="e">
        <f>INDEX(XML!$A$2:$R$782,MATCH(C7653,XML!$D$2:$D$737,0),2)</f>
        <v>#N/A</v>
      </c>
    </row>
    <row r="7654" spans="1:14" ht="78.75" x14ac:dyDescent="0.2">
      <c r="A7654">
        <v>45104</v>
      </c>
      <c r="B7654" t="s">
        <v>5145</v>
      </c>
      <c r="C7654" s="15" t="s">
        <v>5146</v>
      </c>
      <c r="D7654" s="15" t="s">
        <v>5147</v>
      </c>
      <c r="E7654">
        <v>80770</v>
      </c>
      <c r="F7654">
        <v>120560</v>
      </c>
      <c r="K7654" s="16">
        <f t="shared" si="357"/>
        <v>86423.9</v>
      </c>
      <c r="L7654" s="16">
        <f t="shared" si="358"/>
        <v>90972.526315789481</v>
      </c>
      <c r="M7654" s="16">
        <f t="shared" si="359"/>
        <v>120550</v>
      </c>
      <c r="N7654" t="e">
        <f>INDEX(XML!$A$2:$R$782,MATCH(C7654,XML!$D$2:$D$737,0),2)</f>
        <v>#N/A</v>
      </c>
    </row>
    <row r="7655" spans="1:14" ht="56.25" x14ac:dyDescent="0.2">
      <c r="A7655">
        <v>69859</v>
      </c>
      <c r="B7655" t="s">
        <v>30158</v>
      </c>
      <c r="C7655" s="15" t="s">
        <v>30159</v>
      </c>
      <c r="D7655" s="15" t="s">
        <v>30160</v>
      </c>
      <c r="E7655">
        <v>34800</v>
      </c>
      <c r="F7655">
        <v>46390</v>
      </c>
      <c r="H7655" t="s">
        <v>746</v>
      </c>
      <c r="K7655" s="16">
        <f t="shared" si="357"/>
        <v>38976</v>
      </c>
      <c r="L7655" s="16">
        <f t="shared" si="358"/>
        <v>41027.368421052633</v>
      </c>
      <c r="M7655" s="16">
        <f t="shared" si="359"/>
        <v>46380</v>
      </c>
      <c r="N7655" t="e">
        <f>INDEX(XML!$A$2:$R$782,MATCH(C7655,XML!$D$2:$D$737,0),2)</f>
        <v>#N/A</v>
      </c>
    </row>
    <row r="7656" spans="1:14" ht="78.75" x14ac:dyDescent="0.2">
      <c r="A7656">
        <v>49853</v>
      </c>
      <c r="B7656" t="s">
        <v>5150</v>
      </c>
      <c r="C7656" s="15" t="s">
        <v>5151</v>
      </c>
      <c r="D7656" s="15" t="s">
        <v>5152</v>
      </c>
      <c r="E7656">
        <v>80791</v>
      </c>
      <c r="F7656">
        <v>100989</v>
      </c>
      <c r="H7656" t="s">
        <v>746</v>
      </c>
      <c r="K7656" s="16">
        <f t="shared" si="357"/>
        <v>86446.37</v>
      </c>
      <c r="L7656" s="16">
        <f t="shared" si="358"/>
        <v>90996.178947368418</v>
      </c>
      <c r="M7656" s="16">
        <f t="shared" si="359"/>
        <v>100979</v>
      </c>
      <c r="N7656" t="e">
        <f>INDEX(XML!$A$2:$R$782,MATCH(C7656,XML!$D$2:$D$737,0),2)</f>
        <v>#N/A</v>
      </c>
    </row>
    <row r="7657" spans="1:14" ht="101.25" x14ac:dyDescent="0.2">
      <c r="A7657">
        <v>45102</v>
      </c>
      <c r="B7657" t="s">
        <v>5159</v>
      </c>
      <c r="C7657" s="15" t="s">
        <v>5160</v>
      </c>
      <c r="D7657" s="15" t="s">
        <v>5161</v>
      </c>
      <c r="E7657">
        <v>30312</v>
      </c>
      <c r="F7657">
        <v>37890</v>
      </c>
      <c r="H7657" t="s">
        <v>746</v>
      </c>
      <c r="K7657" s="16">
        <f t="shared" si="357"/>
        <v>33949.440000000002</v>
      </c>
      <c r="L7657" s="16">
        <f t="shared" si="358"/>
        <v>35736.252631578951</v>
      </c>
      <c r="M7657" s="16">
        <f t="shared" si="359"/>
        <v>37880</v>
      </c>
      <c r="N7657" t="e">
        <f>INDEX(XML!$A$2:$R$782,MATCH(C7657,XML!$D$2:$D$737,0),2)</f>
        <v>#N/A</v>
      </c>
    </row>
    <row r="7658" spans="1:14" ht="67.5" x14ac:dyDescent="0.2">
      <c r="A7658">
        <v>50135</v>
      </c>
      <c r="B7658" t="s">
        <v>5153</v>
      </c>
      <c r="C7658" s="15" t="s">
        <v>5154</v>
      </c>
      <c r="D7658" s="15" t="s">
        <v>5155</v>
      </c>
      <c r="E7658">
        <v>68832</v>
      </c>
      <c r="F7658">
        <v>88550</v>
      </c>
      <c r="H7658">
        <v>2</v>
      </c>
      <c r="K7658" s="16">
        <f t="shared" si="357"/>
        <v>73650.240000000005</v>
      </c>
      <c r="L7658" s="16">
        <f t="shared" si="358"/>
        <v>77526.568421052638</v>
      </c>
      <c r="M7658" s="16">
        <f t="shared" si="359"/>
        <v>88540</v>
      </c>
      <c r="N7658" t="e">
        <f>INDEX(XML!$A$2:$R$782,MATCH(C7658,XML!$D$2:$D$737,0),2)</f>
        <v>#N/A</v>
      </c>
    </row>
    <row r="7659" spans="1:14" ht="90" x14ac:dyDescent="0.2">
      <c r="A7659">
        <v>56009</v>
      </c>
      <c r="B7659" t="s">
        <v>13242</v>
      </c>
      <c r="C7659" s="15" t="s">
        <v>13243</v>
      </c>
      <c r="D7659" s="15" t="s">
        <v>13244</v>
      </c>
      <c r="E7659">
        <v>1</v>
      </c>
      <c r="F7659">
        <v>1</v>
      </c>
      <c r="K7659" s="16">
        <f t="shared" si="357"/>
        <v>1.1200000000000001</v>
      </c>
      <c r="L7659" s="16">
        <f t="shared" si="358"/>
        <v>1.1789473684210527</v>
      </c>
      <c r="M7659" s="16">
        <f t="shared" si="359"/>
        <v>-9</v>
      </c>
      <c r="N7659" t="e">
        <f>INDEX(XML!$A$2:$R$782,MATCH(C7659,XML!$D$2:$D$737,0),2)</f>
        <v>#N/A</v>
      </c>
    </row>
    <row r="7660" spans="1:14" ht="123.75" x14ac:dyDescent="0.2">
      <c r="A7660">
        <v>69054</v>
      </c>
      <c r="B7660" t="s">
        <v>30161</v>
      </c>
      <c r="C7660" s="15" t="s">
        <v>30162</v>
      </c>
      <c r="D7660" s="15" t="s">
        <v>30442</v>
      </c>
      <c r="E7660">
        <v>37938</v>
      </c>
      <c r="F7660">
        <v>63230</v>
      </c>
      <c r="H7660" t="s">
        <v>746</v>
      </c>
      <c r="K7660" s="16">
        <f t="shared" si="357"/>
        <v>42490.559999999998</v>
      </c>
      <c r="L7660" s="16">
        <f t="shared" si="358"/>
        <v>44726.905263157896</v>
      </c>
      <c r="M7660" s="16">
        <f t="shared" si="359"/>
        <v>50826.02870813397</v>
      </c>
      <c r="N7660" t="e">
        <f>INDEX(XML!$A$2:$R$782,MATCH(C7660,XML!$D$2:$D$737,0),2)</f>
        <v>#N/A</v>
      </c>
    </row>
    <row r="7661" spans="1:14" ht="146.25" x14ac:dyDescent="0.2">
      <c r="A7661">
        <v>69066</v>
      </c>
      <c r="B7661" t="s">
        <v>30163</v>
      </c>
      <c r="C7661" s="15" t="s">
        <v>30164</v>
      </c>
      <c r="D7661" s="15" t="s">
        <v>30553</v>
      </c>
      <c r="E7661">
        <v>69000</v>
      </c>
      <c r="F7661">
        <v>115000</v>
      </c>
      <c r="H7661" t="s">
        <v>746</v>
      </c>
      <c r="K7661" s="16">
        <f t="shared" si="357"/>
        <v>73830</v>
      </c>
      <c r="L7661" s="16">
        <f t="shared" si="358"/>
        <v>77715.789473684214</v>
      </c>
      <c r="M7661" s="16">
        <f t="shared" si="359"/>
        <v>88313.397129186604</v>
      </c>
      <c r="N7661" t="e">
        <f>INDEX(XML!$A$2:$R$782,MATCH(C7661,XML!$D$2:$D$737,0),2)</f>
        <v>#N/A</v>
      </c>
    </row>
    <row r="7662" spans="1:14" ht="112.5" x14ac:dyDescent="0.2">
      <c r="A7662">
        <v>69080</v>
      </c>
      <c r="B7662" t="s">
        <v>30165</v>
      </c>
      <c r="C7662" s="15" t="s">
        <v>30166</v>
      </c>
      <c r="D7662" s="15" t="s">
        <v>30443</v>
      </c>
      <c r="E7662">
        <v>1</v>
      </c>
      <c r="F7662">
        <v>1</v>
      </c>
      <c r="H7662" t="s">
        <v>746</v>
      </c>
      <c r="I7662">
        <v>2</v>
      </c>
      <c r="K7662" s="16">
        <f t="shared" si="357"/>
        <v>1.1200000000000001</v>
      </c>
      <c r="L7662" s="16">
        <f t="shared" si="358"/>
        <v>1.1789473684210527</v>
      </c>
      <c r="M7662" s="16">
        <f t="shared" si="359"/>
        <v>1.3397129186602872</v>
      </c>
      <c r="N7662" t="e">
        <f>INDEX(XML!$A$2:$R$782,MATCH(C7662,XML!$D$2:$D$737,0),2)</f>
        <v>#N/A</v>
      </c>
    </row>
    <row r="7663" spans="1:14" ht="146.25" x14ac:dyDescent="0.2">
      <c r="A7663">
        <v>69039</v>
      </c>
      <c r="B7663" t="s">
        <v>30935</v>
      </c>
      <c r="C7663" s="15" t="s">
        <v>30936</v>
      </c>
      <c r="D7663" s="15" t="s">
        <v>30937</v>
      </c>
      <c r="E7663">
        <v>25800</v>
      </c>
      <c r="F7663">
        <v>43000</v>
      </c>
      <c r="H7663">
        <v>46</v>
      </c>
      <c r="K7663" s="16">
        <f t="shared" si="357"/>
        <v>28896</v>
      </c>
      <c r="L7663" s="16">
        <f t="shared" si="358"/>
        <v>30416.842105263157</v>
      </c>
      <c r="M7663" s="16">
        <f t="shared" si="359"/>
        <v>34564.593301435401</v>
      </c>
      <c r="N7663" t="e">
        <f>INDEX(XML!$A$2:$R$782,MATCH(C7663,XML!$D$2:$D$737,0),2)</f>
        <v>#N/A</v>
      </c>
    </row>
    <row r="7664" spans="1:14" ht="146.25" x14ac:dyDescent="0.2">
      <c r="A7664">
        <v>69040</v>
      </c>
      <c r="B7664" t="s">
        <v>30938</v>
      </c>
      <c r="C7664" s="15" t="s">
        <v>30939</v>
      </c>
      <c r="D7664" s="15" t="s">
        <v>30940</v>
      </c>
      <c r="E7664">
        <v>22500</v>
      </c>
      <c r="F7664">
        <v>37500</v>
      </c>
      <c r="K7664" s="16">
        <f t="shared" si="357"/>
        <v>25200</v>
      </c>
      <c r="L7664" s="16">
        <f t="shared" si="358"/>
        <v>26526.315789473683</v>
      </c>
      <c r="M7664" s="16">
        <f t="shared" si="359"/>
        <v>30143.540669856462</v>
      </c>
      <c r="N7664" t="e">
        <f>INDEX(XML!$A$2:$R$782,MATCH(C7664,XML!$D$2:$D$737,0),2)</f>
        <v>#N/A</v>
      </c>
    </row>
    <row r="7665" spans="1:14" ht="123.75" x14ac:dyDescent="0.2">
      <c r="A7665">
        <v>69056</v>
      </c>
      <c r="B7665" t="s">
        <v>30554</v>
      </c>
      <c r="C7665" s="15" t="s">
        <v>30555</v>
      </c>
      <c r="D7665" s="15" t="s">
        <v>30941</v>
      </c>
      <c r="E7665">
        <v>35110</v>
      </c>
      <c r="F7665">
        <v>58518</v>
      </c>
      <c r="H7665" t="s">
        <v>746</v>
      </c>
      <c r="K7665" s="16">
        <f t="shared" si="357"/>
        <v>39323.199999999997</v>
      </c>
      <c r="L7665" s="16">
        <f t="shared" si="358"/>
        <v>41392.842105263153</v>
      </c>
      <c r="M7665" s="16">
        <f t="shared" si="359"/>
        <v>47037.320574162673</v>
      </c>
      <c r="N7665" t="e">
        <f>INDEX(XML!$A$2:$R$782,MATCH(C7665,XML!$D$2:$D$737,0),2)</f>
        <v>#N/A</v>
      </c>
    </row>
    <row r="7666" spans="1:14" ht="123.75" x14ac:dyDescent="0.2">
      <c r="A7666">
        <v>69059</v>
      </c>
      <c r="B7666" t="s">
        <v>30556</v>
      </c>
      <c r="C7666" s="15" t="s">
        <v>30557</v>
      </c>
      <c r="D7666" s="15" t="s">
        <v>30942</v>
      </c>
      <c r="E7666">
        <v>30121</v>
      </c>
      <c r="F7666">
        <v>50202</v>
      </c>
      <c r="H7666">
        <v>37</v>
      </c>
      <c r="K7666" s="16">
        <f t="shared" si="357"/>
        <v>33735.519999999997</v>
      </c>
      <c r="L7666" s="16">
        <f t="shared" si="358"/>
        <v>35511.073684210518</v>
      </c>
      <c r="M7666" s="16">
        <f t="shared" si="359"/>
        <v>40353.492822966495</v>
      </c>
      <c r="N7666" t="e">
        <f>INDEX(XML!$A$2:$R$782,MATCH(C7666,XML!$D$2:$D$737,0),2)</f>
        <v>#N/A</v>
      </c>
    </row>
    <row r="7667" spans="1:14" ht="146.25" x14ac:dyDescent="0.2">
      <c r="A7667">
        <v>69062</v>
      </c>
      <c r="B7667" t="s">
        <v>30943</v>
      </c>
      <c r="C7667" s="15" t="s">
        <v>30944</v>
      </c>
      <c r="D7667" s="15" t="s">
        <v>30945</v>
      </c>
      <c r="E7667">
        <v>39000</v>
      </c>
      <c r="F7667">
        <v>65000</v>
      </c>
      <c r="K7667" s="16">
        <f t="shared" si="357"/>
        <v>43680</v>
      </c>
      <c r="L7667" s="16">
        <f t="shared" si="358"/>
        <v>45978.947368421053</v>
      </c>
      <c r="M7667" s="16">
        <f t="shared" si="359"/>
        <v>52248.803827751195</v>
      </c>
      <c r="N7667" t="e">
        <f>INDEX(XML!$A$2:$R$782,MATCH(C7667,XML!$D$2:$D$737,0),2)</f>
        <v>#N/A</v>
      </c>
    </row>
    <row r="7668" spans="1:14" ht="146.25" x14ac:dyDescent="0.2">
      <c r="A7668">
        <v>69024</v>
      </c>
      <c r="B7668" t="s">
        <v>33035</v>
      </c>
      <c r="C7668" s="15" t="s">
        <v>33036</v>
      </c>
      <c r="D7668" s="15" t="s">
        <v>33037</v>
      </c>
      <c r="E7668">
        <v>38400</v>
      </c>
      <c r="F7668">
        <v>64000</v>
      </c>
      <c r="H7668">
        <v>24</v>
      </c>
      <c r="K7668" s="16">
        <f t="shared" si="357"/>
        <v>43008</v>
      </c>
      <c r="L7668" s="16">
        <f t="shared" si="358"/>
        <v>45271.57894736842</v>
      </c>
      <c r="M7668" s="16">
        <f t="shared" si="359"/>
        <v>51444.976076555024</v>
      </c>
      <c r="N7668" t="e">
        <f>INDEX(XML!$A$2:$R$782,MATCH(C7668,XML!$D$2:$D$737,0),2)</f>
        <v>#N/A</v>
      </c>
    </row>
    <row r="7669" spans="1:14" ht="101.25" x14ac:dyDescent="0.2">
      <c r="A7669">
        <v>75525</v>
      </c>
      <c r="B7669" t="s">
        <v>37344</v>
      </c>
      <c r="C7669" s="15" t="s">
        <v>34489</v>
      </c>
      <c r="D7669" s="15" t="s">
        <v>34490</v>
      </c>
      <c r="E7669">
        <v>22386</v>
      </c>
      <c r="F7669">
        <v>37310</v>
      </c>
      <c r="H7669" t="s">
        <v>746</v>
      </c>
      <c r="K7669" s="16">
        <f t="shared" si="357"/>
        <v>25072.32</v>
      </c>
      <c r="L7669" s="16">
        <f t="shared" si="358"/>
        <v>26391.915789473685</v>
      </c>
      <c r="M7669" s="16">
        <f t="shared" si="359"/>
        <v>29990.813397129186</v>
      </c>
      <c r="N7669" t="e">
        <f>INDEX(XML!$A$2:$R$782,MATCH(C7669,XML!$D$2:$D$737,0),2)</f>
        <v>#N/A</v>
      </c>
    </row>
    <row r="7670" spans="1:14" ht="101.25" x14ac:dyDescent="0.2">
      <c r="A7670">
        <v>75526</v>
      </c>
      <c r="B7670" t="s">
        <v>37345</v>
      </c>
      <c r="C7670" s="15" t="s">
        <v>34491</v>
      </c>
      <c r="D7670" s="15" t="s">
        <v>34492</v>
      </c>
      <c r="E7670">
        <v>22386</v>
      </c>
      <c r="F7670">
        <v>37310</v>
      </c>
      <c r="H7670" t="s">
        <v>746</v>
      </c>
      <c r="K7670" s="16">
        <f t="shared" si="357"/>
        <v>25072.32</v>
      </c>
      <c r="L7670" s="16">
        <f t="shared" si="358"/>
        <v>26391.915789473685</v>
      </c>
      <c r="M7670" s="16">
        <f t="shared" si="359"/>
        <v>29990.813397129186</v>
      </c>
      <c r="N7670" t="e">
        <f>INDEX(XML!$A$2:$R$782,MATCH(C7670,XML!$D$2:$D$737,0),2)</f>
        <v>#N/A</v>
      </c>
    </row>
    <row r="7671" spans="1:14" ht="101.25" x14ac:dyDescent="0.2">
      <c r="A7671">
        <v>75531</v>
      </c>
      <c r="B7671" t="s">
        <v>37346</v>
      </c>
      <c r="C7671" s="15" t="s">
        <v>34811</v>
      </c>
      <c r="D7671" s="15" t="s">
        <v>34812</v>
      </c>
      <c r="E7671">
        <v>11466</v>
      </c>
      <c r="F7671">
        <v>19110</v>
      </c>
      <c r="H7671" t="s">
        <v>746</v>
      </c>
      <c r="K7671" s="16">
        <f t="shared" si="357"/>
        <v>12841.92</v>
      </c>
      <c r="L7671" s="16">
        <f t="shared" si="358"/>
        <v>13517.810526315789</v>
      </c>
      <c r="M7671" s="16">
        <f t="shared" si="359"/>
        <v>15361.14832535885</v>
      </c>
      <c r="N7671" t="e">
        <f>INDEX(XML!$A$2:$R$782,MATCH(C7671,XML!$D$2:$D$737,0),2)</f>
        <v>#N/A</v>
      </c>
    </row>
    <row r="7672" spans="1:14" ht="90" x14ac:dyDescent="0.2">
      <c r="A7672">
        <v>75532</v>
      </c>
      <c r="B7672" t="s">
        <v>37347</v>
      </c>
      <c r="C7672" s="15" t="s">
        <v>34493</v>
      </c>
      <c r="D7672" s="15" t="s">
        <v>34494</v>
      </c>
      <c r="E7672">
        <v>11466</v>
      </c>
      <c r="F7672">
        <v>19110</v>
      </c>
      <c r="H7672">
        <v>1</v>
      </c>
      <c r="K7672" s="16">
        <f t="shared" si="357"/>
        <v>12841.92</v>
      </c>
      <c r="L7672" s="16">
        <f t="shared" si="358"/>
        <v>13517.810526315789</v>
      </c>
      <c r="M7672" s="16">
        <f t="shared" si="359"/>
        <v>15361.14832535885</v>
      </c>
      <c r="N7672" t="e">
        <f>INDEX(XML!$A$2:$R$782,MATCH(C7672,XML!$D$2:$D$737,0),2)</f>
        <v>#N/A</v>
      </c>
    </row>
    <row r="7673" spans="1:14" ht="101.25" x14ac:dyDescent="0.2">
      <c r="A7673">
        <v>75534</v>
      </c>
      <c r="B7673" t="s">
        <v>37348</v>
      </c>
      <c r="C7673" s="15" t="s">
        <v>34495</v>
      </c>
      <c r="D7673" s="15" t="s">
        <v>34496</v>
      </c>
      <c r="E7673">
        <v>14742</v>
      </c>
      <c r="F7673">
        <v>24570</v>
      </c>
      <c r="H7673" t="s">
        <v>746</v>
      </c>
      <c r="K7673" s="16">
        <f t="shared" si="357"/>
        <v>16511.04</v>
      </c>
      <c r="L7673" s="16">
        <f t="shared" si="358"/>
        <v>17380.042105263157</v>
      </c>
      <c r="M7673" s="16">
        <f t="shared" si="359"/>
        <v>19750.047846889953</v>
      </c>
      <c r="N7673" t="e">
        <f>INDEX(XML!$A$2:$R$782,MATCH(C7673,XML!$D$2:$D$737,0),2)</f>
        <v>#N/A</v>
      </c>
    </row>
    <row r="7674" spans="1:14" ht="101.25" x14ac:dyDescent="0.2">
      <c r="A7674">
        <v>75535</v>
      </c>
      <c r="B7674" t="s">
        <v>37349</v>
      </c>
      <c r="C7674" s="15" t="s">
        <v>34497</v>
      </c>
      <c r="D7674" s="15" t="s">
        <v>34498</v>
      </c>
      <c r="E7674">
        <v>14742</v>
      </c>
      <c r="F7674">
        <v>24570</v>
      </c>
      <c r="H7674" t="s">
        <v>746</v>
      </c>
      <c r="K7674" s="16">
        <f t="shared" si="357"/>
        <v>16511.04</v>
      </c>
      <c r="L7674" s="16">
        <f t="shared" si="358"/>
        <v>17380.042105263157</v>
      </c>
      <c r="M7674" s="16">
        <f t="shared" si="359"/>
        <v>19750.047846889953</v>
      </c>
      <c r="N7674" t="e">
        <f>INDEX(XML!$A$2:$R$782,MATCH(C7674,XML!$D$2:$D$737,0),2)</f>
        <v>#N/A</v>
      </c>
    </row>
    <row r="7675" spans="1:14" ht="112.5" x14ac:dyDescent="0.2">
      <c r="A7675">
        <v>75537</v>
      </c>
      <c r="B7675" t="s">
        <v>37350</v>
      </c>
      <c r="C7675" s="15" t="s">
        <v>34499</v>
      </c>
      <c r="D7675" s="15" t="s">
        <v>34500</v>
      </c>
      <c r="E7675">
        <v>19328</v>
      </c>
      <c r="F7675">
        <v>32214</v>
      </c>
      <c r="H7675">
        <v>48</v>
      </c>
      <c r="K7675" s="16">
        <f t="shared" si="357"/>
        <v>21647.360000000001</v>
      </c>
      <c r="L7675" s="16">
        <f t="shared" si="358"/>
        <v>22786.694736842106</v>
      </c>
      <c r="M7675" s="16">
        <f t="shared" si="359"/>
        <v>25893.971291866033</v>
      </c>
      <c r="N7675" t="e">
        <f>INDEX(XML!$A$2:$R$782,MATCH(C7675,XML!$D$2:$D$737,0),2)</f>
        <v>#N/A</v>
      </c>
    </row>
    <row r="7676" spans="1:14" ht="90" x14ac:dyDescent="0.2">
      <c r="A7676">
        <v>75547</v>
      </c>
      <c r="B7676" t="s">
        <v>37352</v>
      </c>
      <c r="C7676" s="15" t="s">
        <v>34501</v>
      </c>
      <c r="D7676" s="15" t="s">
        <v>34502</v>
      </c>
      <c r="E7676">
        <v>18564</v>
      </c>
      <c r="F7676">
        <v>30940</v>
      </c>
      <c r="H7676" t="s">
        <v>746</v>
      </c>
      <c r="K7676" s="16">
        <f t="shared" si="357"/>
        <v>20791.68</v>
      </c>
      <c r="L7676" s="16">
        <f t="shared" si="358"/>
        <v>21885.978947368421</v>
      </c>
      <c r="M7676" s="16">
        <f t="shared" si="359"/>
        <v>24870.430622009571</v>
      </c>
      <c r="N7676" t="e">
        <f>INDEX(XML!$A$2:$R$782,MATCH(C7676,XML!$D$2:$D$737,0),2)</f>
        <v>#N/A</v>
      </c>
    </row>
    <row r="7677" spans="1:14" ht="90" x14ac:dyDescent="0.2">
      <c r="A7677">
        <v>75548</v>
      </c>
      <c r="B7677" t="s">
        <v>37353</v>
      </c>
      <c r="C7677" s="15" t="s">
        <v>34503</v>
      </c>
      <c r="D7677" s="15" t="s">
        <v>34504</v>
      </c>
      <c r="E7677">
        <v>16926</v>
      </c>
      <c r="F7677">
        <v>28210</v>
      </c>
      <c r="H7677" t="s">
        <v>746</v>
      </c>
      <c r="K7677" s="16">
        <f t="shared" si="357"/>
        <v>18957.12</v>
      </c>
      <c r="L7677" s="16">
        <f t="shared" si="358"/>
        <v>19954.863157894735</v>
      </c>
      <c r="M7677" s="16">
        <f t="shared" si="359"/>
        <v>22675.980861244017</v>
      </c>
      <c r="N7677" t="e">
        <f>INDEX(XML!$A$2:$R$782,MATCH(C7677,XML!$D$2:$D$737,0),2)</f>
        <v>#N/A</v>
      </c>
    </row>
    <row r="7678" spans="1:14" ht="15.75" x14ac:dyDescent="0.25">
      <c r="A7678" s="184" t="s">
        <v>5162</v>
      </c>
      <c r="B7678" s="184"/>
      <c r="C7678" s="185"/>
      <c r="D7678" s="185"/>
      <c r="E7678" s="184"/>
      <c r="F7678" s="184"/>
      <c r="G7678" s="184"/>
      <c r="H7678" s="184"/>
      <c r="I7678" s="184"/>
      <c r="J7678" s="184"/>
      <c r="K7678" s="16">
        <f t="shared" si="357"/>
        <v>0</v>
      </c>
      <c r="L7678" s="16">
        <f t="shared" si="358"/>
        <v>0</v>
      </c>
      <c r="M7678" s="16">
        <f t="shared" si="359"/>
        <v>0</v>
      </c>
      <c r="N7678" t="e">
        <f>INDEX(XML!$A$2:$R$782,MATCH(C7678,XML!$D$2:$D$737,0),2)</f>
        <v>#N/A</v>
      </c>
    </row>
    <row r="7679" spans="1:14" ht="90" x14ac:dyDescent="0.2">
      <c r="A7679">
        <v>33142</v>
      </c>
      <c r="B7679" t="s">
        <v>5170</v>
      </c>
      <c r="C7679" s="15" t="s">
        <v>5171</v>
      </c>
      <c r="D7679" s="15" t="s">
        <v>27029</v>
      </c>
      <c r="E7679">
        <v>19688</v>
      </c>
      <c r="F7679">
        <v>24610</v>
      </c>
      <c r="K7679" s="16">
        <f t="shared" si="357"/>
        <v>22050.560000000001</v>
      </c>
      <c r="L7679" s="16">
        <f t="shared" si="358"/>
        <v>23211.115789473683</v>
      </c>
      <c r="M7679" s="16">
        <f t="shared" si="359"/>
        <v>24600</v>
      </c>
      <c r="N7679" t="e">
        <f>INDEX(XML!$A$2:$R$782,MATCH(C7679,XML!$D$2:$D$737,0),2)</f>
        <v>#N/A</v>
      </c>
    </row>
    <row r="7680" spans="1:14" ht="135" x14ac:dyDescent="0.2">
      <c r="A7680">
        <v>33144</v>
      </c>
      <c r="B7680" t="s">
        <v>5176</v>
      </c>
      <c r="C7680" s="15" t="s">
        <v>5177</v>
      </c>
      <c r="D7680" s="15" t="s">
        <v>5178</v>
      </c>
      <c r="E7680">
        <v>18967</v>
      </c>
      <c r="F7680">
        <v>23709</v>
      </c>
      <c r="H7680" t="s">
        <v>746</v>
      </c>
      <c r="K7680" s="16">
        <f t="shared" si="357"/>
        <v>21243.040000000001</v>
      </c>
      <c r="L7680" s="16">
        <f t="shared" si="358"/>
        <v>22361.094736842104</v>
      </c>
      <c r="M7680" s="16">
        <f t="shared" si="359"/>
        <v>23699</v>
      </c>
      <c r="N7680" t="e">
        <f>INDEX(XML!$A$2:$R$782,MATCH(C7680,XML!$D$2:$D$737,0),2)</f>
        <v>#N/A</v>
      </c>
    </row>
    <row r="7681" spans="1:14" ht="67.5" x14ac:dyDescent="0.2">
      <c r="A7681">
        <v>57972</v>
      </c>
      <c r="B7681" t="s">
        <v>15005</v>
      </c>
      <c r="C7681" s="15" t="s">
        <v>15006</v>
      </c>
      <c r="D7681" s="15" t="s">
        <v>17370</v>
      </c>
      <c r="E7681">
        <v>26520</v>
      </c>
      <c r="F7681">
        <v>34000</v>
      </c>
      <c r="H7681" t="s">
        <v>746</v>
      </c>
      <c r="K7681" s="16">
        <f t="shared" si="357"/>
        <v>29702.400000000001</v>
      </c>
      <c r="L7681" s="16">
        <f t="shared" si="358"/>
        <v>31265.684210526317</v>
      </c>
      <c r="M7681" s="16">
        <f t="shared" si="359"/>
        <v>33990</v>
      </c>
      <c r="N7681" t="str">
        <f>INDEX(XML!$A$2:$R$782,MATCH(C7681,XML!$D$2:$D$737,0),2)</f>
        <v>10000020349</v>
      </c>
    </row>
    <row r="7682" spans="1:14" ht="135" x14ac:dyDescent="0.2">
      <c r="A7682">
        <v>44317</v>
      </c>
      <c r="B7682" t="s">
        <v>5182</v>
      </c>
      <c r="C7682" s="15" t="s">
        <v>5183</v>
      </c>
      <c r="D7682" s="15" t="s">
        <v>14258</v>
      </c>
      <c r="E7682">
        <v>46856</v>
      </c>
      <c r="F7682">
        <v>58570</v>
      </c>
      <c r="H7682" t="s">
        <v>746</v>
      </c>
      <c r="K7682" s="16">
        <f t="shared" si="357"/>
        <v>52478.720000000001</v>
      </c>
      <c r="L7682" s="16">
        <f t="shared" si="358"/>
        <v>55240.757894736846</v>
      </c>
      <c r="M7682" s="16">
        <f t="shared" si="359"/>
        <v>58560</v>
      </c>
      <c r="N7682" t="str">
        <f>INDEX(XML!$A$2:$R$782,MATCH(C7682,XML!$D$2:$D$737,0),2)</f>
        <v>10000017028</v>
      </c>
    </row>
    <row r="7683" spans="1:14" ht="123.75" x14ac:dyDescent="0.2">
      <c r="A7683">
        <v>33148</v>
      </c>
      <c r="B7683" t="s">
        <v>26271</v>
      </c>
      <c r="C7683" s="15" t="s">
        <v>26272</v>
      </c>
      <c r="D7683" s="15" t="s">
        <v>26273</v>
      </c>
      <c r="E7683">
        <v>45926</v>
      </c>
      <c r="F7683">
        <v>57408</v>
      </c>
      <c r="H7683" t="s">
        <v>746</v>
      </c>
      <c r="K7683" s="16">
        <f t="shared" si="357"/>
        <v>51437.120000000003</v>
      </c>
      <c r="L7683" s="16">
        <f t="shared" si="358"/>
        <v>54144.336842105266</v>
      </c>
      <c r="M7683" s="16">
        <f t="shared" si="359"/>
        <v>57398</v>
      </c>
      <c r="N7683" t="e">
        <f>INDEX(XML!$A$2:$R$782,MATCH(C7683,XML!$D$2:$D$737,0),2)</f>
        <v>#N/A</v>
      </c>
    </row>
    <row r="7684" spans="1:14" ht="78.75" x14ac:dyDescent="0.2">
      <c r="A7684">
        <v>45141</v>
      </c>
      <c r="B7684" t="s">
        <v>5190</v>
      </c>
      <c r="C7684" s="15" t="s">
        <v>5191</v>
      </c>
      <c r="D7684" s="15" t="s">
        <v>5192</v>
      </c>
      <c r="E7684">
        <v>51824</v>
      </c>
      <c r="F7684">
        <v>64780</v>
      </c>
      <c r="H7684">
        <v>14</v>
      </c>
      <c r="K7684" s="16">
        <f t="shared" si="357"/>
        <v>55451.68</v>
      </c>
      <c r="L7684" s="16">
        <f t="shared" si="358"/>
        <v>58370.189473684208</v>
      </c>
      <c r="M7684" s="16">
        <f t="shared" si="359"/>
        <v>64770</v>
      </c>
      <c r="N7684" t="str">
        <f>INDEX(XML!$A$2:$R$782,MATCH(C7684,XML!$D$2:$D$737,0),2)</f>
        <v>104692925_812198</v>
      </c>
    </row>
    <row r="7685" spans="1:14" ht="45" x14ac:dyDescent="0.2">
      <c r="A7685">
        <v>69869</v>
      </c>
      <c r="B7685" t="s">
        <v>30558</v>
      </c>
      <c r="C7685" s="15" t="s">
        <v>30559</v>
      </c>
      <c r="D7685" s="15" t="s">
        <v>30560</v>
      </c>
      <c r="E7685">
        <v>42006</v>
      </c>
      <c r="F7685">
        <v>52507</v>
      </c>
      <c r="H7685" t="s">
        <v>746</v>
      </c>
      <c r="K7685" s="16">
        <f t="shared" ref="K7685:K7748" si="360">IF(E7685&gt;49999,E7685+E7685*0.07,IF(E7685&lt;=49999,E7685+E7685*0.12))</f>
        <v>47046.720000000001</v>
      </c>
      <c r="L7685" s="16">
        <f t="shared" ref="L7685:L7748" si="361">K7685*100/95</f>
        <v>49522.863157894739</v>
      </c>
      <c r="M7685" s="16">
        <f t="shared" ref="M7685:M7748" si="362">IF(COUNTIF(C7685,"*Dahua*"),F7685-10,L7685*100/88)</f>
        <v>52497</v>
      </c>
      <c r="N7685" t="e">
        <f>INDEX(XML!$A$2:$R$782,MATCH(C7685,XML!$D$2:$D$737,0),2)</f>
        <v>#N/A</v>
      </c>
    </row>
    <row r="7686" spans="1:14" ht="78.75" x14ac:dyDescent="0.2">
      <c r="A7686">
        <v>45293</v>
      </c>
      <c r="B7686" t="s">
        <v>5184</v>
      </c>
      <c r="C7686" s="15" t="s">
        <v>5185</v>
      </c>
      <c r="D7686" s="15" t="s">
        <v>5186</v>
      </c>
      <c r="E7686">
        <v>33000</v>
      </c>
      <c r="F7686">
        <v>44000</v>
      </c>
      <c r="K7686" s="16">
        <f t="shared" si="360"/>
        <v>36960</v>
      </c>
      <c r="L7686" s="16">
        <f t="shared" si="361"/>
        <v>38905.26315789474</v>
      </c>
      <c r="M7686" s="16">
        <f t="shared" si="362"/>
        <v>43990</v>
      </c>
      <c r="N7686">
        <f>INDEX(XML!$A$2:$R$782,MATCH(C7686,XML!$D$2:$D$737,0),2)</f>
        <v>10000019043</v>
      </c>
    </row>
    <row r="7687" spans="1:14" ht="78.75" x14ac:dyDescent="0.2">
      <c r="A7687">
        <v>45346</v>
      </c>
      <c r="B7687" t="s">
        <v>5167</v>
      </c>
      <c r="C7687" s="15" t="s">
        <v>5168</v>
      </c>
      <c r="D7687" s="15" t="s">
        <v>5169</v>
      </c>
      <c r="E7687">
        <v>86280</v>
      </c>
      <c r="F7687">
        <v>130730</v>
      </c>
      <c r="H7687">
        <v>12</v>
      </c>
      <c r="K7687" s="16">
        <f t="shared" si="360"/>
        <v>92319.6</v>
      </c>
      <c r="L7687" s="16">
        <f t="shared" si="361"/>
        <v>97178.526315789481</v>
      </c>
      <c r="M7687" s="16">
        <f t="shared" si="362"/>
        <v>130720</v>
      </c>
      <c r="N7687" t="e">
        <f>INDEX(XML!$A$2:$R$782,MATCH(C7687,XML!$D$2:$D$737,0),2)</f>
        <v>#N/A</v>
      </c>
    </row>
    <row r="7688" spans="1:14" ht="78.75" x14ac:dyDescent="0.2">
      <c r="A7688">
        <v>45295</v>
      </c>
      <c r="B7688" t="s">
        <v>5187</v>
      </c>
      <c r="C7688" s="15" t="s">
        <v>5188</v>
      </c>
      <c r="D7688" s="15" t="s">
        <v>5189</v>
      </c>
      <c r="E7688">
        <v>36515</v>
      </c>
      <c r="F7688">
        <v>45885</v>
      </c>
      <c r="H7688" t="s">
        <v>746</v>
      </c>
      <c r="K7688" s="16">
        <f t="shared" si="360"/>
        <v>40896.800000000003</v>
      </c>
      <c r="L7688" s="16">
        <f t="shared" si="361"/>
        <v>43049.26315789474</v>
      </c>
      <c r="M7688" s="16">
        <f t="shared" si="362"/>
        <v>45875</v>
      </c>
      <c r="N7688" t="str">
        <f>INDEX(XML!$A$2:$R$782,MATCH(C7688,XML!$D$2:$D$737,0),2)</f>
        <v>10000019248</v>
      </c>
    </row>
    <row r="7689" spans="1:14" ht="78.75" x14ac:dyDescent="0.2">
      <c r="A7689">
        <v>45276</v>
      </c>
      <c r="B7689" t="s">
        <v>5196</v>
      </c>
      <c r="C7689" s="15" t="s">
        <v>5197</v>
      </c>
      <c r="D7689" s="15" t="s">
        <v>5198</v>
      </c>
      <c r="E7689">
        <v>82050</v>
      </c>
      <c r="F7689">
        <v>121560</v>
      </c>
      <c r="K7689" s="16">
        <f t="shared" si="360"/>
        <v>87793.5</v>
      </c>
      <c r="L7689" s="16">
        <f t="shared" si="361"/>
        <v>92414.210526315786</v>
      </c>
      <c r="M7689" s="16">
        <f t="shared" si="362"/>
        <v>121550</v>
      </c>
      <c r="N7689" t="e">
        <f>INDEX(XML!$A$2:$R$782,MATCH(C7689,XML!$D$2:$D$737,0),2)</f>
        <v>#N/A</v>
      </c>
    </row>
    <row r="7690" spans="1:14" ht="78.75" x14ac:dyDescent="0.2">
      <c r="A7690">
        <v>45277</v>
      </c>
      <c r="B7690" t="s">
        <v>5199</v>
      </c>
      <c r="C7690" s="15" t="s">
        <v>5200</v>
      </c>
      <c r="D7690" s="15" t="s">
        <v>5201</v>
      </c>
      <c r="E7690">
        <v>81880</v>
      </c>
      <c r="F7690">
        <v>102350</v>
      </c>
      <c r="K7690" s="16">
        <f t="shared" si="360"/>
        <v>87611.6</v>
      </c>
      <c r="L7690" s="16">
        <f t="shared" si="361"/>
        <v>92222.736842105267</v>
      </c>
      <c r="M7690" s="16">
        <f t="shared" si="362"/>
        <v>102340</v>
      </c>
      <c r="N7690" t="e">
        <f>INDEX(XML!$A$2:$R$782,MATCH(C7690,XML!$D$2:$D$737,0),2)</f>
        <v>#N/A</v>
      </c>
    </row>
    <row r="7691" spans="1:14" ht="56.25" x14ac:dyDescent="0.2">
      <c r="A7691">
        <v>69885</v>
      </c>
      <c r="B7691" t="s">
        <v>30167</v>
      </c>
      <c r="C7691" s="15" t="s">
        <v>30168</v>
      </c>
      <c r="D7691" s="15" t="s">
        <v>38081</v>
      </c>
      <c r="E7691">
        <v>34344</v>
      </c>
      <c r="F7691">
        <v>42930</v>
      </c>
      <c r="H7691" t="s">
        <v>746</v>
      </c>
      <c r="K7691" s="16">
        <f t="shared" si="360"/>
        <v>38465.279999999999</v>
      </c>
      <c r="L7691" s="16">
        <f t="shared" si="361"/>
        <v>40489.768421052635</v>
      </c>
      <c r="M7691" s="16">
        <f t="shared" si="362"/>
        <v>42920</v>
      </c>
      <c r="N7691" t="e">
        <f>INDEX(XML!$A$2:$R$782,MATCH(C7691,XML!$D$2:$D$737,0),2)</f>
        <v>#N/A</v>
      </c>
    </row>
    <row r="7692" spans="1:14" ht="56.25" x14ac:dyDescent="0.2">
      <c r="A7692">
        <v>69862</v>
      </c>
      <c r="B7692" t="s">
        <v>30169</v>
      </c>
      <c r="C7692" s="15" t="s">
        <v>30170</v>
      </c>
      <c r="D7692" s="15" t="s">
        <v>30171</v>
      </c>
      <c r="E7692">
        <v>43710</v>
      </c>
      <c r="F7692">
        <v>58280</v>
      </c>
      <c r="H7692" t="s">
        <v>746</v>
      </c>
      <c r="K7692" s="16">
        <f t="shared" si="360"/>
        <v>48955.199999999997</v>
      </c>
      <c r="L7692" s="16">
        <f t="shared" si="361"/>
        <v>51531.789473684214</v>
      </c>
      <c r="M7692" s="16">
        <f t="shared" si="362"/>
        <v>58270</v>
      </c>
      <c r="N7692" t="e">
        <f>INDEX(XML!$A$2:$R$782,MATCH(C7692,XML!$D$2:$D$737,0),2)</f>
        <v>#N/A</v>
      </c>
    </row>
    <row r="7693" spans="1:14" ht="56.25" x14ac:dyDescent="0.2">
      <c r="A7693">
        <v>50714</v>
      </c>
      <c r="B7693" t="s">
        <v>5173</v>
      </c>
      <c r="C7693" s="15" t="s">
        <v>5174</v>
      </c>
      <c r="D7693" s="15" t="s">
        <v>5175</v>
      </c>
      <c r="E7693">
        <v>1</v>
      </c>
      <c r="F7693">
        <v>1</v>
      </c>
      <c r="K7693" s="16">
        <f t="shared" si="360"/>
        <v>1.1200000000000001</v>
      </c>
      <c r="L7693" s="16">
        <f t="shared" si="361"/>
        <v>1.1789473684210527</v>
      </c>
      <c r="M7693" s="16">
        <f t="shared" si="362"/>
        <v>-9</v>
      </c>
      <c r="N7693" t="e">
        <f>INDEX(XML!$A$2:$R$782,MATCH(C7693,XML!$D$2:$D$737,0),2)</f>
        <v>#N/A</v>
      </c>
    </row>
    <row r="7694" spans="1:14" ht="78.75" x14ac:dyDescent="0.2">
      <c r="A7694">
        <v>53323</v>
      </c>
      <c r="B7694" t="s">
        <v>5164</v>
      </c>
      <c r="C7694" s="15" t="s">
        <v>5165</v>
      </c>
      <c r="D7694" s="15" t="s">
        <v>5166</v>
      </c>
      <c r="E7694">
        <v>1</v>
      </c>
      <c r="F7694">
        <v>1</v>
      </c>
      <c r="H7694">
        <v>7</v>
      </c>
      <c r="K7694" s="16">
        <f t="shared" si="360"/>
        <v>1.1200000000000001</v>
      </c>
      <c r="L7694" s="16">
        <f t="shared" si="361"/>
        <v>1.1789473684210527</v>
      </c>
      <c r="M7694" s="16">
        <f t="shared" si="362"/>
        <v>-9</v>
      </c>
      <c r="N7694" t="e">
        <f>INDEX(XML!$A$2:$R$782,MATCH(C7694,XML!$D$2:$D$737,0),2)</f>
        <v>#N/A</v>
      </c>
    </row>
    <row r="7695" spans="1:14" ht="45" x14ac:dyDescent="0.2">
      <c r="A7695">
        <v>54355</v>
      </c>
      <c r="B7695" t="s">
        <v>12162</v>
      </c>
      <c r="C7695" s="15" t="s">
        <v>12163</v>
      </c>
      <c r="D7695" s="15" t="s">
        <v>12164</v>
      </c>
      <c r="E7695">
        <v>1</v>
      </c>
      <c r="F7695">
        <v>1</v>
      </c>
      <c r="K7695" s="16">
        <f t="shared" si="360"/>
        <v>1.1200000000000001</v>
      </c>
      <c r="L7695" s="16">
        <f t="shared" si="361"/>
        <v>1.1789473684210527</v>
      </c>
      <c r="M7695" s="16">
        <f t="shared" si="362"/>
        <v>-9</v>
      </c>
      <c r="N7695" t="e">
        <f>INDEX(XML!$A$2:$R$782,MATCH(C7695,XML!$D$2:$D$737,0),2)</f>
        <v>#N/A</v>
      </c>
    </row>
    <row r="7696" spans="1:14" ht="56.25" x14ac:dyDescent="0.2">
      <c r="A7696">
        <v>54354</v>
      </c>
      <c r="B7696" t="s">
        <v>12165</v>
      </c>
      <c r="C7696" s="15" t="s">
        <v>12166</v>
      </c>
      <c r="D7696" s="15" t="s">
        <v>12167</v>
      </c>
      <c r="E7696">
        <v>1</v>
      </c>
      <c r="F7696">
        <v>1</v>
      </c>
      <c r="K7696" s="16">
        <f t="shared" si="360"/>
        <v>1.1200000000000001</v>
      </c>
      <c r="L7696" s="16">
        <f t="shared" si="361"/>
        <v>1.1789473684210527</v>
      </c>
      <c r="M7696" s="16">
        <f t="shared" si="362"/>
        <v>-9</v>
      </c>
      <c r="N7696" t="e">
        <f>INDEX(XML!$A$2:$R$782,MATCH(C7696,XML!$D$2:$D$737,0),2)</f>
        <v>#N/A</v>
      </c>
    </row>
    <row r="7697" spans="1:14" ht="56.25" x14ac:dyDescent="0.2">
      <c r="A7697">
        <v>43686</v>
      </c>
      <c r="B7697" t="s">
        <v>5179</v>
      </c>
      <c r="C7697" s="15" t="s">
        <v>5180</v>
      </c>
      <c r="D7697" s="15" t="s">
        <v>5181</v>
      </c>
      <c r="E7697">
        <v>1</v>
      </c>
      <c r="F7697">
        <v>1</v>
      </c>
      <c r="K7697" s="16">
        <f t="shared" si="360"/>
        <v>1.1200000000000001</v>
      </c>
      <c r="L7697" s="16">
        <f t="shared" si="361"/>
        <v>1.1789473684210527</v>
      </c>
      <c r="M7697" s="16">
        <f t="shared" si="362"/>
        <v>-9</v>
      </c>
      <c r="N7697" t="e">
        <f>INDEX(XML!$A$2:$R$782,MATCH(C7697,XML!$D$2:$D$737,0),2)</f>
        <v>#N/A</v>
      </c>
    </row>
    <row r="7698" spans="1:14" ht="90" x14ac:dyDescent="0.2">
      <c r="A7698">
        <v>41629</v>
      </c>
      <c r="B7698" t="s">
        <v>5193</v>
      </c>
      <c r="C7698" s="15" t="s">
        <v>5194</v>
      </c>
      <c r="D7698" s="15" t="s">
        <v>5195</v>
      </c>
      <c r="E7698">
        <v>1</v>
      </c>
      <c r="F7698">
        <v>1</v>
      </c>
      <c r="K7698" s="16">
        <f t="shared" si="360"/>
        <v>1.1200000000000001</v>
      </c>
      <c r="L7698" s="16">
        <f t="shared" si="361"/>
        <v>1.1789473684210527</v>
      </c>
      <c r="M7698" s="16">
        <f t="shared" si="362"/>
        <v>-9</v>
      </c>
      <c r="N7698" t="e">
        <f>INDEX(XML!$A$2:$R$782,MATCH(C7698,XML!$D$2:$D$737,0),2)</f>
        <v>#N/A</v>
      </c>
    </row>
    <row r="7699" spans="1:14" ht="123.75" x14ac:dyDescent="0.2">
      <c r="A7699">
        <v>69053</v>
      </c>
      <c r="B7699" t="s">
        <v>30172</v>
      </c>
      <c r="C7699" s="15" t="s">
        <v>30173</v>
      </c>
      <c r="D7699" s="15" t="s">
        <v>30444</v>
      </c>
      <c r="E7699">
        <v>38667</v>
      </c>
      <c r="F7699">
        <v>64446</v>
      </c>
      <c r="H7699" t="s">
        <v>746</v>
      </c>
      <c r="K7699" s="16">
        <f t="shared" si="360"/>
        <v>43307.040000000001</v>
      </c>
      <c r="L7699" s="16">
        <f t="shared" si="361"/>
        <v>45586.357894736844</v>
      </c>
      <c r="M7699" s="16">
        <f t="shared" si="362"/>
        <v>51802.679425837327</v>
      </c>
      <c r="N7699" t="e">
        <f>INDEX(XML!$A$2:$R$782,MATCH(C7699,XML!$D$2:$D$737,0),2)</f>
        <v>#N/A</v>
      </c>
    </row>
    <row r="7700" spans="1:14" ht="45" x14ac:dyDescent="0.2">
      <c r="A7700">
        <v>67774</v>
      </c>
      <c r="B7700" t="s">
        <v>30561</v>
      </c>
      <c r="C7700" s="15" t="s">
        <v>30562</v>
      </c>
      <c r="D7700" s="15" t="s">
        <v>30563</v>
      </c>
      <c r="E7700">
        <v>43486</v>
      </c>
      <c r="F7700">
        <v>72478</v>
      </c>
      <c r="H7700" t="s">
        <v>746</v>
      </c>
      <c r="K7700" s="16">
        <f t="shared" si="360"/>
        <v>48704.32</v>
      </c>
      <c r="L7700" s="16">
        <f t="shared" si="361"/>
        <v>51267.705263157892</v>
      </c>
      <c r="M7700" s="16">
        <f t="shared" si="362"/>
        <v>58258.755980861235</v>
      </c>
      <c r="N7700" t="e">
        <f>INDEX(XML!$A$2:$R$782,MATCH(C7700,XML!$D$2:$D$737,0),2)</f>
        <v>#N/A</v>
      </c>
    </row>
    <row r="7701" spans="1:14" ht="135" x14ac:dyDescent="0.2">
      <c r="A7701">
        <v>69042</v>
      </c>
      <c r="B7701" t="s">
        <v>30564</v>
      </c>
      <c r="C7701" s="15" t="s">
        <v>30565</v>
      </c>
      <c r="D7701" s="15" t="s">
        <v>32563</v>
      </c>
      <c r="E7701">
        <v>38857</v>
      </c>
      <c r="F7701">
        <v>64762</v>
      </c>
      <c r="H7701">
        <v>32</v>
      </c>
      <c r="K7701" s="16">
        <f t="shared" si="360"/>
        <v>43519.839999999997</v>
      </c>
      <c r="L7701" s="16">
        <f t="shared" si="361"/>
        <v>45810.357894736844</v>
      </c>
      <c r="M7701" s="16">
        <f t="shared" si="362"/>
        <v>52057.224880382775</v>
      </c>
      <c r="N7701" t="e">
        <f>INDEX(XML!$A$2:$R$782,MATCH(C7701,XML!$D$2:$D$737,0),2)</f>
        <v>#N/A</v>
      </c>
    </row>
    <row r="7702" spans="1:14" ht="112.5" x14ac:dyDescent="0.2">
      <c r="A7702">
        <v>69026</v>
      </c>
      <c r="B7702" t="s">
        <v>30190</v>
      </c>
      <c r="C7702" s="15" t="s">
        <v>30191</v>
      </c>
      <c r="D7702" s="15" t="s">
        <v>30452</v>
      </c>
      <c r="E7702">
        <v>30475</v>
      </c>
      <c r="F7702">
        <v>50793</v>
      </c>
      <c r="K7702" s="16">
        <f t="shared" si="360"/>
        <v>34132</v>
      </c>
      <c r="L7702" s="16">
        <f t="shared" si="361"/>
        <v>35928.42105263158</v>
      </c>
      <c r="M7702" s="16">
        <f t="shared" si="362"/>
        <v>40827.751196172256</v>
      </c>
      <c r="N7702" t="e">
        <f>INDEX(XML!$A$2:$R$782,MATCH(C7702,XML!$D$2:$D$737,0),2)</f>
        <v>#N/A</v>
      </c>
    </row>
    <row r="7703" spans="1:14" ht="146.25" x14ac:dyDescent="0.2">
      <c r="A7703">
        <v>69077</v>
      </c>
      <c r="B7703" t="s">
        <v>30174</v>
      </c>
      <c r="C7703" s="15" t="s">
        <v>30175</v>
      </c>
      <c r="D7703" s="15" t="s">
        <v>30445</v>
      </c>
      <c r="E7703">
        <v>1</v>
      </c>
      <c r="F7703">
        <v>1</v>
      </c>
      <c r="K7703" s="16">
        <f t="shared" si="360"/>
        <v>1.1200000000000001</v>
      </c>
      <c r="L7703" s="16">
        <f t="shared" si="361"/>
        <v>1.1789473684210527</v>
      </c>
      <c r="M7703" s="16">
        <f t="shared" si="362"/>
        <v>1.3397129186602872</v>
      </c>
      <c r="N7703" t="e">
        <f>INDEX(XML!$A$2:$R$782,MATCH(C7703,XML!$D$2:$D$737,0),2)</f>
        <v>#N/A</v>
      </c>
    </row>
    <row r="7704" spans="1:14" ht="123.75" x14ac:dyDescent="0.2">
      <c r="A7704">
        <v>69081</v>
      </c>
      <c r="B7704" t="s">
        <v>30176</v>
      </c>
      <c r="C7704" s="15" t="s">
        <v>30177</v>
      </c>
      <c r="D7704" s="15" t="s">
        <v>30446</v>
      </c>
      <c r="E7704">
        <v>1</v>
      </c>
      <c r="F7704">
        <v>1</v>
      </c>
      <c r="H7704" t="s">
        <v>746</v>
      </c>
      <c r="K7704" s="16">
        <f t="shared" si="360"/>
        <v>1.1200000000000001</v>
      </c>
      <c r="L7704" s="16">
        <f t="shared" si="361"/>
        <v>1.1789473684210527</v>
      </c>
      <c r="M7704" s="16">
        <f t="shared" si="362"/>
        <v>1.3397129186602872</v>
      </c>
      <c r="N7704" t="e">
        <f>INDEX(XML!$A$2:$R$782,MATCH(C7704,XML!$D$2:$D$737,0),2)</f>
        <v>#N/A</v>
      </c>
    </row>
    <row r="7705" spans="1:14" ht="123.75" x14ac:dyDescent="0.2">
      <c r="A7705">
        <v>69027</v>
      </c>
      <c r="B7705" t="s">
        <v>30447</v>
      </c>
      <c r="C7705" s="15" t="s">
        <v>30448</v>
      </c>
      <c r="D7705" s="15" t="s">
        <v>30946</v>
      </c>
      <c r="E7705">
        <v>29090</v>
      </c>
      <c r="F7705">
        <v>48484</v>
      </c>
      <c r="K7705" s="16">
        <f t="shared" si="360"/>
        <v>32580.799999999999</v>
      </c>
      <c r="L7705" s="16">
        <f t="shared" si="361"/>
        <v>34295.57894736842</v>
      </c>
      <c r="M7705" s="16">
        <f t="shared" si="362"/>
        <v>38972.248803827744</v>
      </c>
      <c r="N7705" t="e">
        <f>INDEX(XML!$A$2:$R$782,MATCH(C7705,XML!$D$2:$D$737,0),2)</f>
        <v>#N/A</v>
      </c>
    </row>
    <row r="7706" spans="1:14" ht="146.25" x14ac:dyDescent="0.2">
      <c r="A7706">
        <v>69043</v>
      </c>
      <c r="B7706" t="s">
        <v>30566</v>
      </c>
      <c r="C7706" s="15" t="s">
        <v>30567</v>
      </c>
      <c r="D7706" s="15" t="s">
        <v>32564</v>
      </c>
      <c r="E7706">
        <v>35977</v>
      </c>
      <c r="F7706">
        <v>59962</v>
      </c>
      <c r="K7706" s="16">
        <f t="shared" si="360"/>
        <v>40294.239999999998</v>
      </c>
      <c r="L7706" s="16">
        <f t="shared" si="361"/>
        <v>42414.989473684211</v>
      </c>
      <c r="M7706" s="16">
        <f t="shared" si="362"/>
        <v>48198.851674641141</v>
      </c>
      <c r="N7706" t="e">
        <f>INDEX(XML!$A$2:$R$782,MATCH(C7706,XML!$D$2:$D$737,0),2)</f>
        <v>#N/A</v>
      </c>
    </row>
    <row r="7707" spans="1:14" ht="146.25" x14ac:dyDescent="0.2">
      <c r="A7707">
        <v>69031</v>
      </c>
      <c r="B7707" t="s">
        <v>30568</v>
      </c>
      <c r="C7707" s="15" t="s">
        <v>30569</v>
      </c>
      <c r="D7707" s="15" t="s">
        <v>32877</v>
      </c>
      <c r="E7707">
        <v>46176</v>
      </c>
      <c r="F7707">
        <v>76960</v>
      </c>
      <c r="K7707" s="16">
        <f t="shared" si="360"/>
        <v>51717.120000000003</v>
      </c>
      <c r="L7707" s="16">
        <f t="shared" si="361"/>
        <v>54439.073684210525</v>
      </c>
      <c r="M7707" s="16">
        <f t="shared" si="362"/>
        <v>61862.583732057414</v>
      </c>
      <c r="N7707" t="e">
        <f>INDEX(XML!$A$2:$R$782,MATCH(C7707,XML!$D$2:$D$737,0),2)</f>
        <v>#N/A</v>
      </c>
    </row>
    <row r="7708" spans="1:14" ht="146.25" x14ac:dyDescent="0.2">
      <c r="A7708">
        <v>69030</v>
      </c>
      <c r="B7708" t="s">
        <v>30570</v>
      </c>
      <c r="C7708" s="15" t="s">
        <v>30571</v>
      </c>
      <c r="D7708" s="15" t="s">
        <v>32878</v>
      </c>
      <c r="E7708">
        <v>48946</v>
      </c>
      <c r="F7708">
        <v>81577</v>
      </c>
      <c r="K7708" s="16">
        <f t="shared" si="360"/>
        <v>54819.519999999997</v>
      </c>
      <c r="L7708" s="16">
        <f t="shared" si="361"/>
        <v>57704.757894736846</v>
      </c>
      <c r="M7708" s="16">
        <f t="shared" si="362"/>
        <v>65573.588516746415</v>
      </c>
      <c r="N7708" t="e">
        <f>INDEX(XML!$A$2:$R$782,MATCH(C7708,XML!$D$2:$D$737,0),2)</f>
        <v>#N/A</v>
      </c>
    </row>
    <row r="7709" spans="1:14" ht="123.75" x14ac:dyDescent="0.2">
      <c r="A7709">
        <v>69055</v>
      </c>
      <c r="B7709" t="s">
        <v>30572</v>
      </c>
      <c r="C7709" s="15" t="s">
        <v>30573</v>
      </c>
      <c r="D7709" s="15" t="s">
        <v>30947</v>
      </c>
      <c r="E7709">
        <v>34800</v>
      </c>
      <c r="F7709">
        <v>58000</v>
      </c>
      <c r="H7709" t="s">
        <v>746</v>
      </c>
      <c r="K7709" s="16">
        <f t="shared" si="360"/>
        <v>38976</v>
      </c>
      <c r="L7709" s="16">
        <f t="shared" si="361"/>
        <v>41027.368421052633</v>
      </c>
      <c r="M7709" s="16">
        <f t="shared" si="362"/>
        <v>46622.009569377995</v>
      </c>
      <c r="N7709" t="e">
        <f>INDEX(XML!$A$2:$R$782,MATCH(C7709,XML!$D$2:$D$737,0),2)</f>
        <v>#N/A</v>
      </c>
    </row>
    <row r="7710" spans="1:14" ht="123.75" x14ac:dyDescent="0.2">
      <c r="A7710">
        <v>69071</v>
      </c>
      <c r="B7710" t="s">
        <v>30574</v>
      </c>
      <c r="C7710" s="15" t="s">
        <v>30575</v>
      </c>
      <c r="D7710" s="15" t="s">
        <v>32879</v>
      </c>
      <c r="E7710">
        <v>1</v>
      </c>
      <c r="F7710">
        <v>1</v>
      </c>
      <c r="K7710" s="16">
        <f t="shared" si="360"/>
        <v>1.1200000000000001</v>
      </c>
      <c r="L7710" s="16">
        <f t="shared" si="361"/>
        <v>1.1789473684210527</v>
      </c>
      <c r="M7710" s="16">
        <f t="shared" si="362"/>
        <v>1.3397129186602872</v>
      </c>
      <c r="N7710" t="e">
        <f>INDEX(XML!$A$2:$R$782,MATCH(C7710,XML!$D$2:$D$737,0),2)</f>
        <v>#N/A</v>
      </c>
    </row>
    <row r="7711" spans="1:14" ht="146.25" x14ac:dyDescent="0.2">
      <c r="A7711">
        <v>69668</v>
      </c>
      <c r="B7711" t="s">
        <v>30576</v>
      </c>
      <c r="C7711" s="15" t="s">
        <v>30577</v>
      </c>
      <c r="D7711" s="15" t="s">
        <v>30948</v>
      </c>
      <c r="E7711">
        <v>57575</v>
      </c>
      <c r="F7711">
        <v>95959</v>
      </c>
      <c r="K7711" s="16">
        <f t="shared" si="360"/>
        <v>61605.25</v>
      </c>
      <c r="L7711" s="16">
        <f t="shared" si="361"/>
        <v>64847.631578947367</v>
      </c>
      <c r="M7711" s="16">
        <f t="shared" si="362"/>
        <v>73690.490430622012</v>
      </c>
      <c r="N7711" t="e">
        <f>INDEX(XML!$A$2:$R$782,MATCH(C7711,XML!$D$2:$D$737,0),2)</f>
        <v>#N/A</v>
      </c>
    </row>
    <row r="7712" spans="1:14" ht="157.5" x14ac:dyDescent="0.2">
      <c r="A7712">
        <v>69671</v>
      </c>
      <c r="B7712" t="s">
        <v>30578</v>
      </c>
      <c r="C7712" s="15" t="s">
        <v>30579</v>
      </c>
      <c r="D7712" s="15" t="s">
        <v>30949</v>
      </c>
      <c r="E7712">
        <v>72189</v>
      </c>
      <c r="F7712">
        <v>103127</v>
      </c>
      <c r="K7712" s="16">
        <f t="shared" si="360"/>
        <v>77242.23</v>
      </c>
      <c r="L7712" s="16">
        <f t="shared" si="361"/>
        <v>81307.610526315795</v>
      </c>
      <c r="M7712" s="16">
        <f t="shared" si="362"/>
        <v>92395.011961722499</v>
      </c>
      <c r="N7712" t="e">
        <f>INDEX(XML!$A$2:$R$782,MATCH(C7712,XML!$D$2:$D$737,0),2)</f>
        <v>#N/A</v>
      </c>
    </row>
    <row r="7713" spans="1:14" ht="146.25" x14ac:dyDescent="0.2">
      <c r="A7713">
        <v>69076</v>
      </c>
      <c r="B7713" t="s">
        <v>30580</v>
      </c>
      <c r="C7713" s="15" t="s">
        <v>30581</v>
      </c>
      <c r="D7713" s="15" t="s">
        <v>32565</v>
      </c>
      <c r="E7713">
        <v>54133</v>
      </c>
      <c r="F7713">
        <v>90222</v>
      </c>
      <c r="H7713" t="s">
        <v>746</v>
      </c>
      <c r="K7713" s="16">
        <f t="shared" si="360"/>
        <v>57922.31</v>
      </c>
      <c r="L7713" s="16">
        <f t="shared" si="361"/>
        <v>60970.85263157895</v>
      </c>
      <c r="M7713" s="16">
        <f t="shared" si="362"/>
        <v>69285.059808612437</v>
      </c>
      <c r="N7713" t="e">
        <f>INDEX(XML!$A$2:$R$782,MATCH(C7713,XML!$D$2:$D$737,0),2)</f>
        <v>#N/A</v>
      </c>
    </row>
    <row r="7714" spans="1:14" ht="123.75" x14ac:dyDescent="0.2">
      <c r="A7714">
        <v>69057</v>
      </c>
      <c r="B7714" t="s">
        <v>30582</v>
      </c>
      <c r="C7714" s="15" t="s">
        <v>30583</v>
      </c>
      <c r="D7714" s="15" t="s">
        <v>30950</v>
      </c>
      <c r="E7714">
        <v>37678</v>
      </c>
      <c r="F7714">
        <v>62797</v>
      </c>
      <c r="K7714" s="16">
        <f t="shared" si="360"/>
        <v>42199.360000000001</v>
      </c>
      <c r="L7714" s="16">
        <f t="shared" si="361"/>
        <v>44420.378947368423</v>
      </c>
      <c r="M7714" s="16">
        <f t="shared" si="362"/>
        <v>50477.703349282296</v>
      </c>
      <c r="N7714" t="e">
        <f>INDEX(XML!$A$2:$R$782,MATCH(C7714,XML!$D$2:$D$737,0),2)</f>
        <v>#N/A</v>
      </c>
    </row>
    <row r="7715" spans="1:14" ht="168.75" x14ac:dyDescent="0.2">
      <c r="A7715">
        <v>69074</v>
      </c>
      <c r="B7715" t="s">
        <v>30584</v>
      </c>
      <c r="C7715" s="15" t="s">
        <v>30585</v>
      </c>
      <c r="D7715" s="15" t="s">
        <v>32880</v>
      </c>
      <c r="E7715">
        <v>77344</v>
      </c>
      <c r="F7715">
        <v>128908</v>
      </c>
      <c r="K7715" s="16">
        <f t="shared" si="360"/>
        <v>82758.080000000002</v>
      </c>
      <c r="L7715" s="16">
        <f t="shared" si="361"/>
        <v>87113.768421052635</v>
      </c>
      <c r="M7715" s="16">
        <f t="shared" si="362"/>
        <v>98992.91866028709</v>
      </c>
      <c r="N7715" t="e">
        <f>INDEX(XML!$A$2:$R$782,MATCH(C7715,XML!$D$2:$D$737,0),2)</f>
        <v>#N/A</v>
      </c>
    </row>
    <row r="7716" spans="1:14" ht="33.75" x14ac:dyDescent="0.2">
      <c r="A7716">
        <v>67776</v>
      </c>
      <c r="B7716" t="s">
        <v>30951</v>
      </c>
      <c r="C7716" s="15" t="s">
        <v>30952</v>
      </c>
      <c r="D7716" s="15" t="s">
        <v>30953</v>
      </c>
      <c r="E7716">
        <v>54614</v>
      </c>
      <c r="F7716">
        <v>91024</v>
      </c>
      <c r="H7716">
        <v>47</v>
      </c>
      <c r="K7716" s="16">
        <f t="shared" si="360"/>
        <v>58436.98</v>
      </c>
      <c r="L7716" s="16">
        <f t="shared" si="361"/>
        <v>61512.610526315788</v>
      </c>
      <c r="M7716" s="16">
        <f t="shared" si="362"/>
        <v>69900.693779904293</v>
      </c>
      <c r="N7716" t="e">
        <f>INDEX(XML!$A$2:$R$782,MATCH(C7716,XML!$D$2:$D$737,0),2)</f>
        <v>#N/A</v>
      </c>
    </row>
    <row r="7717" spans="1:14" ht="123.75" x14ac:dyDescent="0.2">
      <c r="A7717">
        <v>69061</v>
      </c>
      <c r="B7717" t="s">
        <v>30954</v>
      </c>
      <c r="C7717" s="15" t="s">
        <v>30955</v>
      </c>
      <c r="D7717" s="15" t="s">
        <v>30956</v>
      </c>
      <c r="E7717">
        <v>51733</v>
      </c>
      <c r="F7717">
        <v>86222</v>
      </c>
      <c r="H7717">
        <v>3</v>
      </c>
      <c r="K7717" s="16">
        <f t="shared" si="360"/>
        <v>55354.31</v>
      </c>
      <c r="L7717" s="16">
        <f t="shared" si="361"/>
        <v>58267.694736842102</v>
      </c>
      <c r="M7717" s="16">
        <f t="shared" si="362"/>
        <v>66213.289473684214</v>
      </c>
      <c r="N7717" t="e">
        <f>INDEX(XML!$A$2:$R$782,MATCH(C7717,XML!$D$2:$D$737,0),2)</f>
        <v>#N/A</v>
      </c>
    </row>
    <row r="7718" spans="1:14" ht="135" x14ac:dyDescent="0.2">
      <c r="A7718">
        <v>69065</v>
      </c>
      <c r="B7718" t="s">
        <v>33038</v>
      </c>
      <c r="C7718" s="15" t="s">
        <v>33039</v>
      </c>
      <c r="D7718" s="15" t="s">
        <v>33040</v>
      </c>
      <c r="E7718">
        <v>80111</v>
      </c>
      <c r="F7718">
        <v>133519</v>
      </c>
      <c r="H7718">
        <v>24</v>
      </c>
      <c r="K7718" s="16">
        <f t="shared" si="360"/>
        <v>85718.77</v>
      </c>
      <c r="L7718" s="16">
        <f t="shared" si="361"/>
        <v>90230.284210526312</v>
      </c>
      <c r="M7718" s="16">
        <f t="shared" si="362"/>
        <v>102534.41387559808</v>
      </c>
      <c r="N7718" t="e">
        <f>INDEX(XML!$A$2:$R$782,MATCH(C7718,XML!$D$2:$D$737,0),2)</f>
        <v>#N/A</v>
      </c>
    </row>
    <row r="7719" spans="1:14" ht="67.5" x14ac:dyDescent="0.2">
      <c r="A7719">
        <v>60171</v>
      </c>
      <c r="B7719" t="s">
        <v>46543</v>
      </c>
      <c r="C7719" s="15" t="s">
        <v>33041</v>
      </c>
      <c r="D7719" s="15" t="s">
        <v>33042</v>
      </c>
      <c r="E7719">
        <v>1</v>
      </c>
      <c r="F7719">
        <v>1</v>
      </c>
      <c r="K7719" s="16">
        <f t="shared" si="360"/>
        <v>1.1200000000000001</v>
      </c>
      <c r="L7719" s="16">
        <f t="shared" si="361"/>
        <v>1.1789473684210527</v>
      </c>
      <c r="M7719" s="16">
        <f t="shared" si="362"/>
        <v>1.3397129186602872</v>
      </c>
      <c r="N7719" t="e">
        <f>INDEX(XML!$A$2:$R$782,MATCH(C7719,XML!$D$2:$D$737,0),2)</f>
        <v>#N/A</v>
      </c>
    </row>
    <row r="7720" spans="1:14" ht="33.75" x14ac:dyDescent="0.2">
      <c r="A7720">
        <v>80933</v>
      </c>
      <c r="B7720" t="s">
        <v>41143</v>
      </c>
      <c r="C7720" s="15" t="s">
        <v>41144</v>
      </c>
      <c r="D7720" s="15" t="s">
        <v>41145</v>
      </c>
      <c r="E7720">
        <v>99225</v>
      </c>
      <c r="F7720">
        <v>99225</v>
      </c>
      <c r="K7720" s="16">
        <f t="shared" si="360"/>
        <v>106170.75</v>
      </c>
      <c r="L7720" s="16">
        <f t="shared" si="361"/>
        <v>111758.68421052632</v>
      </c>
      <c r="M7720" s="16">
        <f t="shared" si="362"/>
        <v>126998.50478468901</v>
      </c>
      <c r="N7720" t="e">
        <f>INDEX(XML!$A$2:$R$782,MATCH(C7720,XML!$D$2:$D$737,0),2)</f>
        <v>#N/A</v>
      </c>
    </row>
    <row r="7721" spans="1:14" ht="112.5" x14ac:dyDescent="0.2">
      <c r="A7721">
        <v>82343</v>
      </c>
      <c r="B7721" t="s">
        <v>44368</v>
      </c>
      <c r="C7721" s="15" t="s">
        <v>44369</v>
      </c>
      <c r="D7721" s="15" t="s">
        <v>44370</v>
      </c>
      <c r="E7721">
        <v>27705</v>
      </c>
      <c r="F7721">
        <v>46176</v>
      </c>
      <c r="K7721" s="16">
        <f t="shared" si="360"/>
        <v>31029.599999999999</v>
      </c>
      <c r="L7721" s="16">
        <f t="shared" si="361"/>
        <v>32662.736842105263</v>
      </c>
      <c r="M7721" s="16">
        <f t="shared" si="362"/>
        <v>37116.746411483255</v>
      </c>
      <c r="N7721" t="e">
        <f>INDEX(XML!$A$2:$R$782,MATCH(C7721,XML!$D$2:$D$737,0),2)</f>
        <v>#N/A</v>
      </c>
    </row>
    <row r="7722" spans="1:14" ht="33.75" x14ac:dyDescent="0.2">
      <c r="A7722">
        <v>82356</v>
      </c>
      <c r="B7722" t="s">
        <v>44371</v>
      </c>
      <c r="C7722" s="15" t="s">
        <v>44372</v>
      </c>
      <c r="D7722" s="15" t="s">
        <v>44373</v>
      </c>
      <c r="E7722">
        <v>59686</v>
      </c>
      <c r="F7722">
        <v>99478</v>
      </c>
      <c r="H7722" t="s">
        <v>746</v>
      </c>
      <c r="K7722" s="16">
        <f t="shared" si="360"/>
        <v>63864.020000000004</v>
      </c>
      <c r="L7722" s="16">
        <f t="shared" si="361"/>
        <v>67225.284210526312</v>
      </c>
      <c r="M7722" s="16">
        <f t="shared" si="362"/>
        <v>76392.368421052626</v>
      </c>
      <c r="N7722" t="e">
        <f>INDEX(XML!$A$2:$R$782,MATCH(C7722,XML!$D$2:$D$737,0),2)</f>
        <v>#N/A</v>
      </c>
    </row>
    <row r="7723" spans="1:14" ht="33.75" x14ac:dyDescent="0.2">
      <c r="A7723">
        <v>81992</v>
      </c>
      <c r="B7723" t="s">
        <v>44407</v>
      </c>
      <c r="C7723" s="15" t="s">
        <v>44408</v>
      </c>
      <c r="D7723" s="15" t="s">
        <v>44409</v>
      </c>
      <c r="E7723">
        <v>26320</v>
      </c>
      <c r="F7723">
        <v>43867</v>
      </c>
      <c r="H7723" t="s">
        <v>746</v>
      </c>
      <c r="K7723" s="16">
        <f t="shared" si="360"/>
        <v>29478.400000000001</v>
      </c>
      <c r="L7723" s="16">
        <f t="shared" si="361"/>
        <v>31029.894736842107</v>
      </c>
      <c r="M7723" s="16">
        <f t="shared" si="362"/>
        <v>35261.244019138758</v>
      </c>
      <c r="N7723" t="e">
        <f>INDEX(XML!$A$2:$R$782,MATCH(C7723,XML!$D$2:$D$737,0),2)</f>
        <v>#N/A</v>
      </c>
    </row>
    <row r="7724" spans="1:14" ht="101.25" x14ac:dyDescent="0.2">
      <c r="A7724">
        <v>75528</v>
      </c>
      <c r="B7724" t="s">
        <v>37354</v>
      </c>
      <c r="C7724" s="15" t="s">
        <v>34505</v>
      </c>
      <c r="D7724" s="15" t="s">
        <v>34506</v>
      </c>
      <c r="E7724">
        <v>33852</v>
      </c>
      <c r="F7724">
        <v>56420</v>
      </c>
      <c r="H7724" t="s">
        <v>746</v>
      </c>
      <c r="K7724" s="16">
        <f t="shared" si="360"/>
        <v>37914.239999999998</v>
      </c>
      <c r="L7724" s="16">
        <f t="shared" si="361"/>
        <v>39909.72631578947</v>
      </c>
      <c r="M7724" s="16">
        <f t="shared" si="362"/>
        <v>45351.961722488035</v>
      </c>
      <c r="N7724" t="e">
        <f>INDEX(XML!$A$2:$R$782,MATCH(C7724,XML!$D$2:$D$737,0),2)</f>
        <v>#N/A</v>
      </c>
    </row>
    <row r="7725" spans="1:14" ht="101.25" x14ac:dyDescent="0.2">
      <c r="A7725">
        <v>75529</v>
      </c>
      <c r="B7725" t="s">
        <v>37355</v>
      </c>
      <c r="C7725" s="15" t="s">
        <v>34507</v>
      </c>
      <c r="D7725" s="15" t="s">
        <v>34508</v>
      </c>
      <c r="E7725">
        <v>32760</v>
      </c>
      <c r="F7725">
        <v>54600</v>
      </c>
      <c r="H7725" t="s">
        <v>746</v>
      </c>
      <c r="K7725" s="16">
        <f t="shared" si="360"/>
        <v>36691.199999999997</v>
      </c>
      <c r="L7725" s="16">
        <f t="shared" si="361"/>
        <v>38622.31578947368</v>
      </c>
      <c r="M7725" s="16">
        <f t="shared" si="362"/>
        <v>43888.995215310999</v>
      </c>
      <c r="N7725" t="e">
        <f>INDEX(XML!$A$2:$R$782,MATCH(C7725,XML!$D$2:$D$737,0),2)</f>
        <v>#N/A</v>
      </c>
    </row>
    <row r="7726" spans="1:14" ht="78.75" x14ac:dyDescent="0.2">
      <c r="A7726">
        <v>75540</v>
      </c>
      <c r="B7726" t="s">
        <v>37356</v>
      </c>
      <c r="C7726" s="15" t="s">
        <v>34509</v>
      </c>
      <c r="D7726" s="15" t="s">
        <v>34510</v>
      </c>
      <c r="E7726">
        <v>13104</v>
      </c>
      <c r="F7726">
        <v>21840</v>
      </c>
      <c r="K7726" s="16">
        <f t="shared" si="360"/>
        <v>14676.48</v>
      </c>
      <c r="L7726" s="16">
        <f t="shared" si="361"/>
        <v>15448.926315789473</v>
      </c>
      <c r="M7726" s="16">
        <f t="shared" si="362"/>
        <v>17555.598086124399</v>
      </c>
      <c r="N7726" t="e">
        <f>INDEX(XML!$A$2:$R$782,MATCH(C7726,XML!$D$2:$D$737,0),2)</f>
        <v>#N/A</v>
      </c>
    </row>
    <row r="7727" spans="1:14" ht="90" x14ac:dyDescent="0.2">
      <c r="A7727">
        <v>75542</v>
      </c>
      <c r="B7727" t="s">
        <v>37357</v>
      </c>
      <c r="C7727" s="15" t="s">
        <v>34511</v>
      </c>
      <c r="D7727" s="15" t="s">
        <v>34512</v>
      </c>
      <c r="E7727">
        <v>15724</v>
      </c>
      <c r="F7727">
        <v>26208</v>
      </c>
      <c r="H7727" t="s">
        <v>746</v>
      </c>
      <c r="K7727" s="16">
        <f t="shared" si="360"/>
        <v>17610.88</v>
      </c>
      <c r="L7727" s="16">
        <f t="shared" si="361"/>
        <v>18537.768421052631</v>
      </c>
      <c r="M7727" s="16">
        <f t="shared" si="362"/>
        <v>21065.645933014355</v>
      </c>
      <c r="N7727" t="e">
        <f>INDEX(XML!$A$2:$R$782,MATCH(C7727,XML!$D$2:$D$737,0),2)</f>
        <v>#N/A</v>
      </c>
    </row>
    <row r="7728" spans="1:14" ht="90" x14ac:dyDescent="0.2">
      <c r="A7728">
        <v>75543</v>
      </c>
      <c r="B7728" t="s">
        <v>37358</v>
      </c>
      <c r="C7728" s="15" t="s">
        <v>34513</v>
      </c>
      <c r="D7728" s="15" t="s">
        <v>34514</v>
      </c>
      <c r="E7728">
        <v>15724</v>
      </c>
      <c r="F7728">
        <v>26208</v>
      </c>
      <c r="K7728" s="16">
        <f t="shared" si="360"/>
        <v>17610.88</v>
      </c>
      <c r="L7728" s="16">
        <f t="shared" si="361"/>
        <v>18537.768421052631</v>
      </c>
      <c r="M7728" s="16">
        <f t="shared" si="362"/>
        <v>21065.645933014355</v>
      </c>
      <c r="N7728" t="e">
        <f>INDEX(XML!$A$2:$R$782,MATCH(C7728,XML!$D$2:$D$737,0),2)</f>
        <v>#N/A</v>
      </c>
    </row>
    <row r="7729" spans="1:14" ht="112.5" x14ac:dyDescent="0.2">
      <c r="A7729">
        <v>75545</v>
      </c>
      <c r="B7729" t="s">
        <v>37359</v>
      </c>
      <c r="C7729" s="15" t="s">
        <v>34515</v>
      </c>
      <c r="D7729" s="15" t="s">
        <v>34516</v>
      </c>
      <c r="E7729">
        <v>19656</v>
      </c>
      <c r="F7729">
        <v>32760</v>
      </c>
      <c r="H7729">
        <v>1</v>
      </c>
      <c r="K7729" s="16">
        <f t="shared" si="360"/>
        <v>22014.720000000001</v>
      </c>
      <c r="L7729" s="16">
        <f t="shared" si="361"/>
        <v>23173.389473684212</v>
      </c>
      <c r="M7729" s="16">
        <f t="shared" si="362"/>
        <v>26333.397129186604</v>
      </c>
      <c r="N7729" t="e">
        <f>INDEX(XML!$A$2:$R$782,MATCH(C7729,XML!$D$2:$D$737,0),2)</f>
        <v>#N/A</v>
      </c>
    </row>
    <row r="7730" spans="1:14" ht="90" x14ac:dyDescent="0.2">
      <c r="A7730">
        <v>75550</v>
      </c>
      <c r="B7730" t="s">
        <v>37360</v>
      </c>
      <c r="C7730" s="15" t="s">
        <v>34517</v>
      </c>
      <c r="D7730" s="15" t="s">
        <v>34518</v>
      </c>
      <c r="E7730">
        <v>22932</v>
      </c>
      <c r="F7730">
        <v>38220</v>
      </c>
      <c r="K7730" s="16">
        <f t="shared" si="360"/>
        <v>25683.84</v>
      </c>
      <c r="L7730" s="16">
        <f t="shared" si="361"/>
        <v>27035.621052631577</v>
      </c>
      <c r="M7730" s="16">
        <f t="shared" si="362"/>
        <v>30722.296650717701</v>
      </c>
      <c r="N7730" t="e">
        <f>INDEX(XML!$A$2:$R$782,MATCH(C7730,XML!$D$2:$D$737,0),2)</f>
        <v>#N/A</v>
      </c>
    </row>
    <row r="7731" spans="1:14" ht="90" x14ac:dyDescent="0.2">
      <c r="A7731">
        <v>75551</v>
      </c>
      <c r="B7731" t="s">
        <v>37361</v>
      </c>
      <c r="C7731" s="15" t="s">
        <v>34519</v>
      </c>
      <c r="D7731" s="15" t="s">
        <v>34520</v>
      </c>
      <c r="E7731">
        <v>21840</v>
      </c>
      <c r="F7731">
        <v>36400</v>
      </c>
      <c r="H7731" t="s">
        <v>746</v>
      </c>
      <c r="K7731" s="16">
        <f t="shared" si="360"/>
        <v>24460.799999999999</v>
      </c>
      <c r="L7731" s="16">
        <f t="shared" si="361"/>
        <v>25748.21052631579</v>
      </c>
      <c r="M7731" s="16">
        <f t="shared" si="362"/>
        <v>29259.330143540668</v>
      </c>
      <c r="N7731" t="e">
        <f>INDEX(XML!$A$2:$R$782,MATCH(C7731,XML!$D$2:$D$737,0),2)</f>
        <v>#N/A</v>
      </c>
    </row>
    <row r="7732" spans="1:14" ht="78.75" x14ac:dyDescent="0.2">
      <c r="A7732">
        <v>75539</v>
      </c>
      <c r="B7732" t="s">
        <v>37351</v>
      </c>
      <c r="C7732" s="15" t="s">
        <v>34813</v>
      </c>
      <c r="D7732" s="15" t="s">
        <v>46544</v>
      </c>
      <c r="E7732">
        <v>13104</v>
      </c>
      <c r="F7732">
        <v>21840</v>
      </c>
      <c r="K7732" s="16">
        <f t="shared" si="360"/>
        <v>14676.48</v>
      </c>
      <c r="L7732" s="16">
        <f t="shared" si="361"/>
        <v>15448.926315789473</v>
      </c>
      <c r="M7732" s="16">
        <f t="shared" si="362"/>
        <v>17555.598086124399</v>
      </c>
      <c r="N7732" t="e">
        <f>INDEX(XML!$A$2:$R$782,MATCH(C7732,XML!$D$2:$D$737,0),2)</f>
        <v>#N/A</v>
      </c>
    </row>
    <row r="7733" spans="1:14" ht="15.75" x14ac:dyDescent="0.25">
      <c r="A7733" s="184" t="s">
        <v>5202</v>
      </c>
      <c r="B7733" s="184"/>
      <c r="C7733" s="185"/>
      <c r="D7733" s="185"/>
      <c r="E7733" s="184"/>
      <c r="F7733" s="184"/>
      <c r="G7733" s="184"/>
      <c r="H7733" s="184"/>
      <c r="I7733" s="184"/>
      <c r="J7733" s="184"/>
      <c r="K7733" s="16">
        <f t="shared" si="360"/>
        <v>0</v>
      </c>
      <c r="L7733" s="16">
        <f t="shared" si="361"/>
        <v>0</v>
      </c>
      <c r="M7733" s="16">
        <f t="shared" si="362"/>
        <v>0</v>
      </c>
      <c r="N7733" t="e">
        <f>INDEX(XML!$A$2:$R$782,MATCH(C7733,XML!$D$2:$D$737,0),2)</f>
        <v>#N/A</v>
      </c>
    </row>
    <row r="7734" spans="1:14" ht="45" x14ac:dyDescent="0.2">
      <c r="A7734">
        <v>69875</v>
      </c>
      <c r="B7734" t="s">
        <v>30957</v>
      </c>
      <c r="C7734" s="15" t="s">
        <v>30958</v>
      </c>
      <c r="D7734" s="15" t="s">
        <v>30959</v>
      </c>
      <c r="E7734">
        <v>42392</v>
      </c>
      <c r="F7734">
        <v>52990</v>
      </c>
      <c r="H7734" t="s">
        <v>746</v>
      </c>
      <c r="K7734" s="16">
        <f t="shared" si="360"/>
        <v>47479.040000000001</v>
      </c>
      <c r="L7734" s="16">
        <f t="shared" si="361"/>
        <v>49977.936842105264</v>
      </c>
      <c r="M7734" s="16">
        <f t="shared" si="362"/>
        <v>52980</v>
      </c>
      <c r="N7734" t="e">
        <f>INDEX(XML!$A$2:$R$782,MATCH(C7734,XML!$D$2:$D$737,0),2)</f>
        <v>#N/A</v>
      </c>
    </row>
    <row r="7735" spans="1:14" ht="56.25" x14ac:dyDescent="0.2">
      <c r="A7735">
        <v>79907</v>
      </c>
      <c r="B7735" t="s">
        <v>38082</v>
      </c>
      <c r="C7735" s="15" t="s">
        <v>38083</v>
      </c>
      <c r="D7735" s="15" t="s">
        <v>38084</v>
      </c>
      <c r="E7735">
        <v>48908</v>
      </c>
      <c r="F7735">
        <v>61136</v>
      </c>
      <c r="H7735" t="s">
        <v>746</v>
      </c>
      <c r="K7735" s="16">
        <f t="shared" si="360"/>
        <v>54776.959999999999</v>
      </c>
      <c r="L7735" s="16">
        <f t="shared" si="361"/>
        <v>57659.957894736843</v>
      </c>
      <c r="M7735" s="16">
        <f t="shared" si="362"/>
        <v>61126</v>
      </c>
      <c r="N7735" t="e">
        <f>INDEX(XML!$A$2:$R$782,MATCH(C7735,XML!$D$2:$D$737,0),2)</f>
        <v>#N/A</v>
      </c>
    </row>
    <row r="7736" spans="1:14" ht="78.75" x14ac:dyDescent="0.2">
      <c r="A7736">
        <v>49870</v>
      </c>
      <c r="B7736" t="s">
        <v>5206</v>
      </c>
      <c r="C7736" s="15" t="s">
        <v>5207</v>
      </c>
      <c r="D7736" s="15" t="s">
        <v>5208</v>
      </c>
      <c r="E7736">
        <v>90650</v>
      </c>
      <c r="F7736">
        <v>137340</v>
      </c>
      <c r="K7736" s="16">
        <f t="shared" si="360"/>
        <v>96995.5</v>
      </c>
      <c r="L7736" s="16">
        <f t="shared" si="361"/>
        <v>102100.52631578948</v>
      </c>
      <c r="M7736" s="16">
        <f t="shared" si="362"/>
        <v>137330</v>
      </c>
      <c r="N7736" t="e">
        <f>INDEX(XML!$A$2:$R$782,MATCH(C7736,XML!$D$2:$D$737,0),2)</f>
        <v>#N/A</v>
      </c>
    </row>
    <row r="7737" spans="1:14" ht="78.75" x14ac:dyDescent="0.2">
      <c r="A7737">
        <v>49871</v>
      </c>
      <c r="B7737" t="s">
        <v>5209</v>
      </c>
      <c r="C7737" s="15" t="s">
        <v>5210</v>
      </c>
      <c r="D7737" s="15" t="s">
        <v>5211</v>
      </c>
      <c r="E7737">
        <v>87000</v>
      </c>
      <c r="F7737">
        <v>128880</v>
      </c>
      <c r="K7737" s="16">
        <f t="shared" si="360"/>
        <v>93090</v>
      </c>
      <c r="L7737" s="16">
        <f t="shared" si="361"/>
        <v>97989.473684210519</v>
      </c>
      <c r="M7737" s="16">
        <f t="shared" si="362"/>
        <v>128870</v>
      </c>
      <c r="N7737" t="e">
        <f>INDEX(XML!$A$2:$R$782,MATCH(C7737,XML!$D$2:$D$737,0),2)</f>
        <v>#N/A</v>
      </c>
    </row>
    <row r="7738" spans="1:14" ht="78.75" x14ac:dyDescent="0.2">
      <c r="A7738">
        <v>49874</v>
      </c>
      <c r="B7738" t="s">
        <v>5212</v>
      </c>
      <c r="C7738" s="15" t="s">
        <v>5213</v>
      </c>
      <c r="D7738" s="15" t="s">
        <v>5214</v>
      </c>
      <c r="E7738">
        <v>87000</v>
      </c>
      <c r="F7738">
        <v>128880</v>
      </c>
      <c r="K7738" s="16">
        <f t="shared" si="360"/>
        <v>93090</v>
      </c>
      <c r="L7738" s="16">
        <f t="shared" si="361"/>
        <v>97989.473684210519</v>
      </c>
      <c r="M7738" s="16">
        <f t="shared" si="362"/>
        <v>128870</v>
      </c>
      <c r="N7738" t="e">
        <f>INDEX(XML!$A$2:$R$782,MATCH(C7738,XML!$D$2:$D$737,0),2)</f>
        <v>#N/A</v>
      </c>
    </row>
    <row r="7739" spans="1:14" ht="90" x14ac:dyDescent="0.2">
      <c r="A7739">
        <v>49879</v>
      </c>
      <c r="B7739" t="s">
        <v>5215</v>
      </c>
      <c r="C7739" s="15" t="s">
        <v>5216</v>
      </c>
      <c r="D7739" s="15" t="s">
        <v>5217</v>
      </c>
      <c r="E7739">
        <v>51930</v>
      </c>
      <c r="F7739">
        <v>76360</v>
      </c>
      <c r="K7739" s="16">
        <f t="shared" si="360"/>
        <v>55565.1</v>
      </c>
      <c r="L7739" s="16">
        <f t="shared" si="361"/>
        <v>58489.57894736842</v>
      </c>
      <c r="M7739" s="16">
        <f t="shared" si="362"/>
        <v>76350</v>
      </c>
      <c r="N7739" t="e">
        <f>INDEX(XML!$A$2:$R$782,MATCH(C7739,XML!$D$2:$D$737,0),2)</f>
        <v>#N/A</v>
      </c>
    </row>
    <row r="7740" spans="1:14" ht="78.75" x14ac:dyDescent="0.2">
      <c r="A7740">
        <v>56176</v>
      </c>
      <c r="B7740" t="s">
        <v>13824</v>
      </c>
      <c r="C7740" s="15" t="s">
        <v>13825</v>
      </c>
      <c r="D7740" s="15" t="s">
        <v>13826</v>
      </c>
      <c r="E7740">
        <v>1</v>
      </c>
      <c r="F7740">
        <v>1</v>
      </c>
      <c r="K7740" s="16">
        <f t="shared" si="360"/>
        <v>1.1200000000000001</v>
      </c>
      <c r="L7740" s="16">
        <f t="shared" si="361"/>
        <v>1.1789473684210527</v>
      </c>
      <c r="M7740" s="16">
        <f t="shared" si="362"/>
        <v>-9</v>
      </c>
      <c r="N7740" t="e">
        <f>INDEX(XML!$A$2:$R$782,MATCH(C7740,XML!$D$2:$D$737,0),2)</f>
        <v>#N/A</v>
      </c>
    </row>
    <row r="7741" spans="1:14" ht="123.75" x14ac:dyDescent="0.2">
      <c r="A7741">
        <v>69033</v>
      </c>
      <c r="B7741" t="s">
        <v>30960</v>
      </c>
      <c r="C7741" s="15" t="s">
        <v>30961</v>
      </c>
      <c r="D7741" s="15" t="s">
        <v>32566</v>
      </c>
      <c r="E7741">
        <v>33630</v>
      </c>
      <c r="F7741">
        <v>56051</v>
      </c>
      <c r="K7741" s="16">
        <f t="shared" si="360"/>
        <v>37665.599999999999</v>
      </c>
      <c r="L7741" s="16">
        <f t="shared" si="361"/>
        <v>39648</v>
      </c>
      <c r="M7741" s="16">
        <f t="shared" si="362"/>
        <v>45054.545454545456</v>
      </c>
      <c r="N7741" t="e">
        <f>INDEX(XML!$A$2:$R$782,MATCH(C7741,XML!$D$2:$D$737,0),2)</f>
        <v>#N/A</v>
      </c>
    </row>
    <row r="7742" spans="1:14" ht="123.75" x14ac:dyDescent="0.2">
      <c r="A7742">
        <v>69034</v>
      </c>
      <c r="B7742" t="s">
        <v>30962</v>
      </c>
      <c r="C7742" s="15" t="s">
        <v>30963</v>
      </c>
      <c r="D7742" s="15" t="s">
        <v>32567</v>
      </c>
      <c r="E7742">
        <v>35068</v>
      </c>
      <c r="F7742">
        <v>58447</v>
      </c>
      <c r="K7742" s="16">
        <f t="shared" si="360"/>
        <v>39276.160000000003</v>
      </c>
      <c r="L7742" s="16">
        <f t="shared" si="361"/>
        <v>41343.326315789476</v>
      </c>
      <c r="M7742" s="16">
        <f t="shared" si="362"/>
        <v>46981.052631578947</v>
      </c>
      <c r="N7742" t="e">
        <f>INDEX(XML!$A$2:$R$782,MATCH(C7742,XML!$D$2:$D$737,0),2)</f>
        <v>#N/A</v>
      </c>
    </row>
    <row r="7743" spans="1:14" ht="135" x14ac:dyDescent="0.2">
      <c r="A7743">
        <v>69068</v>
      </c>
      <c r="B7743" t="s">
        <v>30964</v>
      </c>
      <c r="C7743" s="15" t="s">
        <v>30965</v>
      </c>
      <c r="D7743" s="15" t="s">
        <v>30966</v>
      </c>
      <c r="E7743">
        <v>79653</v>
      </c>
      <c r="F7743">
        <v>132756</v>
      </c>
      <c r="K7743" s="16">
        <f t="shared" si="360"/>
        <v>85228.71</v>
      </c>
      <c r="L7743" s="16">
        <f t="shared" si="361"/>
        <v>89714.431578947362</v>
      </c>
      <c r="M7743" s="16">
        <f t="shared" si="362"/>
        <v>101948.21770334928</v>
      </c>
      <c r="N7743" t="e">
        <f>INDEX(XML!$A$2:$R$782,MATCH(C7743,XML!$D$2:$D$737,0),2)</f>
        <v>#N/A</v>
      </c>
    </row>
    <row r="7744" spans="1:14" ht="78.75" x14ac:dyDescent="0.2">
      <c r="A7744">
        <v>70332</v>
      </c>
      <c r="B7744" t="s">
        <v>33043</v>
      </c>
      <c r="C7744" s="15" t="s">
        <v>33044</v>
      </c>
      <c r="D7744" s="15" t="s">
        <v>33045</v>
      </c>
      <c r="E7744">
        <v>1</v>
      </c>
      <c r="F7744">
        <v>1</v>
      </c>
      <c r="H7744">
        <v>22</v>
      </c>
      <c r="K7744" s="16">
        <f t="shared" si="360"/>
        <v>1.1200000000000001</v>
      </c>
      <c r="L7744" s="16">
        <f t="shared" si="361"/>
        <v>1.1789473684210527</v>
      </c>
      <c r="M7744" s="16">
        <f t="shared" si="362"/>
        <v>1.3397129186602872</v>
      </c>
      <c r="N7744" t="e">
        <f>INDEX(XML!$A$2:$R$782,MATCH(C7744,XML!$D$2:$D$737,0),2)</f>
        <v>#N/A</v>
      </c>
    </row>
    <row r="7745" spans="1:14" ht="33.75" x14ac:dyDescent="0.2">
      <c r="A7745">
        <v>77231</v>
      </c>
      <c r="B7745" t="s">
        <v>44899</v>
      </c>
      <c r="C7745" s="15" t="s">
        <v>44900</v>
      </c>
      <c r="D7745" s="15" t="s">
        <v>44901</v>
      </c>
      <c r="E7745">
        <v>36000</v>
      </c>
      <c r="F7745">
        <v>60000</v>
      </c>
      <c r="H7745">
        <v>37</v>
      </c>
      <c r="K7745" s="16">
        <f t="shared" si="360"/>
        <v>40320</v>
      </c>
      <c r="L7745" s="16">
        <f t="shared" si="361"/>
        <v>42442.105263157893</v>
      </c>
      <c r="M7745" s="16">
        <f t="shared" si="362"/>
        <v>48229.665071770338</v>
      </c>
      <c r="N7745" t="e">
        <f>INDEX(XML!$A$2:$R$782,MATCH(C7745,XML!$D$2:$D$737,0),2)</f>
        <v>#N/A</v>
      </c>
    </row>
    <row r="7746" spans="1:14" ht="33.75" x14ac:dyDescent="0.2">
      <c r="A7746">
        <v>82353</v>
      </c>
      <c r="B7746" t="s">
        <v>45612</v>
      </c>
      <c r="C7746" s="15" t="s">
        <v>45613</v>
      </c>
      <c r="D7746" s="15" t="s">
        <v>45614</v>
      </c>
      <c r="E7746">
        <v>59686</v>
      </c>
      <c r="F7746">
        <v>99478</v>
      </c>
      <c r="H7746" t="s">
        <v>746</v>
      </c>
      <c r="K7746" s="16">
        <f t="shared" si="360"/>
        <v>63864.020000000004</v>
      </c>
      <c r="L7746" s="16">
        <f t="shared" si="361"/>
        <v>67225.284210526312</v>
      </c>
      <c r="M7746" s="16">
        <f t="shared" si="362"/>
        <v>76392.368421052626</v>
      </c>
      <c r="N7746" t="e">
        <f>INDEX(XML!$A$2:$R$782,MATCH(C7746,XML!$D$2:$D$737,0),2)</f>
        <v>#N/A</v>
      </c>
    </row>
    <row r="7747" spans="1:14" ht="33.75" x14ac:dyDescent="0.2">
      <c r="A7747">
        <v>82357</v>
      </c>
      <c r="B7747" t="s">
        <v>44374</v>
      </c>
      <c r="C7747" s="15" t="s">
        <v>44375</v>
      </c>
      <c r="D7747" s="15" t="s">
        <v>44376</v>
      </c>
      <c r="E7747">
        <v>68749</v>
      </c>
      <c r="F7747">
        <v>114582</v>
      </c>
      <c r="H7747" t="s">
        <v>746</v>
      </c>
      <c r="K7747" s="16">
        <f t="shared" si="360"/>
        <v>73561.429999999993</v>
      </c>
      <c r="L7747" s="16">
        <f t="shared" si="361"/>
        <v>77433.0842105263</v>
      </c>
      <c r="M7747" s="16">
        <f t="shared" si="362"/>
        <v>87992.141148325347</v>
      </c>
      <c r="N7747" t="e">
        <f>INDEX(XML!$A$2:$R$782,MATCH(C7747,XML!$D$2:$D$737,0),2)</f>
        <v>#N/A</v>
      </c>
    </row>
    <row r="7748" spans="1:14" ht="101.25" x14ac:dyDescent="0.2">
      <c r="A7748">
        <v>76186</v>
      </c>
      <c r="B7748" t="s">
        <v>44380</v>
      </c>
      <c r="C7748" s="15" t="s">
        <v>44381</v>
      </c>
      <c r="D7748" s="15" t="s">
        <v>44382</v>
      </c>
      <c r="E7748">
        <v>108513</v>
      </c>
      <c r="F7748">
        <v>180856</v>
      </c>
      <c r="H7748">
        <v>8</v>
      </c>
      <c r="K7748" s="16">
        <f t="shared" si="360"/>
        <v>116108.91</v>
      </c>
      <c r="L7748" s="16">
        <f t="shared" si="361"/>
        <v>122219.9052631579</v>
      </c>
      <c r="M7748" s="16">
        <f t="shared" si="362"/>
        <v>138886.25598086126</v>
      </c>
      <c r="N7748" t="e">
        <f>INDEX(XML!$A$2:$R$782,MATCH(C7748,XML!$D$2:$D$737,0),2)</f>
        <v>#N/A</v>
      </c>
    </row>
    <row r="7749" spans="1:14" ht="123.75" x14ac:dyDescent="0.2">
      <c r="A7749">
        <v>82344</v>
      </c>
      <c r="B7749" t="s">
        <v>44383</v>
      </c>
      <c r="C7749" s="15" t="s">
        <v>44384</v>
      </c>
      <c r="D7749" s="15" t="s">
        <v>44385</v>
      </c>
      <c r="E7749">
        <v>30756</v>
      </c>
      <c r="F7749">
        <v>51261</v>
      </c>
      <c r="H7749" t="s">
        <v>746</v>
      </c>
      <c r="K7749" s="16">
        <f t="shared" ref="K7749:K7812" si="363">IF(E7749&gt;49999,E7749+E7749*0.07,IF(E7749&lt;=49999,E7749+E7749*0.12))</f>
        <v>34446.720000000001</v>
      </c>
      <c r="L7749" s="16">
        <f t="shared" ref="L7749:L7812" si="364">K7749*100/95</f>
        <v>36259.705263157892</v>
      </c>
      <c r="M7749" s="16">
        <f t="shared" ref="M7749:M7812" si="365">IF(COUNTIF(C7749,"*Dahua*"),F7749-10,L7749*100/88)</f>
        <v>41204.210526315786</v>
      </c>
      <c r="N7749" t="e">
        <f>INDEX(XML!$A$2:$R$782,MATCH(C7749,XML!$D$2:$D$737,0),2)</f>
        <v>#N/A</v>
      </c>
    </row>
    <row r="7750" spans="1:14" ht="33.75" x14ac:dyDescent="0.2">
      <c r="A7750">
        <v>82348</v>
      </c>
      <c r="B7750" t="s">
        <v>44389</v>
      </c>
      <c r="C7750" s="15" t="s">
        <v>44390</v>
      </c>
      <c r="D7750" s="15" t="s">
        <v>44391</v>
      </c>
      <c r="E7750">
        <v>32194</v>
      </c>
      <c r="F7750">
        <v>53657</v>
      </c>
      <c r="H7750" t="s">
        <v>746</v>
      </c>
      <c r="K7750" s="16">
        <f t="shared" si="363"/>
        <v>36057.279999999999</v>
      </c>
      <c r="L7750" s="16">
        <f t="shared" si="364"/>
        <v>37955.031578947368</v>
      </c>
      <c r="M7750" s="16">
        <f t="shared" si="365"/>
        <v>43130.717703349277</v>
      </c>
      <c r="N7750" t="e">
        <f>INDEX(XML!$A$2:$R$782,MATCH(C7750,XML!$D$2:$D$737,0),2)</f>
        <v>#N/A</v>
      </c>
    </row>
    <row r="7751" spans="1:14" ht="33.75" x14ac:dyDescent="0.2">
      <c r="A7751">
        <v>82354</v>
      </c>
      <c r="B7751" t="s">
        <v>44425</v>
      </c>
      <c r="C7751" s="15" t="s">
        <v>44426</v>
      </c>
      <c r="D7751" s="15" t="s">
        <v>44427</v>
      </c>
      <c r="E7751">
        <v>68749</v>
      </c>
      <c r="F7751">
        <v>114582</v>
      </c>
      <c r="H7751" t="s">
        <v>746</v>
      </c>
      <c r="K7751" s="16">
        <f t="shared" si="363"/>
        <v>73561.429999999993</v>
      </c>
      <c r="L7751" s="16">
        <f t="shared" si="364"/>
        <v>77433.0842105263</v>
      </c>
      <c r="M7751" s="16">
        <f t="shared" si="365"/>
        <v>87992.141148325347</v>
      </c>
      <c r="N7751" t="e">
        <f>INDEX(XML!$A$2:$R$782,MATCH(C7751,XML!$D$2:$D$737,0),2)</f>
        <v>#N/A</v>
      </c>
    </row>
    <row r="7752" spans="1:14" ht="33.75" x14ac:dyDescent="0.2">
      <c r="A7752">
        <v>77230</v>
      </c>
      <c r="B7752" t="s">
        <v>46337</v>
      </c>
      <c r="C7752" s="15" t="s">
        <v>46338</v>
      </c>
      <c r="D7752" s="15" t="s">
        <v>46339</v>
      </c>
      <c r="E7752">
        <v>85090</v>
      </c>
      <c r="F7752">
        <v>141818</v>
      </c>
      <c r="H7752">
        <v>21</v>
      </c>
      <c r="K7752" s="16">
        <f t="shared" si="363"/>
        <v>91046.3</v>
      </c>
      <c r="L7752" s="16">
        <f t="shared" si="364"/>
        <v>95838.210526315786</v>
      </c>
      <c r="M7752" s="16">
        <f t="shared" si="365"/>
        <v>108907.05741626794</v>
      </c>
      <c r="N7752" t="e">
        <f>INDEX(XML!$A$2:$R$782,MATCH(C7752,XML!$D$2:$D$737,0),2)</f>
        <v>#N/A</v>
      </c>
    </row>
    <row r="7753" spans="1:14" ht="15.75" x14ac:dyDescent="0.25">
      <c r="A7753" s="184" t="s">
        <v>5218</v>
      </c>
      <c r="B7753" s="184"/>
      <c r="C7753" s="185"/>
      <c r="D7753" s="185"/>
      <c r="E7753" s="184"/>
      <c r="F7753" s="184"/>
      <c r="G7753" s="184"/>
      <c r="H7753" s="184"/>
      <c r="I7753" s="184"/>
      <c r="J7753" s="184"/>
      <c r="K7753" s="16">
        <f t="shared" si="363"/>
        <v>0</v>
      </c>
      <c r="L7753" s="16">
        <f t="shared" si="364"/>
        <v>0</v>
      </c>
      <c r="M7753" s="16">
        <f t="shared" si="365"/>
        <v>0</v>
      </c>
      <c r="N7753" t="e">
        <f>INDEX(XML!$A$2:$R$782,MATCH(C7753,XML!$D$2:$D$737,0),2)</f>
        <v>#N/A</v>
      </c>
    </row>
    <row r="7754" spans="1:14" ht="78.75" x14ac:dyDescent="0.2">
      <c r="A7754">
        <v>47519</v>
      </c>
      <c r="B7754" t="s">
        <v>5222</v>
      </c>
      <c r="C7754" s="15" t="s">
        <v>5223</v>
      </c>
      <c r="D7754" s="15" t="s">
        <v>5224</v>
      </c>
      <c r="E7754">
        <v>101200</v>
      </c>
      <c r="F7754">
        <v>126500</v>
      </c>
      <c r="K7754" s="16">
        <f t="shared" si="363"/>
        <v>108284</v>
      </c>
      <c r="L7754" s="16">
        <f t="shared" si="364"/>
        <v>113983.15789473684</v>
      </c>
      <c r="M7754" s="16">
        <f t="shared" si="365"/>
        <v>126490</v>
      </c>
      <c r="N7754" t="e">
        <f>INDEX(XML!$A$2:$R$782,MATCH(C7754,XML!$D$2:$D$737,0),2)</f>
        <v>#N/A</v>
      </c>
    </row>
    <row r="7755" spans="1:14" ht="78.75" x14ac:dyDescent="0.2">
      <c r="A7755">
        <v>47520</v>
      </c>
      <c r="B7755" t="s">
        <v>5225</v>
      </c>
      <c r="C7755" s="15" t="s">
        <v>5226</v>
      </c>
      <c r="D7755" s="15" t="s">
        <v>5227</v>
      </c>
      <c r="E7755">
        <v>107150</v>
      </c>
      <c r="F7755">
        <v>158740</v>
      </c>
      <c r="K7755" s="16">
        <f t="shared" si="363"/>
        <v>114650.5</v>
      </c>
      <c r="L7755" s="16">
        <f t="shared" si="364"/>
        <v>120684.73684210527</v>
      </c>
      <c r="M7755" s="16">
        <f t="shared" si="365"/>
        <v>158730</v>
      </c>
      <c r="N7755" t="e">
        <f>INDEX(XML!$A$2:$R$782,MATCH(C7755,XML!$D$2:$D$737,0),2)</f>
        <v>#N/A</v>
      </c>
    </row>
    <row r="7756" spans="1:14" ht="78.75" x14ac:dyDescent="0.2">
      <c r="A7756">
        <v>49884</v>
      </c>
      <c r="B7756" t="s">
        <v>5234</v>
      </c>
      <c r="C7756" s="15" t="s">
        <v>5235</v>
      </c>
      <c r="D7756" s="15" t="s">
        <v>5236</v>
      </c>
      <c r="E7756">
        <v>111140</v>
      </c>
      <c r="F7756">
        <v>165880</v>
      </c>
      <c r="H7756" t="s">
        <v>746</v>
      </c>
      <c r="K7756" s="16">
        <f t="shared" si="363"/>
        <v>118919.8</v>
      </c>
      <c r="L7756" s="16">
        <f t="shared" si="364"/>
        <v>125178.73684210527</v>
      </c>
      <c r="M7756" s="16">
        <f t="shared" si="365"/>
        <v>165870</v>
      </c>
      <c r="N7756" t="e">
        <f>INDEX(XML!$A$2:$R$782,MATCH(C7756,XML!$D$2:$D$737,0),2)</f>
        <v>#N/A</v>
      </c>
    </row>
    <row r="7757" spans="1:14" ht="78.75" x14ac:dyDescent="0.2">
      <c r="A7757">
        <v>47523</v>
      </c>
      <c r="B7757" t="s">
        <v>5228</v>
      </c>
      <c r="C7757" s="15" t="s">
        <v>5229</v>
      </c>
      <c r="D7757" s="15" t="s">
        <v>5230</v>
      </c>
      <c r="E7757">
        <v>64400</v>
      </c>
      <c r="F7757">
        <v>80500</v>
      </c>
      <c r="K7757" s="16">
        <f t="shared" si="363"/>
        <v>68908</v>
      </c>
      <c r="L7757" s="16">
        <f t="shared" si="364"/>
        <v>72534.736842105267</v>
      </c>
      <c r="M7757" s="16">
        <f t="shared" si="365"/>
        <v>80490</v>
      </c>
      <c r="N7757" t="e">
        <f>INDEX(XML!$A$2:$R$782,MATCH(C7757,XML!$D$2:$D$737,0),2)</f>
        <v>#N/A</v>
      </c>
    </row>
    <row r="7758" spans="1:14" ht="45" customHeight="1" x14ac:dyDescent="0.2">
      <c r="A7758">
        <v>47525</v>
      </c>
      <c r="B7758" t="s">
        <v>5231</v>
      </c>
      <c r="C7758" s="15" t="s">
        <v>5232</v>
      </c>
      <c r="D7758" s="15" t="s">
        <v>5233</v>
      </c>
      <c r="E7758">
        <v>63320</v>
      </c>
      <c r="F7758">
        <v>93110</v>
      </c>
      <c r="H7758" t="s">
        <v>746</v>
      </c>
      <c r="K7758" s="16">
        <f t="shared" si="363"/>
        <v>67752.399999999994</v>
      </c>
      <c r="L7758" s="16">
        <f t="shared" si="364"/>
        <v>71318.31578947368</v>
      </c>
      <c r="M7758" s="16">
        <f t="shared" si="365"/>
        <v>93100</v>
      </c>
      <c r="N7758" t="e">
        <f>INDEX(XML!$A$2:$R$782,MATCH(C7758,XML!$D$2:$D$737,0),2)</f>
        <v>#N/A</v>
      </c>
    </row>
    <row r="7759" spans="1:14" ht="123.75" x14ac:dyDescent="0.2">
      <c r="A7759">
        <v>41630</v>
      </c>
      <c r="B7759" t="s">
        <v>5219</v>
      </c>
      <c r="C7759" s="15" t="s">
        <v>5220</v>
      </c>
      <c r="D7759" s="15" t="s">
        <v>5221</v>
      </c>
      <c r="E7759">
        <v>105610</v>
      </c>
      <c r="F7759">
        <v>150870</v>
      </c>
      <c r="K7759" s="16">
        <f t="shared" si="363"/>
        <v>113002.7</v>
      </c>
      <c r="L7759" s="16">
        <f t="shared" si="364"/>
        <v>118950.21052631579</v>
      </c>
      <c r="M7759" s="16">
        <f t="shared" si="365"/>
        <v>150860</v>
      </c>
      <c r="N7759" t="e">
        <f>INDEX(XML!$A$2:$R$782,MATCH(C7759,XML!$D$2:$D$737,0),2)</f>
        <v>#N/A</v>
      </c>
    </row>
    <row r="7760" spans="1:14" ht="45" x14ac:dyDescent="0.2">
      <c r="A7760">
        <v>69877</v>
      </c>
      <c r="B7760" t="s">
        <v>30178</v>
      </c>
      <c r="C7760" s="15" t="s">
        <v>30179</v>
      </c>
      <c r="D7760" s="15" t="s">
        <v>30180</v>
      </c>
      <c r="E7760">
        <v>54872</v>
      </c>
      <c r="F7760">
        <v>68590</v>
      </c>
      <c r="H7760" t="s">
        <v>746</v>
      </c>
      <c r="K7760" s="16">
        <f t="shared" si="363"/>
        <v>58713.04</v>
      </c>
      <c r="L7760" s="16">
        <f t="shared" si="364"/>
        <v>61803.199999999997</v>
      </c>
      <c r="M7760" s="16">
        <f t="shared" si="365"/>
        <v>68580</v>
      </c>
      <c r="N7760" t="e">
        <f>INDEX(XML!$A$2:$R$782,MATCH(C7760,XML!$D$2:$D$737,0),2)</f>
        <v>#N/A</v>
      </c>
    </row>
    <row r="7761" spans="1:14" ht="33.75" x14ac:dyDescent="0.2">
      <c r="A7761">
        <v>82358</v>
      </c>
      <c r="B7761" t="s">
        <v>44377</v>
      </c>
      <c r="C7761" s="15" t="s">
        <v>44378</v>
      </c>
      <c r="D7761" s="15" t="s">
        <v>44379</v>
      </c>
      <c r="E7761">
        <v>74199</v>
      </c>
      <c r="F7761">
        <v>123665</v>
      </c>
      <c r="H7761">
        <v>42</v>
      </c>
      <c r="K7761" s="16">
        <f t="shared" si="363"/>
        <v>79392.929999999993</v>
      </c>
      <c r="L7761" s="16">
        <f t="shared" si="364"/>
        <v>83571.505263157887</v>
      </c>
      <c r="M7761" s="16">
        <f t="shared" si="365"/>
        <v>94967.619617224875</v>
      </c>
      <c r="N7761" t="e">
        <f>INDEX(XML!$A$2:$R$782,MATCH(C7761,XML!$D$2:$D$737,0),2)</f>
        <v>#N/A</v>
      </c>
    </row>
    <row r="7762" spans="1:14" ht="33.75" x14ac:dyDescent="0.2">
      <c r="A7762">
        <v>82347</v>
      </c>
      <c r="B7762" t="s">
        <v>44386</v>
      </c>
      <c r="C7762" s="15" t="s">
        <v>44387</v>
      </c>
      <c r="D7762" s="15" t="s">
        <v>44388</v>
      </c>
      <c r="E7762">
        <v>37428</v>
      </c>
      <c r="F7762">
        <v>62380</v>
      </c>
      <c r="H7762">
        <v>50</v>
      </c>
      <c r="K7762" s="16">
        <f t="shared" si="363"/>
        <v>41919.360000000001</v>
      </c>
      <c r="L7762" s="16">
        <f t="shared" si="364"/>
        <v>44125.642105263156</v>
      </c>
      <c r="M7762" s="16">
        <f t="shared" si="365"/>
        <v>50142.775119617225</v>
      </c>
      <c r="N7762" t="e">
        <f>INDEX(XML!$A$2:$R$782,MATCH(C7762,XML!$D$2:$D$737,0),2)</f>
        <v>#N/A</v>
      </c>
    </row>
    <row r="7763" spans="1:14" ht="33.75" x14ac:dyDescent="0.2">
      <c r="A7763">
        <v>81997</v>
      </c>
      <c r="B7763" t="s">
        <v>44401</v>
      </c>
      <c r="C7763" s="15" t="s">
        <v>44402</v>
      </c>
      <c r="D7763" s="15" t="s">
        <v>44403</v>
      </c>
      <c r="E7763">
        <v>37527</v>
      </c>
      <c r="F7763">
        <v>62545</v>
      </c>
      <c r="H7763">
        <v>14</v>
      </c>
      <c r="K7763" s="16">
        <f t="shared" si="363"/>
        <v>42030.239999999998</v>
      </c>
      <c r="L7763" s="16">
        <f t="shared" si="364"/>
        <v>44242.357894736844</v>
      </c>
      <c r="M7763" s="16">
        <f t="shared" si="365"/>
        <v>50275.406698564599</v>
      </c>
      <c r="N7763" t="e">
        <f>INDEX(XML!$A$2:$R$782,MATCH(C7763,XML!$D$2:$D$737,0),2)</f>
        <v>#N/A</v>
      </c>
    </row>
    <row r="7764" spans="1:14" ht="15.75" x14ac:dyDescent="0.25">
      <c r="A7764" s="184" t="s">
        <v>5141</v>
      </c>
      <c r="B7764" s="184"/>
      <c r="C7764" s="185"/>
      <c r="D7764" s="185"/>
      <c r="E7764" s="184"/>
      <c r="F7764" s="184"/>
      <c r="G7764" s="184"/>
      <c r="H7764" s="184"/>
      <c r="I7764" s="184"/>
      <c r="J7764" s="184"/>
      <c r="K7764" s="16">
        <f t="shared" si="363"/>
        <v>0</v>
      </c>
      <c r="L7764" s="16">
        <f t="shared" si="364"/>
        <v>0</v>
      </c>
      <c r="M7764" s="16">
        <f t="shared" si="365"/>
        <v>0</v>
      </c>
      <c r="N7764" t="e">
        <f>INDEX(XML!$A$2:$R$782,MATCH(C7764,XML!$D$2:$D$737,0),2)</f>
        <v>#N/A</v>
      </c>
    </row>
    <row r="7765" spans="1:14" ht="112.5" x14ac:dyDescent="0.2">
      <c r="A7765">
        <v>32642</v>
      </c>
      <c r="B7765" t="s">
        <v>5237</v>
      </c>
      <c r="C7765" s="15" t="s">
        <v>5238</v>
      </c>
      <c r="D7765" s="15" t="s">
        <v>15966</v>
      </c>
      <c r="E7765">
        <v>14034</v>
      </c>
      <c r="F7765">
        <v>17542</v>
      </c>
      <c r="K7765" s="16">
        <f t="shared" si="363"/>
        <v>15718.08</v>
      </c>
      <c r="L7765" s="16">
        <f t="shared" si="364"/>
        <v>16545.347368421051</v>
      </c>
      <c r="M7765" s="16">
        <f t="shared" si="365"/>
        <v>17532</v>
      </c>
      <c r="N7765" t="str">
        <f>INDEX(XML!$A$2:$R$782,MATCH(C7765,XML!$D$2:$D$737,0),2)</f>
        <v>10000015742</v>
      </c>
    </row>
    <row r="7766" spans="1:14" ht="45" x14ac:dyDescent="0.2">
      <c r="A7766">
        <v>69878</v>
      </c>
      <c r="B7766" t="s">
        <v>30967</v>
      </c>
      <c r="C7766" s="15" t="s">
        <v>30968</v>
      </c>
      <c r="D7766" s="15" t="s">
        <v>30969</v>
      </c>
      <c r="E7766">
        <v>22480</v>
      </c>
      <c r="F7766">
        <v>28810</v>
      </c>
      <c r="H7766">
        <v>17</v>
      </c>
      <c r="K7766" s="16">
        <f t="shared" si="363"/>
        <v>25177.599999999999</v>
      </c>
      <c r="L7766" s="16">
        <f t="shared" si="364"/>
        <v>26502.736842105263</v>
      </c>
      <c r="M7766" s="16">
        <f t="shared" si="365"/>
        <v>28800</v>
      </c>
      <c r="N7766" t="e">
        <f>INDEX(XML!$A$2:$R$782,MATCH(C7766,XML!$D$2:$D$737,0),2)</f>
        <v>#N/A</v>
      </c>
    </row>
    <row r="7767" spans="1:14" ht="56.25" x14ac:dyDescent="0.2">
      <c r="A7767">
        <v>83104</v>
      </c>
      <c r="B7767" t="s">
        <v>47596</v>
      </c>
      <c r="C7767" s="15" t="s">
        <v>47597</v>
      </c>
      <c r="D7767" s="15" t="s">
        <v>47598</v>
      </c>
      <c r="E7767">
        <v>15840</v>
      </c>
      <c r="F7767">
        <v>19800</v>
      </c>
      <c r="H7767" t="s">
        <v>746</v>
      </c>
      <c r="K7767" s="16">
        <f t="shared" si="363"/>
        <v>17740.8</v>
      </c>
      <c r="L7767" s="16">
        <f t="shared" si="364"/>
        <v>18674.526315789473</v>
      </c>
      <c r="M7767" s="16">
        <f t="shared" si="365"/>
        <v>19790</v>
      </c>
      <c r="N7767" t="e">
        <f>INDEX(XML!$A$2:$R$782,MATCH(C7767,XML!$D$2:$D$737,0),2)</f>
        <v>#N/A</v>
      </c>
    </row>
    <row r="7768" spans="1:14" ht="67.5" x14ac:dyDescent="0.2">
      <c r="A7768">
        <v>58098</v>
      </c>
      <c r="B7768" t="s">
        <v>15007</v>
      </c>
      <c r="C7768" s="15" t="s">
        <v>15008</v>
      </c>
      <c r="D7768" s="15" t="s">
        <v>15009</v>
      </c>
      <c r="E7768">
        <v>19890</v>
      </c>
      <c r="F7768">
        <v>25490</v>
      </c>
      <c r="H7768" t="s">
        <v>746</v>
      </c>
      <c r="K7768" s="16">
        <f t="shared" si="363"/>
        <v>22276.799999999999</v>
      </c>
      <c r="L7768" s="16">
        <f t="shared" si="364"/>
        <v>23449.263157894737</v>
      </c>
      <c r="M7768" s="16">
        <f t="shared" si="365"/>
        <v>25480</v>
      </c>
      <c r="N7768" t="str">
        <f>INDEX(XML!$A$2:$R$782,MATCH(C7768,XML!$D$2:$D$737,0),2)</f>
        <v>10000020347</v>
      </c>
    </row>
    <row r="7769" spans="1:14" ht="67.5" x14ac:dyDescent="0.2">
      <c r="A7769">
        <v>83108</v>
      </c>
      <c r="B7769" t="s">
        <v>48631</v>
      </c>
      <c r="C7769" s="15" t="s">
        <v>48632</v>
      </c>
      <c r="D7769" s="15" t="s">
        <v>48633</v>
      </c>
      <c r="E7769">
        <v>19890</v>
      </c>
      <c r="F7769">
        <v>25490</v>
      </c>
      <c r="K7769" s="16">
        <f t="shared" si="363"/>
        <v>22276.799999999999</v>
      </c>
      <c r="L7769" s="16">
        <f t="shared" si="364"/>
        <v>23449.263157894737</v>
      </c>
      <c r="M7769" s="16">
        <f t="shared" si="365"/>
        <v>25480</v>
      </c>
      <c r="N7769" t="e">
        <f>INDEX(XML!$A$2:$R$782,MATCH(C7769,XML!$D$2:$D$737,0),2)</f>
        <v>#N/A</v>
      </c>
    </row>
    <row r="7770" spans="1:14" ht="67.5" x14ac:dyDescent="0.2">
      <c r="A7770">
        <v>44586</v>
      </c>
      <c r="B7770" t="s">
        <v>5243</v>
      </c>
      <c r="C7770" s="15" t="s">
        <v>5244</v>
      </c>
      <c r="D7770" s="15" t="s">
        <v>5245</v>
      </c>
      <c r="E7770">
        <v>34320</v>
      </c>
      <c r="F7770">
        <v>42900</v>
      </c>
      <c r="H7770" t="s">
        <v>746</v>
      </c>
      <c r="K7770" s="16">
        <f t="shared" si="363"/>
        <v>38438.400000000001</v>
      </c>
      <c r="L7770" s="16">
        <f t="shared" si="364"/>
        <v>40461.473684210527</v>
      </c>
      <c r="M7770" s="16">
        <f t="shared" si="365"/>
        <v>42890</v>
      </c>
      <c r="N7770" t="str">
        <f>INDEX(XML!$A$2:$R$782,MATCH(C7770,XML!$D$2:$D$737,0),2)</f>
        <v>10000016218</v>
      </c>
    </row>
    <row r="7771" spans="1:14" ht="67.5" x14ac:dyDescent="0.2">
      <c r="A7771">
        <v>48598</v>
      </c>
      <c r="B7771" t="s">
        <v>5246</v>
      </c>
      <c r="C7771" s="15" t="s">
        <v>5247</v>
      </c>
      <c r="D7771" s="15" t="s">
        <v>5248</v>
      </c>
      <c r="E7771">
        <v>68667</v>
      </c>
      <c r="F7771">
        <v>95450</v>
      </c>
      <c r="H7771">
        <v>1</v>
      </c>
      <c r="K7771" s="16">
        <f t="shared" si="363"/>
        <v>73473.69</v>
      </c>
      <c r="L7771" s="16">
        <f t="shared" si="364"/>
        <v>77340.726315789478</v>
      </c>
      <c r="M7771" s="16">
        <f t="shared" si="365"/>
        <v>95440</v>
      </c>
      <c r="N7771" t="e">
        <f>INDEX(XML!$A$2:$R$782,MATCH(C7771,XML!$D$2:$D$737,0),2)</f>
        <v>#N/A</v>
      </c>
    </row>
    <row r="7772" spans="1:14" ht="78.75" x14ac:dyDescent="0.2">
      <c r="A7772">
        <v>45138</v>
      </c>
      <c r="B7772" t="s">
        <v>5258</v>
      </c>
      <c r="C7772" s="15" t="s">
        <v>5259</v>
      </c>
      <c r="D7772" s="15" t="s">
        <v>5260</v>
      </c>
      <c r="E7772">
        <v>31580</v>
      </c>
      <c r="F7772">
        <v>42100</v>
      </c>
      <c r="H7772" t="s">
        <v>746</v>
      </c>
      <c r="K7772" s="16">
        <f t="shared" si="363"/>
        <v>35369.599999999999</v>
      </c>
      <c r="L7772" s="16">
        <f t="shared" si="364"/>
        <v>37231.15789473684</v>
      </c>
      <c r="M7772" s="16">
        <f t="shared" si="365"/>
        <v>42090</v>
      </c>
      <c r="N7772" t="e">
        <f>INDEX(XML!$A$2:$R$782,MATCH(C7772,XML!$D$2:$D$737,0),2)</f>
        <v>#N/A</v>
      </c>
    </row>
    <row r="7773" spans="1:14" ht="67.5" x14ac:dyDescent="0.2">
      <c r="A7773">
        <v>46767</v>
      </c>
      <c r="B7773" t="s">
        <v>5261</v>
      </c>
      <c r="C7773" s="15" t="s">
        <v>5262</v>
      </c>
      <c r="D7773" s="15" t="s">
        <v>5263</v>
      </c>
      <c r="E7773">
        <v>76310</v>
      </c>
      <c r="F7773">
        <v>112210</v>
      </c>
      <c r="H7773">
        <v>30</v>
      </c>
      <c r="K7773" s="16">
        <f t="shared" si="363"/>
        <v>81651.7</v>
      </c>
      <c r="L7773" s="16">
        <f t="shared" si="364"/>
        <v>85949.15789473684</v>
      </c>
      <c r="M7773" s="16">
        <f t="shared" si="365"/>
        <v>112200</v>
      </c>
      <c r="N7773" t="e">
        <f>INDEX(XML!$A$2:$R$782,MATCH(C7773,XML!$D$2:$D$737,0),2)</f>
        <v>#N/A</v>
      </c>
    </row>
    <row r="7774" spans="1:14" ht="90" x14ac:dyDescent="0.2">
      <c r="A7774">
        <v>49857</v>
      </c>
      <c r="B7774" t="s">
        <v>5249</v>
      </c>
      <c r="C7774" s="15" t="s">
        <v>5250</v>
      </c>
      <c r="D7774" s="15" t="s">
        <v>5251</v>
      </c>
      <c r="E7774">
        <v>72160</v>
      </c>
      <c r="F7774">
        <v>95450</v>
      </c>
      <c r="H7774" t="s">
        <v>746</v>
      </c>
      <c r="K7774" s="16">
        <f t="shared" si="363"/>
        <v>77211.199999999997</v>
      </c>
      <c r="L7774" s="16">
        <f t="shared" si="364"/>
        <v>81274.947368421053</v>
      </c>
      <c r="M7774" s="16">
        <f t="shared" si="365"/>
        <v>95440</v>
      </c>
      <c r="N7774" t="e">
        <f>INDEX(XML!$A$2:$R$782,MATCH(C7774,XML!$D$2:$D$737,0),2)</f>
        <v>#N/A</v>
      </c>
    </row>
    <row r="7775" spans="1:14" ht="146.25" x14ac:dyDescent="0.2">
      <c r="A7775">
        <v>36657</v>
      </c>
      <c r="B7775" t="s">
        <v>5239</v>
      </c>
      <c r="C7775" s="15" t="s">
        <v>5240</v>
      </c>
      <c r="D7775" s="15" t="s">
        <v>5241</v>
      </c>
      <c r="E7775">
        <v>1</v>
      </c>
      <c r="F7775">
        <v>1</v>
      </c>
      <c r="K7775" s="16">
        <f t="shared" si="363"/>
        <v>1.1200000000000001</v>
      </c>
      <c r="L7775" s="16">
        <f t="shared" si="364"/>
        <v>1.1789473684210527</v>
      </c>
      <c r="M7775" s="16">
        <f t="shared" si="365"/>
        <v>-9</v>
      </c>
      <c r="N7775" t="e">
        <f>INDEX(XML!$A$2:$R$782,MATCH(C7775,XML!$D$2:$D$737,0),2)</f>
        <v>#N/A</v>
      </c>
    </row>
    <row r="7776" spans="1:14" ht="78.75" x14ac:dyDescent="0.2">
      <c r="A7776">
        <v>52154</v>
      </c>
      <c r="B7776" t="s">
        <v>5252</v>
      </c>
      <c r="C7776" s="15" t="s">
        <v>5253</v>
      </c>
      <c r="D7776" s="15" t="s">
        <v>5254</v>
      </c>
      <c r="E7776">
        <v>1</v>
      </c>
      <c r="F7776">
        <v>1</v>
      </c>
      <c r="K7776" s="16">
        <f t="shared" si="363"/>
        <v>1.1200000000000001</v>
      </c>
      <c r="L7776" s="16">
        <f t="shared" si="364"/>
        <v>1.1789473684210527</v>
      </c>
      <c r="M7776" s="16">
        <f t="shared" si="365"/>
        <v>-9</v>
      </c>
      <c r="N7776" t="e">
        <f>INDEX(XML!$A$2:$R$782,MATCH(C7776,XML!$D$2:$D$737,0),2)</f>
        <v>#N/A</v>
      </c>
    </row>
    <row r="7777" spans="1:14" ht="78.75" x14ac:dyDescent="0.2">
      <c r="A7777">
        <v>33139</v>
      </c>
      <c r="B7777" t="s">
        <v>5255</v>
      </c>
      <c r="C7777" s="15" t="s">
        <v>5256</v>
      </c>
      <c r="D7777" s="15" t="s">
        <v>5257</v>
      </c>
      <c r="E7777">
        <v>1</v>
      </c>
      <c r="F7777">
        <v>1</v>
      </c>
      <c r="K7777" s="16">
        <f t="shared" si="363"/>
        <v>1.1200000000000001</v>
      </c>
      <c r="L7777" s="16">
        <f t="shared" si="364"/>
        <v>1.1789473684210527</v>
      </c>
      <c r="M7777" s="16">
        <f t="shared" si="365"/>
        <v>-9</v>
      </c>
      <c r="N7777" t="e">
        <f>INDEX(XML!$A$2:$R$782,MATCH(C7777,XML!$D$2:$D$737,0),2)</f>
        <v>#N/A</v>
      </c>
    </row>
    <row r="7778" spans="1:14" ht="135" x14ac:dyDescent="0.2">
      <c r="A7778">
        <v>56470</v>
      </c>
      <c r="B7778" t="s">
        <v>14090</v>
      </c>
      <c r="C7778" s="15" t="s">
        <v>14091</v>
      </c>
      <c r="D7778" s="15" t="s">
        <v>30970</v>
      </c>
      <c r="E7778">
        <v>1</v>
      </c>
      <c r="F7778">
        <v>1</v>
      </c>
      <c r="K7778" s="16">
        <f t="shared" si="363"/>
        <v>1.1200000000000001</v>
      </c>
      <c r="L7778" s="16">
        <f t="shared" si="364"/>
        <v>1.1789473684210527</v>
      </c>
      <c r="M7778" s="16">
        <f t="shared" si="365"/>
        <v>-9</v>
      </c>
      <c r="N7778" t="e">
        <f>INDEX(XML!$A$2:$R$782,MATCH(C7778,XML!$D$2:$D$737,0),2)</f>
        <v>#N/A</v>
      </c>
    </row>
    <row r="7779" spans="1:14" ht="123.75" x14ac:dyDescent="0.2">
      <c r="A7779">
        <v>69052</v>
      </c>
      <c r="B7779" t="s">
        <v>30181</v>
      </c>
      <c r="C7779" s="15" t="s">
        <v>30182</v>
      </c>
      <c r="D7779" s="15" t="s">
        <v>30449</v>
      </c>
      <c r="E7779">
        <v>33600</v>
      </c>
      <c r="F7779">
        <v>56000</v>
      </c>
      <c r="H7779" t="s">
        <v>746</v>
      </c>
      <c r="K7779" s="16">
        <f t="shared" si="363"/>
        <v>37632</v>
      </c>
      <c r="L7779" s="16">
        <f t="shared" si="364"/>
        <v>39612.631578947367</v>
      </c>
      <c r="M7779" s="16">
        <f t="shared" si="365"/>
        <v>45014.354066985645</v>
      </c>
      <c r="N7779" t="e">
        <f>INDEX(XML!$A$2:$R$782,MATCH(C7779,XML!$D$2:$D$737,0),2)</f>
        <v>#N/A</v>
      </c>
    </row>
    <row r="7780" spans="1:14" ht="146.25" x14ac:dyDescent="0.2">
      <c r="A7780">
        <v>69038</v>
      </c>
      <c r="B7780" t="s">
        <v>30971</v>
      </c>
      <c r="C7780" s="15" t="s">
        <v>30972</v>
      </c>
      <c r="D7780" s="15" t="s">
        <v>30973</v>
      </c>
      <c r="E7780">
        <v>28051</v>
      </c>
      <c r="F7780">
        <v>46753</v>
      </c>
      <c r="K7780" s="16">
        <f t="shared" si="363"/>
        <v>31417.119999999999</v>
      </c>
      <c r="L7780" s="16">
        <f t="shared" si="364"/>
        <v>33070.652631578945</v>
      </c>
      <c r="M7780" s="16">
        <f t="shared" si="365"/>
        <v>37580.287081339709</v>
      </c>
      <c r="N7780" t="e">
        <f>INDEX(XML!$A$2:$R$782,MATCH(C7780,XML!$D$2:$D$737,0),2)</f>
        <v>#N/A</v>
      </c>
    </row>
    <row r="7781" spans="1:14" ht="112.5" x14ac:dyDescent="0.2">
      <c r="A7781">
        <v>69079</v>
      </c>
      <c r="B7781" t="s">
        <v>30183</v>
      </c>
      <c r="C7781" s="15" t="s">
        <v>30184</v>
      </c>
      <c r="D7781" s="15" t="s">
        <v>30450</v>
      </c>
      <c r="E7781">
        <v>1</v>
      </c>
      <c r="F7781">
        <v>1</v>
      </c>
      <c r="H7781" t="s">
        <v>746</v>
      </c>
      <c r="K7781" s="16">
        <f t="shared" si="363"/>
        <v>1.1200000000000001</v>
      </c>
      <c r="L7781" s="16">
        <f t="shared" si="364"/>
        <v>1.1789473684210527</v>
      </c>
      <c r="M7781" s="16">
        <f t="shared" si="365"/>
        <v>1.3397129186602872</v>
      </c>
      <c r="N7781" t="e">
        <f>INDEX(XML!$A$2:$R$782,MATCH(C7781,XML!$D$2:$D$737,0),2)</f>
        <v>#N/A</v>
      </c>
    </row>
    <row r="7782" spans="1:14" ht="146.25" x14ac:dyDescent="0.2">
      <c r="A7782">
        <v>69023</v>
      </c>
      <c r="B7782" t="s">
        <v>33046</v>
      </c>
      <c r="C7782" s="15" t="s">
        <v>33047</v>
      </c>
      <c r="D7782" s="15" t="s">
        <v>33048</v>
      </c>
      <c r="E7782">
        <v>38400</v>
      </c>
      <c r="F7782">
        <v>64000</v>
      </c>
      <c r="H7782">
        <v>14</v>
      </c>
      <c r="K7782" s="16">
        <f t="shared" si="363"/>
        <v>43008</v>
      </c>
      <c r="L7782" s="16">
        <f t="shared" si="364"/>
        <v>45271.57894736842</v>
      </c>
      <c r="M7782" s="16">
        <f t="shared" si="365"/>
        <v>51444.976076555024</v>
      </c>
      <c r="N7782" t="e">
        <f>INDEX(XML!$A$2:$R$782,MATCH(C7782,XML!$D$2:$D$737,0),2)</f>
        <v>#N/A</v>
      </c>
    </row>
    <row r="7783" spans="1:14" ht="135" x14ac:dyDescent="0.2">
      <c r="A7783">
        <v>69064</v>
      </c>
      <c r="B7783" t="s">
        <v>33049</v>
      </c>
      <c r="C7783" s="15" t="s">
        <v>33050</v>
      </c>
      <c r="D7783" s="15" t="s">
        <v>33051</v>
      </c>
      <c r="E7783">
        <v>65400</v>
      </c>
      <c r="F7783">
        <v>109000</v>
      </c>
      <c r="H7783">
        <v>50</v>
      </c>
      <c r="K7783" s="16">
        <f t="shared" si="363"/>
        <v>69978</v>
      </c>
      <c r="L7783" s="16">
        <f t="shared" si="364"/>
        <v>73661.052631578947</v>
      </c>
      <c r="M7783" s="16">
        <f t="shared" si="365"/>
        <v>83705.741626794261</v>
      </c>
      <c r="N7783" t="e">
        <f>INDEX(XML!$A$2:$R$782,MATCH(C7783,XML!$D$2:$D$737,0),2)</f>
        <v>#N/A</v>
      </c>
    </row>
    <row r="7784" spans="1:14" ht="123.75" x14ac:dyDescent="0.2">
      <c r="A7784">
        <v>69861</v>
      </c>
      <c r="B7784" t="s">
        <v>35491</v>
      </c>
      <c r="C7784" s="15" t="s">
        <v>35492</v>
      </c>
      <c r="D7784" s="15" t="s">
        <v>35493</v>
      </c>
      <c r="E7784">
        <v>60201</v>
      </c>
      <c r="F7784">
        <v>86002</v>
      </c>
      <c r="K7784" s="16">
        <f t="shared" si="363"/>
        <v>64415.07</v>
      </c>
      <c r="L7784" s="16">
        <f t="shared" si="364"/>
        <v>67805.336842105258</v>
      </c>
      <c r="M7784" s="16">
        <f t="shared" si="365"/>
        <v>77051.519138755975</v>
      </c>
      <c r="N7784" t="e">
        <f>INDEX(XML!$A$2:$R$782,MATCH(C7784,XML!$D$2:$D$737,0),2)</f>
        <v>#N/A</v>
      </c>
    </row>
    <row r="7785" spans="1:14" ht="123.75" x14ac:dyDescent="0.2">
      <c r="A7785">
        <v>83707</v>
      </c>
      <c r="B7785" t="s">
        <v>45948</v>
      </c>
      <c r="C7785" s="15" t="s">
        <v>45949</v>
      </c>
      <c r="D7785" s="15" t="s">
        <v>45950</v>
      </c>
      <c r="E7785">
        <v>0</v>
      </c>
      <c r="F7785">
        <v>0</v>
      </c>
      <c r="K7785" s="16">
        <f t="shared" si="363"/>
        <v>0</v>
      </c>
      <c r="L7785" s="16">
        <f t="shared" si="364"/>
        <v>0</v>
      </c>
      <c r="M7785" s="16">
        <f t="shared" si="365"/>
        <v>0</v>
      </c>
      <c r="N7785" t="e">
        <f>INDEX(XML!$A$2:$R$782,MATCH(C7785,XML!$D$2:$D$737,0),2)</f>
        <v>#N/A</v>
      </c>
    </row>
    <row r="7786" spans="1:14" ht="168.75" x14ac:dyDescent="0.2">
      <c r="A7786">
        <v>69925</v>
      </c>
      <c r="B7786" t="s">
        <v>33052</v>
      </c>
      <c r="C7786" s="15" t="s">
        <v>33053</v>
      </c>
      <c r="D7786" s="15" t="s">
        <v>33054</v>
      </c>
      <c r="E7786">
        <v>1</v>
      </c>
      <c r="F7786">
        <v>1</v>
      </c>
      <c r="K7786" s="16">
        <f t="shared" si="363"/>
        <v>1.1200000000000001</v>
      </c>
      <c r="L7786" s="16">
        <f t="shared" si="364"/>
        <v>1.1789473684210527</v>
      </c>
      <c r="M7786" s="16">
        <f t="shared" si="365"/>
        <v>1.3397129186602872</v>
      </c>
      <c r="N7786" t="e">
        <f>INDEX(XML!$A$2:$R$782,MATCH(C7786,XML!$D$2:$D$737,0),2)</f>
        <v>#N/A</v>
      </c>
    </row>
    <row r="7787" spans="1:14" ht="101.25" x14ac:dyDescent="0.2">
      <c r="A7787">
        <v>75524</v>
      </c>
      <c r="B7787" t="s">
        <v>37362</v>
      </c>
      <c r="C7787" s="15" t="s">
        <v>34521</v>
      </c>
      <c r="D7787" s="15" t="s">
        <v>34522</v>
      </c>
      <c r="E7787">
        <v>22386</v>
      </c>
      <c r="F7787">
        <v>37310</v>
      </c>
      <c r="H7787" t="s">
        <v>746</v>
      </c>
      <c r="K7787" s="16">
        <f t="shared" si="363"/>
        <v>25072.32</v>
      </c>
      <c r="L7787" s="16">
        <f t="shared" si="364"/>
        <v>26391.915789473685</v>
      </c>
      <c r="M7787" s="16">
        <f t="shared" si="365"/>
        <v>29990.813397129186</v>
      </c>
      <c r="N7787" t="e">
        <f>INDEX(XML!$A$2:$R$782,MATCH(C7787,XML!$D$2:$D$737,0),2)</f>
        <v>#N/A</v>
      </c>
    </row>
    <row r="7788" spans="1:14" ht="90" x14ac:dyDescent="0.2">
      <c r="A7788">
        <v>75530</v>
      </c>
      <c r="B7788" t="s">
        <v>37363</v>
      </c>
      <c r="C7788" s="15" t="s">
        <v>34523</v>
      </c>
      <c r="D7788" s="15" t="s">
        <v>34524</v>
      </c>
      <c r="E7788">
        <v>11466</v>
      </c>
      <c r="F7788">
        <v>19110</v>
      </c>
      <c r="H7788">
        <v>47</v>
      </c>
      <c r="K7788" s="16">
        <f t="shared" si="363"/>
        <v>12841.92</v>
      </c>
      <c r="L7788" s="16">
        <f t="shared" si="364"/>
        <v>13517.810526315789</v>
      </c>
      <c r="M7788" s="16">
        <f t="shared" si="365"/>
        <v>15361.14832535885</v>
      </c>
      <c r="N7788" t="e">
        <f>INDEX(XML!$A$2:$R$782,MATCH(C7788,XML!$D$2:$D$737,0),2)</f>
        <v>#N/A</v>
      </c>
    </row>
    <row r="7789" spans="1:14" ht="90" x14ac:dyDescent="0.2">
      <c r="A7789">
        <v>75533</v>
      </c>
      <c r="B7789" t="s">
        <v>37364</v>
      </c>
      <c r="C7789" s="15" t="s">
        <v>34525</v>
      </c>
      <c r="D7789" s="15" t="s">
        <v>34526</v>
      </c>
      <c r="E7789">
        <v>14742</v>
      </c>
      <c r="F7789">
        <v>24570</v>
      </c>
      <c r="H7789">
        <v>40</v>
      </c>
      <c r="K7789" s="16">
        <f t="shared" si="363"/>
        <v>16511.04</v>
      </c>
      <c r="L7789" s="16">
        <f t="shared" si="364"/>
        <v>17380.042105263157</v>
      </c>
      <c r="M7789" s="16">
        <f t="shared" si="365"/>
        <v>19750.047846889953</v>
      </c>
      <c r="N7789" t="e">
        <f>INDEX(XML!$A$2:$R$782,MATCH(C7789,XML!$D$2:$D$737,0),2)</f>
        <v>#N/A</v>
      </c>
    </row>
    <row r="7790" spans="1:14" ht="112.5" x14ac:dyDescent="0.2">
      <c r="A7790">
        <v>75536</v>
      </c>
      <c r="B7790" t="s">
        <v>37365</v>
      </c>
      <c r="C7790" s="15" t="s">
        <v>34527</v>
      </c>
      <c r="D7790" s="15" t="s">
        <v>34528</v>
      </c>
      <c r="E7790">
        <v>19328</v>
      </c>
      <c r="F7790">
        <v>32214</v>
      </c>
      <c r="H7790">
        <v>2</v>
      </c>
      <c r="K7790" s="16">
        <f t="shared" si="363"/>
        <v>21647.360000000001</v>
      </c>
      <c r="L7790" s="16">
        <f t="shared" si="364"/>
        <v>22786.694736842106</v>
      </c>
      <c r="M7790" s="16">
        <f t="shared" si="365"/>
        <v>25893.971291866033</v>
      </c>
      <c r="N7790" t="e">
        <f>INDEX(XML!$A$2:$R$782,MATCH(C7790,XML!$D$2:$D$737,0),2)</f>
        <v>#N/A</v>
      </c>
    </row>
    <row r="7791" spans="1:14" ht="90" x14ac:dyDescent="0.2">
      <c r="A7791">
        <v>75546</v>
      </c>
      <c r="B7791" t="s">
        <v>37366</v>
      </c>
      <c r="C7791" s="15" t="s">
        <v>34530</v>
      </c>
      <c r="D7791" s="15" t="s">
        <v>34531</v>
      </c>
      <c r="E7791">
        <v>16926</v>
      </c>
      <c r="F7791">
        <v>28210</v>
      </c>
      <c r="H7791" t="s">
        <v>746</v>
      </c>
      <c r="K7791" s="16">
        <f t="shared" si="363"/>
        <v>18957.12</v>
      </c>
      <c r="L7791" s="16">
        <f t="shared" si="364"/>
        <v>19954.863157894735</v>
      </c>
      <c r="M7791" s="16">
        <f t="shared" si="365"/>
        <v>22675.980861244017</v>
      </c>
      <c r="N7791" t="e">
        <f>INDEX(XML!$A$2:$R$782,MATCH(C7791,XML!$D$2:$D$737,0),2)</f>
        <v>#N/A</v>
      </c>
    </row>
    <row r="7792" spans="1:14" ht="67.5" x14ac:dyDescent="0.2">
      <c r="A7792">
        <v>52507</v>
      </c>
      <c r="B7792" t="s">
        <v>48724</v>
      </c>
      <c r="C7792" s="15" t="s">
        <v>48725</v>
      </c>
      <c r="D7792" s="15" t="s">
        <v>48726</v>
      </c>
      <c r="E7792">
        <v>1</v>
      </c>
      <c r="F7792">
        <v>1</v>
      </c>
      <c r="K7792" s="16">
        <f t="shared" si="363"/>
        <v>1.1200000000000001</v>
      </c>
      <c r="L7792" s="16">
        <f t="shared" si="364"/>
        <v>1.1789473684210527</v>
      </c>
      <c r="M7792" s="16">
        <f t="shared" si="365"/>
        <v>-9</v>
      </c>
      <c r="N7792" t="e">
        <f>INDEX(XML!$A$2:$R$782,MATCH(C7792,XML!$D$2:$D$737,0),2)</f>
        <v>#N/A</v>
      </c>
    </row>
    <row r="7793" spans="1:14" ht="15.75" x14ac:dyDescent="0.25">
      <c r="A7793" s="184" t="s">
        <v>5162</v>
      </c>
      <c r="B7793" s="184"/>
      <c r="C7793" s="185"/>
      <c r="D7793" s="185"/>
      <c r="E7793" s="184"/>
      <c r="F7793" s="184"/>
      <c r="G7793" s="184"/>
      <c r="H7793" s="184"/>
      <c r="I7793" s="184"/>
      <c r="J7793" s="184"/>
      <c r="K7793" s="16">
        <f t="shared" si="363"/>
        <v>0</v>
      </c>
      <c r="L7793" s="16">
        <f t="shared" si="364"/>
        <v>0</v>
      </c>
      <c r="M7793" s="16">
        <f t="shared" si="365"/>
        <v>0</v>
      </c>
      <c r="N7793" t="e">
        <f>INDEX(XML!$A$2:$R$782,MATCH(C7793,XML!$D$2:$D$737,0),2)</f>
        <v>#N/A</v>
      </c>
    </row>
    <row r="7794" spans="1:14" ht="67.5" x14ac:dyDescent="0.2">
      <c r="A7794">
        <v>57975</v>
      </c>
      <c r="B7794" t="s">
        <v>15010</v>
      </c>
      <c r="C7794" s="15" t="s">
        <v>15011</v>
      </c>
      <c r="D7794" s="15" t="s">
        <v>15012</v>
      </c>
      <c r="E7794">
        <v>26520</v>
      </c>
      <c r="F7794">
        <v>34000</v>
      </c>
      <c r="H7794" t="s">
        <v>746</v>
      </c>
      <c r="K7794" s="16">
        <f t="shared" si="363"/>
        <v>29702.400000000001</v>
      </c>
      <c r="L7794" s="16">
        <f t="shared" si="364"/>
        <v>31265.684210526317</v>
      </c>
      <c r="M7794" s="16">
        <f t="shared" si="365"/>
        <v>33990</v>
      </c>
      <c r="N7794" t="str">
        <f>INDEX(XML!$A$2:$R$782,MATCH(C7794,XML!$D$2:$D$737,0),2)</f>
        <v>10000020348</v>
      </c>
    </row>
    <row r="7795" spans="1:14" ht="123.75" x14ac:dyDescent="0.2">
      <c r="A7795">
        <v>49128</v>
      </c>
      <c r="B7795" t="s">
        <v>5270</v>
      </c>
      <c r="C7795" s="15" t="s">
        <v>5271</v>
      </c>
      <c r="D7795" s="15" t="s">
        <v>5272</v>
      </c>
      <c r="E7795">
        <v>46854</v>
      </c>
      <c r="F7795">
        <v>58568</v>
      </c>
      <c r="H7795" t="s">
        <v>746</v>
      </c>
      <c r="K7795" s="16">
        <f t="shared" si="363"/>
        <v>52476.479999999996</v>
      </c>
      <c r="L7795" s="16">
        <f t="shared" si="364"/>
        <v>55238.400000000001</v>
      </c>
      <c r="M7795" s="16">
        <f t="shared" si="365"/>
        <v>58558</v>
      </c>
      <c r="N7795" t="str">
        <f>INDEX(XML!$A$2:$R$782,MATCH(C7795,XML!$D$2:$D$737,0),2)</f>
        <v>10000017731</v>
      </c>
    </row>
    <row r="7796" spans="1:14" ht="101.25" x14ac:dyDescent="0.2">
      <c r="A7796">
        <v>44540</v>
      </c>
      <c r="B7796" t="s">
        <v>5289</v>
      </c>
      <c r="C7796" s="15" t="s">
        <v>5290</v>
      </c>
      <c r="D7796" s="15" t="s">
        <v>5291</v>
      </c>
      <c r="E7796">
        <v>33000</v>
      </c>
      <c r="F7796">
        <v>44000</v>
      </c>
      <c r="H7796" t="s">
        <v>746</v>
      </c>
      <c r="K7796" s="16">
        <f t="shared" si="363"/>
        <v>36960</v>
      </c>
      <c r="L7796" s="16">
        <f t="shared" si="364"/>
        <v>38905.26315789474</v>
      </c>
      <c r="M7796" s="16">
        <f t="shared" si="365"/>
        <v>43990</v>
      </c>
      <c r="N7796" t="e">
        <f>INDEX(XML!$A$2:$R$782,MATCH(C7796,XML!$D$2:$D$737,0),2)</f>
        <v>#N/A</v>
      </c>
    </row>
    <row r="7797" spans="1:14" ht="45" x14ac:dyDescent="0.2">
      <c r="A7797">
        <v>69866</v>
      </c>
      <c r="B7797" t="s">
        <v>31663</v>
      </c>
      <c r="C7797" s="15" t="s">
        <v>31664</v>
      </c>
      <c r="D7797" s="15" t="s">
        <v>31665</v>
      </c>
      <c r="E7797">
        <v>42006</v>
      </c>
      <c r="F7797">
        <v>52507</v>
      </c>
      <c r="H7797" t="s">
        <v>746</v>
      </c>
      <c r="K7797" s="16">
        <f t="shared" si="363"/>
        <v>47046.720000000001</v>
      </c>
      <c r="L7797" s="16">
        <f t="shared" si="364"/>
        <v>49522.863157894739</v>
      </c>
      <c r="M7797" s="16">
        <f t="shared" si="365"/>
        <v>52497</v>
      </c>
      <c r="N7797" t="e">
        <f>INDEX(XML!$A$2:$R$782,MATCH(C7797,XML!$D$2:$D$737,0),2)</f>
        <v>#N/A</v>
      </c>
    </row>
    <row r="7798" spans="1:14" ht="45" x14ac:dyDescent="0.2">
      <c r="A7798">
        <v>75602</v>
      </c>
      <c r="B7798" t="s">
        <v>32568</v>
      </c>
      <c r="C7798" s="15" t="s">
        <v>32569</v>
      </c>
      <c r="D7798" s="15" t="s">
        <v>33055</v>
      </c>
      <c r="E7798">
        <v>86270</v>
      </c>
      <c r="F7798">
        <v>127800</v>
      </c>
      <c r="H7798" t="s">
        <v>746</v>
      </c>
      <c r="K7798" s="16">
        <f t="shared" si="363"/>
        <v>92308.9</v>
      </c>
      <c r="L7798" s="16">
        <f t="shared" si="364"/>
        <v>97167.263157894733</v>
      </c>
      <c r="M7798" s="16">
        <f t="shared" si="365"/>
        <v>127790</v>
      </c>
      <c r="N7798" t="e">
        <f>INDEX(XML!$A$2:$R$782,MATCH(C7798,XML!$D$2:$D$737,0),2)</f>
        <v>#N/A</v>
      </c>
    </row>
    <row r="7799" spans="1:14" ht="67.5" x14ac:dyDescent="0.2">
      <c r="A7799">
        <v>45103</v>
      </c>
      <c r="B7799" t="s">
        <v>5265</v>
      </c>
      <c r="C7799" s="15" t="s">
        <v>5266</v>
      </c>
      <c r="D7799" s="15" t="s">
        <v>31470</v>
      </c>
      <c r="E7799">
        <v>78085</v>
      </c>
      <c r="F7799">
        <v>111550</v>
      </c>
      <c r="K7799" s="16">
        <f t="shared" si="363"/>
        <v>83550.95</v>
      </c>
      <c r="L7799" s="16">
        <f t="shared" si="364"/>
        <v>87948.368421052626</v>
      </c>
      <c r="M7799" s="16">
        <f t="shared" si="365"/>
        <v>111540</v>
      </c>
      <c r="N7799" t="e">
        <f>INDEX(XML!$A$2:$R$782,MATCH(C7799,XML!$D$2:$D$737,0),2)</f>
        <v>#N/A</v>
      </c>
    </row>
    <row r="7800" spans="1:14" ht="56.25" x14ac:dyDescent="0.2">
      <c r="A7800">
        <v>45290</v>
      </c>
      <c r="B7800" t="s">
        <v>5292</v>
      </c>
      <c r="C7800" s="15" t="s">
        <v>5293</v>
      </c>
      <c r="D7800" s="15" t="s">
        <v>5294</v>
      </c>
      <c r="E7800">
        <v>82050</v>
      </c>
      <c r="F7800">
        <v>121560</v>
      </c>
      <c r="K7800" s="16">
        <f t="shared" si="363"/>
        <v>87793.5</v>
      </c>
      <c r="L7800" s="16">
        <f t="shared" si="364"/>
        <v>92414.210526315786</v>
      </c>
      <c r="M7800" s="16">
        <f t="shared" si="365"/>
        <v>121550</v>
      </c>
      <c r="N7800" t="e">
        <f>INDEX(XML!$A$2:$R$782,MATCH(C7800,XML!$D$2:$D$737,0),2)</f>
        <v>#N/A</v>
      </c>
    </row>
    <row r="7801" spans="1:14" ht="45" x14ac:dyDescent="0.2">
      <c r="A7801">
        <v>69881</v>
      </c>
      <c r="B7801" t="s">
        <v>30185</v>
      </c>
      <c r="C7801" s="15" t="s">
        <v>30186</v>
      </c>
      <c r="D7801" s="15" t="s">
        <v>30187</v>
      </c>
      <c r="E7801">
        <v>122860</v>
      </c>
      <c r="F7801">
        <v>175510</v>
      </c>
      <c r="K7801" s="16">
        <f t="shared" si="363"/>
        <v>131460.20000000001</v>
      </c>
      <c r="L7801" s="16">
        <f t="shared" si="364"/>
        <v>138379.15789473685</v>
      </c>
      <c r="M7801" s="16">
        <f t="shared" si="365"/>
        <v>175500</v>
      </c>
      <c r="N7801" t="e">
        <f>INDEX(XML!$A$2:$R$782,MATCH(C7801,XML!$D$2:$D$737,0),2)</f>
        <v>#N/A</v>
      </c>
    </row>
    <row r="7802" spans="1:14" ht="112.5" x14ac:dyDescent="0.2">
      <c r="A7802">
        <v>80643</v>
      </c>
      <c r="B7802" t="s">
        <v>42434</v>
      </c>
      <c r="C7802" s="15" t="s">
        <v>42435</v>
      </c>
      <c r="D7802" s="15" t="s">
        <v>42436</v>
      </c>
      <c r="E7802">
        <v>1</v>
      </c>
      <c r="F7802">
        <v>1</v>
      </c>
      <c r="H7802">
        <v>5</v>
      </c>
      <c r="K7802" s="16">
        <f t="shared" si="363"/>
        <v>1.1200000000000001</v>
      </c>
      <c r="L7802" s="16">
        <f t="shared" si="364"/>
        <v>1.1789473684210527</v>
      </c>
      <c r="M7802" s="16">
        <f t="shared" si="365"/>
        <v>-9</v>
      </c>
      <c r="N7802" t="e">
        <f>INDEX(XML!$A$2:$R$782,MATCH(C7802,XML!$D$2:$D$737,0),2)</f>
        <v>#N/A</v>
      </c>
    </row>
    <row r="7803" spans="1:14" ht="56.25" x14ac:dyDescent="0.2">
      <c r="A7803">
        <v>50713</v>
      </c>
      <c r="B7803" t="s">
        <v>5273</v>
      </c>
      <c r="C7803" s="15" t="s">
        <v>5274</v>
      </c>
      <c r="D7803" s="15" t="s">
        <v>5275</v>
      </c>
      <c r="E7803">
        <v>1</v>
      </c>
      <c r="F7803">
        <v>1</v>
      </c>
      <c r="K7803" s="16">
        <f t="shared" si="363"/>
        <v>1.1200000000000001</v>
      </c>
      <c r="L7803" s="16">
        <f t="shared" si="364"/>
        <v>1.1789473684210527</v>
      </c>
      <c r="M7803" s="16">
        <f t="shared" si="365"/>
        <v>-9</v>
      </c>
      <c r="N7803" t="e">
        <f>INDEX(XML!$A$2:$R$782,MATCH(C7803,XML!$D$2:$D$737,0),2)</f>
        <v>#N/A</v>
      </c>
    </row>
    <row r="7804" spans="1:14" ht="78.75" x14ac:dyDescent="0.2">
      <c r="A7804">
        <v>54353</v>
      </c>
      <c r="B7804" t="s">
        <v>12168</v>
      </c>
      <c r="C7804" s="15" t="s">
        <v>12169</v>
      </c>
      <c r="D7804" s="15" t="s">
        <v>12170</v>
      </c>
      <c r="E7804">
        <v>1</v>
      </c>
      <c r="F7804">
        <v>1</v>
      </c>
      <c r="H7804">
        <v>42</v>
      </c>
      <c r="K7804" s="16">
        <f t="shared" si="363"/>
        <v>1.1200000000000001</v>
      </c>
      <c r="L7804" s="16">
        <f t="shared" si="364"/>
        <v>1.1789473684210527</v>
      </c>
      <c r="M7804" s="16">
        <f t="shared" si="365"/>
        <v>-9</v>
      </c>
      <c r="N7804" t="e">
        <f>INDEX(XML!$A$2:$R$782,MATCH(C7804,XML!$D$2:$D$737,0),2)</f>
        <v>#N/A</v>
      </c>
    </row>
    <row r="7805" spans="1:14" ht="67.5" x14ac:dyDescent="0.2">
      <c r="A7805">
        <v>41066</v>
      </c>
      <c r="B7805" t="s">
        <v>24619</v>
      </c>
      <c r="C7805" s="15" t="s">
        <v>24620</v>
      </c>
      <c r="D7805" s="15" t="s">
        <v>24621</v>
      </c>
      <c r="E7805">
        <v>1</v>
      </c>
      <c r="F7805">
        <v>1</v>
      </c>
      <c r="K7805" s="16">
        <f t="shared" si="363"/>
        <v>1.1200000000000001</v>
      </c>
      <c r="L7805" s="16">
        <f t="shared" si="364"/>
        <v>1.1789473684210527</v>
      </c>
      <c r="M7805" s="16">
        <f t="shared" si="365"/>
        <v>-9</v>
      </c>
      <c r="N7805" t="e">
        <f>INDEX(XML!$A$2:$R$782,MATCH(C7805,XML!$D$2:$D$737,0),2)</f>
        <v>#N/A</v>
      </c>
    </row>
    <row r="7806" spans="1:14" ht="112.5" x14ac:dyDescent="0.2">
      <c r="A7806">
        <v>37171</v>
      </c>
      <c r="B7806" t="s">
        <v>5282</v>
      </c>
      <c r="C7806" s="15" t="s">
        <v>5283</v>
      </c>
      <c r="D7806" s="15" t="s">
        <v>5284</v>
      </c>
      <c r="E7806">
        <v>1</v>
      </c>
      <c r="F7806">
        <v>1</v>
      </c>
      <c r="K7806" s="16">
        <f t="shared" si="363"/>
        <v>1.1200000000000001</v>
      </c>
      <c r="L7806" s="16">
        <f t="shared" si="364"/>
        <v>1.1789473684210527</v>
      </c>
      <c r="M7806" s="16">
        <f t="shared" si="365"/>
        <v>-9</v>
      </c>
      <c r="N7806" t="e">
        <f>INDEX(XML!$A$2:$R$782,MATCH(C7806,XML!$D$2:$D$737,0),2)</f>
        <v>#N/A</v>
      </c>
    </row>
    <row r="7807" spans="1:14" ht="168.75" x14ac:dyDescent="0.2">
      <c r="A7807">
        <v>38530</v>
      </c>
      <c r="B7807" t="s">
        <v>5288</v>
      </c>
      <c r="C7807" s="15" t="s">
        <v>38085</v>
      </c>
      <c r="D7807" s="15" t="s">
        <v>38086</v>
      </c>
      <c r="E7807">
        <v>1</v>
      </c>
      <c r="F7807">
        <v>1</v>
      </c>
      <c r="K7807" s="16">
        <f t="shared" si="363"/>
        <v>1.1200000000000001</v>
      </c>
      <c r="L7807" s="16">
        <f t="shared" si="364"/>
        <v>1.1789473684210527</v>
      </c>
      <c r="M7807" s="16">
        <f t="shared" si="365"/>
        <v>-9</v>
      </c>
      <c r="N7807" t="e">
        <f>INDEX(XML!$A$2:$R$782,MATCH(C7807,XML!$D$2:$D$737,0),2)</f>
        <v>#N/A</v>
      </c>
    </row>
    <row r="7808" spans="1:14" ht="90" x14ac:dyDescent="0.2">
      <c r="A7808">
        <v>44539</v>
      </c>
      <c r="B7808" t="s">
        <v>5285</v>
      </c>
      <c r="C7808" s="15" t="s">
        <v>5286</v>
      </c>
      <c r="D7808" s="15" t="s">
        <v>5287</v>
      </c>
      <c r="E7808">
        <v>1</v>
      </c>
      <c r="F7808">
        <v>1</v>
      </c>
      <c r="K7808" s="16">
        <f t="shared" si="363"/>
        <v>1.1200000000000001</v>
      </c>
      <c r="L7808" s="16">
        <f t="shared" si="364"/>
        <v>1.1789473684210527</v>
      </c>
      <c r="M7808" s="16">
        <f t="shared" si="365"/>
        <v>-9</v>
      </c>
      <c r="N7808" t="e">
        <f>INDEX(XML!$A$2:$R$782,MATCH(C7808,XML!$D$2:$D$737,0),2)</f>
        <v>#N/A</v>
      </c>
    </row>
    <row r="7809" spans="1:14" ht="123.75" x14ac:dyDescent="0.2">
      <c r="A7809">
        <v>33114</v>
      </c>
      <c r="B7809" t="s">
        <v>5279</v>
      </c>
      <c r="C7809" s="15" t="s">
        <v>5280</v>
      </c>
      <c r="D7809" s="15" t="s">
        <v>5281</v>
      </c>
      <c r="E7809">
        <v>20720</v>
      </c>
      <c r="F7809">
        <v>25900</v>
      </c>
      <c r="H7809" t="s">
        <v>746</v>
      </c>
      <c r="K7809" s="16">
        <f t="shared" si="363"/>
        <v>23206.400000000001</v>
      </c>
      <c r="L7809" s="16">
        <f t="shared" si="364"/>
        <v>24427.78947368421</v>
      </c>
      <c r="M7809" s="16">
        <f t="shared" si="365"/>
        <v>25890</v>
      </c>
      <c r="N7809" t="e">
        <f>INDEX(XML!$A$2:$R$782,MATCH(C7809,XML!$D$2:$D$737,0),2)</f>
        <v>#N/A</v>
      </c>
    </row>
    <row r="7810" spans="1:14" ht="123.75" x14ac:dyDescent="0.2">
      <c r="A7810">
        <v>69025</v>
      </c>
      <c r="B7810" t="s">
        <v>30188</v>
      </c>
      <c r="C7810" s="15" t="s">
        <v>30189</v>
      </c>
      <c r="D7810" s="15" t="s">
        <v>30451</v>
      </c>
      <c r="E7810">
        <v>33940</v>
      </c>
      <c r="F7810">
        <v>48485</v>
      </c>
      <c r="K7810" s="16">
        <f t="shared" si="363"/>
        <v>38012.800000000003</v>
      </c>
      <c r="L7810" s="16">
        <f t="shared" si="364"/>
        <v>40013.473684210534</v>
      </c>
      <c r="M7810" s="16">
        <f t="shared" si="365"/>
        <v>45469.856459330156</v>
      </c>
      <c r="N7810" t="e">
        <f>INDEX(XML!$A$2:$R$782,MATCH(C7810,XML!$D$2:$D$737,0),2)</f>
        <v>#N/A</v>
      </c>
    </row>
    <row r="7811" spans="1:14" ht="146.25" x14ac:dyDescent="0.2">
      <c r="A7811">
        <v>69041</v>
      </c>
      <c r="B7811" t="s">
        <v>30586</v>
      </c>
      <c r="C7811" s="15" t="s">
        <v>30587</v>
      </c>
      <c r="D7811" s="15" t="s">
        <v>30974</v>
      </c>
      <c r="E7811">
        <v>45333</v>
      </c>
      <c r="F7811">
        <v>64761</v>
      </c>
      <c r="K7811" s="16">
        <f t="shared" si="363"/>
        <v>50772.959999999999</v>
      </c>
      <c r="L7811" s="16">
        <f t="shared" si="364"/>
        <v>53445.221052631576</v>
      </c>
      <c r="M7811" s="16">
        <f t="shared" si="365"/>
        <v>60733.205741626793</v>
      </c>
      <c r="N7811" t="e">
        <f>INDEX(XML!$A$2:$R$782,MATCH(C7811,XML!$D$2:$D$737,0),2)</f>
        <v>#N/A</v>
      </c>
    </row>
    <row r="7812" spans="1:14" ht="56.25" x14ac:dyDescent="0.2">
      <c r="A7812">
        <v>68085</v>
      </c>
      <c r="B7812" t="s">
        <v>38087</v>
      </c>
      <c r="C7812" s="15" t="s">
        <v>38088</v>
      </c>
      <c r="D7812" s="15" t="s">
        <v>38089</v>
      </c>
      <c r="E7812">
        <v>179010</v>
      </c>
      <c r="F7812">
        <v>298350</v>
      </c>
      <c r="H7812" t="s">
        <v>746</v>
      </c>
      <c r="K7812" s="16">
        <f t="shared" si="363"/>
        <v>191540.7</v>
      </c>
      <c r="L7812" s="16">
        <f t="shared" si="364"/>
        <v>201621.78947368421</v>
      </c>
      <c r="M7812" s="16">
        <f t="shared" si="365"/>
        <v>229115.66985645934</v>
      </c>
      <c r="N7812" t="e">
        <f>INDEX(XML!$A$2:$R$782,MATCH(C7812,XML!$D$2:$D$737,0),2)</f>
        <v>#N/A</v>
      </c>
    </row>
    <row r="7813" spans="1:14" ht="123.75" x14ac:dyDescent="0.2">
      <c r="A7813">
        <v>69051</v>
      </c>
      <c r="B7813" t="s">
        <v>30192</v>
      </c>
      <c r="C7813" s="15" t="s">
        <v>30193</v>
      </c>
      <c r="D7813" s="15" t="s">
        <v>30453</v>
      </c>
      <c r="E7813">
        <v>40126</v>
      </c>
      <c r="F7813">
        <v>66878</v>
      </c>
      <c r="H7813">
        <v>10</v>
      </c>
      <c r="K7813" s="16">
        <f t="shared" ref="K7813:K7876" si="366">IF(E7813&gt;49999,E7813+E7813*0.07,IF(E7813&lt;=49999,E7813+E7813*0.12))</f>
        <v>44941.120000000003</v>
      </c>
      <c r="L7813" s="16">
        <f t="shared" ref="L7813:L7876" si="367">K7813*100/95</f>
        <v>47306.442105263159</v>
      </c>
      <c r="M7813" s="16">
        <f t="shared" ref="M7813:M7876" si="368">IF(COUNTIF(C7813,"*Dahua*"),F7813-10,L7813*100/88)</f>
        <v>53757.320574162673</v>
      </c>
      <c r="N7813" t="e">
        <f>INDEX(XML!$A$2:$R$782,MATCH(C7813,XML!$D$2:$D$737,0),2)</f>
        <v>#N/A</v>
      </c>
    </row>
    <row r="7814" spans="1:14" ht="146.25" x14ac:dyDescent="0.2">
      <c r="A7814">
        <v>69078</v>
      </c>
      <c r="B7814" t="s">
        <v>30194</v>
      </c>
      <c r="C7814" s="15" t="s">
        <v>30195</v>
      </c>
      <c r="D7814" s="15" t="s">
        <v>30454</v>
      </c>
      <c r="E7814">
        <v>1</v>
      </c>
      <c r="F7814">
        <v>1</v>
      </c>
      <c r="H7814">
        <v>15</v>
      </c>
      <c r="K7814" s="16">
        <f t="shared" si="366"/>
        <v>1.1200000000000001</v>
      </c>
      <c r="L7814" s="16">
        <f t="shared" si="367"/>
        <v>1.1789473684210527</v>
      </c>
      <c r="M7814" s="16">
        <f t="shared" si="368"/>
        <v>1.3397129186602872</v>
      </c>
      <c r="N7814" t="e">
        <f>INDEX(XML!$A$2:$R$782,MATCH(C7814,XML!$D$2:$D$737,0),2)</f>
        <v>#N/A</v>
      </c>
    </row>
    <row r="7815" spans="1:14" ht="123.75" x14ac:dyDescent="0.2">
      <c r="A7815">
        <v>69622</v>
      </c>
      <c r="B7815" t="s">
        <v>30196</v>
      </c>
      <c r="C7815" s="15" t="s">
        <v>30197</v>
      </c>
      <c r="D7815" s="15" t="s">
        <v>34258</v>
      </c>
      <c r="E7815">
        <v>64647</v>
      </c>
      <c r="F7815">
        <v>92352</v>
      </c>
      <c r="K7815" s="16">
        <f t="shared" si="366"/>
        <v>69172.290000000008</v>
      </c>
      <c r="L7815" s="16">
        <f t="shared" si="367"/>
        <v>72812.936842105279</v>
      </c>
      <c r="M7815" s="16">
        <f t="shared" si="368"/>
        <v>82741.973684210549</v>
      </c>
      <c r="N7815" t="e">
        <f>INDEX(XML!$A$2:$R$782,MATCH(C7815,XML!$D$2:$D$737,0),2)</f>
        <v>#N/A</v>
      </c>
    </row>
    <row r="7816" spans="1:14" ht="157.5" x14ac:dyDescent="0.2">
      <c r="A7816">
        <v>69028</v>
      </c>
      <c r="B7816" t="s">
        <v>30198</v>
      </c>
      <c r="C7816" s="15" t="s">
        <v>30199</v>
      </c>
      <c r="D7816" s="15" t="s">
        <v>32881</v>
      </c>
      <c r="E7816">
        <v>56889</v>
      </c>
      <c r="F7816">
        <v>81269</v>
      </c>
      <c r="K7816" s="16">
        <f t="shared" si="366"/>
        <v>60871.23</v>
      </c>
      <c r="L7816" s="16">
        <f t="shared" si="367"/>
        <v>64074.978947368421</v>
      </c>
      <c r="M7816" s="16">
        <f t="shared" si="368"/>
        <v>72812.476076555031</v>
      </c>
      <c r="N7816" t="e">
        <f>INDEX(XML!$A$2:$R$782,MATCH(C7816,XML!$D$2:$D$737,0),2)</f>
        <v>#N/A</v>
      </c>
    </row>
    <row r="7817" spans="1:14" ht="146.25" x14ac:dyDescent="0.2">
      <c r="A7817">
        <v>69029</v>
      </c>
      <c r="B7817" t="s">
        <v>30200</v>
      </c>
      <c r="C7817" s="15" t="s">
        <v>30201</v>
      </c>
      <c r="D7817" s="15" t="s">
        <v>32882</v>
      </c>
      <c r="E7817">
        <v>53872</v>
      </c>
      <c r="F7817">
        <v>76960</v>
      </c>
      <c r="K7817" s="16">
        <f t="shared" si="366"/>
        <v>57643.040000000001</v>
      </c>
      <c r="L7817" s="16">
        <f t="shared" si="367"/>
        <v>60676.884210526317</v>
      </c>
      <c r="M7817" s="16">
        <f t="shared" si="368"/>
        <v>68951.004784688994</v>
      </c>
      <c r="N7817" t="e">
        <f>INDEX(XML!$A$2:$R$782,MATCH(C7817,XML!$D$2:$D$737,0),2)</f>
        <v>#N/A</v>
      </c>
    </row>
    <row r="7818" spans="1:14" ht="146.25" x14ac:dyDescent="0.2">
      <c r="A7818">
        <v>69044</v>
      </c>
      <c r="B7818" t="s">
        <v>30202</v>
      </c>
      <c r="C7818" s="15" t="s">
        <v>30203</v>
      </c>
      <c r="D7818" s="15" t="s">
        <v>30975</v>
      </c>
      <c r="E7818">
        <v>51879</v>
      </c>
      <c r="F7818">
        <v>74112</v>
      </c>
      <c r="K7818" s="16">
        <f t="shared" si="366"/>
        <v>55510.53</v>
      </c>
      <c r="L7818" s="16">
        <f t="shared" si="367"/>
        <v>58432.136842105261</v>
      </c>
      <c r="M7818" s="16">
        <f t="shared" si="368"/>
        <v>66400.155502392343</v>
      </c>
      <c r="N7818" t="e">
        <f>INDEX(XML!$A$2:$R$782,MATCH(C7818,XML!$D$2:$D$737,0),2)</f>
        <v>#N/A</v>
      </c>
    </row>
    <row r="7819" spans="1:14" ht="123.75" x14ac:dyDescent="0.2">
      <c r="A7819">
        <v>69669</v>
      </c>
      <c r="B7819" t="s">
        <v>30588</v>
      </c>
      <c r="C7819" s="15" t="s">
        <v>30589</v>
      </c>
      <c r="D7819" s="15" t="s">
        <v>32134</v>
      </c>
      <c r="E7819">
        <v>63058</v>
      </c>
      <c r="F7819">
        <v>105098</v>
      </c>
      <c r="H7819">
        <v>1</v>
      </c>
      <c r="K7819" s="16">
        <f t="shared" si="366"/>
        <v>67472.06</v>
      </c>
      <c r="L7819" s="16">
        <f t="shared" si="367"/>
        <v>71023.221052631576</v>
      </c>
      <c r="M7819" s="16">
        <f t="shared" si="368"/>
        <v>80708.205741626793</v>
      </c>
      <c r="N7819" t="e">
        <f>INDEX(XML!$A$2:$R$782,MATCH(C7819,XML!$D$2:$D$737,0),2)</f>
        <v>#N/A</v>
      </c>
    </row>
    <row r="7820" spans="1:14" ht="123.75" x14ac:dyDescent="0.2">
      <c r="A7820">
        <v>69670</v>
      </c>
      <c r="B7820" t="s">
        <v>30590</v>
      </c>
      <c r="C7820" s="15" t="s">
        <v>30591</v>
      </c>
      <c r="D7820" s="15" t="s">
        <v>32135</v>
      </c>
      <c r="E7820">
        <v>72888</v>
      </c>
      <c r="F7820">
        <v>121480</v>
      </c>
      <c r="K7820" s="16">
        <f t="shared" si="366"/>
        <v>77990.16</v>
      </c>
      <c r="L7820" s="16">
        <f t="shared" si="367"/>
        <v>82094.905263157896</v>
      </c>
      <c r="M7820" s="16">
        <f t="shared" si="368"/>
        <v>93289.665071770331</v>
      </c>
      <c r="N7820" t="e">
        <f>INDEX(XML!$A$2:$R$782,MATCH(C7820,XML!$D$2:$D$737,0),2)</f>
        <v>#N/A</v>
      </c>
    </row>
    <row r="7821" spans="1:14" ht="78.75" x14ac:dyDescent="0.2">
      <c r="A7821">
        <v>65304</v>
      </c>
      <c r="B7821" t="s">
        <v>46545</v>
      </c>
      <c r="C7821" s="15" t="s">
        <v>30592</v>
      </c>
      <c r="D7821" s="15" t="s">
        <v>30593</v>
      </c>
      <c r="E7821">
        <v>1</v>
      </c>
      <c r="F7821">
        <v>1</v>
      </c>
      <c r="H7821">
        <v>43</v>
      </c>
      <c r="K7821" s="16">
        <f t="shared" si="366"/>
        <v>1.1200000000000001</v>
      </c>
      <c r="L7821" s="16">
        <f t="shared" si="367"/>
        <v>1.1789473684210527</v>
      </c>
      <c r="M7821" s="16">
        <f t="shared" si="368"/>
        <v>1.3397129186602872</v>
      </c>
      <c r="N7821" t="e">
        <f>INDEX(XML!$A$2:$R$782,MATCH(C7821,XML!$D$2:$D$737,0),2)</f>
        <v>#N/A</v>
      </c>
    </row>
    <row r="7822" spans="1:14" ht="78.75" x14ac:dyDescent="0.2">
      <c r="A7822">
        <v>64371</v>
      </c>
      <c r="B7822" t="s">
        <v>46546</v>
      </c>
      <c r="C7822" s="15" t="s">
        <v>30594</v>
      </c>
      <c r="D7822" s="15" t="s">
        <v>30595</v>
      </c>
      <c r="E7822">
        <v>1</v>
      </c>
      <c r="F7822">
        <v>1</v>
      </c>
      <c r="K7822" s="16">
        <f t="shared" si="366"/>
        <v>1.1200000000000001</v>
      </c>
      <c r="L7822" s="16">
        <f t="shared" si="367"/>
        <v>1.1789473684210527</v>
      </c>
      <c r="M7822" s="16">
        <f t="shared" si="368"/>
        <v>1.3397129186602872</v>
      </c>
      <c r="N7822" t="e">
        <f>INDEX(XML!$A$2:$R$782,MATCH(C7822,XML!$D$2:$D$737,0),2)</f>
        <v>#N/A</v>
      </c>
    </row>
    <row r="7823" spans="1:14" ht="123.75" x14ac:dyDescent="0.2">
      <c r="A7823">
        <v>69067</v>
      </c>
      <c r="B7823" t="s">
        <v>30596</v>
      </c>
      <c r="C7823" s="15" t="s">
        <v>30597</v>
      </c>
      <c r="D7823" s="15" t="s">
        <v>32570</v>
      </c>
      <c r="E7823">
        <v>41173</v>
      </c>
      <c r="F7823">
        <v>68623</v>
      </c>
      <c r="K7823" s="16">
        <f t="shared" si="366"/>
        <v>46113.760000000002</v>
      </c>
      <c r="L7823" s="16">
        <f t="shared" si="367"/>
        <v>48540.800000000003</v>
      </c>
      <c r="M7823" s="16">
        <f t="shared" si="368"/>
        <v>55160</v>
      </c>
      <c r="N7823" t="e">
        <f>INDEX(XML!$A$2:$R$782,MATCH(C7823,XML!$D$2:$D$737,0),2)</f>
        <v>#N/A</v>
      </c>
    </row>
    <row r="7824" spans="1:14" ht="112.5" x14ac:dyDescent="0.2">
      <c r="A7824">
        <v>72785</v>
      </c>
      <c r="B7824" t="s">
        <v>30598</v>
      </c>
      <c r="C7824" s="15" t="s">
        <v>30599</v>
      </c>
      <c r="D7824" s="15" t="s">
        <v>30600</v>
      </c>
      <c r="E7824">
        <v>64242</v>
      </c>
      <c r="F7824">
        <v>91774</v>
      </c>
      <c r="K7824" s="16">
        <f t="shared" si="366"/>
        <v>68738.94</v>
      </c>
      <c r="L7824" s="16">
        <f t="shared" si="367"/>
        <v>72356.778947368424</v>
      </c>
      <c r="M7824" s="16">
        <f t="shared" si="368"/>
        <v>82223.612440191384</v>
      </c>
      <c r="N7824" t="e">
        <f>INDEX(XML!$A$2:$R$782,MATCH(C7824,XML!$D$2:$D$737,0),2)</f>
        <v>#N/A</v>
      </c>
    </row>
    <row r="7825" spans="1:14" ht="90" x14ac:dyDescent="0.2">
      <c r="A7825">
        <v>69075</v>
      </c>
      <c r="B7825" t="s">
        <v>30601</v>
      </c>
      <c r="C7825" s="15" t="s">
        <v>30602</v>
      </c>
      <c r="D7825" s="15" t="s">
        <v>40260</v>
      </c>
      <c r="E7825">
        <v>48621</v>
      </c>
      <c r="F7825">
        <v>81036</v>
      </c>
      <c r="H7825" t="s">
        <v>746</v>
      </c>
      <c r="K7825" s="16">
        <f t="shared" si="366"/>
        <v>54455.519999999997</v>
      </c>
      <c r="L7825" s="16">
        <f t="shared" si="367"/>
        <v>57321.599999999999</v>
      </c>
      <c r="M7825" s="16">
        <f t="shared" si="368"/>
        <v>65138.181818181816</v>
      </c>
      <c r="N7825" t="e">
        <f>INDEX(XML!$A$2:$R$782,MATCH(C7825,XML!$D$2:$D$737,0),2)</f>
        <v>#N/A</v>
      </c>
    </row>
    <row r="7826" spans="1:14" ht="135" x14ac:dyDescent="0.2">
      <c r="A7826">
        <v>69063</v>
      </c>
      <c r="B7826" t="s">
        <v>33056</v>
      </c>
      <c r="C7826" s="15" t="s">
        <v>33057</v>
      </c>
      <c r="D7826" s="15" t="s">
        <v>33058</v>
      </c>
      <c r="E7826">
        <v>80111</v>
      </c>
      <c r="F7826">
        <v>133519</v>
      </c>
      <c r="H7826" t="s">
        <v>746</v>
      </c>
      <c r="K7826" s="16">
        <f t="shared" si="366"/>
        <v>85718.77</v>
      </c>
      <c r="L7826" s="16">
        <f t="shared" si="367"/>
        <v>90230.284210526312</v>
      </c>
      <c r="M7826" s="16">
        <f t="shared" si="368"/>
        <v>102534.41387559808</v>
      </c>
      <c r="N7826" t="e">
        <f>INDEX(XML!$A$2:$R$782,MATCH(C7826,XML!$D$2:$D$737,0),2)</f>
        <v>#N/A</v>
      </c>
    </row>
    <row r="7827" spans="1:14" ht="112.5" x14ac:dyDescent="0.2">
      <c r="A7827">
        <v>69082</v>
      </c>
      <c r="B7827" t="s">
        <v>33059</v>
      </c>
      <c r="C7827" s="15" t="s">
        <v>33060</v>
      </c>
      <c r="D7827" s="15" t="s">
        <v>33061</v>
      </c>
      <c r="E7827">
        <v>1</v>
      </c>
      <c r="F7827">
        <v>1</v>
      </c>
      <c r="H7827" t="s">
        <v>746</v>
      </c>
      <c r="K7827" s="16">
        <f t="shared" si="366"/>
        <v>1.1200000000000001</v>
      </c>
      <c r="L7827" s="16">
        <f t="shared" si="367"/>
        <v>1.1789473684210527</v>
      </c>
      <c r="M7827" s="16">
        <f t="shared" si="368"/>
        <v>1.3397129186602872</v>
      </c>
      <c r="N7827" t="e">
        <f>INDEX(XML!$A$2:$R$782,MATCH(C7827,XML!$D$2:$D$737,0),2)</f>
        <v>#N/A</v>
      </c>
    </row>
    <row r="7828" spans="1:14" ht="67.5" x14ac:dyDescent="0.2">
      <c r="A7828">
        <v>67777</v>
      </c>
      <c r="B7828" t="s">
        <v>33062</v>
      </c>
      <c r="C7828" s="15" t="s">
        <v>33063</v>
      </c>
      <c r="D7828" s="15" t="s">
        <v>33064</v>
      </c>
      <c r="E7828">
        <v>1</v>
      </c>
      <c r="F7828">
        <v>1</v>
      </c>
      <c r="H7828">
        <v>36</v>
      </c>
      <c r="K7828" s="16">
        <f t="shared" si="366"/>
        <v>1.1200000000000001</v>
      </c>
      <c r="L7828" s="16">
        <f t="shared" si="367"/>
        <v>1.1789473684210527</v>
      </c>
      <c r="M7828" s="16">
        <f t="shared" si="368"/>
        <v>1.3397129186602872</v>
      </c>
      <c r="N7828" t="e">
        <f>INDEX(XML!$A$2:$R$782,MATCH(C7828,XML!$D$2:$D$737,0),2)</f>
        <v>#N/A</v>
      </c>
    </row>
    <row r="7829" spans="1:14" ht="123.75" x14ac:dyDescent="0.2">
      <c r="A7829">
        <v>82342</v>
      </c>
      <c r="B7829" t="s">
        <v>44392</v>
      </c>
      <c r="C7829" s="15" t="s">
        <v>44393</v>
      </c>
      <c r="D7829" s="15" t="s">
        <v>44394</v>
      </c>
      <c r="E7829">
        <v>26320</v>
      </c>
      <c r="F7829">
        <v>43867</v>
      </c>
      <c r="K7829" s="16">
        <f t="shared" si="366"/>
        <v>29478.400000000001</v>
      </c>
      <c r="L7829" s="16">
        <f t="shared" si="367"/>
        <v>31029.894736842107</v>
      </c>
      <c r="M7829" s="16">
        <f t="shared" si="368"/>
        <v>35261.244019138758</v>
      </c>
      <c r="N7829" t="e">
        <f>INDEX(XML!$A$2:$R$782,MATCH(C7829,XML!$D$2:$D$737,0),2)</f>
        <v>#N/A</v>
      </c>
    </row>
    <row r="7830" spans="1:14" ht="45" x14ac:dyDescent="0.2">
      <c r="A7830">
        <v>83039</v>
      </c>
      <c r="B7830" t="s">
        <v>44395</v>
      </c>
      <c r="C7830" s="15" t="s">
        <v>44396</v>
      </c>
      <c r="D7830" s="15" t="s">
        <v>44397</v>
      </c>
      <c r="E7830">
        <v>80808</v>
      </c>
      <c r="F7830">
        <v>115440</v>
      </c>
      <c r="K7830" s="16">
        <f t="shared" si="366"/>
        <v>86464.56</v>
      </c>
      <c r="L7830" s="16">
        <f t="shared" si="367"/>
        <v>91015.326315789469</v>
      </c>
      <c r="M7830" s="16">
        <f t="shared" si="368"/>
        <v>103426.50717703348</v>
      </c>
      <c r="N7830" t="e">
        <f>INDEX(XML!$A$2:$R$782,MATCH(C7830,XML!$D$2:$D$737,0),2)</f>
        <v>#N/A</v>
      </c>
    </row>
    <row r="7831" spans="1:14" ht="33.75" x14ac:dyDescent="0.2">
      <c r="A7831">
        <v>81993</v>
      </c>
      <c r="B7831" t="s">
        <v>44410</v>
      </c>
      <c r="C7831" s="15" t="s">
        <v>44411</v>
      </c>
      <c r="D7831" s="15" t="s">
        <v>44412</v>
      </c>
      <c r="E7831">
        <v>53333</v>
      </c>
      <c r="F7831">
        <v>88889</v>
      </c>
      <c r="K7831" s="16">
        <f t="shared" si="366"/>
        <v>57066.31</v>
      </c>
      <c r="L7831" s="16">
        <f t="shared" si="367"/>
        <v>60069.8</v>
      </c>
      <c r="M7831" s="16">
        <f t="shared" si="368"/>
        <v>68261.136363636368</v>
      </c>
      <c r="N7831" t="e">
        <f>INDEX(XML!$A$2:$R$782,MATCH(C7831,XML!$D$2:$D$737,0),2)</f>
        <v>#N/A</v>
      </c>
    </row>
    <row r="7832" spans="1:14" ht="33.75" x14ac:dyDescent="0.2">
      <c r="A7832">
        <v>82013</v>
      </c>
      <c r="B7832" t="s">
        <v>44413</v>
      </c>
      <c r="C7832" s="15" t="s">
        <v>44414</v>
      </c>
      <c r="D7832" s="15" t="s">
        <v>44415</v>
      </c>
      <c r="E7832">
        <v>53333</v>
      </c>
      <c r="F7832">
        <v>88889</v>
      </c>
      <c r="H7832" t="s">
        <v>746</v>
      </c>
      <c r="K7832" s="16">
        <f t="shared" si="366"/>
        <v>57066.31</v>
      </c>
      <c r="L7832" s="16">
        <f t="shared" si="367"/>
        <v>60069.8</v>
      </c>
      <c r="M7832" s="16">
        <f t="shared" si="368"/>
        <v>68261.136363636368</v>
      </c>
      <c r="N7832" t="e">
        <f>INDEX(XML!$A$2:$R$782,MATCH(C7832,XML!$D$2:$D$737,0),2)</f>
        <v>#N/A</v>
      </c>
    </row>
    <row r="7833" spans="1:14" ht="33.75" x14ac:dyDescent="0.2">
      <c r="A7833">
        <v>82350</v>
      </c>
      <c r="B7833" t="s">
        <v>44416</v>
      </c>
      <c r="C7833" s="15" t="s">
        <v>44417</v>
      </c>
      <c r="D7833" s="15" t="s">
        <v>44418</v>
      </c>
      <c r="E7833">
        <v>53469</v>
      </c>
      <c r="F7833">
        <v>89116</v>
      </c>
      <c r="H7833" t="s">
        <v>746</v>
      </c>
      <c r="K7833" s="16">
        <f t="shared" si="366"/>
        <v>57211.83</v>
      </c>
      <c r="L7833" s="16">
        <f t="shared" si="367"/>
        <v>60222.978947368421</v>
      </c>
      <c r="M7833" s="16">
        <f t="shared" si="368"/>
        <v>68435.203349282296</v>
      </c>
      <c r="N7833" t="e">
        <f>INDEX(XML!$A$2:$R$782,MATCH(C7833,XML!$D$2:$D$737,0),2)</f>
        <v>#N/A</v>
      </c>
    </row>
    <row r="7834" spans="1:14" ht="101.25" x14ac:dyDescent="0.2">
      <c r="A7834">
        <v>75527</v>
      </c>
      <c r="B7834" t="s">
        <v>37367</v>
      </c>
      <c r="C7834" s="15" t="s">
        <v>34532</v>
      </c>
      <c r="D7834" s="15" t="s">
        <v>34533</v>
      </c>
      <c r="E7834">
        <v>32760</v>
      </c>
      <c r="F7834">
        <v>54600</v>
      </c>
      <c r="H7834" t="s">
        <v>746</v>
      </c>
      <c r="K7834" s="16">
        <f t="shared" si="366"/>
        <v>36691.199999999997</v>
      </c>
      <c r="L7834" s="16">
        <f t="shared" si="367"/>
        <v>38622.31578947368</v>
      </c>
      <c r="M7834" s="16">
        <f t="shared" si="368"/>
        <v>43888.995215310999</v>
      </c>
      <c r="N7834" t="e">
        <f>INDEX(XML!$A$2:$R$782,MATCH(C7834,XML!$D$2:$D$737,0),2)</f>
        <v>#N/A</v>
      </c>
    </row>
    <row r="7835" spans="1:14" ht="78.75" x14ac:dyDescent="0.2">
      <c r="A7835">
        <v>75538</v>
      </c>
      <c r="B7835" t="s">
        <v>37368</v>
      </c>
      <c r="C7835" s="15" t="s">
        <v>34529</v>
      </c>
      <c r="D7835" s="15" t="s">
        <v>34814</v>
      </c>
      <c r="E7835">
        <v>13104</v>
      </c>
      <c r="F7835">
        <v>21840</v>
      </c>
      <c r="H7835">
        <v>1</v>
      </c>
      <c r="K7835" s="16">
        <f t="shared" si="366"/>
        <v>14676.48</v>
      </c>
      <c r="L7835" s="16">
        <f t="shared" si="367"/>
        <v>15448.926315789473</v>
      </c>
      <c r="M7835" s="16">
        <f t="shared" si="368"/>
        <v>17555.598086124399</v>
      </c>
      <c r="N7835" t="e">
        <f>INDEX(XML!$A$2:$R$782,MATCH(C7835,XML!$D$2:$D$737,0),2)</f>
        <v>#N/A</v>
      </c>
    </row>
    <row r="7836" spans="1:14" ht="90" x14ac:dyDescent="0.2">
      <c r="A7836">
        <v>75541</v>
      </c>
      <c r="B7836" t="s">
        <v>37369</v>
      </c>
      <c r="C7836" s="15" t="s">
        <v>34534</v>
      </c>
      <c r="D7836" s="15" t="s">
        <v>34535</v>
      </c>
      <c r="E7836">
        <v>15724</v>
      </c>
      <c r="F7836">
        <v>26208</v>
      </c>
      <c r="K7836" s="16">
        <f t="shared" si="366"/>
        <v>17610.88</v>
      </c>
      <c r="L7836" s="16">
        <f t="shared" si="367"/>
        <v>18537.768421052631</v>
      </c>
      <c r="M7836" s="16">
        <f t="shared" si="368"/>
        <v>21065.645933014355</v>
      </c>
      <c r="N7836" t="e">
        <f>INDEX(XML!$A$2:$R$782,MATCH(C7836,XML!$D$2:$D$737,0),2)</f>
        <v>#N/A</v>
      </c>
    </row>
    <row r="7837" spans="1:14" ht="45" customHeight="1" x14ac:dyDescent="0.2">
      <c r="A7837">
        <v>75544</v>
      </c>
      <c r="B7837" t="s">
        <v>37370</v>
      </c>
      <c r="C7837" s="15" t="s">
        <v>34536</v>
      </c>
      <c r="D7837" s="15" t="s">
        <v>34537</v>
      </c>
      <c r="E7837">
        <v>19656</v>
      </c>
      <c r="F7837">
        <v>32760</v>
      </c>
      <c r="K7837" s="16">
        <f t="shared" si="366"/>
        <v>22014.720000000001</v>
      </c>
      <c r="L7837" s="16">
        <f t="shared" si="367"/>
        <v>23173.389473684212</v>
      </c>
      <c r="M7837" s="16">
        <f t="shared" si="368"/>
        <v>26333.397129186604</v>
      </c>
      <c r="N7837" t="e">
        <f>INDEX(XML!$A$2:$R$782,MATCH(C7837,XML!$D$2:$D$737,0),2)</f>
        <v>#N/A</v>
      </c>
    </row>
    <row r="7838" spans="1:14" ht="45" customHeight="1" x14ac:dyDescent="0.2">
      <c r="A7838">
        <v>75549</v>
      </c>
      <c r="B7838" t="s">
        <v>37371</v>
      </c>
      <c r="C7838" s="15" t="s">
        <v>34538</v>
      </c>
      <c r="D7838" s="15" t="s">
        <v>34539</v>
      </c>
      <c r="E7838">
        <v>21840</v>
      </c>
      <c r="F7838">
        <v>36400</v>
      </c>
      <c r="H7838" t="s">
        <v>746</v>
      </c>
      <c r="K7838" s="16">
        <f t="shared" si="366"/>
        <v>24460.799999999999</v>
      </c>
      <c r="L7838" s="16">
        <f t="shared" si="367"/>
        <v>25748.21052631579</v>
      </c>
      <c r="M7838" s="16">
        <f t="shared" si="368"/>
        <v>29259.330143540668</v>
      </c>
      <c r="N7838" t="e">
        <f>INDEX(XML!$A$2:$R$782,MATCH(C7838,XML!$D$2:$D$737,0),2)</f>
        <v>#N/A</v>
      </c>
    </row>
    <row r="7839" spans="1:14" ht="15.75" x14ac:dyDescent="0.25">
      <c r="A7839" s="184" t="s">
        <v>5202</v>
      </c>
      <c r="B7839" s="184"/>
      <c r="C7839" s="185"/>
      <c r="D7839" s="185"/>
      <c r="E7839" s="184"/>
      <c r="F7839" s="184"/>
      <c r="G7839" s="184"/>
      <c r="H7839" s="184"/>
      <c r="I7839" s="184"/>
      <c r="J7839" s="184"/>
      <c r="K7839" s="16">
        <f t="shared" si="366"/>
        <v>0</v>
      </c>
      <c r="L7839" s="16">
        <f t="shared" si="367"/>
        <v>0</v>
      </c>
      <c r="M7839" s="16">
        <f t="shared" si="368"/>
        <v>0</v>
      </c>
      <c r="N7839" t="e">
        <f>INDEX(XML!$A$2:$R$782,MATCH(C7839,XML!$D$2:$D$737,0),2)</f>
        <v>#N/A</v>
      </c>
    </row>
    <row r="7840" spans="1:14" ht="56.25" x14ac:dyDescent="0.2">
      <c r="A7840">
        <v>69874</v>
      </c>
      <c r="B7840" t="s">
        <v>30204</v>
      </c>
      <c r="C7840" s="15" t="s">
        <v>30205</v>
      </c>
      <c r="D7840" s="15" t="s">
        <v>30206</v>
      </c>
      <c r="E7840">
        <v>42392</v>
      </c>
      <c r="F7840">
        <v>52990</v>
      </c>
      <c r="H7840" t="s">
        <v>746</v>
      </c>
      <c r="K7840" s="16">
        <f t="shared" si="366"/>
        <v>47479.040000000001</v>
      </c>
      <c r="L7840" s="16">
        <f t="shared" si="367"/>
        <v>49977.936842105264</v>
      </c>
      <c r="M7840" s="16">
        <f t="shared" si="368"/>
        <v>52980</v>
      </c>
      <c r="N7840" t="e">
        <f>INDEX(XML!$A$2:$R$782,MATCH(C7840,XML!$D$2:$D$737,0),2)</f>
        <v>#N/A</v>
      </c>
    </row>
    <row r="7841" spans="1:14" ht="22.5" customHeight="1" x14ac:dyDescent="0.2">
      <c r="A7841">
        <v>49875</v>
      </c>
      <c r="B7841" t="s">
        <v>5295</v>
      </c>
      <c r="C7841" s="15" t="s">
        <v>5296</v>
      </c>
      <c r="D7841" s="15" t="s">
        <v>5297</v>
      </c>
      <c r="E7841">
        <v>51930</v>
      </c>
      <c r="F7841">
        <v>76360</v>
      </c>
      <c r="K7841" s="16">
        <f t="shared" si="366"/>
        <v>55565.1</v>
      </c>
      <c r="L7841" s="16">
        <f t="shared" si="367"/>
        <v>58489.57894736842</v>
      </c>
      <c r="M7841" s="16">
        <f t="shared" si="368"/>
        <v>76350</v>
      </c>
      <c r="N7841" t="e">
        <f>INDEX(XML!$A$2:$R$782,MATCH(C7841,XML!$D$2:$D$737,0),2)</f>
        <v>#N/A</v>
      </c>
    </row>
    <row r="7842" spans="1:14" ht="78.75" x14ac:dyDescent="0.2">
      <c r="A7842">
        <v>50154</v>
      </c>
      <c r="B7842" t="s">
        <v>5298</v>
      </c>
      <c r="C7842" s="15" t="s">
        <v>5299</v>
      </c>
      <c r="D7842" s="15" t="s">
        <v>5300</v>
      </c>
      <c r="E7842">
        <v>87000</v>
      </c>
      <c r="F7842">
        <v>128880</v>
      </c>
      <c r="K7842" s="16">
        <f t="shared" si="366"/>
        <v>93090</v>
      </c>
      <c r="L7842" s="16">
        <f t="shared" si="367"/>
        <v>97989.473684210519</v>
      </c>
      <c r="M7842" s="16">
        <f t="shared" si="368"/>
        <v>128870</v>
      </c>
      <c r="N7842" t="e">
        <f>INDEX(XML!$A$2:$R$782,MATCH(C7842,XML!$D$2:$D$737,0),2)</f>
        <v>#N/A</v>
      </c>
    </row>
    <row r="7843" spans="1:14" ht="78.75" x14ac:dyDescent="0.2">
      <c r="A7843">
        <v>50158</v>
      </c>
      <c r="B7843" t="s">
        <v>5301</v>
      </c>
      <c r="C7843" s="15" t="s">
        <v>5302</v>
      </c>
      <c r="D7843" s="15" t="s">
        <v>5303</v>
      </c>
      <c r="E7843">
        <v>90650</v>
      </c>
      <c r="F7843">
        <v>137340</v>
      </c>
      <c r="K7843" s="16">
        <f t="shared" si="366"/>
        <v>96995.5</v>
      </c>
      <c r="L7843" s="16">
        <f t="shared" si="367"/>
        <v>102100.52631578948</v>
      </c>
      <c r="M7843" s="16">
        <f t="shared" si="368"/>
        <v>137330</v>
      </c>
      <c r="N7843" t="e">
        <f>INDEX(XML!$A$2:$R$782,MATCH(C7843,XML!$D$2:$D$737,0),2)</f>
        <v>#N/A</v>
      </c>
    </row>
    <row r="7844" spans="1:14" ht="146.25" x14ac:dyDescent="0.2">
      <c r="A7844">
        <v>34547</v>
      </c>
      <c r="B7844" t="s">
        <v>12063</v>
      </c>
      <c r="C7844" s="15" t="s">
        <v>12619</v>
      </c>
      <c r="D7844" s="15" t="s">
        <v>12620</v>
      </c>
      <c r="E7844">
        <v>1</v>
      </c>
      <c r="F7844">
        <v>1</v>
      </c>
      <c r="K7844" s="16">
        <f t="shared" si="366"/>
        <v>1.1200000000000001</v>
      </c>
      <c r="L7844" s="16">
        <f t="shared" si="367"/>
        <v>1.1789473684210527</v>
      </c>
      <c r="M7844" s="16">
        <f t="shared" si="368"/>
        <v>-9</v>
      </c>
      <c r="N7844" t="e">
        <f>INDEX(XML!$A$2:$R$782,MATCH(C7844,XML!$D$2:$D$737,0),2)</f>
        <v>#N/A</v>
      </c>
    </row>
    <row r="7845" spans="1:14" ht="22.5" customHeight="1" x14ac:dyDescent="0.2">
      <c r="A7845">
        <v>69032</v>
      </c>
      <c r="B7845" t="s">
        <v>33065</v>
      </c>
      <c r="C7845" s="15" t="s">
        <v>33066</v>
      </c>
      <c r="D7845" s="15" t="s">
        <v>33067</v>
      </c>
      <c r="E7845">
        <v>37560</v>
      </c>
      <c r="F7845">
        <v>53656</v>
      </c>
      <c r="K7845" s="16">
        <f t="shared" si="366"/>
        <v>42067.199999999997</v>
      </c>
      <c r="L7845" s="16">
        <f t="shared" si="367"/>
        <v>44281.26315789474</v>
      </c>
      <c r="M7845" s="16">
        <f t="shared" si="368"/>
        <v>50319.617224880385</v>
      </c>
      <c r="N7845" t="e">
        <f>INDEX(XML!$A$2:$R$782,MATCH(C7845,XML!$D$2:$D$737,0),2)</f>
        <v>#N/A</v>
      </c>
    </row>
    <row r="7846" spans="1:14" ht="123.75" x14ac:dyDescent="0.2">
      <c r="A7846">
        <v>69050</v>
      </c>
      <c r="B7846" t="s">
        <v>33068</v>
      </c>
      <c r="C7846" s="15" t="s">
        <v>33069</v>
      </c>
      <c r="D7846" s="15" t="s">
        <v>33070</v>
      </c>
      <c r="E7846">
        <v>51022</v>
      </c>
      <c r="F7846">
        <v>72888</v>
      </c>
      <c r="K7846" s="16">
        <f t="shared" si="366"/>
        <v>54593.54</v>
      </c>
      <c r="L7846" s="16">
        <f t="shared" si="367"/>
        <v>57466.884210526317</v>
      </c>
      <c r="M7846" s="16">
        <f t="shared" si="368"/>
        <v>65303.277511961729</v>
      </c>
      <c r="N7846" t="e">
        <f>INDEX(XML!$A$2:$R$782,MATCH(C7846,XML!$D$2:$D$737,0),2)</f>
        <v>#N/A</v>
      </c>
    </row>
    <row r="7847" spans="1:14" ht="33.75" x14ac:dyDescent="0.2">
      <c r="A7847">
        <v>78714</v>
      </c>
      <c r="B7847" t="s">
        <v>45815</v>
      </c>
      <c r="C7847" s="15" t="s">
        <v>45816</v>
      </c>
      <c r="D7847" s="15" t="s">
        <v>45817</v>
      </c>
      <c r="E7847">
        <v>49067</v>
      </c>
      <c r="F7847">
        <v>70095</v>
      </c>
      <c r="K7847" s="16">
        <f t="shared" si="366"/>
        <v>54955.040000000001</v>
      </c>
      <c r="L7847" s="16">
        <f t="shared" si="367"/>
        <v>57847.410526315791</v>
      </c>
      <c r="M7847" s="16">
        <f t="shared" si="368"/>
        <v>65735.693779904308</v>
      </c>
      <c r="N7847" t="e">
        <f>INDEX(XML!$A$2:$R$782,MATCH(C7847,XML!$D$2:$D$737,0),2)</f>
        <v>#N/A</v>
      </c>
    </row>
    <row r="7848" spans="1:14" ht="22.5" customHeight="1" x14ac:dyDescent="0.2">
      <c r="A7848">
        <v>78715</v>
      </c>
      <c r="B7848" t="s">
        <v>45818</v>
      </c>
      <c r="C7848" s="15" t="s">
        <v>45819</v>
      </c>
      <c r="D7848" s="15" t="s">
        <v>45820</v>
      </c>
      <c r="E7848">
        <v>38384</v>
      </c>
      <c r="F7848">
        <v>54834</v>
      </c>
      <c r="K7848" s="16">
        <f t="shared" si="366"/>
        <v>42990.080000000002</v>
      </c>
      <c r="L7848" s="16">
        <f t="shared" si="367"/>
        <v>45252.715789473681</v>
      </c>
      <c r="M7848" s="16">
        <f t="shared" si="368"/>
        <v>51423.540669856455</v>
      </c>
      <c r="N7848" t="e">
        <f>INDEX(XML!$A$2:$R$782,MATCH(C7848,XML!$D$2:$D$737,0),2)</f>
        <v>#N/A</v>
      </c>
    </row>
    <row r="7849" spans="1:14" ht="45" customHeight="1" x14ac:dyDescent="0.2">
      <c r="A7849">
        <v>81998</v>
      </c>
      <c r="B7849" t="s">
        <v>44404</v>
      </c>
      <c r="C7849" s="15" t="s">
        <v>44405</v>
      </c>
      <c r="D7849" s="15" t="s">
        <v>44406</v>
      </c>
      <c r="E7849">
        <v>29319</v>
      </c>
      <c r="F7849">
        <v>48866</v>
      </c>
      <c r="K7849" s="16">
        <f t="shared" si="366"/>
        <v>32837.279999999999</v>
      </c>
      <c r="L7849" s="16">
        <f t="shared" si="367"/>
        <v>34565.557894736841</v>
      </c>
      <c r="M7849" s="16">
        <f t="shared" si="368"/>
        <v>39279.043062200952</v>
      </c>
      <c r="N7849" t="e">
        <f>INDEX(XML!$A$2:$R$782,MATCH(C7849,XML!$D$2:$D$737,0),2)</f>
        <v>#N/A</v>
      </c>
    </row>
    <row r="7850" spans="1:14" ht="22.5" customHeight="1" x14ac:dyDescent="0.2">
      <c r="A7850">
        <v>77232</v>
      </c>
      <c r="B7850" t="s">
        <v>46045</v>
      </c>
      <c r="C7850" s="15" t="s">
        <v>46046</v>
      </c>
      <c r="D7850" s="15" t="s">
        <v>46047</v>
      </c>
      <c r="E7850">
        <v>85090</v>
      </c>
      <c r="F7850">
        <v>141818</v>
      </c>
      <c r="H7850" t="s">
        <v>746</v>
      </c>
      <c r="K7850" s="16">
        <f t="shared" si="366"/>
        <v>91046.3</v>
      </c>
      <c r="L7850" s="16">
        <f t="shared" si="367"/>
        <v>95838.210526315786</v>
      </c>
      <c r="M7850" s="16">
        <f t="shared" si="368"/>
        <v>108907.05741626794</v>
      </c>
      <c r="N7850" t="e">
        <f>INDEX(XML!$A$2:$R$782,MATCH(C7850,XML!$D$2:$D$737,0),2)</f>
        <v>#N/A</v>
      </c>
    </row>
    <row r="7851" spans="1:14" ht="33.75" x14ac:dyDescent="0.2">
      <c r="A7851">
        <v>82351</v>
      </c>
      <c r="B7851" t="s">
        <v>44419</v>
      </c>
      <c r="C7851" s="15" t="s">
        <v>44420</v>
      </c>
      <c r="D7851" s="15" t="s">
        <v>44421</v>
      </c>
      <c r="E7851">
        <v>68773</v>
      </c>
      <c r="F7851">
        <v>114622</v>
      </c>
      <c r="H7851" t="s">
        <v>746</v>
      </c>
      <c r="K7851" s="16">
        <f t="shared" si="366"/>
        <v>73587.11</v>
      </c>
      <c r="L7851" s="16">
        <f t="shared" si="367"/>
        <v>77460.115789473683</v>
      </c>
      <c r="M7851" s="16">
        <f t="shared" si="368"/>
        <v>88022.858851674639</v>
      </c>
      <c r="N7851" t="e">
        <f>INDEX(XML!$A$2:$R$782,MATCH(C7851,XML!$D$2:$D$737,0),2)</f>
        <v>#N/A</v>
      </c>
    </row>
    <row r="7852" spans="1:14" ht="22.5" customHeight="1" x14ac:dyDescent="0.25">
      <c r="A7852" s="184" t="s">
        <v>5218</v>
      </c>
      <c r="B7852" s="184"/>
      <c r="C7852" s="185"/>
      <c r="D7852" s="185"/>
      <c r="E7852" s="184"/>
      <c r="F7852" s="184"/>
      <c r="G7852" s="184"/>
      <c r="H7852" s="184"/>
      <c r="I7852" s="184"/>
      <c r="J7852" s="184"/>
      <c r="K7852" s="16">
        <f t="shared" si="366"/>
        <v>0</v>
      </c>
      <c r="L7852" s="16">
        <f t="shared" si="367"/>
        <v>0</v>
      </c>
      <c r="M7852" s="16">
        <f t="shared" si="368"/>
        <v>0</v>
      </c>
      <c r="N7852" t="e">
        <f>INDEX(XML!$A$2:$R$782,MATCH(C7852,XML!$D$2:$D$737,0),2)</f>
        <v>#N/A</v>
      </c>
    </row>
    <row r="7853" spans="1:14" ht="45" x14ac:dyDescent="0.2">
      <c r="A7853">
        <v>69876</v>
      </c>
      <c r="B7853" t="s">
        <v>30207</v>
      </c>
      <c r="C7853" s="15" t="s">
        <v>30208</v>
      </c>
      <c r="D7853" s="15" t="s">
        <v>30209</v>
      </c>
      <c r="E7853">
        <v>54872</v>
      </c>
      <c r="F7853">
        <v>68590</v>
      </c>
      <c r="K7853" s="16">
        <f t="shared" si="366"/>
        <v>58713.04</v>
      </c>
      <c r="L7853" s="16">
        <f t="shared" si="367"/>
        <v>61803.199999999997</v>
      </c>
      <c r="M7853" s="16">
        <f t="shared" si="368"/>
        <v>68580</v>
      </c>
      <c r="N7853" t="e">
        <f>INDEX(XML!$A$2:$R$782,MATCH(C7853,XML!$D$2:$D$737,0),2)</f>
        <v>#N/A</v>
      </c>
    </row>
    <row r="7854" spans="1:14" ht="45" customHeight="1" x14ac:dyDescent="0.2">
      <c r="A7854">
        <v>47527</v>
      </c>
      <c r="B7854" t="s">
        <v>5307</v>
      </c>
      <c r="C7854" s="15" t="s">
        <v>5308</v>
      </c>
      <c r="D7854" s="15" t="s">
        <v>5309</v>
      </c>
      <c r="E7854">
        <v>63320</v>
      </c>
      <c r="F7854">
        <v>93110</v>
      </c>
      <c r="K7854" s="16">
        <f t="shared" si="366"/>
        <v>67752.399999999994</v>
      </c>
      <c r="L7854" s="16">
        <f t="shared" si="367"/>
        <v>71318.31578947368</v>
      </c>
      <c r="M7854" s="16">
        <f t="shared" si="368"/>
        <v>93100</v>
      </c>
      <c r="N7854" t="e">
        <f>INDEX(XML!$A$2:$R$782,MATCH(C7854,XML!$D$2:$D$737,0),2)</f>
        <v>#N/A</v>
      </c>
    </row>
    <row r="7855" spans="1:14" ht="56.25" x14ac:dyDescent="0.2">
      <c r="A7855">
        <v>47521</v>
      </c>
      <c r="B7855" t="s">
        <v>5304</v>
      </c>
      <c r="C7855" s="15" t="s">
        <v>5305</v>
      </c>
      <c r="D7855" s="15" t="s">
        <v>5306</v>
      </c>
      <c r="E7855">
        <v>92575</v>
      </c>
      <c r="F7855">
        <v>132250</v>
      </c>
      <c r="K7855" s="16">
        <f t="shared" si="366"/>
        <v>99055.25</v>
      </c>
      <c r="L7855" s="16">
        <f t="shared" si="367"/>
        <v>104268.68421052632</v>
      </c>
      <c r="M7855" s="16">
        <f t="shared" si="368"/>
        <v>132240</v>
      </c>
      <c r="N7855" t="e">
        <f>INDEX(XML!$A$2:$R$782,MATCH(C7855,XML!$D$2:$D$737,0),2)</f>
        <v>#N/A</v>
      </c>
    </row>
    <row r="7856" spans="1:14" ht="90" x14ac:dyDescent="0.2">
      <c r="A7856">
        <v>49885</v>
      </c>
      <c r="B7856" t="s">
        <v>5310</v>
      </c>
      <c r="C7856" s="15" t="s">
        <v>5311</v>
      </c>
      <c r="D7856" s="15" t="s">
        <v>5312</v>
      </c>
      <c r="E7856">
        <v>107150</v>
      </c>
      <c r="F7856">
        <v>158740</v>
      </c>
      <c r="K7856" s="16">
        <f t="shared" si="366"/>
        <v>114650.5</v>
      </c>
      <c r="L7856" s="16">
        <f t="shared" si="367"/>
        <v>120684.73684210527</v>
      </c>
      <c r="M7856" s="16">
        <f t="shared" si="368"/>
        <v>158730</v>
      </c>
      <c r="N7856" t="e">
        <f>INDEX(XML!$A$2:$R$782,MATCH(C7856,XML!$D$2:$D$737,0),2)</f>
        <v>#N/A</v>
      </c>
    </row>
    <row r="7857" spans="1:14" ht="56.25" x14ac:dyDescent="0.2">
      <c r="A7857">
        <v>78906</v>
      </c>
      <c r="B7857" t="s">
        <v>36958</v>
      </c>
      <c r="C7857" s="15" t="s">
        <v>36959</v>
      </c>
      <c r="D7857" s="15" t="s">
        <v>36960</v>
      </c>
      <c r="E7857">
        <v>118055</v>
      </c>
      <c r="F7857">
        <v>151352</v>
      </c>
      <c r="K7857" s="16">
        <f t="shared" si="366"/>
        <v>126318.85</v>
      </c>
      <c r="L7857" s="16">
        <f t="shared" si="367"/>
        <v>132967.21052631579</v>
      </c>
      <c r="M7857" s="16">
        <f t="shared" si="368"/>
        <v>151342</v>
      </c>
      <c r="N7857" t="e">
        <f>INDEX(XML!$A$2:$R$782,MATCH(C7857,XML!$D$2:$D$737,0),2)</f>
        <v>#N/A</v>
      </c>
    </row>
    <row r="7858" spans="1:14" ht="45" x14ac:dyDescent="0.2">
      <c r="A7858">
        <v>79910</v>
      </c>
      <c r="B7858" t="s">
        <v>38090</v>
      </c>
      <c r="C7858" s="15" t="s">
        <v>38091</v>
      </c>
      <c r="D7858" s="15" t="s">
        <v>38092</v>
      </c>
      <c r="E7858">
        <v>132704</v>
      </c>
      <c r="F7858">
        <v>165880</v>
      </c>
      <c r="K7858" s="16">
        <f t="shared" si="366"/>
        <v>141993.28</v>
      </c>
      <c r="L7858" s="16">
        <f t="shared" si="367"/>
        <v>149466.61052631578</v>
      </c>
      <c r="M7858" s="16">
        <f t="shared" si="368"/>
        <v>165870</v>
      </c>
      <c r="N7858" t="e">
        <f>INDEX(XML!$A$2:$R$782,MATCH(C7858,XML!$D$2:$D$737,0),2)</f>
        <v>#N/A</v>
      </c>
    </row>
    <row r="7859" spans="1:14" ht="123.75" x14ac:dyDescent="0.2">
      <c r="A7859">
        <v>69035</v>
      </c>
      <c r="B7859" t="s">
        <v>33071</v>
      </c>
      <c r="C7859" s="15" t="s">
        <v>33072</v>
      </c>
      <c r="D7859" s="15" t="s">
        <v>33073</v>
      </c>
      <c r="E7859">
        <v>45288</v>
      </c>
      <c r="F7859">
        <v>64696</v>
      </c>
      <c r="K7859" s="16">
        <f t="shared" si="366"/>
        <v>50722.559999999998</v>
      </c>
      <c r="L7859" s="16">
        <f t="shared" si="367"/>
        <v>53392.168421052629</v>
      </c>
      <c r="M7859" s="16">
        <f t="shared" si="368"/>
        <v>60672.918660287076</v>
      </c>
      <c r="N7859" t="e">
        <f>INDEX(XML!$A$2:$R$782,MATCH(C7859,XML!$D$2:$D$737,0),2)</f>
        <v>#N/A</v>
      </c>
    </row>
    <row r="7860" spans="1:14" ht="45" customHeight="1" x14ac:dyDescent="0.2">
      <c r="A7860">
        <v>69049</v>
      </c>
      <c r="B7860" t="s">
        <v>33074</v>
      </c>
      <c r="C7860" s="15" t="s">
        <v>33075</v>
      </c>
      <c r="D7860" s="15" t="s">
        <v>33076</v>
      </c>
      <c r="E7860">
        <v>51779</v>
      </c>
      <c r="F7860">
        <v>86299</v>
      </c>
      <c r="K7860" s="16">
        <f t="shared" si="366"/>
        <v>55403.53</v>
      </c>
      <c r="L7860" s="16">
        <f t="shared" si="367"/>
        <v>58319.505263157895</v>
      </c>
      <c r="M7860" s="16">
        <f t="shared" si="368"/>
        <v>66272.165071770331</v>
      </c>
      <c r="N7860" t="e">
        <f>INDEX(XML!$A$2:$R$782,MATCH(C7860,XML!$D$2:$D$737,0),2)</f>
        <v>#N/A</v>
      </c>
    </row>
    <row r="7861" spans="1:14" ht="45" customHeight="1" x14ac:dyDescent="0.2">
      <c r="A7861">
        <v>81996</v>
      </c>
      <c r="B7861" t="s">
        <v>44398</v>
      </c>
      <c r="C7861" s="15" t="s">
        <v>44399</v>
      </c>
      <c r="D7861" s="15" t="s">
        <v>44400</v>
      </c>
      <c r="E7861">
        <v>35839</v>
      </c>
      <c r="F7861">
        <v>59733</v>
      </c>
      <c r="K7861" s="16">
        <f t="shared" si="366"/>
        <v>40139.68</v>
      </c>
      <c r="L7861" s="16">
        <f t="shared" si="367"/>
        <v>42252.294736842108</v>
      </c>
      <c r="M7861" s="16">
        <f t="shared" si="368"/>
        <v>48013.971291866037</v>
      </c>
      <c r="N7861" t="e">
        <f>INDEX(XML!$A$2:$R$782,MATCH(C7861,XML!$D$2:$D$737,0),2)</f>
        <v>#N/A</v>
      </c>
    </row>
    <row r="7862" spans="1:14" ht="45" customHeight="1" x14ac:dyDescent="0.2">
      <c r="A7862">
        <v>82352</v>
      </c>
      <c r="B7862" t="s">
        <v>44422</v>
      </c>
      <c r="C7862" s="15" t="s">
        <v>44423</v>
      </c>
      <c r="D7862" s="15" t="s">
        <v>44424</v>
      </c>
      <c r="E7862">
        <v>74172</v>
      </c>
      <c r="F7862">
        <v>123621</v>
      </c>
      <c r="H7862">
        <v>5</v>
      </c>
      <c r="K7862" s="16">
        <f t="shared" si="366"/>
        <v>79364.040000000008</v>
      </c>
      <c r="L7862" s="16">
        <f t="shared" si="367"/>
        <v>83541.094736842118</v>
      </c>
      <c r="M7862" s="16">
        <f t="shared" si="368"/>
        <v>94933.062200956963</v>
      </c>
      <c r="N7862" t="e">
        <f>INDEX(XML!$A$2:$R$782,MATCH(C7862,XML!$D$2:$D$737,0),2)</f>
        <v>#N/A</v>
      </c>
    </row>
    <row r="7863" spans="1:14" ht="45" customHeight="1" x14ac:dyDescent="0.2">
      <c r="A7863">
        <v>82355</v>
      </c>
      <c r="B7863" t="s">
        <v>44428</v>
      </c>
      <c r="C7863" s="15" t="s">
        <v>44429</v>
      </c>
      <c r="D7863" s="15" t="s">
        <v>44430</v>
      </c>
      <c r="E7863">
        <v>74199</v>
      </c>
      <c r="F7863">
        <v>123665</v>
      </c>
      <c r="H7863" t="s">
        <v>746</v>
      </c>
      <c r="K7863" s="16">
        <f t="shared" si="366"/>
        <v>79392.929999999993</v>
      </c>
      <c r="L7863" s="16">
        <f t="shared" si="367"/>
        <v>83571.505263157887</v>
      </c>
      <c r="M7863" s="16">
        <f t="shared" si="368"/>
        <v>94967.619617224875</v>
      </c>
      <c r="N7863" t="e">
        <f>INDEX(XML!$A$2:$R$782,MATCH(C7863,XML!$D$2:$D$737,0),2)</f>
        <v>#N/A</v>
      </c>
    </row>
    <row r="7864" spans="1:14" ht="45" customHeight="1" x14ac:dyDescent="0.25">
      <c r="A7864" s="184" t="s">
        <v>5141</v>
      </c>
      <c r="B7864" s="184"/>
      <c r="C7864" s="185"/>
      <c r="D7864" s="185"/>
      <c r="E7864" s="184"/>
      <c r="F7864" s="184"/>
      <c r="G7864" s="184"/>
      <c r="H7864" s="184"/>
      <c r="I7864" s="184"/>
      <c r="J7864" s="184"/>
      <c r="K7864" s="16">
        <f t="shared" si="366"/>
        <v>0</v>
      </c>
      <c r="L7864" s="16">
        <f t="shared" si="367"/>
        <v>0</v>
      </c>
      <c r="M7864" s="16">
        <f t="shared" si="368"/>
        <v>0</v>
      </c>
      <c r="N7864" t="e">
        <f>INDEX(XML!$A$2:$R$782,MATCH(C7864,XML!$D$2:$D$737,0),2)</f>
        <v>#N/A</v>
      </c>
    </row>
    <row r="7865" spans="1:14" ht="45" customHeight="1" x14ac:dyDescent="0.2">
      <c r="A7865">
        <v>55148</v>
      </c>
      <c r="B7865" t="s">
        <v>45164</v>
      </c>
      <c r="C7865" s="15" t="s">
        <v>15256</v>
      </c>
      <c r="D7865" s="15" t="s">
        <v>45165</v>
      </c>
      <c r="E7865">
        <v>46790</v>
      </c>
      <c r="F7865">
        <v>46790</v>
      </c>
      <c r="H7865">
        <v>5</v>
      </c>
      <c r="K7865" s="16">
        <f t="shared" si="366"/>
        <v>52404.800000000003</v>
      </c>
      <c r="L7865" s="16">
        <f t="shared" si="367"/>
        <v>55162.947368421053</v>
      </c>
      <c r="M7865" s="16">
        <f t="shared" si="368"/>
        <v>62685.167464114835</v>
      </c>
      <c r="N7865" t="str">
        <f>INDEX(XML!$A$2:$R$782,MATCH(C7865,XML!$D$2:$D$737,0),2)</f>
        <v>10000021123</v>
      </c>
    </row>
    <row r="7866" spans="1:14" ht="45" customHeight="1" x14ac:dyDescent="0.2">
      <c r="A7866">
        <v>47542</v>
      </c>
      <c r="B7866" t="s">
        <v>5333</v>
      </c>
      <c r="C7866" s="15" t="s">
        <v>5334</v>
      </c>
      <c r="D7866" s="15" t="s">
        <v>5335</v>
      </c>
      <c r="E7866">
        <v>46920</v>
      </c>
      <c r="F7866">
        <v>58650</v>
      </c>
      <c r="K7866" s="16">
        <f t="shared" si="366"/>
        <v>52550.400000000001</v>
      </c>
      <c r="L7866" s="16">
        <f t="shared" si="367"/>
        <v>55316.210526315786</v>
      </c>
      <c r="M7866" s="16">
        <f t="shared" si="368"/>
        <v>58640</v>
      </c>
      <c r="N7866" t="e">
        <f>INDEX(XML!$A$2:$R$782,MATCH(C7866,XML!$D$2:$D$737,0),2)</f>
        <v>#N/A</v>
      </c>
    </row>
    <row r="7867" spans="1:14" ht="67.5" x14ac:dyDescent="0.2">
      <c r="A7867">
        <v>60855</v>
      </c>
      <c r="B7867" t="s">
        <v>17493</v>
      </c>
      <c r="C7867" s="15" t="s">
        <v>17494</v>
      </c>
      <c r="D7867" s="15" t="s">
        <v>17495</v>
      </c>
      <c r="E7867">
        <v>90370</v>
      </c>
      <c r="F7867">
        <v>120490</v>
      </c>
      <c r="H7867" t="s">
        <v>746</v>
      </c>
      <c r="K7867" s="16">
        <f t="shared" si="366"/>
        <v>96695.9</v>
      </c>
      <c r="L7867" s="16">
        <f t="shared" si="367"/>
        <v>101785.15789473684</v>
      </c>
      <c r="M7867" s="16">
        <f t="shared" si="368"/>
        <v>120480</v>
      </c>
      <c r="N7867" t="e">
        <f>INDEX(XML!$A$2:$R$782,MATCH(C7867,XML!$D$2:$D$737,0),2)</f>
        <v>#N/A</v>
      </c>
    </row>
    <row r="7868" spans="1:14" ht="67.5" x14ac:dyDescent="0.2">
      <c r="A7868">
        <v>62887</v>
      </c>
      <c r="B7868" t="s">
        <v>20236</v>
      </c>
      <c r="C7868" s="15" t="s">
        <v>20237</v>
      </c>
      <c r="D7868" s="15" t="s">
        <v>20238</v>
      </c>
      <c r="E7868">
        <v>85610</v>
      </c>
      <c r="F7868">
        <v>114150</v>
      </c>
      <c r="K7868" s="16">
        <f t="shared" si="366"/>
        <v>91602.7</v>
      </c>
      <c r="L7868" s="16">
        <f t="shared" si="367"/>
        <v>96423.894736842107</v>
      </c>
      <c r="M7868" s="16">
        <f t="shared" si="368"/>
        <v>114140</v>
      </c>
      <c r="N7868" t="e">
        <f>INDEX(XML!$A$2:$R$782,MATCH(C7868,XML!$D$2:$D$737,0),2)</f>
        <v>#N/A</v>
      </c>
    </row>
    <row r="7869" spans="1:14" ht="78.75" x14ac:dyDescent="0.2">
      <c r="A7869">
        <v>58101</v>
      </c>
      <c r="B7869" t="s">
        <v>15013</v>
      </c>
      <c r="C7869" s="15" t="s">
        <v>15014</v>
      </c>
      <c r="D7869" s="15" t="s">
        <v>15015</v>
      </c>
      <c r="E7869">
        <v>180320</v>
      </c>
      <c r="F7869">
        <v>225400</v>
      </c>
      <c r="H7869" t="s">
        <v>746</v>
      </c>
      <c r="K7869" s="16">
        <f t="shared" si="366"/>
        <v>192942.4</v>
      </c>
      <c r="L7869" s="16">
        <f t="shared" si="367"/>
        <v>203097.26315789475</v>
      </c>
      <c r="M7869" s="16">
        <f t="shared" si="368"/>
        <v>225390</v>
      </c>
      <c r="N7869" t="e">
        <f>INDEX(XML!$A$2:$R$782,MATCH(C7869,XML!$D$2:$D$737,0),2)</f>
        <v>#N/A</v>
      </c>
    </row>
    <row r="7870" spans="1:14" ht="90" x14ac:dyDescent="0.2">
      <c r="A7870">
        <v>51967</v>
      </c>
      <c r="B7870" t="s">
        <v>14916</v>
      </c>
      <c r="C7870" s="15" t="s">
        <v>14917</v>
      </c>
      <c r="D7870" s="15" t="s">
        <v>14918</v>
      </c>
      <c r="E7870">
        <v>186030</v>
      </c>
      <c r="F7870">
        <v>248040</v>
      </c>
      <c r="K7870" s="16">
        <f t="shared" si="366"/>
        <v>199052.1</v>
      </c>
      <c r="L7870" s="16">
        <f t="shared" si="367"/>
        <v>209528.52631578947</v>
      </c>
      <c r="M7870" s="16">
        <f t="shared" si="368"/>
        <v>248030</v>
      </c>
      <c r="N7870" t="e">
        <f>INDEX(XML!$A$2:$R$782,MATCH(C7870,XML!$D$2:$D$737,0),2)</f>
        <v>#N/A</v>
      </c>
    </row>
    <row r="7871" spans="1:14" ht="90" x14ac:dyDescent="0.2">
      <c r="A7871">
        <v>32171</v>
      </c>
      <c r="B7871" t="s">
        <v>5330</v>
      </c>
      <c r="C7871" s="15" t="s">
        <v>5331</v>
      </c>
      <c r="D7871" s="15" t="s">
        <v>5332</v>
      </c>
      <c r="E7871">
        <v>183456</v>
      </c>
      <c r="F7871">
        <v>235200</v>
      </c>
      <c r="K7871" s="16">
        <f t="shared" si="366"/>
        <v>196297.92</v>
      </c>
      <c r="L7871" s="16">
        <f t="shared" si="367"/>
        <v>206629.38947368422</v>
      </c>
      <c r="M7871" s="16">
        <f t="shared" si="368"/>
        <v>235190</v>
      </c>
      <c r="N7871" t="e">
        <f>INDEX(XML!$A$2:$R$782,MATCH(C7871,XML!$D$2:$D$737,0),2)</f>
        <v>#N/A</v>
      </c>
    </row>
    <row r="7872" spans="1:14" ht="33.75" x14ac:dyDescent="0.2">
      <c r="A7872">
        <v>38456</v>
      </c>
      <c r="B7872" t="s">
        <v>5318</v>
      </c>
      <c r="C7872" s="15" t="s">
        <v>5319</v>
      </c>
      <c r="D7872" s="15" t="s">
        <v>5320</v>
      </c>
      <c r="E7872">
        <v>161000</v>
      </c>
      <c r="F7872">
        <v>201250</v>
      </c>
      <c r="K7872" s="16">
        <f t="shared" si="366"/>
        <v>172270</v>
      </c>
      <c r="L7872" s="16">
        <f t="shared" si="367"/>
        <v>181336.84210526315</v>
      </c>
      <c r="M7872" s="16">
        <f t="shared" si="368"/>
        <v>201240</v>
      </c>
      <c r="N7872" t="e">
        <f>INDEX(XML!$A$2:$R$782,MATCH(C7872,XML!$D$2:$D$737,0),2)</f>
        <v>#N/A</v>
      </c>
    </row>
    <row r="7873" spans="1:14" ht="56.25" x14ac:dyDescent="0.2">
      <c r="A7873">
        <v>49199</v>
      </c>
      <c r="B7873" t="s">
        <v>5321</v>
      </c>
      <c r="C7873" s="15" t="s">
        <v>5322</v>
      </c>
      <c r="D7873" s="15" t="s">
        <v>5323</v>
      </c>
      <c r="E7873">
        <v>1</v>
      </c>
      <c r="F7873">
        <v>1</v>
      </c>
      <c r="H7873">
        <v>36</v>
      </c>
      <c r="K7873" s="16">
        <f t="shared" si="366"/>
        <v>1.1200000000000001</v>
      </c>
      <c r="L7873" s="16">
        <f t="shared" si="367"/>
        <v>1.1789473684210527</v>
      </c>
      <c r="M7873" s="16">
        <f t="shared" si="368"/>
        <v>-9</v>
      </c>
      <c r="N7873" t="e">
        <f>INDEX(XML!$A$2:$R$782,MATCH(C7873,XML!$D$2:$D$737,0),2)</f>
        <v>#N/A</v>
      </c>
    </row>
    <row r="7874" spans="1:14" ht="67.5" x14ac:dyDescent="0.2">
      <c r="A7874">
        <v>55217</v>
      </c>
      <c r="B7874" t="s">
        <v>12631</v>
      </c>
      <c r="C7874" s="15" t="s">
        <v>12632</v>
      </c>
      <c r="D7874" s="15" t="s">
        <v>12633</v>
      </c>
      <c r="E7874">
        <v>1</v>
      </c>
      <c r="F7874">
        <v>1</v>
      </c>
      <c r="K7874" s="16">
        <f t="shared" si="366"/>
        <v>1.1200000000000001</v>
      </c>
      <c r="L7874" s="16">
        <f t="shared" si="367"/>
        <v>1.1789473684210527</v>
      </c>
      <c r="M7874" s="16">
        <f t="shared" si="368"/>
        <v>-9</v>
      </c>
      <c r="N7874" t="e">
        <f>INDEX(XML!$A$2:$R$782,MATCH(C7874,XML!$D$2:$D$737,0),2)</f>
        <v>#N/A</v>
      </c>
    </row>
    <row r="7875" spans="1:14" ht="45" x14ac:dyDescent="0.2">
      <c r="A7875">
        <v>69667</v>
      </c>
      <c r="B7875" t="s">
        <v>30455</v>
      </c>
      <c r="C7875" s="15" t="s">
        <v>30456</v>
      </c>
      <c r="D7875" s="15" t="s">
        <v>30976</v>
      </c>
      <c r="E7875">
        <v>196248</v>
      </c>
      <c r="F7875">
        <v>327080</v>
      </c>
      <c r="K7875" s="16">
        <f t="shared" si="366"/>
        <v>209985.36</v>
      </c>
      <c r="L7875" s="16">
        <f t="shared" si="367"/>
        <v>221037.22105263159</v>
      </c>
      <c r="M7875" s="16">
        <f t="shared" si="368"/>
        <v>251178.66028708135</v>
      </c>
      <c r="N7875" t="e">
        <f>INDEX(XML!$A$2:$R$782,MATCH(C7875,XML!$D$2:$D$737,0),2)</f>
        <v>#N/A</v>
      </c>
    </row>
    <row r="7876" spans="1:14" ht="90" x14ac:dyDescent="0.2">
      <c r="A7876">
        <v>69672</v>
      </c>
      <c r="B7876" t="s">
        <v>30977</v>
      </c>
      <c r="C7876" s="15" t="s">
        <v>30978</v>
      </c>
      <c r="D7876" s="15" t="s">
        <v>30979</v>
      </c>
      <c r="E7876">
        <v>168542</v>
      </c>
      <c r="F7876">
        <v>280904</v>
      </c>
      <c r="H7876">
        <v>12</v>
      </c>
      <c r="K7876" s="16">
        <f t="shared" si="366"/>
        <v>180339.94</v>
      </c>
      <c r="L7876" s="16">
        <f t="shared" si="367"/>
        <v>189831.51578947369</v>
      </c>
      <c r="M7876" s="16">
        <f t="shared" si="368"/>
        <v>215717.63157894739</v>
      </c>
      <c r="N7876" t="e">
        <f>INDEX(XML!$A$2:$R$782,MATCH(C7876,XML!$D$2:$D$737,0),2)</f>
        <v>#N/A</v>
      </c>
    </row>
    <row r="7877" spans="1:14" ht="15.75" x14ac:dyDescent="0.25">
      <c r="A7877" s="184" t="s">
        <v>5162</v>
      </c>
      <c r="B7877" s="184"/>
      <c r="C7877" s="185"/>
      <c r="D7877" s="185"/>
      <c r="E7877" s="184"/>
      <c r="F7877" s="184"/>
      <c r="G7877" s="184"/>
      <c r="H7877" s="184"/>
      <c r="I7877" s="184"/>
      <c r="J7877" s="184"/>
      <c r="K7877" s="16">
        <f t="shared" ref="K7877:K7940" si="369">IF(E7877&gt;49999,E7877+E7877*0.07,IF(E7877&lt;=49999,E7877+E7877*0.12))</f>
        <v>0</v>
      </c>
      <c r="L7877" s="16">
        <f t="shared" ref="L7877:L7940" si="370">K7877*100/95</f>
        <v>0</v>
      </c>
      <c r="M7877" s="16">
        <f t="shared" ref="M7877:M7940" si="371">IF(COUNTIF(C7877,"*Dahua*"),F7877-10,L7877*100/88)</f>
        <v>0</v>
      </c>
      <c r="N7877" t="e">
        <f>INDEX(XML!$A$2:$R$782,MATCH(C7877,XML!$D$2:$D$737,0),2)</f>
        <v>#N/A</v>
      </c>
    </row>
    <row r="7878" spans="1:14" ht="67.5" x14ac:dyDescent="0.2">
      <c r="A7878">
        <v>62877</v>
      </c>
      <c r="B7878" t="s">
        <v>20166</v>
      </c>
      <c r="C7878" s="15" t="s">
        <v>20167</v>
      </c>
      <c r="D7878" s="15" t="s">
        <v>20235</v>
      </c>
      <c r="E7878">
        <v>99880</v>
      </c>
      <c r="F7878">
        <v>133180</v>
      </c>
      <c r="H7878" t="s">
        <v>746</v>
      </c>
      <c r="K7878" s="16">
        <f t="shared" si="369"/>
        <v>106871.6</v>
      </c>
      <c r="L7878" s="16">
        <f t="shared" si="370"/>
        <v>112496.42105263157</v>
      </c>
      <c r="M7878" s="16">
        <f t="shared" si="371"/>
        <v>133170</v>
      </c>
      <c r="N7878" t="e">
        <f>INDEX(XML!$A$2:$R$782,MATCH(C7878,XML!$D$2:$D$737,0),2)</f>
        <v>#N/A</v>
      </c>
    </row>
    <row r="7879" spans="1:14" ht="78.75" x14ac:dyDescent="0.2">
      <c r="A7879">
        <v>62890</v>
      </c>
      <c r="B7879" t="s">
        <v>20239</v>
      </c>
      <c r="C7879" s="15" t="s">
        <v>20240</v>
      </c>
      <c r="D7879" s="15" t="s">
        <v>20241</v>
      </c>
      <c r="E7879">
        <v>71340</v>
      </c>
      <c r="F7879">
        <v>95120</v>
      </c>
      <c r="K7879" s="16">
        <f t="shared" si="369"/>
        <v>76333.8</v>
      </c>
      <c r="L7879" s="16">
        <f t="shared" si="370"/>
        <v>80351.368421052626</v>
      </c>
      <c r="M7879" s="16">
        <f t="shared" si="371"/>
        <v>95110</v>
      </c>
      <c r="N7879" t="e">
        <f>INDEX(XML!$A$2:$R$782,MATCH(C7879,XML!$D$2:$D$737,0),2)</f>
        <v>#N/A</v>
      </c>
    </row>
    <row r="7880" spans="1:14" ht="123.75" x14ac:dyDescent="0.2">
      <c r="A7880">
        <v>50605</v>
      </c>
      <c r="B7880" t="s">
        <v>5313</v>
      </c>
      <c r="C7880" s="15" t="s">
        <v>5314</v>
      </c>
      <c r="D7880" s="15" t="s">
        <v>5315</v>
      </c>
      <c r="E7880">
        <v>215560</v>
      </c>
      <c r="F7880">
        <v>287420</v>
      </c>
      <c r="K7880" s="16">
        <f t="shared" si="369"/>
        <v>230649.2</v>
      </c>
      <c r="L7880" s="16">
        <f t="shared" si="370"/>
        <v>242788.63157894736</v>
      </c>
      <c r="M7880" s="16">
        <f t="shared" si="371"/>
        <v>287410</v>
      </c>
      <c r="N7880" t="e">
        <f>INDEX(XML!$A$2:$R$782,MATCH(C7880,XML!$D$2:$D$737,0),2)</f>
        <v>#N/A</v>
      </c>
    </row>
    <row r="7881" spans="1:14" ht="67.5" x14ac:dyDescent="0.2">
      <c r="A7881">
        <v>62891</v>
      </c>
      <c r="B7881" t="s">
        <v>20242</v>
      </c>
      <c r="C7881" s="15" t="s">
        <v>20243</v>
      </c>
      <c r="D7881" s="15" t="s">
        <v>20244</v>
      </c>
      <c r="E7881">
        <v>225470</v>
      </c>
      <c r="F7881">
        <v>300630</v>
      </c>
      <c r="H7881">
        <v>1</v>
      </c>
      <c r="K7881" s="16">
        <f t="shared" si="369"/>
        <v>241252.9</v>
      </c>
      <c r="L7881" s="16">
        <f t="shared" si="370"/>
        <v>253950.42105263157</v>
      </c>
      <c r="M7881" s="16">
        <f t="shared" si="371"/>
        <v>300620</v>
      </c>
      <c r="N7881" t="e">
        <f>INDEX(XML!$A$2:$R$782,MATCH(C7881,XML!$D$2:$D$737,0),2)</f>
        <v>#N/A</v>
      </c>
    </row>
    <row r="7882" spans="1:14" ht="67.5" x14ac:dyDescent="0.2">
      <c r="A7882">
        <v>62892</v>
      </c>
      <c r="B7882" t="s">
        <v>20245</v>
      </c>
      <c r="C7882" s="15" t="s">
        <v>20246</v>
      </c>
      <c r="D7882" s="15" t="s">
        <v>20247</v>
      </c>
      <c r="E7882">
        <v>208656</v>
      </c>
      <c r="F7882">
        <v>262200</v>
      </c>
      <c r="K7882" s="16">
        <f t="shared" si="369"/>
        <v>223261.92</v>
      </c>
      <c r="L7882" s="16">
        <f t="shared" si="370"/>
        <v>235012.54736842104</v>
      </c>
      <c r="M7882" s="16">
        <f t="shared" si="371"/>
        <v>262190</v>
      </c>
      <c r="N7882" t="e">
        <f>INDEX(XML!$A$2:$R$782,MATCH(C7882,XML!$D$2:$D$737,0),2)</f>
        <v>#N/A</v>
      </c>
    </row>
    <row r="7883" spans="1:14" ht="78.75" x14ac:dyDescent="0.2">
      <c r="A7883">
        <v>56136</v>
      </c>
      <c r="B7883" t="s">
        <v>15641</v>
      </c>
      <c r="C7883" s="15" t="s">
        <v>15642</v>
      </c>
      <c r="D7883" s="15" t="s">
        <v>15643</v>
      </c>
      <c r="E7883">
        <v>1</v>
      </c>
      <c r="F7883">
        <v>1</v>
      </c>
      <c r="H7883">
        <v>5</v>
      </c>
      <c r="K7883" s="16">
        <f t="shared" si="369"/>
        <v>1.1200000000000001</v>
      </c>
      <c r="L7883" s="16">
        <f t="shared" si="370"/>
        <v>1.1789473684210527</v>
      </c>
      <c r="M7883" s="16">
        <f t="shared" si="371"/>
        <v>-9</v>
      </c>
      <c r="N7883" t="e">
        <f>INDEX(XML!$A$2:$R$782,MATCH(C7883,XML!$D$2:$D$737,0),2)</f>
        <v>#N/A</v>
      </c>
    </row>
    <row r="7884" spans="1:14" ht="67.5" x14ac:dyDescent="0.2">
      <c r="A7884">
        <v>49236</v>
      </c>
      <c r="B7884" t="s">
        <v>5324</v>
      </c>
      <c r="C7884" s="15" t="s">
        <v>5325</v>
      </c>
      <c r="D7884" s="15" t="s">
        <v>5326</v>
      </c>
      <c r="E7884">
        <v>1</v>
      </c>
      <c r="F7884">
        <v>1</v>
      </c>
      <c r="K7884" s="16">
        <f t="shared" si="369"/>
        <v>1.1200000000000001</v>
      </c>
      <c r="L7884" s="16">
        <f t="shared" si="370"/>
        <v>1.1789473684210527</v>
      </c>
      <c r="M7884" s="16">
        <f t="shared" si="371"/>
        <v>-9</v>
      </c>
      <c r="N7884" t="e">
        <f>INDEX(XML!$A$2:$R$782,MATCH(C7884,XML!$D$2:$D$737,0),2)</f>
        <v>#N/A</v>
      </c>
    </row>
    <row r="7885" spans="1:14" ht="67.5" x14ac:dyDescent="0.2">
      <c r="A7885">
        <v>76360</v>
      </c>
      <c r="B7885" t="s">
        <v>33573</v>
      </c>
      <c r="C7885" s="15" t="s">
        <v>33574</v>
      </c>
      <c r="D7885" s="15" t="s">
        <v>33575</v>
      </c>
      <c r="E7885">
        <v>55080</v>
      </c>
      <c r="F7885">
        <v>68850</v>
      </c>
      <c r="K7885" s="16">
        <f t="shared" si="369"/>
        <v>58935.6</v>
      </c>
      <c r="L7885" s="16">
        <f t="shared" si="370"/>
        <v>62037.473684210527</v>
      </c>
      <c r="M7885" s="16">
        <f t="shared" si="371"/>
        <v>68840</v>
      </c>
      <c r="N7885" t="e">
        <f>INDEX(XML!$A$2:$R$782,MATCH(C7885,XML!$D$2:$D$737,0),2)</f>
        <v>#N/A</v>
      </c>
    </row>
    <row r="7886" spans="1:14" ht="101.25" x14ac:dyDescent="0.2">
      <c r="A7886">
        <v>70333</v>
      </c>
      <c r="B7886" t="s">
        <v>30603</v>
      </c>
      <c r="C7886" s="15" t="s">
        <v>30604</v>
      </c>
      <c r="D7886" s="15" t="s">
        <v>32571</v>
      </c>
      <c r="E7886">
        <v>213564</v>
      </c>
      <c r="F7886">
        <v>355940</v>
      </c>
      <c r="K7886" s="16">
        <f t="shared" si="369"/>
        <v>228513.48</v>
      </c>
      <c r="L7886" s="16">
        <f t="shared" si="370"/>
        <v>240540.50526315789</v>
      </c>
      <c r="M7886" s="16">
        <f t="shared" si="371"/>
        <v>273341.48325358849</v>
      </c>
      <c r="N7886" t="e">
        <f>INDEX(XML!$A$2:$R$782,MATCH(C7886,XML!$D$2:$D$737,0),2)</f>
        <v>#N/A</v>
      </c>
    </row>
    <row r="7887" spans="1:14" ht="45" customHeight="1" x14ac:dyDescent="0.2">
      <c r="A7887">
        <v>81994</v>
      </c>
      <c r="B7887" t="s">
        <v>44431</v>
      </c>
      <c r="C7887" s="15" t="s">
        <v>44432</v>
      </c>
      <c r="D7887" s="15" t="s">
        <v>44433</v>
      </c>
      <c r="E7887">
        <v>185512</v>
      </c>
      <c r="F7887">
        <v>309187</v>
      </c>
      <c r="H7887">
        <v>11</v>
      </c>
      <c r="K7887" s="16">
        <f t="shared" si="369"/>
        <v>198497.84</v>
      </c>
      <c r="L7887" s="16">
        <f t="shared" si="370"/>
        <v>208945.09473684212</v>
      </c>
      <c r="M7887" s="16">
        <f t="shared" si="371"/>
        <v>237437.60765550239</v>
      </c>
      <c r="N7887" t="e">
        <f>INDEX(XML!$A$2:$R$782,MATCH(C7887,XML!$D$2:$D$737,0),2)</f>
        <v>#N/A</v>
      </c>
    </row>
    <row r="7888" spans="1:14" ht="15.75" x14ac:dyDescent="0.25">
      <c r="A7888" s="184" t="s">
        <v>5202</v>
      </c>
      <c r="B7888" s="184"/>
      <c r="C7888" s="185"/>
      <c r="D7888" s="185"/>
      <c r="E7888" s="184"/>
      <c r="F7888" s="184"/>
      <c r="G7888" s="184"/>
      <c r="H7888" s="184"/>
      <c r="I7888" s="184"/>
      <c r="J7888" s="184"/>
      <c r="K7888" s="16">
        <f t="shared" si="369"/>
        <v>0</v>
      </c>
      <c r="L7888" s="16">
        <f t="shared" si="370"/>
        <v>0</v>
      </c>
      <c r="M7888" s="16">
        <f t="shared" si="371"/>
        <v>0</v>
      </c>
      <c r="N7888" t="e">
        <f>INDEX(XML!$A$2:$R$782,MATCH(C7888,XML!$D$2:$D$737,0),2)</f>
        <v>#N/A</v>
      </c>
    </row>
    <row r="7889" spans="1:14" ht="78.75" x14ac:dyDescent="0.2">
      <c r="A7889">
        <v>52184</v>
      </c>
      <c r="B7889" t="s">
        <v>5327</v>
      </c>
      <c r="C7889" s="15" t="s">
        <v>5328</v>
      </c>
      <c r="D7889" s="15" t="s">
        <v>5329</v>
      </c>
      <c r="E7889">
        <v>36565</v>
      </c>
      <c r="F7889">
        <v>52900</v>
      </c>
      <c r="K7889" s="16">
        <f t="shared" si="369"/>
        <v>40952.800000000003</v>
      </c>
      <c r="L7889" s="16">
        <f t="shared" si="370"/>
        <v>43108.210526315794</v>
      </c>
      <c r="M7889" s="16">
        <f t="shared" si="371"/>
        <v>52890</v>
      </c>
      <c r="N7889" t="e">
        <f>INDEX(XML!$A$2:$R$782,MATCH(C7889,XML!$D$2:$D$737,0),2)</f>
        <v>#N/A</v>
      </c>
    </row>
    <row r="7890" spans="1:14" ht="15.75" x14ac:dyDescent="0.25">
      <c r="A7890" s="184" t="s">
        <v>5218</v>
      </c>
      <c r="B7890" s="184"/>
      <c r="C7890" s="185"/>
      <c r="D7890" s="185"/>
      <c r="E7890" s="184"/>
      <c r="F7890" s="184"/>
      <c r="G7890" s="184"/>
      <c r="H7890" s="184"/>
      <c r="I7890" s="184"/>
      <c r="J7890" s="184"/>
      <c r="K7890" s="16">
        <f t="shared" si="369"/>
        <v>0</v>
      </c>
      <c r="L7890" s="16">
        <f t="shared" si="370"/>
        <v>0</v>
      </c>
      <c r="M7890" s="16">
        <f t="shared" si="371"/>
        <v>0</v>
      </c>
      <c r="N7890" t="e">
        <f>INDEX(XML!$A$2:$R$782,MATCH(C7890,XML!$D$2:$D$737,0),2)</f>
        <v>#N/A</v>
      </c>
    </row>
    <row r="7891" spans="1:14" ht="78.75" x14ac:dyDescent="0.2">
      <c r="A7891">
        <v>60893</v>
      </c>
      <c r="B7891" t="s">
        <v>17498</v>
      </c>
      <c r="C7891" s="15" t="s">
        <v>17499</v>
      </c>
      <c r="D7891" s="15" t="s">
        <v>17500</v>
      </c>
      <c r="E7891">
        <v>289200</v>
      </c>
      <c r="F7891">
        <v>385600</v>
      </c>
      <c r="K7891" s="16">
        <f t="shared" si="369"/>
        <v>309444</v>
      </c>
      <c r="L7891" s="16">
        <f t="shared" si="370"/>
        <v>325730.5263157895</v>
      </c>
      <c r="M7891" s="16">
        <f t="shared" si="371"/>
        <v>385590</v>
      </c>
      <c r="N7891" t="e">
        <f>INDEX(XML!$A$2:$R$782,MATCH(C7891,XML!$D$2:$D$737,0),2)</f>
        <v>#N/A</v>
      </c>
    </row>
    <row r="7892" spans="1:14" ht="15.75" x14ac:dyDescent="0.25">
      <c r="A7892" s="184" t="s">
        <v>25505</v>
      </c>
      <c r="B7892" s="184"/>
      <c r="C7892" s="185"/>
      <c r="D7892" s="185"/>
      <c r="E7892" s="184"/>
      <c r="F7892" s="184"/>
      <c r="G7892" s="184"/>
      <c r="H7892" s="184"/>
      <c r="I7892" s="184"/>
      <c r="J7892" s="184"/>
      <c r="K7892" s="16">
        <f t="shared" si="369"/>
        <v>0</v>
      </c>
      <c r="L7892" s="16">
        <f t="shared" si="370"/>
        <v>0</v>
      </c>
      <c r="M7892" s="16">
        <f t="shared" si="371"/>
        <v>0</v>
      </c>
      <c r="N7892" t="e">
        <f>INDEX(XML!$A$2:$R$782,MATCH(C7892,XML!$D$2:$D$737,0),2)</f>
        <v>#N/A</v>
      </c>
    </row>
    <row r="7893" spans="1:14" ht="56.25" x14ac:dyDescent="0.2">
      <c r="A7893">
        <v>53203</v>
      </c>
      <c r="B7893" t="s">
        <v>5267</v>
      </c>
      <c r="C7893" s="15" t="s">
        <v>5268</v>
      </c>
      <c r="D7893" s="15" t="s">
        <v>5269</v>
      </c>
      <c r="E7893">
        <v>256680</v>
      </c>
      <c r="F7893">
        <v>566200</v>
      </c>
      <c r="K7893" s="16">
        <f t="shared" si="369"/>
        <v>274647.59999999998</v>
      </c>
      <c r="L7893" s="16">
        <f t="shared" si="370"/>
        <v>289102.73684210522</v>
      </c>
      <c r="M7893" s="16">
        <f t="shared" si="371"/>
        <v>566190</v>
      </c>
      <c r="N7893" t="e">
        <f>INDEX(XML!$A$2:$R$782,MATCH(C7893,XML!$D$2:$D$737,0),2)</f>
        <v>#N/A</v>
      </c>
    </row>
    <row r="7894" spans="1:14" ht="67.5" x14ac:dyDescent="0.2">
      <c r="A7894">
        <v>53145</v>
      </c>
      <c r="B7894" t="s">
        <v>5276</v>
      </c>
      <c r="C7894" s="15" t="s">
        <v>5277</v>
      </c>
      <c r="D7894" s="15" t="s">
        <v>5278</v>
      </c>
      <c r="E7894">
        <v>247407</v>
      </c>
      <c r="F7894">
        <v>543000</v>
      </c>
      <c r="K7894" s="16">
        <f t="shared" si="369"/>
        <v>264725.49</v>
      </c>
      <c r="L7894" s="16">
        <f t="shared" si="370"/>
        <v>278658.4105263158</v>
      </c>
      <c r="M7894" s="16">
        <f t="shared" si="371"/>
        <v>542990</v>
      </c>
      <c r="N7894" t="e">
        <f>INDEX(XML!$A$2:$R$782,MATCH(C7894,XML!$D$2:$D$737,0),2)</f>
        <v>#N/A</v>
      </c>
    </row>
    <row r="7895" spans="1:14" ht="67.5" x14ac:dyDescent="0.2">
      <c r="A7895">
        <v>62962</v>
      </c>
      <c r="B7895" t="s">
        <v>20271</v>
      </c>
      <c r="C7895" s="15" t="s">
        <v>20272</v>
      </c>
      <c r="D7895" s="15" t="s">
        <v>26812</v>
      </c>
      <c r="E7895">
        <v>108560</v>
      </c>
      <c r="F7895">
        <v>135700</v>
      </c>
      <c r="K7895" s="16">
        <f t="shared" si="369"/>
        <v>116159.2</v>
      </c>
      <c r="L7895" s="16">
        <f t="shared" si="370"/>
        <v>122272.84210526316</v>
      </c>
      <c r="M7895" s="16">
        <f t="shared" si="371"/>
        <v>135690</v>
      </c>
      <c r="N7895" t="e">
        <f>INDEX(XML!$A$2:$R$782,MATCH(C7895,XML!$D$2:$D$737,0),2)</f>
        <v>#N/A</v>
      </c>
    </row>
    <row r="7896" spans="1:14" ht="135" x14ac:dyDescent="0.2">
      <c r="A7896">
        <v>37407</v>
      </c>
      <c r="B7896" t="s">
        <v>5203</v>
      </c>
      <c r="C7896" s="15" t="s">
        <v>5204</v>
      </c>
      <c r="D7896" s="15" t="s">
        <v>5205</v>
      </c>
      <c r="E7896">
        <v>91170</v>
      </c>
      <c r="F7896">
        <v>123200</v>
      </c>
      <c r="H7896">
        <v>1</v>
      </c>
      <c r="K7896" s="16">
        <f t="shared" si="369"/>
        <v>97551.9</v>
      </c>
      <c r="L7896" s="16">
        <f t="shared" si="370"/>
        <v>102686.21052631579</v>
      </c>
      <c r="M7896" s="16">
        <f t="shared" si="371"/>
        <v>123190</v>
      </c>
      <c r="N7896" t="e">
        <f>INDEX(XML!$A$2:$R$782,MATCH(C7896,XML!$D$2:$D$737,0),2)</f>
        <v>#N/A</v>
      </c>
    </row>
    <row r="7897" spans="1:14" ht="56.25" x14ac:dyDescent="0.2">
      <c r="A7897">
        <v>62964</v>
      </c>
      <c r="B7897" t="s">
        <v>20273</v>
      </c>
      <c r="C7897" s="15" t="s">
        <v>20274</v>
      </c>
      <c r="D7897" s="15" t="s">
        <v>25504</v>
      </c>
      <c r="E7897">
        <v>129720</v>
      </c>
      <c r="F7897">
        <v>185320</v>
      </c>
      <c r="H7897">
        <v>5</v>
      </c>
      <c r="K7897" s="16">
        <f t="shared" si="369"/>
        <v>138800.4</v>
      </c>
      <c r="L7897" s="16">
        <f t="shared" si="370"/>
        <v>146105.68421052632</v>
      </c>
      <c r="M7897" s="16">
        <f t="shared" si="371"/>
        <v>185310</v>
      </c>
      <c r="N7897" t="e">
        <f>INDEX(XML!$A$2:$R$782,MATCH(C7897,XML!$D$2:$D$737,0),2)</f>
        <v>#N/A</v>
      </c>
    </row>
    <row r="7898" spans="1:14" ht="67.5" x14ac:dyDescent="0.2">
      <c r="A7898">
        <v>45142</v>
      </c>
      <c r="B7898" t="s">
        <v>23419</v>
      </c>
      <c r="C7898" s="15" t="s">
        <v>23420</v>
      </c>
      <c r="D7898" s="15" t="s">
        <v>23421</v>
      </c>
      <c r="E7898">
        <v>252000</v>
      </c>
      <c r="F7898">
        <v>315000</v>
      </c>
      <c r="H7898">
        <v>44</v>
      </c>
      <c r="K7898" s="16">
        <f t="shared" si="369"/>
        <v>269640</v>
      </c>
      <c r="L7898" s="16">
        <f t="shared" si="370"/>
        <v>283831.57894736843</v>
      </c>
      <c r="M7898" s="16">
        <f t="shared" si="371"/>
        <v>314990</v>
      </c>
      <c r="N7898" t="e">
        <f>INDEX(XML!$A$2:$R$782,MATCH(C7898,XML!$D$2:$D$737,0),2)</f>
        <v>#N/A</v>
      </c>
    </row>
    <row r="7899" spans="1:14" ht="67.5" x14ac:dyDescent="0.2">
      <c r="A7899">
        <v>56097</v>
      </c>
      <c r="B7899" t="s">
        <v>13714</v>
      </c>
      <c r="C7899" s="15" t="s">
        <v>13715</v>
      </c>
      <c r="D7899" s="15" t="s">
        <v>13716</v>
      </c>
      <c r="E7899">
        <v>241920</v>
      </c>
      <c r="F7899">
        <v>280000</v>
      </c>
      <c r="H7899">
        <v>5</v>
      </c>
      <c r="K7899" s="16">
        <f t="shared" si="369"/>
        <v>258854.39999999999</v>
      </c>
      <c r="L7899" s="16">
        <f t="shared" si="370"/>
        <v>272478.31578947371</v>
      </c>
      <c r="M7899" s="16">
        <f t="shared" si="371"/>
        <v>279990</v>
      </c>
      <c r="N7899" t="e">
        <f>INDEX(XML!$A$2:$R$782,MATCH(C7899,XML!$D$2:$D$737,0),2)</f>
        <v>#N/A</v>
      </c>
    </row>
    <row r="7900" spans="1:14" ht="15.75" x14ac:dyDescent="0.25">
      <c r="A7900" s="184" t="s">
        <v>5345</v>
      </c>
      <c r="B7900" s="184"/>
      <c r="C7900" s="185"/>
      <c r="D7900" s="185"/>
      <c r="E7900" s="184"/>
      <c r="F7900" s="184"/>
      <c r="G7900" s="184"/>
      <c r="H7900" s="184"/>
      <c r="I7900" s="184"/>
      <c r="J7900" s="184"/>
      <c r="K7900" s="16">
        <f t="shared" si="369"/>
        <v>0</v>
      </c>
      <c r="L7900" s="16">
        <f t="shared" si="370"/>
        <v>0</v>
      </c>
      <c r="M7900" s="16">
        <f t="shared" si="371"/>
        <v>0</v>
      </c>
      <c r="N7900" t="e">
        <f>INDEX(XML!$A$2:$R$782,MATCH(C7900,XML!$D$2:$D$737,0),2)</f>
        <v>#N/A</v>
      </c>
    </row>
    <row r="7901" spans="1:14" ht="123.75" x14ac:dyDescent="0.2">
      <c r="A7901">
        <v>35839</v>
      </c>
      <c r="B7901" t="s">
        <v>5346</v>
      </c>
      <c r="C7901" s="15" t="s">
        <v>5347</v>
      </c>
      <c r="D7901" s="15" t="s">
        <v>5348</v>
      </c>
      <c r="E7901">
        <v>30480</v>
      </c>
      <c r="F7901">
        <v>38100</v>
      </c>
      <c r="K7901" s="16">
        <f t="shared" si="369"/>
        <v>34137.599999999999</v>
      </c>
      <c r="L7901" s="16">
        <f t="shared" si="370"/>
        <v>35934.315789473687</v>
      </c>
      <c r="M7901" s="16">
        <f t="shared" si="371"/>
        <v>38090</v>
      </c>
      <c r="N7901" t="str">
        <f>INDEX(XML!$A$2:$R$782,MATCH(C7901,XML!$D$2:$D$737,0),2)</f>
        <v>10000017141</v>
      </c>
    </row>
    <row r="7902" spans="1:14" ht="123.75" x14ac:dyDescent="0.2">
      <c r="A7902">
        <v>35482</v>
      </c>
      <c r="B7902" t="s">
        <v>5349</v>
      </c>
      <c r="C7902" s="15" t="s">
        <v>5350</v>
      </c>
      <c r="D7902" s="15" t="s">
        <v>5351</v>
      </c>
      <c r="E7902">
        <v>18560</v>
      </c>
      <c r="F7902">
        <v>23200</v>
      </c>
      <c r="H7902">
        <v>34</v>
      </c>
      <c r="K7902" s="16">
        <f t="shared" si="369"/>
        <v>20787.2</v>
      </c>
      <c r="L7902" s="16">
        <f t="shared" si="370"/>
        <v>21881.263157894737</v>
      </c>
      <c r="M7902" s="16">
        <f t="shared" si="371"/>
        <v>23190</v>
      </c>
      <c r="N7902" t="e">
        <f>INDEX(XML!$A$2:$R$782,MATCH(C7902,XML!$D$2:$D$737,0),2)</f>
        <v>#N/A</v>
      </c>
    </row>
    <row r="7903" spans="1:14" ht="101.25" x14ac:dyDescent="0.2">
      <c r="A7903">
        <v>68741</v>
      </c>
      <c r="B7903" t="s">
        <v>30457</v>
      </c>
      <c r="C7903" s="15" t="s">
        <v>30458</v>
      </c>
      <c r="D7903" s="15" t="s">
        <v>30459</v>
      </c>
      <c r="E7903">
        <v>21240</v>
      </c>
      <c r="F7903">
        <v>35401</v>
      </c>
      <c r="H7903" t="s">
        <v>746</v>
      </c>
      <c r="K7903" s="16">
        <f t="shared" si="369"/>
        <v>23788.799999999999</v>
      </c>
      <c r="L7903" s="16">
        <f t="shared" si="370"/>
        <v>25040.842105263157</v>
      </c>
      <c r="M7903" s="16">
        <f t="shared" si="371"/>
        <v>28455.502392344493</v>
      </c>
      <c r="N7903" t="e">
        <f>INDEX(XML!$A$2:$R$782,MATCH(C7903,XML!$D$2:$D$737,0),2)</f>
        <v>#N/A</v>
      </c>
    </row>
    <row r="7904" spans="1:14" ht="101.25" x14ac:dyDescent="0.2">
      <c r="A7904">
        <v>68739</v>
      </c>
      <c r="B7904" t="s">
        <v>30460</v>
      </c>
      <c r="C7904" s="15" t="s">
        <v>30461</v>
      </c>
      <c r="D7904" s="15" t="s">
        <v>30462</v>
      </c>
      <c r="E7904">
        <v>23710</v>
      </c>
      <c r="F7904">
        <v>39518</v>
      </c>
      <c r="K7904" s="16">
        <f t="shared" si="369"/>
        <v>26555.200000000001</v>
      </c>
      <c r="L7904" s="16">
        <f t="shared" si="370"/>
        <v>27952.842105263157</v>
      </c>
      <c r="M7904" s="16">
        <f t="shared" si="371"/>
        <v>31764.593301435405</v>
      </c>
      <c r="N7904" t="e">
        <f>INDEX(XML!$A$2:$R$782,MATCH(C7904,XML!$D$2:$D$737,0),2)</f>
        <v>#N/A</v>
      </c>
    </row>
    <row r="7905" spans="1:14" ht="135" x14ac:dyDescent="0.2">
      <c r="A7905">
        <v>68733</v>
      </c>
      <c r="B7905" t="s">
        <v>30463</v>
      </c>
      <c r="C7905" s="15" t="s">
        <v>30464</v>
      </c>
      <c r="D7905" s="15" t="s">
        <v>30465</v>
      </c>
      <c r="E7905">
        <v>36109</v>
      </c>
      <c r="F7905">
        <v>60182</v>
      </c>
      <c r="H7905" t="s">
        <v>746</v>
      </c>
      <c r="K7905" s="16">
        <f t="shared" si="369"/>
        <v>40442.080000000002</v>
      </c>
      <c r="L7905" s="16">
        <f t="shared" si="370"/>
        <v>42570.610526315788</v>
      </c>
      <c r="M7905" s="16">
        <f t="shared" si="371"/>
        <v>48375.693779904301</v>
      </c>
      <c r="N7905" t="e">
        <f>INDEX(XML!$A$2:$R$782,MATCH(C7905,XML!$D$2:$D$737,0),2)</f>
        <v>#N/A</v>
      </c>
    </row>
    <row r="7906" spans="1:14" ht="123.75" x14ac:dyDescent="0.2">
      <c r="A7906">
        <v>70161</v>
      </c>
      <c r="B7906" t="s">
        <v>30466</v>
      </c>
      <c r="C7906" s="15" t="s">
        <v>30605</v>
      </c>
      <c r="D7906" s="15" t="s">
        <v>32883</v>
      </c>
      <c r="E7906">
        <v>37864</v>
      </c>
      <c r="F7906">
        <v>63107</v>
      </c>
      <c r="H7906" t="s">
        <v>746</v>
      </c>
      <c r="K7906" s="16">
        <f t="shared" si="369"/>
        <v>42407.68</v>
      </c>
      <c r="L7906" s="16">
        <f t="shared" si="370"/>
        <v>44639.663157894734</v>
      </c>
      <c r="M7906" s="16">
        <f t="shared" si="371"/>
        <v>50726.889952153106</v>
      </c>
      <c r="N7906" t="e">
        <f>INDEX(XML!$A$2:$R$782,MATCH(C7906,XML!$D$2:$D$737,0),2)</f>
        <v>#N/A</v>
      </c>
    </row>
    <row r="7907" spans="1:14" ht="101.25" x14ac:dyDescent="0.2">
      <c r="A7907">
        <v>75563</v>
      </c>
      <c r="B7907" t="s">
        <v>37185</v>
      </c>
      <c r="C7907" s="15" t="s">
        <v>34815</v>
      </c>
      <c r="D7907" s="15" t="s">
        <v>34816</v>
      </c>
      <c r="E7907">
        <v>18116</v>
      </c>
      <c r="F7907">
        <v>30194</v>
      </c>
      <c r="H7907" t="s">
        <v>746</v>
      </c>
      <c r="K7907" s="16">
        <f t="shared" si="369"/>
        <v>20289.919999999998</v>
      </c>
      <c r="L7907" s="16">
        <f t="shared" si="370"/>
        <v>21357.810526315789</v>
      </c>
      <c r="M7907" s="16">
        <f t="shared" si="371"/>
        <v>24270.23923444976</v>
      </c>
      <c r="N7907" t="e">
        <f>INDEX(XML!$A$2:$R$782,MATCH(C7907,XML!$D$2:$D$737,0),2)</f>
        <v>#N/A</v>
      </c>
    </row>
    <row r="7908" spans="1:14" ht="90" x14ac:dyDescent="0.2">
      <c r="A7908">
        <v>68125</v>
      </c>
      <c r="B7908" t="s">
        <v>37372</v>
      </c>
      <c r="C7908" s="15" t="s">
        <v>34817</v>
      </c>
      <c r="D7908" s="15" t="s">
        <v>37373</v>
      </c>
      <c r="E7908">
        <v>32904</v>
      </c>
      <c r="F7908">
        <v>54840</v>
      </c>
      <c r="H7908">
        <v>1</v>
      </c>
      <c r="K7908" s="16">
        <f t="shared" si="369"/>
        <v>36852.480000000003</v>
      </c>
      <c r="L7908" s="16">
        <f t="shared" si="370"/>
        <v>38792.084210526322</v>
      </c>
      <c r="M7908" s="16">
        <f t="shared" si="371"/>
        <v>44081.913875598097</v>
      </c>
      <c r="N7908" t="e">
        <f>INDEX(XML!$A$2:$R$782,MATCH(C7908,XML!$D$2:$D$737,0),2)</f>
        <v>#N/A</v>
      </c>
    </row>
    <row r="7909" spans="1:14" ht="101.25" x14ac:dyDescent="0.2">
      <c r="A7909">
        <v>75552</v>
      </c>
      <c r="B7909" t="s">
        <v>37374</v>
      </c>
      <c r="C7909" s="15" t="s">
        <v>34540</v>
      </c>
      <c r="D7909" s="15" t="s">
        <v>34541</v>
      </c>
      <c r="E7909">
        <v>28779</v>
      </c>
      <c r="F7909">
        <v>47966</v>
      </c>
      <c r="H7909">
        <v>48</v>
      </c>
      <c r="K7909" s="16">
        <f t="shared" si="369"/>
        <v>32232.48</v>
      </c>
      <c r="L7909" s="16">
        <f t="shared" si="370"/>
        <v>33928.926315789475</v>
      </c>
      <c r="M7909" s="16">
        <f t="shared" si="371"/>
        <v>38555.598086124402</v>
      </c>
      <c r="N7909" t="e">
        <f>INDEX(XML!$A$2:$R$782,MATCH(C7909,XML!$D$2:$D$737,0),2)</f>
        <v>#N/A</v>
      </c>
    </row>
    <row r="7910" spans="1:14" ht="123.75" x14ac:dyDescent="0.2">
      <c r="A7910">
        <v>75553</v>
      </c>
      <c r="B7910" t="s">
        <v>37375</v>
      </c>
      <c r="C7910" s="15" t="s">
        <v>34542</v>
      </c>
      <c r="D7910" s="15" t="s">
        <v>34543</v>
      </c>
      <c r="E7910">
        <v>41621</v>
      </c>
      <c r="F7910">
        <v>69369</v>
      </c>
      <c r="H7910">
        <v>19</v>
      </c>
      <c r="K7910" s="16">
        <f t="shared" si="369"/>
        <v>46615.519999999997</v>
      </c>
      <c r="L7910" s="16">
        <f t="shared" si="370"/>
        <v>49068.968421052632</v>
      </c>
      <c r="M7910" s="16">
        <f t="shared" si="371"/>
        <v>55760.191387559804</v>
      </c>
      <c r="N7910" t="e">
        <f>INDEX(XML!$A$2:$R$782,MATCH(C7910,XML!$D$2:$D$737,0),2)</f>
        <v>#N/A</v>
      </c>
    </row>
    <row r="7911" spans="1:14" ht="101.25" x14ac:dyDescent="0.2">
      <c r="A7911">
        <v>75559</v>
      </c>
      <c r="B7911" t="s">
        <v>37376</v>
      </c>
      <c r="C7911" s="15" t="s">
        <v>34544</v>
      </c>
      <c r="D7911" s="15" t="s">
        <v>34545</v>
      </c>
      <c r="E7911">
        <v>19492</v>
      </c>
      <c r="F7911">
        <v>32487</v>
      </c>
      <c r="H7911" t="s">
        <v>746</v>
      </c>
      <c r="K7911" s="16">
        <f t="shared" si="369"/>
        <v>21831.040000000001</v>
      </c>
      <c r="L7911" s="16">
        <f t="shared" si="370"/>
        <v>22980.042105263157</v>
      </c>
      <c r="M7911" s="16">
        <f t="shared" si="371"/>
        <v>26113.684210526313</v>
      </c>
      <c r="N7911" t="e">
        <f>INDEX(XML!$A$2:$R$782,MATCH(C7911,XML!$D$2:$D$737,0),2)</f>
        <v>#N/A</v>
      </c>
    </row>
    <row r="7912" spans="1:14" ht="123.75" x14ac:dyDescent="0.2">
      <c r="A7912">
        <v>75560</v>
      </c>
      <c r="B7912" t="s">
        <v>37377</v>
      </c>
      <c r="C7912" s="15" t="s">
        <v>34546</v>
      </c>
      <c r="D7912" s="15" t="s">
        <v>34547</v>
      </c>
      <c r="E7912">
        <v>32104</v>
      </c>
      <c r="F7912">
        <v>53508</v>
      </c>
      <c r="H7912">
        <v>22</v>
      </c>
      <c r="K7912" s="16">
        <f t="shared" si="369"/>
        <v>35956.480000000003</v>
      </c>
      <c r="L7912" s="16">
        <f t="shared" si="370"/>
        <v>37848.926315789482</v>
      </c>
      <c r="M7912" s="16">
        <f t="shared" si="371"/>
        <v>43010.143540669866</v>
      </c>
      <c r="N7912" t="e">
        <f>INDEX(XML!$A$2:$R$782,MATCH(C7912,XML!$D$2:$D$737,0),2)</f>
        <v>#N/A</v>
      </c>
    </row>
    <row r="7913" spans="1:14" ht="45" customHeight="1" x14ac:dyDescent="0.2">
      <c r="A7913">
        <v>81714</v>
      </c>
      <c r="B7913" t="s">
        <v>45821</v>
      </c>
      <c r="C7913" s="15" t="s">
        <v>45822</v>
      </c>
      <c r="D7913" s="15" t="s">
        <v>45823</v>
      </c>
      <c r="E7913">
        <v>49315</v>
      </c>
      <c r="F7913">
        <v>82193</v>
      </c>
      <c r="K7913" s="16">
        <f t="shared" si="369"/>
        <v>55232.800000000003</v>
      </c>
      <c r="L7913" s="16">
        <f t="shared" si="370"/>
        <v>58139.789473684214</v>
      </c>
      <c r="M7913" s="16">
        <f t="shared" si="371"/>
        <v>66067.94258373206</v>
      </c>
      <c r="N7913" t="e">
        <f>INDEX(XML!$A$2:$R$782,MATCH(C7913,XML!$D$2:$D$737,0),2)</f>
        <v>#N/A</v>
      </c>
    </row>
    <row r="7914" spans="1:14" ht="45" x14ac:dyDescent="0.2">
      <c r="A7914">
        <v>82142</v>
      </c>
      <c r="B7914" t="s">
        <v>44440</v>
      </c>
      <c r="C7914" s="15" t="s">
        <v>44441</v>
      </c>
      <c r="D7914" s="15" t="s">
        <v>44442</v>
      </c>
      <c r="E7914">
        <v>49315</v>
      </c>
      <c r="F7914">
        <v>82193</v>
      </c>
      <c r="H7914">
        <v>7</v>
      </c>
      <c r="K7914" s="16">
        <f t="shared" si="369"/>
        <v>55232.800000000003</v>
      </c>
      <c r="L7914" s="16">
        <f t="shared" si="370"/>
        <v>58139.789473684214</v>
      </c>
      <c r="M7914" s="16">
        <f t="shared" si="371"/>
        <v>66067.94258373206</v>
      </c>
      <c r="N7914" t="e">
        <f>INDEX(XML!$A$2:$R$782,MATCH(C7914,XML!$D$2:$D$737,0),2)</f>
        <v>#N/A</v>
      </c>
    </row>
    <row r="7915" spans="1:14" ht="15.75" x14ac:dyDescent="0.25">
      <c r="A7915" s="184" t="s">
        <v>5353</v>
      </c>
      <c r="B7915" s="184"/>
      <c r="C7915" s="185"/>
      <c r="D7915" s="185"/>
      <c r="E7915" s="184"/>
      <c r="F7915" s="184"/>
      <c r="G7915" s="184"/>
      <c r="H7915" s="184"/>
      <c r="I7915" s="184"/>
      <c r="J7915" s="184"/>
      <c r="K7915" s="16">
        <f t="shared" si="369"/>
        <v>0</v>
      </c>
      <c r="L7915" s="16">
        <f t="shared" si="370"/>
        <v>0</v>
      </c>
      <c r="M7915" s="16">
        <f t="shared" si="371"/>
        <v>0</v>
      </c>
      <c r="N7915" t="e">
        <f>INDEX(XML!$A$2:$R$782,MATCH(C7915,XML!$D$2:$D$737,0),2)</f>
        <v>#N/A</v>
      </c>
    </row>
    <row r="7916" spans="1:14" ht="135" x14ac:dyDescent="0.2">
      <c r="A7916">
        <v>35840</v>
      </c>
      <c r="B7916" t="s">
        <v>5354</v>
      </c>
      <c r="C7916" s="15" t="s">
        <v>5355</v>
      </c>
      <c r="D7916" s="15" t="s">
        <v>17239</v>
      </c>
      <c r="E7916">
        <v>50480</v>
      </c>
      <c r="F7916">
        <v>68220</v>
      </c>
      <c r="K7916" s="16">
        <f t="shared" si="369"/>
        <v>54013.599999999999</v>
      </c>
      <c r="L7916" s="16">
        <f t="shared" si="370"/>
        <v>56856.42105263158</v>
      </c>
      <c r="M7916" s="16">
        <f t="shared" si="371"/>
        <v>68210</v>
      </c>
      <c r="N7916" t="e">
        <f>INDEX(XML!$A$2:$R$782,MATCH(C7916,XML!$D$2:$D$737,0),2)</f>
        <v>#N/A</v>
      </c>
    </row>
    <row r="7917" spans="1:14" ht="123.75" x14ac:dyDescent="0.2">
      <c r="A7917">
        <v>35838</v>
      </c>
      <c r="B7917" t="s">
        <v>5356</v>
      </c>
      <c r="C7917" s="15" t="s">
        <v>5357</v>
      </c>
      <c r="D7917" s="15" t="s">
        <v>5358</v>
      </c>
      <c r="E7917">
        <v>21040</v>
      </c>
      <c r="F7917">
        <v>26300</v>
      </c>
      <c r="H7917">
        <v>6</v>
      </c>
      <c r="K7917" s="16">
        <f t="shared" si="369"/>
        <v>23564.799999999999</v>
      </c>
      <c r="L7917" s="16">
        <f t="shared" si="370"/>
        <v>24805.052631578947</v>
      </c>
      <c r="M7917" s="16">
        <f t="shared" si="371"/>
        <v>26290</v>
      </c>
      <c r="N7917" t="e">
        <f>INDEX(XML!$A$2:$R$782,MATCH(C7917,XML!$D$2:$D$737,0),2)</f>
        <v>#N/A</v>
      </c>
    </row>
    <row r="7918" spans="1:14" ht="45" customHeight="1" x14ac:dyDescent="0.2">
      <c r="A7918">
        <v>62848</v>
      </c>
      <c r="B7918" t="s">
        <v>20169</v>
      </c>
      <c r="C7918" s="15" t="s">
        <v>20170</v>
      </c>
      <c r="D7918" s="15" t="s">
        <v>20254</v>
      </c>
      <c r="E7918">
        <v>40080</v>
      </c>
      <c r="F7918">
        <v>51390</v>
      </c>
      <c r="H7918" t="s">
        <v>746</v>
      </c>
      <c r="K7918" s="16">
        <f t="shared" si="369"/>
        <v>44889.599999999999</v>
      </c>
      <c r="L7918" s="16">
        <f t="shared" si="370"/>
        <v>47252.210526315786</v>
      </c>
      <c r="M7918" s="16">
        <f t="shared" si="371"/>
        <v>51380</v>
      </c>
      <c r="N7918" t="e">
        <f>INDEX(XML!$A$2:$R$782,MATCH(C7918,XML!$D$2:$D$737,0),2)</f>
        <v>#N/A</v>
      </c>
    </row>
    <row r="7919" spans="1:14" ht="78.75" x14ac:dyDescent="0.2">
      <c r="A7919">
        <v>62849</v>
      </c>
      <c r="B7919" t="s">
        <v>20171</v>
      </c>
      <c r="C7919" s="15" t="s">
        <v>20172</v>
      </c>
      <c r="D7919" s="15" t="s">
        <v>20255</v>
      </c>
      <c r="E7919">
        <v>65310</v>
      </c>
      <c r="F7919">
        <v>83730</v>
      </c>
      <c r="H7919">
        <v>50</v>
      </c>
      <c r="K7919" s="16">
        <f t="shared" si="369"/>
        <v>69881.7</v>
      </c>
      <c r="L7919" s="16">
        <f t="shared" si="370"/>
        <v>73559.68421052632</v>
      </c>
      <c r="M7919" s="16">
        <f t="shared" si="371"/>
        <v>83720</v>
      </c>
      <c r="N7919" t="e">
        <f>INDEX(XML!$A$2:$R$782,MATCH(C7919,XML!$D$2:$D$737,0),2)</f>
        <v>#N/A</v>
      </c>
    </row>
    <row r="7920" spans="1:14" ht="90" x14ac:dyDescent="0.2">
      <c r="A7920">
        <v>60891</v>
      </c>
      <c r="B7920" t="s">
        <v>17501</v>
      </c>
      <c r="C7920" s="15" t="s">
        <v>17502</v>
      </c>
      <c r="D7920" s="15" t="s">
        <v>17503</v>
      </c>
      <c r="E7920">
        <v>51140</v>
      </c>
      <c r="F7920">
        <v>73060</v>
      </c>
      <c r="H7920">
        <v>16</v>
      </c>
      <c r="K7920" s="16">
        <f t="shared" si="369"/>
        <v>54719.8</v>
      </c>
      <c r="L7920" s="16">
        <f t="shared" si="370"/>
        <v>57599.789473684214</v>
      </c>
      <c r="M7920" s="16">
        <f t="shared" si="371"/>
        <v>73050</v>
      </c>
      <c r="N7920" t="e">
        <f>INDEX(XML!$A$2:$R$782,MATCH(C7920,XML!$D$2:$D$737,0),2)</f>
        <v>#N/A</v>
      </c>
    </row>
    <row r="7921" spans="1:14" ht="67.5" x14ac:dyDescent="0.2">
      <c r="A7921">
        <v>80784</v>
      </c>
      <c r="B7921" t="s">
        <v>46340</v>
      </c>
      <c r="C7921" s="15" t="s">
        <v>46341</v>
      </c>
      <c r="D7921" s="15" t="s">
        <v>46342</v>
      </c>
      <c r="E7921">
        <v>161740</v>
      </c>
      <c r="F7921">
        <v>202176</v>
      </c>
      <c r="K7921" s="16">
        <f t="shared" si="369"/>
        <v>173061.8</v>
      </c>
      <c r="L7921" s="16">
        <f t="shared" si="370"/>
        <v>182170.31578947368</v>
      </c>
      <c r="M7921" s="16">
        <f t="shared" si="371"/>
        <v>202166</v>
      </c>
      <c r="N7921" t="e">
        <f>INDEX(XML!$A$2:$R$782,MATCH(C7921,XML!$D$2:$D$737,0),2)</f>
        <v>#N/A</v>
      </c>
    </row>
    <row r="7922" spans="1:14" ht="22.5" customHeight="1" x14ac:dyDescent="0.2">
      <c r="A7922">
        <v>68740</v>
      </c>
      <c r="B7922" t="s">
        <v>30210</v>
      </c>
      <c r="C7922" s="15" t="s">
        <v>30211</v>
      </c>
      <c r="D7922" s="15" t="s">
        <v>30212</v>
      </c>
      <c r="E7922">
        <v>29021</v>
      </c>
      <c r="F7922">
        <v>48369</v>
      </c>
      <c r="H7922">
        <v>23</v>
      </c>
      <c r="K7922" s="16">
        <f t="shared" si="369"/>
        <v>32503.52</v>
      </c>
      <c r="L7922" s="16">
        <f t="shared" si="370"/>
        <v>34214.231578947365</v>
      </c>
      <c r="M7922" s="16">
        <f t="shared" si="371"/>
        <v>38879.808612440189</v>
      </c>
      <c r="N7922" t="e">
        <f>INDEX(XML!$A$2:$R$782,MATCH(C7922,XML!$D$2:$D$737,0),2)</f>
        <v>#N/A</v>
      </c>
    </row>
    <row r="7923" spans="1:14" ht="22.5" customHeight="1" x14ac:dyDescent="0.2">
      <c r="A7923">
        <v>65888</v>
      </c>
      <c r="B7923" t="s">
        <v>30467</v>
      </c>
      <c r="C7923" s="15" t="s">
        <v>30468</v>
      </c>
      <c r="D7923" s="15" t="s">
        <v>30469</v>
      </c>
      <c r="E7923">
        <v>111976</v>
      </c>
      <c r="F7923">
        <v>186628</v>
      </c>
      <c r="K7923" s="16">
        <f t="shared" si="369"/>
        <v>119814.32</v>
      </c>
      <c r="L7923" s="16">
        <f t="shared" si="370"/>
        <v>126120.33684210526</v>
      </c>
      <c r="M7923" s="16">
        <f t="shared" si="371"/>
        <v>143318.56459330142</v>
      </c>
      <c r="N7923" t="e">
        <f>INDEX(XML!$A$2:$R$782,MATCH(C7923,XML!$D$2:$D$737,0),2)</f>
        <v>#N/A</v>
      </c>
    </row>
    <row r="7924" spans="1:14" ht="22.5" customHeight="1" x14ac:dyDescent="0.2">
      <c r="A7924">
        <v>68734</v>
      </c>
      <c r="B7924" t="s">
        <v>30470</v>
      </c>
      <c r="C7924" s="15" t="s">
        <v>30471</v>
      </c>
      <c r="D7924" s="15" t="s">
        <v>30472</v>
      </c>
      <c r="E7924">
        <v>39168</v>
      </c>
      <c r="F7924">
        <v>65281</v>
      </c>
      <c r="K7924" s="16">
        <f t="shared" si="369"/>
        <v>43868.160000000003</v>
      </c>
      <c r="L7924" s="16">
        <f t="shared" si="370"/>
        <v>46177.010526315789</v>
      </c>
      <c r="M7924" s="16">
        <f t="shared" si="371"/>
        <v>52473.875598086132</v>
      </c>
      <c r="N7924" t="e">
        <f>INDEX(XML!$A$2:$R$782,MATCH(C7924,XML!$D$2:$D$737,0),2)</f>
        <v>#N/A</v>
      </c>
    </row>
    <row r="7925" spans="1:14" ht="22.5" customHeight="1" x14ac:dyDescent="0.2">
      <c r="A7925">
        <v>80741</v>
      </c>
      <c r="B7925" t="s">
        <v>39522</v>
      </c>
      <c r="C7925" s="15" t="s">
        <v>39523</v>
      </c>
      <c r="D7925" s="15" t="s">
        <v>39524</v>
      </c>
      <c r="E7925">
        <v>42597</v>
      </c>
      <c r="F7925">
        <v>70996</v>
      </c>
      <c r="H7925">
        <v>34</v>
      </c>
      <c r="K7925" s="16">
        <f t="shared" si="369"/>
        <v>47708.639999999999</v>
      </c>
      <c r="L7925" s="16">
        <f t="shared" si="370"/>
        <v>50219.621052631577</v>
      </c>
      <c r="M7925" s="16">
        <f t="shared" si="371"/>
        <v>57067.751196172248</v>
      </c>
      <c r="N7925" t="e">
        <f>INDEX(XML!$A$2:$R$782,MATCH(C7925,XML!$D$2:$D$737,0),2)</f>
        <v>#N/A</v>
      </c>
    </row>
    <row r="7926" spans="1:14" ht="45" customHeight="1" x14ac:dyDescent="0.2">
      <c r="A7926">
        <v>68742</v>
      </c>
      <c r="B7926" t="s">
        <v>30473</v>
      </c>
      <c r="C7926" s="15" t="s">
        <v>30474</v>
      </c>
      <c r="D7926" s="15" t="s">
        <v>30980</v>
      </c>
      <c r="E7926">
        <v>26551</v>
      </c>
      <c r="F7926">
        <v>44252</v>
      </c>
      <c r="H7926">
        <v>50</v>
      </c>
      <c r="K7926" s="16">
        <f t="shared" si="369"/>
        <v>29737.119999999999</v>
      </c>
      <c r="L7926" s="16">
        <f t="shared" si="370"/>
        <v>31302.231578947369</v>
      </c>
      <c r="M7926" s="16">
        <f t="shared" si="371"/>
        <v>35570.717703349284</v>
      </c>
      <c r="N7926" t="e">
        <f>INDEX(XML!$A$2:$R$782,MATCH(C7926,XML!$D$2:$D$737,0),2)</f>
        <v>#N/A</v>
      </c>
    </row>
    <row r="7927" spans="1:14" ht="56.25" customHeight="1" x14ac:dyDescent="0.2">
      <c r="A7927">
        <v>75554</v>
      </c>
      <c r="B7927" t="s">
        <v>37378</v>
      </c>
      <c r="C7927" s="15" t="s">
        <v>34548</v>
      </c>
      <c r="D7927" s="15" t="s">
        <v>34549</v>
      </c>
      <c r="E7927">
        <v>32448</v>
      </c>
      <c r="F7927">
        <v>54081</v>
      </c>
      <c r="H7927">
        <v>48</v>
      </c>
      <c r="K7927" s="16">
        <f t="shared" si="369"/>
        <v>36341.760000000002</v>
      </c>
      <c r="L7927" s="16">
        <f t="shared" si="370"/>
        <v>38254.484210526316</v>
      </c>
      <c r="M7927" s="16">
        <f t="shared" si="371"/>
        <v>43471.004784688994</v>
      </c>
      <c r="N7927" t="e">
        <f>INDEX(XML!$A$2:$R$782,MATCH(C7927,XML!$D$2:$D$737,0),2)</f>
        <v>#N/A</v>
      </c>
    </row>
    <row r="7928" spans="1:14" ht="45" customHeight="1" x14ac:dyDescent="0.2">
      <c r="A7928">
        <v>75555</v>
      </c>
      <c r="B7928" t="s">
        <v>37379</v>
      </c>
      <c r="C7928" s="15" t="s">
        <v>34550</v>
      </c>
      <c r="D7928" s="15" t="s">
        <v>34551</v>
      </c>
      <c r="E7928">
        <v>56068</v>
      </c>
      <c r="F7928">
        <v>93448</v>
      </c>
      <c r="H7928">
        <v>7</v>
      </c>
      <c r="K7928" s="16">
        <f t="shared" si="369"/>
        <v>59992.76</v>
      </c>
      <c r="L7928" s="16">
        <f t="shared" si="370"/>
        <v>63150.27368421053</v>
      </c>
      <c r="M7928" s="16">
        <f t="shared" si="371"/>
        <v>71761.674641148318</v>
      </c>
      <c r="N7928" t="e">
        <f>INDEX(XML!$A$2:$R$782,MATCH(C7928,XML!$D$2:$D$737,0),2)</f>
        <v>#N/A</v>
      </c>
    </row>
    <row r="7929" spans="1:14" ht="101.25" x14ac:dyDescent="0.2">
      <c r="A7929">
        <v>75561</v>
      </c>
      <c r="B7929" t="s">
        <v>37380</v>
      </c>
      <c r="C7929" s="15" t="s">
        <v>34554</v>
      </c>
      <c r="D7929" s="15" t="s">
        <v>34555</v>
      </c>
      <c r="E7929">
        <v>25225</v>
      </c>
      <c r="F7929">
        <v>42042</v>
      </c>
      <c r="H7929" t="s">
        <v>746</v>
      </c>
      <c r="K7929" s="16">
        <f t="shared" si="369"/>
        <v>28252</v>
      </c>
      <c r="L7929" s="16">
        <f t="shared" si="370"/>
        <v>29738.947368421053</v>
      </c>
      <c r="M7929" s="16">
        <f t="shared" si="371"/>
        <v>33794.258373205739</v>
      </c>
      <c r="N7929" t="e">
        <f>INDEX(XML!$A$2:$R$782,MATCH(C7929,XML!$D$2:$D$737,0),2)</f>
        <v>#N/A</v>
      </c>
    </row>
    <row r="7930" spans="1:14" ht="22.5" customHeight="1" x14ac:dyDescent="0.2">
      <c r="A7930">
        <v>75562</v>
      </c>
      <c r="B7930" t="s">
        <v>37381</v>
      </c>
      <c r="C7930" s="15" t="s">
        <v>34556</v>
      </c>
      <c r="D7930" s="15" t="s">
        <v>34557</v>
      </c>
      <c r="E7930">
        <v>44717</v>
      </c>
      <c r="F7930">
        <v>74529</v>
      </c>
      <c r="H7930">
        <v>15</v>
      </c>
      <c r="K7930" s="16">
        <f t="shared" si="369"/>
        <v>50083.040000000001</v>
      </c>
      <c r="L7930" s="16">
        <f t="shared" si="370"/>
        <v>52718.989473684211</v>
      </c>
      <c r="M7930" s="16">
        <f t="shared" si="371"/>
        <v>59907.942583732052</v>
      </c>
      <c r="N7930" t="e">
        <f>INDEX(XML!$A$2:$R$782,MATCH(C7930,XML!$D$2:$D$737,0),2)</f>
        <v>#N/A</v>
      </c>
    </row>
    <row r="7931" spans="1:14" ht="101.25" x14ac:dyDescent="0.2">
      <c r="A7931">
        <v>75564</v>
      </c>
      <c r="B7931" t="s">
        <v>37382</v>
      </c>
      <c r="C7931" s="15" t="s">
        <v>34818</v>
      </c>
      <c r="D7931" s="15" t="s">
        <v>34819</v>
      </c>
      <c r="E7931">
        <v>23505</v>
      </c>
      <c r="F7931">
        <v>39176</v>
      </c>
      <c r="H7931" t="s">
        <v>746</v>
      </c>
      <c r="K7931" s="16">
        <f t="shared" si="369"/>
        <v>26325.599999999999</v>
      </c>
      <c r="L7931" s="16">
        <f t="shared" si="370"/>
        <v>27711.157894736843</v>
      </c>
      <c r="M7931" s="16">
        <f t="shared" si="371"/>
        <v>31489.952153110051</v>
      </c>
      <c r="N7931" t="e">
        <f>INDEX(XML!$A$2:$R$782,MATCH(C7931,XML!$D$2:$D$737,0),2)</f>
        <v>#N/A</v>
      </c>
    </row>
    <row r="7932" spans="1:14" ht="101.25" x14ac:dyDescent="0.2">
      <c r="A7932">
        <v>75557</v>
      </c>
      <c r="B7932" t="s">
        <v>37383</v>
      </c>
      <c r="C7932" s="15" t="s">
        <v>34552</v>
      </c>
      <c r="D7932" s="15" t="s">
        <v>34553</v>
      </c>
      <c r="E7932">
        <v>39213</v>
      </c>
      <c r="F7932">
        <v>65356</v>
      </c>
      <c r="H7932">
        <v>8</v>
      </c>
      <c r="K7932" s="16">
        <f t="shared" si="369"/>
        <v>43918.559999999998</v>
      </c>
      <c r="L7932" s="16">
        <f t="shared" si="370"/>
        <v>46230.063157894736</v>
      </c>
      <c r="M7932" s="16">
        <f t="shared" si="371"/>
        <v>52534.162679425834</v>
      </c>
      <c r="N7932" t="e">
        <f>INDEX(XML!$A$2:$R$782,MATCH(C7932,XML!$D$2:$D$737,0),2)</f>
        <v>#N/A</v>
      </c>
    </row>
    <row r="7933" spans="1:14" ht="45" x14ac:dyDescent="0.2">
      <c r="A7933">
        <v>81884</v>
      </c>
      <c r="B7933" t="s">
        <v>44443</v>
      </c>
      <c r="C7933" s="15" t="s">
        <v>44444</v>
      </c>
      <c r="D7933" s="15" t="s">
        <v>44445</v>
      </c>
      <c r="E7933">
        <v>168000</v>
      </c>
      <c r="F7933">
        <v>280000</v>
      </c>
      <c r="H7933">
        <v>4</v>
      </c>
      <c r="K7933" s="16">
        <f t="shared" si="369"/>
        <v>179760</v>
      </c>
      <c r="L7933" s="16">
        <f t="shared" si="370"/>
        <v>189221.05263157896</v>
      </c>
      <c r="M7933" s="16">
        <f t="shared" si="371"/>
        <v>215023.9234449761</v>
      </c>
      <c r="N7933" t="e">
        <f>INDEX(XML!$A$2:$R$782,MATCH(C7933,XML!$D$2:$D$737,0),2)</f>
        <v>#N/A</v>
      </c>
    </row>
    <row r="7934" spans="1:14" ht="45" customHeight="1" x14ac:dyDescent="0.25">
      <c r="A7934" s="184" t="s">
        <v>5360</v>
      </c>
      <c r="B7934" s="184"/>
      <c r="C7934" s="185"/>
      <c r="D7934" s="185"/>
      <c r="E7934" s="184"/>
      <c r="F7934" s="184"/>
      <c r="G7934" s="184"/>
      <c r="H7934" s="184"/>
      <c r="I7934" s="184"/>
      <c r="J7934" s="184"/>
      <c r="K7934" s="16">
        <f t="shared" si="369"/>
        <v>0</v>
      </c>
      <c r="L7934" s="16">
        <f t="shared" si="370"/>
        <v>0</v>
      </c>
      <c r="M7934" s="16">
        <f t="shared" si="371"/>
        <v>0</v>
      </c>
      <c r="N7934" t="e">
        <f>INDEX(XML!$A$2:$R$782,MATCH(C7934,XML!$D$2:$D$737,0),2)</f>
        <v>#N/A</v>
      </c>
    </row>
    <row r="7935" spans="1:14" ht="78.75" x14ac:dyDescent="0.2">
      <c r="A7935">
        <v>62857</v>
      </c>
      <c r="B7935" t="s">
        <v>20173</v>
      </c>
      <c r="C7935" s="15" t="s">
        <v>20174</v>
      </c>
      <c r="D7935" s="15" t="s">
        <v>20256</v>
      </c>
      <c r="E7935">
        <v>43060</v>
      </c>
      <c r="F7935">
        <v>55200</v>
      </c>
      <c r="K7935" s="16">
        <f t="shared" si="369"/>
        <v>48227.199999999997</v>
      </c>
      <c r="L7935" s="16">
        <f t="shared" si="370"/>
        <v>50765.473684210527</v>
      </c>
      <c r="M7935" s="16">
        <f t="shared" si="371"/>
        <v>55190</v>
      </c>
      <c r="N7935" t="e">
        <f>INDEX(XML!$A$2:$R$782,MATCH(C7935,XML!$D$2:$D$737,0),2)</f>
        <v>#N/A</v>
      </c>
    </row>
    <row r="7936" spans="1:14" ht="78.75" x14ac:dyDescent="0.2">
      <c r="A7936">
        <v>62859</v>
      </c>
      <c r="B7936" t="s">
        <v>20175</v>
      </c>
      <c r="C7936" s="15" t="s">
        <v>20176</v>
      </c>
      <c r="D7936" s="15" t="s">
        <v>20257</v>
      </c>
      <c r="E7936">
        <v>158500</v>
      </c>
      <c r="F7936">
        <v>233090</v>
      </c>
      <c r="H7936">
        <v>27</v>
      </c>
      <c r="K7936" s="16">
        <f t="shared" si="369"/>
        <v>169595</v>
      </c>
      <c r="L7936" s="16">
        <f t="shared" si="370"/>
        <v>178521.05263157896</v>
      </c>
      <c r="M7936" s="16">
        <f t="shared" si="371"/>
        <v>233080</v>
      </c>
      <c r="N7936" t="e">
        <f>INDEX(XML!$A$2:$R$782,MATCH(C7936,XML!$D$2:$D$737,0),2)</f>
        <v>#N/A</v>
      </c>
    </row>
    <row r="7937" spans="1:14" ht="45" customHeight="1" x14ac:dyDescent="0.2">
      <c r="A7937">
        <v>58100</v>
      </c>
      <c r="B7937" t="s">
        <v>15016</v>
      </c>
      <c r="C7937" s="15" t="s">
        <v>15017</v>
      </c>
      <c r="D7937" s="15" t="s">
        <v>15018</v>
      </c>
      <c r="E7937">
        <v>85350</v>
      </c>
      <c r="F7937">
        <v>125510</v>
      </c>
      <c r="H7937" t="s">
        <v>746</v>
      </c>
      <c r="K7937" s="16">
        <f t="shared" si="369"/>
        <v>91324.5</v>
      </c>
      <c r="L7937" s="16">
        <f t="shared" si="370"/>
        <v>96131.052631578947</v>
      </c>
      <c r="M7937" s="16">
        <f t="shared" si="371"/>
        <v>125500</v>
      </c>
      <c r="N7937" t="str">
        <f>INDEX(XML!$A$2:$R$782,MATCH(C7937,XML!$D$2:$D$737,0),2)</f>
        <v>10000020346</v>
      </c>
    </row>
    <row r="7938" spans="1:14" ht="56.25" customHeight="1" x14ac:dyDescent="0.2">
      <c r="A7938">
        <v>50819</v>
      </c>
      <c r="B7938" t="s">
        <v>5361</v>
      </c>
      <c r="C7938" s="15" t="s">
        <v>5362</v>
      </c>
      <c r="D7938" s="15" t="s">
        <v>5363</v>
      </c>
      <c r="E7938">
        <v>138350</v>
      </c>
      <c r="F7938">
        <v>203470</v>
      </c>
      <c r="H7938">
        <v>20</v>
      </c>
      <c r="K7938" s="16">
        <f t="shared" si="369"/>
        <v>148034.5</v>
      </c>
      <c r="L7938" s="16">
        <f t="shared" si="370"/>
        <v>155825.78947368421</v>
      </c>
      <c r="M7938" s="16">
        <f t="shared" si="371"/>
        <v>203460</v>
      </c>
      <c r="N7938" t="str">
        <f>INDEX(XML!$A$2:$R$782,MATCH(C7938,XML!$D$2:$D$737,0),2)</f>
        <v>10000019435</v>
      </c>
    </row>
    <row r="7939" spans="1:14" ht="56.25" x14ac:dyDescent="0.2">
      <c r="A7939">
        <v>60906</v>
      </c>
      <c r="B7939" t="s">
        <v>17554</v>
      </c>
      <c r="C7939" s="15" t="s">
        <v>17555</v>
      </c>
      <c r="D7939" s="15" t="s">
        <v>17556</v>
      </c>
      <c r="E7939">
        <v>212620</v>
      </c>
      <c r="F7939">
        <v>308150</v>
      </c>
      <c r="K7939" s="16">
        <f t="shared" si="369"/>
        <v>227503.4</v>
      </c>
      <c r="L7939" s="16">
        <f t="shared" si="370"/>
        <v>239477.26315789475</v>
      </c>
      <c r="M7939" s="16">
        <f t="shared" si="371"/>
        <v>308140</v>
      </c>
      <c r="N7939" t="e">
        <f>INDEX(XML!$A$2:$R$782,MATCH(C7939,XML!$D$2:$D$737,0),2)</f>
        <v>#N/A</v>
      </c>
    </row>
    <row r="7940" spans="1:14" ht="56.25" customHeight="1" x14ac:dyDescent="0.2">
      <c r="A7940">
        <v>80746</v>
      </c>
      <c r="B7940" t="s">
        <v>39525</v>
      </c>
      <c r="C7940" s="15" t="s">
        <v>39526</v>
      </c>
      <c r="D7940" s="15" t="s">
        <v>39527</v>
      </c>
      <c r="E7940">
        <v>42123</v>
      </c>
      <c r="F7940">
        <v>70206</v>
      </c>
      <c r="H7940">
        <v>49</v>
      </c>
      <c r="K7940" s="16">
        <f t="shared" si="369"/>
        <v>47177.760000000002</v>
      </c>
      <c r="L7940" s="16">
        <f t="shared" si="370"/>
        <v>49660.800000000003</v>
      </c>
      <c r="M7940" s="16">
        <f t="shared" si="371"/>
        <v>56432.727272727272</v>
      </c>
      <c r="N7940" t="e">
        <f>INDEX(XML!$A$2:$R$782,MATCH(C7940,XML!$D$2:$D$737,0),2)</f>
        <v>#N/A</v>
      </c>
    </row>
    <row r="7941" spans="1:14" ht="135" x14ac:dyDescent="0.2">
      <c r="A7941">
        <v>68735</v>
      </c>
      <c r="B7941" t="s">
        <v>30981</v>
      </c>
      <c r="C7941" s="15" t="s">
        <v>30982</v>
      </c>
      <c r="D7941" s="15" t="s">
        <v>30983</v>
      </c>
      <c r="E7941">
        <v>46198</v>
      </c>
      <c r="F7941">
        <v>76998</v>
      </c>
      <c r="H7941">
        <v>29</v>
      </c>
      <c r="K7941" s="16">
        <f t="shared" ref="K7941:K8004" si="372">IF(E7941&gt;49999,E7941+E7941*0.07,IF(E7941&lt;=49999,E7941+E7941*0.12))</f>
        <v>51741.760000000002</v>
      </c>
      <c r="L7941" s="16">
        <f t="shared" ref="L7941:L8004" si="373">K7941*100/95</f>
        <v>54465.010526315789</v>
      </c>
      <c r="M7941" s="16">
        <f t="shared" ref="M7941:M8004" si="374">IF(COUNTIF(C7941,"*Dahua*"),F7941-10,L7941*100/88)</f>
        <v>61892.057416267948</v>
      </c>
      <c r="N7941" t="e">
        <f>INDEX(XML!$A$2:$R$782,MATCH(C7941,XML!$D$2:$D$737,0),2)</f>
        <v>#N/A</v>
      </c>
    </row>
    <row r="7942" spans="1:14" ht="45" customHeight="1" x14ac:dyDescent="0.2">
      <c r="A7942">
        <v>68736</v>
      </c>
      <c r="B7942" t="s">
        <v>30984</v>
      </c>
      <c r="C7942" s="15" t="s">
        <v>30985</v>
      </c>
      <c r="D7942" s="15" t="s">
        <v>30986</v>
      </c>
      <c r="E7942">
        <v>66262</v>
      </c>
      <c r="F7942">
        <v>110437</v>
      </c>
      <c r="K7942" s="16">
        <f t="shared" si="372"/>
        <v>70900.34</v>
      </c>
      <c r="L7942" s="16">
        <f t="shared" si="373"/>
        <v>74631.936842105264</v>
      </c>
      <c r="M7942" s="16">
        <f t="shared" si="374"/>
        <v>84809.01913875599</v>
      </c>
      <c r="N7942" t="e">
        <f>INDEX(XML!$A$2:$R$782,MATCH(C7942,XML!$D$2:$D$737,0),2)</f>
        <v>#N/A</v>
      </c>
    </row>
    <row r="7943" spans="1:14" ht="45" customHeight="1" x14ac:dyDescent="0.2">
      <c r="A7943">
        <v>75556</v>
      </c>
      <c r="B7943" t="s">
        <v>37384</v>
      </c>
      <c r="C7943" s="15" t="s">
        <v>34820</v>
      </c>
      <c r="D7943" s="15" t="s">
        <v>34821</v>
      </c>
      <c r="E7943">
        <v>36036</v>
      </c>
      <c r="F7943">
        <v>60060</v>
      </c>
      <c r="K7943" s="16">
        <f t="shared" si="372"/>
        <v>40360.32</v>
      </c>
      <c r="L7943" s="16">
        <f t="shared" si="373"/>
        <v>42484.547368421052</v>
      </c>
      <c r="M7943" s="16">
        <f t="shared" si="374"/>
        <v>48277.894736842107</v>
      </c>
      <c r="N7943" t="e">
        <f>INDEX(XML!$A$2:$R$782,MATCH(C7943,XML!$D$2:$D$737,0),2)</f>
        <v>#N/A</v>
      </c>
    </row>
    <row r="7944" spans="1:14" ht="101.25" x14ac:dyDescent="0.2">
      <c r="A7944">
        <v>75558</v>
      </c>
      <c r="B7944" t="s">
        <v>37385</v>
      </c>
      <c r="C7944" s="15" t="s">
        <v>34558</v>
      </c>
      <c r="D7944" s="15" t="s">
        <v>34559</v>
      </c>
      <c r="E7944">
        <v>41168</v>
      </c>
      <c r="F7944">
        <v>68614</v>
      </c>
      <c r="H7944">
        <v>10</v>
      </c>
      <c r="K7944" s="16">
        <f t="shared" si="372"/>
        <v>46108.160000000003</v>
      </c>
      <c r="L7944" s="16">
        <f t="shared" si="373"/>
        <v>48534.905263157896</v>
      </c>
      <c r="M7944" s="16">
        <f t="shared" si="374"/>
        <v>55153.301435406698</v>
      </c>
      <c r="N7944" t="e">
        <f>INDEX(XML!$A$2:$R$782,MATCH(C7944,XML!$D$2:$D$737,0),2)</f>
        <v>#N/A</v>
      </c>
    </row>
    <row r="7945" spans="1:14" ht="45" x14ac:dyDescent="0.2">
      <c r="A7945">
        <v>80929</v>
      </c>
      <c r="B7945" t="s">
        <v>45824</v>
      </c>
      <c r="C7945" s="15" t="s">
        <v>45825</v>
      </c>
      <c r="D7945" s="15" t="s">
        <v>45826</v>
      </c>
      <c r="E7945">
        <v>279942</v>
      </c>
      <c r="F7945">
        <v>466570</v>
      </c>
      <c r="K7945" s="16">
        <f t="shared" si="372"/>
        <v>299537.94</v>
      </c>
      <c r="L7945" s="16">
        <f t="shared" si="373"/>
        <v>315303.09473684209</v>
      </c>
      <c r="M7945" s="16">
        <f t="shared" si="374"/>
        <v>358298.97129186604</v>
      </c>
      <c r="N7945" t="e">
        <f>INDEX(XML!$A$2:$R$782,MATCH(C7945,XML!$D$2:$D$737,0),2)</f>
        <v>#N/A</v>
      </c>
    </row>
    <row r="7946" spans="1:14" ht="33.75" x14ac:dyDescent="0.2">
      <c r="A7946">
        <v>81906</v>
      </c>
      <c r="B7946" t="s">
        <v>45827</v>
      </c>
      <c r="C7946" s="15" t="s">
        <v>45828</v>
      </c>
      <c r="D7946" s="15" t="s">
        <v>45829</v>
      </c>
      <c r="E7946">
        <v>219336</v>
      </c>
      <c r="F7946">
        <v>365560</v>
      </c>
      <c r="K7946" s="16">
        <f t="shared" si="372"/>
        <v>234689.52</v>
      </c>
      <c r="L7946" s="16">
        <f t="shared" si="373"/>
        <v>247041.6</v>
      </c>
      <c r="M7946" s="16">
        <f t="shared" si="374"/>
        <v>280729.09090909088</v>
      </c>
      <c r="N7946" t="e">
        <f>INDEX(XML!$A$2:$R$782,MATCH(C7946,XML!$D$2:$D$737,0),2)</f>
        <v>#N/A</v>
      </c>
    </row>
    <row r="7947" spans="1:14" ht="135" x14ac:dyDescent="0.2">
      <c r="A7947">
        <v>80742</v>
      </c>
      <c r="B7947" t="s">
        <v>44452</v>
      </c>
      <c r="C7947" s="15" t="s">
        <v>44453</v>
      </c>
      <c r="D7947" s="15" t="s">
        <v>44454</v>
      </c>
      <c r="E7947">
        <v>45021</v>
      </c>
      <c r="F7947">
        <v>75036</v>
      </c>
      <c r="H7947">
        <v>19</v>
      </c>
      <c r="K7947" s="16">
        <f t="shared" si="372"/>
        <v>50423.519999999997</v>
      </c>
      <c r="L7947" s="16">
        <f t="shared" si="373"/>
        <v>53077.389473684212</v>
      </c>
      <c r="M7947" s="16">
        <f t="shared" si="374"/>
        <v>60315.215311004788</v>
      </c>
      <c r="N7947" t="e">
        <f>INDEX(XML!$A$2:$R$782,MATCH(C7947,XML!$D$2:$D$737,0),2)</f>
        <v>#N/A</v>
      </c>
    </row>
    <row r="7948" spans="1:14" ht="22.5" customHeight="1" x14ac:dyDescent="0.2">
      <c r="A7948">
        <v>82340</v>
      </c>
      <c r="B7948" t="s">
        <v>44446</v>
      </c>
      <c r="C7948" s="15" t="s">
        <v>44447</v>
      </c>
      <c r="D7948" s="15" t="s">
        <v>44448</v>
      </c>
      <c r="E7948">
        <v>195000</v>
      </c>
      <c r="F7948">
        <v>325000</v>
      </c>
      <c r="K7948" s="16">
        <f t="shared" si="372"/>
        <v>208650</v>
      </c>
      <c r="L7948" s="16">
        <f t="shared" si="373"/>
        <v>219631.57894736843</v>
      </c>
      <c r="M7948" s="16">
        <f t="shared" si="374"/>
        <v>249581.33971291865</v>
      </c>
      <c r="N7948" t="e">
        <f>INDEX(XML!$A$2:$R$782,MATCH(C7948,XML!$D$2:$D$737,0),2)</f>
        <v>#N/A</v>
      </c>
    </row>
    <row r="7949" spans="1:14" ht="15.75" x14ac:dyDescent="0.25">
      <c r="A7949" s="184" t="s">
        <v>5364</v>
      </c>
      <c r="B7949" s="184"/>
      <c r="C7949" s="185"/>
      <c r="D7949" s="185"/>
      <c r="E7949" s="184"/>
      <c r="F7949" s="184"/>
      <c r="G7949" s="184"/>
      <c r="H7949" s="184"/>
      <c r="I7949" s="184"/>
      <c r="J7949" s="184"/>
      <c r="K7949" s="16">
        <f t="shared" si="372"/>
        <v>0</v>
      </c>
      <c r="L7949" s="16">
        <f t="shared" si="373"/>
        <v>0</v>
      </c>
      <c r="M7949" s="16">
        <f t="shared" si="374"/>
        <v>0</v>
      </c>
      <c r="N7949" t="e">
        <f>INDEX(XML!$A$2:$R$782,MATCH(C7949,XML!$D$2:$D$737,0),2)</f>
        <v>#N/A</v>
      </c>
    </row>
    <row r="7950" spans="1:14" ht="45" customHeight="1" x14ac:dyDescent="0.2">
      <c r="A7950">
        <v>64318</v>
      </c>
      <c r="B7950" t="s">
        <v>48420</v>
      </c>
      <c r="C7950" s="15" t="s">
        <v>48421</v>
      </c>
      <c r="D7950" s="15" t="s">
        <v>48422</v>
      </c>
      <c r="E7950">
        <v>110000</v>
      </c>
      <c r="F7950">
        <v>148400</v>
      </c>
      <c r="H7950" t="s">
        <v>746</v>
      </c>
      <c r="K7950" s="16">
        <f t="shared" si="372"/>
        <v>117700</v>
      </c>
      <c r="L7950" s="16">
        <f t="shared" si="373"/>
        <v>123894.73684210527</v>
      </c>
      <c r="M7950" s="16">
        <f t="shared" si="374"/>
        <v>148390</v>
      </c>
      <c r="N7950" t="e">
        <f>INDEX(XML!$A$2:$R$782,MATCH(C7950,XML!$D$2:$D$737,0),2)</f>
        <v>#N/A</v>
      </c>
    </row>
    <row r="7951" spans="1:14" ht="45" customHeight="1" x14ac:dyDescent="0.2">
      <c r="A7951">
        <v>62871</v>
      </c>
      <c r="B7951" t="s">
        <v>20177</v>
      </c>
      <c r="C7951" s="15" t="s">
        <v>20178</v>
      </c>
      <c r="D7951" s="15" t="s">
        <v>20179</v>
      </c>
      <c r="E7951">
        <v>116190</v>
      </c>
      <c r="F7951">
        <v>170870</v>
      </c>
      <c r="H7951" t="s">
        <v>746</v>
      </c>
      <c r="K7951" s="16">
        <f t="shared" si="372"/>
        <v>124323.3</v>
      </c>
      <c r="L7951" s="16">
        <f t="shared" si="373"/>
        <v>130866.63157894737</v>
      </c>
      <c r="M7951" s="16">
        <f t="shared" si="374"/>
        <v>170860</v>
      </c>
      <c r="N7951" t="e">
        <f>INDEX(XML!$A$2:$R$782,MATCH(C7951,XML!$D$2:$D$737,0),2)</f>
        <v>#N/A</v>
      </c>
    </row>
    <row r="7952" spans="1:14" ht="33.75" customHeight="1" x14ac:dyDescent="0.2">
      <c r="A7952">
        <v>62875</v>
      </c>
      <c r="B7952" t="s">
        <v>20180</v>
      </c>
      <c r="C7952" s="15" t="s">
        <v>20181</v>
      </c>
      <c r="D7952" s="15" t="s">
        <v>20182</v>
      </c>
      <c r="E7952">
        <v>179400</v>
      </c>
      <c r="F7952">
        <v>224250</v>
      </c>
      <c r="H7952" t="s">
        <v>746</v>
      </c>
      <c r="K7952" s="16">
        <f t="shared" si="372"/>
        <v>191958</v>
      </c>
      <c r="L7952" s="16">
        <f t="shared" si="373"/>
        <v>202061.05263157896</v>
      </c>
      <c r="M7952" s="16">
        <f t="shared" si="374"/>
        <v>224240</v>
      </c>
      <c r="N7952" t="e">
        <f>INDEX(XML!$A$2:$R$782,MATCH(C7952,XML!$D$2:$D$737,0),2)</f>
        <v>#N/A</v>
      </c>
    </row>
    <row r="7953" spans="1:14" ht="78.75" x14ac:dyDescent="0.2">
      <c r="A7953">
        <v>62876</v>
      </c>
      <c r="B7953" t="s">
        <v>20183</v>
      </c>
      <c r="C7953" s="15" t="s">
        <v>20184</v>
      </c>
      <c r="D7953" s="15" t="s">
        <v>33710</v>
      </c>
      <c r="E7953">
        <v>286666</v>
      </c>
      <c r="F7953">
        <v>356000</v>
      </c>
      <c r="H7953">
        <v>12</v>
      </c>
      <c r="K7953" s="16">
        <f t="shared" si="372"/>
        <v>306732.62</v>
      </c>
      <c r="L7953" s="16">
        <f t="shared" si="373"/>
        <v>322876.44210526318</v>
      </c>
      <c r="M7953" s="16">
        <f t="shared" si="374"/>
        <v>355990</v>
      </c>
      <c r="N7953" t="e">
        <f>INDEX(XML!$A$2:$R$782,MATCH(C7953,XML!$D$2:$D$737,0),2)</f>
        <v>#N/A</v>
      </c>
    </row>
    <row r="7954" spans="1:14" ht="22.5" customHeight="1" x14ac:dyDescent="0.2">
      <c r="A7954">
        <v>80754</v>
      </c>
      <c r="B7954" t="s">
        <v>46343</v>
      </c>
      <c r="C7954" s="15" t="s">
        <v>46344</v>
      </c>
      <c r="D7954" s="15" t="s">
        <v>46345</v>
      </c>
      <c r="E7954">
        <v>210480</v>
      </c>
      <c r="F7954">
        <v>263100</v>
      </c>
      <c r="H7954">
        <v>36</v>
      </c>
      <c r="K7954" s="16">
        <f t="shared" si="372"/>
        <v>225213.6</v>
      </c>
      <c r="L7954" s="16">
        <f t="shared" si="373"/>
        <v>237066.94736842104</v>
      </c>
      <c r="M7954" s="16">
        <f t="shared" si="374"/>
        <v>263090</v>
      </c>
      <c r="N7954" t="e">
        <f>INDEX(XML!$A$2:$R$782,MATCH(C7954,XML!$D$2:$D$737,0),2)</f>
        <v>#N/A</v>
      </c>
    </row>
    <row r="7955" spans="1:14" ht="22.5" customHeight="1" x14ac:dyDescent="0.2">
      <c r="A7955">
        <v>80751</v>
      </c>
      <c r="B7955" t="s">
        <v>46909</v>
      </c>
      <c r="C7955" s="15" t="s">
        <v>46910</v>
      </c>
      <c r="D7955" s="15" t="s">
        <v>46911</v>
      </c>
      <c r="E7955">
        <v>360496</v>
      </c>
      <c r="F7955">
        <v>450620</v>
      </c>
      <c r="K7955" s="16">
        <f t="shared" si="372"/>
        <v>385730.72</v>
      </c>
      <c r="L7955" s="16">
        <f t="shared" si="373"/>
        <v>406032.33684210526</v>
      </c>
      <c r="M7955" s="16">
        <f t="shared" si="374"/>
        <v>450610</v>
      </c>
      <c r="N7955" t="e">
        <f>INDEX(XML!$A$2:$R$782,MATCH(C7955,XML!$D$2:$D$737,0),2)</f>
        <v>#N/A</v>
      </c>
    </row>
    <row r="7956" spans="1:14" ht="22.5" customHeight="1" x14ac:dyDescent="0.2">
      <c r="A7956">
        <v>50823</v>
      </c>
      <c r="B7956" t="s">
        <v>5366</v>
      </c>
      <c r="C7956" s="15" t="s">
        <v>5367</v>
      </c>
      <c r="D7956" s="15" t="s">
        <v>5368</v>
      </c>
      <c r="E7956">
        <v>443440</v>
      </c>
      <c r="F7956">
        <v>554300</v>
      </c>
      <c r="K7956" s="16">
        <f t="shared" si="372"/>
        <v>474480.8</v>
      </c>
      <c r="L7956" s="16">
        <f t="shared" si="373"/>
        <v>499453.4736842105</v>
      </c>
      <c r="M7956" s="16">
        <f t="shared" si="374"/>
        <v>554290</v>
      </c>
      <c r="N7956" t="e">
        <f>INDEX(XML!$A$2:$R$782,MATCH(C7956,XML!$D$2:$D$737,0),2)</f>
        <v>#N/A</v>
      </c>
    </row>
    <row r="7957" spans="1:14" ht="22.5" customHeight="1" x14ac:dyDescent="0.2">
      <c r="A7957">
        <v>68737</v>
      </c>
      <c r="B7957" t="s">
        <v>30213</v>
      </c>
      <c r="C7957" s="15" t="s">
        <v>30214</v>
      </c>
      <c r="D7957" s="15" t="s">
        <v>30215</v>
      </c>
      <c r="E7957">
        <v>148686</v>
      </c>
      <c r="F7957">
        <v>247811</v>
      </c>
      <c r="K7957" s="16">
        <f t="shared" si="372"/>
        <v>159094.01999999999</v>
      </c>
      <c r="L7957" s="16">
        <f t="shared" si="373"/>
        <v>167467.38947368419</v>
      </c>
      <c r="M7957" s="16">
        <f t="shared" si="374"/>
        <v>190303.85167464113</v>
      </c>
      <c r="N7957" t="e">
        <f>INDEX(XML!$A$2:$R$782,MATCH(C7957,XML!$D$2:$D$737,0),2)</f>
        <v>#N/A</v>
      </c>
    </row>
    <row r="7958" spans="1:14" ht="45" customHeight="1" x14ac:dyDescent="0.2">
      <c r="A7958">
        <v>80743</v>
      </c>
      <c r="B7958" t="s">
        <v>39528</v>
      </c>
      <c r="C7958" s="15" t="s">
        <v>39529</v>
      </c>
      <c r="D7958" s="15" t="s">
        <v>39530</v>
      </c>
      <c r="E7958">
        <v>94660</v>
      </c>
      <c r="F7958">
        <v>157768</v>
      </c>
      <c r="K7958" s="16">
        <f t="shared" si="372"/>
        <v>101286.2</v>
      </c>
      <c r="L7958" s="16">
        <f t="shared" si="373"/>
        <v>106617.05263157895</v>
      </c>
      <c r="M7958" s="16">
        <f t="shared" si="374"/>
        <v>121155.74162679426</v>
      </c>
      <c r="N7958" t="e">
        <f>INDEX(XML!$A$2:$R$782,MATCH(C7958,XML!$D$2:$D$737,0),2)</f>
        <v>#N/A</v>
      </c>
    </row>
    <row r="7959" spans="1:14" ht="45" customHeight="1" x14ac:dyDescent="0.2">
      <c r="A7959">
        <v>68748</v>
      </c>
      <c r="B7959" t="s">
        <v>30987</v>
      </c>
      <c r="C7959" s="15" t="s">
        <v>30988</v>
      </c>
      <c r="D7959" s="15" t="s">
        <v>30989</v>
      </c>
      <c r="E7959">
        <v>294372</v>
      </c>
      <c r="F7959">
        <v>490620</v>
      </c>
      <c r="K7959" s="16">
        <f t="shared" si="372"/>
        <v>314978.03999999998</v>
      </c>
      <c r="L7959" s="16">
        <f t="shared" si="373"/>
        <v>331555.83157894731</v>
      </c>
      <c r="M7959" s="16">
        <f t="shared" si="374"/>
        <v>376767.99043062195</v>
      </c>
      <c r="N7959" t="e">
        <f>INDEX(XML!$A$2:$R$782,MATCH(C7959,XML!$D$2:$D$737,0),2)</f>
        <v>#N/A</v>
      </c>
    </row>
    <row r="7960" spans="1:14" ht="101.25" x14ac:dyDescent="0.2">
      <c r="A7960">
        <v>69718</v>
      </c>
      <c r="B7960" t="s">
        <v>30990</v>
      </c>
      <c r="C7960" s="15" t="s">
        <v>30991</v>
      </c>
      <c r="D7960" s="15" t="s">
        <v>30992</v>
      </c>
      <c r="E7960">
        <v>1</v>
      </c>
      <c r="F7960">
        <v>1</v>
      </c>
      <c r="K7960" s="16">
        <f t="shared" si="372"/>
        <v>1.1200000000000001</v>
      </c>
      <c r="L7960" s="16">
        <f t="shared" si="373"/>
        <v>1.1789473684210527</v>
      </c>
      <c r="M7960" s="16">
        <f t="shared" si="374"/>
        <v>1.3397129186602872</v>
      </c>
      <c r="N7960" t="e">
        <f>INDEX(XML!$A$2:$R$782,MATCH(C7960,XML!$D$2:$D$737,0),2)</f>
        <v>#N/A</v>
      </c>
    </row>
    <row r="7961" spans="1:14" ht="146.25" x14ac:dyDescent="0.2">
      <c r="A7961">
        <v>68738</v>
      </c>
      <c r="B7961" t="s">
        <v>30993</v>
      </c>
      <c r="C7961" s="15" t="s">
        <v>30994</v>
      </c>
      <c r="D7961" s="15" t="s">
        <v>30995</v>
      </c>
      <c r="E7961">
        <v>246348</v>
      </c>
      <c r="F7961">
        <v>410581</v>
      </c>
      <c r="K7961" s="16">
        <f t="shared" si="372"/>
        <v>263592.36</v>
      </c>
      <c r="L7961" s="16">
        <f t="shared" si="373"/>
        <v>277465.64210526313</v>
      </c>
      <c r="M7961" s="16">
        <f t="shared" si="374"/>
        <v>315301.86602870811</v>
      </c>
      <c r="N7961" t="e">
        <f>INDEX(XML!$A$2:$R$782,MATCH(C7961,XML!$D$2:$D$737,0),2)</f>
        <v>#N/A</v>
      </c>
    </row>
    <row r="7962" spans="1:14" ht="22.5" customHeight="1" x14ac:dyDescent="0.2">
      <c r="A7962">
        <v>65889</v>
      </c>
      <c r="B7962" t="s">
        <v>45830</v>
      </c>
      <c r="C7962" s="15" t="s">
        <v>45831</v>
      </c>
      <c r="D7962" s="15" t="s">
        <v>45832</v>
      </c>
      <c r="E7962">
        <v>246349</v>
      </c>
      <c r="F7962">
        <v>410582</v>
      </c>
      <c r="K7962" s="16">
        <f t="shared" si="372"/>
        <v>263593.43</v>
      </c>
      <c r="L7962" s="16">
        <f t="shared" si="373"/>
        <v>277466.76842105261</v>
      </c>
      <c r="M7962" s="16">
        <f t="shared" si="374"/>
        <v>315303.14593301434</v>
      </c>
      <c r="N7962" t="e">
        <f>INDEX(XML!$A$2:$R$782,MATCH(C7962,XML!$D$2:$D$737,0),2)</f>
        <v>#N/A</v>
      </c>
    </row>
    <row r="7963" spans="1:14" ht="22.5" customHeight="1" x14ac:dyDescent="0.2">
      <c r="A7963">
        <v>80732</v>
      </c>
      <c r="B7963" t="s">
        <v>44455</v>
      </c>
      <c r="C7963" s="15" t="s">
        <v>44456</v>
      </c>
      <c r="D7963" s="15" t="s">
        <v>44457</v>
      </c>
      <c r="E7963">
        <v>253968</v>
      </c>
      <c r="F7963">
        <v>423280</v>
      </c>
      <c r="H7963" t="s">
        <v>746</v>
      </c>
      <c r="K7963" s="16">
        <f t="shared" si="372"/>
        <v>271745.76</v>
      </c>
      <c r="L7963" s="16">
        <f t="shared" si="373"/>
        <v>286048.16842105263</v>
      </c>
      <c r="M7963" s="16">
        <f t="shared" si="374"/>
        <v>325054.73684210522</v>
      </c>
      <c r="N7963" t="e">
        <f>INDEX(XML!$A$2:$R$782,MATCH(C7963,XML!$D$2:$D$737,0),2)</f>
        <v>#N/A</v>
      </c>
    </row>
    <row r="7964" spans="1:14" ht="45" x14ac:dyDescent="0.2">
      <c r="A7964">
        <v>82341</v>
      </c>
      <c r="B7964" t="s">
        <v>44449</v>
      </c>
      <c r="C7964" s="15" t="s">
        <v>44450</v>
      </c>
      <c r="D7964" s="15" t="s">
        <v>44451</v>
      </c>
      <c r="E7964">
        <v>318000</v>
      </c>
      <c r="F7964">
        <v>530000</v>
      </c>
      <c r="H7964">
        <v>1</v>
      </c>
      <c r="K7964" s="16">
        <f t="shared" si="372"/>
        <v>340260</v>
      </c>
      <c r="L7964" s="16">
        <f t="shared" si="373"/>
        <v>358168.42105263157</v>
      </c>
      <c r="M7964" s="16">
        <f t="shared" si="374"/>
        <v>407009.56937799044</v>
      </c>
      <c r="N7964" t="e">
        <f>INDEX(XML!$A$2:$R$782,MATCH(C7964,XML!$D$2:$D$737,0),2)</f>
        <v>#N/A</v>
      </c>
    </row>
    <row r="7965" spans="1:14" ht="15.75" x14ac:dyDescent="0.25">
      <c r="A7965" s="184" t="s">
        <v>5369</v>
      </c>
      <c r="B7965" s="184"/>
      <c r="C7965" s="185"/>
      <c r="D7965" s="185"/>
      <c r="E7965" s="184"/>
      <c r="F7965" s="184"/>
      <c r="G7965" s="184"/>
      <c r="H7965" s="184"/>
      <c r="I7965" s="184"/>
      <c r="J7965" s="184"/>
      <c r="K7965" s="16">
        <f t="shared" si="372"/>
        <v>0</v>
      </c>
      <c r="L7965" s="16">
        <f t="shared" si="373"/>
        <v>0</v>
      </c>
      <c r="M7965" s="16">
        <f t="shared" si="374"/>
        <v>0</v>
      </c>
      <c r="N7965" t="e">
        <f>INDEX(XML!$A$2:$R$782,MATCH(C7965,XML!$D$2:$D$737,0),2)</f>
        <v>#N/A</v>
      </c>
    </row>
    <row r="7966" spans="1:14" ht="56.25" x14ac:dyDescent="0.2">
      <c r="A7966">
        <v>49577</v>
      </c>
      <c r="B7966" t="s">
        <v>5370</v>
      </c>
      <c r="C7966" s="15" t="s">
        <v>5371</v>
      </c>
      <c r="D7966" s="15" t="s">
        <v>5372</v>
      </c>
      <c r="E7966">
        <v>1065000</v>
      </c>
      <c r="F7966">
        <v>1331250</v>
      </c>
      <c r="H7966">
        <v>5</v>
      </c>
      <c r="K7966" s="16">
        <f t="shared" si="372"/>
        <v>1139550</v>
      </c>
      <c r="L7966" s="16">
        <f t="shared" si="373"/>
        <v>1199526.3157894737</v>
      </c>
      <c r="M7966" s="16">
        <f t="shared" si="374"/>
        <v>1331240</v>
      </c>
      <c r="N7966" t="e">
        <f>INDEX(XML!$A$2:$R$782,MATCH(C7966,XML!$D$2:$D$737,0),2)</f>
        <v>#N/A</v>
      </c>
    </row>
    <row r="7967" spans="1:14" ht="56.25" x14ac:dyDescent="0.2">
      <c r="A7967">
        <v>79930</v>
      </c>
      <c r="B7967" t="s">
        <v>38093</v>
      </c>
      <c r="C7967" s="15" t="s">
        <v>38094</v>
      </c>
      <c r="D7967" s="15" t="s">
        <v>38095</v>
      </c>
      <c r="E7967">
        <v>612480</v>
      </c>
      <c r="F7967">
        <v>765600</v>
      </c>
      <c r="H7967" t="s">
        <v>746</v>
      </c>
      <c r="K7967" s="16">
        <f t="shared" si="372"/>
        <v>655353.59999999998</v>
      </c>
      <c r="L7967" s="16">
        <f t="shared" si="373"/>
        <v>689845.89473684214</v>
      </c>
      <c r="M7967" s="16">
        <f t="shared" si="374"/>
        <v>765590</v>
      </c>
      <c r="N7967" t="e">
        <f>INDEX(XML!$A$2:$R$782,MATCH(C7967,XML!$D$2:$D$737,0),2)</f>
        <v>#N/A</v>
      </c>
    </row>
    <row r="7968" spans="1:14" ht="56.25" x14ac:dyDescent="0.2">
      <c r="A7968">
        <v>80644</v>
      </c>
      <c r="B7968" t="s">
        <v>47230</v>
      </c>
      <c r="C7968" s="15" t="s">
        <v>47231</v>
      </c>
      <c r="D7968" s="15" t="s">
        <v>47232</v>
      </c>
      <c r="E7968">
        <v>1184952</v>
      </c>
      <c r="F7968">
        <v>1481190</v>
      </c>
      <c r="H7968" t="s">
        <v>746</v>
      </c>
      <c r="K7968" s="16">
        <f t="shared" si="372"/>
        <v>1267898.6400000001</v>
      </c>
      <c r="L7968" s="16">
        <f t="shared" si="373"/>
        <v>1334630.1473684213</v>
      </c>
      <c r="M7968" s="16">
        <f t="shared" si="374"/>
        <v>1481180</v>
      </c>
      <c r="N7968" t="e">
        <f>INDEX(XML!$A$2:$R$782,MATCH(C7968,XML!$D$2:$D$737,0),2)</f>
        <v>#N/A</v>
      </c>
    </row>
    <row r="7969" spans="1:14" ht="22.5" customHeight="1" x14ac:dyDescent="0.2">
      <c r="A7969">
        <v>32879</v>
      </c>
      <c r="B7969" t="s">
        <v>12891</v>
      </c>
      <c r="C7969" s="15" t="s">
        <v>12892</v>
      </c>
      <c r="D7969" s="15" t="s">
        <v>22280</v>
      </c>
      <c r="E7969">
        <v>1205000</v>
      </c>
      <c r="F7969">
        <v>1820000</v>
      </c>
      <c r="K7969" s="16">
        <f t="shared" si="372"/>
        <v>1289350</v>
      </c>
      <c r="L7969" s="16">
        <f t="shared" si="373"/>
        <v>1357210.5263157894</v>
      </c>
      <c r="M7969" s="16">
        <f t="shared" si="374"/>
        <v>1819990</v>
      </c>
      <c r="N7969" t="e">
        <f>INDEX(XML!$A$2:$R$782,MATCH(C7969,XML!$D$2:$D$737,0),2)</f>
        <v>#N/A</v>
      </c>
    </row>
    <row r="7970" spans="1:14" ht="101.25" x14ac:dyDescent="0.2">
      <c r="A7970">
        <v>52150</v>
      </c>
      <c r="B7970" t="s">
        <v>5374</v>
      </c>
      <c r="C7970" s="15" t="s">
        <v>5375</v>
      </c>
      <c r="D7970" s="15" t="s">
        <v>26474</v>
      </c>
      <c r="E7970">
        <v>1</v>
      </c>
      <c r="F7970">
        <v>1</v>
      </c>
      <c r="K7970" s="16">
        <f t="shared" si="372"/>
        <v>1.1200000000000001</v>
      </c>
      <c r="L7970" s="16">
        <f t="shared" si="373"/>
        <v>1.1789473684210527</v>
      </c>
      <c r="M7970" s="16">
        <f t="shared" si="374"/>
        <v>-9</v>
      </c>
      <c r="N7970" t="e">
        <f>INDEX(XML!$A$2:$R$782,MATCH(C7970,XML!$D$2:$D$737,0),2)</f>
        <v>#N/A</v>
      </c>
    </row>
    <row r="7971" spans="1:14" ht="56.25" x14ac:dyDescent="0.2">
      <c r="A7971">
        <v>48928</v>
      </c>
      <c r="B7971" t="s">
        <v>16355</v>
      </c>
      <c r="C7971" s="15" t="s">
        <v>16356</v>
      </c>
      <c r="D7971" s="15" t="s">
        <v>16357</v>
      </c>
      <c r="E7971">
        <v>1</v>
      </c>
      <c r="F7971">
        <v>1</v>
      </c>
      <c r="K7971" s="16">
        <f t="shared" si="372"/>
        <v>1.1200000000000001</v>
      </c>
      <c r="L7971" s="16">
        <f t="shared" si="373"/>
        <v>1.1789473684210527</v>
      </c>
      <c r="M7971" s="16">
        <f t="shared" si="374"/>
        <v>1.3397129186602872</v>
      </c>
      <c r="N7971" t="e">
        <f>INDEX(XML!$A$2:$R$782,MATCH(C7971,XML!$D$2:$D$737,0),2)</f>
        <v>#N/A</v>
      </c>
    </row>
    <row r="7972" spans="1:14" ht="22.5" customHeight="1" x14ac:dyDescent="0.2">
      <c r="A7972">
        <v>53670</v>
      </c>
      <c r="B7972" t="s">
        <v>5379</v>
      </c>
      <c r="C7972" s="15" t="s">
        <v>5380</v>
      </c>
      <c r="D7972" s="15" t="s">
        <v>5381</v>
      </c>
      <c r="E7972">
        <v>1</v>
      </c>
      <c r="F7972">
        <v>1</v>
      </c>
      <c r="K7972" s="16">
        <f t="shared" si="372"/>
        <v>1.1200000000000001</v>
      </c>
      <c r="L7972" s="16">
        <f t="shared" si="373"/>
        <v>1.1789473684210527</v>
      </c>
      <c r="M7972" s="16">
        <f t="shared" si="374"/>
        <v>-9</v>
      </c>
      <c r="N7972" t="e">
        <f>INDEX(XML!$A$2:$R$782,MATCH(C7972,XML!$D$2:$D$737,0),2)</f>
        <v>#N/A</v>
      </c>
    </row>
    <row r="7973" spans="1:14" ht="67.5" x14ac:dyDescent="0.2">
      <c r="A7973">
        <v>48597</v>
      </c>
      <c r="B7973" t="s">
        <v>5376</v>
      </c>
      <c r="C7973" s="15" t="s">
        <v>5377</v>
      </c>
      <c r="D7973" s="15" t="s">
        <v>5378</v>
      </c>
      <c r="E7973">
        <v>1</v>
      </c>
      <c r="F7973">
        <v>1</v>
      </c>
      <c r="K7973" s="16">
        <f t="shared" si="372"/>
        <v>1.1200000000000001</v>
      </c>
      <c r="L7973" s="16">
        <f t="shared" si="373"/>
        <v>1.1789473684210527</v>
      </c>
      <c r="M7973" s="16">
        <f t="shared" si="374"/>
        <v>-9</v>
      </c>
      <c r="N7973" t="e">
        <f>INDEX(XML!$A$2:$R$782,MATCH(C7973,XML!$D$2:$D$737,0),2)</f>
        <v>#N/A</v>
      </c>
    </row>
    <row r="7974" spans="1:14" ht="56.25" customHeight="1" x14ac:dyDescent="0.2">
      <c r="A7974">
        <v>35192</v>
      </c>
      <c r="B7974" t="s">
        <v>13028</v>
      </c>
      <c r="C7974" s="15" t="s">
        <v>13029</v>
      </c>
      <c r="D7974" s="15" t="s">
        <v>13030</v>
      </c>
      <c r="E7974">
        <v>1</v>
      </c>
      <c r="F7974">
        <v>1</v>
      </c>
      <c r="K7974" s="16">
        <f t="shared" si="372"/>
        <v>1.1200000000000001</v>
      </c>
      <c r="L7974" s="16">
        <f t="shared" si="373"/>
        <v>1.1789473684210527</v>
      </c>
      <c r="M7974" s="16">
        <f t="shared" si="374"/>
        <v>-9</v>
      </c>
      <c r="N7974" t="e">
        <f>INDEX(XML!$A$2:$R$782,MATCH(C7974,XML!$D$2:$D$737,0),2)</f>
        <v>#N/A</v>
      </c>
    </row>
    <row r="7975" spans="1:14" ht="56.25" x14ac:dyDescent="0.2">
      <c r="A7975">
        <v>12502</v>
      </c>
      <c r="B7975" t="s">
        <v>5336</v>
      </c>
      <c r="C7975" s="15" t="s">
        <v>5337</v>
      </c>
      <c r="D7975" s="15" t="s">
        <v>5338</v>
      </c>
      <c r="E7975">
        <v>22340</v>
      </c>
      <c r="F7975">
        <v>33510</v>
      </c>
      <c r="K7975" s="16">
        <f t="shared" si="372"/>
        <v>25020.799999999999</v>
      </c>
      <c r="L7975" s="16">
        <f t="shared" si="373"/>
        <v>26337.684210526317</v>
      </c>
      <c r="M7975" s="16">
        <f t="shared" si="374"/>
        <v>29929.186602870814</v>
      </c>
      <c r="N7975" t="e">
        <f>INDEX(XML!$A$2:$R$782,MATCH(C7975,XML!$D$2:$D$737,0),2)</f>
        <v>#N/A</v>
      </c>
    </row>
    <row r="7976" spans="1:14" ht="112.5" x14ac:dyDescent="0.2">
      <c r="A7976">
        <v>68750</v>
      </c>
      <c r="B7976" t="s">
        <v>30216</v>
      </c>
      <c r="C7976" s="15" t="s">
        <v>30217</v>
      </c>
      <c r="D7976" s="15" t="s">
        <v>30218</v>
      </c>
      <c r="E7976">
        <v>1</v>
      </c>
      <c r="F7976">
        <v>1</v>
      </c>
      <c r="H7976">
        <v>3</v>
      </c>
      <c r="K7976" s="16">
        <f t="shared" si="372"/>
        <v>1.1200000000000001</v>
      </c>
      <c r="L7976" s="16">
        <f t="shared" si="373"/>
        <v>1.1789473684210527</v>
      </c>
      <c r="M7976" s="16">
        <f t="shared" si="374"/>
        <v>1.3397129186602872</v>
      </c>
      <c r="N7976" t="e">
        <f>INDEX(XML!$A$2:$R$782,MATCH(C7976,XML!$D$2:$D$737,0),2)</f>
        <v>#N/A</v>
      </c>
    </row>
    <row r="7977" spans="1:14" ht="45" customHeight="1" x14ac:dyDescent="0.2">
      <c r="A7977">
        <v>67761</v>
      </c>
      <c r="B7977" t="s">
        <v>32675</v>
      </c>
      <c r="C7977" s="15" t="s">
        <v>32676</v>
      </c>
      <c r="D7977" s="15" t="s">
        <v>32677</v>
      </c>
      <c r="E7977">
        <v>1</v>
      </c>
      <c r="F7977">
        <v>1</v>
      </c>
      <c r="K7977" s="16">
        <f t="shared" si="372"/>
        <v>1.1200000000000001</v>
      </c>
      <c r="L7977" s="16">
        <f t="shared" si="373"/>
        <v>1.1789473684210527</v>
      </c>
      <c r="M7977" s="16">
        <f t="shared" si="374"/>
        <v>1.3397129186602872</v>
      </c>
      <c r="N7977" t="e">
        <f>INDEX(XML!$A$2:$R$782,MATCH(C7977,XML!$D$2:$D$737,0),2)</f>
        <v>#N/A</v>
      </c>
    </row>
    <row r="7978" spans="1:14" ht="22.5" customHeight="1" x14ac:dyDescent="0.2">
      <c r="A7978">
        <v>64387</v>
      </c>
      <c r="B7978" t="s">
        <v>30996</v>
      </c>
      <c r="C7978" s="15" t="s">
        <v>30997</v>
      </c>
      <c r="D7978" s="15" t="s">
        <v>30998</v>
      </c>
      <c r="E7978">
        <v>311688</v>
      </c>
      <c r="F7978">
        <v>519480</v>
      </c>
      <c r="H7978" t="s">
        <v>746</v>
      </c>
      <c r="K7978" s="16">
        <f t="shared" si="372"/>
        <v>333506.16000000003</v>
      </c>
      <c r="L7978" s="16">
        <f t="shared" si="373"/>
        <v>351059.1157894737</v>
      </c>
      <c r="M7978" s="16">
        <f t="shared" si="374"/>
        <v>398930.81339712924</v>
      </c>
      <c r="N7978" t="e">
        <f>INDEX(XML!$A$2:$R$782,MATCH(C7978,XML!$D$2:$D$737,0),2)</f>
        <v>#N/A</v>
      </c>
    </row>
    <row r="7979" spans="1:14" ht="112.5" x14ac:dyDescent="0.2">
      <c r="A7979">
        <v>68746</v>
      </c>
      <c r="B7979" t="s">
        <v>33077</v>
      </c>
      <c r="C7979" s="15" t="s">
        <v>33078</v>
      </c>
      <c r="D7979" s="15" t="s">
        <v>33079</v>
      </c>
      <c r="E7979">
        <v>1</v>
      </c>
      <c r="F7979">
        <v>1</v>
      </c>
      <c r="K7979" s="16">
        <f t="shared" si="372"/>
        <v>1.1200000000000001</v>
      </c>
      <c r="L7979" s="16">
        <f t="shared" si="373"/>
        <v>1.1789473684210527</v>
      </c>
      <c r="M7979" s="16">
        <f t="shared" si="374"/>
        <v>1.3397129186602872</v>
      </c>
      <c r="N7979" t="e">
        <f>INDEX(XML!$A$2:$R$782,MATCH(C7979,XML!$D$2:$D$737,0),2)</f>
        <v>#N/A</v>
      </c>
    </row>
    <row r="7980" spans="1:14" ht="112.5" x14ac:dyDescent="0.2">
      <c r="A7980">
        <v>68747</v>
      </c>
      <c r="B7980" t="s">
        <v>33080</v>
      </c>
      <c r="C7980" s="15" t="s">
        <v>33081</v>
      </c>
      <c r="D7980" s="15" t="s">
        <v>33082</v>
      </c>
      <c r="E7980">
        <v>1</v>
      </c>
      <c r="F7980">
        <v>1</v>
      </c>
      <c r="K7980" s="16">
        <f t="shared" si="372"/>
        <v>1.1200000000000001</v>
      </c>
      <c r="L7980" s="16">
        <f t="shared" si="373"/>
        <v>1.1789473684210527</v>
      </c>
      <c r="M7980" s="16">
        <f t="shared" si="374"/>
        <v>1.3397129186602872</v>
      </c>
      <c r="N7980" t="e">
        <f>INDEX(XML!$A$2:$R$782,MATCH(C7980,XML!$D$2:$D$737,0),2)</f>
        <v>#N/A</v>
      </c>
    </row>
    <row r="7981" spans="1:14" ht="56.25" customHeight="1" x14ac:dyDescent="0.2">
      <c r="A7981">
        <v>68749</v>
      </c>
      <c r="B7981" t="s">
        <v>33083</v>
      </c>
      <c r="C7981" s="15" t="s">
        <v>33084</v>
      </c>
      <c r="D7981" s="15" t="s">
        <v>33085</v>
      </c>
      <c r="E7981">
        <v>1</v>
      </c>
      <c r="F7981">
        <v>1</v>
      </c>
      <c r="K7981" s="16">
        <f t="shared" si="372"/>
        <v>1.1200000000000001</v>
      </c>
      <c r="L7981" s="16">
        <f t="shared" si="373"/>
        <v>1.1789473684210527</v>
      </c>
      <c r="M7981" s="16">
        <f t="shared" si="374"/>
        <v>1.3397129186602872</v>
      </c>
      <c r="N7981" t="e">
        <f>INDEX(XML!$A$2:$R$782,MATCH(C7981,XML!$D$2:$D$737,0),2)</f>
        <v>#N/A</v>
      </c>
    </row>
    <row r="7982" spans="1:14" ht="15.75" x14ac:dyDescent="0.25">
      <c r="A7982" s="184" t="s">
        <v>27030</v>
      </c>
      <c r="B7982" s="184"/>
      <c r="C7982" s="185"/>
      <c r="D7982" s="185"/>
      <c r="E7982" s="184"/>
      <c r="F7982" s="184"/>
      <c r="G7982" s="184"/>
      <c r="H7982" s="184"/>
      <c r="I7982" s="184"/>
      <c r="J7982" s="184"/>
      <c r="K7982" s="16">
        <f t="shared" si="372"/>
        <v>0</v>
      </c>
      <c r="L7982" s="16">
        <f t="shared" si="373"/>
        <v>0</v>
      </c>
      <c r="M7982" s="16">
        <f t="shared" si="374"/>
        <v>0</v>
      </c>
      <c r="N7982" t="e">
        <f>INDEX(XML!$A$2:$R$782,MATCH(C7982,XML!$D$2:$D$737,0),2)</f>
        <v>#N/A</v>
      </c>
    </row>
    <row r="7983" spans="1:14" ht="45" x14ac:dyDescent="0.2">
      <c r="A7983">
        <v>76387</v>
      </c>
      <c r="B7983" t="s">
        <v>33717</v>
      </c>
      <c r="C7983" s="15" t="s">
        <v>33718</v>
      </c>
      <c r="D7983" s="15" t="s">
        <v>33719</v>
      </c>
      <c r="E7983">
        <v>19775</v>
      </c>
      <c r="F7983">
        <v>24719</v>
      </c>
      <c r="K7983" s="16">
        <f t="shared" si="372"/>
        <v>22148</v>
      </c>
      <c r="L7983" s="16">
        <f t="shared" si="373"/>
        <v>23313.684210526317</v>
      </c>
      <c r="M7983" s="16">
        <f t="shared" si="374"/>
        <v>24709</v>
      </c>
      <c r="N7983" t="e">
        <f>INDEX(XML!$A$2:$R$782,MATCH(C7983,XML!$D$2:$D$737,0),2)</f>
        <v>#N/A</v>
      </c>
    </row>
    <row r="7984" spans="1:14" ht="112.5" x14ac:dyDescent="0.2">
      <c r="A7984">
        <v>37018</v>
      </c>
      <c r="B7984" t="s">
        <v>45166</v>
      </c>
      <c r="C7984" s="15" t="s">
        <v>29035</v>
      </c>
      <c r="D7984" s="15" t="s">
        <v>45167</v>
      </c>
      <c r="E7984">
        <v>22495</v>
      </c>
      <c r="F7984">
        <v>24900</v>
      </c>
      <c r="H7984">
        <v>1</v>
      </c>
      <c r="K7984" s="16">
        <f t="shared" si="372"/>
        <v>25194.400000000001</v>
      </c>
      <c r="L7984" s="16">
        <f t="shared" si="373"/>
        <v>26520.42105263158</v>
      </c>
      <c r="M7984" s="16">
        <f t="shared" si="374"/>
        <v>30136.84210526316</v>
      </c>
      <c r="N7984" t="str">
        <f>INDEX(XML!$A$2:$R$782,MATCH(C7984,XML!$D$2:$D$737,0),2)</f>
        <v>10000016897</v>
      </c>
    </row>
    <row r="7985" spans="1:14" ht="123.75" x14ac:dyDescent="0.2">
      <c r="A7985">
        <v>69060</v>
      </c>
      <c r="B7985" t="s">
        <v>30606</v>
      </c>
      <c r="C7985" s="15" t="s">
        <v>30607</v>
      </c>
      <c r="D7985" s="15" t="s">
        <v>30999</v>
      </c>
      <c r="E7985">
        <v>17508</v>
      </c>
      <c r="F7985">
        <v>25012</v>
      </c>
      <c r="K7985" s="16">
        <f t="shared" si="372"/>
        <v>19608.96</v>
      </c>
      <c r="L7985" s="16">
        <f t="shared" si="373"/>
        <v>20641.010526315789</v>
      </c>
      <c r="M7985" s="16">
        <f t="shared" si="374"/>
        <v>23455.693779904304</v>
      </c>
      <c r="N7985" t="e">
        <f>INDEX(XML!$A$2:$R$782,MATCH(C7985,XML!$D$2:$D$737,0),2)</f>
        <v>#N/A</v>
      </c>
    </row>
    <row r="7986" spans="1:14" ht="33.75" customHeight="1" x14ac:dyDescent="0.2">
      <c r="A7986">
        <v>81995</v>
      </c>
      <c r="B7986" t="s">
        <v>44365</v>
      </c>
      <c r="C7986" s="15" t="s">
        <v>44366</v>
      </c>
      <c r="D7986" s="15" t="s">
        <v>44367</v>
      </c>
      <c r="E7986">
        <v>17509</v>
      </c>
      <c r="F7986">
        <v>25012</v>
      </c>
      <c r="H7986" t="s">
        <v>746</v>
      </c>
      <c r="K7986" s="16">
        <f t="shared" si="372"/>
        <v>19610.080000000002</v>
      </c>
      <c r="L7986" s="16">
        <f t="shared" si="373"/>
        <v>20642.189473684211</v>
      </c>
      <c r="M7986" s="16">
        <f t="shared" si="374"/>
        <v>23457.033492822968</v>
      </c>
      <c r="N7986" t="e">
        <f>INDEX(XML!$A$2:$R$782,MATCH(C7986,XML!$D$2:$D$737,0),2)</f>
        <v>#N/A</v>
      </c>
    </row>
    <row r="7987" spans="1:14" ht="22.5" customHeight="1" x14ac:dyDescent="0.25">
      <c r="A7987" s="184" t="s">
        <v>27031</v>
      </c>
      <c r="B7987" s="184"/>
      <c r="C7987" s="185"/>
      <c r="D7987" s="185"/>
      <c r="E7987" s="184"/>
      <c r="F7987" s="184"/>
      <c r="G7987" s="184"/>
      <c r="H7987" s="184"/>
      <c r="I7987" s="184"/>
      <c r="J7987" s="184"/>
      <c r="K7987" s="16">
        <f t="shared" si="372"/>
        <v>0</v>
      </c>
      <c r="L7987" s="16">
        <f t="shared" si="373"/>
        <v>0</v>
      </c>
      <c r="M7987" s="16">
        <f t="shared" si="374"/>
        <v>0</v>
      </c>
      <c r="N7987" t="e">
        <f>INDEX(XML!$A$2:$R$782,MATCH(C7987,XML!$D$2:$D$737,0),2)</f>
        <v>#N/A</v>
      </c>
    </row>
    <row r="7988" spans="1:14" ht="22.5" customHeight="1" x14ac:dyDescent="0.2">
      <c r="A7988">
        <v>62895</v>
      </c>
      <c r="B7988" t="s">
        <v>20219</v>
      </c>
      <c r="C7988" s="15" t="s">
        <v>20220</v>
      </c>
      <c r="D7988" s="15" t="s">
        <v>20221</v>
      </c>
      <c r="E7988">
        <v>11626</v>
      </c>
      <c r="F7988">
        <v>14533</v>
      </c>
      <c r="H7988" t="s">
        <v>746</v>
      </c>
      <c r="K7988" s="16">
        <f t="shared" si="372"/>
        <v>13021.119999999999</v>
      </c>
      <c r="L7988" s="16">
        <f t="shared" si="373"/>
        <v>13706.442105263159</v>
      </c>
      <c r="M7988" s="16">
        <f t="shared" si="374"/>
        <v>14523</v>
      </c>
      <c r="N7988" t="str">
        <f>INDEX(XML!$A$2:$R$782,MATCH(C7988,XML!$D$2:$D$737,0),2)</f>
        <v xml:space="preserve">1000015815 </v>
      </c>
    </row>
    <row r="7989" spans="1:14" ht="67.5" x14ac:dyDescent="0.2">
      <c r="A7989">
        <v>76373</v>
      </c>
      <c r="B7989" t="s">
        <v>33711</v>
      </c>
      <c r="C7989" s="15" t="s">
        <v>33712</v>
      </c>
      <c r="D7989" s="15" t="s">
        <v>33713</v>
      </c>
      <c r="E7989">
        <v>19762</v>
      </c>
      <c r="F7989">
        <v>24703</v>
      </c>
      <c r="H7989" t="s">
        <v>746</v>
      </c>
      <c r="K7989" s="16">
        <f t="shared" si="372"/>
        <v>22133.439999999999</v>
      </c>
      <c r="L7989" s="16">
        <f t="shared" si="373"/>
        <v>23298.357894736841</v>
      </c>
      <c r="M7989" s="16">
        <f t="shared" si="374"/>
        <v>24693</v>
      </c>
      <c r="N7989" t="e">
        <f>INDEX(XML!$A$2:$R$782,MATCH(C7989,XML!$D$2:$D$737,0),2)</f>
        <v>#N/A</v>
      </c>
    </row>
    <row r="7990" spans="1:14" ht="15.75" x14ac:dyDescent="0.25">
      <c r="A7990" s="184" t="s">
        <v>27032</v>
      </c>
      <c r="B7990" s="184"/>
      <c r="C7990" s="185"/>
      <c r="D7990" s="185"/>
      <c r="E7990" s="184"/>
      <c r="F7990" s="184"/>
      <c r="G7990" s="184"/>
      <c r="H7990" s="184"/>
      <c r="I7990" s="184"/>
      <c r="J7990" s="184"/>
      <c r="K7990" s="16">
        <f t="shared" si="372"/>
        <v>0</v>
      </c>
      <c r="L7990" s="16">
        <f t="shared" si="373"/>
        <v>0</v>
      </c>
      <c r="M7990" s="16">
        <f t="shared" si="374"/>
        <v>0</v>
      </c>
      <c r="N7990" t="e">
        <f>INDEX(XML!$A$2:$R$782,MATCH(C7990,XML!$D$2:$D$737,0),2)</f>
        <v>#N/A</v>
      </c>
    </row>
    <row r="7991" spans="1:14" ht="90" x14ac:dyDescent="0.2">
      <c r="A7991">
        <v>66027</v>
      </c>
      <c r="B7991" t="s">
        <v>24018</v>
      </c>
      <c r="C7991" s="15" t="s">
        <v>24019</v>
      </c>
      <c r="D7991" s="15" t="s">
        <v>25164</v>
      </c>
      <c r="E7991">
        <v>25347</v>
      </c>
      <c r="F7991">
        <v>31684</v>
      </c>
      <c r="H7991" t="s">
        <v>746</v>
      </c>
      <c r="K7991" s="16">
        <f t="shared" si="372"/>
        <v>28388.639999999999</v>
      </c>
      <c r="L7991" s="16">
        <f t="shared" si="373"/>
        <v>29882.778947368421</v>
      </c>
      <c r="M7991" s="16">
        <f t="shared" si="374"/>
        <v>31674</v>
      </c>
      <c r="N7991" t="e">
        <f>INDEX(XML!$A$2:$R$782,MATCH(C7991,XML!$D$2:$D$737,0),2)</f>
        <v>#N/A</v>
      </c>
    </row>
    <row r="7992" spans="1:14" ht="33.75" x14ac:dyDescent="0.2">
      <c r="A7992">
        <v>77237</v>
      </c>
      <c r="B7992" t="s">
        <v>40671</v>
      </c>
      <c r="C7992" s="15" t="s">
        <v>40672</v>
      </c>
      <c r="D7992" s="15" t="s">
        <v>40673</v>
      </c>
      <c r="E7992">
        <v>19624</v>
      </c>
      <c r="F7992">
        <v>32708</v>
      </c>
      <c r="H7992" t="s">
        <v>746</v>
      </c>
      <c r="K7992" s="16">
        <f t="shared" si="372"/>
        <v>21978.880000000001</v>
      </c>
      <c r="L7992" s="16">
        <f t="shared" si="373"/>
        <v>23135.663157894738</v>
      </c>
      <c r="M7992" s="16">
        <f t="shared" si="374"/>
        <v>26290.526315789473</v>
      </c>
      <c r="N7992" t="e">
        <f>INDEX(XML!$A$2:$R$782,MATCH(C7992,XML!$D$2:$D$737,0),2)</f>
        <v>#N/A</v>
      </c>
    </row>
    <row r="7993" spans="1:14" ht="15.75" x14ac:dyDescent="0.25">
      <c r="A7993" s="184" t="s">
        <v>27033</v>
      </c>
      <c r="B7993" s="184"/>
      <c r="C7993" s="185"/>
      <c r="D7993" s="185"/>
      <c r="E7993" s="184"/>
      <c r="F7993" s="184"/>
      <c r="G7993" s="184"/>
      <c r="H7993" s="184"/>
      <c r="I7993" s="184"/>
      <c r="J7993" s="184"/>
      <c r="K7993" s="16">
        <f t="shared" si="372"/>
        <v>0</v>
      </c>
      <c r="L7993" s="16">
        <f t="shared" si="373"/>
        <v>0</v>
      </c>
      <c r="M7993" s="16">
        <f t="shared" si="374"/>
        <v>0</v>
      </c>
      <c r="N7993" t="e">
        <f>INDEX(XML!$A$2:$R$782,MATCH(C7993,XML!$D$2:$D$737,0),2)</f>
        <v>#N/A</v>
      </c>
    </row>
    <row r="7994" spans="1:14" ht="22.5" customHeight="1" x14ac:dyDescent="0.2">
      <c r="A7994">
        <v>62904</v>
      </c>
      <c r="B7994" t="s">
        <v>20225</v>
      </c>
      <c r="C7994" s="15" t="s">
        <v>20226</v>
      </c>
      <c r="D7994" s="15" t="s">
        <v>20227</v>
      </c>
      <c r="E7994">
        <v>13664</v>
      </c>
      <c r="F7994">
        <v>17080</v>
      </c>
      <c r="H7994" t="s">
        <v>746</v>
      </c>
      <c r="K7994" s="16">
        <f t="shared" si="372"/>
        <v>15303.68</v>
      </c>
      <c r="L7994" s="16">
        <f t="shared" si="373"/>
        <v>16109.136842105263</v>
      </c>
      <c r="M7994" s="16">
        <f t="shared" si="374"/>
        <v>17070</v>
      </c>
      <c r="N7994" t="str">
        <f>INDEX(XML!$A$2:$R$782,MATCH(C7994,XML!$D$2:$D$737,0),2)</f>
        <v xml:space="preserve">1000015811 </v>
      </c>
    </row>
    <row r="7995" spans="1:14" ht="22.5" customHeight="1" x14ac:dyDescent="0.2">
      <c r="A7995">
        <v>76374</v>
      </c>
      <c r="B7995" t="s">
        <v>33720</v>
      </c>
      <c r="C7995" s="15" t="s">
        <v>33721</v>
      </c>
      <c r="D7995" s="15" t="s">
        <v>33722</v>
      </c>
      <c r="E7995">
        <v>24850</v>
      </c>
      <c r="F7995">
        <v>31062</v>
      </c>
      <c r="H7995" t="s">
        <v>746</v>
      </c>
      <c r="K7995" s="16">
        <f t="shared" si="372"/>
        <v>27832</v>
      </c>
      <c r="L7995" s="16">
        <f t="shared" si="373"/>
        <v>29296.842105263157</v>
      </c>
      <c r="M7995" s="16">
        <f t="shared" si="374"/>
        <v>31052</v>
      </c>
      <c r="N7995" t="e">
        <f>INDEX(XML!$A$2:$R$782,MATCH(C7995,XML!$D$2:$D$737,0),2)</f>
        <v>#N/A</v>
      </c>
    </row>
    <row r="7996" spans="1:14" ht="22.5" customHeight="1" x14ac:dyDescent="0.25">
      <c r="A7996" s="184" t="s">
        <v>27030</v>
      </c>
      <c r="B7996" s="184"/>
      <c r="C7996" s="185"/>
      <c r="D7996" s="185"/>
      <c r="E7996" s="184"/>
      <c r="F7996" s="184"/>
      <c r="G7996" s="184"/>
      <c r="H7996" s="184"/>
      <c r="I7996" s="184"/>
      <c r="J7996" s="184"/>
      <c r="K7996" s="16">
        <f t="shared" si="372"/>
        <v>0</v>
      </c>
      <c r="L7996" s="16">
        <f t="shared" si="373"/>
        <v>0</v>
      </c>
      <c r="M7996" s="16">
        <f t="shared" si="374"/>
        <v>0</v>
      </c>
      <c r="N7996" t="e">
        <f>INDEX(XML!$A$2:$R$782,MATCH(C7996,XML!$D$2:$D$737,0),2)</f>
        <v>#N/A</v>
      </c>
    </row>
    <row r="7997" spans="1:14" ht="22.5" customHeight="1" x14ac:dyDescent="0.2">
      <c r="A7997">
        <v>62940</v>
      </c>
      <c r="B7997" t="s">
        <v>20234</v>
      </c>
      <c r="C7997" s="15" t="s">
        <v>20270</v>
      </c>
      <c r="D7997" s="15" t="s">
        <v>25644</v>
      </c>
      <c r="E7997">
        <v>21333</v>
      </c>
      <c r="F7997">
        <v>26666</v>
      </c>
      <c r="H7997">
        <v>46</v>
      </c>
      <c r="K7997" s="16">
        <f t="shared" si="372"/>
        <v>23892.959999999999</v>
      </c>
      <c r="L7997" s="16">
        <f t="shared" si="373"/>
        <v>25150.484210526316</v>
      </c>
      <c r="M7997" s="16">
        <f t="shared" si="374"/>
        <v>26656</v>
      </c>
      <c r="N7997" t="e">
        <f>INDEX(XML!$A$2:$R$782,MATCH(C7997,XML!$D$2:$D$737,0),2)</f>
        <v>#N/A</v>
      </c>
    </row>
    <row r="7998" spans="1:14" ht="22.5" customHeight="1" x14ac:dyDescent="0.2">
      <c r="A7998">
        <v>76196</v>
      </c>
      <c r="B7998" t="s">
        <v>37107</v>
      </c>
      <c r="C7998" s="15" t="s">
        <v>37108</v>
      </c>
      <c r="D7998" s="15" t="s">
        <v>37109</v>
      </c>
      <c r="E7998">
        <v>22896</v>
      </c>
      <c r="F7998">
        <v>32708</v>
      </c>
      <c r="H7998">
        <v>26</v>
      </c>
      <c r="K7998" s="16">
        <f t="shared" si="372"/>
        <v>25643.52</v>
      </c>
      <c r="L7998" s="16">
        <f t="shared" si="373"/>
        <v>26993.178947368422</v>
      </c>
      <c r="M7998" s="16">
        <f t="shared" si="374"/>
        <v>30674.066985645935</v>
      </c>
      <c r="N7998" t="e">
        <f>INDEX(XML!$A$2:$R$782,MATCH(C7998,XML!$D$2:$D$737,0),2)</f>
        <v>#N/A</v>
      </c>
    </row>
    <row r="7999" spans="1:14" ht="22.5" customHeight="1" x14ac:dyDescent="0.2">
      <c r="A7999">
        <v>82021</v>
      </c>
      <c r="B7999" t="s">
        <v>46346</v>
      </c>
      <c r="C7999" s="15" t="s">
        <v>46347</v>
      </c>
      <c r="D7999" s="15" t="s">
        <v>46348</v>
      </c>
      <c r="E7999">
        <v>14776</v>
      </c>
      <c r="F7999">
        <v>24627</v>
      </c>
      <c r="H7999" t="s">
        <v>746</v>
      </c>
      <c r="K7999" s="16">
        <f t="shared" si="372"/>
        <v>16549.12</v>
      </c>
      <c r="L7999" s="16">
        <f t="shared" si="373"/>
        <v>17420.126315789475</v>
      </c>
      <c r="M7999" s="16">
        <f t="shared" si="374"/>
        <v>19795.598086124406</v>
      </c>
      <c r="N7999" t="e">
        <f>INDEX(XML!$A$2:$R$782,MATCH(C7999,XML!$D$2:$D$737,0),2)</f>
        <v>#N/A</v>
      </c>
    </row>
    <row r="8000" spans="1:14" ht="22.5" customHeight="1" x14ac:dyDescent="0.25">
      <c r="A8000" s="184" t="s">
        <v>27031</v>
      </c>
      <c r="B8000" s="184"/>
      <c r="C8000" s="185"/>
      <c r="D8000" s="185"/>
      <c r="E8000" s="184"/>
      <c r="F8000" s="184"/>
      <c r="G8000" s="184"/>
      <c r="H8000" s="184"/>
      <c r="I8000" s="184"/>
      <c r="J8000" s="184"/>
      <c r="K8000" s="16">
        <f t="shared" si="372"/>
        <v>0</v>
      </c>
      <c r="L8000" s="16">
        <f t="shared" si="373"/>
        <v>0</v>
      </c>
      <c r="M8000" s="16">
        <f t="shared" si="374"/>
        <v>0</v>
      </c>
      <c r="N8000" t="e">
        <f>INDEX(XML!$A$2:$R$782,MATCH(C8000,XML!$D$2:$D$737,0),2)</f>
        <v>#N/A</v>
      </c>
    </row>
    <row r="8001" spans="1:14" ht="22.5" customHeight="1" x14ac:dyDescent="0.2">
      <c r="A8001">
        <v>64566</v>
      </c>
      <c r="B8001" t="s">
        <v>45367</v>
      </c>
      <c r="C8001" s="15" t="s">
        <v>22124</v>
      </c>
      <c r="D8001" s="15" t="s">
        <v>45368</v>
      </c>
      <c r="E8001">
        <v>36900</v>
      </c>
      <c r="F8001">
        <v>41000</v>
      </c>
      <c r="H8001">
        <v>14</v>
      </c>
      <c r="K8001" s="16">
        <f t="shared" si="372"/>
        <v>41328</v>
      </c>
      <c r="L8001" s="16">
        <f t="shared" si="373"/>
        <v>43503.15789473684</v>
      </c>
      <c r="M8001" s="16">
        <f t="shared" si="374"/>
        <v>49435.406698564584</v>
      </c>
      <c r="N8001" t="str">
        <f>INDEX(XML!$A$2:$R$782,MATCH(C8001,XML!$D$2:$D$737,0),2)</f>
        <v xml:space="preserve">1000015944 </v>
      </c>
    </row>
    <row r="8002" spans="1:14" ht="22.5" customHeight="1" x14ac:dyDescent="0.2">
      <c r="A8002">
        <v>76385</v>
      </c>
      <c r="B8002" t="s">
        <v>33714</v>
      </c>
      <c r="C8002" s="15" t="s">
        <v>33715</v>
      </c>
      <c r="D8002" s="15" t="s">
        <v>33716</v>
      </c>
      <c r="E8002">
        <v>25999</v>
      </c>
      <c r="F8002">
        <v>32498</v>
      </c>
      <c r="H8002" t="s">
        <v>746</v>
      </c>
      <c r="K8002" s="16">
        <f t="shared" si="372"/>
        <v>29118.880000000001</v>
      </c>
      <c r="L8002" s="16">
        <f t="shared" si="373"/>
        <v>30651.452631578948</v>
      </c>
      <c r="M8002" s="16">
        <f t="shared" si="374"/>
        <v>32488</v>
      </c>
      <c r="N8002" t="e">
        <f>INDEX(XML!$A$2:$R$782,MATCH(C8002,XML!$D$2:$D$737,0),2)</f>
        <v>#N/A</v>
      </c>
    </row>
    <row r="8003" spans="1:14" ht="22.5" customHeight="1" x14ac:dyDescent="0.2">
      <c r="A8003">
        <v>76368</v>
      </c>
      <c r="B8003" t="s">
        <v>33571</v>
      </c>
      <c r="C8003" s="15" t="s">
        <v>33705</v>
      </c>
      <c r="D8003" s="15" t="s">
        <v>33706</v>
      </c>
      <c r="E8003">
        <v>17902</v>
      </c>
      <c r="F8003">
        <v>22378</v>
      </c>
      <c r="K8003" s="16">
        <f t="shared" si="372"/>
        <v>20050.239999999998</v>
      </c>
      <c r="L8003" s="16">
        <f t="shared" si="373"/>
        <v>21105.51578947368</v>
      </c>
      <c r="M8003" s="16">
        <f t="shared" si="374"/>
        <v>22368</v>
      </c>
      <c r="N8003" t="e">
        <f>INDEX(XML!$A$2:$R$782,MATCH(C8003,XML!$D$2:$D$737,0),2)</f>
        <v>#N/A</v>
      </c>
    </row>
    <row r="8004" spans="1:14" ht="22.5" customHeight="1" x14ac:dyDescent="0.25">
      <c r="A8004" s="184" t="s">
        <v>27032</v>
      </c>
      <c r="B8004" s="184"/>
      <c r="C8004" s="185"/>
      <c r="D8004" s="185"/>
      <c r="E8004" s="184"/>
      <c r="F8004" s="184"/>
      <c r="G8004" s="184"/>
      <c r="H8004" s="184"/>
      <c r="I8004" s="184"/>
      <c r="J8004" s="184"/>
      <c r="K8004" s="16">
        <f t="shared" si="372"/>
        <v>0</v>
      </c>
      <c r="L8004" s="16">
        <f t="shared" si="373"/>
        <v>0</v>
      </c>
      <c r="M8004" s="16">
        <f t="shared" si="374"/>
        <v>0</v>
      </c>
      <c r="N8004" t="e">
        <f>INDEX(XML!$A$2:$R$782,MATCH(C8004,XML!$D$2:$D$737,0),2)</f>
        <v>#N/A</v>
      </c>
    </row>
    <row r="8005" spans="1:14" ht="22.5" customHeight="1" x14ac:dyDescent="0.2">
      <c r="A8005">
        <v>82020</v>
      </c>
      <c r="B8005" t="s">
        <v>44458</v>
      </c>
      <c r="C8005" s="15" t="s">
        <v>44459</v>
      </c>
      <c r="D8005" s="15" t="s">
        <v>44460</v>
      </c>
      <c r="E8005">
        <v>23088</v>
      </c>
      <c r="F8005">
        <v>38480</v>
      </c>
      <c r="H8005">
        <v>47</v>
      </c>
      <c r="K8005" s="16">
        <f t="shared" ref="K8005:K8068" si="375">IF(E8005&gt;49999,E8005+E8005*0.07,IF(E8005&lt;=49999,E8005+E8005*0.12))</f>
        <v>25858.560000000001</v>
      </c>
      <c r="L8005" s="16">
        <f t="shared" ref="L8005:L8068" si="376">K8005*100/95</f>
        <v>27219.536842105263</v>
      </c>
      <c r="M8005" s="16">
        <f t="shared" ref="M8005:M8068" si="377">IF(COUNTIF(C8005,"*Dahua*"),F8005-10,L8005*100/88)</f>
        <v>30931.291866028707</v>
      </c>
      <c r="N8005" t="e">
        <f>INDEX(XML!$A$2:$R$782,MATCH(C8005,XML!$D$2:$D$737,0),2)</f>
        <v>#N/A</v>
      </c>
    </row>
    <row r="8006" spans="1:14" ht="22.5" customHeight="1" x14ac:dyDescent="0.25">
      <c r="A8006" s="184" t="s">
        <v>27033</v>
      </c>
      <c r="B8006" s="184"/>
      <c r="C8006" s="185"/>
      <c r="D8006" s="185"/>
      <c r="E8006" s="184"/>
      <c r="F8006" s="184"/>
      <c r="G8006" s="184"/>
      <c r="H8006" s="184"/>
      <c r="I8006" s="184"/>
      <c r="J8006" s="184"/>
      <c r="K8006" s="16">
        <f t="shared" si="375"/>
        <v>0</v>
      </c>
      <c r="L8006" s="16">
        <f t="shared" si="376"/>
        <v>0</v>
      </c>
      <c r="M8006" s="16">
        <f t="shared" si="377"/>
        <v>0</v>
      </c>
      <c r="N8006" t="e">
        <f>INDEX(XML!$A$2:$R$782,MATCH(C8006,XML!$D$2:$D$737,0),2)</f>
        <v>#N/A</v>
      </c>
    </row>
    <row r="8007" spans="1:14" ht="22.5" customHeight="1" x14ac:dyDescent="0.2">
      <c r="A8007">
        <v>76386</v>
      </c>
      <c r="B8007" t="s">
        <v>33723</v>
      </c>
      <c r="C8007" s="15" t="s">
        <v>33724</v>
      </c>
      <c r="D8007" s="15" t="s">
        <v>33725</v>
      </c>
      <c r="E8007">
        <v>28055</v>
      </c>
      <c r="F8007">
        <v>35069</v>
      </c>
      <c r="H8007" t="s">
        <v>746</v>
      </c>
      <c r="K8007" s="16">
        <f t="shared" si="375"/>
        <v>31421.599999999999</v>
      </c>
      <c r="L8007" s="16">
        <f t="shared" si="376"/>
        <v>33075.368421052633</v>
      </c>
      <c r="M8007" s="16">
        <f t="shared" si="377"/>
        <v>35059</v>
      </c>
      <c r="N8007" t="e">
        <f>INDEX(XML!$A$2:$R$782,MATCH(C8007,XML!$D$2:$D$737,0),2)</f>
        <v>#N/A</v>
      </c>
    </row>
    <row r="8008" spans="1:14" ht="22.5" customHeight="1" x14ac:dyDescent="0.2">
      <c r="A8008">
        <v>76370</v>
      </c>
      <c r="B8008" t="s">
        <v>33572</v>
      </c>
      <c r="C8008" s="15" t="s">
        <v>33707</v>
      </c>
      <c r="D8008" s="15" t="s">
        <v>33708</v>
      </c>
      <c r="E8008">
        <v>22386</v>
      </c>
      <c r="F8008">
        <v>27983</v>
      </c>
      <c r="K8008" s="16">
        <f t="shared" si="375"/>
        <v>25072.32</v>
      </c>
      <c r="L8008" s="16">
        <f t="shared" si="376"/>
        <v>26391.915789473685</v>
      </c>
      <c r="M8008" s="16">
        <f t="shared" si="377"/>
        <v>27973</v>
      </c>
      <c r="N8008" t="e">
        <f>INDEX(XML!$A$2:$R$782,MATCH(C8008,XML!$D$2:$D$737,0),2)</f>
        <v>#N/A</v>
      </c>
    </row>
    <row r="8009" spans="1:14" ht="22.5" customHeight="1" x14ac:dyDescent="0.25">
      <c r="A8009" s="184" t="s">
        <v>27030</v>
      </c>
      <c r="B8009" s="184"/>
      <c r="C8009" s="185"/>
      <c r="D8009" s="185"/>
      <c r="E8009" s="184"/>
      <c r="F8009" s="184"/>
      <c r="G8009" s="184"/>
      <c r="H8009" s="184"/>
      <c r="I8009" s="184"/>
      <c r="J8009" s="184"/>
      <c r="K8009" s="16">
        <f t="shared" si="375"/>
        <v>0</v>
      </c>
      <c r="L8009" s="16">
        <f t="shared" si="376"/>
        <v>0</v>
      </c>
      <c r="M8009" s="16">
        <f t="shared" si="377"/>
        <v>0</v>
      </c>
      <c r="N8009" t="e">
        <f>INDEX(XML!$A$2:$R$782,MATCH(C8009,XML!$D$2:$D$737,0),2)</f>
        <v>#N/A</v>
      </c>
    </row>
    <row r="8010" spans="1:14" ht="22.5" customHeight="1" x14ac:dyDescent="0.2">
      <c r="A8010">
        <v>62918</v>
      </c>
      <c r="B8010" t="s">
        <v>20215</v>
      </c>
      <c r="C8010" s="15" t="s">
        <v>20216</v>
      </c>
      <c r="D8010" s="15" t="s">
        <v>20217</v>
      </c>
      <c r="E8010">
        <v>19320</v>
      </c>
      <c r="F8010">
        <v>24150</v>
      </c>
      <c r="K8010" s="16">
        <f t="shared" si="375"/>
        <v>21638.400000000001</v>
      </c>
      <c r="L8010" s="16">
        <f t="shared" si="376"/>
        <v>22777.263157894737</v>
      </c>
      <c r="M8010" s="16">
        <f t="shared" si="377"/>
        <v>24140</v>
      </c>
      <c r="N8010" t="str">
        <f>INDEX(XML!$A$2:$R$782,MATCH(C8010,XML!$D$2:$D$737,0),2)</f>
        <v xml:space="preserve">1000015814 </v>
      </c>
    </row>
    <row r="8011" spans="1:14" ht="22.5" customHeight="1" x14ac:dyDescent="0.2">
      <c r="A8011">
        <v>60858</v>
      </c>
      <c r="B8011" t="s">
        <v>17496</v>
      </c>
      <c r="C8011" s="15" t="s">
        <v>17497</v>
      </c>
      <c r="D8011" s="15" t="s">
        <v>20168</v>
      </c>
      <c r="E8011">
        <v>95130</v>
      </c>
      <c r="F8011">
        <v>126830</v>
      </c>
      <c r="K8011" s="16">
        <f t="shared" si="375"/>
        <v>101789.1</v>
      </c>
      <c r="L8011" s="16">
        <f t="shared" si="376"/>
        <v>107146.42105263157</v>
      </c>
      <c r="M8011" s="16">
        <f t="shared" si="377"/>
        <v>126820</v>
      </c>
      <c r="N8011" t="e">
        <f>INDEX(XML!$A$2:$R$782,MATCH(C8011,XML!$D$2:$D$737,0),2)</f>
        <v>#N/A</v>
      </c>
    </row>
    <row r="8012" spans="1:14" ht="22.5" customHeight="1" x14ac:dyDescent="0.25">
      <c r="A8012" s="184" t="s">
        <v>27031</v>
      </c>
      <c r="B8012" s="184"/>
      <c r="C8012" s="185"/>
      <c r="D8012" s="185"/>
      <c r="E8012" s="184"/>
      <c r="F8012" s="184"/>
      <c r="G8012" s="184"/>
      <c r="H8012" s="184"/>
      <c r="I8012" s="184"/>
      <c r="J8012" s="184"/>
      <c r="K8012" s="16">
        <f t="shared" si="375"/>
        <v>0</v>
      </c>
      <c r="L8012" s="16">
        <f t="shared" si="376"/>
        <v>0</v>
      </c>
      <c r="M8012" s="16">
        <f t="shared" si="377"/>
        <v>0</v>
      </c>
      <c r="N8012" t="e">
        <f>INDEX(XML!$A$2:$R$782,MATCH(C8012,XML!$D$2:$D$737,0),2)</f>
        <v>#N/A</v>
      </c>
    </row>
    <row r="8013" spans="1:14" ht="22.5" customHeight="1" x14ac:dyDescent="0.2">
      <c r="A8013">
        <v>56501</v>
      </c>
      <c r="B8013" t="s">
        <v>45168</v>
      </c>
      <c r="C8013" s="15" t="s">
        <v>14148</v>
      </c>
      <c r="D8013" s="15" t="s">
        <v>45169</v>
      </c>
      <c r="E8013">
        <v>20381</v>
      </c>
      <c r="F8013">
        <v>22590</v>
      </c>
      <c r="H8013">
        <v>9</v>
      </c>
      <c r="K8013" s="16">
        <f t="shared" si="375"/>
        <v>22826.720000000001</v>
      </c>
      <c r="L8013" s="16">
        <f t="shared" si="376"/>
        <v>24028.126315789475</v>
      </c>
      <c r="M8013" s="16">
        <f t="shared" si="377"/>
        <v>27304.688995215311</v>
      </c>
      <c r="N8013" t="str">
        <f>INDEX(XML!$A$2:$R$782,MATCH(C8013,XML!$D$2:$D$737,0),2)</f>
        <v>10000021124</v>
      </c>
    </row>
    <row r="8014" spans="1:14" ht="22.5" customHeight="1" x14ac:dyDescent="0.2">
      <c r="A8014">
        <v>64568</v>
      </c>
      <c r="B8014" t="s">
        <v>45170</v>
      </c>
      <c r="C8014" s="15" t="s">
        <v>22125</v>
      </c>
      <c r="D8014" s="15" t="s">
        <v>45171</v>
      </c>
      <c r="E8014">
        <v>24200</v>
      </c>
      <c r="F8014">
        <v>26900</v>
      </c>
      <c r="H8014">
        <v>8</v>
      </c>
      <c r="K8014" s="16">
        <f t="shared" si="375"/>
        <v>27104</v>
      </c>
      <c r="L8014" s="16">
        <f t="shared" si="376"/>
        <v>28530.526315789473</v>
      </c>
      <c r="M8014" s="16">
        <f t="shared" si="377"/>
        <v>32421.052631578947</v>
      </c>
      <c r="N8014" t="e">
        <f>INDEX(XML!$A$2:$R$782,MATCH(C8014,XML!$D$2:$D$737,0),2)</f>
        <v>#N/A</v>
      </c>
    </row>
    <row r="8015" spans="1:14" ht="22.5" customHeight="1" x14ac:dyDescent="0.2">
      <c r="A8015">
        <v>62905</v>
      </c>
      <c r="B8015" t="s">
        <v>20222</v>
      </c>
      <c r="C8015" s="15" t="s">
        <v>20223</v>
      </c>
      <c r="D8015" s="15" t="s">
        <v>20224</v>
      </c>
      <c r="E8015">
        <v>13920</v>
      </c>
      <c r="F8015">
        <v>17500</v>
      </c>
      <c r="H8015" t="s">
        <v>746</v>
      </c>
      <c r="K8015" s="16">
        <f t="shared" si="375"/>
        <v>15590.4</v>
      </c>
      <c r="L8015" s="16">
        <f t="shared" si="376"/>
        <v>16410.947368421053</v>
      </c>
      <c r="M8015" s="16">
        <f t="shared" si="377"/>
        <v>17490</v>
      </c>
      <c r="N8015" t="str">
        <f>INDEX(XML!$A$2:$R$782,MATCH(C8015,XML!$D$2:$D$737,0),2)</f>
        <v xml:space="preserve">1000015812 </v>
      </c>
    </row>
    <row r="8016" spans="1:14" ht="22.5" customHeight="1" x14ac:dyDescent="0.2">
      <c r="A8016">
        <v>62924</v>
      </c>
      <c r="B8016" t="s">
        <v>20248</v>
      </c>
      <c r="C8016" s="15" t="s">
        <v>20249</v>
      </c>
      <c r="D8016" s="15" t="s">
        <v>20250</v>
      </c>
      <c r="E8016">
        <v>14710</v>
      </c>
      <c r="F8016">
        <v>18500</v>
      </c>
      <c r="H8016">
        <v>44</v>
      </c>
      <c r="K8016" s="16">
        <f t="shared" si="375"/>
        <v>16475.2</v>
      </c>
      <c r="L8016" s="16">
        <f t="shared" si="376"/>
        <v>17342.315789473683</v>
      </c>
      <c r="M8016" s="16">
        <f t="shared" si="377"/>
        <v>18490</v>
      </c>
      <c r="N8016" t="str">
        <f>INDEX(XML!$A$2:$R$782,MATCH(C8016,XML!$D$2:$D$737,0),2)</f>
        <v xml:space="preserve">1000015817 </v>
      </c>
    </row>
    <row r="8017" spans="1:14" ht="22.5" customHeight="1" x14ac:dyDescent="0.2">
      <c r="A8017">
        <v>68239</v>
      </c>
      <c r="B8017" t="s">
        <v>24410</v>
      </c>
      <c r="C8017" s="15" t="s">
        <v>24411</v>
      </c>
      <c r="D8017" s="15" t="s">
        <v>24412</v>
      </c>
      <c r="E8017">
        <v>23780</v>
      </c>
      <c r="F8017">
        <v>29900</v>
      </c>
      <c r="K8017" s="16">
        <f t="shared" si="375"/>
        <v>26633.599999999999</v>
      </c>
      <c r="L8017" s="16">
        <f t="shared" si="376"/>
        <v>28035.36842105263</v>
      </c>
      <c r="M8017" s="16">
        <f t="shared" si="377"/>
        <v>29890</v>
      </c>
      <c r="N8017" t="e">
        <f>INDEX(XML!$A$2:$R$782,MATCH(C8017,XML!$D$2:$D$737,0),2)</f>
        <v>#N/A</v>
      </c>
    </row>
    <row r="8018" spans="1:14" ht="22.5" customHeight="1" x14ac:dyDescent="0.2">
      <c r="A8018">
        <v>68252</v>
      </c>
      <c r="B8018" t="s">
        <v>24413</v>
      </c>
      <c r="C8018" s="15" t="s">
        <v>24414</v>
      </c>
      <c r="D8018" s="15" t="s">
        <v>24415</v>
      </c>
      <c r="E8018">
        <v>34469</v>
      </c>
      <c r="F8018">
        <v>43087</v>
      </c>
      <c r="H8018" t="s">
        <v>746</v>
      </c>
      <c r="K8018" s="16">
        <f t="shared" si="375"/>
        <v>38605.279999999999</v>
      </c>
      <c r="L8018" s="16">
        <f t="shared" si="376"/>
        <v>40637.136842105261</v>
      </c>
      <c r="M8018" s="16">
        <f t="shared" si="377"/>
        <v>43077</v>
      </c>
      <c r="N8018" t="e">
        <f>INDEX(XML!$A$2:$R$782,MATCH(C8018,XML!$D$2:$D$737,0),2)</f>
        <v>#N/A</v>
      </c>
    </row>
    <row r="8019" spans="1:14" ht="22.5" customHeight="1" x14ac:dyDescent="0.2">
      <c r="A8019">
        <v>62931</v>
      </c>
      <c r="B8019" t="s">
        <v>20251</v>
      </c>
      <c r="C8019" s="15" t="s">
        <v>20252</v>
      </c>
      <c r="D8019" s="15" t="s">
        <v>20253</v>
      </c>
      <c r="E8019">
        <v>18823</v>
      </c>
      <c r="F8019">
        <v>23529</v>
      </c>
      <c r="H8019" t="s">
        <v>746</v>
      </c>
      <c r="K8019" s="16">
        <f t="shared" si="375"/>
        <v>21081.759999999998</v>
      </c>
      <c r="L8019" s="16">
        <f t="shared" si="376"/>
        <v>22191.326315789473</v>
      </c>
      <c r="M8019" s="16">
        <f t="shared" si="377"/>
        <v>23519</v>
      </c>
      <c r="N8019" t="e">
        <f>INDEX(XML!$A$2:$R$782,MATCH(C8019,XML!$D$2:$D$737,0),2)</f>
        <v>#N/A</v>
      </c>
    </row>
    <row r="8020" spans="1:14" ht="22.5" customHeight="1" x14ac:dyDescent="0.25">
      <c r="A8020" s="184" t="s">
        <v>27032</v>
      </c>
      <c r="B8020" s="184"/>
      <c r="C8020" s="185"/>
      <c r="D8020" s="185"/>
      <c r="E8020" s="184"/>
      <c r="F8020" s="184"/>
      <c r="G8020" s="184"/>
      <c r="H8020" s="184"/>
      <c r="I8020" s="184"/>
      <c r="J8020" s="184"/>
      <c r="K8020" s="16">
        <f t="shared" si="375"/>
        <v>0</v>
      </c>
      <c r="L8020" s="16">
        <f t="shared" si="376"/>
        <v>0</v>
      </c>
      <c r="M8020" s="16">
        <f t="shared" si="377"/>
        <v>0</v>
      </c>
      <c r="N8020" t="e">
        <f>INDEX(XML!$A$2:$R$782,MATCH(C8020,XML!$D$2:$D$737,0),2)</f>
        <v>#N/A</v>
      </c>
    </row>
    <row r="8021" spans="1:14" ht="22.5" customHeight="1" x14ac:dyDescent="0.2">
      <c r="A8021">
        <v>81986</v>
      </c>
      <c r="B8021" t="s">
        <v>44434</v>
      </c>
      <c r="C8021" s="15" t="s">
        <v>44435</v>
      </c>
      <c r="D8021" s="15" t="s">
        <v>44436</v>
      </c>
      <c r="E8021">
        <v>28860</v>
      </c>
      <c r="F8021">
        <v>48100</v>
      </c>
      <c r="K8021" s="16">
        <f t="shared" si="375"/>
        <v>32323.200000000001</v>
      </c>
      <c r="L8021" s="16">
        <f t="shared" si="376"/>
        <v>34024.42105263158</v>
      </c>
      <c r="M8021" s="16">
        <f t="shared" si="377"/>
        <v>38664.114832535888</v>
      </c>
      <c r="N8021" t="e">
        <f>INDEX(XML!$A$2:$R$782,MATCH(C8021,XML!$D$2:$D$737,0),2)</f>
        <v>#N/A</v>
      </c>
    </row>
    <row r="8022" spans="1:14" ht="22.5" customHeight="1" x14ac:dyDescent="0.2">
      <c r="A8022">
        <v>81987</v>
      </c>
      <c r="B8022" t="s">
        <v>44437</v>
      </c>
      <c r="C8022" s="15" t="s">
        <v>44438</v>
      </c>
      <c r="D8022" s="15" t="s">
        <v>44439</v>
      </c>
      <c r="E8022">
        <v>30014</v>
      </c>
      <c r="F8022">
        <v>50024</v>
      </c>
      <c r="K8022" s="16">
        <f t="shared" si="375"/>
        <v>33615.68</v>
      </c>
      <c r="L8022" s="16">
        <f t="shared" si="376"/>
        <v>35384.926315789475</v>
      </c>
      <c r="M8022" s="16">
        <f t="shared" si="377"/>
        <v>40210.143540669858</v>
      </c>
      <c r="N8022" t="e">
        <f>INDEX(XML!$A$2:$R$782,MATCH(C8022,XML!$D$2:$D$737,0),2)</f>
        <v>#N/A</v>
      </c>
    </row>
    <row r="8023" spans="1:14" ht="22.5" customHeight="1" x14ac:dyDescent="0.25">
      <c r="A8023" s="184" t="s">
        <v>27033</v>
      </c>
      <c r="B8023" s="184"/>
      <c r="C8023" s="185"/>
      <c r="D8023" s="185"/>
      <c r="E8023" s="184"/>
      <c r="F8023" s="184"/>
      <c r="G8023" s="184"/>
      <c r="H8023" s="184"/>
      <c r="I8023" s="184"/>
      <c r="J8023" s="184"/>
      <c r="K8023" s="16">
        <f t="shared" si="375"/>
        <v>0</v>
      </c>
      <c r="L8023" s="16">
        <f t="shared" si="376"/>
        <v>0</v>
      </c>
      <c r="M8023" s="16">
        <f t="shared" si="377"/>
        <v>0</v>
      </c>
      <c r="N8023" t="e">
        <f>INDEX(XML!$A$2:$R$782,MATCH(C8023,XML!$D$2:$D$737,0),2)</f>
        <v>#N/A</v>
      </c>
    </row>
    <row r="8024" spans="1:14" ht="22.5" customHeight="1" x14ac:dyDescent="0.2">
      <c r="A8024">
        <v>62908</v>
      </c>
      <c r="B8024" t="s">
        <v>20228</v>
      </c>
      <c r="C8024" s="15" t="s">
        <v>20229</v>
      </c>
      <c r="D8024" s="15" t="s">
        <v>20230</v>
      </c>
      <c r="E8024">
        <v>15830</v>
      </c>
      <c r="F8024">
        <v>19900</v>
      </c>
      <c r="H8024" t="s">
        <v>746</v>
      </c>
      <c r="K8024" s="16">
        <f t="shared" si="375"/>
        <v>17729.599999999999</v>
      </c>
      <c r="L8024" s="16">
        <f t="shared" si="376"/>
        <v>18662.73684210526</v>
      </c>
      <c r="M8024" s="16">
        <f t="shared" si="377"/>
        <v>19890</v>
      </c>
      <c r="N8024" t="str">
        <f>INDEX(XML!$A$2:$R$782,MATCH(C8024,XML!$D$2:$D$737,0),2)</f>
        <v xml:space="preserve">1000015813 </v>
      </c>
    </row>
    <row r="8025" spans="1:14" ht="22.5" customHeight="1" x14ac:dyDescent="0.2">
      <c r="A8025">
        <v>62925</v>
      </c>
      <c r="B8025" t="s">
        <v>20231</v>
      </c>
      <c r="C8025" s="15" t="s">
        <v>20232</v>
      </c>
      <c r="D8025" s="15" t="s">
        <v>20233</v>
      </c>
      <c r="E8025">
        <v>16460</v>
      </c>
      <c r="F8025">
        <v>20700</v>
      </c>
      <c r="H8025" t="s">
        <v>746</v>
      </c>
      <c r="K8025" s="16">
        <f t="shared" si="375"/>
        <v>18435.2</v>
      </c>
      <c r="L8025" s="16">
        <f t="shared" si="376"/>
        <v>19405.473684210527</v>
      </c>
      <c r="M8025" s="16">
        <f t="shared" si="377"/>
        <v>20690</v>
      </c>
      <c r="N8025" t="str">
        <f>INDEX(XML!$A$2:$R$782,MATCH(C8025,XML!$D$2:$D$737,0),2)</f>
        <v xml:space="preserve">1000015818 </v>
      </c>
    </row>
    <row r="8026" spans="1:14" ht="22.5" customHeight="1" x14ac:dyDescent="0.2">
      <c r="A8026">
        <v>68256</v>
      </c>
      <c r="B8026" t="s">
        <v>24416</v>
      </c>
      <c r="C8026" s="15" t="s">
        <v>24417</v>
      </c>
      <c r="D8026" s="15" t="s">
        <v>24418</v>
      </c>
      <c r="E8026">
        <v>40590</v>
      </c>
      <c r="F8026">
        <v>55600</v>
      </c>
      <c r="H8026">
        <v>17</v>
      </c>
      <c r="K8026" s="16">
        <f t="shared" si="375"/>
        <v>45460.800000000003</v>
      </c>
      <c r="L8026" s="16">
        <f t="shared" si="376"/>
        <v>47853.473684210527</v>
      </c>
      <c r="M8026" s="16">
        <f t="shared" si="377"/>
        <v>55590</v>
      </c>
      <c r="N8026" t="e">
        <f>INDEX(XML!$A$2:$R$782,MATCH(C8026,XML!$D$2:$D$737,0),2)</f>
        <v>#N/A</v>
      </c>
    </row>
    <row r="8027" spans="1:14" ht="22.5" customHeight="1" x14ac:dyDescent="0.2">
      <c r="A8027">
        <v>76388</v>
      </c>
      <c r="B8027" t="s">
        <v>33726</v>
      </c>
      <c r="C8027" s="15" t="s">
        <v>33727</v>
      </c>
      <c r="D8027" s="15" t="s">
        <v>33728</v>
      </c>
      <c r="E8027">
        <v>26271</v>
      </c>
      <c r="F8027">
        <v>32839</v>
      </c>
      <c r="H8027" t="s">
        <v>746</v>
      </c>
      <c r="K8027" s="16">
        <f t="shared" si="375"/>
        <v>29423.52</v>
      </c>
      <c r="L8027" s="16">
        <f t="shared" si="376"/>
        <v>30972.126315789475</v>
      </c>
      <c r="M8027" s="16">
        <f t="shared" si="377"/>
        <v>32829</v>
      </c>
      <c r="N8027" t="e">
        <f>INDEX(XML!$A$2:$R$782,MATCH(C8027,XML!$D$2:$D$737,0),2)</f>
        <v>#N/A</v>
      </c>
    </row>
    <row r="8028" spans="1:14" ht="22.5" customHeight="1" x14ac:dyDescent="0.2">
      <c r="A8028">
        <v>76389</v>
      </c>
      <c r="B8028" t="s">
        <v>33729</v>
      </c>
      <c r="C8028" s="15" t="s">
        <v>33730</v>
      </c>
      <c r="D8028" s="15" t="s">
        <v>33731</v>
      </c>
      <c r="E8028">
        <v>26893</v>
      </c>
      <c r="F8028">
        <v>33616</v>
      </c>
      <c r="H8028" t="s">
        <v>746</v>
      </c>
      <c r="K8028" s="16">
        <f t="shared" si="375"/>
        <v>30120.16</v>
      </c>
      <c r="L8028" s="16">
        <f t="shared" si="376"/>
        <v>31705.431578947369</v>
      </c>
      <c r="M8028" s="16">
        <f t="shared" si="377"/>
        <v>33606</v>
      </c>
      <c r="N8028" t="e">
        <f>INDEX(XML!$A$2:$R$782,MATCH(C8028,XML!$D$2:$D$737,0),2)</f>
        <v>#N/A</v>
      </c>
    </row>
    <row r="8029" spans="1:14" ht="22.5" customHeight="1" x14ac:dyDescent="0.2">
      <c r="A8029">
        <v>76372</v>
      </c>
      <c r="B8029" t="s">
        <v>33576</v>
      </c>
      <c r="C8029" s="15" t="s">
        <v>33577</v>
      </c>
      <c r="D8029" s="15" t="s">
        <v>33709</v>
      </c>
      <c r="E8029">
        <v>30899</v>
      </c>
      <c r="F8029">
        <v>38623</v>
      </c>
      <c r="K8029" s="16">
        <f t="shared" si="375"/>
        <v>34606.879999999997</v>
      </c>
      <c r="L8029" s="16">
        <f t="shared" si="376"/>
        <v>36428.294736842101</v>
      </c>
      <c r="M8029" s="16">
        <f t="shared" si="377"/>
        <v>38613</v>
      </c>
      <c r="N8029" t="e">
        <f>INDEX(XML!$A$2:$R$782,MATCH(C8029,XML!$D$2:$D$737,0),2)</f>
        <v>#N/A</v>
      </c>
    </row>
    <row r="8030" spans="1:14" ht="22.5" customHeight="1" x14ac:dyDescent="0.25">
      <c r="A8030" s="184" t="s">
        <v>25506</v>
      </c>
      <c r="B8030" s="184"/>
      <c r="C8030" s="185"/>
      <c r="D8030" s="185"/>
      <c r="E8030" s="184"/>
      <c r="F8030" s="184"/>
      <c r="G8030" s="184"/>
      <c r="H8030" s="184"/>
      <c r="I8030" s="184"/>
      <c r="J8030" s="184"/>
      <c r="K8030" s="16">
        <f t="shared" si="375"/>
        <v>0</v>
      </c>
      <c r="L8030" s="16">
        <f t="shared" si="376"/>
        <v>0</v>
      </c>
      <c r="M8030" s="16">
        <f t="shared" si="377"/>
        <v>0</v>
      </c>
      <c r="N8030" t="e">
        <f>INDEX(XML!$A$2:$R$782,MATCH(C8030,XML!$D$2:$D$737,0),2)</f>
        <v>#N/A</v>
      </c>
    </row>
    <row r="8031" spans="1:14" ht="22.5" customHeight="1" x14ac:dyDescent="0.2">
      <c r="A8031">
        <v>71388</v>
      </c>
      <c r="B8031" t="s">
        <v>48832</v>
      </c>
      <c r="C8031" s="15" t="s">
        <v>48833</v>
      </c>
      <c r="D8031" s="15" t="s">
        <v>48834</v>
      </c>
      <c r="E8031">
        <v>11200000</v>
      </c>
      <c r="F8031">
        <v>14000000</v>
      </c>
      <c r="H8031">
        <v>4</v>
      </c>
      <c r="K8031" s="16">
        <f t="shared" si="375"/>
        <v>11984000</v>
      </c>
      <c r="L8031" s="16">
        <f t="shared" si="376"/>
        <v>12614736.842105264</v>
      </c>
      <c r="M8031" s="16">
        <f t="shared" si="377"/>
        <v>13999990</v>
      </c>
      <c r="N8031" t="e">
        <f>INDEX(XML!$A$2:$R$782,MATCH(C8031,XML!$D$2:$D$737,0),2)</f>
        <v>#N/A</v>
      </c>
    </row>
    <row r="8032" spans="1:14" ht="22.5" customHeight="1" x14ac:dyDescent="0.2">
      <c r="A8032">
        <v>81833</v>
      </c>
      <c r="B8032" t="s">
        <v>41724</v>
      </c>
      <c r="C8032" s="15" t="s">
        <v>41725</v>
      </c>
      <c r="D8032" s="15" t="s">
        <v>41940</v>
      </c>
      <c r="E8032">
        <v>1</v>
      </c>
      <c r="F8032">
        <v>1</v>
      </c>
      <c r="H8032">
        <v>3</v>
      </c>
      <c r="K8032" s="16">
        <f t="shared" si="375"/>
        <v>1.1200000000000001</v>
      </c>
      <c r="L8032" s="16">
        <f t="shared" si="376"/>
        <v>1.1789473684210527</v>
      </c>
      <c r="M8032" s="16">
        <f t="shared" si="377"/>
        <v>-9</v>
      </c>
      <c r="N8032" t="e">
        <f>INDEX(XML!$A$2:$R$782,MATCH(C8032,XML!$D$2:$D$737,0),2)</f>
        <v>#N/A</v>
      </c>
    </row>
    <row r="8033" spans="1:14" ht="22.5" customHeight="1" x14ac:dyDescent="0.2">
      <c r="A8033">
        <v>62830</v>
      </c>
      <c r="B8033" t="s">
        <v>20185</v>
      </c>
      <c r="C8033" s="15" t="s">
        <v>20777</v>
      </c>
      <c r="D8033" s="15" t="s">
        <v>20778</v>
      </c>
      <c r="E8033">
        <v>1</v>
      </c>
      <c r="F8033">
        <v>1</v>
      </c>
      <c r="K8033" s="16">
        <f t="shared" si="375"/>
        <v>1.1200000000000001</v>
      </c>
      <c r="L8033" s="16">
        <f t="shared" si="376"/>
        <v>1.1789473684210527</v>
      </c>
      <c r="M8033" s="16">
        <f t="shared" si="377"/>
        <v>-9</v>
      </c>
      <c r="N8033" t="e">
        <f>INDEX(XML!$A$2:$R$782,MATCH(C8033,XML!$D$2:$D$737,0),2)</f>
        <v>#N/A</v>
      </c>
    </row>
    <row r="8034" spans="1:14" ht="22.5" customHeight="1" x14ac:dyDescent="0.2">
      <c r="A8034">
        <v>62846</v>
      </c>
      <c r="B8034" t="s">
        <v>20186</v>
      </c>
      <c r="C8034" s="15" t="s">
        <v>20779</v>
      </c>
      <c r="D8034" s="15" t="s">
        <v>20780</v>
      </c>
      <c r="E8034">
        <v>1</v>
      </c>
      <c r="F8034">
        <v>1</v>
      </c>
      <c r="K8034" s="16">
        <f t="shared" si="375"/>
        <v>1.1200000000000001</v>
      </c>
      <c r="L8034" s="16">
        <f t="shared" si="376"/>
        <v>1.1789473684210527</v>
      </c>
      <c r="M8034" s="16">
        <f t="shared" si="377"/>
        <v>-9</v>
      </c>
      <c r="N8034" t="e">
        <f>INDEX(XML!$A$2:$R$782,MATCH(C8034,XML!$D$2:$D$737,0),2)</f>
        <v>#N/A</v>
      </c>
    </row>
    <row r="8035" spans="1:14" ht="22.5" customHeight="1" x14ac:dyDescent="0.2">
      <c r="A8035">
        <v>62954</v>
      </c>
      <c r="B8035" t="s">
        <v>20375</v>
      </c>
      <c r="C8035" s="15" t="s">
        <v>20781</v>
      </c>
      <c r="D8035" s="15" t="s">
        <v>20782</v>
      </c>
      <c r="E8035">
        <v>32000000</v>
      </c>
      <c r="F8035">
        <v>40000000</v>
      </c>
      <c r="K8035" s="16">
        <f t="shared" si="375"/>
        <v>34240000</v>
      </c>
      <c r="L8035" s="16">
        <f t="shared" si="376"/>
        <v>36042105.263157897</v>
      </c>
      <c r="M8035" s="16">
        <f t="shared" si="377"/>
        <v>39999990</v>
      </c>
      <c r="N8035" t="e">
        <f>INDEX(XML!$A$2:$R$782,MATCH(C8035,XML!$D$2:$D$737,0),2)</f>
        <v>#N/A</v>
      </c>
    </row>
    <row r="8036" spans="1:14" ht="22.5" customHeight="1" x14ac:dyDescent="0.25">
      <c r="A8036" s="184" t="s">
        <v>25507</v>
      </c>
      <c r="B8036" s="184"/>
      <c r="C8036" s="185"/>
      <c r="D8036" s="185"/>
      <c r="E8036" s="184"/>
      <c r="F8036" s="184"/>
      <c r="G8036" s="184"/>
      <c r="H8036" s="184"/>
      <c r="I8036" s="184"/>
      <c r="J8036" s="184"/>
      <c r="K8036" s="16">
        <f t="shared" si="375"/>
        <v>0</v>
      </c>
      <c r="L8036" s="16">
        <f t="shared" si="376"/>
        <v>0</v>
      </c>
      <c r="M8036" s="16">
        <f t="shared" si="377"/>
        <v>0</v>
      </c>
      <c r="N8036" t="e">
        <f>INDEX(XML!$A$2:$R$782,MATCH(C8036,XML!$D$2:$D$737,0),2)</f>
        <v>#N/A</v>
      </c>
    </row>
    <row r="8037" spans="1:14" ht="22.5" customHeight="1" x14ac:dyDescent="0.2">
      <c r="A8037">
        <v>64799</v>
      </c>
      <c r="B8037" t="s">
        <v>25175</v>
      </c>
      <c r="C8037" s="15" t="s">
        <v>28050</v>
      </c>
      <c r="D8037" s="15" t="s">
        <v>28051</v>
      </c>
      <c r="E8037">
        <v>1</v>
      </c>
      <c r="F8037">
        <v>1</v>
      </c>
      <c r="K8037" s="16">
        <f t="shared" si="375"/>
        <v>1.1200000000000001</v>
      </c>
      <c r="L8037" s="16">
        <f t="shared" si="376"/>
        <v>1.1789473684210527</v>
      </c>
      <c r="M8037" s="16">
        <f t="shared" si="377"/>
        <v>-9</v>
      </c>
      <c r="N8037" t="e">
        <f>INDEX(XML!$A$2:$R$782,MATCH(C8037,XML!$D$2:$D$737,0),2)</f>
        <v>#N/A</v>
      </c>
    </row>
    <row r="8038" spans="1:14" ht="22.5" customHeight="1" x14ac:dyDescent="0.2">
      <c r="A8038">
        <v>64801</v>
      </c>
      <c r="B8038" t="s">
        <v>26274</v>
      </c>
      <c r="C8038" s="15" t="s">
        <v>28052</v>
      </c>
      <c r="D8038" s="15" t="s">
        <v>28053</v>
      </c>
      <c r="E8038">
        <v>1</v>
      </c>
      <c r="F8038">
        <v>1</v>
      </c>
      <c r="K8038" s="16">
        <f t="shared" si="375"/>
        <v>1.1200000000000001</v>
      </c>
      <c r="L8038" s="16">
        <f t="shared" si="376"/>
        <v>1.1789473684210527</v>
      </c>
      <c r="M8038" s="16">
        <f t="shared" si="377"/>
        <v>-9</v>
      </c>
      <c r="N8038" t="e">
        <f>INDEX(XML!$A$2:$R$782,MATCH(C8038,XML!$D$2:$D$737,0),2)</f>
        <v>#N/A</v>
      </c>
    </row>
    <row r="8039" spans="1:14" ht="22.5" customHeight="1" x14ac:dyDescent="0.2">
      <c r="A8039">
        <v>64798</v>
      </c>
      <c r="B8039" t="s">
        <v>25174</v>
      </c>
      <c r="C8039" s="15" t="s">
        <v>27460</v>
      </c>
      <c r="D8039" s="15" t="s">
        <v>27461</v>
      </c>
      <c r="E8039">
        <v>1</v>
      </c>
      <c r="F8039">
        <v>1</v>
      </c>
      <c r="K8039" s="16">
        <f t="shared" si="375"/>
        <v>1.1200000000000001</v>
      </c>
      <c r="L8039" s="16">
        <f t="shared" si="376"/>
        <v>1.1789473684210527</v>
      </c>
      <c r="M8039" s="16">
        <f t="shared" si="377"/>
        <v>-9</v>
      </c>
      <c r="N8039" t="e">
        <f>INDEX(XML!$A$2:$R$782,MATCH(C8039,XML!$D$2:$D$737,0),2)</f>
        <v>#N/A</v>
      </c>
    </row>
    <row r="8040" spans="1:14" ht="22.5" customHeight="1" x14ac:dyDescent="0.2">
      <c r="A8040">
        <v>54103</v>
      </c>
      <c r="B8040" t="s">
        <v>28054</v>
      </c>
      <c r="C8040" s="15" t="s">
        <v>28055</v>
      </c>
      <c r="D8040" s="15" t="s">
        <v>28056</v>
      </c>
      <c r="E8040">
        <v>1</v>
      </c>
      <c r="F8040">
        <v>1</v>
      </c>
      <c r="K8040" s="16">
        <f t="shared" si="375"/>
        <v>1.1200000000000001</v>
      </c>
      <c r="L8040" s="16">
        <f t="shared" si="376"/>
        <v>1.1789473684210527</v>
      </c>
      <c r="M8040" s="16">
        <f t="shared" si="377"/>
        <v>-9</v>
      </c>
      <c r="N8040" t="e">
        <f>INDEX(XML!$A$2:$R$782,MATCH(C8040,XML!$D$2:$D$737,0),2)</f>
        <v>#N/A</v>
      </c>
    </row>
    <row r="8041" spans="1:14" ht="22.5" customHeight="1" x14ac:dyDescent="0.2">
      <c r="A8041">
        <v>64949</v>
      </c>
      <c r="B8041" t="s">
        <v>26688</v>
      </c>
      <c r="C8041" s="15" t="s">
        <v>28057</v>
      </c>
      <c r="D8041" s="15" t="s">
        <v>26689</v>
      </c>
      <c r="E8041">
        <v>1</v>
      </c>
      <c r="F8041">
        <v>1</v>
      </c>
      <c r="K8041" s="16">
        <f t="shared" si="375"/>
        <v>1.1200000000000001</v>
      </c>
      <c r="L8041" s="16">
        <f t="shared" si="376"/>
        <v>1.1789473684210527</v>
      </c>
      <c r="M8041" s="16">
        <f t="shared" si="377"/>
        <v>-9</v>
      </c>
      <c r="N8041" t="e">
        <f>INDEX(XML!$A$2:$R$782,MATCH(C8041,XML!$D$2:$D$737,0),2)</f>
        <v>#N/A</v>
      </c>
    </row>
    <row r="8042" spans="1:14" ht="22.5" customHeight="1" x14ac:dyDescent="0.2">
      <c r="A8042">
        <v>64917</v>
      </c>
      <c r="B8042" t="s">
        <v>26687</v>
      </c>
      <c r="C8042" s="15" t="s">
        <v>28058</v>
      </c>
      <c r="D8042" s="15" t="s">
        <v>28059</v>
      </c>
      <c r="E8042">
        <v>1</v>
      </c>
      <c r="F8042">
        <v>1</v>
      </c>
      <c r="K8042" s="16">
        <f t="shared" si="375"/>
        <v>1.1200000000000001</v>
      </c>
      <c r="L8042" s="16">
        <f t="shared" si="376"/>
        <v>1.1789473684210527</v>
      </c>
      <c r="M8042" s="16">
        <f t="shared" si="377"/>
        <v>-9</v>
      </c>
      <c r="N8042" t="e">
        <f>INDEX(XML!$A$2:$R$782,MATCH(C8042,XML!$D$2:$D$737,0),2)</f>
        <v>#N/A</v>
      </c>
    </row>
    <row r="8043" spans="1:14" ht="22.5" customHeight="1" x14ac:dyDescent="0.2">
      <c r="A8043">
        <v>64911</v>
      </c>
      <c r="B8043" t="s">
        <v>29674</v>
      </c>
      <c r="C8043" s="15" t="s">
        <v>29675</v>
      </c>
      <c r="D8043" s="15" t="s">
        <v>29676</v>
      </c>
      <c r="E8043">
        <v>1</v>
      </c>
      <c r="F8043">
        <v>1</v>
      </c>
      <c r="K8043" s="16">
        <f t="shared" si="375"/>
        <v>1.1200000000000001</v>
      </c>
      <c r="L8043" s="16">
        <f t="shared" si="376"/>
        <v>1.1789473684210527</v>
      </c>
      <c r="M8043" s="16">
        <f t="shared" si="377"/>
        <v>-9</v>
      </c>
      <c r="N8043" t="e">
        <f>INDEX(XML!$A$2:$R$782,MATCH(C8043,XML!$D$2:$D$737,0),2)</f>
        <v>#N/A</v>
      </c>
    </row>
    <row r="8044" spans="1:14" ht="22.5" customHeight="1" x14ac:dyDescent="0.2">
      <c r="A8044">
        <v>72872</v>
      </c>
      <c r="B8044" t="s">
        <v>29677</v>
      </c>
      <c r="C8044" s="15" t="s">
        <v>29678</v>
      </c>
      <c r="D8044" s="15" t="s">
        <v>29821</v>
      </c>
      <c r="E8044">
        <v>1</v>
      </c>
      <c r="F8044">
        <v>1</v>
      </c>
      <c r="K8044" s="16">
        <f t="shared" si="375"/>
        <v>1.1200000000000001</v>
      </c>
      <c r="L8044" s="16">
        <f t="shared" si="376"/>
        <v>1.1789473684210527</v>
      </c>
      <c r="M8044" s="16">
        <f t="shared" si="377"/>
        <v>-9</v>
      </c>
      <c r="N8044" t="e">
        <f>INDEX(XML!$A$2:$R$782,MATCH(C8044,XML!$D$2:$D$737,0),2)</f>
        <v>#N/A</v>
      </c>
    </row>
    <row r="8045" spans="1:14" ht="22.5" customHeight="1" x14ac:dyDescent="0.2">
      <c r="A8045">
        <v>63385</v>
      </c>
      <c r="B8045" t="s">
        <v>20722</v>
      </c>
      <c r="C8045" s="15" t="s">
        <v>20723</v>
      </c>
      <c r="D8045" s="15" t="s">
        <v>25176</v>
      </c>
      <c r="E8045">
        <v>1</v>
      </c>
      <c r="F8045">
        <v>1</v>
      </c>
      <c r="K8045" s="16">
        <f t="shared" si="375"/>
        <v>1.1200000000000001</v>
      </c>
      <c r="L8045" s="16">
        <f t="shared" si="376"/>
        <v>1.1789473684210527</v>
      </c>
      <c r="M8045" s="16">
        <f t="shared" si="377"/>
        <v>-9</v>
      </c>
      <c r="N8045" t="e">
        <f>INDEX(XML!$A$2:$R$782,MATCH(C8045,XML!$D$2:$D$737,0),2)</f>
        <v>#N/A</v>
      </c>
    </row>
    <row r="8046" spans="1:14" ht="22.5" customHeight="1" x14ac:dyDescent="0.2">
      <c r="A8046">
        <v>59775</v>
      </c>
      <c r="B8046" t="s">
        <v>16393</v>
      </c>
      <c r="C8046" s="15" t="s">
        <v>29265</v>
      </c>
      <c r="D8046" s="15" t="s">
        <v>29266</v>
      </c>
      <c r="E8046">
        <v>1</v>
      </c>
      <c r="F8046">
        <v>1</v>
      </c>
      <c r="K8046" s="16">
        <f t="shared" si="375"/>
        <v>1.1200000000000001</v>
      </c>
      <c r="L8046" s="16">
        <f t="shared" si="376"/>
        <v>1.1789473684210527</v>
      </c>
      <c r="M8046" s="16">
        <f t="shared" si="377"/>
        <v>-9</v>
      </c>
      <c r="N8046" t="e">
        <f>INDEX(XML!$A$2:$R$782,MATCH(C8046,XML!$D$2:$D$737,0),2)</f>
        <v>#N/A</v>
      </c>
    </row>
    <row r="8047" spans="1:14" ht="22.5" customHeight="1" x14ac:dyDescent="0.2">
      <c r="A8047">
        <v>68677</v>
      </c>
      <c r="B8047" t="s">
        <v>24933</v>
      </c>
      <c r="C8047" s="15" t="s">
        <v>24934</v>
      </c>
      <c r="D8047" s="15" t="s">
        <v>24935</v>
      </c>
      <c r="E8047">
        <v>1</v>
      </c>
      <c r="F8047">
        <v>1</v>
      </c>
      <c r="K8047" s="16">
        <f t="shared" si="375"/>
        <v>1.1200000000000001</v>
      </c>
      <c r="L8047" s="16">
        <f t="shared" si="376"/>
        <v>1.1789473684210527</v>
      </c>
      <c r="M8047" s="16">
        <f t="shared" si="377"/>
        <v>1.3397129186602872</v>
      </c>
      <c r="N8047" t="e">
        <f>INDEX(XML!$A$2:$R$782,MATCH(C8047,XML!$D$2:$D$737,0),2)</f>
        <v>#N/A</v>
      </c>
    </row>
    <row r="8048" spans="1:14" ht="22.5" customHeight="1" x14ac:dyDescent="0.25">
      <c r="A8048" s="184" t="s">
        <v>5382</v>
      </c>
      <c r="B8048" s="184"/>
      <c r="C8048" s="185"/>
      <c r="D8048" s="185"/>
      <c r="E8048" s="184"/>
      <c r="F8048" s="184"/>
      <c r="G8048" s="184"/>
      <c r="H8048" s="184"/>
      <c r="I8048" s="184"/>
      <c r="J8048" s="184"/>
      <c r="K8048" s="16">
        <f t="shared" si="375"/>
        <v>0</v>
      </c>
      <c r="L8048" s="16">
        <f t="shared" si="376"/>
        <v>0</v>
      </c>
      <c r="M8048" s="16">
        <f t="shared" si="377"/>
        <v>0</v>
      </c>
      <c r="N8048" t="e">
        <f>INDEX(XML!$A$2:$R$782,MATCH(C8048,XML!$D$2:$D$737,0),2)</f>
        <v>#N/A</v>
      </c>
    </row>
    <row r="8049" spans="1:14" ht="22.5" customHeight="1" x14ac:dyDescent="0.2">
      <c r="A8049">
        <v>34315</v>
      </c>
      <c r="B8049" t="s">
        <v>5389</v>
      </c>
      <c r="C8049" s="15" t="s">
        <v>5390</v>
      </c>
      <c r="D8049" s="15" t="s">
        <v>5391</v>
      </c>
      <c r="E8049">
        <v>6667</v>
      </c>
      <c r="F8049">
        <v>7430</v>
      </c>
      <c r="H8049" t="s">
        <v>746</v>
      </c>
      <c r="K8049" s="16">
        <f t="shared" si="375"/>
        <v>7467.04</v>
      </c>
      <c r="L8049" s="16">
        <f t="shared" si="376"/>
        <v>7860.0421052631582</v>
      </c>
      <c r="M8049" s="16">
        <f t="shared" si="377"/>
        <v>7420</v>
      </c>
      <c r="N8049" t="e">
        <f>INDEX(XML!$A$2:$R$782,MATCH(C8049,XML!$D$2:$D$737,0),2)</f>
        <v>#N/A</v>
      </c>
    </row>
    <row r="8050" spans="1:14" ht="22.5" customHeight="1" x14ac:dyDescent="0.2">
      <c r="A8050">
        <v>54358</v>
      </c>
      <c r="B8050" t="s">
        <v>12171</v>
      </c>
      <c r="C8050" s="15" t="s">
        <v>12172</v>
      </c>
      <c r="D8050" s="15" t="s">
        <v>12173</v>
      </c>
      <c r="E8050">
        <v>9288</v>
      </c>
      <c r="F8050">
        <v>12650</v>
      </c>
      <c r="H8050" t="s">
        <v>746</v>
      </c>
      <c r="K8050" s="16">
        <f t="shared" si="375"/>
        <v>10402.56</v>
      </c>
      <c r="L8050" s="16">
        <f t="shared" si="376"/>
        <v>10950.063157894738</v>
      </c>
      <c r="M8050" s="16">
        <f t="shared" si="377"/>
        <v>12640</v>
      </c>
      <c r="N8050" t="e">
        <f>INDEX(XML!$A$2:$R$782,MATCH(C8050,XML!$D$2:$D$737,0),2)</f>
        <v>#N/A</v>
      </c>
    </row>
    <row r="8051" spans="1:14" ht="90" x14ac:dyDescent="0.2">
      <c r="A8051">
        <v>52174</v>
      </c>
      <c r="B8051" t="s">
        <v>5395</v>
      </c>
      <c r="C8051" s="15" t="s">
        <v>5396</v>
      </c>
      <c r="D8051" s="15" t="s">
        <v>5397</v>
      </c>
      <c r="E8051">
        <v>7920</v>
      </c>
      <c r="F8051">
        <v>11500</v>
      </c>
      <c r="K8051" s="16">
        <f t="shared" si="375"/>
        <v>8870.4</v>
      </c>
      <c r="L8051" s="16">
        <f t="shared" si="376"/>
        <v>9337.2631578947367</v>
      </c>
      <c r="M8051" s="16">
        <f t="shared" si="377"/>
        <v>11490</v>
      </c>
      <c r="N8051" t="e">
        <f>INDEX(XML!$A$2:$R$782,MATCH(C8051,XML!$D$2:$D$737,0),2)</f>
        <v>#N/A</v>
      </c>
    </row>
    <row r="8052" spans="1:14" ht="123.75" x14ac:dyDescent="0.2">
      <c r="A8052">
        <v>33155</v>
      </c>
      <c r="B8052" t="s">
        <v>5392</v>
      </c>
      <c r="C8052" s="15" t="s">
        <v>5393</v>
      </c>
      <c r="D8052" s="15" t="s">
        <v>5394</v>
      </c>
      <c r="E8052">
        <v>5800</v>
      </c>
      <c r="F8052">
        <v>7430</v>
      </c>
      <c r="K8052" s="16">
        <f t="shared" si="375"/>
        <v>6496</v>
      </c>
      <c r="L8052" s="16">
        <f t="shared" si="376"/>
        <v>6837.894736842105</v>
      </c>
      <c r="M8052" s="16">
        <f t="shared" si="377"/>
        <v>7420</v>
      </c>
      <c r="N8052" t="e">
        <f>INDEX(XML!$A$2:$R$782,MATCH(C8052,XML!$D$2:$D$737,0),2)</f>
        <v>#N/A</v>
      </c>
    </row>
    <row r="8053" spans="1:14" ht="22.5" customHeight="1" x14ac:dyDescent="0.2">
      <c r="A8053">
        <v>33158</v>
      </c>
      <c r="B8053" t="s">
        <v>5386</v>
      </c>
      <c r="C8053" s="15" t="s">
        <v>5387</v>
      </c>
      <c r="D8053" s="15" t="s">
        <v>5388</v>
      </c>
      <c r="E8053">
        <v>21705</v>
      </c>
      <c r="F8053">
        <v>27827</v>
      </c>
      <c r="K8053" s="16">
        <f t="shared" si="375"/>
        <v>24309.599999999999</v>
      </c>
      <c r="L8053" s="16">
        <f t="shared" si="376"/>
        <v>25589.052631578947</v>
      </c>
      <c r="M8053" s="16">
        <f t="shared" si="377"/>
        <v>27817</v>
      </c>
      <c r="N8053" t="e">
        <f>INDEX(XML!$A$2:$R$782,MATCH(C8053,XML!$D$2:$D$737,0),2)</f>
        <v>#N/A</v>
      </c>
    </row>
    <row r="8054" spans="1:14" ht="22.5" customHeight="1" x14ac:dyDescent="0.2">
      <c r="A8054">
        <v>33159</v>
      </c>
      <c r="B8054" t="s">
        <v>5383</v>
      </c>
      <c r="C8054" s="15" t="s">
        <v>5384</v>
      </c>
      <c r="D8054" s="15" t="s">
        <v>5385</v>
      </c>
      <c r="E8054">
        <v>16920</v>
      </c>
      <c r="F8054">
        <v>21690</v>
      </c>
      <c r="H8054" t="s">
        <v>746</v>
      </c>
      <c r="K8054" s="16">
        <f t="shared" si="375"/>
        <v>18950.400000000001</v>
      </c>
      <c r="L8054" s="16">
        <f t="shared" si="376"/>
        <v>19947.789473684214</v>
      </c>
      <c r="M8054" s="16">
        <f t="shared" si="377"/>
        <v>21680</v>
      </c>
      <c r="N8054" t="e">
        <f>INDEX(XML!$A$2:$R$782,MATCH(C8054,XML!$D$2:$D$737,0),2)</f>
        <v>#N/A</v>
      </c>
    </row>
    <row r="8055" spans="1:14" ht="15.75" x14ac:dyDescent="0.25">
      <c r="A8055" s="184" t="s">
        <v>13161</v>
      </c>
      <c r="B8055" s="184"/>
      <c r="C8055" s="185"/>
      <c r="D8055" s="185"/>
      <c r="E8055" s="184"/>
      <c r="F8055" s="184"/>
      <c r="G8055" s="184"/>
      <c r="H8055" s="184"/>
      <c r="I8055" s="184"/>
      <c r="J8055" s="184"/>
      <c r="K8055" s="16">
        <f t="shared" si="375"/>
        <v>0</v>
      </c>
      <c r="L8055" s="16">
        <f t="shared" si="376"/>
        <v>0</v>
      </c>
      <c r="M8055" s="16">
        <f t="shared" si="377"/>
        <v>0</v>
      </c>
      <c r="N8055" t="e">
        <f>INDEX(XML!$A$2:$R$782,MATCH(C8055,XML!$D$2:$D$737,0),2)</f>
        <v>#N/A</v>
      </c>
    </row>
    <row r="8056" spans="1:14" ht="22.5" customHeight="1" x14ac:dyDescent="0.2">
      <c r="A8056">
        <v>38655</v>
      </c>
      <c r="B8056" t="s">
        <v>5398</v>
      </c>
      <c r="C8056" s="15" t="s">
        <v>5399</v>
      </c>
      <c r="D8056" s="15" t="s">
        <v>5400</v>
      </c>
      <c r="E8056">
        <v>10040</v>
      </c>
      <c r="F8056">
        <v>12550</v>
      </c>
      <c r="H8056" t="s">
        <v>746</v>
      </c>
      <c r="K8056" s="16">
        <f t="shared" si="375"/>
        <v>11244.8</v>
      </c>
      <c r="L8056" s="16">
        <f t="shared" si="376"/>
        <v>11836.631578947368</v>
      </c>
      <c r="M8056" s="16">
        <f t="shared" si="377"/>
        <v>12540</v>
      </c>
      <c r="N8056" t="e">
        <f>INDEX(XML!$A$2:$R$782,MATCH(C8056,XML!$D$2:$D$737,0),2)</f>
        <v>#N/A</v>
      </c>
    </row>
    <row r="8057" spans="1:14" ht="56.25" x14ac:dyDescent="0.2">
      <c r="A8057">
        <v>44565</v>
      </c>
      <c r="B8057" t="s">
        <v>5401</v>
      </c>
      <c r="C8057" s="15" t="s">
        <v>5402</v>
      </c>
      <c r="D8057" s="15" t="s">
        <v>5403</v>
      </c>
      <c r="E8057">
        <v>14040</v>
      </c>
      <c r="F8057">
        <v>18000</v>
      </c>
      <c r="K8057" s="16">
        <f t="shared" si="375"/>
        <v>15724.8</v>
      </c>
      <c r="L8057" s="16">
        <f t="shared" si="376"/>
        <v>16552.42105263158</v>
      </c>
      <c r="M8057" s="16">
        <f t="shared" si="377"/>
        <v>17990</v>
      </c>
      <c r="N8057" t="e">
        <f>INDEX(XML!$A$2:$R$782,MATCH(C8057,XML!$D$2:$D$737,0),2)</f>
        <v>#N/A</v>
      </c>
    </row>
    <row r="8058" spans="1:14" ht="22.5" customHeight="1" x14ac:dyDescent="0.2">
      <c r="A8058">
        <v>53122</v>
      </c>
      <c r="B8058" t="s">
        <v>13168</v>
      </c>
      <c r="C8058" s="15" t="s">
        <v>13169</v>
      </c>
      <c r="D8058" s="15" t="s">
        <v>13170</v>
      </c>
      <c r="E8058">
        <v>14720</v>
      </c>
      <c r="F8058">
        <v>18400</v>
      </c>
      <c r="H8058" t="s">
        <v>746</v>
      </c>
      <c r="K8058" s="16">
        <f t="shared" si="375"/>
        <v>16486.400000000001</v>
      </c>
      <c r="L8058" s="16">
        <f t="shared" si="376"/>
        <v>17354.105263157897</v>
      </c>
      <c r="M8058" s="16">
        <f t="shared" si="377"/>
        <v>18390</v>
      </c>
      <c r="N8058" t="str">
        <f>INDEX(XML!$A$2:$R$782,MATCH(C8058,XML!$D$2:$D$737,0),2)</f>
        <v>116502320_601897090</v>
      </c>
    </row>
    <row r="8059" spans="1:14" ht="45" x14ac:dyDescent="0.2">
      <c r="A8059">
        <v>54360</v>
      </c>
      <c r="B8059" t="s">
        <v>12174</v>
      </c>
      <c r="C8059" s="15" t="s">
        <v>12175</v>
      </c>
      <c r="D8059" s="15" t="s">
        <v>12176</v>
      </c>
      <c r="E8059">
        <v>26082</v>
      </c>
      <c r="F8059">
        <v>34500</v>
      </c>
      <c r="K8059" s="16">
        <f t="shared" si="375"/>
        <v>29211.84</v>
      </c>
      <c r="L8059" s="16">
        <f t="shared" si="376"/>
        <v>30749.305263157894</v>
      </c>
      <c r="M8059" s="16">
        <f t="shared" si="377"/>
        <v>34490</v>
      </c>
      <c r="N8059" t="e">
        <f>INDEX(XML!$A$2:$R$782,MATCH(C8059,XML!$D$2:$D$737,0),2)</f>
        <v>#N/A</v>
      </c>
    </row>
    <row r="8060" spans="1:14" ht="15.75" x14ac:dyDescent="0.25">
      <c r="A8060" s="184" t="s">
        <v>25508</v>
      </c>
      <c r="B8060" s="184"/>
      <c r="C8060" s="185"/>
      <c r="D8060" s="185"/>
      <c r="E8060" s="184"/>
      <c r="F8060" s="184"/>
      <c r="G8060" s="184"/>
      <c r="H8060" s="184"/>
      <c r="I8060" s="184"/>
      <c r="J8060" s="184"/>
      <c r="K8060" s="16">
        <f t="shared" si="375"/>
        <v>0</v>
      </c>
      <c r="L8060" s="16">
        <f t="shared" si="376"/>
        <v>0</v>
      </c>
      <c r="M8060" s="16">
        <f t="shared" si="377"/>
        <v>0</v>
      </c>
      <c r="N8060" t="e">
        <f>INDEX(XML!$A$2:$R$782,MATCH(C8060,XML!$D$2:$D$737,0),2)</f>
        <v>#N/A</v>
      </c>
    </row>
    <row r="8061" spans="1:14" ht="56.25" x14ac:dyDescent="0.2">
      <c r="A8061">
        <v>55823</v>
      </c>
      <c r="B8061" t="s">
        <v>13162</v>
      </c>
      <c r="C8061" s="15" t="s">
        <v>13163</v>
      </c>
      <c r="D8061" s="15" t="s">
        <v>13164</v>
      </c>
      <c r="E8061">
        <v>19800</v>
      </c>
      <c r="F8061">
        <v>26750</v>
      </c>
      <c r="H8061">
        <v>23</v>
      </c>
      <c r="K8061" s="16">
        <f t="shared" si="375"/>
        <v>22176</v>
      </c>
      <c r="L8061" s="16">
        <f t="shared" si="376"/>
        <v>23343.157894736843</v>
      </c>
      <c r="M8061" s="16">
        <f t="shared" si="377"/>
        <v>26740</v>
      </c>
      <c r="N8061" t="e">
        <f>INDEX(XML!$A$2:$R$782,MATCH(C8061,XML!$D$2:$D$737,0),2)</f>
        <v>#N/A</v>
      </c>
    </row>
    <row r="8062" spans="1:14" ht="15.75" x14ac:dyDescent="0.25">
      <c r="A8062" s="184" t="s">
        <v>5382</v>
      </c>
      <c r="B8062" s="184"/>
      <c r="C8062" s="185"/>
      <c r="D8062" s="185"/>
      <c r="E8062" s="184"/>
      <c r="F8062" s="184"/>
      <c r="G8062" s="184"/>
      <c r="H8062" s="184"/>
      <c r="I8062" s="184"/>
      <c r="J8062" s="184"/>
      <c r="K8062" s="16">
        <f t="shared" si="375"/>
        <v>0</v>
      </c>
      <c r="L8062" s="16">
        <f t="shared" si="376"/>
        <v>0</v>
      </c>
      <c r="M8062" s="16">
        <f t="shared" si="377"/>
        <v>0</v>
      </c>
      <c r="N8062" t="e">
        <f>INDEX(XML!$A$2:$R$782,MATCH(C8062,XML!$D$2:$D$737,0),2)</f>
        <v>#N/A</v>
      </c>
    </row>
    <row r="8063" spans="1:14" ht="101.25" x14ac:dyDescent="0.2">
      <c r="A8063">
        <v>34316</v>
      </c>
      <c r="B8063" t="s">
        <v>5404</v>
      </c>
      <c r="C8063" s="15" t="s">
        <v>5405</v>
      </c>
      <c r="D8063" s="15" t="s">
        <v>5406</v>
      </c>
      <c r="E8063">
        <v>6667</v>
      </c>
      <c r="F8063">
        <v>7425</v>
      </c>
      <c r="H8063" t="s">
        <v>746</v>
      </c>
      <c r="K8063" s="16">
        <f t="shared" si="375"/>
        <v>7467.04</v>
      </c>
      <c r="L8063" s="16">
        <f t="shared" si="376"/>
        <v>7860.0421052631582</v>
      </c>
      <c r="M8063" s="16">
        <f t="shared" si="377"/>
        <v>7415</v>
      </c>
      <c r="N8063" t="e">
        <f>INDEX(XML!$A$2:$R$782,MATCH(C8063,XML!$D$2:$D$737,0),2)</f>
        <v>#N/A</v>
      </c>
    </row>
    <row r="8064" spans="1:14" ht="22.5" customHeight="1" x14ac:dyDescent="0.2">
      <c r="A8064">
        <v>37890</v>
      </c>
      <c r="B8064" t="s">
        <v>5410</v>
      </c>
      <c r="C8064" s="15" t="s">
        <v>5411</v>
      </c>
      <c r="D8064" s="15" t="s">
        <v>5412</v>
      </c>
      <c r="E8064">
        <v>11661</v>
      </c>
      <c r="F8064">
        <v>14950</v>
      </c>
      <c r="K8064" s="16">
        <f t="shared" si="375"/>
        <v>13060.32</v>
      </c>
      <c r="L8064" s="16">
        <f t="shared" si="376"/>
        <v>13747.705263157895</v>
      </c>
      <c r="M8064" s="16">
        <f t="shared" si="377"/>
        <v>14940</v>
      </c>
      <c r="N8064" t="e">
        <f>INDEX(XML!$A$2:$R$782,MATCH(C8064,XML!$D$2:$D$737,0),2)</f>
        <v>#N/A</v>
      </c>
    </row>
    <row r="8065" spans="1:14" ht="67.5" x14ac:dyDescent="0.2">
      <c r="A8065">
        <v>52167</v>
      </c>
      <c r="B8065" t="s">
        <v>5413</v>
      </c>
      <c r="C8065" s="15" t="s">
        <v>5414</v>
      </c>
      <c r="D8065" s="15" t="s">
        <v>5415</v>
      </c>
      <c r="E8065">
        <v>12558</v>
      </c>
      <c r="F8065">
        <v>16100</v>
      </c>
      <c r="K8065" s="16">
        <f t="shared" si="375"/>
        <v>14064.96</v>
      </c>
      <c r="L8065" s="16">
        <f t="shared" si="376"/>
        <v>14805.221052631579</v>
      </c>
      <c r="M8065" s="16">
        <f t="shared" si="377"/>
        <v>16090</v>
      </c>
      <c r="N8065" t="e">
        <f>INDEX(XML!$A$2:$R$782,MATCH(C8065,XML!$D$2:$D$737,0),2)</f>
        <v>#N/A</v>
      </c>
    </row>
    <row r="8066" spans="1:14" ht="67.5" x14ac:dyDescent="0.2">
      <c r="A8066">
        <v>54357</v>
      </c>
      <c r="B8066" t="s">
        <v>12177</v>
      </c>
      <c r="C8066" s="15" t="s">
        <v>12178</v>
      </c>
      <c r="D8066" s="15" t="s">
        <v>12179</v>
      </c>
      <c r="E8066">
        <v>10120</v>
      </c>
      <c r="F8066">
        <v>12650</v>
      </c>
      <c r="H8066" t="s">
        <v>746</v>
      </c>
      <c r="K8066" s="16">
        <f t="shared" si="375"/>
        <v>11334.4</v>
      </c>
      <c r="L8066" s="16">
        <f t="shared" si="376"/>
        <v>11930.947368421053</v>
      </c>
      <c r="M8066" s="16">
        <f t="shared" si="377"/>
        <v>12640</v>
      </c>
      <c r="N8066" t="e">
        <f>INDEX(XML!$A$2:$R$782,MATCH(C8066,XML!$D$2:$D$737,0),2)</f>
        <v>#N/A</v>
      </c>
    </row>
    <row r="8067" spans="1:14" ht="168.75" x14ac:dyDescent="0.2">
      <c r="A8067">
        <v>52470</v>
      </c>
      <c r="B8067" t="s">
        <v>5416</v>
      </c>
      <c r="C8067" s="15" t="s">
        <v>5417</v>
      </c>
      <c r="D8067" s="15" t="s">
        <v>5418</v>
      </c>
      <c r="E8067">
        <v>13800</v>
      </c>
      <c r="F8067">
        <v>17250</v>
      </c>
      <c r="K8067" s="16">
        <f t="shared" si="375"/>
        <v>15456</v>
      </c>
      <c r="L8067" s="16">
        <f t="shared" si="376"/>
        <v>16269.473684210527</v>
      </c>
      <c r="M8067" s="16">
        <f t="shared" si="377"/>
        <v>17240</v>
      </c>
      <c r="N8067" t="e">
        <f>INDEX(XML!$A$2:$R$782,MATCH(C8067,XML!$D$2:$D$737,0),2)</f>
        <v>#N/A</v>
      </c>
    </row>
    <row r="8068" spans="1:14" ht="168.75" x14ac:dyDescent="0.2">
      <c r="A8068">
        <v>37889</v>
      </c>
      <c r="B8068" t="s">
        <v>5422</v>
      </c>
      <c r="C8068" s="15" t="s">
        <v>5423</v>
      </c>
      <c r="D8068" s="15" t="s">
        <v>5424</v>
      </c>
      <c r="E8068">
        <v>13104</v>
      </c>
      <c r="F8068">
        <v>16800</v>
      </c>
      <c r="K8068" s="16">
        <f t="shared" si="375"/>
        <v>14676.48</v>
      </c>
      <c r="L8068" s="16">
        <f t="shared" si="376"/>
        <v>15448.926315789473</v>
      </c>
      <c r="M8068" s="16">
        <f t="shared" si="377"/>
        <v>16790</v>
      </c>
      <c r="N8068" t="e">
        <f>INDEX(XML!$A$2:$R$782,MATCH(C8068,XML!$D$2:$D$737,0),2)</f>
        <v>#N/A</v>
      </c>
    </row>
    <row r="8069" spans="1:14" ht="112.5" x14ac:dyDescent="0.2">
      <c r="A8069">
        <v>35105</v>
      </c>
      <c r="B8069" t="s">
        <v>5419</v>
      </c>
      <c r="C8069" s="15" t="s">
        <v>5420</v>
      </c>
      <c r="D8069" s="15" t="s">
        <v>5421</v>
      </c>
      <c r="E8069">
        <v>10296</v>
      </c>
      <c r="F8069">
        <v>13200</v>
      </c>
      <c r="K8069" s="16">
        <f t="shared" ref="K8069:K8132" si="378">IF(E8069&gt;49999,E8069+E8069*0.07,IF(E8069&lt;=49999,E8069+E8069*0.12))</f>
        <v>11531.52</v>
      </c>
      <c r="L8069" s="16">
        <f t="shared" ref="L8069:L8132" si="379">K8069*100/95</f>
        <v>12138.442105263159</v>
      </c>
      <c r="M8069" s="16">
        <f t="shared" ref="M8069:M8132" si="380">IF(COUNTIF(C8069,"*Dahua*"),F8069-10,L8069*100/88)</f>
        <v>13190</v>
      </c>
      <c r="N8069" t="e">
        <f>INDEX(XML!$A$2:$R$782,MATCH(C8069,XML!$D$2:$D$737,0),2)</f>
        <v>#N/A</v>
      </c>
    </row>
    <row r="8070" spans="1:14" ht="135" x14ac:dyDescent="0.2">
      <c r="A8070">
        <v>33151</v>
      </c>
      <c r="B8070" t="s">
        <v>5407</v>
      </c>
      <c r="C8070" s="15" t="s">
        <v>5408</v>
      </c>
      <c r="D8070" s="15" t="s">
        <v>5409</v>
      </c>
      <c r="E8070">
        <v>16920</v>
      </c>
      <c r="F8070">
        <v>21690</v>
      </c>
      <c r="H8070" t="s">
        <v>746</v>
      </c>
      <c r="K8070" s="16">
        <f t="shared" si="378"/>
        <v>18950.400000000001</v>
      </c>
      <c r="L8070" s="16">
        <f t="shared" si="379"/>
        <v>19947.789473684214</v>
      </c>
      <c r="M8070" s="16">
        <f t="shared" si="380"/>
        <v>21680</v>
      </c>
      <c r="N8070" t="e">
        <f>INDEX(XML!$A$2:$R$782,MATCH(C8070,XML!$D$2:$D$737,0),2)</f>
        <v>#N/A</v>
      </c>
    </row>
    <row r="8071" spans="1:14" ht="15.75" x14ac:dyDescent="0.25">
      <c r="A8071" s="184" t="s">
        <v>13161</v>
      </c>
      <c r="B8071" s="184"/>
      <c r="C8071" s="185"/>
      <c r="D8071" s="185"/>
      <c r="E8071" s="184"/>
      <c r="F8071" s="184"/>
      <c r="G8071" s="184"/>
      <c r="H8071" s="184"/>
      <c r="I8071" s="184"/>
      <c r="J8071" s="184"/>
      <c r="K8071" s="16">
        <f t="shared" si="378"/>
        <v>0</v>
      </c>
      <c r="L8071" s="16">
        <f t="shared" si="379"/>
        <v>0</v>
      </c>
      <c r="M8071" s="16">
        <f t="shared" si="380"/>
        <v>0</v>
      </c>
      <c r="N8071" t="e">
        <f>INDEX(XML!$A$2:$R$782,MATCH(C8071,XML!$D$2:$D$737,0),2)</f>
        <v>#N/A</v>
      </c>
    </row>
    <row r="8072" spans="1:14" ht="123.75" x14ac:dyDescent="0.2">
      <c r="A8072">
        <v>37883</v>
      </c>
      <c r="B8072" t="s">
        <v>5425</v>
      </c>
      <c r="C8072" s="15" t="s">
        <v>33483</v>
      </c>
      <c r="D8072" s="15" t="s">
        <v>33484</v>
      </c>
      <c r="E8072">
        <v>8640</v>
      </c>
      <c r="F8072">
        <v>14950</v>
      </c>
      <c r="H8072" t="s">
        <v>746</v>
      </c>
      <c r="K8072" s="16">
        <f t="shared" si="378"/>
        <v>9676.7999999999993</v>
      </c>
      <c r="L8072" s="16">
        <f t="shared" si="379"/>
        <v>10186.105263157893</v>
      </c>
      <c r="M8072" s="16">
        <f t="shared" si="380"/>
        <v>14940</v>
      </c>
      <c r="N8072" t="e">
        <f>INDEX(XML!$A$2:$R$782,MATCH(C8072,XML!$D$2:$D$737,0),2)</f>
        <v>#N/A</v>
      </c>
    </row>
    <row r="8073" spans="1:14" ht="78.75" x14ac:dyDescent="0.2">
      <c r="A8073">
        <v>53094</v>
      </c>
      <c r="B8073" t="s">
        <v>13165</v>
      </c>
      <c r="C8073" s="15" t="s">
        <v>13166</v>
      </c>
      <c r="D8073" s="15" t="s">
        <v>13167</v>
      </c>
      <c r="E8073">
        <v>14720</v>
      </c>
      <c r="F8073">
        <v>18400</v>
      </c>
      <c r="H8073" t="s">
        <v>746</v>
      </c>
      <c r="K8073" s="16">
        <f t="shared" si="378"/>
        <v>16486.400000000001</v>
      </c>
      <c r="L8073" s="16">
        <f t="shared" si="379"/>
        <v>17354.105263157897</v>
      </c>
      <c r="M8073" s="16">
        <f t="shared" si="380"/>
        <v>18390</v>
      </c>
      <c r="N8073" t="str">
        <f>INDEX(XML!$A$2:$R$782,MATCH(C8073,XML!$D$2:$D$737,0),2)</f>
        <v>116502338_910388251</v>
      </c>
    </row>
    <row r="8074" spans="1:14" ht="67.5" x14ac:dyDescent="0.2">
      <c r="A8074">
        <v>54943</v>
      </c>
      <c r="B8074" t="s">
        <v>12180</v>
      </c>
      <c r="C8074" s="15" t="s">
        <v>12181</v>
      </c>
      <c r="D8074" s="15" t="s">
        <v>12182</v>
      </c>
      <c r="E8074">
        <v>26070</v>
      </c>
      <c r="F8074">
        <v>33420</v>
      </c>
      <c r="K8074" s="16">
        <f t="shared" si="378"/>
        <v>29198.400000000001</v>
      </c>
      <c r="L8074" s="16">
        <f t="shared" si="379"/>
        <v>30735.157894736843</v>
      </c>
      <c r="M8074" s="16">
        <f t="shared" si="380"/>
        <v>33410</v>
      </c>
      <c r="N8074" t="e">
        <f>INDEX(XML!$A$2:$R$782,MATCH(C8074,XML!$D$2:$D$737,0),2)</f>
        <v>#N/A</v>
      </c>
    </row>
    <row r="8075" spans="1:14" ht="15.75" x14ac:dyDescent="0.25">
      <c r="A8075" s="184" t="s">
        <v>25508</v>
      </c>
      <c r="B8075" s="184"/>
      <c r="C8075" s="185"/>
      <c r="D8075" s="185"/>
      <c r="E8075" s="184"/>
      <c r="F8075" s="184"/>
      <c r="G8075" s="184"/>
      <c r="H8075" s="184"/>
      <c r="I8075" s="184"/>
      <c r="J8075" s="184"/>
      <c r="K8075" s="16">
        <f t="shared" si="378"/>
        <v>0</v>
      </c>
      <c r="L8075" s="16">
        <f t="shared" si="379"/>
        <v>0</v>
      </c>
      <c r="M8075" s="16">
        <f t="shared" si="380"/>
        <v>0</v>
      </c>
      <c r="N8075" t="e">
        <f>INDEX(XML!$A$2:$R$782,MATCH(C8075,XML!$D$2:$D$737,0),2)</f>
        <v>#N/A</v>
      </c>
    </row>
    <row r="8076" spans="1:14" ht="33.75" x14ac:dyDescent="0.2">
      <c r="A8076">
        <v>69880</v>
      </c>
      <c r="B8076" t="s">
        <v>30219</v>
      </c>
      <c r="C8076" s="15" t="s">
        <v>30220</v>
      </c>
      <c r="D8076" s="15" t="s">
        <v>30221</v>
      </c>
      <c r="E8076">
        <v>18400</v>
      </c>
      <c r="F8076">
        <v>23000</v>
      </c>
      <c r="H8076">
        <v>28</v>
      </c>
      <c r="K8076" s="16">
        <f t="shared" si="378"/>
        <v>20608</v>
      </c>
      <c r="L8076" s="16">
        <f t="shared" si="379"/>
        <v>21692.63157894737</v>
      </c>
      <c r="M8076" s="16">
        <f t="shared" si="380"/>
        <v>22990</v>
      </c>
      <c r="N8076" t="e">
        <f>INDEX(XML!$A$2:$R$782,MATCH(C8076,XML!$D$2:$D$737,0),2)</f>
        <v>#N/A</v>
      </c>
    </row>
    <row r="8077" spans="1:14" ht="22.5" customHeight="1" x14ac:dyDescent="0.2">
      <c r="A8077">
        <v>55822</v>
      </c>
      <c r="B8077" t="s">
        <v>13171</v>
      </c>
      <c r="C8077" s="15" t="s">
        <v>13172</v>
      </c>
      <c r="D8077" s="15" t="s">
        <v>13173</v>
      </c>
      <c r="E8077">
        <v>19800</v>
      </c>
      <c r="F8077">
        <v>26750</v>
      </c>
      <c r="H8077">
        <v>21</v>
      </c>
      <c r="K8077" s="16">
        <f t="shared" si="378"/>
        <v>22176</v>
      </c>
      <c r="L8077" s="16">
        <f t="shared" si="379"/>
        <v>23343.157894736843</v>
      </c>
      <c r="M8077" s="16">
        <f t="shared" si="380"/>
        <v>26740</v>
      </c>
      <c r="N8077" t="e">
        <f>INDEX(XML!$A$2:$R$782,MATCH(C8077,XML!$D$2:$D$737,0),2)</f>
        <v>#N/A</v>
      </c>
    </row>
    <row r="8078" spans="1:14" ht="15.75" x14ac:dyDescent="0.25">
      <c r="A8078" s="184" t="s">
        <v>25509</v>
      </c>
      <c r="B8078" s="184"/>
      <c r="C8078" s="185"/>
      <c r="D8078" s="185"/>
      <c r="E8078" s="184"/>
      <c r="F8078" s="184"/>
      <c r="G8078" s="184"/>
      <c r="H8078" s="184"/>
      <c r="I8078" s="184"/>
      <c r="J8078" s="184"/>
      <c r="K8078" s="16">
        <f t="shared" si="378"/>
        <v>0</v>
      </c>
      <c r="L8078" s="16">
        <f t="shared" si="379"/>
        <v>0</v>
      </c>
      <c r="M8078" s="16">
        <f t="shared" si="380"/>
        <v>0</v>
      </c>
      <c r="N8078" t="e">
        <f>INDEX(XML!$A$2:$R$782,MATCH(C8078,XML!$D$2:$D$737,0),2)</f>
        <v>#N/A</v>
      </c>
    </row>
    <row r="8079" spans="1:14" ht="56.25" x14ac:dyDescent="0.2">
      <c r="A8079">
        <v>58105</v>
      </c>
      <c r="B8079" t="s">
        <v>15019</v>
      </c>
      <c r="C8079" s="15" t="s">
        <v>15020</v>
      </c>
      <c r="D8079" s="15" t="s">
        <v>31000</v>
      </c>
      <c r="E8079">
        <v>30890</v>
      </c>
      <c r="F8079">
        <v>41460</v>
      </c>
      <c r="K8079" s="16">
        <f t="shared" si="378"/>
        <v>34596.800000000003</v>
      </c>
      <c r="L8079" s="16">
        <f t="shared" si="379"/>
        <v>36417.68421052632</v>
      </c>
      <c r="M8079" s="16">
        <f t="shared" si="380"/>
        <v>41450</v>
      </c>
      <c r="N8079" t="str">
        <f>INDEX(XML!$A$2:$R$782,MATCH(C8079,XML!$D$2:$D$737,0),2)</f>
        <v>116502351_741022302</v>
      </c>
    </row>
    <row r="8080" spans="1:14" ht="15.75" x14ac:dyDescent="0.25">
      <c r="A8080" s="184" t="s">
        <v>5426</v>
      </c>
      <c r="B8080" s="184"/>
      <c r="C8080" s="185"/>
      <c r="D8080" s="185"/>
      <c r="E8080" s="184"/>
      <c r="F8080" s="184"/>
      <c r="G8080" s="184"/>
      <c r="H8080" s="184"/>
      <c r="I8080" s="184"/>
      <c r="J8080" s="184"/>
      <c r="K8080" s="16">
        <f t="shared" si="378"/>
        <v>0</v>
      </c>
      <c r="L8080" s="16">
        <f t="shared" si="379"/>
        <v>0</v>
      </c>
      <c r="M8080" s="16">
        <f t="shared" si="380"/>
        <v>0</v>
      </c>
      <c r="N8080" t="e">
        <f>INDEX(XML!$A$2:$R$782,MATCH(C8080,XML!$D$2:$D$737,0),2)</f>
        <v>#N/A</v>
      </c>
    </row>
    <row r="8081" spans="1:14" ht="168.75" x14ac:dyDescent="0.2">
      <c r="A8081">
        <v>37466</v>
      </c>
      <c r="B8081" t="s">
        <v>5427</v>
      </c>
      <c r="C8081" s="15" t="s">
        <v>5428</v>
      </c>
      <c r="D8081" s="15" t="s">
        <v>5429</v>
      </c>
      <c r="E8081">
        <v>25080</v>
      </c>
      <c r="F8081">
        <v>32580</v>
      </c>
      <c r="H8081" t="s">
        <v>746</v>
      </c>
      <c r="K8081" s="16">
        <f t="shared" si="378"/>
        <v>28089.599999999999</v>
      </c>
      <c r="L8081" s="16">
        <f t="shared" si="379"/>
        <v>29568</v>
      </c>
      <c r="M8081" s="16">
        <f t="shared" si="380"/>
        <v>32570</v>
      </c>
      <c r="N8081" t="str">
        <f>INDEX(XML!$A$2:$R$782,MATCH(C8081,XML!$D$2:$D$737,0),2)</f>
        <v>10000018036</v>
      </c>
    </row>
    <row r="8082" spans="1:14" ht="112.5" x14ac:dyDescent="0.2">
      <c r="A8082">
        <v>37867</v>
      </c>
      <c r="B8082" t="s">
        <v>5430</v>
      </c>
      <c r="C8082" s="15" t="s">
        <v>5431</v>
      </c>
      <c r="D8082" s="15" t="s">
        <v>15967</v>
      </c>
      <c r="E8082">
        <v>17950</v>
      </c>
      <c r="F8082">
        <v>24260</v>
      </c>
      <c r="H8082" t="s">
        <v>746</v>
      </c>
      <c r="K8082" s="16">
        <f t="shared" si="378"/>
        <v>20104</v>
      </c>
      <c r="L8082" s="16">
        <f t="shared" si="379"/>
        <v>21162.105263157893</v>
      </c>
      <c r="M8082" s="16">
        <f t="shared" si="380"/>
        <v>24250</v>
      </c>
      <c r="N8082" t="str">
        <f>INDEX(XML!$A$2:$R$782,MATCH(C8082,XML!$D$2:$D$737,0),2)</f>
        <v>10000017569</v>
      </c>
    </row>
    <row r="8083" spans="1:14" ht="22.5" customHeight="1" x14ac:dyDescent="0.2">
      <c r="A8083">
        <v>44104</v>
      </c>
      <c r="B8083" t="s">
        <v>5432</v>
      </c>
      <c r="C8083" s="15" t="s">
        <v>5433</v>
      </c>
      <c r="D8083" s="15" t="s">
        <v>5434</v>
      </c>
      <c r="E8083">
        <v>48975</v>
      </c>
      <c r="F8083">
        <v>61219</v>
      </c>
      <c r="H8083" t="s">
        <v>746</v>
      </c>
      <c r="K8083" s="16">
        <f t="shared" si="378"/>
        <v>54852</v>
      </c>
      <c r="L8083" s="16">
        <f t="shared" si="379"/>
        <v>57738.947368421053</v>
      </c>
      <c r="M8083" s="16">
        <f t="shared" si="380"/>
        <v>61209</v>
      </c>
      <c r="N8083" t="e">
        <f>INDEX(XML!$A$2:$R$782,MATCH(C8083,XML!$D$2:$D$737,0),2)</f>
        <v>#N/A</v>
      </c>
    </row>
    <row r="8084" spans="1:14" ht="180" x14ac:dyDescent="0.2">
      <c r="A8084">
        <v>45314</v>
      </c>
      <c r="B8084" t="s">
        <v>5435</v>
      </c>
      <c r="C8084" s="15" t="s">
        <v>5436</v>
      </c>
      <c r="D8084" s="15" t="s">
        <v>5437</v>
      </c>
      <c r="E8084">
        <v>58850</v>
      </c>
      <c r="F8084">
        <v>86540</v>
      </c>
      <c r="H8084" t="s">
        <v>746</v>
      </c>
      <c r="K8084" s="16">
        <f t="shared" si="378"/>
        <v>62969.5</v>
      </c>
      <c r="L8084" s="16">
        <f t="shared" si="379"/>
        <v>66283.68421052632</v>
      </c>
      <c r="M8084" s="16">
        <f t="shared" si="380"/>
        <v>86530</v>
      </c>
      <c r="N8084" t="e">
        <f>INDEX(XML!$A$2:$R$782,MATCH(C8084,XML!$D$2:$D$737,0),2)</f>
        <v>#N/A</v>
      </c>
    </row>
    <row r="8085" spans="1:14" ht="15.75" x14ac:dyDescent="0.25">
      <c r="A8085" s="184" t="s">
        <v>5438</v>
      </c>
      <c r="B8085" s="184"/>
      <c r="C8085" s="185"/>
      <c r="D8085" s="185"/>
      <c r="E8085" s="184"/>
      <c r="F8085" s="184"/>
      <c r="G8085" s="184"/>
      <c r="H8085" s="184"/>
      <c r="I8085" s="184"/>
      <c r="J8085" s="184"/>
      <c r="K8085" s="16">
        <f t="shared" si="378"/>
        <v>0</v>
      </c>
      <c r="L8085" s="16">
        <f t="shared" si="379"/>
        <v>0</v>
      </c>
      <c r="M8085" s="16">
        <f t="shared" si="380"/>
        <v>0</v>
      </c>
      <c r="N8085" t="e">
        <f>INDEX(XML!$A$2:$R$782,MATCH(C8085,XML!$D$2:$D$737,0),2)</f>
        <v>#N/A</v>
      </c>
    </row>
    <row r="8086" spans="1:14" ht="168.75" x14ac:dyDescent="0.2">
      <c r="A8086">
        <v>37468</v>
      </c>
      <c r="B8086" t="s">
        <v>5439</v>
      </c>
      <c r="C8086" s="15" t="s">
        <v>5440</v>
      </c>
      <c r="D8086" s="15" t="s">
        <v>5441</v>
      </c>
      <c r="E8086">
        <v>40330</v>
      </c>
      <c r="F8086">
        <v>52380</v>
      </c>
      <c r="H8086" t="s">
        <v>746</v>
      </c>
      <c r="K8086" s="16">
        <f t="shared" si="378"/>
        <v>45169.599999999999</v>
      </c>
      <c r="L8086" s="16">
        <f t="shared" si="379"/>
        <v>47546.947368421053</v>
      </c>
      <c r="M8086" s="16">
        <f t="shared" si="380"/>
        <v>52370</v>
      </c>
      <c r="N8086" t="str">
        <f>INDEX(XML!$A$2:$R$782,MATCH(C8086,XML!$D$2:$D$737,0),2)</f>
        <v>10000017717</v>
      </c>
    </row>
    <row r="8087" spans="1:14" ht="67.5" x14ac:dyDescent="0.2">
      <c r="A8087">
        <v>38662</v>
      </c>
      <c r="B8087" t="s">
        <v>5442</v>
      </c>
      <c r="C8087" s="15" t="s">
        <v>5443</v>
      </c>
      <c r="D8087" s="15" t="s">
        <v>5444</v>
      </c>
      <c r="E8087">
        <v>25180</v>
      </c>
      <c r="F8087">
        <v>33570</v>
      </c>
      <c r="H8087" t="s">
        <v>746</v>
      </c>
      <c r="K8087" s="16">
        <f t="shared" si="378"/>
        <v>28201.599999999999</v>
      </c>
      <c r="L8087" s="16">
        <f t="shared" si="379"/>
        <v>29685.894736842107</v>
      </c>
      <c r="M8087" s="16">
        <f t="shared" si="380"/>
        <v>33560</v>
      </c>
      <c r="N8087" t="str">
        <f>INDEX(XML!$A$2:$R$782,MATCH(C8087,XML!$D$2:$D$737,0),2)</f>
        <v>10000018122</v>
      </c>
    </row>
    <row r="8088" spans="1:14" ht="67.5" x14ac:dyDescent="0.2">
      <c r="A8088">
        <v>69882</v>
      </c>
      <c r="B8088" t="s">
        <v>31471</v>
      </c>
      <c r="C8088" s="15" t="s">
        <v>31472</v>
      </c>
      <c r="D8088" s="15" t="s">
        <v>31473</v>
      </c>
      <c r="E8088">
        <v>58000</v>
      </c>
      <c r="F8088">
        <v>84060</v>
      </c>
      <c r="H8088">
        <v>8</v>
      </c>
      <c r="K8088" s="16">
        <f t="shared" si="378"/>
        <v>62060</v>
      </c>
      <c r="L8088" s="16">
        <f t="shared" si="379"/>
        <v>65326.315789473687</v>
      </c>
      <c r="M8088" s="16">
        <f t="shared" si="380"/>
        <v>84050</v>
      </c>
      <c r="N8088" t="e">
        <f>INDEX(XML!$A$2:$R$782,MATCH(C8088,XML!$D$2:$D$737,0),2)</f>
        <v>#N/A</v>
      </c>
    </row>
    <row r="8089" spans="1:14" ht="112.5" x14ac:dyDescent="0.2">
      <c r="A8089">
        <v>44152</v>
      </c>
      <c r="B8089" t="s">
        <v>5445</v>
      </c>
      <c r="C8089" s="15" t="s">
        <v>5446</v>
      </c>
      <c r="D8089" s="15" t="s">
        <v>5447</v>
      </c>
      <c r="E8089">
        <v>68856</v>
      </c>
      <c r="F8089">
        <v>86070</v>
      </c>
      <c r="H8089" t="s">
        <v>746</v>
      </c>
      <c r="K8089" s="16">
        <f t="shared" si="378"/>
        <v>73675.92</v>
      </c>
      <c r="L8089" s="16">
        <f t="shared" si="379"/>
        <v>77553.600000000006</v>
      </c>
      <c r="M8089" s="16">
        <f t="shared" si="380"/>
        <v>86060</v>
      </c>
      <c r="N8089" t="e">
        <f>INDEX(XML!$A$2:$R$782,MATCH(C8089,XML!$D$2:$D$737,0),2)</f>
        <v>#N/A</v>
      </c>
    </row>
    <row r="8090" spans="1:14" ht="90" x14ac:dyDescent="0.2">
      <c r="A8090">
        <v>44603</v>
      </c>
      <c r="B8090" t="s">
        <v>5448</v>
      </c>
      <c r="C8090" s="15" t="s">
        <v>42124</v>
      </c>
      <c r="D8090" s="15" t="s">
        <v>42125</v>
      </c>
      <c r="E8090">
        <v>94570</v>
      </c>
      <c r="F8090">
        <v>139070</v>
      </c>
      <c r="H8090">
        <v>17</v>
      </c>
      <c r="K8090" s="16">
        <f t="shared" si="378"/>
        <v>101189.9</v>
      </c>
      <c r="L8090" s="16">
        <f t="shared" si="379"/>
        <v>106515.68421052632</v>
      </c>
      <c r="M8090" s="16">
        <f t="shared" si="380"/>
        <v>139060</v>
      </c>
      <c r="N8090" t="e">
        <f>INDEX(XML!$A$2:$R$782,MATCH(C8090,XML!$D$2:$D$737,0),2)</f>
        <v>#N/A</v>
      </c>
    </row>
    <row r="8091" spans="1:14" ht="15.75" x14ac:dyDescent="0.25">
      <c r="A8091" s="184" t="s">
        <v>5449</v>
      </c>
      <c r="B8091" s="184"/>
      <c r="C8091" s="185"/>
      <c r="D8091" s="185"/>
      <c r="E8091" s="184"/>
      <c r="F8091" s="184"/>
      <c r="G8091" s="184"/>
      <c r="H8091" s="184"/>
      <c r="I8091" s="184"/>
      <c r="J8091" s="184"/>
      <c r="K8091" s="16">
        <f t="shared" si="378"/>
        <v>0</v>
      </c>
      <c r="L8091" s="16">
        <f t="shared" si="379"/>
        <v>0</v>
      </c>
      <c r="M8091" s="16">
        <f t="shared" si="380"/>
        <v>0</v>
      </c>
      <c r="N8091" t="e">
        <f>INDEX(XML!$A$2:$R$782,MATCH(C8091,XML!$D$2:$D$737,0),2)</f>
        <v>#N/A</v>
      </c>
    </row>
    <row r="8092" spans="1:14" ht="146.25" x14ac:dyDescent="0.2">
      <c r="A8092">
        <v>63384</v>
      </c>
      <c r="B8092" t="s">
        <v>20924</v>
      </c>
      <c r="C8092" s="15" t="s">
        <v>5450</v>
      </c>
      <c r="D8092" s="15" t="s">
        <v>20925</v>
      </c>
      <c r="E8092">
        <v>43460</v>
      </c>
      <c r="F8092">
        <v>60360</v>
      </c>
      <c r="H8092" t="s">
        <v>746</v>
      </c>
      <c r="K8092" s="16">
        <f t="shared" si="378"/>
        <v>48675.199999999997</v>
      </c>
      <c r="L8092" s="16">
        <f t="shared" si="379"/>
        <v>51237.052631578947</v>
      </c>
      <c r="M8092" s="16">
        <f t="shared" si="380"/>
        <v>60350</v>
      </c>
      <c r="N8092" t="str">
        <f>INDEX(XML!$A$2:$R$782,MATCH(C8092,XML!$D$2:$D$737,0),2)</f>
        <v>10000017154</v>
      </c>
    </row>
    <row r="8093" spans="1:14" ht="157.5" x14ac:dyDescent="0.2">
      <c r="A8093">
        <v>35803</v>
      </c>
      <c r="B8093" t="s">
        <v>20724</v>
      </c>
      <c r="C8093" s="15" t="s">
        <v>20725</v>
      </c>
      <c r="D8093" s="15" t="s">
        <v>20726</v>
      </c>
      <c r="E8093">
        <v>66240</v>
      </c>
      <c r="F8093">
        <v>96600</v>
      </c>
      <c r="K8093" s="16">
        <f t="shared" si="378"/>
        <v>70876.800000000003</v>
      </c>
      <c r="L8093" s="16">
        <f t="shared" si="379"/>
        <v>74607.15789473684</v>
      </c>
      <c r="M8093" s="16">
        <f t="shared" si="380"/>
        <v>96590</v>
      </c>
      <c r="N8093" t="e">
        <f>INDEX(XML!$A$2:$R$782,MATCH(C8093,XML!$D$2:$D$737,0),2)</f>
        <v>#N/A</v>
      </c>
    </row>
    <row r="8094" spans="1:14" ht="168.75" x14ac:dyDescent="0.2">
      <c r="A8094">
        <v>44784</v>
      </c>
      <c r="B8094" t="s">
        <v>5454</v>
      </c>
      <c r="C8094" s="15" t="s">
        <v>5455</v>
      </c>
      <c r="D8094" s="15" t="s">
        <v>19324</v>
      </c>
      <c r="E8094">
        <v>65180</v>
      </c>
      <c r="F8094">
        <v>84650</v>
      </c>
      <c r="H8094" t="s">
        <v>746</v>
      </c>
      <c r="K8094" s="16">
        <f t="shared" si="378"/>
        <v>69742.600000000006</v>
      </c>
      <c r="L8094" s="16">
        <f t="shared" si="379"/>
        <v>73413.263157894748</v>
      </c>
      <c r="M8094" s="16">
        <f t="shared" si="380"/>
        <v>84640</v>
      </c>
      <c r="N8094" t="str">
        <f>INDEX(XML!$A$2:$R$782,MATCH(C8094,XML!$D$2:$D$737,0),2)</f>
        <v>10000020175</v>
      </c>
    </row>
    <row r="8095" spans="1:14" ht="135" x14ac:dyDescent="0.2">
      <c r="A8095">
        <v>37479</v>
      </c>
      <c r="B8095" t="s">
        <v>5458</v>
      </c>
      <c r="C8095" s="15" t="s">
        <v>5459</v>
      </c>
      <c r="D8095" s="15" t="s">
        <v>5460</v>
      </c>
      <c r="E8095">
        <v>91870</v>
      </c>
      <c r="F8095">
        <v>137120</v>
      </c>
      <c r="H8095">
        <v>43</v>
      </c>
      <c r="K8095" s="16">
        <f t="shared" si="378"/>
        <v>98300.9</v>
      </c>
      <c r="L8095" s="16">
        <f t="shared" si="379"/>
        <v>103474.63157894737</v>
      </c>
      <c r="M8095" s="16">
        <f t="shared" si="380"/>
        <v>137110</v>
      </c>
      <c r="N8095" t="e">
        <f>INDEX(XML!$A$2:$R$782,MATCH(C8095,XML!$D$2:$D$737,0),2)</f>
        <v>#N/A</v>
      </c>
    </row>
    <row r="8096" spans="1:14" ht="67.5" x14ac:dyDescent="0.2">
      <c r="A8096">
        <v>69883</v>
      </c>
      <c r="B8096" t="s">
        <v>31474</v>
      </c>
      <c r="C8096" s="15" t="s">
        <v>31475</v>
      </c>
      <c r="D8096" s="15" t="s">
        <v>31476</v>
      </c>
      <c r="E8096">
        <v>149608</v>
      </c>
      <c r="F8096">
        <v>187010</v>
      </c>
      <c r="H8096">
        <v>19</v>
      </c>
      <c r="K8096" s="16">
        <f t="shared" si="378"/>
        <v>160080.56</v>
      </c>
      <c r="L8096" s="16">
        <f t="shared" si="379"/>
        <v>168505.85263157895</v>
      </c>
      <c r="M8096" s="16">
        <f t="shared" si="380"/>
        <v>187000</v>
      </c>
      <c r="N8096" t="e">
        <f>INDEX(XML!$A$2:$R$782,MATCH(C8096,XML!$D$2:$D$737,0),2)</f>
        <v>#N/A</v>
      </c>
    </row>
    <row r="8097" spans="1:14" ht="146.25" x14ac:dyDescent="0.2">
      <c r="A8097">
        <v>44153</v>
      </c>
      <c r="B8097" t="s">
        <v>5451</v>
      </c>
      <c r="C8097" s="15" t="s">
        <v>5452</v>
      </c>
      <c r="D8097" s="15" t="s">
        <v>5453</v>
      </c>
      <c r="E8097">
        <v>114176</v>
      </c>
      <c r="F8097">
        <v>142720</v>
      </c>
      <c r="H8097" t="s">
        <v>746</v>
      </c>
      <c r="K8097" s="16">
        <f t="shared" si="378"/>
        <v>122168.32000000001</v>
      </c>
      <c r="L8097" s="16">
        <f t="shared" si="379"/>
        <v>128598.23157894737</v>
      </c>
      <c r="M8097" s="16">
        <f t="shared" si="380"/>
        <v>142710</v>
      </c>
      <c r="N8097" t="e">
        <f>INDEX(XML!$A$2:$R$782,MATCH(C8097,XML!$D$2:$D$737,0),2)</f>
        <v>#N/A</v>
      </c>
    </row>
    <row r="8098" spans="1:14" ht="90" x14ac:dyDescent="0.2">
      <c r="A8098">
        <v>44604</v>
      </c>
      <c r="B8098" t="s">
        <v>5456</v>
      </c>
      <c r="C8098" s="15" t="s">
        <v>42126</v>
      </c>
      <c r="D8098" s="15" t="s">
        <v>42127</v>
      </c>
      <c r="E8098">
        <v>171270</v>
      </c>
      <c r="F8098">
        <v>251870</v>
      </c>
      <c r="H8098">
        <v>6</v>
      </c>
      <c r="K8098" s="16">
        <f t="shared" si="378"/>
        <v>183258.9</v>
      </c>
      <c r="L8098" s="16">
        <f t="shared" si="379"/>
        <v>192904.10526315789</v>
      </c>
      <c r="M8098" s="16">
        <f t="shared" si="380"/>
        <v>251860</v>
      </c>
      <c r="N8098" t="e">
        <f>INDEX(XML!$A$2:$R$782,MATCH(C8098,XML!$D$2:$D$737,0),2)</f>
        <v>#N/A</v>
      </c>
    </row>
    <row r="8099" spans="1:14" ht="56.25" x14ac:dyDescent="0.2">
      <c r="A8099">
        <v>50824</v>
      </c>
      <c r="B8099" t="s">
        <v>5461</v>
      </c>
      <c r="C8099" s="15" t="s">
        <v>5462</v>
      </c>
      <c r="D8099" s="15" t="s">
        <v>29527</v>
      </c>
      <c r="E8099">
        <v>99160</v>
      </c>
      <c r="F8099">
        <v>141660</v>
      </c>
      <c r="H8099">
        <v>17</v>
      </c>
      <c r="K8099" s="16">
        <f t="shared" si="378"/>
        <v>106101.2</v>
      </c>
      <c r="L8099" s="16">
        <f t="shared" si="379"/>
        <v>111685.47368421052</v>
      </c>
      <c r="M8099" s="16">
        <f t="shared" si="380"/>
        <v>141650</v>
      </c>
      <c r="N8099" t="e">
        <f>INDEX(XML!$A$2:$R$782,MATCH(C8099,XML!$D$2:$D$737,0),2)</f>
        <v>#N/A</v>
      </c>
    </row>
    <row r="8100" spans="1:14" ht="15.75" x14ac:dyDescent="0.25">
      <c r="A8100" s="184" t="s">
        <v>5463</v>
      </c>
      <c r="B8100" s="184"/>
      <c r="C8100" s="185"/>
      <c r="D8100" s="185"/>
      <c r="E8100" s="184"/>
      <c r="F8100" s="184"/>
      <c r="G8100" s="184"/>
      <c r="H8100" s="184"/>
      <c r="I8100" s="184"/>
      <c r="J8100" s="184"/>
      <c r="K8100" s="16">
        <f t="shared" si="378"/>
        <v>0</v>
      </c>
      <c r="L8100" s="16">
        <f t="shared" si="379"/>
        <v>0</v>
      </c>
      <c r="M8100" s="16">
        <f t="shared" si="380"/>
        <v>0</v>
      </c>
      <c r="N8100" t="e">
        <f>INDEX(XML!$A$2:$R$782,MATCH(C8100,XML!$D$2:$D$737,0),2)</f>
        <v>#N/A</v>
      </c>
    </row>
    <row r="8101" spans="1:14" ht="67.5" x14ac:dyDescent="0.2">
      <c r="A8101">
        <v>47349</v>
      </c>
      <c r="B8101" t="s">
        <v>5467</v>
      </c>
      <c r="C8101" s="15" t="s">
        <v>5468</v>
      </c>
      <c r="D8101" s="15" t="s">
        <v>5469</v>
      </c>
      <c r="E8101">
        <v>130950</v>
      </c>
      <c r="F8101">
        <v>195440</v>
      </c>
      <c r="H8101" t="s">
        <v>746</v>
      </c>
      <c r="K8101" s="16">
        <f t="shared" si="378"/>
        <v>140116.5</v>
      </c>
      <c r="L8101" s="16">
        <f t="shared" si="379"/>
        <v>147491.05263157896</v>
      </c>
      <c r="M8101" s="16">
        <f t="shared" si="380"/>
        <v>195430</v>
      </c>
      <c r="N8101" t="e">
        <f>INDEX(XML!$A$2:$R$782,MATCH(C8101,XML!$D$2:$D$737,0),2)</f>
        <v>#N/A</v>
      </c>
    </row>
    <row r="8102" spans="1:14" ht="123.75" x14ac:dyDescent="0.2">
      <c r="A8102">
        <v>44154</v>
      </c>
      <c r="B8102" t="s">
        <v>5464</v>
      </c>
      <c r="C8102" s="15" t="s">
        <v>5465</v>
      </c>
      <c r="D8102" s="15" t="s">
        <v>5466</v>
      </c>
      <c r="E8102">
        <v>171280</v>
      </c>
      <c r="F8102">
        <v>244680</v>
      </c>
      <c r="H8102" t="s">
        <v>746</v>
      </c>
      <c r="K8102" s="16">
        <f t="shared" si="378"/>
        <v>183269.6</v>
      </c>
      <c r="L8102" s="16">
        <f t="shared" si="379"/>
        <v>192915.36842105264</v>
      </c>
      <c r="M8102" s="16">
        <f t="shared" si="380"/>
        <v>244670</v>
      </c>
      <c r="N8102" t="e">
        <f>INDEX(XML!$A$2:$R$782,MATCH(C8102,XML!$D$2:$D$737,0),2)</f>
        <v>#N/A</v>
      </c>
    </row>
    <row r="8103" spans="1:14" ht="112.5" x14ac:dyDescent="0.2">
      <c r="A8103">
        <v>63735</v>
      </c>
      <c r="B8103" t="s">
        <v>20926</v>
      </c>
      <c r="C8103" s="15" t="s">
        <v>20927</v>
      </c>
      <c r="D8103" s="15" t="s">
        <v>20928</v>
      </c>
      <c r="E8103">
        <v>441320</v>
      </c>
      <c r="F8103">
        <v>551650</v>
      </c>
      <c r="H8103">
        <v>3</v>
      </c>
      <c r="K8103" s="16">
        <f t="shared" si="378"/>
        <v>472212.4</v>
      </c>
      <c r="L8103" s="16">
        <f t="shared" si="379"/>
        <v>497065.68421052629</v>
      </c>
      <c r="M8103" s="16">
        <f t="shared" si="380"/>
        <v>551640</v>
      </c>
      <c r="N8103" t="e">
        <f>INDEX(XML!$A$2:$R$782,MATCH(C8103,XML!$D$2:$D$737,0),2)</f>
        <v>#N/A</v>
      </c>
    </row>
    <row r="8104" spans="1:14" ht="15.75" x14ac:dyDescent="0.25">
      <c r="A8104" s="184" t="s">
        <v>5566</v>
      </c>
      <c r="B8104" s="184"/>
      <c r="C8104" s="185"/>
      <c r="D8104" s="185"/>
      <c r="E8104" s="184"/>
      <c r="F8104" s="184"/>
      <c r="G8104" s="184"/>
      <c r="H8104" s="184"/>
      <c r="I8104" s="184"/>
      <c r="J8104" s="184"/>
      <c r="K8104" s="16">
        <f t="shared" si="378"/>
        <v>0</v>
      </c>
      <c r="L8104" s="16">
        <f t="shared" si="379"/>
        <v>0</v>
      </c>
      <c r="M8104" s="16">
        <f t="shared" si="380"/>
        <v>0</v>
      </c>
      <c r="N8104" t="e">
        <f>INDEX(XML!$A$2:$R$782,MATCH(C8104,XML!$D$2:$D$737,0),2)</f>
        <v>#N/A</v>
      </c>
    </row>
    <row r="8105" spans="1:14" ht="22.5" x14ac:dyDescent="0.2">
      <c r="A8105">
        <v>14323</v>
      </c>
      <c r="C8105" s="15" t="s">
        <v>5567</v>
      </c>
      <c r="D8105" s="15" t="s">
        <v>5567</v>
      </c>
      <c r="E8105">
        <v>6908</v>
      </c>
      <c r="F8105">
        <v>7458</v>
      </c>
      <c r="K8105" s="16">
        <f t="shared" si="378"/>
        <v>7736.96</v>
      </c>
      <c r="L8105" s="16">
        <f t="shared" si="379"/>
        <v>8144.1684210526319</v>
      </c>
      <c r="M8105" s="16">
        <f t="shared" si="380"/>
        <v>9254.7368421052633</v>
      </c>
      <c r="N8105" t="e">
        <f>INDEX(XML!$A$2:$R$782,MATCH(C8105,XML!$D$2:$D$737,0),2)</f>
        <v>#N/A</v>
      </c>
    </row>
    <row r="8106" spans="1:14" ht="135" x14ac:dyDescent="0.2">
      <c r="A8106">
        <v>20332</v>
      </c>
      <c r="B8106" t="s">
        <v>5568</v>
      </c>
      <c r="C8106" s="15" t="s">
        <v>5569</v>
      </c>
      <c r="D8106" s="15" t="s">
        <v>5570</v>
      </c>
      <c r="E8106">
        <v>31000</v>
      </c>
      <c r="F8106">
        <v>45000</v>
      </c>
      <c r="H8106">
        <v>7</v>
      </c>
      <c r="K8106" s="16">
        <f t="shared" si="378"/>
        <v>34720</v>
      </c>
      <c r="L8106" s="16">
        <f t="shared" si="379"/>
        <v>36547.368421052633</v>
      </c>
      <c r="M8106" s="16">
        <f t="shared" si="380"/>
        <v>41531.100478468899</v>
      </c>
      <c r="N8106" t="e">
        <f>INDEX(XML!$A$2:$R$782,MATCH(C8106,XML!$D$2:$D$737,0),2)</f>
        <v>#N/A</v>
      </c>
    </row>
    <row r="8107" spans="1:14" ht="112.5" x14ac:dyDescent="0.2">
      <c r="A8107">
        <v>20331</v>
      </c>
      <c r="B8107" t="s">
        <v>5571</v>
      </c>
      <c r="C8107" s="15" t="s">
        <v>5572</v>
      </c>
      <c r="D8107" s="15" t="s">
        <v>5573</v>
      </c>
      <c r="E8107">
        <v>58893</v>
      </c>
      <c r="F8107">
        <v>58893</v>
      </c>
      <c r="H8107">
        <v>34</v>
      </c>
      <c r="K8107" s="16">
        <f t="shared" si="378"/>
        <v>63015.51</v>
      </c>
      <c r="L8107" s="16">
        <f t="shared" si="379"/>
        <v>66332.115789473683</v>
      </c>
      <c r="M8107" s="16">
        <f t="shared" si="380"/>
        <v>75377.404306220094</v>
      </c>
      <c r="N8107" t="e">
        <f>INDEX(XML!$A$2:$R$782,MATCH(C8107,XML!$D$2:$D$737,0),2)</f>
        <v>#N/A</v>
      </c>
    </row>
    <row r="8108" spans="1:14" ht="135" x14ac:dyDescent="0.2">
      <c r="A8108">
        <v>20330</v>
      </c>
      <c r="B8108" t="s">
        <v>5574</v>
      </c>
      <c r="C8108" s="15" t="s">
        <v>5575</v>
      </c>
      <c r="D8108" s="15" t="s">
        <v>5576</v>
      </c>
      <c r="E8108">
        <v>37478</v>
      </c>
      <c r="F8108">
        <v>37478</v>
      </c>
      <c r="H8108">
        <v>7</v>
      </c>
      <c r="K8108" s="16">
        <f t="shared" si="378"/>
        <v>41975.360000000001</v>
      </c>
      <c r="L8108" s="16">
        <f t="shared" si="379"/>
        <v>44184.589473684209</v>
      </c>
      <c r="M8108" s="16">
        <f t="shared" si="380"/>
        <v>50209.760765550236</v>
      </c>
      <c r="N8108" t="e">
        <f>INDEX(XML!$A$2:$R$782,MATCH(C8108,XML!$D$2:$D$737,0),2)</f>
        <v>#N/A</v>
      </c>
    </row>
    <row r="8109" spans="1:14" ht="22.5" customHeight="1" x14ac:dyDescent="0.25">
      <c r="A8109" s="184" t="s">
        <v>45369</v>
      </c>
      <c r="B8109" s="184"/>
      <c r="C8109" s="185"/>
      <c r="D8109" s="185"/>
      <c r="E8109" s="184"/>
      <c r="F8109" s="184"/>
      <c r="G8109" s="184"/>
      <c r="H8109" s="184"/>
      <c r="I8109" s="184"/>
      <c r="J8109" s="184"/>
      <c r="K8109" s="16">
        <f t="shared" si="378"/>
        <v>0</v>
      </c>
      <c r="L8109" s="16">
        <f t="shared" si="379"/>
        <v>0</v>
      </c>
      <c r="M8109" s="16">
        <f t="shared" si="380"/>
        <v>0</v>
      </c>
      <c r="N8109" t="e">
        <f>INDEX(XML!$A$2:$R$782,MATCH(C8109,XML!$D$2:$D$737,0),2)</f>
        <v>#N/A</v>
      </c>
    </row>
    <row r="8110" spans="1:14" ht="22.5" customHeight="1" x14ac:dyDescent="0.2">
      <c r="A8110">
        <v>50554</v>
      </c>
      <c r="B8110" t="s">
        <v>45370</v>
      </c>
      <c r="C8110" s="15" t="s">
        <v>45371</v>
      </c>
      <c r="D8110" s="15" t="s">
        <v>45372</v>
      </c>
      <c r="E8110">
        <v>5200</v>
      </c>
      <c r="F8110">
        <v>5900</v>
      </c>
      <c r="H8110">
        <v>7</v>
      </c>
      <c r="K8110" s="16">
        <f t="shared" si="378"/>
        <v>5824</v>
      </c>
      <c r="L8110" s="16">
        <f t="shared" si="379"/>
        <v>6130.5263157894733</v>
      </c>
      <c r="M8110" s="16">
        <f t="shared" si="380"/>
        <v>6966.5071770334916</v>
      </c>
      <c r="N8110" t="e">
        <f>INDEX(XML!$A$2:$R$782,MATCH(C8110,XML!$D$2:$D$737,0),2)</f>
        <v>#N/A</v>
      </c>
    </row>
    <row r="8111" spans="1:14" ht="22.5" customHeight="1" x14ac:dyDescent="0.25">
      <c r="A8111" s="184" t="s">
        <v>5577</v>
      </c>
      <c r="B8111" s="184"/>
      <c r="C8111" s="185"/>
      <c r="D8111" s="185"/>
      <c r="E8111" s="184"/>
      <c r="F8111" s="184"/>
      <c r="G8111" s="184"/>
      <c r="H8111" s="184"/>
      <c r="I8111" s="184"/>
      <c r="J8111" s="184"/>
      <c r="K8111" s="16">
        <f t="shared" si="378"/>
        <v>0</v>
      </c>
      <c r="L8111" s="16">
        <f t="shared" si="379"/>
        <v>0</v>
      </c>
      <c r="M8111" s="16">
        <f t="shared" si="380"/>
        <v>0</v>
      </c>
      <c r="N8111" t="e">
        <f>INDEX(XML!$A$2:$R$782,MATCH(C8111,XML!$D$2:$D$737,0),2)</f>
        <v>#N/A</v>
      </c>
    </row>
    <row r="8112" spans="1:14" ht="22.5" customHeight="1" x14ac:dyDescent="0.2">
      <c r="A8112">
        <v>68655</v>
      </c>
      <c r="B8112" t="s">
        <v>32258</v>
      </c>
      <c r="C8112" s="15" t="s">
        <v>37499</v>
      </c>
      <c r="D8112" s="15" t="s">
        <v>37500</v>
      </c>
      <c r="E8112">
        <v>61600</v>
      </c>
      <c r="F8112">
        <v>92400</v>
      </c>
      <c r="K8112" s="16">
        <f t="shared" si="378"/>
        <v>65912</v>
      </c>
      <c r="L8112" s="16">
        <f t="shared" si="379"/>
        <v>69381.052631578947</v>
      </c>
      <c r="M8112" s="16">
        <f t="shared" si="380"/>
        <v>92390</v>
      </c>
      <c r="N8112" t="e">
        <f>INDEX(XML!$A$2:$R$782,MATCH(C8112,XML!$D$2:$D$737,0),2)</f>
        <v>#N/A</v>
      </c>
    </row>
    <row r="8113" spans="1:14" ht="22.5" customHeight="1" x14ac:dyDescent="0.2">
      <c r="A8113">
        <v>67860</v>
      </c>
      <c r="B8113" t="s">
        <v>35916</v>
      </c>
      <c r="C8113" s="15" t="s">
        <v>35917</v>
      </c>
      <c r="D8113" s="15" t="s">
        <v>35918</v>
      </c>
      <c r="E8113">
        <v>391129</v>
      </c>
      <c r="F8113">
        <v>460152</v>
      </c>
      <c r="K8113" s="16">
        <f t="shared" si="378"/>
        <v>418508.03</v>
      </c>
      <c r="L8113" s="16">
        <f t="shared" si="379"/>
        <v>440534.76842105261</v>
      </c>
      <c r="M8113" s="16">
        <f t="shared" si="380"/>
        <v>460142</v>
      </c>
      <c r="N8113" t="e">
        <f>INDEX(XML!$A$2:$R$782,MATCH(C8113,XML!$D$2:$D$737,0),2)</f>
        <v>#N/A</v>
      </c>
    </row>
    <row r="8114" spans="1:14" ht="22.5" customHeight="1" x14ac:dyDescent="0.2">
      <c r="A8114">
        <v>68605</v>
      </c>
      <c r="B8114" t="s">
        <v>35919</v>
      </c>
      <c r="C8114" s="15" t="s">
        <v>35920</v>
      </c>
      <c r="D8114" s="15" t="s">
        <v>35921</v>
      </c>
      <c r="E8114">
        <v>579583</v>
      </c>
      <c r="F8114">
        <v>681862</v>
      </c>
      <c r="H8114">
        <v>2</v>
      </c>
      <c r="K8114" s="16">
        <f t="shared" si="378"/>
        <v>620153.81000000006</v>
      </c>
      <c r="L8114" s="16">
        <f t="shared" si="379"/>
        <v>652793.48421052634</v>
      </c>
      <c r="M8114" s="16">
        <f t="shared" si="380"/>
        <v>681852</v>
      </c>
      <c r="N8114" t="e">
        <f>INDEX(XML!$A$2:$R$782,MATCH(C8114,XML!$D$2:$D$737,0),2)</f>
        <v>#N/A</v>
      </c>
    </row>
    <row r="8115" spans="1:14" ht="22.5" customHeight="1" x14ac:dyDescent="0.2">
      <c r="A8115">
        <v>67850</v>
      </c>
      <c r="B8115" t="s">
        <v>35922</v>
      </c>
      <c r="C8115" s="15" t="s">
        <v>35923</v>
      </c>
      <c r="D8115" s="15" t="s">
        <v>35924</v>
      </c>
      <c r="E8115">
        <v>8889</v>
      </c>
      <c r="F8115">
        <v>10458</v>
      </c>
      <c r="H8115">
        <v>4</v>
      </c>
      <c r="K8115" s="16">
        <f t="shared" si="378"/>
        <v>9955.68</v>
      </c>
      <c r="L8115" s="16">
        <f t="shared" si="379"/>
        <v>10479.663157894736</v>
      </c>
      <c r="M8115" s="16">
        <f t="shared" si="380"/>
        <v>10448</v>
      </c>
      <c r="N8115" t="e">
        <f>INDEX(XML!$A$2:$R$782,MATCH(C8115,XML!$D$2:$D$737,0),2)</f>
        <v>#N/A</v>
      </c>
    </row>
    <row r="8116" spans="1:14" ht="22.5" customHeight="1" x14ac:dyDescent="0.2">
      <c r="A8116">
        <v>67849</v>
      </c>
      <c r="B8116" t="s">
        <v>35925</v>
      </c>
      <c r="C8116" s="15" t="s">
        <v>35926</v>
      </c>
      <c r="D8116" s="15" t="s">
        <v>35927</v>
      </c>
      <c r="E8116">
        <v>10668</v>
      </c>
      <c r="F8116">
        <v>12550</v>
      </c>
      <c r="K8116" s="16">
        <f t="shared" si="378"/>
        <v>11948.16</v>
      </c>
      <c r="L8116" s="16">
        <f t="shared" si="379"/>
        <v>12577.010526315789</v>
      </c>
      <c r="M8116" s="16">
        <f t="shared" si="380"/>
        <v>12540</v>
      </c>
      <c r="N8116" t="e">
        <f>INDEX(XML!$A$2:$R$782,MATCH(C8116,XML!$D$2:$D$737,0),2)</f>
        <v>#N/A</v>
      </c>
    </row>
    <row r="8117" spans="1:14" ht="22.5" customHeight="1" x14ac:dyDescent="0.2">
      <c r="A8117">
        <v>68614</v>
      </c>
      <c r="B8117" t="s">
        <v>35928</v>
      </c>
      <c r="C8117" s="15" t="s">
        <v>35929</v>
      </c>
      <c r="D8117" s="15" t="s">
        <v>35930</v>
      </c>
      <c r="E8117">
        <v>10667</v>
      </c>
      <c r="F8117">
        <v>12549</v>
      </c>
      <c r="K8117" s="16">
        <f t="shared" si="378"/>
        <v>11947.04</v>
      </c>
      <c r="L8117" s="16">
        <f t="shared" si="379"/>
        <v>12575.831578947369</v>
      </c>
      <c r="M8117" s="16">
        <f t="shared" si="380"/>
        <v>12539</v>
      </c>
      <c r="N8117" t="e">
        <f>INDEX(XML!$A$2:$R$782,MATCH(C8117,XML!$D$2:$D$737,0),2)</f>
        <v>#N/A</v>
      </c>
    </row>
    <row r="8118" spans="1:14" ht="22.5" customHeight="1" x14ac:dyDescent="0.2">
      <c r="A8118">
        <v>67848</v>
      </c>
      <c r="B8118" t="s">
        <v>35931</v>
      </c>
      <c r="C8118" s="15" t="s">
        <v>35932</v>
      </c>
      <c r="D8118" s="15" t="s">
        <v>35933</v>
      </c>
      <c r="E8118">
        <v>7112</v>
      </c>
      <c r="F8118">
        <v>8367</v>
      </c>
      <c r="H8118">
        <v>18</v>
      </c>
      <c r="K8118" s="16">
        <f t="shared" si="378"/>
        <v>7965.44</v>
      </c>
      <c r="L8118" s="16">
        <f t="shared" si="379"/>
        <v>8384.6736842105256</v>
      </c>
      <c r="M8118" s="16">
        <f t="shared" si="380"/>
        <v>8357</v>
      </c>
      <c r="N8118" t="e">
        <f>INDEX(XML!$A$2:$R$782,MATCH(C8118,XML!$D$2:$D$737,0),2)</f>
        <v>#N/A</v>
      </c>
    </row>
    <row r="8119" spans="1:14" ht="22.5" customHeight="1" x14ac:dyDescent="0.2">
      <c r="A8119">
        <v>68094</v>
      </c>
      <c r="B8119" t="s">
        <v>35934</v>
      </c>
      <c r="C8119" s="15" t="s">
        <v>35935</v>
      </c>
      <c r="D8119" s="15" t="s">
        <v>35936</v>
      </c>
      <c r="E8119">
        <v>8889</v>
      </c>
      <c r="F8119">
        <v>10458</v>
      </c>
      <c r="H8119" t="s">
        <v>746</v>
      </c>
      <c r="K8119" s="16">
        <f t="shared" si="378"/>
        <v>9955.68</v>
      </c>
      <c r="L8119" s="16">
        <f t="shared" si="379"/>
        <v>10479.663157894736</v>
      </c>
      <c r="M8119" s="16">
        <f t="shared" si="380"/>
        <v>10448</v>
      </c>
      <c r="N8119" t="e">
        <f>INDEX(XML!$A$2:$R$782,MATCH(C8119,XML!$D$2:$D$737,0),2)</f>
        <v>#N/A</v>
      </c>
    </row>
    <row r="8120" spans="1:14" ht="22.5" customHeight="1" x14ac:dyDescent="0.2">
      <c r="A8120">
        <v>69677</v>
      </c>
      <c r="B8120" t="s">
        <v>35608</v>
      </c>
      <c r="C8120" s="15" t="s">
        <v>35609</v>
      </c>
      <c r="D8120" s="15" t="s">
        <v>35610</v>
      </c>
      <c r="E8120">
        <v>6800</v>
      </c>
      <c r="F8120">
        <v>8000</v>
      </c>
      <c r="H8120">
        <v>6</v>
      </c>
      <c r="K8120" s="16">
        <f t="shared" si="378"/>
        <v>7616</v>
      </c>
      <c r="L8120" s="16">
        <f t="shared" si="379"/>
        <v>8016.8421052631575</v>
      </c>
      <c r="M8120" s="16">
        <f t="shared" si="380"/>
        <v>7990</v>
      </c>
      <c r="N8120" t="e">
        <f>INDEX(XML!$A$2:$R$782,MATCH(C8120,XML!$D$2:$D$737,0),2)</f>
        <v>#N/A</v>
      </c>
    </row>
    <row r="8121" spans="1:14" ht="22.5" customHeight="1" x14ac:dyDescent="0.2">
      <c r="A8121">
        <v>67862</v>
      </c>
      <c r="B8121" t="s">
        <v>35937</v>
      </c>
      <c r="C8121" s="15" t="s">
        <v>35938</v>
      </c>
      <c r="D8121" s="15" t="s">
        <v>35939</v>
      </c>
      <c r="E8121">
        <v>17944</v>
      </c>
      <c r="F8121">
        <v>26916</v>
      </c>
      <c r="H8121">
        <v>2</v>
      </c>
      <c r="K8121" s="16">
        <f t="shared" si="378"/>
        <v>20097.28</v>
      </c>
      <c r="L8121" s="16">
        <f t="shared" si="379"/>
        <v>21155.031578947368</v>
      </c>
      <c r="M8121" s="16">
        <f t="shared" si="380"/>
        <v>26906</v>
      </c>
      <c r="N8121" t="e">
        <f>INDEX(XML!$A$2:$R$782,MATCH(C8121,XML!$D$2:$D$737,0),2)</f>
        <v>#N/A</v>
      </c>
    </row>
    <row r="8122" spans="1:14" ht="22.5" customHeight="1" x14ac:dyDescent="0.2">
      <c r="A8122">
        <v>67857</v>
      </c>
      <c r="B8122" t="s">
        <v>35940</v>
      </c>
      <c r="C8122" s="15" t="s">
        <v>35941</v>
      </c>
      <c r="D8122" s="15" t="s">
        <v>35942</v>
      </c>
      <c r="E8122">
        <v>23112</v>
      </c>
      <c r="F8122">
        <v>27191</v>
      </c>
      <c r="H8122">
        <v>3</v>
      </c>
      <c r="K8122" s="16">
        <f t="shared" si="378"/>
        <v>25885.439999999999</v>
      </c>
      <c r="L8122" s="16">
        <f t="shared" si="379"/>
        <v>27247.831578947367</v>
      </c>
      <c r="M8122" s="16">
        <f t="shared" si="380"/>
        <v>27181</v>
      </c>
      <c r="N8122" t="e">
        <f>INDEX(XML!$A$2:$R$782,MATCH(C8122,XML!$D$2:$D$737,0),2)</f>
        <v>#N/A</v>
      </c>
    </row>
    <row r="8123" spans="1:14" ht="22.5" customHeight="1" x14ac:dyDescent="0.2">
      <c r="A8123">
        <v>57421</v>
      </c>
      <c r="B8123" t="s">
        <v>29098</v>
      </c>
      <c r="C8123" s="15" t="s">
        <v>29099</v>
      </c>
      <c r="D8123" s="15" t="s">
        <v>29100</v>
      </c>
      <c r="E8123">
        <v>1</v>
      </c>
      <c r="F8123">
        <v>1</v>
      </c>
      <c r="K8123" s="16">
        <f t="shared" si="378"/>
        <v>1.1200000000000001</v>
      </c>
      <c r="L8123" s="16">
        <f t="shared" si="379"/>
        <v>1.1789473684210527</v>
      </c>
      <c r="M8123" s="16">
        <f t="shared" si="380"/>
        <v>-9</v>
      </c>
      <c r="N8123" t="e">
        <f>INDEX(XML!$A$2:$R$782,MATCH(C8123,XML!$D$2:$D$737,0),2)</f>
        <v>#N/A</v>
      </c>
    </row>
    <row r="8124" spans="1:14" ht="22.5" customHeight="1" x14ac:dyDescent="0.2">
      <c r="A8124">
        <v>68161</v>
      </c>
      <c r="B8124" t="s">
        <v>29101</v>
      </c>
      <c r="C8124" s="15" t="s">
        <v>29102</v>
      </c>
      <c r="D8124" s="15" t="s">
        <v>29103</v>
      </c>
      <c r="E8124">
        <v>1</v>
      </c>
      <c r="F8124">
        <v>1</v>
      </c>
      <c r="K8124" s="16">
        <f t="shared" si="378"/>
        <v>1.1200000000000001</v>
      </c>
      <c r="L8124" s="16">
        <f t="shared" si="379"/>
        <v>1.1789473684210527</v>
      </c>
      <c r="M8124" s="16">
        <f t="shared" si="380"/>
        <v>-9</v>
      </c>
      <c r="N8124" t="e">
        <f>INDEX(XML!$A$2:$R$782,MATCH(C8124,XML!$D$2:$D$737,0),2)</f>
        <v>#N/A</v>
      </c>
    </row>
    <row r="8125" spans="1:14" ht="22.5" customHeight="1" x14ac:dyDescent="0.2">
      <c r="A8125">
        <v>68178</v>
      </c>
      <c r="B8125" t="s">
        <v>29104</v>
      </c>
      <c r="C8125" s="15" t="s">
        <v>29105</v>
      </c>
      <c r="D8125" s="15" t="s">
        <v>29106</v>
      </c>
      <c r="E8125">
        <v>19222</v>
      </c>
      <c r="F8125">
        <v>34682</v>
      </c>
      <c r="H8125">
        <v>29</v>
      </c>
      <c r="K8125" s="16">
        <f t="shared" si="378"/>
        <v>21528.639999999999</v>
      </c>
      <c r="L8125" s="16">
        <f t="shared" si="379"/>
        <v>22661.726315789474</v>
      </c>
      <c r="M8125" s="16">
        <f t="shared" si="380"/>
        <v>34672</v>
      </c>
      <c r="N8125" t="e">
        <f>INDEX(XML!$A$2:$R$782,MATCH(C8125,XML!$D$2:$D$737,0),2)</f>
        <v>#N/A</v>
      </c>
    </row>
    <row r="8126" spans="1:14" ht="22.5" customHeight="1" x14ac:dyDescent="0.2">
      <c r="A8126">
        <v>68179</v>
      </c>
      <c r="B8126" t="s">
        <v>29107</v>
      </c>
      <c r="C8126" s="15" t="s">
        <v>29108</v>
      </c>
      <c r="D8126" s="15" t="s">
        <v>29109</v>
      </c>
      <c r="E8126">
        <v>10023</v>
      </c>
      <c r="F8126">
        <v>16534</v>
      </c>
      <c r="H8126">
        <v>12</v>
      </c>
      <c r="K8126" s="16">
        <f t="shared" si="378"/>
        <v>11225.76</v>
      </c>
      <c r="L8126" s="16">
        <f t="shared" si="379"/>
        <v>11816.589473684211</v>
      </c>
      <c r="M8126" s="16">
        <f t="shared" si="380"/>
        <v>16524</v>
      </c>
      <c r="N8126" t="e">
        <f>INDEX(XML!$A$2:$R$782,MATCH(C8126,XML!$D$2:$D$737,0),2)</f>
        <v>#N/A</v>
      </c>
    </row>
    <row r="8127" spans="1:14" ht="22.5" customHeight="1" x14ac:dyDescent="0.25">
      <c r="A8127" s="184" t="s">
        <v>5578</v>
      </c>
      <c r="B8127" s="184"/>
      <c r="C8127" s="185"/>
      <c r="D8127" s="185"/>
      <c r="E8127" s="184"/>
      <c r="F8127" s="184"/>
      <c r="G8127" s="184"/>
      <c r="H8127" s="184"/>
      <c r="I8127" s="184"/>
      <c r="J8127" s="184"/>
      <c r="K8127" s="16">
        <f t="shared" si="378"/>
        <v>0</v>
      </c>
      <c r="L8127" s="16">
        <f t="shared" si="379"/>
        <v>0</v>
      </c>
      <c r="M8127" s="16">
        <f t="shared" si="380"/>
        <v>0</v>
      </c>
      <c r="N8127" t="e">
        <f>INDEX(XML!$A$2:$R$782,MATCH(C8127,XML!$D$2:$D$737,0),2)</f>
        <v>#N/A</v>
      </c>
    </row>
    <row r="8128" spans="1:14" ht="22.5" customHeight="1" x14ac:dyDescent="0.2">
      <c r="A8128">
        <v>22408</v>
      </c>
      <c r="C8128" s="15" t="s">
        <v>24419</v>
      </c>
      <c r="D8128" s="15" t="s">
        <v>24420</v>
      </c>
      <c r="E8128">
        <v>50</v>
      </c>
      <c r="F8128">
        <v>100</v>
      </c>
      <c r="H8128" t="s">
        <v>1116</v>
      </c>
      <c r="K8128" s="16">
        <f t="shared" si="378"/>
        <v>56</v>
      </c>
      <c r="L8128" s="16">
        <f t="shared" si="379"/>
        <v>58.94736842105263</v>
      </c>
      <c r="M8128" s="16">
        <f t="shared" si="380"/>
        <v>66.985645933014354</v>
      </c>
      <c r="N8128" t="e">
        <f>INDEX(XML!$A$2:$R$782,MATCH(C8128,XML!$D$2:$D$737,0),2)</f>
        <v>#N/A</v>
      </c>
    </row>
    <row r="8129" spans="1:14" ht="22.5" customHeight="1" x14ac:dyDescent="0.2">
      <c r="A8129">
        <v>67821</v>
      </c>
      <c r="B8129" t="s">
        <v>32259</v>
      </c>
      <c r="C8129" s="15" t="s">
        <v>32260</v>
      </c>
      <c r="D8129" s="15" t="s">
        <v>32261</v>
      </c>
      <c r="E8129">
        <v>2124</v>
      </c>
      <c r="F8129">
        <v>2883</v>
      </c>
      <c r="H8129" t="s">
        <v>746</v>
      </c>
      <c r="K8129" s="16">
        <f t="shared" si="378"/>
        <v>2378.88</v>
      </c>
      <c r="L8129" s="16">
        <f t="shared" si="379"/>
        <v>2504.0842105263159</v>
      </c>
      <c r="M8129" s="16">
        <f t="shared" si="380"/>
        <v>2873</v>
      </c>
      <c r="N8129" t="e">
        <f>INDEX(XML!$A$2:$R$782,MATCH(C8129,XML!$D$2:$D$737,0),2)</f>
        <v>#N/A</v>
      </c>
    </row>
    <row r="8130" spans="1:14" ht="22.5" customHeight="1" x14ac:dyDescent="0.2">
      <c r="A8130">
        <v>67834</v>
      </c>
      <c r="B8130" t="s">
        <v>32262</v>
      </c>
      <c r="C8130" s="15" t="s">
        <v>32263</v>
      </c>
      <c r="D8130" s="15" t="s">
        <v>32264</v>
      </c>
      <c r="E8130">
        <v>3208</v>
      </c>
      <c r="F8130">
        <v>4352</v>
      </c>
      <c r="H8130" t="s">
        <v>23700</v>
      </c>
      <c r="K8130" s="16">
        <f t="shared" si="378"/>
        <v>3592.96</v>
      </c>
      <c r="L8130" s="16">
        <f t="shared" si="379"/>
        <v>3782.0631578947368</v>
      </c>
      <c r="M8130" s="16">
        <f t="shared" si="380"/>
        <v>4342</v>
      </c>
      <c r="N8130" t="e">
        <f>INDEX(XML!$A$2:$R$782,MATCH(C8130,XML!$D$2:$D$737,0),2)</f>
        <v>#N/A</v>
      </c>
    </row>
    <row r="8131" spans="1:14" ht="22.5" customHeight="1" x14ac:dyDescent="0.2">
      <c r="A8131">
        <v>68413</v>
      </c>
      <c r="B8131" t="s">
        <v>32265</v>
      </c>
      <c r="C8131" s="15" t="s">
        <v>32266</v>
      </c>
      <c r="D8131" s="15" t="s">
        <v>32267</v>
      </c>
      <c r="E8131">
        <v>2184</v>
      </c>
      <c r="F8131">
        <v>3276</v>
      </c>
      <c r="H8131">
        <v>37</v>
      </c>
      <c r="K8131" s="16">
        <f t="shared" si="378"/>
        <v>2446.08</v>
      </c>
      <c r="L8131" s="16">
        <f t="shared" si="379"/>
        <v>2574.8210526315788</v>
      </c>
      <c r="M8131" s="16">
        <f t="shared" si="380"/>
        <v>3266</v>
      </c>
      <c r="N8131" t="e">
        <f>INDEX(XML!$A$2:$R$782,MATCH(C8131,XML!$D$2:$D$737,0),2)</f>
        <v>#N/A</v>
      </c>
    </row>
    <row r="8132" spans="1:14" ht="22.5" customHeight="1" x14ac:dyDescent="0.2">
      <c r="A8132">
        <v>67822</v>
      </c>
      <c r="B8132" t="s">
        <v>32268</v>
      </c>
      <c r="C8132" s="15" t="s">
        <v>32269</v>
      </c>
      <c r="D8132" s="15" t="s">
        <v>32270</v>
      </c>
      <c r="E8132">
        <v>1740</v>
      </c>
      <c r="F8132">
        <v>2609</v>
      </c>
      <c r="H8132" t="s">
        <v>746</v>
      </c>
      <c r="K8132" s="16">
        <f t="shared" si="378"/>
        <v>1948.8</v>
      </c>
      <c r="L8132" s="16">
        <f t="shared" si="379"/>
        <v>2051.3684210526317</v>
      </c>
      <c r="M8132" s="16">
        <f t="shared" si="380"/>
        <v>2599</v>
      </c>
      <c r="N8132" t="e">
        <f>INDEX(XML!$A$2:$R$782,MATCH(C8132,XML!$D$2:$D$737,0),2)</f>
        <v>#N/A</v>
      </c>
    </row>
    <row r="8133" spans="1:14" ht="22.5" customHeight="1" x14ac:dyDescent="0.2">
      <c r="A8133">
        <v>67855</v>
      </c>
      <c r="B8133" t="s">
        <v>35943</v>
      </c>
      <c r="C8133" s="15" t="s">
        <v>35944</v>
      </c>
      <c r="D8133" s="15" t="s">
        <v>35945</v>
      </c>
      <c r="E8133">
        <v>7112</v>
      </c>
      <c r="F8133">
        <v>8367</v>
      </c>
      <c r="K8133" s="16">
        <f t="shared" ref="K8133:K8196" si="381">IF(E8133&gt;49999,E8133+E8133*0.07,IF(E8133&lt;=49999,E8133+E8133*0.12))</f>
        <v>7965.44</v>
      </c>
      <c r="L8133" s="16">
        <f t="shared" ref="L8133:L8196" si="382">K8133*100/95</f>
        <v>8384.6736842105256</v>
      </c>
      <c r="M8133" s="16">
        <f t="shared" ref="M8133:M8196" si="383">IF(COUNTIF(C8133,"*Dahua*"),F8133-10,L8133*100/88)</f>
        <v>8357</v>
      </c>
      <c r="N8133" t="e">
        <f>INDEX(XML!$A$2:$R$782,MATCH(C8133,XML!$D$2:$D$737,0),2)</f>
        <v>#N/A</v>
      </c>
    </row>
    <row r="8134" spans="1:14" ht="22.5" customHeight="1" x14ac:dyDescent="0.2">
      <c r="A8134">
        <v>68123</v>
      </c>
      <c r="B8134" t="s">
        <v>35946</v>
      </c>
      <c r="C8134" s="15" t="s">
        <v>35947</v>
      </c>
      <c r="D8134" s="15" t="s">
        <v>35948</v>
      </c>
      <c r="E8134">
        <v>5334</v>
      </c>
      <c r="F8134">
        <v>6275</v>
      </c>
      <c r="H8134" t="s">
        <v>746</v>
      </c>
      <c r="K8134" s="16">
        <f t="shared" si="381"/>
        <v>5974.08</v>
      </c>
      <c r="L8134" s="16">
        <f t="shared" si="382"/>
        <v>6288.5052631578947</v>
      </c>
      <c r="M8134" s="16">
        <f t="shared" si="383"/>
        <v>6265</v>
      </c>
      <c r="N8134" t="e">
        <f>INDEX(XML!$A$2:$R$782,MATCH(C8134,XML!$D$2:$D$737,0),2)</f>
        <v>#N/A</v>
      </c>
    </row>
    <row r="8135" spans="1:14" ht="22.5" customHeight="1" x14ac:dyDescent="0.2">
      <c r="A8135">
        <v>67854</v>
      </c>
      <c r="B8135" t="s">
        <v>35949</v>
      </c>
      <c r="C8135" s="15" t="s">
        <v>35950</v>
      </c>
      <c r="D8135" s="15" t="s">
        <v>35951</v>
      </c>
      <c r="E8135">
        <v>8889</v>
      </c>
      <c r="F8135">
        <v>10458</v>
      </c>
      <c r="K8135" s="16">
        <f t="shared" si="381"/>
        <v>9955.68</v>
      </c>
      <c r="L8135" s="16">
        <f t="shared" si="382"/>
        <v>10479.663157894736</v>
      </c>
      <c r="M8135" s="16">
        <f t="shared" si="383"/>
        <v>10448</v>
      </c>
      <c r="N8135" t="e">
        <f>INDEX(XML!$A$2:$R$782,MATCH(C8135,XML!$D$2:$D$737,0),2)</f>
        <v>#N/A</v>
      </c>
    </row>
    <row r="8136" spans="1:14" ht="22.5" customHeight="1" x14ac:dyDescent="0.2">
      <c r="A8136">
        <v>71320</v>
      </c>
      <c r="B8136" t="s">
        <v>35952</v>
      </c>
      <c r="C8136" s="15" t="s">
        <v>35953</v>
      </c>
      <c r="D8136" s="15" t="s">
        <v>35954</v>
      </c>
      <c r="E8136">
        <v>5424</v>
      </c>
      <c r="F8136">
        <v>8136</v>
      </c>
      <c r="H8136">
        <v>9</v>
      </c>
      <c r="K8136" s="16">
        <f t="shared" si="381"/>
        <v>6074.88</v>
      </c>
      <c r="L8136" s="16">
        <f t="shared" si="382"/>
        <v>6394.6105263157897</v>
      </c>
      <c r="M8136" s="16">
        <f t="shared" si="383"/>
        <v>8126</v>
      </c>
      <c r="N8136" t="e">
        <f>INDEX(XML!$A$2:$R$782,MATCH(C8136,XML!$D$2:$D$737,0),2)</f>
        <v>#N/A</v>
      </c>
    </row>
    <row r="8137" spans="1:14" ht="22.5" customHeight="1" x14ac:dyDescent="0.2">
      <c r="A8137">
        <v>71332</v>
      </c>
      <c r="B8137" t="s">
        <v>35955</v>
      </c>
      <c r="C8137" s="15" t="s">
        <v>35956</v>
      </c>
      <c r="D8137" s="15" t="s">
        <v>35957</v>
      </c>
      <c r="E8137">
        <v>10562</v>
      </c>
      <c r="F8137">
        <v>15843</v>
      </c>
      <c r="H8137">
        <v>10</v>
      </c>
      <c r="K8137" s="16">
        <f t="shared" si="381"/>
        <v>11829.44</v>
      </c>
      <c r="L8137" s="16">
        <f t="shared" si="382"/>
        <v>12452.042105263157</v>
      </c>
      <c r="M8137" s="16">
        <f t="shared" si="383"/>
        <v>15833</v>
      </c>
      <c r="N8137" t="e">
        <f>INDEX(XML!$A$2:$R$782,MATCH(C8137,XML!$D$2:$D$737,0),2)</f>
        <v>#N/A</v>
      </c>
    </row>
    <row r="8138" spans="1:14" ht="22.5" customHeight="1" x14ac:dyDescent="0.2">
      <c r="A8138">
        <v>68216</v>
      </c>
      <c r="B8138" t="s">
        <v>35958</v>
      </c>
      <c r="C8138" s="15" t="s">
        <v>35959</v>
      </c>
      <c r="D8138" s="15" t="s">
        <v>35960</v>
      </c>
      <c r="E8138">
        <v>41525</v>
      </c>
      <c r="F8138">
        <v>62288</v>
      </c>
      <c r="K8138" s="16">
        <f t="shared" si="381"/>
        <v>46508</v>
      </c>
      <c r="L8138" s="16">
        <f t="shared" si="382"/>
        <v>48955.789473684214</v>
      </c>
      <c r="M8138" s="16">
        <f t="shared" si="383"/>
        <v>62278</v>
      </c>
      <c r="N8138" t="e">
        <f>INDEX(XML!$A$2:$R$782,MATCH(C8138,XML!$D$2:$D$737,0),2)</f>
        <v>#N/A</v>
      </c>
    </row>
    <row r="8139" spans="1:14" ht="22.5" customHeight="1" x14ac:dyDescent="0.25">
      <c r="A8139" s="184" t="s">
        <v>5579</v>
      </c>
      <c r="B8139" s="184"/>
      <c r="C8139" s="185"/>
      <c r="D8139" s="185"/>
      <c r="E8139" s="184"/>
      <c r="F8139" s="184"/>
      <c r="G8139" s="184"/>
      <c r="H8139" s="184"/>
      <c r="I8139" s="184"/>
      <c r="J8139" s="184"/>
      <c r="K8139" s="16">
        <f t="shared" si="381"/>
        <v>0</v>
      </c>
      <c r="L8139" s="16">
        <f t="shared" si="382"/>
        <v>0</v>
      </c>
      <c r="M8139" s="16">
        <f t="shared" si="383"/>
        <v>0</v>
      </c>
      <c r="N8139" t="e">
        <f>INDEX(XML!$A$2:$R$782,MATCH(C8139,XML!$D$2:$D$737,0),2)</f>
        <v>#N/A</v>
      </c>
    </row>
    <row r="8140" spans="1:14" ht="22.5" customHeight="1" x14ac:dyDescent="0.2">
      <c r="A8140">
        <v>64691</v>
      </c>
      <c r="B8140" t="s">
        <v>29037</v>
      </c>
      <c r="C8140" s="15" t="s">
        <v>29038</v>
      </c>
      <c r="D8140" s="15" t="s">
        <v>29039</v>
      </c>
      <c r="E8140">
        <v>2866</v>
      </c>
      <c r="F8140">
        <v>5198</v>
      </c>
      <c r="H8140" t="s">
        <v>746</v>
      </c>
      <c r="K8140" s="16">
        <f t="shared" si="381"/>
        <v>3209.92</v>
      </c>
      <c r="L8140" s="16">
        <f t="shared" si="382"/>
        <v>3378.863157894737</v>
      </c>
      <c r="M8140" s="16">
        <f t="shared" si="383"/>
        <v>5188</v>
      </c>
      <c r="N8140" t="e">
        <f>INDEX(XML!$A$2:$R$782,MATCH(C8140,XML!$D$2:$D$737,0),2)</f>
        <v>#N/A</v>
      </c>
    </row>
    <row r="8141" spans="1:14" ht="22.5" customHeight="1" x14ac:dyDescent="0.2">
      <c r="A8141">
        <v>68160</v>
      </c>
      <c r="B8141" t="s">
        <v>29040</v>
      </c>
      <c r="C8141" s="15" t="s">
        <v>29041</v>
      </c>
      <c r="D8141" s="15" t="s">
        <v>29042</v>
      </c>
      <c r="E8141">
        <v>11043</v>
      </c>
      <c r="F8141">
        <v>16564</v>
      </c>
      <c r="K8141" s="16">
        <f t="shared" si="381"/>
        <v>12368.16</v>
      </c>
      <c r="L8141" s="16">
        <f t="shared" si="382"/>
        <v>13019.115789473684</v>
      </c>
      <c r="M8141" s="16">
        <f t="shared" si="383"/>
        <v>16554</v>
      </c>
      <c r="N8141" t="e">
        <f>INDEX(XML!$A$2:$R$782,MATCH(C8141,XML!$D$2:$D$737,0),2)</f>
        <v>#N/A</v>
      </c>
    </row>
    <row r="8142" spans="1:14" ht="22.5" customHeight="1" x14ac:dyDescent="0.2">
      <c r="A8142">
        <v>26301</v>
      </c>
      <c r="B8142" t="s">
        <v>29043</v>
      </c>
      <c r="C8142" s="15" t="s">
        <v>29044</v>
      </c>
      <c r="D8142" s="15" t="s">
        <v>29045</v>
      </c>
      <c r="E8142">
        <v>1</v>
      </c>
      <c r="F8142">
        <v>1</v>
      </c>
      <c r="K8142" s="16">
        <f t="shared" si="381"/>
        <v>1.1200000000000001</v>
      </c>
      <c r="L8142" s="16">
        <f t="shared" si="382"/>
        <v>1.1789473684210527</v>
      </c>
      <c r="M8142" s="16">
        <f t="shared" si="383"/>
        <v>-9</v>
      </c>
      <c r="N8142" t="e">
        <f>INDEX(XML!$A$2:$R$782,MATCH(C8142,XML!$D$2:$D$737,0),2)</f>
        <v>#N/A</v>
      </c>
    </row>
    <row r="8143" spans="1:14" ht="22.5" customHeight="1" x14ac:dyDescent="0.2">
      <c r="A8143">
        <v>49960</v>
      </c>
      <c r="B8143" t="s">
        <v>34841</v>
      </c>
      <c r="C8143" s="15" t="s">
        <v>34842</v>
      </c>
      <c r="D8143" s="15" t="s">
        <v>34843</v>
      </c>
      <c r="E8143">
        <v>5203</v>
      </c>
      <c r="F8143">
        <v>9461</v>
      </c>
      <c r="H8143">
        <v>19</v>
      </c>
      <c r="K8143" s="16">
        <f t="shared" si="381"/>
        <v>5827.36</v>
      </c>
      <c r="L8143" s="16">
        <f t="shared" si="382"/>
        <v>6134.0631578947368</v>
      </c>
      <c r="M8143" s="16">
        <f t="shared" si="383"/>
        <v>9451</v>
      </c>
      <c r="N8143" t="e">
        <f>INDEX(XML!$A$2:$R$782,MATCH(C8143,XML!$D$2:$D$737,0),2)</f>
        <v>#N/A</v>
      </c>
    </row>
    <row r="8144" spans="1:14" ht="22.5" customHeight="1" x14ac:dyDescent="0.2">
      <c r="A8144">
        <v>80588</v>
      </c>
      <c r="B8144" t="s">
        <v>44902</v>
      </c>
      <c r="C8144" s="15" t="s">
        <v>44903</v>
      </c>
      <c r="D8144" s="15" t="s">
        <v>44904</v>
      </c>
      <c r="E8144">
        <v>2539</v>
      </c>
      <c r="F8144">
        <v>4233</v>
      </c>
      <c r="H8144">
        <v>15</v>
      </c>
      <c r="K8144" s="16">
        <f t="shared" si="381"/>
        <v>2843.68</v>
      </c>
      <c r="L8144" s="16">
        <f t="shared" si="382"/>
        <v>2993.3473684210526</v>
      </c>
      <c r="M8144" s="16">
        <f t="shared" si="383"/>
        <v>3401.5311004784689</v>
      </c>
      <c r="N8144" t="e">
        <f>INDEX(XML!$A$2:$R$782,MATCH(C8144,XML!$D$2:$D$737,0),2)</f>
        <v>#N/A</v>
      </c>
    </row>
    <row r="8145" spans="1:14" ht="22.5" customHeight="1" x14ac:dyDescent="0.25">
      <c r="A8145" s="184" t="s">
        <v>5581</v>
      </c>
      <c r="B8145" s="184"/>
      <c r="C8145" s="185"/>
      <c r="D8145" s="185"/>
      <c r="E8145" s="184"/>
      <c r="F8145" s="184"/>
      <c r="G8145" s="184"/>
      <c r="H8145" s="184"/>
      <c r="I8145" s="184"/>
      <c r="J8145" s="184"/>
      <c r="K8145" s="16">
        <f t="shared" si="381"/>
        <v>0</v>
      </c>
      <c r="L8145" s="16">
        <f t="shared" si="382"/>
        <v>0</v>
      </c>
      <c r="M8145" s="16">
        <f t="shared" si="383"/>
        <v>0</v>
      </c>
      <c r="N8145" t="e">
        <f>INDEX(XML!$A$2:$R$782,MATCH(C8145,XML!$D$2:$D$737,0),2)</f>
        <v>#N/A</v>
      </c>
    </row>
    <row r="8146" spans="1:14" ht="22.5" customHeight="1" x14ac:dyDescent="0.2">
      <c r="A8146">
        <v>68670</v>
      </c>
      <c r="B8146" t="s">
        <v>32271</v>
      </c>
      <c r="C8146" s="15" t="s">
        <v>32272</v>
      </c>
      <c r="D8146" s="15" t="s">
        <v>32273</v>
      </c>
      <c r="E8146">
        <v>2205</v>
      </c>
      <c r="F8146">
        <v>3308</v>
      </c>
      <c r="H8146" t="s">
        <v>746</v>
      </c>
      <c r="K8146" s="16">
        <f t="shared" si="381"/>
        <v>2469.6</v>
      </c>
      <c r="L8146" s="16">
        <f t="shared" si="382"/>
        <v>2599.5789473684213</v>
      </c>
      <c r="M8146" s="16">
        <f t="shared" si="383"/>
        <v>3298</v>
      </c>
      <c r="N8146" t="e">
        <f>INDEX(XML!$A$2:$R$782,MATCH(C8146,XML!$D$2:$D$737,0),2)</f>
        <v>#N/A</v>
      </c>
    </row>
    <row r="8147" spans="1:14" ht="22.5" customHeight="1" x14ac:dyDescent="0.2">
      <c r="A8147">
        <v>67852</v>
      </c>
      <c r="B8147" t="s">
        <v>35961</v>
      </c>
      <c r="C8147" s="15" t="s">
        <v>35962</v>
      </c>
      <c r="D8147" s="15" t="s">
        <v>35963</v>
      </c>
      <c r="E8147">
        <v>8889</v>
      </c>
      <c r="F8147">
        <v>10458</v>
      </c>
      <c r="K8147" s="16">
        <f t="shared" si="381"/>
        <v>9955.68</v>
      </c>
      <c r="L8147" s="16">
        <f t="shared" si="382"/>
        <v>10479.663157894736</v>
      </c>
      <c r="M8147" s="16">
        <f t="shared" si="383"/>
        <v>10448</v>
      </c>
      <c r="N8147" t="e">
        <f>INDEX(XML!$A$2:$R$782,MATCH(C8147,XML!$D$2:$D$737,0),2)</f>
        <v>#N/A</v>
      </c>
    </row>
    <row r="8148" spans="1:14" ht="22.5" customHeight="1" x14ac:dyDescent="0.2">
      <c r="A8148">
        <v>36118</v>
      </c>
      <c r="B8148" t="s">
        <v>29110</v>
      </c>
      <c r="C8148" s="15" t="s">
        <v>29111</v>
      </c>
      <c r="D8148" s="15" t="s">
        <v>29112</v>
      </c>
      <c r="E8148">
        <v>2720</v>
      </c>
      <c r="F8148">
        <v>4874</v>
      </c>
      <c r="K8148" s="16">
        <f t="shared" si="381"/>
        <v>3046.4</v>
      </c>
      <c r="L8148" s="16">
        <f t="shared" si="382"/>
        <v>3206.7368421052633</v>
      </c>
      <c r="M8148" s="16">
        <f t="shared" si="383"/>
        <v>4864</v>
      </c>
      <c r="N8148" t="e">
        <f>INDEX(XML!$A$2:$R$782,MATCH(C8148,XML!$D$2:$D$737,0),2)</f>
        <v>#N/A</v>
      </c>
    </row>
    <row r="8149" spans="1:14" ht="22.5" customHeight="1" x14ac:dyDescent="0.25">
      <c r="A8149" s="184" t="s">
        <v>34459</v>
      </c>
      <c r="B8149" s="184"/>
      <c r="C8149" s="185"/>
      <c r="D8149" s="185"/>
      <c r="E8149" s="184"/>
      <c r="F8149" s="184"/>
      <c r="G8149" s="184"/>
      <c r="H8149" s="184"/>
      <c r="I8149" s="184"/>
      <c r="J8149" s="184"/>
      <c r="K8149" s="16">
        <f t="shared" si="381"/>
        <v>0</v>
      </c>
      <c r="L8149" s="16">
        <f t="shared" si="382"/>
        <v>0</v>
      </c>
      <c r="M8149" s="16">
        <f t="shared" si="383"/>
        <v>0</v>
      </c>
      <c r="N8149" t="e">
        <f>INDEX(XML!$A$2:$R$782,MATCH(C8149,XML!$D$2:$D$737,0),2)</f>
        <v>#N/A</v>
      </c>
    </row>
    <row r="8150" spans="1:14" ht="22.5" customHeight="1" x14ac:dyDescent="0.2">
      <c r="A8150">
        <v>50556</v>
      </c>
      <c r="B8150" t="s">
        <v>34460</v>
      </c>
      <c r="C8150" s="15" t="s">
        <v>34461</v>
      </c>
      <c r="D8150" s="15" t="s">
        <v>34462</v>
      </c>
      <c r="E8150">
        <v>7900</v>
      </c>
      <c r="F8150">
        <v>10200</v>
      </c>
      <c r="K8150" s="16">
        <f t="shared" si="381"/>
        <v>8848</v>
      </c>
      <c r="L8150" s="16">
        <f t="shared" si="382"/>
        <v>9313.6842105263149</v>
      </c>
      <c r="M8150" s="16">
        <f t="shared" si="383"/>
        <v>10583.732057416266</v>
      </c>
      <c r="N8150" t="e">
        <f>INDEX(XML!$A$2:$R$782,MATCH(C8150,XML!$D$2:$D$737,0),2)</f>
        <v>#N/A</v>
      </c>
    </row>
    <row r="8151" spans="1:14" ht="15.75" x14ac:dyDescent="0.25">
      <c r="A8151" s="184" t="s">
        <v>25408</v>
      </c>
      <c r="B8151" s="184"/>
      <c r="C8151" s="185"/>
      <c r="D8151" s="185"/>
      <c r="E8151" s="184"/>
      <c r="F8151" s="184"/>
      <c r="G8151" s="184"/>
      <c r="H8151" s="184"/>
      <c r="I8151" s="184"/>
      <c r="J8151" s="184"/>
      <c r="K8151" s="16">
        <f t="shared" si="381"/>
        <v>0</v>
      </c>
      <c r="L8151" s="16">
        <f t="shared" si="382"/>
        <v>0</v>
      </c>
      <c r="M8151" s="16">
        <f t="shared" si="383"/>
        <v>0</v>
      </c>
      <c r="N8151" t="e">
        <f>INDEX(XML!$A$2:$R$782,MATCH(C8151,XML!$D$2:$D$737,0),2)</f>
        <v>#N/A</v>
      </c>
    </row>
    <row r="8152" spans="1:14" ht="22.5" customHeight="1" x14ac:dyDescent="0.2">
      <c r="A8152">
        <v>40142</v>
      </c>
      <c r="B8152" t="s">
        <v>5605</v>
      </c>
      <c r="C8152" s="15" t="s">
        <v>28060</v>
      </c>
      <c r="D8152" s="15" t="s">
        <v>5606</v>
      </c>
      <c r="E8152">
        <v>37100</v>
      </c>
      <c r="F8152">
        <v>52990</v>
      </c>
      <c r="H8152" t="s">
        <v>746</v>
      </c>
      <c r="K8152" s="16">
        <f t="shared" si="381"/>
        <v>41552</v>
      </c>
      <c r="L8152" s="16">
        <f t="shared" si="382"/>
        <v>43738.947368421053</v>
      </c>
      <c r="M8152" s="16">
        <f t="shared" si="383"/>
        <v>52980</v>
      </c>
      <c r="N8152" t="e">
        <f>INDEX(XML!$A$2:$R$782,MATCH(C8152,XML!$D$2:$D$737,0),2)</f>
        <v>#N/A</v>
      </c>
    </row>
    <row r="8153" spans="1:14" ht="213.75" x14ac:dyDescent="0.2">
      <c r="A8153">
        <v>43097</v>
      </c>
      <c r="B8153" t="s">
        <v>5607</v>
      </c>
      <c r="C8153" s="15" t="s">
        <v>28061</v>
      </c>
      <c r="D8153" s="15" t="s">
        <v>5608</v>
      </c>
      <c r="E8153">
        <v>39060</v>
      </c>
      <c r="F8153">
        <v>55800</v>
      </c>
      <c r="K8153" s="16">
        <f t="shared" si="381"/>
        <v>43747.199999999997</v>
      </c>
      <c r="L8153" s="16">
        <f t="shared" si="382"/>
        <v>46049.684210526313</v>
      </c>
      <c r="M8153" s="16">
        <f t="shared" si="383"/>
        <v>55790</v>
      </c>
      <c r="N8153" t="e">
        <f>INDEX(XML!$A$2:$R$782,MATCH(C8153,XML!$D$2:$D$737,0),2)</f>
        <v>#N/A</v>
      </c>
    </row>
    <row r="8154" spans="1:14" ht="22.5" customHeight="1" x14ac:dyDescent="0.2">
      <c r="A8154">
        <v>49129</v>
      </c>
      <c r="B8154" t="s">
        <v>5609</v>
      </c>
      <c r="C8154" s="15" t="s">
        <v>28062</v>
      </c>
      <c r="D8154" s="15" t="s">
        <v>5610</v>
      </c>
      <c r="E8154">
        <v>34520</v>
      </c>
      <c r="F8154">
        <v>49320</v>
      </c>
      <c r="H8154" t="s">
        <v>746</v>
      </c>
      <c r="K8154" s="16">
        <f t="shared" si="381"/>
        <v>38662.400000000001</v>
      </c>
      <c r="L8154" s="16">
        <f t="shared" si="382"/>
        <v>40697.26315789474</v>
      </c>
      <c r="M8154" s="16">
        <f t="shared" si="383"/>
        <v>49310</v>
      </c>
      <c r="N8154" t="e">
        <f>INDEX(XML!$A$2:$R$782,MATCH(C8154,XML!$D$2:$D$737,0),2)</f>
        <v>#N/A</v>
      </c>
    </row>
    <row r="8155" spans="1:14" ht="22.5" customHeight="1" x14ac:dyDescent="0.2">
      <c r="A8155">
        <v>75603</v>
      </c>
      <c r="B8155" t="s">
        <v>32572</v>
      </c>
      <c r="C8155" s="15" t="s">
        <v>32573</v>
      </c>
      <c r="D8155" s="15" t="s">
        <v>32574</v>
      </c>
      <c r="E8155">
        <v>85000</v>
      </c>
      <c r="F8155">
        <v>106250</v>
      </c>
      <c r="H8155" t="s">
        <v>746</v>
      </c>
      <c r="K8155" s="16">
        <f t="shared" si="381"/>
        <v>90950</v>
      </c>
      <c r="L8155" s="16">
        <f t="shared" si="382"/>
        <v>95736.84210526316</v>
      </c>
      <c r="M8155" s="16">
        <f t="shared" si="383"/>
        <v>106240</v>
      </c>
      <c r="N8155" t="e">
        <f>INDEX(XML!$A$2:$R$782,MATCH(C8155,XML!$D$2:$D$737,0),2)</f>
        <v>#N/A</v>
      </c>
    </row>
    <row r="8156" spans="1:14" ht="22.5" customHeight="1" x14ac:dyDescent="0.2">
      <c r="A8156">
        <v>69330</v>
      </c>
      <c r="B8156" t="s">
        <v>30228</v>
      </c>
      <c r="C8156" s="15" t="s">
        <v>30229</v>
      </c>
      <c r="D8156" s="15" t="s">
        <v>32884</v>
      </c>
      <c r="E8156">
        <v>44790</v>
      </c>
      <c r="F8156">
        <v>74651</v>
      </c>
      <c r="K8156" s="16">
        <f t="shared" si="381"/>
        <v>50164.800000000003</v>
      </c>
      <c r="L8156" s="16">
        <f t="shared" si="382"/>
        <v>52805.052631578947</v>
      </c>
      <c r="M8156" s="16">
        <f t="shared" si="383"/>
        <v>60005.741626794261</v>
      </c>
      <c r="N8156" t="e">
        <f>INDEX(XML!$A$2:$R$782,MATCH(C8156,XML!$D$2:$D$737,0),2)</f>
        <v>#N/A</v>
      </c>
    </row>
    <row r="8157" spans="1:14" ht="22.5" customHeight="1" x14ac:dyDescent="0.2">
      <c r="A8157">
        <v>72027</v>
      </c>
      <c r="B8157" t="s">
        <v>30477</v>
      </c>
      <c r="C8157" s="15" t="s">
        <v>30478</v>
      </c>
      <c r="D8157" s="15" t="s">
        <v>30479</v>
      </c>
      <c r="E8157">
        <v>39480</v>
      </c>
      <c r="F8157">
        <v>65800</v>
      </c>
      <c r="H8157" t="s">
        <v>746</v>
      </c>
      <c r="K8157" s="16">
        <f t="shared" si="381"/>
        <v>44217.599999999999</v>
      </c>
      <c r="L8157" s="16">
        <f t="shared" si="382"/>
        <v>46544.84210526316</v>
      </c>
      <c r="M8157" s="16">
        <f t="shared" si="383"/>
        <v>52891.866028708144</v>
      </c>
      <c r="N8157" t="e">
        <f>INDEX(XML!$A$2:$R$782,MATCH(C8157,XML!$D$2:$D$737,0),2)</f>
        <v>#N/A</v>
      </c>
    </row>
    <row r="8158" spans="1:14" ht="22.5" customHeight="1" x14ac:dyDescent="0.2">
      <c r="A8158">
        <v>75565</v>
      </c>
      <c r="B8158" t="s">
        <v>37386</v>
      </c>
      <c r="C8158" s="15" t="s">
        <v>34560</v>
      </c>
      <c r="D8158" s="15" t="s">
        <v>34561</v>
      </c>
      <c r="E8158">
        <v>36145</v>
      </c>
      <c r="F8158">
        <v>60242</v>
      </c>
      <c r="H8158">
        <v>39</v>
      </c>
      <c r="K8158" s="16">
        <f t="shared" si="381"/>
        <v>40482.400000000001</v>
      </c>
      <c r="L8158" s="16">
        <f t="shared" si="382"/>
        <v>42613.052631578947</v>
      </c>
      <c r="M8158" s="16">
        <f t="shared" si="383"/>
        <v>48423.923444976077</v>
      </c>
      <c r="N8158" t="e">
        <f>INDEX(XML!$A$2:$R$782,MATCH(C8158,XML!$D$2:$D$737,0),2)</f>
        <v>#N/A</v>
      </c>
    </row>
    <row r="8159" spans="1:14" ht="22.5" customHeight="1" x14ac:dyDescent="0.25">
      <c r="A8159" s="184" t="s">
        <v>25510</v>
      </c>
      <c r="B8159" s="184"/>
      <c r="C8159" s="185"/>
      <c r="D8159" s="185"/>
      <c r="E8159" s="184"/>
      <c r="F8159" s="184"/>
      <c r="G8159" s="184"/>
      <c r="H8159" s="184"/>
      <c r="I8159" s="184"/>
      <c r="J8159" s="184"/>
      <c r="K8159" s="16">
        <f t="shared" si="381"/>
        <v>0</v>
      </c>
      <c r="L8159" s="16">
        <f t="shared" si="382"/>
        <v>0</v>
      </c>
      <c r="M8159" s="16">
        <f t="shared" si="383"/>
        <v>0</v>
      </c>
      <c r="N8159" t="e">
        <f>INDEX(XML!$A$2:$R$782,MATCH(C8159,XML!$D$2:$D$737,0),2)</f>
        <v>#N/A</v>
      </c>
    </row>
    <row r="8160" spans="1:14" ht="22.5" customHeight="1" x14ac:dyDescent="0.2">
      <c r="A8160">
        <v>51512</v>
      </c>
      <c r="B8160" t="s">
        <v>5594</v>
      </c>
      <c r="C8160" s="15" t="s">
        <v>5595</v>
      </c>
      <c r="D8160" s="15" t="s">
        <v>5596</v>
      </c>
      <c r="E8160">
        <v>16860</v>
      </c>
      <c r="F8160">
        <v>24080</v>
      </c>
      <c r="H8160">
        <v>15</v>
      </c>
      <c r="K8160" s="16">
        <f t="shared" si="381"/>
        <v>18883.2</v>
      </c>
      <c r="L8160" s="16">
        <f t="shared" si="382"/>
        <v>19877.052631578947</v>
      </c>
      <c r="M8160" s="16">
        <f t="shared" si="383"/>
        <v>24070</v>
      </c>
      <c r="N8160" t="e">
        <f>INDEX(XML!$A$2:$R$782,MATCH(C8160,XML!$D$2:$D$737,0),2)</f>
        <v>#N/A</v>
      </c>
    </row>
    <row r="8161" spans="1:14" ht="22.5" customHeight="1" x14ac:dyDescent="0.2">
      <c r="A8161">
        <v>50166</v>
      </c>
      <c r="B8161" t="s">
        <v>5597</v>
      </c>
      <c r="C8161" s="15" t="s">
        <v>5598</v>
      </c>
      <c r="D8161" s="15" t="s">
        <v>5599</v>
      </c>
      <c r="E8161">
        <v>17020</v>
      </c>
      <c r="F8161">
        <v>23000</v>
      </c>
      <c r="K8161" s="16">
        <f t="shared" si="381"/>
        <v>19062.400000000001</v>
      </c>
      <c r="L8161" s="16">
        <f t="shared" si="382"/>
        <v>20065.684210526317</v>
      </c>
      <c r="M8161" s="16">
        <f t="shared" si="383"/>
        <v>22990</v>
      </c>
      <c r="N8161" t="e">
        <f>INDEX(XML!$A$2:$R$782,MATCH(C8161,XML!$D$2:$D$737,0),2)</f>
        <v>#N/A</v>
      </c>
    </row>
    <row r="8162" spans="1:14" ht="22.5" customHeight="1" x14ac:dyDescent="0.2">
      <c r="A8162">
        <v>75722</v>
      </c>
      <c r="B8162" t="s">
        <v>34565</v>
      </c>
      <c r="C8162" s="15" t="s">
        <v>34566</v>
      </c>
      <c r="D8162" s="15" t="s">
        <v>34567</v>
      </c>
      <c r="E8162">
        <v>14718</v>
      </c>
      <c r="F8162">
        <v>24531</v>
      </c>
      <c r="H8162">
        <v>44</v>
      </c>
      <c r="K8162" s="16">
        <f t="shared" si="381"/>
        <v>16484.16</v>
      </c>
      <c r="L8162" s="16">
        <f t="shared" si="382"/>
        <v>17351.747368421053</v>
      </c>
      <c r="M8162" s="16">
        <f t="shared" si="383"/>
        <v>19717.894736842103</v>
      </c>
      <c r="N8162" t="e">
        <f>INDEX(XML!$A$2:$R$782,MATCH(C8162,XML!$D$2:$D$737,0),2)</f>
        <v>#N/A</v>
      </c>
    </row>
    <row r="8163" spans="1:14" ht="22.5" customHeight="1" x14ac:dyDescent="0.2">
      <c r="A8163">
        <v>75721</v>
      </c>
      <c r="B8163" t="s">
        <v>34562</v>
      </c>
      <c r="C8163" s="15" t="s">
        <v>34563</v>
      </c>
      <c r="D8163" s="15" t="s">
        <v>34564</v>
      </c>
      <c r="E8163">
        <v>20410</v>
      </c>
      <c r="F8163">
        <v>34017</v>
      </c>
      <c r="H8163">
        <v>43</v>
      </c>
      <c r="K8163" s="16">
        <f t="shared" si="381"/>
        <v>22859.200000000001</v>
      </c>
      <c r="L8163" s="16">
        <f t="shared" si="382"/>
        <v>24062.315789473683</v>
      </c>
      <c r="M8163" s="16">
        <f t="shared" si="383"/>
        <v>27343.540669856462</v>
      </c>
      <c r="N8163" t="e">
        <f>INDEX(XML!$A$2:$R$782,MATCH(C8163,XML!$D$2:$D$737,0),2)</f>
        <v>#N/A</v>
      </c>
    </row>
    <row r="8164" spans="1:14" ht="22.5" customHeight="1" x14ac:dyDescent="0.25">
      <c r="A8164" s="184" t="s">
        <v>25409</v>
      </c>
      <c r="B8164" s="184"/>
      <c r="C8164" s="185"/>
      <c r="D8164" s="185"/>
      <c r="E8164" s="184"/>
      <c r="F8164" s="184"/>
      <c r="G8164" s="184"/>
      <c r="H8164" s="184"/>
      <c r="I8164" s="184"/>
      <c r="J8164" s="184"/>
      <c r="K8164" s="16">
        <f t="shared" si="381"/>
        <v>0</v>
      </c>
      <c r="L8164" s="16">
        <f t="shared" si="382"/>
        <v>0</v>
      </c>
      <c r="M8164" s="16">
        <f t="shared" si="383"/>
        <v>0</v>
      </c>
      <c r="N8164" t="e">
        <f>INDEX(XML!$A$2:$R$782,MATCH(C8164,XML!$D$2:$D$737,0),2)</f>
        <v>#N/A</v>
      </c>
    </row>
    <row r="8165" spans="1:14" ht="22.5" customHeight="1" x14ac:dyDescent="0.2">
      <c r="A8165">
        <v>50168</v>
      </c>
      <c r="B8165" t="s">
        <v>17504</v>
      </c>
      <c r="C8165" s="15" t="s">
        <v>17505</v>
      </c>
      <c r="D8165" s="15" t="s">
        <v>17506</v>
      </c>
      <c r="E8165">
        <v>33720</v>
      </c>
      <c r="F8165">
        <v>48170</v>
      </c>
      <c r="H8165">
        <v>31</v>
      </c>
      <c r="K8165" s="16">
        <f t="shared" si="381"/>
        <v>37766.400000000001</v>
      </c>
      <c r="L8165" s="16">
        <f t="shared" si="382"/>
        <v>39754.105263157893</v>
      </c>
      <c r="M8165" s="16">
        <f t="shared" si="383"/>
        <v>48160</v>
      </c>
      <c r="N8165" t="e">
        <f>INDEX(XML!$A$2:$R$782,MATCH(C8165,XML!$D$2:$D$737,0),2)</f>
        <v>#N/A</v>
      </c>
    </row>
    <row r="8166" spans="1:14" ht="22.5" customHeight="1" x14ac:dyDescent="0.25">
      <c r="A8166" s="184" t="s">
        <v>25408</v>
      </c>
      <c r="B8166" s="184"/>
      <c r="C8166" s="185"/>
      <c r="D8166" s="185"/>
      <c r="E8166" s="184"/>
      <c r="F8166" s="184"/>
      <c r="G8166" s="184"/>
      <c r="H8166" s="184"/>
      <c r="I8166" s="184"/>
      <c r="J8166" s="184"/>
      <c r="K8166" s="16">
        <f t="shared" si="381"/>
        <v>0</v>
      </c>
      <c r="L8166" s="16">
        <f t="shared" si="382"/>
        <v>0</v>
      </c>
      <c r="M8166" s="16">
        <f t="shared" si="383"/>
        <v>0</v>
      </c>
      <c r="N8166" t="e">
        <f>INDEX(XML!$A$2:$R$782,MATCH(C8166,XML!$D$2:$D$737,0),2)</f>
        <v>#N/A</v>
      </c>
    </row>
    <row r="8167" spans="1:14" ht="22.5" customHeight="1" x14ac:dyDescent="0.2">
      <c r="A8167">
        <v>69327</v>
      </c>
      <c r="B8167" t="s">
        <v>30222</v>
      </c>
      <c r="C8167" s="15" t="s">
        <v>30223</v>
      </c>
      <c r="D8167" s="15" t="s">
        <v>30475</v>
      </c>
      <c r="E8167">
        <v>66458</v>
      </c>
      <c r="F8167">
        <v>110764</v>
      </c>
      <c r="K8167" s="16">
        <f t="shared" si="381"/>
        <v>71110.06</v>
      </c>
      <c r="L8167" s="16">
        <f t="shared" si="382"/>
        <v>74852.69473684211</v>
      </c>
      <c r="M8167" s="16">
        <f t="shared" si="383"/>
        <v>85059.880382775125</v>
      </c>
      <c r="N8167" t="e">
        <f>INDEX(XML!$A$2:$R$782,MATCH(C8167,XML!$D$2:$D$737,0),2)</f>
        <v>#N/A</v>
      </c>
    </row>
    <row r="8168" spans="1:14" ht="22.5" customHeight="1" x14ac:dyDescent="0.2">
      <c r="A8168">
        <v>69328</v>
      </c>
      <c r="B8168" t="s">
        <v>30224</v>
      </c>
      <c r="C8168" s="15" t="s">
        <v>30225</v>
      </c>
      <c r="D8168" s="15" t="s">
        <v>30476</v>
      </c>
      <c r="E8168">
        <v>68980</v>
      </c>
      <c r="F8168">
        <v>114968</v>
      </c>
      <c r="H8168" t="s">
        <v>746</v>
      </c>
      <c r="K8168" s="16">
        <f t="shared" si="381"/>
        <v>73808.600000000006</v>
      </c>
      <c r="L8168" s="16">
        <f t="shared" si="382"/>
        <v>77693.263157894748</v>
      </c>
      <c r="M8168" s="16">
        <f t="shared" si="383"/>
        <v>88287.799043062216</v>
      </c>
      <c r="N8168" t="e">
        <f>INDEX(XML!$A$2:$R$782,MATCH(C8168,XML!$D$2:$D$737,0),2)</f>
        <v>#N/A</v>
      </c>
    </row>
    <row r="8169" spans="1:14" ht="22.5" customHeight="1" x14ac:dyDescent="0.2">
      <c r="A8169">
        <v>69329</v>
      </c>
      <c r="B8169" t="s">
        <v>30226</v>
      </c>
      <c r="C8169" s="15" t="s">
        <v>30227</v>
      </c>
      <c r="D8169" s="15" t="s">
        <v>30608</v>
      </c>
      <c r="E8169">
        <v>65361</v>
      </c>
      <c r="F8169">
        <v>108936</v>
      </c>
      <c r="H8169" t="s">
        <v>746</v>
      </c>
      <c r="K8169" s="16">
        <f t="shared" si="381"/>
        <v>69936.27</v>
      </c>
      <c r="L8169" s="16">
        <f t="shared" si="382"/>
        <v>73617.126315789472</v>
      </c>
      <c r="M8169" s="16">
        <f t="shared" si="383"/>
        <v>83655.825358851682</v>
      </c>
      <c r="N8169" t="e">
        <f>INDEX(XML!$A$2:$R$782,MATCH(C8169,XML!$D$2:$D$737,0),2)</f>
        <v>#N/A</v>
      </c>
    </row>
    <row r="8170" spans="1:14" ht="22.5" customHeight="1" x14ac:dyDescent="0.25">
      <c r="A8170" s="184" t="s">
        <v>25645</v>
      </c>
      <c r="B8170" s="184"/>
      <c r="C8170" s="185"/>
      <c r="D8170" s="185"/>
      <c r="E8170" s="184"/>
      <c r="F8170" s="184"/>
      <c r="G8170" s="184"/>
      <c r="H8170" s="184"/>
      <c r="I8170" s="184"/>
      <c r="J8170" s="184"/>
      <c r="K8170" s="16">
        <f t="shared" si="381"/>
        <v>0</v>
      </c>
      <c r="L8170" s="16">
        <f t="shared" si="382"/>
        <v>0</v>
      </c>
      <c r="M8170" s="16">
        <f t="shared" si="383"/>
        <v>0</v>
      </c>
      <c r="N8170" t="e">
        <f>INDEX(XML!$A$2:$R$782,MATCH(C8170,XML!$D$2:$D$737,0),2)</f>
        <v>#N/A</v>
      </c>
    </row>
    <row r="8171" spans="1:14" ht="22.5" customHeight="1" x14ac:dyDescent="0.2">
      <c r="A8171">
        <v>39915</v>
      </c>
      <c r="B8171" t="s">
        <v>40261</v>
      </c>
      <c r="C8171" s="15" t="s">
        <v>40781</v>
      </c>
      <c r="D8171" s="15" t="s">
        <v>40782</v>
      </c>
      <c r="E8171">
        <v>1</v>
      </c>
      <c r="F8171">
        <v>1</v>
      </c>
      <c r="I8171">
        <v>1</v>
      </c>
      <c r="K8171" s="16">
        <f t="shared" si="381"/>
        <v>1.1200000000000001</v>
      </c>
      <c r="L8171" s="16">
        <f t="shared" si="382"/>
        <v>1.1789473684210527</v>
      </c>
      <c r="M8171" s="16">
        <f t="shared" si="383"/>
        <v>-9</v>
      </c>
      <c r="N8171" t="e">
        <f>INDEX(XML!$A$2:$R$782,MATCH(C8171,XML!$D$2:$D$737,0),2)</f>
        <v>#N/A</v>
      </c>
    </row>
    <row r="8172" spans="1:14" ht="22.5" customHeight="1" x14ac:dyDescent="0.2">
      <c r="A8172">
        <v>39686</v>
      </c>
      <c r="B8172" t="s">
        <v>5591</v>
      </c>
      <c r="C8172" s="15" t="s">
        <v>32678</v>
      </c>
      <c r="D8172" s="15" t="s">
        <v>32679</v>
      </c>
      <c r="E8172">
        <v>36700</v>
      </c>
      <c r="F8172">
        <v>42300</v>
      </c>
      <c r="H8172">
        <v>35</v>
      </c>
      <c r="K8172" s="16">
        <f t="shared" si="381"/>
        <v>41104</v>
      </c>
      <c r="L8172" s="16">
        <f t="shared" si="382"/>
        <v>43267.368421052633</v>
      </c>
      <c r="M8172" s="16">
        <f t="shared" si="383"/>
        <v>42290</v>
      </c>
      <c r="N8172" t="e">
        <f>INDEX(XML!$A$2:$R$782,MATCH(C8172,XML!$D$2:$D$737,0),2)</f>
        <v>#N/A</v>
      </c>
    </row>
    <row r="8173" spans="1:14" ht="67.5" x14ac:dyDescent="0.2">
      <c r="A8173">
        <v>54363</v>
      </c>
      <c r="B8173" t="s">
        <v>12188</v>
      </c>
      <c r="C8173" s="15" t="s">
        <v>12189</v>
      </c>
      <c r="D8173" s="15" t="s">
        <v>12190</v>
      </c>
      <c r="E8173">
        <v>42228</v>
      </c>
      <c r="F8173">
        <v>58650</v>
      </c>
      <c r="H8173">
        <v>2</v>
      </c>
      <c r="K8173" s="16">
        <f t="shared" si="381"/>
        <v>47295.360000000001</v>
      </c>
      <c r="L8173" s="16">
        <f t="shared" si="382"/>
        <v>49784.589473684209</v>
      </c>
      <c r="M8173" s="16">
        <f t="shared" si="383"/>
        <v>58640</v>
      </c>
      <c r="N8173" t="e">
        <f>INDEX(XML!$A$2:$R$782,MATCH(C8173,XML!$D$2:$D$737,0),2)</f>
        <v>#N/A</v>
      </c>
    </row>
    <row r="8174" spans="1:14" ht="56.25" x14ac:dyDescent="0.2">
      <c r="A8174">
        <v>44609</v>
      </c>
      <c r="B8174" t="s">
        <v>5592</v>
      </c>
      <c r="C8174" s="15" t="s">
        <v>5593</v>
      </c>
      <c r="D8174" s="15" t="s">
        <v>20123</v>
      </c>
      <c r="E8174">
        <v>64460</v>
      </c>
      <c r="F8174">
        <v>92090</v>
      </c>
      <c r="H8174" t="s">
        <v>746</v>
      </c>
      <c r="K8174" s="16">
        <f t="shared" si="381"/>
        <v>68972.2</v>
      </c>
      <c r="L8174" s="16">
        <f t="shared" si="382"/>
        <v>72602.31578947368</v>
      </c>
      <c r="M8174" s="16">
        <f t="shared" si="383"/>
        <v>92080</v>
      </c>
      <c r="N8174" t="e">
        <f>INDEX(XML!$A$2:$R$782,MATCH(C8174,XML!$D$2:$D$737,0),2)</f>
        <v>#N/A</v>
      </c>
    </row>
    <row r="8175" spans="1:14" ht="22.5" customHeight="1" x14ac:dyDescent="0.2">
      <c r="A8175">
        <v>62956</v>
      </c>
      <c r="B8175" t="s">
        <v>20383</v>
      </c>
      <c r="C8175" s="15" t="s">
        <v>29113</v>
      </c>
      <c r="D8175" s="15" t="s">
        <v>24257</v>
      </c>
      <c r="E8175">
        <v>140266</v>
      </c>
      <c r="F8175">
        <v>210400</v>
      </c>
      <c r="H8175" t="s">
        <v>746</v>
      </c>
      <c r="K8175" s="16">
        <f t="shared" si="381"/>
        <v>150084.62</v>
      </c>
      <c r="L8175" s="16">
        <f t="shared" si="382"/>
        <v>157983.81052631579</v>
      </c>
      <c r="M8175" s="16">
        <f t="shared" si="383"/>
        <v>210390</v>
      </c>
      <c r="N8175" t="e">
        <f>INDEX(XML!$A$2:$R$782,MATCH(C8175,XML!$D$2:$D$737,0),2)</f>
        <v>#N/A</v>
      </c>
    </row>
    <row r="8176" spans="1:14" ht="22.5" customHeight="1" x14ac:dyDescent="0.2">
      <c r="A8176">
        <v>62948</v>
      </c>
      <c r="B8176" t="s">
        <v>20278</v>
      </c>
      <c r="C8176" s="15" t="s">
        <v>20279</v>
      </c>
      <c r="D8176" s="15" t="s">
        <v>20280</v>
      </c>
      <c r="E8176">
        <v>39250</v>
      </c>
      <c r="F8176">
        <v>56070</v>
      </c>
      <c r="K8176" s="16">
        <f t="shared" si="381"/>
        <v>43960</v>
      </c>
      <c r="L8176" s="16">
        <f t="shared" si="382"/>
        <v>46273.684210526313</v>
      </c>
      <c r="M8176" s="16">
        <f t="shared" si="383"/>
        <v>56060</v>
      </c>
      <c r="N8176" t="e">
        <f>INDEX(XML!$A$2:$R$782,MATCH(C8176,XML!$D$2:$D$737,0),2)</f>
        <v>#N/A</v>
      </c>
    </row>
    <row r="8177" spans="1:14" ht="22.5" customHeight="1" x14ac:dyDescent="0.2">
      <c r="A8177">
        <v>69254</v>
      </c>
      <c r="B8177" t="s">
        <v>30230</v>
      </c>
      <c r="C8177" s="15" t="s">
        <v>30231</v>
      </c>
      <c r="D8177" s="15" t="s">
        <v>31001</v>
      </c>
      <c r="E8177">
        <v>39918</v>
      </c>
      <c r="F8177">
        <v>66531</v>
      </c>
      <c r="K8177" s="16">
        <f t="shared" si="381"/>
        <v>44708.160000000003</v>
      </c>
      <c r="L8177" s="16">
        <f t="shared" si="382"/>
        <v>47061.221052631576</v>
      </c>
      <c r="M8177" s="16">
        <f t="shared" si="383"/>
        <v>53478.660287081337</v>
      </c>
      <c r="N8177" t="e">
        <f>INDEX(XML!$A$2:$R$782,MATCH(C8177,XML!$D$2:$D$737,0),2)</f>
        <v>#N/A</v>
      </c>
    </row>
    <row r="8178" spans="1:14" ht="22.5" customHeight="1" x14ac:dyDescent="0.2">
      <c r="A8178">
        <v>69253</v>
      </c>
      <c r="B8178" t="s">
        <v>31002</v>
      </c>
      <c r="C8178" s="15" t="s">
        <v>31003</v>
      </c>
      <c r="D8178" s="15" t="s">
        <v>31004</v>
      </c>
      <c r="E8178">
        <v>44444</v>
      </c>
      <c r="F8178">
        <v>74074</v>
      </c>
      <c r="K8178" s="16">
        <f t="shared" si="381"/>
        <v>49777.279999999999</v>
      </c>
      <c r="L8178" s="16">
        <f t="shared" si="382"/>
        <v>52397.136842105261</v>
      </c>
      <c r="M8178" s="16">
        <f t="shared" si="383"/>
        <v>59542.200956937791</v>
      </c>
      <c r="N8178" t="e">
        <f>INDEX(XML!$A$2:$R$782,MATCH(C8178,XML!$D$2:$D$737,0),2)</f>
        <v>#N/A</v>
      </c>
    </row>
    <row r="8179" spans="1:14" ht="22.5" customHeight="1" x14ac:dyDescent="0.25">
      <c r="A8179" s="184" t="s">
        <v>25511</v>
      </c>
      <c r="B8179" s="184"/>
      <c r="C8179" s="185"/>
      <c r="D8179" s="185"/>
      <c r="E8179" s="184"/>
      <c r="F8179" s="184"/>
      <c r="G8179" s="184"/>
      <c r="H8179" s="184"/>
      <c r="I8179" s="184"/>
      <c r="J8179" s="184"/>
      <c r="K8179" s="16">
        <f t="shared" si="381"/>
        <v>0</v>
      </c>
      <c r="L8179" s="16">
        <f t="shared" si="382"/>
        <v>0</v>
      </c>
      <c r="M8179" s="16">
        <f t="shared" si="383"/>
        <v>0</v>
      </c>
      <c r="N8179" t="e">
        <f>INDEX(XML!$A$2:$R$782,MATCH(C8179,XML!$D$2:$D$737,0),2)</f>
        <v>#N/A</v>
      </c>
    </row>
    <row r="8180" spans="1:14" ht="22.5" customHeight="1" x14ac:dyDescent="0.2">
      <c r="A8180">
        <v>15848</v>
      </c>
      <c r="B8180" t="s">
        <v>5588</v>
      </c>
      <c r="C8180" s="15" t="s">
        <v>5589</v>
      </c>
      <c r="D8180" s="15" t="s">
        <v>5590</v>
      </c>
      <c r="E8180">
        <v>9900</v>
      </c>
      <c r="F8180">
        <v>15000</v>
      </c>
      <c r="H8180">
        <v>6</v>
      </c>
      <c r="K8180" s="16">
        <f t="shared" si="381"/>
        <v>11088</v>
      </c>
      <c r="L8180" s="16">
        <f t="shared" si="382"/>
        <v>11671.578947368422</v>
      </c>
      <c r="M8180" s="16">
        <f t="shared" si="383"/>
        <v>13263.157894736843</v>
      </c>
      <c r="N8180" t="e">
        <f>INDEX(XML!$A$2:$R$782,MATCH(C8180,XML!$D$2:$D$737,0),2)</f>
        <v>#N/A</v>
      </c>
    </row>
    <row r="8181" spans="1:14" ht="22.5" customHeight="1" x14ac:dyDescent="0.2">
      <c r="A8181">
        <v>75604</v>
      </c>
      <c r="B8181" t="s">
        <v>32575</v>
      </c>
      <c r="C8181" s="15" t="s">
        <v>32576</v>
      </c>
      <c r="D8181" s="15" t="s">
        <v>35182</v>
      </c>
      <c r="E8181">
        <v>255000</v>
      </c>
      <c r="F8181">
        <v>318750</v>
      </c>
      <c r="K8181" s="16">
        <f t="shared" si="381"/>
        <v>272850</v>
      </c>
      <c r="L8181" s="16">
        <f t="shared" si="382"/>
        <v>287210.5263157895</v>
      </c>
      <c r="M8181" s="16">
        <f t="shared" si="383"/>
        <v>318740</v>
      </c>
      <c r="N8181" t="e">
        <f>INDEX(XML!$A$2:$R$782,MATCH(C8181,XML!$D$2:$D$737,0),2)</f>
        <v>#N/A</v>
      </c>
    </row>
    <row r="8182" spans="1:14" ht="22.5" customHeight="1" x14ac:dyDescent="0.2">
      <c r="A8182">
        <v>71999</v>
      </c>
      <c r="B8182" t="s">
        <v>28525</v>
      </c>
      <c r="C8182" s="15" t="s">
        <v>28526</v>
      </c>
      <c r="D8182" s="15" t="s">
        <v>28527</v>
      </c>
      <c r="E8182">
        <v>234750</v>
      </c>
      <c r="F8182">
        <v>293438</v>
      </c>
      <c r="H8182" t="s">
        <v>746</v>
      </c>
      <c r="K8182" s="16">
        <f t="shared" si="381"/>
        <v>251182.5</v>
      </c>
      <c r="L8182" s="16">
        <f t="shared" si="382"/>
        <v>264402.63157894736</v>
      </c>
      <c r="M8182" s="16">
        <f t="shared" si="383"/>
        <v>293428</v>
      </c>
      <c r="N8182" t="e">
        <f>INDEX(XML!$A$2:$R$782,MATCH(C8182,XML!$D$2:$D$737,0),2)</f>
        <v>#N/A</v>
      </c>
    </row>
    <row r="8183" spans="1:14" ht="22.5" customHeight="1" x14ac:dyDescent="0.2">
      <c r="A8183">
        <v>41875</v>
      </c>
      <c r="B8183" t="s">
        <v>5602</v>
      </c>
      <c r="C8183" s="15" t="s">
        <v>5603</v>
      </c>
      <c r="D8183" s="15" t="s">
        <v>5604</v>
      </c>
      <c r="E8183">
        <v>103960</v>
      </c>
      <c r="F8183">
        <v>129950</v>
      </c>
      <c r="H8183">
        <v>1</v>
      </c>
      <c r="K8183" s="16">
        <f t="shared" si="381"/>
        <v>111237.2</v>
      </c>
      <c r="L8183" s="16">
        <f t="shared" si="382"/>
        <v>117091.78947368421</v>
      </c>
      <c r="M8183" s="16">
        <f t="shared" si="383"/>
        <v>129940</v>
      </c>
      <c r="N8183" t="e">
        <f>INDEX(XML!$A$2:$R$782,MATCH(C8183,XML!$D$2:$D$737,0),2)</f>
        <v>#N/A</v>
      </c>
    </row>
    <row r="8184" spans="1:14" ht="22.5" customHeight="1" x14ac:dyDescent="0.2">
      <c r="A8184">
        <v>62959</v>
      </c>
      <c r="B8184" t="s">
        <v>20281</v>
      </c>
      <c r="C8184" s="15" t="s">
        <v>20282</v>
      </c>
      <c r="D8184" s="15" t="s">
        <v>20283</v>
      </c>
      <c r="E8184">
        <v>100010</v>
      </c>
      <c r="F8184">
        <v>142870</v>
      </c>
      <c r="H8184" t="s">
        <v>746</v>
      </c>
      <c r="K8184" s="16">
        <f t="shared" si="381"/>
        <v>107010.7</v>
      </c>
      <c r="L8184" s="16">
        <f t="shared" si="382"/>
        <v>112642.84210526316</v>
      </c>
      <c r="M8184" s="16">
        <f t="shared" si="383"/>
        <v>142860</v>
      </c>
      <c r="N8184" t="e">
        <f>INDEX(XML!$A$2:$R$782,MATCH(C8184,XML!$D$2:$D$737,0),2)</f>
        <v>#N/A</v>
      </c>
    </row>
    <row r="8185" spans="1:14" ht="67.5" x14ac:dyDescent="0.2">
      <c r="A8185">
        <v>75804</v>
      </c>
      <c r="B8185" t="s">
        <v>34735</v>
      </c>
      <c r="C8185" s="15" t="s">
        <v>34736</v>
      </c>
      <c r="D8185" s="15" t="s">
        <v>34737</v>
      </c>
      <c r="E8185">
        <v>254689</v>
      </c>
      <c r="F8185">
        <v>318361</v>
      </c>
      <c r="H8185">
        <v>6</v>
      </c>
      <c r="K8185" s="16">
        <f t="shared" si="381"/>
        <v>272517.23</v>
      </c>
      <c r="L8185" s="16">
        <f t="shared" si="382"/>
        <v>286860.24210526317</v>
      </c>
      <c r="M8185" s="16">
        <f t="shared" si="383"/>
        <v>318351</v>
      </c>
      <c r="N8185" t="e">
        <f>INDEX(XML!$A$2:$R$782,MATCH(C8185,XML!$D$2:$D$737,0),2)</f>
        <v>#N/A</v>
      </c>
    </row>
    <row r="8186" spans="1:14" ht="101.25" x14ac:dyDescent="0.2">
      <c r="A8186">
        <v>65581</v>
      </c>
      <c r="B8186" t="s">
        <v>22584</v>
      </c>
      <c r="C8186" s="15" t="s">
        <v>22585</v>
      </c>
      <c r="D8186" s="15" t="s">
        <v>26038</v>
      </c>
      <c r="E8186">
        <v>859950</v>
      </c>
      <c r="F8186">
        <v>1074938</v>
      </c>
      <c r="K8186" s="16">
        <f t="shared" si="381"/>
        <v>920146.5</v>
      </c>
      <c r="L8186" s="16">
        <f t="shared" si="382"/>
        <v>968575.26315789472</v>
      </c>
      <c r="M8186" s="16">
        <f t="shared" si="383"/>
        <v>1074928</v>
      </c>
      <c r="N8186" t="e">
        <f>INDEX(XML!$A$2:$R$782,MATCH(C8186,XML!$D$2:$D$737,0),2)</f>
        <v>#N/A</v>
      </c>
    </row>
    <row r="8187" spans="1:14" ht="45" x14ac:dyDescent="0.2">
      <c r="A8187">
        <v>44611</v>
      </c>
      <c r="B8187" t="s">
        <v>15149</v>
      </c>
      <c r="C8187" s="15" t="s">
        <v>15150</v>
      </c>
      <c r="D8187" s="15" t="s">
        <v>15151</v>
      </c>
      <c r="E8187">
        <v>55053</v>
      </c>
      <c r="F8187">
        <v>78647</v>
      </c>
      <c r="H8187">
        <v>5</v>
      </c>
      <c r="K8187" s="16">
        <f t="shared" si="381"/>
        <v>58906.71</v>
      </c>
      <c r="L8187" s="16">
        <f t="shared" si="382"/>
        <v>62007.063157894736</v>
      </c>
      <c r="M8187" s="16">
        <f t="shared" si="383"/>
        <v>78637</v>
      </c>
      <c r="N8187" t="e">
        <f>INDEX(XML!$A$2:$R$782,MATCH(C8187,XML!$D$2:$D$737,0),2)</f>
        <v>#N/A</v>
      </c>
    </row>
    <row r="8188" spans="1:14" ht="45" x14ac:dyDescent="0.2">
      <c r="A8188">
        <v>67752</v>
      </c>
      <c r="B8188" t="s">
        <v>30232</v>
      </c>
      <c r="C8188" s="15" t="s">
        <v>30233</v>
      </c>
      <c r="D8188" s="15" t="s">
        <v>31005</v>
      </c>
      <c r="E8188">
        <v>1</v>
      </c>
      <c r="F8188">
        <v>1</v>
      </c>
      <c r="K8188" s="16">
        <f t="shared" si="381"/>
        <v>1.1200000000000001</v>
      </c>
      <c r="L8188" s="16">
        <f t="shared" si="382"/>
        <v>1.1789473684210527</v>
      </c>
      <c r="M8188" s="16">
        <f t="shared" si="383"/>
        <v>1.3397129186602872</v>
      </c>
      <c r="N8188" t="e">
        <f>INDEX(XML!$A$2:$R$782,MATCH(C8188,XML!$D$2:$D$737,0),2)</f>
        <v>#N/A</v>
      </c>
    </row>
    <row r="8189" spans="1:14" ht="33.75" customHeight="1" x14ac:dyDescent="0.2">
      <c r="A8189">
        <v>69332</v>
      </c>
      <c r="B8189" t="s">
        <v>30234</v>
      </c>
      <c r="C8189" s="15" t="s">
        <v>30235</v>
      </c>
      <c r="D8189" s="15" t="s">
        <v>31006</v>
      </c>
      <c r="E8189">
        <v>1</v>
      </c>
      <c r="F8189">
        <v>1</v>
      </c>
      <c r="K8189" s="16">
        <f t="shared" si="381"/>
        <v>1.1200000000000001</v>
      </c>
      <c r="L8189" s="16">
        <f t="shared" si="382"/>
        <v>1.1789473684210527</v>
      </c>
      <c r="M8189" s="16">
        <f t="shared" si="383"/>
        <v>1.3397129186602872</v>
      </c>
      <c r="N8189" t="e">
        <f>INDEX(XML!$A$2:$R$782,MATCH(C8189,XML!$D$2:$D$737,0),2)</f>
        <v>#N/A</v>
      </c>
    </row>
    <row r="8190" spans="1:14" ht="33.75" customHeight="1" x14ac:dyDescent="0.2">
      <c r="A8190">
        <v>69333</v>
      </c>
      <c r="B8190" t="s">
        <v>30480</v>
      </c>
      <c r="C8190" s="15" t="s">
        <v>30481</v>
      </c>
      <c r="D8190" s="15" t="s">
        <v>32885</v>
      </c>
      <c r="E8190">
        <v>1</v>
      </c>
      <c r="F8190">
        <v>1</v>
      </c>
      <c r="H8190">
        <v>10</v>
      </c>
      <c r="K8190" s="16">
        <f t="shared" si="381"/>
        <v>1.1200000000000001</v>
      </c>
      <c r="L8190" s="16">
        <f t="shared" si="382"/>
        <v>1.1789473684210527</v>
      </c>
      <c r="M8190" s="16">
        <f t="shared" si="383"/>
        <v>1.3397129186602872</v>
      </c>
      <c r="N8190" t="e">
        <f>INDEX(XML!$A$2:$R$782,MATCH(C8190,XML!$D$2:$D$737,0),2)</f>
        <v>#N/A</v>
      </c>
    </row>
    <row r="8191" spans="1:14" ht="33.75" customHeight="1" x14ac:dyDescent="0.2">
      <c r="A8191">
        <v>67730</v>
      </c>
      <c r="B8191" t="s">
        <v>31007</v>
      </c>
      <c r="C8191" s="15" t="s">
        <v>31008</v>
      </c>
      <c r="D8191" s="15" t="s">
        <v>31009</v>
      </c>
      <c r="E8191">
        <v>1</v>
      </c>
      <c r="F8191">
        <v>1</v>
      </c>
      <c r="K8191" s="16">
        <f t="shared" si="381"/>
        <v>1.1200000000000001</v>
      </c>
      <c r="L8191" s="16">
        <f t="shared" si="382"/>
        <v>1.1789473684210527</v>
      </c>
      <c r="M8191" s="16">
        <f t="shared" si="383"/>
        <v>1.3397129186602872</v>
      </c>
      <c r="N8191" t="e">
        <f>INDEX(XML!$A$2:$R$782,MATCH(C8191,XML!$D$2:$D$737,0),2)</f>
        <v>#N/A</v>
      </c>
    </row>
    <row r="8192" spans="1:14" ht="33.75" customHeight="1" x14ac:dyDescent="0.2">
      <c r="A8192">
        <v>69250</v>
      </c>
      <c r="B8192" t="s">
        <v>31010</v>
      </c>
      <c r="C8192" s="15" t="s">
        <v>31011</v>
      </c>
      <c r="D8192" s="15" t="s">
        <v>31012</v>
      </c>
      <c r="E8192">
        <v>1</v>
      </c>
      <c r="F8192">
        <v>1</v>
      </c>
      <c r="K8192" s="16">
        <f t="shared" si="381"/>
        <v>1.1200000000000001</v>
      </c>
      <c r="L8192" s="16">
        <f t="shared" si="382"/>
        <v>1.1789473684210527</v>
      </c>
      <c r="M8192" s="16">
        <f t="shared" si="383"/>
        <v>1.3397129186602872</v>
      </c>
      <c r="N8192" t="e">
        <f>INDEX(XML!$A$2:$R$782,MATCH(C8192,XML!$D$2:$D$737,0),2)</f>
        <v>#N/A</v>
      </c>
    </row>
    <row r="8193" spans="1:14" ht="101.25" x14ac:dyDescent="0.2">
      <c r="A8193">
        <v>75720</v>
      </c>
      <c r="B8193" t="s">
        <v>34568</v>
      </c>
      <c r="C8193" s="15" t="s">
        <v>34569</v>
      </c>
      <c r="D8193" s="15" t="s">
        <v>34570</v>
      </c>
      <c r="E8193">
        <v>1</v>
      </c>
      <c r="F8193">
        <v>1</v>
      </c>
      <c r="K8193" s="16">
        <f t="shared" si="381"/>
        <v>1.1200000000000001</v>
      </c>
      <c r="L8193" s="16">
        <f t="shared" si="382"/>
        <v>1.1789473684210527</v>
      </c>
      <c r="M8193" s="16">
        <f t="shared" si="383"/>
        <v>1.3397129186602872</v>
      </c>
      <c r="N8193" t="e">
        <f>INDEX(XML!$A$2:$R$782,MATCH(C8193,XML!$D$2:$D$737,0),2)</f>
        <v>#N/A</v>
      </c>
    </row>
    <row r="8194" spans="1:14" ht="101.25" x14ac:dyDescent="0.2">
      <c r="A8194">
        <v>69249</v>
      </c>
      <c r="B8194" t="s">
        <v>35494</v>
      </c>
      <c r="C8194" s="15" t="s">
        <v>35495</v>
      </c>
      <c r="D8194" s="15" t="s">
        <v>35496</v>
      </c>
      <c r="E8194">
        <v>1</v>
      </c>
      <c r="F8194">
        <v>1</v>
      </c>
      <c r="H8194">
        <v>25</v>
      </c>
      <c r="K8194" s="16">
        <f t="shared" si="381"/>
        <v>1.1200000000000001</v>
      </c>
      <c r="L8194" s="16">
        <f t="shared" si="382"/>
        <v>1.1789473684210527</v>
      </c>
      <c r="M8194" s="16">
        <f t="shared" si="383"/>
        <v>1.3397129186602872</v>
      </c>
      <c r="N8194" t="e">
        <f>INDEX(XML!$A$2:$R$782,MATCH(C8194,XML!$D$2:$D$737,0),2)</f>
        <v>#N/A</v>
      </c>
    </row>
    <row r="8195" spans="1:14" ht="15.75" x14ac:dyDescent="0.25">
      <c r="A8195" s="184" t="s">
        <v>36761</v>
      </c>
      <c r="B8195" s="184"/>
      <c r="C8195" s="185"/>
      <c r="D8195" s="185"/>
      <c r="E8195" s="184"/>
      <c r="F8195" s="184"/>
      <c r="G8195" s="184"/>
      <c r="H8195" s="184"/>
      <c r="I8195" s="184"/>
      <c r="J8195" s="184"/>
      <c r="K8195" s="16">
        <f t="shared" si="381"/>
        <v>0</v>
      </c>
      <c r="L8195" s="16">
        <f t="shared" si="382"/>
        <v>0</v>
      </c>
      <c r="M8195" s="16">
        <f t="shared" si="383"/>
        <v>0</v>
      </c>
      <c r="N8195" t="e">
        <f>INDEX(XML!$A$2:$R$782,MATCH(C8195,XML!$D$2:$D$737,0),2)</f>
        <v>#N/A</v>
      </c>
    </row>
    <row r="8196" spans="1:14" ht="67.5" x14ac:dyDescent="0.2">
      <c r="A8196">
        <v>52189</v>
      </c>
      <c r="B8196" t="s">
        <v>20258</v>
      </c>
      <c r="C8196" s="15" t="s">
        <v>20259</v>
      </c>
      <c r="D8196" s="15" t="s">
        <v>20260</v>
      </c>
      <c r="E8196">
        <v>66000</v>
      </c>
      <c r="F8196">
        <v>82500</v>
      </c>
      <c r="H8196">
        <v>48</v>
      </c>
      <c r="K8196" s="16">
        <f t="shared" si="381"/>
        <v>70620</v>
      </c>
      <c r="L8196" s="16">
        <f t="shared" si="382"/>
        <v>74336.84210526316</v>
      </c>
      <c r="M8196" s="16">
        <f t="shared" si="383"/>
        <v>82490</v>
      </c>
      <c r="N8196" t="e">
        <f>INDEX(XML!$A$2:$R$782,MATCH(C8196,XML!$D$2:$D$737,0),2)</f>
        <v>#N/A</v>
      </c>
    </row>
    <row r="8197" spans="1:14" ht="45" x14ac:dyDescent="0.2">
      <c r="A8197">
        <v>40129</v>
      </c>
      <c r="B8197" t="s">
        <v>16799</v>
      </c>
      <c r="C8197" s="15" t="s">
        <v>16800</v>
      </c>
      <c r="D8197" s="15" t="s">
        <v>48423</v>
      </c>
      <c r="E8197">
        <v>77133</v>
      </c>
      <c r="F8197">
        <v>109250</v>
      </c>
      <c r="H8197">
        <v>5</v>
      </c>
      <c r="K8197" s="16">
        <f t="shared" ref="K8197:K8260" si="384">IF(E8197&gt;49999,E8197+E8197*0.07,IF(E8197&lt;=49999,E8197+E8197*0.12))</f>
        <v>82532.31</v>
      </c>
      <c r="L8197" s="16">
        <f t="shared" ref="L8197:L8260" si="385">K8197*100/95</f>
        <v>86876.115789473683</v>
      </c>
      <c r="M8197" s="16">
        <f t="shared" ref="M8197:M8260" si="386">IF(COUNTIF(C8197,"*Dahua*"),F8197-10,L8197*100/88)</f>
        <v>98722.858851674653</v>
      </c>
      <c r="N8197" t="e">
        <f>INDEX(XML!$A$2:$R$782,MATCH(C8197,XML!$D$2:$D$737,0),2)</f>
        <v>#N/A</v>
      </c>
    </row>
    <row r="8198" spans="1:14" ht="101.25" x14ac:dyDescent="0.2">
      <c r="A8198">
        <v>53631</v>
      </c>
      <c r="B8198" t="s">
        <v>24020</v>
      </c>
      <c r="C8198" s="15" t="s">
        <v>24021</v>
      </c>
      <c r="D8198" s="15" t="s">
        <v>24022</v>
      </c>
      <c r="E8198">
        <v>460800</v>
      </c>
      <c r="F8198">
        <v>576000</v>
      </c>
      <c r="H8198">
        <v>14</v>
      </c>
      <c r="K8198" s="16">
        <f t="shared" si="384"/>
        <v>493056</v>
      </c>
      <c r="L8198" s="16">
        <f t="shared" si="385"/>
        <v>519006.31578947371</v>
      </c>
      <c r="M8198" s="16">
        <f t="shared" si="386"/>
        <v>575990</v>
      </c>
      <c r="N8198" t="e">
        <f>INDEX(XML!$A$2:$R$782,MATCH(C8198,XML!$D$2:$D$737,0),2)</f>
        <v>#N/A</v>
      </c>
    </row>
    <row r="8199" spans="1:14" ht="56.25" x14ac:dyDescent="0.2">
      <c r="A8199">
        <v>41873</v>
      </c>
      <c r="B8199" t="s">
        <v>16801</v>
      </c>
      <c r="C8199" s="15" t="s">
        <v>24421</v>
      </c>
      <c r="D8199" s="15" t="s">
        <v>24422</v>
      </c>
      <c r="E8199">
        <v>125120</v>
      </c>
      <c r="F8199">
        <v>156400</v>
      </c>
      <c r="K8199" s="16">
        <f t="shared" si="384"/>
        <v>133878.39999999999</v>
      </c>
      <c r="L8199" s="16">
        <f t="shared" si="385"/>
        <v>140924.63157894736</v>
      </c>
      <c r="M8199" s="16">
        <f t="shared" si="386"/>
        <v>156390</v>
      </c>
      <c r="N8199" t="e">
        <f>INDEX(XML!$A$2:$R$782,MATCH(C8199,XML!$D$2:$D$737,0),2)</f>
        <v>#N/A</v>
      </c>
    </row>
    <row r="8200" spans="1:14" ht="33.75" customHeight="1" x14ac:dyDescent="0.2">
      <c r="A8200">
        <v>65579</v>
      </c>
      <c r="B8200" t="s">
        <v>22583</v>
      </c>
      <c r="C8200" s="15" t="s">
        <v>26813</v>
      </c>
      <c r="D8200" s="15" t="s">
        <v>26814</v>
      </c>
      <c r="E8200">
        <v>1</v>
      </c>
      <c r="F8200">
        <v>1</v>
      </c>
      <c r="K8200" s="16">
        <f t="shared" si="384"/>
        <v>1.1200000000000001</v>
      </c>
      <c r="L8200" s="16">
        <f t="shared" si="385"/>
        <v>1.1789473684210527</v>
      </c>
      <c r="M8200" s="16">
        <f t="shared" si="386"/>
        <v>-9</v>
      </c>
      <c r="N8200" t="e">
        <f>INDEX(XML!$A$2:$R$782,MATCH(C8200,XML!$D$2:$D$737,0),2)</f>
        <v>#N/A</v>
      </c>
    </row>
    <row r="8201" spans="1:14" ht="45" customHeight="1" x14ac:dyDescent="0.2">
      <c r="A8201">
        <v>40481</v>
      </c>
      <c r="B8201" t="s">
        <v>5600</v>
      </c>
      <c r="C8201" s="15" t="s">
        <v>5601</v>
      </c>
      <c r="D8201" s="15" t="s">
        <v>36762</v>
      </c>
      <c r="E8201">
        <v>34760</v>
      </c>
      <c r="F8201">
        <v>48270</v>
      </c>
      <c r="H8201" t="s">
        <v>746</v>
      </c>
      <c r="K8201" s="16">
        <f t="shared" si="384"/>
        <v>38931.199999999997</v>
      </c>
      <c r="L8201" s="16">
        <f t="shared" si="385"/>
        <v>40980.210526315786</v>
      </c>
      <c r="M8201" s="16">
        <f t="shared" si="386"/>
        <v>48260</v>
      </c>
      <c r="N8201" t="e">
        <f>INDEX(XML!$A$2:$R$782,MATCH(C8201,XML!$D$2:$D$737,0),2)</f>
        <v>#N/A</v>
      </c>
    </row>
    <row r="8202" spans="1:14" ht="33.75" customHeight="1" x14ac:dyDescent="0.2">
      <c r="A8202">
        <v>69255</v>
      </c>
      <c r="B8202" t="s">
        <v>30482</v>
      </c>
      <c r="C8202" s="15" t="s">
        <v>30483</v>
      </c>
      <c r="D8202" s="15" t="s">
        <v>31013</v>
      </c>
      <c r="E8202">
        <v>1</v>
      </c>
      <c r="F8202">
        <v>1</v>
      </c>
      <c r="H8202" t="s">
        <v>746</v>
      </c>
      <c r="K8202" s="16">
        <f t="shared" si="384"/>
        <v>1.1200000000000001</v>
      </c>
      <c r="L8202" s="16">
        <f t="shared" si="385"/>
        <v>1.1789473684210527</v>
      </c>
      <c r="M8202" s="16">
        <f t="shared" si="386"/>
        <v>1.3397129186602872</v>
      </c>
      <c r="N8202" t="e">
        <f>INDEX(XML!$A$2:$R$782,MATCH(C8202,XML!$D$2:$D$737,0),2)</f>
        <v>#N/A</v>
      </c>
    </row>
    <row r="8203" spans="1:14" ht="33.75" customHeight="1" x14ac:dyDescent="0.2">
      <c r="A8203">
        <v>69256</v>
      </c>
      <c r="B8203" t="s">
        <v>30484</v>
      </c>
      <c r="C8203" s="15" t="s">
        <v>30485</v>
      </c>
      <c r="D8203" s="15" t="s">
        <v>31014</v>
      </c>
      <c r="E8203">
        <v>1</v>
      </c>
      <c r="F8203">
        <v>1</v>
      </c>
      <c r="K8203" s="16">
        <f t="shared" si="384"/>
        <v>1.1200000000000001</v>
      </c>
      <c r="L8203" s="16">
        <f t="shared" si="385"/>
        <v>1.1789473684210527</v>
      </c>
      <c r="M8203" s="16">
        <f t="shared" si="386"/>
        <v>1.3397129186602872</v>
      </c>
      <c r="N8203" t="e">
        <f>INDEX(XML!$A$2:$R$782,MATCH(C8203,XML!$D$2:$D$737,0),2)</f>
        <v>#N/A</v>
      </c>
    </row>
    <row r="8204" spans="1:14" ht="33.75" customHeight="1" x14ac:dyDescent="0.2">
      <c r="A8204">
        <v>69257</v>
      </c>
      <c r="B8204" t="s">
        <v>30486</v>
      </c>
      <c r="C8204" s="15" t="s">
        <v>30487</v>
      </c>
      <c r="D8204" s="15" t="s">
        <v>30488</v>
      </c>
      <c r="E8204">
        <v>87734</v>
      </c>
      <c r="F8204">
        <v>146224</v>
      </c>
      <c r="H8204">
        <v>9</v>
      </c>
      <c r="K8204" s="16">
        <f t="shared" si="384"/>
        <v>93875.38</v>
      </c>
      <c r="L8204" s="16">
        <f t="shared" si="385"/>
        <v>98816.189473684208</v>
      </c>
      <c r="M8204" s="16">
        <f t="shared" si="386"/>
        <v>112291.12440191387</v>
      </c>
      <c r="N8204" t="e">
        <f>INDEX(XML!$A$2:$R$782,MATCH(C8204,XML!$D$2:$D$737,0),2)</f>
        <v>#N/A</v>
      </c>
    </row>
    <row r="8205" spans="1:14" ht="33.75" customHeight="1" x14ac:dyDescent="0.2">
      <c r="A8205">
        <v>67755</v>
      </c>
      <c r="B8205" t="s">
        <v>30609</v>
      </c>
      <c r="C8205" s="15" t="s">
        <v>30610</v>
      </c>
      <c r="D8205" s="15" t="s">
        <v>32577</v>
      </c>
      <c r="E8205">
        <v>1</v>
      </c>
      <c r="F8205">
        <v>1</v>
      </c>
      <c r="H8205" t="s">
        <v>746</v>
      </c>
      <c r="K8205" s="16">
        <f t="shared" si="384"/>
        <v>1.1200000000000001</v>
      </c>
      <c r="L8205" s="16">
        <f t="shared" si="385"/>
        <v>1.1789473684210527</v>
      </c>
      <c r="M8205" s="16">
        <f t="shared" si="386"/>
        <v>1.3397129186602872</v>
      </c>
      <c r="N8205" t="e">
        <f>INDEX(XML!$A$2:$R$782,MATCH(C8205,XML!$D$2:$D$737,0),2)</f>
        <v>#N/A</v>
      </c>
    </row>
    <row r="8206" spans="1:14" ht="33.75" customHeight="1" x14ac:dyDescent="0.2">
      <c r="A8206">
        <v>67753</v>
      </c>
      <c r="B8206" t="s">
        <v>31015</v>
      </c>
      <c r="C8206" s="15" t="s">
        <v>31016</v>
      </c>
      <c r="D8206" s="15" t="s">
        <v>31017</v>
      </c>
      <c r="E8206">
        <v>1</v>
      </c>
      <c r="F8206">
        <v>1</v>
      </c>
      <c r="K8206" s="16">
        <f t="shared" si="384"/>
        <v>1.1200000000000001</v>
      </c>
      <c r="L8206" s="16">
        <f t="shared" si="385"/>
        <v>1.1789473684210527</v>
      </c>
      <c r="M8206" s="16">
        <f t="shared" si="386"/>
        <v>1.3397129186602872</v>
      </c>
      <c r="N8206" t="e">
        <f>INDEX(XML!$A$2:$R$782,MATCH(C8206,XML!$D$2:$D$737,0),2)</f>
        <v>#N/A</v>
      </c>
    </row>
    <row r="8207" spans="1:14" ht="33.75" customHeight="1" x14ac:dyDescent="0.2">
      <c r="A8207">
        <v>69258</v>
      </c>
      <c r="B8207" t="s">
        <v>31018</v>
      </c>
      <c r="C8207" s="15" t="s">
        <v>31019</v>
      </c>
      <c r="D8207" s="15" t="s">
        <v>31020</v>
      </c>
      <c r="E8207">
        <v>40135</v>
      </c>
      <c r="F8207">
        <v>57335</v>
      </c>
      <c r="K8207" s="16">
        <f t="shared" si="384"/>
        <v>44951.199999999997</v>
      </c>
      <c r="L8207" s="16">
        <f t="shared" si="385"/>
        <v>47317.052631578947</v>
      </c>
      <c r="M8207" s="16">
        <f t="shared" si="386"/>
        <v>53769.377990430621</v>
      </c>
      <c r="N8207" t="e">
        <f>INDEX(XML!$A$2:$R$782,MATCH(C8207,XML!$D$2:$D$737,0),2)</f>
        <v>#N/A</v>
      </c>
    </row>
    <row r="8208" spans="1:14" ht="33.75" customHeight="1" x14ac:dyDescent="0.2">
      <c r="A8208">
        <v>69259</v>
      </c>
      <c r="B8208" t="s">
        <v>31021</v>
      </c>
      <c r="C8208" s="15" t="s">
        <v>31022</v>
      </c>
      <c r="D8208" s="15" t="s">
        <v>31023</v>
      </c>
      <c r="E8208">
        <v>26551</v>
      </c>
      <c r="F8208">
        <v>44252</v>
      </c>
      <c r="H8208" t="s">
        <v>746</v>
      </c>
      <c r="K8208" s="16">
        <f t="shared" si="384"/>
        <v>29737.119999999999</v>
      </c>
      <c r="L8208" s="16">
        <f t="shared" si="385"/>
        <v>31302.231578947369</v>
      </c>
      <c r="M8208" s="16">
        <f t="shared" si="386"/>
        <v>35570.717703349284</v>
      </c>
      <c r="N8208" t="e">
        <f>INDEX(XML!$A$2:$R$782,MATCH(C8208,XML!$D$2:$D$737,0),2)</f>
        <v>#N/A</v>
      </c>
    </row>
    <row r="8209" spans="1:14" ht="33.75" customHeight="1" x14ac:dyDescent="0.2">
      <c r="A8209">
        <v>69715</v>
      </c>
      <c r="B8209" t="s">
        <v>31024</v>
      </c>
      <c r="C8209" s="15" t="s">
        <v>36961</v>
      </c>
      <c r="D8209" s="15" t="s">
        <v>36962</v>
      </c>
      <c r="E8209">
        <v>1</v>
      </c>
      <c r="F8209">
        <v>1</v>
      </c>
      <c r="H8209">
        <v>47</v>
      </c>
      <c r="K8209" s="16">
        <f t="shared" si="384"/>
        <v>1.1200000000000001</v>
      </c>
      <c r="L8209" s="16">
        <f t="shared" si="385"/>
        <v>1.1789473684210527</v>
      </c>
      <c r="M8209" s="16">
        <f t="shared" si="386"/>
        <v>1.3397129186602872</v>
      </c>
      <c r="N8209" t="e">
        <f>INDEX(XML!$A$2:$R$782,MATCH(C8209,XML!$D$2:$D$737,0),2)</f>
        <v>#N/A</v>
      </c>
    </row>
    <row r="8210" spans="1:14" ht="33.75" customHeight="1" x14ac:dyDescent="0.2">
      <c r="A8210">
        <v>80922</v>
      </c>
      <c r="B8210" t="s">
        <v>40044</v>
      </c>
      <c r="C8210" s="15" t="s">
        <v>40045</v>
      </c>
      <c r="D8210" s="15" t="s">
        <v>40046</v>
      </c>
      <c r="E8210">
        <v>1</v>
      </c>
      <c r="F8210">
        <v>1</v>
      </c>
      <c r="H8210" t="s">
        <v>746</v>
      </c>
      <c r="K8210" s="16">
        <f t="shared" si="384"/>
        <v>1.1200000000000001</v>
      </c>
      <c r="L8210" s="16">
        <f t="shared" si="385"/>
        <v>1.1789473684210527</v>
      </c>
      <c r="M8210" s="16">
        <f t="shared" si="386"/>
        <v>1.3397129186602872</v>
      </c>
      <c r="N8210" t="e">
        <f>INDEX(XML!$A$2:$R$782,MATCH(C8210,XML!$D$2:$D$737,0),2)</f>
        <v>#N/A</v>
      </c>
    </row>
    <row r="8211" spans="1:14" ht="33.75" customHeight="1" x14ac:dyDescent="0.2">
      <c r="A8211">
        <v>75719</v>
      </c>
      <c r="B8211" t="s">
        <v>34577</v>
      </c>
      <c r="C8211" s="15" t="s">
        <v>34578</v>
      </c>
      <c r="D8211" s="15" t="s">
        <v>34579</v>
      </c>
      <c r="E8211">
        <v>1</v>
      </c>
      <c r="F8211">
        <v>1</v>
      </c>
      <c r="K8211" s="16">
        <f t="shared" si="384"/>
        <v>1.1200000000000001</v>
      </c>
      <c r="L8211" s="16">
        <f t="shared" si="385"/>
        <v>1.1789473684210527</v>
      </c>
      <c r="M8211" s="16">
        <f t="shared" si="386"/>
        <v>1.3397129186602872</v>
      </c>
      <c r="N8211" t="e">
        <f>INDEX(XML!$A$2:$R$782,MATCH(C8211,XML!$D$2:$D$737,0),2)</f>
        <v>#N/A</v>
      </c>
    </row>
    <row r="8212" spans="1:14" ht="90" x14ac:dyDescent="0.2">
      <c r="A8212">
        <v>75717</v>
      </c>
      <c r="B8212" t="s">
        <v>34571</v>
      </c>
      <c r="C8212" s="15" t="s">
        <v>34572</v>
      </c>
      <c r="D8212" s="15" t="s">
        <v>34573</v>
      </c>
      <c r="E8212">
        <v>1</v>
      </c>
      <c r="F8212">
        <v>1</v>
      </c>
      <c r="K8212" s="16">
        <f t="shared" si="384"/>
        <v>1.1200000000000001</v>
      </c>
      <c r="L8212" s="16">
        <f t="shared" si="385"/>
        <v>1.1789473684210527</v>
      </c>
      <c r="M8212" s="16">
        <f t="shared" si="386"/>
        <v>1.3397129186602872</v>
      </c>
      <c r="N8212" t="e">
        <f>INDEX(XML!$A$2:$R$782,MATCH(C8212,XML!$D$2:$D$737,0),2)</f>
        <v>#N/A</v>
      </c>
    </row>
    <row r="8213" spans="1:14" ht="90" x14ac:dyDescent="0.2">
      <c r="A8213">
        <v>75718</v>
      </c>
      <c r="B8213" t="s">
        <v>34574</v>
      </c>
      <c r="C8213" s="15" t="s">
        <v>34575</v>
      </c>
      <c r="D8213" s="15" t="s">
        <v>34576</v>
      </c>
      <c r="E8213">
        <v>50556</v>
      </c>
      <c r="F8213">
        <v>84261</v>
      </c>
      <c r="K8213" s="16">
        <f t="shared" si="384"/>
        <v>54094.92</v>
      </c>
      <c r="L8213" s="16">
        <f t="shared" si="385"/>
        <v>56942.021052631579</v>
      </c>
      <c r="M8213" s="16">
        <f t="shared" si="386"/>
        <v>64706.842105263153</v>
      </c>
      <c r="N8213" t="e">
        <f>INDEX(XML!$A$2:$R$782,MATCH(C8213,XML!$D$2:$D$737,0),2)</f>
        <v>#N/A</v>
      </c>
    </row>
    <row r="8214" spans="1:14" ht="67.5" x14ac:dyDescent="0.2">
      <c r="A8214">
        <v>69716</v>
      </c>
      <c r="B8214" t="s">
        <v>31025</v>
      </c>
      <c r="C8214" s="15" t="s">
        <v>31026</v>
      </c>
      <c r="D8214" s="15" t="s">
        <v>31027</v>
      </c>
      <c r="E8214">
        <v>1</v>
      </c>
      <c r="F8214">
        <v>1</v>
      </c>
      <c r="K8214" s="16">
        <f t="shared" si="384"/>
        <v>1.1200000000000001</v>
      </c>
      <c r="L8214" s="16">
        <f t="shared" si="385"/>
        <v>1.1789473684210527</v>
      </c>
      <c r="M8214" s="16">
        <f t="shared" si="386"/>
        <v>1.3397129186602872</v>
      </c>
      <c r="N8214" t="e">
        <f>INDEX(XML!$A$2:$R$782,MATCH(C8214,XML!$D$2:$D$737,0),2)</f>
        <v>#N/A</v>
      </c>
    </row>
    <row r="8215" spans="1:14" ht="78.75" x14ac:dyDescent="0.2">
      <c r="A8215">
        <v>83708</v>
      </c>
      <c r="B8215" t="s">
        <v>45951</v>
      </c>
      <c r="C8215" s="15" t="s">
        <v>45952</v>
      </c>
      <c r="D8215" s="15" t="s">
        <v>45953</v>
      </c>
      <c r="E8215">
        <v>0</v>
      </c>
      <c r="F8215">
        <v>0</v>
      </c>
      <c r="K8215" s="16">
        <f t="shared" si="384"/>
        <v>0</v>
      </c>
      <c r="L8215" s="16">
        <f t="shared" si="385"/>
        <v>0</v>
      </c>
      <c r="M8215" s="16">
        <f t="shared" si="386"/>
        <v>0</v>
      </c>
      <c r="N8215" t="e">
        <f>INDEX(XML!$A$2:$R$782,MATCH(C8215,XML!$D$2:$D$737,0),2)</f>
        <v>#N/A</v>
      </c>
    </row>
    <row r="8216" spans="1:14" ht="22.5" x14ac:dyDescent="0.2">
      <c r="A8216">
        <v>69717</v>
      </c>
      <c r="B8216" t="s">
        <v>31028</v>
      </c>
      <c r="C8216" s="15" t="s">
        <v>31029</v>
      </c>
      <c r="D8216" s="15" t="s">
        <v>31030</v>
      </c>
      <c r="E8216">
        <v>18470</v>
      </c>
      <c r="F8216">
        <v>30784</v>
      </c>
      <c r="H8216" t="s">
        <v>746</v>
      </c>
      <c r="K8216" s="16">
        <f t="shared" si="384"/>
        <v>20686.400000000001</v>
      </c>
      <c r="L8216" s="16">
        <f t="shared" si="385"/>
        <v>21775.157894736843</v>
      </c>
      <c r="M8216" s="16">
        <f t="shared" si="386"/>
        <v>24744.497607655507</v>
      </c>
      <c r="N8216" t="e">
        <f>INDEX(XML!$A$2:$R$782,MATCH(C8216,XML!$D$2:$D$737,0),2)</f>
        <v>#N/A</v>
      </c>
    </row>
    <row r="8217" spans="1:14" ht="157.5" x14ac:dyDescent="0.2">
      <c r="A8217">
        <v>69252</v>
      </c>
      <c r="B8217" t="s">
        <v>43265</v>
      </c>
      <c r="C8217" s="15" t="s">
        <v>43266</v>
      </c>
      <c r="D8217" s="15" t="s">
        <v>43267</v>
      </c>
      <c r="E8217">
        <v>1</v>
      </c>
      <c r="F8217">
        <v>1</v>
      </c>
      <c r="H8217" t="s">
        <v>746</v>
      </c>
      <c r="K8217" s="16">
        <f t="shared" si="384"/>
        <v>1.1200000000000001</v>
      </c>
      <c r="L8217" s="16">
        <f t="shared" si="385"/>
        <v>1.1789473684210527</v>
      </c>
      <c r="M8217" s="16">
        <f t="shared" si="386"/>
        <v>1.3397129186602872</v>
      </c>
      <c r="N8217" t="e">
        <f>INDEX(XML!$A$2:$R$782,MATCH(C8217,XML!$D$2:$D$737,0),2)</f>
        <v>#N/A</v>
      </c>
    </row>
    <row r="8218" spans="1:14" ht="15.75" x14ac:dyDescent="0.25">
      <c r="A8218" s="184" t="s">
        <v>25512</v>
      </c>
      <c r="B8218" s="184"/>
      <c r="C8218" s="185"/>
      <c r="D8218" s="185"/>
      <c r="E8218" s="184"/>
      <c r="F8218" s="184"/>
      <c r="G8218" s="184"/>
      <c r="H8218" s="184"/>
      <c r="I8218" s="184"/>
      <c r="J8218" s="184"/>
      <c r="K8218" s="16">
        <f t="shared" si="384"/>
        <v>0</v>
      </c>
      <c r="L8218" s="16">
        <f t="shared" si="385"/>
        <v>0</v>
      </c>
      <c r="M8218" s="16">
        <f t="shared" si="386"/>
        <v>0</v>
      </c>
      <c r="N8218" t="e">
        <f>INDEX(XML!$A$2:$R$782,MATCH(C8218,XML!$D$2:$D$737,0),2)</f>
        <v>#N/A</v>
      </c>
    </row>
    <row r="8219" spans="1:14" ht="56.25" x14ac:dyDescent="0.2">
      <c r="A8219">
        <v>39690</v>
      </c>
      <c r="B8219" t="s">
        <v>5618</v>
      </c>
      <c r="C8219" s="15" t="s">
        <v>5619</v>
      </c>
      <c r="D8219" s="15" t="s">
        <v>14543</v>
      </c>
      <c r="E8219">
        <v>27770</v>
      </c>
      <c r="F8219">
        <v>39670</v>
      </c>
      <c r="H8219" t="s">
        <v>746</v>
      </c>
      <c r="K8219" s="16">
        <f t="shared" si="384"/>
        <v>31102.400000000001</v>
      </c>
      <c r="L8219" s="16">
        <f t="shared" si="385"/>
        <v>32739.36842105263</v>
      </c>
      <c r="M8219" s="16">
        <f t="shared" si="386"/>
        <v>39660</v>
      </c>
      <c r="N8219" t="e">
        <f>INDEX(XML!$A$2:$R$782,MATCH(C8219,XML!$D$2:$D$737,0),2)</f>
        <v>#N/A</v>
      </c>
    </row>
    <row r="8220" spans="1:14" ht="123.75" x14ac:dyDescent="0.2">
      <c r="A8220">
        <v>84435</v>
      </c>
      <c r="B8220" t="s">
        <v>47694</v>
      </c>
      <c r="C8220" s="15" t="s">
        <v>47695</v>
      </c>
      <c r="D8220" s="15" t="s">
        <v>48272</v>
      </c>
      <c r="E8220">
        <v>1</v>
      </c>
      <c r="F8220">
        <v>1</v>
      </c>
      <c r="K8220" s="16">
        <f t="shared" si="384"/>
        <v>1.1200000000000001</v>
      </c>
      <c r="L8220" s="16">
        <f t="shared" si="385"/>
        <v>1.1789473684210527</v>
      </c>
      <c r="M8220" s="16">
        <f t="shared" si="386"/>
        <v>-9</v>
      </c>
      <c r="N8220" t="e">
        <f>INDEX(XML!$A$2:$R$782,MATCH(C8220,XML!$D$2:$D$737,0),2)</f>
        <v>#N/A</v>
      </c>
    </row>
    <row r="8221" spans="1:14" ht="33.75" customHeight="1" x14ac:dyDescent="0.2">
      <c r="A8221">
        <v>56882</v>
      </c>
      <c r="B8221" t="s">
        <v>14544</v>
      </c>
      <c r="C8221" s="15" t="s">
        <v>37387</v>
      </c>
      <c r="D8221" s="15" t="s">
        <v>37388</v>
      </c>
      <c r="E8221">
        <v>27770</v>
      </c>
      <c r="F8221">
        <v>39670</v>
      </c>
      <c r="H8221">
        <v>26</v>
      </c>
      <c r="K8221" s="16">
        <f t="shared" si="384"/>
        <v>31102.400000000001</v>
      </c>
      <c r="L8221" s="16">
        <f t="shared" si="385"/>
        <v>32739.36842105263</v>
      </c>
      <c r="M8221" s="16">
        <f t="shared" si="386"/>
        <v>39660</v>
      </c>
      <c r="N8221" t="e">
        <f>INDEX(XML!$A$2:$R$782,MATCH(C8221,XML!$D$2:$D$737,0),2)</f>
        <v>#N/A</v>
      </c>
    </row>
    <row r="8222" spans="1:14" ht="33.75" customHeight="1" x14ac:dyDescent="0.2">
      <c r="A8222">
        <v>60903</v>
      </c>
      <c r="B8222" t="s">
        <v>17513</v>
      </c>
      <c r="C8222" s="15" t="s">
        <v>17514</v>
      </c>
      <c r="D8222" s="15" t="s">
        <v>44230</v>
      </c>
      <c r="E8222">
        <v>59500</v>
      </c>
      <c r="F8222">
        <v>85000</v>
      </c>
      <c r="K8222" s="16">
        <f t="shared" si="384"/>
        <v>63665</v>
      </c>
      <c r="L8222" s="16">
        <f t="shared" si="385"/>
        <v>67015.789473684214</v>
      </c>
      <c r="M8222" s="16">
        <f t="shared" si="386"/>
        <v>84990</v>
      </c>
      <c r="N8222" t="e">
        <f>INDEX(XML!$A$2:$R$782,MATCH(C8222,XML!$D$2:$D$737,0),2)</f>
        <v>#N/A</v>
      </c>
    </row>
    <row r="8223" spans="1:14" ht="191.25" x14ac:dyDescent="0.2">
      <c r="A8223">
        <v>37934</v>
      </c>
      <c r="B8223" t="s">
        <v>17559</v>
      </c>
      <c r="C8223" s="15" t="s">
        <v>17560</v>
      </c>
      <c r="D8223" s="15" t="s">
        <v>17561</v>
      </c>
      <c r="E8223">
        <v>59500</v>
      </c>
      <c r="F8223">
        <v>85000</v>
      </c>
      <c r="K8223" s="16">
        <f t="shared" si="384"/>
        <v>63665</v>
      </c>
      <c r="L8223" s="16">
        <f t="shared" si="385"/>
        <v>67015.789473684214</v>
      </c>
      <c r="M8223" s="16">
        <f t="shared" si="386"/>
        <v>84990</v>
      </c>
      <c r="N8223" t="e">
        <f>INDEX(XML!$A$2:$R$782,MATCH(C8223,XML!$D$2:$D$737,0),2)</f>
        <v>#N/A</v>
      </c>
    </row>
    <row r="8224" spans="1:14" ht="56.25" customHeight="1" x14ac:dyDescent="0.2">
      <c r="A8224">
        <v>79912</v>
      </c>
      <c r="B8224" t="s">
        <v>38096</v>
      </c>
      <c r="C8224" s="15" t="s">
        <v>41436</v>
      </c>
      <c r="D8224" s="15" t="s">
        <v>41437</v>
      </c>
      <c r="E8224">
        <v>56250</v>
      </c>
      <c r="F8224">
        <v>70313</v>
      </c>
      <c r="H8224">
        <v>22</v>
      </c>
      <c r="K8224" s="16">
        <f t="shared" si="384"/>
        <v>60187.5</v>
      </c>
      <c r="L8224" s="16">
        <f t="shared" si="385"/>
        <v>63355.26315789474</v>
      </c>
      <c r="M8224" s="16">
        <f t="shared" si="386"/>
        <v>70303</v>
      </c>
      <c r="N8224" t="e">
        <f>INDEX(XML!$A$2:$R$782,MATCH(C8224,XML!$D$2:$D$737,0),2)</f>
        <v>#N/A</v>
      </c>
    </row>
    <row r="8225" spans="1:14" ht="56.25" customHeight="1" x14ac:dyDescent="0.2">
      <c r="A8225">
        <v>47543</v>
      </c>
      <c r="B8225" t="s">
        <v>5627</v>
      </c>
      <c r="C8225" s="15" t="s">
        <v>32136</v>
      </c>
      <c r="D8225" s="15" t="s">
        <v>33341</v>
      </c>
      <c r="E8225">
        <v>60500</v>
      </c>
      <c r="F8225">
        <v>86420</v>
      </c>
      <c r="H8225" t="s">
        <v>746</v>
      </c>
      <c r="K8225" s="16">
        <f t="shared" si="384"/>
        <v>64735</v>
      </c>
      <c r="L8225" s="16">
        <f t="shared" si="385"/>
        <v>68142.105263157893</v>
      </c>
      <c r="M8225" s="16">
        <f t="shared" si="386"/>
        <v>86410</v>
      </c>
      <c r="N8225" t="e">
        <f>INDEX(XML!$A$2:$R$782,MATCH(C8225,XML!$D$2:$D$737,0),2)</f>
        <v>#N/A</v>
      </c>
    </row>
    <row r="8226" spans="1:14" ht="56.25" customHeight="1" x14ac:dyDescent="0.2">
      <c r="A8226">
        <v>65102</v>
      </c>
      <c r="B8226" t="s">
        <v>22128</v>
      </c>
      <c r="C8226" s="15" t="s">
        <v>22129</v>
      </c>
      <c r="D8226" s="15" t="s">
        <v>22130</v>
      </c>
      <c r="E8226">
        <v>101200</v>
      </c>
      <c r="F8226">
        <v>126500</v>
      </c>
      <c r="K8226" s="16">
        <f t="shared" si="384"/>
        <v>108284</v>
      </c>
      <c r="L8226" s="16">
        <f t="shared" si="385"/>
        <v>113983.15789473684</v>
      </c>
      <c r="M8226" s="16">
        <f t="shared" si="386"/>
        <v>126490</v>
      </c>
      <c r="N8226" t="e">
        <f>INDEX(XML!$A$2:$R$782,MATCH(C8226,XML!$D$2:$D$737,0),2)</f>
        <v>#N/A</v>
      </c>
    </row>
    <row r="8227" spans="1:14" ht="56.25" customHeight="1" x14ac:dyDescent="0.2">
      <c r="A8227">
        <v>50727</v>
      </c>
      <c r="B8227" t="s">
        <v>5617</v>
      </c>
      <c r="C8227" s="15" t="s">
        <v>28598</v>
      </c>
      <c r="D8227" s="15" t="s">
        <v>28599</v>
      </c>
      <c r="E8227">
        <v>94320</v>
      </c>
      <c r="F8227">
        <v>109250</v>
      </c>
      <c r="H8227" t="s">
        <v>746</v>
      </c>
      <c r="K8227" s="16">
        <f t="shared" si="384"/>
        <v>100922.4</v>
      </c>
      <c r="L8227" s="16">
        <f t="shared" si="385"/>
        <v>106234.10526315789</v>
      </c>
      <c r="M8227" s="16">
        <f t="shared" si="386"/>
        <v>109240</v>
      </c>
      <c r="N8227" t="e">
        <f>INDEX(XML!$A$2:$R$782,MATCH(C8227,XML!$D$2:$D$737,0),2)</f>
        <v>#N/A</v>
      </c>
    </row>
    <row r="8228" spans="1:14" ht="56.25" customHeight="1" x14ac:dyDescent="0.2">
      <c r="A8228">
        <v>72865</v>
      </c>
      <c r="B8228" t="s">
        <v>29679</v>
      </c>
      <c r="C8228" s="15" t="s">
        <v>32137</v>
      </c>
      <c r="D8228" s="15" t="s">
        <v>32138</v>
      </c>
      <c r="E8228">
        <v>1</v>
      </c>
      <c r="F8228">
        <v>1</v>
      </c>
      <c r="K8228" s="16">
        <f t="shared" si="384"/>
        <v>1.1200000000000001</v>
      </c>
      <c r="L8228" s="16">
        <f t="shared" si="385"/>
        <v>1.1789473684210527</v>
      </c>
      <c r="M8228" s="16">
        <f t="shared" si="386"/>
        <v>-9</v>
      </c>
      <c r="N8228" t="e">
        <f>INDEX(XML!$A$2:$R$782,MATCH(C8228,XML!$D$2:$D$737,0),2)</f>
        <v>#N/A</v>
      </c>
    </row>
    <row r="8229" spans="1:14" ht="45" x14ac:dyDescent="0.2">
      <c r="A8229">
        <v>64393</v>
      </c>
      <c r="B8229" t="s">
        <v>31031</v>
      </c>
      <c r="C8229" s="15" t="s">
        <v>31032</v>
      </c>
      <c r="D8229" s="15" t="s">
        <v>31033</v>
      </c>
      <c r="E8229">
        <v>48369</v>
      </c>
      <c r="F8229">
        <v>80616</v>
      </c>
      <c r="K8229" s="16">
        <f t="shared" si="384"/>
        <v>54173.279999999999</v>
      </c>
      <c r="L8229" s="16">
        <f t="shared" si="385"/>
        <v>57024.505263157895</v>
      </c>
      <c r="M8229" s="16">
        <f t="shared" si="386"/>
        <v>64800.574162679426</v>
      </c>
      <c r="N8229" t="e">
        <f>INDEX(XML!$A$2:$R$782,MATCH(C8229,XML!$D$2:$D$737,0),2)</f>
        <v>#N/A</v>
      </c>
    </row>
    <row r="8230" spans="1:14" ht="56.25" customHeight="1" x14ac:dyDescent="0.2">
      <c r="A8230">
        <v>65896</v>
      </c>
      <c r="B8230" t="s">
        <v>31034</v>
      </c>
      <c r="C8230" s="15" t="s">
        <v>31035</v>
      </c>
      <c r="D8230" s="15" t="s">
        <v>38097</v>
      </c>
      <c r="E8230">
        <v>76305</v>
      </c>
      <c r="F8230">
        <v>127176</v>
      </c>
      <c r="K8230" s="16">
        <f t="shared" si="384"/>
        <v>81646.350000000006</v>
      </c>
      <c r="L8230" s="16">
        <f t="shared" si="385"/>
        <v>85943.526315789481</v>
      </c>
      <c r="M8230" s="16">
        <f t="shared" si="386"/>
        <v>97663.098086124417</v>
      </c>
      <c r="N8230" t="e">
        <f>INDEX(XML!$A$2:$R$782,MATCH(C8230,XML!$D$2:$D$737,0),2)</f>
        <v>#N/A</v>
      </c>
    </row>
    <row r="8231" spans="1:14" ht="78.75" x14ac:dyDescent="0.2">
      <c r="A8231">
        <v>69488</v>
      </c>
      <c r="B8231" t="s">
        <v>31036</v>
      </c>
      <c r="C8231" s="15" t="s">
        <v>31037</v>
      </c>
      <c r="D8231" s="15" t="s">
        <v>31038</v>
      </c>
      <c r="E8231">
        <v>40865</v>
      </c>
      <c r="F8231">
        <v>68109</v>
      </c>
      <c r="H8231">
        <v>30</v>
      </c>
      <c r="I8231">
        <v>1</v>
      </c>
      <c r="K8231" s="16">
        <f t="shared" si="384"/>
        <v>45768.800000000003</v>
      </c>
      <c r="L8231" s="16">
        <f t="shared" si="385"/>
        <v>48177.684210526313</v>
      </c>
      <c r="M8231" s="16">
        <f t="shared" si="386"/>
        <v>54747.368421052626</v>
      </c>
      <c r="N8231" t="e">
        <f>INDEX(XML!$A$2:$R$782,MATCH(C8231,XML!$D$2:$D$737,0),2)</f>
        <v>#N/A</v>
      </c>
    </row>
    <row r="8232" spans="1:14" ht="56.25" customHeight="1" x14ac:dyDescent="0.2">
      <c r="A8232">
        <v>69489</v>
      </c>
      <c r="B8232" t="s">
        <v>31039</v>
      </c>
      <c r="C8232" s="15" t="s">
        <v>31040</v>
      </c>
      <c r="D8232" s="15" t="s">
        <v>31041</v>
      </c>
      <c r="E8232">
        <v>38400</v>
      </c>
      <c r="F8232">
        <v>64000</v>
      </c>
      <c r="H8232">
        <v>11</v>
      </c>
      <c r="K8232" s="16">
        <f t="shared" si="384"/>
        <v>43008</v>
      </c>
      <c r="L8232" s="16">
        <f t="shared" si="385"/>
        <v>45271.57894736842</v>
      </c>
      <c r="M8232" s="16">
        <f t="shared" si="386"/>
        <v>51444.976076555024</v>
      </c>
      <c r="N8232" t="e">
        <f>INDEX(XML!$A$2:$R$782,MATCH(C8232,XML!$D$2:$D$737,0),2)</f>
        <v>#N/A</v>
      </c>
    </row>
    <row r="8233" spans="1:14" ht="56.25" customHeight="1" x14ac:dyDescent="0.2">
      <c r="A8233">
        <v>69490</v>
      </c>
      <c r="B8233" t="s">
        <v>31042</v>
      </c>
      <c r="C8233" s="15" t="s">
        <v>31043</v>
      </c>
      <c r="D8233" s="15" t="s">
        <v>31044</v>
      </c>
      <c r="E8233">
        <v>63030</v>
      </c>
      <c r="F8233">
        <v>105050</v>
      </c>
      <c r="K8233" s="16">
        <f t="shared" si="384"/>
        <v>67442.100000000006</v>
      </c>
      <c r="L8233" s="16">
        <f t="shared" si="385"/>
        <v>70991.68421052632</v>
      </c>
      <c r="M8233" s="16">
        <f t="shared" si="386"/>
        <v>80672.368421052641</v>
      </c>
      <c r="N8233" t="e">
        <f>INDEX(XML!$A$2:$R$782,MATCH(C8233,XML!$D$2:$D$737,0),2)</f>
        <v>#N/A</v>
      </c>
    </row>
    <row r="8234" spans="1:14" ht="56.25" customHeight="1" x14ac:dyDescent="0.2">
      <c r="A8234">
        <v>69491</v>
      </c>
      <c r="B8234" t="s">
        <v>31045</v>
      </c>
      <c r="C8234" s="15" t="s">
        <v>31046</v>
      </c>
      <c r="D8234" s="15" t="s">
        <v>31047</v>
      </c>
      <c r="E8234">
        <v>79999</v>
      </c>
      <c r="F8234">
        <v>133333</v>
      </c>
      <c r="K8234" s="16">
        <f t="shared" si="384"/>
        <v>85598.93</v>
      </c>
      <c r="L8234" s="16">
        <f t="shared" si="385"/>
        <v>90104.136842105261</v>
      </c>
      <c r="M8234" s="16">
        <f t="shared" si="386"/>
        <v>102391.06459330143</v>
      </c>
      <c r="N8234" t="e">
        <f>INDEX(XML!$A$2:$R$782,MATCH(C8234,XML!$D$2:$D$737,0),2)</f>
        <v>#N/A</v>
      </c>
    </row>
    <row r="8235" spans="1:14" ht="56.25" customHeight="1" x14ac:dyDescent="0.2">
      <c r="A8235">
        <v>71585</v>
      </c>
      <c r="B8235" t="s">
        <v>31048</v>
      </c>
      <c r="C8235" s="15" t="s">
        <v>31049</v>
      </c>
      <c r="D8235" s="15" t="s">
        <v>31050</v>
      </c>
      <c r="E8235">
        <v>52178</v>
      </c>
      <c r="F8235">
        <v>86964</v>
      </c>
      <c r="H8235">
        <v>19</v>
      </c>
      <c r="K8235" s="16">
        <f t="shared" si="384"/>
        <v>55830.46</v>
      </c>
      <c r="L8235" s="16">
        <f t="shared" si="385"/>
        <v>58768.905263157896</v>
      </c>
      <c r="M8235" s="16">
        <f t="shared" si="386"/>
        <v>66782.846889952154</v>
      </c>
      <c r="N8235" t="e">
        <f>INDEX(XML!$A$2:$R$782,MATCH(C8235,XML!$D$2:$D$737,0),2)</f>
        <v>#N/A</v>
      </c>
    </row>
    <row r="8236" spans="1:14" ht="123.75" x14ac:dyDescent="0.2">
      <c r="A8236">
        <v>69492</v>
      </c>
      <c r="B8236" t="s">
        <v>31051</v>
      </c>
      <c r="C8236" s="15" t="s">
        <v>31052</v>
      </c>
      <c r="D8236" s="15" t="s">
        <v>31053</v>
      </c>
      <c r="E8236">
        <v>125021</v>
      </c>
      <c r="F8236">
        <v>208369</v>
      </c>
      <c r="K8236" s="16">
        <f t="shared" si="384"/>
        <v>133772.47</v>
      </c>
      <c r="L8236" s="16">
        <f t="shared" si="385"/>
        <v>140813.12631578947</v>
      </c>
      <c r="M8236" s="16">
        <f t="shared" si="386"/>
        <v>160014.91626794258</v>
      </c>
      <c r="N8236" t="e">
        <f>INDEX(XML!$A$2:$R$782,MATCH(C8236,XML!$D$2:$D$737,0),2)</f>
        <v>#N/A</v>
      </c>
    </row>
    <row r="8237" spans="1:14" ht="135" x14ac:dyDescent="0.2">
      <c r="A8237">
        <v>69665</v>
      </c>
      <c r="B8237" t="s">
        <v>31054</v>
      </c>
      <c r="C8237" s="15" t="s">
        <v>31055</v>
      </c>
      <c r="D8237" s="15" t="s">
        <v>31056</v>
      </c>
      <c r="E8237">
        <v>1</v>
      </c>
      <c r="F8237">
        <v>1</v>
      </c>
      <c r="K8237" s="16">
        <f t="shared" si="384"/>
        <v>1.1200000000000001</v>
      </c>
      <c r="L8237" s="16">
        <f t="shared" si="385"/>
        <v>1.1789473684210527</v>
      </c>
      <c r="M8237" s="16">
        <f t="shared" si="386"/>
        <v>1.3397129186602872</v>
      </c>
      <c r="N8237" t="e">
        <f>INDEX(XML!$A$2:$R$782,MATCH(C8237,XML!$D$2:$D$737,0),2)</f>
        <v>#N/A</v>
      </c>
    </row>
    <row r="8238" spans="1:14" ht="135" x14ac:dyDescent="0.2">
      <c r="A8238">
        <v>69506</v>
      </c>
      <c r="B8238" t="s">
        <v>31057</v>
      </c>
      <c r="C8238" s="15" t="s">
        <v>31058</v>
      </c>
      <c r="D8238" s="15" t="s">
        <v>31059</v>
      </c>
      <c r="E8238">
        <v>1</v>
      </c>
      <c r="F8238">
        <v>1</v>
      </c>
      <c r="H8238">
        <v>6</v>
      </c>
      <c r="K8238" s="16">
        <f t="shared" si="384"/>
        <v>1.1200000000000001</v>
      </c>
      <c r="L8238" s="16">
        <f t="shared" si="385"/>
        <v>1.1789473684210527</v>
      </c>
      <c r="M8238" s="16">
        <f t="shared" si="386"/>
        <v>1.3397129186602872</v>
      </c>
      <c r="N8238" t="e">
        <f>INDEX(XML!$A$2:$R$782,MATCH(C8238,XML!$D$2:$D$737,0),2)</f>
        <v>#N/A</v>
      </c>
    </row>
    <row r="8239" spans="1:14" ht="135" x14ac:dyDescent="0.2">
      <c r="A8239">
        <v>69507</v>
      </c>
      <c r="B8239" t="s">
        <v>31060</v>
      </c>
      <c r="C8239" s="15" t="s">
        <v>31061</v>
      </c>
      <c r="D8239" s="15" t="s">
        <v>31062</v>
      </c>
      <c r="E8239">
        <v>1</v>
      </c>
      <c r="F8239">
        <v>1</v>
      </c>
      <c r="K8239" s="16">
        <f t="shared" si="384"/>
        <v>1.1200000000000001</v>
      </c>
      <c r="L8239" s="16">
        <f t="shared" si="385"/>
        <v>1.1789473684210527</v>
      </c>
      <c r="M8239" s="16">
        <f t="shared" si="386"/>
        <v>1.3397129186602872</v>
      </c>
      <c r="N8239" t="e">
        <f>INDEX(XML!$A$2:$R$782,MATCH(C8239,XML!$D$2:$D$737,0),2)</f>
        <v>#N/A</v>
      </c>
    </row>
    <row r="8240" spans="1:14" ht="101.25" x14ac:dyDescent="0.2">
      <c r="A8240">
        <v>75762</v>
      </c>
      <c r="B8240" t="s">
        <v>34580</v>
      </c>
      <c r="C8240" s="15" t="s">
        <v>34581</v>
      </c>
      <c r="D8240" s="15" t="s">
        <v>34582</v>
      </c>
      <c r="E8240">
        <v>65454</v>
      </c>
      <c r="F8240">
        <v>109090</v>
      </c>
      <c r="H8240">
        <v>14</v>
      </c>
      <c r="K8240" s="16">
        <f t="shared" si="384"/>
        <v>70035.78</v>
      </c>
      <c r="L8240" s="16">
        <f t="shared" si="385"/>
        <v>73721.873684210528</v>
      </c>
      <c r="M8240" s="16">
        <f t="shared" si="386"/>
        <v>83774.856459330142</v>
      </c>
      <c r="N8240" t="e">
        <f>INDEX(XML!$A$2:$R$782,MATCH(C8240,XML!$D$2:$D$737,0),2)</f>
        <v>#N/A</v>
      </c>
    </row>
    <row r="8241" spans="1:14" ht="135" x14ac:dyDescent="0.2">
      <c r="A8241">
        <v>75764</v>
      </c>
      <c r="B8241" t="s">
        <v>34583</v>
      </c>
      <c r="C8241" s="15" t="s">
        <v>34584</v>
      </c>
      <c r="D8241" s="15" t="s">
        <v>34585</v>
      </c>
      <c r="E8241">
        <v>88080</v>
      </c>
      <c r="F8241">
        <v>146801</v>
      </c>
      <c r="H8241" t="s">
        <v>746</v>
      </c>
      <c r="K8241" s="16">
        <f t="shared" si="384"/>
        <v>94245.6</v>
      </c>
      <c r="L8241" s="16">
        <f t="shared" si="385"/>
        <v>99205.894736842107</v>
      </c>
      <c r="M8241" s="16">
        <f t="shared" si="386"/>
        <v>112733.97129186602</v>
      </c>
      <c r="N8241" t="e">
        <f>INDEX(XML!$A$2:$R$782,MATCH(C8241,XML!$D$2:$D$737,0),2)</f>
        <v>#N/A</v>
      </c>
    </row>
    <row r="8242" spans="1:14" ht="33.75" x14ac:dyDescent="0.2">
      <c r="A8242">
        <v>76695</v>
      </c>
      <c r="B8242" t="s">
        <v>35094</v>
      </c>
      <c r="C8242" s="15" t="s">
        <v>35095</v>
      </c>
      <c r="D8242" s="15" t="s">
        <v>35096</v>
      </c>
      <c r="E8242">
        <v>52640</v>
      </c>
      <c r="F8242">
        <v>87734</v>
      </c>
      <c r="H8242">
        <v>24</v>
      </c>
      <c r="K8242" s="16">
        <f t="shared" si="384"/>
        <v>56324.800000000003</v>
      </c>
      <c r="L8242" s="16">
        <f t="shared" si="385"/>
        <v>59289.26315789474</v>
      </c>
      <c r="M8242" s="16">
        <f t="shared" si="386"/>
        <v>67374.162679425848</v>
      </c>
      <c r="N8242" t="e">
        <f>INDEX(XML!$A$2:$R$782,MATCH(C8242,XML!$D$2:$D$737,0),2)</f>
        <v>#N/A</v>
      </c>
    </row>
    <row r="8243" spans="1:14" ht="112.5" x14ac:dyDescent="0.2">
      <c r="A8243">
        <v>75763</v>
      </c>
      <c r="B8243" t="s">
        <v>40416</v>
      </c>
      <c r="C8243" s="15" t="s">
        <v>40417</v>
      </c>
      <c r="D8243" s="15" t="s">
        <v>40418</v>
      </c>
      <c r="E8243">
        <v>77922</v>
      </c>
      <c r="F8243">
        <v>129870</v>
      </c>
      <c r="H8243" t="s">
        <v>746</v>
      </c>
      <c r="K8243" s="16">
        <f t="shared" si="384"/>
        <v>83376.540000000008</v>
      </c>
      <c r="L8243" s="16">
        <f t="shared" si="385"/>
        <v>87764.778947368424</v>
      </c>
      <c r="M8243" s="16">
        <f t="shared" si="386"/>
        <v>99732.70334928231</v>
      </c>
      <c r="N8243" t="e">
        <f>INDEX(XML!$A$2:$R$782,MATCH(C8243,XML!$D$2:$D$737,0),2)</f>
        <v>#N/A</v>
      </c>
    </row>
    <row r="8244" spans="1:14" ht="33.75" x14ac:dyDescent="0.2">
      <c r="A8244">
        <v>81983</v>
      </c>
      <c r="B8244" t="s">
        <v>44461</v>
      </c>
      <c r="C8244" s="15" t="s">
        <v>44462</v>
      </c>
      <c r="D8244" s="15" t="s">
        <v>44463</v>
      </c>
      <c r="E8244">
        <v>46176</v>
      </c>
      <c r="F8244">
        <v>76960</v>
      </c>
      <c r="H8244">
        <v>22</v>
      </c>
      <c r="K8244" s="16">
        <f t="shared" si="384"/>
        <v>51717.120000000003</v>
      </c>
      <c r="L8244" s="16">
        <f t="shared" si="385"/>
        <v>54439.073684210525</v>
      </c>
      <c r="M8244" s="16">
        <f t="shared" si="386"/>
        <v>61862.583732057414</v>
      </c>
      <c r="N8244" t="e">
        <f>INDEX(XML!$A$2:$R$782,MATCH(C8244,XML!$D$2:$D$737,0),2)</f>
        <v>#N/A</v>
      </c>
    </row>
    <row r="8245" spans="1:14" ht="15.75" x14ac:dyDescent="0.25">
      <c r="A8245" s="184" t="s">
        <v>25513</v>
      </c>
      <c r="B8245" s="184"/>
      <c r="C8245" s="185"/>
      <c r="D8245" s="185"/>
      <c r="E8245" s="184"/>
      <c r="F8245" s="184"/>
      <c r="G8245" s="184"/>
      <c r="H8245" s="184"/>
      <c r="I8245" s="184"/>
      <c r="J8245" s="184"/>
      <c r="K8245" s="16">
        <f t="shared" si="384"/>
        <v>0</v>
      </c>
      <c r="L8245" s="16">
        <f t="shared" si="385"/>
        <v>0</v>
      </c>
      <c r="M8245" s="16">
        <f t="shared" si="386"/>
        <v>0</v>
      </c>
      <c r="N8245" t="e">
        <f>INDEX(XML!$A$2:$R$782,MATCH(C8245,XML!$D$2:$D$737,0),2)</f>
        <v>#N/A</v>
      </c>
    </row>
    <row r="8246" spans="1:14" ht="67.5" x14ac:dyDescent="0.2">
      <c r="A8246">
        <v>53326</v>
      </c>
      <c r="B8246" t="s">
        <v>5623</v>
      </c>
      <c r="C8246" s="15" t="s">
        <v>12360</v>
      </c>
      <c r="D8246" s="15" t="s">
        <v>12361</v>
      </c>
      <c r="E8246">
        <v>32730</v>
      </c>
      <c r="F8246">
        <v>46750</v>
      </c>
      <c r="H8246" t="s">
        <v>746</v>
      </c>
      <c r="K8246" s="16">
        <f t="shared" si="384"/>
        <v>36657.599999999999</v>
      </c>
      <c r="L8246" s="16">
        <f t="shared" si="385"/>
        <v>38586.947368421053</v>
      </c>
      <c r="M8246" s="16">
        <f t="shared" si="386"/>
        <v>46740</v>
      </c>
      <c r="N8246" t="e">
        <f>INDEX(XML!$A$2:$R$782,MATCH(C8246,XML!$D$2:$D$737,0),2)</f>
        <v>#N/A</v>
      </c>
    </row>
    <row r="8247" spans="1:14" ht="56.25" x14ac:dyDescent="0.2">
      <c r="A8247">
        <v>46216</v>
      </c>
      <c r="B8247" t="s">
        <v>5631</v>
      </c>
      <c r="C8247" s="15" t="s">
        <v>5632</v>
      </c>
      <c r="D8247" s="15" t="s">
        <v>5633</v>
      </c>
      <c r="E8247">
        <v>38060</v>
      </c>
      <c r="F8247">
        <v>54370</v>
      </c>
      <c r="H8247">
        <v>46</v>
      </c>
      <c r="K8247" s="16">
        <f t="shared" si="384"/>
        <v>42627.199999999997</v>
      </c>
      <c r="L8247" s="16">
        <f t="shared" si="385"/>
        <v>44870.73684210526</v>
      </c>
      <c r="M8247" s="16">
        <f t="shared" si="386"/>
        <v>54360</v>
      </c>
      <c r="N8247" t="e">
        <f>INDEX(XML!$A$2:$R$782,MATCH(C8247,XML!$D$2:$D$737,0),2)</f>
        <v>#N/A</v>
      </c>
    </row>
    <row r="8248" spans="1:14" ht="56.25" x14ac:dyDescent="0.2">
      <c r="A8248">
        <v>52435</v>
      </c>
      <c r="B8248" t="s">
        <v>5616</v>
      </c>
      <c r="C8248" s="15" t="s">
        <v>12358</v>
      </c>
      <c r="D8248" s="15" t="s">
        <v>12359</v>
      </c>
      <c r="E8248">
        <v>47600</v>
      </c>
      <c r="F8248">
        <v>68000</v>
      </c>
      <c r="H8248">
        <v>26</v>
      </c>
      <c r="K8248" s="16">
        <f t="shared" si="384"/>
        <v>53312</v>
      </c>
      <c r="L8248" s="16">
        <f t="shared" si="385"/>
        <v>56117.894736842107</v>
      </c>
      <c r="M8248" s="16">
        <f t="shared" si="386"/>
        <v>67990</v>
      </c>
      <c r="N8248" t="e">
        <f>INDEX(XML!$A$2:$R$782,MATCH(C8248,XML!$D$2:$D$737,0),2)</f>
        <v>#N/A</v>
      </c>
    </row>
    <row r="8249" spans="1:14" ht="45" x14ac:dyDescent="0.2">
      <c r="A8249">
        <v>46218</v>
      </c>
      <c r="B8249" t="s">
        <v>5628</v>
      </c>
      <c r="C8249" s="15" t="s">
        <v>5629</v>
      </c>
      <c r="D8249" s="15" t="s">
        <v>5630</v>
      </c>
      <c r="E8249">
        <v>138830</v>
      </c>
      <c r="F8249">
        <v>198320</v>
      </c>
      <c r="K8249" s="16">
        <f t="shared" si="384"/>
        <v>148548.1</v>
      </c>
      <c r="L8249" s="16">
        <f t="shared" si="385"/>
        <v>156366.42105263157</v>
      </c>
      <c r="M8249" s="16">
        <f t="shared" si="386"/>
        <v>198310</v>
      </c>
      <c r="N8249" t="e">
        <f>INDEX(XML!$A$2:$R$782,MATCH(C8249,XML!$D$2:$D$737,0),2)</f>
        <v>#N/A</v>
      </c>
    </row>
    <row r="8250" spans="1:14" ht="22.5" customHeight="1" x14ac:dyDescent="0.2">
      <c r="A8250">
        <v>69476</v>
      </c>
      <c r="B8250" t="s">
        <v>30489</v>
      </c>
      <c r="C8250" s="15" t="s">
        <v>30490</v>
      </c>
      <c r="D8250" s="15" t="s">
        <v>31063</v>
      </c>
      <c r="E8250">
        <v>1</v>
      </c>
      <c r="F8250">
        <v>1</v>
      </c>
      <c r="H8250">
        <v>20</v>
      </c>
      <c r="K8250" s="16">
        <f t="shared" si="384"/>
        <v>1.1200000000000001</v>
      </c>
      <c r="L8250" s="16">
        <f t="shared" si="385"/>
        <v>1.1789473684210527</v>
      </c>
      <c r="M8250" s="16">
        <f t="shared" si="386"/>
        <v>1.3397129186602872</v>
      </c>
      <c r="N8250" t="e">
        <f>INDEX(XML!$A$2:$R$782,MATCH(C8250,XML!$D$2:$D$737,0),2)</f>
        <v>#N/A</v>
      </c>
    </row>
    <row r="8251" spans="1:14" ht="22.5" customHeight="1" x14ac:dyDescent="0.2">
      <c r="A8251">
        <v>69475</v>
      </c>
      <c r="B8251" t="s">
        <v>30491</v>
      </c>
      <c r="C8251" s="15" t="s">
        <v>30492</v>
      </c>
      <c r="D8251" s="15" t="s">
        <v>32578</v>
      </c>
      <c r="E8251">
        <v>52409</v>
      </c>
      <c r="F8251">
        <v>87349</v>
      </c>
      <c r="K8251" s="16">
        <f t="shared" si="384"/>
        <v>56077.63</v>
      </c>
      <c r="L8251" s="16">
        <f t="shared" si="385"/>
        <v>59029.084210526315</v>
      </c>
      <c r="M8251" s="16">
        <f t="shared" si="386"/>
        <v>67078.504784688994</v>
      </c>
      <c r="N8251" t="e">
        <f>INDEX(XML!$A$2:$R$782,MATCH(C8251,XML!$D$2:$D$737,0),2)</f>
        <v>#N/A</v>
      </c>
    </row>
    <row r="8252" spans="1:14" ht="22.5" customHeight="1" x14ac:dyDescent="0.2">
      <c r="A8252">
        <v>69471</v>
      </c>
      <c r="B8252" t="s">
        <v>30493</v>
      </c>
      <c r="C8252" s="15" t="s">
        <v>30494</v>
      </c>
      <c r="D8252" s="15" t="s">
        <v>32579</v>
      </c>
      <c r="E8252">
        <v>55411</v>
      </c>
      <c r="F8252">
        <v>92352</v>
      </c>
      <c r="K8252" s="16">
        <f t="shared" si="384"/>
        <v>59289.770000000004</v>
      </c>
      <c r="L8252" s="16">
        <f t="shared" si="385"/>
        <v>62410.284210526319</v>
      </c>
      <c r="M8252" s="16">
        <f t="shared" si="386"/>
        <v>70920.777511961729</v>
      </c>
      <c r="N8252" t="e">
        <f>INDEX(XML!$A$2:$R$782,MATCH(C8252,XML!$D$2:$D$737,0),2)</f>
        <v>#N/A</v>
      </c>
    </row>
    <row r="8253" spans="1:14" ht="22.5" customHeight="1" x14ac:dyDescent="0.2">
      <c r="A8253">
        <v>69472</v>
      </c>
      <c r="B8253" t="s">
        <v>30495</v>
      </c>
      <c r="C8253" s="15" t="s">
        <v>30496</v>
      </c>
      <c r="D8253" s="15" t="s">
        <v>32580</v>
      </c>
      <c r="E8253">
        <v>63492</v>
      </c>
      <c r="F8253">
        <v>105820</v>
      </c>
      <c r="H8253">
        <v>17</v>
      </c>
      <c r="K8253" s="16">
        <f t="shared" si="384"/>
        <v>67936.44</v>
      </c>
      <c r="L8253" s="16">
        <f t="shared" si="385"/>
        <v>71512.042105263157</v>
      </c>
      <c r="M8253" s="16">
        <f t="shared" si="386"/>
        <v>81263.684210526306</v>
      </c>
      <c r="N8253" t="e">
        <f>INDEX(XML!$A$2:$R$782,MATCH(C8253,XML!$D$2:$D$737,0),2)</f>
        <v>#N/A</v>
      </c>
    </row>
    <row r="8254" spans="1:14" ht="22.5" customHeight="1" x14ac:dyDescent="0.2">
      <c r="A8254">
        <v>69473</v>
      </c>
      <c r="B8254" t="s">
        <v>30497</v>
      </c>
      <c r="C8254" s="15" t="s">
        <v>30498</v>
      </c>
      <c r="D8254" s="15" t="s">
        <v>32581</v>
      </c>
      <c r="E8254">
        <v>71572</v>
      </c>
      <c r="F8254">
        <v>119288</v>
      </c>
      <c r="K8254" s="16">
        <f t="shared" si="384"/>
        <v>76582.040000000008</v>
      </c>
      <c r="L8254" s="16">
        <f t="shared" si="385"/>
        <v>80612.673684210531</v>
      </c>
      <c r="M8254" s="16">
        <f t="shared" si="386"/>
        <v>91605.3110047847</v>
      </c>
      <c r="N8254" t="e">
        <f>INDEX(XML!$A$2:$R$782,MATCH(C8254,XML!$D$2:$D$737,0),2)</f>
        <v>#N/A</v>
      </c>
    </row>
    <row r="8255" spans="1:14" ht="22.5" customHeight="1" x14ac:dyDescent="0.2">
      <c r="A8255">
        <v>69474</v>
      </c>
      <c r="B8255" t="s">
        <v>30499</v>
      </c>
      <c r="C8255" s="15" t="s">
        <v>30500</v>
      </c>
      <c r="D8255" s="15" t="s">
        <v>32582</v>
      </c>
      <c r="E8255">
        <v>38672</v>
      </c>
      <c r="F8255">
        <v>64454</v>
      </c>
      <c r="H8255">
        <v>5</v>
      </c>
      <c r="K8255" s="16">
        <f t="shared" si="384"/>
        <v>43312.639999999999</v>
      </c>
      <c r="L8255" s="16">
        <f t="shared" si="385"/>
        <v>45592.252631578951</v>
      </c>
      <c r="M8255" s="16">
        <f t="shared" si="386"/>
        <v>51809.377990430621</v>
      </c>
      <c r="N8255" t="e">
        <f>INDEX(XML!$A$2:$R$782,MATCH(C8255,XML!$D$2:$D$737,0),2)</f>
        <v>#N/A</v>
      </c>
    </row>
    <row r="8256" spans="1:14" ht="22.5" customHeight="1" x14ac:dyDescent="0.2">
      <c r="A8256">
        <v>65897</v>
      </c>
      <c r="B8256" t="s">
        <v>30501</v>
      </c>
      <c r="C8256" s="15" t="s">
        <v>30502</v>
      </c>
      <c r="D8256" s="15" t="s">
        <v>30503</v>
      </c>
      <c r="E8256">
        <v>48369</v>
      </c>
      <c r="F8256">
        <v>80615</v>
      </c>
      <c r="K8256" s="16">
        <f t="shared" si="384"/>
        <v>54173.279999999999</v>
      </c>
      <c r="L8256" s="16">
        <f t="shared" si="385"/>
        <v>57024.505263157895</v>
      </c>
      <c r="M8256" s="16">
        <f t="shared" si="386"/>
        <v>64800.574162679426</v>
      </c>
      <c r="N8256" t="e">
        <f>INDEX(XML!$A$2:$R$782,MATCH(C8256,XML!$D$2:$D$737,0),2)</f>
        <v>#N/A</v>
      </c>
    </row>
    <row r="8257" spans="1:14" ht="22.5" customHeight="1" x14ac:dyDescent="0.2">
      <c r="A8257">
        <v>67780</v>
      </c>
      <c r="B8257" t="s">
        <v>30504</v>
      </c>
      <c r="C8257" s="15" t="s">
        <v>30505</v>
      </c>
      <c r="D8257" s="15" t="s">
        <v>30506</v>
      </c>
      <c r="E8257">
        <v>79999</v>
      </c>
      <c r="F8257">
        <v>133333</v>
      </c>
      <c r="K8257" s="16">
        <f t="shared" si="384"/>
        <v>85598.93</v>
      </c>
      <c r="L8257" s="16">
        <f t="shared" si="385"/>
        <v>90104.136842105261</v>
      </c>
      <c r="M8257" s="16">
        <f t="shared" si="386"/>
        <v>102391.06459330143</v>
      </c>
      <c r="N8257" t="e">
        <f>INDEX(XML!$A$2:$R$782,MATCH(C8257,XML!$D$2:$D$737,0),2)</f>
        <v>#N/A</v>
      </c>
    </row>
    <row r="8258" spans="1:14" ht="45" x14ac:dyDescent="0.2">
      <c r="A8258">
        <v>64407</v>
      </c>
      <c r="B8258" t="s">
        <v>30507</v>
      </c>
      <c r="C8258" s="15" t="s">
        <v>30508</v>
      </c>
      <c r="D8258" s="15" t="s">
        <v>30509</v>
      </c>
      <c r="E8258">
        <v>88080</v>
      </c>
      <c r="F8258">
        <v>146801</v>
      </c>
      <c r="H8258">
        <v>12</v>
      </c>
      <c r="K8258" s="16">
        <f t="shared" si="384"/>
        <v>94245.6</v>
      </c>
      <c r="L8258" s="16">
        <f t="shared" si="385"/>
        <v>99205.894736842107</v>
      </c>
      <c r="M8258" s="16">
        <f t="shared" si="386"/>
        <v>112733.97129186602</v>
      </c>
      <c r="N8258" t="e">
        <f>INDEX(XML!$A$2:$R$782,MATCH(C8258,XML!$D$2:$D$737,0),2)</f>
        <v>#N/A</v>
      </c>
    </row>
    <row r="8259" spans="1:14" ht="45" x14ac:dyDescent="0.2">
      <c r="A8259">
        <v>64408</v>
      </c>
      <c r="B8259" t="s">
        <v>30510</v>
      </c>
      <c r="C8259" s="15" t="s">
        <v>30511</v>
      </c>
      <c r="D8259" s="15" t="s">
        <v>30512</v>
      </c>
      <c r="E8259">
        <v>109898</v>
      </c>
      <c r="F8259">
        <v>183164</v>
      </c>
      <c r="K8259" s="16">
        <f t="shared" si="384"/>
        <v>117590.86</v>
      </c>
      <c r="L8259" s="16">
        <f t="shared" si="385"/>
        <v>123779.85263157895</v>
      </c>
      <c r="M8259" s="16">
        <f t="shared" si="386"/>
        <v>140658.92344497607</v>
      </c>
      <c r="N8259" t="e">
        <f>INDEX(XML!$A$2:$R$782,MATCH(C8259,XML!$D$2:$D$737,0),2)</f>
        <v>#N/A</v>
      </c>
    </row>
    <row r="8260" spans="1:14" ht="146.25" x14ac:dyDescent="0.2">
      <c r="A8260">
        <v>69617</v>
      </c>
      <c r="B8260" t="s">
        <v>30513</v>
      </c>
      <c r="C8260" s="15" t="s">
        <v>30514</v>
      </c>
      <c r="D8260" s="15" t="s">
        <v>31064</v>
      </c>
      <c r="E8260">
        <v>6464</v>
      </c>
      <c r="F8260">
        <v>10774</v>
      </c>
      <c r="H8260" t="s">
        <v>746</v>
      </c>
      <c r="K8260" s="16">
        <f t="shared" si="384"/>
        <v>7239.68</v>
      </c>
      <c r="L8260" s="16">
        <f t="shared" si="385"/>
        <v>7620.7157894736838</v>
      </c>
      <c r="M8260" s="16">
        <f t="shared" si="386"/>
        <v>8659.9043062200963</v>
      </c>
      <c r="N8260" t="e">
        <f>INDEX(XML!$A$2:$R$782,MATCH(C8260,XML!$D$2:$D$737,0),2)</f>
        <v>#N/A</v>
      </c>
    </row>
    <row r="8261" spans="1:14" ht="90" x14ac:dyDescent="0.2">
      <c r="A8261">
        <v>69619</v>
      </c>
      <c r="B8261" t="s">
        <v>30515</v>
      </c>
      <c r="C8261" s="15" t="s">
        <v>30516</v>
      </c>
      <c r="D8261" s="15" t="s">
        <v>30517</v>
      </c>
      <c r="E8261">
        <v>1</v>
      </c>
      <c r="F8261">
        <v>1</v>
      </c>
      <c r="K8261" s="16">
        <f t="shared" ref="K8261:K8324" si="387">IF(E8261&gt;49999,E8261+E8261*0.07,IF(E8261&lt;=49999,E8261+E8261*0.12))</f>
        <v>1.1200000000000001</v>
      </c>
      <c r="L8261" s="16">
        <f t="shared" ref="L8261:L8324" si="388">K8261*100/95</f>
        <v>1.1789473684210527</v>
      </c>
      <c r="M8261" s="16">
        <f t="shared" ref="M8261:M8324" si="389">IF(COUNTIF(C8261,"*Dahua*"),F8261-10,L8261*100/88)</f>
        <v>1.3397129186602872</v>
      </c>
      <c r="N8261" t="e">
        <f>INDEX(XML!$A$2:$R$782,MATCH(C8261,XML!$D$2:$D$737,0),2)</f>
        <v>#N/A</v>
      </c>
    </row>
    <row r="8262" spans="1:14" ht="15.75" x14ac:dyDescent="0.25">
      <c r="A8262" s="184" t="s">
        <v>5580</v>
      </c>
      <c r="B8262" s="184"/>
      <c r="C8262" s="185"/>
      <c r="D8262" s="185"/>
      <c r="E8262" s="184"/>
      <c r="F8262" s="184"/>
      <c r="G8262" s="184"/>
      <c r="H8262" s="184"/>
      <c r="I8262" s="184"/>
      <c r="J8262" s="184"/>
      <c r="K8262" s="16">
        <f t="shared" si="387"/>
        <v>0</v>
      </c>
      <c r="L8262" s="16">
        <f t="shared" si="388"/>
        <v>0</v>
      </c>
      <c r="M8262" s="16">
        <f t="shared" si="389"/>
        <v>0</v>
      </c>
      <c r="N8262" t="e">
        <f>INDEX(XML!$A$2:$R$782,MATCH(C8262,XML!$D$2:$D$737,0),2)</f>
        <v>#N/A</v>
      </c>
    </row>
    <row r="8263" spans="1:14" ht="90" x14ac:dyDescent="0.2">
      <c r="A8263">
        <v>60902</v>
      </c>
      <c r="B8263" t="s">
        <v>17510</v>
      </c>
      <c r="C8263" s="15" t="s">
        <v>17511</v>
      </c>
      <c r="D8263" s="15" t="s">
        <v>17512</v>
      </c>
      <c r="E8263">
        <v>37690</v>
      </c>
      <c r="F8263">
        <v>53840</v>
      </c>
      <c r="H8263">
        <v>3</v>
      </c>
      <c r="K8263" s="16">
        <f t="shared" si="387"/>
        <v>42212.800000000003</v>
      </c>
      <c r="L8263" s="16">
        <f t="shared" si="388"/>
        <v>44434.526315789473</v>
      </c>
      <c r="M8263" s="16">
        <f t="shared" si="389"/>
        <v>53830</v>
      </c>
      <c r="N8263" t="e">
        <f>INDEX(XML!$A$2:$R$782,MATCH(C8263,XML!$D$2:$D$737,0),2)</f>
        <v>#N/A</v>
      </c>
    </row>
    <row r="8264" spans="1:14" ht="90" x14ac:dyDescent="0.2">
      <c r="A8264">
        <v>60901</v>
      </c>
      <c r="B8264" t="s">
        <v>17507</v>
      </c>
      <c r="C8264" s="15" t="s">
        <v>17508</v>
      </c>
      <c r="D8264" s="15" t="s">
        <v>17509</v>
      </c>
      <c r="E8264">
        <v>37690</v>
      </c>
      <c r="F8264">
        <v>53840</v>
      </c>
      <c r="K8264" s="16">
        <f t="shared" si="387"/>
        <v>42212.800000000003</v>
      </c>
      <c r="L8264" s="16">
        <f t="shared" si="388"/>
        <v>44434.526315789473</v>
      </c>
      <c r="M8264" s="16">
        <f t="shared" si="389"/>
        <v>53830</v>
      </c>
      <c r="N8264" t="e">
        <f>INDEX(XML!$A$2:$R$782,MATCH(C8264,XML!$D$2:$D$737,0),2)</f>
        <v>#N/A</v>
      </c>
    </row>
    <row r="8265" spans="1:14" ht="56.25" x14ac:dyDescent="0.2">
      <c r="A8265">
        <v>36114</v>
      </c>
      <c r="B8265" t="s">
        <v>5620</v>
      </c>
      <c r="C8265" s="15" t="s">
        <v>5621</v>
      </c>
      <c r="D8265" s="15" t="s">
        <v>5622</v>
      </c>
      <c r="E8265">
        <v>18850</v>
      </c>
      <c r="F8265">
        <v>26920</v>
      </c>
      <c r="H8265">
        <v>5</v>
      </c>
      <c r="K8265" s="16">
        <f t="shared" si="387"/>
        <v>21112</v>
      </c>
      <c r="L8265" s="16">
        <f t="shared" si="388"/>
        <v>22223.157894736843</v>
      </c>
      <c r="M8265" s="16">
        <f t="shared" si="389"/>
        <v>26910</v>
      </c>
      <c r="N8265" t="e">
        <f>INDEX(XML!$A$2:$R$782,MATCH(C8265,XML!$D$2:$D$737,0),2)</f>
        <v>#N/A</v>
      </c>
    </row>
    <row r="8266" spans="1:14" ht="45" x14ac:dyDescent="0.2">
      <c r="A8266">
        <v>26059</v>
      </c>
      <c r="B8266" t="s">
        <v>5624</v>
      </c>
      <c r="C8266" s="15" t="s">
        <v>5625</v>
      </c>
      <c r="D8266" s="15" t="s">
        <v>5626</v>
      </c>
      <c r="E8266">
        <v>18850</v>
      </c>
      <c r="F8266">
        <v>26920</v>
      </c>
      <c r="H8266">
        <v>43</v>
      </c>
      <c r="K8266" s="16">
        <f t="shared" si="387"/>
        <v>21112</v>
      </c>
      <c r="L8266" s="16">
        <f t="shared" si="388"/>
        <v>22223.157894736843</v>
      </c>
      <c r="M8266" s="16">
        <f t="shared" si="389"/>
        <v>26910</v>
      </c>
      <c r="N8266" t="e">
        <f>INDEX(XML!$A$2:$R$782,MATCH(C8266,XML!$D$2:$D$737,0),2)</f>
        <v>#N/A</v>
      </c>
    </row>
    <row r="8267" spans="1:14" ht="45" x14ac:dyDescent="0.2">
      <c r="A8267">
        <v>54350</v>
      </c>
      <c r="B8267" t="s">
        <v>20986</v>
      </c>
      <c r="C8267" s="15" t="s">
        <v>20987</v>
      </c>
      <c r="D8267" s="15" t="s">
        <v>20988</v>
      </c>
      <c r="E8267">
        <v>49590</v>
      </c>
      <c r="F8267">
        <v>70830</v>
      </c>
      <c r="K8267" s="16">
        <f t="shared" si="387"/>
        <v>55540.800000000003</v>
      </c>
      <c r="L8267" s="16">
        <f t="shared" si="388"/>
        <v>58464</v>
      </c>
      <c r="M8267" s="16">
        <f t="shared" si="389"/>
        <v>70820</v>
      </c>
      <c r="N8267" t="e">
        <f>INDEX(XML!$A$2:$R$782,MATCH(C8267,XML!$D$2:$D$737,0),2)</f>
        <v>#N/A</v>
      </c>
    </row>
    <row r="8268" spans="1:14" ht="33.75" x14ac:dyDescent="0.2">
      <c r="A8268">
        <v>29212</v>
      </c>
      <c r="B8268" t="s">
        <v>5611</v>
      </c>
      <c r="C8268" s="15" t="s">
        <v>5612</v>
      </c>
      <c r="D8268" s="15" t="s">
        <v>36963</v>
      </c>
      <c r="E8268">
        <v>6200</v>
      </c>
      <c r="F8268">
        <v>8860</v>
      </c>
      <c r="H8268" t="s">
        <v>746</v>
      </c>
      <c r="K8268" s="16">
        <f t="shared" si="387"/>
        <v>6944</v>
      </c>
      <c r="L8268" s="16">
        <f t="shared" si="388"/>
        <v>7309.4736842105267</v>
      </c>
      <c r="M8268" s="16">
        <f t="shared" si="389"/>
        <v>8850</v>
      </c>
      <c r="N8268" t="e">
        <f>INDEX(XML!$A$2:$R$782,MATCH(C8268,XML!$D$2:$D$737,0),2)</f>
        <v>#N/A</v>
      </c>
    </row>
    <row r="8269" spans="1:14" ht="33.75" x14ac:dyDescent="0.2">
      <c r="A8269">
        <v>26303</v>
      </c>
      <c r="B8269" t="s">
        <v>5613</v>
      </c>
      <c r="C8269" s="15" t="s">
        <v>5614</v>
      </c>
      <c r="D8269" s="15" t="s">
        <v>5615</v>
      </c>
      <c r="E8269">
        <v>6200</v>
      </c>
      <c r="F8269">
        <v>8860</v>
      </c>
      <c r="H8269" t="s">
        <v>746</v>
      </c>
      <c r="K8269" s="16">
        <f t="shared" si="387"/>
        <v>6944</v>
      </c>
      <c r="L8269" s="16">
        <f t="shared" si="388"/>
        <v>7309.4736842105267</v>
      </c>
      <c r="M8269" s="16">
        <f t="shared" si="389"/>
        <v>8850</v>
      </c>
      <c r="N8269" t="e">
        <f>INDEX(XML!$A$2:$R$782,MATCH(C8269,XML!$D$2:$D$737,0),2)</f>
        <v>#N/A</v>
      </c>
    </row>
    <row r="8270" spans="1:14" ht="22.5" customHeight="1" x14ac:dyDescent="0.2">
      <c r="A8270">
        <v>56920</v>
      </c>
      <c r="B8270" t="s">
        <v>14540</v>
      </c>
      <c r="C8270" s="15" t="s">
        <v>14541</v>
      </c>
      <c r="D8270" s="15" t="s">
        <v>14542</v>
      </c>
      <c r="E8270">
        <v>11900</v>
      </c>
      <c r="F8270">
        <v>17000</v>
      </c>
      <c r="H8270">
        <v>24</v>
      </c>
      <c r="K8270" s="16">
        <f t="shared" si="387"/>
        <v>13328</v>
      </c>
      <c r="L8270" s="16">
        <f t="shared" si="388"/>
        <v>14029.473684210527</v>
      </c>
      <c r="M8270" s="16">
        <f t="shared" si="389"/>
        <v>16990</v>
      </c>
      <c r="N8270" t="e">
        <f>INDEX(XML!$A$2:$R$782,MATCH(C8270,XML!$D$2:$D$737,0),2)</f>
        <v>#N/A</v>
      </c>
    </row>
    <row r="8271" spans="1:14" ht="22.5" customHeight="1" x14ac:dyDescent="0.2">
      <c r="A8271">
        <v>56919</v>
      </c>
      <c r="B8271" t="s">
        <v>14537</v>
      </c>
      <c r="C8271" s="15" t="s">
        <v>14538</v>
      </c>
      <c r="D8271" s="15" t="s">
        <v>14539</v>
      </c>
      <c r="E8271">
        <v>11900</v>
      </c>
      <c r="F8271">
        <v>17000</v>
      </c>
      <c r="K8271" s="16">
        <f t="shared" si="387"/>
        <v>13328</v>
      </c>
      <c r="L8271" s="16">
        <f t="shared" si="388"/>
        <v>14029.473684210527</v>
      </c>
      <c r="M8271" s="16">
        <f t="shared" si="389"/>
        <v>16990</v>
      </c>
      <c r="N8271" t="e">
        <f>INDEX(XML!$A$2:$R$782,MATCH(C8271,XML!$D$2:$D$737,0),2)</f>
        <v>#N/A</v>
      </c>
    </row>
    <row r="8272" spans="1:14" ht="22.5" customHeight="1" x14ac:dyDescent="0.2">
      <c r="A8272">
        <v>58832</v>
      </c>
      <c r="B8272" t="s">
        <v>20989</v>
      </c>
      <c r="C8272" s="15" t="s">
        <v>20990</v>
      </c>
      <c r="D8272" s="15" t="s">
        <v>20991</v>
      </c>
      <c r="E8272">
        <v>24800</v>
      </c>
      <c r="F8272">
        <v>35420</v>
      </c>
      <c r="K8272" s="16">
        <f t="shared" si="387"/>
        <v>27776</v>
      </c>
      <c r="L8272" s="16">
        <f t="shared" si="388"/>
        <v>29237.894736842107</v>
      </c>
      <c r="M8272" s="16">
        <f t="shared" si="389"/>
        <v>35410</v>
      </c>
      <c r="N8272" t="e">
        <f>INDEX(XML!$A$2:$R$782,MATCH(C8272,XML!$D$2:$D$737,0),2)</f>
        <v>#N/A</v>
      </c>
    </row>
    <row r="8273" spans="1:14" ht="22.5" customHeight="1" x14ac:dyDescent="0.2">
      <c r="A8273">
        <v>69616</v>
      </c>
      <c r="B8273" t="s">
        <v>30611</v>
      </c>
      <c r="C8273" s="15" t="s">
        <v>30612</v>
      </c>
      <c r="D8273" s="15" t="s">
        <v>30613</v>
      </c>
      <c r="E8273">
        <v>16969</v>
      </c>
      <c r="F8273">
        <v>28282</v>
      </c>
      <c r="K8273" s="16">
        <f t="shared" si="387"/>
        <v>19005.28</v>
      </c>
      <c r="L8273" s="16">
        <f t="shared" si="388"/>
        <v>20005.557894736841</v>
      </c>
      <c r="M8273" s="16">
        <f t="shared" si="389"/>
        <v>22733.588516746411</v>
      </c>
      <c r="N8273" t="e">
        <f>INDEX(XML!$A$2:$R$782,MATCH(C8273,XML!$D$2:$D$737,0),2)</f>
        <v>#N/A</v>
      </c>
    </row>
    <row r="8274" spans="1:14" ht="22.5" customHeight="1" x14ac:dyDescent="0.2">
      <c r="A8274">
        <v>69477</v>
      </c>
      <c r="B8274" t="s">
        <v>30614</v>
      </c>
      <c r="C8274" s="15" t="s">
        <v>30615</v>
      </c>
      <c r="D8274" s="15" t="s">
        <v>32583</v>
      </c>
      <c r="E8274">
        <v>15353</v>
      </c>
      <c r="F8274">
        <v>25589</v>
      </c>
      <c r="H8274">
        <v>4</v>
      </c>
      <c r="K8274" s="16">
        <f t="shared" si="387"/>
        <v>17195.36</v>
      </c>
      <c r="L8274" s="16">
        <f t="shared" si="388"/>
        <v>18100.378947368423</v>
      </c>
      <c r="M8274" s="16">
        <f t="shared" si="389"/>
        <v>20568.612440191388</v>
      </c>
      <c r="N8274" t="e">
        <f>INDEX(XML!$A$2:$R$782,MATCH(C8274,XML!$D$2:$D$737,0),2)</f>
        <v>#N/A</v>
      </c>
    </row>
    <row r="8275" spans="1:14" ht="22.5" customHeight="1" x14ac:dyDescent="0.2">
      <c r="A8275">
        <v>69478</v>
      </c>
      <c r="B8275" t="s">
        <v>30616</v>
      </c>
      <c r="C8275" s="15" t="s">
        <v>30617</v>
      </c>
      <c r="D8275" s="15" t="s">
        <v>32584</v>
      </c>
      <c r="E8275">
        <v>28975</v>
      </c>
      <c r="F8275">
        <v>48292</v>
      </c>
      <c r="H8275">
        <v>4</v>
      </c>
      <c r="K8275" s="16">
        <f t="shared" si="387"/>
        <v>32452</v>
      </c>
      <c r="L8275" s="16">
        <f t="shared" si="388"/>
        <v>34160</v>
      </c>
      <c r="M8275" s="16">
        <f t="shared" si="389"/>
        <v>38818.181818181816</v>
      </c>
      <c r="N8275" t="e">
        <f>INDEX(XML!$A$2:$R$782,MATCH(C8275,XML!$D$2:$D$737,0),2)</f>
        <v>#N/A</v>
      </c>
    </row>
    <row r="8276" spans="1:14" ht="22.5" customHeight="1" x14ac:dyDescent="0.2">
      <c r="A8276">
        <v>69480</v>
      </c>
      <c r="B8276" t="s">
        <v>30618</v>
      </c>
      <c r="C8276" s="15" t="s">
        <v>30619</v>
      </c>
      <c r="D8276" s="15" t="s">
        <v>31065</v>
      </c>
      <c r="E8276">
        <v>11289</v>
      </c>
      <c r="F8276">
        <v>18816</v>
      </c>
      <c r="H8276">
        <v>13</v>
      </c>
      <c r="K8276" s="16">
        <f t="shared" si="387"/>
        <v>12643.68</v>
      </c>
      <c r="L8276" s="16">
        <f t="shared" si="388"/>
        <v>13309.136842105263</v>
      </c>
      <c r="M8276" s="16">
        <f t="shared" si="389"/>
        <v>15124.019138755981</v>
      </c>
      <c r="N8276" t="e">
        <f>INDEX(XML!$A$2:$R$782,MATCH(C8276,XML!$D$2:$D$737,0),2)</f>
        <v>#N/A</v>
      </c>
    </row>
    <row r="8277" spans="1:14" ht="22.5" customHeight="1" x14ac:dyDescent="0.2">
      <c r="A8277">
        <v>65898</v>
      </c>
      <c r="B8277" t="s">
        <v>30620</v>
      </c>
      <c r="C8277" s="15" t="s">
        <v>30621</v>
      </c>
      <c r="D8277" s="15" t="s">
        <v>30622</v>
      </c>
      <c r="E8277">
        <v>11289</v>
      </c>
      <c r="F8277">
        <v>18816</v>
      </c>
      <c r="H8277">
        <v>10</v>
      </c>
      <c r="K8277" s="16">
        <f t="shared" si="387"/>
        <v>12643.68</v>
      </c>
      <c r="L8277" s="16">
        <f t="shared" si="388"/>
        <v>13309.136842105263</v>
      </c>
      <c r="M8277" s="16">
        <f t="shared" si="389"/>
        <v>15124.019138755981</v>
      </c>
      <c r="N8277" t="e">
        <f>INDEX(XML!$A$2:$R$782,MATCH(C8277,XML!$D$2:$D$737,0),2)</f>
        <v>#N/A</v>
      </c>
    </row>
    <row r="8278" spans="1:14" ht="22.5" customHeight="1" x14ac:dyDescent="0.2">
      <c r="A8278">
        <v>69479</v>
      </c>
      <c r="B8278" t="s">
        <v>30623</v>
      </c>
      <c r="C8278" s="15" t="s">
        <v>30624</v>
      </c>
      <c r="D8278" s="15" t="s">
        <v>32585</v>
      </c>
      <c r="E8278">
        <v>14545</v>
      </c>
      <c r="F8278">
        <v>24242</v>
      </c>
      <c r="H8278">
        <v>3</v>
      </c>
      <c r="K8278" s="16">
        <f t="shared" si="387"/>
        <v>16290.4</v>
      </c>
      <c r="L8278" s="16">
        <f t="shared" si="388"/>
        <v>17147.78947368421</v>
      </c>
      <c r="M8278" s="16">
        <f t="shared" si="389"/>
        <v>19486.124401913872</v>
      </c>
      <c r="N8278" t="e">
        <f>INDEX(XML!$A$2:$R$782,MATCH(C8278,XML!$D$2:$D$737,0),2)</f>
        <v>#N/A</v>
      </c>
    </row>
    <row r="8279" spans="1:14" ht="22.5" customHeight="1" x14ac:dyDescent="0.2">
      <c r="A8279">
        <v>69482</v>
      </c>
      <c r="B8279" t="s">
        <v>30625</v>
      </c>
      <c r="C8279" s="15" t="s">
        <v>30626</v>
      </c>
      <c r="D8279" s="15" t="s">
        <v>32586</v>
      </c>
      <c r="E8279">
        <v>12121</v>
      </c>
      <c r="F8279">
        <v>20202</v>
      </c>
      <c r="K8279" s="16">
        <f t="shared" si="387"/>
        <v>13575.52</v>
      </c>
      <c r="L8279" s="16">
        <f t="shared" si="388"/>
        <v>14290.021052631579</v>
      </c>
      <c r="M8279" s="16">
        <f t="shared" si="389"/>
        <v>16238.660287081339</v>
      </c>
      <c r="N8279" t="e">
        <f>INDEX(XML!$A$2:$R$782,MATCH(C8279,XML!$D$2:$D$737,0),2)</f>
        <v>#N/A</v>
      </c>
    </row>
    <row r="8280" spans="1:14" ht="22.5" customHeight="1" x14ac:dyDescent="0.2">
      <c r="A8280">
        <v>69481</v>
      </c>
      <c r="B8280" t="s">
        <v>30627</v>
      </c>
      <c r="C8280" s="15" t="s">
        <v>30628</v>
      </c>
      <c r="D8280" s="15" t="s">
        <v>32587</v>
      </c>
      <c r="E8280">
        <v>16161</v>
      </c>
      <c r="F8280">
        <v>26936</v>
      </c>
      <c r="K8280" s="16">
        <f t="shared" si="387"/>
        <v>18100.32</v>
      </c>
      <c r="L8280" s="16">
        <f t="shared" si="388"/>
        <v>19052.968421052632</v>
      </c>
      <c r="M8280" s="16">
        <f t="shared" si="389"/>
        <v>21651.100478468899</v>
      </c>
      <c r="N8280" t="e">
        <f>INDEX(XML!$A$2:$R$782,MATCH(C8280,XML!$D$2:$D$737,0),2)</f>
        <v>#N/A</v>
      </c>
    </row>
    <row r="8281" spans="1:14" ht="22.5" customHeight="1" x14ac:dyDescent="0.2">
      <c r="A8281">
        <v>69484</v>
      </c>
      <c r="B8281" t="s">
        <v>30629</v>
      </c>
      <c r="C8281" s="15" t="s">
        <v>30630</v>
      </c>
      <c r="D8281" s="15" t="s">
        <v>32588</v>
      </c>
      <c r="E8281">
        <v>7665</v>
      </c>
      <c r="F8281">
        <v>12775</v>
      </c>
      <c r="H8281">
        <v>12</v>
      </c>
      <c r="K8281" s="16">
        <f t="shared" si="387"/>
        <v>8584.7999999999993</v>
      </c>
      <c r="L8281" s="16">
        <f t="shared" si="388"/>
        <v>9036.6315789473665</v>
      </c>
      <c r="M8281" s="16">
        <f t="shared" si="389"/>
        <v>10268.899521531099</v>
      </c>
      <c r="N8281" t="e">
        <f>INDEX(XML!$A$2:$R$782,MATCH(C8281,XML!$D$2:$D$737,0),2)</f>
        <v>#N/A</v>
      </c>
    </row>
    <row r="8282" spans="1:14" ht="22.5" customHeight="1" x14ac:dyDescent="0.2">
      <c r="A8282">
        <v>69483</v>
      </c>
      <c r="B8282" t="s">
        <v>30631</v>
      </c>
      <c r="C8282" s="15" t="s">
        <v>30632</v>
      </c>
      <c r="D8282" s="15" t="s">
        <v>32589</v>
      </c>
      <c r="E8282">
        <v>8057</v>
      </c>
      <c r="F8282">
        <v>13429</v>
      </c>
      <c r="K8282" s="16">
        <f t="shared" si="387"/>
        <v>9023.84</v>
      </c>
      <c r="L8282" s="16">
        <f t="shared" si="388"/>
        <v>9498.7789473684206</v>
      </c>
      <c r="M8282" s="16">
        <f t="shared" si="389"/>
        <v>10794.066985645932</v>
      </c>
      <c r="N8282" t="e">
        <f>INDEX(XML!$A$2:$R$782,MATCH(C8282,XML!$D$2:$D$737,0),2)</f>
        <v>#N/A</v>
      </c>
    </row>
    <row r="8283" spans="1:14" ht="22.5" customHeight="1" x14ac:dyDescent="0.2">
      <c r="A8283">
        <v>69487</v>
      </c>
      <c r="B8283" t="s">
        <v>34404</v>
      </c>
      <c r="C8283" s="15" t="s">
        <v>34405</v>
      </c>
      <c r="D8283" s="15" t="s">
        <v>34406</v>
      </c>
      <c r="E8283">
        <v>8057</v>
      </c>
      <c r="F8283">
        <v>13429</v>
      </c>
      <c r="H8283">
        <v>18</v>
      </c>
      <c r="K8283" s="16">
        <f t="shared" si="387"/>
        <v>9023.84</v>
      </c>
      <c r="L8283" s="16">
        <f t="shared" si="388"/>
        <v>9498.7789473684206</v>
      </c>
      <c r="M8283" s="16">
        <f t="shared" si="389"/>
        <v>10794.066985645932</v>
      </c>
      <c r="N8283" t="e">
        <f>INDEX(XML!$A$2:$R$782,MATCH(C8283,XML!$D$2:$D$737,0),2)</f>
        <v>#N/A</v>
      </c>
    </row>
    <row r="8284" spans="1:14" ht="22.5" customHeight="1" x14ac:dyDescent="0.2">
      <c r="A8284">
        <v>75725</v>
      </c>
      <c r="B8284" t="s">
        <v>35097</v>
      </c>
      <c r="C8284" s="15" t="s">
        <v>35098</v>
      </c>
      <c r="D8284" s="15" t="s">
        <v>35099</v>
      </c>
      <c r="E8284">
        <v>9673</v>
      </c>
      <c r="F8284">
        <v>16123</v>
      </c>
      <c r="K8284" s="16">
        <f t="shared" si="387"/>
        <v>10833.76</v>
      </c>
      <c r="L8284" s="16">
        <f t="shared" si="388"/>
        <v>11403.957894736843</v>
      </c>
      <c r="M8284" s="16">
        <f t="shared" si="389"/>
        <v>12959.043062200957</v>
      </c>
      <c r="N8284" t="e">
        <f>INDEX(XML!$A$2:$R$782,MATCH(C8284,XML!$D$2:$D$737,0),2)</f>
        <v>#N/A</v>
      </c>
    </row>
    <row r="8285" spans="1:14" ht="22.5" customHeight="1" x14ac:dyDescent="0.2">
      <c r="A8285">
        <v>76623</v>
      </c>
      <c r="B8285" t="s">
        <v>35100</v>
      </c>
      <c r="C8285" s="15" t="s">
        <v>35101</v>
      </c>
      <c r="D8285" s="15" t="s">
        <v>35102</v>
      </c>
      <c r="E8285">
        <v>12121</v>
      </c>
      <c r="F8285">
        <v>20202</v>
      </c>
      <c r="K8285" s="16">
        <f t="shared" si="387"/>
        <v>13575.52</v>
      </c>
      <c r="L8285" s="16">
        <f t="shared" si="388"/>
        <v>14290.021052631579</v>
      </c>
      <c r="M8285" s="16">
        <f t="shared" si="389"/>
        <v>16238.660287081339</v>
      </c>
      <c r="N8285" t="e">
        <f>INDEX(XML!$A$2:$R$782,MATCH(C8285,XML!$D$2:$D$737,0),2)</f>
        <v>#N/A</v>
      </c>
    </row>
    <row r="8286" spans="1:14" ht="22.5" customHeight="1" x14ac:dyDescent="0.2">
      <c r="A8286">
        <v>76624</v>
      </c>
      <c r="B8286" t="s">
        <v>35103</v>
      </c>
      <c r="C8286" s="15" t="s">
        <v>35104</v>
      </c>
      <c r="D8286" s="15" t="s">
        <v>35105</v>
      </c>
      <c r="E8286">
        <v>23434</v>
      </c>
      <c r="F8286">
        <v>39057</v>
      </c>
      <c r="K8286" s="16">
        <f t="shared" si="387"/>
        <v>26246.080000000002</v>
      </c>
      <c r="L8286" s="16">
        <f t="shared" si="388"/>
        <v>27627.452631578948</v>
      </c>
      <c r="M8286" s="16">
        <f t="shared" si="389"/>
        <v>31394.832535885169</v>
      </c>
      <c r="N8286" t="e">
        <f>INDEX(XML!$A$2:$R$782,MATCH(C8286,XML!$D$2:$D$737,0),2)</f>
        <v>#N/A</v>
      </c>
    </row>
    <row r="8287" spans="1:14" ht="22.5" customHeight="1" x14ac:dyDescent="0.2">
      <c r="A8287">
        <v>76625</v>
      </c>
      <c r="B8287" t="s">
        <v>45710</v>
      </c>
      <c r="C8287" s="15" t="s">
        <v>45711</v>
      </c>
      <c r="D8287" s="15" t="s">
        <v>45712</v>
      </c>
      <c r="E8287">
        <v>15353</v>
      </c>
      <c r="F8287">
        <v>25589</v>
      </c>
      <c r="K8287" s="16">
        <f t="shared" si="387"/>
        <v>17195.36</v>
      </c>
      <c r="L8287" s="16">
        <f t="shared" si="388"/>
        <v>18100.378947368423</v>
      </c>
      <c r="M8287" s="16">
        <f t="shared" si="389"/>
        <v>20568.612440191388</v>
      </c>
      <c r="N8287" t="e">
        <f>INDEX(XML!$A$2:$R$782,MATCH(C8287,XML!$D$2:$D$737,0),2)</f>
        <v>#N/A</v>
      </c>
    </row>
    <row r="8288" spans="1:14" ht="22.5" customHeight="1" x14ac:dyDescent="0.2">
      <c r="A8288">
        <v>80589</v>
      </c>
      <c r="B8288" t="s">
        <v>45713</v>
      </c>
      <c r="C8288" s="15" t="s">
        <v>45714</v>
      </c>
      <c r="D8288" s="15" t="s">
        <v>45715</v>
      </c>
      <c r="E8288">
        <v>12121</v>
      </c>
      <c r="F8288">
        <v>20202</v>
      </c>
      <c r="K8288" s="16">
        <f t="shared" si="387"/>
        <v>13575.52</v>
      </c>
      <c r="L8288" s="16">
        <f t="shared" si="388"/>
        <v>14290.021052631579</v>
      </c>
      <c r="M8288" s="16">
        <f t="shared" si="389"/>
        <v>16238.660287081339</v>
      </c>
      <c r="N8288" t="e">
        <f>INDEX(XML!$A$2:$R$782,MATCH(C8288,XML!$D$2:$D$737,0),2)</f>
        <v>#N/A</v>
      </c>
    </row>
    <row r="8289" spans="1:14" ht="101.25" x14ac:dyDescent="0.2">
      <c r="A8289">
        <v>69485</v>
      </c>
      <c r="B8289" t="s">
        <v>40419</v>
      </c>
      <c r="C8289" s="15" t="s">
        <v>40420</v>
      </c>
      <c r="D8289" s="15" t="s">
        <v>40421</v>
      </c>
      <c r="E8289">
        <v>10481</v>
      </c>
      <c r="F8289">
        <v>17469</v>
      </c>
      <c r="K8289" s="16">
        <f t="shared" si="387"/>
        <v>11738.72</v>
      </c>
      <c r="L8289" s="16">
        <f t="shared" si="388"/>
        <v>12356.547368421052</v>
      </c>
      <c r="M8289" s="16">
        <f t="shared" si="389"/>
        <v>14041.531100478467</v>
      </c>
      <c r="N8289" t="e">
        <f>INDEX(XML!$A$2:$R$782,MATCH(C8289,XML!$D$2:$D$737,0),2)</f>
        <v>#N/A</v>
      </c>
    </row>
    <row r="8290" spans="1:14" ht="33.75" customHeight="1" x14ac:dyDescent="0.2">
      <c r="A8290">
        <v>69486</v>
      </c>
      <c r="B8290" t="s">
        <v>40422</v>
      </c>
      <c r="C8290" s="15" t="s">
        <v>40423</v>
      </c>
      <c r="D8290" s="15" t="s">
        <v>40424</v>
      </c>
      <c r="E8290">
        <v>8057</v>
      </c>
      <c r="F8290">
        <v>13429</v>
      </c>
      <c r="H8290" t="s">
        <v>746</v>
      </c>
      <c r="K8290" s="16">
        <f t="shared" si="387"/>
        <v>9023.84</v>
      </c>
      <c r="L8290" s="16">
        <f t="shared" si="388"/>
        <v>9498.7789473684206</v>
      </c>
      <c r="M8290" s="16">
        <f t="shared" si="389"/>
        <v>10794.066985645932</v>
      </c>
      <c r="N8290" t="e">
        <f>INDEX(XML!$A$2:$R$782,MATCH(C8290,XML!$D$2:$D$737,0),2)</f>
        <v>#N/A</v>
      </c>
    </row>
    <row r="8291" spans="1:14" ht="33.75" customHeight="1" x14ac:dyDescent="0.25">
      <c r="A8291" s="184" t="s">
        <v>5639</v>
      </c>
      <c r="B8291" s="184"/>
      <c r="C8291" s="185"/>
      <c r="D8291" s="185"/>
      <c r="E8291" s="184"/>
      <c r="F8291" s="184"/>
      <c r="G8291" s="184"/>
      <c r="H8291" s="184"/>
      <c r="I8291" s="184"/>
      <c r="J8291" s="184"/>
      <c r="K8291" s="16">
        <f t="shared" si="387"/>
        <v>0</v>
      </c>
      <c r="L8291" s="16">
        <f t="shared" si="388"/>
        <v>0</v>
      </c>
      <c r="M8291" s="16">
        <f t="shared" si="389"/>
        <v>0</v>
      </c>
      <c r="N8291" t="e">
        <f>INDEX(XML!$A$2:$R$782,MATCH(C8291,XML!$D$2:$D$737,0),2)</f>
        <v>#N/A</v>
      </c>
    </row>
    <row r="8292" spans="1:14" ht="33.75" customHeight="1" x14ac:dyDescent="0.2">
      <c r="A8292">
        <v>58513</v>
      </c>
      <c r="B8292" t="s">
        <v>20187</v>
      </c>
      <c r="C8292" s="15" t="s">
        <v>20188</v>
      </c>
      <c r="D8292" s="15" t="s">
        <v>28528</v>
      </c>
      <c r="E8292">
        <v>90</v>
      </c>
      <c r="F8292">
        <v>200</v>
      </c>
      <c r="H8292" t="s">
        <v>7069</v>
      </c>
      <c r="K8292" s="16">
        <f t="shared" si="387"/>
        <v>100.8</v>
      </c>
      <c r="L8292" s="16">
        <f t="shared" si="388"/>
        <v>106.10526315789474</v>
      </c>
      <c r="M8292" s="16">
        <f t="shared" si="389"/>
        <v>120.57416267942584</v>
      </c>
      <c r="N8292" t="e">
        <f>INDEX(XML!$A$2:$R$782,MATCH(C8292,XML!$D$2:$D$737,0),2)</f>
        <v>#N/A</v>
      </c>
    </row>
    <row r="8293" spans="1:14" ht="45" x14ac:dyDescent="0.2">
      <c r="A8293">
        <v>58521</v>
      </c>
      <c r="B8293" t="s">
        <v>20189</v>
      </c>
      <c r="C8293" s="15" t="s">
        <v>20190</v>
      </c>
      <c r="D8293" s="15" t="s">
        <v>28529</v>
      </c>
      <c r="E8293">
        <v>90</v>
      </c>
      <c r="F8293">
        <v>200</v>
      </c>
      <c r="K8293" s="16">
        <f t="shared" si="387"/>
        <v>100.8</v>
      </c>
      <c r="L8293" s="16">
        <f t="shared" si="388"/>
        <v>106.10526315789474</v>
      </c>
      <c r="M8293" s="16">
        <f t="shared" si="389"/>
        <v>120.57416267942584</v>
      </c>
      <c r="N8293" t="e">
        <f>INDEX(XML!$A$2:$R$782,MATCH(C8293,XML!$D$2:$D$737,0),2)</f>
        <v>#N/A</v>
      </c>
    </row>
    <row r="8294" spans="1:14" ht="33.75" customHeight="1" x14ac:dyDescent="0.2">
      <c r="A8294">
        <v>58523</v>
      </c>
      <c r="B8294" t="s">
        <v>20194</v>
      </c>
      <c r="C8294" s="15" t="s">
        <v>20195</v>
      </c>
      <c r="D8294" s="15" t="s">
        <v>20196</v>
      </c>
      <c r="E8294">
        <v>80</v>
      </c>
      <c r="F8294">
        <v>100</v>
      </c>
      <c r="K8294" s="16">
        <f t="shared" si="387"/>
        <v>89.6</v>
      </c>
      <c r="L8294" s="16">
        <f t="shared" si="388"/>
        <v>94.315789473684205</v>
      </c>
      <c r="M8294" s="16">
        <f t="shared" si="389"/>
        <v>107.17703349282296</v>
      </c>
      <c r="N8294" t="e">
        <f>INDEX(XML!$A$2:$R$782,MATCH(C8294,XML!$D$2:$D$737,0),2)</f>
        <v>#N/A</v>
      </c>
    </row>
    <row r="8295" spans="1:14" ht="33.75" customHeight="1" x14ac:dyDescent="0.2">
      <c r="A8295">
        <v>58522</v>
      </c>
      <c r="B8295" t="s">
        <v>20191</v>
      </c>
      <c r="C8295" s="15" t="s">
        <v>20192</v>
      </c>
      <c r="D8295" s="15" t="s">
        <v>20193</v>
      </c>
      <c r="E8295">
        <v>80</v>
      </c>
      <c r="F8295">
        <v>100</v>
      </c>
      <c r="H8295" t="s">
        <v>14718</v>
      </c>
      <c r="K8295" s="16">
        <f t="shared" si="387"/>
        <v>89.6</v>
      </c>
      <c r="L8295" s="16">
        <f t="shared" si="388"/>
        <v>94.315789473684205</v>
      </c>
      <c r="M8295" s="16">
        <f t="shared" si="389"/>
        <v>107.17703349282296</v>
      </c>
      <c r="N8295" t="e">
        <f>INDEX(XML!$A$2:$R$782,MATCH(C8295,XML!$D$2:$D$737,0),2)</f>
        <v>#N/A</v>
      </c>
    </row>
    <row r="8296" spans="1:14" ht="33.75" customHeight="1" x14ac:dyDescent="0.2">
      <c r="A8296">
        <v>82077</v>
      </c>
      <c r="B8296" t="s">
        <v>43268</v>
      </c>
      <c r="C8296" s="15" t="s">
        <v>43269</v>
      </c>
      <c r="D8296" s="15" t="s">
        <v>43270</v>
      </c>
      <c r="E8296">
        <v>1</v>
      </c>
      <c r="F8296">
        <v>1</v>
      </c>
      <c r="K8296" s="16">
        <f t="shared" si="387"/>
        <v>1.1200000000000001</v>
      </c>
      <c r="L8296" s="16">
        <f t="shared" si="388"/>
        <v>1.1789473684210527</v>
      </c>
      <c r="M8296" s="16">
        <f t="shared" si="389"/>
        <v>-9</v>
      </c>
      <c r="N8296" t="e">
        <f>INDEX(XML!$A$2:$R$782,MATCH(C8296,XML!$D$2:$D$737,0),2)</f>
        <v>#N/A</v>
      </c>
    </row>
    <row r="8297" spans="1:14" ht="45" x14ac:dyDescent="0.2">
      <c r="A8297">
        <v>49356</v>
      </c>
      <c r="B8297" t="s">
        <v>24426</v>
      </c>
      <c r="C8297" s="15" t="s">
        <v>24427</v>
      </c>
      <c r="D8297" s="15" t="s">
        <v>24428</v>
      </c>
      <c r="E8297">
        <v>459</v>
      </c>
      <c r="F8297">
        <v>589</v>
      </c>
      <c r="K8297" s="16">
        <f t="shared" si="387"/>
        <v>514.08000000000004</v>
      </c>
      <c r="L8297" s="16">
        <f t="shared" si="388"/>
        <v>541.13684210526321</v>
      </c>
      <c r="M8297" s="16">
        <f t="shared" si="389"/>
        <v>579</v>
      </c>
      <c r="N8297" t="e">
        <f>INDEX(XML!$A$2:$R$782,MATCH(C8297,XML!$D$2:$D$737,0),2)</f>
        <v>#N/A</v>
      </c>
    </row>
    <row r="8298" spans="1:14" ht="33.75" customHeight="1" x14ac:dyDescent="0.2">
      <c r="A8298">
        <v>36119</v>
      </c>
      <c r="B8298" t="s">
        <v>24423</v>
      </c>
      <c r="C8298" s="15" t="s">
        <v>24424</v>
      </c>
      <c r="D8298" s="15" t="s">
        <v>24425</v>
      </c>
      <c r="E8298">
        <v>459</v>
      </c>
      <c r="F8298">
        <v>589</v>
      </c>
      <c r="H8298" t="s">
        <v>766</v>
      </c>
      <c r="K8298" s="16">
        <f t="shared" si="387"/>
        <v>514.08000000000004</v>
      </c>
      <c r="L8298" s="16">
        <f t="shared" si="388"/>
        <v>541.13684210526321</v>
      </c>
      <c r="M8298" s="16">
        <f t="shared" si="389"/>
        <v>579</v>
      </c>
      <c r="N8298" t="e">
        <f>INDEX(XML!$A$2:$R$782,MATCH(C8298,XML!$D$2:$D$737,0),2)</f>
        <v>#N/A</v>
      </c>
    </row>
    <row r="8299" spans="1:14" ht="33.75" customHeight="1" x14ac:dyDescent="0.25">
      <c r="A8299" s="184" t="s">
        <v>42063</v>
      </c>
      <c r="B8299" s="184"/>
      <c r="C8299" s="185"/>
      <c r="D8299" s="185"/>
      <c r="E8299" s="184"/>
      <c r="F8299" s="184"/>
      <c r="G8299" s="184"/>
      <c r="H8299" s="184"/>
      <c r="I8299" s="184"/>
      <c r="J8299" s="184"/>
      <c r="K8299" s="16">
        <f t="shared" si="387"/>
        <v>0</v>
      </c>
      <c r="L8299" s="16">
        <f t="shared" si="388"/>
        <v>0</v>
      </c>
      <c r="M8299" s="16">
        <f t="shared" si="389"/>
        <v>0</v>
      </c>
      <c r="N8299" t="e">
        <f>INDEX(XML!$A$2:$R$782,MATCH(C8299,XML!$D$2:$D$737,0),2)</f>
        <v>#N/A</v>
      </c>
    </row>
    <row r="8300" spans="1:14" ht="33.75" customHeight="1" x14ac:dyDescent="0.2">
      <c r="A8300">
        <v>75605</v>
      </c>
      <c r="B8300" t="s">
        <v>32590</v>
      </c>
      <c r="C8300" s="15" t="s">
        <v>32591</v>
      </c>
      <c r="D8300" s="15" t="s">
        <v>32592</v>
      </c>
      <c r="E8300">
        <v>267740</v>
      </c>
      <c r="F8300">
        <v>382490</v>
      </c>
      <c r="H8300" t="s">
        <v>746</v>
      </c>
      <c r="K8300" s="16">
        <f t="shared" si="387"/>
        <v>286481.8</v>
      </c>
      <c r="L8300" s="16">
        <f t="shared" si="388"/>
        <v>301559.78947368421</v>
      </c>
      <c r="M8300" s="16">
        <f t="shared" si="389"/>
        <v>382480</v>
      </c>
      <c r="N8300" t="e">
        <f>INDEX(XML!$A$2:$R$782,MATCH(C8300,XML!$D$2:$D$737,0),2)</f>
        <v>#N/A</v>
      </c>
    </row>
    <row r="8301" spans="1:14" ht="33.75" customHeight="1" x14ac:dyDescent="0.2">
      <c r="A8301">
        <v>54361</v>
      </c>
      <c r="B8301" t="s">
        <v>12186</v>
      </c>
      <c r="C8301" s="15" t="s">
        <v>12187</v>
      </c>
      <c r="D8301" s="15" t="s">
        <v>14939</v>
      </c>
      <c r="E8301">
        <v>345333</v>
      </c>
      <c r="F8301">
        <v>431666</v>
      </c>
      <c r="H8301">
        <v>31</v>
      </c>
      <c r="K8301" s="16">
        <f t="shared" si="387"/>
        <v>369506.31</v>
      </c>
      <c r="L8301" s="16">
        <f t="shared" si="388"/>
        <v>388954.01052631577</v>
      </c>
      <c r="M8301" s="16">
        <f t="shared" si="389"/>
        <v>431656</v>
      </c>
      <c r="N8301" t="e">
        <f>INDEX(XML!$A$2:$R$782,MATCH(C8301,XML!$D$2:$D$737,0),2)</f>
        <v>#N/A</v>
      </c>
    </row>
    <row r="8302" spans="1:14" ht="33.75" customHeight="1" x14ac:dyDescent="0.2">
      <c r="A8302">
        <v>57944</v>
      </c>
      <c r="B8302" t="s">
        <v>47696</v>
      </c>
      <c r="C8302" s="15" t="s">
        <v>47697</v>
      </c>
      <c r="D8302" s="15" t="s">
        <v>47698</v>
      </c>
      <c r="E8302">
        <v>1</v>
      </c>
      <c r="F8302">
        <v>1</v>
      </c>
      <c r="K8302" s="16">
        <f t="shared" si="387"/>
        <v>1.1200000000000001</v>
      </c>
      <c r="L8302" s="16">
        <f t="shared" si="388"/>
        <v>1.1789473684210527</v>
      </c>
      <c r="M8302" s="16">
        <f t="shared" si="389"/>
        <v>-9</v>
      </c>
      <c r="N8302" t="e">
        <f>INDEX(XML!$A$2:$R$782,MATCH(C8302,XML!$D$2:$D$737,0),2)</f>
        <v>#N/A</v>
      </c>
    </row>
    <row r="8303" spans="1:14" ht="33.75" customHeight="1" x14ac:dyDescent="0.2">
      <c r="A8303">
        <v>57945</v>
      </c>
      <c r="B8303" t="s">
        <v>47699</v>
      </c>
      <c r="C8303" s="15" t="s">
        <v>47700</v>
      </c>
      <c r="D8303" s="15" t="s">
        <v>47701</v>
      </c>
      <c r="E8303">
        <v>1</v>
      </c>
      <c r="F8303">
        <v>1</v>
      </c>
      <c r="K8303" s="16">
        <f t="shared" si="387"/>
        <v>1.1200000000000001</v>
      </c>
      <c r="L8303" s="16">
        <f t="shared" si="388"/>
        <v>1.1789473684210527</v>
      </c>
      <c r="M8303" s="16">
        <f t="shared" si="389"/>
        <v>-9</v>
      </c>
      <c r="N8303" t="e">
        <f>INDEX(XML!$A$2:$R$782,MATCH(C8303,XML!$D$2:$D$737,0),2)</f>
        <v>#N/A</v>
      </c>
    </row>
    <row r="8304" spans="1:14" ht="33.75" customHeight="1" x14ac:dyDescent="0.2">
      <c r="A8304">
        <v>77534</v>
      </c>
      <c r="B8304" t="s">
        <v>40262</v>
      </c>
      <c r="C8304" s="15" t="s">
        <v>40263</v>
      </c>
      <c r="D8304" s="15" t="s">
        <v>40264</v>
      </c>
      <c r="E8304">
        <v>1</v>
      </c>
      <c r="F8304">
        <v>1</v>
      </c>
      <c r="K8304" s="16">
        <f t="shared" si="387"/>
        <v>1.1200000000000001</v>
      </c>
      <c r="L8304" s="16">
        <f t="shared" si="388"/>
        <v>1.1789473684210527</v>
      </c>
      <c r="M8304" s="16">
        <f t="shared" si="389"/>
        <v>-9</v>
      </c>
      <c r="N8304" t="e">
        <f>INDEX(XML!$A$2:$R$782,MATCH(C8304,XML!$D$2:$D$737,0),2)</f>
        <v>#N/A</v>
      </c>
    </row>
    <row r="8305" spans="1:14" ht="33.75" customHeight="1" x14ac:dyDescent="0.2">
      <c r="A8305">
        <v>57943</v>
      </c>
      <c r="B8305" t="s">
        <v>47702</v>
      </c>
      <c r="C8305" s="15" t="s">
        <v>47703</v>
      </c>
      <c r="D8305" s="15" t="s">
        <v>47704</v>
      </c>
      <c r="E8305">
        <v>1</v>
      </c>
      <c r="F8305">
        <v>1</v>
      </c>
      <c r="K8305" s="16">
        <f t="shared" si="387"/>
        <v>1.1200000000000001</v>
      </c>
      <c r="L8305" s="16">
        <f t="shared" si="388"/>
        <v>1.1789473684210527</v>
      </c>
      <c r="M8305" s="16">
        <f t="shared" si="389"/>
        <v>-9</v>
      </c>
      <c r="N8305" t="e">
        <f>INDEX(XML!$A$2:$R$782,MATCH(C8305,XML!$D$2:$D$737,0),2)</f>
        <v>#N/A</v>
      </c>
    </row>
    <row r="8306" spans="1:14" ht="56.25" x14ac:dyDescent="0.2">
      <c r="A8306">
        <v>80089</v>
      </c>
      <c r="B8306" t="s">
        <v>40265</v>
      </c>
      <c r="C8306" s="15" t="s">
        <v>40266</v>
      </c>
      <c r="D8306" s="15" t="s">
        <v>40267</v>
      </c>
      <c r="E8306">
        <v>1</v>
      </c>
      <c r="F8306">
        <v>1</v>
      </c>
      <c r="K8306" s="16">
        <f t="shared" si="387"/>
        <v>1.1200000000000001</v>
      </c>
      <c r="L8306" s="16">
        <f t="shared" si="388"/>
        <v>1.1789473684210527</v>
      </c>
      <c r="M8306" s="16">
        <f t="shared" si="389"/>
        <v>-9</v>
      </c>
      <c r="N8306" t="e">
        <f>INDEX(XML!$A$2:$R$782,MATCH(C8306,XML!$D$2:$D$737,0),2)</f>
        <v>#N/A</v>
      </c>
    </row>
    <row r="8307" spans="1:14" ht="78.75" x14ac:dyDescent="0.2">
      <c r="A8307">
        <v>78894</v>
      </c>
      <c r="B8307" t="s">
        <v>36964</v>
      </c>
      <c r="C8307" s="15" t="s">
        <v>36965</v>
      </c>
      <c r="D8307" s="15" t="s">
        <v>36966</v>
      </c>
      <c r="E8307">
        <v>864000</v>
      </c>
      <c r="F8307">
        <v>1080000</v>
      </c>
      <c r="K8307" s="16">
        <f t="shared" si="387"/>
        <v>924480</v>
      </c>
      <c r="L8307" s="16">
        <f t="shared" si="388"/>
        <v>973136.84210526315</v>
      </c>
      <c r="M8307" s="16">
        <f t="shared" si="389"/>
        <v>1079990</v>
      </c>
      <c r="N8307" t="e">
        <f>INDEX(XML!$A$2:$R$782,MATCH(C8307,XML!$D$2:$D$737,0),2)</f>
        <v>#N/A</v>
      </c>
    </row>
    <row r="8308" spans="1:14" ht="78.75" x14ac:dyDescent="0.2">
      <c r="A8308">
        <v>78893</v>
      </c>
      <c r="B8308" t="s">
        <v>36967</v>
      </c>
      <c r="C8308" s="15" t="s">
        <v>36968</v>
      </c>
      <c r="D8308" s="15" t="s">
        <v>36969</v>
      </c>
      <c r="E8308">
        <v>691200</v>
      </c>
      <c r="F8308">
        <v>864000</v>
      </c>
      <c r="K8308" s="16">
        <f t="shared" si="387"/>
        <v>739584</v>
      </c>
      <c r="L8308" s="16">
        <f t="shared" si="388"/>
        <v>778509.47368421056</v>
      </c>
      <c r="M8308" s="16">
        <f t="shared" si="389"/>
        <v>863990</v>
      </c>
      <c r="N8308" t="e">
        <f>INDEX(XML!$A$2:$R$782,MATCH(C8308,XML!$D$2:$D$737,0),2)</f>
        <v>#N/A</v>
      </c>
    </row>
    <row r="8309" spans="1:14" ht="56.25" x14ac:dyDescent="0.2">
      <c r="A8309">
        <v>55215</v>
      </c>
      <c r="B8309" t="s">
        <v>14154</v>
      </c>
      <c r="C8309" s="15" t="s">
        <v>14155</v>
      </c>
      <c r="D8309" s="15" t="s">
        <v>14156</v>
      </c>
      <c r="E8309">
        <v>2880</v>
      </c>
      <c r="F8309">
        <v>3600</v>
      </c>
      <c r="H8309">
        <v>29</v>
      </c>
      <c r="K8309" s="16">
        <f t="shared" si="387"/>
        <v>3225.6</v>
      </c>
      <c r="L8309" s="16">
        <f t="shared" si="388"/>
        <v>3395.3684210526317</v>
      </c>
      <c r="M8309" s="16">
        <f t="shared" si="389"/>
        <v>3590</v>
      </c>
      <c r="N8309" t="e">
        <f>INDEX(XML!$A$2:$R$782,MATCH(C8309,XML!$D$2:$D$737,0),2)</f>
        <v>#N/A</v>
      </c>
    </row>
    <row r="8310" spans="1:14" ht="33.75" customHeight="1" x14ac:dyDescent="0.2">
      <c r="A8310">
        <v>57950</v>
      </c>
      <c r="B8310" t="s">
        <v>15044</v>
      </c>
      <c r="C8310" s="15" t="s">
        <v>15045</v>
      </c>
      <c r="D8310" s="15" t="s">
        <v>15046</v>
      </c>
      <c r="E8310">
        <v>7680</v>
      </c>
      <c r="F8310">
        <v>9600</v>
      </c>
      <c r="H8310">
        <v>20</v>
      </c>
      <c r="K8310" s="16">
        <f t="shared" si="387"/>
        <v>8601.6</v>
      </c>
      <c r="L8310" s="16">
        <f t="shared" si="388"/>
        <v>9054.3157894736851</v>
      </c>
      <c r="M8310" s="16">
        <f t="shared" si="389"/>
        <v>9590</v>
      </c>
      <c r="N8310" t="e">
        <f>INDEX(XML!$A$2:$R$782,MATCH(C8310,XML!$D$2:$D$737,0),2)</f>
        <v>#N/A</v>
      </c>
    </row>
    <row r="8311" spans="1:14" ht="33.75" customHeight="1" x14ac:dyDescent="0.2">
      <c r="A8311">
        <v>57951</v>
      </c>
      <c r="B8311" t="s">
        <v>15047</v>
      </c>
      <c r="C8311" s="15" t="s">
        <v>15048</v>
      </c>
      <c r="D8311" s="15" t="s">
        <v>15049</v>
      </c>
      <c r="E8311">
        <v>9600</v>
      </c>
      <c r="F8311">
        <v>12000</v>
      </c>
      <c r="H8311">
        <v>2</v>
      </c>
      <c r="K8311" s="16">
        <f t="shared" si="387"/>
        <v>10752</v>
      </c>
      <c r="L8311" s="16">
        <f t="shared" si="388"/>
        <v>11317.894736842105</v>
      </c>
      <c r="M8311" s="16">
        <f t="shared" si="389"/>
        <v>11990</v>
      </c>
      <c r="N8311" t="e">
        <f>INDEX(XML!$A$2:$R$782,MATCH(C8311,XML!$D$2:$D$737,0),2)</f>
        <v>#N/A</v>
      </c>
    </row>
    <row r="8312" spans="1:14" ht="33.75" customHeight="1" x14ac:dyDescent="0.2">
      <c r="A8312">
        <v>79923</v>
      </c>
      <c r="B8312" t="s">
        <v>38098</v>
      </c>
      <c r="C8312" s="15" t="s">
        <v>38099</v>
      </c>
      <c r="D8312" s="15" t="s">
        <v>38100</v>
      </c>
      <c r="E8312">
        <v>8900</v>
      </c>
      <c r="F8312">
        <v>12700</v>
      </c>
      <c r="H8312">
        <v>32</v>
      </c>
      <c r="K8312" s="16">
        <f t="shared" si="387"/>
        <v>9968</v>
      </c>
      <c r="L8312" s="16">
        <f t="shared" si="388"/>
        <v>10492.631578947368</v>
      </c>
      <c r="M8312" s="16">
        <f t="shared" si="389"/>
        <v>12690</v>
      </c>
      <c r="N8312" t="e">
        <f>INDEX(XML!$A$2:$R$782,MATCH(C8312,XML!$D$2:$D$737,0),2)</f>
        <v>#N/A</v>
      </c>
    </row>
    <row r="8313" spans="1:14" ht="33.75" customHeight="1" x14ac:dyDescent="0.2">
      <c r="A8313">
        <v>79929</v>
      </c>
      <c r="B8313" t="s">
        <v>38101</v>
      </c>
      <c r="C8313" s="15" t="s">
        <v>38102</v>
      </c>
      <c r="D8313" s="15" t="s">
        <v>38103</v>
      </c>
      <c r="E8313">
        <v>9600</v>
      </c>
      <c r="F8313">
        <v>12000</v>
      </c>
      <c r="H8313" t="s">
        <v>746</v>
      </c>
      <c r="K8313" s="16">
        <f t="shared" si="387"/>
        <v>10752</v>
      </c>
      <c r="L8313" s="16">
        <f t="shared" si="388"/>
        <v>11317.894736842105</v>
      </c>
      <c r="M8313" s="16">
        <f t="shared" si="389"/>
        <v>11990</v>
      </c>
      <c r="N8313" t="e">
        <f>INDEX(XML!$A$2:$R$782,MATCH(C8313,XML!$D$2:$D$737,0),2)</f>
        <v>#N/A</v>
      </c>
    </row>
    <row r="8314" spans="1:14" ht="33.75" customHeight="1" x14ac:dyDescent="0.2">
      <c r="A8314">
        <v>75761</v>
      </c>
      <c r="B8314" t="s">
        <v>37532</v>
      </c>
      <c r="C8314" s="15" t="s">
        <v>37533</v>
      </c>
      <c r="D8314" s="15" t="s">
        <v>37534</v>
      </c>
      <c r="E8314">
        <v>408080</v>
      </c>
      <c r="F8314">
        <v>680134</v>
      </c>
      <c r="H8314">
        <v>35</v>
      </c>
      <c r="K8314" s="16">
        <f t="shared" si="387"/>
        <v>436645.6</v>
      </c>
      <c r="L8314" s="16">
        <f t="shared" si="388"/>
        <v>459626.94736842107</v>
      </c>
      <c r="M8314" s="16">
        <f t="shared" si="389"/>
        <v>522303.34928229661</v>
      </c>
      <c r="N8314" t="e">
        <f>INDEX(XML!$A$2:$R$782,MATCH(C8314,XML!$D$2:$D$737,0),2)</f>
        <v>#N/A</v>
      </c>
    </row>
    <row r="8315" spans="1:14" ht="33.75" customHeight="1" x14ac:dyDescent="0.2">
      <c r="A8315">
        <v>70335</v>
      </c>
      <c r="B8315" t="s">
        <v>33086</v>
      </c>
      <c r="C8315" s="15" t="s">
        <v>33087</v>
      </c>
      <c r="D8315" s="15" t="s">
        <v>33088</v>
      </c>
      <c r="E8315">
        <v>204000</v>
      </c>
      <c r="F8315">
        <v>340000</v>
      </c>
      <c r="K8315" s="16">
        <f t="shared" si="387"/>
        <v>218280</v>
      </c>
      <c r="L8315" s="16">
        <f t="shared" si="388"/>
        <v>229768.42105263157</v>
      </c>
      <c r="M8315" s="16">
        <f t="shared" si="389"/>
        <v>261100.47846889953</v>
      </c>
      <c r="N8315" t="e">
        <f>INDEX(XML!$A$2:$R$782,MATCH(C8315,XML!$D$2:$D$737,0),2)</f>
        <v>#N/A</v>
      </c>
    </row>
    <row r="8316" spans="1:14" ht="33.75" customHeight="1" x14ac:dyDescent="0.25">
      <c r="A8316" s="184" t="s">
        <v>36970</v>
      </c>
      <c r="B8316" s="184"/>
      <c r="C8316" s="185"/>
      <c r="D8316" s="185"/>
      <c r="E8316" s="184"/>
      <c r="F8316" s="184"/>
      <c r="G8316" s="184"/>
      <c r="H8316" s="184"/>
      <c r="I8316" s="184"/>
      <c r="J8316" s="184"/>
      <c r="K8316" s="16">
        <f t="shared" si="387"/>
        <v>0</v>
      </c>
      <c r="L8316" s="16">
        <f t="shared" si="388"/>
        <v>0</v>
      </c>
      <c r="M8316" s="16">
        <f t="shared" si="389"/>
        <v>0</v>
      </c>
      <c r="N8316" t="e">
        <f>INDEX(XML!$A$2:$R$782,MATCH(C8316,XML!$D$2:$D$737,0),2)</f>
        <v>#N/A</v>
      </c>
    </row>
    <row r="8317" spans="1:14" ht="78.75" x14ac:dyDescent="0.2">
      <c r="A8317">
        <v>75623</v>
      </c>
      <c r="B8317" t="s">
        <v>32680</v>
      </c>
      <c r="C8317" s="15" t="s">
        <v>32681</v>
      </c>
      <c r="D8317" s="15" t="s">
        <v>42064</v>
      </c>
      <c r="E8317">
        <v>216839</v>
      </c>
      <c r="F8317">
        <v>240930</v>
      </c>
      <c r="K8317" s="16">
        <f t="shared" si="387"/>
        <v>232017.73</v>
      </c>
      <c r="L8317" s="16">
        <f t="shared" si="388"/>
        <v>244229.18947368421</v>
      </c>
      <c r="M8317" s="16">
        <f t="shared" si="389"/>
        <v>240920</v>
      </c>
      <c r="N8317" t="e">
        <f>INDEX(XML!$A$2:$R$782,MATCH(C8317,XML!$D$2:$D$737,0),2)</f>
        <v>#N/A</v>
      </c>
    </row>
    <row r="8318" spans="1:14" ht="45" customHeight="1" x14ac:dyDescent="0.2">
      <c r="A8318">
        <v>75624</v>
      </c>
      <c r="B8318" t="s">
        <v>32682</v>
      </c>
      <c r="C8318" s="15" t="s">
        <v>32683</v>
      </c>
      <c r="D8318" s="15" t="s">
        <v>42065</v>
      </c>
      <c r="E8318">
        <v>216839</v>
      </c>
      <c r="F8318">
        <v>240930</v>
      </c>
      <c r="K8318" s="16">
        <f t="shared" si="387"/>
        <v>232017.73</v>
      </c>
      <c r="L8318" s="16">
        <f t="shared" si="388"/>
        <v>244229.18947368421</v>
      </c>
      <c r="M8318" s="16">
        <f t="shared" si="389"/>
        <v>240920</v>
      </c>
      <c r="N8318" t="e">
        <f>INDEX(XML!$A$2:$R$782,MATCH(C8318,XML!$D$2:$D$737,0),2)</f>
        <v>#N/A</v>
      </c>
    </row>
    <row r="8319" spans="1:14" ht="45" customHeight="1" x14ac:dyDescent="0.2">
      <c r="A8319">
        <v>75625</v>
      </c>
      <c r="B8319" t="s">
        <v>32684</v>
      </c>
      <c r="C8319" s="15" t="s">
        <v>32685</v>
      </c>
      <c r="D8319" s="15" t="s">
        <v>32686</v>
      </c>
      <c r="E8319">
        <v>53345</v>
      </c>
      <c r="F8319">
        <v>59272</v>
      </c>
      <c r="H8319">
        <v>2</v>
      </c>
      <c r="K8319" s="16">
        <f t="shared" si="387"/>
        <v>57079.15</v>
      </c>
      <c r="L8319" s="16">
        <f t="shared" si="388"/>
        <v>60083.315789473687</v>
      </c>
      <c r="M8319" s="16">
        <f t="shared" si="389"/>
        <v>59262</v>
      </c>
      <c r="N8319" t="e">
        <f>INDEX(XML!$A$2:$R$782,MATCH(C8319,XML!$D$2:$D$737,0),2)</f>
        <v>#N/A</v>
      </c>
    </row>
    <row r="8320" spans="1:14" ht="45" x14ac:dyDescent="0.2">
      <c r="A8320">
        <v>83500</v>
      </c>
      <c r="B8320" t="s">
        <v>46547</v>
      </c>
      <c r="C8320" s="15" t="s">
        <v>46548</v>
      </c>
      <c r="D8320" s="15" t="s">
        <v>46549</v>
      </c>
      <c r="E8320">
        <v>1</v>
      </c>
      <c r="F8320">
        <v>1</v>
      </c>
      <c r="K8320" s="16">
        <f t="shared" si="387"/>
        <v>1.1200000000000001</v>
      </c>
      <c r="L8320" s="16">
        <f t="shared" si="388"/>
        <v>1.1789473684210527</v>
      </c>
      <c r="M8320" s="16">
        <f t="shared" si="389"/>
        <v>-9</v>
      </c>
      <c r="N8320" t="e">
        <f>INDEX(XML!$A$2:$R$782,MATCH(C8320,XML!$D$2:$D$737,0),2)</f>
        <v>#N/A</v>
      </c>
    </row>
    <row r="8321" spans="1:14" ht="168.75" x14ac:dyDescent="0.2">
      <c r="A8321">
        <v>75673</v>
      </c>
      <c r="B8321" t="s">
        <v>34592</v>
      </c>
      <c r="C8321" s="15" t="s">
        <v>34593</v>
      </c>
      <c r="D8321" s="15" t="s">
        <v>34594</v>
      </c>
      <c r="E8321">
        <v>4963</v>
      </c>
      <c r="F8321">
        <v>8273</v>
      </c>
      <c r="K8321" s="16">
        <f t="shared" si="387"/>
        <v>5558.5599999999995</v>
      </c>
      <c r="L8321" s="16">
        <f t="shared" si="388"/>
        <v>5851.1157894736843</v>
      </c>
      <c r="M8321" s="16">
        <f t="shared" si="389"/>
        <v>6648.9952153110053</v>
      </c>
      <c r="N8321" t="e">
        <f>INDEX(XML!$A$2:$R$782,MATCH(C8321,XML!$D$2:$D$737,0),2)</f>
        <v>#N/A</v>
      </c>
    </row>
    <row r="8322" spans="1:14" ht="45" customHeight="1" x14ac:dyDescent="0.2">
      <c r="A8322">
        <v>75670</v>
      </c>
      <c r="B8322" t="s">
        <v>34586</v>
      </c>
      <c r="C8322" s="15" t="s">
        <v>34587</v>
      </c>
      <c r="D8322" s="15" t="s">
        <v>34588</v>
      </c>
      <c r="E8322">
        <v>36796</v>
      </c>
      <c r="F8322">
        <v>61328</v>
      </c>
      <c r="H8322">
        <v>8</v>
      </c>
      <c r="K8322" s="16">
        <f t="shared" si="387"/>
        <v>41211.519999999997</v>
      </c>
      <c r="L8322" s="16">
        <f t="shared" si="388"/>
        <v>43380.547368421045</v>
      </c>
      <c r="M8322" s="16">
        <f t="shared" si="389"/>
        <v>49296.076555023908</v>
      </c>
      <c r="N8322" t="e">
        <f>INDEX(XML!$A$2:$R$782,MATCH(C8322,XML!$D$2:$D$737,0),2)</f>
        <v>#N/A</v>
      </c>
    </row>
    <row r="8323" spans="1:14" ht="101.25" x14ac:dyDescent="0.2">
      <c r="A8323">
        <v>75671</v>
      </c>
      <c r="B8323" t="s">
        <v>34589</v>
      </c>
      <c r="C8323" s="15" t="s">
        <v>34590</v>
      </c>
      <c r="D8323" s="15" t="s">
        <v>34591</v>
      </c>
      <c r="E8323">
        <v>3809</v>
      </c>
      <c r="F8323">
        <v>6349</v>
      </c>
      <c r="K8323" s="16">
        <f t="shared" si="387"/>
        <v>4266.08</v>
      </c>
      <c r="L8323" s="16">
        <f t="shared" si="388"/>
        <v>4490.6105263157897</v>
      </c>
      <c r="M8323" s="16">
        <f t="shared" si="389"/>
        <v>5102.9665071770341</v>
      </c>
      <c r="N8323" t="e">
        <f>INDEX(XML!$A$2:$R$782,MATCH(C8323,XML!$D$2:$D$737,0),2)</f>
        <v>#N/A</v>
      </c>
    </row>
    <row r="8324" spans="1:14" ht="213.75" x14ac:dyDescent="0.2">
      <c r="A8324">
        <v>75672</v>
      </c>
      <c r="B8324" t="s">
        <v>42235</v>
      </c>
      <c r="C8324" s="15" t="s">
        <v>42236</v>
      </c>
      <c r="D8324" s="15" t="s">
        <v>42237</v>
      </c>
      <c r="E8324">
        <v>70129</v>
      </c>
      <c r="F8324">
        <v>116883</v>
      </c>
      <c r="H8324">
        <v>9</v>
      </c>
      <c r="K8324" s="16">
        <f t="shared" si="387"/>
        <v>75038.03</v>
      </c>
      <c r="L8324" s="16">
        <f t="shared" si="388"/>
        <v>78987.399999999994</v>
      </c>
      <c r="M8324" s="16">
        <f t="shared" si="389"/>
        <v>89758.409090909074</v>
      </c>
      <c r="N8324" t="e">
        <f>INDEX(XML!$A$2:$R$782,MATCH(C8324,XML!$D$2:$D$737,0),2)</f>
        <v>#N/A</v>
      </c>
    </row>
    <row r="8325" spans="1:14" ht="101.25" x14ac:dyDescent="0.2">
      <c r="A8325">
        <v>75668</v>
      </c>
      <c r="B8325" t="s">
        <v>37116</v>
      </c>
      <c r="C8325" s="15" t="s">
        <v>37117</v>
      </c>
      <c r="D8325" s="15" t="s">
        <v>37118</v>
      </c>
      <c r="E8325">
        <v>189395</v>
      </c>
      <c r="F8325">
        <v>270563</v>
      </c>
      <c r="K8325" s="16">
        <f t="shared" ref="K8325:K8388" si="390">IF(E8325&gt;49999,E8325+E8325*0.07,IF(E8325&lt;=49999,E8325+E8325*0.12))</f>
        <v>202652.65</v>
      </c>
      <c r="L8325" s="16">
        <f t="shared" ref="L8325:L8388" si="391">K8325*100/95</f>
        <v>213318.57894736843</v>
      </c>
      <c r="M8325" s="16">
        <f t="shared" ref="M8325:M8388" si="392">IF(COUNTIF(C8325,"*Dahua*"),F8325-10,L8325*100/88)</f>
        <v>242407.476076555</v>
      </c>
      <c r="N8325" t="e">
        <f>INDEX(XML!$A$2:$R$782,MATCH(C8325,XML!$D$2:$D$737,0),2)</f>
        <v>#N/A</v>
      </c>
    </row>
    <row r="8326" spans="1:14" ht="90" x14ac:dyDescent="0.2">
      <c r="A8326">
        <v>75666</v>
      </c>
      <c r="B8326" t="s">
        <v>37110</v>
      </c>
      <c r="C8326" s="15" t="s">
        <v>37111</v>
      </c>
      <c r="D8326" s="15" t="s">
        <v>37112</v>
      </c>
      <c r="E8326">
        <v>136363</v>
      </c>
      <c r="F8326">
        <v>227273</v>
      </c>
      <c r="H8326">
        <v>3</v>
      </c>
      <c r="K8326" s="16">
        <f t="shared" si="390"/>
        <v>145908.41</v>
      </c>
      <c r="L8326" s="16">
        <f t="shared" si="391"/>
        <v>153587.79999999999</v>
      </c>
      <c r="M8326" s="16">
        <f t="shared" si="392"/>
        <v>174531.59090909088</v>
      </c>
      <c r="N8326" t="e">
        <f>INDEX(XML!$A$2:$R$782,MATCH(C8326,XML!$D$2:$D$737,0),2)</f>
        <v>#N/A</v>
      </c>
    </row>
    <row r="8327" spans="1:14" ht="45" customHeight="1" x14ac:dyDescent="0.2">
      <c r="A8327">
        <v>75667</v>
      </c>
      <c r="B8327" t="s">
        <v>37113</v>
      </c>
      <c r="C8327" s="15" t="s">
        <v>37114</v>
      </c>
      <c r="D8327" s="15" t="s">
        <v>37115</v>
      </c>
      <c r="E8327">
        <v>136363</v>
      </c>
      <c r="F8327">
        <v>227273</v>
      </c>
      <c r="H8327">
        <v>2</v>
      </c>
      <c r="K8327" s="16">
        <f t="shared" si="390"/>
        <v>145908.41</v>
      </c>
      <c r="L8327" s="16">
        <f t="shared" si="391"/>
        <v>153587.79999999999</v>
      </c>
      <c r="M8327" s="16">
        <f t="shared" si="392"/>
        <v>174531.59090909088</v>
      </c>
      <c r="N8327" t="e">
        <f>INDEX(XML!$A$2:$R$782,MATCH(C8327,XML!$D$2:$D$737,0),2)</f>
        <v>#N/A</v>
      </c>
    </row>
    <row r="8328" spans="1:14" ht="45" customHeight="1" x14ac:dyDescent="0.2">
      <c r="A8328">
        <v>75669</v>
      </c>
      <c r="B8328" t="s">
        <v>37119</v>
      </c>
      <c r="C8328" s="15" t="s">
        <v>37120</v>
      </c>
      <c r="D8328" s="15" t="s">
        <v>37121</v>
      </c>
      <c r="E8328">
        <v>189395</v>
      </c>
      <c r="F8328">
        <v>270563</v>
      </c>
      <c r="K8328" s="16">
        <f t="shared" si="390"/>
        <v>202652.65</v>
      </c>
      <c r="L8328" s="16">
        <f t="shared" si="391"/>
        <v>213318.57894736843</v>
      </c>
      <c r="M8328" s="16">
        <f t="shared" si="392"/>
        <v>242407.476076555</v>
      </c>
      <c r="N8328" t="e">
        <f>INDEX(XML!$A$2:$R$782,MATCH(C8328,XML!$D$2:$D$737,0),2)</f>
        <v>#N/A</v>
      </c>
    </row>
    <row r="8329" spans="1:14" ht="15.75" x14ac:dyDescent="0.25">
      <c r="A8329" s="184" t="s">
        <v>25410</v>
      </c>
      <c r="B8329" s="184"/>
      <c r="C8329" s="185"/>
      <c r="D8329" s="185"/>
      <c r="E8329" s="184"/>
      <c r="F8329" s="184"/>
      <c r="G8329" s="184"/>
      <c r="H8329" s="184"/>
      <c r="I8329" s="184"/>
      <c r="J8329" s="184"/>
      <c r="K8329" s="16">
        <f t="shared" si="390"/>
        <v>0</v>
      </c>
      <c r="L8329" s="16">
        <f t="shared" si="391"/>
        <v>0</v>
      </c>
      <c r="M8329" s="16">
        <f t="shared" si="392"/>
        <v>0</v>
      </c>
      <c r="N8329" t="e">
        <f>INDEX(XML!$A$2:$R$782,MATCH(C8329,XML!$D$2:$D$737,0),2)</f>
        <v>#N/A</v>
      </c>
    </row>
    <row r="8330" spans="1:14" ht="33.75" x14ac:dyDescent="0.2">
      <c r="A8330">
        <v>55931</v>
      </c>
      <c r="B8330" t="s">
        <v>45172</v>
      </c>
      <c r="C8330" s="15" t="s">
        <v>13225</v>
      </c>
      <c r="D8330" s="15" t="s">
        <v>45173</v>
      </c>
      <c r="E8330">
        <v>63194</v>
      </c>
      <c r="F8330">
        <v>69990</v>
      </c>
      <c r="H8330">
        <v>16</v>
      </c>
      <c r="K8330" s="16">
        <f t="shared" si="390"/>
        <v>67617.58</v>
      </c>
      <c r="L8330" s="16">
        <f t="shared" si="391"/>
        <v>71176.399999999994</v>
      </c>
      <c r="M8330" s="16">
        <f t="shared" si="392"/>
        <v>80882.272727272721</v>
      </c>
      <c r="N8330" t="e">
        <f>INDEX(XML!$A$2:$R$782,MATCH(C8330,XML!$D$2:$D$737,0),2)</f>
        <v>#N/A</v>
      </c>
    </row>
    <row r="8331" spans="1:14" ht="56.25" x14ac:dyDescent="0.2">
      <c r="A8331">
        <v>58875</v>
      </c>
      <c r="B8331" t="s">
        <v>15968</v>
      </c>
      <c r="C8331" s="15" t="s">
        <v>15969</v>
      </c>
      <c r="D8331" s="15" t="s">
        <v>15970</v>
      </c>
      <c r="E8331">
        <v>5960</v>
      </c>
      <c r="F8331">
        <v>8510</v>
      </c>
      <c r="H8331" t="s">
        <v>746</v>
      </c>
      <c r="K8331" s="16">
        <f t="shared" si="390"/>
        <v>6675.2</v>
      </c>
      <c r="L8331" s="16">
        <f t="shared" si="391"/>
        <v>7026.5263157894733</v>
      </c>
      <c r="M8331" s="16">
        <f t="shared" si="392"/>
        <v>8500</v>
      </c>
      <c r="N8331" t="e">
        <f>INDEX(XML!$A$2:$R$782,MATCH(C8331,XML!$D$2:$D$737,0),2)</f>
        <v>#N/A</v>
      </c>
    </row>
    <row r="8332" spans="1:14" ht="56.25" x14ac:dyDescent="0.2">
      <c r="A8332">
        <v>58877</v>
      </c>
      <c r="B8332" t="s">
        <v>15971</v>
      </c>
      <c r="C8332" s="15" t="s">
        <v>15972</v>
      </c>
      <c r="D8332" s="15" t="s">
        <v>15973</v>
      </c>
      <c r="E8332">
        <v>7440</v>
      </c>
      <c r="F8332">
        <v>10630</v>
      </c>
      <c r="K8332" s="16">
        <f t="shared" si="390"/>
        <v>8332.7999999999993</v>
      </c>
      <c r="L8332" s="16">
        <f t="shared" si="391"/>
        <v>8771.3684210526299</v>
      </c>
      <c r="M8332" s="16">
        <f t="shared" si="392"/>
        <v>10620</v>
      </c>
      <c r="N8332" t="e">
        <f>INDEX(XML!$A$2:$R$782,MATCH(C8332,XML!$D$2:$D$737,0),2)</f>
        <v>#N/A</v>
      </c>
    </row>
    <row r="8333" spans="1:14" ht="56.25" x14ac:dyDescent="0.2">
      <c r="A8333">
        <v>58878</v>
      </c>
      <c r="B8333" t="s">
        <v>15974</v>
      </c>
      <c r="C8333" s="15" t="s">
        <v>15975</v>
      </c>
      <c r="D8333" s="15" t="s">
        <v>15976</v>
      </c>
      <c r="E8333">
        <v>9420</v>
      </c>
      <c r="F8333">
        <v>13460</v>
      </c>
      <c r="K8333" s="16">
        <f t="shared" si="390"/>
        <v>10550.4</v>
      </c>
      <c r="L8333" s="16">
        <f t="shared" si="391"/>
        <v>11105.684210526315</v>
      </c>
      <c r="M8333" s="16">
        <f t="shared" si="392"/>
        <v>13450</v>
      </c>
      <c r="N8333" t="e">
        <f>INDEX(XML!$A$2:$R$782,MATCH(C8333,XML!$D$2:$D$737,0),2)</f>
        <v>#N/A</v>
      </c>
    </row>
    <row r="8334" spans="1:14" ht="67.5" x14ac:dyDescent="0.2">
      <c r="A8334">
        <v>38551</v>
      </c>
      <c r="B8334" t="s">
        <v>5582</v>
      </c>
      <c r="C8334" s="15" t="s">
        <v>5583</v>
      </c>
      <c r="D8334" s="15" t="s">
        <v>5584</v>
      </c>
      <c r="E8334">
        <v>22130</v>
      </c>
      <c r="F8334">
        <v>31610</v>
      </c>
      <c r="K8334" s="16">
        <f t="shared" si="390"/>
        <v>24785.599999999999</v>
      </c>
      <c r="L8334" s="16">
        <f t="shared" si="391"/>
        <v>26090.105263157893</v>
      </c>
      <c r="M8334" s="16">
        <f t="shared" si="392"/>
        <v>31600</v>
      </c>
      <c r="N8334" t="e">
        <f>INDEX(XML!$A$2:$R$782,MATCH(C8334,XML!$D$2:$D$737,0),2)</f>
        <v>#N/A</v>
      </c>
    </row>
    <row r="8335" spans="1:14" ht="90" x14ac:dyDescent="0.2">
      <c r="A8335">
        <v>58502</v>
      </c>
      <c r="B8335" t="s">
        <v>20531</v>
      </c>
      <c r="C8335" s="15" t="s">
        <v>20532</v>
      </c>
      <c r="D8335" s="15" t="s">
        <v>20533</v>
      </c>
      <c r="E8335">
        <v>7650</v>
      </c>
      <c r="F8335">
        <v>9000</v>
      </c>
      <c r="K8335" s="16">
        <f t="shared" si="390"/>
        <v>8568</v>
      </c>
      <c r="L8335" s="16">
        <f t="shared" si="391"/>
        <v>9018.9473684210534</v>
      </c>
      <c r="M8335" s="16">
        <f t="shared" si="392"/>
        <v>10248.803827751197</v>
      </c>
      <c r="N8335" t="e">
        <f>INDEX(XML!$A$2:$R$782,MATCH(C8335,XML!$D$2:$D$737,0),2)</f>
        <v>#N/A</v>
      </c>
    </row>
    <row r="8336" spans="1:14" ht="45" x14ac:dyDescent="0.2">
      <c r="A8336">
        <v>58504</v>
      </c>
      <c r="B8336" t="s">
        <v>20534</v>
      </c>
      <c r="C8336" s="15" t="s">
        <v>20535</v>
      </c>
      <c r="D8336" s="15" t="s">
        <v>20536</v>
      </c>
      <c r="E8336">
        <v>1870</v>
      </c>
      <c r="F8336">
        <v>2200</v>
      </c>
      <c r="H8336">
        <v>3</v>
      </c>
      <c r="K8336" s="16">
        <f t="shared" si="390"/>
        <v>2094.4</v>
      </c>
      <c r="L8336" s="16">
        <f t="shared" si="391"/>
        <v>2204.6315789473683</v>
      </c>
      <c r="M8336" s="16">
        <f t="shared" si="392"/>
        <v>2505.2631578947367</v>
      </c>
      <c r="N8336" t="e">
        <f>INDEX(XML!$A$2:$R$782,MATCH(C8336,XML!$D$2:$D$737,0),2)</f>
        <v>#N/A</v>
      </c>
    </row>
    <row r="8337" spans="1:14" ht="33.75" customHeight="1" x14ac:dyDescent="0.2">
      <c r="A8337">
        <v>58503</v>
      </c>
      <c r="B8337" t="s">
        <v>20537</v>
      </c>
      <c r="C8337" s="15" t="s">
        <v>20538</v>
      </c>
      <c r="D8337" s="15" t="s">
        <v>20539</v>
      </c>
      <c r="E8337">
        <v>9350</v>
      </c>
      <c r="F8337">
        <v>11000</v>
      </c>
      <c r="H8337" t="s">
        <v>746</v>
      </c>
      <c r="K8337" s="16">
        <f t="shared" si="390"/>
        <v>10472</v>
      </c>
      <c r="L8337" s="16">
        <f t="shared" si="391"/>
        <v>11023.157894736842</v>
      </c>
      <c r="M8337" s="16">
        <f t="shared" si="392"/>
        <v>12526.315789473685</v>
      </c>
      <c r="N8337" t="e">
        <f>INDEX(XML!$A$2:$R$782,MATCH(C8337,XML!$D$2:$D$737,0),2)</f>
        <v>#N/A</v>
      </c>
    </row>
    <row r="8338" spans="1:14" ht="45" x14ac:dyDescent="0.2">
      <c r="A8338">
        <v>58505</v>
      </c>
      <c r="B8338" t="s">
        <v>20540</v>
      </c>
      <c r="C8338" s="15" t="s">
        <v>20541</v>
      </c>
      <c r="D8338" s="15" t="s">
        <v>20542</v>
      </c>
      <c r="E8338">
        <v>2057</v>
      </c>
      <c r="F8338">
        <v>2420</v>
      </c>
      <c r="H8338" t="s">
        <v>746</v>
      </c>
      <c r="K8338" s="16">
        <f t="shared" si="390"/>
        <v>2303.84</v>
      </c>
      <c r="L8338" s="16">
        <f t="shared" si="391"/>
        <v>2425.0947368421052</v>
      </c>
      <c r="M8338" s="16">
        <f t="shared" si="392"/>
        <v>2755.7894736842104</v>
      </c>
      <c r="N8338" t="e">
        <f>INDEX(XML!$A$2:$R$782,MATCH(C8338,XML!$D$2:$D$737,0),2)</f>
        <v>#N/A</v>
      </c>
    </row>
    <row r="8339" spans="1:14" ht="67.5" x14ac:dyDescent="0.2">
      <c r="A8339">
        <v>62989</v>
      </c>
      <c r="B8339" t="s">
        <v>20379</v>
      </c>
      <c r="C8339" s="15" t="s">
        <v>20380</v>
      </c>
      <c r="D8339" s="15" t="s">
        <v>24733</v>
      </c>
      <c r="E8339">
        <v>10920</v>
      </c>
      <c r="F8339">
        <v>15590</v>
      </c>
      <c r="K8339" s="16">
        <f t="shared" si="390"/>
        <v>12230.4</v>
      </c>
      <c r="L8339" s="16">
        <f t="shared" si="391"/>
        <v>12874.105263157895</v>
      </c>
      <c r="M8339" s="16">
        <f t="shared" si="392"/>
        <v>15580</v>
      </c>
      <c r="N8339" t="e">
        <f>INDEX(XML!$A$2:$R$782,MATCH(C8339,XML!$D$2:$D$737,0),2)</f>
        <v>#N/A</v>
      </c>
    </row>
    <row r="8340" spans="1:14" ht="67.5" x14ac:dyDescent="0.2">
      <c r="A8340">
        <v>62955</v>
      </c>
      <c r="B8340" t="s">
        <v>20381</v>
      </c>
      <c r="C8340" s="15" t="s">
        <v>20382</v>
      </c>
      <c r="D8340" s="15" t="s">
        <v>24734</v>
      </c>
      <c r="E8340">
        <v>2000</v>
      </c>
      <c r="F8340">
        <v>5200</v>
      </c>
      <c r="H8340">
        <v>12</v>
      </c>
      <c r="K8340" s="16">
        <f t="shared" si="390"/>
        <v>2240</v>
      </c>
      <c r="L8340" s="16">
        <f t="shared" si="391"/>
        <v>2357.8947368421054</v>
      </c>
      <c r="M8340" s="16">
        <f t="shared" si="392"/>
        <v>5190</v>
      </c>
      <c r="N8340" t="e">
        <f>INDEX(XML!$A$2:$R$782,MATCH(C8340,XML!$D$2:$D$737,0),2)</f>
        <v>#N/A</v>
      </c>
    </row>
    <row r="8341" spans="1:14" ht="101.25" x14ac:dyDescent="0.2">
      <c r="A8341">
        <v>36115</v>
      </c>
      <c r="B8341" t="s">
        <v>20868</v>
      </c>
      <c r="C8341" s="15" t="s">
        <v>20869</v>
      </c>
      <c r="D8341" s="15" t="s">
        <v>20870</v>
      </c>
      <c r="E8341">
        <v>27440</v>
      </c>
      <c r="F8341">
        <v>39200</v>
      </c>
      <c r="K8341" s="16">
        <f t="shared" si="390"/>
        <v>30732.799999999999</v>
      </c>
      <c r="L8341" s="16">
        <f t="shared" si="391"/>
        <v>32350.315789473683</v>
      </c>
      <c r="M8341" s="16">
        <f t="shared" si="392"/>
        <v>39190</v>
      </c>
      <c r="N8341" t="e">
        <f>INDEX(XML!$A$2:$R$782,MATCH(C8341,XML!$D$2:$D$737,0),2)</f>
        <v>#N/A</v>
      </c>
    </row>
    <row r="8342" spans="1:14" ht="56.25" x14ac:dyDescent="0.2">
      <c r="A8342">
        <v>63670</v>
      </c>
      <c r="B8342" t="s">
        <v>20871</v>
      </c>
      <c r="C8342" s="15" t="s">
        <v>20872</v>
      </c>
      <c r="D8342" s="15" t="s">
        <v>20873</v>
      </c>
      <c r="E8342">
        <v>2533</v>
      </c>
      <c r="F8342">
        <v>6900</v>
      </c>
      <c r="K8342" s="16">
        <f t="shared" si="390"/>
        <v>2836.96</v>
      </c>
      <c r="L8342" s="16">
        <f t="shared" si="391"/>
        <v>2986.2736842105264</v>
      </c>
      <c r="M8342" s="16">
        <f t="shared" si="392"/>
        <v>6890</v>
      </c>
      <c r="N8342" t="e">
        <f>INDEX(XML!$A$2:$R$782,MATCH(C8342,XML!$D$2:$D$737,0),2)</f>
        <v>#N/A</v>
      </c>
    </row>
    <row r="8343" spans="1:14" ht="67.5" x14ac:dyDescent="0.2">
      <c r="A8343">
        <v>26060</v>
      </c>
      <c r="B8343" t="s">
        <v>20874</v>
      </c>
      <c r="C8343" s="15" t="s">
        <v>20875</v>
      </c>
      <c r="D8343" s="15" t="s">
        <v>24735</v>
      </c>
      <c r="E8343">
        <v>59500</v>
      </c>
      <c r="F8343">
        <v>85000</v>
      </c>
      <c r="K8343" s="16">
        <f t="shared" si="390"/>
        <v>63665</v>
      </c>
      <c r="L8343" s="16">
        <f t="shared" si="391"/>
        <v>67015.789473684214</v>
      </c>
      <c r="M8343" s="16">
        <f t="shared" si="392"/>
        <v>84990</v>
      </c>
      <c r="N8343" t="e">
        <f>INDEX(XML!$A$2:$R$782,MATCH(C8343,XML!$D$2:$D$737,0),2)</f>
        <v>#N/A</v>
      </c>
    </row>
    <row r="8344" spans="1:14" ht="56.25" x14ac:dyDescent="0.2">
      <c r="A8344">
        <v>26061</v>
      </c>
      <c r="B8344" t="s">
        <v>20876</v>
      </c>
      <c r="C8344" s="15" t="s">
        <v>20877</v>
      </c>
      <c r="D8344" s="15" t="s">
        <v>24736</v>
      </c>
      <c r="E8344">
        <v>6940</v>
      </c>
      <c r="F8344">
        <v>9920</v>
      </c>
      <c r="K8344" s="16">
        <f t="shared" si="390"/>
        <v>7772.8</v>
      </c>
      <c r="L8344" s="16">
        <f t="shared" si="391"/>
        <v>8181.894736842105</v>
      </c>
      <c r="M8344" s="16">
        <f t="shared" si="392"/>
        <v>9910</v>
      </c>
      <c r="N8344" t="e">
        <f>INDEX(XML!$A$2:$R$782,MATCH(C8344,XML!$D$2:$D$737,0),2)</f>
        <v>#N/A</v>
      </c>
    </row>
    <row r="8345" spans="1:14" ht="56.25" x14ac:dyDescent="0.2">
      <c r="A8345">
        <v>58524</v>
      </c>
      <c r="B8345" t="s">
        <v>20376</v>
      </c>
      <c r="C8345" s="15" t="s">
        <v>20377</v>
      </c>
      <c r="D8345" s="15" t="s">
        <v>20378</v>
      </c>
      <c r="E8345">
        <v>8419</v>
      </c>
      <c r="F8345">
        <v>10243</v>
      </c>
      <c r="H8345" t="s">
        <v>746</v>
      </c>
      <c r="K8345" s="16">
        <f t="shared" si="390"/>
        <v>9429.2800000000007</v>
      </c>
      <c r="L8345" s="16">
        <f t="shared" si="391"/>
        <v>9925.5578947368431</v>
      </c>
      <c r="M8345" s="16">
        <f t="shared" si="392"/>
        <v>11279.043062200957</v>
      </c>
      <c r="N8345" t="e">
        <f>INDEX(XML!$A$2:$R$782,MATCH(C8345,XML!$D$2:$D$737,0),2)</f>
        <v>#N/A</v>
      </c>
    </row>
    <row r="8346" spans="1:14" ht="33.75" x14ac:dyDescent="0.2">
      <c r="A8346">
        <v>58507</v>
      </c>
      <c r="B8346" t="s">
        <v>20528</v>
      </c>
      <c r="C8346" s="15" t="s">
        <v>20529</v>
      </c>
      <c r="D8346" s="15" t="s">
        <v>20530</v>
      </c>
      <c r="E8346">
        <v>5695</v>
      </c>
      <c r="F8346">
        <v>6700</v>
      </c>
      <c r="H8346">
        <v>8</v>
      </c>
      <c r="K8346" s="16">
        <f t="shared" si="390"/>
        <v>6378.4</v>
      </c>
      <c r="L8346" s="16">
        <f t="shared" si="391"/>
        <v>6714.105263157895</v>
      </c>
      <c r="M8346" s="16">
        <f t="shared" si="392"/>
        <v>7629.665071770336</v>
      </c>
      <c r="N8346" t="e">
        <f>INDEX(XML!$A$2:$R$782,MATCH(C8346,XML!$D$2:$D$737,0),2)</f>
        <v>#N/A</v>
      </c>
    </row>
    <row r="8347" spans="1:14" ht="78.75" x14ac:dyDescent="0.2">
      <c r="A8347">
        <v>46606</v>
      </c>
      <c r="B8347" t="s">
        <v>5586</v>
      </c>
      <c r="C8347" s="15" t="s">
        <v>5587</v>
      </c>
      <c r="D8347" s="15" t="s">
        <v>13717</v>
      </c>
      <c r="E8347">
        <v>18360</v>
      </c>
      <c r="F8347">
        <v>19550</v>
      </c>
      <c r="K8347" s="16">
        <f t="shared" si="390"/>
        <v>20563.2</v>
      </c>
      <c r="L8347" s="16">
        <f t="shared" si="391"/>
        <v>21645.473684210527</v>
      </c>
      <c r="M8347" s="16">
        <f t="shared" si="392"/>
        <v>19540</v>
      </c>
      <c r="N8347" t="e">
        <f>INDEX(XML!$A$2:$R$782,MATCH(C8347,XML!$D$2:$D$737,0),2)</f>
        <v>#N/A</v>
      </c>
    </row>
    <row r="8348" spans="1:14" ht="33.75" x14ac:dyDescent="0.2">
      <c r="A8348">
        <v>14228</v>
      </c>
      <c r="B8348" t="s">
        <v>15275</v>
      </c>
      <c r="C8348" s="15" t="s">
        <v>24854</v>
      </c>
      <c r="D8348" s="15" t="s">
        <v>24855</v>
      </c>
      <c r="E8348">
        <v>4266</v>
      </c>
      <c r="F8348">
        <v>6000</v>
      </c>
      <c r="K8348" s="16">
        <f t="shared" si="390"/>
        <v>4777.92</v>
      </c>
      <c r="L8348" s="16">
        <f t="shared" si="391"/>
        <v>5029.3894736842103</v>
      </c>
      <c r="M8348" s="16">
        <f t="shared" si="392"/>
        <v>5715.2153110047839</v>
      </c>
      <c r="N8348" t="e">
        <f>INDEX(XML!$A$2:$R$782,MATCH(C8348,XML!$D$2:$D$737,0),2)</f>
        <v>#N/A</v>
      </c>
    </row>
    <row r="8349" spans="1:14" ht="90" x14ac:dyDescent="0.2">
      <c r="A8349">
        <v>69504</v>
      </c>
      <c r="B8349" t="s">
        <v>31066</v>
      </c>
      <c r="C8349" s="15" t="s">
        <v>31067</v>
      </c>
      <c r="D8349" s="15" t="s">
        <v>31068</v>
      </c>
      <c r="E8349">
        <v>12600</v>
      </c>
      <c r="F8349">
        <v>21000</v>
      </c>
      <c r="K8349" s="16">
        <f t="shared" si="390"/>
        <v>14112</v>
      </c>
      <c r="L8349" s="16">
        <f t="shared" si="391"/>
        <v>14854.736842105263</v>
      </c>
      <c r="M8349" s="16">
        <f t="shared" si="392"/>
        <v>16880.382775119619</v>
      </c>
      <c r="N8349" t="e">
        <f>INDEX(XML!$A$2:$R$782,MATCH(C8349,XML!$D$2:$D$737,0),2)</f>
        <v>#N/A</v>
      </c>
    </row>
    <row r="8350" spans="1:14" ht="56.25" x14ac:dyDescent="0.2">
      <c r="A8350">
        <v>65902</v>
      </c>
      <c r="B8350" t="s">
        <v>31069</v>
      </c>
      <c r="C8350" s="15" t="s">
        <v>31070</v>
      </c>
      <c r="D8350" s="15" t="s">
        <v>31071</v>
      </c>
      <c r="E8350">
        <v>14400</v>
      </c>
      <c r="F8350">
        <v>24000</v>
      </c>
      <c r="K8350" s="16">
        <f t="shared" si="390"/>
        <v>16128</v>
      </c>
      <c r="L8350" s="16">
        <f t="shared" si="391"/>
        <v>16976.842105263157</v>
      </c>
      <c r="M8350" s="16">
        <f t="shared" si="392"/>
        <v>19291.866028708133</v>
      </c>
      <c r="N8350" t="e">
        <f>INDEX(XML!$A$2:$R$782,MATCH(C8350,XML!$D$2:$D$737,0),2)</f>
        <v>#N/A</v>
      </c>
    </row>
    <row r="8351" spans="1:14" ht="101.25" x14ac:dyDescent="0.2">
      <c r="A8351">
        <v>69493</v>
      </c>
      <c r="B8351" t="s">
        <v>31072</v>
      </c>
      <c r="C8351" s="15" t="s">
        <v>31073</v>
      </c>
      <c r="D8351" s="15" t="s">
        <v>31074</v>
      </c>
      <c r="E8351">
        <v>19624</v>
      </c>
      <c r="F8351">
        <v>32708</v>
      </c>
      <c r="K8351" s="16">
        <f t="shared" si="390"/>
        <v>21978.880000000001</v>
      </c>
      <c r="L8351" s="16">
        <f t="shared" si="391"/>
        <v>23135.663157894738</v>
      </c>
      <c r="M8351" s="16">
        <f t="shared" si="392"/>
        <v>26290.526315789473</v>
      </c>
      <c r="N8351" t="e">
        <f>INDEX(XML!$A$2:$R$782,MATCH(C8351,XML!$D$2:$D$737,0),2)</f>
        <v>#N/A</v>
      </c>
    </row>
    <row r="8352" spans="1:14" ht="112.5" x14ac:dyDescent="0.2">
      <c r="A8352">
        <v>69498</v>
      </c>
      <c r="B8352" t="s">
        <v>31075</v>
      </c>
      <c r="C8352" s="15" t="s">
        <v>31076</v>
      </c>
      <c r="D8352" s="15" t="s">
        <v>31077</v>
      </c>
      <c r="E8352">
        <v>8080</v>
      </c>
      <c r="F8352">
        <v>13468</v>
      </c>
      <c r="K8352" s="16">
        <f t="shared" si="390"/>
        <v>9049.6</v>
      </c>
      <c r="L8352" s="16">
        <f t="shared" si="391"/>
        <v>9525.894736842105</v>
      </c>
      <c r="M8352" s="16">
        <f t="shared" si="392"/>
        <v>10824.880382775118</v>
      </c>
      <c r="N8352" t="e">
        <f>INDEX(XML!$A$2:$R$782,MATCH(C8352,XML!$D$2:$D$737,0),2)</f>
        <v>#N/A</v>
      </c>
    </row>
    <row r="8353" spans="1:14" ht="101.25" x14ac:dyDescent="0.2">
      <c r="A8353">
        <v>69496</v>
      </c>
      <c r="B8353" t="s">
        <v>31078</v>
      </c>
      <c r="C8353" s="15" t="s">
        <v>31079</v>
      </c>
      <c r="D8353" s="15" t="s">
        <v>31080</v>
      </c>
      <c r="E8353">
        <v>39249</v>
      </c>
      <c r="F8353">
        <v>65416</v>
      </c>
      <c r="H8353">
        <v>3</v>
      </c>
      <c r="K8353" s="16">
        <f t="shared" si="390"/>
        <v>43958.879999999997</v>
      </c>
      <c r="L8353" s="16">
        <f t="shared" si="391"/>
        <v>46272.505263157895</v>
      </c>
      <c r="M8353" s="16">
        <f t="shared" si="392"/>
        <v>52582.39234449761</v>
      </c>
      <c r="N8353" t="e">
        <f>INDEX(XML!$A$2:$R$782,MATCH(C8353,XML!$D$2:$D$737,0),2)</f>
        <v>#N/A</v>
      </c>
    </row>
    <row r="8354" spans="1:14" ht="146.25" x14ac:dyDescent="0.2">
      <c r="A8354">
        <v>75723</v>
      </c>
      <c r="B8354" t="s">
        <v>34595</v>
      </c>
      <c r="C8354" s="15" t="s">
        <v>34596</v>
      </c>
      <c r="D8354" s="15" t="s">
        <v>34597</v>
      </c>
      <c r="E8354">
        <v>3220</v>
      </c>
      <c r="F8354">
        <v>5367</v>
      </c>
      <c r="H8354">
        <v>99</v>
      </c>
      <c r="K8354" s="16">
        <f t="shared" si="390"/>
        <v>3606.4</v>
      </c>
      <c r="L8354" s="16">
        <f t="shared" si="391"/>
        <v>3796.2105263157896</v>
      </c>
      <c r="M8354" s="16">
        <f t="shared" si="392"/>
        <v>4313.8755980861242</v>
      </c>
      <c r="N8354" t="e">
        <f>INDEX(XML!$A$2:$R$782,MATCH(C8354,XML!$D$2:$D$737,0),2)</f>
        <v>#N/A</v>
      </c>
    </row>
    <row r="8355" spans="1:14" ht="33.75" customHeight="1" x14ac:dyDescent="0.2">
      <c r="A8355">
        <v>69494</v>
      </c>
      <c r="B8355" t="s">
        <v>31081</v>
      </c>
      <c r="C8355" s="15" t="s">
        <v>31082</v>
      </c>
      <c r="D8355" s="15" t="s">
        <v>31083</v>
      </c>
      <c r="E8355">
        <v>7503</v>
      </c>
      <c r="F8355">
        <v>12506</v>
      </c>
      <c r="H8355">
        <v>12</v>
      </c>
      <c r="K8355" s="16">
        <f t="shared" si="390"/>
        <v>8403.36</v>
      </c>
      <c r="L8355" s="16">
        <f t="shared" si="391"/>
        <v>8845.6421052631576</v>
      </c>
      <c r="M8355" s="16">
        <f t="shared" si="392"/>
        <v>10051.866028708133</v>
      </c>
      <c r="N8355" t="e">
        <f>INDEX(XML!$A$2:$R$782,MATCH(C8355,XML!$D$2:$D$737,0),2)</f>
        <v>#N/A</v>
      </c>
    </row>
    <row r="8356" spans="1:14" ht="22.5" customHeight="1" x14ac:dyDescent="0.2">
      <c r="A8356">
        <v>69495</v>
      </c>
      <c r="B8356" t="s">
        <v>31084</v>
      </c>
      <c r="C8356" s="15" t="s">
        <v>31085</v>
      </c>
      <c r="D8356" s="15" t="s">
        <v>31086</v>
      </c>
      <c r="E8356">
        <v>3809</v>
      </c>
      <c r="F8356">
        <v>6349</v>
      </c>
      <c r="H8356">
        <v>49</v>
      </c>
      <c r="K8356" s="16">
        <f t="shared" si="390"/>
        <v>4266.08</v>
      </c>
      <c r="L8356" s="16">
        <f t="shared" si="391"/>
        <v>4490.6105263157897</v>
      </c>
      <c r="M8356" s="16">
        <f t="shared" si="392"/>
        <v>5102.9665071770341</v>
      </c>
      <c r="N8356" t="e">
        <f>INDEX(XML!$A$2:$R$782,MATCH(C8356,XML!$D$2:$D$737,0),2)</f>
        <v>#N/A</v>
      </c>
    </row>
    <row r="8357" spans="1:14" ht="135" x14ac:dyDescent="0.2">
      <c r="A8357">
        <v>69497</v>
      </c>
      <c r="B8357" t="s">
        <v>31087</v>
      </c>
      <c r="C8357" s="15" t="s">
        <v>31088</v>
      </c>
      <c r="D8357" s="15" t="s">
        <v>31089</v>
      </c>
      <c r="E8357">
        <v>13852</v>
      </c>
      <c r="F8357">
        <v>23088</v>
      </c>
      <c r="H8357">
        <v>5</v>
      </c>
      <c r="K8357" s="16">
        <f t="shared" si="390"/>
        <v>15514.24</v>
      </c>
      <c r="L8357" s="16">
        <f t="shared" si="391"/>
        <v>16330.778947368421</v>
      </c>
      <c r="M8357" s="16">
        <f t="shared" si="392"/>
        <v>18557.703349282296</v>
      </c>
      <c r="N8357" t="e">
        <f>INDEX(XML!$A$2:$R$782,MATCH(C8357,XML!$D$2:$D$737,0),2)</f>
        <v>#N/A</v>
      </c>
    </row>
    <row r="8358" spans="1:14" ht="101.25" x14ac:dyDescent="0.2">
      <c r="A8358">
        <v>69499</v>
      </c>
      <c r="B8358" t="s">
        <v>31090</v>
      </c>
      <c r="C8358" s="15" t="s">
        <v>31091</v>
      </c>
      <c r="D8358" s="15" t="s">
        <v>31092</v>
      </c>
      <c r="E8358">
        <v>4040</v>
      </c>
      <c r="F8358">
        <v>6734</v>
      </c>
      <c r="K8358" s="16">
        <f t="shared" si="390"/>
        <v>4524.8</v>
      </c>
      <c r="L8358" s="16">
        <f t="shared" si="391"/>
        <v>4762.9473684210525</v>
      </c>
      <c r="M8358" s="16">
        <f t="shared" si="392"/>
        <v>5412.440191387559</v>
      </c>
      <c r="N8358" t="e">
        <f>INDEX(XML!$A$2:$R$782,MATCH(C8358,XML!$D$2:$D$737,0),2)</f>
        <v>#N/A</v>
      </c>
    </row>
    <row r="8359" spans="1:14" ht="67.5" x14ac:dyDescent="0.2">
      <c r="A8359">
        <v>69500</v>
      </c>
      <c r="B8359" t="s">
        <v>31093</v>
      </c>
      <c r="C8359" s="15" t="s">
        <v>31094</v>
      </c>
      <c r="D8359" s="15" t="s">
        <v>31095</v>
      </c>
      <c r="E8359">
        <v>1731</v>
      </c>
      <c r="F8359">
        <v>2886</v>
      </c>
      <c r="H8359">
        <v>20</v>
      </c>
      <c r="K8359" s="16">
        <f t="shared" si="390"/>
        <v>1938.72</v>
      </c>
      <c r="L8359" s="16">
        <f t="shared" si="391"/>
        <v>2040.7578947368422</v>
      </c>
      <c r="M8359" s="16">
        <f t="shared" si="392"/>
        <v>2319.0430622009571</v>
      </c>
      <c r="N8359" t="e">
        <f>INDEX(XML!$A$2:$R$782,MATCH(C8359,XML!$D$2:$D$737,0),2)</f>
        <v>#N/A</v>
      </c>
    </row>
    <row r="8360" spans="1:14" ht="123.75" x14ac:dyDescent="0.2">
      <c r="A8360">
        <v>75724</v>
      </c>
      <c r="B8360" t="s">
        <v>34598</v>
      </c>
      <c r="C8360" s="15" t="s">
        <v>34599</v>
      </c>
      <c r="D8360" s="15" t="s">
        <v>34600</v>
      </c>
      <c r="E8360">
        <v>12121</v>
      </c>
      <c r="F8360">
        <v>20202</v>
      </c>
      <c r="K8360" s="16">
        <f t="shared" si="390"/>
        <v>13575.52</v>
      </c>
      <c r="L8360" s="16">
        <f t="shared" si="391"/>
        <v>14290.021052631579</v>
      </c>
      <c r="M8360" s="16">
        <f t="shared" si="392"/>
        <v>16238.660287081339</v>
      </c>
      <c r="N8360" t="e">
        <f>INDEX(XML!$A$2:$R$782,MATCH(C8360,XML!$D$2:$D$737,0),2)</f>
        <v>#N/A</v>
      </c>
    </row>
    <row r="8361" spans="1:14" ht="67.5" x14ac:dyDescent="0.2">
      <c r="A8361">
        <v>65901</v>
      </c>
      <c r="B8361" t="s">
        <v>42437</v>
      </c>
      <c r="C8361" s="15" t="s">
        <v>42438</v>
      </c>
      <c r="D8361" s="15" t="s">
        <v>42439</v>
      </c>
      <c r="E8361">
        <v>5772</v>
      </c>
      <c r="F8361">
        <v>9620</v>
      </c>
      <c r="K8361" s="16">
        <f t="shared" si="390"/>
        <v>6464.64</v>
      </c>
      <c r="L8361" s="16">
        <f t="shared" si="391"/>
        <v>6804.8842105263157</v>
      </c>
      <c r="M8361" s="16">
        <f t="shared" si="392"/>
        <v>7732.8229665071767</v>
      </c>
      <c r="N8361" t="e">
        <f>INDEX(XML!$A$2:$R$782,MATCH(C8361,XML!$D$2:$D$737,0),2)</f>
        <v>#N/A</v>
      </c>
    </row>
    <row r="8362" spans="1:14" ht="56.25" x14ac:dyDescent="0.2">
      <c r="A8362">
        <v>65900</v>
      </c>
      <c r="B8362" t="s">
        <v>45716</v>
      </c>
      <c r="C8362" s="15" t="s">
        <v>45717</v>
      </c>
      <c r="D8362" s="15" t="s">
        <v>45718</v>
      </c>
      <c r="E8362">
        <v>12600</v>
      </c>
      <c r="F8362">
        <v>21000</v>
      </c>
      <c r="H8362">
        <v>15</v>
      </c>
      <c r="K8362" s="16">
        <f t="shared" si="390"/>
        <v>14112</v>
      </c>
      <c r="L8362" s="16">
        <f t="shared" si="391"/>
        <v>14854.736842105263</v>
      </c>
      <c r="M8362" s="16">
        <f t="shared" si="392"/>
        <v>16880.382775119619</v>
      </c>
      <c r="N8362" t="e">
        <f>INDEX(XML!$A$2:$R$782,MATCH(C8362,XML!$D$2:$D$737,0),2)</f>
        <v>#N/A</v>
      </c>
    </row>
    <row r="8363" spans="1:14" ht="15.75" x14ac:dyDescent="0.25">
      <c r="A8363" s="184" t="s">
        <v>25411</v>
      </c>
      <c r="B8363" s="184"/>
      <c r="C8363" s="185"/>
      <c r="D8363" s="185"/>
      <c r="E8363" s="184"/>
      <c r="F8363" s="184"/>
      <c r="G8363" s="184"/>
      <c r="H8363" s="184"/>
      <c r="I8363" s="184"/>
      <c r="J8363" s="184"/>
      <c r="K8363" s="16">
        <f t="shared" si="390"/>
        <v>0</v>
      </c>
      <c r="L8363" s="16">
        <f t="shared" si="391"/>
        <v>0</v>
      </c>
      <c r="M8363" s="16">
        <f t="shared" si="392"/>
        <v>0</v>
      </c>
      <c r="N8363" t="e">
        <f>INDEX(XML!$A$2:$R$782,MATCH(C8363,XML!$D$2:$D$737,0),2)</f>
        <v>#N/A</v>
      </c>
    </row>
    <row r="8364" spans="1:14" ht="56.25" x14ac:dyDescent="0.2">
      <c r="A8364">
        <v>58527</v>
      </c>
      <c r="B8364" t="s">
        <v>20549</v>
      </c>
      <c r="C8364" s="15" t="s">
        <v>47992</v>
      </c>
      <c r="D8364" s="15" t="s">
        <v>47993</v>
      </c>
      <c r="E8364">
        <v>5600</v>
      </c>
      <c r="F8364">
        <v>7000</v>
      </c>
      <c r="K8364" s="16">
        <f t="shared" si="390"/>
        <v>6272</v>
      </c>
      <c r="L8364" s="16">
        <f t="shared" si="391"/>
        <v>6602.105263157895</v>
      </c>
      <c r="M8364" s="16">
        <f t="shared" si="392"/>
        <v>7502.392344497609</v>
      </c>
      <c r="N8364" t="e">
        <f>INDEX(XML!$A$2:$R$782,MATCH(C8364,XML!$D$2:$D$737,0),2)</f>
        <v>#N/A</v>
      </c>
    </row>
    <row r="8365" spans="1:14" ht="45" x14ac:dyDescent="0.2">
      <c r="A8365">
        <v>58526</v>
      </c>
      <c r="B8365" t="s">
        <v>20550</v>
      </c>
      <c r="C8365" s="15" t="s">
        <v>20551</v>
      </c>
      <c r="D8365" s="15" t="s">
        <v>20552</v>
      </c>
      <c r="E8365">
        <v>2250</v>
      </c>
      <c r="F8365">
        <v>2500</v>
      </c>
      <c r="H8365" t="s">
        <v>768</v>
      </c>
      <c r="K8365" s="16">
        <f t="shared" si="390"/>
        <v>2520</v>
      </c>
      <c r="L8365" s="16">
        <f t="shared" si="391"/>
        <v>2652.6315789473683</v>
      </c>
      <c r="M8365" s="16">
        <f t="shared" si="392"/>
        <v>3014.3540669856461</v>
      </c>
      <c r="N8365" t="e">
        <f>INDEX(XML!$A$2:$R$782,MATCH(C8365,XML!$D$2:$D$737,0),2)</f>
        <v>#N/A</v>
      </c>
    </row>
    <row r="8366" spans="1:14" ht="45" x14ac:dyDescent="0.2">
      <c r="A8366">
        <v>58525</v>
      </c>
      <c r="B8366" t="s">
        <v>20553</v>
      </c>
      <c r="C8366" s="15" t="s">
        <v>20554</v>
      </c>
      <c r="D8366" s="15" t="s">
        <v>20555</v>
      </c>
      <c r="E8366">
        <v>1215</v>
      </c>
      <c r="F8366">
        <v>1350</v>
      </c>
      <c r="H8366" t="s">
        <v>768</v>
      </c>
      <c r="K8366" s="16">
        <f t="shared" si="390"/>
        <v>1360.8</v>
      </c>
      <c r="L8366" s="16">
        <f t="shared" si="391"/>
        <v>1432.421052631579</v>
      </c>
      <c r="M8366" s="16">
        <f t="shared" si="392"/>
        <v>1627.7511961722487</v>
      </c>
      <c r="N8366" t="e">
        <f>INDEX(XML!$A$2:$R$782,MATCH(C8366,XML!$D$2:$D$737,0),2)</f>
        <v>#N/A</v>
      </c>
    </row>
    <row r="8367" spans="1:14" ht="33.75" x14ac:dyDescent="0.2">
      <c r="A8367">
        <v>58508</v>
      </c>
      <c r="B8367" t="s">
        <v>20543</v>
      </c>
      <c r="C8367" s="15" t="s">
        <v>20544</v>
      </c>
      <c r="D8367" s="15" t="s">
        <v>20545</v>
      </c>
      <c r="E8367">
        <v>960</v>
      </c>
      <c r="F8367">
        <v>1200</v>
      </c>
      <c r="H8367">
        <v>10</v>
      </c>
      <c r="K8367" s="16">
        <f t="shared" si="390"/>
        <v>1075.2</v>
      </c>
      <c r="L8367" s="16">
        <f t="shared" si="391"/>
        <v>1131.7894736842106</v>
      </c>
      <c r="M8367" s="16">
        <f t="shared" si="392"/>
        <v>1286.1244019138758</v>
      </c>
      <c r="N8367" t="e">
        <f>INDEX(XML!$A$2:$R$782,MATCH(C8367,XML!$D$2:$D$737,0),2)</f>
        <v>#N/A</v>
      </c>
    </row>
    <row r="8368" spans="1:14" ht="33.75" x14ac:dyDescent="0.2">
      <c r="A8368">
        <v>58510</v>
      </c>
      <c r="B8368" t="s">
        <v>20546</v>
      </c>
      <c r="C8368" s="15" t="s">
        <v>20547</v>
      </c>
      <c r="D8368" s="15" t="s">
        <v>20548</v>
      </c>
      <c r="E8368">
        <v>1760</v>
      </c>
      <c r="F8368">
        <v>2200</v>
      </c>
      <c r="H8368">
        <v>130</v>
      </c>
      <c r="K8368" s="16">
        <f t="shared" si="390"/>
        <v>1971.2</v>
      </c>
      <c r="L8368" s="16">
        <f t="shared" si="391"/>
        <v>2074.9473684210525</v>
      </c>
      <c r="M8368" s="16">
        <f t="shared" si="392"/>
        <v>2357.894736842105</v>
      </c>
      <c r="N8368" t="e">
        <f>INDEX(XML!$A$2:$R$782,MATCH(C8368,XML!$D$2:$D$737,0),2)</f>
        <v>#N/A</v>
      </c>
    </row>
    <row r="8369" spans="1:14" ht="45" x14ac:dyDescent="0.2">
      <c r="A8369">
        <v>82806</v>
      </c>
      <c r="B8369" t="s">
        <v>47994</v>
      </c>
      <c r="C8369" s="15" t="s">
        <v>47995</v>
      </c>
      <c r="D8369" s="15" t="s">
        <v>47996</v>
      </c>
      <c r="E8369">
        <v>3000</v>
      </c>
      <c r="F8369">
        <v>3540</v>
      </c>
      <c r="K8369" s="16">
        <f t="shared" si="390"/>
        <v>3360</v>
      </c>
      <c r="L8369" s="16">
        <f t="shared" si="391"/>
        <v>3536.8421052631579</v>
      </c>
      <c r="M8369" s="16">
        <f t="shared" si="392"/>
        <v>4019.1387559808613</v>
      </c>
      <c r="N8369" t="e">
        <f>INDEX(XML!$A$2:$R$782,MATCH(C8369,XML!$D$2:$D$737,0),2)</f>
        <v>#N/A</v>
      </c>
    </row>
    <row r="8370" spans="1:14" ht="33.75" x14ac:dyDescent="0.2">
      <c r="A8370">
        <v>58512</v>
      </c>
      <c r="B8370" t="s">
        <v>20465</v>
      </c>
      <c r="C8370" s="15" t="s">
        <v>20466</v>
      </c>
      <c r="D8370" s="15" t="s">
        <v>20467</v>
      </c>
      <c r="E8370">
        <v>642</v>
      </c>
      <c r="F8370">
        <v>850</v>
      </c>
      <c r="K8370" s="16">
        <f t="shared" si="390"/>
        <v>719.04</v>
      </c>
      <c r="L8370" s="16">
        <f t="shared" si="391"/>
        <v>756.88421052631577</v>
      </c>
      <c r="M8370" s="16">
        <f t="shared" si="392"/>
        <v>860.0956937799042</v>
      </c>
      <c r="N8370" t="e">
        <f>INDEX(XML!$A$2:$R$782,MATCH(C8370,XML!$D$2:$D$737,0),2)</f>
        <v>#N/A</v>
      </c>
    </row>
    <row r="8371" spans="1:14" ht="123.75" x14ac:dyDescent="0.2">
      <c r="A8371">
        <v>26300</v>
      </c>
      <c r="B8371" t="s">
        <v>5636</v>
      </c>
      <c r="C8371" s="15" t="s">
        <v>5637</v>
      </c>
      <c r="D8371" s="15" t="s">
        <v>5638</v>
      </c>
      <c r="E8371">
        <v>8930</v>
      </c>
      <c r="F8371">
        <v>12750</v>
      </c>
      <c r="K8371" s="16">
        <f t="shared" si="390"/>
        <v>10001.6</v>
      </c>
      <c r="L8371" s="16">
        <f t="shared" si="391"/>
        <v>10528</v>
      </c>
      <c r="M8371" s="16">
        <f t="shared" si="392"/>
        <v>12740</v>
      </c>
      <c r="N8371" t="e">
        <f>INDEX(XML!$A$2:$R$782,MATCH(C8371,XML!$D$2:$D$737,0),2)</f>
        <v>#N/A</v>
      </c>
    </row>
    <row r="8372" spans="1:14" ht="56.25" x14ac:dyDescent="0.2">
      <c r="A8372">
        <v>15858</v>
      </c>
      <c r="B8372" t="s">
        <v>5585</v>
      </c>
      <c r="C8372" s="15" t="s">
        <v>5634</v>
      </c>
      <c r="D8372" s="15" t="s">
        <v>5635</v>
      </c>
      <c r="E8372">
        <v>223</v>
      </c>
      <c r="F8372">
        <v>223</v>
      </c>
      <c r="H8372">
        <v>23</v>
      </c>
      <c r="K8372" s="16">
        <f t="shared" si="390"/>
        <v>249.76</v>
      </c>
      <c r="L8372" s="16">
        <f t="shared" si="391"/>
        <v>262.90526315789475</v>
      </c>
      <c r="M8372" s="16">
        <f t="shared" si="392"/>
        <v>298.75598086124404</v>
      </c>
      <c r="N8372" t="e">
        <f>INDEX(XML!$A$2:$R$782,MATCH(C8372,XML!$D$2:$D$737,0),2)</f>
        <v>#N/A</v>
      </c>
    </row>
    <row r="8373" spans="1:14" ht="101.25" x14ac:dyDescent="0.2">
      <c r="A8373">
        <v>81305</v>
      </c>
      <c r="B8373" t="s">
        <v>42440</v>
      </c>
      <c r="C8373" s="15" t="s">
        <v>42441</v>
      </c>
      <c r="D8373" s="15" t="s">
        <v>42442</v>
      </c>
      <c r="E8373">
        <v>5194</v>
      </c>
      <c r="F8373">
        <v>8658</v>
      </c>
      <c r="H8373">
        <v>14</v>
      </c>
      <c r="K8373" s="16">
        <f t="shared" si="390"/>
        <v>5817.28</v>
      </c>
      <c r="L8373" s="16">
        <f t="shared" si="391"/>
        <v>6123.4526315789471</v>
      </c>
      <c r="M8373" s="16">
        <f t="shared" si="392"/>
        <v>6958.4688995215311</v>
      </c>
      <c r="N8373" t="e">
        <f>INDEX(XML!$A$2:$R$782,MATCH(C8373,XML!$D$2:$D$737,0),2)</f>
        <v>#N/A</v>
      </c>
    </row>
    <row r="8374" spans="1:14" ht="56.25" x14ac:dyDescent="0.2">
      <c r="A8374">
        <v>65899</v>
      </c>
      <c r="B8374" t="s">
        <v>31096</v>
      </c>
      <c r="C8374" s="15" t="s">
        <v>31097</v>
      </c>
      <c r="D8374" s="15" t="s">
        <v>31098</v>
      </c>
      <c r="E8374">
        <v>3624</v>
      </c>
      <c r="F8374">
        <v>6041</v>
      </c>
      <c r="H8374">
        <v>43</v>
      </c>
      <c r="K8374" s="16">
        <f t="shared" si="390"/>
        <v>4058.88</v>
      </c>
      <c r="L8374" s="16">
        <f t="shared" si="391"/>
        <v>4272.5052631578947</v>
      </c>
      <c r="M8374" s="16">
        <f t="shared" si="392"/>
        <v>4855.1196172248801</v>
      </c>
      <c r="N8374" t="e">
        <f>INDEX(XML!$A$2:$R$782,MATCH(C8374,XML!$D$2:$D$737,0),2)</f>
        <v>#N/A</v>
      </c>
    </row>
    <row r="8375" spans="1:14" ht="56.25" customHeight="1" x14ac:dyDescent="0.2">
      <c r="A8375">
        <v>76628</v>
      </c>
      <c r="B8375" t="s">
        <v>35106</v>
      </c>
      <c r="C8375" s="15" t="s">
        <v>35107</v>
      </c>
      <c r="D8375" s="15" t="s">
        <v>35108</v>
      </c>
      <c r="E8375">
        <v>3578</v>
      </c>
      <c r="F8375">
        <v>5964</v>
      </c>
      <c r="H8375">
        <v>19</v>
      </c>
      <c r="K8375" s="16">
        <f t="shared" si="390"/>
        <v>4007.36</v>
      </c>
      <c r="L8375" s="16">
        <f t="shared" si="391"/>
        <v>4218.273684210526</v>
      </c>
      <c r="M8375" s="16">
        <f t="shared" si="392"/>
        <v>4793.4928229665065</v>
      </c>
      <c r="N8375" t="e">
        <f>INDEX(XML!$A$2:$R$782,MATCH(C8375,XML!$D$2:$D$737,0),2)</f>
        <v>#N/A</v>
      </c>
    </row>
    <row r="8376" spans="1:14" ht="78.75" x14ac:dyDescent="0.2">
      <c r="A8376">
        <v>80729</v>
      </c>
      <c r="B8376" t="s">
        <v>41726</v>
      </c>
      <c r="C8376" s="15" t="s">
        <v>41727</v>
      </c>
      <c r="D8376" s="15" t="s">
        <v>41728</v>
      </c>
      <c r="E8376">
        <v>4617</v>
      </c>
      <c r="F8376">
        <v>7696</v>
      </c>
      <c r="K8376" s="16">
        <f t="shared" si="390"/>
        <v>5171.04</v>
      </c>
      <c r="L8376" s="16">
        <f t="shared" si="391"/>
        <v>5443.2</v>
      </c>
      <c r="M8376" s="16">
        <f t="shared" si="392"/>
        <v>6185.454545454545</v>
      </c>
      <c r="N8376" t="e">
        <f>INDEX(XML!$A$2:$R$782,MATCH(C8376,XML!$D$2:$D$737,0),2)</f>
        <v>#N/A</v>
      </c>
    </row>
    <row r="8377" spans="1:14" ht="135" x14ac:dyDescent="0.2">
      <c r="A8377">
        <v>81306</v>
      </c>
      <c r="B8377" t="s">
        <v>42443</v>
      </c>
      <c r="C8377" s="15" t="s">
        <v>42444</v>
      </c>
      <c r="D8377" s="15" t="s">
        <v>42445</v>
      </c>
      <c r="E8377">
        <v>4040</v>
      </c>
      <c r="F8377">
        <v>6734</v>
      </c>
      <c r="H8377">
        <v>32</v>
      </c>
      <c r="K8377" s="16">
        <f t="shared" si="390"/>
        <v>4524.8</v>
      </c>
      <c r="L8377" s="16">
        <f t="shared" si="391"/>
        <v>4762.9473684210525</v>
      </c>
      <c r="M8377" s="16">
        <f t="shared" si="392"/>
        <v>5412.440191387559</v>
      </c>
      <c r="N8377" t="e">
        <f>INDEX(XML!$A$2:$R$782,MATCH(C8377,XML!$D$2:$D$737,0),2)</f>
        <v>#N/A</v>
      </c>
    </row>
    <row r="8378" spans="1:14" ht="56.25" customHeight="1" x14ac:dyDescent="0.2">
      <c r="A8378">
        <v>69502</v>
      </c>
      <c r="B8378" t="s">
        <v>44464</v>
      </c>
      <c r="C8378" s="15" t="s">
        <v>44465</v>
      </c>
      <c r="D8378" s="15" t="s">
        <v>44466</v>
      </c>
      <c r="E8378">
        <v>4040</v>
      </c>
      <c r="F8378">
        <v>6734</v>
      </c>
      <c r="H8378">
        <v>33</v>
      </c>
      <c r="K8378" s="16">
        <f t="shared" si="390"/>
        <v>4524.8</v>
      </c>
      <c r="L8378" s="16">
        <f t="shared" si="391"/>
        <v>4762.9473684210525</v>
      </c>
      <c r="M8378" s="16">
        <f t="shared" si="392"/>
        <v>5412.440191387559</v>
      </c>
      <c r="N8378" t="e">
        <f>INDEX(XML!$A$2:$R$782,MATCH(C8378,XML!$D$2:$D$737,0),2)</f>
        <v>#N/A</v>
      </c>
    </row>
    <row r="8379" spans="1:14" ht="56.25" customHeight="1" x14ac:dyDescent="0.2">
      <c r="A8379">
        <v>64404</v>
      </c>
      <c r="B8379" t="s">
        <v>45719</v>
      </c>
      <c r="C8379" s="15" t="s">
        <v>45720</v>
      </c>
      <c r="D8379" s="15" t="s">
        <v>45721</v>
      </c>
      <c r="E8379">
        <v>5194</v>
      </c>
      <c r="F8379">
        <v>8658</v>
      </c>
      <c r="K8379" s="16">
        <f t="shared" si="390"/>
        <v>5817.28</v>
      </c>
      <c r="L8379" s="16">
        <f t="shared" si="391"/>
        <v>6123.4526315789471</v>
      </c>
      <c r="M8379" s="16">
        <f t="shared" si="392"/>
        <v>6958.4688995215311</v>
      </c>
      <c r="N8379" t="e">
        <f>INDEX(XML!$A$2:$R$782,MATCH(C8379,XML!$D$2:$D$737,0),2)</f>
        <v>#N/A</v>
      </c>
    </row>
    <row r="8380" spans="1:14" ht="56.25" customHeight="1" x14ac:dyDescent="0.25">
      <c r="A8380" s="184" t="s">
        <v>25561</v>
      </c>
      <c r="B8380" s="184"/>
      <c r="C8380" s="185"/>
      <c r="D8380" s="185"/>
      <c r="E8380" s="184"/>
      <c r="F8380" s="184"/>
      <c r="G8380" s="184"/>
      <c r="H8380" s="184"/>
      <c r="I8380" s="184"/>
      <c r="J8380" s="184"/>
      <c r="K8380" s="16">
        <f t="shared" si="390"/>
        <v>0</v>
      </c>
      <c r="L8380" s="16">
        <f t="shared" si="391"/>
        <v>0</v>
      </c>
      <c r="M8380" s="16">
        <f t="shared" si="392"/>
        <v>0</v>
      </c>
      <c r="N8380" t="e">
        <f>INDEX(XML!$A$2:$R$782,MATCH(C8380,XML!$D$2:$D$737,0),2)</f>
        <v>#N/A</v>
      </c>
    </row>
    <row r="8381" spans="1:14" ht="67.5" x14ac:dyDescent="0.2">
      <c r="A8381">
        <v>24996</v>
      </c>
      <c r="B8381" t="s">
        <v>5523</v>
      </c>
      <c r="C8381" s="15" t="s">
        <v>5524</v>
      </c>
      <c r="D8381" s="15" t="s">
        <v>5525</v>
      </c>
      <c r="E8381">
        <v>2840</v>
      </c>
      <c r="F8381">
        <v>4060</v>
      </c>
      <c r="K8381" s="16">
        <f t="shared" si="390"/>
        <v>3180.8</v>
      </c>
      <c r="L8381" s="16">
        <f t="shared" si="391"/>
        <v>3348.2105263157896</v>
      </c>
      <c r="M8381" s="16">
        <f t="shared" si="392"/>
        <v>4050</v>
      </c>
      <c r="N8381" t="e">
        <f>INDEX(XML!$A$2:$R$782,MATCH(C8381,XML!$D$2:$D$737,0),2)</f>
        <v>#N/A</v>
      </c>
    </row>
    <row r="8382" spans="1:14" ht="67.5" x14ac:dyDescent="0.2">
      <c r="A8382">
        <v>26012</v>
      </c>
      <c r="B8382" t="s">
        <v>5556</v>
      </c>
      <c r="C8382" s="15" t="s">
        <v>37830</v>
      </c>
      <c r="D8382" s="15" t="s">
        <v>37831</v>
      </c>
      <c r="E8382">
        <v>11244</v>
      </c>
      <c r="F8382">
        <v>14056</v>
      </c>
      <c r="K8382" s="16">
        <f t="shared" si="390"/>
        <v>12593.28</v>
      </c>
      <c r="L8382" s="16">
        <f t="shared" si="391"/>
        <v>13256.084210526316</v>
      </c>
      <c r="M8382" s="16">
        <f t="shared" si="392"/>
        <v>14046</v>
      </c>
      <c r="N8382" t="e">
        <f>INDEX(XML!$A$2:$R$782,MATCH(C8382,XML!$D$2:$D$737,0),2)</f>
        <v>#N/A</v>
      </c>
    </row>
    <row r="8383" spans="1:14" ht="45" x14ac:dyDescent="0.2">
      <c r="A8383">
        <v>26692</v>
      </c>
      <c r="B8383" t="s">
        <v>5531</v>
      </c>
      <c r="C8383" s="15" t="s">
        <v>5532</v>
      </c>
      <c r="D8383" s="15" t="s">
        <v>5533</v>
      </c>
      <c r="E8383">
        <v>5416</v>
      </c>
      <c r="F8383">
        <v>6944</v>
      </c>
      <c r="H8383" t="s">
        <v>746</v>
      </c>
      <c r="K8383" s="16">
        <f t="shared" si="390"/>
        <v>6065.92</v>
      </c>
      <c r="L8383" s="16">
        <f t="shared" si="391"/>
        <v>6385.1789473684212</v>
      </c>
      <c r="M8383" s="16">
        <f t="shared" si="392"/>
        <v>6934</v>
      </c>
      <c r="N8383" t="e">
        <f>INDEX(XML!$A$2:$R$782,MATCH(C8383,XML!$D$2:$D$737,0),2)</f>
        <v>#N/A</v>
      </c>
    </row>
    <row r="8384" spans="1:14" ht="45" x14ac:dyDescent="0.2">
      <c r="A8384">
        <v>41637</v>
      </c>
      <c r="B8384" t="s">
        <v>5557</v>
      </c>
      <c r="C8384" s="15" t="s">
        <v>5558</v>
      </c>
      <c r="D8384" s="15" t="s">
        <v>5559</v>
      </c>
      <c r="E8384">
        <v>14535</v>
      </c>
      <c r="F8384">
        <v>18634</v>
      </c>
      <c r="H8384" t="s">
        <v>746</v>
      </c>
      <c r="K8384" s="16">
        <f t="shared" si="390"/>
        <v>16279.2</v>
      </c>
      <c r="L8384" s="16">
        <f t="shared" si="391"/>
        <v>17136</v>
      </c>
      <c r="M8384" s="16">
        <f t="shared" si="392"/>
        <v>18624</v>
      </c>
      <c r="N8384" t="e">
        <f>INDEX(XML!$A$2:$R$782,MATCH(C8384,XML!$D$2:$D$737,0),2)</f>
        <v>#N/A</v>
      </c>
    </row>
    <row r="8385" spans="1:14" ht="45" x14ac:dyDescent="0.2">
      <c r="A8385">
        <v>54362</v>
      </c>
      <c r="B8385" t="s">
        <v>12183</v>
      </c>
      <c r="C8385" s="15" t="s">
        <v>12184</v>
      </c>
      <c r="D8385" s="15" t="s">
        <v>12185</v>
      </c>
      <c r="E8385">
        <v>20830</v>
      </c>
      <c r="F8385">
        <v>29750</v>
      </c>
      <c r="H8385" t="s">
        <v>746</v>
      </c>
      <c r="K8385" s="16">
        <f t="shared" si="390"/>
        <v>23329.599999999999</v>
      </c>
      <c r="L8385" s="16">
        <f t="shared" si="391"/>
        <v>24557.473684210527</v>
      </c>
      <c r="M8385" s="16">
        <f t="shared" si="392"/>
        <v>29740</v>
      </c>
      <c r="N8385" t="e">
        <f>INDEX(XML!$A$2:$R$782,MATCH(C8385,XML!$D$2:$D$737,0),2)</f>
        <v>#N/A</v>
      </c>
    </row>
    <row r="8386" spans="1:14" ht="33.75" x14ac:dyDescent="0.2">
      <c r="A8386">
        <v>34679</v>
      </c>
      <c r="B8386" t="s">
        <v>5518</v>
      </c>
      <c r="C8386" s="15" t="s">
        <v>5519</v>
      </c>
      <c r="D8386" s="15" t="s">
        <v>5520</v>
      </c>
      <c r="E8386">
        <v>54600</v>
      </c>
      <c r="F8386">
        <v>70000</v>
      </c>
      <c r="K8386" s="16">
        <f t="shared" si="390"/>
        <v>58422</v>
      </c>
      <c r="L8386" s="16">
        <f t="shared" si="391"/>
        <v>61496.84210526316</v>
      </c>
      <c r="M8386" s="16">
        <f t="shared" si="392"/>
        <v>69990</v>
      </c>
      <c r="N8386" t="e">
        <f>INDEX(XML!$A$2:$R$782,MATCH(C8386,XML!$D$2:$D$737,0),2)</f>
        <v>#N/A</v>
      </c>
    </row>
    <row r="8387" spans="1:14" ht="101.25" x14ac:dyDescent="0.2">
      <c r="A8387">
        <v>25225</v>
      </c>
      <c r="B8387" t="s">
        <v>5506</v>
      </c>
      <c r="C8387" s="15" t="s">
        <v>5507</v>
      </c>
      <c r="D8387" s="15" t="s">
        <v>5508</v>
      </c>
      <c r="E8387">
        <v>10420</v>
      </c>
      <c r="F8387">
        <v>14880</v>
      </c>
      <c r="H8387">
        <v>40</v>
      </c>
      <c r="K8387" s="16">
        <f t="shared" si="390"/>
        <v>11670.4</v>
      </c>
      <c r="L8387" s="16">
        <f t="shared" si="391"/>
        <v>12284.631578947368</v>
      </c>
      <c r="M8387" s="16">
        <f t="shared" si="392"/>
        <v>14870</v>
      </c>
      <c r="N8387" t="e">
        <f>INDEX(XML!$A$2:$R$782,MATCH(C8387,XML!$D$2:$D$737,0),2)</f>
        <v>#N/A</v>
      </c>
    </row>
    <row r="8388" spans="1:14" ht="56.25" x14ac:dyDescent="0.2">
      <c r="A8388">
        <v>26009</v>
      </c>
      <c r="B8388" t="s">
        <v>5560</v>
      </c>
      <c r="C8388" s="15" t="s">
        <v>5561</v>
      </c>
      <c r="D8388" s="15" t="s">
        <v>5562</v>
      </c>
      <c r="E8388">
        <v>5770</v>
      </c>
      <c r="F8388">
        <v>7790</v>
      </c>
      <c r="H8388" t="s">
        <v>746</v>
      </c>
      <c r="K8388" s="16">
        <f t="shared" si="390"/>
        <v>6462.4</v>
      </c>
      <c r="L8388" s="16">
        <f t="shared" si="391"/>
        <v>6802.5263157894733</v>
      </c>
      <c r="M8388" s="16">
        <f t="shared" si="392"/>
        <v>7780</v>
      </c>
      <c r="N8388" t="e">
        <f>INDEX(XML!$A$2:$R$782,MATCH(C8388,XML!$D$2:$D$737,0),2)</f>
        <v>#N/A</v>
      </c>
    </row>
    <row r="8389" spans="1:14" ht="67.5" x14ac:dyDescent="0.2">
      <c r="A8389">
        <v>38543</v>
      </c>
      <c r="B8389" t="s">
        <v>5543</v>
      </c>
      <c r="C8389" s="15" t="s">
        <v>5544</v>
      </c>
      <c r="D8389" s="15" t="s">
        <v>5545</v>
      </c>
      <c r="E8389">
        <v>11360</v>
      </c>
      <c r="F8389">
        <v>16240</v>
      </c>
      <c r="K8389" s="16">
        <f t="shared" ref="K8389:K8452" si="393">IF(E8389&gt;49999,E8389+E8389*0.07,IF(E8389&lt;=49999,E8389+E8389*0.12))</f>
        <v>12723.2</v>
      </c>
      <c r="L8389" s="16">
        <f t="shared" ref="L8389:L8452" si="394">K8389*100/95</f>
        <v>13392.842105263158</v>
      </c>
      <c r="M8389" s="16">
        <f t="shared" ref="M8389:M8452" si="395">IF(COUNTIF(C8389,"*Dahua*"),F8389-10,L8389*100/88)</f>
        <v>16230</v>
      </c>
      <c r="N8389" t="e">
        <f>INDEX(XML!$A$2:$R$782,MATCH(C8389,XML!$D$2:$D$737,0),2)</f>
        <v>#N/A</v>
      </c>
    </row>
    <row r="8390" spans="1:14" ht="157.5" x14ac:dyDescent="0.2">
      <c r="A8390">
        <v>75765</v>
      </c>
      <c r="B8390" t="s">
        <v>34601</v>
      </c>
      <c r="C8390" s="15" t="s">
        <v>34602</v>
      </c>
      <c r="D8390" s="15" t="s">
        <v>34603</v>
      </c>
      <c r="E8390">
        <v>10800</v>
      </c>
      <c r="F8390">
        <v>18000</v>
      </c>
      <c r="K8390" s="16">
        <f t="shared" si="393"/>
        <v>12096</v>
      </c>
      <c r="L8390" s="16">
        <f t="shared" si="394"/>
        <v>12732.631578947368</v>
      </c>
      <c r="M8390" s="16">
        <f t="shared" si="395"/>
        <v>14468.899521531101</v>
      </c>
      <c r="N8390" t="e">
        <f>INDEX(XML!$A$2:$R$782,MATCH(C8390,XML!$D$2:$D$737,0),2)</f>
        <v>#N/A</v>
      </c>
    </row>
    <row r="8391" spans="1:14" ht="22.5" x14ac:dyDescent="0.2">
      <c r="A8391">
        <v>77075</v>
      </c>
      <c r="B8391" t="s">
        <v>35109</v>
      </c>
      <c r="C8391" s="15" t="s">
        <v>35110</v>
      </c>
      <c r="D8391" s="15" t="s">
        <v>35111</v>
      </c>
      <c r="E8391">
        <v>0</v>
      </c>
      <c r="F8391">
        <v>0</v>
      </c>
      <c r="K8391" s="16">
        <f t="shared" si="393"/>
        <v>0</v>
      </c>
      <c r="L8391" s="16">
        <f t="shared" si="394"/>
        <v>0</v>
      </c>
      <c r="M8391" s="16">
        <f t="shared" si="395"/>
        <v>0</v>
      </c>
      <c r="N8391" t="e">
        <f>INDEX(XML!$A$2:$R$782,MATCH(C8391,XML!$D$2:$D$737,0),2)</f>
        <v>#N/A</v>
      </c>
    </row>
    <row r="8392" spans="1:14" ht="22.5" x14ac:dyDescent="0.2">
      <c r="A8392">
        <v>77077</v>
      </c>
      <c r="B8392" t="s">
        <v>35112</v>
      </c>
      <c r="C8392" s="15" t="s">
        <v>35113</v>
      </c>
      <c r="D8392" s="15" t="s">
        <v>35114</v>
      </c>
      <c r="E8392">
        <v>0</v>
      </c>
      <c r="F8392">
        <v>0</v>
      </c>
      <c r="K8392" s="16">
        <f t="shared" si="393"/>
        <v>0</v>
      </c>
      <c r="L8392" s="16">
        <f t="shared" si="394"/>
        <v>0</v>
      </c>
      <c r="M8392" s="16">
        <f t="shared" si="395"/>
        <v>0</v>
      </c>
      <c r="N8392" t="e">
        <f>INDEX(XML!$A$2:$R$782,MATCH(C8392,XML!$D$2:$D$737,0),2)</f>
        <v>#N/A</v>
      </c>
    </row>
    <row r="8393" spans="1:14" ht="45" x14ac:dyDescent="0.2">
      <c r="A8393">
        <v>65512</v>
      </c>
      <c r="B8393" t="s">
        <v>33485</v>
      </c>
      <c r="C8393" s="15" t="s">
        <v>33486</v>
      </c>
      <c r="D8393" s="15" t="s">
        <v>33487</v>
      </c>
      <c r="E8393">
        <v>1</v>
      </c>
      <c r="F8393">
        <v>1</v>
      </c>
      <c r="K8393" s="16">
        <f t="shared" si="393"/>
        <v>1.1200000000000001</v>
      </c>
      <c r="L8393" s="16">
        <f t="shared" si="394"/>
        <v>1.1789473684210527</v>
      </c>
      <c r="M8393" s="16">
        <f t="shared" si="395"/>
        <v>1.3397129186602872</v>
      </c>
      <c r="N8393" t="e">
        <f>INDEX(XML!$A$2:$R$782,MATCH(C8393,XML!$D$2:$D$737,0),2)</f>
        <v>#N/A</v>
      </c>
    </row>
    <row r="8394" spans="1:14" ht="22.5" x14ac:dyDescent="0.2">
      <c r="A8394">
        <v>79657</v>
      </c>
      <c r="B8394" t="s">
        <v>47313</v>
      </c>
      <c r="C8394" s="15" t="s">
        <v>47314</v>
      </c>
      <c r="D8394" s="15" t="s">
        <v>47315</v>
      </c>
      <c r="E8394">
        <v>11659</v>
      </c>
      <c r="F8394">
        <v>19432</v>
      </c>
      <c r="H8394" t="s">
        <v>746</v>
      </c>
      <c r="K8394" s="16">
        <f t="shared" si="393"/>
        <v>13058.08</v>
      </c>
      <c r="L8394" s="16">
        <f t="shared" si="394"/>
        <v>13745.347368421053</v>
      </c>
      <c r="M8394" s="16">
        <f t="shared" si="395"/>
        <v>15619.712918660289</v>
      </c>
      <c r="N8394" t="e">
        <f>INDEX(XML!$A$2:$R$782,MATCH(C8394,XML!$D$2:$D$737,0),2)</f>
        <v>#N/A</v>
      </c>
    </row>
    <row r="8395" spans="1:14" ht="15.75" x14ac:dyDescent="0.25">
      <c r="A8395" s="184" t="s">
        <v>25514</v>
      </c>
      <c r="B8395" s="184"/>
      <c r="C8395" s="185"/>
      <c r="D8395" s="185"/>
      <c r="E8395" s="184"/>
      <c r="F8395" s="184"/>
      <c r="G8395" s="184"/>
      <c r="H8395" s="184"/>
      <c r="I8395" s="184"/>
      <c r="J8395" s="184"/>
      <c r="K8395" s="16">
        <f t="shared" si="393"/>
        <v>0</v>
      </c>
      <c r="L8395" s="16">
        <f t="shared" si="394"/>
        <v>0</v>
      </c>
      <c r="M8395" s="16">
        <f t="shared" si="395"/>
        <v>0</v>
      </c>
      <c r="N8395" t="e">
        <f>INDEX(XML!$A$2:$R$782,MATCH(C8395,XML!$D$2:$D$737,0),2)</f>
        <v>#N/A</v>
      </c>
    </row>
    <row r="8396" spans="1:14" ht="56.25" x14ac:dyDescent="0.2">
      <c r="A8396">
        <v>26011</v>
      </c>
      <c r="B8396" t="s">
        <v>5563</v>
      </c>
      <c r="C8396" s="15" t="s">
        <v>5564</v>
      </c>
      <c r="D8396" s="15" t="s">
        <v>5565</v>
      </c>
      <c r="E8396">
        <v>7777</v>
      </c>
      <c r="F8396">
        <v>9722</v>
      </c>
      <c r="H8396" t="s">
        <v>746</v>
      </c>
      <c r="K8396" s="16">
        <f t="shared" si="393"/>
        <v>8710.24</v>
      </c>
      <c r="L8396" s="16">
        <f t="shared" si="394"/>
        <v>9168.6736842105256</v>
      </c>
      <c r="M8396" s="16">
        <f t="shared" si="395"/>
        <v>9712</v>
      </c>
      <c r="N8396" t="e">
        <f>INDEX(XML!$A$2:$R$782,MATCH(C8396,XML!$D$2:$D$737,0),2)</f>
        <v>#N/A</v>
      </c>
    </row>
    <row r="8397" spans="1:14" ht="67.5" x14ac:dyDescent="0.2">
      <c r="A8397">
        <v>25227</v>
      </c>
      <c r="B8397" t="s">
        <v>5512</v>
      </c>
      <c r="C8397" s="15" t="s">
        <v>5513</v>
      </c>
      <c r="D8397" s="15" t="s">
        <v>5514</v>
      </c>
      <c r="E8397">
        <v>7580</v>
      </c>
      <c r="F8397">
        <v>10820</v>
      </c>
      <c r="H8397" t="s">
        <v>746</v>
      </c>
      <c r="K8397" s="16">
        <f t="shared" si="393"/>
        <v>8489.6</v>
      </c>
      <c r="L8397" s="16">
        <f t="shared" si="394"/>
        <v>8936.4210526315783</v>
      </c>
      <c r="M8397" s="16">
        <f t="shared" si="395"/>
        <v>10810</v>
      </c>
      <c r="N8397" t="e">
        <f>INDEX(XML!$A$2:$R$782,MATCH(C8397,XML!$D$2:$D$737,0),2)</f>
        <v>#N/A</v>
      </c>
    </row>
    <row r="8398" spans="1:14" ht="45" x14ac:dyDescent="0.2">
      <c r="A8398">
        <v>41134</v>
      </c>
      <c r="B8398" t="s">
        <v>5521</v>
      </c>
      <c r="C8398" s="15" t="s">
        <v>5522</v>
      </c>
      <c r="D8398" s="15" t="s">
        <v>14318</v>
      </c>
      <c r="E8398">
        <v>7973</v>
      </c>
      <c r="F8398">
        <v>10222</v>
      </c>
      <c r="H8398">
        <v>22</v>
      </c>
      <c r="K8398" s="16">
        <f t="shared" si="393"/>
        <v>8929.76</v>
      </c>
      <c r="L8398" s="16">
        <f t="shared" si="394"/>
        <v>9399.7473684210527</v>
      </c>
      <c r="M8398" s="16">
        <f t="shared" si="395"/>
        <v>10212</v>
      </c>
      <c r="N8398" t="e">
        <f>INDEX(XML!$A$2:$R$782,MATCH(C8398,XML!$D$2:$D$737,0),2)</f>
        <v>#N/A</v>
      </c>
    </row>
    <row r="8399" spans="1:14" ht="45" x14ac:dyDescent="0.2">
      <c r="A8399">
        <v>62960</v>
      </c>
      <c r="B8399" t="s">
        <v>20275</v>
      </c>
      <c r="C8399" s="15" t="s">
        <v>20276</v>
      </c>
      <c r="D8399" s="15" t="s">
        <v>20277</v>
      </c>
      <c r="E8399">
        <v>28480</v>
      </c>
      <c r="F8399">
        <v>35600</v>
      </c>
      <c r="H8399" t="s">
        <v>746</v>
      </c>
      <c r="K8399" s="16">
        <f t="shared" si="393"/>
        <v>31897.599999999999</v>
      </c>
      <c r="L8399" s="16">
        <f t="shared" si="394"/>
        <v>33576.42105263158</v>
      </c>
      <c r="M8399" s="16">
        <f t="shared" si="395"/>
        <v>35590</v>
      </c>
      <c r="N8399" t="e">
        <f>INDEX(XML!$A$2:$R$782,MATCH(C8399,XML!$D$2:$D$737,0),2)</f>
        <v>#N/A</v>
      </c>
    </row>
    <row r="8400" spans="1:14" ht="45" x14ac:dyDescent="0.2">
      <c r="A8400">
        <v>28763</v>
      </c>
      <c r="B8400" t="s">
        <v>5534</v>
      </c>
      <c r="C8400" s="15" t="s">
        <v>5535</v>
      </c>
      <c r="D8400" s="15" t="s">
        <v>5536</v>
      </c>
      <c r="E8400">
        <v>6340</v>
      </c>
      <c r="F8400">
        <v>8560</v>
      </c>
      <c r="H8400">
        <v>9</v>
      </c>
      <c r="K8400" s="16">
        <f t="shared" si="393"/>
        <v>7100.8</v>
      </c>
      <c r="L8400" s="16">
        <f t="shared" si="394"/>
        <v>7474.5263157894733</v>
      </c>
      <c r="M8400" s="16">
        <f t="shared" si="395"/>
        <v>8550</v>
      </c>
      <c r="N8400" t="e">
        <f>INDEX(XML!$A$2:$R$782,MATCH(C8400,XML!$D$2:$D$737,0),2)</f>
        <v>#N/A</v>
      </c>
    </row>
    <row r="8401" spans="1:14" ht="67.5" x14ac:dyDescent="0.2">
      <c r="A8401">
        <v>24915</v>
      </c>
      <c r="B8401" t="s">
        <v>5526</v>
      </c>
      <c r="C8401" s="15" t="s">
        <v>5527</v>
      </c>
      <c r="D8401" s="15" t="s">
        <v>5528</v>
      </c>
      <c r="E8401">
        <v>3630</v>
      </c>
      <c r="F8401">
        <v>4900</v>
      </c>
      <c r="H8401" t="s">
        <v>746</v>
      </c>
      <c r="K8401" s="16">
        <f t="shared" si="393"/>
        <v>4065.6</v>
      </c>
      <c r="L8401" s="16">
        <f t="shared" si="394"/>
        <v>4279.5789473684208</v>
      </c>
      <c r="M8401" s="16">
        <f t="shared" si="395"/>
        <v>4890</v>
      </c>
      <c r="N8401" t="e">
        <f>INDEX(XML!$A$2:$R$782,MATCH(C8401,XML!$D$2:$D$737,0),2)</f>
        <v>#N/A</v>
      </c>
    </row>
    <row r="8402" spans="1:14" ht="45" x14ac:dyDescent="0.2">
      <c r="A8402">
        <v>26856</v>
      </c>
      <c r="B8402" t="s">
        <v>5537</v>
      </c>
      <c r="C8402" s="15" t="s">
        <v>5538</v>
      </c>
      <c r="D8402" s="15" t="s">
        <v>5539</v>
      </c>
      <c r="E8402">
        <v>3310</v>
      </c>
      <c r="F8402">
        <v>4740</v>
      </c>
      <c r="K8402" s="16">
        <f t="shared" si="393"/>
        <v>3707.2</v>
      </c>
      <c r="L8402" s="16">
        <f t="shared" si="394"/>
        <v>3902.3157894736842</v>
      </c>
      <c r="M8402" s="16">
        <f t="shared" si="395"/>
        <v>4730</v>
      </c>
      <c r="N8402" t="e">
        <f>INDEX(XML!$A$2:$R$782,MATCH(C8402,XML!$D$2:$D$737,0),2)</f>
        <v>#N/A</v>
      </c>
    </row>
    <row r="8403" spans="1:14" ht="33.75" customHeight="1" x14ac:dyDescent="0.2">
      <c r="A8403">
        <v>45312</v>
      </c>
      <c r="B8403" t="s">
        <v>5540</v>
      </c>
      <c r="C8403" s="15" t="s">
        <v>5541</v>
      </c>
      <c r="D8403" s="15" t="s">
        <v>5542</v>
      </c>
      <c r="E8403">
        <v>3790</v>
      </c>
      <c r="F8403">
        <v>5410</v>
      </c>
      <c r="H8403" t="s">
        <v>746</v>
      </c>
      <c r="K8403" s="16">
        <f t="shared" si="393"/>
        <v>4244.8</v>
      </c>
      <c r="L8403" s="16">
        <f t="shared" si="394"/>
        <v>4468.2105263157891</v>
      </c>
      <c r="M8403" s="16">
        <f t="shared" si="395"/>
        <v>5400</v>
      </c>
      <c r="N8403" t="e">
        <f>INDEX(XML!$A$2:$R$782,MATCH(C8403,XML!$D$2:$D$737,0),2)</f>
        <v>#N/A</v>
      </c>
    </row>
    <row r="8404" spans="1:14" ht="45" x14ac:dyDescent="0.2">
      <c r="A8404">
        <v>31892</v>
      </c>
      <c r="B8404" t="s">
        <v>5548</v>
      </c>
      <c r="C8404" s="15" t="s">
        <v>5549</v>
      </c>
      <c r="D8404" s="15" t="s">
        <v>5550</v>
      </c>
      <c r="E8404">
        <v>3790</v>
      </c>
      <c r="F8404">
        <v>5410</v>
      </c>
      <c r="H8404" t="s">
        <v>746</v>
      </c>
      <c r="K8404" s="16">
        <f t="shared" si="393"/>
        <v>4244.8</v>
      </c>
      <c r="L8404" s="16">
        <f t="shared" si="394"/>
        <v>4468.2105263157891</v>
      </c>
      <c r="M8404" s="16">
        <f t="shared" si="395"/>
        <v>5400</v>
      </c>
      <c r="N8404" t="e">
        <f>INDEX(XML!$A$2:$R$782,MATCH(C8404,XML!$D$2:$D$737,0),2)</f>
        <v>#N/A</v>
      </c>
    </row>
    <row r="8405" spans="1:14" ht="33.75" x14ac:dyDescent="0.2">
      <c r="A8405">
        <v>26470</v>
      </c>
      <c r="B8405" t="s">
        <v>5515</v>
      </c>
      <c r="C8405" s="15" t="s">
        <v>5516</v>
      </c>
      <c r="D8405" s="15" t="s">
        <v>5517</v>
      </c>
      <c r="E8405">
        <v>8320</v>
      </c>
      <c r="F8405">
        <v>10667</v>
      </c>
      <c r="H8405" t="s">
        <v>746</v>
      </c>
      <c r="K8405" s="16">
        <f t="shared" si="393"/>
        <v>9318.4</v>
      </c>
      <c r="L8405" s="16">
        <f t="shared" si="394"/>
        <v>9808.8421052631584</v>
      </c>
      <c r="M8405" s="16">
        <f t="shared" si="395"/>
        <v>10657</v>
      </c>
      <c r="N8405" t="e">
        <f>INDEX(XML!$A$2:$R$782,MATCH(C8405,XML!$D$2:$D$737,0),2)</f>
        <v>#N/A</v>
      </c>
    </row>
    <row r="8406" spans="1:14" ht="22.5" customHeight="1" x14ac:dyDescent="0.2">
      <c r="A8406">
        <v>27240</v>
      </c>
      <c r="B8406" t="s">
        <v>5553</v>
      </c>
      <c r="C8406" s="15" t="s">
        <v>5554</v>
      </c>
      <c r="D8406" s="15" t="s">
        <v>5555</v>
      </c>
      <c r="E8406">
        <v>950</v>
      </c>
      <c r="F8406">
        <v>1350</v>
      </c>
      <c r="H8406" t="s">
        <v>2175</v>
      </c>
      <c r="K8406" s="16">
        <f t="shared" si="393"/>
        <v>1064</v>
      </c>
      <c r="L8406" s="16">
        <f t="shared" si="394"/>
        <v>1120</v>
      </c>
      <c r="M8406" s="16">
        <f t="shared" si="395"/>
        <v>1340</v>
      </c>
      <c r="N8406" t="e">
        <f>INDEX(XML!$A$2:$R$782,MATCH(C8406,XML!$D$2:$D$737,0),2)</f>
        <v>#N/A</v>
      </c>
    </row>
    <row r="8407" spans="1:14" ht="67.5" x14ac:dyDescent="0.2">
      <c r="A8407">
        <v>41135</v>
      </c>
      <c r="B8407" t="s">
        <v>5529</v>
      </c>
      <c r="C8407" s="15" t="s">
        <v>5530</v>
      </c>
      <c r="D8407" s="15" t="s">
        <v>46627</v>
      </c>
      <c r="E8407">
        <v>3790</v>
      </c>
      <c r="F8407">
        <v>5410</v>
      </c>
      <c r="H8407" t="s">
        <v>746</v>
      </c>
      <c r="K8407" s="16">
        <f t="shared" si="393"/>
        <v>4244.8</v>
      </c>
      <c r="L8407" s="16">
        <f t="shared" si="394"/>
        <v>4468.2105263157891</v>
      </c>
      <c r="M8407" s="16">
        <f t="shared" si="395"/>
        <v>5400</v>
      </c>
      <c r="N8407" t="e">
        <f>INDEX(XML!$A$2:$R$782,MATCH(C8407,XML!$D$2:$D$737,0),2)</f>
        <v>#N/A</v>
      </c>
    </row>
    <row r="8408" spans="1:14" ht="33.75" x14ac:dyDescent="0.2">
      <c r="A8408">
        <v>32884</v>
      </c>
      <c r="B8408" t="s">
        <v>5509</v>
      </c>
      <c r="C8408" s="15" t="s">
        <v>5510</v>
      </c>
      <c r="D8408" s="15" t="s">
        <v>5511</v>
      </c>
      <c r="E8408">
        <v>1</v>
      </c>
      <c r="F8408">
        <v>1</v>
      </c>
      <c r="H8408">
        <v>1</v>
      </c>
      <c r="K8408" s="16">
        <f t="shared" si="393"/>
        <v>1.1200000000000001</v>
      </c>
      <c r="L8408" s="16">
        <f t="shared" si="394"/>
        <v>1.1789473684210527</v>
      </c>
      <c r="M8408" s="16">
        <f t="shared" si="395"/>
        <v>-9</v>
      </c>
      <c r="N8408" t="e">
        <f>INDEX(XML!$A$2:$R$782,MATCH(C8408,XML!$D$2:$D$737,0),2)</f>
        <v>#N/A</v>
      </c>
    </row>
    <row r="8409" spans="1:14" ht="22.5" x14ac:dyDescent="0.2">
      <c r="A8409">
        <v>70328</v>
      </c>
      <c r="B8409" t="s">
        <v>33089</v>
      </c>
      <c r="C8409" s="15" t="s">
        <v>33090</v>
      </c>
      <c r="D8409" s="15" t="s">
        <v>33091</v>
      </c>
      <c r="E8409">
        <v>5643</v>
      </c>
      <c r="F8409">
        <v>8061</v>
      </c>
      <c r="K8409" s="16">
        <f t="shared" si="393"/>
        <v>6320.16</v>
      </c>
      <c r="L8409" s="16">
        <f t="shared" si="394"/>
        <v>6652.8</v>
      </c>
      <c r="M8409" s="16">
        <f t="shared" si="395"/>
        <v>7560</v>
      </c>
      <c r="N8409" t="e">
        <f>INDEX(XML!$A$2:$R$782,MATCH(C8409,XML!$D$2:$D$737,0),2)</f>
        <v>#N/A</v>
      </c>
    </row>
    <row r="8410" spans="1:14" ht="56.25" x14ac:dyDescent="0.2">
      <c r="A8410">
        <v>70334</v>
      </c>
      <c r="B8410" t="s">
        <v>33092</v>
      </c>
      <c r="C8410" s="15" t="s">
        <v>33093</v>
      </c>
      <c r="D8410" s="15" t="s">
        <v>33094</v>
      </c>
      <c r="E8410">
        <v>7542</v>
      </c>
      <c r="F8410">
        <v>10774</v>
      </c>
      <c r="H8410">
        <v>27</v>
      </c>
      <c r="K8410" s="16">
        <f t="shared" si="393"/>
        <v>8447.0400000000009</v>
      </c>
      <c r="L8410" s="16">
        <f t="shared" si="394"/>
        <v>8891.6210526315808</v>
      </c>
      <c r="M8410" s="16">
        <f t="shared" si="395"/>
        <v>10104.114832535888</v>
      </c>
      <c r="N8410" t="e">
        <f>INDEX(XML!$A$2:$R$782,MATCH(C8410,XML!$D$2:$D$737,0),2)</f>
        <v>#N/A</v>
      </c>
    </row>
    <row r="8411" spans="1:14" ht="56.25" x14ac:dyDescent="0.2">
      <c r="A8411">
        <v>68124</v>
      </c>
      <c r="B8411" t="s">
        <v>33095</v>
      </c>
      <c r="C8411" s="15" t="s">
        <v>33096</v>
      </c>
      <c r="D8411" s="15" t="s">
        <v>33097</v>
      </c>
      <c r="E8411">
        <v>5643</v>
      </c>
      <c r="F8411">
        <v>8061</v>
      </c>
      <c r="H8411" t="s">
        <v>746</v>
      </c>
      <c r="K8411" s="16">
        <f t="shared" si="393"/>
        <v>6320.16</v>
      </c>
      <c r="L8411" s="16">
        <f t="shared" si="394"/>
        <v>6652.8</v>
      </c>
      <c r="M8411" s="16">
        <f t="shared" si="395"/>
        <v>7560</v>
      </c>
      <c r="N8411" t="e">
        <f>INDEX(XML!$A$2:$R$782,MATCH(C8411,XML!$D$2:$D$737,0),2)</f>
        <v>#N/A</v>
      </c>
    </row>
    <row r="8412" spans="1:14" ht="101.25" x14ac:dyDescent="0.2">
      <c r="A8412">
        <v>69083</v>
      </c>
      <c r="B8412" t="s">
        <v>33098</v>
      </c>
      <c r="C8412" s="15" t="s">
        <v>33099</v>
      </c>
      <c r="D8412" s="15" t="s">
        <v>33100</v>
      </c>
      <c r="E8412">
        <v>5172</v>
      </c>
      <c r="F8412">
        <v>8000</v>
      </c>
      <c r="K8412" s="16">
        <f t="shared" si="393"/>
        <v>5792.64</v>
      </c>
      <c r="L8412" s="16">
        <f t="shared" si="394"/>
        <v>6097.515789473684</v>
      </c>
      <c r="M8412" s="16">
        <f t="shared" si="395"/>
        <v>6928.9952153110053</v>
      </c>
      <c r="N8412" t="e">
        <f>INDEX(XML!$A$2:$R$782,MATCH(C8412,XML!$D$2:$D$737,0),2)</f>
        <v>#N/A</v>
      </c>
    </row>
    <row r="8413" spans="1:14" ht="33.75" x14ac:dyDescent="0.2">
      <c r="A8413">
        <v>35032</v>
      </c>
      <c r="B8413" t="s">
        <v>34604</v>
      </c>
      <c r="C8413" s="15" t="s">
        <v>34605</v>
      </c>
      <c r="D8413" s="15" t="s">
        <v>34606</v>
      </c>
      <c r="E8413">
        <v>36633</v>
      </c>
      <c r="F8413">
        <v>52332</v>
      </c>
      <c r="H8413" t="s">
        <v>746</v>
      </c>
      <c r="K8413" s="16">
        <f t="shared" si="393"/>
        <v>41028.959999999999</v>
      </c>
      <c r="L8413" s="16">
        <f t="shared" si="394"/>
        <v>43188.378947368423</v>
      </c>
      <c r="M8413" s="16">
        <f t="shared" si="395"/>
        <v>49077.703349282296</v>
      </c>
      <c r="N8413" t="e">
        <f>INDEX(XML!$A$2:$R$782,MATCH(C8413,XML!$D$2:$D$737,0),2)</f>
        <v>#N/A</v>
      </c>
    </row>
    <row r="8414" spans="1:14" ht="67.5" x14ac:dyDescent="0.2">
      <c r="A8414">
        <v>69863</v>
      </c>
      <c r="B8414" t="s">
        <v>35115</v>
      </c>
      <c r="C8414" s="15" t="s">
        <v>35116</v>
      </c>
      <c r="D8414" s="15" t="s">
        <v>35117</v>
      </c>
      <c r="E8414">
        <v>8470</v>
      </c>
      <c r="F8414">
        <v>21000</v>
      </c>
      <c r="K8414" s="16">
        <f t="shared" si="393"/>
        <v>9486.4</v>
      </c>
      <c r="L8414" s="16">
        <f t="shared" si="394"/>
        <v>9985.6842105263149</v>
      </c>
      <c r="M8414" s="16">
        <f t="shared" si="395"/>
        <v>11347.36842105263</v>
      </c>
      <c r="N8414" t="e">
        <f>INDEX(XML!$A$2:$R$782,MATCH(C8414,XML!$D$2:$D$737,0),2)</f>
        <v>#N/A</v>
      </c>
    </row>
    <row r="8415" spans="1:14" ht="33.75" x14ac:dyDescent="0.2">
      <c r="A8415">
        <v>67778</v>
      </c>
      <c r="B8415" t="s">
        <v>35118</v>
      </c>
      <c r="C8415" s="15" t="s">
        <v>35119</v>
      </c>
      <c r="D8415" s="15" t="s">
        <v>35120</v>
      </c>
      <c r="E8415">
        <v>13602</v>
      </c>
      <c r="F8415">
        <v>19432</v>
      </c>
      <c r="K8415" s="16">
        <f t="shared" si="393"/>
        <v>15234.24</v>
      </c>
      <c r="L8415" s="16">
        <f t="shared" si="394"/>
        <v>16036.042105263157</v>
      </c>
      <c r="M8415" s="16">
        <f t="shared" si="395"/>
        <v>18222.775119617225</v>
      </c>
      <c r="N8415" t="e">
        <f>INDEX(XML!$A$2:$R$782,MATCH(C8415,XML!$D$2:$D$737,0),2)</f>
        <v>#N/A</v>
      </c>
    </row>
    <row r="8416" spans="1:14" ht="33.75" x14ac:dyDescent="0.2">
      <c r="A8416">
        <v>82309</v>
      </c>
      <c r="B8416" t="s">
        <v>43271</v>
      </c>
      <c r="C8416" s="15" t="s">
        <v>43272</v>
      </c>
      <c r="D8416" s="15" t="s">
        <v>43273</v>
      </c>
      <c r="E8416">
        <v>1</v>
      </c>
      <c r="F8416">
        <v>0</v>
      </c>
      <c r="K8416" s="16">
        <f t="shared" si="393"/>
        <v>1.1200000000000001</v>
      </c>
      <c r="L8416" s="16">
        <f t="shared" si="394"/>
        <v>1.1789473684210527</v>
      </c>
      <c r="M8416" s="16">
        <f t="shared" si="395"/>
        <v>1.3397129186602872</v>
      </c>
      <c r="N8416" t="e">
        <f>INDEX(XML!$A$2:$R$782,MATCH(C8416,XML!$D$2:$D$737,0),2)</f>
        <v>#N/A</v>
      </c>
    </row>
    <row r="8417" spans="1:14" ht="90" x14ac:dyDescent="0.2">
      <c r="A8417">
        <v>69085</v>
      </c>
      <c r="B8417" t="s">
        <v>35121</v>
      </c>
      <c r="C8417" s="15" t="s">
        <v>35122</v>
      </c>
      <c r="D8417" s="15" t="s">
        <v>35123</v>
      </c>
      <c r="E8417">
        <v>8471</v>
      </c>
      <c r="F8417">
        <v>14000</v>
      </c>
      <c r="H8417">
        <v>33</v>
      </c>
      <c r="K8417" s="16">
        <f t="shared" si="393"/>
        <v>9487.52</v>
      </c>
      <c r="L8417" s="16">
        <f t="shared" si="394"/>
        <v>9986.863157894737</v>
      </c>
      <c r="M8417" s="16">
        <f t="shared" si="395"/>
        <v>11348.708133971291</v>
      </c>
      <c r="N8417" t="e">
        <f>INDEX(XML!$A$2:$R$782,MATCH(C8417,XML!$D$2:$D$737,0),2)</f>
        <v>#N/A</v>
      </c>
    </row>
    <row r="8418" spans="1:14" ht="15.75" x14ac:dyDescent="0.25">
      <c r="A8418" s="184" t="s">
        <v>28063</v>
      </c>
      <c r="B8418" s="184"/>
      <c r="C8418" s="185"/>
      <c r="D8418" s="185"/>
      <c r="E8418" s="184"/>
      <c r="F8418" s="184"/>
      <c r="G8418" s="184"/>
      <c r="H8418" s="184"/>
      <c r="I8418" s="184"/>
      <c r="J8418" s="184"/>
      <c r="K8418" s="16">
        <f t="shared" si="393"/>
        <v>0</v>
      </c>
      <c r="L8418" s="16">
        <f t="shared" si="394"/>
        <v>0</v>
      </c>
      <c r="M8418" s="16">
        <f t="shared" si="395"/>
        <v>0</v>
      </c>
      <c r="N8418" t="e">
        <f>INDEX(XML!$A$2:$R$782,MATCH(C8418,XML!$D$2:$D$737,0),2)</f>
        <v>#N/A</v>
      </c>
    </row>
    <row r="8419" spans="1:14" ht="45" x14ac:dyDescent="0.2">
      <c r="A8419">
        <v>39679</v>
      </c>
      <c r="B8419" t="s">
        <v>20932</v>
      </c>
      <c r="C8419" s="15" t="s">
        <v>20933</v>
      </c>
      <c r="D8419" s="15" t="s">
        <v>24258</v>
      </c>
      <c r="E8419">
        <v>11900</v>
      </c>
      <c r="F8419">
        <v>17000</v>
      </c>
      <c r="K8419" s="16">
        <f t="shared" si="393"/>
        <v>13328</v>
      </c>
      <c r="L8419" s="16">
        <f t="shared" si="394"/>
        <v>14029.473684210527</v>
      </c>
      <c r="M8419" s="16">
        <f t="shared" si="395"/>
        <v>16990</v>
      </c>
      <c r="N8419" t="e">
        <f>INDEX(XML!$A$2:$R$782,MATCH(C8419,XML!$D$2:$D$737,0),2)</f>
        <v>#N/A</v>
      </c>
    </row>
    <row r="8420" spans="1:14" ht="67.5" x14ac:dyDescent="0.2">
      <c r="A8420">
        <v>40632</v>
      </c>
      <c r="B8420" t="s">
        <v>15614</v>
      </c>
      <c r="C8420" s="15" t="s">
        <v>15615</v>
      </c>
      <c r="D8420" s="15" t="s">
        <v>24259</v>
      </c>
      <c r="E8420">
        <v>5960</v>
      </c>
      <c r="F8420">
        <v>8510</v>
      </c>
      <c r="H8420" t="s">
        <v>746</v>
      </c>
      <c r="K8420" s="16">
        <f t="shared" si="393"/>
        <v>6675.2</v>
      </c>
      <c r="L8420" s="16">
        <f t="shared" si="394"/>
        <v>7026.5263157894733</v>
      </c>
      <c r="M8420" s="16">
        <f t="shared" si="395"/>
        <v>8500</v>
      </c>
      <c r="N8420" t="e">
        <f>INDEX(XML!$A$2:$R$782,MATCH(C8420,XML!$D$2:$D$737,0),2)</f>
        <v>#N/A</v>
      </c>
    </row>
    <row r="8421" spans="1:14" ht="56.25" x14ac:dyDescent="0.2">
      <c r="A8421">
        <v>65585</v>
      </c>
      <c r="B8421" t="s">
        <v>23944</v>
      </c>
      <c r="C8421" s="15" t="s">
        <v>23945</v>
      </c>
      <c r="D8421" s="15" t="s">
        <v>26039</v>
      </c>
      <c r="E8421">
        <v>28333</v>
      </c>
      <c r="F8421">
        <v>44000</v>
      </c>
      <c r="K8421" s="16">
        <f t="shared" si="393"/>
        <v>31732.959999999999</v>
      </c>
      <c r="L8421" s="16">
        <f t="shared" si="394"/>
        <v>33403.115789473683</v>
      </c>
      <c r="M8421" s="16">
        <f t="shared" si="395"/>
        <v>43990</v>
      </c>
      <c r="N8421" t="e">
        <f>INDEX(XML!$A$2:$R$782,MATCH(C8421,XML!$D$2:$D$737,0),2)</f>
        <v>#N/A</v>
      </c>
    </row>
    <row r="8422" spans="1:14" ht="45" x14ac:dyDescent="0.2">
      <c r="A8422">
        <v>43914</v>
      </c>
      <c r="B8422" t="s">
        <v>5546</v>
      </c>
      <c r="C8422" s="15" t="s">
        <v>5547</v>
      </c>
      <c r="D8422" s="15" t="s">
        <v>14674</v>
      </c>
      <c r="E8422">
        <v>13280</v>
      </c>
      <c r="F8422">
        <v>18970</v>
      </c>
      <c r="H8422">
        <v>44</v>
      </c>
      <c r="K8422" s="16">
        <f t="shared" si="393"/>
        <v>14873.6</v>
      </c>
      <c r="L8422" s="16">
        <f t="shared" si="394"/>
        <v>15656.421052631578</v>
      </c>
      <c r="M8422" s="16">
        <f t="shared" si="395"/>
        <v>18960</v>
      </c>
      <c r="N8422" t="e">
        <f>INDEX(XML!$A$2:$R$782,MATCH(C8422,XML!$D$2:$D$737,0),2)</f>
        <v>#N/A</v>
      </c>
    </row>
    <row r="8423" spans="1:14" ht="33.75" customHeight="1" x14ac:dyDescent="0.2">
      <c r="A8423">
        <v>39680</v>
      </c>
      <c r="B8423" t="s">
        <v>5551</v>
      </c>
      <c r="C8423" s="15" t="s">
        <v>5552</v>
      </c>
      <c r="D8423" s="15" t="s">
        <v>41380</v>
      </c>
      <c r="E8423">
        <v>17710</v>
      </c>
      <c r="F8423">
        <v>25290</v>
      </c>
      <c r="K8423" s="16">
        <f t="shared" si="393"/>
        <v>19835.2</v>
      </c>
      <c r="L8423" s="16">
        <f t="shared" si="394"/>
        <v>20879.157894736843</v>
      </c>
      <c r="M8423" s="16">
        <f t="shared" si="395"/>
        <v>25280</v>
      </c>
      <c r="N8423" t="e">
        <f>INDEX(XML!$A$2:$R$782,MATCH(C8423,XML!$D$2:$D$737,0),2)</f>
        <v>#N/A</v>
      </c>
    </row>
    <row r="8424" spans="1:14" ht="33.75" customHeight="1" x14ac:dyDescent="0.2">
      <c r="A8424">
        <v>62958</v>
      </c>
      <c r="B8424" t="s">
        <v>20284</v>
      </c>
      <c r="C8424" s="15" t="s">
        <v>20285</v>
      </c>
      <c r="D8424" s="15" t="s">
        <v>20286</v>
      </c>
      <c r="E8424">
        <v>5850</v>
      </c>
      <c r="F8424">
        <v>8120</v>
      </c>
      <c r="H8424" t="s">
        <v>746</v>
      </c>
      <c r="K8424" s="16">
        <f t="shared" si="393"/>
        <v>6552</v>
      </c>
      <c r="L8424" s="16">
        <f t="shared" si="394"/>
        <v>6896.8421052631575</v>
      </c>
      <c r="M8424" s="16">
        <f t="shared" si="395"/>
        <v>8110</v>
      </c>
      <c r="N8424" t="e">
        <f>INDEX(XML!$A$2:$R$782,MATCH(C8424,XML!$D$2:$D$737,0),2)</f>
        <v>#N/A</v>
      </c>
    </row>
    <row r="8425" spans="1:14" ht="33.75" customHeight="1" x14ac:dyDescent="0.2">
      <c r="A8425">
        <v>69505</v>
      </c>
      <c r="B8425" t="s">
        <v>31099</v>
      </c>
      <c r="C8425" s="15" t="s">
        <v>31100</v>
      </c>
      <c r="D8425" s="15" t="s">
        <v>31101</v>
      </c>
      <c r="E8425">
        <v>13852</v>
      </c>
      <c r="F8425">
        <v>23088</v>
      </c>
      <c r="K8425" s="16">
        <f t="shared" si="393"/>
        <v>15514.24</v>
      </c>
      <c r="L8425" s="16">
        <f t="shared" si="394"/>
        <v>16330.778947368421</v>
      </c>
      <c r="M8425" s="16">
        <f t="shared" si="395"/>
        <v>18557.703349282296</v>
      </c>
      <c r="N8425" t="e">
        <f>INDEX(XML!$A$2:$R$782,MATCH(C8425,XML!$D$2:$D$737,0),2)</f>
        <v>#N/A</v>
      </c>
    </row>
    <row r="8426" spans="1:14" ht="45" customHeight="1" x14ac:dyDescent="0.2">
      <c r="A8426">
        <v>69618</v>
      </c>
      <c r="B8426" t="s">
        <v>31102</v>
      </c>
      <c r="C8426" s="15" t="s">
        <v>31103</v>
      </c>
      <c r="D8426" s="15" t="s">
        <v>31104</v>
      </c>
      <c r="E8426">
        <v>7200</v>
      </c>
      <c r="F8426">
        <v>12000</v>
      </c>
      <c r="K8426" s="16">
        <f t="shared" si="393"/>
        <v>8064</v>
      </c>
      <c r="L8426" s="16">
        <f t="shared" si="394"/>
        <v>8488.4210526315783</v>
      </c>
      <c r="M8426" s="16">
        <f t="shared" si="395"/>
        <v>9645.9330143540665</v>
      </c>
      <c r="N8426" t="e">
        <f>INDEX(XML!$A$2:$R$782,MATCH(C8426,XML!$D$2:$D$737,0),2)</f>
        <v>#N/A</v>
      </c>
    </row>
    <row r="8427" spans="1:14" ht="33.75" customHeight="1" x14ac:dyDescent="0.2">
      <c r="A8427">
        <v>69664</v>
      </c>
      <c r="B8427" t="s">
        <v>31105</v>
      </c>
      <c r="C8427" s="15" t="s">
        <v>31106</v>
      </c>
      <c r="D8427" s="15" t="s">
        <v>31107</v>
      </c>
      <c r="E8427">
        <v>1</v>
      </c>
      <c r="F8427">
        <v>1</v>
      </c>
      <c r="K8427" s="16">
        <f t="shared" si="393"/>
        <v>1.1200000000000001</v>
      </c>
      <c r="L8427" s="16">
        <f t="shared" si="394"/>
        <v>1.1789473684210527</v>
      </c>
      <c r="M8427" s="16">
        <f t="shared" si="395"/>
        <v>1.3397129186602872</v>
      </c>
      <c r="N8427" t="e">
        <f>INDEX(XML!$A$2:$R$782,MATCH(C8427,XML!$D$2:$D$737,0),2)</f>
        <v>#N/A</v>
      </c>
    </row>
    <row r="8428" spans="1:14" ht="33.75" customHeight="1" x14ac:dyDescent="0.2">
      <c r="A8428">
        <v>69694</v>
      </c>
      <c r="B8428" t="s">
        <v>31477</v>
      </c>
      <c r="C8428" s="15" t="s">
        <v>31478</v>
      </c>
      <c r="D8428" s="15" t="s">
        <v>31479</v>
      </c>
      <c r="E8428">
        <v>29437</v>
      </c>
      <c r="F8428">
        <v>49062</v>
      </c>
      <c r="H8428">
        <v>7</v>
      </c>
      <c r="K8428" s="16">
        <f t="shared" si="393"/>
        <v>32969.440000000002</v>
      </c>
      <c r="L8428" s="16">
        <f t="shared" si="394"/>
        <v>34704.673684210524</v>
      </c>
      <c r="M8428" s="16">
        <f t="shared" si="395"/>
        <v>39437.12918660287</v>
      </c>
      <c r="N8428" t="e">
        <f>INDEX(XML!$A$2:$R$782,MATCH(C8428,XML!$D$2:$D$737,0),2)</f>
        <v>#N/A</v>
      </c>
    </row>
    <row r="8429" spans="1:14" ht="56.25" x14ac:dyDescent="0.2">
      <c r="A8429">
        <v>69331</v>
      </c>
      <c r="B8429" t="s">
        <v>33101</v>
      </c>
      <c r="C8429" s="15" t="s">
        <v>33102</v>
      </c>
      <c r="D8429" s="15" t="s">
        <v>33103</v>
      </c>
      <c r="E8429">
        <v>1615</v>
      </c>
      <c r="F8429">
        <v>2693</v>
      </c>
      <c r="H8429">
        <v>37</v>
      </c>
      <c r="K8429" s="16">
        <f t="shared" si="393"/>
        <v>1808.8</v>
      </c>
      <c r="L8429" s="16">
        <f t="shared" si="394"/>
        <v>1904</v>
      </c>
      <c r="M8429" s="16">
        <f t="shared" si="395"/>
        <v>2163.6363636363635</v>
      </c>
      <c r="N8429" t="e">
        <f>INDEX(XML!$A$2:$R$782,MATCH(C8429,XML!$D$2:$D$737,0),2)</f>
        <v>#N/A</v>
      </c>
    </row>
    <row r="8430" spans="1:14" ht="45" customHeight="1" x14ac:dyDescent="0.2">
      <c r="A8430">
        <v>83579</v>
      </c>
      <c r="B8430" t="s">
        <v>46349</v>
      </c>
      <c r="C8430" s="15" t="s">
        <v>46350</v>
      </c>
      <c r="D8430" s="15" t="s">
        <v>46351</v>
      </c>
      <c r="E8430">
        <v>1</v>
      </c>
      <c r="F8430">
        <v>1</v>
      </c>
      <c r="K8430" s="16">
        <f t="shared" si="393"/>
        <v>1.1200000000000001</v>
      </c>
      <c r="L8430" s="16">
        <f t="shared" si="394"/>
        <v>1.1789473684210527</v>
      </c>
      <c r="M8430" s="16">
        <f t="shared" si="395"/>
        <v>1.3397129186602872</v>
      </c>
      <c r="N8430" t="e">
        <f>INDEX(XML!$A$2:$R$782,MATCH(C8430,XML!$D$2:$D$737,0),2)</f>
        <v>#N/A</v>
      </c>
    </row>
    <row r="8431" spans="1:14" ht="45" customHeight="1" x14ac:dyDescent="0.25">
      <c r="A8431" s="184" t="s">
        <v>25380</v>
      </c>
      <c r="B8431" s="184"/>
      <c r="C8431" s="185"/>
      <c r="D8431" s="185"/>
      <c r="E8431" s="184"/>
      <c r="F8431" s="184"/>
      <c r="G8431" s="184"/>
      <c r="H8431" s="184"/>
      <c r="I8431" s="184"/>
      <c r="J8431" s="184"/>
      <c r="K8431" s="16">
        <f t="shared" si="393"/>
        <v>0</v>
      </c>
      <c r="L8431" s="16">
        <f t="shared" si="394"/>
        <v>0</v>
      </c>
      <c r="M8431" s="16">
        <f t="shared" si="395"/>
        <v>0</v>
      </c>
      <c r="N8431" t="e">
        <f>INDEX(XML!$A$2:$R$782,MATCH(C8431,XML!$D$2:$D$737,0),2)</f>
        <v>#N/A</v>
      </c>
    </row>
    <row r="8432" spans="1:14" ht="56.25" x14ac:dyDescent="0.2">
      <c r="A8432">
        <v>41901</v>
      </c>
      <c r="B8432" t="s">
        <v>5492</v>
      </c>
      <c r="C8432" s="15" t="s">
        <v>5493</v>
      </c>
      <c r="D8432" s="15" t="s">
        <v>5494</v>
      </c>
      <c r="E8432">
        <v>162000</v>
      </c>
      <c r="F8432">
        <v>172500</v>
      </c>
      <c r="H8432">
        <v>13</v>
      </c>
      <c r="K8432" s="16">
        <f t="shared" si="393"/>
        <v>173340</v>
      </c>
      <c r="L8432" s="16">
        <f t="shared" si="394"/>
        <v>182463.15789473685</v>
      </c>
      <c r="M8432" s="16">
        <f t="shared" si="395"/>
        <v>172490</v>
      </c>
      <c r="N8432" t="e">
        <f>INDEX(XML!$A$2:$R$782,MATCH(C8432,XML!$D$2:$D$737,0),2)</f>
        <v>#N/A</v>
      </c>
    </row>
    <row r="8433" spans="1:14" ht="45" x14ac:dyDescent="0.2">
      <c r="A8433">
        <v>53312</v>
      </c>
      <c r="B8433" t="s">
        <v>5495</v>
      </c>
      <c r="C8433" s="15" t="s">
        <v>12357</v>
      </c>
      <c r="D8433" s="15" t="s">
        <v>5496</v>
      </c>
      <c r="E8433">
        <v>852000</v>
      </c>
      <c r="F8433">
        <v>1200000</v>
      </c>
      <c r="H8433">
        <v>1</v>
      </c>
      <c r="K8433" s="16">
        <f t="shared" si="393"/>
        <v>911640</v>
      </c>
      <c r="L8433" s="16">
        <f t="shared" si="394"/>
        <v>959621.05263157899</v>
      </c>
      <c r="M8433" s="16">
        <f t="shared" si="395"/>
        <v>1199990</v>
      </c>
      <c r="N8433" t="e">
        <f>INDEX(XML!$A$2:$R$782,MATCH(C8433,XML!$D$2:$D$737,0),2)</f>
        <v>#N/A</v>
      </c>
    </row>
    <row r="8434" spans="1:14" ht="22.5" customHeight="1" x14ac:dyDescent="0.25">
      <c r="A8434" s="184" t="s">
        <v>5484</v>
      </c>
      <c r="B8434" s="184"/>
      <c r="C8434" s="185"/>
      <c r="D8434" s="185"/>
      <c r="E8434" s="184"/>
      <c r="F8434" s="184"/>
      <c r="G8434" s="184"/>
      <c r="H8434" s="184"/>
      <c r="I8434" s="184"/>
      <c r="J8434" s="184"/>
      <c r="K8434" s="16">
        <f t="shared" si="393"/>
        <v>0</v>
      </c>
      <c r="L8434" s="16">
        <f t="shared" si="394"/>
        <v>0</v>
      </c>
      <c r="M8434" s="16">
        <f t="shared" si="395"/>
        <v>0</v>
      </c>
      <c r="N8434" t="e">
        <f>INDEX(XML!$A$2:$R$782,MATCH(C8434,XML!$D$2:$D$737,0),2)</f>
        <v>#N/A</v>
      </c>
    </row>
    <row r="8435" spans="1:14" ht="22.5" customHeight="1" x14ac:dyDescent="0.2">
      <c r="A8435">
        <v>44645</v>
      </c>
      <c r="B8435" t="s">
        <v>5485</v>
      </c>
      <c r="C8435" s="15" t="s">
        <v>5486</v>
      </c>
      <c r="D8435" s="15" t="s">
        <v>5487</v>
      </c>
      <c r="E8435">
        <v>15333</v>
      </c>
      <c r="F8435">
        <v>25780</v>
      </c>
      <c r="H8435" t="s">
        <v>746</v>
      </c>
      <c r="K8435" s="16">
        <f t="shared" si="393"/>
        <v>17172.96</v>
      </c>
      <c r="L8435" s="16">
        <f t="shared" si="394"/>
        <v>18076.8</v>
      </c>
      <c r="M8435" s="16">
        <f t="shared" si="395"/>
        <v>25770</v>
      </c>
      <c r="N8435" t="e">
        <f>INDEX(XML!$A$2:$R$782,MATCH(C8435,XML!$D$2:$D$737,0),2)</f>
        <v>#N/A</v>
      </c>
    </row>
    <row r="8436" spans="1:14" ht="22.5" customHeight="1" x14ac:dyDescent="0.25">
      <c r="A8436" s="184" t="s">
        <v>25412</v>
      </c>
      <c r="B8436" s="184"/>
      <c r="C8436" s="185"/>
      <c r="D8436" s="185"/>
      <c r="E8436" s="184"/>
      <c r="F8436" s="184"/>
      <c r="G8436" s="184"/>
      <c r="H8436" s="184"/>
      <c r="I8436" s="184"/>
      <c r="J8436" s="184"/>
      <c r="K8436" s="16">
        <f t="shared" si="393"/>
        <v>0</v>
      </c>
      <c r="L8436" s="16">
        <f t="shared" si="394"/>
        <v>0</v>
      </c>
      <c r="M8436" s="16">
        <f t="shared" si="395"/>
        <v>0</v>
      </c>
      <c r="N8436" t="e">
        <f>INDEX(XML!$A$2:$R$782,MATCH(C8436,XML!$D$2:$D$737,0),2)</f>
        <v>#N/A</v>
      </c>
    </row>
    <row r="8437" spans="1:14" ht="22.5" customHeight="1" x14ac:dyDescent="0.2">
      <c r="A8437">
        <v>58514</v>
      </c>
      <c r="B8437" t="s">
        <v>40425</v>
      </c>
      <c r="C8437" s="15" t="s">
        <v>40426</v>
      </c>
      <c r="D8437" s="15" t="s">
        <v>40427</v>
      </c>
      <c r="E8437">
        <v>7316</v>
      </c>
      <c r="F8437">
        <v>8779</v>
      </c>
      <c r="H8437" t="s">
        <v>746</v>
      </c>
      <c r="K8437" s="16">
        <f t="shared" si="393"/>
        <v>8193.92</v>
      </c>
      <c r="L8437" s="16">
        <f t="shared" si="394"/>
        <v>8625.1789473684203</v>
      </c>
      <c r="M8437" s="16">
        <f t="shared" si="395"/>
        <v>9801.3397129186596</v>
      </c>
      <c r="N8437" t="e">
        <f>INDEX(XML!$A$2:$R$782,MATCH(C8437,XML!$D$2:$D$737,0),2)</f>
        <v>#N/A</v>
      </c>
    </row>
    <row r="8438" spans="1:14" ht="22.5" customHeight="1" x14ac:dyDescent="0.2">
      <c r="A8438">
        <v>58515</v>
      </c>
      <c r="B8438" t="s">
        <v>40428</v>
      </c>
      <c r="C8438" s="15" t="s">
        <v>40429</v>
      </c>
      <c r="D8438" s="15" t="s">
        <v>40430</v>
      </c>
      <c r="E8438">
        <v>9710</v>
      </c>
      <c r="F8438">
        <v>12138</v>
      </c>
      <c r="H8438" t="s">
        <v>746</v>
      </c>
      <c r="K8438" s="16">
        <f t="shared" si="393"/>
        <v>10875.2</v>
      </c>
      <c r="L8438" s="16">
        <f t="shared" si="394"/>
        <v>11447.578947368422</v>
      </c>
      <c r="M8438" s="16">
        <f t="shared" si="395"/>
        <v>13008.612440191389</v>
      </c>
      <c r="N8438" t="e">
        <f>INDEX(XML!$A$2:$R$782,MATCH(C8438,XML!$D$2:$D$737,0),2)</f>
        <v>#N/A</v>
      </c>
    </row>
    <row r="8439" spans="1:14" ht="22.5" customHeight="1" x14ac:dyDescent="0.2">
      <c r="A8439">
        <v>83577</v>
      </c>
      <c r="B8439" t="s">
        <v>46352</v>
      </c>
      <c r="C8439" s="15" t="s">
        <v>46912</v>
      </c>
      <c r="D8439" s="15" t="s">
        <v>46913</v>
      </c>
      <c r="E8439">
        <v>1</v>
      </c>
      <c r="F8439">
        <v>1</v>
      </c>
      <c r="H8439">
        <v>8</v>
      </c>
      <c r="K8439" s="16">
        <f t="shared" si="393"/>
        <v>1.1200000000000001</v>
      </c>
      <c r="L8439" s="16">
        <f t="shared" si="394"/>
        <v>1.1789473684210527</v>
      </c>
      <c r="M8439" s="16">
        <f t="shared" si="395"/>
        <v>1.3397129186602872</v>
      </c>
      <c r="N8439" t="e">
        <f>INDEX(XML!$A$2:$R$782,MATCH(C8439,XML!$D$2:$D$737,0),2)</f>
        <v>#N/A</v>
      </c>
    </row>
    <row r="8440" spans="1:14" ht="22.5" customHeight="1" x14ac:dyDescent="0.25">
      <c r="A8440" s="184" t="s">
        <v>25413</v>
      </c>
      <c r="B8440" s="184"/>
      <c r="C8440" s="185"/>
      <c r="D8440" s="185"/>
      <c r="E8440" s="184"/>
      <c r="F8440" s="184"/>
      <c r="G8440" s="184"/>
      <c r="H8440" s="184"/>
      <c r="I8440" s="184"/>
      <c r="J8440" s="184"/>
      <c r="K8440" s="16">
        <f t="shared" si="393"/>
        <v>0</v>
      </c>
      <c r="L8440" s="16">
        <f t="shared" si="394"/>
        <v>0</v>
      </c>
      <c r="M8440" s="16">
        <f t="shared" si="395"/>
        <v>0</v>
      </c>
      <c r="N8440" t="e">
        <f>INDEX(XML!$A$2:$R$782,MATCH(C8440,XML!$D$2:$D$737,0),2)</f>
        <v>#N/A</v>
      </c>
    </row>
    <row r="8441" spans="1:14" ht="22.5" customHeight="1" x14ac:dyDescent="0.2">
      <c r="A8441">
        <v>37390</v>
      </c>
      <c r="B8441" t="s">
        <v>20929</v>
      </c>
      <c r="C8441" s="15" t="s">
        <v>20930</v>
      </c>
      <c r="D8441" s="15" t="s">
        <v>20931</v>
      </c>
      <c r="E8441">
        <v>4800</v>
      </c>
      <c r="F8441">
        <v>6000</v>
      </c>
      <c r="K8441" s="16">
        <f t="shared" si="393"/>
        <v>5376</v>
      </c>
      <c r="L8441" s="16">
        <f t="shared" si="394"/>
        <v>5658.9473684210525</v>
      </c>
      <c r="M8441" s="16">
        <f t="shared" si="395"/>
        <v>5990</v>
      </c>
      <c r="N8441" t="e">
        <f>INDEX(XML!$A$2:$R$782,MATCH(C8441,XML!$D$2:$D$737,0),2)</f>
        <v>#N/A</v>
      </c>
    </row>
    <row r="8442" spans="1:14" ht="22.5" customHeight="1" x14ac:dyDescent="0.2">
      <c r="A8442">
        <v>58517</v>
      </c>
      <c r="B8442" t="s">
        <v>40507</v>
      </c>
      <c r="C8442" s="15" t="s">
        <v>40508</v>
      </c>
      <c r="D8442" s="15" t="s">
        <v>40509</v>
      </c>
      <c r="E8442">
        <v>1762</v>
      </c>
      <c r="F8442">
        <v>2467</v>
      </c>
      <c r="H8442" t="s">
        <v>1175</v>
      </c>
      <c r="K8442" s="16">
        <f t="shared" si="393"/>
        <v>1973.44</v>
      </c>
      <c r="L8442" s="16">
        <f t="shared" si="394"/>
        <v>2077.3052631578948</v>
      </c>
      <c r="M8442" s="16">
        <f t="shared" si="395"/>
        <v>2360.5741626794261</v>
      </c>
      <c r="N8442" t="e">
        <f>INDEX(XML!$A$2:$R$782,MATCH(C8442,XML!$D$2:$D$737,0),2)</f>
        <v>#N/A</v>
      </c>
    </row>
    <row r="8443" spans="1:14" ht="15.75" x14ac:dyDescent="0.25">
      <c r="A8443" s="184" t="s">
        <v>1907</v>
      </c>
      <c r="B8443" s="184"/>
      <c r="C8443" s="185"/>
      <c r="D8443" s="185"/>
      <c r="E8443" s="184"/>
      <c r="F8443" s="184"/>
      <c r="G8443" s="184"/>
      <c r="H8443" s="184"/>
      <c r="I8443" s="184"/>
      <c r="J8443" s="184"/>
      <c r="K8443" s="16">
        <f t="shared" si="393"/>
        <v>0</v>
      </c>
      <c r="L8443" s="16">
        <f t="shared" si="394"/>
        <v>0</v>
      </c>
      <c r="M8443" s="16">
        <f t="shared" si="395"/>
        <v>0</v>
      </c>
      <c r="N8443" t="e">
        <f>INDEX(XML!$A$2:$R$782,MATCH(C8443,XML!$D$2:$D$737,0),2)</f>
        <v>#N/A</v>
      </c>
    </row>
    <row r="8444" spans="1:14" ht="22.5" customHeight="1" x14ac:dyDescent="0.2">
      <c r="A8444">
        <v>41137</v>
      </c>
      <c r="B8444" t="s">
        <v>5478</v>
      </c>
      <c r="C8444" s="15" t="s">
        <v>5479</v>
      </c>
      <c r="D8444" s="15" t="s">
        <v>5480</v>
      </c>
      <c r="E8444">
        <v>2840</v>
      </c>
      <c r="F8444">
        <v>4060</v>
      </c>
      <c r="H8444" t="s">
        <v>746</v>
      </c>
      <c r="K8444" s="16">
        <f t="shared" si="393"/>
        <v>3180.8</v>
      </c>
      <c r="L8444" s="16">
        <f t="shared" si="394"/>
        <v>3348.2105263157896</v>
      </c>
      <c r="M8444" s="16">
        <f t="shared" si="395"/>
        <v>4050</v>
      </c>
      <c r="N8444" t="e">
        <f>INDEX(XML!$A$2:$R$782,MATCH(C8444,XML!$D$2:$D$737,0),2)</f>
        <v>#N/A</v>
      </c>
    </row>
    <row r="8445" spans="1:14" ht="22.5" customHeight="1" x14ac:dyDescent="0.2">
      <c r="A8445">
        <v>41136</v>
      </c>
      <c r="B8445" t="s">
        <v>5470</v>
      </c>
      <c r="C8445" s="15" t="s">
        <v>5471</v>
      </c>
      <c r="D8445" s="15" t="s">
        <v>5472</v>
      </c>
      <c r="E8445">
        <v>3790</v>
      </c>
      <c r="F8445">
        <v>5410</v>
      </c>
      <c r="K8445" s="16">
        <f t="shared" si="393"/>
        <v>4244.8</v>
      </c>
      <c r="L8445" s="16">
        <f t="shared" si="394"/>
        <v>4468.2105263157891</v>
      </c>
      <c r="M8445" s="16">
        <f t="shared" si="395"/>
        <v>5400</v>
      </c>
      <c r="N8445" t="e">
        <f>INDEX(XML!$A$2:$R$782,MATCH(C8445,XML!$D$2:$D$737,0),2)</f>
        <v>#N/A</v>
      </c>
    </row>
    <row r="8446" spans="1:14" ht="22.5" customHeight="1" x14ac:dyDescent="0.2">
      <c r="A8446">
        <v>24967</v>
      </c>
      <c r="B8446" t="s">
        <v>5475</v>
      </c>
      <c r="C8446" s="15" t="s">
        <v>5476</v>
      </c>
      <c r="D8446" s="15" t="s">
        <v>5477</v>
      </c>
      <c r="E8446">
        <v>3790</v>
      </c>
      <c r="F8446">
        <v>5410</v>
      </c>
      <c r="K8446" s="16">
        <f t="shared" si="393"/>
        <v>4244.8</v>
      </c>
      <c r="L8446" s="16">
        <f t="shared" si="394"/>
        <v>4468.2105263157891</v>
      </c>
      <c r="M8446" s="16">
        <f t="shared" si="395"/>
        <v>5400</v>
      </c>
      <c r="N8446" t="e">
        <f>INDEX(XML!$A$2:$R$782,MATCH(C8446,XML!$D$2:$D$737,0),2)</f>
        <v>#N/A</v>
      </c>
    </row>
    <row r="8447" spans="1:14" ht="45" x14ac:dyDescent="0.2">
      <c r="A8447">
        <v>39687</v>
      </c>
      <c r="B8447" t="s">
        <v>20983</v>
      </c>
      <c r="C8447" s="15" t="s">
        <v>20984</v>
      </c>
      <c r="D8447" s="15" t="s">
        <v>20985</v>
      </c>
      <c r="E8447">
        <v>7680</v>
      </c>
      <c r="F8447">
        <v>9600</v>
      </c>
      <c r="K8447" s="16">
        <f t="shared" si="393"/>
        <v>8601.6</v>
      </c>
      <c r="L8447" s="16">
        <f t="shared" si="394"/>
        <v>9054.3157894736851</v>
      </c>
      <c r="M8447" s="16">
        <f t="shared" si="395"/>
        <v>9590</v>
      </c>
      <c r="N8447" t="e">
        <f>INDEX(XML!$A$2:$R$782,MATCH(C8447,XML!$D$2:$D$737,0),2)</f>
        <v>#N/A</v>
      </c>
    </row>
    <row r="8448" spans="1:14" ht="22.5" customHeight="1" x14ac:dyDescent="0.2">
      <c r="A8448">
        <v>32158</v>
      </c>
      <c r="B8448" t="s">
        <v>5473</v>
      </c>
      <c r="C8448" s="15" t="s">
        <v>5474</v>
      </c>
      <c r="D8448" s="15" t="s">
        <v>23943</v>
      </c>
      <c r="E8448">
        <v>2080</v>
      </c>
      <c r="F8448">
        <v>2980</v>
      </c>
      <c r="H8448" t="s">
        <v>746</v>
      </c>
      <c r="K8448" s="16">
        <f t="shared" si="393"/>
        <v>2329.6</v>
      </c>
      <c r="L8448" s="16">
        <f t="shared" si="394"/>
        <v>2452.2105263157896</v>
      </c>
      <c r="M8448" s="16">
        <f t="shared" si="395"/>
        <v>2970</v>
      </c>
      <c r="N8448" t="e">
        <f>INDEX(XML!$A$2:$R$782,MATCH(C8448,XML!$D$2:$D$737,0),2)</f>
        <v>#N/A</v>
      </c>
    </row>
    <row r="8449" spans="1:14" ht="22.5" customHeight="1" x14ac:dyDescent="0.2">
      <c r="A8449">
        <v>41897</v>
      </c>
      <c r="B8449" t="s">
        <v>5481</v>
      </c>
      <c r="C8449" s="15" t="s">
        <v>5482</v>
      </c>
      <c r="D8449" s="15" t="s">
        <v>5483</v>
      </c>
      <c r="E8449">
        <v>2880</v>
      </c>
      <c r="F8449">
        <v>3600</v>
      </c>
      <c r="K8449" s="16">
        <f t="shared" si="393"/>
        <v>3225.6</v>
      </c>
      <c r="L8449" s="16">
        <f t="shared" si="394"/>
        <v>3395.3684210526317</v>
      </c>
      <c r="M8449" s="16">
        <f t="shared" si="395"/>
        <v>3590</v>
      </c>
      <c r="N8449" t="e">
        <f>INDEX(XML!$A$2:$R$782,MATCH(C8449,XML!$D$2:$D$737,0),2)</f>
        <v>#N/A</v>
      </c>
    </row>
    <row r="8450" spans="1:14" ht="56.25" x14ac:dyDescent="0.2">
      <c r="A8450">
        <v>49358</v>
      </c>
      <c r="B8450" t="s">
        <v>15272</v>
      </c>
      <c r="C8450" s="15" t="s">
        <v>15273</v>
      </c>
      <c r="D8450" s="15" t="s">
        <v>15274</v>
      </c>
      <c r="E8450">
        <v>8446</v>
      </c>
      <c r="F8450">
        <v>9775</v>
      </c>
      <c r="H8450" t="s">
        <v>746</v>
      </c>
      <c r="K8450" s="16">
        <f t="shared" si="393"/>
        <v>9459.52</v>
      </c>
      <c r="L8450" s="16">
        <f t="shared" si="394"/>
        <v>9957.3894736842103</v>
      </c>
      <c r="M8450" s="16">
        <f t="shared" si="395"/>
        <v>9765</v>
      </c>
      <c r="N8450" t="e">
        <f>INDEX(XML!$A$2:$R$782,MATCH(C8450,XML!$D$2:$D$737,0),2)</f>
        <v>#N/A</v>
      </c>
    </row>
    <row r="8451" spans="1:14" ht="45" customHeight="1" x14ac:dyDescent="0.25">
      <c r="A8451" s="184" t="s">
        <v>25381</v>
      </c>
      <c r="B8451" s="184"/>
      <c r="C8451" s="185"/>
      <c r="D8451" s="185"/>
      <c r="E8451" s="184"/>
      <c r="F8451" s="184"/>
      <c r="G8451" s="184"/>
      <c r="H8451" s="184"/>
      <c r="I8451" s="184"/>
      <c r="J8451" s="184"/>
      <c r="K8451" s="16">
        <f t="shared" si="393"/>
        <v>0</v>
      </c>
      <c r="L8451" s="16">
        <f t="shared" si="394"/>
        <v>0</v>
      </c>
      <c r="M8451" s="16">
        <f t="shared" si="395"/>
        <v>0</v>
      </c>
      <c r="N8451" t="e">
        <f>INDEX(XML!$A$2:$R$782,MATCH(C8451,XML!$D$2:$D$737,0),2)</f>
        <v>#N/A</v>
      </c>
    </row>
    <row r="8452" spans="1:14" ht="33.75" customHeight="1" x14ac:dyDescent="0.2">
      <c r="A8452">
        <v>14796</v>
      </c>
      <c r="C8452" s="15" t="s">
        <v>5497</v>
      </c>
      <c r="D8452" s="15" t="s">
        <v>5498</v>
      </c>
      <c r="E8452">
        <v>106</v>
      </c>
      <c r="F8452">
        <v>107</v>
      </c>
      <c r="H8452">
        <v>248</v>
      </c>
      <c r="K8452" s="16">
        <f t="shared" si="393"/>
        <v>118.72</v>
      </c>
      <c r="L8452" s="16">
        <f t="shared" si="394"/>
        <v>124.96842105263158</v>
      </c>
      <c r="M8452" s="16">
        <f t="shared" si="395"/>
        <v>142.00956937799043</v>
      </c>
      <c r="N8452" t="e">
        <f>INDEX(XML!$A$2:$R$782,MATCH(C8452,XML!$D$2:$D$737,0),2)</f>
        <v>#N/A</v>
      </c>
    </row>
    <row r="8453" spans="1:14" ht="56.25" x14ac:dyDescent="0.2">
      <c r="A8453">
        <v>38671</v>
      </c>
      <c r="B8453" t="s">
        <v>5499</v>
      </c>
      <c r="C8453" s="15" t="s">
        <v>5500</v>
      </c>
      <c r="D8453" s="15" t="s">
        <v>5501</v>
      </c>
      <c r="E8453">
        <v>2080</v>
      </c>
      <c r="F8453">
        <v>2980</v>
      </c>
      <c r="H8453" t="s">
        <v>1168</v>
      </c>
      <c r="K8453" s="16">
        <f t="shared" ref="K8453:K8516" si="396">IF(E8453&gt;49999,E8453+E8453*0.07,IF(E8453&lt;=49999,E8453+E8453*0.12))</f>
        <v>2329.6</v>
      </c>
      <c r="L8453" s="16">
        <f t="shared" ref="L8453:L8516" si="397">K8453*100/95</f>
        <v>2452.2105263157896</v>
      </c>
      <c r="M8453" s="16">
        <f t="shared" ref="M8453:M8516" si="398">IF(COUNTIF(C8453,"*Dahua*"),F8453-10,L8453*100/88)</f>
        <v>2970</v>
      </c>
      <c r="N8453" t="e">
        <f>INDEX(XML!$A$2:$R$782,MATCH(C8453,XML!$D$2:$D$737,0),2)</f>
        <v>#N/A</v>
      </c>
    </row>
    <row r="8454" spans="1:14" ht="101.25" x14ac:dyDescent="0.2">
      <c r="A8454">
        <v>84149</v>
      </c>
      <c r="B8454" t="s">
        <v>5502</v>
      </c>
      <c r="C8454" s="15" t="s">
        <v>5503</v>
      </c>
      <c r="D8454" s="15" t="s">
        <v>5504</v>
      </c>
      <c r="E8454">
        <v>1411</v>
      </c>
      <c r="F8454">
        <v>1633</v>
      </c>
      <c r="H8454" t="s">
        <v>746</v>
      </c>
      <c r="K8454" s="16">
        <f t="shared" si="396"/>
        <v>1580.32</v>
      </c>
      <c r="L8454" s="16">
        <f t="shared" si="397"/>
        <v>1663.4947368421053</v>
      </c>
      <c r="M8454" s="16">
        <f t="shared" si="398"/>
        <v>1623</v>
      </c>
      <c r="N8454" t="e">
        <f>INDEX(XML!$A$2:$R$782,MATCH(C8454,XML!$D$2:$D$737,0),2)</f>
        <v>#N/A</v>
      </c>
    </row>
    <row r="8455" spans="1:14" ht="22.5" customHeight="1" x14ac:dyDescent="0.2">
      <c r="A8455">
        <v>58110</v>
      </c>
      <c r="B8455" t="s">
        <v>15021</v>
      </c>
      <c r="C8455" s="15" t="s">
        <v>15022</v>
      </c>
      <c r="D8455" s="15" t="s">
        <v>15023</v>
      </c>
      <c r="E8455">
        <v>2760</v>
      </c>
      <c r="F8455">
        <v>3450</v>
      </c>
      <c r="H8455">
        <v>9</v>
      </c>
      <c r="K8455" s="16">
        <f t="shared" si="396"/>
        <v>3091.2</v>
      </c>
      <c r="L8455" s="16">
        <f t="shared" si="397"/>
        <v>3253.8947368421054</v>
      </c>
      <c r="M8455" s="16">
        <f t="shared" si="398"/>
        <v>3440</v>
      </c>
      <c r="N8455" t="e">
        <f>INDEX(XML!$A$2:$R$782,MATCH(C8455,XML!$D$2:$D$737,0),2)</f>
        <v>#N/A</v>
      </c>
    </row>
    <row r="8456" spans="1:14" ht="90" x14ac:dyDescent="0.2">
      <c r="A8456">
        <v>41138</v>
      </c>
      <c r="B8456" t="s">
        <v>25515</v>
      </c>
      <c r="C8456" s="15" t="s">
        <v>25516</v>
      </c>
      <c r="D8456" s="15" t="s">
        <v>25517</v>
      </c>
      <c r="E8456">
        <v>4740</v>
      </c>
      <c r="F8456">
        <v>6760</v>
      </c>
      <c r="H8456">
        <v>36</v>
      </c>
      <c r="K8456" s="16">
        <f t="shared" si="396"/>
        <v>5308.8</v>
      </c>
      <c r="L8456" s="16">
        <f t="shared" si="397"/>
        <v>5588.2105263157891</v>
      </c>
      <c r="M8456" s="16">
        <f t="shared" si="398"/>
        <v>6750</v>
      </c>
      <c r="N8456" t="e">
        <f>INDEX(XML!$A$2:$R$782,MATCH(C8456,XML!$D$2:$D$737,0),2)</f>
        <v>#N/A</v>
      </c>
    </row>
    <row r="8457" spans="1:14" ht="15.75" x14ac:dyDescent="0.25">
      <c r="A8457" s="184" t="s">
        <v>5488</v>
      </c>
      <c r="B8457" s="184"/>
      <c r="C8457" s="185"/>
      <c r="D8457" s="185"/>
      <c r="E8457" s="184"/>
      <c r="F8457" s="184"/>
      <c r="G8457" s="184"/>
      <c r="H8457" s="184"/>
      <c r="I8457" s="184"/>
      <c r="J8457" s="184"/>
      <c r="K8457" s="16">
        <f t="shared" si="396"/>
        <v>0</v>
      </c>
      <c r="L8457" s="16">
        <f t="shared" si="397"/>
        <v>0</v>
      </c>
      <c r="M8457" s="16">
        <f t="shared" si="398"/>
        <v>0</v>
      </c>
      <c r="N8457" t="e">
        <f>INDEX(XML!$A$2:$R$782,MATCH(C8457,XML!$D$2:$D$737,0),2)</f>
        <v>#N/A</v>
      </c>
    </row>
    <row r="8458" spans="1:14" ht="78.75" x14ac:dyDescent="0.2">
      <c r="A8458">
        <v>55115</v>
      </c>
      <c r="B8458" t="s">
        <v>15283</v>
      </c>
      <c r="C8458" s="15" t="s">
        <v>15284</v>
      </c>
      <c r="D8458" s="15" t="s">
        <v>15285</v>
      </c>
      <c r="E8458">
        <v>16224</v>
      </c>
      <c r="F8458">
        <v>21091</v>
      </c>
      <c r="H8458" t="s">
        <v>746</v>
      </c>
      <c r="K8458" s="16">
        <f t="shared" si="396"/>
        <v>18170.88</v>
      </c>
      <c r="L8458" s="16">
        <f t="shared" si="397"/>
        <v>19127.242105263158</v>
      </c>
      <c r="M8458" s="16">
        <f t="shared" si="398"/>
        <v>21735.502392344497</v>
      </c>
      <c r="N8458" t="e">
        <f>INDEX(XML!$A$2:$R$782,MATCH(C8458,XML!$D$2:$D$737,0),2)</f>
        <v>#N/A</v>
      </c>
    </row>
    <row r="8459" spans="1:14" ht="45" x14ac:dyDescent="0.2">
      <c r="A8459">
        <v>58870</v>
      </c>
      <c r="B8459" t="s">
        <v>17557</v>
      </c>
      <c r="C8459" s="15" t="s">
        <v>17558</v>
      </c>
      <c r="D8459" s="15" t="s">
        <v>43274</v>
      </c>
      <c r="E8459">
        <v>10542</v>
      </c>
      <c r="F8459">
        <v>13705</v>
      </c>
      <c r="H8459" t="s">
        <v>746</v>
      </c>
      <c r="K8459" s="16">
        <f t="shared" si="396"/>
        <v>11807.04</v>
      </c>
      <c r="L8459" s="16">
        <f t="shared" si="397"/>
        <v>12428.463157894737</v>
      </c>
      <c r="M8459" s="16">
        <f t="shared" si="398"/>
        <v>13695</v>
      </c>
      <c r="N8459" t="e">
        <f>INDEX(XML!$A$2:$R$782,MATCH(C8459,XML!$D$2:$D$737,0),2)</f>
        <v>#N/A</v>
      </c>
    </row>
    <row r="8460" spans="1:14" ht="33.75" customHeight="1" x14ac:dyDescent="0.2">
      <c r="A8460">
        <v>65431</v>
      </c>
      <c r="B8460" t="s">
        <v>25646</v>
      </c>
      <c r="C8460" s="15" t="s">
        <v>25647</v>
      </c>
      <c r="D8460" s="15" t="s">
        <v>25648</v>
      </c>
      <c r="E8460">
        <v>23737</v>
      </c>
      <c r="F8460">
        <v>35083</v>
      </c>
      <c r="H8460" t="s">
        <v>746</v>
      </c>
      <c r="K8460" s="16">
        <f t="shared" si="396"/>
        <v>26585.439999999999</v>
      </c>
      <c r="L8460" s="16">
        <f t="shared" si="397"/>
        <v>27984.673684210527</v>
      </c>
      <c r="M8460" s="16">
        <f t="shared" si="398"/>
        <v>31800.765550239234</v>
      </c>
      <c r="N8460" t="e">
        <f>INDEX(XML!$A$2:$R$782,MATCH(C8460,XML!$D$2:$D$737,0),2)</f>
        <v>#N/A</v>
      </c>
    </row>
    <row r="8461" spans="1:14" ht="33.75" customHeight="1" x14ac:dyDescent="0.2">
      <c r="A8461">
        <v>36990</v>
      </c>
      <c r="B8461" t="s">
        <v>5489</v>
      </c>
      <c r="C8461" s="15" t="s">
        <v>5490</v>
      </c>
      <c r="D8461" s="15" t="s">
        <v>5491</v>
      </c>
      <c r="E8461">
        <v>3993</v>
      </c>
      <c r="F8461">
        <v>5119</v>
      </c>
      <c r="H8461">
        <v>3</v>
      </c>
      <c r="K8461" s="16">
        <f t="shared" si="396"/>
        <v>4472.16</v>
      </c>
      <c r="L8461" s="16">
        <f t="shared" si="397"/>
        <v>4707.5368421052635</v>
      </c>
      <c r="M8461" s="16">
        <f t="shared" si="398"/>
        <v>5109</v>
      </c>
      <c r="N8461" t="e">
        <f>INDEX(XML!$A$2:$R$782,MATCH(C8461,XML!$D$2:$D$737,0),2)</f>
        <v>#N/A</v>
      </c>
    </row>
    <row r="8462" spans="1:14" ht="22.5" x14ac:dyDescent="0.2">
      <c r="A8462">
        <v>15097</v>
      </c>
      <c r="C8462" s="15" t="s">
        <v>5505</v>
      </c>
      <c r="D8462" s="15" t="s">
        <v>5505</v>
      </c>
      <c r="E8462">
        <v>535</v>
      </c>
      <c r="F8462">
        <v>750</v>
      </c>
      <c r="H8462">
        <v>92</v>
      </c>
      <c r="K8462" s="16">
        <f t="shared" si="396"/>
        <v>599.20000000000005</v>
      </c>
      <c r="L8462" s="16">
        <f t="shared" si="397"/>
        <v>630.73684210526324</v>
      </c>
      <c r="M8462" s="16">
        <f t="shared" si="398"/>
        <v>716.74641148325361</v>
      </c>
      <c r="N8462" t="e">
        <f>INDEX(XML!$A$2:$R$782,MATCH(C8462,XML!$D$2:$D$737,0),2)</f>
        <v>#N/A</v>
      </c>
    </row>
    <row r="8463" spans="1:14" ht="33.75" customHeight="1" x14ac:dyDescent="0.2">
      <c r="A8463">
        <v>77447</v>
      </c>
      <c r="B8463" t="s">
        <v>36052</v>
      </c>
      <c r="C8463" s="15" t="s">
        <v>36053</v>
      </c>
      <c r="D8463" s="15" t="s">
        <v>36054</v>
      </c>
      <c r="E8463">
        <v>68</v>
      </c>
      <c r="F8463">
        <v>88</v>
      </c>
      <c r="H8463" t="s">
        <v>766</v>
      </c>
      <c r="K8463" s="16">
        <f t="shared" si="396"/>
        <v>76.16</v>
      </c>
      <c r="L8463" s="16">
        <f t="shared" si="397"/>
        <v>80.168421052631572</v>
      </c>
      <c r="M8463" s="16">
        <f t="shared" si="398"/>
        <v>91.10047846889951</v>
      </c>
      <c r="N8463" t="e">
        <f>INDEX(XML!$A$2:$R$782,MATCH(C8463,XML!$D$2:$D$737,0),2)</f>
        <v>#N/A</v>
      </c>
    </row>
    <row r="8464" spans="1:14" ht="33.75" customHeight="1" x14ac:dyDescent="0.2">
      <c r="A8464">
        <v>77446</v>
      </c>
      <c r="B8464" t="s">
        <v>36049</v>
      </c>
      <c r="C8464" s="15" t="s">
        <v>36050</v>
      </c>
      <c r="D8464" s="15" t="s">
        <v>36051</v>
      </c>
      <c r="E8464">
        <v>146</v>
      </c>
      <c r="F8464">
        <v>183</v>
      </c>
      <c r="H8464" t="s">
        <v>766</v>
      </c>
      <c r="K8464" s="16">
        <f t="shared" si="396"/>
        <v>163.52000000000001</v>
      </c>
      <c r="L8464" s="16">
        <f t="shared" si="397"/>
        <v>172.12631578947369</v>
      </c>
      <c r="M8464" s="16">
        <f t="shared" si="398"/>
        <v>195.59808612440193</v>
      </c>
      <c r="N8464" t="e">
        <f>INDEX(XML!$A$2:$R$782,MATCH(C8464,XML!$D$2:$D$737,0),2)</f>
        <v>#N/A</v>
      </c>
    </row>
    <row r="8465" spans="1:14" ht="33.75" customHeight="1" x14ac:dyDescent="0.2">
      <c r="A8465">
        <v>77444</v>
      </c>
      <c r="B8465" t="s">
        <v>35262</v>
      </c>
      <c r="C8465" s="15" t="s">
        <v>35263</v>
      </c>
      <c r="D8465" s="15" t="s">
        <v>35264</v>
      </c>
      <c r="E8465">
        <v>254</v>
      </c>
      <c r="F8465">
        <v>330</v>
      </c>
      <c r="H8465" t="s">
        <v>766</v>
      </c>
      <c r="K8465" s="16">
        <f t="shared" si="396"/>
        <v>284.48</v>
      </c>
      <c r="L8465" s="16">
        <f t="shared" si="397"/>
        <v>299.45263157894738</v>
      </c>
      <c r="M8465" s="16">
        <f t="shared" si="398"/>
        <v>340.28708133971293</v>
      </c>
      <c r="N8465" t="e">
        <f>INDEX(XML!$A$2:$R$782,MATCH(C8465,XML!$D$2:$D$737,0),2)</f>
        <v>#N/A</v>
      </c>
    </row>
    <row r="8466" spans="1:14" ht="33.75" customHeight="1" x14ac:dyDescent="0.2">
      <c r="A8466">
        <v>77445</v>
      </c>
      <c r="B8466" t="s">
        <v>35265</v>
      </c>
      <c r="C8466" s="15" t="s">
        <v>35266</v>
      </c>
      <c r="D8466" s="15" t="s">
        <v>35267</v>
      </c>
      <c r="E8466">
        <v>200</v>
      </c>
      <c r="F8466">
        <v>247</v>
      </c>
      <c r="H8466" t="s">
        <v>766</v>
      </c>
      <c r="K8466" s="16">
        <f t="shared" si="396"/>
        <v>224</v>
      </c>
      <c r="L8466" s="16">
        <f t="shared" si="397"/>
        <v>235.78947368421052</v>
      </c>
      <c r="M8466" s="16">
        <f t="shared" si="398"/>
        <v>267.94258373205741</v>
      </c>
      <c r="N8466" t="e">
        <f>INDEX(XML!$A$2:$R$782,MATCH(C8466,XML!$D$2:$D$737,0),2)</f>
        <v>#N/A</v>
      </c>
    </row>
    <row r="8467" spans="1:14" ht="33.75" customHeight="1" x14ac:dyDescent="0.2">
      <c r="A8467">
        <v>77449</v>
      </c>
      <c r="B8467" t="s">
        <v>35268</v>
      </c>
      <c r="C8467" s="15" t="s">
        <v>35269</v>
      </c>
      <c r="D8467" s="15" t="s">
        <v>35270</v>
      </c>
      <c r="E8467">
        <v>162</v>
      </c>
      <c r="F8467">
        <v>211</v>
      </c>
      <c r="H8467" t="s">
        <v>766</v>
      </c>
      <c r="K8467" s="16">
        <f t="shared" si="396"/>
        <v>181.44</v>
      </c>
      <c r="L8467" s="16">
        <f t="shared" si="397"/>
        <v>190.98947368421054</v>
      </c>
      <c r="M8467" s="16">
        <f t="shared" si="398"/>
        <v>217.03349282296651</v>
      </c>
      <c r="N8467" t="e">
        <f>INDEX(XML!$A$2:$R$782,MATCH(C8467,XML!$D$2:$D$737,0),2)</f>
        <v>#N/A</v>
      </c>
    </row>
    <row r="8468" spans="1:14" ht="33.75" customHeight="1" x14ac:dyDescent="0.2">
      <c r="A8468">
        <v>77450</v>
      </c>
      <c r="B8468" t="s">
        <v>35271</v>
      </c>
      <c r="C8468" s="15" t="s">
        <v>35272</v>
      </c>
      <c r="D8468" s="15" t="s">
        <v>35273</v>
      </c>
      <c r="E8468">
        <v>82</v>
      </c>
      <c r="F8468">
        <v>107</v>
      </c>
      <c r="K8468" s="16">
        <f t="shared" si="396"/>
        <v>91.84</v>
      </c>
      <c r="L8468" s="16">
        <f t="shared" si="397"/>
        <v>96.673684210526318</v>
      </c>
      <c r="M8468" s="16">
        <f t="shared" si="398"/>
        <v>109.85645933014354</v>
      </c>
      <c r="N8468" t="e">
        <f>INDEX(XML!$A$2:$R$782,MATCH(C8468,XML!$D$2:$D$737,0),2)</f>
        <v>#N/A</v>
      </c>
    </row>
    <row r="8469" spans="1:14" ht="33.75" customHeight="1" x14ac:dyDescent="0.2">
      <c r="A8469">
        <v>77451</v>
      </c>
      <c r="B8469" t="s">
        <v>35274</v>
      </c>
      <c r="C8469" s="15" t="s">
        <v>35275</v>
      </c>
      <c r="D8469" s="15" t="s">
        <v>35276</v>
      </c>
      <c r="E8469">
        <v>157</v>
      </c>
      <c r="F8469">
        <v>204</v>
      </c>
      <c r="H8469" t="s">
        <v>766</v>
      </c>
      <c r="K8469" s="16">
        <f t="shared" si="396"/>
        <v>175.84</v>
      </c>
      <c r="L8469" s="16">
        <f t="shared" si="397"/>
        <v>185.09473684210528</v>
      </c>
      <c r="M8469" s="16">
        <f t="shared" si="398"/>
        <v>210.33492822966508</v>
      </c>
      <c r="N8469" t="e">
        <f>INDEX(XML!$A$2:$R$782,MATCH(C8469,XML!$D$2:$D$737,0),2)</f>
        <v>#N/A</v>
      </c>
    </row>
    <row r="8470" spans="1:14" ht="33.75" customHeight="1" x14ac:dyDescent="0.2">
      <c r="A8470">
        <v>77536</v>
      </c>
      <c r="B8470" t="s">
        <v>36055</v>
      </c>
      <c r="C8470" s="15" t="s">
        <v>36056</v>
      </c>
      <c r="D8470" s="15" t="s">
        <v>36057</v>
      </c>
      <c r="E8470">
        <v>71</v>
      </c>
      <c r="F8470">
        <v>92</v>
      </c>
      <c r="H8470" t="s">
        <v>765</v>
      </c>
      <c r="K8470" s="16">
        <f t="shared" si="396"/>
        <v>79.52</v>
      </c>
      <c r="L8470" s="16">
        <f t="shared" si="397"/>
        <v>83.705263157894734</v>
      </c>
      <c r="M8470" s="16">
        <f t="shared" si="398"/>
        <v>95.119617224880372</v>
      </c>
      <c r="N8470" t="e">
        <f>INDEX(XML!$A$2:$R$782,MATCH(C8470,XML!$D$2:$D$737,0),2)</f>
        <v>#N/A</v>
      </c>
    </row>
    <row r="8471" spans="1:14" ht="33.75" customHeight="1" x14ac:dyDescent="0.2">
      <c r="A8471">
        <v>77535</v>
      </c>
      <c r="B8471" t="s">
        <v>35277</v>
      </c>
      <c r="C8471" s="15" t="s">
        <v>35278</v>
      </c>
      <c r="D8471" s="15" t="s">
        <v>35279</v>
      </c>
      <c r="E8471">
        <v>135</v>
      </c>
      <c r="F8471">
        <v>170</v>
      </c>
      <c r="H8471" t="s">
        <v>766</v>
      </c>
      <c r="K8471" s="16">
        <f t="shared" si="396"/>
        <v>151.19999999999999</v>
      </c>
      <c r="L8471" s="16">
        <f t="shared" si="397"/>
        <v>159.15789473684208</v>
      </c>
      <c r="M8471" s="16">
        <f t="shared" si="398"/>
        <v>180.86124401913872</v>
      </c>
      <c r="N8471" t="e">
        <f>INDEX(XML!$A$2:$R$782,MATCH(C8471,XML!$D$2:$D$737,0),2)</f>
        <v>#N/A</v>
      </c>
    </row>
    <row r="8472" spans="1:14" ht="33.75" customHeight="1" x14ac:dyDescent="0.25">
      <c r="A8472" s="184" t="s">
        <v>769</v>
      </c>
      <c r="B8472" s="184"/>
      <c r="C8472" s="185"/>
      <c r="D8472" s="185"/>
      <c r="E8472" s="184"/>
      <c r="F8472" s="184"/>
      <c r="G8472" s="184"/>
      <c r="H8472" s="184"/>
      <c r="I8472" s="184"/>
      <c r="J8472" s="184"/>
      <c r="K8472" s="16">
        <f t="shared" si="396"/>
        <v>0</v>
      </c>
      <c r="L8472" s="16">
        <f t="shared" si="397"/>
        <v>0</v>
      </c>
      <c r="M8472" s="16">
        <f t="shared" si="398"/>
        <v>0</v>
      </c>
      <c r="N8472" t="e">
        <f>INDEX(XML!$A$2:$R$782,MATCH(C8472,XML!$D$2:$D$737,0),2)</f>
        <v>#N/A</v>
      </c>
    </row>
    <row r="8473" spans="1:14" ht="67.5" x14ac:dyDescent="0.2">
      <c r="A8473">
        <v>39938</v>
      </c>
      <c r="B8473" t="s">
        <v>3831</v>
      </c>
      <c r="C8473" s="15" t="s">
        <v>3832</v>
      </c>
      <c r="D8473" s="15" t="s">
        <v>3833</v>
      </c>
      <c r="E8473">
        <v>900</v>
      </c>
      <c r="F8473">
        <v>990</v>
      </c>
      <c r="H8473" t="s">
        <v>766</v>
      </c>
      <c r="K8473" s="16">
        <f t="shared" si="396"/>
        <v>1008</v>
      </c>
      <c r="L8473" s="16">
        <f t="shared" si="397"/>
        <v>1061.0526315789473</v>
      </c>
      <c r="M8473" s="16">
        <f t="shared" si="398"/>
        <v>1205.7416267942583</v>
      </c>
      <c r="N8473" t="e">
        <f>INDEX(XML!$A$2:$R$782,MATCH(C8473,XML!$D$2:$D$737,0),2)</f>
        <v>#N/A</v>
      </c>
    </row>
    <row r="8474" spans="1:14" ht="56.25" x14ac:dyDescent="0.2">
      <c r="A8474">
        <v>39936</v>
      </c>
      <c r="B8474" t="s">
        <v>3834</v>
      </c>
      <c r="C8474" s="15" t="s">
        <v>3835</v>
      </c>
      <c r="D8474" s="15" t="s">
        <v>3836</v>
      </c>
      <c r="E8474">
        <v>810</v>
      </c>
      <c r="F8474">
        <v>990</v>
      </c>
      <c r="H8474" t="s">
        <v>766</v>
      </c>
      <c r="K8474" s="16">
        <f t="shared" si="396"/>
        <v>907.2</v>
      </c>
      <c r="L8474" s="16">
        <f t="shared" si="397"/>
        <v>954.9473684210526</v>
      </c>
      <c r="M8474" s="16">
        <f t="shared" si="398"/>
        <v>1085.1674641148327</v>
      </c>
      <c r="N8474" t="e">
        <f>INDEX(XML!$A$2:$R$782,MATCH(C8474,XML!$D$2:$D$737,0),2)</f>
        <v>#N/A</v>
      </c>
    </row>
    <row r="8475" spans="1:14" ht="67.5" x14ac:dyDescent="0.2">
      <c r="A8475">
        <v>39934</v>
      </c>
      <c r="B8475" t="s">
        <v>3837</v>
      </c>
      <c r="C8475" s="15" t="s">
        <v>3838</v>
      </c>
      <c r="D8475" s="15" t="s">
        <v>3839</v>
      </c>
      <c r="E8475">
        <v>1200</v>
      </c>
      <c r="F8475">
        <v>1790</v>
      </c>
      <c r="H8475" t="s">
        <v>766</v>
      </c>
      <c r="K8475" s="16">
        <f t="shared" si="396"/>
        <v>1344</v>
      </c>
      <c r="L8475" s="16">
        <f t="shared" si="397"/>
        <v>1414.7368421052631</v>
      </c>
      <c r="M8475" s="16">
        <f t="shared" si="398"/>
        <v>1607.6555023923445</v>
      </c>
      <c r="N8475" t="e">
        <f>INDEX(XML!$A$2:$R$782,MATCH(C8475,XML!$D$2:$D$737,0),2)</f>
        <v>#N/A</v>
      </c>
    </row>
    <row r="8476" spans="1:14" ht="33.75" customHeight="1" x14ac:dyDescent="0.2">
      <c r="A8476">
        <v>39935</v>
      </c>
      <c r="B8476" t="s">
        <v>3840</v>
      </c>
      <c r="C8476" s="15" t="s">
        <v>3841</v>
      </c>
      <c r="D8476" s="15" t="s">
        <v>3842</v>
      </c>
      <c r="E8476">
        <v>1200</v>
      </c>
      <c r="F8476">
        <v>1790</v>
      </c>
      <c r="H8476">
        <v>165</v>
      </c>
      <c r="K8476" s="16">
        <f t="shared" si="396"/>
        <v>1344</v>
      </c>
      <c r="L8476" s="16">
        <f t="shared" si="397"/>
        <v>1414.7368421052631</v>
      </c>
      <c r="M8476" s="16">
        <f t="shared" si="398"/>
        <v>1607.6555023923445</v>
      </c>
      <c r="N8476" t="e">
        <f>INDEX(XML!$A$2:$R$782,MATCH(C8476,XML!$D$2:$D$737,0),2)</f>
        <v>#N/A</v>
      </c>
    </row>
    <row r="8477" spans="1:14" ht="33.75" customHeight="1" x14ac:dyDescent="0.2">
      <c r="A8477">
        <v>41788</v>
      </c>
      <c r="B8477" t="s">
        <v>3843</v>
      </c>
      <c r="C8477" s="15" t="s">
        <v>3844</v>
      </c>
      <c r="D8477" s="15" t="s">
        <v>3845</v>
      </c>
      <c r="E8477">
        <v>1350</v>
      </c>
      <c r="F8477">
        <v>1990</v>
      </c>
      <c r="H8477" t="s">
        <v>766</v>
      </c>
      <c r="K8477" s="16">
        <f t="shared" si="396"/>
        <v>1512</v>
      </c>
      <c r="L8477" s="16">
        <f t="shared" si="397"/>
        <v>1591.578947368421</v>
      </c>
      <c r="M8477" s="16">
        <f t="shared" si="398"/>
        <v>1808.6124401913876</v>
      </c>
      <c r="N8477" t="e">
        <f>INDEX(XML!$A$2:$R$782,MATCH(C8477,XML!$D$2:$D$737,0),2)</f>
        <v>#N/A</v>
      </c>
    </row>
    <row r="8478" spans="1:14" ht="67.5" x14ac:dyDescent="0.2">
      <c r="A8478">
        <v>42858</v>
      </c>
      <c r="B8478" t="s">
        <v>3846</v>
      </c>
      <c r="C8478" s="15" t="s">
        <v>3847</v>
      </c>
      <c r="D8478" s="15" t="s">
        <v>3848</v>
      </c>
      <c r="E8478">
        <v>1375</v>
      </c>
      <c r="F8478">
        <v>1890</v>
      </c>
      <c r="H8478" t="s">
        <v>766</v>
      </c>
      <c r="K8478" s="16">
        <f t="shared" si="396"/>
        <v>1540</v>
      </c>
      <c r="L8478" s="16">
        <f t="shared" si="397"/>
        <v>1621.0526315789473</v>
      </c>
      <c r="M8478" s="16">
        <f t="shared" si="398"/>
        <v>1842.1052631578946</v>
      </c>
      <c r="N8478" t="e">
        <f>INDEX(XML!$A$2:$R$782,MATCH(C8478,XML!$D$2:$D$737,0),2)</f>
        <v>#N/A</v>
      </c>
    </row>
    <row r="8479" spans="1:14" ht="67.5" x14ac:dyDescent="0.2">
      <c r="A8479">
        <v>42859</v>
      </c>
      <c r="B8479" t="s">
        <v>3849</v>
      </c>
      <c r="C8479" s="15" t="s">
        <v>3850</v>
      </c>
      <c r="D8479" s="15" t="s">
        <v>3851</v>
      </c>
      <c r="E8479">
        <v>1375</v>
      </c>
      <c r="F8479">
        <v>1890</v>
      </c>
      <c r="H8479">
        <v>55</v>
      </c>
      <c r="K8479" s="16">
        <f t="shared" si="396"/>
        <v>1540</v>
      </c>
      <c r="L8479" s="16">
        <f t="shared" si="397"/>
        <v>1621.0526315789473</v>
      </c>
      <c r="M8479" s="16">
        <f t="shared" si="398"/>
        <v>1842.1052631578946</v>
      </c>
      <c r="N8479" t="e">
        <f>INDEX(XML!$A$2:$R$782,MATCH(C8479,XML!$D$2:$D$737,0),2)</f>
        <v>#N/A</v>
      </c>
    </row>
    <row r="8480" spans="1:14" ht="33.75" customHeight="1" x14ac:dyDescent="0.2">
      <c r="A8480">
        <v>54959</v>
      </c>
      <c r="B8480" t="s">
        <v>45615</v>
      </c>
      <c r="C8480" s="15" t="s">
        <v>45616</v>
      </c>
      <c r="D8480" s="15" t="s">
        <v>45617</v>
      </c>
      <c r="E8480">
        <v>22640</v>
      </c>
      <c r="F8480">
        <v>29990</v>
      </c>
      <c r="K8480" s="16">
        <f t="shared" si="396"/>
        <v>25356.799999999999</v>
      </c>
      <c r="L8480" s="16">
        <f t="shared" si="397"/>
        <v>26691.36842105263</v>
      </c>
      <c r="M8480" s="16">
        <f t="shared" si="398"/>
        <v>30331.100478468896</v>
      </c>
      <c r="N8480" t="e">
        <f>INDEX(XML!$A$2:$R$782,MATCH(C8480,XML!$D$2:$D$737,0),2)</f>
        <v>#N/A</v>
      </c>
    </row>
    <row r="8481" spans="1:14" ht="33.75" customHeight="1" x14ac:dyDescent="0.2">
      <c r="A8481">
        <v>34799</v>
      </c>
      <c r="B8481" t="s">
        <v>41729</v>
      </c>
      <c r="C8481" s="15" t="s">
        <v>41730</v>
      </c>
      <c r="D8481" s="15" t="s">
        <v>41731</v>
      </c>
      <c r="E8481">
        <v>3899</v>
      </c>
      <c r="F8481">
        <v>6490</v>
      </c>
      <c r="H8481" t="s">
        <v>746</v>
      </c>
      <c r="K8481" s="16">
        <f t="shared" si="396"/>
        <v>4366.88</v>
      </c>
      <c r="L8481" s="16">
        <f t="shared" si="397"/>
        <v>4596.7157894736838</v>
      </c>
      <c r="M8481" s="16">
        <f t="shared" si="398"/>
        <v>5223.5406698564584</v>
      </c>
      <c r="N8481" t="e">
        <f>INDEX(XML!$A$2:$R$782,MATCH(C8481,XML!$D$2:$D$737,0),2)</f>
        <v>#N/A</v>
      </c>
    </row>
    <row r="8482" spans="1:14" ht="236.25" x14ac:dyDescent="0.2">
      <c r="A8482">
        <v>54952</v>
      </c>
      <c r="B8482" t="s">
        <v>45618</v>
      </c>
      <c r="C8482" s="15" t="s">
        <v>45619</v>
      </c>
      <c r="D8482" s="15" t="s">
        <v>45620</v>
      </c>
      <c r="E8482">
        <v>39437</v>
      </c>
      <c r="F8482">
        <v>54990</v>
      </c>
      <c r="H8482" t="s">
        <v>746</v>
      </c>
      <c r="K8482" s="16">
        <f t="shared" si="396"/>
        <v>44169.440000000002</v>
      </c>
      <c r="L8482" s="16">
        <f t="shared" si="397"/>
        <v>46494.14736842105</v>
      </c>
      <c r="M8482" s="16">
        <f t="shared" si="398"/>
        <v>52834.258373205739</v>
      </c>
      <c r="N8482" t="e">
        <f>INDEX(XML!$A$2:$R$782,MATCH(C8482,XML!$D$2:$D$737,0),2)</f>
        <v>#N/A</v>
      </c>
    </row>
    <row r="8483" spans="1:14" ht="67.5" x14ac:dyDescent="0.2">
      <c r="A8483">
        <v>49557</v>
      </c>
      <c r="B8483" t="s">
        <v>3852</v>
      </c>
      <c r="C8483" s="15" t="s">
        <v>3853</v>
      </c>
      <c r="D8483" s="15" t="s">
        <v>3854</v>
      </c>
      <c r="E8483">
        <v>10657</v>
      </c>
      <c r="F8483">
        <v>16990</v>
      </c>
      <c r="H8483">
        <v>15</v>
      </c>
      <c r="K8483" s="16">
        <f t="shared" si="396"/>
        <v>11935.84</v>
      </c>
      <c r="L8483" s="16">
        <f t="shared" si="397"/>
        <v>12564.042105263157</v>
      </c>
      <c r="M8483" s="16">
        <f t="shared" si="398"/>
        <v>14277.320574162679</v>
      </c>
      <c r="N8483" t="e">
        <f>INDEX(XML!$A$2:$R$782,MATCH(C8483,XML!$D$2:$D$737,0),2)</f>
        <v>#N/A</v>
      </c>
    </row>
    <row r="8484" spans="1:14" ht="15.75" x14ac:dyDescent="0.25">
      <c r="A8484" s="184" t="s">
        <v>3855</v>
      </c>
      <c r="B8484" s="184"/>
      <c r="C8484" s="185"/>
      <c r="D8484" s="185"/>
      <c r="E8484" s="184"/>
      <c r="F8484" s="184"/>
      <c r="G8484" s="184"/>
      <c r="H8484" s="184"/>
      <c r="I8484" s="184"/>
      <c r="J8484" s="184"/>
      <c r="K8484" s="16">
        <f t="shared" si="396"/>
        <v>0</v>
      </c>
      <c r="L8484" s="16">
        <f t="shared" si="397"/>
        <v>0</v>
      </c>
      <c r="M8484" s="16">
        <f t="shared" si="398"/>
        <v>0</v>
      </c>
      <c r="N8484" t="e">
        <f>INDEX(XML!$A$2:$R$782,MATCH(C8484,XML!$D$2:$D$737,0),2)</f>
        <v>#N/A</v>
      </c>
    </row>
    <row r="8485" spans="1:14" ht="135" x14ac:dyDescent="0.2">
      <c r="A8485">
        <v>35912</v>
      </c>
      <c r="B8485" t="s">
        <v>3871</v>
      </c>
      <c r="C8485" s="15" t="s">
        <v>3872</v>
      </c>
      <c r="D8485" s="15" t="s">
        <v>3873</v>
      </c>
      <c r="E8485">
        <v>11990</v>
      </c>
      <c r="F8485">
        <v>11990</v>
      </c>
      <c r="I8485">
        <v>1</v>
      </c>
      <c r="K8485" s="16">
        <f t="shared" si="396"/>
        <v>13428.8</v>
      </c>
      <c r="L8485" s="16">
        <f t="shared" si="397"/>
        <v>14135.578947368422</v>
      </c>
      <c r="M8485" s="16">
        <f t="shared" si="398"/>
        <v>16063.157894736843</v>
      </c>
      <c r="N8485" t="e">
        <f>INDEX(XML!$A$2:$R$782,MATCH(C8485,XML!$D$2:$D$737,0),2)</f>
        <v>#N/A</v>
      </c>
    </row>
    <row r="8486" spans="1:14" ht="90" x14ac:dyDescent="0.2">
      <c r="A8486">
        <v>61198</v>
      </c>
      <c r="B8486" t="s">
        <v>17899</v>
      </c>
      <c r="C8486" s="15" t="s">
        <v>17900</v>
      </c>
      <c r="D8486" s="15" t="s">
        <v>17901</v>
      </c>
      <c r="E8486">
        <v>12990</v>
      </c>
      <c r="F8486">
        <v>12990</v>
      </c>
      <c r="K8486" s="16">
        <f t="shared" si="396"/>
        <v>14548.8</v>
      </c>
      <c r="L8486" s="16">
        <f t="shared" si="397"/>
        <v>15314.526315789473</v>
      </c>
      <c r="M8486" s="16">
        <f t="shared" si="398"/>
        <v>17402.87081339713</v>
      </c>
      <c r="N8486" t="e">
        <f>INDEX(XML!$A$2:$R$782,MATCH(C8486,XML!$D$2:$D$737,0),2)</f>
        <v>#N/A</v>
      </c>
    </row>
    <row r="8487" spans="1:14" ht="90" x14ac:dyDescent="0.2">
      <c r="A8487">
        <v>55081</v>
      </c>
      <c r="B8487" t="s">
        <v>15154</v>
      </c>
      <c r="C8487" s="15" t="s">
        <v>15155</v>
      </c>
      <c r="D8487" s="15" t="s">
        <v>15156</v>
      </c>
      <c r="E8487">
        <v>22990</v>
      </c>
      <c r="F8487">
        <v>22990</v>
      </c>
      <c r="K8487" s="16">
        <f t="shared" si="396"/>
        <v>25748.799999999999</v>
      </c>
      <c r="L8487" s="16">
        <f t="shared" si="397"/>
        <v>27104</v>
      </c>
      <c r="M8487" s="16">
        <f t="shared" si="398"/>
        <v>30800</v>
      </c>
      <c r="N8487" t="e">
        <f>INDEX(XML!$A$2:$R$782,MATCH(C8487,XML!$D$2:$D$737,0),2)</f>
        <v>#N/A</v>
      </c>
    </row>
    <row r="8488" spans="1:14" ht="33.75" customHeight="1" x14ac:dyDescent="0.2">
      <c r="A8488">
        <v>58149</v>
      </c>
      <c r="B8488" t="s">
        <v>17865</v>
      </c>
      <c r="C8488" s="15" t="s">
        <v>17866</v>
      </c>
      <c r="D8488" s="15" t="s">
        <v>17867</v>
      </c>
      <c r="E8488">
        <v>29990</v>
      </c>
      <c r="F8488">
        <v>29990</v>
      </c>
      <c r="K8488" s="16">
        <f t="shared" si="396"/>
        <v>33588.800000000003</v>
      </c>
      <c r="L8488" s="16">
        <f t="shared" si="397"/>
        <v>35356.631578947374</v>
      </c>
      <c r="M8488" s="16">
        <f t="shared" si="398"/>
        <v>40177.99043062202</v>
      </c>
      <c r="N8488" t="e">
        <f>INDEX(XML!$A$2:$R$782,MATCH(C8488,XML!$D$2:$D$737,0),2)</f>
        <v>#N/A</v>
      </c>
    </row>
    <row r="8489" spans="1:14" ht="33.75" customHeight="1" x14ac:dyDescent="0.2">
      <c r="A8489">
        <v>61195</v>
      </c>
      <c r="B8489" t="s">
        <v>17840</v>
      </c>
      <c r="C8489" s="15" t="s">
        <v>17841</v>
      </c>
      <c r="D8489" s="15" t="s">
        <v>17842</v>
      </c>
      <c r="E8489">
        <v>37990</v>
      </c>
      <c r="F8489">
        <v>37990</v>
      </c>
      <c r="K8489" s="16">
        <f t="shared" si="396"/>
        <v>42548.800000000003</v>
      </c>
      <c r="L8489" s="16">
        <f t="shared" si="397"/>
        <v>44788.210526315786</v>
      </c>
      <c r="M8489" s="16">
        <f t="shared" si="398"/>
        <v>50895.693779904301</v>
      </c>
      <c r="N8489" t="e">
        <f>INDEX(XML!$A$2:$R$782,MATCH(C8489,XML!$D$2:$D$737,0),2)</f>
        <v>#N/A</v>
      </c>
    </row>
    <row r="8490" spans="1:14" ht="180" x14ac:dyDescent="0.2">
      <c r="A8490">
        <v>58148</v>
      </c>
      <c r="B8490" t="s">
        <v>17863</v>
      </c>
      <c r="C8490" s="15" t="s">
        <v>17864</v>
      </c>
      <c r="D8490" s="15" t="s">
        <v>28353</v>
      </c>
      <c r="E8490">
        <v>49990</v>
      </c>
      <c r="F8490">
        <v>49990</v>
      </c>
      <c r="K8490" s="16">
        <f t="shared" si="396"/>
        <v>55988.800000000003</v>
      </c>
      <c r="L8490" s="16">
        <f t="shared" si="397"/>
        <v>58935.57894736842</v>
      </c>
      <c r="M8490" s="16">
        <f t="shared" si="398"/>
        <v>66972.248803827752</v>
      </c>
      <c r="N8490" t="e">
        <f>INDEX(XML!$A$2:$R$782,MATCH(C8490,XML!$D$2:$D$737,0),2)</f>
        <v>#N/A</v>
      </c>
    </row>
    <row r="8491" spans="1:14" ht="112.5" x14ac:dyDescent="0.2">
      <c r="A8491">
        <v>37643</v>
      </c>
      <c r="B8491" t="s">
        <v>3856</v>
      </c>
      <c r="C8491" s="15" t="s">
        <v>3857</v>
      </c>
      <c r="D8491" s="15" t="s">
        <v>3858</v>
      </c>
      <c r="E8491">
        <v>45990</v>
      </c>
      <c r="F8491">
        <v>45990</v>
      </c>
      <c r="K8491" s="16">
        <f t="shared" si="396"/>
        <v>51508.800000000003</v>
      </c>
      <c r="L8491" s="16">
        <f t="shared" si="397"/>
        <v>54219.789473684214</v>
      </c>
      <c r="M8491" s="16">
        <f t="shared" si="398"/>
        <v>61613.397129186611</v>
      </c>
      <c r="N8491" t="e">
        <f>INDEX(XML!$A$2:$R$782,MATCH(C8491,XML!$D$2:$D$737,0),2)</f>
        <v>#N/A</v>
      </c>
    </row>
    <row r="8492" spans="1:14" ht="157.5" x14ac:dyDescent="0.2">
      <c r="A8492">
        <v>43239</v>
      </c>
      <c r="B8492" t="s">
        <v>3859</v>
      </c>
      <c r="C8492" s="15" t="s">
        <v>3860</v>
      </c>
      <c r="D8492" s="15" t="s">
        <v>3861</v>
      </c>
      <c r="E8492">
        <v>59990</v>
      </c>
      <c r="F8492">
        <v>59990</v>
      </c>
      <c r="H8492" t="s">
        <v>746</v>
      </c>
      <c r="K8492" s="16">
        <f t="shared" si="396"/>
        <v>64189.3</v>
      </c>
      <c r="L8492" s="16">
        <f t="shared" si="397"/>
        <v>67567.68421052632</v>
      </c>
      <c r="M8492" s="16">
        <f t="shared" si="398"/>
        <v>76781.459330143538</v>
      </c>
      <c r="N8492" t="e">
        <f>INDEX(XML!$A$2:$R$782,MATCH(C8492,XML!$D$2:$D$737,0),2)</f>
        <v>#N/A</v>
      </c>
    </row>
    <row r="8493" spans="1:14" ht="213.75" x14ac:dyDescent="0.2">
      <c r="A8493">
        <v>36962</v>
      </c>
      <c r="B8493" t="s">
        <v>3862</v>
      </c>
      <c r="C8493" s="15" t="s">
        <v>3863</v>
      </c>
      <c r="D8493" s="15" t="s">
        <v>3864</v>
      </c>
      <c r="E8493">
        <v>77990</v>
      </c>
      <c r="F8493">
        <v>77990</v>
      </c>
      <c r="H8493" t="s">
        <v>746</v>
      </c>
      <c r="I8493">
        <v>1</v>
      </c>
      <c r="K8493" s="16">
        <f t="shared" si="396"/>
        <v>83449.3</v>
      </c>
      <c r="L8493" s="16">
        <f t="shared" si="397"/>
        <v>87841.368421052626</v>
      </c>
      <c r="M8493" s="16">
        <f t="shared" si="398"/>
        <v>99819.736842105252</v>
      </c>
      <c r="N8493" t="e">
        <f>INDEX(XML!$A$2:$R$782,MATCH(C8493,XML!$D$2:$D$737,0),2)</f>
        <v>#N/A</v>
      </c>
    </row>
    <row r="8494" spans="1:14" ht="315" x14ac:dyDescent="0.2">
      <c r="A8494">
        <v>54971</v>
      </c>
      <c r="B8494" t="s">
        <v>13083</v>
      </c>
      <c r="C8494" s="15" t="s">
        <v>13084</v>
      </c>
      <c r="D8494" s="15" t="s">
        <v>17371</v>
      </c>
      <c r="E8494">
        <v>89990</v>
      </c>
      <c r="F8494">
        <v>89990</v>
      </c>
      <c r="H8494" t="s">
        <v>746</v>
      </c>
      <c r="K8494" s="16">
        <f t="shared" si="396"/>
        <v>96289.3</v>
      </c>
      <c r="L8494" s="16">
        <f t="shared" si="397"/>
        <v>101357.15789473684</v>
      </c>
      <c r="M8494" s="16">
        <f t="shared" si="398"/>
        <v>115178.58851674641</v>
      </c>
      <c r="N8494" t="e">
        <f>INDEX(XML!$A$2:$R$782,MATCH(C8494,XML!$D$2:$D$737,0),2)</f>
        <v>#N/A</v>
      </c>
    </row>
    <row r="8495" spans="1:14" ht="202.5" x14ac:dyDescent="0.2">
      <c r="A8495">
        <v>49235</v>
      </c>
      <c r="B8495" t="s">
        <v>3868</v>
      </c>
      <c r="C8495" s="15" t="s">
        <v>3869</v>
      </c>
      <c r="D8495" s="15" t="s">
        <v>3870</v>
      </c>
      <c r="E8495">
        <v>70740</v>
      </c>
      <c r="F8495">
        <v>83990</v>
      </c>
      <c r="H8495">
        <v>2</v>
      </c>
      <c r="I8495">
        <v>1</v>
      </c>
      <c r="K8495" s="16">
        <f t="shared" si="396"/>
        <v>75691.8</v>
      </c>
      <c r="L8495" s="16">
        <f t="shared" si="397"/>
        <v>79675.578947368427</v>
      </c>
      <c r="M8495" s="16">
        <f t="shared" si="398"/>
        <v>90540.430622009575</v>
      </c>
      <c r="N8495" t="e">
        <f>INDEX(XML!$A$2:$R$782,MATCH(C8495,XML!$D$2:$D$737,0),2)</f>
        <v>#N/A</v>
      </c>
    </row>
    <row r="8496" spans="1:14" ht="56.25" customHeight="1" x14ac:dyDescent="0.2">
      <c r="A8496">
        <v>68312</v>
      </c>
      <c r="B8496" t="s">
        <v>29822</v>
      </c>
      <c r="C8496" s="15" t="s">
        <v>29823</v>
      </c>
      <c r="D8496" s="15" t="s">
        <v>29824</v>
      </c>
      <c r="E8496">
        <v>11270</v>
      </c>
      <c r="F8496">
        <v>13390</v>
      </c>
      <c r="K8496" s="16">
        <f t="shared" si="396"/>
        <v>12622.4</v>
      </c>
      <c r="L8496" s="16">
        <f t="shared" si="397"/>
        <v>13286.736842105263</v>
      </c>
      <c r="M8496" s="16">
        <f t="shared" si="398"/>
        <v>15098.564593301435</v>
      </c>
      <c r="N8496" t="e">
        <f>INDEX(XML!$A$2:$R$782,MATCH(C8496,XML!$D$2:$D$737,0),2)</f>
        <v>#N/A</v>
      </c>
    </row>
    <row r="8497" spans="1:14" ht="315" x14ac:dyDescent="0.2">
      <c r="A8497">
        <v>53343</v>
      </c>
      <c r="B8497" t="s">
        <v>12613</v>
      </c>
      <c r="C8497" s="15" t="s">
        <v>12614</v>
      </c>
      <c r="D8497" s="15" t="s">
        <v>12615</v>
      </c>
      <c r="E8497">
        <v>19151</v>
      </c>
      <c r="F8497">
        <v>23990</v>
      </c>
      <c r="K8497" s="16">
        <f t="shared" si="396"/>
        <v>21449.119999999999</v>
      </c>
      <c r="L8497" s="16">
        <f t="shared" si="397"/>
        <v>22578.021052631579</v>
      </c>
      <c r="M8497" s="16">
        <f t="shared" si="398"/>
        <v>25656.842105263157</v>
      </c>
      <c r="N8497" t="e">
        <f>INDEX(XML!$A$2:$R$782,MATCH(C8497,XML!$D$2:$D$737,0),2)</f>
        <v>#N/A</v>
      </c>
    </row>
    <row r="8498" spans="1:14" ht="146.25" x14ac:dyDescent="0.2">
      <c r="A8498">
        <v>73403</v>
      </c>
      <c r="B8498" t="s">
        <v>32406</v>
      </c>
      <c r="C8498" s="15" t="s">
        <v>32407</v>
      </c>
      <c r="D8498" s="15" t="s">
        <v>32408</v>
      </c>
      <c r="E8498">
        <v>24185</v>
      </c>
      <c r="F8498">
        <v>30290</v>
      </c>
      <c r="K8498" s="16">
        <f t="shared" si="396"/>
        <v>27087.200000000001</v>
      </c>
      <c r="L8498" s="16">
        <f t="shared" si="397"/>
        <v>28512.842105263157</v>
      </c>
      <c r="M8498" s="16">
        <f t="shared" si="398"/>
        <v>32400.956937799041</v>
      </c>
      <c r="N8498" t="e">
        <f>INDEX(XML!$A$2:$R$782,MATCH(C8498,XML!$D$2:$D$737,0),2)</f>
        <v>#N/A</v>
      </c>
    </row>
    <row r="8499" spans="1:14" ht="45" x14ac:dyDescent="0.2">
      <c r="A8499">
        <v>67333</v>
      </c>
      <c r="B8499" t="s">
        <v>29196</v>
      </c>
      <c r="C8499" s="15" t="s">
        <v>29197</v>
      </c>
      <c r="D8499" s="15" t="s">
        <v>29198</v>
      </c>
      <c r="E8499">
        <v>26698</v>
      </c>
      <c r="F8499">
        <v>34707</v>
      </c>
      <c r="H8499">
        <v>47</v>
      </c>
      <c r="K8499" s="16">
        <f t="shared" si="396"/>
        <v>29901.759999999998</v>
      </c>
      <c r="L8499" s="16">
        <f t="shared" si="397"/>
        <v>31475.536842105263</v>
      </c>
      <c r="M8499" s="16">
        <f t="shared" si="398"/>
        <v>35767.655502392343</v>
      </c>
      <c r="N8499" t="e">
        <f>INDEX(XML!$A$2:$R$782,MATCH(C8499,XML!$D$2:$D$737,0),2)</f>
        <v>#N/A</v>
      </c>
    </row>
    <row r="8500" spans="1:14" ht="56.25" x14ac:dyDescent="0.2">
      <c r="A8500">
        <v>30397</v>
      </c>
      <c r="B8500" t="s">
        <v>3874</v>
      </c>
      <c r="C8500" s="15" t="s">
        <v>3875</v>
      </c>
      <c r="D8500" s="15" t="s">
        <v>3876</v>
      </c>
      <c r="E8500">
        <v>19325</v>
      </c>
      <c r="F8500">
        <v>23990</v>
      </c>
      <c r="K8500" s="16">
        <f t="shared" si="396"/>
        <v>21644</v>
      </c>
      <c r="L8500" s="16">
        <f t="shared" si="397"/>
        <v>22783.157894736843</v>
      </c>
      <c r="M8500" s="16">
        <f t="shared" si="398"/>
        <v>25889.952153110051</v>
      </c>
      <c r="N8500" t="e">
        <f>INDEX(XML!$A$2:$R$782,MATCH(C8500,XML!$D$2:$D$737,0),2)</f>
        <v>#N/A</v>
      </c>
    </row>
    <row r="8501" spans="1:14" ht="180" x14ac:dyDescent="0.2">
      <c r="A8501">
        <v>43125</v>
      </c>
      <c r="B8501" t="s">
        <v>3865</v>
      </c>
      <c r="C8501" s="15" t="s">
        <v>3866</v>
      </c>
      <c r="D8501" s="15" t="s">
        <v>3867</v>
      </c>
      <c r="E8501">
        <v>6990</v>
      </c>
      <c r="F8501">
        <v>6990</v>
      </c>
      <c r="K8501" s="16">
        <f t="shared" si="396"/>
        <v>7828.8</v>
      </c>
      <c r="L8501" s="16">
        <f t="shared" si="397"/>
        <v>8240.8421052631584</v>
      </c>
      <c r="M8501" s="16">
        <f t="shared" si="398"/>
        <v>9364.5933014354068</v>
      </c>
      <c r="N8501" t="e">
        <f>INDEX(XML!$A$2:$R$782,MATCH(C8501,XML!$D$2:$D$737,0),2)</f>
        <v>#N/A</v>
      </c>
    </row>
    <row r="8502" spans="1:14" ht="135" x14ac:dyDescent="0.2">
      <c r="A8502">
        <v>22404</v>
      </c>
      <c r="B8502" t="s">
        <v>33373</v>
      </c>
      <c r="C8502" s="15" t="s">
        <v>33374</v>
      </c>
      <c r="D8502" s="15" t="s">
        <v>33375</v>
      </c>
      <c r="E8502">
        <v>17975</v>
      </c>
      <c r="F8502">
        <v>21990</v>
      </c>
      <c r="K8502" s="16">
        <f t="shared" si="396"/>
        <v>20132</v>
      </c>
      <c r="L8502" s="16">
        <f t="shared" si="397"/>
        <v>21191.57894736842</v>
      </c>
      <c r="M8502" s="16">
        <f t="shared" si="398"/>
        <v>24081.339712918656</v>
      </c>
      <c r="N8502" t="e">
        <f>INDEX(XML!$A$2:$R$782,MATCH(C8502,XML!$D$2:$D$737,0),2)</f>
        <v>#N/A</v>
      </c>
    </row>
    <row r="8503" spans="1:14" ht="78.75" x14ac:dyDescent="0.2">
      <c r="A8503">
        <v>66347</v>
      </c>
      <c r="B8503" t="s">
        <v>27106</v>
      </c>
      <c r="C8503" s="15" t="s">
        <v>27107</v>
      </c>
      <c r="D8503" s="15" t="s">
        <v>27108</v>
      </c>
      <c r="E8503">
        <v>106000</v>
      </c>
      <c r="F8503">
        <v>119990</v>
      </c>
      <c r="I8503">
        <v>2</v>
      </c>
      <c r="K8503" s="16">
        <f t="shared" si="396"/>
        <v>113420</v>
      </c>
      <c r="L8503" s="16">
        <f t="shared" si="397"/>
        <v>119389.47368421052</v>
      </c>
      <c r="M8503" s="16">
        <f t="shared" si="398"/>
        <v>135669.85645933013</v>
      </c>
      <c r="N8503" t="e">
        <f>INDEX(XML!$A$2:$R$782,MATCH(C8503,XML!$D$2:$D$737,0),2)</f>
        <v>#N/A</v>
      </c>
    </row>
    <row r="8504" spans="1:14" ht="22.5" customHeight="1" x14ac:dyDescent="0.2">
      <c r="A8504">
        <v>67274</v>
      </c>
      <c r="B8504" t="s">
        <v>27109</v>
      </c>
      <c r="C8504" s="15" t="s">
        <v>27110</v>
      </c>
      <c r="D8504" s="15" t="s">
        <v>27111</v>
      </c>
      <c r="E8504">
        <v>97000</v>
      </c>
      <c r="F8504">
        <v>99990</v>
      </c>
      <c r="H8504">
        <v>10</v>
      </c>
      <c r="K8504" s="16">
        <f t="shared" si="396"/>
        <v>103790</v>
      </c>
      <c r="L8504" s="16">
        <f t="shared" si="397"/>
        <v>109252.63157894737</v>
      </c>
      <c r="M8504" s="16">
        <f t="shared" si="398"/>
        <v>124150.71770334929</v>
      </c>
      <c r="N8504" t="e">
        <f>INDEX(XML!$A$2:$R$782,MATCH(C8504,XML!$D$2:$D$737,0),2)</f>
        <v>#N/A</v>
      </c>
    </row>
    <row r="8505" spans="1:14" ht="382.5" x14ac:dyDescent="0.2">
      <c r="A8505">
        <v>53449</v>
      </c>
      <c r="B8505" t="s">
        <v>20783</v>
      </c>
      <c r="C8505" s="15" t="s">
        <v>20784</v>
      </c>
      <c r="D8505" s="15" t="s">
        <v>20785</v>
      </c>
      <c r="E8505">
        <v>43085</v>
      </c>
      <c r="F8505">
        <v>53490</v>
      </c>
      <c r="H8505">
        <v>22</v>
      </c>
      <c r="K8505" s="16">
        <f t="shared" si="396"/>
        <v>48255.199999999997</v>
      </c>
      <c r="L8505" s="16">
        <f t="shared" si="397"/>
        <v>50794.947368421053</v>
      </c>
      <c r="M8505" s="16">
        <f t="shared" si="398"/>
        <v>57721.531100478467</v>
      </c>
      <c r="N8505" t="e">
        <f>INDEX(XML!$A$2:$R$782,MATCH(C8505,XML!$D$2:$D$737,0),2)</f>
        <v>#N/A</v>
      </c>
    </row>
    <row r="8506" spans="1:14" ht="78.75" x14ac:dyDescent="0.2">
      <c r="A8506">
        <v>66339</v>
      </c>
      <c r="B8506" t="s">
        <v>48634</v>
      </c>
      <c r="C8506" s="15" t="s">
        <v>48635</v>
      </c>
      <c r="D8506" s="15" t="s">
        <v>48636</v>
      </c>
      <c r="E8506">
        <v>40000</v>
      </c>
      <c r="F8506">
        <v>44990</v>
      </c>
      <c r="I8506">
        <v>1</v>
      </c>
      <c r="K8506" s="16">
        <f t="shared" si="396"/>
        <v>44800</v>
      </c>
      <c r="L8506" s="16">
        <f t="shared" si="397"/>
        <v>47157.894736842107</v>
      </c>
      <c r="M8506" s="16">
        <f t="shared" si="398"/>
        <v>53588.516746411478</v>
      </c>
      <c r="N8506" t="e">
        <f>INDEX(XML!$A$2:$R$782,MATCH(C8506,XML!$D$2:$D$737,0),2)</f>
        <v>#N/A</v>
      </c>
    </row>
    <row r="8507" spans="1:14" ht="45" x14ac:dyDescent="0.2">
      <c r="A8507">
        <v>44531</v>
      </c>
      <c r="B8507" t="s">
        <v>41541</v>
      </c>
      <c r="C8507" s="15" t="s">
        <v>41542</v>
      </c>
      <c r="D8507" s="15" t="s">
        <v>41543</v>
      </c>
      <c r="E8507">
        <v>8590</v>
      </c>
      <c r="F8507">
        <v>8590</v>
      </c>
      <c r="H8507">
        <v>1</v>
      </c>
      <c r="I8507">
        <v>1</v>
      </c>
      <c r="K8507" s="16">
        <f t="shared" si="396"/>
        <v>9620.7999999999993</v>
      </c>
      <c r="L8507" s="16">
        <f t="shared" si="397"/>
        <v>10127.157894736842</v>
      </c>
      <c r="M8507" s="16">
        <f t="shared" si="398"/>
        <v>11508.133971291865</v>
      </c>
      <c r="N8507" t="e">
        <f>INDEX(XML!$A$2:$R$782,MATCH(C8507,XML!$D$2:$D$737,0),2)</f>
        <v>#N/A</v>
      </c>
    </row>
    <row r="8508" spans="1:14" ht="112.5" x14ac:dyDescent="0.2">
      <c r="A8508">
        <v>44195</v>
      </c>
      <c r="B8508" t="s">
        <v>2296</v>
      </c>
      <c r="C8508" s="15" t="s">
        <v>41539</v>
      </c>
      <c r="D8508" s="15" t="s">
        <v>41540</v>
      </c>
      <c r="E8508">
        <v>21569</v>
      </c>
      <c r="F8508">
        <v>25890</v>
      </c>
      <c r="K8508" s="16">
        <f t="shared" si="396"/>
        <v>24157.279999999999</v>
      </c>
      <c r="L8508" s="16">
        <f t="shared" si="397"/>
        <v>25428.715789473685</v>
      </c>
      <c r="M8508" s="16">
        <f t="shared" si="398"/>
        <v>28896.267942583734</v>
      </c>
      <c r="N8508" t="e">
        <f>INDEX(XML!$A$2:$R$782,MATCH(C8508,XML!$D$2:$D$737,0),2)</f>
        <v>#N/A</v>
      </c>
    </row>
    <row r="8509" spans="1:14" ht="123.75" x14ac:dyDescent="0.2">
      <c r="A8509">
        <v>35909</v>
      </c>
      <c r="B8509" t="s">
        <v>46914</v>
      </c>
      <c r="C8509" s="15" t="s">
        <v>46915</v>
      </c>
      <c r="D8509" s="15" t="s">
        <v>46916</v>
      </c>
      <c r="E8509">
        <v>25644</v>
      </c>
      <c r="F8509">
        <v>29190</v>
      </c>
      <c r="K8509" s="16">
        <f t="shared" si="396"/>
        <v>28721.279999999999</v>
      </c>
      <c r="L8509" s="16">
        <f t="shared" si="397"/>
        <v>30232.926315789475</v>
      </c>
      <c r="M8509" s="16">
        <f t="shared" si="398"/>
        <v>34355.598086124402</v>
      </c>
      <c r="N8509" t="e">
        <f>INDEX(XML!$A$2:$R$782,MATCH(C8509,XML!$D$2:$D$737,0),2)</f>
        <v>#N/A</v>
      </c>
    </row>
    <row r="8510" spans="1:14" ht="15.75" x14ac:dyDescent="0.25">
      <c r="A8510" s="184" t="s">
        <v>3877</v>
      </c>
      <c r="B8510" s="184"/>
      <c r="C8510" s="185"/>
      <c r="D8510" s="185"/>
      <c r="E8510" s="184"/>
      <c r="F8510" s="184"/>
      <c r="G8510" s="184"/>
      <c r="H8510" s="184"/>
      <c r="I8510" s="184"/>
      <c r="J8510" s="184"/>
      <c r="K8510" s="16">
        <f t="shared" si="396"/>
        <v>0</v>
      </c>
      <c r="L8510" s="16">
        <f t="shared" si="397"/>
        <v>0</v>
      </c>
      <c r="M8510" s="16">
        <f t="shared" si="398"/>
        <v>0</v>
      </c>
      <c r="N8510" t="e">
        <f>INDEX(XML!$A$2:$R$782,MATCH(C8510,XML!$D$2:$D$737,0),2)</f>
        <v>#N/A</v>
      </c>
    </row>
    <row r="8511" spans="1:14" ht="67.5" x14ac:dyDescent="0.2">
      <c r="A8511">
        <v>26182</v>
      </c>
      <c r="B8511" t="s">
        <v>3878</v>
      </c>
      <c r="C8511" s="15" t="s">
        <v>3879</v>
      </c>
      <c r="D8511" s="15" t="s">
        <v>3880</v>
      </c>
      <c r="E8511">
        <v>3476</v>
      </c>
      <c r="F8511">
        <v>4990</v>
      </c>
      <c r="H8511" t="s">
        <v>746</v>
      </c>
      <c r="K8511" s="16">
        <f t="shared" si="396"/>
        <v>3893.12</v>
      </c>
      <c r="L8511" s="16">
        <f t="shared" si="397"/>
        <v>4098.0210526315786</v>
      </c>
      <c r="M8511" s="16">
        <f t="shared" si="398"/>
        <v>4656.8421052631575</v>
      </c>
      <c r="N8511" t="e">
        <f>INDEX(XML!$A$2:$R$782,MATCH(C8511,XML!$D$2:$D$737,0),2)</f>
        <v>#N/A</v>
      </c>
    </row>
    <row r="8512" spans="1:14" ht="78.75" x14ac:dyDescent="0.2">
      <c r="A8512">
        <v>24944</v>
      </c>
      <c r="B8512">
        <v>2076</v>
      </c>
      <c r="C8512" s="15" t="s">
        <v>3881</v>
      </c>
      <c r="D8512" s="15" t="s">
        <v>3882</v>
      </c>
      <c r="E8512">
        <v>3476</v>
      </c>
      <c r="F8512">
        <v>4990</v>
      </c>
      <c r="H8512">
        <v>11</v>
      </c>
      <c r="K8512" s="16">
        <f t="shared" si="396"/>
        <v>3893.12</v>
      </c>
      <c r="L8512" s="16">
        <f t="shared" si="397"/>
        <v>4098.0210526315786</v>
      </c>
      <c r="M8512" s="16">
        <f t="shared" si="398"/>
        <v>4656.8421052631575</v>
      </c>
      <c r="N8512" t="e">
        <f>INDEX(XML!$A$2:$R$782,MATCH(C8512,XML!$D$2:$D$737,0),2)</f>
        <v>#N/A</v>
      </c>
    </row>
    <row r="8513" spans="1:14" ht="67.5" x14ac:dyDescent="0.2">
      <c r="A8513">
        <v>24946</v>
      </c>
      <c r="B8513" t="s">
        <v>3883</v>
      </c>
      <c r="C8513" s="15" t="s">
        <v>3884</v>
      </c>
      <c r="D8513" s="15" t="s">
        <v>3885</v>
      </c>
      <c r="E8513">
        <v>3476</v>
      </c>
      <c r="F8513">
        <v>4990</v>
      </c>
      <c r="H8513">
        <v>3</v>
      </c>
      <c r="K8513" s="16">
        <f t="shared" si="396"/>
        <v>3893.12</v>
      </c>
      <c r="L8513" s="16">
        <f t="shared" si="397"/>
        <v>4098.0210526315786</v>
      </c>
      <c r="M8513" s="16">
        <f t="shared" si="398"/>
        <v>4656.8421052631575</v>
      </c>
      <c r="N8513" t="e">
        <f>INDEX(XML!$A$2:$R$782,MATCH(C8513,XML!$D$2:$D$737,0),2)</f>
        <v>#N/A</v>
      </c>
    </row>
    <row r="8514" spans="1:14" ht="67.5" x14ac:dyDescent="0.2">
      <c r="A8514">
        <v>29790</v>
      </c>
      <c r="B8514">
        <v>2076</v>
      </c>
      <c r="C8514" s="15" t="s">
        <v>3886</v>
      </c>
      <c r="D8514" s="15" t="s">
        <v>3887</v>
      </c>
      <c r="E8514">
        <v>3476</v>
      </c>
      <c r="F8514">
        <v>4990</v>
      </c>
      <c r="H8514">
        <v>46</v>
      </c>
      <c r="K8514" s="16">
        <f t="shared" si="396"/>
        <v>3893.12</v>
      </c>
      <c r="L8514" s="16">
        <f t="shared" si="397"/>
        <v>4098.0210526315786</v>
      </c>
      <c r="M8514" s="16">
        <f t="shared" si="398"/>
        <v>4656.8421052631575</v>
      </c>
      <c r="N8514" t="e">
        <f>INDEX(XML!$A$2:$R$782,MATCH(C8514,XML!$D$2:$D$737,0),2)</f>
        <v>#N/A</v>
      </c>
    </row>
    <row r="8515" spans="1:14" ht="33.75" x14ac:dyDescent="0.2">
      <c r="A8515">
        <v>29789</v>
      </c>
      <c r="B8515">
        <v>2076</v>
      </c>
      <c r="C8515" s="15" t="s">
        <v>3888</v>
      </c>
      <c r="D8515" s="15" t="s">
        <v>3889</v>
      </c>
      <c r="E8515">
        <v>3476</v>
      </c>
      <c r="F8515">
        <v>4990</v>
      </c>
      <c r="H8515" t="s">
        <v>746</v>
      </c>
      <c r="K8515" s="16">
        <f t="shared" si="396"/>
        <v>3893.12</v>
      </c>
      <c r="L8515" s="16">
        <f t="shared" si="397"/>
        <v>4098.0210526315786</v>
      </c>
      <c r="M8515" s="16">
        <f t="shared" si="398"/>
        <v>4656.8421052631575</v>
      </c>
      <c r="N8515" t="e">
        <f>INDEX(XML!$A$2:$R$782,MATCH(C8515,XML!$D$2:$D$737,0),2)</f>
        <v>#N/A</v>
      </c>
    </row>
    <row r="8516" spans="1:14" ht="78.75" x14ac:dyDescent="0.2">
      <c r="A8516">
        <v>39441</v>
      </c>
      <c r="B8516" t="s">
        <v>3890</v>
      </c>
      <c r="C8516" s="15" t="s">
        <v>3891</v>
      </c>
      <c r="D8516" s="15" t="s">
        <v>3892</v>
      </c>
      <c r="E8516">
        <v>8103</v>
      </c>
      <c r="F8516">
        <v>10990</v>
      </c>
      <c r="H8516">
        <v>27</v>
      </c>
      <c r="K8516" s="16">
        <f t="shared" si="396"/>
        <v>9075.36</v>
      </c>
      <c r="L8516" s="16">
        <f t="shared" si="397"/>
        <v>9553.0105263157893</v>
      </c>
      <c r="M8516" s="16">
        <f t="shared" si="398"/>
        <v>10855.693779904306</v>
      </c>
      <c r="N8516" t="e">
        <f>INDEX(XML!$A$2:$R$782,MATCH(C8516,XML!$D$2:$D$737,0),2)</f>
        <v>#N/A</v>
      </c>
    </row>
    <row r="8517" spans="1:14" ht="135" x14ac:dyDescent="0.2">
      <c r="A8517">
        <v>38445</v>
      </c>
      <c r="B8517" t="s">
        <v>3893</v>
      </c>
      <c r="C8517" s="15" t="s">
        <v>3894</v>
      </c>
      <c r="D8517" s="15" t="s">
        <v>3895</v>
      </c>
      <c r="E8517">
        <v>13735</v>
      </c>
      <c r="F8517">
        <v>16990</v>
      </c>
      <c r="K8517" s="16">
        <f t="shared" ref="K8517:K8580" si="399">IF(E8517&gt;49999,E8517+E8517*0.07,IF(E8517&lt;=49999,E8517+E8517*0.12))</f>
        <v>15383.2</v>
      </c>
      <c r="L8517" s="16">
        <f t="shared" ref="L8517:L8580" si="400">K8517*100/95</f>
        <v>16192.842105263158</v>
      </c>
      <c r="M8517" s="16">
        <f t="shared" ref="M8517:M8580" si="401">IF(COUNTIF(C8517,"*Dahua*"),F8517-10,L8517*100/88)</f>
        <v>18400.956937799041</v>
      </c>
      <c r="N8517" t="e">
        <f>INDEX(XML!$A$2:$R$782,MATCH(C8517,XML!$D$2:$D$737,0),2)</f>
        <v>#N/A</v>
      </c>
    </row>
    <row r="8518" spans="1:14" ht="157.5" x14ac:dyDescent="0.2">
      <c r="A8518">
        <v>38446</v>
      </c>
      <c r="B8518" t="s">
        <v>3893</v>
      </c>
      <c r="C8518" s="15" t="s">
        <v>3896</v>
      </c>
      <c r="D8518" s="15" t="s">
        <v>3897</v>
      </c>
      <c r="E8518">
        <v>12735</v>
      </c>
      <c r="F8518">
        <v>16990</v>
      </c>
      <c r="K8518" s="16">
        <f t="shared" si="399"/>
        <v>14263.2</v>
      </c>
      <c r="L8518" s="16">
        <f t="shared" si="400"/>
        <v>15013.894736842105</v>
      </c>
      <c r="M8518" s="16">
        <f t="shared" si="401"/>
        <v>17061.244019138758</v>
      </c>
      <c r="N8518" t="e">
        <f>INDEX(XML!$A$2:$R$782,MATCH(C8518,XML!$D$2:$D$737,0),2)</f>
        <v>#N/A</v>
      </c>
    </row>
    <row r="8519" spans="1:14" ht="135" x14ac:dyDescent="0.2">
      <c r="A8519">
        <v>38447</v>
      </c>
      <c r="B8519" t="s">
        <v>3893</v>
      </c>
      <c r="C8519" s="15" t="s">
        <v>3898</v>
      </c>
      <c r="D8519" s="15" t="s">
        <v>3899</v>
      </c>
      <c r="E8519">
        <v>15024</v>
      </c>
      <c r="F8519">
        <v>17190</v>
      </c>
      <c r="K8519" s="16">
        <f t="shared" si="399"/>
        <v>16826.88</v>
      </c>
      <c r="L8519" s="16">
        <f t="shared" si="400"/>
        <v>17712.505263157895</v>
      </c>
      <c r="M8519" s="16">
        <f t="shared" si="401"/>
        <v>20127.846889952154</v>
      </c>
      <c r="N8519" t="e">
        <f>INDEX(XML!$A$2:$R$782,MATCH(C8519,XML!$D$2:$D$737,0),2)</f>
        <v>#N/A</v>
      </c>
    </row>
    <row r="8520" spans="1:14" ht="56.25" x14ac:dyDescent="0.2">
      <c r="A8520">
        <v>34800</v>
      </c>
      <c r="B8520" t="s">
        <v>33578</v>
      </c>
      <c r="C8520" s="15" t="s">
        <v>33579</v>
      </c>
      <c r="D8520" s="15" t="s">
        <v>33580</v>
      </c>
      <c r="E8520">
        <v>21611</v>
      </c>
      <c r="F8520">
        <v>25990</v>
      </c>
      <c r="H8520">
        <v>11</v>
      </c>
      <c r="K8520" s="16">
        <f t="shared" si="399"/>
        <v>24204.32</v>
      </c>
      <c r="L8520" s="16">
        <f t="shared" si="400"/>
        <v>25478.231578947369</v>
      </c>
      <c r="M8520" s="16">
        <f t="shared" si="401"/>
        <v>28952.535885167468</v>
      </c>
      <c r="N8520" t="e">
        <f>INDEX(XML!$A$2:$R$782,MATCH(C8520,XML!$D$2:$D$737,0),2)</f>
        <v>#N/A</v>
      </c>
    </row>
    <row r="8521" spans="1:14" ht="90" x14ac:dyDescent="0.2">
      <c r="A8521">
        <v>67546</v>
      </c>
      <c r="B8521" t="s">
        <v>46550</v>
      </c>
      <c r="C8521" s="15" t="s">
        <v>24737</v>
      </c>
      <c r="D8521" s="15" t="s">
        <v>24738</v>
      </c>
      <c r="E8521">
        <v>28356</v>
      </c>
      <c r="F8521">
        <v>32990</v>
      </c>
      <c r="H8521" t="s">
        <v>746</v>
      </c>
      <c r="K8521" s="16">
        <f t="shared" si="399"/>
        <v>31758.720000000001</v>
      </c>
      <c r="L8521" s="16">
        <f t="shared" si="400"/>
        <v>33430.231578947365</v>
      </c>
      <c r="M8521" s="16">
        <f t="shared" si="401"/>
        <v>37988.899521531101</v>
      </c>
      <c r="N8521" t="e">
        <f>INDEX(XML!$A$2:$R$782,MATCH(C8521,XML!$D$2:$D$737,0),2)</f>
        <v>#N/A</v>
      </c>
    </row>
    <row r="8522" spans="1:14" ht="78.75" x14ac:dyDescent="0.2">
      <c r="A8522">
        <v>67569</v>
      </c>
      <c r="B8522" t="s">
        <v>24739</v>
      </c>
      <c r="C8522" s="15" t="s">
        <v>24740</v>
      </c>
      <c r="D8522" s="15" t="s">
        <v>24741</v>
      </c>
      <c r="E8522">
        <v>34277</v>
      </c>
      <c r="F8522">
        <v>38990</v>
      </c>
      <c r="H8522">
        <v>12</v>
      </c>
      <c r="K8522" s="16">
        <f t="shared" si="399"/>
        <v>38390.239999999998</v>
      </c>
      <c r="L8522" s="16">
        <f t="shared" si="400"/>
        <v>40410.778947368424</v>
      </c>
      <c r="M8522" s="16">
        <f t="shared" si="401"/>
        <v>45921.339712918663</v>
      </c>
      <c r="N8522" t="e">
        <f>INDEX(XML!$A$2:$R$782,MATCH(C8522,XML!$D$2:$D$737,0),2)</f>
        <v>#N/A</v>
      </c>
    </row>
    <row r="8523" spans="1:14" ht="67.5" x14ac:dyDescent="0.2">
      <c r="A8523">
        <v>70270</v>
      </c>
      <c r="B8523" t="s">
        <v>37389</v>
      </c>
      <c r="C8523" s="15" t="s">
        <v>37390</v>
      </c>
      <c r="D8523" s="15" t="s">
        <v>37391</v>
      </c>
      <c r="E8523">
        <v>4758</v>
      </c>
      <c r="F8523">
        <v>6797</v>
      </c>
      <c r="H8523" t="s">
        <v>746</v>
      </c>
      <c r="K8523" s="16">
        <f t="shared" si="399"/>
        <v>5328.96</v>
      </c>
      <c r="L8523" s="16">
        <f t="shared" si="400"/>
        <v>5609.4315789473685</v>
      </c>
      <c r="M8523" s="16">
        <f t="shared" si="401"/>
        <v>6374.3540669856457</v>
      </c>
      <c r="N8523" t="e">
        <f>INDEX(XML!$A$2:$R$782,MATCH(C8523,XML!$D$2:$D$737,0),2)</f>
        <v>#N/A</v>
      </c>
    </row>
    <row r="8524" spans="1:14" ht="45" x14ac:dyDescent="0.2">
      <c r="A8524">
        <v>45650</v>
      </c>
      <c r="B8524">
        <v>6941413280044</v>
      </c>
      <c r="C8524" s="15" t="s">
        <v>28064</v>
      </c>
      <c r="D8524" s="15" t="s">
        <v>28065</v>
      </c>
      <c r="E8524">
        <v>15138</v>
      </c>
      <c r="F8524">
        <v>20190</v>
      </c>
      <c r="H8524">
        <v>2</v>
      </c>
      <c r="I8524">
        <v>3</v>
      </c>
      <c r="K8524" s="16">
        <f t="shared" si="399"/>
        <v>16954.560000000001</v>
      </c>
      <c r="L8524" s="16">
        <f t="shared" si="400"/>
        <v>17846.905263157896</v>
      </c>
      <c r="M8524" s="16">
        <f t="shared" si="401"/>
        <v>20280.57416267943</v>
      </c>
      <c r="N8524" t="e">
        <f>INDEX(XML!$A$2:$R$782,MATCH(C8524,XML!$D$2:$D$737,0),2)</f>
        <v>#N/A</v>
      </c>
    </row>
    <row r="8525" spans="1:14" ht="33.75" x14ac:dyDescent="0.2">
      <c r="A8525">
        <v>61205</v>
      </c>
      <c r="B8525" t="s">
        <v>27206</v>
      </c>
      <c r="C8525" s="15" t="s">
        <v>28531</v>
      </c>
      <c r="D8525" s="15" t="s">
        <v>27207</v>
      </c>
      <c r="E8525">
        <v>23000</v>
      </c>
      <c r="F8525">
        <v>35459</v>
      </c>
      <c r="H8525" t="s">
        <v>746</v>
      </c>
      <c r="K8525" s="16">
        <f t="shared" si="399"/>
        <v>25760</v>
      </c>
      <c r="L8525" s="16">
        <f t="shared" si="400"/>
        <v>27115.78947368421</v>
      </c>
      <c r="M8525" s="16">
        <f t="shared" si="401"/>
        <v>30813.397129186604</v>
      </c>
      <c r="N8525" t="e">
        <f>INDEX(XML!$A$2:$R$782,MATCH(C8525,XML!$D$2:$D$737,0),2)</f>
        <v>#N/A</v>
      </c>
    </row>
    <row r="8526" spans="1:14" ht="33.75" x14ac:dyDescent="0.2">
      <c r="A8526">
        <v>61201</v>
      </c>
      <c r="B8526" t="s">
        <v>27204</v>
      </c>
      <c r="C8526" s="15" t="s">
        <v>28530</v>
      </c>
      <c r="D8526" s="15" t="s">
        <v>27205</v>
      </c>
      <c r="E8526">
        <v>20600</v>
      </c>
      <c r="F8526">
        <v>29005</v>
      </c>
      <c r="H8526" t="s">
        <v>746</v>
      </c>
      <c r="K8526" s="16">
        <f t="shared" si="399"/>
        <v>23072</v>
      </c>
      <c r="L8526" s="16">
        <f t="shared" si="400"/>
        <v>24286.315789473683</v>
      </c>
      <c r="M8526" s="16">
        <f t="shared" si="401"/>
        <v>27598.086124401914</v>
      </c>
      <c r="N8526" t="e">
        <f>INDEX(XML!$A$2:$R$782,MATCH(C8526,XML!$D$2:$D$737,0),2)</f>
        <v>#N/A</v>
      </c>
    </row>
    <row r="8527" spans="1:14" ht="45" x14ac:dyDescent="0.2">
      <c r="A8527">
        <v>49346</v>
      </c>
      <c r="B8527">
        <v>6941413203500</v>
      </c>
      <c r="C8527" s="15" t="s">
        <v>3902</v>
      </c>
      <c r="D8527" s="15" t="s">
        <v>3903</v>
      </c>
      <c r="E8527">
        <v>20920</v>
      </c>
      <c r="F8527">
        <v>26990</v>
      </c>
      <c r="I8527">
        <v>5</v>
      </c>
      <c r="K8527" s="16">
        <f t="shared" si="399"/>
        <v>23430.400000000001</v>
      </c>
      <c r="L8527" s="16">
        <f t="shared" si="400"/>
        <v>24663.57894736842</v>
      </c>
      <c r="M8527" s="16">
        <f t="shared" si="401"/>
        <v>28026.794258373204</v>
      </c>
      <c r="N8527" t="e">
        <f>INDEX(XML!$A$2:$R$782,MATCH(C8527,XML!$D$2:$D$737,0),2)</f>
        <v>#N/A</v>
      </c>
    </row>
    <row r="8528" spans="1:14" ht="45" x14ac:dyDescent="0.2">
      <c r="A8528">
        <v>45653</v>
      </c>
      <c r="B8528">
        <v>6941413203517</v>
      </c>
      <c r="C8528" s="15" t="s">
        <v>3900</v>
      </c>
      <c r="D8528" s="15" t="s">
        <v>3901</v>
      </c>
      <c r="E8528">
        <v>20400</v>
      </c>
      <c r="F8528">
        <v>26990</v>
      </c>
      <c r="H8528">
        <v>9</v>
      </c>
      <c r="I8528">
        <v>6</v>
      </c>
      <c r="K8528" s="16">
        <f t="shared" si="399"/>
        <v>22848</v>
      </c>
      <c r="L8528" s="16">
        <f t="shared" si="400"/>
        <v>24050.526315789473</v>
      </c>
      <c r="M8528" s="16">
        <f t="shared" si="401"/>
        <v>27330.143540669858</v>
      </c>
      <c r="N8528" t="e">
        <f>INDEX(XML!$A$2:$R$782,MATCH(C8528,XML!$D$2:$D$737,0),2)</f>
        <v>#N/A</v>
      </c>
    </row>
    <row r="8529" spans="1:14" ht="45" x14ac:dyDescent="0.2">
      <c r="A8529">
        <v>45651</v>
      </c>
      <c r="B8529">
        <v>6941413280037</v>
      </c>
      <c r="C8529" s="15" t="s">
        <v>31666</v>
      </c>
      <c r="D8529" s="15" t="s">
        <v>31667</v>
      </c>
      <c r="E8529">
        <v>15130</v>
      </c>
      <c r="F8529">
        <v>19990</v>
      </c>
      <c r="I8529">
        <v>1</v>
      </c>
      <c r="K8529" s="16">
        <f t="shared" si="399"/>
        <v>16945.599999999999</v>
      </c>
      <c r="L8529" s="16">
        <f t="shared" si="400"/>
        <v>17837.473684210523</v>
      </c>
      <c r="M8529" s="16">
        <f t="shared" si="401"/>
        <v>20269.856459330142</v>
      </c>
      <c r="N8529" t="e">
        <f>INDEX(XML!$A$2:$R$782,MATCH(C8529,XML!$D$2:$D$737,0),2)</f>
        <v>#N/A</v>
      </c>
    </row>
    <row r="8530" spans="1:14" ht="45" customHeight="1" x14ac:dyDescent="0.2">
      <c r="A8530">
        <v>72186</v>
      </c>
      <c r="B8530">
        <v>6941413231695</v>
      </c>
      <c r="C8530" s="15" t="s">
        <v>31668</v>
      </c>
      <c r="D8530" s="15" t="s">
        <v>31669</v>
      </c>
      <c r="E8530">
        <v>19200</v>
      </c>
      <c r="F8530">
        <v>19990</v>
      </c>
      <c r="H8530">
        <v>4</v>
      </c>
      <c r="K8530" s="16">
        <f t="shared" si="399"/>
        <v>21504</v>
      </c>
      <c r="L8530" s="16">
        <f t="shared" si="400"/>
        <v>22635.78947368421</v>
      </c>
      <c r="M8530" s="16">
        <f t="shared" si="401"/>
        <v>25722.488038277512</v>
      </c>
      <c r="N8530" t="e">
        <f>INDEX(XML!$A$2:$R$782,MATCH(C8530,XML!$D$2:$D$737,0),2)</f>
        <v>#N/A</v>
      </c>
    </row>
    <row r="8531" spans="1:14" ht="45" customHeight="1" x14ac:dyDescent="0.2">
      <c r="A8531">
        <v>72187</v>
      </c>
      <c r="B8531">
        <v>6941413231671</v>
      </c>
      <c r="C8531" s="15" t="s">
        <v>31670</v>
      </c>
      <c r="D8531" s="15" t="s">
        <v>31671</v>
      </c>
      <c r="E8531">
        <v>19200</v>
      </c>
      <c r="F8531">
        <v>24990</v>
      </c>
      <c r="I8531">
        <v>1</v>
      </c>
      <c r="K8531" s="16">
        <f t="shared" si="399"/>
        <v>21504</v>
      </c>
      <c r="L8531" s="16">
        <f t="shared" si="400"/>
        <v>22635.78947368421</v>
      </c>
      <c r="M8531" s="16">
        <f t="shared" si="401"/>
        <v>25722.488038277512</v>
      </c>
      <c r="N8531" t="e">
        <f>INDEX(XML!$A$2:$R$782,MATCH(C8531,XML!$D$2:$D$737,0),2)</f>
        <v>#N/A</v>
      </c>
    </row>
    <row r="8532" spans="1:14" ht="67.5" x14ac:dyDescent="0.2">
      <c r="A8532">
        <v>72189</v>
      </c>
      <c r="B8532">
        <v>6941413231725</v>
      </c>
      <c r="C8532" s="15" t="s">
        <v>31672</v>
      </c>
      <c r="D8532" s="15" t="s">
        <v>31673</v>
      </c>
      <c r="E8532">
        <v>19550</v>
      </c>
      <c r="F8532">
        <v>25490</v>
      </c>
      <c r="K8532" s="16">
        <f t="shared" si="399"/>
        <v>21896</v>
      </c>
      <c r="L8532" s="16">
        <f t="shared" si="400"/>
        <v>23048.42105263158</v>
      </c>
      <c r="M8532" s="16">
        <f t="shared" si="401"/>
        <v>26191.387559808616</v>
      </c>
      <c r="N8532" t="e">
        <f>INDEX(XML!$A$2:$R$782,MATCH(C8532,XML!$D$2:$D$737,0),2)</f>
        <v>#N/A</v>
      </c>
    </row>
    <row r="8533" spans="1:14" ht="22.5" customHeight="1" x14ac:dyDescent="0.2">
      <c r="A8533">
        <v>72198</v>
      </c>
      <c r="B8533">
        <v>6941413235518</v>
      </c>
      <c r="C8533" s="15" t="s">
        <v>31674</v>
      </c>
      <c r="D8533" s="15" t="s">
        <v>31675</v>
      </c>
      <c r="E8533">
        <v>27970</v>
      </c>
      <c r="F8533">
        <v>36490</v>
      </c>
      <c r="K8533" s="16">
        <f t="shared" si="399"/>
        <v>31326.400000000001</v>
      </c>
      <c r="L8533" s="16">
        <f t="shared" si="400"/>
        <v>32975.15789473684</v>
      </c>
      <c r="M8533" s="16">
        <f t="shared" si="401"/>
        <v>37471.770334928231</v>
      </c>
      <c r="N8533" t="e">
        <f>INDEX(XML!$A$2:$R$782,MATCH(C8533,XML!$D$2:$D$737,0),2)</f>
        <v>#N/A</v>
      </c>
    </row>
    <row r="8534" spans="1:14" ht="56.25" customHeight="1" x14ac:dyDescent="0.2">
      <c r="A8534">
        <v>72200</v>
      </c>
      <c r="B8534">
        <v>6941413240260</v>
      </c>
      <c r="C8534" s="15" t="s">
        <v>31676</v>
      </c>
      <c r="D8534" s="15" t="s">
        <v>31677</v>
      </c>
      <c r="E8534">
        <v>27050</v>
      </c>
      <c r="F8534">
        <v>34990</v>
      </c>
      <c r="H8534">
        <v>5</v>
      </c>
      <c r="K8534" s="16">
        <f t="shared" si="399"/>
        <v>30296</v>
      </c>
      <c r="L8534" s="16">
        <f t="shared" si="400"/>
        <v>31890.526315789473</v>
      </c>
      <c r="M8534" s="16">
        <f t="shared" si="401"/>
        <v>36239.234449760763</v>
      </c>
      <c r="N8534" t="e">
        <f>INDEX(XML!$A$2:$R$782,MATCH(C8534,XML!$D$2:$D$737,0),2)</f>
        <v>#N/A</v>
      </c>
    </row>
    <row r="8535" spans="1:14" ht="78.75" x14ac:dyDescent="0.2">
      <c r="A8535">
        <v>35187</v>
      </c>
      <c r="B8535">
        <v>6972125146472</v>
      </c>
      <c r="C8535" s="15" t="s">
        <v>41546</v>
      </c>
      <c r="D8535" s="15" t="s">
        <v>41547</v>
      </c>
      <c r="E8535">
        <v>2850</v>
      </c>
      <c r="F8535">
        <v>3690</v>
      </c>
      <c r="K8535" s="16">
        <f t="shared" si="399"/>
        <v>3192</v>
      </c>
      <c r="L8535" s="16">
        <f t="shared" si="400"/>
        <v>3360</v>
      </c>
      <c r="M8535" s="16">
        <f t="shared" si="401"/>
        <v>3818.181818181818</v>
      </c>
      <c r="N8535" t="e">
        <f>INDEX(XML!$A$2:$R$782,MATCH(C8535,XML!$D$2:$D$737,0),2)</f>
        <v>#N/A</v>
      </c>
    </row>
    <row r="8536" spans="1:14" ht="45" x14ac:dyDescent="0.2">
      <c r="A8536">
        <v>28908</v>
      </c>
      <c r="B8536">
        <v>6971732586022</v>
      </c>
      <c r="C8536" s="15" t="s">
        <v>34440</v>
      </c>
      <c r="D8536" s="15" t="s">
        <v>34441</v>
      </c>
      <c r="E8536">
        <v>7620</v>
      </c>
      <c r="F8536">
        <v>9490</v>
      </c>
      <c r="H8536">
        <v>2</v>
      </c>
      <c r="I8536">
        <v>2</v>
      </c>
      <c r="K8536" s="16">
        <f t="shared" si="399"/>
        <v>8534.4</v>
      </c>
      <c r="L8536" s="16">
        <f t="shared" si="400"/>
        <v>8983.5789473684217</v>
      </c>
      <c r="M8536" s="16">
        <f t="shared" si="401"/>
        <v>10208.612440191388</v>
      </c>
      <c r="N8536" t="e">
        <f>INDEX(XML!$A$2:$R$782,MATCH(C8536,XML!$D$2:$D$737,0),2)</f>
        <v>#N/A</v>
      </c>
    </row>
    <row r="8537" spans="1:14" ht="78.75" x14ac:dyDescent="0.2">
      <c r="A8537">
        <v>56172</v>
      </c>
      <c r="B8537" t="s">
        <v>20526</v>
      </c>
      <c r="C8537" s="15" t="s">
        <v>28532</v>
      </c>
      <c r="D8537" s="15" t="s">
        <v>26858</v>
      </c>
      <c r="E8537">
        <v>4335</v>
      </c>
      <c r="F8537">
        <v>6990</v>
      </c>
      <c r="K8537" s="16">
        <f t="shared" si="399"/>
        <v>4855.2</v>
      </c>
      <c r="L8537" s="16">
        <f t="shared" si="400"/>
        <v>5110.7368421052633</v>
      </c>
      <c r="M8537" s="16">
        <f t="shared" si="401"/>
        <v>5807.6555023923447</v>
      </c>
      <c r="N8537" t="e">
        <f>INDEX(XML!$A$2:$R$782,MATCH(C8537,XML!$D$2:$D$737,0),2)</f>
        <v>#N/A</v>
      </c>
    </row>
    <row r="8538" spans="1:14" ht="67.5" x14ac:dyDescent="0.2">
      <c r="A8538">
        <v>56171</v>
      </c>
      <c r="B8538" t="s">
        <v>20421</v>
      </c>
      <c r="C8538" s="15" t="s">
        <v>28533</v>
      </c>
      <c r="D8538" s="15" t="s">
        <v>26859</v>
      </c>
      <c r="E8538">
        <v>8395</v>
      </c>
      <c r="F8538">
        <v>10590</v>
      </c>
      <c r="H8538">
        <v>24</v>
      </c>
      <c r="K8538" s="16">
        <f t="shared" si="399"/>
        <v>9402.4</v>
      </c>
      <c r="L8538" s="16">
        <f t="shared" si="400"/>
        <v>9897.2631578947367</v>
      </c>
      <c r="M8538" s="16">
        <f t="shared" si="401"/>
        <v>11246.889952153111</v>
      </c>
      <c r="N8538" t="e">
        <f>INDEX(XML!$A$2:$R$782,MATCH(C8538,XML!$D$2:$D$737,0),2)</f>
        <v>#N/A</v>
      </c>
    </row>
    <row r="8539" spans="1:14" ht="180" x14ac:dyDescent="0.2">
      <c r="A8539">
        <v>44446</v>
      </c>
      <c r="B8539" t="s">
        <v>14335</v>
      </c>
      <c r="C8539" s="15" t="s">
        <v>14336</v>
      </c>
      <c r="D8539" s="15" t="s">
        <v>14337</v>
      </c>
      <c r="E8539">
        <v>20675</v>
      </c>
      <c r="F8539">
        <v>32990</v>
      </c>
      <c r="K8539" s="16">
        <f t="shared" si="399"/>
        <v>23156</v>
      </c>
      <c r="L8539" s="16">
        <f t="shared" si="400"/>
        <v>24374.736842105263</v>
      </c>
      <c r="M8539" s="16">
        <f t="shared" si="401"/>
        <v>27698.564593301435</v>
      </c>
      <c r="N8539" t="e">
        <f>INDEX(XML!$A$2:$R$782,MATCH(C8539,XML!$D$2:$D$737,0),2)</f>
        <v>#N/A</v>
      </c>
    </row>
    <row r="8540" spans="1:14" ht="112.5" x14ac:dyDescent="0.2">
      <c r="A8540">
        <v>80695</v>
      </c>
      <c r="B8540" t="s">
        <v>46237</v>
      </c>
      <c r="C8540" s="15" t="s">
        <v>46238</v>
      </c>
      <c r="D8540" s="15" t="s">
        <v>46239</v>
      </c>
      <c r="E8540">
        <v>21990</v>
      </c>
      <c r="F8540">
        <v>21990</v>
      </c>
      <c r="H8540">
        <v>22</v>
      </c>
      <c r="K8540" s="16">
        <f t="shared" si="399"/>
        <v>24628.799999999999</v>
      </c>
      <c r="L8540" s="16">
        <f t="shared" si="400"/>
        <v>25925.052631578947</v>
      </c>
      <c r="M8540" s="16">
        <f t="shared" si="401"/>
        <v>29460.287081339713</v>
      </c>
      <c r="N8540" t="e">
        <f>INDEX(XML!$A$2:$R$782,MATCH(C8540,XML!$D$2:$D$737,0),2)</f>
        <v>#N/A</v>
      </c>
    </row>
    <row r="8541" spans="1:14" ht="135" x14ac:dyDescent="0.2">
      <c r="A8541">
        <v>45827</v>
      </c>
      <c r="B8541" t="s">
        <v>38104</v>
      </c>
      <c r="C8541" s="15" t="s">
        <v>38105</v>
      </c>
      <c r="D8541" s="15" t="s">
        <v>38106</v>
      </c>
      <c r="E8541">
        <v>33890</v>
      </c>
      <c r="F8541">
        <v>55990</v>
      </c>
      <c r="H8541">
        <v>17</v>
      </c>
      <c r="K8541" s="16">
        <f t="shared" si="399"/>
        <v>37956.800000000003</v>
      </c>
      <c r="L8541" s="16">
        <f t="shared" si="400"/>
        <v>39954.526315789481</v>
      </c>
      <c r="M8541" s="16">
        <f t="shared" si="401"/>
        <v>45402.870813397138</v>
      </c>
      <c r="N8541" t="e">
        <f>INDEX(XML!$A$2:$R$782,MATCH(C8541,XML!$D$2:$D$737,0),2)</f>
        <v>#N/A</v>
      </c>
    </row>
    <row r="8542" spans="1:14" ht="33.75" customHeight="1" x14ac:dyDescent="0.2">
      <c r="A8542">
        <v>80696</v>
      </c>
      <c r="B8542" t="s">
        <v>42683</v>
      </c>
      <c r="C8542" s="15" t="s">
        <v>42684</v>
      </c>
      <c r="D8542" s="15" t="s">
        <v>42685</v>
      </c>
      <c r="E8542">
        <v>44990</v>
      </c>
      <c r="F8542">
        <v>44990</v>
      </c>
      <c r="H8542">
        <v>30</v>
      </c>
      <c r="K8542" s="16">
        <f t="shared" si="399"/>
        <v>50388.800000000003</v>
      </c>
      <c r="L8542" s="16">
        <f t="shared" si="400"/>
        <v>53040.84210526316</v>
      </c>
      <c r="M8542" s="16">
        <f t="shared" si="401"/>
        <v>60273.68421052632</v>
      </c>
      <c r="N8542" t="e">
        <f>INDEX(XML!$A$2:$R$782,MATCH(C8542,XML!$D$2:$D$737,0),2)</f>
        <v>#N/A</v>
      </c>
    </row>
    <row r="8543" spans="1:14" ht="45" x14ac:dyDescent="0.2">
      <c r="A8543">
        <v>45652</v>
      </c>
      <c r="B8543">
        <v>6941413203494</v>
      </c>
      <c r="C8543" s="15" t="s">
        <v>47027</v>
      </c>
      <c r="D8543" s="15" t="s">
        <v>47028</v>
      </c>
      <c r="E8543">
        <v>20760</v>
      </c>
      <c r="F8543">
        <v>26990</v>
      </c>
      <c r="I8543">
        <v>5</v>
      </c>
      <c r="K8543" s="16">
        <f t="shared" si="399"/>
        <v>23251.200000000001</v>
      </c>
      <c r="L8543" s="16">
        <f t="shared" si="400"/>
        <v>24474.947368421053</v>
      </c>
      <c r="M8543" s="16">
        <f t="shared" si="401"/>
        <v>27812.440191387559</v>
      </c>
      <c r="N8543" t="e">
        <f>INDEX(XML!$A$2:$R$782,MATCH(C8543,XML!$D$2:$D$737,0),2)</f>
        <v>#N/A</v>
      </c>
    </row>
    <row r="8544" spans="1:14" ht="56.25" x14ac:dyDescent="0.2">
      <c r="A8544">
        <v>28905</v>
      </c>
      <c r="B8544">
        <v>6971732586060</v>
      </c>
      <c r="C8544" s="15" t="s">
        <v>48835</v>
      </c>
      <c r="D8544" s="15" t="s">
        <v>48836</v>
      </c>
      <c r="E8544">
        <v>10020</v>
      </c>
      <c r="F8544">
        <v>12990</v>
      </c>
      <c r="I8544">
        <v>2</v>
      </c>
      <c r="K8544" s="16">
        <f t="shared" si="399"/>
        <v>11222.4</v>
      </c>
      <c r="L8544" s="16">
        <f t="shared" si="400"/>
        <v>11813.052631578947</v>
      </c>
      <c r="M8544" s="16">
        <f t="shared" si="401"/>
        <v>13423.923444976075</v>
      </c>
      <c r="N8544" t="e">
        <f>INDEX(XML!$A$2:$R$782,MATCH(C8544,XML!$D$2:$D$737,0),2)</f>
        <v>#N/A</v>
      </c>
    </row>
    <row r="8545" spans="1:14" ht="45" x14ac:dyDescent="0.2">
      <c r="A8545">
        <v>30467</v>
      </c>
      <c r="B8545">
        <v>6971732587593</v>
      </c>
      <c r="C8545" s="15" t="s">
        <v>46923</v>
      </c>
      <c r="D8545" s="15" t="s">
        <v>46924</v>
      </c>
      <c r="E8545">
        <v>9440</v>
      </c>
      <c r="F8545">
        <v>12990</v>
      </c>
      <c r="H8545">
        <v>1</v>
      </c>
      <c r="I8545">
        <v>4</v>
      </c>
      <c r="K8545" s="16">
        <f t="shared" si="399"/>
        <v>10572.8</v>
      </c>
      <c r="L8545" s="16">
        <f t="shared" si="400"/>
        <v>11129.263157894737</v>
      </c>
      <c r="M8545" s="16">
        <f t="shared" si="401"/>
        <v>12646.889952153111</v>
      </c>
      <c r="N8545" t="e">
        <f>INDEX(XML!$A$2:$R$782,MATCH(C8545,XML!$D$2:$D$737,0),2)</f>
        <v>#N/A</v>
      </c>
    </row>
    <row r="8546" spans="1:14" ht="56.25" x14ac:dyDescent="0.2">
      <c r="A8546">
        <v>30468</v>
      </c>
      <c r="B8546">
        <v>6971732587401</v>
      </c>
      <c r="C8546" s="15" t="s">
        <v>47513</v>
      </c>
      <c r="D8546" s="15" t="s">
        <v>47514</v>
      </c>
      <c r="E8546">
        <v>19300</v>
      </c>
      <c r="F8546">
        <v>21890</v>
      </c>
      <c r="I8546">
        <v>1</v>
      </c>
      <c r="K8546" s="16">
        <f t="shared" si="399"/>
        <v>21616</v>
      </c>
      <c r="L8546" s="16">
        <f t="shared" si="400"/>
        <v>22753.684210526317</v>
      </c>
      <c r="M8546" s="16">
        <f t="shared" si="401"/>
        <v>25856.459330143538</v>
      </c>
      <c r="N8546" t="e">
        <f>INDEX(XML!$A$2:$R$782,MATCH(C8546,XML!$D$2:$D$737,0),2)</f>
        <v>#N/A</v>
      </c>
    </row>
    <row r="8547" spans="1:14" ht="56.25" x14ac:dyDescent="0.2">
      <c r="A8547">
        <v>72199</v>
      </c>
      <c r="B8547">
        <v>6941413240031</v>
      </c>
      <c r="C8547" s="15" t="s">
        <v>47081</v>
      </c>
      <c r="D8547" s="15" t="s">
        <v>47082</v>
      </c>
      <c r="E8547">
        <v>27050</v>
      </c>
      <c r="F8547">
        <v>34990</v>
      </c>
      <c r="I8547">
        <v>1</v>
      </c>
      <c r="K8547" s="16">
        <f t="shared" si="399"/>
        <v>30296</v>
      </c>
      <c r="L8547" s="16">
        <f t="shared" si="400"/>
        <v>31890.526315789473</v>
      </c>
      <c r="M8547" s="16">
        <f t="shared" si="401"/>
        <v>36239.234449760763</v>
      </c>
      <c r="N8547" t="e">
        <f>INDEX(XML!$A$2:$R$782,MATCH(C8547,XML!$D$2:$D$737,0),2)</f>
        <v>#N/A</v>
      </c>
    </row>
    <row r="8548" spans="1:14" ht="56.25" x14ac:dyDescent="0.2">
      <c r="A8548">
        <v>28906</v>
      </c>
      <c r="B8548">
        <v>6941413218771</v>
      </c>
      <c r="C8548" s="15" t="s">
        <v>47511</v>
      </c>
      <c r="D8548" s="15" t="s">
        <v>47512</v>
      </c>
      <c r="E8548">
        <v>7620</v>
      </c>
      <c r="F8548">
        <v>9990</v>
      </c>
      <c r="H8548">
        <v>1</v>
      </c>
      <c r="I8548">
        <v>2</v>
      </c>
      <c r="K8548" s="16">
        <f t="shared" si="399"/>
        <v>8534.4</v>
      </c>
      <c r="L8548" s="16">
        <f t="shared" si="400"/>
        <v>8983.5789473684217</v>
      </c>
      <c r="M8548" s="16">
        <f t="shared" si="401"/>
        <v>10208.612440191388</v>
      </c>
      <c r="N8548" t="e">
        <f>INDEX(XML!$A$2:$R$782,MATCH(C8548,XML!$D$2:$D$737,0),2)</f>
        <v>#N/A</v>
      </c>
    </row>
    <row r="8549" spans="1:14" ht="56.25" x14ac:dyDescent="0.2">
      <c r="A8549">
        <v>28907</v>
      </c>
      <c r="B8549">
        <v>6941413218788</v>
      </c>
      <c r="C8549" s="15" t="s">
        <v>47509</v>
      </c>
      <c r="D8549" s="15" t="s">
        <v>47510</v>
      </c>
      <c r="E8549">
        <v>7620</v>
      </c>
      <c r="F8549">
        <v>9490</v>
      </c>
      <c r="H8549">
        <v>1</v>
      </c>
      <c r="I8549">
        <v>2</v>
      </c>
      <c r="K8549" s="16">
        <f t="shared" si="399"/>
        <v>8534.4</v>
      </c>
      <c r="L8549" s="16">
        <f t="shared" si="400"/>
        <v>8983.5789473684217</v>
      </c>
      <c r="M8549" s="16">
        <f t="shared" si="401"/>
        <v>10208.612440191388</v>
      </c>
      <c r="N8549" t="e">
        <f>INDEX(XML!$A$2:$R$782,MATCH(C8549,XML!$D$2:$D$737,0),2)</f>
        <v>#N/A</v>
      </c>
    </row>
    <row r="8550" spans="1:14" ht="67.5" x14ac:dyDescent="0.2">
      <c r="A8550">
        <v>45648</v>
      </c>
      <c r="B8550">
        <v>6971732582369</v>
      </c>
      <c r="C8550" s="15" t="s">
        <v>46921</v>
      </c>
      <c r="D8550" s="15" t="s">
        <v>46922</v>
      </c>
      <c r="E8550">
        <v>16840</v>
      </c>
      <c r="F8550">
        <v>21990</v>
      </c>
      <c r="I8550">
        <v>4</v>
      </c>
      <c r="K8550" s="16">
        <f t="shared" si="399"/>
        <v>18860.8</v>
      </c>
      <c r="L8550" s="16">
        <f t="shared" si="400"/>
        <v>19853.473684210527</v>
      </c>
      <c r="M8550" s="16">
        <f t="shared" si="401"/>
        <v>22560.765550239234</v>
      </c>
      <c r="N8550" t="e">
        <f>INDEX(XML!$A$2:$R$782,MATCH(C8550,XML!$D$2:$D$737,0),2)</f>
        <v>#N/A</v>
      </c>
    </row>
    <row r="8551" spans="1:14" ht="56.25" x14ac:dyDescent="0.2">
      <c r="A8551">
        <v>45649</v>
      </c>
      <c r="B8551">
        <v>6971732582352</v>
      </c>
      <c r="C8551" s="15" t="s">
        <v>46919</v>
      </c>
      <c r="D8551" s="15" t="s">
        <v>46920</v>
      </c>
      <c r="E8551">
        <v>16840</v>
      </c>
      <c r="F8551">
        <v>21990</v>
      </c>
      <c r="I8551">
        <v>2</v>
      </c>
      <c r="K8551" s="16">
        <f t="shared" si="399"/>
        <v>18860.8</v>
      </c>
      <c r="L8551" s="16">
        <f t="shared" si="400"/>
        <v>19853.473684210527</v>
      </c>
      <c r="M8551" s="16">
        <f t="shared" si="401"/>
        <v>22560.765550239234</v>
      </c>
      <c r="N8551" t="e">
        <f>INDEX(XML!$A$2:$R$782,MATCH(C8551,XML!$D$2:$D$737,0),2)</f>
        <v>#N/A</v>
      </c>
    </row>
    <row r="8552" spans="1:14" ht="45" x14ac:dyDescent="0.2">
      <c r="A8552">
        <v>72180</v>
      </c>
      <c r="B8552">
        <v>6941413219761</v>
      </c>
      <c r="C8552" s="15" t="s">
        <v>47233</v>
      </c>
      <c r="D8552" s="15" t="s">
        <v>47234</v>
      </c>
      <c r="E8552">
        <v>16080</v>
      </c>
      <c r="F8552">
        <v>20990</v>
      </c>
      <c r="I8552">
        <v>2</v>
      </c>
      <c r="K8552" s="16">
        <f t="shared" si="399"/>
        <v>18009.599999999999</v>
      </c>
      <c r="L8552" s="16">
        <f t="shared" si="400"/>
        <v>18957.473684210523</v>
      </c>
      <c r="M8552" s="16">
        <f t="shared" si="401"/>
        <v>21542.583732057414</v>
      </c>
      <c r="N8552" t="e">
        <f>INDEX(XML!$A$2:$R$782,MATCH(C8552,XML!$D$2:$D$737,0),2)</f>
        <v>#N/A</v>
      </c>
    </row>
    <row r="8553" spans="1:14" ht="45" x14ac:dyDescent="0.2">
      <c r="A8553">
        <v>53862</v>
      </c>
      <c r="B8553">
        <v>6941413219747</v>
      </c>
      <c r="C8553" s="15" t="s">
        <v>47237</v>
      </c>
      <c r="D8553" s="15" t="s">
        <v>47238</v>
      </c>
      <c r="E8553">
        <v>16080</v>
      </c>
      <c r="F8553">
        <v>20990</v>
      </c>
      <c r="I8553">
        <v>1</v>
      </c>
      <c r="K8553" s="16">
        <f t="shared" si="399"/>
        <v>18009.599999999999</v>
      </c>
      <c r="L8553" s="16">
        <f t="shared" si="400"/>
        <v>18957.473684210523</v>
      </c>
      <c r="M8553" s="16">
        <f t="shared" si="401"/>
        <v>21542.583732057414</v>
      </c>
      <c r="N8553" t="e">
        <f>INDEX(XML!$A$2:$R$782,MATCH(C8553,XML!$D$2:$D$737,0),2)</f>
        <v>#N/A</v>
      </c>
    </row>
    <row r="8554" spans="1:14" ht="78.75" x14ac:dyDescent="0.2">
      <c r="A8554">
        <v>35188</v>
      </c>
      <c r="B8554">
        <v>6972125146489</v>
      </c>
      <c r="C8554" s="15" t="s">
        <v>41544</v>
      </c>
      <c r="D8554" s="15" t="s">
        <v>41545</v>
      </c>
      <c r="E8554">
        <v>2850</v>
      </c>
      <c r="F8554">
        <v>3690</v>
      </c>
      <c r="I8554">
        <v>4</v>
      </c>
      <c r="K8554" s="16">
        <f t="shared" si="399"/>
        <v>3192</v>
      </c>
      <c r="L8554" s="16">
        <f t="shared" si="400"/>
        <v>3360</v>
      </c>
      <c r="M8554" s="16">
        <f t="shared" si="401"/>
        <v>3818.181818181818</v>
      </c>
      <c r="N8554" t="e">
        <f>INDEX(XML!$A$2:$R$782,MATCH(C8554,XML!$D$2:$D$737,0),2)</f>
        <v>#N/A</v>
      </c>
    </row>
    <row r="8555" spans="1:14" ht="90" x14ac:dyDescent="0.2">
      <c r="A8555">
        <v>30465</v>
      </c>
      <c r="B8555">
        <v>6971732584967</v>
      </c>
      <c r="C8555" s="15" t="s">
        <v>46917</v>
      </c>
      <c r="D8555" s="15" t="s">
        <v>46918</v>
      </c>
      <c r="E8555">
        <v>16840</v>
      </c>
      <c r="F8555">
        <v>21990</v>
      </c>
      <c r="I8555">
        <v>3</v>
      </c>
      <c r="K8555" s="16">
        <f t="shared" si="399"/>
        <v>18860.8</v>
      </c>
      <c r="L8555" s="16">
        <f t="shared" si="400"/>
        <v>19853.473684210527</v>
      </c>
      <c r="M8555" s="16">
        <f t="shared" si="401"/>
        <v>22560.765550239234</v>
      </c>
      <c r="N8555" t="e">
        <f>INDEX(XML!$A$2:$R$782,MATCH(C8555,XML!$D$2:$D$737,0),2)</f>
        <v>#N/A</v>
      </c>
    </row>
    <row r="8556" spans="1:14" ht="56.25" x14ac:dyDescent="0.2">
      <c r="A8556">
        <v>62507</v>
      </c>
      <c r="B8556">
        <v>6941413231756</v>
      </c>
      <c r="C8556" s="15" t="s">
        <v>47235</v>
      </c>
      <c r="D8556" s="15" t="s">
        <v>47236</v>
      </c>
      <c r="E8556">
        <v>14965</v>
      </c>
      <c r="F8556">
        <v>19890</v>
      </c>
      <c r="I8556">
        <v>1</v>
      </c>
      <c r="K8556" s="16">
        <f t="shared" si="399"/>
        <v>16760.8</v>
      </c>
      <c r="L8556" s="16">
        <f t="shared" si="400"/>
        <v>17642.947368421053</v>
      </c>
      <c r="M8556" s="16">
        <f t="shared" si="401"/>
        <v>20048.803827751199</v>
      </c>
      <c r="N8556" t="e">
        <f>INDEX(XML!$A$2:$R$782,MATCH(C8556,XML!$D$2:$D$737,0),2)</f>
        <v>#N/A</v>
      </c>
    </row>
    <row r="8557" spans="1:14" ht="45" x14ac:dyDescent="0.2">
      <c r="A8557">
        <v>49257</v>
      </c>
      <c r="B8557">
        <v>6941413280051</v>
      </c>
      <c r="C8557" s="15" t="s">
        <v>47507</v>
      </c>
      <c r="D8557" s="15" t="s">
        <v>47508</v>
      </c>
      <c r="E8557">
        <v>15000</v>
      </c>
      <c r="F8557">
        <v>19990</v>
      </c>
      <c r="H8557">
        <v>1</v>
      </c>
      <c r="I8557">
        <v>1</v>
      </c>
      <c r="K8557" s="16">
        <f t="shared" si="399"/>
        <v>16800</v>
      </c>
      <c r="L8557" s="16">
        <f t="shared" si="400"/>
        <v>17684.21052631579</v>
      </c>
      <c r="M8557" s="16">
        <f t="shared" si="401"/>
        <v>20095.693779904308</v>
      </c>
      <c r="N8557" t="e">
        <f>INDEX(XML!$A$2:$R$782,MATCH(C8557,XML!$D$2:$D$737,0),2)</f>
        <v>#N/A</v>
      </c>
    </row>
    <row r="8558" spans="1:14" ht="45" x14ac:dyDescent="0.2">
      <c r="A8558">
        <v>53858</v>
      </c>
      <c r="B8558">
        <v>6941413225038</v>
      </c>
      <c r="C8558" s="15" t="s">
        <v>47083</v>
      </c>
      <c r="D8558" s="15" t="s">
        <v>47084</v>
      </c>
      <c r="E8558">
        <v>10950</v>
      </c>
      <c r="F8558">
        <v>13890</v>
      </c>
      <c r="I8558">
        <v>1</v>
      </c>
      <c r="K8558" s="16">
        <f t="shared" si="399"/>
        <v>12264</v>
      </c>
      <c r="L8558" s="16">
        <f t="shared" si="400"/>
        <v>12909.473684210527</v>
      </c>
      <c r="M8558" s="16">
        <f t="shared" si="401"/>
        <v>14669.856459330143</v>
      </c>
      <c r="N8558" t="e">
        <f>INDEX(XML!$A$2:$R$782,MATCH(C8558,XML!$D$2:$D$737,0),2)</f>
        <v>#N/A</v>
      </c>
    </row>
    <row r="8559" spans="1:14" ht="78.75" x14ac:dyDescent="0.2">
      <c r="A8559">
        <v>57433</v>
      </c>
      <c r="B8559">
        <v>6941413217682</v>
      </c>
      <c r="C8559" s="15" t="s">
        <v>47505</v>
      </c>
      <c r="D8559" s="15" t="s">
        <v>47506</v>
      </c>
      <c r="E8559">
        <v>17745</v>
      </c>
      <c r="F8559">
        <v>23990</v>
      </c>
      <c r="I8559">
        <v>1</v>
      </c>
      <c r="K8559" s="16">
        <f t="shared" si="399"/>
        <v>19874.400000000001</v>
      </c>
      <c r="L8559" s="16">
        <f t="shared" si="400"/>
        <v>20920.42105263158</v>
      </c>
      <c r="M8559" s="16">
        <f t="shared" si="401"/>
        <v>23773.205741626796</v>
      </c>
      <c r="N8559" t="e">
        <f>INDEX(XML!$A$2:$R$782,MATCH(C8559,XML!$D$2:$D$737,0),2)</f>
        <v>#N/A</v>
      </c>
    </row>
    <row r="8560" spans="1:14" ht="78.75" x14ac:dyDescent="0.2">
      <c r="A8560">
        <v>57429</v>
      </c>
      <c r="B8560">
        <v>6941413218283</v>
      </c>
      <c r="C8560" s="15" t="s">
        <v>47029</v>
      </c>
      <c r="D8560" s="15" t="s">
        <v>47030</v>
      </c>
      <c r="E8560">
        <v>18730</v>
      </c>
      <c r="F8560">
        <v>21590</v>
      </c>
      <c r="I8560">
        <v>3</v>
      </c>
      <c r="K8560" s="16">
        <f t="shared" si="399"/>
        <v>20977.599999999999</v>
      </c>
      <c r="L8560" s="16">
        <f t="shared" si="400"/>
        <v>22081.684210526317</v>
      </c>
      <c r="M8560" s="16">
        <f t="shared" si="401"/>
        <v>25092.822966507174</v>
      </c>
      <c r="N8560" t="e">
        <f>INDEX(XML!$A$2:$R$782,MATCH(C8560,XML!$D$2:$D$737,0),2)</f>
        <v>#N/A</v>
      </c>
    </row>
    <row r="8561" spans="1:14" ht="67.5" x14ac:dyDescent="0.2">
      <c r="A8561">
        <v>57411</v>
      </c>
      <c r="B8561">
        <v>6941413220132</v>
      </c>
      <c r="C8561" s="15" t="s">
        <v>47031</v>
      </c>
      <c r="D8561" s="15" t="s">
        <v>47032</v>
      </c>
      <c r="E8561">
        <v>21735</v>
      </c>
      <c r="F8561">
        <v>28990</v>
      </c>
      <c r="I8561">
        <v>1</v>
      </c>
      <c r="K8561" s="16">
        <f t="shared" si="399"/>
        <v>24343.200000000001</v>
      </c>
      <c r="L8561" s="16">
        <f t="shared" si="400"/>
        <v>25624.42105263158</v>
      </c>
      <c r="M8561" s="16">
        <f t="shared" si="401"/>
        <v>29118.660287081344</v>
      </c>
      <c r="N8561" t="e">
        <f>INDEX(XML!$A$2:$R$782,MATCH(C8561,XML!$D$2:$D$737,0),2)</f>
        <v>#N/A</v>
      </c>
    </row>
    <row r="8562" spans="1:14" ht="15.75" x14ac:dyDescent="0.25">
      <c r="A8562" s="184" t="s">
        <v>3904</v>
      </c>
      <c r="B8562" s="184"/>
      <c r="C8562" s="185"/>
      <c r="D8562" s="185"/>
      <c r="E8562" s="184"/>
      <c r="F8562" s="184"/>
      <c r="G8562" s="184"/>
      <c r="H8562" s="184"/>
      <c r="I8562" s="184"/>
      <c r="J8562" s="184"/>
      <c r="K8562" s="16">
        <f t="shared" si="399"/>
        <v>0</v>
      </c>
      <c r="L8562" s="16">
        <f t="shared" si="400"/>
        <v>0</v>
      </c>
      <c r="M8562" s="16">
        <f t="shared" si="401"/>
        <v>0</v>
      </c>
      <c r="N8562" t="e">
        <f>INDEX(XML!$A$2:$R$782,MATCH(C8562,XML!$D$2:$D$737,0),2)</f>
        <v>#N/A</v>
      </c>
    </row>
    <row r="8563" spans="1:14" ht="101.25" x14ac:dyDescent="0.2">
      <c r="A8563">
        <v>73161</v>
      </c>
      <c r="B8563" t="s">
        <v>33376</v>
      </c>
      <c r="C8563" s="15" t="s">
        <v>31480</v>
      </c>
      <c r="D8563" s="15" t="s">
        <v>31481</v>
      </c>
      <c r="E8563">
        <v>52210</v>
      </c>
      <c r="F8563">
        <v>59990</v>
      </c>
      <c r="H8563">
        <v>3</v>
      </c>
      <c r="K8563" s="16">
        <f t="shared" si="399"/>
        <v>55864.7</v>
      </c>
      <c r="L8563" s="16">
        <f t="shared" si="400"/>
        <v>58804.947368421053</v>
      </c>
      <c r="M8563" s="16">
        <f t="shared" si="401"/>
        <v>66823.803827751195</v>
      </c>
      <c r="N8563" t="e">
        <f>INDEX(XML!$A$2:$R$782,MATCH(C8563,XML!$D$2:$D$737,0),2)</f>
        <v>#N/A</v>
      </c>
    </row>
    <row r="8564" spans="1:14" ht="123.75" x14ac:dyDescent="0.2">
      <c r="A8564">
        <v>67311</v>
      </c>
      <c r="B8564" t="s">
        <v>30236</v>
      </c>
      <c r="C8564" s="15" t="s">
        <v>24936</v>
      </c>
      <c r="D8564" s="15" t="s">
        <v>30237</v>
      </c>
      <c r="E8564">
        <v>51375</v>
      </c>
      <c r="F8564">
        <v>59990</v>
      </c>
      <c r="H8564">
        <v>4</v>
      </c>
      <c r="K8564" s="16">
        <f t="shared" si="399"/>
        <v>54971.25</v>
      </c>
      <c r="L8564" s="16">
        <f t="shared" si="400"/>
        <v>57864.473684210527</v>
      </c>
      <c r="M8564" s="16">
        <f t="shared" si="401"/>
        <v>65755.083732057421</v>
      </c>
      <c r="N8564" t="e">
        <f>INDEX(XML!$A$2:$R$782,MATCH(C8564,XML!$D$2:$D$737,0),2)</f>
        <v>#N/A</v>
      </c>
    </row>
    <row r="8565" spans="1:14" ht="33.75" customHeight="1" x14ac:dyDescent="0.2">
      <c r="A8565">
        <v>67559</v>
      </c>
      <c r="B8565" t="s">
        <v>30236</v>
      </c>
      <c r="C8565" s="15" t="s">
        <v>24939</v>
      </c>
      <c r="D8565" s="15" t="s">
        <v>30238</v>
      </c>
      <c r="E8565">
        <v>52016</v>
      </c>
      <c r="F8565">
        <v>59990</v>
      </c>
      <c r="H8565">
        <v>5</v>
      </c>
      <c r="K8565" s="16">
        <f t="shared" si="399"/>
        <v>55657.120000000003</v>
      </c>
      <c r="L8565" s="16">
        <f t="shared" si="400"/>
        <v>58586.442105263159</v>
      </c>
      <c r="M8565" s="16">
        <f t="shared" si="401"/>
        <v>66575.502392344497</v>
      </c>
      <c r="N8565" t="e">
        <f>INDEX(XML!$A$2:$R$782,MATCH(C8565,XML!$D$2:$D$737,0),2)</f>
        <v>#N/A</v>
      </c>
    </row>
    <row r="8566" spans="1:14" ht="123.75" x14ac:dyDescent="0.2">
      <c r="A8566">
        <v>67557</v>
      </c>
      <c r="B8566" t="s">
        <v>30236</v>
      </c>
      <c r="C8566" s="15" t="s">
        <v>24744</v>
      </c>
      <c r="D8566" s="15" t="s">
        <v>30239</v>
      </c>
      <c r="E8566">
        <v>62123</v>
      </c>
      <c r="F8566">
        <v>69990</v>
      </c>
      <c r="H8566">
        <v>7</v>
      </c>
      <c r="K8566" s="16">
        <f t="shared" si="399"/>
        <v>66471.61</v>
      </c>
      <c r="L8566" s="16">
        <f t="shared" si="400"/>
        <v>69970.115789473683</v>
      </c>
      <c r="M8566" s="16">
        <f t="shared" si="401"/>
        <v>79511.495215311006</v>
      </c>
      <c r="N8566" t="e">
        <f>INDEX(XML!$A$2:$R$782,MATCH(C8566,XML!$D$2:$D$737,0),2)</f>
        <v>#N/A</v>
      </c>
    </row>
    <row r="8567" spans="1:14" ht="123.75" x14ac:dyDescent="0.2">
      <c r="A8567">
        <v>67558</v>
      </c>
      <c r="B8567" t="s">
        <v>30236</v>
      </c>
      <c r="C8567" s="15" t="s">
        <v>24745</v>
      </c>
      <c r="D8567" s="15" t="s">
        <v>30240</v>
      </c>
      <c r="E8567">
        <v>62123</v>
      </c>
      <c r="F8567">
        <v>69990</v>
      </c>
      <c r="H8567">
        <v>1</v>
      </c>
      <c r="K8567" s="16">
        <f t="shared" si="399"/>
        <v>66471.61</v>
      </c>
      <c r="L8567" s="16">
        <f t="shared" si="400"/>
        <v>69970.115789473683</v>
      </c>
      <c r="M8567" s="16">
        <f t="shared" si="401"/>
        <v>79511.495215311006</v>
      </c>
      <c r="N8567" t="e">
        <f>INDEX(XML!$A$2:$R$782,MATCH(C8567,XML!$D$2:$D$737,0),2)</f>
        <v>#N/A</v>
      </c>
    </row>
    <row r="8568" spans="1:14" ht="123.75" x14ac:dyDescent="0.2">
      <c r="A8568">
        <v>67555</v>
      </c>
      <c r="B8568" t="s">
        <v>30236</v>
      </c>
      <c r="C8568" s="15" t="s">
        <v>24743</v>
      </c>
      <c r="D8568" s="15" t="s">
        <v>30241</v>
      </c>
      <c r="E8568">
        <v>70073</v>
      </c>
      <c r="F8568">
        <v>79990</v>
      </c>
      <c r="H8568">
        <v>11</v>
      </c>
      <c r="K8568" s="16">
        <f t="shared" si="399"/>
        <v>74978.11</v>
      </c>
      <c r="L8568" s="16">
        <f t="shared" si="400"/>
        <v>78924.326315789469</v>
      </c>
      <c r="M8568" s="16">
        <f t="shared" si="401"/>
        <v>89686.734449760756</v>
      </c>
      <c r="N8568" t="e">
        <f>INDEX(XML!$A$2:$R$782,MATCH(C8568,XML!$D$2:$D$737,0),2)</f>
        <v>#N/A</v>
      </c>
    </row>
    <row r="8569" spans="1:14" ht="123.75" x14ac:dyDescent="0.2">
      <c r="A8569">
        <v>67554</v>
      </c>
      <c r="B8569" t="s">
        <v>30236</v>
      </c>
      <c r="C8569" s="15" t="s">
        <v>24937</v>
      </c>
      <c r="D8569" s="15" t="s">
        <v>30242</v>
      </c>
      <c r="E8569">
        <v>70073</v>
      </c>
      <c r="F8569">
        <v>79990</v>
      </c>
      <c r="H8569">
        <v>9</v>
      </c>
      <c r="K8569" s="16">
        <f t="shared" si="399"/>
        <v>74978.11</v>
      </c>
      <c r="L8569" s="16">
        <f t="shared" si="400"/>
        <v>78924.326315789469</v>
      </c>
      <c r="M8569" s="16">
        <f t="shared" si="401"/>
        <v>89686.734449760756</v>
      </c>
      <c r="N8569" t="e">
        <f>INDEX(XML!$A$2:$R$782,MATCH(C8569,XML!$D$2:$D$737,0),2)</f>
        <v>#N/A</v>
      </c>
    </row>
    <row r="8570" spans="1:14" ht="123.75" x14ac:dyDescent="0.2">
      <c r="A8570">
        <v>67308</v>
      </c>
      <c r="B8570" t="s">
        <v>30236</v>
      </c>
      <c r="C8570" s="15" t="s">
        <v>24742</v>
      </c>
      <c r="D8570" s="15" t="s">
        <v>30243</v>
      </c>
      <c r="E8570">
        <v>92712</v>
      </c>
      <c r="F8570">
        <v>109990</v>
      </c>
      <c r="H8570">
        <v>5</v>
      </c>
      <c r="K8570" s="16">
        <f t="shared" si="399"/>
        <v>99201.84</v>
      </c>
      <c r="L8570" s="16">
        <f t="shared" si="400"/>
        <v>104422.98947368421</v>
      </c>
      <c r="M8570" s="16">
        <f t="shared" si="401"/>
        <v>118662.4880382775</v>
      </c>
      <c r="N8570" t="e">
        <f>INDEX(XML!$A$2:$R$782,MATCH(C8570,XML!$D$2:$D$737,0),2)</f>
        <v>#N/A</v>
      </c>
    </row>
    <row r="8571" spans="1:14" ht="123.75" x14ac:dyDescent="0.2">
      <c r="A8571">
        <v>67309</v>
      </c>
      <c r="B8571" t="s">
        <v>30236</v>
      </c>
      <c r="C8571" s="15" t="s">
        <v>24938</v>
      </c>
      <c r="D8571" s="15" t="s">
        <v>30244</v>
      </c>
      <c r="E8571">
        <v>95712</v>
      </c>
      <c r="F8571">
        <v>109990</v>
      </c>
      <c r="H8571">
        <v>8</v>
      </c>
      <c r="K8571" s="16">
        <f t="shared" si="399"/>
        <v>102411.84</v>
      </c>
      <c r="L8571" s="16">
        <f t="shared" si="400"/>
        <v>107801.93684210526</v>
      </c>
      <c r="M8571" s="16">
        <f t="shared" si="401"/>
        <v>122502.2009569378</v>
      </c>
      <c r="N8571" t="e">
        <f>INDEX(XML!$A$2:$R$782,MATCH(C8571,XML!$D$2:$D$737,0),2)</f>
        <v>#N/A</v>
      </c>
    </row>
    <row r="8572" spans="1:14" ht="78.75" x14ac:dyDescent="0.2">
      <c r="A8572">
        <v>67562</v>
      </c>
      <c r="B8572" t="s">
        <v>24746</v>
      </c>
      <c r="C8572" s="15" t="s">
        <v>24747</v>
      </c>
      <c r="D8572" s="15" t="s">
        <v>24748</v>
      </c>
      <c r="E8572">
        <v>63696</v>
      </c>
      <c r="F8572">
        <v>69990</v>
      </c>
      <c r="K8572" s="16">
        <f t="shared" si="399"/>
        <v>68154.720000000001</v>
      </c>
      <c r="L8572" s="16">
        <f t="shared" si="400"/>
        <v>71741.810526315792</v>
      </c>
      <c r="M8572" s="16">
        <f t="shared" si="401"/>
        <v>81524.78468899522</v>
      </c>
      <c r="N8572" t="e">
        <f>INDEX(XML!$A$2:$R$782,MATCH(C8572,XML!$D$2:$D$737,0),2)</f>
        <v>#N/A</v>
      </c>
    </row>
    <row r="8573" spans="1:14" ht="78.75" x14ac:dyDescent="0.2">
      <c r="A8573">
        <v>67573</v>
      </c>
      <c r="B8573" t="s">
        <v>33377</v>
      </c>
      <c r="C8573" s="15" t="s">
        <v>24755</v>
      </c>
      <c r="D8573" s="15" t="s">
        <v>33378</v>
      </c>
      <c r="E8573">
        <v>74293</v>
      </c>
      <c r="F8573">
        <v>89990</v>
      </c>
      <c r="H8573">
        <v>8</v>
      </c>
      <c r="K8573" s="16">
        <f t="shared" si="399"/>
        <v>79493.509999999995</v>
      </c>
      <c r="L8573" s="16">
        <f t="shared" si="400"/>
        <v>83677.378947368416</v>
      </c>
      <c r="M8573" s="16">
        <f t="shared" si="401"/>
        <v>95087.93062200956</v>
      </c>
      <c r="N8573" t="e">
        <f>INDEX(XML!$A$2:$R$782,MATCH(C8573,XML!$D$2:$D$737,0),2)</f>
        <v>#N/A</v>
      </c>
    </row>
    <row r="8574" spans="1:14" ht="67.5" x14ac:dyDescent="0.2">
      <c r="A8574">
        <v>67572</v>
      </c>
      <c r="B8574" t="s">
        <v>24752</v>
      </c>
      <c r="C8574" s="15" t="s">
        <v>24753</v>
      </c>
      <c r="D8574" s="15" t="s">
        <v>24754</v>
      </c>
      <c r="E8574">
        <v>84442</v>
      </c>
      <c r="F8574">
        <v>96990</v>
      </c>
      <c r="H8574">
        <v>28</v>
      </c>
      <c r="K8574" s="16">
        <f t="shared" si="399"/>
        <v>90352.94</v>
      </c>
      <c r="L8574" s="16">
        <f t="shared" si="400"/>
        <v>95108.357894736837</v>
      </c>
      <c r="M8574" s="16">
        <f t="shared" si="401"/>
        <v>108077.67942583733</v>
      </c>
      <c r="N8574" t="e">
        <f>INDEX(XML!$A$2:$R$782,MATCH(C8574,XML!$D$2:$D$737,0),2)</f>
        <v>#N/A</v>
      </c>
    </row>
    <row r="8575" spans="1:14" ht="67.5" x14ac:dyDescent="0.2">
      <c r="A8575">
        <v>67571</v>
      </c>
      <c r="B8575" t="s">
        <v>24749</v>
      </c>
      <c r="C8575" s="15" t="s">
        <v>24750</v>
      </c>
      <c r="D8575" s="15" t="s">
        <v>24751</v>
      </c>
      <c r="E8575">
        <v>101745</v>
      </c>
      <c r="F8575">
        <v>114990</v>
      </c>
      <c r="H8575">
        <v>14</v>
      </c>
      <c r="K8575" s="16">
        <f t="shared" si="399"/>
        <v>108867.15</v>
      </c>
      <c r="L8575" s="16">
        <f t="shared" si="400"/>
        <v>114597</v>
      </c>
      <c r="M8575" s="16">
        <f t="shared" si="401"/>
        <v>130223.86363636363</v>
      </c>
      <c r="N8575" t="e">
        <f>INDEX(XML!$A$2:$R$782,MATCH(C8575,XML!$D$2:$D$737,0),2)</f>
        <v>#N/A</v>
      </c>
    </row>
    <row r="8576" spans="1:14" ht="123.75" x14ac:dyDescent="0.2">
      <c r="A8576">
        <v>37521</v>
      </c>
      <c r="B8576" t="s">
        <v>3905</v>
      </c>
      <c r="C8576" s="15" t="s">
        <v>3906</v>
      </c>
      <c r="D8576" s="15" t="s">
        <v>3907</v>
      </c>
      <c r="E8576">
        <v>109450</v>
      </c>
      <c r="F8576">
        <v>119990</v>
      </c>
      <c r="H8576">
        <v>7</v>
      </c>
      <c r="K8576" s="16">
        <f t="shared" si="399"/>
        <v>117111.5</v>
      </c>
      <c r="L8576" s="16">
        <f t="shared" si="400"/>
        <v>123275.26315789473</v>
      </c>
      <c r="M8576" s="16">
        <f t="shared" si="401"/>
        <v>140085.52631578947</v>
      </c>
      <c r="N8576" t="e">
        <f>INDEX(XML!$A$2:$R$782,MATCH(C8576,XML!$D$2:$D$737,0),2)</f>
        <v>#N/A</v>
      </c>
    </row>
    <row r="8577" spans="1:14" ht="67.5" x14ac:dyDescent="0.2">
      <c r="A8577">
        <v>76333</v>
      </c>
      <c r="B8577" t="s">
        <v>33581</v>
      </c>
      <c r="C8577" s="15" t="s">
        <v>33582</v>
      </c>
      <c r="D8577" s="15" t="s">
        <v>33732</v>
      </c>
      <c r="E8577">
        <v>58532</v>
      </c>
      <c r="F8577">
        <v>66990</v>
      </c>
      <c r="H8577">
        <v>1</v>
      </c>
      <c r="K8577" s="16">
        <f t="shared" si="399"/>
        <v>62629.24</v>
      </c>
      <c r="L8577" s="16">
        <f t="shared" si="400"/>
        <v>65925.515789473691</v>
      </c>
      <c r="M8577" s="16">
        <f t="shared" si="401"/>
        <v>74915.358851674653</v>
      </c>
      <c r="N8577" t="e">
        <f>INDEX(XML!$A$2:$R$782,MATCH(C8577,XML!$D$2:$D$737,0),2)</f>
        <v>#N/A</v>
      </c>
    </row>
    <row r="8578" spans="1:14" ht="67.5" x14ac:dyDescent="0.2">
      <c r="A8578">
        <v>49240</v>
      </c>
      <c r="B8578">
        <v>6941413216944</v>
      </c>
      <c r="C8578" s="15" t="s">
        <v>21137</v>
      </c>
      <c r="D8578" s="15" t="s">
        <v>21138</v>
      </c>
      <c r="E8578">
        <v>33888</v>
      </c>
      <c r="F8578">
        <v>44090</v>
      </c>
      <c r="K8578" s="16">
        <f t="shared" si="399"/>
        <v>37954.559999999998</v>
      </c>
      <c r="L8578" s="16">
        <f t="shared" si="400"/>
        <v>39952.168421052629</v>
      </c>
      <c r="M8578" s="16">
        <f t="shared" si="401"/>
        <v>45400.191387559804</v>
      </c>
      <c r="N8578" t="e">
        <f>INDEX(XML!$A$2:$R$782,MATCH(C8578,XML!$D$2:$D$737,0),2)</f>
        <v>#N/A</v>
      </c>
    </row>
    <row r="8579" spans="1:14" ht="67.5" x14ac:dyDescent="0.2">
      <c r="A8579">
        <v>38881</v>
      </c>
      <c r="B8579">
        <v>6971732585322</v>
      </c>
      <c r="C8579" s="15" t="s">
        <v>16288</v>
      </c>
      <c r="D8579" s="15" t="s">
        <v>16289</v>
      </c>
      <c r="E8579">
        <v>31260</v>
      </c>
      <c r="F8579">
        <v>39990</v>
      </c>
      <c r="K8579" s="16">
        <f t="shared" si="399"/>
        <v>35011.199999999997</v>
      </c>
      <c r="L8579" s="16">
        <f t="shared" si="400"/>
        <v>36853.8947368421</v>
      </c>
      <c r="M8579" s="16">
        <f t="shared" si="401"/>
        <v>41879.425837320567</v>
      </c>
      <c r="N8579" t="e">
        <f>INDEX(XML!$A$2:$R$782,MATCH(C8579,XML!$D$2:$D$737,0),2)</f>
        <v>#N/A</v>
      </c>
    </row>
    <row r="8580" spans="1:14" ht="22.5" customHeight="1" x14ac:dyDescent="0.2">
      <c r="A8580">
        <v>37239</v>
      </c>
      <c r="B8580">
        <v>6941413270533</v>
      </c>
      <c r="C8580" s="15" t="s">
        <v>25178</v>
      </c>
      <c r="D8580" s="15" t="s">
        <v>29891</v>
      </c>
      <c r="E8580">
        <v>35415</v>
      </c>
      <c r="F8580">
        <v>45990</v>
      </c>
      <c r="K8580" s="16">
        <f t="shared" si="399"/>
        <v>39664.800000000003</v>
      </c>
      <c r="L8580" s="16">
        <f t="shared" si="400"/>
        <v>41752.421052631587</v>
      </c>
      <c r="M8580" s="16">
        <f t="shared" si="401"/>
        <v>47445.933014354079</v>
      </c>
      <c r="N8580" t="e">
        <f>INDEX(XML!$A$2:$R$782,MATCH(C8580,XML!$D$2:$D$737,0),2)</f>
        <v>#N/A</v>
      </c>
    </row>
    <row r="8581" spans="1:14" ht="45" x14ac:dyDescent="0.2">
      <c r="A8581">
        <v>38882</v>
      </c>
      <c r="B8581">
        <v>6941413270526</v>
      </c>
      <c r="C8581" s="15" t="s">
        <v>25177</v>
      </c>
      <c r="D8581" s="15" t="s">
        <v>26860</v>
      </c>
      <c r="E8581">
        <v>35415</v>
      </c>
      <c r="F8581">
        <v>45990</v>
      </c>
      <c r="K8581" s="16">
        <f t="shared" ref="K8581:K8644" si="402">IF(E8581&gt;49999,E8581+E8581*0.07,IF(E8581&lt;=49999,E8581+E8581*0.12))</f>
        <v>39664.800000000003</v>
      </c>
      <c r="L8581" s="16">
        <f t="shared" ref="L8581:L8644" si="403">K8581*100/95</f>
        <v>41752.421052631587</v>
      </c>
      <c r="M8581" s="16">
        <f t="shared" ref="M8581:M8644" si="404">IF(COUNTIF(C8581,"*Dahua*"),F8581-10,L8581*100/88)</f>
        <v>47445.933014354079</v>
      </c>
      <c r="N8581" t="e">
        <f>INDEX(XML!$A$2:$R$782,MATCH(C8581,XML!$D$2:$D$737,0),2)</f>
        <v>#N/A</v>
      </c>
    </row>
    <row r="8582" spans="1:14" ht="45" x14ac:dyDescent="0.2">
      <c r="A8582">
        <v>37242</v>
      </c>
      <c r="B8582">
        <v>6941413270564</v>
      </c>
      <c r="C8582" s="15" t="s">
        <v>25181</v>
      </c>
      <c r="D8582" s="15" t="s">
        <v>25182</v>
      </c>
      <c r="E8582">
        <v>35415</v>
      </c>
      <c r="F8582">
        <v>45990</v>
      </c>
      <c r="K8582" s="16">
        <f t="shared" si="402"/>
        <v>39664.800000000003</v>
      </c>
      <c r="L8582" s="16">
        <f t="shared" si="403"/>
        <v>41752.421052631587</v>
      </c>
      <c r="M8582" s="16">
        <f t="shared" si="404"/>
        <v>47445.933014354079</v>
      </c>
      <c r="N8582" t="e">
        <f>INDEX(XML!$A$2:$R$782,MATCH(C8582,XML!$D$2:$D$737,0),2)</f>
        <v>#N/A</v>
      </c>
    </row>
    <row r="8583" spans="1:14" ht="45" x14ac:dyDescent="0.2">
      <c r="A8583">
        <v>41317</v>
      </c>
      <c r="B8583">
        <v>6941413216326</v>
      </c>
      <c r="C8583" s="15" t="s">
        <v>25179</v>
      </c>
      <c r="D8583" s="15" t="s">
        <v>25180</v>
      </c>
      <c r="E8583">
        <v>25770</v>
      </c>
      <c r="F8583">
        <v>34490</v>
      </c>
      <c r="K8583" s="16">
        <f t="shared" si="402"/>
        <v>28862.400000000001</v>
      </c>
      <c r="L8583" s="16">
        <f t="shared" si="403"/>
        <v>30381.473684210527</v>
      </c>
      <c r="M8583" s="16">
        <f t="shared" si="404"/>
        <v>34524.401913875598</v>
      </c>
      <c r="N8583" t="e">
        <f>INDEX(XML!$A$2:$R$782,MATCH(C8583,XML!$D$2:$D$737,0),2)</f>
        <v>#N/A</v>
      </c>
    </row>
    <row r="8584" spans="1:14" ht="78.75" x14ac:dyDescent="0.2">
      <c r="A8584">
        <v>57334</v>
      </c>
      <c r="B8584">
        <v>6941413222129</v>
      </c>
      <c r="C8584" s="15" t="s">
        <v>16302</v>
      </c>
      <c r="D8584" s="15" t="s">
        <v>16303</v>
      </c>
      <c r="E8584">
        <v>43870</v>
      </c>
      <c r="F8584">
        <v>58690</v>
      </c>
      <c r="K8584" s="16">
        <f t="shared" si="402"/>
        <v>49134.400000000001</v>
      </c>
      <c r="L8584" s="16">
        <f t="shared" si="403"/>
        <v>51720.42105263158</v>
      </c>
      <c r="M8584" s="16">
        <f t="shared" si="404"/>
        <v>58773.205741626793</v>
      </c>
      <c r="N8584" t="e">
        <f>INDEX(XML!$A$2:$R$782,MATCH(C8584,XML!$D$2:$D$737,0),2)</f>
        <v>#N/A</v>
      </c>
    </row>
    <row r="8585" spans="1:14" ht="56.25" x14ac:dyDescent="0.2">
      <c r="A8585">
        <v>57397</v>
      </c>
      <c r="B8585">
        <v>6941413222181</v>
      </c>
      <c r="C8585" s="15" t="s">
        <v>16471</v>
      </c>
      <c r="D8585" s="15" t="s">
        <v>16472</v>
      </c>
      <c r="E8585">
        <v>32110</v>
      </c>
      <c r="F8585">
        <v>41390</v>
      </c>
      <c r="K8585" s="16">
        <f t="shared" si="402"/>
        <v>35963.199999999997</v>
      </c>
      <c r="L8585" s="16">
        <f t="shared" si="403"/>
        <v>37855.999999999993</v>
      </c>
      <c r="M8585" s="16">
        <f t="shared" si="404"/>
        <v>43018.181818181809</v>
      </c>
      <c r="N8585" t="e">
        <f>INDEX(XML!$A$2:$R$782,MATCH(C8585,XML!$D$2:$D$737,0),2)</f>
        <v>#N/A</v>
      </c>
    </row>
    <row r="8586" spans="1:14" ht="67.5" x14ac:dyDescent="0.2">
      <c r="A8586">
        <v>57399</v>
      </c>
      <c r="B8586">
        <v>6941413222228</v>
      </c>
      <c r="C8586" s="15" t="s">
        <v>16473</v>
      </c>
      <c r="D8586" s="15" t="s">
        <v>16474</v>
      </c>
      <c r="E8586">
        <v>35000</v>
      </c>
      <c r="F8586">
        <v>42990</v>
      </c>
      <c r="H8586">
        <v>16</v>
      </c>
      <c r="K8586" s="16">
        <f t="shared" si="402"/>
        <v>39200</v>
      </c>
      <c r="L8586" s="16">
        <f t="shared" si="403"/>
        <v>41263.15789473684</v>
      </c>
      <c r="M8586" s="16">
        <f t="shared" si="404"/>
        <v>46889.952153110047</v>
      </c>
      <c r="N8586" t="e">
        <f>INDEX(XML!$A$2:$R$782,MATCH(C8586,XML!$D$2:$D$737,0),2)</f>
        <v>#N/A</v>
      </c>
    </row>
    <row r="8587" spans="1:14" ht="56.25" x14ac:dyDescent="0.2">
      <c r="A8587">
        <v>53852</v>
      </c>
      <c r="B8587">
        <v>6941413217927</v>
      </c>
      <c r="C8587" s="15" t="s">
        <v>25183</v>
      </c>
      <c r="D8587" s="15" t="s">
        <v>25184</v>
      </c>
      <c r="E8587">
        <v>43200</v>
      </c>
      <c r="F8587">
        <v>53990</v>
      </c>
      <c r="H8587">
        <v>2</v>
      </c>
      <c r="K8587" s="16">
        <f t="shared" si="402"/>
        <v>48384</v>
      </c>
      <c r="L8587" s="16">
        <f t="shared" si="403"/>
        <v>50930.526315789473</v>
      </c>
      <c r="M8587" s="16">
        <f t="shared" si="404"/>
        <v>57875.598086124402</v>
      </c>
      <c r="N8587" t="e">
        <f>INDEX(XML!$A$2:$R$782,MATCH(C8587,XML!$D$2:$D$737,0),2)</f>
        <v>#N/A</v>
      </c>
    </row>
    <row r="8588" spans="1:14" ht="56.25" x14ac:dyDescent="0.2">
      <c r="A8588">
        <v>57393</v>
      </c>
      <c r="B8588">
        <v>6941413222167</v>
      </c>
      <c r="C8588" s="15" t="s">
        <v>31682</v>
      </c>
      <c r="D8588" s="15" t="s">
        <v>31683</v>
      </c>
      <c r="E8588">
        <v>30760</v>
      </c>
      <c r="F8588">
        <v>34990</v>
      </c>
      <c r="H8588">
        <v>9</v>
      </c>
      <c r="K8588" s="16">
        <f t="shared" si="402"/>
        <v>34451.199999999997</v>
      </c>
      <c r="L8588" s="16">
        <f t="shared" si="403"/>
        <v>36264.421052631573</v>
      </c>
      <c r="M8588" s="16">
        <f t="shared" si="404"/>
        <v>41209.569377990425</v>
      </c>
      <c r="N8588" t="e">
        <f>INDEX(XML!$A$2:$R$782,MATCH(C8588,XML!$D$2:$D$737,0),2)</f>
        <v>#N/A</v>
      </c>
    </row>
    <row r="8589" spans="1:14" ht="56.25" x14ac:dyDescent="0.2">
      <c r="A8589">
        <v>57400</v>
      </c>
      <c r="B8589">
        <v>6941413222235</v>
      </c>
      <c r="C8589" s="15" t="s">
        <v>31684</v>
      </c>
      <c r="D8589" s="15" t="s">
        <v>31685</v>
      </c>
      <c r="E8589">
        <v>40000</v>
      </c>
      <c r="F8589">
        <v>51990</v>
      </c>
      <c r="H8589">
        <v>1</v>
      </c>
      <c r="K8589" s="16">
        <f t="shared" si="402"/>
        <v>44800</v>
      </c>
      <c r="L8589" s="16">
        <f t="shared" si="403"/>
        <v>47157.894736842107</v>
      </c>
      <c r="M8589" s="16">
        <f t="shared" si="404"/>
        <v>53588.516746411478</v>
      </c>
      <c r="N8589" t="e">
        <f>INDEX(XML!$A$2:$R$782,MATCH(C8589,XML!$D$2:$D$737,0),2)</f>
        <v>#N/A</v>
      </c>
    </row>
    <row r="8590" spans="1:14" ht="56.25" x14ac:dyDescent="0.2">
      <c r="A8590">
        <v>53853</v>
      </c>
      <c r="B8590">
        <v>6941413217934</v>
      </c>
      <c r="C8590" s="15" t="s">
        <v>31678</v>
      </c>
      <c r="D8590" s="15" t="s">
        <v>31679</v>
      </c>
      <c r="E8590">
        <v>43200</v>
      </c>
      <c r="F8590">
        <v>53990</v>
      </c>
      <c r="H8590">
        <v>10</v>
      </c>
      <c r="K8590" s="16">
        <f t="shared" si="402"/>
        <v>48384</v>
      </c>
      <c r="L8590" s="16">
        <f t="shared" si="403"/>
        <v>50930.526315789473</v>
      </c>
      <c r="M8590" s="16">
        <f t="shared" si="404"/>
        <v>57875.598086124402</v>
      </c>
      <c r="N8590" t="e">
        <f>INDEX(XML!$A$2:$R$782,MATCH(C8590,XML!$D$2:$D$737,0),2)</f>
        <v>#N/A</v>
      </c>
    </row>
    <row r="8591" spans="1:14" ht="56.25" x14ac:dyDescent="0.2">
      <c r="A8591">
        <v>57379</v>
      </c>
      <c r="B8591">
        <v>6941413222921</v>
      </c>
      <c r="C8591" s="15" t="s">
        <v>31680</v>
      </c>
      <c r="D8591" s="15" t="s">
        <v>31681</v>
      </c>
      <c r="E8591">
        <v>26000</v>
      </c>
      <c r="F8591">
        <v>36990</v>
      </c>
      <c r="H8591">
        <v>2</v>
      </c>
      <c r="K8591" s="16">
        <f t="shared" si="402"/>
        <v>29120</v>
      </c>
      <c r="L8591" s="16">
        <f t="shared" si="403"/>
        <v>30652.63157894737</v>
      </c>
      <c r="M8591" s="16">
        <f t="shared" si="404"/>
        <v>34832.535885167468</v>
      </c>
      <c r="N8591" t="e">
        <f>INDEX(XML!$A$2:$R$782,MATCH(C8591,XML!$D$2:$D$737,0),2)</f>
        <v>#N/A</v>
      </c>
    </row>
    <row r="8592" spans="1:14" ht="78.75" x14ac:dyDescent="0.2">
      <c r="A8592">
        <v>72176</v>
      </c>
      <c r="B8592">
        <v>6941413241977</v>
      </c>
      <c r="C8592" s="15" t="s">
        <v>31686</v>
      </c>
      <c r="D8592" s="15" t="s">
        <v>31687</v>
      </c>
      <c r="E8592">
        <v>42510</v>
      </c>
      <c r="F8592">
        <v>54990</v>
      </c>
      <c r="H8592">
        <v>1</v>
      </c>
      <c r="K8592" s="16">
        <f t="shared" si="402"/>
        <v>47611.199999999997</v>
      </c>
      <c r="L8592" s="16">
        <f t="shared" si="403"/>
        <v>50117.052631578947</v>
      </c>
      <c r="M8592" s="16">
        <f t="shared" si="404"/>
        <v>56951.196172248805</v>
      </c>
      <c r="N8592" t="e">
        <f>INDEX(XML!$A$2:$R$782,MATCH(C8592,XML!$D$2:$D$737,0),2)</f>
        <v>#N/A</v>
      </c>
    </row>
    <row r="8593" spans="1:14" ht="33.75" x14ac:dyDescent="0.2">
      <c r="A8593">
        <v>41336</v>
      </c>
      <c r="B8593">
        <v>6941413214643</v>
      </c>
      <c r="C8593" s="15" t="s">
        <v>21139</v>
      </c>
      <c r="D8593" s="15" t="s">
        <v>21140</v>
      </c>
      <c r="E8593">
        <v>34900</v>
      </c>
      <c r="F8593">
        <v>46590</v>
      </c>
      <c r="I8593">
        <v>2</v>
      </c>
      <c r="K8593" s="16">
        <f t="shared" si="402"/>
        <v>39088</v>
      </c>
      <c r="L8593" s="16">
        <f t="shared" si="403"/>
        <v>41145.26315789474</v>
      </c>
      <c r="M8593" s="16">
        <f t="shared" si="404"/>
        <v>46755.980861244025</v>
      </c>
      <c r="N8593" t="e">
        <f>INDEX(XML!$A$2:$R$782,MATCH(C8593,XML!$D$2:$D$737,0),2)</f>
        <v>#N/A</v>
      </c>
    </row>
    <row r="8594" spans="1:14" ht="45" x14ac:dyDescent="0.2">
      <c r="A8594">
        <v>45638</v>
      </c>
      <c r="B8594">
        <v>6941413216388</v>
      </c>
      <c r="C8594" s="15" t="s">
        <v>28066</v>
      </c>
      <c r="D8594" s="15" t="s">
        <v>28067</v>
      </c>
      <c r="E8594">
        <v>30780</v>
      </c>
      <c r="F8594">
        <v>40290</v>
      </c>
      <c r="K8594" s="16">
        <f t="shared" si="402"/>
        <v>34473.599999999999</v>
      </c>
      <c r="L8594" s="16">
        <f t="shared" si="403"/>
        <v>36288</v>
      </c>
      <c r="M8594" s="16">
        <f t="shared" si="404"/>
        <v>41236.36363636364</v>
      </c>
      <c r="N8594" t="e">
        <f>INDEX(XML!$A$2:$R$782,MATCH(C8594,XML!$D$2:$D$737,0),2)</f>
        <v>#N/A</v>
      </c>
    </row>
    <row r="8595" spans="1:14" ht="45" x14ac:dyDescent="0.2">
      <c r="A8595">
        <v>53856</v>
      </c>
      <c r="B8595">
        <v>6941413203821</v>
      </c>
      <c r="C8595" s="15" t="s">
        <v>41941</v>
      </c>
      <c r="D8595" s="15" t="s">
        <v>41942</v>
      </c>
      <c r="E8595">
        <v>51590</v>
      </c>
      <c r="F8595">
        <v>51590</v>
      </c>
      <c r="K8595" s="16">
        <f t="shared" si="402"/>
        <v>55201.3</v>
      </c>
      <c r="L8595" s="16">
        <f t="shared" si="403"/>
        <v>58106.631578947367</v>
      </c>
      <c r="M8595" s="16">
        <f t="shared" si="404"/>
        <v>66030.263157894733</v>
      </c>
      <c r="N8595" t="e">
        <f>INDEX(XML!$A$2:$R$782,MATCH(C8595,XML!$D$2:$D$737,0),2)</f>
        <v>#N/A</v>
      </c>
    </row>
    <row r="8596" spans="1:14" ht="45" x14ac:dyDescent="0.2">
      <c r="A8596">
        <v>57340</v>
      </c>
      <c r="B8596">
        <v>6941413220279</v>
      </c>
      <c r="C8596" s="15" t="s">
        <v>43787</v>
      </c>
      <c r="D8596" s="15" t="s">
        <v>43788</v>
      </c>
      <c r="E8596">
        <v>33120</v>
      </c>
      <c r="F8596">
        <v>42990</v>
      </c>
      <c r="H8596">
        <v>1</v>
      </c>
      <c r="K8596" s="16">
        <f t="shared" si="402"/>
        <v>37094.400000000001</v>
      </c>
      <c r="L8596" s="16">
        <f t="shared" si="403"/>
        <v>39046.73684210526</v>
      </c>
      <c r="M8596" s="16">
        <f t="shared" si="404"/>
        <v>44371.291866028703</v>
      </c>
      <c r="N8596" t="e">
        <f>INDEX(XML!$A$2:$R$782,MATCH(C8596,XML!$D$2:$D$737,0),2)</f>
        <v>#N/A</v>
      </c>
    </row>
    <row r="8597" spans="1:14" ht="45" x14ac:dyDescent="0.2">
      <c r="A8597">
        <v>57341</v>
      </c>
      <c r="B8597">
        <v>6941413220309</v>
      </c>
      <c r="C8597" s="15" t="s">
        <v>43799</v>
      </c>
      <c r="D8597" s="15" t="s">
        <v>43800</v>
      </c>
      <c r="E8597">
        <v>35060</v>
      </c>
      <c r="F8597">
        <v>45999</v>
      </c>
      <c r="H8597">
        <v>5</v>
      </c>
      <c r="K8597" s="16">
        <f t="shared" si="402"/>
        <v>39267.199999999997</v>
      </c>
      <c r="L8597" s="16">
        <f t="shared" si="403"/>
        <v>41333.8947368421</v>
      </c>
      <c r="M8597" s="16">
        <f t="shared" si="404"/>
        <v>46970.334928229655</v>
      </c>
      <c r="N8597" t="e">
        <f>INDEX(XML!$A$2:$R$782,MATCH(C8597,XML!$D$2:$D$737,0),2)</f>
        <v>#N/A</v>
      </c>
    </row>
    <row r="8598" spans="1:14" ht="33.75" x14ac:dyDescent="0.2">
      <c r="A8598">
        <v>41333</v>
      </c>
      <c r="B8598">
        <v>6941413270540</v>
      </c>
      <c r="C8598" s="15" t="s">
        <v>41732</v>
      </c>
      <c r="D8598" s="15" t="s">
        <v>41733</v>
      </c>
      <c r="E8598">
        <v>38020</v>
      </c>
      <c r="F8598">
        <v>42990</v>
      </c>
      <c r="K8598" s="16">
        <f t="shared" si="402"/>
        <v>42582.400000000001</v>
      </c>
      <c r="L8598" s="16">
        <f t="shared" si="403"/>
        <v>44823.57894736842</v>
      </c>
      <c r="M8598" s="16">
        <f t="shared" si="404"/>
        <v>50935.885167464119</v>
      </c>
      <c r="N8598" t="e">
        <f>INDEX(XML!$A$2:$R$782,MATCH(C8598,XML!$D$2:$D$737,0),2)</f>
        <v>#N/A</v>
      </c>
    </row>
    <row r="8599" spans="1:14" ht="90" x14ac:dyDescent="0.2">
      <c r="A8599">
        <v>45643</v>
      </c>
      <c r="B8599">
        <v>6971732585155</v>
      </c>
      <c r="C8599" s="15" t="s">
        <v>43797</v>
      </c>
      <c r="D8599" s="15" t="s">
        <v>43798</v>
      </c>
      <c r="E8599">
        <v>38846</v>
      </c>
      <c r="F8599">
        <v>52419</v>
      </c>
      <c r="H8599">
        <v>2</v>
      </c>
      <c r="K8599" s="16">
        <f t="shared" si="402"/>
        <v>43507.519999999997</v>
      </c>
      <c r="L8599" s="16">
        <f t="shared" si="403"/>
        <v>45797.389473684212</v>
      </c>
      <c r="M8599" s="16">
        <f t="shared" si="404"/>
        <v>52042.488038277515</v>
      </c>
      <c r="N8599" t="e">
        <f>INDEX(XML!$A$2:$R$782,MATCH(C8599,XML!$D$2:$D$737,0),2)</f>
        <v>#N/A</v>
      </c>
    </row>
    <row r="8600" spans="1:14" ht="90" x14ac:dyDescent="0.2">
      <c r="A8600">
        <v>45644</v>
      </c>
      <c r="B8600">
        <v>6971732585162</v>
      </c>
      <c r="C8600" s="15" t="s">
        <v>43793</v>
      </c>
      <c r="D8600" s="15" t="s">
        <v>43794</v>
      </c>
      <c r="E8600">
        <v>38846</v>
      </c>
      <c r="F8600">
        <v>42789</v>
      </c>
      <c r="H8600">
        <v>1</v>
      </c>
      <c r="K8600" s="16">
        <f t="shared" si="402"/>
        <v>43507.519999999997</v>
      </c>
      <c r="L8600" s="16">
        <f t="shared" si="403"/>
        <v>45797.389473684212</v>
      </c>
      <c r="M8600" s="16">
        <f t="shared" si="404"/>
        <v>52042.488038277515</v>
      </c>
      <c r="N8600" t="e">
        <f>INDEX(XML!$A$2:$R$782,MATCH(C8600,XML!$D$2:$D$737,0),2)</f>
        <v>#N/A</v>
      </c>
    </row>
    <row r="8601" spans="1:14" ht="56.25" x14ac:dyDescent="0.2">
      <c r="A8601">
        <v>57369</v>
      </c>
      <c r="B8601">
        <v>6941413220354</v>
      </c>
      <c r="C8601" s="15" t="s">
        <v>43801</v>
      </c>
      <c r="D8601" s="15" t="s">
        <v>43802</v>
      </c>
      <c r="E8601">
        <v>36668</v>
      </c>
      <c r="F8601">
        <v>48139</v>
      </c>
      <c r="H8601">
        <v>1</v>
      </c>
      <c r="K8601" s="16">
        <f t="shared" si="402"/>
        <v>41068.160000000003</v>
      </c>
      <c r="L8601" s="16">
        <f t="shared" si="403"/>
        <v>43229.642105263163</v>
      </c>
      <c r="M8601" s="16">
        <f t="shared" si="404"/>
        <v>49124.593301435416</v>
      </c>
      <c r="N8601" t="e">
        <f>INDEX(XML!$A$2:$R$782,MATCH(C8601,XML!$D$2:$D$737,0),2)</f>
        <v>#N/A</v>
      </c>
    </row>
    <row r="8602" spans="1:14" ht="22.5" customHeight="1" x14ac:dyDescent="0.2">
      <c r="A8602">
        <v>49239</v>
      </c>
      <c r="B8602">
        <v>6941413216937</v>
      </c>
      <c r="C8602" s="15" t="s">
        <v>43809</v>
      </c>
      <c r="D8602" s="15" t="s">
        <v>43810</v>
      </c>
      <c r="E8602">
        <v>43762</v>
      </c>
      <c r="F8602">
        <v>49209</v>
      </c>
      <c r="H8602">
        <v>1</v>
      </c>
      <c r="K8602" s="16">
        <f t="shared" si="402"/>
        <v>49013.440000000002</v>
      </c>
      <c r="L8602" s="16">
        <f t="shared" si="403"/>
        <v>51593.094736842104</v>
      </c>
      <c r="M8602" s="16">
        <f t="shared" si="404"/>
        <v>58628.516746411478</v>
      </c>
      <c r="N8602" t="e">
        <f>INDEX(XML!$A$2:$R$782,MATCH(C8602,XML!$D$2:$D$737,0),2)</f>
        <v>#N/A</v>
      </c>
    </row>
    <row r="8603" spans="1:14" ht="45" x14ac:dyDescent="0.2">
      <c r="A8603">
        <v>53834</v>
      </c>
      <c r="B8603">
        <v>6941413220286</v>
      </c>
      <c r="C8603" s="15" t="s">
        <v>43789</v>
      </c>
      <c r="D8603" s="15" t="s">
        <v>43790</v>
      </c>
      <c r="E8603">
        <v>35650</v>
      </c>
      <c r="F8603">
        <v>46490</v>
      </c>
      <c r="H8603">
        <v>4</v>
      </c>
      <c r="K8603" s="16">
        <f t="shared" si="402"/>
        <v>39928</v>
      </c>
      <c r="L8603" s="16">
        <f t="shared" si="403"/>
        <v>42029.473684210527</v>
      </c>
      <c r="M8603" s="16">
        <f t="shared" si="404"/>
        <v>47760.765550239237</v>
      </c>
      <c r="N8603" t="e">
        <f>INDEX(XML!$A$2:$R$782,MATCH(C8603,XML!$D$2:$D$737,0),2)</f>
        <v>#N/A</v>
      </c>
    </row>
    <row r="8604" spans="1:14" ht="45" x14ac:dyDescent="0.2">
      <c r="A8604">
        <v>53835</v>
      </c>
      <c r="B8604">
        <v>6941413220293</v>
      </c>
      <c r="C8604" s="15" t="s">
        <v>43795</v>
      </c>
      <c r="D8604" s="15" t="s">
        <v>43796</v>
      </c>
      <c r="E8604">
        <v>37250</v>
      </c>
      <c r="F8604">
        <v>46990</v>
      </c>
      <c r="H8604">
        <v>1</v>
      </c>
      <c r="K8604" s="16">
        <f t="shared" si="402"/>
        <v>41720</v>
      </c>
      <c r="L8604" s="16">
        <f t="shared" si="403"/>
        <v>43915.789473684214</v>
      </c>
      <c r="M8604" s="16">
        <f t="shared" si="404"/>
        <v>49904.306220095699</v>
      </c>
      <c r="N8604" t="e">
        <f>INDEX(XML!$A$2:$R$782,MATCH(C8604,XML!$D$2:$D$737,0),2)</f>
        <v>#N/A</v>
      </c>
    </row>
    <row r="8605" spans="1:14" ht="56.25" x14ac:dyDescent="0.2">
      <c r="A8605">
        <v>62504</v>
      </c>
      <c r="B8605">
        <v>6941413231435</v>
      </c>
      <c r="C8605" s="15" t="s">
        <v>43791</v>
      </c>
      <c r="D8605" s="15" t="s">
        <v>43792</v>
      </c>
      <c r="E8605">
        <v>38125</v>
      </c>
      <c r="F8605">
        <v>49790</v>
      </c>
      <c r="H8605">
        <v>1</v>
      </c>
      <c r="K8605" s="16">
        <f t="shared" si="402"/>
        <v>42700</v>
      </c>
      <c r="L8605" s="16">
        <f t="shared" si="403"/>
        <v>44947.368421052633</v>
      </c>
      <c r="M8605" s="16">
        <f t="shared" si="404"/>
        <v>51076.555023923444</v>
      </c>
      <c r="N8605" t="e">
        <f>INDEX(XML!$A$2:$R$782,MATCH(C8605,XML!$D$2:$D$737,0),2)</f>
        <v>#N/A</v>
      </c>
    </row>
    <row r="8606" spans="1:14" ht="67.5" x14ac:dyDescent="0.2">
      <c r="A8606">
        <v>62477</v>
      </c>
      <c r="B8606">
        <v>6972125145383</v>
      </c>
      <c r="C8606" s="15" t="s">
        <v>43807</v>
      </c>
      <c r="D8606" s="15" t="s">
        <v>43808</v>
      </c>
      <c r="E8606">
        <v>39730</v>
      </c>
      <c r="F8606">
        <v>52790</v>
      </c>
      <c r="H8606">
        <v>1</v>
      </c>
      <c r="K8606" s="16">
        <f t="shared" si="402"/>
        <v>44497.599999999999</v>
      </c>
      <c r="L8606" s="16">
        <f t="shared" si="403"/>
        <v>46839.57894736842</v>
      </c>
      <c r="M8606" s="16">
        <f t="shared" si="404"/>
        <v>53226.794258373207</v>
      </c>
      <c r="N8606" t="e">
        <f>INDEX(XML!$A$2:$R$782,MATCH(C8606,XML!$D$2:$D$737,0),2)</f>
        <v>#N/A</v>
      </c>
    </row>
    <row r="8607" spans="1:14" ht="33.75" customHeight="1" x14ac:dyDescent="0.2">
      <c r="A8607">
        <v>62471</v>
      </c>
      <c r="B8607">
        <v>6972125145376</v>
      </c>
      <c r="C8607" s="15" t="s">
        <v>43805</v>
      </c>
      <c r="D8607" s="15" t="s">
        <v>43806</v>
      </c>
      <c r="E8607">
        <v>39730</v>
      </c>
      <c r="F8607">
        <v>52790</v>
      </c>
      <c r="H8607">
        <v>2</v>
      </c>
      <c r="K8607" s="16">
        <f t="shared" si="402"/>
        <v>44497.599999999999</v>
      </c>
      <c r="L8607" s="16">
        <f t="shared" si="403"/>
        <v>46839.57894736842</v>
      </c>
      <c r="M8607" s="16">
        <f t="shared" si="404"/>
        <v>53226.794258373207</v>
      </c>
      <c r="N8607" t="e">
        <f>INDEX(XML!$A$2:$R$782,MATCH(C8607,XML!$D$2:$D$737,0),2)</f>
        <v>#N/A</v>
      </c>
    </row>
    <row r="8608" spans="1:14" ht="33.75" customHeight="1" x14ac:dyDescent="0.2">
      <c r="A8608">
        <v>62469</v>
      </c>
      <c r="B8608">
        <v>6941413218535</v>
      </c>
      <c r="C8608" s="15" t="s">
        <v>43803</v>
      </c>
      <c r="D8608" s="15" t="s">
        <v>43804</v>
      </c>
      <c r="E8608">
        <v>29060</v>
      </c>
      <c r="F8608">
        <v>37690</v>
      </c>
      <c r="H8608">
        <v>1</v>
      </c>
      <c r="K8608" s="16">
        <f t="shared" si="402"/>
        <v>32547.200000000001</v>
      </c>
      <c r="L8608" s="16">
        <f t="shared" si="403"/>
        <v>34260.210526315786</v>
      </c>
      <c r="M8608" s="16">
        <f t="shared" si="404"/>
        <v>38932.057416267933</v>
      </c>
      <c r="N8608" t="e">
        <f>INDEX(XML!$A$2:$R$782,MATCH(C8608,XML!$D$2:$D$737,0),2)</f>
        <v>#N/A</v>
      </c>
    </row>
    <row r="8609" spans="1:14" ht="33.75" customHeight="1" x14ac:dyDescent="0.25">
      <c r="A8609" s="184" t="s">
        <v>31688</v>
      </c>
      <c r="B8609" s="184"/>
      <c r="C8609" s="185"/>
      <c r="D8609" s="185"/>
      <c r="E8609" s="184"/>
      <c r="F8609" s="184"/>
      <c r="G8609" s="184"/>
      <c r="H8609" s="184"/>
      <c r="I8609" s="184"/>
      <c r="J8609" s="184"/>
      <c r="K8609" s="16">
        <f t="shared" si="402"/>
        <v>0</v>
      </c>
      <c r="L8609" s="16">
        <f t="shared" si="403"/>
        <v>0</v>
      </c>
      <c r="M8609" s="16">
        <f t="shared" si="404"/>
        <v>0</v>
      </c>
      <c r="N8609" t="e">
        <f>INDEX(XML!$A$2:$R$782,MATCH(C8609,XML!$D$2:$D$737,0),2)</f>
        <v>#N/A</v>
      </c>
    </row>
    <row r="8610" spans="1:14" ht="33.75" customHeight="1" x14ac:dyDescent="0.2">
      <c r="A8610">
        <v>72194</v>
      </c>
      <c r="B8610">
        <v>6941413234962</v>
      </c>
      <c r="C8610" s="15" t="s">
        <v>31689</v>
      </c>
      <c r="D8610" s="15" t="s">
        <v>31690</v>
      </c>
      <c r="E8610">
        <v>18920</v>
      </c>
      <c r="F8610">
        <v>23990</v>
      </c>
      <c r="H8610">
        <v>4</v>
      </c>
      <c r="I8610">
        <v>1</v>
      </c>
      <c r="K8610" s="16">
        <f t="shared" si="402"/>
        <v>21190.400000000001</v>
      </c>
      <c r="L8610" s="16">
        <f t="shared" si="403"/>
        <v>22305.684210526317</v>
      </c>
      <c r="M8610" s="16">
        <f t="shared" si="404"/>
        <v>25347.36842105263</v>
      </c>
      <c r="N8610" t="e">
        <f>INDEX(XML!$A$2:$R$782,MATCH(C8610,XML!$D$2:$D$737,0),2)</f>
        <v>#N/A</v>
      </c>
    </row>
    <row r="8611" spans="1:14" ht="33.75" customHeight="1" x14ac:dyDescent="0.2">
      <c r="A8611">
        <v>72195</v>
      </c>
      <c r="B8611">
        <v>6941413234979</v>
      </c>
      <c r="C8611" s="15" t="s">
        <v>31691</v>
      </c>
      <c r="D8611" s="15" t="s">
        <v>31692</v>
      </c>
      <c r="E8611">
        <v>18920</v>
      </c>
      <c r="F8611">
        <v>23990</v>
      </c>
      <c r="H8611">
        <v>4</v>
      </c>
      <c r="K8611" s="16">
        <f t="shared" si="402"/>
        <v>21190.400000000001</v>
      </c>
      <c r="L8611" s="16">
        <f t="shared" si="403"/>
        <v>22305.684210526317</v>
      </c>
      <c r="M8611" s="16">
        <f t="shared" si="404"/>
        <v>25347.36842105263</v>
      </c>
      <c r="N8611" t="e">
        <f>INDEX(XML!$A$2:$R$782,MATCH(C8611,XML!$D$2:$D$737,0),2)</f>
        <v>#N/A</v>
      </c>
    </row>
    <row r="8612" spans="1:14" ht="33.75" customHeight="1" x14ac:dyDescent="0.2">
      <c r="A8612">
        <v>72196</v>
      </c>
      <c r="B8612">
        <v>6941413234986</v>
      </c>
      <c r="C8612" s="15" t="s">
        <v>31693</v>
      </c>
      <c r="D8612" s="15" t="s">
        <v>31694</v>
      </c>
      <c r="E8612">
        <v>18920</v>
      </c>
      <c r="F8612">
        <v>23990</v>
      </c>
      <c r="H8612">
        <v>2</v>
      </c>
      <c r="K8612" s="16">
        <f t="shared" si="402"/>
        <v>21190.400000000001</v>
      </c>
      <c r="L8612" s="16">
        <f t="shared" si="403"/>
        <v>22305.684210526317</v>
      </c>
      <c r="M8612" s="16">
        <f t="shared" si="404"/>
        <v>25347.36842105263</v>
      </c>
      <c r="N8612" t="e">
        <f>INDEX(XML!$A$2:$R$782,MATCH(C8612,XML!$D$2:$D$737,0),2)</f>
        <v>#N/A</v>
      </c>
    </row>
    <row r="8613" spans="1:14" ht="33.75" customHeight="1" x14ac:dyDescent="0.25">
      <c r="A8613" s="184" t="s">
        <v>834</v>
      </c>
      <c r="B8613" s="184"/>
      <c r="C8613" s="185"/>
      <c r="D8613" s="185"/>
      <c r="E8613" s="184"/>
      <c r="F8613" s="184"/>
      <c r="G8613" s="184"/>
      <c r="H8613" s="184"/>
      <c r="I8613" s="184"/>
      <c r="J8613" s="184"/>
      <c r="K8613" s="16">
        <f t="shared" si="402"/>
        <v>0</v>
      </c>
      <c r="L8613" s="16">
        <f t="shared" si="403"/>
        <v>0</v>
      </c>
      <c r="M8613" s="16">
        <f t="shared" si="404"/>
        <v>0</v>
      </c>
      <c r="N8613" t="e">
        <f>INDEX(XML!$A$2:$R$782,MATCH(C8613,XML!$D$2:$D$737,0),2)</f>
        <v>#N/A</v>
      </c>
    </row>
    <row r="8614" spans="1:14" ht="33.75" customHeight="1" x14ac:dyDescent="0.2">
      <c r="A8614">
        <v>43007</v>
      </c>
      <c r="B8614" t="s">
        <v>3908</v>
      </c>
      <c r="C8614" s="15" t="s">
        <v>3909</v>
      </c>
      <c r="D8614" s="15" t="s">
        <v>3910</v>
      </c>
      <c r="E8614">
        <v>1000</v>
      </c>
      <c r="F8614">
        <v>3590</v>
      </c>
      <c r="H8614" t="s">
        <v>768</v>
      </c>
      <c r="K8614" s="16">
        <f t="shared" si="402"/>
        <v>1120</v>
      </c>
      <c r="L8614" s="16">
        <f t="shared" si="403"/>
        <v>1178.9473684210527</v>
      </c>
      <c r="M8614" s="16">
        <f t="shared" si="404"/>
        <v>1339.7129186602872</v>
      </c>
      <c r="N8614" t="e">
        <f>INDEX(XML!$A$2:$R$782,MATCH(C8614,XML!$D$2:$D$737,0),2)</f>
        <v>#N/A</v>
      </c>
    </row>
    <row r="8615" spans="1:14" ht="33.75" customHeight="1" x14ac:dyDescent="0.2">
      <c r="A8615">
        <v>59686</v>
      </c>
      <c r="B8615" t="s">
        <v>22521</v>
      </c>
      <c r="C8615" s="15" t="s">
        <v>22522</v>
      </c>
      <c r="D8615" s="15" t="s">
        <v>22523</v>
      </c>
      <c r="E8615">
        <v>2236</v>
      </c>
      <c r="F8615">
        <v>3092</v>
      </c>
      <c r="K8615" s="16">
        <f t="shared" si="402"/>
        <v>2504.3200000000002</v>
      </c>
      <c r="L8615" s="16">
        <f t="shared" si="403"/>
        <v>2636.1263157894741</v>
      </c>
      <c r="M8615" s="16">
        <f t="shared" si="404"/>
        <v>2995.5980861244025</v>
      </c>
      <c r="N8615" t="e">
        <f>INDEX(XML!$A$2:$R$782,MATCH(C8615,XML!$D$2:$D$737,0),2)</f>
        <v>#N/A</v>
      </c>
    </row>
    <row r="8616" spans="1:14" ht="15.75" x14ac:dyDescent="0.25">
      <c r="A8616" s="184" t="s">
        <v>19108</v>
      </c>
      <c r="B8616" s="184"/>
      <c r="C8616" s="185"/>
      <c r="D8616" s="185"/>
      <c r="E8616" s="184"/>
      <c r="F8616" s="184"/>
      <c r="G8616" s="184"/>
      <c r="H8616" s="184"/>
      <c r="I8616" s="184"/>
      <c r="J8616" s="184"/>
      <c r="K8616" s="16">
        <f t="shared" si="402"/>
        <v>0</v>
      </c>
      <c r="L8616" s="16">
        <f t="shared" si="403"/>
        <v>0</v>
      </c>
      <c r="M8616" s="16">
        <f t="shared" si="404"/>
        <v>0</v>
      </c>
      <c r="N8616" t="e">
        <f>INDEX(XML!$A$2:$R$782,MATCH(C8616,XML!$D$2:$D$737,0),2)</f>
        <v>#N/A</v>
      </c>
    </row>
    <row r="8617" spans="1:14" ht="56.25" x14ac:dyDescent="0.2">
      <c r="A8617">
        <v>61463</v>
      </c>
      <c r="B8617" t="s">
        <v>19138</v>
      </c>
      <c r="C8617" s="15" t="s">
        <v>19468</v>
      </c>
      <c r="D8617" s="15" t="s">
        <v>19469</v>
      </c>
      <c r="E8617">
        <v>345000</v>
      </c>
      <c r="F8617">
        <v>409990</v>
      </c>
      <c r="H8617">
        <v>1</v>
      </c>
      <c r="K8617" s="16">
        <f t="shared" si="402"/>
        <v>369150</v>
      </c>
      <c r="L8617" s="16">
        <f t="shared" si="403"/>
        <v>388578.94736842107</v>
      </c>
      <c r="M8617" s="16">
        <f t="shared" si="404"/>
        <v>441566.98564593302</v>
      </c>
      <c r="N8617" t="e">
        <f>INDEX(XML!$A$2:$R$782,MATCH(C8617,XML!$D$2:$D$737,0),2)</f>
        <v>#N/A</v>
      </c>
    </row>
    <row r="8618" spans="1:14" ht="56.25" x14ac:dyDescent="0.2">
      <c r="A8618">
        <v>61464</v>
      </c>
      <c r="B8618" t="s">
        <v>19139</v>
      </c>
      <c r="C8618" s="15" t="s">
        <v>19470</v>
      </c>
      <c r="D8618" s="15" t="s">
        <v>19471</v>
      </c>
      <c r="E8618">
        <v>1</v>
      </c>
      <c r="F8618">
        <v>1</v>
      </c>
      <c r="K8618" s="16">
        <f t="shared" si="402"/>
        <v>1.1200000000000001</v>
      </c>
      <c r="L8618" s="16">
        <f t="shared" si="403"/>
        <v>1.1789473684210527</v>
      </c>
      <c r="M8618" s="16">
        <f t="shared" si="404"/>
        <v>1.3397129186602872</v>
      </c>
      <c r="N8618" t="e">
        <f>INDEX(XML!$A$2:$R$782,MATCH(C8618,XML!$D$2:$D$737,0),2)</f>
        <v>#N/A</v>
      </c>
    </row>
    <row r="8619" spans="1:14" ht="56.25" x14ac:dyDescent="0.2">
      <c r="A8619">
        <v>61878</v>
      </c>
      <c r="B8619" t="s">
        <v>19712</v>
      </c>
      <c r="C8619" s="15" t="s">
        <v>19713</v>
      </c>
      <c r="D8619" s="15" t="s">
        <v>19714</v>
      </c>
      <c r="E8619">
        <v>1</v>
      </c>
      <c r="F8619">
        <v>1</v>
      </c>
      <c r="K8619" s="16">
        <f t="shared" si="402"/>
        <v>1.1200000000000001</v>
      </c>
      <c r="L8619" s="16">
        <f t="shared" si="403"/>
        <v>1.1789473684210527</v>
      </c>
      <c r="M8619" s="16">
        <f t="shared" si="404"/>
        <v>1.3397129186602872</v>
      </c>
      <c r="N8619" t="e">
        <f>INDEX(XML!$A$2:$R$782,MATCH(C8619,XML!$D$2:$D$737,0),2)</f>
        <v>#N/A</v>
      </c>
    </row>
    <row r="8620" spans="1:14" ht="56.25" x14ac:dyDescent="0.2">
      <c r="A8620">
        <v>61022</v>
      </c>
      <c r="B8620" t="s">
        <v>19137</v>
      </c>
      <c r="C8620" s="15" t="s">
        <v>19472</v>
      </c>
      <c r="D8620" s="15" t="s">
        <v>19473</v>
      </c>
      <c r="E8620">
        <v>248000</v>
      </c>
      <c r="F8620">
        <v>299490</v>
      </c>
      <c r="H8620">
        <v>1</v>
      </c>
      <c r="K8620" s="16">
        <f t="shared" si="402"/>
        <v>265360</v>
      </c>
      <c r="L8620" s="16">
        <f t="shared" si="403"/>
        <v>279326.31578947371</v>
      </c>
      <c r="M8620" s="16">
        <f t="shared" si="404"/>
        <v>317416.26794258377</v>
      </c>
      <c r="N8620" t="e">
        <f>INDEX(XML!$A$2:$R$782,MATCH(C8620,XML!$D$2:$D$737,0),2)</f>
        <v>#N/A</v>
      </c>
    </row>
    <row r="8621" spans="1:14" ht="45" x14ac:dyDescent="0.2">
      <c r="A8621">
        <v>61876</v>
      </c>
      <c r="B8621" t="s">
        <v>32139</v>
      </c>
      <c r="C8621" s="15" t="s">
        <v>32140</v>
      </c>
      <c r="D8621" s="15" t="s">
        <v>32141</v>
      </c>
      <c r="E8621">
        <v>293000</v>
      </c>
      <c r="F8621">
        <v>369000</v>
      </c>
      <c r="K8621" s="16">
        <f t="shared" si="402"/>
        <v>313510</v>
      </c>
      <c r="L8621" s="16">
        <f t="shared" si="403"/>
        <v>330010.5263157895</v>
      </c>
      <c r="M8621" s="16">
        <f t="shared" si="404"/>
        <v>375011.96172248805</v>
      </c>
      <c r="N8621" t="e">
        <f>INDEX(XML!$A$2:$R$782,MATCH(C8621,XML!$D$2:$D$737,0),2)</f>
        <v>#N/A</v>
      </c>
    </row>
    <row r="8622" spans="1:14" ht="15.75" x14ac:dyDescent="0.25">
      <c r="A8622" s="184" t="s">
        <v>17902</v>
      </c>
      <c r="B8622" s="184"/>
      <c r="C8622" s="185"/>
      <c r="D8622" s="185"/>
      <c r="E8622" s="184"/>
      <c r="F8622" s="184"/>
      <c r="G8622" s="184"/>
      <c r="H8622" s="184"/>
      <c r="I8622" s="184"/>
      <c r="J8622" s="184"/>
      <c r="K8622" s="16">
        <f t="shared" si="402"/>
        <v>0</v>
      </c>
      <c r="L8622" s="16">
        <f t="shared" si="403"/>
        <v>0</v>
      </c>
      <c r="M8622" s="16">
        <f t="shared" si="404"/>
        <v>0</v>
      </c>
      <c r="N8622" t="e">
        <f>INDEX(XML!$A$2:$R$782,MATCH(C8622,XML!$D$2:$D$737,0),2)</f>
        <v>#N/A</v>
      </c>
    </row>
    <row r="8623" spans="1:14" ht="33.75" x14ac:dyDescent="0.2">
      <c r="A8623">
        <v>70106</v>
      </c>
      <c r="B8623" t="s">
        <v>28534</v>
      </c>
      <c r="C8623" s="15" t="s">
        <v>28535</v>
      </c>
      <c r="D8623" s="15" t="s">
        <v>28536</v>
      </c>
      <c r="E8623">
        <v>2116000</v>
      </c>
      <c r="F8623">
        <v>3104000</v>
      </c>
      <c r="K8623" s="16">
        <f t="shared" si="402"/>
        <v>2264120</v>
      </c>
      <c r="L8623" s="16">
        <f t="shared" si="403"/>
        <v>2383284.210526316</v>
      </c>
      <c r="M8623" s="16">
        <f t="shared" si="404"/>
        <v>2708277.5119617227</v>
      </c>
      <c r="N8623" t="e">
        <f>INDEX(XML!$A$2:$R$782,MATCH(C8623,XML!$D$2:$D$737,0),2)</f>
        <v>#N/A</v>
      </c>
    </row>
    <row r="8624" spans="1:14" ht="22.5" customHeight="1" x14ac:dyDescent="0.2">
      <c r="A8624">
        <v>61467</v>
      </c>
      <c r="B8624" t="s">
        <v>19715</v>
      </c>
      <c r="C8624" s="15" t="s">
        <v>19716</v>
      </c>
      <c r="D8624" s="15" t="s">
        <v>19717</v>
      </c>
      <c r="E8624">
        <v>692000</v>
      </c>
      <c r="F8624">
        <v>1015000</v>
      </c>
      <c r="K8624" s="16">
        <f t="shared" si="402"/>
        <v>740440</v>
      </c>
      <c r="L8624" s="16">
        <f t="shared" si="403"/>
        <v>779410.52631578944</v>
      </c>
      <c r="M8624" s="16">
        <f t="shared" si="404"/>
        <v>885693.77990430605</v>
      </c>
      <c r="N8624" t="e">
        <f>INDEX(XML!$A$2:$R$782,MATCH(C8624,XML!$D$2:$D$737,0),2)</f>
        <v>#N/A</v>
      </c>
    </row>
    <row r="8625" spans="1:14" ht="22.5" customHeight="1" x14ac:dyDescent="0.2">
      <c r="A8625">
        <v>61015</v>
      </c>
      <c r="B8625" t="s">
        <v>44859</v>
      </c>
      <c r="C8625" s="15" t="s">
        <v>44860</v>
      </c>
      <c r="D8625" s="15" t="s">
        <v>44861</v>
      </c>
      <c r="E8625">
        <v>766300</v>
      </c>
      <c r="F8625">
        <v>863000</v>
      </c>
      <c r="H8625">
        <v>19</v>
      </c>
      <c r="K8625" s="16">
        <f t="shared" si="402"/>
        <v>819941</v>
      </c>
      <c r="L8625" s="16">
        <f t="shared" si="403"/>
        <v>863095.78947368416</v>
      </c>
      <c r="M8625" s="16">
        <f t="shared" si="404"/>
        <v>980790.66985645925</v>
      </c>
      <c r="N8625" t="e">
        <f>INDEX(XML!$A$2:$R$782,MATCH(C8625,XML!$D$2:$D$737,0),2)</f>
        <v>#N/A</v>
      </c>
    </row>
    <row r="8626" spans="1:14" ht="22.5" customHeight="1" x14ac:dyDescent="0.2">
      <c r="A8626">
        <v>64832</v>
      </c>
      <c r="B8626" t="s">
        <v>44862</v>
      </c>
      <c r="C8626" s="15" t="s">
        <v>44863</v>
      </c>
      <c r="D8626" s="15" t="s">
        <v>44864</v>
      </c>
      <c r="E8626">
        <v>749300</v>
      </c>
      <c r="F8626">
        <v>969690</v>
      </c>
      <c r="H8626">
        <v>15</v>
      </c>
      <c r="K8626" s="16">
        <f t="shared" si="402"/>
        <v>801751</v>
      </c>
      <c r="L8626" s="16">
        <f t="shared" si="403"/>
        <v>843948.42105263157</v>
      </c>
      <c r="M8626" s="16">
        <f t="shared" si="404"/>
        <v>959032.29665071773</v>
      </c>
      <c r="N8626" t="e">
        <f>INDEX(XML!$A$2:$R$782,MATCH(C8626,XML!$D$2:$D$737,0),2)</f>
        <v>#N/A</v>
      </c>
    </row>
    <row r="8627" spans="1:14" ht="22.5" customHeight="1" x14ac:dyDescent="0.2">
      <c r="A8627">
        <v>62262</v>
      </c>
      <c r="B8627" t="s">
        <v>24081</v>
      </c>
      <c r="C8627" s="15" t="s">
        <v>24082</v>
      </c>
      <c r="D8627" s="15" t="s">
        <v>24083</v>
      </c>
      <c r="E8627">
        <v>498000</v>
      </c>
      <c r="F8627">
        <v>729000</v>
      </c>
      <c r="K8627" s="16">
        <f t="shared" si="402"/>
        <v>532860</v>
      </c>
      <c r="L8627" s="16">
        <f t="shared" si="403"/>
        <v>560905.26315789472</v>
      </c>
      <c r="M8627" s="16">
        <f t="shared" si="404"/>
        <v>637392.34449760756</v>
      </c>
      <c r="N8627" t="e">
        <f>INDEX(XML!$A$2:$R$782,MATCH(C8627,XML!$D$2:$D$737,0),2)</f>
        <v>#N/A</v>
      </c>
    </row>
    <row r="8628" spans="1:14" ht="22.5" customHeight="1" x14ac:dyDescent="0.2">
      <c r="A8628">
        <v>61468</v>
      </c>
      <c r="B8628" t="s">
        <v>19143</v>
      </c>
      <c r="C8628" s="15" t="s">
        <v>19144</v>
      </c>
      <c r="D8628" s="15" t="s">
        <v>30245</v>
      </c>
      <c r="E8628">
        <v>608000</v>
      </c>
      <c r="F8628">
        <v>891000</v>
      </c>
      <c r="K8628" s="16">
        <f t="shared" si="402"/>
        <v>650560</v>
      </c>
      <c r="L8628" s="16">
        <f t="shared" si="403"/>
        <v>684800</v>
      </c>
      <c r="M8628" s="16">
        <f t="shared" si="404"/>
        <v>778181.81818181823</v>
      </c>
      <c r="N8628" t="e">
        <f>INDEX(XML!$A$2:$R$782,MATCH(C8628,XML!$D$2:$D$737,0),2)</f>
        <v>#N/A</v>
      </c>
    </row>
    <row r="8629" spans="1:14" ht="22.5" customHeight="1" x14ac:dyDescent="0.2">
      <c r="A8629">
        <v>61469</v>
      </c>
      <c r="B8629" t="s">
        <v>19140</v>
      </c>
      <c r="C8629" s="15" t="s">
        <v>19141</v>
      </c>
      <c r="D8629" s="15" t="s">
        <v>19142</v>
      </c>
      <c r="E8629">
        <v>429000</v>
      </c>
      <c r="F8629">
        <v>629000</v>
      </c>
      <c r="H8629" t="s">
        <v>746</v>
      </c>
      <c r="K8629" s="16">
        <f t="shared" si="402"/>
        <v>459030</v>
      </c>
      <c r="L8629" s="16">
        <f t="shared" si="403"/>
        <v>483189.4736842105</v>
      </c>
      <c r="M8629" s="16">
        <f t="shared" si="404"/>
        <v>549078.94736842101</v>
      </c>
      <c r="N8629" t="e">
        <f>INDEX(XML!$A$2:$R$782,MATCH(C8629,XML!$D$2:$D$737,0),2)</f>
        <v>#N/A</v>
      </c>
    </row>
    <row r="8630" spans="1:14" ht="22.5" customHeight="1" x14ac:dyDescent="0.2">
      <c r="A8630">
        <v>60905</v>
      </c>
      <c r="B8630" t="s">
        <v>19495</v>
      </c>
      <c r="C8630" s="15" t="s">
        <v>19496</v>
      </c>
      <c r="D8630" s="15" t="s">
        <v>19497</v>
      </c>
      <c r="E8630">
        <v>487000</v>
      </c>
      <c r="F8630">
        <v>713000</v>
      </c>
      <c r="H8630">
        <v>3</v>
      </c>
      <c r="K8630" s="16">
        <f t="shared" si="402"/>
        <v>521090</v>
      </c>
      <c r="L8630" s="16">
        <f t="shared" si="403"/>
        <v>548515.78947368416</v>
      </c>
      <c r="M8630" s="16">
        <f t="shared" si="404"/>
        <v>623313.39712918655</v>
      </c>
      <c r="N8630" t="e">
        <f>INDEX(XML!$A$2:$R$782,MATCH(C8630,XML!$D$2:$D$737,0),2)</f>
        <v>#N/A</v>
      </c>
    </row>
    <row r="8631" spans="1:14" ht="22.5" customHeight="1" x14ac:dyDescent="0.2">
      <c r="A8631">
        <v>62134</v>
      </c>
      <c r="B8631" t="s">
        <v>20934</v>
      </c>
      <c r="C8631" s="15" t="s">
        <v>20935</v>
      </c>
      <c r="D8631" s="15" t="s">
        <v>20936</v>
      </c>
      <c r="E8631">
        <v>463000</v>
      </c>
      <c r="F8631">
        <v>599000</v>
      </c>
      <c r="H8631">
        <v>7</v>
      </c>
      <c r="K8631" s="16">
        <f t="shared" si="402"/>
        <v>495410</v>
      </c>
      <c r="L8631" s="16">
        <f t="shared" si="403"/>
        <v>521484.21052631579</v>
      </c>
      <c r="M8631" s="16">
        <f t="shared" si="404"/>
        <v>592595.69377990428</v>
      </c>
      <c r="N8631" t="e">
        <f>INDEX(XML!$A$2:$R$782,MATCH(C8631,XML!$D$2:$D$737,0),2)</f>
        <v>#N/A</v>
      </c>
    </row>
    <row r="8632" spans="1:14" ht="22.5" customHeight="1" x14ac:dyDescent="0.2">
      <c r="A8632">
        <v>61466</v>
      </c>
      <c r="B8632" t="s">
        <v>45696</v>
      </c>
      <c r="C8632" s="15" t="s">
        <v>45697</v>
      </c>
      <c r="D8632" s="15" t="s">
        <v>45698</v>
      </c>
      <c r="E8632">
        <v>850500</v>
      </c>
      <c r="F8632">
        <v>979990</v>
      </c>
      <c r="K8632" s="16">
        <f t="shared" si="402"/>
        <v>910035</v>
      </c>
      <c r="L8632" s="16">
        <f t="shared" si="403"/>
        <v>957931.57894736843</v>
      </c>
      <c r="M8632" s="16">
        <f t="shared" si="404"/>
        <v>1088558.6124401914</v>
      </c>
      <c r="N8632" t="e">
        <f>INDEX(XML!$A$2:$R$782,MATCH(C8632,XML!$D$2:$D$737,0),2)</f>
        <v>#N/A</v>
      </c>
    </row>
    <row r="8633" spans="1:14" ht="22.5" customHeight="1" x14ac:dyDescent="0.2">
      <c r="A8633">
        <v>61019</v>
      </c>
      <c r="B8633" t="s">
        <v>19498</v>
      </c>
      <c r="C8633" s="15" t="s">
        <v>19499</v>
      </c>
      <c r="D8633" s="15" t="s">
        <v>19500</v>
      </c>
      <c r="E8633">
        <v>506000</v>
      </c>
      <c r="F8633">
        <v>742000</v>
      </c>
      <c r="H8633">
        <v>3</v>
      </c>
      <c r="K8633" s="16">
        <f t="shared" si="402"/>
        <v>541420</v>
      </c>
      <c r="L8633" s="16">
        <f t="shared" si="403"/>
        <v>569915.78947368416</v>
      </c>
      <c r="M8633" s="16">
        <f t="shared" si="404"/>
        <v>647631.57894736831</v>
      </c>
      <c r="N8633" t="e">
        <f>INDEX(XML!$A$2:$R$782,MATCH(C8633,XML!$D$2:$D$737,0),2)</f>
        <v>#N/A</v>
      </c>
    </row>
    <row r="8634" spans="1:14" ht="22.5" customHeight="1" x14ac:dyDescent="0.2">
      <c r="A8634">
        <v>61020</v>
      </c>
      <c r="B8634" t="s">
        <v>19501</v>
      </c>
      <c r="C8634" s="15" t="s">
        <v>19502</v>
      </c>
      <c r="D8634" s="15" t="s">
        <v>19503</v>
      </c>
      <c r="E8634">
        <v>640000</v>
      </c>
      <c r="F8634">
        <v>939000</v>
      </c>
      <c r="H8634">
        <v>16</v>
      </c>
      <c r="K8634" s="16">
        <f t="shared" si="402"/>
        <v>684800</v>
      </c>
      <c r="L8634" s="16">
        <f t="shared" si="403"/>
        <v>720842.10526315786</v>
      </c>
      <c r="M8634" s="16">
        <f t="shared" si="404"/>
        <v>819138.75598086126</v>
      </c>
      <c r="N8634" t="e">
        <f>INDEX(XML!$A$2:$R$782,MATCH(C8634,XML!$D$2:$D$737,0),2)</f>
        <v>#N/A</v>
      </c>
    </row>
    <row r="8635" spans="1:14" ht="22.5" customHeight="1" x14ac:dyDescent="0.2">
      <c r="A8635">
        <v>62544</v>
      </c>
      <c r="B8635" t="s">
        <v>20786</v>
      </c>
      <c r="C8635" s="15" t="s">
        <v>20787</v>
      </c>
      <c r="D8635" s="15" t="s">
        <v>20788</v>
      </c>
      <c r="E8635">
        <v>3636000</v>
      </c>
      <c r="F8635">
        <v>4571000</v>
      </c>
      <c r="K8635" s="16">
        <f t="shared" si="402"/>
        <v>3890520</v>
      </c>
      <c r="L8635" s="16">
        <f t="shared" si="403"/>
        <v>4095284.210526316</v>
      </c>
      <c r="M8635" s="16">
        <f t="shared" si="404"/>
        <v>4653732.0574162686</v>
      </c>
      <c r="N8635" t="e">
        <f>INDEX(XML!$A$2:$R$782,MATCH(C8635,XML!$D$2:$D$737,0),2)</f>
        <v>#N/A</v>
      </c>
    </row>
    <row r="8636" spans="1:14" ht="22.5" customHeight="1" x14ac:dyDescent="0.2">
      <c r="A8636">
        <v>61416</v>
      </c>
      <c r="B8636" t="s">
        <v>19805</v>
      </c>
      <c r="C8636" s="15" t="s">
        <v>19806</v>
      </c>
      <c r="D8636" s="15" t="s">
        <v>19807</v>
      </c>
      <c r="E8636">
        <v>457000</v>
      </c>
      <c r="F8636">
        <v>669000</v>
      </c>
      <c r="H8636">
        <v>29</v>
      </c>
      <c r="K8636" s="16">
        <f t="shared" si="402"/>
        <v>488990</v>
      </c>
      <c r="L8636" s="16">
        <f t="shared" si="403"/>
        <v>514726.31578947371</v>
      </c>
      <c r="M8636" s="16">
        <f t="shared" si="404"/>
        <v>584916.26794258377</v>
      </c>
      <c r="N8636" t="e">
        <f>INDEX(XML!$A$2:$R$782,MATCH(C8636,XML!$D$2:$D$737,0),2)</f>
        <v>#N/A</v>
      </c>
    </row>
    <row r="8637" spans="1:14" ht="22.5" customHeight="1" x14ac:dyDescent="0.2">
      <c r="A8637">
        <v>61417</v>
      </c>
      <c r="B8637" t="s">
        <v>19808</v>
      </c>
      <c r="C8637" s="15" t="s">
        <v>19809</v>
      </c>
      <c r="D8637" s="15" t="s">
        <v>19810</v>
      </c>
      <c r="E8637">
        <v>323000</v>
      </c>
      <c r="F8637">
        <v>473000</v>
      </c>
      <c r="H8637">
        <v>16</v>
      </c>
      <c r="K8637" s="16">
        <f t="shared" si="402"/>
        <v>345610</v>
      </c>
      <c r="L8637" s="16">
        <f t="shared" si="403"/>
        <v>363800</v>
      </c>
      <c r="M8637" s="16">
        <f t="shared" si="404"/>
        <v>413409.09090909088</v>
      </c>
      <c r="N8637" t="e">
        <f>INDEX(XML!$A$2:$R$782,MATCH(C8637,XML!$D$2:$D$737,0),2)</f>
        <v>#N/A</v>
      </c>
    </row>
    <row r="8638" spans="1:14" ht="22.5" customHeight="1" x14ac:dyDescent="0.2">
      <c r="A8638">
        <v>61419</v>
      </c>
      <c r="B8638" t="s">
        <v>19811</v>
      </c>
      <c r="C8638" s="15" t="s">
        <v>19812</v>
      </c>
      <c r="D8638" s="15" t="s">
        <v>19813</v>
      </c>
      <c r="E8638">
        <v>670528</v>
      </c>
      <c r="F8638">
        <v>867750</v>
      </c>
      <c r="H8638">
        <v>5</v>
      </c>
      <c r="K8638" s="16">
        <f t="shared" si="402"/>
        <v>717464.96</v>
      </c>
      <c r="L8638" s="16">
        <f t="shared" si="403"/>
        <v>755226.27368421049</v>
      </c>
      <c r="M8638" s="16">
        <f t="shared" si="404"/>
        <v>858211.6746411483</v>
      </c>
      <c r="N8638" t="e">
        <f>INDEX(XML!$A$2:$R$782,MATCH(C8638,XML!$D$2:$D$737,0),2)</f>
        <v>#N/A</v>
      </c>
    </row>
    <row r="8639" spans="1:14" ht="22.5" customHeight="1" x14ac:dyDescent="0.25">
      <c r="A8639" s="184" t="s">
        <v>40824</v>
      </c>
      <c r="B8639" s="184"/>
      <c r="C8639" s="185"/>
      <c r="D8639" s="185"/>
      <c r="E8639" s="184"/>
      <c r="F8639" s="184"/>
      <c r="G8639" s="184"/>
      <c r="H8639" s="184"/>
      <c r="I8639" s="184"/>
      <c r="J8639" s="184"/>
      <c r="K8639" s="16">
        <f t="shared" si="402"/>
        <v>0</v>
      </c>
      <c r="L8639" s="16">
        <f t="shared" si="403"/>
        <v>0</v>
      </c>
      <c r="M8639" s="16">
        <f t="shared" si="404"/>
        <v>0</v>
      </c>
      <c r="N8639" t="e">
        <f>INDEX(XML!$A$2:$R$782,MATCH(C8639,XML!$D$2:$D$737,0),2)</f>
        <v>#N/A</v>
      </c>
    </row>
    <row r="8640" spans="1:14" ht="22.5" customHeight="1" x14ac:dyDescent="0.2">
      <c r="A8640">
        <v>76661</v>
      </c>
      <c r="B8640" t="s">
        <v>40825</v>
      </c>
      <c r="C8640" s="15" t="s">
        <v>40826</v>
      </c>
      <c r="D8640" s="15" t="s">
        <v>40827</v>
      </c>
      <c r="E8640">
        <v>634200</v>
      </c>
      <c r="F8640">
        <v>932650</v>
      </c>
      <c r="H8640">
        <v>6</v>
      </c>
      <c r="K8640" s="16">
        <f t="shared" si="402"/>
        <v>678594</v>
      </c>
      <c r="L8640" s="16">
        <f t="shared" si="403"/>
        <v>714309.47368421056</v>
      </c>
      <c r="M8640" s="16">
        <f t="shared" si="404"/>
        <v>811715.31100478477</v>
      </c>
      <c r="N8640" t="e">
        <f>INDEX(XML!$A$2:$R$782,MATCH(C8640,XML!$D$2:$D$737,0),2)</f>
        <v>#N/A</v>
      </c>
    </row>
    <row r="8641" spans="1:14" ht="22.5" customHeight="1" x14ac:dyDescent="0.2">
      <c r="A8641">
        <v>76663</v>
      </c>
      <c r="B8641" t="s">
        <v>40828</v>
      </c>
      <c r="C8641" s="15" t="s">
        <v>40829</v>
      </c>
      <c r="D8641" s="15" t="s">
        <v>40830</v>
      </c>
      <c r="E8641">
        <v>649900</v>
      </c>
      <c r="F8641">
        <v>841000</v>
      </c>
      <c r="H8641">
        <v>4</v>
      </c>
      <c r="K8641" s="16">
        <f t="shared" si="402"/>
        <v>695393</v>
      </c>
      <c r="L8641" s="16">
        <f t="shared" si="403"/>
        <v>731992.63157894742</v>
      </c>
      <c r="M8641" s="16">
        <f t="shared" si="404"/>
        <v>831809.80861244025</v>
      </c>
      <c r="N8641" t="e">
        <f>INDEX(XML!$A$2:$R$782,MATCH(C8641,XML!$D$2:$D$737,0),2)</f>
        <v>#N/A</v>
      </c>
    </row>
    <row r="8642" spans="1:14" ht="45" x14ac:dyDescent="0.2">
      <c r="A8642">
        <v>79965</v>
      </c>
      <c r="B8642" t="s">
        <v>40783</v>
      </c>
      <c r="C8642" s="15" t="s">
        <v>40784</v>
      </c>
      <c r="D8642" s="15" t="s">
        <v>40785</v>
      </c>
      <c r="E8642">
        <v>545489</v>
      </c>
      <c r="F8642">
        <v>699990</v>
      </c>
      <c r="H8642">
        <v>2</v>
      </c>
      <c r="K8642" s="16">
        <f t="shared" si="402"/>
        <v>583673.23</v>
      </c>
      <c r="L8642" s="16">
        <f t="shared" si="403"/>
        <v>614392.87368421047</v>
      </c>
      <c r="M8642" s="16">
        <f t="shared" si="404"/>
        <v>698173.72009569372</v>
      </c>
      <c r="N8642" t="e">
        <f>INDEX(XML!$A$2:$R$782,MATCH(C8642,XML!$D$2:$D$737,0),2)</f>
        <v>#N/A</v>
      </c>
    </row>
    <row r="8643" spans="1:14" ht="15.75" x14ac:dyDescent="0.25">
      <c r="A8643" s="184" t="s">
        <v>19109</v>
      </c>
      <c r="B8643" s="184"/>
      <c r="C8643" s="185"/>
      <c r="D8643" s="185"/>
      <c r="E8643" s="184"/>
      <c r="F8643" s="184"/>
      <c r="G8643" s="184"/>
      <c r="H8643" s="184"/>
      <c r="I8643" s="184"/>
      <c r="J8643" s="184"/>
      <c r="K8643" s="16">
        <f t="shared" si="402"/>
        <v>0</v>
      </c>
      <c r="L8643" s="16">
        <f t="shared" si="403"/>
        <v>0</v>
      </c>
      <c r="M8643" s="16">
        <f t="shared" si="404"/>
        <v>0</v>
      </c>
      <c r="N8643" t="e">
        <f>INDEX(XML!$A$2:$R$782,MATCH(C8643,XML!$D$2:$D$737,0),2)</f>
        <v>#N/A</v>
      </c>
    </row>
    <row r="8644" spans="1:14" ht="45" x14ac:dyDescent="0.2">
      <c r="A8644">
        <v>60936</v>
      </c>
      <c r="B8644" t="s">
        <v>44024</v>
      </c>
      <c r="C8644" s="15" t="s">
        <v>44025</v>
      </c>
      <c r="D8644" s="15" t="s">
        <v>44026</v>
      </c>
      <c r="E8644">
        <v>669000</v>
      </c>
      <c r="F8644">
        <v>982000</v>
      </c>
      <c r="H8644" t="s">
        <v>746</v>
      </c>
      <c r="K8644" s="16">
        <f t="shared" si="402"/>
        <v>715830</v>
      </c>
      <c r="L8644" s="16">
        <f t="shared" si="403"/>
        <v>753505.26315789472</v>
      </c>
      <c r="M8644" s="16">
        <f t="shared" si="404"/>
        <v>856255.98086124402</v>
      </c>
      <c r="N8644" t="e">
        <f>INDEX(XML!$A$2:$R$782,MATCH(C8644,XML!$D$2:$D$737,0),2)</f>
        <v>#N/A</v>
      </c>
    </row>
    <row r="8645" spans="1:14" ht="45" x14ac:dyDescent="0.2">
      <c r="A8645">
        <v>60942</v>
      </c>
      <c r="B8645" t="s">
        <v>41146</v>
      </c>
      <c r="C8645" s="15" t="s">
        <v>41147</v>
      </c>
      <c r="D8645" s="15" t="s">
        <v>41148</v>
      </c>
      <c r="E8645">
        <v>2984000</v>
      </c>
      <c r="F8645">
        <v>3861000</v>
      </c>
      <c r="H8645">
        <v>2</v>
      </c>
      <c r="K8645" s="16">
        <f t="shared" ref="K8645:K8708" si="405">IF(E8645&gt;49999,E8645+E8645*0.07,IF(E8645&lt;=49999,E8645+E8645*0.12))</f>
        <v>3192880</v>
      </c>
      <c r="L8645" s="16">
        <f t="shared" ref="L8645:L8708" si="406">K8645*100/95</f>
        <v>3360926.3157894737</v>
      </c>
      <c r="M8645" s="16">
        <f t="shared" ref="M8645:M8708" si="407">IF(COUNTIF(C8645,"*Dahua*"),F8645-10,L8645*100/88)</f>
        <v>3819234.4497607653</v>
      </c>
      <c r="N8645" t="e">
        <f>INDEX(XML!$A$2:$R$782,MATCH(C8645,XML!$D$2:$D$737,0),2)</f>
        <v>#N/A</v>
      </c>
    </row>
    <row r="8646" spans="1:14" ht="33.75" x14ac:dyDescent="0.2">
      <c r="A8646">
        <v>68695</v>
      </c>
      <c r="B8646" t="s">
        <v>41149</v>
      </c>
      <c r="C8646" s="15" t="s">
        <v>41150</v>
      </c>
      <c r="D8646" s="15" t="s">
        <v>41151</v>
      </c>
      <c r="E8646">
        <v>3390000</v>
      </c>
      <c r="F8646">
        <v>4386000</v>
      </c>
      <c r="H8646">
        <v>1</v>
      </c>
      <c r="K8646" s="16">
        <f t="shared" si="405"/>
        <v>3627300</v>
      </c>
      <c r="L8646" s="16">
        <f t="shared" si="406"/>
        <v>3818210.5263157897</v>
      </c>
      <c r="M8646" s="16">
        <f t="shared" si="407"/>
        <v>4338875.5980861252</v>
      </c>
      <c r="N8646" t="e">
        <f>INDEX(XML!$A$2:$R$782,MATCH(C8646,XML!$D$2:$D$737,0),2)</f>
        <v>#N/A</v>
      </c>
    </row>
    <row r="8647" spans="1:14" ht="45" x14ac:dyDescent="0.2">
      <c r="A8647">
        <v>60943</v>
      </c>
      <c r="B8647" t="s">
        <v>41152</v>
      </c>
      <c r="C8647" s="15" t="s">
        <v>41153</v>
      </c>
      <c r="D8647" s="15" t="s">
        <v>41154</v>
      </c>
      <c r="E8647">
        <v>3551000</v>
      </c>
      <c r="F8647">
        <v>4595000</v>
      </c>
      <c r="H8647">
        <v>1</v>
      </c>
      <c r="K8647" s="16">
        <f t="shared" si="405"/>
        <v>3799570</v>
      </c>
      <c r="L8647" s="16">
        <f t="shared" si="406"/>
        <v>3999547.3684210526</v>
      </c>
      <c r="M8647" s="16">
        <f t="shared" si="407"/>
        <v>4544940.1913875602</v>
      </c>
      <c r="N8647" t="e">
        <f>INDEX(XML!$A$2:$R$782,MATCH(C8647,XML!$D$2:$D$737,0),2)</f>
        <v>#N/A</v>
      </c>
    </row>
    <row r="8648" spans="1:14" ht="33.75" x14ac:dyDescent="0.2">
      <c r="A8648">
        <v>68482</v>
      </c>
      <c r="B8648" t="s">
        <v>41155</v>
      </c>
      <c r="C8648" s="15" t="s">
        <v>41156</v>
      </c>
      <c r="D8648" s="15" t="s">
        <v>41157</v>
      </c>
      <c r="E8648">
        <v>2387000</v>
      </c>
      <c r="F8648">
        <v>3089000</v>
      </c>
      <c r="H8648">
        <v>1</v>
      </c>
      <c r="K8648" s="16">
        <f t="shared" si="405"/>
        <v>2554090</v>
      </c>
      <c r="L8648" s="16">
        <f t="shared" si="406"/>
        <v>2688515.789473684</v>
      </c>
      <c r="M8648" s="16">
        <f t="shared" si="407"/>
        <v>3055131.5789473681</v>
      </c>
      <c r="N8648" t="e">
        <f>INDEX(XML!$A$2:$R$782,MATCH(C8648,XML!$D$2:$D$737,0),2)</f>
        <v>#N/A</v>
      </c>
    </row>
    <row r="8649" spans="1:14" ht="33.75" x14ac:dyDescent="0.2">
      <c r="A8649">
        <v>60941</v>
      </c>
      <c r="B8649" t="s">
        <v>41158</v>
      </c>
      <c r="C8649" s="15" t="s">
        <v>41159</v>
      </c>
      <c r="D8649" s="15" t="s">
        <v>41160</v>
      </c>
      <c r="E8649">
        <v>1842000</v>
      </c>
      <c r="F8649">
        <v>2383000</v>
      </c>
      <c r="H8649">
        <v>2</v>
      </c>
      <c r="K8649" s="16">
        <f t="shared" si="405"/>
        <v>1970940</v>
      </c>
      <c r="L8649" s="16">
        <f t="shared" si="406"/>
        <v>2074673.6842105263</v>
      </c>
      <c r="M8649" s="16">
        <f t="shared" si="407"/>
        <v>2357583.7320574163</v>
      </c>
      <c r="N8649" t="e">
        <f>INDEX(XML!$A$2:$R$782,MATCH(C8649,XML!$D$2:$D$737,0),2)</f>
        <v>#N/A</v>
      </c>
    </row>
    <row r="8650" spans="1:14" ht="22.5" customHeight="1" x14ac:dyDescent="0.2">
      <c r="A8650">
        <v>76048</v>
      </c>
      <c r="B8650" t="s">
        <v>41161</v>
      </c>
      <c r="C8650" s="15" t="s">
        <v>41162</v>
      </c>
      <c r="D8650" s="15" t="s">
        <v>41163</v>
      </c>
      <c r="E8650">
        <v>2742000</v>
      </c>
      <c r="F8650">
        <v>3549000</v>
      </c>
      <c r="H8650">
        <v>1</v>
      </c>
      <c r="K8650" s="16">
        <f t="shared" si="405"/>
        <v>2933940</v>
      </c>
      <c r="L8650" s="16">
        <f t="shared" si="406"/>
        <v>3088357.8947368423</v>
      </c>
      <c r="M8650" s="16">
        <f t="shared" si="407"/>
        <v>3509497.6076555029</v>
      </c>
      <c r="N8650" t="e">
        <f>INDEX(XML!$A$2:$R$782,MATCH(C8650,XML!$D$2:$D$737,0),2)</f>
        <v>#N/A</v>
      </c>
    </row>
    <row r="8651" spans="1:14" ht="22.5" customHeight="1" x14ac:dyDescent="0.2">
      <c r="A8651">
        <v>60940</v>
      </c>
      <c r="B8651" t="s">
        <v>41164</v>
      </c>
      <c r="C8651" s="15" t="s">
        <v>41165</v>
      </c>
      <c r="D8651" s="15" t="s">
        <v>41166</v>
      </c>
      <c r="E8651">
        <v>2027000</v>
      </c>
      <c r="F8651">
        <v>2548000</v>
      </c>
      <c r="K8651" s="16">
        <f t="shared" si="405"/>
        <v>2168890</v>
      </c>
      <c r="L8651" s="16">
        <f t="shared" si="406"/>
        <v>2283042.1052631577</v>
      </c>
      <c r="M8651" s="16">
        <f t="shared" si="407"/>
        <v>2594366.0287081338</v>
      </c>
      <c r="N8651" t="e">
        <f>INDEX(XML!$A$2:$R$782,MATCH(C8651,XML!$D$2:$D$737,0),2)</f>
        <v>#N/A</v>
      </c>
    </row>
    <row r="8652" spans="1:14" ht="22.5" customHeight="1" x14ac:dyDescent="0.25">
      <c r="A8652" s="184" t="s">
        <v>17903</v>
      </c>
      <c r="B8652" s="184"/>
      <c r="C8652" s="185"/>
      <c r="D8652" s="185"/>
      <c r="E8652" s="184"/>
      <c r="F8652" s="184"/>
      <c r="G8652" s="184"/>
      <c r="H8652" s="184"/>
      <c r="I8652" s="184"/>
      <c r="J8652" s="184"/>
      <c r="K8652" s="16">
        <f t="shared" si="405"/>
        <v>0</v>
      </c>
      <c r="L8652" s="16">
        <f t="shared" si="406"/>
        <v>0</v>
      </c>
      <c r="M8652" s="16">
        <f t="shared" si="407"/>
        <v>0</v>
      </c>
      <c r="N8652" t="e">
        <f>INDEX(XML!$A$2:$R$782,MATCH(C8652,XML!$D$2:$D$737,0),2)</f>
        <v>#N/A</v>
      </c>
    </row>
    <row r="8653" spans="1:14" ht="22.5" customHeight="1" x14ac:dyDescent="0.2">
      <c r="A8653">
        <v>43882</v>
      </c>
      <c r="B8653" t="s">
        <v>13233</v>
      </c>
      <c r="C8653" s="15" t="s">
        <v>13234</v>
      </c>
      <c r="D8653" s="15" t="s">
        <v>13235</v>
      </c>
      <c r="E8653">
        <v>9000</v>
      </c>
      <c r="F8653">
        <v>15990</v>
      </c>
      <c r="H8653">
        <v>3</v>
      </c>
      <c r="K8653" s="16">
        <f t="shared" si="405"/>
        <v>10080</v>
      </c>
      <c r="L8653" s="16">
        <f t="shared" si="406"/>
        <v>10610.526315789473</v>
      </c>
      <c r="M8653" s="16">
        <f t="shared" si="407"/>
        <v>12057.416267942584</v>
      </c>
      <c r="N8653" t="e">
        <f>INDEX(XML!$A$2:$R$782,MATCH(C8653,XML!$D$2:$D$737,0),2)</f>
        <v>#N/A</v>
      </c>
    </row>
    <row r="8654" spans="1:14" ht="22.5" customHeight="1" x14ac:dyDescent="0.2">
      <c r="A8654">
        <v>36607</v>
      </c>
      <c r="B8654" t="s">
        <v>3916</v>
      </c>
      <c r="C8654" s="15" t="s">
        <v>3917</v>
      </c>
      <c r="D8654" s="15" t="s">
        <v>3918</v>
      </c>
      <c r="E8654">
        <v>11640</v>
      </c>
      <c r="F8654">
        <v>15990</v>
      </c>
      <c r="H8654">
        <v>2</v>
      </c>
      <c r="K8654" s="16">
        <f t="shared" si="405"/>
        <v>13036.8</v>
      </c>
      <c r="L8654" s="16">
        <f t="shared" si="406"/>
        <v>13722.947368421053</v>
      </c>
      <c r="M8654" s="16">
        <f t="shared" si="407"/>
        <v>15594.258373205743</v>
      </c>
      <c r="N8654" t="e">
        <f>INDEX(XML!$A$2:$R$782,MATCH(C8654,XML!$D$2:$D$737,0),2)</f>
        <v>#N/A</v>
      </c>
    </row>
    <row r="8655" spans="1:14" ht="22.5" customHeight="1" x14ac:dyDescent="0.2">
      <c r="A8655">
        <v>43883</v>
      </c>
      <c r="B8655" t="s">
        <v>13230</v>
      </c>
      <c r="C8655" s="15" t="s">
        <v>13231</v>
      </c>
      <c r="D8655" s="15" t="s">
        <v>13232</v>
      </c>
      <c r="E8655">
        <v>11640</v>
      </c>
      <c r="F8655">
        <v>15990</v>
      </c>
      <c r="K8655" s="16">
        <f t="shared" si="405"/>
        <v>13036.8</v>
      </c>
      <c r="L8655" s="16">
        <f t="shared" si="406"/>
        <v>13722.947368421053</v>
      </c>
      <c r="M8655" s="16">
        <f t="shared" si="407"/>
        <v>15594.258373205743</v>
      </c>
      <c r="N8655" t="e">
        <f>INDEX(XML!$A$2:$R$782,MATCH(C8655,XML!$D$2:$D$737,0),2)</f>
        <v>#N/A</v>
      </c>
    </row>
    <row r="8656" spans="1:14" ht="22.5" customHeight="1" x14ac:dyDescent="0.2">
      <c r="A8656">
        <v>53092</v>
      </c>
      <c r="B8656" t="s">
        <v>24084</v>
      </c>
      <c r="C8656" s="15" t="s">
        <v>24085</v>
      </c>
      <c r="D8656" s="15" t="s">
        <v>24086</v>
      </c>
      <c r="E8656">
        <v>19516</v>
      </c>
      <c r="F8656">
        <v>21900</v>
      </c>
      <c r="K8656" s="16">
        <f t="shared" si="405"/>
        <v>21857.919999999998</v>
      </c>
      <c r="L8656" s="16">
        <f t="shared" si="406"/>
        <v>23008.336842105262</v>
      </c>
      <c r="M8656" s="16">
        <f t="shared" si="407"/>
        <v>26145.837320574163</v>
      </c>
      <c r="N8656" t="e">
        <f>INDEX(XML!$A$2:$R$782,MATCH(C8656,XML!$D$2:$D$737,0),2)</f>
        <v>#N/A</v>
      </c>
    </row>
    <row r="8657" spans="1:14" ht="22.5" customHeight="1" x14ac:dyDescent="0.2">
      <c r="A8657">
        <v>43869</v>
      </c>
      <c r="B8657" t="s">
        <v>13236</v>
      </c>
      <c r="C8657" s="15" t="s">
        <v>13237</v>
      </c>
      <c r="D8657" s="15" t="s">
        <v>13238</v>
      </c>
      <c r="E8657">
        <v>17500</v>
      </c>
      <c r="F8657">
        <v>21900</v>
      </c>
      <c r="K8657" s="16">
        <f t="shared" si="405"/>
        <v>19600</v>
      </c>
      <c r="L8657" s="16">
        <f t="shared" si="406"/>
        <v>20631.57894736842</v>
      </c>
      <c r="M8657" s="16">
        <f t="shared" si="407"/>
        <v>23444.976076555024</v>
      </c>
      <c r="N8657" t="e">
        <f>INDEX(XML!$A$2:$R$782,MATCH(C8657,XML!$D$2:$D$737,0),2)</f>
        <v>#N/A</v>
      </c>
    </row>
    <row r="8658" spans="1:14" ht="22.5" customHeight="1" x14ac:dyDescent="0.2">
      <c r="A8658">
        <v>36603</v>
      </c>
      <c r="B8658" t="s">
        <v>13239</v>
      </c>
      <c r="C8658" s="15" t="s">
        <v>13240</v>
      </c>
      <c r="D8658" s="15" t="s">
        <v>13241</v>
      </c>
      <c r="E8658">
        <v>19516</v>
      </c>
      <c r="F8658">
        <v>21900</v>
      </c>
      <c r="K8658" s="16">
        <f t="shared" si="405"/>
        <v>21857.919999999998</v>
      </c>
      <c r="L8658" s="16">
        <f t="shared" si="406"/>
        <v>23008.336842105262</v>
      </c>
      <c r="M8658" s="16">
        <f t="shared" si="407"/>
        <v>26145.837320574163</v>
      </c>
      <c r="N8658" t="e">
        <f>INDEX(XML!$A$2:$R$782,MATCH(C8658,XML!$D$2:$D$737,0),2)</f>
        <v>#N/A</v>
      </c>
    </row>
    <row r="8659" spans="1:14" ht="22.5" customHeight="1" x14ac:dyDescent="0.2">
      <c r="A8659">
        <v>43873</v>
      </c>
      <c r="B8659" t="s">
        <v>3925</v>
      </c>
      <c r="C8659" s="15" t="s">
        <v>3926</v>
      </c>
      <c r="D8659" s="15" t="s">
        <v>3927</v>
      </c>
      <c r="E8659">
        <v>25589</v>
      </c>
      <c r="F8659">
        <v>38990</v>
      </c>
      <c r="K8659" s="16">
        <f t="shared" si="405"/>
        <v>28659.68</v>
      </c>
      <c r="L8659" s="16">
        <f t="shared" si="406"/>
        <v>30168.084210526315</v>
      </c>
      <c r="M8659" s="16">
        <f t="shared" si="407"/>
        <v>34281.913875598082</v>
      </c>
      <c r="N8659" t="e">
        <f>INDEX(XML!$A$2:$R$782,MATCH(C8659,XML!$D$2:$D$737,0),2)</f>
        <v>#N/A</v>
      </c>
    </row>
    <row r="8660" spans="1:14" ht="22.5" customHeight="1" x14ac:dyDescent="0.2">
      <c r="A8660">
        <v>43871</v>
      </c>
      <c r="B8660" t="s">
        <v>3922</v>
      </c>
      <c r="C8660" s="15" t="s">
        <v>3923</v>
      </c>
      <c r="D8660" s="15" t="s">
        <v>3924</v>
      </c>
      <c r="E8660">
        <v>25589</v>
      </c>
      <c r="F8660">
        <v>38990</v>
      </c>
      <c r="K8660" s="16">
        <f t="shared" si="405"/>
        <v>28659.68</v>
      </c>
      <c r="L8660" s="16">
        <f t="shared" si="406"/>
        <v>30168.084210526315</v>
      </c>
      <c r="M8660" s="16">
        <f t="shared" si="407"/>
        <v>34281.913875598082</v>
      </c>
      <c r="N8660" t="e">
        <f>INDEX(XML!$A$2:$R$782,MATCH(C8660,XML!$D$2:$D$737,0),2)</f>
        <v>#N/A</v>
      </c>
    </row>
    <row r="8661" spans="1:14" ht="22.5" customHeight="1" x14ac:dyDescent="0.2">
      <c r="A8661">
        <v>53698</v>
      </c>
      <c r="B8661" t="s">
        <v>24087</v>
      </c>
      <c r="C8661" s="15" t="s">
        <v>3935</v>
      </c>
      <c r="D8661" s="15" t="s">
        <v>24088</v>
      </c>
      <c r="E8661">
        <v>70843</v>
      </c>
      <c r="F8661">
        <v>88990</v>
      </c>
      <c r="H8661">
        <v>4</v>
      </c>
      <c r="K8661" s="16">
        <f t="shared" si="405"/>
        <v>75802.009999999995</v>
      </c>
      <c r="L8661" s="16">
        <f t="shared" si="406"/>
        <v>79791.589473684202</v>
      </c>
      <c r="M8661" s="16">
        <f t="shared" si="407"/>
        <v>90672.260765550236</v>
      </c>
      <c r="N8661" t="str">
        <f>INDEX(XML!$A$2:$R$782,MATCH(C8661,XML!$D$2:$D$737,0),2)</f>
        <v>112301562_576737</v>
      </c>
    </row>
    <row r="8662" spans="1:14" ht="22.5" customHeight="1" x14ac:dyDescent="0.2">
      <c r="A8662">
        <v>19642</v>
      </c>
      <c r="B8662" t="s">
        <v>3919</v>
      </c>
      <c r="C8662" s="15" t="s">
        <v>3920</v>
      </c>
      <c r="D8662" s="15" t="s">
        <v>3921</v>
      </c>
      <c r="E8662">
        <v>29852</v>
      </c>
      <c r="F8662">
        <v>37315</v>
      </c>
      <c r="H8662">
        <v>5</v>
      </c>
      <c r="K8662" s="16">
        <f t="shared" si="405"/>
        <v>33434.239999999998</v>
      </c>
      <c r="L8662" s="16">
        <f t="shared" si="406"/>
        <v>35193.936842105264</v>
      </c>
      <c r="M8662" s="16">
        <f t="shared" si="407"/>
        <v>39993.110047846887</v>
      </c>
      <c r="N8662" t="str">
        <f>INDEX(XML!$A$2:$R$782,MATCH(C8662,XML!$D$2:$D$737,0),2)</f>
        <v>109192898_355982</v>
      </c>
    </row>
    <row r="8663" spans="1:14" ht="22.5" customHeight="1" x14ac:dyDescent="0.2">
      <c r="A8663">
        <v>25461</v>
      </c>
      <c r="B8663" t="s">
        <v>3931</v>
      </c>
      <c r="C8663" s="15" t="s">
        <v>3932</v>
      </c>
      <c r="D8663" s="15" t="s">
        <v>3933</v>
      </c>
      <c r="E8663">
        <v>89743</v>
      </c>
      <c r="F8663">
        <v>112179</v>
      </c>
      <c r="K8663" s="16">
        <f t="shared" si="405"/>
        <v>96025.01</v>
      </c>
      <c r="L8663" s="16">
        <f t="shared" si="406"/>
        <v>101078.95789473684</v>
      </c>
      <c r="M8663" s="16">
        <f t="shared" si="407"/>
        <v>114862.45215311005</v>
      </c>
      <c r="N8663" t="str">
        <f>INDEX(XML!$A$2:$R$782,MATCH(C8663,XML!$D$2:$D$737,0),2)</f>
        <v>2300300_203735</v>
      </c>
    </row>
    <row r="8664" spans="1:14" ht="22.5" customHeight="1" x14ac:dyDescent="0.2">
      <c r="A8664">
        <v>19645</v>
      </c>
      <c r="B8664" t="s">
        <v>3912</v>
      </c>
      <c r="C8664" s="15" t="s">
        <v>3913</v>
      </c>
      <c r="D8664" s="15" t="s">
        <v>3914</v>
      </c>
      <c r="E8664">
        <v>24754</v>
      </c>
      <c r="F8664">
        <v>30943</v>
      </c>
      <c r="H8664">
        <v>3</v>
      </c>
      <c r="K8664" s="16">
        <f t="shared" si="405"/>
        <v>27724.48</v>
      </c>
      <c r="L8664" s="16">
        <f t="shared" si="406"/>
        <v>29183.663157894738</v>
      </c>
      <c r="M8664" s="16">
        <f t="shared" si="407"/>
        <v>33163.253588516745</v>
      </c>
      <c r="N8664" t="str">
        <f>INDEX(XML!$A$2:$R$782,MATCH(C8664,XML!$D$2:$D$737,0),2)</f>
        <v>2300161_253392</v>
      </c>
    </row>
    <row r="8665" spans="1:14" ht="22.5" customHeight="1" x14ac:dyDescent="0.2">
      <c r="A8665">
        <v>47427</v>
      </c>
      <c r="B8665" t="s">
        <v>3928</v>
      </c>
      <c r="C8665" s="15" t="s">
        <v>3929</v>
      </c>
      <c r="D8665" s="15" t="s">
        <v>3930</v>
      </c>
      <c r="E8665">
        <v>85000</v>
      </c>
      <c r="F8665">
        <v>125990</v>
      </c>
      <c r="H8665">
        <v>3</v>
      </c>
      <c r="K8665" s="16">
        <f t="shared" si="405"/>
        <v>90950</v>
      </c>
      <c r="L8665" s="16">
        <f t="shared" si="406"/>
        <v>95736.84210526316</v>
      </c>
      <c r="M8665" s="16">
        <f t="shared" si="407"/>
        <v>108791.86602870813</v>
      </c>
      <c r="N8665" t="str">
        <f>INDEX(XML!$A$2:$R$782,MATCH(C8665,XML!$D$2:$D$737,0),2)</f>
        <v>108606834_968987</v>
      </c>
    </row>
    <row r="8666" spans="1:14" ht="22.5" customHeight="1" x14ac:dyDescent="0.2">
      <c r="A8666">
        <v>20911</v>
      </c>
      <c r="B8666" t="s">
        <v>42686</v>
      </c>
      <c r="C8666" s="15" t="s">
        <v>3911</v>
      </c>
      <c r="D8666" s="15" t="s">
        <v>42687</v>
      </c>
      <c r="E8666">
        <v>52182</v>
      </c>
      <c r="F8666">
        <v>65228</v>
      </c>
      <c r="H8666">
        <v>10</v>
      </c>
      <c r="K8666" s="16">
        <f t="shared" si="405"/>
        <v>55834.74</v>
      </c>
      <c r="L8666" s="16">
        <f t="shared" si="406"/>
        <v>58773.410526315791</v>
      </c>
      <c r="M8666" s="16">
        <f t="shared" si="407"/>
        <v>66787.966507177043</v>
      </c>
      <c r="N8666" t="str">
        <f>INDEX(XML!$A$2:$R$782,MATCH(C8666,XML!$D$2:$D$737,0),2)</f>
        <v>2300238_951830</v>
      </c>
    </row>
    <row r="8667" spans="1:14" ht="22.5" customHeight="1" x14ac:dyDescent="0.2">
      <c r="A8667">
        <v>43894</v>
      </c>
      <c r="B8667" t="s">
        <v>42688</v>
      </c>
      <c r="C8667" s="15" t="s">
        <v>3934</v>
      </c>
      <c r="D8667" s="15" t="s">
        <v>42689</v>
      </c>
      <c r="E8667">
        <v>46452</v>
      </c>
      <c r="F8667">
        <v>58065</v>
      </c>
      <c r="H8667">
        <v>1</v>
      </c>
      <c r="K8667" s="16">
        <f t="shared" si="405"/>
        <v>52026.239999999998</v>
      </c>
      <c r="L8667" s="16">
        <f t="shared" si="406"/>
        <v>54764.463157894737</v>
      </c>
      <c r="M8667" s="16">
        <f t="shared" si="407"/>
        <v>62232.344497607664</v>
      </c>
      <c r="N8667" t="str">
        <f>INDEX(XML!$A$2:$R$782,MATCH(C8667,XML!$D$2:$D$737,0),2)</f>
        <v>108606837_377118</v>
      </c>
    </row>
    <row r="8668" spans="1:14" ht="101.25" x14ac:dyDescent="0.2">
      <c r="A8668">
        <v>19647</v>
      </c>
      <c r="B8668" t="s">
        <v>42690</v>
      </c>
      <c r="C8668" s="15" t="s">
        <v>3915</v>
      </c>
      <c r="D8668" s="15" t="s">
        <v>42691</v>
      </c>
      <c r="E8668">
        <v>47244</v>
      </c>
      <c r="F8668">
        <v>59055</v>
      </c>
      <c r="H8668">
        <v>3</v>
      </c>
      <c r="K8668" s="16">
        <f t="shared" si="405"/>
        <v>52913.279999999999</v>
      </c>
      <c r="L8668" s="16">
        <f t="shared" si="406"/>
        <v>55698.189473684208</v>
      </c>
      <c r="M8668" s="16">
        <f t="shared" si="407"/>
        <v>63293.397129186596</v>
      </c>
      <c r="N8668" t="str">
        <f>INDEX(XML!$A$2:$R$782,MATCH(C8668,XML!$D$2:$D$737,0),2)</f>
        <v>2300241_388772</v>
      </c>
    </row>
    <row r="8669" spans="1:14" ht="15.75" x14ac:dyDescent="0.25">
      <c r="A8669" s="184" t="s">
        <v>17905</v>
      </c>
      <c r="B8669" s="184"/>
      <c r="C8669" s="185"/>
      <c r="D8669" s="185"/>
      <c r="E8669" s="184"/>
      <c r="F8669" s="184"/>
      <c r="G8669" s="184"/>
      <c r="H8669" s="184"/>
      <c r="I8669" s="184"/>
      <c r="J8669" s="184"/>
      <c r="K8669" s="16">
        <f t="shared" si="405"/>
        <v>0</v>
      </c>
      <c r="L8669" s="16">
        <f t="shared" si="406"/>
        <v>0</v>
      </c>
      <c r="M8669" s="16">
        <f t="shared" si="407"/>
        <v>0</v>
      </c>
      <c r="N8669" t="e">
        <f>INDEX(XML!$A$2:$R$782,MATCH(C8669,XML!$D$2:$D$737,0),2)</f>
        <v>#N/A</v>
      </c>
    </row>
    <row r="8670" spans="1:14" ht="112.5" x14ac:dyDescent="0.2">
      <c r="A8670">
        <v>35725</v>
      </c>
      <c r="B8670" t="s">
        <v>41734</v>
      </c>
      <c r="C8670" s="15" t="s">
        <v>41735</v>
      </c>
      <c r="D8670" s="15" t="s">
        <v>41736</v>
      </c>
      <c r="E8670">
        <v>24963</v>
      </c>
      <c r="F8670">
        <v>28990</v>
      </c>
      <c r="K8670" s="16">
        <f t="shared" si="405"/>
        <v>27958.560000000001</v>
      </c>
      <c r="L8670" s="16">
        <f t="shared" si="406"/>
        <v>29430.063157894736</v>
      </c>
      <c r="M8670" s="16">
        <f t="shared" si="407"/>
        <v>33443.253588516745</v>
      </c>
      <c r="N8670" t="e">
        <f>INDEX(XML!$A$2:$R$782,MATCH(C8670,XML!$D$2:$D$737,0),2)</f>
        <v>#N/A</v>
      </c>
    </row>
    <row r="8671" spans="1:14" ht="303.75" x14ac:dyDescent="0.2">
      <c r="A8671">
        <v>81867</v>
      </c>
      <c r="B8671" t="s">
        <v>44675</v>
      </c>
      <c r="C8671" s="15" t="s">
        <v>44676</v>
      </c>
      <c r="D8671" s="15" t="s">
        <v>44677</v>
      </c>
      <c r="E8671">
        <v>30008</v>
      </c>
      <c r="F8671">
        <v>36990</v>
      </c>
      <c r="K8671" s="16">
        <f t="shared" si="405"/>
        <v>33608.959999999999</v>
      </c>
      <c r="L8671" s="16">
        <f t="shared" si="406"/>
        <v>35377.85263157895</v>
      </c>
      <c r="M8671" s="16">
        <f t="shared" si="407"/>
        <v>40202.105263157893</v>
      </c>
      <c r="N8671" t="e">
        <f>INDEX(XML!$A$2:$R$782,MATCH(C8671,XML!$D$2:$D$737,0),2)</f>
        <v>#N/A</v>
      </c>
    </row>
    <row r="8672" spans="1:14" ht="393.75" x14ac:dyDescent="0.2">
      <c r="A8672">
        <v>81925</v>
      </c>
      <c r="B8672" t="s">
        <v>44678</v>
      </c>
      <c r="C8672" s="15" t="s">
        <v>44679</v>
      </c>
      <c r="D8672" s="15" t="s">
        <v>44680</v>
      </c>
      <c r="E8672">
        <v>50175</v>
      </c>
      <c r="F8672">
        <v>59990</v>
      </c>
      <c r="H8672">
        <v>50</v>
      </c>
      <c r="K8672" s="16">
        <f t="shared" si="405"/>
        <v>53687.25</v>
      </c>
      <c r="L8672" s="16">
        <f t="shared" si="406"/>
        <v>56512.894736842107</v>
      </c>
      <c r="M8672" s="16">
        <f t="shared" si="407"/>
        <v>64219.198564593302</v>
      </c>
      <c r="N8672" t="e">
        <f>INDEX(XML!$A$2:$R$782,MATCH(C8672,XML!$D$2:$D$737,0),2)</f>
        <v>#N/A</v>
      </c>
    </row>
    <row r="8673" spans="1:14" ht="236.25" x14ac:dyDescent="0.2">
      <c r="A8673">
        <v>51682</v>
      </c>
      <c r="B8673" t="s">
        <v>4308</v>
      </c>
      <c r="C8673" s="15" t="s">
        <v>4309</v>
      </c>
      <c r="D8673" s="15" t="s">
        <v>4310</v>
      </c>
      <c r="E8673">
        <v>54604</v>
      </c>
      <c r="F8673">
        <v>79990</v>
      </c>
      <c r="H8673">
        <v>1</v>
      </c>
      <c r="K8673" s="16">
        <f t="shared" si="405"/>
        <v>58426.28</v>
      </c>
      <c r="L8673" s="16">
        <f t="shared" si="406"/>
        <v>61501.347368421055</v>
      </c>
      <c r="M8673" s="16">
        <f t="shared" si="407"/>
        <v>69887.894736842107</v>
      </c>
      <c r="N8673" t="e">
        <f>INDEX(XML!$A$2:$R$782,MATCH(C8673,XML!$D$2:$D$737,0),2)</f>
        <v>#N/A</v>
      </c>
    </row>
    <row r="8674" spans="1:14" ht="112.5" x14ac:dyDescent="0.2">
      <c r="A8674">
        <v>82380</v>
      </c>
      <c r="B8674" t="s">
        <v>44681</v>
      </c>
      <c r="C8674" s="15" t="s">
        <v>44682</v>
      </c>
      <c r="D8674" s="15" t="s">
        <v>44683</v>
      </c>
      <c r="E8674">
        <v>3490</v>
      </c>
      <c r="F8674">
        <v>4990</v>
      </c>
      <c r="H8674">
        <v>75</v>
      </c>
      <c r="K8674" s="16">
        <f t="shared" si="405"/>
        <v>3908.8</v>
      </c>
      <c r="L8674" s="16">
        <f t="shared" si="406"/>
        <v>4114.5263157894733</v>
      </c>
      <c r="M8674" s="16">
        <f t="shared" si="407"/>
        <v>4675.5980861244016</v>
      </c>
      <c r="N8674" t="e">
        <f>INDEX(XML!$A$2:$R$782,MATCH(C8674,XML!$D$2:$D$737,0),2)</f>
        <v>#N/A</v>
      </c>
    </row>
    <row r="8675" spans="1:14" ht="112.5" x14ac:dyDescent="0.2">
      <c r="A8675">
        <v>82387</v>
      </c>
      <c r="B8675" t="s">
        <v>44681</v>
      </c>
      <c r="C8675" s="15" t="s">
        <v>44684</v>
      </c>
      <c r="D8675" s="15" t="s">
        <v>44685</v>
      </c>
      <c r="E8675">
        <v>7871</v>
      </c>
      <c r="F8675">
        <v>9990</v>
      </c>
      <c r="H8675" t="s">
        <v>29969</v>
      </c>
      <c r="K8675" s="16">
        <f t="shared" si="405"/>
        <v>8815.52</v>
      </c>
      <c r="L8675" s="16">
        <f t="shared" si="406"/>
        <v>9279.4947368421053</v>
      </c>
      <c r="M8675" s="16">
        <f t="shared" si="407"/>
        <v>10544.88038277512</v>
      </c>
      <c r="N8675" t="e">
        <f>INDEX(XML!$A$2:$R$782,MATCH(C8675,XML!$D$2:$D$737,0),2)</f>
        <v>#N/A</v>
      </c>
    </row>
    <row r="8676" spans="1:14" ht="123.75" x14ac:dyDescent="0.2">
      <c r="A8676">
        <v>82386</v>
      </c>
      <c r="B8676" t="s">
        <v>44681</v>
      </c>
      <c r="C8676" s="15" t="s">
        <v>44686</v>
      </c>
      <c r="D8676" s="15" t="s">
        <v>44687</v>
      </c>
      <c r="E8676">
        <v>11311</v>
      </c>
      <c r="F8676">
        <v>14990</v>
      </c>
      <c r="H8676" t="s">
        <v>29969</v>
      </c>
      <c r="K8676" s="16">
        <f t="shared" si="405"/>
        <v>12668.32</v>
      </c>
      <c r="L8676" s="16">
        <f t="shared" si="406"/>
        <v>13335.073684210527</v>
      </c>
      <c r="M8676" s="16">
        <f t="shared" si="407"/>
        <v>15153.492822966509</v>
      </c>
      <c r="N8676" t="e">
        <f>INDEX(XML!$A$2:$R$782,MATCH(C8676,XML!$D$2:$D$737,0),2)</f>
        <v>#N/A</v>
      </c>
    </row>
    <row r="8677" spans="1:14" ht="78.75" x14ac:dyDescent="0.2">
      <c r="A8677">
        <v>36086</v>
      </c>
      <c r="B8677" t="s">
        <v>4296</v>
      </c>
      <c r="C8677" s="15" t="s">
        <v>4297</v>
      </c>
      <c r="D8677" s="15" t="s">
        <v>4298</v>
      </c>
      <c r="E8677">
        <v>4185</v>
      </c>
      <c r="F8677">
        <v>5790</v>
      </c>
      <c r="H8677" t="s">
        <v>746</v>
      </c>
      <c r="K8677" s="16">
        <f t="shared" si="405"/>
        <v>4687.2</v>
      </c>
      <c r="L8677" s="16">
        <f t="shared" si="406"/>
        <v>4933.894736842105</v>
      </c>
      <c r="M8677" s="16">
        <f t="shared" si="407"/>
        <v>5606.6985645933009</v>
      </c>
      <c r="N8677" t="e">
        <f>INDEX(XML!$A$2:$R$782,MATCH(C8677,XML!$D$2:$D$737,0),2)</f>
        <v>#N/A</v>
      </c>
    </row>
    <row r="8678" spans="1:14" ht="101.25" x14ac:dyDescent="0.2">
      <c r="A8678">
        <v>55583</v>
      </c>
      <c r="B8678" t="s">
        <v>16204</v>
      </c>
      <c r="C8678" s="15" t="s">
        <v>16205</v>
      </c>
      <c r="D8678" s="15" t="s">
        <v>16206</v>
      </c>
      <c r="E8678">
        <v>5916</v>
      </c>
      <c r="F8678">
        <v>8590</v>
      </c>
      <c r="K8678" s="16">
        <f t="shared" si="405"/>
        <v>6625.92</v>
      </c>
      <c r="L8678" s="16">
        <f t="shared" si="406"/>
        <v>6974.652631578947</v>
      </c>
      <c r="M8678" s="16">
        <f t="shared" si="407"/>
        <v>7925.7416267942581</v>
      </c>
      <c r="N8678" t="e">
        <f>INDEX(XML!$A$2:$R$782,MATCH(C8678,XML!$D$2:$D$737,0),2)</f>
        <v>#N/A</v>
      </c>
    </row>
    <row r="8679" spans="1:14" ht="101.25" x14ac:dyDescent="0.2">
      <c r="A8679">
        <v>55581</v>
      </c>
      <c r="B8679" t="s">
        <v>15616</v>
      </c>
      <c r="C8679" s="15" t="s">
        <v>15617</v>
      </c>
      <c r="D8679" s="15" t="s">
        <v>15618</v>
      </c>
      <c r="E8679">
        <v>9343</v>
      </c>
      <c r="F8679">
        <v>13890</v>
      </c>
      <c r="K8679" s="16">
        <f t="shared" si="405"/>
        <v>10464.16</v>
      </c>
      <c r="L8679" s="16">
        <f t="shared" si="406"/>
        <v>11014.905263157894</v>
      </c>
      <c r="M8679" s="16">
        <f t="shared" si="407"/>
        <v>12516.937799043062</v>
      </c>
      <c r="N8679" t="e">
        <f>INDEX(XML!$A$2:$R$782,MATCH(C8679,XML!$D$2:$D$737,0),2)</f>
        <v>#N/A</v>
      </c>
    </row>
    <row r="8680" spans="1:14" ht="78.75" x14ac:dyDescent="0.2">
      <c r="A8680">
        <v>61208</v>
      </c>
      <c r="B8680" t="s">
        <v>19817</v>
      </c>
      <c r="C8680" s="15" t="s">
        <v>19818</v>
      </c>
      <c r="D8680" s="15" t="s">
        <v>21348</v>
      </c>
      <c r="E8680">
        <v>55992</v>
      </c>
      <c r="F8680">
        <v>69990</v>
      </c>
      <c r="H8680">
        <v>33</v>
      </c>
      <c r="K8680" s="16">
        <f t="shared" si="405"/>
        <v>59911.44</v>
      </c>
      <c r="L8680" s="16">
        <f t="shared" si="406"/>
        <v>63064.673684210524</v>
      </c>
      <c r="M8680" s="16">
        <f t="shared" si="407"/>
        <v>71664.401913875598</v>
      </c>
      <c r="N8680" t="e">
        <f>INDEX(XML!$A$2:$R$782,MATCH(C8680,XML!$D$2:$D$737,0),2)</f>
        <v>#N/A</v>
      </c>
    </row>
    <row r="8681" spans="1:14" ht="22.5" customHeight="1" x14ac:dyDescent="0.2">
      <c r="A8681">
        <v>64883</v>
      </c>
      <c r="B8681" t="s">
        <v>22319</v>
      </c>
      <c r="C8681" s="15" t="s">
        <v>22320</v>
      </c>
      <c r="D8681" s="15" t="s">
        <v>22321</v>
      </c>
      <c r="E8681">
        <v>71992</v>
      </c>
      <c r="F8681">
        <v>89990</v>
      </c>
      <c r="H8681" t="s">
        <v>746</v>
      </c>
      <c r="K8681" s="16">
        <f t="shared" si="405"/>
        <v>77031.44</v>
      </c>
      <c r="L8681" s="16">
        <f t="shared" si="406"/>
        <v>81085.726315789478</v>
      </c>
      <c r="M8681" s="16">
        <f t="shared" si="407"/>
        <v>92142.870813397123</v>
      </c>
      <c r="N8681" t="e">
        <f>INDEX(XML!$A$2:$R$782,MATCH(C8681,XML!$D$2:$D$737,0),2)</f>
        <v>#N/A</v>
      </c>
    </row>
    <row r="8682" spans="1:14" ht="22.5" customHeight="1" x14ac:dyDescent="0.2">
      <c r="A8682">
        <v>62130</v>
      </c>
      <c r="B8682" t="s">
        <v>20938</v>
      </c>
      <c r="C8682" s="15" t="s">
        <v>20939</v>
      </c>
      <c r="D8682" s="15" t="s">
        <v>21349</v>
      </c>
      <c r="E8682">
        <v>68800</v>
      </c>
      <c r="F8682">
        <v>114990</v>
      </c>
      <c r="K8682" s="16">
        <f t="shared" si="405"/>
        <v>73616</v>
      </c>
      <c r="L8682" s="16">
        <f t="shared" si="406"/>
        <v>77490.526315789481</v>
      </c>
      <c r="M8682" s="16">
        <f t="shared" si="407"/>
        <v>88057.416267942594</v>
      </c>
      <c r="N8682" t="e">
        <f>INDEX(XML!$A$2:$R$782,MATCH(C8682,XML!$D$2:$D$737,0),2)</f>
        <v>#N/A</v>
      </c>
    </row>
    <row r="8683" spans="1:14" ht="22.5" customHeight="1" x14ac:dyDescent="0.2">
      <c r="A8683">
        <v>62131</v>
      </c>
      <c r="B8683" t="s">
        <v>20940</v>
      </c>
      <c r="C8683" s="15" t="s">
        <v>20941</v>
      </c>
      <c r="D8683" s="15" t="s">
        <v>21350</v>
      </c>
      <c r="E8683">
        <v>68800</v>
      </c>
      <c r="F8683">
        <v>114990</v>
      </c>
      <c r="K8683" s="16">
        <f t="shared" si="405"/>
        <v>73616</v>
      </c>
      <c r="L8683" s="16">
        <f t="shared" si="406"/>
        <v>77490.526315789481</v>
      </c>
      <c r="M8683" s="16">
        <f t="shared" si="407"/>
        <v>88057.416267942594</v>
      </c>
      <c r="N8683" t="e">
        <f>INDEX(XML!$A$2:$R$782,MATCH(C8683,XML!$D$2:$D$737,0),2)</f>
        <v>#N/A</v>
      </c>
    </row>
    <row r="8684" spans="1:14" ht="22.5" customHeight="1" x14ac:dyDescent="0.2">
      <c r="A8684">
        <v>67349</v>
      </c>
      <c r="B8684" t="s">
        <v>25185</v>
      </c>
      <c r="C8684" s="15" t="s">
        <v>25186</v>
      </c>
      <c r="D8684" s="15" t="s">
        <v>25187</v>
      </c>
      <c r="E8684">
        <v>77000</v>
      </c>
      <c r="F8684">
        <v>97000</v>
      </c>
      <c r="K8684" s="16">
        <f t="shared" si="405"/>
        <v>82390</v>
      </c>
      <c r="L8684" s="16">
        <f t="shared" si="406"/>
        <v>86726.31578947368</v>
      </c>
      <c r="M8684" s="16">
        <f t="shared" si="407"/>
        <v>98552.631578947359</v>
      </c>
      <c r="N8684" t="e">
        <f>INDEX(XML!$A$2:$R$782,MATCH(C8684,XML!$D$2:$D$737,0),2)</f>
        <v>#N/A</v>
      </c>
    </row>
    <row r="8685" spans="1:14" ht="22.5" customHeight="1" x14ac:dyDescent="0.2">
      <c r="A8685">
        <v>67350</v>
      </c>
      <c r="B8685" t="s">
        <v>25188</v>
      </c>
      <c r="C8685" s="15" t="s">
        <v>25189</v>
      </c>
      <c r="D8685" s="15" t="s">
        <v>30246</v>
      </c>
      <c r="E8685">
        <v>77000</v>
      </c>
      <c r="F8685">
        <v>97000</v>
      </c>
      <c r="K8685" s="16">
        <f t="shared" si="405"/>
        <v>82390</v>
      </c>
      <c r="L8685" s="16">
        <f t="shared" si="406"/>
        <v>86726.31578947368</v>
      </c>
      <c r="M8685" s="16">
        <f t="shared" si="407"/>
        <v>98552.631578947359</v>
      </c>
      <c r="N8685" t="e">
        <f>INDEX(XML!$A$2:$R$782,MATCH(C8685,XML!$D$2:$D$737,0),2)</f>
        <v>#N/A</v>
      </c>
    </row>
    <row r="8686" spans="1:14" ht="22.5" customHeight="1" x14ac:dyDescent="0.2">
      <c r="A8686">
        <v>67351</v>
      </c>
      <c r="B8686" t="s">
        <v>25190</v>
      </c>
      <c r="C8686" s="15" t="s">
        <v>25191</v>
      </c>
      <c r="D8686" s="15" t="s">
        <v>25192</v>
      </c>
      <c r="E8686">
        <v>77000</v>
      </c>
      <c r="F8686">
        <v>97000</v>
      </c>
      <c r="K8686" s="16">
        <f t="shared" si="405"/>
        <v>82390</v>
      </c>
      <c r="L8686" s="16">
        <f t="shared" si="406"/>
        <v>86726.31578947368</v>
      </c>
      <c r="M8686" s="16">
        <f t="shared" si="407"/>
        <v>98552.631578947359</v>
      </c>
      <c r="N8686" t="e">
        <f>INDEX(XML!$A$2:$R$782,MATCH(C8686,XML!$D$2:$D$737,0),2)</f>
        <v>#N/A</v>
      </c>
    </row>
    <row r="8687" spans="1:14" ht="22.5" customHeight="1" x14ac:dyDescent="0.2">
      <c r="A8687">
        <v>59673</v>
      </c>
      <c r="B8687" t="s">
        <v>19349</v>
      </c>
      <c r="C8687" s="15" t="s">
        <v>19350</v>
      </c>
      <c r="D8687" s="15" t="s">
        <v>19351</v>
      </c>
      <c r="E8687">
        <v>1100</v>
      </c>
      <c r="F8687">
        <v>1900</v>
      </c>
      <c r="H8687">
        <v>2</v>
      </c>
      <c r="K8687" s="16">
        <f t="shared" si="405"/>
        <v>1232</v>
      </c>
      <c r="L8687" s="16">
        <f t="shared" si="406"/>
        <v>1296.8421052631579</v>
      </c>
      <c r="M8687" s="16">
        <f t="shared" si="407"/>
        <v>1473.6842105263158</v>
      </c>
      <c r="N8687" t="e">
        <f>INDEX(XML!$A$2:$R$782,MATCH(C8687,XML!$D$2:$D$737,0),2)</f>
        <v>#N/A</v>
      </c>
    </row>
    <row r="8688" spans="1:14" ht="22.5" customHeight="1" x14ac:dyDescent="0.2">
      <c r="A8688">
        <v>59674</v>
      </c>
      <c r="B8688" t="s">
        <v>19352</v>
      </c>
      <c r="C8688" s="15" t="s">
        <v>19353</v>
      </c>
      <c r="D8688" s="15" t="s">
        <v>19354</v>
      </c>
      <c r="E8688">
        <v>5000</v>
      </c>
      <c r="F8688">
        <v>7000</v>
      </c>
      <c r="K8688" s="16">
        <f t="shared" si="405"/>
        <v>5600</v>
      </c>
      <c r="L8688" s="16">
        <f t="shared" si="406"/>
        <v>5894.7368421052633</v>
      </c>
      <c r="M8688" s="16">
        <f t="shared" si="407"/>
        <v>6698.5645933014348</v>
      </c>
      <c r="N8688" t="e">
        <f>INDEX(XML!$A$2:$R$782,MATCH(C8688,XML!$D$2:$D$737,0),2)</f>
        <v>#N/A</v>
      </c>
    </row>
    <row r="8689" spans="1:14" ht="22.5" customHeight="1" x14ac:dyDescent="0.2">
      <c r="A8689">
        <v>59675</v>
      </c>
      <c r="B8689" t="s">
        <v>19355</v>
      </c>
      <c r="C8689" s="15" t="s">
        <v>19356</v>
      </c>
      <c r="D8689" s="15" t="s">
        <v>19357</v>
      </c>
      <c r="E8689">
        <v>7000</v>
      </c>
      <c r="F8689">
        <v>9000</v>
      </c>
      <c r="H8689">
        <v>18</v>
      </c>
      <c r="K8689" s="16">
        <f t="shared" si="405"/>
        <v>7840</v>
      </c>
      <c r="L8689" s="16">
        <f t="shared" si="406"/>
        <v>8252.6315789473683</v>
      </c>
      <c r="M8689" s="16">
        <f t="shared" si="407"/>
        <v>9377.9904306220105</v>
      </c>
      <c r="N8689" t="e">
        <f>INDEX(XML!$A$2:$R$782,MATCH(C8689,XML!$D$2:$D$737,0),2)</f>
        <v>#N/A</v>
      </c>
    </row>
    <row r="8690" spans="1:14" ht="22.5" customHeight="1" x14ac:dyDescent="0.2">
      <c r="A8690">
        <v>59676</v>
      </c>
      <c r="B8690" t="s">
        <v>19358</v>
      </c>
      <c r="C8690" s="15" t="s">
        <v>19359</v>
      </c>
      <c r="D8690" s="15" t="s">
        <v>19360</v>
      </c>
      <c r="E8690">
        <v>15000</v>
      </c>
      <c r="F8690">
        <v>20000</v>
      </c>
      <c r="H8690">
        <v>5</v>
      </c>
      <c r="K8690" s="16">
        <f t="shared" si="405"/>
        <v>16800</v>
      </c>
      <c r="L8690" s="16">
        <f t="shared" si="406"/>
        <v>17684.21052631579</v>
      </c>
      <c r="M8690" s="16">
        <f t="shared" si="407"/>
        <v>20095.693779904308</v>
      </c>
      <c r="N8690" t="e">
        <f>INDEX(XML!$A$2:$R$782,MATCH(C8690,XML!$D$2:$D$737,0),2)</f>
        <v>#N/A</v>
      </c>
    </row>
    <row r="8691" spans="1:14" ht="22.5" customHeight="1" x14ac:dyDescent="0.2">
      <c r="A8691">
        <v>59672</v>
      </c>
      <c r="B8691" t="s">
        <v>19346</v>
      </c>
      <c r="C8691" s="15" t="s">
        <v>19347</v>
      </c>
      <c r="D8691" s="15" t="s">
        <v>19348</v>
      </c>
      <c r="E8691">
        <v>8000</v>
      </c>
      <c r="F8691">
        <v>10000</v>
      </c>
      <c r="K8691" s="16">
        <f t="shared" si="405"/>
        <v>8960</v>
      </c>
      <c r="L8691" s="16">
        <f t="shared" si="406"/>
        <v>9431.5789473684217</v>
      </c>
      <c r="M8691" s="16">
        <f t="shared" si="407"/>
        <v>10717.703349282297</v>
      </c>
      <c r="N8691" t="e">
        <f>INDEX(XML!$A$2:$R$782,MATCH(C8691,XML!$D$2:$D$737,0),2)</f>
        <v>#N/A</v>
      </c>
    </row>
    <row r="8692" spans="1:14" ht="22.5" customHeight="1" x14ac:dyDescent="0.2">
      <c r="A8692">
        <v>61167</v>
      </c>
      <c r="B8692" t="s">
        <v>19505</v>
      </c>
      <c r="C8692" s="15" t="s">
        <v>19506</v>
      </c>
      <c r="D8692" s="15" t="s">
        <v>30633</v>
      </c>
      <c r="E8692">
        <v>9000</v>
      </c>
      <c r="F8692">
        <v>11000</v>
      </c>
      <c r="H8692" t="s">
        <v>746</v>
      </c>
      <c r="K8692" s="16">
        <f t="shared" si="405"/>
        <v>10080</v>
      </c>
      <c r="L8692" s="16">
        <f t="shared" si="406"/>
        <v>10610.526315789473</v>
      </c>
      <c r="M8692" s="16">
        <f t="shared" si="407"/>
        <v>12057.416267942584</v>
      </c>
      <c r="N8692" t="e">
        <f>INDEX(XML!$A$2:$R$782,MATCH(C8692,XML!$D$2:$D$737,0),2)</f>
        <v>#N/A</v>
      </c>
    </row>
    <row r="8693" spans="1:14" ht="22.5" customHeight="1" x14ac:dyDescent="0.2">
      <c r="A8693">
        <v>61168</v>
      </c>
      <c r="B8693" t="s">
        <v>19507</v>
      </c>
      <c r="C8693" s="15" t="s">
        <v>19508</v>
      </c>
      <c r="D8693" s="15" t="s">
        <v>30634</v>
      </c>
      <c r="E8693">
        <v>21000</v>
      </c>
      <c r="F8693">
        <v>26000</v>
      </c>
      <c r="K8693" s="16">
        <f t="shared" si="405"/>
        <v>23520</v>
      </c>
      <c r="L8693" s="16">
        <f t="shared" si="406"/>
        <v>24757.894736842107</v>
      </c>
      <c r="M8693" s="16">
        <f t="shared" si="407"/>
        <v>28133.971291866033</v>
      </c>
      <c r="N8693" t="e">
        <f>INDEX(XML!$A$2:$R$782,MATCH(C8693,XML!$D$2:$D$737,0),2)</f>
        <v>#N/A</v>
      </c>
    </row>
    <row r="8694" spans="1:14" ht="22.5" customHeight="1" x14ac:dyDescent="0.2">
      <c r="A8694">
        <v>62129</v>
      </c>
      <c r="B8694" t="s">
        <v>20942</v>
      </c>
      <c r="C8694" s="15" t="s">
        <v>20943</v>
      </c>
      <c r="D8694" s="15" t="s">
        <v>30635</v>
      </c>
      <c r="E8694">
        <v>10000</v>
      </c>
      <c r="F8694">
        <v>12000</v>
      </c>
      <c r="K8694" s="16">
        <f t="shared" si="405"/>
        <v>11200</v>
      </c>
      <c r="L8694" s="16">
        <f t="shared" si="406"/>
        <v>11789.473684210527</v>
      </c>
      <c r="M8694" s="16">
        <f t="shared" si="407"/>
        <v>13397.12918660287</v>
      </c>
      <c r="N8694" t="e">
        <f>INDEX(XML!$A$2:$R$782,MATCH(C8694,XML!$D$2:$D$737,0),2)</f>
        <v>#N/A</v>
      </c>
    </row>
    <row r="8695" spans="1:14" ht="22.5" customHeight="1" x14ac:dyDescent="0.2">
      <c r="A8695">
        <v>61171</v>
      </c>
      <c r="B8695" t="s">
        <v>19509</v>
      </c>
      <c r="C8695" s="15" t="s">
        <v>19510</v>
      </c>
      <c r="D8695" s="15" t="s">
        <v>30636</v>
      </c>
      <c r="E8695">
        <v>9000</v>
      </c>
      <c r="F8695">
        <v>11000</v>
      </c>
      <c r="H8695" t="s">
        <v>746</v>
      </c>
      <c r="K8695" s="16">
        <f t="shared" si="405"/>
        <v>10080</v>
      </c>
      <c r="L8695" s="16">
        <f t="shared" si="406"/>
        <v>10610.526315789473</v>
      </c>
      <c r="M8695" s="16">
        <f t="shared" si="407"/>
        <v>12057.416267942584</v>
      </c>
      <c r="N8695" t="e">
        <f>INDEX(XML!$A$2:$R$782,MATCH(C8695,XML!$D$2:$D$737,0),2)</f>
        <v>#N/A</v>
      </c>
    </row>
    <row r="8696" spans="1:14" ht="22.5" customHeight="1" x14ac:dyDescent="0.2">
      <c r="A8696">
        <v>69959</v>
      </c>
      <c r="B8696" t="s">
        <v>27154</v>
      </c>
      <c r="C8696" s="15" t="s">
        <v>27155</v>
      </c>
      <c r="D8696" s="15" t="s">
        <v>33583</v>
      </c>
      <c r="E8696">
        <v>9250</v>
      </c>
      <c r="F8696">
        <v>13000</v>
      </c>
      <c r="H8696" t="s">
        <v>746</v>
      </c>
      <c r="K8696" s="16">
        <f t="shared" si="405"/>
        <v>10360</v>
      </c>
      <c r="L8696" s="16">
        <f t="shared" si="406"/>
        <v>10905.263157894737</v>
      </c>
      <c r="M8696" s="16">
        <f t="shared" si="407"/>
        <v>12392.344497607655</v>
      </c>
      <c r="N8696" t="e">
        <f>INDEX(XML!$A$2:$R$782,MATCH(C8696,XML!$D$2:$D$737,0),2)</f>
        <v>#N/A</v>
      </c>
    </row>
    <row r="8697" spans="1:14" ht="22.5" customHeight="1" x14ac:dyDescent="0.2">
      <c r="A8697">
        <v>69957</v>
      </c>
      <c r="B8697" t="s">
        <v>27156</v>
      </c>
      <c r="C8697" s="15" t="s">
        <v>27157</v>
      </c>
      <c r="D8697" s="15" t="s">
        <v>33584</v>
      </c>
      <c r="E8697">
        <v>22700</v>
      </c>
      <c r="F8697">
        <v>31000</v>
      </c>
      <c r="H8697">
        <v>36</v>
      </c>
      <c r="K8697" s="16">
        <f t="shared" si="405"/>
        <v>25424</v>
      </c>
      <c r="L8697" s="16">
        <f t="shared" si="406"/>
        <v>26762.105263157893</v>
      </c>
      <c r="M8697" s="16">
        <f t="shared" si="407"/>
        <v>30411.483253588514</v>
      </c>
      <c r="N8697" t="e">
        <f>INDEX(XML!$A$2:$R$782,MATCH(C8697,XML!$D$2:$D$737,0),2)</f>
        <v>#N/A</v>
      </c>
    </row>
    <row r="8698" spans="1:14" ht="22.5" customHeight="1" x14ac:dyDescent="0.2">
      <c r="A8698">
        <v>61180</v>
      </c>
      <c r="B8698" t="s">
        <v>19513</v>
      </c>
      <c r="C8698" s="15" t="s">
        <v>19514</v>
      </c>
      <c r="D8698" s="15" t="s">
        <v>30637</v>
      </c>
      <c r="E8698">
        <v>15000</v>
      </c>
      <c r="F8698">
        <v>19000</v>
      </c>
      <c r="K8698" s="16">
        <f t="shared" si="405"/>
        <v>16800</v>
      </c>
      <c r="L8698" s="16">
        <f t="shared" si="406"/>
        <v>17684.21052631579</v>
      </c>
      <c r="M8698" s="16">
        <f t="shared" si="407"/>
        <v>20095.693779904308</v>
      </c>
      <c r="N8698" t="e">
        <f>INDEX(XML!$A$2:$R$782,MATCH(C8698,XML!$D$2:$D$737,0),2)</f>
        <v>#N/A</v>
      </c>
    </row>
    <row r="8699" spans="1:14" ht="22.5" customHeight="1" x14ac:dyDescent="0.2">
      <c r="A8699">
        <v>61181</v>
      </c>
      <c r="B8699" t="s">
        <v>19515</v>
      </c>
      <c r="C8699" s="15" t="s">
        <v>19516</v>
      </c>
      <c r="D8699" s="15" t="s">
        <v>30638</v>
      </c>
      <c r="E8699">
        <v>15000</v>
      </c>
      <c r="F8699">
        <v>19000</v>
      </c>
      <c r="K8699" s="16">
        <f t="shared" si="405"/>
        <v>16800</v>
      </c>
      <c r="L8699" s="16">
        <f t="shared" si="406"/>
        <v>17684.21052631579</v>
      </c>
      <c r="M8699" s="16">
        <f t="shared" si="407"/>
        <v>20095.693779904308</v>
      </c>
      <c r="N8699" t="e">
        <f>INDEX(XML!$A$2:$R$782,MATCH(C8699,XML!$D$2:$D$737,0),2)</f>
        <v>#N/A</v>
      </c>
    </row>
    <row r="8700" spans="1:14" ht="22.5" customHeight="1" x14ac:dyDescent="0.2">
      <c r="A8700">
        <v>61179</v>
      </c>
      <c r="B8700" t="s">
        <v>19511</v>
      </c>
      <c r="C8700" s="15" t="s">
        <v>19512</v>
      </c>
      <c r="D8700" s="15" t="s">
        <v>30639</v>
      </c>
      <c r="E8700">
        <v>9000</v>
      </c>
      <c r="F8700">
        <v>11000</v>
      </c>
      <c r="H8700" t="s">
        <v>746</v>
      </c>
      <c r="K8700" s="16">
        <f t="shared" si="405"/>
        <v>10080</v>
      </c>
      <c r="L8700" s="16">
        <f t="shared" si="406"/>
        <v>10610.526315789473</v>
      </c>
      <c r="M8700" s="16">
        <f t="shared" si="407"/>
        <v>12057.416267942584</v>
      </c>
      <c r="N8700" t="e">
        <f>INDEX(XML!$A$2:$R$782,MATCH(C8700,XML!$D$2:$D$737,0),2)</f>
        <v>#N/A</v>
      </c>
    </row>
    <row r="8701" spans="1:14" ht="22.5" customHeight="1" x14ac:dyDescent="0.2">
      <c r="A8701">
        <v>62140</v>
      </c>
      <c r="B8701" t="s">
        <v>20944</v>
      </c>
      <c r="C8701" s="15" t="s">
        <v>20945</v>
      </c>
      <c r="D8701" s="15" t="s">
        <v>30640</v>
      </c>
      <c r="E8701">
        <v>22284</v>
      </c>
      <c r="F8701">
        <v>28800</v>
      </c>
      <c r="H8701">
        <v>39</v>
      </c>
      <c r="K8701" s="16">
        <f t="shared" si="405"/>
        <v>24958.080000000002</v>
      </c>
      <c r="L8701" s="16">
        <f t="shared" si="406"/>
        <v>26271.663157894738</v>
      </c>
      <c r="M8701" s="16">
        <f t="shared" si="407"/>
        <v>29854.162679425837</v>
      </c>
      <c r="N8701" t="e">
        <f>INDEX(XML!$A$2:$R$782,MATCH(C8701,XML!$D$2:$D$737,0),2)</f>
        <v>#N/A</v>
      </c>
    </row>
    <row r="8702" spans="1:14" ht="33.75" x14ac:dyDescent="0.2">
      <c r="A8702">
        <v>69953</v>
      </c>
      <c r="B8702" t="s">
        <v>27145</v>
      </c>
      <c r="C8702" s="15" t="s">
        <v>27146</v>
      </c>
      <c r="D8702" s="15" t="s">
        <v>27147</v>
      </c>
      <c r="E8702">
        <v>63000</v>
      </c>
      <c r="F8702">
        <v>81000</v>
      </c>
      <c r="K8702" s="16">
        <f t="shared" si="405"/>
        <v>67410</v>
      </c>
      <c r="L8702" s="16">
        <f t="shared" si="406"/>
        <v>70957.894736842107</v>
      </c>
      <c r="M8702" s="16">
        <f t="shared" si="407"/>
        <v>80633.971291866023</v>
      </c>
      <c r="N8702" t="e">
        <f>INDEX(XML!$A$2:$R$782,MATCH(C8702,XML!$D$2:$D$737,0),2)</f>
        <v>#N/A</v>
      </c>
    </row>
    <row r="8703" spans="1:14" ht="33.75" x14ac:dyDescent="0.2">
      <c r="A8703">
        <v>69954</v>
      </c>
      <c r="B8703" t="s">
        <v>27148</v>
      </c>
      <c r="C8703" s="15" t="s">
        <v>27149</v>
      </c>
      <c r="D8703" s="15" t="s">
        <v>27150</v>
      </c>
      <c r="E8703">
        <v>71992</v>
      </c>
      <c r="F8703">
        <v>89990</v>
      </c>
      <c r="H8703">
        <v>5</v>
      </c>
      <c r="K8703" s="16">
        <f t="shared" si="405"/>
        <v>77031.44</v>
      </c>
      <c r="L8703" s="16">
        <f t="shared" si="406"/>
        <v>81085.726315789478</v>
      </c>
      <c r="M8703" s="16">
        <f t="shared" si="407"/>
        <v>92142.870813397123</v>
      </c>
      <c r="N8703" t="e">
        <f>INDEX(XML!$A$2:$R$782,MATCH(C8703,XML!$D$2:$D$737,0),2)</f>
        <v>#N/A</v>
      </c>
    </row>
    <row r="8704" spans="1:14" ht="33.75" x14ac:dyDescent="0.2">
      <c r="A8704">
        <v>69955</v>
      </c>
      <c r="B8704" t="s">
        <v>27151</v>
      </c>
      <c r="C8704" s="15" t="s">
        <v>27152</v>
      </c>
      <c r="D8704" s="15" t="s">
        <v>27153</v>
      </c>
      <c r="E8704">
        <v>71992</v>
      </c>
      <c r="F8704">
        <v>89990</v>
      </c>
      <c r="H8704">
        <v>3</v>
      </c>
      <c r="K8704" s="16">
        <f t="shared" si="405"/>
        <v>77031.44</v>
      </c>
      <c r="L8704" s="16">
        <f t="shared" si="406"/>
        <v>81085.726315789478</v>
      </c>
      <c r="M8704" s="16">
        <f t="shared" si="407"/>
        <v>92142.870813397123</v>
      </c>
      <c r="N8704" t="e">
        <f>INDEX(XML!$A$2:$R$782,MATCH(C8704,XML!$D$2:$D$737,0),2)</f>
        <v>#N/A</v>
      </c>
    </row>
    <row r="8705" spans="1:14" ht="45" x14ac:dyDescent="0.2">
      <c r="A8705">
        <v>77335</v>
      </c>
      <c r="B8705" t="s">
        <v>35847</v>
      </c>
      <c r="C8705" s="15" t="s">
        <v>35848</v>
      </c>
      <c r="D8705" s="15" t="s">
        <v>35849</v>
      </c>
      <c r="E8705">
        <v>23000</v>
      </c>
      <c r="F8705">
        <v>29000</v>
      </c>
      <c r="H8705">
        <v>5</v>
      </c>
      <c r="K8705" s="16">
        <f t="shared" si="405"/>
        <v>25760</v>
      </c>
      <c r="L8705" s="16">
        <f t="shared" si="406"/>
        <v>27115.78947368421</v>
      </c>
      <c r="M8705" s="16">
        <f t="shared" si="407"/>
        <v>30813.397129186604</v>
      </c>
      <c r="N8705" t="e">
        <f>INDEX(XML!$A$2:$R$782,MATCH(C8705,XML!$D$2:$D$737,0),2)</f>
        <v>#N/A</v>
      </c>
    </row>
    <row r="8706" spans="1:14" ht="45" x14ac:dyDescent="0.2">
      <c r="A8706">
        <v>77333</v>
      </c>
      <c r="B8706" t="s">
        <v>35850</v>
      </c>
      <c r="C8706" s="15" t="s">
        <v>35851</v>
      </c>
      <c r="D8706" s="15" t="s">
        <v>35852</v>
      </c>
      <c r="E8706">
        <v>15500</v>
      </c>
      <c r="F8706">
        <v>21000</v>
      </c>
      <c r="H8706">
        <v>9</v>
      </c>
      <c r="K8706" s="16">
        <f t="shared" si="405"/>
        <v>17360</v>
      </c>
      <c r="L8706" s="16">
        <f t="shared" si="406"/>
        <v>18273.684210526317</v>
      </c>
      <c r="M8706" s="16">
        <f t="shared" si="407"/>
        <v>20765.55023923445</v>
      </c>
      <c r="N8706" t="e">
        <f>INDEX(XML!$A$2:$R$782,MATCH(C8706,XML!$D$2:$D$737,0),2)</f>
        <v>#N/A</v>
      </c>
    </row>
    <row r="8707" spans="1:14" ht="33.75" x14ac:dyDescent="0.2">
      <c r="A8707">
        <v>77331</v>
      </c>
      <c r="B8707" t="s">
        <v>35853</v>
      </c>
      <c r="C8707" s="15" t="s">
        <v>35854</v>
      </c>
      <c r="D8707" s="15" t="s">
        <v>35855</v>
      </c>
      <c r="E8707">
        <v>4000</v>
      </c>
      <c r="F8707">
        <v>5000</v>
      </c>
      <c r="H8707">
        <v>5</v>
      </c>
      <c r="K8707" s="16">
        <f t="shared" si="405"/>
        <v>4480</v>
      </c>
      <c r="L8707" s="16">
        <f t="shared" si="406"/>
        <v>4715.7894736842109</v>
      </c>
      <c r="M8707" s="16">
        <f t="shared" si="407"/>
        <v>5358.8516746411487</v>
      </c>
      <c r="N8707" t="e">
        <f>INDEX(XML!$A$2:$R$782,MATCH(C8707,XML!$D$2:$D$737,0),2)</f>
        <v>#N/A</v>
      </c>
    </row>
    <row r="8708" spans="1:14" ht="45" x14ac:dyDescent="0.2">
      <c r="A8708">
        <v>77334</v>
      </c>
      <c r="B8708" t="s">
        <v>35856</v>
      </c>
      <c r="C8708" s="15" t="s">
        <v>35857</v>
      </c>
      <c r="D8708" s="15" t="s">
        <v>35858</v>
      </c>
      <c r="E8708">
        <v>43300</v>
      </c>
      <c r="F8708">
        <v>59000</v>
      </c>
      <c r="H8708">
        <v>10</v>
      </c>
      <c r="K8708" s="16">
        <f t="shared" si="405"/>
        <v>48496</v>
      </c>
      <c r="L8708" s="16">
        <f t="shared" si="406"/>
        <v>51048.42105263158</v>
      </c>
      <c r="M8708" s="16">
        <f t="shared" si="407"/>
        <v>58009.569377990432</v>
      </c>
      <c r="N8708" t="e">
        <f>INDEX(XML!$A$2:$R$782,MATCH(C8708,XML!$D$2:$D$737,0),2)</f>
        <v>#N/A</v>
      </c>
    </row>
    <row r="8709" spans="1:14" ht="33.75" x14ac:dyDescent="0.2">
      <c r="A8709">
        <v>77326</v>
      </c>
      <c r="B8709" t="s">
        <v>36737</v>
      </c>
      <c r="C8709" s="15" t="s">
        <v>36738</v>
      </c>
      <c r="D8709" s="15" t="s">
        <v>36739</v>
      </c>
      <c r="E8709">
        <v>5000</v>
      </c>
      <c r="F8709">
        <v>7000</v>
      </c>
      <c r="K8709" s="16">
        <f t="shared" ref="K8709:K8772" si="408">IF(E8709&gt;49999,E8709+E8709*0.07,IF(E8709&lt;=49999,E8709+E8709*0.12))</f>
        <v>5600</v>
      </c>
      <c r="L8709" s="16">
        <f t="shared" ref="L8709:L8772" si="409">K8709*100/95</f>
        <v>5894.7368421052633</v>
      </c>
      <c r="M8709" s="16">
        <f t="shared" ref="M8709:M8772" si="410">IF(COUNTIF(C8709,"*Dahua*"),F8709-10,L8709*100/88)</f>
        <v>6698.5645933014348</v>
      </c>
      <c r="N8709" t="e">
        <f>INDEX(XML!$A$2:$R$782,MATCH(C8709,XML!$D$2:$D$737,0),2)</f>
        <v>#N/A</v>
      </c>
    </row>
    <row r="8710" spans="1:14" ht="33.75" x14ac:dyDescent="0.2">
      <c r="A8710">
        <v>77325</v>
      </c>
      <c r="B8710" t="s">
        <v>36734</v>
      </c>
      <c r="C8710" s="15" t="s">
        <v>36735</v>
      </c>
      <c r="D8710" s="15" t="s">
        <v>36736</v>
      </c>
      <c r="E8710">
        <v>3850</v>
      </c>
      <c r="F8710">
        <v>6000</v>
      </c>
      <c r="H8710">
        <v>8</v>
      </c>
      <c r="K8710" s="16">
        <f t="shared" si="408"/>
        <v>4312</v>
      </c>
      <c r="L8710" s="16">
        <f t="shared" si="409"/>
        <v>4538.9473684210525</v>
      </c>
      <c r="M8710" s="16">
        <f t="shared" si="410"/>
        <v>5157.894736842105</v>
      </c>
      <c r="N8710" t="e">
        <f>INDEX(XML!$A$2:$R$782,MATCH(C8710,XML!$D$2:$D$737,0),2)</f>
        <v>#N/A</v>
      </c>
    </row>
    <row r="8711" spans="1:14" ht="15.75" x14ac:dyDescent="0.25">
      <c r="A8711" s="184" t="s">
        <v>17904</v>
      </c>
      <c r="B8711" s="184"/>
      <c r="C8711" s="185"/>
      <c r="D8711" s="185"/>
      <c r="E8711" s="184"/>
      <c r="F8711" s="184"/>
      <c r="G8711" s="184"/>
      <c r="H8711" s="184"/>
      <c r="I8711" s="184"/>
      <c r="J8711" s="184"/>
      <c r="K8711" s="16">
        <f t="shared" si="408"/>
        <v>0</v>
      </c>
      <c r="L8711" s="16">
        <f t="shared" si="409"/>
        <v>0</v>
      </c>
      <c r="M8711" s="16">
        <f t="shared" si="410"/>
        <v>0</v>
      </c>
      <c r="N8711" t="e">
        <f>INDEX(XML!$A$2:$R$782,MATCH(C8711,XML!$D$2:$D$737,0),2)</f>
        <v>#N/A</v>
      </c>
    </row>
    <row r="8712" spans="1:14" ht="22.5" customHeight="1" x14ac:dyDescent="0.2">
      <c r="A8712">
        <v>13244</v>
      </c>
      <c r="B8712" t="s">
        <v>3946</v>
      </c>
      <c r="C8712" s="15" t="s">
        <v>3947</v>
      </c>
      <c r="D8712" s="15" t="s">
        <v>3948</v>
      </c>
      <c r="E8712">
        <v>229</v>
      </c>
      <c r="F8712">
        <v>820</v>
      </c>
      <c r="H8712">
        <v>119</v>
      </c>
      <c r="K8712" s="16">
        <f t="shared" si="408"/>
        <v>256.48</v>
      </c>
      <c r="L8712" s="16">
        <f t="shared" si="409"/>
        <v>269.97894736842107</v>
      </c>
      <c r="M8712" s="16">
        <f t="shared" si="410"/>
        <v>306.79425837320576</v>
      </c>
      <c r="N8712" t="e">
        <f>INDEX(XML!$A$2:$R$782,MATCH(C8712,XML!$D$2:$D$737,0),2)</f>
        <v>#N/A</v>
      </c>
    </row>
    <row r="8713" spans="1:14" ht="22.5" customHeight="1" x14ac:dyDescent="0.2">
      <c r="A8713">
        <v>10358</v>
      </c>
      <c r="B8713" t="s">
        <v>3949</v>
      </c>
      <c r="C8713" s="15" t="s">
        <v>3950</v>
      </c>
      <c r="D8713" s="15" t="s">
        <v>3951</v>
      </c>
      <c r="E8713">
        <v>114</v>
      </c>
      <c r="F8713">
        <v>434</v>
      </c>
      <c r="I8713">
        <v>10</v>
      </c>
      <c r="K8713" s="16">
        <f t="shared" si="408"/>
        <v>127.68</v>
      </c>
      <c r="L8713" s="16">
        <f t="shared" si="409"/>
        <v>134.4</v>
      </c>
      <c r="M8713" s="16">
        <f t="shared" si="410"/>
        <v>152.72727272727272</v>
      </c>
      <c r="N8713" t="e">
        <f>INDEX(XML!$A$2:$R$782,MATCH(C8713,XML!$D$2:$D$737,0),2)</f>
        <v>#N/A</v>
      </c>
    </row>
    <row r="8714" spans="1:14" ht="22.5" customHeight="1" x14ac:dyDescent="0.2">
      <c r="A8714">
        <v>13263</v>
      </c>
      <c r="B8714" t="s">
        <v>3952</v>
      </c>
      <c r="C8714" s="15" t="s">
        <v>3953</v>
      </c>
      <c r="D8714" s="15" t="s">
        <v>3954</v>
      </c>
      <c r="E8714">
        <v>365</v>
      </c>
      <c r="F8714">
        <v>643</v>
      </c>
      <c r="H8714" t="s">
        <v>3955</v>
      </c>
      <c r="K8714" s="16">
        <f t="shared" si="408"/>
        <v>408.8</v>
      </c>
      <c r="L8714" s="16">
        <f t="shared" si="409"/>
        <v>430.31578947368422</v>
      </c>
      <c r="M8714" s="16">
        <f t="shared" si="410"/>
        <v>488.99521531100476</v>
      </c>
      <c r="N8714" t="e">
        <f>INDEX(XML!$A$2:$R$782,MATCH(C8714,XML!$D$2:$D$737,0),2)</f>
        <v>#N/A</v>
      </c>
    </row>
    <row r="8715" spans="1:14" ht="22.5" customHeight="1" x14ac:dyDescent="0.2">
      <c r="A8715">
        <v>43910</v>
      </c>
      <c r="B8715" t="s">
        <v>3936</v>
      </c>
      <c r="C8715" s="15" t="s">
        <v>3937</v>
      </c>
      <c r="D8715" s="15" t="s">
        <v>17106</v>
      </c>
      <c r="E8715">
        <v>1992</v>
      </c>
      <c r="F8715">
        <v>2661</v>
      </c>
      <c r="K8715" s="16">
        <f t="shared" si="408"/>
        <v>2231.04</v>
      </c>
      <c r="L8715" s="16">
        <f t="shared" si="409"/>
        <v>2348.4631578947369</v>
      </c>
      <c r="M8715" s="16">
        <f t="shared" si="410"/>
        <v>2668.7081339712918</v>
      </c>
      <c r="N8715" t="e">
        <f>INDEX(XML!$A$2:$R$782,MATCH(C8715,XML!$D$2:$D$737,0),2)</f>
        <v>#N/A</v>
      </c>
    </row>
    <row r="8716" spans="1:14" ht="22.5" customHeight="1" x14ac:dyDescent="0.2">
      <c r="A8716">
        <v>19658</v>
      </c>
      <c r="B8716" t="s">
        <v>3959</v>
      </c>
      <c r="C8716" s="15" t="s">
        <v>3960</v>
      </c>
      <c r="D8716" s="15" t="s">
        <v>3961</v>
      </c>
      <c r="E8716">
        <v>1080</v>
      </c>
      <c r="F8716">
        <v>3105</v>
      </c>
      <c r="H8716">
        <v>13</v>
      </c>
      <c r="K8716" s="16">
        <f t="shared" si="408"/>
        <v>1209.5999999999999</v>
      </c>
      <c r="L8716" s="16">
        <f t="shared" si="409"/>
        <v>1273.2631578947367</v>
      </c>
      <c r="M8716" s="16">
        <f t="shared" si="410"/>
        <v>1446.8899521531098</v>
      </c>
      <c r="N8716" t="e">
        <f>INDEX(XML!$A$2:$R$782,MATCH(C8716,XML!$D$2:$D$737,0),2)</f>
        <v>#N/A</v>
      </c>
    </row>
    <row r="8717" spans="1:14" ht="22.5" customHeight="1" x14ac:dyDescent="0.2">
      <c r="A8717">
        <v>13264</v>
      </c>
      <c r="B8717" t="s">
        <v>3956</v>
      </c>
      <c r="C8717" s="15" t="s">
        <v>3957</v>
      </c>
      <c r="D8717" s="15" t="s">
        <v>3958</v>
      </c>
      <c r="E8717">
        <v>540</v>
      </c>
      <c r="F8717">
        <v>750</v>
      </c>
      <c r="H8717">
        <v>52</v>
      </c>
      <c r="K8717" s="16">
        <f t="shared" si="408"/>
        <v>604.79999999999995</v>
      </c>
      <c r="L8717" s="16">
        <f t="shared" si="409"/>
        <v>636.63157894736833</v>
      </c>
      <c r="M8717" s="16">
        <f t="shared" si="410"/>
        <v>723.44497607655489</v>
      </c>
      <c r="N8717" t="e">
        <f>INDEX(XML!$A$2:$R$782,MATCH(C8717,XML!$D$2:$D$737,0),2)</f>
        <v>#N/A</v>
      </c>
    </row>
    <row r="8718" spans="1:14" ht="22.5" customHeight="1" x14ac:dyDescent="0.2">
      <c r="A8718">
        <v>43909</v>
      </c>
      <c r="B8718" t="s">
        <v>17107</v>
      </c>
      <c r="C8718" s="15" t="s">
        <v>17108</v>
      </c>
      <c r="D8718" s="15" t="s">
        <v>17109</v>
      </c>
      <c r="E8718">
        <v>2790</v>
      </c>
      <c r="F8718">
        <v>3488</v>
      </c>
      <c r="K8718" s="16">
        <f t="shared" si="408"/>
        <v>3124.8</v>
      </c>
      <c r="L8718" s="16">
        <f t="shared" si="409"/>
        <v>3289.2631578947367</v>
      </c>
      <c r="M8718" s="16">
        <f t="shared" si="410"/>
        <v>3737.7990430622008</v>
      </c>
      <c r="N8718" t="e">
        <f>INDEX(XML!$A$2:$R$782,MATCH(C8718,XML!$D$2:$D$737,0),2)</f>
        <v>#N/A</v>
      </c>
    </row>
    <row r="8719" spans="1:14" ht="22.5" customHeight="1" x14ac:dyDescent="0.2">
      <c r="A8719">
        <v>43911</v>
      </c>
      <c r="B8719" t="s">
        <v>42692</v>
      </c>
      <c r="C8719" s="15" t="s">
        <v>42693</v>
      </c>
      <c r="D8719" s="15" t="s">
        <v>42694</v>
      </c>
      <c r="E8719">
        <v>2583</v>
      </c>
      <c r="F8719">
        <v>3745</v>
      </c>
      <c r="K8719" s="16">
        <f t="shared" si="408"/>
        <v>2892.96</v>
      </c>
      <c r="L8719" s="16">
        <f t="shared" si="409"/>
        <v>3045.2210526315789</v>
      </c>
      <c r="M8719" s="16">
        <f t="shared" si="410"/>
        <v>3460.478468899521</v>
      </c>
      <c r="N8719" t="e">
        <f>INDEX(XML!$A$2:$R$782,MATCH(C8719,XML!$D$2:$D$737,0),2)</f>
        <v>#N/A</v>
      </c>
    </row>
    <row r="8720" spans="1:14" ht="22.5" customHeight="1" x14ac:dyDescent="0.2">
      <c r="A8720">
        <v>53093</v>
      </c>
      <c r="B8720" t="s">
        <v>16068</v>
      </c>
      <c r="C8720" s="15" t="s">
        <v>16069</v>
      </c>
      <c r="D8720" s="15" t="s">
        <v>16070</v>
      </c>
      <c r="E8720">
        <v>13000</v>
      </c>
      <c r="F8720">
        <v>21900</v>
      </c>
      <c r="K8720" s="16">
        <f t="shared" si="408"/>
        <v>14560</v>
      </c>
      <c r="L8720" s="16">
        <f t="shared" si="409"/>
        <v>15326.315789473685</v>
      </c>
      <c r="M8720" s="16">
        <f t="shared" si="410"/>
        <v>17416.267942583734</v>
      </c>
      <c r="N8720" t="e">
        <f>INDEX(XML!$A$2:$R$782,MATCH(C8720,XML!$D$2:$D$737,0),2)</f>
        <v>#N/A</v>
      </c>
    </row>
    <row r="8721" spans="1:14" ht="22.5" customHeight="1" x14ac:dyDescent="0.25">
      <c r="A8721" s="184" t="s">
        <v>19110</v>
      </c>
      <c r="B8721" s="184"/>
      <c r="C8721" s="185"/>
      <c r="D8721" s="185"/>
      <c r="E8721" s="184"/>
      <c r="F8721" s="184"/>
      <c r="G8721" s="184"/>
      <c r="H8721" s="184"/>
      <c r="I8721" s="184"/>
      <c r="J8721" s="184"/>
      <c r="K8721" s="16">
        <f t="shared" si="408"/>
        <v>0</v>
      </c>
      <c r="L8721" s="16">
        <f t="shared" si="409"/>
        <v>0</v>
      </c>
      <c r="M8721" s="16">
        <f t="shared" si="410"/>
        <v>0</v>
      </c>
      <c r="N8721" t="e">
        <f>INDEX(XML!$A$2:$R$782,MATCH(C8721,XML!$D$2:$D$737,0),2)</f>
        <v>#N/A</v>
      </c>
    </row>
    <row r="8722" spans="1:14" ht="22.5" customHeight="1" x14ac:dyDescent="0.2">
      <c r="A8722">
        <v>67560</v>
      </c>
      <c r="B8722" t="s">
        <v>24590</v>
      </c>
      <c r="C8722" s="15" t="s">
        <v>24591</v>
      </c>
      <c r="D8722" s="15" t="s">
        <v>24592</v>
      </c>
      <c r="E8722">
        <v>245000</v>
      </c>
      <c r="F8722">
        <v>308000</v>
      </c>
      <c r="H8722">
        <v>9</v>
      </c>
      <c r="K8722" s="16">
        <f t="shared" si="408"/>
        <v>262150</v>
      </c>
      <c r="L8722" s="16">
        <f t="shared" si="409"/>
        <v>275947.36842105264</v>
      </c>
      <c r="M8722" s="16">
        <f t="shared" si="410"/>
        <v>313576.55502392346</v>
      </c>
      <c r="N8722" t="e">
        <f>INDEX(XML!$A$2:$R$782,MATCH(C8722,XML!$D$2:$D$737,0),2)</f>
        <v>#N/A</v>
      </c>
    </row>
    <row r="8723" spans="1:14" ht="22.5" customHeight="1" x14ac:dyDescent="0.2">
      <c r="A8723">
        <v>62559</v>
      </c>
      <c r="B8723" t="s">
        <v>38107</v>
      </c>
      <c r="C8723" s="15" t="s">
        <v>38108</v>
      </c>
      <c r="D8723" s="15" t="s">
        <v>38109</v>
      </c>
      <c r="E8723">
        <v>1362000</v>
      </c>
      <c r="F8723">
        <v>2492000</v>
      </c>
      <c r="H8723">
        <v>3</v>
      </c>
      <c r="K8723" s="16">
        <f t="shared" si="408"/>
        <v>1457340</v>
      </c>
      <c r="L8723" s="16">
        <f t="shared" si="409"/>
        <v>1534042.105263158</v>
      </c>
      <c r="M8723" s="16">
        <f t="shared" si="410"/>
        <v>1743229.6650717705</v>
      </c>
      <c r="N8723" t="e">
        <f>INDEX(XML!$A$2:$R$782,MATCH(C8723,XML!$D$2:$D$737,0),2)</f>
        <v>#N/A</v>
      </c>
    </row>
    <row r="8724" spans="1:14" ht="22.5" customHeight="1" x14ac:dyDescent="0.2">
      <c r="A8724">
        <v>71813</v>
      </c>
      <c r="B8724" t="s">
        <v>28940</v>
      </c>
      <c r="C8724" s="15" t="s">
        <v>28941</v>
      </c>
      <c r="D8724" s="15" t="s">
        <v>28942</v>
      </c>
      <c r="E8724">
        <v>425000</v>
      </c>
      <c r="F8724">
        <v>534000</v>
      </c>
      <c r="H8724">
        <v>23</v>
      </c>
      <c r="K8724" s="16">
        <f t="shared" si="408"/>
        <v>454750</v>
      </c>
      <c r="L8724" s="16">
        <f t="shared" si="409"/>
        <v>478684.21052631579</v>
      </c>
      <c r="M8724" s="16">
        <f t="shared" si="410"/>
        <v>543959.33014354063</v>
      </c>
      <c r="N8724" t="e">
        <f>INDEX(XML!$A$2:$R$782,MATCH(C8724,XML!$D$2:$D$737,0),2)</f>
        <v>#N/A</v>
      </c>
    </row>
    <row r="8725" spans="1:14" ht="22.5" customHeight="1" x14ac:dyDescent="0.2">
      <c r="A8725">
        <v>71803</v>
      </c>
      <c r="B8725" t="s">
        <v>28934</v>
      </c>
      <c r="C8725" s="15" t="s">
        <v>28935</v>
      </c>
      <c r="D8725" s="15" t="s">
        <v>28936</v>
      </c>
      <c r="E8725">
        <v>181650</v>
      </c>
      <c r="F8725">
        <v>235040</v>
      </c>
      <c r="K8725" s="16">
        <f t="shared" si="408"/>
        <v>194365.5</v>
      </c>
      <c r="L8725" s="16">
        <f t="shared" si="409"/>
        <v>204595.26315789475</v>
      </c>
      <c r="M8725" s="16">
        <f t="shared" si="410"/>
        <v>232494.61722488041</v>
      </c>
      <c r="N8725" t="e">
        <f>INDEX(XML!$A$2:$R$782,MATCH(C8725,XML!$D$2:$D$737,0),2)</f>
        <v>#N/A</v>
      </c>
    </row>
    <row r="8726" spans="1:14" ht="22.5" customHeight="1" x14ac:dyDescent="0.2">
      <c r="A8726">
        <v>71807</v>
      </c>
      <c r="B8726" t="s">
        <v>28937</v>
      </c>
      <c r="C8726" s="15" t="s">
        <v>28938</v>
      </c>
      <c r="D8726" s="15" t="s">
        <v>28939</v>
      </c>
      <c r="E8726">
        <v>68000</v>
      </c>
      <c r="F8726">
        <v>99000</v>
      </c>
      <c r="H8726">
        <v>26</v>
      </c>
      <c r="K8726" s="16">
        <f t="shared" si="408"/>
        <v>72760</v>
      </c>
      <c r="L8726" s="16">
        <f t="shared" si="409"/>
        <v>76589.473684210519</v>
      </c>
      <c r="M8726" s="16">
        <f t="shared" si="410"/>
        <v>87033.492822966495</v>
      </c>
      <c r="N8726" t="e">
        <f>INDEX(XML!$A$2:$R$782,MATCH(C8726,XML!$D$2:$D$737,0),2)</f>
        <v>#N/A</v>
      </c>
    </row>
    <row r="8727" spans="1:14" ht="22.5" customHeight="1" x14ac:dyDescent="0.2">
      <c r="A8727">
        <v>71816</v>
      </c>
      <c r="B8727" t="s">
        <v>28946</v>
      </c>
      <c r="C8727" s="15" t="s">
        <v>28947</v>
      </c>
      <c r="D8727" s="15" t="s">
        <v>28948</v>
      </c>
      <c r="E8727">
        <v>940000</v>
      </c>
      <c r="F8727">
        <v>1676000</v>
      </c>
      <c r="K8727" s="16">
        <f t="shared" si="408"/>
        <v>1005800</v>
      </c>
      <c r="L8727" s="16">
        <f t="shared" si="409"/>
        <v>1058736.8421052631</v>
      </c>
      <c r="M8727" s="16">
        <f t="shared" si="410"/>
        <v>1203110.0478468901</v>
      </c>
      <c r="N8727" t="e">
        <f>INDEX(XML!$A$2:$R$782,MATCH(C8727,XML!$D$2:$D$737,0),2)</f>
        <v>#N/A</v>
      </c>
    </row>
    <row r="8728" spans="1:14" ht="22.5" customHeight="1" x14ac:dyDescent="0.2">
      <c r="A8728">
        <v>60904</v>
      </c>
      <c r="B8728" t="s">
        <v>19504</v>
      </c>
      <c r="C8728" s="15" t="s">
        <v>20197</v>
      </c>
      <c r="D8728" s="15" t="s">
        <v>20198</v>
      </c>
      <c r="E8728">
        <v>126500</v>
      </c>
      <c r="F8728">
        <v>208000</v>
      </c>
      <c r="H8728">
        <v>34</v>
      </c>
      <c r="K8728" s="16">
        <f t="shared" si="408"/>
        <v>135355</v>
      </c>
      <c r="L8728" s="16">
        <f t="shared" si="409"/>
        <v>142478.94736842104</v>
      </c>
      <c r="M8728" s="16">
        <f t="shared" si="410"/>
        <v>161907.89473684208</v>
      </c>
      <c r="N8728" t="e">
        <f>INDEX(XML!$A$2:$R$782,MATCH(C8728,XML!$D$2:$D$737,0),2)</f>
        <v>#N/A</v>
      </c>
    </row>
    <row r="8729" spans="1:14" ht="22.5" customHeight="1" x14ac:dyDescent="0.2">
      <c r="A8729">
        <v>71815</v>
      </c>
      <c r="B8729" t="s">
        <v>28943</v>
      </c>
      <c r="C8729" s="15" t="s">
        <v>28944</v>
      </c>
      <c r="D8729" s="15" t="s">
        <v>28945</v>
      </c>
      <c r="E8729">
        <v>360000</v>
      </c>
      <c r="F8729">
        <v>453000</v>
      </c>
      <c r="K8729" s="16">
        <f t="shared" si="408"/>
        <v>385200</v>
      </c>
      <c r="L8729" s="16">
        <f t="shared" si="409"/>
        <v>405473.68421052629</v>
      </c>
      <c r="M8729" s="16">
        <f t="shared" si="410"/>
        <v>460765.55023923441</v>
      </c>
      <c r="N8729" t="e">
        <f>INDEX(XML!$A$2:$R$782,MATCH(C8729,XML!$D$2:$D$737,0),2)</f>
        <v>#N/A</v>
      </c>
    </row>
    <row r="8730" spans="1:14" ht="22.5" customHeight="1" x14ac:dyDescent="0.2">
      <c r="A8730">
        <v>71998</v>
      </c>
      <c r="B8730" t="s">
        <v>29046</v>
      </c>
      <c r="C8730" s="15" t="s">
        <v>29047</v>
      </c>
      <c r="D8730" s="15" t="s">
        <v>29048</v>
      </c>
      <c r="E8730">
        <v>207000</v>
      </c>
      <c r="F8730">
        <v>267000</v>
      </c>
      <c r="H8730">
        <v>2</v>
      </c>
      <c r="K8730" s="16">
        <f t="shared" si="408"/>
        <v>221490</v>
      </c>
      <c r="L8730" s="16">
        <f t="shared" si="409"/>
        <v>233147.36842105264</v>
      </c>
      <c r="M8730" s="16">
        <f t="shared" si="410"/>
        <v>264940.19138755981</v>
      </c>
      <c r="N8730" t="e">
        <f>INDEX(XML!$A$2:$R$782,MATCH(C8730,XML!$D$2:$D$737,0),2)</f>
        <v>#N/A</v>
      </c>
    </row>
    <row r="8731" spans="1:14" ht="22.5" customHeight="1" x14ac:dyDescent="0.2">
      <c r="A8731">
        <v>72128</v>
      </c>
      <c r="B8731" t="s">
        <v>32142</v>
      </c>
      <c r="C8731" s="15" t="s">
        <v>32143</v>
      </c>
      <c r="D8731" s="15" t="s">
        <v>32144</v>
      </c>
      <c r="E8731">
        <v>504000</v>
      </c>
      <c r="F8731">
        <v>634000</v>
      </c>
      <c r="K8731" s="16">
        <f t="shared" si="408"/>
        <v>539280</v>
      </c>
      <c r="L8731" s="16">
        <f t="shared" si="409"/>
        <v>567663.15789473685</v>
      </c>
      <c r="M8731" s="16">
        <f t="shared" si="410"/>
        <v>645071.77033492818</v>
      </c>
      <c r="N8731" t="e">
        <f>INDEX(XML!$A$2:$R$782,MATCH(C8731,XML!$D$2:$D$737,0),2)</f>
        <v>#N/A</v>
      </c>
    </row>
    <row r="8732" spans="1:14" ht="22.5" customHeight="1" x14ac:dyDescent="0.2">
      <c r="A8732">
        <v>69950</v>
      </c>
      <c r="B8732" t="s">
        <v>27112</v>
      </c>
      <c r="C8732" s="15" t="s">
        <v>27113</v>
      </c>
      <c r="D8732" s="15" t="s">
        <v>27114</v>
      </c>
      <c r="E8732">
        <v>16903000</v>
      </c>
      <c r="F8732">
        <v>21249000</v>
      </c>
      <c r="K8732" s="16">
        <f t="shared" si="408"/>
        <v>18086210</v>
      </c>
      <c r="L8732" s="16">
        <f t="shared" si="409"/>
        <v>19038115.789473683</v>
      </c>
      <c r="M8732" s="16">
        <f t="shared" si="410"/>
        <v>21634222.488038275</v>
      </c>
      <c r="N8732" t="e">
        <f>INDEX(XML!$A$2:$R$782,MATCH(C8732,XML!$D$2:$D$737,0),2)</f>
        <v>#N/A</v>
      </c>
    </row>
    <row r="8733" spans="1:14" ht="22.5" customHeight="1" x14ac:dyDescent="0.2">
      <c r="A8733">
        <v>65718</v>
      </c>
      <c r="B8733" t="s">
        <v>23115</v>
      </c>
      <c r="C8733" s="15" t="s">
        <v>23116</v>
      </c>
      <c r="D8733" s="15" t="s">
        <v>23117</v>
      </c>
      <c r="E8733">
        <v>55900</v>
      </c>
      <c r="F8733">
        <v>83000</v>
      </c>
      <c r="H8733">
        <v>44</v>
      </c>
      <c r="K8733" s="16">
        <f t="shared" si="408"/>
        <v>59813</v>
      </c>
      <c r="L8733" s="16">
        <f t="shared" si="409"/>
        <v>62961.052631578947</v>
      </c>
      <c r="M8733" s="16">
        <f t="shared" si="410"/>
        <v>71546.650717703349</v>
      </c>
      <c r="N8733" t="e">
        <f>INDEX(XML!$A$2:$R$782,MATCH(C8733,XML!$D$2:$D$737,0),2)</f>
        <v>#N/A</v>
      </c>
    </row>
    <row r="8734" spans="1:14" ht="45" x14ac:dyDescent="0.2">
      <c r="A8734">
        <v>61627</v>
      </c>
      <c r="B8734" t="s">
        <v>19718</v>
      </c>
      <c r="C8734" s="15" t="s">
        <v>19719</v>
      </c>
      <c r="D8734" s="15" t="s">
        <v>19720</v>
      </c>
      <c r="E8734">
        <v>125000</v>
      </c>
      <c r="F8734">
        <v>158000</v>
      </c>
      <c r="K8734" s="16">
        <f t="shared" si="408"/>
        <v>133750</v>
      </c>
      <c r="L8734" s="16">
        <f t="shared" si="409"/>
        <v>140789.47368421053</v>
      </c>
      <c r="M8734" s="16">
        <f t="shared" si="410"/>
        <v>159988.03827751198</v>
      </c>
      <c r="N8734" t="e">
        <f>INDEX(XML!$A$2:$R$782,MATCH(C8734,XML!$D$2:$D$737,0),2)</f>
        <v>#N/A</v>
      </c>
    </row>
    <row r="8735" spans="1:14" ht="33.75" x14ac:dyDescent="0.2">
      <c r="A8735">
        <v>60953</v>
      </c>
      <c r="B8735" t="s">
        <v>19814</v>
      </c>
      <c r="C8735" s="15" t="s">
        <v>19815</v>
      </c>
      <c r="D8735" s="15" t="s">
        <v>19816</v>
      </c>
      <c r="E8735">
        <v>137000</v>
      </c>
      <c r="F8735">
        <v>177000</v>
      </c>
      <c r="K8735" s="16">
        <f t="shared" si="408"/>
        <v>146590</v>
      </c>
      <c r="L8735" s="16">
        <f t="shared" si="409"/>
        <v>154305.26315789475</v>
      </c>
      <c r="M8735" s="16">
        <f t="shared" si="410"/>
        <v>175346.88995215311</v>
      </c>
      <c r="N8735" t="e">
        <f>INDEX(XML!$A$2:$R$782,MATCH(C8735,XML!$D$2:$D$737,0),2)</f>
        <v>#N/A</v>
      </c>
    </row>
    <row r="8736" spans="1:14" ht="15.75" x14ac:dyDescent="0.25">
      <c r="A8736" s="184" t="s">
        <v>38110</v>
      </c>
      <c r="B8736" s="184"/>
      <c r="C8736" s="185"/>
      <c r="D8736" s="185"/>
      <c r="E8736" s="184"/>
      <c r="F8736" s="184"/>
      <c r="G8736" s="184"/>
      <c r="H8736" s="184"/>
      <c r="I8736" s="184"/>
      <c r="J8736" s="184"/>
      <c r="K8736" s="16">
        <f t="shared" si="408"/>
        <v>0</v>
      </c>
      <c r="L8736" s="16">
        <f t="shared" si="409"/>
        <v>0</v>
      </c>
      <c r="M8736" s="16">
        <f t="shared" si="410"/>
        <v>0</v>
      </c>
      <c r="N8736" t="e">
        <f>INDEX(XML!$A$2:$R$782,MATCH(C8736,XML!$D$2:$D$737,0),2)</f>
        <v>#N/A</v>
      </c>
    </row>
    <row r="8737" spans="1:14" ht="56.25" x14ac:dyDescent="0.2">
      <c r="A8737">
        <v>76248</v>
      </c>
      <c r="B8737" t="s">
        <v>38111</v>
      </c>
      <c r="C8737" s="15" t="s">
        <v>38112</v>
      </c>
      <c r="D8737" s="15" t="s">
        <v>38113</v>
      </c>
      <c r="E8737">
        <v>17592</v>
      </c>
      <c r="F8737">
        <v>21990</v>
      </c>
      <c r="K8737" s="16">
        <f t="shared" si="408"/>
        <v>19703.04</v>
      </c>
      <c r="L8737" s="16">
        <f t="shared" si="409"/>
        <v>20740.042105263157</v>
      </c>
      <c r="M8737" s="16">
        <f t="shared" si="410"/>
        <v>23568.229665071769</v>
      </c>
      <c r="N8737" t="e">
        <f>INDEX(XML!$A$2:$R$782,MATCH(C8737,XML!$D$2:$D$737,0),2)</f>
        <v>#N/A</v>
      </c>
    </row>
    <row r="8738" spans="1:14" ht="67.5" x14ac:dyDescent="0.2">
      <c r="A8738">
        <v>76249</v>
      </c>
      <c r="B8738" t="s">
        <v>38114</v>
      </c>
      <c r="C8738" s="15" t="s">
        <v>38115</v>
      </c>
      <c r="D8738" s="15" t="s">
        <v>38116</v>
      </c>
      <c r="E8738">
        <v>103192</v>
      </c>
      <c r="F8738">
        <v>128990</v>
      </c>
      <c r="K8738" s="16">
        <f t="shared" si="408"/>
        <v>110415.44</v>
      </c>
      <c r="L8738" s="16">
        <f t="shared" si="409"/>
        <v>116226.77894736842</v>
      </c>
      <c r="M8738" s="16">
        <f t="shared" si="410"/>
        <v>132075.88516746412</v>
      </c>
      <c r="N8738" t="e">
        <f>INDEX(XML!$A$2:$R$782,MATCH(C8738,XML!$D$2:$D$737,0),2)</f>
        <v>#N/A</v>
      </c>
    </row>
    <row r="8739" spans="1:14" ht="56.25" x14ac:dyDescent="0.2">
      <c r="A8739">
        <v>76250</v>
      </c>
      <c r="B8739" t="s">
        <v>38117</v>
      </c>
      <c r="C8739" s="15" t="s">
        <v>38118</v>
      </c>
      <c r="D8739" s="15" t="s">
        <v>38119</v>
      </c>
      <c r="E8739">
        <v>111192</v>
      </c>
      <c r="F8739">
        <v>138990</v>
      </c>
      <c r="H8739">
        <v>14</v>
      </c>
      <c r="K8739" s="16">
        <f t="shared" si="408"/>
        <v>118975.44</v>
      </c>
      <c r="L8739" s="16">
        <f t="shared" si="409"/>
        <v>125237.30526315789</v>
      </c>
      <c r="M8739" s="16">
        <f t="shared" si="410"/>
        <v>142315.11961722487</v>
      </c>
      <c r="N8739" t="e">
        <f>INDEX(XML!$A$2:$R$782,MATCH(C8739,XML!$D$2:$D$737,0),2)</f>
        <v>#N/A</v>
      </c>
    </row>
    <row r="8740" spans="1:14" ht="67.5" x14ac:dyDescent="0.2">
      <c r="A8740">
        <v>76252</v>
      </c>
      <c r="B8740" t="s">
        <v>38120</v>
      </c>
      <c r="C8740" s="15" t="s">
        <v>38121</v>
      </c>
      <c r="D8740" s="15" t="s">
        <v>38122</v>
      </c>
      <c r="E8740">
        <v>79992</v>
      </c>
      <c r="F8740">
        <v>99990</v>
      </c>
      <c r="H8740">
        <v>39</v>
      </c>
      <c r="K8740" s="16">
        <f t="shared" si="408"/>
        <v>85591.44</v>
      </c>
      <c r="L8740" s="16">
        <f t="shared" si="409"/>
        <v>90096.252631578944</v>
      </c>
      <c r="M8740" s="16">
        <f t="shared" si="410"/>
        <v>102382.10526315789</v>
      </c>
      <c r="N8740" t="e">
        <f>INDEX(XML!$A$2:$R$782,MATCH(C8740,XML!$D$2:$D$737,0),2)</f>
        <v>#N/A</v>
      </c>
    </row>
    <row r="8741" spans="1:14" ht="45" x14ac:dyDescent="0.2">
      <c r="A8741">
        <v>76253</v>
      </c>
      <c r="B8741" t="s">
        <v>38123</v>
      </c>
      <c r="C8741" s="15" t="s">
        <v>38124</v>
      </c>
      <c r="D8741" s="15" t="s">
        <v>38125</v>
      </c>
      <c r="E8741">
        <v>22392</v>
      </c>
      <c r="F8741">
        <v>27990</v>
      </c>
      <c r="H8741">
        <v>33</v>
      </c>
      <c r="K8741" s="16">
        <f t="shared" si="408"/>
        <v>25079.040000000001</v>
      </c>
      <c r="L8741" s="16">
        <f t="shared" si="409"/>
        <v>26398.989473684211</v>
      </c>
      <c r="M8741" s="16">
        <f t="shared" si="410"/>
        <v>29998.851674641148</v>
      </c>
      <c r="N8741" t="e">
        <f>INDEX(XML!$A$2:$R$782,MATCH(C8741,XML!$D$2:$D$737,0),2)</f>
        <v>#N/A</v>
      </c>
    </row>
    <row r="8742" spans="1:14" ht="67.5" x14ac:dyDescent="0.2">
      <c r="A8742">
        <v>76254</v>
      </c>
      <c r="B8742" t="s">
        <v>38126</v>
      </c>
      <c r="C8742" s="15" t="s">
        <v>38127</v>
      </c>
      <c r="D8742" s="15" t="s">
        <v>38128</v>
      </c>
      <c r="E8742">
        <v>63992</v>
      </c>
      <c r="F8742">
        <v>79990</v>
      </c>
      <c r="H8742" t="s">
        <v>746</v>
      </c>
      <c r="K8742" s="16">
        <f t="shared" si="408"/>
        <v>68471.44</v>
      </c>
      <c r="L8742" s="16">
        <f t="shared" si="409"/>
        <v>72075.199999999997</v>
      </c>
      <c r="M8742" s="16">
        <f t="shared" si="410"/>
        <v>81903.636363636368</v>
      </c>
      <c r="N8742" t="e">
        <f>INDEX(XML!$A$2:$R$782,MATCH(C8742,XML!$D$2:$D$737,0),2)</f>
        <v>#N/A</v>
      </c>
    </row>
    <row r="8743" spans="1:14" ht="56.25" x14ac:dyDescent="0.2">
      <c r="A8743">
        <v>76255</v>
      </c>
      <c r="B8743" t="s">
        <v>38129</v>
      </c>
      <c r="C8743" s="15" t="s">
        <v>38130</v>
      </c>
      <c r="D8743" s="15" t="s">
        <v>38131</v>
      </c>
      <c r="E8743">
        <v>35992</v>
      </c>
      <c r="F8743">
        <v>44990</v>
      </c>
      <c r="H8743" t="s">
        <v>746</v>
      </c>
      <c r="K8743" s="16">
        <f t="shared" si="408"/>
        <v>40311.040000000001</v>
      </c>
      <c r="L8743" s="16">
        <f t="shared" si="409"/>
        <v>42432.673684210524</v>
      </c>
      <c r="M8743" s="16">
        <f t="shared" si="410"/>
        <v>48218.947368421053</v>
      </c>
      <c r="N8743" t="e">
        <f>INDEX(XML!$A$2:$R$782,MATCH(C8743,XML!$D$2:$D$737,0),2)</f>
        <v>#N/A</v>
      </c>
    </row>
    <row r="8744" spans="1:14" ht="56.25" x14ac:dyDescent="0.2">
      <c r="A8744">
        <v>76257</v>
      </c>
      <c r="B8744" t="s">
        <v>38132</v>
      </c>
      <c r="C8744" s="15" t="s">
        <v>38133</v>
      </c>
      <c r="D8744" s="15" t="s">
        <v>38134</v>
      </c>
      <c r="E8744">
        <v>91992</v>
      </c>
      <c r="F8744">
        <v>114990</v>
      </c>
      <c r="H8744">
        <v>8</v>
      </c>
      <c r="K8744" s="16">
        <f t="shared" si="408"/>
        <v>98431.44</v>
      </c>
      <c r="L8744" s="16">
        <f t="shared" si="409"/>
        <v>103612.04210526316</v>
      </c>
      <c r="M8744" s="16">
        <f t="shared" si="410"/>
        <v>117740.95693779904</v>
      </c>
      <c r="N8744" t="e">
        <f>INDEX(XML!$A$2:$R$782,MATCH(C8744,XML!$D$2:$D$737,0),2)</f>
        <v>#N/A</v>
      </c>
    </row>
    <row r="8745" spans="1:14" ht="45" x14ac:dyDescent="0.2">
      <c r="A8745">
        <v>76258</v>
      </c>
      <c r="B8745" t="s">
        <v>38135</v>
      </c>
      <c r="C8745" s="15" t="s">
        <v>38136</v>
      </c>
      <c r="D8745" s="15" t="s">
        <v>38137</v>
      </c>
      <c r="E8745">
        <v>47192</v>
      </c>
      <c r="F8745">
        <v>58990</v>
      </c>
      <c r="H8745">
        <v>15</v>
      </c>
      <c r="K8745" s="16">
        <f t="shared" si="408"/>
        <v>52855.040000000001</v>
      </c>
      <c r="L8745" s="16">
        <f t="shared" si="409"/>
        <v>55636.884210526317</v>
      </c>
      <c r="M8745" s="16">
        <f t="shared" si="410"/>
        <v>63223.732057416273</v>
      </c>
      <c r="N8745" t="e">
        <f>INDEX(XML!$A$2:$R$782,MATCH(C8745,XML!$D$2:$D$737,0),2)</f>
        <v>#N/A</v>
      </c>
    </row>
    <row r="8746" spans="1:14" ht="45" x14ac:dyDescent="0.2">
      <c r="A8746">
        <v>76259</v>
      </c>
      <c r="B8746" t="s">
        <v>38138</v>
      </c>
      <c r="C8746" s="15" t="s">
        <v>38139</v>
      </c>
      <c r="D8746" s="15" t="s">
        <v>38140</v>
      </c>
      <c r="E8746">
        <v>88792</v>
      </c>
      <c r="F8746">
        <v>110990</v>
      </c>
      <c r="H8746">
        <v>45</v>
      </c>
      <c r="K8746" s="16">
        <f t="shared" si="408"/>
        <v>95007.44</v>
      </c>
      <c r="L8746" s="16">
        <f t="shared" si="409"/>
        <v>100007.83157894737</v>
      </c>
      <c r="M8746" s="16">
        <f t="shared" si="410"/>
        <v>113645.26315789475</v>
      </c>
      <c r="N8746" t="e">
        <f>INDEX(XML!$A$2:$R$782,MATCH(C8746,XML!$D$2:$D$737,0),2)</f>
        <v>#N/A</v>
      </c>
    </row>
    <row r="8747" spans="1:14" ht="45" x14ac:dyDescent="0.2">
      <c r="A8747">
        <v>76260</v>
      </c>
      <c r="B8747" t="s">
        <v>38141</v>
      </c>
      <c r="C8747" s="15" t="s">
        <v>38774</v>
      </c>
      <c r="D8747" s="15" t="s">
        <v>38775</v>
      </c>
      <c r="E8747">
        <v>48792</v>
      </c>
      <c r="F8747">
        <v>60990</v>
      </c>
      <c r="H8747">
        <v>18</v>
      </c>
      <c r="K8747" s="16">
        <f t="shared" si="408"/>
        <v>54647.040000000001</v>
      </c>
      <c r="L8747" s="16">
        <f t="shared" si="409"/>
        <v>57523.199999999997</v>
      </c>
      <c r="M8747" s="16">
        <f t="shared" si="410"/>
        <v>65367.272727272728</v>
      </c>
      <c r="N8747" t="e">
        <f>INDEX(XML!$A$2:$R$782,MATCH(C8747,XML!$D$2:$D$737,0),2)</f>
        <v>#N/A</v>
      </c>
    </row>
    <row r="8748" spans="1:14" ht="22.5" customHeight="1" x14ac:dyDescent="0.2">
      <c r="A8748">
        <v>76261</v>
      </c>
      <c r="B8748" t="s">
        <v>38142</v>
      </c>
      <c r="C8748" s="15" t="s">
        <v>38143</v>
      </c>
      <c r="D8748" s="15" t="s">
        <v>38144</v>
      </c>
      <c r="E8748">
        <v>67992</v>
      </c>
      <c r="F8748">
        <v>84990</v>
      </c>
      <c r="H8748">
        <v>13</v>
      </c>
      <c r="K8748" s="16">
        <f t="shared" si="408"/>
        <v>72751.44</v>
      </c>
      <c r="L8748" s="16">
        <f t="shared" si="409"/>
        <v>76580.46315789473</v>
      </c>
      <c r="M8748" s="16">
        <f t="shared" si="410"/>
        <v>87023.253588516745</v>
      </c>
      <c r="N8748" t="e">
        <f>INDEX(XML!$A$2:$R$782,MATCH(C8748,XML!$D$2:$D$737,0),2)</f>
        <v>#N/A</v>
      </c>
    </row>
    <row r="8749" spans="1:14" ht="45" x14ac:dyDescent="0.2">
      <c r="A8749">
        <v>76262</v>
      </c>
      <c r="B8749" t="s">
        <v>38145</v>
      </c>
      <c r="C8749" s="15" t="s">
        <v>38146</v>
      </c>
      <c r="D8749" s="15" t="s">
        <v>38147</v>
      </c>
      <c r="E8749">
        <v>66392</v>
      </c>
      <c r="F8749">
        <v>82990</v>
      </c>
      <c r="K8749" s="16">
        <f t="shared" si="408"/>
        <v>71039.44</v>
      </c>
      <c r="L8749" s="16">
        <f t="shared" si="409"/>
        <v>74778.357894736837</v>
      </c>
      <c r="M8749" s="16">
        <f t="shared" si="410"/>
        <v>84975.406698564591</v>
      </c>
      <c r="N8749" t="e">
        <f>INDEX(XML!$A$2:$R$782,MATCH(C8749,XML!$D$2:$D$737,0),2)</f>
        <v>#N/A</v>
      </c>
    </row>
    <row r="8750" spans="1:14" ht="45" x14ac:dyDescent="0.2">
      <c r="A8750">
        <v>76263</v>
      </c>
      <c r="B8750" t="s">
        <v>38148</v>
      </c>
      <c r="C8750" s="15" t="s">
        <v>38149</v>
      </c>
      <c r="D8750" s="15" t="s">
        <v>38150</v>
      </c>
      <c r="E8750">
        <v>91992</v>
      </c>
      <c r="F8750">
        <v>114990</v>
      </c>
      <c r="H8750">
        <v>13</v>
      </c>
      <c r="K8750" s="16">
        <f t="shared" si="408"/>
        <v>98431.44</v>
      </c>
      <c r="L8750" s="16">
        <f t="shared" si="409"/>
        <v>103612.04210526316</v>
      </c>
      <c r="M8750" s="16">
        <f t="shared" si="410"/>
        <v>117740.95693779904</v>
      </c>
      <c r="N8750" t="e">
        <f>INDEX(XML!$A$2:$R$782,MATCH(C8750,XML!$D$2:$D$737,0),2)</f>
        <v>#N/A</v>
      </c>
    </row>
    <row r="8751" spans="1:14" ht="22.5" customHeight="1" x14ac:dyDescent="0.2">
      <c r="A8751">
        <v>76264</v>
      </c>
      <c r="B8751" t="s">
        <v>38151</v>
      </c>
      <c r="C8751" s="15" t="s">
        <v>38152</v>
      </c>
      <c r="D8751" s="15" t="s">
        <v>38153</v>
      </c>
      <c r="E8751">
        <v>55992</v>
      </c>
      <c r="F8751">
        <v>69990</v>
      </c>
      <c r="H8751">
        <v>8</v>
      </c>
      <c r="K8751" s="16">
        <f t="shared" si="408"/>
        <v>59911.44</v>
      </c>
      <c r="L8751" s="16">
        <f t="shared" si="409"/>
        <v>63064.673684210524</v>
      </c>
      <c r="M8751" s="16">
        <f t="shared" si="410"/>
        <v>71664.401913875598</v>
      </c>
      <c r="N8751" t="e">
        <f>INDEX(XML!$A$2:$R$782,MATCH(C8751,XML!$D$2:$D$737,0),2)</f>
        <v>#N/A</v>
      </c>
    </row>
    <row r="8752" spans="1:14" ht="22.5" customHeight="1" x14ac:dyDescent="0.2">
      <c r="A8752">
        <v>76265</v>
      </c>
      <c r="B8752" t="s">
        <v>38154</v>
      </c>
      <c r="C8752" s="15" t="s">
        <v>38155</v>
      </c>
      <c r="D8752" s="15" t="s">
        <v>38156</v>
      </c>
      <c r="E8752">
        <v>63192</v>
      </c>
      <c r="F8752">
        <v>78990</v>
      </c>
      <c r="K8752" s="16">
        <f t="shared" si="408"/>
        <v>67615.44</v>
      </c>
      <c r="L8752" s="16">
        <f t="shared" si="409"/>
        <v>71174.14736842105</v>
      </c>
      <c r="M8752" s="16">
        <f t="shared" si="410"/>
        <v>80879.712918660283</v>
      </c>
      <c r="N8752" t="e">
        <f>INDEX(XML!$A$2:$R$782,MATCH(C8752,XML!$D$2:$D$737,0),2)</f>
        <v>#N/A</v>
      </c>
    </row>
    <row r="8753" spans="1:14" ht="22.5" customHeight="1" x14ac:dyDescent="0.2">
      <c r="A8753">
        <v>76266</v>
      </c>
      <c r="B8753" t="s">
        <v>38157</v>
      </c>
      <c r="C8753" s="15" t="s">
        <v>38158</v>
      </c>
      <c r="D8753" s="15" t="s">
        <v>38159</v>
      </c>
      <c r="E8753">
        <v>70392</v>
      </c>
      <c r="F8753">
        <v>87990</v>
      </c>
      <c r="H8753">
        <v>3</v>
      </c>
      <c r="K8753" s="16">
        <f t="shared" si="408"/>
        <v>75319.44</v>
      </c>
      <c r="L8753" s="16">
        <f t="shared" si="409"/>
        <v>79283.621052631584</v>
      </c>
      <c r="M8753" s="16">
        <f t="shared" si="410"/>
        <v>90095.023923444984</v>
      </c>
      <c r="N8753" t="e">
        <f>INDEX(XML!$A$2:$R$782,MATCH(C8753,XML!$D$2:$D$737,0),2)</f>
        <v>#N/A</v>
      </c>
    </row>
    <row r="8754" spans="1:14" ht="45" x14ac:dyDescent="0.2">
      <c r="A8754">
        <v>76267</v>
      </c>
      <c r="B8754" t="s">
        <v>38160</v>
      </c>
      <c r="C8754" s="15" t="s">
        <v>38161</v>
      </c>
      <c r="D8754" s="15" t="s">
        <v>38162</v>
      </c>
      <c r="E8754">
        <v>39992</v>
      </c>
      <c r="F8754">
        <v>49990</v>
      </c>
      <c r="H8754" t="s">
        <v>746</v>
      </c>
      <c r="K8754" s="16">
        <f t="shared" si="408"/>
        <v>44791.040000000001</v>
      </c>
      <c r="L8754" s="16">
        <f t="shared" si="409"/>
        <v>47148.463157894737</v>
      </c>
      <c r="M8754" s="16">
        <f t="shared" si="410"/>
        <v>53577.799043062209</v>
      </c>
      <c r="N8754" t="e">
        <f>INDEX(XML!$A$2:$R$782,MATCH(C8754,XML!$D$2:$D$737,0),2)</f>
        <v>#N/A</v>
      </c>
    </row>
    <row r="8755" spans="1:14" ht="22.5" customHeight="1" x14ac:dyDescent="0.2">
      <c r="A8755">
        <v>76268</v>
      </c>
      <c r="B8755" t="s">
        <v>38163</v>
      </c>
      <c r="C8755" s="15" t="s">
        <v>38164</v>
      </c>
      <c r="D8755" s="15" t="s">
        <v>38165</v>
      </c>
      <c r="E8755">
        <v>195992</v>
      </c>
      <c r="F8755">
        <v>244990</v>
      </c>
      <c r="H8755">
        <v>49</v>
      </c>
      <c r="K8755" s="16">
        <f t="shared" si="408"/>
        <v>209711.44</v>
      </c>
      <c r="L8755" s="16">
        <f t="shared" si="409"/>
        <v>220748.8842105263</v>
      </c>
      <c r="M8755" s="16">
        <f t="shared" si="410"/>
        <v>250851.00478468899</v>
      </c>
      <c r="N8755" t="e">
        <f>INDEX(XML!$A$2:$R$782,MATCH(C8755,XML!$D$2:$D$737,0),2)</f>
        <v>#N/A</v>
      </c>
    </row>
    <row r="8756" spans="1:14" ht="56.25" x14ac:dyDescent="0.2">
      <c r="A8756">
        <v>76651</v>
      </c>
      <c r="B8756" t="s">
        <v>38166</v>
      </c>
      <c r="C8756" s="15" t="s">
        <v>38167</v>
      </c>
      <c r="D8756" s="15" t="s">
        <v>38168</v>
      </c>
      <c r="E8756">
        <v>141592</v>
      </c>
      <c r="F8756">
        <v>176990</v>
      </c>
      <c r="H8756">
        <v>16</v>
      </c>
      <c r="K8756" s="16">
        <f t="shared" si="408"/>
        <v>151503.44</v>
      </c>
      <c r="L8756" s="16">
        <f t="shared" si="409"/>
        <v>159477.3052631579</v>
      </c>
      <c r="M8756" s="16">
        <f t="shared" si="410"/>
        <v>181224.21052631579</v>
      </c>
      <c r="N8756" t="e">
        <f>INDEX(XML!$A$2:$R$782,MATCH(C8756,XML!$D$2:$D$737,0),2)</f>
        <v>#N/A</v>
      </c>
    </row>
    <row r="8757" spans="1:14" ht="22.5" customHeight="1" x14ac:dyDescent="0.25">
      <c r="A8757" s="184" t="s">
        <v>19150</v>
      </c>
      <c r="B8757" s="184"/>
      <c r="C8757" s="185"/>
      <c r="D8757" s="185"/>
      <c r="E8757" s="184"/>
      <c r="F8757" s="184"/>
      <c r="G8757" s="184"/>
      <c r="H8757" s="184"/>
      <c r="I8757" s="184"/>
      <c r="J8757" s="184"/>
      <c r="K8757" s="16">
        <f t="shared" si="408"/>
        <v>0</v>
      </c>
      <c r="L8757" s="16">
        <f t="shared" si="409"/>
        <v>0</v>
      </c>
      <c r="M8757" s="16">
        <f t="shared" si="410"/>
        <v>0</v>
      </c>
      <c r="N8757" t="e">
        <f>INDEX(XML!$A$2:$R$782,MATCH(C8757,XML!$D$2:$D$737,0),2)</f>
        <v>#N/A</v>
      </c>
    </row>
    <row r="8758" spans="1:14" ht="22.5" customHeight="1" x14ac:dyDescent="0.2">
      <c r="A8758">
        <v>62120</v>
      </c>
      <c r="B8758" t="s">
        <v>19944</v>
      </c>
      <c r="C8758" s="15" t="s">
        <v>19945</v>
      </c>
      <c r="D8758" s="15" t="s">
        <v>19946</v>
      </c>
      <c r="E8758">
        <v>99000</v>
      </c>
      <c r="F8758">
        <v>145000</v>
      </c>
      <c r="H8758">
        <v>4</v>
      </c>
      <c r="K8758" s="16">
        <f t="shared" si="408"/>
        <v>105930</v>
      </c>
      <c r="L8758" s="16">
        <f t="shared" si="409"/>
        <v>111505.26315789473</v>
      </c>
      <c r="M8758" s="16">
        <f t="shared" si="410"/>
        <v>126710.52631578948</v>
      </c>
      <c r="N8758" t="e">
        <f>INDEX(XML!$A$2:$R$782,MATCH(C8758,XML!$D$2:$D$737,0),2)</f>
        <v>#N/A</v>
      </c>
    </row>
    <row r="8759" spans="1:14" ht="22.5" customHeight="1" x14ac:dyDescent="0.2">
      <c r="A8759">
        <v>61165</v>
      </c>
      <c r="B8759" t="s">
        <v>19942</v>
      </c>
      <c r="C8759" s="15" t="s">
        <v>19943</v>
      </c>
      <c r="D8759" s="15" t="s">
        <v>20937</v>
      </c>
      <c r="E8759">
        <v>162000</v>
      </c>
      <c r="F8759">
        <v>210000</v>
      </c>
      <c r="K8759" s="16">
        <f t="shared" si="408"/>
        <v>173340</v>
      </c>
      <c r="L8759" s="16">
        <f t="shared" si="409"/>
        <v>182463.15789473685</v>
      </c>
      <c r="M8759" s="16">
        <f t="shared" si="410"/>
        <v>207344.49760765553</v>
      </c>
      <c r="N8759" t="e">
        <f>INDEX(XML!$A$2:$R$782,MATCH(C8759,XML!$D$2:$D$737,0),2)</f>
        <v>#N/A</v>
      </c>
    </row>
    <row r="8760" spans="1:14" ht="22.5" customHeight="1" x14ac:dyDescent="0.2">
      <c r="A8760">
        <v>64039</v>
      </c>
      <c r="B8760" t="s">
        <v>23764</v>
      </c>
      <c r="C8760" s="15" t="s">
        <v>23765</v>
      </c>
      <c r="D8760" s="15" t="s">
        <v>23766</v>
      </c>
      <c r="E8760">
        <v>47750</v>
      </c>
      <c r="F8760">
        <v>64000</v>
      </c>
      <c r="H8760" t="s">
        <v>746</v>
      </c>
      <c r="K8760" s="16">
        <f t="shared" si="408"/>
        <v>53480</v>
      </c>
      <c r="L8760" s="16">
        <f t="shared" si="409"/>
        <v>56294.73684210526</v>
      </c>
      <c r="M8760" s="16">
        <f t="shared" si="410"/>
        <v>63971.291866028703</v>
      </c>
      <c r="N8760" t="e">
        <f>INDEX(XML!$A$2:$R$782,MATCH(C8760,XML!$D$2:$D$737,0),2)</f>
        <v>#N/A</v>
      </c>
    </row>
    <row r="8761" spans="1:14" ht="22.5" customHeight="1" x14ac:dyDescent="0.2">
      <c r="A8761">
        <v>62349</v>
      </c>
      <c r="B8761" t="s">
        <v>23761</v>
      </c>
      <c r="C8761" s="15" t="s">
        <v>23762</v>
      </c>
      <c r="D8761" s="15" t="s">
        <v>23763</v>
      </c>
      <c r="E8761">
        <v>28000</v>
      </c>
      <c r="F8761">
        <v>35000</v>
      </c>
      <c r="K8761" s="16">
        <f t="shared" si="408"/>
        <v>31360</v>
      </c>
      <c r="L8761" s="16">
        <f t="shared" si="409"/>
        <v>33010.526315789473</v>
      </c>
      <c r="M8761" s="16">
        <f t="shared" si="410"/>
        <v>37511.961722488042</v>
      </c>
      <c r="N8761" t="e">
        <f>INDEX(XML!$A$2:$R$782,MATCH(C8761,XML!$D$2:$D$737,0),2)</f>
        <v>#N/A</v>
      </c>
    </row>
    <row r="8762" spans="1:14" ht="22.5" customHeight="1" x14ac:dyDescent="0.2">
      <c r="A8762">
        <v>69965</v>
      </c>
      <c r="B8762" t="s">
        <v>29199</v>
      </c>
      <c r="C8762" s="15" t="s">
        <v>29200</v>
      </c>
      <c r="D8762" s="15" t="s">
        <v>29201</v>
      </c>
      <c r="E8762">
        <v>38000</v>
      </c>
      <c r="F8762">
        <v>55000</v>
      </c>
      <c r="H8762">
        <v>16</v>
      </c>
      <c r="K8762" s="16">
        <f t="shared" si="408"/>
        <v>42560</v>
      </c>
      <c r="L8762" s="16">
        <f t="shared" si="409"/>
        <v>44800</v>
      </c>
      <c r="M8762" s="16">
        <f t="shared" si="410"/>
        <v>50909.090909090912</v>
      </c>
      <c r="N8762" t="e">
        <f>INDEX(XML!$A$2:$R$782,MATCH(C8762,XML!$D$2:$D$737,0),2)</f>
        <v>#N/A</v>
      </c>
    </row>
    <row r="8763" spans="1:14" ht="22.5" customHeight="1" x14ac:dyDescent="0.2">
      <c r="A8763">
        <v>64040</v>
      </c>
      <c r="B8763" t="s">
        <v>24023</v>
      </c>
      <c r="C8763" s="15" t="s">
        <v>24024</v>
      </c>
      <c r="D8763" s="15" t="s">
        <v>24025</v>
      </c>
      <c r="E8763">
        <v>21000</v>
      </c>
      <c r="F8763">
        <v>28000</v>
      </c>
      <c r="H8763">
        <v>1</v>
      </c>
      <c r="K8763" s="16">
        <f t="shared" si="408"/>
        <v>23520</v>
      </c>
      <c r="L8763" s="16">
        <f t="shared" si="409"/>
        <v>24757.894736842107</v>
      </c>
      <c r="M8763" s="16">
        <f t="shared" si="410"/>
        <v>28133.971291866033</v>
      </c>
      <c r="N8763" t="e">
        <f>INDEX(XML!$A$2:$R$782,MATCH(C8763,XML!$D$2:$D$737,0),2)</f>
        <v>#N/A</v>
      </c>
    </row>
    <row r="8764" spans="1:14" ht="22.5" customHeight="1" x14ac:dyDescent="0.2">
      <c r="A8764">
        <v>64041</v>
      </c>
      <c r="B8764" t="s">
        <v>24026</v>
      </c>
      <c r="C8764" s="15" t="s">
        <v>24027</v>
      </c>
      <c r="D8764" s="15" t="s">
        <v>24028</v>
      </c>
      <c r="E8764">
        <v>29000</v>
      </c>
      <c r="F8764">
        <v>37000</v>
      </c>
      <c r="K8764" s="16">
        <f t="shared" si="408"/>
        <v>32480</v>
      </c>
      <c r="L8764" s="16">
        <f t="shared" si="409"/>
        <v>34189.473684210527</v>
      </c>
      <c r="M8764" s="16">
        <f t="shared" si="410"/>
        <v>38851.674641148325</v>
      </c>
      <c r="N8764" t="e">
        <f>INDEX(XML!$A$2:$R$782,MATCH(C8764,XML!$D$2:$D$737,0),2)</f>
        <v>#N/A</v>
      </c>
    </row>
    <row r="8765" spans="1:14" ht="22.5" customHeight="1" x14ac:dyDescent="0.25">
      <c r="A8765" s="184" t="s">
        <v>38169</v>
      </c>
      <c r="B8765" s="184"/>
      <c r="C8765" s="185"/>
      <c r="D8765" s="185"/>
      <c r="E8765" s="184"/>
      <c r="F8765" s="184"/>
      <c r="G8765" s="184"/>
      <c r="H8765" s="184"/>
      <c r="I8765" s="184"/>
      <c r="J8765" s="184"/>
      <c r="K8765" s="16">
        <f t="shared" si="408"/>
        <v>0</v>
      </c>
      <c r="L8765" s="16">
        <f t="shared" si="409"/>
        <v>0</v>
      </c>
      <c r="M8765" s="16">
        <f t="shared" si="410"/>
        <v>0</v>
      </c>
      <c r="N8765" t="e">
        <f>INDEX(XML!$A$2:$R$782,MATCH(C8765,XML!$D$2:$D$737,0),2)</f>
        <v>#N/A</v>
      </c>
    </row>
    <row r="8766" spans="1:14" ht="22.5" customHeight="1" x14ac:dyDescent="0.2">
      <c r="A8766">
        <v>76232</v>
      </c>
      <c r="B8766" t="s">
        <v>38170</v>
      </c>
      <c r="C8766" s="15" t="s">
        <v>38171</v>
      </c>
      <c r="D8766" s="15" t="s">
        <v>38172</v>
      </c>
      <c r="E8766">
        <v>19992</v>
      </c>
      <c r="F8766">
        <v>24990</v>
      </c>
      <c r="H8766">
        <v>32</v>
      </c>
      <c r="K8766" s="16">
        <f t="shared" si="408"/>
        <v>22391.040000000001</v>
      </c>
      <c r="L8766" s="16">
        <f t="shared" si="409"/>
        <v>23569.515789473684</v>
      </c>
      <c r="M8766" s="16">
        <f t="shared" si="410"/>
        <v>26783.540669856462</v>
      </c>
      <c r="N8766" t="e">
        <f>INDEX(XML!$A$2:$R$782,MATCH(C8766,XML!$D$2:$D$737,0),2)</f>
        <v>#N/A</v>
      </c>
    </row>
    <row r="8767" spans="1:14" ht="22.5" customHeight="1" x14ac:dyDescent="0.2">
      <c r="A8767">
        <v>76233</v>
      </c>
      <c r="B8767" t="s">
        <v>38173</v>
      </c>
      <c r="C8767" s="15" t="s">
        <v>38174</v>
      </c>
      <c r="D8767" s="15" t="s">
        <v>38175</v>
      </c>
      <c r="E8767">
        <v>19992</v>
      </c>
      <c r="F8767">
        <v>24990</v>
      </c>
      <c r="H8767">
        <v>11</v>
      </c>
      <c r="K8767" s="16">
        <f t="shared" si="408"/>
        <v>22391.040000000001</v>
      </c>
      <c r="L8767" s="16">
        <f t="shared" si="409"/>
        <v>23569.515789473684</v>
      </c>
      <c r="M8767" s="16">
        <f t="shared" si="410"/>
        <v>26783.540669856462</v>
      </c>
      <c r="N8767" t="e">
        <f>INDEX(XML!$A$2:$R$782,MATCH(C8767,XML!$D$2:$D$737,0),2)</f>
        <v>#N/A</v>
      </c>
    </row>
    <row r="8768" spans="1:14" ht="22.5" customHeight="1" x14ac:dyDescent="0.2">
      <c r="A8768">
        <v>76234</v>
      </c>
      <c r="B8768" t="s">
        <v>38176</v>
      </c>
      <c r="C8768" s="15" t="s">
        <v>38177</v>
      </c>
      <c r="D8768" s="15" t="s">
        <v>38178</v>
      </c>
      <c r="E8768">
        <v>35192</v>
      </c>
      <c r="F8768">
        <v>43990</v>
      </c>
      <c r="H8768">
        <v>34</v>
      </c>
      <c r="K8768" s="16">
        <f t="shared" si="408"/>
        <v>39415.040000000001</v>
      </c>
      <c r="L8768" s="16">
        <f t="shared" si="409"/>
        <v>41489.515789473684</v>
      </c>
      <c r="M8768" s="16">
        <f t="shared" si="410"/>
        <v>47147.177033492822</v>
      </c>
      <c r="N8768" t="e">
        <f>INDEX(XML!$A$2:$R$782,MATCH(C8768,XML!$D$2:$D$737,0),2)</f>
        <v>#N/A</v>
      </c>
    </row>
    <row r="8769" spans="1:14" ht="22.5" customHeight="1" x14ac:dyDescent="0.2">
      <c r="A8769">
        <v>76235</v>
      </c>
      <c r="B8769" t="s">
        <v>38179</v>
      </c>
      <c r="C8769" s="15" t="s">
        <v>38180</v>
      </c>
      <c r="D8769" s="15" t="s">
        <v>38181</v>
      </c>
      <c r="E8769">
        <v>23992</v>
      </c>
      <c r="F8769">
        <v>29990</v>
      </c>
      <c r="H8769">
        <v>1</v>
      </c>
      <c r="I8769">
        <v>1</v>
      </c>
      <c r="K8769" s="16">
        <f t="shared" si="408"/>
        <v>26871.040000000001</v>
      </c>
      <c r="L8769" s="16">
        <f t="shared" si="409"/>
        <v>28285.305263157894</v>
      </c>
      <c r="M8769" s="16">
        <f t="shared" si="410"/>
        <v>32142.392344497606</v>
      </c>
      <c r="N8769" t="e">
        <f>INDEX(XML!$A$2:$R$782,MATCH(C8769,XML!$D$2:$D$737,0),2)</f>
        <v>#N/A</v>
      </c>
    </row>
    <row r="8770" spans="1:14" ht="22.5" customHeight="1" x14ac:dyDescent="0.2">
      <c r="A8770">
        <v>76236</v>
      </c>
      <c r="B8770" t="s">
        <v>38182</v>
      </c>
      <c r="C8770" s="15" t="s">
        <v>38183</v>
      </c>
      <c r="D8770" s="15" t="s">
        <v>38184</v>
      </c>
      <c r="E8770">
        <v>21592</v>
      </c>
      <c r="F8770">
        <v>26990</v>
      </c>
      <c r="H8770">
        <v>6</v>
      </c>
      <c r="I8770">
        <v>1</v>
      </c>
      <c r="K8770" s="16">
        <f t="shared" si="408"/>
        <v>24183.040000000001</v>
      </c>
      <c r="L8770" s="16">
        <f t="shared" si="409"/>
        <v>25455.831578947367</v>
      </c>
      <c r="M8770" s="16">
        <f t="shared" si="410"/>
        <v>28927.081339712917</v>
      </c>
      <c r="N8770" t="e">
        <f>INDEX(XML!$A$2:$R$782,MATCH(C8770,XML!$D$2:$D$737,0),2)</f>
        <v>#N/A</v>
      </c>
    </row>
    <row r="8771" spans="1:14" ht="22.5" customHeight="1" x14ac:dyDescent="0.2">
      <c r="A8771">
        <v>76237</v>
      </c>
      <c r="B8771" t="s">
        <v>38185</v>
      </c>
      <c r="C8771" s="15" t="s">
        <v>38186</v>
      </c>
      <c r="D8771" s="15" t="s">
        <v>38187</v>
      </c>
      <c r="E8771">
        <v>27992</v>
      </c>
      <c r="F8771">
        <v>34990</v>
      </c>
      <c r="H8771">
        <v>44</v>
      </c>
      <c r="K8771" s="16">
        <f t="shared" si="408"/>
        <v>31351.040000000001</v>
      </c>
      <c r="L8771" s="16">
        <f t="shared" si="409"/>
        <v>33001.094736842104</v>
      </c>
      <c r="M8771" s="16">
        <f t="shared" si="410"/>
        <v>37501.24401913875</v>
      </c>
      <c r="N8771" t="e">
        <f>INDEX(XML!$A$2:$R$782,MATCH(C8771,XML!$D$2:$D$737,0),2)</f>
        <v>#N/A</v>
      </c>
    </row>
    <row r="8772" spans="1:14" ht="22.5" customHeight="1" x14ac:dyDescent="0.2">
      <c r="A8772">
        <v>76238</v>
      </c>
      <c r="B8772" t="s">
        <v>38188</v>
      </c>
      <c r="C8772" s="15" t="s">
        <v>38189</v>
      </c>
      <c r="D8772" s="15" t="s">
        <v>38190</v>
      </c>
      <c r="E8772">
        <v>19992</v>
      </c>
      <c r="F8772">
        <v>24990</v>
      </c>
      <c r="H8772">
        <v>47</v>
      </c>
      <c r="K8772" s="16">
        <f t="shared" si="408"/>
        <v>22391.040000000001</v>
      </c>
      <c r="L8772" s="16">
        <f t="shared" si="409"/>
        <v>23569.515789473684</v>
      </c>
      <c r="M8772" s="16">
        <f t="shared" si="410"/>
        <v>26783.540669856462</v>
      </c>
      <c r="N8772" t="e">
        <f>INDEX(XML!$A$2:$R$782,MATCH(C8772,XML!$D$2:$D$737,0),2)</f>
        <v>#N/A</v>
      </c>
    </row>
    <row r="8773" spans="1:14" ht="22.5" customHeight="1" x14ac:dyDescent="0.2">
      <c r="A8773">
        <v>76239</v>
      </c>
      <c r="B8773" t="s">
        <v>38191</v>
      </c>
      <c r="C8773" s="15" t="s">
        <v>38192</v>
      </c>
      <c r="D8773" s="15" t="s">
        <v>38193</v>
      </c>
      <c r="E8773">
        <v>21592</v>
      </c>
      <c r="F8773">
        <v>26990</v>
      </c>
      <c r="H8773">
        <v>41</v>
      </c>
      <c r="K8773" s="16">
        <f t="shared" ref="K8773:K8836" si="411">IF(E8773&gt;49999,E8773+E8773*0.07,IF(E8773&lt;=49999,E8773+E8773*0.12))</f>
        <v>24183.040000000001</v>
      </c>
      <c r="L8773" s="16">
        <f t="shared" ref="L8773:L8836" si="412">K8773*100/95</f>
        <v>25455.831578947367</v>
      </c>
      <c r="M8773" s="16">
        <f t="shared" ref="M8773:M8836" si="413">IF(COUNTIF(C8773,"*Dahua*"),F8773-10,L8773*100/88)</f>
        <v>28927.081339712917</v>
      </c>
      <c r="N8773" t="e">
        <f>INDEX(XML!$A$2:$R$782,MATCH(C8773,XML!$D$2:$D$737,0),2)</f>
        <v>#N/A</v>
      </c>
    </row>
    <row r="8774" spans="1:14" ht="22.5" customHeight="1" x14ac:dyDescent="0.2">
      <c r="A8774">
        <v>76240</v>
      </c>
      <c r="B8774" t="s">
        <v>38194</v>
      </c>
      <c r="C8774" s="15" t="s">
        <v>38195</v>
      </c>
      <c r="D8774" s="15" t="s">
        <v>38196</v>
      </c>
      <c r="E8774">
        <v>29592</v>
      </c>
      <c r="F8774">
        <v>36990</v>
      </c>
      <c r="H8774">
        <v>42</v>
      </c>
      <c r="K8774" s="16">
        <f t="shared" si="411"/>
        <v>33143.040000000001</v>
      </c>
      <c r="L8774" s="16">
        <f t="shared" si="412"/>
        <v>34887.410526315791</v>
      </c>
      <c r="M8774" s="16">
        <f t="shared" si="413"/>
        <v>39644.784688995212</v>
      </c>
      <c r="N8774" t="e">
        <f>INDEX(XML!$A$2:$R$782,MATCH(C8774,XML!$D$2:$D$737,0),2)</f>
        <v>#N/A</v>
      </c>
    </row>
    <row r="8775" spans="1:14" ht="22.5" customHeight="1" x14ac:dyDescent="0.2">
      <c r="A8775">
        <v>76241</v>
      </c>
      <c r="B8775" t="s">
        <v>38197</v>
      </c>
      <c r="C8775" s="15" t="s">
        <v>38198</v>
      </c>
      <c r="D8775" s="15" t="s">
        <v>38199</v>
      </c>
      <c r="E8775">
        <v>34392</v>
      </c>
      <c r="F8775">
        <v>42990</v>
      </c>
      <c r="H8775">
        <v>49</v>
      </c>
      <c r="K8775" s="16">
        <f t="shared" si="411"/>
        <v>38519.040000000001</v>
      </c>
      <c r="L8775" s="16">
        <f t="shared" si="412"/>
        <v>40546.357894736844</v>
      </c>
      <c r="M8775" s="16">
        <f t="shared" si="413"/>
        <v>46075.406698564599</v>
      </c>
      <c r="N8775" t="e">
        <f>INDEX(XML!$A$2:$R$782,MATCH(C8775,XML!$D$2:$D$737,0),2)</f>
        <v>#N/A</v>
      </c>
    </row>
    <row r="8776" spans="1:14" ht="22.5" customHeight="1" x14ac:dyDescent="0.2">
      <c r="A8776">
        <v>76242</v>
      </c>
      <c r="B8776" t="s">
        <v>38200</v>
      </c>
      <c r="C8776" s="15" t="s">
        <v>38201</v>
      </c>
      <c r="D8776" s="15" t="s">
        <v>38202</v>
      </c>
      <c r="E8776">
        <v>42392</v>
      </c>
      <c r="F8776">
        <v>52990</v>
      </c>
      <c r="H8776">
        <v>42</v>
      </c>
      <c r="K8776" s="16">
        <f t="shared" si="411"/>
        <v>47479.040000000001</v>
      </c>
      <c r="L8776" s="16">
        <f t="shared" si="412"/>
        <v>49977.936842105264</v>
      </c>
      <c r="M8776" s="16">
        <f t="shared" si="413"/>
        <v>56793.110047846894</v>
      </c>
      <c r="N8776" t="e">
        <f>INDEX(XML!$A$2:$R$782,MATCH(C8776,XML!$D$2:$D$737,0),2)</f>
        <v>#N/A</v>
      </c>
    </row>
    <row r="8777" spans="1:14" ht="22.5" customHeight="1" x14ac:dyDescent="0.2">
      <c r="A8777">
        <v>76243</v>
      </c>
      <c r="B8777" t="s">
        <v>38203</v>
      </c>
      <c r="C8777" s="15" t="s">
        <v>38204</v>
      </c>
      <c r="D8777" s="15" t="s">
        <v>38205</v>
      </c>
      <c r="E8777">
        <v>29592</v>
      </c>
      <c r="F8777">
        <v>36990</v>
      </c>
      <c r="H8777">
        <v>36</v>
      </c>
      <c r="K8777" s="16">
        <f t="shared" si="411"/>
        <v>33143.040000000001</v>
      </c>
      <c r="L8777" s="16">
        <f t="shared" si="412"/>
        <v>34887.410526315791</v>
      </c>
      <c r="M8777" s="16">
        <f t="shared" si="413"/>
        <v>39644.784688995212</v>
      </c>
      <c r="N8777" t="e">
        <f>INDEX(XML!$A$2:$R$782,MATCH(C8777,XML!$D$2:$D$737,0),2)</f>
        <v>#N/A</v>
      </c>
    </row>
    <row r="8778" spans="1:14" ht="22.5" customHeight="1" x14ac:dyDescent="0.25">
      <c r="A8778" s="184" t="s">
        <v>38206</v>
      </c>
      <c r="B8778" s="184"/>
      <c r="C8778" s="185"/>
      <c r="D8778" s="185"/>
      <c r="E8778" s="184"/>
      <c r="F8778" s="184"/>
      <c r="G8778" s="184"/>
      <c r="H8778" s="184"/>
      <c r="I8778" s="184"/>
      <c r="J8778" s="184"/>
      <c r="K8778" s="16">
        <f t="shared" si="411"/>
        <v>0</v>
      </c>
      <c r="L8778" s="16">
        <f t="shared" si="412"/>
        <v>0</v>
      </c>
      <c r="M8778" s="16">
        <f t="shared" si="413"/>
        <v>0</v>
      </c>
      <c r="N8778" t="e">
        <f>INDEX(XML!$A$2:$R$782,MATCH(C8778,XML!$D$2:$D$737,0),2)</f>
        <v>#N/A</v>
      </c>
    </row>
    <row r="8779" spans="1:14" ht="22.5" customHeight="1" x14ac:dyDescent="0.2">
      <c r="A8779">
        <v>76107</v>
      </c>
      <c r="B8779" t="s">
        <v>26947</v>
      </c>
      <c r="C8779" s="15" t="s">
        <v>38207</v>
      </c>
      <c r="D8779" s="15" t="s">
        <v>38208</v>
      </c>
      <c r="E8779">
        <v>7192</v>
      </c>
      <c r="F8779">
        <v>8990</v>
      </c>
      <c r="H8779" t="s">
        <v>746</v>
      </c>
      <c r="K8779" s="16">
        <f t="shared" si="411"/>
        <v>8055.04</v>
      </c>
      <c r="L8779" s="16">
        <f t="shared" si="412"/>
        <v>8478.9894736842107</v>
      </c>
      <c r="M8779" s="16">
        <f t="shared" si="413"/>
        <v>9635.2153110047857</v>
      </c>
      <c r="N8779" t="e">
        <f>INDEX(XML!$A$2:$R$782,MATCH(C8779,XML!$D$2:$D$737,0),2)</f>
        <v>#N/A</v>
      </c>
    </row>
    <row r="8780" spans="1:14" ht="22.5" customHeight="1" x14ac:dyDescent="0.2">
      <c r="A8780">
        <v>76219</v>
      </c>
      <c r="B8780" t="s">
        <v>38209</v>
      </c>
      <c r="C8780" s="15" t="s">
        <v>38210</v>
      </c>
      <c r="D8780" s="15" t="s">
        <v>38211</v>
      </c>
      <c r="E8780">
        <v>7992</v>
      </c>
      <c r="F8780">
        <v>9990</v>
      </c>
      <c r="H8780">
        <v>91</v>
      </c>
      <c r="K8780" s="16">
        <f t="shared" si="411"/>
        <v>8951.0400000000009</v>
      </c>
      <c r="L8780" s="16">
        <f t="shared" si="412"/>
        <v>9422.1473684210541</v>
      </c>
      <c r="M8780" s="16">
        <f t="shared" si="413"/>
        <v>10706.985645933017</v>
      </c>
      <c r="N8780" t="e">
        <f>INDEX(XML!$A$2:$R$782,MATCH(C8780,XML!$D$2:$D$737,0),2)</f>
        <v>#N/A</v>
      </c>
    </row>
    <row r="8781" spans="1:14" ht="22.5" customHeight="1" x14ac:dyDescent="0.2">
      <c r="A8781">
        <v>76221</v>
      </c>
      <c r="B8781" t="s">
        <v>38212</v>
      </c>
      <c r="C8781" s="15" t="s">
        <v>38213</v>
      </c>
      <c r="D8781" s="15" t="s">
        <v>38214</v>
      </c>
      <c r="E8781">
        <v>40792</v>
      </c>
      <c r="F8781">
        <v>50990</v>
      </c>
      <c r="H8781">
        <v>1</v>
      </c>
      <c r="K8781" s="16">
        <f t="shared" si="411"/>
        <v>45687.040000000001</v>
      </c>
      <c r="L8781" s="16">
        <f t="shared" si="412"/>
        <v>48091.621052631577</v>
      </c>
      <c r="M8781" s="16">
        <f t="shared" si="413"/>
        <v>54649.569377990432</v>
      </c>
      <c r="N8781" t="e">
        <f>INDEX(XML!$A$2:$R$782,MATCH(C8781,XML!$D$2:$D$737,0),2)</f>
        <v>#N/A</v>
      </c>
    </row>
    <row r="8782" spans="1:14" ht="22.5" customHeight="1" x14ac:dyDescent="0.2">
      <c r="A8782">
        <v>76224</v>
      </c>
      <c r="B8782" t="s">
        <v>38215</v>
      </c>
      <c r="C8782" s="15" t="s">
        <v>38216</v>
      </c>
      <c r="D8782" s="15" t="s">
        <v>38217</v>
      </c>
      <c r="E8782">
        <v>25592</v>
      </c>
      <c r="F8782">
        <v>31990</v>
      </c>
      <c r="K8782" s="16">
        <f t="shared" si="411"/>
        <v>28663.040000000001</v>
      </c>
      <c r="L8782" s="16">
        <f t="shared" si="412"/>
        <v>30171.621052631577</v>
      </c>
      <c r="M8782" s="16">
        <f t="shared" si="413"/>
        <v>34285.933014354065</v>
      </c>
      <c r="N8782" t="e">
        <f>INDEX(XML!$A$2:$R$782,MATCH(C8782,XML!$D$2:$D$737,0),2)</f>
        <v>#N/A</v>
      </c>
    </row>
    <row r="8783" spans="1:14" ht="22.5" customHeight="1" x14ac:dyDescent="0.2">
      <c r="A8783">
        <v>76225</v>
      </c>
      <c r="B8783" t="s">
        <v>38218</v>
      </c>
      <c r="C8783" s="15" t="s">
        <v>38219</v>
      </c>
      <c r="D8783" s="15" t="s">
        <v>38220</v>
      </c>
      <c r="E8783">
        <v>17592</v>
      </c>
      <c r="F8783">
        <v>21990</v>
      </c>
      <c r="K8783" s="16">
        <f t="shared" si="411"/>
        <v>19703.04</v>
      </c>
      <c r="L8783" s="16">
        <f t="shared" si="412"/>
        <v>20740.042105263157</v>
      </c>
      <c r="M8783" s="16">
        <f t="shared" si="413"/>
        <v>23568.229665071769</v>
      </c>
      <c r="N8783" t="e">
        <f>INDEX(XML!$A$2:$R$782,MATCH(C8783,XML!$D$2:$D$737,0),2)</f>
        <v>#N/A</v>
      </c>
    </row>
    <row r="8784" spans="1:14" ht="22.5" customHeight="1" x14ac:dyDescent="0.2">
      <c r="A8784">
        <v>76226</v>
      </c>
      <c r="B8784" t="s">
        <v>38221</v>
      </c>
      <c r="C8784" s="15" t="s">
        <v>38222</v>
      </c>
      <c r="D8784" s="15" t="s">
        <v>38223</v>
      </c>
      <c r="E8784">
        <v>31192</v>
      </c>
      <c r="F8784">
        <v>38990</v>
      </c>
      <c r="H8784">
        <v>4</v>
      </c>
      <c r="K8784" s="16">
        <f t="shared" si="411"/>
        <v>34935.040000000001</v>
      </c>
      <c r="L8784" s="16">
        <f t="shared" si="412"/>
        <v>36773.72631578947</v>
      </c>
      <c r="M8784" s="16">
        <f t="shared" si="413"/>
        <v>41788.325358851667</v>
      </c>
      <c r="N8784" t="e">
        <f>INDEX(XML!$A$2:$R$782,MATCH(C8784,XML!$D$2:$D$737,0),2)</f>
        <v>#N/A</v>
      </c>
    </row>
    <row r="8785" spans="1:14" ht="22.5" customHeight="1" x14ac:dyDescent="0.2">
      <c r="A8785">
        <v>76227</v>
      </c>
      <c r="B8785" t="s">
        <v>38224</v>
      </c>
      <c r="C8785" s="15" t="s">
        <v>38225</v>
      </c>
      <c r="D8785" s="15" t="s">
        <v>38226</v>
      </c>
      <c r="E8785">
        <v>19992</v>
      </c>
      <c r="F8785">
        <v>24990</v>
      </c>
      <c r="H8785" t="s">
        <v>746</v>
      </c>
      <c r="K8785" s="16">
        <f t="shared" si="411"/>
        <v>22391.040000000001</v>
      </c>
      <c r="L8785" s="16">
        <f t="shared" si="412"/>
        <v>23569.515789473684</v>
      </c>
      <c r="M8785" s="16">
        <f t="shared" si="413"/>
        <v>26783.540669856462</v>
      </c>
      <c r="N8785" t="e">
        <f>INDEX(XML!$A$2:$R$782,MATCH(C8785,XML!$D$2:$D$737,0),2)</f>
        <v>#N/A</v>
      </c>
    </row>
    <row r="8786" spans="1:14" ht="22.5" customHeight="1" x14ac:dyDescent="0.2">
      <c r="A8786">
        <v>76228</v>
      </c>
      <c r="B8786" t="s">
        <v>38227</v>
      </c>
      <c r="C8786" s="15" t="s">
        <v>38228</v>
      </c>
      <c r="D8786" s="15" t="s">
        <v>38229</v>
      </c>
      <c r="E8786">
        <v>22392</v>
      </c>
      <c r="F8786">
        <v>27990</v>
      </c>
      <c r="K8786" s="16">
        <f t="shared" si="411"/>
        <v>25079.040000000001</v>
      </c>
      <c r="L8786" s="16">
        <f t="shared" si="412"/>
        <v>26398.989473684211</v>
      </c>
      <c r="M8786" s="16">
        <f t="shared" si="413"/>
        <v>29998.851674641148</v>
      </c>
      <c r="N8786" t="e">
        <f>INDEX(XML!$A$2:$R$782,MATCH(C8786,XML!$D$2:$D$737,0),2)</f>
        <v>#N/A</v>
      </c>
    </row>
    <row r="8787" spans="1:14" ht="22.5" customHeight="1" x14ac:dyDescent="0.2">
      <c r="A8787">
        <v>76229</v>
      </c>
      <c r="B8787" t="s">
        <v>38230</v>
      </c>
      <c r="C8787" s="15" t="s">
        <v>38231</v>
      </c>
      <c r="D8787" s="15" t="s">
        <v>38232</v>
      </c>
      <c r="E8787">
        <v>72792</v>
      </c>
      <c r="F8787">
        <v>90990</v>
      </c>
      <c r="K8787" s="16">
        <f t="shared" si="411"/>
        <v>77887.44</v>
      </c>
      <c r="L8787" s="16">
        <f t="shared" si="412"/>
        <v>81986.778947368424</v>
      </c>
      <c r="M8787" s="16">
        <f t="shared" si="413"/>
        <v>93166.794258373207</v>
      </c>
      <c r="N8787" t="e">
        <f>INDEX(XML!$A$2:$R$782,MATCH(C8787,XML!$D$2:$D$737,0),2)</f>
        <v>#N/A</v>
      </c>
    </row>
    <row r="8788" spans="1:14" ht="56.25" x14ac:dyDescent="0.2">
      <c r="A8788">
        <v>76230</v>
      </c>
      <c r="B8788" t="s">
        <v>38233</v>
      </c>
      <c r="C8788" s="15" t="s">
        <v>38234</v>
      </c>
      <c r="D8788" s="15" t="s">
        <v>38235</v>
      </c>
      <c r="E8788">
        <v>71192</v>
      </c>
      <c r="F8788">
        <v>88990</v>
      </c>
      <c r="K8788" s="16">
        <f t="shared" si="411"/>
        <v>76175.44</v>
      </c>
      <c r="L8788" s="16">
        <f t="shared" si="412"/>
        <v>80184.673684210531</v>
      </c>
      <c r="M8788" s="16">
        <f t="shared" si="413"/>
        <v>91118.947368421068</v>
      </c>
      <c r="N8788" t="e">
        <f>INDEX(XML!$A$2:$R$782,MATCH(C8788,XML!$D$2:$D$737,0),2)</f>
        <v>#N/A</v>
      </c>
    </row>
    <row r="8789" spans="1:14" ht="22.5" customHeight="1" x14ac:dyDescent="0.2">
      <c r="A8789">
        <v>76231</v>
      </c>
      <c r="B8789" t="s">
        <v>38236</v>
      </c>
      <c r="C8789" s="15" t="s">
        <v>38237</v>
      </c>
      <c r="D8789" s="15" t="s">
        <v>38238</v>
      </c>
      <c r="E8789">
        <v>91192</v>
      </c>
      <c r="F8789">
        <v>113990</v>
      </c>
      <c r="I8789">
        <v>1</v>
      </c>
      <c r="K8789" s="16">
        <f t="shared" si="411"/>
        <v>97575.44</v>
      </c>
      <c r="L8789" s="16">
        <f t="shared" si="412"/>
        <v>102710.98947368421</v>
      </c>
      <c r="M8789" s="16">
        <f t="shared" si="413"/>
        <v>116717.03349282296</v>
      </c>
      <c r="N8789" t="e">
        <f>INDEX(XML!$A$2:$R$782,MATCH(C8789,XML!$D$2:$D$737,0),2)</f>
        <v>#N/A</v>
      </c>
    </row>
    <row r="8790" spans="1:14" ht="22.5" customHeight="1" x14ac:dyDescent="0.2">
      <c r="A8790">
        <v>76256</v>
      </c>
      <c r="B8790" t="s">
        <v>38239</v>
      </c>
      <c r="C8790" s="15" t="s">
        <v>38240</v>
      </c>
      <c r="D8790" s="15" t="s">
        <v>38241</v>
      </c>
      <c r="E8790">
        <v>15992</v>
      </c>
      <c r="F8790">
        <v>19990</v>
      </c>
      <c r="H8790">
        <v>49</v>
      </c>
      <c r="K8790" s="16">
        <f t="shared" si="411"/>
        <v>17911.04</v>
      </c>
      <c r="L8790" s="16">
        <f t="shared" si="412"/>
        <v>18853.726315789474</v>
      </c>
      <c r="M8790" s="16">
        <f t="shared" si="413"/>
        <v>21424.688995215311</v>
      </c>
      <c r="N8790" t="e">
        <f>INDEX(XML!$A$2:$R$782,MATCH(C8790,XML!$D$2:$D$737,0),2)</f>
        <v>#N/A</v>
      </c>
    </row>
    <row r="8791" spans="1:14" ht="22.5" customHeight="1" x14ac:dyDescent="0.25">
      <c r="A8791" s="184" t="s">
        <v>23991</v>
      </c>
      <c r="B8791" s="184"/>
      <c r="C8791" s="185"/>
      <c r="D8791" s="185"/>
      <c r="E8791" s="184"/>
      <c r="F8791" s="184"/>
      <c r="G8791" s="184"/>
      <c r="H8791" s="184"/>
      <c r="I8791" s="184"/>
      <c r="J8791" s="184"/>
      <c r="K8791" s="16">
        <f t="shared" si="411"/>
        <v>0</v>
      </c>
      <c r="L8791" s="16">
        <f t="shared" si="412"/>
        <v>0</v>
      </c>
      <c r="M8791" s="16">
        <f t="shared" si="413"/>
        <v>0</v>
      </c>
      <c r="N8791" t="e">
        <f>INDEX(XML!$A$2:$R$782,MATCH(C8791,XML!$D$2:$D$737,0),2)</f>
        <v>#N/A</v>
      </c>
    </row>
    <row r="8792" spans="1:14" ht="22.5" customHeight="1" x14ac:dyDescent="0.2">
      <c r="A8792">
        <v>67556</v>
      </c>
      <c r="B8792" t="s">
        <v>24593</v>
      </c>
      <c r="C8792" s="15" t="s">
        <v>24594</v>
      </c>
      <c r="D8792" s="15" t="s">
        <v>24595</v>
      </c>
      <c r="E8792">
        <v>206000</v>
      </c>
      <c r="F8792">
        <v>266000</v>
      </c>
      <c r="K8792" s="16">
        <f t="shared" si="411"/>
        <v>220420</v>
      </c>
      <c r="L8792" s="16">
        <f t="shared" si="412"/>
        <v>232021.05263157896</v>
      </c>
      <c r="M8792" s="16">
        <f t="shared" si="413"/>
        <v>263660.28708133975</v>
      </c>
      <c r="N8792" t="e">
        <f>INDEX(XML!$A$2:$R$782,MATCH(C8792,XML!$D$2:$D$737,0),2)</f>
        <v>#N/A</v>
      </c>
    </row>
    <row r="8793" spans="1:14" ht="22.5" customHeight="1" x14ac:dyDescent="0.2">
      <c r="A8793">
        <v>68481</v>
      </c>
      <c r="B8793" t="s">
        <v>27462</v>
      </c>
      <c r="C8793" s="15" t="s">
        <v>27463</v>
      </c>
      <c r="D8793" s="15" t="s">
        <v>27464</v>
      </c>
      <c r="E8793">
        <v>763000</v>
      </c>
      <c r="F8793">
        <v>987000</v>
      </c>
      <c r="K8793" s="16">
        <f t="shared" si="411"/>
        <v>816410</v>
      </c>
      <c r="L8793" s="16">
        <f t="shared" si="412"/>
        <v>859378.94736842101</v>
      </c>
      <c r="M8793" s="16">
        <f t="shared" si="413"/>
        <v>976566.98564593296</v>
      </c>
      <c r="N8793" t="e">
        <f>INDEX(XML!$A$2:$R$782,MATCH(C8793,XML!$D$2:$D$737,0),2)</f>
        <v>#N/A</v>
      </c>
    </row>
    <row r="8794" spans="1:14" ht="22.5" customHeight="1" x14ac:dyDescent="0.2">
      <c r="A8794">
        <v>68693</v>
      </c>
      <c r="B8794" t="s">
        <v>27465</v>
      </c>
      <c r="C8794" s="15" t="s">
        <v>27466</v>
      </c>
      <c r="D8794" s="15" t="s">
        <v>27467</v>
      </c>
      <c r="E8794">
        <v>851000</v>
      </c>
      <c r="F8794">
        <v>1070000</v>
      </c>
      <c r="K8794" s="16">
        <f t="shared" si="411"/>
        <v>910570</v>
      </c>
      <c r="L8794" s="16">
        <f t="shared" si="412"/>
        <v>958494.73684210528</v>
      </c>
      <c r="M8794" s="16">
        <f t="shared" si="413"/>
        <v>1089198.5645933014</v>
      </c>
      <c r="N8794" t="e">
        <f>INDEX(XML!$A$2:$R$782,MATCH(C8794,XML!$D$2:$D$737,0),2)</f>
        <v>#N/A</v>
      </c>
    </row>
    <row r="8795" spans="1:14" ht="22.5" customHeight="1" x14ac:dyDescent="0.25">
      <c r="A8795" s="184" t="s">
        <v>38242</v>
      </c>
      <c r="B8795" s="184"/>
      <c r="C8795" s="185"/>
      <c r="D8795" s="185"/>
      <c r="E8795" s="184"/>
      <c r="F8795" s="184"/>
      <c r="G8795" s="184"/>
      <c r="H8795" s="184"/>
      <c r="I8795" s="184"/>
      <c r="J8795" s="184"/>
      <c r="K8795" s="16">
        <f t="shared" si="411"/>
        <v>0</v>
      </c>
      <c r="L8795" s="16">
        <f t="shared" si="412"/>
        <v>0</v>
      </c>
      <c r="M8795" s="16">
        <f t="shared" si="413"/>
        <v>0</v>
      </c>
      <c r="N8795" t="e">
        <f>INDEX(XML!$A$2:$R$782,MATCH(C8795,XML!$D$2:$D$737,0),2)</f>
        <v>#N/A</v>
      </c>
    </row>
    <row r="8796" spans="1:14" ht="33.75" x14ac:dyDescent="0.2">
      <c r="A8796">
        <v>76269</v>
      </c>
      <c r="B8796" t="s">
        <v>38256</v>
      </c>
      <c r="C8796" s="15" t="s">
        <v>38257</v>
      </c>
      <c r="D8796" s="15" t="s">
        <v>38258</v>
      </c>
      <c r="E8796">
        <v>43192</v>
      </c>
      <c r="F8796">
        <v>53990</v>
      </c>
      <c r="H8796">
        <v>33</v>
      </c>
      <c r="K8796" s="16">
        <f t="shared" si="411"/>
        <v>48375.040000000001</v>
      </c>
      <c r="L8796" s="16">
        <f t="shared" si="412"/>
        <v>50921.094736842104</v>
      </c>
      <c r="M8796" s="16">
        <f t="shared" si="413"/>
        <v>57864.880382775118</v>
      </c>
      <c r="N8796" t="e">
        <f>INDEX(XML!$A$2:$R$782,MATCH(C8796,XML!$D$2:$D$737,0),2)</f>
        <v>#N/A</v>
      </c>
    </row>
    <row r="8797" spans="1:14" ht="33.75" x14ac:dyDescent="0.2">
      <c r="A8797">
        <v>76272</v>
      </c>
      <c r="B8797" t="s">
        <v>38246</v>
      </c>
      <c r="C8797" s="15" t="s">
        <v>38247</v>
      </c>
      <c r="D8797" s="15" t="s">
        <v>38248</v>
      </c>
      <c r="E8797">
        <v>43192</v>
      </c>
      <c r="F8797">
        <v>53990</v>
      </c>
      <c r="H8797">
        <v>47</v>
      </c>
      <c r="K8797" s="16">
        <f t="shared" si="411"/>
        <v>48375.040000000001</v>
      </c>
      <c r="L8797" s="16">
        <f t="shared" si="412"/>
        <v>50921.094736842104</v>
      </c>
      <c r="M8797" s="16">
        <f t="shared" si="413"/>
        <v>57864.880382775118</v>
      </c>
      <c r="N8797" t="e">
        <f>INDEX(XML!$A$2:$R$782,MATCH(C8797,XML!$D$2:$D$737,0),2)</f>
        <v>#N/A</v>
      </c>
    </row>
    <row r="8798" spans="1:14" ht="33.75" x14ac:dyDescent="0.2">
      <c r="A8798">
        <v>79462</v>
      </c>
      <c r="B8798" t="s">
        <v>38249</v>
      </c>
      <c r="C8798" s="15" t="s">
        <v>38250</v>
      </c>
      <c r="D8798" s="15" t="s">
        <v>38251</v>
      </c>
      <c r="E8798">
        <v>20446</v>
      </c>
      <c r="F8798">
        <v>25558</v>
      </c>
      <c r="H8798">
        <v>1</v>
      </c>
      <c r="K8798" s="16">
        <f t="shared" si="411"/>
        <v>22899.52</v>
      </c>
      <c r="L8798" s="16">
        <f t="shared" si="412"/>
        <v>24104.757894736842</v>
      </c>
      <c r="M8798" s="16">
        <f t="shared" si="413"/>
        <v>27391.770334928227</v>
      </c>
      <c r="N8798" t="e">
        <f>INDEX(XML!$A$2:$R$782,MATCH(C8798,XML!$D$2:$D$737,0),2)</f>
        <v>#N/A</v>
      </c>
    </row>
    <row r="8799" spans="1:14" ht="22.5" x14ac:dyDescent="0.2">
      <c r="A8799">
        <v>79461</v>
      </c>
      <c r="B8799" t="s">
        <v>38252</v>
      </c>
      <c r="C8799" s="15" t="s">
        <v>38253</v>
      </c>
      <c r="D8799" s="15" t="s">
        <v>38254</v>
      </c>
      <c r="E8799">
        <v>40108</v>
      </c>
      <c r="F8799">
        <v>50135</v>
      </c>
      <c r="H8799">
        <v>1</v>
      </c>
      <c r="K8799" s="16">
        <f t="shared" si="411"/>
        <v>44920.959999999999</v>
      </c>
      <c r="L8799" s="16">
        <f t="shared" si="412"/>
        <v>47285.221052631576</v>
      </c>
      <c r="M8799" s="16">
        <f t="shared" si="413"/>
        <v>53733.205741626793</v>
      </c>
      <c r="N8799" t="e">
        <f>INDEX(XML!$A$2:$R$782,MATCH(C8799,XML!$D$2:$D$737,0),2)</f>
        <v>#N/A</v>
      </c>
    </row>
    <row r="8800" spans="1:14" ht="15.75" x14ac:dyDescent="0.25">
      <c r="A8800" s="184" t="s">
        <v>38255</v>
      </c>
      <c r="B8800" s="184"/>
      <c r="C8800" s="185"/>
      <c r="D8800" s="185"/>
      <c r="E8800" s="184"/>
      <c r="F8800" s="184"/>
      <c r="G8800" s="184"/>
      <c r="H8800" s="184"/>
      <c r="I8800" s="184"/>
      <c r="J8800" s="184"/>
      <c r="K8800" s="16">
        <f t="shared" si="411"/>
        <v>0</v>
      </c>
      <c r="L8800" s="16">
        <f t="shared" si="412"/>
        <v>0</v>
      </c>
      <c r="M8800" s="16">
        <f t="shared" si="413"/>
        <v>0</v>
      </c>
      <c r="N8800" t="e">
        <f>INDEX(XML!$A$2:$R$782,MATCH(C8800,XML!$D$2:$D$737,0),2)</f>
        <v>#N/A</v>
      </c>
    </row>
    <row r="8801" spans="1:14" ht="33.75" x14ac:dyDescent="0.2">
      <c r="A8801">
        <v>76271</v>
      </c>
      <c r="B8801" t="s">
        <v>38243</v>
      </c>
      <c r="C8801" s="15" t="s">
        <v>38244</v>
      </c>
      <c r="D8801" s="15" t="s">
        <v>38245</v>
      </c>
      <c r="E8801">
        <v>42392</v>
      </c>
      <c r="F8801">
        <v>52990</v>
      </c>
      <c r="H8801">
        <v>47</v>
      </c>
      <c r="K8801" s="16">
        <f t="shared" si="411"/>
        <v>47479.040000000001</v>
      </c>
      <c r="L8801" s="16">
        <f t="shared" si="412"/>
        <v>49977.936842105264</v>
      </c>
      <c r="M8801" s="16">
        <f t="shared" si="413"/>
        <v>56793.110047846894</v>
      </c>
      <c r="N8801" t="e">
        <f>INDEX(XML!$A$2:$R$782,MATCH(C8801,XML!$D$2:$D$737,0),2)</f>
        <v>#N/A</v>
      </c>
    </row>
    <row r="8802" spans="1:14" ht="15.75" x14ac:dyDescent="0.25">
      <c r="A8802" s="184" t="s">
        <v>19111</v>
      </c>
      <c r="B8802" s="184"/>
      <c r="C8802" s="185"/>
      <c r="D8802" s="185"/>
      <c r="E8802" s="184"/>
      <c r="F8802" s="184"/>
      <c r="G8802" s="184"/>
      <c r="H8802" s="184"/>
      <c r="I8802" s="184"/>
      <c r="J8802" s="184"/>
      <c r="K8802" s="16">
        <f t="shared" si="411"/>
        <v>0</v>
      </c>
      <c r="L8802" s="16">
        <f t="shared" si="412"/>
        <v>0</v>
      </c>
      <c r="M8802" s="16">
        <f t="shared" si="413"/>
        <v>0</v>
      </c>
      <c r="N8802" t="e">
        <f>INDEX(XML!$A$2:$R$782,MATCH(C8802,XML!$D$2:$D$737,0),2)</f>
        <v>#N/A</v>
      </c>
    </row>
    <row r="8803" spans="1:14" ht="56.25" x14ac:dyDescent="0.2">
      <c r="A8803">
        <v>9610</v>
      </c>
      <c r="C8803" s="15" t="s">
        <v>3938</v>
      </c>
      <c r="D8803" s="15" t="s">
        <v>3939</v>
      </c>
      <c r="E8803">
        <v>68</v>
      </c>
      <c r="F8803">
        <v>1014</v>
      </c>
      <c r="H8803">
        <v>387</v>
      </c>
      <c r="K8803" s="16">
        <f t="shared" si="411"/>
        <v>76.16</v>
      </c>
      <c r="L8803" s="16">
        <f t="shared" si="412"/>
        <v>80.168421052631572</v>
      </c>
      <c r="M8803" s="16">
        <f t="shared" si="413"/>
        <v>91.10047846889951</v>
      </c>
      <c r="N8803" t="e">
        <f>INDEX(XML!$A$2:$R$782,MATCH(C8803,XML!$D$2:$D$737,0),2)</f>
        <v>#N/A</v>
      </c>
    </row>
    <row r="8804" spans="1:14" ht="56.25" x14ac:dyDescent="0.2">
      <c r="A8804">
        <v>9612</v>
      </c>
      <c r="C8804" s="15" t="s">
        <v>3940</v>
      </c>
      <c r="D8804" s="15" t="s">
        <v>3941</v>
      </c>
      <c r="E8804">
        <v>68</v>
      </c>
      <c r="F8804">
        <v>1014</v>
      </c>
      <c r="H8804" t="s">
        <v>3187</v>
      </c>
      <c r="K8804" s="16">
        <f t="shared" si="411"/>
        <v>76.16</v>
      </c>
      <c r="L8804" s="16">
        <f t="shared" si="412"/>
        <v>80.168421052631572</v>
      </c>
      <c r="M8804" s="16">
        <f t="shared" si="413"/>
        <v>91.10047846889951</v>
      </c>
      <c r="N8804" t="e">
        <f>INDEX(XML!$A$2:$R$782,MATCH(C8804,XML!$D$2:$D$737,0),2)</f>
        <v>#N/A</v>
      </c>
    </row>
    <row r="8805" spans="1:14" ht="78.75" x14ac:dyDescent="0.2">
      <c r="A8805">
        <v>10216</v>
      </c>
      <c r="C8805" s="15" t="s">
        <v>3942</v>
      </c>
      <c r="D8805" s="15" t="s">
        <v>3943</v>
      </c>
      <c r="E8805">
        <v>58</v>
      </c>
      <c r="F8805">
        <v>1014</v>
      </c>
      <c r="H8805">
        <v>451</v>
      </c>
      <c r="K8805" s="16">
        <f t="shared" si="411"/>
        <v>64.959999999999994</v>
      </c>
      <c r="L8805" s="16">
        <f t="shared" si="412"/>
        <v>68.378947368421038</v>
      </c>
      <c r="M8805" s="16">
        <f t="shared" si="413"/>
        <v>77.703349282296642</v>
      </c>
      <c r="N8805" t="e">
        <f>INDEX(XML!$A$2:$R$782,MATCH(C8805,XML!$D$2:$D$737,0),2)</f>
        <v>#N/A</v>
      </c>
    </row>
    <row r="8806" spans="1:14" ht="78.75" x14ac:dyDescent="0.2">
      <c r="A8806">
        <v>10218</v>
      </c>
      <c r="C8806" s="15" t="s">
        <v>3944</v>
      </c>
      <c r="D8806" s="15" t="s">
        <v>3945</v>
      </c>
      <c r="E8806">
        <v>58</v>
      </c>
      <c r="F8806">
        <v>1014</v>
      </c>
      <c r="H8806" t="s">
        <v>3187</v>
      </c>
      <c r="K8806" s="16">
        <f t="shared" si="411"/>
        <v>64.959999999999994</v>
      </c>
      <c r="L8806" s="16">
        <f t="shared" si="412"/>
        <v>68.378947368421038</v>
      </c>
      <c r="M8806" s="16">
        <f t="shared" si="413"/>
        <v>77.703349282296642</v>
      </c>
      <c r="N8806" t="e">
        <f>INDEX(XML!$A$2:$R$782,MATCH(C8806,XML!$D$2:$D$737,0),2)</f>
        <v>#N/A</v>
      </c>
    </row>
    <row r="8807" spans="1:14" ht="33.75" x14ac:dyDescent="0.2">
      <c r="A8807">
        <v>70182</v>
      </c>
      <c r="B8807" t="s">
        <v>27649</v>
      </c>
      <c r="C8807" s="15" t="s">
        <v>27650</v>
      </c>
      <c r="D8807" s="15" t="s">
        <v>27651</v>
      </c>
      <c r="E8807">
        <v>63000</v>
      </c>
      <c r="F8807">
        <v>80000</v>
      </c>
      <c r="K8807" s="16">
        <f t="shared" si="411"/>
        <v>67410</v>
      </c>
      <c r="L8807" s="16">
        <f t="shared" si="412"/>
        <v>70957.894736842107</v>
      </c>
      <c r="M8807" s="16">
        <f t="shared" si="413"/>
        <v>80633.971291866023</v>
      </c>
      <c r="N8807" t="e">
        <f>INDEX(XML!$A$2:$R$782,MATCH(C8807,XML!$D$2:$D$737,0),2)</f>
        <v>#N/A</v>
      </c>
    </row>
    <row r="8808" spans="1:14" ht="22.5" x14ac:dyDescent="0.2">
      <c r="A8808">
        <v>76220</v>
      </c>
      <c r="B8808" t="s">
        <v>38259</v>
      </c>
      <c r="C8808" s="15" t="s">
        <v>38260</v>
      </c>
      <c r="D8808" s="15" t="s">
        <v>38261</v>
      </c>
      <c r="E8808">
        <v>4792</v>
      </c>
      <c r="F8808">
        <v>5990</v>
      </c>
      <c r="H8808">
        <v>8</v>
      </c>
      <c r="K8808" s="16">
        <f t="shared" si="411"/>
        <v>5367.04</v>
      </c>
      <c r="L8808" s="16">
        <f t="shared" si="412"/>
        <v>5649.515789473684</v>
      </c>
      <c r="M8808" s="16">
        <f t="shared" si="413"/>
        <v>6419.9043062200953</v>
      </c>
      <c r="N8808" t="e">
        <f>INDEX(XML!$A$2:$R$782,MATCH(C8808,XML!$D$2:$D$737,0),2)</f>
        <v>#N/A</v>
      </c>
    </row>
    <row r="8809" spans="1:14" ht="22.5" x14ac:dyDescent="0.2">
      <c r="A8809">
        <v>76222</v>
      </c>
      <c r="B8809" t="s">
        <v>38262</v>
      </c>
      <c r="C8809" s="15" t="s">
        <v>38263</v>
      </c>
      <c r="D8809" s="15" t="s">
        <v>38264</v>
      </c>
      <c r="E8809">
        <v>15192</v>
      </c>
      <c r="F8809">
        <v>18990</v>
      </c>
      <c r="H8809">
        <v>7</v>
      </c>
      <c r="K8809" s="16">
        <f t="shared" si="411"/>
        <v>17015.04</v>
      </c>
      <c r="L8809" s="16">
        <f t="shared" si="412"/>
        <v>17910.568421052631</v>
      </c>
      <c r="M8809" s="16">
        <f t="shared" si="413"/>
        <v>20352.91866028708</v>
      </c>
      <c r="N8809" t="e">
        <f>INDEX(XML!$A$2:$R$782,MATCH(C8809,XML!$D$2:$D$737,0),2)</f>
        <v>#N/A</v>
      </c>
    </row>
    <row r="8810" spans="1:14" ht="22.5" x14ac:dyDescent="0.2">
      <c r="A8810">
        <v>76223</v>
      </c>
      <c r="B8810" t="s">
        <v>38265</v>
      </c>
      <c r="C8810" s="15" t="s">
        <v>38266</v>
      </c>
      <c r="D8810" s="15" t="s">
        <v>38267</v>
      </c>
      <c r="E8810">
        <v>6392</v>
      </c>
      <c r="F8810">
        <v>7990</v>
      </c>
      <c r="H8810">
        <v>7</v>
      </c>
      <c r="K8810" s="16">
        <f t="shared" si="411"/>
        <v>7159.04</v>
      </c>
      <c r="L8810" s="16">
        <f t="shared" si="412"/>
        <v>7535.8315789473681</v>
      </c>
      <c r="M8810" s="16">
        <f t="shared" si="413"/>
        <v>8563.4449760765547</v>
      </c>
      <c r="N8810" t="e">
        <f>INDEX(XML!$A$2:$R$782,MATCH(C8810,XML!$D$2:$D$737,0),2)</f>
        <v>#N/A</v>
      </c>
    </row>
    <row r="8811" spans="1:14" ht="56.25" x14ac:dyDescent="0.2">
      <c r="A8811">
        <v>76251</v>
      </c>
      <c r="B8811" t="s">
        <v>38268</v>
      </c>
      <c r="C8811" s="15" t="s">
        <v>38269</v>
      </c>
      <c r="D8811" s="15" t="s">
        <v>38270</v>
      </c>
      <c r="E8811">
        <v>19992</v>
      </c>
      <c r="F8811">
        <v>24990</v>
      </c>
      <c r="H8811">
        <v>18</v>
      </c>
      <c r="K8811" s="16">
        <f t="shared" si="411"/>
        <v>22391.040000000001</v>
      </c>
      <c r="L8811" s="16">
        <f t="shared" si="412"/>
        <v>23569.515789473684</v>
      </c>
      <c r="M8811" s="16">
        <f t="shared" si="413"/>
        <v>26783.540669856462</v>
      </c>
      <c r="N8811" t="e">
        <f>INDEX(XML!$A$2:$R$782,MATCH(C8811,XML!$D$2:$D$737,0),2)</f>
        <v>#N/A</v>
      </c>
    </row>
    <row r="8812" spans="1:14" ht="33.75" x14ac:dyDescent="0.2">
      <c r="A8812">
        <v>76270</v>
      </c>
      <c r="B8812" t="s">
        <v>38271</v>
      </c>
      <c r="C8812" s="15" t="s">
        <v>38272</v>
      </c>
      <c r="D8812" s="15" t="s">
        <v>38273</v>
      </c>
      <c r="E8812">
        <v>125592</v>
      </c>
      <c r="F8812">
        <v>156990</v>
      </c>
      <c r="H8812">
        <v>27</v>
      </c>
      <c r="K8812" s="16">
        <f t="shared" si="411"/>
        <v>134383.44</v>
      </c>
      <c r="L8812" s="16">
        <f t="shared" si="412"/>
        <v>141456.25263157894</v>
      </c>
      <c r="M8812" s="16">
        <f t="shared" si="413"/>
        <v>160745.74162679425</v>
      </c>
      <c r="N8812" t="e">
        <f>INDEX(XML!$A$2:$R$782,MATCH(C8812,XML!$D$2:$D$737,0),2)</f>
        <v>#N/A</v>
      </c>
    </row>
    <row r="8813" spans="1:14" ht="15.75" x14ac:dyDescent="0.25">
      <c r="A8813" s="184" t="s">
        <v>38274</v>
      </c>
      <c r="B8813" s="184"/>
      <c r="C8813" s="185"/>
      <c r="D8813" s="185"/>
      <c r="E8813" s="184"/>
      <c r="F8813" s="184"/>
      <c r="G8813" s="184"/>
      <c r="H8813" s="184"/>
      <c r="I8813" s="184"/>
      <c r="J8813" s="184"/>
      <c r="K8813" s="16">
        <f t="shared" si="411"/>
        <v>0</v>
      </c>
      <c r="L8813" s="16">
        <f t="shared" si="412"/>
        <v>0</v>
      </c>
      <c r="M8813" s="16">
        <f t="shared" si="413"/>
        <v>0</v>
      </c>
      <c r="N8813" t="e">
        <f>INDEX(XML!$A$2:$R$782,MATCH(C8813,XML!$D$2:$D$737,0),2)</f>
        <v>#N/A</v>
      </c>
    </row>
    <row r="8814" spans="1:14" ht="56.25" x14ac:dyDescent="0.2">
      <c r="A8814">
        <v>76245</v>
      </c>
      <c r="B8814" t="s">
        <v>38275</v>
      </c>
      <c r="C8814" s="15" t="s">
        <v>38276</v>
      </c>
      <c r="D8814" s="15" t="s">
        <v>38277</v>
      </c>
      <c r="E8814">
        <v>28792</v>
      </c>
      <c r="F8814">
        <v>35990</v>
      </c>
      <c r="K8814" s="16">
        <f t="shared" si="411"/>
        <v>32247.040000000001</v>
      </c>
      <c r="L8814" s="16">
        <f t="shared" si="412"/>
        <v>33944.252631578951</v>
      </c>
      <c r="M8814" s="16">
        <f t="shared" si="413"/>
        <v>38573.014354066989</v>
      </c>
      <c r="N8814" t="e">
        <f>INDEX(XML!$A$2:$R$782,MATCH(C8814,XML!$D$2:$D$737,0),2)</f>
        <v>#N/A</v>
      </c>
    </row>
    <row r="8815" spans="1:14" ht="45" x14ac:dyDescent="0.2">
      <c r="A8815">
        <v>76246</v>
      </c>
      <c r="B8815" t="s">
        <v>38278</v>
      </c>
      <c r="C8815" s="15" t="s">
        <v>38279</v>
      </c>
      <c r="D8815" s="15" t="s">
        <v>38280</v>
      </c>
      <c r="E8815">
        <v>20792</v>
      </c>
      <c r="F8815">
        <v>25990</v>
      </c>
      <c r="H8815">
        <v>43</v>
      </c>
      <c r="I8815">
        <v>1</v>
      </c>
      <c r="K8815" s="16">
        <f t="shared" si="411"/>
        <v>23287.040000000001</v>
      </c>
      <c r="L8815" s="16">
        <f t="shared" si="412"/>
        <v>24512.673684210527</v>
      </c>
      <c r="M8815" s="16">
        <f t="shared" si="413"/>
        <v>27855.311004784689</v>
      </c>
      <c r="N8815" t="e">
        <f>INDEX(XML!$A$2:$R$782,MATCH(C8815,XML!$D$2:$D$737,0),2)</f>
        <v>#N/A</v>
      </c>
    </row>
    <row r="8816" spans="1:14" ht="56.25" x14ac:dyDescent="0.2">
      <c r="A8816">
        <v>76247</v>
      </c>
      <c r="B8816" t="s">
        <v>38281</v>
      </c>
      <c r="C8816" s="15" t="s">
        <v>38282</v>
      </c>
      <c r="D8816" s="15" t="s">
        <v>38283</v>
      </c>
      <c r="E8816">
        <v>21592</v>
      </c>
      <c r="F8816">
        <v>26990</v>
      </c>
      <c r="H8816">
        <v>76</v>
      </c>
      <c r="K8816" s="16">
        <f t="shared" si="411"/>
        <v>24183.040000000001</v>
      </c>
      <c r="L8816" s="16">
        <f t="shared" si="412"/>
        <v>25455.831578947367</v>
      </c>
      <c r="M8816" s="16">
        <f t="shared" si="413"/>
        <v>28927.081339712917</v>
      </c>
      <c r="N8816" t="e">
        <f>INDEX(XML!$A$2:$R$782,MATCH(C8816,XML!$D$2:$D$737,0),2)</f>
        <v>#N/A</v>
      </c>
    </row>
    <row r="8817" spans="1:14" ht="67.5" x14ac:dyDescent="0.2">
      <c r="A8817">
        <v>76244</v>
      </c>
      <c r="B8817" t="s">
        <v>38284</v>
      </c>
      <c r="C8817" s="15" t="s">
        <v>38285</v>
      </c>
      <c r="D8817" s="15" t="s">
        <v>38286</v>
      </c>
      <c r="E8817">
        <v>29592</v>
      </c>
      <c r="F8817">
        <v>36990</v>
      </c>
      <c r="K8817" s="16">
        <f t="shared" si="411"/>
        <v>33143.040000000001</v>
      </c>
      <c r="L8817" s="16">
        <f t="shared" si="412"/>
        <v>34887.410526315791</v>
      </c>
      <c r="M8817" s="16">
        <f t="shared" si="413"/>
        <v>39644.784688995212</v>
      </c>
      <c r="N8817" t="e">
        <f>INDEX(XML!$A$2:$R$782,MATCH(C8817,XML!$D$2:$D$737,0),2)</f>
        <v>#N/A</v>
      </c>
    </row>
    <row r="8818" spans="1:14" ht="15.75" x14ac:dyDescent="0.25">
      <c r="A8818" s="184" t="s">
        <v>3962</v>
      </c>
      <c r="B8818" s="184"/>
      <c r="C8818" s="185"/>
      <c r="D8818" s="185"/>
      <c r="E8818" s="184"/>
      <c r="F8818" s="184"/>
      <c r="G8818" s="184"/>
      <c r="H8818" s="184"/>
      <c r="I8818" s="184"/>
      <c r="J8818" s="184"/>
      <c r="K8818" s="16">
        <f t="shared" si="411"/>
        <v>0</v>
      </c>
      <c r="L8818" s="16">
        <f t="shared" si="412"/>
        <v>0</v>
      </c>
      <c r="M8818" s="16">
        <f t="shared" si="413"/>
        <v>0</v>
      </c>
      <c r="N8818" t="e">
        <f>INDEX(XML!$A$2:$R$782,MATCH(C8818,XML!$D$2:$D$737,0),2)</f>
        <v>#N/A</v>
      </c>
    </row>
    <row r="8819" spans="1:14" ht="56.25" x14ac:dyDescent="0.2">
      <c r="A8819">
        <v>61178</v>
      </c>
      <c r="B8819" t="s">
        <v>24095</v>
      </c>
      <c r="C8819" s="15" t="s">
        <v>24096</v>
      </c>
      <c r="D8819" s="15" t="s">
        <v>24097</v>
      </c>
      <c r="E8819">
        <v>490000</v>
      </c>
      <c r="F8819">
        <v>640000</v>
      </c>
      <c r="H8819">
        <v>45</v>
      </c>
      <c r="K8819" s="16">
        <f t="shared" si="411"/>
        <v>524300</v>
      </c>
      <c r="L8819" s="16">
        <f t="shared" si="412"/>
        <v>551894.73684210528</v>
      </c>
      <c r="M8819" s="16">
        <f t="shared" si="413"/>
        <v>639990</v>
      </c>
      <c r="N8819" t="e">
        <f>INDEX(XML!$A$2:$R$782,MATCH(C8819,XML!$D$2:$D$737,0),2)</f>
        <v>#N/A</v>
      </c>
    </row>
    <row r="8820" spans="1:14" ht="33.75" x14ac:dyDescent="0.2">
      <c r="A8820">
        <v>68268</v>
      </c>
      <c r="B8820" t="s">
        <v>28537</v>
      </c>
      <c r="C8820" s="15" t="s">
        <v>28538</v>
      </c>
      <c r="D8820" s="15" t="s">
        <v>28539</v>
      </c>
      <c r="E8820">
        <v>435000</v>
      </c>
      <c r="F8820">
        <v>570000</v>
      </c>
      <c r="H8820">
        <v>23</v>
      </c>
      <c r="K8820" s="16">
        <f t="shared" si="411"/>
        <v>465450</v>
      </c>
      <c r="L8820" s="16">
        <f t="shared" si="412"/>
        <v>489947.36842105264</v>
      </c>
      <c r="M8820" s="16">
        <f t="shared" si="413"/>
        <v>569990</v>
      </c>
      <c r="N8820" t="e">
        <f>INDEX(XML!$A$2:$R$782,MATCH(C8820,XML!$D$2:$D$737,0),2)</f>
        <v>#N/A</v>
      </c>
    </row>
    <row r="8821" spans="1:14" ht="45" x14ac:dyDescent="0.2">
      <c r="A8821">
        <v>65486</v>
      </c>
      <c r="B8821" t="s">
        <v>24098</v>
      </c>
      <c r="C8821" s="15" t="s">
        <v>24099</v>
      </c>
      <c r="D8821" s="15" t="s">
        <v>24100</v>
      </c>
      <c r="E8821">
        <v>690000</v>
      </c>
      <c r="F8821">
        <v>900000</v>
      </c>
      <c r="H8821" t="s">
        <v>746</v>
      </c>
      <c r="K8821" s="16">
        <f t="shared" si="411"/>
        <v>738300</v>
      </c>
      <c r="L8821" s="16">
        <f t="shared" si="412"/>
        <v>777157.89473684214</v>
      </c>
      <c r="M8821" s="16">
        <f t="shared" si="413"/>
        <v>899990</v>
      </c>
      <c r="N8821" t="e">
        <f>INDEX(XML!$A$2:$R$782,MATCH(C8821,XML!$D$2:$D$737,0),2)</f>
        <v>#N/A</v>
      </c>
    </row>
    <row r="8822" spans="1:14" ht="33.75" x14ac:dyDescent="0.2">
      <c r="A8822">
        <v>68269</v>
      </c>
      <c r="B8822" t="s">
        <v>28540</v>
      </c>
      <c r="C8822" s="15" t="s">
        <v>28541</v>
      </c>
      <c r="D8822" s="15" t="s">
        <v>28542</v>
      </c>
      <c r="E8822">
        <v>590000</v>
      </c>
      <c r="F8822">
        <v>770000</v>
      </c>
      <c r="H8822">
        <v>17</v>
      </c>
      <c r="I8822">
        <v>1</v>
      </c>
      <c r="K8822" s="16">
        <f t="shared" si="411"/>
        <v>631300</v>
      </c>
      <c r="L8822" s="16">
        <f t="shared" si="412"/>
        <v>664526.31578947371</v>
      </c>
      <c r="M8822" s="16">
        <f t="shared" si="413"/>
        <v>769990</v>
      </c>
      <c r="N8822" t="e">
        <f>INDEX(XML!$A$2:$R$782,MATCH(C8822,XML!$D$2:$D$737,0),2)</f>
        <v>#N/A</v>
      </c>
    </row>
    <row r="8823" spans="1:14" ht="56.25" x14ac:dyDescent="0.2">
      <c r="A8823">
        <v>53288</v>
      </c>
      <c r="B8823" t="s">
        <v>42238</v>
      </c>
      <c r="C8823" s="15" t="s">
        <v>42239</v>
      </c>
      <c r="D8823" s="15" t="s">
        <v>42240</v>
      </c>
      <c r="E8823">
        <v>500000</v>
      </c>
      <c r="F8823">
        <v>650000</v>
      </c>
      <c r="H8823">
        <v>5</v>
      </c>
      <c r="K8823" s="16">
        <f t="shared" si="411"/>
        <v>535000</v>
      </c>
      <c r="L8823" s="16">
        <f t="shared" si="412"/>
        <v>563157.89473684214</v>
      </c>
      <c r="M8823" s="16">
        <f t="shared" si="413"/>
        <v>649990</v>
      </c>
      <c r="N8823" t="e">
        <f>INDEX(XML!$A$2:$R$782,MATCH(C8823,XML!$D$2:$D$737,0),2)</f>
        <v>#N/A</v>
      </c>
    </row>
    <row r="8824" spans="1:14" ht="78.75" x14ac:dyDescent="0.2">
      <c r="A8824">
        <v>63600</v>
      </c>
      <c r="B8824" t="s">
        <v>23214</v>
      </c>
      <c r="C8824" s="15" t="s">
        <v>23215</v>
      </c>
      <c r="D8824" s="15" t="s">
        <v>23216</v>
      </c>
      <c r="E8824">
        <v>580000</v>
      </c>
      <c r="F8824">
        <v>760000</v>
      </c>
      <c r="H8824">
        <v>1</v>
      </c>
      <c r="K8824" s="16">
        <f t="shared" si="411"/>
        <v>620600</v>
      </c>
      <c r="L8824" s="16">
        <f t="shared" si="412"/>
        <v>653263.15789473685</v>
      </c>
      <c r="M8824" s="16">
        <f t="shared" si="413"/>
        <v>759990</v>
      </c>
      <c r="N8824" t="e">
        <f>INDEX(XML!$A$2:$R$782,MATCH(C8824,XML!$D$2:$D$737,0),2)</f>
        <v>#N/A</v>
      </c>
    </row>
    <row r="8825" spans="1:14" ht="45" x14ac:dyDescent="0.2">
      <c r="A8825">
        <v>65487</v>
      </c>
      <c r="B8825" t="s">
        <v>24101</v>
      </c>
      <c r="C8825" s="15" t="s">
        <v>24102</v>
      </c>
      <c r="D8825" s="15" t="s">
        <v>24103</v>
      </c>
      <c r="E8825">
        <v>895000</v>
      </c>
      <c r="F8825">
        <v>1170000</v>
      </c>
      <c r="H8825">
        <v>46</v>
      </c>
      <c r="K8825" s="16">
        <f t="shared" si="411"/>
        <v>957650</v>
      </c>
      <c r="L8825" s="16">
        <f t="shared" si="412"/>
        <v>1008052.6315789474</v>
      </c>
      <c r="M8825" s="16">
        <f t="shared" si="413"/>
        <v>1169990</v>
      </c>
      <c r="N8825" t="e">
        <f>INDEX(XML!$A$2:$R$782,MATCH(C8825,XML!$D$2:$D$737,0),2)</f>
        <v>#N/A</v>
      </c>
    </row>
    <row r="8826" spans="1:14" ht="22.5" customHeight="1" x14ac:dyDescent="0.2">
      <c r="A8826">
        <v>68270</v>
      </c>
      <c r="B8826" t="s">
        <v>28600</v>
      </c>
      <c r="C8826" s="15" t="s">
        <v>28601</v>
      </c>
      <c r="D8826" s="15" t="s">
        <v>28602</v>
      </c>
      <c r="E8826">
        <v>820000</v>
      </c>
      <c r="F8826">
        <v>1070000</v>
      </c>
      <c r="H8826">
        <v>47</v>
      </c>
      <c r="K8826" s="16">
        <f t="shared" si="411"/>
        <v>877400</v>
      </c>
      <c r="L8826" s="16">
        <f t="shared" si="412"/>
        <v>923578.94736842101</v>
      </c>
      <c r="M8826" s="16">
        <f t="shared" si="413"/>
        <v>1069990</v>
      </c>
      <c r="N8826" t="e">
        <f>INDEX(XML!$A$2:$R$782,MATCH(C8826,XML!$D$2:$D$737,0),2)</f>
        <v>#N/A</v>
      </c>
    </row>
    <row r="8827" spans="1:14" ht="22.5" customHeight="1" x14ac:dyDescent="0.2">
      <c r="A8827">
        <v>58563</v>
      </c>
      <c r="B8827" t="s">
        <v>20384</v>
      </c>
      <c r="C8827" s="15" t="s">
        <v>20385</v>
      </c>
      <c r="D8827" s="15" t="s">
        <v>20386</v>
      </c>
      <c r="E8827">
        <v>2300000</v>
      </c>
      <c r="F8827">
        <v>2990000</v>
      </c>
      <c r="H8827">
        <v>2</v>
      </c>
      <c r="K8827" s="16">
        <f t="shared" si="411"/>
        <v>2461000</v>
      </c>
      <c r="L8827" s="16">
        <f t="shared" si="412"/>
        <v>2590526.3157894737</v>
      </c>
      <c r="M8827" s="16">
        <f t="shared" si="413"/>
        <v>2989990</v>
      </c>
      <c r="N8827" t="e">
        <f>INDEX(XML!$A$2:$R$782,MATCH(C8827,XML!$D$2:$D$737,0),2)</f>
        <v>#N/A</v>
      </c>
    </row>
    <row r="8828" spans="1:14" ht="22.5" customHeight="1" x14ac:dyDescent="0.2">
      <c r="A8828">
        <v>76487</v>
      </c>
      <c r="B8828" t="s">
        <v>35527</v>
      </c>
      <c r="C8828" s="15" t="s">
        <v>35528</v>
      </c>
      <c r="D8828" s="15" t="s">
        <v>38287</v>
      </c>
      <c r="E8828">
        <v>540000</v>
      </c>
      <c r="F8828">
        <v>700000</v>
      </c>
      <c r="H8828">
        <v>16</v>
      </c>
      <c r="K8828" s="16">
        <f t="shared" si="411"/>
        <v>577800</v>
      </c>
      <c r="L8828" s="16">
        <f t="shared" si="412"/>
        <v>608210.52631578944</v>
      </c>
      <c r="M8828" s="16">
        <f t="shared" si="413"/>
        <v>691148.3253588517</v>
      </c>
      <c r="N8828" t="e">
        <f>INDEX(XML!$A$2:$R$782,MATCH(C8828,XML!$D$2:$D$737,0),2)</f>
        <v>#N/A</v>
      </c>
    </row>
    <row r="8829" spans="1:14" ht="22.5" x14ac:dyDescent="0.2">
      <c r="A8829">
        <v>76438</v>
      </c>
      <c r="B8829" t="s">
        <v>37122</v>
      </c>
      <c r="C8829" s="15" t="s">
        <v>37123</v>
      </c>
      <c r="D8829" s="15" t="s">
        <v>37124</v>
      </c>
      <c r="E8829">
        <v>2400000</v>
      </c>
      <c r="F8829">
        <v>3120000</v>
      </c>
      <c r="K8829" s="16">
        <f t="shared" si="411"/>
        <v>2568000</v>
      </c>
      <c r="L8829" s="16">
        <f t="shared" si="412"/>
        <v>2703157.8947368423</v>
      </c>
      <c r="M8829" s="16">
        <f t="shared" si="413"/>
        <v>3071770.3349282299</v>
      </c>
      <c r="N8829" t="e">
        <f>INDEX(XML!$A$2:$R$782,MATCH(C8829,XML!$D$2:$D$737,0),2)</f>
        <v>#N/A</v>
      </c>
    </row>
    <row r="8830" spans="1:14" ht="67.5" x14ac:dyDescent="0.2">
      <c r="A8830">
        <v>56626</v>
      </c>
      <c r="B8830" t="s">
        <v>16267</v>
      </c>
      <c r="C8830" s="15" t="s">
        <v>16268</v>
      </c>
      <c r="D8830" s="15" t="s">
        <v>16269</v>
      </c>
      <c r="E8830">
        <v>3190000</v>
      </c>
      <c r="F8830">
        <v>4150000</v>
      </c>
      <c r="H8830">
        <v>2</v>
      </c>
      <c r="K8830" s="16">
        <f t="shared" si="411"/>
        <v>3413300</v>
      </c>
      <c r="L8830" s="16">
        <f t="shared" si="412"/>
        <v>3592947.3684210526</v>
      </c>
      <c r="M8830" s="16">
        <f t="shared" si="413"/>
        <v>4082894.7368421052</v>
      </c>
      <c r="N8830" t="e">
        <f>INDEX(XML!$A$2:$R$782,MATCH(C8830,XML!$D$2:$D$737,0),2)</f>
        <v>#N/A</v>
      </c>
    </row>
    <row r="8831" spans="1:14" ht="56.25" x14ac:dyDescent="0.2">
      <c r="A8831">
        <v>81949</v>
      </c>
      <c r="B8831" t="s">
        <v>48637</v>
      </c>
      <c r="C8831" s="15" t="s">
        <v>48638</v>
      </c>
      <c r="D8831" s="15" t="s">
        <v>48639</v>
      </c>
      <c r="E8831">
        <v>575000</v>
      </c>
      <c r="F8831">
        <v>750000</v>
      </c>
      <c r="K8831" s="16">
        <f t="shared" si="411"/>
        <v>615250</v>
      </c>
      <c r="L8831" s="16">
        <f t="shared" si="412"/>
        <v>647631.57894736843</v>
      </c>
      <c r="M8831" s="16">
        <f t="shared" si="413"/>
        <v>735944.97607655497</v>
      </c>
      <c r="N8831" t="e">
        <f>INDEX(XML!$A$2:$R$782,MATCH(C8831,XML!$D$2:$D$737,0),2)</f>
        <v>#N/A</v>
      </c>
    </row>
    <row r="8832" spans="1:14" ht="67.5" x14ac:dyDescent="0.2">
      <c r="A8832">
        <v>56623</v>
      </c>
      <c r="B8832" t="s">
        <v>40431</v>
      </c>
      <c r="C8832" s="15" t="s">
        <v>40432</v>
      </c>
      <c r="D8832" s="15" t="s">
        <v>40433</v>
      </c>
      <c r="E8832">
        <v>400000</v>
      </c>
      <c r="F8832">
        <v>520000</v>
      </c>
      <c r="I8832">
        <v>1</v>
      </c>
      <c r="K8832" s="16">
        <f t="shared" si="411"/>
        <v>428000</v>
      </c>
      <c r="L8832" s="16">
        <f t="shared" si="412"/>
        <v>450526.31578947371</v>
      </c>
      <c r="M8832" s="16">
        <f t="shared" si="413"/>
        <v>511961.7224880383</v>
      </c>
      <c r="N8832" t="e">
        <f>INDEX(XML!$A$2:$R$782,MATCH(C8832,XML!$D$2:$D$737,0),2)</f>
        <v>#N/A</v>
      </c>
    </row>
    <row r="8833" spans="1:14" ht="67.5" x14ac:dyDescent="0.2">
      <c r="A8833">
        <v>56624</v>
      </c>
      <c r="B8833" t="s">
        <v>16262</v>
      </c>
      <c r="C8833" s="15" t="s">
        <v>16263</v>
      </c>
      <c r="D8833" s="15" t="s">
        <v>16264</v>
      </c>
      <c r="E8833">
        <v>590000</v>
      </c>
      <c r="F8833">
        <v>770000</v>
      </c>
      <c r="H8833">
        <v>7</v>
      </c>
      <c r="K8833" s="16">
        <f t="shared" si="411"/>
        <v>631300</v>
      </c>
      <c r="L8833" s="16">
        <f t="shared" si="412"/>
        <v>664526.31578947371</v>
      </c>
      <c r="M8833" s="16">
        <f t="shared" si="413"/>
        <v>755143.54066985648</v>
      </c>
      <c r="N8833" t="e">
        <f>INDEX(XML!$A$2:$R$782,MATCH(C8833,XML!$D$2:$D$737,0),2)</f>
        <v>#N/A</v>
      </c>
    </row>
    <row r="8834" spans="1:14" ht="56.25" x14ac:dyDescent="0.2">
      <c r="A8834">
        <v>56625</v>
      </c>
      <c r="B8834" t="s">
        <v>16265</v>
      </c>
      <c r="C8834" s="15" t="s">
        <v>16266</v>
      </c>
      <c r="D8834" s="15" t="s">
        <v>23619</v>
      </c>
      <c r="E8834">
        <v>880000</v>
      </c>
      <c r="F8834">
        <v>1450000</v>
      </c>
      <c r="K8834" s="16">
        <f t="shared" si="411"/>
        <v>941600</v>
      </c>
      <c r="L8834" s="16">
        <f t="shared" si="412"/>
        <v>991157.89473684214</v>
      </c>
      <c r="M8834" s="16">
        <f t="shared" si="413"/>
        <v>1126315.7894736843</v>
      </c>
      <c r="N8834" t="e">
        <f>INDEX(XML!$A$2:$R$782,MATCH(C8834,XML!$D$2:$D$737,0),2)</f>
        <v>#N/A</v>
      </c>
    </row>
    <row r="8835" spans="1:14" ht="67.5" x14ac:dyDescent="0.2">
      <c r="A8835">
        <v>76101</v>
      </c>
      <c r="B8835" t="s">
        <v>37459</v>
      </c>
      <c r="C8835" s="15" t="s">
        <v>37460</v>
      </c>
      <c r="D8835" s="15" t="s">
        <v>37461</v>
      </c>
      <c r="E8835">
        <v>650000</v>
      </c>
      <c r="F8835">
        <v>900000</v>
      </c>
      <c r="H8835" t="s">
        <v>746</v>
      </c>
      <c r="K8835" s="16">
        <f t="shared" si="411"/>
        <v>695500</v>
      </c>
      <c r="L8835" s="16">
        <f t="shared" si="412"/>
        <v>732105.26315789472</v>
      </c>
      <c r="M8835" s="16">
        <f t="shared" si="413"/>
        <v>831937.79904306226</v>
      </c>
      <c r="N8835" t="e">
        <f>INDEX(XML!$A$2:$R$782,MATCH(C8835,XML!$D$2:$D$737,0),2)</f>
        <v>#N/A</v>
      </c>
    </row>
    <row r="8836" spans="1:14" ht="67.5" x14ac:dyDescent="0.2">
      <c r="A8836">
        <v>76321</v>
      </c>
      <c r="B8836" t="s">
        <v>39477</v>
      </c>
      <c r="C8836" s="15" t="s">
        <v>39478</v>
      </c>
      <c r="D8836" s="15" t="s">
        <v>39479</v>
      </c>
      <c r="E8836">
        <v>850000</v>
      </c>
      <c r="F8836">
        <v>1200000</v>
      </c>
      <c r="H8836" t="s">
        <v>746</v>
      </c>
      <c r="I8836">
        <v>1</v>
      </c>
      <c r="K8836" s="16">
        <f t="shared" si="411"/>
        <v>909500</v>
      </c>
      <c r="L8836" s="16">
        <f t="shared" si="412"/>
        <v>957368.42105263157</v>
      </c>
      <c r="M8836" s="16">
        <f t="shared" si="413"/>
        <v>1087918.6602870813</v>
      </c>
      <c r="N8836" t="e">
        <f>INDEX(XML!$A$2:$R$782,MATCH(C8836,XML!$D$2:$D$737,0),2)</f>
        <v>#N/A</v>
      </c>
    </row>
    <row r="8837" spans="1:14" ht="45" x14ac:dyDescent="0.2">
      <c r="A8837">
        <v>65439</v>
      </c>
      <c r="B8837" t="s">
        <v>25026</v>
      </c>
      <c r="C8837" s="15" t="s">
        <v>25027</v>
      </c>
      <c r="D8837" s="15" t="s">
        <v>25028</v>
      </c>
      <c r="E8837">
        <v>400000</v>
      </c>
      <c r="F8837">
        <v>520000</v>
      </c>
      <c r="K8837" s="16">
        <f t="shared" ref="K8837:K8900" si="414">IF(E8837&gt;49999,E8837+E8837*0.07,IF(E8837&lt;=49999,E8837+E8837*0.12))</f>
        <v>428000</v>
      </c>
      <c r="L8837" s="16">
        <f t="shared" ref="L8837:L8900" si="415">K8837*100/95</f>
        <v>450526.31578947371</v>
      </c>
      <c r="M8837" s="16">
        <f t="shared" ref="M8837:M8900" si="416">IF(COUNTIF(C8837,"*Dahua*"),F8837-10,L8837*100/88)</f>
        <v>511961.7224880383</v>
      </c>
      <c r="N8837" t="e">
        <f>INDEX(XML!$A$2:$R$782,MATCH(C8837,XML!$D$2:$D$737,0),2)</f>
        <v>#N/A</v>
      </c>
    </row>
    <row r="8838" spans="1:14" ht="33.75" x14ac:dyDescent="0.2">
      <c r="A8838">
        <v>66186</v>
      </c>
      <c r="B8838" t="s">
        <v>41650</v>
      </c>
      <c r="C8838" s="15" t="s">
        <v>44467</v>
      </c>
      <c r="D8838" s="15" t="s">
        <v>44468</v>
      </c>
      <c r="E8838">
        <v>600000</v>
      </c>
      <c r="F8838">
        <v>780000</v>
      </c>
      <c r="H8838" t="s">
        <v>746</v>
      </c>
      <c r="K8838" s="16">
        <f t="shared" si="414"/>
        <v>642000</v>
      </c>
      <c r="L8838" s="16">
        <f t="shared" si="415"/>
        <v>675789.47368421056</v>
      </c>
      <c r="M8838" s="16">
        <f t="shared" si="416"/>
        <v>767942.58373205748</v>
      </c>
      <c r="N8838" t="e">
        <f>INDEX(XML!$A$2:$R$782,MATCH(C8838,XML!$D$2:$D$737,0),2)</f>
        <v>#N/A</v>
      </c>
    </row>
    <row r="8839" spans="1:14" ht="45" x14ac:dyDescent="0.2">
      <c r="A8839">
        <v>65442</v>
      </c>
      <c r="B8839" t="s">
        <v>24092</v>
      </c>
      <c r="C8839" s="15" t="s">
        <v>24093</v>
      </c>
      <c r="D8839" s="15" t="s">
        <v>24094</v>
      </c>
      <c r="E8839">
        <v>600000</v>
      </c>
      <c r="F8839">
        <v>780000</v>
      </c>
      <c r="H8839">
        <v>29</v>
      </c>
      <c r="I8839">
        <v>1</v>
      </c>
      <c r="K8839" s="16">
        <f t="shared" si="414"/>
        <v>642000</v>
      </c>
      <c r="L8839" s="16">
        <f t="shared" si="415"/>
        <v>675789.47368421056</v>
      </c>
      <c r="M8839" s="16">
        <f t="shared" si="416"/>
        <v>767942.58373205748</v>
      </c>
      <c r="N8839" t="e">
        <f>INDEX(XML!$A$2:$R$782,MATCH(C8839,XML!$D$2:$D$737,0),2)</f>
        <v>#N/A</v>
      </c>
    </row>
    <row r="8840" spans="1:14" ht="45" x14ac:dyDescent="0.2">
      <c r="A8840">
        <v>75973</v>
      </c>
      <c r="B8840" t="s">
        <v>37501</v>
      </c>
      <c r="C8840" s="15" t="s">
        <v>37502</v>
      </c>
      <c r="D8840" s="15" t="s">
        <v>37503</v>
      </c>
      <c r="E8840">
        <v>400000</v>
      </c>
      <c r="F8840">
        <v>520000</v>
      </c>
      <c r="K8840" s="16">
        <f t="shared" si="414"/>
        <v>428000</v>
      </c>
      <c r="L8840" s="16">
        <f t="shared" si="415"/>
        <v>450526.31578947371</v>
      </c>
      <c r="M8840" s="16">
        <f t="shared" si="416"/>
        <v>511961.7224880383</v>
      </c>
      <c r="N8840" t="e">
        <f>INDEX(XML!$A$2:$R$782,MATCH(C8840,XML!$D$2:$D$737,0),2)</f>
        <v>#N/A</v>
      </c>
    </row>
    <row r="8841" spans="1:14" ht="45" x14ac:dyDescent="0.2">
      <c r="A8841">
        <v>75972</v>
      </c>
      <c r="B8841" t="s">
        <v>37456</v>
      </c>
      <c r="C8841" s="15" t="s">
        <v>37457</v>
      </c>
      <c r="D8841" s="15" t="s">
        <v>37458</v>
      </c>
      <c r="E8841">
        <v>600000</v>
      </c>
      <c r="F8841">
        <v>780000</v>
      </c>
      <c r="H8841" t="s">
        <v>746</v>
      </c>
      <c r="K8841" s="16">
        <f t="shared" si="414"/>
        <v>642000</v>
      </c>
      <c r="L8841" s="16">
        <f t="shared" si="415"/>
        <v>675789.47368421056</v>
      </c>
      <c r="M8841" s="16">
        <f t="shared" si="416"/>
        <v>767942.58373205748</v>
      </c>
      <c r="N8841" t="e">
        <f>INDEX(XML!$A$2:$R$782,MATCH(C8841,XML!$D$2:$D$737,0),2)</f>
        <v>#N/A</v>
      </c>
    </row>
    <row r="8842" spans="1:14" ht="45" x14ac:dyDescent="0.2">
      <c r="A8842">
        <v>65438</v>
      </c>
      <c r="B8842" t="s">
        <v>24089</v>
      </c>
      <c r="C8842" s="15" t="s">
        <v>24090</v>
      </c>
      <c r="D8842" s="15" t="s">
        <v>24091</v>
      </c>
      <c r="E8842">
        <v>550000</v>
      </c>
      <c r="F8842">
        <v>720000</v>
      </c>
      <c r="K8842" s="16">
        <f t="shared" si="414"/>
        <v>588500</v>
      </c>
      <c r="L8842" s="16">
        <f t="shared" si="415"/>
        <v>619473.68421052629</v>
      </c>
      <c r="M8842" s="16">
        <f t="shared" si="416"/>
        <v>703947.36842105258</v>
      </c>
      <c r="N8842" t="e">
        <f>INDEX(XML!$A$2:$R$782,MATCH(C8842,XML!$D$2:$D$737,0),2)</f>
        <v>#N/A</v>
      </c>
    </row>
    <row r="8843" spans="1:14" ht="45" x14ac:dyDescent="0.2">
      <c r="A8843">
        <v>80848</v>
      </c>
      <c r="B8843" t="s">
        <v>46925</v>
      </c>
      <c r="C8843" s="15" t="s">
        <v>46926</v>
      </c>
      <c r="D8843" s="15" t="s">
        <v>46927</v>
      </c>
      <c r="E8843">
        <v>410000</v>
      </c>
      <c r="F8843">
        <v>540000</v>
      </c>
      <c r="H8843">
        <v>46</v>
      </c>
      <c r="K8843" s="16">
        <f t="shared" si="414"/>
        <v>438700</v>
      </c>
      <c r="L8843" s="16">
        <f t="shared" si="415"/>
        <v>461789.4736842105</v>
      </c>
      <c r="M8843" s="16">
        <f t="shared" si="416"/>
        <v>524760.76555023913</v>
      </c>
      <c r="N8843" t="e">
        <f>INDEX(XML!$A$2:$R$782,MATCH(C8843,XML!$D$2:$D$737,0),2)</f>
        <v>#N/A</v>
      </c>
    </row>
    <row r="8844" spans="1:14" ht="45" x14ac:dyDescent="0.2">
      <c r="A8844">
        <v>80850</v>
      </c>
      <c r="B8844" t="s">
        <v>46928</v>
      </c>
      <c r="C8844" s="15" t="s">
        <v>46929</v>
      </c>
      <c r="D8844" s="15" t="s">
        <v>46930</v>
      </c>
      <c r="E8844">
        <v>550000</v>
      </c>
      <c r="F8844">
        <v>720000</v>
      </c>
      <c r="H8844" t="s">
        <v>746</v>
      </c>
      <c r="K8844" s="16">
        <f t="shared" si="414"/>
        <v>588500</v>
      </c>
      <c r="L8844" s="16">
        <f t="shared" si="415"/>
        <v>619473.68421052629</v>
      </c>
      <c r="M8844" s="16">
        <f t="shared" si="416"/>
        <v>703947.36842105258</v>
      </c>
      <c r="N8844" t="e">
        <f>INDEX(XML!$A$2:$R$782,MATCH(C8844,XML!$D$2:$D$737,0),2)</f>
        <v>#N/A</v>
      </c>
    </row>
    <row r="8845" spans="1:14" ht="45" x14ac:dyDescent="0.2">
      <c r="A8845">
        <v>80851</v>
      </c>
      <c r="B8845" t="s">
        <v>46931</v>
      </c>
      <c r="C8845" s="15" t="s">
        <v>46932</v>
      </c>
      <c r="D8845" s="15" t="s">
        <v>46933</v>
      </c>
      <c r="E8845">
        <v>790000</v>
      </c>
      <c r="F8845">
        <v>1030000</v>
      </c>
      <c r="H8845">
        <v>16</v>
      </c>
      <c r="K8845" s="16">
        <f t="shared" si="414"/>
        <v>845300</v>
      </c>
      <c r="L8845" s="16">
        <f t="shared" si="415"/>
        <v>889789.47368421056</v>
      </c>
      <c r="M8845" s="16">
        <f t="shared" si="416"/>
        <v>1011124.4019138757</v>
      </c>
      <c r="N8845" t="e">
        <f>INDEX(XML!$A$2:$R$782,MATCH(C8845,XML!$D$2:$D$737,0),2)</f>
        <v>#N/A</v>
      </c>
    </row>
    <row r="8846" spans="1:14" ht="45" x14ac:dyDescent="0.2">
      <c r="A8846">
        <v>65443</v>
      </c>
      <c r="B8846" t="s">
        <v>25023</v>
      </c>
      <c r="C8846" s="15" t="s">
        <v>25024</v>
      </c>
      <c r="D8846" s="15" t="s">
        <v>25025</v>
      </c>
      <c r="E8846">
        <v>800000</v>
      </c>
      <c r="F8846">
        <v>1050000</v>
      </c>
      <c r="K8846" s="16">
        <f t="shared" si="414"/>
        <v>856000</v>
      </c>
      <c r="L8846" s="16">
        <f t="shared" si="415"/>
        <v>901052.63157894742</v>
      </c>
      <c r="M8846" s="16">
        <f t="shared" si="416"/>
        <v>1023923.4449760766</v>
      </c>
      <c r="N8846" t="e">
        <f>INDEX(XML!$A$2:$R$782,MATCH(C8846,XML!$D$2:$D$737,0),2)</f>
        <v>#N/A</v>
      </c>
    </row>
    <row r="8847" spans="1:14" ht="45" x14ac:dyDescent="0.2">
      <c r="A8847">
        <v>80852</v>
      </c>
      <c r="B8847" t="s">
        <v>46934</v>
      </c>
      <c r="C8847" s="15" t="s">
        <v>46935</v>
      </c>
      <c r="D8847" s="15" t="s">
        <v>46936</v>
      </c>
      <c r="E8847">
        <v>670000</v>
      </c>
      <c r="F8847">
        <v>875000</v>
      </c>
      <c r="K8847" s="16">
        <f t="shared" si="414"/>
        <v>716900</v>
      </c>
      <c r="L8847" s="16">
        <f t="shared" si="415"/>
        <v>754631.57894736843</v>
      </c>
      <c r="M8847" s="16">
        <f t="shared" si="416"/>
        <v>857535.88516746415</v>
      </c>
      <c r="N8847" t="e">
        <f>INDEX(XML!$A$2:$R$782,MATCH(C8847,XML!$D$2:$D$737,0),2)</f>
        <v>#N/A</v>
      </c>
    </row>
    <row r="8848" spans="1:14" ht="45" x14ac:dyDescent="0.2">
      <c r="A8848">
        <v>80853</v>
      </c>
      <c r="B8848" t="s">
        <v>46937</v>
      </c>
      <c r="C8848" s="15" t="s">
        <v>46938</v>
      </c>
      <c r="D8848" s="15" t="s">
        <v>46939</v>
      </c>
      <c r="E8848">
        <v>870000</v>
      </c>
      <c r="F8848">
        <v>1135000</v>
      </c>
      <c r="H8848">
        <v>15</v>
      </c>
      <c r="K8848" s="16">
        <f t="shared" si="414"/>
        <v>930900</v>
      </c>
      <c r="L8848" s="16">
        <f t="shared" si="415"/>
        <v>979894.73684210528</v>
      </c>
      <c r="M8848" s="16">
        <f t="shared" si="416"/>
        <v>1113516.7464114833</v>
      </c>
      <c r="N8848" t="e">
        <f>INDEX(XML!$A$2:$R$782,MATCH(C8848,XML!$D$2:$D$737,0),2)</f>
        <v>#N/A</v>
      </c>
    </row>
    <row r="8849" spans="1:14" ht="45" x14ac:dyDescent="0.2">
      <c r="A8849">
        <v>80854</v>
      </c>
      <c r="B8849" t="s">
        <v>46940</v>
      </c>
      <c r="C8849" s="15" t="s">
        <v>46941</v>
      </c>
      <c r="D8849" s="15" t="s">
        <v>46942</v>
      </c>
      <c r="E8849">
        <v>1650000</v>
      </c>
      <c r="F8849">
        <v>2145000</v>
      </c>
      <c r="H8849">
        <v>5</v>
      </c>
      <c r="K8849" s="16">
        <f t="shared" si="414"/>
        <v>1765500</v>
      </c>
      <c r="L8849" s="16">
        <f t="shared" si="415"/>
        <v>1858421.0526315789</v>
      </c>
      <c r="M8849" s="16">
        <f t="shared" si="416"/>
        <v>2111842.1052631577</v>
      </c>
      <c r="N8849" t="e">
        <f>INDEX(XML!$A$2:$R$782,MATCH(C8849,XML!$D$2:$D$737,0),2)</f>
        <v>#N/A</v>
      </c>
    </row>
    <row r="8850" spans="1:14" ht="45" x14ac:dyDescent="0.2">
      <c r="A8850">
        <v>65440</v>
      </c>
      <c r="B8850" t="s">
        <v>25020</v>
      </c>
      <c r="C8850" s="15" t="s">
        <v>25021</v>
      </c>
      <c r="D8850" s="15" t="s">
        <v>25022</v>
      </c>
      <c r="E8850">
        <v>780000</v>
      </c>
      <c r="F8850">
        <v>1015000</v>
      </c>
      <c r="K8850" s="16">
        <f t="shared" si="414"/>
        <v>834600</v>
      </c>
      <c r="L8850" s="16">
        <f t="shared" si="415"/>
        <v>878526.31578947371</v>
      </c>
      <c r="M8850" s="16">
        <f t="shared" si="416"/>
        <v>998325.35885167459</v>
      </c>
      <c r="N8850" t="e">
        <f>INDEX(XML!$A$2:$R$782,MATCH(C8850,XML!$D$2:$D$737,0),2)</f>
        <v>#N/A</v>
      </c>
    </row>
    <row r="8851" spans="1:14" ht="45" x14ac:dyDescent="0.2">
      <c r="A8851">
        <v>72061</v>
      </c>
      <c r="B8851" t="s">
        <v>31108</v>
      </c>
      <c r="C8851" s="15" t="s">
        <v>31109</v>
      </c>
      <c r="D8851" s="15" t="s">
        <v>31110</v>
      </c>
      <c r="E8851">
        <v>1500000</v>
      </c>
      <c r="F8851">
        <v>1950000</v>
      </c>
      <c r="K8851" s="16">
        <f t="shared" si="414"/>
        <v>1605000</v>
      </c>
      <c r="L8851" s="16">
        <f t="shared" si="415"/>
        <v>1689473.6842105263</v>
      </c>
      <c r="M8851" s="16">
        <f t="shared" si="416"/>
        <v>1919856.4593301436</v>
      </c>
      <c r="N8851" t="e">
        <f>INDEX(XML!$A$2:$R$782,MATCH(C8851,XML!$D$2:$D$737,0),2)</f>
        <v>#N/A</v>
      </c>
    </row>
    <row r="8852" spans="1:14" ht="45" x14ac:dyDescent="0.2">
      <c r="A8852">
        <v>60952</v>
      </c>
      <c r="B8852" t="s">
        <v>17807</v>
      </c>
      <c r="C8852" s="15" t="s">
        <v>17808</v>
      </c>
      <c r="D8852" s="15" t="s">
        <v>20034</v>
      </c>
      <c r="E8852">
        <v>1</v>
      </c>
      <c r="F8852">
        <v>1</v>
      </c>
      <c r="K8852" s="16">
        <f t="shared" si="414"/>
        <v>1.1200000000000001</v>
      </c>
      <c r="L8852" s="16">
        <f t="shared" si="415"/>
        <v>1.1789473684210527</v>
      </c>
      <c r="M8852" s="16">
        <f t="shared" si="416"/>
        <v>1.3397129186602872</v>
      </c>
      <c r="N8852" t="e">
        <f>INDEX(XML!$A$2:$R$782,MATCH(C8852,XML!$D$2:$D$737,0),2)</f>
        <v>#N/A</v>
      </c>
    </row>
    <row r="8853" spans="1:14" ht="56.25" x14ac:dyDescent="0.2">
      <c r="A8853">
        <v>70049</v>
      </c>
      <c r="B8853" t="s">
        <v>28949</v>
      </c>
      <c r="C8853" s="15" t="s">
        <v>28950</v>
      </c>
      <c r="D8853" s="15" t="s">
        <v>35898</v>
      </c>
      <c r="E8853">
        <v>1</v>
      </c>
      <c r="F8853">
        <v>1</v>
      </c>
      <c r="K8853" s="16">
        <f t="shared" si="414"/>
        <v>1.1200000000000001</v>
      </c>
      <c r="L8853" s="16">
        <f t="shared" si="415"/>
        <v>1.1789473684210527</v>
      </c>
      <c r="M8853" s="16">
        <f t="shared" si="416"/>
        <v>1.3397129186602872</v>
      </c>
      <c r="N8853" t="e">
        <f>INDEX(XML!$A$2:$R$782,MATCH(C8853,XML!$D$2:$D$737,0),2)</f>
        <v>#N/A</v>
      </c>
    </row>
    <row r="8854" spans="1:14" ht="56.25" x14ac:dyDescent="0.2">
      <c r="A8854">
        <v>70194</v>
      </c>
      <c r="B8854" t="s">
        <v>27034</v>
      </c>
      <c r="C8854" s="15" t="s">
        <v>27035</v>
      </c>
      <c r="D8854" s="15" t="s">
        <v>27036</v>
      </c>
      <c r="E8854">
        <v>1</v>
      </c>
      <c r="F8854">
        <v>1</v>
      </c>
      <c r="K8854" s="16">
        <f t="shared" si="414"/>
        <v>1.1200000000000001</v>
      </c>
      <c r="L8854" s="16">
        <f t="shared" si="415"/>
        <v>1.1789473684210527</v>
      </c>
      <c r="M8854" s="16">
        <f t="shared" si="416"/>
        <v>1.3397129186602872</v>
      </c>
      <c r="N8854" t="e">
        <f>INDEX(XML!$A$2:$R$782,MATCH(C8854,XML!$D$2:$D$737,0),2)</f>
        <v>#N/A</v>
      </c>
    </row>
    <row r="8855" spans="1:14" ht="56.25" x14ac:dyDescent="0.2">
      <c r="A8855">
        <v>81850</v>
      </c>
      <c r="B8855" t="s">
        <v>42143</v>
      </c>
      <c r="C8855" s="15" t="s">
        <v>42144</v>
      </c>
      <c r="D8855" s="15" t="s">
        <v>42145</v>
      </c>
      <c r="E8855">
        <v>1</v>
      </c>
      <c r="F8855">
        <v>1</v>
      </c>
      <c r="H8855">
        <v>1</v>
      </c>
      <c r="K8855" s="16">
        <f t="shared" si="414"/>
        <v>1.1200000000000001</v>
      </c>
      <c r="L8855" s="16">
        <f t="shared" si="415"/>
        <v>1.1789473684210527</v>
      </c>
      <c r="M8855" s="16">
        <f t="shared" si="416"/>
        <v>1.3397129186602872</v>
      </c>
      <c r="N8855" t="e">
        <f>INDEX(XML!$A$2:$R$782,MATCH(C8855,XML!$D$2:$D$737,0),2)</f>
        <v>#N/A</v>
      </c>
    </row>
    <row r="8856" spans="1:14" ht="33.75" x14ac:dyDescent="0.2">
      <c r="A8856">
        <v>64828</v>
      </c>
      <c r="B8856" t="s">
        <v>24429</v>
      </c>
      <c r="C8856" s="15" t="s">
        <v>24430</v>
      </c>
      <c r="D8856" s="15" t="s">
        <v>24431</v>
      </c>
      <c r="E8856">
        <v>1</v>
      </c>
      <c r="F8856">
        <v>1</v>
      </c>
      <c r="H8856">
        <v>2</v>
      </c>
      <c r="K8856" s="16">
        <f t="shared" si="414"/>
        <v>1.1200000000000001</v>
      </c>
      <c r="L8856" s="16">
        <f t="shared" si="415"/>
        <v>1.1789473684210527</v>
      </c>
      <c r="M8856" s="16">
        <f t="shared" si="416"/>
        <v>1.3397129186602872</v>
      </c>
      <c r="N8856" t="e">
        <f>INDEX(XML!$A$2:$R$782,MATCH(C8856,XML!$D$2:$D$737,0),2)</f>
        <v>#N/A</v>
      </c>
    </row>
    <row r="8857" spans="1:14" ht="33.75" x14ac:dyDescent="0.2">
      <c r="A8857">
        <v>80700</v>
      </c>
      <c r="B8857" t="s">
        <v>43275</v>
      </c>
      <c r="C8857" s="15" t="s">
        <v>43276</v>
      </c>
      <c r="D8857" s="15" t="s">
        <v>43277</v>
      </c>
      <c r="E8857">
        <v>1</v>
      </c>
      <c r="F8857">
        <v>1</v>
      </c>
      <c r="H8857">
        <v>19</v>
      </c>
      <c r="K8857" s="16">
        <f t="shared" si="414"/>
        <v>1.1200000000000001</v>
      </c>
      <c r="L8857" s="16">
        <f t="shared" si="415"/>
        <v>1.1789473684210527</v>
      </c>
      <c r="M8857" s="16">
        <f t="shared" si="416"/>
        <v>1.3397129186602872</v>
      </c>
      <c r="N8857" t="e">
        <f>INDEX(XML!$A$2:$R$782,MATCH(C8857,XML!$D$2:$D$737,0),2)</f>
        <v>#N/A</v>
      </c>
    </row>
    <row r="8858" spans="1:14" ht="45" x14ac:dyDescent="0.2">
      <c r="A8858">
        <v>69673</v>
      </c>
      <c r="B8858" t="s">
        <v>29000</v>
      </c>
      <c r="C8858" s="15" t="s">
        <v>29001</v>
      </c>
      <c r="D8858" s="15" t="s">
        <v>29002</v>
      </c>
      <c r="E8858">
        <v>1</v>
      </c>
      <c r="F8858">
        <v>1</v>
      </c>
      <c r="H8858">
        <v>1</v>
      </c>
      <c r="K8858" s="16">
        <f t="shared" si="414"/>
        <v>1.1200000000000001</v>
      </c>
      <c r="L8858" s="16">
        <f t="shared" si="415"/>
        <v>1.1789473684210527</v>
      </c>
      <c r="M8858" s="16">
        <f t="shared" si="416"/>
        <v>1.3397129186602872</v>
      </c>
      <c r="N8858" t="e">
        <f>INDEX(XML!$A$2:$R$782,MATCH(C8858,XML!$D$2:$D$737,0),2)</f>
        <v>#N/A</v>
      </c>
    </row>
    <row r="8859" spans="1:14" ht="67.5" x14ac:dyDescent="0.2">
      <c r="A8859">
        <v>53391</v>
      </c>
      <c r="B8859" t="s">
        <v>3963</v>
      </c>
      <c r="C8859" s="15" t="s">
        <v>3964</v>
      </c>
      <c r="D8859" s="15" t="s">
        <v>3965</v>
      </c>
      <c r="E8859">
        <v>1</v>
      </c>
      <c r="F8859">
        <v>1</v>
      </c>
      <c r="H8859">
        <v>1</v>
      </c>
      <c r="K8859" s="16">
        <f t="shared" si="414"/>
        <v>1.1200000000000001</v>
      </c>
      <c r="L8859" s="16">
        <f t="shared" si="415"/>
        <v>1.1789473684210527</v>
      </c>
      <c r="M8859" s="16">
        <f t="shared" si="416"/>
        <v>1.3397129186602872</v>
      </c>
      <c r="N8859" t="e">
        <f>INDEX(XML!$A$2:$R$782,MATCH(C8859,XML!$D$2:$D$737,0),2)</f>
        <v>#N/A</v>
      </c>
    </row>
    <row r="8860" spans="1:14" ht="67.5" x14ac:dyDescent="0.2">
      <c r="A8860">
        <v>79006</v>
      </c>
      <c r="B8860" t="s">
        <v>37273</v>
      </c>
      <c r="C8860" s="15" t="s">
        <v>37274</v>
      </c>
      <c r="D8860" s="15" t="s">
        <v>37275</v>
      </c>
      <c r="E8860">
        <v>1</v>
      </c>
      <c r="F8860">
        <v>1</v>
      </c>
      <c r="H8860">
        <v>1</v>
      </c>
      <c r="K8860" s="16">
        <f t="shared" si="414"/>
        <v>1.1200000000000001</v>
      </c>
      <c r="L8860" s="16">
        <f t="shared" si="415"/>
        <v>1.1789473684210527</v>
      </c>
      <c r="M8860" s="16">
        <f t="shared" si="416"/>
        <v>1.3397129186602872</v>
      </c>
      <c r="N8860" t="e">
        <f>INDEX(XML!$A$2:$R$782,MATCH(C8860,XML!$D$2:$D$737,0),2)</f>
        <v>#N/A</v>
      </c>
    </row>
    <row r="8861" spans="1:14" ht="67.5" x14ac:dyDescent="0.2">
      <c r="A8861">
        <v>53411</v>
      </c>
      <c r="B8861" t="s">
        <v>46353</v>
      </c>
      <c r="C8861" s="15" t="s">
        <v>46354</v>
      </c>
      <c r="D8861" s="15" t="s">
        <v>46355</v>
      </c>
      <c r="E8861">
        <v>1</v>
      </c>
      <c r="F8861">
        <v>1</v>
      </c>
      <c r="H8861">
        <v>4</v>
      </c>
      <c r="K8861" s="16">
        <f t="shared" si="414"/>
        <v>1.1200000000000001</v>
      </c>
      <c r="L8861" s="16">
        <f t="shared" si="415"/>
        <v>1.1789473684210527</v>
      </c>
      <c r="M8861" s="16">
        <f t="shared" si="416"/>
        <v>1.3397129186602872</v>
      </c>
      <c r="N8861" t="e">
        <f>INDEX(XML!$A$2:$R$782,MATCH(C8861,XML!$D$2:$D$737,0),2)</f>
        <v>#N/A</v>
      </c>
    </row>
    <row r="8862" spans="1:14" ht="67.5" x14ac:dyDescent="0.2">
      <c r="A8862">
        <v>53392</v>
      </c>
      <c r="B8862" t="s">
        <v>3966</v>
      </c>
      <c r="C8862" s="15" t="s">
        <v>3967</v>
      </c>
      <c r="D8862" s="15" t="s">
        <v>3968</v>
      </c>
      <c r="E8862">
        <v>1</v>
      </c>
      <c r="F8862">
        <v>1</v>
      </c>
      <c r="H8862" t="s">
        <v>746</v>
      </c>
      <c r="K8862" s="16">
        <f t="shared" si="414"/>
        <v>1.1200000000000001</v>
      </c>
      <c r="L8862" s="16">
        <f t="shared" si="415"/>
        <v>1.1789473684210527</v>
      </c>
      <c r="M8862" s="16">
        <f t="shared" si="416"/>
        <v>1.3397129186602872</v>
      </c>
      <c r="N8862" t="e">
        <f>INDEX(XML!$A$2:$R$782,MATCH(C8862,XML!$D$2:$D$737,0),2)</f>
        <v>#N/A</v>
      </c>
    </row>
    <row r="8863" spans="1:14" ht="67.5" x14ac:dyDescent="0.2">
      <c r="A8863">
        <v>53826</v>
      </c>
      <c r="B8863" t="s">
        <v>12056</v>
      </c>
      <c r="C8863" s="15" t="s">
        <v>12057</v>
      </c>
      <c r="D8863" s="15" t="s">
        <v>12058</v>
      </c>
      <c r="E8863">
        <v>1</v>
      </c>
      <c r="F8863">
        <v>1</v>
      </c>
      <c r="K8863" s="16">
        <f t="shared" si="414"/>
        <v>1.1200000000000001</v>
      </c>
      <c r="L8863" s="16">
        <f t="shared" si="415"/>
        <v>1.1789473684210527</v>
      </c>
      <c r="M8863" s="16">
        <f t="shared" si="416"/>
        <v>1.3397129186602872</v>
      </c>
      <c r="N8863" t="e">
        <f>INDEX(XML!$A$2:$R$782,MATCH(C8863,XML!$D$2:$D$737,0),2)</f>
        <v>#N/A</v>
      </c>
    </row>
    <row r="8864" spans="1:14" ht="67.5" x14ac:dyDescent="0.2">
      <c r="A8864">
        <v>82210</v>
      </c>
      <c r="B8864" t="s">
        <v>47033</v>
      </c>
      <c r="C8864" s="15" t="s">
        <v>47034</v>
      </c>
      <c r="D8864" s="15" t="s">
        <v>47035</v>
      </c>
      <c r="E8864">
        <v>560000</v>
      </c>
      <c r="F8864">
        <v>700000</v>
      </c>
      <c r="H8864" t="s">
        <v>746</v>
      </c>
      <c r="K8864" s="16">
        <f t="shared" si="414"/>
        <v>599200</v>
      </c>
      <c r="L8864" s="16">
        <f t="shared" si="415"/>
        <v>630736.84210526315</v>
      </c>
      <c r="M8864" s="16">
        <f t="shared" si="416"/>
        <v>716746.41148325359</v>
      </c>
      <c r="N8864" t="e">
        <f>INDEX(XML!$A$2:$R$782,MATCH(C8864,XML!$D$2:$D$737,0),2)</f>
        <v>#N/A</v>
      </c>
    </row>
    <row r="8865" spans="1:14" ht="56.25" x14ac:dyDescent="0.2">
      <c r="A8865">
        <v>67116</v>
      </c>
      <c r="B8865" t="s">
        <v>44831</v>
      </c>
      <c r="C8865" s="15" t="s">
        <v>44832</v>
      </c>
      <c r="D8865" s="15" t="s">
        <v>44833</v>
      </c>
      <c r="E8865">
        <v>500000</v>
      </c>
      <c r="F8865">
        <v>650000</v>
      </c>
      <c r="I8865">
        <v>1</v>
      </c>
      <c r="K8865" s="16">
        <f t="shared" si="414"/>
        <v>535000</v>
      </c>
      <c r="L8865" s="16">
        <f t="shared" si="415"/>
        <v>563157.89473684214</v>
      </c>
      <c r="M8865" s="16">
        <f t="shared" si="416"/>
        <v>639952.15311004792</v>
      </c>
      <c r="N8865" t="e">
        <f>INDEX(XML!$A$2:$R$782,MATCH(C8865,XML!$D$2:$D$737,0),2)</f>
        <v>#N/A</v>
      </c>
    </row>
    <row r="8866" spans="1:14" ht="15.75" x14ac:dyDescent="0.25">
      <c r="A8866" s="184" t="s">
        <v>3969</v>
      </c>
      <c r="B8866" s="184"/>
      <c r="C8866" s="185"/>
      <c r="D8866" s="185"/>
      <c r="E8866" s="184"/>
      <c r="F8866" s="184"/>
      <c r="G8866" s="184"/>
      <c r="H8866" s="184"/>
      <c r="I8866" s="184"/>
      <c r="J8866" s="184"/>
      <c r="K8866" s="16">
        <f t="shared" si="414"/>
        <v>0</v>
      </c>
      <c r="L8866" s="16">
        <f t="shared" si="415"/>
        <v>0</v>
      </c>
      <c r="M8866" s="16">
        <f t="shared" si="416"/>
        <v>0</v>
      </c>
      <c r="N8866" t="e">
        <f>INDEX(XML!$A$2:$R$782,MATCH(C8866,XML!$D$2:$D$737,0),2)</f>
        <v>#N/A</v>
      </c>
    </row>
    <row r="8867" spans="1:14" ht="45" x14ac:dyDescent="0.2">
      <c r="A8867">
        <v>82521</v>
      </c>
      <c r="B8867" t="s">
        <v>43811</v>
      </c>
      <c r="C8867" s="15" t="s">
        <v>43812</v>
      </c>
      <c r="D8867" s="15" t="s">
        <v>43813</v>
      </c>
      <c r="E8867">
        <v>1</v>
      </c>
      <c r="F8867">
        <v>1</v>
      </c>
      <c r="H8867">
        <v>1</v>
      </c>
      <c r="K8867" s="16">
        <f t="shared" si="414"/>
        <v>1.1200000000000001</v>
      </c>
      <c r="L8867" s="16">
        <f t="shared" si="415"/>
        <v>1.1789473684210527</v>
      </c>
      <c r="M8867" s="16">
        <f t="shared" si="416"/>
        <v>1.3397129186602872</v>
      </c>
      <c r="N8867" t="e">
        <f>INDEX(XML!$A$2:$R$782,MATCH(C8867,XML!$D$2:$D$737,0),2)</f>
        <v>#N/A</v>
      </c>
    </row>
    <row r="8868" spans="1:14" ht="67.5" x14ac:dyDescent="0.2">
      <c r="A8868">
        <v>67743</v>
      </c>
      <c r="B8868" t="s">
        <v>27115</v>
      </c>
      <c r="C8868" s="15" t="s">
        <v>27116</v>
      </c>
      <c r="D8868" s="15" t="s">
        <v>27117</v>
      </c>
      <c r="E8868">
        <v>1</v>
      </c>
      <c r="F8868">
        <v>1</v>
      </c>
      <c r="K8868" s="16">
        <f t="shared" si="414"/>
        <v>1.1200000000000001</v>
      </c>
      <c r="L8868" s="16">
        <f t="shared" si="415"/>
        <v>1.1789473684210527</v>
      </c>
      <c r="M8868" s="16">
        <f t="shared" si="416"/>
        <v>1.3397129186602872</v>
      </c>
      <c r="N8868" t="e">
        <f>INDEX(XML!$A$2:$R$782,MATCH(C8868,XML!$D$2:$D$737,0),2)</f>
        <v>#N/A</v>
      </c>
    </row>
    <row r="8869" spans="1:14" ht="67.5" x14ac:dyDescent="0.2">
      <c r="A8869">
        <v>65914</v>
      </c>
      <c r="B8869" t="s">
        <v>23220</v>
      </c>
      <c r="C8869" s="15" t="s">
        <v>23221</v>
      </c>
      <c r="D8869" s="15" t="s">
        <v>23222</v>
      </c>
      <c r="E8869">
        <v>1</v>
      </c>
      <c r="F8869">
        <v>1</v>
      </c>
      <c r="H8869">
        <v>2</v>
      </c>
      <c r="K8869" s="16">
        <f t="shared" si="414"/>
        <v>1.1200000000000001</v>
      </c>
      <c r="L8869" s="16">
        <f t="shared" si="415"/>
        <v>1.1789473684210527</v>
      </c>
      <c r="M8869" s="16">
        <f t="shared" si="416"/>
        <v>1.3397129186602872</v>
      </c>
      <c r="N8869" t="e">
        <f>INDEX(XML!$A$2:$R$782,MATCH(C8869,XML!$D$2:$D$737,0),2)</f>
        <v>#N/A</v>
      </c>
    </row>
    <row r="8870" spans="1:14" ht="67.5" x14ac:dyDescent="0.2">
      <c r="A8870">
        <v>68266</v>
      </c>
      <c r="B8870" t="s">
        <v>24435</v>
      </c>
      <c r="C8870" s="15" t="s">
        <v>24436</v>
      </c>
      <c r="D8870" s="15" t="s">
        <v>24437</v>
      </c>
      <c r="E8870">
        <v>1</v>
      </c>
      <c r="F8870">
        <v>1</v>
      </c>
      <c r="H8870">
        <v>16</v>
      </c>
      <c r="K8870" s="16">
        <f t="shared" si="414"/>
        <v>1.1200000000000001</v>
      </c>
      <c r="L8870" s="16">
        <f t="shared" si="415"/>
        <v>1.1789473684210527</v>
      </c>
      <c r="M8870" s="16">
        <f t="shared" si="416"/>
        <v>1.3397129186602872</v>
      </c>
      <c r="N8870" t="e">
        <f>INDEX(XML!$A$2:$R$782,MATCH(C8870,XML!$D$2:$D$737,0),2)</f>
        <v>#N/A</v>
      </c>
    </row>
    <row r="8871" spans="1:14" ht="22.5" customHeight="1" x14ac:dyDescent="0.2">
      <c r="A8871">
        <v>53402</v>
      </c>
      <c r="B8871" t="s">
        <v>20287</v>
      </c>
      <c r="C8871" s="15" t="s">
        <v>20288</v>
      </c>
      <c r="D8871" s="15" t="s">
        <v>20289</v>
      </c>
      <c r="E8871">
        <v>1</v>
      </c>
      <c r="F8871">
        <v>1</v>
      </c>
      <c r="K8871" s="16">
        <f t="shared" si="414"/>
        <v>1.1200000000000001</v>
      </c>
      <c r="L8871" s="16">
        <f t="shared" si="415"/>
        <v>1.1789473684210527</v>
      </c>
      <c r="M8871" s="16">
        <f t="shared" si="416"/>
        <v>1.3397129186602872</v>
      </c>
      <c r="N8871" t="e">
        <f>INDEX(XML!$A$2:$R$782,MATCH(C8871,XML!$D$2:$D$737,0),2)</f>
        <v>#N/A</v>
      </c>
    </row>
    <row r="8872" spans="1:14" ht="22.5" customHeight="1" x14ac:dyDescent="0.2">
      <c r="A8872">
        <v>64793</v>
      </c>
      <c r="B8872" t="s">
        <v>22163</v>
      </c>
      <c r="C8872" s="15" t="s">
        <v>22164</v>
      </c>
      <c r="D8872" s="15" t="s">
        <v>22165</v>
      </c>
      <c r="E8872">
        <v>1</v>
      </c>
      <c r="F8872">
        <v>1</v>
      </c>
      <c r="K8872" s="16">
        <f t="shared" si="414"/>
        <v>1.1200000000000001</v>
      </c>
      <c r="L8872" s="16">
        <f t="shared" si="415"/>
        <v>1.1789473684210527</v>
      </c>
      <c r="M8872" s="16">
        <f t="shared" si="416"/>
        <v>1.3397129186602872</v>
      </c>
      <c r="N8872" t="e">
        <f>INDEX(XML!$A$2:$R$782,MATCH(C8872,XML!$D$2:$D$737,0),2)</f>
        <v>#N/A</v>
      </c>
    </row>
    <row r="8873" spans="1:14" ht="22.5" customHeight="1" x14ac:dyDescent="0.2">
      <c r="A8873">
        <v>53403</v>
      </c>
      <c r="B8873" t="s">
        <v>3973</v>
      </c>
      <c r="C8873" s="15" t="s">
        <v>3974</v>
      </c>
      <c r="D8873" s="15" t="s">
        <v>3975</v>
      </c>
      <c r="E8873">
        <v>1</v>
      </c>
      <c r="F8873">
        <v>1</v>
      </c>
      <c r="H8873">
        <v>1</v>
      </c>
      <c r="K8873" s="16">
        <f t="shared" si="414"/>
        <v>1.1200000000000001</v>
      </c>
      <c r="L8873" s="16">
        <f t="shared" si="415"/>
        <v>1.1789473684210527</v>
      </c>
      <c r="M8873" s="16">
        <f t="shared" si="416"/>
        <v>1.3397129186602872</v>
      </c>
      <c r="N8873" t="e">
        <f>INDEX(XML!$A$2:$R$782,MATCH(C8873,XML!$D$2:$D$737,0),2)</f>
        <v>#N/A</v>
      </c>
    </row>
    <row r="8874" spans="1:14" ht="45" x14ac:dyDescent="0.2">
      <c r="A8874">
        <v>71154</v>
      </c>
      <c r="B8874" t="s">
        <v>27652</v>
      </c>
      <c r="C8874" s="15" t="s">
        <v>27653</v>
      </c>
      <c r="D8874" s="15" t="s">
        <v>41289</v>
      </c>
      <c r="E8874">
        <v>1</v>
      </c>
      <c r="F8874">
        <v>1</v>
      </c>
      <c r="H8874">
        <v>14</v>
      </c>
      <c r="K8874" s="16">
        <f t="shared" si="414"/>
        <v>1.1200000000000001</v>
      </c>
      <c r="L8874" s="16">
        <f t="shared" si="415"/>
        <v>1.1789473684210527</v>
      </c>
      <c r="M8874" s="16">
        <f t="shared" si="416"/>
        <v>1.3397129186602872</v>
      </c>
      <c r="N8874" t="e">
        <f>INDEX(XML!$A$2:$R$782,MATCH(C8874,XML!$D$2:$D$737,0),2)</f>
        <v>#N/A</v>
      </c>
    </row>
    <row r="8875" spans="1:14" ht="56.25" x14ac:dyDescent="0.2">
      <c r="A8875">
        <v>79523</v>
      </c>
      <c r="B8875" t="s">
        <v>42066</v>
      </c>
      <c r="C8875" s="15" t="s">
        <v>42067</v>
      </c>
      <c r="D8875" s="15" t="s">
        <v>42068</v>
      </c>
      <c r="E8875">
        <v>1</v>
      </c>
      <c r="F8875">
        <v>1</v>
      </c>
      <c r="H8875">
        <v>21</v>
      </c>
      <c r="K8875" s="16">
        <f t="shared" si="414"/>
        <v>1.1200000000000001</v>
      </c>
      <c r="L8875" s="16">
        <f t="shared" si="415"/>
        <v>1.1789473684210527</v>
      </c>
      <c r="M8875" s="16">
        <f t="shared" si="416"/>
        <v>1.3397129186602872</v>
      </c>
      <c r="N8875" t="e">
        <f>INDEX(XML!$A$2:$R$782,MATCH(C8875,XML!$D$2:$D$737,0),2)</f>
        <v>#N/A</v>
      </c>
    </row>
    <row r="8876" spans="1:14" ht="67.5" x14ac:dyDescent="0.2">
      <c r="A8876">
        <v>65912</v>
      </c>
      <c r="B8876" t="s">
        <v>23217</v>
      </c>
      <c r="C8876" s="15" t="s">
        <v>23218</v>
      </c>
      <c r="D8876" s="15" t="s">
        <v>23219</v>
      </c>
      <c r="E8876">
        <v>1</v>
      </c>
      <c r="F8876">
        <v>1</v>
      </c>
      <c r="K8876" s="16">
        <f t="shared" si="414"/>
        <v>1.1200000000000001</v>
      </c>
      <c r="L8876" s="16">
        <f t="shared" si="415"/>
        <v>1.1789473684210527</v>
      </c>
      <c r="M8876" s="16">
        <f t="shared" si="416"/>
        <v>1.3397129186602872</v>
      </c>
      <c r="N8876" t="e">
        <f>INDEX(XML!$A$2:$R$782,MATCH(C8876,XML!$D$2:$D$737,0),2)</f>
        <v>#N/A</v>
      </c>
    </row>
    <row r="8877" spans="1:14" ht="67.5" x14ac:dyDescent="0.2">
      <c r="A8877">
        <v>68566</v>
      </c>
      <c r="B8877" t="s">
        <v>24940</v>
      </c>
      <c r="C8877" s="15" t="s">
        <v>24941</v>
      </c>
      <c r="D8877" s="15" t="s">
        <v>24942</v>
      </c>
      <c r="E8877">
        <v>1</v>
      </c>
      <c r="F8877">
        <v>1</v>
      </c>
      <c r="H8877">
        <v>10</v>
      </c>
      <c r="K8877" s="16">
        <f t="shared" si="414"/>
        <v>1.1200000000000001</v>
      </c>
      <c r="L8877" s="16">
        <f t="shared" si="415"/>
        <v>1.1789473684210527</v>
      </c>
      <c r="M8877" s="16">
        <f t="shared" si="416"/>
        <v>1.3397129186602872</v>
      </c>
      <c r="N8877" t="e">
        <f>INDEX(XML!$A$2:$R$782,MATCH(C8877,XML!$D$2:$D$737,0),2)</f>
        <v>#N/A</v>
      </c>
    </row>
    <row r="8878" spans="1:14" ht="67.5" x14ac:dyDescent="0.2">
      <c r="A8878">
        <v>53400</v>
      </c>
      <c r="B8878" t="s">
        <v>3970</v>
      </c>
      <c r="C8878" s="15" t="s">
        <v>3971</v>
      </c>
      <c r="D8878" s="15" t="s">
        <v>3972</v>
      </c>
      <c r="E8878">
        <v>1</v>
      </c>
      <c r="F8878">
        <v>1</v>
      </c>
      <c r="K8878" s="16">
        <f t="shared" si="414"/>
        <v>1.1200000000000001</v>
      </c>
      <c r="L8878" s="16">
        <f t="shared" si="415"/>
        <v>1.1789473684210527</v>
      </c>
      <c r="M8878" s="16">
        <f t="shared" si="416"/>
        <v>1.3397129186602872</v>
      </c>
      <c r="N8878" t="e">
        <f>INDEX(XML!$A$2:$R$782,MATCH(C8878,XML!$D$2:$D$737,0),2)</f>
        <v>#N/A</v>
      </c>
    </row>
    <row r="8879" spans="1:14" ht="67.5" x14ac:dyDescent="0.2">
      <c r="A8879">
        <v>69208</v>
      </c>
      <c r="B8879" t="s">
        <v>34738</v>
      </c>
      <c r="C8879" s="15" t="s">
        <v>34739</v>
      </c>
      <c r="D8879" s="15" t="s">
        <v>34740</v>
      </c>
      <c r="E8879">
        <v>1</v>
      </c>
      <c r="F8879">
        <v>1</v>
      </c>
      <c r="H8879">
        <v>4</v>
      </c>
      <c r="K8879" s="16">
        <f t="shared" si="414"/>
        <v>1.1200000000000001</v>
      </c>
      <c r="L8879" s="16">
        <f t="shared" si="415"/>
        <v>1.1789473684210527</v>
      </c>
      <c r="M8879" s="16">
        <f t="shared" si="416"/>
        <v>1.3397129186602872</v>
      </c>
      <c r="N8879" t="e">
        <f>INDEX(XML!$A$2:$R$782,MATCH(C8879,XML!$D$2:$D$737,0),2)</f>
        <v>#N/A</v>
      </c>
    </row>
    <row r="8880" spans="1:14" ht="56.25" x14ac:dyDescent="0.2">
      <c r="A8880">
        <v>53415</v>
      </c>
      <c r="B8880" t="s">
        <v>3976</v>
      </c>
      <c r="C8880" s="15" t="s">
        <v>3977</v>
      </c>
      <c r="D8880" s="15" t="s">
        <v>3978</v>
      </c>
      <c r="E8880">
        <v>1</v>
      </c>
      <c r="F8880">
        <v>1</v>
      </c>
      <c r="K8880" s="16">
        <f t="shared" si="414"/>
        <v>1.1200000000000001</v>
      </c>
      <c r="L8880" s="16">
        <f t="shared" si="415"/>
        <v>1.1789473684210527</v>
      </c>
      <c r="M8880" s="16">
        <f t="shared" si="416"/>
        <v>1.3397129186602872</v>
      </c>
      <c r="N8880" t="e">
        <f>INDEX(XML!$A$2:$R$782,MATCH(C8880,XML!$D$2:$D$737,0),2)</f>
        <v>#N/A</v>
      </c>
    </row>
    <row r="8881" spans="1:14" ht="22.5" customHeight="1" x14ac:dyDescent="0.2">
      <c r="A8881">
        <v>74022</v>
      </c>
      <c r="B8881" t="s">
        <v>33488</v>
      </c>
      <c r="C8881" s="15" t="s">
        <v>33489</v>
      </c>
      <c r="D8881" s="15" t="s">
        <v>33490</v>
      </c>
      <c r="E8881">
        <v>1</v>
      </c>
      <c r="F8881">
        <v>1</v>
      </c>
      <c r="H8881">
        <v>5</v>
      </c>
      <c r="K8881" s="16">
        <f t="shared" si="414"/>
        <v>1.1200000000000001</v>
      </c>
      <c r="L8881" s="16">
        <f t="shared" si="415"/>
        <v>1.1789473684210527</v>
      </c>
      <c r="M8881" s="16">
        <f t="shared" si="416"/>
        <v>1.3397129186602872</v>
      </c>
      <c r="N8881" t="e">
        <f>INDEX(XML!$A$2:$R$782,MATCH(C8881,XML!$D$2:$D$737,0),2)</f>
        <v>#N/A</v>
      </c>
    </row>
    <row r="8882" spans="1:14" ht="22.5" customHeight="1" x14ac:dyDescent="0.2">
      <c r="A8882">
        <v>74023</v>
      </c>
      <c r="B8882" t="s">
        <v>31804</v>
      </c>
      <c r="C8882" s="15" t="s">
        <v>31805</v>
      </c>
      <c r="D8882" s="15" t="s">
        <v>31806</v>
      </c>
      <c r="E8882">
        <v>1</v>
      </c>
      <c r="F8882">
        <v>1</v>
      </c>
      <c r="H8882">
        <v>5</v>
      </c>
      <c r="K8882" s="16">
        <f t="shared" si="414"/>
        <v>1.1200000000000001</v>
      </c>
      <c r="L8882" s="16">
        <f t="shared" si="415"/>
        <v>1.1789473684210527</v>
      </c>
      <c r="M8882" s="16">
        <f t="shared" si="416"/>
        <v>1.3397129186602872</v>
      </c>
      <c r="N8882" t="e">
        <f>INDEX(XML!$A$2:$R$782,MATCH(C8882,XML!$D$2:$D$737,0),2)</f>
        <v>#N/A</v>
      </c>
    </row>
    <row r="8883" spans="1:14" ht="56.25" x14ac:dyDescent="0.2">
      <c r="A8883">
        <v>63608</v>
      </c>
      <c r="B8883" t="s">
        <v>21095</v>
      </c>
      <c r="C8883" s="15" t="s">
        <v>21096</v>
      </c>
      <c r="D8883" s="15" t="s">
        <v>21097</v>
      </c>
      <c r="E8883">
        <v>1</v>
      </c>
      <c r="F8883">
        <v>1</v>
      </c>
      <c r="H8883">
        <v>21</v>
      </c>
      <c r="K8883" s="16">
        <f t="shared" si="414"/>
        <v>1.1200000000000001</v>
      </c>
      <c r="L8883" s="16">
        <f t="shared" si="415"/>
        <v>1.1789473684210527</v>
      </c>
      <c r="M8883" s="16">
        <f t="shared" si="416"/>
        <v>1.3397129186602872</v>
      </c>
      <c r="N8883" t="e">
        <f>INDEX(XML!$A$2:$R$782,MATCH(C8883,XML!$D$2:$D$737,0),2)</f>
        <v>#N/A</v>
      </c>
    </row>
    <row r="8884" spans="1:14" ht="56.25" x14ac:dyDescent="0.2">
      <c r="A8884">
        <v>68114</v>
      </c>
      <c r="B8884" t="s">
        <v>24432</v>
      </c>
      <c r="C8884" s="15" t="s">
        <v>24433</v>
      </c>
      <c r="D8884" s="15" t="s">
        <v>24434</v>
      </c>
      <c r="E8884">
        <v>1</v>
      </c>
      <c r="F8884">
        <v>1</v>
      </c>
      <c r="H8884">
        <v>1</v>
      </c>
      <c r="K8884" s="16">
        <f t="shared" si="414"/>
        <v>1.1200000000000001</v>
      </c>
      <c r="L8884" s="16">
        <f t="shared" si="415"/>
        <v>1.1789473684210527</v>
      </c>
      <c r="M8884" s="16">
        <f t="shared" si="416"/>
        <v>1.3397129186602872</v>
      </c>
      <c r="N8884" t="e">
        <f>INDEX(XML!$A$2:$R$782,MATCH(C8884,XML!$D$2:$D$737,0),2)</f>
        <v>#N/A</v>
      </c>
    </row>
    <row r="8885" spans="1:14" ht="22.5" customHeight="1" x14ac:dyDescent="0.2">
      <c r="A8885">
        <v>63685</v>
      </c>
      <c r="B8885" t="s">
        <v>21098</v>
      </c>
      <c r="C8885" s="15" t="s">
        <v>21099</v>
      </c>
      <c r="D8885" s="15" t="s">
        <v>21100</v>
      </c>
      <c r="E8885">
        <v>1</v>
      </c>
      <c r="F8885">
        <v>1</v>
      </c>
      <c r="H8885" t="s">
        <v>746</v>
      </c>
      <c r="K8885" s="16">
        <f t="shared" si="414"/>
        <v>1.1200000000000001</v>
      </c>
      <c r="L8885" s="16">
        <f t="shared" si="415"/>
        <v>1.1789473684210527</v>
      </c>
      <c r="M8885" s="16">
        <f t="shared" si="416"/>
        <v>1.3397129186602872</v>
      </c>
      <c r="N8885" t="e">
        <f>INDEX(XML!$A$2:$R$782,MATCH(C8885,XML!$D$2:$D$737,0),2)</f>
        <v>#N/A</v>
      </c>
    </row>
    <row r="8886" spans="1:14" ht="56.25" x14ac:dyDescent="0.2">
      <c r="A8886">
        <v>67272</v>
      </c>
      <c r="B8886" t="s">
        <v>23767</v>
      </c>
      <c r="C8886" s="15" t="s">
        <v>23768</v>
      </c>
      <c r="D8886" s="15" t="s">
        <v>23769</v>
      </c>
      <c r="E8886">
        <v>1</v>
      </c>
      <c r="F8886">
        <v>1</v>
      </c>
      <c r="H8886">
        <v>6</v>
      </c>
      <c r="K8886" s="16">
        <f t="shared" si="414"/>
        <v>1.1200000000000001</v>
      </c>
      <c r="L8886" s="16">
        <f t="shared" si="415"/>
        <v>1.1789473684210527</v>
      </c>
      <c r="M8886" s="16">
        <f t="shared" si="416"/>
        <v>1.3397129186602872</v>
      </c>
      <c r="N8886" t="e">
        <f>INDEX(XML!$A$2:$R$782,MATCH(C8886,XML!$D$2:$D$737,0),2)</f>
        <v>#N/A</v>
      </c>
    </row>
    <row r="8887" spans="1:14" ht="67.5" x14ac:dyDescent="0.2">
      <c r="A8887">
        <v>61982</v>
      </c>
      <c r="B8887" t="s">
        <v>21101</v>
      </c>
      <c r="C8887" s="15" t="s">
        <v>21102</v>
      </c>
      <c r="D8887" s="15" t="s">
        <v>21103</v>
      </c>
      <c r="E8887">
        <v>1</v>
      </c>
      <c r="F8887">
        <v>1</v>
      </c>
      <c r="H8887">
        <v>2</v>
      </c>
      <c r="K8887" s="16">
        <f t="shared" si="414"/>
        <v>1.1200000000000001</v>
      </c>
      <c r="L8887" s="16">
        <f t="shared" si="415"/>
        <v>1.1789473684210527</v>
      </c>
      <c r="M8887" s="16">
        <f t="shared" si="416"/>
        <v>1.3397129186602872</v>
      </c>
      <c r="N8887" t="e">
        <f>INDEX(XML!$A$2:$R$782,MATCH(C8887,XML!$D$2:$D$737,0),2)</f>
        <v>#N/A</v>
      </c>
    </row>
    <row r="8888" spans="1:14" ht="33.75" x14ac:dyDescent="0.2">
      <c r="A8888">
        <v>81768</v>
      </c>
      <c r="B8888" t="s">
        <v>46628</v>
      </c>
      <c r="C8888" s="15" t="s">
        <v>46629</v>
      </c>
      <c r="D8888" s="15" t="s">
        <v>46630</v>
      </c>
      <c r="E8888">
        <v>1374000</v>
      </c>
      <c r="F8888">
        <v>1856000</v>
      </c>
      <c r="H8888">
        <v>2</v>
      </c>
      <c r="K8888" s="16">
        <f t="shared" si="414"/>
        <v>1470180</v>
      </c>
      <c r="L8888" s="16">
        <f t="shared" si="415"/>
        <v>1547557.894736842</v>
      </c>
      <c r="M8888" s="16">
        <f t="shared" si="416"/>
        <v>1758588.5167464113</v>
      </c>
      <c r="N8888" t="e">
        <f>INDEX(XML!$A$2:$R$782,MATCH(C8888,XML!$D$2:$D$737,0),2)</f>
        <v>#N/A</v>
      </c>
    </row>
    <row r="8889" spans="1:14" ht="67.5" x14ac:dyDescent="0.2">
      <c r="A8889">
        <v>64795</v>
      </c>
      <c r="B8889" t="s">
        <v>22166</v>
      </c>
      <c r="C8889" s="15" t="s">
        <v>22167</v>
      </c>
      <c r="D8889" s="15" t="s">
        <v>22168</v>
      </c>
      <c r="E8889">
        <v>1</v>
      </c>
      <c r="F8889">
        <v>1</v>
      </c>
      <c r="H8889">
        <v>6</v>
      </c>
      <c r="K8889" s="16">
        <f t="shared" si="414"/>
        <v>1.1200000000000001</v>
      </c>
      <c r="L8889" s="16">
        <f t="shared" si="415"/>
        <v>1.1789473684210527</v>
      </c>
      <c r="M8889" s="16">
        <f t="shared" si="416"/>
        <v>1.3397129186602872</v>
      </c>
      <c r="N8889" t="e">
        <f>INDEX(XML!$A$2:$R$782,MATCH(C8889,XML!$D$2:$D$737,0),2)</f>
        <v>#N/A</v>
      </c>
    </row>
    <row r="8890" spans="1:14" ht="67.5" x14ac:dyDescent="0.2">
      <c r="A8890">
        <v>79007</v>
      </c>
      <c r="B8890" t="s">
        <v>37276</v>
      </c>
      <c r="C8890" s="15" t="s">
        <v>37277</v>
      </c>
      <c r="D8890" s="15" t="s">
        <v>37278</v>
      </c>
      <c r="E8890">
        <v>1</v>
      </c>
      <c r="F8890">
        <v>1</v>
      </c>
      <c r="H8890">
        <v>9</v>
      </c>
      <c r="K8890" s="16">
        <f t="shared" si="414"/>
        <v>1.1200000000000001</v>
      </c>
      <c r="L8890" s="16">
        <f t="shared" si="415"/>
        <v>1.1789473684210527</v>
      </c>
      <c r="M8890" s="16">
        <f t="shared" si="416"/>
        <v>1.3397129186602872</v>
      </c>
      <c r="N8890" t="e">
        <f>INDEX(XML!$A$2:$R$782,MATCH(C8890,XML!$D$2:$D$737,0),2)</f>
        <v>#N/A</v>
      </c>
    </row>
    <row r="8891" spans="1:14" ht="45" x14ac:dyDescent="0.2">
      <c r="A8891">
        <v>60948</v>
      </c>
      <c r="B8891" t="s">
        <v>17809</v>
      </c>
      <c r="C8891" s="15" t="s">
        <v>17810</v>
      </c>
      <c r="D8891" s="15" t="s">
        <v>17811</v>
      </c>
      <c r="E8891">
        <v>1</v>
      </c>
      <c r="F8891">
        <v>1</v>
      </c>
      <c r="K8891" s="16">
        <f t="shared" si="414"/>
        <v>1.1200000000000001</v>
      </c>
      <c r="L8891" s="16">
        <f t="shared" si="415"/>
        <v>1.1789473684210527</v>
      </c>
      <c r="M8891" s="16">
        <f t="shared" si="416"/>
        <v>1.3397129186602872</v>
      </c>
      <c r="N8891" t="e">
        <f>INDEX(XML!$A$2:$R$782,MATCH(C8891,XML!$D$2:$D$737,0),2)</f>
        <v>#N/A</v>
      </c>
    </row>
    <row r="8892" spans="1:14" ht="45" x14ac:dyDescent="0.2">
      <c r="A8892">
        <v>79243</v>
      </c>
      <c r="B8892" t="s">
        <v>37507</v>
      </c>
      <c r="C8892" s="15" t="s">
        <v>37508</v>
      </c>
      <c r="D8892" s="15" t="s">
        <v>37509</v>
      </c>
      <c r="E8892">
        <v>1</v>
      </c>
      <c r="F8892">
        <v>1</v>
      </c>
      <c r="K8892" s="16">
        <f t="shared" si="414"/>
        <v>1.1200000000000001</v>
      </c>
      <c r="L8892" s="16">
        <f t="shared" si="415"/>
        <v>1.1789473684210527</v>
      </c>
      <c r="M8892" s="16">
        <f t="shared" si="416"/>
        <v>1.3397129186602872</v>
      </c>
      <c r="N8892" t="e">
        <f>INDEX(XML!$A$2:$R$782,MATCH(C8892,XML!$D$2:$D$737,0),2)</f>
        <v>#N/A</v>
      </c>
    </row>
    <row r="8893" spans="1:14" ht="45" x14ac:dyDescent="0.2">
      <c r="A8893">
        <v>70195</v>
      </c>
      <c r="B8893" t="s">
        <v>27037</v>
      </c>
      <c r="C8893" s="15" t="s">
        <v>27038</v>
      </c>
      <c r="D8893" s="15" t="s">
        <v>27039</v>
      </c>
      <c r="E8893">
        <v>1</v>
      </c>
      <c r="F8893">
        <v>1</v>
      </c>
      <c r="H8893">
        <v>14</v>
      </c>
      <c r="K8893" s="16">
        <f t="shared" si="414"/>
        <v>1.1200000000000001</v>
      </c>
      <c r="L8893" s="16">
        <f t="shared" si="415"/>
        <v>1.1789473684210527</v>
      </c>
      <c r="M8893" s="16">
        <f t="shared" si="416"/>
        <v>1.3397129186602872</v>
      </c>
      <c r="N8893" t="e">
        <f>INDEX(XML!$A$2:$R$782,MATCH(C8893,XML!$D$2:$D$737,0),2)</f>
        <v>#N/A</v>
      </c>
    </row>
    <row r="8894" spans="1:14" ht="45" x14ac:dyDescent="0.2">
      <c r="A8894">
        <v>79241</v>
      </c>
      <c r="B8894" t="s">
        <v>37504</v>
      </c>
      <c r="C8894" s="15" t="s">
        <v>37505</v>
      </c>
      <c r="D8894" s="15" t="s">
        <v>37506</v>
      </c>
      <c r="E8894">
        <v>1</v>
      </c>
      <c r="F8894">
        <v>1</v>
      </c>
      <c r="H8894">
        <v>1</v>
      </c>
      <c r="K8894" s="16">
        <f t="shared" si="414"/>
        <v>1.1200000000000001</v>
      </c>
      <c r="L8894" s="16">
        <f t="shared" si="415"/>
        <v>1.1789473684210527</v>
      </c>
      <c r="M8894" s="16">
        <f t="shared" si="416"/>
        <v>1.3397129186602872</v>
      </c>
      <c r="N8894" t="e">
        <f>INDEX(XML!$A$2:$R$782,MATCH(C8894,XML!$D$2:$D$737,0),2)</f>
        <v>#N/A</v>
      </c>
    </row>
    <row r="8895" spans="1:14" ht="45" x14ac:dyDescent="0.2">
      <c r="A8895">
        <v>80801</v>
      </c>
      <c r="B8895" t="s">
        <v>40268</v>
      </c>
      <c r="C8895" s="15" t="s">
        <v>40269</v>
      </c>
      <c r="D8895" s="15" t="s">
        <v>40270</v>
      </c>
      <c r="E8895">
        <v>1</v>
      </c>
      <c r="F8895">
        <v>1</v>
      </c>
      <c r="K8895" s="16">
        <f t="shared" si="414"/>
        <v>1.1200000000000001</v>
      </c>
      <c r="L8895" s="16">
        <f t="shared" si="415"/>
        <v>1.1789473684210527</v>
      </c>
      <c r="M8895" s="16">
        <f t="shared" si="416"/>
        <v>1.3397129186602872</v>
      </c>
      <c r="N8895" t="e">
        <f>INDEX(XML!$A$2:$R$782,MATCH(C8895,XML!$D$2:$D$737,0),2)</f>
        <v>#N/A</v>
      </c>
    </row>
    <row r="8896" spans="1:14" ht="56.25" x14ac:dyDescent="0.2">
      <c r="A8896">
        <v>56103</v>
      </c>
      <c r="B8896" t="s">
        <v>17240</v>
      </c>
      <c r="C8896" s="15" t="s">
        <v>17241</v>
      </c>
      <c r="D8896" s="15" t="s">
        <v>17242</v>
      </c>
      <c r="E8896">
        <v>1</v>
      </c>
      <c r="F8896">
        <v>1</v>
      </c>
      <c r="K8896" s="16">
        <f t="shared" si="414"/>
        <v>1.1200000000000001</v>
      </c>
      <c r="L8896" s="16">
        <f t="shared" si="415"/>
        <v>1.1789473684210527</v>
      </c>
      <c r="M8896" s="16">
        <f t="shared" si="416"/>
        <v>-9</v>
      </c>
      <c r="N8896" t="e">
        <f>INDEX(XML!$A$2:$R$782,MATCH(C8896,XML!$D$2:$D$737,0),2)</f>
        <v>#N/A</v>
      </c>
    </row>
    <row r="8897" spans="1:14" ht="33.75" x14ac:dyDescent="0.2">
      <c r="A8897">
        <v>62886</v>
      </c>
      <c r="B8897" t="s">
        <v>21967</v>
      </c>
      <c r="C8897" s="15" t="s">
        <v>21968</v>
      </c>
      <c r="D8897" s="15" t="s">
        <v>21969</v>
      </c>
      <c r="E8897">
        <v>1</v>
      </c>
      <c r="F8897">
        <v>1</v>
      </c>
      <c r="H8897">
        <v>2</v>
      </c>
      <c r="K8897" s="16">
        <f t="shared" si="414"/>
        <v>1.1200000000000001</v>
      </c>
      <c r="L8897" s="16">
        <f t="shared" si="415"/>
        <v>1.1789473684210527</v>
      </c>
      <c r="M8897" s="16">
        <f t="shared" si="416"/>
        <v>1.3397129186602872</v>
      </c>
      <c r="N8897" t="e">
        <f>INDEX(XML!$A$2:$R$782,MATCH(C8897,XML!$D$2:$D$737,0),2)</f>
        <v>#N/A</v>
      </c>
    </row>
    <row r="8898" spans="1:14" ht="45" x14ac:dyDescent="0.2">
      <c r="A8898">
        <v>73585</v>
      </c>
      <c r="B8898" t="s">
        <v>35529</v>
      </c>
      <c r="C8898" s="15" t="s">
        <v>35530</v>
      </c>
      <c r="D8898" s="15" t="s">
        <v>35531</v>
      </c>
      <c r="E8898">
        <v>1</v>
      </c>
      <c r="F8898">
        <v>1</v>
      </c>
      <c r="H8898">
        <v>5</v>
      </c>
      <c r="K8898" s="16">
        <f t="shared" si="414"/>
        <v>1.1200000000000001</v>
      </c>
      <c r="L8898" s="16">
        <f t="shared" si="415"/>
        <v>1.1789473684210527</v>
      </c>
      <c r="M8898" s="16">
        <f t="shared" si="416"/>
        <v>1.3397129186602872</v>
      </c>
      <c r="N8898" t="e">
        <f>INDEX(XML!$A$2:$R$782,MATCH(C8898,XML!$D$2:$D$737,0),2)</f>
        <v>#N/A</v>
      </c>
    </row>
    <row r="8899" spans="1:14" ht="45" x14ac:dyDescent="0.2">
      <c r="A8899">
        <v>73604</v>
      </c>
      <c r="B8899" t="s">
        <v>34011</v>
      </c>
      <c r="C8899" s="15" t="s">
        <v>34012</v>
      </c>
      <c r="D8899" s="15" t="s">
        <v>34013</v>
      </c>
      <c r="E8899">
        <v>1</v>
      </c>
      <c r="F8899">
        <v>1</v>
      </c>
      <c r="H8899">
        <v>14</v>
      </c>
      <c r="K8899" s="16">
        <f t="shared" si="414"/>
        <v>1.1200000000000001</v>
      </c>
      <c r="L8899" s="16">
        <f t="shared" si="415"/>
        <v>1.1789473684210527</v>
      </c>
      <c r="M8899" s="16">
        <f t="shared" si="416"/>
        <v>1.3397129186602872</v>
      </c>
      <c r="N8899" t="e">
        <f>INDEX(XML!$A$2:$R$782,MATCH(C8899,XML!$D$2:$D$737,0),2)</f>
        <v>#N/A</v>
      </c>
    </row>
    <row r="8900" spans="1:14" ht="33.75" x14ac:dyDescent="0.2">
      <c r="A8900">
        <v>62883</v>
      </c>
      <c r="B8900" t="s">
        <v>21970</v>
      </c>
      <c r="C8900" s="15" t="s">
        <v>21971</v>
      </c>
      <c r="D8900" s="15" t="s">
        <v>21972</v>
      </c>
      <c r="E8900">
        <v>1</v>
      </c>
      <c r="F8900">
        <v>1</v>
      </c>
      <c r="H8900">
        <v>11</v>
      </c>
      <c r="K8900" s="16">
        <f t="shared" si="414"/>
        <v>1.1200000000000001</v>
      </c>
      <c r="L8900" s="16">
        <f t="shared" si="415"/>
        <v>1.1789473684210527</v>
      </c>
      <c r="M8900" s="16">
        <f t="shared" si="416"/>
        <v>1.3397129186602872</v>
      </c>
      <c r="N8900" t="e">
        <f>INDEX(XML!$A$2:$R$782,MATCH(C8900,XML!$D$2:$D$737,0),2)</f>
        <v>#N/A</v>
      </c>
    </row>
    <row r="8901" spans="1:14" ht="45" x14ac:dyDescent="0.2">
      <c r="A8901">
        <v>73605</v>
      </c>
      <c r="B8901" t="s">
        <v>34014</v>
      </c>
      <c r="C8901" s="15" t="s">
        <v>34015</v>
      </c>
      <c r="D8901" s="15" t="s">
        <v>34016</v>
      </c>
      <c r="E8901">
        <v>1</v>
      </c>
      <c r="F8901">
        <v>1</v>
      </c>
      <c r="H8901">
        <v>1</v>
      </c>
      <c r="K8901" s="16">
        <f t="shared" ref="K8901:K8964" si="417">IF(E8901&gt;49999,E8901+E8901*0.07,IF(E8901&lt;=49999,E8901+E8901*0.12))</f>
        <v>1.1200000000000001</v>
      </c>
      <c r="L8901" s="16">
        <f t="shared" ref="L8901:L8964" si="418">K8901*100/95</f>
        <v>1.1789473684210527</v>
      </c>
      <c r="M8901" s="16">
        <f t="shared" ref="M8901:M8964" si="419">IF(COUNTIF(C8901,"*Dahua*"),F8901-10,L8901*100/88)</f>
        <v>1.3397129186602872</v>
      </c>
      <c r="N8901" t="e">
        <f>INDEX(XML!$A$2:$R$782,MATCH(C8901,XML!$D$2:$D$737,0),2)</f>
        <v>#N/A</v>
      </c>
    </row>
    <row r="8902" spans="1:14" ht="33.75" x14ac:dyDescent="0.2">
      <c r="A8902">
        <v>62884</v>
      </c>
      <c r="B8902" t="s">
        <v>21973</v>
      </c>
      <c r="C8902" s="15" t="s">
        <v>21974</v>
      </c>
      <c r="D8902" s="15" t="s">
        <v>21975</v>
      </c>
      <c r="E8902">
        <v>1</v>
      </c>
      <c r="F8902">
        <v>1</v>
      </c>
      <c r="H8902">
        <v>3</v>
      </c>
      <c r="K8902" s="16">
        <f t="shared" si="417"/>
        <v>1.1200000000000001</v>
      </c>
      <c r="L8902" s="16">
        <f t="shared" si="418"/>
        <v>1.1789473684210527</v>
      </c>
      <c r="M8902" s="16">
        <f t="shared" si="419"/>
        <v>1.3397129186602872</v>
      </c>
      <c r="N8902" t="e">
        <f>INDEX(XML!$A$2:$R$782,MATCH(C8902,XML!$D$2:$D$737,0),2)</f>
        <v>#N/A</v>
      </c>
    </row>
    <row r="8903" spans="1:14" ht="33.75" x14ac:dyDescent="0.2">
      <c r="A8903">
        <v>62885</v>
      </c>
      <c r="B8903" t="s">
        <v>21964</v>
      </c>
      <c r="C8903" s="15" t="s">
        <v>21965</v>
      </c>
      <c r="D8903" s="15" t="s">
        <v>21966</v>
      </c>
      <c r="E8903">
        <v>1</v>
      </c>
      <c r="F8903">
        <v>1</v>
      </c>
      <c r="K8903" s="16">
        <f t="shared" si="417"/>
        <v>1.1200000000000001</v>
      </c>
      <c r="L8903" s="16">
        <f t="shared" si="418"/>
        <v>1.1789473684210527</v>
      </c>
      <c r="M8903" s="16">
        <f t="shared" si="419"/>
        <v>1.3397129186602872</v>
      </c>
      <c r="N8903" t="e">
        <f>INDEX(XML!$A$2:$R$782,MATCH(C8903,XML!$D$2:$D$737,0),2)</f>
        <v>#N/A</v>
      </c>
    </row>
    <row r="8904" spans="1:14" ht="56.25" x14ac:dyDescent="0.2">
      <c r="A8904">
        <v>69908</v>
      </c>
      <c r="B8904" t="s">
        <v>29049</v>
      </c>
      <c r="C8904" s="15" t="s">
        <v>29050</v>
      </c>
      <c r="D8904" s="15" t="s">
        <v>29051</v>
      </c>
      <c r="E8904">
        <v>750000</v>
      </c>
      <c r="F8904">
        <v>990000</v>
      </c>
      <c r="H8904">
        <v>1</v>
      </c>
      <c r="K8904" s="16">
        <f t="shared" si="417"/>
        <v>802500</v>
      </c>
      <c r="L8904" s="16">
        <f t="shared" si="418"/>
        <v>844736.84210526315</v>
      </c>
      <c r="M8904" s="16">
        <f t="shared" si="419"/>
        <v>989990</v>
      </c>
      <c r="N8904" t="e">
        <f>INDEX(XML!$A$2:$R$782,MATCH(C8904,XML!$D$2:$D$737,0),2)</f>
        <v>#N/A</v>
      </c>
    </row>
    <row r="8905" spans="1:14" ht="56.25" x14ac:dyDescent="0.2">
      <c r="A8905">
        <v>76068</v>
      </c>
      <c r="B8905" t="s">
        <v>36971</v>
      </c>
      <c r="C8905" s="15" t="s">
        <v>36972</v>
      </c>
      <c r="D8905" s="15" t="s">
        <v>36973</v>
      </c>
      <c r="E8905">
        <v>750000</v>
      </c>
      <c r="F8905">
        <v>940000</v>
      </c>
      <c r="H8905">
        <v>2</v>
      </c>
      <c r="K8905" s="16">
        <f t="shared" si="417"/>
        <v>802500</v>
      </c>
      <c r="L8905" s="16">
        <f t="shared" si="418"/>
        <v>844736.84210526315</v>
      </c>
      <c r="M8905" s="16">
        <f t="shared" si="419"/>
        <v>939990</v>
      </c>
      <c r="N8905" t="e">
        <f>INDEX(XML!$A$2:$R$782,MATCH(C8905,XML!$D$2:$D$737,0),2)</f>
        <v>#N/A</v>
      </c>
    </row>
    <row r="8906" spans="1:14" ht="45" x14ac:dyDescent="0.2">
      <c r="A8906">
        <v>68113</v>
      </c>
      <c r="B8906" t="s">
        <v>30247</v>
      </c>
      <c r="C8906" s="15" t="s">
        <v>30248</v>
      </c>
      <c r="D8906" s="15" t="s">
        <v>30249</v>
      </c>
      <c r="E8906">
        <v>1</v>
      </c>
      <c r="F8906">
        <v>1</v>
      </c>
      <c r="H8906">
        <v>40</v>
      </c>
      <c r="I8906">
        <v>1</v>
      </c>
      <c r="K8906" s="16">
        <f t="shared" si="417"/>
        <v>1.1200000000000001</v>
      </c>
      <c r="L8906" s="16">
        <f t="shared" si="418"/>
        <v>1.1789473684210527</v>
      </c>
      <c r="M8906" s="16">
        <f t="shared" si="419"/>
        <v>1.3397129186602872</v>
      </c>
      <c r="N8906" t="e">
        <f>INDEX(XML!$A$2:$R$782,MATCH(C8906,XML!$D$2:$D$737,0),2)</f>
        <v>#N/A</v>
      </c>
    </row>
    <row r="8907" spans="1:14" ht="33.75" x14ac:dyDescent="0.2">
      <c r="A8907">
        <v>69696</v>
      </c>
      <c r="B8907" t="s">
        <v>31111</v>
      </c>
      <c r="C8907" s="15" t="s">
        <v>31112</v>
      </c>
      <c r="D8907" s="15" t="s">
        <v>34017</v>
      </c>
      <c r="E8907">
        <v>1</v>
      </c>
      <c r="F8907">
        <v>1</v>
      </c>
      <c r="H8907">
        <v>9</v>
      </c>
      <c r="K8907" s="16">
        <f t="shared" si="417"/>
        <v>1.1200000000000001</v>
      </c>
      <c r="L8907" s="16">
        <f t="shared" si="418"/>
        <v>1.1789473684210527</v>
      </c>
      <c r="M8907" s="16">
        <f t="shared" si="419"/>
        <v>1.3397129186602872</v>
      </c>
      <c r="N8907" t="e">
        <f>INDEX(XML!$A$2:$R$782,MATCH(C8907,XML!$D$2:$D$737,0),2)</f>
        <v>#N/A</v>
      </c>
    </row>
    <row r="8908" spans="1:14" ht="33.75" x14ac:dyDescent="0.2">
      <c r="A8908">
        <v>80840</v>
      </c>
      <c r="B8908" t="s">
        <v>47316</v>
      </c>
      <c r="C8908" s="15" t="s">
        <v>47317</v>
      </c>
      <c r="D8908" s="15" t="s">
        <v>47318</v>
      </c>
      <c r="E8908">
        <v>1</v>
      </c>
      <c r="F8908">
        <v>1</v>
      </c>
      <c r="H8908">
        <v>12</v>
      </c>
      <c r="K8908" s="16">
        <f t="shared" si="417"/>
        <v>1.1200000000000001</v>
      </c>
      <c r="L8908" s="16">
        <f t="shared" si="418"/>
        <v>1.1789473684210527</v>
      </c>
      <c r="M8908" s="16">
        <f t="shared" si="419"/>
        <v>1.3397129186602872</v>
      </c>
      <c r="N8908" t="e">
        <f>INDEX(XML!$A$2:$R$782,MATCH(C8908,XML!$D$2:$D$737,0),2)</f>
        <v>#N/A</v>
      </c>
    </row>
    <row r="8909" spans="1:14" ht="56.25" x14ac:dyDescent="0.2">
      <c r="A8909">
        <v>83607</v>
      </c>
      <c r="B8909" t="s">
        <v>47085</v>
      </c>
      <c r="C8909" s="15" t="s">
        <v>47086</v>
      </c>
      <c r="D8909" s="15" t="s">
        <v>47087</v>
      </c>
      <c r="E8909">
        <v>1</v>
      </c>
      <c r="F8909">
        <v>1</v>
      </c>
      <c r="H8909">
        <v>1</v>
      </c>
      <c r="K8909" s="16">
        <f t="shared" si="417"/>
        <v>1.1200000000000001</v>
      </c>
      <c r="L8909" s="16">
        <f t="shared" si="418"/>
        <v>1.1789473684210527</v>
      </c>
      <c r="M8909" s="16">
        <f t="shared" si="419"/>
        <v>1.3397129186602872</v>
      </c>
      <c r="N8909" t="e">
        <f>INDEX(XML!$A$2:$R$782,MATCH(C8909,XML!$D$2:$D$737,0),2)</f>
        <v>#N/A</v>
      </c>
    </row>
    <row r="8910" spans="1:14" ht="15.75" x14ac:dyDescent="0.25">
      <c r="A8910" s="184" t="s">
        <v>3979</v>
      </c>
      <c r="B8910" s="184"/>
      <c r="C8910" s="185"/>
      <c r="D8910" s="185"/>
      <c r="E8910" s="184"/>
      <c r="F8910" s="184"/>
      <c r="G8910" s="184"/>
      <c r="H8910" s="184"/>
      <c r="I8910" s="184"/>
      <c r="J8910" s="184"/>
      <c r="K8910" s="16">
        <f t="shared" si="417"/>
        <v>0</v>
      </c>
      <c r="L8910" s="16">
        <f t="shared" si="418"/>
        <v>0</v>
      </c>
      <c r="M8910" s="16">
        <f t="shared" si="419"/>
        <v>0</v>
      </c>
      <c r="N8910" t="e">
        <f>INDEX(XML!$A$2:$R$782,MATCH(C8910,XML!$D$2:$D$737,0),2)</f>
        <v>#N/A</v>
      </c>
    </row>
    <row r="8911" spans="1:14" ht="56.25" x14ac:dyDescent="0.2">
      <c r="A8911">
        <v>53413</v>
      </c>
      <c r="B8911" t="s">
        <v>3983</v>
      </c>
      <c r="C8911" s="15" t="s">
        <v>3984</v>
      </c>
      <c r="D8911" s="15" t="s">
        <v>3985</v>
      </c>
      <c r="E8911">
        <v>1</v>
      </c>
      <c r="F8911">
        <v>1</v>
      </c>
      <c r="K8911" s="16">
        <f t="shared" si="417"/>
        <v>1.1200000000000001</v>
      </c>
      <c r="L8911" s="16">
        <f t="shared" si="418"/>
        <v>1.1789473684210527</v>
      </c>
      <c r="M8911" s="16">
        <f t="shared" si="419"/>
        <v>1.3397129186602872</v>
      </c>
      <c r="N8911" t="e">
        <f>INDEX(XML!$A$2:$R$782,MATCH(C8911,XML!$D$2:$D$737,0),2)</f>
        <v>#N/A</v>
      </c>
    </row>
    <row r="8912" spans="1:14" ht="56.25" x14ac:dyDescent="0.2">
      <c r="A8912">
        <v>53412</v>
      </c>
      <c r="B8912" t="s">
        <v>3980</v>
      </c>
      <c r="C8912" s="15" t="s">
        <v>3981</v>
      </c>
      <c r="D8912" s="15" t="s">
        <v>3982</v>
      </c>
      <c r="E8912">
        <v>1</v>
      </c>
      <c r="F8912">
        <v>1</v>
      </c>
      <c r="H8912">
        <v>10</v>
      </c>
      <c r="K8912" s="16">
        <f t="shared" si="417"/>
        <v>1.1200000000000001</v>
      </c>
      <c r="L8912" s="16">
        <f t="shared" si="418"/>
        <v>1.1789473684210527</v>
      </c>
      <c r="M8912" s="16">
        <f t="shared" si="419"/>
        <v>1.3397129186602872</v>
      </c>
      <c r="N8912" t="e">
        <f>INDEX(XML!$A$2:$R$782,MATCH(C8912,XML!$D$2:$D$737,0),2)</f>
        <v>#N/A</v>
      </c>
    </row>
    <row r="8913" spans="1:14" ht="56.25" x14ac:dyDescent="0.2">
      <c r="A8913">
        <v>70193</v>
      </c>
      <c r="B8913" t="s">
        <v>28068</v>
      </c>
      <c r="C8913" s="15" t="s">
        <v>28069</v>
      </c>
      <c r="D8913" s="15" t="s">
        <v>28070</v>
      </c>
      <c r="E8913">
        <v>1</v>
      </c>
      <c r="F8913">
        <v>1</v>
      </c>
      <c r="H8913">
        <v>11</v>
      </c>
      <c r="K8913" s="16">
        <f t="shared" si="417"/>
        <v>1.1200000000000001</v>
      </c>
      <c r="L8913" s="16">
        <f t="shared" si="418"/>
        <v>1.1789473684210527</v>
      </c>
      <c r="M8913" s="16">
        <f t="shared" si="419"/>
        <v>1.3397129186602872</v>
      </c>
      <c r="N8913" t="e">
        <f>INDEX(XML!$A$2:$R$782,MATCH(C8913,XML!$D$2:$D$737,0),2)</f>
        <v>#N/A</v>
      </c>
    </row>
    <row r="8914" spans="1:14" ht="33.75" x14ac:dyDescent="0.2">
      <c r="A8914">
        <v>58146</v>
      </c>
      <c r="B8914" t="s">
        <v>16788</v>
      </c>
      <c r="C8914" s="15" t="s">
        <v>16789</v>
      </c>
      <c r="D8914" s="15" t="s">
        <v>16790</v>
      </c>
      <c r="E8914">
        <v>1</v>
      </c>
      <c r="F8914">
        <v>1</v>
      </c>
      <c r="H8914">
        <v>6</v>
      </c>
      <c r="K8914" s="16">
        <f t="shared" si="417"/>
        <v>1.1200000000000001</v>
      </c>
      <c r="L8914" s="16">
        <f t="shared" si="418"/>
        <v>1.1789473684210527</v>
      </c>
      <c r="M8914" s="16">
        <f t="shared" si="419"/>
        <v>-9</v>
      </c>
      <c r="N8914" t="e">
        <f>INDEX(XML!$A$2:$R$782,MATCH(C8914,XML!$D$2:$D$737,0),2)</f>
        <v>#N/A</v>
      </c>
    </row>
    <row r="8915" spans="1:14" ht="67.5" x14ac:dyDescent="0.2">
      <c r="A8915">
        <v>68059</v>
      </c>
      <c r="B8915" t="s">
        <v>37535</v>
      </c>
      <c r="C8915" s="15" t="s">
        <v>37536</v>
      </c>
      <c r="D8915" s="15" t="s">
        <v>37537</v>
      </c>
      <c r="E8915">
        <v>1</v>
      </c>
      <c r="F8915">
        <v>1</v>
      </c>
      <c r="H8915">
        <v>41</v>
      </c>
      <c r="K8915" s="16">
        <f t="shared" si="417"/>
        <v>1.1200000000000001</v>
      </c>
      <c r="L8915" s="16">
        <f t="shared" si="418"/>
        <v>1.1789473684210527</v>
      </c>
      <c r="M8915" s="16">
        <f t="shared" si="419"/>
        <v>1.3397129186602872</v>
      </c>
      <c r="N8915" t="e">
        <f>INDEX(XML!$A$2:$R$782,MATCH(C8915,XML!$D$2:$D$737,0),2)</f>
        <v>#N/A</v>
      </c>
    </row>
    <row r="8916" spans="1:14" ht="33.75" x14ac:dyDescent="0.2">
      <c r="A8916">
        <v>58145</v>
      </c>
      <c r="B8916" t="s">
        <v>16785</v>
      </c>
      <c r="C8916" s="15" t="s">
        <v>16786</v>
      </c>
      <c r="D8916" s="15" t="s">
        <v>16787</v>
      </c>
      <c r="E8916">
        <v>1</v>
      </c>
      <c r="F8916">
        <v>1</v>
      </c>
      <c r="H8916">
        <v>3</v>
      </c>
      <c r="K8916" s="16">
        <f t="shared" si="417"/>
        <v>1.1200000000000001</v>
      </c>
      <c r="L8916" s="16">
        <f t="shared" si="418"/>
        <v>1.1789473684210527</v>
      </c>
      <c r="M8916" s="16">
        <f t="shared" si="419"/>
        <v>-9</v>
      </c>
      <c r="N8916" t="e">
        <f>INDEX(XML!$A$2:$R$782,MATCH(C8916,XML!$D$2:$D$737,0),2)</f>
        <v>#N/A</v>
      </c>
    </row>
    <row r="8917" spans="1:14" ht="33.75" x14ac:dyDescent="0.2">
      <c r="A8917">
        <v>61030</v>
      </c>
      <c r="B8917" t="s">
        <v>20792</v>
      </c>
      <c r="C8917" s="15" t="s">
        <v>20793</v>
      </c>
      <c r="D8917" s="15" t="s">
        <v>20794</v>
      </c>
      <c r="E8917">
        <v>1</v>
      </c>
      <c r="F8917">
        <v>1</v>
      </c>
      <c r="H8917">
        <v>16</v>
      </c>
      <c r="K8917" s="16">
        <f t="shared" si="417"/>
        <v>1.1200000000000001</v>
      </c>
      <c r="L8917" s="16">
        <f t="shared" si="418"/>
        <v>1.1789473684210527</v>
      </c>
      <c r="M8917" s="16">
        <f t="shared" si="419"/>
        <v>-9</v>
      </c>
      <c r="N8917" t="e">
        <f>INDEX(XML!$A$2:$R$782,MATCH(C8917,XML!$D$2:$D$737,0),2)</f>
        <v>#N/A</v>
      </c>
    </row>
    <row r="8918" spans="1:14" ht="33.75" x14ac:dyDescent="0.2">
      <c r="A8918">
        <v>61029</v>
      </c>
      <c r="B8918" t="s">
        <v>20789</v>
      </c>
      <c r="C8918" s="15" t="s">
        <v>20790</v>
      </c>
      <c r="D8918" s="15" t="s">
        <v>20791</v>
      </c>
      <c r="E8918">
        <v>1</v>
      </c>
      <c r="F8918">
        <v>1</v>
      </c>
      <c r="H8918">
        <v>5</v>
      </c>
      <c r="K8918" s="16">
        <f t="shared" si="417"/>
        <v>1.1200000000000001</v>
      </c>
      <c r="L8918" s="16">
        <f t="shared" si="418"/>
        <v>1.1789473684210527</v>
      </c>
      <c r="M8918" s="16">
        <f t="shared" si="419"/>
        <v>-9</v>
      </c>
      <c r="N8918" t="e">
        <f>INDEX(XML!$A$2:$R$782,MATCH(C8918,XML!$D$2:$D$737,0),2)</f>
        <v>#N/A</v>
      </c>
    </row>
    <row r="8919" spans="1:14" ht="33.75" x14ac:dyDescent="0.2">
      <c r="A8919">
        <v>61031</v>
      </c>
      <c r="B8919" t="s">
        <v>20795</v>
      </c>
      <c r="C8919" s="15" t="s">
        <v>20796</v>
      </c>
      <c r="D8919" s="15" t="s">
        <v>20797</v>
      </c>
      <c r="E8919">
        <v>1</v>
      </c>
      <c r="F8919">
        <v>1</v>
      </c>
      <c r="K8919" s="16">
        <f t="shared" si="417"/>
        <v>1.1200000000000001</v>
      </c>
      <c r="L8919" s="16">
        <f t="shared" si="418"/>
        <v>1.1789473684210527</v>
      </c>
      <c r="M8919" s="16">
        <f t="shared" si="419"/>
        <v>-9</v>
      </c>
      <c r="N8919" t="e">
        <f>INDEX(XML!$A$2:$R$782,MATCH(C8919,XML!$D$2:$D$737,0),2)</f>
        <v>#N/A</v>
      </c>
    </row>
    <row r="8920" spans="1:14" ht="45" x14ac:dyDescent="0.2">
      <c r="A8920">
        <v>60947</v>
      </c>
      <c r="B8920" t="s">
        <v>17812</v>
      </c>
      <c r="C8920" s="15" t="s">
        <v>17813</v>
      </c>
      <c r="D8920" s="15" t="s">
        <v>17814</v>
      </c>
      <c r="E8920">
        <v>1</v>
      </c>
      <c r="F8920">
        <v>1</v>
      </c>
      <c r="H8920">
        <v>6</v>
      </c>
      <c r="K8920" s="16">
        <f t="shared" si="417"/>
        <v>1.1200000000000001</v>
      </c>
      <c r="L8920" s="16">
        <f t="shared" si="418"/>
        <v>1.1789473684210527</v>
      </c>
      <c r="M8920" s="16">
        <f t="shared" si="419"/>
        <v>1.3397129186602872</v>
      </c>
      <c r="N8920" t="e">
        <f>INDEX(XML!$A$2:$R$782,MATCH(C8920,XML!$D$2:$D$737,0),2)</f>
        <v>#N/A</v>
      </c>
    </row>
    <row r="8921" spans="1:14" ht="45" x14ac:dyDescent="0.2">
      <c r="A8921">
        <v>60949</v>
      </c>
      <c r="B8921" t="s">
        <v>17815</v>
      </c>
      <c r="C8921" s="15" t="s">
        <v>17816</v>
      </c>
      <c r="D8921" s="15" t="s">
        <v>17817</v>
      </c>
      <c r="E8921">
        <v>1</v>
      </c>
      <c r="F8921">
        <v>1</v>
      </c>
      <c r="H8921">
        <v>8</v>
      </c>
      <c r="K8921" s="16">
        <f t="shared" si="417"/>
        <v>1.1200000000000001</v>
      </c>
      <c r="L8921" s="16">
        <f t="shared" si="418"/>
        <v>1.1789473684210527</v>
      </c>
      <c r="M8921" s="16">
        <f t="shared" si="419"/>
        <v>1.3397129186602872</v>
      </c>
      <c r="N8921" t="e">
        <f>INDEX(XML!$A$2:$R$782,MATCH(C8921,XML!$D$2:$D$737,0),2)</f>
        <v>#N/A</v>
      </c>
    </row>
    <row r="8922" spans="1:14" ht="45" x14ac:dyDescent="0.2">
      <c r="A8922">
        <v>60950</v>
      </c>
      <c r="B8922" t="s">
        <v>17818</v>
      </c>
      <c r="C8922" s="15" t="s">
        <v>17819</v>
      </c>
      <c r="D8922" s="15" t="s">
        <v>17820</v>
      </c>
      <c r="E8922">
        <v>1</v>
      </c>
      <c r="F8922">
        <v>1</v>
      </c>
      <c r="H8922">
        <v>8</v>
      </c>
      <c r="K8922" s="16">
        <f t="shared" si="417"/>
        <v>1.1200000000000001</v>
      </c>
      <c r="L8922" s="16">
        <f t="shared" si="418"/>
        <v>1.1789473684210527</v>
      </c>
      <c r="M8922" s="16">
        <f t="shared" si="419"/>
        <v>1.3397129186602872</v>
      </c>
      <c r="N8922" t="e">
        <f>INDEX(XML!$A$2:$R$782,MATCH(C8922,XML!$D$2:$D$737,0),2)</f>
        <v>#N/A</v>
      </c>
    </row>
    <row r="8923" spans="1:14" ht="45" x14ac:dyDescent="0.2">
      <c r="A8923">
        <v>69145</v>
      </c>
      <c r="B8923" t="s">
        <v>43814</v>
      </c>
      <c r="C8923" s="15" t="s">
        <v>25562</v>
      </c>
      <c r="D8923" s="15" t="s">
        <v>25563</v>
      </c>
      <c r="E8923">
        <v>1</v>
      </c>
      <c r="F8923">
        <v>1</v>
      </c>
      <c r="K8923" s="16">
        <f t="shared" si="417"/>
        <v>1.1200000000000001</v>
      </c>
      <c r="L8923" s="16">
        <f t="shared" si="418"/>
        <v>1.1789473684210527</v>
      </c>
      <c r="M8923" s="16">
        <f t="shared" si="419"/>
        <v>1.3397129186602872</v>
      </c>
      <c r="N8923" t="e">
        <f>INDEX(XML!$A$2:$R$782,MATCH(C8923,XML!$D$2:$D$737,0),2)</f>
        <v>#N/A</v>
      </c>
    </row>
    <row r="8924" spans="1:14" ht="90" x14ac:dyDescent="0.2">
      <c r="A8924">
        <v>69697</v>
      </c>
      <c r="B8924" t="s">
        <v>30250</v>
      </c>
      <c r="C8924" s="15" t="s">
        <v>30251</v>
      </c>
      <c r="D8924" s="15" t="s">
        <v>30252</v>
      </c>
      <c r="E8924">
        <v>1</v>
      </c>
      <c r="F8924">
        <v>1</v>
      </c>
      <c r="K8924" s="16">
        <f t="shared" si="417"/>
        <v>1.1200000000000001</v>
      </c>
      <c r="L8924" s="16">
        <f t="shared" si="418"/>
        <v>1.1789473684210527</v>
      </c>
      <c r="M8924" s="16">
        <f t="shared" si="419"/>
        <v>1.3397129186602872</v>
      </c>
      <c r="N8924" t="e">
        <f>INDEX(XML!$A$2:$R$782,MATCH(C8924,XML!$D$2:$D$737,0),2)</f>
        <v>#N/A</v>
      </c>
    </row>
    <row r="8925" spans="1:14" ht="22.5" customHeight="1" x14ac:dyDescent="0.2">
      <c r="A8925">
        <v>82234</v>
      </c>
      <c r="B8925" t="s">
        <v>43894</v>
      </c>
      <c r="C8925" s="15" t="s">
        <v>43895</v>
      </c>
      <c r="D8925" s="15" t="s">
        <v>43896</v>
      </c>
      <c r="E8925">
        <v>1</v>
      </c>
      <c r="F8925">
        <v>1</v>
      </c>
      <c r="H8925">
        <v>16</v>
      </c>
      <c r="K8925" s="16">
        <f t="shared" si="417"/>
        <v>1.1200000000000001</v>
      </c>
      <c r="L8925" s="16">
        <f t="shared" si="418"/>
        <v>1.1789473684210527</v>
      </c>
      <c r="M8925" s="16">
        <f t="shared" si="419"/>
        <v>1.3397129186602872</v>
      </c>
      <c r="N8925" t="e">
        <f>INDEX(XML!$A$2:$R$782,MATCH(C8925,XML!$D$2:$D$737,0),2)</f>
        <v>#N/A</v>
      </c>
    </row>
    <row r="8926" spans="1:14" ht="22.5" customHeight="1" x14ac:dyDescent="0.2">
      <c r="A8926">
        <v>82015</v>
      </c>
      <c r="B8926" t="s">
        <v>47319</v>
      </c>
      <c r="C8926" s="15" t="s">
        <v>47320</v>
      </c>
      <c r="D8926" s="15" t="s">
        <v>47321</v>
      </c>
      <c r="E8926">
        <v>1</v>
      </c>
      <c r="F8926">
        <v>1</v>
      </c>
      <c r="H8926">
        <v>47</v>
      </c>
      <c r="K8926" s="16">
        <f t="shared" si="417"/>
        <v>1.1200000000000001</v>
      </c>
      <c r="L8926" s="16">
        <f t="shared" si="418"/>
        <v>1.1789473684210527</v>
      </c>
      <c r="M8926" s="16">
        <f t="shared" si="419"/>
        <v>1.3397129186602872</v>
      </c>
      <c r="N8926" t="e">
        <f>INDEX(XML!$A$2:$R$782,MATCH(C8926,XML!$D$2:$D$737,0),2)</f>
        <v>#N/A</v>
      </c>
    </row>
    <row r="8927" spans="1:14" ht="22.5" customHeight="1" x14ac:dyDescent="0.25">
      <c r="A8927" s="184" t="s">
        <v>15128</v>
      </c>
      <c r="B8927" s="184"/>
      <c r="C8927" s="185"/>
      <c r="D8927" s="185"/>
      <c r="E8927" s="184"/>
      <c r="F8927" s="184"/>
      <c r="G8927" s="184"/>
      <c r="H8927" s="184"/>
      <c r="I8927" s="184"/>
      <c r="J8927" s="184"/>
      <c r="K8927" s="16">
        <f t="shared" si="417"/>
        <v>0</v>
      </c>
      <c r="L8927" s="16">
        <f t="shared" si="418"/>
        <v>0</v>
      </c>
      <c r="M8927" s="16">
        <f t="shared" si="419"/>
        <v>0</v>
      </c>
      <c r="N8927" t="e">
        <f>INDEX(XML!$A$2:$R$782,MATCH(C8927,XML!$D$2:$D$737,0),2)</f>
        <v>#N/A</v>
      </c>
    </row>
    <row r="8928" spans="1:14" ht="22.5" customHeight="1" x14ac:dyDescent="0.2">
      <c r="A8928">
        <v>67273</v>
      </c>
      <c r="B8928" t="s">
        <v>23770</v>
      </c>
      <c r="C8928" s="15" t="s">
        <v>23771</v>
      </c>
      <c r="D8928" s="15" t="s">
        <v>23772</v>
      </c>
      <c r="E8928">
        <v>1</v>
      </c>
      <c r="F8928">
        <v>1</v>
      </c>
      <c r="K8928" s="16">
        <f t="shared" si="417"/>
        <v>1.1200000000000001</v>
      </c>
      <c r="L8928" s="16">
        <f t="shared" si="418"/>
        <v>1.1789473684210527</v>
      </c>
      <c r="M8928" s="16">
        <f t="shared" si="419"/>
        <v>1.3397129186602872</v>
      </c>
      <c r="N8928" t="e">
        <f>INDEX(XML!$A$2:$R$782,MATCH(C8928,XML!$D$2:$D$737,0),2)</f>
        <v>#N/A</v>
      </c>
    </row>
    <row r="8929" spans="1:14" ht="33.75" x14ac:dyDescent="0.2">
      <c r="A8929">
        <v>69853</v>
      </c>
      <c r="B8929" t="s">
        <v>36740</v>
      </c>
      <c r="C8929" s="15" t="s">
        <v>36741</v>
      </c>
      <c r="D8929" s="15" t="s">
        <v>36742</v>
      </c>
      <c r="E8929">
        <v>149900</v>
      </c>
      <c r="F8929">
        <v>189000</v>
      </c>
      <c r="K8929" s="16">
        <f t="shared" si="417"/>
        <v>160393</v>
      </c>
      <c r="L8929" s="16">
        <f t="shared" si="418"/>
        <v>168834.73684210525</v>
      </c>
      <c r="M8929" s="16">
        <f t="shared" si="419"/>
        <v>191857.65550239233</v>
      </c>
      <c r="N8929" t="e">
        <f>INDEX(XML!$A$2:$R$782,MATCH(C8929,XML!$D$2:$D$737,0),2)</f>
        <v>#N/A</v>
      </c>
    </row>
    <row r="8930" spans="1:14" ht="45" x14ac:dyDescent="0.2">
      <c r="A8930">
        <v>60538</v>
      </c>
      <c r="B8930" t="s">
        <v>46356</v>
      </c>
      <c r="C8930" s="15" t="s">
        <v>46357</v>
      </c>
      <c r="D8930" s="15" t="s">
        <v>46358</v>
      </c>
      <c r="E8930">
        <v>1</v>
      </c>
      <c r="F8930">
        <v>1</v>
      </c>
      <c r="K8930" s="16">
        <f t="shared" si="417"/>
        <v>1.1200000000000001</v>
      </c>
      <c r="L8930" s="16">
        <f t="shared" si="418"/>
        <v>1.1789473684210527</v>
      </c>
      <c r="M8930" s="16">
        <f t="shared" si="419"/>
        <v>1.3397129186602872</v>
      </c>
      <c r="N8930" t="e">
        <f>INDEX(XML!$A$2:$R$782,MATCH(C8930,XML!$D$2:$D$737,0),2)</f>
        <v>#N/A</v>
      </c>
    </row>
    <row r="8931" spans="1:14" ht="22.5" customHeight="1" x14ac:dyDescent="0.2">
      <c r="A8931">
        <v>63453</v>
      </c>
      <c r="B8931" t="s">
        <v>40202</v>
      </c>
      <c r="C8931" s="15" t="s">
        <v>40203</v>
      </c>
      <c r="D8931" s="15" t="s">
        <v>44027</v>
      </c>
      <c r="E8931">
        <v>149900</v>
      </c>
      <c r="F8931">
        <v>189000</v>
      </c>
      <c r="H8931">
        <v>13</v>
      </c>
      <c r="K8931" s="16">
        <f t="shared" si="417"/>
        <v>160393</v>
      </c>
      <c r="L8931" s="16">
        <f t="shared" si="418"/>
        <v>168834.73684210525</v>
      </c>
      <c r="M8931" s="16">
        <f t="shared" si="419"/>
        <v>191857.65550239233</v>
      </c>
      <c r="N8931" t="e">
        <f>INDEX(XML!$A$2:$R$782,MATCH(C8931,XML!$D$2:$D$737,0),2)</f>
        <v>#N/A</v>
      </c>
    </row>
    <row r="8932" spans="1:14" ht="22.5" customHeight="1" x14ac:dyDescent="0.2">
      <c r="A8932">
        <v>78651</v>
      </c>
      <c r="B8932" t="s">
        <v>40207</v>
      </c>
      <c r="C8932" s="15" t="s">
        <v>40208</v>
      </c>
      <c r="D8932" s="15" t="s">
        <v>40209</v>
      </c>
      <c r="E8932">
        <v>178900</v>
      </c>
      <c r="F8932">
        <v>225000</v>
      </c>
      <c r="K8932" s="16">
        <f t="shared" si="417"/>
        <v>191423</v>
      </c>
      <c r="L8932" s="16">
        <f t="shared" si="418"/>
        <v>201497.89473684211</v>
      </c>
      <c r="M8932" s="16">
        <f t="shared" si="419"/>
        <v>228974.88038277513</v>
      </c>
      <c r="N8932" t="e">
        <f>INDEX(XML!$A$2:$R$782,MATCH(C8932,XML!$D$2:$D$737,0),2)</f>
        <v>#N/A</v>
      </c>
    </row>
    <row r="8933" spans="1:14" ht="22.5" customHeight="1" x14ac:dyDescent="0.2">
      <c r="A8933">
        <v>78650</v>
      </c>
      <c r="B8933" t="s">
        <v>40204</v>
      </c>
      <c r="C8933" s="15" t="s">
        <v>40205</v>
      </c>
      <c r="D8933" s="15" t="s">
        <v>40206</v>
      </c>
      <c r="E8933">
        <v>161500</v>
      </c>
      <c r="F8933">
        <v>200000</v>
      </c>
      <c r="H8933" t="s">
        <v>746</v>
      </c>
      <c r="K8933" s="16">
        <f t="shared" si="417"/>
        <v>172805</v>
      </c>
      <c r="L8933" s="16">
        <f t="shared" si="418"/>
        <v>181900</v>
      </c>
      <c r="M8933" s="16">
        <f t="shared" si="419"/>
        <v>206704.54545454544</v>
      </c>
      <c r="N8933" t="e">
        <f>INDEX(XML!$A$2:$R$782,MATCH(C8933,XML!$D$2:$D$737,0),2)</f>
        <v>#N/A</v>
      </c>
    </row>
    <row r="8934" spans="1:14" ht="22.5" customHeight="1" x14ac:dyDescent="0.2">
      <c r="A8934">
        <v>60539</v>
      </c>
      <c r="B8934" t="s">
        <v>40434</v>
      </c>
      <c r="C8934" s="15" t="s">
        <v>40435</v>
      </c>
      <c r="D8934" s="15" t="s">
        <v>43278</v>
      </c>
      <c r="E8934">
        <v>139900</v>
      </c>
      <c r="F8934">
        <v>175000</v>
      </c>
      <c r="H8934">
        <v>1</v>
      </c>
      <c r="K8934" s="16">
        <f t="shared" si="417"/>
        <v>149693</v>
      </c>
      <c r="L8934" s="16">
        <f t="shared" si="418"/>
        <v>157571.57894736843</v>
      </c>
      <c r="M8934" s="16">
        <f t="shared" si="419"/>
        <v>179058.61244019141</v>
      </c>
      <c r="N8934" t="e">
        <f>INDEX(XML!$A$2:$R$782,MATCH(C8934,XML!$D$2:$D$737,0),2)</f>
        <v>#N/A</v>
      </c>
    </row>
    <row r="8935" spans="1:14" ht="22.5" customHeight="1" x14ac:dyDescent="0.2">
      <c r="A8935">
        <v>63452</v>
      </c>
      <c r="B8935" t="s">
        <v>40436</v>
      </c>
      <c r="C8935" s="15" t="s">
        <v>40437</v>
      </c>
      <c r="D8935" s="15" t="s">
        <v>40438</v>
      </c>
      <c r="E8935">
        <v>167900</v>
      </c>
      <c r="F8935">
        <v>209000</v>
      </c>
      <c r="H8935">
        <v>47</v>
      </c>
      <c r="K8935" s="16">
        <f t="shared" si="417"/>
        <v>179653</v>
      </c>
      <c r="L8935" s="16">
        <f t="shared" si="418"/>
        <v>189108.42105263157</v>
      </c>
      <c r="M8935" s="16">
        <f t="shared" si="419"/>
        <v>214895.93301435409</v>
      </c>
      <c r="N8935" t="e">
        <f>INDEX(XML!$A$2:$R$782,MATCH(C8935,XML!$D$2:$D$737,0),2)</f>
        <v>#N/A</v>
      </c>
    </row>
    <row r="8936" spans="1:14" ht="22.5" customHeight="1" x14ac:dyDescent="0.25">
      <c r="A8936" s="184" t="s">
        <v>834</v>
      </c>
      <c r="B8936" s="184"/>
      <c r="C8936" s="185"/>
      <c r="D8936" s="185"/>
      <c r="E8936" s="184"/>
      <c r="F8936" s="184"/>
      <c r="G8936" s="184"/>
      <c r="H8936" s="184"/>
      <c r="I8936" s="184"/>
      <c r="J8936" s="184"/>
      <c r="K8936" s="16">
        <f t="shared" si="417"/>
        <v>0</v>
      </c>
      <c r="L8936" s="16">
        <f t="shared" si="418"/>
        <v>0</v>
      </c>
      <c r="M8936" s="16">
        <f t="shared" si="419"/>
        <v>0</v>
      </c>
      <c r="N8936" t="e">
        <f>INDEX(XML!$A$2:$R$782,MATCH(C8936,XML!$D$2:$D$737,0),2)</f>
        <v>#N/A</v>
      </c>
    </row>
    <row r="8937" spans="1:14" ht="22.5" customHeight="1" x14ac:dyDescent="0.2">
      <c r="A8937">
        <v>63693</v>
      </c>
      <c r="B8937" t="s">
        <v>23451</v>
      </c>
      <c r="C8937" s="15" t="s">
        <v>23452</v>
      </c>
      <c r="D8937" s="15" t="s">
        <v>23453</v>
      </c>
      <c r="E8937">
        <v>33759</v>
      </c>
      <c r="F8937">
        <v>45582</v>
      </c>
      <c r="H8937">
        <v>2</v>
      </c>
      <c r="K8937" s="16">
        <f t="shared" si="417"/>
        <v>37810.080000000002</v>
      </c>
      <c r="L8937" s="16">
        <f t="shared" si="418"/>
        <v>39800.084210526315</v>
      </c>
      <c r="M8937" s="16">
        <f t="shared" si="419"/>
        <v>45572</v>
      </c>
      <c r="N8937" t="e">
        <f>INDEX(XML!$A$2:$R$782,MATCH(C8937,XML!$D$2:$D$737,0),2)</f>
        <v>#N/A</v>
      </c>
    </row>
    <row r="8938" spans="1:14" ht="22.5" customHeight="1" x14ac:dyDescent="0.2">
      <c r="A8938">
        <v>67121</v>
      </c>
      <c r="B8938" t="s">
        <v>27040</v>
      </c>
      <c r="C8938" s="15" t="s">
        <v>27041</v>
      </c>
      <c r="D8938" s="15" t="s">
        <v>35175</v>
      </c>
      <c r="E8938">
        <v>35000</v>
      </c>
      <c r="F8938">
        <v>45000</v>
      </c>
      <c r="H8938">
        <v>1</v>
      </c>
      <c r="K8938" s="16">
        <f t="shared" si="417"/>
        <v>39200</v>
      </c>
      <c r="L8938" s="16">
        <f t="shared" si="418"/>
        <v>41263.15789473684</v>
      </c>
      <c r="M8938" s="16">
        <f t="shared" si="419"/>
        <v>46889.952153110047</v>
      </c>
      <c r="N8938" t="e">
        <f>INDEX(XML!$A$2:$R$782,MATCH(C8938,XML!$D$2:$D$737,0),2)</f>
        <v>#N/A</v>
      </c>
    </row>
    <row r="8939" spans="1:14" ht="22.5" customHeight="1" x14ac:dyDescent="0.2">
      <c r="A8939">
        <v>81763</v>
      </c>
      <c r="B8939" t="s">
        <v>46631</v>
      </c>
      <c r="C8939" s="15" t="s">
        <v>46632</v>
      </c>
      <c r="D8939" s="15" t="s">
        <v>46633</v>
      </c>
      <c r="E8939">
        <v>220000</v>
      </c>
      <c r="F8939">
        <v>298000</v>
      </c>
      <c r="K8939" s="16">
        <f t="shared" si="417"/>
        <v>235400</v>
      </c>
      <c r="L8939" s="16">
        <f t="shared" si="418"/>
        <v>247789.47368421053</v>
      </c>
      <c r="M8939" s="16">
        <f t="shared" si="419"/>
        <v>281578.94736842107</v>
      </c>
      <c r="N8939" t="e">
        <f>INDEX(XML!$A$2:$R$782,MATCH(C8939,XML!$D$2:$D$737,0),2)</f>
        <v>#N/A</v>
      </c>
    </row>
    <row r="8940" spans="1:14" ht="22.5" customHeight="1" x14ac:dyDescent="0.2">
      <c r="A8940">
        <v>56755</v>
      </c>
      <c r="B8940" t="s">
        <v>16273</v>
      </c>
      <c r="C8940" s="15" t="s">
        <v>16274</v>
      </c>
      <c r="D8940" s="15" t="s">
        <v>16275</v>
      </c>
      <c r="E8940">
        <v>155000</v>
      </c>
      <c r="F8940">
        <v>195000</v>
      </c>
      <c r="K8940" s="16">
        <f t="shared" si="417"/>
        <v>165850</v>
      </c>
      <c r="L8940" s="16">
        <f t="shared" si="418"/>
        <v>174578.94736842104</v>
      </c>
      <c r="M8940" s="16">
        <f t="shared" si="419"/>
        <v>198385.16746411481</v>
      </c>
      <c r="N8940" t="e">
        <f>INDEX(XML!$A$2:$R$782,MATCH(C8940,XML!$D$2:$D$737,0),2)</f>
        <v>#N/A</v>
      </c>
    </row>
    <row r="8941" spans="1:14" ht="22.5" customHeight="1" x14ac:dyDescent="0.2">
      <c r="A8941">
        <v>56760</v>
      </c>
      <c r="B8941" t="s">
        <v>16279</v>
      </c>
      <c r="C8941" s="15" t="s">
        <v>16280</v>
      </c>
      <c r="D8941" s="15" t="s">
        <v>16281</v>
      </c>
      <c r="E8941">
        <v>199000</v>
      </c>
      <c r="F8941">
        <v>249000</v>
      </c>
      <c r="I8941">
        <v>1</v>
      </c>
      <c r="K8941" s="16">
        <f t="shared" si="417"/>
        <v>212930</v>
      </c>
      <c r="L8941" s="16">
        <f t="shared" si="418"/>
        <v>224136.84210526315</v>
      </c>
      <c r="M8941" s="16">
        <f t="shared" si="419"/>
        <v>254700.95693779903</v>
      </c>
      <c r="N8941" t="e">
        <f>INDEX(XML!$A$2:$R$782,MATCH(C8941,XML!$D$2:$D$737,0),2)</f>
        <v>#N/A</v>
      </c>
    </row>
    <row r="8942" spans="1:14" ht="22.5" customHeight="1" x14ac:dyDescent="0.2">
      <c r="A8942">
        <v>56761</v>
      </c>
      <c r="B8942" t="s">
        <v>16276</v>
      </c>
      <c r="C8942" s="15" t="s">
        <v>16277</v>
      </c>
      <c r="D8942" s="15" t="s">
        <v>16278</v>
      </c>
      <c r="E8942">
        <v>215000</v>
      </c>
      <c r="F8942">
        <v>269000</v>
      </c>
      <c r="H8942">
        <v>8</v>
      </c>
      <c r="K8942" s="16">
        <f t="shared" si="417"/>
        <v>230050</v>
      </c>
      <c r="L8942" s="16">
        <f t="shared" si="418"/>
        <v>242157.89473684211</v>
      </c>
      <c r="M8942" s="16">
        <f t="shared" si="419"/>
        <v>275179.42583732057</v>
      </c>
      <c r="N8942" t="e">
        <f>INDEX(XML!$A$2:$R$782,MATCH(C8942,XML!$D$2:$D$737,0),2)</f>
        <v>#N/A</v>
      </c>
    </row>
    <row r="8943" spans="1:14" ht="22.5" customHeight="1" x14ac:dyDescent="0.2">
      <c r="A8943">
        <v>58467</v>
      </c>
      <c r="B8943" t="s">
        <v>26815</v>
      </c>
      <c r="C8943" s="15" t="s">
        <v>26816</v>
      </c>
      <c r="D8943" s="15" t="s">
        <v>26817</v>
      </c>
      <c r="E8943">
        <v>29000</v>
      </c>
      <c r="F8943">
        <v>37700</v>
      </c>
      <c r="H8943">
        <v>15</v>
      </c>
      <c r="K8943" s="16">
        <f t="shared" si="417"/>
        <v>32480</v>
      </c>
      <c r="L8943" s="16">
        <f t="shared" si="418"/>
        <v>34189.473684210527</v>
      </c>
      <c r="M8943" s="16">
        <f t="shared" si="419"/>
        <v>38851.674641148325</v>
      </c>
      <c r="N8943" t="e">
        <f>INDEX(XML!$A$2:$R$782,MATCH(C8943,XML!$D$2:$D$737,0),2)</f>
        <v>#N/A</v>
      </c>
    </row>
    <row r="8944" spans="1:14" ht="22.5" customHeight="1" x14ac:dyDescent="0.2">
      <c r="A8944">
        <v>56714</v>
      </c>
      <c r="B8944" t="s">
        <v>16270</v>
      </c>
      <c r="C8944" s="15" t="s">
        <v>16271</v>
      </c>
      <c r="D8944" s="15" t="s">
        <v>16272</v>
      </c>
      <c r="E8944">
        <v>80000</v>
      </c>
      <c r="F8944">
        <v>100000</v>
      </c>
      <c r="H8944">
        <v>19</v>
      </c>
      <c r="K8944" s="16">
        <f t="shared" si="417"/>
        <v>85600</v>
      </c>
      <c r="L8944" s="16">
        <f t="shared" si="418"/>
        <v>90105.263157894733</v>
      </c>
      <c r="M8944" s="16">
        <f t="shared" si="419"/>
        <v>102392.34449760766</v>
      </c>
      <c r="N8944" t="e">
        <f>INDEX(XML!$A$2:$R$782,MATCH(C8944,XML!$D$2:$D$737,0),2)</f>
        <v>#N/A</v>
      </c>
    </row>
    <row r="8945" spans="1:14" ht="56.25" x14ac:dyDescent="0.2">
      <c r="A8945">
        <v>63609</v>
      </c>
      <c r="B8945" t="s">
        <v>23620</v>
      </c>
      <c r="C8945" s="15" t="s">
        <v>23621</v>
      </c>
      <c r="D8945" s="15" t="s">
        <v>23622</v>
      </c>
      <c r="E8945">
        <v>69550</v>
      </c>
      <c r="F8945">
        <v>86670</v>
      </c>
      <c r="H8945">
        <v>4</v>
      </c>
      <c r="K8945" s="16">
        <f t="shared" si="417"/>
        <v>74418.5</v>
      </c>
      <c r="L8945" s="16">
        <f t="shared" si="418"/>
        <v>78335.263157894733</v>
      </c>
      <c r="M8945" s="16">
        <f t="shared" si="419"/>
        <v>86660</v>
      </c>
      <c r="N8945" t="e">
        <f>INDEX(XML!$A$2:$R$782,MATCH(C8945,XML!$D$2:$D$737,0),2)</f>
        <v>#N/A</v>
      </c>
    </row>
    <row r="8946" spans="1:14" ht="22.5" customHeight="1" x14ac:dyDescent="0.2">
      <c r="A8946">
        <v>71153</v>
      </c>
      <c r="B8946" t="s">
        <v>27654</v>
      </c>
      <c r="C8946" s="15" t="s">
        <v>27655</v>
      </c>
      <c r="D8946" s="15" t="s">
        <v>27656</v>
      </c>
      <c r="E8946">
        <v>67800</v>
      </c>
      <c r="F8946">
        <v>84650</v>
      </c>
      <c r="H8946">
        <v>2</v>
      </c>
      <c r="K8946" s="16">
        <f t="shared" si="417"/>
        <v>72546</v>
      </c>
      <c r="L8946" s="16">
        <f t="shared" si="418"/>
        <v>76364.210526315786</v>
      </c>
      <c r="M8946" s="16">
        <f t="shared" si="419"/>
        <v>86777.511961722485</v>
      </c>
      <c r="N8946" t="e">
        <f>INDEX(XML!$A$2:$R$782,MATCH(C8946,XML!$D$2:$D$737,0),2)</f>
        <v>#N/A</v>
      </c>
    </row>
    <row r="8947" spans="1:14" ht="56.25" x14ac:dyDescent="0.2">
      <c r="A8947">
        <v>53226</v>
      </c>
      <c r="B8947" t="s">
        <v>14069</v>
      </c>
      <c r="C8947" s="15" t="s">
        <v>14070</v>
      </c>
      <c r="D8947" s="15" t="s">
        <v>14071</v>
      </c>
      <c r="E8947">
        <v>39900</v>
      </c>
      <c r="F8947">
        <v>49900</v>
      </c>
      <c r="K8947" s="16">
        <f t="shared" si="417"/>
        <v>44688</v>
      </c>
      <c r="L8947" s="16">
        <f t="shared" si="418"/>
        <v>47040</v>
      </c>
      <c r="M8947" s="16">
        <f t="shared" si="419"/>
        <v>49890</v>
      </c>
      <c r="N8947" t="e">
        <f>INDEX(XML!$A$2:$R$782,MATCH(C8947,XML!$D$2:$D$737,0),2)</f>
        <v>#N/A</v>
      </c>
    </row>
    <row r="8948" spans="1:14" ht="33.75" x14ac:dyDescent="0.2">
      <c r="A8948">
        <v>60515</v>
      </c>
      <c r="B8948" t="s">
        <v>20823</v>
      </c>
      <c r="C8948" s="15" t="s">
        <v>20824</v>
      </c>
      <c r="D8948" s="15" t="s">
        <v>20825</v>
      </c>
      <c r="E8948">
        <v>26750</v>
      </c>
      <c r="F8948">
        <v>37450</v>
      </c>
      <c r="H8948" t="s">
        <v>746</v>
      </c>
      <c r="K8948" s="16">
        <f t="shared" si="417"/>
        <v>29960</v>
      </c>
      <c r="L8948" s="16">
        <f t="shared" si="418"/>
        <v>31536.842105263157</v>
      </c>
      <c r="M8948" s="16">
        <f t="shared" si="419"/>
        <v>35837.320574162673</v>
      </c>
      <c r="N8948" t="e">
        <f>INDEX(XML!$A$2:$R$782,MATCH(C8948,XML!$D$2:$D$737,0),2)</f>
        <v>#N/A</v>
      </c>
    </row>
    <row r="8949" spans="1:14" ht="67.5" x14ac:dyDescent="0.2">
      <c r="A8949">
        <v>83634</v>
      </c>
      <c r="B8949" t="s">
        <v>48273</v>
      </c>
      <c r="C8949" s="15" t="s">
        <v>48274</v>
      </c>
      <c r="D8949" s="15" t="s">
        <v>48275</v>
      </c>
      <c r="E8949">
        <v>197000</v>
      </c>
      <c r="F8949">
        <v>255000</v>
      </c>
      <c r="H8949" t="s">
        <v>746</v>
      </c>
      <c r="K8949" s="16">
        <f t="shared" si="417"/>
        <v>210790</v>
      </c>
      <c r="L8949" s="16">
        <f t="shared" si="418"/>
        <v>221884.21052631579</v>
      </c>
      <c r="M8949" s="16">
        <f t="shared" si="419"/>
        <v>252141.14832535887</v>
      </c>
      <c r="N8949" t="e">
        <f>INDEX(XML!$A$2:$R$782,MATCH(C8949,XML!$D$2:$D$737,0),2)</f>
        <v>#N/A</v>
      </c>
    </row>
    <row r="8950" spans="1:14" ht="67.5" x14ac:dyDescent="0.2">
      <c r="A8950">
        <v>83635</v>
      </c>
      <c r="B8950" t="s">
        <v>48276</v>
      </c>
      <c r="C8950" s="15" t="s">
        <v>48277</v>
      </c>
      <c r="D8950" s="15" t="s">
        <v>48278</v>
      </c>
      <c r="E8950">
        <v>225000</v>
      </c>
      <c r="F8950">
        <v>293000</v>
      </c>
      <c r="H8950" t="s">
        <v>746</v>
      </c>
      <c r="K8950" s="16">
        <f t="shared" si="417"/>
        <v>240750</v>
      </c>
      <c r="L8950" s="16">
        <f t="shared" si="418"/>
        <v>253421.05263157896</v>
      </c>
      <c r="M8950" s="16">
        <f t="shared" si="419"/>
        <v>287978.46889952157</v>
      </c>
      <c r="N8950" t="e">
        <f>INDEX(XML!$A$2:$R$782,MATCH(C8950,XML!$D$2:$D$737,0),2)</f>
        <v>#N/A</v>
      </c>
    </row>
    <row r="8951" spans="1:14" ht="67.5" x14ac:dyDescent="0.2">
      <c r="A8951">
        <v>83636</v>
      </c>
      <c r="B8951" t="s">
        <v>48279</v>
      </c>
      <c r="C8951" s="15" t="s">
        <v>48280</v>
      </c>
      <c r="D8951" s="15" t="s">
        <v>48281</v>
      </c>
      <c r="E8951">
        <v>236000</v>
      </c>
      <c r="F8951">
        <v>310000</v>
      </c>
      <c r="H8951">
        <v>7</v>
      </c>
      <c r="K8951" s="16">
        <f t="shared" si="417"/>
        <v>252520</v>
      </c>
      <c r="L8951" s="16">
        <f t="shared" si="418"/>
        <v>265810.5263157895</v>
      </c>
      <c r="M8951" s="16">
        <f t="shared" si="419"/>
        <v>302057.41626794258</v>
      </c>
      <c r="N8951" t="e">
        <f>INDEX(XML!$A$2:$R$782,MATCH(C8951,XML!$D$2:$D$737,0),2)</f>
        <v>#N/A</v>
      </c>
    </row>
    <row r="8952" spans="1:14" ht="33.75" x14ac:dyDescent="0.2">
      <c r="A8952">
        <v>58466</v>
      </c>
      <c r="B8952" t="s">
        <v>19202</v>
      </c>
      <c r="C8952" s="15" t="s">
        <v>19203</v>
      </c>
      <c r="D8952" s="15" t="s">
        <v>19204</v>
      </c>
      <c r="E8952">
        <v>190000</v>
      </c>
      <c r="F8952">
        <v>250000</v>
      </c>
      <c r="H8952">
        <v>1</v>
      </c>
      <c r="K8952" s="16">
        <f t="shared" si="417"/>
        <v>203300</v>
      </c>
      <c r="L8952" s="16">
        <f t="shared" si="418"/>
        <v>214000</v>
      </c>
      <c r="M8952" s="16">
        <f t="shared" si="419"/>
        <v>243181.81818181818</v>
      </c>
      <c r="N8952" t="e">
        <f>INDEX(XML!$A$2:$R$782,MATCH(C8952,XML!$D$2:$D$737,0),2)</f>
        <v>#N/A</v>
      </c>
    </row>
    <row r="8953" spans="1:14" ht="67.5" x14ac:dyDescent="0.2">
      <c r="A8953">
        <v>82446</v>
      </c>
      <c r="B8953" t="s">
        <v>43279</v>
      </c>
      <c r="C8953" s="15" t="s">
        <v>43280</v>
      </c>
      <c r="D8953" s="15" t="s">
        <v>43281</v>
      </c>
      <c r="E8953">
        <v>219000</v>
      </c>
      <c r="F8953">
        <v>274000</v>
      </c>
      <c r="H8953">
        <v>13</v>
      </c>
      <c r="K8953" s="16">
        <f t="shared" si="417"/>
        <v>234330</v>
      </c>
      <c r="L8953" s="16">
        <f t="shared" si="418"/>
        <v>246663.15789473685</v>
      </c>
      <c r="M8953" s="16">
        <f t="shared" si="419"/>
        <v>280299.043062201</v>
      </c>
      <c r="N8953" t="e">
        <f>INDEX(XML!$A$2:$R$782,MATCH(C8953,XML!$D$2:$D$737,0),2)</f>
        <v>#N/A</v>
      </c>
    </row>
    <row r="8954" spans="1:14" ht="56.25" x14ac:dyDescent="0.2">
      <c r="A8954">
        <v>67390</v>
      </c>
      <c r="B8954" t="s">
        <v>25652</v>
      </c>
      <c r="C8954" s="15" t="s">
        <v>25653</v>
      </c>
      <c r="D8954" s="15" t="s">
        <v>25654</v>
      </c>
      <c r="E8954">
        <v>185000</v>
      </c>
      <c r="F8954">
        <v>267000</v>
      </c>
      <c r="K8954" s="16">
        <f t="shared" si="417"/>
        <v>197950</v>
      </c>
      <c r="L8954" s="16">
        <f t="shared" si="418"/>
        <v>208368.42105263157</v>
      </c>
      <c r="M8954" s="16">
        <f t="shared" si="419"/>
        <v>236782.2966507177</v>
      </c>
      <c r="N8954" t="e">
        <f>INDEX(XML!$A$2:$R$782,MATCH(C8954,XML!$D$2:$D$737,0),2)</f>
        <v>#N/A</v>
      </c>
    </row>
    <row r="8955" spans="1:14" ht="56.25" x14ac:dyDescent="0.2">
      <c r="A8955">
        <v>67398</v>
      </c>
      <c r="B8955" t="s">
        <v>25661</v>
      </c>
      <c r="C8955" s="15" t="s">
        <v>25662</v>
      </c>
      <c r="D8955" s="15" t="s">
        <v>25663</v>
      </c>
      <c r="E8955">
        <v>145000</v>
      </c>
      <c r="F8955">
        <v>189000</v>
      </c>
      <c r="K8955" s="16">
        <f t="shared" si="417"/>
        <v>155150</v>
      </c>
      <c r="L8955" s="16">
        <f t="shared" si="418"/>
        <v>163315.78947368421</v>
      </c>
      <c r="M8955" s="16">
        <f t="shared" si="419"/>
        <v>185586.12440191387</v>
      </c>
      <c r="N8955" t="e">
        <f>INDEX(XML!$A$2:$R$782,MATCH(C8955,XML!$D$2:$D$737,0),2)</f>
        <v>#N/A</v>
      </c>
    </row>
    <row r="8956" spans="1:14" ht="56.25" x14ac:dyDescent="0.2">
      <c r="A8956">
        <v>67418</v>
      </c>
      <c r="B8956" t="s">
        <v>25655</v>
      </c>
      <c r="C8956" s="15" t="s">
        <v>25656</v>
      </c>
      <c r="D8956" s="15" t="s">
        <v>25657</v>
      </c>
      <c r="E8956">
        <v>161000</v>
      </c>
      <c r="F8956">
        <v>212000</v>
      </c>
      <c r="K8956" s="16">
        <f t="shared" si="417"/>
        <v>172270</v>
      </c>
      <c r="L8956" s="16">
        <f t="shared" si="418"/>
        <v>181336.84210526315</v>
      </c>
      <c r="M8956" s="16">
        <f t="shared" si="419"/>
        <v>206064.59330143538</v>
      </c>
      <c r="N8956" t="e">
        <f>INDEX(XML!$A$2:$R$782,MATCH(C8956,XML!$D$2:$D$737,0),2)</f>
        <v>#N/A</v>
      </c>
    </row>
    <row r="8957" spans="1:14" ht="22.5" customHeight="1" x14ac:dyDescent="0.2">
      <c r="A8957">
        <v>81115</v>
      </c>
      <c r="B8957" t="s">
        <v>43282</v>
      </c>
      <c r="C8957" s="15" t="s">
        <v>43283</v>
      </c>
      <c r="D8957" s="15" t="s">
        <v>43284</v>
      </c>
      <c r="E8957">
        <v>197000</v>
      </c>
      <c r="F8957">
        <v>252000</v>
      </c>
      <c r="K8957" s="16">
        <f t="shared" si="417"/>
        <v>210790</v>
      </c>
      <c r="L8957" s="16">
        <f t="shared" si="418"/>
        <v>221884.21052631579</v>
      </c>
      <c r="M8957" s="16">
        <f t="shared" si="419"/>
        <v>252141.14832535887</v>
      </c>
      <c r="N8957" t="e">
        <f>INDEX(XML!$A$2:$R$782,MATCH(C8957,XML!$D$2:$D$737,0),2)</f>
        <v>#N/A</v>
      </c>
    </row>
    <row r="8958" spans="1:14" ht="22.5" customHeight="1" x14ac:dyDescent="0.2">
      <c r="A8958">
        <v>67419</v>
      </c>
      <c r="B8958" t="s">
        <v>25664</v>
      </c>
      <c r="C8958" s="15" t="s">
        <v>25665</v>
      </c>
      <c r="D8958" s="15" t="s">
        <v>25666</v>
      </c>
      <c r="E8958">
        <v>165000</v>
      </c>
      <c r="F8958">
        <v>240000</v>
      </c>
      <c r="K8958" s="16">
        <f t="shared" si="417"/>
        <v>176550</v>
      </c>
      <c r="L8958" s="16">
        <f t="shared" si="418"/>
        <v>185842.10526315789</v>
      </c>
      <c r="M8958" s="16">
        <f t="shared" si="419"/>
        <v>211184.21052631579</v>
      </c>
      <c r="N8958" t="e">
        <f>INDEX(XML!$A$2:$R$782,MATCH(C8958,XML!$D$2:$D$737,0),2)</f>
        <v>#N/A</v>
      </c>
    </row>
    <row r="8959" spans="1:14" ht="22.5" customHeight="1" x14ac:dyDescent="0.2">
      <c r="A8959">
        <v>67385</v>
      </c>
      <c r="B8959" t="s">
        <v>25649</v>
      </c>
      <c r="C8959" s="15" t="s">
        <v>25650</v>
      </c>
      <c r="D8959" s="15" t="s">
        <v>25651</v>
      </c>
      <c r="E8959">
        <v>196000</v>
      </c>
      <c r="F8959">
        <v>273000</v>
      </c>
      <c r="H8959">
        <v>2</v>
      </c>
      <c r="K8959" s="16">
        <f t="shared" si="417"/>
        <v>209720</v>
      </c>
      <c r="L8959" s="16">
        <f t="shared" si="418"/>
        <v>220757.89473684211</v>
      </c>
      <c r="M8959" s="16">
        <f t="shared" si="419"/>
        <v>250861.24401913874</v>
      </c>
      <c r="N8959" t="e">
        <f>INDEX(XML!$A$2:$R$782,MATCH(C8959,XML!$D$2:$D$737,0),2)</f>
        <v>#N/A</v>
      </c>
    </row>
    <row r="8960" spans="1:14" ht="22.5" customHeight="1" x14ac:dyDescent="0.2">
      <c r="A8960">
        <v>67392</v>
      </c>
      <c r="B8960" t="s">
        <v>25658</v>
      </c>
      <c r="C8960" s="15" t="s">
        <v>25659</v>
      </c>
      <c r="D8960" s="15" t="s">
        <v>25660</v>
      </c>
      <c r="E8960">
        <v>222000</v>
      </c>
      <c r="F8960">
        <v>317000</v>
      </c>
      <c r="H8960">
        <v>8</v>
      </c>
      <c r="K8960" s="16">
        <f t="shared" si="417"/>
        <v>237540</v>
      </c>
      <c r="L8960" s="16">
        <f t="shared" si="418"/>
        <v>250042.10526315789</v>
      </c>
      <c r="M8960" s="16">
        <f t="shared" si="419"/>
        <v>284138.75598086126</v>
      </c>
      <c r="N8960" t="e">
        <f>INDEX(XML!$A$2:$R$782,MATCH(C8960,XML!$D$2:$D$737,0),2)</f>
        <v>#N/A</v>
      </c>
    </row>
    <row r="8961" spans="1:14" ht="22.5" customHeight="1" x14ac:dyDescent="0.2">
      <c r="A8961">
        <v>82174</v>
      </c>
      <c r="B8961" t="s">
        <v>47322</v>
      </c>
      <c r="C8961" s="15" t="s">
        <v>47323</v>
      </c>
      <c r="D8961" s="15" t="s">
        <v>47324</v>
      </c>
      <c r="E8961">
        <v>12120</v>
      </c>
      <c r="F8961">
        <v>20202</v>
      </c>
      <c r="H8961">
        <v>29</v>
      </c>
      <c r="K8961" s="16">
        <f t="shared" si="417"/>
        <v>13574.4</v>
      </c>
      <c r="L8961" s="16">
        <f t="shared" si="418"/>
        <v>14288.842105263158</v>
      </c>
      <c r="M8961" s="16">
        <f t="shared" si="419"/>
        <v>16237.320574162679</v>
      </c>
      <c r="N8961" t="e">
        <f>INDEX(XML!$A$2:$R$782,MATCH(C8961,XML!$D$2:$D$737,0),2)</f>
        <v>#N/A</v>
      </c>
    </row>
    <row r="8962" spans="1:14" ht="22.5" customHeight="1" x14ac:dyDescent="0.2">
      <c r="A8962">
        <v>62889</v>
      </c>
      <c r="B8962" t="s">
        <v>23773</v>
      </c>
      <c r="C8962" s="15" t="s">
        <v>23774</v>
      </c>
      <c r="D8962" s="15" t="s">
        <v>23775</v>
      </c>
      <c r="E8962">
        <v>12500</v>
      </c>
      <c r="F8962">
        <v>15500</v>
      </c>
      <c r="H8962">
        <v>1</v>
      </c>
      <c r="K8962" s="16">
        <f t="shared" si="417"/>
        <v>14000</v>
      </c>
      <c r="L8962" s="16">
        <f t="shared" si="418"/>
        <v>14736.842105263158</v>
      </c>
      <c r="M8962" s="16">
        <f t="shared" si="419"/>
        <v>16746.411483253589</v>
      </c>
      <c r="N8962" t="e">
        <f>INDEX(XML!$A$2:$R$782,MATCH(C8962,XML!$D$2:$D$737,0),2)</f>
        <v>#N/A</v>
      </c>
    </row>
    <row r="8963" spans="1:14" ht="22.5" customHeight="1" x14ac:dyDescent="0.25">
      <c r="A8963" s="184" t="s">
        <v>23118</v>
      </c>
      <c r="B8963" s="184"/>
      <c r="C8963" s="185"/>
      <c r="D8963" s="185"/>
      <c r="E8963" s="184"/>
      <c r="F8963" s="184"/>
      <c r="G8963" s="184"/>
      <c r="H8963" s="184"/>
      <c r="I8963" s="184"/>
      <c r="J8963" s="184"/>
      <c r="K8963" s="16">
        <f t="shared" si="417"/>
        <v>0</v>
      </c>
      <c r="L8963" s="16">
        <f t="shared" si="418"/>
        <v>0</v>
      </c>
      <c r="M8963" s="16">
        <f t="shared" si="419"/>
        <v>0</v>
      </c>
      <c r="N8963" t="e">
        <f>INDEX(XML!$A$2:$R$782,MATCH(C8963,XML!$D$2:$D$737,0),2)</f>
        <v>#N/A</v>
      </c>
    </row>
    <row r="8964" spans="1:14" ht="22.5" customHeight="1" x14ac:dyDescent="0.2">
      <c r="A8964">
        <v>64892</v>
      </c>
      <c r="B8964" t="s">
        <v>23227</v>
      </c>
      <c r="C8964" s="15" t="s">
        <v>23305</v>
      </c>
      <c r="D8964" s="15" t="s">
        <v>23228</v>
      </c>
      <c r="E8964">
        <v>68500</v>
      </c>
      <c r="F8964">
        <v>92500</v>
      </c>
      <c r="K8964" s="16">
        <f t="shared" si="417"/>
        <v>73295</v>
      </c>
      <c r="L8964" s="16">
        <f t="shared" si="418"/>
        <v>77152.631578947374</v>
      </c>
      <c r="M8964" s="16">
        <f t="shared" si="419"/>
        <v>87673.444976076556</v>
      </c>
      <c r="N8964" t="e">
        <f>INDEX(XML!$A$2:$R$782,MATCH(C8964,XML!$D$2:$D$737,0),2)</f>
        <v>#N/A</v>
      </c>
    </row>
    <row r="8965" spans="1:14" ht="22.5" customHeight="1" x14ac:dyDescent="0.2">
      <c r="A8965">
        <v>68112</v>
      </c>
      <c r="B8965" t="s">
        <v>25679</v>
      </c>
      <c r="C8965" s="15" t="s">
        <v>25680</v>
      </c>
      <c r="D8965" s="15" t="s">
        <v>25681</v>
      </c>
      <c r="E8965">
        <v>19500</v>
      </c>
      <c r="F8965">
        <v>26000</v>
      </c>
      <c r="H8965">
        <v>11</v>
      </c>
      <c r="K8965" s="16">
        <f t="shared" ref="K8965:K9028" si="420">IF(E8965&gt;49999,E8965+E8965*0.07,IF(E8965&lt;=49999,E8965+E8965*0.12))</f>
        <v>21840</v>
      </c>
      <c r="L8965" s="16">
        <f t="shared" ref="L8965:L9028" si="421">K8965*100/95</f>
        <v>22989.473684210527</v>
      </c>
      <c r="M8965" s="16">
        <f t="shared" ref="M8965:M9028" si="422">IF(COUNTIF(C8965,"*Dahua*"),F8965-10,L8965*100/88)</f>
        <v>26124.401913875598</v>
      </c>
      <c r="N8965" t="e">
        <f>INDEX(XML!$A$2:$R$782,MATCH(C8965,XML!$D$2:$D$737,0),2)</f>
        <v>#N/A</v>
      </c>
    </row>
    <row r="8966" spans="1:14" ht="22.5" customHeight="1" x14ac:dyDescent="0.2">
      <c r="A8966">
        <v>64890</v>
      </c>
      <c r="B8966" t="s">
        <v>23225</v>
      </c>
      <c r="C8966" s="15" t="s">
        <v>23304</v>
      </c>
      <c r="D8966" s="15" t="s">
        <v>23226</v>
      </c>
      <c r="E8966">
        <v>19900</v>
      </c>
      <c r="F8966">
        <v>26000</v>
      </c>
      <c r="H8966">
        <v>31</v>
      </c>
      <c r="K8966" s="16">
        <f t="shared" si="420"/>
        <v>22288</v>
      </c>
      <c r="L8966" s="16">
        <f t="shared" si="421"/>
        <v>23461.052631578947</v>
      </c>
      <c r="M8966" s="16">
        <f t="shared" si="422"/>
        <v>26660.287081339713</v>
      </c>
      <c r="N8966" t="e">
        <f>INDEX(XML!$A$2:$R$782,MATCH(C8966,XML!$D$2:$D$737,0),2)</f>
        <v>#N/A</v>
      </c>
    </row>
    <row r="8967" spans="1:14" ht="22.5" customHeight="1" x14ac:dyDescent="0.2">
      <c r="A8967">
        <v>68095</v>
      </c>
      <c r="B8967" t="s">
        <v>25667</v>
      </c>
      <c r="C8967" s="15" t="s">
        <v>25668</v>
      </c>
      <c r="D8967" s="15" t="s">
        <v>25669</v>
      </c>
      <c r="E8967">
        <v>85000</v>
      </c>
      <c r="F8967">
        <v>110500</v>
      </c>
      <c r="H8967">
        <v>10</v>
      </c>
      <c r="K8967" s="16">
        <f t="shared" si="420"/>
        <v>90950</v>
      </c>
      <c r="L8967" s="16">
        <f t="shared" si="421"/>
        <v>95736.84210526316</v>
      </c>
      <c r="M8967" s="16">
        <f t="shared" si="422"/>
        <v>108791.86602870813</v>
      </c>
      <c r="N8967" t="e">
        <f>INDEX(XML!$A$2:$R$782,MATCH(C8967,XML!$D$2:$D$737,0),2)</f>
        <v>#N/A</v>
      </c>
    </row>
    <row r="8968" spans="1:14" ht="33.75" x14ac:dyDescent="0.2">
      <c r="A8968">
        <v>64894</v>
      </c>
      <c r="B8968" t="s">
        <v>23229</v>
      </c>
      <c r="C8968" s="15" t="s">
        <v>24158</v>
      </c>
      <c r="D8968" s="15" t="s">
        <v>24159</v>
      </c>
      <c r="E8968">
        <v>49000</v>
      </c>
      <c r="F8968">
        <v>65000</v>
      </c>
      <c r="K8968" s="16">
        <f t="shared" si="420"/>
        <v>54880</v>
      </c>
      <c r="L8968" s="16">
        <f t="shared" si="421"/>
        <v>57768.42105263158</v>
      </c>
      <c r="M8968" s="16">
        <f t="shared" si="422"/>
        <v>65645.933014354072</v>
      </c>
      <c r="N8968" t="e">
        <f>INDEX(XML!$A$2:$R$782,MATCH(C8968,XML!$D$2:$D$737,0),2)</f>
        <v>#N/A</v>
      </c>
    </row>
    <row r="8969" spans="1:14" ht="22.5" customHeight="1" x14ac:dyDescent="0.2">
      <c r="A8969">
        <v>72033</v>
      </c>
      <c r="B8969" t="s">
        <v>29540</v>
      </c>
      <c r="C8969" s="15" t="s">
        <v>29541</v>
      </c>
      <c r="D8969" s="15" t="s">
        <v>29542</v>
      </c>
      <c r="E8969">
        <v>115000</v>
      </c>
      <c r="F8969">
        <v>155000</v>
      </c>
      <c r="H8969">
        <v>11</v>
      </c>
      <c r="K8969" s="16">
        <f t="shared" si="420"/>
        <v>123050</v>
      </c>
      <c r="L8969" s="16">
        <f t="shared" si="421"/>
        <v>129526.31578947368</v>
      </c>
      <c r="M8969" s="16">
        <f t="shared" si="422"/>
        <v>147188.99521531098</v>
      </c>
      <c r="N8969" t="e">
        <f>INDEX(XML!$A$2:$R$782,MATCH(C8969,XML!$D$2:$D$737,0),2)</f>
        <v>#N/A</v>
      </c>
    </row>
    <row r="8970" spans="1:14" ht="22.5" customHeight="1" x14ac:dyDescent="0.2">
      <c r="A8970">
        <v>64898</v>
      </c>
      <c r="B8970" t="s">
        <v>23230</v>
      </c>
      <c r="C8970" s="15" t="s">
        <v>23306</v>
      </c>
      <c r="D8970" s="15" t="s">
        <v>23231</v>
      </c>
      <c r="E8970">
        <v>27800</v>
      </c>
      <c r="F8970">
        <v>37500</v>
      </c>
      <c r="K8970" s="16">
        <f t="shared" si="420"/>
        <v>31136</v>
      </c>
      <c r="L8970" s="16">
        <f t="shared" si="421"/>
        <v>32774.73684210526</v>
      </c>
      <c r="M8970" s="16">
        <f t="shared" si="422"/>
        <v>37244.019138755975</v>
      </c>
      <c r="N8970" t="e">
        <f>INDEX(XML!$A$2:$R$782,MATCH(C8970,XML!$D$2:$D$737,0),2)</f>
        <v>#N/A</v>
      </c>
    </row>
    <row r="8971" spans="1:14" ht="33.75" x14ac:dyDescent="0.2">
      <c r="A8971">
        <v>68097</v>
      </c>
      <c r="B8971" t="s">
        <v>25673</v>
      </c>
      <c r="C8971" s="15" t="s">
        <v>25674</v>
      </c>
      <c r="D8971" s="15" t="s">
        <v>25675</v>
      </c>
      <c r="E8971">
        <v>44900</v>
      </c>
      <c r="F8971">
        <v>60000</v>
      </c>
      <c r="H8971">
        <v>45</v>
      </c>
      <c r="K8971" s="16">
        <f t="shared" si="420"/>
        <v>50288</v>
      </c>
      <c r="L8971" s="16">
        <f t="shared" si="421"/>
        <v>52934.73684210526</v>
      </c>
      <c r="M8971" s="16">
        <f t="shared" si="422"/>
        <v>60153.110047846887</v>
      </c>
      <c r="N8971" t="e">
        <f>INDEX(XML!$A$2:$R$782,MATCH(C8971,XML!$D$2:$D$737,0),2)</f>
        <v>#N/A</v>
      </c>
    </row>
    <row r="8972" spans="1:14" ht="22.5" customHeight="1" x14ac:dyDescent="0.2">
      <c r="A8972">
        <v>64905</v>
      </c>
      <c r="B8972" t="s">
        <v>23232</v>
      </c>
      <c r="C8972" s="15" t="s">
        <v>23307</v>
      </c>
      <c r="D8972" s="15" t="s">
        <v>23233</v>
      </c>
      <c r="E8972">
        <v>74500</v>
      </c>
      <c r="F8972">
        <v>100000</v>
      </c>
      <c r="H8972">
        <v>3</v>
      </c>
      <c r="K8972" s="16">
        <f t="shared" si="420"/>
        <v>79715</v>
      </c>
      <c r="L8972" s="16">
        <f t="shared" si="421"/>
        <v>83910.526315789481</v>
      </c>
      <c r="M8972" s="16">
        <f t="shared" si="422"/>
        <v>95352.870813397138</v>
      </c>
      <c r="N8972" t="e">
        <f>INDEX(XML!$A$2:$R$782,MATCH(C8972,XML!$D$2:$D$737,0),2)</f>
        <v>#N/A</v>
      </c>
    </row>
    <row r="8973" spans="1:14" ht="22.5" customHeight="1" x14ac:dyDescent="0.2">
      <c r="A8973">
        <v>65204</v>
      </c>
      <c r="B8973" t="s">
        <v>23223</v>
      </c>
      <c r="C8973" s="15" t="s">
        <v>23303</v>
      </c>
      <c r="D8973" s="15" t="s">
        <v>23224</v>
      </c>
      <c r="E8973">
        <v>54900</v>
      </c>
      <c r="F8973">
        <v>75000</v>
      </c>
      <c r="H8973">
        <v>11</v>
      </c>
      <c r="K8973" s="16">
        <f t="shared" si="420"/>
        <v>58743</v>
      </c>
      <c r="L8973" s="16">
        <f t="shared" si="421"/>
        <v>61834.73684210526</v>
      </c>
      <c r="M8973" s="16">
        <f t="shared" si="422"/>
        <v>70266.746411483255</v>
      </c>
      <c r="N8973" t="e">
        <f>INDEX(XML!$A$2:$R$782,MATCH(C8973,XML!$D$2:$D$737,0),2)</f>
        <v>#N/A</v>
      </c>
    </row>
    <row r="8974" spans="1:14" ht="22.5" customHeight="1" x14ac:dyDescent="0.2">
      <c r="A8974">
        <v>68096</v>
      </c>
      <c r="B8974" t="s">
        <v>25670</v>
      </c>
      <c r="C8974" s="15" t="s">
        <v>25671</v>
      </c>
      <c r="D8974" s="15" t="s">
        <v>25672</v>
      </c>
      <c r="E8974">
        <v>53500</v>
      </c>
      <c r="F8974">
        <v>74000</v>
      </c>
      <c r="K8974" s="16">
        <f t="shared" si="420"/>
        <v>57245</v>
      </c>
      <c r="L8974" s="16">
        <f t="shared" si="421"/>
        <v>60257.894736842107</v>
      </c>
      <c r="M8974" s="16">
        <f t="shared" si="422"/>
        <v>68474.880382775111</v>
      </c>
      <c r="N8974" t="e">
        <f>INDEX(XML!$A$2:$R$782,MATCH(C8974,XML!$D$2:$D$737,0),2)</f>
        <v>#N/A</v>
      </c>
    </row>
    <row r="8975" spans="1:14" ht="22.5" customHeight="1" x14ac:dyDescent="0.2">
      <c r="A8975">
        <v>25281</v>
      </c>
      <c r="B8975" t="s">
        <v>1998</v>
      </c>
      <c r="C8975" s="15" t="s">
        <v>1999</v>
      </c>
      <c r="D8975" s="15" t="s">
        <v>2000</v>
      </c>
      <c r="E8975">
        <v>20611</v>
      </c>
      <c r="F8975">
        <v>28650</v>
      </c>
      <c r="K8975" s="16">
        <f t="shared" si="420"/>
        <v>23084.32</v>
      </c>
      <c r="L8975" s="16">
        <f t="shared" si="421"/>
        <v>24299.284210526315</v>
      </c>
      <c r="M8975" s="16">
        <f t="shared" si="422"/>
        <v>27612.822966507174</v>
      </c>
      <c r="N8975" t="e">
        <f>INDEX(XML!$A$2:$R$782,MATCH(C8975,XML!$D$2:$D$737,0),2)</f>
        <v>#N/A</v>
      </c>
    </row>
    <row r="8976" spans="1:14" ht="22.5" customHeight="1" x14ac:dyDescent="0.2">
      <c r="A8976">
        <v>68103</v>
      </c>
      <c r="B8976" t="s">
        <v>25676</v>
      </c>
      <c r="C8976" s="15" t="s">
        <v>25677</v>
      </c>
      <c r="D8976" s="15" t="s">
        <v>25678</v>
      </c>
      <c r="E8976">
        <v>58500</v>
      </c>
      <c r="F8976">
        <v>76050</v>
      </c>
      <c r="H8976" t="s">
        <v>746</v>
      </c>
      <c r="K8976" s="16">
        <f t="shared" si="420"/>
        <v>62595</v>
      </c>
      <c r="L8976" s="16">
        <f t="shared" si="421"/>
        <v>65889.473684210519</v>
      </c>
      <c r="M8976" s="16">
        <f t="shared" si="422"/>
        <v>74874.401913875583</v>
      </c>
      <c r="N8976" t="e">
        <f>INDEX(XML!$A$2:$R$782,MATCH(C8976,XML!$D$2:$D$737,0),2)</f>
        <v>#N/A</v>
      </c>
    </row>
    <row r="8977" spans="1:14" ht="22.5" customHeight="1" x14ac:dyDescent="0.2">
      <c r="A8977">
        <v>72020</v>
      </c>
      <c r="B8977" t="s">
        <v>29528</v>
      </c>
      <c r="C8977" s="15" t="s">
        <v>29529</v>
      </c>
      <c r="D8977" s="15" t="s">
        <v>29530</v>
      </c>
      <c r="E8977">
        <v>39900</v>
      </c>
      <c r="F8977">
        <v>54000</v>
      </c>
      <c r="H8977">
        <v>20</v>
      </c>
      <c r="K8977" s="16">
        <f t="shared" si="420"/>
        <v>44688</v>
      </c>
      <c r="L8977" s="16">
        <f t="shared" si="421"/>
        <v>47040</v>
      </c>
      <c r="M8977" s="16">
        <f t="shared" si="422"/>
        <v>53454.545454545456</v>
      </c>
      <c r="N8977" t="e">
        <f>INDEX(XML!$A$2:$R$782,MATCH(C8977,XML!$D$2:$D$737,0),2)</f>
        <v>#N/A</v>
      </c>
    </row>
    <row r="8978" spans="1:14" ht="22.5" customHeight="1" x14ac:dyDescent="0.2">
      <c r="A8978">
        <v>72031</v>
      </c>
      <c r="B8978" t="s">
        <v>29537</v>
      </c>
      <c r="C8978" s="15" t="s">
        <v>29538</v>
      </c>
      <c r="D8978" s="15" t="s">
        <v>29539</v>
      </c>
      <c r="E8978">
        <v>122500</v>
      </c>
      <c r="F8978">
        <v>165000</v>
      </c>
      <c r="H8978">
        <v>7</v>
      </c>
      <c r="K8978" s="16">
        <f t="shared" si="420"/>
        <v>131075</v>
      </c>
      <c r="L8978" s="16">
        <f t="shared" si="421"/>
        <v>137973.68421052632</v>
      </c>
      <c r="M8978" s="16">
        <f t="shared" si="422"/>
        <v>156788.27751196173</v>
      </c>
      <c r="N8978" t="e">
        <f>INDEX(XML!$A$2:$R$782,MATCH(C8978,XML!$D$2:$D$737,0),2)</f>
        <v>#N/A</v>
      </c>
    </row>
    <row r="8979" spans="1:14" ht="22.5" customHeight="1" x14ac:dyDescent="0.2">
      <c r="A8979">
        <v>72024</v>
      </c>
      <c r="B8979" t="s">
        <v>29531</v>
      </c>
      <c r="C8979" s="15" t="s">
        <v>29532</v>
      </c>
      <c r="D8979" s="15" t="s">
        <v>29533</v>
      </c>
      <c r="E8979">
        <v>26900</v>
      </c>
      <c r="F8979">
        <v>36500</v>
      </c>
      <c r="K8979" s="16">
        <f t="shared" si="420"/>
        <v>30128</v>
      </c>
      <c r="L8979" s="16">
        <f t="shared" si="421"/>
        <v>31713.684210526317</v>
      </c>
      <c r="M8979" s="16">
        <f t="shared" si="422"/>
        <v>36038.277511961722</v>
      </c>
      <c r="N8979" t="e">
        <f>INDEX(XML!$A$2:$R$782,MATCH(C8979,XML!$D$2:$D$737,0),2)</f>
        <v>#N/A</v>
      </c>
    </row>
    <row r="8980" spans="1:14" ht="22.5" customHeight="1" x14ac:dyDescent="0.2">
      <c r="A8980">
        <v>72030</v>
      </c>
      <c r="B8980" t="s">
        <v>29534</v>
      </c>
      <c r="C8980" s="15" t="s">
        <v>29535</v>
      </c>
      <c r="D8980" s="15" t="s">
        <v>29536</v>
      </c>
      <c r="E8980">
        <v>69500</v>
      </c>
      <c r="F8980">
        <v>90350</v>
      </c>
      <c r="H8980">
        <v>9</v>
      </c>
      <c r="K8980" s="16">
        <f t="shared" si="420"/>
        <v>74365</v>
      </c>
      <c r="L8980" s="16">
        <f t="shared" si="421"/>
        <v>78278.947368421053</v>
      </c>
      <c r="M8980" s="16">
        <f t="shared" si="422"/>
        <v>88953.349282296651</v>
      </c>
      <c r="N8980" t="e">
        <f>INDEX(XML!$A$2:$R$782,MATCH(C8980,XML!$D$2:$D$737,0),2)</f>
        <v>#N/A</v>
      </c>
    </row>
    <row r="8981" spans="1:14" ht="22.5" customHeight="1" x14ac:dyDescent="0.2">
      <c r="A8981">
        <v>72034</v>
      </c>
      <c r="B8981" t="s">
        <v>29543</v>
      </c>
      <c r="C8981" s="15" t="s">
        <v>29544</v>
      </c>
      <c r="D8981" s="15" t="s">
        <v>29545</v>
      </c>
      <c r="E8981">
        <v>76000</v>
      </c>
      <c r="F8981">
        <v>105000</v>
      </c>
      <c r="H8981">
        <v>14</v>
      </c>
      <c r="K8981" s="16">
        <f t="shared" si="420"/>
        <v>81320</v>
      </c>
      <c r="L8981" s="16">
        <f t="shared" si="421"/>
        <v>85600</v>
      </c>
      <c r="M8981" s="16">
        <f t="shared" si="422"/>
        <v>97272.727272727279</v>
      </c>
      <c r="N8981" t="e">
        <f>INDEX(XML!$A$2:$R$782,MATCH(C8981,XML!$D$2:$D$737,0),2)</f>
        <v>#N/A</v>
      </c>
    </row>
    <row r="8982" spans="1:14" ht="22.5" customHeight="1" x14ac:dyDescent="0.2">
      <c r="A8982">
        <v>64893</v>
      </c>
      <c r="B8982" t="s">
        <v>40831</v>
      </c>
      <c r="C8982" s="15" t="s">
        <v>40832</v>
      </c>
      <c r="D8982" s="15" t="s">
        <v>40833</v>
      </c>
      <c r="E8982">
        <v>89500</v>
      </c>
      <c r="F8982">
        <v>120000</v>
      </c>
      <c r="H8982">
        <v>19</v>
      </c>
      <c r="K8982" s="16">
        <f t="shared" si="420"/>
        <v>95765</v>
      </c>
      <c r="L8982" s="16">
        <f t="shared" si="421"/>
        <v>100805.26315789473</v>
      </c>
      <c r="M8982" s="16">
        <f t="shared" si="422"/>
        <v>114551.43540669857</v>
      </c>
      <c r="N8982" t="e">
        <f>INDEX(XML!$A$2:$R$782,MATCH(C8982,XML!$D$2:$D$737,0),2)</f>
        <v>#N/A</v>
      </c>
    </row>
    <row r="8983" spans="1:14" ht="56.25" x14ac:dyDescent="0.2">
      <c r="A8983">
        <v>80392</v>
      </c>
      <c r="B8983" t="s">
        <v>40834</v>
      </c>
      <c r="C8983" s="15" t="s">
        <v>40835</v>
      </c>
      <c r="D8983" s="15" t="s">
        <v>40836</v>
      </c>
      <c r="E8983">
        <v>49000</v>
      </c>
      <c r="F8983">
        <v>65900</v>
      </c>
      <c r="H8983">
        <v>18</v>
      </c>
      <c r="K8983" s="16">
        <f t="shared" si="420"/>
        <v>54880</v>
      </c>
      <c r="L8983" s="16">
        <f t="shared" si="421"/>
        <v>57768.42105263158</v>
      </c>
      <c r="M8983" s="16">
        <f t="shared" si="422"/>
        <v>65645.933014354072</v>
      </c>
      <c r="N8983" t="e">
        <f>INDEX(XML!$A$2:$R$782,MATCH(C8983,XML!$D$2:$D$737,0),2)</f>
        <v>#N/A</v>
      </c>
    </row>
    <row r="8984" spans="1:14" ht="22.5" x14ac:dyDescent="0.2">
      <c r="A8984">
        <v>80399</v>
      </c>
      <c r="B8984" t="s">
        <v>40840</v>
      </c>
      <c r="C8984" s="15" t="s">
        <v>40841</v>
      </c>
      <c r="D8984" s="15" t="s">
        <v>40842</v>
      </c>
      <c r="E8984">
        <v>63500</v>
      </c>
      <c r="F8984">
        <v>85900</v>
      </c>
      <c r="K8984" s="16">
        <f t="shared" si="420"/>
        <v>67945</v>
      </c>
      <c r="L8984" s="16">
        <f t="shared" si="421"/>
        <v>71521.052631578947</v>
      </c>
      <c r="M8984" s="16">
        <f t="shared" si="422"/>
        <v>81273.923444976084</v>
      </c>
      <c r="N8984" t="e">
        <f>INDEX(XML!$A$2:$R$782,MATCH(C8984,XML!$D$2:$D$737,0),2)</f>
        <v>#N/A</v>
      </c>
    </row>
    <row r="8985" spans="1:14" ht="22.5" customHeight="1" x14ac:dyDescent="0.2">
      <c r="A8985">
        <v>80396</v>
      </c>
      <c r="B8985" t="s">
        <v>40837</v>
      </c>
      <c r="C8985" s="15" t="s">
        <v>40838</v>
      </c>
      <c r="D8985" s="15" t="s">
        <v>40839</v>
      </c>
      <c r="E8985">
        <v>105000</v>
      </c>
      <c r="F8985">
        <v>141500</v>
      </c>
      <c r="H8985">
        <v>4</v>
      </c>
      <c r="K8985" s="16">
        <f t="shared" si="420"/>
        <v>112350</v>
      </c>
      <c r="L8985" s="16">
        <f t="shared" si="421"/>
        <v>118263.15789473684</v>
      </c>
      <c r="M8985" s="16">
        <f t="shared" si="422"/>
        <v>134389.95215311006</v>
      </c>
      <c r="N8985" t="e">
        <f>INDEX(XML!$A$2:$R$782,MATCH(C8985,XML!$D$2:$D$737,0),2)</f>
        <v>#N/A</v>
      </c>
    </row>
    <row r="8986" spans="1:14" ht="22.5" customHeight="1" x14ac:dyDescent="0.2">
      <c r="A8986">
        <v>80393</v>
      </c>
      <c r="B8986" t="s">
        <v>47328</v>
      </c>
      <c r="C8986" s="15" t="s">
        <v>47329</v>
      </c>
      <c r="D8986" s="15" t="s">
        <v>47330</v>
      </c>
      <c r="E8986">
        <v>125000</v>
      </c>
      <c r="F8986">
        <v>162500</v>
      </c>
      <c r="H8986">
        <v>5</v>
      </c>
      <c r="K8986" s="16">
        <f t="shared" si="420"/>
        <v>133750</v>
      </c>
      <c r="L8986" s="16">
        <f t="shared" si="421"/>
        <v>140789.47368421053</v>
      </c>
      <c r="M8986" s="16">
        <f t="shared" si="422"/>
        <v>159988.03827751198</v>
      </c>
      <c r="N8986" t="e">
        <f>INDEX(XML!$A$2:$R$782,MATCH(C8986,XML!$D$2:$D$737,0),2)</f>
        <v>#N/A</v>
      </c>
    </row>
    <row r="8987" spans="1:14" ht="22.5" customHeight="1" x14ac:dyDescent="0.2">
      <c r="A8987">
        <v>80394</v>
      </c>
      <c r="B8987" t="s">
        <v>47331</v>
      </c>
      <c r="C8987" s="15" t="s">
        <v>47332</v>
      </c>
      <c r="D8987" s="15" t="s">
        <v>47333</v>
      </c>
      <c r="E8987">
        <v>0</v>
      </c>
      <c r="F8987">
        <v>97500</v>
      </c>
      <c r="H8987">
        <v>10</v>
      </c>
      <c r="K8987" s="16">
        <f t="shared" si="420"/>
        <v>0</v>
      </c>
      <c r="L8987" s="16">
        <f t="shared" si="421"/>
        <v>0</v>
      </c>
      <c r="M8987" s="16">
        <f t="shared" si="422"/>
        <v>0</v>
      </c>
      <c r="N8987" t="e">
        <f>INDEX(XML!$A$2:$R$782,MATCH(C8987,XML!$D$2:$D$737,0),2)</f>
        <v>#N/A</v>
      </c>
    </row>
    <row r="8988" spans="1:14" ht="22.5" customHeight="1" x14ac:dyDescent="0.2">
      <c r="A8988">
        <v>80395</v>
      </c>
      <c r="B8988" t="s">
        <v>47334</v>
      </c>
      <c r="C8988" s="15" t="s">
        <v>47335</v>
      </c>
      <c r="D8988" s="15" t="s">
        <v>47336</v>
      </c>
      <c r="E8988">
        <v>75000</v>
      </c>
      <c r="F8988">
        <v>97500</v>
      </c>
      <c r="H8988">
        <v>10</v>
      </c>
      <c r="K8988" s="16">
        <f t="shared" si="420"/>
        <v>80250</v>
      </c>
      <c r="L8988" s="16">
        <f t="shared" si="421"/>
        <v>84473.68421052632</v>
      </c>
      <c r="M8988" s="16">
        <f t="shared" si="422"/>
        <v>95992.822966507185</v>
      </c>
      <c r="N8988" t="e">
        <f>INDEX(XML!$A$2:$R$782,MATCH(C8988,XML!$D$2:$D$737,0),2)</f>
        <v>#N/A</v>
      </c>
    </row>
    <row r="8989" spans="1:14" ht="22.5" customHeight="1" x14ac:dyDescent="0.25">
      <c r="A8989" s="184" t="s">
        <v>23119</v>
      </c>
      <c r="B8989" s="184"/>
      <c r="C8989" s="185"/>
      <c r="D8989" s="185"/>
      <c r="E8989" s="184"/>
      <c r="F8989" s="184"/>
      <c r="G8989" s="184"/>
      <c r="H8989" s="184"/>
      <c r="I8989" s="184"/>
      <c r="J8989" s="184"/>
      <c r="K8989" s="16">
        <f t="shared" si="420"/>
        <v>0</v>
      </c>
      <c r="L8989" s="16">
        <f t="shared" si="421"/>
        <v>0</v>
      </c>
      <c r="M8989" s="16">
        <f t="shared" si="422"/>
        <v>0</v>
      </c>
      <c r="N8989" t="e">
        <f>INDEX(XML!$A$2:$R$782,MATCH(C8989,XML!$D$2:$D$737,0),2)</f>
        <v>#N/A</v>
      </c>
    </row>
    <row r="8990" spans="1:14" ht="22.5" customHeight="1" x14ac:dyDescent="0.2">
      <c r="A8990">
        <v>68076</v>
      </c>
      <c r="B8990" t="s">
        <v>25682</v>
      </c>
      <c r="C8990" s="15" t="s">
        <v>25683</v>
      </c>
      <c r="D8990" s="15" t="s">
        <v>25684</v>
      </c>
      <c r="E8990">
        <v>45000</v>
      </c>
      <c r="F8990">
        <v>60750</v>
      </c>
      <c r="H8990">
        <v>2</v>
      </c>
      <c r="K8990" s="16">
        <f t="shared" si="420"/>
        <v>50400</v>
      </c>
      <c r="L8990" s="16">
        <f t="shared" si="421"/>
        <v>53052.631578947367</v>
      </c>
      <c r="M8990" s="16">
        <f t="shared" si="422"/>
        <v>60287.081339712924</v>
      </c>
      <c r="N8990" t="e">
        <f>INDEX(XML!$A$2:$R$782,MATCH(C8990,XML!$D$2:$D$737,0),2)</f>
        <v>#N/A</v>
      </c>
    </row>
    <row r="8991" spans="1:14" ht="22.5" customHeight="1" x14ac:dyDescent="0.2">
      <c r="A8991">
        <v>64897</v>
      </c>
      <c r="B8991" t="s">
        <v>23234</v>
      </c>
      <c r="C8991" s="15" t="s">
        <v>23235</v>
      </c>
      <c r="D8991" s="15" t="s">
        <v>23236</v>
      </c>
      <c r="E8991">
        <v>169000</v>
      </c>
      <c r="F8991">
        <v>229000</v>
      </c>
      <c r="H8991">
        <v>5</v>
      </c>
      <c r="K8991" s="16">
        <f t="shared" si="420"/>
        <v>180830</v>
      </c>
      <c r="L8991" s="16">
        <f t="shared" si="421"/>
        <v>190347.36842105264</v>
      </c>
      <c r="M8991" s="16">
        <f t="shared" si="422"/>
        <v>216303.82775119619</v>
      </c>
      <c r="N8991" t="e">
        <f>INDEX(XML!$A$2:$R$782,MATCH(C8991,XML!$D$2:$D$737,0),2)</f>
        <v>#N/A</v>
      </c>
    </row>
    <row r="8992" spans="1:14" ht="22.5" customHeight="1" x14ac:dyDescent="0.2">
      <c r="A8992">
        <v>72032</v>
      </c>
      <c r="B8992" t="s">
        <v>29546</v>
      </c>
      <c r="C8992" s="15" t="s">
        <v>29547</v>
      </c>
      <c r="D8992" s="15" t="s">
        <v>29548</v>
      </c>
      <c r="E8992">
        <v>79000</v>
      </c>
      <c r="F8992">
        <v>105000</v>
      </c>
      <c r="K8992" s="16">
        <f t="shared" si="420"/>
        <v>84530</v>
      </c>
      <c r="L8992" s="16">
        <f t="shared" si="421"/>
        <v>88978.947368421053</v>
      </c>
      <c r="M8992" s="16">
        <f t="shared" si="422"/>
        <v>101112.44019138756</v>
      </c>
      <c r="N8992" t="e">
        <f>INDEX(XML!$A$2:$R$782,MATCH(C8992,XML!$D$2:$D$737,0),2)</f>
        <v>#N/A</v>
      </c>
    </row>
    <row r="8993" spans="1:14" ht="22.5" customHeight="1" x14ac:dyDescent="0.2">
      <c r="A8993">
        <v>74634</v>
      </c>
      <c r="B8993" t="s">
        <v>37538</v>
      </c>
      <c r="C8993" s="15" t="s">
        <v>37539</v>
      </c>
      <c r="D8993" s="15" t="s">
        <v>37540</v>
      </c>
      <c r="E8993">
        <v>1</v>
      </c>
      <c r="F8993">
        <v>1</v>
      </c>
      <c r="H8993">
        <v>3</v>
      </c>
      <c r="K8993" s="16">
        <f t="shared" si="420"/>
        <v>1.1200000000000001</v>
      </c>
      <c r="L8993" s="16">
        <f t="shared" si="421"/>
        <v>1.1789473684210527</v>
      </c>
      <c r="M8993" s="16">
        <f t="shared" si="422"/>
        <v>1.3397129186602872</v>
      </c>
      <c r="N8993" t="e">
        <f>INDEX(XML!$A$2:$R$782,MATCH(C8993,XML!$D$2:$D$737,0),2)</f>
        <v>#N/A</v>
      </c>
    </row>
    <row r="8994" spans="1:14" ht="22.5" customHeight="1" x14ac:dyDescent="0.2">
      <c r="A8994">
        <v>63497</v>
      </c>
      <c r="B8994" t="s">
        <v>23457</v>
      </c>
      <c r="C8994" s="15" t="s">
        <v>41438</v>
      </c>
      <c r="D8994" s="15" t="s">
        <v>23458</v>
      </c>
      <c r="E8994">
        <v>1</v>
      </c>
      <c r="F8994">
        <v>1</v>
      </c>
      <c r="H8994">
        <v>1</v>
      </c>
      <c r="K8994" s="16">
        <f t="shared" si="420"/>
        <v>1.1200000000000001</v>
      </c>
      <c r="L8994" s="16">
        <f t="shared" si="421"/>
        <v>1.1789473684210527</v>
      </c>
      <c r="M8994" s="16">
        <f t="shared" si="422"/>
        <v>-9</v>
      </c>
      <c r="N8994" t="e">
        <f>INDEX(XML!$A$2:$R$782,MATCH(C8994,XML!$D$2:$D$737,0),2)</f>
        <v>#N/A</v>
      </c>
    </row>
    <row r="8995" spans="1:14" ht="22.5" customHeight="1" x14ac:dyDescent="0.2">
      <c r="A8995">
        <v>68078</v>
      </c>
      <c r="B8995" t="s">
        <v>37523</v>
      </c>
      <c r="C8995" s="15" t="s">
        <v>37524</v>
      </c>
      <c r="D8995" s="15" t="s">
        <v>37525</v>
      </c>
      <c r="E8995">
        <v>1</v>
      </c>
      <c r="F8995">
        <v>1</v>
      </c>
      <c r="H8995">
        <v>10</v>
      </c>
      <c r="K8995" s="16">
        <f t="shared" si="420"/>
        <v>1.1200000000000001</v>
      </c>
      <c r="L8995" s="16">
        <f t="shared" si="421"/>
        <v>1.1789473684210527</v>
      </c>
      <c r="M8995" s="16">
        <f t="shared" si="422"/>
        <v>1.3397129186602872</v>
      </c>
      <c r="N8995" t="e">
        <f>INDEX(XML!$A$2:$R$782,MATCH(C8995,XML!$D$2:$D$737,0),2)</f>
        <v>#N/A</v>
      </c>
    </row>
    <row r="8996" spans="1:14" ht="90" x14ac:dyDescent="0.2">
      <c r="A8996">
        <v>68082</v>
      </c>
      <c r="B8996" t="s">
        <v>37526</v>
      </c>
      <c r="C8996" s="15" t="s">
        <v>37527</v>
      </c>
      <c r="D8996" s="15" t="s">
        <v>37528</v>
      </c>
      <c r="E8996">
        <v>1</v>
      </c>
      <c r="F8996">
        <v>1</v>
      </c>
      <c r="H8996">
        <v>17</v>
      </c>
      <c r="K8996" s="16">
        <f t="shared" si="420"/>
        <v>1.1200000000000001</v>
      </c>
      <c r="L8996" s="16">
        <f t="shared" si="421"/>
        <v>1.1789473684210527</v>
      </c>
      <c r="M8996" s="16">
        <f t="shared" si="422"/>
        <v>1.3397129186602872</v>
      </c>
      <c r="N8996" t="e">
        <f>INDEX(XML!$A$2:$R$782,MATCH(C8996,XML!$D$2:$D$737,0),2)</f>
        <v>#N/A</v>
      </c>
    </row>
    <row r="8997" spans="1:14" ht="22.5" customHeight="1" x14ac:dyDescent="0.2">
      <c r="A8997">
        <v>74639</v>
      </c>
      <c r="B8997" t="s">
        <v>41026</v>
      </c>
      <c r="C8997" s="15" t="s">
        <v>41027</v>
      </c>
      <c r="D8997" s="15" t="s">
        <v>41027</v>
      </c>
      <c r="E8997">
        <v>1</v>
      </c>
      <c r="F8997">
        <v>1</v>
      </c>
      <c r="H8997">
        <v>18</v>
      </c>
      <c r="K8997" s="16">
        <f t="shared" si="420"/>
        <v>1.1200000000000001</v>
      </c>
      <c r="L8997" s="16">
        <f t="shared" si="421"/>
        <v>1.1789473684210527</v>
      </c>
      <c r="M8997" s="16">
        <f t="shared" si="422"/>
        <v>1.3397129186602872</v>
      </c>
      <c r="N8997" t="e">
        <f>INDEX(XML!$A$2:$R$782,MATCH(C8997,XML!$D$2:$D$737,0),2)</f>
        <v>#N/A</v>
      </c>
    </row>
    <row r="8998" spans="1:14" ht="33.75" x14ac:dyDescent="0.2">
      <c r="A8998">
        <v>65495</v>
      </c>
      <c r="B8998" t="s">
        <v>23779</v>
      </c>
      <c r="C8998" s="15" t="s">
        <v>23780</v>
      </c>
      <c r="D8998" s="15" t="s">
        <v>23781</v>
      </c>
      <c r="E8998">
        <v>1</v>
      </c>
      <c r="F8998">
        <v>1</v>
      </c>
      <c r="H8998">
        <v>1</v>
      </c>
      <c r="K8998" s="16">
        <f t="shared" si="420"/>
        <v>1.1200000000000001</v>
      </c>
      <c r="L8998" s="16">
        <f t="shared" si="421"/>
        <v>1.1789473684210527</v>
      </c>
      <c r="M8998" s="16">
        <f t="shared" si="422"/>
        <v>-9</v>
      </c>
      <c r="N8998" t="e">
        <f>INDEX(XML!$A$2:$R$782,MATCH(C8998,XML!$D$2:$D$737,0),2)</f>
        <v>#N/A</v>
      </c>
    </row>
    <row r="8999" spans="1:14" ht="45" x14ac:dyDescent="0.2">
      <c r="A8999">
        <v>54863</v>
      </c>
      <c r="B8999" t="s">
        <v>23834</v>
      </c>
      <c r="C8999" s="15" t="s">
        <v>41439</v>
      </c>
      <c r="D8999" s="15" t="s">
        <v>23835</v>
      </c>
      <c r="E8999">
        <v>1</v>
      </c>
      <c r="F8999">
        <v>1</v>
      </c>
      <c r="H8999">
        <v>2</v>
      </c>
      <c r="K8999" s="16">
        <f t="shared" si="420"/>
        <v>1.1200000000000001</v>
      </c>
      <c r="L8999" s="16">
        <f t="shared" si="421"/>
        <v>1.1789473684210527</v>
      </c>
      <c r="M8999" s="16">
        <f t="shared" si="422"/>
        <v>-9</v>
      </c>
      <c r="N8999" t="e">
        <f>INDEX(XML!$A$2:$R$782,MATCH(C8999,XML!$D$2:$D$737,0),2)</f>
        <v>#N/A</v>
      </c>
    </row>
    <row r="9000" spans="1:14" ht="33.75" x14ac:dyDescent="0.2">
      <c r="A9000">
        <v>83339</v>
      </c>
      <c r="B9000" t="s">
        <v>47325</v>
      </c>
      <c r="C9000" s="15" t="s">
        <v>47326</v>
      </c>
      <c r="D9000" s="15" t="s">
        <v>47327</v>
      </c>
      <c r="E9000">
        <v>110000</v>
      </c>
      <c r="F9000">
        <v>143000</v>
      </c>
      <c r="H9000">
        <v>20</v>
      </c>
      <c r="K9000" s="16">
        <f t="shared" si="420"/>
        <v>117700</v>
      </c>
      <c r="L9000" s="16">
        <f t="shared" si="421"/>
        <v>123894.73684210527</v>
      </c>
      <c r="M9000" s="16">
        <f t="shared" si="422"/>
        <v>140789.47368421053</v>
      </c>
      <c r="N9000" t="e">
        <f>INDEX(XML!$A$2:$R$782,MATCH(C9000,XML!$D$2:$D$737,0),2)</f>
        <v>#N/A</v>
      </c>
    </row>
    <row r="9001" spans="1:14" ht="303.75" x14ac:dyDescent="0.2">
      <c r="A9001">
        <v>28704</v>
      </c>
      <c r="B9001" t="s">
        <v>5339</v>
      </c>
      <c r="C9001" s="15" t="s">
        <v>5340</v>
      </c>
      <c r="D9001" s="15" t="s">
        <v>5341</v>
      </c>
      <c r="E9001">
        <v>790000</v>
      </c>
      <c r="F9001">
        <v>1050000</v>
      </c>
      <c r="K9001" s="16">
        <f t="shared" si="420"/>
        <v>845300</v>
      </c>
      <c r="L9001" s="16">
        <f t="shared" si="421"/>
        <v>889789.47368421056</v>
      </c>
      <c r="M9001" s="16">
        <f t="shared" si="422"/>
        <v>1049990</v>
      </c>
      <c r="N9001" t="e">
        <f>INDEX(XML!$A$2:$R$782,MATCH(C9001,XML!$D$2:$D$737,0),2)</f>
        <v>#N/A</v>
      </c>
    </row>
    <row r="9002" spans="1:14" ht="123.75" x14ac:dyDescent="0.2">
      <c r="A9002">
        <v>42948</v>
      </c>
      <c r="B9002" t="s">
        <v>5342</v>
      </c>
      <c r="C9002" s="15" t="s">
        <v>5343</v>
      </c>
      <c r="D9002" s="15" t="s">
        <v>5344</v>
      </c>
      <c r="E9002">
        <v>630000</v>
      </c>
      <c r="F9002">
        <v>945000</v>
      </c>
      <c r="H9002">
        <v>3</v>
      </c>
      <c r="K9002" s="16">
        <f t="shared" si="420"/>
        <v>674100</v>
      </c>
      <c r="L9002" s="16">
        <f t="shared" si="421"/>
        <v>709578.94736842101</v>
      </c>
      <c r="M9002" s="16">
        <f t="shared" si="422"/>
        <v>944990</v>
      </c>
      <c r="N9002" t="e">
        <f>INDEX(XML!$A$2:$R$782,MATCH(C9002,XML!$D$2:$D$737,0),2)</f>
        <v>#N/A</v>
      </c>
    </row>
    <row r="9003" spans="1:14" ht="45" x14ac:dyDescent="0.2">
      <c r="A9003">
        <v>65531</v>
      </c>
      <c r="B9003" t="s">
        <v>23623</v>
      </c>
      <c r="C9003" s="15" t="s">
        <v>23624</v>
      </c>
      <c r="D9003" s="15" t="s">
        <v>23625</v>
      </c>
      <c r="E9003">
        <v>290000</v>
      </c>
      <c r="F9003">
        <v>435000</v>
      </c>
      <c r="H9003">
        <v>4</v>
      </c>
      <c r="K9003" s="16">
        <f t="shared" si="420"/>
        <v>310300</v>
      </c>
      <c r="L9003" s="16">
        <f t="shared" si="421"/>
        <v>326631.57894736843</v>
      </c>
      <c r="M9003" s="16">
        <f t="shared" si="422"/>
        <v>434990</v>
      </c>
      <c r="N9003" t="e">
        <f>INDEX(XML!$A$2:$R$782,MATCH(C9003,XML!$D$2:$D$737,0),2)</f>
        <v>#N/A</v>
      </c>
    </row>
    <row r="9004" spans="1:14" ht="22.5" x14ac:dyDescent="0.2">
      <c r="A9004">
        <v>65536</v>
      </c>
      <c r="B9004" t="s">
        <v>23626</v>
      </c>
      <c r="C9004" s="15" t="s">
        <v>23627</v>
      </c>
      <c r="D9004" s="15" t="s">
        <v>23628</v>
      </c>
      <c r="E9004">
        <v>115000</v>
      </c>
      <c r="F9004">
        <v>173000</v>
      </c>
      <c r="H9004">
        <v>5</v>
      </c>
      <c r="K9004" s="16">
        <f t="shared" si="420"/>
        <v>123050</v>
      </c>
      <c r="L9004" s="16">
        <f t="shared" si="421"/>
        <v>129526.31578947368</v>
      </c>
      <c r="M9004" s="16">
        <f t="shared" si="422"/>
        <v>172990</v>
      </c>
      <c r="N9004" t="e">
        <f>INDEX(XML!$A$2:$R$782,MATCH(C9004,XML!$D$2:$D$737,0),2)</f>
        <v>#N/A</v>
      </c>
    </row>
    <row r="9005" spans="1:14" ht="45" x14ac:dyDescent="0.2">
      <c r="A9005">
        <v>65537</v>
      </c>
      <c r="B9005" t="s">
        <v>23629</v>
      </c>
      <c r="C9005" s="15" t="s">
        <v>23630</v>
      </c>
      <c r="D9005" s="15" t="s">
        <v>23631</v>
      </c>
      <c r="E9005">
        <v>225000</v>
      </c>
      <c r="F9005">
        <v>338000</v>
      </c>
      <c r="H9005">
        <v>4</v>
      </c>
      <c r="K9005" s="16">
        <f t="shared" si="420"/>
        <v>240750</v>
      </c>
      <c r="L9005" s="16">
        <f t="shared" si="421"/>
        <v>253421.05263157896</v>
      </c>
      <c r="M9005" s="16">
        <f t="shared" si="422"/>
        <v>337990</v>
      </c>
      <c r="N9005" t="e">
        <f>INDEX(XML!$A$2:$R$782,MATCH(C9005,XML!$D$2:$D$737,0),2)</f>
        <v>#N/A</v>
      </c>
    </row>
    <row r="9006" spans="1:14" ht="56.25" x14ac:dyDescent="0.2">
      <c r="A9006">
        <v>65538</v>
      </c>
      <c r="B9006" t="s">
        <v>23632</v>
      </c>
      <c r="C9006" s="15" t="s">
        <v>23633</v>
      </c>
      <c r="D9006" s="15" t="s">
        <v>23634</v>
      </c>
      <c r="E9006">
        <v>459000</v>
      </c>
      <c r="F9006">
        <v>689000</v>
      </c>
      <c r="H9006">
        <v>2</v>
      </c>
      <c r="K9006" s="16">
        <f t="shared" si="420"/>
        <v>491130</v>
      </c>
      <c r="L9006" s="16">
        <f t="shared" si="421"/>
        <v>516978.94736842107</v>
      </c>
      <c r="M9006" s="16">
        <f t="shared" si="422"/>
        <v>688990</v>
      </c>
      <c r="N9006" t="e">
        <f>INDEX(XML!$A$2:$R$782,MATCH(C9006,XML!$D$2:$D$737,0),2)</f>
        <v>#N/A</v>
      </c>
    </row>
    <row r="9007" spans="1:14" ht="22.5" x14ac:dyDescent="0.2">
      <c r="A9007">
        <v>80369</v>
      </c>
      <c r="B9007" t="s">
        <v>41452</v>
      </c>
      <c r="C9007" s="15" t="s">
        <v>41453</v>
      </c>
      <c r="D9007" s="15" t="s">
        <v>41454</v>
      </c>
      <c r="E9007">
        <v>790000</v>
      </c>
      <c r="F9007">
        <v>1050000</v>
      </c>
      <c r="K9007" s="16">
        <f t="shared" si="420"/>
        <v>845300</v>
      </c>
      <c r="L9007" s="16">
        <f t="shared" si="421"/>
        <v>889789.47368421056</v>
      </c>
      <c r="M9007" s="16">
        <f t="shared" si="422"/>
        <v>1049990</v>
      </c>
      <c r="N9007" t="e">
        <f>INDEX(XML!$A$2:$R$782,MATCH(C9007,XML!$D$2:$D$737,0),2)</f>
        <v>#N/A</v>
      </c>
    </row>
    <row r="9008" spans="1:14" ht="22.5" customHeight="1" x14ac:dyDescent="0.2">
      <c r="A9008">
        <v>54868</v>
      </c>
      <c r="B9008" t="s">
        <v>44469</v>
      </c>
      <c r="C9008" s="15" t="s">
        <v>44470</v>
      </c>
      <c r="D9008" s="15" t="s">
        <v>44471</v>
      </c>
      <c r="E9008">
        <v>1</v>
      </c>
      <c r="F9008">
        <v>1</v>
      </c>
      <c r="H9008">
        <v>5</v>
      </c>
      <c r="K9008" s="16">
        <f t="shared" si="420"/>
        <v>1.1200000000000001</v>
      </c>
      <c r="L9008" s="16">
        <f t="shared" si="421"/>
        <v>1.1789473684210527</v>
      </c>
      <c r="M9008" s="16">
        <f t="shared" si="422"/>
        <v>1.3397129186602872</v>
      </c>
      <c r="N9008" t="e">
        <f>INDEX(XML!$A$2:$R$782,MATCH(C9008,XML!$D$2:$D$737,0),2)</f>
        <v>#N/A</v>
      </c>
    </row>
    <row r="9009" spans="1:14" ht="22.5" customHeight="1" x14ac:dyDescent="0.2">
      <c r="A9009">
        <v>65539</v>
      </c>
      <c r="B9009" t="s">
        <v>23635</v>
      </c>
      <c r="C9009" s="15" t="s">
        <v>23636</v>
      </c>
      <c r="D9009" s="15" t="s">
        <v>23637</v>
      </c>
      <c r="E9009">
        <v>1250000</v>
      </c>
      <c r="F9009">
        <v>1875000</v>
      </c>
      <c r="K9009" s="16">
        <f t="shared" si="420"/>
        <v>1337500</v>
      </c>
      <c r="L9009" s="16">
        <f t="shared" si="421"/>
        <v>1407894.7368421052</v>
      </c>
      <c r="M9009" s="16">
        <f t="shared" si="422"/>
        <v>1874990</v>
      </c>
      <c r="N9009" t="e">
        <f>INDEX(XML!$A$2:$R$782,MATCH(C9009,XML!$D$2:$D$737,0),2)</f>
        <v>#N/A</v>
      </c>
    </row>
    <row r="9010" spans="1:14" ht="22.5" customHeight="1" x14ac:dyDescent="0.2">
      <c r="A9010">
        <v>65540</v>
      </c>
      <c r="B9010" t="s">
        <v>23638</v>
      </c>
      <c r="C9010" s="15" t="s">
        <v>23639</v>
      </c>
      <c r="D9010" s="15" t="s">
        <v>23640</v>
      </c>
      <c r="E9010">
        <v>1665000</v>
      </c>
      <c r="F9010">
        <v>2499000</v>
      </c>
      <c r="K9010" s="16">
        <f t="shared" si="420"/>
        <v>1781550</v>
      </c>
      <c r="L9010" s="16">
        <f t="shared" si="421"/>
        <v>1875315.7894736843</v>
      </c>
      <c r="M9010" s="16">
        <f t="shared" si="422"/>
        <v>2498990</v>
      </c>
      <c r="N9010" t="e">
        <f>INDEX(XML!$A$2:$R$782,MATCH(C9010,XML!$D$2:$D$737,0),2)</f>
        <v>#N/A</v>
      </c>
    </row>
    <row r="9011" spans="1:14" ht="22.5" customHeight="1" x14ac:dyDescent="0.2">
      <c r="A9011">
        <v>28625</v>
      </c>
      <c r="B9011" t="s">
        <v>23776</v>
      </c>
      <c r="C9011" s="15" t="s">
        <v>23777</v>
      </c>
      <c r="D9011" s="15" t="s">
        <v>23778</v>
      </c>
      <c r="E9011">
        <v>1700000</v>
      </c>
      <c r="F9011">
        <v>2550000</v>
      </c>
      <c r="H9011">
        <v>1</v>
      </c>
      <c r="K9011" s="16">
        <f t="shared" si="420"/>
        <v>1819000</v>
      </c>
      <c r="L9011" s="16">
        <f t="shared" si="421"/>
        <v>1914736.8421052631</v>
      </c>
      <c r="M9011" s="16">
        <f t="shared" si="422"/>
        <v>2549990</v>
      </c>
      <c r="N9011" t="e">
        <f>INDEX(XML!$A$2:$R$782,MATCH(C9011,XML!$D$2:$D$737,0),2)</f>
        <v>#N/A</v>
      </c>
    </row>
    <row r="9012" spans="1:14" ht="22.5" customHeight="1" x14ac:dyDescent="0.2">
      <c r="A9012">
        <v>65547</v>
      </c>
      <c r="B9012" t="s">
        <v>23641</v>
      </c>
      <c r="C9012" s="15" t="s">
        <v>23642</v>
      </c>
      <c r="D9012" s="15" t="s">
        <v>23643</v>
      </c>
      <c r="E9012">
        <v>1500000</v>
      </c>
      <c r="F9012">
        <v>2250000</v>
      </c>
      <c r="K9012" s="16">
        <f t="shared" si="420"/>
        <v>1605000</v>
      </c>
      <c r="L9012" s="16">
        <f t="shared" si="421"/>
        <v>1689473.6842105263</v>
      </c>
      <c r="M9012" s="16">
        <f t="shared" si="422"/>
        <v>2249990</v>
      </c>
      <c r="N9012" t="e">
        <f>INDEX(XML!$A$2:$R$782,MATCH(C9012,XML!$D$2:$D$737,0),2)</f>
        <v>#N/A</v>
      </c>
    </row>
    <row r="9013" spans="1:14" ht="22.5" customHeight="1" x14ac:dyDescent="0.2">
      <c r="A9013">
        <v>54864</v>
      </c>
      <c r="B9013" t="s">
        <v>23454</v>
      </c>
      <c r="C9013" s="15" t="s">
        <v>23455</v>
      </c>
      <c r="D9013" s="15" t="s">
        <v>23456</v>
      </c>
      <c r="E9013">
        <v>315000</v>
      </c>
      <c r="F9013">
        <v>400000</v>
      </c>
      <c r="H9013">
        <v>7</v>
      </c>
      <c r="K9013" s="16">
        <f t="shared" si="420"/>
        <v>337050</v>
      </c>
      <c r="L9013" s="16">
        <f t="shared" si="421"/>
        <v>354789.4736842105</v>
      </c>
      <c r="M9013" s="16">
        <f t="shared" si="422"/>
        <v>399990</v>
      </c>
      <c r="N9013" t="e">
        <f>INDEX(XML!$A$2:$R$782,MATCH(C9013,XML!$D$2:$D$737,0),2)</f>
        <v>#N/A</v>
      </c>
    </row>
    <row r="9014" spans="1:14" ht="22.5" customHeight="1" x14ac:dyDescent="0.2">
      <c r="A9014">
        <v>54865</v>
      </c>
      <c r="B9014" t="s">
        <v>23644</v>
      </c>
      <c r="C9014" s="15" t="s">
        <v>23645</v>
      </c>
      <c r="D9014" s="15" t="s">
        <v>23646</v>
      </c>
      <c r="E9014">
        <v>270000</v>
      </c>
      <c r="F9014">
        <v>360000</v>
      </c>
      <c r="H9014">
        <v>5</v>
      </c>
      <c r="K9014" s="16">
        <f t="shared" si="420"/>
        <v>288900</v>
      </c>
      <c r="L9014" s="16">
        <f t="shared" si="421"/>
        <v>304105.26315789472</v>
      </c>
      <c r="M9014" s="16">
        <f t="shared" si="422"/>
        <v>359990</v>
      </c>
      <c r="N9014" t="e">
        <f>INDEX(XML!$A$2:$R$782,MATCH(C9014,XML!$D$2:$D$737,0),2)</f>
        <v>#N/A</v>
      </c>
    </row>
    <row r="9015" spans="1:14" ht="22.5" customHeight="1" x14ac:dyDescent="0.2">
      <c r="A9015">
        <v>65496</v>
      </c>
      <c r="B9015" t="s">
        <v>23647</v>
      </c>
      <c r="C9015" s="15" t="s">
        <v>23648</v>
      </c>
      <c r="D9015" s="15" t="s">
        <v>23649</v>
      </c>
      <c r="E9015">
        <v>355000</v>
      </c>
      <c r="F9015">
        <v>443750</v>
      </c>
      <c r="H9015">
        <v>5</v>
      </c>
      <c r="K9015" s="16">
        <f t="shared" si="420"/>
        <v>379850</v>
      </c>
      <c r="L9015" s="16">
        <f t="shared" si="421"/>
        <v>399842.10526315792</v>
      </c>
      <c r="M9015" s="16">
        <f t="shared" si="422"/>
        <v>443740</v>
      </c>
      <c r="N9015" t="e">
        <f>INDEX(XML!$A$2:$R$782,MATCH(C9015,XML!$D$2:$D$737,0),2)</f>
        <v>#N/A</v>
      </c>
    </row>
    <row r="9016" spans="1:14" ht="22.5" customHeight="1" x14ac:dyDescent="0.2">
      <c r="A9016">
        <v>65497</v>
      </c>
      <c r="B9016" t="s">
        <v>23650</v>
      </c>
      <c r="C9016" s="15" t="s">
        <v>23651</v>
      </c>
      <c r="D9016" s="15" t="s">
        <v>23652</v>
      </c>
      <c r="E9016">
        <v>315000</v>
      </c>
      <c r="F9016">
        <v>393750</v>
      </c>
      <c r="H9016">
        <v>5</v>
      </c>
      <c r="K9016" s="16">
        <f t="shared" si="420"/>
        <v>337050</v>
      </c>
      <c r="L9016" s="16">
        <f t="shared" si="421"/>
        <v>354789.4736842105</v>
      </c>
      <c r="M9016" s="16">
        <f t="shared" si="422"/>
        <v>393740</v>
      </c>
      <c r="N9016" t="e">
        <f>INDEX(XML!$A$2:$R$782,MATCH(C9016,XML!$D$2:$D$737,0),2)</f>
        <v>#N/A</v>
      </c>
    </row>
    <row r="9017" spans="1:14" ht="22.5" customHeight="1" x14ac:dyDescent="0.2">
      <c r="A9017">
        <v>65321</v>
      </c>
      <c r="B9017" t="s">
        <v>23782</v>
      </c>
      <c r="C9017" s="15" t="s">
        <v>23783</v>
      </c>
      <c r="D9017" s="15" t="s">
        <v>23784</v>
      </c>
      <c r="E9017">
        <v>315000</v>
      </c>
      <c r="F9017">
        <v>420000</v>
      </c>
      <c r="H9017">
        <v>5</v>
      </c>
      <c r="K9017" s="16">
        <f t="shared" si="420"/>
        <v>337050</v>
      </c>
      <c r="L9017" s="16">
        <f t="shared" si="421"/>
        <v>354789.4736842105</v>
      </c>
      <c r="M9017" s="16">
        <f t="shared" si="422"/>
        <v>419990</v>
      </c>
      <c r="N9017" t="e">
        <f>INDEX(XML!$A$2:$R$782,MATCH(C9017,XML!$D$2:$D$737,0),2)</f>
        <v>#N/A</v>
      </c>
    </row>
    <row r="9018" spans="1:14" ht="22.5" customHeight="1" x14ac:dyDescent="0.2">
      <c r="A9018">
        <v>65322</v>
      </c>
      <c r="B9018" t="s">
        <v>41449</v>
      </c>
      <c r="C9018" s="15" t="s">
        <v>41450</v>
      </c>
      <c r="D9018" s="15" t="s">
        <v>41451</v>
      </c>
      <c r="E9018">
        <v>1</v>
      </c>
      <c r="F9018">
        <v>1</v>
      </c>
      <c r="H9018">
        <v>3</v>
      </c>
      <c r="K9018" s="16">
        <f t="shared" si="420"/>
        <v>1.1200000000000001</v>
      </c>
      <c r="L9018" s="16">
        <f t="shared" si="421"/>
        <v>1.1789473684210527</v>
      </c>
      <c r="M9018" s="16">
        <f t="shared" si="422"/>
        <v>-9</v>
      </c>
      <c r="N9018" t="e">
        <f>INDEX(XML!$A$2:$R$782,MATCH(C9018,XML!$D$2:$D$737,0),2)</f>
        <v>#N/A</v>
      </c>
    </row>
    <row r="9019" spans="1:14" ht="22.5" customHeight="1" x14ac:dyDescent="0.2">
      <c r="A9019">
        <v>71356</v>
      </c>
      <c r="B9019" t="s">
        <v>41651</v>
      </c>
      <c r="C9019" s="15" t="s">
        <v>41652</v>
      </c>
      <c r="D9019" s="15" t="s">
        <v>41653</v>
      </c>
      <c r="E9019">
        <v>1</v>
      </c>
      <c r="F9019">
        <v>1</v>
      </c>
      <c r="K9019" s="16">
        <f t="shared" si="420"/>
        <v>1.1200000000000001</v>
      </c>
      <c r="L9019" s="16">
        <f t="shared" si="421"/>
        <v>1.1789473684210527</v>
      </c>
      <c r="M9019" s="16">
        <f t="shared" si="422"/>
        <v>-9</v>
      </c>
      <c r="N9019" t="e">
        <f>INDEX(XML!$A$2:$R$782,MATCH(C9019,XML!$D$2:$D$737,0),2)</f>
        <v>#N/A</v>
      </c>
    </row>
    <row r="9020" spans="1:14" ht="22.5" customHeight="1" x14ac:dyDescent="0.2">
      <c r="A9020">
        <v>80366</v>
      </c>
      <c r="B9020" t="s">
        <v>41440</v>
      </c>
      <c r="C9020" s="15" t="s">
        <v>41441</v>
      </c>
      <c r="D9020" s="15" t="s">
        <v>41442</v>
      </c>
      <c r="E9020">
        <v>450000</v>
      </c>
      <c r="F9020">
        <v>600000</v>
      </c>
      <c r="K9020" s="16">
        <f t="shared" si="420"/>
        <v>481500</v>
      </c>
      <c r="L9020" s="16">
        <f t="shared" si="421"/>
        <v>506842.10526315792</v>
      </c>
      <c r="M9020" s="16">
        <f t="shared" si="422"/>
        <v>599990</v>
      </c>
      <c r="N9020" t="e">
        <f>INDEX(XML!$A$2:$R$782,MATCH(C9020,XML!$D$2:$D$737,0),2)</f>
        <v>#N/A</v>
      </c>
    </row>
    <row r="9021" spans="1:14" ht="22.5" customHeight="1" x14ac:dyDescent="0.2">
      <c r="A9021">
        <v>80367</v>
      </c>
      <c r="B9021" t="s">
        <v>41443</v>
      </c>
      <c r="C9021" s="15" t="s">
        <v>41444</v>
      </c>
      <c r="D9021" s="15" t="s">
        <v>41445</v>
      </c>
      <c r="E9021">
        <v>535000</v>
      </c>
      <c r="F9021">
        <v>695000</v>
      </c>
      <c r="H9021">
        <v>1</v>
      </c>
      <c r="K9021" s="16">
        <f t="shared" si="420"/>
        <v>572450</v>
      </c>
      <c r="L9021" s="16">
        <f t="shared" si="421"/>
        <v>602578.94736842101</v>
      </c>
      <c r="M9021" s="16">
        <f t="shared" si="422"/>
        <v>694990</v>
      </c>
      <c r="N9021" t="e">
        <f>INDEX(XML!$A$2:$R$782,MATCH(C9021,XML!$D$2:$D$737,0),2)</f>
        <v>#N/A</v>
      </c>
    </row>
    <row r="9022" spans="1:14" ht="22.5" customHeight="1" x14ac:dyDescent="0.2">
      <c r="A9022">
        <v>80368</v>
      </c>
      <c r="B9022" t="s">
        <v>41446</v>
      </c>
      <c r="C9022" s="15" t="s">
        <v>41447</v>
      </c>
      <c r="D9022" s="15" t="s">
        <v>41448</v>
      </c>
      <c r="E9022">
        <v>700000</v>
      </c>
      <c r="F9022">
        <v>950000</v>
      </c>
      <c r="H9022">
        <v>1</v>
      </c>
      <c r="K9022" s="16">
        <f t="shared" si="420"/>
        <v>749000</v>
      </c>
      <c r="L9022" s="16">
        <f t="shared" si="421"/>
        <v>788421.05263157899</v>
      </c>
      <c r="M9022" s="16">
        <f t="shared" si="422"/>
        <v>949990</v>
      </c>
      <c r="N9022" t="e">
        <f>INDEX(XML!$A$2:$R$782,MATCH(C9022,XML!$D$2:$D$737,0),2)</f>
        <v>#N/A</v>
      </c>
    </row>
    <row r="9023" spans="1:14" ht="22.5" customHeight="1" x14ac:dyDescent="0.2">
      <c r="A9023">
        <v>54867</v>
      </c>
      <c r="B9023" t="s">
        <v>23687</v>
      </c>
      <c r="C9023" s="15" t="s">
        <v>23688</v>
      </c>
      <c r="D9023" s="15" t="s">
        <v>23689</v>
      </c>
      <c r="E9023">
        <v>165000</v>
      </c>
      <c r="F9023">
        <v>220000</v>
      </c>
      <c r="H9023">
        <v>1</v>
      </c>
      <c r="K9023" s="16">
        <f t="shared" si="420"/>
        <v>176550</v>
      </c>
      <c r="L9023" s="16">
        <f t="shared" si="421"/>
        <v>185842.10526315789</v>
      </c>
      <c r="M9023" s="16">
        <f t="shared" si="422"/>
        <v>219990</v>
      </c>
      <c r="N9023" t="e">
        <f>INDEX(XML!$A$2:$R$782,MATCH(C9023,XML!$D$2:$D$737,0),2)</f>
        <v>#N/A</v>
      </c>
    </row>
    <row r="9024" spans="1:14" ht="22.5" customHeight="1" x14ac:dyDescent="0.2">
      <c r="A9024">
        <v>67765</v>
      </c>
      <c r="B9024" t="s">
        <v>30253</v>
      </c>
      <c r="C9024" s="15" t="s">
        <v>30254</v>
      </c>
      <c r="D9024" s="15" t="s">
        <v>30255</v>
      </c>
      <c r="E9024">
        <v>1</v>
      </c>
      <c r="F9024">
        <v>1</v>
      </c>
      <c r="K9024" s="16">
        <f t="shared" si="420"/>
        <v>1.1200000000000001</v>
      </c>
      <c r="L9024" s="16">
        <f t="shared" si="421"/>
        <v>1.1789473684210527</v>
      </c>
      <c r="M9024" s="16">
        <f t="shared" si="422"/>
        <v>1.3397129186602872</v>
      </c>
      <c r="N9024" t="e">
        <f>INDEX(XML!$A$2:$R$782,MATCH(C9024,XML!$D$2:$D$737,0),2)</f>
        <v>#N/A</v>
      </c>
    </row>
    <row r="9025" spans="1:14" ht="22.5" customHeight="1" x14ac:dyDescent="0.2">
      <c r="A9025">
        <v>72787</v>
      </c>
      <c r="B9025" t="s">
        <v>48640</v>
      </c>
      <c r="C9025" s="15" t="s">
        <v>48641</v>
      </c>
      <c r="D9025" s="15" t="s">
        <v>48642</v>
      </c>
      <c r="E9025">
        <v>1</v>
      </c>
      <c r="F9025">
        <v>1</v>
      </c>
      <c r="K9025" s="16">
        <f t="shared" si="420"/>
        <v>1.1200000000000001</v>
      </c>
      <c r="L9025" s="16">
        <f t="shared" si="421"/>
        <v>1.1789473684210527</v>
      </c>
      <c r="M9025" s="16">
        <f t="shared" si="422"/>
        <v>1.3397129186602872</v>
      </c>
      <c r="N9025" t="e">
        <f>INDEX(XML!$A$2:$R$782,MATCH(C9025,XML!$D$2:$D$737,0),2)</f>
        <v>#N/A</v>
      </c>
    </row>
    <row r="9026" spans="1:14" ht="22.5" customHeight="1" x14ac:dyDescent="0.2">
      <c r="A9026">
        <v>68061</v>
      </c>
      <c r="B9026" t="s">
        <v>30256</v>
      </c>
      <c r="C9026" s="15" t="s">
        <v>30257</v>
      </c>
      <c r="D9026" s="15" t="s">
        <v>30258</v>
      </c>
      <c r="E9026">
        <v>1</v>
      </c>
      <c r="F9026">
        <v>1</v>
      </c>
      <c r="K9026" s="16">
        <f t="shared" si="420"/>
        <v>1.1200000000000001</v>
      </c>
      <c r="L9026" s="16">
        <f t="shared" si="421"/>
        <v>1.1789473684210527</v>
      </c>
      <c r="M9026" s="16">
        <f t="shared" si="422"/>
        <v>1.3397129186602872</v>
      </c>
      <c r="N9026" t="e">
        <f>INDEX(XML!$A$2:$R$782,MATCH(C9026,XML!$D$2:$D$737,0),2)</f>
        <v>#N/A</v>
      </c>
    </row>
    <row r="9027" spans="1:14" ht="22.5" customHeight="1" x14ac:dyDescent="0.2">
      <c r="A9027">
        <v>76577</v>
      </c>
      <c r="B9027" t="s">
        <v>41324</v>
      </c>
      <c r="C9027" s="15" t="s">
        <v>41325</v>
      </c>
      <c r="D9027" s="15" t="s">
        <v>41326</v>
      </c>
      <c r="E9027">
        <v>1</v>
      </c>
      <c r="F9027">
        <v>1</v>
      </c>
      <c r="H9027">
        <v>2</v>
      </c>
      <c r="K9027" s="16">
        <f t="shared" si="420"/>
        <v>1.1200000000000001</v>
      </c>
      <c r="L9027" s="16">
        <f t="shared" si="421"/>
        <v>1.1789473684210527</v>
      </c>
      <c r="M9027" s="16">
        <f t="shared" si="422"/>
        <v>1.3397129186602872</v>
      </c>
      <c r="N9027" t="e">
        <f>INDEX(XML!$A$2:$R$782,MATCH(C9027,XML!$D$2:$D$737,0),2)</f>
        <v>#N/A</v>
      </c>
    </row>
    <row r="9028" spans="1:14" ht="22.5" customHeight="1" x14ac:dyDescent="0.2">
      <c r="A9028">
        <v>68077</v>
      </c>
      <c r="B9028" t="s">
        <v>30259</v>
      </c>
      <c r="C9028" s="15" t="s">
        <v>30260</v>
      </c>
      <c r="D9028" s="15" t="s">
        <v>30261</v>
      </c>
      <c r="E9028">
        <v>1</v>
      </c>
      <c r="F9028">
        <v>1</v>
      </c>
      <c r="H9028">
        <v>2</v>
      </c>
      <c r="K9028" s="16">
        <f t="shared" si="420"/>
        <v>1.1200000000000001</v>
      </c>
      <c r="L9028" s="16">
        <f t="shared" si="421"/>
        <v>1.1789473684210527</v>
      </c>
      <c r="M9028" s="16">
        <f t="shared" si="422"/>
        <v>1.3397129186602872</v>
      </c>
      <c r="N9028" t="e">
        <f>INDEX(XML!$A$2:$R$782,MATCH(C9028,XML!$D$2:$D$737,0),2)</f>
        <v>#N/A</v>
      </c>
    </row>
    <row r="9029" spans="1:14" ht="22.5" customHeight="1" x14ac:dyDescent="0.25">
      <c r="A9029" s="184" t="s">
        <v>23072</v>
      </c>
      <c r="B9029" s="184"/>
      <c r="C9029" s="185"/>
      <c r="D9029" s="185"/>
      <c r="E9029" s="184"/>
      <c r="F9029" s="184"/>
      <c r="G9029" s="184"/>
      <c r="H9029" s="184"/>
      <c r="I9029" s="184"/>
      <c r="J9029" s="184"/>
      <c r="K9029" s="16">
        <f t="shared" ref="K9029:K9092" si="423">IF(E9029&gt;49999,E9029+E9029*0.07,IF(E9029&lt;=49999,E9029+E9029*0.12))</f>
        <v>0</v>
      </c>
      <c r="L9029" s="16">
        <f t="shared" ref="L9029:L9092" si="424">K9029*100/95</f>
        <v>0</v>
      </c>
      <c r="M9029" s="16">
        <f t="shared" ref="M9029:M9092" si="425">IF(COUNTIF(C9029,"*Dahua*"),F9029-10,L9029*100/88)</f>
        <v>0</v>
      </c>
      <c r="N9029" t="e">
        <f>INDEX(XML!$A$2:$R$782,MATCH(C9029,XML!$D$2:$D$737,0),2)</f>
        <v>#N/A</v>
      </c>
    </row>
    <row r="9030" spans="1:14" ht="22.5" customHeight="1" x14ac:dyDescent="0.2">
      <c r="A9030">
        <v>64902</v>
      </c>
      <c r="B9030" t="s">
        <v>23250</v>
      </c>
      <c r="C9030" s="15" t="s">
        <v>23312</v>
      </c>
      <c r="D9030" s="15" t="s">
        <v>23251</v>
      </c>
      <c r="E9030">
        <v>32900</v>
      </c>
      <c r="F9030">
        <v>44500</v>
      </c>
      <c r="K9030" s="16">
        <f t="shared" si="423"/>
        <v>36848</v>
      </c>
      <c r="L9030" s="16">
        <f t="shared" si="424"/>
        <v>38787.368421052633</v>
      </c>
      <c r="M9030" s="16">
        <f t="shared" si="425"/>
        <v>44076.555023923451</v>
      </c>
      <c r="N9030" t="e">
        <f>INDEX(XML!$A$2:$R$782,MATCH(C9030,XML!$D$2:$D$737,0),2)</f>
        <v>#N/A</v>
      </c>
    </row>
    <row r="9031" spans="1:14" ht="22.5" x14ac:dyDescent="0.2">
      <c r="A9031">
        <v>64903</v>
      </c>
      <c r="B9031" t="s">
        <v>23237</v>
      </c>
      <c r="C9031" s="15" t="s">
        <v>23308</v>
      </c>
      <c r="D9031" s="15" t="s">
        <v>23238</v>
      </c>
      <c r="E9031">
        <v>51900</v>
      </c>
      <c r="F9031">
        <v>70000</v>
      </c>
      <c r="H9031">
        <v>18</v>
      </c>
      <c r="K9031" s="16">
        <f t="shared" si="423"/>
        <v>55533</v>
      </c>
      <c r="L9031" s="16">
        <f t="shared" si="424"/>
        <v>58455.789473684214</v>
      </c>
      <c r="M9031" s="16">
        <f t="shared" si="425"/>
        <v>66427.033492822971</v>
      </c>
      <c r="N9031" t="e">
        <f>INDEX(XML!$A$2:$R$782,MATCH(C9031,XML!$D$2:$D$737,0),2)</f>
        <v>#N/A</v>
      </c>
    </row>
    <row r="9032" spans="1:14" ht="22.5" customHeight="1" x14ac:dyDescent="0.2">
      <c r="A9032">
        <v>54860</v>
      </c>
      <c r="B9032" t="s">
        <v>26040</v>
      </c>
      <c r="C9032" s="15" t="s">
        <v>26041</v>
      </c>
      <c r="D9032" s="15" t="s">
        <v>26042</v>
      </c>
      <c r="E9032">
        <v>23540</v>
      </c>
      <c r="F9032">
        <v>29960</v>
      </c>
      <c r="H9032">
        <v>18</v>
      </c>
      <c r="K9032" s="16">
        <f t="shared" si="423"/>
        <v>26364.799999999999</v>
      </c>
      <c r="L9032" s="16">
        <f t="shared" si="424"/>
        <v>27752.42105263158</v>
      </c>
      <c r="M9032" s="16">
        <f t="shared" si="425"/>
        <v>29950</v>
      </c>
      <c r="N9032" t="e">
        <f>INDEX(XML!$A$2:$R$782,MATCH(C9032,XML!$D$2:$D$737,0),2)</f>
        <v>#N/A</v>
      </c>
    </row>
    <row r="9033" spans="1:14" ht="22.5" customHeight="1" x14ac:dyDescent="0.2">
      <c r="A9033">
        <v>64891</v>
      </c>
      <c r="B9033" t="s">
        <v>23239</v>
      </c>
      <c r="C9033" s="15" t="s">
        <v>23309</v>
      </c>
      <c r="D9033" s="15" t="s">
        <v>23240</v>
      </c>
      <c r="E9033">
        <v>89500</v>
      </c>
      <c r="F9033">
        <v>116350</v>
      </c>
      <c r="H9033">
        <v>19</v>
      </c>
      <c r="K9033" s="16">
        <f t="shared" si="423"/>
        <v>95765</v>
      </c>
      <c r="L9033" s="16">
        <f t="shared" si="424"/>
        <v>100805.26315789473</v>
      </c>
      <c r="M9033" s="16">
        <f t="shared" si="425"/>
        <v>114551.43540669857</v>
      </c>
      <c r="N9033" t="e">
        <f>INDEX(XML!$A$2:$R$782,MATCH(C9033,XML!$D$2:$D$737,0),2)</f>
        <v>#N/A</v>
      </c>
    </row>
    <row r="9034" spans="1:14" ht="22.5" customHeight="1" x14ac:dyDescent="0.2">
      <c r="A9034">
        <v>72039</v>
      </c>
      <c r="B9034" t="s">
        <v>29561</v>
      </c>
      <c r="C9034" s="15" t="s">
        <v>29562</v>
      </c>
      <c r="D9034" s="15" t="s">
        <v>29563</v>
      </c>
      <c r="E9034">
        <v>35500</v>
      </c>
      <c r="F9034">
        <v>48000</v>
      </c>
      <c r="H9034">
        <v>6</v>
      </c>
      <c r="K9034" s="16">
        <f t="shared" si="423"/>
        <v>39760</v>
      </c>
      <c r="L9034" s="16">
        <f t="shared" si="424"/>
        <v>41852.631578947367</v>
      </c>
      <c r="M9034" s="16">
        <f t="shared" si="425"/>
        <v>47559.808612440189</v>
      </c>
      <c r="N9034" t="e">
        <f>INDEX(XML!$A$2:$R$782,MATCH(C9034,XML!$D$2:$D$737,0),2)</f>
        <v>#N/A</v>
      </c>
    </row>
    <row r="9035" spans="1:14" ht="22.5" customHeight="1" x14ac:dyDescent="0.2">
      <c r="A9035">
        <v>20175</v>
      </c>
      <c r="B9035" t="s">
        <v>1995</v>
      </c>
      <c r="C9035" s="15" t="s">
        <v>1996</v>
      </c>
      <c r="D9035" s="15" t="s">
        <v>1997</v>
      </c>
      <c r="E9035">
        <v>16799</v>
      </c>
      <c r="F9035">
        <v>25990</v>
      </c>
      <c r="H9035" t="s">
        <v>746</v>
      </c>
      <c r="K9035" s="16">
        <f t="shared" si="423"/>
        <v>18814.88</v>
      </c>
      <c r="L9035" s="16">
        <f t="shared" si="424"/>
        <v>19805.136842105265</v>
      </c>
      <c r="M9035" s="16">
        <f t="shared" si="425"/>
        <v>22505.837320574166</v>
      </c>
      <c r="N9035" t="e">
        <f>INDEX(XML!$A$2:$R$782,MATCH(C9035,XML!$D$2:$D$737,0),2)</f>
        <v>#N/A</v>
      </c>
    </row>
    <row r="9036" spans="1:14" ht="22.5" customHeight="1" x14ac:dyDescent="0.2">
      <c r="A9036">
        <v>64895</v>
      </c>
      <c r="B9036" t="s">
        <v>23241</v>
      </c>
      <c r="C9036" s="15" t="s">
        <v>23310</v>
      </c>
      <c r="D9036" s="15" t="s">
        <v>23242</v>
      </c>
      <c r="E9036">
        <v>99500</v>
      </c>
      <c r="F9036">
        <v>135000</v>
      </c>
      <c r="H9036">
        <v>2</v>
      </c>
      <c r="K9036" s="16">
        <f t="shared" si="423"/>
        <v>106465</v>
      </c>
      <c r="L9036" s="16">
        <f t="shared" si="424"/>
        <v>112068.42105263157</v>
      </c>
      <c r="M9036" s="16">
        <f t="shared" si="425"/>
        <v>127350.47846889951</v>
      </c>
      <c r="N9036" t="e">
        <f>INDEX(XML!$A$2:$R$782,MATCH(C9036,XML!$D$2:$D$737,0),2)</f>
        <v>#N/A</v>
      </c>
    </row>
    <row r="9037" spans="1:14" ht="22.5" customHeight="1" x14ac:dyDescent="0.2">
      <c r="A9037">
        <v>64896</v>
      </c>
      <c r="B9037" t="s">
        <v>23241</v>
      </c>
      <c r="C9037" s="15" t="s">
        <v>23311</v>
      </c>
      <c r="D9037" s="15" t="s">
        <v>23243</v>
      </c>
      <c r="E9037">
        <v>159000</v>
      </c>
      <c r="F9037">
        <v>214500</v>
      </c>
      <c r="H9037">
        <v>2</v>
      </c>
      <c r="K9037" s="16">
        <f t="shared" si="423"/>
        <v>170130</v>
      </c>
      <c r="L9037" s="16">
        <f t="shared" si="424"/>
        <v>179084.21052631579</v>
      </c>
      <c r="M9037" s="16">
        <f t="shared" si="425"/>
        <v>203504.78468899522</v>
      </c>
      <c r="N9037" t="e">
        <f>INDEX(XML!$A$2:$R$782,MATCH(C9037,XML!$D$2:$D$737,0),2)</f>
        <v>#N/A</v>
      </c>
    </row>
    <row r="9038" spans="1:14" ht="22.5" customHeight="1" x14ac:dyDescent="0.2">
      <c r="A9038">
        <v>64899</v>
      </c>
      <c r="B9038" t="s">
        <v>23244</v>
      </c>
      <c r="C9038" s="15" t="s">
        <v>23245</v>
      </c>
      <c r="D9038" s="15" t="s">
        <v>23246</v>
      </c>
      <c r="E9038">
        <v>13900</v>
      </c>
      <c r="F9038">
        <v>18800</v>
      </c>
      <c r="H9038" t="s">
        <v>746</v>
      </c>
      <c r="K9038" s="16">
        <f t="shared" si="423"/>
        <v>15568</v>
      </c>
      <c r="L9038" s="16">
        <f t="shared" si="424"/>
        <v>16387.36842105263</v>
      </c>
      <c r="M9038" s="16">
        <f t="shared" si="425"/>
        <v>18622.009569377988</v>
      </c>
      <c r="N9038" t="e">
        <f>INDEX(XML!$A$2:$R$782,MATCH(C9038,XML!$D$2:$D$737,0),2)</f>
        <v>#N/A</v>
      </c>
    </row>
    <row r="9039" spans="1:14" ht="22.5" customHeight="1" x14ac:dyDescent="0.2">
      <c r="A9039">
        <v>64900</v>
      </c>
      <c r="B9039" t="s">
        <v>23247</v>
      </c>
      <c r="C9039" s="15" t="s">
        <v>23248</v>
      </c>
      <c r="D9039" s="15" t="s">
        <v>23249</v>
      </c>
      <c r="E9039">
        <v>23500</v>
      </c>
      <c r="F9039">
        <v>31900</v>
      </c>
      <c r="H9039">
        <v>45</v>
      </c>
      <c r="K9039" s="16">
        <f t="shared" si="423"/>
        <v>26320</v>
      </c>
      <c r="L9039" s="16">
        <f t="shared" si="424"/>
        <v>27705.263157894737</v>
      </c>
      <c r="M9039" s="16">
        <f t="shared" si="425"/>
        <v>31483.253588516745</v>
      </c>
      <c r="N9039" t="e">
        <f>INDEX(XML!$A$2:$R$782,MATCH(C9039,XML!$D$2:$D$737,0),2)</f>
        <v>#N/A</v>
      </c>
    </row>
    <row r="9040" spans="1:14" ht="22.5" customHeight="1" x14ac:dyDescent="0.2">
      <c r="A9040">
        <v>72035</v>
      </c>
      <c r="B9040" t="s">
        <v>29549</v>
      </c>
      <c r="C9040" s="15" t="s">
        <v>29550</v>
      </c>
      <c r="D9040" s="15" t="s">
        <v>29551</v>
      </c>
      <c r="E9040">
        <v>28800</v>
      </c>
      <c r="F9040">
        <v>38800</v>
      </c>
      <c r="K9040" s="16">
        <f t="shared" si="423"/>
        <v>32256</v>
      </c>
      <c r="L9040" s="16">
        <f t="shared" si="424"/>
        <v>33953.684210526313</v>
      </c>
      <c r="M9040" s="16">
        <f t="shared" si="425"/>
        <v>38583.732057416266</v>
      </c>
      <c r="N9040" t="e">
        <f>INDEX(XML!$A$2:$R$782,MATCH(C9040,XML!$D$2:$D$737,0),2)</f>
        <v>#N/A</v>
      </c>
    </row>
    <row r="9041" spans="1:14" ht="22.5" customHeight="1" x14ac:dyDescent="0.2">
      <c r="A9041">
        <v>67304</v>
      </c>
      <c r="B9041" t="s">
        <v>25685</v>
      </c>
      <c r="C9041" s="15" t="s">
        <v>25686</v>
      </c>
      <c r="D9041" s="15" t="s">
        <v>25687</v>
      </c>
      <c r="E9041">
        <v>198500</v>
      </c>
      <c r="F9041">
        <v>258050</v>
      </c>
      <c r="H9041">
        <v>7</v>
      </c>
      <c r="K9041" s="16">
        <f t="shared" si="423"/>
        <v>212395</v>
      </c>
      <c r="L9041" s="16">
        <f t="shared" si="424"/>
        <v>223573.68421052632</v>
      </c>
      <c r="M9041" s="16">
        <f t="shared" si="425"/>
        <v>254061.00478468899</v>
      </c>
      <c r="N9041" t="e">
        <f>INDEX(XML!$A$2:$R$782,MATCH(C9041,XML!$D$2:$D$737,0),2)</f>
        <v>#N/A</v>
      </c>
    </row>
    <row r="9042" spans="1:14" ht="22.5" customHeight="1" x14ac:dyDescent="0.2">
      <c r="A9042">
        <v>68098</v>
      </c>
      <c r="B9042" t="s">
        <v>25688</v>
      </c>
      <c r="C9042" s="15" t="s">
        <v>25689</v>
      </c>
      <c r="D9042" s="15" t="s">
        <v>25690</v>
      </c>
      <c r="E9042">
        <v>210000</v>
      </c>
      <c r="F9042">
        <v>273000</v>
      </c>
      <c r="H9042">
        <v>1</v>
      </c>
      <c r="K9042" s="16">
        <f t="shared" si="423"/>
        <v>224700</v>
      </c>
      <c r="L9042" s="16">
        <f t="shared" si="424"/>
        <v>236526.31578947368</v>
      </c>
      <c r="M9042" s="16">
        <f t="shared" si="425"/>
        <v>268779.90430622012</v>
      </c>
      <c r="N9042" t="e">
        <f>INDEX(XML!$A$2:$R$782,MATCH(C9042,XML!$D$2:$D$737,0),2)</f>
        <v>#N/A</v>
      </c>
    </row>
    <row r="9043" spans="1:14" ht="33.75" x14ac:dyDescent="0.2">
      <c r="A9043">
        <v>72038</v>
      </c>
      <c r="B9043" t="s">
        <v>29558</v>
      </c>
      <c r="C9043" s="15" t="s">
        <v>29559</v>
      </c>
      <c r="D9043" s="15" t="s">
        <v>29560</v>
      </c>
      <c r="E9043">
        <v>44500</v>
      </c>
      <c r="F9043">
        <v>60000</v>
      </c>
      <c r="H9043">
        <v>25</v>
      </c>
      <c r="K9043" s="16">
        <f t="shared" si="423"/>
        <v>49840</v>
      </c>
      <c r="L9043" s="16">
        <f t="shared" si="424"/>
        <v>52463.15789473684</v>
      </c>
      <c r="M9043" s="16">
        <f t="shared" si="425"/>
        <v>59617.224880382768</v>
      </c>
      <c r="N9043" t="e">
        <f>INDEX(XML!$A$2:$R$782,MATCH(C9043,XML!$D$2:$D$737,0),2)</f>
        <v>#N/A</v>
      </c>
    </row>
    <row r="9044" spans="1:14" ht="45" x14ac:dyDescent="0.2">
      <c r="A9044">
        <v>72037</v>
      </c>
      <c r="B9044" t="s">
        <v>29555</v>
      </c>
      <c r="C9044" s="15" t="s">
        <v>29556</v>
      </c>
      <c r="D9044" s="15" t="s">
        <v>29557</v>
      </c>
      <c r="E9044">
        <v>16900</v>
      </c>
      <c r="F9044">
        <v>22800</v>
      </c>
      <c r="H9044">
        <v>20</v>
      </c>
      <c r="K9044" s="16">
        <f t="shared" si="423"/>
        <v>18928</v>
      </c>
      <c r="L9044" s="16">
        <f t="shared" si="424"/>
        <v>19924.21052631579</v>
      </c>
      <c r="M9044" s="16">
        <f t="shared" si="425"/>
        <v>22641.148325358852</v>
      </c>
      <c r="N9044" t="e">
        <f>INDEX(XML!$A$2:$R$782,MATCH(C9044,XML!$D$2:$D$737,0),2)</f>
        <v>#N/A</v>
      </c>
    </row>
    <row r="9045" spans="1:14" ht="33.75" x14ac:dyDescent="0.2">
      <c r="A9045">
        <v>72036</v>
      </c>
      <c r="B9045" t="s">
        <v>29552</v>
      </c>
      <c r="C9045" s="15" t="s">
        <v>29553</v>
      </c>
      <c r="D9045" s="15" t="s">
        <v>29554</v>
      </c>
      <c r="E9045">
        <v>26700</v>
      </c>
      <c r="F9045">
        <v>35000</v>
      </c>
      <c r="H9045">
        <v>27</v>
      </c>
      <c r="K9045" s="16">
        <f t="shared" si="423"/>
        <v>29904</v>
      </c>
      <c r="L9045" s="16">
        <f t="shared" si="424"/>
        <v>31477.894736842107</v>
      </c>
      <c r="M9045" s="16">
        <f t="shared" si="425"/>
        <v>35770.334928229669</v>
      </c>
      <c r="N9045" t="e">
        <f>INDEX(XML!$A$2:$R$782,MATCH(C9045,XML!$D$2:$D$737,0),2)</f>
        <v>#N/A</v>
      </c>
    </row>
    <row r="9046" spans="1:14" ht="22.5" customHeight="1" x14ac:dyDescent="0.2">
      <c r="A9046">
        <v>64901</v>
      </c>
      <c r="B9046" t="s">
        <v>40843</v>
      </c>
      <c r="C9046" s="15" t="s">
        <v>40844</v>
      </c>
      <c r="D9046" s="15" t="s">
        <v>40845</v>
      </c>
      <c r="E9046">
        <v>34900</v>
      </c>
      <c r="F9046">
        <v>47500</v>
      </c>
      <c r="H9046" t="s">
        <v>746</v>
      </c>
      <c r="K9046" s="16">
        <f t="shared" si="423"/>
        <v>39088</v>
      </c>
      <c r="L9046" s="16">
        <f t="shared" si="424"/>
        <v>41145.26315789474</v>
      </c>
      <c r="M9046" s="16">
        <f t="shared" si="425"/>
        <v>46755.980861244025</v>
      </c>
      <c r="N9046" t="e">
        <f>INDEX(XML!$A$2:$R$782,MATCH(C9046,XML!$D$2:$D$737,0),2)</f>
        <v>#N/A</v>
      </c>
    </row>
    <row r="9047" spans="1:14" ht="22.5" customHeight="1" x14ac:dyDescent="0.25">
      <c r="A9047" s="184" t="s">
        <v>23120</v>
      </c>
      <c r="B9047" s="184"/>
      <c r="C9047" s="185"/>
      <c r="D9047" s="185"/>
      <c r="E9047" s="184"/>
      <c r="F9047" s="184"/>
      <c r="G9047" s="184"/>
      <c r="H9047" s="184"/>
      <c r="I9047" s="184"/>
      <c r="J9047" s="184"/>
      <c r="K9047" s="16">
        <f t="shared" si="423"/>
        <v>0</v>
      </c>
      <c r="L9047" s="16">
        <f t="shared" si="424"/>
        <v>0</v>
      </c>
      <c r="M9047" s="16">
        <f t="shared" si="425"/>
        <v>0</v>
      </c>
      <c r="N9047" t="e">
        <f>INDEX(XML!$A$2:$R$782,MATCH(C9047,XML!$D$2:$D$737,0),2)</f>
        <v>#N/A</v>
      </c>
    </row>
    <row r="9048" spans="1:14" ht="33.75" x14ac:dyDescent="0.2">
      <c r="A9048">
        <v>69634</v>
      </c>
      <c r="B9048" t="s">
        <v>27657</v>
      </c>
      <c r="C9048" s="15" t="s">
        <v>27658</v>
      </c>
      <c r="D9048" s="15" t="s">
        <v>29267</v>
      </c>
      <c r="E9048">
        <v>2300</v>
      </c>
      <c r="F9048">
        <v>4000</v>
      </c>
      <c r="K9048" s="16">
        <f t="shared" si="423"/>
        <v>2576</v>
      </c>
      <c r="L9048" s="16">
        <f t="shared" si="424"/>
        <v>2711.5789473684213</v>
      </c>
      <c r="M9048" s="16">
        <f t="shared" si="425"/>
        <v>3990</v>
      </c>
      <c r="N9048" t="e">
        <f>INDEX(XML!$A$2:$R$782,MATCH(C9048,XML!$D$2:$D$737,0),2)</f>
        <v>#N/A</v>
      </c>
    </row>
    <row r="9049" spans="1:14" ht="45" x14ac:dyDescent="0.2">
      <c r="A9049">
        <v>65544</v>
      </c>
      <c r="B9049" t="s">
        <v>23653</v>
      </c>
      <c r="C9049" s="15" t="s">
        <v>23654</v>
      </c>
      <c r="D9049" s="15" t="s">
        <v>23655</v>
      </c>
      <c r="E9049">
        <v>2500</v>
      </c>
      <c r="F9049">
        <v>3750</v>
      </c>
      <c r="H9049">
        <v>2</v>
      </c>
      <c r="K9049" s="16">
        <f t="shared" si="423"/>
        <v>2800</v>
      </c>
      <c r="L9049" s="16">
        <f t="shared" si="424"/>
        <v>2947.3684210526317</v>
      </c>
      <c r="M9049" s="16">
        <f t="shared" si="425"/>
        <v>3740</v>
      </c>
      <c r="N9049" t="e">
        <f>INDEX(XML!$A$2:$R$782,MATCH(C9049,XML!$D$2:$D$737,0),2)</f>
        <v>#N/A</v>
      </c>
    </row>
    <row r="9050" spans="1:14" ht="45" x14ac:dyDescent="0.2">
      <c r="A9050">
        <v>65545</v>
      </c>
      <c r="B9050" t="s">
        <v>23656</v>
      </c>
      <c r="C9050" s="15" t="s">
        <v>23657</v>
      </c>
      <c r="D9050" s="15" t="s">
        <v>23658</v>
      </c>
      <c r="E9050">
        <v>2800</v>
      </c>
      <c r="F9050">
        <v>4200</v>
      </c>
      <c r="K9050" s="16">
        <f t="shared" si="423"/>
        <v>3136</v>
      </c>
      <c r="L9050" s="16">
        <f t="shared" si="424"/>
        <v>3301.0526315789475</v>
      </c>
      <c r="M9050" s="16">
        <f t="shared" si="425"/>
        <v>4190</v>
      </c>
      <c r="N9050" t="e">
        <f>INDEX(XML!$A$2:$R$782,MATCH(C9050,XML!$D$2:$D$737,0),2)</f>
        <v>#N/A</v>
      </c>
    </row>
    <row r="9051" spans="1:14" ht="45" x14ac:dyDescent="0.2">
      <c r="A9051">
        <v>65546</v>
      </c>
      <c r="B9051" t="s">
        <v>23659</v>
      </c>
      <c r="C9051" s="15" t="s">
        <v>23660</v>
      </c>
      <c r="D9051" s="15" t="s">
        <v>23661</v>
      </c>
      <c r="E9051">
        <v>9800</v>
      </c>
      <c r="F9051">
        <v>14700</v>
      </c>
      <c r="K9051" s="16">
        <f t="shared" si="423"/>
        <v>10976</v>
      </c>
      <c r="L9051" s="16">
        <f t="shared" si="424"/>
        <v>11553.684210526315</v>
      </c>
      <c r="M9051" s="16">
        <f t="shared" si="425"/>
        <v>14690</v>
      </c>
      <c r="N9051" t="e">
        <f>INDEX(XML!$A$2:$R$782,MATCH(C9051,XML!$D$2:$D$737,0),2)</f>
        <v>#N/A</v>
      </c>
    </row>
    <row r="9052" spans="1:14" ht="33.75" x14ac:dyDescent="0.2">
      <c r="A9052">
        <v>65563</v>
      </c>
      <c r="B9052" t="s">
        <v>25691</v>
      </c>
      <c r="C9052" s="15" t="s">
        <v>25692</v>
      </c>
      <c r="D9052" s="15" t="s">
        <v>23377</v>
      </c>
      <c r="E9052">
        <v>8900</v>
      </c>
      <c r="F9052">
        <v>13500</v>
      </c>
      <c r="K9052" s="16">
        <f t="shared" si="423"/>
        <v>9968</v>
      </c>
      <c r="L9052" s="16">
        <f t="shared" si="424"/>
        <v>10492.631578947368</v>
      </c>
      <c r="M9052" s="16">
        <f t="shared" si="425"/>
        <v>13490</v>
      </c>
      <c r="N9052" t="e">
        <f>INDEX(XML!$A$2:$R$782,MATCH(C9052,XML!$D$2:$D$737,0),2)</f>
        <v>#N/A</v>
      </c>
    </row>
    <row r="9053" spans="1:14" ht="33.75" x14ac:dyDescent="0.2">
      <c r="A9053">
        <v>69635</v>
      </c>
      <c r="B9053" t="s">
        <v>27659</v>
      </c>
      <c r="C9053" s="15" t="s">
        <v>27660</v>
      </c>
      <c r="D9053" s="15" t="s">
        <v>27661</v>
      </c>
      <c r="E9053">
        <v>13500</v>
      </c>
      <c r="F9053">
        <v>20000</v>
      </c>
      <c r="H9053">
        <v>4</v>
      </c>
      <c r="K9053" s="16">
        <f t="shared" si="423"/>
        <v>15120</v>
      </c>
      <c r="L9053" s="16">
        <f t="shared" si="424"/>
        <v>15915.78947368421</v>
      </c>
      <c r="M9053" s="16">
        <f t="shared" si="425"/>
        <v>19990</v>
      </c>
      <c r="N9053" t="e">
        <f>INDEX(XML!$A$2:$R$782,MATCH(C9053,XML!$D$2:$D$737,0),2)</f>
        <v>#N/A</v>
      </c>
    </row>
    <row r="9054" spans="1:14" ht="33.75" x14ac:dyDescent="0.2">
      <c r="A9054">
        <v>34314</v>
      </c>
      <c r="B9054" t="s">
        <v>23696</v>
      </c>
      <c r="C9054" s="15" t="s">
        <v>23697</v>
      </c>
      <c r="D9054" s="15" t="s">
        <v>23698</v>
      </c>
      <c r="E9054">
        <v>18500</v>
      </c>
      <c r="F9054">
        <v>27750</v>
      </c>
      <c r="H9054">
        <v>6</v>
      </c>
      <c r="K9054" s="16">
        <f t="shared" si="423"/>
        <v>20720</v>
      </c>
      <c r="L9054" s="16">
        <f t="shared" si="424"/>
        <v>21810.526315789473</v>
      </c>
      <c r="M9054" s="16">
        <f t="shared" si="425"/>
        <v>27740</v>
      </c>
      <c r="N9054" t="e">
        <f>INDEX(XML!$A$2:$R$782,MATCH(C9054,XML!$D$2:$D$737,0),2)</f>
        <v>#N/A</v>
      </c>
    </row>
    <row r="9055" spans="1:14" ht="33.75" x14ac:dyDescent="0.2">
      <c r="A9055">
        <v>29885</v>
      </c>
      <c r="B9055" t="s">
        <v>23670</v>
      </c>
      <c r="C9055" s="15" t="s">
        <v>23671</v>
      </c>
      <c r="D9055" s="15" t="s">
        <v>23699</v>
      </c>
      <c r="E9055">
        <v>27000</v>
      </c>
      <c r="F9055">
        <v>40000</v>
      </c>
      <c r="H9055" t="s">
        <v>746</v>
      </c>
      <c r="K9055" s="16">
        <f t="shared" si="423"/>
        <v>30240</v>
      </c>
      <c r="L9055" s="16">
        <f t="shared" si="424"/>
        <v>31831.57894736842</v>
      </c>
      <c r="M9055" s="16">
        <f t="shared" si="425"/>
        <v>39990</v>
      </c>
      <c r="N9055" t="e">
        <f>INDEX(XML!$A$2:$R$782,MATCH(C9055,XML!$D$2:$D$737,0),2)</f>
        <v>#N/A</v>
      </c>
    </row>
    <row r="9056" spans="1:14" ht="33.75" x14ac:dyDescent="0.2">
      <c r="A9056">
        <v>69636</v>
      </c>
      <c r="B9056" t="s">
        <v>27662</v>
      </c>
      <c r="C9056" s="15" t="s">
        <v>27663</v>
      </c>
      <c r="D9056" s="15" t="s">
        <v>27664</v>
      </c>
      <c r="E9056">
        <v>45500</v>
      </c>
      <c r="F9056">
        <v>68500</v>
      </c>
      <c r="H9056">
        <v>29</v>
      </c>
      <c r="K9056" s="16">
        <f t="shared" si="423"/>
        <v>50960</v>
      </c>
      <c r="L9056" s="16">
        <f t="shared" si="424"/>
        <v>53642.105263157893</v>
      </c>
      <c r="M9056" s="16">
        <f t="shared" si="425"/>
        <v>68490</v>
      </c>
      <c r="N9056" t="e">
        <f>INDEX(XML!$A$2:$R$782,MATCH(C9056,XML!$D$2:$D$737,0),2)</f>
        <v>#N/A</v>
      </c>
    </row>
    <row r="9057" spans="1:14" ht="33.75" customHeight="1" x14ac:dyDescent="0.25">
      <c r="A9057" s="184" t="s">
        <v>3986</v>
      </c>
      <c r="B9057" s="184"/>
      <c r="C9057" s="185"/>
      <c r="D9057" s="185"/>
      <c r="E9057" s="184"/>
      <c r="F9057" s="184"/>
      <c r="G9057" s="184"/>
      <c r="H9057" s="184"/>
      <c r="I9057" s="184"/>
      <c r="J9057" s="184"/>
      <c r="K9057" s="16">
        <f t="shared" si="423"/>
        <v>0</v>
      </c>
      <c r="L9057" s="16">
        <f t="shared" si="424"/>
        <v>0</v>
      </c>
      <c r="M9057" s="16">
        <f t="shared" si="425"/>
        <v>0</v>
      </c>
      <c r="N9057" t="e">
        <f>INDEX(XML!$A$2:$R$782,MATCH(C9057,XML!$D$2:$D$737,0),2)</f>
        <v>#N/A</v>
      </c>
    </row>
    <row r="9058" spans="1:14" ht="22.5" x14ac:dyDescent="0.2">
      <c r="A9058">
        <v>54179</v>
      </c>
      <c r="B9058" t="s">
        <v>3987</v>
      </c>
      <c r="C9058" s="15" t="s">
        <v>3988</v>
      </c>
      <c r="D9058" s="15" t="s">
        <v>3989</v>
      </c>
      <c r="E9058">
        <v>1</v>
      </c>
      <c r="F9058">
        <v>1</v>
      </c>
      <c r="H9058">
        <v>5</v>
      </c>
      <c r="K9058" s="16">
        <f t="shared" si="423"/>
        <v>1.1200000000000001</v>
      </c>
      <c r="L9058" s="16">
        <f t="shared" si="424"/>
        <v>1.1789473684210527</v>
      </c>
      <c r="M9058" s="16">
        <f t="shared" si="425"/>
        <v>1.3397129186602872</v>
      </c>
      <c r="N9058" t="e">
        <f>INDEX(XML!$A$2:$R$782,MATCH(C9058,XML!$D$2:$D$737,0),2)</f>
        <v>#N/A</v>
      </c>
    </row>
    <row r="9059" spans="1:14" ht="90" x14ac:dyDescent="0.2">
      <c r="A9059">
        <v>49353</v>
      </c>
      <c r="B9059" t="s">
        <v>14072</v>
      </c>
      <c r="C9059" s="15" t="s">
        <v>14073</v>
      </c>
      <c r="D9059" s="15" t="s">
        <v>14074</v>
      </c>
      <c r="E9059">
        <v>255000</v>
      </c>
      <c r="F9059">
        <v>319000</v>
      </c>
      <c r="K9059" s="16">
        <f t="shared" si="423"/>
        <v>272850</v>
      </c>
      <c r="L9059" s="16">
        <f t="shared" si="424"/>
        <v>287210.5263157895</v>
      </c>
      <c r="M9059" s="16">
        <f t="shared" si="425"/>
        <v>318990</v>
      </c>
      <c r="N9059" t="e">
        <f>INDEX(XML!$A$2:$R$782,MATCH(C9059,XML!$D$2:$D$737,0),2)</f>
        <v>#N/A</v>
      </c>
    </row>
    <row r="9060" spans="1:14" ht="90" x14ac:dyDescent="0.2">
      <c r="A9060">
        <v>49352</v>
      </c>
      <c r="B9060" t="s">
        <v>23785</v>
      </c>
      <c r="C9060" s="15" t="s">
        <v>23786</v>
      </c>
      <c r="D9060" s="15" t="s">
        <v>23787</v>
      </c>
      <c r="E9060">
        <v>145000</v>
      </c>
      <c r="F9060">
        <v>188500</v>
      </c>
      <c r="H9060">
        <v>11</v>
      </c>
      <c r="K9060" s="16">
        <f t="shared" si="423"/>
        <v>155150</v>
      </c>
      <c r="L9060" s="16">
        <f t="shared" si="424"/>
        <v>163315.78947368421</v>
      </c>
      <c r="M9060" s="16">
        <f t="shared" si="425"/>
        <v>188490</v>
      </c>
      <c r="N9060" t="e">
        <f>INDEX(XML!$A$2:$R$782,MATCH(C9060,XML!$D$2:$D$737,0),2)</f>
        <v>#N/A</v>
      </c>
    </row>
    <row r="9061" spans="1:14" ht="90" x14ac:dyDescent="0.2">
      <c r="A9061">
        <v>66174</v>
      </c>
      <c r="B9061" t="s">
        <v>28071</v>
      </c>
      <c r="C9061" s="15" t="s">
        <v>28072</v>
      </c>
      <c r="D9061" s="15" t="s">
        <v>28073</v>
      </c>
      <c r="E9061">
        <v>90000</v>
      </c>
      <c r="F9061">
        <v>121500</v>
      </c>
      <c r="H9061" t="s">
        <v>746</v>
      </c>
      <c r="K9061" s="16">
        <f t="shared" si="423"/>
        <v>96300</v>
      </c>
      <c r="L9061" s="16">
        <f t="shared" si="424"/>
        <v>101368.42105263157</v>
      </c>
      <c r="M9061" s="16">
        <f t="shared" si="425"/>
        <v>115191.3875598086</v>
      </c>
      <c r="N9061" t="e">
        <f>INDEX(XML!$A$2:$R$782,MATCH(C9061,XML!$D$2:$D$737,0),2)</f>
        <v>#N/A</v>
      </c>
    </row>
    <row r="9062" spans="1:14" ht="33.75" x14ac:dyDescent="0.2">
      <c r="A9062">
        <v>55396</v>
      </c>
      <c r="B9062" t="s">
        <v>41737</v>
      </c>
      <c r="C9062" s="15" t="s">
        <v>41738</v>
      </c>
      <c r="D9062" s="15" t="s">
        <v>41739</v>
      </c>
      <c r="E9062">
        <v>75000</v>
      </c>
      <c r="F9062">
        <v>100000</v>
      </c>
      <c r="H9062" t="s">
        <v>746</v>
      </c>
      <c r="K9062" s="16">
        <f t="shared" si="423"/>
        <v>80250</v>
      </c>
      <c r="L9062" s="16">
        <f t="shared" si="424"/>
        <v>84473.68421052632</v>
      </c>
      <c r="M9062" s="16">
        <f t="shared" si="425"/>
        <v>95992.822966507185</v>
      </c>
      <c r="N9062" t="e">
        <f>INDEX(XML!$A$2:$R$782,MATCH(C9062,XML!$D$2:$D$737,0),2)</f>
        <v>#N/A</v>
      </c>
    </row>
    <row r="9063" spans="1:14" ht="67.5" x14ac:dyDescent="0.2">
      <c r="A9063">
        <v>55388</v>
      </c>
      <c r="B9063" t="s">
        <v>15158</v>
      </c>
      <c r="C9063" s="15" t="s">
        <v>15159</v>
      </c>
      <c r="D9063" s="15" t="s">
        <v>15160</v>
      </c>
      <c r="E9063">
        <v>80000</v>
      </c>
      <c r="F9063">
        <v>109000</v>
      </c>
      <c r="H9063">
        <v>30</v>
      </c>
      <c r="K9063" s="16">
        <f t="shared" si="423"/>
        <v>85600</v>
      </c>
      <c r="L9063" s="16">
        <f t="shared" si="424"/>
        <v>90105.263157894733</v>
      </c>
      <c r="M9063" s="16">
        <f t="shared" si="425"/>
        <v>102392.34449760766</v>
      </c>
      <c r="N9063" t="e">
        <f>INDEX(XML!$A$2:$R$782,MATCH(C9063,XML!$D$2:$D$737,0),2)</f>
        <v>#N/A</v>
      </c>
    </row>
    <row r="9064" spans="1:14" ht="67.5" x14ac:dyDescent="0.2">
      <c r="A9064">
        <v>55391</v>
      </c>
      <c r="B9064" t="s">
        <v>15161</v>
      </c>
      <c r="C9064" s="15" t="s">
        <v>15162</v>
      </c>
      <c r="D9064" s="15" t="s">
        <v>15163</v>
      </c>
      <c r="E9064">
        <v>65000</v>
      </c>
      <c r="F9064">
        <v>85000</v>
      </c>
      <c r="H9064" t="s">
        <v>746</v>
      </c>
      <c r="K9064" s="16">
        <f t="shared" si="423"/>
        <v>69550</v>
      </c>
      <c r="L9064" s="16">
        <f t="shared" si="424"/>
        <v>73210.526315789481</v>
      </c>
      <c r="M9064" s="16">
        <f t="shared" si="425"/>
        <v>83193.779904306226</v>
      </c>
      <c r="N9064" t="e">
        <f>INDEX(XML!$A$2:$R$782,MATCH(C9064,XML!$D$2:$D$737,0),2)</f>
        <v>#N/A</v>
      </c>
    </row>
    <row r="9065" spans="1:14" ht="33.75" x14ac:dyDescent="0.2">
      <c r="A9065">
        <v>55393</v>
      </c>
      <c r="B9065" t="s">
        <v>15164</v>
      </c>
      <c r="C9065" s="15" t="s">
        <v>15165</v>
      </c>
      <c r="D9065" s="15" t="s">
        <v>15166</v>
      </c>
      <c r="E9065">
        <v>98900</v>
      </c>
      <c r="F9065">
        <v>135000</v>
      </c>
      <c r="K9065" s="16">
        <f t="shared" si="423"/>
        <v>105823</v>
      </c>
      <c r="L9065" s="16">
        <f t="shared" si="424"/>
        <v>111392.63157894737</v>
      </c>
      <c r="M9065" s="16">
        <f t="shared" si="425"/>
        <v>126582.53588516748</v>
      </c>
      <c r="N9065" t="e">
        <f>INDEX(XML!$A$2:$R$782,MATCH(C9065,XML!$D$2:$D$737,0),2)</f>
        <v>#N/A</v>
      </c>
    </row>
    <row r="9066" spans="1:14" ht="33.75" x14ac:dyDescent="0.2">
      <c r="A9066">
        <v>55395</v>
      </c>
      <c r="B9066" t="s">
        <v>15167</v>
      </c>
      <c r="C9066" s="15" t="s">
        <v>15168</v>
      </c>
      <c r="D9066" s="15" t="s">
        <v>15169</v>
      </c>
      <c r="E9066">
        <v>125000</v>
      </c>
      <c r="F9066">
        <v>169000</v>
      </c>
      <c r="H9066" t="s">
        <v>746</v>
      </c>
      <c r="K9066" s="16">
        <f t="shared" si="423"/>
        <v>133750</v>
      </c>
      <c r="L9066" s="16">
        <f t="shared" si="424"/>
        <v>140789.47368421053</v>
      </c>
      <c r="M9066" s="16">
        <f t="shared" si="425"/>
        <v>159988.03827751198</v>
      </c>
      <c r="N9066" t="e">
        <f>INDEX(XML!$A$2:$R$782,MATCH(C9066,XML!$D$2:$D$737,0),2)</f>
        <v>#N/A</v>
      </c>
    </row>
    <row r="9067" spans="1:14" ht="78.75" x14ac:dyDescent="0.2">
      <c r="A9067">
        <v>44722</v>
      </c>
      <c r="B9067" t="s">
        <v>24943</v>
      </c>
      <c r="C9067" s="15" t="s">
        <v>24944</v>
      </c>
      <c r="D9067" s="15" t="s">
        <v>24945</v>
      </c>
      <c r="E9067">
        <v>250000</v>
      </c>
      <c r="F9067">
        <v>339000</v>
      </c>
      <c r="H9067">
        <v>7</v>
      </c>
      <c r="K9067" s="16">
        <f t="shared" si="423"/>
        <v>267500</v>
      </c>
      <c r="L9067" s="16">
        <f t="shared" si="424"/>
        <v>281578.94736842107</v>
      </c>
      <c r="M9067" s="16">
        <f t="shared" si="425"/>
        <v>319976.07655502396</v>
      </c>
      <c r="N9067" t="e">
        <f>INDEX(XML!$A$2:$R$782,MATCH(C9067,XML!$D$2:$D$737,0),2)</f>
        <v>#N/A</v>
      </c>
    </row>
    <row r="9068" spans="1:14" ht="90" x14ac:dyDescent="0.2">
      <c r="A9068">
        <v>59624</v>
      </c>
      <c r="B9068" t="s">
        <v>23313</v>
      </c>
      <c r="C9068" s="15" t="s">
        <v>23314</v>
      </c>
      <c r="D9068" s="15" t="s">
        <v>23315</v>
      </c>
      <c r="E9068">
        <v>125000</v>
      </c>
      <c r="F9068">
        <v>190000</v>
      </c>
      <c r="H9068">
        <v>29</v>
      </c>
      <c r="K9068" s="16">
        <f t="shared" si="423"/>
        <v>133750</v>
      </c>
      <c r="L9068" s="16">
        <f t="shared" si="424"/>
        <v>140789.47368421053</v>
      </c>
      <c r="M9068" s="16">
        <f t="shared" si="425"/>
        <v>159988.03827751198</v>
      </c>
      <c r="N9068" t="e">
        <f>INDEX(XML!$A$2:$R$782,MATCH(C9068,XML!$D$2:$D$737,0),2)</f>
        <v>#N/A</v>
      </c>
    </row>
    <row r="9069" spans="1:14" ht="33.75" x14ac:dyDescent="0.2">
      <c r="A9069">
        <v>59627</v>
      </c>
      <c r="B9069" t="s">
        <v>23316</v>
      </c>
      <c r="C9069" s="15" t="s">
        <v>29268</v>
      </c>
      <c r="D9069" s="15" t="s">
        <v>29268</v>
      </c>
      <c r="E9069">
        <v>335000</v>
      </c>
      <c r="F9069">
        <v>455000</v>
      </c>
      <c r="H9069">
        <v>5</v>
      </c>
      <c r="K9069" s="16">
        <f t="shared" si="423"/>
        <v>358450</v>
      </c>
      <c r="L9069" s="16">
        <f t="shared" si="424"/>
        <v>377315.78947368421</v>
      </c>
      <c r="M9069" s="16">
        <f t="shared" si="425"/>
        <v>428767.94258373207</v>
      </c>
      <c r="N9069" t="e">
        <f>INDEX(XML!$A$2:$R$782,MATCH(C9069,XML!$D$2:$D$737,0),2)</f>
        <v>#N/A</v>
      </c>
    </row>
    <row r="9070" spans="1:14" ht="15.75" x14ac:dyDescent="0.25">
      <c r="A9070" s="184" t="s">
        <v>3990</v>
      </c>
      <c r="B9070" s="184"/>
      <c r="C9070" s="185"/>
      <c r="D9070" s="185"/>
      <c r="E9070" s="184"/>
      <c r="F9070" s="184"/>
      <c r="G9070" s="184"/>
      <c r="H9070" s="184"/>
      <c r="I9070" s="184"/>
      <c r="J9070" s="184"/>
      <c r="K9070" s="16">
        <f t="shared" si="423"/>
        <v>0</v>
      </c>
      <c r="L9070" s="16">
        <f t="shared" si="424"/>
        <v>0</v>
      </c>
      <c r="M9070" s="16">
        <f t="shared" si="425"/>
        <v>0</v>
      </c>
      <c r="N9070" t="e">
        <f>INDEX(XML!$A$2:$R$782,MATCH(C9070,XML!$D$2:$D$737,0),2)</f>
        <v>#N/A</v>
      </c>
    </row>
    <row r="9071" spans="1:14" ht="33.75" x14ac:dyDescent="0.2">
      <c r="A9071">
        <v>53450</v>
      </c>
      <c r="B9071" t="s">
        <v>4000</v>
      </c>
      <c r="C9071" s="15" t="s">
        <v>4001</v>
      </c>
      <c r="D9071" s="15" t="s">
        <v>4002</v>
      </c>
      <c r="E9071">
        <v>10000</v>
      </c>
      <c r="F9071">
        <v>15000</v>
      </c>
      <c r="H9071">
        <v>24</v>
      </c>
      <c r="K9071" s="16">
        <f t="shared" si="423"/>
        <v>11200</v>
      </c>
      <c r="L9071" s="16">
        <f t="shared" si="424"/>
        <v>11789.473684210527</v>
      </c>
      <c r="M9071" s="16">
        <f t="shared" si="425"/>
        <v>13397.12918660287</v>
      </c>
      <c r="N9071" t="e">
        <f>INDEX(XML!$A$2:$R$782,MATCH(C9071,XML!$D$2:$D$737,0),2)</f>
        <v>#N/A</v>
      </c>
    </row>
    <row r="9072" spans="1:14" ht="33.75" x14ac:dyDescent="0.2">
      <c r="A9072">
        <v>53418</v>
      </c>
      <c r="B9072" t="s">
        <v>3994</v>
      </c>
      <c r="C9072" s="15" t="s">
        <v>3995</v>
      </c>
      <c r="D9072" s="15" t="s">
        <v>3996</v>
      </c>
      <c r="E9072">
        <v>1</v>
      </c>
      <c r="F9072">
        <v>1</v>
      </c>
      <c r="K9072" s="16">
        <f t="shared" si="423"/>
        <v>1.1200000000000001</v>
      </c>
      <c r="L9072" s="16">
        <f t="shared" si="424"/>
        <v>1.1789473684210527</v>
      </c>
      <c r="M9072" s="16">
        <f t="shared" si="425"/>
        <v>1.3397129186602872</v>
      </c>
      <c r="N9072" t="e">
        <f>INDEX(XML!$A$2:$R$782,MATCH(C9072,XML!$D$2:$D$737,0),2)</f>
        <v>#N/A</v>
      </c>
    </row>
    <row r="9073" spans="1:14" ht="33.75" x14ac:dyDescent="0.2">
      <c r="A9073">
        <v>53419</v>
      </c>
      <c r="B9073" t="s">
        <v>3997</v>
      </c>
      <c r="C9073" s="15" t="s">
        <v>3998</v>
      </c>
      <c r="D9073" s="15" t="s">
        <v>3999</v>
      </c>
      <c r="E9073">
        <v>1</v>
      </c>
      <c r="F9073">
        <v>1</v>
      </c>
      <c r="K9073" s="16">
        <f t="shared" si="423"/>
        <v>1.1200000000000001</v>
      </c>
      <c r="L9073" s="16">
        <f t="shared" si="424"/>
        <v>1.1789473684210527</v>
      </c>
      <c r="M9073" s="16">
        <f t="shared" si="425"/>
        <v>1.3397129186602872</v>
      </c>
      <c r="N9073" t="e">
        <f>INDEX(XML!$A$2:$R$782,MATCH(C9073,XML!$D$2:$D$737,0),2)</f>
        <v>#N/A</v>
      </c>
    </row>
    <row r="9074" spans="1:14" ht="33.75" x14ac:dyDescent="0.2">
      <c r="A9074">
        <v>53417</v>
      </c>
      <c r="B9074" t="s">
        <v>3991</v>
      </c>
      <c r="C9074" s="15" t="s">
        <v>3992</v>
      </c>
      <c r="D9074" s="15" t="s">
        <v>3993</v>
      </c>
      <c r="E9074">
        <v>10000</v>
      </c>
      <c r="F9074">
        <v>15000</v>
      </c>
      <c r="H9074" t="s">
        <v>746</v>
      </c>
      <c r="K9074" s="16">
        <f t="shared" si="423"/>
        <v>11200</v>
      </c>
      <c r="L9074" s="16">
        <f t="shared" si="424"/>
        <v>11789.473684210527</v>
      </c>
      <c r="M9074" s="16">
        <f t="shared" si="425"/>
        <v>13397.12918660287</v>
      </c>
      <c r="N9074" t="e">
        <f>INDEX(XML!$A$2:$R$782,MATCH(C9074,XML!$D$2:$D$737,0),2)</f>
        <v>#N/A</v>
      </c>
    </row>
    <row r="9075" spans="1:14" ht="33.75" x14ac:dyDescent="0.2">
      <c r="A9075">
        <v>68060</v>
      </c>
      <c r="B9075" t="s">
        <v>37529</v>
      </c>
      <c r="C9075" s="15" t="s">
        <v>37530</v>
      </c>
      <c r="D9075" s="15" t="s">
        <v>37531</v>
      </c>
      <c r="E9075">
        <v>1</v>
      </c>
      <c r="F9075">
        <v>1</v>
      </c>
      <c r="H9075">
        <v>14</v>
      </c>
      <c r="K9075" s="16">
        <f t="shared" si="423"/>
        <v>1.1200000000000001</v>
      </c>
      <c r="L9075" s="16">
        <f t="shared" si="424"/>
        <v>1.1789473684210527</v>
      </c>
      <c r="M9075" s="16">
        <f t="shared" si="425"/>
        <v>1.3397129186602872</v>
      </c>
      <c r="N9075" t="e">
        <f>INDEX(XML!$A$2:$R$782,MATCH(C9075,XML!$D$2:$D$737,0),2)</f>
        <v>#N/A</v>
      </c>
    </row>
    <row r="9076" spans="1:14" ht="90" x14ac:dyDescent="0.2">
      <c r="A9076">
        <v>74653</v>
      </c>
      <c r="B9076" t="s">
        <v>35280</v>
      </c>
      <c r="C9076" s="15" t="s">
        <v>35281</v>
      </c>
      <c r="D9076" s="15" t="s">
        <v>35282</v>
      </c>
      <c r="E9076">
        <v>39500</v>
      </c>
      <c r="F9076">
        <v>60000</v>
      </c>
      <c r="H9076" t="s">
        <v>746</v>
      </c>
      <c r="K9076" s="16">
        <f t="shared" si="423"/>
        <v>44240</v>
      </c>
      <c r="L9076" s="16">
        <f t="shared" si="424"/>
        <v>46568.42105263158</v>
      </c>
      <c r="M9076" s="16">
        <f t="shared" si="425"/>
        <v>52918.660287081337</v>
      </c>
      <c r="N9076" t="e">
        <f>INDEX(XML!$A$2:$R$782,MATCH(C9076,XML!$D$2:$D$737,0),2)</f>
        <v>#N/A</v>
      </c>
    </row>
    <row r="9077" spans="1:14" ht="101.25" x14ac:dyDescent="0.2">
      <c r="A9077">
        <v>24237</v>
      </c>
      <c r="B9077" t="s">
        <v>2384</v>
      </c>
      <c r="C9077" s="15" t="s">
        <v>2385</v>
      </c>
      <c r="D9077" s="15" t="s">
        <v>2386</v>
      </c>
      <c r="E9077">
        <v>48000</v>
      </c>
      <c r="F9077">
        <v>68990</v>
      </c>
      <c r="K9077" s="16">
        <f t="shared" si="423"/>
        <v>53760</v>
      </c>
      <c r="L9077" s="16">
        <f t="shared" si="424"/>
        <v>56589.473684210527</v>
      </c>
      <c r="M9077" s="16">
        <f t="shared" si="425"/>
        <v>64306.220095693781</v>
      </c>
      <c r="N9077" t="e">
        <f>INDEX(XML!$A$2:$R$782,MATCH(C9077,XML!$D$2:$D$737,0),2)</f>
        <v>#N/A</v>
      </c>
    </row>
    <row r="9078" spans="1:14" ht="101.25" x14ac:dyDescent="0.2">
      <c r="A9078">
        <v>24238</v>
      </c>
      <c r="B9078" t="s">
        <v>45418</v>
      </c>
      <c r="C9078" s="15" t="s">
        <v>45419</v>
      </c>
      <c r="D9078" s="15" t="s">
        <v>45420</v>
      </c>
      <c r="E9078">
        <v>55990</v>
      </c>
      <c r="F9078">
        <v>93990</v>
      </c>
      <c r="K9078" s="16">
        <f t="shared" si="423"/>
        <v>59909.3</v>
      </c>
      <c r="L9078" s="16">
        <f t="shared" si="424"/>
        <v>63062.42105263158</v>
      </c>
      <c r="M9078" s="16">
        <f t="shared" si="425"/>
        <v>71661.84210526316</v>
      </c>
      <c r="N9078" t="e">
        <f>INDEX(XML!$A$2:$R$782,MATCH(C9078,XML!$D$2:$D$737,0),2)</f>
        <v>#N/A</v>
      </c>
    </row>
    <row r="9079" spans="1:14" ht="15.75" x14ac:dyDescent="0.25">
      <c r="A9079" s="184" t="s">
        <v>14041</v>
      </c>
      <c r="B9079" s="184"/>
      <c r="C9079" s="185"/>
      <c r="D9079" s="185"/>
      <c r="E9079" s="184"/>
      <c r="F9079" s="184"/>
      <c r="G9079" s="184"/>
      <c r="H9079" s="184"/>
      <c r="I9079" s="184"/>
      <c r="J9079" s="184"/>
      <c r="K9079" s="16">
        <f t="shared" si="423"/>
        <v>0</v>
      </c>
      <c r="L9079" s="16">
        <f t="shared" si="424"/>
        <v>0</v>
      </c>
      <c r="M9079" s="16">
        <f t="shared" si="425"/>
        <v>0</v>
      </c>
      <c r="N9079" t="e">
        <f>INDEX(XML!$A$2:$R$782,MATCH(C9079,XML!$D$2:$D$737,0),2)</f>
        <v>#N/A</v>
      </c>
    </row>
    <row r="9080" spans="1:14" ht="90" x14ac:dyDescent="0.2">
      <c r="A9080">
        <v>76766</v>
      </c>
      <c r="B9080" t="s">
        <v>35967</v>
      </c>
      <c r="C9080" s="15" t="s">
        <v>35968</v>
      </c>
      <c r="D9080" s="15" t="s">
        <v>43285</v>
      </c>
      <c r="E9080">
        <v>1</v>
      </c>
      <c r="F9080">
        <v>1</v>
      </c>
      <c r="H9080" t="s">
        <v>746</v>
      </c>
      <c r="K9080" s="16">
        <f t="shared" si="423"/>
        <v>1.1200000000000001</v>
      </c>
      <c r="L9080" s="16">
        <f t="shared" si="424"/>
        <v>1.1789473684210527</v>
      </c>
      <c r="M9080" s="16">
        <f t="shared" si="425"/>
        <v>-9</v>
      </c>
      <c r="N9080" t="e">
        <f>INDEX(XML!$A$2:$R$782,MATCH(C9080,XML!$D$2:$D$737,0),2)</f>
        <v>#N/A</v>
      </c>
    </row>
    <row r="9081" spans="1:14" ht="45" x14ac:dyDescent="0.2">
      <c r="A9081">
        <v>56050</v>
      </c>
      <c r="B9081" t="s">
        <v>16035</v>
      </c>
      <c r="C9081" s="15" t="s">
        <v>16036</v>
      </c>
      <c r="D9081" s="15" t="s">
        <v>16037</v>
      </c>
      <c r="E9081">
        <v>1</v>
      </c>
      <c r="F9081">
        <v>1</v>
      </c>
      <c r="H9081">
        <v>90</v>
      </c>
      <c r="K9081" s="16">
        <f t="shared" si="423"/>
        <v>1.1200000000000001</v>
      </c>
      <c r="L9081" s="16">
        <f t="shared" si="424"/>
        <v>1.1789473684210527</v>
      </c>
      <c r="M9081" s="16">
        <f t="shared" si="425"/>
        <v>-9</v>
      </c>
      <c r="N9081" t="e">
        <f>INDEX(XML!$A$2:$R$782,MATCH(C9081,XML!$D$2:$D$737,0),2)</f>
        <v>#N/A</v>
      </c>
    </row>
    <row r="9082" spans="1:14" ht="45" x14ac:dyDescent="0.2">
      <c r="A9082">
        <v>56051</v>
      </c>
      <c r="B9082" t="s">
        <v>16038</v>
      </c>
      <c r="C9082" s="15" t="s">
        <v>16039</v>
      </c>
      <c r="D9082" s="15" t="s">
        <v>44730</v>
      </c>
      <c r="E9082">
        <v>1</v>
      </c>
      <c r="F9082">
        <v>1</v>
      </c>
      <c r="H9082" t="s">
        <v>16040</v>
      </c>
      <c r="K9082" s="16">
        <f t="shared" si="423"/>
        <v>1.1200000000000001</v>
      </c>
      <c r="L9082" s="16">
        <f t="shared" si="424"/>
        <v>1.1789473684210527</v>
      </c>
      <c r="M9082" s="16">
        <f t="shared" si="425"/>
        <v>-9</v>
      </c>
      <c r="N9082" t="e">
        <f>INDEX(XML!$A$2:$R$782,MATCH(C9082,XML!$D$2:$D$737,0),2)</f>
        <v>#N/A</v>
      </c>
    </row>
    <row r="9083" spans="1:14" ht="33.75" x14ac:dyDescent="0.2">
      <c r="A9083">
        <v>76041</v>
      </c>
      <c r="B9083" t="s">
        <v>33733</v>
      </c>
      <c r="C9083" s="15" t="s">
        <v>33734</v>
      </c>
      <c r="D9083" s="15" t="s">
        <v>33735</v>
      </c>
      <c r="E9083">
        <v>1</v>
      </c>
      <c r="F9083">
        <v>1</v>
      </c>
      <c r="K9083" s="16">
        <f t="shared" si="423"/>
        <v>1.1200000000000001</v>
      </c>
      <c r="L9083" s="16">
        <f t="shared" si="424"/>
        <v>1.1789473684210527</v>
      </c>
      <c r="M9083" s="16">
        <f t="shared" si="425"/>
        <v>1.3397129186602872</v>
      </c>
      <c r="N9083" t="e">
        <f>INDEX(XML!$A$2:$R$782,MATCH(C9083,XML!$D$2:$D$737,0),2)</f>
        <v>#N/A</v>
      </c>
    </row>
    <row r="9084" spans="1:14" ht="90" x14ac:dyDescent="0.2">
      <c r="A9084">
        <v>76035</v>
      </c>
      <c r="B9084" t="s">
        <v>38288</v>
      </c>
      <c r="C9084" s="15" t="s">
        <v>38289</v>
      </c>
      <c r="D9084" s="15" t="s">
        <v>44028</v>
      </c>
      <c r="E9084">
        <v>1</v>
      </c>
      <c r="F9084">
        <v>1</v>
      </c>
      <c r="H9084" t="s">
        <v>746</v>
      </c>
      <c r="K9084" s="16">
        <f t="shared" si="423"/>
        <v>1.1200000000000001</v>
      </c>
      <c r="L9084" s="16">
        <f t="shared" si="424"/>
        <v>1.1789473684210527</v>
      </c>
      <c r="M9084" s="16">
        <f t="shared" si="425"/>
        <v>1.3397129186602872</v>
      </c>
      <c r="N9084" t="e">
        <f>INDEX(XML!$A$2:$R$782,MATCH(C9084,XML!$D$2:$D$737,0),2)</f>
        <v>#N/A</v>
      </c>
    </row>
    <row r="9085" spans="1:14" ht="90" x14ac:dyDescent="0.2">
      <c r="A9085">
        <v>76037</v>
      </c>
      <c r="B9085" t="s">
        <v>38290</v>
      </c>
      <c r="C9085" s="15" t="s">
        <v>38291</v>
      </c>
      <c r="D9085" s="15" t="s">
        <v>44029</v>
      </c>
      <c r="E9085">
        <v>1</v>
      </c>
      <c r="F9085">
        <v>1</v>
      </c>
      <c r="H9085" t="s">
        <v>746</v>
      </c>
      <c r="K9085" s="16">
        <f t="shared" si="423"/>
        <v>1.1200000000000001</v>
      </c>
      <c r="L9085" s="16">
        <f t="shared" si="424"/>
        <v>1.1789473684210527</v>
      </c>
      <c r="M9085" s="16">
        <f t="shared" si="425"/>
        <v>1.3397129186602872</v>
      </c>
      <c r="N9085" t="e">
        <f>INDEX(XML!$A$2:$R$782,MATCH(C9085,XML!$D$2:$D$737,0),2)</f>
        <v>#N/A</v>
      </c>
    </row>
    <row r="9086" spans="1:14" ht="90" x14ac:dyDescent="0.2">
      <c r="A9086">
        <v>76042</v>
      </c>
      <c r="B9086" t="s">
        <v>38292</v>
      </c>
      <c r="C9086" s="15" t="s">
        <v>38293</v>
      </c>
      <c r="D9086" s="15" t="s">
        <v>44030</v>
      </c>
      <c r="E9086">
        <v>1</v>
      </c>
      <c r="F9086">
        <v>1</v>
      </c>
      <c r="H9086" t="s">
        <v>746</v>
      </c>
      <c r="K9086" s="16">
        <f t="shared" si="423"/>
        <v>1.1200000000000001</v>
      </c>
      <c r="L9086" s="16">
        <f t="shared" si="424"/>
        <v>1.1789473684210527</v>
      </c>
      <c r="M9086" s="16">
        <f t="shared" si="425"/>
        <v>1.3397129186602872</v>
      </c>
      <c r="N9086" t="e">
        <f>INDEX(XML!$A$2:$R$782,MATCH(C9086,XML!$D$2:$D$737,0),2)</f>
        <v>#N/A</v>
      </c>
    </row>
    <row r="9087" spans="1:14" ht="33.75" x14ac:dyDescent="0.2">
      <c r="A9087">
        <v>76045</v>
      </c>
      <c r="B9087" t="s">
        <v>33736</v>
      </c>
      <c r="C9087" s="15" t="s">
        <v>33737</v>
      </c>
      <c r="D9087" s="15" t="s">
        <v>33738</v>
      </c>
      <c r="E9087">
        <v>1</v>
      </c>
      <c r="F9087">
        <v>1</v>
      </c>
      <c r="K9087" s="16">
        <f t="shared" si="423"/>
        <v>1.1200000000000001</v>
      </c>
      <c r="L9087" s="16">
        <f t="shared" si="424"/>
        <v>1.1789473684210527</v>
      </c>
      <c r="M9087" s="16">
        <f t="shared" si="425"/>
        <v>1.3397129186602872</v>
      </c>
      <c r="N9087" t="e">
        <f>INDEX(XML!$A$2:$R$782,MATCH(C9087,XML!$D$2:$D$737,0),2)</f>
        <v>#N/A</v>
      </c>
    </row>
    <row r="9088" spans="1:14" ht="90" x14ac:dyDescent="0.2">
      <c r="A9088">
        <v>76119</v>
      </c>
      <c r="B9088" t="s">
        <v>33379</v>
      </c>
      <c r="C9088" s="15" t="s">
        <v>33380</v>
      </c>
      <c r="D9088" s="15" t="s">
        <v>43286</v>
      </c>
      <c r="E9088">
        <v>1</v>
      </c>
      <c r="F9088">
        <v>1</v>
      </c>
      <c r="H9088" t="s">
        <v>746</v>
      </c>
      <c r="K9088" s="16">
        <f t="shared" si="423"/>
        <v>1.1200000000000001</v>
      </c>
      <c r="L9088" s="16">
        <f t="shared" si="424"/>
        <v>1.1789473684210527</v>
      </c>
      <c r="M9088" s="16">
        <f t="shared" si="425"/>
        <v>-9</v>
      </c>
      <c r="N9088" t="e">
        <f>INDEX(XML!$A$2:$R$782,MATCH(C9088,XML!$D$2:$D$737,0),2)</f>
        <v>#N/A</v>
      </c>
    </row>
    <row r="9089" spans="1:14" ht="90" x14ac:dyDescent="0.2">
      <c r="A9089">
        <v>76120</v>
      </c>
      <c r="B9089" t="s">
        <v>33381</v>
      </c>
      <c r="C9089" s="15" t="s">
        <v>33382</v>
      </c>
      <c r="D9089" s="15" t="s">
        <v>43287</v>
      </c>
      <c r="E9089">
        <v>1</v>
      </c>
      <c r="F9089">
        <v>1</v>
      </c>
      <c r="H9089">
        <v>14</v>
      </c>
      <c r="K9089" s="16">
        <f t="shared" si="423"/>
        <v>1.1200000000000001</v>
      </c>
      <c r="L9089" s="16">
        <f t="shared" si="424"/>
        <v>1.1789473684210527</v>
      </c>
      <c r="M9089" s="16">
        <f t="shared" si="425"/>
        <v>-9</v>
      </c>
      <c r="N9089" t="e">
        <f>INDEX(XML!$A$2:$R$782,MATCH(C9089,XML!$D$2:$D$737,0),2)</f>
        <v>#N/A</v>
      </c>
    </row>
    <row r="9090" spans="1:14" ht="90" x14ac:dyDescent="0.2">
      <c r="A9090">
        <v>76121</v>
      </c>
      <c r="B9090" t="s">
        <v>33383</v>
      </c>
      <c r="C9090" s="15" t="s">
        <v>33384</v>
      </c>
      <c r="D9090" s="15" t="s">
        <v>43288</v>
      </c>
      <c r="E9090">
        <v>1</v>
      </c>
      <c r="F9090">
        <v>1</v>
      </c>
      <c r="H9090" t="s">
        <v>746</v>
      </c>
      <c r="K9090" s="16">
        <f t="shared" si="423"/>
        <v>1.1200000000000001</v>
      </c>
      <c r="L9090" s="16">
        <f t="shared" si="424"/>
        <v>1.1789473684210527</v>
      </c>
      <c r="M9090" s="16">
        <f t="shared" si="425"/>
        <v>-9</v>
      </c>
      <c r="N9090" t="e">
        <f>INDEX(XML!$A$2:$R$782,MATCH(C9090,XML!$D$2:$D$737,0),2)</f>
        <v>#N/A</v>
      </c>
    </row>
    <row r="9091" spans="1:14" ht="33.75" x14ac:dyDescent="0.2">
      <c r="A9091">
        <v>81978</v>
      </c>
      <c r="B9091" t="s">
        <v>35967</v>
      </c>
      <c r="C9091" s="15" t="s">
        <v>42146</v>
      </c>
      <c r="D9091" s="15" t="s">
        <v>42147</v>
      </c>
      <c r="E9091">
        <v>1</v>
      </c>
      <c r="F9091">
        <v>0</v>
      </c>
      <c r="K9091" s="16">
        <f t="shared" si="423"/>
        <v>1.1200000000000001</v>
      </c>
      <c r="L9091" s="16">
        <f t="shared" si="424"/>
        <v>1.1789473684210527</v>
      </c>
      <c r="M9091" s="16">
        <f t="shared" si="425"/>
        <v>-10</v>
      </c>
      <c r="N9091" t="e">
        <f>INDEX(XML!$A$2:$R$782,MATCH(C9091,XML!$D$2:$D$737,0),2)</f>
        <v>#N/A</v>
      </c>
    </row>
    <row r="9092" spans="1:14" ht="33.75" x14ac:dyDescent="0.2">
      <c r="A9092">
        <v>84122</v>
      </c>
      <c r="B9092" t="s">
        <v>33379</v>
      </c>
      <c r="C9092" s="15" t="s">
        <v>47088</v>
      </c>
      <c r="D9092" s="15" t="s">
        <v>47089</v>
      </c>
      <c r="E9092">
        <v>1</v>
      </c>
      <c r="F9092">
        <v>0</v>
      </c>
      <c r="K9092" s="16">
        <f t="shared" si="423"/>
        <v>1.1200000000000001</v>
      </c>
      <c r="L9092" s="16">
        <f t="shared" si="424"/>
        <v>1.1789473684210527</v>
      </c>
      <c r="M9092" s="16">
        <f t="shared" si="425"/>
        <v>-10</v>
      </c>
      <c r="N9092" t="e">
        <f>INDEX(XML!$A$2:$R$782,MATCH(C9092,XML!$D$2:$D$737,0),2)</f>
        <v>#N/A</v>
      </c>
    </row>
    <row r="9093" spans="1:14" ht="33.75" x14ac:dyDescent="0.2">
      <c r="A9093">
        <v>84123</v>
      </c>
      <c r="B9093" t="s">
        <v>33381</v>
      </c>
      <c r="C9093" s="15" t="s">
        <v>47090</v>
      </c>
      <c r="D9093" s="15" t="s">
        <v>47091</v>
      </c>
      <c r="E9093">
        <v>1</v>
      </c>
      <c r="F9093">
        <v>0</v>
      </c>
      <c r="K9093" s="16">
        <f t="shared" ref="K9093:K9156" si="426">IF(E9093&gt;49999,E9093+E9093*0.07,IF(E9093&lt;=49999,E9093+E9093*0.12))</f>
        <v>1.1200000000000001</v>
      </c>
      <c r="L9093" s="16">
        <f t="shared" ref="L9093:L9156" si="427">K9093*100/95</f>
        <v>1.1789473684210527</v>
      </c>
      <c r="M9093" s="16">
        <f t="shared" ref="M9093:M9156" si="428">IF(COUNTIF(C9093,"*Dahua*"),F9093-10,L9093*100/88)</f>
        <v>-10</v>
      </c>
      <c r="N9093" t="e">
        <f>INDEX(XML!$A$2:$R$782,MATCH(C9093,XML!$D$2:$D$737,0),2)</f>
        <v>#N/A</v>
      </c>
    </row>
    <row r="9094" spans="1:14" ht="33.75" x14ac:dyDescent="0.2">
      <c r="A9094">
        <v>84121</v>
      </c>
      <c r="B9094" t="s">
        <v>33383</v>
      </c>
      <c r="C9094" s="15" t="s">
        <v>47092</v>
      </c>
      <c r="D9094" s="15" t="s">
        <v>47093</v>
      </c>
      <c r="E9094">
        <v>1</v>
      </c>
      <c r="F9094">
        <v>0</v>
      </c>
      <c r="K9094" s="16">
        <f t="shared" si="426"/>
        <v>1.1200000000000001</v>
      </c>
      <c r="L9094" s="16">
        <f t="shared" si="427"/>
        <v>1.1789473684210527</v>
      </c>
      <c r="M9094" s="16">
        <f t="shared" si="428"/>
        <v>-10</v>
      </c>
      <c r="N9094" t="e">
        <f>INDEX(XML!$A$2:$R$782,MATCH(C9094,XML!$D$2:$D$737,0),2)</f>
        <v>#N/A</v>
      </c>
    </row>
    <row r="9095" spans="1:14" ht="33.75" x14ac:dyDescent="0.2">
      <c r="A9095">
        <v>84124</v>
      </c>
      <c r="B9095" t="s">
        <v>16038</v>
      </c>
      <c r="C9095" s="15" t="s">
        <v>47094</v>
      </c>
      <c r="D9095" s="15" t="s">
        <v>47095</v>
      </c>
      <c r="E9095">
        <v>1</v>
      </c>
      <c r="F9095">
        <v>0</v>
      </c>
      <c r="K9095" s="16">
        <f t="shared" si="426"/>
        <v>1.1200000000000001</v>
      </c>
      <c r="L9095" s="16">
        <f t="shared" si="427"/>
        <v>1.1789473684210527</v>
      </c>
      <c r="M9095" s="16">
        <f t="shared" si="428"/>
        <v>-10</v>
      </c>
      <c r="N9095" t="e">
        <f>INDEX(XML!$A$2:$R$782,MATCH(C9095,XML!$D$2:$D$737,0),2)</f>
        <v>#N/A</v>
      </c>
    </row>
    <row r="9096" spans="1:14" ht="15.75" x14ac:dyDescent="0.25">
      <c r="A9096" s="184" t="s">
        <v>1919</v>
      </c>
      <c r="B9096" s="184"/>
      <c r="C9096" s="185"/>
      <c r="D9096" s="185"/>
      <c r="E9096" s="184"/>
      <c r="F9096" s="184"/>
      <c r="G9096" s="184"/>
      <c r="H9096" s="184"/>
      <c r="I9096" s="184"/>
      <c r="J9096" s="184"/>
      <c r="K9096" s="16">
        <f t="shared" si="426"/>
        <v>0</v>
      </c>
      <c r="L9096" s="16">
        <f t="shared" si="427"/>
        <v>0</v>
      </c>
      <c r="M9096" s="16">
        <f t="shared" si="428"/>
        <v>0</v>
      </c>
      <c r="N9096" t="e">
        <f>INDEX(XML!$A$2:$R$782,MATCH(C9096,XML!$D$2:$D$737,0),2)</f>
        <v>#N/A</v>
      </c>
    </row>
    <row r="9097" spans="1:14" ht="45" x14ac:dyDescent="0.2">
      <c r="A9097">
        <v>56463</v>
      </c>
      <c r="B9097" t="s">
        <v>15644</v>
      </c>
      <c r="C9097" s="15" t="s">
        <v>15645</v>
      </c>
      <c r="D9097" s="15" t="s">
        <v>26690</v>
      </c>
      <c r="E9097">
        <v>200000</v>
      </c>
      <c r="F9097">
        <v>250000</v>
      </c>
      <c r="H9097">
        <v>10</v>
      </c>
      <c r="K9097" s="16">
        <f t="shared" si="426"/>
        <v>214000</v>
      </c>
      <c r="L9097" s="16">
        <f t="shared" si="427"/>
        <v>225263.15789473685</v>
      </c>
      <c r="M9097" s="16">
        <f t="shared" si="428"/>
        <v>249990</v>
      </c>
      <c r="N9097" t="e">
        <f>INDEX(XML!$A$2:$R$782,MATCH(C9097,XML!$D$2:$D$737,0),2)</f>
        <v>#N/A</v>
      </c>
    </row>
    <row r="9098" spans="1:14" ht="22.5" customHeight="1" x14ac:dyDescent="0.2">
      <c r="A9098">
        <v>56464</v>
      </c>
      <c r="B9098" t="s">
        <v>15646</v>
      </c>
      <c r="C9098" s="15" t="s">
        <v>15647</v>
      </c>
      <c r="D9098" s="15" t="s">
        <v>15648</v>
      </c>
      <c r="E9098">
        <v>240000</v>
      </c>
      <c r="F9098">
        <v>300000</v>
      </c>
      <c r="K9098" s="16">
        <f t="shared" si="426"/>
        <v>256800</v>
      </c>
      <c r="L9098" s="16">
        <f t="shared" si="427"/>
        <v>270315.78947368421</v>
      </c>
      <c r="M9098" s="16">
        <f t="shared" si="428"/>
        <v>299990</v>
      </c>
      <c r="N9098" t="e">
        <f>INDEX(XML!$A$2:$R$782,MATCH(C9098,XML!$D$2:$D$737,0),2)</f>
        <v>#N/A</v>
      </c>
    </row>
    <row r="9099" spans="1:14" ht="33.75" x14ac:dyDescent="0.2">
      <c r="A9099">
        <v>56152</v>
      </c>
      <c r="B9099" t="s">
        <v>16029</v>
      </c>
      <c r="C9099" s="15" t="s">
        <v>16030</v>
      </c>
      <c r="D9099" s="15" t="s">
        <v>16031</v>
      </c>
      <c r="E9099">
        <v>700000</v>
      </c>
      <c r="F9099">
        <v>875000</v>
      </c>
      <c r="H9099">
        <v>2</v>
      </c>
      <c r="K9099" s="16">
        <f t="shared" si="426"/>
        <v>749000</v>
      </c>
      <c r="L9099" s="16">
        <f t="shared" si="427"/>
        <v>788421.05263157899</v>
      </c>
      <c r="M9099" s="16">
        <f t="shared" si="428"/>
        <v>874990</v>
      </c>
      <c r="N9099" t="e">
        <f>INDEX(XML!$A$2:$R$782,MATCH(C9099,XML!$D$2:$D$737,0),2)</f>
        <v>#N/A</v>
      </c>
    </row>
    <row r="9100" spans="1:14" ht="67.5" x14ac:dyDescent="0.2">
      <c r="A9100">
        <v>64864</v>
      </c>
      <c r="B9100" t="s">
        <v>46551</v>
      </c>
      <c r="C9100" s="15" t="s">
        <v>23488</v>
      </c>
      <c r="D9100" s="15" t="s">
        <v>23489</v>
      </c>
      <c r="E9100">
        <v>1</v>
      </c>
      <c r="F9100">
        <v>1</v>
      </c>
      <c r="H9100">
        <v>11</v>
      </c>
      <c r="K9100" s="16">
        <f t="shared" si="426"/>
        <v>1.1200000000000001</v>
      </c>
      <c r="L9100" s="16">
        <f t="shared" si="427"/>
        <v>1.1789473684210527</v>
      </c>
      <c r="M9100" s="16">
        <f t="shared" si="428"/>
        <v>1.3397129186602872</v>
      </c>
      <c r="N9100" t="e">
        <f>INDEX(XML!$A$2:$R$782,MATCH(C9100,XML!$D$2:$D$737,0),2)</f>
        <v>#N/A</v>
      </c>
    </row>
    <row r="9101" spans="1:14" ht="33.75" x14ac:dyDescent="0.2">
      <c r="A9101">
        <v>56153</v>
      </c>
      <c r="B9101" t="s">
        <v>16071</v>
      </c>
      <c r="C9101" s="15" t="s">
        <v>16072</v>
      </c>
      <c r="D9101" s="15" t="s">
        <v>16073</v>
      </c>
      <c r="E9101">
        <v>925000</v>
      </c>
      <c r="F9101">
        <v>1157000</v>
      </c>
      <c r="H9101">
        <v>1</v>
      </c>
      <c r="K9101" s="16">
        <f t="shared" si="426"/>
        <v>989750</v>
      </c>
      <c r="L9101" s="16">
        <f t="shared" si="427"/>
        <v>1041842.1052631579</v>
      </c>
      <c r="M9101" s="16">
        <f t="shared" si="428"/>
        <v>1156990</v>
      </c>
      <c r="N9101" t="e">
        <f>INDEX(XML!$A$2:$R$782,MATCH(C9101,XML!$D$2:$D$737,0),2)</f>
        <v>#N/A</v>
      </c>
    </row>
    <row r="9102" spans="1:14" ht="56.25" x14ac:dyDescent="0.2">
      <c r="A9102">
        <v>64696</v>
      </c>
      <c r="B9102" t="s">
        <v>23422</v>
      </c>
      <c r="C9102" s="15" t="s">
        <v>23423</v>
      </c>
      <c r="D9102" s="15" t="s">
        <v>23424</v>
      </c>
      <c r="E9102">
        <v>1</v>
      </c>
      <c r="F9102">
        <v>1</v>
      </c>
      <c r="H9102">
        <v>5</v>
      </c>
      <c r="K9102" s="16">
        <f t="shared" si="426"/>
        <v>1.1200000000000001</v>
      </c>
      <c r="L9102" s="16">
        <f t="shared" si="427"/>
        <v>1.1789473684210527</v>
      </c>
      <c r="M9102" s="16">
        <f t="shared" si="428"/>
        <v>1.3397129186602872</v>
      </c>
      <c r="N9102" t="e">
        <f>INDEX(XML!$A$2:$R$782,MATCH(C9102,XML!$D$2:$D$737,0),2)</f>
        <v>#N/A</v>
      </c>
    </row>
    <row r="9103" spans="1:14" ht="33.75" x14ac:dyDescent="0.2">
      <c r="A9103">
        <v>64856</v>
      </c>
      <c r="B9103" t="s">
        <v>23502</v>
      </c>
      <c r="C9103" s="15" t="s">
        <v>23503</v>
      </c>
      <c r="D9103" s="15" t="s">
        <v>23504</v>
      </c>
      <c r="E9103">
        <v>1</v>
      </c>
      <c r="F9103">
        <v>1</v>
      </c>
      <c r="H9103">
        <v>11</v>
      </c>
      <c r="K9103" s="16">
        <f t="shared" si="426"/>
        <v>1.1200000000000001</v>
      </c>
      <c r="L9103" s="16">
        <f t="shared" si="427"/>
        <v>1.1789473684210527</v>
      </c>
      <c r="M9103" s="16">
        <f t="shared" si="428"/>
        <v>1.3397129186602872</v>
      </c>
      <c r="N9103" t="e">
        <f>INDEX(XML!$A$2:$R$782,MATCH(C9103,XML!$D$2:$D$737,0),2)</f>
        <v>#N/A</v>
      </c>
    </row>
    <row r="9104" spans="1:14" ht="22.5" customHeight="1" x14ac:dyDescent="0.2">
      <c r="A9104">
        <v>64857</v>
      </c>
      <c r="B9104" t="s">
        <v>23499</v>
      </c>
      <c r="C9104" s="15" t="s">
        <v>23500</v>
      </c>
      <c r="D9104" s="15" t="s">
        <v>23501</v>
      </c>
      <c r="E9104">
        <v>1</v>
      </c>
      <c r="F9104">
        <v>1</v>
      </c>
      <c r="K9104" s="16">
        <f t="shared" si="426"/>
        <v>1.1200000000000001</v>
      </c>
      <c r="L9104" s="16">
        <f t="shared" si="427"/>
        <v>1.1789473684210527</v>
      </c>
      <c r="M9104" s="16">
        <f t="shared" si="428"/>
        <v>1.3397129186602872</v>
      </c>
      <c r="N9104" t="e">
        <f>INDEX(XML!$A$2:$R$782,MATCH(C9104,XML!$D$2:$D$737,0),2)</f>
        <v>#N/A</v>
      </c>
    </row>
    <row r="9105" spans="1:14" ht="22.5" customHeight="1" x14ac:dyDescent="0.2">
      <c r="A9105">
        <v>64858</v>
      </c>
      <c r="B9105" t="s">
        <v>23496</v>
      </c>
      <c r="C9105" s="15" t="s">
        <v>23497</v>
      </c>
      <c r="D9105" s="15" t="s">
        <v>23498</v>
      </c>
      <c r="E9105">
        <v>1</v>
      </c>
      <c r="F9105">
        <v>1</v>
      </c>
      <c r="H9105">
        <v>5</v>
      </c>
      <c r="K9105" s="16">
        <f t="shared" si="426"/>
        <v>1.1200000000000001</v>
      </c>
      <c r="L9105" s="16">
        <f t="shared" si="427"/>
        <v>1.1789473684210527</v>
      </c>
      <c r="M9105" s="16">
        <f t="shared" si="428"/>
        <v>1.3397129186602872</v>
      </c>
      <c r="N9105" t="e">
        <f>INDEX(XML!$A$2:$R$782,MATCH(C9105,XML!$D$2:$D$737,0),2)</f>
        <v>#N/A</v>
      </c>
    </row>
    <row r="9106" spans="1:14" ht="22.5" customHeight="1" x14ac:dyDescent="0.2">
      <c r="A9106">
        <v>65164</v>
      </c>
      <c r="B9106" t="s">
        <v>23462</v>
      </c>
      <c r="C9106" s="15" t="s">
        <v>23463</v>
      </c>
      <c r="D9106" s="15" t="s">
        <v>23464</v>
      </c>
      <c r="E9106">
        <v>1</v>
      </c>
      <c r="F9106">
        <v>1</v>
      </c>
      <c r="H9106">
        <v>5</v>
      </c>
      <c r="K9106" s="16">
        <f t="shared" si="426"/>
        <v>1.1200000000000001</v>
      </c>
      <c r="L9106" s="16">
        <f t="shared" si="427"/>
        <v>1.1789473684210527</v>
      </c>
      <c r="M9106" s="16">
        <f t="shared" si="428"/>
        <v>1.3397129186602872</v>
      </c>
      <c r="N9106" t="e">
        <f>INDEX(XML!$A$2:$R$782,MATCH(C9106,XML!$D$2:$D$737,0),2)</f>
        <v>#N/A</v>
      </c>
    </row>
    <row r="9107" spans="1:14" ht="22.5" customHeight="1" x14ac:dyDescent="0.2">
      <c r="A9107">
        <v>64697</v>
      </c>
      <c r="B9107" t="s">
        <v>23425</v>
      </c>
      <c r="C9107" s="15" t="s">
        <v>23426</v>
      </c>
      <c r="D9107" s="15" t="s">
        <v>23427</v>
      </c>
      <c r="E9107">
        <v>1</v>
      </c>
      <c r="F9107">
        <v>1</v>
      </c>
      <c r="H9107">
        <v>4</v>
      </c>
      <c r="K9107" s="16">
        <f t="shared" si="426"/>
        <v>1.1200000000000001</v>
      </c>
      <c r="L9107" s="16">
        <f t="shared" si="427"/>
        <v>1.1789473684210527</v>
      </c>
      <c r="M9107" s="16">
        <f t="shared" si="428"/>
        <v>1.3397129186602872</v>
      </c>
      <c r="N9107" t="e">
        <f>INDEX(XML!$A$2:$R$782,MATCH(C9107,XML!$D$2:$D$737,0),2)</f>
        <v>#N/A</v>
      </c>
    </row>
    <row r="9108" spans="1:14" ht="22.5" customHeight="1" x14ac:dyDescent="0.2">
      <c r="A9108">
        <v>79326</v>
      </c>
      <c r="B9108" t="s">
        <v>38974</v>
      </c>
      <c r="C9108" s="15" t="s">
        <v>38975</v>
      </c>
      <c r="D9108" s="15" t="s">
        <v>38976</v>
      </c>
      <c r="E9108">
        <v>1</v>
      </c>
      <c r="F9108">
        <v>1</v>
      </c>
      <c r="K9108" s="16">
        <f t="shared" si="426"/>
        <v>1.1200000000000001</v>
      </c>
      <c r="L9108" s="16">
        <f t="shared" si="427"/>
        <v>1.1789473684210527</v>
      </c>
      <c r="M9108" s="16">
        <f t="shared" si="428"/>
        <v>1.3397129186602872</v>
      </c>
      <c r="N9108" t="e">
        <f>INDEX(XML!$A$2:$R$782,MATCH(C9108,XML!$D$2:$D$737,0),2)</f>
        <v>#N/A</v>
      </c>
    </row>
    <row r="9109" spans="1:14" ht="22.5" customHeight="1" x14ac:dyDescent="0.2">
      <c r="A9109">
        <v>65435</v>
      </c>
      <c r="B9109" t="s">
        <v>23459</v>
      </c>
      <c r="C9109" s="15" t="s">
        <v>23460</v>
      </c>
      <c r="D9109" s="15" t="s">
        <v>23461</v>
      </c>
      <c r="E9109">
        <v>1</v>
      </c>
      <c r="F9109">
        <v>1</v>
      </c>
      <c r="H9109">
        <v>12</v>
      </c>
      <c r="K9109" s="16">
        <f t="shared" si="426"/>
        <v>1.1200000000000001</v>
      </c>
      <c r="L9109" s="16">
        <f t="shared" si="427"/>
        <v>1.1789473684210527</v>
      </c>
      <c r="M9109" s="16">
        <f t="shared" si="428"/>
        <v>1.3397129186602872</v>
      </c>
      <c r="N9109" t="e">
        <f>INDEX(XML!$A$2:$R$782,MATCH(C9109,XML!$D$2:$D$737,0),2)</f>
        <v>#N/A</v>
      </c>
    </row>
    <row r="9110" spans="1:14" ht="22.5" customHeight="1" x14ac:dyDescent="0.2">
      <c r="A9110">
        <v>64861</v>
      </c>
      <c r="B9110" t="s">
        <v>23493</v>
      </c>
      <c r="C9110" s="15" t="s">
        <v>23494</v>
      </c>
      <c r="D9110" s="15" t="s">
        <v>23495</v>
      </c>
      <c r="E9110">
        <v>1</v>
      </c>
      <c r="F9110">
        <v>1</v>
      </c>
      <c r="H9110">
        <v>4</v>
      </c>
      <c r="K9110" s="16">
        <f t="shared" si="426"/>
        <v>1.1200000000000001</v>
      </c>
      <c r="L9110" s="16">
        <f t="shared" si="427"/>
        <v>1.1789473684210527</v>
      </c>
      <c r="M9110" s="16">
        <f t="shared" si="428"/>
        <v>1.3397129186602872</v>
      </c>
      <c r="N9110" t="e">
        <f>INDEX(XML!$A$2:$R$782,MATCH(C9110,XML!$D$2:$D$737,0),2)</f>
        <v>#N/A</v>
      </c>
    </row>
    <row r="9111" spans="1:14" ht="22.5" customHeight="1" x14ac:dyDescent="0.2">
      <c r="A9111">
        <v>64862</v>
      </c>
      <c r="B9111" t="s">
        <v>23490</v>
      </c>
      <c r="C9111" s="15" t="s">
        <v>23491</v>
      </c>
      <c r="D9111" s="15" t="s">
        <v>23492</v>
      </c>
      <c r="E9111">
        <v>1</v>
      </c>
      <c r="F9111">
        <v>1</v>
      </c>
      <c r="H9111">
        <v>35</v>
      </c>
      <c r="K9111" s="16">
        <f t="shared" si="426"/>
        <v>1.1200000000000001</v>
      </c>
      <c r="L9111" s="16">
        <f t="shared" si="427"/>
        <v>1.1789473684210527</v>
      </c>
      <c r="M9111" s="16">
        <f t="shared" si="428"/>
        <v>1.3397129186602872</v>
      </c>
      <c r="N9111" t="e">
        <f>INDEX(XML!$A$2:$R$782,MATCH(C9111,XML!$D$2:$D$737,0),2)</f>
        <v>#N/A</v>
      </c>
    </row>
    <row r="9112" spans="1:14" ht="22.5" customHeight="1" x14ac:dyDescent="0.2">
      <c r="A9112">
        <v>64699</v>
      </c>
      <c r="B9112" t="s">
        <v>4611</v>
      </c>
      <c r="C9112" s="15" t="s">
        <v>23520</v>
      </c>
      <c r="D9112" s="15" t="s">
        <v>23521</v>
      </c>
      <c r="E9112">
        <v>1</v>
      </c>
      <c r="F9112">
        <v>1</v>
      </c>
      <c r="K9112" s="16">
        <f t="shared" si="426"/>
        <v>1.1200000000000001</v>
      </c>
      <c r="L9112" s="16">
        <f t="shared" si="427"/>
        <v>1.1789473684210527</v>
      </c>
      <c r="M9112" s="16">
        <f t="shared" si="428"/>
        <v>1.3397129186602872</v>
      </c>
      <c r="N9112" t="e">
        <f>INDEX(XML!$A$2:$R$782,MATCH(C9112,XML!$D$2:$D$737,0),2)</f>
        <v>#N/A</v>
      </c>
    </row>
    <row r="9113" spans="1:14" ht="22.5" customHeight="1" x14ac:dyDescent="0.2">
      <c r="A9113">
        <v>64839</v>
      </c>
      <c r="B9113" t="s">
        <v>23517</v>
      </c>
      <c r="C9113" s="15" t="s">
        <v>23518</v>
      </c>
      <c r="D9113" s="15" t="s">
        <v>23519</v>
      </c>
      <c r="E9113">
        <v>1</v>
      </c>
      <c r="F9113">
        <v>1</v>
      </c>
      <c r="H9113">
        <v>3</v>
      </c>
      <c r="K9113" s="16">
        <f t="shared" si="426"/>
        <v>1.1200000000000001</v>
      </c>
      <c r="L9113" s="16">
        <f t="shared" si="427"/>
        <v>1.1789473684210527</v>
      </c>
      <c r="M9113" s="16">
        <f t="shared" si="428"/>
        <v>1.3397129186602872</v>
      </c>
      <c r="N9113" t="e">
        <f>INDEX(XML!$A$2:$R$782,MATCH(C9113,XML!$D$2:$D$737,0),2)</f>
        <v>#N/A</v>
      </c>
    </row>
    <row r="9114" spans="1:14" ht="22.5" customHeight="1" x14ac:dyDescent="0.2">
      <c r="A9114">
        <v>64840</v>
      </c>
      <c r="B9114" t="s">
        <v>23514</v>
      </c>
      <c r="C9114" s="15" t="s">
        <v>23515</v>
      </c>
      <c r="D9114" s="15" t="s">
        <v>23516</v>
      </c>
      <c r="E9114">
        <v>1</v>
      </c>
      <c r="F9114">
        <v>1</v>
      </c>
      <c r="H9114">
        <v>3</v>
      </c>
      <c r="K9114" s="16">
        <f t="shared" si="426"/>
        <v>1.1200000000000001</v>
      </c>
      <c r="L9114" s="16">
        <f t="shared" si="427"/>
        <v>1.1789473684210527</v>
      </c>
      <c r="M9114" s="16">
        <f t="shared" si="428"/>
        <v>1.3397129186602872</v>
      </c>
      <c r="N9114" t="e">
        <f>INDEX(XML!$A$2:$R$782,MATCH(C9114,XML!$D$2:$D$737,0),2)</f>
        <v>#N/A</v>
      </c>
    </row>
    <row r="9115" spans="1:14" ht="22.5" customHeight="1" x14ac:dyDescent="0.2">
      <c r="A9115">
        <v>64844</v>
      </c>
      <c r="B9115" t="s">
        <v>23511</v>
      </c>
      <c r="C9115" s="15" t="s">
        <v>23512</v>
      </c>
      <c r="D9115" s="15" t="s">
        <v>23513</v>
      </c>
      <c r="E9115">
        <v>1</v>
      </c>
      <c r="F9115">
        <v>1</v>
      </c>
      <c r="H9115">
        <v>3</v>
      </c>
      <c r="K9115" s="16">
        <f t="shared" si="426"/>
        <v>1.1200000000000001</v>
      </c>
      <c r="L9115" s="16">
        <f t="shared" si="427"/>
        <v>1.1789473684210527</v>
      </c>
      <c r="M9115" s="16">
        <f t="shared" si="428"/>
        <v>1.3397129186602872</v>
      </c>
      <c r="N9115" t="e">
        <f>INDEX(XML!$A$2:$R$782,MATCH(C9115,XML!$D$2:$D$737,0),2)</f>
        <v>#N/A</v>
      </c>
    </row>
    <row r="9116" spans="1:14" ht="22.5" customHeight="1" x14ac:dyDescent="0.2">
      <c r="A9116">
        <v>64848</v>
      </c>
      <c r="B9116" t="s">
        <v>23508</v>
      </c>
      <c r="C9116" s="15" t="s">
        <v>23509</v>
      </c>
      <c r="D9116" s="15" t="s">
        <v>23510</v>
      </c>
      <c r="E9116">
        <v>1</v>
      </c>
      <c r="F9116">
        <v>1</v>
      </c>
      <c r="H9116">
        <v>3</v>
      </c>
      <c r="K9116" s="16">
        <f t="shared" si="426"/>
        <v>1.1200000000000001</v>
      </c>
      <c r="L9116" s="16">
        <f t="shared" si="427"/>
        <v>1.1789473684210527</v>
      </c>
      <c r="M9116" s="16">
        <f t="shared" si="428"/>
        <v>1.3397129186602872</v>
      </c>
      <c r="N9116" t="e">
        <f>INDEX(XML!$A$2:$R$782,MATCH(C9116,XML!$D$2:$D$737,0),2)</f>
        <v>#N/A</v>
      </c>
    </row>
    <row r="9117" spans="1:14" ht="22.5" customHeight="1" x14ac:dyDescent="0.2">
      <c r="A9117">
        <v>64851</v>
      </c>
      <c r="B9117" t="s">
        <v>23505</v>
      </c>
      <c r="C9117" s="15" t="s">
        <v>23506</v>
      </c>
      <c r="D9117" s="15" t="s">
        <v>23507</v>
      </c>
      <c r="E9117">
        <v>1</v>
      </c>
      <c r="F9117">
        <v>1</v>
      </c>
      <c r="H9117">
        <v>1</v>
      </c>
      <c r="K9117" s="16">
        <f t="shared" si="426"/>
        <v>1.1200000000000001</v>
      </c>
      <c r="L9117" s="16">
        <f t="shared" si="427"/>
        <v>1.1789473684210527</v>
      </c>
      <c r="M9117" s="16">
        <f t="shared" si="428"/>
        <v>1.3397129186602872</v>
      </c>
      <c r="N9117" t="e">
        <f>INDEX(XML!$A$2:$R$782,MATCH(C9117,XML!$D$2:$D$737,0),2)</f>
        <v>#N/A</v>
      </c>
    </row>
    <row r="9118" spans="1:14" ht="22.5" customHeight="1" x14ac:dyDescent="0.2">
      <c r="A9118">
        <v>64867</v>
      </c>
      <c r="B9118" t="s">
        <v>23485</v>
      </c>
      <c r="C9118" s="15" t="s">
        <v>23486</v>
      </c>
      <c r="D9118" s="15" t="s">
        <v>23487</v>
      </c>
      <c r="E9118">
        <v>1</v>
      </c>
      <c r="F9118">
        <v>1</v>
      </c>
      <c r="H9118">
        <v>5</v>
      </c>
      <c r="K9118" s="16">
        <f t="shared" si="426"/>
        <v>1.1200000000000001</v>
      </c>
      <c r="L9118" s="16">
        <f t="shared" si="427"/>
        <v>1.1789473684210527</v>
      </c>
      <c r="M9118" s="16">
        <f t="shared" si="428"/>
        <v>1.3397129186602872</v>
      </c>
      <c r="N9118" t="e">
        <f>INDEX(XML!$A$2:$R$782,MATCH(C9118,XML!$D$2:$D$737,0),2)</f>
        <v>#N/A</v>
      </c>
    </row>
    <row r="9119" spans="1:14" ht="22.5" customHeight="1" x14ac:dyDescent="0.2">
      <c r="A9119">
        <v>64874</v>
      </c>
      <c r="B9119" t="s">
        <v>23482</v>
      </c>
      <c r="C9119" s="15" t="s">
        <v>23483</v>
      </c>
      <c r="D9119" s="15" t="s">
        <v>23484</v>
      </c>
      <c r="E9119">
        <v>1</v>
      </c>
      <c r="F9119">
        <v>1</v>
      </c>
      <c r="H9119">
        <v>2</v>
      </c>
      <c r="K9119" s="16">
        <f t="shared" si="426"/>
        <v>1.1200000000000001</v>
      </c>
      <c r="L9119" s="16">
        <f t="shared" si="427"/>
        <v>1.1789473684210527</v>
      </c>
      <c r="M9119" s="16">
        <f t="shared" si="428"/>
        <v>1.3397129186602872</v>
      </c>
      <c r="N9119" t="e">
        <f>INDEX(XML!$A$2:$R$782,MATCH(C9119,XML!$D$2:$D$737,0),2)</f>
        <v>#N/A</v>
      </c>
    </row>
    <row r="9120" spans="1:14" ht="22.5" customHeight="1" x14ac:dyDescent="0.2">
      <c r="A9120">
        <v>65134</v>
      </c>
      <c r="B9120" t="s">
        <v>23479</v>
      </c>
      <c r="C9120" s="15" t="s">
        <v>23480</v>
      </c>
      <c r="D9120" s="15" t="s">
        <v>23481</v>
      </c>
      <c r="E9120">
        <v>1</v>
      </c>
      <c r="F9120">
        <v>1</v>
      </c>
      <c r="H9120">
        <v>19</v>
      </c>
      <c r="K9120" s="16">
        <f t="shared" si="426"/>
        <v>1.1200000000000001</v>
      </c>
      <c r="L9120" s="16">
        <f t="shared" si="427"/>
        <v>1.1789473684210527</v>
      </c>
      <c r="M9120" s="16">
        <f t="shared" si="428"/>
        <v>1.3397129186602872</v>
      </c>
      <c r="N9120" t="e">
        <f>INDEX(XML!$A$2:$R$782,MATCH(C9120,XML!$D$2:$D$737,0),2)</f>
        <v>#N/A</v>
      </c>
    </row>
    <row r="9121" spans="1:14" ht="22.5" customHeight="1" x14ac:dyDescent="0.2">
      <c r="A9121">
        <v>65135</v>
      </c>
      <c r="B9121" t="s">
        <v>23476</v>
      </c>
      <c r="C9121" s="15" t="s">
        <v>23477</v>
      </c>
      <c r="D9121" s="15" t="s">
        <v>23478</v>
      </c>
      <c r="E9121">
        <v>1</v>
      </c>
      <c r="F9121">
        <v>1</v>
      </c>
      <c r="H9121">
        <v>1</v>
      </c>
      <c r="K9121" s="16">
        <f t="shared" si="426"/>
        <v>1.1200000000000001</v>
      </c>
      <c r="L9121" s="16">
        <f t="shared" si="427"/>
        <v>1.1789473684210527</v>
      </c>
      <c r="M9121" s="16">
        <f t="shared" si="428"/>
        <v>1.3397129186602872</v>
      </c>
      <c r="N9121" t="e">
        <f>INDEX(XML!$A$2:$R$782,MATCH(C9121,XML!$D$2:$D$737,0),2)</f>
        <v>#N/A</v>
      </c>
    </row>
    <row r="9122" spans="1:14" ht="22.5" customHeight="1" x14ac:dyDescent="0.2">
      <c r="A9122">
        <v>65136</v>
      </c>
      <c r="B9122" t="s">
        <v>23473</v>
      </c>
      <c r="C9122" s="15" t="s">
        <v>23474</v>
      </c>
      <c r="D9122" s="15" t="s">
        <v>23475</v>
      </c>
      <c r="E9122">
        <v>1</v>
      </c>
      <c r="F9122">
        <v>1</v>
      </c>
      <c r="H9122">
        <v>11</v>
      </c>
      <c r="K9122" s="16">
        <f t="shared" si="426"/>
        <v>1.1200000000000001</v>
      </c>
      <c r="L9122" s="16">
        <f t="shared" si="427"/>
        <v>1.1789473684210527</v>
      </c>
      <c r="M9122" s="16">
        <f t="shared" si="428"/>
        <v>1.3397129186602872</v>
      </c>
      <c r="N9122" t="e">
        <f>INDEX(XML!$A$2:$R$782,MATCH(C9122,XML!$D$2:$D$737,0),2)</f>
        <v>#N/A</v>
      </c>
    </row>
    <row r="9123" spans="1:14" ht="22.5" customHeight="1" x14ac:dyDescent="0.2">
      <c r="A9123">
        <v>65139</v>
      </c>
      <c r="B9123" t="s">
        <v>23470</v>
      </c>
      <c r="C9123" s="15" t="s">
        <v>23471</v>
      </c>
      <c r="D9123" s="15" t="s">
        <v>23472</v>
      </c>
      <c r="E9123">
        <v>1</v>
      </c>
      <c r="F9123">
        <v>1</v>
      </c>
      <c r="H9123">
        <v>5</v>
      </c>
      <c r="K9123" s="16">
        <f t="shared" si="426"/>
        <v>1.1200000000000001</v>
      </c>
      <c r="L9123" s="16">
        <f t="shared" si="427"/>
        <v>1.1789473684210527</v>
      </c>
      <c r="M9123" s="16">
        <f t="shared" si="428"/>
        <v>1.3397129186602872</v>
      </c>
      <c r="N9123" t="e">
        <f>INDEX(XML!$A$2:$R$782,MATCH(C9123,XML!$D$2:$D$737,0),2)</f>
        <v>#N/A</v>
      </c>
    </row>
    <row r="9124" spans="1:14" ht="22.5" customHeight="1" x14ac:dyDescent="0.2">
      <c r="A9124">
        <v>65140</v>
      </c>
      <c r="B9124" t="s">
        <v>23467</v>
      </c>
      <c r="C9124" s="15" t="s">
        <v>23468</v>
      </c>
      <c r="D9124" s="15" t="s">
        <v>23469</v>
      </c>
      <c r="E9124">
        <v>1</v>
      </c>
      <c r="F9124">
        <v>1</v>
      </c>
      <c r="H9124">
        <v>5</v>
      </c>
      <c r="K9124" s="16">
        <f t="shared" si="426"/>
        <v>1.1200000000000001</v>
      </c>
      <c r="L9124" s="16">
        <f t="shared" si="427"/>
        <v>1.1789473684210527</v>
      </c>
      <c r="M9124" s="16">
        <f t="shared" si="428"/>
        <v>1.3397129186602872</v>
      </c>
      <c r="N9124" t="e">
        <f>INDEX(XML!$A$2:$R$782,MATCH(C9124,XML!$D$2:$D$737,0),2)</f>
        <v>#N/A</v>
      </c>
    </row>
    <row r="9125" spans="1:14" ht="22.5" customHeight="1" x14ac:dyDescent="0.2">
      <c r="A9125">
        <v>65141</v>
      </c>
      <c r="B9125" t="s">
        <v>23465</v>
      </c>
      <c r="C9125" s="15" t="s">
        <v>23466</v>
      </c>
      <c r="D9125" s="15" t="s">
        <v>23946</v>
      </c>
      <c r="E9125">
        <v>1</v>
      </c>
      <c r="F9125">
        <v>1</v>
      </c>
      <c r="K9125" s="16">
        <f t="shared" si="426"/>
        <v>1.1200000000000001</v>
      </c>
      <c r="L9125" s="16">
        <f t="shared" si="427"/>
        <v>1.1789473684210527</v>
      </c>
      <c r="M9125" s="16">
        <f t="shared" si="428"/>
        <v>1.3397129186602872</v>
      </c>
      <c r="N9125" t="e">
        <f>INDEX(XML!$A$2:$R$782,MATCH(C9125,XML!$D$2:$D$737,0),2)</f>
        <v>#N/A</v>
      </c>
    </row>
    <row r="9126" spans="1:14" ht="33.75" x14ac:dyDescent="0.2">
      <c r="A9126">
        <v>79304</v>
      </c>
      <c r="B9126" t="s">
        <v>40846</v>
      </c>
      <c r="C9126" s="15" t="s">
        <v>40847</v>
      </c>
      <c r="D9126" s="15" t="s">
        <v>40848</v>
      </c>
      <c r="E9126">
        <v>1</v>
      </c>
      <c r="F9126">
        <v>1</v>
      </c>
      <c r="H9126">
        <v>2</v>
      </c>
      <c r="K9126" s="16">
        <f t="shared" si="426"/>
        <v>1.1200000000000001</v>
      </c>
      <c r="L9126" s="16">
        <f t="shared" si="427"/>
        <v>1.1789473684210527</v>
      </c>
      <c r="M9126" s="16">
        <f t="shared" si="428"/>
        <v>1.3397129186602872</v>
      </c>
      <c r="N9126" t="e">
        <f>INDEX(XML!$A$2:$R$782,MATCH(C9126,XML!$D$2:$D$737,0),2)</f>
        <v>#N/A</v>
      </c>
    </row>
    <row r="9127" spans="1:14" ht="22.5" customHeight="1" x14ac:dyDescent="0.2">
      <c r="A9127">
        <v>79308</v>
      </c>
      <c r="B9127" t="s">
        <v>40849</v>
      </c>
      <c r="C9127" s="15" t="s">
        <v>40850</v>
      </c>
      <c r="D9127" s="15" t="s">
        <v>40851</v>
      </c>
      <c r="E9127">
        <v>1</v>
      </c>
      <c r="F9127">
        <v>1</v>
      </c>
      <c r="H9127">
        <v>8</v>
      </c>
      <c r="K9127" s="16">
        <f t="shared" si="426"/>
        <v>1.1200000000000001</v>
      </c>
      <c r="L9127" s="16">
        <f t="shared" si="427"/>
        <v>1.1789473684210527</v>
      </c>
      <c r="M9127" s="16">
        <f t="shared" si="428"/>
        <v>1.3397129186602872</v>
      </c>
      <c r="N9127" t="e">
        <f>INDEX(XML!$A$2:$R$782,MATCH(C9127,XML!$D$2:$D$737,0),2)</f>
        <v>#N/A</v>
      </c>
    </row>
    <row r="9128" spans="1:14" ht="22.5" customHeight="1" x14ac:dyDescent="0.25">
      <c r="A9128" s="184" t="s">
        <v>834</v>
      </c>
      <c r="B9128" s="184"/>
      <c r="C9128" s="185"/>
      <c r="D9128" s="185"/>
      <c r="E9128" s="184"/>
      <c r="F9128" s="184"/>
      <c r="G9128" s="184"/>
      <c r="H9128" s="184"/>
      <c r="I9128" s="184"/>
      <c r="J9128" s="184"/>
      <c r="K9128" s="16">
        <f t="shared" si="426"/>
        <v>0</v>
      </c>
      <c r="L9128" s="16">
        <f t="shared" si="427"/>
        <v>0</v>
      </c>
      <c r="M9128" s="16">
        <f t="shared" si="428"/>
        <v>0</v>
      </c>
      <c r="N9128" t="e">
        <f>INDEX(XML!$A$2:$R$782,MATCH(C9128,XML!$D$2:$D$737,0),2)</f>
        <v>#N/A</v>
      </c>
    </row>
    <row r="9129" spans="1:14" ht="22.5" x14ac:dyDescent="0.2">
      <c r="A9129">
        <v>76406</v>
      </c>
      <c r="B9129" t="s">
        <v>37392</v>
      </c>
      <c r="C9129" s="15" t="s">
        <v>37393</v>
      </c>
      <c r="D9129" s="15" t="s">
        <v>37394</v>
      </c>
      <c r="E9129">
        <v>1</v>
      </c>
      <c r="F9129">
        <v>1</v>
      </c>
      <c r="H9129" t="s">
        <v>746</v>
      </c>
      <c r="K9129" s="16">
        <f t="shared" si="426"/>
        <v>1.1200000000000001</v>
      </c>
      <c r="L9129" s="16">
        <f t="shared" si="427"/>
        <v>1.1789473684210527</v>
      </c>
      <c r="M9129" s="16">
        <f t="shared" si="428"/>
        <v>1.3397129186602872</v>
      </c>
      <c r="N9129" t="e">
        <f>INDEX(XML!$A$2:$R$782,MATCH(C9129,XML!$D$2:$D$737,0),2)</f>
        <v>#N/A</v>
      </c>
    </row>
    <row r="9130" spans="1:14" ht="22.5" customHeight="1" x14ac:dyDescent="0.2">
      <c r="A9130">
        <v>56447</v>
      </c>
      <c r="B9130" t="s">
        <v>16041</v>
      </c>
      <c r="C9130" s="15" t="s">
        <v>16042</v>
      </c>
      <c r="D9130" s="15" t="s">
        <v>16043</v>
      </c>
      <c r="E9130">
        <v>100000</v>
      </c>
      <c r="F9130">
        <v>125000</v>
      </c>
      <c r="K9130" s="16">
        <f t="shared" si="426"/>
        <v>107000</v>
      </c>
      <c r="L9130" s="16">
        <f t="shared" si="427"/>
        <v>112631.57894736843</v>
      </c>
      <c r="M9130" s="16">
        <f t="shared" si="428"/>
        <v>124990</v>
      </c>
      <c r="N9130" t="e">
        <f>INDEX(XML!$A$2:$R$782,MATCH(C9130,XML!$D$2:$D$737,0),2)</f>
        <v>#N/A</v>
      </c>
    </row>
    <row r="9131" spans="1:14" ht="45" x14ac:dyDescent="0.2">
      <c r="A9131">
        <v>64854</v>
      </c>
      <c r="B9131" t="s">
        <v>23522</v>
      </c>
      <c r="C9131" s="15" t="s">
        <v>23523</v>
      </c>
      <c r="D9131" s="15" t="s">
        <v>23524</v>
      </c>
      <c r="E9131">
        <v>1</v>
      </c>
      <c r="F9131">
        <v>1</v>
      </c>
      <c r="K9131" s="16">
        <f t="shared" si="426"/>
        <v>1.1200000000000001</v>
      </c>
      <c r="L9131" s="16">
        <f t="shared" si="427"/>
        <v>1.1789473684210527</v>
      </c>
      <c r="M9131" s="16">
        <f t="shared" si="428"/>
        <v>1.3397129186602872</v>
      </c>
      <c r="N9131" t="e">
        <f>INDEX(XML!$A$2:$R$782,MATCH(C9131,XML!$D$2:$D$737,0),2)</f>
        <v>#N/A</v>
      </c>
    </row>
    <row r="9132" spans="1:14" ht="22.5" customHeight="1" x14ac:dyDescent="0.2">
      <c r="A9132">
        <v>64855</v>
      </c>
      <c r="B9132" t="s">
        <v>23525</v>
      </c>
      <c r="C9132" s="15" t="s">
        <v>23526</v>
      </c>
      <c r="D9132" s="15" t="s">
        <v>23527</v>
      </c>
      <c r="E9132">
        <v>1</v>
      </c>
      <c r="F9132">
        <v>1</v>
      </c>
      <c r="H9132">
        <v>3</v>
      </c>
      <c r="K9132" s="16">
        <f t="shared" si="426"/>
        <v>1.1200000000000001</v>
      </c>
      <c r="L9132" s="16">
        <f t="shared" si="427"/>
        <v>1.1789473684210527</v>
      </c>
      <c r="M9132" s="16">
        <f t="shared" si="428"/>
        <v>1.3397129186602872</v>
      </c>
      <c r="N9132" t="e">
        <f>INDEX(XML!$A$2:$R$782,MATCH(C9132,XML!$D$2:$D$737,0),2)</f>
        <v>#N/A</v>
      </c>
    </row>
    <row r="9133" spans="1:14" ht="56.25" x14ac:dyDescent="0.2">
      <c r="A9133">
        <v>64860</v>
      </c>
      <c r="B9133" t="s">
        <v>23528</v>
      </c>
      <c r="C9133" s="15" t="s">
        <v>23529</v>
      </c>
      <c r="D9133" s="15" t="s">
        <v>23530</v>
      </c>
      <c r="E9133">
        <v>1</v>
      </c>
      <c r="F9133">
        <v>1</v>
      </c>
      <c r="H9133">
        <v>3</v>
      </c>
      <c r="K9133" s="16">
        <f t="shared" si="426"/>
        <v>1.1200000000000001</v>
      </c>
      <c r="L9133" s="16">
        <f t="shared" si="427"/>
        <v>1.1789473684210527</v>
      </c>
      <c r="M9133" s="16">
        <f t="shared" si="428"/>
        <v>1.3397129186602872</v>
      </c>
      <c r="N9133" t="e">
        <f>INDEX(XML!$A$2:$R$782,MATCH(C9133,XML!$D$2:$D$737,0),2)</f>
        <v>#N/A</v>
      </c>
    </row>
    <row r="9134" spans="1:14" ht="22.5" customHeight="1" x14ac:dyDescent="0.2">
      <c r="A9134">
        <v>64866</v>
      </c>
      <c r="B9134" t="s">
        <v>23531</v>
      </c>
      <c r="C9134" s="15" t="s">
        <v>23532</v>
      </c>
      <c r="D9134" s="15" t="s">
        <v>23533</v>
      </c>
      <c r="E9134">
        <v>1</v>
      </c>
      <c r="F9134">
        <v>1</v>
      </c>
      <c r="H9134">
        <v>6</v>
      </c>
      <c r="K9134" s="16">
        <f t="shared" si="426"/>
        <v>1.1200000000000001</v>
      </c>
      <c r="L9134" s="16">
        <f t="shared" si="427"/>
        <v>1.1789473684210527</v>
      </c>
      <c r="M9134" s="16">
        <f t="shared" si="428"/>
        <v>1.3397129186602872</v>
      </c>
      <c r="N9134" t="e">
        <f>INDEX(XML!$A$2:$R$782,MATCH(C9134,XML!$D$2:$D$737,0),2)</f>
        <v>#N/A</v>
      </c>
    </row>
    <row r="9135" spans="1:14" ht="22.5" x14ac:dyDescent="0.2">
      <c r="A9135">
        <v>76428</v>
      </c>
      <c r="B9135" t="s">
        <v>35964</v>
      </c>
      <c r="C9135" s="15" t="s">
        <v>35965</v>
      </c>
      <c r="D9135" s="15" t="s">
        <v>35966</v>
      </c>
      <c r="E9135">
        <v>1</v>
      </c>
      <c r="F9135">
        <v>1</v>
      </c>
      <c r="H9135" t="s">
        <v>768</v>
      </c>
      <c r="K9135" s="16">
        <f t="shared" si="426"/>
        <v>1.1200000000000001</v>
      </c>
      <c r="L9135" s="16">
        <f t="shared" si="427"/>
        <v>1.1789473684210527</v>
      </c>
      <c r="M9135" s="16">
        <f t="shared" si="428"/>
        <v>1.3397129186602872</v>
      </c>
      <c r="N9135" t="e">
        <f>INDEX(XML!$A$2:$R$782,MATCH(C9135,XML!$D$2:$D$737,0),2)</f>
        <v>#N/A</v>
      </c>
    </row>
    <row r="9136" spans="1:14" ht="22.5" x14ac:dyDescent="0.2">
      <c r="A9136">
        <v>56639</v>
      </c>
      <c r="B9136" t="s">
        <v>16032</v>
      </c>
      <c r="C9136" s="15" t="s">
        <v>16033</v>
      </c>
      <c r="D9136" s="15" t="s">
        <v>16034</v>
      </c>
      <c r="E9136">
        <v>13536</v>
      </c>
      <c r="F9136">
        <v>16927</v>
      </c>
      <c r="H9136">
        <v>10</v>
      </c>
      <c r="K9136" s="16">
        <f t="shared" si="426"/>
        <v>15160.32</v>
      </c>
      <c r="L9136" s="16">
        <f t="shared" si="427"/>
        <v>15958.231578947369</v>
      </c>
      <c r="M9136" s="16">
        <f t="shared" si="428"/>
        <v>16917</v>
      </c>
      <c r="N9136" t="e">
        <f>INDEX(XML!$A$2:$R$782,MATCH(C9136,XML!$D$2:$D$737,0),2)</f>
        <v>#N/A</v>
      </c>
    </row>
    <row r="9137" spans="1:14" ht="22.5" customHeight="1" x14ac:dyDescent="0.2">
      <c r="A9137">
        <v>81499</v>
      </c>
      <c r="B9137" t="s">
        <v>47036</v>
      </c>
      <c r="C9137" s="15" t="s">
        <v>47037</v>
      </c>
      <c r="D9137" s="15" t="s">
        <v>47038</v>
      </c>
      <c r="E9137">
        <v>1</v>
      </c>
      <c r="F9137">
        <v>1</v>
      </c>
      <c r="H9137" t="s">
        <v>768</v>
      </c>
      <c r="K9137" s="16">
        <f t="shared" si="426"/>
        <v>1.1200000000000001</v>
      </c>
      <c r="L9137" s="16">
        <f t="shared" si="427"/>
        <v>1.1789473684210527</v>
      </c>
      <c r="M9137" s="16">
        <f t="shared" si="428"/>
        <v>1.3397129186602872</v>
      </c>
      <c r="N9137" t="e">
        <f>INDEX(XML!$A$2:$R$782,MATCH(C9137,XML!$D$2:$D$737,0),2)</f>
        <v>#N/A</v>
      </c>
    </row>
    <row r="9138" spans="1:14" ht="15.75" x14ac:dyDescent="0.25">
      <c r="A9138" s="184" t="s">
        <v>4003</v>
      </c>
      <c r="B9138" s="184"/>
      <c r="C9138" s="185"/>
      <c r="D9138" s="185"/>
      <c r="E9138" s="184"/>
      <c r="F9138" s="184"/>
      <c r="G9138" s="184"/>
      <c r="H9138" s="184"/>
      <c r="I9138" s="184"/>
      <c r="J9138" s="184"/>
      <c r="K9138" s="16">
        <f t="shared" si="426"/>
        <v>0</v>
      </c>
      <c r="L9138" s="16">
        <f t="shared" si="427"/>
        <v>0</v>
      </c>
      <c r="M9138" s="16">
        <f t="shared" si="428"/>
        <v>0</v>
      </c>
      <c r="N9138" t="e">
        <f>INDEX(XML!$A$2:$R$782,MATCH(C9138,XML!$D$2:$D$737,0),2)</f>
        <v>#N/A</v>
      </c>
    </row>
    <row r="9139" spans="1:14" ht="22.5" customHeight="1" x14ac:dyDescent="0.2">
      <c r="A9139">
        <v>72662</v>
      </c>
      <c r="B9139" t="s">
        <v>36058</v>
      </c>
      <c r="C9139" s="15" t="s">
        <v>36059</v>
      </c>
      <c r="D9139" s="15" t="s">
        <v>36060</v>
      </c>
      <c r="E9139">
        <v>22460</v>
      </c>
      <c r="F9139">
        <v>33800</v>
      </c>
      <c r="K9139" s="16">
        <f t="shared" si="426"/>
        <v>25155.200000000001</v>
      </c>
      <c r="L9139" s="16">
        <f t="shared" si="427"/>
        <v>26479.157894736843</v>
      </c>
      <c r="M9139" s="16">
        <f t="shared" si="428"/>
        <v>30089.952153110051</v>
      </c>
      <c r="N9139" t="e">
        <f>INDEX(XML!$A$2:$R$782,MATCH(C9139,XML!$D$2:$D$737,0),2)</f>
        <v>#N/A</v>
      </c>
    </row>
    <row r="9140" spans="1:14" ht="22.5" customHeight="1" x14ac:dyDescent="0.2">
      <c r="A9140">
        <v>72663</v>
      </c>
      <c r="B9140" t="s">
        <v>36061</v>
      </c>
      <c r="C9140" s="15" t="s">
        <v>36062</v>
      </c>
      <c r="D9140" s="15" t="s">
        <v>36063</v>
      </c>
      <c r="E9140">
        <v>23530</v>
      </c>
      <c r="F9140">
        <v>38500</v>
      </c>
      <c r="H9140">
        <v>14</v>
      </c>
      <c r="K9140" s="16">
        <f t="shared" si="426"/>
        <v>26353.599999999999</v>
      </c>
      <c r="L9140" s="16">
        <f t="shared" si="427"/>
        <v>27740.63157894737</v>
      </c>
      <c r="M9140" s="16">
        <f t="shared" si="428"/>
        <v>31523.444976076556</v>
      </c>
      <c r="N9140" t="e">
        <f>INDEX(XML!$A$2:$R$782,MATCH(C9140,XML!$D$2:$D$737,0),2)</f>
        <v>#N/A</v>
      </c>
    </row>
    <row r="9141" spans="1:14" ht="22.5" customHeight="1" x14ac:dyDescent="0.2">
      <c r="A9141">
        <v>73723</v>
      </c>
      <c r="B9141" t="s">
        <v>36064</v>
      </c>
      <c r="C9141" s="15" t="s">
        <v>36065</v>
      </c>
      <c r="D9141" s="15" t="s">
        <v>36066</v>
      </c>
      <c r="E9141">
        <v>34120</v>
      </c>
      <c r="F9141">
        <v>52990</v>
      </c>
      <c r="H9141">
        <v>18</v>
      </c>
      <c r="K9141" s="16">
        <f t="shared" si="426"/>
        <v>38214.400000000001</v>
      </c>
      <c r="L9141" s="16">
        <f t="shared" si="427"/>
        <v>40225.684210526313</v>
      </c>
      <c r="M9141" s="16">
        <f t="shared" si="428"/>
        <v>45711.004784688994</v>
      </c>
      <c r="N9141" t="e">
        <f>INDEX(XML!$A$2:$R$782,MATCH(C9141,XML!$D$2:$D$737,0),2)</f>
        <v>#N/A</v>
      </c>
    </row>
    <row r="9142" spans="1:14" ht="67.5" x14ac:dyDescent="0.2">
      <c r="A9142">
        <v>26875</v>
      </c>
      <c r="B9142" t="s">
        <v>4007</v>
      </c>
      <c r="C9142" s="15" t="s">
        <v>4008</v>
      </c>
      <c r="D9142" s="15" t="s">
        <v>4009</v>
      </c>
      <c r="E9142">
        <v>34122</v>
      </c>
      <c r="F9142">
        <v>52991</v>
      </c>
      <c r="I9142">
        <v>2</v>
      </c>
      <c r="K9142" s="16">
        <f t="shared" si="426"/>
        <v>38216.639999999999</v>
      </c>
      <c r="L9142" s="16">
        <f t="shared" si="427"/>
        <v>40228.042105263157</v>
      </c>
      <c r="M9142" s="16">
        <f t="shared" si="428"/>
        <v>45713.684210526313</v>
      </c>
      <c r="N9142" t="e">
        <f>INDEX(XML!$A$2:$R$782,MATCH(C9142,XML!$D$2:$D$737,0),2)</f>
        <v>#N/A</v>
      </c>
    </row>
    <row r="9143" spans="1:14" ht="67.5" x14ac:dyDescent="0.2">
      <c r="A9143">
        <v>28481</v>
      </c>
      <c r="B9143" t="s">
        <v>4004</v>
      </c>
      <c r="C9143" s="15" t="s">
        <v>4005</v>
      </c>
      <c r="D9143" s="15" t="s">
        <v>4006</v>
      </c>
      <c r="E9143">
        <v>42573</v>
      </c>
      <c r="F9143">
        <v>86423</v>
      </c>
      <c r="I9143">
        <v>2</v>
      </c>
      <c r="K9143" s="16">
        <f t="shared" si="426"/>
        <v>47681.760000000002</v>
      </c>
      <c r="L9143" s="16">
        <f t="shared" si="427"/>
        <v>50191.326315789476</v>
      </c>
      <c r="M9143" s="16">
        <f t="shared" si="428"/>
        <v>57035.598086124402</v>
      </c>
      <c r="N9143" t="e">
        <f>INDEX(XML!$A$2:$R$782,MATCH(C9143,XML!$D$2:$D$737,0),2)</f>
        <v>#N/A</v>
      </c>
    </row>
    <row r="9144" spans="1:14" ht="15.75" x14ac:dyDescent="0.25">
      <c r="A9144" s="184" t="s">
        <v>4010</v>
      </c>
      <c r="B9144" s="184"/>
      <c r="C9144" s="185"/>
      <c r="D9144" s="185"/>
      <c r="E9144" s="184"/>
      <c r="F9144" s="184"/>
      <c r="G9144" s="184"/>
      <c r="H9144" s="184"/>
      <c r="I9144" s="184"/>
      <c r="J9144" s="184"/>
      <c r="K9144" s="16">
        <f t="shared" si="426"/>
        <v>0</v>
      </c>
      <c r="L9144" s="16">
        <f t="shared" si="427"/>
        <v>0</v>
      </c>
      <c r="M9144" s="16">
        <f t="shared" si="428"/>
        <v>0</v>
      </c>
      <c r="N9144" t="e">
        <f>INDEX(XML!$A$2:$R$782,MATCH(C9144,XML!$D$2:$D$737,0),2)</f>
        <v>#N/A</v>
      </c>
    </row>
    <row r="9145" spans="1:14" ht="67.5" x14ac:dyDescent="0.2">
      <c r="A9145">
        <v>73730</v>
      </c>
      <c r="B9145" t="s">
        <v>36074</v>
      </c>
      <c r="C9145" s="15" t="s">
        <v>36075</v>
      </c>
      <c r="D9145" s="15" t="s">
        <v>47096</v>
      </c>
      <c r="E9145">
        <v>31550</v>
      </c>
      <c r="F9145">
        <v>54680</v>
      </c>
      <c r="K9145" s="16">
        <f t="shared" si="426"/>
        <v>35336</v>
      </c>
      <c r="L9145" s="16">
        <f t="shared" si="427"/>
        <v>37195.789473684214</v>
      </c>
      <c r="M9145" s="16">
        <f t="shared" si="428"/>
        <v>42267.942583732067</v>
      </c>
      <c r="N9145" t="e">
        <f>INDEX(XML!$A$2:$R$782,MATCH(C9145,XML!$D$2:$D$737,0),2)</f>
        <v>#N/A</v>
      </c>
    </row>
    <row r="9146" spans="1:14" ht="67.5" x14ac:dyDescent="0.2">
      <c r="A9146">
        <v>73731</v>
      </c>
      <c r="B9146" t="s">
        <v>36076</v>
      </c>
      <c r="C9146" s="15" t="s">
        <v>38776</v>
      </c>
      <c r="D9146" s="15" t="s">
        <v>37228</v>
      </c>
      <c r="E9146">
        <v>26205</v>
      </c>
      <c r="F9146">
        <v>54340</v>
      </c>
      <c r="H9146">
        <v>18</v>
      </c>
      <c r="K9146" s="16">
        <f t="shared" si="426"/>
        <v>29349.599999999999</v>
      </c>
      <c r="L9146" s="16">
        <f t="shared" si="427"/>
        <v>30894.315789473683</v>
      </c>
      <c r="M9146" s="16">
        <f t="shared" si="428"/>
        <v>35107.177033492822</v>
      </c>
      <c r="N9146" t="e">
        <f>INDEX(XML!$A$2:$R$782,MATCH(C9146,XML!$D$2:$D$737,0),2)</f>
        <v>#N/A</v>
      </c>
    </row>
    <row r="9147" spans="1:14" ht="67.5" x14ac:dyDescent="0.2">
      <c r="A9147">
        <v>72670</v>
      </c>
      <c r="B9147" t="s">
        <v>36067</v>
      </c>
      <c r="C9147" s="15" t="s">
        <v>36068</v>
      </c>
      <c r="D9147" s="15" t="s">
        <v>36069</v>
      </c>
      <c r="E9147">
        <v>21200</v>
      </c>
      <c r="F9147">
        <v>29450</v>
      </c>
      <c r="H9147" t="s">
        <v>746</v>
      </c>
      <c r="I9147">
        <v>2</v>
      </c>
      <c r="K9147" s="16">
        <f t="shared" si="426"/>
        <v>23744</v>
      </c>
      <c r="L9147" s="16">
        <f t="shared" si="427"/>
        <v>24993.684210526317</v>
      </c>
      <c r="M9147" s="16">
        <f t="shared" si="428"/>
        <v>28401.913875598086</v>
      </c>
      <c r="N9147" t="e">
        <f>INDEX(XML!$A$2:$R$782,MATCH(C9147,XML!$D$2:$D$737,0),2)</f>
        <v>#N/A</v>
      </c>
    </row>
    <row r="9148" spans="1:14" ht="67.5" x14ac:dyDescent="0.2">
      <c r="A9148">
        <v>73727</v>
      </c>
      <c r="B9148" t="s">
        <v>36072</v>
      </c>
      <c r="C9148" s="15" t="s">
        <v>36073</v>
      </c>
      <c r="D9148" s="15" t="s">
        <v>47097</v>
      </c>
      <c r="E9148">
        <v>33760</v>
      </c>
      <c r="F9148">
        <v>50390</v>
      </c>
      <c r="K9148" s="16">
        <f t="shared" si="426"/>
        <v>37811.199999999997</v>
      </c>
      <c r="L9148" s="16">
        <f t="shared" si="427"/>
        <v>39801.263157894733</v>
      </c>
      <c r="M9148" s="16">
        <f t="shared" si="428"/>
        <v>45228.708133971289</v>
      </c>
      <c r="N9148" t="e">
        <f>INDEX(XML!$A$2:$R$782,MATCH(C9148,XML!$D$2:$D$737,0),2)</f>
        <v>#N/A</v>
      </c>
    </row>
    <row r="9149" spans="1:14" ht="67.5" x14ac:dyDescent="0.2">
      <c r="A9149">
        <v>73726</v>
      </c>
      <c r="B9149" t="s">
        <v>36070</v>
      </c>
      <c r="C9149" s="15" t="s">
        <v>36071</v>
      </c>
      <c r="D9149" s="15" t="s">
        <v>47098</v>
      </c>
      <c r="E9149">
        <v>32090</v>
      </c>
      <c r="F9149">
        <v>41700</v>
      </c>
      <c r="K9149" s="16">
        <f t="shared" si="426"/>
        <v>35940.800000000003</v>
      </c>
      <c r="L9149" s="16">
        <f t="shared" si="427"/>
        <v>37832.421052631587</v>
      </c>
      <c r="M9149" s="16">
        <f t="shared" si="428"/>
        <v>42991.387559808623</v>
      </c>
      <c r="N9149" t="e">
        <f>INDEX(XML!$A$2:$R$782,MATCH(C9149,XML!$D$2:$D$737,0),2)</f>
        <v>#N/A</v>
      </c>
    </row>
    <row r="9150" spans="1:14" ht="67.5" x14ac:dyDescent="0.2">
      <c r="A9150">
        <v>45768</v>
      </c>
      <c r="B9150" t="s">
        <v>27185</v>
      </c>
      <c r="C9150" s="15" t="s">
        <v>27186</v>
      </c>
      <c r="D9150" s="15" t="s">
        <v>27187</v>
      </c>
      <c r="E9150">
        <v>73200</v>
      </c>
      <c r="F9150">
        <v>139303</v>
      </c>
      <c r="K9150" s="16">
        <f t="shared" si="426"/>
        <v>78324</v>
      </c>
      <c r="L9150" s="16">
        <f t="shared" si="427"/>
        <v>82446.31578947368</v>
      </c>
      <c r="M9150" s="16">
        <f t="shared" si="428"/>
        <v>93688.995215311006</v>
      </c>
      <c r="N9150" t="e">
        <f>INDEX(XML!$A$2:$R$782,MATCH(C9150,XML!$D$2:$D$737,0),2)</f>
        <v>#N/A</v>
      </c>
    </row>
    <row r="9151" spans="1:14" ht="78.75" x14ac:dyDescent="0.2">
      <c r="A9151">
        <v>45760</v>
      </c>
      <c r="B9151" t="s">
        <v>27182</v>
      </c>
      <c r="C9151" s="15" t="s">
        <v>27183</v>
      </c>
      <c r="D9151" s="15" t="s">
        <v>27184</v>
      </c>
      <c r="E9151">
        <v>121862</v>
      </c>
      <c r="F9151">
        <v>188213</v>
      </c>
      <c r="K9151" s="16">
        <f t="shared" si="426"/>
        <v>130392.34</v>
      </c>
      <c r="L9151" s="16">
        <f t="shared" si="427"/>
        <v>137255.09473684212</v>
      </c>
      <c r="M9151" s="16">
        <f t="shared" si="428"/>
        <v>155971.69856459333</v>
      </c>
      <c r="N9151" t="e">
        <f>INDEX(XML!$A$2:$R$782,MATCH(C9151,XML!$D$2:$D$737,0),2)</f>
        <v>#N/A</v>
      </c>
    </row>
    <row r="9152" spans="1:14" ht="22.5" customHeight="1" x14ac:dyDescent="0.25">
      <c r="A9152" s="184" t="s">
        <v>4011</v>
      </c>
      <c r="B9152" s="184"/>
      <c r="C9152" s="185"/>
      <c r="D9152" s="185"/>
      <c r="E9152" s="184"/>
      <c r="F9152" s="184"/>
      <c r="G9152" s="184"/>
      <c r="H9152" s="184"/>
      <c r="I9152" s="184"/>
      <c r="J9152" s="184"/>
      <c r="K9152" s="16">
        <f t="shared" si="426"/>
        <v>0</v>
      </c>
      <c r="L9152" s="16">
        <f t="shared" si="427"/>
        <v>0</v>
      </c>
      <c r="M9152" s="16">
        <f t="shared" si="428"/>
        <v>0</v>
      </c>
      <c r="N9152" t="e">
        <f>INDEX(XML!$A$2:$R$782,MATCH(C9152,XML!$D$2:$D$737,0),2)</f>
        <v>#N/A</v>
      </c>
    </row>
    <row r="9153" spans="1:14" ht="22.5" customHeight="1" x14ac:dyDescent="0.2">
      <c r="A9153">
        <v>72672</v>
      </c>
      <c r="B9153" t="s">
        <v>36080</v>
      </c>
      <c r="C9153" s="15" t="s">
        <v>45722</v>
      </c>
      <c r="D9153" s="15" t="s">
        <v>37229</v>
      </c>
      <c r="E9153">
        <v>28450</v>
      </c>
      <c r="F9153">
        <v>47560</v>
      </c>
      <c r="H9153">
        <v>32</v>
      </c>
      <c r="K9153" s="16">
        <f t="shared" si="426"/>
        <v>31864</v>
      </c>
      <c r="L9153" s="16">
        <f t="shared" si="427"/>
        <v>33541.052631578947</v>
      </c>
      <c r="M9153" s="16">
        <f t="shared" si="428"/>
        <v>38114.832535885165</v>
      </c>
      <c r="N9153" t="e">
        <f>INDEX(XML!$A$2:$R$782,MATCH(C9153,XML!$D$2:$D$737,0),2)</f>
        <v>#N/A</v>
      </c>
    </row>
    <row r="9154" spans="1:14" ht="45" x14ac:dyDescent="0.2">
      <c r="A9154">
        <v>73722</v>
      </c>
      <c r="B9154" t="s">
        <v>36081</v>
      </c>
      <c r="C9154" s="15" t="s">
        <v>37230</v>
      </c>
      <c r="D9154" s="15" t="s">
        <v>37230</v>
      </c>
      <c r="E9154">
        <v>49100</v>
      </c>
      <c r="F9154">
        <v>73350</v>
      </c>
      <c r="K9154" s="16">
        <f t="shared" si="426"/>
        <v>54992</v>
      </c>
      <c r="L9154" s="16">
        <f t="shared" si="427"/>
        <v>57886.315789473687</v>
      </c>
      <c r="M9154" s="16">
        <f t="shared" si="428"/>
        <v>65779.904306220109</v>
      </c>
      <c r="N9154" t="e">
        <f>INDEX(XML!$A$2:$R$782,MATCH(C9154,XML!$D$2:$D$737,0),2)</f>
        <v>#N/A</v>
      </c>
    </row>
    <row r="9155" spans="1:14" ht="56.25" x14ac:dyDescent="0.2">
      <c r="A9155">
        <v>74021</v>
      </c>
      <c r="B9155" t="s">
        <v>36082</v>
      </c>
      <c r="C9155" s="15" t="s">
        <v>36083</v>
      </c>
      <c r="D9155" s="15" t="s">
        <v>36084</v>
      </c>
      <c r="E9155">
        <v>21390</v>
      </c>
      <c r="F9155">
        <v>31460</v>
      </c>
      <c r="K9155" s="16">
        <f t="shared" si="426"/>
        <v>23956.799999999999</v>
      </c>
      <c r="L9155" s="16">
        <f t="shared" si="427"/>
        <v>25217.684210526317</v>
      </c>
      <c r="M9155" s="16">
        <f t="shared" si="428"/>
        <v>28656.459330143538</v>
      </c>
      <c r="N9155" t="e">
        <f>INDEX(XML!$A$2:$R$782,MATCH(C9155,XML!$D$2:$D$737,0),2)</f>
        <v>#N/A</v>
      </c>
    </row>
    <row r="9156" spans="1:14" ht="56.25" x14ac:dyDescent="0.2">
      <c r="A9156">
        <v>72671</v>
      </c>
      <c r="B9156" t="s">
        <v>36077</v>
      </c>
      <c r="C9156" s="15" t="s">
        <v>36078</v>
      </c>
      <c r="D9156" s="15" t="s">
        <v>36079</v>
      </c>
      <c r="E9156">
        <v>21915</v>
      </c>
      <c r="F9156">
        <v>31020</v>
      </c>
      <c r="K9156" s="16">
        <f t="shared" si="426"/>
        <v>24544.799999999999</v>
      </c>
      <c r="L9156" s="16">
        <f t="shared" si="427"/>
        <v>25836.63157894737</v>
      </c>
      <c r="M9156" s="16">
        <f t="shared" si="428"/>
        <v>29359.808612440193</v>
      </c>
      <c r="N9156" t="e">
        <f>INDEX(XML!$A$2:$R$782,MATCH(C9156,XML!$D$2:$D$737,0),2)</f>
        <v>#N/A</v>
      </c>
    </row>
    <row r="9157" spans="1:14" ht="56.25" x14ac:dyDescent="0.2">
      <c r="A9157">
        <v>26499</v>
      </c>
      <c r="B9157" t="s">
        <v>4012</v>
      </c>
      <c r="C9157" s="15" t="s">
        <v>4013</v>
      </c>
      <c r="D9157" s="15" t="s">
        <v>4014</v>
      </c>
      <c r="E9157">
        <v>33000</v>
      </c>
      <c r="F9157">
        <v>69908</v>
      </c>
      <c r="H9157">
        <v>27</v>
      </c>
      <c r="K9157" s="16">
        <f t="shared" ref="K9157:K9220" si="429">IF(E9157&gt;49999,E9157+E9157*0.07,IF(E9157&lt;=49999,E9157+E9157*0.12))</f>
        <v>36960</v>
      </c>
      <c r="L9157" s="16">
        <f t="shared" ref="L9157:L9220" si="430">K9157*100/95</f>
        <v>38905.26315789474</v>
      </c>
      <c r="M9157" s="16">
        <f t="shared" ref="M9157:M9220" si="431">IF(COUNTIF(C9157,"*Dahua*"),F9157-10,L9157*100/88)</f>
        <v>44210.526315789481</v>
      </c>
      <c r="N9157" t="e">
        <f>INDEX(XML!$A$2:$R$782,MATCH(C9157,XML!$D$2:$D$737,0),2)</f>
        <v>#N/A</v>
      </c>
    </row>
    <row r="9158" spans="1:14" ht="22.5" customHeight="1" x14ac:dyDescent="0.25">
      <c r="A9158" s="184" t="s">
        <v>4003</v>
      </c>
      <c r="B9158" s="184"/>
      <c r="C9158" s="185"/>
      <c r="D9158" s="185"/>
      <c r="E9158" s="184"/>
      <c r="F9158" s="184"/>
      <c r="G9158" s="184"/>
      <c r="H9158" s="184"/>
      <c r="I9158" s="184"/>
      <c r="J9158" s="184"/>
      <c r="K9158" s="16">
        <f t="shared" si="429"/>
        <v>0</v>
      </c>
      <c r="L9158" s="16">
        <f t="shared" si="430"/>
        <v>0</v>
      </c>
      <c r="M9158" s="16">
        <f t="shared" si="431"/>
        <v>0</v>
      </c>
      <c r="N9158" t="e">
        <f>INDEX(XML!$A$2:$R$782,MATCH(C9158,XML!$D$2:$D$737,0),2)</f>
        <v>#N/A</v>
      </c>
    </row>
    <row r="9159" spans="1:14" ht="90" x14ac:dyDescent="0.2">
      <c r="A9159">
        <v>72673</v>
      </c>
      <c r="B9159" t="s">
        <v>36085</v>
      </c>
      <c r="C9159" s="15" t="s">
        <v>36086</v>
      </c>
      <c r="D9159" s="15" t="s">
        <v>36087</v>
      </c>
      <c r="E9159">
        <v>45400</v>
      </c>
      <c r="F9159">
        <v>74890</v>
      </c>
      <c r="H9159">
        <v>23</v>
      </c>
      <c r="K9159" s="16">
        <f t="shared" si="429"/>
        <v>50848</v>
      </c>
      <c r="L9159" s="16">
        <f t="shared" si="430"/>
        <v>53524.210526315786</v>
      </c>
      <c r="M9159" s="16">
        <f t="shared" si="431"/>
        <v>60822.966507177029</v>
      </c>
      <c r="N9159" t="e">
        <f>INDEX(XML!$A$2:$R$782,MATCH(C9159,XML!$D$2:$D$737,0),2)</f>
        <v>#N/A</v>
      </c>
    </row>
    <row r="9160" spans="1:14" ht="78.75" x14ac:dyDescent="0.2">
      <c r="A9160">
        <v>73735</v>
      </c>
      <c r="B9160" t="s">
        <v>36088</v>
      </c>
      <c r="C9160" s="15" t="s">
        <v>36089</v>
      </c>
      <c r="D9160" s="15" t="s">
        <v>36090</v>
      </c>
      <c r="E9160">
        <v>35270</v>
      </c>
      <c r="F9160">
        <v>49210</v>
      </c>
      <c r="K9160" s="16">
        <f t="shared" si="429"/>
        <v>39502.400000000001</v>
      </c>
      <c r="L9160" s="16">
        <f t="shared" si="430"/>
        <v>41581.473684210527</v>
      </c>
      <c r="M9160" s="16">
        <f t="shared" si="431"/>
        <v>47251.674641148325</v>
      </c>
      <c r="N9160" t="e">
        <f>INDEX(XML!$A$2:$R$782,MATCH(C9160,XML!$D$2:$D$737,0),2)</f>
        <v>#N/A</v>
      </c>
    </row>
    <row r="9161" spans="1:14" ht="15.75" x14ac:dyDescent="0.25">
      <c r="A9161" s="184" t="s">
        <v>4010</v>
      </c>
      <c r="B9161" s="184"/>
      <c r="C9161" s="185"/>
      <c r="D9161" s="185"/>
      <c r="E9161" s="184"/>
      <c r="F9161" s="184"/>
      <c r="G9161" s="184"/>
      <c r="H9161" s="184"/>
      <c r="I9161" s="184"/>
      <c r="J9161" s="184"/>
      <c r="K9161" s="16">
        <f t="shared" si="429"/>
        <v>0</v>
      </c>
      <c r="L9161" s="16">
        <f t="shared" si="430"/>
        <v>0</v>
      </c>
      <c r="M9161" s="16">
        <f t="shared" si="431"/>
        <v>0</v>
      </c>
      <c r="N9161" t="e">
        <f>INDEX(XML!$A$2:$R$782,MATCH(C9161,XML!$D$2:$D$737,0),2)</f>
        <v>#N/A</v>
      </c>
    </row>
    <row r="9162" spans="1:14" ht="90" x14ac:dyDescent="0.2">
      <c r="A9162">
        <v>73745</v>
      </c>
      <c r="B9162" t="s">
        <v>36099</v>
      </c>
      <c r="C9162" s="15" t="s">
        <v>36100</v>
      </c>
      <c r="D9162" s="15" t="s">
        <v>37231</v>
      </c>
      <c r="E9162">
        <v>171090</v>
      </c>
      <c r="F9162">
        <v>224590</v>
      </c>
      <c r="H9162">
        <v>22</v>
      </c>
      <c r="K9162" s="16">
        <f t="shared" si="429"/>
        <v>183066.3</v>
      </c>
      <c r="L9162" s="16">
        <f t="shared" si="430"/>
        <v>192701.36842105264</v>
      </c>
      <c r="M9162" s="16">
        <f t="shared" si="431"/>
        <v>218978.82775119619</v>
      </c>
      <c r="N9162" t="e">
        <f>INDEX(XML!$A$2:$R$782,MATCH(C9162,XML!$D$2:$D$737,0),2)</f>
        <v>#N/A</v>
      </c>
    </row>
    <row r="9163" spans="1:14" ht="22.5" customHeight="1" x14ac:dyDescent="0.2">
      <c r="A9163">
        <v>73739</v>
      </c>
      <c r="B9163" t="s">
        <v>36091</v>
      </c>
      <c r="C9163" s="15" t="s">
        <v>36092</v>
      </c>
      <c r="D9163" s="15" t="s">
        <v>36093</v>
      </c>
      <c r="E9163">
        <v>41250</v>
      </c>
      <c r="F9163">
        <v>59730</v>
      </c>
      <c r="H9163">
        <v>12</v>
      </c>
      <c r="K9163" s="16">
        <f t="shared" si="429"/>
        <v>46200</v>
      </c>
      <c r="L9163" s="16">
        <f t="shared" si="430"/>
        <v>48631.57894736842</v>
      </c>
      <c r="M9163" s="16">
        <f t="shared" si="431"/>
        <v>55263.157894736847</v>
      </c>
      <c r="N9163" t="e">
        <f>INDEX(XML!$A$2:$R$782,MATCH(C9163,XML!$D$2:$D$737,0),2)</f>
        <v>#N/A</v>
      </c>
    </row>
    <row r="9164" spans="1:14" ht="22.5" customHeight="1" x14ac:dyDescent="0.2">
      <c r="A9164">
        <v>73742</v>
      </c>
      <c r="B9164" t="s">
        <v>36095</v>
      </c>
      <c r="C9164" s="15" t="s">
        <v>36096</v>
      </c>
      <c r="D9164" s="15" t="s">
        <v>37232</v>
      </c>
      <c r="E9164">
        <v>45830</v>
      </c>
      <c r="F9164">
        <v>71035</v>
      </c>
      <c r="H9164">
        <v>19</v>
      </c>
      <c r="K9164" s="16">
        <f t="shared" si="429"/>
        <v>51329.599999999999</v>
      </c>
      <c r="L9164" s="16">
        <f t="shared" si="430"/>
        <v>54031.15789473684</v>
      </c>
      <c r="M9164" s="16">
        <f t="shared" si="431"/>
        <v>61399.043062200952</v>
      </c>
      <c r="N9164" t="e">
        <f>INDEX(XML!$A$2:$R$782,MATCH(C9164,XML!$D$2:$D$737,0),2)</f>
        <v>#N/A</v>
      </c>
    </row>
    <row r="9165" spans="1:14" ht="22.5" customHeight="1" x14ac:dyDescent="0.2">
      <c r="A9165">
        <v>73740</v>
      </c>
      <c r="B9165" t="s">
        <v>36094</v>
      </c>
      <c r="C9165" s="15" t="s">
        <v>47239</v>
      </c>
      <c r="D9165" s="15" t="s">
        <v>47240</v>
      </c>
      <c r="E9165">
        <v>53490</v>
      </c>
      <c r="F9165">
        <v>70610</v>
      </c>
      <c r="K9165" s="16">
        <f t="shared" si="429"/>
        <v>57234.3</v>
      </c>
      <c r="L9165" s="16">
        <f t="shared" si="430"/>
        <v>60246.631578947367</v>
      </c>
      <c r="M9165" s="16">
        <f t="shared" si="431"/>
        <v>68462.081339712924</v>
      </c>
      <c r="N9165" t="e">
        <f>INDEX(XML!$A$2:$R$782,MATCH(C9165,XML!$D$2:$D$737,0),2)</f>
        <v>#N/A</v>
      </c>
    </row>
    <row r="9166" spans="1:14" ht="22.5" customHeight="1" x14ac:dyDescent="0.2">
      <c r="A9166">
        <v>73743</v>
      </c>
      <c r="B9166" t="s">
        <v>36097</v>
      </c>
      <c r="C9166" s="15" t="s">
        <v>36098</v>
      </c>
      <c r="D9166" s="15" t="s">
        <v>37233</v>
      </c>
      <c r="E9166">
        <v>136890</v>
      </c>
      <c r="F9166">
        <v>210600</v>
      </c>
      <c r="K9166" s="16">
        <f t="shared" si="429"/>
        <v>146472.29999999999</v>
      </c>
      <c r="L9166" s="16">
        <f t="shared" si="430"/>
        <v>154181.36842105261</v>
      </c>
      <c r="M9166" s="16">
        <f t="shared" si="431"/>
        <v>175206.1004784689</v>
      </c>
      <c r="N9166" t="e">
        <f>INDEX(XML!$A$2:$R$782,MATCH(C9166,XML!$D$2:$D$737,0),2)</f>
        <v>#N/A</v>
      </c>
    </row>
    <row r="9167" spans="1:14" ht="90" x14ac:dyDescent="0.2">
      <c r="A9167">
        <v>23977</v>
      </c>
      <c r="B9167" t="s">
        <v>14354</v>
      </c>
      <c r="C9167" s="15" t="s">
        <v>14355</v>
      </c>
      <c r="D9167" s="15" t="s">
        <v>14356</v>
      </c>
      <c r="E9167">
        <v>53489</v>
      </c>
      <c r="F9167">
        <v>70609</v>
      </c>
      <c r="K9167" s="16">
        <f t="shared" si="429"/>
        <v>57233.23</v>
      </c>
      <c r="L9167" s="16">
        <f t="shared" si="430"/>
        <v>60245.505263157895</v>
      </c>
      <c r="M9167" s="16">
        <f t="shared" si="431"/>
        <v>68460.801435406698</v>
      </c>
      <c r="N9167" t="e">
        <f>INDEX(XML!$A$2:$R$782,MATCH(C9167,XML!$D$2:$D$737,0),2)</f>
        <v>#N/A</v>
      </c>
    </row>
    <row r="9168" spans="1:14" ht="90" x14ac:dyDescent="0.2">
      <c r="A9168">
        <v>31335</v>
      </c>
      <c r="B9168" t="s">
        <v>4015</v>
      </c>
      <c r="C9168" s="15" t="s">
        <v>4016</v>
      </c>
      <c r="D9168" s="15" t="s">
        <v>4017</v>
      </c>
      <c r="E9168">
        <v>46920</v>
      </c>
      <c r="F9168">
        <v>70921</v>
      </c>
      <c r="H9168">
        <v>27</v>
      </c>
      <c r="K9168" s="16">
        <f t="shared" si="429"/>
        <v>52550.400000000001</v>
      </c>
      <c r="L9168" s="16">
        <f t="shared" si="430"/>
        <v>55316.210526315786</v>
      </c>
      <c r="M9168" s="16">
        <f t="shared" si="431"/>
        <v>62859.330143540661</v>
      </c>
      <c r="N9168" t="e">
        <f>INDEX(XML!$A$2:$R$782,MATCH(C9168,XML!$D$2:$D$737,0),2)</f>
        <v>#N/A</v>
      </c>
    </row>
    <row r="9169" spans="1:14" ht="90" x14ac:dyDescent="0.2">
      <c r="A9169">
        <v>45771</v>
      </c>
      <c r="B9169" t="s">
        <v>27188</v>
      </c>
      <c r="C9169" s="15" t="s">
        <v>27189</v>
      </c>
      <c r="D9169" s="15" t="s">
        <v>27190</v>
      </c>
      <c r="E9169">
        <v>111269</v>
      </c>
      <c r="F9169">
        <v>190353</v>
      </c>
      <c r="I9169">
        <v>1</v>
      </c>
      <c r="K9169" s="16">
        <f t="shared" si="429"/>
        <v>119057.83</v>
      </c>
      <c r="L9169" s="16">
        <f t="shared" si="430"/>
        <v>125324.03157894737</v>
      </c>
      <c r="M9169" s="16">
        <f t="shared" si="431"/>
        <v>142413.67224880381</v>
      </c>
      <c r="N9169" t="e">
        <f>INDEX(XML!$A$2:$R$782,MATCH(C9169,XML!$D$2:$D$737,0),2)</f>
        <v>#N/A</v>
      </c>
    </row>
    <row r="9170" spans="1:14" ht="90" x14ac:dyDescent="0.2">
      <c r="A9170">
        <v>23978</v>
      </c>
      <c r="B9170" t="s">
        <v>45833</v>
      </c>
      <c r="C9170" s="15" t="s">
        <v>45834</v>
      </c>
      <c r="D9170" s="15" t="s">
        <v>45835</v>
      </c>
      <c r="E9170">
        <v>136893</v>
      </c>
      <c r="F9170">
        <v>210604</v>
      </c>
      <c r="I9170">
        <v>1</v>
      </c>
      <c r="K9170" s="16">
        <f t="shared" si="429"/>
        <v>146475.51</v>
      </c>
      <c r="L9170" s="16">
        <f t="shared" si="430"/>
        <v>154184.74736842106</v>
      </c>
      <c r="M9170" s="16">
        <f t="shared" si="431"/>
        <v>175209.94019138755</v>
      </c>
      <c r="N9170" t="e">
        <f>INDEX(XML!$A$2:$R$782,MATCH(C9170,XML!$D$2:$D$737,0),2)</f>
        <v>#N/A</v>
      </c>
    </row>
    <row r="9171" spans="1:14" ht="22.5" customHeight="1" x14ac:dyDescent="0.25">
      <c r="A9171" s="184" t="s">
        <v>17243</v>
      </c>
      <c r="B9171" s="184"/>
      <c r="C9171" s="185"/>
      <c r="D9171" s="185"/>
      <c r="E9171" s="184"/>
      <c r="F9171" s="184"/>
      <c r="G9171" s="184"/>
      <c r="H9171" s="184"/>
      <c r="I9171" s="184"/>
      <c r="J9171" s="184"/>
      <c r="K9171" s="16">
        <f t="shared" si="429"/>
        <v>0</v>
      </c>
      <c r="L9171" s="16">
        <f t="shared" si="430"/>
        <v>0</v>
      </c>
      <c r="M9171" s="16">
        <f t="shared" si="431"/>
        <v>0</v>
      </c>
      <c r="N9171" t="e">
        <f>INDEX(XML!$A$2:$R$782,MATCH(C9171,XML!$D$2:$D$737,0),2)</f>
        <v>#N/A</v>
      </c>
    </row>
    <row r="9172" spans="1:14" ht="67.5" x14ac:dyDescent="0.2">
      <c r="A9172">
        <v>53574</v>
      </c>
      <c r="B9172" t="s">
        <v>12330</v>
      </c>
      <c r="C9172" s="15" t="s">
        <v>12331</v>
      </c>
      <c r="D9172" s="15" t="s">
        <v>12332</v>
      </c>
      <c r="E9172">
        <v>57800</v>
      </c>
      <c r="F9172">
        <v>95360</v>
      </c>
      <c r="H9172" t="s">
        <v>746</v>
      </c>
      <c r="K9172" s="16">
        <f t="shared" si="429"/>
        <v>61846</v>
      </c>
      <c r="L9172" s="16">
        <f t="shared" si="430"/>
        <v>65101.052631578947</v>
      </c>
      <c r="M9172" s="16">
        <f t="shared" si="431"/>
        <v>73978.468899521526</v>
      </c>
      <c r="N9172" t="e">
        <f>INDEX(XML!$A$2:$R$782,MATCH(C9172,XML!$D$2:$D$737,0),2)</f>
        <v>#N/A</v>
      </c>
    </row>
    <row r="9173" spans="1:14" ht="22.5" customHeight="1" x14ac:dyDescent="0.2">
      <c r="A9173">
        <v>53567</v>
      </c>
      <c r="B9173" t="s">
        <v>12344</v>
      </c>
      <c r="C9173" s="15" t="s">
        <v>12345</v>
      </c>
      <c r="D9173" s="15" t="s">
        <v>12346</v>
      </c>
      <c r="E9173">
        <v>53072</v>
      </c>
      <c r="F9173">
        <v>93745</v>
      </c>
      <c r="H9173">
        <v>11</v>
      </c>
      <c r="K9173" s="16">
        <f t="shared" si="429"/>
        <v>56787.040000000001</v>
      </c>
      <c r="L9173" s="16">
        <f t="shared" si="430"/>
        <v>59775.831578947371</v>
      </c>
      <c r="M9173" s="16">
        <f t="shared" si="431"/>
        <v>67927.081339712924</v>
      </c>
      <c r="N9173" t="e">
        <f>INDEX(XML!$A$2:$R$782,MATCH(C9173,XML!$D$2:$D$737,0),2)</f>
        <v>#N/A</v>
      </c>
    </row>
    <row r="9174" spans="1:14" ht="22.5" customHeight="1" x14ac:dyDescent="0.2">
      <c r="A9174">
        <v>53569</v>
      </c>
      <c r="B9174" t="s">
        <v>12341</v>
      </c>
      <c r="C9174" s="15" t="s">
        <v>12342</v>
      </c>
      <c r="D9174" s="15" t="s">
        <v>12343</v>
      </c>
      <c r="E9174">
        <v>57673</v>
      </c>
      <c r="F9174">
        <v>106328</v>
      </c>
      <c r="H9174">
        <v>6</v>
      </c>
      <c r="K9174" s="16">
        <f t="shared" si="429"/>
        <v>61710.11</v>
      </c>
      <c r="L9174" s="16">
        <f t="shared" si="430"/>
        <v>64958.010526315789</v>
      </c>
      <c r="M9174" s="16">
        <f t="shared" si="431"/>
        <v>73815.921052631587</v>
      </c>
      <c r="N9174" t="e">
        <f>INDEX(XML!$A$2:$R$782,MATCH(C9174,XML!$D$2:$D$737,0),2)</f>
        <v>#N/A</v>
      </c>
    </row>
    <row r="9175" spans="1:14" ht="22.5" customHeight="1" x14ac:dyDescent="0.2">
      <c r="A9175">
        <v>53572</v>
      </c>
      <c r="B9175" t="s">
        <v>12336</v>
      </c>
      <c r="C9175" s="15" t="s">
        <v>12337</v>
      </c>
      <c r="D9175" s="15" t="s">
        <v>12338</v>
      </c>
      <c r="E9175">
        <v>120696</v>
      </c>
      <c r="F9175">
        <v>213285</v>
      </c>
      <c r="K9175" s="16">
        <f t="shared" si="429"/>
        <v>129144.72</v>
      </c>
      <c r="L9175" s="16">
        <f t="shared" si="430"/>
        <v>135941.81052631579</v>
      </c>
      <c r="M9175" s="16">
        <f t="shared" si="431"/>
        <v>154479.33014354066</v>
      </c>
      <c r="N9175" t="e">
        <f>INDEX(XML!$A$2:$R$782,MATCH(C9175,XML!$D$2:$D$737,0),2)</f>
        <v>#N/A</v>
      </c>
    </row>
    <row r="9176" spans="1:14" ht="78.75" x14ac:dyDescent="0.2">
      <c r="A9176">
        <v>53571</v>
      </c>
      <c r="B9176" t="s">
        <v>12339</v>
      </c>
      <c r="C9176" s="15" t="s">
        <v>12340</v>
      </c>
      <c r="D9176" s="15" t="s">
        <v>17868</v>
      </c>
      <c r="E9176">
        <v>113634</v>
      </c>
      <c r="F9176">
        <v>213285</v>
      </c>
      <c r="H9176">
        <v>5</v>
      </c>
      <c r="K9176" s="16">
        <f t="shared" si="429"/>
        <v>121588.38</v>
      </c>
      <c r="L9176" s="16">
        <f t="shared" si="430"/>
        <v>127987.76842105263</v>
      </c>
      <c r="M9176" s="16">
        <f t="shared" si="431"/>
        <v>145440.64593301437</v>
      </c>
      <c r="N9176" t="e">
        <f>INDEX(XML!$A$2:$R$782,MATCH(C9176,XML!$D$2:$D$737,0),2)</f>
        <v>#N/A</v>
      </c>
    </row>
    <row r="9177" spans="1:14" ht="90" x14ac:dyDescent="0.2">
      <c r="A9177">
        <v>53573</v>
      </c>
      <c r="B9177" t="s">
        <v>12312</v>
      </c>
      <c r="C9177" s="15" t="s">
        <v>12313</v>
      </c>
      <c r="D9177" s="15" t="s">
        <v>12314</v>
      </c>
      <c r="E9177">
        <v>151200</v>
      </c>
      <c r="F9177">
        <v>229760</v>
      </c>
      <c r="H9177">
        <v>12</v>
      </c>
      <c r="K9177" s="16">
        <f t="shared" si="429"/>
        <v>161784</v>
      </c>
      <c r="L9177" s="16">
        <f t="shared" si="430"/>
        <v>170298.94736842104</v>
      </c>
      <c r="M9177" s="16">
        <f t="shared" si="431"/>
        <v>193521.53110047846</v>
      </c>
      <c r="N9177" t="e">
        <f>INDEX(XML!$A$2:$R$782,MATCH(C9177,XML!$D$2:$D$737,0),2)</f>
        <v>#N/A</v>
      </c>
    </row>
    <row r="9178" spans="1:14" ht="90" x14ac:dyDescent="0.2">
      <c r="A9178">
        <v>53576</v>
      </c>
      <c r="B9178" t="s">
        <v>12327</v>
      </c>
      <c r="C9178" s="15" t="s">
        <v>12328</v>
      </c>
      <c r="D9178" s="15" t="s">
        <v>12329</v>
      </c>
      <c r="E9178">
        <v>237005</v>
      </c>
      <c r="F9178">
        <v>435379</v>
      </c>
      <c r="H9178">
        <v>1</v>
      </c>
      <c r="K9178" s="16">
        <f t="shared" si="429"/>
        <v>253595.35</v>
      </c>
      <c r="L9178" s="16">
        <f t="shared" si="430"/>
        <v>266942.4736842105</v>
      </c>
      <c r="M9178" s="16">
        <f t="shared" si="431"/>
        <v>303343.72009569377</v>
      </c>
      <c r="N9178" t="e">
        <f>INDEX(XML!$A$2:$R$782,MATCH(C9178,XML!$D$2:$D$737,0),2)</f>
        <v>#N/A</v>
      </c>
    </row>
    <row r="9179" spans="1:14" ht="56.25" x14ac:dyDescent="0.2">
      <c r="A9179">
        <v>53523</v>
      </c>
      <c r="B9179" t="s">
        <v>12333</v>
      </c>
      <c r="C9179" s="15" t="s">
        <v>12334</v>
      </c>
      <c r="D9179" s="15" t="s">
        <v>12335</v>
      </c>
      <c r="E9179">
        <v>214500</v>
      </c>
      <c r="F9179">
        <v>415695</v>
      </c>
      <c r="K9179" s="16">
        <f t="shared" si="429"/>
        <v>229515</v>
      </c>
      <c r="L9179" s="16">
        <f t="shared" si="430"/>
        <v>241594.73684210525</v>
      </c>
      <c r="M9179" s="16">
        <f t="shared" si="431"/>
        <v>274539.4736842105</v>
      </c>
      <c r="N9179" t="e">
        <f>INDEX(XML!$A$2:$R$782,MATCH(C9179,XML!$D$2:$D$737,0),2)</f>
        <v>#N/A</v>
      </c>
    </row>
    <row r="9180" spans="1:14" ht="56.25" x14ac:dyDescent="0.2">
      <c r="A9180">
        <v>53524</v>
      </c>
      <c r="B9180" t="s">
        <v>26691</v>
      </c>
      <c r="C9180" s="15" t="s">
        <v>26692</v>
      </c>
      <c r="D9180" s="15" t="s">
        <v>26693</v>
      </c>
      <c r="E9180">
        <v>99617</v>
      </c>
      <c r="F9180">
        <v>142310</v>
      </c>
      <c r="K9180" s="16">
        <f t="shared" si="429"/>
        <v>106590.19</v>
      </c>
      <c r="L9180" s="16">
        <f t="shared" si="430"/>
        <v>112200.2</v>
      </c>
      <c r="M9180" s="16">
        <f t="shared" si="431"/>
        <v>127500.22727272728</v>
      </c>
      <c r="N9180" t="e">
        <f>INDEX(XML!$A$2:$R$782,MATCH(C9180,XML!$D$2:$D$737,0),2)</f>
        <v>#N/A</v>
      </c>
    </row>
    <row r="9181" spans="1:14" ht="22.5" customHeight="1" x14ac:dyDescent="0.2">
      <c r="A9181">
        <v>53566</v>
      </c>
      <c r="B9181" t="s">
        <v>12347</v>
      </c>
      <c r="C9181" s="15" t="s">
        <v>12348</v>
      </c>
      <c r="D9181" s="15" t="s">
        <v>12349</v>
      </c>
      <c r="E9181">
        <v>570000</v>
      </c>
      <c r="F9181">
        <v>812070</v>
      </c>
      <c r="K9181" s="16">
        <f t="shared" si="429"/>
        <v>609900</v>
      </c>
      <c r="L9181" s="16">
        <f t="shared" si="430"/>
        <v>642000</v>
      </c>
      <c r="M9181" s="16">
        <f t="shared" si="431"/>
        <v>729545.45454545459</v>
      </c>
      <c r="N9181" t="e">
        <f>INDEX(XML!$A$2:$R$782,MATCH(C9181,XML!$D$2:$D$737,0),2)</f>
        <v>#N/A</v>
      </c>
    </row>
    <row r="9182" spans="1:14" ht="101.25" x14ac:dyDescent="0.2">
      <c r="A9182">
        <v>60782</v>
      </c>
      <c r="B9182" t="s">
        <v>29892</v>
      </c>
      <c r="C9182" s="15" t="s">
        <v>29893</v>
      </c>
      <c r="D9182" s="15" t="s">
        <v>29894</v>
      </c>
      <c r="E9182">
        <v>557791</v>
      </c>
      <c r="F9182">
        <v>703890</v>
      </c>
      <c r="K9182" s="16">
        <f t="shared" si="429"/>
        <v>596836.37</v>
      </c>
      <c r="L9182" s="16">
        <f t="shared" si="430"/>
        <v>628248.81052631582</v>
      </c>
      <c r="M9182" s="16">
        <f t="shared" si="431"/>
        <v>713919.10287081345</v>
      </c>
      <c r="N9182" t="e">
        <f>INDEX(XML!$A$2:$R$782,MATCH(C9182,XML!$D$2:$D$737,0),2)</f>
        <v>#N/A</v>
      </c>
    </row>
    <row r="9183" spans="1:14" ht="22.5" customHeight="1" x14ac:dyDescent="0.2">
      <c r="A9183">
        <v>55705</v>
      </c>
      <c r="B9183" t="s">
        <v>14338</v>
      </c>
      <c r="C9183" s="15" t="s">
        <v>14339</v>
      </c>
      <c r="D9183" s="15" t="s">
        <v>14340</v>
      </c>
      <c r="E9183">
        <v>1640000</v>
      </c>
      <c r="F9183">
        <v>2298870</v>
      </c>
      <c r="H9183">
        <v>3</v>
      </c>
      <c r="K9183" s="16">
        <f t="shared" si="429"/>
        <v>1754800</v>
      </c>
      <c r="L9183" s="16">
        <f t="shared" si="430"/>
        <v>1847157.894736842</v>
      </c>
      <c r="M9183" s="16">
        <f t="shared" si="431"/>
        <v>2099043.0622009565</v>
      </c>
      <c r="N9183" t="e">
        <f>INDEX(XML!$A$2:$R$782,MATCH(C9183,XML!$D$2:$D$737,0),2)</f>
        <v>#N/A</v>
      </c>
    </row>
    <row r="9184" spans="1:14" ht="22.5" customHeight="1" x14ac:dyDescent="0.2">
      <c r="A9184">
        <v>53666</v>
      </c>
      <c r="B9184" t="s">
        <v>12321</v>
      </c>
      <c r="C9184" s="15" t="s">
        <v>12322</v>
      </c>
      <c r="D9184" s="15" t="s">
        <v>12323</v>
      </c>
      <c r="E9184">
        <v>19900</v>
      </c>
      <c r="F9184">
        <v>26622</v>
      </c>
      <c r="K9184" s="16">
        <f t="shared" si="429"/>
        <v>22288</v>
      </c>
      <c r="L9184" s="16">
        <f t="shared" si="430"/>
        <v>23461.052631578947</v>
      </c>
      <c r="M9184" s="16">
        <f t="shared" si="431"/>
        <v>26660.287081339713</v>
      </c>
      <c r="N9184" t="e">
        <f>INDEX(XML!$A$2:$R$782,MATCH(C9184,XML!$D$2:$D$737,0),2)</f>
        <v>#N/A</v>
      </c>
    </row>
    <row r="9185" spans="1:14" ht="22.5" customHeight="1" x14ac:dyDescent="0.2">
      <c r="A9185">
        <v>53582</v>
      </c>
      <c r="B9185" t="s">
        <v>12324</v>
      </c>
      <c r="C9185" s="15" t="s">
        <v>12325</v>
      </c>
      <c r="D9185" s="15" t="s">
        <v>12326</v>
      </c>
      <c r="E9185">
        <v>23500</v>
      </c>
      <c r="F9185">
        <v>37546</v>
      </c>
      <c r="H9185">
        <v>2</v>
      </c>
      <c r="K9185" s="16">
        <f t="shared" si="429"/>
        <v>26320</v>
      </c>
      <c r="L9185" s="16">
        <f t="shared" si="430"/>
        <v>27705.263157894737</v>
      </c>
      <c r="M9185" s="16">
        <f t="shared" si="431"/>
        <v>31483.253588516745</v>
      </c>
      <c r="N9185" t="e">
        <f>INDEX(XML!$A$2:$R$782,MATCH(C9185,XML!$D$2:$D$737,0),2)</f>
        <v>#N/A</v>
      </c>
    </row>
    <row r="9186" spans="1:14" ht="22.5" customHeight="1" x14ac:dyDescent="0.2">
      <c r="A9186">
        <v>53668</v>
      </c>
      <c r="B9186" t="s">
        <v>12318</v>
      </c>
      <c r="C9186" s="15" t="s">
        <v>12319</v>
      </c>
      <c r="D9186" s="15" t="s">
        <v>12320</v>
      </c>
      <c r="E9186">
        <v>31000</v>
      </c>
      <c r="F9186">
        <v>40732</v>
      </c>
      <c r="H9186">
        <v>4</v>
      </c>
      <c r="K9186" s="16">
        <f t="shared" si="429"/>
        <v>34720</v>
      </c>
      <c r="L9186" s="16">
        <f t="shared" si="430"/>
        <v>36547.368421052633</v>
      </c>
      <c r="M9186" s="16">
        <f t="shared" si="431"/>
        <v>41531.100478468899</v>
      </c>
      <c r="N9186" t="e">
        <f>INDEX(XML!$A$2:$R$782,MATCH(C9186,XML!$D$2:$D$737,0),2)</f>
        <v>#N/A</v>
      </c>
    </row>
    <row r="9187" spans="1:14" ht="56.25" x14ac:dyDescent="0.2">
      <c r="A9187">
        <v>53669</v>
      </c>
      <c r="B9187" t="s">
        <v>12315</v>
      </c>
      <c r="C9187" s="15" t="s">
        <v>12316</v>
      </c>
      <c r="D9187" s="15" t="s">
        <v>12317</v>
      </c>
      <c r="E9187">
        <v>37000</v>
      </c>
      <c r="F9187">
        <v>54035</v>
      </c>
      <c r="H9187">
        <v>7</v>
      </c>
      <c r="K9187" s="16">
        <f t="shared" si="429"/>
        <v>41440</v>
      </c>
      <c r="L9187" s="16">
        <f t="shared" si="430"/>
        <v>43621.052631578947</v>
      </c>
      <c r="M9187" s="16">
        <f t="shared" si="431"/>
        <v>49569.377990430621</v>
      </c>
      <c r="N9187" t="e">
        <f>INDEX(XML!$A$2:$R$782,MATCH(C9187,XML!$D$2:$D$737,0),2)</f>
        <v>#N/A</v>
      </c>
    </row>
    <row r="9188" spans="1:14" ht="22.5" x14ac:dyDescent="0.2">
      <c r="A9188">
        <v>62888</v>
      </c>
      <c r="B9188" t="s">
        <v>45174</v>
      </c>
      <c r="C9188" s="15" t="s">
        <v>45175</v>
      </c>
      <c r="D9188" s="15" t="s">
        <v>45176</v>
      </c>
      <c r="E9188">
        <v>65000</v>
      </c>
      <c r="F9188">
        <v>80000</v>
      </c>
      <c r="K9188" s="16">
        <f t="shared" si="429"/>
        <v>69550</v>
      </c>
      <c r="L9188" s="16">
        <f t="shared" si="430"/>
        <v>73210.526315789481</v>
      </c>
      <c r="M9188" s="16">
        <f t="shared" si="431"/>
        <v>83193.779904306226</v>
      </c>
      <c r="N9188" t="e">
        <f>INDEX(XML!$A$2:$R$782,MATCH(C9188,XML!$D$2:$D$737,0),2)</f>
        <v>#N/A</v>
      </c>
    </row>
    <row r="9189" spans="1:14" ht="33.75" x14ac:dyDescent="0.2">
      <c r="A9189">
        <v>81751</v>
      </c>
      <c r="B9189" t="s">
        <v>46634</v>
      </c>
      <c r="C9189" s="15" t="s">
        <v>46635</v>
      </c>
      <c r="D9189" s="15" t="s">
        <v>46636</v>
      </c>
      <c r="E9189">
        <v>110000</v>
      </c>
      <c r="F9189">
        <v>150000</v>
      </c>
      <c r="H9189">
        <v>21</v>
      </c>
      <c r="K9189" s="16">
        <f t="shared" si="429"/>
        <v>117700</v>
      </c>
      <c r="L9189" s="16">
        <f t="shared" si="430"/>
        <v>123894.73684210527</v>
      </c>
      <c r="M9189" s="16">
        <f t="shared" si="431"/>
        <v>140789.47368421053</v>
      </c>
      <c r="N9189" t="e">
        <f>INDEX(XML!$A$2:$R$782,MATCH(C9189,XML!$D$2:$D$737,0),2)</f>
        <v>#N/A</v>
      </c>
    </row>
    <row r="9190" spans="1:14" ht="22.5" customHeight="1" x14ac:dyDescent="0.2">
      <c r="A9190">
        <v>81764</v>
      </c>
      <c r="B9190" t="s">
        <v>46637</v>
      </c>
      <c r="C9190" s="15" t="s">
        <v>46638</v>
      </c>
      <c r="D9190" s="15" t="s">
        <v>46639</v>
      </c>
      <c r="E9190">
        <v>582000</v>
      </c>
      <c r="F9190">
        <v>786000</v>
      </c>
      <c r="H9190">
        <v>1</v>
      </c>
      <c r="K9190" s="16">
        <f t="shared" si="429"/>
        <v>622740</v>
      </c>
      <c r="L9190" s="16">
        <f t="shared" si="430"/>
        <v>655515.78947368416</v>
      </c>
      <c r="M9190" s="16">
        <f t="shared" si="431"/>
        <v>744904.3062200956</v>
      </c>
      <c r="N9190" t="e">
        <f>INDEX(XML!$A$2:$R$782,MATCH(C9190,XML!$D$2:$D$737,0),2)</f>
        <v>#N/A</v>
      </c>
    </row>
    <row r="9191" spans="1:14" ht="22.5" customHeight="1" x14ac:dyDescent="0.2">
      <c r="A9191">
        <v>68182</v>
      </c>
      <c r="B9191" t="s">
        <v>26950</v>
      </c>
      <c r="C9191" s="15" t="s">
        <v>26951</v>
      </c>
      <c r="D9191" s="15" t="s">
        <v>26952</v>
      </c>
      <c r="E9191">
        <v>1</v>
      </c>
      <c r="F9191">
        <v>1</v>
      </c>
      <c r="H9191">
        <v>2</v>
      </c>
      <c r="K9191" s="16">
        <f t="shared" si="429"/>
        <v>1.1200000000000001</v>
      </c>
      <c r="L9191" s="16">
        <f t="shared" si="430"/>
        <v>1.1789473684210527</v>
      </c>
      <c r="M9191" s="16">
        <f t="shared" si="431"/>
        <v>1.3397129186602872</v>
      </c>
      <c r="N9191" t="e">
        <f>INDEX(XML!$A$2:$R$782,MATCH(C9191,XML!$D$2:$D$737,0),2)</f>
        <v>#N/A</v>
      </c>
    </row>
    <row r="9192" spans="1:14" ht="22.5" customHeight="1" x14ac:dyDescent="0.2">
      <c r="A9192">
        <v>68183</v>
      </c>
      <c r="B9192" t="s">
        <v>26947</v>
      </c>
      <c r="C9192" s="15" t="s">
        <v>26948</v>
      </c>
      <c r="D9192" s="15" t="s">
        <v>26949</v>
      </c>
      <c r="E9192">
        <v>1</v>
      </c>
      <c r="F9192">
        <v>1</v>
      </c>
      <c r="H9192">
        <v>2</v>
      </c>
      <c r="K9192" s="16">
        <f t="shared" si="429"/>
        <v>1.1200000000000001</v>
      </c>
      <c r="L9192" s="16">
        <f t="shared" si="430"/>
        <v>1.1789473684210527</v>
      </c>
      <c r="M9192" s="16">
        <f t="shared" si="431"/>
        <v>1.3397129186602872</v>
      </c>
      <c r="N9192" t="e">
        <f>INDEX(XML!$A$2:$R$782,MATCH(C9192,XML!$D$2:$D$737,0),2)</f>
        <v>#N/A</v>
      </c>
    </row>
    <row r="9193" spans="1:14" ht="22.5" customHeight="1" x14ac:dyDescent="0.2">
      <c r="A9193">
        <v>68186</v>
      </c>
      <c r="B9193" t="s">
        <v>26944</v>
      </c>
      <c r="C9193" s="15" t="s">
        <v>26945</v>
      </c>
      <c r="D9193" s="15" t="s">
        <v>26946</v>
      </c>
      <c r="E9193">
        <v>1</v>
      </c>
      <c r="F9193">
        <v>1</v>
      </c>
      <c r="H9193">
        <v>4</v>
      </c>
      <c r="K9193" s="16">
        <f t="shared" si="429"/>
        <v>1.1200000000000001</v>
      </c>
      <c r="L9193" s="16">
        <f t="shared" si="430"/>
        <v>1.1789473684210527</v>
      </c>
      <c r="M9193" s="16">
        <f t="shared" si="431"/>
        <v>1.3397129186602872</v>
      </c>
      <c r="N9193" t="e">
        <f>INDEX(XML!$A$2:$R$782,MATCH(C9193,XML!$D$2:$D$737,0),2)</f>
        <v>#N/A</v>
      </c>
    </row>
    <row r="9194" spans="1:14" ht="22.5" customHeight="1" x14ac:dyDescent="0.2">
      <c r="A9194">
        <v>68187</v>
      </c>
      <c r="B9194" t="s">
        <v>27042</v>
      </c>
      <c r="C9194" s="15" t="s">
        <v>27043</v>
      </c>
      <c r="D9194" s="15" t="s">
        <v>27044</v>
      </c>
      <c r="E9194">
        <v>1</v>
      </c>
      <c r="F9194">
        <v>1</v>
      </c>
      <c r="K9194" s="16">
        <f t="shared" si="429"/>
        <v>1.1200000000000001</v>
      </c>
      <c r="L9194" s="16">
        <f t="shared" si="430"/>
        <v>1.1789473684210527</v>
      </c>
      <c r="M9194" s="16">
        <f t="shared" si="431"/>
        <v>1.3397129186602872</v>
      </c>
      <c r="N9194" t="e">
        <f>INDEX(XML!$A$2:$R$782,MATCH(C9194,XML!$D$2:$D$737,0),2)</f>
        <v>#N/A</v>
      </c>
    </row>
    <row r="9195" spans="1:14" ht="22.5" customHeight="1" x14ac:dyDescent="0.2">
      <c r="A9195">
        <v>68188</v>
      </c>
      <c r="B9195" t="s">
        <v>26941</v>
      </c>
      <c r="C9195" s="15" t="s">
        <v>26942</v>
      </c>
      <c r="D9195" s="15" t="s">
        <v>26943</v>
      </c>
      <c r="E9195">
        <v>1</v>
      </c>
      <c r="F9195">
        <v>1</v>
      </c>
      <c r="H9195">
        <v>4</v>
      </c>
      <c r="K9195" s="16">
        <f t="shared" si="429"/>
        <v>1.1200000000000001</v>
      </c>
      <c r="L9195" s="16">
        <f t="shared" si="430"/>
        <v>1.1789473684210527</v>
      </c>
      <c r="M9195" s="16">
        <f t="shared" si="431"/>
        <v>1.3397129186602872</v>
      </c>
      <c r="N9195" t="e">
        <f>INDEX(XML!$A$2:$R$782,MATCH(C9195,XML!$D$2:$D$737,0),2)</f>
        <v>#N/A</v>
      </c>
    </row>
    <row r="9196" spans="1:14" ht="22.5" customHeight="1" x14ac:dyDescent="0.2">
      <c r="A9196">
        <v>71832</v>
      </c>
      <c r="B9196" t="s">
        <v>41740</v>
      </c>
      <c r="C9196" s="15" t="s">
        <v>41741</v>
      </c>
      <c r="D9196" s="15" t="s">
        <v>41742</v>
      </c>
      <c r="E9196">
        <v>1</v>
      </c>
      <c r="F9196">
        <v>1</v>
      </c>
      <c r="H9196">
        <v>1</v>
      </c>
      <c r="K9196" s="16">
        <f t="shared" si="429"/>
        <v>1.1200000000000001</v>
      </c>
      <c r="L9196" s="16">
        <f t="shared" si="430"/>
        <v>1.1789473684210527</v>
      </c>
      <c r="M9196" s="16">
        <f t="shared" si="431"/>
        <v>1.3397129186602872</v>
      </c>
      <c r="N9196" t="e">
        <f>INDEX(XML!$A$2:$R$782,MATCH(C9196,XML!$D$2:$D$737,0),2)</f>
        <v>#N/A</v>
      </c>
    </row>
    <row r="9197" spans="1:14" ht="22.5" customHeight="1" x14ac:dyDescent="0.2">
      <c r="A9197">
        <v>71839</v>
      </c>
      <c r="B9197" t="s">
        <v>41743</v>
      </c>
      <c r="C9197" s="15" t="s">
        <v>41744</v>
      </c>
      <c r="D9197" s="15" t="s">
        <v>41745</v>
      </c>
      <c r="E9197">
        <v>1</v>
      </c>
      <c r="F9197">
        <v>1</v>
      </c>
      <c r="H9197">
        <v>1</v>
      </c>
      <c r="K9197" s="16">
        <f t="shared" si="429"/>
        <v>1.1200000000000001</v>
      </c>
      <c r="L9197" s="16">
        <f t="shared" si="430"/>
        <v>1.1789473684210527</v>
      </c>
      <c r="M9197" s="16">
        <f t="shared" si="431"/>
        <v>1.3397129186602872</v>
      </c>
      <c r="N9197" t="e">
        <f>INDEX(XML!$A$2:$R$782,MATCH(C9197,XML!$D$2:$D$737,0),2)</f>
        <v>#N/A</v>
      </c>
    </row>
    <row r="9198" spans="1:14" ht="22.5" customHeight="1" x14ac:dyDescent="0.2">
      <c r="A9198">
        <v>68189</v>
      </c>
      <c r="B9198" t="s">
        <v>26938</v>
      </c>
      <c r="C9198" s="15" t="s">
        <v>26939</v>
      </c>
      <c r="D9198" s="15" t="s">
        <v>26940</v>
      </c>
      <c r="E9198">
        <v>1</v>
      </c>
      <c r="F9198">
        <v>1</v>
      </c>
      <c r="H9198">
        <v>3</v>
      </c>
      <c r="K9198" s="16">
        <f t="shared" si="429"/>
        <v>1.1200000000000001</v>
      </c>
      <c r="L9198" s="16">
        <f t="shared" si="430"/>
        <v>1.1789473684210527</v>
      </c>
      <c r="M9198" s="16">
        <f t="shared" si="431"/>
        <v>1.3397129186602872</v>
      </c>
      <c r="N9198" t="e">
        <f>INDEX(XML!$A$2:$R$782,MATCH(C9198,XML!$D$2:$D$737,0),2)</f>
        <v>#N/A</v>
      </c>
    </row>
    <row r="9199" spans="1:14" ht="22.5" customHeight="1" x14ac:dyDescent="0.2">
      <c r="A9199">
        <v>68193</v>
      </c>
      <c r="B9199" t="s">
        <v>26935</v>
      </c>
      <c r="C9199" s="15" t="s">
        <v>26936</v>
      </c>
      <c r="D9199" s="15" t="s">
        <v>26937</v>
      </c>
      <c r="E9199">
        <v>1</v>
      </c>
      <c r="F9199">
        <v>1</v>
      </c>
      <c r="H9199">
        <v>7</v>
      </c>
      <c r="K9199" s="16">
        <f t="shared" si="429"/>
        <v>1.1200000000000001</v>
      </c>
      <c r="L9199" s="16">
        <f t="shared" si="430"/>
        <v>1.1789473684210527</v>
      </c>
      <c r="M9199" s="16">
        <f t="shared" si="431"/>
        <v>1.3397129186602872</v>
      </c>
      <c r="N9199" t="e">
        <f>INDEX(XML!$A$2:$R$782,MATCH(C9199,XML!$D$2:$D$737,0),2)</f>
        <v>#N/A</v>
      </c>
    </row>
    <row r="9200" spans="1:14" ht="45" x14ac:dyDescent="0.2">
      <c r="A9200">
        <v>71840</v>
      </c>
      <c r="B9200" t="s">
        <v>41746</v>
      </c>
      <c r="C9200" s="15" t="s">
        <v>41747</v>
      </c>
      <c r="D9200" s="15" t="s">
        <v>41748</v>
      </c>
      <c r="E9200">
        <v>1</v>
      </c>
      <c r="F9200">
        <v>1</v>
      </c>
      <c r="H9200">
        <v>1</v>
      </c>
      <c r="K9200" s="16">
        <f t="shared" si="429"/>
        <v>1.1200000000000001</v>
      </c>
      <c r="L9200" s="16">
        <f t="shared" si="430"/>
        <v>1.1789473684210527</v>
      </c>
      <c r="M9200" s="16">
        <f t="shared" si="431"/>
        <v>1.3397129186602872</v>
      </c>
      <c r="N9200" t="e">
        <f>INDEX(XML!$A$2:$R$782,MATCH(C9200,XML!$D$2:$D$737,0),2)</f>
        <v>#N/A</v>
      </c>
    </row>
    <row r="9201" spans="1:14" ht="67.5" x14ac:dyDescent="0.2">
      <c r="A9201">
        <v>72045</v>
      </c>
      <c r="B9201" t="s">
        <v>33277</v>
      </c>
      <c r="C9201" s="15" t="s">
        <v>33278</v>
      </c>
      <c r="D9201" s="15" t="s">
        <v>33279</v>
      </c>
      <c r="E9201">
        <v>1</v>
      </c>
      <c r="F9201">
        <v>1</v>
      </c>
      <c r="H9201">
        <v>6</v>
      </c>
      <c r="K9201" s="16">
        <f t="shared" si="429"/>
        <v>1.1200000000000001</v>
      </c>
      <c r="L9201" s="16">
        <f t="shared" si="430"/>
        <v>1.1789473684210527</v>
      </c>
      <c r="M9201" s="16">
        <f t="shared" si="431"/>
        <v>1.3397129186602872</v>
      </c>
      <c r="N9201" t="e">
        <f>INDEX(XML!$A$2:$R$782,MATCH(C9201,XML!$D$2:$D$737,0),2)</f>
        <v>#N/A</v>
      </c>
    </row>
    <row r="9202" spans="1:14" ht="22.5" customHeight="1" x14ac:dyDescent="0.2">
      <c r="A9202">
        <v>68194</v>
      </c>
      <c r="B9202" t="s">
        <v>26932</v>
      </c>
      <c r="C9202" s="15" t="s">
        <v>26933</v>
      </c>
      <c r="D9202" s="15" t="s">
        <v>26934</v>
      </c>
      <c r="E9202">
        <v>1</v>
      </c>
      <c r="F9202">
        <v>1</v>
      </c>
      <c r="H9202">
        <v>2</v>
      </c>
      <c r="K9202" s="16">
        <f t="shared" si="429"/>
        <v>1.1200000000000001</v>
      </c>
      <c r="L9202" s="16">
        <f t="shared" si="430"/>
        <v>1.1789473684210527</v>
      </c>
      <c r="M9202" s="16">
        <f t="shared" si="431"/>
        <v>1.3397129186602872</v>
      </c>
      <c r="N9202" t="e">
        <f>INDEX(XML!$A$2:$R$782,MATCH(C9202,XML!$D$2:$D$737,0),2)</f>
        <v>#N/A</v>
      </c>
    </row>
    <row r="9203" spans="1:14" ht="22.5" customHeight="1" x14ac:dyDescent="0.2">
      <c r="A9203">
        <v>68190</v>
      </c>
      <c r="B9203" t="s">
        <v>33271</v>
      </c>
      <c r="C9203" s="15" t="s">
        <v>33272</v>
      </c>
      <c r="D9203" s="15" t="s">
        <v>33273</v>
      </c>
      <c r="E9203">
        <v>1</v>
      </c>
      <c r="F9203">
        <v>1</v>
      </c>
      <c r="H9203">
        <v>8</v>
      </c>
      <c r="K9203" s="16">
        <f t="shared" si="429"/>
        <v>1.1200000000000001</v>
      </c>
      <c r="L9203" s="16">
        <f t="shared" si="430"/>
        <v>1.1789473684210527</v>
      </c>
      <c r="M9203" s="16">
        <f t="shared" si="431"/>
        <v>1.3397129186602872</v>
      </c>
      <c r="N9203" t="e">
        <f>INDEX(XML!$A$2:$R$782,MATCH(C9203,XML!$D$2:$D$737,0),2)</f>
        <v>#N/A</v>
      </c>
    </row>
    <row r="9204" spans="1:14" ht="22.5" customHeight="1" x14ac:dyDescent="0.2">
      <c r="A9204">
        <v>68195</v>
      </c>
      <c r="B9204" t="s">
        <v>26929</v>
      </c>
      <c r="C9204" s="15" t="s">
        <v>26930</v>
      </c>
      <c r="D9204" s="15" t="s">
        <v>26931</v>
      </c>
      <c r="E9204">
        <v>1</v>
      </c>
      <c r="F9204">
        <v>1</v>
      </c>
      <c r="H9204">
        <v>2</v>
      </c>
      <c r="K9204" s="16">
        <f t="shared" si="429"/>
        <v>1.1200000000000001</v>
      </c>
      <c r="L9204" s="16">
        <f t="shared" si="430"/>
        <v>1.1789473684210527</v>
      </c>
      <c r="M9204" s="16">
        <f t="shared" si="431"/>
        <v>1.3397129186602872</v>
      </c>
      <c r="N9204" t="e">
        <f>INDEX(XML!$A$2:$R$782,MATCH(C9204,XML!$D$2:$D$737,0),2)</f>
        <v>#N/A</v>
      </c>
    </row>
    <row r="9205" spans="1:14" ht="56.25" x14ac:dyDescent="0.2">
      <c r="A9205">
        <v>68196</v>
      </c>
      <c r="B9205" t="s">
        <v>26926</v>
      </c>
      <c r="C9205" s="15" t="s">
        <v>26927</v>
      </c>
      <c r="D9205" s="15" t="s">
        <v>26928</v>
      </c>
      <c r="E9205">
        <v>1</v>
      </c>
      <c r="F9205">
        <v>1</v>
      </c>
      <c r="H9205">
        <v>3</v>
      </c>
      <c r="K9205" s="16">
        <f t="shared" si="429"/>
        <v>1.1200000000000001</v>
      </c>
      <c r="L9205" s="16">
        <f t="shared" si="430"/>
        <v>1.1789473684210527</v>
      </c>
      <c r="M9205" s="16">
        <f t="shared" si="431"/>
        <v>1.3397129186602872</v>
      </c>
      <c r="N9205" t="e">
        <f>INDEX(XML!$A$2:$R$782,MATCH(C9205,XML!$D$2:$D$737,0),2)</f>
        <v>#N/A</v>
      </c>
    </row>
    <row r="9206" spans="1:14" ht="22.5" customHeight="1" x14ac:dyDescent="0.2">
      <c r="A9206">
        <v>68199</v>
      </c>
      <c r="B9206" t="s">
        <v>26917</v>
      </c>
      <c r="C9206" s="15" t="s">
        <v>26918</v>
      </c>
      <c r="D9206" s="15" t="s">
        <v>26919</v>
      </c>
      <c r="E9206">
        <v>1</v>
      </c>
      <c r="F9206">
        <v>1</v>
      </c>
      <c r="H9206">
        <v>7</v>
      </c>
      <c r="K9206" s="16">
        <f t="shared" si="429"/>
        <v>1.1200000000000001</v>
      </c>
      <c r="L9206" s="16">
        <f t="shared" si="430"/>
        <v>1.1789473684210527</v>
      </c>
      <c r="M9206" s="16">
        <f t="shared" si="431"/>
        <v>1.3397129186602872</v>
      </c>
      <c r="N9206" t="e">
        <f>INDEX(XML!$A$2:$R$782,MATCH(C9206,XML!$D$2:$D$737,0),2)</f>
        <v>#N/A</v>
      </c>
    </row>
    <row r="9207" spans="1:14" ht="22.5" customHeight="1" x14ac:dyDescent="0.2">
      <c r="A9207">
        <v>79550</v>
      </c>
      <c r="B9207" t="s">
        <v>40858</v>
      </c>
      <c r="C9207" s="15" t="s">
        <v>40859</v>
      </c>
      <c r="D9207" s="15" t="s">
        <v>47337</v>
      </c>
      <c r="E9207">
        <v>0</v>
      </c>
      <c r="F9207">
        <v>0</v>
      </c>
      <c r="H9207">
        <v>40</v>
      </c>
      <c r="K9207" s="16">
        <f t="shared" si="429"/>
        <v>0</v>
      </c>
      <c r="L9207" s="16">
        <f t="shared" si="430"/>
        <v>0</v>
      </c>
      <c r="M9207" s="16">
        <f t="shared" si="431"/>
        <v>0</v>
      </c>
      <c r="N9207" t="e">
        <f>INDEX(XML!$A$2:$R$782,MATCH(C9207,XML!$D$2:$D$737,0),2)</f>
        <v>#N/A</v>
      </c>
    </row>
    <row r="9208" spans="1:14" ht="22.5" customHeight="1" x14ac:dyDescent="0.2">
      <c r="A9208">
        <v>79552</v>
      </c>
      <c r="B9208" t="s">
        <v>40860</v>
      </c>
      <c r="C9208" s="15" t="s">
        <v>40861</v>
      </c>
      <c r="D9208" s="15" t="s">
        <v>40862</v>
      </c>
      <c r="E9208">
        <v>0</v>
      </c>
      <c r="F9208">
        <v>0</v>
      </c>
      <c r="H9208">
        <v>10</v>
      </c>
      <c r="K9208" s="16">
        <f t="shared" si="429"/>
        <v>0</v>
      </c>
      <c r="L9208" s="16">
        <f t="shared" si="430"/>
        <v>0</v>
      </c>
      <c r="M9208" s="16">
        <f t="shared" si="431"/>
        <v>0</v>
      </c>
      <c r="N9208" t="e">
        <f>INDEX(XML!$A$2:$R$782,MATCH(C9208,XML!$D$2:$D$737,0),2)</f>
        <v>#N/A</v>
      </c>
    </row>
    <row r="9209" spans="1:14" ht="90" x14ac:dyDescent="0.2">
      <c r="A9209">
        <v>79551</v>
      </c>
      <c r="B9209" t="s">
        <v>41749</v>
      </c>
      <c r="C9209" s="15" t="s">
        <v>41750</v>
      </c>
      <c r="D9209" s="15" t="s">
        <v>41751</v>
      </c>
      <c r="E9209">
        <v>0</v>
      </c>
      <c r="F9209">
        <v>0</v>
      </c>
      <c r="H9209">
        <v>7</v>
      </c>
      <c r="K9209" s="16">
        <f t="shared" si="429"/>
        <v>0</v>
      </c>
      <c r="L9209" s="16">
        <f t="shared" si="430"/>
        <v>0</v>
      </c>
      <c r="M9209" s="16">
        <f t="shared" si="431"/>
        <v>0</v>
      </c>
      <c r="N9209" t="e">
        <f>INDEX(XML!$A$2:$R$782,MATCH(C9209,XML!$D$2:$D$737,0),2)</f>
        <v>#N/A</v>
      </c>
    </row>
    <row r="9210" spans="1:14" ht="33.75" x14ac:dyDescent="0.2">
      <c r="A9210">
        <v>68197</v>
      </c>
      <c r="B9210" t="s">
        <v>26923</v>
      </c>
      <c r="C9210" s="15" t="s">
        <v>26924</v>
      </c>
      <c r="D9210" s="15" t="s">
        <v>26925</v>
      </c>
      <c r="E9210">
        <v>1</v>
      </c>
      <c r="F9210">
        <v>1</v>
      </c>
      <c r="H9210">
        <v>6</v>
      </c>
      <c r="K9210" s="16">
        <f t="shared" si="429"/>
        <v>1.1200000000000001</v>
      </c>
      <c r="L9210" s="16">
        <f t="shared" si="430"/>
        <v>1.1789473684210527</v>
      </c>
      <c r="M9210" s="16">
        <f t="shared" si="431"/>
        <v>1.3397129186602872</v>
      </c>
      <c r="N9210" t="e">
        <f>INDEX(XML!$A$2:$R$782,MATCH(C9210,XML!$D$2:$D$737,0),2)</f>
        <v>#N/A</v>
      </c>
    </row>
    <row r="9211" spans="1:14" ht="56.25" x14ac:dyDescent="0.2">
      <c r="A9211">
        <v>68198</v>
      </c>
      <c r="B9211" t="s">
        <v>26920</v>
      </c>
      <c r="C9211" s="15" t="s">
        <v>26921</v>
      </c>
      <c r="D9211" s="15" t="s">
        <v>26922</v>
      </c>
      <c r="E9211">
        <v>1</v>
      </c>
      <c r="F9211">
        <v>1</v>
      </c>
      <c r="H9211">
        <v>6</v>
      </c>
      <c r="K9211" s="16">
        <f t="shared" si="429"/>
        <v>1.1200000000000001</v>
      </c>
      <c r="L9211" s="16">
        <f t="shared" si="430"/>
        <v>1.1789473684210527</v>
      </c>
      <c r="M9211" s="16">
        <f t="shared" si="431"/>
        <v>1.3397129186602872</v>
      </c>
      <c r="N9211" t="e">
        <f>INDEX(XML!$A$2:$R$782,MATCH(C9211,XML!$D$2:$D$737,0),2)</f>
        <v>#N/A</v>
      </c>
    </row>
    <row r="9212" spans="1:14" ht="56.25" x14ac:dyDescent="0.2">
      <c r="A9212">
        <v>69526</v>
      </c>
      <c r="B9212" t="s">
        <v>26908</v>
      </c>
      <c r="C9212" s="15" t="s">
        <v>26909</v>
      </c>
      <c r="D9212" s="15" t="s">
        <v>26910</v>
      </c>
      <c r="E9212">
        <v>1</v>
      </c>
      <c r="F9212">
        <v>1</v>
      </c>
      <c r="H9212">
        <v>8</v>
      </c>
      <c r="K9212" s="16">
        <f t="shared" si="429"/>
        <v>1.1200000000000001</v>
      </c>
      <c r="L9212" s="16">
        <f t="shared" si="430"/>
        <v>1.1789473684210527</v>
      </c>
      <c r="M9212" s="16">
        <f t="shared" si="431"/>
        <v>1.3397129186602872</v>
      </c>
      <c r="N9212" t="e">
        <f>INDEX(XML!$A$2:$R$782,MATCH(C9212,XML!$D$2:$D$737,0),2)</f>
        <v>#N/A</v>
      </c>
    </row>
    <row r="9213" spans="1:14" ht="22.5" customHeight="1" x14ac:dyDescent="0.2">
      <c r="A9213">
        <v>68200</v>
      </c>
      <c r="B9213" t="s">
        <v>26914</v>
      </c>
      <c r="C9213" s="15" t="s">
        <v>26915</v>
      </c>
      <c r="D9213" s="15" t="s">
        <v>26916</v>
      </c>
      <c r="E9213">
        <v>1</v>
      </c>
      <c r="F9213">
        <v>1</v>
      </c>
      <c r="H9213">
        <v>1</v>
      </c>
      <c r="K9213" s="16">
        <f t="shared" si="429"/>
        <v>1.1200000000000001</v>
      </c>
      <c r="L9213" s="16">
        <f t="shared" si="430"/>
        <v>1.1789473684210527</v>
      </c>
      <c r="M9213" s="16">
        <f t="shared" si="431"/>
        <v>1.3397129186602872</v>
      </c>
      <c r="N9213" t="e">
        <f>INDEX(XML!$A$2:$R$782,MATCH(C9213,XML!$D$2:$D$737,0),2)</f>
        <v>#N/A</v>
      </c>
    </row>
    <row r="9214" spans="1:14" ht="56.25" x14ac:dyDescent="0.2">
      <c r="A9214">
        <v>68201</v>
      </c>
      <c r="B9214" t="s">
        <v>26911</v>
      </c>
      <c r="C9214" s="15" t="s">
        <v>26912</v>
      </c>
      <c r="D9214" s="15" t="s">
        <v>26913</v>
      </c>
      <c r="E9214">
        <v>1</v>
      </c>
      <c r="F9214">
        <v>1</v>
      </c>
      <c r="H9214">
        <v>1</v>
      </c>
      <c r="K9214" s="16">
        <f t="shared" si="429"/>
        <v>1.1200000000000001</v>
      </c>
      <c r="L9214" s="16">
        <f t="shared" si="430"/>
        <v>1.1789473684210527</v>
      </c>
      <c r="M9214" s="16">
        <f t="shared" si="431"/>
        <v>1.3397129186602872</v>
      </c>
      <c r="N9214" t="e">
        <f>INDEX(XML!$A$2:$R$782,MATCH(C9214,XML!$D$2:$D$737,0),2)</f>
        <v>#N/A</v>
      </c>
    </row>
    <row r="9215" spans="1:14" ht="22.5" customHeight="1" x14ac:dyDescent="0.2">
      <c r="A9215">
        <v>79546</v>
      </c>
      <c r="B9215" t="s">
        <v>40852</v>
      </c>
      <c r="C9215" s="15" t="s">
        <v>40853</v>
      </c>
      <c r="D9215" s="15" t="s">
        <v>40854</v>
      </c>
      <c r="E9215">
        <v>0</v>
      </c>
      <c r="F9215">
        <v>0</v>
      </c>
      <c r="H9215">
        <v>4</v>
      </c>
      <c r="K9215" s="16">
        <f t="shared" si="429"/>
        <v>0</v>
      </c>
      <c r="L9215" s="16">
        <f t="shared" si="430"/>
        <v>0</v>
      </c>
      <c r="M9215" s="16">
        <f t="shared" si="431"/>
        <v>0</v>
      </c>
      <c r="N9215" t="e">
        <f>INDEX(XML!$A$2:$R$782,MATCH(C9215,XML!$D$2:$D$737,0),2)</f>
        <v>#N/A</v>
      </c>
    </row>
    <row r="9216" spans="1:14" ht="22.5" customHeight="1" x14ac:dyDescent="0.2">
      <c r="A9216">
        <v>79547</v>
      </c>
      <c r="B9216" t="s">
        <v>40855</v>
      </c>
      <c r="C9216" s="15" t="s">
        <v>40856</v>
      </c>
      <c r="D9216" s="15" t="s">
        <v>40857</v>
      </c>
      <c r="E9216">
        <v>0</v>
      </c>
      <c r="F9216">
        <v>0</v>
      </c>
      <c r="H9216">
        <v>5</v>
      </c>
      <c r="K9216" s="16">
        <f t="shared" si="429"/>
        <v>0</v>
      </c>
      <c r="L9216" s="16">
        <f t="shared" si="430"/>
        <v>0</v>
      </c>
      <c r="M9216" s="16">
        <f t="shared" si="431"/>
        <v>0</v>
      </c>
      <c r="N9216" t="e">
        <f>INDEX(XML!$A$2:$R$782,MATCH(C9216,XML!$D$2:$D$737,0),2)</f>
        <v>#N/A</v>
      </c>
    </row>
    <row r="9217" spans="1:14" ht="22.5" customHeight="1" x14ac:dyDescent="0.2">
      <c r="A9217">
        <v>71844</v>
      </c>
      <c r="B9217" t="s">
        <v>41752</v>
      </c>
      <c r="C9217" s="15" t="s">
        <v>41753</v>
      </c>
      <c r="D9217" s="15" t="s">
        <v>41754</v>
      </c>
      <c r="E9217">
        <v>1</v>
      </c>
      <c r="F9217">
        <v>1</v>
      </c>
      <c r="H9217">
        <v>1</v>
      </c>
      <c r="K9217" s="16">
        <f t="shared" si="429"/>
        <v>1.1200000000000001</v>
      </c>
      <c r="L9217" s="16">
        <f t="shared" si="430"/>
        <v>1.1789473684210527</v>
      </c>
      <c r="M9217" s="16">
        <f t="shared" si="431"/>
        <v>1.3397129186602872</v>
      </c>
      <c r="N9217" t="e">
        <f>INDEX(XML!$A$2:$R$782,MATCH(C9217,XML!$D$2:$D$737,0),2)</f>
        <v>#N/A</v>
      </c>
    </row>
    <row r="9218" spans="1:14" ht="22.5" customHeight="1" x14ac:dyDescent="0.2">
      <c r="A9218">
        <v>71831</v>
      </c>
      <c r="B9218" t="s">
        <v>33274</v>
      </c>
      <c r="C9218" s="15" t="s">
        <v>33275</v>
      </c>
      <c r="D9218" s="15" t="s">
        <v>33276</v>
      </c>
      <c r="E9218">
        <v>1</v>
      </c>
      <c r="F9218">
        <v>1</v>
      </c>
      <c r="H9218">
        <v>2</v>
      </c>
      <c r="K9218" s="16">
        <f t="shared" si="429"/>
        <v>1.1200000000000001</v>
      </c>
      <c r="L9218" s="16">
        <f t="shared" si="430"/>
        <v>1.1789473684210527</v>
      </c>
      <c r="M9218" s="16">
        <f t="shared" si="431"/>
        <v>1.3397129186602872</v>
      </c>
      <c r="N9218" t="e">
        <f>INDEX(XML!$A$2:$R$782,MATCH(C9218,XML!$D$2:$D$737,0),2)</f>
        <v>#N/A</v>
      </c>
    </row>
    <row r="9219" spans="1:14" ht="22.5" customHeight="1" x14ac:dyDescent="0.2">
      <c r="A9219">
        <v>71845</v>
      </c>
      <c r="B9219" t="s">
        <v>41755</v>
      </c>
      <c r="C9219" s="15" t="s">
        <v>41756</v>
      </c>
      <c r="D9219" s="15" t="s">
        <v>41757</v>
      </c>
      <c r="E9219">
        <v>1</v>
      </c>
      <c r="F9219">
        <v>1</v>
      </c>
      <c r="H9219">
        <v>1</v>
      </c>
      <c r="K9219" s="16">
        <f t="shared" si="429"/>
        <v>1.1200000000000001</v>
      </c>
      <c r="L9219" s="16">
        <f t="shared" si="430"/>
        <v>1.1789473684210527</v>
      </c>
      <c r="M9219" s="16">
        <f t="shared" si="431"/>
        <v>1.3397129186602872</v>
      </c>
      <c r="N9219" t="e">
        <f>INDEX(XML!$A$2:$R$782,MATCH(C9219,XML!$D$2:$D$737,0),2)</f>
        <v>#N/A</v>
      </c>
    </row>
    <row r="9220" spans="1:14" ht="45" x14ac:dyDescent="0.2">
      <c r="A9220">
        <v>75614</v>
      </c>
      <c r="B9220" t="s">
        <v>35512</v>
      </c>
      <c r="C9220" s="15" t="s">
        <v>35513</v>
      </c>
      <c r="D9220" s="15" t="s">
        <v>35514</v>
      </c>
      <c r="E9220">
        <v>1</v>
      </c>
      <c r="F9220">
        <v>1</v>
      </c>
      <c r="H9220" t="s">
        <v>746</v>
      </c>
      <c r="K9220" s="16">
        <f t="shared" si="429"/>
        <v>1.1200000000000001</v>
      </c>
      <c r="L9220" s="16">
        <f t="shared" si="430"/>
        <v>1.1789473684210527</v>
      </c>
      <c r="M9220" s="16">
        <f t="shared" si="431"/>
        <v>1.3397129186602872</v>
      </c>
      <c r="N9220" t="e">
        <f>INDEX(XML!$A$2:$R$782,MATCH(C9220,XML!$D$2:$D$737,0),2)</f>
        <v>#N/A</v>
      </c>
    </row>
    <row r="9221" spans="1:14" ht="22.5" customHeight="1" x14ac:dyDescent="0.2">
      <c r="A9221">
        <v>79285</v>
      </c>
      <c r="B9221" t="s">
        <v>40271</v>
      </c>
      <c r="C9221" s="15" t="s">
        <v>40272</v>
      </c>
      <c r="D9221" s="15" t="s">
        <v>40273</v>
      </c>
      <c r="E9221">
        <v>0</v>
      </c>
      <c r="F9221">
        <v>0</v>
      </c>
      <c r="H9221">
        <v>15</v>
      </c>
      <c r="K9221" s="16">
        <f t="shared" ref="K9221:K9284" si="432">IF(E9221&gt;49999,E9221+E9221*0.07,IF(E9221&lt;=49999,E9221+E9221*0.12))</f>
        <v>0</v>
      </c>
      <c r="L9221" s="16">
        <f t="shared" ref="L9221:L9284" si="433">K9221*100/95</f>
        <v>0</v>
      </c>
      <c r="M9221" s="16">
        <f t="shared" ref="M9221:M9284" si="434">IF(COUNTIF(C9221,"*Dahua*"),F9221-10,L9221*100/88)</f>
        <v>0</v>
      </c>
      <c r="N9221" t="e">
        <f>INDEX(XML!$A$2:$R$782,MATCH(C9221,XML!$D$2:$D$737,0),2)</f>
        <v>#N/A</v>
      </c>
    </row>
    <row r="9222" spans="1:14" ht="45" x14ac:dyDescent="0.2">
      <c r="A9222">
        <v>79301</v>
      </c>
      <c r="B9222" t="s">
        <v>41758</v>
      </c>
      <c r="C9222" s="15" t="s">
        <v>41759</v>
      </c>
      <c r="D9222" s="15" t="s">
        <v>41760</v>
      </c>
      <c r="E9222">
        <v>0</v>
      </c>
      <c r="F9222">
        <v>0</v>
      </c>
      <c r="H9222">
        <v>1</v>
      </c>
      <c r="K9222" s="16">
        <f t="shared" si="432"/>
        <v>0</v>
      </c>
      <c r="L9222" s="16">
        <f t="shared" si="433"/>
        <v>0</v>
      </c>
      <c r="M9222" s="16">
        <f t="shared" si="434"/>
        <v>0</v>
      </c>
      <c r="N9222" t="e">
        <f>INDEX(XML!$A$2:$R$782,MATCH(C9222,XML!$D$2:$D$737,0),2)</f>
        <v>#N/A</v>
      </c>
    </row>
    <row r="9223" spans="1:14" ht="22.5" customHeight="1" x14ac:dyDescent="0.2">
      <c r="A9223">
        <v>75613</v>
      </c>
      <c r="B9223" t="s">
        <v>35509</v>
      </c>
      <c r="C9223" s="15" t="s">
        <v>35510</v>
      </c>
      <c r="D9223" s="15" t="s">
        <v>35511</v>
      </c>
      <c r="E9223">
        <v>1</v>
      </c>
      <c r="F9223">
        <v>1</v>
      </c>
      <c r="H9223">
        <v>11</v>
      </c>
      <c r="K9223" s="16">
        <f t="shared" si="432"/>
        <v>1.1200000000000001</v>
      </c>
      <c r="L9223" s="16">
        <f t="shared" si="433"/>
        <v>1.1789473684210527</v>
      </c>
      <c r="M9223" s="16">
        <f t="shared" si="434"/>
        <v>1.3397129186602872</v>
      </c>
      <c r="N9223" t="e">
        <f>INDEX(XML!$A$2:$R$782,MATCH(C9223,XML!$D$2:$D$737,0),2)</f>
        <v>#N/A</v>
      </c>
    </row>
    <row r="9224" spans="1:14" ht="22.5" customHeight="1" x14ac:dyDescent="0.2">
      <c r="A9224">
        <v>79282</v>
      </c>
      <c r="B9224" t="s">
        <v>41761</v>
      </c>
      <c r="C9224" s="15" t="s">
        <v>41762</v>
      </c>
      <c r="D9224" s="15" t="s">
        <v>41763</v>
      </c>
      <c r="E9224">
        <v>0</v>
      </c>
      <c r="F9224">
        <v>0</v>
      </c>
      <c r="H9224">
        <v>1</v>
      </c>
      <c r="K9224" s="16">
        <f t="shared" si="432"/>
        <v>0</v>
      </c>
      <c r="L9224" s="16">
        <f t="shared" si="433"/>
        <v>0</v>
      </c>
      <c r="M9224" s="16">
        <f t="shared" si="434"/>
        <v>0</v>
      </c>
      <c r="N9224" t="e">
        <f>INDEX(XML!$A$2:$R$782,MATCH(C9224,XML!$D$2:$D$737,0),2)</f>
        <v>#N/A</v>
      </c>
    </row>
    <row r="9225" spans="1:14" ht="22.5" customHeight="1" x14ac:dyDescent="0.2">
      <c r="A9225">
        <v>79298</v>
      </c>
      <c r="B9225" t="s">
        <v>41764</v>
      </c>
      <c r="C9225" s="15" t="s">
        <v>41765</v>
      </c>
      <c r="D9225" s="15" t="s">
        <v>41766</v>
      </c>
      <c r="E9225">
        <v>0</v>
      </c>
      <c r="F9225">
        <v>0</v>
      </c>
      <c r="K9225" s="16">
        <f t="shared" si="432"/>
        <v>0</v>
      </c>
      <c r="L9225" s="16">
        <f t="shared" si="433"/>
        <v>0</v>
      </c>
      <c r="M9225" s="16">
        <f t="shared" si="434"/>
        <v>0</v>
      </c>
      <c r="N9225" t="e">
        <f>INDEX(XML!$A$2:$R$782,MATCH(C9225,XML!$D$2:$D$737,0),2)</f>
        <v>#N/A</v>
      </c>
    </row>
    <row r="9226" spans="1:14" ht="22.5" customHeight="1" x14ac:dyDescent="0.2">
      <c r="A9226">
        <v>75616</v>
      </c>
      <c r="B9226" t="s">
        <v>35518</v>
      </c>
      <c r="C9226" s="15" t="s">
        <v>35519</v>
      </c>
      <c r="D9226" s="15" t="s">
        <v>35520</v>
      </c>
      <c r="E9226">
        <v>1</v>
      </c>
      <c r="F9226">
        <v>1</v>
      </c>
      <c r="H9226">
        <v>33</v>
      </c>
      <c r="K9226" s="16">
        <f t="shared" si="432"/>
        <v>1.1200000000000001</v>
      </c>
      <c r="L9226" s="16">
        <f t="shared" si="433"/>
        <v>1.1789473684210527</v>
      </c>
      <c r="M9226" s="16">
        <f t="shared" si="434"/>
        <v>1.3397129186602872</v>
      </c>
      <c r="N9226" t="e">
        <f>INDEX(XML!$A$2:$R$782,MATCH(C9226,XML!$D$2:$D$737,0),2)</f>
        <v>#N/A</v>
      </c>
    </row>
    <row r="9227" spans="1:14" ht="22.5" customHeight="1" x14ac:dyDescent="0.2">
      <c r="A9227">
        <v>79290</v>
      </c>
      <c r="B9227" t="s">
        <v>40274</v>
      </c>
      <c r="C9227" s="15" t="s">
        <v>40275</v>
      </c>
      <c r="D9227" s="15" t="s">
        <v>40276</v>
      </c>
      <c r="E9227">
        <v>0</v>
      </c>
      <c r="F9227">
        <v>0</v>
      </c>
      <c r="H9227">
        <v>7</v>
      </c>
      <c r="K9227" s="16">
        <f t="shared" si="432"/>
        <v>0</v>
      </c>
      <c r="L9227" s="16">
        <f t="shared" si="433"/>
        <v>0</v>
      </c>
      <c r="M9227" s="16">
        <f t="shared" si="434"/>
        <v>0</v>
      </c>
      <c r="N9227" t="e">
        <f>INDEX(XML!$A$2:$R$782,MATCH(C9227,XML!$D$2:$D$737,0),2)</f>
        <v>#N/A</v>
      </c>
    </row>
    <row r="9228" spans="1:14" ht="22.5" customHeight="1" x14ac:dyDescent="0.2">
      <c r="A9228">
        <v>79309</v>
      </c>
      <c r="B9228" t="s">
        <v>41767</v>
      </c>
      <c r="C9228" s="15" t="s">
        <v>41768</v>
      </c>
      <c r="D9228" s="15" t="s">
        <v>41769</v>
      </c>
      <c r="E9228">
        <v>0</v>
      </c>
      <c r="F9228">
        <v>0</v>
      </c>
      <c r="H9228">
        <v>1</v>
      </c>
      <c r="K9228" s="16">
        <f t="shared" si="432"/>
        <v>0</v>
      </c>
      <c r="L9228" s="16">
        <f t="shared" si="433"/>
        <v>0</v>
      </c>
      <c r="M9228" s="16">
        <f t="shared" si="434"/>
        <v>0</v>
      </c>
      <c r="N9228" t="e">
        <f>INDEX(XML!$A$2:$R$782,MATCH(C9228,XML!$D$2:$D$737,0),2)</f>
        <v>#N/A</v>
      </c>
    </row>
    <row r="9229" spans="1:14" ht="22.5" customHeight="1" x14ac:dyDescent="0.2">
      <c r="A9229">
        <v>75615</v>
      </c>
      <c r="B9229" t="s">
        <v>35515</v>
      </c>
      <c r="C9229" s="15" t="s">
        <v>35516</v>
      </c>
      <c r="D9229" s="15" t="s">
        <v>35517</v>
      </c>
      <c r="E9229">
        <v>1</v>
      </c>
      <c r="F9229">
        <v>1</v>
      </c>
      <c r="H9229">
        <v>5</v>
      </c>
      <c r="K9229" s="16">
        <f t="shared" si="432"/>
        <v>1.1200000000000001</v>
      </c>
      <c r="L9229" s="16">
        <f t="shared" si="433"/>
        <v>1.1789473684210527</v>
      </c>
      <c r="M9229" s="16">
        <f t="shared" si="434"/>
        <v>1.3397129186602872</v>
      </c>
      <c r="N9229" t="e">
        <f>INDEX(XML!$A$2:$R$782,MATCH(C9229,XML!$D$2:$D$737,0),2)</f>
        <v>#N/A</v>
      </c>
    </row>
    <row r="9230" spans="1:14" ht="22.5" customHeight="1" x14ac:dyDescent="0.2">
      <c r="A9230">
        <v>79288</v>
      </c>
      <c r="B9230" t="s">
        <v>41770</v>
      </c>
      <c r="C9230" s="15" t="s">
        <v>41771</v>
      </c>
      <c r="D9230" s="15" t="s">
        <v>41772</v>
      </c>
      <c r="E9230">
        <v>0</v>
      </c>
      <c r="F9230">
        <v>0</v>
      </c>
      <c r="K9230" s="16">
        <f t="shared" si="432"/>
        <v>0</v>
      </c>
      <c r="L9230" s="16">
        <f t="shared" si="433"/>
        <v>0</v>
      </c>
      <c r="M9230" s="16">
        <f t="shared" si="434"/>
        <v>0</v>
      </c>
      <c r="N9230" t="e">
        <f>INDEX(XML!$A$2:$R$782,MATCH(C9230,XML!$D$2:$D$737,0),2)</f>
        <v>#N/A</v>
      </c>
    </row>
    <row r="9231" spans="1:14" ht="56.25" x14ac:dyDescent="0.2">
      <c r="A9231">
        <v>79302</v>
      </c>
      <c r="B9231" t="s">
        <v>41773</v>
      </c>
      <c r="C9231" s="15" t="s">
        <v>41774</v>
      </c>
      <c r="D9231" s="15" t="s">
        <v>41775</v>
      </c>
      <c r="E9231">
        <v>0</v>
      </c>
      <c r="F9231">
        <v>0</v>
      </c>
      <c r="K9231" s="16">
        <f t="shared" si="432"/>
        <v>0</v>
      </c>
      <c r="L9231" s="16">
        <f t="shared" si="433"/>
        <v>0</v>
      </c>
      <c r="M9231" s="16">
        <f t="shared" si="434"/>
        <v>0</v>
      </c>
      <c r="N9231" t="e">
        <f>INDEX(XML!$A$2:$R$782,MATCH(C9231,XML!$D$2:$D$737,0),2)</f>
        <v>#N/A</v>
      </c>
    </row>
    <row r="9232" spans="1:14" ht="22.5" customHeight="1" x14ac:dyDescent="0.2">
      <c r="A9232">
        <v>75617</v>
      </c>
      <c r="B9232" t="s">
        <v>35521</v>
      </c>
      <c r="C9232" s="15" t="s">
        <v>35522</v>
      </c>
      <c r="D9232" s="15" t="s">
        <v>35523</v>
      </c>
      <c r="E9232">
        <v>1</v>
      </c>
      <c r="F9232">
        <v>1</v>
      </c>
      <c r="H9232">
        <v>3</v>
      </c>
      <c r="K9232" s="16">
        <f t="shared" si="432"/>
        <v>1.1200000000000001</v>
      </c>
      <c r="L9232" s="16">
        <f t="shared" si="433"/>
        <v>1.1789473684210527</v>
      </c>
      <c r="M9232" s="16">
        <f t="shared" si="434"/>
        <v>1.3397129186602872</v>
      </c>
      <c r="N9232" t="e">
        <f>INDEX(XML!$A$2:$R$782,MATCH(C9232,XML!$D$2:$D$737,0),2)</f>
        <v>#N/A</v>
      </c>
    </row>
    <row r="9233" spans="1:14" ht="45" x14ac:dyDescent="0.2">
      <c r="A9233">
        <v>79311</v>
      </c>
      <c r="B9233" t="s">
        <v>40280</v>
      </c>
      <c r="C9233" s="15" t="s">
        <v>40281</v>
      </c>
      <c r="D9233" s="15" t="s">
        <v>40282</v>
      </c>
      <c r="E9233">
        <v>0</v>
      </c>
      <c r="F9233">
        <v>0</v>
      </c>
      <c r="H9233">
        <v>1</v>
      </c>
      <c r="K9233" s="16">
        <f t="shared" si="432"/>
        <v>0</v>
      </c>
      <c r="L9233" s="16">
        <f t="shared" si="433"/>
        <v>0</v>
      </c>
      <c r="M9233" s="16">
        <f t="shared" si="434"/>
        <v>0</v>
      </c>
      <c r="N9233" t="e">
        <f>INDEX(XML!$A$2:$R$782,MATCH(C9233,XML!$D$2:$D$737,0),2)</f>
        <v>#N/A</v>
      </c>
    </row>
    <row r="9234" spans="1:14" ht="22.5" customHeight="1" x14ac:dyDescent="0.2">
      <c r="A9234">
        <v>75608</v>
      </c>
      <c r="B9234" t="s">
        <v>35497</v>
      </c>
      <c r="C9234" s="15" t="s">
        <v>35498</v>
      </c>
      <c r="D9234" s="15" t="s">
        <v>35499</v>
      </c>
      <c r="E9234">
        <v>1</v>
      </c>
      <c r="F9234">
        <v>1</v>
      </c>
      <c r="H9234">
        <v>1</v>
      </c>
      <c r="K9234" s="16">
        <f t="shared" si="432"/>
        <v>1.1200000000000001</v>
      </c>
      <c r="L9234" s="16">
        <f t="shared" si="433"/>
        <v>1.1789473684210527</v>
      </c>
      <c r="M9234" s="16">
        <f t="shared" si="434"/>
        <v>1.3397129186602872</v>
      </c>
      <c r="N9234" t="e">
        <f>INDEX(XML!$A$2:$R$782,MATCH(C9234,XML!$D$2:$D$737,0),2)</f>
        <v>#N/A</v>
      </c>
    </row>
    <row r="9235" spans="1:14" ht="22.5" customHeight="1" x14ac:dyDescent="0.2">
      <c r="A9235">
        <v>75612</v>
      </c>
      <c r="B9235" t="s">
        <v>35506</v>
      </c>
      <c r="C9235" s="15" t="s">
        <v>35507</v>
      </c>
      <c r="D9235" s="15" t="s">
        <v>35508</v>
      </c>
      <c r="E9235">
        <v>1</v>
      </c>
      <c r="F9235">
        <v>1</v>
      </c>
      <c r="H9235">
        <v>11</v>
      </c>
      <c r="K9235" s="16">
        <f t="shared" si="432"/>
        <v>1.1200000000000001</v>
      </c>
      <c r="L9235" s="16">
        <f t="shared" si="433"/>
        <v>1.1789473684210527</v>
      </c>
      <c r="M9235" s="16">
        <f t="shared" si="434"/>
        <v>1.3397129186602872</v>
      </c>
      <c r="N9235" t="e">
        <f>INDEX(XML!$A$2:$R$782,MATCH(C9235,XML!$D$2:$D$737,0),2)</f>
        <v>#N/A</v>
      </c>
    </row>
    <row r="9236" spans="1:14" ht="56.25" x14ac:dyDescent="0.2">
      <c r="A9236">
        <v>79295</v>
      </c>
      <c r="B9236" t="s">
        <v>40277</v>
      </c>
      <c r="C9236" s="15" t="s">
        <v>40278</v>
      </c>
      <c r="D9236" s="15" t="s">
        <v>40279</v>
      </c>
      <c r="E9236">
        <v>0</v>
      </c>
      <c r="F9236">
        <v>0</v>
      </c>
      <c r="K9236" s="16">
        <f t="shared" si="432"/>
        <v>0</v>
      </c>
      <c r="L9236" s="16">
        <f t="shared" si="433"/>
        <v>0</v>
      </c>
      <c r="M9236" s="16">
        <f t="shared" si="434"/>
        <v>0</v>
      </c>
      <c r="N9236" t="e">
        <f>INDEX(XML!$A$2:$R$782,MATCH(C9236,XML!$D$2:$D$737,0),2)</f>
        <v>#N/A</v>
      </c>
    </row>
    <row r="9237" spans="1:14" ht="22.5" customHeight="1" x14ac:dyDescent="0.2">
      <c r="A9237">
        <v>75611</v>
      </c>
      <c r="B9237" t="s">
        <v>35503</v>
      </c>
      <c r="C9237" s="15" t="s">
        <v>35504</v>
      </c>
      <c r="D9237" s="15" t="s">
        <v>35505</v>
      </c>
      <c r="E9237">
        <v>1</v>
      </c>
      <c r="F9237">
        <v>1</v>
      </c>
      <c r="H9237">
        <v>3</v>
      </c>
      <c r="K9237" s="16">
        <f t="shared" si="432"/>
        <v>1.1200000000000001</v>
      </c>
      <c r="L9237" s="16">
        <f t="shared" si="433"/>
        <v>1.1789473684210527</v>
      </c>
      <c r="M9237" s="16">
        <f t="shared" si="434"/>
        <v>1.3397129186602872</v>
      </c>
      <c r="N9237" t="e">
        <f>INDEX(XML!$A$2:$R$782,MATCH(C9237,XML!$D$2:$D$737,0),2)</f>
        <v>#N/A</v>
      </c>
    </row>
    <row r="9238" spans="1:14" ht="22.5" customHeight="1" x14ac:dyDescent="0.2">
      <c r="A9238">
        <v>75610</v>
      </c>
      <c r="B9238" t="s">
        <v>35500</v>
      </c>
      <c r="C9238" s="15" t="s">
        <v>35501</v>
      </c>
      <c r="D9238" s="15" t="s">
        <v>35502</v>
      </c>
      <c r="E9238">
        <v>1</v>
      </c>
      <c r="F9238">
        <v>1</v>
      </c>
      <c r="H9238">
        <v>3</v>
      </c>
      <c r="K9238" s="16">
        <f t="shared" si="432"/>
        <v>1.1200000000000001</v>
      </c>
      <c r="L9238" s="16">
        <f t="shared" si="433"/>
        <v>1.1789473684210527</v>
      </c>
      <c r="M9238" s="16">
        <f t="shared" si="434"/>
        <v>1.3397129186602872</v>
      </c>
      <c r="N9238" t="e">
        <f>INDEX(XML!$A$2:$R$782,MATCH(C9238,XML!$D$2:$D$737,0),2)</f>
        <v>#N/A</v>
      </c>
    </row>
    <row r="9239" spans="1:14" ht="22.5" customHeight="1" x14ac:dyDescent="0.25">
      <c r="A9239" s="184" t="s">
        <v>4018</v>
      </c>
      <c r="B9239" s="184"/>
      <c r="C9239" s="185"/>
      <c r="D9239" s="185"/>
      <c r="E9239" s="184"/>
      <c r="F9239" s="184"/>
      <c r="G9239" s="184"/>
      <c r="H9239" s="184"/>
      <c r="I9239" s="184"/>
      <c r="J9239" s="184"/>
      <c r="K9239" s="16">
        <f t="shared" si="432"/>
        <v>0</v>
      </c>
      <c r="L9239" s="16">
        <f t="shared" si="433"/>
        <v>0</v>
      </c>
      <c r="M9239" s="16">
        <f t="shared" si="434"/>
        <v>0</v>
      </c>
      <c r="N9239" t="e">
        <f>INDEX(XML!$A$2:$R$782,MATCH(C9239,XML!$D$2:$D$737,0),2)</f>
        <v>#N/A</v>
      </c>
    </row>
    <row r="9240" spans="1:14" ht="22.5" customHeight="1" x14ac:dyDescent="0.2">
      <c r="A9240">
        <v>70273</v>
      </c>
      <c r="B9240" t="s">
        <v>29269</v>
      </c>
      <c r="C9240" s="15" t="s">
        <v>29270</v>
      </c>
      <c r="D9240" s="15" t="s">
        <v>29271</v>
      </c>
      <c r="E9240">
        <v>101700</v>
      </c>
      <c r="F9240">
        <v>119990</v>
      </c>
      <c r="K9240" s="16">
        <f t="shared" si="432"/>
        <v>108819</v>
      </c>
      <c r="L9240" s="16">
        <f t="shared" si="433"/>
        <v>114546.31578947368</v>
      </c>
      <c r="M9240" s="16">
        <f t="shared" si="434"/>
        <v>130166.26794258371</v>
      </c>
      <c r="N9240" t="e">
        <f>INDEX(XML!$A$2:$R$782,MATCH(C9240,XML!$D$2:$D$737,0),2)</f>
        <v>#N/A</v>
      </c>
    </row>
    <row r="9241" spans="1:14" ht="22.5" customHeight="1" x14ac:dyDescent="0.2">
      <c r="A9241">
        <v>70377</v>
      </c>
      <c r="B9241" t="s">
        <v>32409</v>
      </c>
      <c r="C9241" s="15" t="s">
        <v>32410</v>
      </c>
      <c r="D9241" s="15" t="s">
        <v>32411</v>
      </c>
      <c r="E9241">
        <v>144402</v>
      </c>
      <c r="F9241">
        <v>167990</v>
      </c>
      <c r="K9241" s="16">
        <f t="shared" si="432"/>
        <v>154510.14000000001</v>
      </c>
      <c r="L9241" s="16">
        <f t="shared" si="433"/>
        <v>162642.25263157897</v>
      </c>
      <c r="M9241" s="16">
        <f t="shared" si="434"/>
        <v>184820.74162679428</v>
      </c>
      <c r="N9241" t="e">
        <f>INDEX(XML!$A$2:$R$782,MATCH(C9241,XML!$D$2:$D$737,0),2)</f>
        <v>#N/A</v>
      </c>
    </row>
    <row r="9242" spans="1:14" ht="22.5" customHeight="1" x14ac:dyDescent="0.2">
      <c r="A9242">
        <v>39089</v>
      </c>
      <c r="B9242" t="s">
        <v>38294</v>
      </c>
      <c r="C9242" s="15" t="s">
        <v>38295</v>
      </c>
      <c r="D9242" s="15" t="s">
        <v>38296</v>
      </c>
      <c r="E9242">
        <v>238905</v>
      </c>
      <c r="F9242">
        <v>249990</v>
      </c>
      <c r="K9242" s="16">
        <f t="shared" si="432"/>
        <v>255628.35</v>
      </c>
      <c r="L9242" s="16">
        <f t="shared" si="433"/>
        <v>269082.4736842105</v>
      </c>
      <c r="M9242" s="16">
        <f t="shared" si="434"/>
        <v>305775.53827751195</v>
      </c>
      <c r="N9242" t="e">
        <f>INDEX(XML!$A$2:$R$782,MATCH(C9242,XML!$D$2:$D$737,0),2)</f>
        <v>#N/A</v>
      </c>
    </row>
    <row r="9243" spans="1:14" ht="22.5" customHeight="1" x14ac:dyDescent="0.2">
      <c r="A9243">
        <v>23934</v>
      </c>
      <c r="B9243" t="s">
        <v>46048</v>
      </c>
      <c r="C9243" s="15" t="s">
        <v>46049</v>
      </c>
      <c r="D9243" s="15" t="s">
        <v>46050</v>
      </c>
      <c r="E9243">
        <v>624771</v>
      </c>
      <c r="F9243">
        <v>728390</v>
      </c>
      <c r="H9243">
        <v>2</v>
      </c>
      <c r="K9243" s="16">
        <f t="shared" si="432"/>
        <v>668504.97</v>
      </c>
      <c r="L9243" s="16">
        <f t="shared" si="433"/>
        <v>703689.44210526312</v>
      </c>
      <c r="M9243" s="16">
        <f t="shared" si="434"/>
        <v>799647.09330143547</v>
      </c>
      <c r="N9243" t="e">
        <f>INDEX(XML!$A$2:$R$782,MATCH(C9243,XML!$D$2:$D$737,0),2)</f>
        <v>#N/A</v>
      </c>
    </row>
    <row r="9244" spans="1:14" ht="22.5" customHeight="1" x14ac:dyDescent="0.2">
      <c r="A9244">
        <v>43203</v>
      </c>
      <c r="B9244" t="s">
        <v>4019</v>
      </c>
      <c r="C9244" s="15" t="s">
        <v>4020</v>
      </c>
      <c r="D9244" s="15" t="s">
        <v>4021</v>
      </c>
      <c r="E9244">
        <v>115549</v>
      </c>
      <c r="F9244">
        <v>169049</v>
      </c>
      <c r="H9244">
        <v>3</v>
      </c>
      <c r="K9244" s="16">
        <f t="shared" si="432"/>
        <v>123637.43000000001</v>
      </c>
      <c r="L9244" s="16">
        <f t="shared" si="433"/>
        <v>130144.66315789474</v>
      </c>
      <c r="M9244" s="16">
        <f t="shared" si="434"/>
        <v>147891.66267942585</v>
      </c>
      <c r="N9244" t="e">
        <f>INDEX(XML!$A$2:$R$782,MATCH(C9244,XML!$D$2:$D$737,0),2)</f>
        <v>#N/A</v>
      </c>
    </row>
    <row r="9245" spans="1:14" ht="33.75" x14ac:dyDescent="0.2">
      <c r="A9245">
        <v>83601</v>
      </c>
      <c r="B9245" t="s">
        <v>46051</v>
      </c>
      <c r="C9245" s="15" t="s">
        <v>46052</v>
      </c>
      <c r="D9245" s="15" t="s">
        <v>46053</v>
      </c>
      <c r="E9245">
        <v>502833</v>
      </c>
      <c r="F9245">
        <v>549990</v>
      </c>
      <c r="H9245">
        <v>2</v>
      </c>
      <c r="K9245" s="16">
        <f t="shared" si="432"/>
        <v>538031.31000000006</v>
      </c>
      <c r="L9245" s="16">
        <f t="shared" si="433"/>
        <v>566348.74736842117</v>
      </c>
      <c r="M9245" s="16">
        <f t="shared" si="434"/>
        <v>643578.12200956955</v>
      </c>
      <c r="N9245" t="e">
        <f>INDEX(XML!$A$2:$R$782,MATCH(C9245,XML!$D$2:$D$737,0),2)</f>
        <v>#N/A</v>
      </c>
    </row>
    <row r="9246" spans="1:14" ht="101.25" x14ac:dyDescent="0.2">
      <c r="A9246">
        <v>57592</v>
      </c>
      <c r="B9246" t="s">
        <v>17018</v>
      </c>
      <c r="C9246" s="15" t="s">
        <v>17019</v>
      </c>
      <c r="D9246" s="15" t="s">
        <v>17020</v>
      </c>
      <c r="E9246">
        <v>59990</v>
      </c>
      <c r="F9246">
        <v>59990</v>
      </c>
      <c r="H9246">
        <v>23</v>
      </c>
      <c r="I9246">
        <v>1</v>
      </c>
      <c r="K9246" s="16">
        <f t="shared" si="432"/>
        <v>64189.3</v>
      </c>
      <c r="L9246" s="16">
        <f t="shared" si="433"/>
        <v>67567.68421052632</v>
      </c>
      <c r="M9246" s="16">
        <f t="shared" si="434"/>
        <v>76781.459330143538</v>
      </c>
      <c r="N9246" t="e">
        <f>INDEX(XML!$A$2:$R$782,MATCH(C9246,XML!$D$2:$D$737,0),2)</f>
        <v>#N/A</v>
      </c>
    </row>
    <row r="9247" spans="1:14" ht="90" x14ac:dyDescent="0.2">
      <c r="A9247">
        <v>57588</v>
      </c>
      <c r="B9247" t="s">
        <v>17012</v>
      </c>
      <c r="C9247" s="15" t="s">
        <v>17013</v>
      </c>
      <c r="D9247" s="15" t="s">
        <v>17014</v>
      </c>
      <c r="E9247">
        <v>85990</v>
      </c>
      <c r="F9247">
        <v>85990</v>
      </c>
      <c r="K9247" s="16">
        <f t="shared" si="432"/>
        <v>92009.3</v>
      </c>
      <c r="L9247" s="16">
        <f t="shared" si="433"/>
        <v>96851.894736842107</v>
      </c>
      <c r="M9247" s="16">
        <f t="shared" si="434"/>
        <v>110058.97129186602</v>
      </c>
      <c r="N9247" t="e">
        <f>INDEX(XML!$A$2:$R$782,MATCH(C9247,XML!$D$2:$D$737,0),2)</f>
        <v>#N/A</v>
      </c>
    </row>
    <row r="9248" spans="1:14" ht="90" x14ac:dyDescent="0.2">
      <c r="A9248">
        <v>60850</v>
      </c>
      <c r="B9248" t="s">
        <v>17012</v>
      </c>
      <c r="C9248" s="15" t="s">
        <v>19205</v>
      </c>
      <c r="D9248" s="15" t="s">
        <v>19206</v>
      </c>
      <c r="E9248">
        <v>85990</v>
      </c>
      <c r="F9248">
        <v>85990</v>
      </c>
      <c r="H9248">
        <v>19</v>
      </c>
      <c r="K9248" s="16">
        <f t="shared" si="432"/>
        <v>92009.3</v>
      </c>
      <c r="L9248" s="16">
        <f t="shared" si="433"/>
        <v>96851.894736842107</v>
      </c>
      <c r="M9248" s="16">
        <f t="shared" si="434"/>
        <v>110058.97129186602</v>
      </c>
      <c r="N9248" t="e">
        <f>INDEX(XML!$A$2:$R$782,MATCH(C9248,XML!$D$2:$D$737,0),2)</f>
        <v>#N/A</v>
      </c>
    </row>
    <row r="9249" spans="1:14" ht="101.25" x14ac:dyDescent="0.2">
      <c r="A9249">
        <v>53726</v>
      </c>
      <c r="B9249" t="s">
        <v>13845</v>
      </c>
      <c r="C9249" s="15" t="s">
        <v>13848</v>
      </c>
      <c r="D9249" s="15" t="s">
        <v>13849</v>
      </c>
      <c r="E9249">
        <v>108990</v>
      </c>
      <c r="F9249">
        <v>108990</v>
      </c>
      <c r="H9249" t="s">
        <v>746</v>
      </c>
      <c r="I9249">
        <v>1</v>
      </c>
      <c r="K9249" s="16">
        <f t="shared" si="432"/>
        <v>116619.3</v>
      </c>
      <c r="L9249" s="16">
        <f t="shared" si="433"/>
        <v>122757.15789473684</v>
      </c>
      <c r="M9249" s="16">
        <f t="shared" si="434"/>
        <v>139496.77033492824</v>
      </c>
      <c r="N9249" t="e">
        <f>INDEX(XML!$A$2:$R$782,MATCH(C9249,XML!$D$2:$D$737,0),2)</f>
        <v>#N/A</v>
      </c>
    </row>
    <row r="9250" spans="1:14" ht="101.25" x14ac:dyDescent="0.2">
      <c r="A9250">
        <v>53727</v>
      </c>
      <c r="B9250" t="s">
        <v>13845</v>
      </c>
      <c r="C9250" s="15" t="s">
        <v>13846</v>
      </c>
      <c r="D9250" s="15" t="s">
        <v>13847</v>
      </c>
      <c r="E9250">
        <v>111990</v>
      </c>
      <c r="F9250">
        <v>111990</v>
      </c>
      <c r="H9250" t="s">
        <v>746</v>
      </c>
      <c r="K9250" s="16">
        <f t="shared" si="432"/>
        <v>119829.3</v>
      </c>
      <c r="L9250" s="16">
        <f t="shared" si="433"/>
        <v>126136.10526315789</v>
      </c>
      <c r="M9250" s="16">
        <f t="shared" si="434"/>
        <v>143336.48325358852</v>
      </c>
      <c r="N9250" t="e">
        <f>INDEX(XML!$A$2:$R$782,MATCH(C9250,XML!$D$2:$D$737,0),2)</f>
        <v>#N/A</v>
      </c>
    </row>
    <row r="9251" spans="1:14" ht="33.75" x14ac:dyDescent="0.2">
      <c r="A9251">
        <v>66146</v>
      </c>
      <c r="B9251" t="s">
        <v>24260</v>
      </c>
      <c r="C9251" s="15" t="s">
        <v>24261</v>
      </c>
      <c r="D9251" s="15" t="s">
        <v>24262</v>
      </c>
      <c r="E9251">
        <v>75990</v>
      </c>
      <c r="F9251">
        <v>75990</v>
      </c>
      <c r="H9251" t="s">
        <v>746</v>
      </c>
      <c r="K9251" s="16">
        <f t="shared" si="432"/>
        <v>81309.3</v>
      </c>
      <c r="L9251" s="16">
        <f t="shared" si="433"/>
        <v>85588.736842105267</v>
      </c>
      <c r="M9251" s="16">
        <f t="shared" si="434"/>
        <v>97259.928229665064</v>
      </c>
      <c r="N9251" t="e">
        <f>INDEX(XML!$A$2:$R$782,MATCH(C9251,XML!$D$2:$D$737,0),2)</f>
        <v>#N/A</v>
      </c>
    </row>
    <row r="9252" spans="1:14" ht="33.75" x14ac:dyDescent="0.2">
      <c r="A9252">
        <v>71371</v>
      </c>
      <c r="B9252" t="s">
        <v>33739</v>
      </c>
      <c r="C9252" s="15" t="s">
        <v>33740</v>
      </c>
      <c r="D9252" s="15" t="s">
        <v>33741</v>
      </c>
      <c r="E9252">
        <v>111990</v>
      </c>
      <c r="F9252">
        <v>111990</v>
      </c>
      <c r="H9252">
        <v>27</v>
      </c>
      <c r="K9252" s="16">
        <f t="shared" si="432"/>
        <v>119829.3</v>
      </c>
      <c r="L9252" s="16">
        <f t="shared" si="433"/>
        <v>126136.10526315789</v>
      </c>
      <c r="M9252" s="16">
        <f t="shared" si="434"/>
        <v>143336.48325358852</v>
      </c>
      <c r="N9252" t="e">
        <f>INDEX(XML!$A$2:$R$782,MATCH(C9252,XML!$D$2:$D$737,0),2)</f>
        <v>#N/A</v>
      </c>
    </row>
    <row r="9253" spans="1:14" ht="22.5" customHeight="1" x14ac:dyDescent="0.2">
      <c r="A9253">
        <v>53728</v>
      </c>
      <c r="B9253" t="s">
        <v>13842</v>
      </c>
      <c r="C9253" s="15" t="s">
        <v>13843</v>
      </c>
      <c r="D9253" s="15" t="s">
        <v>13844</v>
      </c>
      <c r="E9253">
        <v>149990</v>
      </c>
      <c r="F9253">
        <v>149990</v>
      </c>
      <c r="K9253" s="16">
        <f t="shared" si="432"/>
        <v>160489.29999999999</v>
      </c>
      <c r="L9253" s="16">
        <f t="shared" si="433"/>
        <v>168936.10526315786</v>
      </c>
      <c r="M9253" s="16">
        <f t="shared" si="434"/>
        <v>191972.84688995211</v>
      </c>
      <c r="N9253" t="e">
        <f>INDEX(XML!$A$2:$R$782,MATCH(C9253,XML!$D$2:$D$737,0),2)</f>
        <v>#N/A</v>
      </c>
    </row>
    <row r="9254" spans="1:14" ht="33.75" x14ac:dyDescent="0.2">
      <c r="A9254">
        <v>76500</v>
      </c>
      <c r="B9254" t="s">
        <v>40047</v>
      </c>
      <c r="C9254" s="15" t="s">
        <v>40048</v>
      </c>
      <c r="D9254" s="15" t="s">
        <v>40049</v>
      </c>
      <c r="E9254">
        <v>129990</v>
      </c>
      <c r="F9254">
        <v>129990</v>
      </c>
      <c r="H9254">
        <v>46</v>
      </c>
      <c r="K9254" s="16">
        <f t="shared" si="432"/>
        <v>139089.29999999999</v>
      </c>
      <c r="L9254" s="16">
        <f t="shared" si="433"/>
        <v>146409.78947368418</v>
      </c>
      <c r="M9254" s="16">
        <f t="shared" si="434"/>
        <v>166374.76076555022</v>
      </c>
      <c r="N9254" t="e">
        <f>INDEX(XML!$A$2:$R$782,MATCH(C9254,XML!$D$2:$D$737,0),2)</f>
        <v>#N/A</v>
      </c>
    </row>
    <row r="9255" spans="1:14" ht="101.25" x14ac:dyDescent="0.2">
      <c r="A9255">
        <v>57590</v>
      </c>
      <c r="B9255" t="s">
        <v>17015</v>
      </c>
      <c r="C9255" s="15" t="s">
        <v>17016</v>
      </c>
      <c r="D9255" s="15" t="s">
        <v>17017</v>
      </c>
      <c r="E9255">
        <v>211490</v>
      </c>
      <c r="F9255">
        <v>211490</v>
      </c>
      <c r="H9255">
        <v>46</v>
      </c>
      <c r="I9255">
        <v>2</v>
      </c>
      <c r="K9255" s="16">
        <f t="shared" si="432"/>
        <v>226294.3</v>
      </c>
      <c r="L9255" s="16">
        <f t="shared" si="433"/>
        <v>238204.52631578947</v>
      </c>
      <c r="M9255" s="16">
        <f t="shared" si="434"/>
        <v>270686.96172248805</v>
      </c>
      <c r="N9255" t="e">
        <f>INDEX(XML!$A$2:$R$782,MATCH(C9255,XML!$D$2:$D$737,0),2)</f>
        <v>#N/A</v>
      </c>
    </row>
    <row r="9256" spans="1:14" ht="101.25" x14ac:dyDescent="0.2">
      <c r="A9256">
        <v>63337</v>
      </c>
      <c r="B9256" t="s">
        <v>21673</v>
      </c>
      <c r="C9256" s="15" t="s">
        <v>21674</v>
      </c>
      <c r="D9256" s="15" t="s">
        <v>21675</v>
      </c>
      <c r="E9256">
        <v>219990</v>
      </c>
      <c r="F9256">
        <v>219990</v>
      </c>
      <c r="H9256">
        <v>17</v>
      </c>
      <c r="K9256" s="16">
        <f t="shared" si="432"/>
        <v>235389.3</v>
      </c>
      <c r="L9256" s="16">
        <f t="shared" si="433"/>
        <v>247778.21052631579</v>
      </c>
      <c r="M9256" s="16">
        <f t="shared" si="434"/>
        <v>281566.14832535887</v>
      </c>
      <c r="N9256" t="e">
        <f>INDEX(XML!$A$2:$R$782,MATCH(C9256,XML!$D$2:$D$737,0),2)</f>
        <v>#N/A</v>
      </c>
    </row>
    <row r="9257" spans="1:14" ht="45" x14ac:dyDescent="0.2">
      <c r="A9257">
        <v>82535</v>
      </c>
      <c r="B9257" t="s">
        <v>46943</v>
      </c>
      <c r="C9257" s="15" t="s">
        <v>46944</v>
      </c>
      <c r="D9257" s="15" t="s">
        <v>46945</v>
      </c>
      <c r="E9257">
        <v>90990</v>
      </c>
      <c r="F9257">
        <v>90990</v>
      </c>
      <c r="H9257" t="s">
        <v>746</v>
      </c>
      <c r="K9257" s="16">
        <f t="shared" si="432"/>
        <v>97359.3</v>
      </c>
      <c r="L9257" s="16">
        <f t="shared" si="433"/>
        <v>102483.47368421052</v>
      </c>
      <c r="M9257" s="16">
        <f t="shared" si="434"/>
        <v>116458.49282296649</v>
      </c>
      <c r="N9257" t="e">
        <f>INDEX(XML!$A$2:$R$782,MATCH(C9257,XML!$D$2:$D$737,0),2)</f>
        <v>#N/A</v>
      </c>
    </row>
    <row r="9258" spans="1:14" ht="33.75" customHeight="1" x14ac:dyDescent="0.2">
      <c r="A9258">
        <v>62179</v>
      </c>
      <c r="B9258" t="s">
        <v>20946</v>
      </c>
      <c r="C9258" s="15" t="s">
        <v>20947</v>
      </c>
      <c r="D9258" s="15" t="s">
        <v>20948</v>
      </c>
      <c r="E9258">
        <v>150990</v>
      </c>
      <c r="F9258">
        <v>150990</v>
      </c>
      <c r="H9258">
        <v>21</v>
      </c>
      <c r="K9258" s="16">
        <f t="shared" si="432"/>
        <v>161559.29999999999</v>
      </c>
      <c r="L9258" s="16">
        <f t="shared" si="433"/>
        <v>170062.42105263157</v>
      </c>
      <c r="M9258" s="16">
        <f t="shared" si="434"/>
        <v>193252.75119617226</v>
      </c>
      <c r="N9258" t="e">
        <f>INDEX(XML!$A$2:$R$782,MATCH(C9258,XML!$D$2:$D$737,0),2)</f>
        <v>#N/A</v>
      </c>
    </row>
    <row r="9259" spans="1:14" ht="22.5" customHeight="1" x14ac:dyDescent="0.2">
      <c r="A9259">
        <v>67310</v>
      </c>
      <c r="B9259" t="s">
        <v>26955</v>
      </c>
      <c r="C9259" s="15" t="s">
        <v>26956</v>
      </c>
      <c r="D9259" s="15" t="s">
        <v>26957</v>
      </c>
      <c r="E9259">
        <v>136990</v>
      </c>
      <c r="F9259">
        <v>136990</v>
      </c>
      <c r="H9259">
        <v>9</v>
      </c>
      <c r="I9259">
        <v>1</v>
      </c>
      <c r="K9259" s="16">
        <f t="shared" si="432"/>
        <v>146579.29999999999</v>
      </c>
      <c r="L9259" s="16">
        <f t="shared" si="433"/>
        <v>154293.99999999997</v>
      </c>
      <c r="M9259" s="16">
        <f t="shared" si="434"/>
        <v>175334.09090909085</v>
      </c>
      <c r="N9259" t="e">
        <f>INDEX(XML!$A$2:$R$782,MATCH(C9259,XML!$D$2:$D$737,0),2)</f>
        <v>#N/A</v>
      </c>
    </row>
    <row r="9260" spans="1:14" ht="101.25" x14ac:dyDescent="0.2">
      <c r="A9260">
        <v>67298</v>
      </c>
      <c r="B9260" t="s">
        <v>26953</v>
      </c>
      <c r="C9260" s="15" t="s">
        <v>26954</v>
      </c>
      <c r="D9260" s="15" t="s">
        <v>27045</v>
      </c>
      <c r="E9260">
        <v>174990</v>
      </c>
      <c r="F9260">
        <v>174990</v>
      </c>
      <c r="K9260" s="16">
        <f t="shared" si="432"/>
        <v>187239.3</v>
      </c>
      <c r="L9260" s="16">
        <f t="shared" si="433"/>
        <v>197094</v>
      </c>
      <c r="M9260" s="16">
        <f t="shared" si="434"/>
        <v>223970.45454545456</v>
      </c>
      <c r="N9260" t="e">
        <f>INDEX(XML!$A$2:$R$782,MATCH(C9260,XML!$D$2:$D$737,0),2)</f>
        <v>#N/A</v>
      </c>
    </row>
    <row r="9261" spans="1:14" ht="45" x14ac:dyDescent="0.2">
      <c r="A9261">
        <v>82536</v>
      </c>
      <c r="B9261" t="s">
        <v>46943</v>
      </c>
      <c r="C9261" s="15" t="s">
        <v>46946</v>
      </c>
      <c r="D9261" s="15" t="s">
        <v>46947</v>
      </c>
      <c r="E9261">
        <v>90990</v>
      </c>
      <c r="F9261">
        <v>90990</v>
      </c>
      <c r="H9261" t="s">
        <v>746</v>
      </c>
      <c r="K9261" s="16">
        <f t="shared" si="432"/>
        <v>97359.3</v>
      </c>
      <c r="L9261" s="16">
        <f t="shared" si="433"/>
        <v>102483.47368421052</v>
      </c>
      <c r="M9261" s="16">
        <f t="shared" si="434"/>
        <v>116458.49282296649</v>
      </c>
      <c r="N9261" t="e">
        <f>INDEX(XML!$A$2:$R$782,MATCH(C9261,XML!$D$2:$D$737,0),2)</f>
        <v>#N/A</v>
      </c>
    </row>
    <row r="9262" spans="1:14" ht="135" x14ac:dyDescent="0.2">
      <c r="A9262">
        <v>83076</v>
      </c>
      <c r="B9262" t="s">
        <v>46948</v>
      </c>
      <c r="C9262" s="15" t="s">
        <v>46949</v>
      </c>
      <c r="D9262" s="15" t="s">
        <v>46950</v>
      </c>
      <c r="E9262">
        <v>219990</v>
      </c>
      <c r="F9262">
        <v>219990</v>
      </c>
      <c r="H9262" t="s">
        <v>746</v>
      </c>
      <c r="K9262" s="16">
        <f t="shared" si="432"/>
        <v>235389.3</v>
      </c>
      <c r="L9262" s="16">
        <f t="shared" si="433"/>
        <v>247778.21052631579</v>
      </c>
      <c r="M9262" s="16">
        <f t="shared" si="434"/>
        <v>281566.14832535887</v>
      </c>
      <c r="N9262" t="e">
        <f>INDEX(XML!$A$2:$R$782,MATCH(C9262,XML!$D$2:$D$737,0),2)</f>
        <v>#N/A</v>
      </c>
    </row>
    <row r="9263" spans="1:14" ht="45" x14ac:dyDescent="0.2">
      <c r="A9263">
        <v>56451</v>
      </c>
      <c r="B9263" t="s">
        <v>44031</v>
      </c>
      <c r="C9263" s="15" t="s">
        <v>44032</v>
      </c>
      <c r="D9263" s="15" t="s">
        <v>44033</v>
      </c>
      <c r="E9263">
        <v>155458</v>
      </c>
      <c r="F9263">
        <v>178890</v>
      </c>
      <c r="H9263">
        <v>22</v>
      </c>
      <c r="K9263" s="16">
        <f t="shared" si="432"/>
        <v>166340.06</v>
      </c>
      <c r="L9263" s="16">
        <f t="shared" si="433"/>
        <v>175094.8</v>
      </c>
      <c r="M9263" s="16">
        <f t="shared" si="434"/>
        <v>198971.36363636365</v>
      </c>
      <c r="N9263" t="e">
        <f>INDEX(XML!$A$2:$R$782,MATCH(C9263,XML!$D$2:$D$737,0),2)</f>
        <v>#N/A</v>
      </c>
    </row>
    <row r="9264" spans="1:14" ht="45" x14ac:dyDescent="0.2">
      <c r="A9264">
        <v>81283</v>
      </c>
      <c r="B9264" t="s">
        <v>44034</v>
      </c>
      <c r="C9264" s="15" t="s">
        <v>44035</v>
      </c>
      <c r="D9264" s="15" t="s">
        <v>44036</v>
      </c>
      <c r="E9264">
        <v>226392</v>
      </c>
      <c r="F9264">
        <v>282990</v>
      </c>
      <c r="H9264">
        <v>14</v>
      </c>
      <c r="K9264" s="16">
        <f t="shared" si="432"/>
        <v>242239.44</v>
      </c>
      <c r="L9264" s="16">
        <f t="shared" si="433"/>
        <v>254988.8842105263</v>
      </c>
      <c r="M9264" s="16">
        <f t="shared" si="434"/>
        <v>289760.09569377988</v>
      </c>
      <c r="N9264" t="e">
        <f>INDEX(XML!$A$2:$R$782,MATCH(C9264,XML!$D$2:$D$737,0),2)</f>
        <v>#N/A</v>
      </c>
    </row>
    <row r="9265" spans="1:14" ht="45" x14ac:dyDescent="0.2">
      <c r="A9265">
        <v>81285</v>
      </c>
      <c r="B9265" t="s">
        <v>44037</v>
      </c>
      <c r="C9265" s="15" t="s">
        <v>44038</v>
      </c>
      <c r="D9265" s="15" t="s">
        <v>44039</v>
      </c>
      <c r="E9265">
        <v>243210</v>
      </c>
      <c r="F9265">
        <v>289990</v>
      </c>
      <c r="H9265">
        <v>10</v>
      </c>
      <c r="K9265" s="16">
        <f t="shared" si="432"/>
        <v>260234.7</v>
      </c>
      <c r="L9265" s="16">
        <f t="shared" si="433"/>
        <v>273931.26315789472</v>
      </c>
      <c r="M9265" s="16">
        <f t="shared" si="434"/>
        <v>311285.52631578944</v>
      </c>
      <c r="N9265" t="e">
        <f>INDEX(XML!$A$2:$R$782,MATCH(C9265,XML!$D$2:$D$737,0),2)</f>
        <v>#N/A</v>
      </c>
    </row>
    <row r="9266" spans="1:14" ht="45" x14ac:dyDescent="0.2">
      <c r="A9266">
        <v>81309</v>
      </c>
      <c r="B9266" t="s">
        <v>44040</v>
      </c>
      <c r="C9266" s="15" t="s">
        <v>44041</v>
      </c>
      <c r="D9266" s="15" t="s">
        <v>44042</v>
      </c>
      <c r="E9266">
        <v>104887</v>
      </c>
      <c r="F9266">
        <v>125890</v>
      </c>
      <c r="H9266">
        <v>4</v>
      </c>
      <c r="K9266" s="16">
        <f t="shared" si="432"/>
        <v>112229.09</v>
      </c>
      <c r="L9266" s="16">
        <f t="shared" si="433"/>
        <v>118135.88421052632</v>
      </c>
      <c r="M9266" s="16">
        <f t="shared" si="434"/>
        <v>134245.32296650717</v>
      </c>
      <c r="N9266" t="e">
        <f>INDEX(XML!$A$2:$R$782,MATCH(C9266,XML!$D$2:$D$737,0),2)</f>
        <v>#N/A</v>
      </c>
    </row>
    <row r="9267" spans="1:14" ht="56.25" x14ac:dyDescent="0.2">
      <c r="A9267">
        <v>81310</v>
      </c>
      <c r="B9267" t="s">
        <v>44043</v>
      </c>
      <c r="C9267" s="15" t="s">
        <v>44044</v>
      </c>
      <c r="D9267" s="15" t="s">
        <v>44045</v>
      </c>
      <c r="E9267">
        <v>161962</v>
      </c>
      <c r="F9267">
        <v>193990</v>
      </c>
      <c r="H9267">
        <v>8</v>
      </c>
      <c r="K9267" s="16">
        <f t="shared" si="432"/>
        <v>173299.34</v>
      </c>
      <c r="L9267" s="16">
        <f t="shared" si="433"/>
        <v>182420.35789473684</v>
      </c>
      <c r="M9267" s="16">
        <f t="shared" si="434"/>
        <v>207295.86124401912</v>
      </c>
      <c r="N9267" t="e">
        <f>INDEX(XML!$A$2:$R$782,MATCH(C9267,XML!$D$2:$D$737,0),2)</f>
        <v>#N/A</v>
      </c>
    </row>
    <row r="9268" spans="1:14" ht="67.5" x14ac:dyDescent="0.2">
      <c r="A9268">
        <v>81311</v>
      </c>
      <c r="B9268" t="s">
        <v>44046</v>
      </c>
      <c r="C9268" s="15" t="s">
        <v>44047</v>
      </c>
      <c r="D9268" s="15" t="s">
        <v>44048</v>
      </c>
      <c r="E9268">
        <v>148886</v>
      </c>
      <c r="F9268">
        <v>178990</v>
      </c>
      <c r="H9268">
        <v>12</v>
      </c>
      <c r="K9268" s="16">
        <f t="shared" si="432"/>
        <v>159308.01999999999</v>
      </c>
      <c r="L9268" s="16">
        <f t="shared" si="433"/>
        <v>167692.65263157894</v>
      </c>
      <c r="M9268" s="16">
        <f t="shared" si="434"/>
        <v>190559.83253588516</v>
      </c>
      <c r="N9268" t="e">
        <f>INDEX(XML!$A$2:$R$782,MATCH(C9268,XML!$D$2:$D$737,0),2)</f>
        <v>#N/A</v>
      </c>
    </row>
    <row r="9269" spans="1:14" ht="67.5" x14ac:dyDescent="0.2">
      <c r="A9269">
        <v>48428</v>
      </c>
      <c r="B9269" t="s">
        <v>44049</v>
      </c>
      <c r="C9269" s="15" t="s">
        <v>44050</v>
      </c>
      <c r="D9269" s="15" t="s">
        <v>44051</v>
      </c>
      <c r="E9269">
        <v>143886</v>
      </c>
      <c r="F9269">
        <v>171990</v>
      </c>
      <c r="H9269">
        <v>2</v>
      </c>
      <c r="K9269" s="16">
        <f t="shared" si="432"/>
        <v>153958.01999999999</v>
      </c>
      <c r="L9269" s="16">
        <f t="shared" si="433"/>
        <v>162061.07368421051</v>
      </c>
      <c r="M9269" s="16">
        <f t="shared" si="434"/>
        <v>184160.31100478469</v>
      </c>
      <c r="N9269" t="e">
        <f>INDEX(XML!$A$2:$R$782,MATCH(C9269,XML!$D$2:$D$737,0),2)</f>
        <v>#N/A</v>
      </c>
    </row>
    <row r="9270" spans="1:14" ht="15.75" x14ac:dyDescent="0.25">
      <c r="A9270" s="184" t="s">
        <v>4022</v>
      </c>
      <c r="B9270" s="184"/>
      <c r="C9270" s="185"/>
      <c r="D9270" s="185"/>
      <c r="E9270" s="184"/>
      <c r="F9270" s="184"/>
      <c r="G9270" s="184"/>
      <c r="H9270" s="184"/>
      <c r="I9270" s="184"/>
      <c r="J9270" s="184"/>
      <c r="K9270" s="16">
        <f t="shared" si="432"/>
        <v>0</v>
      </c>
      <c r="L9270" s="16">
        <f t="shared" si="433"/>
        <v>0</v>
      </c>
      <c r="M9270" s="16">
        <f t="shared" si="434"/>
        <v>0</v>
      </c>
      <c r="N9270" t="e">
        <f>INDEX(XML!$A$2:$R$782,MATCH(C9270,XML!$D$2:$D$737,0),2)</f>
        <v>#N/A</v>
      </c>
    </row>
    <row r="9271" spans="1:14" ht="45" x14ac:dyDescent="0.2">
      <c r="A9271">
        <v>66147</v>
      </c>
      <c r="B9271" t="s">
        <v>24263</v>
      </c>
      <c r="C9271" s="15" t="s">
        <v>24264</v>
      </c>
      <c r="D9271" s="15" t="s">
        <v>24265</v>
      </c>
      <c r="E9271">
        <v>2806</v>
      </c>
      <c r="F9271">
        <v>5292</v>
      </c>
      <c r="H9271">
        <v>36</v>
      </c>
      <c r="K9271" s="16">
        <f t="shared" si="432"/>
        <v>3142.72</v>
      </c>
      <c r="L9271" s="16">
        <f t="shared" si="433"/>
        <v>3308.1263157894737</v>
      </c>
      <c r="M9271" s="16">
        <f t="shared" si="434"/>
        <v>3759.2344497607655</v>
      </c>
      <c r="N9271" t="e">
        <f>INDEX(XML!$A$2:$R$782,MATCH(C9271,XML!$D$2:$D$737,0),2)</f>
        <v>#N/A</v>
      </c>
    </row>
    <row r="9272" spans="1:14" ht="33.75" x14ac:dyDescent="0.2">
      <c r="A9272">
        <v>66148</v>
      </c>
      <c r="B9272" t="s">
        <v>24266</v>
      </c>
      <c r="C9272" s="15" t="s">
        <v>24267</v>
      </c>
      <c r="D9272" s="15" t="s">
        <v>24268</v>
      </c>
      <c r="E9272">
        <v>1264</v>
      </c>
      <c r="F9272">
        <v>6033</v>
      </c>
      <c r="H9272">
        <v>36</v>
      </c>
      <c r="K9272" s="16">
        <f t="shared" si="432"/>
        <v>1415.68</v>
      </c>
      <c r="L9272" s="16">
        <f t="shared" si="433"/>
        <v>1490.1894736842105</v>
      </c>
      <c r="M9272" s="16">
        <f t="shared" si="434"/>
        <v>1693.3971291866028</v>
      </c>
      <c r="N9272" t="e">
        <f>INDEX(XML!$A$2:$R$782,MATCH(C9272,XML!$D$2:$D$737,0),2)</f>
        <v>#N/A</v>
      </c>
    </row>
    <row r="9273" spans="1:14" ht="90" x14ac:dyDescent="0.2">
      <c r="A9273">
        <v>24194</v>
      </c>
      <c r="B9273" t="s">
        <v>4023</v>
      </c>
      <c r="C9273" s="15" t="s">
        <v>4024</v>
      </c>
      <c r="D9273" s="15" t="s">
        <v>4025</v>
      </c>
      <c r="E9273">
        <v>6270</v>
      </c>
      <c r="F9273">
        <v>8990</v>
      </c>
      <c r="H9273" t="s">
        <v>746</v>
      </c>
      <c r="K9273" s="16">
        <f t="shared" si="432"/>
        <v>7022.4</v>
      </c>
      <c r="L9273" s="16">
        <f t="shared" si="433"/>
        <v>7392</v>
      </c>
      <c r="M9273" s="16">
        <f t="shared" si="434"/>
        <v>8400</v>
      </c>
      <c r="N9273" t="e">
        <f>INDEX(XML!$A$2:$R$782,MATCH(C9273,XML!$D$2:$D$737,0),2)</f>
        <v>#N/A</v>
      </c>
    </row>
    <row r="9274" spans="1:14" ht="67.5" x14ac:dyDescent="0.2">
      <c r="A9274">
        <v>26736</v>
      </c>
      <c r="B9274" t="s">
        <v>37206</v>
      </c>
      <c r="C9274" s="15" t="s">
        <v>37510</v>
      </c>
      <c r="D9274" s="15" t="s">
        <v>37207</v>
      </c>
      <c r="E9274">
        <v>5850</v>
      </c>
      <c r="F9274">
        <v>9990</v>
      </c>
      <c r="H9274">
        <v>14</v>
      </c>
      <c r="K9274" s="16">
        <f t="shared" si="432"/>
        <v>6552</v>
      </c>
      <c r="L9274" s="16">
        <f t="shared" si="433"/>
        <v>6896.8421052631575</v>
      </c>
      <c r="M9274" s="16">
        <f t="shared" si="434"/>
        <v>7837.3205741626789</v>
      </c>
      <c r="N9274" t="e">
        <f>INDEX(XML!$A$2:$R$782,MATCH(C9274,XML!$D$2:$D$737,0),2)</f>
        <v>#N/A</v>
      </c>
    </row>
    <row r="9275" spans="1:14" ht="90" x14ac:dyDescent="0.2">
      <c r="A9275">
        <v>24638</v>
      </c>
      <c r="B9275" t="s">
        <v>37698</v>
      </c>
      <c r="C9275" s="15" t="s">
        <v>37699</v>
      </c>
      <c r="D9275" s="15" t="s">
        <v>37700</v>
      </c>
      <c r="E9275">
        <v>5550</v>
      </c>
      <c r="F9275">
        <v>8990</v>
      </c>
      <c r="H9275" t="s">
        <v>746</v>
      </c>
      <c r="K9275" s="16">
        <f t="shared" si="432"/>
        <v>6216</v>
      </c>
      <c r="L9275" s="16">
        <f t="shared" si="433"/>
        <v>6543.1578947368425</v>
      </c>
      <c r="M9275" s="16">
        <f t="shared" si="434"/>
        <v>7435.4066985645941</v>
      </c>
      <c r="N9275" t="e">
        <f>INDEX(XML!$A$2:$R$782,MATCH(C9275,XML!$D$2:$D$737,0),2)</f>
        <v>#N/A</v>
      </c>
    </row>
    <row r="9276" spans="1:14" ht="90" x14ac:dyDescent="0.2">
      <c r="A9276">
        <v>79725</v>
      </c>
      <c r="B9276" t="s">
        <v>37698</v>
      </c>
      <c r="C9276" s="15" t="s">
        <v>37701</v>
      </c>
      <c r="D9276" s="15" t="s">
        <v>37702</v>
      </c>
      <c r="E9276">
        <v>5550</v>
      </c>
      <c r="F9276">
        <v>8990</v>
      </c>
      <c r="K9276" s="16">
        <f t="shared" si="432"/>
        <v>6216</v>
      </c>
      <c r="L9276" s="16">
        <f t="shared" si="433"/>
        <v>6543.1578947368425</v>
      </c>
      <c r="M9276" s="16">
        <f t="shared" si="434"/>
        <v>7435.4066985645941</v>
      </c>
      <c r="N9276" t="e">
        <f>INDEX(XML!$A$2:$R$782,MATCH(C9276,XML!$D$2:$D$737,0),2)</f>
        <v>#N/A</v>
      </c>
    </row>
    <row r="9277" spans="1:14" ht="67.5" x14ac:dyDescent="0.2">
      <c r="A9277">
        <v>79589</v>
      </c>
      <c r="B9277" t="s">
        <v>37206</v>
      </c>
      <c r="C9277" s="15" t="s">
        <v>46552</v>
      </c>
      <c r="D9277" s="15" t="s">
        <v>46553</v>
      </c>
      <c r="E9277">
        <v>5850</v>
      </c>
      <c r="F9277">
        <v>9990</v>
      </c>
      <c r="H9277" t="s">
        <v>746</v>
      </c>
      <c r="K9277" s="16">
        <f t="shared" si="432"/>
        <v>6552</v>
      </c>
      <c r="L9277" s="16">
        <f t="shared" si="433"/>
        <v>6896.8421052631575</v>
      </c>
      <c r="M9277" s="16">
        <f t="shared" si="434"/>
        <v>7837.3205741626789</v>
      </c>
      <c r="N9277" t="e">
        <f>INDEX(XML!$A$2:$R$782,MATCH(C9277,XML!$D$2:$D$737,0),2)</f>
        <v>#N/A</v>
      </c>
    </row>
    <row r="9278" spans="1:14" ht="33.75" x14ac:dyDescent="0.2">
      <c r="A9278">
        <v>50082</v>
      </c>
      <c r="B9278" t="s">
        <v>19207</v>
      </c>
      <c r="C9278" s="15" t="s">
        <v>19208</v>
      </c>
      <c r="D9278" s="15" t="s">
        <v>19209</v>
      </c>
      <c r="E9278">
        <v>7990</v>
      </c>
      <c r="F9278">
        <v>9990</v>
      </c>
      <c r="H9278">
        <v>31</v>
      </c>
      <c r="K9278" s="16">
        <f t="shared" si="432"/>
        <v>8948.7999999999993</v>
      </c>
      <c r="L9278" s="16">
        <f t="shared" si="433"/>
        <v>9419.78947368421</v>
      </c>
      <c r="M9278" s="16">
        <f t="shared" si="434"/>
        <v>10704.306220095694</v>
      </c>
      <c r="N9278" t="e">
        <f>INDEX(XML!$A$2:$R$782,MATCH(C9278,XML!$D$2:$D$737,0),2)</f>
        <v>#N/A</v>
      </c>
    </row>
    <row r="9279" spans="1:14" ht="15.75" x14ac:dyDescent="0.25">
      <c r="A9279" s="184" t="s">
        <v>17021</v>
      </c>
      <c r="B9279" s="184"/>
      <c r="C9279" s="185"/>
      <c r="D9279" s="185"/>
      <c r="E9279" s="184"/>
      <c r="F9279" s="184"/>
      <c r="G9279" s="184"/>
      <c r="H9279" s="184"/>
      <c r="I9279" s="184"/>
      <c r="J9279" s="184"/>
      <c r="K9279" s="16">
        <f t="shared" si="432"/>
        <v>0</v>
      </c>
      <c r="L9279" s="16">
        <f t="shared" si="433"/>
        <v>0</v>
      </c>
      <c r="M9279" s="16">
        <f t="shared" si="434"/>
        <v>0</v>
      </c>
      <c r="N9279" t="e">
        <f>INDEX(XML!$A$2:$R$782,MATCH(C9279,XML!$D$2:$D$737,0),2)</f>
        <v>#N/A</v>
      </c>
    </row>
    <row r="9280" spans="1:14" ht="22.5" customHeight="1" x14ac:dyDescent="0.2">
      <c r="A9280">
        <v>32311</v>
      </c>
      <c r="B9280" t="s">
        <v>4088</v>
      </c>
      <c r="C9280" s="15" t="s">
        <v>4089</v>
      </c>
      <c r="D9280" s="15" t="s">
        <v>36101</v>
      </c>
      <c r="E9280">
        <v>51000</v>
      </c>
      <c r="F9280">
        <v>69990</v>
      </c>
      <c r="K9280" s="16">
        <f t="shared" si="432"/>
        <v>54570</v>
      </c>
      <c r="L9280" s="16">
        <f t="shared" si="433"/>
        <v>57442.105263157893</v>
      </c>
      <c r="M9280" s="16">
        <f t="shared" si="434"/>
        <v>65275.119617224882</v>
      </c>
      <c r="N9280" t="e">
        <f>INDEX(XML!$A$2:$R$782,MATCH(C9280,XML!$D$2:$D$737,0),2)</f>
        <v>#N/A</v>
      </c>
    </row>
    <row r="9281" spans="1:14" ht="33.75" customHeight="1" x14ac:dyDescent="0.2">
      <c r="A9281">
        <v>41749</v>
      </c>
      <c r="B9281" t="s">
        <v>4090</v>
      </c>
      <c r="C9281" s="15" t="s">
        <v>4091</v>
      </c>
      <c r="D9281" s="15" t="s">
        <v>33742</v>
      </c>
      <c r="E9281">
        <v>92000</v>
      </c>
      <c r="F9281">
        <v>114990</v>
      </c>
      <c r="H9281">
        <v>29</v>
      </c>
      <c r="K9281" s="16">
        <f t="shared" si="432"/>
        <v>98440</v>
      </c>
      <c r="L9281" s="16">
        <f t="shared" si="433"/>
        <v>103621.05263157895</v>
      </c>
      <c r="M9281" s="16">
        <f t="shared" si="434"/>
        <v>117751.1961722488</v>
      </c>
      <c r="N9281" t="e">
        <f>INDEX(XML!$A$2:$R$782,MATCH(C9281,XML!$D$2:$D$737,0),2)</f>
        <v>#N/A</v>
      </c>
    </row>
    <row r="9282" spans="1:14" ht="22.5" customHeight="1" x14ac:dyDescent="0.2">
      <c r="A9282">
        <v>39777</v>
      </c>
      <c r="B9282" t="s">
        <v>4092</v>
      </c>
      <c r="C9282" s="15" t="s">
        <v>4093</v>
      </c>
      <c r="D9282" s="15" t="s">
        <v>33743</v>
      </c>
      <c r="E9282">
        <v>120000</v>
      </c>
      <c r="F9282">
        <v>149990</v>
      </c>
      <c r="K9282" s="16">
        <f t="shared" si="432"/>
        <v>128400</v>
      </c>
      <c r="L9282" s="16">
        <f t="shared" si="433"/>
        <v>135157.89473684211</v>
      </c>
      <c r="M9282" s="16">
        <f t="shared" si="434"/>
        <v>153588.51674641148</v>
      </c>
      <c r="N9282" t="e">
        <f>INDEX(XML!$A$2:$R$782,MATCH(C9282,XML!$D$2:$D$737,0),2)</f>
        <v>#N/A</v>
      </c>
    </row>
    <row r="9283" spans="1:14" ht="101.25" x14ac:dyDescent="0.2">
      <c r="A9283">
        <v>57958</v>
      </c>
      <c r="B9283" t="s">
        <v>19230</v>
      </c>
      <c r="C9283" s="15" t="s">
        <v>19231</v>
      </c>
      <c r="D9283" s="15" t="s">
        <v>33744</v>
      </c>
      <c r="E9283">
        <v>312701</v>
      </c>
      <c r="F9283">
        <v>367892</v>
      </c>
      <c r="H9283">
        <v>16</v>
      </c>
      <c r="K9283" s="16">
        <f t="shared" si="432"/>
        <v>334590.07</v>
      </c>
      <c r="L9283" s="16">
        <f t="shared" si="433"/>
        <v>352200.07368421054</v>
      </c>
      <c r="M9283" s="16">
        <f t="shared" si="434"/>
        <v>400227.35645933019</v>
      </c>
      <c r="N9283" t="e">
        <f>INDEX(XML!$A$2:$R$782,MATCH(C9283,XML!$D$2:$D$737,0),2)</f>
        <v>#N/A</v>
      </c>
    </row>
    <row r="9284" spans="1:14" ht="90" x14ac:dyDescent="0.2">
      <c r="A9284">
        <v>61158</v>
      </c>
      <c r="B9284" t="s">
        <v>17906</v>
      </c>
      <c r="C9284" s="15" t="s">
        <v>19947</v>
      </c>
      <c r="D9284" s="15" t="s">
        <v>37125</v>
      </c>
      <c r="E9284">
        <v>91200</v>
      </c>
      <c r="F9284">
        <v>134000</v>
      </c>
      <c r="H9284" t="s">
        <v>746</v>
      </c>
      <c r="K9284" s="16">
        <f t="shared" si="432"/>
        <v>97584</v>
      </c>
      <c r="L9284" s="16">
        <f t="shared" si="433"/>
        <v>102720</v>
      </c>
      <c r="M9284" s="16">
        <f t="shared" si="434"/>
        <v>116727.27272727272</v>
      </c>
      <c r="N9284" t="e">
        <f>INDEX(XML!$A$2:$R$782,MATCH(C9284,XML!$D$2:$D$737,0),2)</f>
        <v>#N/A</v>
      </c>
    </row>
    <row r="9285" spans="1:14" ht="101.25" x14ac:dyDescent="0.2">
      <c r="A9285">
        <v>59364</v>
      </c>
      <c r="B9285" t="s">
        <v>17112</v>
      </c>
      <c r="C9285" s="15" t="s">
        <v>17113</v>
      </c>
      <c r="D9285" s="15" t="s">
        <v>37126</v>
      </c>
      <c r="E9285">
        <v>140858</v>
      </c>
      <c r="F9285">
        <v>176000</v>
      </c>
      <c r="K9285" s="16">
        <f t="shared" ref="K9285:K9348" si="435">IF(E9285&gt;49999,E9285+E9285*0.07,IF(E9285&lt;=49999,E9285+E9285*0.12))</f>
        <v>150718.06</v>
      </c>
      <c r="L9285" s="16">
        <f t="shared" ref="L9285:L9348" si="436">K9285*100/95</f>
        <v>158650.5894736842</v>
      </c>
      <c r="M9285" s="16">
        <f t="shared" ref="M9285:M9348" si="437">IF(COUNTIF(C9285,"*Dahua*"),F9285-10,L9285*100/88)</f>
        <v>180284.76076555022</v>
      </c>
      <c r="N9285" t="e">
        <f>INDEX(XML!$A$2:$R$782,MATCH(C9285,XML!$D$2:$D$737,0),2)</f>
        <v>#N/A</v>
      </c>
    </row>
    <row r="9286" spans="1:14" ht="101.25" x14ac:dyDescent="0.2">
      <c r="A9286">
        <v>59361</v>
      </c>
      <c r="B9286" t="s">
        <v>17110</v>
      </c>
      <c r="C9286" s="15" t="s">
        <v>17111</v>
      </c>
      <c r="D9286" s="15" t="s">
        <v>37127</v>
      </c>
      <c r="E9286">
        <v>149760</v>
      </c>
      <c r="F9286">
        <v>187000</v>
      </c>
      <c r="K9286" s="16">
        <f t="shared" si="435"/>
        <v>160243.20000000001</v>
      </c>
      <c r="L9286" s="16">
        <f t="shared" si="436"/>
        <v>168677.05263157896</v>
      </c>
      <c r="M9286" s="16">
        <f t="shared" si="437"/>
        <v>191678.46889952154</v>
      </c>
      <c r="N9286" t="e">
        <f>INDEX(XML!$A$2:$R$782,MATCH(C9286,XML!$D$2:$D$737,0),2)</f>
        <v>#N/A</v>
      </c>
    </row>
    <row r="9287" spans="1:14" ht="101.25" x14ac:dyDescent="0.2">
      <c r="A9287">
        <v>82812</v>
      </c>
      <c r="B9287" t="s">
        <v>47241</v>
      </c>
      <c r="C9287" s="15" t="s">
        <v>47242</v>
      </c>
      <c r="D9287" s="15" t="s">
        <v>47243</v>
      </c>
      <c r="E9287">
        <v>129000</v>
      </c>
      <c r="F9287">
        <v>187000</v>
      </c>
      <c r="H9287" t="s">
        <v>746</v>
      </c>
      <c r="K9287" s="16">
        <f t="shared" si="435"/>
        <v>138030</v>
      </c>
      <c r="L9287" s="16">
        <f t="shared" si="436"/>
        <v>145294.73684210525</v>
      </c>
      <c r="M9287" s="16">
        <f t="shared" si="437"/>
        <v>165107.65550239233</v>
      </c>
      <c r="N9287" t="e">
        <f>INDEX(XML!$A$2:$R$782,MATCH(C9287,XML!$D$2:$D$737,0),2)</f>
        <v>#N/A</v>
      </c>
    </row>
    <row r="9288" spans="1:14" ht="101.25" x14ac:dyDescent="0.2">
      <c r="A9288">
        <v>60451</v>
      </c>
      <c r="B9288" t="s">
        <v>16974</v>
      </c>
      <c r="C9288" s="15" t="s">
        <v>16975</v>
      </c>
      <c r="D9288" s="15" t="s">
        <v>37128</v>
      </c>
      <c r="E9288">
        <v>459793</v>
      </c>
      <c r="F9288">
        <v>574000</v>
      </c>
      <c r="K9288" s="16">
        <f t="shared" si="435"/>
        <v>491978.51</v>
      </c>
      <c r="L9288" s="16">
        <f t="shared" si="436"/>
        <v>517872.1157894737</v>
      </c>
      <c r="M9288" s="16">
        <f t="shared" si="437"/>
        <v>588491.04066985648</v>
      </c>
      <c r="N9288" t="e">
        <f>INDEX(XML!$A$2:$R$782,MATCH(C9288,XML!$D$2:$D$737,0),2)</f>
        <v>#N/A</v>
      </c>
    </row>
    <row r="9289" spans="1:14" ht="78.75" x14ac:dyDescent="0.2">
      <c r="A9289">
        <v>62080</v>
      </c>
      <c r="B9289" t="s">
        <v>37703</v>
      </c>
      <c r="C9289" s="15" t="s">
        <v>37704</v>
      </c>
      <c r="D9289" s="15" t="s">
        <v>37705</v>
      </c>
      <c r="E9289">
        <v>107520</v>
      </c>
      <c r="F9289">
        <v>134000</v>
      </c>
      <c r="K9289" s="16">
        <f t="shared" si="435"/>
        <v>115046.39999999999</v>
      </c>
      <c r="L9289" s="16">
        <f t="shared" si="436"/>
        <v>121101.47368421052</v>
      </c>
      <c r="M9289" s="16">
        <f t="shared" si="437"/>
        <v>137615.31100478469</v>
      </c>
      <c r="N9289" t="e">
        <f>INDEX(XML!$A$2:$R$782,MATCH(C9289,XML!$D$2:$D$737,0),2)</f>
        <v>#N/A</v>
      </c>
    </row>
    <row r="9290" spans="1:14" ht="78.75" x14ac:dyDescent="0.2">
      <c r="A9290">
        <v>59370</v>
      </c>
      <c r="B9290" t="s">
        <v>20387</v>
      </c>
      <c r="C9290" s="15" t="s">
        <v>20388</v>
      </c>
      <c r="D9290" s="15" t="s">
        <v>35775</v>
      </c>
      <c r="E9290">
        <v>109000</v>
      </c>
      <c r="F9290">
        <v>153000</v>
      </c>
      <c r="H9290" t="s">
        <v>746</v>
      </c>
      <c r="K9290" s="16">
        <f t="shared" si="435"/>
        <v>116630</v>
      </c>
      <c r="L9290" s="16">
        <f t="shared" si="436"/>
        <v>122768.42105263157</v>
      </c>
      <c r="M9290" s="16">
        <f t="shared" si="437"/>
        <v>139509.56937799041</v>
      </c>
      <c r="N9290" t="e">
        <f>INDEX(XML!$A$2:$R$782,MATCH(C9290,XML!$D$2:$D$737,0),2)</f>
        <v>#N/A</v>
      </c>
    </row>
    <row r="9291" spans="1:14" ht="112.5" x14ac:dyDescent="0.2">
      <c r="A9291">
        <v>57960</v>
      </c>
      <c r="B9291" t="s">
        <v>31807</v>
      </c>
      <c r="C9291" s="15" t="s">
        <v>31808</v>
      </c>
      <c r="D9291" s="15" t="s">
        <v>33745</v>
      </c>
      <c r="E9291">
        <v>482451</v>
      </c>
      <c r="F9291">
        <v>567605</v>
      </c>
      <c r="K9291" s="16">
        <f t="shared" si="435"/>
        <v>516222.57</v>
      </c>
      <c r="L9291" s="16">
        <f t="shared" si="436"/>
        <v>543392.1789473684</v>
      </c>
      <c r="M9291" s="16">
        <f t="shared" si="437"/>
        <v>617491.11244019133</v>
      </c>
      <c r="N9291" t="e">
        <f>INDEX(XML!$A$2:$R$782,MATCH(C9291,XML!$D$2:$D$737,0),2)</f>
        <v>#N/A</v>
      </c>
    </row>
    <row r="9292" spans="1:14" ht="15.75" x14ac:dyDescent="0.25">
      <c r="A9292" s="184" t="s">
        <v>17022</v>
      </c>
      <c r="B9292" s="184"/>
      <c r="C9292" s="185"/>
      <c r="D9292" s="185"/>
      <c r="E9292" s="184"/>
      <c r="F9292" s="184"/>
      <c r="G9292" s="184"/>
      <c r="H9292" s="184"/>
      <c r="I9292" s="184"/>
      <c r="J9292" s="184"/>
      <c r="K9292" s="16">
        <f t="shared" si="435"/>
        <v>0</v>
      </c>
      <c r="L9292" s="16">
        <f t="shared" si="436"/>
        <v>0</v>
      </c>
      <c r="M9292" s="16">
        <f t="shared" si="437"/>
        <v>0</v>
      </c>
      <c r="N9292" t="e">
        <f>INDEX(XML!$A$2:$R$782,MATCH(C9292,XML!$D$2:$D$737,0),2)</f>
        <v>#N/A</v>
      </c>
    </row>
    <row r="9293" spans="1:14" ht="101.25" x14ac:dyDescent="0.2">
      <c r="A9293">
        <v>32371</v>
      </c>
      <c r="B9293" t="s">
        <v>4123</v>
      </c>
      <c r="C9293" s="15" t="s">
        <v>4124</v>
      </c>
      <c r="D9293" s="15" t="s">
        <v>33746</v>
      </c>
      <c r="E9293">
        <v>1104605</v>
      </c>
      <c r="F9293">
        <v>1194455</v>
      </c>
      <c r="H9293">
        <v>1</v>
      </c>
      <c r="K9293" s="16">
        <f t="shared" si="435"/>
        <v>1181927.3500000001</v>
      </c>
      <c r="L9293" s="16">
        <f t="shared" si="436"/>
        <v>1244134.0526315791</v>
      </c>
      <c r="M9293" s="16">
        <f t="shared" si="437"/>
        <v>1413788.6961722488</v>
      </c>
      <c r="N9293" t="e">
        <f>INDEX(XML!$A$2:$R$782,MATCH(C9293,XML!$D$2:$D$737,0),2)</f>
        <v>#N/A</v>
      </c>
    </row>
    <row r="9294" spans="1:14" ht="22.5" customHeight="1" x14ac:dyDescent="0.2">
      <c r="A9294">
        <v>46502</v>
      </c>
      <c r="B9294" t="s">
        <v>14745</v>
      </c>
      <c r="C9294" s="15" t="s">
        <v>14746</v>
      </c>
      <c r="D9294" s="15" t="s">
        <v>33747</v>
      </c>
      <c r="E9294">
        <v>1104605</v>
      </c>
      <c r="F9294">
        <v>1299565</v>
      </c>
      <c r="K9294" s="16">
        <f t="shared" si="435"/>
        <v>1181927.3500000001</v>
      </c>
      <c r="L9294" s="16">
        <f t="shared" si="436"/>
        <v>1244134.0526315791</v>
      </c>
      <c r="M9294" s="16">
        <f t="shared" si="437"/>
        <v>1413788.6961722488</v>
      </c>
      <c r="N9294" t="e">
        <f>INDEX(XML!$A$2:$R$782,MATCH(C9294,XML!$D$2:$D$737,0),2)</f>
        <v>#N/A</v>
      </c>
    </row>
    <row r="9295" spans="1:14" ht="15.75" x14ac:dyDescent="0.25">
      <c r="A9295" s="184" t="s">
        <v>17023</v>
      </c>
      <c r="B9295" s="184"/>
      <c r="C9295" s="185"/>
      <c r="D9295" s="185"/>
      <c r="E9295" s="184"/>
      <c r="F9295" s="184"/>
      <c r="G9295" s="184"/>
      <c r="H9295" s="184"/>
      <c r="I9295" s="184"/>
      <c r="J9295" s="184"/>
      <c r="K9295" s="16">
        <f t="shared" si="435"/>
        <v>0</v>
      </c>
      <c r="L9295" s="16">
        <f t="shared" si="436"/>
        <v>0</v>
      </c>
      <c r="M9295" s="16">
        <f t="shared" si="437"/>
        <v>0</v>
      </c>
      <c r="N9295" t="e">
        <f>INDEX(XML!$A$2:$R$782,MATCH(C9295,XML!$D$2:$D$737,0),2)</f>
        <v>#N/A</v>
      </c>
    </row>
    <row r="9296" spans="1:14" ht="90" x14ac:dyDescent="0.2">
      <c r="A9296">
        <v>39779</v>
      </c>
      <c r="B9296" t="s">
        <v>4121</v>
      </c>
      <c r="C9296" s="15" t="s">
        <v>4122</v>
      </c>
      <c r="D9296" s="15" t="s">
        <v>33748</v>
      </c>
      <c r="E9296">
        <v>201403</v>
      </c>
      <c r="F9296">
        <v>236952</v>
      </c>
      <c r="K9296" s="16">
        <f t="shared" si="435"/>
        <v>215501.21</v>
      </c>
      <c r="L9296" s="16">
        <f t="shared" si="436"/>
        <v>226843.37894736842</v>
      </c>
      <c r="M9296" s="16">
        <f t="shared" si="437"/>
        <v>257776.56698564591</v>
      </c>
      <c r="N9296" t="e">
        <f>INDEX(XML!$A$2:$R$782,MATCH(C9296,XML!$D$2:$D$737,0),2)</f>
        <v>#N/A</v>
      </c>
    </row>
    <row r="9297" spans="1:14" ht="22.5" customHeight="1" x14ac:dyDescent="0.2">
      <c r="A9297">
        <v>57959</v>
      </c>
      <c r="B9297" t="s">
        <v>19325</v>
      </c>
      <c r="C9297" s="15" t="s">
        <v>19326</v>
      </c>
      <c r="D9297" s="15" t="s">
        <v>33749</v>
      </c>
      <c r="E9297">
        <v>427223</v>
      </c>
      <c r="F9297">
        <v>502627</v>
      </c>
      <c r="K9297" s="16">
        <f t="shared" si="435"/>
        <v>457128.61</v>
      </c>
      <c r="L9297" s="16">
        <f t="shared" si="436"/>
        <v>481188.01052631577</v>
      </c>
      <c r="M9297" s="16">
        <f t="shared" si="437"/>
        <v>546804.55741626793</v>
      </c>
      <c r="N9297" t="e">
        <f>INDEX(XML!$A$2:$R$782,MATCH(C9297,XML!$D$2:$D$737,0),2)</f>
        <v>#N/A</v>
      </c>
    </row>
    <row r="9298" spans="1:14" ht="101.25" x14ac:dyDescent="0.2">
      <c r="A9298">
        <v>60161</v>
      </c>
      <c r="B9298" t="s">
        <v>19327</v>
      </c>
      <c r="C9298" s="15" t="s">
        <v>19328</v>
      </c>
      <c r="D9298" s="15" t="s">
        <v>33750</v>
      </c>
      <c r="E9298">
        <v>579916</v>
      </c>
      <c r="F9298">
        <v>682273</v>
      </c>
      <c r="K9298" s="16">
        <f t="shared" si="435"/>
        <v>620510.12</v>
      </c>
      <c r="L9298" s="16">
        <f t="shared" si="436"/>
        <v>653168.5473684211</v>
      </c>
      <c r="M9298" s="16">
        <f t="shared" si="437"/>
        <v>742236.98564593308</v>
      </c>
      <c r="N9298" t="e">
        <f>INDEX(XML!$A$2:$R$782,MATCH(C9298,XML!$D$2:$D$737,0),2)</f>
        <v>#N/A</v>
      </c>
    </row>
    <row r="9299" spans="1:14" ht="101.25" x14ac:dyDescent="0.2">
      <c r="A9299">
        <v>61063</v>
      </c>
      <c r="B9299" t="s">
        <v>17907</v>
      </c>
      <c r="C9299" s="15" t="s">
        <v>17908</v>
      </c>
      <c r="D9299" s="15" t="s">
        <v>35776</v>
      </c>
      <c r="E9299">
        <v>122880</v>
      </c>
      <c r="F9299">
        <v>153000</v>
      </c>
      <c r="K9299" s="16">
        <f t="shared" si="435"/>
        <v>131481.60000000001</v>
      </c>
      <c r="L9299" s="16">
        <f t="shared" si="436"/>
        <v>138401.68421052632</v>
      </c>
      <c r="M9299" s="16">
        <f t="shared" si="437"/>
        <v>157274.64114832538</v>
      </c>
      <c r="N9299" t="e">
        <f>INDEX(XML!$A$2:$R$782,MATCH(C9299,XML!$D$2:$D$737,0),2)</f>
        <v>#N/A</v>
      </c>
    </row>
    <row r="9300" spans="1:14" ht="101.25" x14ac:dyDescent="0.2">
      <c r="A9300">
        <v>61162</v>
      </c>
      <c r="B9300" t="s">
        <v>19774</v>
      </c>
      <c r="C9300" s="15" t="s">
        <v>19775</v>
      </c>
      <c r="D9300" s="15" t="s">
        <v>35777</v>
      </c>
      <c r="E9300">
        <v>149760</v>
      </c>
      <c r="F9300">
        <v>187000</v>
      </c>
      <c r="K9300" s="16">
        <f t="shared" si="435"/>
        <v>160243.20000000001</v>
      </c>
      <c r="L9300" s="16">
        <f t="shared" si="436"/>
        <v>168677.05263157896</v>
      </c>
      <c r="M9300" s="16">
        <f t="shared" si="437"/>
        <v>191678.46889952154</v>
      </c>
      <c r="N9300" t="e">
        <f>INDEX(XML!$A$2:$R$782,MATCH(C9300,XML!$D$2:$D$737,0),2)</f>
        <v>#N/A</v>
      </c>
    </row>
    <row r="9301" spans="1:14" ht="22.5" customHeight="1" x14ac:dyDescent="0.2">
      <c r="A9301">
        <v>67201</v>
      </c>
      <c r="B9301" t="s">
        <v>24946</v>
      </c>
      <c r="C9301" s="15" t="s">
        <v>24947</v>
      </c>
      <c r="D9301" s="15" t="s">
        <v>35778</v>
      </c>
      <c r="E9301">
        <v>199680</v>
      </c>
      <c r="F9301">
        <v>249000</v>
      </c>
      <c r="K9301" s="16">
        <f t="shared" si="435"/>
        <v>213657.60000000001</v>
      </c>
      <c r="L9301" s="16">
        <f t="shared" si="436"/>
        <v>224902.73684210525</v>
      </c>
      <c r="M9301" s="16">
        <f t="shared" si="437"/>
        <v>255571.29186602868</v>
      </c>
      <c r="N9301" t="e">
        <f>INDEX(XML!$A$2:$R$782,MATCH(C9301,XML!$D$2:$D$737,0),2)</f>
        <v>#N/A</v>
      </c>
    </row>
    <row r="9302" spans="1:14" ht="101.25" x14ac:dyDescent="0.2">
      <c r="A9302">
        <v>62917</v>
      </c>
      <c r="B9302" t="s">
        <v>22281</v>
      </c>
      <c r="C9302" s="15" t="s">
        <v>22282</v>
      </c>
      <c r="D9302" s="15" t="s">
        <v>35779</v>
      </c>
      <c r="E9302">
        <v>179000</v>
      </c>
      <c r="F9302">
        <v>262000</v>
      </c>
      <c r="K9302" s="16">
        <f t="shared" si="435"/>
        <v>191530</v>
      </c>
      <c r="L9302" s="16">
        <f t="shared" si="436"/>
        <v>201610.52631578947</v>
      </c>
      <c r="M9302" s="16">
        <f t="shared" si="437"/>
        <v>229102.87081339714</v>
      </c>
      <c r="N9302" t="e">
        <f>INDEX(XML!$A$2:$R$782,MATCH(C9302,XML!$D$2:$D$737,0),2)</f>
        <v>#N/A</v>
      </c>
    </row>
    <row r="9303" spans="1:14" ht="33.75" customHeight="1" x14ac:dyDescent="0.25">
      <c r="A9303" s="184" t="s">
        <v>17024</v>
      </c>
      <c r="B9303" s="184"/>
      <c r="C9303" s="185"/>
      <c r="D9303" s="185"/>
      <c r="E9303" s="184"/>
      <c r="F9303" s="184"/>
      <c r="G9303" s="184"/>
      <c r="H9303" s="184"/>
      <c r="I9303" s="184"/>
      <c r="J9303" s="184"/>
      <c r="K9303" s="16">
        <f t="shared" si="435"/>
        <v>0</v>
      </c>
      <c r="L9303" s="16">
        <f t="shared" si="436"/>
        <v>0</v>
      </c>
      <c r="M9303" s="16">
        <f t="shared" si="437"/>
        <v>0</v>
      </c>
      <c r="N9303" t="e">
        <f>INDEX(XML!$A$2:$R$782,MATCH(C9303,XML!$D$2:$D$737,0),2)</f>
        <v>#N/A</v>
      </c>
    </row>
    <row r="9304" spans="1:14" ht="146.25" x14ac:dyDescent="0.2">
      <c r="A9304">
        <v>42424</v>
      </c>
      <c r="B9304" t="s">
        <v>4106</v>
      </c>
      <c r="C9304" s="15" t="s">
        <v>4107</v>
      </c>
      <c r="D9304" s="15" t="s">
        <v>33751</v>
      </c>
      <c r="E9304">
        <v>1538177</v>
      </c>
      <c r="F9304">
        <v>1809666</v>
      </c>
      <c r="H9304">
        <v>1</v>
      </c>
      <c r="K9304" s="16">
        <f t="shared" si="435"/>
        <v>1645849.3900000001</v>
      </c>
      <c r="L9304" s="16">
        <f t="shared" si="436"/>
        <v>1732473.0421052631</v>
      </c>
      <c r="M9304" s="16">
        <f t="shared" si="437"/>
        <v>1968719.3660287082</v>
      </c>
      <c r="N9304" t="e">
        <f>INDEX(XML!$A$2:$R$782,MATCH(C9304,XML!$D$2:$D$737,0),2)</f>
        <v>#N/A</v>
      </c>
    </row>
    <row r="9305" spans="1:14" ht="157.5" x14ac:dyDescent="0.2">
      <c r="A9305">
        <v>42436</v>
      </c>
      <c r="B9305" t="s">
        <v>4108</v>
      </c>
      <c r="C9305" s="15" t="s">
        <v>4109</v>
      </c>
      <c r="D9305" s="15" t="s">
        <v>37234</v>
      </c>
      <c r="E9305">
        <v>2519618</v>
      </c>
      <c r="F9305">
        <v>2964330</v>
      </c>
      <c r="H9305">
        <v>8</v>
      </c>
      <c r="K9305" s="16">
        <f t="shared" si="435"/>
        <v>2695991.26</v>
      </c>
      <c r="L9305" s="16">
        <f t="shared" si="436"/>
        <v>2837885.5368421054</v>
      </c>
      <c r="M9305" s="16">
        <f t="shared" si="437"/>
        <v>3224869.9282296654</v>
      </c>
      <c r="N9305" t="e">
        <f>INDEX(XML!$A$2:$R$782,MATCH(C9305,XML!$D$2:$D$737,0),2)</f>
        <v>#N/A</v>
      </c>
    </row>
    <row r="9306" spans="1:14" ht="157.5" x14ac:dyDescent="0.2">
      <c r="A9306">
        <v>42437</v>
      </c>
      <c r="B9306" t="s">
        <v>4110</v>
      </c>
      <c r="C9306" s="15" t="s">
        <v>4111</v>
      </c>
      <c r="D9306" s="15" t="s">
        <v>37235</v>
      </c>
      <c r="E9306">
        <v>3216685</v>
      </c>
      <c r="F9306">
        <v>3784431</v>
      </c>
      <c r="H9306">
        <v>2</v>
      </c>
      <c r="K9306" s="16">
        <f t="shared" si="435"/>
        <v>3441852.95</v>
      </c>
      <c r="L9306" s="16">
        <f t="shared" si="436"/>
        <v>3623003.1052631577</v>
      </c>
      <c r="M9306" s="16">
        <f t="shared" si="437"/>
        <v>4117048.983253588</v>
      </c>
      <c r="N9306" t="e">
        <f>INDEX(XML!$A$2:$R$782,MATCH(C9306,XML!$D$2:$D$737,0),2)</f>
        <v>#N/A</v>
      </c>
    </row>
    <row r="9307" spans="1:14" ht="45" x14ac:dyDescent="0.2">
      <c r="A9307">
        <v>42425</v>
      </c>
      <c r="B9307" t="s">
        <v>4112</v>
      </c>
      <c r="C9307" s="15" t="s">
        <v>4113</v>
      </c>
      <c r="D9307" s="15" t="s">
        <v>4114</v>
      </c>
      <c r="E9307">
        <v>62987</v>
      </c>
      <c r="F9307">
        <v>74105</v>
      </c>
      <c r="H9307">
        <v>21</v>
      </c>
      <c r="K9307" s="16">
        <f t="shared" si="435"/>
        <v>67396.09</v>
      </c>
      <c r="L9307" s="16">
        <f t="shared" si="436"/>
        <v>70943.252631578944</v>
      </c>
      <c r="M9307" s="16">
        <f t="shared" si="437"/>
        <v>80617.332535885173</v>
      </c>
      <c r="N9307" t="e">
        <f>INDEX(XML!$A$2:$R$782,MATCH(C9307,XML!$D$2:$D$737,0),2)</f>
        <v>#N/A</v>
      </c>
    </row>
    <row r="9308" spans="1:14" ht="45" x14ac:dyDescent="0.2">
      <c r="A9308">
        <v>42426</v>
      </c>
      <c r="B9308" t="s">
        <v>4115</v>
      </c>
      <c r="C9308" s="15" t="s">
        <v>4116</v>
      </c>
      <c r="D9308" s="15" t="s">
        <v>4117</v>
      </c>
      <c r="E9308">
        <v>479272</v>
      </c>
      <c r="F9308">
        <v>563863</v>
      </c>
      <c r="H9308">
        <v>10</v>
      </c>
      <c r="K9308" s="16">
        <f t="shared" si="435"/>
        <v>512821.04</v>
      </c>
      <c r="L9308" s="16">
        <f t="shared" si="436"/>
        <v>539811.62105263153</v>
      </c>
      <c r="M9308" s="16">
        <f t="shared" si="437"/>
        <v>613422.29665071762</v>
      </c>
      <c r="N9308" t="e">
        <f>INDEX(XML!$A$2:$R$782,MATCH(C9308,XML!$D$2:$D$737,0),2)</f>
        <v>#N/A</v>
      </c>
    </row>
    <row r="9309" spans="1:14" ht="45" x14ac:dyDescent="0.2">
      <c r="A9309">
        <v>42427</v>
      </c>
      <c r="B9309" t="s">
        <v>4118</v>
      </c>
      <c r="C9309" s="15" t="s">
        <v>4119</v>
      </c>
      <c r="D9309" s="15" t="s">
        <v>4120</v>
      </c>
      <c r="E9309">
        <v>1040701</v>
      </c>
      <c r="F9309">
        <v>1224386</v>
      </c>
      <c r="H9309">
        <v>5</v>
      </c>
      <c r="K9309" s="16">
        <f t="shared" si="435"/>
        <v>1113550.07</v>
      </c>
      <c r="L9309" s="16">
        <f t="shared" si="436"/>
        <v>1172157.9684210527</v>
      </c>
      <c r="M9309" s="16">
        <f t="shared" si="437"/>
        <v>1331997.69138756</v>
      </c>
      <c r="N9309" t="e">
        <f>INDEX(XML!$A$2:$R$782,MATCH(C9309,XML!$D$2:$D$737,0),2)</f>
        <v>#N/A</v>
      </c>
    </row>
    <row r="9310" spans="1:14" ht="146.25" x14ac:dyDescent="0.2">
      <c r="A9310">
        <v>64245</v>
      </c>
      <c r="B9310" t="s">
        <v>24160</v>
      </c>
      <c r="C9310" s="15" t="s">
        <v>24161</v>
      </c>
      <c r="D9310" s="15" t="s">
        <v>37023</v>
      </c>
      <c r="E9310">
        <v>4377238</v>
      </c>
      <c r="F9310">
        <v>5149821</v>
      </c>
      <c r="H9310">
        <v>4</v>
      </c>
      <c r="K9310" s="16">
        <f t="shared" si="435"/>
        <v>4683644.66</v>
      </c>
      <c r="L9310" s="16">
        <f t="shared" si="436"/>
        <v>4930152.2736842101</v>
      </c>
      <c r="M9310" s="16">
        <f t="shared" si="437"/>
        <v>5602445.765550239</v>
      </c>
      <c r="N9310" t="e">
        <f>INDEX(XML!$A$2:$R$782,MATCH(C9310,XML!$D$2:$D$737,0),2)</f>
        <v>#N/A</v>
      </c>
    </row>
    <row r="9311" spans="1:14" ht="45" x14ac:dyDescent="0.2">
      <c r="A9311">
        <v>67633</v>
      </c>
      <c r="B9311" t="s">
        <v>24162</v>
      </c>
      <c r="C9311" s="15" t="s">
        <v>24163</v>
      </c>
      <c r="D9311" s="15" t="s">
        <v>24164</v>
      </c>
      <c r="E9311">
        <v>182379</v>
      </c>
      <c r="F9311">
        <v>214570</v>
      </c>
      <c r="H9311">
        <v>2</v>
      </c>
      <c r="K9311" s="16">
        <f t="shared" si="435"/>
        <v>195145.53</v>
      </c>
      <c r="L9311" s="16">
        <f t="shared" si="436"/>
        <v>205416.34736842106</v>
      </c>
      <c r="M9311" s="16">
        <f t="shared" si="437"/>
        <v>233427.66746411484</v>
      </c>
      <c r="N9311" t="e">
        <f>INDEX(XML!$A$2:$R$782,MATCH(C9311,XML!$D$2:$D$737,0),2)</f>
        <v>#N/A</v>
      </c>
    </row>
    <row r="9312" spans="1:14" ht="45" x14ac:dyDescent="0.2">
      <c r="A9312">
        <v>67634</v>
      </c>
      <c r="B9312" t="s">
        <v>24165</v>
      </c>
      <c r="C9312" s="15" t="s">
        <v>24166</v>
      </c>
      <c r="D9312" s="15" t="s">
        <v>24167</v>
      </c>
      <c r="E9312">
        <v>638341</v>
      </c>
      <c r="F9312">
        <v>751007</v>
      </c>
      <c r="H9312">
        <v>1</v>
      </c>
      <c r="K9312" s="16">
        <f t="shared" si="435"/>
        <v>683024.87</v>
      </c>
      <c r="L9312" s="16">
        <f t="shared" si="436"/>
        <v>718973.5473684211</v>
      </c>
      <c r="M9312" s="16">
        <f t="shared" si="437"/>
        <v>817015.39473684214</v>
      </c>
      <c r="N9312" t="e">
        <f>INDEX(XML!$A$2:$R$782,MATCH(C9312,XML!$D$2:$D$737,0),2)</f>
        <v>#N/A</v>
      </c>
    </row>
    <row r="9313" spans="1:14" ht="146.25" x14ac:dyDescent="0.2">
      <c r="A9313">
        <v>64246</v>
      </c>
      <c r="B9313" t="s">
        <v>24168</v>
      </c>
      <c r="C9313" s="15" t="s">
        <v>24169</v>
      </c>
      <c r="D9313" s="15" t="s">
        <v>37024</v>
      </c>
      <c r="E9313">
        <v>9620805</v>
      </c>
      <c r="F9313">
        <v>11318873</v>
      </c>
      <c r="K9313" s="16">
        <f t="shared" si="435"/>
        <v>10294261.35</v>
      </c>
      <c r="L9313" s="16">
        <f t="shared" si="436"/>
        <v>10836064.578947369</v>
      </c>
      <c r="M9313" s="16">
        <f t="shared" si="437"/>
        <v>12313709.74880383</v>
      </c>
      <c r="N9313" t="e">
        <f>INDEX(XML!$A$2:$R$782,MATCH(C9313,XML!$D$2:$D$737,0),2)</f>
        <v>#N/A</v>
      </c>
    </row>
    <row r="9314" spans="1:14" ht="45" x14ac:dyDescent="0.2">
      <c r="A9314">
        <v>67635</v>
      </c>
      <c r="B9314" t="s">
        <v>24170</v>
      </c>
      <c r="C9314" s="15" t="s">
        <v>24171</v>
      </c>
      <c r="D9314" s="15" t="s">
        <v>24172</v>
      </c>
      <c r="E9314">
        <v>638341</v>
      </c>
      <c r="F9314">
        <v>751007</v>
      </c>
      <c r="K9314" s="16">
        <f t="shared" si="435"/>
        <v>683024.87</v>
      </c>
      <c r="L9314" s="16">
        <f t="shared" si="436"/>
        <v>718973.5473684211</v>
      </c>
      <c r="M9314" s="16">
        <f t="shared" si="437"/>
        <v>817015.39473684214</v>
      </c>
      <c r="N9314" t="e">
        <f>INDEX(XML!$A$2:$R$782,MATCH(C9314,XML!$D$2:$D$737,0),2)</f>
        <v>#N/A</v>
      </c>
    </row>
    <row r="9315" spans="1:14" ht="101.25" x14ac:dyDescent="0.2">
      <c r="A9315">
        <v>59343</v>
      </c>
      <c r="B9315" t="s">
        <v>16814</v>
      </c>
      <c r="C9315" s="15" t="s">
        <v>17515</v>
      </c>
      <c r="D9315" s="15" t="s">
        <v>37129</v>
      </c>
      <c r="E9315">
        <v>377825</v>
      </c>
      <c r="F9315">
        <v>388000</v>
      </c>
      <c r="H9315">
        <v>11</v>
      </c>
      <c r="K9315" s="16">
        <f t="shared" si="435"/>
        <v>404272.75</v>
      </c>
      <c r="L9315" s="16">
        <f t="shared" si="436"/>
        <v>425550.26315789472</v>
      </c>
      <c r="M9315" s="16">
        <f t="shared" si="437"/>
        <v>483579.84449760761</v>
      </c>
      <c r="N9315" t="e">
        <f>INDEX(XML!$A$2:$R$782,MATCH(C9315,XML!$D$2:$D$737,0),2)</f>
        <v>#N/A</v>
      </c>
    </row>
    <row r="9316" spans="1:14" ht="22.5" customHeight="1" x14ac:dyDescent="0.2">
      <c r="A9316">
        <v>59344</v>
      </c>
      <c r="B9316" t="s">
        <v>16815</v>
      </c>
      <c r="C9316" s="15" t="s">
        <v>17516</v>
      </c>
      <c r="D9316" s="15" t="s">
        <v>37130</v>
      </c>
      <c r="E9316">
        <v>558800</v>
      </c>
      <c r="F9316">
        <v>590000</v>
      </c>
      <c r="H9316">
        <v>13</v>
      </c>
      <c r="K9316" s="16">
        <f t="shared" si="435"/>
        <v>597916</v>
      </c>
      <c r="L9316" s="16">
        <f t="shared" si="436"/>
        <v>629385.26315789472</v>
      </c>
      <c r="M9316" s="16">
        <f t="shared" si="437"/>
        <v>715210.52631578944</v>
      </c>
      <c r="N9316" t="e">
        <f>INDEX(XML!$A$2:$R$782,MATCH(C9316,XML!$D$2:$D$737,0),2)</f>
        <v>#N/A</v>
      </c>
    </row>
    <row r="9317" spans="1:14" ht="123.75" x14ac:dyDescent="0.2">
      <c r="A9317">
        <v>59977</v>
      </c>
      <c r="B9317" t="s">
        <v>17913</v>
      </c>
      <c r="C9317" s="15" t="s">
        <v>17914</v>
      </c>
      <c r="D9317" s="15" t="s">
        <v>37131</v>
      </c>
      <c r="E9317">
        <v>623278</v>
      </c>
      <c r="F9317">
        <v>640000</v>
      </c>
      <c r="H9317">
        <v>12</v>
      </c>
      <c r="K9317" s="16">
        <f t="shared" si="435"/>
        <v>666907.46</v>
      </c>
      <c r="L9317" s="16">
        <f t="shared" si="436"/>
        <v>702007.85263157892</v>
      </c>
      <c r="M9317" s="16">
        <f t="shared" si="437"/>
        <v>797736.19617224869</v>
      </c>
      <c r="N9317" t="e">
        <f>INDEX(XML!$A$2:$R$782,MATCH(C9317,XML!$D$2:$D$737,0),2)</f>
        <v>#N/A</v>
      </c>
    </row>
    <row r="9318" spans="1:14" ht="135" x14ac:dyDescent="0.2">
      <c r="A9318">
        <v>59976</v>
      </c>
      <c r="B9318" t="s">
        <v>17911</v>
      </c>
      <c r="C9318" s="15" t="s">
        <v>17912</v>
      </c>
      <c r="D9318" s="15" t="s">
        <v>37132</v>
      </c>
      <c r="E9318">
        <v>834111</v>
      </c>
      <c r="F9318">
        <v>918000</v>
      </c>
      <c r="H9318">
        <v>10</v>
      </c>
      <c r="K9318" s="16">
        <f t="shared" si="435"/>
        <v>892498.77</v>
      </c>
      <c r="L9318" s="16">
        <f t="shared" si="436"/>
        <v>939472.38947368425</v>
      </c>
      <c r="M9318" s="16">
        <f t="shared" si="437"/>
        <v>1067582.2607655504</v>
      </c>
      <c r="N9318" t="e">
        <f>INDEX(XML!$A$2:$R$782,MATCH(C9318,XML!$D$2:$D$737,0),2)</f>
        <v>#N/A</v>
      </c>
    </row>
    <row r="9319" spans="1:14" ht="135" x14ac:dyDescent="0.2">
      <c r="A9319">
        <v>59954</v>
      </c>
      <c r="B9319" t="s">
        <v>17909</v>
      </c>
      <c r="C9319" s="15" t="s">
        <v>17910</v>
      </c>
      <c r="D9319" s="15" t="s">
        <v>37133</v>
      </c>
      <c r="E9319">
        <v>1653000</v>
      </c>
      <c r="F9319">
        <v>1852000</v>
      </c>
      <c r="H9319">
        <v>1</v>
      </c>
      <c r="K9319" s="16">
        <f t="shared" si="435"/>
        <v>1768710</v>
      </c>
      <c r="L9319" s="16">
        <f t="shared" si="436"/>
        <v>1861800</v>
      </c>
      <c r="M9319" s="16">
        <f t="shared" si="437"/>
        <v>2115681.8181818184</v>
      </c>
      <c r="N9319" t="e">
        <f>INDEX(XML!$A$2:$R$782,MATCH(C9319,XML!$D$2:$D$737,0),2)</f>
        <v>#N/A</v>
      </c>
    </row>
    <row r="9320" spans="1:14" ht="22.5" customHeight="1" x14ac:dyDescent="0.2">
      <c r="A9320">
        <v>59345</v>
      </c>
      <c r="B9320" t="s">
        <v>16816</v>
      </c>
      <c r="C9320" s="15" t="s">
        <v>17517</v>
      </c>
      <c r="D9320" s="15" t="s">
        <v>37134</v>
      </c>
      <c r="E9320">
        <v>1932161</v>
      </c>
      <c r="F9320">
        <v>2690000</v>
      </c>
      <c r="H9320">
        <v>40</v>
      </c>
      <c r="K9320" s="16">
        <f t="shared" si="435"/>
        <v>2067412.27</v>
      </c>
      <c r="L9320" s="16">
        <f t="shared" si="436"/>
        <v>2176223.442105263</v>
      </c>
      <c r="M9320" s="16">
        <f t="shared" si="437"/>
        <v>2472981.1842105258</v>
      </c>
      <c r="N9320" t="e">
        <f>INDEX(XML!$A$2:$R$782,MATCH(C9320,XML!$D$2:$D$737,0),2)</f>
        <v>#N/A</v>
      </c>
    </row>
    <row r="9321" spans="1:14" ht="135" x14ac:dyDescent="0.2">
      <c r="A9321">
        <v>59960</v>
      </c>
      <c r="B9321" t="s">
        <v>23947</v>
      </c>
      <c r="C9321" s="15" t="s">
        <v>23948</v>
      </c>
      <c r="D9321" s="15" t="s">
        <v>43289</v>
      </c>
      <c r="E9321">
        <v>3606300</v>
      </c>
      <c r="F9321">
        <v>4688190</v>
      </c>
      <c r="H9321">
        <v>3</v>
      </c>
      <c r="K9321" s="16">
        <f t="shared" si="435"/>
        <v>3858741</v>
      </c>
      <c r="L9321" s="16">
        <f t="shared" si="436"/>
        <v>4061832.6315789474</v>
      </c>
      <c r="M9321" s="16">
        <f t="shared" si="437"/>
        <v>4615718.8995215306</v>
      </c>
      <c r="N9321" t="e">
        <f>INDEX(XML!$A$2:$R$782,MATCH(C9321,XML!$D$2:$D$737,0),2)</f>
        <v>#N/A</v>
      </c>
    </row>
    <row r="9322" spans="1:14" ht="135" x14ac:dyDescent="0.2">
      <c r="A9322">
        <v>70343</v>
      </c>
      <c r="B9322" t="s">
        <v>28543</v>
      </c>
      <c r="C9322" s="15" t="s">
        <v>28544</v>
      </c>
      <c r="D9322" s="15" t="s">
        <v>43290</v>
      </c>
      <c r="E9322">
        <v>0</v>
      </c>
      <c r="F9322">
        <v>0</v>
      </c>
      <c r="K9322" s="16">
        <f t="shared" si="435"/>
        <v>0</v>
      </c>
      <c r="L9322" s="16">
        <f t="shared" si="436"/>
        <v>0</v>
      </c>
      <c r="M9322" s="16">
        <f t="shared" si="437"/>
        <v>0</v>
      </c>
      <c r="N9322" t="e">
        <f>INDEX(XML!$A$2:$R$782,MATCH(C9322,XML!$D$2:$D$737,0),2)</f>
        <v>#N/A</v>
      </c>
    </row>
    <row r="9323" spans="1:14" ht="15.75" x14ac:dyDescent="0.25">
      <c r="A9323" s="184" t="s">
        <v>17025</v>
      </c>
      <c r="B9323" s="184"/>
      <c r="C9323" s="185"/>
      <c r="D9323" s="185"/>
      <c r="E9323" s="184"/>
      <c r="F9323" s="184"/>
      <c r="G9323" s="184"/>
      <c r="H9323" s="184"/>
      <c r="I9323" s="184"/>
      <c r="J9323" s="184"/>
      <c r="K9323" s="16">
        <f t="shared" si="435"/>
        <v>0</v>
      </c>
      <c r="L9323" s="16">
        <f t="shared" si="436"/>
        <v>0</v>
      </c>
      <c r="M9323" s="16">
        <f t="shared" si="437"/>
        <v>0</v>
      </c>
      <c r="N9323" t="e">
        <f>INDEX(XML!$A$2:$R$782,MATCH(C9323,XML!$D$2:$D$737,0),2)</f>
        <v>#N/A</v>
      </c>
    </row>
    <row r="9324" spans="1:14" ht="22.5" customHeight="1" x14ac:dyDescent="0.2">
      <c r="A9324">
        <v>32312</v>
      </c>
      <c r="B9324" t="s">
        <v>4094</v>
      </c>
      <c r="C9324" s="15" t="s">
        <v>4095</v>
      </c>
      <c r="D9324" s="15" t="s">
        <v>36102</v>
      </c>
      <c r="E9324">
        <v>79000</v>
      </c>
      <c r="F9324">
        <v>102990</v>
      </c>
      <c r="H9324" t="s">
        <v>746</v>
      </c>
      <c r="K9324" s="16">
        <f t="shared" si="435"/>
        <v>84530</v>
      </c>
      <c r="L9324" s="16">
        <f t="shared" si="436"/>
        <v>88978.947368421053</v>
      </c>
      <c r="M9324" s="16">
        <f t="shared" si="437"/>
        <v>101112.44019138756</v>
      </c>
      <c r="N9324" t="e">
        <f>INDEX(XML!$A$2:$R$782,MATCH(C9324,XML!$D$2:$D$737,0),2)</f>
        <v>#N/A</v>
      </c>
    </row>
    <row r="9325" spans="1:14" ht="22.5" customHeight="1" x14ac:dyDescent="0.2">
      <c r="A9325">
        <v>32313</v>
      </c>
      <c r="B9325" t="s">
        <v>4096</v>
      </c>
      <c r="C9325" s="15" t="s">
        <v>4097</v>
      </c>
      <c r="D9325" s="15" t="s">
        <v>36974</v>
      </c>
      <c r="E9325">
        <v>100000</v>
      </c>
      <c r="F9325">
        <v>129990</v>
      </c>
      <c r="H9325" t="s">
        <v>746</v>
      </c>
      <c r="K9325" s="16">
        <f t="shared" si="435"/>
        <v>107000</v>
      </c>
      <c r="L9325" s="16">
        <f t="shared" si="436"/>
        <v>112631.57894736843</v>
      </c>
      <c r="M9325" s="16">
        <f t="shared" si="437"/>
        <v>127990.43062200958</v>
      </c>
      <c r="N9325" t="e">
        <f>INDEX(XML!$A$2:$R$782,MATCH(C9325,XML!$D$2:$D$737,0),2)</f>
        <v>#N/A</v>
      </c>
    </row>
    <row r="9326" spans="1:14" ht="135" x14ac:dyDescent="0.2">
      <c r="A9326">
        <v>41751</v>
      </c>
      <c r="B9326" t="s">
        <v>4098</v>
      </c>
      <c r="C9326" s="15" t="s">
        <v>4099</v>
      </c>
      <c r="D9326" s="15" t="s">
        <v>36103</v>
      </c>
      <c r="E9326">
        <v>119000</v>
      </c>
      <c r="F9326">
        <v>149990</v>
      </c>
      <c r="H9326" t="s">
        <v>746</v>
      </c>
      <c r="K9326" s="16">
        <f t="shared" si="435"/>
        <v>127330</v>
      </c>
      <c r="L9326" s="16">
        <f t="shared" si="436"/>
        <v>134031.57894736843</v>
      </c>
      <c r="M9326" s="16">
        <f t="shared" si="437"/>
        <v>152308.61244019141</v>
      </c>
      <c r="N9326" t="e">
        <f>INDEX(XML!$A$2:$R$782,MATCH(C9326,XML!$D$2:$D$737,0),2)</f>
        <v>#N/A</v>
      </c>
    </row>
    <row r="9327" spans="1:14" ht="135" x14ac:dyDescent="0.2">
      <c r="A9327">
        <v>41750</v>
      </c>
      <c r="B9327" t="s">
        <v>4100</v>
      </c>
      <c r="C9327" s="15" t="s">
        <v>4101</v>
      </c>
      <c r="D9327" s="15" t="s">
        <v>33752</v>
      </c>
      <c r="E9327">
        <v>141000</v>
      </c>
      <c r="F9327">
        <v>179990</v>
      </c>
      <c r="H9327" t="s">
        <v>746</v>
      </c>
      <c r="K9327" s="16">
        <f t="shared" si="435"/>
        <v>150870</v>
      </c>
      <c r="L9327" s="16">
        <f t="shared" si="436"/>
        <v>158810.52631578947</v>
      </c>
      <c r="M9327" s="16">
        <f t="shared" si="437"/>
        <v>180466.50717703349</v>
      </c>
      <c r="N9327" t="e">
        <f>INDEX(XML!$A$2:$R$782,MATCH(C9327,XML!$D$2:$D$737,0),2)</f>
        <v>#N/A</v>
      </c>
    </row>
    <row r="9328" spans="1:14" ht="135" x14ac:dyDescent="0.2">
      <c r="A9328">
        <v>41723</v>
      </c>
      <c r="B9328" t="s">
        <v>4102</v>
      </c>
      <c r="C9328" s="15" t="s">
        <v>4103</v>
      </c>
      <c r="D9328" s="15" t="s">
        <v>36104</v>
      </c>
      <c r="E9328">
        <v>165000</v>
      </c>
      <c r="F9328">
        <v>199990</v>
      </c>
      <c r="H9328" t="s">
        <v>746</v>
      </c>
      <c r="K9328" s="16">
        <f t="shared" si="435"/>
        <v>176550</v>
      </c>
      <c r="L9328" s="16">
        <f t="shared" si="436"/>
        <v>185842.10526315789</v>
      </c>
      <c r="M9328" s="16">
        <f t="shared" si="437"/>
        <v>211184.21052631579</v>
      </c>
      <c r="N9328" t="e">
        <f>INDEX(XML!$A$2:$R$782,MATCH(C9328,XML!$D$2:$D$737,0),2)</f>
        <v>#N/A</v>
      </c>
    </row>
    <row r="9329" spans="1:14" ht="135" x14ac:dyDescent="0.2">
      <c r="A9329">
        <v>41724</v>
      </c>
      <c r="B9329" t="s">
        <v>4104</v>
      </c>
      <c r="C9329" s="15" t="s">
        <v>4105</v>
      </c>
      <c r="D9329" s="15" t="s">
        <v>36105</v>
      </c>
      <c r="E9329">
        <v>200000</v>
      </c>
      <c r="F9329">
        <v>249990</v>
      </c>
      <c r="H9329" t="s">
        <v>746</v>
      </c>
      <c r="K9329" s="16">
        <f t="shared" si="435"/>
        <v>214000</v>
      </c>
      <c r="L9329" s="16">
        <f t="shared" si="436"/>
        <v>225263.15789473685</v>
      </c>
      <c r="M9329" s="16">
        <f t="shared" si="437"/>
        <v>255980.86124401915</v>
      </c>
      <c r="N9329" t="e">
        <f>INDEX(XML!$A$2:$R$782,MATCH(C9329,XML!$D$2:$D$737,0),2)</f>
        <v>#N/A</v>
      </c>
    </row>
    <row r="9330" spans="1:14" ht="146.25" x14ac:dyDescent="0.2">
      <c r="A9330">
        <v>56892</v>
      </c>
      <c r="B9330" t="s">
        <v>19210</v>
      </c>
      <c r="C9330" s="15" t="s">
        <v>19211</v>
      </c>
      <c r="D9330" s="15" t="s">
        <v>48643</v>
      </c>
      <c r="E9330">
        <v>531995</v>
      </c>
      <c r="F9330">
        <v>625894</v>
      </c>
      <c r="K9330" s="16">
        <f t="shared" si="435"/>
        <v>569234.65</v>
      </c>
      <c r="L9330" s="16">
        <f t="shared" si="436"/>
        <v>599194.36842105258</v>
      </c>
      <c r="M9330" s="16">
        <f t="shared" si="437"/>
        <v>680902.69138755975</v>
      </c>
      <c r="N9330" t="e">
        <f>INDEX(XML!$A$2:$R$782,MATCH(C9330,XML!$D$2:$D$737,0),2)</f>
        <v>#N/A</v>
      </c>
    </row>
    <row r="9331" spans="1:14" ht="146.25" x14ac:dyDescent="0.2">
      <c r="A9331">
        <v>46940</v>
      </c>
      <c r="B9331" t="s">
        <v>25414</v>
      </c>
      <c r="C9331" s="15" t="s">
        <v>25415</v>
      </c>
      <c r="D9331" s="15" t="s">
        <v>37025</v>
      </c>
      <c r="E9331">
        <v>974650</v>
      </c>
      <c r="F9331">
        <v>1146675</v>
      </c>
      <c r="K9331" s="16">
        <f t="shared" si="435"/>
        <v>1042875.5</v>
      </c>
      <c r="L9331" s="16">
        <f t="shared" si="436"/>
        <v>1097763.6842105263</v>
      </c>
      <c r="M9331" s="16">
        <f t="shared" si="437"/>
        <v>1247458.7320574163</v>
      </c>
      <c r="N9331" t="e">
        <f>INDEX(XML!$A$2:$R$782,MATCH(C9331,XML!$D$2:$D$737,0),2)</f>
        <v>#N/A</v>
      </c>
    </row>
    <row r="9332" spans="1:14" ht="90" x14ac:dyDescent="0.2">
      <c r="A9332">
        <v>60923</v>
      </c>
      <c r="B9332" t="s">
        <v>23121</v>
      </c>
      <c r="C9332" s="15" t="s">
        <v>23122</v>
      </c>
      <c r="D9332" s="15" t="s">
        <v>35780</v>
      </c>
      <c r="E9332">
        <v>161500</v>
      </c>
      <c r="F9332">
        <v>206000</v>
      </c>
      <c r="K9332" s="16">
        <f t="shared" si="435"/>
        <v>172805</v>
      </c>
      <c r="L9332" s="16">
        <f t="shared" si="436"/>
        <v>181900</v>
      </c>
      <c r="M9332" s="16">
        <f t="shared" si="437"/>
        <v>206704.54545454544</v>
      </c>
      <c r="N9332" t="e">
        <f>INDEX(XML!$A$2:$R$782,MATCH(C9332,XML!$D$2:$D$737,0),2)</f>
        <v>#N/A</v>
      </c>
    </row>
    <row r="9333" spans="1:14" ht="112.5" x14ac:dyDescent="0.2">
      <c r="A9333">
        <v>59811</v>
      </c>
      <c r="B9333" t="s">
        <v>37706</v>
      </c>
      <c r="C9333" s="15" t="s">
        <v>37707</v>
      </c>
      <c r="D9333" s="15" t="s">
        <v>37708</v>
      </c>
      <c r="E9333">
        <v>150500</v>
      </c>
      <c r="F9333">
        <v>191000</v>
      </c>
      <c r="K9333" s="16">
        <f t="shared" si="435"/>
        <v>161035</v>
      </c>
      <c r="L9333" s="16">
        <f t="shared" si="436"/>
        <v>169510.52631578947</v>
      </c>
      <c r="M9333" s="16">
        <f t="shared" si="437"/>
        <v>192625.5980861244</v>
      </c>
      <c r="N9333" t="e">
        <f>INDEX(XML!$A$2:$R$782,MATCH(C9333,XML!$D$2:$D$737,0),2)</f>
        <v>#N/A</v>
      </c>
    </row>
    <row r="9334" spans="1:14" ht="112.5" x14ac:dyDescent="0.2">
      <c r="A9334">
        <v>65077</v>
      </c>
      <c r="B9334" t="s">
        <v>22283</v>
      </c>
      <c r="C9334" s="15" t="s">
        <v>22284</v>
      </c>
      <c r="D9334" s="15" t="s">
        <v>37135</v>
      </c>
      <c r="E9334">
        <v>165120</v>
      </c>
      <c r="F9334">
        <v>206000</v>
      </c>
      <c r="K9334" s="16">
        <f t="shared" si="435"/>
        <v>176678.39999999999</v>
      </c>
      <c r="L9334" s="16">
        <f t="shared" si="436"/>
        <v>185977.26315789475</v>
      </c>
      <c r="M9334" s="16">
        <f t="shared" si="437"/>
        <v>211337.79904306223</v>
      </c>
      <c r="N9334" t="e">
        <f>INDEX(XML!$A$2:$R$782,MATCH(C9334,XML!$D$2:$D$737,0),2)</f>
        <v>#N/A</v>
      </c>
    </row>
    <row r="9335" spans="1:14" ht="123.75" x14ac:dyDescent="0.2">
      <c r="A9335">
        <v>59382</v>
      </c>
      <c r="B9335" t="s">
        <v>20290</v>
      </c>
      <c r="C9335" s="15" t="s">
        <v>20291</v>
      </c>
      <c r="D9335" s="15" t="s">
        <v>35781</v>
      </c>
      <c r="E9335">
        <v>192000</v>
      </c>
      <c r="F9335">
        <v>239000</v>
      </c>
      <c r="K9335" s="16">
        <f t="shared" si="435"/>
        <v>205440</v>
      </c>
      <c r="L9335" s="16">
        <f t="shared" si="436"/>
        <v>216252.63157894736</v>
      </c>
      <c r="M9335" s="16">
        <f t="shared" si="437"/>
        <v>245741.62679425834</v>
      </c>
      <c r="N9335" t="e">
        <f>INDEX(XML!$A$2:$R$782,MATCH(C9335,XML!$D$2:$D$737,0),2)</f>
        <v>#N/A</v>
      </c>
    </row>
    <row r="9336" spans="1:14" ht="135" x14ac:dyDescent="0.2">
      <c r="A9336">
        <v>72042</v>
      </c>
      <c r="B9336" t="s">
        <v>30262</v>
      </c>
      <c r="C9336" s="15" t="s">
        <v>30263</v>
      </c>
      <c r="D9336" s="15" t="s">
        <v>37136</v>
      </c>
      <c r="E9336">
        <v>165000</v>
      </c>
      <c r="F9336">
        <v>231000</v>
      </c>
      <c r="H9336" t="s">
        <v>746</v>
      </c>
      <c r="K9336" s="16">
        <f t="shared" si="435"/>
        <v>176550</v>
      </c>
      <c r="L9336" s="16">
        <f t="shared" si="436"/>
        <v>185842.10526315789</v>
      </c>
      <c r="M9336" s="16">
        <f t="shared" si="437"/>
        <v>211184.21052631579</v>
      </c>
      <c r="N9336" t="e">
        <f>INDEX(XML!$A$2:$R$782,MATCH(C9336,XML!$D$2:$D$737,0),2)</f>
        <v>#N/A</v>
      </c>
    </row>
    <row r="9337" spans="1:14" ht="135" x14ac:dyDescent="0.2">
      <c r="A9337">
        <v>63279</v>
      </c>
      <c r="B9337" t="s">
        <v>21997</v>
      </c>
      <c r="C9337" s="15" t="s">
        <v>21998</v>
      </c>
      <c r="D9337" s="15" t="s">
        <v>37137</v>
      </c>
      <c r="E9337">
        <v>237880</v>
      </c>
      <c r="F9337">
        <v>274000</v>
      </c>
      <c r="K9337" s="16">
        <f t="shared" si="435"/>
        <v>254531.6</v>
      </c>
      <c r="L9337" s="16">
        <f t="shared" si="436"/>
        <v>267928</v>
      </c>
      <c r="M9337" s="16">
        <f t="shared" si="437"/>
        <v>304463.63636363635</v>
      </c>
      <c r="N9337" t="e">
        <f>INDEX(XML!$A$2:$R$782,MATCH(C9337,XML!$D$2:$D$737,0),2)</f>
        <v>#N/A</v>
      </c>
    </row>
    <row r="9338" spans="1:14" ht="135" x14ac:dyDescent="0.2">
      <c r="A9338">
        <v>59320</v>
      </c>
      <c r="B9338" t="s">
        <v>17372</v>
      </c>
      <c r="C9338" s="15" t="s">
        <v>17373</v>
      </c>
      <c r="D9338" s="15" t="s">
        <v>37138</v>
      </c>
      <c r="E9338">
        <v>197000</v>
      </c>
      <c r="F9338">
        <v>276000</v>
      </c>
      <c r="H9338" t="s">
        <v>746</v>
      </c>
      <c r="K9338" s="16">
        <f t="shared" si="435"/>
        <v>210790</v>
      </c>
      <c r="L9338" s="16">
        <f t="shared" si="436"/>
        <v>221884.21052631579</v>
      </c>
      <c r="M9338" s="16">
        <f t="shared" si="437"/>
        <v>252141.14832535887</v>
      </c>
      <c r="N9338" t="e">
        <f>INDEX(XML!$A$2:$R$782,MATCH(C9338,XML!$D$2:$D$737,0),2)</f>
        <v>#N/A</v>
      </c>
    </row>
    <row r="9339" spans="1:14" ht="135" x14ac:dyDescent="0.2">
      <c r="A9339">
        <v>59321</v>
      </c>
      <c r="B9339" t="s">
        <v>20992</v>
      </c>
      <c r="C9339" s="15" t="s">
        <v>20993</v>
      </c>
      <c r="D9339" s="15" t="s">
        <v>37139</v>
      </c>
      <c r="E9339">
        <v>202000</v>
      </c>
      <c r="F9339">
        <v>283000</v>
      </c>
      <c r="H9339" t="s">
        <v>746</v>
      </c>
      <c r="K9339" s="16">
        <f t="shared" si="435"/>
        <v>216140</v>
      </c>
      <c r="L9339" s="16">
        <f t="shared" si="436"/>
        <v>227515.78947368421</v>
      </c>
      <c r="M9339" s="16">
        <f t="shared" si="437"/>
        <v>258540.66985645934</v>
      </c>
      <c r="N9339" t="e">
        <f>INDEX(XML!$A$2:$R$782,MATCH(C9339,XML!$D$2:$D$737,0),2)</f>
        <v>#N/A</v>
      </c>
    </row>
    <row r="9340" spans="1:14" ht="135" x14ac:dyDescent="0.2">
      <c r="A9340">
        <v>59322</v>
      </c>
      <c r="B9340" t="s">
        <v>17114</v>
      </c>
      <c r="C9340" s="15" t="s">
        <v>17115</v>
      </c>
      <c r="D9340" s="15" t="s">
        <v>37140</v>
      </c>
      <c r="E9340">
        <v>210000</v>
      </c>
      <c r="F9340">
        <v>294000</v>
      </c>
      <c r="H9340" t="s">
        <v>746</v>
      </c>
      <c r="K9340" s="16">
        <f t="shared" si="435"/>
        <v>224700</v>
      </c>
      <c r="L9340" s="16">
        <f t="shared" si="436"/>
        <v>236526.31578947368</v>
      </c>
      <c r="M9340" s="16">
        <f t="shared" si="437"/>
        <v>268779.90430622012</v>
      </c>
      <c r="N9340" t="e">
        <f>INDEX(XML!$A$2:$R$782,MATCH(C9340,XML!$D$2:$D$737,0),2)</f>
        <v>#N/A</v>
      </c>
    </row>
    <row r="9341" spans="1:14" ht="135" x14ac:dyDescent="0.2">
      <c r="A9341">
        <v>59319</v>
      </c>
      <c r="B9341" t="s">
        <v>17116</v>
      </c>
      <c r="C9341" s="15" t="s">
        <v>17117</v>
      </c>
      <c r="D9341" s="15" t="s">
        <v>37141</v>
      </c>
      <c r="E9341">
        <v>345600</v>
      </c>
      <c r="F9341">
        <v>431000</v>
      </c>
      <c r="H9341">
        <v>15</v>
      </c>
      <c r="K9341" s="16">
        <f t="shared" si="435"/>
        <v>369792</v>
      </c>
      <c r="L9341" s="16">
        <f t="shared" si="436"/>
        <v>389254.73684210528</v>
      </c>
      <c r="M9341" s="16">
        <f t="shared" si="437"/>
        <v>442334.92822966515</v>
      </c>
      <c r="N9341" t="e">
        <f>INDEX(XML!$A$2:$R$782,MATCH(C9341,XML!$D$2:$D$737,0),2)</f>
        <v>#N/A</v>
      </c>
    </row>
    <row r="9342" spans="1:14" ht="135" x14ac:dyDescent="0.2">
      <c r="A9342">
        <v>64053</v>
      </c>
      <c r="B9342" t="s">
        <v>22131</v>
      </c>
      <c r="C9342" s="15" t="s">
        <v>22132</v>
      </c>
      <c r="D9342" s="15" t="s">
        <v>37142</v>
      </c>
      <c r="E9342">
        <v>460401</v>
      </c>
      <c r="F9342">
        <v>575000</v>
      </c>
      <c r="K9342" s="16">
        <f t="shared" si="435"/>
        <v>492629.07</v>
      </c>
      <c r="L9342" s="16">
        <f t="shared" si="436"/>
        <v>518556.91578947369</v>
      </c>
      <c r="M9342" s="16">
        <f t="shared" si="437"/>
        <v>589269.22248803824</v>
      </c>
      <c r="N9342" t="e">
        <f>INDEX(XML!$A$2:$R$782,MATCH(C9342,XML!$D$2:$D$737,0),2)</f>
        <v>#N/A</v>
      </c>
    </row>
    <row r="9343" spans="1:14" ht="146.25" x14ac:dyDescent="0.2">
      <c r="A9343">
        <v>77356</v>
      </c>
      <c r="B9343" t="s">
        <v>36743</v>
      </c>
      <c r="C9343" s="15" t="s">
        <v>36744</v>
      </c>
      <c r="D9343" s="15" t="s">
        <v>36745</v>
      </c>
      <c r="E9343">
        <v>182530</v>
      </c>
      <c r="F9343">
        <v>269000</v>
      </c>
      <c r="H9343" t="s">
        <v>746</v>
      </c>
      <c r="K9343" s="16">
        <f t="shared" si="435"/>
        <v>195307.1</v>
      </c>
      <c r="L9343" s="16">
        <f t="shared" si="436"/>
        <v>205586.42105263157</v>
      </c>
      <c r="M9343" s="16">
        <f t="shared" si="437"/>
        <v>233620.93301435409</v>
      </c>
      <c r="N9343" t="e">
        <f>INDEX(XML!$A$2:$R$782,MATCH(C9343,XML!$D$2:$D$737,0),2)</f>
        <v>#N/A</v>
      </c>
    </row>
    <row r="9344" spans="1:14" ht="135" x14ac:dyDescent="0.2">
      <c r="A9344">
        <v>59978</v>
      </c>
      <c r="B9344" t="s">
        <v>19329</v>
      </c>
      <c r="C9344" s="15" t="s">
        <v>19330</v>
      </c>
      <c r="D9344" s="15" t="s">
        <v>37143</v>
      </c>
      <c r="E9344">
        <v>712500</v>
      </c>
      <c r="F9344">
        <v>820400</v>
      </c>
      <c r="H9344">
        <v>29</v>
      </c>
      <c r="K9344" s="16">
        <f t="shared" si="435"/>
        <v>762375</v>
      </c>
      <c r="L9344" s="16">
        <f t="shared" si="436"/>
        <v>802500</v>
      </c>
      <c r="M9344" s="16">
        <f t="shared" si="437"/>
        <v>911931.81818181823</v>
      </c>
      <c r="N9344" t="e">
        <f>INDEX(XML!$A$2:$R$782,MATCH(C9344,XML!$D$2:$D$737,0),2)</f>
        <v>#N/A</v>
      </c>
    </row>
    <row r="9345" spans="1:14" ht="22.5" customHeight="1" x14ac:dyDescent="0.2">
      <c r="A9345">
        <v>59324</v>
      </c>
      <c r="B9345" t="s">
        <v>16813</v>
      </c>
      <c r="C9345" s="15" t="s">
        <v>17518</v>
      </c>
      <c r="D9345" s="15" t="s">
        <v>37144</v>
      </c>
      <c r="E9345">
        <v>1</v>
      </c>
      <c r="F9345">
        <v>1</v>
      </c>
      <c r="K9345" s="16">
        <f t="shared" si="435"/>
        <v>1.1200000000000001</v>
      </c>
      <c r="L9345" s="16">
        <f t="shared" si="436"/>
        <v>1.1789473684210527</v>
      </c>
      <c r="M9345" s="16">
        <f t="shared" si="437"/>
        <v>1.3397129186602872</v>
      </c>
      <c r="N9345" t="e">
        <f>INDEX(XML!$A$2:$R$782,MATCH(C9345,XML!$D$2:$D$737,0),2)</f>
        <v>#N/A</v>
      </c>
    </row>
    <row r="9346" spans="1:14" ht="135" x14ac:dyDescent="0.2">
      <c r="A9346">
        <v>64431</v>
      </c>
      <c r="B9346" t="s">
        <v>26694</v>
      </c>
      <c r="C9346" s="15" t="s">
        <v>26695</v>
      </c>
      <c r="D9346" s="15" t="s">
        <v>43291</v>
      </c>
      <c r="E9346">
        <v>842000</v>
      </c>
      <c r="F9346">
        <v>1235000</v>
      </c>
      <c r="H9346">
        <v>1</v>
      </c>
      <c r="K9346" s="16">
        <f t="shared" si="435"/>
        <v>900940</v>
      </c>
      <c r="L9346" s="16">
        <f t="shared" si="436"/>
        <v>948357.89473684214</v>
      </c>
      <c r="M9346" s="16">
        <f t="shared" si="437"/>
        <v>1077679.4258373205</v>
      </c>
      <c r="N9346" t="e">
        <f>INDEX(XML!$A$2:$R$782,MATCH(C9346,XML!$D$2:$D$737,0),2)</f>
        <v>#N/A</v>
      </c>
    </row>
    <row r="9347" spans="1:14" ht="135" x14ac:dyDescent="0.2">
      <c r="A9347">
        <v>64909</v>
      </c>
      <c r="B9347" t="s">
        <v>25193</v>
      </c>
      <c r="C9347" s="15" t="s">
        <v>25194</v>
      </c>
      <c r="D9347" s="15" t="s">
        <v>43292</v>
      </c>
      <c r="E9347">
        <v>1</v>
      </c>
      <c r="F9347">
        <v>1</v>
      </c>
      <c r="K9347" s="16">
        <f t="shared" si="435"/>
        <v>1.1200000000000001</v>
      </c>
      <c r="L9347" s="16">
        <f t="shared" si="436"/>
        <v>1.1789473684210527</v>
      </c>
      <c r="M9347" s="16">
        <f t="shared" si="437"/>
        <v>1.3397129186602872</v>
      </c>
      <c r="N9347" t="e">
        <f>INDEX(XML!$A$2:$R$782,MATCH(C9347,XML!$D$2:$D$737,0),2)</f>
        <v>#N/A</v>
      </c>
    </row>
    <row r="9348" spans="1:14" ht="15.75" x14ac:dyDescent="0.25">
      <c r="A9348" s="184" t="s">
        <v>17026</v>
      </c>
      <c r="B9348" s="184"/>
      <c r="C9348" s="185"/>
      <c r="D9348" s="185"/>
      <c r="E9348" s="184"/>
      <c r="F9348" s="184"/>
      <c r="G9348" s="184"/>
      <c r="H9348" s="184"/>
      <c r="I9348" s="184"/>
      <c r="J9348" s="184"/>
      <c r="K9348" s="16">
        <f t="shared" si="435"/>
        <v>0</v>
      </c>
      <c r="L9348" s="16">
        <f t="shared" si="436"/>
        <v>0</v>
      </c>
      <c r="M9348" s="16">
        <f t="shared" si="437"/>
        <v>0</v>
      </c>
      <c r="N9348" t="e">
        <f>INDEX(XML!$A$2:$R$782,MATCH(C9348,XML!$D$2:$D$737,0),2)</f>
        <v>#N/A</v>
      </c>
    </row>
    <row r="9349" spans="1:14" ht="146.25" x14ac:dyDescent="0.2">
      <c r="A9349">
        <v>42479</v>
      </c>
      <c r="B9349" t="s">
        <v>4125</v>
      </c>
      <c r="C9349" s="15" t="s">
        <v>4126</v>
      </c>
      <c r="D9349" s="15" t="s">
        <v>33753</v>
      </c>
      <c r="E9349">
        <v>2016348</v>
      </c>
      <c r="F9349">
        <v>2372233</v>
      </c>
      <c r="H9349" t="s">
        <v>746</v>
      </c>
      <c r="K9349" s="16">
        <f t="shared" ref="K9349:K9412" si="438">IF(E9349&gt;49999,E9349+E9349*0.07,IF(E9349&lt;=49999,E9349+E9349*0.12))</f>
        <v>2157492.36</v>
      </c>
      <c r="L9349" s="16">
        <f t="shared" ref="L9349:L9412" si="439">K9349*100/95</f>
        <v>2271044.5894736843</v>
      </c>
      <c r="M9349" s="16">
        <f t="shared" ref="M9349:M9412" si="440">IF(COUNTIF(C9349,"*Dahua*"),F9349-10,L9349*100/88)</f>
        <v>2580732.4880382777</v>
      </c>
      <c r="N9349" t="e">
        <f>INDEX(XML!$A$2:$R$782,MATCH(C9349,XML!$D$2:$D$737,0),2)</f>
        <v>#N/A</v>
      </c>
    </row>
    <row r="9350" spans="1:14" ht="157.5" x14ac:dyDescent="0.2">
      <c r="A9350">
        <v>42480</v>
      </c>
      <c r="B9350" t="s">
        <v>4127</v>
      </c>
      <c r="C9350" s="15" t="s">
        <v>4128</v>
      </c>
      <c r="D9350" s="15" t="s">
        <v>37236</v>
      </c>
      <c r="E9350">
        <v>2916987</v>
      </c>
      <c r="F9350">
        <v>3431834</v>
      </c>
      <c r="K9350" s="16">
        <f t="shared" si="438"/>
        <v>3121176.09</v>
      </c>
      <c r="L9350" s="16">
        <f t="shared" si="439"/>
        <v>3285448.5157894739</v>
      </c>
      <c r="M9350" s="16">
        <f t="shared" si="440"/>
        <v>3733464.2224880382</v>
      </c>
      <c r="N9350" t="e">
        <f>INDEX(XML!$A$2:$R$782,MATCH(C9350,XML!$D$2:$D$737,0),2)</f>
        <v>#N/A</v>
      </c>
    </row>
    <row r="9351" spans="1:14" ht="157.5" x14ac:dyDescent="0.2">
      <c r="A9351">
        <v>42481</v>
      </c>
      <c r="B9351" t="s">
        <v>4129</v>
      </c>
      <c r="C9351" s="15" t="s">
        <v>4130</v>
      </c>
      <c r="D9351" s="15" t="s">
        <v>37237</v>
      </c>
      <c r="E9351">
        <v>3360576</v>
      </c>
      <c r="F9351">
        <v>3953717</v>
      </c>
      <c r="K9351" s="16">
        <f t="shared" si="438"/>
        <v>3595816.32</v>
      </c>
      <c r="L9351" s="16">
        <f t="shared" si="439"/>
        <v>3785069.8105263156</v>
      </c>
      <c r="M9351" s="16">
        <f t="shared" si="440"/>
        <v>4301215.6937799044</v>
      </c>
      <c r="N9351" t="e">
        <f>INDEX(XML!$A$2:$R$782,MATCH(C9351,XML!$D$2:$D$737,0),2)</f>
        <v>#N/A</v>
      </c>
    </row>
    <row r="9352" spans="1:14" ht="45" x14ac:dyDescent="0.2">
      <c r="A9352">
        <v>42482</v>
      </c>
      <c r="B9352" t="s">
        <v>4131</v>
      </c>
      <c r="C9352" s="15" t="s">
        <v>4132</v>
      </c>
      <c r="D9352" s="15" t="s">
        <v>4133</v>
      </c>
      <c r="E9352">
        <v>53769</v>
      </c>
      <c r="F9352">
        <v>63257</v>
      </c>
      <c r="H9352" t="s">
        <v>746</v>
      </c>
      <c r="K9352" s="16">
        <f t="shared" si="438"/>
        <v>57532.83</v>
      </c>
      <c r="L9352" s="16">
        <f t="shared" si="439"/>
        <v>60560.873684210528</v>
      </c>
      <c r="M9352" s="16">
        <f t="shared" si="440"/>
        <v>68819.174641148318</v>
      </c>
      <c r="N9352" t="e">
        <f>INDEX(XML!$A$2:$R$782,MATCH(C9352,XML!$D$2:$D$737,0),2)</f>
        <v>#N/A</v>
      </c>
    </row>
    <row r="9353" spans="1:14" ht="45" x14ac:dyDescent="0.2">
      <c r="A9353">
        <v>42483</v>
      </c>
      <c r="B9353" t="s">
        <v>4134</v>
      </c>
      <c r="C9353" s="15" t="s">
        <v>4135</v>
      </c>
      <c r="D9353" s="15" t="s">
        <v>4136</v>
      </c>
      <c r="E9353">
        <v>457043</v>
      </c>
      <c r="F9353">
        <v>537708</v>
      </c>
      <c r="H9353" t="s">
        <v>746</v>
      </c>
      <c r="K9353" s="16">
        <f t="shared" si="438"/>
        <v>489036.01</v>
      </c>
      <c r="L9353" s="16">
        <f t="shared" si="439"/>
        <v>514774.74736842106</v>
      </c>
      <c r="M9353" s="16">
        <f t="shared" si="440"/>
        <v>584971.3038277512</v>
      </c>
      <c r="N9353" t="e">
        <f>INDEX(XML!$A$2:$R$782,MATCH(C9353,XML!$D$2:$D$737,0),2)</f>
        <v>#N/A</v>
      </c>
    </row>
    <row r="9354" spans="1:14" ht="45" x14ac:dyDescent="0.2">
      <c r="A9354">
        <v>42484</v>
      </c>
      <c r="B9354" t="s">
        <v>23317</v>
      </c>
      <c r="C9354" s="15" t="s">
        <v>23318</v>
      </c>
      <c r="D9354" s="15" t="s">
        <v>23319</v>
      </c>
      <c r="E9354">
        <v>860311</v>
      </c>
      <c r="F9354">
        <v>1012157</v>
      </c>
      <c r="H9354">
        <v>29</v>
      </c>
      <c r="K9354" s="16">
        <f t="shared" si="438"/>
        <v>920532.77</v>
      </c>
      <c r="L9354" s="16">
        <f t="shared" si="439"/>
        <v>968981.8631578947</v>
      </c>
      <c r="M9354" s="16">
        <f t="shared" si="440"/>
        <v>1101115.7535885167</v>
      </c>
      <c r="N9354" t="e">
        <f>INDEX(XML!$A$2:$R$782,MATCH(C9354,XML!$D$2:$D$737,0),2)</f>
        <v>#N/A</v>
      </c>
    </row>
    <row r="9355" spans="1:14" ht="146.25" x14ac:dyDescent="0.2">
      <c r="A9355">
        <v>64241</v>
      </c>
      <c r="B9355" t="s">
        <v>24173</v>
      </c>
      <c r="C9355" s="15" t="s">
        <v>24174</v>
      </c>
      <c r="D9355" s="15" t="s">
        <v>37026</v>
      </c>
      <c r="E9355">
        <v>3533706</v>
      </c>
      <c r="F9355">
        <v>4157405</v>
      </c>
      <c r="H9355">
        <v>2</v>
      </c>
      <c r="K9355" s="16">
        <f t="shared" si="438"/>
        <v>3781065.42</v>
      </c>
      <c r="L9355" s="16">
        <f t="shared" si="439"/>
        <v>3980068.8631578949</v>
      </c>
      <c r="M9355" s="16">
        <f t="shared" si="440"/>
        <v>4522805.5263157897</v>
      </c>
      <c r="N9355" t="e">
        <f>INDEX(XML!$A$2:$R$782,MATCH(C9355,XML!$D$2:$D$737,0),2)</f>
        <v>#N/A</v>
      </c>
    </row>
    <row r="9356" spans="1:14" ht="146.25" x14ac:dyDescent="0.2">
      <c r="A9356">
        <v>64242</v>
      </c>
      <c r="B9356" t="s">
        <v>24175</v>
      </c>
      <c r="C9356" s="15" t="s">
        <v>24176</v>
      </c>
      <c r="D9356" s="15" t="s">
        <v>37027</v>
      </c>
      <c r="E9356">
        <v>4331642</v>
      </c>
      <c r="F9356">
        <v>5096176</v>
      </c>
      <c r="K9356" s="16">
        <f t="shared" si="438"/>
        <v>4634856.9400000004</v>
      </c>
      <c r="L9356" s="16">
        <f t="shared" si="439"/>
        <v>4878796.7789473692</v>
      </c>
      <c r="M9356" s="16">
        <f t="shared" si="440"/>
        <v>5544087.2488038288</v>
      </c>
      <c r="N9356" t="e">
        <f>INDEX(XML!$A$2:$R$782,MATCH(C9356,XML!$D$2:$D$737,0),2)</f>
        <v>#N/A</v>
      </c>
    </row>
    <row r="9357" spans="1:14" ht="45" x14ac:dyDescent="0.2">
      <c r="A9357">
        <v>67629</v>
      </c>
      <c r="B9357" t="s">
        <v>24177</v>
      </c>
      <c r="C9357" s="15" t="s">
        <v>24178</v>
      </c>
      <c r="D9357" s="15" t="s">
        <v>24179</v>
      </c>
      <c r="E9357">
        <v>797935</v>
      </c>
      <c r="F9357">
        <v>938770</v>
      </c>
      <c r="H9357">
        <v>8</v>
      </c>
      <c r="K9357" s="16">
        <f t="shared" si="438"/>
        <v>853790.45</v>
      </c>
      <c r="L9357" s="16">
        <f t="shared" si="439"/>
        <v>898726.78947368416</v>
      </c>
      <c r="M9357" s="16">
        <f t="shared" si="440"/>
        <v>1021280.442583732</v>
      </c>
      <c r="N9357" t="e">
        <f>INDEX(XML!$A$2:$R$782,MATCH(C9357,XML!$D$2:$D$737,0),2)</f>
        <v>#N/A</v>
      </c>
    </row>
    <row r="9358" spans="1:14" ht="146.25" x14ac:dyDescent="0.2">
      <c r="A9358">
        <v>64243</v>
      </c>
      <c r="B9358" t="s">
        <v>24180</v>
      </c>
      <c r="C9358" s="15" t="s">
        <v>24181</v>
      </c>
      <c r="D9358" s="15" t="s">
        <v>37028</v>
      </c>
      <c r="E9358">
        <v>5813514</v>
      </c>
      <c r="F9358">
        <v>6839600</v>
      </c>
      <c r="H9358">
        <v>1</v>
      </c>
      <c r="K9358" s="16">
        <f t="shared" si="438"/>
        <v>6220459.9800000004</v>
      </c>
      <c r="L9358" s="16">
        <f t="shared" si="439"/>
        <v>6547852.6105263159</v>
      </c>
      <c r="M9358" s="16">
        <f t="shared" si="440"/>
        <v>7440741.6028708136</v>
      </c>
      <c r="N9358" t="e">
        <f>INDEX(XML!$A$2:$R$782,MATCH(C9358,XML!$D$2:$D$737,0),2)</f>
        <v>#N/A</v>
      </c>
    </row>
    <row r="9359" spans="1:14" ht="45" x14ac:dyDescent="0.2">
      <c r="A9359">
        <v>67630</v>
      </c>
      <c r="B9359" t="s">
        <v>24182</v>
      </c>
      <c r="C9359" s="15" t="s">
        <v>24183</v>
      </c>
      <c r="D9359" s="15" t="s">
        <v>24184</v>
      </c>
      <c r="E9359">
        <v>113987</v>
      </c>
      <c r="F9359">
        <v>134108</v>
      </c>
      <c r="K9359" s="16">
        <f t="shared" si="438"/>
        <v>121966.09</v>
      </c>
      <c r="L9359" s="16">
        <f t="shared" si="439"/>
        <v>128385.35789473684</v>
      </c>
      <c r="M9359" s="16">
        <f t="shared" si="440"/>
        <v>145892.45215311006</v>
      </c>
      <c r="N9359" t="e">
        <f>INDEX(XML!$A$2:$R$782,MATCH(C9359,XML!$D$2:$D$737,0),2)</f>
        <v>#N/A</v>
      </c>
    </row>
    <row r="9360" spans="1:14" ht="45" x14ac:dyDescent="0.2">
      <c r="A9360">
        <v>67631</v>
      </c>
      <c r="B9360" t="s">
        <v>24185</v>
      </c>
      <c r="C9360" s="15" t="s">
        <v>24186</v>
      </c>
      <c r="D9360" s="15" t="s">
        <v>24187</v>
      </c>
      <c r="E9360">
        <v>683948</v>
      </c>
      <c r="F9360">
        <v>804666</v>
      </c>
      <c r="K9360" s="16">
        <f t="shared" si="438"/>
        <v>731824.36</v>
      </c>
      <c r="L9360" s="16">
        <f t="shared" si="439"/>
        <v>770341.43157894735</v>
      </c>
      <c r="M9360" s="16">
        <f t="shared" si="440"/>
        <v>875387.9904306219</v>
      </c>
      <c r="N9360" t="e">
        <f>INDEX(XML!$A$2:$R$782,MATCH(C9360,XML!$D$2:$D$737,0),2)</f>
        <v>#N/A</v>
      </c>
    </row>
    <row r="9361" spans="1:14" ht="146.25" x14ac:dyDescent="0.2">
      <c r="A9361">
        <v>64244</v>
      </c>
      <c r="B9361" t="s">
        <v>24188</v>
      </c>
      <c r="C9361" s="15" t="s">
        <v>24189</v>
      </c>
      <c r="D9361" s="15" t="s">
        <v>37029</v>
      </c>
      <c r="E9361">
        <v>9689196</v>
      </c>
      <c r="F9361">
        <v>11399339</v>
      </c>
      <c r="K9361" s="16">
        <f t="shared" si="438"/>
        <v>10367439.720000001</v>
      </c>
      <c r="L9361" s="16">
        <f t="shared" si="439"/>
        <v>10913094.442105265</v>
      </c>
      <c r="M9361" s="16">
        <f t="shared" si="440"/>
        <v>12401243.684210528</v>
      </c>
      <c r="N9361" t="e">
        <f>INDEX(XML!$A$2:$R$782,MATCH(C9361,XML!$D$2:$D$737,0),2)</f>
        <v>#N/A</v>
      </c>
    </row>
    <row r="9362" spans="1:14" ht="45" x14ac:dyDescent="0.2">
      <c r="A9362">
        <v>67632</v>
      </c>
      <c r="B9362" t="s">
        <v>24190</v>
      </c>
      <c r="C9362" s="15" t="s">
        <v>24191</v>
      </c>
      <c r="D9362" s="15" t="s">
        <v>24192</v>
      </c>
      <c r="E9362">
        <v>113987</v>
      </c>
      <c r="F9362">
        <v>134108</v>
      </c>
      <c r="K9362" s="16">
        <f t="shared" si="438"/>
        <v>121966.09</v>
      </c>
      <c r="L9362" s="16">
        <f t="shared" si="439"/>
        <v>128385.35789473684</v>
      </c>
      <c r="M9362" s="16">
        <f t="shared" si="440"/>
        <v>145892.45215311006</v>
      </c>
      <c r="N9362" t="e">
        <f>INDEX(XML!$A$2:$R$782,MATCH(C9362,XML!$D$2:$D$737,0),2)</f>
        <v>#N/A</v>
      </c>
    </row>
    <row r="9363" spans="1:14" ht="135" x14ac:dyDescent="0.2">
      <c r="A9363">
        <v>59980</v>
      </c>
      <c r="B9363" t="s">
        <v>19819</v>
      </c>
      <c r="C9363" s="15" t="s">
        <v>19820</v>
      </c>
      <c r="D9363" s="15" t="s">
        <v>35782</v>
      </c>
      <c r="E9363">
        <v>813100</v>
      </c>
      <c r="F9363">
        <v>1058000</v>
      </c>
      <c r="H9363">
        <v>17</v>
      </c>
      <c r="K9363" s="16">
        <f t="shared" si="438"/>
        <v>870017</v>
      </c>
      <c r="L9363" s="16">
        <f t="shared" si="439"/>
        <v>915807.36842105258</v>
      </c>
      <c r="M9363" s="16">
        <f t="shared" si="440"/>
        <v>1040690.1913875598</v>
      </c>
      <c r="N9363" t="e">
        <f>INDEX(XML!$A$2:$R$782,MATCH(C9363,XML!$D$2:$D$737,0),2)</f>
        <v>#N/A</v>
      </c>
    </row>
    <row r="9364" spans="1:14" ht="123.75" x14ac:dyDescent="0.2">
      <c r="A9364">
        <v>59862</v>
      </c>
      <c r="B9364" t="s">
        <v>19331</v>
      </c>
      <c r="C9364" s="15" t="s">
        <v>19332</v>
      </c>
      <c r="D9364" s="15" t="s">
        <v>43293</v>
      </c>
      <c r="E9364">
        <v>2001670</v>
      </c>
      <c r="F9364">
        <v>2426100</v>
      </c>
      <c r="H9364">
        <v>2</v>
      </c>
      <c r="K9364" s="16">
        <f t="shared" si="438"/>
        <v>2141786.9</v>
      </c>
      <c r="L9364" s="16">
        <f t="shared" si="439"/>
        <v>2254512.5263157897</v>
      </c>
      <c r="M9364" s="16">
        <f t="shared" si="440"/>
        <v>2561946.0526315793</v>
      </c>
      <c r="N9364" t="e">
        <f>INDEX(XML!$A$2:$R$782,MATCH(C9364,XML!$D$2:$D$737,0),2)</f>
        <v>#N/A</v>
      </c>
    </row>
    <row r="9365" spans="1:14" ht="123.75" x14ac:dyDescent="0.2">
      <c r="A9365">
        <v>59970</v>
      </c>
      <c r="B9365" t="s">
        <v>17915</v>
      </c>
      <c r="C9365" s="15" t="s">
        <v>17916</v>
      </c>
      <c r="D9365" s="15" t="s">
        <v>43294</v>
      </c>
      <c r="E9365">
        <v>2159635</v>
      </c>
      <c r="F9365">
        <v>2403000</v>
      </c>
      <c r="H9365">
        <v>19</v>
      </c>
      <c r="K9365" s="16">
        <f t="shared" si="438"/>
        <v>2310809.4500000002</v>
      </c>
      <c r="L9365" s="16">
        <f t="shared" si="439"/>
        <v>2432431.0000000005</v>
      </c>
      <c r="M9365" s="16">
        <f t="shared" si="440"/>
        <v>2764126.1363636372</v>
      </c>
      <c r="N9365" t="e">
        <f>INDEX(XML!$A$2:$R$782,MATCH(C9365,XML!$D$2:$D$737,0),2)</f>
        <v>#N/A</v>
      </c>
    </row>
    <row r="9366" spans="1:14" ht="123.75" x14ac:dyDescent="0.2">
      <c r="A9366">
        <v>59347</v>
      </c>
      <c r="B9366" t="s">
        <v>16817</v>
      </c>
      <c r="C9366" s="15" t="s">
        <v>17519</v>
      </c>
      <c r="D9366" s="15" t="s">
        <v>43295</v>
      </c>
      <c r="E9366">
        <v>3313880</v>
      </c>
      <c r="F9366">
        <v>3782950</v>
      </c>
      <c r="H9366">
        <v>5</v>
      </c>
      <c r="K9366" s="16">
        <f t="shared" si="438"/>
        <v>3545851.6</v>
      </c>
      <c r="L9366" s="16">
        <f t="shared" si="439"/>
        <v>3732475.3684210526</v>
      </c>
      <c r="M9366" s="16">
        <f t="shared" si="440"/>
        <v>4241449.282296651</v>
      </c>
      <c r="N9366" t="e">
        <f>INDEX(XML!$A$2:$R$782,MATCH(C9366,XML!$D$2:$D$737,0),2)</f>
        <v>#N/A</v>
      </c>
    </row>
    <row r="9367" spans="1:14" ht="45" x14ac:dyDescent="0.2">
      <c r="A9367">
        <v>78787</v>
      </c>
      <c r="B9367" t="s">
        <v>43296</v>
      </c>
      <c r="C9367" s="15" t="s">
        <v>43297</v>
      </c>
      <c r="D9367" s="15" t="s">
        <v>43298</v>
      </c>
      <c r="E9367">
        <v>113987</v>
      </c>
      <c r="F9367">
        <v>134108</v>
      </c>
      <c r="K9367" s="16">
        <f t="shared" si="438"/>
        <v>121966.09</v>
      </c>
      <c r="L9367" s="16">
        <f t="shared" si="439"/>
        <v>128385.35789473684</v>
      </c>
      <c r="M9367" s="16">
        <f t="shared" si="440"/>
        <v>145892.45215311006</v>
      </c>
      <c r="N9367" t="e">
        <f>INDEX(XML!$A$2:$R$782,MATCH(C9367,XML!$D$2:$D$737,0),2)</f>
        <v>#N/A</v>
      </c>
    </row>
    <row r="9368" spans="1:14" ht="135" x14ac:dyDescent="0.2">
      <c r="A9368">
        <v>81211</v>
      </c>
      <c r="B9368" t="s">
        <v>48837</v>
      </c>
      <c r="C9368" s="15" t="s">
        <v>48838</v>
      </c>
      <c r="D9368" s="15" t="s">
        <v>48839</v>
      </c>
      <c r="E9368">
        <v>1433092</v>
      </c>
      <c r="F9368">
        <v>1686032</v>
      </c>
      <c r="K9368" s="16">
        <f t="shared" si="438"/>
        <v>1533408.44</v>
      </c>
      <c r="L9368" s="16">
        <f t="shared" si="439"/>
        <v>1614114.1473684211</v>
      </c>
      <c r="M9368" s="16">
        <f t="shared" si="440"/>
        <v>1834220.6220095693</v>
      </c>
      <c r="N9368" t="e">
        <f>INDEX(XML!$A$2:$R$782,MATCH(C9368,XML!$D$2:$D$737,0),2)</f>
        <v>#N/A</v>
      </c>
    </row>
    <row r="9369" spans="1:14" ht="15.75" x14ac:dyDescent="0.25">
      <c r="A9369" s="184" t="s">
        <v>17027</v>
      </c>
      <c r="B9369" s="184"/>
      <c r="C9369" s="185"/>
      <c r="D9369" s="185"/>
      <c r="E9369" s="184"/>
      <c r="F9369" s="184"/>
      <c r="G9369" s="184"/>
      <c r="H9369" s="184"/>
      <c r="I9369" s="184"/>
      <c r="J9369" s="184"/>
      <c r="K9369" s="16">
        <f t="shared" si="438"/>
        <v>0</v>
      </c>
      <c r="L9369" s="16">
        <f t="shared" si="439"/>
        <v>0</v>
      </c>
      <c r="M9369" s="16">
        <f t="shared" si="440"/>
        <v>0</v>
      </c>
      <c r="N9369" t="e">
        <f>INDEX(XML!$A$2:$R$782,MATCH(C9369,XML!$D$2:$D$737,0),2)</f>
        <v>#N/A</v>
      </c>
    </row>
    <row r="9370" spans="1:14" ht="135" x14ac:dyDescent="0.2">
      <c r="A9370">
        <v>56906</v>
      </c>
      <c r="B9370" t="s">
        <v>19232</v>
      </c>
      <c r="C9370" s="15" t="s">
        <v>19233</v>
      </c>
      <c r="D9370" s="15" t="s">
        <v>37030</v>
      </c>
      <c r="E9370">
        <v>722866</v>
      </c>
      <c r="F9370">
        <v>850451</v>
      </c>
      <c r="K9370" s="16">
        <f t="shared" si="438"/>
        <v>773466.62</v>
      </c>
      <c r="L9370" s="16">
        <f t="shared" si="439"/>
        <v>814175.38947368425</v>
      </c>
      <c r="M9370" s="16">
        <f t="shared" si="440"/>
        <v>925199.30622009572</v>
      </c>
      <c r="N9370" t="e">
        <f>INDEX(XML!$A$2:$R$782,MATCH(C9370,XML!$D$2:$D$737,0),2)</f>
        <v>#N/A</v>
      </c>
    </row>
    <row r="9371" spans="1:14" ht="146.25" x14ac:dyDescent="0.2">
      <c r="A9371">
        <v>46939</v>
      </c>
      <c r="B9371" t="s">
        <v>19234</v>
      </c>
      <c r="C9371" s="15" t="s">
        <v>19235</v>
      </c>
      <c r="D9371" s="15" t="s">
        <v>37031</v>
      </c>
      <c r="E9371">
        <v>1191242</v>
      </c>
      <c r="F9371">
        <v>1401496</v>
      </c>
      <c r="K9371" s="16">
        <f t="shared" si="438"/>
        <v>1274628.94</v>
      </c>
      <c r="L9371" s="16">
        <f t="shared" si="439"/>
        <v>1341714.6736842105</v>
      </c>
      <c r="M9371" s="16">
        <f t="shared" si="440"/>
        <v>1524675.7655502392</v>
      </c>
      <c r="N9371" t="e">
        <f>INDEX(XML!$A$2:$R$782,MATCH(C9371,XML!$D$2:$D$737,0),2)</f>
        <v>#N/A</v>
      </c>
    </row>
    <row r="9372" spans="1:14" ht="135" x14ac:dyDescent="0.2">
      <c r="A9372">
        <v>61157</v>
      </c>
      <c r="B9372" t="s">
        <v>19821</v>
      </c>
      <c r="C9372" s="15" t="s">
        <v>19822</v>
      </c>
      <c r="D9372" s="15" t="s">
        <v>37145</v>
      </c>
      <c r="E9372">
        <v>203520</v>
      </c>
      <c r="F9372">
        <v>254000</v>
      </c>
      <c r="K9372" s="16">
        <f t="shared" si="438"/>
        <v>217766.39999999999</v>
      </c>
      <c r="L9372" s="16">
        <f t="shared" si="439"/>
        <v>229227.78947368421</v>
      </c>
      <c r="M9372" s="16">
        <f t="shared" si="440"/>
        <v>260486.12440191387</v>
      </c>
      <c r="N9372" t="e">
        <f>INDEX(XML!$A$2:$R$782,MATCH(C9372,XML!$D$2:$D$737,0),2)</f>
        <v>#N/A</v>
      </c>
    </row>
    <row r="9373" spans="1:14" ht="135" x14ac:dyDescent="0.2">
      <c r="A9373">
        <v>59325</v>
      </c>
      <c r="B9373" t="s">
        <v>17118</v>
      </c>
      <c r="C9373" s="15" t="s">
        <v>17119</v>
      </c>
      <c r="D9373" s="15" t="s">
        <v>37146</v>
      </c>
      <c r="E9373">
        <v>271258</v>
      </c>
      <c r="F9373">
        <v>339000</v>
      </c>
      <c r="K9373" s="16">
        <f t="shared" si="438"/>
        <v>290246.06</v>
      </c>
      <c r="L9373" s="16">
        <f t="shared" si="439"/>
        <v>305522.16842105263</v>
      </c>
      <c r="M9373" s="16">
        <f t="shared" si="440"/>
        <v>347184.28229665069</v>
      </c>
      <c r="N9373" t="e">
        <f>INDEX(XML!$A$2:$R$782,MATCH(C9373,XML!$D$2:$D$737,0),2)</f>
        <v>#N/A</v>
      </c>
    </row>
    <row r="9374" spans="1:14" ht="135" x14ac:dyDescent="0.2">
      <c r="A9374">
        <v>59326</v>
      </c>
      <c r="B9374" t="s">
        <v>17120</v>
      </c>
      <c r="C9374" s="15" t="s">
        <v>17121</v>
      </c>
      <c r="D9374" s="15" t="s">
        <v>35783</v>
      </c>
      <c r="E9374">
        <v>307200</v>
      </c>
      <c r="F9374">
        <v>383000</v>
      </c>
      <c r="K9374" s="16">
        <f t="shared" si="438"/>
        <v>328704</v>
      </c>
      <c r="L9374" s="16">
        <f t="shared" si="439"/>
        <v>346004.21052631579</v>
      </c>
      <c r="M9374" s="16">
        <f t="shared" si="440"/>
        <v>393186.6028708134</v>
      </c>
      <c r="N9374" t="e">
        <f>INDEX(XML!$A$2:$R$782,MATCH(C9374,XML!$D$2:$D$737,0),2)</f>
        <v>#N/A</v>
      </c>
    </row>
    <row r="9375" spans="1:14" ht="135" x14ac:dyDescent="0.2">
      <c r="A9375">
        <v>83693</v>
      </c>
      <c r="B9375" t="s">
        <v>48727</v>
      </c>
      <c r="C9375" s="15" t="s">
        <v>48728</v>
      </c>
      <c r="D9375" s="15" t="s">
        <v>48729</v>
      </c>
      <c r="E9375">
        <v>307200</v>
      </c>
      <c r="F9375">
        <v>383000</v>
      </c>
      <c r="H9375">
        <v>15</v>
      </c>
      <c r="K9375" s="16">
        <f t="shared" si="438"/>
        <v>328704</v>
      </c>
      <c r="L9375" s="16">
        <f t="shared" si="439"/>
        <v>346004.21052631579</v>
      </c>
      <c r="M9375" s="16">
        <f t="shared" si="440"/>
        <v>393186.6028708134</v>
      </c>
      <c r="N9375" t="e">
        <f>INDEX(XML!$A$2:$R$782,MATCH(C9375,XML!$D$2:$D$737,0),2)</f>
        <v>#N/A</v>
      </c>
    </row>
    <row r="9376" spans="1:14" ht="112.5" x14ac:dyDescent="0.2">
      <c r="A9376">
        <v>60669</v>
      </c>
      <c r="B9376" t="s">
        <v>34465</v>
      </c>
      <c r="C9376" s="15" t="s">
        <v>34466</v>
      </c>
      <c r="D9376" s="15" t="s">
        <v>35784</v>
      </c>
      <c r="E9376">
        <v>188160</v>
      </c>
      <c r="F9376">
        <v>235000</v>
      </c>
      <c r="K9376" s="16">
        <f t="shared" si="438"/>
        <v>201331.20000000001</v>
      </c>
      <c r="L9376" s="16">
        <f t="shared" si="439"/>
        <v>211927.57894736843</v>
      </c>
      <c r="M9376" s="16">
        <f t="shared" si="440"/>
        <v>240826.79425837321</v>
      </c>
      <c r="N9376" t="e">
        <f>INDEX(XML!$A$2:$R$782,MATCH(C9376,XML!$D$2:$D$737,0),2)</f>
        <v>#N/A</v>
      </c>
    </row>
    <row r="9377" spans="1:14" ht="15.75" x14ac:dyDescent="0.25">
      <c r="A9377" s="184" t="s">
        <v>17028</v>
      </c>
      <c r="B9377" s="184"/>
      <c r="C9377" s="185"/>
      <c r="D9377" s="185"/>
      <c r="E9377" s="184"/>
      <c r="F9377" s="184"/>
      <c r="G9377" s="184"/>
      <c r="H9377" s="184"/>
      <c r="I9377" s="184"/>
      <c r="J9377" s="184"/>
      <c r="K9377" s="16">
        <f t="shared" si="438"/>
        <v>0</v>
      </c>
      <c r="L9377" s="16">
        <f t="shared" si="439"/>
        <v>0</v>
      </c>
      <c r="M9377" s="16">
        <f t="shared" si="440"/>
        <v>0</v>
      </c>
      <c r="N9377" t="e">
        <f>INDEX(XML!$A$2:$R$782,MATCH(C9377,XML!$D$2:$D$737,0),2)</f>
        <v>#N/A</v>
      </c>
    </row>
    <row r="9378" spans="1:14" ht="56.25" x14ac:dyDescent="0.2">
      <c r="A9378">
        <v>60666</v>
      </c>
      <c r="B9378" t="s">
        <v>19333</v>
      </c>
      <c r="C9378" s="15" t="s">
        <v>19334</v>
      </c>
      <c r="D9378" s="15" t="s">
        <v>35785</v>
      </c>
      <c r="E9378">
        <v>77729</v>
      </c>
      <c r="F9378">
        <v>92990</v>
      </c>
      <c r="K9378" s="16">
        <f t="shared" si="438"/>
        <v>83170.03</v>
      </c>
      <c r="L9378" s="16">
        <f t="shared" si="439"/>
        <v>87547.4</v>
      </c>
      <c r="M9378" s="16">
        <f t="shared" si="440"/>
        <v>99485.681818181823</v>
      </c>
      <c r="N9378" t="e">
        <f>INDEX(XML!$A$2:$R$782,MATCH(C9378,XML!$D$2:$D$737,0),2)</f>
        <v>#N/A</v>
      </c>
    </row>
    <row r="9379" spans="1:14" ht="78.75" x14ac:dyDescent="0.2">
      <c r="A9379">
        <v>72163</v>
      </c>
      <c r="B9379" t="s">
        <v>35124</v>
      </c>
      <c r="C9379" s="15" t="s">
        <v>35125</v>
      </c>
      <c r="D9379" s="15" t="s">
        <v>35126</v>
      </c>
      <c r="E9379">
        <v>59000</v>
      </c>
      <c r="F9379">
        <v>76000</v>
      </c>
      <c r="K9379" s="16">
        <f t="shared" si="438"/>
        <v>63130</v>
      </c>
      <c r="L9379" s="16">
        <f t="shared" si="439"/>
        <v>66452.631578947374</v>
      </c>
      <c r="M9379" s="16">
        <f t="shared" si="440"/>
        <v>75514.354066985645</v>
      </c>
      <c r="N9379" t="e">
        <f>INDEX(XML!$A$2:$R$782,MATCH(C9379,XML!$D$2:$D$737,0),2)</f>
        <v>#N/A</v>
      </c>
    </row>
    <row r="9380" spans="1:14" ht="67.5" x14ac:dyDescent="0.2">
      <c r="A9380">
        <v>61066</v>
      </c>
      <c r="B9380" t="s">
        <v>31358</v>
      </c>
      <c r="C9380" s="15" t="s">
        <v>31359</v>
      </c>
      <c r="D9380" s="15" t="s">
        <v>35786</v>
      </c>
      <c r="E9380">
        <v>89091</v>
      </c>
      <c r="F9380">
        <v>98990</v>
      </c>
      <c r="H9380" t="s">
        <v>746</v>
      </c>
      <c r="K9380" s="16">
        <f t="shared" si="438"/>
        <v>95327.37</v>
      </c>
      <c r="L9380" s="16">
        <f t="shared" si="439"/>
        <v>100344.6</v>
      </c>
      <c r="M9380" s="16">
        <f t="shared" si="440"/>
        <v>114027.95454545454</v>
      </c>
      <c r="N9380" t="e">
        <f>INDEX(XML!$A$2:$R$782,MATCH(C9380,XML!$D$2:$D$737,0),2)</f>
        <v>#N/A</v>
      </c>
    </row>
    <row r="9381" spans="1:14" ht="67.5" x14ac:dyDescent="0.2">
      <c r="A9381">
        <v>62079</v>
      </c>
      <c r="B9381" t="s">
        <v>29202</v>
      </c>
      <c r="C9381" s="15" t="s">
        <v>29203</v>
      </c>
      <c r="D9381" s="15" t="s">
        <v>35787</v>
      </c>
      <c r="E9381">
        <v>247840</v>
      </c>
      <c r="F9381">
        <v>311570</v>
      </c>
      <c r="H9381">
        <v>25</v>
      </c>
      <c r="K9381" s="16">
        <f t="shared" si="438"/>
        <v>265188.8</v>
      </c>
      <c r="L9381" s="16">
        <f t="shared" si="439"/>
        <v>279146.10526315792</v>
      </c>
      <c r="M9381" s="16">
        <f t="shared" si="440"/>
        <v>317211.48325358855</v>
      </c>
      <c r="N9381" t="e">
        <f>INDEX(XML!$A$2:$R$782,MATCH(C9381,XML!$D$2:$D$737,0),2)</f>
        <v>#N/A</v>
      </c>
    </row>
    <row r="9382" spans="1:14" ht="15.75" x14ac:dyDescent="0.25">
      <c r="A9382" s="184" t="s">
        <v>29564</v>
      </c>
      <c r="B9382" s="184"/>
      <c r="C9382" s="185"/>
      <c r="D9382" s="185"/>
      <c r="E9382" s="184"/>
      <c r="F9382" s="184"/>
      <c r="G9382" s="184"/>
      <c r="H9382" s="184"/>
      <c r="I9382" s="184"/>
      <c r="J9382" s="184"/>
      <c r="K9382" s="16">
        <f t="shared" si="438"/>
        <v>0</v>
      </c>
      <c r="L9382" s="16">
        <f t="shared" si="439"/>
        <v>0</v>
      </c>
      <c r="M9382" s="16">
        <f t="shared" si="440"/>
        <v>0</v>
      </c>
      <c r="N9382" t="e">
        <f>INDEX(XML!$A$2:$R$782,MATCH(C9382,XML!$D$2:$D$737,0),2)</f>
        <v>#N/A</v>
      </c>
    </row>
    <row r="9383" spans="1:14" ht="101.25" x14ac:dyDescent="0.2">
      <c r="A9383">
        <v>71465</v>
      </c>
      <c r="B9383" t="s">
        <v>29565</v>
      </c>
      <c r="C9383" s="15" t="s">
        <v>29566</v>
      </c>
      <c r="D9383" s="15" t="s">
        <v>35788</v>
      </c>
      <c r="E9383">
        <v>795000</v>
      </c>
      <c r="F9383">
        <v>1029000</v>
      </c>
      <c r="K9383" s="16">
        <f t="shared" si="438"/>
        <v>850650</v>
      </c>
      <c r="L9383" s="16">
        <f t="shared" si="439"/>
        <v>895421.05263157899</v>
      </c>
      <c r="M9383" s="16">
        <f t="shared" si="440"/>
        <v>1017523.9234449762</v>
      </c>
      <c r="N9383" t="e">
        <f>INDEX(XML!$A$2:$R$782,MATCH(C9383,XML!$D$2:$D$737,0),2)</f>
        <v>#N/A</v>
      </c>
    </row>
    <row r="9384" spans="1:14" ht="78.75" x14ac:dyDescent="0.2">
      <c r="A9384">
        <v>73683</v>
      </c>
      <c r="B9384" t="s">
        <v>34822</v>
      </c>
      <c r="C9384" s="15" t="s">
        <v>34823</v>
      </c>
      <c r="D9384" s="15" t="s">
        <v>34824</v>
      </c>
      <c r="E9384">
        <v>159180</v>
      </c>
      <c r="F9384">
        <v>200120</v>
      </c>
      <c r="H9384">
        <v>17</v>
      </c>
      <c r="K9384" s="16">
        <f t="shared" si="438"/>
        <v>170322.6</v>
      </c>
      <c r="L9384" s="16">
        <f t="shared" si="439"/>
        <v>179286.94736842104</v>
      </c>
      <c r="M9384" s="16">
        <f t="shared" si="440"/>
        <v>203735.16746411481</v>
      </c>
      <c r="N9384" t="e">
        <f>INDEX(XML!$A$2:$R$782,MATCH(C9384,XML!$D$2:$D$737,0),2)</f>
        <v>#N/A</v>
      </c>
    </row>
    <row r="9385" spans="1:14" ht="90" x14ac:dyDescent="0.2">
      <c r="A9385">
        <v>77267</v>
      </c>
      <c r="B9385" t="s">
        <v>35859</v>
      </c>
      <c r="C9385" s="15" t="s">
        <v>35860</v>
      </c>
      <c r="D9385" s="15" t="s">
        <v>35861</v>
      </c>
      <c r="E9385">
        <v>1</v>
      </c>
      <c r="F9385">
        <v>1</v>
      </c>
      <c r="K9385" s="16">
        <f t="shared" si="438"/>
        <v>1.1200000000000001</v>
      </c>
      <c r="L9385" s="16">
        <f t="shared" si="439"/>
        <v>1.1789473684210527</v>
      </c>
      <c r="M9385" s="16">
        <f t="shared" si="440"/>
        <v>1.3397129186602872</v>
      </c>
      <c r="N9385" t="e">
        <f>INDEX(XML!$A$2:$R$782,MATCH(C9385,XML!$D$2:$D$737,0),2)</f>
        <v>#N/A</v>
      </c>
    </row>
    <row r="9386" spans="1:14" ht="15.75" x14ac:dyDescent="0.25">
      <c r="A9386" s="184" t="s">
        <v>17029</v>
      </c>
      <c r="B9386" s="184"/>
      <c r="C9386" s="185"/>
      <c r="D9386" s="185"/>
      <c r="E9386" s="184"/>
      <c r="F9386" s="184"/>
      <c r="G9386" s="184"/>
      <c r="H9386" s="184"/>
      <c r="I9386" s="184"/>
      <c r="J9386" s="184"/>
      <c r="K9386" s="16">
        <f t="shared" si="438"/>
        <v>0</v>
      </c>
      <c r="L9386" s="16">
        <f t="shared" si="439"/>
        <v>0</v>
      </c>
      <c r="M9386" s="16">
        <f t="shared" si="440"/>
        <v>0</v>
      </c>
      <c r="N9386" t="e">
        <f>INDEX(XML!$A$2:$R$782,MATCH(C9386,XML!$D$2:$D$737,0),2)</f>
        <v>#N/A</v>
      </c>
    </row>
    <row r="9387" spans="1:14" ht="101.25" x14ac:dyDescent="0.2">
      <c r="A9387">
        <v>63158</v>
      </c>
      <c r="B9387" t="s">
        <v>35127</v>
      </c>
      <c r="C9387" s="15" t="s">
        <v>35128</v>
      </c>
      <c r="D9387" s="15" t="s">
        <v>35129</v>
      </c>
      <c r="E9387">
        <v>103491</v>
      </c>
      <c r="F9387">
        <v>114990</v>
      </c>
      <c r="H9387" t="s">
        <v>746</v>
      </c>
      <c r="K9387" s="16">
        <f t="shared" si="438"/>
        <v>110735.37</v>
      </c>
      <c r="L9387" s="16">
        <f t="shared" si="439"/>
        <v>116563.54736842106</v>
      </c>
      <c r="M9387" s="16">
        <f t="shared" si="440"/>
        <v>132458.57655502393</v>
      </c>
      <c r="N9387" t="e">
        <f>INDEX(XML!$A$2:$R$782,MATCH(C9387,XML!$D$2:$D$737,0),2)</f>
        <v>#N/A</v>
      </c>
    </row>
    <row r="9388" spans="1:14" ht="90" x14ac:dyDescent="0.2">
      <c r="A9388">
        <v>59283</v>
      </c>
      <c r="B9388" t="s">
        <v>35130</v>
      </c>
      <c r="C9388" s="15" t="s">
        <v>35131</v>
      </c>
      <c r="D9388" s="15" t="s">
        <v>35132</v>
      </c>
      <c r="E9388">
        <v>108891</v>
      </c>
      <c r="F9388">
        <v>120990</v>
      </c>
      <c r="H9388">
        <v>9</v>
      </c>
      <c r="K9388" s="16">
        <f t="shared" si="438"/>
        <v>116513.37</v>
      </c>
      <c r="L9388" s="16">
        <f t="shared" si="439"/>
        <v>122645.65263157895</v>
      </c>
      <c r="M9388" s="16">
        <f t="shared" si="440"/>
        <v>139370.05980861245</v>
      </c>
      <c r="N9388" t="e">
        <f>INDEX(XML!$A$2:$R$782,MATCH(C9388,XML!$D$2:$D$737,0),2)</f>
        <v>#N/A</v>
      </c>
    </row>
    <row r="9389" spans="1:14" ht="101.25" x14ac:dyDescent="0.2">
      <c r="A9389">
        <v>63159</v>
      </c>
      <c r="B9389" t="s">
        <v>35133</v>
      </c>
      <c r="C9389" s="15" t="s">
        <v>35134</v>
      </c>
      <c r="D9389" s="15" t="s">
        <v>35135</v>
      </c>
      <c r="E9389">
        <v>117891</v>
      </c>
      <c r="F9389">
        <v>130990</v>
      </c>
      <c r="H9389">
        <v>1</v>
      </c>
      <c r="K9389" s="16">
        <f t="shared" si="438"/>
        <v>126143.37</v>
      </c>
      <c r="L9389" s="16">
        <f t="shared" si="439"/>
        <v>132782.49473684211</v>
      </c>
      <c r="M9389" s="16">
        <f t="shared" si="440"/>
        <v>150889.1985645933</v>
      </c>
      <c r="N9389" t="e">
        <f>INDEX(XML!$A$2:$R$782,MATCH(C9389,XML!$D$2:$D$737,0),2)</f>
        <v>#N/A</v>
      </c>
    </row>
    <row r="9390" spans="1:14" ht="101.25" x14ac:dyDescent="0.2">
      <c r="A9390">
        <v>59285</v>
      </c>
      <c r="B9390" t="s">
        <v>35136</v>
      </c>
      <c r="C9390" s="15" t="s">
        <v>35137</v>
      </c>
      <c r="D9390" s="15" t="s">
        <v>35138</v>
      </c>
      <c r="E9390">
        <v>117891</v>
      </c>
      <c r="F9390">
        <v>130990</v>
      </c>
      <c r="K9390" s="16">
        <f t="shared" si="438"/>
        <v>126143.37</v>
      </c>
      <c r="L9390" s="16">
        <f t="shared" si="439"/>
        <v>132782.49473684211</v>
      </c>
      <c r="M9390" s="16">
        <f t="shared" si="440"/>
        <v>150889.1985645933</v>
      </c>
      <c r="N9390" t="e">
        <f>INDEX(XML!$A$2:$R$782,MATCH(C9390,XML!$D$2:$D$737,0),2)</f>
        <v>#N/A</v>
      </c>
    </row>
    <row r="9391" spans="1:14" ht="90" x14ac:dyDescent="0.2">
      <c r="A9391">
        <v>60333</v>
      </c>
      <c r="B9391" t="s">
        <v>35206</v>
      </c>
      <c r="C9391" s="15" t="s">
        <v>35207</v>
      </c>
      <c r="D9391" s="15" t="s">
        <v>45213</v>
      </c>
      <c r="E9391">
        <v>127791</v>
      </c>
      <c r="F9391">
        <v>141990</v>
      </c>
      <c r="H9391" t="s">
        <v>746</v>
      </c>
      <c r="K9391" s="16">
        <f t="shared" si="438"/>
        <v>136736.37</v>
      </c>
      <c r="L9391" s="16">
        <f t="shared" si="439"/>
        <v>143933.02105263158</v>
      </c>
      <c r="M9391" s="16">
        <f t="shared" si="440"/>
        <v>163560.25119617226</v>
      </c>
      <c r="N9391" t="e">
        <f>INDEX(XML!$A$2:$R$782,MATCH(C9391,XML!$D$2:$D$737,0),2)</f>
        <v>#N/A</v>
      </c>
    </row>
    <row r="9392" spans="1:14" ht="112.5" x14ac:dyDescent="0.2">
      <c r="A9392">
        <v>59771</v>
      </c>
      <c r="B9392" t="s">
        <v>35139</v>
      </c>
      <c r="C9392" s="15" t="s">
        <v>35140</v>
      </c>
      <c r="D9392" s="15" t="s">
        <v>35141</v>
      </c>
      <c r="E9392">
        <v>133191</v>
      </c>
      <c r="F9392">
        <v>147990</v>
      </c>
      <c r="H9392">
        <v>34</v>
      </c>
      <c r="K9392" s="16">
        <f t="shared" si="438"/>
        <v>142514.37</v>
      </c>
      <c r="L9392" s="16">
        <f t="shared" si="439"/>
        <v>150015.12631578947</v>
      </c>
      <c r="M9392" s="16">
        <f t="shared" si="440"/>
        <v>170471.73444976076</v>
      </c>
      <c r="N9392" t="e">
        <f>INDEX(XML!$A$2:$R$782,MATCH(C9392,XML!$D$2:$D$737,0),2)</f>
        <v>#N/A</v>
      </c>
    </row>
    <row r="9393" spans="1:14" ht="112.5" x14ac:dyDescent="0.2">
      <c r="A9393">
        <v>59772</v>
      </c>
      <c r="B9393" t="s">
        <v>35142</v>
      </c>
      <c r="C9393" s="15" t="s">
        <v>35143</v>
      </c>
      <c r="D9393" s="15" t="s">
        <v>35144</v>
      </c>
      <c r="E9393">
        <v>133191</v>
      </c>
      <c r="F9393">
        <v>147990</v>
      </c>
      <c r="K9393" s="16">
        <f t="shared" si="438"/>
        <v>142514.37</v>
      </c>
      <c r="L9393" s="16">
        <f t="shared" si="439"/>
        <v>150015.12631578947</v>
      </c>
      <c r="M9393" s="16">
        <f t="shared" si="440"/>
        <v>170471.73444976076</v>
      </c>
      <c r="N9393" t="e">
        <f>INDEX(XML!$A$2:$R$782,MATCH(C9393,XML!$D$2:$D$737,0),2)</f>
        <v>#N/A</v>
      </c>
    </row>
    <row r="9394" spans="1:14" ht="112.5" x14ac:dyDescent="0.2">
      <c r="A9394">
        <v>59373</v>
      </c>
      <c r="B9394" t="s">
        <v>35145</v>
      </c>
      <c r="C9394" s="15" t="s">
        <v>35146</v>
      </c>
      <c r="D9394" s="15" t="s">
        <v>35147</v>
      </c>
      <c r="E9394">
        <v>133191</v>
      </c>
      <c r="F9394">
        <v>147990</v>
      </c>
      <c r="K9394" s="16">
        <f t="shared" si="438"/>
        <v>142514.37</v>
      </c>
      <c r="L9394" s="16">
        <f t="shared" si="439"/>
        <v>150015.12631578947</v>
      </c>
      <c r="M9394" s="16">
        <f t="shared" si="440"/>
        <v>170471.73444976076</v>
      </c>
      <c r="N9394" t="e">
        <f>INDEX(XML!$A$2:$R$782,MATCH(C9394,XML!$D$2:$D$737,0),2)</f>
        <v>#N/A</v>
      </c>
    </row>
    <row r="9395" spans="1:14" ht="112.5" x14ac:dyDescent="0.2">
      <c r="A9395">
        <v>77357</v>
      </c>
      <c r="B9395" t="s">
        <v>36890</v>
      </c>
      <c r="C9395" s="15" t="s">
        <v>36891</v>
      </c>
      <c r="D9395" s="15" t="s">
        <v>36892</v>
      </c>
      <c r="E9395">
        <v>119000</v>
      </c>
      <c r="F9395">
        <v>153000</v>
      </c>
      <c r="K9395" s="16">
        <f t="shared" si="438"/>
        <v>127330</v>
      </c>
      <c r="L9395" s="16">
        <f t="shared" si="439"/>
        <v>134031.57894736843</v>
      </c>
      <c r="M9395" s="16">
        <f t="shared" si="440"/>
        <v>152308.61244019141</v>
      </c>
      <c r="N9395" t="e">
        <f>INDEX(XML!$A$2:$R$782,MATCH(C9395,XML!$D$2:$D$737,0),2)</f>
        <v>#N/A</v>
      </c>
    </row>
    <row r="9396" spans="1:14" ht="101.25" x14ac:dyDescent="0.2">
      <c r="A9396">
        <v>64550</v>
      </c>
      <c r="B9396" t="s">
        <v>40786</v>
      </c>
      <c r="C9396" s="15" t="s">
        <v>40787</v>
      </c>
      <c r="D9396" s="15" t="s">
        <v>40788</v>
      </c>
      <c r="E9396">
        <v>191691</v>
      </c>
      <c r="F9396">
        <v>212990</v>
      </c>
      <c r="K9396" s="16">
        <f t="shared" si="438"/>
        <v>205109.37</v>
      </c>
      <c r="L9396" s="16">
        <f t="shared" si="439"/>
        <v>215904.6</v>
      </c>
      <c r="M9396" s="16">
        <f t="shared" si="440"/>
        <v>245346.13636363635</v>
      </c>
      <c r="N9396" t="e">
        <f>INDEX(XML!$A$2:$R$782,MATCH(C9396,XML!$D$2:$D$737,0),2)</f>
        <v>#N/A</v>
      </c>
    </row>
    <row r="9397" spans="1:14" ht="236.25" x14ac:dyDescent="0.2">
      <c r="A9397">
        <v>57085</v>
      </c>
      <c r="B9397" t="s">
        <v>17869</v>
      </c>
      <c r="C9397" s="15" t="s">
        <v>17870</v>
      </c>
      <c r="D9397" s="15" t="s">
        <v>19151</v>
      </c>
      <c r="E9397">
        <v>113937</v>
      </c>
      <c r="F9397">
        <v>134990</v>
      </c>
      <c r="H9397" t="s">
        <v>746</v>
      </c>
      <c r="K9397" s="16">
        <f t="shared" si="438"/>
        <v>121912.59</v>
      </c>
      <c r="L9397" s="16">
        <f t="shared" si="439"/>
        <v>128329.04210526316</v>
      </c>
      <c r="M9397" s="16">
        <f t="shared" si="440"/>
        <v>145828.45693779903</v>
      </c>
      <c r="N9397" t="e">
        <f>INDEX(XML!$A$2:$R$782,MATCH(C9397,XML!$D$2:$D$737,0),2)</f>
        <v>#N/A</v>
      </c>
    </row>
    <row r="9398" spans="1:14" ht="101.25" x14ac:dyDescent="0.2">
      <c r="A9398">
        <v>59352</v>
      </c>
      <c r="B9398" t="s">
        <v>28846</v>
      </c>
      <c r="C9398" s="15" t="s">
        <v>28847</v>
      </c>
      <c r="D9398" s="15" t="s">
        <v>35789</v>
      </c>
      <c r="E9398">
        <v>189000</v>
      </c>
      <c r="F9398">
        <v>245000</v>
      </c>
      <c r="H9398">
        <v>9</v>
      </c>
      <c r="K9398" s="16">
        <f t="shared" si="438"/>
        <v>202230</v>
      </c>
      <c r="L9398" s="16">
        <f t="shared" si="439"/>
        <v>212873.68421052632</v>
      </c>
      <c r="M9398" s="16">
        <f t="shared" si="440"/>
        <v>241901.91387559808</v>
      </c>
      <c r="N9398" t="e">
        <f>INDEX(XML!$A$2:$R$782,MATCH(C9398,XML!$D$2:$D$737,0),2)</f>
        <v>#N/A</v>
      </c>
    </row>
    <row r="9399" spans="1:14" ht="112.5" x14ac:dyDescent="0.2">
      <c r="A9399">
        <v>59353</v>
      </c>
      <c r="B9399" t="s">
        <v>28848</v>
      </c>
      <c r="C9399" s="15" t="s">
        <v>28849</v>
      </c>
      <c r="D9399" s="15" t="s">
        <v>35790</v>
      </c>
      <c r="E9399">
        <v>203000</v>
      </c>
      <c r="F9399">
        <v>262000</v>
      </c>
      <c r="H9399">
        <v>2</v>
      </c>
      <c r="K9399" s="16">
        <f t="shared" si="438"/>
        <v>217210</v>
      </c>
      <c r="L9399" s="16">
        <f t="shared" si="439"/>
        <v>228642.10526315789</v>
      </c>
      <c r="M9399" s="16">
        <f t="shared" si="440"/>
        <v>259820.57416267943</v>
      </c>
      <c r="N9399" t="e">
        <f>INDEX(XML!$A$2:$R$782,MATCH(C9399,XML!$D$2:$D$737,0),2)</f>
        <v>#N/A</v>
      </c>
    </row>
    <row r="9400" spans="1:14" ht="90" x14ac:dyDescent="0.2">
      <c r="A9400">
        <v>59351</v>
      </c>
      <c r="B9400" t="s">
        <v>28844</v>
      </c>
      <c r="C9400" s="15" t="s">
        <v>28845</v>
      </c>
      <c r="D9400" s="15" t="s">
        <v>35791</v>
      </c>
      <c r="E9400">
        <v>120000</v>
      </c>
      <c r="F9400">
        <v>149990</v>
      </c>
      <c r="H9400" t="s">
        <v>746</v>
      </c>
      <c r="K9400" s="16">
        <f t="shared" si="438"/>
        <v>128400</v>
      </c>
      <c r="L9400" s="16">
        <f t="shared" si="439"/>
        <v>135157.89473684211</v>
      </c>
      <c r="M9400" s="16">
        <f t="shared" si="440"/>
        <v>153588.51674641148</v>
      </c>
      <c r="N9400" t="e">
        <f>INDEX(XML!$A$2:$R$782,MATCH(C9400,XML!$D$2:$D$737,0),2)</f>
        <v>#N/A</v>
      </c>
    </row>
    <row r="9401" spans="1:14" ht="90" x14ac:dyDescent="0.2">
      <c r="A9401">
        <v>81734</v>
      </c>
      <c r="B9401" t="s">
        <v>45288</v>
      </c>
      <c r="C9401" s="15" t="s">
        <v>45289</v>
      </c>
      <c r="D9401" s="15" t="s">
        <v>45290</v>
      </c>
      <c r="E9401">
        <v>139000</v>
      </c>
      <c r="F9401">
        <v>172990</v>
      </c>
      <c r="H9401" t="s">
        <v>746</v>
      </c>
      <c r="K9401" s="16">
        <f t="shared" si="438"/>
        <v>148730</v>
      </c>
      <c r="L9401" s="16">
        <f t="shared" si="439"/>
        <v>156557.89473684211</v>
      </c>
      <c r="M9401" s="16">
        <f t="shared" si="440"/>
        <v>177906.6985645933</v>
      </c>
      <c r="N9401" t="e">
        <f>INDEX(XML!$A$2:$R$782,MATCH(C9401,XML!$D$2:$D$737,0),2)</f>
        <v>#N/A</v>
      </c>
    </row>
    <row r="9402" spans="1:14" ht="90" x14ac:dyDescent="0.2">
      <c r="A9402">
        <v>83354</v>
      </c>
      <c r="B9402" t="s">
        <v>48840</v>
      </c>
      <c r="C9402" s="15" t="s">
        <v>48841</v>
      </c>
      <c r="D9402" s="15" t="s">
        <v>48842</v>
      </c>
      <c r="E9402">
        <v>9999999</v>
      </c>
      <c r="F9402">
        <v>9999999</v>
      </c>
      <c r="H9402">
        <v>20</v>
      </c>
      <c r="K9402" s="16">
        <f t="shared" si="438"/>
        <v>10699998.93</v>
      </c>
      <c r="L9402" s="16">
        <f t="shared" si="439"/>
        <v>11263156.768421052</v>
      </c>
      <c r="M9402" s="16">
        <f t="shared" si="440"/>
        <v>12799041.78229665</v>
      </c>
      <c r="N9402" t="e">
        <f>INDEX(XML!$A$2:$R$782,MATCH(C9402,XML!$D$2:$D$737,0),2)</f>
        <v>#N/A</v>
      </c>
    </row>
    <row r="9403" spans="1:14" ht="15.75" x14ac:dyDescent="0.25">
      <c r="A9403" s="184" t="s">
        <v>17030</v>
      </c>
      <c r="B9403" s="184"/>
      <c r="C9403" s="185"/>
      <c r="D9403" s="185"/>
      <c r="E9403" s="184"/>
      <c r="F9403" s="184"/>
      <c r="G9403" s="184"/>
      <c r="H9403" s="184"/>
      <c r="I9403" s="184"/>
      <c r="J9403" s="184"/>
      <c r="K9403" s="16">
        <f t="shared" si="438"/>
        <v>0</v>
      </c>
      <c r="L9403" s="16">
        <f t="shared" si="439"/>
        <v>0</v>
      </c>
      <c r="M9403" s="16">
        <f t="shared" si="440"/>
        <v>0</v>
      </c>
      <c r="N9403" t="e">
        <f>INDEX(XML!$A$2:$R$782,MATCH(C9403,XML!$D$2:$D$737,0),2)</f>
        <v>#N/A</v>
      </c>
    </row>
    <row r="9404" spans="1:14" ht="67.5" x14ac:dyDescent="0.2">
      <c r="A9404">
        <v>56890</v>
      </c>
      <c r="B9404" t="s">
        <v>19239</v>
      </c>
      <c r="C9404" s="15" t="s">
        <v>19240</v>
      </c>
      <c r="D9404" s="15" t="s">
        <v>19241</v>
      </c>
      <c r="E9404">
        <v>45482</v>
      </c>
      <c r="F9404">
        <v>53511</v>
      </c>
      <c r="K9404" s="16">
        <f t="shared" si="438"/>
        <v>50939.839999999997</v>
      </c>
      <c r="L9404" s="16">
        <f t="shared" si="439"/>
        <v>53620.884210526317</v>
      </c>
      <c r="M9404" s="16">
        <f t="shared" si="440"/>
        <v>60932.822966507178</v>
      </c>
      <c r="N9404" t="e">
        <f>INDEX(XML!$A$2:$R$782,MATCH(C9404,XML!$D$2:$D$737,0),2)</f>
        <v>#N/A</v>
      </c>
    </row>
    <row r="9405" spans="1:14" ht="67.5" x14ac:dyDescent="0.2">
      <c r="A9405">
        <v>42429</v>
      </c>
      <c r="B9405" t="s">
        <v>15623</v>
      </c>
      <c r="C9405" s="15" t="s">
        <v>15624</v>
      </c>
      <c r="D9405" s="15" t="s">
        <v>15625</v>
      </c>
      <c r="E9405">
        <v>68912</v>
      </c>
      <c r="F9405">
        <v>81076</v>
      </c>
      <c r="K9405" s="16">
        <f t="shared" si="438"/>
        <v>73735.839999999997</v>
      </c>
      <c r="L9405" s="16">
        <f t="shared" si="439"/>
        <v>77616.673684210531</v>
      </c>
      <c r="M9405" s="16">
        <f t="shared" si="440"/>
        <v>88200.765550239244</v>
      </c>
      <c r="N9405" t="e">
        <f>INDEX(XML!$A$2:$R$782,MATCH(C9405,XML!$D$2:$D$737,0),2)</f>
        <v>#N/A</v>
      </c>
    </row>
    <row r="9406" spans="1:14" ht="56.25" x14ac:dyDescent="0.2">
      <c r="A9406">
        <v>37776</v>
      </c>
      <c r="B9406" t="s">
        <v>4161</v>
      </c>
      <c r="C9406" s="15" t="s">
        <v>4162</v>
      </c>
      <c r="D9406" s="15" t="s">
        <v>4163</v>
      </c>
      <c r="E9406">
        <v>103163</v>
      </c>
      <c r="F9406">
        <v>121371</v>
      </c>
      <c r="H9406">
        <v>1</v>
      </c>
      <c r="K9406" s="16">
        <f t="shared" si="438"/>
        <v>110384.41</v>
      </c>
      <c r="L9406" s="16">
        <f t="shared" si="439"/>
        <v>116194.11578947368</v>
      </c>
      <c r="M9406" s="16">
        <f t="shared" si="440"/>
        <v>132038.76794258374</v>
      </c>
      <c r="N9406" t="e">
        <f>INDEX(XML!$A$2:$R$782,MATCH(C9406,XML!$D$2:$D$737,0),2)</f>
        <v>#N/A</v>
      </c>
    </row>
    <row r="9407" spans="1:14" ht="45" x14ac:dyDescent="0.2">
      <c r="A9407">
        <v>56887</v>
      </c>
      <c r="B9407" t="s">
        <v>19254</v>
      </c>
      <c r="C9407" s="15" t="s">
        <v>19255</v>
      </c>
      <c r="D9407" s="15" t="s">
        <v>19335</v>
      </c>
      <c r="E9407">
        <v>135638</v>
      </c>
      <c r="F9407">
        <v>159579</v>
      </c>
      <c r="K9407" s="16">
        <f t="shared" si="438"/>
        <v>145132.66</v>
      </c>
      <c r="L9407" s="16">
        <f t="shared" si="439"/>
        <v>152771.22105263159</v>
      </c>
      <c r="M9407" s="16">
        <f t="shared" si="440"/>
        <v>173603.66028708135</v>
      </c>
      <c r="N9407" t="e">
        <f>INDEX(XML!$A$2:$R$782,MATCH(C9407,XML!$D$2:$D$737,0),2)</f>
        <v>#N/A</v>
      </c>
    </row>
    <row r="9408" spans="1:14" ht="45" x14ac:dyDescent="0.2">
      <c r="A9408">
        <v>56889</v>
      </c>
      <c r="B9408" t="s">
        <v>19236</v>
      </c>
      <c r="C9408" s="15" t="s">
        <v>19237</v>
      </c>
      <c r="D9408" s="15" t="s">
        <v>19238</v>
      </c>
      <c r="E9408">
        <v>137261</v>
      </c>
      <c r="F9408">
        <v>161491</v>
      </c>
      <c r="K9408" s="16">
        <f t="shared" si="438"/>
        <v>146869.26999999999</v>
      </c>
      <c r="L9408" s="16">
        <f t="shared" si="439"/>
        <v>154599.23157894734</v>
      </c>
      <c r="M9408" s="16">
        <f t="shared" si="440"/>
        <v>175680.94497607651</v>
      </c>
      <c r="N9408" t="e">
        <f>INDEX(XML!$A$2:$R$782,MATCH(C9408,XML!$D$2:$D$737,0),2)</f>
        <v>#N/A</v>
      </c>
    </row>
    <row r="9409" spans="1:14" ht="45" x14ac:dyDescent="0.2">
      <c r="A9409">
        <v>56903</v>
      </c>
      <c r="B9409" t="s">
        <v>19244</v>
      </c>
      <c r="C9409" s="15" t="s">
        <v>19245</v>
      </c>
      <c r="D9409" s="15" t="s">
        <v>19246</v>
      </c>
      <c r="E9409">
        <v>137261</v>
      </c>
      <c r="F9409">
        <v>161491</v>
      </c>
      <c r="K9409" s="16">
        <f t="shared" si="438"/>
        <v>146869.26999999999</v>
      </c>
      <c r="L9409" s="16">
        <f t="shared" si="439"/>
        <v>154599.23157894734</v>
      </c>
      <c r="M9409" s="16">
        <f t="shared" si="440"/>
        <v>175680.94497607651</v>
      </c>
      <c r="N9409" t="e">
        <f>INDEX(XML!$A$2:$R$782,MATCH(C9409,XML!$D$2:$D$737,0),2)</f>
        <v>#N/A</v>
      </c>
    </row>
    <row r="9410" spans="1:14" ht="56.25" x14ac:dyDescent="0.2">
      <c r="A9410">
        <v>41579</v>
      </c>
      <c r="B9410" t="s">
        <v>4149</v>
      </c>
      <c r="C9410" s="15" t="s">
        <v>4150</v>
      </c>
      <c r="D9410" s="15" t="s">
        <v>4151</v>
      </c>
      <c r="E9410">
        <v>156666</v>
      </c>
      <c r="F9410">
        <v>184317</v>
      </c>
      <c r="K9410" s="16">
        <f t="shared" si="438"/>
        <v>167632.62</v>
      </c>
      <c r="L9410" s="16">
        <f t="shared" si="439"/>
        <v>176455.38947368422</v>
      </c>
      <c r="M9410" s="16">
        <f t="shared" si="440"/>
        <v>200517.48803827752</v>
      </c>
      <c r="N9410" t="e">
        <f>INDEX(XML!$A$2:$R$782,MATCH(C9410,XML!$D$2:$D$737,0),2)</f>
        <v>#N/A</v>
      </c>
    </row>
    <row r="9411" spans="1:14" ht="33.75" x14ac:dyDescent="0.2">
      <c r="A9411">
        <v>56904</v>
      </c>
      <c r="B9411" t="s">
        <v>19247</v>
      </c>
      <c r="C9411" s="15" t="s">
        <v>19248</v>
      </c>
      <c r="D9411" s="15" t="s">
        <v>19336</v>
      </c>
      <c r="E9411">
        <v>149447</v>
      </c>
      <c r="F9411">
        <v>175825</v>
      </c>
      <c r="K9411" s="16">
        <f t="shared" si="438"/>
        <v>159908.29</v>
      </c>
      <c r="L9411" s="16">
        <f t="shared" si="439"/>
        <v>168324.51578947369</v>
      </c>
      <c r="M9411" s="16">
        <f t="shared" si="440"/>
        <v>191277.85885167465</v>
      </c>
      <c r="N9411" t="e">
        <f>INDEX(XML!$A$2:$R$782,MATCH(C9411,XML!$D$2:$D$737,0),2)</f>
        <v>#N/A</v>
      </c>
    </row>
    <row r="9412" spans="1:14" ht="56.25" x14ac:dyDescent="0.2">
      <c r="A9412">
        <v>56905</v>
      </c>
      <c r="B9412" t="s">
        <v>19249</v>
      </c>
      <c r="C9412" s="15" t="s">
        <v>19250</v>
      </c>
      <c r="D9412" s="15" t="s">
        <v>23662</v>
      </c>
      <c r="E9412">
        <v>158379</v>
      </c>
      <c r="F9412">
        <v>186335</v>
      </c>
      <c r="K9412" s="16">
        <f t="shared" si="438"/>
        <v>169465.53</v>
      </c>
      <c r="L9412" s="16">
        <f t="shared" si="439"/>
        <v>178384.76842105263</v>
      </c>
      <c r="M9412" s="16">
        <f t="shared" si="440"/>
        <v>202709.96411483252</v>
      </c>
      <c r="N9412" t="e">
        <f>INDEX(XML!$A$2:$R$782,MATCH(C9412,XML!$D$2:$D$737,0),2)</f>
        <v>#N/A</v>
      </c>
    </row>
    <row r="9413" spans="1:14" ht="56.25" x14ac:dyDescent="0.2">
      <c r="A9413">
        <v>56891</v>
      </c>
      <c r="B9413" t="s">
        <v>19242</v>
      </c>
      <c r="C9413" s="15" t="s">
        <v>19243</v>
      </c>
      <c r="D9413" s="15" t="s">
        <v>23663</v>
      </c>
      <c r="E9413">
        <v>162441</v>
      </c>
      <c r="F9413">
        <v>191114</v>
      </c>
      <c r="K9413" s="16">
        <f t="shared" ref="K9413:K9476" si="441">IF(E9413&gt;49999,E9413+E9413*0.07,IF(E9413&lt;=49999,E9413+E9413*0.12))</f>
        <v>173811.87</v>
      </c>
      <c r="L9413" s="16">
        <f t="shared" ref="L9413:L9476" si="442">K9413*100/95</f>
        <v>182959.86315789472</v>
      </c>
      <c r="M9413" s="16">
        <f t="shared" ref="M9413:M9476" si="443">IF(COUNTIF(C9413,"*Dahua*"),F9413-10,L9413*100/88)</f>
        <v>207908.93540669855</v>
      </c>
      <c r="N9413" t="e">
        <f>INDEX(XML!$A$2:$R$782,MATCH(C9413,XML!$D$2:$D$737,0),2)</f>
        <v>#N/A</v>
      </c>
    </row>
    <row r="9414" spans="1:14" ht="45" x14ac:dyDescent="0.2">
      <c r="A9414">
        <v>56918</v>
      </c>
      <c r="B9414" t="s">
        <v>19337</v>
      </c>
      <c r="C9414" s="15" t="s">
        <v>19338</v>
      </c>
      <c r="D9414" s="15" t="s">
        <v>19339</v>
      </c>
      <c r="E9414">
        <v>181122</v>
      </c>
      <c r="F9414">
        <v>213090</v>
      </c>
      <c r="K9414" s="16">
        <f t="shared" si="441"/>
        <v>193800.54</v>
      </c>
      <c r="L9414" s="16">
        <f t="shared" si="442"/>
        <v>204000.56842105262</v>
      </c>
      <c r="M9414" s="16">
        <f t="shared" si="443"/>
        <v>231818.82775119616</v>
      </c>
      <c r="N9414" t="e">
        <f>INDEX(XML!$A$2:$R$782,MATCH(C9414,XML!$D$2:$D$737,0),2)</f>
        <v>#N/A</v>
      </c>
    </row>
    <row r="9415" spans="1:14" ht="180" x14ac:dyDescent="0.2">
      <c r="A9415">
        <v>33178</v>
      </c>
      <c r="B9415" t="s">
        <v>4137</v>
      </c>
      <c r="C9415" s="15" t="s">
        <v>4138</v>
      </c>
      <c r="D9415" s="15" t="s">
        <v>4139</v>
      </c>
      <c r="E9415">
        <v>196408</v>
      </c>
      <c r="F9415">
        <v>231073</v>
      </c>
      <c r="K9415" s="16">
        <f t="shared" si="441"/>
        <v>210156.56</v>
      </c>
      <c r="L9415" s="16">
        <f t="shared" si="442"/>
        <v>221217.43157894738</v>
      </c>
      <c r="M9415" s="16">
        <f t="shared" si="443"/>
        <v>251383.44497607657</v>
      </c>
      <c r="N9415" t="e">
        <f>INDEX(XML!$A$2:$R$782,MATCH(C9415,XML!$D$2:$D$737,0),2)</f>
        <v>#N/A</v>
      </c>
    </row>
    <row r="9416" spans="1:14" ht="123.75" x14ac:dyDescent="0.2">
      <c r="A9416">
        <v>32953</v>
      </c>
      <c r="B9416" t="s">
        <v>4143</v>
      </c>
      <c r="C9416" s="15" t="s">
        <v>4144</v>
      </c>
      <c r="D9416" s="15" t="s">
        <v>4145</v>
      </c>
      <c r="E9416">
        <v>322622</v>
      </c>
      <c r="F9416">
        <v>379564</v>
      </c>
      <c r="K9416" s="16">
        <f t="shared" si="441"/>
        <v>345205.54</v>
      </c>
      <c r="L9416" s="16">
        <f t="shared" si="442"/>
        <v>363374.25263157894</v>
      </c>
      <c r="M9416" s="16">
        <f t="shared" si="443"/>
        <v>412925.28708133975</v>
      </c>
      <c r="N9416" t="e">
        <f>INDEX(XML!$A$2:$R$782,MATCH(C9416,XML!$D$2:$D$737,0),2)</f>
        <v>#N/A</v>
      </c>
    </row>
    <row r="9417" spans="1:14" ht="45" x14ac:dyDescent="0.2">
      <c r="A9417">
        <v>56888</v>
      </c>
      <c r="B9417" t="s">
        <v>19251</v>
      </c>
      <c r="C9417" s="15" t="s">
        <v>19252</v>
      </c>
      <c r="D9417" s="15" t="s">
        <v>19253</v>
      </c>
      <c r="E9417">
        <v>253410</v>
      </c>
      <c r="F9417">
        <v>298137</v>
      </c>
      <c r="K9417" s="16">
        <f t="shared" si="441"/>
        <v>271148.7</v>
      </c>
      <c r="L9417" s="16">
        <f t="shared" si="442"/>
        <v>285419.68421052629</v>
      </c>
      <c r="M9417" s="16">
        <f t="shared" si="443"/>
        <v>324340.55023923441</v>
      </c>
      <c r="N9417" t="e">
        <f>INDEX(XML!$A$2:$R$782,MATCH(C9417,XML!$D$2:$D$737,0),2)</f>
        <v>#N/A</v>
      </c>
    </row>
    <row r="9418" spans="1:14" ht="157.5" x14ac:dyDescent="0.2">
      <c r="A9418">
        <v>32347</v>
      </c>
      <c r="B9418" t="s">
        <v>4140</v>
      </c>
      <c r="C9418" s="15" t="s">
        <v>4141</v>
      </c>
      <c r="D9418" s="15" t="s">
        <v>4142</v>
      </c>
      <c r="E9418">
        <v>470481</v>
      </c>
      <c r="F9418">
        <v>553521</v>
      </c>
      <c r="H9418">
        <v>17</v>
      </c>
      <c r="K9418" s="16">
        <f t="shared" si="441"/>
        <v>503414.67</v>
      </c>
      <c r="L9418" s="16">
        <f t="shared" si="442"/>
        <v>529910.1789473684</v>
      </c>
      <c r="M9418" s="16">
        <f t="shared" si="443"/>
        <v>602170.65789473685</v>
      </c>
      <c r="N9418" t="e">
        <f>INDEX(XML!$A$2:$R$782,MATCH(C9418,XML!$D$2:$D$737,0),2)</f>
        <v>#N/A</v>
      </c>
    </row>
    <row r="9419" spans="1:14" ht="112.5" x14ac:dyDescent="0.2">
      <c r="A9419">
        <v>32952</v>
      </c>
      <c r="B9419" t="s">
        <v>4164</v>
      </c>
      <c r="C9419" s="15" t="s">
        <v>4165</v>
      </c>
      <c r="D9419" s="15" t="s">
        <v>4166</v>
      </c>
      <c r="E9419">
        <v>1344234</v>
      </c>
      <c r="F9419">
        <v>1581491</v>
      </c>
      <c r="K9419" s="16">
        <f t="shared" si="441"/>
        <v>1438330.38</v>
      </c>
      <c r="L9419" s="16">
        <f t="shared" si="442"/>
        <v>1514031.9789473685</v>
      </c>
      <c r="M9419" s="16">
        <f t="shared" si="443"/>
        <v>1720490.8851674644</v>
      </c>
      <c r="N9419" t="e">
        <f>INDEX(XML!$A$2:$R$782,MATCH(C9419,XML!$D$2:$D$737,0),2)</f>
        <v>#N/A</v>
      </c>
    </row>
    <row r="9420" spans="1:14" ht="45" x14ac:dyDescent="0.2">
      <c r="A9420">
        <v>60854</v>
      </c>
      <c r="B9420" t="s">
        <v>34018</v>
      </c>
      <c r="C9420" s="15" t="s">
        <v>34019</v>
      </c>
      <c r="D9420" s="15" t="s">
        <v>34020</v>
      </c>
      <c r="E9420">
        <v>131000</v>
      </c>
      <c r="F9420">
        <v>193000</v>
      </c>
      <c r="K9420" s="16">
        <f t="shared" si="441"/>
        <v>140170</v>
      </c>
      <c r="L9420" s="16">
        <f t="shared" si="442"/>
        <v>147547.36842105264</v>
      </c>
      <c r="M9420" s="16">
        <f t="shared" si="443"/>
        <v>167667.46411483255</v>
      </c>
      <c r="N9420" t="e">
        <f>INDEX(XML!$A$2:$R$782,MATCH(C9420,XML!$D$2:$D$737,0),2)</f>
        <v>#N/A</v>
      </c>
    </row>
    <row r="9421" spans="1:14" ht="67.5" x14ac:dyDescent="0.2">
      <c r="A9421">
        <v>69326</v>
      </c>
      <c r="B9421" t="s">
        <v>27191</v>
      </c>
      <c r="C9421" s="15" t="s">
        <v>27192</v>
      </c>
      <c r="D9421" s="15" t="s">
        <v>27193</v>
      </c>
      <c r="E9421">
        <v>2713000</v>
      </c>
      <c r="F9421">
        <v>3510000</v>
      </c>
      <c r="H9421">
        <v>1</v>
      </c>
      <c r="K9421" s="16">
        <f t="shared" si="441"/>
        <v>2902910</v>
      </c>
      <c r="L9421" s="16">
        <f t="shared" si="442"/>
        <v>3055694.7368421052</v>
      </c>
      <c r="M9421" s="16">
        <f t="shared" si="443"/>
        <v>3472380.38277512</v>
      </c>
      <c r="N9421" t="e">
        <f>INDEX(XML!$A$2:$R$782,MATCH(C9421,XML!$D$2:$D$737,0),2)</f>
        <v>#N/A</v>
      </c>
    </row>
    <row r="9422" spans="1:14" ht="45" x14ac:dyDescent="0.2">
      <c r="A9422">
        <v>62847</v>
      </c>
      <c r="B9422" t="s">
        <v>36746</v>
      </c>
      <c r="C9422" s="15" t="s">
        <v>36747</v>
      </c>
      <c r="D9422" s="15" t="s">
        <v>36748</v>
      </c>
      <c r="E9422">
        <v>50000</v>
      </c>
      <c r="F9422">
        <v>64000</v>
      </c>
      <c r="K9422" s="16">
        <f t="shared" si="441"/>
        <v>53500</v>
      </c>
      <c r="L9422" s="16">
        <f t="shared" si="442"/>
        <v>56315.789473684214</v>
      </c>
      <c r="M9422" s="16">
        <f t="shared" si="443"/>
        <v>63995.215311004788</v>
      </c>
      <c r="N9422" t="e">
        <f>INDEX(XML!$A$2:$R$782,MATCH(C9422,XML!$D$2:$D$737,0),2)</f>
        <v>#N/A</v>
      </c>
    </row>
    <row r="9423" spans="1:14" ht="33.75" x14ac:dyDescent="0.2">
      <c r="A9423">
        <v>65813</v>
      </c>
      <c r="B9423" t="s">
        <v>29272</v>
      </c>
      <c r="C9423" s="15" t="s">
        <v>29273</v>
      </c>
      <c r="D9423" s="15" t="s">
        <v>29274</v>
      </c>
      <c r="E9423">
        <v>131000</v>
      </c>
      <c r="F9423">
        <v>170000</v>
      </c>
      <c r="H9423">
        <v>1</v>
      </c>
      <c r="K9423" s="16">
        <f t="shared" si="441"/>
        <v>140170</v>
      </c>
      <c r="L9423" s="16">
        <f t="shared" si="442"/>
        <v>147547.36842105264</v>
      </c>
      <c r="M9423" s="16">
        <f t="shared" si="443"/>
        <v>167667.46411483255</v>
      </c>
      <c r="N9423" t="e">
        <f>INDEX(XML!$A$2:$R$782,MATCH(C9423,XML!$D$2:$D$737,0),2)</f>
        <v>#N/A</v>
      </c>
    </row>
    <row r="9424" spans="1:14" ht="112.5" x14ac:dyDescent="0.2">
      <c r="A9424">
        <v>59826</v>
      </c>
      <c r="B9424" t="s">
        <v>42446</v>
      </c>
      <c r="C9424" s="15" t="s">
        <v>42447</v>
      </c>
      <c r="D9424" s="15" t="s">
        <v>42448</v>
      </c>
      <c r="E9424">
        <v>309880</v>
      </c>
      <c r="F9424">
        <v>360682</v>
      </c>
      <c r="H9424" t="s">
        <v>746</v>
      </c>
      <c r="K9424" s="16">
        <f t="shared" si="441"/>
        <v>331571.59999999998</v>
      </c>
      <c r="L9424" s="16">
        <f t="shared" si="442"/>
        <v>349022.73684210522</v>
      </c>
      <c r="M9424" s="16">
        <f t="shared" si="443"/>
        <v>396616.74641148321</v>
      </c>
      <c r="N9424" t="e">
        <f>INDEX(XML!$A$2:$R$782,MATCH(C9424,XML!$D$2:$D$737,0),2)</f>
        <v>#N/A</v>
      </c>
    </row>
    <row r="9425" spans="1:14" ht="123.75" x14ac:dyDescent="0.2">
      <c r="A9425">
        <v>59972</v>
      </c>
      <c r="B9425" t="s">
        <v>31482</v>
      </c>
      <c r="C9425" s="15" t="s">
        <v>31483</v>
      </c>
      <c r="D9425" s="15" t="s">
        <v>31484</v>
      </c>
      <c r="E9425">
        <v>193000</v>
      </c>
      <c r="F9425">
        <v>249000</v>
      </c>
      <c r="H9425">
        <v>1</v>
      </c>
      <c r="K9425" s="16">
        <f t="shared" si="441"/>
        <v>206510</v>
      </c>
      <c r="L9425" s="16">
        <f t="shared" si="442"/>
        <v>217378.94736842104</v>
      </c>
      <c r="M9425" s="16">
        <f t="shared" si="443"/>
        <v>247021.53110047846</v>
      </c>
      <c r="N9425" t="e">
        <f>INDEX(XML!$A$2:$R$782,MATCH(C9425,XML!$D$2:$D$737,0),2)</f>
        <v>#N/A</v>
      </c>
    </row>
    <row r="9426" spans="1:14" ht="56.25" x14ac:dyDescent="0.2">
      <c r="A9426">
        <v>68728</v>
      </c>
      <c r="B9426" t="s">
        <v>26475</v>
      </c>
      <c r="C9426" s="15" t="s">
        <v>26476</v>
      </c>
      <c r="D9426" s="15" t="s">
        <v>26477</v>
      </c>
      <c r="E9426">
        <v>35000</v>
      </c>
      <c r="F9426">
        <v>45000</v>
      </c>
      <c r="H9426">
        <v>7</v>
      </c>
      <c r="K9426" s="16">
        <f t="shared" si="441"/>
        <v>39200</v>
      </c>
      <c r="L9426" s="16">
        <f t="shared" si="442"/>
        <v>41263.15789473684</v>
      </c>
      <c r="M9426" s="16">
        <f t="shared" si="443"/>
        <v>46889.952153110047</v>
      </c>
      <c r="N9426" t="e">
        <f>INDEX(XML!$A$2:$R$782,MATCH(C9426,XML!$D$2:$D$737,0),2)</f>
        <v>#N/A</v>
      </c>
    </row>
    <row r="9427" spans="1:14" ht="33.75" x14ac:dyDescent="0.2">
      <c r="A9427">
        <v>62696</v>
      </c>
      <c r="B9427" t="s">
        <v>21999</v>
      </c>
      <c r="C9427" s="15" t="s">
        <v>22000</v>
      </c>
      <c r="D9427" s="15" t="s">
        <v>22001</v>
      </c>
      <c r="E9427">
        <v>137584</v>
      </c>
      <c r="F9427">
        <v>1</v>
      </c>
      <c r="K9427" s="16">
        <f t="shared" si="441"/>
        <v>147214.88</v>
      </c>
      <c r="L9427" s="16">
        <f t="shared" si="442"/>
        <v>154963.03157894738</v>
      </c>
      <c r="M9427" s="16">
        <f t="shared" si="443"/>
        <v>176094.35406698566</v>
      </c>
      <c r="N9427" t="e">
        <f>INDEX(XML!$A$2:$R$782,MATCH(C9427,XML!$D$2:$D$737,0),2)</f>
        <v>#N/A</v>
      </c>
    </row>
    <row r="9428" spans="1:14" ht="56.25" x14ac:dyDescent="0.2">
      <c r="A9428">
        <v>60168</v>
      </c>
      <c r="B9428" t="s">
        <v>24948</v>
      </c>
      <c r="C9428" s="15" t="s">
        <v>24949</v>
      </c>
      <c r="D9428" s="15" t="s">
        <v>24950</v>
      </c>
      <c r="E9428">
        <v>494000</v>
      </c>
      <c r="F9428">
        <v>639000</v>
      </c>
      <c r="K9428" s="16">
        <f t="shared" si="441"/>
        <v>528580</v>
      </c>
      <c r="L9428" s="16">
        <f t="shared" si="442"/>
        <v>556400</v>
      </c>
      <c r="M9428" s="16">
        <f t="shared" si="443"/>
        <v>632272.72727272729</v>
      </c>
      <c r="N9428" t="e">
        <f>INDEX(XML!$A$2:$R$782,MATCH(C9428,XML!$D$2:$D$737,0),2)</f>
        <v>#N/A</v>
      </c>
    </row>
    <row r="9429" spans="1:14" ht="22.5" customHeight="1" x14ac:dyDescent="0.2">
      <c r="A9429">
        <v>59828</v>
      </c>
      <c r="B9429" t="s">
        <v>17917</v>
      </c>
      <c r="C9429" s="15" t="s">
        <v>44834</v>
      </c>
      <c r="D9429" s="15" t="s">
        <v>44835</v>
      </c>
      <c r="E9429">
        <v>204470</v>
      </c>
      <c r="F9429">
        <v>266000</v>
      </c>
      <c r="H9429" t="s">
        <v>746</v>
      </c>
      <c r="K9429" s="16">
        <f t="shared" si="441"/>
        <v>218782.9</v>
      </c>
      <c r="L9429" s="16">
        <f t="shared" si="442"/>
        <v>230297.78947368421</v>
      </c>
      <c r="M9429" s="16">
        <f t="shared" si="443"/>
        <v>261702.03349282296</v>
      </c>
      <c r="N9429" t="e">
        <f>INDEX(XML!$A$2:$R$782,MATCH(C9429,XML!$D$2:$D$737,0),2)</f>
        <v>#N/A</v>
      </c>
    </row>
    <row r="9430" spans="1:14" ht="33.75" x14ac:dyDescent="0.2">
      <c r="A9430">
        <v>61997</v>
      </c>
      <c r="B9430" t="s">
        <v>25416</v>
      </c>
      <c r="C9430" s="15" t="s">
        <v>25417</v>
      </c>
      <c r="D9430" s="15" t="s">
        <v>25418</v>
      </c>
      <c r="E9430">
        <v>321634</v>
      </c>
      <c r="F9430">
        <v>378404</v>
      </c>
      <c r="K9430" s="16">
        <f t="shared" si="441"/>
        <v>344148.38</v>
      </c>
      <c r="L9430" s="16">
        <f t="shared" si="442"/>
        <v>362261.45263157896</v>
      </c>
      <c r="M9430" s="16">
        <f t="shared" si="443"/>
        <v>411660.74162679428</v>
      </c>
      <c r="N9430" t="e">
        <f>INDEX(XML!$A$2:$R$782,MATCH(C9430,XML!$D$2:$D$737,0),2)</f>
        <v>#N/A</v>
      </c>
    </row>
    <row r="9431" spans="1:14" ht="45" x14ac:dyDescent="0.2">
      <c r="A9431">
        <v>61996</v>
      </c>
      <c r="B9431" t="s">
        <v>25419</v>
      </c>
      <c r="C9431" s="15" t="s">
        <v>25420</v>
      </c>
      <c r="D9431" s="15" t="s">
        <v>25421</v>
      </c>
      <c r="E9431">
        <v>136451</v>
      </c>
      <c r="F9431">
        <v>160533</v>
      </c>
      <c r="K9431" s="16">
        <f t="shared" si="441"/>
        <v>146002.57</v>
      </c>
      <c r="L9431" s="16">
        <f t="shared" si="442"/>
        <v>153686.91578947369</v>
      </c>
      <c r="M9431" s="16">
        <f t="shared" si="443"/>
        <v>174644.22248803827</v>
      </c>
      <c r="N9431" t="e">
        <f>INDEX(XML!$A$2:$R$782,MATCH(C9431,XML!$D$2:$D$737,0),2)</f>
        <v>#N/A</v>
      </c>
    </row>
    <row r="9432" spans="1:14" ht="56.25" x14ac:dyDescent="0.2">
      <c r="A9432">
        <v>61995</v>
      </c>
      <c r="B9432" t="s">
        <v>25518</v>
      </c>
      <c r="C9432" s="15" t="s">
        <v>25519</v>
      </c>
      <c r="D9432" s="15" t="s">
        <v>25520</v>
      </c>
      <c r="E9432">
        <v>44673</v>
      </c>
      <c r="F9432">
        <v>52555</v>
      </c>
      <c r="K9432" s="16">
        <f t="shared" si="441"/>
        <v>50033.760000000002</v>
      </c>
      <c r="L9432" s="16">
        <f t="shared" si="442"/>
        <v>52667.115789473683</v>
      </c>
      <c r="M9432" s="16">
        <f t="shared" si="443"/>
        <v>59848.995215310999</v>
      </c>
      <c r="N9432" t="e">
        <f>INDEX(XML!$A$2:$R$782,MATCH(C9432,XML!$D$2:$D$737,0),2)</f>
        <v>#N/A</v>
      </c>
    </row>
    <row r="9433" spans="1:14" ht="56.25" x14ac:dyDescent="0.2">
      <c r="A9433">
        <v>32957</v>
      </c>
      <c r="B9433" t="s">
        <v>28354</v>
      </c>
      <c r="C9433" s="15" t="s">
        <v>28355</v>
      </c>
      <c r="D9433" s="15" t="s">
        <v>28356</v>
      </c>
      <c r="E9433">
        <v>107540</v>
      </c>
      <c r="F9433">
        <v>126521</v>
      </c>
      <c r="H9433">
        <v>13</v>
      </c>
      <c r="K9433" s="16">
        <f t="shared" si="441"/>
        <v>115067.8</v>
      </c>
      <c r="L9433" s="16">
        <f t="shared" si="442"/>
        <v>121124</v>
      </c>
      <c r="M9433" s="16">
        <f t="shared" si="443"/>
        <v>137640.90909090909</v>
      </c>
      <c r="N9433" t="e">
        <f>INDEX(XML!$A$2:$R$782,MATCH(C9433,XML!$D$2:$D$737,0),2)</f>
        <v>#N/A</v>
      </c>
    </row>
    <row r="9434" spans="1:14" ht="56.25" x14ac:dyDescent="0.2">
      <c r="A9434">
        <v>36391</v>
      </c>
      <c r="B9434" t="s">
        <v>28545</v>
      </c>
      <c r="C9434" s="15" t="s">
        <v>28546</v>
      </c>
      <c r="D9434" s="15" t="s">
        <v>28547</v>
      </c>
      <c r="E9434">
        <v>154243</v>
      </c>
      <c r="F9434">
        <v>181466</v>
      </c>
      <c r="K9434" s="16">
        <f t="shared" si="441"/>
        <v>165040.01</v>
      </c>
      <c r="L9434" s="16">
        <f t="shared" si="442"/>
        <v>173726.32631578948</v>
      </c>
      <c r="M9434" s="16">
        <f t="shared" si="443"/>
        <v>197416.27990430623</v>
      </c>
      <c r="N9434" t="e">
        <f>INDEX(XML!$A$2:$R$782,MATCH(C9434,XML!$D$2:$D$737,0),2)</f>
        <v>#N/A</v>
      </c>
    </row>
    <row r="9435" spans="1:14" ht="90" x14ac:dyDescent="0.2">
      <c r="A9435">
        <v>32951</v>
      </c>
      <c r="B9435" t="s">
        <v>33385</v>
      </c>
      <c r="C9435" s="15" t="s">
        <v>33386</v>
      </c>
      <c r="D9435" s="15" t="s">
        <v>33387</v>
      </c>
      <c r="E9435">
        <v>914081</v>
      </c>
      <c r="F9435">
        <v>1075419</v>
      </c>
      <c r="K9435" s="16">
        <f t="shared" si="441"/>
        <v>978066.67</v>
      </c>
      <c r="L9435" s="16">
        <f t="shared" si="442"/>
        <v>1029543.8631578947</v>
      </c>
      <c r="M9435" s="16">
        <f t="shared" si="443"/>
        <v>1169936.2081339713</v>
      </c>
      <c r="N9435" t="e">
        <f>INDEX(XML!$A$2:$R$782,MATCH(C9435,XML!$D$2:$D$737,0),2)</f>
        <v>#N/A</v>
      </c>
    </row>
    <row r="9436" spans="1:14" ht="56.25" x14ac:dyDescent="0.2">
      <c r="A9436">
        <v>35926</v>
      </c>
      <c r="B9436" t="s">
        <v>35283</v>
      </c>
      <c r="C9436" s="15" t="s">
        <v>35284</v>
      </c>
      <c r="D9436" s="15" t="s">
        <v>35285</v>
      </c>
      <c r="E9436">
        <v>1290460</v>
      </c>
      <c r="F9436">
        <v>1518224</v>
      </c>
      <c r="H9436">
        <v>2</v>
      </c>
      <c r="K9436" s="16">
        <f t="shared" si="441"/>
        <v>1380792.2</v>
      </c>
      <c r="L9436" s="16">
        <f t="shared" si="442"/>
        <v>1453465.4736842106</v>
      </c>
      <c r="M9436" s="16">
        <f t="shared" si="443"/>
        <v>1651665.3110047847</v>
      </c>
      <c r="N9436" t="e">
        <f>INDEX(XML!$A$2:$R$782,MATCH(C9436,XML!$D$2:$D$737,0),2)</f>
        <v>#N/A</v>
      </c>
    </row>
    <row r="9437" spans="1:14" ht="67.5" x14ac:dyDescent="0.2">
      <c r="A9437">
        <v>35927</v>
      </c>
      <c r="B9437" t="s">
        <v>35411</v>
      </c>
      <c r="C9437" s="15" t="s">
        <v>35412</v>
      </c>
      <c r="D9437" s="15" t="s">
        <v>35413</v>
      </c>
      <c r="E9437">
        <v>711636</v>
      </c>
      <c r="F9437">
        <v>837241</v>
      </c>
      <c r="K9437" s="16">
        <f t="shared" si="441"/>
        <v>761450.52</v>
      </c>
      <c r="L9437" s="16">
        <f t="shared" si="442"/>
        <v>801526.8631578947</v>
      </c>
      <c r="M9437" s="16">
        <f t="shared" si="443"/>
        <v>910825.98086124402</v>
      </c>
      <c r="N9437" t="e">
        <f>INDEX(XML!$A$2:$R$782,MATCH(C9437,XML!$D$2:$D$737,0),2)</f>
        <v>#N/A</v>
      </c>
    </row>
    <row r="9438" spans="1:14" ht="45" x14ac:dyDescent="0.2">
      <c r="A9438">
        <v>42428</v>
      </c>
      <c r="B9438" t="s">
        <v>37511</v>
      </c>
      <c r="C9438" s="15" t="s">
        <v>37512</v>
      </c>
      <c r="D9438" s="15" t="s">
        <v>37513</v>
      </c>
      <c r="E9438">
        <v>301506</v>
      </c>
      <c r="F9438">
        <v>354724</v>
      </c>
      <c r="H9438">
        <v>17</v>
      </c>
      <c r="K9438" s="16">
        <f t="shared" si="441"/>
        <v>322611.42</v>
      </c>
      <c r="L9438" s="16">
        <f t="shared" si="442"/>
        <v>339590.96842105262</v>
      </c>
      <c r="M9438" s="16">
        <f t="shared" si="443"/>
        <v>385898.82775119616</v>
      </c>
      <c r="N9438" t="e">
        <f>INDEX(XML!$A$2:$R$782,MATCH(C9438,XML!$D$2:$D$737,0),2)</f>
        <v>#N/A</v>
      </c>
    </row>
    <row r="9439" spans="1:14" ht="45" x14ac:dyDescent="0.2">
      <c r="A9439">
        <v>81212</v>
      </c>
      <c r="B9439" t="s">
        <v>48843</v>
      </c>
      <c r="C9439" s="15" t="s">
        <v>48844</v>
      </c>
      <c r="D9439" s="15" t="s">
        <v>48845</v>
      </c>
      <c r="E9439">
        <v>199677</v>
      </c>
      <c r="F9439">
        <v>234921</v>
      </c>
      <c r="K9439" s="16">
        <f t="shared" si="441"/>
        <v>213654.39</v>
      </c>
      <c r="L9439" s="16">
        <f t="shared" si="442"/>
        <v>224899.35789473684</v>
      </c>
      <c r="M9439" s="16">
        <f t="shared" si="443"/>
        <v>255567.45215311003</v>
      </c>
      <c r="N9439" t="e">
        <f>INDEX(XML!$A$2:$R$782,MATCH(C9439,XML!$D$2:$D$737,0),2)</f>
        <v>#N/A</v>
      </c>
    </row>
    <row r="9440" spans="1:14" ht="56.25" x14ac:dyDescent="0.2">
      <c r="A9440">
        <v>81213</v>
      </c>
      <c r="B9440" t="s">
        <v>48846</v>
      </c>
      <c r="C9440" s="15" t="s">
        <v>48847</v>
      </c>
      <c r="D9440" s="15" t="s">
        <v>48848</v>
      </c>
      <c r="E9440">
        <v>64011</v>
      </c>
      <c r="F9440">
        <v>75309</v>
      </c>
      <c r="K9440" s="16">
        <f t="shared" si="441"/>
        <v>68491.77</v>
      </c>
      <c r="L9440" s="16">
        <f t="shared" si="442"/>
        <v>72096.600000000006</v>
      </c>
      <c r="M9440" s="16">
        <f t="shared" si="443"/>
        <v>81927.954545454559</v>
      </c>
      <c r="N9440" t="e">
        <f>INDEX(XML!$A$2:$R$782,MATCH(C9440,XML!$D$2:$D$737,0),2)</f>
        <v>#N/A</v>
      </c>
    </row>
    <row r="9441" spans="1:14" ht="15.75" x14ac:dyDescent="0.25">
      <c r="A9441" s="184" t="s">
        <v>17031</v>
      </c>
      <c r="B9441" s="184"/>
      <c r="C9441" s="185"/>
      <c r="D9441" s="185"/>
      <c r="E9441" s="184"/>
      <c r="F9441" s="184"/>
      <c r="G9441" s="184"/>
      <c r="H9441" s="184"/>
      <c r="I9441" s="184"/>
      <c r="J9441" s="184"/>
      <c r="K9441" s="16">
        <f t="shared" si="441"/>
        <v>0</v>
      </c>
      <c r="L9441" s="16">
        <f t="shared" si="442"/>
        <v>0</v>
      </c>
      <c r="M9441" s="16">
        <f t="shared" si="443"/>
        <v>0</v>
      </c>
      <c r="N9441" t="e">
        <f>INDEX(XML!$A$2:$R$782,MATCH(C9441,XML!$D$2:$D$737,0),2)</f>
        <v>#N/A</v>
      </c>
    </row>
    <row r="9442" spans="1:14" ht="67.5" x14ac:dyDescent="0.2">
      <c r="A9442">
        <v>42430</v>
      </c>
      <c r="B9442" t="s">
        <v>4152</v>
      </c>
      <c r="C9442" s="15" t="s">
        <v>4153</v>
      </c>
      <c r="D9442" s="15" t="s">
        <v>4154</v>
      </c>
      <c r="E9442">
        <v>249354</v>
      </c>
      <c r="F9442">
        <v>293364</v>
      </c>
      <c r="H9442">
        <v>1</v>
      </c>
      <c r="K9442" s="16">
        <f t="shared" si="441"/>
        <v>266808.78000000003</v>
      </c>
      <c r="L9442" s="16">
        <f t="shared" si="442"/>
        <v>280851.34736842109</v>
      </c>
      <c r="M9442" s="16">
        <f t="shared" si="443"/>
        <v>319149.25837320578</v>
      </c>
      <c r="N9442" t="e">
        <f>INDEX(XML!$A$2:$R$782,MATCH(C9442,XML!$D$2:$D$737,0),2)</f>
        <v>#N/A</v>
      </c>
    </row>
    <row r="9443" spans="1:14" ht="90" x14ac:dyDescent="0.2">
      <c r="A9443">
        <v>33257</v>
      </c>
      <c r="B9443" t="s">
        <v>4158</v>
      </c>
      <c r="C9443" s="15" t="s">
        <v>4159</v>
      </c>
      <c r="D9443" s="15" t="s">
        <v>4160</v>
      </c>
      <c r="E9443">
        <v>333406</v>
      </c>
      <c r="F9443">
        <v>386721</v>
      </c>
      <c r="H9443">
        <v>2</v>
      </c>
      <c r="K9443" s="16">
        <f t="shared" si="441"/>
        <v>356744.42</v>
      </c>
      <c r="L9443" s="16">
        <f t="shared" si="442"/>
        <v>375520.44210526318</v>
      </c>
      <c r="M9443" s="16">
        <f t="shared" si="443"/>
        <v>426727.77511961723</v>
      </c>
      <c r="N9443" t="e">
        <f>INDEX(XML!$A$2:$R$782,MATCH(C9443,XML!$D$2:$D$737,0),2)</f>
        <v>#N/A</v>
      </c>
    </row>
    <row r="9444" spans="1:14" ht="56.25" x14ac:dyDescent="0.2">
      <c r="A9444">
        <v>39067</v>
      </c>
      <c r="B9444" t="s">
        <v>4155</v>
      </c>
      <c r="C9444" s="15" t="s">
        <v>4156</v>
      </c>
      <c r="D9444" s="15" t="s">
        <v>4157</v>
      </c>
      <c r="E9444">
        <v>308713</v>
      </c>
      <c r="F9444">
        <v>358073</v>
      </c>
      <c r="H9444">
        <v>4</v>
      </c>
      <c r="K9444" s="16">
        <f t="shared" si="441"/>
        <v>330322.91000000003</v>
      </c>
      <c r="L9444" s="16">
        <f t="shared" si="442"/>
        <v>347708.32631578954</v>
      </c>
      <c r="M9444" s="16">
        <f t="shared" si="443"/>
        <v>395123.09808612446</v>
      </c>
      <c r="N9444" t="e">
        <f>INDEX(XML!$A$2:$R$782,MATCH(C9444,XML!$D$2:$D$737,0),2)</f>
        <v>#N/A</v>
      </c>
    </row>
    <row r="9445" spans="1:14" ht="45" x14ac:dyDescent="0.2">
      <c r="A9445">
        <v>35465</v>
      </c>
      <c r="B9445" t="s">
        <v>4146</v>
      </c>
      <c r="C9445" s="15" t="s">
        <v>4147</v>
      </c>
      <c r="D9445" s="15" t="s">
        <v>4148</v>
      </c>
      <c r="E9445">
        <v>82319</v>
      </c>
      <c r="F9445">
        <v>95484</v>
      </c>
      <c r="H9445">
        <v>8</v>
      </c>
      <c r="K9445" s="16">
        <f t="shared" si="441"/>
        <v>88081.33</v>
      </c>
      <c r="L9445" s="16">
        <f t="shared" si="442"/>
        <v>92717.189473684208</v>
      </c>
      <c r="M9445" s="16">
        <f t="shared" si="443"/>
        <v>105360.44258373206</v>
      </c>
      <c r="N9445" t="e">
        <f>INDEX(XML!$A$2:$R$782,MATCH(C9445,XML!$D$2:$D$737,0),2)</f>
        <v>#N/A</v>
      </c>
    </row>
    <row r="9446" spans="1:14" ht="15.75" x14ac:dyDescent="0.25">
      <c r="A9446" s="184" t="s">
        <v>17032</v>
      </c>
      <c r="B9446" s="184"/>
      <c r="C9446" s="185"/>
      <c r="D9446" s="185"/>
      <c r="E9446" s="184"/>
      <c r="F9446" s="184"/>
      <c r="G9446" s="184"/>
      <c r="H9446" s="184"/>
      <c r="I9446" s="184"/>
      <c r="J9446" s="184"/>
      <c r="K9446" s="16">
        <f t="shared" si="441"/>
        <v>0</v>
      </c>
      <c r="L9446" s="16">
        <f t="shared" si="442"/>
        <v>0</v>
      </c>
      <c r="M9446" s="16">
        <f t="shared" si="443"/>
        <v>0</v>
      </c>
      <c r="N9446" t="e">
        <f>INDEX(XML!$A$2:$R$782,MATCH(C9446,XML!$D$2:$D$737,0),2)</f>
        <v>#N/A</v>
      </c>
    </row>
    <row r="9447" spans="1:14" ht="112.5" x14ac:dyDescent="0.2">
      <c r="A9447">
        <v>59205</v>
      </c>
      <c r="B9447" t="s">
        <v>20878</v>
      </c>
      <c r="C9447" s="15" t="s">
        <v>20879</v>
      </c>
      <c r="D9447" s="15" t="s">
        <v>20880</v>
      </c>
      <c r="E9447">
        <v>346000</v>
      </c>
      <c r="F9447">
        <v>450000</v>
      </c>
      <c r="H9447" t="s">
        <v>746</v>
      </c>
      <c r="K9447" s="16">
        <f t="shared" si="441"/>
        <v>370220</v>
      </c>
      <c r="L9447" s="16">
        <f t="shared" si="442"/>
        <v>389705.26315789472</v>
      </c>
      <c r="M9447" s="16">
        <f t="shared" si="443"/>
        <v>442846.88995215303</v>
      </c>
      <c r="N9447" t="e">
        <f>INDEX(XML!$A$2:$R$782,MATCH(C9447,XML!$D$2:$D$737,0),2)</f>
        <v>#N/A</v>
      </c>
    </row>
    <row r="9448" spans="1:14" ht="112.5" x14ac:dyDescent="0.2">
      <c r="A9448">
        <v>61292</v>
      </c>
      <c r="B9448" t="s">
        <v>17918</v>
      </c>
      <c r="C9448" s="15" t="s">
        <v>17919</v>
      </c>
      <c r="D9448" s="15" t="s">
        <v>17920</v>
      </c>
      <c r="E9448">
        <v>570723</v>
      </c>
      <c r="F9448">
        <v>1111000</v>
      </c>
      <c r="K9448" s="16">
        <f t="shared" si="441"/>
        <v>610673.61</v>
      </c>
      <c r="L9448" s="16">
        <f t="shared" si="442"/>
        <v>642814.32631578948</v>
      </c>
      <c r="M9448" s="16">
        <f t="shared" si="443"/>
        <v>730470.8253588517</v>
      </c>
      <c r="N9448" t="e">
        <f>INDEX(XML!$A$2:$R$782,MATCH(C9448,XML!$D$2:$D$737,0),2)</f>
        <v>#N/A</v>
      </c>
    </row>
    <row r="9449" spans="1:14" ht="56.25" x14ac:dyDescent="0.2">
      <c r="A9449">
        <v>61239</v>
      </c>
      <c r="B9449" t="s">
        <v>20658</v>
      </c>
      <c r="C9449" s="15" t="s">
        <v>20659</v>
      </c>
      <c r="D9449" s="15" t="s">
        <v>20660</v>
      </c>
      <c r="E9449">
        <v>1</v>
      </c>
      <c r="F9449">
        <v>1</v>
      </c>
      <c r="K9449" s="16">
        <f t="shared" si="441"/>
        <v>1.1200000000000001</v>
      </c>
      <c r="L9449" s="16">
        <f t="shared" si="442"/>
        <v>1.1789473684210527</v>
      </c>
      <c r="M9449" s="16">
        <f t="shared" si="443"/>
        <v>1.3397129186602872</v>
      </c>
      <c r="N9449" t="e">
        <f>INDEX(XML!$A$2:$R$782,MATCH(C9449,XML!$D$2:$D$737,0),2)</f>
        <v>#N/A</v>
      </c>
    </row>
    <row r="9450" spans="1:14" ht="101.25" x14ac:dyDescent="0.2">
      <c r="A9450">
        <v>78372</v>
      </c>
      <c r="B9450" t="s">
        <v>37634</v>
      </c>
      <c r="C9450" s="15" t="s">
        <v>37635</v>
      </c>
      <c r="D9450" s="15" t="s">
        <v>37636</v>
      </c>
      <c r="E9450">
        <v>285000</v>
      </c>
      <c r="F9450">
        <v>448000</v>
      </c>
      <c r="H9450">
        <v>23</v>
      </c>
      <c r="K9450" s="16">
        <f t="shared" si="441"/>
        <v>304950</v>
      </c>
      <c r="L9450" s="16">
        <f t="shared" si="442"/>
        <v>321000</v>
      </c>
      <c r="M9450" s="16">
        <f t="shared" si="443"/>
        <v>364772.72727272729</v>
      </c>
      <c r="N9450" t="e">
        <f>INDEX(XML!$A$2:$R$782,MATCH(C9450,XML!$D$2:$D$737,0),2)</f>
        <v>#N/A</v>
      </c>
    </row>
    <row r="9451" spans="1:14" ht="112.5" x14ac:dyDescent="0.2">
      <c r="A9451">
        <v>78373</v>
      </c>
      <c r="B9451" t="s">
        <v>37637</v>
      </c>
      <c r="C9451" s="15" t="s">
        <v>37638</v>
      </c>
      <c r="D9451" s="15" t="s">
        <v>37639</v>
      </c>
      <c r="E9451">
        <v>518000</v>
      </c>
      <c r="F9451">
        <v>670000</v>
      </c>
      <c r="H9451">
        <v>14</v>
      </c>
      <c r="K9451" s="16">
        <f t="shared" si="441"/>
        <v>554260</v>
      </c>
      <c r="L9451" s="16">
        <f t="shared" si="442"/>
        <v>583431.57894736843</v>
      </c>
      <c r="M9451" s="16">
        <f t="shared" si="443"/>
        <v>662990.43062200956</v>
      </c>
      <c r="N9451" t="e">
        <f>INDEX(XML!$A$2:$R$782,MATCH(C9451,XML!$D$2:$D$737,0),2)</f>
        <v>#N/A</v>
      </c>
    </row>
    <row r="9452" spans="1:14" ht="112.5" x14ac:dyDescent="0.2">
      <c r="A9452">
        <v>59206</v>
      </c>
      <c r="B9452" t="s">
        <v>20881</v>
      </c>
      <c r="C9452" s="15" t="s">
        <v>20882</v>
      </c>
      <c r="D9452" s="15" t="s">
        <v>20883</v>
      </c>
      <c r="E9452">
        <v>488000</v>
      </c>
      <c r="F9452">
        <v>614000</v>
      </c>
      <c r="H9452" t="s">
        <v>746</v>
      </c>
      <c r="K9452" s="16">
        <f t="shared" si="441"/>
        <v>522160</v>
      </c>
      <c r="L9452" s="16">
        <f t="shared" si="442"/>
        <v>549642.10526315786</v>
      </c>
      <c r="M9452" s="16">
        <f t="shared" si="443"/>
        <v>624593.30143540667</v>
      </c>
      <c r="N9452" t="e">
        <f>INDEX(XML!$A$2:$R$782,MATCH(C9452,XML!$D$2:$D$737,0),2)</f>
        <v>#N/A</v>
      </c>
    </row>
    <row r="9453" spans="1:14" ht="112.5" x14ac:dyDescent="0.2">
      <c r="A9453">
        <v>59207</v>
      </c>
      <c r="B9453" t="s">
        <v>20884</v>
      </c>
      <c r="C9453" s="15" t="s">
        <v>20885</v>
      </c>
      <c r="D9453" s="15" t="s">
        <v>20886</v>
      </c>
      <c r="E9453">
        <v>779000</v>
      </c>
      <c r="F9453">
        <v>1013000</v>
      </c>
      <c r="H9453" t="s">
        <v>746</v>
      </c>
      <c r="K9453" s="16">
        <f t="shared" si="441"/>
        <v>833530</v>
      </c>
      <c r="L9453" s="16">
        <f t="shared" si="442"/>
        <v>877400</v>
      </c>
      <c r="M9453" s="16">
        <f t="shared" si="443"/>
        <v>997045.45454545459</v>
      </c>
      <c r="N9453" t="e">
        <f>INDEX(XML!$A$2:$R$782,MATCH(C9453,XML!$D$2:$D$737,0),2)</f>
        <v>#N/A</v>
      </c>
    </row>
    <row r="9454" spans="1:14" ht="135" x14ac:dyDescent="0.2">
      <c r="A9454">
        <v>62550</v>
      </c>
      <c r="B9454" t="s">
        <v>21141</v>
      </c>
      <c r="C9454" s="15" t="s">
        <v>21142</v>
      </c>
      <c r="D9454" s="15" t="s">
        <v>21143</v>
      </c>
      <c r="E9454">
        <v>2601403</v>
      </c>
      <c r="F9454">
        <v>3381819</v>
      </c>
      <c r="H9454">
        <v>1</v>
      </c>
      <c r="K9454" s="16">
        <f t="shared" si="441"/>
        <v>2783501.21</v>
      </c>
      <c r="L9454" s="16">
        <f t="shared" si="442"/>
        <v>2930001.2736842106</v>
      </c>
      <c r="M9454" s="16">
        <f t="shared" si="443"/>
        <v>3329546.9019138757</v>
      </c>
      <c r="N9454" t="e">
        <f>INDEX(XML!$A$2:$R$782,MATCH(C9454,XML!$D$2:$D$737,0),2)</f>
        <v>#N/A</v>
      </c>
    </row>
    <row r="9455" spans="1:14" ht="90" x14ac:dyDescent="0.2">
      <c r="A9455">
        <v>73938</v>
      </c>
      <c r="B9455" t="s">
        <v>37631</v>
      </c>
      <c r="C9455" s="15" t="s">
        <v>37632</v>
      </c>
      <c r="D9455" s="15" t="s">
        <v>37633</v>
      </c>
      <c r="E9455">
        <v>2562540</v>
      </c>
      <c r="F9455">
        <v>3473740</v>
      </c>
      <c r="H9455">
        <v>1</v>
      </c>
      <c r="K9455" s="16">
        <f t="shared" si="441"/>
        <v>2741917.8</v>
      </c>
      <c r="L9455" s="16">
        <f t="shared" si="442"/>
        <v>2886229.2631578948</v>
      </c>
      <c r="M9455" s="16">
        <f t="shared" si="443"/>
        <v>3279805.9808612438</v>
      </c>
      <c r="N9455" t="e">
        <f>INDEX(XML!$A$2:$R$782,MATCH(C9455,XML!$D$2:$D$737,0),2)</f>
        <v>#N/A</v>
      </c>
    </row>
    <row r="9456" spans="1:14" ht="101.25" x14ac:dyDescent="0.2">
      <c r="A9456">
        <v>73497</v>
      </c>
      <c r="B9456" t="s">
        <v>34825</v>
      </c>
      <c r="C9456" s="15" t="s">
        <v>34826</v>
      </c>
      <c r="D9456" s="15" t="s">
        <v>34827</v>
      </c>
      <c r="E9456">
        <v>2763550</v>
      </c>
      <c r="F9456">
        <v>3746180</v>
      </c>
      <c r="K9456" s="16">
        <f t="shared" si="441"/>
        <v>2956998.5</v>
      </c>
      <c r="L9456" s="16">
        <f t="shared" si="442"/>
        <v>3112630</v>
      </c>
      <c r="M9456" s="16">
        <f t="shared" si="443"/>
        <v>3537079.5454545454</v>
      </c>
      <c r="N9456" t="e">
        <f>INDEX(XML!$A$2:$R$782,MATCH(C9456,XML!$D$2:$D$737,0),2)</f>
        <v>#N/A</v>
      </c>
    </row>
    <row r="9457" spans="1:14" ht="15.75" x14ac:dyDescent="0.25">
      <c r="A9457" s="184" t="s">
        <v>17033</v>
      </c>
      <c r="B9457" s="184"/>
      <c r="C9457" s="185"/>
      <c r="D9457" s="185"/>
      <c r="E9457" s="184"/>
      <c r="F9457" s="184"/>
      <c r="G9457" s="184"/>
      <c r="H9457" s="184"/>
      <c r="I9457" s="184"/>
      <c r="J9457" s="184"/>
      <c r="K9457" s="16">
        <f t="shared" si="441"/>
        <v>0</v>
      </c>
      <c r="L9457" s="16">
        <f t="shared" si="442"/>
        <v>0</v>
      </c>
      <c r="M9457" s="16">
        <f t="shared" si="443"/>
        <v>0</v>
      </c>
      <c r="N9457" t="e">
        <f>INDEX(XML!$A$2:$R$782,MATCH(C9457,XML!$D$2:$D$737,0),2)</f>
        <v>#N/A</v>
      </c>
    </row>
    <row r="9458" spans="1:14" ht="22.5" customHeight="1" x14ac:dyDescent="0.2">
      <c r="A9458">
        <v>60452</v>
      </c>
      <c r="B9458" t="s">
        <v>16976</v>
      </c>
      <c r="C9458" s="15" t="s">
        <v>16977</v>
      </c>
      <c r="D9458" s="15" t="s">
        <v>16978</v>
      </c>
      <c r="E9458">
        <v>1140143</v>
      </c>
      <c r="F9458">
        <v>1255000</v>
      </c>
      <c r="K9458" s="16">
        <f t="shared" si="441"/>
        <v>1219953.01</v>
      </c>
      <c r="L9458" s="16">
        <f t="shared" si="442"/>
        <v>1284161.0631578946</v>
      </c>
      <c r="M9458" s="16">
        <f t="shared" si="443"/>
        <v>1459273.9354066984</v>
      </c>
      <c r="N9458" t="e">
        <f>INDEX(XML!$A$2:$R$782,MATCH(C9458,XML!$D$2:$D$737,0),2)</f>
        <v>#N/A</v>
      </c>
    </row>
    <row r="9459" spans="1:14" ht="22.5" customHeight="1" x14ac:dyDescent="0.2">
      <c r="A9459">
        <v>69918</v>
      </c>
      <c r="B9459" t="s">
        <v>27194</v>
      </c>
      <c r="C9459" s="15" t="s">
        <v>27195</v>
      </c>
      <c r="D9459" s="15" t="s">
        <v>27196</v>
      </c>
      <c r="E9459">
        <v>2266712</v>
      </c>
      <c r="F9459">
        <v>3451000</v>
      </c>
      <c r="K9459" s="16">
        <f t="shared" si="441"/>
        <v>2425381.84</v>
      </c>
      <c r="L9459" s="16">
        <f t="shared" si="442"/>
        <v>2553033.5157894739</v>
      </c>
      <c r="M9459" s="16">
        <f t="shared" si="443"/>
        <v>2901174.4497607658</v>
      </c>
      <c r="N9459" t="e">
        <f>INDEX(XML!$A$2:$R$782,MATCH(C9459,XML!$D$2:$D$737,0),2)</f>
        <v>#N/A</v>
      </c>
    </row>
    <row r="9460" spans="1:14" ht="22.5" customHeight="1" x14ac:dyDescent="0.25">
      <c r="A9460" s="184" t="s">
        <v>48849</v>
      </c>
      <c r="B9460" s="184"/>
      <c r="C9460" s="185"/>
      <c r="D9460" s="185"/>
      <c r="E9460" s="184"/>
      <c r="F9460" s="184"/>
      <c r="G9460" s="184"/>
      <c r="H9460" s="184"/>
      <c r="I9460" s="184"/>
      <c r="J9460" s="184"/>
      <c r="K9460" s="16">
        <f t="shared" si="441"/>
        <v>0</v>
      </c>
      <c r="L9460" s="16">
        <f t="shared" si="442"/>
        <v>0</v>
      </c>
      <c r="M9460" s="16">
        <f t="shared" si="443"/>
        <v>0</v>
      </c>
      <c r="N9460" t="e">
        <f>INDEX(XML!$A$2:$R$782,MATCH(C9460,XML!$D$2:$D$737,0),2)</f>
        <v>#N/A</v>
      </c>
    </row>
    <row r="9461" spans="1:14" ht="45" x14ac:dyDescent="0.2">
      <c r="A9461">
        <v>81623</v>
      </c>
      <c r="B9461" t="s">
        <v>48850</v>
      </c>
      <c r="C9461" s="15" t="s">
        <v>48851</v>
      </c>
      <c r="D9461" s="15" t="s">
        <v>48852</v>
      </c>
      <c r="E9461">
        <v>3037500</v>
      </c>
      <c r="F9461">
        <v>3492900</v>
      </c>
      <c r="K9461" s="16">
        <f t="shared" si="441"/>
        <v>3250125</v>
      </c>
      <c r="L9461" s="16">
        <f t="shared" si="442"/>
        <v>3421184.210526316</v>
      </c>
      <c r="M9461" s="16">
        <f t="shared" si="443"/>
        <v>3887709.3301435411</v>
      </c>
      <c r="N9461" t="e">
        <f>INDEX(XML!$A$2:$R$782,MATCH(C9461,XML!$D$2:$D$737,0),2)</f>
        <v>#N/A</v>
      </c>
    </row>
    <row r="9462" spans="1:14" ht="45" x14ac:dyDescent="0.2">
      <c r="A9462">
        <v>81624</v>
      </c>
      <c r="B9462" t="s">
        <v>48853</v>
      </c>
      <c r="C9462" s="15" t="s">
        <v>48854</v>
      </c>
      <c r="D9462" s="15" t="s">
        <v>48855</v>
      </c>
      <c r="E9462">
        <v>7110000</v>
      </c>
      <c r="F9462">
        <v>8177000</v>
      </c>
      <c r="H9462">
        <v>1</v>
      </c>
      <c r="K9462" s="16">
        <f t="shared" si="441"/>
        <v>7607700</v>
      </c>
      <c r="L9462" s="16">
        <f t="shared" si="442"/>
        <v>8008105.2631578948</v>
      </c>
      <c r="M9462" s="16">
        <f t="shared" si="443"/>
        <v>9100119.6172248796</v>
      </c>
      <c r="N9462" t="e">
        <f>INDEX(XML!$A$2:$R$782,MATCH(C9462,XML!$D$2:$D$737,0),2)</f>
        <v>#N/A</v>
      </c>
    </row>
    <row r="9463" spans="1:14" ht="45" x14ac:dyDescent="0.2">
      <c r="A9463">
        <v>81625</v>
      </c>
      <c r="B9463" t="s">
        <v>48856</v>
      </c>
      <c r="C9463" s="15" t="s">
        <v>48857</v>
      </c>
      <c r="D9463" s="15" t="s">
        <v>48858</v>
      </c>
      <c r="E9463">
        <v>12980000</v>
      </c>
      <c r="F9463">
        <v>14925000</v>
      </c>
      <c r="H9463">
        <v>1</v>
      </c>
      <c r="K9463" s="16">
        <f t="shared" si="441"/>
        <v>13888600</v>
      </c>
      <c r="L9463" s="16">
        <f t="shared" si="442"/>
        <v>14619578.947368421</v>
      </c>
      <c r="M9463" s="16">
        <f t="shared" si="443"/>
        <v>16613157.894736843</v>
      </c>
      <c r="N9463" t="e">
        <f>INDEX(XML!$A$2:$R$782,MATCH(C9463,XML!$D$2:$D$737,0),2)</f>
        <v>#N/A</v>
      </c>
    </row>
    <row r="9464" spans="1:14" ht="45" x14ac:dyDescent="0.2">
      <c r="A9464">
        <v>81626</v>
      </c>
      <c r="B9464" t="s">
        <v>48859</v>
      </c>
      <c r="C9464" s="15" t="s">
        <v>48860</v>
      </c>
      <c r="D9464" s="15" t="s">
        <v>48861</v>
      </c>
      <c r="E9464">
        <v>252000</v>
      </c>
      <c r="F9464">
        <v>290000</v>
      </c>
      <c r="H9464">
        <v>1</v>
      </c>
      <c r="K9464" s="16">
        <f t="shared" si="441"/>
        <v>269640</v>
      </c>
      <c r="L9464" s="16">
        <f t="shared" si="442"/>
        <v>283831.57894736843</v>
      </c>
      <c r="M9464" s="16">
        <f t="shared" si="443"/>
        <v>322535.88516746409</v>
      </c>
      <c r="N9464" t="e">
        <f>INDEX(XML!$A$2:$R$782,MATCH(C9464,XML!$D$2:$D$737,0),2)</f>
        <v>#N/A</v>
      </c>
    </row>
    <row r="9465" spans="1:14" ht="22.5" customHeight="1" x14ac:dyDescent="0.2">
      <c r="A9465">
        <v>81627</v>
      </c>
      <c r="B9465" t="s">
        <v>48862</v>
      </c>
      <c r="C9465" s="15" t="s">
        <v>48863</v>
      </c>
      <c r="D9465" s="15" t="s">
        <v>48864</v>
      </c>
      <c r="E9465">
        <v>292000</v>
      </c>
      <c r="F9465">
        <v>335800</v>
      </c>
      <c r="H9465">
        <v>1</v>
      </c>
      <c r="K9465" s="16">
        <f t="shared" si="441"/>
        <v>312440</v>
      </c>
      <c r="L9465" s="16">
        <f t="shared" si="442"/>
        <v>328884.21052631579</v>
      </c>
      <c r="M9465" s="16">
        <f t="shared" si="443"/>
        <v>373732.05741626793</v>
      </c>
      <c r="N9465" t="e">
        <f>INDEX(XML!$A$2:$R$782,MATCH(C9465,XML!$D$2:$D$737,0),2)</f>
        <v>#N/A</v>
      </c>
    </row>
    <row r="9466" spans="1:14" ht="15.75" x14ac:dyDescent="0.25">
      <c r="A9466" s="184" t="s">
        <v>4026</v>
      </c>
      <c r="B9466" s="184"/>
      <c r="C9466" s="185"/>
      <c r="D9466" s="185"/>
      <c r="E9466" s="184"/>
      <c r="F9466" s="184"/>
      <c r="G9466" s="184"/>
      <c r="H9466" s="184"/>
      <c r="I9466" s="184"/>
      <c r="J9466" s="184"/>
      <c r="K9466" s="16">
        <f t="shared" si="441"/>
        <v>0</v>
      </c>
      <c r="L9466" s="16">
        <f t="shared" si="442"/>
        <v>0</v>
      </c>
      <c r="M9466" s="16">
        <f t="shared" si="443"/>
        <v>0</v>
      </c>
      <c r="N9466" t="e">
        <f>INDEX(XML!$A$2:$R$782,MATCH(C9466,XML!$D$2:$D$737,0),2)</f>
        <v>#N/A</v>
      </c>
    </row>
    <row r="9467" spans="1:14" ht="78.75" x14ac:dyDescent="0.2">
      <c r="A9467">
        <v>59789</v>
      </c>
      <c r="B9467" t="s">
        <v>19340</v>
      </c>
      <c r="C9467" s="15" t="s">
        <v>19341</v>
      </c>
      <c r="D9467" s="15" t="s">
        <v>19342</v>
      </c>
      <c r="E9467">
        <v>38000</v>
      </c>
      <c r="F9467">
        <v>49000</v>
      </c>
      <c r="H9467" t="s">
        <v>746</v>
      </c>
      <c r="K9467" s="16">
        <f t="shared" si="441"/>
        <v>42560</v>
      </c>
      <c r="L9467" s="16">
        <f t="shared" si="442"/>
        <v>44800</v>
      </c>
      <c r="M9467" s="16">
        <f t="shared" si="443"/>
        <v>50909.090909090912</v>
      </c>
      <c r="N9467" t="e">
        <f>INDEX(XML!$A$2:$R$782,MATCH(C9467,XML!$D$2:$D$737,0),2)</f>
        <v>#N/A</v>
      </c>
    </row>
    <row r="9468" spans="1:14" ht="78.75" x14ac:dyDescent="0.2">
      <c r="A9468">
        <v>59790</v>
      </c>
      <c r="B9468" t="s">
        <v>19343</v>
      </c>
      <c r="C9468" s="15" t="s">
        <v>19344</v>
      </c>
      <c r="D9468" s="15" t="s">
        <v>19345</v>
      </c>
      <c r="E9468">
        <v>48000</v>
      </c>
      <c r="F9468">
        <v>62000</v>
      </c>
      <c r="H9468" t="s">
        <v>746</v>
      </c>
      <c r="K9468" s="16">
        <f t="shared" si="441"/>
        <v>53760</v>
      </c>
      <c r="L9468" s="16">
        <f t="shared" si="442"/>
        <v>56589.473684210527</v>
      </c>
      <c r="M9468" s="16">
        <f t="shared" si="443"/>
        <v>64306.220095693781</v>
      </c>
      <c r="N9468" t="e">
        <f>INDEX(XML!$A$2:$R$782,MATCH(C9468,XML!$D$2:$D$737,0),2)</f>
        <v>#N/A</v>
      </c>
    </row>
    <row r="9469" spans="1:14" ht="78.75" x14ac:dyDescent="0.2">
      <c r="A9469">
        <v>60029</v>
      </c>
      <c r="B9469" t="s">
        <v>21026</v>
      </c>
      <c r="C9469" s="15" t="s">
        <v>21027</v>
      </c>
      <c r="D9469" s="15" t="s">
        <v>21028</v>
      </c>
      <c r="E9469">
        <v>240000</v>
      </c>
      <c r="F9469">
        <v>301000</v>
      </c>
      <c r="K9469" s="16">
        <f t="shared" si="441"/>
        <v>256800</v>
      </c>
      <c r="L9469" s="16">
        <f t="shared" si="442"/>
        <v>270315.78947368421</v>
      </c>
      <c r="M9469" s="16">
        <f t="shared" si="443"/>
        <v>307177.03349282296</v>
      </c>
      <c r="N9469" t="e">
        <f>INDEX(XML!$A$2:$R$782,MATCH(C9469,XML!$D$2:$D$737,0),2)</f>
        <v>#N/A</v>
      </c>
    </row>
    <row r="9470" spans="1:14" ht="101.25" x14ac:dyDescent="0.2">
      <c r="A9470">
        <v>60033</v>
      </c>
      <c r="B9470" t="s">
        <v>20679</v>
      </c>
      <c r="C9470" s="15" t="s">
        <v>20680</v>
      </c>
      <c r="D9470" s="15" t="s">
        <v>20681</v>
      </c>
      <c r="E9470">
        <v>338000</v>
      </c>
      <c r="F9470">
        <v>424000</v>
      </c>
      <c r="K9470" s="16">
        <f t="shared" si="441"/>
        <v>361660</v>
      </c>
      <c r="L9470" s="16">
        <f t="shared" si="442"/>
        <v>380694.73684210528</v>
      </c>
      <c r="M9470" s="16">
        <f t="shared" si="443"/>
        <v>432607.65550239239</v>
      </c>
      <c r="N9470" t="e">
        <f>INDEX(XML!$A$2:$R$782,MATCH(C9470,XML!$D$2:$D$737,0),2)</f>
        <v>#N/A</v>
      </c>
    </row>
    <row r="9471" spans="1:14" ht="90" x14ac:dyDescent="0.2">
      <c r="A9471">
        <v>60032</v>
      </c>
      <c r="B9471" t="s">
        <v>20676</v>
      </c>
      <c r="C9471" s="15" t="s">
        <v>20677</v>
      </c>
      <c r="D9471" s="15" t="s">
        <v>20678</v>
      </c>
      <c r="E9471">
        <v>258000</v>
      </c>
      <c r="F9471">
        <v>334000</v>
      </c>
      <c r="K9471" s="16">
        <f t="shared" si="441"/>
        <v>276060</v>
      </c>
      <c r="L9471" s="16">
        <f t="shared" si="442"/>
        <v>290589.4736842105</v>
      </c>
      <c r="M9471" s="16">
        <f t="shared" si="443"/>
        <v>330215.31100478466</v>
      </c>
      <c r="N9471" t="e">
        <f>INDEX(XML!$A$2:$R$782,MATCH(C9471,XML!$D$2:$D$737,0),2)</f>
        <v>#N/A</v>
      </c>
    </row>
    <row r="9472" spans="1:14" ht="78.75" x14ac:dyDescent="0.2">
      <c r="A9472">
        <v>62163</v>
      </c>
      <c r="B9472" t="s">
        <v>32145</v>
      </c>
      <c r="C9472" s="15" t="s">
        <v>32146</v>
      </c>
      <c r="D9472" s="15" t="s">
        <v>32147</v>
      </c>
      <c r="E9472">
        <v>285000</v>
      </c>
      <c r="F9472">
        <v>359000</v>
      </c>
      <c r="K9472" s="16">
        <f t="shared" si="441"/>
        <v>304950</v>
      </c>
      <c r="L9472" s="16">
        <f t="shared" si="442"/>
        <v>321000</v>
      </c>
      <c r="M9472" s="16">
        <f t="shared" si="443"/>
        <v>364772.72727272729</v>
      </c>
      <c r="N9472" t="e">
        <f>INDEX(XML!$A$2:$R$782,MATCH(C9472,XML!$D$2:$D$737,0),2)</f>
        <v>#N/A</v>
      </c>
    </row>
    <row r="9473" spans="1:14" ht="78.75" x14ac:dyDescent="0.2">
      <c r="A9473">
        <v>72154</v>
      </c>
      <c r="B9473" t="s">
        <v>31113</v>
      </c>
      <c r="C9473" s="15" t="s">
        <v>31114</v>
      </c>
      <c r="D9473" s="15" t="s">
        <v>43299</v>
      </c>
      <c r="E9473">
        <v>295000</v>
      </c>
      <c r="F9473">
        <v>382000</v>
      </c>
      <c r="H9473">
        <v>2</v>
      </c>
      <c r="K9473" s="16">
        <f t="shared" si="441"/>
        <v>315650</v>
      </c>
      <c r="L9473" s="16">
        <f t="shared" si="442"/>
        <v>332263.15789473685</v>
      </c>
      <c r="M9473" s="16">
        <f t="shared" si="443"/>
        <v>377571.77033492824</v>
      </c>
      <c r="N9473" t="e">
        <f>INDEX(XML!$A$2:$R$782,MATCH(C9473,XML!$D$2:$D$737,0),2)</f>
        <v>#N/A</v>
      </c>
    </row>
    <row r="9474" spans="1:14" ht="90" x14ac:dyDescent="0.2">
      <c r="A9474">
        <v>60036</v>
      </c>
      <c r="B9474" t="s">
        <v>31115</v>
      </c>
      <c r="C9474" s="15" t="s">
        <v>31116</v>
      </c>
      <c r="D9474" s="15" t="s">
        <v>31117</v>
      </c>
      <c r="E9474">
        <v>530000</v>
      </c>
      <c r="F9474">
        <v>667000</v>
      </c>
      <c r="K9474" s="16">
        <f t="shared" si="441"/>
        <v>567100</v>
      </c>
      <c r="L9474" s="16">
        <f t="shared" si="442"/>
        <v>596947.36842105258</v>
      </c>
      <c r="M9474" s="16">
        <f t="shared" si="443"/>
        <v>678349.28229665058</v>
      </c>
      <c r="N9474" t="e">
        <f>INDEX(XML!$A$2:$R$782,MATCH(C9474,XML!$D$2:$D$737,0),2)</f>
        <v>#N/A</v>
      </c>
    </row>
    <row r="9475" spans="1:14" ht="78.75" x14ac:dyDescent="0.2">
      <c r="A9475">
        <v>72158</v>
      </c>
      <c r="B9475" t="s">
        <v>31118</v>
      </c>
      <c r="C9475" s="15" t="s">
        <v>31119</v>
      </c>
      <c r="D9475" s="15" t="s">
        <v>31120</v>
      </c>
      <c r="E9475">
        <v>429000</v>
      </c>
      <c r="F9475">
        <v>540000</v>
      </c>
      <c r="K9475" s="16">
        <f t="shared" si="441"/>
        <v>459030</v>
      </c>
      <c r="L9475" s="16">
        <f t="shared" si="442"/>
        <v>483189.4736842105</v>
      </c>
      <c r="M9475" s="16">
        <f t="shared" si="443"/>
        <v>549078.94736842101</v>
      </c>
      <c r="N9475" t="e">
        <f>INDEX(XML!$A$2:$R$782,MATCH(C9475,XML!$D$2:$D$737,0),2)</f>
        <v>#N/A</v>
      </c>
    </row>
    <row r="9476" spans="1:14" ht="78.75" x14ac:dyDescent="0.2">
      <c r="A9476">
        <v>62173</v>
      </c>
      <c r="B9476" t="s">
        <v>20682</v>
      </c>
      <c r="C9476" s="15" t="s">
        <v>20683</v>
      </c>
      <c r="D9476" s="15" t="s">
        <v>20684</v>
      </c>
      <c r="E9476">
        <v>104000</v>
      </c>
      <c r="F9476">
        <v>131000</v>
      </c>
      <c r="K9476" s="16">
        <f t="shared" si="441"/>
        <v>111280</v>
      </c>
      <c r="L9476" s="16">
        <f t="shared" si="442"/>
        <v>117136.84210526316</v>
      </c>
      <c r="M9476" s="16">
        <f t="shared" si="443"/>
        <v>133110.04784688994</v>
      </c>
      <c r="N9476" t="e">
        <f>INDEX(XML!$A$2:$R$782,MATCH(C9476,XML!$D$2:$D$737,0),2)</f>
        <v>#N/A</v>
      </c>
    </row>
    <row r="9477" spans="1:14" ht="78.75" x14ac:dyDescent="0.2">
      <c r="A9477">
        <v>62178</v>
      </c>
      <c r="B9477" t="s">
        <v>20826</v>
      </c>
      <c r="C9477" s="15" t="s">
        <v>20827</v>
      </c>
      <c r="D9477" s="15" t="s">
        <v>20828</v>
      </c>
      <c r="E9477">
        <v>179000</v>
      </c>
      <c r="F9477">
        <v>225000</v>
      </c>
      <c r="K9477" s="16">
        <f t="shared" ref="K9477:K9540" si="444">IF(E9477&gt;49999,E9477+E9477*0.07,IF(E9477&lt;=49999,E9477+E9477*0.12))</f>
        <v>191530</v>
      </c>
      <c r="L9477" s="16">
        <f t="shared" ref="L9477:L9540" si="445">K9477*100/95</f>
        <v>201610.52631578947</v>
      </c>
      <c r="M9477" s="16">
        <f t="shared" ref="M9477:M9540" si="446">IF(COUNTIF(C9477,"*Dahua*"),F9477-10,L9477*100/88)</f>
        <v>229102.87081339714</v>
      </c>
      <c r="N9477" t="e">
        <f>INDEX(XML!$A$2:$R$782,MATCH(C9477,XML!$D$2:$D$737,0),2)</f>
        <v>#N/A</v>
      </c>
    </row>
    <row r="9478" spans="1:14" ht="33.75" x14ac:dyDescent="0.2">
      <c r="A9478">
        <v>69411</v>
      </c>
      <c r="B9478" t="s">
        <v>31121</v>
      </c>
      <c r="C9478" s="15" t="s">
        <v>31122</v>
      </c>
      <c r="D9478" s="15" t="s">
        <v>31123</v>
      </c>
      <c r="E9478">
        <v>115000</v>
      </c>
      <c r="F9478">
        <v>145000</v>
      </c>
      <c r="K9478" s="16">
        <f t="shared" si="444"/>
        <v>123050</v>
      </c>
      <c r="L9478" s="16">
        <f t="shared" si="445"/>
        <v>129526.31578947368</v>
      </c>
      <c r="M9478" s="16">
        <f t="shared" si="446"/>
        <v>147188.99521531098</v>
      </c>
      <c r="N9478" t="e">
        <f>INDEX(XML!$A$2:$R$782,MATCH(C9478,XML!$D$2:$D$737,0),2)</f>
        <v>#N/A</v>
      </c>
    </row>
    <row r="9479" spans="1:14" ht="15.75" x14ac:dyDescent="0.25">
      <c r="A9479" s="184" t="s">
        <v>4062</v>
      </c>
      <c r="B9479" s="184"/>
      <c r="C9479" s="185"/>
      <c r="D9479" s="185"/>
      <c r="E9479" s="184"/>
      <c r="F9479" s="184"/>
      <c r="G9479" s="184"/>
      <c r="H9479" s="184"/>
      <c r="I9479" s="184"/>
      <c r="J9479" s="184"/>
      <c r="K9479" s="16">
        <f t="shared" si="444"/>
        <v>0</v>
      </c>
      <c r="L9479" s="16">
        <f t="shared" si="445"/>
        <v>0</v>
      </c>
      <c r="M9479" s="16">
        <f t="shared" si="446"/>
        <v>0</v>
      </c>
      <c r="N9479" t="e">
        <f>INDEX(XML!$A$2:$R$782,MATCH(C9479,XML!$D$2:$D$737,0),2)</f>
        <v>#N/A</v>
      </c>
    </row>
    <row r="9480" spans="1:14" ht="45" x14ac:dyDescent="0.2">
      <c r="A9480">
        <v>65185</v>
      </c>
      <c r="B9480" t="s">
        <v>34463</v>
      </c>
      <c r="C9480" s="15" t="s">
        <v>34741</v>
      </c>
      <c r="D9480" s="15" t="s">
        <v>34742</v>
      </c>
      <c r="E9480">
        <v>2800</v>
      </c>
      <c r="F9480">
        <v>4800</v>
      </c>
      <c r="H9480" t="s">
        <v>746</v>
      </c>
      <c r="K9480" s="16">
        <f t="shared" si="444"/>
        <v>3136</v>
      </c>
      <c r="L9480" s="16">
        <f t="shared" si="445"/>
        <v>3301.0526315789475</v>
      </c>
      <c r="M9480" s="16">
        <f t="shared" si="446"/>
        <v>3751.1961722488045</v>
      </c>
      <c r="N9480" t="e">
        <f>INDEX(XML!$A$2:$R$782,MATCH(C9480,XML!$D$2:$D$737,0),2)</f>
        <v>#N/A</v>
      </c>
    </row>
    <row r="9481" spans="1:14" ht="45" x14ac:dyDescent="0.2">
      <c r="A9481">
        <v>65186</v>
      </c>
      <c r="B9481" t="s">
        <v>34464</v>
      </c>
      <c r="C9481" s="15" t="s">
        <v>34743</v>
      </c>
      <c r="D9481" s="15" t="s">
        <v>34744</v>
      </c>
      <c r="E9481">
        <v>2300</v>
      </c>
      <c r="F9481">
        <v>4800</v>
      </c>
      <c r="H9481" t="s">
        <v>746</v>
      </c>
      <c r="K9481" s="16">
        <f t="shared" si="444"/>
        <v>2576</v>
      </c>
      <c r="L9481" s="16">
        <f t="shared" si="445"/>
        <v>2711.5789473684213</v>
      </c>
      <c r="M9481" s="16">
        <f t="shared" si="446"/>
        <v>3081.3397129186606</v>
      </c>
      <c r="N9481" t="e">
        <f>INDEX(XML!$A$2:$R$782,MATCH(C9481,XML!$D$2:$D$737,0),2)</f>
        <v>#N/A</v>
      </c>
    </row>
    <row r="9482" spans="1:14" ht="45" x14ac:dyDescent="0.2">
      <c r="A9482">
        <v>80923</v>
      </c>
      <c r="B9482" t="s">
        <v>44731</v>
      </c>
      <c r="C9482" s="15" t="s">
        <v>44732</v>
      </c>
      <c r="D9482" s="15" t="s">
        <v>44733</v>
      </c>
      <c r="E9482">
        <v>61000</v>
      </c>
      <c r="F9482">
        <v>80000</v>
      </c>
      <c r="K9482" s="16">
        <f t="shared" si="444"/>
        <v>65270</v>
      </c>
      <c r="L9482" s="16">
        <f t="shared" si="445"/>
        <v>68705.263157894733</v>
      </c>
      <c r="M9482" s="16">
        <f t="shared" si="446"/>
        <v>78074.162679425834</v>
      </c>
      <c r="N9482" t="e">
        <f>INDEX(XML!$A$2:$R$782,MATCH(C9482,XML!$D$2:$D$737,0),2)</f>
        <v>#N/A</v>
      </c>
    </row>
    <row r="9483" spans="1:14" ht="33.75" x14ac:dyDescent="0.2">
      <c r="A9483">
        <v>81004</v>
      </c>
      <c r="B9483" t="s">
        <v>44734</v>
      </c>
      <c r="C9483" s="15" t="s">
        <v>44735</v>
      </c>
      <c r="D9483" s="15" t="s">
        <v>44736</v>
      </c>
      <c r="E9483">
        <v>39500</v>
      </c>
      <c r="F9483">
        <v>50000</v>
      </c>
      <c r="K9483" s="16">
        <f t="shared" si="444"/>
        <v>44240</v>
      </c>
      <c r="L9483" s="16">
        <f t="shared" si="445"/>
        <v>46568.42105263158</v>
      </c>
      <c r="M9483" s="16">
        <f t="shared" si="446"/>
        <v>52918.660287081337</v>
      </c>
      <c r="N9483" t="e">
        <f>INDEX(XML!$A$2:$R$782,MATCH(C9483,XML!$D$2:$D$737,0),2)</f>
        <v>#N/A</v>
      </c>
    </row>
    <row r="9484" spans="1:14" ht="33.75" x14ac:dyDescent="0.2">
      <c r="A9484">
        <v>23860</v>
      </c>
      <c r="B9484" t="s">
        <v>4063</v>
      </c>
      <c r="C9484" s="15" t="s">
        <v>4064</v>
      </c>
      <c r="D9484" s="15" t="s">
        <v>4065</v>
      </c>
      <c r="E9484">
        <v>40760</v>
      </c>
      <c r="F9484">
        <v>59813</v>
      </c>
      <c r="K9484" s="16">
        <f t="shared" si="444"/>
        <v>45651.199999999997</v>
      </c>
      <c r="L9484" s="16">
        <f t="shared" si="445"/>
        <v>48053.894736842107</v>
      </c>
      <c r="M9484" s="16">
        <f t="shared" si="446"/>
        <v>54606.698564593302</v>
      </c>
      <c r="N9484" t="e">
        <f>INDEX(XML!$A$2:$R$782,MATCH(C9484,XML!$D$2:$D$737,0),2)</f>
        <v>#N/A</v>
      </c>
    </row>
    <row r="9485" spans="1:14" ht="33.75" x14ac:dyDescent="0.2">
      <c r="A9485">
        <v>23857</v>
      </c>
      <c r="B9485" t="s">
        <v>4072</v>
      </c>
      <c r="C9485" s="15" t="s">
        <v>4073</v>
      </c>
      <c r="D9485" s="15" t="s">
        <v>4074</v>
      </c>
      <c r="E9485">
        <v>28783</v>
      </c>
      <c r="F9485">
        <v>43527</v>
      </c>
      <c r="K9485" s="16">
        <f t="shared" si="444"/>
        <v>32236.959999999999</v>
      </c>
      <c r="L9485" s="16">
        <f t="shared" si="445"/>
        <v>33933.642105263156</v>
      </c>
      <c r="M9485" s="16">
        <f t="shared" si="446"/>
        <v>38560.956937799041</v>
      </c>
      <c r="N9485" t="e">
        <f>INDEX(XML!$A$2:$R$782,MATCH(C9485,XML!$D$2:$D$737,0),2)</f>
        <v>#N/A</v>
      </c>
    </row>
    <row r="9486" spans="1:14" ht="33.75" x14ac:dyDescent="0.2">
      <c r="A9486">
        <v>23863</v>
      </c>
      <c r="B9486" t="s">
        <v>4066</v>
      </c>
      <c r="C9486" s="15" t="s">
        <v>4067</v>
      </c>
      <c r="D9486" s="15" t="s">
        <v>4068</v>
      </c>
      <c r="E9486">
        <v>31886</v>
      </c>
      <c r="F9486">
        <v>53393</v>
      </c>
      <c r="H9486">
        <v>7</v>
      </c>
      <c r="K9486" s="16">
        <f t="shared" si="444"/>
        <v>35712.32</v>
      </c>
      <c r="L9486" s="16">
        <f t="shared" si="445"/>
        <v>37591.915789473685</v>
      </c>
      <c r="M9486" s="16">
        <f t="shared" si="446"/>
        <v>42718.086124401918</v>
      </c>
      <c r="N9486" t="e">
        <f>INDEX(XML!$A$2:$R$782,MATCH(C9486,XML!$D$2:$D$737,0),2)</f>
        <v>#N/A</v>
      </c>
    </row>
    <row r="9487" spans="1:14" ht="33.75" x14ac:dyDescent="0.2">
      <c r="A9487">
        <v>23867</v>
      </c>
      <c r="B9487" t="s">
        <v>4069</v>
      </c>
      <c r="C9487" s="15" t="s">
        <v>4070</v>
      </c>
      <c r="D9487" s="15" t="s">
        <v>4071</v>
      </c>
      <c r="E9487">
        <v>18083</v>
      </c>
      <c r="F9487">
        <v>29949</v>
      </c>
      <c r="K9487" s="16">
        <f t="shared" si="444"/>
        <v>20252.96</v>
      </c>
      <c r="L9487" s="16">
        <f t="shared" si="445"/>
        <v>21318.905263157896</v>
      </c>
      <c r="M9487" s="16">
        <f t="shared" si="446"/>
        <v>24226.028708133974</v>
      </c>
      <c r="N9487" t="e">
        <f>INDEX(XML!$A$2:$R$782,MATCH(C9487,XML!$D$2:$D$737,0),2)</f>
        <v>#N/A</v>
      </c>
    </row>
    <row r="9488" spans="1:14" ht="45" x14ac:dyDescent="0.2">
      <c r="A9488">
        <v>23865</v>
      </c>
      <c r="B9488" t="s">
        <v>4075</v>
      </c>
      <c r="C9488" s="15" t="s">
        <v>4076</v>
      </c>
      <c r="D9488" s="15" t="s">
        <v>4077</v>
      </c>
      <c r="E9488">
        <v>39483</v>
      </c>
      <c r="F9488">
        <v>58743</v>
      </c>
      <c r="H9488">
        <v>9</v>
      </c>
      <c r="K9488" s="16">
        <f t="shared" si="444"/>
        <v>44220.959999999999</v>
      </c>
      <c r="L9488" s="16">
        <f t="shared" si="445"/>
        <v>46548.378947368423</v>
      </c>
      <c r="M9488" s="16">
        <f t="shared" si="446"/>
        <v>52895.885167464119</v>
      </c>
      <c r="N9488" t="e">
        <f>INDEX(XML!$A$2:$R$782,MATCH(C9488,XML!$D$2:$D$737,0),2)</f>
        <v>#N/A</v>
      </c>
    </row>
    <row r="9489" spans="1:14" ht="45" x14ac:dyDescent="0.2">
      <c r="A9489">
        <v>50695</v>
      </c>
      <c r="B9489" t="s">
        <v>15649</v>
      </c>
      <c r="C9489" s="15" t="s">
        <v>15650</v>
      </c>
      <c r="D9489" s="15" t="s">
        <v>15651</v>
      </c>
      <c r="E9489">
        <v>11331</v>
      </c>
      <c r="F9489">
        <v>18072</v>
      </c>
      <c r="K9489" s="16">
        <f t="shared" si="444"/>
        <v>12690.72</v>
      </c>
      <c r="L9489" s="16">
        <f t="shared" si="445"/>
        <v>13358.652631578947</v>
      </c>
      <c r="M9489" s="16">
        <f t="shared" si="446"/>
        <v>15180.287081339711</v>
      </c>
      <c r="N9489" t="e">
        <f>INDEX(XML!$A$2:$R$782,MATCH(C9489,XML!$D$2:$D$737,0),2)</f>
        <v>#N/A</v>
      </c>
    </row>
    <row r="9490" spans="1:14" ht="45" x14ac:dyDescent="0.2">
      <c r="A9490">
        <v>50694</v>
      </c>
      <c r="B9490" t="s">
        <v>4078</v>
      </c>
      <c r="C9490" s="15" t="s">
        <v>4079</v>
      </c>
      <c r="D9490" s="15" t="s">
        <v>4080</v>
      </c>
      <c r="E9490">
        <v>11331</v>
      </c>
      <c r="F9490">
        <v>18072</v>
      </c>
      <c r="K9490" s="16">
        <f t="shared" si="444"/>
        <v>12690.72</v>
      </c>
      <c r="L9490" s="16">
        <f t="shared" si="445"/>
        <v>13358.652631578947</v>
      </c>
      <c r="M9490" s="16">
        <f t="shared" si="446"/>
        <v>15180.287081339711</v>
      </c>
      <c r="N9490" t="e">
        <f>INDEX(XML!$A$2:$R$782,MATCH(C9490,XML!$D$2:$D$737,0),2)</f>
        <v>#N/A</v>
      </c>
    </row>
    <row r="9491" spans="1:14" ht="15.75" x14ac:dyDescent="0.25">
      <c r="A9491" s="184" t="s">
        <v>4081</v>
      </c>
      <c r="B9491" s="184"/>
      <c r="C9491" s="185"/>
      <c r="D9491" s="185"/>
      <c r="E9491" s="184"/>
      <c r="F9491" s="184"/>
      <c r="G9491" s="184"/>
      <c r="H9491" s="184"/>
      <c r="I9491" s="184"/>
      <c r="J9491" s="184"/>
      <c r="K9491" s="16">
        <f t="shared" si="444"/>
        <v>0</v>
      </c>
      <c r="L9491" s="16">
        <f t="shared" si="445"/>
        <v>0</v>
      </c>
      <c r="M9491" s="16">
        <f t="shared" si="446"/>
        <v>0</v>
      </c>
      <c r="N9491" t="e">
        <f>INDEX(XML!$A$2:$R$782,MATCH(C9491,XML!$D$2:$D$737,0),2)</f>
        <v>#N/A</v>
      </c>
    </row>
    <row r="9492" spans="1:14" ht="45" x14ac:dyDescent="0.2">
      <c r="A9492">
        <v>23855</v>
      </c>
      <c r="B9492" t="s">
        <v>4082</v>
      </c>
      <c r="C9492" s="15" t="s">
        <v>4083</v>
      </c>
      <c r="D9492" s="15" t="s">
        <v>4084</v>
      </c>
      <c r="E9492">
        <v>16000</v>
      </c>
      <c r="F9492">
        <v>21389</v>
      </c>
      <c r="H9492">
        <v>7</v>
      </c>
      <c r="I9492">
        <v>1</v>
      </c>
      <c r="K9492" s="16">
        <f t="shared" si="444"/>
        <v>17920</v>
      </c>
      <c r="L9492" s="16">
        <f t="shared" si="445"/>
        <v>18863.157894736843</v>
      </c>
      <c r="M9492" s="16">
        <f t="shared" si="446"/>
        <v>21435.406698564595</v>
      </c>
      <c r="N9492" t="e">
        <f>INDEX(XML!$A$2:$R$782,MATCH(C9492,XML!$D$2:$D$737,0),2)</f>
        <v>#N/A</v>
      </c>
    </row>
    <row r="9493" spans="1:14" ht="45" x14ac:dyDescent="0.2">
      <c r="A9493">
        <v>23856</v>
      </c>
      <c r="B9493" t="s">
        <v>4085</v>
      </c>
      <c r="C9493" s="15" t="s">
        <v>4086</v>
      </c>
      <c r="D9493" s="15" t="s">
        <v>4087</v>
      </c>
      <c r="E9493">
        <v>44295</v>
      </c>
      <c r="F9493">
        <v>67292</v>
      </c>
      <c r="K9493" s="16">
        <f t="shared" si="444"/>
        <v>49610.400000000001</v>
      </c>
      <c r="L9493" s="16">
        <f t="shared" si="445"/>
        <v>52221.473684210527</v>
      </c>
      <c r="M9493" s="16">
        <f t="shared" si="446"/>
        <v>59342.583732057414</v>
      </c>
      <c r="N9493" t="e">
        <f>INDEX(XML!$A$2:$R$782,MATCH(C9493,XML!$D$2:$D$737,0),2)</f>
        <v>#N/A</v>
      </c>
    </row>
    <row r="9494" spans="1:14" ht="15.75" x14ac:dyDescent="0.25">
      <c r="A9494" s="184" t="s">
        <v>4027</v>
      </c>
      <c r="B9494" s="184"/>
      <c r="C9494" s="185"/>
      <c r="D9494" s="185"/>
      <c r="E9494" s="184"/>
      <c r="F9494" s="184"/>
      <c r="G9494" s="184"/>
      <c r="H9494" s="184"/>
      <c r="I9494" s="184"/>
      <c r="J9494" s="184"/>
      <c r="K9494" s="16">
        <f t="shared" si="444"/>
        <v>0</v>
      </c>
      <c r="L9494" s="16">
        <f t="shared" si="445"/>
        <v>0</v>
      </c>
      <c r="M9494" s="16">
        <f t="shared" si="446"/>
        <v>0</v>
      </c>
      <c r="N9494" t="e">
        <f>INDEX(XML!$A$2:$R$782,MATCH(C9494,XML!$D$2:$D$737,0),2)</f>
        <v>#N/A</v>
      </c>
    </row>
    <row r="9495" spans="1:14" ht="101.25" x14ac:dyDescent="0.2">
      <c r="A9495">
        <v>52148</v>
      </c>
      <c r="B9495">
        <v>2323111</v>
      </c>
      <c r="C9495" s="15" t="s">
        <v>4030</v>
      </c>
      <c r="D9495" s="15" t="s">
        <v>14388</v>
      </c>
      <c r="E9495">
        <v>147863</v>
      </c>
      <c r="F9495">
        <v>197511</v>
      </c>
      <c r="H9495">
        <v>1</v>
      </c>
      <c r="K9495" s="16">
        <f t="shared" si="444"/>
        <v>158213.41</v>
      </c>
      <c r="L9495" s="16">
        <f t="shared" si="445"/>
        <v>166540.43157894738</v>
      </c>
      <c r="M9495" s="16">
        <f t="shared" si="446"/>
        <v>189250.49043062201</v>
      </c>
      <c r="N9495" t="e">
        <f>INDEX(XML!$A$2:$R$782,MATCH(C9495,XML!$D$2:$D$737,0),2)</f>
        <v>#N/A</v>
      </c>
    </row>
    <row r="9496" spans="1:14" ht="101.25" x14ac:dyDescent="0.2">
      <c r="A9496">
        <v>52126</v>
      </c>
      <c r="B9496">
        <v>1042121</v>
      </c>
      <c r="C9496" s="15" t="s">
        <v>4040</v>
      </c>
      <c r="D9496" s="15" t="s">
        <v>14390</v>
      </c>
      <c r="E9496">
        <v>44929</v>
      </c>
      <c r="F9496">
        <v>62905</v>
      </c>
      <c r="K9496" s="16">
        <f t="shared" si="444"/>
        <v>50320.479999999996</v>
      </c>
      <c r="L9496" s="16">
        <f t="shared" si="445"/>
        <v>52968.926315789475</v>
      </c>
      <c r="M9496" s="16">
        <f t="shared" si="446"/>
        <v>60191.961722488042</v>
      </c>
      <c r="N9496" t="e">
        <f>INDEX(XML!$A$2:$R$782,MATCH(C9496,XML!$D$2:$D$737,0),2)</f>
        <v>#N/A</v>
      </c>
    </row>
    <row r="9497" spans="1:14" ht="101.25" x14ac:dyDescent="0.2">
      <c r="A9497">
        <v>52134</v>
      </c>
      <c r="B9497">
        <v>1043121</v>
      </c>
      <c r="C9497" s="15" t="s">
        <v>4028</v>
      </c>
      <c r="D9497" s="15" t="s">
        <v>4029</v>
      </c>
      <c r="E9497">
        <v>68990</v>
      </c>
      <c r="F9497">
        <v>85990</v>
      </c>
      <c r="K9497" s="16">
        <f t="shared" si="444"/>
        <v>73819.3</v>
      </c>
      <c r="L9497" s="16">
        <f t="shared" si="445"/>
        <v>77704.526315789481</v>
      </c>
      <c r="M9497" s="16">
        <f t="shared" si="446"/>
        <v>88300.598086124417</v>
      </c>
      <c r="N9497" t="e">
        <f>INDEX(XML!$A$2:$R$782,MATCH(C9497,XML!$D$2:$D$737,0),2)</f>
        <v>#N/A</v>
      </c>
    </row>
    <row r="9498" spans="1:14" ht="112.5" x14ac:dyDescent="0.2">
      <c r="A9498">
        <v>81005</v>
      </c>
      <c r="B9498" t="s">
        <v>44737</v>
      </c>
      <c r="C9498" s="15" t="s">
        <v>44738</v>
      </c>
      <c r="D9498" s="15" t="s">
        <v>44739</v>
      </c>
      <c r="E9498">
        <v>72000</v>
      </c>
      <c r="F9498">
        <v>90000</v>
      </c>
      <c r="K9498" s="16">
        <f t="shared" si="444"/>
        <v>77040</v>
      </c>
      <c r="L9498" s="16">
        <f t="shared" si="445"/>
        <v>81094.736842105267</v>
      </c>
      <c r="M9498" s="16">
        <f t="shared" si="446"/>
        <v>92153.110047846902</v>
      </c>
      <c r="N9498" t="e">
        <f>INDEX(XML!$A$2:$R$782,MATCH(C9498,XML!$D$2:$D$737,0),2)</f>
        <v>#N/A</v>
      </c>
    </row>
    <row r="9499" spans="1:14" ht="101.25" x14ac:dyDescent="0.2">
      <c r="A9499">
        <v>52139</v>
      </c>
      <c r="B9499">
        <v>1046111</v>
      </c>
      <c r="C9499" s="15" t="s">
        <v>4034</v>
      </c>
      <c r="D9499" s="15" t="s">
        <v>14391</v>
      </c>
      <c r="E9499">
        <v>99499</v>
      </c>
      <c r="F9499">
        <v>132669</v>
      </c>
      <c r="I9499">
        <v>1</v>
      </c>
      <c r="K9499" s="16">
        <f t="shared" si="444"/>
        <v>106463.93</v>
      </c>
      <c r="L9499" s="16">
        <f t="shared" si="445"/>
        <v>112067.2947368421</v>
      </c>
      <c r="M9499" s="16">
        <f t="shared" si="446"/>
        <v>127349.1985645933</v>
      </c>
      <c r="N9499" t="e">
        <f>INDEX(XML!$A$2:$R$782,MATCH(C9499,XML!$D$2:$D$737,0),2)</f>
        <v>#N/A</v>
      </c>
    </row>
    <row r="9500" spans="1:14" ht="90" x14ac:dyDescent="0.2">
      <c r="A9500">
        <v>52137</v>
      </c>
      <c r="B9500">
        <v>1044121</v>
      </c>
      <c r="C9500" s="15" t="s">
        <v>4035</v>
      </c>
      <c r="D9500" s="15" t="s">
        <v>4036</v>
      </c>
      <c r="E9500">
        <v>69390</v>
      </c>
      <c r="F9500">
        <v>87729</v>
      </c>
      <c r="K9500" s="16">
        <f t="shared" si="444"/>
        <v>74247.3</v>
      </c>
      <c r="L9500" s="16">
        <f t="shared" si="445"/>
        <v>78155.052631578947</v>
      </c>
      <c r="M9500" s="16">
        <f t="shared" si="446"/>
        <v>88812.559808612437</v>
      </c>
      <c r="N9500" t="e">
        <f>INDEX(XML!$A$2:$R$782,MATCH(C9500,XML!$D$2:$D$737,0),2)</f>
        <v>#N/A</v>
      </c>
    </row>
    <row r="9501" spans="1:14" ht="90" x14ac:dyDescent="0.2">
      <c r="A9501">
        <v>52145</v>
      </c>
      <c r="B9501">
        <v>1045111</v>
      </c>
      <c r="C9501" s="15" t="s">
        <v>14371</v>
      </c>
      <c r="D9501" s="15" t="s">
        <v>14393</v>
      </c>
      <c r="E9501">
        <v>79811</v>
      </c>
      <c r="F9501">
        <v>106561</v>
      </c>
      <c r="K9501" s="16">
        <f t="shared" si="444"/>
        <v>85397.77</v>
      </c>
      <c r="L9501" s="16">
        <f t="shared" si="445"/>
        <v>89892.389473684205</v>
      </c>
      <c r="M9501" s="16">
        <f t="shared" si="446"/>
        <v>102150.44258373206</v>
      </c>
      <c r="N9501" t="e">
        <f>INDEX(XML!$A$2:$R$782,MATCH(C9501,XML!$D$2:$D$737,0),2)</f>
        <v>#N/A</v>
      </c>
    </row>
    <row r="9502" spans="1:14" ht="112.5" x14ac:dyDescent="0.2">
      <c r="A9502">
        <v>52142</v>
      </c>
      <c r="B9502">
        <v>2063111</v>
      </c>
      <c r="C9502" s="15" t="s">
        <v>4033</v>
      </c>
      <c r="D9502" s="15" t="s">
        <v>14389</v>
      </c>
      <c r="E9502">
        <v>178679</v>
      </c>
      <c r="F9502">
        <v>238492</v>
      </c>
      <c r="K9502" s="16">
        <f t="shared" si="444"/>
        <v>191186.53</v>
      </c>
      <c r="L9502" s="16">
        <f t="shared" si="445"/>
        <v>201248.97894736842</v>
      </c>
      <c r="M9502" s="16">
        <f t="shared" si="446"/>
        <v>228692.02153110047</v>
      </c>
      <c r="N9502" t="e">
        <f>INDEX(XML!$A$2:$R$782,MATCH(C9502,XML!$D$2:$D$737,0),2)</f>
        <v>#N/A</v>
      </c>
    </row>
    <row r="9503" spans="1:14" ht="123.75" x14ac:dyDescent="0.2">
      <c r="A9503">
        <v>52144</v>
      </c>
      <c r="B9503">
        <v>2093121</v>
      </c>
      <c r="C9503" s="15" t="s">
        <v>4031</v>
      </c>
      <c r="D9503" s="15" t="s">
        <v>4032</v>
      </c>
      <c r="E9503">
        <v>322059</v>
      </c>
      <c r="F9503">
        <v>430129</v>
      </c>
      <c r="I9503">
        <v>1</v>
      </c>
      <c r="K9503" s="16">
        <f t="shared" si="444"/>
        <v>344603.13</v>
      </c>
      <c r="L9503" s="16">
        <f t="shared" si="445"/>
        <v>362740.13684210525</v>
      </c>
      <c r="M9503" s="16">
        <f t="shared" si="446"/>
        <v>412204.7009569378</v>
      </c>
      <c r="N9503" t="e">
        <f>INDEX(XML!$A$2:$R$782,MATCH(C9503,XML!$D$2:$D$737,0),2)</f>
        <v>#N/A</v>
      </c>
    </row>
    <row r="9504" spans="1:14" ht="67.5" x14ac:dyDescent="0.2">
      <c r="A9504">
        <v>67680</v>
      </c>
      <c r="B9504">
        <v>2082111</v>
      </c>
      <c r="C9504" s="15" t="s">
        <v>35627</v>
      </c>
      <c r="D9504" s="15" t="s">
        <v>35628</v>
      </c>
      <c r="E9504">
        <v>350000</v>
      </c>
      <c r="F9504">
        <v>440000</v>
      </c>
      <c r="K9504" s="16">
        <f t="shared" si="444"/>
        <v>374500</v>
      </c>
      <c r="L9504" s="16">
        <f t="shared" si="445"/>
        <v>394210.5263157895</v>
      </c>
      <c r="M9504" s="16">
        <f t="shared" si="446"/>
        <v>447966.50717703352</v>
      </c>
      <c r="N9504" t="e">
        <f>INDEX(XML!$A$2:$R$782,MATCH(C9504,XML!$D$2:$D$737,0),2)</f>
        <v>#N/A</v>
      </c>
    </row>
    <row r="9505" spans="1:14" ht="101.25" x14ac:dyDescent="0.2">
      <c r="A9505">
        <v>52141</v>
      </c>
      <c r="B9505">
        <v>1783111</v>
      </c>
      <c r="C9505" s="15" t="s">
        <v>35773</v>
      </c>
      <c r="D9505" s="15" t="s">
        <v>35774</v>
      </c>
      <c r="E9505">
        <v>310182</v>
      </c>
      <c r="F9505">
        <v>413651</v>
      </c>
      <c r="H9505">
        <v>2</v>
      </c>
      <c r="K9505" s="16">
        <f t="shared" si="444"/>
        <v>331894.74</v>
      </c>
      <c r="L9505" s="16">
        <f t="shared" si="445"/>
        <v>349362.8842105263</v>
      </c>
      <c r="M9505" s="16">
        <f t="shared" si="446"/>
        <v>397003.2775119617</v>
      </c>
      <c r="N9505" t="e">
        <f>INDEX(XML!$A$2:$R$782,MATCH(C9505,XML!$D$2:$D$737,0),2)</f>
        <v>#N/A</v>
      </c>
    </row>
    <row r="9506" spans="1:14" ht="101.25" x14ac:dyDescent="0.2">
      <c r="A9506">
        <v>52140</v>
      </c>
      <c r="B9506">
        <v>1782111</v>
      </c>
      <c r="C9506" s="15" t="s">
        <v>14370</v>
      </c>
      <c r="D9506" s="15" t="s">
        <v>14392</v>
      </c>
      <c r="E9506">
        <v>332759</v>
      </c>
      <c r="F9506">
        <v>427989</v>
      </c>
      <c r="H9506">
        <v>4</v>
      </c>
      <c r="K9506" s="16">
        <f t="shared" si="444"/>
        <v>356052.13</v>
      </c>
      <c r="L9506" s="16">
        <f t="shared" si="445"/>
        <v>374791.71578947367</v>
      </c>
      <c r="M9506" s="16">
        <f t="shared" si="446"/>
        <v>425899.67703349277</v>
      </c>
      <c r="N9506" t="e">
        <f>INDEX(XML!$A$2:$R$782,MATCH(C9506,XML!$D$2:$D$737,0),2)</f>
        <v>#N/A</v>
      </c>
    </row>
    <row r="9507" spans="1:14" ht="101.25" x14ac:dyDescent="0.2">
      <c r="A9507">
        <v>52146</v>
      </c>
      <c r="B9507">
        <v>1913121</v>
      </c>
      <c r="C9507" s="15" t="s">
        <v>14372</v>
      </c>
      <c r="D9507" s="15" t="s">
        <v>14394</v>
      </c>
      <c r="E9507">
        <v>203182</v>
      </c>
      <c r="F9507">
        <v>271020</v>
      </c>
      <c r="K9507" s="16">
        <f t="shared" si="444"/>
        <v>217404.74</v>
      </c>
      <c r="L9507" s="16">
        <f t="shared" si="445"/>
        <v>228847.09473684212</v>
      </c>
      <c r="M9507" s="16">
        <f t="shared" si="446"/>
        <v>260053.51674641148</v>
      </c>
      <c r="N9507" t="e">
        <f>INDEX(XML!$A$2:$R$782,MATCH(C9507,XML!$D$2:$D$737,0),2)</f>
        <v>#N/A</v>
      </c>
    </row>
    <row r="9508" spans="1:14" ht="123.75" x14ac:dyDescent="0.2">
      <c r="A9508">
        <v>21396</v>
      </c>
      <c r="B9508" t="s">
        <v>4041</v>
      </c>
      <c r="C9508" s="15" t="s">
        <v>4042</v>
      </c>
      <c r="D9508" s="15" t="s">
        <v>4043</v>
      </c>
      <c r="E9508">
        <v>33000</v>
      </c>
      <c r="F9508">
        <v>45892</v>
      </c>
      <c r="H9508" t="s">
        <v>746</v>
      </c>
      <c r="K9508" s="16">
        <f t="shared" si="444"/>
        <v>36960</v>
      </c>
      <c r="L9508" s="16">
        <f t="shared" si="445"/>
        <v>38905.26315789474</v>
      </c>
      <c r="M9508" s="16">
        <f t="shared" si="446"/>
        <v>44210.526315789481</v>
      </c>
      <c r="N9508" t="e">
        <f>INDEX(XML!$A$2:$R$782,MATCH(C9508,XML!$D$2:$D$737,0),2)</f>
        <v>#N/A</v>
      </c>
    </row>
    <row r="9509" spans="1:14" ht="112.5" x14ac:dyDescent="0.2">
      <c r="A9509">
        <v>20707</v>
      </c>
      <c r="B9509" t="s">
        <v>4044</v>
      </c>
      <c r="C9509" s="15" t="s">
        <v>4045</v>
      </c>
      <c r="D9509" s="15" t="s">
        <v>4046</v>
      </c>
      <c r="E9509">
        <v>38509</v>
      </c>
      <c r="F9509">
        <v>54452</v>
      </c>
      <c r="K9509" s="16">
        <f t="shared" si="444"/>
        <v>43130.080000000002</v>
      </c>
      <c r="L9509" s="16">
        <f t="shared" si="445"/>
        <v>45400.084210526315</v>
      </c>
      <c r="M9509" s="16">
        <f t="shared" si="446"/>
        <v>51591.004784688987</v>
      </c>
      <c r="N9509" t="e">
        <f>INDEX(XML!$A$2:$R$782,MATCH(C9509,XML!$D$2:$D$737,0),2)</f>
        <v>#N/A</v>
      </c>
    </row>
    <row r="9510" spans="1:14" ht="123.75" x14ac:dyDescent="0.2">
      <c r="A9510">
        <v>21395</v>
      </c>
      <c r="B9510" t="s">
        <v>4047</v>
      </c>
      <c r="C9510" s="15" t="s">
        <v>4048</v>
      </c>
      <c r="D9510" s="15" t="s">
        <v>4049</v>
      </c>
      <c r="E9510">
        <v>27478</v>
      </c>
      <c r="F9510">
        <v>39365</v>
      </c>
      <c r="H9510" t="s">
        <v>746</v>
      </c>
      <c r="K9510" s="16">
        <f t="shared" si="444"/>
        <v>30775.360000000001</v>
      </c>
      <c r="L9510" s="16">
        <f t="shared" si="445"/>
        <v>32395.115789473683</v>
      </c>
      <c r="M9510" s="16">
        <f t="shared" si="446"/>
        <v>36812.631578947367</v>
      </c>
      <c r="N9510" t="e">
        <f>INDEX(XML!$A$2:$R$782,MATCH(C9510,XML!$D$2:$D$737,0),2)</f>
        <v>#N/A</v>
      </c>
    </row>
    <row r="9511" spans="1:14" ht="90" x14ac:dyDescent="0.2">
      <c r="A9511">
        <v>26781</v>
      </c>
      <c r="B9511" t="s">
        <v>4056</v>
      </c>
      <c r="C9511" s="15" t="s">
        <v>4057</v>
      </c>
      <c r="D9511" s="15" t="s">
        <v>4058</v>
      </c>
      <c r="E9511">
        <v>69443</v>
      </c>
      <c r="F9511">
        <v>95872</v>
      </c>
      <c r="K9511" s="16">
        <f t="shared" si="444"/>
        <v>74304.009999999995</v>
      </c>
      <c r="L9511" s="16">
        <f t="shared" si="445"/>
        <v>78214.747368421042</v>
      </c>
      <c r="M9511" s="16">
        <f t="shared" si="446"/>
        <v>88880.394736842092</v>
      </c>
      <c r="N9511" t="e">
        <f>INDEX(XML!$A$2:$R$782,MATCH(C9511,XML!$D$2:$D$737,0),2)</f>
        <v>#N/A</v>
      </c>
    </row>
    <row r="9512" spans="1:14" ht="112.5" x14ac:dyDescent="0.2">
      <c r="A9512">
        <v>20708</v>
      </c>
      <c r="B9512" t="s">
        <v>4037</v>
      </c>
      <c r="C9512" s="15" t="s">
        <v>4038</v>
      </c>
      <c r="D9512" s="15" t="s">
        <v>4039</v>
      </c>
      <c r="E9512">
        <v>73000</v>
      </c>
      <c r="F9512">
        <v>101639</v>
      </c>
      <c r="H9512" t="s">
        <v>746</v>
      </c>
      <c r="K9512" s="16">
        <f t="shared" si="444"/>
        <v>78110</v>
      </c>
      <c r="L9512" s="16">
        <f t="shared" si="445"/>
        <v>82221.052631578947</v>
      </c>
      <c r="M9512" s="16">
        <f t="shared" si="446"/>
        <v>93433.014354066981</v>
      </c>
      <c r="N9512" t="e">
        <f>INDEX(XML!$A$2:$R$782,MATCH(C9512,XML!$D$2:$D$737,0),2)</f>
        <v>#N/A</v>
      </c>
    </row>
    <row r="9513" spans="1:14" ht="112.5" x14ac:dyDescent="0.2">
      <c r="A9513">
        <v>28409</v>
      </c>
      <c r="B9513" t="s">
        <v>4053</v>
      </c>
      <c r="C9513" s="15" t="s">
        <v>4054</v>
      </c>
      <c r="D9513" s="15" t="s">
        <v>4055</v>
      </c>
      <c r="E9513">
        <v>143307</v>
      </c>
      <c r="F9513">
        <v>192172</v>
      </c>
      <c r="H9513">
        <v>42</v>
      </c>
      <c r="K9513" s="16">
        <f t="shared" si="444"/>
        <v>153338.49</v>
      </c>
      <c r="L9513" s="16">
        <f t="shared" si="445"/>
        <v>161408.93684210526</v>
      </c>
      <c r="M9513" s="16">
        <f t="shared" si="446"/>
        <v>183419.24641148324</v>
      </c>
      <c r="N9513" t="e">
        <f>INDEX(XML!$A$2:$R$782,MATCH(C9513,XML!$D$2:$D$737,0),2)</f>
        <v>#N/A</v>
      </c>
    </row>
    <row r="9514" spans="1:14" ht="135" x14ac:dyDescent="0.2">
      <c r="A9514">
        <v>28408</v>
      </c>
      <c r="B9514" t="s">
        <v>4050</v>
      </c>
      <c r="C9514" s="15" t="s">
        <v>4051</v>
      </c>
      <c r="D9514" s="15" t="s">
        <v>4052</v>
      </c>
      <c r="E9514">
        <v>378871</v>
      </c>
      <c r="F9514">
        <v>546759</v>
      </c>
      <c r="H9514">
        <v>38</v>
      </c>
      <c r="K9514" s="16">
        <f t="shared" si="444"/>
        <v>405391.97</v>
      </c>
      <c r="L9514" s="16">
        <f t="shared" si="445"/>
        <v>426728.38947368419</v>
      </c>
      <c r="M9514" s="16">
        <f t="shared" si="446"/>
        <v>484918.6244019139</v>
      </c>
      <c r="N9514" t="e">
        <f>INDEX(XML!$A$2:$R$782,MATCH(C9514,XML!$D$2:$D$737,0),2)</f>
        <v>#N/A</v>
      </c>
    </row>
    <row r="9515" spans="1:14" ht="135" x14ac:dyDescent="0.2">
      <c r="A9515">
        <v>21397</v>
      </c>
      <c r="B9515" t="s">
        <v>4059</v>
      </c>
      <c r="C9515" s="15" t="s">
        <v>4060</v>
      </c>
      <c r="D9515" s="15" t="s">
        <v>4061</v>
      </c>
      <c r="E9515">
        <v>74260</v>
      </c>
      <c r="F9515">
        <v>103779</v>
      </c>
      <c r="H9515" t="s">
        <v>746</v>
      </c>
      <c r="K9515" s="16">
        <f t="shared" si="444"/>
        <v>79458.2</v>
      </c>
      <c r="L9515" s="16">
        <f t="shared" si="445"/>
        <v>83640.210526315786</v>
      </c>
      <c r="M9515" s="16">
        <f t="shared" si="446"/>
        <v>95045.693779904293</v>
      </c>
      <c r="N9515" t="e">
        <f>INDEX(XML!$A$2:$R$782,MATCH(C9515,XML!$D$2:$D$737,0),2)</f>
        <v>#N/A</v>
      </c>
    </row>
    <row r="9516" spans="1:14" ht="15.75" x14ac:dyDescent="0.25">
      <c r="A9516" s="184" t="s">
        <v>4167</v>
      </c>
      <c r="B9516" s="184"/>
      <c r="C9516" s="185"/>
      <c r="D9516" s="185"/>
      <c r="E9516" s="184"/>
      <c r="F9516" s="184"/>
      <c r="G9516" s="184"/>
      <c r="H9516" s="184"/>
      <c r="I9516" s="184"/>
      <c r="J9516" s="184"/>
      <c r="K9516" s="16">
        <f t="shared" si="444"/>
        <v>0</v>
      </c>
      <c r="L9516" s="16">
        <f t="shared" si="445"/>
        <v>0</v>
      </c>
      <c r="M9516" s="16">
        <f t="shared" si="446"/>
        <v>0</v>
      </c>
      <c r="N9516" t="e">
        <f>INDEX(XML!$A$2:$R$782,MATCH(C9516,XML!$D$2:$D$737,0),2)</f>
        <v>#N/A</v>
      </c>
    </row>
    <row r="9517" spans="1:14" ht="112.5" x14ac:dyDescent="0.2">
      <c r="A9517">
        <v>69603</v>
      </c>
      <c r="B9517" t="s">
        <v>28576</v>
      </c>
      <c r="C9517" s="15" t="s">
        <v>28577</v>
      </c>
      <c r="D9517" s="15" t="s">
        <v>28578</v>
      </c>
      <c r="E9517">
        <v>1300</v>
      </c>
      <c r="F9517">
        <v>1490</v>
      </c>
      <c r="H9517">
        <v>94</v>
      </c>
      <c r="K9517" s="16">
        <f t="shared" si="444"/>
        <v>1456</v>
      </c>
      <c r="L9517" s="16">
        <f t="shared" si="445"/>
        <v>1532.6315789473683</v>
      </c>
      <c r="M9517" s="16">
        <f t="shared" si="446"/>
        <v>1741.6267942583729</v>
      </c>
      <c r="N9517" t="e">
        <f>INDEX(XML!$A$2:$R$782,MATCH(C9517,XML!$D$2:$D$737,0),2)</f>
        <v>#N/A</v>
      </c>
    </row>
    <row r="9518" spans="1:14" ht="90" x14ac:dyDescent="0.2">
      <c r="A9518">
        <v>69604</v>
      </c>
      <c r="B9518" t="s">
        <v>28579</v>
      </c>
      <c r="C9518" s="15" t="s">
        <v>28580</v>
      </c>
      <c r="D9518" s="15" t="s">
        <v>28581</v>
      </c>
      <c r="E9518">
        <v>1750</v>
      </c>
      <c r="F9518">
        <v>1990</v>
      </c>
      <c r="H9518" t="s">
        <v>815</v>
      </c>
      <c r="K9518" s="16">
        <f t="shared" si="444"/>
        <v>1960</v>
      </c>
      <c r="L9518" s="16">
        <f t="shared" si="445"/>
        <v>2063.1578947368421</v>
      </c>
      <c r="M9518" s="16">
        <f t="shared" si="446"/>
        <v>2344.4976076555026</v>
      </c>
      <c r="N9518" t="e">
        <f>INDEX(XML!$A$2:$R$782,MATCH(C9518,XML!$D$2:$D$737,0),2)</f>
        <v>#N/A</v>
      </c>
    </row>
    <row r="9519" spans="1:14" ht="90" x14ac:dyDescent="0.2">
      <c r="A9519">
        <v>69602</v>
      </c>
      <c r="B9519" t="s">
        <v>28603</v>
      </c>
      <c r="C9519" s="15" t="s">
        <v>28604</v>
      </c>
      <c r="D9519" s="15" t="s">
        <v>28605</v>
      </c>
      <c r="E9519">
        <v>2600</v>
      </c>
      <c r="F9519">
        <v>2990</v>
      </c>
      <c r="K9519" s="16">
        <f t="shared" si="444"/>
        <v>2912</v>
      </c>
      <c r="L9519" s="16">
        <f t="shared" si="445"/>
        <v>3065.2631578947367</v>
      </c>
      <c r="M9519" s="16">
        <f t="shared" si="446"/>
        <v>3483.2535885167458</v>
      </c>
      <c r="N9519" t="e">
        <f>INDEX(XML!$A$2:$R$782,MATCH(C9519,XML!$D$2:$D$737,0),2)</f>
        <v>#N/A</v>
      </c>
    </row>
    <row r="9520" spans="1:14" ht="45" x14ac:dyDescent="0.2">
      <c r="A9520">
        <v>25663</v>
      </c>
      <c r="B9520">
        <v>45472</v>
      </c>
      <c r="C9520" s="15" t="s">
        <v>4170</v>
      </c>
      <c r="D9520" s="15" t="s">
        <v>4171</v>
      </c>
      <c r="E9520">
        <v>120</v>
      </c>
      <c r="F9520">
        <v>172</v>
      </c>
      <c r="H9520" t="s">
        <v>746</v>
      </c>
      <c r="K9520" s="16">
        <f t="shared" si="444"/>
        <v>134.4</v>
      </c>
      <c r="L9520" s="16">
        <f t="shared" si="445"/>
        <v>141.47368421052633</v>
      </c>
      <c r="M9520" s="16">
        <f t="shared" si="446"/>
        <v>160.76555023923447</v>
      </c>
      <c r="N9520" t="e">
        <f>INDEX(XML!$A$2:$R$782,MATCH(C9520,XML!$D$2:$D$737,0),2)</f>
        <v>#N/A</v>
      </c>
    </row>
    <row r="9521" spans="1:14" ht="45" x14ac:dyDescent="0.2">
      <c r="A9521">
        <v>25645</v>
      </c>
      <c r="B9521">
        <v>13876</v>
      </c>
      <c r="C9521" s="15" t="s">
        <v>4168</v>
      </c>
      <c r="D9521" s="15" t="s">
        <v>4169</v>
      </c>
      <c r="E9521">
        <v>63</v>
      </c>
      <c r="F9521">
        <v>114</v>
      </c>
      <c r="H9521" t="s">
        <v>746</v>
      </c>
      <c r="K9521" s="16">
        <f t="shared" si="444"/>
        <v>70.56</v>
      </c>
      <c r="L9521" s="16">
        <f t="shared" si="445"/>
        <v>74.273684210526312</v>
      </c>
      <c r="M9521" s="16">
        <f t="shared" si="446"/>
        <v>84.401913875598083</v>
      </c>
      <c r="N9521" t="e">
        <f>INDEX(XML!$A$2:$R$782,MATCH(C9521,XML!$D$2:$D$737,0),2)</f>
        <v>#N/A</v>
      </c>
    </row>
    <row r="9522" spans="1:14" ht="15.75" x14ac:dyDescent="0.25">
      <c r="A9522" s="184" t="s">
        <v>43300</v>
      </c>
      <c r="B9522" s="184"/>
      <c r="C9522" s="185"/>
      <c r="D9522" s="185"/>
      <c r="E9522" s="184"/>
      <c r="F9522" s="184"/>
      <c r="G9522" s="184"/>
      <c r="H9522" s="184"/>
      <c r="I9522" s="184"/>
      <c r="J9522" s="184"/>
      <c r="K9522" s="16">
        <f t="shared" si="444"/>
        <v>0</v>
      </c>
      <c r="L9522" s="16">
        <f t="shared" si="445"/>
        <v>0</v>
      </c>
      <c r="M9522" s="16">
        <f t="shared" si="446"/>
        <v>0</v>
      </c>
      <c r="N9522" t="e">
        <f>INDEX(XML!$A$2:$R$782,MATCH(C9522,XML!$D$2:$D$737,0),2)</f>
        <v>#N/A</v>
      </c>
    </row>
    <row r="9523" spans="1:14" ht="78.75" x14ac:dyDescent="0.2">
      <c r="A9523">
        <v>25708</v>
      </c>
      <c r="B9523">
        <v>32837</v>
      </c>
      <c r="C9523" s="15" t="s">
        <v>43303</v>
      </c>
      <c r="D9523" s="15" t="s">
        <v>43304</v>
      </c>
      <c r="E9523">
        <v>213</v>
      </c>
      <c r="F9523">
        <v>976</v>
      </c>
      <c r="H9523">
        <v>13</v>
      </c>
      <c r="K9523" s="16">
        <f t="shared" si="444"/>
        <v>238.56</v>
      </c>
      <c r="L9523" s="16">
        <f t="shared" si="445"/>
        <v>251.1157894736842</v>
      </c>
      <c r="M9523" s="16">
        <f t="shared" si="446"/>
        <v>285.35885167464113</v>
      </c>
      <c r="N9523" t="e">
        <f>INDEX(XML!$A$2:$R$782,MATCH(C9523,XML!$D$2:$D$737,0),2)</f>
        <v>#N/A</v>
      </c>
    </row>
    <row r="9524" spans="1:14" ht="78.75" x14ac:dyDescent="0.2">
      <c r="A9524">
        <v>25710</v>
      </c>
      <c r="B9524">
        <v>45477</v>
      </c>
      <c r="C9524" s="15" t="s">
        <v>43301</v>
      </c>
      <c r="D9524" s="15" t="s">
        <v>43302</v>
      </c>
      <c r="E9524">
        <v>229</v>
      </c>
      <c r="F9524">
        <v>459</v>
      </c>
      <c r="H9524">
        <v>4</v>
      </c>
      <c r="K9524" s="16">
        <f t="shared" si="444"/>
        <v>256.48</v>
      </c>
      <c r="L9524" s="16">
        <f t="shared" si="445"/>
        <v>269.97894736842107</v>
      </c>
      <c r="M9524" s="16">
        <f t="shared" si="446"/>
        <v>306.79425837320576</v>
      </c>
      <c r="N9524" t="e">
        <f>INDEX(XML!$A$2:$R$782,MATCH(C9524,XML!$D$2:$D$737,0),2)</f>
        <v>#N/A</v>
      </c>
    </row>
    <row r="9525" spans="1:14" ht="15.75" x14ac:dyDescent="0.25">
      <c r="A9525" s="184" t="s">
        <v>4172</v>
      </c>
      <c r="B9525" s="184"/>
      <c r="C9525" s="185"/>
      <c r="D9525" s="185"/>
      <c r="E9525" s="184"/>
      <c r="F9525" s="184"/>
      <c r="G9525" s="184"/>
      <c r="H9525" s="184"/>
      <c r="I9525" s="184"/>
      <c r="J9525" s="184"/>
      <c r="K9525" s="16">
        <f t="shared" si="444"/>
        <v>0</v>
      </c>
      <c r="L9525" s="16">
        <f t="shared" si="445"/>
        <v>0</v>
      </c>
      <c r="M9525" s="16">
        <f t="shared" si="446"/>
        <v>0</v>
      </c>
      <c r="N9525" t="e">
        <f>INDEX(XML!$A$2:$R$782,MATCH(C9525,XML!$D$2:$D$737,0),2)</f>
        <v>#N/A</v>
      </c>
    </row>
    <row r="9526" spans="1:14" ht="56.25" x14ac:dyDescent="0.2">
      <c r="A9526">
        <v>24574</v>
      </c>
      <c r="B9526" t="s">
        <v>4173</v>
      </c>
      <c r="C9526" s="15" t="s">
        <v>4174</v>
      </c>
      <c r="D9526" s="15" t="s">
        <v>4175</v>
      </c>
      <c r="E9526">
        <v>100</v>
      </c>
      <c r="F9526">
        <v>126</v>
      </c>
      <c r="H9526" t="s">
        <v>4176</v>
      </c>
      <c r="K9526" s="16">
        <f t="shared" si="444"/>
        <v>112</v>
      </c>
      <c r="L9526" s="16">
        <f t="shared" si="445"/>
        <v>117.89473684210526</v>
      </c>
      <c r="M9526" s="16">
        <f t="shared" si="446"/>
        <v>133.97129186602871</v>
      </c>
      <c r="N9526" t="e">
        <f>INDEX(XML!$A$2:$R$782,MATCH(C9526,XML!$D$2:$D$737,0),2)</f>
        <v>#N/A</v>
      </c>
    </row>
    <row r="9527" spans="1:14" ht="15.75" x14ac:dyDescent="0.25">
      <c r="A9527" s="184" t="s">
        <v>43305</v>
      </c>
      <c r="B9527" s="184"/>
      <c r="C9527" s="185"/>
      <c r="D9527" s="185"/>
      <c r="E9527" s="184"/>
      <c r="F9527" s="184"/>
      <c r="G9527" s="184"/>
      <c r="H9527" s="184"/>
      <c r="I9527" s="184"/>
      <c r="J9527" s="184"/>
      <c r="K9527" s="16">
        <f t="shared" si="444"/>
        <v>0</v>
      </c>
      <c r="L9527" s="16">
        <f t="shared" si="445"/>
        <v>0</v>
      </c>
      <c r="M9527" s="16">
        <f t="shared" si="446"/>
        <v>0</v>
      </c>
      <c r="N9527" t="e">
        <f>INDEX(XML!$A$2:$R$782,MATCH(C9527,XML!$D$2:$D$737,0),2)</f>
        <v>#N/A</v>
      </c>
    </row>
    <row r="9528" spans="1:14" ht="78.75" x14ac:dyDescent="0.2">
      <c r="A9528">
        <v>24558</v>
      </c>
      <c r="B9528" t="s">
        <v>43306</v>
      </c>
      <c r="C9528" s="15" t="s">
        <v>43307</v>
      </c>
      <c r="D9528" s="15" t="s">
        <v>43308</v>
      </c>
      <c r="E9528">
        <v>123</v>
      </c>
      <c r="F9528">
        <v>326</v>
      </c>
      <c r="H9528">
        <v>103</v>
      </c>
      <c r="K9528" s="16">
        <f t="shared" si="444"/>
        <v>137.76</v>
      </c>
      <c r="L9528" s="16">
        <f t="shared" si="445"/>
        <v>145.01052631578946</v>
      </c>
      <c r="M9528" s="16">
        <f t="shared" si="446"/>
        <v>164.7846889952153</v>
      </c>
      <c r="N9528" t="e">
        <f>INDEX(XML!$A$2:$R$782,MATCH(C9528,XML!$D$2:$D$737,0),2)</f>
        <v>#N/A</v>
      </c>
    </row>
    <row r="9529" spans="1:14" ht="15.75" x14ac:dyDescent="0.25">
      <c r="A9529" s="184" t="s">
        <v>4177</v>
      </c>
      <c r="B9529" s="184"/>
      <c r="C9529" s="185"/>
      <c r="D9529" s="185"/>
      <c r="E9529" s="184"/>
      <c r="F9529" s="184"/>
      <c r="G9529" s="184"/>
      <c r="H9529" s="184"/>
      <c r="I9529" s="184"/>
      <c r="J9529" s="184"/>
      <c r="K9529" s="16">
        <f t="shared" si="444"/>
        <v>0</v>
      </c>
      <c r="L9529" s="16">
        <f t="shared" si="445"/>
        <v>0</v>
      </c>
      <c r="M9529" s="16">
        <f t="shared" si="446"/>
        <v>0</v>
      </c>
      <c r="N9529" t="e">
        <f>INDEX(XML!$A$2:$R$782,MATCH(C9529,XML!$D$2:$D$737,0),2)</f>
        <v>#N/A</v>
      </c>
    </row>
    <row r="9530" spans="1:14" ht="45" x14ac:dyDescent="0.2">
      <c r="A9530">
        <v>25795</v>
      </c>
      <c r="B9530">
        <v>24877</v>
      </c>
      <c r="C9530" s="15" t="s">
        <v>43309</v>
      </c>
      <c r="D9530" s="15" t="s">
        <v>43310</v>
      </c>
      <c r="E9530">
        <v>170</v>
      </c>
      <c r="F9530">
        <v>342</v>
      </c>
      <c r="H9530">
        <v>68</v>
      </c>
      <c r="K9530" s="16">
        <f t="shared" si="444"/>
        <v>190.4</v>
      </c>
      <c r="L9530" s="16">
        <f t="shared" si="445"/>
        <v>200.42105263157896</v>
      </c>
      <c r="M9530" s="16">
        <f t="shared" si="446"/>
        <v>227.75119617224883</v>
      </c>
      <c r="N9530" t="e">
        <f>INDEX(XML!$A$2:$R$782,MATCH(C9530,XML!$D$2:$D$737,0),2)</f>
        <v>#N/A</v>
      </c>
    </row>
    <row r="9531" spans="1:14" ht="15.75" x14ac:dyDescent="0.25">
      <c r="A9531" s="184" t="s">
        <v>4178</v>
      </c>
      <c r="B9531" s="184"/>
      <c r="C9531" s="185"/>
      <c r="D9531" s="185"/>
      <c r="E9531" s="184"/>
      <c r="F9531" s="184"/>
      <c r="G9531" s="184"/>
      <c r="H9531" s="184"/>
      <c r="I9531" s="184"/>
      <c r="J9531" s="184"/>
      <c r="K9531" s="16">
        <f t="shared" si="444"/>
        <v>0</v>
      </c>
      <c r="L9531" s="16">
        <f t="shared" si="445"/>
        <v>0</v>
      </c>
      <c r="M9531" s="16">
        <f t="shared" si="446"/>
        <v>0</v>
      </c>
      <c r="N9531" t="e">
        <f>INDEX(XML!$A$2:$R$782,MATCH(C9531,XML!$D$2:$D$737,0),2)</f>
        <v>#N/A</v>
      </c>
    </row>
    <row r="9532" spans="1:14" ht="56.25" x14ac:dyDescent="0.2">
      <c r="A9532">
        <v>56386</v>
      </c>
      <c r="B9532" t="s">
        <v>32274</v>
      </c>
      <c r="C9532" s="15" t="s">
        <v>32275</v>
      </c>
      <c r="D9532" s="15" t="s">
        <v>32276</v>
      </c>
      <c r="E9532">
        <v>2031</v>
      </c>
      <c r="F9532">
        <v>2133</v>
      </c>
      <c r="H9532" t="s">
        <v>746</v>
      </c>
      <c r="K9532" s="16">
        <f t="shared" si="444"/>
        <v>2274.7199999999998</v>
      </c>
      <c r="L9532" s="16">
        <f t="shared" si="445"/>
        <v>2394.4421052631574</v>
      </c>
      <c r="M9532" s="16">
        <f t="shared" si="446"/>
        <v>2720.9569377990424</v>
      </c>
      <c r="N9532" t="e">
        <f>INDEX(XML!$A$2:$R$782,MATCH(C9532,XML!$D$2:$D$737,0),2)</f>
        <v>#N/A</v>
      </c>
    </row>
    <row r="9533" spans="1:14" ht="15.75" x14ac:dyDescent="0.25">
      <c r="A9533" s="184" t="s">
        <v>4179</v>
      </c>
      <c r="B9533" s="184"/>
      <c r="C9533" s="185"/>
      <c r="D9533" s="185"/>
      <c r="E9533" s="184"/>
      <c r="F9533" s="184"/>
      <c r="G9533" s="184"/>
      <c r="H9533" s="184"/>
      <c r="I9533" s="184"/>
      <c r="J9533" s="184"/>
      <c r="K9533" s="16">
        <f t="shared" si="444"/>
        <v>0</v>
      </c>
      <c r="L9533" s="16">
        <f t="shared" si="445"/>
        <v>0</v>
      </c>
      <c r="M9533" s="16">
        <f t="shared" si="446"/>
        <v>0</v>
      </c>
      <c r="N9533" t="e">
        <f>INDEX(XML!$A$2:$R$782,MATCH(C9533,XML!$D$2:$D$737,0),2)</f>
        <v>#N/A</v>
      </c>
    </row>
    <row r="9534" spans="1:14" ht="56.25" x14ac:dyDescent="0.2">
      <c r="A9534">
        <v>29054</v>
      </c>
      <c r="B9534" t="s">
        <v>4180</v>
      </c>
      <c r="C9534" s="15" t="s">
        <v>4181</v>
      </c>
      <c r="D9534" s="15" t="s">
        <v>4182</v>
      </c>
      <c r="E9534">
        <v>1250</v>
      </c>
      <c r="F9534">
        <v>2578</v>
      </c>
      <c r="H9534" t="s">
        <v>746</v>
      </c>
      <c r="K9534" s="16">
        <f t="shared" si="444"/>
        <v>1400</v>
      </c>
      <c r="L9534" s="16">
        <f t="shared" si="445"/>
        <v>1473.6842105263158</v>
      </c>
      <c r="M9534" s="16">
        <f t="shared" si="446"/>
        <v>1674.6411483253587</v>
      </c>
      <c r="N9534" t="e">
        <f>INDEX(XML!$A$2:$R$782,MATCH(C9534,XML!$D$2:$D$737,0),2)</f>
        <v>#N/A</v>
      </c>
    </row>
    <row r="9535" spans="1:14" ht="56.25" x14ac:dyDescent="0.2">
      <c r="A9535">
        <v>29055</v>
      </c>
      <c r="B9535" t="s">
        <v>4183</v>
      </c>
      <c r="C9535" s="15" t="s">
        <v>4184</v>
      </c>
      <c r="D9535" s="15" t="s">
        <v>4185</v>
      </c>
      <c r="E9535">
        <v>1600</v>
      </c>
      <c r="F9535">
        <v>3266</v>
      </c>
      <c r="H9535" t="s">
        <v>746</v>
      </c>
      <c r="K9535" s="16">
        <f t="shared" si="444"/>
        <v>1792</v>
      </c>
      <c r="L9535" s="16">
        <f t="shared" si="445"/>
        <v>1886.3157894736842</v>
      </c>
      <c r="M9535" s="16">
        <f t="shared" si="446"/>
        <v>2143.5406698564593</v>
      </c>
      <c r="N9535" t="e">
        <f>INDEX(XML!$A$2:$R$782,MATCH(C9535,XML!$D$2:$D$737,0),2)</f>
        <v>#N/A</v>
      </c>
    </row>
    <row r="9536" spans="1:14" ht="15.75" x14ac:dyDescent="0.25">
      <c r="A9536" s="184" t="s">
        <v>4186</v>
      </c>
      <c r="B9536" s="184"/>
      <c r="C9536" s="185"/>
      <c r="D9536" s="185"/>
      <c r="E9536" s="184"/>
      <c r="F9536" s="184"/>
      <c r="G9536" s="184"/>
      <c r="H9536" s="184"/>
      <c r="I9536" s="184"/>
      <c r="J9536" s="184"/>
      <c r="K9536" s="16">
        <f t="shared" si="444"/>
        <v>0</v>
      </c>
      <c r="L9536" s="16">
        <f t="shared" si="445"/>
        <v>0</v>
      </c>
      <c r="M9536" s="16">
        <f t="shared" si="446"/>
        <v>0</v>
      </c>
      <c r="N9536" t="e">
        <f>INDEX(XML!$A$2:$R$782,MATCH(C9536,XML!$D$2:$D$737,0),2)</f>
        <v>#N/A</v>
      </c>
    </row>
    <row r="9537" spans="1:14" ht="67.5" x14ac:dyDescent="0.2">
      <c r="A9537">
        <v>31013</v>
      </c>
      <c r="B9537" t="s">
        <v>4217</v>
      </c>
      <c r="C9537" s="15" t="s">
        <v>4218</v>
      </c>
      <c r="D9537" s="15" t="s">
        <v>4219</v>
      </c>
      <c r="E9537">
        <v>400</v>
      </c>
      <c r="F9537">
        <v>801</v>
      </c>
      <c r="K9537" s="16">
        <f t="shared" si="444"/>
        <v>448</v>
      </c>
      <c r="L9537" s="16">
        <f t="shared" si="445"/>
        <v>471.57894736842104</v>
      </c>
      <c r="M9537" s="16">
        <f t="shared" si="446"/>
        <v>535.88516746411483</v>
      </c>
      <c r="N9537" t="e">
        <f>INDEX(XML!$A$2:$R$782,MATCH(C9537,XML!$D$2:$D$737,0),2)</f>
        <v>#N/A</v>
      </c>
    </row>
    <row r="9538" spans="1:14" ht="67.5" x14ac:dyDescent="0.2">
      <c r="A9538">
        <v>29040</v>
      </c>
      <c r="B9538" t="s">
        <v>4187</v>
      </c>
      <c r="C9538" s="15" t="s">
        <v>4188</v>
      </c>
      <c r="D9538" s="15" t="s">
        <v>4189</v>
      </c>
      <c r="E9538">
        <v>508</v>
      </c>
      <c r="F9538">
        <v>801</v>
      </c>
      <c r="H9538" t="s">
        <v>746</v>
      </c>
      <c r="K9538" s="16">
        <f t="shared" si="444"/>
        <v>568.96</v>
      </c>
      <c r="L9538" s="16">
        <f t="shared" si="445"/>
        <v>598.90526315789475</v>
      </c>
      <c r="M9538" s="16">
        <f t="shared" si="446"/>
        <v>680.57416267942585</v>
      </c>
      <c r="N9538" t="e">
        <f>INDEX(XML!$A$2:$R$782,MATCH(C9538,XML!$D$2:$D$737,0),2)</f>
        <v>#N/A</v>
      </c>
    </row>
    <row r="9539" spans="1:14" ht="67.5" x14ac:dyDescent="0.2">
      <c r="A9539">
        <v>31010</v>
      </c>
      <c r="B9539" t="s">
        <v>4211</v>
      </c>
      <c r="C9539" s="15" t="s">
        <v>4212</v>
      </c>
      <c r="D9539" s="15" t="s">
        <v>4213</v>
      </c>
      <c r="E9539">
        <v>640</v>
      </c>
      <c r="F9539">
        <v>801</v>
      </c>
      <c r="I9539">
        <v>13</v>
      </c>
      <c r="K9539" s="16">
        <f t="shared" si="444"/>
        <v>716.8</v>
      </c>
      <c r="L9539" s="16">
        <f t="shared" si="445"/>
        <v>754.52631578947364</v>
      </c>
      <c r="M9539" s="16">
        <f t="shared" si="446"/>
        <v>857.41626794258366</v>
      </c>
      <c r="N9539" t="e">
        <f>INDEX(XML!$A$2:$R$782,MATCH(C9539,XML!$D$2:$D$737,0),2)</f>
        <v>#N/A</v>
      </c>
    </row>
    <row r="9540" spans="1:14" ht="67.5" x14ac:dyDescent="0.2">
      <c r="A9540">
        <v>31009</v>
      </c>
      <c r="B9540" t="s">
        <v>4193</v>
      </c>
      <c r="C9540" s="15" t="s">
        <v>4194</v>
      </c>
      <c r="D9540" s="15" t="s">
        <v>4195</v>
      </c>
      <c r="E9540">
        <v>640</v>
      </c>
      <c r="F9540">
        <v>801</v>
      </c>
      <c r="I9540">
        <v>51</v>
      </c>
      <c r="K9540" s="16">
        <f t="shared" si="444"/>
        <v>716.8</v>
      </c>
      <c r="L9540" s="16">
        <f t="shared" si="445"/>
        <v>754.52631578947364</v>
      </c>
      <c r="M9540" s="16">
        <f t="shared" si="446"/>
        <v>857.41626794258366</v>
      </c>
      <c r="N9540" t="e">
        <f>INDEX(XML!$A$2:$R$782,MATCH(C9540,XML!$D$2:$D$737,0),2)</f>
        <v>#N/A</v>
      </c>
    </row>
    <row r="9541" spans="1:14" ht="67.5" x14ac:dyDescent="0.2">
      <c r="A9541">
        <v>29044</v>
      </c>
      <c r="B9541" t="s">
        <v>4205</v>
      </c>
      <c r="C9541" s="15" t="s">
        <v>4206</v>
      </c>
      <c r="D9541" s="15" t="s">
        <v>4207</v>
      </c>
      <c r="E9541">
        <v>514</v>
      </c>
      <c r="F9541">
        <v>801</v>
      </c>
      <c r="K9541" s="16">
        <f t="shared" ref="K9541:K9604" si="447">IF(E9541&gt;49999,E9541+E9541*0.07,IF(E9541&lt;=49999,E9541+E9541*0.12))</f>
        <v>575.67999999999995</v>
      </c>
      <c r="L9541" s="16">
        <f t="shared" ref="L9541:L9604" si="448">K9541*100/95</f>
        <v>605.97894736842102</v>
      </c>
      <c r="M9541" s="16">
        <f t="shared" ref="M9541:M9604" si="449">IF(COUNTIF(C9541,"*Dahua*"),F9541-10,L9541*100/88)</f>
        <v>688.61244019138746</v>
      </c>
      <c r="N9541" t="e">
        <f>INDEX(XML!$A$2:$R$782,MATCH(C9541,XML!$D$2:$D$737,0),2)</f>
        <v>#N/A</v>
      </c>
    </row>
    <row r="9542" spans="1:14" ht="78.75" x14ac:dyDescent="0.2">
      <c r="A9542">
        <v>29047</v>
      </c>
      <c r="B9542" t="s">
        <v>4223</v>
      </c>
      <c r="C9542" s="15" t="s">
        <v>4224</v>
      </c>
      <c r="D9542" s="15" t="s">
        <v>4225</v>
      </c>
      <c r="E9542">
        <v>400</v>
      </c>
      <c r="F9542">
        <v>801</v>
      </c>
      <c r="H9542" t="s">
        <v>746</v>
      </c>
      <c r="I9542">
        <v>4</v>
      </c>
      <c r="K9542" s="16">
        <f t="shared" si="447"/>
        <v>448</v>
      </c>
      <c r="L9542" s="16">
        <f t="shared" si="448"/>
        <v>471.57894736842104</v>
      </c>
      <c r="M9542" s="16">
        <f t="shared" si="449"/>
        <v>535.88516746411483</v>
      </c>
      <c r="N9542" t="e">
        <f>INDEX(XML!$A$2:$R$782,MATCH(C9542,XML!$D$2:$D$737,0),2)</f>
        <v>#N/A</v>
      </c>
    </row>
    <row r="9543" spans="1:14" ht="67.5" x14ac:dyDescent="0.2">
      <c r="A9543">
        <v>29041</v>
      </c>
      <c r="B9543" t="s">
        <v>4214</v>
      </c>
      <c r="C9543" s="15" t="s">
        <v>4215</v>
      </c>
      <c r="D9543" s="15" t="s">
        <v>4216</v>
      </c>
      <c r="E9543">
        <v>425</v>
      </c>
      <c r="F9543">
        <v>801</v>
      </c>
      <c r="H9543" t="s">
        <v>746</v>
      </c>
      <c r="I9543">
        <v>1</v>
      </c>
      <c r="K9543" s="16">
        <f t="shared" si="447"/>
        <v>476</v>
      </c>
      <c r="L9543" s="16">
        <f t="shared" si="448"/>
        <v>501.05263157894734</v>
      </c>
      <c r="M9543" s="16">
        <f t="shared" si="449"/>
        <v>569.37799043062194</v>
      </c>
      <c r="N9543" t="e">
        <f>INDEX(XML!$A$2:$R$782,MATCH(C9543,XML!$D$2:$D$737,0),2)</f>
        <v>#N/A</v>
      </c>
    </row>
    <row r="9544" spans="1:14" ht="67.5" x14ac:dyDescent="0.2">
      <c r="A9544">
        <v>29058</v>
      </c>
      <c r="B9544" t="s">
        <v>4196</v>
      </c>
      <c r="C9544" s="15" t="s">
        <v>4197</v>
      </c>
      <c r="D9544" s="15" t="s">
        <v>4198</v>
      </c>
      <c r="E9544">
        <v>475</v>
      </c>
      <c r="F9544">
        <v>781</v>
      </c>
      <c r="K9544" s="16">
        <f t="shared" si="447"/>
        <v>532</v>
      </c>
      <c r="L9544" s="16">
        <f t="shared" si="448"/>
        <v>560</v>
      </c>
      <c r="M9544" s="16">
        <f t="shared" si="449"/>
        <v>636.36363636363637</v>
      </c>
      <c r="N9544" t="e">
        <f>INDEX(XML!$A$2:$R$782,MATCH(C9544,XML!$D$2:$D$737,0),2)</f>
        <v>#N/A</v>
      </c>
    </row>
    <row r="9545" spans="1:14" ht="67.5" x14ac:dyDescent="0.2">
      <c r="A9545">
        <v>29016</v>
      </c>
      <c r="B9545" t="s">
        <v>4190</v>
      </c>
      <c r="C9545" s="15" t="s">
        <v>4191</v>
      </c>
      <c r="D9545" s="15" t="s">
        <v>4192</v>
      </c>
      <c r="E9545">
        <v>445</v>
      </c>
      <c r="F9545">
        <v>801</v>
      </c>
      <c r="H9545" t="s">
        <v>746</v>
      </c>
      <c r="I9545">
        <v>14</v>
      </c>
      <c r="K9545" s="16">
        <f t="shared" si="447"/>
        <v>498.4</v>
      </c>
      <c r="L9545" s="16">
        <f t="shared" si="448"/>
        <v>524.63157894736844</v>
      </c>
      <c r="M9545" s="16">
        <f t="shared" si="449"/>
        <v>596.17224880382776</v>
      </c>
      <c r="N9545" t="e">
        <f>INDEX(XML!$A$2:$R$782,MATCH(C9545,XML!$D$2:$D$737,0),2)</f>
        <v>#N/A</v>
      </c>
    </row>
    <row r="9546" spans="1:14" ht="78.75" x14ac:dyDescent="0.2">
      <c r="A9546">
        <v>29045</v>
      </c>
      <c r="B9546" t="s">
        <v>4202</v>
      </c>
      <c r="C9546" s="15" t="s">
        <v>4203</v>
      </c>
      <c r="D9546" s="15" t="s">
        <v>4204</v>
      </c>
      <c r="E9546">
        <v>514</v>
      </c>
      <c r="F9546">
        <v>801</v>
      </c>
      <c r="H9546" t="s">
        <v>746</v>
      </c>
      <c r="I9546">
        <v>2</v>
      </c>
      <c r="K9546" s="16">
        <f t="shared" si="447"/>
        <v>575.67999999999995</v>
      </c>
      <c r="L9546" s="16">
        <f t="shared" si="448"/>
        <v>605.97894736842102</v>
      </c>
      <c r="M9546" s="16">
        <f t="shared" si="449"/>
        <v>688.61244019138746</v>
      </c>
      <c r="N9546" t="e">
        <f>INDEX(XML!$A$2:$R$782,MATCH(C9546,XML!$D$2:$D$737,0),2)</f>
        <v>#N/A</v>
      </c>
    </row>
    <row r="9547" spans="1:14" ht="78.75" x14ac:dyDescent="0.2">
      <c r="A9547">
        <v>29046</v>
      </c>
      <c r="B9547" t="s">
        <v>4226</v>
      </c>
      <c r="C9547" s="15" t="s">
        <v>4227</v>
      </c>
      <c r="D9547" s="15" t="s">
        <v>4228</v>
      </c>
      <c r="E9547">
        <v>400</v>
      </c>
      <c r="F9547">
        <v>801</v>
      </c>
      <c r="H9547" t="s">
        <v>746</v>
      </c>
      <c r="K9547" s="16">
        <f t="shared" si="447"/>
        <v>448</v>
      </c>
      <c r="L9547" s="16">
        <f t="shared" si="448"/>
        <v>471.57894736842104</v>
      </c>
      <c r="M9547" s="16">
        <f t="shared" si="449"/>
        <v>535.88516746411483</v>
      </c>
      <c r="N9547" t="e">
        <f>INDEX(XML!$A$2:$R$782,MATCH(C9547,XML!$D$2:$D$737,0),2)</f>
        <v>#N/A</v>
      </c>
    </row>
    <row r="9548" spans="1:14" ht="67.5" x14ac:dyDescent="0.2">
      <c r="A9548">
        <v>29048</v>
      </c>
      <c r="B9548" t="s">
        <v>4199</v>
      </c>
      <c r="C9548" s="15" t="s">
        <v>4200</v>
      </c>
      <c r="D9548" s="15" t="s">
        <v>4201</v>
      </c>
      <c r="E9548">
        <v>535</v>
      </c>
      <c r="F9548">
        <v>801</v>
      </c>
      <c r="I9548">
        <v>30</v>
      </c>
      <c r="K9548" s="16">
        <f t="shared" si="447"/>
        <v>599.20000000000005</v>
      </c>
      <c r="L9548" s="16">
        <f t="shared" si="448"/>
        <v>630.73684210526324</v>
      </c>
      <c r="M9548" s="16">
        <f t="shared" si="449"/>
        <v>716.74641148325361</v>
      </c>
      <c r="N9548" t="e">
        <f>INDEX(XML!$A$2:$R$782,MATCH(C9548,XML!$D$2:$D$737,0),2)</f>
        <v>#N/A</v>
      </c>
    </row>
    <row r="9549" spans="1:14" ht="67.5" x14ac:dyDescent="0.2">
      <c r="A9549">
        <v>31011</v>
      </c>
      <c r="B9549" t="s">
        <v>4208</v>
      </c>
      <c r="C9549" s="15" t="s">
        <v>4209</v>
      </c>
      <c r="D9549" s="15" t="s">
        <v>4210</v>
      </c>
      <c r="E9549">
        <v>640</v>
      </c>
      <c r="F9549">
        <v>801</v>
      </c>
      <c r="I9549">
        <v>6</v>
      </c>
      <c r="K9549" s="16">
        <f t="shared" si="447"/>
        <v>716.8</v>
      </c>
      <c r="L9549" s="16">
        <f t="shared" si="448"/>
        <v>754.52631578947364</v>
      </c>
      <c r="M9549" s="16">
        <f t="shared" si="449"/>
        <v>857.41626794258366</v>
      </c>
      <c r="N9549" t="e">
        <f>INDEX(XML!$A$2:$R$782,MATCH(C9549,XML!$D$2:$D$737,0),2)</f>
        <v>#N/A</v>
      </c>
    </row>
    <row r="9550" spans="1:14" ht="22.5" customHeight="1" x14ac:dyDescent="0.2">
      <c r="A9550">
        <v>31012</v>
      </c>
      <c r="B9550" t="s">
        <v>4220</v>
      </c>
      <c r="C9550" s="15" t="s">
        <v>4221</v>
      </c>
      <c r="D9550" s="15" t="s">
        <v>4222</v>
      </c>
      <c r="E9550">
        <v>535</v>
      </c>
      <c r="F9550">
        <v>801</v>
      </c>
      <c r="H9550">
        <v>1</v>
      </c>
      <c r="K9550" s="16">
        <f t="shared" si="447"/>
        <v>599.20000000000005</v>
      </c>
      <c r="L9550" s="16">
        <f t="shared" si="448"/>
        <v>630.73684210526324</v>
      </c>
      <c r="M9550" s="16">
        <f t="shared" si="449"/>
        <v>716.74641148325361</v>
      </c>
      <c r="N9550" t="e">
        <f>INDEX(XML!$A$2:$R$782,MATCH(C9550,XML!$D$2:$D$737,0),2)</f>
        <v>#N/A</v>
      </c>
    </row>
    <row r="9551" spans="1:14" ht="22.5" customHeight="1" x14ac:dyDescent="0.2">
      <c r="A9551">
        <v>25837</v>
      </c>
      <c r="B9551">
        <v>43511</v>
      </c>
      <c r="C9551" s="15" t="s">
        <v>45179</v>
      </c>
      <c r="D9551" s="15" t="s">
        <v>45180</v>
      </c>
      <c r="E9551">
        <v>654</v>
      </c>
      <c r="F9551">
        <v>1125</v>
      </c>
      <c r="H9551" t="s">
        <v>746</v>
      </c>
      <c r="K9551" s="16">
        <f t="shared" si="447"/>
        <v>732.48</v>
      </c>
      <c r="L9551" s="16">
        <f t="shared" si="448"/>
        <v>771.03157894736842</v>
      </c>
      <c r="M9551" s="16">
        <f t="shared" si="449"/>
        <v>876.17224880382776</v>
      </c>
      <c r="N9551" t="e">
        <f>INDEX(XML!$A$2:$R$782,MATCH(C9551,XML!$D$2:$D$737,0),2)</f>
        <v>#N/A</v>
      </c>
    </row>
    <row r="9552" spans="1:14" ht="22.5" customHeight="1" x14ac:dyDescent="0.2">
      <c r="A9552">
        <v>25844</v>
      </c>
      <c r="B9552">
        <v>43518</v>
      </c>
      <c r="C9552" s="15" t="s">
        <v>45187</v>
      </c>
      <c r="D9552" s="15" t="s">
        <v>45188</v>
      </c>
      <c r="E9552">
        <v>596</v>
      </c>
      <c r="F9552">
        <v>744</v>
      </c>
      <c r="K9552" s="16">
        <f t="shared" si="447"/>
        <v>667.52</v>
      </c>
      <c r="L9552" s="16">
        <f t="shared" si="448"/>
        <v>702.65263157894742</v>
      </c>
      <c r="M9552" s="16">
        <f t="shared" si="449"/>
        <v>798.46889952153117</v>
      </c>
      <c r="N9552" t="e">
        <f>INDEX(XML!$A$2:$R$782,MATCH(C9552,XML!$D$2:$D$737,0),2)</f>
        <v>#N/A</v>
      </c>
    </row>
    <row r="9553" spans="1:14" ht="22.5" customHeight="1" x14ac:dyDescent="0.2">
      <c r="A9553">
        <v>25840</v>
      </c>
      <c r="B9553">
        <v>43514</v>
      </c>
      <c r="C9553" s="15" t="s">
        <v>45183</v>
      </c>
      <c r="D9553" s="15" t="s">
        <v>45184</v>
      </c>
      <c r="E9553">
        <v>596</v>
      </c>
      <c r="F9553">
        <v>744</v>
      </c>
      <c r="H9553">
        <v>45</v>
      </c>
      <c r="K9553" s="16">
        <f t="shared" si="447"/>
        <v>667.52</v>
      </c>
      <c r="L9553" s="16">
        <f t="shared" si="448"/>
        <v>702.65263157894742</v>
      </c>
      <c r="M9553" s="16">
        <f t="shared" si="449"/>
        <v>798.46889952153117</v>
      </c>
      <c r="N9553" t="e">
        <f>INDEX(XML!$A$2:$R$782,MATCH(C9553,XML!$D$2:$D$737,0),2)</f>
        <v>#N/A</v>
      </c>
    </row>
    <row r="9554" spans="1:14" ht="22.5" customHeight="1" x14ac:dyDescent="0.2">
      <c r="A9554">
        <v>25838</v>
      </c>
      <c r="B9554">
        <v>43512</v>
      </c>
      <c r="C9554" s="15" t="s">
        <v>45181</v>
      </c>
      <c r="D9554" s="15" t="s">
        <v>45182</v>
      </c>
      <c r="E9554">
        <v>654</v>
      </c>
      <c r="F9554">
        <v>1125</v>
      </c>
      <c r="H9554">
        <v>9</v>
      </c>
      <c r="K9554" s="16">
        <f t="shared" si="447"/>
        <v>732.48</v>
      </c>
      <c r="L9554" s="16">
        <f t="shared" si="448"/>
        <v>771.03157894736842</v>
      </c>
      <c r="M9554" s="16">
        <f t="shared" si="449"/>
        <v>876.17224880382776</v>
      </c>
      <c r="N9554" t="e">
        <f>INDEX(XML!$A$2:$R$782,MATCH(C9554,XML!$D$2:$D$737,0),2)</f>
        <v>#N/A</v>
      </c>
    </row>
    <row r="9555" spans="1:14" ht="22.5" customHeight="1" x14ac:dyDescent="0.2">
      <c r="A9555">
        <v>25839</v>
      </c>
      <c r="B9555">
        <v>43513</v>
      </c>
      <c r="C9555" s="15" t="s">
        <v>45177</v>
      </c>
      <c r="D9555" s="15" t="s">
        <v>45178</v>
      </c>
      <c r="E9555">
        <v>538</v>
      </c>
      <c r="F9555">
        <v>688</v>
      </c>
      <c r="H9555">
        <v>45</v>
      </c>
      <c r="K9555" s="16">
        <f t="shared" si="447"/>
        <v>602.55999999999995</v>
      </c>
      <c r="L9555" s="16">
        <f t="shared" si="448"/>
        <v>634.2736842105262</v>
      </c>
      <c r="M9555" s="16">
        <f t="shared" si="449"/>
        <v>720.76555023923436</v>
      </c>
      <c r="N9555" t="e">
        <f>INDEX(XML!$A$2:$R$782,MATCH(C9555,XML!$D$2:$D$737,0),2)</f>
        <v>#N/A</v>
      </c>
    </row>
    <row r="9556" spans="1:14" ht="22.5" customHeight="1" x14ac:dyDescent="0.2">
      <c r="A9556">
        <v>25841</v>
      </c>
      <c r="B9556">
        <v>43515</v>
      </c>
      <c r="C9556" s="15" t="s">
        <v>45185</v>
      </c>
      <c r="D9556" s="15" t="s">
        <v>45186</v>
      </c>
      <c r="E9556">
        <v>596</v>
      </c>
      <c r="F9556">
        <v>744</v>
      </c>
      <c r="H9556" t="s">
        <v>746</v>
      </c>
      <c r="K9556" s="16">
        <f t="shared" si="447"/>
        <v>667.52</v>
      </c>
      <c r="L9556" s="16">
        <f t="shared" si="448"/>
        <v>702.65263157894742</v>
      </c>
      <c r="M9556" s="16">
        <f t="shared" si="449"/>
        <v>798.46889952153117</v>
      </c>
      <c r="N9556" t="e">
        <f>INDEX(XML!$A$2:$R$782,MATCH(C9556,XML!$D$2:$D$737,0),2)</f>
        <v>#N/A</v>
      </c>
    </row>
    <row r="9557" spans="1:14" ht="22.5" customHeight="1" x14ac:dyDescent="0.25">
      <c r="A9557" s="184" t="s">
        <v>44472</v>
      </c>
      <c r="B9557" s="184"/>
      <c r="C9557" s="185"/>
      <c r="D9557" s="185"/>
      <c r="E9557" s="184"/>
      <c r="F9557" s="184"/>
      <c r="G9557" s="184"/>
      <c r="H9557" s="184"/>
      <c r="I9557" s="184"/>
      <c r="J9557" s="184"/>
      <c r="K9557" s="16">
        <f t="shared" si="447"/>
        <v>0</v>
      </c>
      <c r="L9557" s="16">
        <f t="shared" si="448"/>
        <v>0</v>
      </c>
      <c r="M9557" s="16">
        <f t="shared" si="449"/>
        <v>0</v>
      </c>
      <c r="N9557" t="e">
        <f>INDEX(XML!$A$2:$R$782,MATCH(C9557,XML!$D$2:$D$737,0),2)</f>
        <v>#N/A</v>
      </c>
    </row>
    <row r="9558" spans="1:14" ht="56.25" x14ac:dyDescent="0.2">
      <c r="A9558">
        <v>25882</v>
      </c>
      <c r="B9558">
        <v>43038</v>
      </c>
      <c r="C9558" s="15" t="s">
        <v>44473</v>
      </c>
      <c r="D9558" s="15" t="s">
        <v>44474</v>
      </c>
      <c r="E9558">
        <v>584</v>
      </c>
      <c r="F9558">
        <v>1145</v>
      </c>
      <c r="H9558">
        <v>2</v>
      </c>
      <c r="K9558" s="16">
        <f t="shared" si="447"/>
        <v>654.08000000000004</v>
      </c>
      <c r="L9558" s="16">
        <f t="shared" si="448"/>
        <v>688.50526315789477</v>
      </c>
      <c r="M9558" s="16">
        <f t="shared" si="449"/>
        <v>782.39234449760772</v>
      </c>
      <c r="N9558" t="e">
        <f>INDEX(XML!$A$2:$R$782,MATCH(C9558,XML!$D$2:$D$737,0),2)</f>
        <v>#N/A</v>
      </c>
    </row>
    <row r="9559" spans="1:14" ht="67.5" x14ac:dyDescent="0.2">
      <c r="A9559">
        <v>25883</v>
      </c>
      <c r="B9559">
        <v>43039</v>
      </c>
      <c r="C9559" s="15" t="s">
        <v>44475</v>
      </c>
      <c r="D9559" s="15" t="s">
        <v>44476</v>
      </c>
      <c r="E9559">
        <v>1076</v>
      </c>
      <c r="F9559">
        <v>2765</v>
      </c>
      <c r="H9559">
        <v>32</v>
      </c>
      <c r="K9559" s="16">
        <f t="shared" si="447"/>
        <v>1205.1199999999999</v>
      </c>
      <c r="L9559" s="16">
        <f t="shared" si="448"/>
        <v>1268.5473684210524</v>
      </c>
      <c r="M9559" s="16">
        <f t="shared" si="449"/>
        <v>1441.5311004784687</v>
      </c>
      <c r="N9559" t="e">
        <f>INDEX(XML!$A$2:$R$782,MATCH(C9559,XML!$D$2:$D$737,0),2)</f>
        <v>#N/A</v>
      </c>
    </row>
    <row r="9560" spans="1:14" ht="67.5" x14ac:dyDescent="0.2">
      <c r="A9560">
        <v>25881</v>
      </c>
      <c r="B9560">
        <v>43036</v>
      </c>
      <c r="C9560" s="15" t="s">
        <v>45189</v>
      </c>
      <c r="D9560" s="15" t="s">
        <v>45190</v>
      </c>
      <c r="E9560">
        <v>584</v>
      </c>
      <c r="F9560">
        <v>1145</v>
      </c>
      <c r="H9560">
        <v>5</v>
      </c>
      <c r="K9560" s="16">
        <f t="shared" si="447"/>
        <v>654.08000000000004</v>
      </c>
      <c r="L9560" s="16">
        <f t="shared" si="448"/>
        <v>688.50526315789477</v>
      </c>
      <c r="M9560" s="16">
        <f t="shared" si="449"/>
        <v>782.39234449760772</v>
      </c>
      <c r="N9560" t="e">
        <f>INDEX(XML!$A$2:$R$782,MATCH(C9560,XML!$D$2:$D$737,0),2)</f>
        <v>#N/A</v>
      </c>
    </row>
    <row r="9561" spans="1:14" ht="15.75" x14ac:dyDescent="0.25">
      <c r="A9561" s="184" t="s">
        <v>40510</v>
      </c>
      <c r="B9561" s="184"/>
      <c r="C9561" s="185"/>
      <c r="D9561" s="185"/>
      <c r="E9561" s="184"/>
      <c r="F9561" s="184"/>
      <c r="G9561" s="184"/>
      <c r="H9561" s="184"/>
      <c r="I9561" s="184"/>
      <c r="J9561" s="184"/>
      <c r="K9561" s="16">
        <f t="shared" si="447"/>
        <v>0</v>
      </c>
      <c r="L9561" s="16">
        <f t="shared" si="448"/>
        <v>0</v>
      </c>
      <c r="M9561" s="16">
        <f t="shared" si="449"/>
        <v>0</v>
      </c>
      <c r="N9561" t="e">
        <f>INDEX(XML!$A$2:$R$782,MATCH(C9561,XML!$D$2:$D$737,0),2)</f>
        <v>#N/A</v>
      </c>
    </row>
    <row r="9562" spans="1:14" ht="22.5" x14ac:dyDescent="0.2">
      <c r="A9562">
        <v>67487</v>
      </c>
      <c r="B9562" t="s">
        <v>40674</v>
      </c>
      <c r="C9562" s="15" t="s">
        <v>40675</v>
      </c>
      <c r="D9562" s="15" t="s">
        <v>40676</v>
      </c>
      <c r="E9562">
        <v>2700</v>
      </c>
      <c r="F9562">
        <v>3690</v>
      </c>
      <c r="H9562" t="s">
        <v>746</v>
      </c>
      <c r="K9562" s="16">
        <f t="shared" si="447"/>
        <v>3024</v>
      </c>
      <c r="L9562" s="16">
        <f t="shared" si="448"/>
        <v>3183.1578947368421</v>
      </c>
      <c r="M9562" s="16">
        <f t="shared" si="449"/>
        <v>3617.2248803827752</v>
      </c>
      <c r="N9562" t="e">
        <f>INDEX(XML!$A$2:$R$782,MATCH(C9562,XML!$D$2:$D$737,0),2)</f>
        <v>#N/A</v>
      </c>
    </row>
    <row r="9563" spans="1:14" ht="22.5" x14ac:dyDescent="0.2">
      <c r="A9563">
        <v>67488</v>
      </c>
      <c r="B9563" t="s">
        <v>40677</v>
      </c>
      <c r="C9563" s="15" t="s">
        <v>40678</v>
      </c>
      <c r="D9563" s="15" t="s">
        <v>40679</v>
      </c>
      <c r="E9563">
        <v>3400</v>
      </c>
      <c r="F9563">
        <v>4590</v>
      </c>
      <c r="H9563" t="s">
        <v>746</v>
      </c>
      <c r="K9563" s="16">
        <f t="shared" si="447"/>
        <v>3808</v>
      </c>
      <c r="L9563" s="16">
        <f t="shared" si="448"/>
        <v>4008.4210526315787</v>
      </c>
      <c r="M9563" s="16">
        <f t="shared" si="449"/>
        <v>4555.0239234449755</v>
      </c>
      <c r="N9563" t="e">
        <f>INDEX(XML!$A$2:$R$782,MATCH(C9563,XML!$D$2:$D$737,0),2)</f>
        <v>#N/A</v>
      </c>
    </row>
    <row r="9564" spans="1:14" ht="22.5" customHeight="1" x14ac:dyDescent="0.2">
      <c r="A9564">
        <v>69917</v>
      </c>
      <c r="B9564" t="s">
        <v>40680</v>
      </c>
      <c r="C9564" s="15" t="s">
        <v>40681</v>
      </c>
      <c r="D9564" s="15" t="s">
        <v>40682</v>
      </c>
      <c r="E9564">
        <v>2700</v>
      </c>
      <c r="F9564">
        <v>3690</v>
      </c>
      <c r="H9564" t="s">
        <v>746</v>
      </c>
      <c r="K9564" s="16">
        <f t="shared" si="447"/>
        <v>3024</v>
      </c>
      <c r="L9564" s="16">
        <f t="shared" si="448"/>
        <v>3183.1578947368421</v>
      </c>
      <c r="M9564" s="16">
        <f t="shared" si="449"/>
        <v>3617.2248803827752</v>
      </c>
      <c r="N9564" t="e">
        <f>INDEX(XML!$A$2:$R$782,MATCH(C9564,XML!$D$2:$D$737,0),2)</f>
        <v>#N/A</v>
      </c>
    </row>
    <row r="9565" spans="1:14" ht="22.5" x14ac:dyDescent="0.2">
      <c r="A9565">
        <v>71872</v>
      </c>
      <c r="B9565" t="s">
        <v>40683</v>
      </c>
      <c r="C9565" s="15" t="s">
        <v>40684</v>
      </c>
      <c r="D9565" s="15" t="s">
        <v>40685</v>
      </c>
      <c r="E9565">
        <v>5400</v>
      </c>
      <c r="F9565">
        <v>7490</v>
      </c>
      <c r="K9565" s="16">
        <f t="shared" si="447"/>
        <v>6048</v>
      </c>
      <c r="L9565" s="16">
        <f t="shared" si="448"/>
        <v>6366.3157894736842</v>
      </c>
      <c r="M9565" s="16">
        <f t="shared" si="449"/>
        <v>7234.4497607655503</v>
      </c>
      <c r="N9565" t="e">
        <f>INDEX(XML!$A$2:$R$782,MATCH(C9565,XML!$D$2:$D$737,0),2)</f>
        <v>#N/A</v>
      </c>
    </row>
    <row r="9566" spans="1:14" ht="22.5" x14ac:dyDescent="0.2">
      <c r="A9566">
        <v>71873</v>
      </c>
      <c r="B9566" t="s">
        <v>40686</v>
      </c>
      <c r="C9566" s="15" t="s">
        <v>40687</v>
      </c>
      <c r="D9566" s="15" t="s">
        <v>40688</v>
      </c>
      <c r="E9566">
        <v>800</v>
      </c>
      <c r="F9566">
        <v>1090</v>
      </c>
      <c r="H9566" t="s">
        <v>746</v>
      </c>
      <c r="K9566" s="16">
        <f t="shared" si="447"/>
        <v>896</v>
      </c>
      <c r="L9566" s="16">
        <f t="shared" si="448"/>
        <v>943.15789473684208</v>
      </c>
      <c r="M9566" s="16">
        <f t="shared" si="449"/>
        <v>1071.7703349282297</v>
      </c>
      <c r="N9566" t="e">
        <f>INDEX(XML!$A$2:$R$782,MATCH(C9566,XML!$D$2:$D$737,0),2)</f>
        <v>#N/A</v>
      </c>
    </row>
    <row r="9567" spans="1:14" ht="33.75" x14ac:dyDescent="0.2">
      <c r="A9567">
        <v>71874</v>
      </c>
      <c r="B9567" t="s">
        <v>40689</v>
      </c>
      <c r="C9567" s="15" t="s">
        <v>40690</v>
      </c>
      <c r="D9567" s="15" t="s">
        <v>40691</v>
      </c>
      <c r="E9567">
        <v>5100</v>
      </c>
      <c r="F9567">
        <v>6990</v>
      </c>
      <c r="H9567" t="s">
        <v>746</v>
      </c>
      <c r="K9567" s="16">
        <f t="shared" si="447"/>
        <v>5712</v>
      </c>
      <c r="L9567" s="16">
        <f t="shared" si="448"/>
        <v>6012.6315789473683</v>
      </c>
      <c r="M9567" s="16">
        <f t="shared" si="449"/>
        <v>6832.5358851674646</v>
      </c>
      <c r="N9567" t="e">
        <f>INDEX(XML!$A$2:$R$782,MATCH(C9567,XML!$D$2:$D$737,0),2)</f>
        <v>#N/A</v>
      </c>
    </row>
    <row r="9568" spans="1:14" ht="33.75" x14ac:dyDescent="0.2">
      <c r="A9568">
        <v>71946</v>
      </c>
      <c r="B9568" t="s">
        <v>40692</v>
      </c>
      <c r="C9568" s="15" t="s">
        <v>40693</v>
      </c>
      <c r="D9568" s="15" t="s">
        <v>40694</v>
      </c>
      <c r="E9568">
        <v>5100</v>
      </c>
      <c r="F9568">
        <v>6990</v>
      </c>
      <c r="H9568" t="s">
        <v>746</v>
      </c>
      <c r="K9568" s="16">
        <f t="shared" si="447"/>
        <v>5712</v>
      </c>
      <c r="L9568" s="16">
        <f t="shared" si="448"/>
        <v>6012.6315789473683</v>
      </c>
      <c r="M9568" s="16">
        <f t="shared" si="449"/>
        <v>6832.5358851674646</v>
      </c>
      <c r="N9568" t="e">
        <f>INDEX(XML!$A$2:$R$782,MATCH(C9568,XML!$D$2:$D$737,0),2)</f>
        <v>#N/A</v>
      </c>
    </row>
    <row r="9569" spans="1:14" ht="22.5" x14ac:dyDescent="0.2">
      <c r="A9569">
        <v>71948</v>
      </c>
      <c r="B9569" t="s">
        <v>40695</v>
      </c>
      <c r="C9569" s="15" t="s">
        <v>40696</v>
      </c>
      <c r="D9569" s="15" t="s">
        <v>40697</v>
      </c>
      <c r="E9569">
        <v>5100</v>
      </c>
      <c r="F9569">
        <v>6990</v>
      </c>
      <c r="H9569" t="s">
        <v>746</v>
      </c>
      <c r="K9569" s="16">
        <f t="shared" si="447"/>
        <v>5712</v>
      </c>
      <c r="L9569" s="16">
        <f t="shared" si="448"/>
        <v>6012.6315789473683</v>
      </c>
      <c r="M9569" s="16">
        <f t="shared" si="449"/>
        <v>6832.5358851674646</v>
      </c>
      <c r="N9569" t="e">
        <f>INDEX(XML!$A$2:$R$782,MATCH(C9569,XML!$D$2:$D$737,0),2)</f>
        <v>#N/A</v>
      </c>
    </row>
    <row r="9570" spans="1:14" ht="33.75" x14ac:dyDescent="0.2">
      <c r="A9570">
        <v>71951</v>
      </c>
      <c r="B9570" t="s">
        <v>40698</v>
      </c>
      <c r="C9570" s="15" t="s">
        <v>40699</v>
      </c>
      <c r="D9570" s="15" t="s">
        <v>40700</v>
      </c>
      <c r="E9570">
        <v>5100</v>
      </c>
      <c r="F9570">
        <v>6990</v>
      </c>
      <c r="H9570" t="s">
        <v>746</v>
      </c>
      <c r="K9570" s="16">
        <f t="shared" si="447"/>
        <v>5712</v>
      </c>
      <c r="L9570" s="16">
        <f t="shared" si="448"/>
        <v>6012.6315789473683</v>
      </c>
      <c r="M9570" s="16">
        <f t="shared" si="449"/>
        <v>6832.5358851674646</v>
      </c>
      <c r="N9570" t="e">
        <f>INDEX(XML!$A$2:$R$782,MATCH(C9570,XML!$D$2:$D$737,0),2)</f>
        <v>#N/A</v>
      </c>
    </row>
    <row r="9571" spans="1:14" ht="22.5" x14ac:dyDescent="0.2">
      <c r="A9571">
        <v>71959</v>
      </c>
      <c r="B9571" t="s">
        <v>40701</v>
      </c>
      <c r="C9571" s="15" t="s">
        <v>40702</v>
      </c>
      <c r="D9571" s="15" t="s">
        <v>40703</v>
      </c>
      <c r="E9571">
        <v>3300</v>
      </c>
      <c r="F9571">
        <v>4490</v>
      </c>
      <c r="H9571" t="s">
        <v>746</v>
      </c>
      <c r="K9571" s="16">
        <f t="shared" si="447"/>
        <v>3696</v>
      </c>
      <c r="L9571" s="16">
        <f t="shared" si="448"/>
        <v>3890.5263157894738</v>
      </c>
      <c r="M9571" s="16">
        <f t="shared" si="449"/>
        <v>4421.0526315789475</v>
      </c>
      <c r="N9571" t="e">
        <f>INDEX(XML!$A$2:$R$782,MATCH(C9571,XML!$D$2:$D$737,0),2)</f>
        <v>#N/A</v>
      </c>
    </row>
    <row r="9572" spans="1:14" ht="33.75" x14ac:dyDescent="0.2">
      <c r="A9572">
        <v>71960</v>
      </c>
      <c r="B9572" t="s">
        <v>40704</v>
      </c>
      <c r="C9572" s="15" t="s">
        <v>40705</v>
      </c>
      <c r="D9572" s="15" t="s">
        <v>40706</v>
      </c>
      <c r="E9572">
        <v>3900</v>
      </c>
      <c r="F9572">
        <v>5390</v>
      </c>
      <c r="H9572" t="s">
        <v>746</v>
      </c>
      <c r="K9572" s="16">
        <f t="shared" si="447"/>
        <v>4368</v>
      </c>
      <c r="L9572" s="16">
        <f t="shared" si="448"/>
        <v>4597.894736842105</v>
      </c>
      <c r="M9572" s="16">
        <f t="shared" si="449"/>
        <v>5224.880382775119</v>
      </c>
      <c r="N9572" t="e">
        <f>INDEX(XML!$A$2:$R$782,MATCH(C9572,XML!$D$2:$D$737,0),2)</f>
        <v>#N/A</v>
      </c>
    </row>
    <row r="9573" spans="1:14" ht="33.75" x14ac:dyDescent="0.2">
      <c r="A9573">
        <v>71961</v>
      </c>
      <c r="B9573" t="s">
        <v>40707</v>
      </c>
      <c r="C9573" s="15" t="s">
        <v>40708</v>
      </c>
      <c r="D9573" s="15" t="s">
        <v>40709</v>
      </c>
      <c r="E9573">
        <v>3900</v>
      </c>
      <c r="F9573">
        <v>5390</v>
      </c>
      <c r="H9573" t="s">
        <v>746</v>
      </c>
      <c r="K9573" s="16">
        <f t="shared" si="447"/>
        <v>4368</v>
      </c>
      <c r="L9573" s="16">
        <f t="shared" si="448"/>
        <v>4597.894736842105</v>
      </c>
      <c r="M9573" s="16">
        <f t="shared" si="449"/>
        <v>5224.880382775119</v>
      </c>
      <c r="N9573" t="e">
        <f>INDEX(XML!$A$2:$R$782,MATCH(C9573,XML!$D$2:$D$737,0),2)</f>
        <v>#N/A</v>
      </c>
    </row>
    <row r="9574" spans="1:14" ht="22.5" x14ac:dyDescent="0.2">
      <c r="A9574">
        <v>71962</v>
      </c>
      <c r="B9574" t="s">
        <v>40710</v>
      </c>
      <c r="C9574" s="15" t="s">
        <v>40711</v>
      </c>
      <c r="D9574" s="15" t="s">
        <v>40712</v>
      </c>
      <c r="E9574">
        <v>1700</v>
      </c>
      <c r="F9574">
        <v>2290</v>
      </c>
      <c r="H9574" t="s">
        <v>746</v>
      </c>
      <c r="K9574" s="16">
        <f t="shared" si="447"/>
        <v>1904</v>
      </c>
      <c r="L9574" s="16">
        <f t="shared" si="448"/>
        <v>2004.2105263157894</v>
      </c>
      <c r="M9574" s="16">
        <f t="shared" si="449"/>
        <v>2277.5119617224877</v>
      </c>
      <c r="N9574" t="e">
        <f>INDEX(XML!$A$2:$R$782,MATCH(C9574,XML!$D$2:$D$737,0),2)</f>
        <v>#N/A</v>
      </c>
    </row>
    <row r="9575" spans="1:14" ht="22.5" x14ac:dyDescent="0.2">
      <c r="A9575">
        <v>71963</v>
      </c>
      <c r="B9575" t="s">
        <v>40511</v>
      </c>
      <c r="C9575" s="15" t="s">
        <v>40512</v>
      </c>
      <c r="D9575" s="15" t="s">
        <v>40513</v>
      </c>
      <c r="E9575">
        <v>7300</v>
      </c>
      <c r="F9575">
        <v>9990</v>
      </c>
      <c r="H9575" t="s">
        <v>746</v>
      </c>
      <c r="K9575" s="16">
        <f t="shared" si="447"/>
        <v>8176</v>
      </c>
      <c r="L9575" s="16">
        <f t="shared" si="448"/>
        <v>8606.3157894736851</v>
      </c>
      <c r="M9575" s="16">
        <f t="shared" si="449"/>
        <v>9779.9043062200963</v>
      </c>
      <c r="N9575" t="e">
        <f>INDEX(XML!$A$2:$R$782,MATCH(C9575,XML!$D$2:$D$737,0),2)</f>
        <v>#N/A</v>
      </c>
    </row>
    <row r="9576" spans="1:14" ht="22.5" x14ac:dyDescent="0.2">
      <c r="A9576">
        <v>71964</v>
      </c>
      <c r="B9576" t="s">
        <v>40713</v>
      </c>
      <c r="C9576" s="15" t="s">
        <v>40714</v>
      </c>
      <c r="D9576" s="15" t="s">
        <v>40715</v>
      </c>
      <c r="E9576">
        <v>1900</v>
      </c>
      <c r="F9576">
        <v>2590</v>
      </c>
      <c r="H9576" t="s">
        <v>746</v>
      </c>
      <c r="K9576" s="16">
        <f t="shared" si="447"/>
        <v>2128</v>
      </c>
      <c r="L9576" s="16">
        <f t="shared" si="448"/>
        <v>2240</v>
      </c>
      <c r="M9576" s="16">
        <f t="shared" si="449"/>
        <v>2545.4545454545455</v>
      </c>
      <c r="N9576" t="e">
        <f>INDEX(XML!$A$2:$R$782,MATCH(C9576,XML!$D$2:$D$737,0),2)</f>
        <v>#N/A</v>
      </c>
    </row>
    <row r="9577" spans="1:14" ht="15.75" x14ac:dyDescent="0.25">
      <c r="A9577" s="184" t="s">
        <v>4229</v>
      </c>
      <c r="B9577" s="184"/>
      <c r="C9577" s="185"/>
      <c r="D9577" s="185"/>
      <c r="E9577" s="184"/>
      <c r="F9577" s="184"/>
      <c r="G9577" s="184"/>
      <c r="H9577" s="184"/>
      <c r="I9577" s="184"/>
      <c r="J9577" s="184"/>
      <c r="K9577" s="16">
        <f t="shared" si="447"/>
        <v>0</v>
      </c>
      <c r="L9577" s="16">
        <f t="shared" si="448"/>
        <v>0</v>
      </c>
      <c r="M9577" s="16">
        <f t="shared" si="449"/>
        <v>0</v>
      </c>
      <c r="N9577" t="e">
        <f>INDEX(XML!$A$2:$R$782,MATCH(C9577,XML!$D$2:$D$737,0),2)</f>
        <v>#N/A</v>
      </c>
    </row>
    <row r="9578" spans="1:14" ht="168.75" x14ac:dyDescent="0.2">
      <c r="A9578">
        <v>62306</v>
      </c>
      <c r="B9578" t="s">
        <v>22511</v>
      </c>
      <c r="C9578" s="15" t="s">
        <v>22512</v>
      </c>
      <c r="D9578" s="15" t="s">
        <v>22513</v>
      </c>
      <c r="E9578">
        <v>6453</v>
      </c>
      <c r="F9578">
        <v>7590</v>
      </c>
      <c r="H9578">
        <v>35</v>
      </c>
      <c r="K9578" s="16">
        <f t="shared" si="447"/>
        <v>7227.36</v>
      </c>
      <c r="L9578" s="16">
        <f t="shared" si="448"/>
        <v>7607.7473684210527</v>
      </c>
      <c r="M9578" s="16">
        <f t="shared" si="449"/>
        <v>8645.1674641148329</v>
      </c>
      <c r="N9578" t="e">
        <f>INDEX(XML!$A$2:$R$782,MATCH(C9578,XML!$D$2:$D$737,0),2)</f>
        <v>#N/A</v>
      </c>
    </row>
    <row r="9579" spans="1:14" ht="33.75" x14ac:dyDescent="0.2">
      <c r="A9579">
        <v>33996</v>
      </c>
      <c r="B9579" t="s">
        <v>33104</v>
      </c>
      <c r="C9579" s="15" t="s">
        <v>33105</v>
      </c>
      <c r="D9579" s="15" t="s">
        <v>33106</v>
      </c>
      <c r="E9579">
        <v>6667</v>
      </c>
      <c r="F9579">
        <v>8690</v>
      </c>
      <c r="H9579">
        <v>45</v>
      </c>
      <c r="K9579" s="16">
        <f t="shared" si="447"/>
        <v>7467.04</v>
      </c>
      <c r="L9579" s="16">
        <f t="shared" si="448"/>
        <v>7860.0421052631582</v>
      </c>
      <c r="M9579" s="16">
        <f t="shared" si="449"/>
        <v>8931.8660287081348</v>
      </c>
      <c r="N9579" t="e">
        <f>INDEX(XML!$A$2:$R$782,MATCH(C9579,XML!$D$2:$D$737,0),2)</f>
        <v>#N/A</v>
      </c>
    </row>
    <row r="9580" spans="1:14" ht="112.5" x14ac:dyDescent="0.2">
      <c r="A9580">
        <v>47245</v>
      </c>
      <c r="B9580" t="s">
        <v>33107</v>
      </c>
      <c r="C9580" s="15" t="s">
        <v>33108</v>
      </c>
      <c r="D9580" s="15" t="s">
        <v>33109</v>
      </c>
      <c r="E9580">
        <v>7690</v>
      </c>
      <c r="F9580">
        <v>9990</v>
      </c>
      <c r="K9580" s="16">
        <f t="shared" si="447"/>
        <v>8612.7999999999993</v>
      </c>
      <c r="L9580" s="16">
        <f t="shared" si="448"/>
        <v>9066.1052631578932</v>
      </c>
      <c r="M9580" s="16">
        <f t="shared" si="449"/>
        <v>10302.392344497606</v>
      </c>
      <c r="N9580" t="e">
        <f>INDEX(XML!$A$2:$R$782,MATCH(C9580,XML!$D$2:$D$737,0),2)</f>
        <v>#N/A</v>
      </c>
    </row>
    <row r="9581" spans="1:14" ht="45" x14ac:dyDescent="0.2">
      <c r="A9581">
        <v>34005</v>
      </c>
      <c r="B9581" t="s">
        <v>31575</v>
      </c>
      <c r="C9581" s="15" t="s">
        <v>31576</v>
      </c>
      <c r="D9581" s="15" t="s">
        <v>31577</v>
      </c>
      <c r="E9581">
        <v>11016</v>
      </c>
      <c r="F9581">
        <v>14390</v>
      </c>
      <c r="I9581">
        <v>1</v>
      </c>
      <c r="K9581" s="16">
        <f t="shared" si="447"/>
        <v>12337.92</v>
      </c>
      <c r="L9581" s="16">
        <f t="shared" si="448"/>
        <v>12987.284210526315</v>
      </c>
      <c r="M9581" s="16">
        <f t="shared" si="449"/>
        <v>14758.277511961722</v>
      </c>
      <c r="N9581" t="e">
        <f>INDEX(XML!$A$2:$R$782,MATCH(C9581,XML!$D$2:$D$737,0),2)</f>
        <v>#N/A</v>
      </c>
    </row>
    <row r="9582" spans="1:14" ht="180" x14ac:dyDescent="0.2">
      <c r="A9582">
        <v>47385</v>
      </c>
      <c r="B9582" t="s">
        <v>33110</v>
      </c>
      <c r="C9582" s="15" t="s">
        <v>33111</v>
      </c>
      <c r="D9582" s="15" t="s">
        <v>33112</v>
      </c>
      <c r="E9582">
        <v>10088</v>
      </c>
      <c r="F9582">
        <v>13190</v>
      </c>
      <c r="H9582">
        <v>73</v>
      </c>
      <c r="K9582" s="16">
        <f t="shared" si="447"/>
        <v>11298.56</v>
      </c>
      <c r="L9582" s="16">
        <f t="shared" si="448"/>
        <v>11893.221052631579</v>
      </c>
      <c r="M9582" s="16">
        <f t="shared" si="449"/>
        <v>13515.023923444976</v>
      </c>
      <c r="N9582" t="e">
        <f>INDEX(XML!$A$2:$R$782,MATCH(C9582,XML!$D$2:$D$737,0),2)</f>
        <v>#N/A</v>
      </c>
    </row>
    <row r="9583" spans="1:14" ht="157.5" x14ac:dyDescent="0.2">
      <c r="A9583">
        <v>47261</v>
      </c>
      <c r="B9583" t="s">
        <v>33113</v>
      </c>
      <c r="C9583" s="15" t="s">
        <v>33114</v>
      </c>
      <c r="D9583" s="15" t="s">
        <v>33115</v>
      </c>
      <c r="E9583">
        <v>10172</v>
      </c>
      <c r="F9583">
        <v>13290</v>
      </c>
      <c r="I9583">
        <v>1</v>
      </c>
      <c r="K9583" s="16">
        <f t="shared" si="447"/>
        <v>11392.64</v>
      </c>
      <c r="L9583" s="16">
        <f t="shared" si="448"/>
        <v>11992.252631578947</v>
      </c>
      <c r="M9583" s="16">
        <f t="shared" si="449"/>
        <v>13627.559808612441</v>
      </c>
      <c r="N9583" t="e">
        <f>INDEX(XML!$A$2:$R$782,MATCH(C9583,XML!$D$2:$D$737,0),2)</f>
        <v>#N/A</v>
      </c>
    </row>
    <row r="9584" spans="1:14" ht="191.25" x14ac:dyDescent="0.2">
      <c r="A9584">
        <v>47384</v>
      </c>
      <c r="B9584" t="s">
        <v>4248</v>
      </c>
      <c r="C9584" s="15" t="s">
        <v>4249</v>
      </c>
      <c r="D9584" s="15" t="s">
        <v>4250</v>
      </c>
      <c r="E9584">
        <v>12228</v>
      </c>
      <c r="F9584">
        <v>15890</v>
      </c>
      <c r="H9584">
        <v>56</v>
      </c>
      <c r="I9584">
        <v>3</v>
      </c>
      <c r="K9584" s="16">
        <f t="shared" si="447"/>
        <v>13695.36</v>
      </c>
      <c r="L9584" s="16">
        <f t="shared" si="448"/>
        <v>14416.168421052631</v>
      </c>
      <c r="M9584" s="16">
        <f t="shared" si="449"/>
        <v>16382.009569377989</v>
      </c>
      <c r="N9584" t="e">
        <f>INDEX(XML!$A$2:$R$782,MATCH(C9584,XML!$D$2:$D$737,0),2)</f>
        <v>#N/A</v>
      </c>
    </row>
    <row r="9585" spans="1:14" ht="101.25" x14ac:dyDescent="0.2">
      <c r="A9585">
        <v>47370</v>
      </c>
      <c r="B9585" t="s">
        <v>33116</v>
      </c>
      <c r="C9585" s="15" t="s">
        <v>33117</v>
      </c>
      <c r="D9585" s="15" t="s">
        <v>33118</v>
      </c>
      <c r="E9585">
        <v>17556</v>
      </c>
      <c r="F9585">
        <v>22890</v>
      </c>
      <c r="H9585">
        <v>28</v>
      </c>
      <c r="K9585" s="16">
        <f t="shared" si="447"/>
        <v>19662.72</v>
      </c>
      <c r="L9585" s="16">
        <f t="shared" si="448"/>
        <v>20697.599999999999</v>
      </c>
      <c r="M9585" s="16">
        <f t="shared" si="449"/>
        <v>23519.999999999996</v>
      </c>
      <c r="N9585" t="e">
        <f>INDEX(XML!$A$2:$R$782,MATCH(C9585,XML!$D$2:$D$737,0),2)</f>
        <v>#N/A</v>
      </c>
    </row>
    <row r="9586" spans="1:14" ht="78.75" x14ac:dyDescent="0.2">
      <c r="A9586">
        <v>37308</v>
      </c>
      <c r="B9586" t="s">
        <v>33119</v>
      </c>
      <c r="C9586" s="15" t="s">
        <v>33120</v>
      </c>
      <c r="D9586" s="15" t="s">
        <v>33121</v>
      </c>
      <c r="E9586">
        <v>24893</v>
      </c>
      <c r="F9586">
        <v>32190</v>
      </c>
      <c r="H9586" t="s">
        <v>746</v>
      </c>
      <c r="I9586">
        <v>1</v>
      </c>
      <c r="K9586" s="16">
        <f t="shared" si="447"/>
        <v>27880.16</v>
      </c>
      <c r="L9586" s="16">
        <f t="shared" si="448"/>
        <v>29347.536842105263</v>
      </c>
      <c r="M9586" s="16">
        <f t="shared" si="449"/>
        <v>33349.473684210527</v>
      </c>
      <c r="N9586" t="e">
        <f>INDEX(XML!$A$2:$R$782,MATCH(C9586,XML!$D$2:$D$737,0),2)</f>
        <v>#N/A</v>
      </c>
    </row>
    <row r="9587" spans="1:14" ht="315" x14ac:dyDescent="0.2">
      <c r="A9587">
        <v>47378</v>
      </c>
      <c r="B9587" t="s">
        <v>33122</v>
      </c>
      <c r="C9587" s="15" t="s">
        <v>33123</v>
      </c>
      <c r="D9587" s="15" t="s">
        <v>33124</v>
      </c>
      <c r="E9587">
        <v>27430</v>
      </c>
      <c r="F9587">
        <v>35690</v>
      </c>
      <c r="I9587">
        <v>1</v>
      </c>
      <c r="K9587" s="16">
        <f t="shared" si="447"/>
        <v>30721.599999999999</v>
      </c>
      <c r="L9587" s="16">
        <f t="shared" si="448"/>
        <v>32338.526315789473</v>
      </c>
      <c r="M9587" s="16">
        <f t="shared" si="449"/>
        <v>36748.325358851675</v>
      </c>
      <c r="N9587" t="e">
        <f>INDEX(XML!$A$2:$R$782,MATCH(C9587,XML!$D$2:$D$737,0),2)</f>
        <v>#N/A</v>
      </c>
    </row>
    <row r="9588" spans="1:14" ht="236.25" x14ac:dyDescent="0.2">
      <c r="A9588">
        <v>47375</v>
      </c>
      <c r="B9588" t="s">
        <v>33128</v>
      </c>
      <c r="C9588" s="15" t="s">
        <v>33129</v>
      </c>
      <c r="D9588" s="15" t="s">
        <v>33130</v>
      </c>
      <c r="E9588">
        <v>36155</v>
      </c>
      <c r="F9588">
        <v>47090</v>
      </c>
      <c r="I9588">
        <v>1</v>
      </c>
      <c r="K9588" s="16">
        <f t="shared" si="447"/>
        <v>40493.599999999999</v>
      </c>
      <c r="L9588" s="16">
        <f t="shared" si="448"/>
        <v>42624.84210526316</v>
      </c>
      <c r="M9588" s="16">
        <f t="shared" si="449"/>
        <v>48437.320574162688</v>
      </c>
      <c r="N9588" t="e">
        <f>INDEX(XML!$A$2:$R$782,MATCH(C9588,XML!$D$2:$D$737,0),2)</f>
        <v>#N/A</v>
      </c>
    </row>
    <row r="9589" spans="1:14" ht="67.5" x14ac:dyDescent="0.2">
      <c r="A9589">
        <v>63411</v>
      </c>
      <c r="B9589" t="s">
        <v>33131</v>
      </c>
      <c r="C9589" s="15" t="s">
        <v>33132</v>
      </c>
      <c r="D9589" s="15" t="s">
        <v>33133</v>
      </c>
      <c r="E9589">
        <v>51632</v>
      </c>
      <c r="F9589">
        <v>67190</v>
      </c>
      <c r="I9589">
        <v>1</v>
      </c>
      <c r="K9589" s="16">
        <f t="shared" si="447"/>
        <v>55246.239999999998</v>
      </c>
      <c r="L9589" s="16">
        <f t="shared" si="448"/>
        <v>58153.936842105264</v>
      </c>
      <c r="M9589" s="16">
        <f t="shared" si="449"/>
        <v>66084.01913875599</v>
      </c>
      <c r="N9589" t="e">
        <f>INDEX(XML!$A$2:$R$782,MATCH(C9589,XML!$D$2:$D$737,0),2)</f>
        <v>#N/A</v>
      </c>
    </row>
    <row r="9590" spans="1:14" ht="45" x14ac:dyDescent="0.2">
      <c r="A9590">
        <v>33644</v>
      </c>
      <c r="B9590" t="s">
        <v>4258</v>
      </c>
      <c r="C9590" s="15" t="s">
        <v>4259</v>
      </c>
      <c r="D9590" s="15" t="s">
        <v>4260</v>
      </c>
      <c r="E9590">
        <v>5978</v>
      </c>
      <c r="F9590">
        <v>7290</v>
      </c>
      <c r="K9590" s="16">
        <f t="shared" si="447"/>
        <v>6695.36</v>
      </c>
      <c r="L9590" s="16">
        <f t="shared" si="448"/>
        <v>7047.7473684210527</v>
      </c>
      <c r="M9590" s="16">
        <f t="shared" si="449"/>
        <v>8008.803827751196</v>
      </c>
      <c r="N9590" t="e">
        <f>INDEX(XML!$A$2:$R$782,MATCH(C9590,XML!$D$2:$D$737,0),2)</f>
        <v>#N/A</v>
      </c>
    </row>
    <row r="9591" spans="1:14" ht="45" x14ac:dyDescent="0.2">
      <c r="A9591">
        <v>45869</v>
      </c>
      <c r="B9591" t="s">
        <v>6095</v>
      </c>
      <c r="C9591" s="15" t="s">
        <v>6096</v>
      </c>
      <c r="D9591" s="15" t="s">
        <v>6097</v>
      </c>
      <c r="E9591">
        <v>6798</v>
      </c>
      <c r="F9591">
        <v>8290</v>
      </c>
      <c r="K9591" s="16">
        <f t="shared" si="447"/>
        <v>7613.76</v>
      </c>
      <c r="L9591" s="16">
        <f t="shared" si="448"/>
        <v>8014.484210526316</v>
      </c>
      <c r="M9591" s="16">
        <f t="shared" si="449"/>
        <v>9107.3684210526317</v>
      </c>
      <c r="N9591" t="e">
        <f>INDEX(XML!$A$2:$R$782,MATCH(C9591,XML!$D$2:$D$737,0),2)</f>
        <v>#N/A</v>
      </c>
    </row>
    <row r="9592" spans="1:14" ht="45" x14ac:dyDescent="0.2">
      <c r="A9592">
        <v>79455</v>
      </c>
      <c r="B9592" t="s">
        <v>37663</v>
      </c>
      <c r="C9592" s="15" t="s">
        <v>37664</v>
      </c>
      <c r="D9592" s="15" t="s">
        <v>37665</v>
      </c>
      <c r="E9592">
        <v>6060</v>
      </c>
      <c r="F9592">
        <v>7390</v>
      </c>
      <c r="K9592" s="16">
        <f t="shared" si="447"/>
        <v>6787.2</v>
      </c>
      <c r="L9592" s="16">
        <f t="shared" si="448"/>
        <v>7144.4210526315792</v>
      </c>
      <c r="M9592" s="16">
        <f t="shared" si="449"/>
        <v>8118.6602870813394</v>
      </c>
      <c r="N9592" t="e">
        <f>INDEX(XML!$A$2:$R$782,MATCH(C9592,XML!$D$2:$D$737,0),2)</f>
        <v>#N/A</v>
      </c>
    </row>
    <row r="9593" spans="1:14" ht="56.25" x14ac:dyDescent="0.2">
      <c r="A9593">
        <v>19900</v>
      </c>
      <c r="B9593" t="s">
        <v>4230</v>
      </c>
      <c r="C9593" s="15" t="s">
        <v>4231</v>
      </c>
      <c r="D9593" s="15" t="s">
        <v>4232</v>
      </c>
      <c r="E9593">
        <v>3691</v>
      </c>
      <c r="F9593">
        <v>5490</v>
      </c>
      <c r="H9593">
        <v>82</v>
      </c>
      <c r="K9593" s="16">
        <f t="shared" si="447"/>
        <v>4133.92</v>
      </c>
      <c r="L9593" s="16">
        <f t="shared" si="448"/>
        <v>4351.4947368421053</v>
      </c>
      <c r="M9593" s="16">
        <f t="shared" si="449"/>
        <v>4944.8803827751199</v>
      </c>
      <c r="N9593" t="e">
        <f>INDEX(XML!$A$2:$R$782,MATCH(C9593,XML!$D$2:$D$737,0),2)</f>
        <v>#N/A</v>
      </c>
    </row>
    <row r="9594" spans="1:14" ht="45" x14ac:dyDescent="0.2">
      <c r="A9594">
        <v>53579</v>
      </c>
      <c r="B9594" t="s">
        <v>6225</v>
      </c>
      <c r="C9594" s="15" t="s">
        <v>6226</v>
      </c>
      <c r="D9594" s="15" t="s">
        <v>6227</v>
      </c>
      <c r="E9594">
        <v>7864</v>
      </c>
      <c r="F9594">
        <v>9590</v>
      </c>
      <c r="K9594" s="16">
        <f t="shared" si="447"/>
        <v>8807.68</v>
      </c>
      <c r="L9594" s="16">
        <f t="shared" si="448"/>
        <v>9271.242105263158</v>
      </c>
      <c r="M9594" s="16">
        <f t="shared" si="449"/>
        <v>10535.502392344499</v>
      </c>
      <c r="N9594" t="e">
        <f>INDEX(XML!$A$2:$R$782,MATCH(C9594,XML!$D$2:$D$737,0),2)</f>
        <v>#N/A</v>
      </c>
    </row>
    <row r="9595" spans="1:14" ht="101.25" x14ac:dyDescent="0.2">
      <c r="A9595">
        <v>39909</v>
      </c>
      <c r="B9595" t="s">
        <v>4233</v>
      </c>
      <c r="C9595" s="15" t="s">
        <v>4234</v>
      </c>
      <c r="D9595" s="15" t="s">
        <v>4235</v>
      </c>
      <c r="E9595">
        <v>4080</v>
      </c>
      <c r="F9595">
        <v>6690</v>
      </c>
      <c r="H9595" t="s">
        <v>746</v>
      </c>
      <c r="K9595" s="16">
        <f t="shared" si="447"/>
        <v>4569.6000000000004</v>
      </c>
      <c r="L9595" s="16">
        <f t="shared" si="448"/>
        <v>4810.105263157895</v>
      </c>
      <c r="M9595" s="16">
        <f t="shared" si="449"/>
        <v>5466.0287081339711</v>
      </c>
      <c r="N9595" t="e">
        <f>INDEX(XML!$A$2:$R$782,MATCH(C9595,XML!$D$2:$D$737,0),2)</f>
        <v>#N/A</v>
      </c>
    </row>
    <row r="9596" spans="1:14" ht="146.25" x14ac:dyDescent="0.2">
      <c r="A9596">
        <v>55946</v>
      </c>
      <c r="B9596" t="s">
        <v>46240</v>
      </c>
      <c r="C9596" s="15" t="s">
        <v>46241</v>
      </c>
      <c r="D9596" s="15" t="s">
        <v>46242</v>
      </c>
      <c r="E9596">
        <v>4749</v>
      </c>
      <c r="F9596">
        <v>6990</v>
      </c>
      <c r="K9596" s="16">
        <f t="shared" si="447"/>
        <v>5318.88</v>
      </c>
      <c r="L9596" s="16">
        <f t="shared" si="448"/>
        <v>5598.8210526315788</v>
      </c>
      <c r="M9596" s="16">
        <f t="shared" si="449"/>
        <v>6362.2966507177034</v>
      </c>
      <c r="N9596" t="e">
        <f>INDEX(XML!$A$2:$R$782,MATCH(C9596,XML!$D$2:$D$737,0),2)</f>
        <v>#N/A</v>
      </c>
    </row>
    <row r="9597" spans="1:14" ht="123.75" x14ac:dyDescent="0.2">
      <c r="A9597">
        <v>82902</v>
      </c>
      <c r="B9597" t="s">
        <v>46243</v>
      </c>
      <c r="C9597" s="15" t="s">
        <v>46244</v>
      </c>
      <c r="D9597" s="15" t="s">
        <v>46245</v>
      </c>
      <c r="E9597">
        <v>5934</v>
      </c>
      <c r="F9597">
        <v>7990</v>
      </c>
      <c r="H9597" t="s">
        <v>746</v>
      </c>
      <c r="K9597" s="16">
        <f t="shared" si="447"/>
        <v>6646.08</v>
      </c>
      <c r="L9597" s="16">
        <f t="shared" si="448"/>
        <v>6995.8736842105263</v>
      </c>
      <c r="M9597" s="16">
        <f t="shared" si="449"/>
        <v>7949.8564593301426</v>
      </c>
      <c r="N9597" t="e">
        <f>INDEX(XML!$A$2:$R$782,MATCH(C9597,XML!$D$2:$D$737,0),2)</f>
        <v>#N/A</v>
      </c>
    </row>
    <row r="9598" spans="1:14" ht="135" x14ac:dyDescent="0.2">
      <c r="A9598">
        <v>82770</v>
      </c>
      <c r="B9598" t="s">
        <v>47099</v>
      </c>
      <c r="C9598" s="15" t="s">
        <v>47100</v>
      </c>
      <c r="D9598" s="15" t="s">
        <v>47101</v>
      </c>
      <c r="E9598">
        <v>3924</v>
      </c>
      <c r="F9598">
        <v>4990</v>
      </c>
      <c r="H9598">
        <v>31</v>
      </c>
      <c r="K9598" s="16">
        <f t="shared" si="447"/>
        <v>4394.88</v>
      </c>
      <c r="L9598" s="16">
        <f t="shared" si="448"/>
        <v>4626.1894736842105</v>
      </c>
      <c r="M9598" s="16">
        <f t="shared" si="449"/>
        <v>5257.0334928229668</v>
      </c>
      <c r="N9598" t="e">
        <f>INDEX(XML!$A$2:$R$782,MATCH(C9598,XML!$D$2:$D$737,0),2)</f>
        <v>#N/A</v>
      </c>
    </row>
    <row r="9599" spans="1:14" ht="135" x14ac:dyDescent="0.2">
      <c r="A9599">
        <v>83035</v>
      </c>
      <c r="B9599" t="s">
        <v>47102</v>
      </c>
      <c r="C9599" s="15" t="s">
        <v>47103</v>
      </c>
      <c r="D9599" s="15" t="s">
        <v>47104</v>
      </c>
      <c r="E9599">
        <v>4873</v>
      </c>
      <c r="F9599">
        <v>5990</v>
      </c>
      <c r="H9599">
        <v>27</v>
      </c>
      <c r="K9599" s="16">
        <f t="shared" si="447"/>
        <v>5457.76</v>
      </c>
      <c r="L9599" s="16">
        <f t="shared" si="448"/>
        <v>5745.0105263157893</v>
      </c>
      <c r="M9599" s="16">
        <f t="shared" si="449"/>
        <v>6528.4210526315783</v>
      </c>
      <c r="N9599" t="e">
        <f>INDEX(XML!$A$2:$R$782,MATCH(C9599,XML!$D$2:$D$737,0),2)</f>
        <v>#N/A</v>
      </c>
    </row>
    <row r="9600" spans="1:14" ht="213.75" x14ac:dyDescent="0.2">
      <c r="A9600">
        <v>38255</v>
      </c>
      <c r="B9600" t="s">
        <v>4245</v>
      </c>
      <c r="C9600" s="15" t="s">
        <v>4246</v>
      </c>
      <c r="D9600" s="15" t="s">
        <v>4247</v>
      </c>
      <c r="E9600">
        <v>9074</v>
      </c>
      <c r="F9600">
        <v>11990</v>
      </c>
      <c r="I9600">
        <v>1</v>
      </c>
      <c r="K9600" s="16">
        <f t="shared" si="447"/>
        <v>10162.879999999999</v>
      </c>
      <c r="L9600" s="16">
        <f t="shared" si="448"/>
        <v>10697.768421052629</v>
      </c>
      <c r="M9600" s="16">
        <f t="shared" si="449"/>
        <v>12156.555023923442</v>
      </c>
      <c r="N9600" t="e">
        <f>INDEX(XML!$A$2:$R$782,MATCH(C9600,XML!$D$2:$D$737,0),2)</f>
        <v>#N/A</v>
      </c>
    </row>
    <row r="9601" spans="1:14" ht="123.75" x14ac:dyDescent="0.2">
      <c r="A9601">
        <v>49383</v>
      </c>
      <c r="B9601" t="s">
        <v>4251</v>
      </c>
      <c r="C9601" s="15" t="s">
        <v>4252</v>
      </c>
      <c r="D9601" s="15" t="s">
        <v>4253</v>
      </c>
      <c r="E9601">
        <v>16375</v>
      </c>
      <c r="F9601">
        <v>25690</v>
      </c>
      <c r="H9601" t="s">
        <v>746</v>
      </c>
      <c r="K9601" s="16">
        <f t="shared" si="447"/>
        <v>18340</v>
      </c>
      <c r="L9601" s="16">
        <f t="shared" si="448"/>
        <v>19305.263157894737</v>
      </c>
      <c r="M9601" s="16">
        <f t="shared" si="449"/>
        <v>21937.799043062201</v>
      </c>
      <c r="N9601" t="e">
        <f>INDEX(XML!$A$2:$R$782,MATCH(C9601,XML!$D$2:$D$737,0),2)</f>
        <v>#N/A</v>
      </c>
    </row>
    <row r="9602" spans="1:14" ht="78.75" x14ac:dyDescent="0.2">
      <c r="A9602">
        <v>53578</v>
      </c>
      <c r="B9602" t="s">
        <v>6222</v>
      </c>
      <c r="C9602" s="15" t="s">
        <v>6223</v>
      </c>
      <c r="D9602" s="15" t="s">
        <v>6224</v>
      </c>
      <c r="E9602">
        <v>23034</v>
      </c>
      <c r="F9602">
        <v>28090</v>
      </c>
      <c r="H9602">
        <v>2</v>
      </c>
      <c r="K9602" s="16">
        <f t="shared" si="447"/>
        <v>25798.080000000002</v>
      </c>
      <c r="L9602" s="16">
        <f t="shared" si="448"/>
        <v>27155.873684210525</v>
      </c>
      <c r="M9602" s="16">
        <f t="shared" si="449"/>
        <v>30858.947368421053</v>
      </c>
      <c r="N9602" t="e">
        <f>INDEX(XML!$A$2:$R$782,MATCH(C9602,XML!$D$2:$D$737,0),2)</f>
        <v>#N/A</v>
      </c>
    </row>
    <row r="9603" spans="1:14" ht="33.75" x14ac:dyDescent="0.2">
      <c r="A9603">
        <v>69772</v>
      </c>
      <c r="B9603" t="s">
        <v>26696</v>
      </c>
      <c r="C9603" s="15" t="s">
        <v>26697</v>
      </c>
      <c r="D9603" s="15" t="s">
        <v>26698</v>
      </c>
      <c r="E9603">
        <v>51160</v>
      </c>
      <c r="F9603">
        <v>62390</v>
      </c>
      <c r="K9603" s="16">
        <f t="shared" si="447"/>
        <v>54741.2</v>
      </c>
      <c r="L9603" s="16">
        <f t="shared" si="448"/>
        <v>57622.315789473687</v>
      </c>
      <c r="M9603" s="16">
        <f t="shared" si="449"/>
        <v>65479.904306220102</v>
      </c>
      <c r="N9603" t="e">
        <f>INDEX(XML!$A$2:$R$782,MATCH(C9603,XML!$D$2:$D$737,0),2)</f>
        <v>#N/A</v>
      </c>
    </row>
    <row r="9604" spans="1:14" ht="90" x14ac:dyDescent="0.2">
      <c r="A9604">
        <v>72175</v>
      </c>
      <c r="B9604" t="s">
        <v>36109</v>
      </c>
      <c r="C9604" s="15" t="s">
        <v>29114</v>
      </c>
      <c r="D9604" s="15" t="s">
        <v>36110</v>
      </c>
      <c r="E9604">
        <v>19590</v>
      </c>
      <c r="F9604">
        <v>23890</v>
      </c>
      <c r="H9604">
        <v>28</v>
      </c>
      <c r="K9604" s="16">
        <f t="shared" si="447"/>
        <v>21940.799999999999</v>
      </c>
      <c r="L9604" s="16">
        <f t="shared" si="448"/>
        <v>23095.57894736842</v>
      </c>
      <c r="M9604" s="16">
        <f t="shared" si="449"/>
        <v>26244.97607655502</v>
      </c>
      <c r="N9604" t="e">
        <f>INDEX(XML!$A$2:$R$782,MATCH(C9604,XML!$D$2:$D$737,0),2)</f>
        <v>#N/A</v>
      </c>
    </row>
    <row r="9605" spans="1:14" ht="78.75" x14ac:dyDescent="0.2">
      <c r="A9605">
        <v>79454</v>
      </c>
      <c r="B9605" t="s">
        <v>37660</v>
      </c>
      <c r="C9605" s="15" t="s">
        <v>37661</v>
      </c>
      <c r="D9605" s="15" t="s">
        <v>37662</v>
      </c>
      <c r="E9605">
        <v>20492</v>
      </c>
      <c r="F9605">
        <v>24990</v>
      </c>
      <c r="H9605">
        <v>17</v>
      </c>
      <c r="K9605" s="16">
        <f t="shared" ref="K9605:K9668" si="450">IF(E9605&gt;49999,E9605+E9605*0.07,IF(E9605&lt;=49999,E9605+E9605*0.12))</f>
        <v>22951.040000000001</v>
      </c>
      <c r="L9605" s="16">
        <f t="shared" ref="L9605:L9668" si="451">K9605*100/95</f>
        <v>24158.989473684211</v>
      </c>
      <c r="M9605" s="16">
        <f t="shared" ref="M9605:M9668" si="452">IF(COUNTIF(C9605,"*Dahua*"),F9605-10,L9605*100/88)</f>
        <v>27453.397129186604</v>
      </c>
      <c r="N9605" t="e">
        <f>INDEX(XML!$A$2:$R$782,MATCH(C9605,XML!$D$2:$D$737,0),2)</f>
        <v>#N/A</v>
      </c>
    </row>
    <row r="9606" spans="1:14" ht="78.75" x14ac:dyDescent="0.2">
      <c r="A9606">
        <v>79434</v>
      </c>
      <c r="B9606" t="s">
        <v>37657</v>
      </c>
      <c r="C9606" s="15" t="s">
        <v>37658</v>
      </c>
      <c r="D9606" s="15" t="s">
        <v>37659</v>
      </c>
      <c r="E9606">
        <v>28692</v>
      </c>
      <c r="F9606">
        <v>34990</v>
      </c>
      <c r="K9606" s="16">
        <f t="shared" si="450"/>
        <v>32135.040000000001</v>
      </c>
      <c r="L9606" s="16">
        <f t="shared" si="451"/>
        <v>33826.357894736844</v>
      </c>
      <c r="M9606" s="16">
        <f t="shared" si="452"/>
        <v>38439.043062200959</v>
      </c>
      <c r="N9606" t="e">
        <f>INDEX(XML!$A$2:$R$782,MATCH(C9606,XML!$D$2:$D$737,0),2)</f>
        <v>#N/A</v>
      </c>
    </row>
    <row r="9607" spans="1:14" ht="90" x14ac:dyDescent="0.2">
      <c r="A9607">
        <v>72171</v>
      </c>
      <c r="B9607" t="s">
        <v>36106</v>
      </c>
      <c r="C9607" s="15" t="s">
        <v>29116</v>
      </c>
      <c r="D9607" s="15" t="s">
        <v>39724</v>
      </c>
      <c r="E9607">
        <v>12784</v>
      </c>
      <c r="F9607">
        <v>15590</v>
      </c>
      <c r="H9607">
        <v>45</v>
      </c>
      <c r="K9607" s="16">
        <f t="shared" si="450"/>
        <v>14318.08</v>
      </c>
      <c r="L9607" s="16">
        <f t="shared" si="451"/>
        <v>15071.663157894736</v>
      </c>
      <c r="M9607" s="16">
        <f t="shared" si="452"/>
        <v>17126.889952153109</v>
      </c>
      <c r="N9607" t="e">
        <f>INDEX(XML!$A$2:$R$782,MATCH(C9607,XML!$D$2:$D$737,0),2)</f>
        <v>#N/A</v>
      </c>
    </row>
    <row r="9608" spans="1:14" ht="90" x14ac:dyDescent="0.2">
      <c r="A9608">
        <v>72169</v>
      </c>
      <c r="B9608" t="s">
        <v>36107</v>
      </c>
      <c r="C9608" s="15" t="s">
        <v>29117</v>
      </c>
      <c r="D9608" s="15" t="s">
        <v>36108</v>
      </c>
      <c r="E9608">
        <v>17048</v>
      </c>
      <c r="F9608">
        <v>20790</v>
      </c>
      <c r="H9608">
        <v>48</v>
      </c>
      <c r="K9608" s="16">
        <f t="shared" si="450"/>
        <v>19093.759999999998</v>
      </c>
      <c r="L9608" s="16">
        <f t="shared" si="451"/>
        <v>20098.694736842102</v>
      </c>
      <c r="M9608" s="16">
        <f t="shared" si="452"/>
        <v>22839.42583732057</v>
      </c>
      <c r="N9608" t="e">
        <f>INDEX(XML!$A$2:$R$782,MATCH(C9608,XML!$D$2:$D$737,0),2)</f>
        <v>#N/A</v>
      </c>
    </row>
    <row r="9609" spans="1:14" ht="90" x14ac:dyDescent="0.2">
      <c r="A9609">
        <v>79433</v>
      </c>
      <c r="B9609" t="s">
        <v>37654</v>
      </c>
      <c r="C9609" s="15" t="s">
        <v>37655</v>
      </c>
      <c r="D9609" s="15" t="s">
        <v>37656</v>
      </c>
      <c r="E9609">
        <v>18852</v>
      </c>
      <c r="F9609">
        <v>22990</v>
      </c>
      <c r="H9609">
        <v>2</v>
      </c>
      <c r="K9609" s="16">
        <f t="shared" si="450"/>
        <v>21114.239999999998</v>
      </c>
      <c r="L9609" s="16">
        <f t="shared" si="451"/>
        <v>22225.515789473684</v>
      </c>
      <c r="M9609" s="16">
        <f t="shared" si="452"/>
        <v>25256.267942583734</v>
      </c>
      <c r="N9609" t="e">
        <f>INDEX(XML!$A$2:$R$782,MATCH(C9609,XML!$D$2:$D$737,0),2)</f>
        <v>#N/A</v>
      </c>
    </row>
    <row r="9610" spans="1:14" ht="90" x14ac:dyDescent="0.2">
      <c r="A9610">
        <v>72172</v>
      </c>
      <c r="B9610" t="s">
        <v>36111</v>
      </c>
      <c r="C9610" s="15" t="s">
        <v>29115</v>
      </c>
      <c r="D9610" s="15" t="s">
        <v>36112</v>
      </c>
      <c r="E9610">
        <v>11062</v>
      </c>
      <c r="F9610">
        <v>13490</v>
      </c>
      <c r="H9610">
        <v>30</v>
      </c>
      <c r="K9610" s="16">
        <f t="shared" si="450"/>
        <v>12389.44</v>
      </c>
      <c r="L9610" s="16">
        <f t="shared" si="451"/>
        <v>13041.515789473684</v>
      </c>
      <c r="M9610" s="16">
        <f t="shared" si="452"/>
        <v>14819.904306220094</v>
      </c>
      <c r="N9610" t="e">
        <f>INDEX(XML!$A$2:$R$782,MATCH(C9610,XML!$D$2:$D$737,0),2)</f>
        <v>#N/A</v>
      </c>
    </row>
    <row r="9611" spans="1:14" ht="78.75" x14ac:dyDescent="0.2">
      <c r="A9611">
        <v>79456</v>
      </c>
      <c r="B9611" t="s">
        <v>37709</v>
      </c>
      <c r="C9611" s="15" t="s">
        <v>37710</v>
      </c>
      <c r="D9611" s="15" t="s">
        <v>37666</v>
      </c>
      <c r="E9611">
        <v>18032</v>
      </c>
      <c r="F9611">
        <v>21990</v>
      </c>
      <c r="H9611">
        <v>7</v>
      </c>
      <c r="K9611" s="16">
        <f t="shared" si="450"/>
        <v>20195.84</v>
      </c>
      <c r="L9611" s="16">
        <f t="shared" si="451"/>
        <v>21258.778947368421</v>
      </c>
      <c r="M9611" s="16">
        <f t="shared" si="452"/>
        <v>24157.703349282299</v>
      </c>
      <c r="N9611" t="e">
        <f>INDEX(XML!$A$2:$R$782,MATCH(C9611,XML!$D$2:$D$737,0),2)</f>
        <v>#N/A</v>
      </c>
    </row>
    <row r="9612" spans="1:14" ht="78.75" x14ac:dyDescent="0.2">
      <c r="A9612">
        <v>33642</v>
      </c>
      <c r="B9612" t="s">
        <v>4236</v>
      </c>
      <c r="C9612" s="15" t="s">
        <v>4237</v>
      </c>
      <c r="D9612" s="15" t="s">
        <v>4238</v>
      </c>
      <c r="E9612">
        <v>15326</v>
      </c>
      <c r="F9612">
        <v>18690</v>
      </c>
      <c r="H9612" t="s">
        <v>746</v>
      </c>
      <c r="K9612" s="16">
        <f t="shared" si="450"/>
        <v>17165.12</v>
      </c>
      <c r="L9612" s="16">
        <f t="shared" si="451"/>
        <v>18068.547368421052</v>
      </c>
      <c r="M9612" s="16">
        <f t="shared" si="452"/>
        <v>20532.440191387559</v>
      </c>
      <c r="N9612" t="e">
        <f>INDEX(XML!$A$2:$R$782,MATCH(C9612,XML!$D$2:$D$737,0),2)</f>
        <v>#N/A</v>
      </c>
    </row>
    <row r="9613" spans="1:14" ht="78.75" x14ac:dyDescent="0.2">
      <c r="A9613">
        <v>38904</v>
      </c>
      <c r="B9613" t="s">
        <v>4261</v>
      </c>
      <c r="C9613" s="15" t="s">
        <v>4262</v>
      </c>
      <c r="D9613" s="15" t="s">
        <v>4263</v>
      </c>
      <c r="E9613">
        <v>17212</v>
      </c>
      <c r="F9613">
        <v>20990</v>
      </c>
      <c r="H9613" t="s">
        <v>746</v>
      </c>
      <c r="K9613" s="16">
        <f t="shared" si="450"/>
        <v>19277.439999999999</v>
      </c>
      <c r="L9613" s="16">
        <f t="shared" si="451"/>
        <v>20292.042105263154</v>
      </c>
      <c r="M9613" s="16">
        <f t="shared" si="452"/>
        <v>23059.138755980854</v>
      </c>
      <c r="N9613" t="e">
        <f>INDEX(XML!$A$2:$R$782,MATCH(C9613,XML!$D$2:$D$737,0),2)</f>
        <v>#N/A</v>
      </c>
    </row>
    <row r="9614" spans="1:14" ht="67.5" x14ac:dyDescent="0.2">
      <c r="A9614">
        <v>79432</v>
      </c>
      <c r="B9614" t="s">
        <v>37652</v>
      </c>
      <c r="C9614" s="15" t="s">
        <v>38297</v>
      </c>
      <c r="D9614" s="15" t="s">
        <v>37653</v>
      </c>
      <c r="E9614">
        <v>22132</v>
      </c>
      <c r="F9614">
        <v>26990</v>
      </c>
      <c r="K9614" s="16">
        <f t="shared" si="450"/>
        <v>24787.84</v>
      </c>
      <c r="L9614" s="16">
        <f t="shared" si="451"/>
        <v>26092.463157894737</v>
      </c>
      <c r="M9614" s="16">
        <f t="shared" si="452"/>
        <v>29650.526315789473</v>
      </c>
      <c r="N9614" t="e">
        <f>INDEX(XML!$A$2:$R$782,MATCH(C9614,XML!$D$2:$D$737,0),2)</f>
        <v>#N/A</v>
      </c>
    </row>
    <row r="9615" spans="1:14" ht="67.5" x14ac:dyDescent="0.2">
      <c r="A9615">
        <v>79429</v>
      </c>
      <c r="B9615" t="s">
        <v>37649</v>
      </c>
      <c r="C9615" s="15" t="s">
        <v>37650</v>
      </c>
      <c r="D9615" s="15" t="s">
        <v>37651</v>
      </c>
      <c r="E9615">
        <v>27052</v>
      </c>
      <c r="F9615">
        <v>32990</v>
      </c>
      <c r="H9615">
        <v>9</v>
      </c>
      <c r="K9615" s="16">
        <f t="shared" si="450"/>
        <v>30298.239999999998</v>
      </c>
      <c r="L9615" s="16">
        <f t="shared" si="451"/>
        <v>31892.884210526317</v>
      </c>
      <c r="M9615" s="16">
        <f t="shared" si="452"/>
        <v>36241.913875598089</v>
      </c>
      <c r="N9615" t="e">
        <f>INDEX(XML!$A$2:$R$782,MATCH(C9615,XML!$D$2:$D$737,0),2)</f>
        <v>#N/A</v>
      </c>
    </row>
    <row r="9616" spans="1:14" ht="78.75" x14ac:dyDescent="0.2">
      <c r="A9616">
        <v>33643</v>
      </c>
      <c r="B9616" t="s">
        <v>4264</v>
      </c>
      <c r="C9616" s="15" t="s">
        <v>4265</v>
      </c>
      <c r="D9616" s="15" t="s">
        <v>4266</v>
      </c>
      <c r="E9616">
        <v>19672</v>
      </c>
      <c r="F9616">
        <v>23990</v>
      </c>
      <c r="H9616">
        <v>39</v>
      </c>
      <c r="K9616" s="16">
        <f t="shared" si="450"/>
        <v>22032.639999999999</v>
      </c>
      <c r="L9616" s="16">
        <f t="shared" si="451"/>
        <v>23192.252631578947</v>
      </c>
      <c r="M9616" s="16">
        <f t="shared" si="452"/>
        <v>26354.832535885169</v>
      </c>
      <c r="N9616" t="e">
        <f>INDEX(XML!$A$2:$R$782,MATCH(C9616,XML!$D$2:$D$737,0),2)</f>
        <v>#N/A</v>
      </c>
    </row>
    <row r="9617" spans="1:14" ht="33.75" x14ac:dyDescent="0.2">
      <c r="A9617">
        <v>79427</v>
      </c>
      <c r="B9617" t="s">
        <v>37646</v>
      </c>
      <c r="C9617" s="15" t="s">
        <v>37647</v>
      </c>
      <c r="D9617" s="15" t="s">
        <v>37648</v>
      </c>
      <c r="E9617">
        <v>11308</v>
      </c>
      <c r="F9617">
        <v>13790</v>
      </c>
      <c r="K9617" s="16">
        <f t="shared" si="450"/>
        <v>12664.96</v>
      </c>
      <c r="L9617" s="16">
        <f t="shared" si="451"/>
        <v>13331.536842105263</v>
      </c>
      <c r="M9617" s="16">
        <f t="shared" si="452"/>
        <v>15149.473684210527</v>
      </c>
      <c r="N9617" t="e">
        <f>INDEX(XML!$A$2:$R$782,MATCH(C9617,XML!$D$2:$D$737,0),2)</f>
        <v>#N/A</v>
      </c>
    </row>
    <row r="9618" spans="1:14" ht="33.75" x14ac:dyDescent="0.2">
      <c r="A9618">
        <v>79426</v>
      </c>
      <c r="B9618" t="s">
        <v>37643</v>
      </c>
      <c r="C9618" s="15" t="s">
        <v>37644</v>
      </c>
      <c r="D9618" s="15" t="s">
        <v>37645</v>
      </c>
      <c r="E9618">
        <v>15654</v>
      </c>
      <c r="F9618">
        <v>19090</v>
      </c>
      <c r="H9618">
        <v>4</v>
      </c>
      <c r="K9618" s="16">
        <f t="shared" si="450"/>
        <v>17532.48</v>
      </c>
      <c r="L9618" s="16">
        <f t="shared" si="451"/>
        <v>18455.242105263158</v>
      </c>
      <c r="M9618" s="16">
        <f t="shared" si="452"/>
        <v>20971.866028708133</v>
      </c>
      <c r="N9618" t="e">
        <f>INDEX(XML!$A$2:$R$782,MATCH(C9618,XML!$D$2:$D$737,0),2)</f>
        <v>#N/A</v>
      </c>
    </row>
    <row r="9619" spans="1:14" ht="67.5" x14ac:dyDescent="0.2">
      <c r="A9619">
        <v>39563</v>
      </c>
      <c r="B9619" t="s">
        <v>4267</v>
      </c>
      <c r="C9619" s="15" t="s">
        <v>4268</v>
      </c>
      <c r="D9619" s="15" t="s">
        <v>4269</v>
      </c>
      <c r="E9619">
        <v>21312</v>
      </c>
      <c r="F9619">
        <v>25990</v>
      </c>
      <c r="H9619" t="s">
        <v>746</v>
      </c>
      <c r="K9619" s="16">
        <f t="shared" si="450"/>
        <v>23869.439999999999</v>
      </c>
      <c r="L9619" s="16">
        <f t="shared" si="451"/>
        <v>25125.726315789474</v>
      </c>
      <c r="M9619" s="16">
        <f t="shared" si="452"/>
        <v>28551.961722488039</v>
      </c>
      <c r="N9619" t="e">
        <f>INDEX(XML!$A$2:$R$782,MATCH(C9619,XML!$D$2:$D$737,0),2)</f>
        <v>#N/A</v>
      </c>
    </row>
    <row r="9620" spans="1:14" ht="22.5" x14ac:dyDescent="0.2">
      <c r="A9620">
        <v>74229</v>
      </c>
      <c r="B9620" t="s">
        <v>36757</v>
      </c>
      <c r="C9620" s="15" t="s">
        <v>36758</v>
      </c>
      <c r="D9620" s="15" t="s">
        <v>36759</v>
      </c>
      <c r="E9620">
        <v>19672</v>
      </c>
      <c r="F9620">
        <v>23990</v>
      </c>
      <c r="H9620">
        <v>34</v>
      </c>
      <c r="K9620" s="16">
        <f t="shared" si="450"/>
        <v>22032.639999999999</v>
      </c>
      <c r="L9620" s="16">
        <f t="shared" si="451"/>
        <v>23192.252631578947</v>
      </c>
      <c r="M9620" s="16">
        <f t="shared" si="452"/>
        <v>26354.832535885169</v>
      </c>
      <c r="N9620" t="e">
        <f>INDEX(XML!$A$2:$R$782,MATCH(C9620,XML!$D$2:$D$737,0),2)</f>
        <v>#N/A</v>
      </c>
    </row>
    <row r="9621" spans="1:14" ht="56.25" x14ac:dyDescent="0.2">
      <c r="A9621">
        <v>57232</v>
      </c>
      <c r="B9621" t="s">
        <v>14878</v>
      </c>
      <c r="C9621" s="15" t="s">
        <v>14879</v>
      </c>
      <c r="D9621" s="15" t="s">
        <v>14880</v>
      </c>
      <c r="E9621">
        <v>22952</v>
      </c>
      <c r="F9621">
        <v>27990</v>
      </c>
      <c r="H9621" t="s">
        <v>746</v>
      </c>
      <c r="K9621" s="16">
        <f t="shared" si="450"/>
        <v>25706.239999999998</v>
      </c>
      <c r="L9621" s="16">
        <f t="shared" si="451"/>
        <v>27059.200000000001</v>
      </c>
      <c r="M9621" s="16">
        <f t="shared" si="452"/>
        <v>30749.090909090908</v>
      </c>
      <c r="N9621" t="e">
        <f>INDEX(XML!$A$2:$R$782,MATCH(C9621,XML!$D$2:$D$737,0),2)</f>
        <v>#N/A</v>
      </c>
    </row>
    <row r="9622" spans="1:14" ht="56.25" x14ac:dyDescent="0.2">
      <c r="A9622">
        <v>55609</v>
      </c>
      <c r="B9622" t="s">
        <v>13140</v>
      </c>
      <c r="C9622" s="15" t="s">
        <v>13141</v>
      </c>
      <c r="D9622" s="15" t="s">
        <v>13142</v>
      </c>
      <c r="E9622">
        <v>31152</v>
      </c>
      <c r="F9622">
        <v>37990</v>
      </c>
      <c r="H9622">
        <v>28</v>
      </c>
      <c r="K9622" s="16">
        <f t="shared" si="450"/>
        <v>34890.239999999998</v>
      </c>
      <c r="L9622" s="16">
        <f t="shared" si="451"/>
        <v>36726.568421052631</v>
      </c>
      <c r="M9622" s="16">
        <f t="shared" si="452"/>
        <v>41734.73684210526</v>
      </c>
      <c r="N9622" t="e">
        <f>INDEX(XML!$A$2:$R$782,MATCH(C9622,XML!$D$2:$D$737,0),2)</f>
        <v>#N/A</v>
      </c>
    </row>
    <row r="9623" spans="1:14" ht="45" x14ac:dyDescent="0.2">
      <c r="A9623">
        <v>74231</v>
      </c>
      <c r="B9623" t="s">
        <v>33019</v>
      </c>
      <c r="C9623" s="15" t="s">
        <v>33020</v>
      </c>
      <c r="D9623" s="15" t="s">
        <v>33342</v>
      </c>
      <c r="E9623">
        <v>41812</v>
      </c>
      <c r="F9623">
        <v>50990</v>
      </c>
      <c r="H9623">
        <v>36</v>
      </c>
      <c r="K9623" s="16">
        <f t="shared" si="450"/>
        <v>46829.440000000002</v>
      </c>
      <c r="L9623" s="16">
        <f t="shared" si="451"/>
        <v>49294.14736842105</v>
      </c>
      <c r="M9623" s="16">
        <f t="shared" si="452"/>
        <v>56016.076555023923</v>
      </c>
      <c r="N9623" t="e">
        <f>INDEX(XML!$A$2:$R$782,MATCH(C9623,XML!$D$2:$D$737,0),2)</f>
        <v>#N/A</v>
      </c>
    </row>
    <row r="9624" spans="1:14" ht="67.5" x14ac:dyDescent="0.2">
      <c r="A9624">
        <v>37900</v>
      </c>
      <c r="B9624" t="s">
        <v>4270</v>
      </c>
      <c r="C9624" s="15" t="s">
        <v>4271</v>
      </c>
      <c r="D9624" s="15" t="s">
        <v>4272</v>
      </c>
      <c r="E9624">
        <v>25412</v>
      </c>
      <c r="F9624">
        <v>30990</v>
      </c>
      <c r="H9624" t="s">
        <v>746</v>
      </c>
      <c r="K9624" s="16">
        <f t="shared" si="450"/>
        <v>28461.439999999999</v>
      </c>
      <c r="L9624" s="16">
        <f t="shared" si="451"/>
        <v>29959.410526315791</v>
      </c>
      <c r="M9624" s="16">
        <f t="shared" si="452"/>
        <v>34044.784688995212</v>
      </c>
      <c r="N9624" t="e">
        <f>INDEX(XML!$A$2:$R$782,MATCH(C9624,XML!$D$2:$D$737,0),2)</f>
        <v>#N/A</v>
      </c>
    </row>
    <row r="9625" spans="1:14" ht="67.5" x14ac:dyDescent="0.2">
      <c r="A9625">
        <v>44490</v>
      </c>
      <c r="B9625" t="s">
        <v>4273</v>
      </c>
      <c r="C9625" s="15" t="s">
        <v>4274</v>
      </c>
      <c r="D9625" s="15" t="s">
        <v>4275</v>
      </c>
      <c r="E9625">
        <v>28692</v>
      </c>
      <c r="F9625">
        <v>34990</v>
      </c>
      <c r="H9625" t="s">
        <v>746</v>
      </c>
      <c r="K9625" s="16">
        <f t="shared" si="450"/>
        <v>32135.040000000001</v>
      </c>
      <c r="L9625" s="16">
        <f t="shared" si="451"/>
        <v>33826.357894736844</v>
      </c>
      <c r="M9625" s="16">
        <f t="shared" si="452"/>
        <v>38439.043062200959</v>
      </c>
      <c r="N9625" t="e">
        <f>INDEX(XML!$A$2:$R$782,MATCH(C9625,XML!$D$2:$D$737,0),2)</f>
        <v>#N/A</v>
      </c>
    </row>
    <row r="9626" spans="1:14" ht="45" x14ac:dyDescent="0.2">
      <c r="A9626">
        <v>69771</v>
      </c>
      <c r="B9626" t="s">
        <v>26699</v>
      </c>
      <c r="C9626" s="15" t="s">
        <v>26700</v>
      </c>
      <c r="D9626" s="15" t="s">
        <v>26701</v>
      </c>
      <c r="E9626">
        <v>30332</v>
      </c>
      <c r="F9626">
        <v>36990</v>
      </c>
      <c r="H9626">
        <v>29</v>
      </c>
      <c r="K9626" s="16">
        <f t="shared" si="450"/>
        <v>33971.839999999997</v>
      </c>
      <c r="L9626" s="16">
        <f t="shared" si="451"/>
        <v>35759.831578947364</v>
      </c>
      <c r="M9626" s="16">
        <f t="shared" si="452"/>
        <v>40636.172248803821</v>
      </c>
      <c r="N9626" t="e">
        <f>INDEX(XML!$A$2:$R$782,MATCH(C9626,XML!$D$2:$D$737,0),2)</f>
        <v>#N/A</v>
      </c>
    </row>
    <row r="9627" spans="1:14" ht="67.5" x14ac:dyDescent="0.2">
      <c r="A9627">
        <v>55608</v>
      </c>
      <c r="B9627" t="s">
        <v>13143</v>
      </c>
      <c r="C9627" s="15" t="s">
        <v>13144</v>
      </c>
      <c r="D9627" s="15" t="s">
        <v>24951</v>
      </c>
      <c r="E9627">
        <v>29512</v>
      </c>
      <c r="F9627">
        <v>35990</v>
      </c>
      <c r="H9627" t="s">
        <v>746</v>
      </c>
      <c r="K9627" s="16">
        <f t="shared" si="450"/>
        <v>33053.440000000002</v>
      </c>
      <c r="L9627" s="16">
        <f t="shared" si="451"/>
        <v>34793.094736842104</v>
      </c>
      <c r="M9627" s="16">
        <f t="shared" si="452"/>
        <v>39537.60765550239</v>
      </c>
      <c r="N9627" t="e">
        <f>INDEX(XML!$A$2:$R$782,MATCH(C9627,XML!$D$2:$D$737,0),2)</f>
        <v>#N/A</v>
      </c>
    </row>
    <row r="9628" spans="1:14" ht="45" x14ac:dyDescent="0.2">
      <c r="A9628">
        <v>74226</v>
      </c>
      <c r="B9628" t="s">
        <v>33017</v>
      </c>
      <c r="C9628" s="15" t="s">
        <v>33018</v>
      </c>
      <c r="D9628" s="15" t="s">
        <v>33343</v>
      </c>
      <c r="E9628">
        <v>30332</v>
      </c>
      <c r="F9628">
        <v>36990</v>
      </c>
      <c r="H9628" t="s">
        <v>746</v>
      </c>
      <c r="K9628" s="16">
        <f t="shared" si="450"/>
        <v>33971.839999999997</v>
      </c>
      <c r="L9628" s="16">
        <f t="shared" si="451"/>
        <v>35759.831578947364</v>
      </c>
      <c r="M9628" s="16">
        <f t="shared" si="452"/>
        <v>40636.172248803821</v>
      </c>
      <c r="N9628" t="e">
        <f>INDEX(XML!$A$2:$R$782,MATCH(C9628,XML!$D$2:$D$737,0),2)</f>
        <v>#N/A</v>
      </c>
    </row>
    <row r="9629" spans="1:14" ht="33.75" x14ac:dyDescent="0.2">
      <c r="A9629">
        <v>79425</v>
      </c>
      <c r="B9629" t="s">
        <v>37640</v>
      </c>
      <c r="C9629" s="15" t="s">
        <v>37641</v>
      </c>
      <c r="D9629" s="15" t="s">
        <v>37642</v>
      </c>
      <c r="E9629">
        <v>53292</v>
      </c>
      <c r="F9629">
        <v>64990</v>
      </c>
      <c r="H9629">
        <v>1</v>
      </c>
      <c r="K9629" s="16">
        <f t="shared" si="450"/>
        <v>57022.44</v>
      </c>
      <c r="L9629" s="16">
        <f t="shared" si="451"/>
        <v>60023.621052631577</v>
      </c>
      <c r="M9629" s="16">
        <f t="shared" si="452"/>
        <v>68208.660287081337</v>
      </c>
      <c r="N9629" t="e">
        <f>INDEX(XML!$A$2:$R$782,MATCH(C9629,XML!$D$2:$D$737,0),2)</f>
        <v>#N/A</v>
      </c>
    </row>
    <row r="9630" spans="1:14" ht="112.5" x14ac:dyDescent="0.2">
      <c r="A9630">
        <v>52406</v>
      </c>
      <c r="B9630" t="s">
        <v>23253</v>
      </c>
      <c r="C9630" s="15" t="s">
        <v>4282</v>
      </c>
      <c r="D9630" s="15" t="s">
        <v>4283</v>
      </c>
      <c r="E9630">
        <v>11676</v>
      </c>
      <c r="F9630">
        <v>14990</v>
      </c>
      <c r="K9630" s="16">
        <f t="shared" si="450"/>
        <v>13077.119999999999</v>
      </c>
      <c r="L9630" s="16">
        <f t="shared" si="451"/>
        <v>13765.38947368421</v>
      </c>
      <c r="M9630" s="16">
        <f t="shared" si="452"/>
        <v>15642.488038277514</v>
      </c>
      <c r="N9630" t="e">
        <f>INDEX(XML!$A$2:$R$782,MATCH(C9630,XML!$D$2:$D$737,0),2)</f>
        <v>#N/A</v>
      </c>
    </row>
    <row r="9631" spans="1:14" ht="101.25" x14ac:dyDescent="0.2">
      <c r="A9631">
        <v>52404</v>
      </c>
      <c r="B9631" t="s">
        <v>4276</v>
      </c>
      <c r="C9631" s="15" t="s">
        <v>4277</v>
      </c>
      <c r="D9631" s="15" t="s">
        <v>4278</v>
      </c>
      <c r="E9631">
        <v>14000</v>
      </c>
      <c r="F9631">
        <v>15990</v>
      </c>
      <c r="H9631">
        <v>2</v>
      </c>
      <c r="K9631" s="16">
        <f t="shared" si="450"/>
        <v>15680</v>
      </c>
      <c r="L9631" s="16">
        <f t="shared" si="451"/>
        <v>16505.263157894737</v>
      </c>
      <c r="M9631" s="16">
        <f t="shared" si="452"/>
        <v>18755.980861244021</v>
      </c>
      <c r="N9631" t="e">
        <f>INDEX(XML!$A$2:$R$782,MATCH(C9631,XML!$D$2:$D$737,0),2)</f>
        <v>#N/A</v>
      </c>
    </row>
    <row r="9632" spans="1:14" ht="123.75" x14ac:dyDescent="0.2">
      <c r="A9632">
        <v>52407</v>
      </c>
      <c r="B9632" t="s">
        <v>4284</v>
      </c>
      <c r="C9632" s="15" t="s">
        <v>4285</v>
      </c>
      <c r="D9632" s="15" t="s">
        <v>4286</v>
      </c>
      <c r="E9632">
        <v>15726</v>
      </c>
      <c r="F9632">
        <v>18990</v>
      </c>
      <c r="H9632" t="s">
        <v>746</v>
      </c>
      <c r="K9632" s="16">
        <f t="shared" si="450"/>
        <v>17613.12</v>
      </c>
      <c r="L9632" s="16">
        <f t="shared" si="451"/>
        <v>18540.126315789475</v>
      </c>
      <c r="M9632" s="16">
        <f t="shared" si="452"/>
        <v>21068.325358851678</v>
      </c>
      <c r="N9632" t="e">
        <f>INDEX(XML!$A$2:$R$782,MATCH(C9632,XML!$D$2:$D$737,0),2)</f>
        <v>#N/A</v>
      </c>
    </row>
    <row r="9633" spans="1:14" ht="101.25" x14ac:dyDescent="0.2">
      <c r="A9633">
        <v>69736</v>
      </c>
      <c r="B9633" t="s">
        <v>29567</v>
      </c>
      <c r="C9633" s="15" t="s">
        <v>29568</v>
      </c>
      <c r="D9633" s="15" t="s">
        <v>29569</v>
      </c>
      <c r="E9633">
        <v>22132</v>
      </c>
      <c r="F9633">
        <v>25990</v>
      </c>
      <c r="K9633" s="16">
        <f t="shared" si="450"/>
        <v>24787.84</v>
      </c>
      <c r="L9633" s="16">
        <f t="shared" si="451"/>
        <v>26092.463157894737</v>
      </c>
      <c r="M9633" s="16">
        <f t="shared" si="452"/>
        <v>29650.526315789473</v>
      </c>
      <c r="N9633" t="e">
        <f>INDEX(XML!$A$2:$R$782,MATCH(C9633,XML!$D$2:$D$737,0),2)</f>
        <v>#N/A</v>
      </c>
    </row>
    <row r="9634" spans="1:14" ht="112.5" x14ac:dyDescent="0.2">
      <c r="A9634">
        <v>52408</v>
      </c>
      <c r="B9634" t="s">
        <v>4287</v>
      </c>
      <c r="C9634" s="15" t="s">
        <v>4288</v>
      </c>
      <c r="D9634" s="15" t="s">
        <v>4289</v>
      </c>
      <c r="E9634">
        <v>18707</v>
      </c>
      <c r="F9634">
        <v>22990</v>
      </c>
      <c r="H9634" t="s">
        <v>746</v>
      </c>
      <c r="K9634" s="16">
        <f t="shared" si="450"/>
        <v>20951.84</v>
      </c>
      <c r="L9634" s="16">
        <f t="shared" si="451"/>
        <v>22054.568421052631</v>
      </c>
      <c r="M9634" s="16">
        <f t="shared" si="452"/>
        <v>25062.009569377988</v>
      </c>
      <c r="N9634" t="e">
        <f>INDEX(XML!$A$2:$R$782,MATCH(C9634,XML!$D$2:$D$737,0),2)</f>
        <v>#N/A</v>
      </c>
    </row>
    <row r="9635" spans="1:14" ht="90" x14ac:dyDescent="0.2">
      <c r="A9635">
        <v>69735</v>
      </c>
      <c r="B9635" t="s">
        <v>29570</v>
      </c>
      <c r="C9635" s="15" t="s">
        <v>29571</v>
      </c>
      <c r="D9635" s="15" t="s">
        <v>29572</v>
      </c>
      <c r="E9635">
        <v>29512</v>
      </c>
      <c r="F9635">
        <v>33990</v>
      </c>
      <c r="K9635" s="16">
        <f t="shared" si="450"/>
        <v>33053.440000000002</v>
      </c>
      <c r="L9635" s="16">
        <f t="shared" si="451"/>
        <v>34793.094736842104</v>
      </c>
      <c r="M9635" s="16">
        <f t="shared" si="452"/>
        <v>39537.60765550239</v>
      </c>
      <c r="N9635" t="e">
        <f>INDEX(XML!$A$2:$R$782,MATCH(C9635,XML!$D$2:$D$737,0),2)</f>
        <v>#N/A</v>
      </c>
    </row>
    <row r="9636" spans="1:14" ht="112.5" x14ac:dyDescent="0.2">
      <c r="A9636">
        <v>64783</v>
      </c>
      <c r="B9636" t="s">
        <v>28390</v>
      </c>
      <c r="C9636" s="15" t="s">
        <v>28391</v>
      </c>
      <c r="D9636" s="15" t="s">
        <v>28392</v>
      </c>
      <c r="E9636">
        <v>22804</v>
      </c>
      <c r="F9636">
        <v>26990</v>
      </c>
      <c r="H9636">
        <v>1</v>
      </c>
      <c r="I9636">
        <v>1</v>
      </c>
      <c r="K9636" s="16">
        <f t="shared" si="450"/>
        <v>25540.48</v>
      </c>
      <c r="L9636" s="16">
        <f t="shared" si="451"/>
        <v>26884.715789473685</v>
      </c>
      <c r="M9636" s="16">
        <f t="shared" si="452"/>
        <v>30550.813397129186</v>
      </c>
      <c r="N9636" t="e">
        <f>INDEX(XML!$A$2:$R$782,MATCH(C9636,XML!$D$2:$D$737,0),2)</f>
        <v>#N/A</v>
      </c>
    </row>
    <row r="9637" spans="1:14" ht="101.25" x14ac:dyDescent="0.2">
      <c r="A9637">
        <v>69738</v>
      </c>
      <c r="B9637" t="s">
        <v>29573</v>
      </c>
      <c r="C9637" s="15" t="s">
        <v>29574</v>
      </c>
      <c r="D9637" s="15" t="s">
        <v>29575</v>
      </c>
      <c r="E9637">
        <v>25412</v>
      </c>
      <c r="F9637">
        <v>28990</v>
      </c>
      <c r="K9637" s="16">
        <f t="shared" si="450"/>
        <v>28461.439999999999</v>
      </c>
      <c r="L9637" s="16">
        <f t="shared" si="451"/>
        <v>29959.410526315791</v>
      </c>
      <c r="M9637" s="16">
        <f t="shared" si="452"/>
        <v>34044.784688995212</v>
      </c>
      <c r="N9637" t="e">
        <f>INDEX(XML!$A$2:$R$782,MATCH(C9637,XML!$D$2:$D$737,0),2)</f>
        <v>#N/A</v>
      </c>
    </row>
    <row r="9638" spans="1:14" ht="56.25" x14ac:dyDescent="0.2">
      <c r="A9638">
        <v>69749</v>
      </c>
      <c r="B9638" t="s">
        <v>29576</v>
      </c>
      <c r="C9638" s="15" t="s">
        <v>29577</v>
      </c>
      <c r="D9638" s="15" t="s">
        <v>29578</v>
      </c>
      <c r="E9638">
        <v>31152</v>
      </c>
      <c r="F9638">
        <v>35990</v>
      </c>
      <c r="K9638" s="16">
        <f t="shared" si="450"/>
        <v>34890.239999999998</v>
      </c>
      <c r="L9638" s="16">
        <f t="shared" si="451"/>
        <v>36726.568421052631</v>
      </c>
      <c r="M9638" s="16">
        <f t="shared" si="452"/>
        <v>41734.73684210526</v>
      </c>
      <c r="N9638" t="e">
        <f>INDEX(XML!$A$2:$R$782,MATCH(C9638,XML!$D$2:$D$737,0),2)</f>
        <v>#N/A</v>
      </c>
    </row>
    <row r="9639" spans="1:14" ht="123.75" x14ac:dyDescent="0.2">
      <c r="A9639">
        <v>68638</v>
      </c>
      <c r="B9639" t="s">
        <v>29579</v>
      </c>
      <c r="C9639" s="15" t="s">
        <v>29580</v>
      </c>
      <c r="D9639" s="15" t="s">
        <v>29581</v>
      </c>
      <c r="E9639">
        <v>14272</v>
      </c>
      <c r="F9639">
        <v>17990</v>
      </c>
      <c r="H9639">
        <v>45</v>
      </c>
      <c r="K9639" s="16">
        <f t="shared" si="450"/>
        <v>15984.64</v>
      </c>
      <c r="L9639" s="16">
        <f t="shared" si="451"/>
        <v>16825.936842105264</v>
      </c>
      <c r="M9639" s="16">
        <f t="shared" si="452"/>
        <v>19120.382775119619</v>
      </c>
      <c r="N9639" t="e">
        <f>INDEX(XML!$A$2:$R$782,MATCH(C9639,XML!$D$2:$D$737,0),2)</f>
        <v>#N/A</v>
      </c>
    </row>
    <row r="9640" spans="1:14" ht="101.25" x14ac:dyDescent="0.2">
      <c r="A9640">
        <v>52405</v>
      </c>
      <c r="B9640" t="s">
        <v>4279</v>
      </c>
      <c r="C9640" s="15" t="s">
        <v>4280</v>
      </c>
      <c r="D9640" s="15" t="s">
        <v>4281</v>
      </c>
      <c r="E9640">
        <v>18130</v>
      </c>
      <c r="F9640">
        <v>20990</v>
      </c>
      <c r="H9640" t="s">
        <v>746</v>
      </c>
      <c r="K9640" s="16">
        <f t="shared" si="450"/>
        <v>20305.599999999999</v>
      </c>
      <c r="L9640" s="16">
        <f t="shared" si="451"/>
        <v>21374.315789473683</v>
      </c>
      <c r="M9640" s="16">
        <f t="shared" si="452"/>
        <v>24288.995215311006</v>
      </c>
      <c r="N9640" t="e">
        <f>INDEX(XML!$A$2:$R$782,MATCH(C9640,XML!$D$2:$D$737,0),2)</f>
        <v>#N/A</v>
      </c>
    </row>
    <row r="9641" spans="1:14" ht="101.25" x14ac:dyDescent="0.2">
      <c r="A9641">
        <v>64791</v>
      </c>
      <c r="B9641" t="s">
        <v>28074</v>
      </c>
      <c r="C9641" s="15" t="s">
        <v>28075</v>
      </c>
      <c r="D9641" s="15" t="s">
        <v>28076</v>
      </c>
      <c r="E9641">
        <v>20095</v>
      </c>
      <c r="F9641">
        <v>22990</v>
      </c>
      <c r="H9641">
        <v>43</v>
      </c>
      <c r="K9641" s="16">
        <f t="shared" si="450"/>
        <v>22506.400000000001</v>
      </c>
      <c r="L9641" s="16">
        <f t="shared" si="451"/>
        <v>23690.947368421053</v>
      </c>
      <c r="M9641" s="16">
        <f t="shared" si="452"/>
        <v>26921.531100478467</v>
      </c>
      <c r="N9641" t="e">
        <f>INDEX(XML!$A$2:$R$782,MATCH(C9641,XML!$D$2:$D$737,0),2)</f>
        <v>#N/A</v>
      </c>
    </row>
    <row r="9642" spans="1:14" ht="101.25" x14ac:dyDescent="0.2">
      <c r="A9642">
        <v>58698</v>
      </c>
      <c r="B9642" t="s">
        <v>23252</v>
      </c>
      <c r="C9642" s="15" t="s">
        <v>17520</v>
      </c>
      <c r="D9642" s="15" t="s">
        <v>20261</v>
      </c>
      <c r="E9642">
        <v>26661</v>
      </c>
      <c r="F9642">
        <v>29990</v>
      </c>
      <c r="H9642" t="s">
        <v>746</v>
      </c>
      <c r="K9642" s="16">
        <f t="shared" si="450"/>
        <v>29860.32</v>
      </c>
      <c r="L9642" s="16">
        <f t="shared" si="451"/>
        <v>31431.915789473685</v>
      </c>
      <c r="M9642" s="16">
        <f t="shared" si="452"/>
        <v>35718.086124401918</v>
      </c>
      <c r="N9642" t="e">
        <f>INDEX(XML!$A$2:$R$782,MATCH(C9642,XML!$D$2:$D$737,0),2)</f>
        <v>#N/A</v>
      </c>
    </row>
    <row r="9643" spans="1:14" ht="78.75" x14ac:dyDescent="0.2">
      <c r="A9643">
        <v>69756</v>
      </c>
      <c r="B9643" t="s">
        <v>29582</v>
      </c>
      <c r="C9643" s="15" t="s">
        <v>29583</v>
      </c>
      <c r="D9643" s="15" t="s">
        <v>29584</v>
      </c>
      <c r="E9643">
        <v>27872</v>
      </c>
      <c r="F9643">
        <v>32990</v>
      </c>
      <c r="K9643" s="16">
        <f t="shared" si="450"/>
        <v>31216.639999999999</v>
      </c>
      <c r="L9643" s="16">
        <f t="shared" si="451"/>
        <v>32859.621052631577</v>
      </c>
      <c r="M9643" s="16">
        <f t="shared" si="452"/>
        <v>37340.478468899521</v>
      </c>
      <c r="N9643" t="e">
        <f>INDEX(XML!$A$2:$R$782,MATCH(C9643,XML!$D$2:$D$737,0),2)</f>
        <v>#N/A</v>
      </c>
    </row>
    <row r="9644" spans="1:14" ht="90" x14ac:dyDescent="0.2">
      <c r="A9644">
        <v>64797</v>
      </c>
      <c r="B9644" t="s">
        <v>28080</v>
      </c>
      <c r="C9644" s="15" t="s">
        <v>28081</v>
      </c>
      <c r="D9644" s="15" t="s">
        <v>28582</v>
      </c>
      <c r="E9644">
        <v>24180</v>
      </c>
      <c r="F9644">
        <v>27990</v>
      </c>
      <c r="H9644" t="s">
        <v>746</v>
      </c>
      <c r="I9644">
        <v>1</v>
      </c>
      <c r="K9644" s="16">
        <f t="shared" si="450"/>
        <v>27081.599999999999</v>
      </c>
      <c r="L9644" s="16">
        <f t="shared" si="451"/>
        <v>28506.947368421053</v>
      </c>
      <c r="M9644" s="16">
        <f t="shared" si="452"/>
        <v>32394.258373205739</v>
      </c>
      <c r="N9644" t="e">
        <f>INDEX(XML!$A$2:$R$782,MATCH(C9644,XML!$D$2:$D$737,0),2)</f>
        <v>#N/A</v>
      </c>
    </row>
    <row r="9645" spans="1:14" ht="22.5" customHeight="1" x14ac:dyDescent="0.2">
      <c r="A9645">
        <v>64792</v>
      </c>
      <c r="B9645" t="s">
        <v>28077</v>
      </c>
      <c r="C9645" s="15" t="s">
        <v>28078</v>
      </c>
      <c r="D9645" s="15" t="s">
        <v>28079</v>
      </c>
      <c r="E9645">
        <v>32750</v>
      </c>
      <c r="F9645">
        <v>37990</v>
      </c>
      <c r="H9645" t="s">
        <v>746</v>
      </c>
      <c r="K9645" s="16">
        <f t="shared" si="450"/>
        <v>36680</v>
      </c>
      <c r="L9645" s="16">
        <f t="shared" si="451"/>
        <v>38610.526315789473</v>
      </c>
      <c r="M9645" s="16">
        <f t="shared" si="452"/>
        <v>43875.598086124402</v>
      </c>
      <c r="N9645" t="e">
        <f>INDEX(XML!$A$2:$R$782,MATCH(C9645,XML!$D$2:$D$737,0),2)</f>
        <v>#N/A</v>
      </c>
    </row>
    <row r="9646" spans="1:14" ht="22.5" customHeight="1" x14ac:dyDescent="0.2">
      <c r="A9646">
        <v>67094</v>
      </c>
      <c r="B9646" t="s">
        <v>28082</v>
      </c>
      <c r="C9646" s="15" t="s">
        <v>28083</v>
      </c>
      <c r="D9646" s="15" t="s">
        <v>35414</v>
      </c>
      <c r="E9646">
        <v>10520</v>
      </c>
      <c r="F9646">
        <v>14990</v>
      </c>
      <c r="H9646">
        <v>45</v>
      </c>
      <c r="K9646" s="16">
        <f t="shared" si="450"/>
        <v>11782.4</v>
      </c>
      <c r="L9646" s="16">
        <f t="shared" si="451"/>
        <v>12402.526315789473</v>
      </c>
      <c r="M9646" s="16">
        <f t="shared" si="452"/>
        <v>14093.77990430622</v>
      </c>
      <c r="N9646" t="e">
        <f>INDEX(XML!$A$2:$R$782,MATCH(C9646,XML!$D$2:$D$737,0),2)</f>
        <v>#N/A</v>
      </c>
    </row>
    <row r="9647" spans="1:14" ht="22.5" customHeight="1" x14ac:dyDescent="0.2">
      <c r="A9647">
        <v>19904</v>
      </c>
      <c r="B9647" t="s">
        <v>4239</v>
      </c>
      <c r="C9647" s="15" t="s">
        <v>4240</v>
      </c>
      <c r="D9647" s="15" t="s">
        <v>4241</v>
      </c>
      <c r="E9647">
        <v>5488</v>
      </c>
      <c r="F9647">
        <v>6590</v>
      </c>
      <c r="K9647" s="16">
        <f t="shared" si="450"/>
        <v>6146.5599999999995</v>
      </c>
      <c r="L9647" s="16">
        <f t="shared" si="451"/>
        <v>6470.0631578947368</v>
      </c>
      <c r="M9647" s="16">
        <f t="shared" si="452"/>
        <v>7352.3444976076562</v>
      </c>
      <c r="N9647" t="e">
        <f>INDEX(XML!$A$2:$R$782,MATCH(C9647,XML!$D$2:$D$737,0),2)</f>
        <v>#N/A</v>
      </c>
    </row>
    <row r="9648" spans="1:14" ht="22.5" customHeight="1" x14ac:dyDescent="0.2">
      <c r="A9648">
        <v>42071</v>
      </c>
      <c r="B9648" t="s">
        <v>23399</v>
      </c>
      <c r="C9648" s="15" t="s">
        <v>4254</v>
      </c>
      <c r="D9648" s="15" t="s">
        <v>23400</v>
      </c>
      <c r="E9648">
        <v>11676</v>
      </c>
      <c r="F9648">
        <v>13990</v>
      </c>
      <c r="K9648" s="16">
        <f t="shared" si="450"/>
        <v>13077.119999999999</v>
      </c>
      <c r="L9648" s="16">
        <f t="shared" si="451"/>
        <v>13765.38947368421</v>
      </c>
      <c r="M9648" s="16">
        <f t="shared" si="452"/>
        <v>15642.488038277514</v>
      </c>
      <c r="N9648" t="e">
        <f>INDEX(XML!$A$2:$R$782,MATCH(C9648,XML!$D$2:$D$737,0),2)</f>
        <v>#N/A</v>
      </c>
    </row>
    <row r="9649" spans="1:14" ht="22.5" customHeight="1" x14ac:dyDescent="0.2">
      <c r="A9649">
        <v>40483</v>
      </c>
      <c r="B9649" t="s">
        <v>4255</v>
      </c>
      <c r="C9649" s="15" t="s">
        <v>4256</v>
      </c>
      <c r="D9649" s="15" t="s">
        <v>4257</v>
      </c>
      <c r="E9649">
        <v>38791</v>
      </c>
      <c r="F9649">
        <v>39490</v>
      </c>
      <c r="K9649" s="16">
        <f t="shared" si="450"/>
        <v>43445.919999999998</v>
      </c>
      <c r="L9649" s="16">
        <f t="shared" si="451"/>
        <v>45732.547368421052</v>
      </c>
      <c r="M9649" s="16">
        <f t="shared" si="452"/>
        <v>51968.803827751195</v>
      </c>
      <c r="N9649" t="e">
        <f>INDEX(XML!$A$2:$R$782,MATCH(C9649,XML!$D$2:$D$737,0),2)</f>
        <v>#N/A</v>
      </c>
    </row>
    <row r="9650" spans="1:14" ht="22.5" customHeight="1" x14ac:dyDescent="0.2">
      <c r="A9650">
        <v>68627</v>
      </c>
      <c r="B9650" t="s">
        <v>28583</v>
      </c>
      <c r="C9650" s="15" t="s">
        <v>28584</v>
      </c>
      <c r="D9650" s="15" t="s">
        <v>28585</v>
      </c>
      <c r="E9650">
        <v>14752</v>
      </c>
      <c r="F9650">
        <v>18990</v>
      </c>
      <c r="H9650">
        <v>12</v>
      </c>
      <c r="K9650" s="16">
        <f t="shared" si="450"/>
        <v>16522.240000000002</v>
      </c>
      <c r="L9650" s="16">
        <f t="shared" si="451"/>
        <v>17391.831578947371</v>
      </c>
      <c r="M9650" s="16">
        <f t="shared" si="452"/>
        <v>19763.444976076556</v>
      </c>
      <c r="N9650" t="e">
        <f>INDEX(XML!$A$2:$R$782,MATCH(C9650,XML!$D$2:$D$737,0),2)</f>
        <v>#N/A</v>
      </c>
    </row>
    <row r="9651" spans="1:14" ht="22.5" customHeight="1" x14ac:dyDescent="0.2">
      <c r="A9651">
        <v>63562</v>
      </c>
      <c r="B9651" t="s">
        <v>34021</v>
      </c>
      <c r="C9651" s="15" t="s">
        <v>34022</v>
      </c>
      <c r="D9651" s="15" t="s">
        <v>34023</v>
      </c>
      <c r="E9651">
        <v>19990</v>
      </c>
      <c r="F9651">
        <v>19990</v>
      </c>
      <c r="H9651" t="s">
        <v>746</v>
      </c>
      <c r="K9651" s="16">
        <f t="shared" si="450"/>
        <v>22388.799999999999</v>
      </c>
      <c r="L9651" s="16">
        <f t="shared" si="451"/>
        <v>23567.157894736843</v>
      </c>
      <c r="M9651" s="16">
        <f t="shared" si="452"/>
        <v>26780.861244019143</v>
      </c>
      <c r="N9651" t="e">
        <f>INDEX(XML!$A$2:$R$782,MATCH(C9651,XML!$D$2:$D$737,0),2)</f>
        <v>#N/A</v>
      </c>
    </row>
    <row r="9652" spans="1:14" ht="22.5" customHeight="1" x14ac:dyDescent="0.2">
      <c r="A9652">
        <v>63570</v>
      </c>
      <c r="B9652" t="s">
        <v>34024</v>
      </c>
      <c r="C9652" s="15" t="s">
        <v>34025</v>
      </c>
      <c r="D9652" s="15" t="s">
        <v>34026</v>
      </c>
      <c r="E9652">
        <v>9990</v>
      </c>
      <c r="F9652">
        <v>9990</v>
      </c>
      <c r="H9652" t="s">
        <v>768</v>
      </c>
      <c r="K9652" s="16">
        <f t="shared" si="450"/>
        <v>11188.8</v>
      </c>
      <c r="L9652" s="16">
        <f t="shared" si="451"/>
        <v>11777.684210526315</v>
      </c>
      <c r="M9652" s="16">
        <f t="shared" si="452"/>
        <v>13383.732057416266</v>
      </c>
      <c r="N9652" t="e">
        <f>INDEX(XML!$A$2:$R$782,MATCH(C9652,XML!$D$2:$D$737,0),2)</f>
        <v>#N/A</v>
      </c>
    </row>
    <row r="9653" spans="1:14" ht="22.5" customHeight="1" x14ac:dyDescent="0.2">
      <c r="A9653">
        <v>63571</v>
      </c>
      <c r="B9653" t="s">
        <v>34027</v>
      </c>
      <c r="C9653" s="15" t="s">
        <v>34028</v>
      </c>
      <c r="D9653" s="15" t="s">
        <v>34029</v>
      </c>
      <c r="E9653">
        <v>9990</v>
      </c>
      <c r="F9653">
        <v>9990</v>
      </c>
      <c r="H9653" t="s">
        <v>768</v>
      </c>
      <c r="K9653" s="16">
        <f t="shared" si="450"/>
        <v>11188.8</v>
      </c>
      <c r="L9653" s="16">
        <f t="shared" si="451"/>
        <v>11777.684210526315</v>
      </c>
      <c r="M9653" s="16">
        <f t="shared" si="452"/>
        <v>13383.732057416266</v>
      </c>
      <c r="N9653" t="e">
        <f>INDEX(XML!$A$2:$R$782,MATCH(C9653,XML!$D$2:$D$737,0),2)</f>
        <v>#N/A</v>
      </c>
    </row>
    <row r="9654" spans="1:14" ht="22.5" customHeight="1" x14ac:dyDescent="0.2">
      <c r="A9654">
        <v>63572</v>
      </c>
      <c r="B9654" t="s">
        <v>34030</v>
      </c>
      <c r="C9654" s="15" t="s">
        <v>34031</v>
      </c>
      <c r="D9654" s="15" t="s">
        <v>34032</v>
      </c>
      <c r="E9654">
        <v>9990</v>
      </c>
      <c r="F9654">
        <v>9990</v>
      </c>
      <c r="H9654" t="s">
        <v>768</v>
      </c>
      <c r="K9654" s="16">
        <f t="shared" si="450"/>
        <v>11188.8</v>
      </c>
      <c r="L9654" s="16">
        <f t="shared" si="451"/>
        <v>11777.684210526315</v>
      </c>
      <c r="M9654" s="16">
        <f t="shared" si="452"/>
        <v>13383.732057416266</v>
      </c>
      <c r="N9654" t="e">
        <f>INDEX(XML!$A$2:$R$782,MATCH(C9654,XML!$D$2:$D$737,0),2)</f>
        <v>#N/A</v>
      </c>
    </row>
    <row r="9655" spans="1:14" ht="22.5" customHeight="1" x14ac:dyDescent="0.2">
      <c r="A9655">
        <v>63573</v>
      </c>
      <c r="B9655" t="s">
        <v>34033</v>
      </c>
      <c r="C9655" s="15" t="s">
        <v>34034</v>
      </c>
      <c r="D9655" s="15" t="s">
        <v>34035</v>
      </c>
      <c r="E9655">
        <v>9990</v>
      </c>
      <c r="F9655">
        <v>9990</v>
      </c>
      <c r="H9655">
        <v>72</v>
      </c>
      <c r="K9655" s="16">
        <f t="shared" si="450"/>
        <v>11188.8</v>
      </c>
      <c r="L9655" s="16">
        <f t="shared" si="451"/>
        <v>11777.684210526315</v>
      </c>
      <c r="M9655" s="16">
        <f t="shared" si="452"/>
        <v>13383.732057416266</v>
      </c>
      <c r="N9655" t="e">
        <f>INDEX(XML!$A$2:$R$782,MATCH(C9655,XML!$D$2:$D$737,0),2)</f>
        <v>#N/A</v>
      </c>
    </row>
    <row r="9656" spans="1:14" ht="22.5" customHeight="1" x14ac:dyDescent="0.2">
      <c r="A9656">
        <v>63585</v>
      </c>
      <c r="B9656" t="s">
        <v>34036</v>
      </c>
      <c r="C9656" s="15" t="s">
        <v>34037</v>
      </c>
      <c r="D9656" s="15" t="s">
        <v>34038</v>
      </c>
      <c r="E9656">
        <v>9990</v>
      </c>
      <c r="F9656">
        <v>9990</v>
      </c>
      <c r="H9656" t="s">
        <v>768</v>
      </c>
      <c r="K9656" s="16">
        <f t="shared" si="450"/>
        <v>11188.8</v>
      </c>
      <c r="L9656" s="16">
        <f t="shared" si="451"/>
        <v>11777.684210526315</v>
      </c>
      <c r="M9656" s="16">
        <f t="shared" si="452"/>
        <v>13383.732057416266</v>
      </c>
      <c r="N9656" t="e">
        <f>INDEX(XML!$A$2:$R$782,MATCH(C9656,XML!$D$2:$D$737,0),2)</f>
        <v>#N/A</v>
      </c>
    </row>
    <row r="9657" spans="1:14" ht="22.5" customHeight="1" x14ac:dyDescent="0.2">
      <c r="A9657">
        <v>75791</v>
      </c>
      <c r="B9657" t="s">
        <v>34039</v>
      </c>
      <c r="C9657" s="15" t="s">
        <v>34040</v>
      </c>
      <c r="D9657" s="15" t="s">
        <v>34041</v>
      </c>
      <c r="E9657">
        <v>10990</v>
      </c>
      <c r="F9657">
        <v>10990</v>
      </c>
      <c r="H9657" t="s">
        <v>746</v>
      </c>
      <c r="K9657" s="16">
        <f t="shared" si="450"/>
        <v>12308.8</v>
      </c>
      <c r="L9657" s="16">
        <f t="shared" si="451"/>
        <v>12956.631578947368</v>
      </c>
      <c r="M9657" s="16">
        <f t="shared" si="452"/>
        <v>14723.444976076555</v>
      </c>
      <c r="N9657" t="e">
        <f>INDEX(XML!$A$2:$R$782,MATCH(C9657,XML!$D$2:$D$737,0),2)</f>
        <v>#N/A</v>
      </c>
    </row>
    <row r="9658" spans="1:14" ht="22.5" customHeight="1" x14ac:dyDescent="0.2">
      <c r="A9658">
        <v>73484</v>
      </c>
      <c r="B9658" t="s">
        <v>34042</v>
      </c>
      <c r="C9658" s="15" t="s">
        <v>34043</v>
      </c>
      <c r="D9658" s="15" t="s">
        <v>34044</v>
      </c>
      <c r="E9658">
        <v>12690</v>
      </c>
      <c r="F9658">
        <v>12690</v>
      </c>
      <c r="H9658" t="s">
        <v>746</v>
      </c>
      <c r="K9658" s="16">
        <f t="shared" si="450"/>
        <v>14212.8</v>
      </c>
      <c r="L9658" s="16">
        <f t="shared" si="451"/>
        <v>14960.842105263158</v>
      </c>
      <c r="M9658" s="16">
        <f t="shared" si="452"/>
        <v>17000.956937799041</v>
      </c>
      <c r="N9658" t="e">
        <f>INDEX(XML!$A$2:$R$782,MATCH(C9658,XML!$D$2:$D$737,0),2)</f>
        <v>#N/A</v>
      </c>
    </row>
    <row r="9659" spans="1:14" ht="22.5" customHeight="1" x14ac:dyDescent="0.2">
      <c r="A9659">
        <v>73485</v>
      </c>
      <c r="B9659" t="s">
        <v>34045</v>
      </c>
      <c r="C9659" s="15" t="s">
        <v>34046</v>
      </c>
      <c r="D9659" s="15" t="s">
        <v>34047</v>
      </c>
      <c r="E9659">
        <v>13990</v>
      </c>
      <c r="F9659">
        <v>13990</v>
      </c>
      <c r="H9659" t="s">
        <v>746</v>
      </c>
      <c r="K9659" s="16">
        <f t="shared" si="450"/>
        <v>15668.8</v>
      </c>
      <c r="L9659" s="16">
        <f t="shared" si="451"/>
        <v>16493.473684210527</v>
      </c>
      <c r="M9659" s="16">
        <f t="shared" si="452"/>
        <v>18742.583732057417</v>
      </c>
      <c r="N9659" t="e">
        <f>INDEX(XML!$A$2:$R$782,MATCH(C9659,XML!$D$2:$D$737,0),2)</f>
        <v>#N/A</v>
      </c>
    </row>
    <row r="9660" spans="1:14" ht="22.5" customHeight="1" x14ac:dyDescent="0.2">
      <c r="A9660">
        <v>73486</v>
      </c>
      <c r="B9660" t="s">
        <v>34048</v>
      </c>
      <c r="C9660" s="15" t="s">
        <v>34049</v>
      </c>
      <c r="D9660" s="15" t="s">
        <v>34050</v>
      </c>
      <c r="E9660">
        <v>10990</v>
      </c>
      <c r="F9660">
        <v>10990</v>
      </c>
      <c r="H9660" t="s">
        <v>747</v>
      </c>
      <c r="K9660" s="16">
        <f t="shared" si="450"/>
        <v>12308.8</v>
      </c>
      <c r="L9660" s="16">
        <f t="shared" si="451"/>
        <v>12956.631578947368</v>
      </c>
      <c r="M9660" s="16">
        <f t="shared" si="452"/>
        <v>14723.444976076555</v>
      </c>
      <c r="N9660" t="e">
        <f>INDEX(XML!$A$2:$R$782,MATCH(C9660,XML!$D$2:$D$737,0),2)</f>
        <v>#N/A</v>
      </c>
    </row>
    <row r="9661" spans="1:14" ht="22.5" customHeight="1" x14ac:dyDescent="0.2">
      <c r="A9661">
        <v>73487</v>
      </c>
      <c r="B9661" t="s">
        <v>34051</v>
      </c>
      <c r="C9661" s="15" t="s">
        <v>34052</v>
      </c>
      <c r="D9661" s="15" t="s">
        <v>34053</v>
      </c>
      <c r="E9661">
        <v>11990</v>
      </c>
      <c r="F9661">
        <v>11990</v>
      </c>
      <c r="H9661" t="s">
        <v>747</v>
      </c>
      <c r="K9661" s="16">
        <f t="shared" si="450"/>
        <v>13428.8</v>
      </c>
      <c r="L9661" s="16">
        <f t="shared" si="451"/>
        <v>14135.578947368422</v>
      </c>
      <c r="M9661" s="16">
        <f t="shared" si="452"/>
        <v>16063.157894736843</v>
      </c>
      <c r="N9661" t="e">
        <f>INDEX(XML!$A$2:$R$782,MATCH(C9661,XML!$D$2:$D$737,0),2)</f>
        <v>#N/A</v>
      </c>
    </row>
    <row r="9662" spans="1:14" ht="22.5" customHeight="1" x14ac:dyDescent="0.2">
      <c r="A9662">
        <v>73488</v>
      </c>
      <c r="B9662" t="s">
        <v>34054</v>
      </c>
      <c r="C9662" s="15" t="s">
        <v>34055</v>
      </c>
      <c r="D9662" s="15" t="s">
        <v>34056</v>
      </c>
      <c r="E9662">
        <v>8990</v>
      </c>
      <c r="F9662">
        <v>8990</v>
      </c>
      <c r="H9662" t="s">
        <v>1163</v>
      </c>
      <c r="K9662" s="16">
        <f t="shared" si="450"/>
        <v>10068.799999999999</v>
      </c>
      <c r="L9662" s="16">
        <f t="shared" si="451"/>
        <v>10598.736842105262</v>
      </c>
      <c r="M9662" s="16">
        <f t="shared" si="452"/>
        <v>12044.019138755977</v>
      </c>
      <c r="N9662" t="e">
        <f>INDEX(XML!$A$2:$R$782,MATCH(C9662,XML!$D$2:$D$737,0),2)</f>
        <v>#N/A</v>
      </c>
    </row>
    <row r="9663" spans="1:14" ht="22.5" customHeight="1" x14ac:dyDescent="0.2">
      <c r="A9663">
        <v>73490</v>
      </c>
      <c r="B9663" t="s">
        <v>34057</v>
      </c>
      <c r="C9663" s="15" t="s">
        <v>34058</v>
      </c>
      <c r="D9663" s="15" t="s">
        <v>34059</v>
      </c>
      <c r="E9663">
        <v>9990</v>
      </c>
      <c r="F9663">
        <v>9990</v>
      </c>
      <c r="H9663" t="s">
        <v>747</v>
      </c>
      <c r="K9663" s="16">
        <f t="shared" si="450"/>
        <v>11188.8</v>
      </c>
      <c r="L9663" s="16">
        <f t="shared" si="451"/>
        <v>11777.684210526315</v>
      </c>
      <c r="M9663" s="16">
        <f t="shared" si="452"/>
        <v>13383.732057416266</v>
      </c>
      <c r="N9663" t="e">
        <f>INDEX(XML!$A$2:$R$782,MATCH(C9663,XML!$D$2:$D$737,0),2)</f>
        <v>#N/A</v>
      </c>
    </row>
    <row r="9664" spans="1:14" ht="22.5" customHeight="1" x14ac:dyDescent="0.2">
      <c r="A9664">
        <v>63653</v>
      </c>
      <c r="B9664" t="s">
        <v>34060</v>
      </c>
      <c r="C9664" s="15" t="s">
        <v>34061</v>
      </c>
      <c r="D9664" s="15" t="s">
        <v>34062</v>
      </c>
      <c r="E9664">
        <v>10990</v>
      </c>
      <c r="F9664">
        <v>10990</v>
      </c>
      <c r="H9664" t="s">
        <v>815</v>
      </c>
      <c r="K9664" s="16">
        <f t="shared" si="450"/>
        <v>12308.8</v>
      </c>
      <c r="L9664" s="16">
        <f t="shared" si="451"/>
        <v>12956.631578947368</v>
      </c>
      <c r="M9664" s="16">
        <f t="shared" si="452"/>
        <v>14723.444976076555</v>
      </c>
      <c r="N9664" t="e">
        <f>INDEX(XML!$A$2:$R$782,MATCH(C9664,XML!$D$2:$D$737,0),2)</f>
        <v>#N/A</v>
      </c>
    </row>
    <row r="9665" spans="1:14" ht="22.5" customHeight="1" x14ac:dyDescent="0.2">
      <c r="A9665">
        <v>63654</v>
      </c>
      <c r="B9665" t="s">
        <v>34063</v>
      </c>
      <c r="C9665" s="15" t="s">
        <v>34064</v>
      </c>
      <c r="D9665" s="15" t="s">
        <v>34065</v>
      </c>
      <c r="E9665">
        <v>10990</v>
      </c>
      <c r="F9665">
        <v>10990</v>
      </c>
      <c r="H9665" t="s">
        <v>815</v>
      </c>
      <c r="K9665" s="16">
        <f t="shared" si="450"/>
        <v>12308.8</v>
      </c>
      <c r="L9665" s="16">
        <f t="shared" si="451"/>
        <v>12956.631578947368</v>
      </c>
      <c r="M9665" s="16">
        <f t="shared" si="452"/>
        <v>14723.444976076555</v>
      </c>
      <c r="N9665" t="e">
        <f>INDEX(XML!$A$2:$R$782,MATCH(C9665,XML!$D$2:$D$737,0),2)</f>
        <v>#N/A</v>
      </c>
    </row>
    <row r="9666" spans="1:14" ht="22.5" customHeight="1" x14ac:dyDescent="0.2">
      <c r="A9666">
        <v>63656</v>
      </c>
      <c r="B9666" t="s">
        <v>34066</v>
      </c>
      <c r="C9666" s="15" t="s">
        <v>34067</v>
      </c>
      <c r="D9666" s="15" t="s">
        <v>34068</v>
      </c>
      <c r="E9666">
        <v>19990</v>
      </c>
      <c r="F9666">
        <v>19990</v>
      </c>
      <c r="H9666" t="s">
        <v>746</v>
      </c>
      <c r="K9666" s="16">
        <f t="shared" si="450"/>
        <v>22388.799999999999</v>
      </c>
      <c r="L9666" s="16">
        <f t="shared" si="451"/>
        <v>23567.157894736843</v>
      </c>
      <c r="M9666" s="16">
        <f t="shared" si="452"/>
        <v>26780.861244019143</v>
      </c>
      <c r="N9666" t="e">
        <f>INDEX(XML!$A$2:$R$782,MATCH(C9666,XML!$D$2:$D$737,0),2)</f>
        <v>#N/A</v>
      </c>
    </row>
    <row r="9667" spans="1:14" ht="22.5" customHeight="1" x14ac:dyDescent="0.2">
      <c r="A9667">
        <v>63657</v>
      </c>
      <c r="B9667" t="s">
        <v>34069</v>
      </c>
      <c r="C9667" s="15" t="s">
        <v>34070</v>
      </c>
      <c r="D9667" s="15" t="s">
        <v>34071</v>
      </c>
      <c r="E9667">
        <v>4490</v>
      </c>
      <c r="F9667">
        <v>4490</v>
      </c>
      <c r="H9667" t="s">
        <v>1175</v>
      </c>
      <c r="K9667" s="16">
        <f t="shared" si="450"/>
        <v>5028.8</v>
      </c>
      <c r="L9667" s="16">
        <f t="shared" si="451"/>
        <v>5293.4736842105267</v>
      </c>
      <c r="M9667" s="16">
        <f t="shared" si="452"/>
        <v>6015.3110047846894</v>
      </c>
      <c r="N9667" t="e">
        <f>INDEX(XML!$A$2:$R$782,MATCH(C9667,XML!$D$2:$D$737,0),2)</f>
        <v>#N/A</v>
      </c>
    </row>
    <row r="9668" spans="1:14" ht="22.5" customHeight="1" x14ac:dyDescent="0.2">
      <c r="A9668">
        <v>63475</v>
      </c>
      <c r="B9668" t="s">
        <v>34072</v>
      </c>
      <c r="C9668" s="15" t="s">
        <v>34073</v>
      </c>
      <c r="D9668" s="15" t="s">
        <v>34074</v>
      </c>
      <c r="E9668">
        <v>8990</v>
      </c>
      <c r="F9668">
        <v>8990</v>
      </c>
      <c r="H9668" t="s">
        <v>45699</v>
      </c>
      <c r="I9668">
        <v>3</v>
      </c>
      <c r="K9668" s="16">
        <f t="shared" si="450"/>
        <v>10068.799999999999</v>
      </c>
      <c r="L9668" s="16">
        <f t="shared" si="451"/>
        <v>10598.736842105262</v>
      </c>
      <c r="M9668" s="16">
        <f t="shared" si="452"/>
        <v>12044.019138755977</v>
      </c>
      <c r="N9668" t="e">
        <f>INDEX(XML!$A$2:$R$782,MATCH(C9668,XML!$D$2:$D$737,0),2)</f>
        <v>#N/A</v>
      </c>
    </row>
    <row r="9669" spans="1:14" ht="22.5" customHeight="1" x14ac:dyDescent="0.2">
      <c r="A9669">
        <v>33988</v>
      </c>
      <c r="B9669" t="s">
        <v>39911</v>
      </c>
      <c r="C9669" s="15" t="s">
        <v>44297</v>
      </c>
      <c r="D9669" s="15" t="s">
        <v>44298</v>
      </c>
      <c r="E9669">
        <v>20465</v>
      </c>
      <c r="F9669">
        <v>26590</v>
      </c>
      <c r="H9669">
        <v>38</v>
      </c>
      <c r="K9669" s="16">
        <f t="shared" ref="K9669:K9732" si="453">IF(E9669&gt;49999,E9669+E9669*0.07,IF(E9669&lt;=49999,E9669+E9669*0.12))</f>
        <v>22920.799999999999</v>
      </c>
      <c r="L9669" s="16">
        <f t="shared" ref="L9669:L9732" si="454">K9669*100/95</f>
        <v>24127.157894736843</v>
      </c>
      <c r="M9669" s="16">
        <f t="shared" ref="M9669:M9732" si="455">IF(COUNTIF(C9669,"*Dahua*"),F9669-10,L9669*100/88)</f>
        <v>27417.224880382779</v>
      </c>
      <c r="N9669" t="e">
        <f>INDEX(XML!$A$2:$R$782,MATCH(C9669,XML!$D$2:$D$737,0),2)</f>
        <v>#N/A</v>
      </c>
    </row>
    <row r="9670" spans="1:14" ht="22.5" customHeight="1" x14ac:dyDescent="0.2">
      <c r="A9670">
        <v>33990</v>
      </c>
      <c r="B9670" t="s">
        <v>47039</v>
      </c>
      <c r="C9670" s="15" t="s">
        <v>47040</v>
      </c>
      <c r="D9670" s="15" t="s">
        <v>47041</v>
      </c>
      <c r="E9670">
        <v>5626</v>
      </c>
      <c r="F9670">
        <v>7390</v>
      </c>
      <c r="K9670" s="16">
        <f t="shared" si="453"/>
        <v>6301.12</v>
      </c>
      <c r="L9670" s="16">
        <f t="shared" si="454"/>
        <v>6632.757894736842</v>
      </c>
      <c r="M9670" s="16">
        <f t="shared" si="455"/>
        <v>7537.2248803827742</v>
      </c>
      <c r="N9670" t="e">
        <f>INDEX(XML!$A$2:$R$782,MATCH(C9670,XML!$D$2:$D$737,0),2)</f>
        <v>#N/A</v>
      </c>
    </row>
    <row r="9671" spans="1:14" ht="22.5" customHeight="1" x14ac:dyDescent="0.2">
      <c r="A9671">
        <v>36959</v>
      </c>
      <c r="B9671" t="s">
        <v>4242</v>
      </c>
      <c r="C9671" s="15" t="s">
        <v>4243</v>
      </c>
      <c r="D9671" s="15" t="s">
        <v>4244</v>
      </c>
      <c r="E9671">
        <v>4633</v>
      </c>
      <c r="F9671">
        <v>6090</v>
      </c>
      <c r="H9671">
        <v>1</v>
      </c>
      <c r="K9671" s="16">
        <f t="shared" si="453"/>
        <v>5188.96</v>
      </c>
      <c r="L9671" s="16">
        <f t="shared" si="454"/>
        <v>5462.0631578947368</v>
      </c>
      <c r="M9671" s="16">
        <f t="shared" si="455"/>
        <v>6206.8899521531102</v>
      </c>
      <c r="N9671" t="e">
        <f>INDEX(XML!$A$2:$R$782,MATCH(C9671,XML!$D$2:$D$737,0),2)</f>
        <v>#N/A</v>
      </c>
    </row>
    <row r="9672" spans="1:14" ht="22.5" customHeight="1" x14ac:dyDescent="0.2">
      <c r="A9672">
        <v>37309</v>
      </c>
      <c r="B9672" t="s">
        <v>46640</v>
      </c>
      <c r="C9672" s="15" t="s">
        <v>46641</v>
      </c>
      <c r="D9672" s="15" t="s">
        <v>46642</v>
      </c>
      <c r="E9672">
        <v>11145</v>
      </c>
      <c r="F9672">
        <v>14490</v>
      </c>
      <c r="H9672">
        <v>27</v>
      </c>
      <c r="K9672" s="16">
        <f t="shared" si="453"/>
        <v>12482.4</v>
      </c>
      <c r="L9672" s="16">
        <f t="shared" si="454"/>
        <v>13139.368421052632</v>
      </c>
      <c r="M9672" s="16">
        <f t="shared" si="455"/>
        <v>14931.100478468899</v>
      </c>
      <c r="N9672" t="e">
        <f>INDEX(XML!$A$2:$R$782,MATCH(C9672,XML!$D$2:$D$737,0),2)</f>
        <v>#N/A</v>
      </c>
    </row>
    <row r="9673" spans="1:14" ht="22.5" customHeight="1" x14ac:dyDescent="0.2">
      <c r="A9673">
        <v>37323</v>
      </c>
      <c r="B9673" t="s">
        <v>46643</v>
      </c>
      <c r="C9673" s="15" t="s">
        <v>46644</v>
      </c>
      <c r="D9673" s="15" t="s">
        <v>46645</v>
      </c>
      <c r="E9673">
        <v>9564</v>
      </c>
      <c r="F9673">
        <v>12390</v>
      </c>
      <c r="H9673">
        <v>25</v>
      </c>
      <c r="K9673" s="16">
        <f t="shared" si="453"/>
        <v>10711.68</v>
      </c>
      <c r="L9673" s="16">
        <f t="shared" si="454"/>
        <v>11275.452631578948</v>
      </c>
      <c r="M9673" s="16">
        <f t="shared" si="455"/>
        <v>12813.014354066987</v>
      </c>
      <c r="N9673" t="e">
        <f>INDEX(XML!$A$2:$R$782,MATCH(C9673,XML!$D$2:$D$737,0),2)</f>
        <v>#N/A</v>
      </c>
    </row>
    <row r="9674" spans="1:14" ht="22.5" customHeight="1" x14ac:dyDescent="0.2">
      <c r="A9674">
        <v>47366</v>
      </c>
      <c r="B9674" t="s">
        <v>46646</v>
      </c>
      <c r="C9674" s="15" t="s">
        <v>46647</v>
      </c>
      <c r="D9674" s="15" t="s">
        <v>46648</v>
      </c>
      <c r="E9674">
        <v>17476</v>
      </c>
      <c r="F9674">
        <v>22790</v>
      </c>
      <c r="K9674" s="16">
        <f t="shared" si="453"/>
        <v>19573.12</v>
      </c>
      <c r="L9674" s="16">
        <f t="shared" si="454"/>
        <v>20603.284210526315</v>
      </c>
      <c r="M9674" s="16">
        <f t="shared" si="455"/>
        <v>23412.822966507174</v>
      </c>
      <c r="N9674" t="e">
        <f>INDEX(XML!$A$2:$R$782,MATCH(C9674,XML!$D$2:$D$737,0),2)</f>
        <v>#N/A</v>
      </c>
    </row>
    <row r="9675" spans="1:14" ht="22.5" customHeight="1" x14ac:dyDescent="0.2">
      <c r="A9675">
        <v>47376</v>
      </c>
      <c r="B9675" t="s">
        <v>33125</v>
      </c>
      <c r="C9675" s="15" t="s">
        <v>33126</v>
      </c>
      <c r="D9675" s="15" t="s">
        <v>33127</v>
      </c>
      <c r="E9675">
        <v>34681</v>
      </c>
      <c r="F9675">
        <v>44890</v>
      </c>
      <c r="H9675">
        <v>3</v>
      </c>
      <c r="I9675">
        <v>1</v>
      </c>
      <c r="K9675" s="16">
        <f t="shared" si="453"/>
        <v>38842.720000000001</v>
      </c>
      <c r="L9675" s="16">
        <f t="shared" si="454"/>
        <v>40887.073684210525</v>
      </c>
      <c r="M9675" s="16">
        <f t="shared" si="455"/>
        <v>46462.583732057414</v>
      </c>
      <c r="N9675" t="e">
        <f>INDEX(XML!$A$2:$R$782,MATCH(C9675,XML!$D$2:$D$737,0),2)</f>
        <v>#N/A</v>
      </c>
    </row>
    <row r="9676" spans="1:14" ht="22.5" customHeight="1" x14ac:dyDescent="0.2">
      <c r="A9676">
        <v>47381</v>
      </c>
      <c r="B9676" t="s">
        <v>43311</v>
      </c>
      <c r="C9676" s="15" t="s">
        <v>43312</v>
      </c>
      <c r="D9676" s="15" t="s">
        <v>43313</v>
      </c>
      <c r="E9676">
        <v>39640</v>
      </c>
      <c r="F9676">
        <v>51590</v>
      </c>
      <c r="I9676">
        <v>1</v>
      </c>
      <c r="K9676" s="16">
        <f t="shared" si="453"/>
        <v>44396.800000000003</v>
      </c>
      <c r="L9676" s="16">
        <f t="shared" si="454"/>
        <v>46733.473684210527</v>
      </c>
      <c r="M9676" s="16">
        <f t="shared" si="455"/>
        <v>53106.220095693781</v>
      </c>
      <c r="N9676" t="e">
        <f>INDEX(XML!$A$2:$R$782,MATCH(C9676,XML!$D$2:$D$737,0),2)</f>
        <v>#N/A</v>
      </c>
    </row>
    <row r="9677" spans="1:14" ht="22.5" customHeight="1" x14ac:dyDescent="0.2">
      <c r="A9677">
        <v>47383</v>
      </c>
      <c r="B9677" t="s">
        <v>47515</v>
      </c>
      <c r="C9677" s="15" t="s">
        <v>47516</v>
      </c>
      <c r="D9677" s="15" t="s">
        <v>47517</v>
      </c>
      <c r="E9677">
        <v>13739</v>
      </c>
      <c r="F9677">
        <v>17890</v>
      </c>
      <c r="I9677">
        <v>1</v>
      </c>
      <c r="K9677" s="16">
        <f t="shared" si="453"/>
        <v>15387.68</v>
      </c>
      <c r="L9677" s="16">
        <f t="shared" si="454"/>
        <v>16197.557894736841</v>
      </c>
      <c r="M9677" s="16">
        <f t="shared" si="455"/>
        <v>18406.315789473683</v>
      </c>
      <c r="N9677" t="e">
        <f>INDEX(XML!$A$2:$R$782,MATCH(C9677,XML!$D$2:$D$737,0),2)</f>
        <v>#N/A</v>
      </c>
    </row>
    <row r="9678" spans="1:14" ht="22.5" customHeight="1" x14ac:dyDescent="0.2">
      <c r="A9678">
        <v>47239</v>
      </c>
      <c r="B9678" t="s">
        <v>44688</v>
      </c>
      <c r="C9678" s="15" t="s">
        <v>44689</v>
      </c>
      <c r="D9678" s="15" t="s">
        <v>44690</v>
      </c>
      <c r="E9678">
        <v>170683</v>
      </c>
      <c r="F9678">
        <v>221890</v>
      </c>
      <c r="H9678">
        <v>3</v>
      </c>
      <c r="K9678" s="16">
        <f t="shared" si="453"/>
        <v>182630.81</v>
      </c>
      <c r="L9678" s="16">
        <f t="shared" si="454"/>
        <v>192242.95789473684</v>
      </c>
      <c r="M9678" s="16">
        <f t="shared" si="455"/>
        <v>218457.90669856456</v>
      </c>
      <c r="N9678" t="e">
        <f>INDEX(XML!$A$2:$R$782,MATCH(C9678,XML!$D$2:$D$737,0),2)</f>
        <v>#N/A</v>
      </c>
    </row>
    <row r="9679" spans="1:14" ht="22.5" customHeight="1" x14ac:dyDescent="0.2">
      <c r="A9679">
        <v>60951</v>
      </c>
      <c r="B9679" t="s">
        <v>46649</v>
      </c>
      <c r="C9679" s="15" t="s">
        <v>46650</v>
      </c>
      <c r="D9679" s="15" t="s">
        <v>46651</v>
      </c>
      <c r="E9679">
        <v>42657</v>
      </c>
      <c r="F9679">
        <v>55490</v>
      </c>
      <c r="H9679">
        <v>1</v>
      </c>
      <c r="I9679">
        <v>1</v>
      </c>
      <c r="K9679" s="16">
        <f t="shared" si="453"/>
        <v>47775.839999999997</v>
      </c>
      <c r="L9679" s="16">
        <f t="shared" si="454"/>
        <v>50290.357894736844</v>
      </c>
      <c r="M9679" s="16">
        <f t="shared" si="455"/>
        <v>57148.133971291871</v>
      </c>
      <c r="N9679" t="e">
        <f>INDEX(XML!$A$2:$R$782,MATCH(C9679,XML!$D$2:$D$737,0),2)</f>
        <v>#N/A</v>
      </c>
    </row>
    <row r="9680" spans="1:14" ht="22.5" customHeight="1" x14ac:dyDescent="0.2">
      <c r="A9680">
        <v>62304</v>
      </c>
      <c r="B9680" t="s">
        <v>46652</v>
      </c>
      <c r="C9680" s="15" t="s">
        <v>46653</v>
      </c>
      <c r="D9680" s="15" t="s">
        <v>46654</v>
      </c>
      <c r="E9680">
        <v>7200</v>
      </c>
      <c r="F9680">
        <v>9390</v>
      </c>
      <c r="H9680" t="s">
        <v>768</v>
      </c>
      <c r="K9680" s="16">
        <f t="shared" si="453"/>
        <v>8064</v>
      </c>
      <c r="L9680" s="16">
        <f t="shared" si="454"/>
        <v>8488.4210526315783</v>
      </c>
      <c r="M9680" s="16">
        <f t="shared" si="455"/>
        <v>9645.9330143540665</v>
      </c>
      <c r="N9680" t="e">
        <f>INDEX(XML!$A$2:$R$782,MATCH(C9680,XML!$D$2:$D$737,0),2)</f>
        <v>#N/A</v>
      </c>
    </row>
    <row r="9681" spans="1:14" ht="22.5" customHeight="1" x14ac:dyDescent="0.2">
      <c r="A9681">
        <v>62308</v>
      </c>
      <c r="B9681" t="s">
        <v>46655</v>
      </c>
      <c r="C9681" s="15" t="s">
        <v>46656</v>
      </c>
      <c r="D9681" s="15" t="s">
        <v>46657</v>
      </c>
      <c r="E9681">
        <v>14308</v>
      </c>
      <c r="F9681">
        <v>18590</v>
      </c>
      <c r="K9681" s="16">
        <f t="shared" si="453"/>
        <v>16024.96</v>
      </c>
      <c r="L9681" s="16">
        <f t="shared" si="454"/>
        <v>16868.378947368423</v>
      </c>
      <c r="M9681" s="16">
        <f t="shared" si="455"/>
        <v>19168.612440191388</v>
      </c>
      <c r="N9681" t="e">
        <f>INDEX(XML!$A$2:$R$782,MATCH(C9681,XML!$D$2:$D$737,0),2)</f>
        <v>#N/A</v>
      </c>
    </row>
    <row r="9682" spans="1:14" ht="22.5" customHeight="1" x14ac:dyDescent="0.2">
      <c r="A9682">
        <v>80769</v>
      </c>
      <c r="B9682" t="s">
        <v>46658</v>
      </c>
      <c r="C9682" s="15" t="s">
        <v>46659</v>
      </c>
      <c r="D9682" s="15" t="s">
        <v>46660</v>
      </c>
      <c r="E9682">
        <v>13629</v>
      </c>
      <c r="F9682">
        <v>17790</v>
      </c>
      <c r="H9682">
        <v>78</v>
      </c>
      <c r="K9682" s="16">
        <f t="shared" si="453"/>
        <v>15264.48</v>
      </c>
      <c r="L9682" s="16">
        <f t="shared" si="454"/>
        <v>16067.873684210526</v>
      </c>
      <c r="M9682" s="16">
        <f t="shared" si="455"/>
        <v>18258.947368421053</v>
      </c>
      <c r="N9682" t="e">
        <f>INDEX(XML!$A$2:$R$782,MATCH(C9682,XML!$D$2:$D$737,0),2)</f>
        <v>#N/A</v>
      </c>
    </row>
    <row r="9683" spans="1:14" ht="22.5" customHeight="1" x14ac:dyDescent="0.2">
      <c r="A9683">
        <v>80771</v>
      </c>
      <c r="B9683" t="s">
        <v>46661</v>
      </c>
      <c r="C9683" s="15" t="s">
        <v>46662</v>
      </c>
      <c r="D9683" s="15" t="s">
        <v>46663</v>
      </c>
      <c r="E9683">
        <v>3621</v>
      </c>
      <c r="F9683">
        <v>4790</v>
      </c>
      <c r="H9683">
        <v>110</v>
      </c>
      <c r="K9683" s="16">
        <f t="shared" si="453"/>
        <v>4055.52</v>
      </c>
      <c r="L9683" s="16">
        <f t="shared" si="454"/>
        <v>4268.9684210526311</v>
      </c>
      <c r="M9683" s="16">
        <f t="shared" si="455"/>
        <v>4851.1004784688985</v>
      </c>
      <c r="N9683" t="e">
        <f>INDEX(XML!$A$2:$R$782,MATCH(C9683,XML!$D$2:$D$737,0),2)</f>
        <v>#N/A</v>
      </c>
    </row>
    <row r="9684" spans="1:14" ht="22.5" customHeight="1" x14ac:dyDescent="0.2">
      <c r="A9684">
        <v>80775</v>
      </c>
      <c r="B9684" t="s">
        <v>46664</v>
      </c>
      <c r="C9684" s="15" t="s">
        <v>46665</v>
      </c>
      <c r="D9684" s="15" t="s">
        <v>46666</v>
      </c>
      <c r="E9684">
        <v>17107</v>
      </c>
      <c r="F9684">
        <v>22290</v>
      </c>
      <c r="H9684" t="s">
        <v>746</v>
      </c>
      <c r="K9684" s="16">
        <f t="shared" si="453"/>
        <v>19159.84</v>
      </c>
      <c r="L9684" s="16">
        <f t="shared" si="454"/>
        <v>20168.252631578947</v>
      </c>
      <c r="M9684" s="16">
        <f t="shared" si="455"/>
        <v>22918.468899521533</v>
      </c>
      <c r="N9684" t="e">
        <f>INDEX(XML!$A$2:$R$782,MATCH(C9684,XML!$D$2:$D$737,0),2)</f>
        <v>#N/A</v>
      </c>
    </row>
    <row r="9685" spans="1:14" ht="22.5" customHeight="1" x14ac:dyDescent="0.2">
      <c r="A9685">
        <v>80776</v>
      </c>
      <c r="B9685" t="s">
        <v>46667</v>
      </c>
      <c r="C9685" s="15" t="s">
        <v>46668</v>
      </c>
      <c r="D9685" s="15" t="s">
        <v>46669</v>
      </c>
      <c r="E9685">
        <v>15598</v>
      </c>
      <c r="F9685">
        <v>20290</v>
      </c>
      <c r="H9685" t="s">
        <v>746</v>
      </c>
      <c r="K9685" s="16">
        <f t="shared" si="453"/>
        <v>17469.759999999998</v>
      </c>
      <c r="L9685" s="16">
        <f t="shared" si="454"/>
        <v>18389.221052631576</v>
      </c>
      <c r="M9685" s="16">
        <f t="shared" si="455"/>
        <v>20896.842105263153</v>
      </c>
      <c r="N9685" t="e">
        <f>INDEX(XML!$A$2:$R$782,MATCH(C9685,XML!$D$2:$D$737,0),2)</f>
        <v>#N/A</v>
      </c>
    </row>
    <row r="9686" spans="1:14" ht="22.5" customHeight="1" x14ac:dyDescent="0.2">
      <c r="A9686">
        <v>80779</v>
      </c>
      <c r="B9686" t="s">
        <v>46670</v>
      </c>
      <c r="C9686" s="15" t="s">
        <v>46671</v>
      </c>
      <c r="D9686" s="15" t="s">
        <v>46672</v>
      </c>
      <c r="E9686">
        <v>34067</v>
      </c>
      <c r="F9686">
        <v>44290</v>
      </c>
      <c r="H9686">
        <v>17</v>
      </c>
      <c r="K9686" s="16">
        <f t="shared" si="453"/>
        <v>38155.040000000001</v>
      </c>
      <c r="L9686" s="16">
        <f t="shared" si="454"/>
        <v>40163.199999999997</v>
      </c>
      <c r="M9686" s="16">
        <f t="shared" si="455"/>
        <v>45639.999999999993</v>
      </c>
      <c r="N9686" t="e">
        <f>INDEX(XML!$A$2:$R$782,MATCH(C9686,XML!$D$2:$D$737,0),2)</f>
        <v>#N/A</v>
      </c>
    </row>
    <row r="9687" spans="1:14" ht="22.5" customHeight="1" x14ac:dyDescent="0.2">
      <c r="A9687">
        <v>80780</v>
      </c>
      <c r="B9687" t="s">
        <v>46673</v>
      </c>
      <c r="C9687" s="15" t="s">
        <v>46674</v>
      </c>
      <c r="D9687" s="15" t="s">
        <v>46675</v>
      </c>
      <c r="E9687">
        <v>56805</v>
      </c>
      <c r="F9687">
        <v>73890</v>
      </c>
      <c r="H9687">
        <v>16</v>
      </c>
      <c r="K9687" s="16">
        <f t="shared" si="453"/>
        <v>60781.35</v>
      </c>
      <c r="L9687" s="16">
        <f t="shared" si="454"/>
        <v>63980.368421052633</v>
      </c>
      <c r="M9687" s="16">
        <f t="shared" si="455"/>
        <v>72704.964114832532</v>
      </c>
      <c r="N9687" t="e">
        <f>INDEX(XML!$A$2:$R$782,MATCH(C9687,XML!$D$2:$D$737,0),2)</f>
        <v>#N/A</v>
      </c>
    </row>
    <row r="9688" spans="1:14" ht="22.5" customHeight="1" x14ac:dyDescent="0.25">
      <c r="A9688" s="184" t="s">
        <v>4290</v>
      </c>
      <c r="B9688" s="184"/>
      <c r="C9688" s="185"/>
      <c r="D9688" s="185"/>
      <c r="E9688" s="184"/>
      <c r="F9688" s="184"/>
      <c r="G9688" s="184"/>
      <c r="H9688" s="184"/>
      <c r="I9688" s="184"/>
      <c r="J9688" s="184"/>
      <c r="K9688" s="16">
        <f t="shared" si="453"/>
        <v>0</v>
      </c>
      <c r="L9688" s="16">
        <f t="shared" si="454"/>
        <v>0</v>
      </c>
      <c r="M9688" s="16">
        <f t="shared" si="455"/>
        <v>0</v>
      </c>
      <c r="N9688" t="e">
        <f>INDEX(XML!$A$2:$R$782,MATCH(C9688,XML!$D$2:$D$737,0),2)</f>
        <v>#N/A</v>
      </c>
    </row>
    <row r="9689" spans="1:14" ht="22.5" customHeight="1" x14ac:dyDescent="0.2">
      <c r="A9689">
        <v>50284</v>
      </c>
      <c r="B9689" t="s">
        <v>4311</v>
      </c>
      <c r="C9689" s="15" t="s">
        <v>4312</v>
      </c>
      <c r="D9689" s="15" t="s">
        <v>4313</v>
      </c>
      <c r="E9689">
        <v>4139</v>
      </c>
      <c r="F9689">
        <v>6490</v>
      </c>
      <c r="H9689" t="s">
        <v>746</v>
      </c>
      <c r="K9689" s="16">
        <f t="shared" si="453"/>
        <v>4635.68</v>
      </c>
      <c r="L9689" s="16">
        <f t="shared" si="454"/>
        <v>4879.6631578947372</v>
      </c>
      <c r="M9689" s="16">
        <f t="shared" si="455"/>
        <v>5545.0717703349283</v>
      </c>
      <c r="N9689" t="e">
        <f>INDEX(XML!$A$2:$R$782,MATCH(C9689,XML!$D$2:$D$737,0),2)</f>
        <v>#N/A</v>
      </c>
    </row>
    <row r="9690" spans="1:14" ht="22.5" customHeight="1" x14ac:dyDescent="0.2">
      <c r="A9690">
        <v>50283</v>
      </c>
      <c r="B9690" t="s">
        <v>4314</v>
      </c>
      <c r="C9690" s="15" t="s">
        <v>4315</v>
      </c>
      <c r="D9690" s="15" t="s">
        <v>4316</v>
      </c>
      <c r="E9690">
        <v>4066</v>
      </c>
      <c r="F9690">
        <v>7490</v>
      </c>
      <c r="K9690" s="16">
        <f t="shared" si="453"/>
        <v>4553.92</v>
      </c>
      <c r="L9690" s="16">
        <f t="shared" si="454"/>
        <v>4793.6000000000004</v>
      </c>
      <c r="M9690" s="16">
        <f t="shared" si="455"/>
        <v>5447.2727272727279</v>
      </c>
      <c r="N9690" t="e">
        <f>INDEX(XML!$A$2:$R$782,MATCH(C9690,XML!$D$2:$D$737,0),2)</f>
        <v>#N/A</v>
      </c>
    </row>
    <row r="9691" spans="1:14" ht="22.5" customHeight="1" x14ac:dyDescent="0.2">
      <c r="A9691">
        <v>76763</v>
      </c>
      <c r="B9691" t="s">
        <v>40719</v>
      </c>
      <c r="C9691" s="15" t="s">
        <v>40720</v>
      </c>
      <c r="D9691" s="15" t="s">
        <v>40721</v>
      </c>
      <c r="E9691">
        <v>22093</v>
      </c>
      <c r="F9691">
        <v>27090</v>
      </c>
      <c r="K9691" s="16">
        <f t="shared" si="453"/>
        <v>24744.16</v>
      </c>
      <c r="L9691" s="16">
        <f t="shared" si="454"/>
        <v>26046.484210526316</v>
      </c>
      <c r="M9691" s="16">
        <f t="shared" si="455"/>
        <v>29598.277511961722</v>
      </c>
      <c r="N9691" t="e">
        <f>INDEX(XML!$A$2:$R$782,MATCH(C9691,XML!$D$2:$D$737,0),2)</f>
        <v>#N/A</v>
      </c>
    </row>
    <row r="9692" spans="1:14" ht="22.5" customHeight="1" x14ac:dyDescent="0.2">
      <c r="A9692">
        <v>43658</v>
      </c>
      <c r="B9692" t="s">
        <v>48644</v>
      </c>
      <c r="C9692" s="15" t="s">
        <v>48645</v>
      </c>
      <c r="D9692" s="15" t="s">
        <v>48646</v>
      </c>
      <c r="E9692">
        <v>51433</v>
      </c>
      <c r="F9692">
        <v>70590</v>
      </c>
      <c r="I9692">
        <v>1</v>
      </c>
      <c r="K9692" s="16">
        <f t="shared" si="453"/>
        <v>55033.31</v>
      </c>
      <c r="L9692" s="16">
        <f t="shared" si="454"/>
        <v>57929.8</v>
      </c>
      <c r="M9692" s="16">
        <f t="shared" si="455"/>
        <v>65829.318181818177</v>
      </c>
      <c r="N9692" t="e">
        <f>INDEX(XML!$A$2:$R$782,MATCH(C9692,XML!$D$2:$D$737,0),2)</f>
        <v>#N/A</v>
      </c>
    </row>
    <row r="9693" spans="1:14" ht="22.5" customHeight="1" x14ac:dyDescent="0.2">
      <c r="A9693">
        <v>76724</v>
      </c>
      <c r="B9693" t="s">
        <v>40716</v>
      </c>
      <c r="C9693" s="15" t="s">
        <v>40717</v>
      </c>
      <c r="D9693" s="15" t="s">
        <v>40718</v>
      </c>
      <c r="E9693">
        <v>47043</v>
      </c>
      <c r="F9693">
        <v>56990</v>
      </c>
      <c r="H9693">
        <v>5</v>
      </c>
      <c r="I9693">
        <v>8</v>
      </c>
      <c r="K9693" s="16">
        <f t="shared" si="453"/>
        <v>52688.160000000003</v>
      </c>
      <c r="L9693" s="16">
        <f t="shared" si="454"/>
        <v>55461.221052631576</v>
      </c>
      <c r="M9693" s="16">
        <f t="shared" si="455"/>
        <v>63024.114832535881</v>
      </c>
      <c r="N9693" t="e">
        <f>INDEX(XML!$A$2:$R$782,MATCH(C9693,XML!$D$2:$D$737,0),2)</f>
        <v>#N/A</v>
      </c>
    </row>
    <row r="9694" spans="1:14" ht="22.5" customHeight="1" x14ac:dyDescent="0.2">
      <c r="A9694">
        <v>36300</v>
      </c>
      <c r="B9694" t="s">
        <v>4291</v>
      </c>
      <c r="C9694" s="15" t="s">
        <v>4294</v>
      </c>
      <c r="D9694" s="15" t="s">
        <v>4295</v>
      </c>
      <c r="E9694">
        <v>1976</v>
      </c>
      <c r="F9694">
        <v>2490</v>
      </c>
      <c r="K9694" s="16">
        <f t="shared" si="453"/>
        <v>2213.12</v>
      </c>
      <c r="L9694" s="16">
        <f t="shared" si="454"/>
        <v>2329.6</v>
      </c>
      <c r="M9694" s="16">
        <f t="shared" si="455"/>
        <v>2647.2727272727275</v>
      </c>
      <c r="N9694" t="e">
        <f>INDEX(XML!$A$2:$R$782,MATCH(C9694,XML!$D$2:$D$737,0),2)</f>
        <v>#N/A</v>
      </c>
    </row>
    <row r="9695" spans="1:14" ht="22.5" customHeight="1" x14ac:dyDescent="0.2">
      <c r="A9695">
        <v>36299</v>
      </c>
      <c r="B9695" t="s">
        <v>4291</v>
      </c>
      <c r="C9695" s="15" t="s">
        <v>4292</v>
      </c>
      <c r="D9695" s="15" t="s">
        <v>4293</v>
      </c>
      <c r="E9695">
        <v>4898</v>
      </c>
      <c r="F9695">
        <v>6490</v>
      </c>
      <c r="H9695" t="s">
        <v>746</v>
      </c>
      <c r="K9695" s="16">
        <f t="shared" si="453"/>
        <v>5485.76</v>
      </c>
      <c r="L9695" s="16">
        <f t="shared" si="454"/>
        <v>5774.484210526316</v>
      </c>
      <c r="M9695" s="16">
        <f t="shared" si="455"/>
        <v>6561.9138755980857</v>
      </c>
      <c r="N9695" t="e">
        <f>INDEX(XML!$A$2:$R$782,MATCH(C9695,XML!$D$2:$D$737,0),2)</f>
        <v>#N/A</v>
      </c>
    </row>
    <row r="9696" spans="1:14" ht="22.5" customHeight="1" x14ac:dyDescent="0.2">
      <c r="A9696">
        <v>63160</v>
      </c>
      <c r="B9696" t="s">
        <v>25521</v>
      </c>
      <c r="C9696" s="15" t="s">
        <v>25522</v>
      </c>
      <c r="D9696" s="15" t="s">
        <v>25523</v>
      </c>
      <c r="E9696">
        <v>25525</v>
      </c>
      <c r="F9696">
        <v>35990</v>
      </c>
      <c r="H9696">
        <v>23</v>
      </c>
      <c r="K9696" s="16">
        <f t="shared" si="453"/>
        <v>28588</v>
      </c>
      <c r="L9696" s="16">
        <f t="shared" si="454"/>
        <v>30092.63157894737</v>
      </c>
      <c r="M9696" s="16">
        <f t="shared" si="455"/>
        <v>34196.172248803829</v>
      </c>
      <c r="N9696" t="e">
        <f>INDEX(XML!$A$2:$R$782,MATCH(C9696,XML!$D$2:$D$737,0),2)</f>
        <v>#N/A</v>
      </c>
    </row>
    <row r="9697" spans="1:14" ht="22.5" customHeight="1" x14ac:dyDescent="0.2">
      <c r="A9697">
        <v>44661</v>
      </c>
      <c r="B9697" t="s">
        <v>4323</v>
      </c>
      <c r="C9697" s="15" t="s">
        <v>4324</v>
      </c>
      <c r="D9697" s="15" t="s">
        <v>4325</v>
      </c>
      <c r="E9697">
        <v>6200</v>
      </c>
      <c r="F9697">
        <v>8990</v>
      </c>
      <c r="H9697">
        <v>16</v>
      </c>
      <c r="I9697">
        <v>1</v>
      </c>
      <c r="K9697" s="16">
        <f t="shared" si="453"/>
        <v>6944</v>
      </c>
      <c r="L9697" s="16">
        <f t="shared" si="454"/>
        <v>7309.4736842105267</v>
      </c>
      <c r="M9697" s="16">
        <f t="shared" si="455"/>
        <v>8306.2200956937813</v>
      </c>
      <c r="N9697" t="e">
        <f>INDEX(XML!$A$2:$R$782,MATCH(C9697,XML!$D$2:$D$737,0),2)</f>
        <v>#N/A</v>
      </c>
    </row>
    <row r="9698" spans="1:14" ht="22.5" customHeight="1" x14ac:dyDescent="0.2">
      <c r="A9698">
        <v>44634</v>
      </c>
      <c r="B9698" t="s">
        <v>4317</v>
      </c>
      <c r="C9698" s="15" t="s">
        <v>4318</v>
      </c>
      <c r="D9698" s="15" t="s">
        <v>4319</v>
      </c>
      <c r="E9698">
        <v>19752</v>
      </c>
      <c r="F9698">
        <v>25990</v>
      </c>
      <c r="H9698">
        <v>1</v>
      </c>
      <c r="I9698">
        <v>3</v>
      </c>
      <c r="K9698" s="16">
        <f t="shared" si="453"/>
        <v>22122.239999999998</v>
      </c>
      <c r="L9698" s="16">
        <f t="shared" si="454"/>
        <v>23286.568421052631</v>
      </c>
      <c r="M9698" s="16">
        <f t="shared" si="455"/>
        <v>26462.009569377988</v>
      </c>
      <c r="N9698" t="e">
        <f>INDEX(XML!$A$2:$R$782,MATCH(C9698,XML!$D$2:$D$737,0),2)</f>
        <v>#N/A</v>
      </c>
    </row>
    <row r="9699" spans="1:14" ht="22.5" customHeight="1" x14ac:dyDescent="0.2">
      <c r="A9699">
        <v>44643</v>
      </c>
      <c r="B9699" t="s">
        <v>16530</v>
      </c>
      <c r="C9699" s="15" t="s">
        <v>4321</v>
      </c>
      <c r="D9699" s="15" t="s">
        <v>4322</v>
      </c>
      <c r="E9699">
        <v>77822</v>
      </c>
      <c r="F9699">
        <v>130990</v>
      </c>
      <c r="I9699">
        <v>2</v>
      </c>
      <c r="K9699" s="16">
        <f t="shared" si="453"/>
        <v>83269.540000000008</v>
      </c>
      <c r="L9699" s="16">
        <f t="shared" si="454"/>
        <v>87652.147368421065</v>
      </c>
      <c r="M9699" s="16">
        <f t="shared" si="455"/>
        <v>99604.712918660312</v>
      </c>
      <c r="N9699" t="e">
        <f>INDEX(XML!$A$2:$R$782,MATCH(C9699,XML!$D$2:$D$737,0),2)</f>
        <v>#N/A</v>
      </c>
    </row>
    <row r="9700" spans="1:14" ht="22.5" customHeight="1" x14ac:dyDescent="0.2">
      <c r="A9700">
        <v>77431</v>
      </c>
      <c r="B9700" t="s">
        <v>35792</v>
      </c>
      <c r="C9700" s="15" t="s">
        <v>35793</v>
      </c>
      <c r="D9700" s="15" t="s">
        <v>35794</v>
      </c>
      <c r="E9700">
        <v>9858</v>
      </c>
      <c r="F9700">
        <v>13990</v>
      </c>
      <c r="H9700">
        <v>30</v>
      </c>
      <c r="K9700" s="16">
        <f t="shared" si="453"/>
        <v>11040.96</v>
      </c>
      <c r="L9700" s="16">
        <f t="shared" si="454"/>
        <v>11622.063157894738</v>
      </c>
      <c r="M9700" s="16">
        <f t="shared" si="455"/>
        <v>13206.889952153111</v>
      </c>
      <c r="N9700" t="e">
        <f>INDEX(XML!$A$2:$R$782,MATCH(C9700,XML!$D$2:$D$737,0),2)</f>
        <v>#N/A</v>
      </c>
    </row>
    <row r="9701" spans="1:14" ht="22.5" customHeight="1" x14ac:dyDescent="0.2">
      <c r="A9701">
        <v>77435</v>
      </c>
      <c r="B9701" t="s">
        <v>35795</v>
      </c>
      <c r="C9701" s="15" t="s">
        <v>35796</v>
      </c>
      <c r="D9701" s="15" t="s">
        <v>35797</v>
      </c>
      <c r="E9701">
        <v>5911</v>
      </c>
      <c r="F9701">
        <v>9990</v>
      </c>
      <c r="H9701" t="s">
        <v>746</v>
      </c>
      <c r="K9701" s="16">
        <f t="shared" si="453"/>
        <v>6620.32</v>
      </c>
      <c r="L9701" s="16">
        <f t="shared" si="454"/>
        <v>6968.757894736842</v>
      </c>
      <c r="M9701" s="16">
        <f t="shared" si="455"/>
        <v>7919.0430622009562</v>
      </c>
      <c r="N9701" t="e">
        <f>INDEX(XML!$A$2:$R$782,MATCH(C9701,XML!$D$2:$D$737,0),2)</f>
        <v>#N/A</v>
      </c>
    </row>
    <row r="9702" spans="1:14" ht="22.5" customHeight="1" x14ac:dyDescent="0.2">
      <c r="A9702">
        <v>44616</v>
      </c>
      <c r="B9702" t="s">
        <v>38298</v>
      </c>
      <c r="C9702" s="15" t="s">
        <v>38299</v>
      </c>
      <c r="D9702" s="15" t="s">
        <v>38300</v>
      </c>
      <c r="E9702">
        <v>26844</v>
      </c>
      <c r="F9702">
        <v>34990</v>
      </c>
      <c r="H9702" t="s">
        <v>746</v>
      </c>
      <c r="K9702" s="16">
        <f t="shared" si="453"/>
        <v>30065.279999999999</v>
      </c>
      <c r="L9702" s="16">
        <f t="shared" si="454"/>
        <v>31647.663157894738</v>
      </c>
      <c r="M9702" s="16">
        <f t="shared" si="455"/>
        <v>35963.253588516745</v>
      </c>
      <c r="N9702" t="e">
        <f>INDEX(XML!$A$2:$R$782,MATCH(C9702,XML!$D$2:$D$737,0),2)</f>
        <v>#N/A</v>
      </c>
    </row>
    <row r="9703" spans="1:14" ht="22.5" customHeight="1" x14ac:dyDescent="0.2">
      <c r="A9703">
        <v>44617</v>
      </c>
      <c r="B9703" t="s">
        <v>38301</v>
      </c>
      <c r="C9703" s="15" t="s">
        <v>38302</v>
      </c>
      <c r="D9703" s="15" t="s">
        <v>38303</v>
      </c>
      <c r="E9703">
        <v>34779</v>
      </c>
      <c r="F9703">
        <v>42990</v>
      </c>
      <c r="H9703">
        <v>14</v>
      </c>
      <c r="I9703">
        <v>1</v>
      </c>
      <c r="K9703" s="16">
        <f t="shared" si="453"/>
        <v>38952.479999999996</v>
      </c>
      <c r="L9703" s="16">
        <f t="shared" si="454"/>
        <v>41002.610526315788</v>
      </c>
      <c r="M9703" s="16">
        <f t="shared" si="455"/>
        <v>46593.875598086124</v>
      </c>
      <c r="N9703" t="e">
        <f>INDEX(XML!$A$2:$R$782,MATCH(C9703,XML!$D$2:$D$737,0),2)</f>
        <v>#N/A</v>
      </c>
    </row>
    <row r="9704" spans="1:14" ht="22.5" customHeight="1" x14ac:dyDescent="0.2">
      <c r="A9704">
        <v>44618</v>
      </c>
      <c r="B9704" t="s">
        <v>4320</v>
      </c>
      <c r="C9704" s="15" t="s">
        <v>38304</v>
      </c>
      <c r="D9704" s="15" t="s">
        <v>38305</v>
      </c>
      <c r="E9704">
        <v>30902</v>
      </c>
      <c r="F9704">
        <v>33990</v>
      </c>
      <c r="I9704">
        <v>1</v>
      </c>
      <c r="K9704" s="16">
        <f t="shared" si="453"/>
        <v>34610.239999999998</v>
      </c>
      <c r="L9704" s="16">
        <f t="shared" si="454"/>
        <v>36431.831578947371</v>
      </c>
      <c r="M9704" s="16">
        <f t="shared" si="455"/>
        <v>41399.808612440196</v>
      </c>
      <c r="N9704" t="e">
        <f>INDEX(XML!$A$2:$R$782,MATCH(C9704,XML!$D$2:$D$737,0),2)</f>
        <v>#N/A</v>
      </c>
    </row>
    <row r="9705" spans="1:14" ht="22.5" customHeight="1" x14ac:dyDescent="0.2">
      <c r="A9705">
        <v>44658</v>
      </c>
      <c r="B9705" t="s">
        <v>38306</v>
      </c>
      <c r="C9705" s="15" t="s">
        <v>38307</v>
      </c>
      <c r="D9705" s="15" t="s">
        <v>38308</v>
      </c>
      <c r="E9705">
        <v>5697</v>
      </c>
      <c r="F9705">
        <v>8990</v>
      </c>
      <c r="H9705" t="s">
        <v>746</v>
      </c>
      <c r="K9705" s="16">
        <f t="shared" si="453"/>
        <v>6380.64</v>
      </c>
      <c r="L9705" s="16">
        <f t="shared" si="454"/>
        <v>6716.4631578947365</v>
      </c>
      <c r="M9705" s="16">
        <f t="shared" si="455"/>
        <v>7632.3444976076544</v>
      </c>
      <c r="N9705" t="e">
        <f>INDEX(XML!$A$2:$R$782,MATCH(C9705,XML!$D$2:$D$737,0),2)</f>
        <v>#N/A</v>
      </c>
    </row>
    <row r="9706" spans="1:14" ht="22.5" customHeight="1" x14ac:dyDescent="0.2">
      <c r="A9706">
        <v>60979</v>
      </c>
      <c r="B9706" t="s">
        <v>38309</v>
      </c>
      <c r="C9706" s="15" t="s">
        <v>38310</v>
      </c>
      <c r="D9706" s="15" t="s">
        <v>38311</v>
      </c>
      <c r="E9706">
        <v>19410</v>
      </c>
      <c r="F9706">
        <v>24990</v>
      </c>
      <c r="H9706" t="s">
        <v>746</v>
      </c>
      <c r="K9706" s="16">
        <f t="shared" si="453"/>
        <v>21739.200000000001</v>
      </c>
      <c r="L9706" s="16">
        <f t="shared" si="454"/>
        <v>22883.36842105263</v>
      </c>
      <c r="M9706" s="16">
        <f t="shared" si="455"/>
        <v>26003.827751196168</v>
      </c>
      <c r="N9706" t="e">
        <f>INDEX(XML!$A$2:$R$782,MATCH(C9706,XML!$D$2:$D$737,0),2)</f>
        <v>#N/A</v>
      </c>
    </row>
    <row r="9707" spans="1:14" ht="22.5" customHeight="1" x14ac:dyDescent="0.2">
      <c r="A9707">
        <v>60994</v>
      </c>
      <c r="B9707" t="s">
        <v>38312</v>
      </c>
      <c r="C9707" s="15" t="s">
        <v>38313</v>
      </c>
      <c r="D9707" s="15" t="s">
        <v>38314</v>
      </c>
      <c r="E9707">
        <v>5461</v>
      </c>
      <c r="F9707">
        <v>8990</v>
      </c>
      <c r="H9707" t="s">
        <v>746</v>
      </c>
      <c r="K9707" s="16">
        <f t="shared" si="453"/>
        <v>6116.32</v>
      </c>
      <c r="L9707" s="16">
        <f t="shared" si="454"/>
        <v>6438.2315789473687</v>
      </c>
      <c r="M9707" s="16">
        <f t="shared" si="455"/>
        <v>7316.1722488038276</v>
      </c>
      <c r="N9707" t="e">
        <f>INDEX(XML!$A$2:$R$782,MATCH(C9707,XML!$D$2:$D$737,0),2)</f>
        <v>#N/A</v>
      </c>
    </row>
    <row r="9708" spans="1:14" ht="22.5" customHeight="1" x14ac:dyDescent="0.2">
      <c r="A9708">
        <v>44615</v>
      </c>
      <c r="B9708" t="s">
        <v>38298</v>
      </c>
      <c r="C9708" s="15" t="s">
        <v>47385</v>
      </c>
      <c r="D9708" s="15" t="s">
        <v>47386</v>
      </c>
      <c r="E9708">
        <v>27294</v>
      </c>
      <c r="F9708">
        <v>35990</v>
      </c>
      <c r="I9708">
        <v>1</v>
      </c>
      <c r="K9708" s="16">
        <f t="shared" si="453"/>
        <v>30569.279999999999</v>
      </c>
      <c r="L9708" s="16">
        <f t="shared" si="454"/>
        <v>32178.189473684211</v>
      </c>
      <c r="M9708" s="16">
        <f t="shared" si="455"/>
        <v>36566.124401913876</v>
      </c>
      <c r="N9708" t="e">
        <f>INDEX(XML!$A$2:$R$782,MATCH(C9708,XML!$D$2:$D$737,0),2)</f>
        <v>#N/A</v>
      </c>
    </row>
    <row r="9709" spans="1:14" ht="22.5" customHeight="1" x14ac:dyDescent="0.2">
      <c r="A9709">
        <v>72066</v>
      </c>
      <c r="B9709" t="s">
        <v>29585</v>
      </c>
      <c r="C9709" s="15" t="s">
        <v>40210</v>
      </c>
      <c r="D9709" s="15" t="s">
        <v>40211</v>
      </c>
      <c r="E9709">
        <v>9705</v>
      </c>
      <c r="F9709">
        <v>11990</v>
      </c>
      <c r="H9709">
        <v>5</v>
      </c>
      <c r="K9709" s="16">
        <f t="shared" si="453"/>
        <v>10869.6</v>
      </c>
      <c r="L9709" s="16">
        <f t="shared" si="454"/>
        <v>11441.684210526315</v>
      </c>
      <c r="M9709" s="16">
        <f t="shared" si="455"/>
        <v>13001.913875598084</v>
      </c>
      <c r="N9709" t="e">
        <f>INDEX(XML!$A$2:$R$782,MATCH(C9709,XML!$D$2:$D$737,0),2)</f>
        <v>#N/A</v>
      </c>
    </row>
    <row r="9710" spans="1:14" ht="22.5" customHeight="1" x14ac:dyDescent="0.2">
      <c r="A9710">
        <v>31706</v>
      </c>
      <c r="B9710" t="s">
        <v>4299</v>
      </c>
      <c r="C9710" s="15" t="s">
        <v>4300</v>
      </c>
      <c r="D9710" s="15" t="s">
        <v>4301</v>
      </c>
      <c r="E9710">
        <v>9257</v>
      </c>
      <c r="F9710">
        <v>11990</v>
      </c>
      <c r="H9710">
        <v>46</v>
      </c>
      <c r="K9710" s="16">
        <f t="shared" si="453"/>
        <v>10367.84</v>
      </c>
      <c r="L9710" s="16">
        <f t="shared" si="454"/>
        <v>10913.515789473684</v>
      </c>
      <c r="M9710" s="16">
        <f t="shared" si="455"/>
        <v>12401.722488038276</v>
      </c>
      <c r="N9710" t="e">
        <f>INDEX(XML!$A$2:$R$782,MATCH(C9710,XML!$D$2:$D$737,0),2)</f>
        <v>#N/A</v>
      </c>
    </row>
    <row r="9711" spans="1:14" ht="22.5" customHeight="1" x14ac:dyDescent="0.2">
      <c r="A9711">
        <v>51972</v>
      </c>
      <c r="B9711" t="s">
        <v>4302</v>
      </c>
      <c r="C9711" s="15" t="s">
        <v>4303</v>
      </c>
      <c r="D9711" s="15" t="s">
        <v>4304</v>
      </c>
      <c r="E9711">
        <v>10528</v>
      </c>
      <c r="F9711">
        <v>14990</v>
      </c>
      <c r="K9711" s="16">
        <f t="shared" si="453"/>
        <v>11791.36</v>
      </c>
      <c r="L9711" s="16">
        <f t="shared" si="454"/>
        <v>12411.957894736843</v>
      </c>
      <c r="M9711" s="16">
        <f t="shared" si="455"/>
        <v>14104.497607655503</v>
      </c>
      <c r="N9711" t="e">
        <f>INDEX(XML!$A$2:$R$782,MATCH(C9711,XML!$D$2:$D$737,0),2)</f>
        <v>#N/A</v>
      </c>
    </row>
    <row r="9712" spans="1:14" ht="22.5" customHeight="1" x14ac:dyDescent="0.2">
      <c r="A9712">
        <v>56139</v>
      </c>
      <c r="B9712" t="s">
        <v>16475</v>
      </c>
      <c r="C9712" s="15" t="s">
        <v>16476</v>
      </c>
      <c r="D9712" s="15" t="s">
        <v>16477</v>
      </c>
      <c r="E9712">
        <v>151927</v>
      </c>
      <c r="F9712">
        <v>179990</v>
      </c>
      <c r="H9712">
        <v>10</v>
      </c>
      <c r="K9712" s="16">
        <f t="shared" si="453"/>
        <v>162561.89000000001</v>
      </c>
      <c r="L9712" s="16">
        <f t="shared" si="454"/>
        <v>171117.77894736844</v>
      </c>
      <c r="M9712" s="16">
        <f t="shared" si="455"/>
        <v>194452.0215311005</v>
      </c>
      <c r="N9712" t="e">
        <f>INDEX(XML!$A$2:$R$782,MATCH(C9712,XML!$D$2:$D$737,0),2)</f>
        <v>#N/A</v>
      </c>
    </row>
    <row r="9713" spans="1:14" ht="22.5" customHeight="1" x14ac:dyDescent="0.2">
      <c r="A9713">
        <v>56140</v>
      </c>
      <c r="B9713">
        <v>71225</v>
      </c>
      <c r="C9713" s="15" t="s">
        <v>16478</v>
      </c>
      <c r="D9713" s="15" t="s">
        <v>20556</v>
      </c>
      <c r="E9713">
        <v>12878</v>
      </c>
      <c r="F9713">
        <v>16990</v>
      </c>
      <c r="H9713">
        <v>9</v>
      </c>
      <c r="K9713" s="16">
        <f t="shared" si="453"/>
        <v>14423.36</v>
      </c>
      <c r="L9713" s="16">
        <f t="shared" si="454"/>
        <v>15182.484210526316</v>
      </c>
      <c r="M9713" s="16">
        <f t="shared" si="455"/>
        <v>17252.822966507178</v>
      </c>
      <c r="N9713" t="e">
        <f>INDEX(XML!$A$2:$R$782,MATCH(C9713,XML!$D$2:$D$737,0),2)</f>
        <v>#N/A</v>
      </c>
    </row>
    <row r="9714" spans="1:14" ht="22.5" customHeight="1" x14ac:dyDescent="0.2">
      <c r="A9714">
        <v>61106</v>
      </c>
      <c r="B9714" t="s">
        <v>19440</v>
      </c>
      <c r="C9714" s="15" t="s">
        <v>19441</v>
      </c>
      <c r="D9714" s="15" t="s">
        <v>19442</v>
      </c>
      <c r="E9714">
        <v>15390</v>
      </c>
      <c r="F9714">
        <v>15390</v>
      </c>
      <c r="H9714">
        <v>6</v>
      </c>
      <c r="K9714" s="16">
        <f t="shared" si="453"/>
        <v>17236.8</v>
      </c>
      <c r="L9714" s="16">
        <f t="shared" si="454"/>
        <v>18144</v>
      </c>
      <c r="M9714" s="16">
        <f t="shared" si="455"/>
        <v>20618.18181818182</v>
      </c>
      <c r="N9714" t="e">
        <f>INDEX(XML!$A$2:$R$782,MATCH(C9714,XML!$D$2:$D$737,0),2)</f>
        <v>#N/A</v>
      </c>
    </row>
    <row r="9715" spans="1:14" ht="22.5" customHeight="1" x14ac:dyDescent="0.2">
      <c r="A9715">
        <v>57826</v>
      </c>
      <c r="B9715" t="s">
        <v>30264</v>
      </c>
      <c r="C9715" s="15" t="s">
        <v>30265</v>
      </c>
      <c r="D9715" s="15" t="s">
        <v>30266</v>
      </c>
      <c r="E9715">
        <v>16790</v>
      </c>
      <c r="F9715">
        <v>16790</v>
      </c>
      <c r="H9715">
        <v>4</v>
      </c>
      <c r="K9715" s="16">
        <f t="shared" si="453"/>
        <v>18804.8</v>
      </c>
      <c r="L9715" s="16">
        <f t="shared" si="454"/>
        <v>19794.526315789473</v>
      </c>
      <c r="M9715" s="16">
        <f t="shared" si="455"/>
        <v>22493.779904306222</v>
      </c>
      <c r="N9715" t="e">
        <f>INDEX(XML!$A$2:$R$782,MATCH(C9715,XML!$D$2:$D$737,0),2)</f>
        <v>#N/A</v>
      </c>
    </row>
    <row r="9716" spans="1:14" ht="22.5" customHeight="1" x14ac:dyDescent="0.2">
      <c r="A9716">
        <v>72117</v>
      </c>
      <c r="B9716" t="s">
        <v>29275</v>
      </c>
      <c r="C9716" s="15" t="s">
        <v>29276</v>
      </c>
      <c r="D9716" s="15" t="s">
        <v>29966</v>
      </c>
      <c r="E9716">
        <v>20990</v>
      </c>
      <c r="F9716">
        <v>20990</v>
      </c>
      <c r="H9716">
        <v>1</v>
      </c>
      <c r="K9716" s="16">
        <f t="shared" si="453"/>
        <v>23508.799999999999</v>
      </c>
      <c r="L9716" s="16">
        <f t="shared" si="454"/>
        <v>24746.105263157893</v>
      </c>
      <c r="M9716" s="16">
        <f t="shared" si="455"/>
        <v>28120.574162679422</v>
      </c>
      <c r="N9716" t="e">
        <f>INDEX(XML!$A$2:$R$782,MATCH(C9716,XML!$D$2:$D$737,0),2)</f>
        <v>#N/A</v>
      </c>
    </row>
    <row r="9717" spans="1:14" ht="22.5" customHeight="1" x14ac:dyDescent="0.2">
      <c r="A9717">
        <v>72118</v>
      </c>
      <c r="B9717" t="s">
        <v>29277</v>
      </c>
      <c r="C9717" s="15" t="s">
        <v>29278</v>
      </c>
      <c r="D9717" s="15" t="s">
        <v>29967</v>
      </c>
      <c r="E9717">
        <v>20990</v>
      </c>
      <c r="F9717">
        <v>20990</v>
      </c>
      <c r="H9717">
        <v>3</v>
      </c>
      <c r="K9717" s="16">
        <f t="shared" si="453"/>
        <v>23508.799999999999</v>
      </c>
      <c r="L9717" s="16">
        <f t="shared" si="454"/>
        <v>24746.105263157893</v>
      </c>
      <c r="M9717" s="16">
        <f t="shared" si="455"/>
        <v>28120.574162679422</v>
      </c>
      <c r="N9717" t="e">
        <f>INDEX(XML!$A$2:$R$782,MATCH(C9717,XML!$D$2:$D$737,0),2)</f>
        <v>#N/A</v>
      </c>
    </row>
    <row r="9718" spans="1:14" ht="22.5" customHeight="1" x14ac:dyDescent="0.2">
      <c r="A9718">
        <v>73922</v>
      </c>
      <c r="B9718" t="s">
        <v>31809</v>
      </c>
      <c r="C9718" s="15" t="s">
        <v>31810</v>
      </c>
      <c r="D9718" s="15" t="s">
        <v>31811</v>
      </c>
      <c r="E9718">
        <v>15390</v>
      </c>
      <c r="F9718">
        <v>15390</v>
      </c>
      <c r="H9718">
        <v>25</v>
      </c>
      <c r="K9718" s="16">
        <f t="shared" si="453"/>
        <v>17236.8</v>
      </c>
      <c r="L9718" s="16">
        <f t="shared" si="454"/>
        <v>18144</v>
      </c>
      <c r="M9718" s="16">
        <f t="shared" si="455"/>
        <v>20618.18181818182</v>
      </c>
      <c r="N9718" t="e">
        <f>INDEX(XML!$A$2:$R$782,MATCH(C9718,XML!$D$2:$D$737,0),2)</f>
        <v>#N/A</v>
      </c>
    </row>
    <row r="9719" spans="1:14" ht="22.5" customHeight="1" x14ac:dyDescent="0.2">
      <c r="A9719">
        <v>63943</v>
      </c>
      <c r="B9719" t="s">
        <v>40075</v>
      </c>
      <c r="C9719" s="15" t="s">
        <v>40076</v>
      </c>
      <c r="D9719" s="15" t="s">
        <v>40077</v>
      </c>
      <c r="E9719">
        <v>17490</v>
      </c>
      <c r="F9719">
        <v>17490</v>
      </c>
      <c r="H9719">
        <v>2</v>
      </c>
      <c r="I9719">
        <v>1</v>
      </c>
      <c r="K9719" s="16">
        <f t="shared" si="453"/>
        <v>19588.8</v>
      </c>
      <c r="L9719" s="16">
        <f t="shared" si="454"/>
        <v>20619.78947368421</v>
      </c>
      <c r="M9719" s="16">
        <f t="shared" si="455"/>
        <v>23431.57894736842</v>
      </c>
      <c r="N9719" t="e">
        <f>INDEX(XML!$A$2:$R$782,MATCH(C9719,XML!$D$2:$D$737,0),2)</f>
        <v>#N/A</v>
      </c>
    </row>
    <row r="9720" spans="1:14" ht="22.5" customHeight="1" x14ac:dyDescent="0.25">
      <c r="A9720" s="184" t="s">
        <v>834</v>
      </c>
      <c r="B9720" s="184"/>
      <c r="C9720" s="185"/>
      <c r="D9720" s="185"/>
      <c r="E9720" s="184"/>
      <c r="F9720" s="184"/>
      <c r="G9720" s="184"/>
      <c r="H9720" s="184"/>
      <c r="I9720" s="184"/>
      <c r="J9720" s="184"/>
      <c r="K9720" s="16">
        <f t="shared" si="453"/>
        <v>0</v>
      </c>
      <c r="L9720" s="16">
        <f t="shared" si="454"/>
        <v>0</v>
      </c>
      <c r="M9720" s="16">
        <f t="shared" si="455"/>
        <v>0</v>
      </c>
      <c r="N9720" t="e">
        <f>INDEX(XML!$A$2:$R$782,MATCH(C9720,XML!$D$2:$D$737,0),2)</f>
        <v>#N/A</v>
      </c>
    </row>
    <row r="9721" spans="1:14" ht="22.5" customHeight="1" x14ac:dyDescent="0.2">
      <c r="A9721">
        <v>61798</v>
      </c>
      <c r="B9721" t="s">
        <v>24438</v>
      </c>
      <c r="C9721" s="15" t="s">
        <v>42244</v>
      </c>
      <c r="D9721" s="15" t="s">
        <v>42245</v>
      </c>
      <c r="E9721">
        <v>102188</v>
      </c>
      <c r="F9721">
        <v>143490</v>
      </c>
      <c r="H9721">
        <v>16</v>
      </c>
      <c r="K9721" s="16">
        <f t="shared" si="453"/>
        <v>109341.16</v>
      </c>
      <c r="L9721" s="16">
        <f t="shared" si="454"/>
        <v>115095.95789473684</v>
      </c>
      <c r="M9721" s="16">
        <f t="shared" si="455"/>
        <v>130790.86124401914</v>
      </c>
      <c r="N9721" t="e">
        <f>INDEX(XML!$A$2:$R$782,MATCH(C9721,XML!$D$2:$D$737,0),2)</f>
        <v>#N/A</v>
      </c>
    </row>
    <row r="9722" spans="1:14" ht="22.5" customHeight="1" x14ac:dyDescent="0.2">
      <c r="A9722">
        <v>38950</v>
      </c>
      <c r="B9722" t="s">
        <v>13123</v>
      </c>
      <c r="C9722" s="15" t="s">
        <v>4332</v>
      </c>
      <c r="D9722" s="15" t="s">
        <v>4333</v>
      </c>
      <c r="E9722">
        <v>4524</v>
      </c>
      <c r="F9722">
        <v>5990</v>
      </c>
      <c r="H9722" t="s">
        <v>746</v>
      </c>
      <c r="I9722">
        <v>4</v>
      </c>
      <c r="K9722" s="16">
        <f t="shared" si="453"/>
        <v>5066.88</v>
      </c>
      <c r="L9722" s="16">
        <f t="shared" si="454"/>
        <v>5333.5578947368422</v>
      </c>
      <c r="M9722" s="16">
        <f t="shared" si="455"/>
        <v>6060.8612440191391</v>
      </c>
      <c r="N9722" t="e">
        <f>INDEX(XML!$A$2:$R$782,MATCH(C9722,XML!$D$2:$D$737,0),2)</f>
        <v>#N/A</v>
      </c>
    </row>
    <row r="9723" spans="1:14" ht="22.5" customHeight="1" x14ac:dyDescent="0.2">
      <c r="A9723">
        <v>45024</v>
      </c>
      <c r="B9723" t="s">
        <v>13124</v>
      </c>
      <c r="C9723" s="15" t="s">
        <v>4334</v>
      </c>
      <c r="D9723" s="15" t="s">
        <v>4335</v>
      </c>
      <c r="E9723">
        <v>8990</v>
      </c>
      <c r="F9723">
        <v>8990</v>
      </c>
      <c r="H9723" t="s">
        <v>746</v>
      </c>
      <c r="I9723">
        <v>2</v>
      </c>
      <c r="K9723" s="16">
        <f t="shared" si="453"/>
        <v>10068.799999999999</v>
      </c>
      <c r="L9723" s="16">
        <f t="shared" si="454"/>
        <v>10598.736842105262</v>
      </c>
      <c r="M9723" s="16">
        <f t="shared" si="455"/>
        <v>12044.019138755977</v>
      </c>
      <c r="N9723" t="e">
        <f>INDEX(XML!$A$2:$R$782,MATCH(C9723,XML!$D$2:$D$737,0),2)</f>
        <v>#N/A</v>
      </c>
    </row>
    <row r="9724" spans="1:14" ht="22.5" customHeight="1" x14ac:dyDescent="0.2">
      <c r="A9724">
        <v>82930</v>
      </c>
      <c r="B9724" t="s">
        <v>46246</v>
      </c>
      <c r="C9724" s="15" t="s">
        <v>46247</v>
      </c>
      <c r="D9724" s="15" t="s">
        <v>46248</v>
      </c>
      <c r="E9724">
        <v>4474</v>
      </c>
      <c r="F9724">
        <v>6990</v>
      </c>
      <c r="H9724">
        <v>31</v>
      </c>
      <c r="K9724" s="16">
        <f t="shared" si="453"/>
        <v>5010.88</v>
      </c>
      <c r="L9724" s="16">
        <f t="shared" si="454"/>
        <v>5274.6105263157897</v>
      </c>
      <c r="M9724" s="16">
        <f t="shared" si="455"/>
        <v>5993.8755980861251</v>
      </c>
      <c r="N9724" t="e">
        <f>INDEX(XML!$A$2:$R$782,MATCH(C9724,XML!$D$2:$D$737,0),2)</f>
        <v>#N/A</v>
      </c>
    </row>
    <row r="9725" spans="1:14" ht="22.5" customHeight="1" x14ac:dyDescent="0.2">
      <c r="A9725">
        <v>31782</v>
      </c>
      <c r="B9725" t="s">
        <v>13125</v>
      </c>
      <c r="C9725" s="15" t="s">
        <v>4336</v>
      </c>
      <c r="D9725" s="15" t="s">
        <v>4337</v>
      </c>
      <c r="E9725">
        <v>15747</v>
      </c>
      <c r="F9725">
        <v>19990</v>
      </c>
      <c r="I9725">
        <v>7</v>
      </c>
      <c r="K9725" s="16">
        <f t="shared" si="453"/>
        <v>17636.64</v>
      </c>
      <c r="L9725" s="16">
        <f t="shared" si="454"/>
        <v>18564.884210526317</v>
      </c>
      <c r="M9725" s="16">
        <f t="shared" si="455"/>
        <v>21096.459330143542</v>
      </c>
      <c r="N9725" t="e">
        <f>INDEX(XML!$A$2:$R$782,MATCH(C9725,XML!$D$2:$D$737,0),2)</f>
        <v>#N/A</v>
      </c>
    </row>
    <row r="9726" spans="1:14" ht="22.5" customHeight="1" x14ac:dyDescent="0.2">
      <c r="A9726">
        <v>69613</v>
      </c>
      <c r="B9726" t="s">
        <v>28586</v>
      </c>
      <c r="C9726" s="15" t="s">
        <v>28587</v>
      </c>
      <c r="D9726" s="15" t="s">
        <v>28588</v>
      </c>
      <c r="E9726">
        <v>11000</v>
      </c>
      <c r="F9726">
        <v>13990</v>
      </c>
      <c r="H9726">
        <v>2</v>
      </c>
      <c r="K9726" s="16">
        <f t="shared" si="453"/>
        <v>12320</v>
      </c>
      <c r="L9726" s="16">
        <f t="shared" si="454"/>
        <v>12968.421052631578</v>
      </c>
      <c r="M9726" s="16">
        <f t="shared" si="455"/>
        <v>14736.842105263157</v>
      </c>
      <c r="N9726" t="e">
        <f>INDEX(XML!$A$2:$R$782,MATCH(C9726,XML!$D$2:$D$737,0),2)</f>
        <v>#N/A</v>
      </c>
    </row>
    <row r="9727" spans="1:14" ht="22.5" customHeight="1" x14ac:dyDescent="0.2">
      <c r="A9727">
        <v>69614</v>
      </c>
      <c r="B9727" t="s">
        <v>28589</v>
      </c>
      <c r="C9727" s="15" t="s">
        <v>28590</v>
      </c>
      <c r="D9727" s="15" t="s">
        <v>28591</v>
      </c>
      <c r="E9727">
        <v>11000</v>
      </c>
      <c r="F9727">
        <v>13990</v>
      </c>
      <c r="K9727" s="16">
        <f t="shared" si="453"/>
        <v>12320</v>
      </c>
      <c r="L9727" s="16">
        <f t="shared" si="454"/>
        <v>12968.421052631578</v>
      </c>
      <c r="M9727" s="16">
        <f t="shared" si="455"/>
        <v>14736.842105263157</v>
      </c>
      <c r="N9727" t="e">
        <f>INDEX(XML!$A$2:$R$782,MATCH(C9727,XML!$D$2:$D$737,0),2)</f>
        <v>#N/A</v>
      </c>
    </row>
    <row r="9728" spans="1:14" ht="22.5" customHeight="1" x14ac:dyDescent="0.2">
      <c r="A9728">
        <v>37528</v>
      </c>
      <c r="B9728" t="s">
        <v>22002</v>
      </c>
      <c r="C9728" s="15" t="s">
        <v>22003</v>
      </c>
      <c r="D9728" s="15" t="s">
        <v>22004</v>
      </c>
      <c r="E9728">
        <v>40214</v>
      </c>
      <c r="F9728">
        <v>51990</v>
      </c>
      <c r="H9728">
        <v>12</v>
      </c>
      <c r="K9728" s="16">
        <f t="shared" si="453"/>
        <v>45039.68</v>
      </c>
      <c r="L9728" s="16">
        <f t="shared" si="454"/>
        <v>47410.189473684208</v>
      </c>
      <c r="M9728" s="16">
        <f t="shared" si="455"/>
        <v>53875.21531100478</v>
      </c>
      <c r="N9728" t="e">
        <f>INDEX(XML!$A$2:$R$782,MATCH(C9728,XML!$D$2:$D$737,0),2)</f>
        <v>#N/A</v>
      </c>
    </row>
    <row r="9729" spans="1:14" ht="22.5" customHeight="1" x14ac:dyDescent="0.2">
      <c r="A9729">
        <v>37529</v>
      </c>
      <c r="B9729" t="s">
        <v>22005</v>
      </c>
      <c r="C9729" s="15" t="s">
        <v>21978</v>
      </c>
      <c r="D9729" s="15" t="s">
        <v>21979</v>
      </c>
      <c r="E9729">
        <v>40214</v>
      </c>
      <c r="F9729">
        <v>51990</v>
      </c>
      <c r="H9729">
        <v>13</v>
      </c>
      <c r="K9729" s="16">
        <f t="shared" si="453"/>
        <v>45039.68</v>
      </c>
      <c r="L9729" s="16">
        <f t="shared" si="454"/>
        <v>47410.189473684208</v>
      </c>
      <c r="M9729" s="16">
        <f t="shared" si="455"/>
        <v>53875.21531100478</v>
      </c>
      <c r="N9729" t="e">
        <f>INDEX(XML!$A$2:$R$782,MATCH(C9729,XML!$D$2:$D$737,0),2)</f>
        <v>#N/A</v>
      </c>
    </row>
    <row r="9730" spans="1:14" ht="22.5" customHeight="1" x14ac:dyDescent="0.2">
      <c r="A9730">
        <v>37527</v>
      </c>
      <c r="B9730" t="s">
        <v>22006</v>
      </c>
      <c r="C9730" s="15" t="s">
        <v>21976</v>
      </c>
      <c r="D9730" s="15" t="s">
        <v>21977</v>
      </c>
      <c r="E9730">
        <v>40214</v>
      </c>
      <c r="F9730">
        <v>51990</v>
      </c>
      <c r="K9730" s="16">
        <f t="shared" si="453"/>
        <v>45039.68</v>
      </c>
      <c r="L9730" s="16">
        <f t="shared" si="454"/>
        <v>47410.189473684208</v>
      </c>
      <c r="M9730" s="16">
        <f t="shared" si="455"/>
        <v>53875.21531100478</v>
      </c>
      <c r="N9730" t="e">
        <f>INDEX(XML!$A$2:$R$782,MATCH(C9730,XML!$D$2:$D$737,0),2)</f>
        <v>#N/A</v>
      </c>
    </row>
    <row r="9731" spans="1:14" ht="22.5" customHeight="1" x14ac:dyDescent="0.2">
      <c r="A9731">
        <v>61571</v>
      </c>
      <c r="B9731">
        <v>3007374</v>
      </c>
      <c r="C9731" s="15" t="s">
        <v>24856</v>
      </c>
      <c r="D9731" s="15" t="s">
        <v>24857</v>
      </c>
      <c r="E9731">
        <v>44551</v>
      </c>
      <c r="F9731">
        <v>63990</v>
      </c>
      <c r="H9731">
        <v>26</v>
      </c>
      <c r="K9731" s="16">
        <f t="shared" si="453"/>
        <v>49897.120000000003</v>
      </c>
      <c r="L9731" s="16">
        <f t="shared" si="454"/>
        <v>52523.284210526319</v>
      </c>
      <c r="M9731" s="16">
        <f t="shared" si="455"/>
        <v>59685.550239234457</v>
      </c>
      <c r="N9731" t="e">
        <f>INDEX(XML!$A$2:$R$782,MATCH(C9731,XML!$D$2:$D$737,0),2)</f>
        <v>#N/A</v>
      </c>
    </row>
    <row r="9732" spans="1:14" ht="22.5" customHeight="1" x14ac:dyDescent="0.2">
      <c r="A9732">
        <v>61572</v>
      </c>
      <c r="B9732">
        <v>3007375</v>
      </c>
      <c r="C9732" s="15" t="s">
        <v>24858</v>
      </c>
      <c r="D9732" s="15" t="s">
        <v>24859</v>
      </c>
      <c r="E9732">
        <v>44551</v>
      </c>
      <c r="F9732">
        <v>63990</v>
      </c>
      <c r="H9732">
        <v>18</v>
      </c>
      <c r="K9732" s="16">
        <f t="shared" si="453"/>
        <v>49897.120000000003</v>
      </c>
      <c r="L9732" s="16">
        <f t="shared" si="454"/>
        <v>52523.284210526319</v>
      </c>
      <c r="M9732" s="16">
        <f t="shared" si="455"/>
        <v>59685.550239234457</v>
      </c>
      <c r="N9732" t="e">
        <f>INDEX(XML!$A$2:$R$782,MATCH(C9732,XML!$D$2:$D$737,0),2)</f>
        <v>#N/A</v>
      </c>
    </row>
    <row r="9733" spans="1:14" ht="22.5" customHeight="1" x14ac:dyDescent="0.2">
      <c r="A9733">
        <v>61169</v>
      </c>
      <c r="B9733" t="s">
        <v>22007</v>
      </c>
      <c r="C9733" s="15" t="s">
        <v>21980</v>
      </c>
      <c r="D9733" s="15" t="s">
        <v>21981</v>
      </c>
      <c r="E9733">
        <v>130823</v>
      </c>
      <c r="F9733">
        <v>169990</v>
      </c>
      <c r="H9733">
        <v>8</v>
      </c>
      <c r="K9733" s="16">
        <f t="shared" ref="K9733:K9796" si="456">IF(E9733&gt;49999,E9733+E9733*0.07,IF(E9733&lt;=49999,E9733+E9733*0.12))</f>
        <v>139980.60999999999</v>
      </c>
      <c r="L9733" s="16">
        <f t="shared" ref="L9733:L9796" si="457">K9733*100/95</f>
        <v>147348.01052631577</v>
      </c>
      <c r="M9733" s="16">
        <f t="shared" ref="M9733:M9796" si="458">IF(COUNTIF(C9733,"*Dahua*"),F9733-10,L9733*100/88)</f>
        <v>167440.92105263157</v>
      </c>
      <c r="N9733" t="e">
        <f>INDEX(XML!$A$2:$R$782,MATCH(C9733,XML!$D$2:$D$737,0),2)</f>
        <v>#N/A</v>
      </c>
    </row>
    <row r="9734" spans="1:14" ht="22.5" customHeight="1" x14ac:dyDescent="0.2">
      <c r="A9734">
        <v>55390</v>
      </c>
      <c r="B9734" t="s">
        <v>40722</v>
      </c>
      <c r="C9734" s="15" t="s">
        <v>40723</v>
      </c>
      <c r="D9734" s="15" t="s">
        <v>40724</v>
      </c>
      <c r="E9734">
        <v>113474</v>
      </c>
      <c r="F9734">
        <v>160390</v>
      </c>
      <c r="H9734">
        <v>22</v>
      </c>
      <c r="K9734" s="16">
        <f t="shared" si="456"/>
        <v>121417.18000000001</v>
      </c>
      <c r="L9734" s="16">
        <f t="shared" si="457"/>
        <v>127807.55789473685</v>
      </c>
      <c r="M9734" s="16">
        <f t="shared" si="458"/>
        <v>145235.86124401915</v>
      </c>
      <c r="N9734" t="e">
        <f>INDEX(XML!$A$2:$R$782,MATCH(C9734,XML!$D$2:$D$737,0),2)</f>
        <v>#N/A</v>
      </c>
    </row>
    <row r="9735" spans="1:14" ht="22.5" customHeight="1" x14ac:dyDescent="0.2">
      <c r="A9735">
        <v>58194</v>
      </c>
      <c r="B9735" t="s">
        <v>17244</v>
      </c>
      <c r="C9735" s="15" t="s">
        <v>17245</v>
      </c>
      <c r="D9735" s="15" t="s">
        <v>17374</v>
      </c>
      <c r="E9735">
        <v>24900</v>
      </c>
      <c r="F9735">
        <v>35490</v>
      </c>
      <c r="H9735">
        <v>1</v>
      </c>
      <c r="K9735" s="16">
        <f t="shared" si="456"/>
        <v>27888</v>
      </c>
      <c r="L9735" s="16">
        <f t="shared" si="457"/>
        <v>29355.78947368421</v>
      </c>
      <c r="M9735" s="16">
        <f t="shared" si="458"/>
        <v>33358.851674641148</v>
      </c>
      <c r="N9735" t="e">
        <f>INDEX(XML!$A$2:$R$782,MATCH(C9735,XML!$D$2:$D$737,0),2)</f>
        <v>#N/A</v>
      </c>
    </row>
    <row r="9736" spans="1:14" ht="22.5" customHeight="1" x14ac:dyDescent="0.2">
      <c r="A9736">
        <v>73317</v>
      </c>
      <c r="B9736" t="s">
        <v>31712</v>
      </c>
      <c r="C9736" s="15" t="s">
        <v>31713</v>
      </c>
      <c r="D9736" s="15" t="s">
        <v>31714</v>
      </c>
      <c r="E9736">
        <v>4890</v>
      </c>
      <c r="F9736">
        <v>4890</v>
      </c>
      <c r="H9736">
        <v>3</v>
      </c>
      <c r="K9736" s="16">
        <f t="shared" si="456"/>
        <v>5476.8</v>
      </c>
      <c r="L9736" s="16">
        <f t="shared" si="457"/>
        <v>5765.0526315789475</v>
      </c>
      <c r="M9736" s="16">
        <f t="shared" si="458"/>
        <v>6551.196172248804</v>
      </c>
      <c r="N9736" t="e">
        <f>INDEX(XML!$A$2:$R$782,MATCH(C9736,XML!$D$2:$D$737,0),2)</f>
        <v>#N/A</v>
      </c>
    </row>
    <row r="9737" spans="1:14" ht="22.5" customHeight="1" x14ac:dyDescent="0.2">
      <c r="A9737">
        <v>57795</v>
      </c>
      <c r="B9737" t="s">
        <v>15052</v>
      </c>
      <c r="C9737" s="15" t="s">
        <v>17923</v>
      </c>
      <c r="D9737" s="15" t="s">
        <v>17924</v>
      </c>
      <c r="E9737">
        <v>6990</v>
      </c>
      <c r="F9737">
        <v>6990</v>
      </c>
      <c r="H9737">
        <v>7</v>
      </c>
      <c r="K9737" s="16">
        <f t="shared" si="456"/>
        <v>7828.8</v>
      </c>
      <c r="L9737" s="16">
        <f t="shared" si="457"/>
        <v>8240.8421052631584</v>
      </c>
      <c r="M9737" s="16">
        <f t="shared" si="458"/>
        <v>9364.5933014354068</v>
      </c>
      <c r="N9737" t="e">
        <f>INDEX(XML!$A$2:$R$782,MATCH(C9737,XML!$D$2:$D$737,0),2)</f>
        <v>#N/A</v>
      </c>
    </row>
    <row r="9738" spans="1:14" ht="22.5" customHeight="1" x14ac:dyDescent="0.2">
      <c r="A9738">
        <v>56370</v>
      </c>
      <c r="B9738" t="s">
        <v>42698</v>
      </c>
      <c r="C9738" s="15" t="s">
        <v>42699</v>
      </c>
      <c r="D9738" s="15" t="s">
        <v>42700</v>
      </c>
      <c r="E9738">
        <v>4714</v>
      </c>
      <c r="F9738">
        <v>5990</v>
      </c>
      <c r="H9738">
        <v>8</v>
      </c>
      <c r="K9738" s="16">
        <f t="shared" si="456"/>
        <v>5279.68</v>
      </c>
      <c r="L9738" s="16">
        <f t="shared" si="457"/>
        <v>5557.5578947368422</v>
      </c>
      <c r="M9738" s="16">
        <f t="shared" si="458"/>
        <v>6315.4066985645941</v>
      </c>
      <c r="N9738" t="e">
        <f>INDEX(XML!$A$2:$R$782,MATCH(C9738,XML!$D$2:$D$737,0),2)</f>
        <v>#N/A</v>
      </c>
    </row>
    <row r="9739" spans="1:14" ht="22.5" customHeight="1" x14ac:dyDescent="0.2">
      <c r="A9739">
        <v>57295</v>
      </c>
      <c r="B9739" t="s">
        <v>15050</v>
      </c>
      <c r="C9739" s="15" t="s">
        <v>15051</v>
      </c>
      <c r="D9739" s="15" t="s">
        <v>16979</v>
      </c>
      <c r="E9739">
        <v>6990</v>
      </c>
      <c r="F9739">
        <v>6990</v>
      </c>
      <c r="K9739" s="16">
        <f t="shared" si="456"/>
        <v>7828.8</v>
      </c>
      <c r="L9739" s="16">
        <f t="shared" si="457"/>
        <v>8240.8421052631584</v>
      </c>
      <c r="M9739" s="16">
        <f t="shared" si="458"/>
        <v>9364.5933014354068</v>
      </c>
      <c r="N9739" t="e">
        <f>INDEX(XML!$A$2:$R$782,MATCH(C9739,XML!$D$2:$D$737,0),2)</f>
        <v>#N/A</v>
      </c>
    </row>
    <row r="9740" spans="1:14" ht="22.5" customHeight="1" x14ac:dyDescent="0.2">
      <c r="A9740">
        <v>72056</v>
      </c>
      <c r="B9740" t="s">
        <v>31124</v>
      </c>
      <c r="C9740" s="15" t="s">
        <v>31125</v>
      </c>
      <c r="D9740" s="15" t="s">
        <v>31126</v>
      </c>
      <c r="E9740">
        <v>6990</v>
      </c>
      <c r="F9740">
        <v>6990</v>
      </c>
      <c r="H9740">
        <v>31</v>
      </c>
      <c r="K9740" s="16">
        <f t="shared" si="456"/>
        <v>7828.8</v>
      </c>
      <c r="L9740" s="16">
        <f t="shared" si="457"/>
        <v>8240.8421052631584</v>
      </c>
      <c r="M9740" s="16">
        <f t="shared" si="458"/>
        <v>9364.5933014354068</v>
      </c>
      <c r="N9740" t="e">
        <f>INDEX(XML!$A$2:$R$782,MATCH(C9740,XML!$D$2:$D$737,0),2)</f>
        <v>#N/A</v>
      </c>
    </row>
    <row r="9741" spans="1:14" ht="22.5" customHeight="1" x14ac:dyDescent="0.2">
      <c r="A9741">
        <v>56375</v>
      </c>
      <c r="B9741" t="s">
        <v>42695</v>
      </c>
      <c r="C9741" s="15" t="s">
        <v>42696</v>
      </c>
      <c r="D9741" s="15" t="s">
        <v>42697</v>
      </c>
      <c r="E9741">
        <v>4956</v>
      </c>
      <c r="F9741">
        <v>6990</v>
      </c>
      <c r="H9741">
        <v>23</v>
      </c>
      <c r="K9741" s="16">
        <f t="shared" si="456"/>
        <v>5550.72</v>
      </c>
      <c r="L9741" s="16">
        <f t="shared" si="457"/>
        <v>5842.863157894737</v>
      </c>
      <c r="M9741" s="16">
        <f t="shared" si="458"/>
        <v>6639.6172248803832</v>
      </c>
      <c r="N9741" t="e">
        <f>INDEX(XML!$A$2:$R$782,MATCH(C9741,XML!$D$2:$D$737,0),2)</f>
        <v>#N/A</v>
      </c>
    </row>
    <row r="9742" spans="1:14" ht="22.5" customHeight="1" x14ac:dyDescent="0.2">
      <c r="A9742">
        <v>69743</v>
      </c>
      <c r="B9742" t="s">
        <v>26818</v>
      </c>
      <c r="C9742" s="15" t="s">
        <v>26819</v>
      </c>
      <c r="D9742" s="15" t="s">
        <v>26861</v>
      </c>
      <c r="E9742">
        <v>13290</v>
      </c>
      <c r="F9742">
        <v>13290</v>
      </c>
      <c r="H9742">
        <v>9</v>
      </c>
      <c r="K9742" s="16">
        <f t="shared" si="456"/>
        <v>14884.8</v>
      </c>
      <c r="L9742" s="16">
        <f t="shared" si="457"/>
        <v>15668.21052631579</v>
      </c>
      <c r="M9742" s="16">
        <f t="shared" si="458"/>
        <v>17804.784688995216</v>
      </c>
      <c r="N9742" t="e">
        <f>INDEX(XML!$A$2:$R$782,MATCH(C9742,XML!$D$2:$D$737,0),2)</f>
        <v>#N/A</v>
      </c>
    </row>
    <row r="9743" spans="1:14" ht="22.5" customHeight="1" x14ac:dyDescent="0.2">
      <c r="A9743">
        <v>57796</v>
      </c>
      <c r="B9743" t="s">
        <v>15053</v>
      </c>
      <c r="C9743" s="15" t="s">
        <v>17925</v>
      </c>
      <c r="D9743" s="15" t="s">
        <v>17926</v>
      </c>
      <c r="E9743">
        <v>13990</v>
      </c>
      <c r="F9743">
        <v>13990</v>
      </c>
      <c r="H9743">
        <v>1</v>
      </c>
      <c r="K9743" s="16">
        <f t="shared" si="456"/>
        <v>15668.8</v>
      </c>
      <c r="L9743" s="16">
        <f t="shared" si="457"/>
        <v>16493.473684210527</v>
      </c>
      <c r="M9743" s="16">
        <f t="shared" si="458"/>
        <v>18742.583732057417</v>
      </c>
      <c r="N9743" t="e">
        <f>INDEX(XML!$A$2:$R$782,MATCH(C9743,XML!$D$2:$D$737,0),2)</f>
        <v>#N/A</v>
      </c>
    </row>
    <row r="9744" spans="1:14" ht="22.5" customHeight="1" x14ac:dyDescent="0.2">
      <c r="A9744">
        <v>76394</v>
      </c>
      <c r="B9744" t="s">
        <v>35229</v>
      </c>
      <c r="C9744" s="15" t="s">
        <v>35230</v>
      </c>
      <c r="D9744" s="15" t="s">
        <v>35231</v>
      </c>
      <c r="E9744">
        <v>19990</v>
      </c>
      <c r="F9744">
        <v>19990</v>
      </c>
      <c r="H9744">
        <v>8</v>
      </c>
      <c r="K9744" s="16">
        <f t="shared" si="456"/>
        <v>22388.799999999999</v>
      </c>
      <c r="L9744" s="16">
        <f t="shared" si="457"/>
        <v>23567.157894736843</v>
      </c>
      <c r="M9744" s="16">
        <f t="shared" si="458"/>
        <v>26780.861244019143</v>
      </c>
      <c r="N9744" t="e">
        <f>INDEX(XML!$A$2:$R$782,MATCH(C9744,XML!$D$2:$D$737,0),2)</f>
        <v>#N/A</v>
      </c>
    </row>
    <row r="9745" spans="1:14" ht="22.5" customHeight="1" x14ac:dyDescent="0.2">
      <c r="A9745">
        <v>57797</v>
      </c>
      <c r="B9745" t="s">
        <v>15054</v>
      </c>
      <c r="C9745" s="15" t="s">
        <v>17927</v>
      </c>
      <c r="D9745" s="15" t="s">
        <v>17928</v>
      </c>
      <c r="E9745">
        <v>23090</v>
      </c>
      <c r="F9745">
        <v>23090</v>
      </c>
      <c r="I9745">
        <v>2</v>
      </c>
      <c r="K9745" s="16">
        <f t="shared" si="456"/>
        <v>25860.799999999999</v>
      </c>
      <c r="L9745" s="16">
        <f t="shared" si="457"/>
        <v>27221.894736842107</v>
      </c>
      <c r="M9745" s="16">
        <f t="shared" si="458"/>
        <v>30933.971291866033</v>
      </c>
      <c r="N9745" t="e">
        <f>INDEX(XML!$A$2:$R$782,MATCH(C9745,XML!$D$2:$D$737,0),2)</f>
        <v>#N/A</v>
      </c>
    </row>
    <row r="9746" spans="1:14" ht="22.5" customHeight="1" x14ac:dyDescent="0.2">
      <c r="A9746">
        <v>73544</v>
      </c>
      <c r="B9746" t="s">
        <v>31606</v>
      </c>
      <c r="C9746" s="15" t="s">
        <v>31607</v>
      </c>
      <c r="D9746" s="15" t="s">
        <v>31812</v>
      </c>
      <c r="E9746">
        <v>2476</v>
      </c>
      <c r="F9746">
        <v>2990</v>
      </c>
      <c r="H9746">
        <v>4</v>
      </c>
      <c r="K9746" s="16">
        <f t="shared" si="456"/>
        <v>2773.12</v>
      </c>
      <c r="L9746" s="16">
        <f t="shared" si="457"/>
        <v>2919.0736842105262</v>
      </c>
      <c r="M9746" s="16">
        <f t="shared" si="458"/>
        <v>3317.129186602871</v>
      </c>
      <c r="N9746" t="e">
        <f>INDEX(XML!$A$2:$R$782,MATCH(C9746,XML!$D$2:$D$737,0),2)</f>
        <v>#N/A</v>
      </c>
    </row>
    <row r="9747" spans="1:14" ht="22.5" customHeight="1" x14ac:dyDescent="0.2">
      <c r="A9747">
        <v>48359</v>
      </c>
      <c r="B9747" t="s">
        <v>4341</v>
      </c>
      <c r="C9747" s="15" t="s">
        <v>17921</v>
      </c>
      <c r="D9747" s="15" t="s">
        <v>17922</v>
      </c>
      <c r="E9747">
        <v>2392</v>
      </c>
      <c r="F9747">
        <v>2990</v>
      </c>
      <c r="H9747" t="s">
        <v>746</v>
      </c>
      <c r="K9747" s="16">
        <f t="shared" si="456"/>
        <v>2679.04</v>
      </c>
      <c r="L9747" s="16">
        <f t="shared" si="457"/>
        <v>2820.0421052631577</v>
      </c>
      <c r="M9747" s="16">
        <f t="shared" si="458"/>
        <v>3204.5933014354068</v>
      </c>
      <c r="N9747" t="e">
        <f>INDEX(XML!$A$2:$R$782,MATCH(C9747,XML!$D$2:$D$737,0),2)</f>
        <v>#N/A</v>
      </c>
    </row>
    <row r="9748" spans="1:14" ht="22.5" customHeight="1" x14ac:dyDescent="0.2">
      <c r="A9748">
        <v>56373</v>
      </c>
      <c r="B9748" t="s">
        <v>29895</v>
      </c>
      <c r="C9748" s="15" t="s">
        <v>29896</v>
      </c>
      <c r="D9748" s="15" t="s">
        <v>29897</v>
      </c>
      <c r="E9748">
        <v>3106</v>
      </c>
      <c r="F9748">
        <v>3990</v>
      </c>
      <c r="H9748">
        <v>19</v>
      </c>
      <c r="I9748">
        <v>1</v>
      </c>
      <c r="K9748" s="16">
        <f t="shared" si="456"/>
        <v>3478.72</v>
      </c>
      <c r="L9748" s="16">
        <f t="shared" si="457"/>
        <v>3661.8105263157895</v>
      </c>
      <c r="M9748" s="16">
        <f t="shared" si="458"/>
        <v>4161.1483253588513</v>
      </c>
      <c r="N9748" t="e">
        <f>INDEX(XML!$A$2:$R$782,MATCH(C9748,XML!$D$2:$D$737,0),2)</f>
        <v>#N/A</v>
      </c>
    </row>
    <row r="9749" spans="1:14" ht="22.5" customHeight="1" x14ac:dyDescent="0.2">
      <c r="A9749">
        <v>56374</v>
      </c>
      <c r="B9749" t="s">
        <v>46359</v>
      </c>
      <c r="C9749" s="15" t="s">
        <v>46360</v>
      </c>
      <c r="D9749" s="15" t="s">
        <v>46361</v>
      </c>
      <c r="E9749">
        <v>3083</v>
      </c>
      <c r="F9749">
        <v>3990</v>
      </c>
      <c r="H9749">
        <v>23</v>
      </c>
      <c r="K9749" s="16">
        <f t="shared" si="456"/>
        <v>3452.96</v>
      </c>
      <c r="L9749" s="16">
        <f t="shared" si="457"/>
        <v>3634.6947368421052</v>
      </c>
      <c r="M9749" s="16">
        <f t="shared" si="458"/>
        <v>4130.3349282296649</v>
      </c>
      <c r="N9749" t="e">
        <f>INDEX(XML!$A$2:$R$782,MATCH(C9749,XML!$D$2:$D$737,0),2)</f>
        <v>#N/A</v>
      </c>
    </row>
    <row r="9750" spans="1:14" ht="22.5" customHeight="1" x14ac:dyDescent="0.2">
      <c r="A9750">
        <v>56371</v>
      </c>
      <c r="B9750" t="s">
        <v>38315</v>
      </c>
      <c r="C9750" s="15" t="s">
        <v>38316</v>
      </c>
      <c r="D9750" s="15" t="s">
        <v>38317</v>
      </c>
      <c r="E9750">
        <v>4689</v>
      </c>
      <c r="F9750">
        <v>6990</v>
      </c>
      <c r="H9750">
        <v>2</v>
      </c>
      <c r="K9750" s="16">
        <f t="shared" si="456"/>
        <v>5251.68</v>
      </c>
      <c r="L9750" s="16">
        <f t="shared" si="457"/>
        <v>5528.0842105263155</v>
      </c>
      <c r="M9750" s="16">
        <f t="shared" si="458"/>
        <v>6281.9138755980857</v>
      </c>
      <c r="N9750" t="e">
        <f>INDEX(XML!$A$2:$R$782,MATCH(C9750,XML!$D$2:$D$737,0),2)</f>
        <v>#N/A</v>
      </c>
    </row>
    <row r="9751" spans="1:14" ht="22.5" customHeight="1" x14ac:dyDescent="0.2">
      <c r="A9751">
        <v>72271</v>
      </c>
      <c r="B9751" t="s">
        <v>37279</v>
      </c>
      <c r="C9751" s="15" t="s">
        <v>37280</v>
      </c>
      <c r="D9751" s="15" t="s">
        <v>43815</v>
      </c>
      <c r="E9751">
        <v>16500</v>
      </c>
      <c r="F9751">
        <v>19990</v>
      </c>
      <c r="H9751">
        <v>26</v>
      </c>
      <c r="K9751" s="16">
        <f t="shared" si="456"/>
        <v>18480</v>
      </c>
      <c r="L9751" s="16">
        <f t="shared" si="457"/>
        <v>19452.63157894737</v>
      </c>
      <c r="M9751" s="16">
        <f t="shared" si="458"/>
        <v>22105.26315789474</v>
      </c>
      <c r="N9751" t="e">
        <f>INDEX(XML!$A$2:$R$782,MATCH(C9751,XML!$D$2:$D$737,0),2)</f>
        <v>#N/A</v>
      </c>
    </row>
    <row r="9752" spans="1:14" ht="22.5" customHeight="1" x14ac:dyDescent="0.2">
      <c r="A9752">
        <v>41343</v>
      </c>
      <c r="B9752">
        <v>6941413204200</v>
      </c>
      <c r="C9752" s="15" t="s">
        <v>46951</v>
      </c>
      <c r="D9752" s="15" t="s">
        <v>46952</v>
      </c>
      <c r="E9752">
        <v>9155</v>
      </c>
      <c r="F9752">
        <v>12829</v>
      </c>
      <c r="K9752" s="16">
        <f t="shared" si="456"/>
        <v>10253.6</v>
      </c>
      <c r="L9752" s="16">
        <f t="shared" si="457"/>
        <v>10793.263157894737</v>
      </c>
      <c r="M9752" s="16">
        <f t="shared" si="458"/>
        <v>12265.071770334929</v>
      </c>
      <c r="N9752" t="e">
        <f>INDEX(XML!$A$2:$R$782,MATCH(C9752,XML!$D$2:$D$737,0),2)</f>
        <v>#N/A</v>
      </c>
    </row>
    <row r="9753" spans="1:14" ht="22.5" customHeight="1" x14ac:dyDescent="0.25">
      <c r="A9753" s="184" t="s">
        <v>4342</v>
      </c>
      <c r="B9753" s="184"/>
      <c r="C9753" s="185"/>
      <c r="D9753" s="185"/>
      <c r="E9753" s="184"/>
      <c r="F9753" s="184"/>
      <c r="G9753" s="184"/>
      <c r="H9753" s="184"/>
      <c r="I9753" s="184"/>
      <c r="J9753" s="184"/>
      <c r="K9753" s="16">
        <f t="shared" si="456"/>
        <v>0</v>
      </c>
      <c r="L9753" s="16">
        <f t="shared" si="457"/>
        <v>0</v>
      </c>
      <c r="M9753" s="16">
        <f t="shared" si="458"/>
        <v>0</v>
      </c>
      <c r="N9753" t="e">
        <f>INDEX(XML!$A$2:$R$782,MATCH(C9753,XML!$D$2:$D$737,0),2)</f>
        <v>#N/A</v>
      </c>
    </row>
    <row r="9754" spans="1:14" ht="22.5" customHeight="1" x14ac:dyDescent="0.2">
      <c r="A9754">
        <v>38070</v>
      </c>
      <c r="B9754" t="s">
        <v>4349</v>
      </c>
      <c r="C9754" s="15" t="s">
        <v>4350</v>
      </c>
      <c r="D9754" s="15" t="s">
        <v>4351</v>
      </c>
      <c r="E9754">
        <v>6757</v>
      </c>
      <c r="F9754">
        <v>10990</v>
      </c>
      <c r="I9754">
        <v>8</v>
      </c>
      <c r="K9754" s="16">
        <f t="shared" si="456"/>
        <v>7567.84</v>
      </c>
      <c r="L9754" s="16">
        <f t="shared" si="457"/>
        <v>7966.1473684210523</v>
      </c>
      <c r="M9754" s="16">
        <f t="shared" si="458"/>
        <v>9052.4401913875608</v>
      </c>
      <c r="N9754" t="e">
        <f>INDEX(XML!$A$2:$R$782,MATCH(C9754,XML!$D$2:$D$737,0),2)</f>
        <v>#N/A</v>
      </c>
    </row>
    <row r="9755" spans="1:14" ht="22.5" customHeight="1" x14ac:dyDescent="0.2">
      <c r="A9755">
        <v>33839</v>
      </c>
      <c r="B9755" t="s">
        <v>4346</v>
      </c>
      <c r="C9755" s="15" t="s">
        <v>4347</v>
      </c>
      <c r="D9755" s="15" t="s">
        <v>4348</v>
      </c>
      <c r="E9755">
        <v>3500</v>
      </c>
      <c r="F9755">
        <v>5490</v>
      </c>
      <c r="H9755">
        <v>44</v>
      </c>
      <c r="I9755">
        <v>1</v>
      </c>
      <c r="K9755" s="16">
        <f t="shared" si="456"/>
        <v>3920</v>
      </c>
      <c r="L9755" s="16">
        <f t="shared" si="457"/>
        <v>4126.3157894736842</v>
      </c>
      <c r="M9755" s="16">
        <f t="shared" si="458"/>
        <v>4688.9952153110053</v>
      </c>
      <c r="N9755" t="e">
        <f>INDEX(XML!$A$2:$R$782,MATCH(C9755,XML!$D$2:$D$737,0),2)</f>
        <v>#N/A</v>
      </c>
    </row>
    <row r="9756" spans="1:14" ht="22.5" customHeight="1" x14ac:dyDescent="0.2">
      <c r="A9756">
        <v>43199</v>
      </c>
      <c r="B9756" t="s">
        <v>46953</v>
      </c>
      <c r="C9756" s="15" t="s">
        <v>46954</v>
      </c>
      <c r="D9756" s="15" t="s">
        <v>46955</v>
      </c>
      <c r="E9756">
        <v>10990</v>
      </c>
      <c r="F9756">
        <v>10990</v>
      </c>
      <c r="I9756">
        <v>1</v>
      </c>
      <c r="K9756" s="16">
        <f t="shared" si="456"/>
        <v>12308.8</v>
      </c>
      <c r="L9756" s="16">
        <f t="shared" si="457"/>
        <v>12956.631578947368</v>
      </c>
      <c r="M9756" s="16">
        <f t="shared" si="458"/>
        <v>14723.444976076555</v>
      </c>
      <c r="N9756" t="e">
        <f>INDEX(XML!$A$2:$R$782,MATCH(C9756,XML!$D$2:$D$737,0),2)</f>
        <v>#N/A</v>
      </c>
    </row>
    <row r="9757" spans="1:14" ht="22.5" customHeight="1" x14ac:dyDescent="0.2">
      <c r="A9757">
        <v>24444</v>
      </c>
      <c r="B9757" t="s">
        <v>4343</v>
      </c>
      <c r="C9757" s="15" t="s">
        <v>4344</v>
      </c>
      <c r="D9757" s="15" t="s">
        <v>4345</v>
      </c>
      <c r="E9757">
        <v>5926</v>
      </c>
      <c r="F9757">
        <v>7990</v>
      </c>
      <c r="I9757">
        <v>1</v>
      </c>
      <c r="K9757" s="16">
        <f t="shared" si="456"/>
        <v>6637.12</v>
      </c>
      <c r="L9757" s="16">
        <f t="shared" si="457"/>
        <v>6986.4421052631578</v>
      </c>
      <c r="M9757" s="16">
        <f t="shared" si="458"/>
        <v>7939.1387559808609</v>
      </c>
      <c r="N9757" t="e">
        <f>INDEX(XML!$A$2:$R$782,MATCH(C9757,XML!$D$2:$D$737,0),2)</f>
        <v>#N/A</v>
      </c>
    </row>
    <row r="9758" spans="1:14" ht="22.5" customHeight="1" x14ac:dyDescent="0.2">
      <c r="A9758">
        <v>67332</v>
      </c>
      <c r="B9758" t="s">
        <v>29204</v>
      </c>
      <c r="C9758" s="15" t="s">
        <v>29205</v>
      </c>
      <c r="D9758" s="15" t="s">
        <v>29206</v>
      </c>
      <c r="E9758">
        <v>24874</v>
      </c>
      <c r="F9758">
        <v>34824</v>
      </c>
      <c r="H9758" t="s">
        <v>746</v>
      </c>
      <c r="K9758" s="16">
        <f t="shared" si="456"/>
        <v>27858.880000000001</v>
      </c>
      <c r="L9758" s="16">
        <f t="shared" si="457"/>
        <v>29325.136842105265</v>
      </c>
      <c r="M9758" s="16">
        <f t="shared" si="458"/>
        <v>33324.019138755983</v>
      </c>
      <c r="N9758" t="e">
        <f>INDEX(XML!$A$2:$R$782,MATCH(C9758,XML!$D$2:$D$737,0),2)</f>
        <v>#N/A</v>
      </c>
    </row>
    <row r="9759" spans="1:14" ht="22.5" customHeight="1" x14ac:dyDescent="0.25">
      <c r="A9759" s="184" t="s">
        <v>17246</v>
      </c>
      <c r="B9759" s="184"/>
      <c r="C9759" s="185"/>
      <c r="D9759" s="185"/>
      <c r="E9759" s="184"/>
      <c r="F9759" s="184"/>
      <c r="G9759" s="184"/>
      <c r="H9759" s="184"/>
      <c r="I9759" s="184"/>
      <c r="J9759" s="184"/>
      <c r="K9759" s="16">
        <f t="shared" si="456"/>
        <v>0</v>
      </c>
      <c r="L9759" s="16">
        <f t="shared" si="457"/>
        <v>0</v>
      </c>
      <c r="M9759" s="16">
        <f t="shared" si="458"/>
        <v>0</v>
      </c>
      <c r="N9759" t="e">
        <f>INDEX(XML!$A$2:$R$782,MATCH(C9759,XML!$D$2:$D$737,0),2)</f>
        <v>#N/A</v>
      </c>
    </row>
    <row r="9760" spans="1:14" ht="22.5" customHeight="1" x14ac:dyDescent="0.2">
      <c r="A9760">
        <v>58193</v>
      </c>
      <c r="B9760" t="s">
        <v>17247</v>
      </c>
      <c r="C9760" s="15" t="s">
        <v>17248</v>
      </c>
      <c r="D9760" s="15" t="s">
        <v>17375</v>
      </c>
      <c r="E9760">
        <v>87475</v>
      </c>
      <c r="F9760">
        <v>113890</v>
      </c>
      <c r="H9760">
        <v>4</v>
      </c>
      <c r="K9760" s="16">
        <f t="shared" si="456"/>
        <v>93598.25</v>
      </c>
      <c r="L9760" s="16">
        <f t="shared" si="457"/>
        <v>98524.473684210519</v>
      </c>
      <c r="M9760" s="16">
        <f t="shared" si="458"/>
        <v>111959.62918660286</v>
      </c>
      <c r="N9760" t="e">
        <f>INDEX(XML!$A$2:$R$782,MATCH(C9760,XML!$D$2:$D$737,0),2)</f>
        <v>#N/A</v>
      </c>
    </row>
    <row r="9761" spans="1:14" ht="22.5" customHeight="1" x14ac:dyDescent="0.2">
      <c r="A9761">
        <v>58188</v>
      </c>
      <c r="B9761" t="s">
        <v>48647</v>
      </c>
      <c r="C9761" s="15" t="s">
        <v>48648</v>
      </c>
      <c r="D9761" s="15" t="s">
        <v>48649</v>
      </c>
      <c r="E9761">
        <v>6197</v>
      </c>
      <c r="F9761">
        <v>8090</v>
      </c>
      <c r="I9761">
        <v>1</v>
      </c>
      <c r="K9761" s="16">
        <f t="shared" si="456"/>
        <v>6940.64</v>
      </c>
      <c r="L9761" s="16">
        <f t="shared" si="457"/>
        <v>7305.9368421052632</v>
      </c>
      <c r="M9761" s="16">
        <f t="shared" si="458"/>
        <v>8302.2009569377988</v>
      </c>
      <c r="N9761" t="e">
        <f>INDEX(XML!$A$2:$R$782,MATCH(C9761,XML!$D$2:$D$737,0),2)</f>
        <v>#N/A</v>
      </c>
    </row>
    <row r="9762" spans="1:14" ht="22.5" customHeight="1" x14ac:dyDescent="0.2">
      <c r="A9762">
        <v>55951</v>
      </c>
      <c r="B9762" t="s">
        <v>48650</v>
      </c>
      <c r="C9762" s="15" t="s">
        <v>48651</v>
      </c>
      <c r="D9762" s="15" t="s">
        <v>48652</v>
      </c>
      <c r="E9762">
        <v>10763</v>
      </c>
      <c r="F9762">
        <v>13990</v>
      </c>
      <c r="I9762">
        <v>1</v>
      </c>
      <c r="K9762" s="16">
        <f t="shared" si="456"/>
        <v>12054.56</v>
      </c>
      <c r="L9762" s="16">
        <f t="shared" si="457"/>
        <v>12689.010526315789</v>
      </c>
      <c r="M9762" s="16">
        <f t="shared" si="458"/>
        <v>14419.330143540668</v>
      </c>
      <c r="N9762" t="e">
        <f>INDEX(XML!$A$2:$R$782,MATCH(C9762,XML!$D$2:$D$737,0),2)</f>
        <v>#N/A</v>
      </c>
    </row>
    <row r="9763" spans="1:14" ht="22.5" customHeight="1" x14ac:dyDescent="0.25">
      <c r="A9763" s="184" t="s">
        <v>4352</v>
      </c>
      <c r="B9763" s="184"/>
      <c r="C9763" s="185"/>
      <c r="D9763" s="185"/>
      <c r="E9763" s="184"/>
      <c r="F9763" s="184"/>
      <c r="G9763" s="184"/>
      <c r="H9763" s="184"/>
      <c r="I9763" s="184"/>
      <c r="J9763" s="184"/>
      <c r="K9763" s="16">
        <f t="shared" si="456"/>
        <v>0</v>
      </c>
      <c r="L9763" s="16">
        <f t="shared" si="457"/>
        <v>0</v>
      </c>
      <c r="M9763" s="16">
        <f t="shared" si="458"/>
        <v>0</v>
      </c>
      <c r="N9763" t="e">
        <f>INDEX(XML!$A$2:$R$782,MATCH(C9763,XML!$D$2:$D$737,0),2)</f>
        <v>#N/A</v>
      </c>
    </row>
    <row r="9764" spans="1:14" ht="22.5" customHeight="1" x14ac:dyDescent="0.2">
      <c r="A9764">
        <v>44513</v>
      </c>
      <c r="B9764" t="s">
        <v>24029</v>
      </c>
      <c r="C9764" s="15" t="s">
        <v>24030</v>
      </c>
      <c r="D9764" s="15" t="s">
        <v>24031</v>
      </c>
      <c r="E9764">
        <v>6479</v>
      </c>
      <c r="F9764">
        <v>7590</v>
      </c>
      <c r="H9764">
        <v>31</v>
      </c>
      <c r="I9764">
        <v>24</v>
      </c>
      <c r="K9764" s="16">
        <f t="shared" si="456"/>
        <v>7256.48</v>
      </c>
      <c r="L9764" s="16">
        <f t="shared" si="457"/>
        <v>7638.4</v>
      </c>
      <c r="M9764" s="16">
        <f t="shared" si="458"/>
        <v>8680</v>
      </c>
      <c r="N9764" t="e">
        <f>INDEX(XML!$A$2:$R$782,MATCH(C9764,XML!$D$2:$D$737,0),2)</f>
        <v>#N/A</v>
      </c>
    </row>
    <row r="9765" spans="1:14" ht="22.5" customHeight="1" x14ac:dyDescent="0.2">
      <c r="A9765">
        <v>25153</v>
      </c>
      <c r="B9765" t="s">
        <v>4353</v>
      </c>
      <c r="C9765" s="15" t="s">
        <v>4354</v>
      </c>
      <c r="D9765" s="15" t="s">
        <v>4355</v>
      </c>
      <c r="E9765">
        <v>8084</v>
      </c>
      <c r="F9765">
        <v>9790</v>
      </c>
      <c r="H9765">
        <v>31</v>
      </c>
      <c r="I9765">
        <v>16</v>
      </c>
      <c r="K9765" s="16">
        <f t="shared" si="456"/>
        <v>9054.08</v>
      </c>
      <c r="L9765" s="16">
        <f t="shared" si="457"/>
        <v>9530.6105263157897</v>
      </c>
      <c r="M9765" s="16">
        <f t="shared" si="458"/>
        <v>10830.239234449762</v>
      </c>
      <c r="N9765" t="e">
        <f>INDEX(XML!$A$2:$R$782,MATCH(C9765,XML!$D$2:$D$737,0),2)</f>
        <v>#N/A</v>
      </c>
    </row>
    <row r="9766" spans="1:14" ht="22.5" customHeight="1" x14ac:dyDescent="0.2">
      <c r="A9766">
        <v>36955</v>
      </c>
      <c r="B9766" t="s">
        <v>4356</v>
      </c>
      <c r="C9766" s="15" t="s">
        <v>4357</v>
      </c>
      <c r="D9766" s="15" t="s">
        <v>4358</v>
      </c>
      <c r="E9766">
        <v>12163</v>
      </c>
      <c r="F9766">
        <v>14790</v>
      </c>
      <c r="H9766">
        <v>7</v>
      </c>
      <c r="I9766">
        <v>82</v>
      </c>
      <c r="K9766" s="16">
        <f t="shared" si="456"/>
        <v>13622.56</v>
      </c>
      <c r="L9766" s="16">
        <f t="shared" si="457"/>
        <v>14339.536842105263</v>
      </c>
      <c r="M9766" s="16">
        <f t="shared" si="458"/>
        <v>16294.928229665071</v>
      </c>
      <c r="N9766" t="e">
        <f>INDEX(XML!$A$2:$R$782,MATCH(C9766,XML!$D$2:$D$737,0),2)</f>
        <v>#N/A</v>
      </c>
    </row>
    <row r="9767" spans="1:14" ht="22.5" customHeight="1" x14ac:dyDescent="0.2">
      <c r="A9767">
        <v>44680</v>
      </c>
      <c r="B9767" t="s">
        <v>4359</v>
      </c>
      <c r="C9767" s="15" t="s">
        <v>4360</v>
      </c>
      <c r="D9767" s="15" t="s">
        <v>4361</v>
      </c>
      <c r="E9767">
        <v>13722</v>
      </c>
      <c r="F9767">
        <v>16390</v>
      </c>
      <c r="H9767" t="s">
        <v>746</v>
      </c>
      <c r="I9767">
        <v>18</v>
      </c>
      <c r="K9767" s="16">
        <f t="shared" si="456"/>
        <v>15368.64</v>
      </c>
      <c r="L9767" s="16">
        <f t="shared" si="457"/>
        <v>16177.515789473684</v>
      </c>
      <c r="M9767" s="16">
        <f t="shared" si="458"/>
        <v>18383.540669856458</v>
      </c>
      <c r="N9767" t="e">
        <f>INDEX(XML!$A$2:$R$782,MATCH(C9767,XML!$D$2:$D$737,0),2)</f>
        <v>#N/A</v>
      </c>
    </row>
    <row r="9768" spans="1:14" ht="22.5" customHeight="1" x14ac:dyDescent="0.2">
      <c r="A9768">
        <v>60594</v>
      </c>
      <c r="B9768" t="s">
        <v>17562</v>
      </c>
      <c r="C9768" s="15" t="s">
        <v>17563</v>
      </c>
      <c r="D9768" s="15" t="s">
        <v>17781</v>
      </c>
      <c r="E9768">
        <v>6990</v>
      </c>
      <c r="F9768">
        <v>6990</v>
      </c>
      <c r="H9768">
        <v>6</v>
      </c>
      <c r="K9768" s="16">
        <f t="shared" si="456"/>
        <v>7828.8</v>
      </c>
      <c r="L9768" s="16">
        <f t="shared" si="457"/>
        <v>8240.8421052631584</v>
      </c>
      <c r="M9768" s="16">
        <f t="shared" si="458"/>
        <v>9364.5933014354068</v>
      </c>
      <c r="N9768" t="e">
        <f>INDEX(XML!$A$2:$R$782,MATCH(C9768,XML!$D$2:$D$737,0),2)</f>
        <v>#N/A</v>
      </c>
    </row>
    <row r="9769" spans="1:14" ht="22.5" customHeight="1" x14ac:dyDescent="0.2">
      <c r="A9769">
        <v>55564</v>
      </c>
      <c r="B9769">
        <v>23581036002</v>
      </c>
      <c r="C9769" s="15" t="s">
        <v>14594</v>
      </c>
      <c r="D9769" s="15" t="s">
        <v>14595</v>
      </c>
      <c r="E9769">
        <v>26990</v>
      </c>
      <c r="F9769">
        <v>26990</v>
      </c>
      <c r="H9769">
        <v>4</v>
      </c>
      <c r="K9769" s="16">
        <f t="shared" si="456"/>
        <v>30228.799999999999</v>
      </c>
      <c r="L9769" s="16">
        <f t="shared" si="457"/>
        <v>31819.78947368421</v>
      </c>
      <c r="M9769" s="16">
        <f t="shared" si="458"/>
        <v>36158.851674641148</v>
      </c>
      <c r="N9769" t="e">
        <f>INDEX(XML!$A$2:$R$782,MATCH(C9769,XML!$D$2:$D$737,0),2)</f>
        <v>#N/A</v>
      </c>
    </row>
    <row r="9770" spans="1:14" ht="22.5" customHeight="1" x14ac:dyDescent="0.2">
      <c r="A9770">
        <v>74020</v>
      </c>
      <c r="B9770" t="s">
        <v>31870</v>
      </c>
      <c r="C9770" s="15" t="s">
        <v>31871</v>
      </c>
      <c r="D9770" s="15" t="s">
        <v>31872</v>
      </c>
      <c r="E9770">
        <v>4759</v>
      </c>
      <c r="F9770">
        <v>6990</v>
      </c>
      <c r="H9770">
        <v>7</v>
      </c>
      <c r="K9770" s="16">
        <f t="shared" si="456"/>
        <v>5330.08</v>
      </c>
      <c r="L9770" s="16">
        <f t="shared" si="457"/>
        <v>5610.6105263157897</v>
      </c>
      <c r="M9770" s="16">
        <f t="shared" si="458"/>
        <v>6375.6937799043071</v>
      </c>
      <c r="N9770" t="e">
        <f>INDEX(XML!$A$2:$R$782,MATCH(C9770,XML!$D$2:$D$737,0),2)</f>
        <v>#N/A</v>
      </c>
    </row>
    <row r="9771" spans="1:14" ht="22.5" customHeight="1" x14ac:dyDescent="0.2">
      <c r="A9771">
        <v>48171</v>
      </c>
      <c r="B9771">
        <v>2027441120</v>
      </c>
      <c r="C9771" s="15" t="s">
        <v>29052</v>
      </c>
      <c r="D9771" s="15" t="s">
        <v>29053</v>
      </c>
      <c r="E9771">
        <v>3490</v>
      </c>
      <c r="F9771">
        <v>3490</v>
      </c>
      <c r="H9771">
        <v>22</v>
      </c>
      <c r="I9771">
        <v>3</v>
      </c>
      <c r="K9771" s="16">
        <f t="shared" si="456"/>
        <v>3908.8</v>
      </c>
      <c r="L9771" s="16">
        <f t="shared" si="457"/>
        <v>4114.5263157894733</v>
      </c>
      <c r="M9771" s="16">
        <f t="shared" si="458"/>
        <v>4675.5980861244016</v>
      </c>
      <c r="N9771" t="e">
        <f>INDEX(XML!$A$2:$R$782,MATCH(C9771,XML!$D$2:$D$737,0),2)</f>
        <v>#N/A</v>
      </c>
    </row>
    <row r="9772" spans="1:14" ht="22.5" customHeight="1" x14ac:dyDescent="0.2">
      <c r="A9772">
        <v>48182</v>
      </c>
      <c r="B9772">
        <v>2100057709</v>
      </c>
      <c r="C9772" s="15" t="s">
        <v>17947</v>
      </c>
      <c r="D9772" s="15" t="s">
        <v>17948</v>
      </c>
      <c r="E9772">
        <v>4490</v>
      </c>
      <c r="F9772">
        <v>4490</v>
      </c>
      <c r="H9772">
        <v>9</v>
      </c>
      <c r="K9772" s="16">
        <f t="shared" si="456"/>
        <v>5028.8</v>
      </c>
      <c r="L9772" s="16">
        <f t="shared" si="457"/>
        <v>5293.4736842105267</v>
      </c>
      <c r="M9772" s="16">
        <f t="shared" si="458"/>
        <v>6015.3110047846894</v>
      </c>
      <c r="N9772" t="e">
        <f>INDEX(XML!$A$2:$R$782,MATCH(C9772,XML!$D$2:$D$737,0),2)</f>
        <v>#N/A</v>
      </c>
    </row>
    <row r="9773" spans="1:14" ht="22.5" customHeight="1" x14ac:dyDescent="0.2">
      <c r="A9773">
        <v>48211</v>
      </c>
      <c r="B9773">
        <v>2100109835</v>
      </c>
      <c r="C9773" s="15" t="s">
        <v>42148</v>
      </c>
      <c r="D9773" s="15" t="s">
        <v>42149</v>
      </c>
      <c r="E9773">
        <v>2990</v>
      </c>
      <c r="F9773">
        <v>2990</v>
      </c>
      <c r="H9773">
        <v>8</v>
      </c>
      <c r="K9773" s="16">
        <f t="shared" si="456"/>
        <v>3348.8</v>
      </c>
      <c r="L9773" s="16">
        <f t="shared" si="457"/>
        <v>3525.0526315789475</v>
      </c>
      <c r="M9773" s="16">
        <f t="shared" si="458"/>
        <v>4005.741626794259</v>
      </c>
      <c r="N9773" t="e">
        <f>INDEX(XML!$A$2:$R$782,MATCH(C9773,XML!$D$2:$D$737,0),2)</f>
        <v>#N/A</v>
      </c>
    </row>
    <row r="9774" spans="1:14" ht="22.5" customHeight="1" x14ac:dyDescent="0.2">
      <c r="A9774">
        <v>74019</v>
      </c>
      <c r="B9774" t="s">
        <v>38318</v>
      </c>
      <c r="C9774" s="15" t="s">
        <v>38319</v>
      </c>
      <c r="D9774" s="15" t="s">
        <v>38320</v>
      </c>
      <c r="E9774">
        <v>2226</v>
      </c>
      <c r="F9774">
        <v>2990</v>
      </c>
      <c r="H9774">
        <v>11</v>
      </c>
      <c r="K9774" s="16">
        <f t="shared" si="456"/>
        <v>2493.12</v>
      </c>
      <c r="L9774" s="16">
        <f t="shared" si="457"/>
        <v>2624.3368421052633</v>
      </c>
      <c r="M9774" s="16">
        <f t="shared" si="458"/>
        <v>2982.2009569377992</v>
      </c>
      <c r="N9774" t="e">
        <f>INDEX(XML!$A$2:$R$782,MATCH(C9774,XML!$D$2:$D$737,0),2)</f>
        <v>#N/A</v>
      </c>
    </row>
    <row r="9775" spans="1:14" ht="22.5" customHeight="1" x14ac:dyDescent="0.2">
      <c r="A9775">
        <v>73309</v>
      </c>
      <c r="B9775" t="s">
        <v>42196</v>
      </c>
      <c r="C9775" s="15" t="s">
        <v>42197</v>
      </c>
      <c r="D9775" s="15" t="s">
        <v>42198</v>
      </c>
      <c r="E9775">
        <v>6990</v>
      </c>
      <c r="F9775">
        <v>6990</v>
      </c>
      <c r="H9775">
        <v>11</v>
      </c>
      <c r="K9775" s="16">
        <f t="shared" si="456"/>
        <v>7828.8</v>
      </c>
      <c r="L9775" s="16">
        <f t="shared" si="457"/>
        <v>8240.8421052631584</v>
      </c>
      <c r="M9775" s="16">
        <f t="shared" si="458"/>
        <v>9364.5933014354068</v>
      </c>
      <c r="N9775" t="e">
        <f>INDEX(XML!$A$2:$R$782,MATCH(C9775,XML!$D$2:$D$737,0),2)</f>
        <v>#N/A</v>
      </c>
    </row>
    <row r="9776" spans="1:14" ht="22.5" customHeight="1" x14ac:dyDescent="0.2">
      <c r="A9776">
        <v>48170</v>
      </c>
      <c r="B9776">
        <v>2027439120</v>
      </c>
      <c r="C9776" s="15" t="s">
        <v>17937</v>
      </c>
      <c r="D9776" s="15" t="s">
        <v>17938</v>
      </c>
      <c r="E9776">
        <v>3490</v>
      </c>
      <c r="F9776">
        <v>3490</v>
      </c>
      <c r="H9776">
        <v>23</v>
      </c>
      <c r="I9776">
        <v>3</v>
      </c>
      <c r="K9776" s="16">
        <f t="shared" si="456"/>
        <v>3908.8</v>
      </c>
      <c r="L9776" s="16">
        <f t="shared" si="457"/>
        <v>4114.5263157894733</v>
      </c>
      <c r="M9776" s="16">
        <f t="shared" si="458"/>
        <v>4675.5980861244016</v>
      </c>
      <c r="N9776" t="e">
        <f>INDEX(XML!$A$2:$R$782,MATCH(C9776,XML!$D$2:$D$737,0),2)</f>
        <v>#N/A</v>
      </c>
    </row>
    <row r="9777" spans="1:14" ht="22.5" customHeight="1" x14ac:dyDescent="0.2">
      <c r="A9777">
        <v>48178</v>
      </c>
      <c r="B9777">
        <v>2100057705</v>
      </c>
      <c r="C9777" s="15" t="s">
        <v>17939</v>
      </c>
      <c r="D9777" s="15" t="s">
        <v>17940</v>
      </c>
      <c r="E9777">
        <v>4490</v>
      </c>
      <c r="F9777">
        <v>4490</v>
      </c>
      <c r="H9777">
        <v>7</v>
      </c>
      <c r="K9777" s="16">
        <f t="shared" si="456"/>
        <v>5028.8</v>
      </c>
      <c r="L9777" s="16">
        <f t="shared" si="457"/>
        <v>5293.4736842105267</v>
      </c>
      <c r="M9777" s="16">
        <f t="shared" si="458"/>
        <v>6015.3110047846894</v>
      </c>
      <c r="N9777" t="e">
        <f>INDEX(XML!$A$2:$R$782,MATCH(C9777,XML!$D$2:$D$737,0),2)</f>
        <v>#N/A</v>
      </c>
    </row>
    <row r="9778" spans="1:14" ht="22.5" customHeight="1" x14ac:dyDescent="0.2">
      <c r="A9778">
        <v>48204</v>
      </c>
      <c r="B9778">
        <v>2100109769</v>
      </c>
      <c r="C9778" s="15" t="s">
        <v>44907</v>
      </c>
      <c r="D9778" s="15" t="s">
        <v>44908</v>
      </c>
      <c r="E9778">
        <v>2790</v>
      </c>
      <c r="F9778">
        <v>2790</v>
      </c>
      <c r="H9778">
        <v>7</v>
      </c>
      <c r="K9778" s="16">
        <f t="shared" si="456"/>
        <v>3124.8</v>
      </c>
      <c r="L9778" s="16">
        <f t="shared" si="457"/>
        <v>3289.2631578947367</v>
      </c>
      <c r="M9778" s="16">
        <f t="shared" si="458"/>
        <v>3737.7990430622008</v>
      </c>
      <c r="N9778" t="e">
        <f>INDEX(XML!$A$2:$R$782,MATCH(C9778,XML!$D$2:$D$737,0),2)</f>
        <v>#N/A</v>
      </c>
    </row>
    <row r="9779" spans="1:14" ht="22.5" customHeight="1" x14ac:dyDescent="0.2">
      <c r="A9779">
        <v>73958</v>
      </c>
      <c r="B9779" t="s">
        <v>31888</v>
      </c>
      <c r="C9779" s="15" t="s">
        <v>31889</v>
      </c>
      <c r="D9779" s="15" t="s">
        <v>31890</v>
      </c>
      <c r="E9779">
        <v>38430</v>
      </c>
      <c r="F9779">
        <v>46890</v>
      </c>
      <c r="H9779">
        <v>9</v>
      </c>
      <c r="K9779" s="16">
        <f t="shared" si="456"/>
        <v>43041.599999999999</v>
      </c>
      <c r="L9779" s="16">
        <f t="shared" si="457"/>
        <v>45306.947368421053</v>
      </c>
      <c r="M9779" s="16">
        <f t="shared" si="458"/>
        <v>51485.167464114835</v>
      </c>
      <c r="N9779" t="e">
        <f>INDEX(XML!$A$2:$R$782,MATCH(C9779,XML!$D$2:$D$737,0),2)</f>
        <v>#N/A</v>
      </c>
    </row>
    <row r="9780" spans="1:14" ht="22.5" customHeight="1" x14ac:dyDescent="0.2">
      <c r="A9780">
        <v>63939</v>
      </c>
      <c r="B9780" t="s">
        <v>33585</v>
      </c>
      <c r="C9780" s="15" t="s">
        <v>33586</v>
      </c>
      <c r="D9780" s="15" t="s">
        <v>33587</v>
      </c>
      <c r="E9780">
        <v>27290</v>
      </c>
      <c r="F9780">
        <v>27290</v>
      </c>
      <c r="H9780">
        <v>12</v>
      </c>
      <c r="K9780" s="16">
        <f t="shared" si="456"/>
        <v>30564.799999999999</v>
      </c>
      <c r="L9780" s="16">
        <f t="shared" si="457"/>
        <v>32173.473684210527</v>
      </c>
      <c r="M9780" s="16">
        <f t="shared" si="458"/>
        <v>36560.765550239237</v>
      </c>
      <c r="N9780" t="e">
        <f>INDEX(XML!$A$2:$R$782,MATCH(C9780,XML!$D$2:$D$737,0),2)</f>
        <v>#N/A</v>
      </c>
    </row>
    <row r="9781" spans="1:14" ht="22.5" customHeight="1" x14ac:dyDescent="0.2">
      <c r="A9781">
        <v>63938</v>
      </c>
      <c r="B9781" t="s">
        <v>33588</v>
      </c>
      <c r="C9781" s="15" t="s">
        <v>33589</v>
      </c>
      <c r="D9781" s="15" t="s">
        <v>33590</v>
      </c>
      <c r="E9781">
        <v>44090</v>
      </c>
      <c r="F9781">
        <v>44090</v>
      </c>
      <c r="H9781">
        <v>15</v>
      </c>
      <c r="I9781">
        <v>1</v>
      </c>
      <c r="K9781" s="16">
        <f t="shared" si="456"/>
        <v>49380.800000000003</v>
      </c>
      <c r="L9781" s="16">
        <f t="shared" si="457"/>
        <v>51979.789473684214</v>
      </c>
      <c r="M9781" s="16">
        <f t="shared" si="458"/>
        <v>59067.942583732067</v>
      </c>
      <c r="N9781" t="e">
        <f>INDEX(XML!$A$2:$R$782,MATCH(C9781,XML!$D$2:$D$737,0),2)</f>
        <v>#N/A</v>
      </c>
    </row>
    <row r="9782" spans="1:14" ht="22.5" customHeight="1" x14ac:dyDescent="0.2">
      <c r="A9782">
        <v>74015</v>
      </c>
      <c r="B9782" t="s">
        <v>31882</v>
      </c>
      <c r="C9782" s="15" t="s">
        <v>31883</v>
      </c>
      <c r="D9782" s="15" t="s">
        <v>31884</v>
      </c>
      <c r="E9782">
        <v>964</v>
      </c>
      <c r="F9782">
        <v>1990</v>
      </c>
      <c r="H9782">
        <v>2</v>
      </c>
      <c r="K9782" s="16">
        <f t="shared" si="456"/>
        <v>1079.68</v>
      </c>
      <c r="L9782" s="16">
        <f t="shared" si="457"/>
        <v>1136.5052631578947</v>
      </c>
      <c r="M9782" s="16">
        <f t="shared" si="458"/>
        <v>1291.4832535885166</v>
      </c>
      <c r="N9782" t="e">
        <f>INDEX(XML!$A$2:$R$782,MATCH(C9782,XML!$D$2:$D$737,0),2)</f>
        <v>#N/A</v>
      </c>
    </row>
    <row r="9783" spans="1:14" ht="22.5" customHeight="1" x14ac:dyDescent="0.2">
      <c r="A9783">
        <v>48176</v>
      </c>
      <c r="B9783">
        <v>2027451120</v>
      </c>
      <c r="C9783" s="15" t="s">
        <v>17933</v>
      </c>
      <c r="D9783" s="15" t="s">
        <v>17934</v>
      </c>
      <c r="E9783">
        <v>3490</v>
      </c>
      <c r="F9783">
        <v>3490</v>
      </c>
      <c r="K9783" s="16">
        <f t="shared" si="456"/>
        <v>3908.8</v>
      </c>
      <c r="L9783" s="16">
        <f t="shared" si="457"/>
        <v>4114.5263157894733</v>
      </c>
      <c r="M9783" s="16">
        <f t="shared" si="458"/>
        <v>4675.5980861244016</v>
      </c>
      <c r="N9783" t="e">
        <f>INDEX(XML!$A$2:$R$782,MATCH(C9783,XML!$D$2:$D$737,0),2)</f>
        <v>#N/A</v>
      </c>
    </row>
    <row r="9784" spans="1:14" ht="22.5" customHeight="1" x14ac:dyDescent="0.2">
      <c r="A9784">
        <v>48175</v>
      </c>
      <c r="B9784">
        <v>2027449120</v>
      </c>
      <c r="C9784" s="15" t="s">
        <v>36908</v>
      </c>
      <c r="D9784" s="15" t="s">
        <v>36909</v>
      </c>
      <c r="E9784">
        <v>3490</v>
      </c>
      <c r="F9784">
        <v>3490</v>
      </c>
      <c r="H9784">
        <v>27</v>
      </c>
      <c r="K9784" s="16">
        <f t="shared" si="456"/>
        <v>3908.8</v>
      </c>
      <c r="L9784" s="16">
        <f t="shared" si="457"/>
        <v>4114.5263157894733</v>
      </c>
      <c r="M9784" s="16">
        <f t="shared" si="458"/>
        <v>4675.5980861244016</v>
      </c>
      <c r="N9784" t="e">
        <f>INDEX(XML!$A$2:$R$782,MATCH(C9784,XML!$D$2:$D$737,0),2)</f>
        <v>#N/A</v>
      </c>
    </row>
    <row r="9785" spans="1:14" ht="22.5" customHeight="1" x14ac:dyDescent="0.2">
      <c r="A9785">
        <v>48181</v>
      </c>
      <c r="B9785">
        <v>2100057708</v>
      </c>
      <c r="C9785" s="15" t="s">
        <v>17945</v>
      </c>
      <c r="D9785" s="15" t="s">
        <v>17946</v>
      </c>
      <c r="E9785">
        <v>4490</v>
      </c>
      <c r="F9785">
        <v>4490</v>
      </c>
      <c r="H9785">
        <v>5</v>
      </c>
      <c r="K9785" s="16">
        <f t="shared" si="456"/>
        <v>5028.8</v>
      </c>
      <c r="L9785" s="16">
        <f t="shared" si="457"/>
        <v>5293.4736842105267</v>
      </c>
      <c r="M9785" s="16">
        <f t="shared" si="458"/>
        <v>6015.3110047846894</v>
      </c>
      <c r="N9785" t="e">
        <f>INDEX(XML!$A$2:$R$782,MATCH(C9785,XML!$D$2:$D$737,0),2)</f>
        <v>#N/A</v>
      </c>
    </row>
    <row r="9786" spans="1:14" ht="22.5" customHeight="1" x14ac:dyDescent="0.2">
      <c r="A9786">
        <v>74016</v>
      </c>
      <c r="B9786" t="s">
        <v>46362</v>
      </c>
      <c r="C9786" s="15" t="s">
        <v>46363</v>
      </c>
      <c r="D9786" s="15" t="s">
        <v>46364</v>
      </c>
      <c r="E9786">
        <v>963</v>
      </c>
      <c r="F9786">
        <v>1990</v>
      </c>
      <c r="H9786">
        <v>2</v>
      </c>
      <c r="K9786" s="16">
        <f t="shared" si="456"/>
        <v>1078.56</v>
      </c>
      <c r="L9786" s="16">
        <f t="shared" si="457"/>
        <v>1135.3263157894737</v>
      </c>
      <c r="M9786" s="16">
        <f t="shared" si="458"/>
        <v>1290.1435406698565</v>
      </c>
      <c r="N9786" t="e">
        <f>INDEX(XML!$A$2:$R$782,MATCH(C9786,XML!$D$2:$D$737,0),2)</f>
        <v>#N/A</v>
      </c>
    </row>
    <row r="9787" spans="1:14" ht="22.5" customHeight="1" x14ac:dyDescent="0.2">
      <c r="A9787">
        <v>48208</v>
      </c>
      <c r="B9787">
        <v>2100109778</v>
      </c>
      <c r="C9787" s="15" t="s">
        <v>44905</v>
      </c>
      <c r="D9787" s="15" t="s">
        <v>44906</v>
      </c>
      <c r="E9787">
        <v>2990</v>
      </c>
      <c r="F9787">
        <v>2990</v>
      </c>
      <c r="H9787">
        <v>2</v>
      </c>
      <c r="K9787" s="16">
        <f t="shared" si="456"/>
        <v>3348.8</v>
      </c>
      <c r="L9787" s="16">
        <f t="shared" si="457"/>
        <v>3525.0526315789475</v>
      </c>
      <c r="M9787" s="16">
        <f t="shared" si="458"/>
        <v>4005.741626794259</v>
      </c>
      <c r="N9787" t="e">
        <f>INDEX(XML!$A$2:$R$782,MATCH(C9787,XML!$D$2:$D$737,0),2)</f>
        <v>#N/A</v>
      </c>
    </row>
    <row r="9788" spans="1:14" ht="22.5" customHeight="1" x14ac:dyDescent="0.2">
      <c r="A9788">
        <v>73364</v>
      </c>
      <c r="B9788" t="s">
        <v>31715</v>
      </c>
      <c r="C9788" s="15" t="s">
        <v>33134</v>
      </c>
      <c r="D9788" s="15" t="s">
        <v>33491</v>
      </c>
      <c r="E9788">
        <v>5590</v>
      </c>
      <c r="F9788">
        <v>5590</v>
      </c>
      <c r="H9788">
        <v>5</v>
      </c>
      <c r="K9788" s="16">
        <f t="shared" si="456"/>
        <v>6260.8</v>
      </c>
      <c r="L9788" s="16">
        <f t="shared" si="457"/>
        <v>6590.3157894736842</v>
      </c>
      <c r="M9788" s="16">
        <f t="shared" si="458"/>
        <v>7488.9952153110053</v>
      </c>
      <c r="N9788" t="e">
        <f>INDEX(XML!$A$2:$R$782,MATCH(C9788,XML!$D$2:$D$737,0),2)</f>
        <v>#N/A</v>
      </c>
    </row>
    <row r="9789" spans="1:14" ht="22.5" customHeight="1" x14ac:dyDescent="0.2">
      <c r="A9789">
        <v>49768</v>
      </c>
      <c r="B9789">
        <v>2100089647</v>
      </c>
      <c r="C9789" s="15" t="s">
        <v>46054</v>
      </c>
      <c r="D9789" s="15" t="s">
        <v>46055</v>
      </c>
      <c r="E9789">
        <v>9490</v>
      </c>
      <c r="F9789">
        <v>9490</v>
      </c>
      <c r="H9789">
        <v>1</v>
      </c>
      <c r="K9789" s="16">
        <f t="shared" si="456"/>
        <v>10628.8</v>
      </c>
      <c r="L9789" s="16">
        <f t="shared" si="457"/>
        <v>11188.21052631579</v>
      </c>
      <c r="M9789" s="16">
        <f t="shared" si="458"/>
        <v>12713.875598086126</v>
      </c>
      <c r="N9789" t="e">
        <f>INDEX(XML!$A$2:$R$782,MATCH(C9789,XML!$D$2:$D$737,0),2)</f>
        <v>#N/A</v>
      </c>
    </row>
    <row r="9790" spans="1:14" ht="22.5" customHeight="1" x14ac:dyDescent="0.2">
      <c r="A9790">
        <v>49185</v>
      </c>
      <c r="B9790">
        <v>2100096216</v>
      </c>
      <c r="C9790" s="15" t="s">
        <v>19776</v>
      </c>
      <c r="D9790" s="15" t="s">
        <v>19777</v>
      </c>
      <c r="E9790">
        <v>14490</v>
      </c>
      <c r="F9790">
        <v>14490</v>
      </c>
      <c r="H9790">
        <v>2</v>
      </c>
      <c r="K9790" s="16">
        <f t="shared" si="456"/>
        <v>16228.8</v>
      </c>
      <c r="L9790" s="16">
        <f t="shared" si="457"/>
        <v>17082.947368421053</v>
      </c>
      <c r="M9790" s="16">
        <f t="shared" si="458"/>
        <v>19412.440191387563</v>
      </c>
      <c r="N9790" t="e">
        <f>INDEX(XML!$A$2:$R$782,MATCH(C9790,XML!$D$2:$D$737,0),2)</f>
        <v>#N/A</v>
      </c>
    </row>
    <row r="9791" spans="1:14" ht="22.5" customHeight="1" x14ac:dyDescent="0.2">
      <c r="A9791">
        <v>79636</v>
      </c>
      <c r="B9791">
        <v>2100121757</v>
      </c>
      <c r="C9791" s="15" t="s">
        <v>38323</v>
      </c>
      <c r="D9791" s="15" t="s">
        <v>38324</v>
      </c>
      <c r="E9791">
        <v>10990</v>
      </c>
      <c r="F9791">
        <v>10990</v>
      </c>
      <c r="H9791">
        <v>18</v>
      </c>
      <c r="K9791" s="16">
        <f t="shared" si="456"/>
        <v>12308.8</v>
      </c>
      <c r="L9791" s="16">
        <f t="shared" si="457"/>
        <v>12956.631578947368</v>
      </c>
      <c r="M9791" s="16">
        <f t="shared" si="458"/>
        <v>14723.444976076555</v>
      </c>
      <c r="N9791" t="e">
        <f>INDEX(XML!$A$2:$R$782,MATCH(C9791,XML!$D$2:$D$737,0),2)</f>
        <v>#N/A</v>
      </c>
    </row>
    <row r="9792" spans="1:14" ht="22.5" customHeight="1" x14ac:dyDescent="0.2">
      <c r="A9792">
        <v>82649</v>
      </c>
      <c r="B9792" t="s">
        <v>45421</v>
      </c>
      <c r="C9792" s="15" t="s">
        <v>45422</v>
      </c>
      <c r="D9792" s="15" t="s">
        <v>45423</v>
      </c>
      <c r="E9792">
        <v>8390</v>
      </c>
      <c r="F9792">
        <v>8390</v>
      </c>
      <c r="H9792">
        <v>12</v>
      </c>
      <c r="K9792" s="16">
        <f t="shared" si="456"/>
        <v>9396.7999999999993</v>
      </c>
      <c r="L9792" s="16">
        <f t="shared" si="457"/>
        <v>9891.3684210526299</v>
      </c>
      <c r="M9792" s="16">
        <f t="shared" si="458"/>
        <v>11240.191387559807</v>
      </c>
      <c r="N9792" t="e">
        <f>INDEX(XML!$A$2:$R$782,MATCH(C9792,XML!$D$2:$D$737,0),2)</f>
        <v>#N/A</v>
      </c>
    </row>
    <row r="9793" spans="1:14" ht="22.5" customHeight="1" x14ac:dyDescent="0.2">
      <c r="A9793">
        <v>57775</v>
      </c>
      <c r="B9793" t="s">
        <v>46682</v>
      </c>
      <c r="C9793" s="15" t="s">
        <v>46683</v>
      </c>
      <c r="D9793" s="15" t="s">
        <v>46684</v>
      </c>
      <c r="E9793">
        <v>13990</v>
      </c>
      <c r="F9793">
        <v>13990</v>
      </c>
      <c r="H9793">
        <v>21</v>
      </c>
      <c r="K9793" s="16">
        <f t="shared" si="456"/>
        <v>15668.8</v>
      </c>
      <c r="L9793" s="16">
        <f t="shared" si="457"/>
        <v>16493.473684210527</v>
      </c>
      <c r="M9793" s="16">
        <f t="shared" si="458"/>
        <v>18742.583732057417</v>
      </c>
      <c r="N9793" t="e">
        <f>INDEX(XML!$A$2:$R$782,MATCH(C9793,XML!$D$2:$D$737,0),2)</f>
        <v>#N/A</v>
      </c>
    </row>
    <row r="9794" spans="1:14" ht="22.5" customHeight="1" x14ac:dyDescent="0.2">
      <c r="A9794">
        <v>55553</v>
      </c>
      <c r="B9794">
        <v>23889027001</v>
      </c>
      <c r="C9794" s="15" t="s">
        <v>17953</v>
      </c>
      <c r="D9794" s="15" t="s">
        <v>17954</v>
      </c>
      <c r="E9794">
        <v>29990</v>
      </c>
      <c r="F9794">
        <v>29990</v>
      </c>
      <c r="K9794" s="16">
        <f t="shared" si="456"/>
        <v>33588.800000000003</v>
      </c>
      <c r="L9794" s="16">
        <f t="shared" si="457"/>
        <v>35356.631578947374</v>
      </c>
      <c r="M9794" s="16">
        <f t="shared" si="458"/>
        <v>40177.99043062202</v>
      </c>
      <c r="N9794" t="e">
        <f>INDEX(XML!$A$2:$R$782,MATCH(C9794,XML!$D$2:$D$737,0),2)</f>
        <v>#N/A</v>
      </c>
    </row>
    <row r="9795" spans="1:14" ht="22.5" customHeight="1" x14ac:dyDescent="0.2">
      <c r="A9795">
        <v>48249</v>
      </c>
      <c r="B9795">
        <v>2100122017</v>
      </c>
      <c r="C9795" s="15" t="s">
        <v>38325</v>
      </c>
      <c r="D9795" s="15" t="s">
        <v>38326</v>
      </c>
      <c r="E9795">
        <v>7590</v>
      </c>
      <c r="F9795">
        <v>7590</v>
      </c>
      <c r="H9795">
        <v>4</v>
      </c>
      <c r="K9795" s="16">
        <f t="shared" si="456"/>
        <v>8500.7999999999993</v>
      </c>
      <c r="L9795" s="16">
        <f t="shared" si="457"/>
        <v>8948.2105263157882</v>
      </c>
      <c r="M9795" s="16">
        <f t="shared" si="458"/>
        <v>10168.421052631578</v>
      </c>
      <c r="N9795" t="e">
        <f>INDEX(XML!$A$2:$R$782,MATCH(C9795,XML!$D$2:$D$737,0),2)</f>
        <v>#N/A</v>
      </c>
    </row>
    <row r="9796" spans="1:14" ht="22.5" customHeight="1" x14ac:dyDescent="0.2">
      <c r="A9796">
        <v>74014</v>
      </c>
      <c r="B9796" t="s">
        <v>46365</v>
      </c>
      <c r="C9796" s="15" t="s">
        <v>46366</v>
      </c>
      <c r="D9796" s="15" t="s">
        <v>46367</v>
      </c>
      <c r="E9796">
        <v>966</v>
      </c>
      <c r="F9796">
        <v>1990</v>
      </c>
      <c r="H9796">
        <v>10</v>
      </c>
      <c r="K9796" s="16">
        <f t="shared" si="456"/>
        <v>1081.92</v>
      </c>
      <c r="L9796" s="16">
        <f t="shared" si="457"/>
        <v>1138.8631578947368</v>
      </c>
      <c r="M9796" s="16">
        <f t="shared" si="458"/>
        <v>1294.1626794258373</v>
      </c>
      <c r="N9796" t="e">
        <f>INDEX(XML!$A$2:$R$782,MATCH(C9796,XML!$D$2:$D$737,0),2)</f>
        <v>#N/A</v>
      </c>
    </row>
    <row r="9797" spans="1:14" ht="22.5" customHeight="1" x14ac:dyDescent="0.2">
      <c r="A9797">
        <v>48172</v>
      </c>
      <c r="B9797">
        <v>2027443120</v>
      </c>
      <c r="C9797" s="15" t="s">
        <v>38321</v>
      </c>
      <c r="D9797" s="15" t="s">
        <v>38322</v>
      </c>
      <c r="E9797">
        <v>3490</v>
      </c>
      <c r="F9797">
        <v>3490</v>
      </c>
      <c r="H9797">
        <v>10</v>
      </c>
      <c r="K9797" s="16">
        <f t="shared" ref="K9797:K9860" si="459">IF(E9797&gt;49999,E9797+E9797*0.07,IF(E9797&lt;=49999,E9797+E9797*0.12))</f>
        <v>3908.8</v>
      </c>
      <c r="L9797" s="16">
        <f t="shared" ref="L9797:L9860" si="460">K9797*100/95</f>
        <v>4114.5263157894733</v>
      </c>
      <c r="M9797" s="16">
        <f t="shared" ref="M9797:M9860" si="461">IF(COUNTIF(C9797,"*Dahua*"),F9797-10,L9797*100/88)</f>
        <v>4675.5980861244016</v>
      </c>
      <c r="N9797" t="e">
        <f>INDEX(XML!$A$2:$R$782,MATCH(C9797,XML!$D$2:$D$737,0),2)</f>
        <v>#N/A</v>
      </c>
    </row>
    <row r="9798" spans="1:14" ht="22.5" customHeight="1" x14ac:dyDescent="0.2">
      <c r="A9798">
        <v>48179</v>
      </c>
      <c r="B9798">
        <v>2100057706</v>
      </c>
      <c r="C9798" s="15" t="s">
        <v>17941</v>
      </c>
      <c r="D9798" s="15" t="s">
        <v>17942</v>
      </c>
      <c r="E9798">
        <v>4490</v>
      </c>
      <c r="F9798">
        <v>4490</v>
      </c>
      <c r="H9798">
        <v>13</v>
      </c>
      <c r="K9798" s="16">
        <f t="shared" si="459"/>
        <v>5028.8</v>
      </c>
      <c r="L9798" s="16">
        <f t="shared" si="460"/>
        <v>5293.4736842105267</v>
      </c>
      <c r="M9798" s="16">
        <f t="shared" si="461"/>
        <v>6015.3110047846894</v>
      </c>
      <c r="N9798" t="e">
        <f>INDEX(XML!$A$2:$R$782,MATCH(C9798,XML!$D$2:$D$737,0),2)</f>
        <v>#N/A</v>
      </c>
    </row>
    <row r="9799" spans="1:14" ht="22.5" customHeight="1" x14ac:dyDescent="0.2">
      <c r="A9799">
        <v>61113</v>
      </c>
      <c r="B9799" t="s">
        <v>25564</v>
      </c>
      <c r="C9799" s="15" t="s">
        <v>25565</v>
      </c>
      <c r="D9799" s="15" t="s">
        <v>25566</v>
      </c>
      <c r="E9799">
        <v>18190</v>
      </c>
      <c r="F9799">
        <v>18190</v>
      </c>
      <c r="H9799">
        <v>14</v>
      </c>
      <c r="I9799">
        <v>1</v>
      </c>
      <c r="K9799" s="16">
        <f t="shared" si="459"/>
        <v>20372.8</v>
      </c>
      <c r="L9799" s="16">
        <f t="shared" si="460"/>
        <v>21445.052631578947</v>
      </c>
      <c r="M9799" s="16">
        <f t="shared" si="461"/>
        <v>24369.377990430625</v>
      </c>
      <c r="N9799" t="e">
        <f>INDEX(XML!$A$2:$R$782,MATCH(C9799,XML!$D$2:$D$737,0),2)</f>
        <v>#N/A</v>
      </c>
    </row>
    <row r="9800" spans="1:14" ht="22.5" customHeight="1" x14ac:dyDescent="0.2">
      <c r="A9800">
        <v>57830</v>
      </c>
      <c r="B9800" t="s">
        <v>42199</v>
      </c>
      <c r="C9800" s="15" t="s">
        <v>42200</v>
      </c>
      <c r="D9800" s="15" t="s">
        <v>42201</v>
      </c>
      <c r="E9800">
        <v>9790</v>
      </c>
      <c r="F9800">
        <v>9790</v>
      </c>
      <c r="K9800" s="16">
        <f t="shared" si="459"/>
        <v>10964.8</v>
      </c>
      <c r="L9800" s="16">
        <f t="shared" si="460"/>
        <v>11541.894736842105</v>
      </c>
      <c r="M9800" s="16">
        <f t="shared" si="461"/>
        <v>13115.789473684212</v>
      </c>
      <c r="N9800" t="e">
        <f>INDEX(XML!$A$2:$R$782,MATCH(C9800,XML!$D$2:$D$737,0),2)</f>
        <v>#N/A</v>
      </c>
    </row>
    <row r="9801" spans="1:14" ht="22.5" customHeight="1" x14ac:dyDescent="0.2">
      <c r="A9801">
        <v>61114</v>
      </c>
      <c r="B9801" t="s">
        <v>19443</v>
      </c>
      <c r="C9801" s="15" t="s">
        <v>19444</v>
      </c>
      <c r="D9801" s="15" t="s">
        <v>19445</v>
      </c>
      <c r="E9801">
        <v>31490</v>
      </c>
      <c r="F9801">
        <v>31490</v>
      </c>
      <c r="H9801">
        <v>4</v>
      </c>
      <c r="K9801" s="16">
        <f t="shared" si="459"/>
        <v>35268.800000000003</v>
      </c>
      <c r="L9801" s="16">
        <f t="shared" si="460"/>
        <v>37125.052631578954</v>
      </c>
      <c r="M9801" s="16">
        <f t="shared" si="461"/>
        <v>42187.559808612445</v>
      </c>
      <c r="N9801" t="e">
        <f>INDEX(XML!$A$2:$R$782,MATCH(C9801,XML!$D$2:$D$737,0),2)</f>
        <v>#N/A</v>
      </c>
    </row>
    <row r="9802" spans="1:14" ht="22.5" customHeight="1" x14ac:dyDescent="0.2">
      <c r="A9802">
        <v>48174</v>
      </c>
      <c r="B9802">
        <v>2027447120</v>
      </c>
      <c r="C9802" s="15" t="s">
        <v>32886</v>
      </c>
      <c r="D9802" s="15" t="s">
        <v>32887</v>
      </c>
      <c r="E9802">
        <v>3490</v>
      </c>
      <c r="F9802">
        <v>3490</v>
      </c>
      <c r="H9802">
        <v>17</v>
      </c>
      <c r="K9802" s="16">
        <f t="shared" si="459"/>
        <v>3908.8</v>
      </c>
      <c r="L9802" s="16">
        <f t="shared" si="460"/>
        <v>4114.5263157894733</v>
      </c>
      <c r="M9802" s="16">
        <f t="shared" si="461"/>
        <v>4675.5980861244016</v>
      </c>
      <c r="N9802" t="e">
        <f>INDEX(XML!$A$2:$R$782,MATCH(C9802,XML!$D$2:$D$737,0),2)</f>
        <v>#N/A</v>
      </c>
    </row>
    <row r="9803" spans="1:14" ht="22.5" customHeight="1" x14ac:dyDescent="0.2">
      <c r="A9803">
        <v>74013</v>
      </c>
      <c r="B9803" t="s">
        <v>31879</v>
      </c>
      <c r="C9803" s="15" t="s">
        <v>31880</v>
      </c>
      <c r="D9803" s="15" t="s">
        <v>31881</v>
      </c>
      <c r="E9803">
        <v>2916</v>
      </c>
      <c r="F9803">
        <v>3990</v>
      </c>
      <c r="H9803">
        <v>4</v>
      </c>
      <c r="K9803" s="16">
        <f t="shared" si="459"/>
        <v>3265.92</v>
      </c>
      <c r="L9803" s="16">
        <f t="shared" si="460"/>
        <v>3437.8105263157895</v>
      </c>
      <c r="M9803" s="16">
        <f t="shared" si="461"/>
        <v>3906.6028708133967</v>
      </c>
      <c r="N9803" t="e">
        <f>INDEX(XML!$A$2:$R$782,MATCH(C9803,XML!$D$2:$D$737,0),2)</f>
        <v>#N/A</v>
      </c>
    </row>
    <row r="9804" spans="1:14" ht="22.5" customHeight="1" x14ac:dyDescent="0.2">
      <c r="A9804">
        <v>48169</v>
      </c>
      <c r="B9804">
        <v>2027437120</v>
      </c>
      <c r="C9804" s="15" t="s">
        <v>17935</v>
      </c>
      <c r="D9804" s="15" t="s">
        <v>17936</v>
      </c>
      <c r="E9804">
        <v>3490</v>
      </c>
      <c r="F9804">
        <v>3490</v>
      </c>
      <c r="H9804">
        <v>2</v>
      </c>
      <c r="K9804" s="16">
        <f t="shared" si="459"/>
        <v>3908.8</v>
      </c>
      <c r="L9804" s="16">
        <f t="shared" si="460"/>
        <v>4114.5263157894733</v>
      </c>
      <c r="M9804" s="16">
        <f t="shared" si="461"/>
        <v>4675.5980861244016</v>
      </c>
      <c r="N9804" t="e">
        <f>INDEX(XML!$A$2:$R$782,MATCH(C9804,XML!$D$2:$D$737,0),2)</f>
        <v>#N/A</v>
      </c>
    </row>
    <row r="9805" spans="1:14" ht="22.5" customHeight="1" x14ac:dyDescent="0.2">
      <c r="A9805">
        <v>48180</v>
      </c>
      <c r="B9805">
        <v>2100057707</v>
      </c>
      <c r="C9805" s="15" t="s">
        <v>17943</v>
      </c>
      <c r="D9805" s="15" t="s">
        <v>17944</v>
      </c>
      <c r="E9805">
        <v>4490</v>
      </c>
      <c r="F9805">
        <v>4490</v>
      </c>
      <c r="H9805">
        <v>5</v>
      </c>
      <c r="K9805" s="16">
        <f t="shared" si="459"/>
        <v>5028.8</v>
      </c>
      <c r="L9805" s="16">
        <f t="shared" si="460"/>
        <v>5293.4736842105267</v>
      </c>
      <c r="M9805" s="16">
        <f t="shared" si="461"/>
        <v>6015.3110047846894</v>
      </c>
      <c r="N9805" t="e">
        <f>INDEX(XML!$A$2:$R$782,MATCH(C9805,XML!$D$2:$D$737,0),2)</f>
        <v>#N/A</v>
      </c>
    </row>
    <row r="9806" spans="1:14" ht="22.5" customHeight="1" x14ac:dyDescent="0.2">
      <c r="A9806">
        <v>48173</v>
      </c>
      <c r="B9806">
        <v>2027445120</v>
      </c>
      <c r="C9806" s="15" t="s">
        <v>17931</v>
      </c>
      <c r="D9806" s="15" t="s">
        <v>17932</v>
      </c>
      <c r="E9806">
        <v>3490</v>
      </c>
      <c r="F9806">
        <v>3490</v>
      </c>
      <c r="H9806">
        <v>5</v>
      </c>
      <c r="K9806" s="16">
        <f t="shared" si="459"/>
        <v>3908.8</v>
      </c>
      <c r="L9806" s="16">
        <f t="shared" si="460"/>
        <v>4114.5263157894733</v>
      </c>
      <c r="M9806" s="16">
        <f t="shared" si="461"/>
        <v>4675.5980861244016</v>
      </c>
      <c r="N9806" t="e">
        <f>INDEX(XML!$A$2:$R$782,MATCH(C9806,XML!$D$2:$D$737,0),2)</f>
        <v>#N/A</v>
      </c>
    </row>
    <row r="9807" spans="1:14" ht="22.5" customHeight="1" x14ac:dyDescent="0.2">
      <c r="A9807">
        <v>48205</v>
      </c>
      <c r="B9807">
        <v>2100109770</v>
      </c>
      <c r="C9807" s="15" t="s">
        <v>17929</v>
      </c>
      <c r="D9807" s="15" t="s">
        <v>17930</v>
      </c>
      <c r="E9807">
        <v>2790</v>
      </c>
      <c r="F9807">
        <v>2790</v>
      </c>
      <c r="H9807">
        <v>9</v>
      </c>
      <c r="I9807">
        <v>7</v>
      </c>
      <c r="K9807" s="16">
        <f t="shared" si="459"/>
        <v>3124.8</v>
      </c>
      <c r="L9807" s="16">
        <f t="shared" si="460"/>
        <v>3289.2631578947367</v>
      </c>
      <c r="M9807" s="16">
        <f t="shared" si="461"/>
        <v>3737.7990430622008</v>
      </c>
      <c r="N9807" t="e">
        <f>INDEX(XML!$A$2:$R$782,MATCH(C9807,XML!$D$2:$D$737,0),2)</f>
        <v>#N/A</v>
      </c>
    </row>
    <row r="9808" spans="1:14" ht="22.5" customHeight="1" x14ac:dyDescent="0.2">
      <c r="A9808">
        <v>48184</v>
      </c>
      <c r="B9808">
        <v>2100069899</v>
      </c>
      <c r="C9808" s="15" t="s">
        <v>40283</v>
      </c>
      <c r="D9808" s="15" t="s">
        <v>40284</v>
      </c>
      <c r="E9808">
        <v>4490</v>
      </c>
      <c r="F9808">
        <v>4490</v>
      </c>
      <c r="H9808">
        <v>2</v>
      </c>
      <c r="K9808" s="16">
        <f t="shared" si="459"/>
        <v>5028.8</v>
      </c>
      <c r="L9808" s="16">
        <f t="shared" si="460"/>
        <v>5293.4736842105267</v>
      </c>
      <c r="M9808" s="16">
        <f t="shared" si="461"/>
        <v>6015.3110047846894</v>
      </c>
      <c r="N9808" t="e">
        <f>INDEX(XML!$A$2:$R$782,MATCH(C9808,XML!$D$2:$D$737,0),2)</f>
        <v>#N/A</v>
      </c>
    </row>
    <row r="9809" spans="1:14" ht="22.5" customHeight="1" x14ac:dyDescent="0.2">
      <c r="A9809">
        <v>48177</v>
      </c>
      <c r="B9809">
        <v>2027453120</v>
      </c>
      <c r="C9809" s="15" t="s">
        <v>32888</v>
      </c>
      <c r="D9809" s="15" t="s">
        <v>32889</v>
      </c>
      <c r="E9809">
        <v>3990</v>
      </c>
      <c r="F9809">
        <v>3990</v>
      </c>
      <c r="K9809" s="16">
        <f t="shared" si="459"/>
        <v>4468.8</v>
      </c>
      <c r="L9809" s="16">
        <f t="shared" si="460"/>
        <v>4704</v>
      </c>
      <c r="M9809" s="16">
        <f t="shared" si="461"/>
        <v>5345.454545454545</v>
      </c>
      <c r="N9809" t="e">
        <f>INDEX(XML!$A$2:$R$782,MATCH(C9809,XML!$D$2:$D$737,0),2)</f>
        <v>#N/A</v>
      </c>
    </row>
    <row r="9810" spans="1:14" ht="22.5" customHeight="1" x14ac:dyDescent="0.2">
      <c r="A9810">
        <v>48186</v>
      </c>
      <c r="B9810">
        <v>2100077449</v>
      </c>
      <c r="C9810" s="15" t="s">
        <v>17949</v>
      </c>
      <c r="D9810" s="15" t="s">
        <v>17950</v>
      </c>
      <c r="E9810">
        <v>4490</v>
      </c>
      <c r="F9810">
        <v>4490</v>
      </c>
      <c r="H9810">
        <v>12</v>
      </c>
      <c r="K9810" s="16">
        <f t="shared" si="459"/>
        <v>5028.8</v>
      </c>
      <c r="L9810" s="16">
        <f t="shared" si="460"/>
        <v>5293.4736842105267</v>
      </c>
      <c r="M9810" s="16">
        <f t="shared" si="461"/>
        <v>6015.3110047846894</v>
      </c>
      <c r="N9810" t="e">
        <f>INDEX(XML!$A$2:$R$782,MATCH(C9810,XML!$D$2:$D$737,0),2)</f>
        <v>#N/A</v>
      </c>
    </row>
    <row r="9811" spans="1:14" ht="22.5" customHeight="1" x14ac:dyDescent="0.2">
      <c r="A9811">
        <v>58074</v>
      </c>
      <c r="B9811" t="s">
        <v>15923</v>
      </c>
      <c r="C9811" s="15" t="s">
        <v>17951</v>
      </c>
      <c r="D9811" s="15" t="s">
        <v>17952</v>
      </c>
      <c r="E9811">
        <v>5990</v>
      </c>
      <c r="F9811">
        <v>5990</v>
      </c>
      <c r="H9811">
        <v>41</v>
      </c>
      <c r="K9811" s="16">
        <f t="shared" si="459"/>
        <v>6708.8</v>
      </c>
      <c r="L9811" s="16">
        <f t="shared" si="460"/>
        <v>7061.894736842105</v>
      </c>
      <c r="M9811" s="16">
        <f t="shared" si="461"/>
        <v>8024.880382775119</v>
      </c>
      <c r="N9811" t="e">
        <f>INDEX(XML!$A$2:$R$782,MATCH(C9811,XML!$D$2:$D$737,0),2)</f>
        <v>#N/A</v>
      </c>
    </row>
    <row r="9812" spans="1:14" ht="22.5" customHeight="1" x14ac:dyDescent="0.2">
      <c r="A9812">
        <v>73365</v>
      </c>
      <c r="B9812" t="s">
        <v>46685</v>
      </c>
      <c r="C9812" s="15" t="s">
        <v>46686</v>
      </c>
      <c r="D9812" s="15" t="s">
        <v>46687</v>
      </c>
      <c r="E9812">
        <v>6990</v>
      </c>
      <c r="F9812">
        <v>6990</v>
      </c>
      <c r="H9812">
        <v>9</v>
      </c>
      <c r="K9812" s="16">
        <f t="shared" si="459"/>
        <v>7828.8</v>
      </c>
      <c r="L9812" s="16">
        <f t="shared" si="460"/>
        <v>8240.8421052631584</v>
      </c>
      <c r="M9812" s="16">
        <f t="shared" si="461"/>
        <v>9364.5933014354068</v>
      </c>
      <c r="N9812" t="e">
        <f>INDEX(XML!$A$2:$R$782,MATCH(C9812,XML!$D$2:$D$737,0),2)</f>
        <v>#N/A</v>
      </c>
    </row>
    <row r="9813" spans="1:14" ht="22.5" customHeight="1" x14ac:dyDescent="0.2">
      <c r="A9813">
        <v>73367</v>
      </c>
      <c r="B9813" t="s">
        <v>46676</v>
      </c>
      <c r="C9813" s="15" t="s">
        <v>46677</v>
      </c>
      <c r="D9813" s="15" t="s">
        <v>46678</v>
      </c>
      <c r="E9813">
        <v>6990</v>
      </c>
      <c r="F9813">
        <v>6990</v>
      </c>
      <c r="H9813">
        <v>4</v>
      </c>
      <c r="K9813" s="16">
        <f t="shared" si="459"/>
        <v>7828.8</v>
      </c>
      <c r="L9813" s="16">
        <f t="shared" si="460"/>
        <v>8240.8421052631584</v>
      </c>
      <c r="M9813" s="16">
        <f t="shared" si="461"/>
        <v>9364.5933014354068</v>
      </c>
      <c r="N9813" t="e">
        <f>INDEX(XML!$A$2:$R$782,MATCH(C9813,XML!$D$2:$D$737,0),2)</f>
        <v>#N/A</v>
      </c>
    </row>
    <row r="9814" spans="1:14" ht="22.5" customHeight="1" x14ac:dyDescent="0.2">
      <c r="A9814">
        <v>73366</v>
      </c>
      <c r="B9814" t="s">
        <v>31704</v>
      </c>
      <c r="C9814" s="15" t="s">
        <v>31705</v>
      </c>
      <c r="D9814" s="15" t="s">
        <v>33492</v>
      </c>
      <c r="E9814">
        <v>6990</v>
      </c>
      <c r="F9814">
        <v>6990</v>
      </c>
      <c r="H9814">
        <v>3</v>
      </c>
      <c r="K9814" s="16">
        <f t="shared" si="459"/>
        <v>7828.8</v>
      </c>
      <c r="L9814" s="16">
        <f t="shared" si="460"/>
        <v>8240.8421052631584</v>
      </c>
      <c r="M9814" s="16">
        <f t="shared" si="461"/>
        <v>9364.5933014354068</v>
      </c>
      <c r="N9814" t="e">
        <f>INDEX(XML!$A$2:$R$782,MATCH(C9814,XML!$D$2:$D$737,0),2)</f>
        <v>#N/A</v>
      </c>
    </row>
    <row r="9815" spans="1:14" ht="22.5" customHeight="1" x14ac:dyDescent="0.2">
      <c r="A9815">
        <v>60558</v>
      </c>
      <c r="B9815" t="s">
        <v>31127</v>
      </c>
      <c r="C9815" s="15" t="s">
        <v>31128</v>
      </c>
      <c r="D9815" s="15" t="s">
        <v>31129</v>
      </c>
      <c r="E9815">
        <v>11890</v>
      </c>
      <c r="F9815">
        <v>11890</v>
      </c>
      <c r="H9815">
        <v>4</v>
      </c>
      <c r="K9815" s="16">
        <f t="shared" si="459"/>
        <v>13316.8</v>
      </c>
      <c r="L9815" s="16">
        <f t="shared" si="460"/>
        <v>14017.684210526315</v>
      </c>
      <c r="M9815" s="16">
        <f t="shared" si="461"/>
        <v>15929.186602870812</v>
      </c>
      <c r="N9815" t="e">
        <f>INDEX(XML!$A$2:$R$782,MATCH(C9815,XML!$D$2:$D$737,0),2)</f>
        <v>#N/A</v>
      </c>
    </row>
    <row r="9816" spans="1:14" ht="22.5" customHeight="1" x14ac:dyDescent="0.2">
      <c r="A9816">
        <v>61126</v>
      </c>
      <c r="B9816" t="s">
        <v>35289</v>
      </c>
      <c r="C9816" s="15" t="s">
        <v>35290</v>
      </c>
      <c r="D9816" s="15" t="s">
        <v>35291</v>
      </c>
      <c r="E9816">
        <v>11890</v>
      </c>
      <c r="F9816">
        <v>11890</v>
      </c>
      <c r="H9816">
        <v>6</v>
      </c>
      <c r="K9816" s="16">
        <f t="shared" si="459"/>
        <v>13316.8</v>
      </c>
      <c r="L9816" s="16">
        <f t="shared" si="460"/>
        <v>14017.684210526315</v>
      </c>
      <c r="M9816" s="16">
        <f t="shared" si="461"/>
        <v>15929.186602870812</v>
      </c>
      <c r="N9816" t="e">
        <f>INDEX(XML!$A$2:$R$782,MATCH(C9816,XML!$D$2:$D$737,0),2)</f>
        <v>#N/A</v>
      </c>
    </row>
    <row r="9817" spans="1:14" ht="22.5" customHeight="1" x14ac:dyDescent="0.2">
      <c r="A9817">
        <v>57899</v>
      </c>
      <c r="B9817" t="s">
        <v>35286</v>
      </c>
      <c r="C9817" s="15" t="s">
        <v>35287</v>
      </c>
      <c r="D9817" s="15" t="s">
        <v>35288</v>
      </c>
      <c r="E9817">
        <v>23090</v>
      </c>
      <c r="F9817">
        <v>23090</v>
      </c>
      <c r="H9817">
        <v>7</v>
      </c>
      <c r="K9817" s="16">
        <f t="shared" si="459"/>
        <v>25860.799999999999</v>
      </c>
      <c r="L9817" s="16">
        <f t="shared" si="460"/>
        <v>27221.894736842107</v>
      </c>
      <c r="M9817" s="16">
        <f t="shared" si="461"/>
        <v>30933.971291866033</v>
      </c>
      <c r="N9817" t="e">
        <f>INDEX(XML!$A$2:$R$782,MATCH(C9817,XML!$D$2:$D$737,0),2)</f>
        <v>#N/A</v>
      </c>
    </row>
    <row r="9818" spans="1:14" ht="22.5" customHeight="1" x14ac:dyDescent="0.2">
      <c r="A9818">
        <v>68427</v>
      </c>
      <c r="B9818" t="s">
        <v>46679</v>
      </c>
      <c r="C9818" s="15" t="s">
        <v>46680</v>
      </c>
      <c r="D9818" s="15" t="s">
        <v>46681</v>
      </c>
      <c r="E9818">
        <v>10490</v>
      </c>
      <c r="F9818">
        <v>10490</v>
      </c>
      <c r="H9818">
        <v>6</v>
      </c>
      <c r="K9818" s="16">
        <f t="shared" si="459"/>
        <v>11748.8</v>
      </c>
      <c r="L9818" s="16">
        <f t="shared" si="460"/>
        <v>12367.157894736842</v>
      </c>
      <c r="M9818" s="16">
        <f t="shared" si="461"/>
        <v>14053.588516746413</v>
      </c>
      <c r="N9818" t="e">
        <f>INDEX(XML!$A$2:$R$782,MATCH(C9818,XML!$D$2:$D$737,0),2)</f>
        <v>#N/A</v>
      </c>
    </row>
    <row r="9819" spans="1:14" ht="22.5" customHeight="1" x14ac:dyDescent="0.2">
      <c r="A9819">
        <v>72113</v>
      </c>
      <c r="B9819" t="s">
        <v>29279</v>
      </c>
      <c r="C9819" s="15" t="s">
        <v>29280</v>
      </c>
      <c r="D9819" s="15" t="s">
        <v>29968</v>
      </c>
      <c r="E9819">
        <v>17490</v>
      </c>
      <c r="F9819">
        <v>17490</v>
      </c>
      <c r="H9819">
        <v>7</v>
      </c>
      <c r="K9819" s="16">
        <f t="shared" si="459"/>
        <v>19588.8</v>
      </c>
      <c r="L9819" s="16">
        <f t="shared" si="460"/>
        <v>20619.78947368421</v>
      </c>
      <c r="M9819" s="16">
        <f t="shared" si="461"/>
        <v>23431.57894736842</v>
      </c>
      <c r="N9819" t="e">
        <f>INDEX(XML!$A$2:$R$782,MATCH(C9819,XML!$D$2:$D$737,0),2)</f>
        <v>#N/A</v>
      </c>
    </row>
    <row r="9820" spans="1:14" ht="22.5" customHeight="1" x14ac:dyDescent="0.2">
      <c r="A9820">
        <v>44674</v>
      </c>
      <c r="B9820" t="s">
        <v>46956</v>
      </c>
      <c r="C9820" s="15" t="s">
        <v>46957</v>
      </c>
      <c r="D9820" s="15" t="s">
        <v>46958</v>
      </c>
      <c r="E9820">
        <v>2672</v>
      </c>
      <c r="F9820">
        <v>3190</v>
      </c>
      <c r="K9820" s="16">
        <f t="shared" si="459"/>
        <v>2992.64</v>
      </c>
      <c r="L9820" s="16">
        <f t="shared" si="460"/>
        <v>3150.1473684210528</v>
      </c>
      <c r="M9820" s="16">
        <f t="shared" si="461"/>
        <v>3579.7129186602874</v>
      </c>
      <c r="N9820" t="e">
        <f>INDEX(XML!$A$2:$R$782,MATCH(C9820,XML!$D$2:$D$737,0),2)</f>
        <v>#N/A</v>
      </c>
    </row>
    <row r="9821" spans="1:14" ht="22.5" customHeight="1" x14ac:dyDescent="0.25">
      <c r="A9821" s="184" t="s">
        <v>4362</v>
      </c>
      <c r="B9821" s="184"/>
      <c r="C9821" s="185"/>
      <c r="D9821" s="185"/>
      <c r="E9821" s="184"/>
      <c r="F9821" s="184"/>
      <c r="G9821" s="184"/>
      <c r="H9821" s="184"/>
      <c r="I9821" s="184"/>
      <c r="J9821" s="184"/>
      <c r="K9821" s="16">
        <f t="shared" si="459"/>
        <v>0</v>
      </c>
      <c r="L9821" s="16">
        <f t="shared" si="460"/>
        <v>0</v>
      </c>
      <c r="M9821" s="16">
        <f t="shared" si="461"/>
        <v>0</v>
      </c>
      <c r="N9821" t="e">
        <f>INDEX(XML!$A$2:$R$782,MATCH(C9821,XML!$D$2:$D$737,0),2)</f>
        <v>#N/A</v>
      </c>
    </row>
    <row r="9822" spans="1:14" ht="22.5" customHeight="1" x14ac:dyDescent="0.2">
      <c r="A9822">
        <v>48243</v>
      </c>
      <c r="B9822">
        <v>2100121731</v>
      </c>
      <c r="C9822" s="15" t="s">
        <v>32896</v>
      </c>
      <c r="D9822" s="15" t="s">
        <v>32897</v>
      </c>
      <c r="E9822">
        <v>5990</v>
      </c>
      <c r="F9822">
        <v>5990</v>
      </c>
      <c r="H9822">
        <v>2</v>
      </c>
      <c r="K9822" s="16">
        <f t="shared" si="459"/>
        <v>6708.8</v>
      </c>
      <c r="L9822" s="16">
        <f t="shared" si="460"/>
        <v>7061.894736842105</v>
      </c>
      <c r="M9822" s="16">
        <f t="shared" si="461"/>
        <v>8024.880382775119</v>
      </c>
      <c r="N9822" t="e">
        <f>INDEX(XML!$A$2:$R$782,MATCH(C9822,XML!$D$2:$D$737,0),2)</f>
        <v>#N/A</v>
      </c>
    </row>
    <row r="9823" spans="1:14" ht="22.5" customHeight="1" x14ac:dyDescent="0.2">
      <c r="A9823">
        <v>48244</v>
      </c>
      <c r="B9823">
        <v>2100121737</v>
      </c>
      <c r="C9823" s="15" t="s">
        <v>32894</v>
      </c>
      <c r="D9823" s="15" t="s">
        <v>32895</v>
      </c>
      <c r="E9823">
        <v>6490</v>
      </c>
      <c r="F9823">
        <v>6490</v>
      </c>
      <c r="H9823">
        <v>6</v>
      </c>
      <c r="K9823" s="16">
        <f t="shared" si="459"/>
        <v>7268.8</v>
      </c>
      <c r="L9823" s="16">
        <f t="shared" si="460"/>
        <v>7651.3684210526317</v>
      </c>
      <c r="M9823" s="16">
        <f t="shared" si="461"/>
        <v>8694.7368421052633</v>
      </c>
      <c r="N9823" t="e">
        <f>INDEX(XML!$A$2:$R$782,MATCH(C9823,XML!$D$2:$D$737,0),2)</f>
        <v>#N/A</v>
      </c>
    </row>
    <row r="9824" spans="1:14" ht="22.5" customHeight="1" x14ac:dyDescent="0.2">
      <c r="A9824">
        <v>48196</v>
      </c>
      <c r="B9824">
        <v>2100104350</v>
      </c>
      <c r="C9824" s="15" t="s">
        <v>44913</v>
      </c>
      <c r="D9824" s="15" t="s">
        <v>44914</v>
      </c>
      <c r="E9824">
        <v>8690</v>
      </c>
      <c r="F9824">
        <v>8690</v>
      </c>
      <c r="H9824">
        <v>10</v>
      </c>
      <c r="K9824" s="16">
        <f t="shared" si="459"/>
        <v>9732.7999999999993</v>
      </c>
      <c r="L9824" s="16">
        <f t="shared" si="460"/>
        <v>10245.052631578947</v>
      </c>
      <c r="M9824" s="16">
        <f t="shared" si="461"/>
        <v>11642.105263157893</v>
      </c>
      <c r="N9824" t="e">
        <f>INDEX(XML!$A$2:$R$782,MATCH(C9824,XML!$D$2:$D$737,0),2)</f>
        <v>#N/A</v>
      </c>
    </row>
    <row r="9825" spans="1:14" ht="22.5" customHeight="1" x14ac:dyDescent="0.2">
      <c r="A9825">
        <v>48246</v>
      </c>
      <c r="B9825">
        <v>2100122010</v>
      </c>
      <c r="C9825" s="15" t="s">
        <v>32892</v>
      </c>
      <c r="D9825" s="15" t="s">
        <v>32893</v>
      </c>
      <c r="E9825">
        <v>6990</v>
      </c>
      <c r="F9825">
        <v>6990</v>
      </c>
      <c r="H9825">
        <v>13</v>
      </c>
      <c r="K9825" s="16">
        <f t="shared" si="459"/>
        <v>7828.8</v>
      </c>
      <c r="L9825" s="16">
        <f t="shared" si="460"/>
        <v>8240.8421052631584</v>
      </c>
      <c r="M9825" s="16">
        <f t="shared" si="461"/>
        <v>9364.5933014354068</v>
      </c>
      <c r="N9825" t="e">
        <f>INDEX(XML!$A$2:$R$782,MATCH(C9825,XML!$D$2:$D$737,0),2)</f>
        <v>#N/A</v>
      </c>
    </row>
    <row r="9826" spans="1:14" ht="22.5" customHeight="1" x14ac:dyDescent="0.2">
      <c r="A9826">
        <v>48248</v>
      </c>
      <c r="B9826">
        <v>2100122012</v>
      </c>
      <c r="C9826" s="15" t="s">
        <v>36910</v>
      </c>
      <c r="D9826" s="15" t="s">
        <v>36911</v>
      </c>
      <c r="E9826">
        <v>6990</v>
      </c>
      <c r="F9826">
        <v>6990</v>
      </c>
      <c r="H9826">
        <v>11</v>
      </c>
      <c r="K9826" s="16">
        <f t="shared" si="459"/>
        <v>7828.8</v>
      </c>
      <c r="L9826" s="16">
        <f t="shared" si="460"/>
        <v>8240.8421052631584</v>
      </c>
      <c r="M9826" s="16">
        <f t="shared" si="461"/>
        <v>9364.5933014354068</v>
      </c>
      <c r="N9826" t="e">
        <f>INDEX(XML!$A$2:$R$782,MATCH(C9826,XML!$D$2:$D$737,0),2)</f>
        <v>#N/A</v>
      </c>
    </row>
    <row r="9827" spans="1:14" ht="22.5" customHeight="1" x14ac:dyDescent="0.2">
      <c r="A9827">
        <v>48255</v>
      </c>
      <c r="B9827">
        <v>2100122985</v>
      </c>
      <c r="C9827" s="15" t="s">
        <v>25195</v>
      </c>
      <c r="D9827" s="15" t="s">
        <v>25196</v>
      </c>
      <c r="E9827">
        <v>13990</v>
      </c>
      <c r="F9827">
        <v>13990</v>
      </c>
      <c r="H9827">
        <v>10</v>
      </c>
      <c r="K9827" s="16">
        <f t="shared" si="459"/>
        <v>15668.8</v>
      </c>
      <c r="L9827" s="16">
        <f t="shared" si="460"/>
        <v>16493.473684210527</v>
      </c>
      <c r="M9827" s="16">
        <f t="shared" si="461"/>
        <v>18742.583732057417</v>
      </c>
      <c r="N9827" t="e">
        <f>INDEX(XML!$A$2:$R$782,MATCH(C9827,XML!$D$2:$D$737,0),2)</f>
        <v>#N/A</v>
      </c>
    </row>
    <row r="9828" spans="1:14" ht="22.5" customHeight="1" x14ac:dyDescent="0.2">
      <c r="A9828">
        <v>48245</v>
      </c>
      <c r="B9828">
        <v>2100122009</v>
      </c>
      <c r="C9828" s="15" t="s">
        <v>44909</v>
      </c>
      <c r="D9828" s="15" t="s">
        <v>44910</v>
      </c>
      <c r="E9828">
        <v>5490</v>
      </c>
      <c r="F9828">
        <v>5490</v>
      </c>
      <c r="H9828">
        <v>19</v>
      </c>
      <c r="K9828" s="16">
        <f t="shared" si="459"/>
        <v>6148.8</v>
      </c>
      <c r="L9828" s="16">
        <f t="shared" si="460"/>
        <v>6472.4210526315792</v>
      </c>
      <c r="M9828" s="16">
        <f t="shared" si="461"/>
        <v>7355.0239234449755</v>
      </c>
      <c r="N9828" t="e">
        <f>INDEX(XML!$A$2:$R$782,MATCH(C9828,XML!$D$2:$D$737,0),2)</f>
        <v>#N/A</v>
      </c>
    </row>
    <row r="9829" spans="1:14" ht="22.5" customHeight="1" x14ac:dyDescent="0.2">
      <c r="A9829">
        <v>48252</v>
      </c>
      <c r="B9829">
        <v>2100122980</v>
      </c>
      <c r="C9829" s="15" t="s">
        <v>32890</v>
      </c>
      <c r="D9829" s="15" t="s">
        <v>32891</v>
      </c>
      <c r="E9829">
        <v>8990</v>
      </c>
      <c r="F9829">
        <v>8990</v>
      </c>
      <c r="H9829">
        <v>7</v>
      </c>
      <c r="K9829" s="16">
        <f t="shared" si="459"/>
        <v>10068.799999999999</v>
      </c>
      <c r="L9829" s="16">
        <f t="shared" si="460"/>
        <v>10598.736842105262</v>
      </c>
      <c r="M9829" s="16">
        <f t="shared" si="461"/>
        <v>12044.019138755977</v>
      </c>
      <c r="N9829" t="e">
        <f>INDEX(XML!$A$2:$R$782,MATCH(C9829,XML!$D$2:$D$737,0),2)</f>
        <v>#N/A</v>
      </c>
    </row>
    <row r="9830" spans="1:14" ht="22.5" customHeight="1" x14ac:dyDescent="0.2">
      <c r="A9830">
        <v>48197</v>
      </c>
      <c r="B9830">
        <v>2100104352</v>
      </c>
      <c r="C9830" s="15" t="s">
        <v>17959</v>
      </c>
      <c r="D9830" s="15" t="s">
        <v>17960</v>
      </c>
      <c r="E9830">
        <v>16990</v>
      </c>
      <c r="F9830">
        <v>16990</v>
      </c>
      <c r="H9830">
        <v>15</v>
      </c>
      <c r="I9830">
        <v>3</v>
      </c>
      <c r="K9830" s="16">
        <f t="shared" si="459"/>
        <v>19028.8</v>
      </c>
      <c r="L9830" s="16">
        <f t="shared" si="460"/>
        <v>20030.315789473683</v>
      </c>
      <c r="M9830" s="16">
        <f t="shared" si="461"/>
        <v>22761.722488038275</v>
      </c>
      <c r="N9830" t="e">
        <f>INDEX(XML!$A$2:$R$782,MATCH(C9830,XML!$D$2:$D$737,0),2)</f>
        <v>#N/A</v>
      </c>
    </row>
    <row r="9831" spans="1:14" ht="22.5" customHeight="1" x14ac:dyDescent="0.2">
      <c r="A9831">
        <v>48251</v>
      </c>
      <c r="B9831">
        <v>2100122979</v>
      </c>
      <c r="C9831" s="15" t="s">
        <v>17957</v>
      </c>
      <c r="D9831" s="15" t="s">
        <v>17958</v>
      </c>
      <c r="E9831">
        <v>12790</v>
      </c>
      <c r="F9831">
        <v>12790</v>
      </c>
      <c r="H9831">
        <v>5</v>
      </c>
      <c r="K9831" s="16">
        <f t="shared" si="459"/>
        <v>14324.8</v>
      </c>
      <c r="L9831" s="16">
        <f t="shared" si="460"/>
        <v>15078.736842105263</v>
      </c>
      <c r="M9831" s="16">
        <f t="shared" si="461"/>
        <v>17134.928229665071</v>
      </c>
      <c r="N9831" t="e">
        <f>INDEX(XML!$A$2:$R$782,MATCH(C9831,XML!$D$2:$D$737,0),2)</f>
        <v>#N/A</v>
      </c>
    </row>
    <row r="9832" spans="1:14" ht="22.5" customHeight="1" x14ac:dyDescent="0.2">
      <c r="A9832">
        <v>48253</v>
      </c>
      <c r="B9832">
        <v>2100122983</v>
      </c>
      <c r="C9832" s="15" t="s">
        <v>17961</v>
      </c>
      <c r="D9832" s="15" t="s">
        <v>17962</v>
      </c>
      <c r="E9832">
        <v>13990</v>
      </c>
      <c r="F9832">
        <v>13990</v>
      </c>
      <c r="H9832">
        <v>6</v>
      </c>
      <c r="K9832" s="16">
        <f t="shared" si="459"/>
        <v>15668.8</v>
      </c>
      <c r="L9832" s="16">
        <f t="shared" si="460"/>
        <v>16493.473684210527</v>
      </c>
      <c r="M9832" s="16">
        <f t="shared" si="461"/>
        <v>18742.583732057417</v>
      </c>
      <c r="N9832" t="e">
        <f>INDEX(XML!$A$2:$R$782,MATCH(C9832,XML!$D$2:$D$737,0),2)</f>
        <v>#N/A</v>
      </c>
    </row>
    <row r="9833" spans="1:14" ht="22.5" customHeight="1" x14ac:dyDescent="0.2">
      <c r="A9833">
        <v>48195</v>
      </c>
      <c r="B9833">
        <v>2100104348</v>
      </c>
      <c r="C9833" s="15" t="s">
        <v>17955</v>
      </c>
      <c r="D9833" s="15" t="s">
        <v>17956</v>
      </c>
      <c r="E9833">
        <v>12990</v>
      </c>
      <c r="F9833">
        <v>12990</v>
      </c>
      <c r="H9833">
        <v>7</v>
      </c>
      <c r="I9833">
        <v>6</v>
      </c>
      <c r="K9833" s="16">
        <f t="shared" si="459"/>
        <v>14548.8</v>
      </c>
      <c r="L9833" s="16">
        <f t="shared" si="460"/>
        <v>15314.526315789473</v>
      </c>
      <c r="M9833" s="16">
        <f t="shared" si="461"/>
        <v>17402.87081339713</v>
      </c>
      <c r="N9833" t="e">
        <f>INDEX(XML!$A$2:$R$782,MATCH(C9833,XML!$D$2:$D$737,0),2)</f>
        <v>#N/A</v>
      </c>
    </row>
    <row r="9834" spans="1:14" ht="22.5" customHeight="1" x14ac:dyDescent="0.2">
      <c r="A9834">
        <v>49189</v>
      </c>
      <c r="B9834">
        <v>2100104351</v>
      </c>
      <c r="C9834" s="15" t="s">
        <v>40285</v>
      </c>
      <c r="D9834" s="15" t="s">
        <v>40286</v>
      </c>
      <c r="E9834">
        <v>15890</v>
      </c>
      <c r="F9834">
        <v>15890</v>
      </c>
      <c r="H9834">
        <v>8</v>
      </c>
      <c r="I9834">
        <v>1</v>
      </c>
      <c r="K9834" s="16">
        <f t="shared" si="459"/>
        <v>17796.8</v>
      </c>
      <c r="L9834" s="16">
        <f t="shared" si="460"/>
        <v>18733.473684210527</v>
      </c>
      <c r="M9834" s="16">
        <f t="shared" si="461"/>
        <v>21288.038277511961</v>
      </c>
      <c r="N9834" t="e">
        <f>INDEX(XML!$A$2:$R$782,MATCH(C9834,XML!$D$2:$D$737,0),2)</f>
        <v>#N/A</v>
      </c>
    </row>
    <row r="9835" spans="1:14" ht="22.5" customHeight="1" x14ac:dyDescent="0.2">
      <c r="A9835">
        <v>69808</v>
      </c>
      <c r="B9835">
        <v>2100128560</v>
      </c>
      <c r="C9835" s="15" t="s">
        <v>26378</v>
      </c>
      <c r="D9835" s="15" t="s">
        <v>26862</v>
      </c>
      <c r="E9835">
        <v>9490</v>
      </c>
      <c r="F9835">
        <v>9490</v>
      </c>
      <c r="H9835">
        <v>26</v>
      </c>
      <c r="K9835" s="16">
        <f t="shared" si="459"/>
        <v>10628.8</v>
      </c>
      <c r="L9835" s="16">
        <f t="shared" si="460"/>
        <v>11188.21052631579</v>
      </c>
      <c r="M9835" s="16">
        <f t="shared" si="461"/>
        <v>12713.875598086126</v>
      </c>
      <c r="N9835" t="e">
        <f>INDEX(XML!$A$2:$R$782,MATCH(C9835,XML!$D$2:$D$737,0),2)</f>
        <v>#N/A</v>
      </c>
    </row>
    <row r="9836" spans="1:14" ht="22.5" customHeight="1" x14ac:dyDescent="0.2">
      <c r="A9836">
        <v>69807</v>
      </c>
      <c r="B9836">
        <v>2100128559</v>
      </c>
      <c r="C9836" s="15" t="s">
        <v>26377</v>
      </c>
      <c r="D9836" s="15" t="s">
        <v>26863</v>
      </c>
      <c r="E9836">
        <v>9990</v>
      </c>
      <c r="F9836">
        <v>9990</v>
      </c>
      <c r="H9836">
        <v>26</v>
      </c>
      <c r="K9836" s="16">
        <f t="shared" si="459"/>
        <v>11188.8</v>
      </c>
      <c r="L9836" s="16">
        <f t="shared" si="460"/>
        <v>11777.684210526315</v>
      </c>
      <c r="M9836" s="16">
        <f t="shared" si="461"/>
        <v>13383.732057416266</v>
      </c>
      <c r="N9836" t="e">
        <f>INDEX(XML!$A$2:$R$782,MATCH(C9836,XML!$D$2:$D$737,0),2)</f>
        <v>#N/A</v>
      </c>
    </row>
    <row r="9837" spans="1:14" ht="22.5" customHeight="1" x14ac:dyDescent="0.2">
      <c r="A9837">
        <v>48234</v>
      </c>
      <c r="B9837">
        <v>2100119885</v>
      </c>
      <c r="C9837" s="15" t="s">
        <v>44911</v>
      </c>
      <c r="D9837" s="15" t="s">
        <v>44912</v>
      </c>
      <c r="E9837">
        <v>35990</v>
      </c>
      <c r="F9837">
        <v>35990</v>
      </c>
      <c r="I9837">
        <v>1</v>
      </c>
      <c r="K9837" s="16">
        <f t="shared" si="459"/>
        <v>40308.800000000003</v>
      </c>
      <c r="L9837" s="16">
        <f t="shared" si="460"/>
        <v>42430.315789473687</v>
      </c>
      <c r="M9837" s="16">
        <f t="shared" si="461"/>
        <v>48216.267942583741</v>
      </c>
      <c r="N9837" t="e">
        <f>INDEX(XML!$A$2:$R$782,MATCH(C9837,XML!$D$2:$D$737,0),2)</f>
        <v>#N/A</v>
      </c>
    </row>
    <row r="9838" spans="1:14" ht="22.5" customHeight="1" x14ac:dyDescent="0.2">
      <c r="A9838">
        <v>44663</v>
      </c>
      <c r="B9838" t="s">
        <v>4363</v>
      </c>
      <c r="C9838" s="15" t="s">
        <v>4364</v>
      </c>
      <c r="D9838" s="15" t="s">
        <v>4365</v>
      </c>
      <c r="E9838">
        <v>9577</v>
      </c>
      <c r="F9838">
        <v>11990</v>
      </c>
      <c r="H9838">
        <v>5</v>
      </c>
      <c r="K9838" s="16">
        <f t="shared" si="459"/>
        <v>10726.24</v>
      </c>
      <c r="L9838" s="16">
        <f t="shared" si="460"/>
        <v>11290.778947368421</v>
      </c>
      <c r="M9838" s="16">
        <f t="shared" si="461"/>
        <v>12830.430622009568</v>
      </c>
      <c r="N9838" t="e">
        <f>INDEX(XML!$A$2:$R$782,MATCH(C9838,XML!$D$2:$D$737,0),2)</f>
        <v>#N/A</v>
      </c>
    </row>
    <row r="9839" spans="1:14" ht="22.5" customHeight="1" x14ac:dyDescent="0.2">
      <c r="A9839">
        <v>44647</v>
      </c>
      <c r="B9839" t="s">
        <v>4366</v>
      </c>
      <c r="C9839" s="15" t="s">
        <v>4367</v>
      </c>
      <c r="D9839" s="15" t="s">
        <v>4368</v>
      </c>
      <c r="E9839">
        <v>35915</v>
      </c>
      <c r="F9839">
        <v>38290</v>
      </c>
      <c r="H9839">
        <v>34</v>
      </c>
      <c r="K9839" s="16">
        <f t="shared" si="459"/>
        <v>40224.800000000003</v>
      </c>
      <c r="L9839" s="16">
        <f t="shared" si="460"/>
        <v>42341.894736842107</v>
      </c>
      <c r="M9839" s="16">
        <f t="shared" si="461"/>
        <v>48115.789473684206</v>
      </c>
      <c r="N9839" t="e">
        <f>INDEX(XML!$A$2:$R$782,MATCH(C9839,XML!$D$2:$D$737,0),2)</f>
        <v>#N/A</v>
      </c>
    </row>
    <row r="9840" spans="1:14" ht="22.5" customHeight="1" x14ac:dyDescent="0.2">
      <c r="A9840">
        <v>50743</v>
      </c>
      <c r="B9840">
        <v>2100121762</v>
      </c>
      <c r="C9840" s="15" t="s">
        <v>46959</v>
      </c>
      <c r="D9840" s="15" t="s">
        <v>46960</v>
      </c>
      <c r="E9840">
        <v>15990</v>
      </c>
      <c r="F9840">
        <v>15990</v>
      </c>
      <c r="H9840">
        <v>2</v>
      </c>
      <c r="K9840" s="16">
        <f t="shared" si="459"/>
        <v>17908.8</v>
      </c>
      <c r="L9840" s="16">
        <f t="shared" si="460"/>
        <v>18851.36842105263</v>
      </c>
      <c r="M9840" s="16">
        <f t="shared" si="461"/>
        <v>21422.009569377988</v>
      </c>
      <c r="N9840" t="e">
        <f>INDEX(XML!$A$2:$R$782,MATCH(C9840,XML!$D$2:$D$737,0),2)</f>
        <v>#N/A</v>
      </c>
    </row>
    <row r="9841" spans="1:14" ht="22.5" customHeight="1" x14ac:dyDescent="0.2">
      <c r="A9841">
        <v>74011</v>
      </c>
      <c r="B9841" t="s">
        <v>46368</v>
      </c>
      <c r="C9841" s="15" t="s">
        <v>46369</v>
      </c>
      <c r="D9841" s="15" t="s">
        <v>46370</v>
      </c>
      <c r="E9841">
        <v>4366</v>
      </c>
      <c r="F9841">
        <v>5990</v>
      </c>
      <c r="H9841">
        <v>11</v>
      </c>
      <c r="K9841" s="16">
        <f t="shared" si="459"/>
        <v>4889.92</v>
      </c>
      <c r="L9841" s="16">
        <f t="shared" si="460"/>
        <v>5147.2842105263162</v>
      </c>
      <c r="M9841" s="16">
        <f t="shared" si="461"/>
        <v>5849.1866028708137</v>
      </c>
      <c r="N9841" t="e">
        <f>INDEX(XML!$A$2:$R$782,MATCH(C9841,XML!$D$2:$D$737,0),2)</f>
        <v>#N/A</v>
      </c>
    </row>
    <row r="9842" spans="1:14" ht="22.5" customHeight="1" x14ac:dyDescent="0.2">
      <c r="A9842">
        <v>74012</v>
      </c>
      <c r="B9842" t="s">
        <v>46371</v>
      </c>
      <c r="C9842" s="15" t="s">
        <v>46372</v>
      </c>
      <c r="D9842" s="15" t="s">
        <v>46373</v>
      </c>
      <c r="E9842">
        <v>4892</v>
      </c>
      <c r="F9842">
        <v>5990</v>
      </c>
      <c r="H9842">
        <v>5</v>
      </c>
      <c r="K9842" s="16">
        <f t="shared" si="459"/>
        <v>5479.04</v>
      </c>
      <c r="L9842" s="16">
        <f t="shared" si="460"/>
        <v>5767.4105263157899</v>
      </c>
      <c r="M9842" s="16">
        <f t="shared" si="461"/>
        <v>6553.8755980861251</v>
      </c>
      <c r="N9842" t="e">
        <f>INDEX(XML!$A$2:$R$782,MATCH(C9842,XML!$D$2:$D$737,0),2)</f>
        <v>#N/A</v>
      </c>
    </row>
    <row r="9843" spans="1:14" ht="22.5" customHeight="1" x14ac:dyDescent="0.25">
      <c r="A9843" s="184" t="s">
        <v>4369</v>
      </c>
      <c r="B9843" s="184"/>
      <c r="C9843" s="185"/>
      <c r="D9843" s="185"/>
      <c r="E9843" s="184"/>
      <c r="F9843" s="184"/>
      <c r="G9843" s="184"/>
      <c r="H9843" s="184"/>
      <c r="I9843" s="184"/>
      <c r="J9843" s="184"/>
      <c r="K9843" s="16">
        <f t="shared" si="459"/>
        <v>0</v>
      </c>
      <c r="L9843" s="16">
        <f t="shared" si="460"/>
        <v>0</v>
      </c>
      <c r="M9843" s="16">
        <f t="shared" si="461"/>
        <v>0</v>
      </c>
      <c r="N9843" t="e">
        <f>INDEX(XML!$A$2:$R$782,MATCH(C9843,XML!$D$2:$D$737,0),2)</f>
        <v>#N/A</v>
      </c>
    </row>
    <row r="9844" spans="1:14" ht="22.5" customHeight="1" x14ac:dyDescent="0.2">
      <c r="A9844">
        <v>45018</v>
      </c>
      <c r="B9844" t="s">
        <v>4338</v>
      </c>
      <c r="C9844" s="15" t="s">
        <v>4339</v>
      </c>
      <c r="D9844" s="15" t="s">
        <v>4340</v>
      </c>
      <c r="E9844">
        <v>9096</v>
      </c>
      <c r="F9844">
        <v>9490</v>
      </c>
      <c r="K9844" s="16">
        <f t="shared" si="459"/>
        <v>10187.52</v>
      </c>
      <c r="L9844" s="16">
        <f t="shared" si="460"/>
        <v>10723.705263157895</v>
      </c>
      <c r="M9844" s="16">
        <f t="shared" si="461"/>
        <v>12186.02870813397</v>
      </c>
      <c r="N9844" t="e">
        <f>INDEX(XML!$A$2:$R$782,MATCH(C9844,XML!$D$2:$D$737,0),2)</f>
        <v>#N/A</v>
      </c>
    </row>
    <row r="9845" spans="1:14" ht="22.5" customHeight="1" x14ac:dyDescent="0.2">
      <c r="A9845">
        <v>56788</v>
      </c>
      <c r="B9845" t="s">
        <v>45424</v>
      </c>
      <c r="C9845" s="15" t="s">
        <v>45425</v>
      </c>
      <c r="D9845" s="15" t="s">
        <v>45426</v>
      </c>
      <c r="E9845">
        <v>5590</v>
      </c>
      <c r="F9845">
        <v>5590</v>
      </c>
      <c r="H9845">
        <v>9</v>
      </c>
      <c r="K9845" s="16">
        <f t="shared" si="459"/>
        <v>6260.8</v>
      </c>
      <c r="L9845" s="16">
        <f t="shared" si="460"/>
        <v>6590.3157894736842</v>
      </c>
      <c r="M9845" s="16">
        <f t="shared" si="461"/>
        <v>7488.9952153110053</v>
      </c>
      <c r="N9845" t="e">
        <f>INDEX(XML!$A$2:$R$782,MATCH(C9845,XML!$D$2:$D$737,0),2)</f>
        <v>#N/A</v>
      </c>
    </row>
    <row r="9846" spans="1:14" ht="67.5" x14ac:dyDescent="0.2">
      <c r="A9846">
        <v>56792</v>
      </c>
      <c r="B9846" t="s">
        <v>14821</v>
      </c>
      <c r="C9846" s="15" t="s">
        <v>14822</v>
      </c>
      <c r="D9846" s="15" t="s">
        <v>14823</v>
      </c>
      <c r="E9846">
        <v>6990</v>
      </c>
      <c r="F9846">
        <v>6990</v>
      </c>
      <c r="H9846">
        <v>10</v>
      </c>
      <c r="K9846" s="16">
        <f t="shared" si="459"/>
        <v>7828.8</v>
      </c>
      <c r="L9846" s="16">
        <f t="shared" si="460"/>
        <v>8240.8421052631584</v>
      </c>
      <c r="M9846" s="16">
        <f t="shared" si="461"/>
        <v>9364.5933014354068</v>
      </c>
      <c r="N9846" t="e">
        <f>INDEX(XML!$A$2:$R$782,MATCH(C9846,XML!$D$2:$D$737,0),2)</f>
        <v>#N/A</v>
      </c>
    </row>
    <row r="9847" spans="1:14" ht="22.5" customHeight="1" x14ac:dyDescent="0.2">
      <c r="A9847">
        <v>74622</v>
      </c>
      <c r="B9847" t="s">
        <v>45430</v>
      </c>
      <c r="C9847" s="15" t="s">
        <v>45431</v>
      </c>
      <c r="D9847" s="15" t="s">
        <v>45432</v>
      </c>
      <c r="E9847">
        <v>6290</v>
      </c>
      <c r="F9847">
        <v>6290</v>
      </c>
      <c r="K9847" s="16">
        <f t="shared" si="459"/>
        <v>7044.8</v>
      </c>
      <c r="L9847" s="16">
        <f t="shared" si="460"/>
        <v>7415.5789473684208</v>
      </c>
      <c r="M9847" s="16">
        <f t="shared" si="461"/>
        <v>8426.7942583732056</v>
      </c>
      <c r="N9847" t="e">
        <f>INDEX(XML!$A$2:$R$782,MATCH(C9847,XML!$D$2:$D$737,0),2)</f>
        <v>#N/A</v>
      </c>
    </row>
    <row r="9848" spans="1:14" ht="22.5" customHeight="1" x14ac:dyDescent="0.2">
      <c r="A9848">
        <v>67721</v>
      </c>
      <c r="B9848" t="s">
        <v>45427</v>
      </c>
      <c r="C9848" s="15" t="s">
        <v>45428</v>
      </c>
      <c r="D9848" s="15" t="s">
        <v>45429</v>
      </c>
      <c r="E9848">
        <v>6990</v>
      </c>
      <c r="F9848">
        <v>6990</v>
      </c>
      <c r="H9848">
        <v>1</v>
      </c>
      <c r="K9848" s="16">
        <f t="shared" si="459"/>
        <v>7828.8</v>
      </c>
      <c r="L9848" s="16">
        <f t="shared" si="460"/>
        <v>8240.8421052631584</v>
      </c>
      <c r="M9848" s="16">
        <f t="shared" si="461"/>
        <v>9364.5933014354068</v>
      </c>
      <c r="N9848" t="e">
        <f>INDEX(XML!$A$2:$R$782,MATCH(C9848,XML!$D$2:$D$737,0),2)</f>
        <v>#N/A</v>
      </c>
    </row>
    <row r="9849" spans="1:14" ht="22.5" customHeight="1" x14ac:dyDescent="0.2">
      <c r="A9849">
        <v>73962</v>
      </c>
      <c r="B9849" t="s">
        <v>42701</v>
      </c>
      <c r="C9849" s="15" t="s">
        <v>42702</v>
      </c>
      <c r="D9849" s="15" t="s">
        <v>42703</v>
      </c>
      <c r="E9849">
        <v>7256</v>
      </c>
      <c r="F9849">
        <v>9990</v>
      </c>
      <c r="H9849">
        <v>12</v>
      </c>
      <c r="K9849" s="16">
        <f t="shared" si="459"/>
        <v>8126.72</v>
      </c>
      <c r="L9849" s="16">
        <f t="shared" si="460"/>
        <v>8554.4421052631587</v>
      </c>
      <c r="M9849" s="16">
        <f t="shared" si="461"/>
        <v>9720.9569377990429</v>
      </c>
      <c r="N9849" t="e">
        <f>INDEX(XML!$A$2:$R$782,MATCH(C9849,XML!$D$2:$D$737,0),2)</f>
        <v>#N/A</v>
      </c>
    </row>
    <row r="9850" spans="1:14" ht="22.5" customHeight="1" x14ac:dyDescent="0.2">
      <c r="A9850">
        <v>73963</v>
      </c>
      <c r="B9850" t="s">
        <v>46374</v>
      </c>
      <c r="C9850" s="15" t="s">
        <v>46375</v>
      </c>
      <c r="D9850" s="15" t="s">
        <v>46376</v>
      </c>
      <c r="E9850">
        <v>7256</v>
      </c>
      <c r="F9850">
        <v>9990</v>
      </c>
      <c r="H9850">
        <v>9</v>
      </c>
      <c r="K9850" s="16">
        <f t="shared" si="459"/>
        <v>8126.72</v>
      </c>
      <c r="L9850" s="16">
        <f t="shared" si="460"/>
        <v>8554.4421052631587</v>
      </c>
      <c r="M9850" s="16">
        <f t="shared" si="461"/>
        <v>9720.9569377990429</v>
      </c>
      <c r="N9850" t="e">
        <f>INDEX(XML!$A$2:$R$782,MATCH(C9850,XML!$D$2:$D$737,0),2)</f>
        <v>#N/A</v>
      </c>
    </row>
    <row r="9851" spans="1:14" ht="22.5" customHeight="1" x14ac:dyDescent="0.25">
      <c r="A9851" s="184" t="s">
        <v>4370</v>
      </c>
      <c r="B9851" s="184"/>
      <c r="C9851" s="185"/>
      <c r="D9851" s="185"/>
      <c r="E9851" s="184"/>
      <c r="F9851" s="184"/>
      <c r="G9851" s="184"/>
      <c r="H9851" s="184"/>
      <c r="I9851" s="184"/>
      <c r="J9851" s="184"/>
      <c r="K9851" s="16">
        <f t="shared" si="459"/>
        <v>0</v>
      </c>
      <c r="L9851" s="16">
        <f t="shared" si="460"/>
        <v>0</v>
      </c>
      <c r="M9851" s="16">
        <f t="shared" si="461"/>
        <v>0</v>
      </c>
      <c r="N9851" t="e">
        <f>INDEX(XML!$A$2:$R$782,MATCH(C9851,XML!$D$2:$D$737,0),2)</f>
        <v>#N/A</v>
      </c>
    </row>
    <row r="9852" spans="1:14" ht="22.5" customHeight="1" x14ac:dyDescent="0.2">
      <c r="A9852">
        <v>73959</v>
      </c>
      <c r="B9852" t="s">
        <v>42150</v>
      </c>
      <c r="C9852" s="15" t="s">
        <v>42151</v>
      </c>
      <c r="D9852" s="15" t="s">
        <v>42152</v>
      </c>
      <c r="E9852">
        <v>5559</v>
      </c>
      <c r="F9852">
        <v>6990</v>
      </c>
      <c r="H9852">
        <v>19</v>
      </c>
      <c r="K9852" s="16">
        <f t="shared" si="459"/>
        <v>6226.08</v>
      </c>
      <c r="L9852" s="16">
        <f t="shared" si="460"/>
        <v>6553.7684210526313</v>
      </c>
      <c r="M9852" s="16">
        <f t="shared" si="461"/>
        <v>7447.4641148325354</v>
      </c>
      <c r="N9852" t="e">
        <f>INDEX(XML!$A$2:$R$782,MATCH(C9852,XML!$D$2:$D$737,0),2)</f>
        <v>#N/A</v>
      </c>
    </row>
    <row r="9853" spans="1:14" ht="22.5" customHeight="1" x14ac:dyDescent="0.2">
      <c r="A9853">
        <v>73961</v>
      </c>
      <c r="B9853" t="s">
        <v>31894</v>
      </c>
      <c r="C9853" s="15" t="s">
        <v>31895</v>
      </c>
      <c r="D9853" s="15" t="s">
        <v>31896</v>
      </c>
      <c r="E9853">
        <v>5910</v>
      </c>
      <c r="F9853">
        <v>6990</v>
      </c>
      <c r="H9853">
        <v>12</v>
      </c>
      <c r="K9853" s="16">
        <f t="shared" si="459"/>
        <v>6619.2</v>
      </c>
      <c r="L9853" s="16">
        <f t="shared" si="460"/>
        <v>6967.5789473684208</v>
      </c>
      <c r="M9853" s="16">
        <f t="shared" si="461"/>
        <v>7917.7033492822966</v>
      </c>
      <c r="N9853" t="e">
        <f>INDEX(XML!$A$2:$R$782,MATCH(C9853,XML!$D$2:$D$737,0),2)</f>
        <v>#N/A</v>
      </c>
    </row>
    <row r="9854" spans="1:14" ht="22.5" customHeight="1" x14ac:dyDescent="0.2">
      <c r="A9854">
        <v>73960</v>
      </c>
      <c r="B9854" t="s">
        <v>31891</v>
      </c>
      <c r="C9854" s="15" t="s">
        <v>31892</v>
      </c>
      <c r="D9854" s="15" t="s">
        <v>31893</v>
      </c>
      <c r="E9854">
        <v>6485</v>
      </c>
      <c r="F9854">
        <v>7490</v>
      </c>
      <c r="H9854">
        <v>1</v>
      </c>
      <c r="K9854" s="16">
        <f t="shared" si="459"/>
        <v>7263.2</v>
      </c>
      <c r="L9854" s="16">
        <f t="shared" si="460"/>
        <v>7645.4736842105267</v>
      </c>
      <c r="M9854" s="16">
        <f t="shared" si="461"/>
        <v>8688.0382775119633</v>
      </c>
      <c r="N9854" t="e">
        <f>INDEX(XML!$A$2:$R$782,MATCH(C9854,XML!$D$2:$D$737,0),2)</f>
        <v>#N/A</v>
      </c>
    </row>
    <row r="9855" spans="1:14" ht="22.5" customHeight="1" x14ac:dyDescent="0.2">
      <c r="A9855">
        <v>73967</v>
      </c>
      <c r="B9855" t="s">
        <v>31900</v>
      </c>
      <c r="C9855" s="15" t="s">
        <v>31901</v>
      </c>
      <c r="D9855" s="15" t="s">
        <v>31902</v>
      </c>
      <c r="E9855">
        <v>2318</v>
      </c>
      <c r="F9855">
        <v>2990</v>
      </c>
      <c r="K9855" s="16">
        <f t="shared" si="459"/>
        <v>2596.16</v>
      </c>
      <c r="L9855" s="16">
        <f t="shared" si="460"/>
        <v>2732.8</v>
      </c>
      <c r="M9855" s="16">
        <f t="shared" si="461"/>
        <v>3105.4545454545455</v>
      </c>
      <c r="N9855" t="e">
        <f>INDEX(XML!$A$2:$R$782,MATCH(C9855,XML!$D$2:$D$737,0),2)</f>
        <v>#N/A</v>
      </c>
    </row>
    <row r="9856" spans="1:14" ht="22.5" customHeight="1" x14ac:dyDescent="0.2">
      <c r="A9856">
        <v>73966</v>
      </c>
      <c r="B9856" t="s">
        <v>31897</v>
      </c>
      <c r="C9856" s="15" t="s">
        <v>31898</v>
      </c>
      <c r="D9856" s="15" t="s">
        <v>31899</v>
      </c>
      <c r="E9856">
        <v>3722</v>
      </c>
      <c r="F9856">
        <v>4990</v>
      </c>
      <c r="H9856">
        <v>5</v>
      </c>
      <c r="K9856" s="16">
        <f t="shared" si="459"/>
        <v>4168.6400000000003</v>
      </c>
      <c r="L9856" s="16">
        <f t="shared" si="460"/>
        <v>4388.0421052631582</v>
      </c>
      <c r="M9856" s="16">
        <f t="shared" si="461"/>
        <v>4986.4114832535888</v>
      </c>
      <c r="N9856" t="e">
        <f>INDEX(XML!$A$2:$R$782,MATCH(C9856,XML!$D$2:$D$737,0),2)</f>
        <v>#N/A</v>
      </c>
    </row>
    <row r="9857" spans="1:14" ht="22.5" customHeight="1" x14ac:dyDescent="0.2">
      <c r="A9857">
        <v>73968</v>
      </c>
      <c r="B9857" t="s">
        <v>38327</v>
      </c>
      <c r="C9857" s="15" t="s">
        <v>38328</v>
      </c>
      <c r="D9857" s="15" t="s">
        <v>38329</v>
      </c>
      <c r="E9857">
        <v>3667</v>
      </c>
      <c r="F9857">
        <v>4990</v>
      </c>
      <c r="H9857">
        <v>22</v>
      </c>
      <c r="K9857" s="16">
        <f t="shared" si="459"/>
        <v>4107.04</v>
      </c>
      <c r="L9857" s="16">
        <f t="shared" si="460"/>
        <v>4323.2</v>
      </c>
      <c r="M9857" s="16">
        <f t="shared" si="461"/>
        <v>4912.727272727273</v>
      </c>
      <c r="N9857" t="e">
        <f>INDEX(XML!$A$2:$R$782,MATCH(C9857,XML!$D$2:$D$737,0),2)</f>
        <v>#N/A</v>
      </c>
    </row>
    <row r="9858" spans="1:14" ht="22.5" customHeight="1" x14ac:dyDescent="0.2">
      <c r="A9858">
        <v>73969</v>
      </c>
      <c r="B9858" t="s">
        <v>31903</v>
      </c>
      <c r="C9858" s="15" t="s">
        <v>31904</v>
      </c>
      <c r="D9858" s="15" t="s">
        <v>31905</v>
      </c>
      <c r="E9858">
        <v>4820</v>
      </c>
      <c r="F9858">
        <v>6990</v>
      </c>
      <c r="K9858" s="16">
        <f t="shared" si="459"/>
        <v>5398.4</v>
      </c>
      <c r="L9858" s="16">
        <f t="shared" si="460"/>
        <v>5682.5263157894733</v>
      </c>
      <c r="M9858" s="16">
        <f t="shared" si="461"/>
        <v>6457.4162679425826</v>
      </c>
      <c r="N9858" t="e">
        <f>INDEX(XML!$A$2:$R$782,MATCH(C9858,XML!$D$2:$D$737,0),2)</f>
        <v>#N/A</v>
      </c>
    </row>
    <row r="9859" spans="1:14" ht="22.5" customHeight="1" x14ac:dyDescent="0.2">
      <c r="A9859">
        <v>73964</v>
      </c>
      <c r="B9859" t="s">
        <v>46377</v>
      </c>
      <c r="C9859" s="15" t="s">
        <v>46378</v>
      </c>
      <c r="D9859" s="15" t="s">
        <v>46379</v>
      </c>
      <c r="E9859">
        <v>2659</v>
      </c>
      <c r="F9859">
        <v>3990</v>
      </c>
      <c r="K9859" s="16">
        <f t="shared" si="459"/>
        <v>2978.08</v>
      </c>
      <c r="L9859" s="16">
        <f t="shared" si="460"/>
        <v>3134.8210526315788</v>
      </c>
      <c r="M9859" s="16">
        <f t="shared" si="461"/>
        <v>3562.296650717703</v>
      </c>
      <c r="N9859" t="e">
        <f>INDEX(XML!$A$2:$R$782,MATCH(C9859,XML!$D$2:$D$737,0),2)</f>
        <v>#N/A</v>
      </c>
    </row>
    <row r="9860" spans="1:14" ht="22.5" customHeight="1" x14ac:dyDescent="0.2">
      <c r="A9860">
        <v>73965</v>
      </c>
      <c r="B9860" t="s">
        <v>46380</v>
      </c>
      <c r="C9860" s="15" t="s">
        <v>46381</v>
      </c>
      <c r="D9860" s="15" t="s">
        <v>46382</v>
      </c>
      <c r="E9860">
        <v>3631</v>
      </c>
      <c r="F9860">
        <v>4990</v>
      </c>
      <c r="H9860">
        <v>12</v>
      </c>
      <c r="K9860" s="16">
        <f t="shared" si="459"/>
        <v>4066.72</v>
      </c>
      <c r="L9860" s="16">
        <f t="shared" si="460"/>
        <v>4280.757894736842</v>
      </c>
      <c r="M9860" s="16">
        <f t="shared" si="461"/>
        <v>4864.4976076555022</v>
      </c>
      <c r="N9860" t="e">
        <f>INDEX(XML!$A$2:$R$782,MATCH(C9860,XML!$D$2:$D$737,0),2)</f>
        <v>#N/A</v>
      </c>
    </row>
    <row r="9861" spans="1:14" ht="22.5" customHeight="1" x14ac:dyDescent="0.25">
      <c r="A9861" s="184" t="s">
        <v>4371</v>
      </c>
      <c r="B9861" s="184"/>
      <c r="C9861" s="185"/>
      <c r="D9861" s="185"/>
      <c r="E9861" s="184"/>
      <c r="F9861" s="184"/>
      <c r="G9861" s="184"/>
      <c r="H9861" s="184"/>
      <c r="I9861" s="184"/>
      <c r="J9861" s="184"/>
      <c r="K9861" s="16">
        <f t="shared" ref="K9861:K9924" si="462">IF(E9861&gt;49999,E9861+E9861*0.07,IF(E9861&lt;=49999,E9861+E9861*0.12))</f>
        <v>0</v>
      </c>
      <c r="L9861" s="16">
        <f t="shared" ref="L9861:L9924" si="463">K9861*100/95</f>
        <v>0</v>
      </c>
      <c r="M9861" s="16">
        <f t="shared" ref="M9861:M9924" si="464">IF(COUNTIF(C9861,"*Dahua*"),F9861-10,L9861*100/88)</f>
        <v>0</v>
      </c>
      <c r="N9861" t="e">
        <f>INDEX(XML!$A$2:$R$782,MATCH(C9861,XML!$D$2:$D$737,0),2)</f>
        <v>#N/A</v>
      </c>
    </row>
    <row r="9862" spans="1:14" ht="22.5" customHeight="1" x14ac:dyDescent="0.2">
      <c r="A9862">
        <v>73988</v>
      </c>
      <c r="B9862" t="s">
        <v>31906</v>
      </c>
      <c r="C9862" s="15" t="s">
        <v>31907</v>
      </c>
      <c r="D9862" s="15" t="s">
        <v>31908</v>
      </c>
      <c r="E9862">
        <v>7669</v>
      </c>
      <c r="F9862">
        <v>9990</v>
      </c>
      <c r="H9862">
        <v>12</v>
      </c>
      <c r="K9862" s="16">
        <f t="shared" si="462"/>
        <v>8589.2800000000007</v>
      </c>
      <c r="L9862" s="16">
        <f t="shared" si="463"/>
        <v>9041.347368421053</v>
      </c>
      <c r="M9862" s="16">
        <f t="shared" si="464"/>
        <v>10274.258373205741</v>
      </c>
      <c r="N9862" t="e">
        <f>INDEX(XML!$A$2:$R$782,MATCH(C9862,XML!$D$2:$D$737,0),2)</f>
        <v>#N/A</v>
      </c>
    </row>
    <row r="9863" spans="1:14" ht="22.5" customHeight="1" x14ac:dyDescent="0.2">
      <c r="A9863">
        <v>73989</v>
      </c>
      <c r="B9863" t="s">
        <v>31838</v>
      </c>
      <c r="C9863" s="15" t="s">
        <v>31839</v>
      </c>
      <c r="D9863" s="15" t="s">
        <v>31840</v>
      </c>
      <c r="E9863">
        <v>9203</v>
      </c>
      <c r="F9863">
        <v>11990</v>
      </c>
      <c r="H9863">
        <v>4</v>
      </c>
      <c r="K9863" s="16">
        <f t="shared" si="462"/>
        <v>10307.36</v>
      </c>
      <c r="L9863" s="16">
        <f t="shared" si="463"/>
        <v>10849.852631578948</v>
      </c>
      <c r="M9863" s="16">
        <f t="shared" si="464"/>
        <v>12329.377990430623</v>
      </c>
      <c r="N9863" t="e">
        <f>INDEX(XML!$A$2:$R$782,MATCH(C9863,XML!$D$2:$D$737,0),2)</f>
        <v>#N/A</v>
      </c>
    </row>
    <row r="9864" spans="1:14" ht="22.5" customHeight="1" x14ac:dyDescent="0.2">
      <c r="A9864">
        <v>73990</v>
      </c>
      <c r="B9864" t="s">
        <v>31867</v>
      </c>
      <c r="C9864" s="15" t="s">
        <v>31868</v>
      </c>
      <c r="D9864" s="15" t="s">
        <v>31869</v>
      </c>
      <c r="E9864">
        <v>8774</v>
      </c>
      <c r="F9864">
        <v>11990</v>
      </c>
      <c r="H9864">
        <v>5</v>
      </c>
      <c r="K9864" s="16">
        <f t="shared" si="462"/>
        <v>9826.8799999999992</v>
      </c>
      <c r="L9864" s="16">
        <f t="shared" si="463"/>
        <v>10344.084210526315</v>
      </c>
      <c r="M9864" s="16">
        <f t="shared" si="464"/>
        <v>11754.641148325358</v>
      </c>
      <c r="N9864" t="e">
        <f>INDEX(XML!$A$2:$R$782,MATCH(C9864,XML!$D$2:$D$737,0),2)</f>
        <v>#N/A</v>
      </c>
    </row>
    <row r="9865" spans="1:14" ht="22.5" customHeight="1" x14ac:dyDescent="0.2">
      <c r="A9865">
        <v>73991</v>
      </c>
      <c r="B9865" t="s">
        <v>31864</v>
      </c>
      <c r="C9865" s="15" t="s">
        <v>31865</v>
      </c>
      <c r="D9865" s="15" t="s">
        <v>31866</v>
      </c>
      <c r="E9865">
        <v>8534</v>
      </c>
      <c r="F9865">
        <v>10990</v>
      </c>
      <c r="H9865">
        <v>3</v>
      </c>
      <c r="K9865" s="16">
        <f t="shared" si="462"/>
        <v>9558.08</v>
      </c>
      <c r="L9865" s="16">
        <f t="shared" si="463"/>
        <v>10061.136842105263</v>
      </c>
      <c r="M9865" s="16">
        <f t="shared" si="464"/>
        <v>11433.110047846889</v>
      </c>
      <c r="N9865" t="e">
        <f>INDEX(XML!$A$2:$R$782,MATCH(C9865,XML!$D$2:$D$737,0),2)</f>
        <v>#N/A</v>
      </c>
    </row>
    <row r="9866" spans="1:14" ht="22.5" customHeight="1" x14ac:dyDescent="0.2">
      <c r="A9866">
        <v>73992</v>
      </c>
      <c r="B9866" t="s">
        <v>46383</v>
      </c>
      <c r="C9866" s="15" t="s">
        <v>46384</v>
      </c>
      <c r="D9866" s="15" t="s">
        <v>46385</v>
      </c>
      <c r="E9866">
        <v>11485</v>
      </c>
      <c r="F9866">
        <v>14990</v>
      </c>
      <c r="H9866">
        <v>4</v>
      </c>
      <c r="K9866" s="16">
        <f t="shared" si="462"/>
        <v>12863.2</v>
      </c>
      <c r="L9866" s="16">
        <f t="shared" si="463"/>
        <v>13540.21052631579</v>
      </c>
      <c r="M9866" s="16">
        <f t="shared" si="464"/>
        <v>15386.602870813398</v>
      </c>
      <c r="N9866" t="e">
        <f>INDEX(XML!$A$2:$R$782,MATCH(C9866,XML!$D$2:$D$737,0),2)</f>
        <v>#N/A</v>
      </c>
    </row>
    <row r="9867" spans="1:14" ht="22.5" customHeight="1" x14ac:dyDescent="0.2">
      <c r="A9867">
        <v>73993</v>
      </c>
      <c r="B9867" t="s">
        <v>42704</v>
      </c>
      <c r="C9867" s="15" t="s">
        <v>42705</v>
      </c>
      <c r="D9867" s="15" t="s">
        <v>42706</v>
      </c>
      <c r="E9867">
        <v>13509</v>
      </c>
      <c r="F9867">
        <v>14990</v>
      </c>
      <c r="H9867">
        <v>3</v>
      </c>
      <c r="K9867" s="16">
        <f t="shared" si="462"/>
        <v>15130.08</v>
      </c>
      <c r="L9867" s="16">
        <f t="shared" si="463"/>
        <v>15926.4</v>
      </c>
      <c r="M9867" s="16">
        <f t="shared" si="464"/>
        <v>18098.18181818182</v>
      </c>
      <c r="N9867" t="e">
        <f>INDEX(XML!$A$2:$R$782,MATCH(C9867,XML!$D$2:$D$737,0),2)</f>
        <v>#N/A</v>
      </c>
    </row>
    <row r="9868" spans="1:14" ht="22.5" customHeight="1" x14ac:dyDescent="0.2">
      <c r="A9868">
        <v>73994</v>
      </c>
      <c r="B9868" t="s">
        <v>31861</v>
      </c>
      <c r="C9868" s="15" t="s">
        <v>31862</v>
      </c>
      <c r="D9868" s="15" t="s">
        <v>31863</v>
      </c>
      <c r="E9868">
        <v>8309</v>
      </c>
      <c r="F9868">
        <v>10990</v>
      </c>
      <c r="H9868">
        <v>2</v>
      </c>
      <c r="K9868" s="16">
        <f t="shared" si="462"/>
        <v>9306.08</v>
      </c>
      <c r="L9868" s="16">
        <f t="shared" si="463"/>
        <v>9795.8736842105263</v>
      </c>
      <c r="M9868" s="16">
        <f t="shared" si="464"/>
        <v>11131.674641148325</v>
      </c>
      <c r="N9868" t="e">
        <f>INDEX(XML!$A$2:$R$782,MATCH(C9868,XML!$D$2:$D$737,0),2)</f>
        <v>#N/A</v>
      </c>
    </row>
    <row r="9869" spans="1:14" ht="22.5" customHeight="1" x14ac:dyDescent="0.2">
      <c r="A9869">
        <v>73995</v>
      </c>
      <c r="B9869" t="s">
        <v>31858</v>
      </c>
      <c r="C9869" s="15" t="s">
        <v>31859</v>
      </c>
      <c r="D9869" s="15" t="s">
        <v>31860</v>
      </c>
      <c r="E9869">
        <v>9901</v>
      </c>
      <c r="F9869">
        <v>12990</v>
      </c>
      <c r="H9869">
        <v>6</v>
      </c>
      <c r="K9869" s="16">
        <f t="shared" si="462"/>
        <v>11089.119999999999</v>
      </c>
      <c r="L9869" s="16">
        <f t="shared" si="463"/>
        <v>11672.757894736842</v>
      </c>
      <c r="M9869" s="16">
        <f t="shared" si="464"/>
        <v>13264.497607655503</v>
      </c>
      <c r="N9869" t="e">
        <f>INDEX(XML!$A$2:$R$782,MATCH(C9869,XML!$D$2:$D$737,0),2)</f>
        <v>#N/A</v>
      </c>
    </row>
    <row r="9870" spans="1:14" ht="22.5" customHeight="1" x14ac:dyDescent="0.2">
      <c r="A9870">
        <v>73996</v>
      </c>
      <c r="B9870" t="s">
        <v>31855</v>
      </c>
      <c r="C9870" s="15" t="s">
        <v>31856</v>
      </c>
      <c r="D9870" s="15" t="s">
        <v>31857</v>
      </c>
      <c r="E9870">
        <v>12284</v>
      </c>
      <c r="F9870">
        <v>15990</v>
      </c>
      <c r="K9870" s="16">
        <f t="shared" si="462"/>
        <v>13758.08</v>
      </c>
      <c r="L9870" s="16">
        <f t="shared" si="463"/>
        <v>14482.189473684211</v>
      </c>
      <c r="M9870" s="16">
        <f t="shared" si="464"/>
        <v>16457.033492822968</v>
      </c>
      <c r="N9870" t="e">
        <f>INDEX(XML!$A$2:$R$782,MATCH(C9870,XML!$D$2:$D$737,0),2)</f>
        <v>#N/A</v>
      </c>
    </row>
    <row r="9871" spans="1:14" ht="22.5" customHeight="1" x14ac:dyDescent="0.2">
      <c r="A9871">
        <v>73997</v>
      </c>
      <c r="B9871" t="s">
        <v>31852</v>
      </c>
      <c r="C9871" s="15" t="s">
        <v>31853</v>
      </c>
      <c r="D9871" s="15" t="s">
        <v>31854</v>
      </c>
      <c r="E9871">
        <v>15849</v>
      </c>
      <c r="F9871">
        <v>17990</v>
      </c>
      <c r="H9871">
        <v>5</v>
      </c>
      <c r="K9871" s="16">
        <f t="shared" si="462"/>
        <v>17750.88</v>
      </c>
      <c r="L9871" s="16">
        <f t="shared" si="463"/>
        <v>18685.136842105265</v>
      </c>
      <c r="M9871" s="16">
        <f t="shared" si="464"/>
        <v>21233.110047846891</v>
      </c>
      <c r="N9871" t="e">
        <f>INDEX(XML!$A$2:$R$782,MATCH(C9871,XML!$D$2:$D$737,0),2)</f>
        <v>#N/A</v>
      </c>
    </row>
    <row r="9872" spans="1:14" ht="22.5" customHeight="1" x14ac:dyDescent="0.2">
      <c r="A9872">
        <v>82938</v>
      </c>
      <c r="B9872">
        <v>2100137836</v>
      </c>
      <c r="C9872" s="15" t="s">
        <v>46971</v>
      </c>
      <c r="D9872" s="15" t="s">
        <v>47705</v>
      </c>
      <c r="E9872">
        <v>16990</v>
      </c>
      <c r="F9872">
        <v>16990</v>
      </c>
      <c r="H9872">
        <v>10</v>
      </c>
      <c r="K9872" s="16">
        <f t="shared" si="462"/>
        <v>19028.8</v>
      </c>
      <c r="L9872" s="16">
        <f t="shared" si="463"/>
        <v>20030.315789473683</v>
      </c>
      <c r="M9872" s="16">
        <f t="shared" si="464"/>
        <v>22761.722488038275</v>
      </c>
      <c r="N9872" t="e">
        <f>INDEX(XML!$A$2:$R$782,MATCH(C9872,XML!$D$2:$D$737,0),2)</f>
        <v>#N/A</v>
      </c>
    </row>
    <row r="9873" spans="1:14" ht="22.5" customHeight="1" x14ac:dyDescent="0.2">
      <c r="A9873">
        <v>53469</v>
      </c>
      <c r="B9873">
        <v>2100125815</v>
      </c>
      <c r="C9873" s="15" t="s">
        <v>47706</v>
      </c>
      <c r="D9873" s="15" t="s">
        <v>47707</v>
      </c>
      <c r="E9873">
        <v>20990</v>
      </c>
      <c r="F9873">
        <v>20990</v>
      </c>
      <c r="H9873">
        <v>1</v>
      </c>
      <c r="I9873">
        <v>1</v>
      </c>
      <c r="K9873" s="16">
        <f t="shared" si="462"/>
        <v>23508.799999999999</v>
      </c>
      <c r="L9873" s="16">
        <f t="shared" si="463"/>
        <v>24746.105263157893</v>
      </c>
      <c r="M9873" s="16">
        <f t="shared" si="464"/>
        <v>28120.574162679422</v>
      </c>
      <c r="N9873" t="e">
        <f>INDEX(XML!$A$2:$R$782,MATCH(C9873,XML!$D$2:$D$737,0),2)</f>
        <v>#N/A</v>
      </c>
    </row>
    <row r="9874" spans="1:14" ht="22.5" customHeight="1" x14ac:dyDescent="0.2">
      <c r="A9874">
        <v>48238</v>
      </c>
      <c r="B9874">
        <v>2100120958</v>
      </c>
      <c r="C9874" s="15" t="s">
        <v>47708</v>
      </c>
      <c r="D9874" s="15" t="s">
        <v>47709</v>
      </c>
      <c r="E9874">
        <v>22990</v>
      </c>
      <c r="F9874">
        <v>22990</v>
      </c>
      <c r="K9874" s="16">
        <f t="shared" si="462"/>
        <v>25748.799999999999</v>
      </c>
      <c r="L9874" s="16">
        <f t="shared" si="463"/>
        <v>27104</v>
      </c>
      <c r="M9874" s="16">
        <f t="shared" si="464"/>
        <v>30800</v>
      </c>
      <c r="N9874" t="e">
        <f>INDEX(XML!$A$2:$R$782,MATCH(C9874,XML!$D$2:$D$737,0),2)</f>
        <v>#N/A</v>
      </c>
    </row>
    <row r="9875" spans="1:14" ht="22.5" customHeight="1" x14ac:dyDescent="0.25">
      <c r="A9875" s="184" t="s">
        <v>4372</v>
      </c>
      <c r="B9875" s="184"/>
      <c r="C9875" s="185"/>
      <c r="D9875" s="185"/>
      <c r="E9875" s="184"/>
      <c r="F9875" s="184"/>
      <c r="G9875" s="184"/>
      <c r="H9875" s="184"/>
      <c r="I9875" s="184"/>
      <c r="J9875" s="184"/>
      <c r="K9875" s="16">
        <f t="shared" si="462"/>
        <v>0</v>
      </c>
      <c r="L9875" s="16">
        <f t="shared" si="463"/>
        <v>0</v>
      </c>
      <c r="M9875" s="16">
        <f t="shared" si="464"/>
        <v>0</v>
      </c>
      <c r="N9875" t="e">
        <f>INDEX(XML!$A$2:$R$782,MATCH(C9875,XML!$D$2:$D$737,0),2)</f>
        <v>#N/A</v>
      </c>
    </row>
    <row r="9876" spans="1:14" ht="22.5" customHeight="1" x14ac:dyDescent="0.2">
      <c r="A9876">
        <v>73984</v>
      </c>
      <c r="B9876" t="s">
        <v>46386</v>
      </c>
      <c r="C9876" s="15" t="s">
        <v>46387</v>
      </c>
      <c r="D9876" s="15" t="s">
        <v>46388</v>
      </c>
      <c r="E9876">
        <v>746</v>
      </c>
      <c r="F9876">
        <v>990</v>
      </c>
      <c r="K9876" s="16">
        <f t="shared" si="462"/>
        <v>835.52</v>
      </c>
      <c r="L9876" s="16">
        <f t="shared" si="463"/>
        <v>879.49473684210523</v>
      </c>
      <c r="M9876" s="16">
        <f t="shared" si="464"/>
        <v>999.42583732057403</v>
      </c>
      <c r="N9876" t="e">
        <f>INDEX(XML!$A$2:$R$782,MATCH(C9876,XML!$D$2:$D$737,0),2)</f>
        <v>#N/A</v>
      </c>
    </row>
    <row r="9877" spans="1:14" ht="22.5" customHeight="1" x14ac:dyDescent="0.2">
      <c r="A9877">
        <v>73985</v>
      </c>
      <c r="B9877" t="s">
        <v>31936</v>
      </c>
      <c r="C9877" s="15" t="s">
        <v>31937</v>
      </c>
      <c r="D9877" s="15" t="s">
        <v>31938</v>
      </c>
      <c r="E9877">
        <v>2721</v>
      </c>
      <c r="F9877">
        <v>3990</v>
      </c>
      <c r="H9877">
        <v>4</v>
      </c>
      <c r="K9877" s="16">
        <f t="shared" si="462"/>
        <v>3047.52</v>
      </c>
      <c r="L9877" s="16">
        <f t="shared" si="463"/>
        <v>3207.9157894736841</v>
      </c>
      <c r="M9877" s="16">
        <f t="shared" si="464"/>
        <v>3645.3588516746413</v>
      </c>
      <c r="N9877" t="e">
        <f>INDEX(XML!$A$2:$R$782,MATCH(C9877,XML!$D$2:$D$737,0),2)</f>
        <v>#N/A</v>
      </c>
    </row>
    <row r="9878" spans="1:14" ht="22.5" customHeight="1" x14ac:dyDescent="0.2">
      <c r="A9878">
        <v>73986</v>
      </c>
      <c r="B9878" t="s">
        <v>31939</v>
      </c>
      <c r="C9878" s="15" t="s">
        <v>31940</v>
      </c>
      <c r="D9878" s="15" t="s">
        <v>31941</v>
      </c>
      <c r="E9878">
        <v>3128</v>
      </c>
      <c r="F9878">
        <v>3990</v>
      </c>
      <c r="H9878">
        <v>3</v>
      </c>
      <c r="K9878" s="16">
        <f t="shared" si="462"/>
        <v>3503.36</v>
      </c>
      <c r="L9878" s="16">
        <f t="shared" si="463"/>
        <v>3687.7473684210527</v>
      </c>
      <c r="M9878" s="16">
        <f t="shared" si="464"/>
        <v>4190.622009569378</v>
      </c>
      <c r="N9878" t="e">
        <f>INDEX(XML!$A$2:$R$782,MATCH(C9878,XML!$D$2:$D$737,0),2)</f>
        <v>#N/A</v>
      </c>
    </row>
    <row r="9879" spans="1:14" ht="22.5" customHeight="1" x14ac:dyDescent="0.2">
      <c r="A9879">
        <v>73987</v>
      </c>
      <c r="B9879" t="s">
        <v>31942</v>
      </c>
      <c r="C9879" s="15" t="s">
        <v>31943</v>
      </c>
      <c r="D9879" s="15" t="s">
        <v>31944</v>
      </c>
      <c r="E9879">
        <v>3243</v>
      </c>
      <c r="F9879">
        <v>4990</v>
      </c>
      <c r="H9879">
        <v>2</v>
      </c>
      <c r="K9879" s="16">
        <f t="shared" si="462"/>
        <v>3632.16</v>
      </c>
      <c r="L9879" s="16">
        <f t="shared" si="463"/>
        <v>3823.3263157894735</v>
      </c>
      <c r="M9879" s="16">
        <f t="shared" si="464"/>
        <v>4344.6889952153106</v>
      </c>
      <c r="N9879" t="e">
        <f>INDEX(XML!$A$2:$R$782,MATCH(C9879,XML!$D$2:$D$737,0),2)</f>
        <v>#N/A</v>
      </c>
    </row>
    <row r="9880" spans="1:14" ht="22.5" customHeight="1" x14ac:dyDescent="0.2">
      <c r="A9880">
        <v>82942</v>
      </c>
      <c r="B9880">
        <v>9100055948</v>
      </c>
      <c r="C9880" s="15" t="s">
        <v>44925</v>
      </c>
      <c r="D9880" s="15" t="s">
        <v>44926</v>
      </c>
      <c r="E9880">
        <v>5490</v>
      </c>
      <c r="F9880">
        <v>5490</v>
      </c>
      <c r="H9880">
        <v>9</v>
      </c>
      <c r="K9880" s="16">
        <f t="shared" si="462"/>
        <v>6148.8</v>
      </c>
      <c r="L9880" s="16">
        <f t="shared" si="463"/>
        <v>6472.4210526315792</v>
      </c>
      <c r="M9880" s="16">
        <f t="shared" si="464"/>
        <v>7355.0239234449755</v>
      </c>
      <c r="N9880" t="e">
        <f>INDEX(XML!$A$2:$R$782,MATCH(C9880,XML!$D$2:$D$737,0),2)</f>
        <v>#N/A</v>
      </c>
    </row>
    <row r="9881" spans="1:14" ht="22.5" customHeight="1" x14ac:dyDescent="0.2">
      <c r="A9881">
        <v>72001</v>
      </c>
      <c r="B9881">
        <v>9100055949</v>
      </c>
      <c r="C9881" s="15" t="s">
        <v>29059</v>
      </c>
      <c r="D9881" s="15" t="s">
        <v>29118</v>
      </c>
      <c r="E9881">
        <v>5990</v>
      </c>
      <c r="F9881">
        <v>5990</v>
      </c>
      <c r="H9881">
        <v>35</v>
      </c>
      <c r="K9881" s="16">
        <f t="shared" si="462"/>
        <v>6708.8</v>
      </c>
      <c r="L9881" s="16">
        <f t="shared" si="463"/>
        <v>7061.894736842105</v>
      </c>
      <c r="M9881" s="16">
        <f t="shared" si="464"/>
        <v>8024.880382775119</v>
      </c>
      <c r="N9881" t="e">
        <f>INDEX(XML!$A$2:$R$782,MATCH(C9881,XML!$D$2:$D$737,0),2)</f>
        <v>#N/A</v>
      </c>
    </row>
    <row r="9882" spans="1:14" ht="22.5" customHeight="1" x14ac:dyDescent="0.2">
      <c r="A9882">
        <v>73482</v>
      </c>
      <c r="B9882">
        <v>9100055950</v>
      </c>
      <c r="C9882" s="15" t="s">
        <v>30641</v>
      </c>
      <c r="D9882" s="15" t="s">
        <v>30642</v>
      </c>
      <c r="E9882">
        <v>5990</v>
      </c>
      <c r="F9882">
        <v>5990</v>
      </c>
      <c r="H9882">
        <v>24</v>
      </c>
      <c r="K9882" s="16">
        <f t="shared" si="462"/>
        <v>6708.8</v>
      </c>
      <c r="L9882" s="16">
        <f t="shared" si="463"/>
        <v>7061.894736842105</v>
      </c>
      <c r="M9882" s="16">
        <f t="shared" si="464"/>
        <v>8024.880382775119</v>
      </c>
      <c r="N9882" t="e">
        <f>INDEX(XML!$A$2:$R$782,MATCH(C9882,XML!$D$2:$D$737,0),2)</f>
        <v>#N/A</v>
      </c>
    </row>
    <row r="9883" spans="1:14" ht="22.5" customHeight="1" x14ac:dyDescent="0.2">
      <c r="A9883">
        <v>48308</v>
      </c>
      <c r="B9883">
        <v>9100040501</v>
      </c>
      <c r="C9883" s="15" t="s">
        <v>22347</v>
      </c>
      <c r="D9883" s="15" t="s">
        <v>22348</v>
      </c>
      <c r="E9883">
        <v>6490</v>
      </c>
      <c r="F9883">
        <v>6490</v>
      </c>
      <c r="H9883">
        <v>3</v>
      </c>
      <c r="I9883">
        <v>1</v>
      </c>
      <c r="K9883" s="16">
        <f t="shared" si="462"/>
        <v>7268.8</v>
      </c>
      <c r="L9883" s="16">
        <f t="shared" si="463"/>
        <v>7651.3684210526317</v>
      </c>
      <c r="M9883" s="16">
        <f t="shared" si="464"/>
        <v>8694.7368421052633</v>
      </c>
      <c r="N9883" t="e">
        <f>INDEX(XML!$A$2:$R$782,MATCH(C9883,XML!$D$2:$D$737,0),2)</f>
        <v>#N/A</v>
      </c>
    </row>
    <row r="9884" spans="1:14" ht="22.5" customHeight="1" x14ac:dyDescent="0.2">
      <c r="A9884">
        <v>48309</v>
      </c>
      <c r="B9884">
        <v>9100040502</v>
      </c>
      <c r="C9884" s="15" t="s">
        <v>32900</v>
      </c>
      <c r="D9884" s="15" t="s">
        <v>32901</v>
      </c>
      <c r="E9884">
        <v>6990</v>
      </c>
      <c r="F9884">
        <v>6990</v>
      </c>
      <c r="H9884">
        <v>13</v>
      </c>
      <c r="I9884">
        <v>2</v>
      </c>
      <c r="K9884" s="16">
        <f t="shared" si="462"/>
        <v>7828.8</v>
      </c>
      <c r="L9884" s="16">
        <f t="shared" si="463"/>
        <v>8240.8421052631584</v>
      </c>
      <c r="M9884" s="16">
        <f t="shared" si="464"/>
        <v>9364.5933014354068</v>
      </c>
      <c r="N9884" t="e">
        <f>INDEX(XML!$A$2:$R$782,MATCH(C9884,XML!$D$2:$D$737,0),2)</f>
        <v>#N/A</v>
      </c>
    </row>
    <row r="9885" spans="1:14" ht="22.5" customHeight="1" x14ac:dyDescent="0.2">
      <c r="A9885">
        <v>54386</v>
      </c>
      <c r="B9885">
        <v>9100038837</v>
      </c>
      <c r="C9885" s="15" t="s">
        <v>17963</v>
      </c>
      <c r="D9885" s="15" t="s">
        <v>17964</v>
      </c>
      <c r="E9885">
        <v>8490</v>
      </c>
      <c r="F9885">
        <v>8490</v>
      </c>
      <c r="H9885" t="s">
        <v>746</v>
      </c>
      <c r="K9885" s="16">
        <f t="shared" si="462"/>
        <v>9508.7999999999993</v>
      </c>
      <c r="L9885" s="16">
        <f t="shared" si="463"/>
        <v>10009.263157894735</v>
      </c>
      <c r="M9885" s="16">
        <f t="shared" si="464"/>
        <v>11374.162679425835</v>
      </c>
      <c r="N9885" t="e">
        <f>INDEX(XML!$A$2:$R$782,MATCH(C9885,XML!$D$2:$D$737,0),2)</f>
        <v>#N/A</v>
      </c>
    </row>
    <row r="9886" spans="1:14" ht="22.5" customHeight="1" x14ac:dyDescent="0.2">
      <c r="A9886">
        <v>54387</v>
      </c>
      <c r="B9886">
        <v>9100038838</v>
      </c>
      <c r="C9886" s="15" t="s">
        <v>17965</v>
      </c>
      <c r="D9886" s="15" t="s">
        <v>17966</v>
      </c>
      <c r="E9886">
        <v>8990</v>
      </c>
      <c r="F9886">
        <v>8990</v>
      </c>
      <c r="H9886" t="s">
        <v>746</v>
      </c>
      <c r="K9886" s="16">
        <f t="shared" si="462"/>
        <v>10068.799999999999</v>
      </c>
      <c r="L9886" s="16">
        <f t="shared" si="463"/>
        <v>10598.736842105262</v>
      </c>
      <c r="M9886" s="16">
        <f t="shared" si="464"/>
        <v>12044.019138755977</v>
      </c>
      <c r="N9886" t="e">
        <f>INDEX(XML!$A$2:$R$782,MATCH(C9886,XML!$D$2:$D$737,0),2)</f>
        <v>#N/A</v>
      </c>
    </row>
    <row r="9887" spans="1:14" ht="22.5" customHeight="1" x14ac:dyDescent="0.2">
      <c r="A9887">
        <v>48280</v>
      </c>
      <c r="B9887">
        <v>9100004140</v>
      </c>
      <c r="C9887" s="15" t="s">
        <v>32898</v>
      </c>
      <c r="D9887" s="15" t="s">
        <v>32899</v>
      </c>
      <c r="E9887">
        <v>4990</v>
      </c>
      <c r="F9887">
        <v>4990</v>
      </c>
      <c r="H9887">
        <v>13</v>
      </c>
      <c r="I9887">
        <v>4</v>
      </c>
      <c r="K9887" s="16">
        <f t="shared" si="462"/>
        <v>5588.8</v>
      </c>
      <c r="L9887" s="16">
        <f t="shared" si="463"/>
        <v>5882.9473684210525</v>
      </c>
      <c r="M9887" s="16">
        <f t="shared" si="464"/>
        <v>6685.1674641148329</v>
      </c>
      <c r="N9887" t="e">
        <f>INDEX(XML!$A$2:$R$782,MATCH(C9887,XML!$D$2:$D$737,0),2)</f>
        <v>#N/A</v>
      </c>
    </row>
    <row r="9888" spans="1:14" ht="22.5" customHeight="1" x14ac:dyDescent="0.2">
      <c r="A9888">
        <v>48281</v>
      </c>
      <c r="B9888">
        <v>9100004179</v>
      </c>
      <c r="C9888" s="15" t="s">
        <v>17967</v>
      </c>
      <c r="D9888" s="15" t="s">
        <v>17968</v>
      </c>
      <c r="E9888">
        <v>4990</v>
      </c>
      <c r="F9888">
        <v>4990</v>
      </c>
      <c r="H9888">
        <v>26</v>
      </c>
      <c r="I9888">
        <v>4</v>
      </c>
      <c r="K9888" s="16">
        <f t="shared" si="462"/>
        <v>5588.8</v>
      </c>
      <c r="L9888" s="16">
        <f t="shared" si="463"/>
        <v>5882.9473684210525</v>
      </c>
      <c r="M9888" s="16">
        <f t="shared" si="464"/>
        <v>6685.1674641148329</v>
      </c>
      <c r="N9888" t="e">
        <f>INDEX(XML!$A$2:$R$782,MATCH(C9888,XML!$D$2:$D$737,0),2)</f>
        <v>#N/A</v>
      </c>
    </row>
    <row r="9889" spans="1:14" ht="22.5" customHeight="1" x14ac:dyDescent="0.2">
      <c r="A9889">
        <v>48283</v>
      </c>
      <c r="B9889">
        <v>9100004193</v>
      </c>
      <c r="C9889" s="15" t="s">
        <v>46056</v>
      </c>
      <c r="D9889" s="15" t="s">
        <v>46057</v>
      </c>
      <c r="E9889">
        <v>5490</v>
      </c>
      <c r="F9889">
        <v>5490</v>
      </c>
      <c r="I9889">
        <v>1</v>
      </c>
      <c r="K9889" s="16">
        <f t="shared" si="462"/>
        <v>6148.8</v>
      </c>
      <c r="L9889" s="16">
        <f t="shared" si="463"/>
        <v>6472.4210526315792</v>
      </c>
      <c r="M9889" s="16">
        <f t="shared" si="464"/>
        <v>7355.0239234449755</v>
      </c>
      <c r="N9889" t="e">
        <f>INDEX(XML!$A$2:$R$782,MATCH(C9889,XML!$D$2:$D$737,0),2)</f>
        <v>#N/A</v>
      </c>
    </row>
    <row r="9890" spans="1:14" ht="22.5" customHeight="1" x14ac:dyDescent="0.2">
      <c r="A9890">
        <v>48310</v>
      </c>
      <c r="B9890">
        <v>9100040503</v>
      </c>
      <c r="C9890" s="15" t="s">
        <v>46961</v>
      </c>
      <c r="D9890" s="15" t="s">
        <v>46962</v>
      </c>
      <c r="E9890">
        <v>7490</v>
      </c>
      <c r="F9890">
        <v>7490</v>
      </c>
      <c r="H9890">
        <v>5</v>
      </c>
      <c r="K9890" s="16">
        <f t="shared" si="462"/>
        <v>8388.7999999999993</v>
      </c>
      <c r="L9890" s="16">
        <f t="shared" si="463"/>
        <v>8830.3157894736833</v>
      </c>
      <c r="M9890" s="16">
        <f t="shared" si="464"/>
        <v>10034.449760765548</v>
      </c>
      <c r="N9890" t="e">
        <f>INDEX(XML!$A$2:$R$782,MATCH(C9890,XML!$D$2:$D$737,0),2)</f>
        <v>#N/A</v>
      </c>
    </row>
    <row r="9891" spans="1:14" ht="22.5" customHeight="1" x14ac:dyDescent="0.25">
      <c r="A9891" s="184" t="s">
        <v>4373</v>
      </c>
      <c r="B9891" s="184"/>
      <c r="C9891" s="185"/>
      <c r="D9891" s="185"/>
      <c r="E9891" s="184"/>
      <c r="F9891" s="184"/>
      <c r="G9891" s="184"/>
      <c r="H9891" s="184"/>
      <c r="I9891" s="184"/>
      <c r="J9891" s="184"/>
      <c r="K9891" s="16">
        <f t="shared" si="462"/>
        <v>0</v>
      </c>
      <c r="L9891" s="16">
        <f t="shared" si="463"/>
        <v>0</v>
      </c>
      <c r="M9891" s="16">
        <f t="shared" si="464"/>
        <v>0</v>
      </c>
      <c r="N9891" t="e">
        <f>INDEX(XML!$A$2:$R$782,MATCH(C9891,XML!$D$2:$D$737,0),2)</f>
        <v>#N/A</v>
      </c>
    </row>
    <row r="9892" spans="1:14" ht="22.5" customHeight="1" x14ac:dyDescent="0.2">
      <c r="A9892">
        <v>73998</v>
      </c>
      <c r="B9892" t="s">
        <v>31850</v>
      </c>
      <c r="C9892" s="15" t="s">
        <v>31851</v>
      </c>
      <c r="D9892" s="15" t="s">
        <v>38330</v>
      </c>
      <c r="E9892">
        <v>26069</v>
      </c>
      <c r="F9892">
        <v>33990</v>
      </c>
      <c r="H9892">
        <v>42</v>
      </c>
      <c r="K9892" s="16">
        <f t="shared" si="462"/>
        <v>29197.279999999999</v>
      </c>
      <c r="L9892" s="16">
        <f t="shared" si="463"/>
        <v>30733.978947368421</v>
      </c>
      <c r="M9892" s="16">
        <f t="shared" si="464"/>
        <v>34924.976076555024</v>
      </c>
      <c r="N9892" t="e">
        <f>INDEX(XML!$A$2:$R$782,MATCH(C9892,XML!$D$2:$D$737,0),2)</f>
        <v>#N/A</v>
      </c>
    </row>
    <row r="9893" spans="1:14" ht="22.5" customHeight="1" x14ac:dyDescent="0.2">
      <c r="A9893">
        <v>73999</v>
      </c>
      <c r="B9893" t="s">
        <v>31847</v>
      </c>
      <c r="C9893" s="15" t="s">
        <v>31848</v>
      </c>
      <c r="D9893" s="15" t="s">
        <v>31849</v>
      </c>
      <c r="E9893">
        <v>28181</v>
      </c>
      <c r="F9893">
        <v>30990</v>
      </c>
      <c r="H9893">
        <v>2</v>
      </c>
      <c r="K9893" s="16">
        <f t="shared" si="462"/>
        <v>31562.720000000001</v>
      </c>
      <c r="L9893" s="16">
        <f t="shared" si="463"/>
        <v>33223.915789473685</v>
      </c>
      <c r="M9893" s="16">
        <f t="shared" si="464"/>
        <v>37754.44976076555</v>
      </c>
      <c r="N9893" t="e">
        <f>INDEX(XML!$A$2:$R$782,MATCH(C9893,XML!$D$2:$D$737,0),2)</f>
        <v>#N/A</v>
      </c>
    </row>
    <row r="9894" spans="1:14" ht="22.5" customHeight="1" x14ac:dyDescent="0.2">
      <c r="A9894">
        <v>74000</v>
      </c>
      <c r="B9894" t="s">
        <v>42707</v>
      </c>
      <c r="C9894" s="15" t="s">
        <v>42708</v>
      </c>
      <c r="D9894" s="15" t="s">
        <v>42709</v>
      </c>
      <c r="E9894">
        <v>32655</v>
      </c>
      <c r="F9894">
        <v>41990</v>
      </c>
      <c r="H9894">
        <v>13</v>
      </c>
      <c r="K9894" s="16">
        <f t="shared" si="462"/>
        <v>36573.599999999999</v>
      </c>
      <c r="L9894" s="16">
        <f t="shared" si="463"/>
        <v>38498.526315789473</v>
      </c>
      <c r="M9894" s="16">
        <f t="shared" si="464"/>
        <v>43748.325358851675</v>
      </c>
      <c r="N9894" t="e">
        <f>INDEX(XML!$A$2:$R$782,MATCH(C9894,XML!$D$2:$D$737,0),2)</f>
        <v>#N/A</v>
      </c>
    </row>
    <row r="9895" spans="1:14" ht="22.5" customHeight="1" x14ac:dyDescent="0.2">
      <c r="A9895">
        <v>74001</v>
      </c>
      <c r="B9895" t="s">
        <v>31844</v>
      </c>
      <c r="C9895" s="15" t="s">
        <v>31845</v>
      </c>
      <c r="D9895" s="15" t="s">
        <v>31846</v>
      </c>
      <c r="E9895">
        <v>29861</v>
      </c>
      <c r="F9895">
        <v>37990</v>
      </c>
      <c r="K9895" s="16">
        <f t="shared" si="462"/>
        <v>33444.32</v>
      </c>
      <c r="L9895" s="16">
        <f t="shared" si="463"/>
        <v>35204.547368421052</v>
      </c>
      <c r="M9895" s="16">
        <f t="shared" si="464"/>
        <v>40005.167464114835</v>
      </c>
      <c r="N9895" t="e">
        <f>INDEX(XML!$A$2:$R$782,MATCH(C9895,XML!$D$2:$D$737,0),2)</f>
        <v>#N/A</v>
      </c>
    </row>
    <row r="9896" spans="1:14" ht="22.5" customHeight="1" x14ac:dyDescent="0.2">
      <c r="A9896">
        <v>74002</v>
      </c>
      <c r="B9896" t="s">
        <v>31841</v>
      </c>
      <c r="C9896" s="15" t="s">
        <v>31842</v>
      </c>
      <c r="D9896" s="15" t="s">
        <v>31843</v>
      </c>
      <c r="E9896">
        <v>29436</v>
      </c>
      <c r="F9896">
        <v>37990</v>
      </c>
      <c r="K9896" s="16">
        <f t="shared" si="462"/>
        <v>32968.32</v>
      </c>
      <c r="L9896" s="16">
        <f t="shared" si="463"/>
        <v>34703.494736842105</v>
      </c>
      <c r="M9896" s="16">
        <f t="shared" si="464"/>
        <v>39435.789473684206</v>
      </c>
      <c r="N9896" t="e">
        <f>INDEX(XML!$A$2:$R$782,MATCH(C9896,XML!$D$2:$D$737,0),2)</f>
        <v>#N/A</v>
      </c>
    </row>
    <row r="9897" spans="1:14" ht="22.5" customHeight="1" x14ac:dyDescent="0.2">
      <c r="A9897">
        <v>82940</v>
      </c>
      <c r="B9897">
        <v>2100137838</v>
      </c>
      <c r="C9897" s="15" t="s">
        <v>46972</v>
      </c>
      <c r="D9897" s="15" t="s">
        <v>46973</v>
      </c>
      <c r="E9897">
        <v>45990</v>
      </c>
      <c r="F9897">
        <v>45990</v>
      </c>
      <c r="H9897">
        <v>9</v>
      </c>
      <c r="K9897" s="16">
        <f t="shared" si="462"/>
        <v>51508.800000000003</v>
      </c>
      <c r="L9897" s="16">
        <f t="shared" si="463"/>
        <v>54219.789473684214</v>
      </c>
      <c r="M9897" s="16">
        <f t="shared" si="464"/>
        <v>61613.397129186611</v>
      </c>
      <c r="N9897" t="e">
        <f>INDEX(XML!$A$2:$R$782,MATCH(C9897,XML!$D$2:$D$737,0),2)</f>
        <v>#N/A</v>
      </c>
    </row>
    <row r="9898" spans="1:14" ht="22.5" customHeight="1" x14ac:dyDescent="0.2">
      <c r="A9898">
        <v>48233</v>
      </c>
      <c r="B9898">
        <v>2100118826</v>
      </c>
      <c r="C9898" s="15" t="s">
        <v>17973</v>
      </c>
      <c r="D9898" s="15" t="s">
        <v>17974</v>
      </c>
      <c r="E9898">
        <v>32990</v>
      </c>
      <c r="F9898">
        <v>32990</v>
      </c>
      <c r="K9898" s="16">
        <f t="shared" si="462"/>
        <v>36948.800000000003</v>
      </c>
      <c r="L9898" s="16">
        <f t="shared" si="463"/>
        <v>38893.473684210534</v>
      </c>
      <c r="M9898" s="16">
        <f t="shared" si="464"/>
        <v>44197.129186602884</v>
      </c>
      <c r="N9898" t="e">
        <f>INDEX(XML!$A$2:$R$782,MATCH(C9898,XML!$D$2:$D$737,0),2)</f>
        <v>#N/A</v>
      </c>
    </row>
    <row r="9899" spans="1:14" ht="22.5" customHeight="1" x14ac:dyDescent="0.2">
      <c r="A9899">
        <v>54392</v>
      </c>
      <c r="B9899">
        <v>2100118831</v>
      </c>
      <c r="C9899" s="15" t="s">
        <v>17975</v>
      </c>
      <c r="D9899" s="15" t="s">
        <v>17976</v>
      </c>
      <c r="E9899">
        <v>49990</v>
      </c>
      <c r="F9899">
        <v>49990</v>
      </c>
      <c r="H9899">
        <v>3</v>
      </c>
      <c r="K9899" s="16">
        <f t="shared" si="462"/>
        <v>55988.800000000003</v>
      </c>
      <c r="L9899" s="16">
        <f t="shared" si="463"/>
        <v>58935.57894736842</v>
      </c>
      <c r="M9899" s="16">
        <f t="shared" si="464"/>
        <v>66972.248803827752</v>
      </c>
      <c r="N9899" t="e">
        <f>INDEX(XML!$A$2:$R$782,MATCH(C9899,XML!$D$2:$D$737,0),2)</f>
        <v>#N/A</v>
      </c>
    </row>
    <row r="9900" spans="1:14" ht="22.5" customHeight="1" x14ac:dyDescent="0.2">
      <c r="A9900">
        <v>53459</v>
      </c>
      <c r="B9900">
        <v>2100115982</v>
      </c>
      <c r="C9900" s="15" t="s">
        <v>47518</v>
      </c>
      <c r="D9900" s="15" t="s">
        <v>47519</v>
      </c>
      <c r="E9900">
        <v>53964</v>
      </c>
      <c r="F9900">
        <v>84990</v>
      </c>
      <c r="H9900">
        <v>1</v>
      </c>
      <c r="K9900" s="16">
        <f t="shared" si="462"/>
        <v>57741.48</v>
      </c>
      <c r="L9900" s="16">
        <f t="shared" si="463"/>
        <v>60780.505263157895</v>
      </c>
      <c r="M9900" s="16">
        <f t="shared" si="464"/>
        <v>69068.755980861242</v>
      </c>
      <c r="N9900" t="e">
        <f>INDEX(XML!$A$2:$R$782,MATCH(C9900,XML!$D$2:$D$737,0),2)</f>
        <v>#N/A</v>
      </c>
    </row>
    <row r="9901" spans="1:14" ht="22.5" customHeight="1" x14ac:dyDescent="0.2">
      <c r="A9901">
        <v>54389</v>
      </c>
      <c r="B9901">
        <v>2100114427</v>
      </c>
      <c r="C9901" s="15" t="s">
        <v>22349</v>
      </c>
      <c r="D9901" s="15" t="s">
        <v>22350</v>
      </c>
      <c r="E9901">
        <v>101990</v>
      </c>
      <c r="F9901">
        <v>101990</v>
      </c>
      <c r="H9901">
        <v>1</v>
      </c>
      <c r="K9901" s="16">
        <f t="shared" si="462"/>
        <v>109129.3</v>
      </c>
      <c r="L9901" s="16">
        <f t="shared" si="463"/>
        <v>114872.94736842105</v>
      </c>
      <c r="M9901" s="16">
        <f t="shared" si="464"/>
        <v>130537.44019138756</v>
      </c>
      <c r="N9901" t="e">
        <f>INDEX(XML!$A$2:$R$782,MATCH(C9901,XML!$D$2:$D$737,0),2)</f>
        <v>#N/A</v>
      </c>
    </row>
    <row r="9902" spans="1:14" ht="22.5" customHeight="1" x14ac:dyDescent="0.2">
      <c r="A9902">
        <v>48287</v>
      </c>
      <c r="B9902">
        <v>9100024804</v>
      </c>
      <c r="C9902" s="15" t="s">
        <v>17969</v>
      </c>
      <c r="D9902" s="15" t="s">
        <v>17970</v>
      </c>
      <c r="E9902">
        <v>28990</v>
      </c>
      <c r="F9902">
        <v>28990</v>
      </c>
      <c r="H9902">
        <v>12</v>
      </c>
      <c r="K9902" s="16">
        <f t="shared" si="462"/>
        <v>32468.799999999999</v>
      </c>
      <c r="L9902" s="16">
        <f t="shared" si="463"/>
        <v>34177.684210526313</v>
      </c>
      <c r="M9902" s="16">
        <f t="shared" si="464"/>
        <v>38838.277511961722</v>
      </c>
      <c r="N9902" t="e">
        <f>INDEX(XML!$A$2:$R$782,MATCH(C9902,XML!$D$2:$D$737,0),2)</f>
        <v>#N/A</v>
      </c>
    </row>
    <row r="9903" spans="1:14" ht="22.5" customHeight="1" x14ac:dyDescent="0.2">
      <c r="A9903">
        <v>71101</v>
      </c>
      <c r="B9903">
        <v>9100054084</v>
      </c>
      <c r="C9903" s="15" t="s">
        <v>28090</v>
      </c>
      <c r="D9903" s="15" t="s">
        <v>28091</v>
      </c>
      <c r="E9903">
        <v>31490</v>
      </c>
      <c r="F9903">
        <v>31490</v>
      </c>
      <c r="H9903">
        <v>1</v>
      </c>
      <c r="K9903" s="16">
        <f t="shared" si="462"/>
        <v>35268.800000000003</v>
      </c>
      <c r="L9903" s="16">
        <f t="shared" si="463"/>
        <v>37125.052631578954</v>
      </c>
      <c r="M9903" s="16">
        <f t="shared" si="464"/>
        <v>42187.559808612445</v>
      </c>
      <c r="N9903" t="e">
        <f>INDEX(XML!$A$2:$R$782,MATCH(C9903,XML!$D$2:$D$737,0),2)</f>
        <v>#N/A</v>
      </c>
    </row>
    <row r="9904" spans="1:14" ht="22.5" customHeight="1" x14ac:dyDescent="0.2">
      <c r="A9904">
        <v>48290</v>
      </c>
      <c r="B9904">
        <v>9100027686</v>
      </c>
      <c r="C9904" s="15" t="s">
        <v>46060</v>
      </c>
      <c r="D9904" s="15" t="s">
        <v>46061</v>
      </c>
      <c r="E9904">
        <v>32490</v>
      </c>
      <c r="F9904">
        <v>32490</v>
      </c>
      <c r="I9904">
        <v>2</v>
      </c>
      <c r="K9904" s="16">
        <f t="shared" si="462"/>
        <v>36388.800000000003</v>
      </c>
      <c r="L9904" s="16">
        <f t="shared" si="463"/>
        <v>38304.000000000007</v>
      </c>
      <c r="M9904" s="16">
        <f t="shared" si="464"/>
        <v>43527.272727272735</v>
      </c>
      <c r="N9904" t="e">
        <f>INDEX(XML!$A$2:$R$782,MATCH(C9904,XML!$D$2:$D$737,0),2)</f>
        <v>#N/A</v>
      </c>
    </row>
    <row r="9905" spans="1:14" ht="22.5" customHeight="1" x14ac:dyDescent="0.2">
      <c r="A9905">
        <v>48288</v>
      </c>
      <c r="B9905">
        <v>9100024805</v>
      </c>
      <c r="C9905" s="15" t="s">
        <v>17971</v>
      </c>
      <c r="D9905" s="15" t="s">
        <v>17972</v>
      </c>
      <c r="E9905">
        <v>35990</v>
      </c>
      <c r="F9905">
        <v>35990</v>
      </c>
      <c r="H9905">
        <v>15</v>
      </c>
      <c r="K9905" s="16">
        <f t="shared" si="462"/>
        <v>40308.800000000003</v>
      </c>
      <c r="L9905" s="16">
        <f t="shared" si="463"/>
        <v>42430.315789473687</v>
      </c>
      <c r="M9905" s="16">
        <f t="shared" si="464"/>
        <v>48216.267942583741</v>
      </c>
      <c r="N9905" t="e">
        <f>INDEX(XML!$A$2:$R$782,MATCH(C9905,XML!$D$2:$D$737,0),2)</f>
        <v>#N/A</v>
      </c>
    </row>
    <row r="9906" spans="1:14" ht="22.5" customHeight="1" x14ac:dyDescent="0.2">
      <c r="A9906">
        <v>72002</v>
      </c>
      <c r="B9906">
        <v>9100054085</v>
      </c>
      <c r="C9906" s="15" t="s">
        <v>29060</v>
      </c>
      <c r="D9906" s="15" t="s">
        <v>29119</v>
      </c>
      <c r="E9906">
        <v>35990</v>
      </c>
      <c r="F9906">
        <v>35990</v>
      </c>
      <c r="H9906">
        <v>10</v>
      </c>
      <c r="K9906" s="16">
        <f t="shared" si="462"/>
        <v>40308.800000000003</v>
      </c>
      <c r="L9906" s="16">
        <f t="shared" si="463"/>
        <v>42430.315789473687</v>
      </c>
      <c r="M9906" s="16">
        <f t="shared" si="464"/>
        <v>48216.267942583741</v>
      </c>
      <c r="N9906" t="e">
        <f>INDEX(XML!$A$2:$R$782,MATCH(C9906,XML!$D$2:$D$737,0),2)</f>
        <v>#N/A</v>
      </c>
    </row>
    <row r="9907" spans="1:14" ht="22.5" customHeight="1" x14ac:dyDescent="0.2">
      <c r="A9907">
        <v>48289</v>
      </c>
      <c r="B9907">
        <v>9100027685</v>
      </c>
      <c r="C9907" s="15" t="s">
        <v>46058</v>
      </c>
      <c r="D9907" s="15" t="s">
        <v>46059</v>
      </c>
      <c r="E9907">
        <v>37990</v>
      </c>
      <c r="F9907">
        <v>37990</v>
      </c>
      <c r="I9907">
        <v>1</v>
      </c>
      <c r="K9907" s="16">
        <f t="shared" si="462"/>
        <v>42548.800000000003</v>
      </c>
      <c r="L9907" s="16">
        <f t="shared" si="463"/>
        <v>44788.210526315786</v>
      </c>
      <c r="M9907" s="16">
        <f t="shared" si="464"/>
        <v>50895.693779904301</v>
      </c>
      <c r="N9907" t="e">
        <f>INDEX(XML!$A$2:$R$782,MATCH(C9907,XML!$D$2:$D$737,0),2)</f>
        <v>#N/A</v>
      </c>
    </row>
    <row r="9908" spans="1:14" ht="22.5" customHeight="1" x14ac:dyDescent="0.25">
      <c r="A9908" s="184" t="s">
        <v>4374</v>
      </c>
      <c r="B9908" s="184"/>
      <c r="C9908" s="185"/>
      <c r="D9908" s="185"/>
      <c r="E9908" s="184"/>
      <c r="F9908" s="184"/>
      <c r="G9908" s="184"/>
      <c r="H9908" s="184"/>
      <c r="I9908" s="184"/>
      <c r="J9908" s="184"/>
      <c r="K9908" s="16">
        <f t="shared" si="462"/>
        <v>0</v>
      </c>
      <c r="L9908" s="16">
        <f t="shared" si="463"/>
        <v>0</v>
      </c>
      <c r="M9908" s="16">
        <f t="shared" si="464"/>
        <v>0</v>
      </c>
      <c r="N9908" t="e">
        <f>INDEX(XML!$A$2:$R$782,MATCH(C9908,XML!$D$2:$D$737,0),2)</f>
        <v>#N/A</v>
      </c>
    </row>
    <row r="9909" spans="1:14" ht="22.5" customHeight="1" x14ac:dyDescent="0.2">
      <c r="A9909">
        <v>54377</v>
      </c>
      <c r="B9909">
        <v>9100048937</v>
      </c>
      <c r="C9909" s="15" t="s">
        <v>17981</v>
      </c>
      <c r="D9909" s="15" t="s">
        <v>17982</v>
      </c>
      <c r="E9909">
        <v>9990</v>
      </c>
      <c r="F9909">
        <v>9990</v>
      </c>
      <c r="H9909" t="s">
        <v>746</v>
      </c>
      <c r="K9909" s="16">
        <f t="shared" si="462"/>
        <v>11188.8</v>
      </c>
      <c r="L9909" s="16">
        <f t="shared" si="463"/>
        <v>11777.684210526315</v>
      </c>
      <c r="M9909" s="16">
        <f t="shared" si="464"/>
        <v>13383.732057416266</v>
      </c>
      <c r="N9909" t="e">
        <f>INDEX(XML!$A$2:$R$782,MATCH(C9909,XML!$D$2:$D$737,0),2)</f>
        <v>#N/A</v>
      </c>
    </row>
    <row r="9910" spans="1:14" ht="22.5" customHeight="1" x14ac:dyDescent="0.2">
      <c r="A9910">
        <v>54378</v>
      </c>
      <c r="B9910">
        <v>9100048938</v>
      </c>
      <c r="C9910" s="15" t="s">
        <v>17983</v>
      </c>
      <c r="D9910" s="15" t="s">
        <v>17984</v>
      </c>
      <c r="E9910">
        <v>10290</v>
      </c>
      <c r="F9910">
        <v>10290</v>
      </c>
      <c r="H9910" t="s">
        <v>746</v>
      </c>
      <c r="K9910" s="16">
        <f t="shared" si="462"/>
        <v>11524.8</v>
      </c>
      <c r="L9910" s="16">
        <f t="shared" si="463"/>
        <v>12131.368421052632</v>
      </c>
      <c r="M9910" s="16">
        <f t="shared" si="464"/>
        <v>13785.645933014353</v>
      </c>
      <c r="N9910" t="e">
        <f>INDEX(XML!$A$2:$R$782,MATCH(C9910,XML!$D$2:$D$737,0),2)</f>
        <v>#N/A</v>
      </c>
    </row>
    <row r="9911" spans="1:14" ht="22.5" customHeight="1" x14ac:dyDescent="0.2">
      <c r="A9911">
        <v>54379</v>
      </c>
      <c r="B9911">
        <v>9100048939</v>
      </c>
      <c r="C9911" s="15" t="s">
        <v>17987</v>
      </c>
      <c r="D9911" s="15" t="s">
        <v>17988</v>
      </c>
      <c r="E9911">
        <v>10490</v>
      </c>
      <c r="F9911">
        <v>10490</v>
      </c>
      <c r="H9911" t="s">
        <v>746</v>
      </c>
      <c r="K9911" s="16">
        <f t="shared" si="462"/>
        <v>11748.8</v>
      </c>
      <c r="L9911" s="16">
        <f t="shared" si="463"/>
        <v>12367.157894736842</v>
      </c>
      <c r="M9911" s="16">
        <f t="shared" si="464"/>
        <v>14053.588516746413</v>
      </c>
      <c r="N9911" t="e">
        <f>INDEX(XML!$A$2:$R$782,MATCH(C9911,XML!$D$2:$D$737,0),2)</f>
        <v>#N/A</v>
      </c>
    </row>
    <row r="9912" spans="1:14" ht="22.5" customHeight="1" x14ac:dyDescent="0.2">
      <c r="A9912">
        <v>54373</v>
      </c>
      <c r="B9912">
        <v>9100048497</v>
      </c>
      <c r="C9912" s="15" t="s">
        <v>17985</v>
      </c>
      <c r="D9912" s="15" t="s">
        <v>17986</v>
      </c>
      <c r="E9912">
        <v>12990</v>
      </c>
      <c r="F9912">
        <v>12990</v>
      </c>
      <c r="H9912" t="s">
        <v>746</v>
      </c>
      <c r="K9912" s="16">
        <f t="shared" si="462"/>
        <v>14548.8</v>
      </c>
      <c r="L9912" s="16">
        <f t="shared" si="463"/>
        <v>15314.526315789473</v>
      </c>
      <c r="M9912" s="16">
        <f t="shared" si="464"/>
        <v>17402.87081339713</v>
      </c>
      <c r="N9912" t="e">
        <f>INDEX(XML!$A$2:$R$782,MATCH(C9912,XML!$D$2:$D$737,0),2)</f>
        <v>#N/A</v>
      </c>
    </row>
    <row r="9913" spans="1:14" ht="22.5" customHeight="1" x14ac:dyDescent="0.2">
      <c r="A9913">
        <v>54374</v>
      </c>
      <c r="B9913">
        <v>9100048498</v>
      </c>
      <c r="C9913" s="15" t="s">
        <v>17989</v>
      </c>
      <c r="D9913" s="15" t="s">
        <v>17990</v>
      </c>
      <c r="E9913">
        <v>13990</v>
      </c>
      <c r="F9913">
        <v>13990</v>
      </c>
      <c r="H9913" t="s">
        <v>746</v>
      </c>
      <c r="K9913" s="16">
        <f t="shared" si="462"/>
        <v>15668.8</v>
      </c>
      <c r="L9913" s="16">
        <f t="shared" si="463"/>
        <v>16493.473684210527</v>
      </c>
      <c r="M9913" s="16">
        <f t="shared" si="464"/>
        <v>18742.583732057417</v>
      </c>
      <c r="N9913" t="e">
        <f>INDEX(XML!$A$2:$R$782,MATCH(C9913,XML!$D$2:$D$737,0),2)</f>
        <v>#N/A</v>
      </c>
    </row>
    <row r="9914" spans="1:14" ht="22.5" customHeight="1" x14ac:dyDescent="0.2">
      <c r="A9914">
        <v>48320</v>
      </c>
      <c r="B9914">
        <v>9100048043</v>
      </c>
      <c r="C9914" s="15" t="s">
        <v>18001</v>
      </c>
      <c r="D9914" s="15" t="s">
        <v>18002</v>
      </c>
      <c r="E9914">
        <v>15490</v>
      </c>
      <c r="F9914">
        <v>15490</v>
      </c>
      <c r="H9914">
        <v>9</v>
      </c>
      <c r="K9914" s="16">
        <f t="shared" si="462"/>
        <v>17348.8</v>
      </c>
      <c r="L9914" s="16">
        <f t="shared" si="463"/>
        <v>18261.894736842107</v>
      </c>
      <c r="M9914" s="16">
        <f t="shared" si="464"/>
        <v>20752.15311004785</v>
      </c>
      <c r="N9914" t="e">
        <f>INDEX(XML!$A$2:$R$782,MATCH(C9914,XML!$D$2:$D$737,0),2)</f>
        <v>#N/A</v>
      </c>
    </row>
    <row r="9915" spans="1:14" ht="22.5" customHeight="1" x14ac:dyDescent="0.2">
      <c r="A9915">
        <v>48321</v>
      </c>
      <c r="B9915">
        <v>9100048044</v>
      </c>
      <c r="C9915" s="15" t="s">
        <v>18009</v>
      </c>
      <c r="D9915" s="15" t="s">
        <v>18010</v>
      </c>
      <c r="E9915">
        <v>15990</v>
      </c>
      <c r="F9915">
        <v>15990</v>
      </c>
      <c r="H9915">
        <v>16</v>
      </c>
      <c r="K9915" s="16">
        <f t="shared" si="462"/>
        <v>17908.8</v>
      </c>
      <c r="L9915" s="16">
        <f t="shared" si="463"/>
        <v>18851.36842105263</v>
      </c>
      <c r="M9915" s="16">
        <f t="shared" si="464"/>
        <v>21422.009569377988</v>
      </c>
      <c r="N9915" t="e">
        <f>INDEX(XML!$A$2:$R$782,MATCH(C9915,XML!$D$2:$D$737,0),2)</f>
        <v>#N/A</v>
      </c>
    </row>
    <row r="9916" spans="1:14" ht="22.5" customHeight="1" x14ac:dyDescent="0.2">
      <c r="A9916">
        <v>48322</v>
      </c>
      <c r="B9916">
        <v>9100048045</v>
      </c>
      <c r="C9916" s="15" t="s">
        <v>18013</v>
      </c>
      <c r="D9916" s="15" t="s">
        <v>18014</v>
      </c>
      <c r="E9916">
        <v>15990</v>
      </c>
      <c r="F9916">
        <v>15990</v>
      </c>
      <c r="H9916">
        <v>18</v>
      </c>
      <c r="K9916" s="16">
        <f t="shared" si="462"/>
        <v>17908.8</v>
      </c>
      <c r="L9916" s="16">
        <f t="shared" si="463"/>
        <v>18851.36842105263</v>
      </c>
      <c r="M9916" s="16">
        <f t="shared" si="464"/>
        <v>21422.009569377988</v>
      </c>
      <c r="N9916" t="e">
        <f>INDEX(XML!$A$2:$R$782,MATCH(C9916,XML!$D$2:$D$737,0),2)</f>
        <v>#N/A</v>
      </c>
    </row>
    <row r="9917" spans="1:14" ht="22.5" customHeight="1" x14ac:dyDescent="0.2">
      <c r="A9917">
        <v>55626</v>
      </c>
      <c r="B9917">
        <v>9100048314</v>
      </c>
      <c r="C9917" s="15" t="s">
        <v>18003</v>
      </c>
      <c r="D9917" s="15" t="s">
        <v>18004</v>
      </c>
      <c r="E9917">
        <v>21990</v>
      </c>
      <c r="F9917">
        <v>21990</v>
      </c>
      <c r="H9917">
        <v>30</v>
      </c>
      <c r="K9917" s="16">
        <f t="shared" si="462"/>
        <v>24628.799999999999</v>
      </c>
      <c r="L9917" s="16">
        <f t="shared" si="463"/>
        <v>25925.052631578947</v>
      </c>
      <c r="M9917" s="16">
        <f t="shared" si="464"/>
        <v>29460.287081339713</v>
      </c>
      <c r="N9917" t="e">
        <f>INDEX(XML!$A$2:$R$782,MATCH(C9917,XML!$D$2:$D$737,0),2)</f>
        <v>#N/A</v>
      </c>
    </row>
    <row r="9918" spans="1:14" ht="22.5" customHeight="1" x14ac:dyDescent="0.2">
      <c r="A9918">
        <v>48323</v>
      </c>
      <c r="B9918">
        <v>9100048046</v>
      </c>
      <c r="C9918" s="15" t="s">
        <v>18019</v>
      </c>
      <c r="D9918" s="15" t="s">
        <v>18020</v>
      </c>
      <c r="E9918">
        <v>16490</v>
      </c>
      <c r="F9918">
        <v>16490</v>
      </c>
      <c r="H9918">
        <v>17</v>
      </c>
      <c r="K9918" s="16">
        <f t="shared" si="462"/>
        <v>18468.8</v>
      </c>
      <c r="L9918" s="16">
        <f t="shared" si="463"/>
        <v>19440.842105263157</v>
      </c>
      <c r="M9918" s="16">
        <f t="shared" si="464"/>
        <v>22091.866028708133</v>
      </c>
      <c r="N9918" t="e">
        <f>INDEX(XML!$A$2:$R$782,MATCH(C9918,XML!$D$2:$D$737,0),2)</f>
        <v>#N/A</v>
      </c>
    </row>
    <row r="9919" spans="1:14" ht="22.5" customHeight="1" x14ac:dyDescent="0.2">
      <c r="A9919">
        <v>55628</v>
      </c>
      <c r="B9919">
        <v>9100048316</v>
      </c>
      <c r="C9919" s="15" t="s">
        <v>18007</v>
      </c>
      <c r="D9919" s="15" t="s">
        <v>18008</v>
      </c>
      <c r="E9919">
        <v>22990</v>
      </c>
      <c r="F9919">
        <v>22990</v>
      </c>
      <c r="H9919">
        <v>14</v>
      </c>
      <c r="K9919" s="16">
        <f t="shared" si="462"/>
        <v>25748.799999999999</v>
      </c>
      <c r="L9919" s="16">
        <f t="shared" si="463"/>
        <v>27104</v>
      </c>
      <c r="M9919" s="16">
        <f t="shared" si="464"/>
        <v>30800</v>
      </c>
      <c r="N9919" t="e">
        <f>INDEX(XML!$A$2:$R$782,MATCH(C9919,XML!$D$2:$D$737,0),2)</f>
        <v>#N/A</v>
      </c>
    </row>
    <row r="9920" spans="1:14" ht="22.5" customHeight="1" x14ac:dyDescent="0.2">
      <c r="A9920">
        <v>55627</v>
      </c>
      <c r="B9920">
        <v>9100048315</v>
      </c>
      <c r="C9920" s="15" t="s">
        <v>18011</v>
      </c>
      <c r="D9920" s="15" t="s">
        <v>18012</v>
      </c>
      <c r="E9920">
        <v>22490</v>
      </c>
      <c r="F9920">
        <v>22490</v>
      </c>
      <c r="H9920">
        <v>10</v>
      </c>
      <c r="K9920" s="16">
        <f t="shared" si="462"/>
        <v>25188.799999999999</v>
      </c>
      <c r="L9920" s="16">
        <f t="shared" si="463"/>
        <v>26514.526315789473</v>
      </c>
      <c r="M9920" s="16">
        <f t="shared" si="464"/>
        <v>30130.143540669858</v>
      </c>
      <c r="N9920" t="e">
        <f>INDEX(XML!$A$2:$R$782,MATCH(C9920,XML!$D$2:$D$737,0),2)</f>
        <v>#N/A</v>
      </c>
    </row>
    <row r="9921" spans="1:14" ht="22.5" customHeight="1" x14ac:dyDescent="0.2">
      <c r="A9921">
        <v>55629</v>
      </c>
      <c r="B9921">
        <v>9100048317</v>
      </c>
      <c r="C9921" s="15" t="s">
        <v>18015</v>
      </c>
      <c r="D9921" s="15" t="s">
        <v>18016</v>
      </c>
      <c r="E9921">
        <v>23990</v>
      </c>
      <c r="F9921">
        <v>23990</v>
      </c>
      <c r="H9921">
        <v>7</v>
      </c>
      <c r="K9921" s="16">
        <f t="shared" si="462"/>
        <v>26868.799999999999</v>
      </c>
      <c r="L9921" s="16">
        <f t="shared" si="463"/>
        <v>28282.947368421053</v>
      </c>
      <c r="M9921" s="16">
        <f t="shared" si="464"/>
        <v>32139.712918660287</v>
      </c>
      <c r="N9921" t="e">
        <f>INDEX(XML!$A$2:$R$782,MATCH(C9921,XML!$D$2:$D$737,0),2)</f>
        <v>#N/A</v>
      </c>
    </row>
    <row r="9922" spans="1:14" ht="22.5" customHeight="1" x14ac:dyDescent="0.2">
      <c r="A9922">
        <v>55630</v>
      </c>
      <c r="B9922">
        <v>9100048320</v>
      </c>
      <c r="C9922" s="15" t="s">
        <v>25199</v>
      </c>
      <c r="D9922" s="15" t="s">
        <v>25200</v>
      </c>
      <c r="E9922">
        <v>23990</v>
      </c>
      <c r="F9922">
        <v>23990</v>
      </c>
      <c r="H9922">
        <v>17</v>
      </c>
      <c r="K9922" s="16">
        <f t="shared" si="462"/>
        <v>26868.799999999999</v>
      </c>
      <c r="L9922" s="16">
        <f t="shared" si="463"/>
        <v>28282.947368421053</v>
      </c>
      <c r="M9922" s="16">
        <f t="shared" si="464"/>
        <v>32139.712918660287</v>
      </c>
      <c r="N9922" t="e">
        <f>INDEX(XML!$A$2:$R$782,MATCH(C9922,XML!$D$2:$D$737,0),2)</f>
        <v>#N/A</v>
      </c>
    </row>
    <row r="9923" spans="1:14" ht="22.5" customHeight="1" x14ac:dyDescent="0.2">
      <c r="A9923">
        <v>55631</v>
      </c>
      <c r="B9923">
        <v>9100048321</v>
      </c>
      <c r="C9923" s="15" t="s">
        <v>18017</v>
      </c>
      <c r="D9923" s="15" t="s">
        <v>18018</v>
      </c>
      <c r="E9923">
        <v>24990</v>
      </c>
      <c r="F9923">
        <v>24990</v>
      </c>
      <c r="H9923">
        <v>42</v>
      </c>
      <c r="K9923" s="16">
        <f t="shared" si="462"/>
        <v>27988.799999999999</v>
      </c>
      <c r="L9923" s="16">
        <f t="shared" si="463"/>
        <v>29461.894736842107</v>
      </c>
      <c r="M9923" s="16">
        <f t="shared" si="464"/>
        <v>33479.425837320574</v>
      </c>
      <c r="N9923" t="e">
        <f>INDEX(XML!$A$2:$R$782,MATCH(C9923,XML!$D$2:$D$737,0),2)</f>
        <v>#N/A</v>
      </c>
    </row>
    <row r="9924" spans="1:14" ht="22.5" customHeight="1" x14ac:dyDescent="0.2">
      <c r="A9924">
        <v>48225</v>
      </c>
      <c r="B9924">
        <v>2100118219</v>
      </c>
      <c r="C9924" s="15" t="s">
        <v>18028</v>
      </c>
      <c r="D9924" s="15" t="s">
        <v>18029</v>
      </c>
      <c r="E9924">
        <v>25990</v>
      </c>
      <c r="F9924">
        <v>25990</v>
      </c>
      <c r="H9924">
        <v>5</v>
      </c>
      <c r="I9924">
        <v>2</v>
      </c>
      <c r="K9924" s="16">
        <f t="shared" si="462"/>
        <v>29108.799999999999</v>
      </c>
      <c r="L9924" s="16">
        <f t="shared" si="463"/>
        <v>30640.842105263157</v>
      </c>
      <c r="M9924" s="16">
        <f t="shared" si="464"/>
        <v>34819.138755980857</v>
      </c>
      <c r="N9924" t="e">
        <f>INDEX(XML!$A$2:$R$782,MATCH(C9924,XML!$D$2:$D$737,0),2)</f>
        <v>#N/A</v>
      </c>
    </row>
    <row r="9925" spans="1:14" ht="22.5" customHeight="1" x14ac:dyDescent="0.2">
      <c r="A9925">
        <v>48226</v>
      </c>
      <c r="B9925">
        <v>2100118220</v>
      </c>
      <c r="C9925" s="15" t="s">
        <v>18036</v>
      </c>
      <c r="D9925" s="15" t="s">
        <v>18037</v>
      </c>
      <c r="E9925">
        <v>27990</v>
      </c>
      <c r="F9925">
        <v>27990</v>
      </c>
      <c r="H9925">
        <v>11</v>
      </c>
      <c r="K9925" s="16">
        <f t="shared" ref="K9925:K9988" si="465">IF(E9925&gt;49999,E9925+E9925*0.07,IF(E9925&lt;=49999,E9925+E9925*0.12))</f>
        <v>31348.799999999999</v>
      </c>
      <c r="L9925" s="16">
        <f t="shared" ref="L9925:L9988" si="466">K9925*100/95</f>
        <v>32998.73684210526</v>
      </c>
      <c r="M9925" s="16">
        <f t="shared" ref="M9925:M9988" si="467">IF(COUNTIF(C9925,"*Dahua*"),F9925-10,L9925*100/88)</f>
        <v>37498.564593301431</v>
      </c>
      <c r="N9925" t="e">
        <f>INDEX(XML!$A$2:$R$782,MATCH(C9925,XML!$D$2:$D$737,0),2)</f>
        <v>#N/A</v>
      </c>
    </row>
    <row r="9926" spans="1:14" ht="22.5" customHeight="1" x14ac:dyDescent="0.2">
      <c r="A9926">
        <v>55625</v>
      </c>
      <c r="B9926">
        <v>2100118221</v>
      </c>
      <c r="C9926" s="15" t="s">
        <v>18048</v>
      </c>
      <c r="D9926" s="15" t="s">
        <v>18049</v>
      </c>
      <c r="E9926">
        <v>29990</v>
      </c>
      <c r="F9926">
        <v>29990</v>
      </c>
      <c r="H9926">
        <v>5</v>
      </c>
      <c r="K9926" s="16">
        <f t="shared" si="465"/>
        <v>33588.800000000003</v>
      </c>
      <c r="L9926" s="16">
        <f t="shared" si="466"/>
        <v>35356.631578947374</v>
      </c>
      <c r="M9926" s="16">
        <f t="shared" si="467"/>
        <v>40177.99043062202</v>
      </c>
      <c r="N9926" t="e">
        <f>INDEX(XML!$A$2:$R$782,MATCH(C9926,XML!$D$2:$D$737,0),2)</f>
        <v>#N/A</v>
      </c>
    </row>
    <row r="9927" spans="1:14" ht="22.5" customHeight="1" x14ac:dyDescent="0.2">
      <c r="A9927">
        <v>48218</v>
      </c>
      <c r="B9927">
        <v>2100117533</v>
      </c>
      <c r="C9927" s="15" t="s">
        <v>44915</v>
      </c>
      <c r="D9927" s="15" t="s">
        <v>44916</v>
      </c>
      <c r="E9927">
        <v>23990</v>
      </c>
      <c r="F9927">
        <v>23990</v>
      </c>
      <c r="H9927">
        <v>1</v>
      </c>
      <c r="K9927" s="16">
        <f t="shared" si="465"/>
        <v>26868.799999999999</v>
      </c>
      <c r="L9927" s="16">
        <f t="shared" si="466"/>
        <v>28282.947368421053</v>
      </c>
      <c r="M9927" s="16">
        <f t="shared" si="467"/>
        <v>32139.712918660287</v>
      </c>
      <c r="N9927" t="e">
        <f>INDEX(XML!$A$2:$R$782,MATCH(C9927,XML!$D$2:$D$737,0),2)</f>
        <v>#N/A</v>
      </c>
    </row>
    <row r="9928" spans="1:14" ht="22.5" customHeight="1" x14ac:dyDescent="0.2">
      <c r="A9928">
        <v>68663</v>
      </c>
      <c r="B9928">
        <v>9100054298</v>
      </c>
      <c r="C9928" s="15" t="s">
        <v>25197</v>
      </c>
      <c r="D9928" s="15" t="s">
        <v>25198</v>
      </c>
      <c r="E9928">
        <v>27990</v>
      </c>
      <c r="F9928">
        <v>27990</v>
      </c>
      <c r="H9928">
        <v>16</v>
      </c>
      <c r="K9928" s="16">
        <f t="shared" si="465"/>
        <v>31348.799999999999</v>
      </c>
      <c r="L9928" s="16">
        <f t="shared" si="466"/>
        <v>32998.73684210526</v>
      </c>
      <c r="M9928" s="16">
        <f t="shared" si="467"/>
        <v>37498.564593301431</v>
      </c>
      <c r="N9928" t="e">
        <f>INDEX(XML!$A$2:$R$782,MATCH(C9928,XML!$D$2:$D$737,0),2)</f>
        <v>#N/A</v>
      </c>
    </row>
    <row r="9929" spans="1:14" ht="22.5" customHeight="1" x14ac:dyDescent="0.2">
      <c r="A9929">
        <v>53461</v>
      </c>
      <c r="B9929">
        <v>9100049014</v>
      </c>
      <c r="C9929" s="15" t="s">
        <v>18042</v>
      </c>
      <c r="D9929" s="15" t="s">
        <v>18043</v>
      </c>
      <c r="E9929">
        <v>25990</v>
      </c>
      <c r="F9929">
        <v>25990</v>
      </c>
      <c r="H9929">
        <v>2</v>
      </c>
      <c r="K9929" s="16">
        <f t="shared" si="465"/>
        <v>29108.799999999999</v>
      </c>
      <c r="L9929" s="16">
        <f t="shared" si="466"/>
        <v>30640.842105263157</v>
      </c>
      <c r="M9929" s="16">
        <f t="shared" si="467"/>
        <v>34819.138755980857</v>
      </c>
      <c r="N9929" t="e">
        <f>INDEX(XML!$A$2:$R$782,MATCH(C9929,XML!$D$2:$D$737,0),2)</f>
        <v>#N/A</v>
      </c>
    </row>
    <row r="9930" spans="1:14" ht="22.5" customHeight="1" x14ac:dyDescent="0.2">
      <c r="A9930">
        <v>68664</v>
      </c>
      <c r="B9930">
        <v>9100054299</v>
      </c>
      <c r="C9930" s="15" t="s">
        <v>25201</v>
      </c>
      <c r="D9930" s="15" t="s">
        <v>25202</v>
      </c>
      <c r="E9930">
        <v>29990</v>
      </c>
      <c r="F9930">
        <v>29990</v>
      </c>
      <c r="H9930">
        <v>21</v>
      </c>
      <c r="K9930" s="16">
        <f t="shared" si="465"/>
        <v>33588.800000000003</v>
      </c>
      <c r="L9930" s="16">
        <f t="shared" si="466"/>
        <v>35356.631578947374</v>
      </c>
      <c r="M9930" s="16">
        <f t="shared" si="467"/>
        <v>40177.99043062202</v>
      </c>
      <c r="N9930" t="e">
        <f>INDEX(XML!$A$2:$R$782,MATCH(C9930,XML!$D$2:$D$737,0),2)</f>
        <v>#N/A</v>
      </c>
    </row>
    <row r="9931" spans="1:14" ht="22.5" customHeight="1" x14ac:dyDescent="0.2">
      <c r="A9931">
        <v>68665</v>
      </c>
      <c r="B9931">
        <v>9100054301</v>
      </c>
      <c r="C9931" s="15" t="s">
        <v>25203</v>
      </c>
      <c r="D9931" s="15" t="s">
        <v>25204</v>
      </c>
      <c r="E9931">
        <v>32490</v>
      </c>
      <c r="F9931">
        <v>32490</v>
      </c>
      <c r="H9931">
        <v>8</v>
      </c>
      <c r="K9931" s="16">
        <f t="shared" si="465"/>
        <v>36388.800000000003</v>
      </c>
      <c r="L9931" s="16">
        <f t="shared" si="466"/>
        <v>38304.000000000007</v>
      </c>
      <c r="M9931" s="16">
        <f t="shared" si="467"/>
        <v>43527.272727272735</v>
      </c>
      <c r="N9931" t="e">
        <f>INDEX(XML!$A$2:$R$782,MATCH(C9931,XML!$D$2:$D$737,0),2)</f>
        <v>#N/A</v>
      </c>
    </row>
    <row r="9932" spans="1:14" ht="22.5" customHeight="1" x14ac:dyDescent="0.2">
      <c r="A9932">
        <v>55636</v>
      </c>
      <c r="B9932">
        <v>9100049006</v>
      </c>
      <c r="C9932" s="15" t="s">
        <v>18034</v>
      </c>
      <c r="D9932" s="15" t="s">
        <v>18035</v>
      </c>
      <c r="E9932">
        <v>23990</v>
      </c>
      <c r="F9932">
        <v>23990</v>
      </c>
      <c r="H9932">
        <v>4</v>
      </c>
      <c r="K9932" s="16">
        <f t="shared" si="465"/>
        <v>26868.799999999999</v>
      </c>
      <c r="L9932" s="16">
        <f t="shared" si="466"/>
        <v>28282.947368421053</v>
      </c>
      <c r="M9932" s="16">
        <f t="shared" si="467"/>
        <v>32139.712918660287</v>
      </c>
      <c r="N9932" t="e">
        <f>INDEX(XML!$A$2:$R$782,MATCH(C9932,XML!$D$2:$D$737,0),2)</f>
        <v>#N/A</v>
      </c>
    </row>
    <row r="9933" spans="1:14" ht="22.5" customHeight="1" x14ac:dyDescent="0.2">
      <c r="A9933">
        <v>55637</v>
      </c>
      <c r="B9933">
        <v>9100049007</v>
      </c>
      <c r="C9933" s="15" t="s">
        <v>18040</v>
      </c>
      <c r="D9933" s="15" t="s">
        <v>18041</v>
      </c>
      <c r="E9933">
        <v>25990</v>
      </c>
      <c r="F9933">
        <v>25990</v>
      </c>
      <c r="H9933">
        <v>6</v>
      </c>
      <c r="K9933" s="16">
        <f t="shared" si="465"/>
        <v>29108.799999999999</v>
      </c>
      <c r="L9933" s="16">
        <f t="shared" si="466"/>
        <v>30640.842105263157</v>
      </c>
      <c r="M9933" s="16">
        <f t="shared" si="467"/>
        <v>34819.138755980857</v>
      </c>
      <c r="N9933" t="e">
        <f>INDEX(XML!$A$2:$R$782,MATCH(C9933,XML!$D$2:$D$737,0),2)</f>
        <v>#N/A</v>
      </c>
    </row>
    <row r="9934" spans="1:14" ht="22.5" customHeight="1" x14ac:dyDescent="0.2">
      <c r="A9934">
        <v>55638</v>
      </c>
      <c r="B9934">
        <v>9100049008</v>
      </c>
      <c r="C9934" s="15" t="s">
        <v>18050</v>
      </c>
      <c r="D9934" s="15" t="s">
        <v>18051</v>
      </c>
      <c r="E9934">
        <v>27490</v>
      </c>
      <c r="F9934">
        <v>27490</v>
      </c>
      <c r="H9934">
        <v>8</v>
      </c>
      <c r="K9934" s="16">
        <f t="shared" si="465"/>
        <v>30788.799999999999</v>
      </c>
      <c r="L9934" s="16">
        <f t="shared" si="466"/>
        <v>32409.263157894737</v>
      </c>
      <c r="M9934" s="16">
        <f t="shared" si="467"/>
        <v>36828.708133971289</v>
      </c>
      <c r="N9934" t="e">
        <f>INDEX(XML!$A$2:$R$782,MATCH(C9934,XML!$D$2:$D$737,0),2)</f>
        <v>#N/A</v>
      </c>
    </row>
    <row r="9935" spans="1:14" ht="22.5" customHeight="1" x14ac:dyDescent="0.2">
      <c r="A9935">
        <v>55639</v>
      </c>
      <c r="B9935">
        <v>9100049009</v>
      </c>
      <c r="C9935" s="15" t="s">
        <v>18054</v>
      </c>
      <c r="D9935" s="15" t="s">
        <v>18055</v>
      </c>
      <c r="E9935">
        <v>28490</v>
      </c>
      <c r="F9935">
        <v>28490</v>
      </c>
      <c r="H9935">
        <v>14</v>
      </c>
      <c r="K9935" s="16">
        <f t="shared" si="465"/>
        <v>31908.799999999999</v>
      </c>
      <c r="L9935" s="16">
        <f t="shared" si="466"/>
        <v>33588.210526315786</v>
      </c>
      <c r="M9935" s="16">
        <f t="shared" si="467"/>
        <v>38168.421052631573</v>
      </c>
      <c r="N9935" t="e">
        <f>INDEX(XML!$A$2:$R$782,MATCH(C9935,XML!$D$2:$D$737,0),2)</f>
        <v>#N/A</v>
      </c>
    </row>
    <row r="9936" spans="1:14" ht="22.5" customHeight="1" x14ac:dyDescent="0.2">
      <c r="A9936">
        <v>48304</v>
      </c>
      <c r="B9936">
        <v>9100036460</v>
      </c>
      <c r="C9936" s="15" t="s">
        <v>18052</v>
      </c>
      <c r="D9936" s="15" t="s">
        <v>18053</v>
      </c>
      <c r="E9936">
        <v>25490</v>
      </c>
      <c r="F9936">
        <v>25490</v>
      </c>
      <c r="H9936">
        <v>9</v>
      </c>
      <c r="K9936" s="16">
        <f t="shared" si="465"/>
        <v>28548.799999999999</v>
      </c>
      <c r="L9936" s="16">
        <f t="shared" si="466"/>
        <v>30051.36842105263</v>
      </c>
      <c r="M9936" s="16">
        <f t="shared" si="467"/>
        <v>34149.282296650716</v>
      </c>
      <c r="N9936" t="e">
        <f>INDEX(XML!$A$2:$R$782,MATCH(C9936,XML!$D$2:$D$737,0),2)</f>
        <v>#N/A</v>
      </c>
    </row>
    <row r="9937" spans="1:14" ht="22.5" customHeight="1" x14ac:dyDescent="0.2">
      <c r="A9937">
        <v>69809</v>
      </c>
      <c r="B9937">
        <v>2100117755</v>
      </c>
      <c r="C9937" s="15" t="s">
        <v>26379</v>
      </c>
      <c r="D9937" s="15" t="s">
        <v>26864</v>
      </c>
      <c r="E9937">
        <v>18990</v>
      </c>
      <c r="F9937">
        <v>26990</v>
      </c>
      <c r="H9937">
        <v>1</v>
      </c>
      <c r="K9937" s="16">
        <f t="shared" si="465"/>
        <v>21268.799999999999</v>
      </c>
      <c r="L9937" s="16">
        <f t="shared" si="466"/>
        <v>22388.21052631579</v>
      </c>
      <c r="M9937" s="16">
        <f t="shared" si="467"/>
        <v>25441.148325358852</v>
      </c>
      <c r="N9937" t="e">
        <f>INDEX(XML!$A$2:$R$782,MATCH(C9937,XML!$D$2:$D$737,0),2)</f>
        <v>#N/A</v>
      </c>
    </row>
    <row r="9938" spans="1:14" ht="22.5" customHeight="1" x14ac:dyDescent="0.2">
      <c r="A9938">
        <v>48230</v>
      </c>
      <c r="B9938">
        <v>2100118274</v>
      </c>
      <c r="C9938" s="15" t="s">
        <v>18032</v>
      </c>
      <c r="D9938" s="15" t="s">
        <v>18033</v>
      </c>
      <c r="E9938">
        <v>27990</v>
      </c>
      <c r="F9938">
        <v>27990</v>
      </c>
      <c r="H9938">
        <v>11</v>
      </c>
      <c r="K9938" s="16">
        <f t="shared" si="465"/>
        <v>31348.799999999999</v>
      </c>
      <c r="L9938" s="16">
        <f t="shared" si="466"/>
        <v>32998.73684210526</v>
      </c>
      <c r="M9938" s="16">
        <f t="shared" si="467"/>
        <v>37498.564593301431</v>
      </c>
      <c r="N9938" t="e">
        <f>INDEX(XML!$A$2:$R$782,MATCH(C9938,XML!$D$2:$D$737,0),2)</f>
        <v>#N/A</v>
      </c>
    </row>
    <row r="9939" spans="1:14" ht="22.5" customHeight="1" x14ac:dyDescent="0.2">
      <c r="A9939">
        <v>48228</v>
      </c>
      <c r="B9939">
        <v>2100118272</v>
      </c>
      <c r="C9939" s="15" t="s">
        <v>41776</v>
      </c>
      <c r="D9939" s="15" t="s">
        <v>41777</v>
      </c>
      <c r="E9939">
        <v>28990</v>
      </c>
      <c r="F9939">
        <v>28990</v>
      </c>
      <c r="H9939">
        <v>1</v>
      </c>
      <c r="I9939">
        <v>1</v>
      </c>
      <c r="K9939" s="16">
        <f t="shared" si="465"/>
        <v>32468.799999999999</v>
      </c>
      <c r="L9939" s="16">
        <f t="shared" si="466"/>
        <v>34177.684210526313</v>
      </c>
      <c r="M9939" s="16">
        <f t="shared" si="467"/>
        <v>38838.277511961722</v>
      </c>
      <c r="N9939" t="e">
        <f>INDEX(XML!$A$2:$R$782,MATCH(C9939,XML!$D$2:$D$737,0),2)</f>
        <v>#N/A</v>
      </c>
    </row>
    <row r="9940" spans="1:14" ht="22.5" customHeight="1" x14ac:dyDescent="0.2">
      <c r="A9940">
        <v>48239</v>
      </c>
      <c r="B9940">
        <v>2100121699</v>
      </c>
      <c r="C9940" s="15" t="s">
        <v>38331</v>
      </c>
      <c r="D9940" s="15" t="s">
        <v>38332</v>
      </c>
      <c r="E9940">
        <v>32990</v>
      </c>
      <c r="F9940">
        <v>32990</v>
      </c>
      <c r="H9940">
        <v>23</v>
      </c>
      <c r="K9940" s="16">
        <f t="shared" si="465"/>
        <v>36948.800000000003</v>
      </c>
      <c r="L9940" s="16">
        <f t="shared" si="466"/>
        <v>38893.473684210534</v>
      </c>
      <c r="M9940" s="16">
        <f t="shared" si="467"/>
        <v>44197.129186602884</v>
      </c>
      <c r="N9940" t="e">
        <f>INDEX(XML!$A$2:$R$782,MATCH(C9940,XML!$D$2:$D$737,0),2)</f>
        <v>#N/A</v>
      </c>
    </row>
    <row r="9941" spans="1:14" ht="22.5" customHeight="1" x14ac:dyDescent="0.2">
      <c r="A9941">
        <v>54382</v>
      </c>
      <c r="B9941">
        <v>9100045478</v>
      </c>
      <c r="C9941" s="15" t="s">
        <v>18021</v>
      </c>
      <c r="D9941" s="15" t="s">
        <v>20389</v>
      </c>
      <c r="E9941">
        <v>15490</v>
      </c>
      <c r="F9941">
        <v>15490</v>
      </c>
      <c r="H9941">
        <v>29</v>
      </c>
      <c r="K9941" s="16">
        <f t="shared" si="465"/>
        <v>17348.8</v>
      </c>
      <c r="L9941" s="16">
        <f t="shared" si="466"/>
        <v>18261.894736842107</v>
      </c>
      <c r="M9941" s="16">
        <f t="shared" si="467"/>
        <v>20752.15311004785</v>
      </c>
      <c r="N9941" t="e">
        <f>INDEX(XML!$A$2:$R$782,MATCH(C9941,XML!$D$2:$D$737,0),2)</f>
        <v>#N/A</v>
      </c>
    </row>
    <row r="9942" spans="1:14" ht="22.5" customHeight="1" x14ac:dyDescent="0.2">
      <c r="A9942">
        <v>69806</v>
      </c>
      <c r="B9942">
        <v>9100054101</v>
      </c>
      <c r="C9942" s="15" t="s">
        <v>26376</v>
      </c>
      <c r="D9942" s="15" t="s">
        <v>29207</v>
      </c>
      <c r="E9942">
        <v>17990</v>
      </c>
      <c r="F9942">
        <v>17990</v>
      </c>
      <c r="H9942">
        <v>23</v>
      </c>
      <c r="I9942">
        <v>1</v>
      </c>
      <c r="K9942" s="16">
        <f t="shared" si="465"/>
        <v>20148.8</v>
      </c>
      <c r="L9942" s="16">
        <f t="shared" si="466"/>
        <v>21209.263157894737</v>
      </c>
      <c r="M9942" s="16">
        <f t="shared" si="467"/>
        <v>24101.435406698565</v>
      </c>
      <c r="N9942" t="e">
        <f>INDEX(XML!$A$2:$R$782,MATCH(C9942,XML!$D$2:$D$737,0),2)</f>
        <v>#N/A</v>
      </c>
    </row>
    <row r="9943" spans="1:14" ht="22.5" customHeight="1" x14ac:dyDescent="0.2">
      <c r="A9943">
        <v>82964</v>
      </c>
      <c r="B9943">
        <v>9100054100</v>
      </c>
      <c r="C9943" s="15" t="s">
        <v>44931</v>
      </c>
      <c r="D9943" s="15" t="s">
        <v>44932</v>
      </c>
      <c r="E9943">
        <v>17490</v>
      </c>
      <c r="F9943">
        <v>17490</v>
      </c>
      <c r="H9943">
        <v>2</v>
      </c>
      <c r="K9943" s="16">
        <f t="shared" si="465"/>
        <v>19588.8</v>
      </c>
      <c r="L9943" s="16">
        <f t="shared" si="466"/>
        <v>20619.78947368421</v>
      </c>
      <c r="M9943" s="16">
        <f t="shared" si="467"/>
        <v>23431.57894736842</v>
      </c>
      <c r="N9943" t="e">
        <f>INDEX(XML!$A$2:$R$782,MATCH(C9943,XML!$D$2:$D$737,0),2)</f>
        <v>#N/A</v>
      </c>
    </row>
    <row r="9944" spans="1:14" ht="22.5" customHeight="1" x14ac:dyDescent="0.2">
      <c r="A9944">
        <v>54375</v>
      </c>
      <c r="B9944">
        <v>9100048501</v>
      </c>
      <c r="C9944" s="15" t="s">
        <v>17997</v>
      </c>
      <c r="D9944" s="15" t="s">
        <v>17998</v>
      </c>
      <c r="E9944">
        <v>15990</v>
      </c>
      <c r="F9944">
        <v>15990</v>
      </c>
      <c r="H9944" t="s">
        <v>746</v>
      </c>
      <c r="K9944" s="16">
        <f t="shared" si="465"/>
        <v>17908.8</v>
      </c>
      <c r="L9944" s="16">
        <f t="shared" si="466"/>
        <v>18851.36842105263</v>
      </c>
      <c r="M9944" s="16">
        <f t="shared" si="467"/>
        <v>21422.009569377988</v>
      </c>
      <c r="N9944" t="e">
        <f>INDEX(XML!$A$2:$R$782,MATCH(C9944,XML!$D$2:$D$737,0),2)</f>
        <v>#N/A</v>
      </c>
    </row>
    <row r="9945" spans="1:14" ht="22.5" customHeight="1" x14ac:dyDescent="0.2">
      <c r="A9945">
        <v>48326</v>
      </c>
      <c r="B9945">
        <v>9100048055</v>
      </c>
      <c r="C9945" s="15" t="s">
        <v>18022</v>
      </c>
      <c r="D9945" s="15" t="s">
        <v>18023</v>
      </c>
      <c r="E9945">
        <v>17990</v>
      </c>
      <c r="F9945">
        <v>17990</v>
      </c>
      <c r="H9945">
        <v>1</v>
      </c>
      <c r="K9945" s="16">
        <f t="shared" si="465"/>
        <v>20148.8</v>
      </c>
      <c r="L9945" s="16">
        <f t="shared" si="466"/>
        <v>21209.263157894737</v>
      </c>
      <c r="M9945" s="16">
        <f t="shared" si="467"/>
        <v>24101.435406698565</v>
      </c>
      <c r="N9945" t="e">
        <f>INDEX(XML!$A$2:$R$782,MATCH(C9945,XML!$D$2:$D$737,0),2)</f>
        <v>#N/A</v>
      </c>
    </row>
    <row r="9946" spans="1:14" ht="22.5" customHeight="1" x14ac:dyDescent="0.2">
      <c r="A9946">
        <v>48327</v>
      </c>
      <c r="B9946">
        <v>9100048056</v>
      </c>
      <c r="C9946" s="15" t="s">
        <v>18026</v>
      </c>
      <c r="D9946" s="15" t="s">
        <v>18027</v>
      </c>
      <c r="E9946">
        <v>18490</v>
      </c>
      <c r="F9946">
        <v>18490</v>
      </c>
      <c r="H9946">
        <v>1</v>
      </c>
      <c r="K9946" s="16">
        <f t="shared" si="465"/>
        <v>20708.8</v>
      </c>
      <c r="L9946" s="16">
        <f t="shared" si="466"/>
        <v>21798.736842105263</v>
      </c>
      <c r="M9946" s="16">
        <f t="shared" si="467"/>
        <v>24771.291866028707</v>
      </c>
      <c r="N9946" t="e">
        <f>INDEX(XML!$A$2:$R$782,MATCH(C9946,XML!$D$2:$D$737,0),2)</f>
        <v>#N/A</v>
      </c>
    </row>
    <row r="9947" spans="1:14" ht="22.5" customHeight="1" x14ac:dyDescent="0.2">
      <c r="A9947">
        <v>48240</v>
      </c>
      <c r="B9947">
        <v>2100121701</v>
      </c>
      <c r="C9947" s="15" t="s">
        <v>20685</v>
      </c>
      <c r="D9947" s="15" t="s">
        <v>20686</v>
      </c>
      <c r="E9947">
        <v>34490</v>
      </c>
      <c r="F9947">
        <v>34490</v>
      </c>
      <c r="H9947">
        <v>6</v>
      </c>
      <c r="K9947" s="16">
        <f t="shared" si="465"/>
        <v>38628.800000000003</v>
      </c>
      <c r="L9947" s="16">
        <f t="shared" si="466"/>
        <v>40661.894736842107</v>
      </c>
      <c r="M9947" s="16">
        <f t="shared" si="467"/>
        <v>46206.698564593302</v>
      </c>
      <c r="N9947" t="e">
        <f>INDEX(XML!$A$2:$R$782,MATCH(C9947,XML!$D$2:$D$737,0),2)</f>
        <v>#N/A</v>
      </c>
    </row>
    <row r="9948" spans="1:14" ht="22.5" customHeight="1" x14ac:dyDescent="0.2">
      <c r="A9948">
        <v>48241</v>
      </c>
      <c r="B9948">
        <v>2100121702</v>
      </c>
      <c r="C9948" s="15" t="s">
        <v>36912</v>
      </c>
      <c r="D9948" s="15" t="s">
        <v>36913</v>
      </c>
      <c r="E9948">
        <v>36990</v>
      </c>
      <c r="F9948">
        <v>36990</v>
      </c>
      <c r="H9948">
        <v>7</v>
      </c>
      <c r="K9948" s="16">
        <f t="shared" si="465"/>
        <v>41428.800000000003</v>
      </c>
      <c r="L9948" s="16">
        <f t="shared" si="466"/>
        <v>43609.26315789474</v>
      </c>
      <c r="M9948" s="16">
        <f t="shared" si="467"/>
        <v>49555.980861244025</v>
      </c>
      <c r="N9948" t="e">
        <f>INDEX(XML!$A$2:$R$782,MATCH(C9948,XML!$D$2:$D$737,0),2)</f>
        <v>#N/A</v>
      </c>
    </row>
    <row r="9949" spans="1:14" ht="22.5" customHeight="1" x14ac:dyDescent="0.2">
      <c r="A9949">
        <v>48242</v>
      </c>
      <c r="B9949">
        <v>2100121703</v>
      </c>
      <c r="C9949" s="15" t="s">
        <v>36914</v>
      </c>
      <c r="D9949" s="15" t="s">
        <v>36915</v>
      </c>
      <c r="E9949">
        <v>37990</v>
      </c>
      <c r="F9949">
        <v>37990</v>
      </c>
      <c r="H9949">
        <v>5</v>
      </c>
      <c r="K9949" s="16">
        <f t="shared" si="465"/>
        <v>42548.800000000003</v>
      </c>
      <c r="L9949" s="16">
        <f t="shared" si="466"/>
        <v>44788.210526315786</v>
      </c>
      <c r="M9949" s="16">
        <f t="shared" si="467"/>
        <v>50895.693779904301</v>
      </c>
      <c r="N9949" t="e">
        <f>INDEX(XML!$A$2:$R$782,MATCH(C9949,XML!$D$2:$D$737,0),2)</f>
        <v>#N/A</v>
      </c>
    </row>
    <row r="9950" spans="1:14" ht="22.5" customHeight="1" x14ac:dyDescent="0.2">
      <c r="A9950">
        <v>49772</v>
      </c>
      <c r="B9950">
        <v>2100121700</v>
      </c>
      <c r="C9950" s="15" t="s">
        <v>41778</v>
      </c>
      <c r="D9950" s="15" t="s">
        <v>41779</v>
      </c>
      <c r="E9950">
        <v>38990</v>
      </c>
      <c r="F9950">
        <v>38990</v>
      </c>
      <c r="H9950">
        <v>3</v>
      </c>
      <c r="K9950" s="16">
        <f t="shared" si="465"/>
        <v>43668.800000000003</v>
      </c>
      <c r="L9950" s="16">
        <f t="shared" si="466"/>
        <v>45967.15789473684</v>
      </c>
      <c r="M9950" s="16">
        <f t="shared" si="467"/>
        <v>52235.406698564584</v>
      </c>
      <c r="N9950" t="e">
        <f>INDEX(XML!$A$2:$R$782,MATCH(C9950,XML!$D$2:$D$737,0),2)</f>
        <v>#N/A</v>
      </c>
    </row>
    <row r="9951" spans="1:14" ht="22.5" customHeight="1" x14ac:dyDescent="0.2">
      <c r="A9951">
        <v>54381</v>
      </c>
      <c r="B9951">
        <v>9100048941</v>
      </c>
      <c r="C9951" s="15" t="s">
        <v>17993</v>
      </c>
      <c r="D9951" s="15" t="s">
        <v>17994</v>
      </c>
      <c r="E9951">
        <v>11990</v>
      </c>
      <c r="F9951">
        <v>11990</v>
      </c>
      <c r="H9951" t="s">
        <v>746</v>
      </c>
      <c r="K9951" s="16">
        <f t="shared" si="465"/>
        <v>13428.8</v>
      </c>
      <c r="L9951" s="16">
        <f t="shared" si="466"/>
        <v>14135.578947368422</v>
      </c>
      <c r="M9951" s="16">
        <f t="shared" si="467"/>
        <v>16063.157894736843</v>
      </c>
      <c r="N9951" t="e">
        <f>INDEX(XML!$A$2:$R$782,MATCH(C9951,XML!$D$2:$D$737,0),2)</f>
        <v>#N/A</v>
      </c>
    </row>
    <row r="9952" spans="1:14" ht="22.5" customHeight="1" x14ac:dyDescent="0.2">
      <c r="A9952">
        <v>48325</v>
      </c>
      <c r="B9952">
        <v>9100048048</v>
      </c>
      <c r="C9952" s="15" t="s">
        <v>18024</v>
      </c>
      <c r="D9952" s="15" t="s">
        <v>18025</v>
      </c>
      <c r="E9952">
        <v>18490</v>
      </c>
      <c r="F9952">
        <v>18490</v>
      </c>
      <c r="H9952">
        <v>10</v>
      </c>
      <c r="K9952" s="16">
        <f t="shared" si="465"/>
        <v>20708.8</v>
      </c>
      <c r="L9952" s="16">
        <f t="shared" si="466"/>
        <v>21798.736842105263</v>
      </c>
      <c r="M9952" s="16">
        <f t="shared" si="467"/>
        <v>24771.291866028707</v>
      </c>
      <c r="N9952" t="e">
        <f>INDEX(XML!$A$2:$R$782,MATCH(C9952,XML!$D$2:$D$737,0),2)</f>
        <v>#N/A</v>
      </c>
    </row>
    <row r="9953" spans="1:14" ht="22.5" customHeight="1" x14ac:dyDescent="0.2">
      <c r="A9953">
        <v>55632</v>
      </c>
      <c r="B9953">
        <v>9100048322</v>
      </c>
      <c r="C9953" s="15" t="s">
        <v>40439</v>
      </c>
      <c r="D9953" s="15" t="s">
        <v>40440</v>
      </c>
      <c r="E9953">
        <v>14072</v>
      </c>
      <c r="F9953">
        <v>25990</v>
      </c>
      <c r="H9953">
        <v>1</v>
      </c>
      <c r="K9953" s="16">
        <f t="shared" si="465"/>
        <v>15760.64</v>
      </c>
      <c r="L9953" s="16">
        <f t="shared" si="466"/>
        <v>16590.147368421054</v>
      </c>
      <c r="M9953" s="16">
        <f t="shared" si="467"/>
        <v>18852.440191387563</v>
      </c>
      <c r="N9953" t="e">
        <f>INDEX(XML!$A$2:$R$782,MATCH(C9953,XML!$D$2:$D$737,0),2)</f>
        <v>#N/A</v>
      </c>
    </row>
    <row r="9954" spans="1:14" ht="22.5" customHeight="1" x14ac:dyDescent="0.2">
      <c r="A9954">
        <v>55634</v>
      </c>
      <c r="B9954">
        <v>9100048319</v>
      </c>
      <c r="C9954" s="15" t="s">
        <v>18030</v>
      </c>
      <c r="D9954" s="15" t="s">
        <v>18031</v>
      </c>
      <c r="E9954">
        <v>27990</v>
      </c>
      <c r="F9954">
        <v>27990</v>
      </c>
      <c r="H9954">
        <v>10</v>
      </c>
      <c r="K9954" s="16">
        <f t="shared" si="465"/>
        <v>31348.799999999999</v>
      </c>
      <c r="L9954" s="16">
        <f t="shared" si="466"/>
        <v>32998.73684210526</v>
      </c>
      <c r="M9954" s="16">
        <f t="shared" si="467"/>
        <v>37498.564593301431</v>
      </c>
      <c r="N9954" t="e">
        <f>INDEX(XML!$A$2:$R$782,MATCH(C9954,XML!$D$2:$D$737,0),2)</f>
        <v>#N/A</v>
      </c>
    </row>
    <row r="9955" spans="1:14" ht="22.5" customHeight="1" x14ac:dyDescent="0.2">
      <c r="A9955">
        <v>53465</v>
      </c>
      <c r="B9955">
        <v>2100125769</v>
      </c>
      <c r="C9955" s="15" t="s">
        <v>38333</v>
      </c>
      <c r="D9955" s="15" t="s">
        <v>38334</v>
      </c>
      <c r="E9955">
        <v>24990</v>
      </c>
      <c r="F9955">
        <v>24990</v>
      </c>
      <c r="H9955">
        <v>4</v>
      </c>
      <c r="K9955" s="16">
        <f t="shared" si="465"/>
        <v>27988.799999999999</v>
      </c>
      <c r="L9955" s="16">
        <f t="shared" si="466"/>
        <v>29461.894736842107</v>
      </c>
      <c r="M9955" s="16">
        <f t="shared" si="467"/>
        <v>33479.425837320574</v>
      </c>
      <c r="N9955" t="e">
        <f>INDEX(XML!$A$2:$R$782,MATCH(C9955,XML!$D$2:$D$737,0),2)</f>
        <v>#N/A</v>
      </c>
    </row>
    <row r="9956" spans="1:14" ht="22.5" customHeight="1" x14ac:dyDescent="0.2">
      <c r="A9956">
        <v>48302</v>
      </c>
      <c r="B9956">
        <v>9100036414</v>
      </c>
      <c r="C9956" s="15" t="s">
        <v>18005</v>
      </c>
      <c r="D9956" s="15" t="s">
        <v>18006</v>
      </c>
      <c r="E9956">
        <v>30990</v>
      </c>
      <c r="F9956">
        <v>30990</v>
      </c>
      <c r="H9956">
        <v>2</v>
      </c>
      <c r="K9956" s="16">
        <f t="shared" si="465"/>
        <v>34708.800000000003</v>
      </c>
      <c r="L9956" s="16">
        <f t="shared" si="466"/>
        <v>36535.578947368427</v>
      </c>
      <c r="M9956" s="16">
        <f t="shared" si="467"/>
        <v>41517.703349282303</v>
      </c>
      <c r="N9956" t="e">
        <f>INDEX(XML!$A$2:$R$782,MATCH(C9956,XML!$D$2:$D$737,0),2)</f>
        <v>#N/A</v>
      </c>
    </row>
    <row r="9957" spans="1:14" ht="22.5" customHeight="1" x14ac:dyDescent="0.2">
      <c r="A9957">
        <v>82960</v>
      </c>
      <c r="B9957">
        <v>9100054300</v>
      </c>
      <c r="C9957" s="15" t="s">
        <v>44927</v>
      </c>
      <c r="D9957" s="15" t="s">
        <v>44928</v>
      </c>
      <c r="E9957">
        <v>31490</v>
      </c>
      <c r="F9957">
        <v>31490</v>
      </c>
      <c r="H9957">
        <v>4</v>
      </c>
      <c r="K9957" s="16">
        <f t="shared" si="465"/>
        <v>35268.800000000003</v>
      </c>
      <c r="L9957" s="16">
        <f t="shared" si="466"/>
        <v>37125.052631578954</v>
      </c>
      <c r="M9957" s="16">
        <f t="shared" si="467"/>
        <v>42187.559808612445</v>
      </c>
      <c r="N9957" t="e">
        <f>INDEX(XML!$A$2:$R$782,MATCH(C9957,XML!$D$2:$D$737,0),2)</f>
        <v>#N/A</v>
      </c>
    </row>
    <row r="9958" spans="1:14" ht="22.5" customHeight="1" x14ac:dyDescent="0.2">
      <c r="A9958">
        <v>53464</v>
      </c>
      <c r="B9958">
        <v>9100049018</v>
      </c>
      <c r="C9958" s="15" t="s">
        <v>18056</v>
      </c>
      <c r="D9958" s="15" t="s">
        <v>18057</v>
      </c>
      <c r="E9958">
        <v>32990</v>
      </c>
      <c r="F9958">
        <v>32990</v>
      </c>
      <c r="H9958">
        <v>26</v>
      </c>
      <c r="K9958" s="16">
        <f t="shared" si="465"/>
        <v>36948.800000000003</v>
      </c>
      <c r="L9958" s="16">
        <f t="shared" si="466"/>
        <v>38893.473684210534</v>
      </c>
      <c r="M9958" s="16">
        <f t="shared" si="467"/>
        <v>44197.129186602884</v>
      </c>
      <c r="N9958" t="e">
        <f>INDEX(XML!$A$2:$R$782,MATCH(C9958,XML!$D$2:$D$737,0),2)</f>
        <v>#N/A</v>
      </c>
    </row>
    <row r="9959" spans="1:14" ht="22.5" customHeight="1" x14ac:dyDescent="0.2">
      <c r="A9959">
        <v>55641</v>
      </c>
      <c r="B9959">
        <v>9100049011</v>
      </c>
      <c r="C9959" s="15" t="s">
        <v>18058</v>
      </c>
      <c r="D9959" s="15" t="s">
        <v>18059</v>
      </c>
      <c r="E9959">
        <v>32990</v>
      </c>
      <c r="F9959">
        <v>32990</v>
      </c>
      <c r="H9959">
        <v>7</v>
      </c>
      <c r="K9959" s="16">
        <f t="shared" si="465"/>
        <v>36948.800000000003</v>
      </c>
      <c r="L9959" s="16">
        <f t="shared" si="466"/>
        <v>38893.473684210534</v>
      </c>
      <c r="M9959" s="16">
        <f t="shared" si="467"/>
        <v>44197.129186602884</v>
      </c>
      <c r="N9959" t="e">
        <f>INDEX(XML!$A$2:$R$782,MATCH(C9959,XML!$D$2:$D$737,0),2)</f>
        <v>#N/A</v>
      </c>
    </row>
    <row r="9960" spans="1:14" ht="22.5" customHeight="1" x14ac:dyDescent="0.2">
      <c r="A9960">
        <v>54380</v>
      </c>
      <c r="B9960">
        <v>9100048940</v>
      </c>
      <c r="C9960" s="15" t="s">
        <v>17977</v>
      </c>
      <c r="D9960" s="15" t="s">
        <v>17978</v>
      </c>
      <c r="E9960">
        <v>8990</v>
      </c>
      <c r="F9960">
        <v>8990</v>
      </c>
      <c r="H9960" t="s">
        <v>746</v>
      </c>
      <c r="K9960" s="16">
        <f t="shared" si="465"/>
        <v>10068.799999999999</v>
      </c>
      <c r="L9960" s="16">
        <f t="shared" si="466"/>
        <v>10598.736842105262</v>
      </c>
      <c r="M9960" s="16">
        <f t="shared" si="467"/>
        <v>12044.019138755977</v>
      </c>
      <c r="N9960" t="e">
        <f>INDEX(XML!$A$2:$R$782,MATCH(C9960,XML!$D$2:$D$737,0),2)</f>
        <v>#N/A</v>
      </c>
    </row>
    <row r="9961" spans="1:14" ht="22.5" customHeight="1" x14ac:dyDescent="0.2">
      <c r="A9961">
        <v>54376</v>
      </c>
      <c r="B9961">
        <v>9100048500</v>
      </c>
      <c r="C9961" s="15" t="s">
        <v>17979</v>
      </c>
      <c r="D9961" s="15" t="s">
        <v>17980</v>
      </c>
      <c r="E9961">
        <v>10490</v>
      </c>
      <c r="F9961">
        <v>10490</v>
      </c>
      <c r="H9961" t="s">
        <v>746</v>
      </c>
      <c r="K9961" s="16">
        <f t="shared" si="465"/>
        <v>11748.8</v>
      </c>
      <c r="L9961" s="16">
        <f t="shared" si="466"/>
        <v>12367.157894736842</v>
      </c>
      <c r="M9961" s="16">
        <f t="shared" si="467"/>
        <v>14053.588516746413</v>
      </c>
      <c r="N9961" t="e">
        <f>INDEX(XML!$A$2:$R$782,MATCH(C9961,XML!$D$2:$D$737,0),2)</f>
        <v>#N/A</v>
      </c>
    </row>
    <row r="9962" spans="1:14" ht="22.5" customHeight="1" x14ac:dyDescent="0.2">
      <c r="A9962">
        <v>57064</v>
      </c>
      <c r="B9962">
        <v>9100052248</v>
      </c>
      <c r="C9962" s="15" t="s">
        <v>17991</v>
      </c>
      <c r="D9962" s="15" t="s">
        <v>17992</v>
      </c>
      <c r="E9962">
        <v>16490</v>
      </c>
      <c r="F9962">
        <v>16490</v>
      </c>
      <c r="H9962">
        <v>37</v>
      </c>
      <c r="K9962" s="16">
        <f t="shared" si="465"/>
        <v>18468.8</v>
      </c>
      <c r="L9962" s="16">
        <f t="shared" si="466"/>
        <v>19440.842105263157</v>
      </c>
      <c r="M9962" s="16">
        <f t="shared" si="467"/>
        <v>22091.866028708133</v>
      </c>
      <c r="N9962" t="e">
        <f>INDEX(XML!$A$2:$R$782,MATCH(C9962,XML!$D$2:$D$737,0),2)</f>
        <v>#N/A</v>
      </c>
    </row>
    <row r="9963" spans="1:14" ht="22.5" customHeight="1" x14ac:dyDescent="0.2">
      <c r="A9963">
        <v>48324</v>
      </c>
      <c r="B9963">
        <v>9100048047</v>
      </c>
      <c r="C9963" s="15" t="s">
        <v>17999</v>
      </c>
      <c r="D9963" s="15" t="s">
        <v>18000</v>
      </c>
      <c r="E9963">
        <v>13990</v>
      </c>
      <c r="F9963">
        <v>13990</v>
      </c>
      <c r="H9963">
        <v>10</v>
      </c>
      <c r="K9963" s="16">
        <f t="shared" si="465"/>
        <v>15668.8</v>
      </c>
      <c r="L9963" s="16">
        <f t="shared" si="466"/>
        <v>16493.473684210527</v>
      </c>
      <c r="M9963" s="16">
        <f t="shared" si="467"/>
        <v>18742.583732057417</v>
      </c>
      <c r="N9963" t="e">
        <f>INDEX(XML!$A$2:$R$782,MATCH(C9963,XML!$D$2:$D$737,0),2)</f>
        <v>#N/A</v>
      </c>
    </row>
    <row r="9964" spans="1:14" ht="22.5" customHeight="1" x14ac:dyDescent="0.2">
      <c r="A9964">
        <v>55635</v>
      </c>
      <c r="B9964">
        <v>9100048318</v>
      </c>
      <c r="C9964" s="15" t="s">
        <v>17995</v>
      </c>
      <c r="D9964" s="15" t="s">
        <v>17996</v>
      </c>
      <c r="E9964">
        <v>19990</v>
      </c>
      <c r="F9964">
        <v>19990</v>
      </c>
      <c r="H9964">
        <v>30</v>
      </c>
      <c r="K9964" s="16">
        <f t="shared" si="465"/>
        <v>22388.799999999999</v>
      </c>
      <c r="L9964" s="16">
        <f t="shared" si="466"/>
        <v>23567.157894736843</v>
      </c>
      <c r="M9964" s="16">
        <f t="shared" si="467"/>
        <v>26780.861244019143</v>
      </c>
      <c r="N9964" t="e">
        <f>INDEX(XML!$A$2:$R$782,MATCH(C9964,XML!$D$2:$D$737,0),2)</f>
        <v>#N/A</v>
      </c>
    </row>
    <row r="9965" spans="1:14" ht="22.5" customHeight="1" x14ac:dyDescent="0.2">
      <c r="A9965">
        <v>55640</v>
      </c>
      <c r="B9965">
        <v>9100049010</v>
      </c>
      <c r="C9965" s="15" t="s">
        <v>18038</v>
      </c>
      <c r="D9965" s="15" t="s">
        <v>18039</v>
      </c>
      <c r="E9965">
        <v>24490</v>
      </c>
      <c r="F9965">
        <v>24490</v>
      </c>
      <c r="H9965">
        <v>3</v>
      </c>
      <c r="K9965" s="16">
        <f t="shared" si="465"/>
        <v>27428.799999999999</v>
      </c>
      <c r="L9965" s="16">
        <f t="shared" si="466"/>
        <v>28872.42105263158</v>
      </c>
      <c r="M9965" s="16">
        <f t="shared" si="467"/>
        <v>32809.569377990432</v>
      </c>
      <c r="N9965" t="e">
        <f>INDEX(XML!$A$2:$R$782,MATCH(C9965,XML!$D$2:$D$737,0),2)</f>
        <v>#N/A</v>
      </c>
    </row>
    <row r="9966" spans="1:14" ht="22.5" customHeight="1" x14ac:dyDescent="0.2">
      <c r="A9966">
        <v>82961</v>
      </c>
      <c r="B9966">
        <v>2100118459</v>
      </c>
      <c r="C9966" s="15" t="s">
        <v>44929</v>
      </c>
      <c r="D9966" s="15" t="s">
        <v>44930</v>
      </c>
      <c r="E9966">
        <v>33490</v>
      </c>
      <c r="F9966">
        <v>33490</v>
      </c>
      <c r="H9966">
        <v>10</v>
      </c>
      <c r="K9966" s="16">
        <f t="shared" si="465"/>
        <v>37508.800000000003</v>
      </c>
      <c r="L9966" s="16">
        <f t="shared" si="466"/>
        <v>39482.947368421061</v>
      </c>
      <c r="M9966" s="16">
        <f t="shared" si="467"/>
        <v>44866.985645933026</v>
      </c>
      <c r="N9966" t="e">
        <f>INDEX(XML!$A$2:$R$782,MATCH(C9966,XML!$D$2:$D$737,0),2)</f>
        <v>#N/A</v>
      </c>
    </row>
    <row r="9967" spans="1:14" ht="22.5" customHeight="1" x14ac:dyDescent="0.2">
      <c r="A9967">
        <v>54385</v>
      </c>
      <c r="B9967">
        <v>9100047872</v>
      </c>
      <c r="C9967" s="15" t="s">
        <v>18044</v>
      </c>
      <c r="D9967" s="15" t="s">
        <v>18045</v>
      </c>
      <c r="E9967">
        <v>22490</v>
      </c>
      <c r="F9967">
        <v>22490</v>
      </c>
      <c r="H9967" t="s">
        <v>746</v>
      </c>
      <c r="K9967" s="16">
        <f t="shared" si="465"/>
        <v>25188.799999999999</v>
      </c>
      <c r="L9967" s="16">
        <f t="shared" si="466"/>
        <v>26514.526315789473</v>
      </c>
      <c r="M9967" s="16">
        <f t="shared" si="467"/>
        <v>30130.143540669858</v>
      </c>
      <c r="N9967" t="e">
        <f>INDEX(XML!$A$2:$R$782,MATCH(C9967,XML!$D$2:$D$737,0),2)</f>
        <v>#N/A</v>
      </c>
    </row>
    <row r="9968" spans="1:14" ht="22.5" customHeight="1" x14ac:dyDescent="0.2">
      <c r="A9968">
        <v>55642</v>
      </c>
      <c r="B9968">
        <v>9100049012</v>
      </c>
      <c r="C9968" s="15" t="s">
        <v>18060</v>
      </c>
      <c r="D9968" s="15" t="s">
        <v>20390</v>
      </c>
      <c r="E9968">
        <v>42490</v>
      </c>
      <c r="F9968">
        <v>42490</v>
      </c>
      <c r="K9968" s="16">
        <f t="shared" si="465"/>
        <v>47588.800000000003</v>
      </c>
      <c r="L9968" s="16">
        <f t="shared" si="466"/>
        <v>50093.473684210527</v>
      </c>
      <c r="M9968" s="16">
        <f t="shared" si="467"/>
        <v>56924.401913875598</v>
      </c>
      <c r="N9968" t="e">
        <f>INDEX(XML!$A$2:$R$782,MATCH(C9968,XML!$D$2:$D$737,0),2)</f>
        <v>#N/A</v>
      </c>
    </row>
    <row r="9969" spans="1:14" ht="22.5" customHeight="1" x14ac:dyDescent="0.2">
      <c r="A9969">
        <v>48222</v>
      </c>
      <c r="B9969">
        <v>2100118216</v>
      </c>
      <c r="C9969" s="15" t="s">
        <v>18046</v>
      </c>
      <c r="D9969" s="15" t="s">
        <v>18047</v>
      </c>
      <c r="E9969">
        <v>29990</v>
      </c>
      <c r="F9969">
        <v>29990</v>
      </c>
      <c r="H9969">
        <v>20</v>
      </c>
      <c r="I9969">
        <v>4</v>
      </c>
      <c r="K9969" s="16">
        <f t="shared" si="465"/>
        <v>33588.800000000003</v>
      </c>
      <c r="L9969" s="16">
        <f t="shared" si="466"/>
        <v>35356.631578947374</v>
      </c>
      <c r="M9969" s="16">
        <f t="shared" si="467"/>
        <v>40177.99043062202</v>
      </c>
      <c r="N9969" t="e">
        <f>INDEX(XML!$A$2:$R$782,MATCH(C9969,XML!$D$2:$D$737,0),2)</f>
        <v>#N/A</v>
      </c>
    </row>
    <row r="9970" spans="1:14" ht="22.5" customHeight="1" x14ac:dyDescent="0.2">
      <c r="A9970">
        <v>73982</v>
      </c>
      <c r="B9970" t="s">
        <v>31933</v>
      </c>
      <c r="C9970" s="15" t="s">
        <v>31934</v>
      </c>
      <c r="D9970" s="15" t="s">
        <v>31935</v>
      </c>
      <c r="E9970">
        <v>7779</v>
      </c>
      <c r="F9970">
        <v>9990</v>
      </c>
      <c r="H9970">
        <v>2</v>
      </c>
      <c r="K9970" s="16">
        <f t="shared" si="465"/>
        <v>8712.48</v>
      </c>
      <c r="L9970" s="16">
        <f t="shared" si="466"/>
        <v>9171.031578947368</v>
      </c>
      <c r="M9970" s="16">
        <f t="shared" si="467"/>
        <v>10421.626794258373</v>
      </c>
      <c r="N9970" t="e">
        <f>INDEX(XML!$A$2:$R$782,MATCH(C9970,XML!$D$2:$D$737,0),2)</f>
        <v>#N/A</v>
      </c>
    </row>
    <row r="9971" spans="1:14" ht="22.5" customHeight="1" x14ac:dyDescent="0.2">
      <c r="A9971">
        <v>73981</v>
      </c>
      <c r="B9971" t="s">
        <v>31930</v>
      </c>
      <c r="C9971" s="15" t="s">
        <v>31931</v>
      </c>
      <c r="D9971" s="15" t="s">
        <v>31932</v>
      </c>
      <c r="E9971">
        <v>8920</v>
      </c>
      <c r="F9971">
        <v>9990</v>
      </c>
      <c r="H9971">
        <v>7</v>
      </c>
      <c r="K9971" s="16">
        <f t="shared" si="465"/>
        <v>9990.4</v>
      </c>
      <c r="L9971" s="16">
        <f t="shared" si="466"/>
        <v>10516.21052631579</v>
      </c>
      <c r="M9971" s="16">
        <f t="shared" si="467"/>
        <v>11950.239234449762</v>
      </c>
      <c r="N9971" t="e">
        <f>INDEX(XML!$A$2:$R$782,MATCH(C9971,XML!$D$2:$D$737,0),2)</f>
        <v>#N/A</v>
      </c>
    </row>
    <row r="9972" spans="1:14" ht="22.5" customHeight="1" x14ac:dyDescent="0.2">
      <c r="A9972">
        <v>73979</v>
      </c>
      <c r="B9972" t="s">
        <v>31924</v>
      </c>
      <c r="C9972" s="15" t="s">
        <v>31925</v>
      </c>
      <c r="D9972" s="15" t="s">
        <v>31926</v>
      </c>
      <c r="E9972">
        <v>13322</v>
      </c>
      <c r="F9972">
        <v>16990</v>
      </c>
      <c r="H9972">
        <v>6</v>
      </c>
      <c r="K9972" s="16">
        <f t="shared" si="465"/>
        <v>14920.64</v>
      </c>
      <c r="L9972" s="16">
        <f t="shared" si="466"/>
        <v>15705.936842105262</v>
      </c>
      <c r="M9972" s="16">
        <f t="shared" si="467"/>
        <v>17847.655502392343</v>
      </c>
      <c r="N9972" t="e">
        <f>INDEX(XML!$A$2:$R$782,MATCH(C9972,XML!$D$2:$D$737,0),2)</f>
        <v>#N/A</v>
      </c>
    </row>
    <row r="9973" spans="1:14" ht="22.5" customHeight="1" x14ac:dyDescent="0.2">
      <c r="A9973">
        <v>73980</v>
      </c>
      <c r="B9973" t="s">
        <v>31927</v>
      </c>
      <c r="C9973" s="15" t="s">
        <v>31928</v>
      </c>
      <c r="D9973" s="15" t="s">
        <v>31929</v>
      </c>
      <c r="E9973">
        <v>17197</v>
      </c>
      <c r="F9973">
        <v>21990</v>
      </c>
      <c r="H9973">
        <v>6</v>
      </c>
      <c r="K9973" s="16">
        <f t="shared" si="465"/>
        <v>19260.64</v>
      </c>
      <c r="L9973" s="16">
        <f t="shared" si="466"/>
        <v>20274.357894736841</v>
      </c>
      <c r="M9973" s="16">
        <f t="shared" si="467"/>
        <v>23039.043062200955</v>
      </c>
      <c r="N9973" t="e">
        <f>INDEX(XML!$A$2:$R$782,MATCH(C9973,XML!$D$2:$D$737,0),2)</f>
        <v>#N/A</v>
      </c>
    </row>
    <row r="9974" spans="1:14" ht="22.5" customHeight="1" x14ac:dyDescent="0.2">
      <c r="A9974">
        <v>73975</v>
      </c>
      <c r="B9974" t="s">
        <v>31912</v>
      </c>
      <c r="C9974" s="15" t="s">
        <v>31913</v>
      </c>
      <c r="D9974" s="15" t="s">
        <v>31914</v>
      </c>
      <c r="E9974">
        <v>7367</v>
      </c>
      <c r="F9974">
        <v>9990</v>
      </c>
      <c r="H9974">
        <v>6</v>
      </c>
      <c r="K9974" s="16">
        <f t="shared" si="465"/>
        <v>8251.0400000000009</v>
      </c>
      <c r="L9974" s="16">
        <f t="shared" si="466"/>
        <v>8685.3052631578958</v>
      </c>
      <c r="M9974" s="16">
        <f t="shared" si="467"/>
        <v>9869.665071770336</v>
      </c>
      <c r="N9974" t="e">
        <f>INDEX(XML!$A$2:$R$782,MATCH(C9974,XML!$D$2:$D$737,0),2)</f>
        <v>#N/A</v>
      </c>
    </row>
    <row r="9975" spans="1:14" ht="22.5" customHeight="1" x14ac:dyDescent="0.2">
      <c r="A9975">
        <v>73976</v>
      </c>
      <c r="B9975" t="s">
        <v>31915</v>
      </c>
      <c r="C9975" s="15" t="s">
        <v>31916</v>
      </c>
      <c r="D9975" s="15" t="s">
        <v>31917</v>
      </c>
      <c r="E9975">
        <v>7109</v>
      </c>
      <c r="F9975">
        <v>9990</v>
      </c>
      <c r="H9975">
        <v>5</v>
      </c>
      <c r="K9975" s="16">
        <f t="shared" si="465"/>
        <v>7962.08</v>
      </c>
      <c r="L9975" s="16">
        <f t="shared" si="466"/>
        <v>8381.136842105263</v>
      </c>
      <c r="M9975" s="16">
        <f t="shared" si="467"/>
        <v>9524.0191387559807</v>
      </c>
      <c r="N9975" t="e">
        <f>INDEX(XML!$A$2:$R$782,MATCH(C9975,XML!$D$2:$D$737,0),2)</f>
        <v>#N/A</v>
      </c>
    </row>
    <row r="9976" spans="1:14" ht="22.5" customHeight="1" x14ac:dyDescent="0.2">
      <c r="A9976">
        <v>73978</v>
      </c>
      <c r="B9976" t="s">
        <v>31921</v>
      </c>
      <c r="C9976" s="15" t="s">
        <v>31922</v>
      </c>
      <c r="D9976" s="15" t="s">
        <v>31923</v>
      </c>
      <c r="E9976">
        <v>8365</v>
      </c>
      <c r="F9976">
        <v>10990</v>
      </c>
      <c r="H9976">
        <v>4</v>
      </c>
      <c r="K9976" s="16">
        <f t="shared" si="465"/>
        <v>9368.7999999999993</v>
      </c>
      <c r="L9976" s="16">
        <f t="shared" si="466"/>
        <v>9861.8947368421032</v>
      </c>
      <c r="M9976" s="16">
        <f t="shared" si="467"/>
        <v>11206.6985645933</v>
      </c>
      <c r="N9976" t="e">
        <f>INDEX(XML!$A$2:$R$782,MATCH(C9976,XML!$D$2:$D$737,0),2)</f>
        <v>#N/A</v>
      </c>
    </row>
    <row r="9977" spans="1:14" ht="22.5" customHeight="1" x14ac:dyDescent="0.2">
      <c r="A9977">
        <v>73977</v>
      </c>
      <c r="B9977" t="s">
        <v>31918</v>
      </c>
      <c r="C9977" s="15" t="s">
        <v>31919</v>
      </c>
      <c r="D9977" s="15" t="s">
        <v>31920</v>
      </c>
      <c r="E9977">
        <v>9260</v>
      </c>
      <c r="F9977">
        <v>11990</v>
      </c>
      <c r="H9977">
        <v>7</v>
      </c>
      <c r="K9977" s="16">
        <f t="shared" si="465"/>
        <v>10371.200000000001</v>
      </c>
      <c r="L9977" s="16">
        <f t="shared" si="466"/>
        <v>10917.052631578948</v>
      </c>
      <c r="M9977" s="16">
        <f t="shared" si="467"/>
        <v>12405.741626794259</v>
      </c>
      <c r="N9977" t="e">
        <f>INDEX(XML!$A$2:$R$782,MATCH(C9977,XML!$D$2:$D$737,0),2)</f>
        <v>#N/A</v>
      </c>
    </row>
    <row r="9978" spans="1:14" ht="22.5" customHeight="1" x14ac:dyDescent="0.2">
      <c r="A9978">
        <v>73971</v>
      </c>
      <c r="B9978" t="s">
        <v>42710</v>
      </c>
      <c r="C9978" s="15" t="s">
        <v>42711</v>
      </c>
      <c r="D9978" s="15" t="s">
        <v>42712</v>
      </c>
      <c r="E9978">
        <v>11752</v>
      </c>
      <c r="F9978">
        <v>15990</v>
      </c>
      <c r="H9978">
        <v>13</v>
      </c>
      <c r="K9978" s="16">
        <f t="shared" si="465"/>
        <v>13162.24</v>
      </c>
      <c r="L9978" s="16">
        <f t="shared" si="466"/>
        <v>13854.989473684211</v>
      </c>
      <c r="M9978" s="16">
        <f t="shared" si="467"/>
        <v>15744.306220095694</v>
      </c>
      <c r="N9978" t="e">
        <f>INDEX(XML!$A$2:$R$782,MATCH(C9978,XML!$D$2:$D$737,0),2)</f>
        <v>#N/A</v>
      </c>
    </row>
    <row r="9979" spans="1:14" ht="22.5" customHeight="1" x14ac:dyDescent="0.2">
      <c r="A9979">
        <v>73974</v>
      </c>
      <c r="B9979" t="s">
        <v>31909</v>
      </c>
      <c r="C9979" s="15" t="s">
        <v>31910</v>
      </c>
      <c r="D9979" s="15" t="s">
        <v>31911</v>
      </c>
      <c r="E9979">
        <v>8422</v>
      </c>
      <c r="F9979">
        <v>10990</v>
      </c>
      <c r="H9979">
        <v>21</v>
      </c>
      <c r="K9979" s="16">
        <f t="shared" si="465"/>
        <v>9432.64</v>
      </c>
      <c r="L9979" s="16">
        <f t="shared" si="466"/>
        <v>9929.0947368421057</v>
      </c>
      <c r="M9979" s="16">
        <f t="shared" si="467"/>
        <v>11283.062200956938</v>
      </c>
      <c r="N9979" t="e">
        <f>INDEX(XML!$A$2:$R$782,MATCH(C9979,XML!$D$2:$D$737,0),2)</f>
        <v>#N/A</v>
      </c>
    </row>
    <row r="9980" spans="1:14" ht="22.5" customHeight="1" x14ac:dyDescent="0.2">
      <c r="A9980">
        <v>73972</v>
      </c>
      <c r="B9980" t="s">
        <v>31885</v>
      </c>
      <c r="C9980" s="15" t="s">
        <v>31886</v>
      </c>
      <c r="D9980" s="15" t="s">
        <v>31887</v>
      </c>
      <c r="E9980">
        <v>8196</v>
      </c>
      <c r="F9980">
        <v>10990</v>
      </c>
      <c r="K9980" s="16">
        <f t="shared" si="465"/>
        <v>9179.52</v>
      </c>
      <c r="L9980" s="16">
        <f t="shared" si="466"/>
        <v>9662.652631578947</v>
      </c>
      <c r="M9980" s="16">
        <f t="shared" si="467"/>
        <v>10980.287081339713</v>
      </c>
      <c r="N9980" t="e">
        <f>INDEX(XML!$A$2:$R$782,MATCH(C9980,XML!$D$2:$D$737,0),2)</f>
        <v>#N/A</v>
      </c>
    </row>
    <row r="9981" spans="1:14" ht="22.5" customHeight="1" x14ac:dyDescent="0.2">
      <c r="A9981">
        <v>73973</v>
      </c>
      <c r="B9981" t="s">
        <v>46389</v>
      </c>
      <c r="C9981" s="15" t="s">
        <v>46390</v>
      </c>
      <c r="D9981" s="15" t="s">
        <v>46391</v>
      </c>
      <c r="E9981">
        <v>11947</v>
      </c>
      <c r="F9981">
        <v>15990</v>
      </c>
      <c r="H9981">
        <v>12</v>
      </c>
      <c r="K9981" s="16">
        <f t="shared" si="465"/>
        <v>13380.64</v>
      </c>
      <c r="L9981" s="16">
        <f t="shared" si="466"/>
        <v>14084.884210526316</v>
      </c>
      <c r="M9981" s="16">
        <f t="shared" si="467"/>
        <v>16005.550239234448</v>
      </c>
      <c r="N9981" t="e">
        <f>INDEX(XML!$A$2:$R$782,MATCH(C9981,XML!$D$2:$D$737,0),2)</f>
        <v>#N/A</v>
      </c>
    </row>
    <row r="9982" spans="1:14" ht="22.5" customHeight="1" x14ac:dyDescent="0.2">
      <c r="A9982">
        <v>73983</v>
      </c>
      <c r="B9982" t="s">
        <v>46392</v>
      </c>
      <c r="C9982" s="15" t="s">
        <v>46393</v>
      </c>
      <c r="D9982" s="15" t="s">
        <v>46394</v>
      </c>
      <c r="E9982">
        <v>5968</v>
      </c>
      <c r="F9982">
        <v>7990</v>
      </c>
      <c r="H9982">
        <v>5</v>
      </c>
      <c r="K9982" s="16">
        <f t="shared" si="465"/>
        <v>6684.16</v>
      </c>
      <c r="L9982" s="16">
        <f t="shared" si="466"/>
        <v>7035.9578947368418</v>
      </c>
      <c r="M9982" s="16">
        <f t="shared" si="467"/>
        <v>7995.4066985645923</v>
      </c>
      <c r="N9982" t="e">
        <f>INDEX(XML!$A$2:$R$782,MATCH(C9982,XML!$D$2:$D$737,0),2)</f>
        <v>#N/A</v>
      </c>
    </row>
    <row r="9983" spans="1:14" ht="22.5" customHeight="1" x14ac:dyDescent="0.2">
      <c r="A9983">
        <v>48316</v>
      </c>
      <c r="B9983">
        <v>9100042512</v>
      </c>
      <c r="C9983" s="15" t="s">
        <v>46062</v>
      </c>
      <c r="D9983" s="15" t="s">
        <v>46063</v>
      </c>
      <c r="E9983">
        <v>18990</v>
      </c>
      <c r="F9983">
        <v>18990</v>
      </c>
      <c r="I9983">
        <v>1</v>
      </c>
      <c r="K9983" s="16">
        <f t="shared" si="465"/>
        <v>21268.799999999999</v>
      </c>
      <c r="L9983" s="16">
        <f t="shared" si="466"/>
        <v>22388.21052631579</v>
      </c>
      <c r="M9983" s="16">
        <f t="shared" si="467"/>
        <v>25441.148325358852</v>
      </c>
      <c r="N9983" t="e">
        <f>INDEX(XML!$A$2:$R$782,MATCH(C9983,XML!$D$2:$D$737,0),2)</f>
        <v>#N/A</v>
      </c>
    </row>
    <row r="9984" spans="1:14" ht="22.5" customHeight="1" x14ac:dyDescent="0.25">
      <c r="A9984" s="184" t="s">
        <v>4375</v>
      </c>
      <c r="B9984" s="184"/>
      <c r="C9984" s="185"/>
      <c r="D9984" s="185"/>
      <c r="E9984" s="184"/>
      <c r="F9984" s="184"/>
      <c r="G9984" s="184"/>
      <c r="H9984" s="184"/>
      <c r="I9984" s="184"/>
      <c r="J9984" s="184"/>
      <c r="K9984" s="16">
        <f t="shared" si="465"/>
        <v>0</v>
      </c>
      <c r="L9984" s="16">
        <f t="shared" si="466"/>
        <v>0</v>
      </c>
      <c r="M9984" s="16">
        <f t="shared" si="467"/>
        <v>0</v>
      </c>
      <c r="N9984" t="e">
        <f>INDEX(XML!$A$2:$R$782,MATCH(C9984,XML!$D$2:$D$737,0),2)</f>
        <v>#N/A</v>
      </c>
    </row>
    <row r="9985" spans="1:14" ht="22.5" customHeight="1" x14ac:dyDescent="0.2">
      <c r="A9985">
        <v>48191</v>
      </c>
      <c r="B9985">
        <v>2100098999</v>
      </c>
      <c r="C9985" s="15" t="s">
        <v>33754</v>
      </c>
      <c r="D9985" s="15" t="s">
        <v>33755</v>
      </c>
      <c r="E9985">
        <v>7990</v>
      </c>
      <c r="F9985">
        <v>7990</v>
      </c>
      <c r="H9985">
        <v>12</v>
      </c>
      <c r="K9985" s="16">
        <f t="shared" si="465"/>
        <v>8948.7999999999993</v>
      </c>
      <c r="L9985" s="16">
        <f t="shared" si="466"/>
        <v>9419.78947368421</v>
      </c>
      <c r="M9985" s="16">
        <f t="shared" si="467"/>
        <v>10704.306220095694</v>
      </c>
      <c r="N9985" t="e">
        <f>INDEX(XML!$A$2:$R$782,MATCH(C9985,XML!$D$2:$D$737,0),2)</f>
        <v>#N/A</v>
      </c>
    </row>
    <row r="9986" spans="1:14" ht="22.5" customHeight="1" x14ac:dyDescent="0.2">
      <c r="A9986">
        <v>48192</v>
      </c>
      <c r="B9986">
        <v>2100099000</v>
      </c>
      <c r="C9986" s="15" t="s">
        <v>18065</v>
      </c>
      <c r="D9986" s="15" t="s">
        <v>18066</v>
      </c>
      <c r="E9986">
        <v>11990</v>
      </c>
      <c r="F9986">
        <v>11990</v>
      </c>
      <c r="H9986">
        <v>20</v>
      </c>
      <c r="I9986">
        <v>1</v>
      </c>
      <c r="K9986" s="16">
        <f t="shared" si="465"/>
        <v>13428.8</v>
      </c>
      <c r="L9986" s="16">
        <f t="shared" si="466"/>
        <v>14135.578947368422</v>
      </c>
      <c r="M9986" s="16">
        <f t="shared" si="467"/>
        <v>16063.157894736843</v>
      </c>
      <c r="N9986" t="e">
        <f>INDEX(XML!$A$2:$R$782,MATCH(C9986,XML!$D$2:$D$737,0),2)</f>
        <v>#N/A</v>
      </c>
    </row>
    <row r="9987" spans="1:14" ht="22.5" customHeight="1" x14ac:dyDescent="0.2">
      <c r="A9987">
        <v>50740</v>
      </c>
      <c r="B9987">
        <v>2100098996</v>
      </c>
      <c r="C9987" s="15" t="s">
        <v>18061</v>
      </c>
      <c r="D9987" s="15" t="s">
        <v>18062</v>
      </c>
      <c r="E9987">
        <v>7990</v>
      </c>
      <c r="F9987">
        <v>7990</v>
      </c>
      <c r="H9987">
        <v>7</v>
      </c>
      <c r="K9987" s="16">
        <f t="shared" si="465"/>
        <v>8948.7999999999993</v>
      </c>
      <c r="L9987" s="16">
        <f t="shared" si="466"/>
        <v>9419.78947368421</v>
      </c>
      <c r="M9987" s="16">
        <f t="shared" si="467"/>
        <v>10704.306220095694</v>
      </c>
      <c r="N9987" t="e">
        <f>INDEX(XML!$A$2:$R$782,MATCH(C9987,XML!$D$2:$D$737,0),2)</f>
        <v>#N/A</v>
      </c>
    </row>
    <row r="9988" spans="1:14" ht="123.75" x14ac:dyDescent="0.2">
      <c r="A9988">
        <v>74003</v>
      </c>
      <c r="B9988" t="s">
        <v>42153</v>
      </c>
      <c r="C9988" s="15" t="s">
        <v>42154</v>
      </c>
      <c r="D9988" s="15" t="s">
        <v>42155</v>
      </c>
      <c r="E9988">
        <v>1392</v>
      </c>
      <c r="F9988">
        <v>1990</v>
      </c>
      <c r="K9988" s="16">
        <f t="shared" si="465"/>
        <v>1559.04</v>
      </c>
      <c r="L9988" s="16">
        <f t="shared" si="466"/>
        <v>1641.0947368421052</v>
      </c>
      <c r="M9988" s="16">
        <f t="shared" si="467"/>
        <v>1864.8803827751196</v>
      </c>
      <c r="N9988" t="e">
        <f>INDEX(XML!$A$2:$R$782,MATCH(C9988,XML!$D$2:$D$737,0),2)</f>
        <v>#N/A</v>
      </c>
    </row>
    <row r="9989" spans="1:14" ht="22.5" customHeight="1" x14ac:dyDescent="0.2">
      <c r="A9989">
        <v>74004</v>
      </c>
      <c r="B9989" t="s">
        <v>31873</v>
      </c>
      <c r="C9989" s="15" t="s">
        <v>31874</v>
      </c>
      <c r="D9989" s="15" t="s">
        <v>31875</v>
      </c>
      <c r="E9989">
        <v>1220</v>
      </c>
      <c r="F9989">
        <v>1990</v>
      </c>
      <c r="H9989">
        <v>5</v>
      </c>
      <c r="K9989" s="16">
        <f t="shared" ref="K9989:K10052" si="468">IF(E9989&gt;49999,E9989+E9989*0.07,IF(E9989&lt;=49999,E9989+E9989*0.12))</f>
        <v>1366.4</v>
      </c>
      <c r="L9989" s="16">
        <f t="shared" ref="L9989:L10052" si="469">K9989*100/95</f>
        <v>1438.3157894736842</v>
      </c>
      <c r="M9989" s="16">
        <f t="shared" ref="M9989:M10052" si="470">IF(COUNTIF(C9989,"*Dahua*"),F9989-10,L9989*100/88)</f>
        <v>1634.4497607655503</v>
      </c>
      <c r="N9989" t="e">
        <f>INDEX(XML!$A$2:$R$782,MATCH(C9989,XML!$D$2:$D$737,0),2)</f>
        <v>#N/A</v>
      </c>
    </row>
    <row r="9990" spans="1:14" ht="22.5" customHeight="1" x14ac:dyDescent="0.2">
      <c r="A9990">
        <v>74008</v>
      </c>
      <c r="B9990" t="s">
        <v>31876</v>
      </c>
      <c r="C9990" s="15" t="s">
        <v>31877</v>
      </c>
      <c r="D9990" s="15" t="s">
        <v>31878</v>
      </c>
      <c r="E9990">
        <v>1899</v>
      </c>
      <c r="F9990">
        <v>2990</v>
      </c>
      <c r="K9990" s="16">
        <f t="shared" si="468"/>
        <v>2126.88</v>
      </c>
      <c r="L9990" s="16">
        <f t="shared" si="469"/>
        <v>2238.8210526315788</v>
      </c>
      <c r="M9990" s="16">
        <f t="shared" si="470"/>
        <v>2544.1148325358849</v>
      </c>
      <c r="N9990" t="e">
        <f>INDEX(XML!$A$2:$R$782,MATCH(C9990,XML!$D$2:$D$737,0),2)</f>
        <v>#N/A</v>
      </c>
    </row>
    <row r="9991" spans="1:14" ht="22.5" customHeight="1" x14ac:dyDescent="0.2">
      <c r="A9991">
        <v>74009</v>
      </c>
      <c r="B9991" t="s">
        <v>42713</v>
      </c>
      <c r="C9991" s="15" t="s">
        <v>42714</v>
      </c>
      <c r="D9991" s="15" t="s">
        <v>42715</v>
      </c>
      <c r="E9991">
        <v>3754</v>
      </c>
      <c r="F9991">
        <v>4990</v>
      </c>
      <c r="K9991" s="16">
        <f t="shared" si="468"/>
        <v>4204.4799999999996</v>
      </c>
      <c r="L9991" s="16">
        <f t="shared" si="469"/>
        <v>4425.7684210526313</v>
      </c>
      <c r="M9991" s="16">
        <f t="shared" si="470"/>
        <v>5029.2822966507174</v>
      </c>
      <c r="N9991" t="e">
        <f>INDEX(XML!$A$2:$R$782,MATCH(C9991,XML!$D$2:$D$737,0),2)</f>
        <v>#N/A</v>
      </c>
    </row>
    <row r="9992" spans="1:14" ht="22.5" customHeight="1" x14ac:dyDescent="0.2">
      <c r="A9992">
        <v>48190</v>
      </c>
      <c r="B9992">
        <v>2100098995</v>
      </c>
      <c r="C9992" s="15" t="s">
        <v>33756</v>
      </c>
      <c r="D9992" s="15" t="s">
        <v>33757</v>
      </c>
      <c r="E9992">
        <v>7990</v>
      </c>
      <c r="F9992">
        <v>7990</v>
      </c>
      <c r="H9992">
        <v>15</v>
      </c>
      <c r="K9992" s="16">
        <f t="shared" si="468"/>
        <v>8948.7999999999993</v>
      </c>
      <c r="L9992" s="16">
        <f t="shared" si="469"/>
        <v>9419.78947368421</v>
      </c>
      <c r="M9992" s="16">
        <f t="shared" si="470"/>
        <v>10704.306220095694</v>
      </c>
      <c r="N9992" t="e">
        <f>INDEX(XML!$A$2:$R$782,MATCH(C9992,XML!$D$2:$D$737,0),2)</f>
        <v>#N/A</v>
      </c>
    </row>
    <row r="9993" spans="1:14" ht="22.5" customHeight="1" x14ac:dyDescent="0.2">
      <c r="A9993">
        <v>48200</v>
      </c>
      <c r="B9993">
        <v>2100105376</v>
      </c>
      <c r="C9993" s="15" t="s">
        <v>18063</v>
      </c>
      <c r="D9993" s="15" t="s">
        <v>18064</v>
      </c>
      <c r="E9993">
        <v>11790</v>
      </c>
      <c r="F9993">
        <v>11790</v>
      </c>
      <c r="H9993">
        <v>11</v>
      </c>
      <c r="K9993" s="16">
        <f t="shared" si="468"/>
        <v>13204.8</v>
      </c>
      <c r="L9993" s="16">
        <f t="shared" si="469"/>
        <v>13899.78947368421</v>
      </c>
      <c r="M9993" s="16">
        <f t="shared" si="470"/>
        <v>15795.215311004782</v>
      </c>
      <c r="N9993" t="e">
        <f>INDEX(XML!$A$2:$R$782,MATCH(C9993,XML!$D$2:$D$737,0),2)</f>
        <v>#N/A</v>
      </c>
    </row>
    <row r="9994" spans="1:14" ht="22.5" customHeight="1" x14ac:dyDescent="0.2">
      <c r="A9994">
        <v>48202</v>
      </c>
      <c r="B9994">
        <v>2100105380</v>
      </c>
      <c r="C9994" s="15" t="s">
        <v>24269</v>
      </c>
      <c r="D9994" s="15" t="s">
        <v>24270</v>
      </c>
      <c r="E9994">
        <v>11790</v>
      </c>
      <c r="F9994">
        <v>11790</v>
      </c>
      <c r="H9994">
        <v>16</v>
      </c>
      <c r="K9994" s="16">
        <f t="shared" si="468"/>
        <v>13204.8</v>
      </c>
      <c r="L9994" s="16">
        <f t="shared" si="469"/>
        <v>13899.78947368421</v>
      </c>
      <c r="M9994" s="16">
        <f t="shared" si="470"/>
        <v>15795.215311004782</v>
      </c>
      <c r="N9994" t="e">
        <f>INDEX(XML!$A$2:$R$782,MATCH(C9994,XML!$D$2:$D$737,0),2)</f>
        <v>#N/A</v>
      </c>
    </row>
    <row r="9995" spans="1:14" ht="22.5" customHeight="1" x14ac:dyDescent="0.2">
      <c r="A9995">
        <v>49770</v>
      </c>
      <c r="B9995">
        <v>2100105381</v>
      </c>
      <c r="C9995" s="15" t="s">
        <v>23949</v>
      </c>
      <c r="D9995" s="15" t="s">
        <v>23950</v>
      </c>
      <c r="E9995">
        <v>12990</v>
      </c>
      <c r="F9995">
        <v>12990</v>
      </c>
      <c r="H9995">
        <v>2</v>
      </c>
      <c r="K9995" s="16">
        <f t="shared" si="468"/>
        <v>14548.8</v>
      </c>
      <c r="L9995" s="16">
        <f t="shared" si="469"/>
        <v>15314.526315789473</v>
      </c>
      <c r="M9995" s="16">
        <f t="shared" si="470"/>
        <v>17402.87081339713</v>
      </c>
      <c r="N9995" t="e">
        <f>INDEX(XML!$A$2:$R$782,MATCH(C9995,XML!$D$2:$D$737,0),2)</f>
        <v>#N/A</v>
      </c>
    </row>
    <row r="9996" spans="1:14" ht="22.5" customHeight="1" x14ac:dyDescent="0.2">
      <c r="A9996">
        <v>48194</v>
      </c>
      <c r="B9996">
        <v>2100099011</v>
      </c>
      <c r="C9996" s="15" t="s">
        <v>18067</v>
      </c>
      <c r="D9996" s="15" t="s">
        <v>18068</v>
      </c>
      <c r="E9996">
        <v>9490</v>
      </c>
      <c r="F9996">
        <v>9490</v>
      </c>
      <c r="K9996" s="16">
        <f t="shared" si="468"/>
        <v>10628.8</v>
      </c>
      <c r="L9996" s="16">
        <f t="shared" si="469"/>
        <v>11188.21052631579</v>
      </c>
      <c r="M9996" s="16">
        <f t="shared" si="470"/>
        <v>12713.875598086126</v>
      </c>
      <c r="N9996" t="e">
        <f>INDEX(XML!$A$2:$R$782,MATCH(C9996,XML!$D$2:$D$737,0),2)</f>
        <v>#N/A</v>
      </c>
    </row>
    <row r="9997" spans="1:14" ht="22.5" customHeight="1" x14ac:dyDescent="0.2">
      <c r="A9997">
        <v>48193</v>
      </c>
      <c r="B9997">
        <v>2100099001</v>
      </c>
      <c r="C9997" s="15" t="s">
        <v>18071</v>
      </c>
      <c r="D9997" s="15" t="s">
        <v>18072</v>
      </c>
      <c r="E9997">
        <v>15590</v>
      </c>
      <c r="F9997">
        <v>15590</v>
      </c>
      <c r="H9997">
        <v>11</v>
      </c>
      <c r="K9997" s="16">
        <f t="shared" si="468"/>
        <v>17460.8</v>
      </c>
      <c r="L9997" s="16">
        <f t="shared" si="469"/>
        <v>18379.78947368421</v>
      </c>
      <c r="M9997" s="16">
        <f t="shared" si="470"/>
        <v>20886.124401913872</v>
      </c>
      <c r="N9997" t="e">
        <f>INDEX(XML!$A$2:$R$782,MATCH(C9997,XML!$D$2:$D$737,0),2)</f>
        <v>#N/A</v>
      </c>
    </row>
    <row r="9998" spans="1:14" ht="22.5" customHeight="1" x14ac:dyDescent="0.2">
      <c r="A9998">
        <v>48189</v>
      </c>
      <c r="B9998">
        <v>2100098324</v>
      </c>
      <c r="C9998" s="15" t="s">
        <v>18069</v>
      </c>
      <c r="D9998" s="15" t="s">
        <v>18070</v>
      </c>
      <c r="E9998">
        <v>15090</v>
      </c>
      <c r="F9998">
        <v>15090</v>
      </c>
      <c r="K9998" s="16">
        <f t="shared" si="468"/>
        <v>16900.8</v>
      </c>
      <c r="L9998" s="16">
        <f t="shared" si="469"/>
        <v>17790.315789473683</v>
      </c>
      <c r="M9998" s="16">
        <f t="shared" si="470"/>
        <v>20216.26794258373</v>
      </c>
      <c r="N9998" t="e">
        <f>INDEX(XML!$A$2:$R$782,MATCH(C9998,XML!$D$2:$D$737,0),2)</f>
        <v>#N/A</v>
      </c>
    </row>
    <row r="9999" spans="1:14" ht="22.5" customHeight="1" x14ac:dyDescent="0.2">
      <c r="A9999">
        <v>48203</v>
      </c>
      <c r="B9999">
        <v>2100105382</v>
      </c>
      <c r="C9999" s="15" t="s">
        <v>46963</v>
      </c>
      <c r="D9999" s="15" t="s">
        <v>46964</v>
      </c>
      <c r="E9999">
        <v>13990</v>
      </c>
      <c r="F9999">
        <v>13990</v>
      </c>
      <c r="H9999">
        <v>3</v>
      </c>
      <c r="K9999" s="16">
        <f t="shared" si="468"/>
        <v>15668.8</v>
      </c>
      <c r="L9999" s="16">
        <f t="shared" si="469"/>
        <v>16493.473684210527</v>
      </c>
      <c r="M9999" s="16">
        <f t="shared" si="470"/>
        <v>18742.583732057417</v>
      </c>
      <c r="N9999" t="e">
        <f>INDEX(XML!$A$2:$R$782,MATCH(C9999,XML!$D$2:$D$737,0),2)</f>
        <v>#N/A</v>
      </c>
    </row>
    <row r="10000" spans="1:14" ht="22.5" customHeight="1" x14ac:dyDescent="0.2">
      <c r="A10000">
        <v>74006</v>
      </c>
      <c r="B10000" t="s">
        <v>46395</v>
      </c>
      <c r="C10000" s="15" t="s">
        <v>46396</v>
      </c>
      <c r="D10000" s="15" t="s">
        <v>46397</v>
      </c>
      <c r="E10000">
        <v>1347</v>
      </c>
      <c r="F10000">
        <v>1990</v>
      </c>
      <c r="H10000">
        <v>4</v>
      </c>
      <c r="K10000" s="16">
        <f t="shared" si="468"/>
        <v>1508.6399999999999</v>
      </c>
      <c r="L10000" s="16">
        <f t="shared" si="469"/>
        <v>1588.042105263158</v>
      </c>
      <c r="M10000" s="16">
        <f t="shared" si="470"/>
        <v>1804.5933014354066</v>
      </c>
      <c r="N10000" t="e">
        <f>INDEX(XML!$A$2:$R$782,MATCH(C10000,XML!$D$2:$D$737,0),2)</f>
        <v>#N/A</v>
      </c>
    </row>
    <row r="10001" spans="1:14" ht="22.5" customHeight="1" x14ac:dyDescent="0.25">
      <c r="A10001" s="184" t="s">
        <v>4376</v>
      </c>
      <c r="B10001" s="184"/>
      <c r="C10001" s="185"/>
      <c r="D10001" s="185"/>
      <c r="E10001" s="184"/>
      <c r="F10001" s="184"/>
      <c r="G10001" s="184"/>
      <c r="H10001" s="184"/>
      <c r="I10001" s="184"/>
      <c r="J10001" s="184"/>
      <c r="K10001" s="16">
        <f t="shared" si="468"/>
        <v>0</v>
      </c>
      <c r="L10001" s="16">
        <f t="shared" si="469"/>
        <v>0</v>
      </c>
      <c r="M10001" s="16">
        <f t="shared" si="470"/>
        <v>0</v>
      </c>
      <c r="N10001" t="e">
        <f>INDEX(XML!$A$2:$R$782,MATCH(C10001,XML!$D$2:$D$737,0),2)</f>
        <v>#N/A</v>
      </c>
    </row>
    <row r="10002" spans="1:14" ht="22.5" customHeight="1" x14ac:dyDescent="0.2">
      <c r="A10002">
        <v>61772</v>
      </c>
      <c r="B10002" t="s">
        <v>19948</v>
      </c>
      <c r="C10002" s="15" t="s">
        <v>19949</v>
      </c>
      <c r="D10002" s="15" t="s">
        <v>19950</v>
      </c>
      <c r="E10002">
        <v>51990</v>
      </c>
      <c r="F10002">
        <v>51990</v>
      </c>
      <c r="H10002">
        <v>22</v>
      </c>
      <c r="K10002" s="16">
        <f t="shared" si="468"/>
        <v>55629.3</v>
      </c>
      <c r="L10002" s="16">
        <f t="shared" si="469"/>
        <v>58557.15789473684</v>
      </c>
      <c r="M10002" s="16">
        <f t="shared" si="470"/>
        <v>66542.224880382768</v>
      </c>
      <c r="N10002" t="e">
        <f>INDEX(XML!$A$2:$R$782,MATCH(C10002,XML!$D$2:$D$737,0),2)</f>
        <v>#N/A</v>
      </c>
    </row>
    <row r="10003" spans="1:14" ht="22.5" customHeight="1" x14ac:dyDescent="0.2">
      <c r="A10003">
        <v>61773</v>
      </c>
      <c r="B10003" t="s">
        <v>23836</v>
      </c>
      <c r="C10003" s="15" t="s">
        <v>23837</v>
      </c>
      <c r="D10003" s="15" t="s">
        <v>23838</v>
      </c>
      <c r="E10003">
        <v>51990</v>
      </c>
      <c r="F10003">
        <v>51990</v>
      </c>
      <c r="H10003">
        <v>9</v>
      </c>
      <c r="K10003" s="16">
        <f t="shared" si="468"/>
        <v>55629.3</v>
      </c>
      <c r="L10003" s="16">
        <f t="shared" si="469"/>
        <v>58557.15789473684</v>
      </c>
      <c r="M10003" s="16">
        <f t="shared" si="470"/>
        <v>66542.224880382768</v>
      </c>
      <c r="N10003" t="e">
        <f>INDEX(XML!$A$2:$R$782,MATCH(C10003,XML!$D$2:$D$737,0),2)</f>
        <v>#N/A</v>
      </c>
    </row>
    <row r="10004" spans="1:14" ht="22.5" customHeight="1" x14ac:dyDescent="0.2">
      <c r="A10004">
        <v>65368</v>
      </c>
      <c r="B10004" t="s">
        <v>37711</v>
      </c>
      <c r="C10004" s="15" t="s">
        <v>37712</v>
      </c>
      <c r="D10004" s="15" t="s">
        <v>37713</v>
      </c>
      <c r="E10004">
        <v>51990</v>
      </c>
      <c r="F10004">
        <v>51990</v>
      </c>
      <c r="H10004">
        <v>15</v>
      </c>
      <c r="K10004" s="16">
        <f t="shared" si="468"/>
        <v>55629.3</v>
      </c>
      <c r="L10004" s="16">
        <f t="shared" si="469"/>
        <v>58557.15789473684</v>
      </c>
      <c r="M10004" s="16">
        <f t="shared" si="470"/>
        <v>66542.224880382768</v>
      </c>
      <c r="N10004" t="e">
        <f>INDEX(XML!$A$2:$R$782,MATCH(C10004,XML!$D$2:$D$737,0),2)</f>
        <v>#N/A</v>
      </c>
    </row>
    <row r="10005" spans="1:14" ht="22.5" customHeight="1" x14ac:dyDescent="0.2">
      <c r="A10005">
        <v>67432</v>
      </c>
      <c r="B10005" t="s">
        <v>24277</v>
      </c>
      <c r="C10005" s="15" t="s">
        <v>24278</v>
      </c>
      <c r="D10005" s="15" t="s">
        <v>24279</v>
      </c>
      <c r="E10005">
        <v>76990</v>
      </c>
      <c r="F10005">
        <v>76990</v>
      </c>
      <c r="H10005">
        <v>2</v>
      </c>
      <c r="K10005" s="16">
        <f t="shared" si="468"/>
        <v>82379.3</v>
      </c>
      <c r="L10005" s="16">
        <f t="shared" si="469"/>
        <v>86715.052631578947</v>
      </c>
      <c r="M10005" s="16">
        <f t="shared" si="470"/>
        <v>98539.832535885173</v>
      </c>
      <c r="N10005" t="e">
        <f>INDEX(XML!$A$2:$R$782,MATCH(C10005,XML!$D$2:$D$737,0),2)</f>
        <v>#N/A</v>
      </c>
    </row>
    <row r="10006" spans="1:14" ht="22.5" customHeight="1" x14ac:dyDescent="0.2">
      <c r="A10006">
        <v>80234</v>
      </c>
      <c r="B10006" t="s">
        <v>39531</v>
      </c>
      <c r="C10006" s="15" t="s">
        <v>39532</v>
      </c>
      <c r="D10006" s="15" t="s">
        <v>45433</v>
      </c>
      <c r="E10006">
        <v>94490</v>
      </c>
      <c r="F10006">
        <v>94490</v>
      </c>
      <c r="H10006">
        <v>1</v>
      </c>
      <c r="K10006" s="16">
        <f t="shared" si="468"/>
        <v>101104.3</v>
      </c>
      <c r="L10006" s="16">
        <f t="shared" si="469"/>
        <v>106425.57894736843</v>
      </c>
      <c r="M10006" s="16">
        <f t="shared" si="470"/>
        <v>120938.15789473685</v>
      </c>
      <c r="N10006" t="e">
        <f>INDEX(XML!$A$2:$R$782,MATCH(C10006,XML!$D$2:$D$737,0),2)</f>
        <v>#N/A</v>
      </c>
    </row>
    <row r="10007" spans="1:14" ht="22.5" customHeight="1" x14ac:dyDescent="0.2">
      <c r="A10007">
        <v>69123</v>
      </c>
      <c r="B10007" t="s">
        <v>25701</v>
      </c>
      <c r="C10007" s="15" t="s">
        <v>25702</v>
      </c>
      <c r="D10007" s="15" t="s">
        <v>25703</v>
      </c>
      <c r="E10007">
        <v>62990</v>
      </c>
      <c r="F10007">
        <v>62990</v>
      </c>
      <c r="H10007">
        <v>1</v>
      </c>
      <c r="K10007" s="16">
        <f t="shared" si="468"/>
        <v>67399.3</v>
      </c>
      <c r="L10007" s="16">
        <f t="shared" si="469"/>
        <v>70946.631578947374</v>
      </c>
      <c r="M10007" s="16">
        <f t="shared" si="470"/>
        <v>80621.172248803836</v>
      </c>
      <c r="N10007" t="e">
        <f>INDEX(XML!$A$2:$R$782,MATCH(C10007,XML!$D$2:$D$737,0),2)</f>
        <v>#N/A</v>
      </c>
    </row>
    <row r="10008" spans="1:14" ht="22.5" customHeight="1" x14ac:dyDescent="0.2">
      <c r="A10008">
        <v>56351</v>
      </c>
      <c r="B10008" t="s">
        <v>38338</v>
      </c>
      <c r="C10008" s="15" t="s">
        <v>38339</v>
      </c>
      <c r="D10008" s="15" t="s">
        <v>38340</v>
      </c>
      <c r="E10008">
        <v>37582</v>
      </c>
      <c r="F10008">
        <v>45890</v>
      </c>
      <c r="H10008">
        <v>2</v>
      </c>
      <c r="K10008" s="16">
        <f t="shared" si="468"/>
        <v>42091.839999999997</v>
      </c>
      <c r="L10008" s="16">
        <f t="shared" si="469"/>
        <v>44307.199999999997</v>
      </c>
      <c r="M10008" s="16">
        <f t="shared" si="470"/>
        <v>50349.090909090912</v>
      </c>
      <c r="N10008" t="e">
        <f>INDEX(XML!$A$2:$R$782,MATCH(C10008,XML!$D$2:$D$737,0),2)</f>
        <v>#N/A</v>
      </c>
    </row>
    <row r="10009" spans="1:14" ht="22.5" customHeight="1" x14ac:dyDescent="0.2">
      <c r="A10009">
        <v>49595</v>
      </c>
      <c r="B10009" t="s">
        <v>42716</v>
      </c>
      <c r="C10009" s="15" t="s">
        <v>42717</v>
      </c>
      <c r="D10009" s="15" t="s">
        <v>42718</v>
      </c>
      <c r="E10009">
        <v>48486</v>
      </c>
      <c r="F10009">
        <v>60990</v>
      </c>
      <c r="H10009">
        <v>10</v>
      </c>
      <c r="K10009" s="16">
        <f t="shared" si="468"/>
        <v>54304.32</v>
      </c>
      <c r="L10009" s="16">
        <f t="shared" si="469"/>
        <v>57162.442105263159</v>
      </c>
      <c r="M10009" s="16">
        <f t="shared" si="470"/>
        <v>64957.320574162673</v>
      </c>
      <c r="N10009" t="e">
        <f>INDEX(XML!$A$2:$R$782,MATCH(C10009,XML!$D$2:$D$737,0),2)</f>
        <v>#N/A</v>
      </c>
    </row>
    <row r="10010" spans="1:14" ht="22.5" customHeight="1" x14ac:dyDescent="0.2">
      <c r="A10010">
        <v>60672</v>
      </c>
      <c r="B10010" t="s">
        <v>20074</v>
      </c>
      <c r="C10010" s="15" t="s">
        <v>20075</v>
      </c>
      <c r="D10010" s="15" t="s">
        <v>20076</v>
      </c>
      <c r="E10010">
        <v>67990</v>
      </c>
      <c r="F10010">
        <v>69990</v>
      </c>
      <c r="K10010" s="16">
        <f t="shared" si="468"/>
        <v>72749.3</v>
      </c>
      <c r="L10010" s="16">
        <f t="shared" si="469"/>
        <v>76578.210526315786</v>
      </c>
      <c r="M10010" s="16">
        <f t="shared" si="470"/>
        <v>87020.693779904293</v>
      </c>
      <c r="N10010" t="e">
        <f>INDEX(XML!$A$2:$R$782,MATCH(C10010,XML!$D$2:$D$737,0),2)</f>
        <v>#N/A</v>
      </c>
    </row>
    <row r="10011" spans="1:14" ht="22.5" customHeight="1" x14ac:dyDescent="0.2">
      <c r="A10011">
        <v>60678</v>
      </c>
      <c r="B10011" t="s">
        <v>38335</v>
      </c>
      <c r="C10011" s="15" t="s">
        <v>38336</v>
      </c>
      <c r="D10011" s="15" t="s">
        <v>38337</v>
      </c>
      <c r="E10011">
        <v>67990</v>
      </c>
      <c r="F10011">
        <v>69990</v>
      </c>
      <c r="K10011" s="16">
        <f t="shared" si="468"/>
        <v>72749.3</v>
      </c>
      <c r="L10011" s="16">
        <f t="shared" si="469"/>
        <v>76578.210526315786</v>
      </c>
      <c r="M10011" s="16">
        <f t="shared" si="470"/>
        <v>87020.693779904293</v>
      </c>
      <c r="N10011" t="e">
        <f>INDEX(XML!$A$2:$R$782,MATCH(C10011,XML!$D$2:$D$737,0),2)</f>
        <v>#N/A</v>
      </c>
    </row>
    <row r="10012" spans="1:14" ht="22.5" customHeight="1" x14ac:dyDescent="0.2">
      <c r="A10012">
        <v>74393</v>
      </c>
      <c r="B10012" t="s">
        <v>33444</v>
      </c>
      <c r="C10012" s="15" t="s">
        <v>33445</v>
      </c>
      <c r="D10012" s="15" t="s">
        <v>33446</v>
      </c>
      <c r="E10012">
        <v>94490</v>
      </c>
      <c r="F10012">
        <v>94490</v>
      </c>
      <c r="H10012">
        <v>27</v>
      </c>
      <c r="K10012" s="16">
        <f t="shared" si="468"/>
        <v>101104.3</v>
      </c>
      <c r="L10012" s="16">
        <f t="shared" si="469"/>
        <v>106425.57894736843</v>
      </c>
      <c r="M10012" s="16">
        <f t="shared" si="470"/>
        <v>120938.15789473685</v>
      </c>
      <c r="N10012" t="e">
        <f>INDEX(XML!$A$2:$R$782,MATCH(C10012,XML!$D$2:$D$737,0),2)</f>
        <v>#N/A</v>
      </c>
    </row>
    <row r="10013" spans="1:14" ht="22.5" customHeight="1" x14ac:dyDescent="0.2">
      <c r="A10013">
        <v>74394</v>
      </c>
      <c r="B10013" t="s">
        <v>33447</v>
      </c>
      <c r="C10013" s="15" t="s">
        <v>33448</v>
      </c>
      <c r="D10013" s="15" t="s">
        <v>45434</v>
      </c>
      <c r="E10013">
        <v>99790</v>
      </c>
      <c r="F10013">
        <v>99790</v>
      </c>
      <c r="H10013">
        <v>16</v>
      </c>
      <c r="K10013" s="16">
        <f t="shared" si="468"/>
        <v>106775.3</v>
      </c>
      <c r="L10013" s="16">
        <f t="shared" si="469"/>
        <v>112395.05263157895</v>
      </c>
      <c r="M10013" s="16">
        <f t="shared" si="470"/>
        <v>127721.65071770335</v>
      </c>
      <c r="N10013" t="e">
        <f>INDEX(XML!$A$2:$R$782,MATCH(C10013,XML!$D$2:$D$737,0),2)</f>
        <v>#N/A</v>
      </c>
    </row>
    <row r="10014" spans="1:14" ht="22.5" customHeight="1" x14ac:dyDescent="0.2">
      <c r="A10014">
        <v>74395</v>
      </c>
      <c r="B10014" t="s">
        <v>33449</v>
      </c>
      <c r="C10014" s="15" t="s">
        <v>33450</v>
      </c>
      <c r="D10014" s="15" t="s">
        <v>45435</v>
      </c>
      <c r="E10014">
        <v>115490</v>
      </c>
      <c r="F10014">
        <v>115490</v>
      </c>
      <c r="H10014">
        <v>31</v>
      </c>
      <c r="K10014" s="16">
        <f t="shared" si="468"/>
        <v>123574.3</v>
      </c>
      <c r="L10014" s="16">
        <f t="shared" si="469"/>
        <v>130078.21052631579</v>
      </c>
      <c r="M10014" s="16">
        <f t="shared" si="470"/>
        <v>147816.14832535887</v>
      </c>
      <c r="N10014" t="e">
        <f>INDEX(XML!$A$2:$R$782,MATCH(C10014,XML!$D$2:$D$737,0),2)</f>
        <v>#N/A</v>
      </c>
    </row>
    <row r="10015" spans="1:14" ht="22.5" customHeight="1" x14ac:dyDescent="0.2">
      <c r="A10015">
        <v>74396</v>
      </c>
      <c r="B10015" t="s">
        <v>33451</v>
      </c>
      <c r="C10015" s="15" t="s">
        <v>33452</v>
      </c>
      <c r="D10015" s="15" t="s">
        <v>45436</v>
      </c>
      <c r="E10015">
        <v>136490</v>
      </c>
      <c r="F10015">
        <v>136490</v>
      </c>
      <c r="H10015">
        <v>3</v>
      </c>
      <c r="K10015" s="16">
        <f t="shared" si="468"/>
        <v>146044.29999999999</v>
      </c>
      <c r="L10015" s="16">
        <f t="shared" si="469"/>
        <v>153730.84210526315</v>
      </c>
      <c r="M10015" s="16">
        <f t="shared" si="470"/>
        <v>174694.13875598085</v>
      </c>
      <c r="N10015" t="e">
        <f>INDEX(XML!$A$2:$R$782,MATCH(C10015,XML!$D$2:$D$737,0),2)</f>
        <v>#N/A</v>
      </c>
    </row>
    <row r="10016" spans="1:14" ht="22.5" customHeight="1" x14ac:dyDescent="0.2">
      <c r="A10016">
        <v>74399</v>
      </c>
      <c r="B10016" t="s">
        <v>33388</v>
      </c>
      <c r="C10016" s="15" t="s">
        <v>33389</v>
      </c>
      <c r="D10016" s="15" t="s">
        <v>45437</v>
      </c>
      <c r="E10016">
        <v>73490</v>
      </c>
      <c r="F10016">
        <v>73490</v>
      </c>
      <c r="H10016" t="s">
        <v>746</v>
      </c>
      <c r="K10016" s="16">
        <f t="shared" si="468"/>
        <v>78634.3</v>
      </c>
      <c r="L10016" s="16">
        <f t="shared" si="469"/>
        <v>82772.947368421053</v>
      </c>
      <c r="M10016" s="16">
        <f t="shared" si="470"/>
        <v>94060.167464114827</v>
      </c>
      <c r="N10016" t="e">
        <f>INDEX(XML!$A$2:$R$782,MATCH(C10016,XML!$D$2:$D$737,0),2)</f>
        <v>#N/A</v>
      </c>
    </row>
    <row r="10017" spans="1:14" ht="22.5" customHeight="1" x14ac:dyDescent="0.2">
      <c r="A10017">
        <v>74400</v>
      </c>
      <c r="B10017" t="s">
        <v>33390</v>
      </c>
      <c r="C10017" s="15" t="s">
        <v>33391</v>
      </c>
      <c r="D10017" s="15" t="s">
        <v>45438</v>
      </c>
      <c r="E10017">
        <v>83990</v>
      </c>
      <c r="F10017">
        <v>83990</v>
      </c>
      <c r="H10017">
        <v>1</v>
      </c>
      <c r="K10017" s="16">
        <f t="shared" si="468"/>
        <v>89869.3</v>
      </c>
      <c r="L10017" s="16">
        <f t="shared" si="469"/>
        <v>94599.263157894733</v>
      </c>
      <c r="M10017" s="16">
        <f t="shared" si="470"/>
        <v>107499.16267942585</v>
      </c>
      <c r="N10017" t="e">
        <f>INDEX(XML!$A$2:$R$782,MATCH(C10017,XML!$D$2:$D$737,0),2)</f>
        <v>#N/A</v>
      </c>
    </row>
    <row r="10018" spans="1:14" ht="101.25" x14ac:dyDescent="0.2">
      <c r="A10018">
        <v>48358</v>
      </c>
      <c r="B10018" t="s">
        <v>25422</v>
      </c>
      <c r="C10018" s="15" t="s">
        <v>25423</v>
      </c>
      <c r="D10018" s="15" t="s">
        <v>25424</v>
      </c>
      <c r="E10018">
        <v>49113</v>
      </c>
      <c r="F10018">
        <v>62990</v>
      </c>
      <c r="H10018">
        <v>39</v>
      </c>
      <c r="K10018" s="16">
        <f t="shared" si="468"/>
        <v>55006.559999999998</v>
      </c>
      <c r="L10018" s="16">
        <f t="shared" si="469"/>
        <v>57901.642105263156</v>
      </c>
      <c r="M10018" s="16">
        <f t="shared" si="470"/>
        <v>65797.320574162673</v>
      </c>
      <c r="N10018" t="e">
        <f>INDEX(XML!$A$2:$R$782,MATCH(C10018,XML!$D$2:$D$737,0),2)</f>
        <v>#N/A</v>
      </c>
    </row>
    <row r="10019" spans="1:14" ht="33.75" customHeight="1" x14ac:dyDescent="0.2">
      <c r="A10019">
        <v>53270</v>
      </c>
      <c r="B10019" t="s">
        <v>29281</v>
      </c>
      <c r="C10019" s="15" t="s">
        <v>29282</v>
      </c>
      <c r="D10019" s="15" t="s">
        <v>29283</v>
      </c>
      <c r="E10019">
        <v>35836</v>
      </c>
      <c r="F10019">
        <v>44990</v>
      </c>
      <c r="H10019">
        <v>30</v>
      </c>
      <c r="K10019" s="16">
        <f t="shared" si="468"/>
        <v>40136.32</v>
      </c>
      <c r="L10019" s="16">
        <f t="shared" si="469"/>
        <v>42248.757894736846</v>
      </c>
      <c r="M10019" s="16">
        <f t="shared" si="470"/>
        <v>48009.952153110054</v>
      </c>
      <c r="N10019" t="e">
        <f>INDEX(XML!$A$2:$R$782,MATCH(C10019,XML!$D$2:$D$737,0),2)</f>
        <v>#N/A</v>
      </c>
    </row>
    <row r="10020" spans="1:14" ht="33.75" customHeight="1" x14ac:dyDescent="0.2">
      <c r="A10020">
        <v>79161</v>
      </c>
      <c r="B10020" t="s">
        <v>38341</v>
      </c>
      <c r="C10020" s="15" t="s">
        <v>38342</v>
      </c>
      <c r="D10020" s="15" t="s">
        <v>45439</v>
      </c>
      <c r="E10020">
        <v>33939</v>
      </c>
      <c r="F10020">
        <v>42990</v>
      </c>
      <c r="H10020">
        <v>24</v>
      </c>
      <c r="K10020" s="16">
        <f t="shared" si="468"/>
        <v>38011.68</v>
      </c>
      <c r="L10020" s="16">
        <f t="shared" si="469"/>
        <v>40012.294736842108</v>
      </c>
      <c r="M10020" s="16">
        <f t="shared" si="470"/>
        <v>45468.516746411486</v>
      </c>
      <c r="N10020" t="e">
        <f>INDEX(XML!$A$2:$R$782,MATCH(C10020,XML!$D$2:$D$737,0),2)</f>
        <v>#N/A</v>
      </c>
    </row>
    <row r="10021" spans="1:14" ht="33.75" customHeight="1" x14ac:dyDescent="0.2">
      <c r="A10021">
        <v>73920</v>
      </c>
      <c r="B10021" t="s">
        <v>31813</v>
      </c>
      <c r="C10021" s="15" t="s">
        <v>31814</v>
      </c>
      <c r="D10021" s="15" t="s">
        <v>31815</v>
      </c>
      <c r="E10021">
        <v>27990</v>
      </c>
      <c r="F10021">
        <v>27990</v>
      </c>
      <c r="H10021">
        <v>13</v>
      </c>
      <c r="K10021" s="16">
        <f t="shared" si="468"/>
        <v>31348.799999999999</v>
      </c>
      <c r="L10021" s="16">
        <f t="shared" si="469"/>
        <v>32998.73684210526</v>
      </c>
      <c r="M10021" s="16">
        <f t="shared" si="470"/>
        <v>37498.564593301431</v>
      </c>
      <c r="N10021" t="e">
        <f>INDEX(XML!$A$2:$R$782,MATCH(C10021,XML!$D$2:$D$737,0),2)</f>
        <v>#N/A</v>
      </c>
    </row>
    <row r="10022" spans="1:14" ht="33.75" customHeight="1" x14ac:dyDescent="0.2">
      <c r="A10022">
        <v>57275</v>
      </c>
      <c r="B10022" t="s">
        <v>35969</v>
      </c>
      <c r="C10022" s="15" t="s">
        <v>35970</v>
      </c>
      <c r="D10022" s="15" t="s">
        <v>35971</v>
      </c>
      <c r="E10022">
        <v>55990</v>
      </c>
      <c r="F10022">
        <v>55990</v>
      </c>
      <c r="H10022">
        <v>11</v>
      </c>
      <c r="K10022" s="16">
        <f t="shared" si="468"/>
        <v>59909.3</v>
      </c>
      <c r="L10022" s="16">
        <f t="shared" si="469"/>
        <v>63062.42105263158</v>
      </c>
      <c r="M10022" s="16">
        <f t="shared" si="470"/>
        <v>71661.84210526316</v>
      </c>
      <c r="N10022" t="e">
        <f>INDEX(XML!$A$2:$R$782,MATCH(C10022,XML!$D$2:$D$737,0),2)</f>
        <v>#N/A</v>
      </c>
    </row>
    <row r="10023" spans="1:14" ht="78.75" x14ac:dyDescent="0.2">
      <c r="A10023">
        <v>56214</v>
      </c>
      <c r="B10023" t="s">
        <v>14255</v>
      </c>
      <c r="C10023" s="15" t="s">
        <v>14256</v>
      </c>
      <c r="D10023" s="15" t="s">
        <v>14257</v>
      </c>
      <c r="E10023">
        <v>13990</v>
      </c>
      <c r="F10023">
        <v>13990</v>
      </c>
      <c r="H10023">
        <v>5</v>
      </c>
      <c r="K10023" s="16">
        <f t="shared" si="468"/>
        <v>15668.8</v>
      </c>
      <c r="L10023" s="16">
        <f t="shared" si="469"/>
        <v>16493.473684210527</v>
      </c>
      <c r="M10023" s="16">
        <f t="shared" si="470"/>
        <v>18742.583732057417</v>
      </c>
      <c r="N10023" t="e">
        <f>INDEX(XML!$A$2:$R$782,MATCH(C10023,XML!$D$2:$D$737,0),2)</f>
        <v>#N/A</v>
      </c>
    </row>
    <row r="10024" spans="1:14" ht="56.25" customHeight="1" x14ac:dyDescent="0.2">
      <c r="A10024">
        <v>71516</v>
      </c>
      <c r="B10024" t="s">
        <v>28614</v>
      </c>
      <c r="C10024" s="15" t="s">
        <v>28615</v>
      </c>
      <c r="D10024" s="15" t="s">
        <v>29003</v>
      </c>
      <c r="E10024">
        <v>47590</v>
      </c>
      <c r="F10024">
        <v>47590</v>
      </c>
      <c r="H10024">
        <v>14</v>
      </c>
      <c r="K10024" s="16">
        <f t="shared" si="468"/>
        <v>53300.800000000003</v>
      </c>
      <c r="L10024" s="16">
        <f t="shared" si="469"/>
        <v>56106.105263157893</v>
      </c>
      <c r="M10024" s="16">
        <f t="shared" si="470"/>
        <v>63756.937799043066</v>
      </c>
      <c r="N10024" t="e">
        <f>INDEX(XML!$A$2:$R$782,MATCH(C10024,XML!$D$2:$D$737,0),2)</f>
        <v>#N/A</v>
      </c>
    </row>
    <row r="10025" spans="1:14" ht="56.25" customHeight="1" x14ac:dyDescent="0.2">
      <c r="A10025">
        <v>60105</v>
      </c>
      <c r="B10025" t="s">
        <v>17249</v>
      </c>
      <c r="C10025" s="15" t="s">
        <v>17250</v>
      </c>
      <c r="D10025" s="15" t="s">
        <v>19188</v>
      </c>
      <c r="E10025">
        <v>27990</v>
      </c>
      <c r="F10025">
        <v>27990</v>
      </c>
      <c r="H10025">
        <v>1</v>
      </c>
      <c r="K10025" s="16">
        <f t="shared" si="468"/>
        <v>31348.799999999999</v>
      </c>
      <c r="L10025" s="16">
        <f t="shared" si="469"/>
        <v>32998.73684210526</v>
      </c>
      <c r="M10025" s="16">
        <f t="shared" si="470"/>
        <v>37498.564593301431</v>
      </c>
      <c r="N10025" t="e">
        <f>INDEX(XML!$A$2:$R$782,MATCH(C10025,XML!$D$2:$D$737,0),2)</f>
        <v>#N/A</v>
      </c>
    </row>
    <row r="10026" spans="1:14" ht="22.5" customHeight="1" x14ac:dyDescent="0.2">
      <c r="A10026">
        <v>73347</v>
      </c>
      <c r="B10026" t="s">
        <v>31133</v>
      </c>
      <c r="C10026" s="15" t="s">
        <v>31134</v>
      </c>
      <c r="D10026" s="15" t="s">
        <v>45440</v>
      </c>
      <c r="E10026">
        <v>47590</v>
      </c>
      <c r="F10026">
        <v>47590</v>
      </c>
      <c r="H10026">
        <v>4</v>
      </c>
      <c r="K10026" s="16">
        <f t="shared" si="468"/>
        <v>53300.800000000003</v>
      </c>
      <c r="L10026" s="16">
        <f t="shared" si="469"/>
        <v>56106.105263157893</v>
      </c>
      <c r="M10026" s="16">
        <f t="shared" si="470"/>
        <v>63756.937799043066</v>
      </c>
      <c r="N10026" t="e">
        <f>INDEX(XML!$A$2:$R$782,MATCH(C10026,XML!$D$2:$D$737,0),2)</f>
        <v>#N/A</v>
      </c>
    </row>
    <row r="10027" spans="1:14" ht="45" customHeight="1" x14ac:dyDescent="0.2">
      <c r="A10027">
        <v>57287</v>
      </c>
      <c r="B10027" t="s">
        <v>41780</v>
      </c>
      <c r="C10027" s="15" t="s">
        <v>41781</v>
      </c>
      <c r="D10027" s="15" t="s">
        <v>41782</v>
      </c>
      <c r="E10027">
        <v>23790</v>
      </c>
      <c r="F10027">
        <v>23790</v>
      </c>
      <c r="H10027">
        <v>1</v>
      </c>
      <c r="K10027" s="16">
        <f t="shared" si="468"/>
        <v>26644.799999999999</v>
      </c>
      <c r="L10027" s="16">
        <f t="shared" si="469"/>
        <v>28047.157894736843</v>
      </c>
      <c r="M10027" s="16">
        <f t="shared" si="470"/>
        <v>31871.770334928235</v>
      </c>
      <c r="N10027" t="e">
        <f>INDEX(XML!$A$2:$R$782,MATCH(C10027,XML!$D$2:$D$737,0),2)</f>
        <v>#N/A</v>
      </c>
    </row>
    <row r="10028" spans="1:14" ht="45" customHeight="1" x14ac:dyDescent="0.2">
      <c r="A10028">
        <v>57297</v>
      </c>
      <c r="B10028" t="s">
        <v>15055</v>
      </c>
      <c r="C10028" s="15" t="s">
        <v>15056</v>
      </c>
      <c r="D10028" s="15" t="s">
        <v>17034</v>
      </c>
      <c r="E10028">
        <v>46190</v>
      </c>
      <c r="F10028">
        <v>46190</v>
      </c>
      <c r="H10028" t="s">
        <v>746</v>
      </c>
      <c r="K10028" s="16">
        <f t="shared" si="468"/>
        <v>51732.800000000003</v>
      </c>
      <c r="L10028" s="16">
        <f t="shared" si="469"/>
        <v>54455.57894736842</v>
      </c>
      <c r="M10028" s="16">
        <f t="shared" si="470"/>
        <v>61881.339712918663</v>
      </c>
      <c r="N10028" t="e">
        <f>INDEX(XML!$A$2:$R$782,MATCH(C10028,XML!$D$2:$D$737,0),2)</f>
        <v>#N/A</v>
      </c>
    </row>
    <row r="10029" spans="1:14" ht="56.25" customHeight="1" x14ac:dyDescent="0.2">
      <c r="A10029">
        <v>49775</v>
      </c>
      <c r="B10029">
        <v>2211401061</v>
      </c>
      <c r="C10029" s="15" t="s">
        <v>44919</v>
      </c>
      <c r="D10029" s="15" t="s">
        <v>44920</v>
      </c>
      <c r="E10029">
        <v>59990</v>
      </c>
      <c r="F10029">
        <v>59990</v>
      </c>
      <c r="H10029">
        <v>2</v>
      </c>
      <c r="K10029" s="16">
        <f t="shared" si="468"/>
        <v>64189.3</v>
      </c>
      <c r="L10029" s="16">
        <f t="shared" si="469"/>
        <v>67567.68421052632</v>
      </c>
      <c r="M10029" s="16">
        <f t="shared" si="470"/>
        <v>76781.459330143538</v>
      </c>
      <c r="N10029" t="e">
        <f>INDEX(XML!$A$2:$R$782,MATCH(C10029,XML!$D$2:$D$737,0),2)</f>
        <v>#N/A</v>
      </c>
    </row>
    <row r="10030" spans="1:14" ht="33.75" customHeight="1" x14ac:dyDescent="0.2">
      <c r="A10030">
        <v>79634</v>
      </c>
      <c r="B10030">
        <v>7211005021</v>
      </c>
      <c r="C10030" s="15" t="s">
        <v>44917</v>
      </c>
      <c r="D10030" s="15" t="s">
        <v>44918</v>
      </c>
      <c r="E10030">
        <v>69990</v>
      </c>
      <c r="F10030">
        <v>69990</v>
      </c>
      <c r="H10030">
        <v>4</v>
      </c>
      <c r="K10030" s="16">
        <f t="shared" si="468"/>
        <v>74889.3</v>
      </c>
      <c r="L10030" s="16">
        <f t="shared" si="469"/>
        <v>78830.84210526316</v>
      </c>
      <c r="M10030" s="16">
        <f t="shared" si="470"/>
        <v>89580.502392344511</v>
      </c>
      <c r="N10030" t="e">
        <f>INDEX(XML!$A$2:$R$782,MATCH(C10030,XML!$D$2:$D$737,0),2)</f>
        <v>#N/A</v>
      </c>
    </row>
    <row r="10031" spans="1:14" ht="33.75" customHeight="1" x14ac:dyDescent="0.2">
      <c r="A10031">
        <v>49167</v>
      </c>
      <c r="B10031">
        <v>7211004387</v>
      </c>
      <c r="C10031" s="15" t="s">
        <v>44921</v>
      </c>
      <c r="D10031" s="15" t="s">
        <v>44922</v>
      </c>
      <c r="E10031">
        <v>69990</v>
      </c>
      <c r="F10031">
        <v>69990</v>
      </c>
      <c r="H10031">
        <v>8</v>
      </c>
      <c r="K10031" s="16">
        <f t="shared" si="468"/>
        <v>74889.3</v>
      </c>
      <c r="L10031" s="16">
        <f t="shared" si="469"/>
        <v>78830.84210526316</v>
      </c>
      <c r="M10031" s="16">
        <f t="shared" si="470"/>
        <v>89580.502392344511</v>
      </c>
      <c r="N10031" t="e">
        <f>INDEX(XML!$A$2:$R$782,MATCH(C10031,XML!$D$2:$D$737,0),2)</f>
        <v>#N/A</v>
      </c>
    </row>
    <row r="10032" spans="1:14" ht="56.25" customHeight="1" x14ac:dyDescent="0.2">
      <c r="A10032">
        <v>63949</v>
      </c>
      <c r="B10032">
        <v>7211005011</v>
      </c>
      <c r="C10032" s="15" t="s">
        <v>40287</v>
      </c>
      <c r="D10032" s="15" t="s">
        <v>40288</v>
      </c>
      <c r="E10032">
        <v>99990</v>
      </c>
      <c r="F10032">
        <v>99990</v>
      </c>
      <c r="H10032">
        <v>7</v>
      </c>
      <c r="K10032" s="16">
        <f t="shared" si="468"/>
        <v>106989.3</v>
      </c>
      <c r="L10032" s="16">
        <f t="shared" si="469"/>
        <v>112620.31578947368</v>
      </c>
      <c r="M10032" s="16">
        <f t="shared" si="470"/>
        <v>127977.63157894736</v>
      </c>
      <c r="N10032" t="e">
        <f>INDEX(XML!$A$2:$R$782,MATCH(C10032,XML!$D$2:$D$737,0),2)</f>
        <v>#N/A</v>
      </c>
    </row>
    <row r="10033" spans="1:14" ht="45" customHeight="1" x14ac:dyDescent="0.2">
      <c r="A10033">
        <v>83604</v>
      </c>
      <c r="B10033" t="s">
        <v>46688</v>
      </c>
      <c r="C10033" s="15" t="s">
        <v>46689</v>
      </c>
      <c r="D10033" s="15" t="s">
        <v>47244</v>
      </c>
      <c r="E10033">
        <v>69990</v>
      </c>
      <c r="F10033">
        <v>69990</v>
      </c>
      <c r="H10033">
        <v>10</v>
      </c>
      <c r="K10033" s="16">
        <f t="shared" si="468"/>
        <v>74889.3</v>
      </c>
      <c r="L10033" s="16">
        <f t="shared" si="469"/>
        <v>78830.84210526316</v>
      </c>
      <c r="M10033" s="16">
        <f t="shared" si="470"/>
        <v>89580.502392344511</v>
      </c>
      <c r="N10033" t="e">
        <f>INDEX(XML!$A$2:$R$782,MATCH(C10033,XML!$D$2:$D$737,0),2)</f>
        <v>#N/A</v>
      </c>
    </row>
    <row r="10034" spans="1:14" ht="15.75" x14ac:dyDescent="0.25">
      <c r="A10034" s="184" t="s">
        <v>4377</v>
      </c>
      <c r="B10034" s="184"/>
      <c r="C10034" s="185"/>
      <c r="D10034" s="185"/>
      <c r="E10034" s="184"/>
      <c r="F10034" s="184"/>
      <c r="G10034" s="184"/>
      <c r="H10034" s="184"/>
      <c r="I10034" s="184"/>
      <c r="J10034" s="184"/>
      <c r="K10034" s="16">
        <f t="shared" si="468"/>
        <v>0</v>
      </c>
      <c r="L10034" s="16">
        <f t="shared" si="469"/>
        <v>0</v>
      </c>
      <c r="M10034" s="16">
        <f t="shared" si="470"/>
        <v>0</v>
      </c>
      <c r="N10034" t="e">
        <f>INDEX(XML!$A$2:$R$782,MATCH(C10034,XML!$D$2:$D$737,0),2)</f>
        <v>#N/A</v>
      </c>
    </row>
    <row r="10035" spans="1:14" ht="45" customHeight="1" x14ac:dyDescent="0.2">
      <c r="A10035">
        <v>35141</v>
      </c>
      <c r="B10035" t="s">
        <v>4378</v>
      </c>
      <c r="C10035" s="15" t="s">
        <v>4379</v>
      </c>
      <c r="D10035" s="15" t="s">
        <v>4380</v>
      </c>
      <c r="E10035">
        <v>18273</v>
      </c>
      <c r="F10035">
        <v>22990</v>
      </c>
      <c r="K10035" s="16">
        <f t="shared" si="468"/>
        <v>20465.759999999998</v>
      </c>
      <c r="L10035" s="16">
        <f t="shared" si="469"/>
        <v>21542.905263157892</v>
      </c>
      <c r="M10035" s="16">
        <f t="shared" si="470"/>
        <v>24480.574162679422</v>
      </c>
      <c r="N10035" t="e">
        <f>INDEX(XML!$A$2:$R$782,MATCH(C10035,XML!$D$2:$D$737,0),2)</f>
        <v>#N/A</v>
      </c>
    </row>
    <row r="10036" spans="1:14" ht="45" customHeight="1" x14ac:dyDescent="0.2">
      <c r="A10036">
        <v>65856</v>
      </c>
      <c r="B10036" t="s">
        <v>24105</v>
      </c>
      <c r="C10036" s="15" t="s">
        <v>24106</v>
      </c>
      <c r="D10036" s="15" t="s">
        <v>33591</v>
      </c>
      <c r="E10036">
        <v>20802</v>
      </c>
      <c r="F10036">
        <v>25990</v>
      </c>
      <c r="H10036">
        <v>29</v>
      </c>
      <c r="K10036" s="16">
        <f t="shared" si="468"/>
        <v>23298.239999999998</v>
      </c>
      <c r="L10036" s="16">
        <f t="shared" si="469"/>
        <v>24524.463157894737</v>
      </c>
      <c r="M10036" s="16">
        <f t="shared" si="470"/>
        <v>27868.708133971293</v>
      </c>
      <c r="N10036" t="e">
        <f>INDEX(XML!$A$2:$R$782,MATCH(C10036,XML!$D$2:$D$737,0),2)</f>
        <v>#N/A</v>
      </c>
    </row>
    <row r="10037" spans="1:14" ht="78.75" x14ac:dyDescent="0.2">
      <c r="A10037">
        <v>67027</v>
      </c>
      <c r="B10037" t="s">
        <v>24952</v>
      </c>
      <c r="C10037" s="15" t="s">
        <v>33758</v>
      </c>
      <c r="D10037" s="15" t="s">
        <v>33759</v>
      </c>
      <c r="E10037">
        <v>28033</v>
      </c>
      <c r="F10037">
        <v>33990</v>
      </c>
      <c r="I10037">
        <v>1</v>
      </c>
      <c r="K10037" s="16">
        <f t="shared" si="468"/>
        <v>31396.959999999999</v>
      </c>
      <c r="L10037" s="16">
        <f t="shared" si="469"/>
        <v>33049.431578947369</v>
      </c>
      <c r="M10037" s="16">
        <f t="shared" si="470"/>
        <v>37556.172248803829</v>
      </c>
      <c r="N10037" t="e">
        <f>INDEX(XML!$A$2:$R$782,MATCH(C10037,XML!$D$2:$D$737,0),2)</f>
        <v>#N/A</v>
      </c>
    </row>
    <row r="10038" spans="1:14" ht="45" customHeight="1" x14ac:dyDescent="0.2">
      <c r="A10038">
        <v>37478</v>
      </c>
      <c r="B10038" t="s">
        <v>4381</v>
      </c>
      <c r="C10038" s="15" t="s">
        <v>4382</v>
      </c>
      <c r="D10038" s="15" t="s">
        <v>4383</v>
      </c>
      <c r="E10038">
        <v>65990</v>
      </c>
      <c r="F10038">
        <v>65990</v>
      </c>
      <c r="H10038">
        <v>5</v>
      </c>
      <c r="I10038">
        <v>3</v>
      </c>
      <c r="K10038" s="16">
        <f t="shared" si="468"/>
        <v>70609.3</v>
      </c>
      <c r="L10038" s="16">
        <f t="shared" si="469"/>
        <v>74325.578947368427</v>
      </c>
      <c r="M10038" s="16">
        <f t="shared" si="470"/>
        <v>84460.885167464134</v>
      </c>
      <c r="N10038" t="e">
        <f>INDEX(XML!$A$2:$R$782,MATCH(C10038,XML!$D$2:$D$737,0),2)</f>
        <v>#N/A</v>
      </c>
    </row>
    <row r="10039" spans="1:14" ht="146.25" x14ac:dyDescent="0.2">
      <c r="A10039">
        <v>62692</v>
      </c>
      <c r="B10039" t="s">
        <v>20583</v>
      </c>
      <c r="C10039" s="15" t="s">
        <v>20727</v>
      </c>
      <c r="D10039" s="15" t="s">
        <v>20728</v>
      </c>
      <c r="E10039">
        <v>39288</v>
      </c>
      <c r="F10039">
        <v>49990</v>
      </c>
      <c r="K10039" s="16">
        <f t="shared" si="468"/>
        <v>44002.559999999998</v>
      </c>
      <c r="L10039" s="16">
        <f t="shared" si="469"/>
        <v>46318.484210526316</v>
      </c>
      <c r="M10039" s="16">
        <f t="shared" si="470"/>
        <v>52634.641148325361</v>
      </c>
      <c r="N10039" t="e">
        <f>INDEX(XML!$A$2:$R$782,MATCH(C10039,XML!$D$2:$D$737,0),2)</f>
        <v>#N/A</v>
      </c>
    </row>
    <row r="10040" spans="1:14" ht="135" x14ac:dyDescent="0.2">
      <c r="A10040">
        <v>65722</v>
      </c>
      <c r="B10040" t="s">
        <v>24032</v>
      </c>
      <c r="C10040" s="15" t="s">
        <v>24033</v>
      </c>
      <c r="D10040" s="15" t="s">
        <v>24104</v>
      </c>
      <c r="E10040">
        <v>94990</v>
      </c>
      <c r="F10040">
        <v>94990</v>
      </c>
      <c r="H10040">
        <v>16</v>
      </c>
      <c r="K10040" s="16">
        <f t="shared" si="468"/>
        <v>101639.3</v>
      </c>
      <c r="L10040" s="16">
        <f t="shared" si="469"/>
        <v>106988.73684210527</v>
      </c>
      <c r="M10040" s="16">
        <f t="shared" si="470"/>
        <v>121578.11004784689</v>
      </c>
      <c r="N10040" t="e">
        <f>INDEX(XML!$A$2:$R$782,MATCH(C10040,XML!$D$2:$D$737,0),2)</f>
        <v>#N/A</v>
      </c>
    </row>
    <row r="10041" spans="1:14" ht="168.75" x14ac:dyDescent="0.2">
      <c r="A10041">
        <v>64771</v>
      </c>
      <c r="B10041" t="s">
        <v>31360</v>
      </c>
      <c r="C10041" s="15" t="s">
        <v>31361</v>
      </c>
      <c r="D10041" s="15" t="s">
        <v>31362</v>
      </c>
      <c r="E10041">
        <v>89403</v>
      </c>
      <c r="F10041">
        <v>104990</v>
      </c>
      <c r="H10041" t="s">
        <v>746</v>
      </c>
      <c r="K10041" s="16">
        <f t="shared" si="468"/>
        <v>95661.21</v>
      </c>
      <c r="L10041" s="16">
        <f t="shared" si="469"/>
        <v>100696.01052631579</v>
      </c>
      <c r="M10041" s="16">
        <f t="shared" si="470"/>
        <v>114427.28468899522</v>
      </c>
      <c r="N10041" t="e">
        <f>INDEX(XML!$A$2:$R$782,MATCH(C10041,XML!$D$2:$D$737,0),2)</f>
        <v>#N/A</v>
      </c>
    </row>
    <row r="10042" spans="1:14" ht="56.25" customHeight="1" x14ac:dyDescent="0.2">
      <c r="A10042">
        <v>50945</v>
      </c>
      <c r="B10042" t="s">
        <v>4384</v>
      </c>
      <c r="C10042" s="15" t="s">
        <v>4385</v>
      </c>
      <c r="D10042" s="15" t="s">
        <v>4386</v>
      </c>
      <c r="E10042">
        <v>96452</v>
      </c>
      <c r="F10042">
        <v>99990</v>
      </c>
      <c r="K10042" s="16">
        <f t="shared" si="468"/>
        <v>103203.64</v>
      </c>
      <c r="L10042" s="16">
        <f t="shared" si="469"/>
        <v>108635.41052631578</v>
      </c>
      <c r="M10042" s="16">
        <f t="shared" si="470"/>
        <v>123449.33014354065</v>
      </c>
      <c r="N10042" t="e">
        <f>INDEX(XML!$A$2:$R$782,MATCH(C10042,XML!$D$2:$D$737,0),2)</f>
        <v>#N/A</v>
      </c>
    </row>
    <row r="10043" spans="1:14" ht="56.25" customHeight="1" x14ac:dyDescent="0.2">
      <c r="A10043">
        <v>67026</v>
      </c>
      <c r="B10043" t="s">
        <v>24439</v>
      </c>
      <c r="C10043" s="15" t="s">
        <v>24440</v>
      </c>
      <c r="D10043" s="15" t="s">
        <v>24441</v>
      </c>
      <c r="E10043">
        <v>120990</v>
      </c>
      <c r="F10043">
        <v>120990</v>
      </c>
      <c r="H10043">
        <v>9</v>
      </c>
      <c r="K10043" s="16">
        <f t="shared" si="468"/>
        <v>129459.3</v>
      </c>
      <c r="L10043" s="16">
        <f t="shared" si="469"/>
        <v>136272.94736842104</v>
      </c>
      <c r="M10043" s="16">
        <f t="shared" si="470"/>
        <v>154855.62200956934</v>
      </c>
      <c r="N10043" t="e">
        <f>INDEX(XML!$A$2:$R$782,MATCH(C10043,XML!$D$2:$D$737,0),2)</f>
        <v>#N/A</v>
      </c>
    </row>
    <row r="10044" spans="1:14" ht="56.25" customHeight="1" x14ac:dyDescent="0.2">
      <c r="A10044">
        <v>51429</v>
      </c>
      <c r="B10044" t="s">
        <v>4387</v>
      </c>
      <c r="C10044" s="15" t="s">
        <v>4388</v>
      </c>
      <c r="D10044" s="15" t="s">
        <v>4389</v>
      </c>
      <c r="E10044">
        <v>125087</v>
      </c>
      <c r="F10044">
        <v>129990</v>
      </c>
      <c r="K10044" s="16">
        <f t="shared" si="468"/>
        <v>133843.09</v>
      </c>
      <c r="L10044" s="16">
        <f t="shared" si="469"/>
        <v>140887.46315789473</v>
      </c>
      <c r="M10044" s="16">
        <f t="shared" si="470"/>
        <v>160099.38995215308</v>
      </c>
      <c r="N10044" t="e">
        <f>INDEX(XML!$A$2:$R$782,MATCH(C10044,XML!$D$2:$D$737,0),2)</f>
        <v>#N/A</v>
      </c>
    </row>
    <row r="10045" spans="1:14" ht="56.25" customHeight="1" x14ac:dyDescent="0.2">
      <c r="A10045">
        <v>44049</v>
      </c>
      <c r="B10045" t="s">
        <v>4390</v>
      </c>
      <c r="C10045" s="15" t="s">
        <v>4391</v>
      </c>
      <c r="D10045" s="15" t="s">
        <v>4392</v>
      </c>
      <c r="E10045">
        <v>179990</v>
      </c>
      <c r="F10045">
        <v>179990</v>
      </c>
      <c r="K10045" s="16">
        <f t="shared" si="468"/>
        <v>192589.3</v>
      </c>
      <c r="L10045" s="16">
        <f t="shared" si="469"/>
        <v>202725.57894736843</v>
      </c>
      <c r="M10045" s="16">
        <f t="shared" si="470"/>
        <v>230369.976076555</v>
      </c>
      <c r="N10045" t="e">
        <f>INDEX(XML!$A$2:$R$782,MATCH(C10045,XML!$D$2:$D$737,0),2)</f>
        <v>#N/A</v>
      </c>
    </row>
    <row r="10046" spans="1:14" ht="146.25" x14ac:dyDescent="0.2">
      <c r="A10046">
        <v>49413</v>
      </c>
      <c r="B10046" t="s">
        <v>4393</v>
      </c>
      <c r="C10046" s="15" t="s">
        <v>4394</v>
      </c>
      <c r="D10046" s="15" t="s">
        <v>4395</v>
      </c>
      <c r="E10046">
        <v>213891</v>
      </c>
      <c r="F10046">
        <v>229990</v>
      </c>
      <c r="I10046">
        <v>6</v>
      </c>
      <c r="K10046" s="16">
        <f t="shared" si="468"/>
        <v>228863.37</v>
      </c>
      <c r="L10046" s="16">
        <f t="shared" si="469"/>
        <v>240908.81052631579</v>
      </c>
      <c r="M10046" s="16">
        <f t="shared" si="470"/>
        <v>273760.01196172251</v>
      </c>
      <c r="N10046" t="e">
        <f>INDEX(XML!$A$2:$R$782,MATCH(C10046,XML!$D$2:$D$737,0),2)</f>
        <v>#N/A</v>
      </c>
    </row>
    <row r="10047" spans="1:14" ht="56.25" customHeight="1" x14ac:dyDescent="0.2">
      <c r="A10047">
        <v>53241</v>
      </c>
      <c r="B10047" t="s">
        <v>13711</v>
      </c>
      <c r="C10047" s="15" t="s">
        <v>13712</v>
      </c>
      <c r="D10047" s="15" t="s">
        <v>13713</v>
      </c>
      <c r="E10047">
        <v>259990</v>
      </c>
      <c r="F10047">
        <v>259990</v>
      </c>
      <c r="K10047" s="16">
        <f t="shared" si="468"/>
        <v>278189.3</v>
      </c>
      <c r="L10047" s="16">
        <f t="shared" si="469"/>
        <v>292830.84210526315</v>
      </c>
      <c r="M10047" s="16">
        <f t="shared" si="470"/>
        <v>332762.32057416264</v>
      </c>
      <c r="N10047" t="e">
        <f>INDEX(XML!$A$2:$R$782,MATCH(C10047,XML!$D$2:$D$737,0),2)</f>
        <v>#N/A</v>
      </c>
    </row>
    <row r="10048" spans="1:14" ht="56.25" customHeight="1" x14ac:dyDescent="0.2">
      <c r="A10048">
        <v>28435</v>
      </c>
      <c r="B10048" t="s">
        <v>16147</v>
      </c>
      <c r="C10048" s="15" t="s">
        <v>4396</v>
      </c>
      <c r="D10048" s="15" t="s">
        <v>20584</v>
      </c>
      <c r="E10048">
        <v>12990</v>
      </c>
      <c r="F10048">
        <v>12990</v>
      </c>
      <c r="H10048" t="s">
        <v>746</v>
      </c>
      <c r="I10048">
        <v>1</v>
      </c>
      <c r="K10048" s="16">
        <f t="shared" si="468"/>
        <v>14548.8</v>
      </c>
      <c r="L10048" s="16">
        <f t="shared" si="469"/>
        <v>15314.526315789473</v>
      </c>
      <c r="M10048" s="16">
        <f t="shared" si="470"/>
        <v>17402.87081339713</v>
      </c>
      <c r="N10048" t="e">
        <f>INDEX(XML!$A$2:$R$782,MATCH(C10048,XML!$D$2:$D$737,0),2)</f>
        <v>#N/A</v>
      </c>
    </row>
    <row r="10049" spans="1:14" ht="56.25" customHeight="1" x14ac:dyDescent="0.2">
      <c r="A10049">
        <v>28433</v>
      </c>
      <c r="B10049" t="s">
        <v>4402</v>
      </c>
      <c r="C10049" s="15" t="s">
        <v>4403</v>
      </c>
      <c r="D10049" s="15" t="s">
        <v>21144</v>
      </c>
      <c r="E10049">
        <v>15990</v>
      </c>
      <c r="F10049">
        <v>15990</v>
      </c>
      <c r="H10049" t="s">
        <v>746</v>
      </c>
      <c r="K10049" s="16">
        <f t="shared" si="468"/>
        <v>17908.8</v>
      </c>
      <c r="L10049" s="16">
        <f t="shared" si="469"/>
        <v>18851.36842105263</v>
      </c>
      <c r="M10049" s="16">
        <f t="shared" si="470"/>
        <v>21422.009569377988</v>
      </c>
      <c r="N10049" t="e">
        <f>INDEX(XML!$A$2:$R$782,MATCH(C10049,XML!$D$2:$D$737,0),2)</f>
        <v>#N/A</v>
      </c>
    </row>
    <row r="10050" spans="1:14" ht="56.25" customHeight="1" x14ac:dyDescent="0.2">
      <c r="A10050">
        <v>28434</v>
      </c>
      <c r="B10050" t="s">
        <v>4397</v>
      </c>
      <c r="C10050" s="15" t="s">
        <v>4398</v>
      </c>
      <c r="D10050" s="15" t="s">
        <v>20585</v>
      </c>
      <c r="E10050">
        <v>17990</v>
      </c>
      <c r="F10050">
        <v>17990</v>
      </c>
      <c r="H10050" t="s">
        <v>746</v>
      </c>
      <c r="K10050" s="16">
        <f t="shared" si="468"/>
        <v>20148.8</v>
      </c>
      <c r="L10050" s="16">
        <f t="shared" si="469"/>
        <v>21209.263157894737</v>
      </c>
      <c r="M10050" s="16">
        <f t="shared" si="470"/>
        <v>24101.435406698565</v>
      </c>
      <c r="N10050" t="e">
        <f>INDEX(XML!$A$2:$R$782,MATCH(C10050,XML!$D$2:$D$737,0),2)</f>
        <v>#N/A</v>
      </c>
    </row>
    <row r="10051" spans="1:14" ht="56.25" customHeight="1" x14ac:dyDescent="0.2">
      <c r="A10051">
        <v>43195</v>
      </c>
      <c r="B10051" t="s">
        <v>4399</v>
      </c>
      <c r="C10051" s="15" t="s">
        <v>4400</v>
      </c>
      <c r="D10051" s="15" t="s">
        <v>4401</v>
      </c>
      <c r="E10051">
        <v>17990</v>
      </c>
      <c r="F10051">
        <v>17990</v>
      </c>
      <c r="K10051" s="16">
        <f t="shared" si="468"/>
        <v>20148.8</v>
      </c>
      <c r="L10051" s="16">
        <f t="shared" si="469"/>
        <v>21209.263157894737</v>
      </c>
      <c r="M10051" s="16">
        <f t="shared" si="470"/>
        <v>24101.435406698565</v>
      </c>
      <c r="N10051" t="e">
        <f>INDEX(XML!$A$2:$R$782,MATCH(C10051,XML!$D$2:$D$737,0),2)</f>
        <v>#N/A</v>
      </c>
    </row>
    <row r="10052" spans="1:14" ht="56.25" customHeight="1" x14ac:dyDescent="0.2">
      <c r="A10052">
        <v>45006</v>
      </c>
      <c r="B10052" t="s">
        <v>21177</v>
      </c>
      <c r="C10052" s="15" t="s">
        <v>21178</v>
      </c>
      <c r="D10052" s="15" t="s">
        <v>21179</v>
      </c>
      <c r="E10052">
        <v>15418</v>
      </c>
      <c r="F10052">
        <v>17990</v>
      </c>
      <c r="H10052" t="s">
        <v>746</v>
      </c>
      <c r="K10052" s="16">
        <f t="shared" si="468"/>
        <v>17268.16</v>
      </c>
      <c r="L10052" s="16">
        <f t="shared" si="469"/>
        <v>18177.010526315789</v>
      </c>
      <c r="M10052" s="16">
        <f t="shared" si="470"/>
        <v>20655.693779904304</v>
      </c>
      <c r="N10052" t="e">
        <f>INDEX(XML!$A$2:$R$782,MATCH(C10052,XML!$D$2:$D$737,0),2)</f>
        <v>#N/A</v>
      </c>
    </row>
    <row r="10053" spans="1:14" ht="56.25" x14ac:dyDescent="0.2">
      <c r="A10053">
        <v>31781</v>
      </c>
      <c r="B10053" t="s">
        <v>23992</v>
      </c>
      <c r="C10053" s="15" t="s">
        <v>20470</v>
      </c>
      <c r="D10053" s="15" t="s">
        <v>20471</v>
      </c>
      <c r="E10053">
        <v>15339</v>
      </c>
      <c r="F10053">
        <v>19990</v>
      </c>
      <c r="H10053" t="s">
        <v>746</v>
      </c>
      <c r="K10053" s="16">
        <f t="shared" ref="K10053:K10116" si="471">IF(E10053&gt;49999,E10053+E10053*0.07,IF(E10053&lt;=49999,E10053+E10053*0.12))</f>
        <v>17179.68</v>
      </c>
      <c r="L10053" s="16">
        <f t="shared" ref="L10053:L10116" si="472">K10053*100/95</f>
        <v>18083.873684210525</v>
      </c>
      <c r="M10053" s="16">
        <f t="shared" ref="M10053:M10116" si="473">IF(COUNTIF(C10053,"*Dahua*"),F10053-10,L10053*100/88)</f>
        <v>20549.856459330142</v>
      </c>
      <c r="N10053" t="e">
        <f>INDEX(XML!$A$2:$R$782,MATCH(C10053,XML!$D$2:$D$737,0),2)</f>
        <v>#N/A</v>
      </c>
    </row>
    <row r="10054" spans="1:14" ht="56.25" customHeight="1" x14ac:dyDescent="0.2">
      <c r="A10054">
        <v>62633</v>
      </c>
      <c r="B10054" t="s">
        <v>21145</v>
      </c>
      <c r="C10054" s="15" t="s">
        <v>21146</v>
      </c>
      <c r="D10054" s="15" t="s">
        <v>21147</v>
      </c>
      <c r="E10054">
        <v>17935</v>
      </c>
      <c r="F10054">
        <v>19990</v>
      </c>
      <c r="I10054">
        <v>3</v>
      </c>
      <c r="K10054" s="16">
        <f t="shared" si="471"/>
        <v>20087.2</v>
      </c>
      <c r="L10054" s="16">
        <f t="shared" si="472"/>
        <v>21144.42105263158</v>
      </c>
      <c r="M10054" s="16">
        <f t="shared" si="473"/>
        <v>24027.751196172252</v>
      </c>
      <c r="N10054" t="e">
        <f>INDEX(XML!$A$2:$R$782,MATCH(C10054,XML!$D$2:$D$737,0),2)</f>
        <v>#N/A</v>
      </c>
    </row>
    <row r="10055" spans="1:14" ht="56.25" customHeight="1" x14ac:dyDescent="0.2">
      <c r="A10055">
        <v>61749</v>
      </c>
      <c r="B10055" t="s">
        <v>23534</v>
      </c>
      <c r="C10055" s="15" t="s">
        <v>23535</v>
      </c>
      <c r="D10055" s="15" t="s">
        <v>23536</v>
      </c>
      <c r="E10055">
        <v>30895</v>
      </c>
      <c r="F10055">
        <v>40990</v>
      </c>
      <c r="H10055">
        <v>6</v>
      </c>
      <c r="K10055" s="16">
        <f t="shared" si="471"/>
        <v>34602.400000000001</v>
      </c>
      <c r="L10055" s="16">
        <f t="shared" si="472"/>
        <v>36423.57894736842</v>
      </c>
      <c r="M10055" s="16">
        <f t="shared" si="473"/>
        <v>41390.430622009568</v>
      </c>
      <c r="N10055" t="e">
        <f>INDEX(XML!$A$2:$R$782,MATCH(C10055,XML!$D$2:$D$737,0),2)</f>
        <v>#N/A</v>
      </c>
    </row>
    <row r="10056" spans="1:14" ht="56.25" customHeight="1" x14ac:dyDescent="0.2">
      <c r="A10056">
        <v>38924</v>
      </c>
      <c r="B10056" t="s">
        <v>21180</v>
      </c>
      <c r="C10056" s="15" t="s">
        <v>21181</v>
      </c>
      <c r="D10056" s="15" t="s">
        <v>21182</v>
      </c>
      <c r="E10056">
        <v>42166</v>
      </c>
      <c r="F10056">
        <v>50990</v>
      </c>
      <c r="H10056">
        <v>7</v>
      </c>
      <c r="K10056" s="16">
        <f t="shared" si="471"/>
        <v>47225.919999999998</v>
      </c>
      <c r="L10056" s="16">
        <f t="shared" si="472"/>
        <v>49711.494736842105</v>
      </c>
      <c r="M10056" s="16">
        <f t="shared" si="473"/>
        <v>56490.334928229662</v>
      </c>
      <c r="N10056" t="e">
        <f>INDEX(XML!$A$2:$R$782,MATCH(C10056,XML!$D$2:$D$737,0),2)</f>
        <v>#N/A</v>
      </c>
    </row>
    <row r="10057" spans="1:14" ht="101.25" x14ac:dyDescent="0.2">
      <c r="A10057">
        <v>43196</v>
      </c>
      <c r="B10057" t="s">
        <v>4404</v>
      </c>
      <c r="C10057" s="15" t="s">
        <v>4405</v>
      </c>
      <c r="D10057" s="15" t="s">
        <v>4406</v>
      </c>
      <c r="E10057">
        <v>48565</v>
      </c>
      <c r="F10057">
        <v>59990</v>
      </c>
      <c r="H10057">
        <v>47</v>
      </c>
      <c r="I10057">
        <v>7</v>
      </c>
      <c r="K10057" s="16">
        <f t="shared" si="471"/>
        <v>54392.800000000003</v>
      </c>
      <c r="L10057" s="16">
        <f t="shared" si="472"/>
        <v>57255.57894736842</v>
      </c>
      <c r="M10057" s="16">
        <f t="shared" si="473"/>
        <v>65063.157894736847</v>
      </c>
      <c r="N10057" t="e">
        <f>INDEX(XML!$A$2:$R$782,MATCH(C10057,XML!$D$2:$D$737,0),2)</f>
        <v>#N/A</v>
      </c>
    </row>
    <row r="10058" spans="1:14" ht="157.5" x14ac:dyDescent="0.2">
      <c r="A10058">
        <v>38921</v>
      </c>
      <c r="B10058" t="s">
        <v>4407</v>
      </c>
      <c r="C10058" s="15" t="s">
        <v>4408</v>
      </c>
      <c r="D10058" s="15" t="s">
        <v>4409</v>
      </c>
      <c r="E10058">
        <v>58706</v>
      </c>
      <c r="F10058">
        <v>75990</v>
      </c>
      <c r="H10058">
        <v>25</v>
      </c>
      <c r="I10058">
        <v>7</v>
      </c>
      <c r="K10058" s="16">
        <f t="shared" si="471"/>
        <v>62815.42</v>
      </c>
      <c r="L10058" s="16">
        <f t="shared" si="472"/>
        <v>66121.494736842098</v>
      </c>
      <c r="M10058" s="16">
        <f t="shared" si="473"/>
        <v>75138.06220095692</v>
      </c>
      <c r="N10058" t="e">
        <f>INDEX(XML!$A$2:$R$782,MATCH(C10058,XML!$D$2:$D$737,0),2)</f>
        <v>#N/A</v>
      </c>
    </row>
    <row r="10059" spans="1:14" ht="56.25" customHeight="1" x14ac:dyDescent="0.2">
      <c r="A10059">
        <v>65775</v>
      </c>
      <c r="B10059" t="s">
        <v>25524</v>
      </c>
      <c r="C10059" s="15" t="s">
        <v>25525</v>
      </c>
      <c r="D10059" s="15" t="s">
        <v>25526</v>
      </c>
      <c r="E10059">
        <v>62451</v>
      </c>
      <c r="F10059">
        <v>67990</v>
      </c>
      <c r="H10059" t="s">
        <v>746</v>
      </c>
      <c r="K10059" s="16">
        <f t="shared" si="471"/>
        <v>66822.570000000007</v>
      </c>
      <c r="L10059" s="16">
        <f t="shared" si="472"/>
        <v>70339.547368421059</v>
      </c>
      <c r="M10059" s="16">
        <f t="shared" si="473"/>
        <v>79931.30382775121</v>
      </c>
      <c r="N10059" t="e">
        <f>INDEX(XML!$A$2:$R$782,MATCH(C10059,XML!$D$2:$D$737,0),2)</f>
        <v>#N/A</v>
      </c>
    </row>
    <row r="10060" spans="1:14" ht="67.5" customHeight="1" x14ac:dyDescent="0.2">
      <c r="A10060">
        <v>62637</v>
      </c>
      <c r="B10060" t="s">
        <v>22544</v>
      </c>
      <c r="C10060" s="15" t="s">
        <v>22545</v>
      </c>
      <c r="D10060" s="15" t="s">
        <v>22546</v>
      </c>
      <c r="E10060">
        <v>87309</v>
      </c>
      <c r="F10060">
        <v>98990</v>
      </c>
      <c r="H10060" t="s">
        <v>746</v>
      </c>
      <c r="K10060" s="16">
        <f t="shared" si="471"/>
        <v>93420.63</v>
      </c>
      <c r="L10060" s="16">
        <f t="shared" si="472"/>
        <v>98337.505263157902</v>
      </c>
      <c r="M10060" s="16">
        <f t="shared" si="473"/>
        <v>111747.16507177033</v>
      </c>
      <c r="N10060" t="e">
        <f>INDEX(XML!$A$2:$R$782,MATCH(C10060,XML!$D$2:$D$737,0),2)</f>
        <v>#N/A</v>
      </c>
    </row>
    <row r="10061" spans="1:14" ht="56.25" customHeight="1" x14ac:dyDescent="0.2">
      <c r="A10061">
        <v>65804</v>
      </c>
      <c r="B10061" t="s">
        <v>25719</v>
      </c>
      <c r="C10061" s="15" t="s">
        <v>25720</v>
      </c>
      <c r="D10061" s="15" t="s">
        <v>25721</v>
      </c>
      <c r="E10061">
        <v>52061</v>
      </c>
      <c r="F10061">
        <v>60990</v>
      </c>
      <c r="H10061">
        <v>33</v>
      </c>
      <c r="K10061" s="16">
        <f t="shared" si="471"/>
        <v>55705.270000000004</v>
      </c>
      <c r="L10061" s="16">
        <f t="shared" si="472"/>
        <v>58637.126315789472</v>
      </c>
      <c r="M10061" s="16">
        <f t="shared" si="473"/>
        <v>66633.098086124402</v>
      </c>
      <c r="N10061" t="e">
        <f>INDEX(XML!$A$2:$R$782,MATCH(C10061,XML!$D$2:$D$737,0),2)</f>
        <v>#N/A</v>
      </c>
    </row>
    <row r="10062" spans="1:14" ht="56.25" customHeight="1" x14ac:dyDescent="0.2">
      <c r="A10062">
        <v>72678</v>
      </c>
      <c r="B10062" t="s">
        <v>34828</v>
      </c>
      <c r="C10062" s="15" t="s">
        <v>34829</v>
      </c>
      <c r="D10062" s="15" t="s">
        <v>34830</v>
      </c>
      <c r="E10062">
        <v>134415</v>
      </c>
      <c r="F10062">
        <v>149990</v>
      </c>
      <c r="H10062" t="s">
        <v>746</v>
      </c>
      <c r="K10062" s="16">
        <f t="shared" si="471"/>
        <v>143824.04999999999</v>
      </c>
      <c r="L10062" s="16">
        <f t="shared" si="472"/>
        <v>151393.73684210525</v>
      </c>
      <c r="M10062" s="16">
        <f t="shared" si="473"/>
        <v>172038.33732057415</v>
      </c>
      <c r="N10062" t="e">
        <f>INDEX(XML!$A$2:$R$782,MATCH(C10062,XML!$D$2:$D$737,0),2)</f>
        <v>#N/A</v>
      </c>
    </row>
    <row r="10063" spans="1:14" ht="67.5" customHeight="1" x14ac:dyDescent="0.2">
      <c r="A10063">
        <v>37427</v>
      </c>
      <c r="B10063" t="s">
        <v>37281</v>
      </c>
      <c r="C10063" s="15" t="s">
        <v>37282</v>
      </c>
      <c r="D10063" s="15" t="s">
        <v>37283</v>
      </c>
      <c r="E10063">
        <v>12990</v>
      </c>
      <c r="F10063">
        <v>12990</v>
      </c>
      <c r="H10063" t="s">
        <v>746</v>
      </c>
      <c r="K10063" s="16">
        <f t="shared" si="471"/>
        <v>14548.8</v>
      </c>
      <c r="L10063" s="16">
        <f t="shared" si="472"/>
        <v>15314.526315789473</v>
      </c>
      <c r="M10063" s="16">
        <f t="shared" si="473"/>
        <v>17402.87081339713</v>
      </c>
      <c r="N10063" t="e">
        <f>INDEX(XML!$A$2:$R$782,MATCH(C10063,XML!$D$2:$D$737,0),2)</f>
        <v>#N/A</v>
      </c>
    </row>
    <row r="10064" spans="1:14" ht="56.25" customHeight="1" x14ac:dyDescent="0.2">
      <c r="A10064">
        <v>75575</v>
      </c>
      <c r="B10064" t="s">
        <v>38343</v>
      </c>
      <c r="C10064" s="15" t="s">
        <v>38344</v>
      </c>
      <c r="D10064" s="15" t="s">
        <v>38345</v>
      </c>
      <c r="E10064">
        <v>27219</v>
      </c>
      <c r="F10064">
        <v>37990</v>
      </c>
      <c r="H10064" t="s">
        <v>746</v>
      </c>
      <c r="K10064" s="16">
        <f t="shared" si="471"/>
        <v>30485.279999999999</v>
      </c>
      <c r="L10064" s="16">
        <f t="shared" si="472"/>
        <v>32089.768421052631</v>
      </c>
      <c r="M10064" s="16">
        <f t="shared" si="473"/>
        <v>36465.645933014348</v>
      </c>
      <c r="N10064" t="e">
        <f>INDEX(XML!$A$2:$R$782,MATCH(C10064,XML!$D$2:$D$737,0),2)</f>
        <v>#N/A</v>
      </c>
    </row>
    <row r="10065" spans="1:14" ht="112.5" x14ac:dyDescent="0.2">
      <c r="A10065">
        <v>80809</v>
      </c>
      <c r="B10065" t="s">
        <v>39912</v>
      </c>
      <c r="C10065" s="15" t="s">
        <v>39913</v>
      </c>
      <c r="D10065" s="15" t="s">
        <v>39914</v>
      </c>
      <c r="E10065">
        <v>12029</v>
      </c>
      <c r="F10065">
        <v>16990</v>
      </c>
      <c r="H10065" t="s">
        <v>746</v>
      </c>
      <c r="K10065" s="16">
        <f t="shared" si="471"/>
        <v>13472.48</v>
      </c>
      <c r="L10065" s="16">
        <f t="shared" si="472"/>
        <v>14181.557894736841</v>
      </c>
      <c r="M10065" s="16">
        <f t="shared" si="473"/>
        <v>16115.406698564591</v>
      </c>
      <c r="N10065" t="e">
        <f>INDEX(XML!$A$2:$R$782,MATCH(C10065,XML!$D$2:$D$737,0),2)</f>
        <v>#N/A</v>
      </c>
    </row>
    <row r="10066" spans="1:14" ht="135" x14ac:dyDescent="0.2">
      <c r="A10066">
        <v>83347</v>
      </c>
      <c r="B10066" t="s">
        <v>46249</v>
      </c>
      <c r="C10066" s="15" t="s">
        <v>46250</v>
      </c>
      <c r="D10066" s="15" t="s">
        <v>46251</v>
      </c>
      <c r="E10066">
        <v>39990</v>
      </c>
      <c r="F10066">
        <v>39990</v>
      </c>
      <c r="H10066" t="s">
        <v>746</v>
      </c>
      <c r="K10066" s="16">
        <f t="shared" si="471"/>
        <v>44788.800000000003</v>
      </c>
      <c r="L10066" s="16">
        <f t="shared" si="472"/>
        <v>47146.105263157893</v>
      </c>
      <c r="M10066" s="16">
        <f t="shared" si="473"/>
        <v>53575.119617224882</v>
      </c>
      <c r="N10066" t="e">
        <f>INDEX(XML!$A$2:$R$782,MATCH(C10066,XML!$D$2:$D$737,0),2)</f>
        <v>#N/A</v>
      </c>
    </row>
    <row r="10067" spans="1:14" ht="146.25" x14ac:dyDescent="0.2">
      <c r="A10067">
        <v>76470</v>
      </c>
      <c r="B10067" t="s">
        <v>37413</v>
      </c>
      <c r="C10067" s="15" t="s">
        <v>37414</v>
      </c>
      <c r="D10067" s="15" t="s">
        <v>37415</v>
      </c>
      <c r="E10067">
        <v>80000</v>
      </c>
      <c r="F10067">
        <v>99990</v>
      </c>
      <c r="H10067">
        <v>39</v>
      </c>
      <c r="K10067" s="16">
        <f t="shared" si="471"/>
        <v>85600</v>
      </c>
      <c r="L10067" s="16">
        <f t="shared" si="472"/>
        <v>90105.263157894733</v>
      </c>
      <c r="M10067" s="16">
        <f t="shared" si="473"/>
        <v>102392.34449760766</v>
      </c>
      <c r="N10067" t="e">
        <f>INDEX(XML!$A$2:$R$782,MATCH(C10067,XML!$D$2:$D$737,0),2)</f>
        <v>#N/A</v>
      </c>
    </row>
    <row r="10068" spans="1:14" ht="191.25" x14ac:dyDescent="0.2">
      <c r="A10068">
        <v>63539</v>
      </c>
      <c r="B10068" t="s">
        <v>43320</v>
      </c>
      <c r="C10068" s="15" t="s">
        <v>43321</v>
      </c>
      <c r="D10068" s="15" t="s">
        <v>43322</v>
      </c>
      <c r="E10068">
        <v>227000</v>
      </c>
      <c r="F10068">
        <v>259990</v>
      </c>
      <c r="I10068">
        <v>1</v>
      </c>
      <c r="K10068" s="16">
        <f t="shared" si="471"/>
        <v>242890</v>
      </c>
      <c r="L10068" s="16">
        <f t="shared" si="472"/>
        <v>255673.68421052632</v>
      </c>
      <c r="M10068" s="16">
        <f t="shared" si="473"/>
        <v>290538.2775119617</v>
      </c>
      <c r="N10068" t="e">
        <f>INDEX(XML!$A$2:$R$782,MATCH(C10068,XML!$D$2:$D$737,0),2)</f>
        <v>#N/A</v>
      </c>
    </row>
    <row r="10069" spans="1:14" ht="112.5" x14ac:dyDescent="0.2">
      <c r="A10069">
        <v>76165</v>
      </c>
      <c r="B10069" t="s">
        <v>37395</v>
      </c>
      <c r="C10069" s="15" t="s">
        <v>37396</v>
      </c>
      <c r="D10069" s="15" t="s">
        <v>37397</v>
      </c>
      <c r="E10069">
        <v>149990</v>
      </c>
      <c r="F10069">
        <v>109990</v>
      </c>
      <c r="K10069" s="16">
        <f t="shared" si="471"/>
        <v>160489.29999999999</v>
      </c>
      <c r="L10069" s="16">
        <f t="shared" si="472"/>
        <v>168936.10526315786</v>
      </c>
      <c r="M10069" s="16">
        <f t="shared" si="473"/>
        <v>191972.84688995211</v>
      </c>
      <c r="N10069" t="e">
        <f>INDEX(XML!$A$2:$R$782,MATCH(C10069,XML!$D$2:$D$737,0),2)</f>
        <v>#N/A</v>
      </c>
    </row>
    <row r="10070" spans="1:14" ht="135" x14ac:dyDescent="0.2">
      <c r="A10070">
        <v>76458</v>
      </c>
      <c r="B10070" t="s">
        <v>37398</v>
      </c>
      <c r="C10070" s="15" t="s">
        <v>37399</v>
      </c>
      <c r="D10070" s="15" t="s">
        <v>37400</v>
      </c>
      <c r="E10070">
        <v>189990</v>
      </c>
      <c r="F10070">
        <v>149990</v>
      </c>
      <c r="K10070" s="16">
        <f t="shared" si="471"/>
        <v>203289.3</v>
      </c>
      <c r="L10070" s="16">
        <f t="shared" si="472"/>
        <v>213988.73684210525</v>
      </c>
      <c r="M10070" s="16">
        <f t="shared" si="473"/>
        <v>243169.01913875595</v>
      </c>
      <c r="N10070" t="e">
        <f>INDEX(XML!$A$2:$R$782,MATCH(C10070,XML!$D$2:$D$737,0),2)</f>
        <v>#N/A</v>
      </c>
    </row>
    <row r="10071" spans="1:14" ht="45" customHeight="1" x14ac:dyDescent="0.2">
      <c r="A10071">
        <v>76459</v>
      </c>
      <c r="B10071" t="s">
        <v>37401</v>
      </c>
      <c r="C10071" s="15" t="s">
        <v>37402</v>
      </c>
      <c r="D10071" s="15" t="s">
        <v>37403</v>
      </c>
      <c r="E10071">
        <v>229990</v>
      </c>
      <c r="F10071">
        <v>199990</v>
      </c>
      <c r="H10071" t="s">
        <v>746</v>
      </c>
      <c r="K10071" s="16">
        <f t="shared" si="471"/>
        <v>246089.3</v>
      </c>
      <c r="L10071" s="16">
        <f t="shared" si="472"/>
        <v>259041.36842105264</v>
      </c>
      <c r="M10071" s="16">
        <f t="shared" si="473"/>
        <v>294365.19138755981</v>
      </c>
      <c r="N10071" t="e">
        <f>INDEX(XML!$A$2:$R$782,MATCH(C10071,XML!$D$2:$D$737,0),2)</f>
        <v>#N/A</v>
      </c>
    </row>
    <row r="10072" spans="1:14" ht="101.25" x14ac:dyDescent="0.2">
      <c r="A10072">
        <v>76460</v>
      </c>
      <c r="B10072" t="s">
        <v>37404</v>
      </c>
      <c r="C10072" s="15" t="s">
        <v>37405</v>
      </c>
      <c r="D10072" s="15" t="s">
        <v>37406</v>
      </c>
      <c r="E10072">
        <v>229990</v>
      </c>
      <c r="F10072">
        <v>189990</v>
      </c>
      <c r="H10072" t="s">
        <v>746</v>
      </c>
      <c r="K10072" s="16">
        <f t="shared" si="471"/>
        <v>246089.3</v>
      </c>
      <c r="L10072" s="16">
        <f t="shared" si="472"/>
        <v>259041.36842105264</v>
      </c>
      <c r="M10072" s="16">
        <f t="shared" si="473"/>
        <v>294365.19138755981</v>
      </c>
      <c r="N10072" t="e">
        <f>INDEX(XML!$A$2:$R$782,MATCH(C10072,XML!$D$2:$D$737,0),2)</f>
        <v>#N/A</v>
      </c>
    </row>
    <row r="10073" spans="1:14" ht="33.75" customHeight="1" x14ac:dyDescent="0.2">
      <c r="A10073">
        <v>81939</v>
      </c>
      <c r="B10073" t="s">
        <v>43314</v>
      </c>
      <c r="C10073" s="15" t="s">
        <v>43315</v>
      </c>
      <c r="D10073" s="15" t="s">
        <v>43316</v>
      </c>
      <c r="E10073">
        <v>104990</v>
      </c>
      <c r="F10073">
        <v>104990</v>
      </c>
      <c r="H10073">
        <v>12</v>
      </c>
      <c r="K10073" s="16">
        <f t="shared" si="471"/>
        <v>112339.3</v>
      </c>
      <c r="L10073" s="16">
        <f t="shared" si="472"/>
        <v>118251.89473684211</v>
      </c>
      <c r="M10073" s="16">
        <f t="shared" si="473"/>
        <v>134377.15311004783</v>
      </c>
      <c r="N10073" t="e">
        <f>INDEX(XML!$A$2:$R$782,MATCH(C10073,XML!$D$2:$D$737,0),2)</f>
        <v>#N/A</v>
      </c>
    </row>
    <row r="10074" spans="1:14" ht="33.75" customHeight="1" x14ac:dyDescent="0.2">
      <c r="A10074">
        <v>81940</v>
      </c>
      <c r="B10074" t="s">
        <v>43317</v>
      </c>
      <c r="C10074" s="15" t="s">
        <v>43318</v>
      </c>
      <c r="D10074" s="15" t="s">
        <v>43319</v>
      </c>
      <c r="E10074">
        <v>149990</v>
      </c>
      <c r="F10074">
        <v>149990</v>
      </c>
      <c r="H10074">
        <v>8</v>
      </c>
      <c r="K10074" s="16">
        <f t="shared" si="471"/>
        <v>160489.29999999999</v>
      </c>
      <c r="L10074" s="16">
        <f t="shared" si="472"/>
        <v>168936.10526315786</v>
      </c>
      <c r="M10074" s="16">
        <f t="shared" si="473"/>
        <v>191972.84688995211</v>
      </c>
      <c r="N10074" t="e">
        <f>INDEX(XML!$A$2:$R$782,MATCH(C10074,XML!$D$2:$D$737,0),2)</f>
        <v>#N/A</v>
      </c>
    </row>
    <row r="10075" spans="1:14" ht="33.75" customHeight="1" x14ac:dyDescent="0.2">
      <c r="A10075">
        <v>76461</v>
      </c>
      <c r="B10075" t="s">
        <v>37407</v>
      </c>
      <c r="C10075" s="15" t="s">
        <v>37408</v>
      </c>
      <c r="D10075" s="15" t="s">
        <v>37409</v>
      </c>
      <c r="E10075">
        <v>259990</v>
      </c>
      <c r="F10075">
        <v>219990</v>
      </c>
      <c r="H10075" t="s">
        <v>746</v>
      </c>
      <c r="K10075" s="16">
        <f t="shared" si="471"/>
        <v>278189.3</v>
      </c>
      <c r="L10075" s="16">
        <f t="shared" si="472"/>
        <v>292830.84210526315</v>
      </c>
      <c r="M10075" s="16">
        <f t="shared" si="473"/>
        <v>332762.32057416264</v>
      </c>
      <c r="N10075" t="e">
        <f>INDEX(XML!$A$2:$R$782,MATCH(C10075,XML!$D$2:$D$737,0),2)</f>
        <v>#N/A</v>
      </c>
    </row>
    <row r="10076" spans="1:14" ht="22.5" customHeight="1" x14ac:dyDescent="0.2">
      <c r="A10076">
        <v>81941</v>
      </c>
      <c r="B10076" t="s">
        <v>43323</v>
      </c>
      <c r="C10076" s="15" t="s">
        <v>44331</v>
      </c>
      <c r="D10076" s="15" t="s">
        <v>44332</v>
      </c>
      <c r="E10076">
        <v>229990</v>
      </c>
      <c r="F10076">
        <v>229990</v>
      </c>
      <c r="H10076">
        <v>3</v>
      </c>
      <c r="K10076" s="16">
        <f t="shared" si="471"/>
        <v>246089.3</v>
      </c>
      <c r="L10076" s="16">
        <f t="shared" si="472"/>
        <v>259041.36842105264</v>
      </c>
      <c r="M10076" s="16">
        <f t="shared" si="473"/>
        <v>294365.19138755981</v>
      </c>
      <c r="N10076" t="e">
        <f>INDEX(XML!$A$2:$R$782,MATCH(C10076,XML!$D$2:$D$737,0),2)</f>
        <v>#N/A</v>
      </c>
    </row>
    <row r="10077" spans="1:14" ht="33.75" customHeight="1" x14ac:dyDescent="0.2">
      <c r="A10077">
        <v>76462</v>
      </c>
      <c r="B10077" t="s">
        <v>37410</v>
      </c>
      <c r="C10077" s="15" t="s">
        <v>37411</v>
      </c>
      <c r="D10077" s="15" t="s">
        <v>37412</v>
      </c>
      <c r="E10077">
        <v>299990</v>
      </c>
      <c r="F10077">
        <v>269990</v>
      </c>
      <c r="H10077" t="s">
        <v>746</v>
      </c>
      <c r="K10077" s="16">
        <f t="shared" si="471"/>
        <v>320989.3</v>
      </c>
      <c r="L10077" s="16">
        <f t="shared" si="472"/>
        <v>337883.4736842105</v>
      </c>
      <c r="M10077" s="16">
        <f t="shared" si="473"/>
        <v>383958.49282296648</v>
      </c>
      <c r="N10077" t="e">
        <f>INDEX(XML!$A$2:$R$782,MATCH(C10077,XML!$D$2:$D$737,0),2)</f>
        <v>#N/A</v>
      </c>
    </row>
    <row r="10078" spans="1:14" ht="33.75" customHeight="1" x14ac:dyDescent="0.2">
      <c r="A10078">
        <v>63543</v>
      </c>
      <c r="B10078" t="s">
        <v>25123</v>
      </c>
      <c r="C10078" s="15" t="s">
        <v>25124</v>
      </c>
      <c r="D10078" s="15" t="s">
        <v>25125</v>
      </c>
      <c r="E10078">
        <v>120000</v>
      </c>
      <c r="F10078">
        <v>129990</v>
      </c>
      <c r="H10078">
        <v>9</v>
      </c>
      <c r="I10078">
        <v>1</v>
      </c>
      <c r="K10078" s="16">
        <f t="shared" si="471"/>
        <v>128400</v>
      </c>
      <c r="L10078" s="16">
        <f t="shared" si="472"/>
        <v>135157.89473684211</v>
      </c>
      <c r="M10078" s="16">
        <f t="shared" si="473"/>
        <v>153588.51674641148</v>
      </c>
      <c r="N10078" t="e">
        <f>INDEX(XML!$A$2:$R$782,MATCH(C10078,XML!$D$2:$D$737,0),2)</f>
        <v>#N/A</v>
      </c>
    </row>
    <row r="10079" spans="1:14" ht="90" x14ac:dyDescent="0.2">
      <c r="A10079">
        <v>57700</v>
      </c>
      <c r="B10079" t="s">
        <v>45441</v>
      </c>
      <c r="C10079" s="15" t="s">
        <v>45442</v>
      </c>
      <c r="D10079" s="15" t="s">
        <v>45443</v>
      </c>
      <c r="E10079">
        <v>23090</v>
      </c>
      <c r="F10079">
        <v>23090</v>
      </c>
      <c r="H10079">
        <v>8</v>
      </c>
      <c r="K10079" s="16">
        <f t="shared" si="471"/>
        <v>25860.799999999999</v>
      </c>
      <c r="L10079" s="16">
        <f t="shared" si="472"/>
        <v>27221.894736842107</v>
      </c>
      <c r="M10079" s="16">
        <f t="shared" si="473"/>
        <v>30933.971291866033</v>
      </c>
      <c r="N10079" t="e">
        <f>INDEX(XML!$A$2:$R$782,MATCH(C10079,XML!$D$2:$D$737,0),2)</f>
        <v>#N/A</v>
      </c>
    </row>
    <row r="10080" spans="1:14" ht="45" customHeight="1" x14ac:dyDescent="0.2">
      <c r="A10080">
        <v>63544</v>
      </c>
      <c r="B10080" t="s">
        <v>25126</v>
      </c>
      <c r="C10080" s="15" t="s">
        <v>25127</v>
      </c>
      <c r="D10080" s="15" t="s">
        <v>25128</v>
      </c>
      <c r="E10080">
        <v>195000</v>
      </c>
      <c r="F10080">
        <v>199990</v>
      </c>
      <c r="H10080">
        <v>26</v>
      </c>
      <c r="K10080" s="16">
        <f t="shared" si="471"/>
        <v>208650</v>
      </c>
      <c r="L10080" s="16">
        <f t="shared" si="472"/>
        <v>219631.57894736843</v>
      </c>
      <c r="M10080" s="16">
        <f t="shared" si="473"/>
        <v>249581.33971291865</v>
      </c>
      <c r="N10080" t="e">
        <f>INDEX(XML!$A$2:$R$782,MATCH(C10080,XML!$D$2:$D$737,0),2)</f>
        <v>#N/A</v>
      </c>
    </row>
    <row r="10081" spans="1:14" ht="56.25" x14ac:dyDescent="0.2">
      <c r="A10081">
        <v>63632</v>
      </c>
      <c r="B10081" t="s">
        <v>20887</v>
      </c>
      <c r="C10081" s="15" t="s">
        <v>20888</v>
      </c>
      <c r="D10081" s="15" t="s">
        <v>20889</v>
      </c>
      <c r="E10081">
        <v>54990</v>
      </c>
      <c r="F10081">
        <v>54990</v>
      </c>
      <c r="H10081">
        <v>3</v>
      </c>
      <c r="K10081" s="16">
        <f t="shared" si="471"/>
        <v>58839.3</v>
      </c>
      <c r="L10081" s="16">
        <f t="shared" si="472"/>
        <v>61936.105263157893</v>
      </c>
      <c r="M10081" s="16">
        <f t="shared" si="473"/>
        <v>70381.937799043066</v>
      </c>
      <c r="N10081" t="e">
        <f>INDEX(XML!$A$2:$R$782,MATCH(C10081,XML!$D$2:$D$737,0),2)</f>
        <v>#N/A</v>
      </c>
    </row>
    <row r="10082" spans="1:14" ht="45" customHeight="1" x14ac:dyDescent="0.2">
      <c r="A10082">
        <v>72089</v>
      </c>
      <c r="B10082" t="s">
        <v>30267</v>
      </c>
      <c r="C10082" s="15" t="s">
        <v>30268</v>
      </c>
      <c r="D10082" s="15" t="s">
        <v>30269</v>
      </c>
      <c r="E10082">
        <v>34990</v>
      </c>
      <c r="F10082">
        <v>34990</v>
      </c>
      <c r="K10082" s="16">
        <f t="shared" si="471"/>
        <v>39188.800000000003</v>
      </c>
      <c r="L10082" s="16">
        <f t="shared" si="472"/>
        <v>41251.368421052633</v>
      </c>
      <c r="M10082" s="16">
        <f t="shared" si="473"/>
        <v>46876.555023923451</v>
      </c>
      <c r="N10082" t="e">
        <f>INDEX(XML!$A$2:$R$782,MATCH(C10082,XML!$D$2:$D$737,0),2)</f>
        <v>#N/A</v>
      </c>
    </row>
    <row r="10083" spans="1:14" ht="45" customHeight="1" x14ac:dyDescent="0.2">
      <c r="A10083">
        <v>59039</v>
      </c>
      <c r="B10083" t="s">
        <v>24953</v>
      </c>
      <c r="C10083" s="15" t="s">
        <v>16148</v>
      </c>
      <c r="D10083" s="15" t="s">
        <v>24954</v>
      </c>
      <c r="E10083">
        <v>139990</v>
      </c>
      <c r="F10083">
        <v>139990</v>
      </c>
      <c r="H10083">
        <v>1</v>
      </c>
      <c r="I10083">
        <v>2</v>
      </c>
      <c r="K10083" s="16">
        <f t="shared" si="471"/>
        <v>149789.29999999999</v>
      </c>
      <c r="L10083" s="16">
        <f t="shared" si="472"/>
        <v>157672.94736842104</v>
      </c>
      <c r="M10083" s="16">
        <f t="shared" si="473"/>
        <v>179173.80382775117</v>
      </c>
      <c r="N10083" t="e">
        <f>INDEX(XML!$A$2:$R$782,MATCH(C10083,XML!$D$2:$D$737,0),2)</f>
        <v>#N/A</v>
      </c>
    </row>
    <row r="10084" spans="1:14" ht="45" customHeight="1" x14ac:dyDescent="0.2">
      <c r="A10084">
        <v>59040</v>
      </c>
      <c r="B10084" t="s">
        <v>16149</v>
      </c>
      <c r="C10084" s="15" t="s">
        <v>16150</v>
      </c>
      <c r="D10084" s="15" t="s">
        <v>16151</v>
      </c>
      <c r="E10084">
        <v>207990</v>
      </c>
      <c r="F10084">
        <v>207990</v>
      </c>
      <c r="K10084" s="16">
        <f t="shared" si="471"/>
        <v>222549.3</v>
      </c>
      <c r="L10084" s="16">
        <f t="shared" si="472"/>
        <v>234262.42105263157</v>
      </c>
      <c r="M10084" s="16">
        <f t="shared" si="473"/>
        <v>266207.29665071773</v>
      </c>
      <c r="N10084" t="e">
        <f>INDEX(XML!$A$2:$R$782,MATCH(C10084,XML!$D$2:$D$737,0),2)</f>
        <v>#N/A</v>
      </c>
    </row>
    <row r="10085" spans="1:14" ht="90" x14ac:dyDescent="0.2">
      <c r="A10085">
        <v>73283</v>
      </c>
      <c r="B10085" t="s">
        <v>31135</v>
      </c>
      <c r="C10085" s="15" t="s">
        <v>31136</v>
      </c>
      <c r="D10085" s="15" t="s">
        <v>31137</v>
      </c>
      <c r="E10085">
        <v>59990</v>
      </c>
      <c r="F10085">
        <v>59990</v>
      </c>
      <c r="H10085">
        <v>8</v>
      </c>
      <c r="K10085" s="16">
        <f t="shared" si="471"/>
        <v>64189.3</v>
      </c>
      <c r="L10085" s="16">
        <f t="shared" si="472"/>
        <v>67567.68421052632</v>
      </c>
      <c r="M10085" s="16">
        <f t="shared" si="473"/>
        <v>76781.459330143538</v>
      </c>
      <c r="N10085" t="e">
        <f>INDEX(XML!$A$2:$R$782,MATCH(C10085,XML!$D$2:$D$737,0),2)</f>
        <v>#N/A</v>
      </c>
    </row>
    <row r="10086" spans="1:14" ht="33.75" customHeight="1" x14ac:dyDescent="0.2">
      <c r="A10086">
        <v>64020</v>
      </c>
      <c r="B10086" t="s">
        <v>21809</v>
      </c>
      <c r="C10086" s="15" t="s">
        <v>21810</v>
      </c>
      <c r="D10086" s="15" t="s">
        <v>21811</v>
      </c>
      <c r="E10086">
        <v>62990</v>
      </c>
      <c r="F10086">
        <v>62990</v>
      </c>
      <c r="H10086" t="s">
        <v>746</v>
      </c>
      <c r="K10086" s="16">
        <f t="shared" si="471"/>
        <v>67399.3</v>
      </c>
      <c r="L10086" s="16">
        <f t="shared" si="472"/>
        <v>70946.631578947374</v>
      </c>
      <c r="M10086" s="16">
        <f t="shared" si="473"/>
        <v>80621.172248803836</v>
      </c>
      <c r="N10086" t="e">
        <f>INDEX(XML!$A$2:$R$782,MATCH(C10086,XML!$D$2:$D$737,0),2)</f>
        <v>#N/A</v>
      </c>
    </row>
    <row r="10087" spans="1:14" ht="112.5" x14ac:dyDescent="0.2">
      <c r="A10087">
        <v>73931</v>
      </c>
      <c r="B10087" t="s">
        <v>31821</v>
      </c>
      <c r="C10087" s="15" t="s">
        <v>31822</v>
      </c>
      <c r="D10087" s="15" t="s">
        <v>31823</v>
      </c>
      <c r="E10087">
        <v>43990</v>
      </c>
      <c r="F10087">
        <v>43990</v>
      </c>
      <c r="H10087">
        <v>7</v>
      </c>
      <c r="K10087" s="16">
        <f t="shared" si="471"/>
        <v>49268.800000000003</v>
      </c>
      <c r="L10087" s="16">
        <f t="shared" si="472"/>
        <v>51861.894736842107</v>
      </c>
      <c r="M10087" s="16">
        <f t="shared" si="473"/>
        <v>58933.97129186603</v>
      </c>
      <c r="N10087" t="e">
        <f>INDEX(XML!$A$2:$R$782,MATCH(C10087,XML!$D$2:$D$737,0),2)</f>
        <v>#N/A</v>
      </c>
    </row>
    <row r="10088" spans="1:14" ht="112.5" x14ac:dyDescent="0.2">
      <c r="A10088">
        <v>77028</v>
      </c>
      <c r="B10088" t="s">
        <v>35304</v>
      </c>
      <c r="C10088" s="15" t="s">
        <v>35305</v>
      </c>
      <c r="D10088" s="15" t="s">
        <v>35306</v>
      </c>
      <c r="E10088">
        <v>69990</v>
      </c>
      <c r="F10088">
        <v>69990</v>
      </c>
      <c r="H10088">
        <v>6</v>
      </c>
      <c r="K10088" s="16">
        <f t="shared" si="471"/>
        <v>74889.3</v>
      </c>
      <c r="L10088" s="16">
        <f t="shared" si="472"/>
        <v>78830.84210526316</v>
      </c>
      <c r="M10088" s="16">
        <f t="shared" si="473"/>
        <v>89580.502392344511</v>
      </c>
      <c r="N10088" t="e">
        <f>INDEX(XML!$A$2:$R$782,MATCH(C10088,XML!$D$2:$D$737,0),2)</f>
        <v>#N/A</v>
      </c>
    </row>
    <row r="10089" spans="1:14" ht="90" x14ac:dyDescent="0.2">
      <c r="A10089">
        <v>56806</v>
      </c>
      <c r="B10089" t="s">
        <v>20586</v>
      </c>
      <c r="C10089" s="15" t="s">
        <v>20587</v>
      </c>
      <c r="D10089" s="15" t="s">
        <v>20588</v>
      </c>
      <c r="E10089">
        <v>73490</v>
      </c>
      <c r="F10089">
        <v>73490</v>
      </c>
      <c r="H10089">
        <v>21</v>
      </c>
      <c r="K10089" s="16">
        <f t="shared" si="471"/>
        <v>78634.3</v>
      </c>
      <c r="L10089" s="16">
        <f t="shared" si="472"/>
        <v>82772.947368421053</v>
      </c>
      <c r="M10089" s="16">
        <f t="shared" si="473"/>
        <v>94060.167464114827</v>
      </c>
      <c r="N10089" t="e">
        <f>INDEX(XML!$A$2:$R$782,MATCH(C10089,XML!$D$2:$D$737,0),2)</f>
        <v>#N/A</v>
      </c>
    </row>
    <row r="10090" spans="1:14" ht="22.5" customHeight="1" x14ac:dyDescent="0.2">
      <c r="A10090">
        <v>73285</v>
      </c>
      <c r="B10090" t="s">
        <v>40078</v>
      </c>
      <c r="C10090" s="15" t="s">
        <v>40079</v>
      </c>
      <c r="D10090" s="15" t="s">
        <v>40080</v>
      </c>
      <c r="E10090">
        <v>55990</v>
      </c>
      <c r="F10090">
        <v>55990</v>
      </c>
      <c r="H10090">
        <v>5</v>
      </c>
      <c r="K10090" s="16">
        <f t="shared" si="471"/>
        <v>59909.3</v>
      </c>
      <c r="L10090" s="16">
        <f t="shared" si="472"/>
        <v>63062.42105263158</v>
      </c>
      <c r="M10090" s="16">
        <f t="shared" si="473"/>
        <v>71661.84210526316</v>
      </c>
      <c r="N10090" t="e">
        <f>INDEX(XML!$A$2:$R$782,MATCH(C10090,XML!$D$2:$D$737,0),2)</f>
        <v>#N/A</v>
      </c>
    </row>
    <row r="10091" spans="1:14" ht="22.5" customHeight="1" x14ac:dyDescent="0.2">
      <c r="A10091">
        <v>57702</v>
      </c>
      <c r="B10091" t="s">
        <v>15058</v>
      </c>
      <c r="C10091" s="15" t="s">
        <v>18081</v>
      </c>
      <c r="D10091" s="15" t="s">
        <v>18082</v>
      </c>
      <c r="E10091">
        <v>74990</v>
      </c>
      <c r="F10091">
        <v>74990</v>
      </c>
      <c r="H10091">
        <v>1</v>
      </c>
      <c r="K10091" s="16">
        <f t="shared" si="471"/>
        <v>80239.3</v>
      </c>
      <c r="L10091" s="16">
        <f t="shared" si="472"/>
        <v>84462.421052631573</v>
      </c>
      <c r="M10091" s="16">
        <f t="shared" si="473"/>
        <v>95980.023923444969</v>
      </c>
      <c r="N10091" t="e">
        <f>INDEX(XML!$A$2:$R$782,MATCH(C10091,XML!$D$2:$D$737,0),2)</f>
        <v>#N/A</v>
      </c>
    </row>
    <row r="10092" spans="1:14" ht="22.5" customHeight="1" x14ac:dyDescent="0.2">
      <c r="A10092">
        <v>73417</v>
      </c>
      <c r="B10092" t="s">
        <v>31719</v>
      </c>
      <c r="C10092" s="15" t="s">
        <v>31720</v>
      </c>
      <c r="D10092" s="15" t="s">
        <v>31817</v>
      </c>
      <c r="E10092">
        <v>76990</v>
      </c>
      <c r="F10092">
        <v>76990</v>
      </c>
      <c r="H10092">
        <v>8</v>
      </c>
      <c r="K10092" s="16">
        <f t="shared" si="471"/>
        <v>82379.3</v>
      </c>
      <c r="L10092" s="16">
        <f t="shared" si="472"/>
        <v>86715.052631578947</v>
      </c>
      <c r="M10092" s="16">
        <f t="shared" si="473"/>
        <v>98539.832535885173</v>
      </c>
      <c r="N10092" t="e">
        <f>INDEX(XML!$A$2:$R$782,MATCH(C10092,XML!$D$2:$D$737,0),2)</f>
        <v>#N/A</v>
      </c>
    </row>
    <row r="10093" spans="1:14" ht="45" customHeight="1" x14ac:dyDescent="0.2">
      <c r="A10093">
        <v>73418</v>
      </c>
      <c r="B10093" t="s">
        <v>31721</v>
      </c>
      <c r="C10093" s="15" t="s">
        <v>31722</v>
      </c>
      <c r="D10093" s="15" t="s">
        <v>31816</v>
      </c>
      <c r="E10093">
        <v>83990</v>
      </c>
      <c r="F10093">
        <v>83990</v>
      </c>
      <c r="H10093">
        <v>6</v>
      </c>
      <c r="K10093" s="16">
        <f t="shared" si="471"/>
        <v>89869.3</v>
      </c>
      <c r="L10093" s="16">
        <f t="shared" si="472"/>
        <v>94599.263157894733</v>
      </c>
      <c r="M10093" s="16">
        <f t="shared" si="473"/>
        <v>107499.16267942585</v>
      </c>
      <c r="N10093" t="e">
        <f>INDEX(XML!$A$2:$R$782,MATCH(C10093,XML!$D$2:$D$737,0),2)</f>
        <v>#N/A</v>
      </c>
    </row>
    <row r="10094" spans="1:14" ht="101.25" x14ac:dyDescent="0.2">
      <c r="A10094">
        <v>73284</v>
      </c>
      <c r="B10094" t="s">
        <v>46690</v>
      </c>
      <c r="C10094" s="15" t="s">
        <v>46691</v>
      </c>
      <c r="D10094" s="15" t="s">
        <v>46692</v>
      </c>
      <c r="E10094">
        <v>83990</v>
      </c>
      <c r="F10094">
        <v>83990</v>
      </c>
      <c r="H10094">
        <v>4</v>
      </c>
      <c r="K10094" s="16">
        <f t="shared" si="471"/>
        <v>89869.3</v>
      </c>
      <c r="L10094" s="16">
        <f t="shared" si="472"/>
        <v>94599.263157894733</v>
      </c>
      <c r="M10094" s="16">
        <f t="shared" si="473"/>
        <v>107499.16267942585</v>
      </c>
      <c r="N10094" t="e">
        <f>INDEX(XML!$A$2:$R$782,MATCH(C10094,XML!$D$2:$D$737,0),2)</f>
        <v>#N/A</v>
      </c>
    </row>
    <row r="10095" spans="1:14" ht="22.5" customHeight="1" x14ac:dyDescent="0.2">
      <c r="A10095">
        <v>57696</v>
      </c>
      <c r="B10095" t="s">
        <v>15060</v>
      </c>
      <c r="C10095" s="15" t="s">
        <v>18085</v>
      </c>
      <c r="D10095" s="15" t="s">
        <v>18086</v>
      </c>
      <c r="E10095">
        <v>99290</v>
      </c>
      <c r="F10095">
        <v>99290</v>
      </c>
      <c r="H10095">
        <v>6</v>
      </c>
      <c r="K10095" s="16">
        <f t="shared" si="471"/>
        <v>106240.3</v>
      </c>
      <c r="L10095" s="16">
        <f t="shared" si="472"/>
        <v>111831.89473684211</v>
      </c>
      <c r="M10095" s="16">
        <f t="shared" si="473"/>
        <v>127081.6985645933</v>
      </c>
      <c r="N10095" t="e">
        <f>INDEX(XML!$A$2:$R$782,MATCH(C10095,XML!$D$2:$D$737,0),2)</f>
        <v>#N/A</v>
      </c>
    </row>
    <row r="10096" spans="1:14" ht="22.5" customHeight="1" x14ac:dyDescent="0.2">
      <c r="A10096">
        <v>67427</v>
      </c>
      <c r="B10096" t="s">
        <v>40081</v>
      </c>
      <c r="C10096" s="15" t="s">
        <v>40082</v>
      </c>
      <c r="D10096" s="15" t="s">
        <v>40083</v>
      </c>
      <c r="E10096">
        <v>96990</v>
      </c>
      <c r="F10096">
        <v>96990</v>
      </c>
      <c r="H10096">
        <v>4</v>
      </c>
      <c r="K10096" s="16">
        <f t="shared" si="471"/>
        <v>103779.3</v>
      </c>
      <c r="L10096" s="16">
        <f t="shared" si="472"/>
        <v>109241.36842105263</v>
      </c>
      <c r="M10096" s="16">
        <f t="shared" si="473"/>
        <v>124137.91866028706</v>
      </c>
      <c r="N10096" t="e">
        <f>INDEX(XML!$A$2:$R$782,MATCH(C10096,XML!$D$2:$D$737,0),2)</f>
        <v>#N/A</v>
      </c>
    </row>
    <row r="10097" spans="1:14" ht="22.5" customHeight="1" x14ac:dyDescent="0.2">
      <c r="A10097">
        <v>58082</v>
      </c>
      <c r="B10097" t="s">
        <v>15924</v>
      </c>
      <c r="C10097" s="15" t="s">
        <v>18083</v>
      </c>
      <c r="D10097" s="15" t="s">
        <v>18084</v>
      </c>
      <c r="E10097">
        <v>109990</v>
      </c>
      <c r="F10097">
        <v>109990</v>
      </c>
      <c r="H10097">
        <v>16</v>
      </c>
      <c r="I10097">
        <v>2</v>
      </c>
      <c r="K10097" s="16">
        <f t="shared" si="471"/>
        <v>117689.3</v>
      </c>
      <c r="L10097" s="16">
        <f t="shared" si="472"/>
        <v>123883.47368421052</v>
      </c>
      <c r="M10097" s="16">
        <f t="shared" si="473"/>
        <v>140776.6746411483</v>
      </c>
      <c r="N10097" t="e">
        <f>INDEX(XML!$A$2:$R$782,MATCH(C10097,XML!$D$2:$D$737,0),2)</f>
        <v>#N/A</v>
      </c>
    </row>
    <row r="10098" spans="1:14" ht="90" x14ac:dyDescent="0.2">
      <c r="A10098">
        <v>51397</v>
      </c>
      <c r="B10098" t="s">
        <v>45621</v>
      </c>
      <c r="C10098" s="15" t="s">
        <v>45622</v>
      </c>
      <c r="D10098" s="15" t="s">
        <v>45623</v>
      </c>
      <c r="E10098">
        <v>101990</v>
      </c>
      <c r="F10098">
        <v>101990</v>
      </c>
      <c r="H10098">
        <v>9</v>
      </c>
      <c r="K10098" s="16">
        <f t="shared" si="471"/>
        <v>109129.3</v>
      </c>
      <c r="L10098" s="16">
        <f t="shared" si="472"/>
        <v>114872.94736842105</v>
      </c>
      <c r="M10098" s="16">
        <f t="shared" si="473"/>
        <v>130537.44019138756</v>
      </c>
      <c r="N10098" t="e">
        <f>INDEX(XML!$A$2:$R$782,MATCH(C10098,XML!$D$2:$D$737,0),2)</f>
        <v>#N/A</v>
      </c>
    </row>
    <row r="10099" spans="1:14" ht="135" x14ac:dyDescent="0.2">
      <c r="A10099">
        <v>46648</v>
      </c>
      <c r="B10099" t="s">
        <v>45624</v>
      </c>
      <c r="C10099" s="15" t="s">
        <v>45625</v>
      </c>
      <c r="D10099" s="15" t="s">
        <v>45626</v>
      </c>
      <c r="E10099">
        <v>175990</v>
      </c>
      <c r="F10099">
        <v>175990</v>
      </c>
      <c r="H10099">
        <v>9</v>
      </c>
      <c r="K10099" s="16">
        <f t="shared" si="471"/>
        <v>188309.3</v>
      </c>
      <c r="L10099" s="16">
        <f t="shared" si="472"/>
        <v>198220.31578947368</v>
      </c>
      <c r="M10099" s="16">
        <f t="shared" si="473"/>
        <v>225250.35885167465</v>
      </c>
      <c r="N10099" t="e">
        <f>INDEX(XML!$A$2:$R$782,MATCH(C10099,XML!$D$2:$D$737,0),2)</f>
        <v>#N/A</v>
      </c>
    </row>
    <row r="10100" spans="1:14" ht="22.5" customHeight="1" x14ac:dyDescent="0.2">
      <c r="A10100">
        <v>59120</v>
      </c>
      <c r="B10100" t="s">
        <v>34467</v>
      </c>
      <c r="C10100" s="15" t="s">
        <v>34468</v>
      </c>
      <c r="D10100" s="15" t="s">
        <v>34469</v>
      </c>
      <c r="E10100">
        <v>289990</v>
      </c>
      <c r="F10100">
        <v>289990</v>
      </c>
      <c r="H10100">
        <v>3</v>
      </c>
      <c r="K10100" s="16">
        <f t="shared" si="471"/>
        <v>310289.3</v>
      </c>
      <c r="L10100" s="16">
        <f t="shared" si="472"/>
        <v>326620.31578947371</v>
      </c>
      <c r="M10100" s="16">
        <f t="shared" si="473"/>
        <v>371159.44976076559</v>
      </c>
      <c r="N10100" t="e">
        <f>INDEX(XML!$A$2:$R$782,MATCH(C10100,XML!$D$2:$D$737,0),2)</f>
        <v>#N/A</v>
      </c>
    </row>
    <row r="10101" spans="1:14" ht="22.5" customHeight="1" x14ac:dyDescent="0.2">
      <c r="A10101">
        <v>47845</v>
      </c>
      <c r="B10101">
        <v>2211400867</v>
      </c>
      <c r="C10101" s="15" t="s">
        <v>18087</v>
      </c>
      <c r="D10101" s="15" t="s">
        <v>18088</v>
      </c>
      <c r="E10101">
        <v>114990</v>
      </c>
      <c r="F10101">
        <v>114990</v>
      </c>
      <c r="K10101" s="16">
        <f t="shared" si="471"/>
        <v>123039.3</v>
      </c>
      <c r="L10101" s="16">
        <f t="shared" si="472"/>
        <v>129515.05263157895</v>
      </c>
      <c r="M10101" s="16">
        <f t="shared" si="473"/>
        <v>147176.1961722488</v>
      </c>
      <c r="N10101" t="e">
        <f>INDEX(XML!$A$2:$R$782,MATCH(C10101,XML!$D$2:$D$737,0),2)</f>
        <v>#N/A</v>
      </c>
    </row>
    <row r="10102" spans="1:14" ht="112.5" x14ac:dyDescent="0.2">
      <c r="A10102">
        <v>49169</v>
      </c>
      <c r="B10102">
        <v>7211004798</v>
      </c>
      <c r="C10102" s="15" t="s">
        <v>48424</v>
      </c>
      <c r="D10102" s="15" t="s">
        <v>48425</v>
      </c>
      <c r="E10102">
        <v>129990</v>
      </c>
      <c r="F10102">
        <v>129990</v>
      </c>
      <c r="I10102">
        <v>2</v>
      </c>
      <c r="K10102" s="16">
        <f t="shared" si="471"/>
        <v>139089.29999999999</v>
      </c>
      <c r="L10102" s="16">
        <f t="shared" si="472"/>
        <v>146409.78947368418</v>
      </c>
      <c r="M10102" s="16">
        <f t="shared" si="473"/>
        <v>166374.76076555022</v>
      </c>
      <c r="N10102" t="e">
        <f>INDEX(XML!$A$2:$R$782,MATCH(C10102,XML!$D$2:$D$737,0),2)</f>
        <v>#N/A</v>
      </c>
    </row>
    <row r="10103" spans="1:14" ht="112.5" x14ac:dyDescent="0.2">
      <c r="A10103">
        <v>57697</v>
      </c>
      <c r="B10103" t="s">
        <v>15059</v>
      </c>
      <c r="C10103" s="15" t="s">
        <v>18073</v>
      </c>
      <c r="D10103" s="15" t="s">
        <v>20391</v>
      </c>
      <c r="E10103">
        <v>13890</v>
      </c>
      <c r="F10103">
        <v>13890</v>
      </c>
      <c r="H10103">
        <v>1</v>
      </c>
      <c r="K10103" s="16">
        <f t="shared" si="471"/>
        <v>15556.8</v>
      </c>
      <c r="L10103" s="16">
        <f t="shared" si="472"/>
        <v>16375.578947368422</v>
      </c>
      <c r="M10103" s="16">
        <f t="shared" si="473"/>
        <v>18608.612440191388</v>
      </c>
      <c r="N10103" t="e">
        <f>INDEX(XML!$A$2:$R$782,MATCH(C10103,XML!$D$2:$D$737,0),2)</f>
        <v>#N/A</v>
      </c>
    </row>
    <row r="10104" spans="1:14" ht="22.5" customHeight="1" x14ac:dyDescent="0.2">
      <c r="A10104">
        <v>73345</v>
      </c>
      <c r="B10104" t="s">
        <v>31138</v>
      </c>
      <c r="C10104" s="15" t="s">
        <v>31139</v>
      </c>
      <c r="D10104" s="15" t="s">
        <v>31140</v>
      </c>
      <c r="E10104">
        <v>20990</v>
      </c>
      <c r="F10104">
        <v>20990</v>
      </c>
      <c r="H10104">
        <v>3</v>
      </c>
      <c r="K10104" s="16">
        <f t="shared" si="471"/>
        <v>23508.799999999999</v>
      </c>
      <c r="L10104" s="16">
        <f t="shared" si="472"/>
        <v>24746.105263157893</v>
      </c>
      <c r="M10104" s="16">
        <f t="shared" si="473"/>
        <v>28120.574162679422</v>
      </c>
      <c r="N10104" t="e">
        <f>INDEX(XML!$A$2:$R$782,MATCH(C10104,XML!$D$2:$D$737,0),2)</f>
        <v>#N/A</v>
      </c>
    </row>
    <row r="10105" spans="1:14" ht="22.5" customHeight="1" x14ac:dyDescent="0.2">
      <c r="A10105">
        <v>57705</v>
      </c>
      <c r="B10105" t="s">
        <v>19547</v>
      </c>
      <c r="C10105" s="15" t="s">
        <v>19548</v>
      </c>
      <c r="D10105" s="15" t="s">
        <v>20393</v>
      </c>
      <c r="E10105">
        <v>24490</v>
      </c>
      <c r="F10105">
        <v>24490</v>
      </c>
      <c r="H10105">
        <v>9</v>
      </c>
      <c r="K10105" s="16">
        <f t="shared" si="471"/>
        <v>27428.799999999999</v>
      </c>
      <c r="L10105" s="16">
        <f t="shared" si="472"/>
        <v>28872.42105263158</v>
      </c>
      <c r="M10105" s="16">
        <f t="shared" si="473"/>
        <v>32809.569377990432</v>
      </c>
      <c r="N10105" t="e">
        <f>INDEX(XML!$A$2:$R$782,MATCH(C10105,XML!$D$2:$D$737,0),2)</f>
        <v>#N/A</v>
      </c>
    </row>
    <row r="10106" spans="1:14" ht="22.5" customHeight="1" x14ac:dyDescent="0.2">
      <c r="A10106">
        <v>57707</v>
      </c>
      <c r="B10106" t="s">
        <v>15057</v>
      </c>
      <c r="C10106" s="15" t="s">
        <v>18074</v>
      </c>
      <c r="D10106" s="15" t="s">
        <v>20392</v>
      </c>
      <c r="E10106">
        <v>24490</v>
      </c>
      <c r="F10106">
        <v>24490</v>
      </c>
      <c r="K10106" s="16">
        <f t="shared" si="471"/>
        <v>27428.799999999999</v>
      </c>
      <c r="L10106" s="16">
        <f t="shared" si="472"/>
        <v>28872.42105263158</v>
      </c>
      <c r="M10106" s="16">
        <f t="shared" si="473"/>
        <v>32809.569377990432</v>
      </c>
      <c r="N10106" t="e">
        <f>INDEX(XML!$A$2:$R$782,MATCH(C10106,XML!$D$2:$D$737,0),2)</f>
        <v>#N/A</v>
      </c>
    </row>
    <row r="10107" spans="1:14" ht="22.5" customHeight="1" x14ac:dyDescent="0.2">
      <c r="A10107">
        <v>62317</v>
      </c>
      <c r="B10107" t="s">
        <v>20468</v>
      </c>
      <c r="C10107" s="15" t="s">
        <v>20469</v>
      </c>
      <c r="D10107" s="15" t="s">
        <v>21403</v>
      </c>
      <c r="E10107">
        <v>25190</v>
      </c>
      <c r="F10107">
        <v>25190</v>
      </c>
      <c r="H10107">
        <v>15</v>
      </c>
      <c r="K10107" s="16">
        <f t="shared" si="471"/>
        <v>28212.799999999999</v>
      </c>
      <c r="L10107" s="16">
        <f t="shared" si="472"/>
        <v>29697.684210526317</v>
      </c>
      <c r="M10107" s="16">
        <f t="shared" si="473"/>
        <v>33747.368421052633</v>
      </c>
      <c r="N10107" t="e">
        <f>INDEX(XML!$A$2:$R$782,MATCH(C10107,XML!$D$2:$D$737,0),2)</f>
        <v>#N/A</v>
      </c>
    </row>
    <row r="10108" spans="1:14" ht="135" x14ac:dyDescent="0.2">
      <c r="A10108">
        <v>55964</v>
      </c>
      <c r="B10108" t="s">
        <v>16304</v>
      </c>
      <c r="C10108" s="15" t="s">
        <v>18075</v>
      </c>
      <c r="D10108" s="15" t="s">
        <v>18076</v>
      </c>
      <c r="E10108">
        <v>25190</v>
      </c>
      <c r="F10108">
        <v>25190</v>
      </c>
      <c r="H10108">
        <v>2</v>
      </c>
      <c r="K10108" s="16">
        <f t="shared" si="471"/>
        <v>28212.799999999999</v>
      </c>
      <c r="L10108" s="16">
        <f t="shared" si="472"/>
        <v>29697.684210526317</v>
      </c>
      <c r="M10108" s="16">
        <f t="shared" si="473"/>
        <v>33747.368421052633</v>
      </c>
      <c r="N10108" t="e">
        <f>INDEX(XML!$A$2:$R$782,MATCH(C10108,XML!$D$2:$D$737,0),2)</f>
        <v>#N/A</v>
      </c>
    </row>
    <row r="10109" spans="1:14" ht="22.5" customHeight="1" x14ac:dyDescent="0.2">
      <c r="A10109">
        <v>56802</v>
      </c>
      <c r="B10109" t="s">
        <v>14954</v>
      </c>
      <c r="C10109" s="15" t="s">
        <v>18079</v>
      </c>
      <c r="D10109" s="15" t="s">
        <v>18080</v>
      </c>
      <c r="E10109">
        <v>33590</v>
      </c>
      <c r="F10109">
        <v>33590</v>
      </c>
      <c r="H10109">
        <v>8</v>
      </c>
      <c r="K10109" s="16">
        <f t="shared" si="471"/>
        <v>37620.800000000003</v>
      </c>
      <c r="L10109" s="16">
        <f t="shared" si="472"/>
        <v>39600.84210526316</v>
      </c>
      <c r="M10109" s="16">
        <f t="shared" si="473"/>
        <v>45000.956937799048</v>
      </c>
      <c r="N10109" t="e">
        <f>INDEX(XML!$A$2:$R$782,MATCH(C10109,XML!$D$2:$D$737,0),2)</f>
        <v>#N/A</v>
      </c>
    </row>
    <row r="10110" spans="1:14" ht="22.5" customHeight="1" x14ac:dyDescent="0.2">
      <c r="A10110">
        <v>67426</v>
      </c>
      <c r="B10110" t="s">
        <v>40084</v>
      </c>
      <c r="C10110" s="15" t="s">
        <v>40085</v>
      </c>
      <c r="D10110" s="15" t="s">
        <v>40086</v>
      </c>
      <c r="E10110">
        <v>59990</v>
      </c>
      <c r="F10110">
        <v>59990</v>
      </c>
      <c r="H10110">
        <v>4</v>
      </c>
      <c r="K10110" s="16">
        <f t="shared" si="471"/>
        <v>64189.3</v>
      </c>
      <c r="L10110" s="16">
        <f t="shared" si="472"/>
        <v>67567.68421052632</v>
      </c>
      <c r="M10110" s="16">
        <f t="shared" si="473"/>
        <v>76781.459330143538</v>
      </c>
      <c r="N10110" t="e">
        <f>INDEX(XML!$A$2:$R$782,MATCH(C10110,XML!$D$2:$D$737,0),2)</f>
        <v>#N/A</v>
      </c>
    </row>
    <row r="10111" spans="1:14" ht="22.5" customHeight="1" x14ac:dyDescent="0.2">
      <c r="A10111">
        <v>73293</v>
      </c>
      <c r="B10111" t="s">
        <v>40087</v>
      </c>
      <c r="C10111" s="15" t="s">
        <v>40088</v>
      </c>
      <c r="D10111" s="15" t="s">
        <v>40089</v>
      </c>
      <c r="E10111">
        <v>83990</v>
      </c>
      <c r="F10111">
        <v>83990</v>
      </c>
      <c r="H10111">
        <v>4</v>
      </c>
      <c r="K10111" s="16">
        <f t="shared" si="471"/>
        <v>89869.3</v>
      </c>
      <c r="L10111" s="16">
        <f t="shared" si="472"/>
        <v>94599.263157894733</v>
      </c>
      <c r="M10111" s="16">
        <f t="shared" si="473"/>
        <v>107499.16267942585</v>
      </c>
      <c r="N10111" t="e">
        <f>INDEX(XML!$A$2:$R$782,MATCH(C10111,XML!$D$2:$D$737,0),2)</f>
        <v>#N/A</v>
      </c>
    </row>
    <row r="10112" spans="1:14" ht="22.5" customHeight="1" x14ac:dyDescent="0.2">
      <c r="A10112">
        <v>73430</v>
      </c>
      <c r="B10112" t="s">
        <v>31716</v>
      </c>
      <c r="C10112" s="15" t="s">
        <v>31717</v>
      </c>
      <c r="D10112" s="15" t="s">
        <v>31718</v>
      </c>
      <c r="E10112">
        <v>90990</v>
      </c>
      <c r="F10112">
        <v>90990</v>
      </c>
      <c r="H10112">
        <v>14</v>
      </c>
      <c r="K10112" s="16">
        <f t="shared" si="471"/>
        <v>97359.3</v>
      </c>
      <c r="L10112" s="16">
        <f t="shared" si="472"/>
        <v>102483.47368421052</v>
      </c>
      <c r="M10112" s="16">
        <f t="shared" si="473"/>
        <v>116458.49282296649</v>
      </c>
      <c r="N10112" t="e">
        <f>INDEX(XML!$A$2:$R$782,MATCH(C10112,XML!$D$2:$D$737,0),2)</f>
        <v>#N/A</v>
      </c>
    </row>
    <row r="10113" spans="1:14" ht="22.5" customHeight="1" x14ac:dyDescent="0.2">
      <c r="A10113">
        <v>56210</v>
      </c>
      <c r="B10113" t="s">
        <v>22179</v>
      </c>
      <c r="C10113" s="15" t="s">
        <v>22180</v>
      </c>
      <c r="D10113" s="15" t="s">
        <v>22181</v>
      </c>
      <c r="E10113">
        <v>107090</v>
      </c>
      <c r="F10113">
        <v>107090</v>
      </c>
      <c r="H10113">
        <v>30</v>
      </c>
      <c r="K10113" s="16">
        <f t="shared" si="471"/>
        <v>114586.3</v>
      </c>
      <c r="L10113" s="16">
        <f t="shared" si="472"/>
        <v>120617.15789473684</v>
      </c>
      <c r="M10113" s="16">
        <f t="shared" si="473"/>
        <v>137064.95215311006</v>
      </c>
      <c r="N10113" t="e">
        <f>INDEX(XML!$A$2:$R$782,MATCH(C10113,XML!$D$2:$D$737,0),2)</f>
        <v>#N/A</v>
      </c>
    </row>
    <row r="10114" spans="1:14" ht="22.5" customHeight="1" x14ac:dyDescent="0.2">
      <c r="A10114">
        <v>60582</v>
      </c>
      <c r="B10114" t="s">
        <v>20589</v>
      </c>
      <c r="C10114" s="15" t="s">
        <v>20590</v>
      </c>
      <c r="D10114" s="15" t="s">
        <v>20591</v>
      </c>
      <c r="E10114">
        <v>109890</v>
      </c>
      <c r="F10114">
        <v>109890</v>
      </c>
      <c r="H10114">
        <v>16</v>
      </c>
      <c r="K10114" s="16">
        <f t="shared" si="471"/>
        <v>117582.3</v>
      </c>
      <c r="L10114" s="16">
        <f t="shared" si="472"/>
        <v>123770.84210526316</v>
      </c>
      <c r="M10114" s="16">
        <f t="shared" si="473"/>
        <v>140648.68421052632</v>
      </c>
      <c r="N10114" t="e">
        <f>INDEX(XML!$A$2:$R$782,MATCH(C10114,XML!$D$2:$D$737,0),2)</f>
        <v>#N/A</v>
      </c>
    </row>
    <row r="10115" spans="1:14" ht="22.5" customHeight="1" x14ac:dyDescent="0.2">
      <c r="A10115">
        <v>73921</v>
      </c>
      <c r="B10115" t="s">
        <v>31818</v>
      </c>
      <c r="C10115" s="15" t="s">
        <v>31819</v>
      </c>
      <c r="D10115" s="15" t="s">
        <v>31820</v>
      </c>
      <c r="E10115">
        <v>111990</v>
      </c>
      <c r="F10115">
        <v>111990</v>
      </c>
      <c r="H10115">
        <v>38</v>
      </c>
      <c r="K10115" s="16">
        <f t="shared" si="471"/>
        <v>119829.3</v>
      </c>
      <c r="L10115" s="16">
        <f t="shared" si="472"/>
        <v>126136.10526315789</v>
      </c>
      <c r="M10115" s="16">
        <f t="shared" si="473"/>
        <v>143336.48325358852</v>
      </c>
      <c r="N10115" t="e">
        <f>INDEX(XML!$A$2:$R$782,MATCH(C10115,XML!$D$2:$D$737,0),2)</f>
        <v>#N/A</v>
      </c>
    </row>
    <row r="10116" spans="1:14" ht="22.5" customHeight="1" x14ac:dyDescent="0.2">
      <c r="A10116">
        <v>48356</v>
      </c>
      <c r="B10116" t="s">
        <v>4410</v>
      </c>
      <c r="C10116" s="15" t="s">
        <v>18077</v>
      </c>
      <c r="D10116" s="15" t="s">
        <v>18078</v>
      </c>
      <c r="E10116">
        <v>16000</v>
      </c>
      <c r="F10116">
        <v>18990</v>
      </c>
      <c r="H10116">
        <v>3</v>
      </c>
      <c r="K10116" s="16">
        <f t="shared" si="471"/>
        <v>17920</v>
      </c>
      <c r="L10116" s="16">
        <f t="shared" si="472"/>
        <v>18863.157894736843</v>
      </c>
      <c r="M10116" s="16">
        <f t="shared" si="473"/>
        <v>21435.406698564595</v>
      </c>
      <c r="N10116" t="e">
        <f>INDEX(XML!$A$2:$R$782,MATCH(C10116,XML!$D$2:$D$737,0),2)</f>
        <v>#N/A</v>
      </c>
    </row>
    <row r="10117" spans="1:14" ht="56.25" x14ac:dyDescent="0.2">
      <c r="A10117">
        <v>59859</v>
      </c>
      <c r="B10117" t="s">
        <v>16588</v>
      </c>
      <c r="C10117" s="15" t="s">
        <v>16589</v>
      </c>
      <c r="D10117" s="15" t="s">
        <v>16590</v>
      </c>
      <c r="E10117">
        <v>54890</v>
      </c>
      <c r="F10117">
        <v>54890</v>
      </c>
      <c r="K10117" s="16">
        <f t="shared" ref="K10117:K10180" si="474">IF(E10117&gt;49999,E10117+E10117*0.07,IF(E10117&lt;=49999,E10117+E10117*0.12))</f>
        <v>58732.3</v>
      </c>
      <c r="L10117" s="16">
        <f t="shared" ref="L10117:L10180" si="475">K10117*100/95</f>
        <v>61823.473684210527</v>
      </c>
      <c r="M10117" s="16">
        <f t="shared" ref="M10117:M10180" si="476">IF(COUNTIF(C10117,"*Dahua*"),F10117-10,L10117*100/88)</f>
        <v>70253.947368421053</v>
      </c>
      <c r="N10117" t="e">
        <f>INDEX(XML!$A$2:$R$782,MATCH(C10117,XML!$D$2:$D$737,0),2)</f>
        <v>#N/A</v>
      </c>
    </row>
    <row r="10118" spans="1:14" ht="157.5" x14ac:dyDescent="0.2">
      <c r="A10118">
        <v>57446</v>
      </c>
      <c r="B10118" t="s">
        <v>40441</v>
      </c>
      <c r="C10118" s="15" t="s">
        <v>40442</v>
      </c>
      <c r="D10118" s="15" t="s">
        <v>40443</v>
      </c>
      <c r="E10118">
        <v>184943</v>
      </c>
      <c r="F10118">
        <v>199990</v>
      </c>
      <c r="I10118">
        <v>2</v>
      </c>
      <c r="K10118" s="16">
        <f t="shared" si="474"/>
        <v>197889.01</v>
      </c>
      <c r="L10118" s="16">
        <f t="shared" si="475"/>
        <v>208304.22105263159</v>
      </c>
      <c r="M10118" s="16">
        <f t="shared" si="476"/>
        <v>236709.34210526317</v>
      </c>
      <c r="N10118" t="e">
        <f>INDEX(XML!$A$2:$R$782,MATCH(C10118,XML!$D$2:$D$737,0),2)</f>
        <v>#N/A</v>
      </c>
    </row>
    <row r="10119" spans="1:14" ht="191.25" x14ac:dyDescent="0.2">
      <c r="A10119">
        <v>62213</v>
      </c>
      <c r="B10119" t="s">
        <v>48285</v>
      </c>
      <c r="C10119" s="15" t="s">
        <v>48286</v>
      </c>
      <c r="D10119" s="15" t="s">
        <v>48287</v>
      </c>
      <c r="E10119">
        <v>79990</v>
      </c>
      <c r="F10119">
        <v>79990</v>
      </c>
      <c r="I10119">
        <v>1</v>
      </c>
      <c r="K10119" s="16">
        <f t="shared" si="474"/>
        <v>85589.3</v>
      </c>
      <c r="L10119" s="16">
        <f t="shared" si="475"/>
        <v>90094</v>
      </c>
      <c r="M10119" s="16">
        <f t="shared" si="476"/>
        <v>102379.54545454546</v>
      </c>
      <c r="N10119" t="e">
        <f>INDEX(XML!$A$2:$R$782,MATCH(C10119,XML!$D$2:$D$737,0),2)</f>
        <v>#N/A</v>
      </c>
    </row>
    <row r="10120" spans="1:14" ht="112.5" x14ac:dyDescent="0.2">
      <c r="A10120">
        <v>59754</v>
      </c>
      <c r="B10120" t="s">
        <v>48653</v>
      </c>
      <c r="C10120" s="15" t="s">
        <v>48654</v>
      </c>
      <c r="D10120" s="15" t="s">
        <v>48655</v>
      </c>
      <c r="E10120">
        <v>39990</v>
      </c>
      <c r="F10120">
        <v>43990</v>
      </c>
      <c r="I10120">
        <v>1</v>
      </c>
      <c r="K10120" s="16">
        <f t="shared" si="474"/>
        <v>44788.800000000003</v>
      </c>
      <c r="L10120" s="16">
        <f t="shared" si="475"/>
        <v>47146.105263157893</v>
      </c>
      <c r="M10120" s="16">
        <f t="shared" si="476"/>
        <v>53575.119617224882</v>
      </c>
      <c r="N10120" t="e">
        <f>INDEX(XML!$A$2:$R$782,MATCH(C10120,XML!$D$2:$D$737,0),2)</f>
        <v>#N/A</v>
      </c>
    </row>
    <row r="10121" spans="1:14" ht="78.75" x14ac:dyDescent="0.2">
      <c r="A10121">
        <v>58542</v>
      </c>
      <c r="B10121" t="s">
        <v>48656</v>
      </c>
      <c r="C10121" s="15" t="s">
        <v>48657</v>
      </c>
      <c r="D10121" s="15" t="s">
        <v>48658</v>
      </c>
      <c r="E10121">
        <v>69990</v>
      </c>
      <c r="F10121">
        <v>69990</v>
      </c>
      <c r="I10121">
        <v>1</v>
      </c>
      <c r="K10121" s="16">
        <f t="shared" si="474"/>
        <v>74889.3</v>
      </c>
      <c r="L10121" s="16">
        <f t="shared" si="475"/>
        <v>78830.84210526316</v>
      </c>
      <c r="M10121" s="16">
        <f t="shared" si="476"/>
        <v>89580.502392344511</v>
      </c>
      <c r="N10121" t="e">
        <f>INDEX(XML!$A$2:$R$782,MATCH(C10121,XML!$D$2:$D$737,0),2)</f>
        <v>#N/A</v>
      </c>
    </row>
    <row r="10122" spans="1:14" ht="236.25" x14ac:dyDescent="0.2">
      <c r="A10122">
        <v>55392</v>
      </c>
      <c r="B10122" t="s">
        <v>48282</v>
      </c>
      <c r="C10122" s="15" t="s">
        <v>48283</v>
      </c>
      <c r="D10122" s="15" t="s">
        <v>48284</v>
      </c>
      <c r="E10122">
        <v>199990</v>
      </c>
      <c r="F10122">
        <v>199990</v>
      </c>
      <c r="I10122">
        <v>1</v>
      </c>
      <c r="K10122" s="16">
        <f t="shared" si="474"/>
        <v>213989.3</v>
      </c>
      <c r="L10122" s="16">
        <f t="shared" si="475"/>
        <v>225251.89473684211</v>
      </c>
      <c r="M10122" s="16">
        <f t="shared" si="476"/>
        <v>255968.06220095695</v>
      </c>
      <c r="N10122" t="e">
        <f>INDEX(XML!$A$2:$R$782,MATCH(C10122,XML!$D$2:$D$737,0),2)</f>
        <v>#N/A</v>
      </c>
    </row>
    <row r="10123" spans="1:14" ht="33.75" customHeight="1" x14ac:dyDescent="0.2">
      <c r="A10123">
        <v>52622</v>
      </c>
      <c r="B10123" t="s">
        <v>45954</v>
      </c>
      <c r="C10123" s="15" t="s">
        <v>45955</v>
      </c>
      <c r="D10123" s="15" t="s">
        <v>45956</v>
      </c>
      <c r="E10123">
        <v>269990</v>
      </c>
      <c r="F10123">
        <v>169990</v>
      </c>
      <c r="H10123">
        <v>2</v>
      </c>
      <c r="I10123">
        <v>1</v>
      </c>
      <c r="K10123" s="16">
        <f t="shared" si="474"/>
        <v>288889.3</v>
      </c>
      <c r="L10123" s="16">
        <f t="shared" si="475"/>
        <v>304094</v>
      </c>
      <c r="M10123" s="16">
        <f t="shared" si="476"/>
        <v>345561.36363636365</v>
      </c>
      <c r="N10123" t="e">
        <f>INDEX(XML!$A$2:$R$782,MATCH(C10123,XML!$D$2:$D$737,0),2)</f>
        <v>#N/A</v>
      </c>
    </row>
    <row r="10124" spans="1:14" ht="101.25" x14ac:dyDescent="0.2">
      <c r="A10124">
        <v>83109</v>
      </c>
      <c r="B10124" t="s">
        <v>45957</v>
      </c>
      <c r="C10124" s="15" t="s">
        <v>45958</v>
      </c>
      <c r="D10124" s="15" t="s">
        <v>45959</v>
      </c>
      <c r="E10124">
        <v>339990</v>
      </c>
      <c r="F10124">
        <v>339990</v>
      </c>
      <c r="H10124">
        <v>1</v>
      </c>
      <c r="K10124" s="16">
        <f t="shared" si="474"/>
        <v>363789.3</v>
      </c>
      <c r="L10124" s="16">
        <f t="shared" si="475"/>
        <v>382936.10526315792</v>
      </c>
      <c r="M10124" s="16">
        <f t="shared" si="476"/>
        <v>435154.66507177037</v>
      </c>
      <c r="N10124" t="e">
        <f>INDEX(XML!$A$2:$R$782,MATCH(C10124,XML!$D$2:$D$737,0),2)</f>
        <v>#N/A</v>
      </c>
    </row>
    <row r="10125" spans="1:14" ht="22.5" customHeight="1" x14ac:dyDescent="0.2">
      <c r="A10125">
        <v>38923</v>
      </c>
      <c r="B10125" t="s">
        <v>48865</v>
      </c>
      <c r="C10125" s="15" t="s">
        <v>48866</v>
      </c>
      <c r="D10125" s="15" t="s">
        <v>48867</v>
      </c>
      <c r="E10125">
        <v>21990</v>
      </c>
      <c r="F10125">
        <v>21990</v>
      </c>
      <c r="I10125">
        <v>1</v>
      </c>
      <c r="K10125" s="16">
        <f t="shared" si="474"/>
        <v>24628.799999999999</v>
      </c>
      <c r="L10125" s="16">
        <f t="shared" si="475"/>
        <v>25925.052631578947</v>
      </c>
      <c r="M10125" s="16">
        <f t="shared" si="476"/>
        <v>29460.287081339713</v>
      </c>
      <c r="N10125" t="e">
        <f>INDEX(XML!$A$2:$R$782,MATCH(C10125,XML!$D$2:$D$737,0),2)</f>
        <v>#N/A</v>
      </c>
    </row>
    <row r="10126" spans="1:14" ht="15.75" x14ac:dyDescent="0.25">
      <c r="A10126" s="184" t="s">
        <v>4414</v>
      </c>
      <c r="B10126" s="184"/>
      <c r="C10126" s="185"/>
      <c r="D10126" s="185"/>
      <c r="E10126" s="184"/>
      <c r="F10126" s="184"/>
      <c r="G10126" s="184"/>
      <c r="H10126" s="184"/>
      <c r="I10126" s="184"/>
      <c r="J10126" s="184"/>
      <c r="K10126" s="16">
        <f t="shared" si="474"/>
        <v>0</v>
      </c>
      <c r="L10126" s="16">
        <f t="shared" si="475"/>
        <v>0</v>
      </c>
      <c r="M10126" s="16">
        <f t="shared" si="476"/>
        <v>0</v>
      </c>
      <c r="N10126" t="e">
        <f>INDEX(XML!$A$2:$R$782,MATCH(C10126,XML!$D$2:$D$737,0),2)</f>
        <v>#N/A</v>
      </c>
    </row>
    <row r="10127" spans="1:14" ht="22.5" customHeight="1" x14ac:dyDescent="0.2">
      <c r="A10127">
        <v>76453</v>
      </c>
      <c r="B10127" t="s">
        <v>43324</v>
      </c>
      <c r="C10127" s="15" t="s">
        <v>43337</v>
      </c>
      <c r="D10127" s="15" t="s">
        <v>43338</v>
      </c>
      <c r="E10127">
        <v>189990</v>
      </c>
      <c r="F10127">
        <v>149990</v>
      </c>
      <c r="H10127" t="s">
        <v>746</v>
      </c>
      <c r="K10127" s="16">
        <f t="shared" si="474"/>
        <v>203289.3</v>
      </c>
      <c r="L10127" s="16">
        <f t="shared" si="475"/>
        <v>213988.73684210525</v>
      </c>
      <c r="M10127" s="16">
        <f t="shared" si="476"/>
        <v>243169.01913875595</v>
      </c>
      <c r="N10127" t="e">
        <f>INDEX(XML!$A$2:$R$782,MATCH(C10127,XML!$D$2:$D$737,0),2)</f>
        <v>#N/A</v>
      </c>
    </row>
    <row r="10128" spans="1:14" ht="22.5" customHeight="1" x14ac:dyDescent="0.2">
      <c r="A10128">
        <v>81935</v>
      </c>
      <c r="B10128" t="s">
        <v>43334</v>
      </c>
      <c r="C10128" s="15" t="s">
        <v>43341</v>
      </c>
      <c r="D10128" s="15" t="s">
        <v>43342</v>
      </c>
      <c r="E10128">
        <v>339990</v>
      </c>
      <c r="F10128">
        <v>309990</v>
      </c>
      <c r="K10128" s="16">
        <f t="shared" si="474"/>
        <v>363789.3</v>
      </c>
      <c r="L10128" s="16">
        <f t="shared" si="475"/>
        <v>382936.10526315792</v>
      </c>
      <c r="M10128" s="16">
        <f t="shared" si="476"/>
        <v>435154.66507177037</v>
      </c>
      <c r="N10128" t="e">
        <f>INDEX(XML!$A$2:$R$782,MATCH(C10128,XML!$D$2:$D$737,0),2)</f>
        <v>#N/A</v>
      </c>
    </row>
    <row r="10129" spans="1:14" ht="22.5" customHeight="1" x14ac:dyDescent="0.2">
      <c r="A10129">
        <v>76450</v>
      </c>
      <c r="B10129" t="s">
        <v>43324</v>
      </c>
      <c r="C10129" s="15" t="s">
        <v>43325</v>
      </c>
      <c r="D10129" s="15" t="s">
        <v>43326</v>
      </c>
      <c r="E10129">
        <v>145990</v>
      </c>
      <c r="F10129">
        <v>119990</v>
      </c>
      <c r="H10129" t="s">
        <v>746</v>
      </c>
      <c r="K10129" s="16">
        <f t="shared" si="474"/>
        <v>156209.29999999999</v>
      </c>
      <c r="L10129" s="16">
        <f t="shared" si="475"/>
        <v>164430.84210526315</v>
      </c>
      <c r="M10129" s="16">
        <f t="shared" si="476"/>
        <v>186853.22966507173</v>
      </c>
      <c r="N10129" t="e">
        <f>INDEX(XML!$A$2:$R$782,MATCH(C10129,XML!$D$2:$D$737,0),2)</f>
        <v>#N/A</v>
      </c>
    </row>
    <row r="10130" spans="1:14" ht="135" x14ac:dyDescent="0.2">
      <c r="A10130">
        <v>76451</v>
      </c>
      <c r="B10130" t="s">
        <v>43324</v>
      </c>
      <c r="C10130" s="15" t="s">
        <v>43327</v>
      </c>
      <c r="D10130" s="15" t="s">
        <v>43328</v>
      </c>
      <c r="E10130">
        <v>145990</v>
      </c>
      <c r="F10130">
        <v>119990</v>
      </c>
      <c r="H10130" t="s">
        <v>746</v>
      </c>
      <c r="K10130" s="16">
        <f t="shared" si="474"/>
        <v>156209.29999999999</v>
      </c>
      <c r="L10130" s="16">
        <f t="shared" si="475"/>
        <v>164430.84210526315</v>
      </c>
      <c r="M10130" s="16">
        <f t="shared" si="476"/>
        <v>186853.22966507173</v>
      </c>
      <c r="N10130" t="e">
        <f>INDEX(XML!$A$2:$R$782,MATCH(C10130,XML!$D$2:$D$737,0),2)</f>
        <v>#N/A</v>
      </c>
    </row>
    <row r="10131" spans="1:14" ht="213.75" x14ac:dyDescent="0.2">
      <c r="A10131">
        <v>79457</v>
      </c>
      <c r="B10131" t="s">
        <v>43329</v>
      </c>
      <c r="C10131" s="15" t="s">
        <v>43330</v>
      </c>
      <c r="D10131" s="15" t="s">
        <v>43331</v>
      </c>
      <c r="E10131">
        <v>289990</v>
      </c>
      <c r="F10131">
        <v>264990</v>
      </c>
      <c r="H10131" t="s">
        <v>746</v>
      </c>
      <c r="K10131" s="16">
        <f t="shared" si="474"/>
        <v>310289.3</v>
      </c>
      <c r="L10131" s="16">
        <f t="shared" si="475"/>
        <v>326620.31578947371</v>
      </c>
      <c r="M10131" s="16">
        <f t="shared" si="476"/>
        <v>371159.44976076559</v>
      </c>
      <c r="N10131" t="e">
        <f>INDEX(XML!$A$2:$R$782,MATCH(C10131,XML!$D$2:$D$737,0),2)</f>
        <v>#N/A</v>
      </c>
    </row>
    <row r="10132" spans="1:14" ht="22.5" customHeight="1" x14ac:dyDescent="0.2">
      <c r="A10132">
        <v>81937</v>
      </c>
      <c r="B10132" t="s">
        <v>43329</v>
      </c>
      <c r="C10132" s="15" t="s">
        <v>43332</v>
      </c>
      <c r="D10132" s="15" t="s">
        <v>43333</v>
      </c>
      <c r="E10132">
        <v>289990</v>
      </c>
      <c r="F10132">
        <v>264990</v>
      </c>
      <c r="H10132" t="s">
        <v>746</v>
      </c>
      <c r="K10132" s="16">
        <f t="shared" si="474"/>
        <v>310289.3</v>
      </c>
      <c r="L10132" s="16">
        <f t="shared" si="475"/>
        <v>326620.31578947371</v>
      </c>
      <c r="M10132" s="16">
        <f t="shared" si="476"/>
        <v>371159.44976076559</v>
      </c>
      <c r="N10132" t="e">
        <f>INDEX(XML!$A$2:$R$782,MATCH(C10132,XML!$D$2:$D$737,0),2)</f>
        <v>#N/A</v>
      </c>
    </row>
    <row r="10133" spans="1:14" ht="22.5" customHeight="1" x14ac:dyDescent="0.2">
      <c r="A10133">
        <v>79458</v>
      </c>
      <c r="B10133" t="s">
        <v>43334</v>
      </c>
      <c r="C10133" s="15" t="s">
        <v>43335</v>
      </c>
      <c r="D10133" s="15" t="s">
        <v>43336</v>
      </c>
      <c r="E10133">
        <v>339990</v>
      </c>
      <c r="F10133">
        <v>309990</v>
      </c>
      <c r="H10133" t="s">
        <v>746</v>
      </c>
      <c r="K10133" s="16">
        <f t="shared" si="474"/>
        <v>363789.3</v>
      </c>
      <c r="L10133" s="16">
        <f t="shared" si="475"/>
        <v>382936.10526315792</v>
      </c>
      <c r="M10133" s="16">
        <f t="shared" si="476"/>
        <v>435154.66507177037</v>
      </c>
      <c r="N10133" t="e">
        <f>INDEX(XML!$A$2:$R$782,MATCH(C10133,XML!$D$2:$D$737,0),2)</f>
        <v>#N/A</v>
      </c>
    </row>
    <row r="10134" spans="1:14" ht="225" x14ac:dyDescent="0.2">
      <c r="A10134">
        <v>76456</v>
      </c>
      <c r="B10134" t="s">
        <v>37421</v>
      </c>
      <c r="C10134" s="15" t="s">
        <v>37422</v>
      </c>
      <c r="D10134" s="15" t="s">
        <v>37423</v>
      </c>
      <c r="E10134">
        <v>719990</v>
      </c>
      <c r="F10134">
        <v>679990</v>
      </c>
      <c r="H10134" t="s">
        <v>746</v>
      </c>
      <c r="I10134">
        <v>1</v>
      </c>
      <c r="K10134" s="16">
        <f t="shared" si="474"/>
        <v>770389.3</v>
      </c>
      <c r="L10134" s="16">
        <f t="shared" si="475"/>
        <v>810936.10526315786</v>
      </c>
      <c r="M10134" s="16">
        <f t="shared" si="476"/>
        <v>921518.30143540679</v>
      </c>
      <c r="N10134" t="e">
        <f>INDEX(XML!$A$2:$R$782,MATCH(C10134,XML!$D$2:$D$737,0),2)</f>
        <v>#N/A</v>
      </c>
    </row>
    <row r="10135" spans="1:14" ht="213.75" x14ac:dyDescent="0.2">
      <c r="A10135">
        <v>78321</v>
      </c>
      <c r="B10135" t="s">
        <v>41654</v>
      </c>
      <c r="C10135" s="15" t="s">
        <v>41655</v>
      </c>
      <c r="D10135" s="15" t="s">
        <v>42719</v>
      </c>
      <c r="E10135">
        <v>275000</v>
      </c>
      <c r="F10135">
        <v>319990</v>
      </c>
      <c r="H10135">
        <v>1</v>
      </c>
      <c r="K10135" s="16">
        <f t="shared" si="474"/>
        <v>294250</v>
      </c>
      <c r="L10135" s="16">
        <f t="shared" si="475"/>
        <v>309736.84210526315</v>
      </c>
      <c r="M10135" s="16">
        <f t="shared" si="476"/>
        <v>351973.68421052629</v>
      </c>
      <c r="N10135" t="e">
        <f>INDEX(XML!$A$2:$R$782,MATCH(C10135,XML!$D$2:$D$737,0),2)</f>
        <v>#N/A</v>
      </c>
    </row>
    <row r="10136" spans="1:14" ht="213.75" x14ac:dyDescent="0.2">
      <c r="A10136">
        <v>76455</v>
      </c>
      <c r="B10136" t="s">
        <v>37416</v>
      </c>
      <c r="C10136" s="15" t="s">
        <v>37419</v>
      </c>
      <c r="D10136" s="15" t="s">
        <v>37420</v>
      </c>
      <c r="E10136">
        <v>729990</v>
      </c>
      <c r="F10136">
        <v>669990</v>
      </c>
      <c r="H10136">
        <v>45</v>
      </c>
      <c r="K10136" s="16">
        <f t="shared" si="474"/>
        <v>781089.3</v>
      </c>
      <c r="L10136" s="16">
        <f t="shared" si="475"/>
        <v>822199.26315789472</v>
      </c>
      <c r="M10136" s="16">
        <f t="shared" si="476"/>
        <v>934317.34449760767</v>
      </c>
      <c r="N10136" t="e">
        <f>INDEX(XML!$A$2:$R$782,MATCH(C10136,XML!$D$2:$D$737,0),2)</f>
        <v>#N/A</v>
      </c>
    </row>
    <row r="10137" spans="1:14" ht="213.75" x14ac:dyDescent="0.2">
      <c r="A10137">
        <v>76454</v>
      </c>
      <c r="B10137" t="s">
        <v>37416</v>
      </c>
      <c r="C10137" s="15" t="s">
        <v>37417</v>
      </c>
      <c r="D10137" s="15" t="s">
        <v>37418</v>
      </c>
      <c r="E10137">
        <v>729990</v>
      </c>
      <c r="F10137">
        <v>669990</v>
      </c>
      <c r="H10137" t="s">
        <v>746</v>
      </c>
      <c r="K10137" s="16">
        <f t="shared" si="474"/>
        <v>781089.3</v>
      </c>
      <c r="L10137" s="16">
        <f t="shared" si="475"/>
        <v>822199.26315789472</v>
      </c>
      <c r="M10137" s="16">
        <f t="shared" si="476"/>
        <v>934317.34449760767</v>
      </c>
      <c r="N10137" t="e">
        <f>INDEX(XML!$A$2:$R$782,MATCH(C10137,XML!$D$2:$D$737,0),2)</f>
        <v>#N/A</v>
      </c>
    </row>
    <row r="10138" spans="1:14" ht="45" x14ac:dyDescent="0.2">
      <c r="A10138">
        <v>52556</v>
      </c>
      <c r="B10138" t="s">
        <v>4411</v>
      </c>
      <c r="C10138" s="15" t="s">
        <v>4412</v>
      </c>
      <c r="D10138" s="15" t="s">
        <v>4413</v>
      </c>
      <c r="E10138">
        <v>44990</v>
      </c>
      <c r="F10138">
        <v>44990</v>
      </c>
      <c r="K10138" s="16">
        <f t="shared" si="474"/>
        <v>50388.800000000003</v>
      </c>
      <c r="L10138" s="16">
        <f t="shared" si="475"/>
        <v>53040.84210526316</v>
      </c>
      <c r="M10138" s="16">
        <f t="shared" si="476"/>
        <v>60273.68421052632</v>
      </c>
      <c r="N10138" t="e">
        <f>INDEX(XML!$A$2:$R$782,MATCH(C10138,XML!$D$2:$D$737,0),2)</f>
        <v>#N/A</v>
      </c>
    </row>
    <row r="10139" spans="1:14" ht="45" x14ac:dyDescent="0.2">
      <c r="A10139">
        <v>68602</v>
      </c>
      <c r="B10139" t="s">
        <v>31363</v>
      </c>
      <c r="C10139" s="15" t="s">
        <v>31364</v>
      </c>
      <c r="D10139" s="15" t="s">
        <v>31365</v>
      </c>
      <c r="E10139">
        <v>32990</v>
      </c>
      <c r="F10139">
        <v>32990</v>
      </c>
      <c r="H10139">
        <v>19</v>
      </c>
      <c r="I10139">
        <v>1</v>
      </c>
      <c r="K10139" s="16">
        <f t="shared" si="474"/>
        <v>36948.800000000003</v>
      </c>
      <c r="L10139" s="16">
        <f t="shared" si="475"/>
        <v>38893.473684210534</v>
      </c>
      <c r="M10139" s="16">
        <f t="shared" si="476"/>
        <v>44197.129186602884</v>
      </c>
      <c r="N10139" t="e">
        <f>INDEX(XML!$A$2:$R$782,MATCH(C10139,XML!$D$2:$D$737,0),2)</f>
        <v>#N/A</v>
      </c>
    </row>
    <row r="10140" spans="1:14" ht="180" x14ac:dyDescent="0.2">
      <c r="A10140">
        <v>76441</v>
      </c>
      <c r="B10140" t="s">
        <v>41167</v>
      </c>
      <c r="C10140" s="15" t="s">
        <v>41168</v>
      </c>
      <c r="D10140" s="15" t="s">
        <v>41169</v>
      </c>
      <c r="E10140">
        <v>431612</v>
      </c>
      <c r="F10140">
        <v>549990</v>
      </c>
      <c r="H10140" t="s">
        <v>746</v>
      </c>
      <c r="K10140" s="16">
        <f t="shared" si="474"/>
        <v>461824.84</v>
      </c>
      <c r="L10140" s="16">
        <f t="shared" si="475"/>
        <v>486131.4105263158</v>
      </c>
      <c r="M10140" s="16">
        <f t="shared" si="476"/>
        <v>552422.05741626793</v>
      </c>
      <c r="N10140" t="e">
        <f>INDEX(XML!$A$2:$R$782,MATCH(C10140,XML!$D$2:$D$737,0),2)</f>
        <v>#N/A</v>
      </c>
    </row>
    <row r="10141" spans="1:14" ht="112.5" x14ac:dyDescent="0.2">
      <c r="A10141">
        <v>77037</v>
      </c>
      <c r="B10141" t="s">
        <v>45444</v>
      </c>
      <c r="C10141" s="15" t="s">
        <v>45445</v>
      </c>
      <c r="D10141" s="15" t="s">
        <v>45446</v>
      </c>
      <c r="E10141">
        <v>62990</v>
      </c>
      <c r="F10141">
        <v>62990</v>
      </c>
      <c r="H10141">
        <v>12</v>
      </c>
      <c r="K10141" s="16">
        <f t="shared" si="474"/>
        <v>67399.3</v>
      </c>
      <c r="L10141" s="16">
        <f t="shared" si="475"/>
        <v>70946.631578947374</v>
      </c>
      <c r="M10141" s="16">
        <f t="shared" si="476"/>
        <v>80621.172248803836</v>
      </c>
      <c r="N10141" t="e">
        <f>INDEX(XML!$A$2:$R$782,MATCH(C10141,XML!$D$2:$D$737,0),2)</f>
        <v>#N/A</v>
      </c>
    </row>
    <row r="10142" spans="1:14" ht="33.75" customHeight="1" x14ac:dyDescent="0.2">
      <c r="A10142">
        <v>77038</v>
      </c>
      <c r="B10142" t="s">
        <v>45447</v>
      </c>
      <c r="C10142" s="15" t="s">
        <v>45448</v>
      </c>
      <c r="D10142" s="15" t="s">
        <v>45449</v>
      </c>
      <c r="E10142">
        <v>76990</v>
      </c>
      <c r="F10142">
        <v>76990</v>
      </c>
      <c r="H10142">
        <v>12</v>
      </c>
      <c r="K10142" s="16">
        <f t="shared" si="474"/>
        <v>82379.3</v>
      </c>
      <c r="L10142" s="16">
        <f t="shared" si="475"/>
        <v>86715.052631578947</v>
      </c>
      <c r="M10142" s="16">
        <f t="shared" si="476"/>
        <v>98539.832535885173</v>
      </c>
      <c r="N10142" t="e">
        <f>INDEX(XML!$A$2:$R$782,MATCH(C10142,XML!$D$2:$D$737,0),2)</f>
        <v>#N/A</v>
      </c>
    </row>
    <row r="10143" spans="1:14" ht="33.75" customHeight="1" x14ac:dyDescent="0.2">
      <c r="A10143">
        <v>53272</v>
      </c>
      <c r="B10143" t="s">
        <v>31578</v>
      </c>
      <c r="C10143" s="15" t="s">
        <v>31579</v>
      </c>
      <c r="D10143" s="15" t="s">
        <v>31580</v>
      </c>
      <c r="E10143">
        <v>76243</v>
      </c>
      <c r="F10143">
        <v>95990</v>
      </c>
      <c r="H10143">
        <v>3</v>
      </c>
      <c r="K10143" s="16">
        <f t="shared" si="474"/>
        <v>81580.009999999995</v>
      </c>
      <c r="L10143" s="16">
        <f t="shared" si="475"/>
        <v>85873.694736842095</v>
      </c>
      <c r="M10143" s="16">
        <f t="shared" si="476"/>
        <v>97583.744019138758</v>
      </c>
      <c r="N10143" t="e">
        <f>INDEX(XML!$A$2:$R$782,MATCH(C10143,XML!$D$2:$D$737,0),2)</f>
        <v>#N/A</v>
      </c>
    </row>
    <row r="10144" spans="1:14" ht="33.75" customHeight="1" x14ac:dyDescent="0.2">
      <c r="A10144">
        <v>47839</v>
      </c>
      <c r="B10144">
        <v>2211401030</v>
      </c>
      <c r="C10144" s="15" t="s">
        <v>18089</v>
      </c>
      <c r="D10144" s="15" t="s">
        <v>18090</v>
      </c>
      <c r="E10144">
        <v>139990</v>
      </c>
      <c r="F10144">
        <v>139990</v>
      </c>
      <c r="H10144">
        <v>6</v>
      </c>
      <c r="K10144" s="16">
        <f t="shared" si="474"/>
        <v>149789.29999999999</v>
      </c>
      <c r="L10144" s="16">
        <f t="shared" si="475"/>
        <v>157672.94736842104</v>
      </c>
      <c r="M10144" s="16">
        <f t="shared" si="476"/>
        <v>179173.80382775117</v>
      </c>
      <c r="N10144" t="e">
        <f>INDEX(XML!$A$2:$R$782,MATCH(C10144,XML!$D$2:$D$737,0),2)</f>
        <v>#N/A</v>
      </c>
    </row>
    <row r="10145" spans="1:14" ht="33.75" customHeight="1" x14ac:dyDescent="0.2">
      <c r="A10145">
        <v>47841</v>
      </c>
      <c r="B10145">
        <v>2211401010</v>
      </c>
      <c r="C10145" s="15" t="s">
        <v>18097</v>
      </c>
      <c r="D10145" s="15" t="s">
        <v>18098</v>
      </c>
      <c r="E10145">
        <v>199990</v>
      </c>
      <c r="F10145">
        <v>199990</v>
      </c>
      <c r="K10145" s="16">
        <f t="shared" si="474"/>
        <v>213989.3</v>
      </c>
      <c r="L10145" s="16">
        <f t="shared" si="475"/>
        <v>225251.89473684211</v>
      </c>
      <c r="M10145" s="16">
        <f t="shared" si="476"/>
        <v>255968.06220095695</v>
      </c>
      <c r="N10145" t="e">
        <f>INDEX(XML!$A$2:$R$782,MATCH(C10145,XML!$D$2:$D$737,0),2)</f>
        <v>#N/A</v>
      </c>
    </row>
    <row r="10146" spans="1:14" ht="33.75" customHeight="1" x14ac:dyDescent="0.2">
      <c r="A10146">
        <v>76469</v>
      </c>
      <c r="B10146" t="s">
        <v>37424</v>
      </c>
      <c r="C10146" s="15" t="s">
        <v>37425</v>
      </c>
      <c r="D10146" s="15" t="s">
        <v>37426</v>
      </c>
      <c r="E10146">
        <v>999990</v>
      </c>
      <c r="F10146">
        <v>999990</v>
      </c>
      <c r="H10146">
        <v>25</v>
      </c>
      <c r="K10146" s="16">
        <f t="shared" si="474"/>
        <v>1069989.3</v>
      </c>
      <c r="L10146" s="16">
        <f t="shared" si="475"/>
        <v>1126304.5263157894</v>
      </c>
      <c r="M10146" s="16">
        <f t="shared" si="476"/>
        <v>1279891.5071770335</v>
      </c>
      <c r="N10146" t="e">
        <f>INDEX(XML!$A$2:$R$782,MATCH(C10146,XML!$D$2:$D$737,0),2)</f>
        <v>#N/A</v>
      </c>
    </row>
    <row r="10147" spans="1:14" ht="33.75" customHeight="1" x14ac:dyDescent="0.2">
      <c r="A10147">
        <v>47840</v>
      </c>
      <c r="B10147">
        <v>2211401051</v>
      </c>
      <c r="C10147" s="15" t="s">
        <v>18091</v>
      </c>
      <c r="D10147" s="15" t="s">
        <v>18092</v>
      </c>
      <c r="E10147">
        <v>149990</v>
      </c>
      <c r="F10147">
        <v>149990</v>
      </c>
      <c r="H10147">
        <v>4</v>
      </c>
      <c r="K10147" s="16">
        <f t="shared" si="474"/>
        <v>160489.29999999999</v>
      </c>
      <c r="L10147" s="16">
        <f t="shared" si="475"/>
        <v>168936.10526315786</v>
      </c>
      <c r="M10147" s="16">
        <f t="shared" si="476"/>
        <v>191972.84688995211</v>
      </c>
      <c r="N10147" t="e">
        <f>INDEX(XML!$A$2:$R$782,MATCH(C10147,XML!$D$2:$D$737,0),2)</f>
        <v>#N/A</v>
      </c>
    </row>
    <row r="10148" spans="1:14" ht="33.75" customHeight="1" x14ac:dyDescent="0.2">
      <c r="A10148">
        <v>52628</v>
      </c>
      <c r="B10148">
        <v>2211401037</v>
      </c>
      <c r="C10148" s="15" t="s">
        <v>18099</v>
      </c>
      <c r="D10148" s="15" t="s">
        <v>18100</v>
      </c>
      <c r="E10148">
        <v>319990</v>
      </c>
      <c r="F10148">
        <v>319990</v>
      </c>
      <c r="H10148">
        <v>13</v>
      </c>
      <c r="K10148" s="16">
        <f t="shared" si="474"/>
        <v>342389.3</v>
      </c>
      <c r="L10148" s="16">
        <f t="shared" si="475"/>
        <v>360409.78947368421</v>
      </c>
      <c r="M10148" s="16">
        <f t="shared" si="476"/>
        <v>409556.57894736843</v>
      </c>
      <c r="N10148" t="e">
        <f>INDEX(XML!$A$2:$R$782,MATCH(C10148,XML!$D$2:$D$737,0),2)</f>
        <v>#N/A</v>
      </c>
    </row>
    <row r="10149" spans="1:14" ht="22.5" customHeight="1" x14ac:dyDescent="0.2">
      <c r="A10149">
        <v>51399</v>
      </c>
      <c r="B10149" t="s">
        <v>4415</v>
      </c>
      <c r="C10149" s="15" t="s">
        <v>18093</v>
      </c>
      <c r="D10149" s="15" t="s">
        <v>18094</v>
      </c>
      <c r="E10149">
        <v>49990</v>
      </c>
      <c r="F10149">
        <v>49990</v>
      </c>
      <c r="H10149" t="s">
        <v>746</v>
      </c>
      <c r="I10149">
        <v>2</v>
      </c>
      <c r="K10149" s="16">
        <f t="shared" si="474"/>
        <v>55988.800000000003</v>
      </c>
      <c r="L10149" s="16">
        <f t="shared" si="475"/>
        <v>58935.57894736842</v>
      </c>
      <c r="M10149" s="16">
        <f t="shared" si="476"/>
        <v>66972.248803827752</v>
      </c>
      <c r="N10149" t="e">
        <f>INDEX(XML!$A$2:$R$782,MATCH(C10149,XML!$D$2:$D$737,0),2)</f>
        <v>#N/A</v>
      </c>
    </row>
    <row r="10150" spans="1:14" ht="22.5" customHeight="1" x14ac:dyDescent="0.2">
      <c r="A10150">
        <v>51400</v>
      </c>
      <c r="B10150" t="s">
        <v>4423</v>
      </c>
      <c r="C10150" s="15" t="s">
        <v>18095</v>
      </c>
      <c r="D10150" s="15" t="s">
        <v>18096</v>
      </c>
      <c r="E10150">
        <v>144990</v>
      </c>
      <c r="F10150">
        <v>144990</v>
      </c>
      <c r="H10150">
        <v>1</v>
      </c>
      <c r="K10150" s="16">
        <f t="shared" si="474"/>
        <v>155139.29999999999</v>
      </c>
      <c r="L10150" s="16">
        <f t="shared" si="475"/>
        <v>163304.52631578947</v>
      </c>
      <c r="M10150" s="16">
        <f t="shared" si="476"/>
        <v>185573.32535885167</v>
      </c>
      <c r="N10150" t="e">
        <f>INDEX(XML!$A$2:$R$782,MATCH(C10150,XML!$D$2:$D$737,0),2)</f>
        <v>#N/A</v>
      </c>
    </row>
    <row r="10151" spans="1:14" ht="22.5" customHeight="1" x14ac:dyDescent="0.2">
      <c r="A10151">
        <v>61720</v>
      </c>
      <c r="B10151" t="s">
        <v>24958</v>
      </c>
      <c r="C10151" s="15" t="s">
        <v>24959</v>
      </c>
      <c r="D10151" s="15" t="s">
        <v>24960</v>
      </c>
      <c r="E10151">
        <v>49990</v>
      </c>
      <c r="F10151">
        <v>49990</v>
      </c>
      <c r="H10151" t="s">
        <v>746</v>
      </c>
      <c r="I10151">
        <v>1</v>
      </c>
      <c r="K10151" s="16">
        <f t="shared" si="474"/>
        <v>55988.800000000003</v>
      </c>
      <c r="L10151" s="16">
        <f t="shared" si="475"/>
        <v>58935.57894736842</v>
      </c>
      <c r="M10151" s="16">
        <f t="shared" si="476"/>
        <v>66972.248803827752</v>
      </c>
      <c r="N10151" t="e">
        <f>INDEX(XML!$A$2:$R$782,MATCH(C10151,XML!$D$2:$D$737,0),2)</f>
        <v>#N/A</v>
      </c>
    </row>
    <row r="10152" spans="1:14" ht="78.75" x14ac:dyDescent="0.2">
      <c r="A10152">
        <v>61038</v>
      </c>
      <c r="B10152" t="s">
        <v>24958</v>
      </c>
      <c r="C10152" s="15" t="s">
        <v>26958</v>
      </c>
      <c r="D10152" s="15" t="s">
        <v>26959</v>
      </c>
      <c r="E10152">
        <v>49990</v>
      </c>
      <c r="F10152">
        <v>49990</v>
      </c>
      <c r="H10152" t="s">
        <v>746</v>
      </c>
      <c r="K10152" s="16">
        <f t="shared" si="474"/>
        <v>55988.800000000003</v>
      </c>
      <c r="L10152" s="16">
        <f t="shared" si="475"/>
        <v>58935.57894736842</v>
      </c>
      <c r="M10152" s="16">
        <f t="shared" si="476"/>
        <v>66972.248803827752</v>
      </c>
      <c r="N10152" t="e">
        <f>INDEX(XML!$A$2:$R$782,MATCH(C10152,XML!$D$2:$D$737,0),2)</f>
        <v>#N/A</v>
      </c>
    </row>
    <row r="10153" spans="1:14" ht="202.5" x14ac:dyDescent="0.2">
      <c r="A10153">
        <v>41021</v>
      </c>
      <c r="B10153" t="s">
        <v>4418</v>
      </c>
      <c r="C10153" s="15" t="s">
        <v>4419</v>
      </c>
      <c r="D10153" s="15" t="s">
        <v>4420</v>
      </c>
      <c r="E10153">
        <v>114990</v>
      </c>
      <c r="F10153">
        <v>114990</v>
      </c>
      <c r="K10153" s="16">
        <f t="shared" si="474"/>
        <v>123039.3</v>
      </c>
      <c r="L10153" s="16">
        <f t="shared" si="475"/>
        <v>129515.05263157895</v>
      </c>
      <c r="M10153" s="16">
        <f t="shared" si="476"/>
        <v>147176.1961722488</v>
      </c>
      <c r="N10153" t="e">
        <f>INDEX(XML!$A$2:$R$782,MATCH(C10153,XML!$D$2:$D$737,0),2)</f>
        <v>#N/A</v>
      </c>
    </row>
    <row r="10154" spans="1:14" ht="135" x14ac:dyDescent="0.2">
      <c r="A10154">
        <v>49412</v>
      </c>
      <c r="B10154" t="s">
        <v>12981</v>
      </c>
      <c r="C10154" s="15" t="s">
        <v>4417</v>
      </c>
      <c r="D10154" s="15" t="s">
        <v>21404</v>
      </c>
      <c r="E10154">
        <v>79990</v>
      </c>
      <c r="F10154">
        <v>79990</v>
      </c>
      <c r="K10154" s="16">
        <f t="shared" si="474"/>
        <v>85589.3</v>
      </c>
      <c r="L10154" s="16">
        <f t="shared" si="475"/>
        <v>90094</v>
      </c>
      <c r="M10154" s="16">
        <f t="shared" si="476"/>
        <v>102379.54545454546</v>
      </c>
      <c r="N10154" t="e">
        <f>INDEX(XML!$A$2:$R$782,MATCH(C10154,XML!$D$2:$D$737,0),2)</f>
        <v>#N/A</v>
      </c>
    </row>
    <row r="10155" spans="1:14" ht="135" x14ac:dyDescent="0.2">
      <c r="A10155">
        <v>49409</v>
      </c>
      <c r="B10155" t="s">
        <v>4416</v>
      </c>
      <c r="C10155" s="15" t="s">
        <v>4421</v>
      </c>
      <c r="D10155" s="15" t="s">
        <v>4422</v>
      </c>
      <c r="E10155">
        <v>95990</v>
      </c>
      <c r="F10155">
        <v>95990</v>
      </c>
      <c r="K10155" s="16">
        <f t="shared" si="474"/>
        <v>102709.3</v>
      </c>
      <c r="L10155" s="16">
        <f t="shared" si="475"/>
        <v>108115.05263157895</v>
      </c>
      <c r="M10155" s="16">
        <f t="shared" si="476"/>
        <v>122858.01435406698</v>
      </c>
      <c r="N10155" t="e">
        <f>INDEX(XML!$A$2:$R$782,MATCH(C10155,XML!$D$2:$D$737,0),2)</f>
        <v>#N/A</v>
      </c>
    </row>
    <row r="10156" spans="1:14" ht="22.5" customHeight="1" x14ac:dyDescent="0.2">
      <c r="A10156">
        <v>55387</v>
      </c>
      <c r="B10156" t="s">
        <v>12981</v>
      </c>
      <c r="C10156" s="15" t="s">
        <v>20949</v>
      </c>
      <c r="D10156" s="15" t="s">
        <v>20950</v>
      </c>
      <c r="E10156">
        <v>79990</v>
      </c>
      <c r="F10156">
        <v>79990</v>
      </c>
      <c r="K10156" s="16">
        <f t="shared" si="474"/>
        <v>85589.3</v>
      </c>
      <c r="L10156" s="16">
        <f t="shared" si="475"/>
        <v>90094</v>
      </c>
      <c r="M10156" s="16">
        <f t="shared" si="476"/>
        <v>102379.54545454546</v>
      </c>
      <c r="N10156" t="e">
        <f>INDEX(XML!$A$2:$R$782,MATCH(C10156,XML!$D$2:$D$737,0),2)</f>
        <v>#N/A</v>
      </c>
    </row>
    <row r="10157" spans="1:14" ht="22.5" customHeight="1" x14ac:dyDescent="0.2">
      <c r="A10157">
        <v>41039</v>
      </c>
      <c r="B10157" t="s">
        <v>4430</v>
      </c>
      <c r="C10157" s="15" t="s">
        <v>4431</v>
      </c>
      <c r="D10157" s="15" t="s">
        <v>4432</v>
      </c>
      <c r="E10157">
        <v>98071</v>
      </c>
      <c r="F10157">
        <v>110000</v>
      </c>
      <c r="H10157">
        <v>4</v>
      </c>
      <c r="I10157">
        <v>5</v>
      </c>
      <c r="K10157" s="16">
        <f t="shared" si="474"/>
        <v>104935.97</v>
      </c>
      <c r="L10157" s="16">
        <f t="shared" si="475"/>
        <v>110458.91578947369</v>
      </c>
      <c r="M10157" s="16">
        <f t="shared" si="476"/>
        <v>125521.49521531101</v>
      </c>
      <c r="N10157" t="e">
        <f>INDEX(XML!$A$2:$R$782,MATCH(C10157,XML!$D$2:$D$737,0),2)</f>
        <v>#N/A</v>
      </c>
    </row>
    <row r="10158" spans="1:14" ht="22.5" customHeight="1" x14ac:dyDescent="0.2">
      <c r="A10158">
        <v>38303</v>
      </c>
      <c r="B10158" t="s">
        <v>24622</v>
      </c>
      <c r="C10158" s="15" t="s">
        <v>24623</v>
      </c>
      <c r="D10158" s="15" t="s">
        <v>24624</v>
      </c>
      <c r="E10158">
        <v>129990</v>
      </c>
      <c r="F10158">
        <v>129990</v>
      </c>
      <c r="K10158" s="16">
        <f t="shared" si="474"/>
        <v>139089.29999999999</v>
      </c>
      <c r="L10158" s="16">
        <f t="shared" si="475"/>
        <v>146409.78947368418</v>
      </c>
      <c r="M10158" s="16">
        <f t="shared" si="476"/>
        <v>166374.76076555022</v>
      </c>
      <c r="N10158" t="e">
        <f>INDEX(XML!$A$2:$R$782,MATCH(C10158,XML!$D$2:$D$737,0),2)</f>
        <v>#N/A</v>
      </c>
    </row>
    <row r="10159" spans="1:14" ht="22.5" customHeight="1" x14ac:dyDescent="0.2">
      <c r="A10159">
        <v>50362</v>
      </c>
      <c r="B10159" t="s">
        <v>4424</v>
      </c>
      <c r="C10159" s="15" t="s">
        <v>4425</v>
      </c>
      <c r="D10159" s="15" t="s">
        <v>4426</v>
      </c>
      <c r="E10159">
        <v>159990</v>
      </c>
      <c r="F10159">
        <v>159990</v>
      </c>
      <c r="K10159" s="16">
        <f t="shared" si="474"/>
        <v>171189.3</v>
      </c>
      <c r="L10159" s="16">
        <f t="shared" si="475"/>
        <v>180199.26315789475</v>
      </c>
      <c r="M10159" s="16">
        <f t="shared" si="476"/>
        <v>204771.88995215314</v>
      </c>
      <c r="N10159" t="e">
        <f>INDEX(XML!$A$2:$R$782,MATCH(C10159,XML!$D$2:$D$737,0),2)</f>
        <v>#N/A</v>
      </c>
    </row>
    <row r="10160" spans="1:14" ht="22.5" customHeight="1" x14ac:dyDescent="0.2">
      <c r="A10160">
        <v>61032</v>
      </c>
      <c r="B10160" t="s">
        <v>19364</v>
      </c>
      <c r="C10160" s="15" t="s">
        <v>19365</v>
      </c>
      <c r="D10160" s="15" t="s">
        <v>19366</v>
      </c>
      <c r="E10160">
        <v>199990</v>
      </c>
      <c r="F10160">
        <v>199990</v>
      </c>
      <c r="H10160" t="s">
        <v>746</v>
      </c>
      <c r="K10160" s="16">
        <f t="shared" si="474"/>
        <v>213989.3</v>
      </c>
      <c r="L10160" s="16">
        <f t="shared" si="475"/>
        <v>225251.89473684211</v>
      </c>
      <c r="M10160" s="16">
        <f t="shared" si="476"/>
        <v>255968.06220095695</v>
      </c>
      <c r="N10160" t="e">
        <f>INDEX(XML!$A$2:$R$782,MATCH(C10160,XML!$D$2:$D$737,0),2)</f>
        <v>#N/A</v>
      </c>
    </row>
    <row r="10161" spans="1:14" ht="22.5" customHeight="1" x14ac:dyDescent="0.2">
      <c r="A10161">
        <v>67322</v>
      </c>
      <c r="B10161" t="s">
        <v>24955</v>
      </c>
      <c r="C10161" s="15" t="s">
        <v>24956</v>
      </c>
      <c r="D10161" s="15" t="s">
        <v>24957</v>
      </c>
      <c r="E10161">
        <v>229990</v>
      </c>
      <c r="F10161">
        <v>229990</v>
      </c>
      <c r="H10161" t="s">
        <v>746</v>
      </c>
      <c r="K10161" s="16">
        <f t="shared" si="474"/>
        <v>246089.3</v>
      </c>
      <c r="L10161" s="16">
        <f t="shared" si="475"/>
        <v>259041.36842105264</v>
      </c>
      <c r="M10161" s="16">
        <f t="shared" si="476"/>
        <v>294365.19138755981</v>
      </c>
      <c r="N10161" t="e">
        <f>INDEX(XML!$A$2:$R$782,MATCH(C10161,XML!$D$2:$D$737,0),2)</f>
        <v>#N/A</v>
      </c>
    </row>
    <row r="10162" spans="1:14" ht="45" customHeight="1" x14ac:dyDescent="0.2">
      <c r="A10162">
        <v>49410</v>
      </c>
      <c r="B10162" t="s">
        <v>4427</v>
      </c>
      <c r="C10162" s="15" t="s">
        <v>4428</v>
      </c>
      <c r="D10162" s="15" t="s">
        <v>4429</v>
      </c>
      <c r="E10162">
        <v>299990</v>
      </c>
      <c r="F10162">
        <v>299990</v>
      </c>
      <c r="I10162">
        <v>4</v>
      </c>
      <c r="K10162" s="16">
        <f t="shared" si="474"/>
        <v>320989.3</v>
      </c>
      <c r="L10162" s="16">
        <f t="shared" si="475"/>
        <v>337883.4736842105</v>
      </c>
      <c r="M10162" s="16">
        <f t="shared" si="476"/>
        <v>383958.49282296648</v>
      </c>
      <c r="N10162" t="e">
        <f>INDEX(XML!$A$2:$R$782,MATCH(C10162,XML!$D$2:$D$737,0),2)</f>
        <v>#N/A</v>
      </c>
    </row>
    <row r="10163" spans="1:14" ht="45" customHeight="1" x14ac:dyDescent="0.2">
      <c r="A10163">
        <v>68091</v>
      </c>
      <c r="B10163" t="s">
        <v>25693</v>
      </c>
      <c r="C10163" s="15" t="s">
        <v>25694</v>
      </c>
      <c r="D10163" s="15" t="s">
        <v>25695</v>
      </c>
      <c r="E10163">
        <v>274990</v>
      </c>
      <c r="F10163">
        <v>274990</v>
      </c>
      <c r="K10163" s="16">
        <f t="shared" si="474"/>
        <v>294239.3</v>
      </c>
      <c r="L10163" s="16">
        <f t="shared" si="475"/>
        <v>309725.57894736843</v>
      </c>
      <c r="M10163" s="16">
        <f t="shared" si="476"/>
        <v>351960.88516746409</v>
      </c>
      <c r="N10163" t="e">
        <f>INDEX(XML!$A$2:$R$782,MATCH(C10163,XML!$D$2:$D$737,0),2)</f>
        <v>#N/A</v>
      </c>
    </row>
    <row r="10164" spans="1:14" ht="22.5" customHeight="1" x14ac:dyDescent="0.2">
      <c r="A10164">
        <v>41108</v>
      </c>
      <c r="B10164" t="s">
        <v>29120</v>
      </c>
      <c r="C10164" s="15" t="s">
        <v>29121</v>
      </c>
      <c r="D10164" s="15" t="s">
        <v>29122</v>
      </c>
      <c r="E10164">
        <v>89990</v>
      </c>
      <c r="F10164">
        <v>89990</v>
      </c>
      <c r="I10164">
        <v>4</v>
      </c>
      <c r="K10164" s="16">
        <f t="shared" si="474"/>
        <v>96289.3</v>
      </c>
      <c r="L10164" s="16">
        <f t="shared" si="475"/>
        <v>101357.15789473684</v>
      </c>
      <c r="M10164" s="16">
        <f t="shared" si="476"/>
        <v>115178.58851674641</v>
      </c>
      <c r="N10164" t="e">
        <f>INDEX(XML!$A$2:$R$782,MATCH(C10164,XML!$D$2:$D$737,0),2)</f>
        <v>#N/A</v>
      </c>
    </row>
    <row r="10165" spans="1:14" ht="22.5" customHeight="1" x14ac:dyDescent="0.2">
      <c r="A10165">
        <v>41117</v>
      </c>
      <c r="B10165" t="s">
        <v>29129</v>
      </c>
      <c r="C10165" s="15" t="s">
        <v>29130</v>
      </c>
      <c r="D10165" s="15" t="s">
        <v>29131</v>
      </c>
      <c r="E10165">
        <v>79990</v>
      </c>
      <c r="F10165">
        <v>79990</v>
      </c>
      <c r="I10165">
        <v>2</v>
      </c>
      <c r="K10165" s="16">
        <f t="shared" si="474"/>
        <v>85589.3</v>
      </c>
      <c r="L10165" s="16">
        <f t="shared" si="475"/>
        <v>90094</v>
      </c>
      <c r="M10165" s="16">
        <f t="shared" si="476"/>
        <v>102379.54545454546</v>
      </c>
      <c r="N10165" t="e">
        <f>INDEX(XML!$A$2:$R$782,MATCH(C10165,XML!$D$2:$D$737,0),2)</f>
        <v>#N/A</v>
      </c>
    </row>
    <row r="10166" spans="1:14" ht="180" x14ac:dyDescent="0.2">
      <c r="A10166">
        <v>57444</v>
      </c>
      <c r="B10166" t="s">
        <v>19361</v>
      </c>
      <c r="C10166" s="15" t="s">
        <v>19362</v>
      </c>
      <c r="D10166" s="15" t="s">
        <v>19363</v>
      </c>
      <c r="E10166">
        <v>109990</v>
      </c>
      <c r="F10166">
        <v>129990</v>
      </c>
      <c r="I10166">
        <v>2</v>
      </c>
      <c r="K10166" s="16">
        <f t="shared" si="474"/>
        <v>117689.3</v>
      </c>
      <c r="L10166" s="16">
        <f t="shared" si="475"/>
        <v>123883.47368421052</v>
      </c>
      <c r="M10166" s="16">
        <f t="shared" si="476"/>
        <v>140776.6746411483</v>
      </c>
      <c r="N10166" t="e">
        <f>INDEX(XML!$A$2:$R$782,MATCH(C10166,XML!$D$2:$D$737,0),2)</f>
        <v>#N/A</v>
      </c>
    </row>
    <row r="10167" spans="1:14" ht="112.5" x14ac:dyDescent="0.2">
      <c r="A10167">
        <v>34067</v>
      </c>
      <c r="B10167" t="s">
        <v>29132</v>
      </c>
      <c r="C10167" s="15" t="s">
        <v>29133</v>
      </c>
      <c r="D10167" s="15" t="s">
        <v>29134</v>
      </c>
      <c r="E10167">
        <v>149990</v>
      </c>
      <c r="F10167">
        <v>149990</v>
      </c>
      <c r="I10167">
        <v>3</v>
      </c>
      <c r="K10167" s="16">
        <f t="shared" si="474"/>
        <v>160489.29999999999</v>
      </c>
      <c r="L10167" s="16">
        <f t="shared" si="475"/>
        <v>168936.10526315786</v>
      </c>
      <c r="M10167" s="16">
        <f t="shared" si="476"/>
        <v>191972.84688995211</v>
      </c>
      <c r="N10167" t="e">
        <f>INDEX(XML!$A$2:$R$782,MATCH(C10167,XML!$D$2:$D$737,0),2)</f>
        <v>#N/A</v>
      </c>
    </row>
    <row r="10168" spans="1:14" ht="213.75" x14ac:dyDescent="0.2">
      <c r="A10168">
        <v>43316</v>
      </c>
      <c r="B10168" t="s">
        <v>27197</v>
      </c>
      <c r="C10168" s="15" t="s">
        <v>29127</v>
      </c>
      <c r="D10168" s="15" t="s">
        <v>29128</v>
      </c>
      <c r="E10168">
        <v>119990</v>
      </c>
      <c r="F10168">
        <v>119990</v>
      </c>
      <c r="H10168">
        <v>1</v>
      </c>
      <c r="K10168" s="16">
        <f t="shared" si="474"/>
        <v>128389.3</v>
      </c>
      <c r="L10168" s="16">
        <f t="shared" si="475"/>
        <v>135146.63157894736</v>
      </c>
      <c r="M10168" s="16">
        <f t="shared" si="476"/>
        <v>153575.71770334928</v>
      </c>
      <c r="N10168" t="e">
        <f>INDEX(XML!$A$2:$R$782,MATCH(C10168,XML!$D$2:$D$737,0),2)</f>
        <v>#N/A</v>
      </c>
    </row>
    <row r="10169" spans="1:14" ht="22.5" customHeight="1" x14ac:dyDescent="0.2">
      <c r="A10169">
        <v>43313</v>
      </c>
      <c r="B10169" t="s">
        <v>4433</v>
      </c>
      <c r="C10169" s="15" t="s">
        <v>4434</v>
      </c>
      <c r="D10169" s="15" t="s">
        <v>4435</v>
      </c>
      <c r="E10169">
        <v>135000</v>
      </c>
      <c r="F10169">
        <v>140990</v>
      </c>
      <c r="H10169" t="s">
        <v>746</v>
      </c>
      <c r="I10169">
        <v>4</v>
      </c>
      <c r="K10169" s="16">
        <f t="shared" si="474"/>
        <v>144450</v>
      </c>
      <c r="L10169" s="16">
        <f t="shared" si="475"/>
        <v>152052.63157894736</v>
      </c>
      <c r="M10169" s="16">
        <f t="shared" si="476"/>
        <v>172787.08133971292</v>
      </c>
      <c r="N10169" t="e">
        <f>INDEX(XML!$A$2:$R$782,MATCH(C10169,XML!$D$2:$D$737,0),2)</f>
        <v>#N/A</v>
      </c>
    </row>
    <row r="10170" spans="1:14" ht="202.5" x14ac:dyDescent="0.2">
      <c r="A10170">
        <v>43309</v>
      </c>
      <c r="B10170" t="s">
        <v>22407</v>
      </c>
      <c r="C10170" s="15" t="s">
        <v>29123</v>
      </c>
      <c r="D10170" s="15" t="s">
        <v>29124</v>
      </c>
      <c r="E10170">
        <v>159990</v>
      </c>
      <c r="F10170">
        <v>199990</v>
      </c>
      <c r="K10170" s="16">
        <f t="shared" si="474"/>
        <v>171189.3</v>
      </c>
      <c r="L10170" s="16">
        <f t="shared" si="475"/>
        <v>180199.26315789475</v>
      </c>
      <c r="M10170" s="16">
        <f t="shared" si="476"/>
        <v>204771.88995215314</v>
      </c>
      <c r="N10170" t="e">
        <f>INDEX(XML!$A$2:$R$782,MATCH(C10170,XML!$D$2:$D$737,0),2)</f>
        <v>#N/A</v>
      </c>
    </row>
    <row r="10171" spans="1:14" ht="225" x14ac:dyDescent="0.2">
      <c r="A10171">
        <v>43314</v>
      </c>
      <c r="B10171" t="s">
        <v>4433</v>
      </c>
      <c r="C10171" s="15" t="s">
        <v>29125</v>
      </c>
      <c r="D10171" s="15" t="s">
        <v>29126</v>
      </c>
      <c r="E10171">
        <v>179990</v>
      </c>
      <c r="F10171">
        <v>179990</v>
      </c>
      <c r="K10171" s="16">
        <f t="shared" si="474"/>
        <v>192589.3</v>
      </c>
      <c r="L10171" s="16">
        <f t="shared" si="475"/>
        <v>202725.57894736843</v>
      </c>
      <c r="M10171" s="16">
        <f t="shared" si="476"/>
        <v>230369.976076555</v>
      </c>
      <c r="N10171" t="e">
        <f>INDEX(XML!$A$2:$R$782,MATCH(C10171,XML!$D$2:$D$737,0),2)</f>
        <v>#N/A</v>
      </c>
    </row>
    <row r="10172" spans="1:14" ht="202.5" x14ac:dyDescent="0.2">
      <c r="A10172">
        <v>43311</v>
      </c>
      <c r="B10172" t="s">
        <v>4436</v>
      </c>
      <c r="C10172" s="15" t="s">
        <v>4437</v>
      </c>
      <c r="D10172" s="15" t="s">
        <v>4438</v>
      </c>
      <c r="E10172">
        <v>345000</v>
      </c>
      <c r="F10172">
        <v>395990</v>
      </c>
      <c r="I10172">
        <v>1</v>
      </c>
      <c r="K10172" s="16">
        <f t="shared" si="474"/>
        <v>369150</v>
      </c>
      <c r="L10172" s="16">
        <f t="shared" si="475"/>
        <v>388578.94736842107</v>
      </c>
      <c r="M10172" s="16">
        <f t="shared" si="476"/>
        <v>441566.98564593302</v>
      </c>
      <c r="N10172" t="e">
        <f>INDEX(XML!$A$2:$R$782,MATCH(C10172,XML!$D$2:$D$737,0),2)</f>
        <v>#N/A</v>
      </c>
    </row>
    <row r="10173" spans="1:14" ht="213.75" x14ac:dyDescent="0.2">
      <c r="A10173">
        <v>53830</v>
      </c>
      <c r="B10173" t="s">
        <v>14145</v>
      </c>
      <c r="C10173" s="15" t="s">
        <v>14146</v>
      </c>
      <c r="D10173" s="15" t="s">
        <v>14824</v>
      </c>
      <c r="E10173">
        <v>450000</v>
      </c>
      <c r="F10173">
        <v>499990</v>
      </c>
      <c r="H10173">
        <v>6</v>
      </c>
      <c r="K10173" s="16">
        <f t="shared" si="474"/>
        <v>481500</v>
      </c>
      <c r="L10173" s="16">
        <f t="shared" si="475"/>
        <v>506842.10526315792</v>
      </c>
      <c r="M10173" s="16">
        <f t="shared" si="476"/>
        <v>575956.93779904314</v>
      </c>
      <c r="N10173" t="e">
        <f>INDEX(XML!$A$2:$R$782,MATCH(C10173,XML!$D$2:$D$737,0),2)</f>
        <v>#N/A</v>
      </c>
    </row>
    <row r="10174" spans="1:14" ht="22.5" customHeight="1" x14ac:dyDescent="0.2">
      <c r="A10174">
        <v>63538</v>
      </c>
      <c r="B10174" t="s">
        <v>25134</v>
      </c>
      <c r="C10174" s="15" t="s">
        <v>25135</v>
      </c>
      <c r="D10174" s="15" t="s">
        <v>25136</v>
      </c>
      <c r="E10174">
        <v>385000</v>
      </c>
      <c r="F10174">
        <v>399990</v>
      </c>
      <c r="H10174">
        <v>6</v>
      </c>
      <c r="K10174" s="16">
        <f t="shared" si="474"/>
        <v>411950</v>
      </c>
      <c r="L10174" s="16">
        <f t="shared" si="475"/>
        <v>433631.57894736843</v>
      </c>
      <c r="M10174" s="16">
        <f t="shared" si="476"/>
        <v>492763.15789473685</v>
      </c>
      <c r="N10174" t="e">
        <f>INDEX(XML!$A$2:$R$782,MATCH(C10174,XML!$D$2:$D$737,0),2)</f>
        <v>#N/A</v>
      </c>
    </row>
    <row r="10175" spans="1:14" ht="22.5" customHeight="1" x14ac:dyDescent="0.2">
      <c r="A10175">
        <v>43312</v>
      </c>
      <c r="B10175" t="s">
        <v>4433</v>
      </c>
      <c r="C10175" s="15" t="s">
        <v>37832</v>
      </c>
      <c r="D10175" s="15" t="s">
        <v>37833</v>
      </c>
      <c r="E10175">
        <v>115000</v>
      </c>
      <c r="F10175">
        <v>143990</v>
      </c>
      <c r="I10175">
        <v>6</v>
      </c>
      <c r="K10175" s="16">
        <f t="shared" si="474"/>
        <v>123050</v>
      </c>
      <c r="L10175" s="16">
        <f t="shared" si="475"/>
        <v>129526.31578947368</v>
      </c>
      <c r="M10175" s="16">
        <f t="shared" si="476"/>
        <v>147188.99521531098</v>
      </c>
      <c r="N10175" t="e">
        <f>INDEX(XML!$A$2:$R$782,MATCH(C10175,XML!$D$2:$D$737,0),2)</f>
        <v>#N/A</v>
      </c>
    </row>
    <row r="10176" spans="1:14" ht="22.5" customHeight="1" x14ac:dyDescent="0.2">
      <c r="A10176">
        <v>63537</v>
      </c>
      <c r="B10176" t="s">
        <v>25129</v>
      </c>
      <c r="C10176" s="15" t="s">
        <v>25132</v>
      </c>
      <c r="D10176" s="15" t="s">
        <v>25133</v>
      </c>
      <c r="E10176">
        <v>549990</v>
      </c>
      <c r="F10176">
        <v>549990</v>
      </c>
      <c r="K10176" s="16">
        <f t="shared" si="474"/>
        <v>588489.30000000005</v>
      </c>
      <c r="L10176" s="16">
        <f t="shared" si="475"/>
        <v>619462.42105263169</v>
      </c>
      <c r="M10176" s="16">
        <f t="shared" si="476"/>
        <v>703934.56937799056</v>
      </c>
      <c r="N10176" t="e">
        <f>INDEX(XML!$A$2:$R$782,MATCH(C10176,XML!$D$2:$D$737,0),2)</f>
        <v>#N/A</v>
      </c>
    </row>
    <row r="10177" spans="1:14" ht="22.5" customHeight="1" x14ac:dyDescent="0.2">
      <c r="A10177">
        <v>63536</v>
      </c>
      <c r="B10177" t="s">
        <v>25129</v>
      </c>
      <c r="C10177" s="15" t="s">
        <v>25130</v>
      </c>
      <c r="D10177" s="15" t="s">
        <v>25131</v>
      </c>
      <c r="E10177">
        <v>549990</v>
      </c>
      <c r="F10177">
        <v>549990</v>
      </c>
      <c r="K10177" s="16">
        <f t="shared" si="474"/>
        <v>588489.30000000005</v>
      </c>
      <c r="L10177" s="16">
        <f t="shared" si="475"/>
        <v>619462.42105263169</v>
      </c>
      <c r="M10177" s="16">
        <f t="shared" si="476"/>
        <v>703934.56937799056</v>
      </c>
      <c r="N10177" t="e">
        <f>INDEX(XML!$A$2:$R$782,MATCH(C10177,XML!$D$2:$D$737,0),2)</f>
        <v>#N/A</v>
      </c>
    </row>
    <row r="10178" spans="1:14" ht="123.75" x14ac:dyDescent="0.2">
      <c r="A10178">
        <v>46732</v>
      </c>
      <c r="B10178" t="s">
        <v>4439</v>
      </c>
      <c r="C10178" s="15" t="s">
        <v>4440</v>
      </c>
      <c r="D10178" s="15" t="s">
        <v>4441</v>
      </c>
      <c r="E10178">
        <v>140000</v>
      </c>
      <c r="F10178">
        <v>149990</v>
      </c>
      <c r="H10178">
        <v>2</v>
      </c>
      <c r="I10178">
        <v>3</v>
      </c>
      <c r="K10178" s="16">
        <f t="shared" si="474"/>
        <v>149800</v>
      </c>
      <c r="L10178" s="16">
        <f t="shared" si="475"/>
        <v>157684.21052631579</v>
      </c>
      <c r="M10178" s="16">
        <f t="shared" si="476"/>
        <v>179186.6028708134</v>
      </c>
      <c r="N10178" t="e">
        <f>INDEX(XML!$A$2:$R$782,MATCH(C10178,XML!$D$2:$D$737,0),2)</f>
        <v>#N/A</v>
      </c>
    </row>
    <row r="10179" spans="1:14" ht="112.5" x14ac:dyDescent="0.2">
      <c r="A10179">
        <v>47002</v>
      </c>
      <c r="B10179" t="s">
        <v>28951</v>
      </c>
      <c r="C10179" s="15" t="s">
        <v>28952</v>
      </c>
      <c r="D10179" s="15" t="s">
        <v>28953</v>
      </c>
      <c r="E10179">
        <v>144990</v>
      </c>
      <c r="F10179">
        <v>144990</v>
      </c>
      <c r="I10179">
        <v>2</v>
      </c>
      <c r="K10179" s="16">
        <f t="shared" si="474"/>
        <v>155139.29999999999</v>
      </c>
      <c r="L10179" s="16">
        <f t="shared" si="475"/>
        <v>163304.52631578947</v>
      </c>
      <c r="M10179" s="16">
        <f t="shared" si="476"/>
        <v>185573.32535885167</v>
      </c>
      <c r="N10179" t="e">
        <f>INDEX(XML!$A$2:$R$782,MATCH(C10179,XML!$D$2:$D$737,0),2)</f>
        <v>#N/A</v>
      </c>
    </row>
    <row r="10180" spans="1:14" ht="112.5" x14ac:dyDescent="0.2">
      <c r="A10180">
        <v>63781</v>
      </c>
      <c r="B10180" t="s">
        <v>34075</v>
      </c>
      <c r="C10180" s="15" t="s">
        <v>34076</v>
      </c>
      <c r="D10180" s="15" t="s">
        <v>34077</v>
      </c>
      <c r="E10180">
        <v>144990</v>
      </c>
      <c r="F10180">
        <v>144990</v>
      </c>
      <c r="H10180" t="s">
        <v>746</v>
      </c>
      <c r="K10180" s="16">
        <f t="shared" si="474"/>
        <v>155139.29999999999</v>
      </c>
      <c r="L10180" s="16">
        <f t="shared" si="475"/>
        <v>163304.52631578947</v>
      </c>
      <c r="M10180" s="16">
        <f t="shared" si="476"/>
        <v>185573.32535885167</v>
      </c>
      <c r="N10180" t="e">
        <f>INDEX(XML!$A$2:$R$782,MATCH(C10180,XML!$D$2:$D$737,0),2)</f>
        <v>#N/A</v>
      </c>
    </row>
    <row r="10181" spans="1:14" ht="101.25" x14ac:dyDescent="0.2">
      <c r="A10181">
        <v>81354</v>
      </c>
      <c r="B10181" t="s">
        <v>42069</v>
      </c>
      <c r="C10181" s="15" t="s">
        <v>42070</v>
      </c>
      <c r="D10181" s="15" t="s">
        <v>42071</v>
      </c>
      <c r="E10181">
        <v>369990</v>
      </c>
      <c r="F10181">
        <v>369990</v>
      </c>
      <c r="H10181" t="s">
        <v>746</v>
      </c>
      <c r="K10181" s="16">
        <f t="shared" ref="K10181:K10244" si="477">IF(E10181&gt;49999,E10181+E10181*0.07,IF(E10181&lt;=49999,E10181+E10181*0.12))</f>
        <v>395889.3</v>
      </c>
      <c r="L10181" s="16">
        <f t="shared" ref="L10181:L10244" si="478">K10181*100/95</f>
        <v>416725.57894736843</v>
      </c>
      <c r="M10181" s="16">
        <f t="shared" ref="M10181:M10244" si="479">IF(COUNTIF(C10181,"*Dahua*"),F10181-10,L10181*100/88)</f>
        <v>473551.79425837321</v>
      </c>
      <c r="N10181" t="e">
        <f>INDEX(XML!$A$2:$R$782,MATCH(C10181,XML!$D$2:$D$737,0),2)</f>
        <v>#N/A</v>
      </c>
    </row>
    <row r="10182" spans="1:14" ht="101.25" x14ac:dyDescent="0.2">
      <c r="A10182">
        <v>80651</v>
      </c>
      <c r="B10182" t="s">
        <v>42128</v>
      </c>
      <c r="C10182" s="15" t="s">
        <v>42129</v>
      </c>
      <c r="D10182" s="15" t="s">
        <v>44691</v>
      </c>
      <c r="E10182">
        <v>449990</v>
      </c>
      <c r="F10182">
        <v>449990</v>
      </c>
      <c r="H10182" t="s">
        <v>746</v>
      </c>
      <c r="K10182" s="16">
        <f t="shared" si="477"/>
        <v>481489.3</v>
      </c>
      <c r="L10182" s="16">
        <f t="shared" si="478"/>
        <v>506830.84210526315</v>
      </c>
      <c r="M10182" s="16">
        <f t="shared" si="479"/>
        <v>575944.13875598088</v>
      </c>
      <c r="N10182" t="e">
        <f>INDEX(XML!$A$2:$R$782,MATCH(C10182,XML!$D$2:$D$737,0),2)</f>
        <v>#N/A</v>
      </c>
    </row>
    <row r="10183" spans="1:14" ht="101.25" x14ac:dyDescent="0.2">
      <c r="A10183">
        <v>77909</v>
      </c>
      <c r="B10183" t="s">
        <v>47338</v>
      </c>
      <c r="C10183" s="15" t="s">
        <v>47339</v>
      </c>
      <c r="D10183" s="15" t="s">
        <v>47340</v>
      </c>
      <c r="E10183">
        <v>79990</v>
      </c>
      <c r="F10183">
        <v>79990</v>
      </c>
      <c r="H10183" t="s">
        <v>746</v>
      </c>
      <c r="I10183">
        <v>1</v>
      </c>
      <c r="K10183" s="16">
        <f t="shared" si="477"/>
        <v>85589.3</v>
      </c>
      <c r="L10183" s="16">
        <f t="shared" si="478"/>
        <v>90094</v>
      </c>
      <c r="M10183" s="16">
        <f t="shared" si="479"/>
        <v>102379.54545454546</v>
      </c>
      <c r="N10183" t="e">
        <f>INDEX(XML!$A$2:$R$782,MATCH(C10183,XML!$D$2:$D$737,0),2)</f>
        <v>#N/A</v>
      </c>
    </row>
    <row r="10184" spans="1:14" ht="123.75" x14ac:dyDescent="0.2">
      <c r="A10184">
        <v>56053</v>
      </c>
      <c r="B10184" t="s">
        <v>14042</v>
      </c>
      <c r="C10184" s="15" t="s">
        <v>14043</v>
      </c>
      <c r="D10184" s="15" t="s">
        <v>14044</v>
      </c>
      <c r="E10184">
        <v>79990</v>
      </c>
      <c r="F10184">
        <v>79990</v>
      </c>
      <c r="H10184">
        <v>16</v>
      </c>
      <c r="K10184" s="16">
        <f t="shared" si="477"/>
        <v>85589.3</v>
      </c>
      <c r="L10184" s="16">
        <f t="shared" si="478"/>
        <v>90094</v>
      </c>
      <c r="M10184" s="16">
        <f t="shared" si="479"/>
        <v>102379.54545454546</v>
      </c>
      <c r="N10184" t="e">
        <f>INDEX(XML!$A$2:$R$782,MATCH(C10184,XML!$D$2:$D$737,0),2)</f>
        <v>#N/A</v>
      </c>
    </row>
    <row r="10185" spans="1:14" ht="22.5" customHeight="1" x14ac:dyDescent="0.2">
      <c r="A10185">
        <v>53828</v>
      </c>
      <c r="B10185" t="s">
        <v>37667</v>
      </c>
      <c r="C10185" s="15" t="s">
        <v>37668</v>
      </c>
      <c r="D10185" s="15" t="s">
        <v>37669</v>
      </c>
      <c r="E10185">
        <v>199990</v>
      </c>
      <c r="F10185">
        <v>199990</v>
      </c>
      <c r="I10185">
        <v>1</v>
      </c>
      <c r="K10185" s="16">
        <f t="shared" si="477"/>
        <v>213989.3</v>
      </c>
      <c r="L10185" s="16">
        <f t="shared" si="478"/>
        <v>225251.89473684211</v>
      </c>
      <c r="M10185" s="16">
        <f t="shared" si="479"/>
        <v>255968.06220095695</v>
      </c>
      <c r="N10185" t="e">
        <f>INDEX(XML!$A$2:$R$782,MATCH(C10185,XML!$D$2:$D$737,0),2)</f>
        <v>#N/A</v>
      </c>
    </row>
    <row r="10186" spans="1:14" ht="22.5" customHeight="1" x14ac:dyDescent="0.2">
      <c r="A10186">
        <v>33288</v>
      </c>
      <c r="B10186" t="s">
        <v>37670</v>
      </c>
      <c r="C10186" s="15" t="s">
        <v>37671</v>
      </c>
      <c r="D10186" s="15" t="s">
        <v>37672</v>
      </c>
      <c r="E10186">
        <v>139990</v>
      </c>
      <c r="F10186">
        <v>139990</v>
      </c>
      <c r="I10186">
        <v>1</v>
      </c>
      <c r="K10186" s="16">
        <f t="shared" si="477"/>
        <v>149789.29999999999</v>
      </c>
      <c r="L10186" s="16">
        <f t="shared" si="478"/>
        <v>157672.94736842104</v>
      </c>
      <c r="M10186" s="16">
        <f t="shared" si="479"/>
        <v>179173.80382775117</v>
      </c>
      <c r="N10186" t="e">
        <f>INDEX(XML!$A$2:$R$782,MATCH(C10186,XML!$D$2:$D$737,0),2)</f>
        <v>#N/A</v>
      </c>
    </row>
    <row r="10187" spans="1:14" ht="22.5" customHeight="1" x14ac:dyDescent="0.2">
      <c r="A10187">
        <v>80433</v>
      </c>
      <c r="B10187" t="s">
        <v>46252</v>
      </c>
      <c r="C10187" s="15" t="s">
        <v>46253</v>
      </c>
      <c r="D10187" s="15" t="s">
        <v>46254</v>
      </c>
      <c r="E10187">
        <v>129990</v>
      </c>
      <c r="F10187">
        <v>129990</v>
      </c>
      <c r="H10187" t="s">
        <v>746</v>
      </c>
      <c r="I10187">
        <v>1</v>
      </c>
      <c r="K10187" s="16">
        <f t="shared" si="477"/>
        <v>139089.29999999999</v>
      </c>
      <c r="L10187" s="16">
        <f t="shared" si="478"/>
        <v>146409.78947368418</v>
      </c>
      <c r="M10187" s="16">
        <f t="shared" si="479"/>
        <v>166374.76076555022</v>
      </c>
      <c r="N10187" t="e">
        <f>INDEX(XML!$A$2:$R$782,MATCH(C10187,XML!$D$2:$D$737,0),2)</f>
        <v>#N/A</v>
      </c>
    </row>
    <row r="10188" spans="1:14" ht="22.5" customHeight="1" x14ac:dyDescent="0.2">
      <c r="A10188">
        <v>81343</v>
      </c>
      <c r="B10188" t="s">
        <v>48868</v>
      </c>
      <c r="C10188" s="15" t="s">
        <v>48869</v>
      </c>
      <c r="D10188" s="15" t="s">
        <v>48870</v>
      </c>
      <c r="E10188">
        <v>149990</v>
      </c>
      <c r="F10188">
        <v>149990</v>
      </c>
      <c r="H10188" t="s">
        <v>746</v>
      </c>
      <c r="I10188">
        <v>1</v>
      </c>
      <c r="K10188" s="16">
        <f t="shared" si="477"/>
        <v>160489.29999999999</v>
      </c>
      <c r="L10188" s="16">
        <f t="shared" si="478"/>
        <v>168936.10526315786</v>
      </c>
      <c r="M10188" s="16">
        <f t="shared" si="479"/>
        <v>191972.84688995211</v>
      </c>
      <c r="N10188" t="e">
        <f>INDEX(XML!$A$2:$R$782,MATCH(C10188,XML!$D$2:$D$737,0),2)</f>
        <v>#N/A</v>
      </c>
    </row>
    <row r="10189" spans="1:14" ht="22.5" customHeight="1" x14ac:dyDescent="0.2">
      <c r="A10189">
        <v>83097</v>
      </c>
      <c r="B10189" t="s">
        <v>45960</v>
      </c>
      <c r="C10189" s="15" t="s">
        <v>45961</v>
      </c>
      <c r="D10189" s="15" t="s">
        <v>45962</v>
      </c>
      <c r="E10189">
        <v>999990</v>
      </c>
      <c r="F10189">
        <v>999990</v>
      </c>
      <c r="H10189">
        <v>38</v>
      </c>
      <c r="K10189" s="16">
        <f t="shared" si="477"/>
        <v>1069989.3</v>
      </c>
      <c r="L10189" s="16">
        <f t="shared" si="478"/>
        <v>1126304.5263157894</v>
      </c>
      <c r="M10189" s="16">
        <f t="shared" si="479"/>
        <v>1279891.5071770335</v>
      </c>
      <c r="N10189" t="e">
        <f>INDEX(XML!$A$2:$R$782,MATCH(C10189,XML!$D$2:$D$737,0),2)</f>
        <v>#N/A</v>
      </c>
    </row>
    <row r="10190" spans="1:14" ht="22.5" customHeight="1" x14ac:dyDescent="0.2">
      <c r="A10190">
        <v>52672</v>
      </c>
      <c r="B10190" t="s">
        <v>48288</v>
      </c>
      <c r="C10190" s="15" t="s">
        <v>48289</v>
      </c>
      <c r="D10190" s="15" t="s">
        <v>48290</v>
      </c>
      <c r="E10190">
        <v>139990</v>
      </c>
      <c r="F10190">
        <v>129990</v>
      </c>
      <c r="H10190">
        <v>1</v>
      </c>
      <c r="I10190">
        <v>1</v>
      </c>
      <c r="K10190" s="16">
        <f t="shared" si="477"/>
        <v>149789.29999999999</v>
      </c>
      <c r="L10190" s="16">
        <f t="shared" si="478"/>
        <v>157672.94736842104</v>
      </c>
      <c r="M10190" s="16">
        <f t="shared" si="479"/>
        <v>179173.80382775117</v>
      </c>
      <c r="N10190" t="e">
        <f>INDEX(XML!$A$2:$R$782,MATCH(C10190,XML!$D$2:$D$737,0),2)</f>
        <v>#N/A</v>
      </c>
    </row>
    <row r="10191" spans="1:14" ht="22.5" customHeight="1" x14ac:dyDescent="0.2">
      <c r="A10191">
        <v>80432</v>
      </c>
      <c r="B10191" t="s">
        <v>48426</v>
      </c>
      <c r="C10191" s="15" t="s">
        <v>48427</v>
      </c>
      <c r="D10191" s="15" t="s">
        <v>48428</v>
      </c>
      <c r="E10191">
        <v>89990</v>
      </c>
      <c r="F10191">
        <v>89990</v>
      </c>
      <c r="H10191" t="s">
        <v>746</v>
      </c>
      <c r="I10191">
        <v>1</v>
      </c>
      <c r="K10191" s="16">
        <f t="shared" si="477"/>
        <v>96289.3</v>
      </c>
      <c r="L10191" s="16">
        <f t="shared" si="478"/>
        <v>101357.15789473684</v>
      </c>
      <c r="M10191" s="16">
        <f t="shared" si="479"/>
        <v>115178.58851674641</v>
      </c>
      <c r="N10191" t="e">
        <f>INDEX(XML!$A$2:$R$782,MATCH(C10191,XML!$D$2:$D$737,0),2)</f>
        <v>#N/A</v>
      </c>
    </row>
    <row r="10192" spans="1:14" ht="22.5" customHeight="1" x14ac:dyDescent="0.2">
      <c r="A10192">
        <v>43317</v>
      </c>
      <c r="B10192" t="s">
        <v>27197</v>
      </c>
      <c r="C10192" s="15" t="s">
        <v>43339</v>
      </c>
      <c r="D10192" s="15" t="s">
        <v>43340</v>
      </c>
      <c r="E10192">
        <v>242776</v>
      </c>
      <c r="F10192">
        <v>242990</v>
      </c>
      <c r="H10192">
        <v>1</v>
      </c>
      <c r="K10192" s="16">
        <f t="shared" si="477"/>
        <v>259770.32</v>
      </c>
      <c r="L10192" s="16">
        <f t="shared" si="478"/>
        <v>273442.44210526318</v>
      </c>
      <c r="M10192" s="16">
        <f t="shared" si="479"/>
        <v>310730.04784689</v>
      </c>
      <c r="N10192" t="e">
        <f>INDEX(XML!$A$2:$R$782,MATCH(C10192,XML!$D$2:$D$737,0),2)</f>
        <v>#N/A</v>
      </c>
    </row>
    <row r="10193" spans="1:14" ht="146.25" x14ac:dyDescent="0.2">
      <c r="A10193">
        <v>76452</v>
      </c>
      <c r="B10193" t="s">
        <v>43324</v>
      </c>
      <c r="C10193" s="15" t="s">
        <v>48730</v>
      </c>
      <c r="D10193" s="15" t="s">
        <v>48731</v>
      </c>
      <c r="E10193">
        <v>189990</v>
      </c>
      <c r="F10193">
        <v>149990</v>
      </c>
      <c r="H10193" t="s">
        <v>746</v>
      </c>
      <c r="K10193" s="16">
        <f t="shared" si="477"/>
        <v>203289.3</v>
      </c>
      <c r="L10193" s="16">
        <f t="shared" si="478"/>
        <v>213988.73684210525</v>
      </c>
      <c r="M10193" s="16">
        <f t="shared" si="479"/>
        <v>243169.01913875595</v>
      </c>
      <c r="N10193" t="e">
        <f>INDEX(XML!$A$2:$R$782,MATCH(C10193,XML!$D$2:$D$737,0),2)</f>
        <v>#N/A</v>
      </c>
    </row>
    <row r="10194" spans="1:14" ht="168.75" x14ac:dyDescent="0.2">
      <c r="A10194">
        <v>76448</v>
      </c>
      <c r="B10194" t="s">
        <v>48429</v>
      </c>
      <c r="C10194" s="15" t="s">
        <v>48430</v>
      </c>
      <c r="D10194" s="15" t="s">
        <v>48431</v>
      </c>
      <c r="E10194">
        <v>169990</v>
      </c>
      <c r="F10194">
        <v>169990</v>
      </c>
      <c r="K10194" s="16">
        <f t="shared" si="477"/>
        <v>181889.3</v>
      </c>
      <c r="L10194" s="16">
        <f t="shared" si="478"/>
        <v>191462.42105263157</v>
      </c>
      <c r="M10194" s="16">
        <f t="shared" si="479"/>
        <v>217570.93301435409</v>
      </c>
      <c r="N10194" t="e">
        <f>INDEX(XML!$A$2:$R$782,MATCH(C10194,XML!$D$2:$D$737,0),2)</f>
        <v>#N/A</v>
      </c>
    </row>
    <row r="10195" spans="1:14" ht="191.25" x14ac:dyDescent="0.2">
      <c r="A10195">
        <v>64869</v>
      </c>
      <c r="B10195" t="s">
        <v>48732</v>
      </c>
      <c r="C10195" s="15" t="s">
        <v>48733</v>
      </c>
      <c r="D10195" s="15" t="s">
        <v>48734</v>
      </c>
      <c r="E10195">
        <v>759990</v>
      </c>
      <c r="F10195">
        <v>449990</v>
      </c>
      <c r="H10195">
        <v>1</v>
      </c>
      <c r="I10195">
        <v>1</v>
      </c>
      <c r="K10195" s="16">
        <f t="shared" si="477"/>
        <v>813189.3</v>
      </c>
      <c r="L10195" s="16">
        <f t="shared" si="478"/>
        <v>855988.73684210528</v>
      </c>
      <c r="M10195" s="16">
        <f t="shared" si="479"/>
        <v>972714.47368421045</v>
      </c>
      <c r="N10195" t="e">
        <f>INDEX(XML!$A$2:$R$782,MATCH(C10195,XML!$D$2:$D$737,0),2)</f>
        <v>#N/A</v>
      </c>
    </row>
    <row r="10196" spans="1:14" ht="33.75" x14ac:dyDescent="0.2">
      <c r="A10196">
        <v>63641</v>
      </c>
      <c r="B10196" t="s">
        <v>47520</v>
      </c>
      <c r="C10196" s="15" t="s">
        <v>47521</v>
      </c>
      <c r="D10196" s="15" t="s">
        <v>47522</v>
      </c>
      <c r="E10196">
        <v>154990</v>
      </c>
      <c r="F10196">
        <v>79990</v>
      </c>
      <c r="I10196">
        <v>1</v>
      </c>
      <c r="K10196" s="16">
        <f t="shared" si="477"/>
        <v>165839.29999999999</v>
      </c>
      <c r="L10196" s="16">
        <f t="shared" si="478"/>
        <v>174567.68421052629</v>
      </c>
      <c r="M10196" s="16">
        <f t="shared" si="479"/>
        <v>198372.36842105258</v>
      </c>
      <c r="N10196" t="e">
        <f>INDEX(XML!$A$2:$R$782,MATCH(C10196,XML!$D$2:$D$737,0),2)</f>
        <v>#N/A</v>
      </c>
    </row>
    <row r="10197" spans="1:14" ht="22.5" customHeight="1" x14ac:dyDescent="0.2">
      <c r="A10197">
        <v>63639</v>
      </c>
      <c r="B10197" t="s">
        <v>47520</v>
      </c>
      <c r="C10197" s="15" t="s">
        <v>48432</v>
      </c>
      <c r="D10197" s="15" t="s">
        <v>48433</v>
      </c>
      <c r="E10197">
        <v>154990</v>
      </c>
      <c r="F10197">
        <v>79990</v>
      </c>
      <c r="H10197">
        <v>1</v>
      </c>
      <c r="I10197">
        <v>2</v>
      </c>
      <c r="K10197" s="16">
        <f t="shared" si="477"/>
        <v>165839.29999999999</v>
      </c>
      <c r="L10197" s="16">
        <f t="shared" si="478"/>
        <v>174567.68421052629</v>
      </c>
      <c r="M10197" s="16">
        <f t="shared" si="479"/>
        <v>198372.36842105258</v>
      </c>
      <c r="N10197" t="e">
        <f>INDEX(XML!$A$2:$R$782,MATCH(C10197,XML!$D$2:$D$737,0),2)</f>
        <v>#N/A</v>
      </c>
    </row>
    <row r="10198" spans="1:14" ht="22.5" customHeight="1" x14ac:dyDescent="0.2">
      <c r="A10198">
        <v>55301</v>
      </c>
      <c r="B10198" t="s">
        <v>44052</v>
      </c>
      <c r="C10198" s="15" t="s">
        <v>44053</v>
      </c>
      <c r="D10198" s="15" t="s">
        <v>44054</v>
      </c>
      <c r="E10198">
        <v>134990</v>
      </c>
      <c r="F10198">
        <v>66990</v>
      </c>
      <c r="K10198" s="16">
        <f t="shared" si="477"/>
        <v>144439.29999999999</v>
      </c>
      <c r="L10198" s="16">
        <f t="shared" si="478"/>
        <v>152041.36842105261</v>
      </c>
      <c r="M10198" s="16">
        <f t="shared" si="479"/>
        <v>172774.28229665069</v>
      </c>
      <c r="N10198" t="e">
        <f>INDEX(XML!$A$2:$R$782,MATCH(C10198,XML!$D$2:$D$737,0),2)</f>
        <v>#N/A</v>
      </c>
    </row>
    <row r="10199" spans="1:14" ht="22.5" customHeight="1" x14ac:dyDescent="0.25">
      <c r="A10199" s="184" t="s">
        <v>4442</v>
      </c>
      <c r="B10199" s="184"/>
      <c r="C10199" s="185"/>
      <c r="D10199" s="185"/>
      <c r="E10199" s="184"/>
      <c r="F10199" s="184"/>
      <c r="G10199" s="184"/>
      <c r="H10199" s="184"/>
      <c r="I10199" s="184"/>
      <c r="J10199" s="184"/>
      <c r="K10199" s="16">
        <f t="shared" si="477"/>
        <v>0</v>
      </c>
      <c r="L10199" s="16">
        <f t="shared" si="478"/>
        <v>0</v>
      </c>
      <c r="M10199" s="16">
        <f t="shared" si="479"/>
        <v>0</v>
      </c>
      <c r="N10199" t="e">
        <f>INDEX(XML!$A$2:$R$782,MATCH(C10199,XML!$D$2:$D$737,0),2)</f>
        <v>#N/A</v>
      </c>
    </row>
    <row r="10200" spans="1:14" ht="22.5" customHeight="1" x14ac:dyDescent="0.2">
      <c r="A10200">
        <v>72086</v>
      </c>
      <c r="B10200" t="s">
        <v>30273</v>
      </c>
      <c r="C10200" s="15" t="s">
        <v>30274</v>
      </c>
      <c r="D10200" s="15" t="s">
        <v>45450</v>
      </c>
      <c r="E10200">
        <v>279990</v>
      </c>
      <c r="F10200">
        <v>279990</v>
      </c>
      <c r="H10200">
        <v>11</v>
      </c>
      <c r="K10200" s="16">
        <f t="shared" si="477"/>
        <v>299589.3</v>
      </c>
      <c r="L10200" s="16">
        <f t="shared" si="478"/>
        <v>315357.15789473685</v>
      </c>
      <c r="M10200" s="16">
        <f t="shared" si="479"/>
        <v>358360.40669856459</v>
      </c>
      <c r="N10200" t="e">
        <f>INDEX(XML!$A$2:$R$782,MATCH(C10200,XML!$D$2:$D$737,0),2)</f>
        <v>#N/A</v>
      </c>
    </row>
    <row r="10201" spans="1:14" ht="22.5" customHeight="1" x14ac:dyDescent="0.2">
      <c r="A10201">
        <v>56800</v>
      </c>
      <c r="B10201" t="s">
        <v>45457</v>
      </c>
      <c r="C10201" s="15" t="s">
        <v>45458</v>
      </c>
      <c r="D10201" s="15" t="s">
        <v>45459</v>
      </c>
      <c r="E10201">
        <v>38490</v>
      </c>
      <c r="F10201">
        <v>38490</v>
      </c>
      <c r="H10201">
        <v>28</v>
      </c>
      <c r="K10201" s="16">
        <f t="shared" si="477"/>
        <v>43108.800000000003</v>
      </c>
      <c r="L10201" s="16">
        <f t="shared" si="478"/>
        <v>45377.684210526313</v>
      </c>
      <c r="M10201" s="16">
        <f t="shared" si="479"/>
        <v>51565.550239234442</v>
      </c>
      <c r="N10201" t="e">
        <f>INDEX(XML!$A$2:$R$782,MATCH(C10201,XML!$D$2:$D$737,0),2)</f>
        <v>#N/A</v>
      </c>
    </row>
    <row r="10202" spans="1:14" ht="90" x14ac:dyDescent="0.2">
      <c r="A10202">
        <v>65872</v>
      </c>
      <c r="B10202" t="s">
        <v>45451</v>
      </c>
      <c r="C10202" s="15" t="s">
        <v>45452</v>
      </c>
      <c r="D10202" s="15" t="s">
        <v>45453</v>
      </c>
      <c r="E10202">
        <v>53990</v>
      </c>
      <c r="F10202">
        <v>53990</v>
      </c>
      <c r="H10202">
        <v>10</v>
      </c>
      <c r="K10202" s="16">
        <f t="shared" si="477"/>
        <v>57769.3</v>
      </c>
      <c r="L10202" s="16">
        <f t="shared" si="478"/>
        <v>60809.789473684214</v>
      </c>
      <c r="M10202" s="16">
        <f t="shared" si="479"/>
        <v>69102.033492822971</v>
      </c>
      <c r="N10202" t="e">
        <f>INDEX(XML!$A$2:$R$782,MATCH(C10202,XML!$D$2:$D$737,0),2)</f>
        <v>#N/A</v>
      </c>
    </row>
    <row r="10203" spans="1:14" ht="22.5" customHeight="1" x14ac:dyDescent="0.2">
      <c r="A10203">
        <v>69747</v>
      </c>
      <c r="B10203" t="s">
        <v>45454</v>
      </c>
      <c r="C10203" s="15" t="s">
        <v>45455</v>
      </c>
      <c r="D10203" s="15" t="s">
        <v>45456</v>
      </c>
      <c r="E10203">
        <v>67890</v>
      </c>
      <c r="F10203">
        <v>67890</v>
      </c>
      <c r="K10203" s="16">
        <f t="shared" si="477"/>
        <v>72642.3</v>
      </c>
      <c r="L10203" s="16">
        <f t="shared" si="478"/>
        <v>76465.578947368427</v>
      </c>
      <c r="M10203" s="16">
        <f t="shared" si="479"/>
        <v>86892.70334928231</v>
      </c>
      <c r="N10203" t="e">
        <f>INDEX(XML!$A$2:$R$782,MATCH(C10203,XML!$D$2:$D$737,0),2)</f>
        <v>#N/A</v>
      </c>
    </row>
    <row r="10204" spans="1:14" ht="22.5" customHeight="1" x14ac:dyDescent="0.2">
      <c r="A10204">
        <v>73340</v>
      </c>
      <c r="B10204" t="s">
        <v>39533</v>
      </c>
      <c r="C10204" s="15" t="s">
        <v>39534</v>
      </c>
      <c r="D10204" s="15" t="s">
        <v>39535</v>
      </c>
      <c r="E10204">
        <v>27990</v>
      </c>
      <c r="F10204">
        <v>27990</v>
      </c>
      <c r="H10204">
        <v>9</v>
      </c>
      <c r="K10204" s="16">
        <f t="shared" si="477"/>
        <v>31348.799999999999</v>
      </c>
      <c r="L10204" s="16">
        <f t="shared" si="478"/>
        <v>32998.73684210526</v>
      </c>
      <c r="M10204" s="16">
        <f t="shared" si="479"/>
        <v>37498.564593301431</v>
      </c>
      <c r="N10204" t="e">
        <f>INDEX(XML!$A$2:$R$782,MATCH(C10204,XML!$D$2:$D$737,0),2)</f>
        <v>#N/A</v>
      </c>
    </row>
    <row r="10205" spans="1:14" ht="22.5" customHeight="1" x14ac:dyDescent="0.2">
      <c r="A10205">
        <v>73341</v>
      </c>
      <c r="B10205" t="s">
        <v>37714</v>
      </c>
      <c r="C10205" s="15" t="s">
        <v>37715</v>
      </c>
      <c r="D10205" s="15" t="s">
        <v>37716</v>
      </c>
      <c r="E10205">
        <v>27990</v>
      </c>
      <c r="F10205">
        <v>27990</v>
      </c>
      <c r="H10205">
        <v>9</v>
      </c>
      <c r="K10205" s="16">
        <f t="shared" si="477"/>
        <v>31348.799999999999</v>
      </c>
      <c r="L10205" s="16">
        <f t="shared" si="478"/>
        <v>32998.73684210526</v>
      </c>
      <c r="M10205" s="16">
        <f t="shared" si="479"/>
        <v>37498.564593301431</v>
      </c>
      <c r="N10205" t="e">
        <f>INDEX(XML!$A$2:$R$782,MATCH(C10205,XML!$D$2:$D$737,0),2)</f>
        <v>#N/A</v>
      </c>
    </row>
    <row r="10206" spans="1:14" ht="22.5" customHeight="1" x14ac:dyDescent="0.2">
      <c r="A10206">
        <v>57259</v>
      </c>
      <c r="B10206" t="s">
        <v>15061</v>
      </c>
      <c r="C10206" s="15" t="s">
        <v>15062</v>
      </c>
      <c r="D10206" s="15" t="s">
        <v>17035</v>
      </c>
      <c r="E10206">
        <v>32890</v>
      </c>
      <c r="F10206">
        <v>32890</v>
      </c>
      <c r="H10206">
        <v>5</v>
      </c>
      <c r="K10206" s="16">
        <f t="shared" si="477"/>
        <v>36836.800000000003</v>
      </c>
      <c r="L10206" s="16">
        <f t="shared" si="478"/>
        <v>38775.578947368427</v>
      </c>
      <c r="M10206" s="16">
        <f t="shared" si="479"/>
        <v>44063.157894736847</v>
      </c>
      <c r="N10206" t="e">
        <f>INDEX(XML!$A$2:$R$782,MATCH(C10206,XML!$D$2:$D$737,0),2)</f>
        <v>#N/A</v>
      </c>
    </row>
    <row r="10207" spans="1:14" ht="22.5" customHeight="1" x14ac:dyDescent="0.2">
      <c r="A10207">
        <v>65364</v>
      </c>
      <c r="B10207" t="s">
        <v>37717</v>
      </c>
      <c r="C10207" s="15" t="s">
        <v>37718</v>
      </c>
      <c r="D10207" s="15" t="s">
        <v>37719</v>
      </c>
      <c r="E10207">
        <v>67890</v>
      </c>
      <c r="F10207">
        <v>67890</v>
      </c>
      <c r="H10207">
        <v>1</v>
      </c>
      <c r="K10207" s="16">
        <f t="shared" si="477"/>
        <v>72642.3</v>
      </c>
      <c r="L10207" s="16">
        <f t="shared" si="478"/>
        <v>76465.578947368427</v>
      </c>
      <c r="M10207" s="16">
        <f t="shared" si="479"/>
        <v>86892.70334928231</v>
      </c>
      <c r="N10207" t="e">
        <f>INDEX(XML!$A$2:$R$782,MATCH(C10207,XML!$D$2:$D$737,0),2)</f>
        <v>#N/A</v>
      </c>
    </row>
    <row r="10208" spans="1:14" ht="22.5" customHeight="1" x14ac:dyDescent="0.2">
      <c r="A10208">
        <v>60576</v>
      </c>
      <c r="B10208" t="s">
        <v>37720</v>
      </c>
      <c r="C10208" s="15" t="s">
        <v>37721</v>
      </c>
      <c r="D10208" s="15" t="s">
        <v>41214</v>
      </c>
      <c r="E10208">
        <v>83990</v>
      </c>
      <c r="F10208">
        <v>83990</v>
      </c>
      <c r="H10208">
        <v>12</v>
      </c>
      <c r="K10208" s="16">
        <f t="shared" si="477"/>
        <v>89869.3</v>
      </c>
      <c r="L10208" s="16">
        <f t="shared" si="478"/>
        <v>94599.263157894733</v>
      </c>
      <c r="M10208" s="16">
        <f t="shared" si="479"/>
        <v>107499.16267942585</v>
      </c>
      <c r="N10208" t="e">
        <f>INDEX(XML!$A$2:$R$782,MATCH(C10208,XML!$D$2:$D$737,0),2)</f>
        <v>#N/A</v>
      </c>
    </row>
    <row r="10209" spans="1:14" ht="22.5" customHeight="1" x14ac:dyDescent="0.2">
      <c r="A10209">
        <v>63942</v>
      </c>
      <c r="B10209" t="s">
        <v>21812</v>
      </c>
      <c r="C10209" s="15" t="s">
        <v>21813</v>
      </c>
      <c r="D10209" s="15" t="s">
        <v>21814</v>
      </c>
      <c r="E10209">
        <v>30090</v>
      </c>
      <c r="F10209">
        <v>30090</v>
      </c>
      <c r="H10209">
        <v>2</v>
      </c>
      <c r="K10209" s="16">
        <f t="shared" si="477"/>
        <v>33700.800000000003</v>
      </c>
      <c r="L10209" s="16">
        <f t="shared" si="478"/>
        <v>35474.526315789481</v>
      </c>
      <c r="M10209" s="16">
        <f t="shared" si="479"/>
        <v>40311.961722488042</v>
      </c>
      <c r="N10209" t="e">
        <f>INDEX(XML!$A$2:$R$782,MATCH(C10209,XML!$D$2:$D$737,0),2)</f>
        <v>#N/A</v>
      </c>
    </row>
    <row r="10210" spans="1:14" ht="22.5" customHeight="1" x14ac:dyDescent="0.2">
      <c r="A10210">
        <v>69745</v>
      </c>
      <c r="B10210" t="s">
        <v>26820</v>
      </c>
      <c r="C10210" s="15" t="s">
        <v>26821</v>
      </c>
      <c r="D10210" s="15" t="s">
        <v>26865</v>
      </c>
      <c r="E10210">
        <v>31490</v>
      </c>
      <c r="F10210">
        <v>31490</v>
      </c>
      <c r="H10210">
        <v>1</v>
      </c>
      <c r="K10210" s="16">
        <f t="shared" si="477"/>
        <v>35268.800000000003</v>
      </c>
      <c r="L10210" s="16">
        <f t="shared" si="478"/>
        <v>37125.052631578954</v>
      </c>
      <c r="M10210" s="16">
        <f t="shared" si="479"/>
        <v>42187.559808612445</v>
      </c>
      <c r="N10210" t="e">
        <f>INDEX(XML!$A$2:$R$782,MATCH(C10210,XML!$D$2:$D$737,0),2)</f>
        <v>#N/A</v>
      </c>
    </row>
    <row r="10211" spans="1:14" ht="22.5" customHeight="1" x14ac:dyDescent="0.2">
      <c r="A10211">
        <v>73338</v>
      </c>
      <c r="B10211" t="s">
        <v>31143</v>
      </c>
      <c r="C10211" s="15" t="s">
        <v>31144</v>
      </c>
      <c r="D10211" s="15" t="s">
        <v>34078</v>
      </c>
      <c r="E10211">
        <v>32890</v>
      </c>
      <c r="F10211">
        <v>32890</v>
      </c>
      <c r="H10211">
        <v>16</v>
      </c>
      <c r="K10211" s="16">
        <f t="shared" si="477"/>
        <v>36836.800000000003</v>
      </c>
      <c r="L10211" s="16">
        <f t="shared" si="478"/>
        <v>38775.578947368427</v>
      </c>
      <c r="M10211" s="16">
        <f t="shared" si="479"/>
        <v>44063.157894736847</v>
      </c>
      <c r="N10211" t="e">
        <f>INDEX(XML!$A$2:$R$782,MATCH(C10211,XML!$D$2:$D$737,0),2)</f>
        <v>#N/A</v>
      </c>
    </row>
    <row r="10212" spans="1:14" ht="22.5" customHeight="1" x14ac:dyDescent="0.2">
      <c r="A10212">
        <v>60093</v>
      </c>
      <c r="B10212" t="s">
        <v>41783</v>
      </c>
      <c r="C10212" s="15" t="s">
        <v>41784</v>
      </c>
      <c r="D10212" s="15" t="s">
        <v>41785</v>
      </c>
      <c r="E10212">
        <v>22390</v>
      </c>
      <c r="F10212">
        <v>22390</v>
      </c>
      <c r="H10212">
        <v>7</v>
      </c>
      <c r="K10212" s="16">
        <f t="shared" si="477"/>
        <v>25076.799999999999</v>
      </c>
      <c r="L10212" s="16">
        <f t="shared" si="478"/>
        <v>26396.63157894737</v>
      </c>
      <c r="M10212" s="16">
        <f t="shared" si="479"/>
        <v>29996.172248803832</v>
      </c>
      <c r="N10212" t="e">
        <f>INDEX(XML!$A$2:$R$782,MATCH(C10212,XML!$D$2:$D$737,0),2)</f>
        <v>#N/A</v>
      </c>
    </row>
    <row r="10213" spans="1:14" ht="22.5" customHeight="1" x14ac:dyDescent="0.2">
      <c r="A10213">
        <v>60088</v>
      </c>
      <c r="B10213" t="s">
        <v>17251</v>
      </c>
      <c r="C10213" s="15" t="s">
        <v>17252</v>
      </c>
      <c r="D10213" s="15" t="s">
        <v>19189</v>
      </c>
      <c r="E10213">
        <v>34990</v>
      </c>
      <c r="F10213">
        <v>34990</v>
      </c>
      <c r="H10213">
        <v>5</v>
      </c>
      <c r="K10213" s="16">
        <f t="shared" si="477"/>
        <v>39188.800000000003</v>
      </c>
      <c r="L10213" s="16">
        <f t="shared" si="478"/>
        <v>41251.368421052633</v>
      </c>
      <c r="M10213" s="16">
        <f t="shared" si="479"/>
        <v>46876.555023923451</v>
      </c>
      <c r="N10213" t="e">
        <f>INDEX(XML!$A$2:$R$782,MATCH(C10213,XML!$D$2:$D$737,0),2)</f>
        <v>#N/A</v>
      </c>
    </row>
    <row r="10214" spans="1:14" ht="101.25" x14ac:dyDescent="0.2">
      <c r="A10214">
        <v>73925</v>
      </c>
      <c r="B10214" t="s">
        <v>31824</v>
      </c>
      <c r="C10214" s="15" t="s">
        <v>31825</v>
      </c>
      <c r="D10214" s="15" t="s">
        <v>31826</v>
      </c>
      <c r="E10214">
        <v>34990</v>
      </c>
      <c r="F10214">
        <v>34990</v>
      </c>
      <c r="H10214">
        <v>8</v>
      </c>
      <c r="K10214" s="16">
        <f t="shared" si="477"/>
        <v>39188.800000000003</v>
      </c>
      <c r="L10214" s="16">
        <f t="shared" si="478"/>
        <v>41251.368421052633</v>
      </c>
      <c r="M10214" s="16">
        <f t="shared" si="479"/>
        <v>46876.555023923451</v>
      </c>
      <c r="N10214" t="e">
        <f>INDEX(XML!$A$2:$R$782,MATCH(C10214,XML!$D$2:$D$737,0),2)</f>
        <v>#N/A</v>
      </c>
    </row>
    <row r="10215" spans="1:14" ht="112.5" x14ac:dyDescent="0.2">
      <c r="A10215">
        <v>61096</v>
      </c>
      <c r="B10215" t="s">
        <v>19367</v>
      </c>
      <c r="C10215" s="15" t="s">
        <v>19368</v>
      </c>
      <c r="D10215" s="15" t="s">
        <v>19433</v>
      </c>
      <c r="E10215">
        <v>35990</v>
      </c>
      <c r="F10215">
        <v>35990</v>
      </c>
      <c r="H10215">
        <v>15</v>
      </c>
      <c r="K10215" s="16">
        <f t="shared" si="477"/>
        <v>40308.800000000003</v>
      </c>
      <c r="L10215" s="16">
        <f t="shared" si="478"/>
        <v>42430.315789473687</v>
      </c>
      <c r="M10215" s="16">
        <f t="shared" si="479"/>
        <v>48216.267942583741</v>
      </c>
      <c r="N10215" t="e">
        <f>INDEX(XML!$A$2:$R$782,MATCH(C10215,XML!$D$2:$D$737,0),2)</f>
        <v>#N/A</v>
      </c>
    </row>
    <row r="10216" spans="1:14" ht="78.75" x14ac:dyDescent="0.2">
      <c r="A10216">
        <v>56798</v>
      </c>
      <c r="B10216" t="s">
        <v>14825</v>
      </c>
      <c r="C10216" s="15" t="s">
        <v>14826</v>
      </c>
      <c r="D10216" s="15" t="s">
        <v>14827</v>
      </c>
      <c r="E10216">
        <v>38490</v>
      </c>
      <c r="F10216">
        <v>38490</v>
      </c>
      <c r="H10216">
        <v>15</v>
      </c>
      <c r="K10216" s="16">
        <f t="shared" si="477"/>
        <v>43108.800000000003</v>
      </c>
      <c r="L10216" s="16">
        <f t="shared" si="478"/>
        <v>45377.684210526313</v>
      </c>
      <c r="M10216" s="16">
        <f t="shared" si="479"/>
        <v>51565.550239234442</v>
      </c>
      <c r="N10216" t="e">
        <f>INDEX(XML!$A$2:$R$782,MATCH(C10216,XML!$D$2:$D$737,0),2)</f>
        <v>#N/A</v>
      </c>
    </row>
    <row r="10217" spans="1:14" ht="56.25" x14ac:dyDescent="0.2">
      <c r="A10217">
        <v>57294</v>
      </c>
      <c r="B10217" t="s">
        <v>15063</v>
      </c>
      <c r="C10217" s="15" t="s">
        <v>15064</v>
      </c>
      <c r="D10217" s="15" t="s">
        <v>17122</v>
      </c>
      <c r="E10217">
        <v>38490</v>
      </c>
      <c r="F10217">
        <v>38490</v>
      </c>
      <c r="H10217">
        <v>29</v>
      </c>
      <c r="K10217" s="16">
        <f t="shared" si="477"/>
        <v>43108.800000000003</v>
      </c>
      <c r="L10217" s="16">
        <f t="shared" si="478"/>
        <v>45377.684210526313</v>
      </c>
      <c r="M10217" s="16">
        <f t="shared" si="479"/>
        <v>51565.550239234442</v>
      </c>
      <c r="N10217" t="e">
        <f>INDEX(XML!$A$2:$R$782,MATCH(C10217,XML!$D$2:$D$737,0),2)</f>
        <v>#N/A</v>
      </c>
    </row>
    <row r="10218" spans="1:14" ht="67.5" x14ac:dyDescent="0.2">
      <c r="A10218">
        <v>73429</v>
      </c>
      <c r="B10218" t="s">
        <v>31735</v>
      </c>
      <c r="C10218" s="15" t="s">
        <v>31736</v>
      </c>
      <c r="D10218" s="15" t="s">
        <v>31737</v>
      </c>
      <c r="E10218">
        <v>27990</v>
      </c>
      <c r="F10218">
        <v>27990</v>
      </c>
      <c r="H10218">
        <v>8</v>
      </c>
      <c r="K10218" s="16">
        <f t="shared" si="477"/>
        <v>31348.799999999999</v>
      </c>
      <c r="L10218" s="16">
        <f t="shared" si="478"/>
        <v>32998.73684210526</v>
      </c>
      <c r="M10218" s="16">
        <f t="shared" si="479"/>
        <v>37498.564593301431</v>
      </c>
      <c r="N10218" t="e">
        <f>INDEX(XML!$A$2:$R$782,MATCH(C10218,XML!$D$2:$D$737,0),2)</f>
        <v>#N/A</v>
      </c>
    </row>
    <row r="10219" spans="1:14" ht="78.75" x14ac:dyDescent="0.2">
      <c r="A10219">
        <v>67428</v>
      </c>
      <c r="B10219" t="s">
        <v>34919</v>
      </c>
      <c r="C10219" s="15" t="s">
        <v>34920</v>
      </c>
      <c r="D10219" s="15" t="s">
        <v>34921</v>
      </c>
      <c r="E10219">
        <v>39190</v>
      </c>
      <c r="F10219">
        <v>39190</v>
      </c>
      <c r="H10219">
        <v>21</v>
      </c>
      <c r="K10219" s="16">
        <f t="shared" si="477"/>
        <v>43892.800000000003</v>
      </c>
      <c r="L10219" s="16">
        <f t="shared" si="478"/>
        <v>46202.947368421053</v>
      </c>
      <c r="M10219" s="16">
        <f t="shared" si="479"/>
        <v>52503.349282296651</v>
      </c>
      <c r="N10219" t="e">
        <f>INDEX(XML!$A$2:$R$782,MATCH(C10219,XML!$D$2:$D$737,0),2)</f>
        <v>#N/A</v>
      </c>
    </row>
    <row r="10220" spans="1:14" ht="101.25" x14ac:dyDescent="0.2">
      <c r="A10220">
        <v>72123</v>
      </c>
      <c r="B10220" t="s">
        <v>29284</v>
      </c>
      <c r="C10220" s="15" t="s">
        <v>29285</v>
      </c>
      <c r="D10220" s="15" t="s">
        <v>30047</v>
      </c>
      <c r="E10220">
        <v>39890</v>
      </c>
      <c r="F10220">
        <v>39890</v>
      </c>
      <c r="H10220">
        <v>16</v>
      </c>
      <c r="K10220" s="16">
        <f t="shared" si="477"/>
        <v>44676.800000000003</v>
      </c>
      <c r="L10220" s="16">
        <f t="shared" si="478"/>
        <v>47028.210526315786</v>
      </c>
      <c r="M10220" s="16">
        <f t="shared" si="479"/>
        <v>53441.148325358845</v>
      </c>
      <c r="N10220" t="e">
        <f>INDEX(XML!$A$2:$R$782,MATCH(C10220,XML!$D$2:$D$737,0),2)</f>
        <v>#N/A</v>
      </c>
    </row>
    <row r="10221" spans="1:14" ht="90" x14ac:dyDescent="0.2">
      <c r="A10221">
        <v>69746</v>
      </c>
      <c r="B10221" t="s">
        <v>26822</v>
      </c>
      <c r="C10221" s="15" t="s">
        <v>26823</v>
      </c>
      <c r="D10221" s="15" t="s">
        <v>26866</v>
      </c>
      <c r="E10221">
        <v>41990</v>
      </c>
      <c r="F10221">
        <v>41990</v>
      </c>
      <c r="H10221">
        <v>6</v>
      </c>
      <c r="K10221" s="16">
        <f t="shared" si="477"/>
        <v>47028.800000000003</v>
      </c>
      <c r="L10221" s="16">
        <f t="shared" si="478"/>
        <v>49504</v>
      </c>
      <c r="M10221" s="16">
        <f t="shared" si="479"/>
        <v>56254.545454545456</v>
      </c>
      <c r="N10221" t="e">
        <f>INDEX(XML!$A$2:$R$782,MATCH(C10221,XML!$D$2:$D$737,0),2)</f>
        <v>#N/A</v>
      </c>
    </row>
    <row r="10222" spans="1:14" ht="22.5" customHeight="1" x14ac:dyDescent="0.2">
      <c r="A10222">
        <v>56212</v>
      </c>
      <c r="B10222" t="s">
        <v>16305</v>
      </c>
      <c r="C10222" s="15" t="s">
        <v>16306</v>
      </c>
      <c r="D10222" s="15" t="s">
        <v>16307</v>
      </c>
      <c r="E10222">
        <v>52490</v>
      </c>
      <c r="F10222">
        <v>52490</v>
      </c>
      <c r="H10222">
        <v>31</v>
      </c>
      <c r="K10222" s="16">
        <f t="shared" si="477"/>
        <v>56164.3</v>
      </c>
      <c r="L10222" s="16">
        <f t="shared" si="478"/>
        <v>59120.315789473687</v>
      </c>
      <c r="M10222" s="16">
        <f t="shared" si="479"/>
        <v>67182.17703349283</v>
      </c>
      <c r="N10222" t="e">
        <f>INDEX(XML!$A$2:$R$782,MATCH(C10222,XML!$D$2:$D$737,0),2)</f>
        <v>#N/A</v>
      </c>
    </row>
    <row r="10223" spans="1:14" ht="22.5" customHeight="1" x14ac:dyDescent="0.2">
      <c r="A10223">
        <v>61098</v>
      </c>
      <c r="B10223" t="s">
        <v>30270</v>
      </c>
      <c r="C10223" s="15" t="s">
        <v>30271</v>
      </c>
      <c r="D10223" s="15" t="s">
        <v>30272</v>
      </c>
      <c r="E10223">
        <v>60190</v>
      </c>
      <c r="F10223">
        <v>60190</v>
      </c>
      <c r="H10223">
        <v>18</v>
      </c>
      <c r="K10223" s="16">
        <f t="shared" si="477"/>
        <v>64403.3</v>
      </c>
      <c r="L10223" s="16">
        <f t="shared" si="478"/>
        <v>67792.947368421053</v>
      </c>
      <c r="M10223" s="16">
        <f t="shared" si="479"/>
        <v>77037.440191387563</v>
      </c>
      <c r="N10223" t="e">
        <f>INDEX(XML!$A$2:$R$782,MATCH(C10223,XML!$D$2:$D$737,0),2)</f>
        <v>#N/A</v>
      </c>
    </row>
    <row r="10224" spans="1:14" ht="22.5" customHeight="1" x14ac:dyDescent="0.2">
      <c r="A10224">
        <v>73336</v>
      </c>
      <c r="B10224" t="s">
        <v>31141</v>
      </c>
      <c r="C10224" s="15" t="s">
        <v>31142</v>
      </c>
      <c r="D10224" s="15" t="s">
        <v>34844</v>
      </c>
      <c r="E10224">
        <v>61590</v>
      </c>
      <c r="F10224">
        <v>61590</v>
      </c>
      <c r="H10224">
        <v>1</v>
      </c>
      <c r="K10224" s="16">
        <f t="shared" si="477"/>
        <v>65901.3</v>
      </c>
      <c r="L10224" s="16">
        <f t="shared" si="478"/>
        <v>69369.789473684214</v>
      </c>
      <c r="M10224" s="16">
        <f t="shared" si="479"/>
        <v>78829.306220095707</v>
      </c>
      <c r="N10224" t="e">
        <f>INDEX(XML!$A$2:$R$782,MATCH(C10224,XML!$D$2:$D$737,0),2)</f>
        <v>#N/A</v>
      </c>
    </row>
    <row r="10225" spans="1:14" ht="22.5" customHeight="1" x14ac:dyDescent="0.2">
      <c r="A10225">
        <v>57800</v>
      </c>
      <c r="B10225" t="s">
        <v>16759</v>
      </c>
      <c r="C10225" s="15" t="s">
        <v>18101</v>
      </c>
      <c r="D10225" s="15" t="s">
        <v>18102</v>
      </c>
      <c r="E10225">
        <v>67190</v>
      </c>
      <c r="F10225">
        <v>67190</v>
      </c>
      <c r="H10225">
        <v>7</v>
      </c>
      <c r="K10225" s="16">
        <f t="shared" si="477"/>
        <v>71893.3</v>
      </c>
      <c r="L10225" s="16">
        <f t="shared" si="478"/>
        <v>75677.15789473684</v>
      </c>
      <c r="M10225" s="16">
        <f t="shared" si="479"/>
        <v>85996.770334928224</v>
      </c>
      <c r="N10225" t="e">
        <f>INDEX(XML!$A$2:$R$782,MATCH(C10225,XML!$D$2:$D$737,0),2)</f>
        <v>#N/A</v>
      </c>
    </row>
    <row r="10226" spans="1:14" ht="78.75" x14ac:dyDescent="0.2">
      <c r="A10226">
        <v>59055</v>
      </c>
      <c r="B10226" t="s">
        <v>16152</v>
      </c>
      <c r="C10226" s="15" t="s">
        <v>16153</v>
      </c>
      <c r="D10226" s="15" t="s">
        <v>16154</v>
      </c>
      <c r="E10226">
        <v>236990</v>
      </c>
      <c r="F10226">
        <v>236990</v>
      </c>
      <c r="K10226" s="16">
        <f t="shared" si="477"/>
        <v>253579.3</v>
      </c>
      <c r="L10226" s="16">
        <f t="shared" si="478"/>
        <v>266925.57894736843</v>
      </c>
      <c r="M10226" s="16">
        <f t="shared" si="479"/>
        <v>303324.52153110044</v>
      </c>
      <c r="N10226" t="e">
        <f>INDEX(XML!$A$2:$R$782,MATCH(C10226,XML!$D$2:$D$737,0),2)</f>
        <v>#N/A</v>
      </c>
    </row>
    <row r="10227" spans="1:14" ht="112.5" x14ac:dyDescent="0.2">
      <c r="A10227">
        <v>45023</v>
      </c>
      <c r="B10227" t="s">
        <v>13126</v>
      </c>
      <c r="C10227" s="15" t="s">
        <v>4443</v>
      </c>
      <c r="D10227" s="15" t="s">
        <v>4444</v>
      </c>
      <c r="E10227">
        <v>35990</v>
      </c>
      <c r="F10227">
        <v>35990</v>
      </c>
      <c r="H10227" t="s">
        <v>746</v>
      </c>
      <c r="I10227">
        <v>1</v>
      </c>
      <c r="K10227" s="16">
        <f t="shared" si="477"/>
        <v>40308.800000000003</v>
      </c>
      <c r="L10227" s="16">
        <f t="shared" si="478"/>
        <v>42430.315789473687</v>
      </c>
      <c r="M10227" s="16">
        <f t="shared" si="479"/>
        <v>48216.267942583741</v>
      </c>
      <c r="N10227" t="e">
        <f>INDEX(XML!$A$2:$R$782,MATCH(C10227,XML!$D$2:$D$737,0),2)</f>
        <v>#N/A</v>
      </c>
    </row>
    <row r="10228" spans="1:14" ht="90" x14ac:dyDescent="0.2">
      <c r="A10228">
        <v>63324</v>
      </c>
      <c r="B10228" t="s">
        <v>46693</v>
      </c>
      <c r="C10228" s="15" t="s">
        <v>46694</v>
      </c>
      <c r="D10228" s="15" t="s">
        <v>46695</v>
      </c>
      <c r="E10228">
        <v>129490</v>
      </c>
      <c r="F10228">
        <v>129490</v>
      </c>
      <c r="H10228">
        <v>5</v>
      </c>
      <c r="K10228" s="16">
        <f t="shared" si="477"/>
        <v>138554.29999999999</v>
      </c>
      <c r="L10228" s="16">
        <f t="shared" si="478"/>
        <v>145846.63157894736</v>
      </c>
      <c r="M10228" s="16">
        <f t="shared" si="479"/>
        <v>165734.80861244019</v>
      </c>
      <c r="N10228" t="e">
        <f>INDEX(XML!$A$2:$R$782,MATCH(C10228,XML!$D$2:$D$737,0),2)</f>
        <v>#N/A</v>
      </c>
    </row>
    <row r="10229" spans="1:14" ht="67.5" x14ac:dyDescent="0.2">
      <c r="A10229">
        <v>60577</v>
      </c>
      <c r="B10229" t="s">
        <v>46696</v>
      </c>
      <c r="C10229" s="15" t="s">
        <v>46697</v>
      </c>
      <c r="D10229" s="15" t="s">
        <v>46698</v>
      </c>
      <c r="E10229">
        <v>111990</v>
      </c>
      <c r="F10229">
        <v>111990</v>
      </c>
      <c r="H10229">
        <v>8</v>
      </c>
      <c r="K10229" s="16">
        <f t="shared" si="477"/>
        <v>119829.3</v>
      </c>
      <c r="L10229" s="16">
        <f t="shared" si="478"/>
        <v>126136.10526315789</v>
      </c>
      <c r="M10229" s="16">
        <f t="shared" si="479"/>
        <v>143336.48325358852</v>
      </c>
      <c r="N10229" t="e">
        <f>INDEX(XML!$A$2:$R$782,MATCH(C10229,XML!$D$2:$D$737,0),2)</f>
        <v>#N/A</v>
      </c>
    </row>
    <row r="10230" spans="1:14" ht="22.5" customHeight="1" x14ac:dyDescent="0.25">
      <c r="A10230" s="184" t="s">
        <v>4445</v>
      </c>
      <c r="B10230" s="184"/>
      <c r="C10230" s="185"/>
      <c r="D10230" s="185"/>
      <c r="E10230" s="184"/>
      <c r="F10230" s="184"/>
      <c r="G10230" s="184"/>
      <c r="H10230" s="184"/>
      <c r="I10230" s="184"/>
      <c r="J10230" s="184"/>
      <c r="K10230" s="16">
        <f t="shared" si="477"/>
        <v>0</v>
      </c>
      <c r="L10230" s="16">
        <f t="shared" si="478"/>
        <v>0</v>
      </c>
      <c r="M10230" s="16">
        <f t="shared" si="479"/>
        <v>0</v>
      </c>
      <c r="N10230" t="e">
        <f>INDEX(XML!$A$2:$R$782,MATCH(C10230,XML!$D$2:$D$737,0),2)</f>
        <v>#N/A</v>
      </c>
    </row>
    <row r="10231" spans="1:14" ht="22.5" customHeight="1" x14ac:dyDescent="0.2">
      <c r="A10231">
        <v>55421</v>
      </c>
      <c r="B10231" t="s">
        <v>13252</v>
      </c>
      <c r="C10231" s="15" t="s">
        <v>18103</v>
      </c>
      <c r="D10231" s="15" t="s">
        <v>18104</v>
      </c>
      <c r="E10231">
        <v>6312</v>
      </c>
      <c r="F10231">
        <v>7890</v>
      </c>
      <c r="H10231" t="s">
        <v>746</v>
      </c>
      <c r="I10231">
        <v>7</v>
      </c>
      <c r="K10231" s="16">
        <f t="shared" si="477"/>
        <v>7069.44</v>
      </c>
      <c r="L10231" s="16">
        <f t="shared" si="478"/>
        <v>7441.515789473684</v>
      </c>
      <c r="M10231" s="16">
        <f t="shared" si="479"/>
        <v>8456.2679425837323</v>
      </c>
      <c r="N10231" t="e">
        <f>INDEX(XML!$A$2:$R$782,MATCH(C10231,XML!$D$2:$D$737,0),2)</f>
        <v>#N/A</v>
      </c>
    </row>
    <row r="10232" spans="1:14" ht="22.5" customHeight="1" x14ac:dyDescent="0.2">
      <c r="A10232">
        <v>50754</v>
      </c>
      <c r="B10232" t="s">
        <v>4446</v>
      </c>
      <c r="C10232" s="15" t="s">
        <v>18105</v>
      </c>
      <c r="D10232" s="15" t="s">
        <v>18106</v>
      </c>
      <c r="E10232">
        <v>8392</v>
      </c>
      <c r="F10232">
        <v>10490</v>
      </c>
      <c r="H10232">
        <v>39</v>
      </c>
      <c r="I10232">
        <v>7</v>
      </c>
      <c r="K10232" s="16">
        <f t="shared" si="477"/>
        <v>9399.0400000000009</v>
      </c>
      <c r="L10232" s="16">
        <f t="shared" si="478"/>
        <v>9893.726315789474</v>
      </c>
      <c r="M10232" s="16">
        <f t="shared" si="479"/>
        <v>11242.87081339713</v>
      </c>
      <c r="N10232" t="e">
        <f>INDEX(XML!$A$2:$R$782,MATCH(C10232,XML!$D$2:$D$737,0),2)</f>
        <v>#N/A</v>
      </c>
    </row>
    <row r="10233" spans="1:14" ht="22.5" customHeight="1" x14ac:dyDescent="0.2">
      <c r="A10233">
        <v>50755</v>
      </c>
      <c r="B10233" t="s">
        <v>34607</v>
      </c>
      <c r="C10233" s="15" t="s">
        <v>34608</v>
      </c>
      <c r="D10233" s="15" t="s">
        <v>34609</v>
      </c>
      <c r="E10233">
        <v>11858</v>
      </c>
      <c r="F10233">
        <v>13490</v>
      </c>
      <c r="H10233">
        <v>13</v>
      </c>
      <c r="K10233" s="16">
        <f t="shared" si="477"/>
        <v>13280.96</v>
      </c>
      <c r="L10233" s="16">
        <f t="shared" si="478"/>
        <v>13979.957894736843</v>
      </c>
      <c r="M10233" s="16">
        <f t="shared" si="479"/>
        <v>15886.315789473685</v>
      </c>
      <c r="N10233" t="e">
        <f>INDEX(XML!$A$2:$R$782,MATCH(C10233,XML!$D$2:$D$737,0),2)</f>
        <v>#N/A</v>
      </c>
    </row>
    <row r="10234" spans="1:14" ht="78.75" x14ac:dyDescent="0.2">
      <c r="A10234">
        <v>79162</v>
      </c>
      <c r="B10234" t="s">
        <v>38346</v>
      </c>
      <c r="C10234" s="15" t="s">
        <v>38347</v>
      </c>
      <c r="D10234" s="15" t="s">
        <v>38348</v>
      </c>
      <c r="E10234">
        <v>8502</v>
      </c>
      <c r="F10234">
        <v>10990</v>
      </c>
      <c r="H10234">
        <v>33</v>
      </c>
      <c r="K10234" s="16">
        <f t="shared" si="477"/>
        <v>9522.24</v>
      </c>
      <c r="L10234" s="16">
        <f t="shared" si="478"/>
        <v>10023.410526315789</v>
      </c>
      <c r="M10234" s="16">
        <f t="shared" si="479"/>
        <v>11390.23923444976</v>
      </c>
      <c r="N10234" t="e">
        <f>INDEX(XML!$A$2:$R$782,MATCH(C10234,XML!$D$2:$D$737,0),2)</f>
        <v>#N/A</v>
      </c>
    </row>
    <row r="10235" spans="1:14" ht="22.5" customHeight="1" x14ac:dyDescent="0.2">
      <c r="A10235">
        <v>69944</v>
      </c>
      <c r="B10235" t="s">
        <v>45460</v>
      </c>
      <c r="C10235" s="15" t="s">
        <v>45461</v>
      </c>
      <c r="D10235" s="15" t="s">
        <v>45462</v>
      </c>
      <c r="E10235">
        <v>11890</v>
      </c>
      <c r="F10235">
        <v>11890</v>
      </c>
      <c r="H10235">
        <v>16</v>
      </c>
      <c r="K10235" s="16">
        <f t="shared" si="477"/>
        <v>13316.8</v>
      </c>
      <c r="L10235" s="16">
        <f t="shared" si="478"/>
        <v>14017.684210526315</v>
      </c>
      <c r="M10235" s="16">
        <f t="shared" si="479"/>
        <v>15929.186602870812</v>
      </c>
      <c r="N10235" t="e">
        <f>INDEX(XML!$A$2:$R$782,MATCH(C10235,XML!$D$2:$D$737,0),2)</f>
        <v>#N/A</v>
      </c>
    </row>
    <row r="10236" spans="1:14" ht="22.5" customHeight="1" x14ac:dyDescent="0.2">
      <c r="A10236">
        <v>68405</v>
      </c>
      <c r="B10236" t="s">
        <v>25434</v>
      </c>
      <c r="C10236" s="15" t="s">
        <v>25435</v>
      </c>
      <c r="D10236" s="15" t="s">
        <v>25436</v>
      </c>
      <c r="E10236">
        <v>13490</v>
      </c>
      <c r="F10236">
        <v>13490</v>
      </c>
      <c r="H10236">
        <v>45</v>
      </c>
      <c r="K10236" s="16">
        <f t="shared" si="477"/>
        <v>15108.8</v>
      </c>
      <c r="L10236" s="16">
        <f t="shared" si="478"/>
        <v>15904</v>
      </c>
      <c r="M10236" s="16">
        <f t="shared" si="479"/>
        <v>18072.727272727272</v>
      </c>
      <c r="N10236" t="e">
        <f>INDEX(XML!$A$2:$R$782,MATCH(C10236,XML!$D$2:$D$737,0),2)</f>
        <v>#N/A</v>
      </c>
    </row>
    <row r="10237" spans="1:14" ht="22.5" customHeight="1" x14ac:dyDescent="0.2">
      <c r="A10237">
        <v>73553</v>
      </c>
      <c r="B10237" t="s">
        <v>31591</v>
      </c>
      <c r="C10237" s="15" t="s">
        <v>31592</v>
      </c>
      <c r="D10237" s="15" t="s">
        <v>31827</v>
      </c>
      <c r="E10237">
        <v>15313</v>
      </c>
      <c r="F10237">
        <v>15990</v>
      </c>
      <c r="H10237">
        <v>14</v>
      </c>
      <c r="K10237" s="16">
        <f t="shared" si="477"/>
        <v>17150.560000000001</v>
      </c>
      <c r="L10237" s="16">
        <f t="shared" si="478"/>
        <v>18053.221052631583</v>
      </c>
      <c r="M10237" s="16">
        <f t="shared" si="479"/>
        <v>20515.02392344498</v>
      </c>
      <c r="N10237" t="e">
        <f>INDEX(XML!$A$2:$R$782,MATCH(C10237,XML!$D$2:$D$737,0),2)</f>
        <v>#N/A</v>
      </c>
    </row>
    <row r="10238" spans="1:14" ht="22.5" customHeight="1" x14ac:dyDescent="0.2">
      <c r="A10238">
        <v>57062</v>
      </c>
      <c r="B10238">
        <v>1830006774</v>
      </c>
      <c r="C10238" s="15" t="s">
        <v>38349</v>
      </c>
      <c r="D10238" s="15" t="s">
        <v>38350</v>
      </c>
      <c r="E10238">
        <v>24990</v>
      </c>
      <c r="F10238">
        <v>24990</v>
      </c>
      <c r="H10238">
        <v>1</v>
      </c>
      <c r="K10238" s="16">
        <f t="shared" si="477"/>
        <v>27988.799999999999</v>
      </c>
      <c r="L10238" s="16">
        <f t="shared" si="478"/>
        <v>29461.894736842107</v>
      </c>
      <c r="M10238" s="16">
        <f t="shared" si="479"/>
        <v>33479.425837320574</v>
      </c>
      <c r="N10238" t="e">
        <f>INDEX(XML!$A$2:$R$782,MATCH(C10238,XML!$D$2:$D$737,0),2)</f>
        <v>#N/A</v>
      </c>
    </row>
    <row r="10239" spans="1:14" ht="90" x14ac:dyDescent="0.2">
      <c r="A10239">
        <v>73554</v>
      </c>
      <c r="B10239" t="s">
        <v>31589</v>
      </c>
      <c r="C10239" s="15" t="s">
        <v>31590</v>
      </c>
      <c r="D10239" s="15" t="s">
        <v>31828</v>
      </c>
      <c r="E10239">
        <v>16687</v>
      </c>
      <c r="F10239">
        <v>17390</v>
      </c>
      <c r="H10239">
        <v>1</v>
      </c>
      <c r="K10239" s="16">
        <f t="shared" si="477"/>
        <v>18689.439999999999</v>
      </c>
      <c r="L10239" s="16">
        <f t="shared" si="478"/>
        <v>19673.094736842104</v>
      </c>
      <c r="M10239" s="16">
        <f t="shared" si="479"/>
        <v>22355.78947368421</v>
      </c>
      <c r="N10239" t="e">
        <f>INDEX(XML!$A$2:$R$782,MATCH(C10239,XML!$D$2:$D$737,0),2)</f>
        <v>#N/A</v>
      </c>
    </row>
    <row r="10240" spans="1:14" ht="56.25" x14ac:dyDescent="0.2">
      <c r="A10240">
        <v>56355</v>
      </c>
      <c r="B10240" t="s">
        <v>38351</v>
      </c>
      <c r="C10240" s="15" t="s">
        <v>38352</v>
      </c>
      <c r="D10240" s="15" t="s">
        <v>38353</v>
      </c>
      <c r="E10240">
        <v>14183</v>
      </c>
      <c r="F10240">
        <v>16990</v>
      </c>
      <c r="H10240">
        <v>6</v>
      </c>
      <c r="K10240" s="16">
        <f t="shared" si="477"/>
        <v>15884.96</v>
      </c>
      <c r="L10240" s="16">
        <f t="shared" si="478"/>
        <v>16721.010526315789</v>
      </c>
      <c r="M10240" s="16">
        <f t="shared" si="479"/>
        <v>19001.148325358852</v>
      </c>
      <c r="N10240" t="e">
        <f>INDEX(XML!$A$2:$R$782,MATCH(C10240,XML!$D$2:$D$737,0),2)</f>
        <v>#N/A</v>
      </c>
    </row>
    <row r="10241" spans="1:14" ht="56.25" x14ac:dyDescent="0.2">
      <c r="A10241">
        <v>46245</v>
      </c>
      <c r="B10241" t="s">
        <v>29898</v>
      </c>
      <c r="C10241" s="15" t="s">
        <v>29899</v>
      </c>
      <c r="D10241" s="15" t="s">
        <v>29900</v>
      </c>
      <c r="E10241">
        <v>8523</v>
      </c>
      <c r="F10241">
        <v>11990</v>
      </c>
      <c r="H10241">
        <v>16</v>
      </c>
      <c r="I10241">
        <v>1</v>
      </c>
      <c r="K10241" s="16">
        <f t="shared" si="477"/>
        <v>9545.76</v>
      </c>
      <c r="L10241" s="16">
        <f t="shared" si="478"/>
        <v>10048.168421052631</v>
      </c>
      <c r="M10241" s="16">
        <f t="shared" si="479"/>
        <v>11418.373205741627</v>
      </c>
      <c r="N10241" t="e">
        <f>INDEX(XML!$A$2:$R$782,MATCH(C10241,XML!$D$2:$D$737,0),2)</f>
        <v>#N/A</v>
      </c>
    </row>
    <row r="10242" spans="1:14" ht="56.25" x14ac:dyDescent="0.2">
      <c r="A10242">
        <v>46246</v>
      </c>
      <c r="B10242" t="s">
        <v>14169</v>
      </c>
      <c r="C10242" s="15" t="s">
        <v>18108</v>
      </c>
      <c r="D10242" s="15" t="s">
        <v>14170</v>
      </c>
      <c r="E10242">
        <v>12591</v>
      </c>
      <c r="F10242">
        <v>15990</v>
      </c>
      <c r="H10242">
        <v>25</v>
      </c>
      <c r="K10242" s="16">
        <f t="shared" si="477"/>
        <v>14101.92</v>
      </c>
      <c r="L10242" s="16">
        <f t="shared" si="478"/>
        <v>14844.126315789474</v>
      </c>
      <c r="M10242" s="16">
        <f t="shared" si="479"/>
        <v>16868.325358851675</v>
      </c>
      <c r="N10242" t="e">
        <f>INDEX(XML!$A$2:$R$782,MATCH(C10242,XML!$D$2:$D$737,0),2)</f>
        <v>#N/A</v>
      </c>
    </row>
    <row r="10243" spans="1:14" ht="56.25" x14ac:dyDescent="0.2">
      <c r="A10243">
        <v>46243</v>
      </c>
      <c r="B10243" t="s">
        <v>12996</v>
      </c>
      <c r="C10243" s="15" t="s">
        <v>18107</v>
      </c>
      <c r="D10243" s="15" t="s">
        <v>12997</v>
      </c>
      <c r="E10243">
        <v>8612</v>
      </c>
      <c r="F10243">
        <v>11990</v>
      </c>
      <c r="I10243">
        <v>1</v>
      </c>
      <c r="K10243" s="16">
        <f t="shared" si="477"/>
        <v>9645.44</v>
      </c>
      <c r="L10243" s="16">
        <f t="shared" si="478"/>
        <v>10153.094736842106</v>
      </c>
      <c r="M10243" s="16">
        <f t="shared" si="479"/>
        <v>11537.607655502392</v>
      </c>
      <c r="N10243" t="e">
        <f>INDEX(XML!$A$2:$R$782,MATCH(C10243,XML!$D$2:$D$737,0),2)</f>
        <v>#N/A</v>
      </c>
    </row>
    <row r="10244" spans="1:14" ht="67.5" x14ac:dyDescent="0.2">
      <c r="A10244">
        <v>74416</v>
      </c>
      <c r="B10244" t="s">
        <v>47042</v>
      </c>
      <c r="C10244" s="15" t="s">
        <v>47043</v>
      </c>
      <c r="D10244" s="15" t="s">
        <v>47044</v>
      </c>
      <c r="E10244">
        <v>15790</v>
      </c>
      <c r="F10244">
        <v>15790</v>
      </c>
      <c r="H10244">
        <v>1</v>
      </c>
      <c r="K10244" s="16">
        <f t="shared" si="477"/>
        <v>17684.8</v>
      </c>
      <c r="L10244" s="16">
        <f t="shared" si="478"/>
        <v>18615.57894736842</v>
      </c>
      <c r="M10244" s="16">
        <f t="shared" si="479"/>
        <v>21154.066985645932</v>
      </c>
      <c r="N10244" t="e">
        <f>INDEX(XML!$A$2:$R$782,MATCH(C10244,XML!$D$2:$D$737,0),2)</f>
        <v>#N/A</v>
      </c>
    </row>
    <row r="10245" spans="1:14" ht="67.5" x14ac:dyDescent="0.2">
      <c r="A10245">
        <v>56356</v>
      </c>
      <c r="B10245" t="s">
        <v>14487</v>
      </c>
      <c r="C10245" s="15" t="s">
        <v>18109</v>
      </c>
      <c r="D10245" s="15" t="s">
        <v>14488</v>
      </c>
      <c r="E10245">
        <v>14867</v>
      </c>
      <c r="F10245">
        <v>17490</v>
      </c>
      <c r="H10245">
        <v>1</v>
      </c>
      <c r="I10245">
        <v>1</v>
      </c>
      <c r="K10245" s="16">
        <f t="shared" ref="K10245:K10308" si="480">IF(E10245&gt;49999,E10245+E10245*0.07,IF(E10245&lt;=49999,E10245+E10245*0.12))</f>
        <v>16651.04</v>
      </c>
      <c r="L10245" s="16">
        <f t="shared" ref="L10245:L10308" si="481">K10245*100/95</f>
        <v>17527.410526315791</v>
      </c>
      <c r="M10245" s="16">
        <f t="shared" ref="M10245:M10308" si="482">IF(COUNTIF(C10245,"*Dahua*"),F10245-10,L10245*100/88)</f>
        <v>19917.511961722488</v>
      </c>
      <c r="N10245" t="e">
        <f>INDEX(XML!$A$2:$R$782,MATCH(C10245,XML!$D$2:$D$737,0),2)</f>
        <v>#N/A</v>
      </c>
    </row>
    <row r="10246" spans="1:14" ht="22.5" customHeight="1" x14ac:dyDescent="0.2">
      <c r="A10246">
        <v>49593</v>
      </c>
      <c r="B10246" t="s">
        <v>38354</v>
      </c>
      <c r="C10246" s="15" t="s">
        <v>38355</v>
      </c>
      <c r="D10246" s="15" t="s">
        <v>38356</v>
      </c>
      <c r="E10246">
        <v>16143</v>
      </c>
      <c r="F10246">
        <v>19990</v>
      </c>
      <c r="H10246">
        <v>15</v>
      </c>
      <c r="K10246" s="16">
        <f t="shared" si="480"/>
        <v>18080.16</v>
      </c>
      <c r="L10246" s="16">
        <f t="shared" si="481"/>
        <v>19031.747368421053</v>
      </c>
      <c r="M10246" s="16">
        <f t="shared" si="482"/>
        <v>21626.985645933015</v>
      </c>
      <c r="N10246" t="e">
        <f>INDEX(XML!$A$2:$R$782,MATCH(C10246,XML!$D$2:$D$737,0),2)</f>
        <v>#N/A</v>
      </c>
    </row>
    <row r="10247" spans="1:14" ht="67.5" x14ac:dyDescent="0.2">
      <c r="A10247">
        <v>46244</v>
      </c>
      <c r="B10247" t="s">
        <v>38357</v>
      </c>
      <c r="C10247" s="15" t="s">
        <v>38358</v>
      </c>
      <c r="D10247" s="15" t="s">
        <v>38359</v>
      </c>
      <c r="E10247">
        <v>18610</v>
      </c>
      <c r="F10247">
        <v>24990</v>
      </c>
      <c r="H10247">
        <v>25</v>
      </c>
      <c r="K10247" s="16">
        <f t="shared" si="480"/>
        <v>20843.2</v>
      </c>
      <c r="L10247" s="16">
        <f t="shared" si="481"/>
        <v>21940.21052631579</v>
      </c>
      <c r="M10247" s="16">
        <f t="shared" si="482"/>
        <v>24932.05741626794</v>
      </c>
      <c r="N10247" t="e">
        <f>INDEX(XML!$A$2:$R$782,MATCH(C10247,XML!$D$2:$D$737,0),2)</f>
        <v>#N/A</v>
      </c>
    </row>
    <row r="10248" spans="1:14" ht="33.75" customHeight="1" x14ac:dyDescent="0.2">
      <c r="A10248">
        <v>46657</v>
      </c>
      <c r="B10248" t="s">
        <v>15925</v>
      </c>
      <c r="C10248" s="15" t="s">
        <v>18114</v>
      </c>
      <c r="D10248" s="15" t="s">
        <v>18115</v>
      </c>
      <c r="E10248">
        <v>17990</v>
      </c>
      <c r="F10248">
        <v>17990</v>
      </c>
      <c r="H10248">
        <v>44</v>
      </c>
      <c r="K10248" s="16">
        <f t="shared" si="480"/>
        <v>20148.8</v>
      </c>
      <c r="L10248" s="16">
        <f t="shared" si="481"/>
        <v>21209.263157894737</v>
      </c>
      <c r="M10248" s="16">
        <f t="shared" si="482"/>
        <v>24101.435406698565</v>
      </c>
      <c r="N10248" t="e">
        <f>INDEX(XML!$A$2:$R$782,MATCH(C10248,XML!$D$2:$D$737,0),2)</f>
        <v>#N/A</v>
      </c>
    </row>
    <row r="10249" spans="1:14" ht="22.5" customHeight="1" x14ac:dyDescent="0.2">
      <c r="A10249">
        <v>55675</v>
      </c>
      <c r="B10249" t="s">
        <v>14172</v>
      </c>
      <c r="C10249" s="15" t="s">
        <v>18112</v>
      </c>
      <c r="D10249" s="15" t="s">
        <v>18113</v>
      </c>
      <c r="E10249">
        <v>18990</v>
      </c>
      <c r="F10249">
        <v>18990</v>
      </c>
      <c r="H10249">
        <v>34</v>
      </c>
      <c r="K10249" s="16">
        <f t="shared" si="480"/>
        <v>21268.799999999999</v>
      </c>
      <c r="L10249" s="16">
        <f t="shared" si="481"/>
        <v>22388.21052631579</v>
      </c>
      <c r="M10249" s="16">
        <f t="shared" si="482"/>
        <v>25441.148325358852</v>
      </c>
      <c r="N10249" t="e">
        <f>INDEX(XML!$A$2:$R$782,MATCH(C10249,XML!$D$2:$D$737,0),2)</f>
        <v>#N/A</v>
      </c>
    </row>
    <row r="10250" spans="1:14" ht="33.75" customHeight="1" x14ac:dyDescent="0.2">
      <c r="A10250">
        <v>46658</v>
      </c>
      <c r="B10250" t="s">
        <v>25205</v>
      </c>
      <c r="C10250" s="15" t="s">
        <v>25206</v>
      </c>
      <c r="D10250" s="15" t="s">
        <v>25207</v>
      </c>
      <c r="E10250">
        <v>21990</v>
      </c>
      <c r="F10250">
        <v>21990</v>
      </c>
      <c r="H10250">
        <v>1</v>
      </c>
      <c r="K10250" s="16">
        <f t="shared" si="480"/>
        <v>24628.799999999999</v>
      </c>
      <c r="L10250" s="16">
        <f t="shared" si="481"/>
        <v>25925.052631578947</v>
      </c>
      <c r="M10250" s="16">
        <f t="shared" si="482"/>
        <v>29460.287081339713</v>
      </c>
      <c r="N10250" t="e">
        <f>INDEX(XML!$A$2:$R$782,MATCH(C10250,XML!$D$2:$D$737,0),2)</f>
        <v>#N/A</v>
      </c>
    </row>
    <row r="10251" spans="1:14" ht="112.5" x14ac:dyDescent="0.2">
      <c r="A10251">
        <v>46659</v>
      </c>
      <c r="B10251" t="s">
        <v>13063</v>
      </c>
      <c r="C10251" s="15" t="s">
        <v>18110</v>
      </c>
      <c r="D10251" s="15" t="s">
        <v>18111</v>
      </c>
      <c r="E10251">
        <v>21990</v>
      </c>
      <c r="F10251">
        <v>21990</v>
      </c>
      <c r="H10251" t="s">
        <v>746</v>
      </c>
      <c r="K10251" s="16">
        <f t="shared" si="480"/>
        <v>24628.799999999999</v>
      </c>
      <c r="L10251" s="16">
        <f t="shared" si="481"/>
        <v>25925.052631578947</v>
      </c>
      <c r="M10251" s="16">
        <f t="shared" si="482"/>
        <v>29460.287081339713</v>
      </c>
      <c r="N10251" t="e">
        <f>INDEX(XML!$A$2:$R$782,MATCH(C10251,XML!$D$2:$D$737,0),2)</f>
        <v>#N/A</v>
      </c>
    </row>
    <row r="10252" spans="1:14" ht="90" x14ac:dyDescent="0.2">
      <c r="A10252">
        <v>51404</v>
      </c>
      <c r="B10252" t="s">
        <v>31145</v>
      </c>
      <c r="C10252" s="15" t="s">
        <v>31146</v>
      </c>
      <c r="D10252" s="15" t="s">
        <v>31147</v>
      </c>
      <c r="E10252">
        <v>27990</v>
      </c>
      <c r="F10252">
        <v>27990</v>
      </c>
      <c r="H10252">
        <v>3</v>
      </c>
      <c r="K10252" s="16">
        <f t="shared" si="480"/>
        <v>31348.799999999999</v>
      </c>
      <c r="L10252" s="16">
        <f t="shared" si="481"/>
        <v>32998.73684210526</v>
      </c>
      <c r="M10252" s="16">
        <f t="shared" si="482"/>
        <v>37498.564593301431</v>
      </c>
      <c r="N10252" t="e">
        <f>INDEX(XML!$A$2:$R$782,MATCH(C10252,XML!$D$2:$D$737,0),2)</f>
        <v>#N/A</v>
      </c>
    </row>
    <row r="10253" spans="1:14" ht="22.5" customHeight="1" x14ac:dyDescent="0.2">
      <c r="A10253">
        <v>68573</v>
      </c>
      <c r="B10253" t="s">
        <v>25208</v>
      </c>
      <c r="C10253" s="15" t="s">
        <v>25209</v>
      </c>
      <c r="D10253" s="15" t="s">
        <v>25210</v>
      </c>
      <c r="E10253">
        <v>15990</v>
      </c>
      <c r="F10253">
        <v>15990</v>
      </c>
      <c r="H10253">
        <v>1</v>
      </c>
      <c r="K10253" s="16">
        <f t="shared" si="480"/>
        <v>17908.8</v>
      </c>
      <c r="L10253" s="16">
        <f t="shared" si="481"/>
        <v>18851.36842105263</v>
      </c>
      <c r="M10253" s="16">
        <f t="shared" si="482"/>
        <v>21422.009569377988</v>
      </c>
      <c r="N10253" t="e">
        <f>INDEX(XML!$A$2:$R$782,MATCH(C10253,XML!$D$2:$D$737,0),2)</f>
        <v>#N/A</v>
      </c>
    </row>
    <row r="10254" spans="1:14" ht="22.5" customHeight="1" x14ac:dyDescent="0.2">
      <c r="A10254">
        <v>68552</v>
      </c>
      <c r="B10254" t="s">
        <v>25214</v>
      </c>
      <c r="C10254" s="15" t="s">
        <v>25215</v>
      </c>
      <c r="D10254" s="15" t="s">
        <v>25216</v>
      </c>
      <c r="E10254">
        <v>18990</v>
      </c>
      <c r="F10254">
        <v>18990</v>
      </c>
      <c r="H10254">
        <v>1</v>
      </c>
      <c r="I10254">
        <v>1</v>
      </c>
      <c r="K10254" s="16">
        <f t="shared" si="480"/>
        <v>21268.799999999999</v>
      </c>
      <c r="L10254" s="16">
        <f t="shared" si="481"/>
        <v>22388.21052631579</v>
      </c>
      <c r="M10254" s="16">
        <f t="shared" si="482"/>
        <v>25441.148325358852</v>
      </c>
      <c r="N10254" t="e">
        <f>INDEX(XML!$A$2:$R$782,MATCH(C10254,XML!$D$2:$D$737,0),2)</f>
        <v>#N/A</v>
      </c>
    </row>
    <row r="10255" spans="1:14" ht="180" x14ac:dyDescent="0.2">
      <c r="A10255">
        <v>58088</v>
      </c>
      <c r="B10255" t="s">
        <v>15926</v>
      </c>
      <c r="C10255" s="15" t="s">
        <v>18120</v>
      </c>
      <c r="D10255" s="15" t="s">
        <v>18121</v>
      </c>
      <c r="E10255">
        <v>25990</v>
      </c>
      <c r="F10255">
        <v>25990</v>
      </c>
      <c r="H10255" t="s">
        <v>746</v>
      </c>
      <c r="I10255">
        <v>1</v>
      </c>
      <c r="K10255" s="16">
        <f t="shared" si="480"/>
        <v>29108.799999999999</v>
      </c>
      <c r="L10255" s="16">
        <f t="shared" si="481"/>
        <v>30640.842105263157</v>
      </c>
      <c r="M10255" s="16">
        <f t="shared" si="482"/>
        <v>34819.138755980857</v>
      </c>
      <c r="N10255" t="e">
        <f>INDEX(XML!$A$2:$R$782,MATCH(C10255,XML!$D$2:$D$737,0),2)</f>
        <v>#N/A</v>
      </c>
    </row>
    <row r="10256" spans="1:14" ht="22.5" customHeight="1" x14ac:dyDescent="0.2">
      <c r="A10256">
        <v>59129</v>
      </c>
      <c r="B10256" t="s">
        <v>25211</v>
      </c>
      <c r="C10256" s="15" t="s">
        <v>25212</v>
      </c>
      <c r="D10256" s="15" t="s">
        <v>25213</v>
      </c>
      <c r="E10256">
        <v>35990</v>
      </c>
      <c r="F10256">
        <v>35990</v>
      </c>
      <c r="H10256">
        <v>10</v>
      </c>
      <c r="K10256" s="16">
        <f t="shared" si="480"/>
        <v>40308.800000000003</v>
      </c>
      <c r="L10256" s="16">
        <f t="shared" si="481"/>
        <v>42430.315789473687</v>
      </c>
      <c r="M10256" s="16">
        <f t="shared" si="482"/>
        <v>48216.267942583741</v>
      </c>
      <c r="N10256" t="e">
        <f>INDEX(XML!$A$2:$R$782,MATCH(C10256,XML!$D$2:$D$737,0),2)</f>
        <v>#N/A</v>
      </c>
    </row>
    <row r="10257" spans="1:14" ht="22.5" customHeight="1" x14ac:dyDescent="0.2">
      <c r="A10257">
        <v>46661</v>
      </c>
      <c r="B10257" t="s">
        <v>16327</v>
      </c>
      <c r="C10257" s="15" t="s">
        <v>18118</v>
      </c>
      <c r="D10257" s="15" t="s">
        <v>18119</v>
      </c>
      <c r="E10257">
        <v>23990</v>
      </c>
      <c r="F10257">
        <v>23990</v>
      </c>
      <c r="H10257">
        <v>1</v>
      </c>
      <c r="K10257" s="16">
        <f t="shared" si="480"/>
        <v>26868.799999999999</v>
      </c>
      <c r="L10257" s="16">
        <f t="shared" si="481"/>
        <v>28282.947368421053</v>
      </c>
      <c r="M10257" s="16">
        <f t="shared" si="482"/>
        <v>32139.712918660287</v>
      </c>
      <c r="N10257" t="e">
        <f>INDEX(XML!$A$2:$R$782,MATCH(C10257,XML!$D$2:$D$737,0),2)</f>
        <v>#N/A</v>
      </c>
    </row>
    <row r="10258" spans="1:14" ht="22.5" customHeight="1" x14ac:dyDescent="0.2">
      <c r="A10258">
        <v>59128</v>
      </c>
      <c r="B10258" t="s">
        <v>25217</v>
      </c>
      <c r="C10258" s="15" t="s">
        <v>25218</v>
      </c>
      <c r="D10258" s="15" t="s">
        <v>25219</v>
      </c>
      <c r="E10258">
        <v>39990</v>
      </c>
      <c r="F10258">
        <v>39990</v>
      </c>
      <c r="H10258">
        <v>19</v>
      </c>
      <c r="K10258" s="16">
        <f t="shared" si="480"/>
        <v>44788.800000000003</v>
      </c>
      <c r="L10258" s="16">
        <f t="shared" si="481"/>
        <v>47146.105263157893</v>
      </c>
      <c r="M10258" s="16">
        <f t="shared" si="482"/>
        <v>53575.119617224882</v>
      </c>
      <c r="N10258" t="e">
        <f>INDEX(XML!$A$2:$R$782,MATCH(C10258,XML!$D$2:$D$737,0),2)</f>
        <v>#N/A</v>
      </c>
    </row>
    <row r="10259" spans="1:14" ht="22.5" customHeight="1" x14ac:dyDescent="0.2">
      <c r="A10259">
        <v>47821</v>
      </c>
      <c r="B10259">
        <v>1830008191</v>
      </c>
      <c r="C10259" s="15" t="s">
        <v>18116</v>
      </c>
      <c r="D10259" s="15" t="s">
        <v>18117</v>
      </c>
      <c r="E10259">
        <v>34990</v>
      </c>
      <c r="F10259">
        <v>34990</v>
      </c>
      <c r="I10259">
        <v>1</v>
      </c>
      <c r="K10259" s="16">
        <f t="shared" si="480"/>
        <v>39188.800000000003</v>
      </c>
      <c r="L10259" s="16">
        <f t="shared" si="481"/>
        <v>41251.368421052633</v>
      </c>
      <c r="M10259" s="16">
        <f t="shared" si="482"/>
        <v>46876.555023923451</v>
      </c>
      <c r="N10259" t="e">
        <f>INDEX(XML!$A$2:$R$782,MATCH(C10259,XML!$D$2:$D$737,0),2)</f>
        <v>#N/A</v>
      </c>
    </row>
    <row r="10260" spans="1:14" ht="22.5" customHeight="1" x14ac:dyDescent="0.2">
      <c r="A10260">
        <v>53491</v>
      </c>
      <c r="B10260">
        <v>1830007645</v>
      </c>
      <c r="C10260" s="15" t="s">
        <v>18122</v>
      </c>
      <c r="D10260" s="15" t="s">
        <v>18123</v>
      </c>
      <c r="E10260">
        <v>57990</v>
      </c>
      <c r="F10260">
        <v>57990</v>
      </c>
      <c r="K10260" s="16">
        <f t="shared" si="480"/>
        <v>62049.3</v>
      </c>
      <c r="L10260" s="16">
        <f t="shared" si="481"/>
        <v>65315.052631578947</v>
      </c>
      <c r="M10260" s="16">
        <f t="shared" si="482"/>
        <v>74221.650717703349</v>
      </c>
      <c r="N10260" t="e">
        <f>INDEX(XML!$A$2:$R$782,MATCH(C10260,XML!$D$2:$D$737,0),2)</f>
        <v>#N/A</v>
      </c>
    </row>
    <row r="10261" spans="1:14" ht="22.5" customHeight="1" x14ac:dyDescent="0.2">
      <c r="A10261">
        <v>47830</v>
      </c>
      <c r="B10261">
        <v>1830007088</v>
      </c>
      <c r="C10261" s="15" t="s">
        <v>18124</v>
      </c>
      <c r="D10261" s="15" t="s">
        <v>18125</v>
      </c>
      <c r="E10261">
        <v>119990</v>
      </c>
      <c r="F10261">
        <v>119990</v>
      </c>
      <c r="H10261">
        <v>18</v>
      </c>
      <c r="K10261" s="16">
        <f t="shared" si="480"/>
        <v>128389.3</v>
      </c>
      <c r="L10261" s="16">
        <f t="shared" si="481"/>
        <v>135146.63157894736</v>
      </c>
      <c r="M10261" s="16">
        <f t="shared" si="482"/>
        <v>153575.71770334928</v>
      </c>
      <c r="N10261" t="e">
        <f>INDEX(XML!$A$2:$R$782,MATCH(C10261,XML!$D$2:$D$737,0),2)</f>
        <v>#N/A</v>
      </c>
    </row>
    <row r="10262" spans="1:14" ht="22.5" customHeight="1" x14ac:dyDescent="0.2">
      <c r="A10262">
        <v>56751</v>
      </c>
      <c r="B10262">
        <v>25013046001</v>
      </c>
      <c r="C10262" s="15" t="s">
        <v>16074</v>
      </c>
      <c r="D10262" s="15" t="s">
        <v>16075</v>
      </c>
      <c r="E10262">
        <v>25690</v>
      </c>
      <c r="F10262">
        <v>25690</v>
      </c>
      <c r="H10262">
        <v>24</v>
      </c>
      <c r="K10262" s="16">
        <f t="shared" si="480"/>
        <v>28772.799999999999</v>
      </c>
      <c r="L10262" s="16">
        <f t="shared" si="481"/>
        <v>30287.157894736843</v>
      </c>
      <c r="M10262" s="16">
        <f t="shared" si="482"/>
        <v>34417.224880382775</v>
      </c>
      <c r="N10262" t="e">
        <f>INDEX(XML!$A$2:$R$782,MATCH(C10262,XML!$D$2:$D$737,0),2)</f>
        <v>#N/A</v>
      </c>
    </row>
    <row r="10263" spans="1:14" ht="22.5" customHeight="1" x14ac:dyDescent="0.2">
      <c r="A10263">
        <v>55578</v>
      </c>
      <c r="B10263">
        <v>25009046001</v>
      </c>
      <c r="C10263" s="15" t="s">
        <v>14596</v>
      </c>
      <c r="D10263" s="15" t="s">
        <v>14597</v>
      </c>
      <c r="E10263">
        <v>25990</v>
      </c>
      <c r="F10263">
        <v>25990</v>
      </c>
      <c r="K10263" s="16">
        <f t="shared" si="480"/>
        <v>29108.799999999999</v>
      </c>
      <c r="L10263" s="16">
        <f t="shared" si="481"/>
        <v>30640.842105263157</v>
      </c>
      <c r="M10263" s="16">
        <f t="shared" si="482"/>
        <v>34819.138755980857</v>
      </c>
      <c r="N10263" t="e">
        <f>INDEX(XML!$A$2:$R$782,MATCH(C10263,XML!$D$2:$D$737,0),2)</f>
        <v>#N/A</v>
      </c>
    </row>
    <row r="10264" spans="1:14" ht="22.5" customHeight="1" x14ac:dyDescent="0.2">
      <c r="A10264">
        <v>55576</v>
      </c>
      <c r="B10264">
        <v>23516046001</v>
      </c>
      <c r="C10264" s="15" t="s">
        <v>14598</v>
      </c>
      <c r="D10264" s="15" t="s">
        <v>14599</v>
      </c>
      <c r="E10264">
        <v>34990</v>
      </c>
      <c r="F10264">
        <v>34990</v>
      </c>
      <c r="H10264">
        <v>1</v>
      </c>
      <c r="K10264" s="16">
        <f t="shared" si="480"/>
        <v>39188.800000000003</v>
      </c>
      <c r="L10264" s="16">
        <f t="shared" si="481"/>
        <v>41251.368421052633</v>
      </c>
      <c r="M10264" s="16">
        <f t="shared" si="482"/>
        <v>46876.555023923451</v>
      </c>
      <c r="N10264" t="e">
        <f>INDEX(XML!$A$2:$R$782,MATCH(C10264,XML!$D$2:$D$737,0),2)</f>
        <v>#N/A</v>
      </c>
    </row>
    <row r="10265" spans="1:14" ht="22.5" customHeight="1" x14ac:dyDescent="0.2">
      <c r="A10265">
        <v>56754</v>
      </c>
      <c r="B10265">
        <v>23948046001</v>
      </c>
      <c r="C10265" s="15" t="s">
        <v>16076</v>
      </c>
      <c r="D10265" s="15" t="s">
        <v>16077</v>
      </c>
      <c r="E10265">
        <v>41590</v>
      </c>
      <c r="F10265">
        <v>41590</v>
      </c>
      <c r="H10265">
        <v>36</v>
      </c>
      <c r="K10265" s="16">
        <f t="shared" si="480"/>
        <v>46580.800000000003</v>
      </c>
      <c r="L10265" s="16">
        <f t="shared" si="481"/>
        <v>49032.42105263158</v>
      </c>
      <c r="M10265" s="16">
        <f t="shared" si="482"/>
        <v>55718.660287081337</v>
      </c>
      <c r="N10265" t="e">
        <f>INDEX(XML!$A$2:$R$782,MATCH(C10265,XML!$D$2:$D$737,0),2)</f>
        <v>#N/A</v>
      </c>
    </row>
    <row r="10266" spans="1:14" ht="135" x14ac:dyDescent="0.2">
      <c r="A10266">
        <v>55575</v>
      </c>
      <c r="B10266">
        <v>23062046002</v>
      </c>
      <c r="C10266" s="15" t="s">
        <v>14600</v>
      </c>
      <c r="D10266" s="15" t="s">
        <v>14601</v>
      </c>
      <c r="E10266">
        <v>49990</v>
      </c>
      <c r="F10266">
        <v>49990</v>
      </c>
      <c r="H10266">
        <v>3</v>
      </c>
      <c r="K10266" s="16">
        <f t="shared" si="480"/>
        <v>55988.800000000003</v>
      </c>
      <c r="L10266" s="16">
        <f t="shared" si="481"/>
        <v>58935.57894736842</v>
      </c>
      <c r="M10266" s="16">
        <f t="shared" si="482"/>
        <v>66972.248803827752</v>
      </c>
      <c r="N10266" t="e">
        <f>INDEX(XML!$A$2:$R$782,MATCH(C10266,XML!$D$2:$D$737,0),2)</f>
        <v>#N/A</v>
      </c>
    </row>
    <row r="10267" spans="1:14" ht="90" x14ac:dyDescent="0.2">
      <c r="A10267">
        <v>56456</v>
      </c>
      <c r="B10267">
        <v>1830008199</v>
      </c>
      <c r="C10267" s="15" t="s">
        <v>44923</v>
      </c>
      <c r="D10267" s="15" t="s">
        <v>44924</v>
      </c>
      <c r="E10267">
        <v>44990</v>
      </c>
      <c r="F10267">
        <v>44990</v>
      </c>
      <c r="H10267">
        <v>11</v>
      </c>
      <c r="K10267" s="16">
        <f t="shared" si="480"/>
        <v>50388.800000000003</v>
      </c>
      <c r="L10267" s="16">
        <f t="shared" si="481"/>
        <v>53040.84210526316</v>
      </c>
      <c r="M10267" s="16">
        <f t="shared" si="482"/>
        <v>60273.68421052632</v>
      </c>
      <c r="N10267" t="e">
        <f>INDEX(XML!$A$2:$R$782,MATCH(C10267,XML!$D$2:$D$737,0),2)</f>
        <v>#N/A</v>
      </c>
    </row>
    <row r="10268" spans="1:14" ht="90" x14ac:dyDescent="0.2">
      <c r="A10268">
        <v>73555</v>
      </c>
      <c r="B10268" t="s">
        <v>31587</v>
      </c>
      <c r="C10268" s="15" t="s">
        <v>31588</v>
      </c>
      <c r="D10268" s="15" t="s">
        <v>31829</v>
      </c>
      <c r="E10268">
        <v>16381</v>
      </c>
      <c r="F10268">
        <v>20990</v>
      </c>
      <c r="H10268">
        <v>35</v>
      </c>
      <c r="K10268" s="16">
        <f t="shared" si="480"/>
        <v>18346.72</v>
      </c>
      <c r="L10268" s="16">
        <f t="shared" si="481"/>
        <v>19312.336842105262</v>
      </c>
      <c r="M10268" s="16">
        <f t="shared" si="482"/>
        <v>21945.837320574163</v>
      </c>
      <c r="N10268" t="e">
        <f>INDEX(XML!$A$2:$R$782,MATCH(C10268,XML!$D$2:$D$737,0),2)</f>
        <v>#N/A</v>
      </c>
    </row>
    <row r="10269" spans="1:14" ht="67.5" x14ac:dyDescent="0.2">
      <c r="A10269">
        <v>79163</v>
      </c>
      <c r="B10269" t="s">
        <v>38360</v>
      </c>
      <c r="C10269" s="15" t="s">
        <v>38361</v>
      </c>
      <c r="D10269" s="15" t="s">
        <v>38362</v>
      </c>
      <c r="E10269">
        <v>15422</v>
      </c>
      <c r="F10269">
        <v>25990</v>
      </c>
      <c r="H10269">
        <v>12</v>
      </c>
      <c r="K10269" s="16">
        <f t="shared" si="480"/>
        <v>17272.64</v>
      </c>
      <c r="L10269" s="16">
        <f t="shared" si="481"/>
        <v>18181.726315789474</v>
      </c>
      <c r="M10269" s="16">
        <f t="shared" si="482"/>
        <v>20661.052631578947</v>
      </c>
      <c r="N10269" t="e">
        <f>INDEX(XML!$A$2:$R$782,MATCH(C10269,XML!$D$2:$D$737,0),2)</f>
        <v>#N/A</v>
      </c>
    </row>
    <row r="10270" spans="1:14" ht="22.5" customHeight="1" x14ac:dyDescent="0.2">
      <c r="A10270">
        <v>79164</v>
      </c>
      <c r="B10270" t="s">
        <v>38363</v>
      </c>
      <c r="C10270" s="15" t="s">
        <v>38364</v>
      </c>
      <c r="D10270" s="15" t="s">
        <v>38365</v>
      </c>
      <c r="E10270">
        <v>16285</v>
      </c>
      <c r="F10270">
        <v>20990</v>
      </c>
      <c r="H10270">
        <v>19</v>
      </c>
      <c r="K10270" s="16">
        <f t="shared" si="480"/>
        <v>18239.2</v>
      </c>
      <c r="L10270" s="16">
        <f t="shared" si="481"/>
        <v>19199.157894736843</v>
      </c>
      <c r="M10270" s="16">
        <f t="shared" si="482"/>
        <v>21817.224880382775</v>
      </c>
      <c r="N10270" t="e">
        <f>INDEX(XML!$A$2:$R$782,MATCH(C10270,XML!$D$2:$D$737,0),2)</f>
        <v>#N/A</v>
      </c>
    </row>
    <row r="10271" spans="1:14" ht="101.25" x14ac:dyDescent="0.2">
      <c r="A10271">
        <v>48362</v>
      </c>
      <c r="B10271" t="s">
        <v>29286</v>
      </c>
      <c r="C10271" s="15" t="s">
        <v>29287</v>
      </c>
      <c r="D10271" s="15" t="s">
        <v>29288</v>
      </c>
      <c r="E10271">
        <v>10104</v>
      </c>
      <c r="F10271">
        <v>12990</v>
      </c>
      <c r="H10271">
        <v>1</v>
      </c>
      <c r="K10271" s="16">
        <f t="shared" si="480"/>
        <v>11316.48</v>
      </c>
      <c r="L10271" s="16">
        <f t="shared" si="481"/>
        <v>11912.084210526316</v>
      </c>
      <c r="M10271" s="16">
        <f t="shared" si="482"/>
        <v>13536.459330143542</v>
      </c>
      <c r="N10271" t="e">
        <f>INDEX(XML!$A$2:$R$782,MATCH(C10271,XML!$D$2:$D$737,0),2)</f>
        <v>#N/A</v>
      </c>
    </row>
    <row r="10272" spans="1:14" ht="56.25" x14ac:dyDescent="0.2">
      <c r="A10272">
        <v>74407</v>
      </c>
      <c r="B10272" t="s">
        <v>33400</v>
      </c>
      <c r="C10272" s="15" t="s">
        <v>33401</v>
      </c>
      <c r="D10272" s="15" t="s">
        <v>33592</v>
      </c>
      <c r="E10272">
        <v>38890</v>
      </c>
      <c r="F10272">
        <v>38890</v>
      </c>
      <c r="H10272">
        <v>32</v>
      </c>
      <c r="I10272">
        <v>5</v>
      </c>
      <c r="K10272" s="16">
        <f t="shared" si="480"/>
        <v>43556.800000000003</v>
      </c>
      <c r="L10272" s="16">
        <f t="shared" si="481"/>
        <v>45849.26315789474</v>
      </c>
      <c r="M10272" s="16">
        <f t="shared" si="482"/>
        <v>52101.435406698569</v>
      </c>
      <c r="N10272" t="e">
        <f>INDEX(XML!$A$2:$R$782,MATCH(C10272,XML!$D$2:$D$737,0),2)</f>
        <v>#N/A</v>
      </c>
    </row>
    <row r="10273" spans="1:14" ht="56.25" x14ac:dyDescent="0.2">
      <c r="A10273">
        <v>74408</v>
      </c>
      <c r="B10273" t="s">
        <v>33402</v>
      </c>
      <c r="C10273" s="15" t="s">
        <v>33403</v>
      </c>
      <c r="D10273" s="15" t="s">
        <v>33593</v>
      </c>
      <c r="E10273">
        <v>41990</v>
      </c>
      <c r="F10273">
        <v>41990</v>
      </c>
      <c r="H10273">
        <v>1</v>
      </c>
      <c r="K10273" s="16">
        <f t="shared" si="480"/>
        <v>47028.800000000003</v>
      </c>
      <c r="L10273" s="16">
        <f t="shared" si="481"/>
        <v>49504</v>
      </c>
      <c r="M10273" s="16">
        <f t="shared" si="482"/>
        <v>56254.545454545456</v>
      </c>
      <c r="N10273" t="e">
        <f>INDEX(XML!$A$2:$R$782,MATCH(C10273,XML!$D$2:$D$737,0),2)</f>
        <v>#N/A</v>
      </c>
    </row>
    <row r="10274" spans="1:14" ht="90" x14ac:dyDescent="0.2">
      <c r="A10274">
        <v>74409</v>
      </c>
      <c r="B10274" t="s">
        <v>33404</v>
      </c>
      <c r="C10274" s="15" t="s">
        <v>33405</v>
      </c>
      <c r="D10274" s="15" t="s">
        <v>33594</v>
      </c>
      <c r="E10274">
        <v>59890</v>
      </c>
      <c r="F10274">
        <v>59890</v>
      </c>
      <c r="H10274">
        <v>32</v>
      </c>
      <c r="K10274" s="16">
        <f t="shared" si="480"/>
        <v>64082.3</v>
      </c>
      <c r="L10274" s="16">
        <f t="shared" si="481"/>
        <v>67455.052631578947</v>
      </c>
      <c r="M10274" s="16">
        <f t="shared" si="482"/>
        <v>76653.468899521526</v>
      </c>
      <c r="N10274" t="e">
        <f>INDEX(XML!$A$2:$R$782,MATCH(C10274,XML!$D$2:$D$737,0),2)</f>
        <v>#N/A</v>
      </c>
    </row>
    <row r="10275" spans="1:14" ht="22.5" customHeight="1" x14ac:dyDescent="0.2">
      <c r="A10275">
        <v>74412</v>
      </c>
      <c r="B10275" t="s">
        <v>33408</v>
      </c>
      <c r="C10275" s="15" t="s">
        <v>33409</v>
      </c>
      <c r="D10275" s="15" t="s">
        <v>33595</v>
      </c>
      <c r="E10275">
        <v>62990</v>
      </c>
      <c r="F10275">
        <v>62990</v>
      </c>
      <c r="H10275">
        <v>13</v>
      </c>
      <c r="K10275" s="16">
        <f t="shared" si="480"/>
        <v>67399.3</v>
      </c>
      <c r="L10275" s="16">
        <f t="shared" si="481"/>
        <v>70946.631578947374</v>
      </c>
      <c r="M10275" s="16">
        <f t="shared" si="482"/>
        <v>80621.172248803836</v>
      </c>
      <c r="N10275" t="e">
        <f>INDEX(XML!$A$2:$R$782,MATCH(C10275,XML!$D$2:$D$737,0),2)</f>
        <v>#N/A</v>
      </c>
    </row>
    <row r="10276" spans="1:14" ht="22.5" customHeight="1" x14ac:dyDescent="0.2">
      <c r="A10276">
        <v>74411</v>
      </c>
      <c r="B10276" t="s">
        <v>33406</v>
      </c>
      <c r="C10276" s="15" t="s">
        <v>33407</v>
      </c>
      <c r="D10276" s="15" t="s">
        <v>33596</v>
      </c>
      <c r="E10276">
        <v>59890</v>
      </c>
      <c r="F10276">
        <v>59890</v>
      </c>
      <c r="H10276">
        <v>26</v>
      </c>
      <c r="K10276" s="16">
        <f t="shared" si="480"/>
        <v>64082.3</v>
      </c>
      <c r="L10276" s="16">
        <f t="shared" si="481"/>
        <v>67455.052631578947</v>
      </c>
      <c r="M10276" s="16">
        <f t="shared" si="482"/>
        <v>76653.468899521526</v>
      </c>
      <c r="N10276" t="e">
        <f>INDEX(XML!$A$2:$R$782,MATCH(C10276,XML!$D$2:$D$737,0),2)</f>
        <v>#N/A</v>
      </c>
    </row>
    <row r="10277" spans="1:14" ht="33.75" customHeight="1" x14ac:dyDescent="0.2">
      <c r="A10277">
        <v>74413</v>
      </c>
      <c r="B10277" t="s">
        <v>33410</v>
      </c>
      <c r="C10277" s="15" t="s">
        <v>33411</v>
      </c>
      <c r="D10277" s="15" t="s">
        <v>33597</v>
      </c>
      <c r="E10277">
        <v>78790</v>
      </c>
      <c r="F10277">
        <v>78790</v>
      </c>
      <c r="H10277">
        <v>1</v>
      </c>
      <c r="K10277" s="16">
        <f t="shared" si="480"/>
        <v>84305.3</v>
      </c>
      <c r="L10277" s="16">
        <f t="shared" si="481"/>
        <v>88742.421052631573</v>
      </c>
      <c r="M10277" s="16">
        <f t="shared" si="482"/>
        <v>100843.66028708132</v>
      </c>
      <c r="N10277" t="e">
        <f>INDEX(XML!$A$2:$R$782,MATCH(C10277,XML!$D$2:$D$737,0),2)</f>
        <v>#N/A</v>
      </c>
    </row>
    <row r="10278" spans="1:14" ht="22.5" customHeight="1" x14ac:dyDescent="0.2">
      <c r="A10278">
        <v>74414</v>
      </c>
      <c r="B10278" t="s">
        <v>33412</v>
      </c>
      <c r="C10278" s="15" t="s">
        <v>33413</v>
      </c>
      <c r="D10278" s="15" t="s">
        <v>33598</v>
      </c>
      <c r="E10278">
        <v>86990</v>
      </c>
      <c r="F10278">
        <v>86990</v>
      </c>
      <c r="H10278">
        <v>1</v>
      </c>
      <c r="K10278" s="16">
        <f t="shared" si="480"/>
        <v>93079.3</v>
      </c>
      <c r="L10278" s="16">
        <f t="shared" si="481"/>
        <v>97978.210526315786</v>
      </c>
      <c r="M10278" s="16">
        <f t="shared" si="482"/>
        <v>111338.87559808613</v>
      </c>
      <c r="N10278" t="e">
        <f>INDEX(XML!$A$2:$R$782,MATCH(C10278,XML!$D$2:$D$737,0),2)</f>
        <v>#N/A</v>
      </c>
    </row>
    <row r="10279" spans="1:14" ht="22.5" customHeight="1" x14ac:dyDescent="0.2">
      <c r="A10279">
        <v>59130</v>
      </c>
      <c r="B10279" t="s">
        <v>46699</v>
      </c>
      <c r="C10279" s="15" t="s">
        <v>46700</v>
      </c>
      <c r="D10279" s="15" t="s">
        <v>46701</v>
      </c>
      <c r="E10279">
        <v>19990</v>
      </c>
      <c r="F10279">
        <v>19990</v>
      </c>
      <c r="H10279">
        <v>20</v>
      </c>
      <c r="K10279" s="16">
        <f t="shared" si="480"/>
        <v>22388.799999999999</v>
      </c>
      <c r="L10279" s="16">
        <f t="shared" si="481"/>
        <v>23567.157894736843</v>
      </c>
      <c r="M10279" s="16">
        <f t="shared" si="482"/>
        <v>26780.861244019143</v>
      </c>
      <c r="N10279" t="e">
        <f>INDEX(XML!$A$2:$R$782,MATCH(C10279,XML!$D$2:$D$737,0),2)</f>
        <v>#N/A</v>
      </c>
    </row>
    <row r="10280" spans="1:14" ht="22.5" customHeight="1" x14ac:dyDescent="0.25">
      <c r="A10280" s="184" t="s">
        <v>4447</v>
      </c>
      <c r="B10280" s="184"/>
      <c r="C10280" s="185"/>
      <c r="D10280" s="185"/>
      <c r="E10280" s="184"/>
      <c r="F10280" s="184"/>
      <c r="G10280" s="184"/>
      <c r="H10280" s="184"/>
      <c r="I10280" s="184"/>
      <c r="J10280" s="184"/>
      <c r="K10280" s="16">
        <f t="shared" si="480"/>
        <v>0</v>
      </c>
      <c r="L10280" s="16">
        <f t="shared" si="481"/>
        <v>0</v>
      </c>
      <c r="M10280" s="16">
        <f t="shared" si="482"/>
        <v>0</v>
      </c>
      <c r="N10280" t="e">
        <f>INDEX(XML!$A$2:$R$782,MATCH(C10280,XML!$D$2:$D$737,0),2)</f>
        <v>#N/A</v>
      </c>
    </row>
    <row r="10281" spans="1:14" ht="101.25" x14ac:dyDescent="0.2">
      <c r="A10281">
        <v>73420</v>
      </c>
      <c r="B10281" t="s">
        <v>37722</v>
      </c>
      <c r="C10281" s="15" t="s">
        <v>37723</v>
      </c>
      <c r="D10281" s="15" t="s">
        <v>37724</v>
      </c>
      <c r="E10281">
        <v>97990</v>
      </c>
      <c r="F10281">
        <v>97990</v>
      </c>
      <c r="H10281">
        <v>3</v>
      </c>
      <c r="K10281" s="16">
        <f t="shared" si="480"/>
        <v>104849.3</v>
      </c>
      <c r="L10281" s="16">
        <f t="shared" si="481"/>
        <v>110367.68421052632</v>
      </c>
      <c r="M10281" s="16">
        <f t="shared" si="482"/>
        <v>125417.82296650718</v>
      </c>
      <c r="N10281" t="e">
        <f>INDEX(XML!$A$2:$R$782,MATCH(C10281,XML!$D$2:$D$737,0),2)</f>
        <v>#N/A</v>
      </c>
    </row>
    <row r="10282" spans="1:14" ht="90" x14ac:dyDescent="0.2">
      <c r="A10282">
        <v>52226</v>
      </c>
      <c r="B10282">
        <v>1830008254</v>
      </c>
      <c r="C10282" s="15" t="s">
        <v>29054</v>
      </c>
      <c r="D10282" s="15" t="s">
        <v>29055</v>
      </c>
      <c r="E10282">
        <v>249990</v>
      </c>
      <c r="F10282">
        <v>249990</v>
      </c>
      <c r="H10282">
        <v>6</v>
      </c>
      <c r="K10282" s="16">
        <f t="shared" si="480"/>
        <v>267489.3</v>
      </c>
      <c r="L10282" s="16">
        <f t="shared" si="481"/>
        <v>281567.68421052629</v>
      </c>
      <c r="M10282" s="16">
        <f t="shared" si="482"/>
        <v>319963.2775119617</v>
      </c>
      <c r="N10282" t="e">
        <f>INDEX(XML!$A$2:$R$782,MATCH(C10282,XML!$D$2:$D$737,0),2)</f>
        <v>#N/A</v>
      </c>
    </row>
    <row r="10283" spans="1:14" ht="146.25" x14ac:dyDescent="0.2">
      <c r="A10283">
        <v>52627</v>
      </c>
      <c r="B10283">
        <v>1830009190</v>
      </c>
      <c r="C10283" s="15" t="s">
        <v>33760</v>
      </c>
      <c r="D10283" s="15" t="s">
        <v>33761</v>
      </c>
      <c r="E10283">
        <v>379990</v>
      </c>
      <c r="F10283">
        <v>379990</v>
      </c>
      <c r="H10283">
        <v>21</v>
      </c>
      <c r="K10283" s="16">
        <f t="shared" si="480"/>
        <v>406589.3</v>
      </c>
      <c r="L10283" s="16">
        <f t="shared" si="481"/>
        <v>427988.73684210528</v>
      </c>
      <c r="M10283" s="16">
        <f t="shared" si="482"/>
        <v>486350.83732057421</v>
      </c>
      <c r="N10283" t="e">
        <f>INDEX(XML!$A$2:$R$782,MATCH(C10283,XML!$D$2:$D$737,0),2)</f>
        <v>#N/A</v>
      </c>
    </row>
    <row r="10284" spans="1:14" ht="135" x14ac:dyDescent="0.2">
      <c r="A10284">
        <v>59440</v>
      </c>
      <c r="B10284" t="s">
        <v>23690</v>
      </c>
      <c r="C10284" s="15" t="s">
        <v>23691</v>
      </c>
      <c r="D10284" s="15" t="s">
        <v>23692</v>
      </c>
      <c r="E10284">
        <v>32190</v>
      </c>
      <c r="F10284">
        <v>32190</v>
      </c>
      <c r="H10284">
        <v>29</v>
      </c>
      <c r="K10284" s="16">
        <f t="shared" si="480"/>
        <v>36052.800000000003</v>
      </c>
      <c r="L10284" s="16">
        <f t="shared" si="481"/>
        <v>37950.315789473687</v>
      </c>
      <c r="M10284" s="16">
        <f t="shared" si="482"/>
        <v>43125.358851674646</v>
      </c>
      <c r="N10284" t="e">
        <f>INDEX(XML!$A$2:$R$782,MATCH(C10284,XML!$D$2:$D$737,0),2)</f>
        <v>#N/A</v>
      </c>
    </row>
    <row r="10285" spans="1:14" ht="123.75" x14ac:dyDescent="0.2">
      <c r="A10285">
        <v>60086</v>
      </c>
      <c r="B10285" t="s">
        <v>17253</v>
      </c>
      <c r="C10285" s="15" t="s">
        <v>17254</v>
      </c>
      <c r="D10285" s="15" t="s">
        <v>19190</v>
      </c>
      <c r="E10285">
        <v>41990</v>
      </c>
      <c r="F10285">
        <v>41990</v>
      </c>
      <c r="H10285">
        <v>9</v>
      </c>
      <c r="K10285" s="16">
        <f t="shared" si="480"/>
        <v>47028.800000000003</v>
      </c>
      <c r="L10285" s="16">
        <f t="shared" si="481"/>
        <v>49504</v>
      </c>
      <c r="M10285" s="16">
        <f t="shared" si="482"/>
        <v>56254.545454545456</v>
      </c>
      <c r="N10285" t="e">
        <f>INDEX(XML!$A$2:$R$782,MATCH(C10285,XML!$D$2:$D$737,0),2)</f>
        <v>#N/A</v>
      </c>
    </row>
    <row r="10286" spans="1:14" ht="101.25" x14ac:dyDescent="0.2">
      <c r="A10286">
        <v>73428</v>
      </c>
      <c r="B10286" t="s">
        <v>31732</v>
      </c>
      <c r="C10286" s="15" t="s">
        <v>31733</v>
      </c>
      <c r="D10286" s="15" t="s">
        <v>31734</v>
      </c>
      <c r="E10286">
        <v>34990</v>
      </c>
      <c r="F10286">
        <v>34990</v>
      </c>
      <c r="H10286">
        <v>4</v>
      </c>
      <c r="K10286" s="16">
        <f t="shared" si="480"/>
        <v>39188.800000000003</v>
      </c>
      <c r="L10286" s="16">
        <f t="shared" si="481"/>
        <v>41251.368421052633</v>
      </c>
      <c r="M10286" s="16">
        <f t="shared" si="482"/>
        <v>46876.555023923451</v>
      </c>
      <c r="N10286" t="e">
        <f>INDEX(XML!$A$2:$R$782,MATCH(C10286,XML!$D$2:$D$737,0),2)</f>
        <v>#N/A</v>
      </c>
    </row>
    <row r="10287" spans="1:14" ht="135" x14ac:dyDescent="0.2">
      <c r="A10287">
        <v>77034</v>
      </c>
      <c r="B10287" t="s">
        <v>35301</v>
      </c>
      <c r="C10287" s="15" t="s">
        <v>35302</v>
      </c>
      <c r="D10287" s="15" t="s">
        <v>35303</v>
      </c>
      <c r="E10287">
        <v>48990</v>
      </c>
      <c r="F10287">
        <v>48990</v>
      </c>
      <c r="K10287" s="16">
        <f t="shared" si="480"/>
        <v>54868.800000000003</v>
      </c>
      <c r="L10287" s="16">
        <f t="shared" si="481"/>
        <v>57756.631578947367</v>
      </c>
      <c r="M10287" s="16">
        <f t="shared" si="482"/>
        <v>65632.535885167468</v>
      </c>
      <c r="N10287" t="e">
        <f>INDEX(XML!$A$2:$R$782,MATCH(C10287,XML!$D$2:$D$737,0),2)</f>
        <v>#N/A</v>
      </c>
    </row>
    <row r="10288" spans="1:14" ht="22.5" customHeight="1" x14ac:dyDescent="0.2">
      <c r="A10288">
        <v>49166</v>
      </c>
      <c r="B10288">
        <v>1830007906</v>
      </c>
      <c r="C10288" s="15" t="s">
        <v>18126</v>
      </c>
      <c r="D10288" s="15" t="s">
        <v>18127</v>
      </c>
      <c r="E10288">
        <v>84990</v>
      </c>
      <c r="F10288">
        <v>84990</v>
      </c>
      <c r="H10288">
        <v>9</v>
      </c>
      <c r="K10288" s="16">
        <f t="shared" si="480"/>
        <v>90939.3</v>
      </c>
      <c r="L10288" s="16">
        <f t="shared" si="481"/>
        <v>95725.578947368427</v>
      </c>
      <c r="M10288" s="16">
        <f t="shared" si="482"/>
        <v>108779.06698564594</v>
      </c>
      <c r="N10288" t="e">
        <f>INDEX(XML!$A$2:$R$782,MATCH(C10288,XML!$D$2:$D$737,0),2)</f>
        <v>#N/A</v>
      </c>
    </row>
    <row r="10289" spans="1:14" ht="22.5" customHeight="1" x14ac:dyDescent="0.2">
      <c r="A10289">
        <v>57277</v>
      </c>
      <c r="B10289" t="s">
        <v>41786</v>
      </c>
      <c r="C10289" s="15" t="s">
        <v>41787</v>
      </c>
      <c r="D10289" s="15" t="s">
        <v>41788</v>
      </c>
      <c r="E10289">
        <v>104990</v>
      </c>
      <c r="F10289">
        <v>104990</v>
      </c>
      <c r="H10289">
        <v>6</v>
      </c>
      <c r="K10289" s="16">
        <f t="shared" si="480"/>
        <v>112339.3</v>
      </c>
      <c r="L10289" s="16">
        <f t="shared" si="481"/>
        <v>118251.89473684211</v>
      </c>
      <c r="M10289" s="16">
        <f t="shared" si="482"/>
        <v>134377.15311004783</v>
      </c>
      <c r="N10289" t="e">
        <f>INDEX(XML!$A$2:$R$782,MATCH(C10289,XML!$D$2:$D$737,0),2)</f>
        <v>#N/A</v>
      </c>
    </row>
    <row r="10290" spans="1:14" ht="22.5" customHeight="1" x14ac:dyDescent="0.2">
      <c r="A10290">
        <v>56457</v>
      </c>
      <c r="B10290">
        <v>1830007763</v>
      </c>
      <c r="C10290" s="15" t="s">
        <v>33762</v>
      </c>
      <c r="D10290" s="15" t="s">
        <v>33763</v>
      </c>
      <c r="E10290">
        <v>199990</v>
      </c>
      <c r="F10290">
        <v>199990</v>
      </c>
      <c r="H10290">
        <v>3</v>
      </c>
      <c r="K10290" s="16">
        <f t="shared" si="480"/>
        <v>213989.3</v>
      </c>
      <c r="L10290" s="16">
        <f t="shared" si="481"/>
        <v>225251.89473684211</v>
      </c>
      <c r="M10290" s="16">
        <f t="shared" si="482"/>
        <v>255968.06220095695</v>
      </c>
      <c r="N10290" t="e">
        <f>INDEX(XML!$A$2:$R$782,MATCH(C10290,XML!$D$2:$D$737,0),2)</f>
        <v>#N/A</v>
      </c>
    </row>
    <row r="10291" spans="1:14" ht="22.5" customHeight="1" x14ac:dyDescent="0.2">
      <c r="A10291">
        <v>47837</v>
      </c>
      <c r="B10291">
        <v>1830007723</v>
      </c>
      <c r="C10291" s="15" t="s">
        <v>18128</v>
      </c>
      <c r="D10291" s="15" t="s">
        <v>18129</v>
      </c>
      <c r="E10291">
        <v>209990</v>
      </c>
      <c r="F10291">
        <v>209990</v>
      </c>
      <c r="I10291">
        <v>2</v>
      </c>
      <c r="K10291" s="16">
        <f t="shared" si="480"/>
        <v>224689.3</v>
      </c>
      <c r="L10291" s="16">
        <f t="shared" si="481"/>
        <v>236515.05263157896</v>
      </c>
      <c r="M10291" s="16">
        <f t="shared" si="482"/>
        <v>268767.10526315792</v>
      </c>
      <c r="N10291" t="e">
        <f>INDEX(XML!$A$2:$R$782,MATCH(C10291,XML!$D$2:$D$737,0),2)</f>
        <v>#N/A</v>
      </c>
    </row>
    <row r="10292" spans="1:14" ht="90" x14ac:dyDescent="0.2">
      <c r="A10292">
        <v>47836</v>
      </c>
      <c r="B10292">
        <v>1830007301</v>
      </c>
      <c r="C10292" s="15" t="s">
        <v>18130</v>
      </c>
      <c r="D10292" s="15" t="s">
        <v>18131</v>
      </c>
      <c r="E10292">
        <v>319990</v>
      </c>
      <c r="F10292">
        <v>319990</v>
      </c>
      <c r="H10292">
        <v>3</v>
      </c>
      <c r="K10292" s="16">
        <f t="shared" si="480"/>
        <v>342389.3</v>
      </c>
      <c r="L10292" s="16">
        <f t="shared" si="481"/>
        <v>360409.78947368421</v>
      </c>
      <c r="M10292" s="16">
        <f t="shared" si="482"/>
        <v>409556.57894736843</v>
      </c>
      <c r="N10292" t="e">
        <f>INDEX(XML!$A$2:$R$782,MATCH(C10292,XML!$D$2:$D$737,0),2)</f>
        <v>#N/A</v>
      </c>
    </row>
    <row r="10293" spans="1:14" ht="56.25" x14ac:dyDescent="0.2">
      <c r="A10293">
        <v>58261</v>
      </c>
      <c r="B10293" t="s">
        <v>15853</v>
      </c>
      <c r="C10293" s="15" t="s">
        <v>15854</v>
      </c>
      <c r="D10293" s="15" t="s">
        <v>15855</v>
      </c>
      <c r="E10293">
        <v>42680</v>
      </c>
      <c r="F10293">
        <v>53990</v>
      </c>
      <c r="H10293">
        <v>12</v>
      </c>
      <c r="K10293" s="16">
        <f t="shared" si="480"/>
        <v>47801.599999999999</v>
      </c>
      <c r="L10293" s="16">
        <f t="shared" si="481"/>
        <v>50317.473684210527</v>
      </c>
      <c r="M10293" s="16">
        <f t="shared" si="482"/>
        <v>57178.947368421053</v>
      </c>
      <c r="N10293" t="e">
        <f>INDEX(XML!$A$2:$R$782,MATCH(C10293,XML!$D$2:$D$737,0),2)</f>
        <v>#N/A</v>
      </c>
    </row>
    <row r="10294" spans="1:14" ht="22.5" customHeight="1" x14ac:dyDescent="0.2">
      <c r="A10294">
        <v>58262</v>
      </c>
      <c r="B10294" t="s">
        <v>15856</v>
      </c>
      <c r="C10294" s="15" t="s">
        <v>15857</v>
      </c>
      <c r="D10294" s="15" t="s">
        <v>15858</v>
      </c>
      <c r="E10294">
        <v>59990</v>
      </c>
      <c r="F10294">
        <v>59990</v>
      </c>
      <c r="H10294">
        <v>11</v>
      </c>
      <c r="K10294" s="16">
        <f t="shared" si="480"/>
        <v>64189.3</v>
      </c>
      <c r="L10294" s="16">
        <f t="shared" si="481"/>
        <v>67567.68421052632</v>
      </c>
      <c r="M10294" s="16">
        <f t="shared" si="482"/>
        <v>76781.459330143538</v>
      </c>
      <c r="N10294" t="e">
        <f>INDEX(XML!$A$2:$R$782,MATCH(C10294,XML!$D$2:$D$737,0),2)</f>
        <v>#N/A</v>
      </c>
    </row>
    <row r="10295" spans="1:14" ht="33.75" customHeight="1" x14ac:dyDescent="0.2">
      <c r="A10295">
        <v>77439</v>
      </c>
      <c r="B10295" t="s">
        <v>36113</v>
      </c>
      <c r="C10295" s="15" t="s">
        <v>36114</v>
      </c>
      <c r="D10295" s="15" t="s">
        <v>45463</v>
      </c>
      <c r="E10295">
        <v>50000</v>
      </c>
      <c r="F10295">
        <v>51000</v>
      </c>
      <c r="H10295" t="s">
        <v>746</v>
      </c>
      <c r="K10295" s="16">
        <f t="shared" si="480"/>
        <v>53500</v>
      </c>
      <c r="L10295" s="16">
        <f t="shared" si="481"/>
        <v>56315.789473684214</v>
      </c>
      <c r="M10295" s="16">
        <f t="shared" si="482"/>
        <v>63995.215311004788</v>
      </c>
      <c r="N10295" t="e">
        <f>INDEX(XML!$A$2:$R$782,MATCH(C10295,XML!$D$2:$D$737,0),2)</f>
        <v>#N/A</v>
      </c>
    </row>
    <row r="10296" spans="1:14" ht="33.75" customHeight="1" x14ac:dyDescent="0.2">
      <c r="A10296">
        <v>74387</v>
      </c>
      <c r="B10296" t="s">
        <v>33436</v>
      </c>
      <c r="C10296" s="15" t="s">
        <v>33437</v>
      </c>
      <c r="D10296" s="15" t="s">
        <v>34079</v>
      </c>
      <c r="E10296">
        <v>89290</v>
      </c>
      <c r="F10296">
        <v>89290</v>
      </c>
      <c r="H10296">
        <v>1</v>
      </c>
      <c r="K10296" s="16">
        <f t="shared" si="480"/>
        <v>95540.3</v>
      </c>
      <c r="L10296" s="16">
        <f t="shared" si="481"/>
        <v>100568.73684210527</v>
      </c>
      <c r="M10296" s="16">
        <f t="shared" si="482"/>
        <v>114282.65550239234</v>
      </c>
      <c r="N10296" t="e">
        <f>INDEX(XML!$A$2:$R$782,MATCH(C10296,XML!$D$2:$D$737,0),2)</f>
        <v>#N/A</v>
      </c>
    </row>
    <row r="10297" spans="1:14" ht="90" x14ac:dyDescent="0.2">
      <c r="A10297">
        <v>74388</v>
      </c>
      <c r="B10297" t="s">
        <v>33438</v>
      </c>
      <c r="C10297" s="15" t="s">
        <v>33439</v>
      </c>
      <c r="D10297" s="15" t="s">
        <v>34080</v>
      </c>
      <c r="E10297">
        <v>199490</v>
      </c>
      <c r="F10297">
        <v>199490</v>
      </c>
      <c r="H10297">
        <v>1</v>
      </c>
      <c r="K10297" s="16">
        <f t="shared" si="480"/>
        <v>213454.3</v>
      </c>
      <c r="L10297" s="16">
        <f t="shared" si="481"/>
        <v>224688.73684210525</v>
      </c>
      <c r="M10297" s="16">
        <f t="shared" si="482"/>
        <v>255328.11004784686</v>
      </c>
      <c r="N10297" t="e">
        <f>INDEX(XML!$A$2:$R$782,MATCH(C10297,XML!$D$2:$D$737,0),2)</f>
        <v>#N/A</v>
      </c>
    </row>
    <row r="10298" spans="1:14" ht="78.75" x14ac:dyDescent="0.2">
      <c r="A10298">
        <v>74389</v>
      </c>
      <c r="B10298" t="s">
        <v>33440</v>
      </c>
      <c r="C10298" s="15" t="s">
        <v>33441</v>
      </c>
      <c r="D10298" s="15" t="s">
        <v>34081</v>
      </c>
      <c r="E10298">
        <v>283490</v>
      </c>
      <c r="F10298">
        <v>283490</v>
      </c>
      <c r="H10298">
        <v>15</v>
      </c>
      <c r="K10298" s="16">
        <f t="shared" si="480"/>
        <v>303334.3</v>
      </c>
      <c r="L10298" s="16">
        <f t="shared" si="481"/>
        <v>319299.26315789472</v>
      </c>
      <c r="M10298" s="16">
        <f t="shared" si="482"/>
        <v>362840.07177033491</v>
      </c>
      <c r="N10298" t="e">
        <f>INDEX(XML!$A$2:$R$782,MATCH(C10298,XML!$D$2:$D$737,0),2)</f>
        <v>#N/A</v>
      </c>
    </row>
    <row r="10299" spans="1:14" ht="78.75" x14ac:dyDescent="0.2">
      <c r="A10299">
        <v>74390</v>
      </c>
      <c r="B10299" t="s">
        <v>33442</v>
      </c>
      <c r="C10299" s="15" t="s">
        <v>33443</v>
      </c>
      <c r="D10299" s="15" t="s">
        <v>34082</v>
      </c>
      <c r="E10299">
        <v>314990</v>
      </c>
      <c r="F10299">
        <v>314990</v>
      </c>
      <c r="H10299">
        <v>3</v>
      </c>
      <c r="K10299" s="16">
        <f t="shared" si="480"/>
        <v>337039.3</v>
      </c>
      <c r="L10299" s="16">
        <f t="shared" si="481"/>
        <v>354778.21052631579</v>
      </c>
      <c r="M10299" s="16">
        <f t="shared" si="482"/>
        <v>403157.05741626793</v>
      </c>
      <c r="N10299" t="e">
        <f>INDEX(XML!$A$2:$R$782,MATCH(C10299,XML!$D$2:$D$737,0),2)</f>
        <v>#N/A</v>
      </c>
    </row>
    <row r="10300" spans="1:14" ht="123.75" x14ac:dyDescent="0.2">
      <c r="A10300">
        <v>55577</v>
      </c>
      <c r="B10300">
        <v>23927046002</v>
      </c>
      <c r="C10300" s="15" t="s">
        <v>14602</v>
      </c>
      <c r="D10300" s="15" t="s">
        <v>14603</v>
      </c>
      <c r="E10300">
        <v>263990</v>
      </c>
      <c r="F10300">
        <v>263990</v>
      </c>
      <c r="K10300" s="16">
        <f t="shared" si="480"/>
        <v>282469.3</v>
      </c>
      <c r="L10300" s="16">
        <f t="shared" si="481"/>
        <v>297336.10526315792</v>
      </c>
      <c r="M10300" s="16">
        <f t="shared" si="482"/>
        <v>337881.93779904308</v>
      </c>
      <c r="N10300" t="e">
        <f>INDEX(XML!$A$2:$R$782,MATCH(C10300,XML!$D$2:$D$737,0),2)</f>
        <v>#N/A</v>
      </c>
    </row>
    <row r="10301" spans="1:14" ht="101.25" x14ac:dyDescent="0.2">
      <c r="A10301">
        <v>73551</v>
      </c>
      <c r="B10301" t="s">
        <v>31593</v>
      </c>
      <c r="C10301" s="15" t="s">
        <v>31594</v>
      </c>
      <c r="D10301" s="15" t="s">
        <v>31595</v>
      </c>
      <c r="E10301">
        <v>69434</v>
      </c>
      <c r="F10301">
        <v>86990</v>
      </c>
      <c r="H10301">
        <v>10</v>
      </c>
      <c r="K10301" s="16">
        <f t="shared" si="480"/>
        <v>74294.38</v>
      </c>
      <c r="L10301" s="16">
        <f t="shared" si="481"/>
        <v>78204.610526315795</v>
      </c>
      <c r="M10301" s="16">
        <f t="shared" si="482"/>
        <v>88868.875598086132</v>
      </c>
      <c r="N10301" t="e">
        <f>INDEX(XML!$A$2:$R$782,MATCH(C10301,XML!$D$2:$D$737,0),2)</f>
        <v>#N/A</v>
      </c>
    </row>
    <row r="10302" spans="1:14" ht="15.75" x14ac:dyDescent="0.25">
      <c r="A10302" s="184" t="s">
        <v>4448</v>
      </c>
      <c r="B10302" s="184"/>
      <c r="C10302" s="185"/>
      <c r="D10302" s="185"/>
      <c r="E10302" s="184"/>
      <c r="F10302" s="184"/>
      <c r="G10302" s="184"/>
      <c r="H10302" s="184"/>
      <c r="I10302" s="184"/>
      <c r="J10302" s="184"/>
      <c r="K10302" s="16">
        <f t="shared" si="480"/>
        <v>0</v>
      </c>
      <c r="L10302" s="16">
        <f t="shared" si="481"/>
        <v>0</v>
      </c>
      <c r="M10302" s="16">
        <f t="shared" si="482"/>
        <v>0</v>
      </c>
      <c r="N10302" t="e">
        <f>INDEX(XML!$A$2:$R$782,MATCH(C10302,XML!$D$2:$D$737,0),2)</f>
        <v>#N/A</v>
      </c>
    </row>
    <row r="10303" spans="1:14" ht="67.5" x14ac:dyDescent="0.2">
      <c r="A10303">
        <v>56357</v>
      </c>
      <c r="B10303" t="s">
        <v>14485</v>
      </c>
      <c r="C10303" s="15" t="s">
        <v>18149</v>
      </c>
      <c r="D10303" s="15" t="s">
        <v>18150</v>
      </c>
      <c r="E10303">
        <v>47592</v>
      </c>
      <c r="F10303">
        <v>55990</v>
      </c>
      <c r="H10303">
        <v>10</v>
      </c>
      <c r="K10303" s="16">
        <f t="shared" si="480"/>
        <v>53303.040000000001</v>
      </c>
      <c r="L10303" s="16">
        <f t="shared" si="481"/>
        <v>56108.463157894737</v>
      </c>
      <c r="M10303" s="16">
        <f t="shared" si="482"/>
        <v>63759.617224880385</v>
      </c>
      <c r="N10303" t="e">
        <f>INDEX(XML!$A$2:$R$782,MATCH(C10303,XML!$D$2:$D$737,0),2)</f>
        <v>#N/A</v>
      </c>
    </row>
    <row r="10304" spans="1:14" ht="90" x14ac:dyDescent="0.2">
      <c r="A10304">
        <v>73427</v>
      </c>
      <c r="B10304" t="s">
        <v>31729</v>
      </c>
      <c r="C10304" s="15" t="s">
        <v>31730</v>
      </c>
      <c r="D10304" s="15" t="s">
        <v>31731</v>
      </c>
      <c r="E10304">
        <v>46190</v>
      </c>
      <c r="F10304">
        <v>46190</v>
      </c>
      <c r="H10304">
        <v>11</v>
      </c>
      <c r="K10304" s="16">
        <f t="shared" si="480"/>
        <v>51732.800000000003</v>
      </c>
      <c r="L10304" s="16">
        <f t="shared" si="481"/>
        <v>54455.57894736842</v>
      </c>
      <c r="M10304" s="16">
        <f t="shared" si="482"/>
        <v>61881.339712918663</v>
      </c>
      <c r="N10304" t="e">
        <f>INDEX(XML!$A$2:$R$782,MATCH(C10304,XML!$D$2:$D$737,0),2)</f>
        <v>#N/A</v>
      </c>
    </row>
    <row r="10305" spans="1:14" ht="78.75" x14ac:dyDescent="0.2">
      <c r="A10305">
        <v>73332</v>
      </c>
      <c r="B10305" t="s">
        <v>35978</v>
      </c>
      <c r="C10305" s="15" t="s">
        <v>35979</v>
      </c>
      <c r="D10305" s="15" t="s">
        <v>35980</v>
      </c>
      <c r="E10305">
        <v>31990</v>
      </c>
      <c r="F10305">
        <v>31990</v>
      </c>
      <c r="H10305">
        <v>7</v>
      </c>
      <c r="K10305" s="16">
        <f t="shared" si="480"/>
        <v>35828.800000000003</v>
      </c>
      <c r="L10305" s="16">
        <f t="shared" si="481"/>
        <v>37714.526315789481</v>
      </c>
      <c r="M10305" s="16">
        <f t="shared" si="482"/>
        <v>42857.416267942586</v>
      </c>
      <c r="N10305" t="e">
        <f>INDEX(XML!$A$2:$R$782,MATCH(C10305,XML!$D$2:$D$737,0),2)</f>
        <v>#N/A</v>
      </c>
    </row>
    <row r="10306" spans="1:14" ht="135" x14ac:dyDescent="0.2">
      <c r="A10306">
        <v>81252</v>
      </c>
      <c r="B10306" t="s">
        <v>41825</v>
      </c>
      <c r="C10306" s="15" t="s">
        <v>41826</v>
      </c>
      <c r="D10306" s="15" t="s">
        <v>41827</v>
      </c>
      <c r="E10306">
        <v>44090</v>
      </c>
      <c r="F10306">
        <v>44090</v>
      </c>
      <c r="H10306">
        <v>6</v>
      </c>
      <c r="K10306" s="16">
        <f t="shared" si="480"/>
        <v>49380.800000000003</v>
      </c>
      <c r="L10306" s="16">
        <f t="shared" si="481"/>
        <v>51979.789473684214</v>
      </c>
      <c r="M10306" s="16">
        <f t="shared" si="482"/>
        <v>59067.942583732067</v>
      </c>
      <c r="N10306" t="e">
        <f>INDEX(XML!$A$2:$R$782,MATCH(C10306,XML!$D$2:$D$737,0),2)</f>
        <v>#N/A</v>
      </c>
    </row>
    <row r="10307" spans="1:14" ht="78.75" x14ac:dyDescent="0.2">
      <c r="A10307">
        <v>73426</v>
      </c>
      <c r="B10307" t="s">
        <v>39536</v>
      </c>
      <c r="C10307" s="15" t="s">
        <v>39537</v>
      </c>
      <c r="D10307" s="15" t="s">
        <v>39538</v>
      </c>
      <c r="E10307">
        <v>39190</v>
      </c>
      <c r="F10307">
        <v>39190</v>
      </c>
      <c r="H10307">
        <v>6</v>
      </c>
      <c r="K10307" s="16">
        <f t="shared" si="480"/>
        <v>43892.800000000003</v>
      </c>
      <c r="L10307" s="16">
        <f t="shared" si="481"/>
        <v>46202.947368421053</v>
      </c>
      <c r="M10307" s="16">
        <f t="shared" si="482"/>
        <v>52503.349282296651</v>
      </c>
      <c r="N10307" t="e">
        <f>INDEX(XML!$A$2:$R$782,MATCH(C10307,XML!$D$2:$D$737,0),2)</f>
        <v>#N/A</v>
      </c>
    </row>
    <row r="10308" spans="1:14" ht="101.25" x14ac:dyDescent="0.2">
      <c r="A10308">
        <v>61095</v>
      </c>
      <c r="B10308" t="s">
        <v>41789</v>
      </c>
      <c r="C10308" s="15" t="s">
        <v>41790</v>
      </c>
      <c r="D10308" s="15" t="s">
        <v>41791</v>
      </c>
      <c r="E10308">
        <v>31490</v>
      </c>
      <c r="F10308">
        <v>31490</v>
      </c>
      <c r="H10308">
        <v>14</v>
      </c>
      <c r="K10308" s="16">
        <f t="shared" si="480"/>
        <v>35268.800000000003</v>
      </c>
      <c r="L10308" s="16">
        <f t="shared" si="481"/>
        <v>37125.052631578954</v>
      </c>
      <c r="M10308" s="16">
        <f t="shared" si="482"/>
        <v>42187.559808612445</v>
      </c>
      <c r="N10308" t="e">
        <f>INDEX(XML!$A$2:$R$782,MATCH(C10308,XML!$D$2:$D$737,0),2)</f>
        <v>#N/A</v>
      </c>
    </row>
    <row r="10309" spans="1:14" ht="112.5" x14ac:dyDescent="0.2">
      <c r="A10309">
        <v>77805</v>
      </c>
      <c r="B10309" t="s">
        <v>35975</v>
      </c>
      <c r="C10309" s="15" t="s">
        <v>35976</v>
      </c>
      <c r="D10309" s="15" t="s">
        <v>35977</v>
      </c>
      <c r="E10309">
        <v>55990</v>
      </c>
      <c r="F10309">
        <v>55990</v>
      </c>
      <c r="H10309">
        <v>2</v>
      </c>
      <c r="K10309" s="16">
        <f t="shared" ref="K10309:K10372" si="483">IF(E10309&gt;49999,E10309+E10309*0.07,IF(E10309&lt;=49999,E10309+E10309*0.12))</f>
        <v>59909.3</v>
      </c>
      <c r="L10309" s="16">
        <f t="shared" ref="L10309:L10372" si="484">K10309*100/95</f>
        <v>63062.42105263158</v>
      </c>
      <c r="M10309" s="16">
        <f t="shared" ref="M10309:M10372" si="485">IF(COUNTIF(C10309,"*Dahua*"),F10309-10,L10309*100/88)</f>
        <v>71661.84210526316</v>
      </c>
      <c r="N10309" t="e">
        <f>INDEX(XML!$A$2:$R$782,MATCH(C10309,XML!$D$2:$D$737,0),2)</f>
        <v>#N/A</v>
      </c>
    </row>
    <row r="10310" spans="1:14" ht="78.75" x14ac:dyDescent="0.2">
      <c r="A10310">
        <v>65369</v>
      </c>
      <c r="B10310" t="s">
        <v>35972</v>
      </c>
      <c r="C10310" s="15" t="s">
        <v>35973</v>
      </c>
      <c r="D10310" s="15" t="s">
        <v>35974</v>
      </c>
      <c r="E10310">
        <v>90990</v>
      </c>
      <c r="F10310">
        <v>90990</v>
      </c>
      <c r="H10310">
        <v>1</v>
      </c>
      <c r="K10310" s="16">
        <f t="shared" si="483"/>
        <v>97359.3</v>
      </c>
      <c r="L10310" s="16">
        <f t="shared" si="484"/>
        <v>102483.47368421052</v>
      </c>
      <c r="M10310" s="16">
        <f t="shared" si="485"/>
        <v>116458.49282296649</v>
      </c>
      <c r="N10310" t="e">
        <f>INDEX(XML!$A$2:$R$782,MATCH(C10310,XML!$D$2:$D$737,0),2)</f>
        <v>#N/A</v>
      </c>
    </row>
    <row r="10311" spans="1:14" ht="112.5" x14ac:dyDescent="0.2">
      <c r="A10311">
        <v>62318</v>
      </c>
      <c r="B10311" t="s">
        <v>37725</v>
      </c>
      <c r="C10311" s="15" t="s">
        <v>37726</v>
      </c>
      <c r="D10311" s="15" t="s">
        <v>37727</v>
      </c>
      <c r="E10311">
        <v>108490</v>
      </c>
      <c r="F10311">
        <v>108490</v>
      </c>
      <c r="H10311">
        <v>5</v>
      </c>
      <c r="K10311" s="16">
        <f t="shared" si="483"/>
        <v>116084.3</v>
      </c>
      <c r="L10311" s="16">
        <f t="shared" si="484"/>
        <v>122194</v>
      </c>
      <c r="M10311" s="16">
        <f t="shared" si="485"/>
        <v>138856.81818181818</v>
      </c>
      <c r="N10311" t="e">
        <f>INDEX(XML!$A$2:$R$782,MATCH(C10311,XML!$D$2:$D$737,0),2)</f>
        <v>#N/A</v>
      </c>
    </row>
    <row r="10312" spans="1:14" ht="78.75" x14ac:dyDescent="0.2">
      <c r="A10312">
        <v>74378</v>
      </c>
      <c r="B10312" t="s">
        <v>33422</v>
      </c>
      <c r="C10312" s="15" t="s">
        <v>33423</v>
      </c>
      <c r="D10312" s="15" t="s">
        <v>34085</v>
      </c>
      <c r="E10312">
        <v>52490</v>
      </c>
      <c r="F10312">
        <v>52490</v>
      </c>
      <c r="H10312">
        <v>13</v>
      </c>
      <c r="K10312" s="16">
        <f t="shared" si="483"/>
        <v>56164.3</v>
      </c>
      <c r="L10312" s="16">
        <f t="shared" si="484"/>
        <v>59120.315789473687</v>
      </c>
      <c r="M10312" s="16">
        <f t="shared" si="485"/>
        <v>67182.17703349283</v>
      </c>
      <c r="N10312" t="e">
        <f>INDEX(XML!$A$2:$R$782,MATCH(C10312,XML!$D$2:$D$737,0),2)</f>
        <v>#N/A</v>
      </c>
    </row>
    <row r="10313" spans="1:14" ht="78.75" x14ac:dyDescent="0.2">
      <c r="A10313">
        <v>74379</v>
      </c>
      <c r="B10313" t="s">
        <v>33424</v>
      </c>
      <c r="C10313" s="15" t="s">
        <v>33425</v>
      </c>
      <c r="D10313" s="15" t="s">
        <v>34083</v>
      </c>
      <c r="E10313">
        <v>62990</v>
      </c>
      <c r="F10313">
        <v>62990</v>
      </c>
      <c r="H10313">
        <v>7</v>
      </c>
      <c r="K10313" s="16">
        <f t="shared" si="483"/>
        <v>67399.3</v>
      </c>
      <c r="L10313" s="16">
        <f t="shared" si="484"/>
        <v>70946.631578947374</v>
      </c>
      <c r="M10313" s="16">
        <f t="shared" si="485"/>
        <v>80621.172248803836</v>
      </c>
      <c r="N10313" t="e">
        <f>INDEX(XML!$A$2:$R$782,MATCH(C10313,XML!$D$2:$D$737,0),2)</f>
        <v>#N/A</v>
      </c>
    </row>
    <row r="10314" spans="1:14" ht="78.75" x14ac:dyDescent="0.2">
      <c r="A10314">
        <v>74380</v>
      </c>
      <c r="B10314" t="s">
        <v>33426</v>
      </c>
      <c r="C10314" s="15" t="s">
        <v>33427</v>
      </c>
      <c r="D10314" s="15" t="s">
        <v>34084</v>
      </c>
      <c r="E10314">
        <v>73490</v>
      </c>
      <c r="F10314">
        <v>73490</v>
      </c>
      <c r="H10314">
        <v>2</v>
      </c>
      <c r="K10314" s="16">
        <f t="shared" si="483"/>
        <v>78634.3</v>
      </c>
      <c r="L10314" s="16">
        <f t="shared" si="484"/>
        <v>82772.947368421053</v>
      </c>
      <c r="M10314" s="16">
        <f t="shared" si="485"/>
        <v>94060.167464114827</v>
      </c>
      <c r="N10314" t="e">
        <f>INDEX(XML!$A$2:$R$782,MATCH(C10314,XML!$D$2:$D$737,0),2)</f>
        <v>#N/A</v>
      </c>
    </row>
    <row r="10315" spans="1:14" ht="78.75" x14ac:dyDescent="0.2">
      <c r="A10315">
        <v>74381</v>
      </c>
      <c r="B10315" t="s">
        <v>33428</v>
      </c>
      <c r="C10315" s="15" t="s">
        <v>33429</v>
      </c>
      <c r="D10315" s="15" t="s">
        <v>34086</v>
      </c>
      <c r="E10315">
        <v>83990</v>
      </c>
      <c r="F10315">
        <v>83990</v>
      </c>
      <c r="H10315">
        <v>12</v>
      </c>
      <c r="K10315" s="16">
        <f t="shared" si="483"/>
        <v>89869.3</v>
      </c>
      <c r="L10315" s="16">
        <f t="shared" si="484"/>
        <v>94599.263157894733</v>
      </c>
      <c r="M10315" s="16">
        <f t="shared" si="485"/>
        <v>107499.16267942585</v>
      </c>
      <c r="N10315" t="e">
        <f>INDEX(XML!$A$2:$R$782,MATCH(C10315,XML!$D$2:$D$737,0),2)</f>
        <v>#N/A</v>
      </c>
    </row>
    <row r="10316" spans="1:14" ht="78.75" x14ac:dyDescent="0.2">
      <c r="A10316">
        <v>74382</v>
      </c>
      <c r="B10316" t="s">
        <v>47045</v>
      </c>
      <c r="C10316" s="15" t="s">
        <v>47046</v>
      </c>
      <c r="D10316" s="15" t="s">
        <v>47047</v>
      </c>
      <c r="E10316">
        <v>94490</v>
      </c>
      <c r="F10316">
        <v>94490</v>
      </c>
      <c r="H10316">
        <v>1</v>
      </c>
      <c r="K10316" s="16">
        <f t="shared" si="483"/>
        <v>101104.3</v>
      </c>
      <c r="L10316" s="16">
        <f t="shared" si="484"/>
        <v>106425.57894736843</v>
      </c>
      <c r="M10316" s="16">
        <f t="shared" si="485"/>
        <v>120938.15789473685</v>
      </c>
      <c r="N10316" t="e">
        <f>INDEX(XML!$A$2:$R$782,MATCH(C10316,XML!$D$2:$D$737,0),2)</f>
        <v>#N/A</v>
      </c>
    </row>
    <row r="10317" spans="1:14" ht="90" x14ac:dyDescent="0.2">
      <c r="A10317">
        <v>74383</v>
      </c>
      <c r="B10317" t="s">
        <v>33430</v>
      </c>
      <c r="C10317" s="15" t="s">
        <v>33431</v>
      </c>
      <c r="D10317" s="15" t="s">
        <v>34087</v>
      </c>
      <c r="E10317">
        <v>104990</v>
      </c>
      <c r="F10317">
        <v>104990</v>
      </c>
      <c r="H10317">
        <v>5</v>
      </c>
      <c r="K10317" s="16">
        <f t="shared" si="483"/>
        <v>112339.3</v>
      </c>
      <c r="L10317" s="16">
        <f t="shared" si="484"/>
        <v>118251.89473684211</v>
      </c>
      <c r="M10317" s="16">
        <f t="shared" si="485"/>
        <v>134377.15311004783</v>
      </c>
      <c r="N10317" t="e">
        <f>INDEX(XML!$A$2:$R$782,MATCH(C10317,XML!$D$2:$D$737,0),2)</f>
        <v>#N/A</v>
      </c>
    </row>
    <row r="10318" spans="1:14" ht="157.5" x14ac:dyDescent="0.2">
      <c r="A10318">
        <v>71017</v>
      </c>
      <c r="B10318" t="s">
        <v>42130</v>
      </c>
      <c r="C10318" s="15" t="s">
        <v>42131</v>
      </c>
      <c r="D10318" s="15" t="s">
        <v>42132</v>
      </c>
      <c r="E10318">
        <v>104990</v>
      </c>
      <c r="F10318">
        <v>104990</v>
      </c>
      <c r="H10318">
        <v>2</v>
      </c>
      <c r="K10318" s="16">
        <f t="shared" si="483"/>
        <v>112339.3</v>
      </c>
      <c r="L10318" s="16">
        <f t="shared" si="484"/>
        <v>118251.89473684211</v>
      </c>
      <c r="M10318" s="16">
        <f t="shared" si="485"/>
        <v>134377.15311004783</v>
      </c>
      <c r="N10318" t="e">
        <f>INDEX(XML!$A$2:$R$782,MATCH(C10318,XML!$D$2:$D$737,0),2)</f>
        <v>#N/A</v>
      </c>
    </row>
    <row r="10319" spans="1:14" ht="90" x14ac:dyDescent="0.2">
      <c r="A10319">
        <v>73547</v>
      </c>
      <c r="B10319" t="s">
        <v>31602</v>
      </c>
      <c r="C10319" s="15" t="s">
        <v>31603</v>
      </c>
      <c r="D10319" s="15" t="s">
        <v>31831</v>
      </c>
      <c r="E10319">
        <v>32329</v>
      </c>
      <c r="F10319">
        <v>37990</v>
      </c>
      <c r="H10319">
        <v>8</v>
      </c>
      <c r="K10319" s="16">
        <f t="shared" si="483"/>
        <v>36208.480000000003</v>
      </c>
      <c r="L10319" s="16">
        <f t="shared" si="484"/>
        <v>38114.189473684215</v>
      </c>
      <c r="M10319" s="16">
        <f t="shared" si="485"/>
        <v>43311.578947368427</v>
      </c>
      <c r="N10319" t="e">
        <f>INDEX(XML!$A$2:$R$782,MATCH(C10319,XML!$D$2:$D$737,0),2)</f>
        <v>#N/A</v>
      </c>
    </row>
    <row r="10320" spans="1:14" ht="90" x14ac:dyDescent="0.2">
      <c r="A10320">
        <v>79158</v>
      </c>
      <c r="B10320" t="s">
        <v>38366</v>
      </c>
      <c r="C10320" s="15" t="s">
        <v>38367</v>
      </c>
      <c r="D10320" s="15" t="s">
        <v>38368</v>
      </c>
      <c r="E10320">
        <v>38254</v>
      </c>
      <c r="F10320">
        <v>47990</v>
      </c>
      <c r="H10320">
        <v>18</v>
      </c>
      <c r="K10320" s="16">
        <f t="shared" si="483"/>
        <v>42844.479999999996</v>
      </c>
      <c r="L10320" s="16">
        <f t="shared" si="484"/>
        <v>45099.452631578948</v>
      </c>
      <c r="M10320" s="16">
        <f t="shared" si="485"/>
        <v>51249.377990430621</v>
      </c>
      <c r="N10320" t="e">
        <f>INDEX(XML!$A$2:$R$782,MATCH(C10320,XML!$D$2:$D$737,0),2)</f>
        <v>#N/A</v>
      </c>
    </row>
    <row r="10321" spans="1:14" ht="101.25" x14ac:dyDescent="0.2">
      <c r="A10321">
        <v>73545</v>
      </c>
      <c r="B10321" t="s">
        <v>31604</v>
      </c>
      <c r="C10321" s="15" t="s">
        <v>31605</v>
      </c>
      <c r="D10321" s="15" t="s">
        <v>31830</v>
      </c>
      <c r="E10321">
        <v>32245</v>
      </c>
      <c r="F10321">
        <v>40990</v>
      </c>
      <c r="H10321">
        <v>6</v>
      </c>
      <c r="K10321" s="16">
        <f t="shared" si="483"/>
        <v>36114.400000000001</v>
      </c>
      <c r="L10321" s="16">
        <f t="shared" si="484"/>
        <v>38015.15789473684</v>
      </c>
      <c r="M10321" s="16">
        <f t="shared" si="485"/>
        <v>43199.043062200952</v>
      </c>
      <c r="N10321" t="e">
        <f>INDEX(XML!$A$2:$R$782,MATCH(C10321,XML!$D$2:$D$737,0),2)</f>
        <v>#N/A</v>
      </c>
    </row>
    <row r="10322" spans="1:14" ht="180" x14ac:dyDescent="0.2">
      <c r="A10322">
        <v>53273</v>
      </c>
      <c r="B10322" t="s">
        <v>25425</v>
      </c>
      <c r="C10322" s="15" t="s">
        <v>25426</v>
      </c>
      <c r="D10322" s="15" t="s">
        <v>25427</v>
      </c>
      <c r="E10322">
        <v>68103</v>
      </c>
      <c r="F10322">
        <v>85990</v>
      </c>
      <c r="H10322">
        <v>17</v>
      </c>
      <c r="K10322" s="16">
        <f t="shared" si="483"/>
        <v>72870.210000000006</v>
      </c>
      <c r="L10322" s="16">
        <f t="shared" si="484"/>
        <v>76705.484210526323</v>
      </c>
      <c r="M10322" s="16">
        <f t="shared" si="485"/>
        <v>87165.322966507185</v>
      </c>
      <c r="N10322" t="e">
        <f>INDEX(XML!$A$2:$R$782,MATCH(C10322,XML!$D$2:$D$737,0),2)</f>
        <v>#N/A</v>
      </c>
    </row>
    <row r="10323" spans="1:14" ht="135" x14ac:dyDescent="0.2">
      <c r="A10323">
        <v>60520</v>
      </c>
      <c r="B10323" t="s">
        <v>17794</v>
      </c>
      <c r="C10323" s="15" t="s">
        <v>17795</v>
      </c>
      <c r="D10323" s="15" t="s">
        <v>17796</v>
      </c>
      <c r="E10323">
        <v>39192</v>
      </c>
      <c r="F10323">
        <v>48990</v>
      </c>
      <c r="H10323">
        <v>5</v>
      </c>
      <c r="K10323" s="16">
        <f t="shared" si="483"/>
        <v>43895.040000000001</v>
      </c>
      <c r="L10323" s="16">
        <f t="shared" si="484"/>
        <v>46205.305263157898</v>
      </c>
      <c r="M10323" s="16">
        <f t="shared" si="485"/>
        <v>52506.02870813397</v>
      </c>
      <c r="N10323" t="e">
        <f>INDEX(XML!$A$2:$R$782,MATCH(C10323,XML!$D$2:$D$737,0),2)</f>
        <v>#N/A</v>
      </c>
    </row>
    <row r="10324" spans="1:14" ht="90" x14ac:dyDescent="0.2">
      <c r="A10324">
        <v>56459</v>
      </c>
      <c r="B10324">
        <v>1830007628</v>
      </c>
      <c r="C10324" s="15" t="s">
        <v>18153</v>
      </c>
      <c r="D10324" s="15" t="s">
        <v>18154</v>
      </c>
      <c r="E10324">
        <v>89990</v>
      </c>
      <c r="F10324">
        <v>89990</v>
      </c>
      <c r="H10324">
        <v>24</v>
      </c>
      <c r="K10324" s="16">
        <f t="shared" si="483"/>
        <v>96289.3</v>
      </c>
      <c r="L10324" s="16">
        <f t="shared" si="484"/>
        <v>101357.15789473684</v>
      </c>
      <c r="M10324" s="16">
        <f t="shared" si="485"/>
        <v>115178.58851674641</v>
      </c>
      <c r="N10324" t="e">
        <f>INDEX(XML!$A$2:$R$782,MATCH(C10324,XML!$D$2:$D$737,0),2)</f>
        <v>#N/A</v>
      </c>
    </row>
    <row r="10325" spans="1:14" ht="135" x14ac:dyDescent="0.2">
      <c r="A10325">
        <v>79159</v>
      </c>
      <c r="B10325" t="s">
        <v>38372</v>
      </c>
      <c r="C10325" s="15" t="s">
        <v>38373</v>
      </c>
      <c r="D10325" s="15" t="s">
        <v>38374</v>
      </c>
      <c r="E10325">
        <v>44173</v>
      </c>
      <c r="F10325">
        <v>55990</v>
      </c>
      <c r="H10325">
        <v>16</v>
      </c>
      <c r="K10325" s="16">
        <f t="shared" si="483"/>
        <v>49473.760000000002</v>
      </c>
      <c r="L10325" s="16">
        <f t="shared" si="484"/>
        <v>52077.642105263156</v>
      </c>
      <c r="M10325" s="16">
        <f t="shared" si="485"/>
        <v>59179.138755980857</v>
      </c>
      <c r="N10325" t="e">
        <f>INDEX(XML!$A$2:$R$782,MATCH(C10325,XML!$D$2:$D$737,0),2)</f>
        <v>#N/A</v>
      </c>
    </row>
    <row r="10326" spans="1:14" ht="101.25" x14ac:dyDescent="0.2">
      <c r="A10326">
        <v>57923</v>
      </c>
      <c r="B10326" t="s">
        <v>20592</v>
      </c>
      <c r="C10326" s="15" t="s">
        <v>20593</v>
      </c>
      <c r="D10326" s="15" t="s">
        <v>20594</v>
      </c>
      <c r="E10326">
        <v>10490</v>
      </c>
      <c r="F10326">
        <v>10490</v>
      </c>
      <c r="H10326">
        <v>1</v>
      </c>
      <c r="K10326" s="16">
        <f t="shared" si="483"/>
        <v>11748.8</v>
      </c>
      <c r="L10326" s="16">
        <f t="shared" si="484"/>
        <v>12367.157894736842</v>
      </c>
      <c r="M10326" s="16">
        <f t="shared" si="485"/>
        <v>14053.588516746413</v>
      </c>
      <c r="N10326" t="e">
        <f>INDEX(XML!$A$2:$R$782,MATCH(C10326,XML!$D$2:$D$737,0),2)</f>
        <v>#N/A</v>
      </c>
    </row>
    <row r="10327" spans="1:14" ht="22.5" customHeight="1" x14ac:dyDescent="0.2">
      <c r="A10327">
        <v>60104</v>
      </c>
      <c r="B10327" t="s">
        <v>17255</v>
      </c>
      <c r="C10327" s="15" t="s">
        <v>17256</v>
      </c>
      <c r="D10327" s="15" t="s">
        <v>19191</v>
      </c>
      <c r="E10327">
        <v>11190</v>
      </c>
      <c r="F10327">
        <v>11190</v>
      </c>
      <c r="H10327">
        <v>4</v>
      </c>
      <c r="K10327" s="16">
        <f t="shared" si="483"/>
        <v>12532.8</v>
      </c>
      <c r="L10327" s="16">
        <f t="shared" si="484"/>
        <v>13192.421052631578</v>
      </c>
      <c r="M10327" s="16">
        <f t="shared" si="485"/>
        <v>14991.387559808611</v>
      </c>
      <c r="N10327" t="e">
        <f>INDEX(XML!$A$2:$R$782,MATCH(C10327,XML!$D$2:$D$737,0),2)</f>
        <v>#N/A</v>
      </c>
    </row>
    <row r="10328" spans="1:14" ht="157.5" x14ac:dyDescent="0.2">
      <c r="A10328">
        <v>67890</v>
      </c>
      <c r="B10328" t="s">
        <v>25696</v>
      </c>
      <c r="C10328" s="15" t="s">
        <v>25697</v>
      </c>
      <c r="D10328" s="15" t="s">
        <v>29586</v>
      </c>
      <c r="E10328">
        <v>12590</v>
      </c>
      <c r="F10328">
        <v>12590</v>
      </c>
      <c r="H10328">
        <v>3</v>
      </c>
      <c r="K10328" s="16">
        <f t="shared" si="483"/>
        <v>14100.8</v>
      </c>
      <c r="L10328" s="16">
        <f t="shared" si="484"/>
        <v>14842.947368421053</v>
      </c>
      <c r="M10328" s="16">
        <f t="shared" si="485"/>
        <v>16866.985645933015</v>
      </c>
      <c r="N10328" t="e">
        <f>INDEX(XML!$A$2:$R$782,MATCH(C10328,XML!$D$2:$D$737,0),2)</f>
        <v>#N/A</v>
      </c>
    </row>
    <row r="10329" spans="1:14" ht="56.25" x14ac:dyDescent="0.2">
      <c r="A10329">
        <v>57822</v>
      </c>
      <c r="B10329" t="s">
        <v>35292</v>
      </c>
      <c r="C10329" s="15" t="s">
        <v>35293</v>
      </c>
      <c r="D10329" s="15" t="s">
        <v>35294</v>
      </c>
      <c r="E10329">
        <v>18890</v>
      </c>
      <c r="F10329">
        <v>18890</v>
      </c>
      <c r="H10329">
        <v>13</v>
      </c>
      <c r="K10329" s="16">
        <f t="shared" si="483"/>
        <v>21156.799999999999</v>
      </c>
      <c r="L10329" s="16">
        <f t="shared" si="484"/>
        <v>22270.315789473683</v>
      </c>
      <c r="M10329" s="16">
        <f t="shared" si="485"/>
        <v>25307.177033492826</v>
      </c>
      <c r="N10329" t="e">
        <f>INDEX(XML!$A$2:$R$782,MATCH(C10329,XML!$D$2:$D$737,0),2)</f>
        <v>#N/A</v>
      </c>
    </row>
    <row r="10330" spans="1:14" ht="101.25" x14ac:dyDescent="0.2">
      <c r="A10330">
        <v>57821</v>
      </c>
      <c r="B10330" t="s">
        <v>25608</v>
      </c>
      <c r="C10330" s="15" t="s">
        <v>25609</v>
      </c>
      <c r="D10330" s="15" t="s">
        <v>25610</v>
      </c>
      <c r="E10330">
        <v>18890</v>
      </c>
      <c r="F10330">
        <v>18890</v>
      </c>
      <c r="H10330">
        <v>10</v>
      </c>
      <c r="K10330" s="16">
        <f t="shared" si="483"/>
        <v>21156.799999999999</v>
      </c>
      <c r="L10330" s="16">
        <f t="shared" si="484"/>
        <v>22270.315789473683</v>
      </c>
      <c r="M10330" s="16">
        <f t="shared" si="485"/>
        <v>25307.177033492826</v>
      </c>
      <c r="N10330" t="e">
        <f>INDEX(XML!$A$2:$R$782,MATCH(C10330,XML!$D$2:$D$737,0),2)</f>
        <v>#N/A</v>
      </c>
    </row>
    <row r="10331" spans="1:14" ht="45" customHeight="1" x14ac:dyDescent="0.2">
      <c r="A10331">
        <v>57264</v>
      </c>
      <c r="B10331" t="s">
        <v>15065</v>
      </c>
      <c r="C10331" s="15" t="s">
        <v>18136</v>
      </c>
      <c r="D10331" s="15" t="s">
        <v>18137</v>
      </c>
      <c r="E10331">
        <v>19590</v>
      </c>
      <c r="F10331">
        <v>19590</v>
      </c>
      <c r="H10331">
        <v>2</v>
      </c>
      <c r="K10331" s="16">
        <f t="shared" si="483"/>
        <v>21940.799999999999</v>
      </c>
      <c r="L10331" s="16">
        <f t="shared" si="484"/>
        <v>23095.57894736842</v>
      </c>
      <c r="M10331" s="16">
        <f t="shared" si="485"/>
        <v>26244.97607655502</v>
      </c>
      <c r="N10331" t="e">
        <f>INDEX(XML!$A$2:$R$782,MATCH(C10331,XML!$D$2:$D$737,0),2)</f>
        <v>#N/A</v>
      </c>
    </row>
    <row r="10332" spans="1:14" ht="90" x14ac:dyDescent="0.2">
      <c r="A10332">
        <v>55968</v>
      </c>
      <c r="B10332" t="s">
        <v>41795</v>
      </c>
      <c r="C10332" s="15" t="s">
        <v>41796</v>
      </c>
      <c r="D10332" s="15" t="s">
        <v>41797</v>
      </c>
      <c r="E10332">
        <v>20990</v>
      </c>
      <c r="F10332">
        <v>20990</v>
      </c>
      <c r="H10332">
        <v>10</v>
      </c>
      <c r="K10332" s="16">
        <f t="shared" si="483"/>
        <v>23508.799999999999</v>
      </c>
      <c r="L10332" s="16">
        <f t="shared" si="484"/>
        <v>24746.105263157893</v>
      </c>
      <c r="M10332" s="16">
        <f t="shared" si="485"/>
        <v>28120.574162679422</v>
      </c>
      <c r="N10332" t="e">
        <f>INDEX(XML!$A$2:$R$782,MATCH(C10332,XML!$D$2:$D$737,0),2)</f>
        <v>#N/A</v>
      </c>
    </row>
    <row r="10333" spans="1:14" ht="56.25" x14ac:dyDescent="0.2">
      <c r="A10333">
        <v>57246</v>
      </c>
      <c r="B10333" t="s">
        <v>16980</v>
      </c>
      <c r="C10333" s="15" t="s">
        <v>18138</v>
      </c>
      <c r="D10333" s="15" t="s">
        <v>20394</v>
      </c>
      <c r="E10333">
        <v>22390</v>
      </c>
      <c r="F10333">
        <v>22390</v>
      </c>
      <c r="H10333">
        <v>2</v>
      </c>
      <c r="K10333" s="16">
        <f t="shared" si="483"/>
        <v>25076.799999999999</v>
      </c>
      <c r="L10333" s="16">
        <f t="shared" si="484"/>
        <v>26396.63157894737</v>
      </c>
      <c r="M10333" s="16">
        <f t="shared" si="485"/>
        <v>29996.172248803832</v>
      </c>
      <c r="N10333" t="e">
        <f>INDEX(XML!$A$2:$R$782,MATCH(C10333,XML!$D$2:$D$737,0),2)</f>
        <v>#N/A</v>
      </c>
    </row>
    <row r="10334" spans="1:14" ht="22.5" customHeight="1" x14ac:dyDescent="0.2">
      <c r="A10334">
        <v>59837</v>
      </c>
      <c r="B10334" t="s">
        <v>16981</v>
      </c>
      <c r="C10334" s="15" t="s">
        <v>16982</v>
      </c>
      <c r="D10334" s="15" t="s">
        <v>16983</v>
      </c>
      <c r="E10334">
        <v>25190</v>
      </c>
      <c r="F10334">
        <v>25190</v>
      </c>
      <c r="H10334">
        <v>9</v>
      </c>
      <c r="K10334" s="16">
        <f t="shared" si="483"/>
        <v>28212.799999999999</v>
      </c>
      <c r="L10334" s="16">
        <f t="shared" si="484"/>
        <v>29697.684210526317</v>
      </c>
      <c r="M10334" s="16">
        <f t="shared" si="485"/>
        <v>33747.368421052633</v>
      </c>
      <c r="N10334" t="e">
        <f>INDEX(XML!$A$2:$R$782,MATCH(C10334,XML!$D$2:$D$737,0),2)</f>
        <v>#N/A</v>
      </c>
    </row>
    <row r="10335" spans="1:14" ht="22.5" customHeight="1" x14ac:dyDescent="0.2">
      <c r="A10335">
        <v>57790</v>
      </c>
      <c r="B10335" t="s">
        <v>16308</v>
      </c>
      <c r="C10335" s="15" t="s">
        <v>18139</v>
      </c>
      <c r="D10335" s="15" t="s">
        <v>18140</v>
      </c>
      <c r="E10335">
        <v>25190</v>
      </c>
      <c r="F10335">
        <v>25190</v>
      </c>
      <c r="K10335" s="16">
        <f t="shared" si="483"/>
        <v>28212.799999999999</v>
      </c>
      <c r="L10335" s="16">
        <f t="shared" si="484"/>
        <v>29697.684210526317</v>
      </c>
      <c r="M10335" s="16">
        <f t="shared" si="485"/>
        <v>33747.368421052633</v>
      </c>
      <c r="N10335" t="e">
        <f>INDEX(XML!$A$2:$R$782,MATCH(C10335,XML!$D$2:$D$737,0),2)</f>
        <v>#N/A</v>
      </c>
    </row>
    <row r="10336" spans="1:14" ht="146.25" x14ac:dyDescent="0.2">
      <c r="A10336">
        <v>55967</v>
      </c>
      <c r="B10336" t="s">
        <v>14185</v>
      </c>
      <c r="C10336" s="15" t="s">
        <v>14186</v>
      </c>
      <c r="D10336" s="15" t="s">
        <v>14187</v>
      </c>
      <c r="E10336">
        <v>25190</v>
      </c>
      <c r="F10336">
        <v>25190</v>
      </c>
      <c r="H10336">
        <v>23</v>
      </c>
      <c r="K10336" s="16">
        <f t="shared" si="483"/>
        <v>28212.799999999999</v>
      </c>
      <c r="L10336" s="16">
        <f t="shared" si="484"/>
        <v>29697.684210526317</v>
      </c>
      <c r="M10336" s="16">
        <f t="shared" si="485"/>
        <v>33747.368421052633</v>
      </c>
      <c r="N10336" t="e">
        <f>INDEX(XML!$A$2:$R$782,MATCH(C10336,XML!$D$2:$D$737,0),2)</f>
        <v>#N/A</v>
      </c>
    </row>
    <row r="10337" spans="1:14" ht="101.25" x14ac:dyDescent="0.2">
      <c r="A10337">
        <v>63947</v>
      </c>
      <c r="B10337" t="s">
        <v>24271</v>
      </c>
      <c r="C10337" s="15" t="s">
        <v>24272</v>
      </c>
      <c r="D10337" s="15" t="s">
        <v>24273</v>
      </c>
      <c r="E10337">
        <v>30790</v>
      </c>
      <c r="F10337">
        <v>30790</v>
      </c>
      <c r="H10337">
        <v>7</v>
      </c>
      <c r="K10337" s="16">
        <f t="shared" si="483"/>
        <v>34484.800000000003</v>
      </c>
      <c r="L10337" s="16">
        <f t="shared" si="484"/>
        <v>36299.789473684214</v>
      </c>
      <c r="M10337" s="16">
        <f t="shared" si="485"/>
        <v>41249.760765550243</v>
      </c>
      <c r="N10337" t="e">
        <f>INDEX(XML!$A$2:$R$782,MATCH(C10337,XML!$D$2:$D$737,0),2)</f>
        <v>#N/A</v>
      </c>
    </row>
    <row r="10338" spans="1:14" ht="112.5" x14ac:dyDescent="0.2">
      <c r="A10338">
        <v>61092</v>
      </c>
      <c r="B10338" t="s">
        <v>19446</v>
      </c>
      <c r="C10338" s="15" t="s">
        <v>19447</v>
      </c>
      <c r="D10338" s="15" t="s">
        <v>19448</v>
      </c>
      <c r="E10338">
        <v>55990</v>
      </c>
      <c r="F10338">
        <v>55990</v>
      </c>
      <c r="H10338">
        <v>23</v>
      </c>
      <c r="K10338" s="16">
        <f t="shared" si="483"/>
        <v>59909.3</v>
      </c>
      <c r="L10338" s="16">
        <f t="shared" si="484"/>
        <v>63062.42105263158</v>
      </c>
      <c r="M10338" s="16">
        <f t="shared" si="485"/>
        <v>71661.84210526316</v>
      </c>
      <c r="N10338" t="e">
        <f>INDEX(XML!$A$2:$R$782,MATCH(C10338,XML!$D$2:$D$737,0),2)</f>
        <v>#N/A</v>
      </c>
    </row>
    <row r="10339" spans="1:14" ht="78.75" x14ac:dyDescent="0.2">
      <c r="A10339">
        <v>62312</v>
      </c>
      <c r="B10339" t="s">
        <v>20472</v>
      </c>
      <c r="C10339" s="15" t="s">
        <v>20473</v>
      </c>
      <c r="D10339" s="15" t="s">
        <v>20474</v>
      </c>
      <c r="E10339">
        <v>55990</v>
      </c>
      <c r="F10339">
        <v>55990</v>
      </c>
      <c r="H10339">
        <v>5</v>
      </c>
      <c r="K10339" s="16">
        <f t="shared" si="483"/>
        <v>59909.3</v>
      </c>
      <c r="L10339" s="16">
        <f t="shared" si="484"/>
        <v>63062.42105263158</v>
      </c>
      <c r="M10339" s="16">
        <f t="shared" si="485"/>
        <v>71661.84210526316</v>
      </c>
      <c r="N10339" t="e">
        <f>INDEX(XML!$A$2:$R$782,MATCH(C10339,XML!$D$2:$D$737,0),2)</f>
        <v>#N/A</v>
      </c>
    </row>
    <row r="10340" spans="1:14" ht="78.75" x14ac:dyDescent="0.2">
      <c r="A10340">
        <v>74384</v>
      </c>
      <c r="B10340" t="s">
        <v>33432</v>
      </c>
      <c r="C10340" s="15" t="s">
        <v>33433</v>
      </c>
      <c r="D10340" s="15" t="s">
        <v>34088</v>
      </c>
      <c r="E10340">
        <v>18890</v>
      </c>
      <c r="F10340">
        <v>18890</v>
      </c>
      <c r="H10340">
        <v>7</v>
      </c>
      <c r="K10340" s="16">
        <f t="shared" si="483"/>
        <v>21156.799999999999</v>
      </c>
      <c r="L10340" s="16">
        <f t="shared" si="484"/>
        <v>22270.315789473683</v>
      </c>
      <c r="M10340" s="16">
        <f t="shared" si="485"/>
        <v>25307.177033492826</v>
      </c>
      <c r="N10340" t="e">
        <f>INDEX(XML!$A$2:$R$782,MATCH(C10340,XML!$D$2:$D$737,0),2)</f>
        <v>#N/A</v>
      </c>
    </row>
    <row r="10341" spans="1:14" ht="123.75" x14ac:dyDescent="0.2">
      <c r="A10341">
        <v>55970</v>
      </c>
      <c r="B10341" t="s">
        <v>41792</v>
      </c>
      <c r="C10341" s="15" t="s">
        <v>41793</v>
      </c>
      <c r="D10341" s="15" t="s">
        <v>41794</v>
      </c>
      <c r="E10341">
        <v>22390</v>
      </c>
      <c r="F10341">
        <v>22390</v>
      </c>
      <c r="K10341" s="16">
        <f t="shared" si="483"/>
        <v>25076.799999999999</v>
      </c>
      <c r="L10341" s="16">
        <f t="shared" si="484"/>
        <v>26396.63157894737</v>
      </c>
      <c r="M10341" s="16">
        <f t="shared" si="485"/>
        <v>29996.172248803832</v>
      </c>
      <c r="N10341" t="e">
        <f>INDEX(XML!$A$2:$R$782,MATCH(C10341,XML!$D$2:$D$737,0),2)</f>
        <v>#N/A</v>
      </c>
    </row>
    <row r="10342" spans="1:14" ht="22.5" customHeight="1" x14ac:dyDescent="0.2">
      <c r="A10342">
        <v>74385</v>
      </c>
      <c r="B10342" t="s">
        <v>33434</v>
      </c>
      <c r="C10342" s="15" t="s">
        <v>33435</v>
      </c>
      <c r="D10342" s="15" t="s">
        <v>34089</v>
      </c>
      <c r="E10342">
        <v>31490</v>
      </c>
      <c r="F10342">
        <v>31490</v>
      </c>
      <c r="H10342">
        <v>7</v>
      </c>
      <c r="K10342" s="16">
        <f t="shared" si="483"/>
        <v>35268.800000000003</v>
      </c>
      <c r="L10342" s="16">
        <f t="shared" si="484"/>
        <v>37125.052631578954</v>
      </c>
      <c r="M10342" s="16">
        <f t="shared" si="485"/>
        <v>42187.559808612445</v>
      </c>
      <c r="N10342" t="e">
        <f>INDEX(XML!$A$2:$R$782,MATCH(C10342,XML!$D$2:$D$737,0),2)</f>
        <v>#N/A</v>
      </c>
    </row>
    <row r="10343" spans="1:14" ht="33.75" customHeight="1" x14ac:dyDescent="0.2">
      <c r="A10343">
        <v>76398</v>
      </c>
      <c r="B10343" t="s">
        <v>35223</v>
      </c>
      <c r="C10343" s="15" t="s">
        <v>35224</v>
      </c>
      <c r="D10343" s="15" t="s">
        <v>35225</v>
      </c>
      <c r="E10343">
        <v>26990</v>
      </c>
      <c r="F10343">
        <v>26990</v>
      </c>
      <c r="H10343">
        <v>8</v>
      </c>
      <c r="I10343">
        <v>1</v>
      </c>
      <c r="K10343" s="16">
        <f t="shared" si="483"/>
        <v>30228.799999999999</v>
      </c>
      <c r="L10343" s="16">
        <f t="shared" si="484"/>
        <v>31819.78947368421</v>
      </c>
      <c r="M10343" s="16">
        <f t="shared" si="485"/>
        <v>36158.851674641148</v>
      </c>
      <c r="N10343" t="e">
        <f>INDEX(XML!$A$2:$R$782,MATCH(C10343,XML!$D$2:$D$737,0),2)</f>
        <v>#N/A</v>
      </c>
    </row>
    <row r="10344" spans="1:14" ht="101.25" x14ac:dyDescent="0.2">
      <c r="A10344">
        <v>55579</v>
      </c>
      <c r="B10344">
        <v>23964046001</v>
      </c>
      <c r="C10344" s="15" t="s">
        <v>18151</v>
      </c>
      <c r="D10344" s="15" t="s">
        <v>18152</v>
      </c>
      <c r="E10344">
        <v>59990</v>
      </c>
      <c r="F10344">
        <v>59990</v>
      </c>
      <c r="H10344">
        <v>2</v>
      </c>
      <c r="K10344" s="16">
        <f t="shared" si="483"/>
        <v>64189.3</v>
      </c>
      <c r="L10344" s="16">
        <f t="shared" si="484"/>
        <v>67567.68421052632</v>
      </c>
      <c r="M10344" s="16">
        <f t="shared" si="485"/>
        <v>76781.459330143538</v>
      </c>
      <c r="N10344" t="e">
        <f>INDEX(XML!$A$2:$R$782,MATCH(C10344,XML!$D$2:$D$737,0),2)</f>
        <v>#N/A</v>
      </c>
    </row>
    <row r="10345" spans="1:14" ht="123.75" x14ac:dyDescent="0.2">
      <c r="A10345">
        <v>55580</v>
      </c>
      <c r="B10345">
        <v>23999046001</v>
      </c>
      <c r="C10345" s="15" t="s">
        <v>43343</v>
      </c>
      <c r="D10345" s="15" t="s">
        <v>43344</v>
      </c>
      <c r="E10345">
        <v>59990</v>
      </c>
      <c r="F10345">
        <v>59990</v>
      </c>
      <c r="H10345">
        <v>44</v>
      </c>
      <c r="K10345" s="16">
        <f t="shared" si="483"/>
        <v>64189.3</v>
      </c>
      <c r="L10345" s="16">
        <f t="shared" si="484"/>
        <v>67567.68421052632</v>
      </c>
      <c r="M10345" s="16">
        <f t="shared" si="485"/>
        <v>76781.459330143538</v>
      </c>
      <c r="N10345" t="e">
        <f>INDEX(XML!$A$2:$R$782,MATCH(C10345,XML!$D$2:$D$737,0),2)</f>
        <v>#N/A</v>
      </c>
    </row>
    <row r="10346" spans="1:14" ht="45" customHeight="1" x14ac:dyDescent="0.2">
      <c r="A10346">
        <v>73548</v>
      </c>
      <c r="B10346" t="s">
        <v>31600</v>
      </c>
      <c r="C10346" s="15" t="s">
        <v>31601</v>
      </c>
      <c r="D10346" s="15" t="s">
        <v>31833</v>
      </c>
      <c r="E10346">
        <v>12518</v>
      </c>
      <c r="F10346">
        <v>13090</v>
      </c>
      <c r="H10346">
        <v>14</v>
      </c>
      <c r="K10346" s="16">
        <f t="shared" si="483"/>
        <v>14020.16</v>
      </c>
      <c r="L10346" s="16">
        <f t="shared" si="484"/>
        <v>14758.063157894738</v>
      </c>
      <c r="M10346" s="16">
        <f t="shared" si="485"/>
        <v>16770.526315789473</v>
      </c>
      <c r="N10346" t="e">
        <f>INDEX(XML!$A$2:$R$782,MATCH(C10346,XML!$D$2:$D$737,0),2)</f>
        <v>#N/A</v>
      </c>
    </row>
    <row r="10347" spans="1:14" ht="22.5" customHeight="1" x14ac:dyDescent="0.2">
      <c r="A10347">
        <v>79160</v>
      </c>
      <c r="B10347" t="s">
        <v>38369</v>
      </c>
      <c r="C10347" s="15" t="s">
        <v>38370</v>
      </c>
      <c r="D10347" s="15" t="s">
        <v>38371</v>
      </c>
      <c r="E10347">
        <v>12050</v>
      </c>
      <c r="F10347">
        <v>15990</v>
      </c>
      <c r="H10347">
        <v>11</v>
      </c>
      <c r="K10347" s="16">
        <f t="shared" si="483"/>
        <v>13496</v>
      </c>
      <c r="L10347" s="16">
        <f t="shared" si="484"/>
        <v>14206.315789473685</v>
      </c>
      <c r="M10347" s="16">
        <f t="shared" si="485"/>
        <v>16143.54066985646</v>
      </c>
      <c r="N10347" t="e">
        <f>INDEX(XML!$A$2:$R$782,MATCH(C10347,XML!$D$2:$D$737,0),2)</f>
        <v>#N/A</v>
      </c>
    </row>
    <row r="10348" spans="1:14" ht="123.75" x14ac:dyDescent="0.2">
      <c r="A10348">
        <v>53274</v>
      </c>
      <c r="B10348" t="s">
        <v>4451</v>
      </c>
      <c r="C10348" s="15" t="s">
        <v>18132</v>
      </c>
      <c r="D10348" s="15" t="s">
        <v>18133</v>
      </c>
      <c r="E10348">
        <v>11990</v>
      </c>
      <c r="F10348">
        <v>12990</v>
      </c>
      <c r="H10348" t="s">
        <v>746</v>
      </c>
      <c r="I10348">
        <v>9</v>
      </c>
      <c r="K10348" s="16">
        <f t="shared" si="483"/>
        <v>13428.8</v>
      </c>
      <c r="L10348" s="16">
        <f t="shared" si="484"/>
        <v>14135.578947368422</v>
      </c>
      <c r="M10348" s="16">
        <f t="shared" si="485"/>
        <v>16063.157894736843</v>
      </c>
      <c r="N10348" t="e">
        <f>INDEX(XML!$A$2:$R$782,MATCH(C10348,XML!$D$2:$D$737,0),2)</f>
        <v>#N/A</v>
      </c>
    </row>
    <row r="10349" spans="1:14" ht="101.25" x14ac:dyDescent="0.2">
      <c r="A10349">
        <v>73549</v>
      </c>
      <c r="B10349" t="s">
        <v>31598</v>
      </c>
      <c r="C10349" s="15" t="s">
        <v>31599</v>
      </c>
      <c r="D10349" s="15" t="s">
        <v>31832</v>
      </c>
      <c r="E10349">
        <v>14045</v>
      </c>
      <c r="F10349">
        <v>14690</v>
      </c>
      <c r="H10349">
        <v>17</v>
      </c>
      <c r="K10349" s="16">
        <f t="shared" si="483"/>
        <v>15730.4</v>
      </c>
      <c r="L10349" s="16">
        <f t="shared" si="484"/>
        <v>16558.315789473683</v>
      </c>
      <c r="M10349" s="16">
        <f t="shared" si="485"/>
        <v>18816.26794258373</v>
      </c>
      <c r="N10349" t="e">
        <f>INDEX(XML!$A$2:$R$782,MATCH(C10349,XML!$D$2:$D$737,0),2)</f>
        <v>#N/A</v>
      </c>
    </row>
    <row r="10350" spans="1:14" ht="112.5" x14ac:dyDescent="0.2">
      <c r="A10350">
        <v>53275</v>
      </c>
      <c r="B10350" t="s">
        <v>4452</v>
      </c>
      <c r="C10350" s="15" t="s">
        <v>18134</v>
      </c>
      <c r="D10350" s="15" t="s">
        <v>18135</v>
      </c>
      <c r="E10350">
        <v>12499</v>
      </c>
      <c r="F10350">
        <v>14590</v>
      </c>
      <c r="H10350">
        <v>5</v>
      </c>
      <c r="K10350" s="16">
        <f t="shared" si="483"/>
        <v>13998.88</v>
      </c>
      <c r="L10350" s="16">
        <f t="shared" si="484"/>
        <v>14735.663157894736</v>
      </c>
      <c r="M10350" s="16">
        <f t="shared" si="485"/>
        <v>16745.071770334929</v>
      </c>
      <c r="N10350" t="e">
        <f>INDEX(XML!$A$2:$R$782,MATCH(C10350,XML!$D$2:$D$737,0),2)</f>
        <v>#N/A</v>
      </c>
    </row>
    <row r="10351" spans="1:14" ht="33.75" customHeight="1" x14ac:dyDescent="0.2">
      <c r="A10351">
        <v>48361</v>
      </c>
      <c r="B10351" t="s">
        <v>40444</v>
      </c>
      <c r="C10351" s="15" t="s">
        <v>40445</v>
      </c>
      <c r="D10351" s="15" t="s">
        <v>40446</v>
      </c>
      <c r="E10351">
        <v>19908</v>
      </c>
      <c r="F10351">
        <v>21490</v>
      </c>
      <c r="H10351">
        <v>1</v>
      </c>
      <c r="K10351" s="16">
        <f t="shared" si="483"/>
        <v>22296.959999999999</v>
      </c>
      <c r="L10351" s="16">
        <f t="shared" si="484"/>
        <v>23470.484210526316</v>
      </c>
      <c r="M10351" s="16">
        <f t="shared" si="485"/>
        <v>26671.004784688994</v>
      </c>
      <c r="N10351" t="e">
        <f>INDEX(XML!$A$2:$R$782,MATCH(C10351,XML!$D$2:$D$737,0),2)</f>
        <v>#N/A</v>
      </c>
    </row>
    <row r="10352" spans="1:14" ht="33.75" customHeight="1" x14ac:dyDescent="0.2">
      <c r="A10352">
        <v>49764</v>
      </c>
      <c r="B10352">
        <v>1830007269</v>
      </c>
      <c r="C10352" s="15" t="s">
        <v>18141</v>
      </c>
      <c r="D10352" s="15" t="s">
        <v>18142</v>
      </c>
      <c r="E10352">
        <v>15024</v>
      </c>
      <c r="F10352">
        <v>30990</v>
      </c>
      <c r="K10352" s="16">
        <f t="shared" si="483"/>
        <v>16826.88</v>
      </c>
      <c r="L10352" s="16">
        <f t="shared" si="484"/>
        <v>17712.505263157895</v>
      </c>
      <c r="M10352" s="16">
        <f t="shared" si="485"/>
        <v>20127.846889952154</v>
      </c>
      <c r="N10352" t="e">
        <f>INDEX(XML!$A$2:$R$782,MATCH(C10352,XML!$D$2:$D$737,0),2)</f>
        <v>#N/A</v>
      </c>
    </row>
    <row r="10353" spans="1:14" ht="78.75" x14ac:dyDescent="0.2">
      <c r="A10353">
        <v>47831</v>
      </c>
      <c r="B10353">
        <v>1830007745</v>
      </c>
      <c r="C10353" s="15" t="s">
        <v>18143</v>
      </c>
      <c r="D10353" s="15" t="s">
        <v>18144</v>
      </c>
      <c r="E10353">
        <v>31990</v>
      </c>
      <c r="F10353">
        <v>31990</v>
      </c>
      <c r="H10353">
        <v>7</v>
      </c>
      <c r="K10353" s="16">
        <f t="shared" si="483"/>
        <v>35828.800000000003</v>
      </c>
      <c r="L10353" s="16">
        <f t="shared" si="484"/>
        <v>37714.526315789481</v>
      </c>
      <c r="M10353" s="16">
        <f t="shared" si="485"/>
        <v>42857.416267942586</v>
      </c>
      <c r="N10353" t="e">
        <f>INDEX(XML!$A$2:$R$782,MATCH(C10353,XML!$D$2:$D$737,0),2)</f>
        <v>#N/A</v>
      </c>
    </row>
    <row r="10354" spans="1:14" ht="90" x14ac:dyDescent="0.2">
      <c r="A10354">
        <v>53497</v>
      </c>
      <c r="B10354">
        <v>1830008850</v>
      </c>
      <c r="C10354" s="15" t="s">
        <v>18145</v>
      </c>
      <c r="D10354" s="15" t="s">
        <v>18146</v>
      </c>
      <c r="E10354">
        <v>34990</v>
      </c>
      <c r="F10354">
        <v>34990</v>
      </c>
      <c r="H10354">
        <v>47</v>
      </c>
      <c r="K10354" s="16">
        <f t="shared" si="483"/>
        <v>39188.800000000003</v>
      </c>
      <c r="L10354" s="16">
        <f t="shared" si="484"/>
        <v>41251.368421052633</v>
      </c>
      <c r="M10354" s="16">
        <f t="shared" si="485"/>
        <v>46876.555023923451</v>
      </c>
      <c r="N10354" t="e">
        <f>INDEX(XML!$A$2:$R$782,MATCH(C10354,XML!$D$2:$D$737,0),2)</f>
        <v>#N/A</v>
      </c>
    </row>
    <row r="10355" spans="1:14" ht="22.5" customHeight="1" x14ac:dyDescent="0.2">
      <c r="A10355">
        <v>49765</v>
      </c>
      <c r="B10355">
        <v>1830007411</v>
      </c>
      <c r="C10355" s="15" t="s">
        <v>18147</v>
      </c>
      <c r="D10355" s="15" t="s">
        <v>18148</v>
      </c>
      <c r="E10355">
        <v>45990</v>
      </c>
      <c r="F10355">
        <v>45990</v>
      </c>
      <c r="H10355">
        <v>4</v>
      </c>
      <c r="I10355">
        <v>1</v>
      </c>
      <c r="K10355" s="16">
        <f t="shared" si="483"/>
        <v>51508.800000000003</v>
      </c>
      <c r="L10355" s="16">
        <f t="shared" si="484"/>
        <v>54219.789473684214</v>
      </c>
      <c r="M10355" s="16">
        <f t="shared" si="485"/>
        <v>61613.397129186611</v>
      </c>
      <c r="N10355" t="e">
        <f>INDEX(XML!$A$2:$R$782,MATCH(C10355,XML!$D$2:$D$737,0),2)</f>
        <v>#N/A</v>
      </c>
    </row>
    <row r="10356" spans="1:14" ht="90" x14ac:dyDescent="0.2">
      <c r="A10356">
        <v>73550</v>
      </c>
      <c r="B10356" t="s">
        <v>31596</v>
      </c>
      <c r="C10356" s="15" t="s">
        <v>31597</v>
      </c>
      <c r="D10356" s="15" t="s">
        <v>31834</v>
      </c>
      <c r="E10356">
        <v>18898</v>
      </c>
      <c r="F10356">
        <v>24990</v>
      </c>
      <c r="H10356">
        <v>15</v>
      </c>
      <c r="K10356" s="16">
        <f t="shared" si="483"/>
        <v>21165.759999999998</v>
      </c>
      <c r="L10356" s="16">
        <f t="shared" si="484"/>
        <v>22279.747368421053</v>
      </c>
      <c r="M10356" s="16">
        <f t="shared" si="485"/>
        <v>25317.894736842103</v>
      </c>
      <c r="N10356" t="e">
        <f>INDEX(XML!$A$2:$R$782,MATCH(C10356,XML!$D$2:$D$737,0),2)</f>
        <v>#N/A</v>
      </c>
    </row>
    <row r="10357" spans="1:14" ht="90" x14ac:dyDescent="0.2">
      <c r="A10357">
        <v>33832</v>
      </c>
      <c r="B10357" t="s">
        <v>13127</v>
      </c>
      <c r="C10357" s="15" t="s">
        <v>4449</v>
      </c>
      <c r="D10357" s="15" t="s">
        <v>4450</v>
      </c>
      <c r="E10357">
        <v>21990</v>
      </c>
      <c r="F10357">
        <v>21990</v>
      </c>
      <c r="H10357">
        <v>20</v>
      </c>
      <c r="I10357">
        <v>5</v>
      </c>
      <c r="K10357" s="16">
        <f t="shared" si="483"/>
        <v>24628.799999999999</v>
      </c>
      <c r="L10357" s="16">
        <f t="shared" si="484"/>
        <v>25925.052631578947</v>
      </c>
      <c r="M10357" s="16">
        <f t="shared" si="485"/>
        <v>29460.287081339713</v>
      </c>
      <c r="N10357" t="e">
        <f>INDEX(XML!$A$2:$R$782,MATCH(C10357,XML!$D$2:$D$737,0),2)</f>
        <v>#N/A</v>
      </c>
    </row>
    <row r="10358" spans="1:14" ht="56.25" x14ac:dyDescent="0.2">
      <c r="A10358">
        <v>55757</v>
      </c>
      <c r="B10358" t="s">
        <v>14844</v>
      </c>
      <c r="C10358" s="15" t="s">
        <v>14845</v>
      </c>
      <c r="D10358" s="15" t="s">
        <v>14846</v>
      </c>
      <c r="E10358">
        <v>28990</v>
      </c>
      <c r="F10358">
        <v>28990</v>
      </c>
      <c r="H10358" t="s">
        <v>746</v>
      </c>
      <c r="I10358">
        <v>1</v>
      </c>
      <c r="K10358" s="16">
        <f t="shared" si="483"/>
        <v>32468.799999999999</v>
      </c>
      <c r="L10358" s="16">
        <f t="shared" si="484"/>
        <v>34177.684210526313</v>
      </c>
      <c r="M10358" s="16">
        <f t="shared" si="485"/>
        <v>38838.277511961722</v>
      </c>
      <c r="N10358" t="e">
        <f>INDEX(XML!$A$2:$R$782,MATCH(C10358,XML!$D$2:$D$737,0),2)</f>
        <v>#N/A</v>
      </c>
    </row>
    <row r="10359" spans="1:14" ht="67.5" x14ac:dyDescent="0.2">
      <c r="A10359">
        <v>59892</v>
      </c>
      <c r="B10359" t="s">
        <v>20475</v>
      </c>
      <c r="C10359" s="15" t="s">
        <v>20476</v>
      </c>
      <c r="D10359" s="15" t="s">
        <v>20477</v>
      </c>
      <c r="E10359">
        <v>21000</v>
      </c>
      <c r="F10359">
        <v>29990</v>
      </c>
      <c r="H10359">
        <v>2</v>
      </c>
      <c r="I10359">
        <v>1</v>
      </c>
      <c r="K10359" s="16">
        <f t="shared" si="483"/>
        <v>23520</v>
      </c>
      <c r="L10359" s="16">
        <f t="shared" si="484"/>
        <v>24757.894736842107</v>
      </c>
      <c r="M10359" s="16">
        <f t="shared" si="485"/>
        <v>28133.971291866033</v>
      </c>
      <c r="N10359" t="e">
        <f>INDEX(XML!$A$2:$R$782,MATCH(C10359,XML!$D$2:$D$737,0),2)</f>
        <v>#N/A</v>
      </c>
    </row>
    <row r="10360" spans="1:14" ht="56.25" x14ac:dyDescent="0.2">
      <c r="A10360">
        <v>70298</v>
      </c>
      <c r="B10360" t="s">
        <v>28470</v>
      </c>
      <c r="C10360" s="15" t="s">
        <v>28471</v>
      </c>
      <c r="D10360" s="15" t="s">
        <v>28548</v>
      </c>
      <c r="E10360">
        <v>38935</v>
      </c>
      <c r="F10360">
        <v>51990</v>
      </c>
      <c r="H10360">
        <v>16</v>
      </c>
      <c r="K10360" s="16">
        <f t="shared" si="483"/>
        <v>43607.199999999997</v>
      </c>
      <c r="L10360" s="16">
        <f t="shared" si="484"/>
        <v>45902.315789473687</v>
      </c>
      <c r="M10360" s="16">
        <f t="shared" si="485"/>
        <v>52161.722488038286</v>
      </c>
      <c r="N10360" t="e">
        <f>INDEX(XML!$A$2:$R$782,MATCH(C10360,XML!$D$2:$D$737,0),2)</f>
        <v>#N/A</v>
      </c>
    </row>
    <row r="10361" spans="1:14" ht="15.75" x14ac:dyDescent="0.25">
      <c r="A10361" s="184" t="s">
        <v>4453</v>
      </c>
      <c r="B10361" s="184"/>
      <c r="C10361" s="185"/>
      <c r="D10361" s="185"/>
      <c r="E10361" s="184"/>
      <c r="F10361" s="184"/>
      <c r="G10361" s="184"/>
      <c r="H10361" s="184"/>
      <c r="I10361" s="184"/>
      <c r="J10361" s="184"/>
      <c r="K10361" s="16">
        <f t="shared" si="483"/>
        <v>0</v>
      </c>
      <c r="L10361" s="16">
        <f t="shared" si="484"/>
        <v>0</v>
      </c>
      <c r="M10361" s="16">
        <f t="shared" si="485"/>
        <v>0</v>
      </c>
      <c r="N10361" t="e">
        <f>INDEX(XML!$A$2:$R$782,MATCH(C10361,XML!$D$2:$D$737,0),2)</f>
        <v>#N/A</v>
      </c>
    </row>
    <row r="10362" spans="1:14" ht="67.5" x14ac:dyDescent="0.2">
      <c r="A10362">
        <v>56549</v>
      </c>
      <c r="B10362" t="s">
        <v>14955</v>
      </c>
      <c r="C10362" s="15" t="s">
        <v>14956</v>
      </c>
      <c r="D10362" s="15" t="s">
        <v>14957</v>
      </c>
      <c r="E10362">
        <v>2700</v>
      </c>
      <c r="F10362">
        <v>3990</v>
      </c>
      <c r="H10362">
        <v>14</v>
      </c>
      <c r="I10362">
        <v>1</v>
      </c>
      <c r="K10362" s="16">
        <f t="shared" si="483"/>
        <v>3024</v>
      </c>
      <c r="L10362" s="16">
        <f t="shared" si="484"/>
        <v>3183.1578947368421</v>
      </c>
      <c r="M10362" s="16">
        <f t="shared" si="485"/>
        <v>3617.2248803827752</v>
      </c>
      <c r="N10362" t="e">
        <f>INDEX(XML!$A$2:$R$782,MATCH(C10362,XML!$D$2:$D$737,0),2)</f>
        <v>#N/A</v>
      </c>
    </row>
    <row r="10363" spans="1:14" ht="67.5" x14ac:dyDescent="0.2">
      <c r="A10363">
        <v>56539</v>
      </c>
      <c r="B10363" t="s">
        <v>16010</v>
      </c>
      <c r="C10363" s="15" t="s">
        <v>16011</v>
      </c>
      <c r="D10363" s="15" t="s">
        <v>16012</v>
      </c>
      <c r="E10363">
        <v>2800</v>
      </c>
      <c r="F10363">
        <v>3490</v>
      </c>
      <c r="H10363">
        <v>20</v>
      </c>
      <c r="K10363" s="16">
        <f t="shared" si="483"/>
        <v>3136</v>
      </c>
      <c r="L10363" s="16">
        <f t="shared" si="484"/>
        <v>3301.0526315789475</v>
      </c>
      <c r="M10363" s="16">
        <f t="shared" si="485"/>
        <v>3751.1961722488045</v>
      </c>
      <c r="N10363" t="e">
        <f>INDEX(XML!$A$2:$R$782,MATCH(C10363,XML!$D$2:$D$737,0),2)</f>
        <v>#N/A</v>
      </c>
    </row>
    <row r="10364" spans="1:14" ht="67.5" x14ac:dyDescent="0.2">
      <c r="A10364">
        <v>56540</v>
      </c>
      <c r="B10364" t="s">
        <v>16013</v>
      </c>
      <c r="C10364" s="15" t="s">
        <v>16014</v>
      </c>
      <c r="D10364" s="15" t="s">
        <v>16015</v>
      </c>
      <c r="E10364">
        <v>3996</v>
      </c>
      <c r="F10364">
        <v>6409</v>
      </c>
      <c r="K10364" s="16">
        <f t="shared" si="483"/>
        <v>4475.5200000000004</v>
      </c>
      <c r="L10364" s="16">
        <f t="shared" si="484"/>
        <v>4711.0736842105271</v>
      </c>
      <c r="M10364" s="16">
        <f t="shared" si="485"/>
        <v>5353.4928229665084</v>
      </c>
      <c r="N10364" t="e">
        <f>INDEX(XML!$A$2:$R$782,MATCH(C10364,XML!$D$2:$D$737,0),2)</f>
        <v>#N/A</v>
      </c>
    </row>
    <row r="10365" spans="1:14" ht="67.5" x14ac:dyDescent="0.2">
      <c r="A10365">
        <v>41864</v>
      </c>
      <c r="B10365" t="s">
        <v>4454</v>
      </c>
      <c r="C10365" s="15" t="s">
        <v>4455</v>
      </c>
      <c r="D10365" s="15" t="s">
        <v>4456</v>
      </c>
      <c r="E10365">
        <v>3994</v>
      </c>
      <c r="F10365">
        <v>5990</v>
      </c>
      <c r="K10365" s="16">
        <f t="shared" si="483"/>
        <v>4473.28</v>
      </c>
      <c r="L10365" s="16">
        <f t="shared" si="484"/>
        <v>4708.7157894736838</v>
      </c>
      <c r="M10365" s="16">
        <f t="shared" si="485"/>
        <v>5350.8133971291863</v>
      </c>
      <c r="N10365" t="e">
        <f>INDEX(XML!$A$2:$R$782,MATCH(C10365,XML!$D$2:$D$737,0),2)</f>
        <v>#N/A</v>
      </c>
    </row>
    <row r="10366" spans="1:14" ht="67.5" x14ac:dyDescent="0.2">
      <c r="A10366">
        <v>43231</v>
      </c>
      <c r="B10366" t="s">
        <v>4457</v>
      </c>
      <c r="C10366" s="15" t="s">
        <v>4458</v>
      </c>
      <c r="D10366" s="15" t="s">
        <v>4459</v>
      </c>
      <c r="E10366">
        <v>5655</v>
      </c>
      <c r="F10366">
        <v>8549</v>
      </c>
      <c r="H10366">
        <v>12</v>
      </c>
      <c r="I10366">
        <v>1</v>
      </c>
      <c r="K10366" s="16">
        <f t="shared" si="483"/>
        <v>6333.6</v>
      </c>
      <c r="L10366" s="16">
        <f t="shared" si="484"/>
        <v>6666.9473684210525</v>
      </c>
      <c r="M10366" s="16">
        <f t="shared" si="485"/>
        <v>7576.0765550239239</v>
      </c>
      <c r="N10366" t="e">
        <f>INDEX(XML!$A$2:$R$782,MATCH(C10366,XML!$D$2:$D$737,0),2)</f>
        <v>#N/A</v>
      </c>
    </row>
    <row r="10367" spans="1:14" ht="78.75" x14ac:dyDescent="0.2">
      <c r="A10367">
        <v>63060</v>
      </c>
      <c r="B10367" t="s">
        <v>36115</v>
      </c>
      <c r="C10367" s="15" t="s">
        <v>36116</v>
      </c>
      <c r="D10367" s="15" t="s">
        <v>36117</v>
      </c>
      <c r="E10367">
        <v>2976</v>
      </c>
      <c r="F10367">
        <v>5339</v>
      </c>
      <c r="K10367" s="16">
        <f t="shared" si="483"/>
        <v>3333.12</v>
      </c>
      <c r="L10367" s="16">
        <f t="shared" si="484"/>
        <v>3508.5473684210529</v>
      </c>
      <c r="M10367" s="16">
        <f t="shared" si="485"/>
        <v>3986.9856459330144</v>
      </c>
      <c r="N10367" t="e">
        <f>INDEX(XML!$A$2:$R$782,MATCH(C10367,XML!$D$2:$D$737,0),2)</f>
        <v>#N/A</v>
      </c>
    </row>
    <row r="10368" spans="1:14" ht="78.75" x14ac:dyDescent="0.2">
      <c r="A10368">
        <v>56507</v>
      </c>
      <c r="B10368" t="s">
        <v>14994</v>
      </c>
      <c r="C10368" s="15" t="s">
        <v>14995</v>
      </c>
      <c r="D10368" s="15" t="s">
        <v>14996</v>
      </c>
      <c r="E10368">
        <v>2684</v>
      </c>
      <c r="F10368">
        <v>4269</v>
      </c>
      <c r="K10368" s="16">
        <f t="shared" si="483"/>
        <v>3006.08</v>
      </c>
      <c r="L10368" s="16">
        <f t="shared" si="484"/>
        <v>3164.2947368421051</v>
      </c>
      <c r="M10368" s="16">
        <f t="shared" si="485"/>
        <v>3595.7894736842104</v>
      </c>
      <c r="N10368" t="e">
        <f>INDEX(XML!$A$2:$R$782,MATCH(C10368,XML!$D$2:$D$737,0),2)</f>
        <v>#N/A</v>
      </c>
    </row>
    <row r="10369" spans="1:14" ht="67.5" x14ac:dyDescent="0.2">
      <c r="A10369">
        <v>78639</v>
      </c>
      <c r="B10369" t="s">
        <v>41656</v>
      </c>
      <c r="C10369" s="15" t="s">
        <v>41657</v>
      </c>
      <c r="D10369" s="15" t="s">
        <v>41658</v>
      </c>
      <c r="E10369">
        <v>49692</v>
      </c>
      <c r="F10369">
        <v>62990</v>
      </c>
      <c r="K10369" s="16">
        <f t="shared" si="483"/>
        <v>55655.040000000001</v>
      </c>
      <c r="L10369" s="16">
        <f t="shared" si="484"/>
        <v>58584.252631578951</v>
      </c>
      <c r="M10369" s="16">
        <f t="shared" si="485"/>
        <v>66573.014354066981</v>
      </c>
      <c r="N10369" t="e">
        <f>INDEX(XML!$A$2:$R$782,MATCH(C10369,XML!$D$2:$D$737,0),2)</f>
        <v>#N/A</v>
      </c>
    </row>
    <row r="10370" spans="1:14" ht="78.75" x14ac:dyDescent="0.2">
      <c r="A10370">
        <v>78643</v>
      </c>
      <c r="B10370" t="s">
        <v>41659</v>
      </c>
      <c r="C10370" s="15" t="s">
        <v>41660</v>
      </c>
      <c r="D10370" s="15" t="s">
        <v>41661</v>
      </c>
      <c r="E10370">
        <v>59102</v>
      </c>
      <c r="F10370">
        <v>73990</v>
      </c>
      <c r="H10370">
        <v>5</v>
      </c>
      <c r="K10370" s="16">
        <f t="shared" si="483"/>
        <v>63239.14</v>
      </c>
      <c r="L10370" s="16">
        <f t="shared" si="484"/>
        <v>66567.515789473691</v>
      </c>
      <c r="M10370" s="16">
        <f t="shared" si="485"/>
        <v>75644.904306220109</v>
      </c>
      <c r="N10370" t="e">
        <f>INDEX(XML!$A$2:$R$782,MATCH(C10370,XML!$D$2:$D$737,0),2)</f>
        <v>#N/A</v>
      </c>
    </row>
    <row r="10371" spans="1:14" ht="67.5" x14ac:dyDescent="0.2">
      <c r="A10371">
        <v>43228</v>
      </c>
      <c r="B10371" t="s">
        <v>4460</v>
      </c>
      <c r="C10371" s="15" t="s">
        <v>4461</v>
      </c>
      <c r="D10371" s="15" t="s">
        <v>4462</v>
      </c>
      <c r="E10371">
        <v>4274</v>
      </c>
      <c r="F10371">
        <v>6409</v>
      </c>
      <c r="H10371">
        <v>6</v>
      </c>
      <c r="I10371">
        <v>2</v>
      </c>
      <c r="K10371" s="16">
        <f t="shared" si="483"/>
        <v>4786.88</v>
      </c>
      <c r="L10371" s="16">
        <f t="shared" si="484"/>
        <v>5038.8210526315788</v>
      </c>
      <c r="M10371" s="16">
        <f t="shared" si="485"/>
        <v>5725.9330143540665</v>
      </c>
      <c r="N10371" t="e">
        <f>INDEX(XML!$A$2:$R$782,MATCH(C10371,XML!$D$2:$D$737,0),2)</f>
        <v>#N/A</v>
      </c>
    </row>
    <row r="10372" spans="1:14" ht="78.75" x14ac:dyDescent="0.2">
      <c r="A10372">
        <v>43226</v>
      </c>
      <c r="B10372" t="s">
        <v>4463</v>
      </c>
      <c r="C10372" s="15" t="s">
        <v>4464</v>
      </c>
      <c r="D10372" s="15" t="s">
        <v>4465</v>
      </c>
      <c r="E10372">
        <v>4371</v>
      </c>
      <c r="F10372">
        <v>6623</v>
      </c>
      <c r="H10372">
        <v>1</v>
      </c>
      <c r="K10372" s="16">
        <f t="shared" si="483"/>
        <v>4895.5200000000004</v>
      </c>
      <c r="L10372" s="16">
        <f t="shared" si="484"/>
        <v>5153.1789473684221</v>
      </c>
      <c r="M10372" s="16">
        <f t="shared" si="485"/>
        <v>5855.8851674641155</v>
      </c>
      <c r="N10372" t="e">
        <f>INDEX(XML!$A$2:$R$782,MATCH(C10372,XML!$D$2:$D$737,0),2)</f>
        <v>#N/A</v>
      </c>
    </row>
    <row r="10373" spans="1:14" ht="67.5" x14ac:dyDescent="0.2">
      <c r="A10373">
        <v>43232</v>
      </c>
      <c r="B10373" t="s">
        <v>4466</v>
      </c>
      <c r="C10373" s="15" t="s">
        <v>4467</v>
      </c>
      <c r="D10373" s="15" t="s">
        <v>4468</v>
      </c>
      <c r="E10373">
        <v>4990</v>
      </c>
      <c r="F10373">
        <v>4990</v>
      </c>
      <c r="K10373" s="16">
        <f t="shared" ref="K10373:K10436" si="486">IF(E10373&gt;49999,E10373+E10373*0.07,IF(E10373&lt;=49999,E10373+E10373*0.12))</f>
        <v>5588.8</v>
      </c>
      <c r="L10373" s="16">
        <f t="shared" ref="L10373:L10436" si="487">K10373*100/95</f>
        <v>5882.9473684210525</v>
      </c>
      <c r="M10373" s="16">
        <f t="shared" ref="M10373:M10436" si="488">IF(COUNTIF(C10373,"*Dahua*"),F10373-10,L10373*100/88)</f>
        <v>6685.1674641148329</v>
      </c>
      <c r="N10373" t="e">
        <f>INDEX(XML!$A$2:$R$782,MATCH(C10373,XML!$D$2:$D$737,0),2)</f>
        <v>#N/A</v>
      </c>
    </row>
    <row r="10374" spans="1:14" ht="90" x14ac:dyDescent="0.2">
      <c r="A10374">
        <v>56547</v>
      </c>
      <c r="B10374" t="s">
        <v>14997</v>
      </c>
      <c r="C10374" s="15" t="s">
        <v>14998</v>
      </c>
      <c r="D10374" s="15" t="s">
        <v>15170</v>
      </c>
      <c r="E10374">
        <v>2700</v>
      </c>
      <c r="F10374">
        <v>5390</v>
      </c>
      <c r="K10374" s="16">
        <f t="shared" si="486"/>
        <v>3024</v>
      </c>
      <c r="L10374" s="16">
        <f t="shared" si="487"/>
        <v>3183.1578947368421</v>
      </c>
      <c r="M10374" s="16">
        <f t="shared" si="488"/>
        <v>3617.2248803827752</v>
      </c>
      <c r="N10374" t="e">
        <f>INDEX(XML!$A$2:$R$782,MATCH(C10374,XML!$D$2:$D$737,0),2)</f>
        <v>#N/A</v>
      </c>
    </row>
    <row r="10375" spans="1:14" ht="90" x14ac:dyDescent="0.2">
      <c r="A10375">
        <v>56506</v>
      </c>
      <c r="B10375" t="s">
        <v>14991</v>
      </c>
      <c r="C10375" s="15" t="s">
        <v>14992</v>
      </c>
      <c r="D10375" s="15" t="s">
        <v>14993</v>
      </c>
      <c r="E10375">
        <v>3792</v>
      </c>
      <c r="F10375">
        <v>5874</v>
      </c>
      <c r="H10375">
        <v>3</v>
      </c>
      <c r="I10375">
        <v>1</v>
      </c>
      <c r="K10375" s="16">
        <f t="shared" si="486"/>
        <v>4247.04</v>
      </c>
      <c r="L10375" s="16">
        <f t="shared" si="487"/>
        <v>4470.5684210526315</v>
      </c>
      <c r="M10375" s="16">
        <f t="shared" si="488"/>
        <v>5080.1913875598084</v>
      </c>
      <c r="N10375" t="e">
        <f>INDEX(XML!$A$2:$R$782,MATCH(C10375,XML!$D$2:$D$737,0),2)</f>
        <v>#N/A</v>
      </c>
    </row>
    <row r="10376" spans="1:14" ht="90" x14ac:dyDescent="0.2">
      <c r="A10376">
        <v>56545</v>
      </c>
      <c r="B10376" t="s">
        <v>16016</v>
      </c>
      <c r="C10376" s="15" t="s">
        <v>16017</v>
      </c>
      <c r="D10376" s="15" t="s">
        <v>16018</v>
      </c>
      <c r="E10376">
        <v>5046</v>
      </c>
      <c r="F10376">
        <v>6944</v>
      </c>
      <c r="K10376" s="16">
        <f t="shared" si="486"/>
        <v>5651.52</v>
      </c>
      <c r="L10376" s="16">
        <f t="shared" si="487"/>
        <v>5948.9684210526311</v>
      </c>
      <c r="M10376" s="16">
        <f t="shared" si="488"/>
        <v>6760.1913875598084</v>
      </c>
      <c r="N10376" t="e">
        <f>INDEX(XML!$A$2:$R$782,MATCH(C10376,XML!$D$2:$D$737,0),2)</f>
        <v>#N/A</v>
      </c>
    </row>
    <row r="10377" spans="1:14" ht="90" x14ac:dyDescent="0.2">
      <c r="A10377">
        <v>43233</v>
      </c>
      <c r="B10377" t="s">
        <v>4469</v>
      </c>
      <c r="C10377" s="15" t="s">
        <v>4470</v>
      </c>
      <c r="D10377" s="15" t="s">
        <v>4471</v>
      </c>
      <c r="E10377">
        <v>5558</v>
      </c>
      <c r="F10377">
        <v>8335</v>
      </c>
      <c r="H10377">
        <v>3</v>
      </c>
      <c r="K10377" s="16">
        <f t="shared" si="486"/>
        <v>6224.96</v>
      </c>
      <c r="L10377" s="16">
        <f t="shared" si="487"/>
        <v>6552.5894736842101</v>
      </c>
      <c r="M10377" s="16">
        <f t="shared" si="488"/>
        <v>7446.1244019138749</v>
      </c>
      <c r="N10377" t="e">
        <f>INDEX(XML!$A$2:$R$782,MATCH(C10377,XML!$D$2:$D$737,0),2)</f>
        <v>#N/A</v>
      </c>
    </row>
    <row r="10378" spans="1:14" ht="67.5" x14ac:dyDescent="0.2">
      <c r="A10378">
        <v>56505</v>
      </c>
      <c r="B10378" t="s">
        <v>16019</v>
      </c>
      <c r="C10378" s="15" t="s">
        <v>16020</v>
      </c>
      <c r="D10378" s="15" t="s">
        <v>16021</v>
      </c>
      <c r="E10378">
        <v>2600</v>
      </c>
      <c r="F10378">
        <v>3190</v>
      </c>
      <c r="H10378">
        <v>140</v>
      </c>
      <c r="K10378" s="16">
        <f t="shared" si="486"/>
        <v>2912</v>
      </c>
      <c r="L10378" s="16">
        <f t="shared" si="487"/>
        <v>3065.2631578947367</v>
      </c>
      <c r="M10378" s="16">
        <f t="shared" si="488"/>
        <v>3483.2535885167458</v>
      </c>
      <c r="N10378" t="e">
        <f>INDEX(XML!$A$2:$R$782,MATCH(C10378,XML!$D$2:$D$737,0),2)</f>
        <v>#N/A</v>
      </c>
    </row>
    <row r="10379" spans="1:14" ht="78.75" x14ac:dyDescent="0.2">
      <c r="A10379">
        <v>56504</v>
      </c>
      <c r="B10379" t="s">
        <v>16022</v>
      </c>
      <c r="C10379" s="15" t="s">
        <v>16023</v>
      </c>
      <c r="D10379" s="15" t="s">
        <v>16024</v>
      </c>
      <c r="E10379">
        <v>3600</v>
      </c>
      <c r="F10379">
        <v>5890</v>
      </c>
      <c r="H10379">
        <v>65</v>
      </c>
      <c r="K10379" s="16">
        <f t="shared" si="486"/>
        <v>4032</v>
      </c>
      <c r="L10379" s="16">
        <f t="shared" si="487"/>
        <v>4244.2105263157891</v>
      </c>
      <c r="M10379" s="16">
        <f t="shared" si="488"/>
        <v>4822.9665071770332</v>
      </c>
      <c r="N10379" t="e">
        <f>INDEX(XML!$A$2:$R$782,MATCH(C10379,XML!$D$2:$D$737,0),2)</f>
        <v>#N/A</v>
      </c>
    </row>
    <row r="10380" spans="1:14" ht="67.5" x14ac:dyDescent="0.2">
      <c r="A10380">
        <v>57779</v>
      </c>
      <c r="B10380" t="s">
        <v>35295</v>
      </c>
      <c r="C10380" s="15" t="s">
        <v>35296</v>
      </c>
      <c r="D10380" s="15" t="s">
        <v>35297</v>
      </c>
      <c r="E10380">
        <v>3210</v>
      </c>
      <c r="F10380">
        <v>3210</v>
      </c>
      <c r="H10380">
        <v>24</v>
      </c>
      <c r="K10380" s="16">
        <f t="shared" si="486"/>
        <v>3595.2</v>
      </c>
      <c r="L10380" s="16">
        <f t="shared" si="487"/>
        <v>3784.4210526315787</v>
      </c>
      <c r="M10380" s="16">
        <f t="shared" si="488"/>
        <v>4300.4784688995214</v>
      </c>
      <c r="N10380" t="e">
        <f>INDEX(XML!$A$2:$R$782,MATCH(C10380,XML!$D$2:$D$737,0),2)</f>
        <v>#N/A</v>
      </c>
    </row>
    <row r="10381" spans="1:14" ht="67.5" x14ac:dyDescent="0.2">
      <c r="A10381">
        <v>43234</v>
      </c>
      <c r="B10381" t="s">
        <v>4472</v>
      </c>
      <c r="C10381" s="15" t="s">
        <v>4473</v>
      </c>
      <c r="D10381" s="15" t="s">
        <v>4474</v>
      </c>
      <c r="E10381">
        <v>4388</v>
      </c>
      <c r="F10381">
        <v>6623</v>
      </c>
      <c r="K10381" s="16">
        <f t="shared" si="486"/>
        <v>4914.5599999999995</v>
      </c>
      <c r="L10381" s="16">
        <f t="shared" si="487"/>
        <v>5173.2210526315785</v>
      </c>
      <c r="M10381" s="16">
        <f t="shared" si="488"/>
        <v>5878.6602870813394</v>
      </c>
      <c r="N10381" t="e">
        <f>INDEX(XML!$A$2:$R$782,MATCH(C10381,XML!$D$2:$D$737,0),2)</f>
        <v>#N/A</v>
      </c>
    </row>
    <row r="10382" spans="1:14" ht="56.25" x14ac:dyDescent="0.2">
      <c r="A10382">
        <v>76960</v>
      </c>
      <c r="B10382" t="s">
        <v>34745</v>
      </c>
      <c r="C10382" s="15" t="s">
        <v>34746</v>
      </c>
      <c r="D10382" s="15" t="s">
        <v>34747</v>
      </c>
      <c r="E10382">
        <v>6703</v>
      </c>
      <c r="F10382">
        <v>9990</v>
      </c>
      <c r="H10382" t="s">
        <v>2165</v>
      </c>
      <c r="K10382" s="16">
        <f t="shared" si="486"/>
        <v>7507.36</v>
      </c>
      <c r="L10382" s="16">
        <f t="shared" si="487"/>
        <v>7902.484210526316</v>
      </c>
      <c r="M10382" s="16">
        <f t="shared" si="488"/>
        <v>8980.0956937799037</v>
      </c>
      <c r="N10382" t="e">
        <f>INDEX(XML!$A$2:$R$782,MATCH(C10382,XML!$D$2:$D$737,0),2)</f>
        <v>#N/A</v>
      </c>
    </row>
    <row r="10383" spans="1:14" ht="56.25" x14ac:dyDescent="0.2">
      <c r="A10383">
        <v>76964</v>
      </c>
      <c r="B10383" t="s">
        <v>34748</v>
      </c>
      <c r="C10383" s="15" t="s">
        <v>34749</v>
      </c>
      <c r="D10383" s="15" t="s">
        <v>34750</v>
      </c>
      <c r="E10383">
        <v>5960</v>
      </c>
      <c r="F10383">
        <v>9990</v>
      </c>
      <c r="H10383">
        <v>50</v>
      </c>
      <c r="K10383" s="16">
        <f t="shared" si="486"/>
        <v>6675.2</v>
      </c>
      <c r="L10383" s="16">
        <f t="shared" si="487"/>
        <v>7026.5263157894733</v>
      </c>
      <c r="M10383" s="16">
        <f t="shared" si="488"/>
        <v>7984.6889952153106</v>
      </c>
      <c r="N10383" t="e">
        <f>INDEX(XML!$A$2:$R$782,MATCH(C10383,XML!$D$2:$D$737,0),2)</f>
        <v>#N/A</v>
      </c>
    </row>
    <row r="10384" spans="1:14" ht="67.5" x14ac:dyDescent="0.2">
      <c r="A10384">
        <v>75787</v>
      </c>
      <c r="B10384" t="s">
        <v>34786</v>
      </c>
      <c r="C10384" s="15" t="s">
        <v>34787</v>
      </c>
      <c r="D10384" s="15" t="s">
        <v>34788</v>
      </c>
      <c r="E10384">
        <v>5529</v>
      </c>
      <c r="F10384">
        <v>7990</v>
      </c>
      <c r="K10384" s="16">
        <f t="shared" si="486"/>
        <v>6192.48</v>
      </c>
      <c r="L10384" s="16">
        <f t="shared" si="487"/>
        <v>6518.4</v>
      </c>
      <c r="M10384" s="16">
        <f t="shared" si="488"/>
        <v>7407.272727272727</v>
      </c>
      <c r="N10384" t="e">
        <f>INDEX(XML!$A$2:$R$782,MATCH(C10384,XML!$D$2:$D$737,0),2)</f>
        <v>#N/A</v>
      </c>
    </row>
    <row r="10385" spans="1:14" ht="78.75" x14ac:dyDescent="0.2">
      <c r="A10385">
        <v>43202</v>
      </c>
      <c r="B10385" t="s">
        <v>4475</v>
      </c>
      <c r="C10385" s="15" t="s">
        <v>4476</v>
      </c>
      <c r="D10385" s="15" t="s">
        <v>4477</v>
      </c>
      <c r="E10385">
        <v>7285</v>
      </c>
      <c r="F10385">
        <v>10154</v>
      </c>
      <c r="H10385">
        <v>5</v>
      </c>
      <c r="K10385" s="16">
        <f t="shared" si="486"/>
        <v>8159.2</v>
      </c>
      <c r="L10385" s="16">
        <f t="shared" si="487"/>
        <v>8588.6315789473683</v>
      </c>
      <c r="M10385" s="16">
        <f t="shared" si="488"/>
        <v>9759.8086124401907</v>
      </c>
      <c r="N10385" t="e">
        <f>INDEX(XML!$A$2:$R$782,MATCH(C10385,XML!$D$2:$D$737,0),2)</f>
        <v>#N/A</v>
      </c>
    </row>
    <row r="10386" spans="1:14" ht="101.25" x14ac:dyDescent="0.2">
      <c r="A10386">
        <v>63059</v>
      </c>
      <c r="B10386" t="s">
        <v>32175</v>
      </c>
      <c r="C10386" s="15" t="s">
        <v>32176</v>
      </c>
      <c r="D10386" s="15" t="s">
        <v>32177</v>
      </c>
      <c r="E10386">
        <v>16751</v>
      </c>
      <c r="F10386">
        <v>23529</v>
      </c>
      <c r="K10386" s="16">
        <f t="shared" si="486"/>
        <v>18761.12</v>
      </c>
      <c r="L10386" s="16">
        <f t="shared" si="487"/>
        <v>19748.547368421052</v>
      </c>
      <c r="M10386" s="16">
        <f t="shared" si="488"/>
        <v>22441.531100478467</v>
      </c>
      <c r="N10386" t="e">
        <f>INDEX(XML!$A$2:$R$782,MATCH(C10386,XML!$D$2:$D$737,0),2)</f>
        <v>#N/A</v>
      </c>
    </row>
    <row r="10387" spans="1:14" ht="135" x14ac:dyDescent="0.2">
      <c r="A10387">
        <v>63094</v>
      </c>
      <c r="B10387" t="s">
        <v>32178</v>
      </c>
      <c r="C10387" s="15" t="s">
        <v>32179</v>
      </c>
      <c r="D10387" s="15" t="s">
        <v>32180</v>
      </c>
      <c r="E10387">
        <v>2949</v>
      </c>
      <c r="F10387">
        <v>5339</v>
      </c>
      <c r="K10387" s="16">
        <f t="shared" si="486"/>
        <v>3302.88</v>
      </c>
      <c r="L10387" s="16">
        <f t="shared" si="487"/>
        <v>3476.7157894736843</v>
      </c>
      <c r="M10387" s="16">
        <f t="shared" si="488"/>
        <v>3950.8133971291868</v>
      </c>
      <c r="N10387" t="e">
        <f>INDEX(XML!$A$2:$R$782,MATCH(C10387,XML!$D$2:$D$737,0),2)</f>
        <v>#N/A</v>
      </c>
    </row>
    <row r="10388" spans="1:14" ht="33.75" customHeight="1" x14ac:dyDescent="0.2">
      <c r="A10388">
        <v>65146</v>
      </c>
      <c r="B10388" t="s">
        <v>32181</v>
      </c>
      <c r="C10388" s="15" t="s">
        <v>32182</v>
      </c>
      <c r="D10388" s="15" t="s">
        <v>32183</v>
      </c>
      <c r="E10388">
        <v>2256</v>
      </c>
      <c r="F10388">
        <v>4269</v>
      </c>
      <c r="H10388">
        <v>43</v>
      </c>
      <c r="K10388" s="16">
        <f t="shared" si="486"/>
        <v>2526.7199999999998</v>
      </c>
      <c r="L10388" s="16">
        <f t="shared" si="487"/>
        <v>2659.7052631578945</v>
      </c>
      <c r="M10388" s="16">
        <f t="shared" si="488"/>
        <v>3022.3923444976072</v>
      </c>
      <c r="N10388" t="e">
        <f>INDEX(XML!$A$2:$R$782,MATCH(C10388,XML!$D$2:$D$737,0),2)</f>
        <v>#N/A</v>
      </c>
    </row>
    <row r="10389" spans="1:14" ht="45" customHeight="1" x14ac:dyDescent="0.2">
      <c r="A10389">
        <v>65147</v>
      </c>
      <c r="B10389" t="s">
        <v>32184</v>
      </c>
      <c r="C10389" s="15" t="s">
        <v>32185</v>
      </c>
      <c r="D10389" s="15" t="s">
        <v>32186</v>
      </c>
      <c r="E10389">
        <v>2251</v>
      </c>
      <c r="F10389">
        <v>4269</v>
      </c>
      <c r="K10389" s="16">
        <f t="shared" si="486"/>
        <v>2521.12</v>
      </c>
      <c r="L10389" s="16">
        <f t="shared" si="487"/>
        <v>2653.8105263157895</v>
      </c>
      <c r="M10389" s="16">
        <f t="shared" si="488"/>
        <v>3015.6937799043062</v>
      </c>
      <c r="N10389" t="e">
        <f>INDEX(XML!$A$2:$R$782,MATCH(C10389,XML!$D$2:$D$737,0),2)</f>
        <v>#N/A</v>
      </c>
    </row>
    <row r="10390" spans="1:14" ht="56.25" customHeight="1" x14ac:dyDescent="0.2">
      <c r="A10390">
        <v>65148</v>
      </c>
      <c r="B10390" t="s">
        <v>32187</v>
      </c>
      <c r="C10390" s="15" t="s">
        <v>32188</v>
      </c>
      <c r="D10390" s="15" t="s">
        <v>32189</v>
      </c>
      <c r="E10390">
        <v>2228</v>
      </c>
      <c r="F10390">
        <v>4269</v>
      </c>
      <c r="H10390" t="s">
        <v>746</v>
      </c>
      <c r="I10390">
        <v>3</v>
      </c>
      <c r="K10390" s="16">
        <f t="shared" si="486"/>
        <v>2495.36</v>
      </c>
      <c r="L10390" s="16">
        <f t="shared" si="487"/>
        <v>2626.6947368421052</v>
      </c>
      <c r="M10390" s="16">
        <f t="shared" si="488"/>
        <v>2984.8803827751194</v>
      </c>
      <c r="N10390" t="e">
        <f>INDEX(XML!$A$2:$R$782,MATCH(C10390,XML!$D$2:$D$737,0),2)</f>
        <v>#N/A</v>
      </c>
    </row>
    <row r="10391" spans="1:14" ht="45" customHeight="1" x14ac:dyDescent="0.2">
      <c r="A10391">
        <v>65150</v>
      </c>
      <c r="B10391" t="s">
        <v>28490</v>
      </c>
      <c r="C10391" s="15" t="s">
        <v>28491</v>
      </c>
      <c r="D10391" s="15" t="s">
        <v>28492</v>
      </c>
      <c r="E10391">
        <v>3171</v>
      </c>
      <c r="F10391">
        <v>3990</v>
      </c>
      <c r="H10391" t="s">
        <v>746</v>
      </c>
      <c r="K10391" s="16">
        <f t="shared" si="486"/>
        <v>3551.52</v>
      </c>
      <c r="L10391" s="16">
        <f t="shared" si="487"/>
        <v>3738.4421052631578</v>
      </c>
      <c r="M10391" s="16">
        <f t="shared" si="488"/>
        <v>4248.2296650717699</v>
      </c>
      <c r="N10391" t="e">
        <f>INDEX(XML!$A$2:$R$782,MATCH(C10391,XML!$D$2:$D$737,0),2)</f>
        <v>#N/A</v>
      </c>
    </row>
    <row r="10392" spans="1:14" ht="90" x14ac:dyDescent="0.2">
      <c r="A10392">
        <v>65152</v>
      </c>
      <c r="B10392" t="s">
        <v>32190</v>
      </c>
      <c r="C10392" s="15" t="s">
        <v>32191</v>
      </c>
      <c r="D10392" s="15" t="s">
        <v>32192</v>
      </c>
      <c r="E10392">
        <v>2969</v>
      </c>
      <c r="F10392">
        <v>5339</v>
      </c>
      <c r="K10392" s="16">
        <f t="shared" si="486"/>
        <v>3325.2799999999997</v>
      </c>
      <c r="L10392" s="16">
        <f t="shared" si="487"/>
        <v>3500.2947368421051</v>
      </c>
      <c r="M10392" s="16">
        <f t="shared" si="488"/>
        <v>3977.6076555023919</v>
      </c>
      <c r="N10392" t="e">
        <f>INDEX(XML!$A$2:$R$782,MATCH(C10392,XML!$D$2:$D$737,0),2)</f>
        <v>#N/A</v>
      </c>
    </row>
    <row r="10393" spans="1:14" ht="45" x14ac:dyDescent="0.2">
      <c r="A10393">
        <v>65156</v>
      </c>
      <c r="B10393" t="s">
        <v>26478</v>
      </c>
      <c r="C10393" s="15" t="s">
        <v>26479</v>
      </c>
      <c r="D10393" s="15" t="s">
        <v>26480</v>
      </c>
      <c r="E10393">
        <v>2966</v>
      </c>
      <c r="F10393">
        <v>5339</v>
      </c>
      <c r="H10393">
        <v>8</v>
      </c>
      <c r="I10393">
        <v>1</v>
      </c>
      <c r="K10393" s="16">
        <f t="shared" si="486"/>
        <v>3321.92</v>
      </c>
      <c r="L10393" s="16">
        <f t="shared" si="487"/>
        <v>3496.757894736842</v>
      </c>
      <c r="M10393" s="16">
        <f t="shared" si="488"/>
        <v>3973.5885167464116</v>
      </c>
      <c r="N10393" t="e">
        <f>INDEX(XML!$A$2:$R$782,MATCH(C10393,XML!$D$2:$D$737,0),2)</f>
        <v>#N/A</v>
      </c>
    </row>
    <row r="10394" spans="1:14" ht="56.25" x14ac:dyDescent="0.2">
      <c r="A10394">
        <v>65157</v>
      </c>
      <c r="B10394" t="s">
        <v>28481</v>
      </c>
      <c r="C10394" s="15" t="s">
        <v>28482</v>
      </c>
      <c r="D10394" s="15" t="s">
        <v>28483</v>
      </c>
      <c r="E10394">
        <v>2955</v>
      </c>
      <c r="F10394">
        <v>5339</v>
      </c>
      <c r="K10394" s="16">
        <f t="shared" si="486"/>
        <v>3309.6</v>
      </c>
      <c r="L10394" s="16">
        <f t="shared" si="487"/>
        <v>3483.7894736842104</v>
      </c>
      <c r="M10394" s="16">
        <f t="shared" si="488"/>
        <v>3958.8516746411483</v>
      </c>
      <c r="N10394" t="e">
        <f>INDEX(XML!$A$2:$R$782,MATCH(C10394,XML!$D$2:$D$737,0),2)</f>
        <v>#N/A</v>
      </c>
    </row>
    <row r="10395" spans="1:14" ht="101.25" x14ac:dyDescent="0.2">
      <c r="A10395">
        <v>65274</v>
      </c>
      <c r="B10395" t="s">
        <v>28478</v>
      </c>
      <c r="C10395" s="15" t="s">
        <v>28479</v>
      </c>
      <c r="D10395" s="15" t="s">
        <v>28480</v>
      </c>
      <c r="E10395">
        <v>3797</v>
      </c>
      <c r="F10395">
        <v>4990</v>
      </c>
      <c r="I10395">
        <v>1</v>
      </c>
      <c r="K10395" s="16">
        <f t="shared" si="486"/>
        <v>4252.6400000000003</v>
      </c>
      <c r="L10395" s="16">
        <f t="shared" si="487"/>
        <v>4476.4631578947374</v>
      </c>
      <c r="M10395" s="16">
        <f t="shared" si="488"/>
        <v>5086.8899521531102</v>
      </c>
      <c r="N10395" t="e">
        <f>INDEX(XML!$A$2:$R$782,MATCH(C10395,XML!$D$2:$D$737,0),2)</f>
        <v>#N/A</v>
      </c>
    </row>
    <row r="10396" spans="1:14" ht="45" x14ac:dyDescent="0.2">
      <c r="A10396">
        <v>65275</v>
      </c>
      <c r="B10396" t="s">
        <v>32196</v>
      </c>
      <c r="C10396" s="15" t="s">
        <v>32197</v>
      </c>
      <c r="D10396" s="15" t="s">
        <v>32198</v>
      </c>
      <c r="E10396">
        <v>2867</v>
      </c>
      <c r="F10396">
        <v>5874</v>
      </c>
      <c r="K10396" s="16">
        <f t="shared" si="486"/>
        <v>3211.04</v>
      </c>
      <c r="L10396" s="16">
        <f t="shared" si="487"/>
        <v>3380.0421052631577</v>
      </c>
      <c r="M10396" s="16">
        <f t="shared" si="488"/>
        <v>3840.9569377990429</v>
      </c>
      <c r="N10396" t="e">
        <f>INDEX(XML!$A$2:$R$782,MATCH(C10396,XML!$D$2:$D$737,0),2)</f>
        <v>#N/A</v>
      </c>
    </row>
    <row r="10397" spans="1:14" ht="56.25" customHeight="1" x14ac:dyDescent="0.2">
      <c r="A10397">
        <v>65280</v>
      </c>
      <c r="B10397" t="s">
        <v>28487</v>
      </c>
      <c r="C10397" s="15" t="s">
        <v>28488</v>
      </c>
      <c r="D10397" s="15" t="s">
        <v>28489</v>
      </c>
      <c r="E10397">
        <v>2302</v>
      </c>
      <c r="F10397">
        <v>2985</v>
      </c>
      <c r="H10397">
        <v>37</v>
      </c>
      <c r="K10397" s="16">
        <f t="shared" si="486"/>
        <v>2578.2399999999998</v>
      </c>
      <c r="L10397" s="16">
        <f t="shared" si="487"/>
        <v>2713.9368421052627</v>
      </c>
      <c r="M10397" s="16">
        <f t="shared" si="488"/>
        <v>3084.0191387559807</v>
      </c>
      <c r="N10397" t="e">
        <f>INDEX(XML!$A$2:$R$782,MATCH(C10397,XML!$D$2:$D$737,0),2)</f>
        <v>#N/A</v>
      </c>
    </row>
    <row r="10398" spans="1:14" ht="56.25" customHeight="1" x14ac:dyDescent="0.2">
      <c r="A10398">
        <v>65281</v>
      </c>
      <c r="B10398" t="s">
        <v>28484</v>
      </c>
      <c r="C10398" s="15" t="s">
        <v>28485</v>
      </c>
      <c r="D10398" s="15" t="s">
        <v>28486</v>
      </c>
      <c r="E10398">
        <v>8948</v>
      </c>
      <c r="F10398">
        <v>16039</v>
      </c>
      <c r="K10398" s="16">
        <f t="shared" si="486"/>
        <v>10021.76</v>
      </c>
      <c r="L10398" s="16">
        <f t="shared" si="487"/>
        <v>10549.221052631579</v>
      </c>
      <c r="M10398" s="16">
        <f t="shared" si="488"/>
        <v>11987.75119617225</v>
      </c>
      <c r="N10398" t="e">
        <f>INDEX(XML!$A$2:$R$782,MATCH(C10398,XML!$D$2:$D$737,0),2)</f>
        <v>#N/A</v>
      </c>
    </row>
    <row r="10399" spans="1:14" ht="45" x14ac:dyDescent="0.2">
      <c r="A10399">
        <v>65282</v>
      </c>
      <c r="B10399" t="s">
        <v>26481</v>
      </c>
      <c r="C10399" s="15" t="s">
        <v>26482</v>
      </c>
      <c r="D10399" s="15" t="s">
        <v>26483</v>
      </c>
      <c r="E10399">
        <v>8602</v>
      </c>
      <c r="F10399">
        <v>11690</v>
      </c>
      <c r="K10399" s="16">
        <f t="shared" si="486"/>
        <v>9634.24</v>
      </c>
      <c r="L10399" s="16">
        <f t="shared" si="487"/>
        <v>10141.305263157894</v>
      </c>
      <c r="M10399" s="16">
        <f t="shared" si="488"/>
        <v>11524.210526315788</v>
      </c>
      <c r="N10399" t="e">
        <f>INDEX(XML!$A$2:$R$782,MATCH(C10399,XML!$D$2:$D$737,0),2)</f>
        <v>#N/A</v>
      </c>
    </row>
    <row r="10400" spans="1:14" ht="45" x14ac:dyDescent="0.2">
      <c r="A10400">
        <v>65284</v>
      </c>
      <c r="B10400" t="s">
        <v>32199</v>
      </c>
      <c r="C10400" s="15" t="s">
        <v>32200</v>
      </c>
      <c r="D10400" s="15" t="s">
        <v>32201</v>
      </c>
      <c r="E10400">
        <v>9764</v>
      </c>
      <c r="F10400">
        <v>18179</v>
      </c>
      <c r="K10400" s="16">
        <f t="shared" si="486"/>
        <v>10935.68</v>
      </c>
      <c r="L10400" s="16">
        <f t="shared" si="487"/>
        <v>11511.242105263158</v>
      </c>
      <c r="M10400" s="16">
        <f t="shared" si="488"/>
        <v>13080.956937799043</v>
      </c>
      <c r="N10400" t="e">
        <f>INDEX(XML!$A$2:$R$782,MATCH(C10400,XML!$D$2:$D$737,0),2)</f>
        <v>#N/A</v>
      </c>
    </row>
    <row r="10401" spans="1:14" ht="45" x14ac:dyDescent="0.2">
      <c r="A10401">
        <v>65285</v>
      </c>
      <c r="B10401" t="s">
        <v>32193</v>
      </c>
      <c r="C10401" s="15" t="s">
        <v>32194</v>
      </c>
      <c r="D10401" s="15" t="s">
        <v>32195</v>
      </c>
      <c r="E10401">
        <v>9665</v>
      </c>
      <c r="F10401">
        <v>12615</v>
      </c>
      <c r="H10401">
        <v>29</v>
      </c>
      <c r="K10401" s="16">
        <f t="shared" si="486"/>
        <v>10824.8</v>
      </c>
      <c r="L10401" s="16">
        <f t="shared" si="487"/>
        <v>11394.526315789473</v>
      </c>
      <c r="M10401" s="16">
        <f t="shared" si="488"/>
        <v>12948.325358851675</v>
      </c>
      <c r="N10401" t="e">
        <f>INDEX(XML!$A$2:$R$782,MATCH(C10401,XML!$D$2:$D$737,0),2)</f>
        <v>#N/A</v>
      </c>
    </row>
    <row r="10402" spans="1:14" ht="45" x14ac:dyDescent="0.2">
      <c r="A10402">
        <v>65287</v>
      </c>
      <c r="B10402" t="s">
        <v>32148</v>
      </c>
      <c r="C10402" s="15" t="s">
        <v>32149</v>
      </c>
      <c r="D10402" s="15" t="s">
        <v>32150</v>
      </c>
      <c r="E10402">
        <v>9666</v>
      </c>
      <c r="F10402">
        <v>18179</v>
      </c>
      <c r="H10402">
        <v>8</v>
      </c>
      <c r="K10402" s="16">
        <f t="shared" si="486"/>
        <v>10825.92</v>
      </c>
      <c r="L10402" s="16">
        <f t="shared" si="487"/>
        <v>11395.705263157895</v>
      </c>
      <c r="M10402" s="16">
        <f t="shared" si="488"/>
        <v>12949.665071770334</v>
      </c>
      <c r="N10402" t="e">
        <f>INDEX(XML!$A$2:$R$782,MATCH(C10402,XML!$D$2:$D$737,0),2)</f>
        <v>#N/A</v>
      </c>
    </row>
    <row r="10403" spans="1:14" ht="56.25" x14ac:dyDescent="0.2">
      <c r="A10403">
        <v>65289</v>
      </c>
      <c r="B10403" t="s">
        <v>32151</v>
      </c>
      <c r="C10403" s="15" t="s">
        <v>32152</v>
      </c>
      <c r="D10403" s="15" t="s">
        <v>32153</v>
      </c>
      <c r="E10403">
        <v>8945</v>
      </c>
      <c r="F10403">
        <v>16039</v>
      </c>
      <c r="K10403" s="16">
        <f t="shared" si="486"/>
        <v>10018.4</v>
      </c>
      <c r="L10403" s="16">
        <f t="shared" si="487"/>
        <v>10545.684210526315</v>
      </c>
      <c r="M10403" s="16">
        <f t="shared" si="488"/>
        <v>11983.732057416266</v>
      </c>
      <c r="N10403" t="e">
        <f>INDEX(XML!$A$2:$R$782,MATCH(C10403,XML!$D$2:$D$737,0),2)</f>
        <v>#N/A</v>
      </c>
    </row>
    <row r="10404" spans="1:14" ht="45" x14ac:dyDescent="0.2">
      <c r="A10404">
        <v>65294</v>
      </c>
      <c r="B10404" t="s">
        <v>28475</v>
      </c>
      <c r="C10404" s="15" t="s">
        <v>28476</v>
      </c>
      <c r="D10404" s="15" t="s">
        <v>28477</v>
      </c>
      <c r="E10404">
        <v>6167</v>
      </c>
      <c r="F10404">
        <v>10689</v>
      </c>
      <c r="I10404">
        <v>1</v>
      </c>
      <c r="K10404" s="16">
        <f t="shared" si="486"/>
        <v>6907.04</v>
      </c>
      <c r="L10404" s="16">
        <f t="shared" si="487"/>
        <v>7270.5684210526315</v>
      </c>
      <c r="M10404" s="16">
        <f t="shared" si="488"/>
        <v>8262.0095693779895</v>
      </c>
      <c r="N10404" t="e">
        <f>INDEX(XML!$A$2:$R$782,MATCH(C10404,XML!$D$2:$D$737,0),2)</f>
        <v>#N/A</v>
      </c>
    </row>
    <row r="10405" spans="1:14" ht="45" x14ac:dyDescent="0.2">
      <c r="A10405">
        <v>65295</v>
      </c>
      <c r="B10405" t="s">
        <v>28472</v>
      </c>
      <c r="C10405" s="15" t="s">
        <v>28473</v>
      </c>
      <c r="D10405" s="15" t="s">
        <v>28474</v>
      </c>
      <c r="E10405">
        <v>7506</v>
      </c>
      <c r="F10405">
        <v>10133</v>
      </c>
      <c r="H10405">
        <v>2</v>
      </c>
      <c r="K10405" s="16">
        <f t="shared" si="486"/>
        <v>8406.7199999999993</v>
      </c>
      <c r="L10405" s="16">
        <f t="shared" si="487"/>
        <v>8849.1789473684203</v>
      </c>
      <c r="M10405" s="16">
        <f t="shared" si="488"/>
        <v>10055.885167464114</v>
      </c>
      <c r="N10405" t="e">
        <f>INDEX(XML!$A$2:$R$782,MATCH(C10405,XML!$D$2:$D$737,0),2)</f>
        <v>#N/A</v>
      </c>
    </row>
    <row r="10406" spans="1:14" ht="56.25" x14ac:dyDescent="0.2">
      <c r="A10406">
        <v>65296</v>
      </c>
      <c r="B10406" t="s">
        <v>26484</v>
      </c>
      <c r="C10406" s="15" t="s">
        <v>26485</v>
      </c>
      <c r="D10406" s="15" t="s">
        <v>26486</v>
      </c>
      <c r="E10406">
        <v>3665</v>
      </c>
      <c r="F10406">
        <v>4990</v>
      </c>
      <c r="K10406" s="16">
        <f t="shared" si="486"/>
        <v>4104.8</v>
      </c>
      <c r="L10406" s="16">
        <f t="shared" si="487"/>
        <v>4320.8421052631575</v>
      </c>
      <c r="M10406" s="16">
        <f t="shared" si="488"/>
        <v>4910.0478468899519</v>
      </c>
      <c r="N10406" t="e">
        <f>INDEX(XML!$A$2:$R$782,MATCH(C10406,XML!$D$2:$D$737,0),2)</f>
        <v>#N/A</v>
      </c>
    </row>
    <row r="10407" spans="1:14" ht="33.75" customHeight="1" x14ac:dyDescent="0.2">
      <c r="A10407">
        <v>72570</v>
      </c>
      <c r="B10407" t="s">
        <v>32154</v>
      </c>
      <c r="C10407" s="15" t="s">
        <v>32155</v>
      </c>
      <c r="D10407" s="15" t="s">
        <v>32156</v>
      </c>
      <c r="E10407">
        <v>3871</v>
      </c>
      <c r="F10407">
        <v>6490</v>
      </c>
      <c r="H10407">
        <v>49</v>
      </c>
      <c r="K10407" s="16">
        <f t="shared" si="486"/>
        <v>4335.5200000000004</v>
      </c>
      <c r="L10407" s="16">
        <f t="shared" si="487"/>
        <v>4563.7052631578954</v>
      </c>
      <c r="M10407" s="16">
        <f t="shared" si="488"/>
        <v>5186.028708133972</v>
      </c>
      <c r="N10407" t="e">
        <f>INDEX(XML!$A$2:$R$782,MATCH(C10407,XML!$D$2:$D$737,0),2)</f>
        <v>#N/A</v>
      </c>
    </row>
    <row r="10408" spans="1:14" ht="45" customHeight="1" x14ac:dyDescent="0.2">
      <c r="A10408">
        <v>72571</v>
      </c>
      <c r="B10408" t="s">
        <v>32157</v>
      </c>
      <c r="C10408" s="15" t="s">
        <v>32158</v>
      </c>
      <c r="D10408" s="15" t="s">
        <v>32159</v>
      </c>
      <c r="E10408">
        <v>9605</v>
      </c>
      <c r="F10408">
        <v>16390</v>
      </c>
      <c r="H10408">
        <v>2</v>
      </c>
      <c r="K10408" s="16">
        <f t="shared" si="486"/>
        <v>10757.6</v>
      </c>
      <c r="L10408" s="16">
        <f t="shared" si="487"/>
        <v>11323.78947368421</v>
      </c>
      <c r="M10408" s="16">
        <f t="shared" si="488"/>
        <v>12867.942583732056</v>
      </c>
      <c r="N10408" t="e">
        <f>INDEX(XML!$A$2:$R$782,MATCH(C10408,XML!$D$2:$D$737,0),2)</f>
        <v>#N/A</v>
      </c>
    </row>
    <row r="10409" spans="1:14" ht="45" customHeight="1" x14ac:dyDescent="0.2">
      <c r="A10409">
        <v>72572</v>
      </c>
      <c r="B10409" t="s">
        <v>32160</v>
      </c>
      <c r="C10409" s="15" t="s">
        <v>32161</v>
      </c>
      <c r="D10409" s="15" t="s">
        <v>32162</v>
      </c>
      <c r="E10409">
        <v>9585</v>
      </c>
      <c r="F10409">
        <v>16290</v>
      </c>
      <c r="H10409">
        <v>30</v>
      </c>
      <c r="K10409" s="16">
        <f t="shared" si="486"/>
        <v>10735.2</v>
      </c>
      <c r="L10409" s="16">
        <f t="shared" si="487"/>
        <v>11300.21052631579</v>
      </c>
      <c r="M10409" s="16">
        <f t="shared" si="488"/>
        <v>12841.148325358854</v>
      </c>
      <c r="N10409" t="e">
        <f>INDEX(XML!$A$2:$R$782,MATCH(C10409,XML!$D$2:$D$737,0),2)</f>
        <v>#N/A</v>
      </c>
    </row>
    <row r="10410" spans="1:14" ht="56.25" x14ac:dyDescent="0.2">
      <c r="A10410">
        <v>72573</v>
      </c>
      <c r="B10410" t="s">
        <v>32163</v>
      </c>
      <c r="C10410" s="15" t="s">
        <v>32164</v>
      </c>
      <c r="D10410" s="15" t="s">
        <v>32165</v>
      </c>
      <c r="E10410">
        <v>15703</v>
      </c>
      <c r="F10410">
        <v>21990</v>
      </c>
      <c r="K10410" s="16">
        <f t="shared" si="486"/>
        <v>17587.36</v>
      </c>
      <c r="L10410" s="16">
        <f t="shared" si="487"/>
        <v>18513.010526315789</v>
      </c>
      <c r="M10410" s="16">
        <f t="shared" si="488"/>
        <v>21037.511961722488</v>
      </c>
      <c r="N10410" t="e">
        <f>INDEX(XML!$A$2:$R$782,MATCH(C10410,XML!$D$2:$D$737,0),2)</f>
        <v>#N/A</v>
      </c>
    </row>
    <row r="10411" spans="1:14" ht="45" customHeight="1" x14ac:dyDescent="0.2">
      <c r="A10411">
        <v>72574</v>
      </c>
      <c r="B10411" t="s">
        <v>32166</v>
      </c>
      <c r="C10411" s="15" t="s">
        <v>32167</v>
      </c>
      <c r="D10411" s="15" t="s">
        <v>32168</v>
      </c>
      <c r="E10411">
        <v>6315</v>
      </c>
      <c r="F10411">
        <v>8890</v>
      </c>
      <c r="H10411">
        <v>22</v>
      </c>
      <c r="K10411" s="16">
        <f t="shared" si="486"/>
        <v>7072.8</v>
      </c>
      <c r="L10411" s="16">
        <f t="shared" si="487"/>
        <v>7445.0526315789475</v>
      </c>
      <c r="M10411" s="16">
        <f t="shared" si="488"/>
        <v>8460.287081339713</v>
      </c>
      <c r="N10411" t="e">
        <f>INDEX(XML!$A$2:$R$782,MATCH(C10411,XML!$D$2:$D$737,0),2)</f>
        <v>#N/A</v>
      </c>
    </row>
    <row r="10412" spans="1:14" ht="56.25" x14ac:dyDescent="0.2">
      <c r="A10412">
        <v>72575</v>
      </c>
      <c r="B10412" t="s">
        <v>32169</v>
      </c>
      <c r="C10412" s="15" t="s">
        <v>32170</v>
      </c>
      <c r="D10412" s="15" t="s">
        <v>32171</v>
      </c>
      <c r="E10412">
        <v>6315</v>
      </c>
      <c r="F10412">
        <v>8890</v>
      </c>
      <c r="H10412">
        <v>10</v>
      </c>
      <c r="K10412" s="16">
        <f t="shared" si="486"/>
        <v>7072.8</v>
      </c>
      <c r="L10412" s="16">
        <f t="shared" si="487"/>
        <v>7445.0526315789475</v>
      </c>
      <c r="M10412" s="16">
        <f t="shared" si="488"/>
        <v>8460.287081339713</v>
      </c>
      <c r="N10412" t="e">
        <f>INDEX(XML!$A$2:$R$782,MATCH(C10412,XML!$D$2:$D$737,0),2)</f>
        <v>#N/A</v>
      </c>
    </row>
    <row r="10413" spans="1:14" ht="45" x14ac:dyDescent="0.2">
      <c r="A10413">
        <v>72576</v>
      </c>
      <c r="B10413" t="s">
        <v>32172</v>
      </c>
      <c r="C10413" s="15" t="s">
        <v>32173</v>
      </c>
      <c r="D10413" s="15" t="s">
        <v>32174</v>
      </c>
      <c r="E10413">
        <v>6315</v>
      </c>
      <c r="F10413">
        <v>8890</v>
      </c>
      <c r="H10413">
        <v>47</v>
      </c>
      <c r="K10413" s="16">
        <f t="shared" si="486"/>
        <v>7072.8</v>
      </c>
      <c r="L10413" s="16">
        <f t="shared" si="487"/>
        <v>7445.0526315789475</v>
      </c>
      <c r="M10413" s="16">
        <f t="shared" si="488"/>
        <v>8460.287081339713</v>
      </c>
      <c r="N10413" t="e">
        <f>INDEX(XML!$A$2:$R$782,MATCH(C10413,XML!$D$2:$D$737,0),2)</f>
        <v>#N/A</v>
      </c>
    </row>
    <row r="10414" spans="1:14" ht="67.5" x14ac:dyDescent="0.2">
      <c r="A10414">
        <v>69945</v>
      </c>
      <c r="B10414" t="s">
        <v>41798</v>
      </c>
      <c r="C10414" s="15" t="s">
        <v>41799</v>
      </c>
      <c r="D10414" s="15" t="s">
        <v>41800</v>
      </c>
      <c r="E10414">
        <v>3910</v>
      </c>
      <c r="F10414">
        <v>3910</v>
      </c>
      <c r="H10414">
        <v>2</v>
      </c>
      <c r="K10414" s="16">
        <f t="shared" si="486"/>
        <v>4379.2</v>
      </c>
      <c r="L10414" s="16">
        <f t="shared" si="487"/>
        <v>4609.6842105263158</v>
      </c>
      <c r="M10414" s="16">
        <f t="shared" si="488"/>
        <v>5238.2775119617227</v>
      </c>
      <c r="N10414" t="e">
        <f>INDEX(XML!$A$2:$R$782,MATCH(C10414,XML!$D$2:$D$737,0),2)</f>
        <v>#N/A</v>
      </c>
    </row>
    <row r="10415" spans="1:14" ht="45" x14ac:dyDescent="0.2">
      <c r="A10415">
        <v>34088</v>
      </c>
      <c r="B10415" t="s">
        <v>16290</v>
      </c>
      <c r="C10415" s="15" t="s">
        <v>16291</v>
      </c>
      <c r="D10415" s="15" t="s">
        <v>16292</v>
      </c>
      <c r="E10415">
        <v>2129</v>
      </c>
      <c r="F10415">
        <v>2290</v>
      </c>
      <c r="I10415">
        <v>1</v>
      </c>
      <c r="K10415" s="16">
        <f t="shared" si="486"/>
        <v>2384.48</v>
      </c>
      <c r="L10415" s="16">
        <f t="shared" si="487"/>
        <v>2509.9789473684209</v>
      </c>
      <c r="M10415" s="16">
        <f t="shared" si="488"/>
        <v>2852.2488038277511</v>
      </c>
      <c r="N10415" t="e">
        <f>INDEX(XML!$A$2:$R$782,MATCH(C10415,XML!$D$2:$D$737,0),2)</f>
        <v>#N/A</v>
      </c>
    </row>
    <row r="10416" spans="1:14" ht="22.5" customHeight="1" x14ac:dyDescent="0.2">
      <c r="A10416">
        <v>34087</v>
      </c>
      <c r="B10416" t="s">
        <v>16290</v>
      </c>
      <c r="C10416" s="15" t="s">
        <v>29135</v>
      </c>
      <c r="D10416" s="15" t="s">
        <v>29136</v>
      </c>
      <c r="E10416">
        <v>2129</v>
      </c>
      <c r="F10416">
        <v>2290</v>
      </c>
      <c r="I10416">
        <v>3</v>
      </c>
      <c r="K10416" s="16">
        <f t="shared" si="486"/>
        <v>2384.48</v>
      </c>
      <c r="L10416" s="16">
        <f t="shared" si="487"/>
        <v>2509.9789473684209</v>
      </c>
      <c r="M10416" s="16">
        <f t="shared" si="488"/>
        <v>2852.2488038277511</v>
      </c>
      <c r="N10416" t="e">
        <f>INDEX(XML!$A$2:$R$782,MATCH(C10416,XML!$D$2:$D$737,0),2)</f>
        <v>#N/A</v>
      </c>
    </row>
    <row r="10417" spans="1:14" ht="22.5" customHeight="1" x14ac:dyDescent="0.2">
      <c r="A10417">
        <v>48429</v>
      </c>
      <c r="B10417" t="s">
        <v>4478</v>
      </c>
      <c r="C10417" s="15" t="s">
        <v>4479</v>
      </c>
      <c r="D10417" s="15" t="s">
        <v>4480</v>
      </c>
      <c r="E10417">
        <v>9969</v>
      </c>
      <c r="F10417">
        <v>13899</v>
      </c>
      <c r="K10417" s="16">
        <f t="shared" si="486"/>
        <v>11165.28</v>
      </c>
      <c r="L10417" s="16">
        <f t="shared" si="487"/>
        <v>11752.926315789473</v>
      </c>
      <c r="M10417" s="16">
        <f t="shared" si="488"/>
        <v>13355.598086124401</v>
      </c>
      <c r="N10417" t="e">
        <f>INDEX(XML!$A$2:$R$782,MATCH(C10417,XML!$D$2:$D$737,0),2)</f>
        <v>#N/A</v>
      </c>
    </row>
    <row r="10418" spans="1:14" ht="22.5" customHeight="1" x14ac:dyDescent="0.2">
      <c r="A10418">
        <v>34092</v>
      </c>
      <c r="B10418" t="s">
        <v>46965</v>
      </c>
      <c r="C10418" s="15" t="s">
        <v>46966</v>
      </c>
      <c r="D10418" s="15" t="s">
        <v>46967</v>
      </c>
      <c r="E10418">
        <v>3198</v>
      </c>
      <c r="F10418">
        <v>3490</v>
      </c>
      <c r="I10418">
        <v>2</v>
      </c>
      <c r="K10418" s="16">
        <f t="shared" si="486"/>
        <v>3581.76</v>
      </c>
      <c r="L10418" s="16">
        <f t="shared" si="487"/>
        <v>3770.2736842105264</v>
      </c>
      <c r="M10418" s="16">
        <f t="shared" si="488"/>
        <v>4284.4019138755984</v>
      </c>
      <c r="N10418" t="e">
        <f>INDEX(XML!$A$2:$R$782,MATCH(C10418,XML!$D$2:$D$737,0),2)</f>
        <v>#N/A</v>
      </c>
    </row>
    <row r="10419" spans="1:14" ht="22.5" customHeight="1" x14ac:dyDescent="0.2">
      <c r="A10419">
        <v>41246</v>
      </c>
      <c r="B10419" t="s">
        <v>46968</v>
      </c>
      <c r="C10419" s="15" t="s">
        <v>46969</v>
      </c>
      <c r="D10419" s="15" t="s">
        <v>46970</v>
      </c>
      <c r="E10419">
        <v>9327</v>
      </c>
      <c r="F10419">
        <v>12990</v>
      </c>
      <c r="I10419">
        <v>1</v>
      </c>
      <c r="K10419" s="16">
        <f t="shared" si="486"/>
        <v>10446.24</v>
      </c>
      <c r="L10419" s="16">
        <f t="shared" si="487"/>
        <v>10996.042105263157</v>
      </c>
      <c r="M10419" s="16">
        <f t="shared" si="488"/>
        <v>12495.502392344497</v>
      </c>
      <c r="N10419" t="e">
        <f>INDEX(XML!$A$2:$R$782,MATCH(C10419,XML!$D$2:$D$737,0),2)</f>
        <v>#N/A</v>
      </c>
    </row>
    <row r="10420" spans="1:14" ht="22.5" customHeight="1" x14ac:dyDescent="0.25">
      <c r="A10420" s="184" t="s">
        <v>37728</v>
      </c>
      <c r="B10420" s="184"/>
      <c r="C10420" s="185"/>
      <c r="D10420" s="185"/>
      <c r="E10420" s="184"/>
      <c r="F10420" s="184"/>
      <c r="G10420" s="184"/>
      <c r="H10420" s="184"/>
      <c r="I10420" s="184"/>
      <c r="J10420" s="184"/>
      <c r="K10420" s="16">
        <f t="shared" si="486"/>
        <v>0</v>
      </c>
      <c r="L10420" s="16">
        <f t="shared" si="487"/>
        <v>0</v>
      </c>
      <c r="M10420" s="16">
        <f t="shared" si="488"/>
        <v>0</v>
      </c>
      <c r="N10420" t="e">
        <f>INDEX(XML!$A$2:$R$782,MATCH(C10420,XML!$D$2:$D$737,0),2)</f>
        <v>#N/A</v>
      </c>
    </row>
    <row r="10421" spans="1:14" ht="22.5" customHeight="1" x14ac:dyDescent="0.2">
      <c r="A10421">
        <v>60972</v>
      </c>
      <c r="B10421" t="s">
        <v>41804</v>
      </c>
      <c r="C10421" s="15" t="s">
        <v>41805</v>
      </c>
      <c r="D10421" s="15" t="s">
        <v>41806</v>
      </c>
      <c r="E10421">
        <v>34290</v>
      </c>
      <c r="F10421">
        <v>34290</v>
      </c>
      <c r="K10421" s="16">
        <f t="shared" si="486"/>
        <v>38404.800000000003</v>
      </c>
      <c r="L10421" s="16">
        <f t="shared" si="487"/>
        <v>40426.1052631579</v>
      </c>
      <c r="M10421" s="16">
        <f t="shared" si="488"/>
        <v>45938.75598086125</v>
      </c>
      <c r="N10421" t="e">
        <f>INDEX(XML!$A$2:$R$782,MATCH(C10421,XML!$D$2:$D$737,0),2)</f>
        <v>#N/A</v>
      </c>
    </row>
    <row r="10422" spans="1:14" ht="22.5" customHeight="1" x14ac:dyDescent="0.2">
      <c r="A10422">
        <v>60971</v>
      </c>
      <c r="B10422" t="s">
        <v>37729</v>
      </c>
      <c r="C10422" s="15" t="s">
        <v>37730</v>
      </c>
      <c r="D10422" s="15" t="s">
        <v>37731</v>
      </c>
      <c r="E10422">
        <v>34990</v>
      </c>
      <c r="F10422">
        <v>34990</v>
      </c>
      <c r="H10422">
        <v>1</v>
      </c>
      <c r="K10422" s="16">
        <f t="shared" si="486"/>
        <v>39188.800000000003</v>
      </c>
      <c r="L10422" s="16">
        <f t="shared" si="487"/>
        <v>41251.368421052633</v>
      </c>
      <c r="M10422" s="16">
        <f t="shared" si="488"/>
        <v>46876.555023923451</v>
      </c>
      <c r="N10422" t="e">
        <f>INDEX(XML!$A$2:$R$782,MATCH(C10422,XML!$D$2:$D$737,0),2)</f>
        <v>#N/A</v>
      </c>
    </row>
    <row r="10423" spans="1:14" ht="22.5" customHeight="1" x14ac:dyDescent="0.2">
      <c r="A10423">
        <v>60132</v>
      </c>
      <c r="B10423" t="s">
        <v>39539</v>
      </c>
      <c r="C10423" s="15" t="s">
        <v>39540</v>
      </c>
      <c r="D10423" s="15" t="s">
        <v>39541</v>
      </c>
      <c r="E10423">
        <v>44790</v>
      </c>
      <c r="F10423">
        <v>44790</v>
      </c>
      <c r="H10423">
        <v>2</v>
      </c>
      <c r="K10423" s="16">
        <f t="shared" si="486"/>
        <v>50164.800000000003</v>
      </c>
      <c r="L10423" s="16">
        <f t="shared" si="487"/>
        <v>52805.052631578947</v>
      </c>
      <c r="M10423" s="16">
        <f t="shared" si="488"/>
        <v>60005.741626794261</v>
      </c>
      <c r="N10423" t="e">
        <f>INDEX(XML!$A$2:$R$782,MATCH(C10423,XML!$D$2:$D$737,0),2)</f>
        <v>#N/A</v>
      </c>
    </row>
    <row r="10424" spans="1:14" ht="22.5" customHeight="1" x14ac:dyDescent="0.2">
      <c r="A10424">
        <v>60970</v>
      </c>
      <c r="B10424" t="s">
        <v>41801</v>
      </c>
      <c r="C10424" s="15" t="s">
        <v>41802</v>
      </c>
      <c r="D10424" s="15" t="s">
        <v>41803</v>
      </c>
      <c r="E10424">
        <v>46890</v>
      </c>
      <c r="F10424">
        <v>46890</v>
      </c>
      <c r="H10424">
        <v>5</v>
      </c>
      <c r="K10424" s="16">
        <f t="shared" si="486"/>
        <v>52516.800000000003</v>
      </c>
      <c r="L10424" s="16">
        <f t="shared" si="487"/>
        <v>55280.84210526316</v>
      </c>
      <c r="M10424" s="16">
        <f t="shared" si="488"/>
        <v>62819.138755980872</v>
      </c>
      <c r="N10424" t="e">
        <f>INDEX(XML!$A$2:$R$782,MATCH(C10424,XML!$D$2:$D$737,0),2)</f>
        <v>#N/A</v>
      </c>
    </row>
    <row r="10425" spans="1:14" ht="22.5" customHeight="1" x14ac:dyDescent="0.25">
      <c r="A10425" s="184" t="s">
        <v>4481</v>
      </c>
      <c r="B10425" s="184"/>
      <c r="C10425" s="185"/>
      <c r="D10425" s="185"/>
      <c r="E10425" s="184"/>
      <c r="F10425" s="184"/>
      <c r="G10425" s="184"/>
      <c r="H10425" s="184"/>
      <c r="I10425" s="184"/>
      <c r="J10425" s="184"/>
      <c r="K10425" s="16">
        <f t="shared" si="486"/>
        <v>0</v>
      </c>
      <c r="L10425" s="16">
        <f t="shared" si="487"/>
        <v>0</v>
      </c>
      <c r="M10425" s="16">
        <f t="shared" si="488"/>
        <v>0</v>
      </c>
      <c r="N10425" t="e">
        <f>INDEX(XML!$A$2:$R$782,MATCH(C10425,XML!$D$2:$D$737,0),2)</f>
        <v>#N/A</v>
      </c>
    </row>
    <row r="10426" spans="1:14" ht="22.5" customHeight="1" x14ac:dyDescent="0.2">
      <c r="A10426">
        <v>63770</v>
      </c>
      <c r="B10426" t="s">
        <v>21717</v>
      </c>
      <c r="C10426" s="15" t="s">
        <v>21718</v>
      </c>
      <c r="D10426" s="15" t="s">
        <v>21719</v>
      </c>
      <c r="E10426">
        <v>48990</v>
      </c>
      <c r="F10426">
        <v>48990</v>
      </c>
      <c r="H10426" t="s">
        <v>746</v>
      </c>
      <c r="K10426" s="16">
        <f t="shared" si="486"/>
        <v>54868.800000000003</v>
      </c>
      <c r="L10426" s="16">
        <f t="shared" si="487"/>
        <v>57756.631578947367</v>
      </c>
      <c r="M10426" s="16">
        <f t="shared" si="488"/>
        <v>65632.535885167468</v>
      </c>
      <c r="N10426" t="e">
        <f>INDEX(XML!$A$2:$R$782,MATCH(C10426,XML!$D$2:$D$737,0),2)</f>
        <v>#N/A</v>
      </c>
    </row>
    <row r="10427" spans="1:14" ht="22.5" customHeight="1" x14ac:dyDescent="0.2">
      <c r="A10427">
        <v>63776</v>
      </c>
      <c r="B10427" t="s">
        <v>21720</v>
      </c>
      <c r="C10427" s="15" t="s">
        <v>21721</v>
      </c>
      <c r="D10427" s="15" t="s">
        <v>21722</v>
      </c>
      <c r="E10427">
        <v>55990</v>
      </c>
      <c r="F10427">
        <v>55990</v>
      </c>
      <c r="I10427">
        <v>3</v>
      </c>
      <c r="K10427" s="16">
        <f t="shared" si="486"/>
        <v>59909.3</v>
      </c>
      <c r="L10427" s="16">
        <f t="shared" si="487"/>
        <v>63062.42105263158</v>
      </c>
      <c r="M10427" s="16">
        <f t="shared" si="488"/>
        <v>71661.84210526316</v>
      </c>
      <c r="N10427" t="e">
        <f>INDEX(XML!$A$2:$R$782,MATCH(C10427,XML!$D$2:$D$737,0),2)</f>
        <v>#N/A</v>
      </c>
    </row>
    <row r="10428" spans="1:14" ht="22.5" customHeight="1" x14ac:dyDescent="0.2">
      <c r="A10428">
        <v>50371</v>
      </c>
      <c r="B10428" t="s">
        <v>4532</v>
      </c>
      <c r="C10428" s="15" t="s">
        <v>4533</v>
      </c>
      <c r="D10428" s="15" t="s">
        <v>4534</v>
      </c>
      <c r="E10428">
        <v>25850</v>
      </c>
      <c r="F10428">
        <v>32990</v>
      </c>
      <c r="H10428" t="s">
        <v>746</v>
      </c>
      <c r="K10428" s="16">
        <f t="shared" si="486"/>
        <v>28952</v>
      </c>
      <c r="L10428" s="16">
        <f t="shared" si="487"/>
        <v>30475.78947368421</v>
      </c>
      <c r="M10428" s="16">
        <f t="shared" si="488"/>
        <v>34631.57894736842</v>
      </c>
      <c r="N10428" t="e">
        <f>INDEX(XML!$A$2:$R$782,MATCH(C10428,XML!$D$2:$D$737,0),2)</f>
        <v>#N/A</v>
      </c>
    </row>
    <row r="10429" spans="1:14" ht="22.5" customHeight="1" x14ac:dyDescent="0.2">
      <c r="A10429">
        <v>59875</v>
      </c>
      <c r="B10429" t="s">
        <v>20485</v>
      </c>
      <c r="C10429" s="15" t="s">
        <v>20486</v>
      </c>
      <c r="D10429" s="15" t="s">
        <v>20487</v>
      </c>
      <c r="E10429">
        <v>51990</v>
      </c>
      <c r="F10429">
        <v>51990</v>
      </c>
      <c r="H10429" t="s">
        <v>746</v>
      </c>
      <c r="K10429" s="16">
        <f t="shared" si="486"/>
        <v>55629.3</v>
      </c>
      <c r="L10429" s="16">
        <f t="shared" si="487"/>
        <v>58557.15789473684</v>
      </c>
      <c r="M10429" s="16">
        <f t="shared" si="488"/>
        <v>66542.224880382768</v>
      </c>
      <c r="N10429" t="e">
        <f>INDEX(XML!$A$2:$R$782,MATCH(C10429,XML!$D$2:$D$737,0),2)</f>
        <v>#N/A</v>
      </c>
    </row>
    <row r="10430" spans="1:14" ht="22.5" customHeight="1" x14ac:dyDescent="0.2">
      <c r="A10430">
        <v>65558</v>
      </c>
      <c r="B10430" t="s">
        <v>24107</v>
      </c>
      <c r="C10430" s="15" t="s">
        <v>24625</v>
      </c>
      <c r="D10430" s="15" t="s">
        <v>47387</v>
      </c>
      <c r="E10430">
        <v>42990</v>
      </c>
      <c r="F10430">
        <v>42990</v>
      </c>
      <c r="H10430" t="s">
        <v>746</v>
      </c>
      <c r="K10430" s="16">
        <f t="shared" si="486"/>
        <v>48148.800000000003</v>
      </c>
      <c r="L10430" s="16">
        <f t="shared" si="487"/>
        <v>50682.947368421053</v>
      </c>
      <c r="M10430" s="16">
        <f t="shared" si="488"/>
        <v>57594.258373205739</v>
      </c>
      <c r="N10430" t="e">
        <f>INDEX(XML!$A$2:$R$782,MATCH(C10430,XML!$D$2:$D$737,0),2)</f>
        <v>#N/A</v>
      </c>
    </row>
    <row r="10431" spans="1:14" ht="22.5" customHeight="1" x14ac:dyDescent="0.2">
      <c r="A10431">
        <v>59932</v>
      </c>
      <c r="B10431" t="s">
        <v>24442</v>
      </c>
      <c r="C10431" s="15" t="s">
        <v>24443</v>
      </c>
      <c r="D10431" s="15" t="s">
        <v>24961</v>
      </c>
      <c r="E10431">
        <v>54990</v>
      </c>
      <c r="F10431">
        <v>54990</v>
      </c>
      <c r="K10431" s="16">
        <f t="shared" si="486"/>
        <v>58839.3</v>
      </c>
      <c r="L10431" s="16">
        <f t="shared" si="487"/>
        <v>61936.105263157893</v>
      </c>
      <c r="M10431" s="16">
        <f t="shared" si="488"/>
        <v>70381.937799043066</v>
      </c>
      <c r="N10431" t="e">
        <f>INDEX(XML!$A$2:$R$782,MATCH(C10431,XML!$D$2:$D$737,0),2)</f>
        <v>#N/A</v>
      </c>
    </row>
    <row r="10432" spans="1:14" ht="22.5" customHeight="1" x14ac:dyDescent="0.2">
      <c r="A10432">
        <v>59933</v>
      </c>
      <c r="B10432" t="s">
        <v>24442</v>
      </c>
      <c r="C10432" s="15" t="s">
        <v>24444</v>
      </c>
      <c r="D10432" s="15" t="s">
        <v>24962</v>
      </c>
      <c r="E10432">
        <v>54990</v>
      </c>
      <c r="F10432">
        <v>56990</v>
      </c>
      <c r="K10432" s="16">
        <f t="shared" si="486"/>
        <v>58839.3</v>
      </c>
      <c r="L10432" s="16">
        <f t="shared" si="487"/>
        <v>61936.105263157893</v>
      </c>
      <c r="M10432" s="16">
        <f t="shared" si="488"/>
        <v>70381.937799043066</v>
      </c>
      <c r="N10432" t="e">
        <f>INDEX(XML!$A$2:$R$782,MATCH(C10432,XML!$D$2:$D$737,0),2)</f>
        <v>#N/A</v>
      </c>
    </row>
    <row r="10433" spans="1:14" ht="22.5" customHeight="1" x14ac:dyDescent="0.2">
      <c r="A10433">
        <v>74328</v>
      </c>
      <c r="B10433" t="s">
        <v>34093</v>
      </c>
      <c r="C10433" s="15" t="s">
        <v>34094</v>
      </c>
      <c r="D10433" s="15" t="s">
        <v>34095</v>
      </c>
      <c r="E10433">
        <v>35196</v>
      </c>
      <c r="F10433">
        <v>47990</v>
      </c>
      <c r="H10433" t="s">
        <v>746</v>
      </c>
      <c r="K10433" s="16">
        <f t="shared" si="486"/>
        <v>39419.519999999997</v>
      </c>
      <c r="L10433" s="16">
        <f t="shared" si="487"/>
        <v>41494.231578947365</v>
      </c>
      <c r="M10433" s="16">
        <f t="shared" si="488"/>
        <v>47152.535885167461</v>
      </c>
      <c r="N10433" t="e">
        <f>INDEX(XML!$A$2:$R$782,MATCH(C10433,XML!$D$2:$D$737,0),2)</f>
        <v>#N/A</v>
      </c>
    </row>
    <row r="10434" spans="1:14" ht="22.5" customHeight="1" x14ac:dyDescent="0.2">
      <c r="A10434">
        <v>75589</v>
      </c>
      <c r="B10434" t="s">
        <v>35990</v>
      </c>
      <c r="C10434" s="15" t="s">
        <v>35991</v>
      </c>
      <c r="D10434" s="15" t="s">
        <v>35992</v>
      </c>
      <c r="E10434">
        <v>31644</v>
      </c>
      <c r="F10434">
        <v>47990</v>
      </c>
      <c r="H10434" t="s">
        <v>746</v>
      </c>
      <c r="K10434" s="16">
        <f t="shared" si="486"/>
        <v>35441.279999999999</v>
      </c>
      <c r="L10434" s="16">
        <f t="shared" si="487"/>
        <v>37306.610526315788</v>
      </c>
      <c r="M10434" s="16">
        <f t="shared" si="488"/>
        <v>42393.875598086124</v>
      </c>
      <c r="N10434" t="e">
        <f>INDEX(XML!$A$2:$R$782,MATCH(C10434,XML!$D$2:$D$737,0),2)</f>
        <v>#N/A</v>
      </c>
    </row>
    <row r="10435" spans="1:14" ht="22.5" customHeight="1" x14ac:dyDescent="0.2">
      <c r="A10435">
        <v>75588</v>
      </c>
      <c r="B10435" t="s">
        <v>37462</v>
      </c>
      <c r="C10435" s="15" t="s">
        <v>37463</v>
      </c>
      <c r="D10435" s="15" t="s">
        <v>37464</v>
      </c>
      <c r="E10435">
        <v>15849</v>
      </c>
      <c r="F10435">
        <v>24990</v>
      </c>
      <c r="H10435" t="s">
        <v>746</v>
      </c>
      <c r="K10435" s="16">
        <f t="shared" si="486"/>
        <v>17750.88</v>
      </c>
      <c r="L10435" s="16">
        <f t="shared" si="487"/>
        <v>18685.136842105265</v>
      </c>
      <c r="M10435" s="16">
        <f t="shared" si="488"/>
        <v>21233.110047846891</v>
      </c>
      <c r="N10435" t="e">
        <f>INDEX(XML!$A$2:$R$782,MATCH(C10435,XML!$D$2:$D$737,0),2)</f>
        <v>#N/A</v>
      </c>
    </row>
    <row r="10436" spans="1:14" ht="22.5" customHeight="1" x14ac:dyDescent="0.2">
      <c r="A10436">
        <v>80421</v>
      </c>
      <c r="B10436" t="s">
        <v>40151</v>
      </c>
      <c r="C10436" s="15" t="s">
        <v>40152</v>
      </c>
      <c r="D10436" s="15" t="s">
        <v>40153</v>
      </c>
      <c r="E10436">
        <v>58135</v>
      </c>
      <c r="F10436">
        <v>69990</v>
      </c>
      <c r="K10436" s="16">
        <f t="shared" si="486"/>
        <v>62204.45</v>
      </c>
      <c r="L10436" s="16">
        <f t="shared" si="487"/>
        <v>65478.368421052633</v>
      </c>
      <c r="M10436" s="16">
        <f t="shared" si="488"/>
        <v>74407.236842105267</v>
      </c>
      <c r="N10436" t="e">
        <f>INDEX(XML!$A$2:$R$782,MATCH(C10436,XML!$D$2:$D$737,0),2)</f>
        <v>#N/A</v>
      </c>
    </row>
    <row r="10437" spans="1:14" ht="22.5" customHeight="1" x14ac:dyDescent="0.2">
      <c r="A10437">
        <v>46145</v>
      </c>
      <c r="B10437" t="s">
        <v>29901</v>
      </c>
      <c r="C10437" s="15" t="s">
        <v>29902</v>
      </c>
      <c r="D10437" s="15" t="s">
        <v>29903</v>
      </c>
      <c r="E10437">
        <v>31192</v>
      </c>
      <c r="F10437">
        <v>38990</v>
      </c>
      <c r="H10437">
        <v>31</v>
      </c>
      <c r="K10437" s="16">
        <f t="shared" ref="K10437:K10500" si="489">IF(E10437&gt;49999,E10437+E10437*0.07,IF(E10437&lt;=49999,E10437+E10437*0.12))</f>
        <v>34935.040000000001</v>
      </c>
      <c r="L10437" s="16">
        <f t="shared" ref="L10437:L10500" si="490">K10437*100/95</f>
        <v>36773.72631578947</v>
      </c>
      <c r="M10437" s="16">
        <f t="shared" ref="M10437:M10500" si="491">IF(COUNTIF(C10437,"*Dahua*"),F10437-10,L10437*100/88)</f>
        <v>41788.325358851667</v>
      </c>
      <c r="N10437" t="e">
        <f>INDEX(XML!$A$2:$R$782,MATCH(C10437,XML!$D$2:$D$737,0),2)</f>
        <v>#N/A</v>
      </c>
    </row>
    <row r="10438" spans="1:14" ht="22.5" customHeight="1" x14ac:dyDescent="0.2">
      <c r="A10438">
        <v>46167</v>
      </c>
      <c r="B10438" t="s">
        <v>29904</v>
      </c>
      <c r="C10438" s="15" t="s">
        <v>29905</v>
      </c>
      <c r="D10438" s="15" t="s">
        <v>29906</v>
      </c>
      <c r="E10438">
        <v>40075</v>
      </c>
      <c r="F10438">
        <v>51990</v>
      </c>
      <c r="H10438">
        <v>3</v>
      </c>
      <c r="K10438" s="16">
        <f t="shared" si="489"/>
        <v>44884</v>
      </c>
      <c r="L10438" s="16">
        <f t="shared" si="490"/>
        <v>47246.315789473687</v>
      </c>
      <c r="M10438" s="16">
        <f t="shared" si="491"/>
        <v>53688.995215311013</v>
      </c>
      <c r="N10438" t="e">
        <f>INDEX(XML!$A$2:$R$782,MATCH(C10438,XML!$D$2:$D$737,0),2)</f>
        <v>#N/A</v>
      </c>
    </row>
    <row r="10439" spans="1:14" ht="22.5" customHeight="1" x14ac:dyDescent="0.2">
      <c r="A10439">
        <v>72114</v>
      </c>
      <c r="B10439" t="s">
        <v>41807</v>
      </c>
      <c r="C10439" s="15" t="s">
        <v>41808</v>
      </c>
      <c r="D10439" s="15" t="s">
        <v>41809</v>
      </c>
      <c r="E10439">
        <v>27990</v>
      </c>
      <c r="F10439">
        <v>27990</v>
      </c>
      <c r="H10439">
        <v>11</v>
      </c>
      <c r="K10439" s="16">
        <f t="shared" si="489"/>
        <v>31348.799999999999</v>
      </c>
      <c r="L10439" s="16">
        <f t="shared" si="490"/>
        <v>32998.73684210526</v>
      </c>
      <c r="M10439" s="16">
        <f t="shared" si="491"/>
        <v>37498.564593301431</v>
      </c>
      <c r="N10439" t="e">
        <f>INDEX(XML!$A$2:$R$782,MATCH(C10439,XML!$D$2:$D$737,0),2)</f>
        <v>#N/A</v>
      </c>
    </row>
    <row r="10440" spans="1:14" ht="22.5" customHeight="1" x14ac:dyDescent="0.2">
      <c r="A10440">
        <v>62814</v>
      </c>
      <c r="B10440" t="s">
        <v>20595</v>
      </c>
      <c r="C10440" s="15" t="s">
        <v>20596</v>
      </c>
      <c r="D10440" s="15" t="s">
        <v>21405</v>
      </c>
      <c r="E10440">
        <v>30990</v>
      </c>
      <c r="F10440">
        <v>30990</v>
      </c>
      <c r="H10440">
        <v>11</v>
      </c>
      <c r="K10440" s="16">
        <f t="shared" si="489"/>
        <v>34708.800000000003</v>
      </c>
      <c r="L10440" s="16">
        <f t="shared" si="490"/>
        <v>36535.578947368427</v>
      </c>
      <c r="M10440" s="16">
        <f t="shared" si="491"/>
        <v>41517.703349282303</v>
      </c>
      <c r="N10440" t="e">
        <f>INDEX(XML!$A$2:$R$782,MATCH(C10440,XML!$D$2:$D$737,0),2)</f>
        <v>#N/A</v>
      </c>
    </row>
    <row r="10441" spans="1:14" ht="22.5" customHeight="1" x14ac:dyDescent="0.2">
      <c r="A10441">
        <v>57659</v>
      </c>
      <c r="B10441" t="s">
        <v>28084</v>
      </c>
      <c r="C10441" s="15" t="s">
        <v>28085</v>
      </c>
      <c r="D10441" s="15" t="s">
        <v>28086</v>
      </c>
      <c r="E10441">
        <v>39990</v>
      </c>
      <c r="F10441">
        <v>39990</v>
      </c>
      <c r="H10441">
        <v>7</v>
      </c>
      <c r="K10441" s="16">
        <f t="shared" si="489"/>
        <v>44788.800000000003</v>
      </c>
      <c r="L10441" s="16">
        <f t="shared" si="490"/>
        <v>47146.105263157893</v>
      </c>
      <c r="M10441" s="16">
        <f t="shared" si="491"/>
        <v>53575.119617224882</v>
      </c>
      <c r="N10441" t="e">
        <f>INDEX(XML!$A$2:$R$782,MATCH(C10441,XML!$D$2:$D$737,0),2)</f>
        <v>#N/A</v>
      </c>
    </row>
    <row r="10442" spans="1:14" ht="22.5" customHeight="1" x14ac:dyDescent="0.2">
      <c r="A10442">
        <v>57662</v>
      </c>
      <c r="B10442" t="s">
        <v>43345</v>
      </c>
      <c r="C10442" s="15" t="s">
        <v>43346</v>
      </c>
      <c r="D10442" s="15" t="s">
        <v>43347</v>
      </c>
      <c r="E10442">
        <v>41990</v>
      </c>
      <c r="F10442">
        <v>41990</v>
      </c>
      <c r="H10442">
        <v>4</v>
      </c>
      <c r="K10442" s="16">
        <f t="shared" si="489"/>
        <v>47028.800000000003</v>
      </c>
      <c r="L10442" s="16">
        <f t="shared" si="490"/>
        <v>49504</v>
      </c>
      <c r="M10442" s="16">
        <f t="shared" si="491"/>
        <v>56254.545454545456</v>
      </c>
      <c r="N10442" t="e">
        <f>INDEX(XML!$A$2:$R$782,MATCH(C10442,XML!$D$2:$D$737,0),2)</f>
        <v>#N/A</v>
      </c>
    </row>
    <row r="10443" spans="1:14" ht="22.5" customHeight="1" x14ac:dyDescent="0.2">
      <c r="A10443">
        <v>57312</v>
      </c>
      <c r="B10443" t="s">
        <v>22574</v>
      </c>
      <c r="C10443" s="15" t="s">
        <v>22575</v>
      </c>
      <c r="D10443" s="15" t="s">
        <v>22576</v>
      </c>
      <c r="E10443">
        <v>45990</v>
      </c>
      <c r="F10443">
        <v>45990</v>
      </c>
      <c r="H10443">
        <v>17</v>
      </c>
      <c r="K10443" s="16">
        <f t="shared" si="489"/>
        <v>51508.800000000003</v>
      </c>
      <c r="L10443" s="16">
        <f t="shared" si="490"/>
        <v>54219.789473684214</v>
      </c>
      <c r="M10443" s="16">
        <f t="shared" si="491"/>
        <v>61613.397129186611</v>
      </c>
      <c r="N10443" t="e">
        <f>INDEX(XML!$A$2:$R$782,MATCH(C10443,XML!$D$2:$D$737,0),2)</f>
        <v>#N/A</v>
      </c>
    </row>
    <row r="10444" spans="1:14" ht="22.5" customHeight="1" x14ac:dyDescent="0.2">
      <c r="A10444">
        <v>73282</v>
      </c>
      <c r="B10444" t="s">
        <v>35981</v>
      </c>
      <c r="C10444" s="15" t="s">
        <v>35982</v>
      </c>
      <c r="D10444" s="15" t="s">
        <v>35983</v>
      </c>
      <c r="E10444">
        <v>55990</v>
      </c>
      <c r="F10444">
        <v>55990</v>
      </c>
      <c r="H10444">
        <v>19</v>
      </c>
      <c r="K10444" s="16">
        <f t="shared" si="489"/>
        <v>59909.3</v>
      </c>
      <c r="L10444" s="16">
        <f t="shared" si="490"/>
        <v>63062.42105263158</v>
      </c>
      <c r="M10444" s="16">
        <f t="shared" si="491"/>
        <v>71661.84210526316</v>
      </c>
      <c r="N10444" t="e">
        <f>INDEX(XML!$A$2:$R$782,MATCH(C10444,XML!$D$2:$D$737,0),2)</f>
        <v>#N/A</v>
      </c>
    </row>
    <row r="10445" spans="1:14" ht="22.5" customHeight="1" x14ac:dyDescent="0.2">
      <c r="A10445">
        <v>65362</v>
      </c>
      <c r="B10445" t="s">
        <v>30275</v>
      </c>
      <c r="C10445" s="15" t="s">
        <v>30276</v>
      </c>
      <c r="D10445" s="15" t="s">
        <v>30277</v>
      </c>
      <c r="E10445">
        <v>55990</v>
      </c>
      <c r="F10445">
        <v>55990</v>
      </c>
      <c r="K10445" s="16">
        <f t="shared" si="489"/>
        <v>59909.3</v>
      </c>
      <c r="L10445" s="16">
        <f t="shared" si="490"/>
        <v>63062.42105263158</v>
      </c>
      <c r="M10445" s="16">
        <f t="shared" si="491"/>
        <v>71661.84210526316</v>
      </c>
      <c r="N10445" t="e">
        <f>INDEX(XML!$A$2:$R$782,MATCH(C10445,XML!$D$2:$D$737,0),2)</f>
        <v>#N/A</v>
      </c>
    </row>
    <row r="10446" spans="1:14" ht="22.5" customHeight="1" x14ac:dyDescent="0.2">
      <c r="A10446">
        <v>71852</v>
      </c>
      <c r="B10446" t="s">
        <v>29056</v>
      </c>
      <c r="C10446" s="15" t="s">
        <v>29057</v>
      </c>
      <c r="D10446" s="15" t="s">
        <v>29058</v>
      </c>
      <c r="E10446">
        <v>55990</v>
      </c>
      <c r="F10446">
        <v>55990</v>
      </c>
      <c r="K10446" s="16">
        <f t="shared" si="489"/>
        <v>59909.3</v>
      </c>
      <c r="L10446" s="16">
        <f t="shared" si="490"/>
        <v>63062.42105263158</v>
      </c>
      <c r="M10446" s="16">
        <f t="shared" si="491"/>
        <v>71661.84210526316</v>
      </c>
      <c r="N10446" t="e">
        <f>INDEX(XML!$A$2:$R$782,MATCH(C10446,XML!$D$2:$D$737,0),2)</f>
        <v>#N/A</v>
      </c>
    </row>
    <row r="10447" spans="1:14" ht="22.5" customHeight="1" x14ac:dyDescent="0.2">
      <c r="A10447">
        <v>75631</v>
      </c>
      <c r="B10447" t="s">
        <v>33608</v>
      </c>
      <c r="C10447" s="15" t="s">
        <v>33609</v>
      </c>
      <c r="D10447" s="15" t="s">
        <v>33610</v>
      </c>
      <c r="E10447">
        <v>55990</v>
      </c>
      <c r="F10447">
        <v>55990</v>
      </c>
      <c r="H10447">
        <v>6</v>
      </c>
      <c r="K10447" s="16">
        <f t="shared" si="489"/>
        <v>59909.3</v>
      </c>
      <c r="L10447" s="16">
        <f t="shared" si="490"/>
        <v>63062.42105263158</v>
      </c>
      <c r="M10447" s="16">
        <f t="shared" si="491"/>
        <v>71661.84210526316</v>
      </c>
      <c r="N10447" t="e">
        <f>INDEX(XML!$A$2:$R$782,MATCH(C10447,XML!$D$2:$D$737,0),2)</f>
        <v>#N/A</v>
      </c>
    </row>
    <row r="10448" spans="1:14" ht="22.5" customHeight="1" x14ac:dyDescent="0.2">
      <c r="A10448">
        <v>61770</v>
      </c>
      <c r="B10448" t="s">
        <v>35298</v>
      </c>
      <c r="C10448" s="15" t="s">
        <v>35299</v>
      </c>
      <c r="D10448" s="15" t="s">
        <v>35300</v>
      </c>
      <c r="E10448">
        <v>58790</v>
      </c>
      <c r="F10448">
        <v>58790</v>
      </c>
      <c r="H10448">
        <v>10</v>
      </c>
      <c r="K10448" s="16">
        <f t="shared" si="489"/>
        <v>62905.3</v>
      </c>
      <c r="L10448" s="16">
        <f t="shared" si="490"/>
        <v>66216.105263157893</v>
      </c>
      <c r="M10448" s="16">
        <f t="shared" si="491"/>
        <v>75245.574162679433</v>
      </c>
      <c r="N10448" t="e">
        <f>INDEX(XML!$A$2:$R$782,MATCH(C10448,XML!$D$2:$D$737,0),2)</f>
        <v>#N/A</v>
      </c>
    </row>
    <row r="10449" spans="1:14" ht="22.5" customHeight="1" x14ac:dyDescent="0.2">
      <c r="A10449">
        <v>60969</v>
      </c>
      <c r="B10449" t="s">
        <v>31148</v>
      </c>
      <c r="C10449" s="15" t="s">
        <v>31149</v>
      </c>
      <c r="D10449" s="15" t="s">
        <v>31150</v>
      </c>
      <c r="E10449">
        <v>59990</v>
      </c>
      <c r="F10449">
        <v>59990</v>
      </c>
      <c r="H10449">
        <v>4</v>
      </c>
      <c r="K10449" s="16">
        <f t="shared" si="489"/>
        <v>64189.3</v>
      </c>
      <c r="L10449" s="16">
        <f t="shared" si="490"/>
        <v>67567.68421052632</v>
      </c>
      <c r="M10449" s="16">
        <f t="shared" si="491"/>
        <v>76781.459330143538</v>
      </c>
      <c r="N10449" t="e">
        <f>INDEX(XML!$A$2:$R$782,MATCH(C10449,XML!$D$2:$D$737,0),2)</f>
        <v>#N/A</v>
      </c>
    </row>
    <row r="10450" spans="1:14" ht="22.5" customHeight="1" x14ac:dyDescent="0.2">
      <c r="A10450">
        <v>60845</v>
      </c>
      <c r="B10450" t="s">
        <v>17871</v>
      </c>
      <c r="C10450" s="15" t="s">
        <v>17872</v>
      </c>
      <c r="D10450" s="15" t="s">
        <v>17873</v>
      </c>
      <c r="E10450">
        <v>60190</v>
      </c>
      <c r="F10450">
        <v>60190</v>
      </c>
      <c r="H10450">
        <v>17</v>
      </c>
      <c r="K10450" s="16">
        <f t="shared" si="489"/>
        <v>64403.3</v>
      </c>
      <c r="L10450" s="16">
        <f t="shared" si="490"/>
        <v>67792.947368421053</v>
      </c>
      <c r="M10450" s="16">
        <f t="shared" si="491"/>
        <v>77037.440191387563</v>
      </c>
      <c r="N10450" t="e">
        <f>INDEX(XML!$A$2:$R$782,MATCH(C10450,XML!$D$2:$D$737,0),2)</f>
        <v>#N/A</v>
      </c>
    </row>
    <row r="10451" spans="1:14" ht="22.5" customHeight="1" x14ac:dyDescent="0.2">
      <c r="A10451">
        <v>67230</v>
      </c>
      <c r="B10451" t="s">
        <v>23839</v>
      </c>
      <c r="C10451" s="15" t="s">
        <v>23840</v>
      </c>
      <c r="D10451" s="15" t="s">
        <v>23841</v>
      </c>
      <c r="E10451">
        <v>69990</v>
      </c>
      <c r="F10451">
        <v>69990</v>
      </c>
      <c r="H10451">
        <v>11</v>
      </c>
      <c r="K10451" s="16">
        <f t="shared" si="489"/>
        <v>74889.3</v>
      </c>
      <c r="L10451" s="16">
        <f t="shared" si="490"/>
        <v>78830.84210526316</v>
      </c>
      <c r="M10451" s="16">
        <f t="shared" si="491"/>
        <v>89580.502392344511</v>
      </c>
      <c r="N10451" t="e">
        <f>INDEX(XML!$A$2:$R$782,MATCH(C10451,XML!$D$2:$D$737,0),2)</f>
        <v>#N/A</v>
      </c>
    </row>
    <row r="10452" spans="1:14" ht="22.5" customHeight="1" x14ac:dyDescent="0.2">
      <c r="A10452">
        <v>60844</v>
      </c>
      <c r="B10452" t="s">
        <v>31835</v>
      </c>
      <c r="C10452" s="15" t="s">
        <v>31836</v>
      </c>
      <c r="D10452" s="15" t="s">
        <v>31837</v>
      </c>
      <c r="E10452">
        <v>74190</v>
      </c>
      <c r="F10452">
        <v>74190</v>
      </c>
      <c r="H10452">
        <v>27</v>
      </c>
      <c r="K10452" s="16">
        <f t="shared" si="489"/>
        <v>79383.3</v>
      </c>
      <c r="L10452" s="16">
        <f t="shared" si="490"/>
        <v>83561.368421052626</v>
      </c>
      <c r="M10452" s="16">
        <f t="shared" si="491"/>
        <v>94956.100478468899</v>
      </c>
      <c r="N10452" t="e">
        <f>INDEX(XML!$A$2:$R$782,MATCH(C10452,XML!$D$2:$D$737,0),2)</f>
        <v>#N/A</v>
      </c>
    </row>
    <row r="10453" spans="1:14" ht="22.5" customHeight="1" x14ac:dyDescent="0.2">
      <c r="A10453">
        <v>67705</v>
      </c>
      <c r="B10453" t="s">
        <v>39542</v>
      </c>
      <c r="C10453" s="15" t="s">
        <v>39543</v>
      </c>
      <c r="D10453" s="15" t="s">
        <v>39544</v>
      </c>
      <c r="E10453">
        <v>83990</v>
      </c>
      <c r="F10453">
        <v>83990</v>
      </c>
      <c r="H10453">
        <v>10</v>
      </c>
      <c r="K10453" s="16">
        <f t="shared" si="489"/>
        <v>89869.3</v>
      </c>
      <c r="L10453" s="16">
        <f t="shared" si="490"/>
        <v>94599.263157894733</v>
      </c>
      <c r="M10453" s="16">
        <f t="shared" si="491"/>
        <v>107499.16267942585</v>
      </c>
      <c r="N10453" t="e">
        <f>INDEX(XML!$A$2:$R$782,MATCH(C10453,XML!$D$2:$D$737,0),2)</f>
        <v>#N/A</v>
      </c>
    </row>
    <row r="10454" spans="1:14" ht="22.5" customHeight="1" x14ac:dyDescent="0.2">
      <c r="A10454">
        <v>75630</v>
      </c>
      <c r="B10454" t="s">
        <v>33611</v>
      </c>
      <c r="C10454" s="15" t="s">
        <v>33612</v>
      </c>
      <c r="D10454" s="15" t="s">
        <v>33613</v>
      </c>
      <c r="E10454">
        <v>83990</v>
      </c>
      <c r="F10454">
        <v>83990</v>
      </c>
      <c r="H10454">
        <v>9</v>
      </c>
      <c r="K10454" s="16">
        <f t="shared" si="489"/>
        <v>89869.3</v>
      </c>
      <c r="L10454" s="16">
        <f t="shared" si="490"/>
        <v>94599.263157894733</v>
      </c>
      <c r="M10454" s="16">
        <f t="shared" si="491"/>
        <v>107499.16267942585</v>
      </c>
      <c r="N10454" t="e">
        <f>INDEX(XML!$A$2:$R$782,MATCH(C10454,XML!$D$2:$D$737,0),2)</f>
        <v>#N/A</v>
      </c>
    </row>
    <row r="10455" spans="1:14" ht="22.5" customHeight="1" x14ac:dyDescent="0.2">
      <c r="A10455">
        <v>57658</v>
      </c>
      <c r="B10455" t="s">
        <v>37732</v>
      </c>
      <c r="C10455" s="15" t="s">
        <v>37733</v>
      </c>
      <c r="D10455" s="15" t="s">
        <v>37734</v>
      </c>
      <c r="E10455">
        <v>90990</v>
      </c>
      <c r="F10455">
        <v>90990</v>
      </c>
      <c r="K10455" s="16">
        <f t="shared" si="489"/>
        <v>97359.3</v>
      </c>
      <c r="L10455" s="16">
        <f t="shared" si="490"/>
        <v>102483.47368421052</v>
      </c>
      <c r="M10455" s="16">
        <f t="shared" si="491"/>
        <v>116458.49282296649</v>
      </c>
      <c r="N10455" t="e">
        <f>INDEX(XML!$A$2:$R$782,MATCH(C10455,XML!$D$2:$D$737,0),2)</f>
        <v>#N/A</v>
      </c>
    </row>
    <row r="10456" spans="1:14" ht="22.5" customHeight="1" x14ac:dyDescent="0.2">
      <c r="A10456">
        <v>64317</v>
      </c>
      <c r="B10456" t="s">
        <v>31695</v>
      </c>
      <c r="C10456" s="15" t="s">
        <v>31696</v>
      </c>
      <c r="D10456" s="15" t="s">
        <v>31697</v>
      </c>
      <c r="E10456">
        <v>101490</v>
      </c>
      <c r="F10456">
        <v>101490</v>
      </c>
      <c r="H10456">
        <v>43</v>
      </c>
      <c r="K10456" s="16">
        <f t="shared" si="489"/>
        <v>108594.3</v>
      </c>
      <c r="L10456" s="16">
        <f t="shared" si="490"/>
        <v>114309.78947368421</v>
      </c>
      <c r="M10456" s="16">
        <f t="shared" si="491"/>
        <v>129897.4880382775</v>
      </c>
      <c r="N10456" t="e">
        <f>INDEX(XML!$A$2:$R$782,MATCH(C10456,XML!$D$2:$D$737,0),2)</f>
        <v>#N/A</v>
      </c>
    </row>
    <row r="10457" spans="1:14" ht="22.5" customHeight="1" x14ac:dyDescent="0.2">
      <c r="A10457">
        <v>72122</v>
      </c>
      <c r="B10457" t="s">
        <v>45464</v>
      </c>
      <c r="C10457" s="15" t="s">
        <v>45465</v>
      </c>
      <c r="D10457" s="15" t="s">
        <v>45466</v>
      </c>
      <c r="E10457">
        <v>104990</v>
      </c>
      <c r="F10457">
        <v>104990</v>
      </c>
      <c r="K10457" s="16">
        <f t="shared" si="489"/>
        <v>112339.3</v>
      </c>
      <c r="L10457" s="16">
        <f t="shared" si="490"/>
        <v>118251.89473684211</v>
      </c>
      <c r="M10457" s="16">
        <f t="shared" si="491"/>
        <v>134377.15311004783</v>
      </c>
      <c r="N10457" t="e">
        <f>INDEX(XML!$A$2:$R$782,MATCH(C10457,XML!$D$2:$D$737,0),2)</f>
        <v>#N/A</v>
      </c>
    </row>
    <row r="10458" spans="1:14" ht="22.5" customHeight="1" x14ac:dyDescent="0.2">
      <c r="A10458">
        <v>59090</v>
      </c>
      <c r="B10458" t="s">
        <v>16345</v>
      </c>
      <c r="C10458" s="15" t="s">
        <v>16346</v>
      </c>
      <c r="D10458" s="15" t="s">
        <v>17453</v>
      </c>
      <c r="E10458">
        <v>57990</v>
      </c>
      <c r="F10458">
        <v>57990</v>
      </c>
      <c r="H10458" t="s">
        <v>746</v>
      </c>
      <c r="K10458" s="16">
        <f t="shared" si="489"/>
        <v>62049.3</v>
      </c>
      <c r="L10458" s="16">
        <f t="shared" si="490"/>
        <v>65315.052631578947</v>
      </c>
      <c r="M10458" s="16">
        <f t="shared" si="491"/>
        <v>74221.650717703349</v>
      </c>
      <c r="N10458" t="e">
        <f>INDEX(XML!$A$2:$R$782,MATCH(C10458,XML!$D$2:$D$737,0),2)</f>
        <v>#N/A</v>
      </c>
    </row>
    <row r="10459" spans="1:14" ht="22.5" customHeight="1" x14ac:dyDescent="0.2">
      <c r="A10459">
        <v>73496</v>
      </c>
      <c r="B10459" t="s">
        <v>31159</v>
      </c>
      <c r="C10459" s="15" t="s">
        <v>31160</v>
      </c>
      <c r="D10459" s="15" t="s">
        <v>31425</v>
      </c>
      <c r="E10459">
        <v>72990</v>
      </c>
      <c r="F10459">
        <v>72990</v>
      </c>
      <c r="H10459">
        <v>18</v>
      </c>
      <c r="K10459" s="16">
        <f t="shared" si="489"/>
        <v>78099.3</v>
      </c>
      <c r="L10459" s="16">
        <f t="shared" si="490"/>
        <v>82209.789473684214</v>
      </c>
      <c r="M10459" s="16">
        <f t="shared" si="491"/>
        <v>93420.215311004795</v>
      </c>
      <c r="N10459" t="e">
        <f>INDEX(XML!$A$2:$R$782,MATCH(C10459,XML!$D$2:$D$737,0),2)</f>
        <v>#N/A</v>
      </c>
    </row>
    <row r="10460" spans="1:14" ht="22.5" customHeight="1" x14ac:dyDescent="0.2">
      <c r="A10460">
        <v>76391</v>
      </c>
      <c r="B10460" t="s">
        <v>46702</v>
      </c>
      <c r="C10460" s="15" t="s">
        <v>46703</v>
      </c>
      <c r="D10460" s="15" t="s">
        <v>46704</v>
      </c>
      <c r="E10460">
        <v>74990</v>
      </c>
      <c r="F10460">
        <v>74990</v>
      </c>
      <c r="H10460">
        <v>3</v>
      </c>
      <c r="K10460" s="16">
        <f t="shared" si="489"/>
        <v>80239.3</v>
      </c>
      <c r="L10460" s="16">
        <f t="shared" si="490"/>
        <v>84462.421052631573</v>
      </c>
      <c r="M10460" s="16">
        <f t="shared" si="491"/>
        <v>95980.023923444969</v>
      </c>
      <c r="N10460" t="e">
        <f>INDEX(XML!$A$2:$R$782,MATCH(C10460,XML!$D$2:$D$737,0),2)</f>
        <v>#N/A</v>
      </c>
    </row>
    <row r="10461" spans="1:14" ht="22.5" customHeight="1" x14ac:dyDescent="0.2">
      <c r="A10461">
        <v>55568</v>
      </c>
      <c r="B10461">
        <v>25031036001</v>
      </c>
      <c r="C10461" s="15" t="s">
        <v>17821</v>
      </c>
      <c r="D10461" s="15" t="s">
        <v>17822</v>
      </c>
      <c r="E10461">
        <v>46790</v>
      </c>
      <c r="F10461">
        <v>46790</v>
      </c>
      <c r="H10461">
        <v>3</v>
      </c>
      <c r="K10461" s="16">
        <f t="shared" si="489"/>
        <v>52404.800000000003</v>
      </c>
      <c r="L10461" s="16">
        <f t="shared" si="490"/>
        <v>55162.947368421053</v>
      </c>
      <c r="M10461" s="16">
        <f t="shared" si="491"/>
        <v>62685.167464114835</v>
      </c>
      <c r="N10461" t="e">
        <f>INDEX(XML!$A$2:$R$782,MATCH(C10461,XML!$D$2:$D$737,0),2)</f>
        <v>#N/A</v>
      </c>
    </row>
    <row r="10462" spans="1:14" ht="22.5" customHeight="1" x14ac:dyDescent="0.2">
      <c r="A10462">
        <v>73377</v>
      </c>
      <c r="B10462">
        <v>25242036002</v>
      </c>
      <c r="C10462" s="15" t="s">
        <v>32415</v>
      </c>
      <c r="D10462" s="15" t="s">
        <v>32416</v>
      </c>
      <c r="E10462">
        <v>67490</v>
      </c>
      <c r="F10462">
        <v>67490</v>
      </c>
      <c r="H10462">
        <v>16</v>
      </c>
      <c r="K10462" s="16">
        <f t="shared" si="489"/>
        <v>72214.3</v>
      </c>
      <c r="L10462" s="16">
        <f t="shared" si="490"/>
        <v>76015.052631578947</v>
      </c>
      <c r="M10462" s="16">
        <f t="shared" si="491"/>
        <v>86380.741626794261</v>
      </c>
      <c r="N10462" t="e">
        <f>INDEX(XML!$A$2:$R$782,MATCH(C10462,XML!$D$2:$D$737,0),2)</f>
        <v>#N/A</v>
      </c>
    </row>
    <row r="10463" spans="1:14" ht="22.5" customHeight="1" x14ac:dyDescent="0.2">
      <c r="A10463">
        <v>73378</v>
      </c>
      <c r="B10463">
        <v>25241036002</v>
      </c>
      <c r="C10463" s="15" t="s">
        <v>32413</v>
      </c>
      <c r="D10463" s="15" t="s">
        <v>32414</v>
      </c>
      <c r="E10463">
        <v>67490</v>
      </c>
      <c r="F10463">
        <v>67490</v>
      </c>
      <c r="H10463">
        <v>29</v>
      </c>
      <c r="K10463" s="16">
        <f t="shared" si="489"/>
        <v>72214.3</v>
      </c>
      <c r="L10463" s="16">
        <f t="shared" si="490"/>
        <v>76015.052631578947</v>
      </c>
      <c r="M10463" s="16">
        <f t="shared" si="491"/>
        <v>86380.741626794261</v>
      </c>
      <c r="N10463" t="e">
        <f>INDEX(XML!$A$2:$R$782,MATCH(C10463,XML!$D$2:$D$737,0),2)</f>
        <v>#N/A</v>
      </c>
    </row>
    <row r="10464" spans="1:14" ht="22.5" customHeight="1" x14ac:dyDescent="0.2">
      <c r="A10464">
        <v>71190</v>
      </c>
      <c r="B10464">
        <v>25059036001</v>
      </c>
      <c r="C10464" s="15" t="s">
        <v>29587</v>
      </c>
      <c r="D10464" s="15" t="s">
        <v>29588</v>
      </c>
      <c r="E10464">
        <v>72190</v>
      </c>
      <c r="F10464">
        <v>72190</v>
      </c>
      <c r="H10464">
        <v>6</v>
      </c>
      <c r="K10464" s="16">
        <f t="shared" si="489"/>
        <v>77243.3</v>
      </c>
      <c r="L10464" s="16">
        <f t="shared" si="490"/>
        <v>81308.736842105267</v>
      </c>
      <c r="M10464" s="16">
        <f t="shared" si="491"/>
        <v>92396.291866028711</v>
      </c>
      <c r="N10464" t="e">
        <f>INDEX(XML!$A$2:$R$782,MATCH(C10464,XML!$D$2:$D$737,0),2)</f>
        <v>#N/A</v>
      </c>
    </row>
    <row r="10465" spans="1:14" ht="22.5" customHeight="1" x14ac:dyDescent="0.2">
      <c r="A10465">
        <v>55567</v>
      </c>
      <c r="B10465">
        <v>25029036001</v>
      </c>
      <c r="C10465" s="15" t="s">
        <v>14604</v>
      </c>
      <c r="D10465" s="15" t="s">
        <v>14605</v>
      </c>
      <c r="E10465">
        <v>81590</v>
      </c>
      <c r="F10465">
        <v>81590</v>
      </c>
      <c r="H10465">
        <v>15</v>
      </c>
      <c r="K10465" s="16">
        <f t="shared" si="489"/>
        <v>87301.3</v>
      </c>
      <c r="L10465" s="16">
        <f t="shared" si="490"/>
        <v>91896.105263157893</v>
      </c>
      <c r="M10465" s="16">
        <f t="shared" si="491"/>
        <v>104427.39234449761</v>
      </c>
      <c r="N10465" t="e">
        <f>INDEX(XML!$A$2:$R$782,MATCH(C10465,XML!$D$2:$D$737,0),2)</f>
        <v>#N/A</v>
      </c>
    </row>
    <row r="10466" spans="1:14" ht="22.5" customHeight="1" x14ac:dyDescent="0.2">
      <c r="A10466">
        <v>59245</v>
      </c>
      <c r="B10466">
        <v>25030036001</v>
      </c>
      <c r="C10466" s="15" t="s">
        <v>16908</v>
      </c>
      <c r="D10466" s="15" t="s">
        <v>32412</v>
      </c>
      <c r="E10466">
        <v>115190</v>
      </c>
      <c r="F10466">
        <v>115190</v>
      </c>
      <c r="H10466">
        <v>4</v>
      </c>
      <c r="K10466" s="16">
        <f t="shared" si="489"/>
        <v>123253.3</v>
      </c>
      <c r="L10466" s="16">
        <f t="shared" si="490"/>
        <v>129740.31578947368</v>
      </c>
      <c r="M10466" s="16">
        <f t="shared" si="491"/>
        <v>147432.1770334928</v>
      </c>
      <c r="N10466" t="e">
        <f>INDEX(XML!$A$2:$R$782,MATCH(C10466,XML!$D$2:$D$737,0),2)</f>
        <v>#N/A</v>
      </c>
    </row>
    <row r="10467" spans="1:14" ht="22.5" customHeight="1" x14ac:dyDescent="0.2">
      <c r="A10467">
        <v>79637</v>
      </c>
      <c r="B10467">
        <v>7211419102</v>
      </c>
      <c r="C10467" s="15" t="s">
        <v>38375</v>
      </c>
      <c r="D10467" s="15" t="s">
        <v>38376</v>
      </c>
      <c r="E10467">
        <v>74990</v>
      </c>
      <c r="F10467">
        <v>74990</v>
      </c>
      <c r="H10467">
        <v>41</v>
      </c>
      <c r="K10467" s="16">
        <f t="shared" si="489"/>
        <v>80239.3</v>
      </c>
      <c r="L10467" s="16">
        <f t="shared" si="490"/>
        <v>84462.421052631573</v>
      </c>
      <c r="M10467" s="16">
        <f t="shared" si="491"/>
        <v>95980.023923444969</v>
      </c>
      <c r="N10467" t="e">
        <f>INDEX(XML!$A$2:$R$782,MATCH(C10467,XML!$D$2:$D$737,0),2)</f>
        <v>#N/A</v>
      </c>
    </row>
    <row r="10468" spans="1:14" ht="22.5" customHeight="1" x14ac:dyDescent="0.25">
      <c r="A10468" s="184" t="s">
        <v>4482</v>
      </c>
      <c r="B10468" s="184"/>
      <c r="C10468" s="185"/>
      <c r="D10468" s="185"/>
      <c r="E10468" s="184"/>
      <c r="F10468" s="184"/>
      <c r="G10468" s="184"/>
      <c r="H10468" s="184"/>
      <c r="I10468" s="184"/>
      <c r="J10468" s="184"/>
      <c r="K10468" s="16">
        <f t="shared" si="489"/>
        <v>0</v>
      </c>
      <c r="L10468" s="16">
        <f t="shared" si="490"/>
        <v>0</v>
      </c>
      <c r="M10468" s="16">
        <f t="shared" si="491"/>
        <v>0</v>
      </c>
      <c r="N10468" t="e">
        <f>INDEX(XML!$A$2:$R$782,MATCH(C10468,XML!$D$2:$D$737,0),2)</f>
        <v>#N/A</v>
      </c>
    </row>
    <row r="10469" spans="1:14" ht="22.5" customHeight="1" x14ac:dyDescent="0.2">
      <c r="A10469">
        <v>57048</v>
      </c>
      <c r="B10469" t="s">
        <v>29208</v>
      </c>
      <c r="C10469" s="15" t="s">
        <v>29209</v>
      </c>
      <c r="D10469" s="15" t="s">
        <v>29210</v>
      </c>
      <c r="E10469">
        <v>11996</v>
      </c>
      <c r="F10469">
        <v>14990</v>
      </c>
      <c r="K10469" s="16">
        <f t="shared" si="489"/>
        <v>13435.52</v>
      </c>
      <c r="L10469" s="16">
        <f t="shared" si="490"/>
        <v>14142.652631578947</v>
      </c>
      <c r="M10469" s="16">
        <f t="shared" si="491"/>
        <v>16071.196172248803</v>
      </c>
      <c r="N10469" t="e">
        <f>INDEX(XML!$A$2:$R$782,MATCH(C10469,XML!$D$2:$D$737,0),2)</f>
        <v>#N/A</v>
      </c>
    </row>
    <row r="10470" spans="1:14" ht="22.5" customHeight="1" x14ac:dyDescent="0.2">
      <c r="A10470">
        <v>37426</v>
      </c>
      <c r="B10470" t="s">
        <v>13129</v>
      </c>
      <c r="C10470" s="15" t="s">
        <v>4488</v>
      </c>
      <c r="D10470" s="15" t="s">
        <v>4489</v>
      </c>
      <c r="E10470">
        <v>6200</v>
      </c>
      <c r="F10470">
        <v>8990</v>
      </c>
      <c r="H10470" t="s">
        <v>746</v>
      </c>
      <c r="I10470">
        <v>3</v>
      </c>
      <c r="K10470" s="16">
        <f t="shared" si="489"/>
        <v>6944</v>
      </c>
      <c r="L10470" s="16">
        <f t="shared" si="490"/>
        <v>7309.4736842105267</v>
      </c>
      <c r="M10470" s="16">
        <f t="shared" si="491"/>
        <v>8306.2200956937813</v>
      </c>
      <c r="N10470" t="e">
        <f>INDEX(XML!$A$2:$R$782,MATCH(C10470,XML!$D$2:$D$737,0),2)</f>
        <v>#N/A</v>
      </c>
    </row>
    <row r="10471" spans="1:14" ht="22.5" customHeight="1" x14ac:dyDescent="0.2">
      <c r="A10471">
        <v>71956</v>
      </c>
      <c r="B10471" t="s">
        <v>29589</v>
      </c>
      <c r="C10471" s="15" t="s">
        <v>29590</v>
      </c>
      <c r="D10471" s="15" t="s">
        <v>29591</v>
      </c>
      <c r="E10471">
        <v>37990</v>
      </c>
      <c r="F10471">
        <v>37990</v>
      </c>
      <c r="H10471">
        <v>25</v>
      </c>
      <c r="I10471">
        <v>1</v>
      </c>
      <c r="K10471" s="16">
        <f t="shared" si="489"/>
        <v>42548.800000000003</v>
      </c>
      <c r="L10471" s="16">
        <f t="shared" si="490"/>
        <v>44788.210526315786</v>
      </c>
      <c r="M10471" s="16">
        <f t="shared" si="491"/>
        <v>50895.693779904301</v>
      </c>
      <c r="N10471" t="e">
        <f>INDEX(XML!$A$2:$R$782,MATCH(C10471,XML!$D$2:$D$737,0),2)</f>
        <v>#N/A</v>
      </c>
    </row>
    <row r="10472" spans="1:14" ht="22.5" customHeight="1" x14ac:dyDescent="0.2">
      <c r="A10472">
        <v>31780</v>
      </c>
      <c r="B10472" t="s">
        <v>13128</v>
      </c>
      <c r="C10472" s="15" t="s">
        <v>4486</v>
      </c>
      <c r="D10472" s="15" t="s">
        <v>4487</v>
      </c>
      <c r="E10472">
        <v>8393</v>
      </c>
      <c r="F10472">
        <v>9990</v>
      </c>
      <c r="H10472" t="s">
        <v>746</v>
      </c>
      <c r="K10472" s="16">
        <f t="shared" si="489"/>
        <v>9400.16</v>
      </c>
      <c r="L10472" s="16">
        <f t="shared" si="490"/>
        <v>9894.9052631578943</v>
      </c>
      <c r="M10472" s="16">
        <f t="shared" si="491"/>
        <v>11244.210526315788</v>
      </c>
      <c r="N10472" t="e">
        <f>INDEX(XML!$A$2:$R$782,MATCH(C10472,XML!$D$2:$D$737,0),2)</f>
        <v>#N/A</v>
      </c>
    </row>
    <row r="10473" spans="1:14" ht="22.5" customHeight="1" x14ac:dyDescent="0.2">
      <c r="A10473">
        <v>55747</v>
      </c>
      <c r="B10473" t="s">
        <v>15655</v>
      </c>
      <c r="C10473" s="15" t="s">
        <v>15656</v>
      </c>
      <c r="D10473" s="15" t="s">
        <v>15657</v>
      </c>
      <c r="E10473">
        <v>8654</v>
      </c>
      <c r="F10473">
        <v>11990</v>
      </c>
      <c r="H10473">
        <v>28</v>
      </c>
      <c r="K10473" s="16">
        <f t="shared" si="489"/>
        <v>9692.48</v>
      </c>
      <c r="L10473" s="16">
        <f t="shared" si="490"/>
        <v>10202.61052631579</v>
      </c>
      <c r="M10473" s="16">
        <f t="shared" si="491"/>
        <v>11593.875598086124</v>
      </c>
      <c r="N10473" t="e">
        <f>INDEX(XML!$A$2:$R$782,MATCH(C10473,XML!$D$2:$D$737,0),2)</f>
        <v>#N/A</v>
      </c>
    </row>
    <row r="10474" spans="1:14" ht="22.5" customHeight="1" x14ac:dyDescent="0.2">
      <c r="A10474">
        <v>65805</v>
      </c>
      <c r="B10474" t="s">
        <v>25722</v>
      </c>
      <c r="C10474" s="15" t="s">
        <v>25723</v>
      </c>
      <c r="D10474" s="15" t="s">
        <v>25724</v>
      </c>
      <c r="E10474">
        <v>19990</v>
      </c>
      <c r="F10474">
        <v>19990</v>
      </c>
      <c r="H10474" t="s">
        <v>746</v>
      </c>
      <c r="I10474">
        <v>1</v>
      </c>
      <c r="K10474" s="16">
        <f t="shared" si="489"/>
        <v>22388.799999999999</v>
      </c>
      <c r="L10474" s="16">
        <f t="shared" si="490"/>
        <v>23567.157894736843</v>
      </c>
      <c r="M10474" s="16">
        <f t="shared" si="491"/>
        <v>26780.861244019143</v>
      </c>
      <c r="N10474" t="e">
        <f>INDEX(XML!$A$2:$R$782,MATCH(C10474,XML!$D$2:$D$737,0),2)</f>
        <v>#N/A</v>
      </c>
    </row>
    <row r="10475" spans="1:14" ht="22.5" customHeight="1" x14ac:dyDescent="0.2">
      <c r="A10475">
        <v>54825</v>
      </c>
      <c r="B10475" t="s">
        <v>47391</v>
      </c>
      <c r="C10475" s="15" t="s">
        <v>47392</v>
      </c>
      <c r="D10475" s="15" t="s">
        <v>47393</v>
      </c>
      <c r="E10475">
        <v>6875</v>
      </c>
      <c r="F10475">
        <v>8390</v>
      </c>
      <c r="I10475">
        <v>2</v>
      </c>
      <c r="K10475" s="16">
        <f t="shared" si="489"/>
        <v>7700</v>
      </c>
      <c r="L10475" s="16">
        <f t="shared" si="490"/>
        <v>8105.2631578947367</v>
      </c>
      <c r="M10475" s="16">
        <f t="shared" si="491"/>
        <v>9210.5263157894733</v>
      </c>
      <c r="N10475" t="e">
        <f>INDEX(XML!$A$2:$R$782,MATCH(C10475,XML!$D$2:$D$737,0),2)</f>
        <v>#N/A</v>
      </c>
    </row>
    <row r="10476" spans="1:14" ht="22.5" customHeight="1" x14ac:dyDescent="0.2">
      <c r="A10476">
        <v>77985</v>
      </c>
      <c r="B10476" t="s">
        <v>36975</v>
      </c>
      <c r="C10476" s="15" t="s">
        <v>36976</v>
      </c>
      <c r="D10476" s="15" t="s">
        <v>36977</v>
      </c>
      <c r="E10476">
        <v>10518</v>
      </c>
      <c r="F10476">
        <v>15990</v>
      </c>
      <c r="K10476" s="16">
        <f t="shared" si="489"/>
        <v>11780.16</v>
      </c>
      <c r="L10476" s="16">
        <f t="shared" si="490"/>
        <v>12400.168421052631</v>
      </c>
      <c r="M10476" s="16">
        <f t="shared" si="491"/>
        <v>14091.100478468899</v>
      </c>
      <c r="N10476" t="e">
        <f>INDEX(XML!$A$2:$R$782,MATCH(C10476,XML!$D$2:$D$737,0),2)</f>
        <v>#N/A</v>
      </c>
    </row>
    <row r="10477" spans="1:14" ht="22.5" customHeight="1" x14ac:dyDescent="0.2">
      <c r="A10477">
        <v>44667</v>
      </c>
      <c r="B10477" t="s">
        <v>4483</v>
      </c>
      <c r="C10477" s="15" t="s">
        <v>4484</v>
      </c>
      <c r="D10477" s="15" t="s">
        <v>4485</v>
      </c>
      <c r="E10477">
        <v>46866</v>
      </c>
      <c r="F10477">
        <v>55990</v>
      </c>
      <c r="I10477">
        <v>1</v>
      </c>
      <c r="K10477" s="16">
        <f t="shared" si="489"/>
        <v>52489.919999999998</v>
      </c>
      <c r="L10477" s="16">
        <f t="shared" si="490"/>
        <v>55252.547368421052</v>
      </c>
      <c r="M10477" s="16">
        <f t="shared" si="491"/>
        <v>62786.985645933011</v>
      </c>
      <c r="N10477" t="e">
        <f>INDEX(XML!$A$2:$R$782,MATCH(C10477,XML!$D$2:$D$737,0),2)</f>
        <v>#N/A</v>
      </c>
    </row>
    <row r="10478" spans="1:14" ht="22.5" customHeight="1" x14ac:dyDescent="0.2">
      <c r="A10478">
        <v>77550</v>
      </c>
      <c r="B10478" t="s">
        <v>40789</v>
      </c>
      <c r="C10478" s="15" t="s">
        <v>40790</v>
      </c>
      <c r="D10478" s="15" t="s">
        <v>40791</v>
      </c>
      <c r="E10478">
        <v>40012</v>
      </c>
      <c r="F10478">
        <v>52990</v>
      </c>
      <c r="H10478">
        <v>39</v>
      </c>
      <c r="K10478" s="16">
        <f t="shared" si="489"/>
        <v>44813.440000000002</v>
      </c>
      <c r="L10478" s="16">
        <f t="shared" si="490"/>
        <v>47172.042105263157</v>
      </c>
      <c r="M10478" s="16">
        <f t="shared" si="491"/>
        <v>53604.593301435401</v>
      </c>
      <c r="N10478" t="e">
        <f>INDEX(XML!$A$2:$R$782,MATCH(C10478,XML!$D$2:$D$737,0),2)</f>
        <v>#N/A</v>
      </c>
    </row>
    <row r="10479" spans="1:14" ht="22.5" customHeight="1" x14ac:dyDescent="0.2">
      <c r="A10479">
        <v>46269</v>
      </c>
      <c r="B10479" t="s">
        <v>14171</v>
      </c>
      <c r="C10479" s="15" t="s">
        <v>18167</v>
      </c>
      <c r="D10479" s="15" t="s">
        <v>18168</v>
      </c>
      <c r="E10479">
        <v>14867</v>
      </c>
      <c r="F10479">
        <v>17490</v>
      </c>
      <c r="H10479">
        <v>4</v>
      </c>
      <c r="K10479" s="16">
        <f t="shared" si="489"/>
        <v>16651.04</v>
      </c>
      <c r="L10479" s="16">
        <f t="shared" si="490"/>
        <v>17527.410526315791</v>
      </c>
      <c r="M10479" s="16">
        <f t="shared" si="491"/>
        <v>19917.511961722488</v>
      </c>
      <c r="N10479" t="e">
        <f>INDEX(XML!$A$2:$R$782,MATCH(C10479,XML!$D$2:$D$737,0),2)</f>
        <v>#N/A</v>
      </c>
    </row>
    <row r="10480" spans="1:14" ht="22.5" customHeight="1" x14ac:dyDescent="0.2">
      <c r="A10480">
        <v>67430</v>
      </c>
      <c r="B10480" t="s">
        <v>24274</v>
      </c>
      <c r="C10480" s="15" t="s">
        <v>24275</v>
      </c>
      <c r="D10480" s="15" t="s">
        <v>24276</v>
      </c>
      <c r="E10480">
        <v>17490</v>
      </c>
      <c r="F10480">
        <v>17490</v>
      </c>
      <c r="H10480">
        <v>8</v>
      </c>
      <c r="K10480" s="16">
        <f t="shared" si="489"/>
        <v>19588.8</v>
      </c>
      <c r="L10480" s="16">
        <f t="shared" si="490"/>
        <v>20619.78947368421</v>
      </c>
      <c r="M10480" s="16">
        <f t="shared" si="491"/>
        <v>23431.57894736842</v>
      </c>
      <c r="N10480" t="e">
        <f>INDEX(XML!$A$2:$R$782,MATCH(C10480,XML!$D$2:$D$737,0),2)</f>
        <v>#N/A</v>
      </c>
    </row>
    <row r="10481" spans="1:14" ht="22.5" customHeight="1" x14ac:dyDescent="0.2">
      <c r="A10481">
        <v>57720</v>
      </c>
      <c r="B10481" t="s">
        <v>15066</v>
      </c>
      <c r="C10481" s="15" t="s">
        <v>15067</v>
      </c>
      <c r="D10481" s="15" t="s">
        <v>17036</v>
      </c>
      <c r="E10481">
        <v>19590</v>
      </c>
      <c r="F10481">
        <v>19590</v>
      </c>
      <c r="H10481">
        <v>1</v>
      </c>
      <c r="K10481" s="16">
        <f t="shared" si="489"/>
        <v>21940.799999999999</v>
      </c>
      <c r="L10481" s="16">
        <f t="shared" si="490"/>
        <v>23095.57894736842</v>
      </c>
      <c r="M10481" s="16">
        <f t="shared" si="491"/>
        <v>26244.97607655502</v>
      </c>
      <c r="N10481" t="e">
        <f>INDEX(XML!$A$2:$R$782,MATCH(C10481,XML!$D$2:$D$737,0),2)</f>
        <v>#N/A</v>
      </c>
    </row>
    <row r="10482" spans="1:14" ht="22.5" customHeight="1" x14ac:dyDescent="0.2">
      <c r="A10482">
        <v>48898</v>
      </c>
      <c r="B10482" t="s">
        <v>25220</v>
      </c>
      <c r="C10482" s="15" t="s">
        <v>25221</v>
      </c>
      <c r="D10482" s="15" t="s">
        <v>25222</v>
      </c>
      <c r="E10482">
        <v>93990</v>
      </c>
      <c r="F10482">
        <v>93990</v>
      </c>
      <c r="H10482">
        <v>7</v>
      </c>
      <c r="K10482" s="16">
        <f t="shared" si="489"/>
        <v>100569.3</v>
      </c>
      <c r="L10482" s="16">
        <f t="shared" si="490"/>
        <v>105862.42105263157</v>
      </c>
      <c r="M10482" s="16">
        <f t="shared" si="491"/>
        <v>120298.20574162678</v>
      </c>
      <c r="N10482" t="e">
        <f>INDEX(XML!$A$2:$R$782,MATCH(C10482,XML!$D$2:$D$737,0),2)</f>
        <v>#N/A</v>
      </c>
    </row>
    <row r="10483" spans="1:14" ht="22.5" customHeight="1" x14ac:dyDescent="0.2">
      <c r="A10483">
        <v>79174</v>
      </c>
      <c r="B10483" t="s">
        <v>38386</v>
      </c>
      <c r="C10483" s="15" t="s">
        <v>38387</v>
      </c>
      <c r="D10483" s="15" t="s">
        <v>38388</v>
      </c>
      <c r="E10483">
        <v>21664</v>
      </c>
      <c r="F10483">
        <v>27990</v>
      </c>
      <c r="H10483">
        <v>13</v>
      </c>
      <c r="K10483" s="16">
        <f t="shared" si="489"/>
        <v>24263.68</v>
      </c>
      <c r="L10483" s="16">
        <f t="shared" si="490"/>
        <v>25540.715789473685</v>
      </c>
      <c r="M10483" s="16">
        <f t="shared" si="491"/>
        <v>29023.540669856462</v>
      </c>
      <c r="N10483" t="e">
        <f>INDEX(XML!$A$2:$R$782,MATCH(C10483,XML!$D$2:$D$737,0),2)</f>
        <v>#N/A</v>
      </c>
    </row>
    <row r="10484" spans="1:14" ht="22.5" customHeight="1" x14ac:dyDescent="0.2">
      <c r="A10484">
        <v>56314</v>
      </c>
      <c r="B10484" t="s">
        <v>14529</v>
      </c>
      <c r="C10484" s="15" t="s">
        <v>18155</v>
      </c>
      <c r="D10484" s="15" t="s">
        <v>18156</v>
      </c>
      <c r="E10484">
        <v>7390</v>
      </c>
      <c r="F10484">
        <v>9990</v>
      </c>
      <c r="K10484" s="16">
        <f t="shared" si="489"/>
        <v>8276.7999999999993</v>
      </c>
      <c r="L10484" s="16">
        <f t="shared" si="490"/>
        <v>8712.4210526315783</v>
      </c>
      <c r="M10484" s="16">
        <f t="shared" si="491"/>
        <v>9900.4784688995205</v>
      </c>
      <c r="N10484" t="e">
        <f>INDEX(XML!$A$2:$R$782,MATCH(C10484,XML!$D$2:$D$737,0),2)</f>
        <v>#N/A</v>
      </c>
    </row>
    <row r="10485" spans="1:14" ht="22.5" customHeight="1" x14ac:dyDescent="0.2">
      <c r="A10485">
        <v>56313</v>
      </c>
      <c r="B10485" t="s">
        <v>14530</v>
      </c>
      <c r="C10485" s="15" t="s">
        <v>18169</v>
      </c>
      <c r="D10485" s="15" t="s">
        <v>18170</v>
      </c>
      <c r="E10485">
        <v>17992</v>
      </c>
      <c r="F10485">
        <v>19990</v>
      </c>
      <c r="H10485">
        <v>1</v>
      </c>
      <c r="K10485" s="16">
        <f t="shared" si="489"/>
        <v>20151.04</v>
      </c>
      <c r="L10485" s="16">
        <f t="shared" si="490"/>
        <v>21211.621052631577</v>
      </c>
      <c r="M10485" s="16">
        <f t="shared" si="491"/>
        <v>24104.114832535884</v>
      </c>
      <c r="N10485" t="e">
        <f>INDEX(XML!$A$2:$R$782,MATCH(C10485,XML!$D$2:$D$737,0),2)</f>
        <v>#N/A</v>
      </c>
    </row>
    <row r="10486" spans="1:14" ht="22.5" customHeight="1" x14ac:dyDescent="0.2">
      <c r="A10486">
        <v>57671</v>
      </c>
      <c r="B10486" t="s">
        <v>15068</v>
      </c>
      <c r="C10486" s="15" t="s">
        <v>18159</v>
      </c>
      <c r="D10486" s="15" t="s">
        <v>18160</v>
      </c>
      <c r="E10486">
        <v>20290</v>
      </c>
      <c r="F10486">
        <v>20290</v>
      </c>
      <c r="I10486">
        <v>1</v>
      </c>
      <c r="K10486" s="16">
        <f t="shared" si="489"/>
        <v>22724.799999999999</v>
      </c>
      <c r="L10486" s="16">
        <f t="shared" si="490"/>
        <v>23920.842105263157</v>
      </c>
      <c r="M10486" s="16">
        <f t="shared" si="491"/>
        <v>27182.775119617221</v>
      </c>
      <c r="N10486" t="e">
        <f>INDEX(XML!$A$2:$R$782,MATCH(C10486,XML!$D$2:$D$737,0),2)</f>
        <v>#N/A</v>
      </c>
    </row>
    <row r="10487" spans="1:14" ht="22.5" customHeight="1" x14ac:dyDescent="0.2">
      <c r="A10487">
        <v>68444</v>
      </c>
      <c r="B10487" t="s">
        <v>46717</v>
      </c>
      <c r="C10487" s="15" t="s">
        <v>46718</v>
      </c>
      <c r="D10487" s="15" t="s">
        <v>46719</v>
      </c>
      <c r="E10487">
        <v>26590</v>
      </c>
      <c r="F10487">
        <v>26590</v>
      </c>
      <c r="H10487">
        <v>2</v>
      </c>
      <c r="K10487" s="16">
        <f t="shared" si="489"/>
        <v>29780.799999999999</v>
      </c>
      <c r="L10487" s="16">
        <f t="shared" si="490"/>
        <v>31348.21052631579</v>
      </c>
      <c r="M10487" s="16">
        <f t="shared" si="491"/>
        <v>35622.966507177036</v>
      </c>
      <c r="N10487" t="e">
        <f>INDEX(XML!$A$2:$R$782,MATCH(C10487,XML!$D$2:$D$737,0),2)</f>
        <v>#N/A</v>
      </c>
    </row>
    <row r="10488" spans="1:14" ht="22.5" customHeight="1" x14ac:dyDescent="0.2">
      <c r="A10488">
        <v>48262</v>
      </c>
      <c r="B10488">
        <v>7211000870</v>
      </c>
      <c r="C10488" s="15" t="s">
        <v>18177</v>
      </c>
      <c r="D10488" s="15" t="s">
        <v>18178</v>
      </c>
      <c r="E10488">
        <v>41990</v>
      </c>
      <c r="F10488">
        <v>41990</v>
      </c>
      <c r="H10488">
        <v>4</v>
      </c>
      <c r="K10488" s="16">
        <f t="shared" si="489"/>
        <v>47028.800000000003</v>
      </c>
      <c r="L10488" s="16">
        <f t="shared" si="490"/>
        <v>49504</v>
      </c>
      <c r="M10488" s="16">
        <f t="shared" si="491"/>
        <v>56254.545454545456</v>
      </c>
      <c r="N10488" t="e">
        <f>INDEX(XML!$A$2:$R$782,MATCH(C10488,XML!$D$2:$D$737,0),2)</f>
        <v>#N/A</v>
      </c>
    </row>
    <row r="10489" spans="1:14" ht="22.5" customHeight="1" x14ac:dyDescent="0.2">
      <c r="A10489">
        <v>76408</v>
      </c>
      <c r="B10489" t="s">
        <v>35211</v>
      </c>
      <c r="C10489" s="15" t="s">
        <v>45627</v>
      </c>
      <c r="D10489" s="15" t="s">
        <v>45628</v>
      </c>
      <c r="E10489">
        <v>26990</v>
      </c>
      <c r="F10489">
        <v>26990</v>
      </c>
      <c r="H10489">
        <v>14</v>
      </c>
      <c r="I10489">
        <v>1</v>
      </c>
      <c r="K10489" s="16">
        <f t="shared" si="489"/>
        <v>30228.799999999999</v>
      </c>
      <c r="L10489" s="16">
        <f t="shared" si="490"/>
        <v>31819.78947368421</v>
      </c>
      <c r="M10489" s="16">
        <f t="shared" si="491"/>
        <v>36158.851674641148</v>
      </c>
      <c r="N10489" t="e">
        <f>INDEX(XML!$A$2:$R$782,MATCH(C10489,XML!$D$2:$D$737,0),2)</f>
        <v>#N/A</v>
      </c>
    </row>
    <row r="10490" spans="1:14" ht="22.5" customHeight="1" x14ac:dyDescent="0.2">
      <c r="A10490">
        <v>76407</v>
      </c>
      <c r="B10490" t="s">
        <v>35211</v>
      </c>
      <c r="C10490" s="15" t="s">
        <v>35212</v>
      </c>
      <c r="D10490" s="15" t="s">
        <v>35213</v>
      </c>
      <c r="E10490">
        <v>26990</v>
      </c>
      <c r="F10490">
        <v>26990</v>
      </c>
      <c r="H10490" t="s">
        <v>746</v>
      </c>
      <c r="K10490" s="16">
        <f t="shared" si="489"/>
        <v>30228.799999999999</v>
      </c>
      <c r="L10490" s="16">
        <f t="shared" si="490"/>
        <v>31819.78947368421</v>
      </c>
      <c r="M10490" s="16">
        <f t="shared" si="491"/>
        <v>36158.851674641148</v>
      </c>
      <c r="N10490" t="e">
        <f>INDEX(XML!$A$2:$R$782,MATCH(C10490,XML!$D$2:$D$737,0),2)</f>
        <v>#N/A</v>
      </c>
    </row>
    <row r="10491" spans="1:14" ht="22.5" customHeight="1" x14ac:dyDescent="0.2">
      <c r="A10491">
        <v>46576</v>
      </c>
      <c r="B10491" t="s">
        <v>46174</v>
      </c>
      <c r="C10491" s="15" t="s">
        <v>46175</v>
      </c>
      <c r="D10491" s="15" t="s">
        <v>46176</v>
      </c>
      <c r="E10491">
        <v>26990</v>
      </c>
      <c r="F10491">
        <v>26990</v>
      </c>
      <c r="I10491">
        <v>1</v>
      </c>
      <c r="K10491" s="16">
        <f t="shared" si="489"/>
        <v>30228.799999999999</v>
      </c>
      <c r="L10491" s="16">
        <f t="shared" si="490"/>
        <v>31819.78947368421</v>
      </c>
      <c r="M10491" s="16">
        <f t="shared" si="491"/>
        <v>36158.851674641148</v>
      </c>
      <c r="N10491" t="e">
        <f>INDEX(XML!$A$2:$R$782,MATCH(C10491,XML!$D$2:$D$737,0),2)</f>
        <v>#N/A</v>
      </c>
    </row>
    <row r="10492" spans="1:14" ht="22.5" customHeight="1" x14ac:dyDescent="0.2">
      <c r="A10492">
        <v>68535</v>
      </c>
      <c r="B10492" t="s">
        <v>25223</v>
      </c>
      <c r="C10492" s="15" t="s">
        <v>25224</v>
      </c>
      <c r="D10492" s="15" t="s">
        <v>25225</v>
      </c>
      <c r="E10492">
        <v>28990</v>
      </c>
      <c r="F10492">
        <v>28990</v>
      </c>
      <c r="H10492">
        <v>9</v>
      </c>
      <c r="K10492" s="16">
        <f t="shared" si="489"/>
        <v>32468.799999999999</v>
      </c>
      <c r="L10492" s="16">
        <f t="shared" si="490"/>
        <v>34177.684210526313</v>
      </c>
      <c r="M10492" s="16">
        <f t="shared" si="491"/>
        <v>38838.277511961722</v>
      </c>
      <c r="N10492" t="e">
        <f>INDEX(XML!$A$2:$R$782,MATCH(C10492,XML!$D$2:$D$737,0),2)</f>
        <v>#N/A</v>
      </c>
    </row>
    <row r="10493" spans="1:14" ht="22.5" customHeight="1" x14ac:dyDescent="0.2">
      <c r="A10493">
        <v>68537</v>
      </c>
      <c r="B10493" t="s">
        <v>31151</v>
      </c>
      <c r="C10493" s="15" t="s">
        <v>31152</v>
      </c>
      <c r="D10493" s="15" t="s">
        <v>31153</v>
      </c>
      <c r="E10493">
        <v>28990</v>
      </c>
      <c r="F10493">
        <v>28990</v>
      </c>
      <c r="H10493">
        <v>1</v>
      </c>
      <c r="K10493" s="16">
        <f t="shared" si="489"/>
        <v>32468.799999999999</v>
      </c>
      <c r="L10493" s="16">
        <f t="shared" si="490"/>
        <v>34177.684210526313</v>
      </c>
      <c r="M10493" s="16">
        <f t="shared" si="491"/>
        <v>38838.277511961722</v>
      </c>
      <c r="N10493" t="e">
        <f>INDEX(XML!$A$2:$R$782,MATCH(C10493,XML!$D$2:$D$737,0),2)</f>
        <v>#N/A</v>
      </c>
    </row>
    <row r="10494" spans="1:14" ht="22.5" customHeight="1" x14ac:dyDescent="0.2">
      <c r="A10494">
        <v>58061</v>
      </c>
      <c r="B10494" t="s">
        <v>15927</v>
      </c>
      <c r="C10494" s="15" t="s">
        <v>18173</v>
      </c>
      <c r="D10494" s="15" t="s">
        <v>18174</v>
      </c>
      <c r="E10494">
        <v>35990</v>
      </c>
      <c r="F10494">
        <v>35990</v>
      </c>
      <c r="H10494">
        <v>1</v>
      </c>
      <c r="K10494" s="16">
        <f t="shared" si="489"/>
        <v>40308.800000000003</v>
      </c>
      <c r="L10494" s="16">
        <f t="shared" si="490"/>
        <v>42430.315789473687</v>
      </c>
      <c r="M10494" s="16">
        <f t="shared" si="491"/>
        <v>48216.267942583741</v>
      </c>
      <c r="N10494" t="e">
        <f>INDEX(XML!$A$2:$R$782,MATCH(C10494,XML!$D$2:$D$737,0),2)</f>
        <v>#N/A</v>
      </c>
    </row>
    <row r="10495" spans="1:14" ht="22.5" customHeight="1" x14ac:dyDescent="0.2">
      <c r="A10495">
        <v>58062</v>
      </c>
      <c r="B10495" t="s">
        <v>15928</v>
      </c>
      <c r="C10495" s="15" t="s">
        <v>18175</v>
      </c>
      <c r="D10495" s="15" t="s">
        <v>18176</v>
      </c>
      <c r="E10495">
        <v>41990</v>
      </c>
      <c r="F10495">
        <v>41990</v>
      </c>
      <c r="H10495">
        <v>11</v>
      </c>
      <c r="I10495">
        <v>1</v>
      </c>
      <c r="K10495" s="16">
        <f t="shared" si="489"/>
        <v>47028.800000000003</v>
      </c>
      <c r="L10495" s="16">
        <f t="shared" si="490"/>
        <v>49504</v>
      </c>
      <c r="M10495" s="16">
        <f t="shared" si="491"/>
        <v>56254.545454545456</v>
      </c>
      <c r="N10495" t="e">
        <f>INDEX(XML!$A$2:$R$782,MATCH(C10495,XML!$D$2:$D$737,0),2)</f>
        <v>#N/A</v>
      </c>
    </row>
    <row r="10496" spans="1:14" ht="22.5" customHeight="1" x14ac:dyDescent="0.2">
      <c r="A10496">
        <v>68572</v>
      </c>
      <c r="B10496" t="s">
        <v>31154</v>
      </c>
      <c r="C10496" s="15" t="s">
        <v>31155</v>
      </c>
      <c r="D10496" s="15" t="s">
        <v>31156</v>
      </c>
      <c r="E10496">
        <v>39990</v>
      </c>
      <c r="F10496">
        <v>39990</v>
      </c>
      <c r="H10496">
        <v>8</v>
      </c>
      <c r="K10496" s="16">
        <f t="shared" si="489"/>
        <v>44788.800000000003</v>
      </c>
      <c r="L10496" s="16">
        <f t="shared" si="490"/>
        <v>47146.105263157893</v>
      </c>
      <c r="M10496" s="16">
        <f t="shared" si="491"/>
        <v>53575.119617224882</v>
      </c>
      <c r="N10496" t="e">
        <f>INDEX(XML!$A$2:$R$782,MATCH(C10496,XML!$D$2:$D$737,0),2)</f>
        <v>#N/A</v>
      </c>
    </row>
    <row r="10497" spans="1:14" ht="22.5" customHeight="1" x14ac:dyDescent="0.2">
      <c r="A10497">
        <v>49608</v>
      </c>
      <c r="B10497" t="s">
        <v>46714</v>
      </c>
      <c r="C10497" s="15" t="s">
        <v>46715</v>
      </c>
      <c r="D10497" s="15" t="s">
        <v>46716</v>
      </c>
      <c r="E10497">
        <v>43990</v>
      </c>
      <c r="F10497">
        <v>43990</v>
      </c>
      <c r="H10497">
        <v>15</v>
      </c>
      <c r="K10497" s="16">
        <f t="shared" si="489"/>
        <v>49268.800000000003</v>
      </c>
      <c r="L10497" s="16">
        <f t="shared" si="490"/>
        <v>51861.894736842107</v>
      </c>
      <c r="M10497" s="16">
        <f t="shared" si="491"/>
        <v>58933.97129186603</v>
      </c>
      <c r="N10497" t="e">
        <f>INDEX(XML!$A$2:$R$782,MATCH(C10497,XML!$D$2:$D$737,0),2)</f>
        <v>#N/A</v>
      </c>
    </row>
    <row r="10498" spans="1:14" ht="22.5" customHeight="1" x14ac:dyDescent="0.2">
      <c r="A10498">
        <v>58063</v>
      </c>
      <c r="B10498" t="s">
        <v>15929</v>
      </c>
      <c r="C10498" s="15" t="s">
        <v>18179</v>
      </c>
      <c r="D10498" s="15" t="s">
        <v>18180</v>
      </c>
      <c r="E10498">
        <v>53990</v>
      </c>
      <c r="F10498">
        <v>53990</v>
      </c>
      <c r="H10498">
        <v>4</v>
      </c>
      <c r="K10498" s="16">
        <f t="shared" si="489"/>
        <v>57769.3</v>
      </c>
      <c r="L10498" s="16">
        <f t="shared" si="490"/>
        <v>60809.789473684214</v>
      </c>
      <c r="M10498" s="16">
        <f t="shared" si="491"/>
        <v>69102.033492822971</v>
      </c>
      <c r="N10498" t="e">
        <f>INDEX(XML!$A$2:$R$782,MATCH(C10498,XML!$D$2:$D$737,0),2)</f>
        <v>#N/A</v>
      </c>
    </row>
    <row r="10499" spans="1:14" ht="22.5" customHeight="1" x14ac:dyDescent="0.2">
      <c r="A10499">
        <v>61444</v>
      </c>
      <c r="B10499" t="s">
        <v>19549</v>
      </c>
      <c r="C10499" s="15" t="s">
        <v>19550</v>
      </c>
      <c r="D10499" s="15" t="s">
        <v>19551</v>
      </c>
      <c r="E10499">
        <v>72990</v>
      </c>
      <c r="F10499">
        <v>72990</v>
      </c>
      <c r="H10499">
        <v>7</v>
      </c>
      <c r="I10499">
        <v>1</v>
      </c>
      <c r="K10499" s="16">
        <f t="shared" si="489"/>
        <v>78099.3</v>
      </c>
      <c r="L10499" s="16">
        <f t="shared" si="490"/>
        <v>82209.789473684214</v>
      </c>
      <c r="M10499" s="16">
        <f t="shared" si="491"/>
        <v>93420.215311004795</v>
      </c>
      <c r="N10499" t="e">
        <f>INDEX(XML!$A$2:$R$782,MATCH(C10499,XML!$D$2:$D$737,0),2)</f>
        <v>#N/A</v>
      </c>
    </row>
    <row r="10500" spans="1:14" ht="22.5" customHeight="1" x14ac:dyDescent="0.2">
      <c r="A10500">
        <v>60351</v>
      </c>
      <c r="B10500" t="s">
        <v>46708</v>
      </c>
      <c r="C10500" s="15" t="s">
        <v>46709</v>
      </c>
      <c r="D10500" s="15" t="s">
        <v>46710</v>
      </c>
      <c r="E10500">
        <v>82990</v>
      </c>
      <c r="F10500">
        <v>82990</v>
      </c>
      <c r="K10500" s="16">
        <f t="shared" si="489"/>
        <v>88799.3</v>
      </c>
      <c r="L10500" s="16">
        <f t="shared" si="490"/>
        <v>93472.947368421053</v>
      </c>
      <c r="M10500" s="16">
        <f t="shared" si="491"/>
        <v>106219.25837320574</v>
      </c>
      <c r="N10500" t="e">
        <f>INDEX(XML!$A$2:$R$782,MATCH(C10500,XML!$D$2:$D$737,0),2)</f>
        <v>#N/A</v>
      </c>
    </row>
    <row r="10501" spans="1:14" ht="22.5" customHeight="1" x14ac:dyDescent="0.2">
      <c r="A10501">
        <v>55554</v>
      </c>
      <c r="B10501">
        <v>23626026002</v>
      </c>
      <c r="C10501" s="15" t="s">
        <v>14606</v>
      </c>
      <c r="D10501" s="15" t="s">
        <v>14847</v>
      </c>
      <c r="E10501">
        <v>42990</v>
      </c>
      <c r="F10501">
        <v>42990</v>
      </c>
      <c r="H10501">
        <v>1</v>
      </c>
      <c r="K10501" s="16">
        <f t="shared" ref="K10501:K10564" si="492">IF(E10501&gt;49999,E10501+E10501*0.07,IF(E10501&lt;=49999,E10501+E10501*0.12))</f>
        <v>48148.800000000003</v>
      </c>
      <c r="L10501" s="16">
        <f t="shared" ref="L10501:L10564" si="493">K10501*100/95</f>
        <v>50682.947368421053</v>
      </c>
      <c r="M10501" s="16">
        <f t="shared" ref="M10501:M10564" si="494">IF(COUNTIF(C10501,"*Dahua*"),F10501-10,L10501*100/88)</f>
        <v>57594.258373205739</v>
      </c>
      <c r="N10501" t="e">
        <f>INDEX(XML!$A$2:$R$782,MATCH(C10501,XML!$D$2:$D$737,0),2)</f>
        <v>#N/A</v>
      </c>
    </row>
    <row r="10502" spans="1:14" ht="22.5" customHeight="1" x14ac:dyDescent="0.2">
      <c r="A10502">
        <v>55555</v>
      </c>
      <c r="B10502">
        <v>23825026002</v>
      </c>
      <c r="C10502" s="15" t="s">
        <v>14607</v>
      </c>
      <c r="D10502" s="15" t="s">
        <v>14608</v>
      </c>
      <c r="E10502">
        <v>55990</v>
      </c>
      <c r="F10502">
        <v>55990</v>
      </c>
      <c r="H10502">
        <v>1</v>
      </c>
      <c r="K10502" s="16">
        <f t="shared" si="492"/>
        <v>59909.3</v>
      </c>
      <c r="L10502" s="16">
        <f t="shared" si="493"/>
        <v>63062.42105263158</v>
      </c>
      <c r="M10502" s="16">
        <f t="shared" si="494"/>
        <v>71661.84210526316</v>
      </c>
      <c r="N10502" t="e">
        <f>INDEX(XML!$A$2:$R$782,MATCH(C10502,XML!$D$2:$D$737,0),2)</f>
        <v>#N/A</v>
      </c>
    </row>
    <row r="10503" spans="1:14" ht="22.5" customHeight="1" x14ac:dyDescent="0.2">
      <c r="A10503">
        <v>55418</v>
      </c>
      <c r="B10503" t="s">
        <v>47388</v>
      </c>
      <c r="C10503" s="15" t="s">
        <v>47389</v>
      </c>
      <c r="D10503" s="15" t="s">
        <v>47390</v>
      </c>
      <c r="E10503">
        <v>4900</v>
      </c>
      <c r="F10503">
        <v>4990</v>
      </c>
      <c r="I10503">
        <v>4</v>
      </c>
      <c r="K10503" s="16">
        <f t="shared" si="492"/>
        <v>5488</v>
      </c>
      <c r="L10503" s="16">
        <f t="shared" si="493"/>
        <v>5776.8421052631575</v>
      </c>
      <c r="M10503" s="16">
        <f t="shared" si="494"/>
        <v>6564.5933014354059</v>
      </c>
      <c r="N10503" t="e">
        <f>INDEX(XML!$A$2:$R$782,MATCH(C10503,XML!$D$2:$D$737,0),2)</f>
        <v>#N/A</v>
      </c>
    </row>
    <row r="10504" spans="1:14" ht="22.5" customHeight="1" x14ac:dyDescent="0.2">
      <c r="A10504">
        <v>79172</v>
      </c>
      <c r="B10504" t="s">
        <v>38377</v>
      </c>
      <c r="C10504" s="15" t="s">
        <v>38378</v>
      </c>
      <c r="D10504" s="15" t="s">
        <v>38379</v>
      </c>
      <c r="E10504">
        <v>6700</v>
      </c>
      <c r="F10504">
        <v>8990</v>
      </c>
      <c r="H10504">
        <v>13</v>
      </c>
      <c r="K10504" s="16">
        <f t="shared" si="492"/>
        <v>7504</v>
      </c>
      <c r="L10504" s="16">
        <f t="shared" si="493"/>
        <v>7898.9473684210525</v>
      </c>
      <c r="M10504" s="16">
        <f t="shared" si="494"/>
        <v>8976.076555023923</v>
      </c>
      <c r="N10504" t="e">
        <f>INDEX(XML!$A$2:$R$782,MATCH(C10504,XML!$D$2:$D$737,0),2)</f>
        <v>#N/A</v>
      </c>
    </row>
    <row r="10505" spans="1:14" ht="22.5" customHeight="1" x14ac:dyDescent="0.2">
      <c r="A10505">
        <v>55420</v>
      </c>
      <c r="B10505" t="s">
        <v>13251</v>
      </c>
      <c r="C10505" s="15" t="s">
        <v>18157</v>
      </c>
      <c r="D10505" s="15" t="s">
        <v>18158</v>
      </c>
      <c r="E10505">
        <v>11490</v>
      </c>
      <c r="F10505">
        <v>11490</v>
      </c>
      <c r="H10505">
        <v>48</v>
      </c>
      <c r="I10505">
        <v>6</v>
      </c>
      <c r="K10505" s="16">
        <f t="shared" si="492"/>
        <v>12868.8</v>
      </c>
      <c r="L10505" s="16">
        <f t="shared" si="493"/>
        <v>13546.105263157895</v>
      </c>
      <c r="M10505" s="16">
        <f t="shared" si="494"/>
        <v>15393.301435406698</v>
      </c>
      <c r="N10505" t="e">
        <f>INDEX(XML!$A$2:$R$782,MATCH(C10505,XML!$D$2:$D$737,0),2)</f>
        <v>#N/A</v>
      </c>
    </row>
    <row r="10506" spans="1:14" ht="22.5" customHeight="1" x14ac:dyDescent="0.2">
      <c r="A10506">
        <v>79173</v>
      </c>
      <c r="B10506" t="s">
        <v>38380</v>
      </c>
      <c r="C10506" s="15" t="s">
        <v>38381</v>
      </c>
      <c r="D10506" s="15" t="s">
        <v>38382</v>
      </c>
      <c r="E10506">
        <v>12773</v>
      </c>
      <c r="F10506">
        <v>15990</v>
      </c>
      <c r="H10506">
        <v>26</v>
      </c>
      <c r="K10506" s="16">
        <f t="shared" si="492"/>
        <v>14305.76</v>
      </c>
      <c r="L10506" s="16">
        <f t="shared" si="493"/>
        <v>15058.694736842106</v>
      </c>
      <c r="M10506" s="16">
        <f t="shared" si="494"/>
        <v>17112.153110047846</v>
      </c>
      <c r="N10506" t="e">
        <f>INDEX(XML!$A$2:$R$782,MATCH(C10506,XML!$D$2:$D$737,0),2)</f>
        <v>#N/A</v>
      </c>
    </row>
    <row r="10507" spans="1:14" ht="22.5" customHeight="1" x14ac:dyDescent="0.2">
      <c r="A10507">
        <v>48391</v>
      </c>
      <c r="B10507" t="s">
        <v>25428</v>
      </c>
      <c r="C10507" s="15" t="s">
        <v>25429</v>
      </c>
      <c r="D10507" s="15" t="s">
        <v>25430</v>
      </c>
      <c r="E10507">
        <v>18981</v>
      </c>
      <c r="F10507">
        <v>26590</v>
      </c>
      <c r="H10507">
        <v>1</v>
      </c>
      <c r="K10507" s="16">
        <f t="shared" si="492"/>
        <v>21258.720000000001</v>
      </c>
      <c r="L10507" s="16">
        <f t="shared" si="493"/>
        <v>22377.599999999999</v>
      </c>
      <c r="M10507" s="16">
        <f t="shared" si="494"/>
        <v>25429.090909090908</v>
      </c>
      <c r="N10507" t="e">
        <f>INDEX(XML!$A$2:$R$782,MATCH(C10507,XML!$D$2:$D$737,0),2)</f>
        <v>#N/A</v>
      </c>
    </row>
    <row r="10508" spans="1:14" ht="22.5" customHeight="1" x14ac:dyDescent="0.2">
      <c r="A10508">
        <v>48388</v>
      </c>
      <c r="B10508" t="s">
        <v>4491</v>
      </c>
      <c r="C10508" s="15" t="s">
        <v>18165</v>
      </c>
      <c r="D10508" s="15" t="s">
        <v>18166</v>
      </c>
      <c r="E10508">
        <v>14124</v>
      </c>
      <c r="F10508">
        <v>16490</v>
      </c>
      <c r="H10508">
        <v>2</v>
      </c>
      <c r="K10508" s="16">
        <f t="shared" si="492"/>
        <v>15818.88</v>
      </c>
      <c r="L10508" s="16">
        <f t="shared" si="493"/>
        <v>16651.452631578948</v>
      </c>
      <c r="M10508" s="16">
        <f t="shared" si="494"/>
        <v>18922.105263157897</v>
      </c>
      <c r="N10508" t="e">
        <f>INDEX(XML!$A$2:$R$782,MATCH(C10508,XML!$D$2:$D$737,0),2)</f>
        <v>#N/A</v>
      </c>
    </row>
    <row r="10509" spans="1:14" ht="22.5" customHeight="1" x14ac:dyDescent="0.2">
      <c r="A10509">
        <v>48385</v>
      </c>
      <c r="B10509" t="s">
        <v>4490</v>
      </c>
      <c r="C10509" s="15" t="s">
        <v>18163</v>
      </c>
      <c r="D10509" s="15" t="s">
        <v>18164</v>
      </c>
      <c r="E10509">
        <v>13590</v>
      </c>
      <c r="F10509">
        <v>16690</v>
      </c>
      <c r="K10509" s="16">
        <f t="shared" si="492"/>
        <v>15220.8</v>
      </c>
      <c r="L10509" s="16">
        <f t="shared" si="493"/>
        <v>16021.894736842105</v>
      </c>
      <c r="M10509" s="16">
        <f t="shared" si="494"/>
        <v>18206.698564593302</v>
      </c>
      <c r="N10509" t="e">
        <f>INDEX(XML!$A$2:$R$782,MATCH(C10509,XML!$D$2:$D$737,0),2)</f>
        <v>#N/A</v>
      </c>
    </row>
    <row r="10510" spans="1:14" ht="22.5" customHeight="1" x14ac:dyDescent="0.2">
      <c r="A10510">
        <v>55419</v>
      </c>
      <c r="B10510" t="s">
        <v>38383</v>
      </c>
      <c r="C10510" s="15" t="s">
        <v>38384</v>
      </c>
      <c r="D10510" s="15" t="s">
        <v>38385</v>
      </c>
      <c r="E10510">
        <v>14882</v>
      </c>
      <c r="F10510">
        <v>18990</v>
      </c>
      <c r="H10510" t="s">
        <v>746</v>
      </c>
      <c r="I10510">
        <v>21</v>
      </c>
      <c r="K10510" s="16">
        <f t="shared" si="492"/>
        <v>16667.84</v>
      </c>
      <c r="L10510" s="16">
        <f t="shared" si="493"/>
        <v>17545.094736842104</v>
      </c>
      <c r="M10510" s="16">
        <f t="shared" si="494"/>
        <v>19937.60765550239</v>
      </c>
      <c r="N10510" t="e">
        <f>INDEX(XML!$A$2:$R$782,MATCH(C10510,XML!$D$2:$D$737,0),2)</f>
        <v>#N/A</v>
      </c>
    </row>
    <row r="10511" spans="1:14" ht="22.5" customHeight="1" x14ac:dyDescent="0.2">
      <c r="A10511">
        <v>48393</v>
      </c>
      <c r="B10511" t="s">
        <v>4492</v>
      </c>
      <c r="C10511" s="15" t="s">
        <v>18161</v>
      </c>
      <c r="D10511" s="15" t="s">
        <v>18162</v>
      </c>
      <c r="E10511">
        <v>19599</v>
      </c>
      <c r="F10511">
        <v>24990</v>
      </c>
      <c r="H10511">
        <v>29</v>
      </c>
      <c r="K10511" s="16">
        <f t="shared" si="492"/>
        <v>21950.880000000001</v>
      </c>
      <c r="L10511" s="16">
        <f t="shared" si="493"/>
        <v>23106.189473684211</v>
      </c>
      <c r="M10511" s="16">
        <f t="shared" si="494"/>
        <v>26257.033492822968</v>
      </c>
      <c r="N10511" t="e">
        <f>INDEX(XML!$A$2:$R$782,MATCH(C10511,XML!$D$2:$D$737,0),2)</f>
        <v>#N/A</v>
      </c>
    </row>
    <row r="10512" spans="1:14" ht="22.5" customHeight="1" x14ac:dyDescent="0.2">
      <c r="A10512">
        <v>68396</v>
      </c>
      <c r="B10512" t="s">
        <v>25449</v>
      </c>
      <c r="C10512" s="15" t="s">
        <v>25450</v>
      </c>
      <c r="D10512" s="15" t="s">
        <v>25451</v>
      </c>
      <c r="E10512">
        <v>15000</v>
      </c>
      <c r="F10512">
        <v>17990</v>
      </c>
      <c r="H10512">
        <v>2</v>
      </c>
      <c r="K10512" s="16">
        <f t="shared" si="492"/>
        <v>16800</v>
      </c>
      <c r="L10512" s="16">
        <f t="shared" si="493"/>
        <v>17684.21052631579</v>
      </c>
      <c r="M10512" s="16">
        <f t="shared" si="494"/>
        <v>20095.693779904308</v>
      </c>
      <c r="N10512" t="e">
        <f>INDEX(XML!$A$2:$R$782,MATCH(C10512,XML!$D$2:$D$737,0),2)</f>
        <v>#N/A</v>
      </c>
    </row>
    <row r="10513" spans="1:14" ht="22.5" customHeight="1" x14ac:dyDescent="0.2">
      <c r="A10513">
        <v>79175</v>
      </c>
      <c r="B10513" t="s">
        <v>38389</v>
      </c>
      <c r="C10513" s="15" t="s">
        <v>38390</v>
      </c>
      <c r="D10513" s="15" t="s">
        <v>38391</v>
      </c>
      <c r="E10513">
        <v>18286</v>
      </c>
      <c r="F10513">
        <v>24990</v>
      </c>
      <c r="H10513">
        <v>5</v>
      </c>
      <c r="K10513" s="16">
        <f t="shared" si="492"/>
        <v>20480.32</v>
      </c>
      <c r="L10513" s="16">
        <f t="shared" si="493"/>
        <v>21558.231578947369</v>
      </c>
      <c r="M10513" s="16">
        <f t="shared" si="494"/>
        <v>24497.990430622012</v>
      </c>
      <c r="N10513" t="e">
        <f>INDEX(XML!$A$2:$R$782,MATCH(C10513,XML!$D$2:$D$737,0),2)</f>
        <v>#N/A</v>
      </c>
    </row>
    <row r="10514" spans="1:14" ht="22.5" customHeight="1" x14ac:dyDescent="0.2">
      <c r="A10514">
        <v>68398</v>
      </c>
      <c r="B10514" t="s">
        <v>25443</v>
      </c>
      <c r="C10514" s="15" t="s">
        <v>25444</v>
      </c>
      <c r="D10514" s="15" t="s">
        <v>25445</v>
      </c>
      <c r="E10514">
        <v>18345</v>
      </c>
      <c r="F10514">
        <v>22990</v>
      </c>
      <c r="H10514">
        <v>19</v>
      </c>
      <c r="K10514" s="16">
        <f t="shared" si="492"/>
        <v>20546.400000000001</v>
      </c>
      <c r="L10514" s="16">
        <f t="shared" si="493"/>
        <v>21627.789473684214</v>
      </c>
      <c r="M10514" s="16">
        <f t="shared" si="494"/>
        <v>24577.033492822971</v>
      </c>
      <c r="N10514" t="e">
        <f>INDEX(XML!$A$2:$R$782,MATCH(C10514,XML!$D$2:$D$737,0),2)</f>
        <v>#N/A</v>
      </c>
    </row>
    <row r="10515" spans="1:14" ht="22.5" customHeight="1" x14ac:dyDescent="0.2">
      <c r="A10515">
        <v>48389</v>
      </c>
      <c r="B10515" t="s">
        <v>25431</v>
      </c>
      <c r="C10515" s="15" t="s">
        <v>25432</v>
      </c>
      <c r="D10515" s="15" t="s">
        <v>25433</v>
      </c>
      <c r="E10515">
        <v>21836</v>
      </c>
      <c r="F10515">
        <v>27990</v>
      </c>
      <c r="H10515">
        <v>11</v>
      </c>
      <c r="K10515" s="16">
        <f t="shared" si="492"/>
        <v>24456.32</v>
      </c>
      <c r="L10515" s="16">
        <f t="shared" si="493"/>
        <v>25743.494736842105</v>
      </c>
      <c r="M10515" s="16">
        <f t="shared" si="494"/>
        <v>29253.971291866026</v>
      </c>
      <c r="N10515" t="e">
        <f>INDEX(XML!$A$2:$R$782,MATCH(C10515,XML!$D$2:$D$737,0),2)</f>
        <v>#N/A</v>
      </c>
    </row>
    <row r="10516" spans="1:14" ht="22.5" customHeight="1" x14ac:dyDescent="0.2">
      <c r="A10516">
        <v>68397</v>
      </c>
      <c r="B10516" t="s">
        <v>25446</v>
      </c>
      <c r="C10516" s="15" t="s">
        <v>25447</v>
      </c>
      <c r="D10516" s="15" t="s">
        <v>25448</v>
      </c>
      <c r="E10516">
        <v>23776</v>
      </c>
      <c r="F10516">
        <v>29990</v>
      </c>
      <c r="H10516">
        <v>6</v>
      </c>
      <c r="K10516" s="16">
        <f t="shared" si="492"/>
        <v>26629.119999999999</v>
      </c>
      <c r="L10516" s="16">
        <f t="shared" si="493"/>
        <v>28030.652631578949</v>
      </c>
      <c r="M10516" s="16">
        <f t="shared" si="494"/>
        <v>31853.014354066985</v>
      </c>
      <c r="N10516" t="e">
        <f>INDEX(XML!$A$2:$R$782,MATCH(C10516,XML!$D$2:$D$737,0),2)</f>
        <v>#N/A</v>
      </c>
    </row>
    <row r="10517" spans="1:14" ht="22.5" customHeight="1" x14ac:dyDescent="0.2">
      <c r="A10517">
        <v>73343</v>
      </c>
      <c r="B10517" t="s">
        <v>46705</v>
      </c>
      <c r="C10517" s="15" t="s">
        <v>46706</v>
      </c>
      <c r="D10517" s="15" t="s">
        <v>46707</v>
      </c>
      <c r="E10517">
        <v>15390</v>
      </c>
      <c r="F10517">
        <v>15390</v>
      </c>
      <c r="H10517">
        <v>21</v>
      </c>
      <c r="K10517" s="16">
        <f t="shared" si="492"/>
        <v>17236.8</v>
      </c>
      <c r="L10517" s="16">
        <f t="shared" si="493"/>
        <v>18144</v>
      </c>
      <c r="M10517" s="16">
        <f t="shared" si="494"/>
        <v>20618.18181818182</v>
      </c>
      <c r="N10517" t="e">
        <f>INDEX(XML!$A$2:$R$782,MATCH(C10517,XML!$D$2:$D$737,0),2)</f>
        <v>#N/A</v>
      </c>
    </row>
    <row r="10518" spans="1:14" ht="22.5" customHeight="1" x14ac:dyDescent="0.2">
      <c r="A10518">
        <v>56316</v>
      </c>
      <c r="B10518" t="s">
        <v>44635</v>
      </c>
      <c r="C10518" s="15" t="s">
        <v>44636</v>
      </c>
      <c r="D10518" s="15" t="s">
        <v>44637</v>
      </c>
      <c r="E10518">
        <v>17842</v>
      </c>
      <c r="F10518">
        <v>20990</v>
      </c>
      <c r="K10518" s="16">
        <f t="shared" si="492"/>
        <v>19983.04</v>
      </c>
      <c r="L10518" s="16">
        <f t="shared" si="493"/>
        <v>21034.778947368421</v>
      </c>
      <c r="M10518" s="16">
        <f t="shared" si="494"/>
        <v>23903.157894736843</v>
      </c>
      <c r="N10518" t="e">
        <f>INDEX(XML!$A$2:$R$782,MATCH(C10518,XML!$D$2:$D$737,0),2)</f>
        <v>#N/A</v>
      </c>
    </row>
    <row r="10519" spans="1:14" ht="22.5" customHeight="1" x14ac:dyDescent="0.2">
      <c r="A10519">
        <v>46199</v>
      </c>
      <c r="B10519" t="s">
        <v>12998</v>
      </c>
      <c r="C10519" s="15" t="s">
        <v>18171</v>
      </c>
      <c r="D10519" s="15" t="s">
        <v>18172</v>
      </c>
      <c r="E10519">
        <v>22092</v>
      </c>
      <c r="F10519">
        <v>25990</v>
      </c>
      <c r="I10519">
        <v>1</v>
      </c>
      <c r="K10519" s="16">
        <f t="shared" si="492"/>
        <v>24743.040000000001</v>
      </c>
      <c r="L10519" s="16">
        <f t="shared" si="493"/>
        <v>26045.305263157894</v>
      </c>
      <c r="M10519" s="16">
        <f t="shared" si="494"/>
        <v>29596.937799043058</v>
      </c>
      <c r="N10519" t="e">
        <f>INDEX(XML!$A$2:$R$782,MATCH(C10519,XML!$D$2:$D$737,0),2)</f>
        <v>#N/A</v>
      </c>
    </row>
    <row r="10520" spans="1:14" ht="22.5" customHeight="1" x14ac:dyDescent="0.2">
      <c r="A10520">
        <v>56808</v>
      </c>
      <c r="B10520" t="s">
        <v>46711</v>
      </c>
      <c r="C10520" s="15" t="s">
        <v>46712</v>
      </c>
      <c r="D10520" s="15" t="s">
        <v>46713</v>
      </c>
      <c r="E10520">
        <v>24490</v>
      </c>
      <c r="F10520">
        <v>24490</v>
      </c>
      <c r="H10520">
        <v>4</v>
      </c>
      <c r="K10520" s="16">
        <f t="shared" si="492"/>
        <v>27428.799999999999</v>
      </c>
      <c r="L10520" s="16">
        <f t="shared" si="493"/>
        <v>28872.42105263158</v>
      </c>
      <c r="M10520" s="16">
        <f t="shared" si="494"/>
        <v>32809.569377990432</v>
      </c>
      <c r="N10520" t="e">
        <f>INDEX(XML!$A$2:$R$782,MATCH(C10520,XML!$D$2:$D$737,0),2)</f>
        <v>#N/A</v>
      </c>
    </row>
    <row r="10521" spans="1:14" ht="22.5" customHeight="1" x14ac:dyDescent="0.2">
      <c r="A10521">
        <v>61110</v>
      </c>
      <c r="B10521" t="s">
        <v>23123</v>
      </c>
      <c r="C10521" s="15" t="s">
        <v>23124</v>
      </c>
      <c r="D10521" s="15" t="s">
        <v>23125</v>
      </c>
      <c r="E10521">
        <v>25190</v>
      </c>
      <c r="F10521">
        <v>25190</v>
      </c>
      <c r="H10521">
        <v>27</v>
      </c>
      <c r="K10521" s="16">
        <f t="shared" si="492"/>
        <v>28212.799999999999</v>
      </c>
      <c r="L10521" s="16">
        <f t="shared" si="493"/>
        <v>29697.684210526317</v>
      </c>
      <c r="M10521" s="16">
        <f t="shared" si="494"/>
        <v>33747.368421052633</v>
      </c>
      <c r="N10521" t="e">
        <f>INDEX(XML!$A$2:$R$782,MATCH(C10521,XML!$D$2:$D$737,0),2)</f>
        <v>#N/A</v>
      </c>
    </row>
    <row r="10522" spans="1:14" ht="22.5" customHeight="1" x14ac:dyDescent="0.2">
      <c r="A10522">
        <v>73350</v>
      </c>
      <c r="B10522" t="s">
        <v>31157</v>
      </c>
      <c r="C10522" s="15" t="s">
        <v>31158</v>
      </c>
      <c r="D10522" s="15" t="s">
        <v>33493</v>
      </c>
      <c r="E10522">
        <v>27990</v>
      </c>
      <c r="F10522">
        <v>27990</v>
      </c>
      <c r="K10522" s="16">
        <f t="shared" si="492"/>
        <v>31348.799999999999</v>
      </c>
      <c r="L10522" s="16">
        <f t="shared" si="493"/>
        <v>32998.73684210526</v>
      </c>
      <c r="M10522" s="16">
        <f t="shared" si="494"/>
        <v>37498.564593301431</v>
      </c>
      <c r="N10522" t="e">
        <f>INDEX(XML!$A$2:$R$782,MATCH(C10522,XML!$D$2:$D$737,0),2)</f>
        <v>#N/A</v>
      </c>
    </row>
    <row r="10523" spans="1:14" ht="22.5" customHeight="1" x14ac:dyDescent="0.2">
      <c r="A10523">
        <v>68430</v>
      </c>
      <c r="B10523" t="s">
        <v>25567</v>
      </c>
      <c r="C10523" s="15" t="s">
        <v>25568</v>
      </c>
      <c r="D10523" s="15" t="s">
        <v>25569</v>
      </c>
      <c r="E10523">
        <v>41990</v>
      </c>
      <c r="F10523">
        <v>41990</v>
      </c>
      <c r="H10523">
        <v>1</v>
      </c>
      <c r="K10523" s="16">
        <f t="shared" si="492"/>
        <v>47028.800000000003</v>
      </c>
      <c r="L10523" s="16">
        <f t="shared" si="493"/>
        <v>49504</v>
      </c>
      <c r="M10523" s="16">
        <f t="shared" si="494"/>
        <v>56254.545454545456</v>
      </c>
      <c r="N10523" t="e">
        <f>INDEX(XML!$A$2:$R$782,MATCH(C10523,XML!$D$2:$D$737,0),2)</f>
        <v>#N/A</v>
      </c>
    </row>
    <row r="10524" spans="1:14" ht="22.5" customHeight="1" x14ac:dyDescent="0.2">
      <c r="A10524">
        <v>60548</v>
      </c>
      <c r="B10524" t="s">
        <v>23126</v>
      </c>
      <c r="C10524" s="15" t="s">
        <v>23127</v>
      </c>
      <c r="D10524" s="15" t="s">
        <v>23128</v>
      </c>
      <c r="E10524">
        <v>46890</v>
      </c>
      <c r="F10524">
        <v>46890</v>
      </c>
      <c r="H10524">
        <v>8</v>
      </c>
      <c r="K10524" s="16">
        <f t="shared" si="492"/>
        <v>52516.800000000003</v>
      </c>
      <c r="L10524" s="16">
        <f t="shared" si="493"/>
        <v>55280.84210526316</v>
      </c>
      <c r="M10524" s="16">
        <f t="shared" si="494"/>
        <v>62819.138755980872</v>
      </c>
      <c r="N10524" t="e">
        <f>INDEX(XML!$A$2:$R$782,MATCH(C10524,XML!$D$2:$D$737,0),2)</f>
        <v>#N/A</v>
      </c>
    </row>
    <row r="10525" spans="1:14" ht="22.5" customHeight="1" x14ac:dyDescent="0.2">
      <c r="A10525">
        <v>74401</v>
      </c>
      <c r="B10525" t="s">
        <v>33392</v>
      </c>
      <c r="C10525" s="15" t="s">
        <v>33393</v>
      </c>
      <c r="D10525" s="15" t="s">
        <v>34090</v>
      </c>
      <c r="E10525">
        <v>31490</v>
      </c>
      <c r="F10525">
        <v>31490</v>
      </c>
      <c r="H10525">
        <v>10</v>
      </c>
      <c r="K10525" s="16">
        <f t="shared" si="492"/>
        <v>35268.800000000003</v>
      </c>
      <c r="L10525" s="16">
        <f t="shared" si="493"/>
        <v>37125.052631578954</v>
      </c>
      <c r="M10525" s="16">
        <f t="shared" si="494"/>
        <v>42187.559808612445</v>
      </c>
      <c r="N10525" t="e">
        <f>INDEX(XML!$A$2:$R$782,MATCH(C10525,XML!$D$2:$D$737,0),2)</f>
        <v>#N/A</v>
      </c>
    </row>
    <row r="10526" spans="1:14" ht="22.5" customHeight="1" x14ac:dyDescent="0.2">
      <c r="A10526">
        <v>74402</v>
      </c>
      <c r="B10526" t="s">
        <v>33394</v>
      </c>
      <c r="C10526" s="15" t="s">
        <v>33395</v>
      </c>
      <c r="D10526" s="15" t="s">
        <v>34091</v>
      </c>
      <c r="E10526">
        <v>52490</v>
      </c>
      <c r="F10526">
        <v>52490</v>
      </c>
      <c r="H10526">
        <v>1</v>
      </c>
      <c r="K10526" s="16">
        <f t="shared" si="492"/>
        <v>56164.3</v>
      </c>
      <c r="L10526" s="16">
        <f t="shared" si="493"/>
        <v>59120.315789473687</v>
      </c>
      <c r="M10526" s="16">
        <f t="shared" si="494"/>
        <v>67182.17703349283</v>
      </c>
      <c r="N10526" t="e">
        <f>INDEX(XML!$A$2:$R$782,MATCH(C10526,XML!$D$2:$D$737,0),2)</f>
        <v>#N/A</v>
      </c>
    </row>
    <row r="10527" spans="1:14" ht="22.5" customHeight="1" x14ac:dyDescent="0.2">
      <c r="A10527">
        <v>74403</v>
      </c>
      <c r="B10527" t="s">
        <v>33396</v>
      </c>
      <c r="C10527" s="15" t="s">
        <v>33397</v>
      </c>
      <c r="D10527" s="15" t="s">
        <v>34092</v>
      </c>
      <c r="E10527">
        <v>68290</v>
      </c>
      <c r="F10527">
        <v>68290</v>
      </c>
      <c r="H10527">
        <v>1</v>
      </c>
      <c r="K10527" s="16">
        <f t="shared" si="492"/>
        <v>73070.3</v>
      </c>
      <c r="L10527" s="16">
        <f t="shared" si="493"/>
        <v>76916.105263157893</v>
      </c>
      <c r="M10527" s="16">
        <f t="shared" si="494"/>
        <v>87404.665071770331</v>
      </c>
      <c r="N10527" t="e">
        <f>INDEX(XML!$A$2:$R$782,MATCH(C10527,XML!$D$2:$D$737,0),2)</f>
        <v>#N/A</v>
      </c>
    </row>
    <row r="10528" spans="1:14" ht="22.5" customHeight="1" x14ac:dyDescent="0.2">
      <c r="A10528">
        <v>68536</v>
      </c>
      <c r="B10528" t="s">
        <v>25226</v>
      </c>
      <c r="C10528" s="15" t="s">
        <v>25227</v>
      </c>
      <c r="D10528" s="15" t="s">
        <v>25228</v>
      </c>
      <c r="E10528">
        <v>82990</v>
      </c>
      <c r="F10528">
        <v>82990</v>
      </c>
      <c r="H10528">
        <v>1</v>
      </c>
      <c r="K10528" s="16">
        <f t="shared" si="492"/>
        <v>88799.3</v>
      </c>
      <c r="L10528" s="16">
        <f t="shared" si="493"/>
        <v>93472.947368421053</v>
      </c>
      <c r="M10528" s="16">
        <f t="shared" si="494"/>
        <v>106219.25837320574</v>
      </c>
      <c r="N10528" t="e">
        <f>INDEX(XML!$A$2:$R$782,MATCH(C10528,XML!$D$2:$D$737,0),2)</f>
        <v>#N/A</v>
      </c>
    </row>
    <row r="10529" spans="1:14" ht="22.5" customHeight="1" x14ac:dyDescent="0.2">
      <c r="A10529">
        <v>39728</v>
      </c>
      <c r="B10529" t="s">
        <v>47105</v>
      </c>
      <c r="C10529" s="15" t="s">
        <v>47106</v>
      </c>
      <c r="D10529" s="15" t="s">
        <v>47107</v>
      </c>
      <c r="E10529">
        <v>22990</v>
      </c>
      <c r="F10529">
        <v>22990</v>
      </c>
      <c r="H10529">
        <v>1</v>
      </c>
      <c r="I10529">
        <v>3</v>
      </c>
      <c r="K10529" s="16">
        <f t="shared" si="492"/>
        <v>25748.799999999999</v>
      </c>
      <c r="L10529" s="16">
        <f t="shared" si="493"/>
        <v>27104</v>
      </c>
      <c r="M10529" s="16">
        <f t="shared" si="494"/>
        <v>30800</v>
      </c>
      <c r="N10529" t="e">
        <f>INDEX(XML!$A$2:$R$782,MATCH(C10529,XML!$D$2:$D$737,0),2)</f>
        <v>#N/A</v>
      </c>
    </row>
    <row r="10530" spans="1:14" ht="22.5" customHeight="1" x14ac:dyDescent="0.25">
      <c r="A10530" s="184" t="s">
        <v>4493</v>
      </c>
      <c r="B10530" s="184"/>
      <c r="C10530" s="185"/>
      <c r="D10530" s="185"/>
      <c r="E10530" s="184"/>
      <c r="F10530" s="184"/>
      <c r="G10530" s="184"/>
      <c r="H10530" s="184"/>
      <c r="I10530" s="184"/>
      <c r="J10530" s="184"/>
      <c r="K10530" s="16">
        <f t="shared" si="492"/>
        <v>0</v>
      </c>
      <c r="L10530" s="16">
        <f t="shared" si="493"/>
        <v>0</v>
      </c>
      <c r="M10530" s="16">
        <f t="shared" si="494"/>
        <v>0</v>
      </c>
      <c r="N10530" t="e">
        <f>INDEX(XML!$A$2:$R$782,MATCH(C10530,XML!$D$2:$D$737,0),2)</f>
        <v>#N/A</v>
      </c>
    </row>
    <row r="10531" spans="1:14" ht="22.5" customHeight="1" x14ac:dyDescent="0.2">
      <c r="A10531">
        <v>65871</v>
      </c>
      <c r="B10531" t="s">
        <v>34922</v>
      </c>
      <c r="C10531" s="15" t="s">
        <v>34923</v>
      </c>
      <c r="D10531" s="15" t="s">
        <v>34924</v>
      </c>
      <c r="E10531">
        <v>23090</v>
      </c>
      <c r="F10531">
        <v>23090</v>
      </c>
      <c r="K10531" s="16">
        <f t="shared" si="492"/>
        <v>25860.799999999999</v>
      </c>
      <c r="L10531" s="16">
        <f t="shared" si="493"/>
        <v>27221.894736842107</v>
      </c>
      <c r="M10531" s="16">
        <f t="shared" si="494"/>
        <v>30933.971291866033</v>
      </c>
      <c r="N10531" t="e">
        <f>INDEX(XML!$A$2:$R$782,MATCH(C10531,XML!$D$2:$D$737,0),2)</f>
        <v>#N/A</v>
      </c>
    </row>
    <row r="10532" spans="1:14" ht="22.5" customHeight="1" x14ac:dyDescent="0.2">
      <c r="A10532">
        <v>55556</v>
      </c>
      <c r="B10532">
        <v>23003036001</v>
      </c>
      <c r="C10532" s="15" t="s">
        <v>18181</v>
      </c>
      <c r="D10532" s="15" t="s">
        <v>18182</v>
      </c>
      <c r="E10532">
        <v>22190</v>
      </c>
      <c r="F10532">
        <v>22190</v>
      </c>
      <c r="I10532">
        <v>1</v>
      </c>
      <c r="K10532" s="16">
        <f t="shared" si="492"/>
        <v>24852.799999999999</v>
      </c>
      <c r="L10532" s="16">
        <f t="shared" si="493"/>
        <v>26160.842105263157</v>
      </c>
      <c r="M10532" s="16">
        <f t="shared" si="494"/>
        <v>29728.229665071765</v>
      </c>
      <c r="N10532" t="e">
        <f>INDEX(XML!$A$2:$R$782,MATCH(C10532,XML!$D$2:$D$737,0),2)</f>
        <v>#N/A</v>
      </c>
    </row>
    <row r="10533" spans="1:14" ht="22.5" customHeight="1" x14ac:dyDescent="0.2">
      <c r="A10533">
        <v>48187</v>
      </c>
      <c r="B10533">
        <v>2100078561</v>
      </c>
      <c r="C10533" s="15" t="s">
        <v>18183</v>
      </c>
      <c r="D10533" s="15" t="s">
        <v>18184</v>
      </c>
      <c r="E10533">
        <v>68990</v>
      </c>
      <c r="F10533">
        <v>68990</v>
      </c>
      <c r="H10533">
        <v>4</v>
      </c>
      <c r="K10533" s="16">
        <f t="shared" si="492"/>
        <v>73819.3</v>
      </c>
      <c r="L10533" s="16">
        <f t="shared" si="493"/>
        <v>77704.526315789481</v>
      </c>
      <c r="M10533" s="16">
        <f t="shared" si="494"/>
        <v>88300.598086124417</v>
      </c>
      <c r="N10533" t="e">
        <f>INDEX(XML!$A$2:$R$782,MATCH(C10533,XML!$D$2:$D$737,0),2)</f>
        <v>#N/A</v>
      </c>
    </row>
    <row r="10534" spans="1:14" ht="22.5" customHeight="1" x14ac:dyDescent="0.2">
      <c r="A10534">
        <v>46203</v>
      </c>
      <c r="B10534" t="s">
        <v>12999</v>
      </c>
      <c r="C10534" s="15" t="s">
        <v>13000</v>
      </c>
      <c r="D10534" s="15" t="s">
        <v>19256</v>
      </c>
      <c r="E10534">
        <v>12242</v>
      </c>
      <c r="F10534">
        <v>15990</v>
      </c>
      <c r="H10534">
        <v>9</v>
      </c>
      <c r="K10534" s="16">
        <f t="shared" si="492"/>
        <v>13711.04</v>
      </c>
      <c r="L10534" s="16">
        <f t="shared" si="493"/>
        <v>14432.673684210526</v>
      </c>
      <c r="M10534" s="16">
        <f t="shared" si="494"/>
        <v>16400.765550239234</v>
      </c>
      <c r="N10534" t="e">
        <f>INDEX(XML!$A$2:$R$782,MATCH(C10534,XML!$D$2:$D$737,0),2)</f>
        <v>#N/A</v>
      </c>
    </row>
    <row r="10535" spans="1:14" ht="22.5" customHeight="1" x14ac:dyDescent="0.2">
      <c r="A10535">
        <v>73288</v>
      </c>
      <c r="B10535" t="s">
        <v>41810</v>
      </c>
      <c r="C10535" s="15" t="s">
        <v>41811</v>
      </c>
      <c r="D10535" s="15" t="s">
        <v>41812</v>
      </c>
      <c r="E10535">
        <v>16790</v>
      </c>
      <c r="F10535">
        <v>16790</v>
      </c>
      <c r="K10535" s="16">
        <f t="shared" si="492"/>
        <v>18804.8</v>
      </c>
      <c r="L10535" s="16">
        <f t="shared" si="493"/>
        <v>19794.526315789473</v>
      </c>
      <c r="M10535" s="16">
        <f t="shared" si="494"/>
        <v>22493.779904306222</v>
      </c>
      <c r="N10535" t="e">
        <f>INDEX(XML!$A$2:$R$782,MATCH(C10535,XML!$D$2:$D$737,0),2)</f>
        <v>#N/A</v>
      </c>
    </row>
    <row r="10536" spans="1:14" ht="22.5" customHeight="1" x14ac:dyDescent="0.2">
      <c r="A10536">
        <v>48895</v>
      </c>
      <c r="B10536" t="s">
        <v>35208</v>
      </c>
      <c r="C10536" s="15" t="s">
        <v>35209</v>
      </c>
      <c r="D10536" s="15" t="s">
        <v>35210</v>
      </c>
      <c r="E10536">
        <v>24990</v>
      </c>
      <c r="F10536">
        <v>24990</v>
      </c>
      <c r="H10536">
        <v>13</v>
      </c>
      <c r="K10536" s="16">
        <f t="shared" si="492"/>
        <v>27988.799999999999</v>
      </c>
      <c r="L10536" s="16">
        <f t="shared" si="493"/>
        <v>29461.894736842107</v>
      </c>
      <c r="M10536" s="16">
        <f t="shared" si="494"/>
        <v>33479.425837320574</v>
      </c>
      <c r="N10536" t="e">
        <f>INDEX(XML!$A$2:$R$782,MATCH(C10536,XML!$D$2:$D$737,0),2)</f>
        <v>#N/A</v>
      </c>
    </row>
    <row r="10537" spans="1:14" ht="22.5" customHeight="1" x14ac:dyDescent="0.25">
      <c r="A10537" s="184" t="s">
        <v>4494</v>
      </c>
      <c r="B10537" s="184"/>
      <c r="C10537" s="185"/>
      <c r="D10537" s="185"/>
      <c r="E10537" s="184"/>
      <c r="F10537" s="184"/>
      <c r="G10537" s="184"/>
      <c r="H10537" s="184"/>
      <c r="I10537" s="184"/>
      <c r="J10537" s="184"/>
      <c r="K10537" s="16">
        <f t="shared" si="492"/>
        <v>0</v>
      </c>
      <c r="L10537" s="16">
        <f t="shared" si="493"/>
        <v>0</v>
      </c>
      <c r="M10537" s="16">
        <f t="shared" si="494"/>
        <v>0</v>
      </c>
      <c r="N10537" t="e">
        <f>INDEX(XML!$A$2:$R$782,MATCH(C10537,XML!$D$2:$D$737,0),2)</f>
        <v>#N/A</v>
      </c>
    </row>
    <row r="10538" spans="1:14" ht="22.5" customHeight="1" x14ac:dyDescent="0.2">
      <c r="A10538">
        <v>58080</v>
      </c>
      <c r="B10538" t="s">
        <v>15930</v>
      </c>
      <c r="C10538" s="15" t="s">
        <v>18185</v>
      </c>
      <c r="D10538" s="15" t="s">
        <v>18186</v>
      </c>
      <c r="E10538">
        <v>5990</v>
      </c>
      <c r="F10538">
        <v>5990</v>
      </c>
      <c r="H10538">
        <v>16</v>
      </c>
      <c r="K10538" s="16">
        <f t="shared" si="492"/>
        <v>6708.8</v>
      </c>
      <c r="L10538" s="16">
        <f t="shared" si="493"/>
        <v>7061.894736842105</v>
      </c>
      <c r="M10538" s="16">
        <f t="shared" si="494"/>
        <v>8024.880382775119</v>
      </c>
      <c r="N10538" t="e">
        <f>INDEX(XML!$A$2:$R$782,MATCH(C10538,XML!$D$2:$D$737,0),2)</f>
        <v>#N/A</v>
      </c>
    </row>
    <row r="10539" spans="1:14" ht="56.25" x14ac:dyDescent="0.2">
      <c r="A10539">
        <v>57680</v>
      </c>
      <c r="B10539" t="s">
        <v>15077</v>
      </c>
      <c r="C10539" s="15" t="s">
        <v>15078</v>
      </c>
      <c r="D10539" s="15" t="s">
        <v>15157</v>
      </c>
      <c r="E10539">
        <v>11990</v>
      </c>
      <c r="F10539">
        <v>11990</v>
      </c>
      <c r="H10539">
        <v>33</v>
      </c>
      <c r="K10539" s="16">
        <f t="shared" si="492"/>
        <v>13428.8</v>
      </c>
      <c r="L10539" s="16">
        <f t="shared" si="493"/>
        <v>14135.578947368422</v>
      </c>
      <c r="M10539" s="16">
        <f t="shared" si="494"/>
        <v>16063.157894736843</v>
      </c>
      <c r="N10539" t="e">
        <f>INDEX(XML!$A$2:$R$782,MATCH(C10539,XML!$D$2:$D$737,0),2)</f>
        <v>#N/A</v>
      </c>
    </row>
    <row r="10540" spans="1:14" ht="22.5" customHeight="1" x14ac:dyDescent="0.2">
      <c r="A10540">
        <v>66209</v>
      </c>
      <c r="B10540" t="s">
        <v>41816</v>
      </c>
      <c r="C10540" s="15" t="s">
        <v>41817</v>
      </c>
      <c r="D10540" s="15" t="s">
        <v>41818</v>
      </c>
      <c r="E10540">
        <v>20990</v>
      </c>
      <c r="F10540">
        <v>20990</v>
      </c>
      <c r="K10540" s="16">
        <f t="shared" si="492"/>
        <v>23508.799999999999</v>
      </c>
      <c r="L10540" s="16">
        <f t="shared" si="493"/>
        <v>24746.105263157893</v>
      </c>
      <c r="M10540" s="16">
        <f t="shared" si="494"/>
        <v>28120.574162679422</v>
      </c>
      <c r="N10540" t="e">
        <f>INDEX(XML!$A$2:$R$782,MATCH(C10540,XML!$D$2:$D$737,0),2)</f>
        <v>#N/A</v>
      </c>
    </row>
    <row r="10541" spans="1:14" ht="22.5" customHeight="1" x14ac:dyDescent="0.2">
      <c r="A10541">
        <v>57304</v>
      </c>
      <c r="B10541" t="s">
        <v>15071</v>
      </c>
      <c r="C10541" s="15" t="s">
        <v>15072</v>
      </c>
      <c r="D10541" s="15" t="s">
        <v>15073</v>
      </c>
      <c r="E10541">
        <v>20990</v>
      </c>
      <c r="F10541">
        <v>20990</v>
      </c>
      <c r="H10541" t="s">
        <v>746</v>
      </c>
      <c r="K10541" s="16">
        <f t="shared" si="492"/>
        <v>23508.799999999999</v>
      </c>
      <c r="L10541" s="16">
        <f t="shared" si="493"/>
        <v>24746.105263157893</v>
      </c>
      <c r="M10541" s="16">
        <f t="shared" si="494"/>
        <v>28120.574162679422</v>
      </c>
      <c r="N10541" t="e">
        <f>INDEX(XML!$A$2:$R$782,MATCH(C10541,XML!$D$2:$D$737,0),2)</f>
        <v>#N/A</v>
      </c>
    </row>
    <row r="10542" spans="1:14" ht="22.5" customHeight="1" x14ac:dyDescent="0.2">
      <c r="A10542">
        <v>57685</v>
      </c>
      <c r="B10542" t="s">
        <v>40090</v>
      </c>
      <c r="C10542" s="15" t="s">
        <v>40091</v>
      </c>
      <c r="D10542" s="15" t="s">
        <v>40092</v>
      </c>
      <c r="E10542">
        <v>24490</v>
      </c>
      <c r="F10542">
        <v>24490</v>
      </c>
      <c r="K10542" s="16">
        <f t="shared" si="492"/>
        <v>27428.799999999999</v>
      </c>
      <c r="L10542" s="16">
        <f t="shared" si="493"/>
        <v>28872.42105263158</v>
      </c>
      <c r="M10542" s="16">
        <f t="shared" si="494"/>
        <v>32809.569377990432</v>
      </c>
      <c r="N10542" t="e">
        <f>INDEX(XML!$A$2:$R$782,MATCH(C10542,XML!$D$2:$D$737,0),2)</f>
        <v>#N/A</v>
      </c>
    </row>
    <row r="10543" spans="1:14" ht="22.5" customHeight="1" x14ac:dyDescent="0.2">
      <c r="A10543">
        <v>60550</v>
      </c>
      <c r="B10543" t="s">
        <v>41813</v>
      </c>
      <c r="C10543" s="15" t="s">
        <v>41814</v>
      </c>
      <c r="D10543" s="15" t="s">
        <v>41815</v>
      </c>
      <c r="E10543">
        <v>27990</v>
      </c>
      <c r="F10543">
        <v>27990</v>
      </c>
      <c r="K10543" s="16">
        <f t="shared" si="492"/>
        <v>31348.799999999999</v>
      </c>
      <c r="L10543" s="16">
        <f t="shared" si="493"/>
        <v>32998.73684210526</v>
      </c>
      <c r="M10543" s="16">
        <f t="shared" si="494"/>
        <v>37498.564593301431</v>
      </c>
      <c r="N10543" t="e">
        <f>INDEX(XML!$A$2:$R$782,MATCH(C10543,XML!$D$2:$D$737,0),2)</f>
        <v>#N/A</v>
      </c>
    </row>
    <row r="10544" spans="1:14" ht="22.5" customHeight="1" x14ac:dyDescent="0.2">
      <c r="A10544">
        <v>66208</v>
      </c>
      <c r="B10544" t="s">
        <v>47653</v>
      </c>
      <c r="C10544" s="15" t="s">
        <v>47654</v>
      </c>
      <c r="D10544" s="15" t="s">
        <v>47655</v>
      </c>
      <c r="E10544">
        <v>28590</v>
      </c>
      <c r="F10544">
        <v>28590</v>
      </c>
      <c r="K10544" s="16">
        <f t="shared" si="492"/>
        <v>32020.799999999999</v>
      </c>
      <c r="L10544" s="16">
        <f t="shared" si="493"/>
        <v>33706.105263157893</v>
      </c>
      <c r="M10544" s="16">
        <f t="shared" si="494"/>
        <v>38302.392344497603</v>
      </c>
      <c r="N10544" t="e">
        <f>INDEX(XML!$A$2:$R$782,MATCH(C10544,XML!$D$2:$D$737,0),2)</f>
        <v>#N/A</v>
      </c>
    </row>
    <row r="10545" spans="1:14" ht="22.5" customHeight="1" x14ac:dyDescent="0.2">
      <c r="A10545">
        <v>57282</v>
      </c>
      <c r="B10545" t="s">
        <v>46723</v>
      </c>
      <c r="C10545" s="15" t="s">
        <v>46724</v>
      </c>
      <c r="D10545" s="15" t="s">
        <v>46725</v>
      </c>
      <c r="E10545">
        <v>30090</v>
      </c>
      <c r="F10545">
        <v>30090</v>
      </c>
      <c r="K10545" s="16">
        <f t="shared" si="492"/>
        <v>33700.800000000003</v>
      </c>
      <c r="L10545" s="16">
        <f t="shared" si="493"/>
        <v>35474.526315789481</v>
      </c>
      <c r="M10545" s="16">
        <f t="shared" si="494"/>
        <v>40311.961722488042</v>
      </c>
      <c r="N10545" t="e">
        <f>INDEX(XML!$A$2:$R$782,MATCH(C10545,XML!$D$2:$D$737,0),2)</f>
        <v>#N/A</v>
      </c>
    </row>
    <row r="10546" spans="1:14" ht="22.5" customHeight="1" x14ac:dyDescent="0.2">
      <c r="A10546">
        <v>57690</v>
      </c>
      <c r="B10546" t="s">
        <v>40093</v>
      </c>
      <c r="C10546" s="15" t="s">
        <v>40094</v>
      </c>
      <c r="D10546" s="15" t="s">
        <v>40095</v>
      </c>
      <c r="E10546">
        <v>33590</v>
      </c>
      <c r="F10546">
        <v>33590</v>
      </c>
      <c r="K10546" s="16">
        <f t="shared" si="492"/>
        <v>37620.800000000003</v>
      </c>
      <c r="L10546" s="16">
        <f t="shared" si="493"/>
        <v>39600.84210526316</v>
      </c>
      <c r="M10546" s="16">
        <f t="shared" si="494"/>
        <v>45000.956937799048</v>
      </c>
      <c r="N10546" t="e">
        <f>INDEX(XML!$A$2:$R$782,MATCH(C10546,XML!$D$2:$D$737,0),2)</f>
        <v>#N/A</v>
      </c>
    </row>
    <row r="10547" spans="1:14" ht="22.5" customHeight="1" x14ac:dyDescent="0.2">
      <c r="A10547">
        <v>61908</v>
      </c>
      <c r="B10547" t="s">
        <v>37735</v>
      </c>
      <c r="C10547" s="15" t="s">
        <v>37736</v>
      </c>
      <c r="D10547" s="15" t="s">
        <v>37737</v>
      </c>
      <c r="E10547">
        <v>33590</v>
      </c>
      <c r="F10547">
        <v>33590</v>
      </c>
      <c r="K10547" s="16">
        <f t="shared" si="492"/>
        <v>37620.800000000003</v>
      </c>
      <c r="L10547" s="16">
        <f t="shared" si="493"/>
        <v>39600.84210526316</v>
      </c>
      <c r="M10547" s="16">
        <f t="shared" si="494"/>
        <v>45000.956937799048</v>
      </c>
      <c r="N10547" t="e">
        <f>INDEX(XML!$A$2:$R$782,MATCH(C10547,XML!$D$2:$D$737,0),2)</f>
        <v>#N/A</v>
      </c>
    </row>
    <row r="10548" spans="1:14" ht="22.5" customHeight="1" x14ac:dyDescent="0.2">
      <c r="A10548">
        <v>57261</v>
      </c>
      <c r="B10548" t="s">
        <v>46720</v>
      </c>
      <c r="C10548" s="15" t="s">
        <v>46721</v>
      </c>
      <c r="D10548" s="15" t="s">
        <v>46722</v>
      </c>
      <c r="E10548">
        <v>34990</v>
      </c>
      <c r="F10548">
        <v>34990</v>
      </c>
      <c r="H10548">
        <v>3</v>
      </c>
      <c r="K10548" s="16">
        <f t="shared" si="492"/>
        <v>39188.800000000003</v>
      </c>
      <c r="L10548" s="16">
        <f t="shared" si="493"/>
        <v>41251.368421052633</v>
      </c>
      <c r="M10548" s="16">
        <f t="shared" si="494"/>
        <v>46876.555023923451</v>
      </c>
      <c r="N10548" t="e">
        <f>INDEX(XML!$A$2:$R$782,MATCH(C10548,XML!$D$2:$D$737,0),2)</f>
        <v>#N/A</v>
      </c>
    </row>
    <row r="10549" spans="1:14" ht="22.5" customHeight="1" x14ac:dyDescent="0.2">
      <c r="A10549">
        <v>61077</v>
      </c>
      <c r="B10549" t="s">
        <v>26824</v>
      </c>
      <c r="C10549" s="15" t="s">
        <v>26825</v>
      </c>
      <c r="D10549" s="15" t="s">
        <v>26826</v>
      </c>
      <c r="E10549">
        <v>55990</v>
      </c>
      <c r="F10549">
        <v>55990</v>
      </c>
      <c r="K10549" s="16">
        <f t="shared" si="492"/>
        <v>59909.3</v>
      </c>
      <c r="L10549" s="16">
        <f t="shared" si="493"/>
        <v>63062.42105263158</v>
      </c>
      <c r="M10549" s="16">
        <f t="shared" si="494"/>
        <v>71661.84210526316</v>
      </c>
      <c r="N10549" t="e">
        <f>INDEX(XML!$A$2:$R$782,MATCH(C10549,XML!$D$2:$D$737,0),2)</f>
        <v>#N/A</v>
      </c>
    </row>
    <row r="10550" spans="1:14" ht="22.5" customHeight="1" x14ac:dyDescent="0.2">
      <c r="A10550">
        <v>53149</v>
      </c>
      <c r="B10550" t="s">
        <v>4496</v>
      </c>
      <c r="C10550" s="15" t="s">
        <v>18187</v>
      </c>
      <c r="D10550" s="15" t="s">
        <v>18188</v>
      </c>
      <c r="E10550">
        <v>63990</v>
      </c>
      <c r="F10550">
        <v>63990</v>
      </c>
      <c r="H10550">
        <v>19</v>
      </c>
      <c r="I10550">
        <v>1</v>
      </c>
      <c r="K10550" s="16">
        <f t="shared" si="492"/>
        <v>68469.3</v>
      </c>
      <c r="L10550" s="16">
        <f t="shared" si="493"/>
        <v>72072.947368421053</v>
      </c>
      <c r="M10550" s="16">
        <f t="shared" si="494"/>
        <v>81901.076555023916</v>
      </c>
      <c r="N10550" t="e">
        <f>INDEX(XML!$A$2:$R$782,MATCH(C10550,XML!$D$2:$D$737,0),2)</f>
        <v>#N/A</v>
      </c>
    </row>
    <row r="10551" spans="1:14" ht="22.5" customHeight="1" x14ac:dyDescent="0.2">
      <c r="A10551">
        <v>58087</v>
      </c>
      <c r="B10551" t="s">
        <v>15931</v>
      </c>
      <c r="C10551" s="15" t="s">
        <v>18189</v>
      </c>
      <c r="D10551" s="15" t="s">
        <v>18190</v>
      </c>
      <c r="E10551">
        <v>77990</v>
      </c>
      <c r="F10551">
        <v>77990</v>
      </c>
      <c r="H10551">
        <v>12</v>
      </c>
      <c r="K10551" s="16">
        <f t="shared" si="492"/>
        <v>83449.3</v>
      </c>
      <c r="L10551" s="16">
        <f t="shared" si="493"/>
        <v>87841.368421052626</v>
      </c>
      <c r="M10551" s="16">
        <f t="shared" si="494"/>
        <v>99819.736842105252</v>
      </c>
      <c r="N10551" t="e">
        <f>INDEX(XML!$A$2:$R$782,MATCH(C10551,XML!$D$2:$D$737,0),2)</f>
        <v>#N/A</v>
      </c>
    </row>
    <row r="10552" spans="1:14" ht="22.5" customHeight="1" x14ac:dyDescent="0.25">
      <c r="A10552" s="184" t="s">
        <v>4497</v>
      </c>
      <c r="B10552" s="184"/>
      <c r="C10552" s="185"/>
      <c r="D10552" s="185"/>
      <c r="E10552" s="184"/>
      <c r="F10552" s="184"/>
      <c r="G10552" s="184"/>
      <c r="H10552" s="184"/>
      <c r="I10552" s="184"/>
      <c r="J10552" s="184"/>
      <c r="K10552" s="16">
        <f t="shared" si="492"/>
        <v>0</v>
      </c>
      <c r="L10552" s="16">
        <f t="shared" si="493"/>
        <v>0</v>
      </c>
      <c r="M10552" s="16">
        <f t="shared" si="494"/>
        <v>0</v>
      </c>
      <c r="N10552" t="e">
        <f>INDEX(XML!$A$2:$R$782,MATCH(C10552,XML!$D$2:$D$737,0),2)</f>
        <v>#N/A</v>
      </c>
    </row>
    <row r="10553" spans="1:14" ht="22.5" customHeight="1" x14ac:dyDescent="0.2">
      <c r="A10553">
        <v>66213</v>
      </c>
      <c r="B10553" t="s">
        <v>33494</v>
      </c>
      <c r="C10553" s="15" t="s">
        <v>33495</v>
      </c>
      <c r="D10553" s="15" t="s">
        <v>33496</v>
      </c>
      <c r="E10553">
        <v>10490</v>
      </c>
      <c r="F10553">
        <v>10490</v>
      </c>
      <c r="H10553">
        <v>10</v>
      </c>
      <c r="K10553" s="16">
        <f t="shared" si="492"/>
        <v>11748.8</v>
      </c>
      <c r="L10553" s="16">
        <f t="shared" si="493"/>
        <v>12367.157894736842</v>
      </c>
      <c r="M10553" s="16">
        <f t="shared" si="494"/>
        <v>14053.588516746413</v>
      </c>
      <c r="N10553" t="e">
        <f>INDEX(XML!$A$2:$R$782,MATCH(C10553,XML!$D$2:$D$737,0),2)</f>
        <v>#N/A</v>
      </c>
    </row>
    <row r="10554" spans="1:14" ht="22.5" customHeight="1" x14ac:dyDescent="0.2">
      <c r="A10554">
        <v>57313</v>
      </c>
      <c r="B10554" t="s">
        <v>15079</v>
      </c>
      <c r="C10554" s="15" t="s">
        <v>15080</v>
      </c>
      <c r="D10554" s="15" t="s">
        <v>15081</v>
      </c>
      <c r="E10554">
        <v>12590</v>
      </c>
      <c r="F10554">
        <v>12590</v>
      </c>
      <c r="H10554">
        <v>40</v>
      </c>
      <c r="K10554" s="16">
        <f t="shared" si="492"/>
        <v>14100.8</v>
      </c>
      <c r="L10554" s="16">
        <f t="shared" si="493"/>
        <v>14842.947368421053</v>
      </c>
      <c r="M10554" s="16">
        <f t="shared" si="494"/>
        <v>16866.985645933015</v>
      </c>
      <c r="N10554" t="e">
        <f>INDEX(XML!$A$2:$R$782,MATCH(C10554,XML!$D$2:$D$737,0),2)</f>
        <v>#N/A</v>
      </c>
    </row>
    <row r="10555" spans="1:14" ht="22.5" customHeight="1" x14ac:dyDescent="0.2">
      <c r="A10555">
        <v>56240</v>
      </c>
      <c r="B10555" t="s">
        <v>47656</v>
      </c>
      <c r="C10555" s="15" t="s">
        <v>47657</v>
      </c>
      <c r="D10555" s="15" t="s">
        <v>47658</v>
      </c>
      <c r="E10555">
        <v>16790</v>
      </c>
      <c r="F10555">
        <v>16790</v>
      </c>
      <c r="H10555">
        <v>32</v>
      </c>
      <c r="K10555" s="16">
        <f t="shared" si="492"/>
        <v>18804.8</v>
      </c>
      <c r="L10555" s="16">
        <f t="shared" si="493"/>
        <v>19794.526315789473</v>
      </c>
      <c r="M10555" s="16">
        <f t="shared" si="494"/>
        <v>22493.779904306222</v>
      </c>
      <c r="N10555" t="e">
        <f>INDEX(XML!$A$2:$R$782,MATCH(C10555,XML!$D$2:$D$737,0),2)</f>
        <v>#N/A</v>
      </c>
    </row>
    <row r="10556" spans="1:14" ht="22.5" customHeight="1" x14ac:dyDescent="0.2">
      <c r="A10556">
        <v>55962</v>
      </c>
      <c r="B10556" t="s">
        <v>21815</v>
      </c>
      <c r="C10556" s="15" t="s">
        <v>21816</v>
      </c>
      <c r="D10556" s="15" t="s">
        <v>21817</v>
      </c>
      <c r="E10556">
        <v>17490</v>
      </c>
      <c r="F10556">
        <v>17490</v>
      </c>
      <c r="H10556" t="s">
        <v>746</v>
      </c>
      <c r="K10556" s="16">
        <f t="shared" si="492"/>
        <v>19588.8</v>
      </c>
      <c r="L10556" s="16">
        <f t="shared" si="493"/>
        <v>20619.78947368421</v>
      </c>
      <c r="M10556" s="16">
        <f t="shared" si="494"/>
        <v>23431.57894736842</v>
      </c>
      <c r="N10556" t="e">
        <f>INDEX(XML!$A$2:$R$782,MATCH(C10556,XML!$D$2:$D$737,0),2)</f>
        <v>#N/A</v>
      </c>
    </row>
    <row r="10557" spans="1:14" ht="22.5" customHeight="1" x14ac:dyDescent="0.2">
      <c r="A10557">
        <v>59437</v>
      </c>
      <c r="B10557" t="s">
        <v>32908</v>
      </c>
      <c r="C10557" s="15" t="s">
        <v>32909</v>
      </c>
      <c r="D10557" s="15" t="s">
        <v>32910</v>
      </c>
      <c r="E10557">
        <v>17490</v>
      </c>
      <c r="F10557">
        <v>17490</v>
      </c>
      <c r="H10557" t="s">
        <v>746</v>
      </c>
      <c r="K10557" s="16">
        <f t="shared" si="492"/>
        <v>19588.8</v>
      </c>
      <c r="L10557" s="16">
        <f t="shared" si="493"/>
        <v>20619.78947368421</v>
      </c>
      <c r="M10557" s="16">
        <f t="shared" si="494"/>
        <v>23431.57894736842</v>
      </c>
      <c r="N10557" t="e">
        <f>INDEX(XML!$A$2:$R$782,MATCH(C10557,XML!$D$2:$D$737,0),2)</f>
        <v>#N/A</v>
      </c>
    </row>
    <row r="10558" spans="1:14" ht="22.5" customHeight="1" x14ac:dyDescent="0.2">
      <c r="A10558">
        <v>55963</v>
      </c>
      <c r="B10558" t="s">
        <v>35319</v>
      </c>
      <c r="C10558" s="15" t="s">
        <v>35320</v>
      </c>
      <c r="D10558" s="15" t="s">
        <v>35321</v>
      </c>
      <c r="E10558">
        <v>23090</v>
      </c>
      <c r="F10558">
        <v>23090</v>
      </c>
      <c r="K10558" s="16">
        <f t="shared" si="492"/>
        <v>25860.799999999999</v>
      </c>
      <c r="L10558" s="16">
        <f t="shared" si="493"/>
        <v>27221.894736842107</v>
      </c>
      <c r="M10558" s="16">
        <f t="shared" si="494"/>
        <v>30933.971291866033</v>
      </c>
      <c r="N10558" t="e">
        <f>INDEX(XML!$A$2:$R$782,MATCH(C10558,XML!$D$2:$D$737,0),2)</f>
        <v>#N/A</v>
      </c>
    </row>
    <row r="10559" spans="1:14" ht="22.5" customHeight="1" x14ac:dyDescent="0.2">
      <c r="A10559">
        <v>62817</v>
      </c>
      <c r="B10559" t="s">
        <v>45470</v>
      </c>
      <c r="C10559" s="15" t="s">
        <v>45471</v>
      </c>
      <c r="D10559" s="15" t="s">
        <v>45472</v>
      </c>
      <c r="E10559">
        <v>18190</v>
      </c>
      <c r="F10559">
        <v>18190</v>
      </c>
      <c r="H10559" t="s">
        <v>746</v>
      </c>
      <c r="K10559" s="16">
        <f t="shared" si="492"/>
        <v>20372.8</v>
      </c>
      <c r="L10559" s="16">
        <f t="shared" si="493"/>
        <v>21445.052631578947</v>
      </c>
      <c r="M10559" s="16">
        <f t="shared" si="494"/>
        <v>24369.377990430625</v>
      </c>
      <c r="N10559" t="e">
        <f>INDEX(XML!$A$2:$R$782,MATCH(C10559,XML!$D$2:$D$737,0),2)</f>
        <v>#N/A</v>
      </c>
    </row>
    <row r="10560" spans="1:14" ht="22.5" customHeight="1" x14ac:dyDescent="0.2">
      <c r="A10560">
        <v>61766</v>
      </c>
      <c r="B10560" t="s">
        <v>35984</v>
      </c>
      <c r="C10560" s="15" t="s">
        <v>35985</v>
      </c>
      <c r="D10560" s="15" t="s">
        <v>35986</v>
      </c>
      <c r="E10560">
        <v>23790</v>
      </c>
      <c r="F10560">
        <v>23790</v>
      </c>
      <c r="H10560">
        <v>15</v>
      </c>
      <c r="K10560" s="16">
        <f t="shared" si="492"/>
        <v>26644.799999999999</v>
      </c>
      <c r="L10560" s="16">
        <f t="shared" si="493"/>
        <v>28047.157894736843</v>
      </c>
      <c r="M10560" s="16">
        <f t="shared" si="494"/>
        <v>31871.770334928235</v>
      </c>
      <c r="N10560" t="e">
        <f>INDEX(XML!$A$2:$R$782,MATCH(C10560,XML!$D$2:$D$737,0),2)</f>
        <v>#N/A</v>
      </c>
    </row>
    <row r="10561" spans="1:14" ht="22.5" customHeight="1" x14ac:dyDescent="0.2">
      <c r="A10561">
        <v>69946</v>
      </c>
      <c r="B10561" t="s">
        <v>45473</v>
      </c>
      <c r="C10561" s="15" t="s">
        <v>45474</v>
      </c>
      <c r="D10561" s="15" t="s">
        <v>45475</v>
      </c>
      <c r="E10561">
        <v>18190</v>
      </c>
      <c r="F10561">
        <v>18190</v>
      </c>
      <c r="H10561">
        <v>4</v>
      </c>
      <c r="K10561" s="16">
        <f t="shared" si="492"/>
        <v>20372.8</v>
      </c>
      <c r="L10561" s="16">
        <f t="shared" si="493"/>
        <v>21445.052631578947</v>
      </c>
      <c r="M10561" s="16">
        <f t="shared" si="494"/>
        <v>24369.377990430625</v>
      </c>
      <c r="N10561" t="e">
        <f>INDEX(XML!$A$2:$R$782,MATCH(C10561,XML!$D$2:$D$737,0),2)</f>
        <v>#N/A</v>
      </c>
    </row>
    <row r="10562" spans="1:14" ht="22.5" customHeight="1" x14ac:dyDescent="0.2">
      <c r="A10562">
        <v>57693</v>
      </c>
      <c r="B10562" t="s">
        <v>46177</v>
      </c>
      <c r="C10562" s="15" t="s">
        <v>46178</v>
      </c>
      <c r="D10562" s="15" t="s">
        <v>46179</v>
      </c>
      <c r="E10562">
        <v>10790</v>
      </c>
      <c r="F10562">
        <v>10790</v>
      </c>
      <c r="I10562">
        <v>1</v>
      </c>
      <c r="K10562" s="16">
        <f t="shared" si="492"/>
        <v>12084.8</v>
      </c>
      <c r="L10562" s="16">
        <f t="shared" si="493"/>
        <v>12720.842105263158</v>
      </c>
      <c r="M10562" s="16">
        <f t="shared" si="494"/>
        <v>14455.502392344497</v>
      </c>
      <c r="N10562" t="e">
        <f>INDEX(XML!$A$2:$R$782,MATCH(C10562,XML!$D$2:$D$737,0),2)</f>
        <v>#N/A</v>
      </c>
    </row>
    <row r="10563" spans="1:14" ht="22.5" customHeight="1" x14ac:dyDescent="0.2">
      <c r="A10563">
        <v>59439</v>
      </c>
      <c r="B10563" t="s">
        <v>45467</v>
      </c>
      <c r="C10563" s="15" t="s">
        <v>45468</v>
      </c>
      <c r="D10563" s="15" t="s">
        <v>45469</v>
      </c>
      <c r="E10563">
        <v>16790</v>
      </c>
      <c r="F10563">
        <v>16790</v>
      </c>
      <c r="K10563" s="16">
        <f t="shared" si="492"/>
        <v>18804.8</v>
      </c>
      <c r="L10563" s="16">
        <f t="shared" si="493"/>
        <v>19794.526315789473</v>
      </c>
      <c r="M10563" s="16">
        <f t="shared" si="494"/>
        <v>22493.779904306222</v>
      </c>
      <c r="N10563" t="e">
        <f>INDEX(XML!$A$2:$R$782,MATCH(C10563,XML!$D$2:$D$737,0),2)</f>
        <v>#N/A</v>
      </c>
    </row>
    <row r="10564" spans="1:14" ht="22.5" customHeight="1" x14ac:dyDescent="0.2">
      <c r="A10564">
        <v>57694</v>
      </c>
      <c r="B10564" t="s">
        <v>15082</v>
      </c>
      <c r="C10564" s="15" t="s">
        <v>15083</v>
      </c>
      <c r="D10564" s="15" t="s">
        <v>17123</v>
      </c>
      <c r="E10564">
        <v>8990</v>
      </c>
      <c r="F10564">
        <v>8990</v>
      </c>
      <c r="K10564" s="16">
        <f t="shared" si="492"/>
        <v>10068.799999999999</v>
      </c>
      <c r="L10564" s="16">
        <f t="shared" si="493"/>
        <v>10598.736842105262</v>
      </c>
      <c r="M10564" s="16">
        <f t="shared" si="494"/>
        <v>12044.019138755977</v>
      </c>
      <c r="N10564" t="e">
        <f>INDEX(XML!$A$2:$R$782,MATCH(C10564,XML!$D$2:$D$737,0),2)</f>
        <v>#N/A</v>
      </c>
    </row>
    <row r="10565" spans="1:14" ht="22.5" customHeight="1" x14ac:dyDescent="0.2">
      <c r="A10565">
        <v>57692</v>
      </c>
      <c r="B10565" t="s">
        <v>32905</v>
      </c>
      <c r="C10565" s="15" t="s">
        <v>32906</v>
      </c>
      <c r="D10565" s="15" t="s">
        <v>32907</v>
      </c>
      <c r="E10565">
        <v>25890</v>
      </c>
      <c r="F10565">
        <v>25890</v>
      </c>
      <c r="H10565">
        <v>19</v>
      </c>
      <c r="K10565" s="16">
        <f t="shared" ref="K10565:K10628" si="495">IF(E10565&gt;49999,E10565+E10565*0.07,IF(E10565&lt;=49999,E10565+E10565*0.12))</f>
        <v>28996.799999999999</v>
      </c>
      <c r="L10565" s="16">
        <f t="shared" ref="L10565:L10628" si="496">K10565*100/95</f>
        <v>30522.947368421053</v>
      </c>
      <c r="M10565" s="16">
        <f t="shared" ref="M10565:M10628" si="497">IF(COUNTIF(C10565,"*Dahua*"),F10565-10,L10565*100/88)</f>
        <v>34685.167464114835</v>
      </c>
      <c r="N10565" t="e">
        <f>INDEX(XML!$A$2:$R$782,MATCH(C10565,XML!$D$2:$D$737,0),2)</f>
        <v>#N/A</v>
      </c>
    </row>
    <row r="10566" spans="1:14" ht="22.5" customHeight="1" x14ac:dyDescent="0.2">
      <c r="A10566">
        <v>57695</v>
      </c>
      <c r="B10566" t="s">
        <v>46726</v>
      </c>
      <c r="C10566" s="15" t="s">
        <v>46727</v>
      </c>
      <c r="D10566" s="15" t="s">
        <v>46728</v>
      </c>
      <c r="E10566">
        <v>37790</v>
      </c>
      <c r="F10566">
        <v>37790</v>
      </c>
      <c r="H10566">
        <v>8</v>
      </c>
      <c r="K10566" s="16">
        <f t="shared" si="495"/>
        <v>42324.800000000003</v>
      </c>
      <c r="L10566" s="16">
        <f t="shared" si="496"/>
        <v>44552.42105263158</v>
      </c>
      <c r="M10566" s="16">
        <f t="shared" si="497"/>
        <v>50627.751196172248</v>
      </c>
      <c r="N10566" t="e">
        <f>INDEX(XML!$A$2:$R$782,MATCH(C10566,XML!$D$2:$D$737,0),2)</f>
        <v>#N/A</v>
      </c>
    </row>
    <row r="10567" spans="1:14" ht="22.5" customHeight="1" x14ac:dyDescent="0.2">
      <c r="A10567">
        <v>55573</v>
      </c>
      <c r="B10567">
        <v>23583036001</v>
      </c>
      <c r="C10567" s="15" t="s">
        <v>22104</v>
      </c>
      <c r="D10567" s="15" t="s">
        <v>14609</v>
      </c>
      <c r="E10567">
        <v>62990</v>
      </c>
      <c r="F10567">
        <v>62990</v>
      </c>
      <c r="H10567">
        <v>6</v>
      </c>
      <c r="K10567" s="16">
        <f t="shared" si="495"/>
        <v>67399.3</v>
      </c>
      <c r="L10567" s="16">
        <f t="shared" si="496"/>
        <v>70946.631578947374</v>
      </c>
      <c r="M10567" s="16">
        <f t="shared" si="497"/>
        <v>80621.172248803836</v>
      </c>
      <c r="N10567" t="e">
        <f>INDEX(XML!$A$2:$R$782,MATCH(C10567,XML!$D$2:$D$737,0),2)</f>
        <v>#N/A</v>
      </c>
    </row>
    <row r="10568" spans="1:14" ht="22.5" customHeight="1" x14ac:dyDescent="0.25">
      <c r="A10568" s="184" t="s">
        <v>4498</v>
      </c>
      <c r="B10568" s="184"/>
      <c r="C10568" s="185"/>
      <c r="D10568" s="185"/>
      <c r="E10568" s="184"/>
      <c r="F10568" s="184"/>
      <c r="G10568" s="184"/>
      <c r="H10568" s="184"/>
      <c r="I10568" s="184"/>
      <c r="J10568" s="184"/>
      <c r="K10568" s="16">
        <f t="shared" si="495"/>
        <v>0</v>
      </c>
      <c r="L10568" s="16">
        <f t="shared" si="496"/>
        <v>0</v>
      </c>
      <c r="M10568" s="16">
        <f t="shared" si="497"/>
        <v>0</v>
      </c>
      <c r="N10568" t="e">
        <f>INDEX(XML!$A$2:$R$782,MATCH(C10568,XML!$D$2:$D$737,0),2)</f>
        <v>#N/A</v>
      </c>
    </row>
    <row r="10569" spans="1:14" ht="22.5" customHeight="1" x14ac:dyDescent="0.2">
      <c r="A10569">
        <v>56350</v>
      </c>
      <c r="B10569" t="s">
        <v>38392</v>
      </c>
      <c r="C10569" s="15" t="s">
        <v>38393</v>
      </c>
      <c r="D10569" s="15" t="s">
        <v>38394</v>
      </c>
      <c r="E10569">
        <v>4319</v>
      </c>
      <c r="F10569">
        <v>5290</v>
      </c>
      <c r="K10569" s="16">
        <f t="shared" si="495"/>
        <v>4837.28</v>
      </c>
      <c r="L10569" s="16">
        <f t="shared" si="496"/>
        <v>5091.8736842105263</v>
      </c>
      <c r="M10569" s="16">
        <f t="shared" si="497"/>
        <v>5786.2200956937804</v>
      </c>
      <c r="N10569" t="e">
        <f>INDEX(XML!$A$2:$R$782,MATCH(C10569,XML!$D$2:$D$737,0),2)</f>
        <v>#N/A</v>
      </c>
    </row>
    <row r="10570" spans="1:14" ht="22.5" customHeight="1" x14ac:dyDescent="0.2">
      <c r="A10570">
        <v>75637</v>
      </c>
      <c r="B10570" t="s">
        <v>33602</v>
      </c>
      <c r="C10570" s="15" t="s">
        <v>33603</v>
      </c>
      <c r="D10570" s="15" t="s">
        <v>33604</v>
      </c>
      <c r="E10570">
        <v>6990</v>
      </c>
      <c r="F10570">
        <v>6990</v>
      </c>
      <c r="H10570">
        <v>31</v>
      </c>
      <c r="K10570" s="16">
        <f t="shared" si="495"/>
        <v>7828.8</v>
      </c>
      <c r="L10570" s="16">
        <f t="shared" si="496"/>
        <v>8240.8421052631584</v>
      </c>
      <c r="M10570" s="16">
        <f t="shared" si="497"/>
        <v>9364.5933014354068</v>
      </c>
      <c r="N10570" t="e">
        <f>INDEX(XML!$A$2:$R$782,MATCH(C10570,XML!$D$2:$D$737,0),2)</f>
        <v>#N/A</v>
      </c>
    </row>
    <row r="10571" spans="1:14" ht="22.5" customHeight="1" x14ac:dyDescent="0.2">
      <c r="A10571">
        <v>57021</v>
      </c>
      <c r="B10571" t="s">
        <v>45476</v>
      </c>
      <c r="C10571" s="15" t="s">
        <v>45477</v>
      </c>
      <c r="D10571" s="15" t="s">
        <v>45478</v>
      </c>
      <c r="E10571">
        <v>6990</v>
      </c>
      <c r="F10571">
        <v>6990</v>
      </c>
      <c r="K10571" s="16">
        <f t="shared" si="495"/>
        <v>7828.8</v>
      </c>
      <c r="L10571" s="16">
        <f t="shared" si="496"/>
        <v>8240.8421052631584</v>
      </c>
      <c r="M10571" s="16">
        <f t="shared" si="497"/>
        <v>9364.5933014354068</v>
      </c>
      <c r="N10571" t="e">
        <f>INDEX(XML!$A$2:$R$782,MATCH(C10571,XML!$D$2:$D$737,0),2)</f>
        <v>#N/A</v>
      </c>
    </row>
    <row r="10572" spans="1:14" ht="22.5" customHeight="1" x14ac:dyDescent="0.2">
      <c r="A10572">
        <v>58064</v>
      </c>
      <c r="B10572" t="s">
        <v>15932</v>
      </c>
      <c r="C10572" s="15" t="s">
        <v>18191</v>
      </c>
      <c r="D10572" s="15" t="s">
        <v>18192</v>
      </c>
      <c r="E10572">
        <v>8990</v>
      </c>
      <c r="F10572">
        <v>8990</v>
      </c>
      <c r="H10572">
        <v>2</v>
      </c>
      <c r="K10572" s="16">
        <f t="shared" si="495"/>
        <v>10068.799999999999</v>
      </c>
      <c r="L10572" s="16">
        <f t="shared" si="496"/>
        <v>10598.736842105262</v>
      </c>
      <c r="M10572" s="16">
        <f t="shared" si="497"/>
        <v>12044.019138755977</v>
      </c>
      <c r="N10572" t="e">
        <f>INDEX(XML!$A$2:$R$782,MATCH(C10572,XML!$D$2:$D$737,0),2)</f>
        <v>#N/A</v>
      </c>
    </row>
    <row r="10573" spans="1:14" ht="22.5" customHeight="1" x14ac:dyDescent="0.2">
      <c r="A10573">
        <v>59095</v>
      </c>
      <c r="B10573" t="s">
        <v>15932</v>
      </c>
      <c r="C10573" s="15" t="s">
        <v>31161</v>
      </c>
      <c r="D10573" s="15" t="s">
        <v>31162</v>
      </c>
      <c r="E10573">
        <v>8990</v>
      </c>
      <c r="F10573">
        <v>8990</v>
      </c>
      <c r="H10573">
        <v>1</v>
      </c>
      <c r="K10573" s="16">
        <f t="shared" si="495"/>
        <v>10068.799999999999</v>
      </c>
      <c r="L10573" s="16">
        <f t="shared" si="496"/>
        <v>10598.736842105262</v>
      </c>
      <c r="M10573" s="16">
        <f t="shared" si="497"/>
        <v>12044.019138755977</v>
      </c>
      <c r="N10573" t="e">
        <f>INDEX(XML!$A$2:$R$782,MATCH(C10573,XML!$D$2:$D$737,0),2)</f>
        <v>#N/A</v>
      </c>
    </row>
    <row r="10574" spans="1:14" ht="22.5" customHeight="1" x14ac:dyDescent="0.2">
      <c r="A10574">
        <v>64540</v>
      </c>
      <c r="B10574" t="s">
        <v>38395</v>
      </c>
      <c r="C10574" s="15" t="s">
        <v>38396</v>
      </c>
      <c r="D10574" s="15" t="s">
        <v>38397</v>
      </c>
      <c r="E10574">
        <v>3748</v>
      </c>
      <c r="F10574">
        <v>4690</v>
      </c>
      <c r="H10574">
        <v>16</v>
      </c>
      <c r="K10574" s="16">
        <f t="shared" si="495"/>
        <v>4197.76</v>
      </c>
      <c r="L10574" s="16">
        <f t="shared" si="496"/>
        <v>4418.6947368421052</v>
      </c>
      <c r="M10574" s="16">
        <f t="shared" si="497"/>
        <v>5021.2440191387559</v>
      </c>
      <c r="N10574" t="e">
        <f>INDEX(XML!$A$2:$R$782,MATCH(C10574,XML!$D$2:$D$737,0),2)</f>
        <v>#N/A</v>
      </c>
    </row>
    <row r="10575" spans="1:14" ht="22.5" customHeight="1" x14ac:dyDescent="0.2">
      <c r="A10575">
        <v>47774</v>
      </c>
      <c r="B10575" t="s">
        <v>4499</v>
      </c>
      <c r="C10575" s="15" t="s">
        <v>18193</v>
      </c>
      <c r="D10575" s="15" t="s">
        <v>18194</v>
      </c>
      <c r="E10575">
        <v>3900</v>
      </c>
      <c r="F10575">
        <v>4990</v>
      </c>
      <c r="H10575">
        <v>4</v>
      </c>
      <c r="K10575" s="16">
        <f t="shared" si="495"/>
        <v>4368</v>
      </c>
      <c r="L10575" s="16">
        <f t="shared" si="496"/>
        <v>4597.894736842105</v>
      </c>
      <c r="M10575" s="16">
        <f t="shared" si="497"/>
        <v>5224.880382775119</v>
      </c>
      <c r="N10575" t="e">
        <f>INDEX(XML!$A$2:$R$782,MATCH(C10575,XML!$D$2:$D$737,0),2)</f>
        <v>#N/A</v>
      </c>
    </row>
    <row r="10576" spans="1:14" ht="22.5" customHeight="1" x14ac:dyDescent="0.2">
      <c r="A10576">
        <v>47771</v>
      </c>
      <c r="B10576" t="s">
        <v>25455</v>
      </c>
      <c r="C10576" s="15" t="s">
        <v>25456</v>
      </c>
      <c r="D10576" s="15" t="s">
        <v>25457</v>
      </c>
      <c r="E10576">
        <v>6429</v>
      </c>
      <c r="F10576">
        <v>7990</v>
      </c>
      <c r="H10576">
        <v>1</v>
      </c>
      <c r="K10576" s="16">
        <f t="shared" si="495"/>
        <v>7200.48</v>
      </c>
      <c r="L10576" s="16">
        <f t="shared" si="496"/>
        <v>7579.4526315789471</v>
      </c>
      <c r="M10576" s="16">
        <f t="shared" si="497"/>
        <v>8613.0143540669851</v>
      </c>
      <c r="N10576" t="e">
        <f>INDEX(XML!$A$2:$R$782,MATCH(C10576,XML!$D$2:$D$737,0),2)</f>
        <v>#N/A</v>
      </c>
    </row>
    <row r="10577" spans="1:14" ht="22.5" customHeight="1" x14ac:dyDescent="0.2">
      <c r="A10577">
        <v>59760</v>
      </c>
      <c r="B10577" t="s">
        <v>32417</v>
      </c>
      <c r="C10577" s="15" t="s">
        <v>32418</v>
      </c>
      <c r="D10577" s="15" t="s">
        <v>32419</v>
      </c>
      <c r="E10577">
        <v>9256</v>
      </c>
      <c r="F10577">
        <v>11990</v>
      </c>
      <c r="H10577">
        <v>19</v>
      </c>
      <c r="K10577" s="16">
        <f t="shared" si="495"/>
        <v>10366.719999999999</v>
      </c>
      <c r="L10577" s="16">
        <f t="shared" si="496"/>
        <v>10912.336842105262</v>
      </c>
      <c r="M10577" s="16">
        <f t="shared" si="497"/>
        <v>12400.382775119617</v>
      </c>
      <c r="N10577" t="e">
        <f>INDEX(XML!$A$2:$R$782,MATCH(C10577,XML!$D$2:$D$737,0),2)</f>
        <v>#N/A</v>
      </c>
    </row>
    <row r="10578" spans="1:14" ht="22.5" customHeight="1" x14ac:dyDescent="0.25">
      <c r="A10578" s="184" t="s">
        <v>4500</v>
      </c>
      <c r="B10578" s="184"/>
      <c r="C10578" s="185"/>
      <c r="D10578" s="185"/>
      <c r="E10578" s="184"/>
      <c r="F10578" s="184"/>
      <c r="G10578" s="184"/>
      <c r="H10578" s="184"/>
      <c r="I10578" s="184"/>
      <c r="J10578" s="184"/>
      <c r="K10578" s="16">
        <f t="shared" si="495"/>
        <v>0</v>
      </c>
      <c r="L10578" s="16">
        <f t="shared" si="496"/>
        <v>0</v>
      </c>
      <c r="M10578" s="16">
        <f t="shared" si="497"/>
        <v>0</v>
      </c>
      <c r="N10578" t="e">
        <f>INDEX(XML!$A$2:$R$782,MATCH(C10578,XML!$D$2:$D$737,0),2)</f>
        <v>#N/A</v>
      </c>
    </row>
    <row r="10579" spans="1:14" ht="22.5" customHeight="1" x14ac:dyDescent="0.2">
      <c r="A10579">
        <v>58060</v>
      </c>
      <c r="B10579" t="s">
        <v>15934</v>
      </c>
      <c r="C10579" s="15" t="s">
        <v>18195</v>
      </c>
      <c r="D10579" s="15" t="s">
        <v>18196</v>
      </c>
      <c r="E10579">
        <v>2990</v>
      </c>
      <c r="F10579">
        <v>2990</v>
      </c>
      <c r="K10579" s="16">
        <f t="shared" si="495"/>
        <v>3348.8</v>
      </c>
      <c r="L10579" s="16">
        <f t="shared" si="496"/>
        <v>3525.0526315789475</v>
      </c>
      <c r="M10579" s="16">
        <f t="shared" si="497"/>
        <v>4005.741626794259</v>
      </c>
      <c r="N10579" t="e">
        <f>INDEX(XML!$A$2:$R$782,MATCH(C10579,XML!$D$2:$D$737,0),2)</f>
        <v>#N/A</v>
      </c>
    </row>
    <row r="10580" spans="1:14" ht="22.5" customHeight="1" x14ac:dyDescent="0.2">
      <c r="A10580">
        <v>58059</v>
      </c>
      <c r="B10580" t="s">
        <v>15933</v>
      </c>
      <c r="C10580" s="15" t="s">
        <v>18197</v>
      </c>
      <c r="D10580" s="15" t="s">
        <v>18198</v>
      </c>
      <c r="E10580">
        <v>3990</v>
      </c>
      <c r="F10580">
        <v>3990</v>
      </c>
      <c r="H10580">
        <v>33</v>
      </c>
      <c r="K10580" s="16">
        <f t="shared" si="495"/>
        <v>4468.8</v>
      </c>
      <c r="L10580" s="16">
        <f t="shared" si="496"/>
        <v>4704</v>
      </c>
      <c r="M10580" s="16">
        <f t="shared" si="497"/>
        <v>5345.454545454545</v>
      </c>
      <c r="N10580" t="e">
        <f>INDEX(XML!$A$2:$R$782,MATCH(C10580,XML!$D$2:$D$737,0),2)</f>
        <v>#N/A</v>
      </c>
    </row>
    <row r="10581" spans="1:14" ht="22.5" customHeight="1" x14ac:dyDescent="0.2">
      <c r="A10581">
        <v>66206</v>
      </c>
      <c r="B10581" t="s">
        <v>39605</v>
      </c>
      <c r="C10581" s="15" t="s">
        <v>39606</v>
      </c>
      <c r="D10581" s="15" t="s">
        <v>39607</v>
      </c>
      <c r="E10581">
        <v>15390</v>
      </c>
      <c r="F10581">
        <v>15390</v>
      </c>
      <c r="H10581">
        <v>9</v>
      </c>
      <c r="K10581" s="16">
        <f t="shared" si="495"/>
        <v>17236.8</v>
      </c>
      <c r="L10581" s="16">
        <f t="shared" si="496"/>
        <v>18144</v>
      </c>
      <c r="M10581" s="16">
        <f t="shared" si="497"/>
        <v>20618.18181818182</v>
      </c>
      <c r="N10581" t="e">
        <f>INDEX(XML!$A$2:$R$782,MATCH(C10581,XML!$D$2:$D$737,0),2)</f>
        <v>#N/A</v>
      </c>
    </row>
    <row r="10582" spans="1:14" ht="22.5" customHeight="1" x14ac:dyDescent="0.2">
      <c r="A10582">
        <v>71018</v>
      </c>
      <c r="B10582" t="s">
        <v>45482</v>
      </c>
      <c r="C10582" s="15" t="s">
        <v>45483</v>
      </c>
      <c r="D10582" s="15" t="s">
        <v>45484</v>
      </c>
      <c r="E10582">
        <v>15390</v>
      </c>
      <c r="F10582">
        <v>15390</v>
      </c>
      <c r="K10582" s="16">
        <f t="shared" si="495"/>
        <v>17236.8</v>
      </c>
      <c r="L10582" s="16">
        <f t="shared" si="496"/>
        <v>18144</v>
      </c>
      <c r="M10582" s="16">
        <f t="shared" si="497"/>
        <v>20618.18181818182</v>
      </c>
      <c r="N10582" t="e">
        <f>INDEX(XML!$A$2:$R$782,MATCH(C10582,XML!$D$2:$D$737,0),2)</f>
        <v>#N/A</v>
      </c>
    </row>
    <row r="10583" spans="1:14" ht="22.5" customHeight="1" x14ac:dyDescent="0.2">
      <c r="A10583">
        <v>73291</v>
      </c>
      <c r="B10583" t="s">
        <v>45485</v>
      </c>
      <c r="C10583" s="15" t="s">
        <v>45486</v>
      </c>
      <c r="D10583" s="15" t="s">
        <v>45487</v>
      </c>
      <c r="E10583">
        <v>16090</v>
      </c>
      <c r="F10583">
        <v>16090</v>
      </c>
      <c r="K10583" s="16">
        <f t="shared" si="495"/>
        <v>18020.8</v>
      </c>
      <c r="L10583" s="16">
        <f t="shared" si="496"/>
        <v>18969.263157894737</v>
      </c>
      <c r="M10583" s="16">
        <f t="shared" si="497"/>
        <v>21555.980861244021</v>
      </c>
      <c r="N10583" t="e">
        <f>INDEX(XML!$A$2:$R$782,MATCH(C10583,XML!$D$2:$D$737,0),2)</f>
        <v>#N/A</v>
      </c>
    </row>
    <row r="10584" spans="1:14" ht="22.5" customHeight="1" x14ac:dyDescent="0.2">
      <c r="A10584">
        <v>49589</v>
      </c>
      <c r="B10584" t="s">
        <v>4501</v>
      </c>
      <c r="C10584" s="15" t="s">
        <v>18203</v>
      </c>
      <c r="D10584" s="15" t="s">
        <v>18204</v>
      </c>
      <c r="E10584">
        <v>33992</v>
      </c>
      <c r="F10584">
        <v>39990</v>
      </c>
      <c r="H10584">
        <v>12</v>
      </c>
      <c r="K10584" s="16">
        <f t="shared" si="495"/>
        <v>38071.040000000001</v>
      </c>
      <c r="L10584" s="16">
        <f t="shared" si="496"/>
        <v>40074.778947368424</v>
      </c>
      <c r="M10584" s="16">
        <f t="shared" si="497"/>
        <v>45539.521531100479</v>
      </c>
      <c r="N10584" t="e">
        <f>INDEX(XML!$A$2:$R$782,MATCH(C10584,XML!$D$2:$D$737,0),2)</f>
        <v>#N/A</v>
      </c>
    </row>
    <row r="10585" spans="1:14" ht="22.5" customHeight="1" x14ac:dyDescent="0.2">
      <c r="A10585">
        <v>56341</v>
      </c>
      <c r="B10585" t="s">
        <v>14497</v>
      </c>
      <c r="C10585" s="15" t="s">
        <v>18207</v>
      </c>
      <c r="D10585" s="15" t="s">
        <v>18208</v>
      </c>
      <c r="E10585">
        <v>49122</v>
      </c>
      <c r="F10585">
        <v>57790</v>
      </c>
      <c r="H10585">
        <v>5</v>
      </c>
      <c r="K10585" s="16">
        <f t="shared" si="495"/>
        <v>55016.639999999999</v>
      </c>
      <c r="L10585" s="16">
        <f t="shared" si="496"/>
        <v>57912.252631578951</v>
      </c>
      <c r="M10585" s="16">
        <f t="shared" si="497"/>
        <v>65809.377990430628</v>
      </c>
      <c r="N10585" t="e">
        <f>INDEX(XML!$A$2:$R$782,MATCH(C10585,XML!$D$2:$D$737,0),2)</f>
        <v>#N/A</v>
      </c>
    </row>
    <row r="10586" spans="1:14" ht="22.5" customHeight="1" x14ac:dyDescent="0.2">
      <c r="A10586">
        <v>56208</v>
      </c>
      <c r="B10586" t="s">
        <v>35987</v>
      </c>
      <c r="C10586" s="15" t="s">
        <v>35988</v>
      </c>
      <c r="D10586" s="15" t="s">
        <v>35989</v>
      </c>
      <c r="E10586">
        <v>23790</v>
      </c>
      <c r="F10586">
        <v>23790</v>
      </c>
      <c r="H10586">
        <v>4</v>
      </c>
      <c r="K10586" s="16">
        <f t="shared" si="495"/>
        <v>26644.799999999999</v>
      </c>
      <c r="L10586" s="16">
        <f t="shared" si="496"/>
        <v>28047.157894736843</v>
      </c>
      <c r="M10586" s="16">
        <f t="shared" si="497"/>
        <v>31871.770334928235</v>
      </c>
      <c r="N10586" t="e">
        <f>INDEX(XML!$A$2:$R$782,MATCH(C10586,XML!$D$2:$D$737,0),2)</f>
        <v>#N/A</v>
      </c>
    </row>
    <row r="10587" spans="1:14" ht="22.5" customHeight="1" x14ac:dyDescent="0.2">
      <c r="A10587">
        <v>60570</v>
      </c>
      <c r="B10587" t="s">
        <v>45479</v>
      </c>
      <c r="C10587" s="15" t="s">
        <v>45480</v>
      </c>
      <c r="D10587" s="15" t="s">
        <v>45481</v>
      </c>
      <c r="E10587">
        <v>25990</v>
      </c>
      <c r="F10587">
        <v>25990</v>
      </c>
      <c r="H10587">
        <v>37</v>
      </c>
      <c r="K10587" s="16">
        <f t="shared" si="495"/>
        <v>29108.799999999999</v>
      </c>
      <c r="L10587" s="16">
        <f t="shared" si="496"/>
        <v>30640.842105263157</v>
      </c>
      <c r="M10587" s="16">
        <f t="shared" si="497"/>
        <v>34819.138755980857</v>
      </c>
      <c r="N10587" t="e">
        <f>INDEX(XML!$A$2:$R$782,MATCH(C10587,XML!$D$2:$D$737,0),2)</f>
        <v>#N/A</v>
      </c>
    </row>
    <row r="10588" spans="1:14" ht="22.5" customHeight="1" x14ac:dyDescent="0.2">
      <c r="A10588">
        <v>55987</v>
      </c>
      <c r="B10588" t="s">
        <v>46732</v>
      </c>
      <c r="C10588" s="15" t="s">
        <v>46733</v>
      </c>
      <c r="D10588" s="15" t="s">
        <v>46734</v>
      </c>
      <c r="E10588">
        <v>27990</v>
      </c>
      <c r="F10588">
        <v>27990</v>
      </c>
      <c r="H10588">
        <v>11</v>
      </c>
      <c r="K10588" s="16">
        <f t="shared" si="495"/>
        <v>31348.799999999999</v>
      </c>
      <c r="L10588" s="16">
        <f t="shared" si="496"/>
        <v>32998.73684210526</v>
      </c>
      <c r="M10588" s="16">
        <f t="shared" si="497"/>
        <v>37498.564593301431</v>
      </c>
      <c r="N10588" t="e">
        <f>INDEX(XML!$A$2:$R$782,MATCH(C10588,XML!$D$2:$D$737,0),2)</f>
        <v>#N/A</v>
      </c>
    </row>
    <row r="10589" spans="1:14" ht="22.5" customHeight="1" x14ac:dyDescent="0.2">
      <c r="A10589">
        <v>73436</v>
      </c>
      <c r="B10589" t="s">
        <v>31701</v>
      </c>
      <c r="C10589" s="15" t="s">
        <v>31702</v>
      </c>
      <c r="D10589" s="15" t="s">
        <v>31703</v>
      </c>
      <c r="E10589">
        <v>27990</v>
      </c>
      <c r="F10589">
        <v>27990</v>
      </c>
      <c r="H10589">
        <v>1</v>
      </c>
      <c r="K10589" s="16">
        <f t="shared" si="495"/>
        <v>31348.799999999999</v>
      </c>
      <c r="L10589" s="16">
        <f t="shared" si="496"/>
        <v>32998.73684210526</v>
      </c>
      <c r="M10589" s="16">
        <f t="shared" si="497"/>
        <v>37498.564593301431</v>
      </c>
      <c r="N10589" t="e">
        <f>INDEX(XML!$A$2:$R$782,MATCH(C10589,XML!$D$2:$D$737,0),2)</f>
        <v>#N/A</v>
      </c>
    </row>
    <row r="10590" spans="1:14" ht="22.5" customHeight="1" x14ac:dyDescent="0.2">
      <c r="A10590">
        <v>57904</v>
      </c>
      <c r="B10590" t="s">
        <v>37744</v>
      </c>
      <c r="C10590" s="15" t="s">
        <v>37745</v>
      </c>
      <c r="D10590" s="15" t="s">
        <v>37746</v>
      </c>
      <c r="E10590">
        <v>32190</v>
      </c>
      <c r="F10590">
        <v>32190</v>
      </c>
      <c r="H10590">
        <v>2</v>
      </c>
      <c r="K10590" s="16">
        <f t="shared" si="495"/>
        <v>36052.800000000003</v>
      </c>
      <c r="L10590" s="16">
        <f t="shared" si="496"/>
        <v>37950.315789473687</v>
      </c>
      <c r="M10590" s="16">
        <f t="shared" si="497"/>
        <v>43125.358851674646</v>
      </c>
      <c r="N10590" t="e">
        <f>INDEX(XML!$A$2:$R$782,MATCH(C10590,XML!$D$2:$D$737,0),2)</f>
        <v>#N/A</v>
      </c>
    </row>
    <row r="10591" spans="1:14" ht="22.5" customHeight="1" x14ac:dyDescent="0.2">
      <c r="A10591">
        <v>57905</v>
      </c>
      <c r="B10591" t="s">
        <v>46729</v>
      </c>
      <c r="C10591" s="15" t="s">
        <v>46730</v>
      </c>
      <c r="D10591" s="15" t="s">
        <v>46731</v>
      </c>
      <c r="E10591">
        <v>37090</v>
      </c>
      <c r="F10591">
        <v>37090</v>
      </c>
      <c r="H10591">
        <v>1</v>
      </c>
      <c r="K10591" s="16">
        <f t="shared" si="495"/>
        <v>41540.800000000003</v>
      </c>
      <c r="L10591" s="16">
        <f t="shared" si="496"/>
        <v>43727.157894736847</v>
      </c>
      <c r="M10591" s="16">
        <f t="shared" si="497"/>
        <v>49689.952153110054</v>
      </c>
      <c r="N10591" t="e">
        <f>INDEX(XML!$A$2:$R$782,MATCH(C10591,XML!$D$2:$D$737,0),2)</f>
        <v>#N/A</v>
      </c>
    </row>
    <row r="10592" spans="1:14" ht="22.5" customHeight="1" x14ac:dyDescent="0.2">
      <c r="A10592">
        <v>77807</v>
      </c>
      <c r="B10592" t="s">
        <v>46735</v>
      </c>
      <c r="C10592" s="15" t="s">
        <v>46736</v>
      </c>
      <c r="D10592" s="15" t="s">
        <v>46737</v>
      </c>
      <c r="E10592">
        <v>46190</v>
      </c>
      <c r="F10592">
        <v>46190</v>
      </c>
      <c r="H10592">
        <v>6</v>
      </c>
      <c r="K10592" s="16">
        <f t="shared" si="495"/>
        <v>51732.800000000003</v>
      </c>
      <c r="L10592" s="16">
        <f t="shared" si="496"/>
        <v>54455.57894736842</v>
      </c>
      <c r="M10592" s="16">
        <f t="shared" si="497"/>
        <v>61881.339712918663</v>
      </c>
      <c r="N10592" t="e">
        <f>INDEX(XML!$A$2:$R$782,MATCH(C10592,XML!$D$2:$D$737,0),2)</f>
        <v>#N/A</v>
      </c>
    </row>
    <row r="10593" spans="1:14" ht="22.5" customHeight="1" x14ac:dyDescent="0.2">
      <c r="A10593">
        <v>55986</v>
      </c>
      <c r="B10593" t="s">
        <v>23129</v>
      </c>
      <c r="C10593" s="15" t="s">
        <v>23130</v>
      </c>
      <c r="D10593" s="15" t="s">
        <v>23131</v>
      </c>
      <c r="E10593">
        <v>55990</v>
      </c>
      <c r="F10593">
        <v>55990</v>
      </c>
      <c r="H10593">
        <v>7</v>
      </c>
      <c r="K10593" s="16">
        <f t="shared" si="495"/>
        <v>59909.3</v>
      </c>
      <c r="L10593" s="16">
        <f t="shared" si="496"/>
        <v>63062.42105263158</v>
      </c>
      <c r="M10593" s="16">
        <f t="shared" si="497"/>
        <v>71661.84210526316</v>
      </c>
      <c r="N10593" t="e">
        <f>INDEX(XML!$A$2:$R$782,MATCH(C10593,XML!$D$2:$D$737,0),2)</f>
        <v>#N/A</v>
      </c>
    </row>
    <row r="10594" spans="1:14" ht="22.5" customHeight="1" x14ac:dyDescent="0.2">
      <c r="A10594">
        <v>57315</v>
      </c>
      <c r="B10594" t="s">
        <v>23132</v>
      </c>
      <c r="C10594" s="15" t="s">
        <v>23133</v>
      </c>
      <c r="D10594" s="15" t="s">
        <v>23134</v>
      </c>
      <c r="E10594">
        <v>55990</v>
      </c>
      <c r="F10594">
        <v>55990</v>
      </c>
      <c r="H10594">
        <v>14</v>
      </c>
      <c r="K10594" s="16">
        <f t="shared" si="495"/>
        <v>59909.3</v>
      </c>
      <c r="L10594" s="16">
        <f t="shared" si="496"/>
        <v>63062.42105263158</v>
      </c>
      <c r="M10594" s="16">
        <f t="shared" si="497"/>
        <v>71661.84210526316</v>
      </c>
      <c r="N10594" t="e">
        <f>INDEX(XML!$A$2:$R$782,MATCH(C10594,XML!$D$2:$D$737,0),2)</f>
        <v>#N/A</v>
      </c>
    </row>
    <row r="10595" spans="1:14" ht="22.5" customHeight="1" x14ac:dyDescent="0.2">
      <c r="A10595">
        <v>65363</v>
      </c>
      <c r="B10595" t="s">
        <v>37741</v>
      </c>
      <c r="C10595" s="15" t="s">
        <v>37742</v>
      </c>
      <c r="D10595" s="15" t="s">
        <v>37743</v>
      </c>
      <c r="E10595">
        <v>58790</v>
      </c>
      <c r="F10595">
        <v>58790</v>
      </c>
      <c r="H10595">
        <v>4</v>
      </c>
      <c r="K10595" s="16">
        <f t="shared" si="495"/>
        <v>62905.3</v>
      </c>
      <c r="L10595" s="16">
        <f t="shared" si="496"/>
        <v>66216.105263157893</v>
      </c>
      <c r="M10595" s="16">
        <f t="shared" si="497"/>
        <v>75245.574162679433</v>
      </c>
      <c r="N10595" t="e">
        <f>INDEX(XML!$A$2:$R$782,MATCH(C10595,XML!$D$2:$D$737,0),2)</f>
        <v>#N/A</v>
      </c>
    </row>
    <row r="10596" spans="1:14" ht="22.5" customHeight="1" x14ac:dyDescent="0.2">
      <c r="A10596">
        <v>73437</v>
      </c>
      <c r="B10596" t="s">
        <v>31698</v>
      </c>
      <c r="C10596" s="15" t="s">
        <v>31699</v>
      </c>
      <c r="D10596" s="15" t="s">
        <v>31700</v>
      </c>
      <c r="E10596">
        <v>59490</v>
      </c>
      <c r="F10596">
        <v>59490</v>
      </c>
      <c r="H10596">
        <v>1</v>
      </c>
      <c r="K10596" s="16">
        <f t="shared" si="495"/>
        <v>63654.3</v>
      </c>
      <c r="L10596" s="16">
        <f t="shared" si="496"/>
        <v>67004.526315789481</v>
      </c>
      <c r="M10596" s="16">
        <f t="shared" si="497"/>
        <v>76141.507177033505</v>
      </c>
      <c r="N10596" t="e">
        <f>INDEX(XML!$A$2:$R$782,MATCH(C10596,XML!$D$2:$D$737,0),2)</f>
        <v>#N/A</v>
      </c>
    </row>
    <row r="10597" spans="1:14" ht="22.5" customHeight="1" x14ac:dyDescent="0.2">
      <c r="A10597">
        <v>55574</v>
      </c>
      <c r="B10597">
        <v>20913036001</v>
      </c>
      <c r="C10597" s="15" t="s">
        <v>14612</v>
      </c>
      <c r="D10597" s="15" t="s">
        <v>14613</v>
      </c>
      <c r="E10597">
        <v>49990</v>
      </c>
      <c r="F10597">
        <v>49990</v>
      </c>
      <c r="H10597">
        <v>1</v>
      </c>
      <c r="K10597" s="16">
        <f t="shared" si="495"/>
        <v>55988.800000000003</v>
      </c>
      <c r="L10597" s="16">
        <f t="shared" si="496"/>
        <v>58935.57894736842</v>
      </c>
      <c r="M10597" s="16">
        <f t="shared" si="497"/>
        <v>66972.248803827752</v>
      </c>
      <c r="N10597" t="e">
        <f>INDEX(XML!$A$2:$R$782,MATCH(C10597,XML!$D$2:$D$737,0),2)</f>
        <v>#N/A</v>
      </c>
    </row>
    <row r="10598" spans="1:14" ht="22.5" customHeight="1" x14ac:dyDescent="0.2">
      <c r="A10598">
        <v>48897</v>
      </c>
      <c r="B10598" t="s">
        <v>19552</v>
      </c>
      <c r="C10598" s="15" t="s">
        <v>19553</v>
      </c>
      <c r="D10598" s="15" t="s">
        <v>19554</v>
      </c>
      <c r="E10598">
        <v>43990</v>
      </c>
      <c r="F10598">
        <v>43990</v>
      </c>
      <c r="H10598">
        <v>4</v>
      </c>
      <c r="K10598" s="16">
        <f t="shared" si="495"/>
        <v>49268.800000000003</v>
      </c>
      <c r="L10598" s="16">
        <f t="shared" si="496"/>
        <v>51861.894736842107</v>
      </c>
      <c r="M10598" s="16">
        <f t="shared" si="497"/>
        <v>58933.97129186603</v>
      </c>
      <c r="N10598" t="e">
        <f>INDEX(XML!$A$2:$R$782,MATCH(C10598,XML!$D$2:$D$737,0),2)</f>
        <v>#N/A</v>
      </c>
    </row>
    <row r="10599" spans="1:14" ht="22.5" customHeight="1" x14ac:dyDescent="0.2">
      <c r="A10599">
        <v>46608</v>
      </c>
      <c r="B10599" t="s">
        <v>4502</v>
      </c>
      <c r="C10599" s="15" t="s">
        <v>18201</v>
      </c>
      <c r="D10599" s="15" t="s">
        <v>18202</v>
      </c>
      <c r="E10599">
        <v>41990</v>
      </c>
      <c r="F10599">
        <v>41990</v>
      </c>
      <c r="H10599">
        <v>4</v>
      </c>
      <c r="K10599" s="16">
        <f t="shared" si="495"/>
        <v>47028.800000000003</v>
      </c>
      <c r="L10599" s="16">
        <f t="shared" si="496"/>
        <v>49504</v>
      </c>
      <c r="M10599" s="16">
        <f t="shared" si="497"/>
        <v>56254.545454545456</v>
      </c>
      <c r="N10599" t="e">
        <f>INDEX(XML!$A$2:$R$782,MATCH(C10599,XML!$D$2:$D$737,0),2)</f>
        <v>#N/A</v>
      </c>
    </row>
    <row r="10600" spans="1:14" ht="22.5" customHeight="1" x14ac:dyDescent="0.2">
      <c r="A10600">
        <v>51383</v>
      </c>
      <c r="B10600" t="s">
        <v>4503</v>
      </c>
      <c r="C10600" s="15" t="s">
        <v>18209</v>
      </c>
      <c r="D10600" s="15" t="s">
        <v>18210</v>
      </c>
      <c r="E10600">
        <v>59990</v>
      </c>
      <c r="F10600">
        <v>59990</v>
      </c>
      <c r="H10600" t="s">
        <v>746</v>
      </c>
      <c r="I10600">
        <v>1</v>
      </c>
      <c r="K10600" s="16">
        <f t="shared" si="495"/>
        <v>64189.3</v>
      </c>
      <c r="L10600" s="16">
        <f t="shared" si="496"/>
        <v>67567.68421052632</v>
      </c>
      <c r="M10600" s="16">
        <f t="shared" si="497"/>
        <v>76781.459330143538</v>
      </c>
      <c r="N10600" t="e">
        <f>INDEX(XML!$A$2:$R$782,MATCH(C10600,XML!$D$2:$D$737,0),2)</f>
        <v>#N/A</v>
      </c>
    </row>
    <row r="10601" spans="1:14" ht="22.5" customHeight="1" x14ac:dyDescent="0.2">
      <c r="A10601">
        <v>51382</v>
      </c>
      <c r="B10601" t="s">
        <v>4504</v>
      </c>
      <c r="C10601" s="15" t="s">
        <v>18211</v>
      </c>
      <c r="D10601" s="15" t="s">
        <v>18212</v>
      </c>
      <c r="E10601">
        <v>86990</v>
      </c>
      <c r="F10601">
        <v>86990</v>
      </c>
      <c r="H10601">
        <v>4</v>
      </c>
      <c r="K10601" s="16">
        <f t="shared" si="495"/>
        <v>93079.3</v>
      </c>
      <c r="L10601" s="16">
        <f t="shared" si="496"/>
        <v>97978.210526315786</v>
      </c>
      <c r="M10601" s="16">
        <f t="shared" si="497"/>
        <v>111338.87559808613</v>
      </c>
      <c r="N10601" t="e">
        <f>INDEX(XML!$A$2:$R$782,MATCH(C10601,XML!$D$2:$D$737,0),2)</f>
        <v>#N/A</v>
      </c>
    </row>
    <row r="10602" spans="1:14" ht="22.5" customHeight="1" x14ac:dyDescent="0.2">
      <c r="A10602">
        <v>59389</v>
      </c>
      <c r="B10602" t="s">
        <v>25229</v>
      </c>
      <c r="C10602" s="15" t="s">
        <v>25230</v>
      </c>
      <c r="D10602" s="15" t="s">
        <v>25231</v>
      </c>
      <c r="E10602">
        <v>99990</v>
      </c>
      <c r="F10602">
        <v>99990</v>
      </c>
      <c r="H10602">
        <v>11</v>
      </c>
      <c r="K10602" s="16">
        <f t="shared" si="495"/>
        <v>106989.3</v>
      </c>
      <c r="L10602" s="16">
        <f t="shared" si="496"/>
        <v>112620.31578947368</v>
      </c>
      <c r="M10602" s="16">
        <f t="shared" si="497"/>
        <v>127977.63157894736</v>
      </c>
      <c r="N10602" t="e">
        <f>INDEX(XML!$A$2:$R$782,MATCH(C10602,XML!$D$2:$D$737,0),2)</f>
        <v>#N/A</v>
      </c>
    </row>
    <row r="10603" spans="1:14" ht="22.5" customHeight="1" x14ac:dyDescent="0.2">
      <c r="A10603">
        <v>68539</v>
      </c>
      <c r="B10603" t="s">
        <v>25235</v>
      </c>
      <c r="C10603" s="15" t="s">
        <v>25236</v>
      </c>
      <c r="D10603" s="15" t="s">
        <v>25237</v>
      </c>
      <c r="E10603">
        <v>104990</v>
      </c>
      <c r="F10603">
        <v>104990</v>
      </c>
      <c r="H10603">
        <v>7</v>
      </c>
      <c r="K10603" s="16">
        <f t="shared" si="495"/>
        <v>112339.3</v>
      </c>
      <c r="L10603" s="16">
        <f t="shared" si="496"/>
        <v>118251.89473684211</v>
      </c>
      <c r="M10603" s="16">
        <f t="shared" si="497"/>
        <v>134377.15311004783</v>
      </c>
      <c r="N10603" t="e">
        <f>INDEX(XML!$A$2:$R$782,MATCH(C10603,XML!$D$2:$D$737,0),2)</f>
        <v>#N/A</v>
      </c>
    </row>
    <row r="10604" spans="1:14" ht="22.5" customHeight="1" x14ac:dyDescent="0.2">
      <c r="A10604">
        <v>46609</v>
      </c>
      <c r="B10604" t="s">
        <v>25232</v>
      </c>
      <c r="C10604" s="15" t="s">
        <v>25233</v>
      </c>
      <c r="D10604" s="15" t="s">
        <v>25234</v>
      </c>
      <c r="E10604">
        <v>108990</v>
      </c>
      <c r="F10604">
        <v>108990</v>
      </c>
      <c r="H10604">
        <v>1</v>
      </c>
      <c r="K10604" s="16">
        <f t="shared" si="495"/>
        <v>116619.3</v>
      </c>
      <c r="L10604" s="16">
        <f t="shared" si="496"/>
        <v>122757.15789473684</v>
      </c>
      <c r="M10604" s="16">
        <f t="shared" si="497"/>
        <v>139496.77033492824</v>
      </c>
      <c r="N10604" t="e">
        <f>INDEX(XML!$A$2:$R$782,MATCH(C10604,XML!$D$2:$D$737,0),2)</f>
        <v>#N/A</v>
      </c>
    </row>
    <row r="10605" spans="1:14" ht="22.5" customHeight="1" x14ac:dyDescent="0.2">
      <c r="A10605">
        <v>47809</v>
      </c>
      <c r="B10605" t="s">
        <v>4505</v>
      </c>
      <c r="C10605" s="15" t="s">
        <v>18221</v>
      </c>
      <c r="D10605" s="15" t="s">
        <v>18222</v>
      </c>
      <c r="E10605">
        <v>114990</v>
      </c>
      <c r="F10605">
        <v>114990</v>
      </c>
      <c r="K10605" s="16">
        <f t="shared" si="495"/>
        <v>123039.3</v>
      </c>
      <c r="L10605" s="16">
        <f t="shared" si="496"/>
        <v>129515.05263157895</v>
      </c>
      <c r="M10605" s="16">
        <f t="shared" si="497"/>
        <v>147176.1961722488</v>
      </c>
      <c r="N10605" t="e">
        <f>INDEX(XML!$A$2:$R$782,MATCH(C10605,XML!$D$2:$D$737,0),2)</f>
        <v>#N/A</v>
      </c>
    </row>
    <row r="10606" spans="1:14" ht="22.5" customHeight="1" x14ac:dyDescent="0.2">
      <c r="A10606">
        <v>68540</v>
      </c>
      <c r="B10606" t="s">
        <v>25238</v>
      </c>
      <c r="C10606" s="15" t="s">
        <v>25239</v>
      </c>
      <c r="D10606" s="15" t="s">
        <v>25240</v>
      </c>
      <c r="E10606">
        <v>144990</v>
      </c>
      <c r="F10606">
        <v>144990</v>
      </c>
      <c r="H10606">
        <v>4</v>
      </c>
      <c r="K10606" s="16">
        <f t="shared" si="495"/>
        <v>155139.29999999999</v>
      </c>
      <c r="L10606" s="16">
        <f t="shared" si="496"/>
        <v>163304.52631578947</v>
      </c>
      <c r="M10606" s="16">
        <f t="shared" si="497"/>
        <v>185573.32535885167</v>
      </c>
      <c r="N10606" t="e">
        <f>INDEX(XML!$A$2:$R$782,MATCH(C10606,XML!$D$2:$D$737,0),2)</f>
        <v>#N/A</v>
      </c>
    </row>
    <row r="10607" spans="1:14" ht="22.5" customHeight="1" x14ac:dyDescent="0.2">
      <c r="A10607">
        <v>48279</v>
      </c>
      <c r="B10607">
        <v>8010000786</v>
      </c>
      <c r="C10607" s="15" t="s">
        <v>18205</v>
      </c>
      <c r="D10607" s="15" t="s">
        <v>18206</v>
      </c>
      <c r="E10607">
        <v>59990</v>
      </c>
      <c r="F10607">
        <v>59990</v>
      </c>
      <c r="H10607">
        <v>4</v>
      </c>
      <c r="K10607" s="16">
        <f t="shared" si="495"/>
        <v>64189.3</v>
      </c>
      <c r="L10607" s="16">
        <f t="shared" si="496"/>
        <v>67567.68421052632</v>
      </c>
      <c r="M10607" s="16">
        <f t="shared" si="497"/>
        <v>76781.459330143538</v>
      </c>
      <c r="N10607" t="e">
        <f>INDEX(XML!$A$2:$R$782,MATCH(C10607,XML!$D$2:$D$737,0),2)</f>
        <v>#N/A</v>
      </c>
    </row>
    <row r="10608" spans="1:14" ht="22.5" customHeight="1" x14ac:dyDescent="0.2">
      <c r="A10608">
        <v>48183</v>
      </c>
      <c r="B10608">
        <v>2100059178</v>
      </c>
      <c r="C10608" s="15" t="s">
        <v>18215</v>
      </c>
      <c r="D10608" s="15" t="s">
        <v>18216</v>
      </c>
      <c r="E10608">
        <v>111990</v>
      </c>
      <c r="F10608">
        <v>111990</v>
      </c>
      <c r="H10608">
        <v>38</v>
      </c>
      <c r="K10608" s="16">
        <f t="shared" si="495"/>
        <v>119829.3</v>
      </c>
      <c r="L10608" s="16">
        <f t="shared" si="496"/>
        <v>126136.10526315789</v>
      </c>
      <c r="M10608" s="16">
        <f t="shared" si="497"/>
        <v>143336.48325358852</v>
      </c>
      <c r="N10608" t="e">
        <f>INDEX(XML!$A$2:$R$782,MATCH(C10608,XML!$D$2:$D$737,0),2)</f>
        <v>#N/A</v>
      </c>
    </row>
    <row r="10609" spans="1:14" ht="22.5" customHeight="1" x14ac:dyDescent="0.2">
      <c r="A10609">
        <v>48271</v>
      </c>
      <c r="B10609">
        <v>7211003865</v>
      </c>
      <c r="C10609" s="15" t="s">
        <v>18213</v>
      </c>
      <c r="D10609" s="15" t="s">
        <v>18214</v>
      </c>
      <c r="E10609">
        <v>128990</v>
      </c>
      <c r="F10609">
        <v>128990</v>
      </c>
      <c r="H10609" t="s">
        <v>746</v>
      </c>
      <c r="K10609" s="16">
        <f t="shared" si="495"/>
        <v>138019.29999999999</v>
      </c>
      <c r="L10609" s="16">
        <f t="shared" si="496"/>
        <v>145283.4736842105</v>
      </c>
      <c r="M10609" s="16">
        <f t="shared" si="497"/>
        <v>165094.8564593301</v>
      </c>
      <c r="N10609" t="e">
        <f>INDEX(XML!$A$2:$R$782,MATCH(C10609,XML!$D$2:$D$737,0),2)</f>
        <v>#N/A</v>
      </c>
    </row>
    <row r="10610" spans="1:14" ht="22.5" customHeight="1" x14ac:dyDescent="0.2">
      <c r="A10610">
        <v>48268</v>
      </c>
      <c r="B10610">
        <v>7211002945</v>
      </c>
      <c r="C10610" s="15" t="s">
        <v>18217</v>
      </c>
      <c r="D10610" s="15" t="s">
        <v>18218</v>
      </c>
      <c r="E10610">
        <v>151990</v>
      </c>
      <c r="F10610">
        <v>151990</v>
      </c>
      <c r="H10610">
        <v>31</v>
      </c>
      <c r="K10610" s="16">
        <f t="shared" si="495"/>
        <v>162629.29999999999</v>
      </c>
      <c r="L10610" s="16">
        <f t="shared" si="496"/>
        <v>171188.73684210525</v>
      </c>
      <c r="M10610" s="16">
        <f t="shared" si="497"/>
        <v>194532.65550239233</v>
      </c>
      <c r="N10610" t="e">
        <f>INDEX(XML!$A$2:$R$782,MATCH(C10610,XML!$D$2:$D$737,0),2)</f>
        <v>#N/A</v>
      </c>
    </row>
    <row r="10611" spans="1:14" ht="22.5" customHeight="1" x14ac:dyDescent="0.2">
      <c r="A10611">
        <v>48267</v>
      </c>
      <c r="B10611">
        <v>7211002834</v>
      </c>
      <c r="C10611" s="15" t="s">
        <v>18219</v>
      </c>
      <c r="D10611" s="15" t="s">
        <v>18220</v>
      </c>
      <c r="E10611">
        <v>172990</v>
      </c>
      <c r="F10611">
        <v>172990</v>
      </c>
      <c r="H10611">
        <v>13</v>
      </c>
      <c r="K10611" s="16">
        <f t="shared" si="495"/>
        <v>185099.3</v>
      </c>
      <c r="L10611" s="16">
        <f t="shared" si="496"/>
        <v>194841.36842105264</v>
      </c>
      <c r="M10611" s="16">
        <f t="shared" si="497"/>
        <v>221410.64593301437</v>
      </c>
      <c r="N10611" t="e">
        <f>INDEX(XML!$A$2:$R$782,MATCH(C10611,XML!$D$2:$D$737,0),2)</f>
        <v>#N/A</v>
      </c>
    </row>
    <row r="10612" spans="1:14" ht="22.5" customHeight="1" x14ac:dyDescent="0.2">
      <c r="A10612">
        <v>60977</v>
      </c>
      <c r="B10612" t="s">
        <v>19152</v>
      </c>
      <c r="C10612" s="15" t="s">
        <v>19153</v>
      </c>
      <c r="D10612" s="15" t="s">
        <v>19257</v>
      </c>
      <c r="E10612">
        <v>26590</v>
      </c>
      <c r="F10612">
        <v>26590</v>
      </c>
      <c r="H10612">
        <v>4</v>
      </c>
      <c r="K10612" s="16">
        <f t="shared" si="495"/>
        <v>29780.799999999999</v>
      </c>
      <c r="L10612" s="16">
        <f t="shared" si="496"/>
        <v>31348.21052631579</v>
      </c>
      <c r="M10612" s="16">
        <f t="shared" si="497"/>
        <v>35622.966507177036</v>
      </c>
      <c r="N10612" t="e">
        <f>INDEX(XML!$A$2:$R$782,MATCH(C10612,XML!$D$2:$D$737,0),2)</f>
        <v>#N/A</v>
      </c>
    </row>
    <row r="10613" spans="1:14" ht="22.5" customHeight="1" x14ac:dyDescent="0.2">
      <c r="A10613">
        <v>57908</v>
      </c>
      <c r="B10613" t="s">
        <v>31945</v>
      </c>
      <c r="C10613" s="15" t="s">
        <v>31946</v>
      </c>
      <c r="D10613" s="15" t="s">
        <v>31947</v>
      </c>
      <c r="E10613">
        <v>37790</v>
      </c>
      <c r="F10613">
        <v>37790</v>
      </c>
      <c r="H10613">
        <v>1</v>
      </c>
      <c r="K10613" s="16">
        <f t="shared" si="495"/>
        <v>42324.800000000003</v>
      </c>
      <c r="L10613" s="16">
        <f t="shared" si="496"/>
        <v>44552.42105263158</v>
      </c>
      <c r="M10613" s="16">
        <f t="shared" si="497"/>
        <v>50627.751196172248</v>
      </c>
      <c r="N10613" t="e">
        <f>INDEX(XML!$A$2:$R$782,MATCH(C10613,XML!$D$2:$D$737,0),2)</f>
        <v>#N/A</v>
      </c>
    </row>
    <row r="10614" spans="1:14" ht="22.5" customHeight="1" x14ac:dyDescent="0.2">
      <c r="A10614">
        <v>55647</v>
      </c>
      <c r="B10614">
        <v>7211002932</v>
      </c>
      <c r="C10614" s="15" t="s">
        <v>48659</v>
      </c>
      <c r="D10614" s="15" t="s">
        <v>48660</v>
      </c>
      <c r="E10614">
        <v>204990</v>
      </c>
      <c r="F10614">
        <v>204990</v>
      </c>
      <c r="K10614" s="16">
        <f t="shared" si="495"/>
        <v>219339.3</v>
      </c>
      <c r="L10614" s="16">
        <f t="shared" si="496"/>
        <v>230883.47368421053</v>
      </c>
      <c r="M10614" s="16">
        <f t="shared" si="497"/>
        <v>262367.58373205742</v>
      </c>
      <c r="N10614" t="e">
        <f>INDEX(XML!$A$2:$R$782,MATCH(C10614,XML!$D$2:$D$737,0),2)</f>
        <v>#N/A</v>
      </c>
    </row>
    <row r="10615" spans="1:14" ht="22.5" customHeight="1" x14ac:dyDescent="0.25">
      <c r="A10615" s="184" t="s">
        <v>15658</v>
      </c>
      <c r="B10615" s="184"/>
      <c r="C10615" s="185"/>
      <c r="D10615" s="185"/>
      <c r="E10615" s="184"/>
      <c r="F10615" s="184"/>
      <c r="G10615" s="184"/>
      <c r="H10615" s="184"/>
      <c r="I10615" s="184"/>
      <c r="J10615" s="184"/>
      <c r="K10615" s="16">
        <f t="shared" si="495"/>
        <v>0</v>
      </c>
      <c r="L10615" s="16">
        <f t="shared" si="496"/>
        <v>0</v>
      </c>
      <c r="M10615" s="16">
        <f t="shared" si="497"/>
        <v>0</v>
      </c>
      <c r="N10615" t="e">
        <f>INDEX(XML!$A$2:$R$782,MATCH(C10615,XML!$D$2:$D$737,0),2)</f>
        <v>#N/A</v>
      </c>
    </row>
    <row r="10616" spans="1:14" ht="22.5" customHeight="1" x14ac:dyDescent="0.2">
      <c r="A10616">
        <v>57263</v>
      </c>
      <c r="B10616" t="s">
        <v>37747</v>
      </c>
      <c r="C10616" s="15" t="s">
        <v>37748</v>
      </c>
      <c r="D10616" s="15" t="s">
        <v>37749</v>
      </c>
      <c r="E10616">
        <v>12590</v>
      </c>
      <c r="F10616">
        <v>12590</v>
      </c>
      <c r="H10616">
        <v>10</v>
      </c>
      <c r="K10616" s="16">
        <f t="shared" si="495"/>
        <v>14100.8</v>
      </c>
      <c r="L10616" s="16">
        <f t="shared" si="496"/>
        <v>14842.947368421053</v>
      </c>
      <c r="M10616" s="16">
        <f t="shared" si="497"/>
        <v>16866.985645933015</v>
      </c>
      <c r="N10616" t="e">
        <f>INDEX(XML!$A$2:$R$782,MATCH(C10616,XML!$D$2:$D$737,0),2)</f>
        <v>#N/A</v>
      </c>
    </row>
    <row r="10617" spans="1:14" ht="22.5" customHeight="1" x14ac:dyDescent="0.2">
      <c r="A10617">
        <v>59099</v>
      </c>
      <c r="B10617" t="s">
        <v>37208</v>
      </c>
      <c r="C10617" s="15" t="s">
        <v>37209</v>
      </c>
      <c r="D10617" s="15" t="s">
        <v>37210</v>
      </c>
      <c r="E10617">
        <v>35990</v>
      </c>
      <c r="F10617">
        <v>35990</v>
      </c>
      <c r="H10617">
        <v>18</v>
      </c>
      <c r="I10617">
        <v>1</v>
      </c>
      <c r="K10617" s="16">
        <f t="shared" si="495"/>
        <v>40308.800000000003</v>
      </c>
      <c r="L10617" s="16">
        <f t="shared" si="496"/>
        <v>42430.315789473687</v>
      </c>
      <c r="M10617" s="16">
        <f t="shared" si="497"/>
        <v>48216.267942583741</v>
      </c>
      <c r="N10617" t="e">
        <f>INDEX(XML!$A$2:$R$782,MATCH(C10617,XML!$D$2:$D$737,0),2)</f>
        <v>#N/A</v>
      </c>
    </row>
    <row r="10618" spans="1:14" ht="22.5" customHeight="1" x14ac:dyDescent="0.2">
      <c r="A10618">
        <v>80212</v>
      </c>
      <c r="B10618" t="s">
        <v>39608</v>
      </c>
      <c r="C10618" s="15" t="s">
        <v>39609</v>
      </c>
      <c r="D10618" s="15" t="s">
        <v>45488</v>
      </c>
      <c r="E10618">
        <v>13990</v>
      </c>
      <c r="F10618">
        <v>13990</v>
      </c>
      <c r="H10618">
        <v>11</v>
      </c>
      <c r="K10618" s="16">
        <f t="shared" si="495"/>
        <v>15668.8</v>
      </c>
      <c r="L10618" s="16">
        <f t="shared" si="496"/>
        <v>16493.473684210527</v>
      </c>
      <c r="M10618" s="16">
        <f t="shared" si="497"/>
        <v>18742.583732057417</v>
      </c>
      <c r="N10618" t="e">
        <f>INDEX(XML!$A$2:$R$782,MATCH(C10618,XML!$D$2:$D$737,0),2)</f>
        <v>#N/A</v>
      </c>
    </row>
    <row r="10619" spans="1:14" ht="22.5" customHeight="1" x14ac:dyDescent="0.2">
      <c r="A10619">
        <v>66218</v>
      </c>
      <c r="B10619" t="s">
        <v>41828</v>
      </c>
      <c r="C10619" s="15" t="s">
        <v>41829</v>
      </c>
      <c r="D10619" s="15" t="s">
        <v>41830</v>
      </c>
      <c r="E10619">
        <v>11190</v>
      </c>
      <c r="F10619">
        <v>11190</v>
      </c>
      <c r="K10619" s="16">
        <f t="shared" si="495"/>
        <v>12532.8</v>
      </c>
      <c r="L10619" s="16">
        <f t="shared" si="496"/>
        <v>13192.421052631578</v>
      </c>
      <c r="M10619" s="16">
        <f t="shared" si="497"/>
        <v>14991.387559808611</v>
      </c>
      <c r="N10619" t="e">
        <f>INDEX(XML!$A$2:$R$782,MATCH(C10619,XML!$D$2:$D$737,0),2)</f>
        <v>#N/A</v>
      </c>
    </row>
    <row r="10620" spans="1:14" ht="22.5" customHeight="1" x14ac:dyDescent="0.2">
      <c r="A10620">
        <v>66220</v>
      </c>
      <c r="B10620" t="s">
        <v>45489</v>
      </c>
      <c r="C10620" s="15" t="s">
        <v>45490</v>
      </c>
      <c r="D10620" s="15" t="s">
        <v>45491</v>
      </c>
      <c r="E10620">
        <v>18190</v>
      </c>
      <c r="F10620">
        <v>18190</v>
      </c>
      <c r="K10620" s="16">
        <f t="shared" si="495"/>
        <v>20372.8</v>
      </c>
      <c r="L10620" s="16">
        <f t="shared" si="496"/>
        <v>21445.052631578947</v>
      </c>
      <c r="M10620" s="16">
        <f t="shared" si="497"/>
        <v>24369.377990430625</v>
      </c>
      <c r="N10620" t="e">
        <f>INDEX(XML!$A$2:$R$782,MATCH(C10620,XML!$D$2:$D$737,0),2)</f>
        <v>#N/A</v>
      </c>
    </row>
    <row r="10621" spans="1:14" ht="22.5" customHeight="1" x14ac:dyDescent="0.2">
      <c r="A10621">
        <v>75639</v>
      </c>
      <c r="B10621" t="s">
        <v>45492</v>
      </c>
      <c r="C10621" s="15" t="s">
        <v>45493</v>
      </c>
      <c r="D10621" s="15" t="s">
        <v>45494</v>
      </c>
      <c r="E10621">
        <v>41990</v>
      </c>
      <c r="F10621">
        <v>41990</v>
      </c>
      <c r="H10621">
        <v>12</v>
      </c>
      <c r="K10621" s="16">
        <f t="shared" si="495"/>
        <v>47028.800000000003</v>
      </c>
      <c r="L10621" s="16">
        <f t="shared" si="496"/>
        <v>49504</v>
      </c>
      <c r="M10621" s="16">
        <f t="shared" si="497"/>
        <v>56254.545454545456</v>
      </c>
      <c r="N10621" t="e">
        <f>INDEX(XML!$A$2:$R$782,MATCH(C10621,XML!$D$2:$D$737,0),2)</f>
        <v>#N/A</v>
      </c>
    </row>
    <row r="10622" spans="1:14" ht="22.5" customHeight="1" x14ac:dyDescent="0.25">
      <c r="A10622" s="184" t="s">
        <v>4506</v>
      </c>
      <c r="B10622" s="184"/>
      <c r="C10622" s="185"/>
      <c r="D10622" s="185"/>
      <c r="E10622" s="184"/>
      <c r="F10622" s="184"/>
      <c r="G10622" s="184"/>
      <c r="H10622" s="184"/>
      <c r="I10622" s="184"/>
      <c r="J10622" s="184"/>
      <c r="K10622" s="16">
        <f t="shared" si="495"/>
        <v>0</v>
      </c>
      <c r="L10622" s="16">
        <f t="shared" si="496"/>
        <v>0</v>
      </c>
      <c r="M10622" s="16">
        <f t="shared" si="497"/>
        <v>0</v>
      </c>
      <c r="N10622" t="e">
        <f>INDEX(XML!$A$2:$R$782,MATCH(C10622,XML!$D$2:$D$737,0),2)</f>
        <v>#N/A</v>
      </c>
    </row>
    <row r="10623" spans="1:14" ht="22.5" customHeight="1" x14ac:dyDescent="0.2">
      <c r="A10623">
        <v>58073</v>
      </c>
      <c r="B10623" t="s">
        <v>35235</v>
      </c>
      <c r="C10623" s="15" t="s">
        <v>35236</v>
      </c>
      <c r="D10623" s="15" t="s">
        <v>35237</v>
      </c>
      <c r="E10623">
        <v>17990</v>
      </c>
      <c r="F10623">
        <v>17990</v>
      </c>
      <c r="H10623">
        <v>1</v>
      </c>
      <c r="K10623" s="16">
        <f t="shared" si="495"/>
        <v>20148.8</v>
      </c>
      <c r="L10623" s="16">
        <f t="shared" si="496"/>
        <v>21209.263157894737</v>
      </c>
      <c r="M10623" s="16">
        <f t="shared" si="497"/>
        <v>24101.435406698565</v>
      </c>
      <c r="N10623" t="e">
        <f>INDEX(XML!$A$2:$R$782,MATCH(C10623,XML!$D$2:$D$737,0),2)</f>
        <v>#N/A</v>
      </c>
    </row>
    <row r="10624" spans="1:14" ht="22.5" customHeight="1" x14ac:dyDescent="0.2">
      <c r="A10624">
        <v>64543</v>
      </c>
      <c r="B10624" t="s">
        <v>34610</v>
      </c>
      <c r="C10624" s="15" t="s">
        <v>34611</v>
      </c>
      <c r="D10624" s="15" t="s">
        <v>34612</v>
      </c>
      <c r="E10624">
        <v>8564</v>
      </c>
      <c r="F10624">
        <v>10990</v>
      </c>
      <c r="H10624">
        <v>19</v>
      </c>
      <c r="K10624" s="16">
        <f t="shared" si="495"/>
        <v>9591.68</v>
      </c>
      <c r="L10624" s="16">
        <f t="shared" si="496"/>
        <v>10096.505263157895</v>
      </c>
      <c r="M10624" s="16">
        <f t="shared" si="497"/>
        <v>11473.301435406698</v>
      </c>
      <c r="N10624" t="e">
        <f>INDEX(XML!$A$2:$R$782,MATCH(C10624,XML!$D$2:$D$737,0),2)</f>
        <v>#N/A</v>
      </c>
    </row>
    <row r="10625" spans="1:14" ht="22.5" customHeight="1" x14ac:dyDescent="0.2">
      <c r="A10625">
        <v>46221</v>
      </c>
      <c r="B10625" t="s">
        <v>14175</v>
      </c>
      <c r="C10625" s="15" t="s">
        <v>18223</v>
      </c>
      <c r="D10625" s="15" t="s">
        <v>14176</v>
      </c>
      <c r="E10625">
        <v>5715</v>
      </c>
      <c r="F10625">
        <v>6990</v>
      </c>
      <c r="H10625">
        <v>7</v>
      </c>
      <c r="K10625" s="16">
        <f t="shared" si="495"/>
        <v>6400.8</v>
      </c>
      <c r="L10625" s="16">
        <f t="shared" si="496"/>
        <v>6737.6842105263158</v>
      </c>
      <c r="M10625" s="16">
        <f t="shared" si="497"/>
        <v>7656.4593301435407</v>
      </c>
      <c r="N10625" t="e">
        <f>INDEX(XML!$A$2:$R$782,MATCH(C10625,XML!$D$2:$D$737,0),2)</f>
        <v>#N/A</v>
      </c>
    </row>
    <row r="10626" spans="1:14" ht="22.5" customHeight="1" x14ac:dyDescent="0.2">
      <c r="A10626">
        <v>46219</v>
      </c>
      <c r="B10626" t="s">
        <v>4507</v>
      </c>
      <c r="C10626" s="15" t="s">
        <v>18224</v>
      </c>
      <c r="D10626" s="15" t="s">
        <v>18225</v>
      </c>
      <c r="E10626">
        <v>6363</v>
      </c>
      <c r="F10626">
        <v>7790</v>
      </c>
      <c r="H10626">
        <v>3</v>
      </c>
      <c r="K10626" s="16">
        <f t="shared" si="495"/>
        <v>7126.5599999999995</v>
      </c>
      <c r="L10626" s="16">
        <f t="shared" si="496"/>
        <v>7501.6421052631576</v>
      </c>
      <c r="M10626" s="16">
        <f t="shared" si="497"/>
        <v>8524.5933014354068</v>
      </c>
      <c r="N10626" t="e">
        <f>INDEX(XML!$A$2:$R$782,MATCH(C10626,XML!$D$2:$D$737,0),2)</f>
        <v>#N/A</v>
      </c>
    </row>
    <row r="10627" spans="1:14" ht="22.5" customHeight="1" x14ac:dyDescent="0.2">
      <c r="A10627">
        <v>60565</v>
      </c>
      <c r="B10627" t="s">
        <v>23135</v>
      </c>
      <c r="C10627" s="15" t="s">
        <v>23136</v>
      </c>
      <c r="D10627" s="15" t="s">
        <v>23137</v>
      </c>
      <c r="E10627">
        <v>10490</v>
      </c>
      <c r="F10627">
        <v>10490</v>
      </c>
      <c r="K10627" s="16">
        <f t="shared" si="495"/>
        <v>11748.8</v>
      </c>
      <c r="L10627" s="16">
        <f t="shared" si="496"/>
        <v>12367.157894736842</v>
      </c>
      <c r="M10627" s="16">
        <f t="shared" si="497"/>
        <v>14053.588516746413</v>
      </c>
      <c r="N10627" t="e">
        <f>INDEX(XML!$A$2:$R$782,MATCH(C10627,XML!$D$2:$D$737,0),2)</f>
        <v>#N/A</v>
      </c>
    </row>
    <row r="10628" spans="1:14" ht="22.5" customHeight="1" x14ac:dyDescent="0.2">
      <c r="A10628">
        <v>56309</v>
      </c>
      <c r="B10628" t="s">
        <v>14536</v>
      </c>
      <c r="C10628" s="15" t="s">
        <v>18226</v>
      </c>
      <c r="D10628" s="15" t="s">
        <v>18227</v>
      </c>
      <c r="E10628">
        <v>9286</v>
      </c>
      <c r="F10628">
        <v>11390</v>
      </c>
      <c r="H10628">
        <v>1</v>
      </c>
      <c r="K10628" s="16">
        <f t="shared" si="495"/>
        <v>10400.32</v>
      </c>
      <c r="L10628" s="16">
        <f t="shared" si="496"/>
        <v>10947.705263157895</v>
      </c>
      <c r="M10628" s="16">
        <f t="shared" si="497"/>
        <v>12440.574162679426</v>
      </c>
      <c r="N10628" t="e">
        <f>INDEX(XML!$A$2:$R$782,MATCH(C10628,XML!$D$2:$D$737,0),2)</f>
        <v>#N/A</v>
      </c>
    </row>
    <row r="10629" spans="1:14" ht="22.5" customHeight="1" x14ac:dyDescent="0.2">
      <c r="A10629">
        <v>46220</v>
      </c>
      <c r="B10629" t="s">
        <v>38398</v>
      </c>
      <c r="C10629" s="15" t="s">
        <v>38399</v>
      </c>
      <c r="D10629" s="15" t="s">
        <v>38400</v>
      </c>
      <c r="E10629">
        <v>7543</v>
      </c>
      <c r="F10629">
        <v>9190</v>
      </c>
      <c r="H10629">
        <v>9</v>
      </c>
      <c r="K10629" s="16">
        <f t="shared" ref="K10629:K10692" si="498">IF(E10629&gt;49999,E10629+E10629*0.07,IF(E10629&lt;=49999,E10629+E10629*0.12))</f>
        <v>8448.16</v>
      </c>
      <c r="L10629" s="16">
        <f t="shared" ref="L10629:L10692" si="499">K10629*100/95</f>
        <v>8892.7999999999993</v>
      </c>
      <c r="M10629" s="16">
        <f t="shared" ref="M10629:M10692" si="500">IF(COUNTIF(C10629,"*Dahua*"),F10629-10,L10629*100/88)</f>
        <v>10105.454545454544</v>
      </c>
      <c r="N10629" t="e">
        <f>INDEX(XML!$A$2:$R$782,MATCH(C10629,XML!$D$2:$D$737,0),2)</f>
        <v>#N/A</v>
      </c>
    </row>
    <row r="10630" spans="1:14" ht="22.5" customHeight="1" x14ac:dyDescent="0.2">
      <c r="A10630">
        <v>57755</v>
      </c>
      <c r="B10630" t="s">
        <v>15084</v>
      </c>
      <c r="C10630" s="15" t="s">
        <v>15085</v>
      </c>
      <c r="D10630" s="15" t="s">
        <v>16984</v>
      </c>
      <c r="E10630">
        <v>11890</v>
      </c>
      <c r="F10630">
        <v>11890</v>
      </c>
      <c r="H10630">
        <v>7</v>
      </c>
      <c r="K10630" s="16">
        <f t="shared" si="498"/>
        <v>13316.8</v>
      </c>
      <c r="L10630" s="16">
        <f t="shared" si="499"/>
        <v>14017.684210526315</v>
      </c>
      <c r="M10630" s="16">
        <f t="shared" si="500"/>
        <v>15929.186602870812</v>
      </c>
      <c r="N10630" t="e">
        <f>INDEX(XML!$A$2:$R$782,MATCH(C10630,XML!$D$2:$D$737,0),2)</f>
        <v>#N/A</v>
      </c>
    </row>
    <row r="10631" spans="1:14" ht="22.5" customHeight="1" x14ac:dyDescent="0.2">
      <c r="A10631">
        <v>57309</v>
      </c>
      <c r="B10631" t="s">
        <v>34996</v>
      </c>
      <c r="C10631" s="15" t="s">
        <v>34997</v>
      </c>
      <c r="D10631" s="15" t="s">
        <v>34998</v>
      </c>
      <c r="E10631">
        <v>15390</v>
      </c>
      <c r="F10631">
        <v>15390</v>
      </c>
      <c r="H10631" t="s">
        <v>746</v>
      </c>
      <c r="K10631" s="16">
        <f t="shared" si="498"/>
        <v>17236.8</v>
      </c>
      <c r="L10631" s="16">
        <f t="shared" si="499"/>
        <v>18144</v>
      </c>
      <c r="M10631" s="16">
        <f t="shared" si="500"/>
        <v>20618.18181818182</v>
      </c>
      <c r="N10631" t="e">
        <f>INDEX(XML!$A$2:$R$782,MATCH(C10631,XML!$D$2:$D$737,0),2)</f>
        <v>#N/A</v>
      </c>
    </row>
    <row r="10632" spans="1:14" ht="22.5" customHeight="1" x14ac:dyDescent="0.2">
      <c r="A10632">
        <v>57756</v>
      </c>
      <c r="B10632" t="s">
        <v>40096</v>
      </c>
      <c r="C10632" s="15" t="s">
        <v>40097</v>
      </c>
      <c r="D10632" s="15" t="s">
        <v>40098</v>
      </c>
      <c r="E10632">
        <v>17390</v>
      </c>
      <c r="F10632">
        <v>17390</v>
      </c>
      <c r="K10632" s="16">
        <f t="shared" si="498"/>
        <v>19476.8</v>
      </c>
      <c r="L10632" s="16">
        <f t="shared" si="499"/>
        <v>20501.894736842107</v>
      </c>
      <c r="M10632" s="16">
        <f t="shared" si="500"/>
        <v>23297.607655502394</v>
      </c>
      <c r="N10632" t="e">
        <f>INDEX(XML!$A$2:$R$782,MATCH(C10632,XML!$D$2:$D$737,0),2)</f>
        <v>#N/A</v>
      </c>
    </row>
    <row r="10633" spans="1:14" ht="22.5" customHeight="1" x14ac:dyDescent="0.2">
      <c r="A10633">
        <v>57310</v>
      </c>
      <c r="B10633" t="s">
        <v>15935</v>
      </c>
      <c r="C10633" s="15" t="s">
        <v>15936</v>
      </c>
      <c r="D10633" s="15" t="s">
        <v>16315</v>
      </c>
      <c r="E10633">
        <v>23790</v>
      </c>
      <c r="F10633">
        <v>23790</v>
      </c>
      <c r="K10633" s="16">
        <f t="shared" si="498"/>
        <v>26644.799999999999</v>
      </c>
      <c r="L10633" s="16">
        <f t="shared" si="499"/>
        <v>28047.157894736843</v>
      </c>
      <c r="M10633" s="16">
        <f t="shared" si="500"/>
        <v>31871.770334928235</v>
      </c>
      <c r="N10633" t="e">
        <f>INDEX(XML!$A$2:$R$782,MATCH(C10633,XML!$D$2:$D$737,0),2)</f>
        <v>#N/A</v>
      </c>
    </row>
    <row r="10634" spans="1:14" ht="22.5" customHeight="1" x14ac:dyDescent="0.2">
      <c r="A10634">
        <v>48278</v>
      </c>
      <c r="B10634">
        <v>8010000601</v>
      </c>
      <c r="C10634" s="15" t="s">
        <v>18228</v>
      </c>
      <c r="D10634" s="15" t="s">
        <v>18229</v>
      </c>
      <c r="E10634">
        <v>26990</v>
      </c>
      <c r="F10634">
        <v>26990</v>
      </c>
      <c r="H10634">
        <v>13</v>
      </c>
      <c r="K10634" s="16">
        <f t="shared" si="498"/>
        <v>30228.799999999999</v>
      </c>
      <c r="L10634" s="16">
        <f t="shared" si="499"/>
        <v>31819.78947368421</v>
      </c>
      <c r="M10634" s="16">
        <f t="shared" si="500"/>
        <v>36158.851674641148</v>
      </c>
      <c r="N10634" t="e">
        <f>INDEX(XML!$A$2:$R$782,MATCH(C10634,XML!$D$2:$D$737,0),2)</f>
        <v>#N/A</v>
      </c>
    </row>
    <row r="10635" spans="1:14" ht="22.5" customHeight="1" x14ac:dyDescent="0.2">
      <c r="A10635">
        <v>59101</v>
      </c>
      <c r="B10635" t="s">
        <v>16347</v>
      </c>
      <c r="C10635" s="15" t="s">
        <v>16348</v>
      </c>
      <c r="D10635" s="15" t="s">
        <v>17037</v>
      </c>
      <c r="E10635">
        <v>18990</v>
      </c>
      <c r="F10635">
        <v>18990</v>
      </c>
      <c r="H10635">
        <v>4</v>
      </c>
      <c r="K10635" s="16">
        <f t="shared" si="498"/>
        <v>21268.799999999999</v>
      </c>
      <c r="L10635" s="16">
        <f t="shared" si="499"/>
        <v>22388.21052631579</v>
      </c>
      <c r="M10635" s="16">
        <f t="shared" si="500"/>
        <v>25441.148325358852</v>
      </c>
      <c r="N10635" t="e">
        <f>INDEX(XML!$A$2:$R$782,MATCH(C10635,XML!$D$2:$D$737,0),2)</f>
        <v>#N/A</v>
      </c>
    </row>
    <row r="10636" spans="1:14" ht="22.5" customHeight="1" x14ac:dyDescent="0.2">
      <c r="A10636">
        <v>59102</v>
      </c>
      <c r="B10636" t="s">
        <v>16343</v>
      </c>
      <c r="C10636" s="15" t="s">
        <v>16344</v>
      </c>
      <c r="D10636" s="15" t="s">
        <v>20395</v>
      </c>
      <c r="E10636">
        <v>24990</v>
      </c>
      <c r="F10636">
        <v>24990</v>
      </c>
      <c r="H10636">
        <v>1</v>
      </c>
      <c r="K10636" s="16">
        <f t="shared" si="498"/>
        <v>27988.799999999999</v>
      </c>
      <c r="L10636" s="16">
        <f t="shared" si="499"/>
        <v>29461.894736842107</v>
      </c>
      <c r="M10636" s="16">
        <f t="shared" si="500"/>
        <v>33479.425837320574</v>
      </c>
      <c r="N10636" t="e">
        <f>INDEX(XML!$A$2:$R$782,MATCH(C10636,XML!$D$2:$D$737,0),2)</f>
        <v>#N/A</v>
      </c>
    </row>
    <row r="10637" spans="1:14" ht="22.5" customHeight="1" x14ac:dyDescent="0.2">
      <c r="A10637">
        <v>48379</v>
      </c>
      <c r="B10637" t="s">
        <v>4508</v>
      </c>
      <c r="C10637" s="15" t="s">
        <v>4509</v>
      </c>
      <c r="D10637" s="15" t="s">
        <v>4510</v>
      </c>
      <c r="E10637">
        <v>7592</v>
      </c>
      <c r="F10637">
        <v>9490</v>
      </c>
      <c r="H10637">
        <v>20</v>
      </c>
      <c r="K10637" s="16">
        <f t="shared" si="498"/>
        <v>8503.0400000000009</v>
      </c>
      <c r="L10637" s="16">
        <f t="shared" si="499"/>
        <v>8950.5684210526324</v>
      </c>
      <c r="M10637" s="16">
        <f t="shared" si="500"/>
        <v>10171.100478468901</v>
      </c>
      <c r="N10637" t="e">
        <f>INDEX(XML!$A$2:$R$782,MATCH(C10637,XML!$D$2:$D$737,0),2)</f>
        <v>#N/A</v>
      </c>
    </row>
    <row r="10638" spans="1:14" ht="22.5" customHeight="1" x14ac:dyDescent="0.2">
      <c r="A10638">
        <v>57285</v>
      </c>
      <c r="B10638" t="s">
        <v>46738</v>
      </c>
      <c r="C10638" s="15" t="s">
        <v>46739</v>
      </c>
      <c r="D10638" s="15" t="s">
        <v>46740</v>
      </c>
      <c r="E10638">
        <v>20990</v>
      </c>
      <c r="F10638">
        <v>20990</v>
      </c>
      <c r="H10638">
        <v>16</v>
      </c>
      <c r="K10638" s="16">
        <f t="shared" si="498"/>
        <v>23508.799999999999</v>
      </c>
      <c r="L10638" s="16">
        <f t="shared" si="499"/>
        <v>24746.105263157893</v>
      </c>
      <c r="M10638" s="16">
        <f t="shared" si="500"/>
        <v>28120.574162679422</v>
      </c>
      <c r="N10638" t="e">
        <f>INDEX(XML!$A$2:$R$782,MATCH(C10638,XML!$D$2:$D$737,0),2)</f>
        <v>#N/A</v>
      </c>
    </row>
    <row r="10639" spans="1:14" ht="22.5" customHeight="1" x14ac:dyDescent="0.25">
      <c r="A10639" s="184" t="s">
        <v>4511</v>
      </c>
      <c r="B10639" s="184"/>
      <c r="C10639" s="185"/>
      <c r="D10639" s="185"/>
      <c r="E10639" s="184"/>
      <c r="F10639" s="184"/>
      <c r="G10639" s="184"/>
      <c r="H10639" s="184"/>
      <c r="I10639" s="184"/>
      <c r="J10639" s="184"/>
      <c r="K10639" s="16">
        <f t="shared" si="498"/>
        <v>0</v>
      </c>
      <c r="L10639" s="16">
        <f t="shared" si="499"/>
        <v>0</v>
      </c>
      <c r="M10639" s="16">
        <f t="shared" si="500"/>
        <v>0</v>
      </c>
      <c r="N10639" t="e">
        <f>INDEX(XML!$A$2:$R$782,MATCH(C10639,XML!$D$2:$D$737,0),2)</f>
        <v>#N/A</v>
      </c>
    </row>
    <row r="10640" spans="1:14" ht="22.5" customHeight="1" x14ac:dyDescent="0.2">
      <c r="A10640">
        <v>67221</v>
      </c>
      <c r="B10640" t="s">
        <v>40099</v>
      </c>
      <c r="C10640" s="15" t="s">
        <v>40100</v>
      </c>
      <c r="D10640" s="15" t="s">
        <v>40101</v>
      </c>
      <c r="E10640">
        <v>41990</v>
      </c>
      <c r="F10640">
        <v>41990</v>
      </c>
      <c r="H10640">
        <v>9</v>
      </c>
      <c r="K10640" s="16">
        <f t="shared" si="498"/>
        <v>47028.800000000003</v>
      </c>
      <c r="L10640" s="16">
        <f t="shared" si="499"/>
        <v>49504</v>
      </c>
      <c r="M10640" s="16">
        <f t="shared" si="500"/>
        <v>56254.545454545456</v>
      </c>
      <c r="N10640" t="e">
        <f>INDEX(XML!$A$2:$R$782,MATCH(C10640,XML!$D$2:$D$737,0),2)</f>
        <v>#N/A</v>
      </c>
    </row>
    <row r="10641" spans="1:14" ht="22.5" customHeight="1" x14ac:dyDescent="0.2">
      <c r="A10641">
        <v>48269</v>
      </c>
      <c r="B10641">
        <v>7211003391</v>
      </c>
      <c r="C10641" s="15" t="s">
        <v>18230</v>
      </c>
      <c r="D10641" s="15" t="s">
        <v>18231</v>
      </c>
      <c r="E10641">
        <v>82990</v>
      </c>
      <c r="F10641">
        <v>82990</v>
      </c>
      <c r="H10641">
        <v>24</v>
      </c>
      <c r="K10641" s="16">
        <f t="shared" si="498"/>
        <v>88799.3</v>
      </c>
      <c r="L10641" s="16">
        <f t="shared" si="499"/>
        <v>93472.947368421053</v>
      </c>
      <c r="M10641" s="16">
        <f t="shared" si="500"/>
        <v>106219.25837320574</v>
      </c>
      <c r="N10641" t="e">
        <f>INDEX(XML!$A$2:$R$782,MATCH(C10641,XML!$D$2:$D$737,0),2)</f>
        <v>#N/A</v>
      </c>
    </row>
    <row r="10642" spans="1:14" ht="22.5" customHeight="1" x14ac:dyDescent="0.2">
      <c r="A10642">
        <v>51385</v>
      </c>
      <c r="B10642" t="s">
        <v>31163</v>
      </c>
      <c r="C10642" s="15" t="s">
        <v>31164</v>
      </c>
      <c r="D10642" s="15" t="s">
        <v>31165</v>
      </c>
      <c r="E10642">
        <v>108990</v>
      </c>
      <c r="F10642">
        <v>108990</v>
      </c>
      <c r="H10642">
        <v>2</v>
      </c>
      <c r="K10642" s="16">
        <f t="shared" si="498"/>
        <v>116619.3</v>
      </c>
      <c r="L10642" s="16">
        <f t="shared" si="499"/>
        <v>122757.15789473684</v>
      </c>
      <c r="M10642" s="16">
        <f t="shared" si="500"/>
        <v>139496.77033492824</v>
      </c>
      <c r="N10642" t="e">
        <f>INDEX(XML!$A$2:$R$782,MATCH(C10642,XML!$D$2:$D$737,0),2)</f>
        <v>#N/A</v>
      </c>
    </row>
    <row r="10643" spans="1:14" ht="22.5" customHeight="1" x14ac:dyDescent="0.2">
      <c r="A10643">
        <v>59106</v>
      </c>
      <c r="B10643" t="s">
        <v>33280</v>
      </c>
      <c r="C10643" s="15" t="s">
        <v>33281</v>
      </c>
      <c r="D10643" s="15" t="s">
        <v>33282</v>
      </c>
      <c r="E10643">
        <v>108990</v>
      </c>
      <c r="F10643">
        <v>108990</v>
      </c>
      <c r="H10643">
        <v>3</v>
      </c>
      <c r="K10643" s="16">
        <f t="shared" si="498"/>
        <v>116619.3</v>
      </c>
      <c r="L10643" s="16">
        <f t="shared" si="499"/>
        <v>122757.15789473684</v>
      </c>
      <c r="M10643" s="16">
        <f t="shared" si="500"/>
        <v>139496.77033492824</v>
      </c>
      <c r="N10643" t="e">
        <f>INDEX(XML!$A$2:$R$782,MATCH(C10643,XML!$D$2:$D$737,0),2)</f>
        <v>#N/A</v>
      </c>
    </row>
    <row r="10644" spans="1:14" ht="22.5" customHeight="1" x14ac:dyDescent="0.2">
      <c r="A10644">
        <v>59105</v>
      </c>
      <c r="B10644" t="s">
        <v>25241</v>
      </c>
      <c r="C10644" s="15" t="s">
        <v>25242</v>
      </c>
      <c r="D10644" s="15" t="s">
        <v>25243</v>
      </c>
      <c r="E10644">
        <v>144990</v>
      </c>
      <c r="F10644">
        <v>144990</v>
      </c>
      <c r="H10644">
        <v>1</v>
      </c>
      <c r="K10644" s="16">
        <f t="shared" si="498"/>
        <v>155139.29999999999</v>
      </c>
      <c r="L10644" s="16">
        <f t="shared" si="499"/>
        <v>163304.52631578947</v>
      </c>
      <c r="M10644" s="16">
        <f t="shared" si="500"/>
        <v>185573.32535885167</v>
      </c>
      <c r="N10644" t="e">
        <f>INDEX(XML!$A$2:$R$782,MATCH(C10644,XML!$D$2:$D$737,0),2)</f>
        <v>#N/A</v>
      </c>
    </row>
    <row r="10645" spans="1:14" ht="22.5" customHeight="1" x14ac:dyDescent="0.2">
      <c r="A10645">
        <v>59104</v>
      </c>
      <c r="B10645" t="s">
        <v>29211</v>
      </c>
      <c r="C10645" s="15" t="s">
        <v>29212</v>
      </c>
      <c r="D10645" s="15" t="s">
        <v>29213</v>
      </c>
      <c r="E10645">
        <v>144990</v>
      </c>
      <c r="F10645">
        <v>144990</v>
      </c>
      <c r="H10645">
        <v>1</v>
      </c>
      <c r="K10645" s="16">
        <f t="shared" si="498"/>
        <v>155139.29999999999</v>
      </c>
      <c r="L10645" s="16">
        <f t="shared" si="499"/>
        <v>163304.52631578947</v>
      </c>
      <c r="M10645" s="16">
        <f t="shared" si="500"/>
        <v>185573.32535885167</v>
      </c>
      <c r="N10645" t="e">
        <f>INDEX(XML!$A$2:$R$782,MATCH(C10645,XML!$D$2:$D$737,0),2)</f>
        <v>#N/A</v>
      </c>
    </row>
    <row r="10646" spans="1:14" ht="22.5" customHeight="1" x14ac:dyDescent="0.2">
      <c r="A10646">
        <v>68541</v>
      </c>
      <c r="B10646" t="s">
        <v>25244</v>
      </c>
      <c r="C10646" s="15" t="s">
        <v>25245</v>
      </c>
      <c r="D10646" s="15" t="s">
        <v>25246</v>
      </c>
      <c r="E10646">
        <v>289990</v>
      </c>
      <c r="F10646">
        <v>289990</v>
      </c>
      <c r="H10646">
        <v>1</v>
      </c>
      <c r="K10646" s="16">
        <f t="shared" si="498"/>
        <v>310289.3</v>
      </c>
      <c r="L10646" s="16">
        <f t="shared" si="499"/>
        <v>326620.31578947371</v>
      </c>
      <c r="M10646" s="16">
        <f t="shared" si="500"/>
        <v>371159.44976076559</v>
      </c>
      <c r="N10646" t="e">
        <f>INDEX(XML!$A$2:$R$782,MATCH(C10646,XML!$D$2:$D$737,0),2)</f>
        <v>#N/A</v>
      </c>
    </row>
    <row r="10647" spans="1:14" ht="22.5" customHeight="1" x14ac:dyDescent="0.2">
      <c r="A10647">
        <v>63433</v>
      </c>
      <c r="B10647" t="s">
        <v>33614</v>
      </c>
      <c r="C10647" s="15" t="s">
        <v>33615</v>
      </c>
      <c r="D10647" s="15" t="s">
        <v>33616</v>
      </c>
      <c r="E10647">
        <v>116190</v>
      </c>
      <c r="F10647">
        <v>116190</v>
      </c>
      <c r="H10647">
        <v>1</v>
      </c>
      <c r="K10647" s="16">
        <f t="shared" si="498"/>
        <v>124323.3</v>
      </c>
      <c r="L10647" s="16">
        <f t="shared" si="499"/>
        <v>130866.63157894737</v>
      </c>
      <c r="M10647" s="16">
        <f t="shared" si="500"/>
        <v>148712.08133971292</v>
      </c>
      <c r="N10647" t="e">
        <f>INDEX(XML!$A$2:$R$782,MATCH(C10647,XML!$D$2:$D$737,0),2)</f>
        <v>#N/A</v>
      </c>
    </row>
    <row r="10648" spans="1:14" ht="22.5" customHeight="1" x14ac:dyDescent="0.25">
      <c r="A10648" s="184" t="s">
        <v>4512</v>
      </c>
      <c r="B10648" s="184"/>
      <c r="C10648" s="185"/>
      <c r="D10648" s="185"/>
      <c r="E10648" s="184"/>
      <c r="F10648" s="184"/>
      <c r="G10648" s="184"/>
      <c r="H10648" s="184"/>
      <c r="I10648" s="184"/>
      <c r="J10648" s="184"/>
      <c r="K10648" s="16">
        <f t="shared" si="498"/>
        <v>0</v>
      </c>
      <c r="L10648" s="16">
        <f t="shared" si="499"/>
        <v>0</v>
      </c>
      <c r="M10648" s="16">
        <f t="shared" si="500"/>
        <v>0</v>
      </c>
      <c r="N10648" t="e">
        <f>INDEX(XML!$A$2:$R$782,MATCH(C10648,XML!$D$2:$D$737,0),2)</f>
        <v>#N/A</v>
      </c>
    </row>
    <row r="10649" spans="1:14" ht="22.5" customHeight="1" x14ac:dyDescent="0.2">
      <c r="A10649">
        <v>54873</v>
      </c>
      <c r="B10649" t="s">
        <v>16818</v>
      </c>
      <c r="C10649" s="15" t="s">
        <v>16819</v>
      </c>
      <c r="D10649" s="15" t="s">
        <v>16820</v>
      </c>
      <c r="E10649">
        <v>40262</v>
      </c>
      <c r="F10649">
        <v>42990</v>
      </c>
      <c r="K10649" s="16">
        <f t="shared" si="498"/>
        <v>45093.440000000002</v>
      </c>
      <c r="L10649" s="16">
        <f t="shared" si="499"/>
        <v>47466.778947368424</v>
      </c>
      <c r="M10649" s="16">
        <f t="shared" si="500"/>
        <v>53939.521531100479</v>
      </c>
      <c r="N10649" t="e">
        <f>INDEX(XML!$A$2:$R$782,MATCH(C10649,XML!$D$2:$D$737,0),2)</f>
        <v>#N/A</v>
      </c>
    </row>
    <row r="10650" spans="1:14" ht="22.5" customHeight="1" x14ac:dyDescent="0.2">
      <c r="A10650">
        <v>49591</v>
      </c>
      <c r="B10650" t="s">
        <v>4513</v>
      </c>
      <c r="C10650" s="15" t="s">
        <v>18232</v>
      </c>
      <c r="D10650" s="15" t="s">
        <v>18233</v>
      </c>
      <c r="E10650">
        <v>41122</v>
      </c>
      <c r="F10650">
        <v>49990</v>
      </c>
      <c r="H10650">
        <v>8</v>
      </c>
      <c r="K10650" s="16">
        <f t="shared" si="498"/>
        <v>46056.639999999999</v>
      </c>
      <c r="L10650" s="16">
        <f t="shared" si="499"/>
        <v>48480.673684210524</v>
      </c>
      <c r="M10650" s="16">
        <f t="shared" si="500"/>
        <v>55091.674641148325</v>
      </c>
      <c r="N10650" t="e">
        <f>INDEX(XML!$A$2:$R$782,MATCH(C10650,XML!$D$2:$D$737,0),2)</f>
        <v>#N/A</v>
      </c>
    </row>
    <row r="10651" spans="1:14" ht="22.5" customHeight="1" x14ac:dyDescent="0.2">
      <c r="A10651">
        <v>46233</v>
      </c>
      <c r="B10651" t="s">
        <v>4514</v>
      </c>
      <c r="C10651" s="15" t="s">
        <v>4515</v>
      </c>
      <c r="D10651" s="15" t="s">
        <v>4516</v>
      </c>
      <c r="E10651">
        <v>41272</v>
      </c>
      <c r="F10651">
        <v>49990</v>
      </c>
      <c r="H10651">
        <v>8</v>
      </c>
      <c r="K10651" s="16">
        <f t="shared" si="498"/>
        <v>46224.639999999999</v>
      </c>
      <c r="L10651" s="16">
        <f t="shared" si="499"/>
        <v>48657.515789473684</v>
      </c>
      <c r="M10651" s="16">
        <f t="shared" si="500"/>
        <v>55292.631578947367</v>
      </c>
      <c r="N10651" t="e">
        <f>INDEX(XML!$A$2:$R$782,MATCH(C10651,XML!$D$2:$D$737,0),2)</f>
        <v>#N/A</v>
      </c>
    </row>
    <row r="10652" spans="1:14" ht="22.5" customHeight="1" x14ac:dyDescent="0.2">
      <c r="A10652">
        <v>47804</v>
      </c>
      <c r="B10652" t="s">
        <v>38401</v>
      </c>
      <c r="C10652" s="15" t="s">
        <v>38402</v>
      </c>
      <c r="D10652" s="15" t="s">
        <v>38403</v>
      </c>
      <c r="E10652">
        <v>43788</v>
      </c>
      <c r="F10652">
        <v>54990</v>
      </c>
      <c r="H10652">
        <v>9</v>
      </c>
      <c r="K10652" s="16">
        <f t="shared" si="498"/>
        <v>49042.559999999998</v>
      </c>
      <c r="L10652" s="16">
        <f t="shared" si="499"/>
        <v>51623.747368421049</v>
      </c>
      <c r="M10652" s="16">
        <f t="shared" si="500"/>
        <v>58663.349282296651</v>
      </c>
      <c r="N10652" t="e">
        <f>INDEX(XML!$A$2:$R$782,MATCH(C10652,XML!$D$2:$D$737,0),2)</f>
        <v>#N/A</v>
      </c>
    </row>
    <row r="10653" spans="1:14" ht="22.5" customHeight="1" x14ac:dyDescent="0.2">
      <c r="A10653">
        <v>56323</v>
      </c>
      <c r="B10653" t="s">
        <v>42720</v>
      </c>
      <c r="C10653" s="15" t="s">
        <v>42721</v>
      </c>
      <c r="D10653" s="15" t="s">
        <v>42722</v>
      </c>
      <c r="E10653">
        <v>46490</v>
      </c>
      <c r="F10653">
        <v>58990</v>
      </c>
      <c r="H10653">
        <v>1</v>
      </c>
      <c r="K10653" s="16">
        <f t="shared" si="498"/>
        <v>52068.800000000003</v>
      </c>
      <c r="L10653" s="16">
        <f t="shared" si="499"/>
        <v>54809.26315789474</v>
      </c>
      <c r="M10653" s="16">
        <f t="shared" si="500"/>
        <v>62283.253588516753</v>
      </c>
      <c r="N10653" t="e">
        <f>INDEX(XML!$A$2:$R$782,MATCH(C10653,XML!$D$2:$D$737,0),2)</f>
        <v>#N/A</v>
      </c>
    </row>
    <row r="10654" spans="1:14" ht="22.5" customHeight="1" x14ac:dyDescent="0.2">
      <c r="A10654">
        <v>51352</v>
      </c>
      <c r="B10654" t="s">
        <v>4517</v>
      </c>
      <c r="C10654" s="15" t="s">
        <v>18234</v>
      </c>
      <c r="D10654" s="15" t="s">
        <v>18235</v>
      </c>
      <c r="E10654">
        <v>48934</v>
      </c>
      <c r="F10654">
        <v>59990</v>
      </c>
      <c r="H10654">
        <v>2</v>
      </c>
      <c r="K10654" s="16">
        <f t="shared" si="498"/>
        <v>54806.080000000002</v>
      </c>
      <c r="L10654" s="16">
        <f t="shared" si="499"/>
        <v>57690.610526315788</v>
      </c>
      <c r="M10654" s="16">
        <f t="shared" si="500"/>
        <v>65557.511961722485</v>
      </c>
      <c r="N10654" t="e">
        <f>INDEX(XML!$A$2:$R$782,MATCH(C10654,XML!$D$2:$D$737,0),2)</f>
        <v>#N/A</v>
      </c>
    </row>
    <row r="10655" spans="1:14" ht="22.5" customHeight="1" x14ac:dyDescent="0.25">
      <c r="A10655" s="184" t="s">
        <v>4518</v>
      </c>
      <c r="B10655" s="184"/>
      <c r="C10655" s="185"/>
      <c r="D10655" s="185"/>
      <c r="E10655" s="184"/>
      <c r="F10655" s="184"/>
      <c r="G10655" s="184"/>
      <c r="H10655" s="184"/>
      <c r="I10655" s="184"/>
      <c r="J10655" s="184"/>
      <c r="K10655" s="16">
        <f t="shared" si="498"/>
        <v>0</v>
      </c>
      <c r="L10655" s="16">
        <f t="shared" si="499"/>
        <v>0</v>
      </c>
      <c r="M10655" s="16">
        <f t="shared" si="500"/>
        <v>0</v>
      </c>
      <c r="N10655" t="e">
        <f>INDEX(XML!$A$2:$R$782,MATCH(C10655,XML!$D$2:$D$737,0),2)</f>
        <v>#N/A</v>
      </c>
    </row>
    <row r="10656" spans="1:14" ht="22.5" customHeight="1" x14ac:dyDescent="0.2">
      <c r="A10656">
        <v>56378</v>
      </c>
      <c r="B10656" t="s">
        <v>46398</v>
      </c>
      <c r="C10656" s="15" t="s">
        <v>46399</v>
      </c>
      <c r="D10656" s="15" t="s">
        <v>46400</v>
      </c>
      <c r="E10656">
        <v>10794</v>
      </c>
      <c r="F10656">
        <v>13190</v>
      </c>
      <c r="K10656" s="16">
        <f t="shared" si="498"/>
        <v>12089.28</v>
      </c>
      <c r="L10656" s="16">
        <f t="shared" si="499"/>
        <v>12725.557894736841</v>
      </c>
      <c r="M10656" s="16">
        <f t="shared" si="500"/>
        <v>14460.861244019137</v>
      </c>
      <c r="N10656" t="e">
        <f>INDEX(XML!$A$2:$R$782,MATCH(C10656,XML!$D$2:$D$737,0),2)</f>
        <v>#N/A</v>
      </c>
    </row>
    <row r="10657" spans="1:14" ht="22.5" customHeight="1" x14ac:dyDescent="0.2">
      <c r="A10657">
        <v>56319</v>
      </c>
      <c r="B10657" t="s">
        <v>46401</v>
      </c>
      <c r="C10657" s="15" t="s">
        <v>46402</v>
      </c>
      <c r="D10657" s="15" t="s">
        <v>46403</v>
      </c>
      <c r="E10657">
        <v>13654</v>
      </c>
      <c r="F10657">
        <v>17990</v>
      </c>
      <c r="K10657" s="16">
        <f t="shared" si="498"/>
        <v>15292.48</v>
      </c>
      <c r="L10657" s="16">
        <f t="shared" si="499"/>
        <v>16097.347368421053</v>
      </c>
      <c r="M10657" s="16">
        <f t="shared" si="500"/>
        <v>18292.440191387563</v>
      </c>
      <c r="N10657" t="e">
        <f>INDEX(XML!$A$2:$R$782,MATCH(C10657,XML!$D$2:$D$737,0),2)</f>
        <v>#N/A</v>
      </c>
    </row>
    <row r="10658" spans="1:14" ht="22.5" customHeight="1" x14ac:dyDescent="0.2">
      <c r="A10658">
        <v>66242</v>
      </c>
      <c r="B10658" t="s">
        <v>33497</v>
      </c>
      <c r="C10658" s="15" t="s">
        <v>33498</v>
      </c>
      <c r="D10658" s="15" t="s">
        <v>33499</v>
      </c>
      <c r="E10658">
        <v>9090</v>
      </c>
      <c r="F10658">
        <v>9090</v>
      </c>
      <c r="K10658" s="16">
        <f t="shared" si="498"/>
        <v>10180.799999999999</v>
      </c>
      <c r="L10658" s="16">
        <f t="shared" si="499"/>
        <v>10716.631578947367</v>
      </c>
      <c r="M10658" s="16">
        <f t="shared" si="500"/>
        <v>12177.990430622007</v>
      </c>
      <c r="N10658" t="e">
        <f>INDEX(XML!$A$2:$R$782,MATCH(C10658,XML!$D$2:$D$737,0),2)</f>
        <v>#N/A</v>
      </c>
    </row>
    <row r="10659" spans="1:14" ht="22.5" customHeight="1" x14ac:dyDescent="0.2">
      <c r="A10659">
        <v>68393</v>
      </c>
      <c r="B10659" t="s">
        <v>25452</v>
      </c>
      <c r="C10659" s="15" t="s">
        <v>25453</v>
      </c>
      <c r="D10659" s="15" t="s">
        <v>25454</v>
      </c>
      <c r="E10659">
        <v>6990</v>
      </c>
      <c r="F10659">
        <v>6990</v>
      </c>
      <c r="K10659" s="16">
        <f t="shared" si="498"/>
        <v>7828.8</v>
      </c>
      <c r="L10659" s="16">
        <f t="shared" si="499"/>
        <v>8240.8421052631584</v>
      </c>
      <c r="M10659" s="16">
        <f t="shared" si="500"/>
        <v>9364.5933014354068</v>
      </c>
      <c r="N10659" t="e">
        <f>INDEX(XML!$A$2:$R$782,MATCH(C10659,XML!$D$2:$D$737,0),2)</f>
        <v>#N/A</v>
      </c>
    </row>
    <row r="10660" spans="1:14" ht="22.5" customHeight="1" x14ac:dyDescent="0.2">
      <c r="A10660">
        <v>68445</v>
      </c>
      <c r="B10660" t="s">
        <v>46741</v>
      </c>
      <c r="C10660" s="15" t="s">
        <v>46742</v>
      </c>
      <c r="D10660" s="15" t="s">
        <v>46743</v>
      </c>
      <c r="E10660">
        <v>15390</v>
      </c>
      <c r="F10660">
        <v>15390</v>
      </c>
      <c r="H10660">
        <v>9</v>
      </c>
      <c r="K10660" s="16">
        <f t="shared" si="498"/>
        <v>17236.8</v>
      </c>
      <c r="L10660" s="16">
        <f t="shared" si="499"/>
        <v>18144</v>
      </c>
      <c r="M10660" s="16">
        <f t="shared" si="500"/>
        <v>20618.18181818182</v>
      </c>
      <c r="N10660" t="e">
        <f>INDEX(XML!$A$2:$R$782,MATCH(C10660,XML!$D$2:$D$737,0),2)</f>
        <v>#N/A</v>
      </c>
    </row>
    <row r="10661" spans="1:14" ht="22.5" customHeight="1" x14ac:dyDescent="0.2">
      <c r="A10661">
        <v>73321</v>
      </c>
      <c r="B10661" t="s">
        <v>46744</v>
      </c>
      <c r="C10661" s="15" t="s">
        <v>46745</v>
      </c>
      <c r="D10661" s="15" t="s">
        <v>46746</v>
      </c>
      <c r="E10661">
        <v>11890</v>
      </c>
      <c r="F10661">
        <v>11890</v>
      </c>
      <c r="K10661" s="16">
        <f t="shared" si="498"/>
        <v>13316.8</v>
      </c>
      <c r="L10661" s="16">
        <f t="shared" si="499"/>
        <v>14017.684210526315</v>
      </c>
      <c r="M10661" s="16">
        <f t="shared" si="500"/>
        <v>15929.186602870812</v>
      </c>
      <c r="N10661" t="e">
        <f>INDEX(XML!$A$2:$R$782,MATCH(C10661,XML!$D$2:$D$737,0),2)</f>
        <v>#N/A</v>
      </c>
    </row>
    <row r="10662" spans="1:14" ht="22.5" customHeight="1" x14ac:dyDescent="0.25">
      <c r="A10662" s="184" t="s">
        <v>4519</v>
      </c>
      <c r="B10662" s="184"/>
      <c r="C10662" s="185"/>
      <c r="D10662" s="185"/>
      <c r="E10662" s="184"/>
      <c r="F10662" s="184"/>
      <c r="G10662" s="184"/>
      <c r="H10662" s="184"/>
      <c r="I10662" s="184"/>
      <c r="J10662" s="184"/>
      <c r="K10662" s="16">
        <f t="shared" si="498"/>
        <v>0</v>
      </c>
      <c r="L10662" s="16">
        <f t="shared" si="499"/>
        <v>0</v>
      </c>
      <c r="M10662" s="16">
        <f t="shared" si="500"/>
        <v>0</v>
      </c>
      <c r="N10662" t="e">
        <f>INDEX(XML!$A$2:$R$782,MATCH(C10662,XML!$D$2:$D$737,0),2)</f>
        <v>#N/A</v>
      </c>
    </row>
    <row r="10663" spans="1:14" ht="22.5" customHeight="1" x14ac:dyDescent="0.2">
      <c r="A10663">
        <v>65712</v>
      </c>
      <c r="B10663" t="s">
        <v>23138</v>
      </c>
      <c r="C10663" s="15" t="s">
        <v>23139</v>
      </c>
      <c r="D10663" s="15" t="s">
        <v>23140</v>
      </c>
      <c r="E10663">
        <v>26296</v>
      </c>
      <c r="F10663">
        <v>39990</v>
      </c>
      <c r="H10663">
        <v>29</v>
      </c>
      <c r="K10663" s="16">
        <f t="shared" si="498"/>
        <v>29451.52</v>
      </c>
      <c r="L10663" s="16">
        <f t="shared" si="499"/>
        <v>31001.599999999999</v>
      </c>
      <c r="M10663" s="16">
        <f t="shared" si="500"/>
        <v>35229.090909090912</v>
      </c>
      <c r="N10663" t="e">
        <f>INDEX(XML!$A$2:$R$782,MATCH(C10663,XML!$D$2:$D$737,0),2)</f>
        <v>#N/A</v>
      </c>
    </row>
    <row r="10664" spans="1:14" ht="22.5" customHeight="1" x14ac:dyDescent="0.2">
      <c r="A10664">
        <v>48904</v>
      </c>
      <c r="B10664" t="s">
        <v>29294</v>
      </c>
      <c r="C10664" s="15" t="s">
        <v>29295</v>
      </c>
      <c r="D10664" s="15" t="s">
        <v>29296</v>
      </c>
      <c r="E10664">
        <v>77990</v>
      </c>
      <c r="F10664">
        <v>77990</v>
      </c>
      <c r="H10664" t="s">
        <v>746</v>
      </c>
      <c r="K10664" s="16">
        <f t="shared" si="498"/>
        <v>83449.3</v>
      </c>
      <c r="L10664" s="16">
        <f t="shared" si="499"/>
        <v>87841.368421052626</v>
      </c>
      <c r="M10664" s="16">
        <f t="shared" si="500"/>
        <v>99819.736842105252</v>
      </c>
      <c r="N10664" t="e">
        <f>INDEX(XML!$A$2:$R$782,MATCH(C10664,XML!$D$2:$D$737,0),2)</f>
        <v>#N/A</v>
      </c>
    </row>
    <row r="10665" spans="1:14" ht="22.5" customHeight="1" x14ac:dyDescent="0.2">
      <c r="A10665">
        <v>77899</v>
      </c>
      <c r="B10665" t="s">
        <v>36978</v>
      </c>
      <c r="C10665" s="15" t="s">
        <v>36979</v>
      </c>
      <c r="D10665" s="15" t="s">
        <v>36980</v>
      </c>
      <c r="E10665">
        <v>54685</v>
      </c>
      <c r="F10665">
        <v>64990</v>
      </c>
      <c r="H10665" t="s">
        <v>746</v>
      </c>
      <c r="K10665" s="16">
        <f t="shared" si="498"/>
        <v>58512.95</v>
      </c>
      <c r="L10665" s="16">
        <f t="shared" si="499"/>
        <v>61592.57894736842</v>
      </c>
      <c r="M10665" s="16">
        <f t="shared" si="500"/>
        <v>69991.566985645928</v>
      </c>
      <c r="N10665" t="e">
        <f>INDEX(XML!$A$2:$R$782,MATCH(C10665,XML!$D$2:$D$737,0),2)</f>
        <v>#N/A</v>
      </c>
    </row>
    <row r="10666" spans="1:14" ht="22.5" customHeight="1" x14ac:dyDescent="0.2">
      <c r="A10666">
        <v>77902</v>
      </c>
      <c r="B10666" t="s">
        <v>37284</v>
      </c>
      <c r="C10666" s="15" t="s">
        <v>37285</v>
      </c>
      <c r="D10666" s="15" t="s">
        <v>37286</v>
      </c>
      <c r="E10666">
        <v>21505</v>
      </c>
      <c r="F10666">
        <v>27990</v>
      </c>
      <c r="H10666" t="s">
        <v>746</v>
      </c>
      <c r="K10666" s="16">
        <f t="shared" si="498"/>
        <v>24085.599999999999</v>
      </c>
      <c r="L10666" s="16">
        <f t="shared" si="499"/>
        <v>25353.263157894737</v>
      </c>
      <c r="M10666" s="16">
        <f t="shared" si="500"/>
        <v>28810.526315789473</v>
      </c>
      <c r="N10666" t="e">
        <f>INDEX(XML!$A$2:$R$782,MATCH(C10666,XML!$D$2:$D$737,0),2)</f>
        <v>#N/A</v>
      </c>
    </row>
    <row r="10667" spans="1:14" ht="22.5" customHeight="1" x14ac:dyDescent="0.2">
      <c r="A10667">
        <v>77928</v>
      </c>
      <c r="B10667" t="s">
        <v>37287</v>
      </c>
      <c r="C10667" s="15" t="s">
        <v>37288</v>
      </c>
      <c r="D10667" s="15" t="s">
        <v>37289</v>
      </c>
      <c r="E10667">
        <v>35709</v>
      </c>
      <c r="F10667">
        <v>44990</v>
      </c>
      <c r="H10667" t="s">
        <v>746</v>
      </c>
      <c r="K10667" s="16">
        <f t="shared" si="498"/>
        <v>39994.080000000002</v>
      </c>
      <c r="L10667" s="16">
        <f t="shared" si="499"/>
        <v>42099.031578947368</v>
      </c>
      <c r="M10667" s="16">
        <f t="shared" si="500"/>
        <v>47839.808612440196</v>
      </c>
      <c r="N10667" t="e">
        <f>INDEX(XML!$A$2:$R$782,MATCH(C10667,XML!$D$2:$D$737,0),2)</f>
        <v>#N/A</v>
      </c>
    </row>
    <row r="10668" spans="1:14" ht="22.5" customHeight="1" x14ac:dyDescent="0.2">
      <c r="A10668">
        <v>58259</v>
      </c>
      <c r="B10668" t="s">
        <v>15937</v>
      </c>
      <c r="C10668" s="15" t="s">
        <v>22325</v>
      </c>
      <c r="D10668" s="15" t="s">
        <v>18236</v>
      </c>
      <c r="E10668">
        <v>43990</v>
      </c>
      <c r="F10668">
        <v>43990</v>
      </c>
      <c r="K10668" s="16">
        <f t="shared" si="498"/>
        <v>49268.800000000003</v>
      </c>
      <c r="L10668" s="16">
        <f t="shared" si="499"/>
        <v>51861.894736842107</v>
      </c>
      <c r="M10668" s="16">
        <f t="shared" si="500"/>
        <v>58933.97129186603</v>
      </c>
      <c r="N10668" t="e">
        <f>INDEX(XML!$A$2:$R$782,MATCH(C10668,XML!$D$2:$D$737,0),2)</f>
        <v>#N/A</v>
      </c>
    </row>
    <row r="10669" spans="1:14" ht="22.5" customHeight="1" x14ac:dyDescent="0.2">
      <c r="A10669">
        <v>48913</v>
      </c>
      <c r="B10669" t="s">
        <v>13065</v>
      </c>
      <c r="C10669" s="15" t="s">
        <v>18237</v>
      </c>
      <c r="D10669" s="15" t="s">
        <v>18238</v>
      </c>
      <c r="E10669">
        <v>43990</v>
      </c>
      <c r="F10669">
        <v>43990</v>
      </c>
      <c r="H10669">
        <v>33</v>
      </c>
      <c r="I10669">
        <v>1</v>
      </c>
      <c r="K10669" s="16">
        <f t="shared" si="498"/>
        <v>49268.800000000003</v>
      </c>
      <c r="L10669" s="16">
        <f t="shared" si="499"/>
        <v>51861.894736842107</v>
      </c>
      <c r="M10669" s="16">
        <f t="shared" si="500"/>
        <v>58933.97129186603</v>
      </c>
      <c r="N10669" t="e">
        <f>INDEX(XML!$A$2:$R$782,MATCH(C10669,XML!$D$2:$D$737,0),2)</f>
        <v>#N/A</v>
      </c>
    </row>
    <row r="10670" spans="1:14" ht="22.5" customHeight="1" x14ac:dyDescent="0.2">
      <c r="A10670">
        <v>60352</v>
      </c>
      <c r="B10670" t="s">
        <v>33283</v>
      </c>
      <c r="C10670" s="15" t="s">
        <v>33284</v>
      </c>
      <c r="D10670" s="15" t="s">
        <v>33285</v>
      </c>
      <c r="E10670">
        <v>50990</v>
      </c>
      <c r="F10670">
        <v>50990</v>
      </c>
      <c r="H10670">
        <v>1</v>
      </c>
      <c r="K10670" s="16">
        <f t="shared" si="498"/>
        <v>54559.3</v>
      </c>
      <c r="L10670" s="16">
        <f t="shared" si="499"/>
        <v>57430.84210526316</v>
      </c>
      <c r="M10670" s="16">
        <f t="shared" si="500"/>
        <v>65262.320574162688</v>
      </c>
      <c r="N10670" t="e">
        <f>INDEX(XML!$A$2:$R$782,MATCH(C10670,XML!$D$2:$D$737,0),2)</f>
        <v>#N/A</v>
      </c>
    </row>
    <row r="10671" spans="1:14" ht="22.5" customHeight="1" x14ac:dyDescent="0.2">
      <c r="A10671">
        <v>46626</v>
      </c>
      <c r="B10671" t="s">
        <v>13064</v>
      </c>
      <c r="C10671" s="15" t="s">
        <v>18239</v>
      </c>
      <c r="D10671" s="15" t="s">
        <v>18240</v>
      </c>
      <c r="E10671">
        <v>72990</v>
      </c>
      <c r="F10671">
        <v>72990</v>
      </c>
      <c r="H10671">
        <v>1</v>
      </c>
      <c r="K10671" s="16">
        <f t="shared" si="498"/>
        <v>78099.3</v>
      </c>
      <c r="L10671" s="16">
        <f t="shared" si="499"/>
        <v>82209.789473684214</v>
      </c>
      <c r="M10671" s="16">
        <f t="shared" si="500"/>
        <v>93420.215311004795</v>
      </c>
      <c r="N10671" t="e">
        <f>INDEX(XML!$A$2:$R$782,MATCH(C10671,XML!$D$2:$D$737,0),2)</f>
        <v>#N/A</v>
      </c>
    </row>
    <row r="10672" spans="1:14" ht="22.5" customHeight="1" x14ac:dyDescent="0.2">
      <c r="A10672">
        <v>47803</v>
      </c>
      <c r="B10672" t="s">
        <v>34789</v>
      </c>
      <c r="C10672" s="15" t="s">
        <v>34790</v>
      </c>
      <c r="D10672" s="15" t="s">
        <v>35322</v>
      </c>
      <c r="E10672">
        <v>25492</v>
      </c>
      <c r="F10672">
        <v>29990</v>
      </c>
      <c r="H10672">
        <v>4</v>
      </c>
      <c r="K10672" s="16">
        <f t="shared" si="498"/>
        <v>28551.040000000001</v>
      </c>
      <c r="L10672" s="16">
        <f t="shared" si="499"/>
        <v>30053.726315789474</v>
      </c>
      <c r="M10672" s="16">
        <f t="shared" si="500"/>
        <v>34151.961722488042</v>
      </c>
      <c r="N10672" t="e">
        <f>INDEX(XML!$A$2:$R$782,MATCH(C10672,XML!$D$2:$D$737,0),2)</f>
        <v>#N/A</v>
      </c>
    </row>
    <row r="10673" spans="1:14" ht="22.5" customHeight="1" x14ac:dyDescent="0.2">
      <c r="A10673">
        <v>72026</v>
      </c>
      <c r="B10673" t="s">
        <v>29289</v>
      </c>
      <c r="C10673" s="15" t="s">
        <v>29290</v>
      </c>
      <c r="D10673" s="15" t="s">
        <v>29907</v>
      </c>
      <c r="E10673">
        <v>72990</v>
      </c>
      <c r="F10673">
        <v>72990</v>
      </c>
      <c r="H10673">
        <v>10</v>
      </c>
      <c r="K10673" s="16">
        <f t="shared" si="498"/>
        <v>78099.3</v>
      </c>
      <c r="L10673" s="16">
        <f t="shared" si="499"/>
        <v>82209.789473684214</v>
      </c>
      <c r="M10673" s="16">
        <f t="shared" si="500"/>
        <v>93420.215311004795</v>
      </c>
      <c r="N10673" t="e">
        <f>INDEX(XML!$A$2:$R$782,MATCH(C10673,XML!$D$2:$D$737,0),2)</f>
        <v>#N/A</v>
      </c>
    </row>
    <row r="10674" spans="1:14" ht="22.5" customHeight="1" x14ac:dyDescent="0.2">
      <c r="A10674">
        <v>59109</v>
      </c>
      <c r="B10674" t="s">
        <v>29291</v>
      </c>
      <c r="C10674" s="15" t="s">
        <v>29292</v>
      </c>
      <c r="D10674" s="15" t="s">
        <v>29293</v>
      </c>
      <c r="E10674">
        <v>86990</v>
      </c>
      <c r="F10674">
        <v>86990</v>
      </c>
      <c r="H10674">
        <v>4</v>
      </c>
      <c r="K10674" s="16">
        <f t="shared" si="498"/>
        <v>93079.3</v>
      </c>
      <c r="L10674" s="16">
        <f t="shared" si="499"/>
        <v>97978.210526315786</v>
      </c>
      <c r="M10674" s="16">
        <f t="shared" si="500"/>
        <v>111338.87559808613</v>
      </c>
      <c r="N10674" t="e">
        <f>INDEX(XML!$A$2:$R$782,MATCH(C10674,XML!$D$2:$D$737,0),2)</f>
        <v>#N/A</v>
      </c>
    </row>
    <row r="10675" spans="1:14" ht="22.5" customHeight="1" x14ac:dyDescent="0.2">
      <c r="A10675">
        <v>55563</v>
      </c>
      <c r="B10675">
        <v>23190036002</v>
      </c>
      <c r="C10675" s="15" t="s">
        <v>29592</v>
      </c>
      <c r="D10675" s="15" t="s">
        <v>29593</v>
      </c>
      <c r="E10675">
        <v>69190</v>
      </c>
      <c r="F10675">
        <v>69190</v>
      </c>
      <c r="H10675">
        <v>2</v>
      </c>
      <c r="K10675" s="16">
        <f t="shared" si="498"/>
        <v>74033.3</v>
      </c>
      <c r="L10675" s="16">
        <f t="shared" si="499"/>
        <v>77929.789473684214</v>
      </c>
      <c r="M10675" s="16">
        <f t="shared" si="500"/>
        <v>88556.578947368427</v>
      </c>
      <c r="N10675" t="e">
        <f>INDEX(XML!$A$2:$R$782,MATCH(C10675,XML!$D$2:$D$737,0),2)</f>
        <v>#N/A</v>
      </c>
    </row>
    <row r="10676" spans="1:14" ht="22.5" customHeight="1" x14ac:dyDescent="0.2">
      <c r="A10676">
        <v>55566</v>
      </c>
      <c r="B10676">
        <v>23988036001</v>
      </c>
      <c r="C10676" s="15" t="s">
        <v>32420</v>
      </c>
      <c r="D10676" s="15" t="s">
        <v>32421</v>
      </c>
      <c r="E10676">
        <v>99990</v>
      </c>
      <c r="F10676">
        <v>99990</v>
      </c>
      <c r="H10676">
        <v>1</v>
      </c>
      <c r="K10676" s="16">
        <f t="shared" si="498"/>
        <v>106989.3</v>
      </c>
      <c r="L10676" s="16">
        <f t="shared" si="499"/>
        <v>112620.31578947368</v>
      </c>
      <c r="M10676" s="16">
        <f t="shared" si="500"/>
        <v>127977.63157894736</v>
      </c>
      <c r="N10676" t="e">
        <f>INDEX(XML!$A$2:$R$782,MATCH(C10676,XML!$D$2:$D$737,0),2)</f>
        <v>#N/A</v>
      </c>
    </row>
    <row r="10677" spans="1:14" ht="22.5" customHeight="1" x14ac:dyDescent="0.2">
      <c r="A10677">
        <v>48903</v>
      </c>
      <c r="B10677" t="s">
        <v>23537</v>
      </c>
      <c r="C10677" s="15" t="s">
        <v>23538</v>
      </c>
      <c r="D10677" s="15" t="s">
        <v>23539</v>
      </c>
      <c r="E10677">
        <v>97490</v>
      </c>
      <c r="F10677">
        <v>97490</v>
      </c>
      <c r="K10677" s="16">
        <f t="shared" si="498"/>
        <v>104314.3</v>
      </c>
      <c r="L10677" s="16">
        <f t="shared" si="499"/>
        <v>109804.52631578948</v>
      </c>
      <c r="M10677" s="16">
        <f t="shared" si="500"/>
        <v>124777.87081339714</v>
      </c>
      <c r="N10677" t="e">
        <f>INDEX(XML!$A$2:$R$782,MATCH(C10677,XML!$D$2:$D$737,0),2)</f>
        <v>#N/A</v>
      </c>
    </row>
    <row r="10678" spans="1:14" ht="22.5" customHeight="1" x14ac:dyDescent="0.2">
      <c r="A10678">
        <v>76397</v>
      </c>
      <c r="B10678" t="s">
        <v>35226</v>
      </c>
      <c r="C10678" s="15" t="s">
        <v>35227</v>
      </c>
      <c r="D10678" s="15" t="s">
        <v>35228</v>
      </c>
      <c r="E10678">
        <v>137990</v>
      </c>
      <c r="F10678">
        <v>137990</v>
      </c>
      <c r="H10678">
        <v>5</v>
      </c>
      <c r="K10678" s="16">
        <f t="shared" si="498"/>
        <v>147649.29999999999</v>
      </c>
      <c r="L10678" s="16">
        <f t="shared" si="499"/>
        <v>155420.31578947365</v>
      </c>
      <c r="M10678" s="16">
        <f t="shared" si="500"/>
        <v>176613.99521531098</v>
      </c>
      <c r="N10678" t="e">
        <f>INDEX(XML!$A$2:$R$782,MATCH(C10678,XML!$D$2:$D$737,0),2)</f>
        <v>#N/A</v>
      </c>
    </row>
    <row r="10679" spans="1:14" ht="22.5" customHeight="1" x14ac:dyDescent="0.2">
      <c r="A10679">
        <v>51421</v>
      </c>
      <c r="B10679" t="s">
        <v>25247</v>
      </c>
      <c r="C10679" s="15" t="s">
        <v>25248</v>
      </c>
      <c r="D10679" s="15" t="s">
        <v>25249</v>
      </c>
      <c r="E10679">
        <v>144990</v>
      </c>
      <c r="F10679">
        <v>144990</v>
      </c>
      <c r="H10679">
        <v>29</v>
      </c>
      <c r="K10679" s="16">
        <f t="shared" si="498"/>
        <v>155139.29999999999</v>
      </c>
      <c r="L10679" s="16">
        <f t="shared" si="499"/>
        <v>163304.52631578947</v>
      </c>
      <c r="M10679" s="16">
        <f t="shared" si="500"/>
        <v>185573.32535885167</v>
      </c>
      <c r="N10679" t="e">
        <f>INDEX(XML!$A$2:$R$782,MATCH(C10679,XML!$D$2:$D$737,0),2)</f>
        <v>#N/A</v>
      </c>
    </row>
    <row r="10680" spans="1:14" ht="22.5" customHeight="1" x14ac:dyDescent="0.2">
      <c r="A10680">
        <v>49175</v>
      </c>
      <c r="B10680">
        <v>7211004519</v>
      </c>
      <c r="C10680" s="15" t="s">
        <v>18241</v>
      </c>
      <c r="D10680" s="15" t="s">
        <v>18242</v>
      </c>
      <c r="E10680">
        <v>106990</v>
      </c>
      <c r="F10680">
        <v>106990</v>
      </c>
      <c r="H10680">
        <v>2</v>
      </c>
      <c r="K10680" s="16">
        <f t="shared" si="498"/>
        <v>114479.3</v>
      </c>
      <c r="L10680" s="16">
        <f t="shared" si="499"/>
        <v>120504.52631578948</v>
      </c>
      <c r="M10680" s="16">
        <f t="shared" si="500"/>
        <v>136936.96172248805</v>
      </c>
      <c r="N10680" t="e">
        <f>INDEX(XML!$A$2:$R$782,MATCH(C10680,XML!$D$2:$D$737,0),2)</f>
        <v>#N/A</v>
      </c>
    </row>
    <row r="10681" spans="1:14" ht="22.5" customHeight="1" x14ac:dyDescent="0.2">
      <c r="A10681">
        <v>52229</v>
      </c>
      <c r="B10681">
        <v>7211003907</v>
      </c>
      <c r="C10681" s="15" t="s">
        <v>18243</v>
      </c>
      <c r="D10681" s="15" t="s">
        <v>18244</v>
      </c>
      <c r="E10681">
        <v>68401</v>
      </c>
      <c r="F10681">
        <v>132990</v>
      </c>
      <c r="H10681">
        <v>1</v>
      </c>
      <c r="K10681" s="16">
        <f t="shared" si="498"/>
        <v>73189.070000000007</v>
      </c>
      <c r="L10681" s="16">
        <f t="shared" si="499"/>
        <v>77041.126315789486</v>
      </c>
      <c r="M10681" s="16">
        <f t="shared" si="500"/>
        <v>87546.73444976077</v>
      </c>
      <c r="N10681" t="e">
        <f>INDEX(XML!$A$2:$R$782,MATCH(C10681,XML!$D$2:$D$737,0),2)</f>
        <v>#N/A</v>
      </c>
    </row>
    <row r="10682" spans="1:14" ht="22.5" customHeight="1" x14ac:dyDescent="0.2">
      <c r="A10682">
        <v>56740</v>
      </c>
      <c r="B10682">
        <v>23887036001</v>
      </c>
      <c r="C10682" s="15" t="s">
        <v>16078</v>
      </c>
      <c r="D10682" s="15" t="s">
        <v>16079</v>
      </c>
      <c r="E10682">
        <v>43990</v>
      </c>
      <c r="F10682">
        <v>43990</v>
      </c>
      <c r="H10682">
        <v>6</v>
      </c>
      <c r="I10682">
        <v>1</v>
      </c>
      <c r="K10682" s="16">
        <f t="shared" si="498"/>
        <v>49268.800000000003</v>
      </c>
      <c r="L10682" s="16">
        <f t="shared" si="499"/>
        <v>51861.894736842107</v>
      </c>
      <c r="M10682" s="16">
        <f t="shared" si="500"/>
        <v>58933.97129186603</v>
      </c>
      <c r="N10682" t="e">
        <f>INDEX(XML!$A$2:$R$782,MATCH(C10682,XML!$D$2:$D$737,0),2)</f>
        <v>#N/A</v>
      </c>
    </row>
    <row r="10683" spans="1:14" ht="22.5" customHeight="1" x14ac:dyDescent="0.2">
      <c r="A10683">
        <v>55565</v>
      </c>
      <c r="B10683">
        <v>23888036001</v>
      </c>
      <c r="C10683" s="15" t="s">
        <v>43348</v>
      </c>
      <c r="D10683" s="15" t="s">
        <v>43349</v>
      </c>
      <c r="E10683">
        <v>42990</v>
      </c>
      <c r="F10683">
        <v>42990</v>
      </c>
      <c r="H10683">
        <v>16</v>
      </c>
      <c r="K10683" s="16">
        <f t="shared" si="498"/>
        <v>48148.800000000003</v>
      </c>
      <c r="L10683" s="16">
        <f t="shared" si="499"/>
        <v>50682.947368421053</v>
      </c>
      <c r="M10683" s="16">
        <f t="shared" si="500"/>
        <v>57594.258373205739</v>
      </c>
      <c r="N10683" t="e">
        <f>INDEX(XML!$A$2:$R$782,MATCH(C10683,XML!$D$2:$D$737,0),2)</f>
        <v>#N/A</v>
      </c>
    </row>
    <row r="10684" spans="1:14" ht="22.5" customHeight="1" x14ac:dyDescent="0.2">
      <c r="A10684">
        <v>79168</v>
      </c>
      <c r="B10684" t="s">
        <v>38404</v>
      </c>
      <c r="C10684" s="15" t="s">
        <v>38405</v>
      </c>
      <c r="D10684" s="15" t="s">
        <v>38406</v>
      </c>
      <c r="E10684">
        <v>29519</v>
      </c>
      <c r="F10684">
        <v>36990</v>
      </c>
      <c r="K10684" s="16">
        <f t="shared" si="498"/>
        <v>33061.279999999999</v>
      </c>
      <c r="L10684" s="16">
        <f t="shared" si="499"/>
        <v>34801.347368421055</v>
      </c>
      <c r="M10684" s="16">
        <f t="shared" si="500"/>
        <v>39546.985645933019</v>
      </c>
      <c r="N10684" t="e">
        <f>INDEX(XML!$A$2:$R$782,MATCH(C10684,XML!$D$2:$D$737,0),2)</f>
        <v>#N/A</v>
      </c>
    </row>
    <row r="10685" spans="1:14" ht="22.5" customHeight="1" x14ac:dyDescent="0.2">
      <c r="A10685">
        <v>67218</v>
      </c>
      <c r="B10685" t="s">
        <v>24756</v>
      </c>
      <c r="C10685" s="15" t="s">
        <v>24757</v>
      </c>
      <c r="D10685" s="15" t="s">
        <v>24758</v>
      </c>
      <c r="E10685">
        <v>26227</v>
      </c>
      <c r="F10685">
        <v>29990</v>
      </c>
      <c r="H10685">
        <v>44</v>
      </c>
      <c r="K10685" s="16">
        <f t="shared" si="498"/>
        <v>29374.239999999998</v>
      </c>
      <c r="L10685" s="16">
        <f t="shared" si="499"/>
        <v>30920.252631578947</v>
      </c>
      <c r="M10685" s="16">
        <f t="shared" si="500"/>
        <v>35136.650717703349</v>
      </c>
      <c r="N10685" t="e">
        <f>INDEX(XML!$A$2:$R$782,MATCH(C10685,XML!$D$2:$D$737,0),2)</f>
        <v>#N/A</v>
      </c>
    </row>
    <row r="10686" spans="1:14" ht="22.5" customHeight="1" x14ac:dyDescent="0.2">
      <c r="A10686">
        <v>67216</v>
      </c>
      <c r="B10686" t="s">
        <v>28393</v>
      </c>
      <c r="C10686" s="15" t="s">
        <v>28394</v>
      </c>
      <c r="D10686" s="15" t="s">
        <v>28395</v>
      </c>
      <c r="E10686">
        <v>28095</v>
      </c>
      <c r="F10686">
        <v>31990</v>
      </c>
      <c r="H10686">
        <v>21</v>
      </c>
      <c r="K10686" s="16">
        <f t="shared" si="498"/>
        <v>31466.400000000001</v>
      </c>
      <c r="L10686" s="16">
        <f t="shared" si="499"/>
        <v>33122.526315789473</v>
      </c>
      <c r="M10686" s="16">
        <f t="shared" si="500"/>
        <v>37639.234449760763</v>
      </c>
      <c r="N10686" t="e">
        <f>INDEX(XML!$A$2:$R$782,MATCH(C10686,XML!$D$2:$D$737,0),2)</f>
        <v>#N/A</v>
      </c>
    </row>
    <row r="10687" spans="1:14" ht="22.5" customHeight="1" x14ac:dyDescent="0.2">
      <c r="A10687">
        <v>59108</v>
      </c>
      <c r="B10687" t="s">
        <v>46747</v>
      </c>
      <c r="C10687" s="15" t="s">
        <v>46748</v>
      </c>
      <c r="D10687" s="15" t="s">
        <v>46749</v>
      </c>
      <c r="E10687">
        <v>130990</v>
      </c>
      <c r="F10687">
        <v>130990</v>
      </c>
      <c r="H10687">
        <v>1</v>
      </c>
      <c r="K10687" s="16">
        <f t="shared" si="498"/>
        <v>140159.29999999999</v>
      </c>
      <c r="L10687" s="16">
        <f t="shared" si="499"/>
        <v>147536.10526315786</v>
      </c>
      <c r="M10687" s="16">
        <f t="shared" si="500"/>
        <v>167654.66507177029</v>
      </c>
      <c r="N10687" t="e">
        <f>INDEX(XML!$A$2:$R$782,MATCH(C10687,XML!$D$2:$D$737,0),2)</f>
        <v>#N/A</v>
      </c>
    </row>
    <row r="10688" spans="1:14" ht="22.5" customHeight="1" x14ac:dyDescent="0.2">
      <c r="A10688">
        <v>53148</v>
      </c>
      <c r="B10688" t="s">
        <v>46750</v>
      </c>
      <c r="C10688" s="15" t="s">
        <v>46751</v>
      </c>
      <c r="D10688" s="15" t="s">
        <v>46752</v>
      </c>
      <c r="E10688">
        <v>51990</v>
      </c>
      <c r="F10688">
        <v>51990</v>
      </c>
      <c r="H10688">
        <v>29</v>
      </c>
      <c r="K10688" s="16">
        <f t="shared" si="498"/>
        <v>55629.3</v>
      </c>
      <c r="L10688" s="16">
        <f t="shared" si="499"/>
        <v>58557.15789473684</v>
      </c>
      <c r="M10688" s="16">
        <f t="shared" si="500"/>
        <v>66542.224880382768</v>
      </c>
      <c r="N10688" t="e">
        <f>INDEX(XML!$A$2:$R$782,MATCH(C10688,XML!$D$2:$D$737,0),2)</f>
        <v>#N/A</v>
      </c>
    </row>
    <row r="10689" spans="1:14" ht="22.5" customHeight="1" x14ac:dyDescent="0.2">
      <c r="A10689">
        <v>48902</v>
      </c>
      <c r="B10689" t="s">
        <v>46753</v>
      </c>
      <c r="C10689" s="15" t="s">
        <v>46754</v>
      </c>
      <c r="D10689" s="15" t="s">
        <v>46755</v>
      </c>
      <c r="E10689">
        <v>77990</v>
      </c>
      <c r="F10689">
        <v>77990</v>
      </c>
      <c r="H10689">
        <v>27</v>
      </c>
      <c r="K10689" s="16">
        <f t="shared" si="498"/>
        <v>83449.3</v>
      </c>
      <c r="L10689" s="16">
        <f t="shared" si="499"/>
        <v>87841.368421052626</v>
      </c>
      <c r="M10689" s="16">
        <f t="shared" si="500"/>
        <v>99819.736842105252</v>
      </c>
      <c r="N10689" t="e">
        <f>INDEX(XML!$A$2:$R$782,MATCH(C10689,XML!$D$2:$D$737,0),2)</f>
        <v>#N/A</v>
      </c>
    </row>
    <row r="10690" spans="1:14" ht="22.5" customHeight="1" x14ac:dyDescent="0.2">
      <c r="A10690">
        <v>48900</v>
      </c>
      <c r="B10690" t="s">
        <v>46756</v>
      </c>
      <c r="C10690" s="15" t="s">
        <v>46757</v>
      </c>
      <c r="D10690" s="15" t="s">
        <v>46758</v>
      </c>
      <c r="E10690">
        <v>43990</v>
      </c>
      <c r="F10690">
        <v>43990</v>
      </c>
      <c r="H10690">
        <v>2</v>
      </c>
      <c r="K10690" s="16">
        <f t="shared" si="498"/>
        <v>49268.800000000003</v>
      </c>
      <c r="L10690" s="16">
        <f t="shared" si="499"/>
        <v>51861.894736842107</v>
      </c>
      <c r="M10690" s="16">
        <f t="shared" si="500"/>
        <v>58933.97129186603</v>
      </c>
      <c r="N10690" t="e">
        <f>INDEX(XML!$A$2:$R$782,MATCH(C10690,XML!$D$2:$D$737,0),2)</f>
        <v>#N/A</v>
      </c>
    </row>
    <row r="10691" spans="1:14" ht="22.5" customHeight="1" x14ac:dyDescent="0.25">
      <c r="A10691" s="184" t="s">
        <v>4520</v>
      </c>
      <c r="B10691" s="184"/>
      <c r="C10691" s="185"/>
      <c r="D10691" s="185"/>
      <c r="E10691" s="184"/>
      <c r="F10691" s="184"/>
      <c r="G10691" s="184"/>
      <c r="H10691" s="184"/>
      <c r="I10691" s="184"/>
      <c r="J10691" s="184"/>
      <c r="K10691" s="16">
        <f t="shared" si="498"/>
        <v>0</v>
      </c>
      <c r="L10691" s="16">
        <f t="shared" si="499"/>
        <v>0</v>
      </c>
      <c r="M10691" s="16">
        <f t="shared" si="500"/>
        <v>0</v>
      </c>
      <c r="N10691" t="e">
        <f>INDEX(XML!$A$2:$R$782,MATCH(C10691,XML!$D$2:$D$737,0),2)</f>
        <v>#N/A</v>
      </c>
    </row>
    <row r="10692" spans="1:14" ht="22.5" customHeight="1" x14ac:dyDescent="0.2">
      <c r="A10692">
        <v>73368</v>
      </c>
      <c r="B10692" t="s">
        <v>31130</v>
      </c>
      <c r="C10692" s="15" t="s">
        <v>31131</v>
      </c>
      <c r="D10692" s="15" t="s">
        <v>31132</v>
      </c>
      <c r="E10692">
        <v>16090</v>
      </c>
      <c r="F10692">
        <v>16090</v>
      </c>
      <c r="H10692">
        <v>13</v>
      </c>
      <c r="K10692" s="16">
        <f t="shared" si="498"/>
        <v>18020.8</v>
      </c>
      <c r="L10692" s="16">
        <f t="shared" si="499"/>
        <v>18969.263157894737</v>
      </c>
      <c r="M10692" s="16">
        <f t="shared" si="500"/>
        <v>21555.980861244021</v>
      </c>
      <c r="N10692" t="e">
        <f>INDEX(XML!$A$2:$R$782,MATCH(C10692,XML!$D$2:$D$737,0),2)</f>
        <v>#N/A</v>
      </c>
    </row>
    <row r="10693" spans="1:14" ht="22.5" customHeight="1" x14ac:dyDescent="0.2">
      <c r="A10693">
        <v>51350</v>
      </c>
      <c r="B10693" t="s">
        <v>4521</v>
      </c>
      <c r="C10693" s="15" t="s">
        <v>18245</v>
      </c>
      <c r="D10693" s="15" t="s">
        <v>18246</v>
      </c>
      <c r="E10693">
        <v>10409</v>
      </c>
      <c r="F10693">
        <v>12690</v>
      </c>
      <c r="I10693">
        <v>1</v>
      </c>
      <c r="K10693" s="16">
        <f t="shared" ref="K10693:K10756" si="501">IF(E10693&gt;49999,E10693+E10693*0.07,IF(E10693&lt;=49999,E10693+E10693*0.12))</f>
        <v>11658.08</v>
      </c>
      <c r="L10693" s="16">
        <f t="shared" ref="L10693:L10756" si="502">K10693*100/95</f>
        <v>12271.663157894736</v>
      </c>
      <c r="M10693" s="16">
        <f t="shared" ref="M10693:M10756" si="503">IF(COUNTIF(C10693,"*Dahua*"),F10693-10,L10693*100/88)</f>
        <v>13945.071770334929</v>
      </c>
      <c r="N10693" t="e">
        <f>INDEX(XML!$A$2:$R$782,MATCH(C10693,XML!$D$2:$D$737,0),2)</f>
        <v>#N/A</v>
      </c>
    </row>
    <row r="10694" spans="1:14" ht="22.5" customHeight="1" x14ac:dyDescent="0.2">
      <c r="A10694">
        <v>56804</v>
      </c>
      <c r="B10694" t="s">
        <v>37750</v>
      </c>
      <c r="C10694" s="15" t="s">
        <v>37751</v>
      </c>
      <c r="D10694" s="15" t="s">
        <v>37752</v>
      </c>
      <c r="E10694">
        <v>60890</v>
      </c>
      <c r="F10694">
        <v>60890</v>
      </c>
      <c r="K10694" s="16">
        <f t="shared" si="501"/>
        <v>65152.3</v>
      </c>
      <c r="L10694" s="16">
        <f t="shared" si="502"/>
        <v>68581.368421052626</v>
      </c>
      <c r="M10694" s="16">
        <f t="shared" si="503"/>
        <v>77933.37320574162</v>
      </c>
      <c r="N10694" t="e">
        <f>INDEX(XML!$A$2:$R$782,MATCH(C10694,XML!$D$2:$D$737,0),2)</f>
        <v>#N/A</v>
      </c>
    </row>
    <row r="10695" spans="1:14" ht="22.5" customHeight="1" x14ac:dyDescent="0.2">
      <c r="A10695">
        <v>46231</v>
      </c>
      <c r="B10695" t="s">
        <v>38407</v>
      </c>
      <c r="C10695" s="15" t="s">
        <v>38408</v>
      </c>
      <c r="D10695" s="15" t="s">
        <v>38409</v>
      </c>
      <c r="E10695">
        <v>47329</v>
      </c>
      <c r="F10695">
        <v>57790</v>
      </c>
      <c r="K10695" s="16">
        <f t="shared" si="501"/>
        <v>53008.479999999996</v>
      </c>
      <c r="L10695" s="16">
        <f t="shared" si="502"/>
        <v>55798.400000000001</v>
      </c>
      <c r="M10695" s="16">
        <f t="shared" si="503"/>
        <v>63407.272727272728</v>
      </c>
      <c r="N10695" t="e">
        <f>INDEX(XML!$A$2:$R$782,MATCH(C10695,XML!$D$2:$D$737,0),2)</f>
        <v>#N/A</v>
      </c>
    </row>
    <row r="10696" spans="1:14" ht="22.5" customHeight="1" x14ac:dyDescent="0.2">
      <c r="A10696">
        <v>47805</v>
      </c>
      <c r="B10696" t="s">
        <v>38410</v>
      </c>
      <c r="C10696" s="15" t="s">
        <v>38411</v>
      </c>
      <c r="D10696" s="15" t="s">
        <v>38412</v>
      </c>
      <c r="E10696">
        <v>18166</v>
      </c>
      <c r="F10696">
        <v>22190</v>
      </c>
      <c r="K10696" s="16">
        <f t="shared" si="501"/>
        <v>20345.919999999998</v>
      </c>
      <c r="L10696" s="16">
        <f t="shared" si="502"/>
        <v>21416.757894736838</v>
      </c>
      <c r="M10696" s="16">
        <f t="shared" si="503"/>
        <v>24337.224880382772</v>
      </c>
      <c r="N10696" t="e">
        <f>INDEX(XML!$A$2:$R$782,MATCH(C10696,XML!$D$2:$D$737,0),2)</f>
        <v>#N/A</v>
      </c>
    </row>
    <row r="10697" spans="1:14" ht="22.5" customHeight="1" x14ac:dyDescent="0.2">
      <c r="A10697">
        <v>36231</v>
      </c>
      <c r="B10697" t="s">
        <v>46554</v>
      </c>
      <c r="C10697" s="15" t="s">
        <v>4678</v>
      </c>
      <c r="D10697" s="15" t="s">
        <v>19479</v>
      </c>
      <c r="E10697">
        <v>30500</v>
      </c>
      <c r="F10697">
        <v>35000</v>
      </c>
      <c r="K10697" s="16">
        <f t="shared" si="501"/>
        <v>34160</v>
      </c>
      <c r="L10697" s="16">
        <f t="shared" si="502"/>
        <v>35957.894736842107</v>
      </c>
      <c r="M10697" s="16">
        <f t="shared" si="503"/>
        <v>40861.244019138758</v>
      </c>
      <c r="N10697" t="e">
        <f>INDEX(XML!$A$2:$R$782,MATCH(C10697,XML!$D$2:$D$737,0),2)</f>
        <v>#N/A</v>
      </c>
    </row>
    <row r="10698" spans="1:14" ht="22.5" customHeight="1" x14ac:dyDescent="0.2">
      <c r="A10698">
        <v>61903</v>
      </c>
      <c r="B10698" t="s">
        <v>20478</v>
      </c>
      <c r="C10698" s="15" t="s">
        <v>20479</v>
      </c>
      <c r="D10698" s="15" t="s">
        <v>25570</v>
      </c>
      <c r="E10698">
        <v>25890</v>
      </c>
      <c r="F10698">
        <v>25890</v>
      </c>
      <c r="K10698" s="16">
        <f t="shared" si="501"/>
        <v>28996.799999999999</v>
      </c>
      <c r="L10698" s="16">
        <f t="shared" si="502"/>
        <v>30522.947368421053</v>
      </c>
      <c r="M10698" s="16">
        <f t="shared" si="503"/>
        <v>34685.167464114835</v>
      </c>
      <c r="N10698" t="e">
        <f>INDEX(XML!$A$2:$R$782,MATCH(C10698,XML!$D$2:$D$737,0),2)</f>
        <v>#N/A</v>
      </c>
    </row>
    <row r="10699" spans="1:14" ht="22.5" customHeight="1" x14ac:dyDescent="0.2">
      <c r="A10699">
        <v>57319</v>
      </c>
      <c r="B10699" t="s">
        <v>15089</v>
      </c>
      <c r="C10699" s="15" t="s">
        <v>15090</v>
      </c>
      <c r="D10699" s="15" t="s">
        <v>15091</v>
      </c>
      <c r="E10699">
        <v>30790</v>
      </c>
      <c r="F10699">
        <v>30790</v>
      </c>
      <c r="H10699">
        <v>1</v>
      </c>
      <c r="K10699" s="16">
        <f t="shared" si="501"/>
        <v>34484.800000000003</v>
      </c>
      <c r="L10699" s="16">
        <f t="shared" si="502"/>
        <v>36299.789473684214</v>
      </c>
      <c r="M10699" s="16">
        <f t="shared" si="503"/>
        <v>41249.760765550243</v>
      </c>
      <c r="N10699" t="e">
        <f>INDEX(XML!$A$2:$R$782,MATCH(C10699,XML!$D$2:$D$737,0),2)</f>
        <v>#N/A</v>
      </c>
    </row>
    <row r="10700" spans="1:14" ht="22.5" customHeight="1" x14ac:dyDescent="0.2">
      <c r="A10700">
        <v>57270</v>
      </c>
      <c r="B10700" t="s">
        <v>15086</v>
      </c>
      <c r="C10700" s="15" t="s">
        <v>15087</v>
      </c>
      <c r="D10700" s="15" t="s">
        <v>15088</v>
      </c>
      <c r="E10700">
        <v>31490</v>
      </c>
      <c r="F10700">
        <v>31490</v>
      </c>
      <c r="H10700">
        <v>3</v>
      </c>
      <c r="K10700" s="16">
        <f t="shared" si="501"/>
        <v>35268.800000000003</v>
      </c>
      <c r="L10700" s="16">
        <f t="shared" si="502"/>
        <v>37125.052631578954</v>
      </c>
      <c r="M10700" s="16">
        <f t="shared" si="503"/>
        <v>42187.559808612445</v>
      </c>
      <c r="N10700" t="e">
        <f>INDEX(XML!$A$2:$R$782,MATCH(C10700,XML!$D$2:$D$737,0),2)</f>
        <v>#N/A</v>
      </c>
    </row>
    <row r="10701" spans="1:14" ht="22.5" customHeight="1" x14ac:dyDescent="0.2">
      <c r="A10701">
        <v>67708</v>
      </c>
      <c r="B10701" t="s">
        <v>24860</v>
      </c>
      <c r="C10701" s="15" t="s">
        <v>24861</v>
      </c>
      <c r="D10701" s="15" t="s">
        <v>24862</v>
      </c>
      <c r="E10701">
        <v>83990</v>
      </c>
      <c r="F10701">
        <v>83990</v>
      </c>
      <c r="H10701">
        <v>1</v>
      </c>
      <c r="K10701" s="16">
        <f t="shared" si="501"/>
        <v>89869.3</v>
      </c>
      <c r="L10701" s="16">
        <f t="shared" si="502"/>
        <v>94599.263157894733</v>
      </c>
      <c r="M10701" s="16">
        <f t="shared" si="503"/>
        <v>107499.16267942585</v>
      </c>
      <c r="N10701" t="e">
        <f>INDEX(XML!$A$2:$R$782,MATCH(C10701,XML!$D$2:$D$737,0),2)</f>
        <v>#N/A</v>
      </c>
    </row>
    <row r="10702" spans="1:14" ht="22.5" customHeight="1" x14ac:dyDescent="0.2">
      <c r="A10702">
        <v>51396</v>
      </c>
      <c r="B10702" t="s">
        <v>4495</v>
      </c>
      <c r="C10702" s="15" t="s">
        <v>18247</v>
      </c>
      <c r="D10702" s="15" t="s">
        <v>18248</v>
      </c>
      <c r="E10702">
        <v>39990</v>
      </c>
      <c r="F10702">
        <v>39990</v>
      </c>
      <c r="H10702">
        <v>17</v>
      </c>
      <c r="K10702" s="16">
        <f t="shared" si="501"/>
        <v>44788.800000000003</v>
      </c>
      <c r="L10702" s="16">
        <f t="shared" si="502"/>
        <v>47146.105263157893</v>
      </c>
      <c r="M10702" s="16">
        <f t="shared" si="503"/>
        <v>53575.119617224882</v>
      </c>
      <c r="N10702" t="e">
        <f>INDEX(XML!$A$2:$R$782,MATCH(C10702,XML!$D$2:$D$737,0),2)</f>
        <v>#N/A</v>
      </c>
    </row>
    <row r="10703" spans="1:14" ht="22.5" customHeight="1" x14ac:dyDescent="0.2">
      <c r="A10703">
        <v>51345</v>
      </c>
      <c r="B10703" t="s">
        <v>46404</v>
      </c>
      <c r="C10703" s="15" t="s">
        <v>46405</v>
      </c>
      <c r="D10703" s="15" t="s">
        <v>46406</v>
      </c>
      <c r="E10703">
        <v>6577</v>
      </c>
      <c r="F10703">
        <v>8990</v>
      </c>
      <c r="H10703">
        <v>10</v>
      </c>
      <c r="K10703" s="16">
        <f t="shared" si="501"/>
        <v>7366.24</v>
      </c>
      <c r="L10703" s="16">
        <f t="shared" si="502"/>
        <v>7753.9368421052632</v>
      </c>
      <c r="M10703" s="16">
        <f t="shared" si="503"/>
        <v>8811.2918660287087</v>
      </c>
      <c r="N10703" t="e">
        <f>INDEX(XML!$A$2:$R$782,MATCH(C10703,XML!$D$2:$D$737,0),2)</f>
        <v>#N/A</v>
      </c>
    </row>
    <row r="10704" spans="1:14" ht="22.5" customHeight="1" x14ac:dyDescent="0.2">
      <c r="A10704">
        <v>51348</v>
      </c>
      <c r="B10704" t="s">
        <v>46407</v>
      </c>
      <c r="C10704" s="15" t="s">
        <v>46408</v>
      </c>
      <c r="D10704" s="15" t="s">
        <v>46409</v>
      </c>
      <c r="E10704">
        <v>13890</v>
      </c>
      <c r="F10704">
        <v>17990</v>
      </c>
      <c r="K10704" s="16">
        <f t="shared" si="501"/>
        <v>15556.8</v>
      </c>
      <c r="L10704" s="16">
        <f t="shared" si="502"/>
        <v>16375.578947368422</v>
      </c>
      <c r="M10704" s="16">
        <f t="shared" si="503"/>
        <v>18608.612440191388</v>
      </c>
      <c r="N10704" t="e">
        <f>INDEX(XML!$A$2:$R$782,MATCH(C10704,XML!$D$2:$D$737,0),2)</f>
        <v>#N/A</v>
      </c>
    </row>
    <row r="10705" spans="1:14" ht="22.5" customHeight="1" x14ac:dyDescent="0.2">
      <c r="A10705">
        <v>73299</v>
      </c>
      <c r="B10705" t="s">
        <v>46759</v>
      </c>
      <c r="C10705" s="15" t="s">
        <v>46760</v>
      </c>
      <c r="D10705" s="15" t="s">
        <v>46761</v>
      </c>
      <c r="E10705">
        <v>87490</v>
      </c>
      <c r="F10705">
        <v>87490</v>
      </c>
      <c r="H10705">
        <v>3</v>
      </c>
      <c r="K10705" s="16">
        <f t="shared" si="501"/>
        <v>93614.3</v>
      </c>
      <c r="L10705" s="16">
        <f t="shared" si="502"/>
        <v>98541.368421052626</v>
      </c>
      <c r="M10705" s="16">
        <f t="shared" si="503"/>
        <v>111978.82775119616</v>
      </c>
      <c r="N10705" t="e">
        <f>INDEX(XML!$A$2:$R$782,MATCH(C10705,XML!$D$2:$D$737,0),2)</f>
        <v>#N/A</v>
      </c>
    </row>
    <row r="10706" spans="1:14" ht="22.5" customHeight="1" x14ac:dyDescent="0.25">
      <c r="A10706" s="184" t="s">
        <v>4522</v>
      </c>
      <c r="B10706" s="184"/>
      <c r="C10706" s="185"/>
      <c r="D10706" s="185"/>
      <c r="E10706" s="184"/>
      <c r="F10706" s="184"/>
      <c r="G10706" s="184"/>
      <c r="H10706" s="184"/>
      <c r="I10706" s="184"/>
      <c r="J10706" s="184"/>
      <c r="K10706" s="16">
        <f t="shared" si="501"/>
        <v>0</v>
      </c>
      <c r="L10706" s="16">
        <f t="shared" si="502"/>
        <v>0</v>
      </c>
      <c r="M10706" s="16">
        <f t="shared" si="503"/>
        <v>0</v>
      </c>
      <c r="N10706" t="e">
        <f>INDEX(XML!$A$2:$R$782,MATCH(C10706,XML!$D$2:$D$737,0),2)</f>
        <v>#N/A</v>
      </c>
    </row>
    <row r="10707" spans="1:14" ht="22.5" customHeight="1" x14ac:dyDescent="0.2">
      <c r="A10707">
        <v>60056</v>
      </c>
      <c r="B10707" t="s">
        <v>21818</v>
      </c>
      <c r="C10707" s="15" t="s">
        <v>21819</v>
      </c>
      <c r="D10707" s="15" t="s">
        <v>21820</v>
      </c>
      <c r="E10707">
        <v>46190</v>
      </c>
      <c r="F10707">
        <v>46190</v>
      </c>
      <c r="H10707">
        <v>5</v>
      </c>
      <c r="K10707" s="16">
        <f t="shared" si="501"/>
        <v>51732.800000000003</v>
      </c>
      <c r="L10707" s="16">
        <f t="shared" si="502"/>
        <v>54455.57894736842</v>
      </c>
      <c r="M10707" s="16">
        <f t="shared" si="503"/>
        <v>61881.339712918663</v>
      </c>
      <c r="N10707" t="e">
        <f>INDEX(XML!$A$2:$R$782,MATCH(C10707,XML!$D$2:$D$737,0),2)</f>
        <v>#N/A</v>
      </c>
    </row>
    <row r="10708" spans="1:14" ht="22.5" customHeight="1" x14ac:dyDescent="0.2">
      <c r="A10708">
        <v>46227</v>
      </c>
      <c r="B10708" t="s">
        <v>38413</v>
      </c>
      <c r="C10708" s="15" t="s">
        <v>38414</v>
      </c>
      <c r="D10708" s="15" t="s">
        <v>38415</v>
      </c>
      <c r="E10708">
        <v>24103</v>
      </c>
      <c r="F10708">
        <v>31990</v>
      </c>
      <c r="H10708" t="s">
        <v>746</v>
      </c>
      <c r="K10708" s="16">
        <f t="shared" si="501"/>
        <v>26995.360000000001</v>
      </c>
      <c r="L10708" s="16">
        <f t="shared" si="502"/>
        <v>28416.168421052633</v>
      </c>
      <c r="M10708" s="16">
        <f t="shared" si="503"/>
        <v>32291.100478468903</v>
      </c>
      <c r="N10708" t="e">
        <f>INDEX(XML!$A$2:$R$782,MATCH(C10708,XML!$D$2:$D$737,0),2)</f>
        <v>#N/A</v>
      </c>
    </row>
    <row r="10709" spans="1:14" ht="22.5" customHeight="1" x14ac:dyDescent="0.2">
      <c r="A10709">
        <v>74432</v>
      </c>
      <c r="B10709" t="s">
        <v>39615</v>
      </c>
      <c r="C10709" s="15" t="s">
        <v>39616</v>
      </c>
      <c r="D10709" s="15" t="s">
        <v>39617</v>
      </c>
      <c r="E10709">
        <v>31490</v>
      </c>
      <c r="F10709">
        <v>31490</v>
      </c>
      <c r="H10709">
        <v>17</v>
      </c>
      <c r="K10709" s="16">
        <f t="shared" si="501"/>
        <v>35268.800000000003</v>
      </c>
      <c r="L10709" s="16">
        <f t="shared" si="502"/>
        <v>37125.052631578954</v>
      </c>
      <c r="M10709" s="16">
        <f t="shared" si="503"/>
        <v>42187.559808612445</v>
      </c>
      <c r="N10709" t="e">
        <f>INDEX(XML!$A$2:$R$782,MATCH(C10709,XML!$D$2:$D$737,0),2)</f>
        <v>#N/A</v>
      </c>
    </row>
    <row r="10710" spans="1:14" ht="22.5" customHeight="1" x14ac:dyDescent="0.2">
      <c r="A10710">
        <v>77050</v>
      </c>
      <c r="B10710" t="s">
        <v>35313</v>
      </c>
      <c r="C10710" s="15" t="s">
        <v>35314</v>
      </c>
      <c r="D10710" s="15" t="s">
        <v>35315</v>
      </c>
      <c r="E10710">
        <v>34990</v>
      </c>
      <c r="F10710">
        <v>34990</v>
      </c>
      <c r="H10710">
        <v>11</v>
      </c>
      <c r="K10710" s="16">
        <f t="shared" si="501"/>
        <v>39188.800000000003</v>
      </c>
      <c r="L10710" s="16">
        <f t="shared" si="502"/>
        <v>41251.368421052633</v>
      </c>
      <c r="M10710" s="16">
        <f t="shared" si="503"/>
        <v>46876.555023923451</v>
      </c>
      <c r="N10710" t="e">
        <f>INDEX(XML!$A$2:$R$782,MATCH(C10710,XML!$D$2:$D$737,0),2)</f>
        <v>#N/A</v>
      </c>
    </row>
    <row r="10711" spans="1:14" ht="22.5" customHeight="1" x14ac:dyDescent="0.2">
      <c r="A10711">
        <v>55569</v>
      </c>
      <c r="B10711">
        <v>20914036002</v>
      </c>
      <c r="C10711" s="15" t="s">
        <v>39613</v>
      </c>
      <c r="D10711" s="15" t="s">
        <v>39614</v>
      </c>
      <c r="E10711">
        <v>41690</v>
      </c>
      <c r="F10711">
        <v>41690</v>
      </c>
      <c r="H10711">
        <v>13</v>
      </c>
      <c r="K10711" s="16">
        <f t="shared" si="501"/>
        <v>46692.800000000003</v>
      </c>
      <c r="L10711" s="16">
        <f t="shared" si="502"/>
        <v>49150.315789473687</v>
      </c>
      <c r="M10711" s="16">
        <f t="shared" si="503"/>
        <v>55852.631578947374</v>
      </c>
      <c r="N10711" t="e">
        <f>INDEX(XML!$A$2:$R$782,MATCH(C10711,XML!$D$2:$D$737,0),2)</f>
        <v>#N/A</v>
      </c>
    </row>
    <row r="10712" spans="1:14" ht="22.5" customHeight="1" x14ac:dyDescent="0.2">
      <c r="A10712">
        <v>60083</v>
      </c>
      <c r="B10712" t="s">
        <v>45495</v>
      </c>
      <c r="C10712" s="15" t="s">
        <v>45496</v>
      </c>
      <c r="D10712" s="15" t="s">
        <v>45497</v>
      </c>
      <c r="E10712">
        <v>53190</v>
      </c>
      <c r="F10712">
        <v>53190</v>
      </c>
      <c r="H10712">
        <v>11</v>
      </c>
      <c r="K10712" s="16">
        <f t="shared" si="501"/>
        <v>56913.3</v>
      </c>
      <c r="L10712" s="16">
        <f t="shared" si="502"/>
        <v>59908.73684210526</v>
      </c>
      <c r="M10712" s="16">
        <f t="shared" si="503"/>
        <v>68078.110047846887</v>
      </c>
      <c r="N10712" t="e">
        <f>INDEX(XML!$A$2:$R$782,MATCH(C10712,XML!$D$2:$D$737,0),2)</f>
        <v>#N/A</v>
      </c>
    </row>
    <row r="10713" spans="1:14" ht="22.5" customHeight="1" x14ac:dyDescent="0.2">
      <c r="A10713">
        <v>56348</v>
      </c>
      <c r="B10713" t="s">
        <v>14489</v>
      </c>
      <c r="C10713" s="15" t="s">
        <v>18249</v>
      </c>
      <c r="D10713" s="15" t="s">
        <v>18250</v>
      </c>
      <c r="E10713">
        <v>15990</v>
      </c>
      <c r="F10713">
        <v>15990</v>
      </c>
      <c r="K10713" s="16">
        <f t="shared" si="501"/>
        <v>17908.8</v>
      </c>
      <c r="L10713" s="16">
        <f t="shared" si="502"/>
        <v>18851.36842105263</v>
      </c>
      <c r="M10713" s="16">
        <f t="shared" si="503"/>
        <v>21422.009569377988</v>
      </c>
      <c r="N10713" t="e">
        <f>INDEX(XML!$A$2:$R$782,MATCH(C10713,XML!$D$2:$D$737,0),2)</f>
        <v>#N/A</v>
      </c>
    </row>
    <row r="10714" spans="1:14" ht="22.5" customHeight="1" x14ac:dyDescent="0.2">
      <c r="A10714">
        <v>55974</v>
      </c>
      <c r="B10714" t="s">
        <v>14177</v>
      </c>
      <c r="C10714" s="15" t="s">
        <v>14178</v>
      </c>
      <c r="D10714" s="15" t="s">
        <v>14179</v>
      </c>
      <c r="E10714">
        <v>39590</v>
      </c>
      <c r="F10714">
        <v>39590</v>
      </c>
      <c r="K10714" s="16">
        <f t="shared" si="501"/>
        <v>44340.800000000003</v>
      </c>
      <c r="L10714" s="16">
        <f t="shared" si="502"/>
        <v>46674.526315789473</v>
      </c>
      <c r="M10714" s="16">
        <f t="shared" si="503"/>
        <v>53039.234449760763</v>
      </c>
      <c r="N10714" t="e">
        <f>INDEX(XML!$A$2:$R$782,MATCH(C10714,XML!$D$2:$D$737,0),2)</f>
        <v>#N/A</v>
      </c>
    </row>
    <row r="10715" spans="1:14" ht="22.5" customHeight="1" x14ac:dyDescent="0.2">
      <c r="A10715">
        <v>57834</v>
      </c>
      <c r="B10715" t="s">
        <v>39610</v>
      </c>
      <c r="C10715" s="15" t="s">
        <v>39611</v>
      </c>
      <c r="D10715" s="15" t="s">
        <v>39612</v>
      </c>
      <c r="E10715">
        <v>97990</v>
      </c>
      <c r="F10715">
        <v>97990</v>
      </c>
      <c r="H10715">
        <v>13</v>
      </c>
      <c r="K10715" s="16">
        <f t="shared" si="501"/>
        <v>104849.3</v>
      </c>
      <c r="L10715" s="16">
        <f t="shared" si="502"/>
        <v>110367.68421052632</v>
      </c>
      <c r="M10715" s="16">
        <f t="shared" si="503"/>
        <v>125417.82296650718</v>
      </c>
      <c r="N10715" t="e">
        <f>INDEX(XML!$A$2:$R$782,MATCH(C10715,XML!$D$2:$D$737,0),2)</f>
        <v>#N/A</v>
      </c>
    </row>
    <row r="10716" spans="1:14" ht="22.5" customHeight="1" x14ac:dyDescent="0.2">
      <c r="A10716">
        <v>57311</v>
      </c>
      <c r="B10716" t="s">
        <v>41831</v>
      </c>
      <c r="C10716" s="15" t="s">
        <v>41832</v>
      </c>
      <c r="D10716" s="15" t="s">
        <v>41833</v>
      </c>
      <c r="E10716">
        <v>97990</v>
      </c>
      <c r="F10716">
        <v>97990</v>
      </c>
      <c r="H10716">
        <v>37</v>
      </c>
      <c r="K10716" s="16">
        <f t="shared" si="501"/>
        <v>104849.3</v>
      </c>
      <c r="L10716" s="16">
        <f t="shared" si="502"/>
        <v>110367.68421052632</v>
      </c>
      <c r="M10716" s="16">
        <f t="shared" si="503"/>
        <v>125417.82296650718</v>
      </c>
      <c r="N10716" t="e">
        <f>INDEX(XML!$A$2:$R$782,MATCH(C10716,XML!$D$2:$D$737,0),2)</f>
        <v>#N/A</v>
      </c>
    </row>
    <row r="10717" spans="1:14" ht="22.5" customHeight="1" x14ac:dyDescent="0.2">
      <c r="A10717">
        <v>55973</v>
      </c>
      <c r="B10717" t="s">
        <v>14182</v>
      </c>
      <c r="C10717" s="15" t="s">
        <v>14183</v>
      </c>
      <c r="D10717" s="15" t="s">
        <v>14184</v>
      </c>
      <c r="E10717">
        <v>101990</v>
      </c>
      <c r="F10717">
        <v>101990</v>
      </c>
      <c r="H10717">
        <v>38</v>
      </c>
      <c r="K10717" s="16">
        <f t="shared" si="501"/>
        <v>109129.3</v>
      </c>
      <c r="L10717" s="16">
        <f t="shared" si="502"/>
        <v>114872.94736842105</v>
      </c>
      <c r="M10717" s="16">
        <f t="shared" si="503"/>
        <v>130537.44019138756</v>
      </c>
      <c r="N10717" t="e">
        <f>INDEX(XML!$A$2:$R$782,MATCH(C10717,XML!$D$2:$D$737,0),2)</f>
        <v>#N/A</v>
      </c>
    </row>
    <row r="10718" spans="1:14" ht="22.5" customHeight="1" x14ac:dyDescent="0.2">
      <c r="A10718">
        <v>66263</v>
      </c>
      <c r="B10718" t="s">
        <v>31166</v>
      </c>
      <c r="C10718" s="15" t="s">
        <v>31167</v>
      </c>
      <c r="D10718" s="15" t="s">
        <v>31168</v>
      </c>
      <c r="E10718">
        <v>100790</v>
      </c>
      <c r="F10718">
        <v>100790</v>
      </c>
      <c r="H10718">
        <v>3</v>
      </c>
      <c r="K10718" s="16">
        <f t="shared" si="501"/>
        <v>107845.3</v>
      </c>
      <c r="L10718" s="16">
        <f t="shared" si="502"/>
        <v>113521.36842105263</v>
      </c>
      <c r="M10718" s="16">
        <f t="shared" si="503"/>
        <v>129001.55502392343</v>
      </c>
      <c r="N10718" t="e">
        <f>INDEX(XML!$A$2:$R$782,MATCH(C10718,XML!$D$2:$D$737,0),2)</f>
        <v>#N/A</v>
      </c>
    </row>
    <row r="10719" spans="1:14" ht="22.5" customHeight="1" x14ac:dyDescent="0.2">
      <c r="A10719">
        <v>56810</v>
      </c>
      <c r="B10719" t="s">
        <v>39618</v>
      </c>
      <c r="C10719" s="15" t="s">
        <v>39619</v>
      </c>
      <c r="D10719" s="15" t="s">
        <v>39620</v>
      </c>
      <c r="E10719">
        <v>118990</v>
      </c>
      <c r="F10719">
        <v>118990</v>
      </c>
      <c r="H10719">
        <v>19</v>
      </c>
      <c r="K10719" s="16">
        <f t="shared" si="501"/>
        <v>127319.3</v>
      </c>
      <c r="L10719" s="16">
        <f t="shared" si="502"/>
        <v>134020.31578947368</v>
      </c>
      <c r="M10719" s="16">
        <f t="shared" si="503"/>
        <v>152295.81339712918</v>
      </c>
      <c r="N10719" t="e">
        <f>INDEX(XML!$A$2:$R$782,MATCH(C10719,XML!$D$2:$D$737,0),2)</f>
        <v>#N/A</v>
      </c>
    </row>
    <row r="10720" spans="1:14" ht="22.5" customHeight="1" x14ac:dyDescent="0.2">
      <c r="A10720">
        <v>62821</v>
      </c>
      <c r="B10720" t="s">
        <v>20480</v>
      </c>
      <c r="C10720" s="15" t="s">
        <v>20481</v>
      </c>
      <c r="D10720" s="15" t="s">
        <v>21406</v>
      </c>
      <c r="E10720">
        <v>155990</v>
      </c>
      <c r="F10720">
        <v>155990</v>
      </c>
      <c r="H10720">
        <v>1</v>
      </c>
      <c r="K10720" s="16">
        <f t="shared" si="501"/>
        <v>166909.29999999999</v>
      </c>
      <c r="L10720" s="16">
        <f t="shared" si="502"/>
        <v>175693.99999999997</v>
      </c>
      <c r="M10720" s="16">
        <f t="shared" si="503"/>
        <v>199652.27272727268</v>
      </c>
      <c r="N10720" t="e">
        <f>INDEX(XML!$A$2:$R$782,MATCH(C10720,XML!$D$2:$D$737,0),2)</f>
        <v>#N/A</v>
      </c>
    </row>
    <row r="10721" spans="1:14" ht="22.5" customHeight="1" x14ac:dyDescent="0.2">
      <c r="A10721">
        <v>57267</v>
      </c>
      <c r="B10721" t="s">
        <v>15092</v>
      </c>
      <c r="C10721" s="15" t="s">
        <v>15093</v>
      </c>
      <c r="D10721" s="15" t="s">
        <v>20396</v>
      </c>
      <c r="E10721">
        <v>191990</v>
      </c>
      <c r="F10721">
        <v>191990</v>
      </c>
      <c r="H10721">
        <v>19</v>
      </c>
      <c r="K10721" s="16">
        <f t="shared" si="501"/>
        <v>205429.3</v>
      </c>
      <c r="L10721" s="16">
        <f t="shared" si="502"/>
        <v>216241.36842105264</v>
      </c>
      <c r="M10721" s="16">
        <f t="shared" si="503"/>
        <v>245728.82775119619</v>
      </c>
      <c r="N10721" t="e">
        <f>INDEX(XML!$A$2:$R$782,MATCH(C10721,XML!$D$2:$D$737,0),2)</f>
        <v>#N/A</v>
      </c>
    </row>
    <row r="10722" spans="1:14" ht="22.5" customHeight="1" x14ac:dyDescent="0.2">
      <c r="A10722">
        <v>55668</v>
      </c>
      <c r="B10722" t="s">
        <v>29297</v>
      </c>
      <c r="C10722" s="15" t="s">
        <v>29298</v>
      </c>
      <c r="D10722" s="15" t="s">
        <v>29299</v>
      </c>
      <c r="E10722">
        <v>50990</v>
      </c>
      <c r="F10722">
        <v>50990</v>
      </c>
      <c r="H10722">
        <v>5</v>
      </c>
      <c r="K10722" s="16">
        <f t="shared" si="501"/>
        <v>54559.3</v>
      </c>
      <c r="L10722" s="16">
        <f t="shared" si="502"/>
        <v>57430.84210526316</v>
      </c>
      <c r="M10722" s="16">
        <f t="shared" si="503"/>
        <v>65262.320574162688</v>
      </c>
      <c r="N10722" t="e">
        <f>INDEX(XML!$A$2:$R$782,MATCH(C10722,XML!$D$2:$D$737,0),2)</f>
        <v>#N/A</v>
      </c>
    </row>
    <row r="10723" spans="1:14" ht="22.5" customHeight="1" x14ac:dyDescent="0.2">
      <c r="A10723">
        <v>55666</v>
      </c>
      <c r="B10723" t="s">
        <v>25029</v>
      </c>
      <c r="C10723" s="15" t="s">
        <v>25030</v>
      </c>
      <c r="D10723" s="15" t="s">
        <v>25031</v>
      </c>
      <c r="E10723">
        <v>47990</v>
      </c>
      <c r="F10723">
        <v>47990</v>
      </c>
      <c r="H10723">
        <v>7</v>
      </c>
      <c r="K10723" s="16">
        <f t="shared" si="501"/>
        <v>53748.800000000003</v>
      </c>
      <c r="L10723" s="16">
        <f t="shared" si="502"/>
        <v>56577.684210526313</v>
      </c>
      <c r="M10723" s="16">
        <f t="shared" si="503"/>
        <v>64292.82296650717</v>
      </c>
      <c r="N10723" t="e">
        <f>INDEX(XML!$A$2:$R$782,MATCH(C10723,XML!$D$2:$D$737,0),2)</f>
        <v>#N/A</v>
      </c>
    </row>
    <row r="10724" spans="1:14" ht="22.5" customHeight="1" x14ac:dyDescent="0.2">
      <c r="A10724">
        <v>68549</v>
      </c>
      <c r="B10724" t="s">
        <v>25250</v>
      </c>
      <c r="C10724" s="15" t="s">
        <v>42723</v>
      </c>
      <c r="D10724" s="15" t="s">
        <v>42724</v>
      </c>
      <c r="E10724">
        <v>108990</v>
      </c>
      <c r="F10724">
        <v>108990</v>
      </c>
      <c r="H10724">
        <v>1</v>
      </c>
      <c r="K10724" s="16">
        <f t="shared" si="501"/>
        <v>116619.3</v>
      </c>
      <c r="L10724" s="16">
        <f t="shared" si="502"/>
        <v>122757.15789473684</v>
      </c>
      <c r="M10724" s="16">
        <f t="shared" si="503"/>
        <v>139496.77033492824</v>
      </c>
      <c r="N10724" t="e">
        <f>INDEX(XML!$A$2:$R$782,MATCH(C10724,XML!$D$2:$D$737,0),2)</f>
        <v>#N/A</v>
      </c>
    </row>
    <row r="10725" spans="1:14" ht="22.5" customHeight="1" x14ac:dyDescent="0.2">
      <c r="A10725">
        <v>57835</v>
      </c>
      <c r="B10725" t="s">
        <v>43350</v>
      </c>
      <c r="C10725" s="15" t="s">
        <v>43351</v>
      </c>
      <c r="D10725" s="15" t="s">
        <v>43352</v>
      </c>
      <c r="E10725">
        <v>115190</v>
      </c>
      <c r="F10725">
        <v>115190</v>
      </c>
      <c r="I10725">
        <v>1</v>
      </c>
      <c r="K10725" s="16">
        <f t="shared" si="501"/>
        <v>123253.3</v>
      </c>
      <c r="L10725" s="16">
        <f t="shared" si="502"/>
        <v>129740.31578947368</v>
      </c>
      <c r="M10725" s="16">
        <f t="shared" si="503"/>
        <v>147432.1770334928</v>
      </c>
      <c r="N10725" t="e">
        <f>INDEX(XML!$A$2:$R$782,MATCH(C10725,XML!$D$2:$D$737,0),2)</f>
        <v>#N/A</v>
      </c>
    </row>
    <row r="10726" spans="1:14" ht="22.5" customHeight="1" x14ac:dyDescent="0.2">
      <c r="A10726">
        <v>60057</v>
      </c>
      <c r="B10726" t="s">
        <v>46762</v>
      </c>
      <c r="C10726" s="15" t="s">
        <v>46763</v>
      </c>
      <c r="D10726" s="15" t="s">
        <v>46764</v>
      </c>
      <c r="E10726">
        <v>65090</v>
      </c>
      <c r="F10726">
        <v>65090</v>
      </c>
      <c r="H10726">
        <v>12</v>
      </c>
      <c r="K10726" s="16">
        <f t="shared" si="501"/>
        <v>69646.3</v>
      </c>
      <c r="L10726" s="16">
        <f t="shared" si="502"/>
        <v>73311.894736842107</v>
      </c>
      <c r="M10726" s="16">
        <f t="shared" si="503"/>
        <v>83308.971291866023</v>
      </c>
      <c r="N10726" t="e">
        <f>INDEX(XML!$A$2:$R$782,MATCH(C10726,XML!$D$2:$D$737,0),2)</f>
        <v>#N/A</v>
      </c>
    </row>
    <row r="10727" spans="1:14" ht="22.5" customHeight="1" x14ac:dyDescent="0.2">
      <c r="A10727">
        <v>55669</v>
      </c>
      <c r="B10727" t="s">
        <v>46765</v>
      </c>
      <c r="C10727" s="15" t="s">
        <v>46766</v>
      </c>
      <c r="D10727" s="15" t="s">
        <v>46767</v>
      </c>
      <c r="E10727">
        <v>57990</v>
      </c>
      <c r="F10727">
        <v>57990</v>
      </c>
      <c r="H10727">
        <v>3</v>
      </c>
      <c r="K10727" s="16">
        <f t="shared" si="501"/>
        <v>62049.3</v>
      </c>
      <c r="L10727" s="16">
        <f t="shared" si="502"/>
        <v>65315.052631578947</v>
      </c>
      <c r="M10727" s="16">
        <f t="shared" si="503"/>
        <v>74221.650717703349</v>
      </c>
      <c r="N10727" t="e">
        <f>INDEX(XML!$A$2:$R$782,MATCH(C10727,XML!$D$2:$D$737,0),2)</f>
        <v>#N/A</v>
      </c>
    </row>
    <row r="10728" spans="1:14" ht="22.5" customHeight="1" x14ac:dyDescent="0.2">
      <c r="A10728">
        <v>73335</v>
      </c>
      <c r="B10728" t="s">
        <v>46768</v>
      </c>
      <c r="C10728" s="15" t="s">
        <v>46769</v>
      </c>
      <c r="D10728" s="15" t="s">
        <v>46770</v>
      </c>
      <c r="E10728">
        <v>31490</v>
      </c>
      <c r="F10728">
        <v>31490</v>
      </c>
      <c r="K10728" s="16">
        <f t="shared" si="501"/>
        <v>35268.800000000003</v>
      </c>
      <c r="L10728" s="16">
        <f t="shared" si="502"/>
        <v>37125.052631578954</v>
      </c>
      <c r="M10728" s="16">
        <f t="shared" si="503"/>
        <v>42187.559808612445</v>
      </c>
      <c r="N10728" t="e">
        <f>INDEX(XML!$A$2:$R$782,MATCH(C10728,XML!$D$2:$D$737,0),2)</f>
        <v>#N/A</v>
      </c>
    </row>
    <row r="10729" spans="1:14" ht="22.5" customHeight="1" x14ac:dyDescent="0.2">
      <c r="A10729">
        <v>57244</v>
      </c>
      <c r="B10729" t="s">
        <v>46771</v>
      </c>
      <c r="C10729" s="15" t="s">
        <v>46772</v>
      </c>
      <c r="D10729" s="15" t="s">
        <v>46773</v>
      </c>
      <c r="E10729">
        <v>38490</v>
      </c>
      <c r="F10729">
        <v>38490</v>
      </c>
      <c r="H10729">
        <v>16</v>
      </c>
      <c r="K10729" s="16">
        <f t="shared" si="501"/>
        <v>43108.800000000003</v>
      </c>
      <c r="L10729" s="16">
        <f t="shared" si="502"/>
        <v>45377.684210526313</v>
      </c>
      <c r="M10729" s="16">
        <f t="shared" si="503"/>
        <v>51565.550239234442</v>
      </c>
      <c r="N10729" t="e">
        <f>INDEX(XML!$A$2:$R$782,MATCH(C10729,XML!$D$2:$D$737,0),2)</f>
        <v>#N/A</v>
      </c>
    </row>
    <row r="10730" spans="1:14" ht="22.5" customHeight="1" x14ac:dyDescent="0.25">
      <c r="A10730" s="184" t="s">
        <v>4523</v>
      </c>
      <c r="B10730" s="184"/>
      <c r="C10730" s="185"/>
      <c r="D10730" s="185"/>
      <c r="E10730" s="184"/>
      <c r="F10730" s="184"/>
      <c r="G10730" s="184"/>
      <c r="H10730" s="184"/>
      <c r="I10730" s="184"/>
      <c r="J10730" s="184"/>
      <c r="K10730" s="16">
        <f t="shared" si="501"/>
        <v>0</v>
      </c>
      <c r="L10730" s="16">
        <f t="shared" si="502"/>
        <v>0</v>
      </c>
      <c r="M10730" s="16">
        <f t="shared" si="503"/>
        <v>0</v>
      </c>
      <c r="N10730" t="e">
        <f>INDEX(XML!$A$2:$R$782,MATCH(C10730,XML!$D$2:$D$737,0),2)</f>
        <v>#N/A</v>
      </c>
    </row>
    <row r="10731" spans="1:14" ht="22.5" customHeight="1" x14ac:dyDescent="0.2">
      <c r="A10731">
        <v>56320</v>
      </c>
      <c r="B10731" t="s">
        <v>38416</v>
      </c>
      <c r="C10731" s="15" t="s">
        <v>38417</v>
      </c>
      <c r="D10731" s="15" t="s">
        <v>38418</v>
      </c>
      <c r="E10731">
        <v>13592</v>
      </c>
      <c r="F10731">
        <v>16990</v>
      </c>
      <c r="H10731">
        <v>7</v>
      </c>
      <c r="K10731" s="16">
        <f t="shared" si="501"/>
        <v>15223.04</v>
      </c>
      <c r="L10731" s="16">
        <f t="shared" si="502"/>
        <v>16024.252631578947</v>
      </c>
      <c r="M10731" s="16">
        <f t="shared" si="503"/>
        <v>18209.377990430625</v>
      </c>
      <c r="N10731" t="e">
        <f>INDEX(XML!$A$2:$R$782,MATCH(C10731,XML!$D$2:$D$737,0),2)</f>
        <v>#N/A</v>
      </c>
    </row>
    <row r="10732" spans="1:14" ht="22.5" customHeight="1" x14ac:dyDescent="0.2">
      <c r="A10732">
        <v>56321</v>
      </c>
      <c r="B10732" t="s">
        <v>15859</v>
      </c>
      <c r="C10732" s="15" t="s">
        <v>18251</v>
      </c>
      <c r="D10732" s="15" t="s">
        <v>18252</v>
      </c>
      <c r="E10732">
        <v>23432</v>
      </c>
      <c r="F10732">
        <v>26990</v>
      </c>
      <c r="H10732">
        <v>12</v>
      </c>
      <c r="K10732" s="16">
        <f t="shared" si="501"/>
        <v>26243.84</v>
      </c>
      <c r="L10732" s="16">
        <f t="shared" si="502"/>
        <v>27625.094736842104</v>
      </c>
      <c r="M10732" s="16">
        <f t="shared" si="503"/>
        <v>31392.153110047846</v>
      </c>
      <c r="N10732" t="e">
        <f>INDEX(XML!$A$2:$R$782,MATCH(C10732,XML!$D$2:$D$737,0),2)</f>
        <v>#N/A</v>
      </c>
    </row>
    <row r="10733" spans="1:14" ht="22.5" customHeight="1" x14ac:dyDescent="0.2">
      <c r="A10733">
        <v>46230</v>
      </c>
      <c r="B10733" t="s">
        <v>4524</v>
      </c>
      <c r="C10733" s="15" t="s">
        <v>18253</v>
      </c>
      <c r="D10733" s="15" t="s">
        <v>18254</v>
      </c>
      <c r="E10733">
        <v>41990</v>
      </c>
      <c r="F10733">
        <v>41990</v>
      </c>
      <c r="H10733">
        <v>10</v>
      </c>
      <c r="K10733" s="16">
        <f t="shared" si="501"/>
        <v>47028.800000000003</v>
      </c>
      <c r="L10733" s="16">
        <f t="shared" si="502"/>
        <v>49504</v>
      </c>
      <c r="M10733" s="16">
        <f t="shared" si="503"/>
        <v>56254.545454545456</v>
      </c>
      <c r="N10733" t="e">
        <f>INDEX(XML!$A$2:$R$782,MATCH(C10733,XML!$D$2:$D$737,0),2)</f>
        <v>#N/A</v>
      </c>
    </row>
    <row r="10734" spans="1:14" ht="22.5" customHeight="1" x14ac:dyDescent="0.2">
      <c r="A10734">
        <v>79191</v>
      </c>
      <c r="B10734" t="s">
        <v>37738</v>
      </c>
      <c r="C10734" s="15" t="s">
        <v>37739</v>
      </c>
      <c r="D10734" s="15" t="s">
        <v>37740</v>
      </c>
      <c r="E10734">
        <v>49990</v>
      </c>
      <c r="F10734">
        <v>49990</v>
      </c>
      <c r="H10734">
        <v>16</v>
      </c>
      <c r="K10734" s="16">
        <f t="shared" si="501"/>
        <v>55988.800000000003</v>
      </c>
      <c r="L10734" s="16">
        <f t="shared" si="502"/>
        <v>58935.57894736842</v>
      </c>
      <c r="M10734" s="16">
        <f t="shared" si="503"/>
        <v>66972.248803827752</v>
      </c>
      <c r="N10734" t="e">
        <f>INDEX(XML!$A$2:$R$782,MATCH(C10734,XML!$D$2:$D$737,0),2)</f>
        <v>#N/A</v>
      </c>
    </row>
    <row r="10735" spans="1:14" ht="22.5" customHeight="1" x14ac:dyDescent="0.2">
      <c r="A10735">
        <v>57301</v>
      </c>
      <c r="B10735" t="s">
        <v>15098</v>
      </c>
      <c r="C10735" s="15" t="s">
        <v>15099</v>
      </c>
      <c r="D10735" s="15" t="s">
        <v>17124</v>
      </c>
      <c r="E10735">
        <v>62990</v>
      </c>
      <c r="F10735">
        <v>62990</v>
      </c>
      <c r="H10735">
        <v>12</v>
      </c>
      <c r="K10735" s="16">
        <f t="shared" si="501"/>
        <v>67399.3</v>
      </c>
      <c r="L10735" s="16">
        <f t="shared" si="502"/>
        <v>70946.631578947374</v>
      </c>
      <c r="M10735" s="16">
        <f t="shared" si="503"/>
        <v>80621.172248803836</v>
      </c>
      <c r="N10735" t="e">
        <f>INDEX(XML!$A$2:$R$782,MATCH(C10735,XML!$D$2:$D$737,0),2)</f>
        <v>#N/A</v>
      </c>
    </row>
    <row r="10736" spans="1:14" ht="22.5" customHeight="1" x14ac:dyDescent="0.2">
      <c r="A10736">
        <v>59118</v>
      </c>
      <c r="B10736" t="s">
        <v>29300</v>
      </c>
      <c r="C10736" s="15" t="s">
        <v>29301</v>
      </c>
      <c r="D10736" s="15" t="s">
        <v>29302</v>
      </c>
      <c r="E10736">
        <v>217990</v>
      </c>
      <c r="F10736">
        <v>217990</v>
      </c>
      <c r="H10736">
        <v>2</v>
      </c>
      <c r="K10736" s="16">
        <f t="shared" si="501"/>
        <v>233249.3</v>
      </c>
      <c r="L10736" s="16">
        <f t="shared" si="502"/>
        <v>245525.57894736843</v>
      </c>
      <c r="M10736" s="16">
        <f t="shared" si="503"/>
        <v>279006.33971291868</v>
      </c>
      <c r="N10736" t="e">
        <f>INDEX(XML!$A$2:$R$782,MATCH(C10736,XML!$D$2:$D$737,0),2)</f>
        <v>#N/A</v>
      </c>
    </row>
    <row r="10737" spans="1:14" ht="22.5" customHeight="1" x14ac:dyDescent="0.2">
      <c r="A10737">
        <v>79166</v>
      </c>
      <c r="B10737" t="s">
        <v>38419</v>
      </c>
      <c r="C10737" s="15" t="s">
        <v>38420</v>
      </c>
      <c r="D10737" s="15" t="s">
        <v>38421</v>
      </c>
      <c r="E10737">
        <v>45160</v>
      </c>
      <c r="F10737">
        <v>56990</v>
      </c>
      <c r="H10737">
        <v>5</v>
      </c>
      <c r="K10737" s="16">
        <f t="shared" si="501"/>
        <v>50579.199999999997</v>
      </c>
      <c r="L10737" s="16">
        <f t="shared" si="502"/>
        <v>53241.26315789474</v>
      </c>
      <c r="M10737" s="16">
        <f t="shared" si="503"/>
        <v>60501.435406698569</v>
      </c>
      <c r="N10737" t="e">
        <f>INDEX(XML!$A$2:$R$782,MATCH(C10737,XML!$D$2:$D$737,0),2)</f>
        <v>#N/A</v>
      </c>
    </row>
    <row r="10738" spans="1:14" ht="22.5" customHeight="1" x14ac:dyDescent="0.2">
      <c r="A10738">
        <v>79167</v>
      </c>
      <c r="B10738" t="s">
        <v>38422</v>
      </c>
      <c r="C10738" s="15" t="s">
        <v>38423</v>
      </c>
      <c r="D10738" s="15" t="s">
        <v>38424</v>
      </c>
      <c r="E10738">
        <v>45925</v>
      </c>
      <c r="F10738">
        <v>57990</v>
      </c>
      <c r="K10738" s="16">
        <f t="shared" si="501"/>
        <v>51436</v>
      </c>
      <c r="L10738" s="16">
        <f t="shared" si="502"/>
        <v>54143.15789473684</v>
      </c>
      <c r="M10738" s="16">
        <f t="shared" si="503"/>
        <v>61526.31578947368</v>
      </c>
      <c r="N10738" t="e">
        <f>INDEX(XML!$A$2:$R$782,MATCH(C10738,XML!$D$2:$D$737,0),2)</f>
        <v>#N/A</v>
      </c>
    </row>
    <row r="10739" spans="1:14" ht="22.5" customHeight="1" x14ac:dyDescent="0.2">
      <c r="A10739">
        <v>57302</v>
      </c>
      <c r="B10739" t="s">
        <v>37238</v>
      </c>
      <c r="C10739" s="15" t="s">
        <v>37239</v>
      </c>
      <c r="D10739" s="15" t="s">
        <v>37240</v>
      </c>
      <c r="E10739">
        <v>47990</v>
      </c>
      <c r="F10739">
        <v>47990</v>
      </c>
      <c r="K10739" s="16">
        <f t="shared" si="501"/>
        <v>53748.800000000003</v>
      </c>
      <c r="L10739" s="16">
        <f t="shared" si="502"/>
        <v>56577.684210526313</v>
      </c>
      <c r="M10739" s="16">
        <f t="shared" si="503"/>
        <v>64292.82296650717</v>
      </c>
      <c r="N10739" t="e">
        <f>INDEX(XML!$A$2:$R$782,MATCH(C10739,XML!$D$2:$D$737,0),2)</f>
        <v>#N/A</v>
      </c>
    </row>
    <row r="10740" spans="1:14" ht="22.5" customHeight="1" x14ac:dyDescent="0.2">
      <c r="A10740">
        <v>56217</v>
      </c>
      <c r="B10740" t="s">
        <v>34999</v>
      </c>
      <c r="C10740" s="15" t="s">
        <v>35000</v>
      </c>
      <c r="D10740" s="15" t="s">
        <v>35001</v>
      </c>
      <c r="E10740">
        <v>90990</v>
      </c>
      <c r="F10740">
        <v>90990</v>
      </c>
      <c r="K10740" s="16">
        <f t="shared" si="501"/>
        <v>97359.3</v>
      </c>
      <c r="L10740" s="16">
        <f t="shared" si="502"/>
        <v>102483.47368421052</v>
      </c>
      <c r="M10740" s="16">
        <f t="shared" si="503"/>
        <v>116458.49282296649</v>
      </c>
      <c r="N10740" t="e">
        <f>INDEX(XML!$A$2:$R$782,MATCH(C10740,XML!$D$2:$D$737,0),2)</f>
        <v>#N/A</v>
      </c>
    </row>
    <row r="10741" spans="1:14" ht="22.5" customHeight="1" x14ac:dyDescent="0.2">
      <c r="A10741">
        <v>56205</v>
      </c>
      <c r="B10741" t="s">
        <v>20994</v>
      </c>
      <c r="C10741" s="15" t="s">
        <v>20995</v>
      </c>
      <c r="D10741" s="15" t="s">
        <v>20996</v>
      </c>
      <c r="E10741">
        <v>94490</v>
      </c>
      <c r="F10741">
        <v>94490</v>
      </c>
      <c r="K10741" s="16">
        <f t="shared" si="501"/>
        <v>101104.3</v>
      </c>
      <c r="L10741" s="16">
        <f t="shared" si="502"/>
        <v>106425.57894736843</v>
      </c>
      <c r="M10741" s="16">
        <f t="shared" si="503"/>
        <v>120938.15789473685</v>
      </c>
      <c r="N10741" t="e">
        <f>INDEX(XML!$A$2:$R$782,MATCH(C10741,XML!$D$2:$D$737,0),2)</f>
        <v>#N/A</v>
      </c>
    </row>
    <row r="10742" spans="1:14" ht="22.5" customHeight="1" x14ac:dyDescent="0.2">
      <c r="A10742">
        <v>57305</v>
      </c>
      <c r="B10742" t="s">
        <v>21186</v>
      </c>
      <c r="C10742" s="15" t="s">
        <v>21187</v>
      </c>
      <c r="D10742" s="15" t="s">
        <v>21188</v>
      </c>
      <c r="E10742">
        <v>94490</v>
      </c>
      <c r="F10742">
        <v>94490</v>
      </c>
      <c r="K10742" s="16">
        <f t="shared" si="501"/>
        <v>101104.3</v>
      </c>
      <c r="L10742" s="16">
        <f t="shared" si="502"/>
        <v>106425.57894736843</v>
      </c>
      <c r="M10742" s="16">
        <f t="shared" si="503"/>
        <v>120938.15789473685</v>
      </c>
      <c r="N10742" t="e">
        <f>INDEX(XML!$A$2:$R$782,MATCH(C10742,XML!$D$2:$D$737,0),2)</f>
        <v>#N/A</v>
      </c>
    </row>
    <row r="10743" spans="1:14" ht="22.5" customHeight="1" x14ac:dyDescent="0.2">
      <c r="A10743">
        <v>57299</v>
      </c>
      <c r="B10743" t="s">
        <v>35323</v>
      </c>
      <c r="C10743" s="15" t="s">
        <v>35324</v>
      </c>
      <c r="D10743" s="15" t="s">
        <v>35325</v>
      </c>
      <c r="E10743">
        <v>146990</v>
      </c>
      <c r="F10743">
        <v>146990</v>
      </c>
      <c r="K10743" s="16">
        <f t="shared" si="501"/>
        <v>157279.29999999999</v>
      </c>
      <c r="L10743" s="16">
        <f t="shared" si="502"/>
        <v>165557.15789473683</v>
      </c>
      <c r="M10743" s="16">
        <f t="shared" si="503"/>
        <v>188133.13397129186</v>
      </c>
      <c r="N10743" t="e">
        <f>INDEX(XML!$A$2:$R$782,MATCH(C10743,XML!$D$2:$D$737,0),2)</f>
        <v>#N/A</v>
      </c>
    </row>
    <row r="10744" spans="1:14" ht="22.5" customHeight="1" x14ac:dyDescent="0.2">
      <c r="A10744">
        <v>57807</v>
      </c>
      <c r="B10744" t="s">
        <v>15094</v>
      </c>
      <c r="C10744" s="15" t="s">
        <v>15095</v>
      </c>
      <c r="D10744" s="15" t="s">
        <v>17125</v>
      </c>
      <c r="E10744">
        <v>76990</v>
      </c>
      <c r="F10744">
        <v>76990</v>
      </c>
      <c r="K10744" s="16">
        <f t="shared" si="501"/>
        <v>82379.3</v>
      </c>
      <c r="L10744" s="16">
        <f t="shared" si="502"/>
        <v>86715.052631578947</v>
      </c>
      <c r="M10744" s="16">
        <f t="shared" si="503"/>
        <v>98539.832535885173</v>
      </c>
      <c r="N10744" t="e">
        <f>INDEX(XML!$A$2:$R$782,MATCH(C10744,XML!$D$2:$D$737,0),2)</f>
        <v>#N/A</v>
      </c>
    </row>
    <row r="10745" spans="1:14" ht="22.5" customHeight="1" x14ac:dyDescent="0.2">
      <c r="A10745">
        <v>57250</v>
      </c>
      <c r="B10745" t="s">
        <v>15100</v>
      </c>
      <c r="C10745" s="15" t="s">
        <v>18255</v>
      </c>
      <c r="D10745" s="15" t="s">
        <v>18256</v>
      </c>
      <c r="E10745">
        <v>116990</v>
      </c>
      <c r="F10745">
        <v>116990</v>
      </c>
      <c r="H10745">
        <v>1</v>
      </c>
      <c r="K10745" s="16">
        <f t="shared" si="501"/>
        <v>125179.3</v>
      </c>
      <c r="L10745" s="16">
        <f t="shared" si="502"/>
        <v>131767.68421052632</v>
      </c>
      <c r="M10745" s="16">
        <f t="shared" si="503"/>
        <v>149736.00478468902</v>
      </c>
      <c r="N10745" t="e">
        <f>INDEX(XML!$A$2:$R$782,MATCH(C10745,XML!$D$2:$D$737,0),2)</f>
        <v>#N/A</v>
      </c>
    </row>
    <row r="10746" spans="1:14" ht="22.5" customHeight="1" x14ac:dyDescent="0.2">
      <c r="A10746">
        <v>57317</v>
      </c>
      <c r="B10746" t="s">
        <v>15096</v>
      </c>
      <c r="C10746" s="15" t="s">
        <v>15097</v>
      </c>
      <c r="D10746" s="15" t="s">
        <v>17126</v>
      </c>
      <c r="E10746">
        <v>137990</v>
      </c>
      <c r="F10746">
        <v>137990</v>
      </c>
      <c r="K10746" s="16">
        <f t="shared" si="501"/>
        <v>147649.29999999999</v>
      </c>
      <c r="L10746" s="16">
        <f t="shared" si="502"/>
        <v>155420.31578947365</v>
      </c>
      <c r="M10746" s="16">
        <f t="shared" si="503"/>
        <v>176613.99521531098</v>
      </c>
      <c r="N10746" t="e">
        <f>INDEX(XML!$A$2:$R$782,MATCH(C10746,XML!$D$2:$D$737,0),2)</f>
        <v>#N/A</v>
      </c>
    </row>
    <row r="10747" spans="1:14" ht="22.5" customHeight="1" x14ac:dyDescent="0.2">
      <c r="A10747">
        <v>59119</v>
      </c>
      <c r="B10747" t="s">
        <v>16330</v>
      </c>
      <c r="C10747" s="15" t="s">
        <v>16331</v>
      </c>
      <c r="D10747" s="15" t="s">
        <v>17127</v>
      </c>
      <c r="E10747">
        <v>69990</v>
      </c>
      <c r="F10747">
        <v>69990</v>
      </c>
      <c r="H10747">
        <v>4</v>
      </c>
      <c r="K10747" s="16">
        <f t="shared" si="501"/>
        <v>74889.3</v>
      </c>
      <c r="L10747" s="16">
        <f t="shared" si="502"/>
        <v>78830.84210526316</v>
      </c>
      <c r="M10747" s="16">
        <f t="shared" si="503"/>
        <v>89580.502392344511</v>
      </c>
      <c r="N10747" t="e">
        <f>INDEX(XML!$A$2:$R$782,MATCH(C10747,XML!$D$2:$D$737,0),2)</f>
        <v>#N/A</v>
      </c>
    </row>
    <row r="10748" spans="1:14" ht="22.5" customHeight="1" x14ac:dyDescent="0.2">
      <c r="A10748">
        <v>59117</v>
      </c>
      <c r="B10748" t="s">
        <v>31169</v>
      </c>
      <c r="C10748" s="15" t="s">
        <v>31170</v>
      </c>
      <c r="D10748" s="15" t="s">
        <v>31171</v>
      </c>
      <c r="E10748">
        <v>79990</v>
      </c>
      <c r="F10748">
        <v>79990</v>
      </c>
      <c r="H10748">
        <v>9</v>
      </c>
      <c r="K10748" s="16">
        <f t="shared" si="501"/>
        <v>85589.3</v>
      </c>
      <c r="L10748" s="16">
        <f t="shared" si="502"/>
        <v>90094</v>
      </c>
      <c r="M10748" s="16">
        <f t="shared" si="503"/>
        <v>102379.54545454546</v>
      </c>
      <c r="N10748" t="e">
        <f>INDEX(XML!$A$2:$R$782,MATCH(C10748,XML!$D$2:$D$737,0),2)</f>
        <v>#N/A</v>
      </c>
    </row>
    <row r="10749" spans="1:14" ht="22.5" customHeight="1" x14ac:dyDescent="0.25">
      <c r="A10749" s="184" t="s">
        <v>15659</v>
      </c>
      <c r="B10749" s="184"/>
      <c r="C10749" s="185"/>
      <c r="D10749" s="185"/>
      <c r="E10749" s="184"/>
      <c r="F10749" s="184"/>
      <c r="G10749" s="184"/>
      <c r="H10749" s="184"/>
      <c r="I10749" s="184"/>
      <c r="J10749" s="184"/>
      <c r="K10749" s="16">
        <f t="shared" si="501"/>
        <v>0</v>
      </c>
      <c r="L10749" s="16">
        <f t="shared" si="502"/>
        <v>0</v>
      </c>
      <c r="M10749" s="16">
        <f t="shared" si="503"/>
        <v>0</v>
      </c>
      <c r="N10749" t="e">
        <f>INDEX(XML!$A$2:$R$782,MATCH(C10749,XML!$D$2:$D$737,0),2)</f>
        <v>#N/A</v>
      </c>
    </row>
    <row r="10750" spans="1:14" ht="22.5" customHeight="1" x14ac:dyDescent="0.2">
      <c r="A10750">
        <v>62246</v>
      </c>
      <c r="B10750" t="s">
        <v>23378</v>
      </c>
      <c r="C10750" s="15" t="s">
        <v>23379</v>
      </c>
      <c r="D10750" s="15" t="s">
        <v>23380</v>
      </c>
      <c r="E10750">
        <v>0</v>
      </c>
      <c r="F10750">
        <v>0</v>
      </c>
      <c r="I10750">
        <v>1</v>
      </c>
      <c r="K10750" s="16">
        <f t="shared" si="501"/>
        <v>0</v>
      </c>
      <c r="L10750" s="16">
        <f t="shared" si="502"/>
        <v>0</v>
      </c>
      <c r="M10750" s="16">
        <f t="shared" si="503"/>
        <v>0</v>
      </c>
      <c r="N10750" t="e">
        <f>INDEX(XML!$A$2:$R$782,MATCH(C10750,XML!$D$2:$D$737,0),2)</f>
        <v>#N/A</v>
      </c>
    </row>
    <row r="10751" spans="1:14" ht="22.5" customHeight="1" x14ac:dyDescent="0.25">
      <c r="A10751" s="184" t="s">
        <v>4525</v>
      </c>
      <c r="B10751" s="184"/>
      <c r="C10751" s="185"/>
      <c r="D10751" s="185"/>
      <c r="E10751" s="184"/>
      <c r="F10751" s="184"/>
      <c r="G10751" s="184"/>
      <c r="H10751" s="184"/>
      <c r="I10751" s="184"/>
      <c r="J10751" s="184"/>
      <c r="K10751" s="16">
        <f t="shared" si="501"/>
        <v>0</v>
      </c>
      <c r="L10751" s="16">
        <f t="shared" si="502"/>
        <v>0</v>
      </c>
      <c r="M10751" s="16">
        <f t="shared" si="503"/>
        <v>0</v>
      </c>
      <c r="N10751" t="e">
        <f>INDEX(XML!$A$2:$R$782,MATCH(C10751,XML!$D$2:$D$737,0),2)</f>
        <v>#N/A</v>
      </c>
    </row>
    <row r="10752" spans="1:14" ht="22.5" customHeight="1" x14ac:dyDescent="0.2">
      <c r="A10752">
        <v>51391</v>
      </c>
      <c r="B10752" t="s">
        <v>4529</v>
      </c>
      <c r="C10752" s="15" t="s">
        <v>18259</v>
      </c>
      <c r="D10752" s="15" t="s">
        <v>18260</v>
      </c>
      <c r="E10752">
        <v>5990</v>
      </c>
      <c r="F10752">
        <v>5990</v>
      </c>
      <c r="K10752" s="16">
        <f t="shared" si="501"/>
        <v>6708.8</v>
      </c>
      <c r="L10752" s="16">
        <f t="shared" si="502"/>
        <v>7061.894736842105</v>
      </c>
      <c r="M10752" s="16">
        <f t="shared" si="503"/>
        <v>8024.880382775119</v>
      </c>
      <c r="N10752" t="e">
        <f>INDEX(XML!$A$2:$R$782,MATCH(C10752,XML!$D$2:$D$737,0),2)</f>
        <v>#N/A</v>
      </c>
    </row>
    <row r="10753" spans="1:14" ht="22.5" customHeight="1" x14ac:dyDescent="0.2">
      <c r="A10753">
        <v>51393</v>
      </c>
      <c r="B10753" t="s">
        <v>33286</v>
      </c>
      <c r="C10753" s="15" t="s">
        <v>33287</v>
      </c>
      <c r="D10753" s="15" t="s">
        <v>33288</v>
      </c>
      <c r="E10753">
        <v>8990</v>
      </c>
      <c r="F10753">
        <v>8990</v>
      </c>
      <c r="H10753">
        <v>12</v>
      </c>
      <c r="K10753" s="16">
        <f t="shared" si="501"/>
        <v>10068.799999999999</v>
      </c>
      <c r="L10753" s="16">
        <f t="shared" si="502"/>
        <v>10598.736842105262</v>
      </c>
      <c r="M10753" s="16">
        <f t="shared" si="503"/>
        <v>12044.019138755977</v>
      </c>
      <c r="N10753" t="e">
        <f>INDEX(XML!$A$2:$R$782,MATCH(C10753,XML!$D$2:$D$737,0),2)</f>
        <v>#N/A</v>
      </c>
    </row>
    <row r="10754" spans="1:14" ht="22.5" customHeight="1" x14ac:dyDescent="0.2">
      <c r="A10754">
        <v>51388</v>
      </c>
      <c r="B10754" t="s">
        <v>4528</v>
      </c>
      <c r="C10754" s="15" t="s">
        <v>18257</v>
      </c>
      <c r="D10754" s="15" t="s">
        <v>18258</v>
      </c>
      <c r="E10754">
        <v>8990</v>
      </c>
      <c r="F10754">
        <v>8990</v>
      </c>
      <c r="H10754">
        <v>10</v>
      </c>
      <c r="K10754" s="16">
        <f t="shared" si="501"/>
        <v>10068.799999999999</v>
      </c>
      <c r="L10754" s="16">
        <f t="shared" si="502"/>
        <v>10598.736842105262</v>
      </c>
      <c r="M10754" s="16">
        <f t="shared" si="503"/>
        <v>12044.019138755977</v>
      </c>
      <c r="N10754" t="e">
        <f>INDEX(XML!$A$2:$R$782,MATCH(C10754,XML!$D$2:$D$737,0),2)</f>
        <v>#N/A</v>
      </c>
    </row>
    <row r="10755" spans="1:14" ht="22.5" customHeight="1" x14ac:dyDescent="0.2">
      <c r="A10755">
        <v>51390</v>
      </c>
      <c r="B10755" t="s">
        <v>33289</v>
      </c>
      <c r="C10755" s="15" t="s">
        <v>33290</v>
      </c>
      <c r="D10755" s="15" t="s">
        <v>33291</v>
      </c>
      <c r="E10755">
        <v>7990</v>
      </c>
      <c r="F10755">
        <v>7990</v>
      </c>
      <c r="H10755">
        <v>20</v>
      </c>
      <c r="K10755" s="16">
        <f t="shared" si="501"/>
        <v>8948.7999999999993</v>
      </c>
      <c r="L10755" s="16">
        <f t="shared" si="502"/>
        <v>9419.78947368421</v>
      </c>
      <c r="M10755" s="16">
        <f t="shared" si="503"/>
        <v>10704.306220095694</v>
      </c>
      <c r="N10755" t="e">
        <f>INDEX(XML!$A$2:$R$782,MATCH(C10755,XML!$D$2:$D$737,0),2)</f>
        <v>#N/A</v>
      </c>
    </row>
    <row r="10756" spans="1:14" ht="22.5" customHeight="1" x14ac:dyDescent="0.2">
      <c r="A10756">
        <v>51392</v>
      </c>
      <c r="B10756" t="s">
        <v>16351</v>
      </c>
      <c r="C10756" s="15" t="s">
        <v>18261</v>
      </c>
      <c r="D10756" s="15" t="s">
        <v>18262</v>
      </c>
      <c r="E10756">
        <v>8990</v>
      </c>
      <c r="F10756">
        <v>8990</v>
      </c>
      <c r="H10756">
        <v>1</v>
      </c>
      <c r="K10756" s="16">
        <f t="shared" si="501"/>
        <v>10068.799999999999</v>
      </c>
      <c r="L10756" s="16">
        <f t="shared" si="502"/>
        <v>10598.736842105262</v>
      </c>
      <c r="M10756" s="16">
        <f t="shared" si="503"/>
        <v>12044.019138755977</v>
      </c>
      <c r="N10756" t="e">
        <f>INDEX(XML!$A$2:$R$782,MATCH(C10756,XML!$D$2:$D$737,0),2)</f>
        <v>#N/A</v>
      </c>
    </row>
    <row r="10757" spans="1:14" ht="22.5" customHeight="1" x14ac:dyDescent="0.2">
      <c r="A10757">
        <v>49609</v>
      </c>
      <c r="B10757" t="s">
        <v>4526</v>
      </c>
      <c r="C10757" s="15" t="s">
        <v>18265</v>
      </c>
      <c r="D10757" s="15" t="s">
        <v>18266</v>
      </c>
      <c r="E10757">
        <v>22990</v>
      </c>
      <c r="F10757">
        <v>22990</v>
      </c>
      <c r="H10757" t="s">
        <v>746</v>
      </c>
      <c r="K10757" s="16">
        <f t="shared" ref="K10757:K10820" si="504">IF(E10757&gt;49999,E10757+E10757*0.07,IF(E10757&lt;=49999,E10757+E10757*0.12))</f>
        <v>25748.799999999999</v>
      </c>
      <c r="L10757" s="16">
        <f t="shared" ref="L10757:L10820" si="505">K10757*100/95</f>
        <v>27104</v>
      </c>
      <c r="M10757" s="16">
        <f t="shared" ref="M10757:M10820" si="506">IF(COUNTIF(C10757,"*Dahua*"),F10757-10,L10757*100/88)</f>
        <v>30800</v>
      </c>
      <c r="N10757" t="e">
        <f>INDEX(XML!$A$2:$R$782,MATCH(C10757,XML!$D$2:$D$737,0),2)</f>
        <v>#N/A</v>
      </c>
    </row>
    <row r="10758" spans="1:14" ht="22.5" customHeight="1" x14ac:dyDescent="0.2">
      <c r="A10758">
        <v>48906</v>
      </c>
      <c r="B10758" t="s">
        <v>4527</v>
      </c>
      <c r="C10758" s="15" t="s">
        <v>18267</v>
      </c>
      <c r="D10758" s="15" t="s">
        <v>18268</v>
      </c>
      <c r="E10758">
        <v>35990</v>
      </c>
      <c r="F10758">
        <v>35990</v>
      </c>
      <c r="H10758">
        <v>34</v>
      </c>
      <c r="K10758" s="16">
        <f t="shared" si="504"/>
        <v>40308.800000000003</v>
      </c>
      <c r="L10758" s="16">
        <f t="shared" si="505"/>
        <v>42430.315789473687</v>
      </c>
      <c r="M10758" s="16">
        <f t="shared" si="506"/>
        <v>48216.267942583741</v>
      </c>
      <c r="N10758" t="e">
        <f>INDEX(XML!$A$2:$R$782,MATCH(C10758,XML!$D$2:$D$737,0),2)</f>
        <v>#N/A</v>
      </c>
    </row>
    <row r="10759" spans="1:14" ht="22.5" customHeight="1" x14ac:dyDescent="0.2">
      <c r="A10759">
        <v>51394</v>
      </c>
      <c r="B10759" t="s">
        <v>34442</v>
      </c>
      <c r="C10759" s="15" t="s">
        <v>34443</v>
      </c>
      <c r="D10759" s="15" t="s">
        <v>34444</v>
      </c>
      <c r="E10759">
        <v>8990</v>
      </c>
      <c r="F10759">
        <v>8990</v>
      </c>
      <c r="H10759">
        <v>10</v>
      </c>
      <c r="I10759">
        <v>1</v>
      </c>
      <c r="K10759" s="16">
        <f t="shared" si="504"/>
        <v>10068.799999999999</v>
      </c>
      <c r="L10759" s="16">
        <f t="shared" si="505"/>
        <v>10598.736842105262</v>
      </c>
      <c r="M10759" s="16">
        <f t="shared" si="506"/>
        <v>12044.019138755977</v>
      </c>
      <c r="N10759" t="e">
        <f>INDEX(XML!$A$2:$R$782,MATCH(C10759,XML!$D$2:$D$737,0),2)</f>
        <v>#N/A</v>
      </c>
    </row>
    <row r="10760" spans="1:14" ht="22.5" customHeight="1" x14ac:dyDescent="0.2">
      <c r="A10760">
        <v>48907</v>
      </c>
      <c r="B10760" t="s">
        <v>13066</v>
      </c>
      <c r="C10760" s="15" t="s">
        <v>18269</v>
      </c>
      <c r="D10760" s="15" t="s">
        <v>18270</v>
      </c>
      <c r="E10760">
        <v>50990</v>
      </c>
      <c r="F10760">
        <v>50990</v>
      </c>
      <c r="K10760" s="16">
        <f t="shared" si="504"/>
        <v>54559.3</v>
      </c>
      <c r="L10760" s="16">
        <f t="shared" si="505"/>
        <v>57430.84210526316</v>
      </c>
      <c r="M10760" s="16">
        <f t="shared" si="506"/>
        <v>65262.320574162688</v>
      </c>
      <c r="N10760" t="e">
        <f>INDEX(XML!$A$2:$R$782,MATCH(C10760,XML!$D$2:$D$737,0),2)</f>
        <v>#N/A</v>
      </c>
    </row>
    <row r="10761" spans="1:14" ht="22.5" customHeight="1" x14ac:dyDescent="0.2">
      <c r="A10761">
        <v>55571</v>
      </c>
      <c r="B10761">
        <v>23559036002</v>
      </c>
      <c r="C10761" s="15" t="s">
        <v>18199</v>
      </c>
      <c r="D10761" s="15" t="s">
        <v>18200</v>
      </c>
      <c r="E10761">
        <v>27990</v>
      </c>
      <c r="F10761">
        <v>27990</v>
      </c>
      <c r="H10761">
        <v>9</v>
      </c>
      <c r="I10761">
        <v>1</v>
      </c>
      <c r="K10761" s="16">
        <f t="shared" si="504"/>
        <v>31348.799999999999</v>
      </c>
      <c r="L10761" s="16">
        <f t="shared" si="505"/>
        <v>32998.73684210526</v>
      </c>
      <c r="M10761" s="16">
        <f t="shared" si="506"/>
        <v>37498.564593301431</v>
      </c>
      <c r="N10761" t="e">
        <f>INDEX(XML!$A$2:$R$782,MATCH(C10761,XML!$D$2:$D$737,0),2)</f>
        <v>#N/A</v>
      </c>
    </row>
    <row r="10762" spans="1:14" ht="22.5" customHeight="1" x14ac:dyDescent="0.2">
      <c r="A10762">
        <v>55572</v>
      </c>
      <c r="B10762">
        <v>23571036002</v>
      </c>
      <c r="C10762" s="15" t="s">
        <v>14610</v>
      </c>
      <c r="D10762" s="15" t="s">
        <v>14611</v>
      </c>
      <c r="E10762">
        <v>49990</v>
      </c>
      <c r="F10762">
        <v>49990</v>
      </c>
      <c r="H10762">
        <v>3</v>
      </c>
      <c r="K10762" s="16">
        <f t="shared" si="504"/>
        <v>55988.800000000003</v>
      </c>
      <c r="L10762" s="16">
        <f t="shared" si="505"/>
        <v>58935.57894736842</v>
      </c>
      <c r="M10762" s="16">
        <f t="shared" si="506"/>
        <v>66972.248803827752</v>
      </c>
      <c r="N10762" t="e">
        <f>INDEX(XML!$A$2:$R$782,MATCH(C10762,XML!$D$2:$D$737,0),2)</f>
        <v>#N/A</v>
      </c>
    </row>
    <row r="10763" spans="1:14" ht="22.5" customHeight="1" x14ac:dyDescent="0.2">
      <c r="A10763">
        <v>59243</v>
      </c>
      <c r="B10763">
        <v>25157036001</v>
      </c>
      <c r="C10763" s="15" t="s">
        <v>16907</v>
      </c>
      <c r="D10763" s="15" t="s">
        <v>20397</v>
      </c>
      <c r="E10763">
        <v>51490</v>
      </c>
      <c r="F10763">
        <v>51490</v>
      </c>
      <c r="H10763">
        <v>1</v>
      </c>
      <c r="K10763" s="16">
        <f t="shared" si="504"/>
        <v>55094.3</v>
      </c>
      <c r="L10763" s="16">
        <f t="shared" si="505"/>
        <v>57994</v>
      </c>
      <c r="M10763" s="16">
        <f t="shared" si="506"/>
        <v>65902.272727272721</v>
      </c>
      <c r="N10763" t="e">
        <f>INDEX(XML!$A$2:$R$782,MATCH(C10763,XML!$D$2:$D$737,0),2)</f>
        <v>#N/A</v>
      </c>
    </row>
    <row r="10764" spans="1:14" ht="22.5" customHeight="1" x14ac:dyDescent="0.2">
      <c r="A10764">
        <v>55961</v>
      </c>
      <c r="B10764" t="s">
        <v>14181</v>
      </c>
      <c r="C10764" s="15" t="s">
        <v>18263</v>
      </c>
      <c r="D10764" s="15" t="s">
        <v>18264</v>
      </c>
      <c r="E10764">
        <v>17490</v>
      </c>
      <c r="F10764">
        <v>17490</v>
      </c>
      <c r="H10764">
        <v>48</v>
      </c>
      <c r="K10764" s="16">
        <f t="shared" si="504"/>
        <v>19588.8</v>
      </c>
      <c r="L10764" s="16">
        <f t="shared" si="505"/>
        <v>20619.78947368421</v>
      </c>
      <c r="M10764" s="16">
        <f t="shared" si="506"/>
        <v>23431.57894736842</v>
      </c>
      <c r="N10764" t="e">
        <f>INDEX(XML!$A$2:$R$782,MATCH(C10764,XML!$D$2:$D$737,0),2)</f>
        <v>#N/A</v>
      </c>
    </row>
    <row r="10765" spans="1:14" ht="22.5" customHeight="1" x14ac:dyDescent="0.2">
      <c r="A10765">
        <v>48138</v>
      </c>
      <c r="B10765">
        <v>1510001682</v>
      </c>
      <c r="C10765" s="15" t="s">
        <v>30643</v>
      </c>
      <c r="D10765" s="15" t="s">
        <v>30644</v>
      </c>
      <c r="E10765">
        <v>30990</v>
      </c>
      <c r="F10765">
        <v>30990</v>
      </c>
      <c r="H10765">
        <v>2</v>
      </c>
      <c r="K10765" s="16">
        <f t="shared" si="504"/>
        <v>34708.800000000003</v>
      </c>
      <c r="L10765" s="16">
        <f t="shared" si="505"/>
        <v>36535.578947368427</v>
      </c>
      <c r="M10765" s="16">
        <f t="shared" si="506"/>
        <v>41517.703349282303</v>
      </c>
      <c r="N10765" t="e">
        <f>INDEX(XML!$A$2:$R$782,MATCH(C10765,XML!$D$2:$D$737,0),2)</f>
        <v>#N/A</v>
      </c>
    </row>
    <row r="10766" spans="1:14" ht="22.5" customHeight="1" x14ac:dyDescent="0.2">
      <c r="A10766">
        <v>51389</v>
      </c>
      <c r="B10766" t="s">
        <v>46774</v>
      </c>
      <c r="C10766" s="15" t="s">
        <v>46775</v>
      </c>
      <c r="D10766" s="15" t="s">
        <v>46776</v>
      </c>
      <c r="E10766">
        <v>8990</v>
      </c>
      <c r="F10766">
        <v>8990</v>
      </c>
      <c r="H10766">
        <v>19</v>
      </c>
      <c r="K10766" s="16">
        <f t="shared" si="504"/>
        <v>10068.799999999999</v>
      </c>
      <c r="L10766" s="16">
        <f t="shared" si="505"/>
        <v>10598.736842105262</v>
      </c>
      <c r="M10766" s="16">
        <f t="shared" si="506"/>
        <v>12044.019138755977</v>
      </c>
      <c r="N10766" t="e">
        <f>INDEX(XML!$A$2:$R$782,MATCH(C10766,XML!$D$2:$D$737,0),2)</f>
        <v>#N/A</v>
      </c>
    </row>
    <row r="10767" spans="1:14" ht="22.5" customHeight="1" x14ac:dyDescent="0.25">
      <c r="A10767" s="184" t="s">
        <v>4530</v>
      </c>
      <c r="B10767" s="184"/>
      <c r="C10767" s="185"/>
      <c r="D10767" s="185"/>
      <c r="E10767" s="184"/>
      <c r="F10767" s="184"/>
      <c r="G10767" s="184"/>
      <c r="H10767" s="184"/>
      <c r="I10767" s="184"/>
      <c r="J10767" s="184"/>
      <c r="K10767" s="16">
        <f t="shared" si="504"/>
        <v>0</v>
      </c>
      <c r="L10767" s="16">
        <f t="shared" si="505"/>
        <v>0</v>
      </c>
      <c r="M10767" s="16">
        <f t="shared" si="506"/>
        <v>0</v>
      </c>
      <c r="N10767" t="e">
        <f>INDEX(XML!$A$2:$R$782,MATCH(C10767,XML!$D$2:$D$737,0),2)</f>
        <v>#N/A</v>
      </c>
    </row>
    <row r="10768" spans="1:14" ht="22.5" customHeight="1" x14ac:dyDescent="0.2">
      <c r="A10768">
        <v>72490</v>
      </c>
      <c r="B10768" t="s">
        <v>31485</v>
      </c>
      <c r="C10768" s="15" t="s">
        <v>31486</v>
      </c>
      <c r="D10768" s="15" t="s">
        <v>31487</v>
      </c>
      <c r="E10768">
        <v>15424</v>
      </c>
      <c r="F10768">
        <v>21990</v>
      </c>
      <c r="H10768">
        <v>47</v>
      </c>
      <c r="K10768" s="16">
        <f t="shared" si="504"/>
        <v>17274.88</v>
      </c>
      <c r="L10768" s="16">
        <f t="shared" si="505"/>
        <v>18184.084210526315</v>
      </c>
      <c r="M10768" s="16">
        <f t="shared" si="506"/>
        <v>20663.732057416266</v>
      </c>
      <c r="N10768" t="e">
        <f>INDEX(XML!$A$2:$R$782,MATCH(C10768,XML!$D$2:$D$737,0),2)</f>
        <v>#N/A</v>
      </c>
    </row>
    <row r="10769" spans="1:14" ht="22.5" customHeight="1" x14ac:dyDescent="0.2">
      <c r="A10769">
        <v>56344</v>
      </c>
      <c r="B10769" t="s">
        <v>14492</v>
      </c>
      <c r="C10769" s="15" t="s">
        <v>18272</v>
      </c>
      <c r="D10769" s="15" t="s">
        <v>14493</v>
      </c>
      <c r="E10769">
        <v>11212</v>
      </c>
      <c r="F10769">
        <v>13990</v>
      </c>
      <c r="H10769">
        <v>7</v>
      </c>
      <c r="K10769" s="16">
        <f t="shared" si="504"/>
        <v>12557.44</v>
      </c>
      <c r="L10769" s="16">
        <f t="shared" si="505"/>
        <v>13218.357894736842</v>
      </c>
      <c r="M10769" s="16">
        <f t="shared" si="506"/>
        <v>15020.861244019139</v>
      </c>
      <c r="N10769" t="e">
        <f>INDEX(XML!$A$2:$R$782,MATCH(C10769,XML!$D$2:$D$737,0),2)</f>
        <v>#N/A</v>
      </c>
    </row>
    <row r="10770" spans="1:14" ht="22.5" customHeight="1" x14ac:dyDescent="0.2">
      <c r="A10770">
        <v>64544</v>
      </c>
      <c r="B10770" t="s">
        <v>22322</v>
      </c>
      <c r="C10770" s="15" t="s">
        <v>22323</v>
      </c>
      <c r="D10770" s="15" t="s">
        <v>22324</v>
      </c>
      <c r="E10770">
        <v>9899</v>
      </c>
      <c r="F10770">
        <v>12990</v>
      </c>
      <c r="K10770" s="16">
        <f t="shared" si="504"/>
        <v>11086.88</v>
      </c>
      <c r="L10770" s="16">
        <f t="shared" si="505"/>
        <v>11670.4</v>
      </c>
      <c r="M10770" s="16">
        <f t="shared" si="506"/>
        <v>13261.818181818182</v>
      </c>
      <c r="N10770" t="e">
        <f>INDEX(XML!$A$2:$R$782,MATCH(C10770,XML!$D$2:$D$737,0),2)</f>
        <v>#N/A</v>
      </c>
    </row>
    <row r="10771" spans="1:14" ht="22.5" customHeight="1" x14ac:dyDescent="0.2">
      <c r="A10771">
        <v>48423</v>
      </c>
      <c r="B10771" t="s">
        <v>25458</v>
      </c>
      <c r="C10771" s="15" t="s">
        <v>25459</v>
      </c>
      <c r="D10771" s="15" t="s">
        <v>25460</v>
      </c>
      <c r="E10771">
        <v>10661</v>
      </c>
      <c r="F10771">
        <v>14890</v>
      </c>
      <c r="H10771">
        <v>16</v>
      </c>
      <c r="K10771" s="16">
        <f t="shared" si="504"/>
        <v>11940.32</v>
      </c>
      <c r="L10771" s="16">
        <f t="shared" si="505"/>
        <v>12568.757894736842</v>
      </c>
      <c r="M10771" s="16">
        <f t="shared" si="506"/>
        <v>14282.679425837321</v>
      </c>
      <c r="N10771" t="e">
        <f>INDEX(XML!$A$2:$R$782,MATCH(C10771,XML!$D$2:$D$737,0),2)</f>
        <v>#N/A</v>
      </c>
    </row>
    <row r="10772" spans="1:14" ht="22.5" customHeight="1" x14ac:dyDescent="0.2">
      <c r="A10772">
        <v>46238</v>
      </c>
      <c r="B10772" t="s">
        <v>13001</v>
      </c>
      <c r="C10772" s="15" t="s">
        <v>13002</v>
      </c>
      <c r="D10772" s="15" t="s">
        <v>13003</v>
      </c>
      <c r="E10772">
        <v>8900</v>
      </c>
      <c r="F10772">
        <v>10990</v>
      </c>
      <c r="K10772" s="16">
        <f t="shared" si="504"/>
        <v>9968</v>
      </c>
      <c r="L10772" s="16">
        <f t="shared" si="505"/>
        <v>10492.631578947368</v>
      </c>
      <c r="M10772" s="16">
        <f t="shared" si="506"/>
        <v>11923.444976076555</v>
      </c>
      <c r="N10772" t="e">
        <f>INDEX(XML!$A$2:$R$782,MATCH(C10772,XML!$D$2:$D$737,0),2)</f>
        <v>#N/A</v>
      </c>
    </row>
    <row r="10773" spans="1:14" ht="22.5" customHeight="1" x14ac:dyDescent="0.2">
      <c r="A10773">
        <v>56346</v>
      </c>
      <c r="B10773" t="s">
        <v>14490</v>
      </c>
      <c r="C10773" s="15" t="s">
        <v>18271</v>
      </c>
      <c r="D10773" s="15" t="s">
        <v>14491</v>
      </c>
      <c r="E10773">
        <v>13795</v>
      </c>
      <c r="F10773">
        <v>18990</v>
      </c>
      <c r="K10773" s="16">
        <f t="shared" si="504"/>
        <v>15450.4</v>
      </c>
      <c r="L10773" s="16">
        <f t="shared" si="505"/>
        <v>16263.578947368422</v>
      </c>
      <c r="M10773" s="16">
        <f t="shared" si="506"/>
        <v>18481.339712918663</v>
      </c>
      <c r="N10773" t="e">
        <f>INDEX(XML!$A$2:$R$782,MATCH(C10773,XML!$D$2:$D$737,0),2)</f>
        <v>#N/A</v>
      </c>
    </row>
    <row r="10774" spans="1:14" ht="22.5" customHeight="1" x14ac:dyDescent="0.2">
      <c r="A10774">
        <v>56345</v>
      </c>
      <c r="B10774" t="s">
        <v>42725</v>
      </c>
      <c r="C10774" s="15" t="s">
        <v>42726</v>
      </c>
      <c r="D10774" s="15" t="s">
        <v>42727</v>
      </c>
      <c r="E10774">
        <v>13795</v>
      </c>
      <c r="F10774">
        <v>18990</v>
      </c>
      <c r="H10774">
        <v>9</v>
      </c>
      <c r="K10774" s="16">
        <f t="shared" si="504"/>
        <v>15450.4</v>
      </c>
      <c r="L10774" s="16">
        <f t="shared" si="505"/>
        <v>16263.578947368422</v>
      </c>
      <c r="M10774" s="16">
        <f t="shared" si="506"/>
        <v>18481.339712918663</v>
      </c>
      <c r="N10774" t="e">
        <f>INDEX(XML!$A$2:$R$782,MATCH(C10774,XML!$D$2:$D$737,0),2)</f>
        <v>#N/A</v>
      </c>
    </row>
    <row r="10775" spans="1:14" ht="22.5" customHeight="1" x14ac:dyDescent="0.2">
      <c r="A10775">
        <v>56342</v>
      </c>
      <c r="B10775" t="s">
        <v>14496</v>
      </c>
      <c r="C10775" s="15" t="s">
        <v>18274</v>
      </c>
      <c r="D10775" s="15" t="s">
        <v>18275</v>
      </c>
      <c r="E10775">
        <v>14442</v>
      </c>
      <c r="F10775">
        <v>16990</v>
      </c>
      <c r="H10775">
        <v>3</v>
      </c>
      <c r="K10775" s="16">
        <f t="shared" si="504"/>
        <v>16175.04</v>
      </c>
      <c r="L10775" s="16">
        <f t="shared" si="505"/>
        <v>17026.357894736841</v>
      </c>
      <c r="M10775" s="16">
        <f t="shared" si="506"/>
        <v>19348.133971291863</v>
      </c>
      <c r="N10775" t="e">
        <f>INDEX(XML!$A$2:$R$782,MATCH(C10775,XML!$D$2:$D$737,0),2)</f>
        <v>#N/A</v>
      </c>
    </row>
    <row r="10776" spans="1:14" ht="22.5" customHeight="1" x14ac:dyDescent="0.2">
      <c r="A10776">
        <v>56343</v>
      </c>
      <c r="B10776" t="s">
        <v>14494</v>
      </c>
      <c r="C10776" s="15" t="s">
        <v>18273</v>
      </c>
      <c r="D10776" s="15" t="s">
        <v>14495</v>
      </c>
      <c r="E10776">
        <v>14442</v>
      </c>
      <c r="F10776">
        <v>16990</v>
      </c>
      <c r="H10776">
        <v>1</v>
      </c>
      <c r="K10776" s="16">
        <f t="shared" si="504"/>
        <v>16175.04</v>
      </c>
      <c r="L10776" s="16">
        <f t="shared" si="505"/>
        <v>17026.357894736841</v>
      </c>
      <c r="M10776" s="16">
        <f t="shared" si="506"/>
        <v>19348.133971291863</v>
      </c>
      <c r="N10776" t="e">
        <f>INDEX(XML!$A$2:$R$782,MATCH(C10776,XML!$D$2:$D$737,0),2)</f>
        <v>#N/A</v>
      </c>
    </row>
    <row r="10777" spans="1:14" ht="112.5" x14ac:dyDescent="0.2">
      <c r="A10777">
        <v>56206</v>
      </c>
      <c r="B10777" t="s">
        <v>14252</v>
      </c>
      <c r="C10777" s="15" t="s">
        <v>14253</v>
      </c>
      <c r="D10777" s="15" t="s">
        <v>14254</v>
      </c>
      <c r="E10777">
        <v>17490</v>
      </c>
      <c r="F10777">
        <v>17490</v>
      </c>
      <c r="H10777">
        <v>5</v>
      </c>
      <c r="K10777" s="16">
        <f t="shared" si="504"/>
        <v>19588.8</v>
      </c>
      <c r="L10777" s="16">
        <f t="shared" si="505"/>
        <v>20619.78947368421</v>
      </c>
      <c r="M10777" s="16">
        <f t="shared" si="506"/>
        <v>23431.57894736842</v>
      </c>
      <c r="N10777" t="e">
        <f>INDEX(XML!$A$2:$R$782,MATCH(C10777,XML!$D$2:$D$737,0),2)</f>
        <v>#N/A</v>
      </c>
    </row>
    <row r="10778" spans="1:14" ht="22.5" customHeight="1" x14ac:dyDescent="0.2">
      <c r="A10778">
        <v>56803</v>
      </c>
      <c r="B10778" t="s">
        <v>14828</v>
      </c>
      <c r="C10778" s="15" t="s">
        <v>14829</v>
      </c>
      <c r="D10778" s="15" t="s">
        <v>14830</v>
      </c>
      <c r="E10778">
        <v>19790</v>
      </c>
      <c r="F10778">
        <v>19790</v>
      </c>
      <c r="H10778">
        <v>7</v>
      </c>
      <c r="K10778" s="16">
        <f t="shared" si="504"/>
        <v>22164.799999999999</v>
      </c>
      <c r="L10778" s="16">
        <f t="shared" si="505"/>
        <v>23331.36842105263</v>
      </c>
      <c r="M10778" s="16">
        <f t="shared" si="506"/>
        <v>26512.91866028708</v>
      </c>
      <c r="N10778" t="e">
        <f>INDEX(XML!$A$2:$R$782,MATCH(C10778,XML!$D$2:$D$737,0),2)</f>
        <v>#N/A</v>
      </c>
    </row>
    <row r="10779" spans="1:14" ht="22.5" customHeight="1" x14ac:dyDescent="0.2">
      <c r="A10779">
        <v>60586</v>
      </c>
      <c r="B10779" t="s">
        <v>20482</v>
      </c>
      <c r="C10779" s="15" t="s">
        <v>20483</v>
      </c>
      <c r="D10779" s="15" t="s">
        <v>20484</v>
      </c>
      <c r="E10779">
        <v>26590</v>
      </c>
      <c r="F10779">
        <v>26590</v>
      </c>
      <c r="H10779" t="s">
        <v>746</v>
      </c>
      <c r="K10779" s="16">
        <f t="shared" si="504"/>
        <v>29780.799999999999</v>
      </c>
      <c r="L10779" s="16">
        <f t="shared" si="505"/>
        <v>31348.21052631579</v>
      </c>
      <c r="M10779" s="16">
        <f t="shared" si="506"/>
        <v>35622.966507177036</v>
      </c>
      <c r="N10779" t="e">
        <f>INDEX(XML!$A$2:$R$782,MATCH(C10779,XML!$D$2:$D$737,0),2)</f>
        <v>#N/A</v>
      </c>
    </row>
    <row r="10780" spans="1:14" ht="22.5" customHeight="1" x14ac:dyDescent="0.2">
      <c r="A10780">
        <v>55975</v>
      </c>
      <c r="B10780" t="s">
        <v>39621</v>
      </c>
      <c r="C10780" s="15" t="s">
        <v>39622</v>
      </c>
      <c r="D10780" s="15" t="s">
        <v>39623</v>
      </c>
      <c r="E10780">
        <v>26590</v>
      </c>
      <c r="F10780">
        <v>26590</v>
      </c>
      <c r="H10780">
        <v>19</v>
      </c>
      <c r="K10780" s="16">
        <f t="shared" si="504"/>
        <v>29780.799999999999</v>
      </c>
      <c r="L10780" s="16">
        <f t="shared" si="505"/>
        <v>31348.21052631579</v>
      </c>
      <c r="M10780" s="16">
        <f t="shared" si="506"/>
        <v>35622.966507177036</v>
      </c>
      <c r="N10780" t="e">
        <f>INDEX(XML!$A$2:$R$782,MATCH(C10780,XML!$D$2:$D$737,0),2)</f>
        <v>#N/A</v>
      </c>
    </row>
    <row r="10781" spans="1:14" ht="22.5" customHeight="1" x14ac:dyDescent="0.2">
      <c r="A10781">
        <v>57253</v>
      </c>
      <c r="B10781" t="s">
        <v>23141</v>
      </c>
      <c r="C10781" s="15" t="s">
        <v>23142</v>
      </c>
      <c r="D10781" s="15" t="s">
        <v>23143</v>
      </c>
      <c r="E10781">
        <v>32190</v>
      </c>
      <c r="F10781">
        <v>32190</v>
      </c>
      <c r="H10781">
        <v>23</v>
      </c>
      <c r="K10781" s="16">
        <f t="shared" si="504"/>
        <v>36052.800000000003</v>
      </c>
      <c r="L10781" s="16">
        <f t="shared" si="505"/>
        <v>37950.315789473687</v>
      </c>
      <c r="M10781" s="16">
        <f t="shared" si="506"/>
        <v>43125.358851674646</v>
      </c>
      <c r="N10781" t="e">
        <f>INDEX(XML!$A$2:$R$782,MATCH(C10781,XML!$D$2:$D$737,0),2)</f>
        <v>#N/A</v>
      </c>
    </row>
    <row r="10782" spans="1:14" ht="22.5" customHeight="1" x14ac:dyDescent="0.2">
      <c r="A10782">
        <v>57254</v>
      </c>
      <c r="B10782" t="s">
        <v>15103</v>
      </c>
      <c r="C10782" s="15" t="s">
        <v>15104</v>
      </c>
      <c r="D10782" s="15" t="s">
        <v>17128</v>
      </c>
      <c r="E10782">
        <v>32190</v>
      </c>
      <c r="F10782">
        <v>32190</v>
      </c>
      <c r="H10782">
        <v>15</v>
      </c>
      <c r="K10782" s="16">
        <f t="shared" si="504"/>
        <v>36052.800000000003</v>
      </c>
      <c r="L10782" s="16">
        <f t="shared" si="505"/>
        <v>37950.315789473687</v>
      </c>
      <c r="M10782" s="16">
        <f t="shared" si="506"/>
        <v>43125.358851674646</v>
      </c>
      <c r="N10782" t="e">
        <f>INDEX(XML!$A$2:$R$782,MATCH(C10782,XML!$D$2:$D$737,0),2)</f>
        <v>#N/A</v>
      </c>
    </row>
    <row r="10783" spans="1:14" ht="22.5" customHeight="1" x14ac:dyDescent="0.2">
      <c r="A10783">
        <v>57845</v>
      </c>
      <c r="B10783" t="s">
        <v>35002</v>
      </c>
      <c r="C10783" s="15" t="s">
        <v>35003</v>
      </c>
      <c r="D10783" s="15" t="s">
        <v>35004</v>
      </c>
      <c r="E10783">
        <v>32890</v>
      </c>
      <c r="F10783">
        <v>32890</v>
      </c>
      <c r="H10783">
        <v>10</v>
      </c>
      <c r="K10783" s="16">
        <f t="shared" si="504"/>
        <v>36836.800000000003</v>
      </c>
      <c r="L10783" s="16">
        <f t="shared" si="505"/>
        <v>38775.578947368427</v>
      </c>
      <c r="M10783" s="16">
        <f t="shared" si="506"/>
        <v>44063.157894736847</v>
      </c>
      <c r="N10783" t="e">
        <f>INDEX(XML!$A$2:$R$782,MATCH(C10783,XML!$D$2:$D$737,0),2)</f>
        <v>#N/A</v>
      </c>
    </row>
    <row r="10784" spans="1:14" ht="22.5" customHeight="1" x14ac:dyDescent="0.2">
      <c r="A10784">
        <v>57249</v>
      </c>
      <c r="B10784" t="s">
        <v>15101</v>
      </c>
      <c r="C10784" s="15" t="s">
        <v>15102</v>
      </c>
      <c r="D10784" s="15" t="s">
        <v>16985</v>
      </c>
      <c r="E10784">
        <v>34990</v>
      </c>
      <c r="F10784">
        <v>34990</v>
      </c>
      <c r="I10784">
        <v>2</v>
      </c>
      <c r="K10784" s="16">
        <f t="shared" si="504"/>
        <v>39188.800000000003</v>
      </c>
      <c r="L10784" s="16">
        <f t="shared" si="505"/>
        <v>41251.368421052633</v>
      </c>
      <c r="M10784" s="16">
        <f t="shared" si="506"/>
        <v>46876.555023923451</v>
      </c>
      <c r="N10784" t="e">
        <f>INDEX(XML!$A$2:$R$782,MATCH(C10784,XML!$D$2:$D$737,0),2)</f>
        <v>#N/A</v>
      </c>
    </row>
    <row r="10785" spans="1:14" ht="22.5" customHeight="1" x14ac:dyDescent="0.2">
      <c r="A10785">
        <v>68551</v>
      </c>
      <c r="B10785" t="s">
        <v>34259</v>
      </c>
      <c r="C10785" s="15" t="s">
        <v>34260</v>
      </c>
      <c r="D10785" s="15" t="s">
        <v>34261</v>
      </c>
      <c r="E10785">
        <v>18990</v>
      </c>
      <c r="F10785">
        <v>18990</v>
      </c>
      <c r="H10785">
        <v>1</v>
      </c>
      <c r="K10785" s="16">
        <f t="shared" si="504"/>
        <v>21268.799999999999</v>
      </c>
      <c r="L10785" s="16">
        <f t="shared" si="505"/>
        <v>22388.21052631579</v>
      </c>
      <c r="M10785" s="16">
        <f t="shared" si="506"/>
        <v>25441.148325358852</v>
      </c>
      <c r="N10785" t="e">
        <f>INDEX(XML!$A$2:$R$782,MATCH(C10785,XML!$D$2:$D$737,0),2)</f>
        <v>#N/A</v>
      </c>
    </row>
    <row r="10786" spans="1:14" ht="22.5" customHeight="1" x14ac:dyDescent="0.2">
      <c r="A10786">
        <v>76399</v>
      </c>
      <c r="B10786" t="s">
        <v>35220</v>
      </c>
      <c r="C10786" s="15" t="s">
        <v>35221</v>
      </c>
      <c r="D10786" s="15" t="s">
        <v>35222</v>
      </c>
      <c r="E10786">
        <v>32990</v>
      </c>
      <c r="F10786">
        <v>32990</v>
      </c>
      <c r="H10786">
        <v>2</v>
      </c>
      <c r="K10786" s="16">
        <f t="shared" si="504"/>
        <v>36948.800000000003</v>
      </c>
      <c r="L10786" s="16">
        <f t="shared" si="505"/>
        <v>38893.473684210534</v>
      </c>
      <c r="M10786" s="16">
        <f t="shared" si="506"/>
        <v>44197.129186602884</v>
      </c>
      <c r="N10786" t="e">
        <f>INDEX(XML!$A$2:$R$782,MATCH(C10786,XML!$D$2:$D$737,0),2)</f>
        <v>#N/A</v>
      </c>
    </row>
    <row r="10787" spans="1:14" ht="22.5" customHeight="1" x14ac:dyDescent="0.2">
      <c r="A10787">
        <v>58085</v>
      </c>
      <c r="B10787" t="s">
        <v>29306</v>
      </c>
      <c r="C10787" s="15" t="s">
        <v>29307</v>
      </c>
      <c r="D10787" s="15" t="s">
        <v>29308</v>
      </c>
      <c r="E10787">
        <v>28990</v>
      </c>
      <c r="F10787">
        <v>28990</v>
      </c>
      <c r="K10787" s="16">
        <f t="shared" si="504"/>
        <v>32468.799999999999</v>
      </c>
      <c r="L10787" s="16">
        <f t="shared" si="505"/>
        <v>34177.684210526313</v>
      </c>
      <c r="M10787" s="16">
        <f t="shared" si="506"/>
        <v>38838.277511961722</v>
      </c>
      <c r="N10787" t="e">
        <f>INDEX(XML!$A$2:$R$782,MATCH(C10787,XML!$D$2:$D$737,0),2)</f>
        <v>#N/A</v>
      </c>
    </row>
    <row r="10788" spans="1:14" ht="22.5" customHeight="1" x14ac:dyDescent="0.2">
      <c r="A10788">
        <v>59125</v>
      </c>
      <c r="B10788" t="s">
        <v>16334</v>
      </c>
      <c r="C10788" s="15" t="s">
        <v>16335</v>
      </c>
      <c r="D10788" s="15" t="s">
        <v>16986</v>
      </c>
      <c r="E10788">
        <v>24990</v>
      </c>
      <c r="F10788">
        <v>24990</v>
      </c>
      <c r="H10788">
        <v>3</v>
      </c>
      <c r="K10788" s="16">
        <f t="shared" si="504"/>
        <v>27988.799999999999</v>
      </c>
      <c r="L10788" s="16">
        <f t="shared" si="505"/>
        <v>29461.894736842107</v>
      </c>
      <c r="M10788" s="16">
        <f t="shared" si="506"/>
        <v>33479.425837320574</v>
      </c>
      <c r="N10788" t="e">
        <f>INDEX(XML!$A$2:$R$782,MATCH(C10788,XML!$D$2:$D$737,0),2)</f>
        <v>#N/A</v>
      </c>
    </row>
    <row r="10789" spans="1:14" ht="22.5" customHeight="1" x14ac:dyDescent="0.2">
      <c r="A10789">
        <v>68550</v>
      </c>
      <c r="B10789" t="s">
        <v>25251</v>
      </c>
      <c r="C10789" s="15" t="s">
        <v>25252</v>
      </c>
      <c r="D10789" s="15" t="s">
        <v>25253</v>
      </c>
      <c r="E10789">
        <v>50990</v>
      </c>
      <c r="F10789">
        <v>50990</v>
      </c>
      <c r="H10789">
        <v>7</v>
      </c>
      <c r="K10789" s="16">
        <f t="shared" si="504"/>
        <v>54559.3</v>
      </c>
      <c r="L10789" s="16">
        <f t="shared" si="505"/>
        <v>57430.84210526316</v>
      </c>
      <c r="M10789" s="16">
        <f t="shared" si="506"/>
        <v>65262.320574162688</v>
      </c>
      <c r="N10789" t="e">
        <f>INDEX(XML!$A$2:$R$782,MATCH(C10789,XML!$D$2:$D$737,0),2)</f>
        <v>#N/A</v>
      </c>
    </row>
    <row r="10790" spans="1:14" ht="22.5" customHeight="1" x14ac:dyDescent="0.2">
      <c r="A10790">
        <v>58084</v>
      </c>
      <c r="B10790" t="s">
        <v>29303</v>
      </c>
      <c r="C10790" s="15" t="s">
        <v>29304</v>
      </c>
      <c r="D10790" s="15" t="s">
        <v>29305</v>
      </c>
      <c r="E10790">
        <v>57990</v>
      </c>
      <c r="F10790">
        <v>57990</v>
      </c>
      <c r="H10790">
        <v>14</v>
      </c>
      <c r="K10790" s="16">
        <f t="shared" si="504"/>
        <v>62049.3</v>
      </c>
      <c r="L10790" s="16">
        <f t="shared" si="505"/>
        <v>65315.052631578947</v>
      </c>
      <c r="M10790" s="16">
        <f t="shared" si="506"/>
        <v>74221.650717703349</v>
      </c>
      <c r="N10790" t="e">
        <f>INDEX(XML!$A$2:$R$782,MATCH(C10790,XML!$D$2:$D$737,0),2)</f>
        <v>#N/A</v>
      </c>
    </row>
    <row r="10791" spans="1:14" ht="22.5" customHeight="1" x14ac:dyDescent="0.2">
      <c r="A10791">
        <v>64545</v>
      </c>
      <c r="B10791" t="s">
        <v>31612</v>
      </c>
      <c r="C10791" s="15" t="s">
        <v>31613</v>
      </c>
      <c r="D10791" s="15" t="s">
        <v>31614</v>
      </c>
      <c r="E10791">
        <v>8312</v>
      </c>
      <c r="F10791">
        <v>10390</v>
      </c>
      <c r="H10791">
        <v>11</v>
      </c>
      <c r="K10791" s="16">
        <f t="shared" si="504"/>
        <v>9309.44</v>
      </c>
      <c r="L10791" s="16">
        <f t="shared" si="505"/>
        <v>9799.410526315789</v>
      </c>
      <c r="M10791" s="16">
        <f t="shared" si="506"/>
        <v>11135.693779904306</v>
      </c>
      <c r="N10791" t="e">
        <f>INDEX(XML!$A$2:$R$782,MATCH(C10791,XML!$D$2:$D$737,0),2)</f>
        <v>#N/A</v>
      </c>
    </row>
    <row r="10792" spans="1:14" ht="22.5" customHeight="1" x14ac:dyDescent="0.2">
      <c r="A10792">
        <v>49786</v>
      </c>
      <c r="B10792">
        <v>8000035884</v>
      </c>
      <c r="C10792" s="15" t="s">
        <v>18276</v>
      </c>
      <c r="D10792" s="15" t="s">
        <v>18277</v>
      </c>
      <c r="E10792">
        <v>49990</v>
      </c>
      <c r="F10792">
        <v>49990</v>
      </c>
      <c r="H10792">
        <v>3</v>
      </c>
      <c r="K10792" s="16">
        <f t="shared" si="504"/>
        <v>55988.800000000003</v>
      </c>
      <c r="L10792" s="16">
        <f t="shared" si="505"/>
        <v>58935.57894736842</v>
      </c>
      <c r="M10792" s="16">
        <f t="shared" si="506"/>
        <v>66972.248803827752</v>
      </c>
      <c r="N10792" t="e">
        <f>INDEX(XML!$A$2:$R$782,MATCH(C10792,XML!$D$2:$D$737,0),2)</f>
        <v>#N/A</v>
      </c>
    </row>
    <row r="10793" spans="1:14" ht="22.5" customHeight="1" x14ac:dyDescent="0.2">
      <c r="A10793">
        <v>59250</v>
      </c>
      <c r="B10793">
        <v>25159036001</v>
      </c>
      <c r="C10793" s="15" t="s">
        <v>16911</v>
      </c>
      <c r="D10793" s="15" t="s">
        <v>17038</v>
      </c>
      <c r="E10793">
        <v>39990</v>
      </c>
      <c r="F10793">
        <v>39990</v>
      </c>
      <c r="H10793">
        <v>14</v>
      </c>
      <c r="K10793" s="16">
        <f t="shared" si="504"/>
        <v>44788.800000000003</v>
      </c>
      <c r="L10793" s="16">
        <f t="shared" si="505"/>
        <v>47146.105263157893</v>
      </c>
      <c r="M10793" s="16">
        <f t="shared" si="506"/>
        <v>53575.119617224882</v>
      </c>
      <c r="N10793" t="e">
        <f>INDEX(XML!$A$2:$R$782,MATCH(C10793,XML!$D$2:$D$737,0),2)</f>
        <v>#N/A</v>
      </c>
    </row>
    <row r="10794" spans="1:14" ht="22.5" customHeight="1" x14ac:dyDescent="0.2">
      <c r="A10794">
        <v>55558</v>
      </c>
      <c r="B10794">
        <v>23871034003</v>
      </c>
      <c r="C10794" s="15" t="s">
        <v>14616</v>
      </c>
      <c r="D10794" s="15" t="s">
        <v>14617</v>
      </c>
      <c r="E10794">
        <v>35990</v>
      </c>
      <c r="F10794">
        <v>35990</v>
      </c>
      <c r="H10794">
        <v>12</v>
      </c>
      <c r="K10794" s="16">
        <f t="shared" si="504"/>
        <v>40308.800000000003</v>
      </c>
      <c r="L10794" s="16">
        <f t="shared" si="505"/>
        <v>42430.315789473687</v>
      </c>
      <c r="M10794" s="16">
        <f t="shared" si="506"/>
        <v>48216.267942583741</v>
      </c>
      <c r="N10794" t="e">
        <f>INDEX(XML!$A$2:$R$782,MATCH(C10794,XML!$D$2:$D$737,0),2)</f>
        <v>#N/A</v>
      </c>
    </row>
    <row r="10795" spans="1:14" ht="22.5" customHeight="1" x14ac:dyDescent="0.2">
      <c r="A10795">
        <v>56750</v>
      </c>
      <c r="B10795">
        <v>25035036001</v>
      </c>
      <c r="C10795" s="15" t="s">
        <v>16080</v>
      </c>
      <c r="D10795" s="15" t="s">
        <v>16081</v>
      </c>
      <c r="E10795">
        <v>48390</v>
      </c>
      <c r="F10795">
        <v>48390</v>
      </c>
      <c r="H10795">
        <v>21</v>
      </c>
      <c r="K10795" s="16">
        <f t="shared" si="504"/>
        <v>54196.800000000003</v>
      </c>
      <c r="L10795" s="16">
        <f t="shared" si="505"/>
        <v>57049.26315789474</v>
      </c>
      <c r="M10795" s="16">
        <f t="shared" si="506"/>
        <v>64828.708133971297</v>
      </c>
      <c r="N10795" t="e">
        <f>INDEX(XML!$A$2:$R$782,MATCH(C10795,XML!$D$2:$D$737,0),2)</f>
        <v>#N/A</v>
      </c>
    </row>
    <row r="10796" spans="1:14" ht="22.5" customHeight="1" x14ac:dyDescent="0.2">
      <c r="A10796">
        <v>59246</v>
      </c>
      <c r="B10796">
        <v>23872034003</v>
      </c>
      <c r="C10796" s="15" t="s">
        <v>16909</v>
      </c>
      <c r="D10796" s="15" t="s">
        <v>17039</v>
      </c>
      <c r="E10796">
        <v>43390</v>
      </c>
      <c r="F10796">
        <v>43390</v>
      </c>
      <c r="H10796">
        <v>3</v>
      </c>
      <c r="K10796" s="16">
        <f t="shared" si="504"/>
        <v>48596.800000000003</v>
      </c>
      <c r="L10796" s="16">
        <f t="shared" si="505"/>
        <v>51154.526315789473</v>
      </c>
      <c r="M10796" s="16">
        <f t="shared" si="506"/>
        <v>58130.143540669858</v>
      </c>
      <c r="N10796" t="e">
        <f>INDEX(XML!$A$2:$R$782,MATCH(C10796,XML!$D$2:$D$737,0),2)</f>
        <v>#N/A</v>
      </c>
    </row>
    <row r="10797" spans="1:14" ht="22.5" customHeight="1" x14ac:dyDescent="0.2">
      <c r="A10797">
        <v>56741</v>
      </c>
      <c r="B10797">
        <v>23958036002</v>
      </c>
      <c r="C10797" s="15" t="s">
        <v>16088</v>
      </c>
      <c r="D10797" s="15" t="s">
        <v>16089</v>
      </c>
      <c r="E10797">
        <v>56090</v>
      </c>
      <c r="F10797">
        <v>56090</v>
      </c>
      <c r="H10797">
        <v>17</v>
      </c>
      <c r="K10797" s="16">
        <f t="shared" si="504"/>
        <v>60016.3</v>
      </c>
      <c r="L10797" s="16">
        <f t="shared" si="505"/>
        <v>63175.052631578947</v>
      </c>
      <c r="M10797" s="16">
        <f t="shared" si="506"/>
        <v>71789.832535885173</v>
      </c>
      <c r="N10797" t="e">
        <f>INDEX(XML!$A$2:$R$782,MATCH(C10797,XML!$D$2:$D$737,0),2)</f>
        <v>#N/A</v>
      </c>
    </row>
    <row r="10798" spans="1:14" ht="22.5" customHeight="1" x14ac:dyDescent="0.2">
      <c r="A10798">
        <v>56749</v>
      </c>
      <c r="B10798">
        <v>23957036002</v>
      </c>
      <c r="C10798" s="15" t="s">
        <v>16082</v>
      </c>
      <c r="D10798" s="15" t="s">
        <v>16083</v>
      </c>
      <c r="E10798">
        <v>55190</v>
      </c>
      <c r="F10798">
        <v>55190</v>
      </c>
      <c r="H10798">
        <v>12</v>
      </c>
      <c r="K10798" s="16">
        <f t="shared" si="504"/>
        <v>59053.3</v>
      </c>
      <c r="L10798" s="16">
        <f t="shared" si="505"/>
        <v>62161.368421052633</v>
      </c>
      <c r="M10798" s="16">
        <f t="shared" si="506"/>
        <v>70637.918660287076</v>
      </c>
      <c r="N10798" t="e">
        <f>INDEX(XML!$A$2:$R$782,MATCH(C10798,XML!$D$2:$D$737,0),2)</f>
        <v>#N/A</v>
      </c>
    </row>
    <row r="10799" spans="1:14" ht="22.5" customHeight="1" x14ac:dyDescent="0.2">
      <c r="A10799">
        <v>56732</v>
      </c>
      <c r="B10799">
        <v>23370036001</v>
      </c>
      <c r="C10799" s="15" t="s">
        <v>16090</v>
      </c>
      <c r="D10799" s="15" t="s">
        <v>16091</v>
      </c>
      <c r="E10799">
        <v>63590</v>
      </c>
      <c r="F10799">
        <v>63590</v>
      </c>
      <c r="H10799">
        <v>11</v>
      </c>
      <c r="K10799" s="16">
        <f t="shared" si="504"/>
        <v>68041.3</v>
      </c>
      <c r="L10799" s="16">
        <f t="shared" si="505"/>
        <v>71622.421052631573</v>
      </c>
      <c r="M10799" s="16">
        <f t="shared" si="506"/>
        <v>81389.114832535866</v>
      </c>
      <c r="N10799" t="e">
        <f>INDEX(XML!$A$2:$R$782,MATCH(C10799,XML!$D$2:$D$737,0),2)</f>
        <v>#N/A</v>
      </c>
    </row>
    <row r="10800" spans="1:14" ht="22.5" customHeight="1" x14ac:dyDescent="0.2">
      <c r="A10800">
        <v>56746</v>
      </c>
      <c r="B10800">
        <v>23969036001</v>
      </c>
      <c r="C10800" s="15" t="s">
        <v>16086</v>
      </c>
      <c r="D10800" s="15" t="s">
        <v>16087</v>
      </c>
      <c r="E10800">
        <v>63590</v>
      </c>
      <c r="F10800">
        <v>63590</v>
      </c>
      <c r="H10800">
        <v>16</v>
      </c>
      <c r="K10800" s="16">
        <f t="shared" si="504"/>
        <v>68041.3</v>
      </c>
      <c r="L10800" s="16">
        <f t="shared" si="505"/>
        <v>71622.421052631573</v>
      </c>
      <c r="M10800" s="16">
        <f t="shared" si="506"/>
        <v>81389.114832535866</v>
      </c>
      <c r="N10800" t="e">
        <f>INDEX(XML!$A$2:$R$782,MATCH(C10800,XML!$D$2:$D$737,0),2)</f>
        <v>#N/A</v>
      </c>
    </row>
    <row r="10801" spans="1:14" ht="22.5" customHeight="1" x14ac:dyDescent="0.2">
      <c r="A10801">
        <v>59248</v>
      </c>
      <c r="B10801">
        <v>23680036002</v>
      </c>
      <c r="C10801" s="15" t="s">
        <v>16910</v>
      </c>
      <c r="D10801" s="15" t="s">
        <v>17040</v>
      </c>
      <c r="E10801">
        <v>57890</v>
      </c>
      <c r="F10801">
        <v>57890</v>
      </c>
      <c r="H10801">
        <v>4</v>
      </c>
      <c r="K10801" s="16">
        <f t="shared" si="504"/>
        <v>61942.3</v>
      </c>
      <c r="L10801" s="16">
        <f t="shared" si="505"/>
        <v>65202.42105263158</v>
      </c>
      <c r="M10801" s="16">
        <f t="shared" si="506"/>
        <v>74093.660287081337</v>
      </c>
      <c r="N10801" t="e">
        <f>INDEX(XML!$A$2:$R$782,MATCH(C10801,XML!$D$2:$D$737,0),2)</f>
        <v>#N/A</v>
      </c>
    </row>
    <row r="10802" spans="1:14" ht="22.5" customHeight="1" x14ac:dyDescent="0.2">
      <c r="A10802">
        <v>56748</v>
      </c>
      <c r="B10802">
        <v>23996036001</v>
      </c>
      <c r="C10802" s="15" t="s">
        <v>16084</v>
      </c>
      <c r="D10802" s="15" t="s">
        <v>16085</v>
      </c>
      <c r="E10802">
        <v>39990</v>
      </c>
      <c r="F10802">
        <v>39990</v>
      </c>
      <c r="H10802">
        <v>9</v>
      </c>
      <c r="K10802" s="16">
        <f t="shared" si="504"/>
        <v>44788.800000000003</v>
      </c>
      <c r="L10802" s="16">
        <f t="shared" si="505"/>
        <v>47146.105263157893</v>
      </c>
      <c r="M10802" s="16">
        <f t="shared" si="506"/>
        <v>53575.119617224882</v>
      </c>
      <c r="N10802" t="e">
        <f>INDEX(XML!$A$2:$R$782,MATCH(C10802,XML!$D$2:$D$737,0),2)</f>
        <v>#N/A</v>
      </c>
    </row>
    <row r="10803" spans="1:14" ht="22.5" customHeight="1" x14ac:dyDescent="0.2">
      <c r="A10803">
        <v>55557</v>
      </c>
      <c r="B10803">
        <v>23681036002</v>
      </c>
      <c r="C10803" s="15" t="s">
        <v>14614</v>
      </c>
      <c r="D10803" s="15" t="s">
        <v>14615</v>
      </c>
      <c r="E10803">
        <v>49990</v>
      </c>
      <c r="F10803">
        <v>49990</v>
      </c>
      <c r="H10803">
        <v>17</v>
      </c>
      <c r="K10803" s="16">
        <f t="shared" si="504"/>
        <v>55988.800000000003</v>
      </c>
      <c r="L10803" s="16">
        <f t="shared" si="505"/>
        <v>58935.57894736842</v>
      </c>
      <c r="M10803" s="16">
        <f t="shared" si="506"/>
        <v>66972.248803827752</v>
      </c>
      <c r="N10803" t="e">
        <f>INDEX(XML!$A$2:$R$782,MATCH(C10803,XML!$D$2:$D$737,0),2)</f>
        <v>#N/A</v>
      </c>
    </row>
    <row r="10804" spans="1:14" ht="22.5" customHeight="1" x14ac:dyDescent="0.2">
      <c r="A10804">
        <v>55561</v>
      </c>
      <c r="B10804">
        <v>25025036001</v>
      </c>
      <c r="C10804" s="15" t="s">
        <v>14620</v>
      </c>
      <c r="D10804" s="15" t="s">
        <v>14621</v>
      </c>
      <c r="E10804">
        <v>69990</v>
      </c>
      <c r="F10804">
        <v>69990</v>
      </c>
      <c r="H10804">
        <v>3</v>
      </c>
      <c r="K10804" s="16">
        <f t="shared" si="504"/>
        <v>74889.3</v>
      </c>
      <c r="L10804" s="16">
        <f t="shared" si="505"/>
        <v>78830.84210526316</v>
      </c>
      <c r="M10804" s="16">
        <f t="shared" si="506"/>
        <v>89580.502392344511</v>
      </c>
      <c r="N10804" t="e">
        <f>INDEX(XML!$A$2:$R$782,MATCH(C10804,XML!$D$2:$D$737,0),2)</f>
        <v>#N/A</v>
      </c>
    </row>
    <row r="10805" spans="1:14" ht="22.5" customHeight="1" x14ac:dyDescent="0.2">
      <c r="A10805">
        <v>55562</v>
      </c>
      <c r="B10805">
        <v>25027036001</v>
      </c>
      <c r="C10805" s="15" t="s">
        <v>14622</v>
      </c>
      <c r="D10805" s="15" t="s">
        <v>14623</v>
      </c>
      <c r="E10805">
        <v>69990</v>
      </c>
      <c r="F10805">
        <v>69990</v>
      </c>
      <c r="H10805">
        <v>1</v>
      </c>
      <c r="K10805" s="16">
        <f t="shared" si="504"/>
        <v>74889.3</v>
      </c>
      <c r="L10805" s="16">
        <f t="shared" si="505"/>
        <v>78830.84210526316</v>
      </c>
      <c r="M10805" s="16">
        <f t="shared" si="506"/>
        <v>89580.502392344511</v>
      </c>
      <c r="N10805" t="e">
        <f>INDEX(XML!$A$2:$R$782,MATCH(C10805,XML!$D$2:$D$737,0),2)</f>
        <v>#N/A</v>
      </c>
    </row>
    <row r="10806" spans="1:14" ht="22.5" customHeight="1" x14ac:dyDescent="0.2">
      <c r="A10806">
        <v>55560</v>
      </c>
      <c r="B10806">
        <v>25017036001</v>
      </c>
      <c r="C10806" s="15" t="s">
        <v>14618</v>
      </c>
      <c r="D10806" s="15" t="s">
        <v>14619</v>
      </c>
      <c r="E10806">
        <v>84990</v>
      </c>
      <c r="F10806">
        <v>84990</v>
      </c>
      <c r="H10806">
        <v>1</v>
      </c>
      <c r="K10806" s="16">
        <f t="shared" si="504"/>
        <v>90939.3</v>
      </c>
      <c r="L10806" s="16">
        <f t="shared" si="505"/>
        <v>95725.578947368427</v>
      </c>
      <c r="M10806" s="16">
        <f t="shared" si="506"/>
        <v>108779.06698564594</v>
      </c>
      <c r="N10806" t="e">
        <f>INDEX(XML!$A$2:$R$782,MATCH(C10806,XML!$D$2:$D$737,0),2)</f>
        <v>#N/A</v>
      </c>
    </row>
    <row r="10807" spans="1:14" ht="22.5" customHeight="1" x14ac:dyDescent="0.2">
      <c r="A10807">
        <v>74404</v>
      </c>
      <c r="B10807" t="s">
        <v>33398</v>
      </c>
      <c r="C10807" s="15" t="s">
        <v>33399</v>
      </c>
      <c r="D10807" s="15" t="s">
        <v>33617</v>
      </c>
      <c r="E10807">
        <v>24190</v>
      </c>
      <c r="F10807">
        <v>24190</v>
      </c>
      <c r="H10807">
        <v>17</v>
      </c>
      <c r="K10807" s="16">
        <f t="shared" si="504"/>
        <v>27092.799999999999</v>
      </c>
      <c r="L10807" s="16">
        <f t="shared" si="505"/>
        <v>28518.736842105263</v>
      </c>
      <c r="M10807" s="16">
        <f t="shared" si="506"/>
        <v>32407.655502392343</v>
      </c>
      <c r="N10807" t="e">
        <f>INDEX(XML!$A$2:$R$782,MATCH(C10807,XML!$D$2:$D$737,0),2)</f>
        <v>#N/A</v>
      </c>
    </row>
    <row r="10808" spans="1:14" ht="22.5" customHeight="1" x14ac:dyDescent="0.2">
      <c r="A10808">
        <v>59123</v>
      </c>
      <c r="B10808" t="s">
        <v>46777</v>
      </c>
      <c r="C10808" s="15" t="s">
        <v>46780</v>
      </c>
      <c r="D10808" s="15" t="s">
        <v>46781</v>
      </c>
      <c r="E10808">
        <v>15990</v>
      </c>
      <c r="F10808">
        <v>15990</v>
      </c>
      <c r="H10808">
        <v>14</v>
      </c>
      <c r="K10808" s="16">
        <f t="shared" si="504"/>
        <v>17908.8</v>
      </c>
      <c r="L10808" s="16">
        <f t="shared" si="505"/>
        <v>18851.36842105263</v>
      </c>
      <c r="M10808" s="16">
        <f t="shared" si="506"/>
        <v>21422.009569377988</v>
      </c>
      <c r="N10808" t="e">
        <f>INDEX(XML!$A$2:$R$782,MATCH(C10808,XML!$D$2:$D$737,0),2)</f>
        <v>#N/A</v>
      </c>
    </row>
    <row r="10809" spans="1:14" ht="22.5" customHeight="1" x14ac:dyDescent="0.2">
      <c r="A10809">
        <v>68577</v>
      </c>
      <c r="B10809" t="s">
        <v>46777</v>
      </c>
      <c r="C10809" s="15" t="s">
        <v>46778</v>
      </c>
      <c r="D10809" s="15" t="s">
        <v>46779</v>
      </c>
      <c r="E10809">
        <v>15990</v>
      </c>
      <c r="F10809">
        <v>15990</v>
      </c>
      <c r="H10809">
        <v>12</v>
      </c>
      <c r="K10809" s="16">
        <f t="shared" si="504"/>
        <v>17908.8</v>
      </c>
      <c r="L10809" s="16">
        <f t="shared" si="505"/>
        <v>18851.36842105263</v>
      </c>
      <c r="M10809" s="16">
        <f t="shared" si="506"/>
        <v>21422.009569377988</v>
      </c>
      <c r="N10809" t="e">
        <f>INDEX(XML!$A$2:$R$782,MATCH(C10809,XML!$D$2:$D$737,0),2)</f>
        <v>#N/A</v>
      </c>
    </row>
    <row r="10810" spans="1:14" ht="22.5" customHeight="1" x14ac:dyDescent="0.25">
      <c r="A10810" s="184" t="s">
        <v>4531</v>
      </c>
      <c r="B10810" s="184"/>
      <c r="C10810" s="185"/>
      <c r="D10810" s="185"/>
      <c r="E10810" s="184"/>
      <c r="F10810" s="184"/>
      <c r="G10810" s="184"/>
      <c r="H10810" s="184"/>
      <c r="I10810" s="184"/>
      <c r="J10810" s="184"/>
      <c r="K10810" s="16">
        <f t="shared" si="504"/>
        <v>0</v>
      </c>
      <c r="L10810" s="16">
        <f t="shared" si="505"/>
        <v>0</v>
      </c>
      <c r="M10810" s="16">
        <f t="shared" si="506"/>
        <v>0</v>
      </c>
      <c r="N10810" t="e">
        <f>INDEX(XML!$A$2:$R$782,MATCH(C10810,XML!$D$2:$D$737,0),2)</f>
        <v>#N/A</v>
      </c>
    </row>
    <row r="10811" spans="1:14" ht="22.5" customHeight="1" x14ac:dyDescent="0.2">
      <c r="A10811">
        <v>46250</v>
      </c>
      <c r="B10811" t="s">
        <v>15860</v>
      </c>
      <c r="C10811" s="15" t="s">
        <v>15861</v>
      </c>
      <c r="D10811" s="15" t="s">
        <v>15862</v>
      </c>
      <c r="E10811">
        <v>21790</v>
      </c>
      <c r="F10811">
        <v>26590</v>
      </c>
      <c r="H10811">
        <v>24</v>
      </c>
      <c r="K10811" s="16">
        <f t="shared" si="504"/>
        <v>24404.799999999999</v>
      </c>
      <c r="L10811" s="16">
        <f t="shared" si="505"/>
        <v>25689.263157894737</v>
      </c>
      <c r="M10811" s="16">
        <f t="shared" si="506"/>
        <v>29192.344497607657</v>
      </c>
      <c r="N10811" t="e">
        <f>INDEX(XML!$A$2:$R$782,MATCH(C10811,XML!$D$2:$D$737,0),2)</f>
        <v>#N/A</v>
      </c>
    </row>
    <row r="10812" spans="1:14" ht="22.5" customHeight="1" x14ac:dyDescent="0.2">
      <c r="A10812">
        <v>57306</v>
      </c>
      <c r="B10812" t="s">
        <v>15105</v>
      </c>
      <c r="C10812" s="15" t="s">
        <v>15106</v>
      </c>
      <c r="D10812" s="15" t="s">
        <v>16025</v>
      </c>
      <c r="E10812">
        <v>18990</v>
      </c>
      <c r="F10812">
        <v>18990</v>
      </c>
      <c r="H10812">
        <v>20</v>
      </c>
      <c r="K10812" s="16">
        <f t="shared" si="504"/>
        <v>21268.799999999999</v>
      </c>
      <c r="L10812" s="16">
        <f t="shared" si="505"/>
        <v>22388.21052631579</v>
      </c>
      <c r="M10812" s="16">
        <f t="shared" si="506"/>
        <v>25441.148325358852</v>
      </c>
      <c r="N10812" t="e">
        <f>INDEX(XML!$A$2:$R$782,MATCH(C10812,XML!$D$2:$D$737,0),2)</f>
        <v>#N/A</v>
      </c>
    </row>
    <row r="10813" spans="1:14" ht="22.5" customHeight="1" x14ac:dyDescent="0.2">
      <c r="A10813">
        <v>65370</v>
      </c>
      <c r="B10813" t="s">
        <v>23144</v>
      </c>
      <c r="C10813" s="15" t="s">
        <v>23145</v>
      </c>
      <c r="D10813" s="15" t="s">
        <v>23179</v>
      </c>
      <c r="E10813">
        <v>26590</v>
      </c>
      <c r="F10813">
        <v>26590</v>
      </c>
      <c r="K10813" s="16">
        <f t="shared" si="504"/>
        <v>29780.799999999999</v>
      </c>
      <c r="L10813" s="16">
        <f t="shared" si="505"/>
        <v>31348.21052631579</v>
      </c>
      <c r="M10813" s="16">
        <f t="shared" si="506"/>
        <v>35622.966507177036</v>
      </c>
      <c r="N10813" t="e">
        <f>INDEX(XML!$A$2:$R$782,MATCH(C10813,XML!$D$2:$D$737,0),2)</f>
        <v>#N/A</v>
      </c>
    </row>
    <row r="10814" spans="1:14" ht="22.5" customHeight="1" x14ac:dyDescent="0.2">
      <c r="A10814">
        <v>60592</v>
      </c>
      <c r="B10814" t="s">
        <v>23693</v>
      </c>
      <c r="C10814" s="15" t="s">
        <v>23694</v>
      </c>
      <c r="D10814" s="15" t="s">
        <v>23695</v>
      </c>
      <c r="E10814">
        <v>32890</v>
      </c>
      <c r="F10814">
        <v>32890</v>
      </c>
      <c r="H10814">
        <v>3</v>
      </c>
      <c r="K10814" s="16">
        <f t="shared" si="504"/>
        <v>36836.800000000003</v>
      </c>
      <c r="L10814" s="16">
        <f t="shared" si="505"/>
        <v>38775.578947368427</v>
      </c>
      <c r="M10814" s="16">
        <f t="shared" si="506"/>
        <v>44063.157894736847</v>
      </c>
      <c r="N10814" t="e">
        <f>INDEX(XML!$A$2:$R$782,MATCH(C10814,XML!$D$2:$D$737,0),2)</f>
        <v>#N/A</v>
      </c>
    </row>
    <row r="10815" spans="1:14" ht="22.5" customHeight="1" x14ac:dyDescent="0.2">
      <c r="A10815">
        <v>57871</v>
      </c>
      <c r="B10815" t="s">
        <v>15107</v>
      </c>
      <c r="C10815" s="15" t="s">
        <v>15108</v>
      </c>
      <c r="D10815" s="15" t="s">
        <v>16987</v>
      </c>
      <c r="E10815">
        <v>34990</v>
      </c>
      <c r="F10815">
        <v>34990</v>
      </c>
      <c r="H10815">
        <v>23</v>
      </c>
      <c r="K10815" s="16">
        <f t="shared" si="504"/>
        <v>39188.800000000003</v>
      </c>
      <c r="L10815" s="16">
        <f t="shared" si="505"/>
        <v>41251.368421052633</v>
      </c>
      <c r="M10815" s="16">
        <f t="shared" si="506"/>
        <v>46876.555023923451</v>
      </c>
      <c r="N10815" t="e">
        <f>INDEX(XML!$A$2:$R$782,MATCH(C10815,XML!$D$2:$D$737,0),2)</f>
        <v>#N/A</v>
      </c>
    </row>
    <row r="10816" spans="1:14" ht="22.5" customHeight="1" x14ac:dyDescent="0.2">
      <c r="A10816">
        <v>63940</v>
      </c>
      <c r="B10816" t="s">
        <v>21821</v>
      </c>
      <c r="C10816" s="15" t="s">
        <v>21822</v>
      </c>
      <c r="D10816" s="15" t="s">
        <v>21823</v>
      </c>
      <c r="E10816">
        <v>48990</v>
      </c>
      <c r="F10816">
        <v>48990</v>
      </c>
      <c r="H10816">
        <v>5</v>
      </c>
      <c r="K10816" s="16">
        <f t="shared" si="504"/>
        <v>54868.800000000003</v>
      </c>
      <c r="L10816" s="16">
        <f t="shared" si="505"/>
        <v>57756.631578947367</v>
      </c>
      <c r="M10816" s="16">
        <f t="shared" si="506"/>
        <v>65632.535885167468</v>
      </c>
      <c r="N10816" t="e">
        <f>INDEX(XML!$A$2:$R$782,MATCH(C10816,XML!$D$2:$D$737,0),2)</f>
        <v>#N/A</v>
      </c>
    </row>
    <row r="10817" spans="1:14" ht="22.5" customHeight="1" x14ac:dyDescent="0.2">
      <c r="A10817">
        <v>63431</v>
      </c>
      <c r="B10817" t="s">
        <v>21183</v>
      </c>
      <c r="C10817" s="15" t="s">
        <v>21184</v>
      </c>
      <c r="D10817" s="15" t="s">
        <v>21185</v>
      </c>
      <c r="E10817">
        <v>55990</v>
      </c>
      <c r="F10817">
        <v>55990</v>
      </c>
      <c r="H10817" t="s">
        <v>746</v>
      </c>
      <c r="K10817" s="16">
        <f t="shared" si="504"/>
        <v>59909.3</v>
      </c>
      <c r="L10817" s="16">
        <f t="shared" si="505"/>
        <v>63062.42105263158</v>
      </c>
      <c r="M10817" s="16">
        <f t="shared" si="506"/>
        <v>71661.84210526316</v>
      </c>
      <c r="N10817" t="e">
        <f>INDEX(XML!$A$2:$R$782,MATCH(C10817,XML!$D$2:$D$737,0),2)</f>
        <v>#N/A</v>
      </c>
    </row>
    <row r="10818" spans="1:14" ht="22.5" customHeight="1" x14ac:dyDescent="0.2">
      <c r="A10818">
        <v>57248</v>
      </c>
      <c r="B10818" t="s">
        <v>46782</v>
      </c>
      <c r="C10818" s="15" t="s">
        <v>46783</v>
      </c>
      <c r="D10818" s="15" t="s">
        <v>46784</v>
      </c>
      <c r="E10818">
        <v>30790</v>
      </c>
      <c r="F10818">
        <v>30790</v>
      </c>
      <c r="H10818">
        <v>3</v>
      </c>
      <c r="K10818" s="16">
        <f t="shared" si="504"/>
        <v>34484.800000000003</v>
      </c>
      <c r="L10818" s="16">
        <f t="shared" si="505"/>
        <v>36299.789473684214</v>
      </c>
      <c r="M10818" s="16">
        <f t="shared" si="506"/>
        <v>41249.760765550243</v>
      </c>
      <c r="N10818" t="e">
        <f>INDEX(XML!$A$2:$R$782,MATCH(C10818,XML!$D$2:$D$737,0),2)</f>
        <v>#N/A</v>
      </c>
    </row>
    <row r="10819" spans="1:14" ht="22.5" customHeight="1" x14ac:dyDescent="0.2">
      <c r="A10819">
        <v>57872</v>
      </c>
      <c r="B10819" t="s">
        <v>46785</v>
      </c>
      <c r="C10819" s="15" t="s">
        <v>46786</v>
      </c>
      <c r="D10819" s="15" t="s">
        <v>46787</v>
      </c>
      <c r="E10819">
        <v>27290</v>
      </c>
      <c r="F10819">
        <v>27290</v>
      </c>
      <c r="H10819">
        <v>6</v>
      </c>
      <c r="K10819" s="16">
        <f t="shared" si="504"/>
        <v>30564.799999999999</v>
      </c>
      <c r="L10819" s="16">
        <f t="shared" si="505"/>
        <v>32173.473684210527</v>
      </c>
      <c r="M10819" s="16">
        <f t="shared" si="506"/>
        <v>36560.765550239237</v>
      </c>
      <c r="N10819" t="e">
        <f>INDEX(XML!$A$2:$R$782,MATCH(C10819,XML!$D$2:$D$737,0),2)</f>
        <v>#N/A</v>
      </c>
    </row>
    <row r="10820" spans="1:14" ht="22.5" customHeight="1" x14ac:dyDescent="0.2">
      <c r="A10820">
        <v>63428</v>
      </c>
      <c r="B10820" t="s">
        <v>46788</v>
      </c>
      <c r="C10820" s="15" t="s">
        <v>46789</v>
      </c>
      <c r="D10820" s="15" t="s">
        <v>46790</v>
      </c>
      <c r="E10820">
        <v>23090</v>
      </c>
      <c r="F10820">
        <v>23090</v>
      </c>
      <c r="H10820">
        <v>9</v>
      </c>
      <c r="K10820" s="16">
        <f t="shared" si="504"/>
        <v>25860.799999999999</v>
      </c>
      <c r="L10820" s="16">
        <f t="shared" si="505"/>
        <v>27221.894736842107</v>
      </c>
      <c r="M10820" s="16">
        <f t="shared" si="506"/>
        <v>30933.971291866033</v>
      </c>
      <c r="N10820" t="e">
        <f>INDEX(XML!$A$2:$R$782,MATCH(C10820,XML!$D$2:$D$737,0),2)</f>
        <v>#N/A</v>
      </c>
    </row>
    <row r="10821" spans="1:14" ht="22.5" customHeight="1" x14ac:dyDescent="0.2">
      <c r="A10821">
        <v>63660</v>
      </c>
      <c r="B10821" t="s">
        <v>46791</v>
      </c>
      <c r="C10821" s="15" t="s">
        <v>46792</v>
      </c>
      <c r="D10821" s="15" t="s">
        <v>46793</v>
      </c>
      <c r="E10821">
        <v>33590</v>
      </c>
      <c r="F10821">
        <v>33590</v>
      </c>
      <c r="H10821">
        <v>36</v>
      </c>
      <c r="K10821" s="16">
        <f t="shared" ref="K10821:K10884" si="507">IF(E10821&gt;49999,E10821+E10821*0.07,IF(E10821&lt;=49999,E10821+E10821*0.12))</f>
        <v>37620.800000000003</v>
      </c>
      <c r="L10821" s="16">
        <f t="shared" ref="L10821:L10884" si="508">K10821*100/95</f>
        <v>39600.84210526316</v>
      </c>
      <c r="M10821" s="16">
        <f t="shared" ref="M10821:M10884" si="509">IF(COUNTIF(C10821,"*Dahua*"),F10821-10,L10821*100/88)</f>
        <v>45000.956937799048</v>
      </c>
      <c r="N10821" t="e">
        <f>INDEX(XML!$A$2:$R$782,MATCH(C10821,XML!$D$2:$D$737,0),2)</f>
        <v>#N/A</v>
      </c>
    </row>
    <row r="10822" spans="1:14" ht="22.5" customHeight="1" x14ac:dyDescent="0.25">
      <c r="A10822" s="184" t="s">
        <v>4535</v>
      </c>
      <c r="B10822" s="184"/>
      <c r="C10822" s="185"/>
      <c r="D10822" s="185"/>
      <c r="E10822" s="184"/>
      <c r="F10822" s="184"/>
      <c r="G10822" s="184"/>
      <c r="H10822" s="184"/>
      <c r="I10822" s="184"/>
      <c r="J10822" s="184"/>
      <c r="K10822" s="16">
        <f t="shared" si="507"/>
        <v>0</v>
      </c>
      <c r="L10822" s="16">
        <f t="shared" si="508"/>
        <v>0</v>
      </c>
      <c r="M10822" s="16">
        <f t="shared" si="509"/>
        <v>0</v>
      </c>
      <c r="N10822" t="e">
        <f>INDEX(XML!$A$2:$R$782,MATCH(C10822,XML!$D$2:$D$737,0),2)</f>
        <v>#N/A</v>
      </c>
    </row>
    <row r="10823" spans="1:14" ht="22.5" customHeight="1" x14ac:dyDescent="0.2">
      <c r="A10823">
        <v>67725</v>
      </c>
      <c r="B10823" t="s">
        <v>27198</v>
      </c>
      <c r="C10823" s="15" t="s">
        <v>27199</v>
      </c>
      <c r="D10823" s="15" t="s">
        <v>27200</v>
      </c>
      <c r="E10823">
        <v>48990</v>
      </c>
      <c r="F10823">
        <v>48990</v>
      </c>
      <c r="K10823" s="16">
        <f t="shared" si="507"/>
        <v>54868.800000000003</v>
      </c>
      <c r="L10823" s="16">
        <f t="shared" si="508"/>
        <v>57756.631578947367</v>
      </c>
      <c r="M10823" s="16">
        <f t="shared" si="509"/>
        <v>65632.535885167468</v>
      </c>
      <c r="N10823" t="e">
        <f>INDEX(XML!$A$2:$R$782,MATCH(C10823,XML!$D$2:$D$737,0),2)</f>
        <v>#N/A</v>
      </c>
    </row>
    <row r="10824" spans="1:14" ht="22.5" customHeight="1" x14ac:dyDescent="0.2">
      <c r="A10824">
        <v>60973</v>
      </c>
      <c r="B10824" t="s">
        <v>19154</v>
      </c>
      <c r="C10824" s="15" t="s">
        <v>19155</v>
      </c>
      <c r="D10824" s="15" t="s">
        <v>19449</v>
      </c>
      <c r="E10824">
        <v>52490</v>
      </c>
      <c r="F10824">
        <v>52490</v>
      </c>
      <c r="H10824">
        <v>11</v>
      </c>
      <c r="K10824" s="16">
        <f t="shared" si="507"/>
        <v>56164.3</v>
      </c>
      <c r="L10824" s="16">
        <f t="shared" si="508"/>
        <v>59120.315789473687</v>
      </c>
      <c r="M10824" s="16">
        <f t="shared" si="509"/>
        <v>67182.17703349283</v>
      </c>
      <c r="N10824" t="e">
        <f>INDEX(XML!$A$2:$R$782,MATCH(C10824,XML!$D$2:$D$737,0),2)</f>
        <v>#N/A</v>
      </c>
    </row>
    <row r="10825" spans="1:14" ht="22.5" customHeight="1" x14ac:dyDescent="0.2">
      <c r="A10825">
        <v>57257</v>
      </c>
      <c r="B10825" t="s">
        <v>45498</v>
      </c>
      <c r="C10825" s="15" t="s">
        <v>45499</v>
      </c>
      <c r="D10825" s="15" t="s">
        <v>45500</v>
      </c>
      <c r="E10825">
        <v>45990</v>
      </c>
      <c r="F10825">
        <v>45990</v>
      </c>
      <c r="K10825" s="16">
        <f t="shared" si="507"/>
        <v>51508.800000000003</v>
      </c>
      <c r="L10825" s="16">
        <f t="shared" si="508"/>
        <v>54219.789473684214</v>
      </c>
      <c r="M10825" s="16">
        <f t="shared" si="509"/>
        <v>61613.397129186611</v>
      </c>
      <c r="N10825" t="e">
        <f>INDEX(XML!$A$2:$R$782,MATCH(C10825,XML!$D$2:$D$737,0),2)</f>
        <v>#N/A</v>
      </c>
    </row>
    <row r="10826" spans="1:14" ht="22.5" customHeight="1" x14ac:dyDescent="0.2">
      <c r="A10826">
        <v>46663</v>
      </c>
      <c r="B10826" t="s">
        <v>14999</v>
      </c>
      <c r="C10826" s="15" t="s">
        <v>18278</v>
      </c>
      <c r="D10826" s="15" t="s">
        <v>18279</v>
      </c>
      <c r="E10826">
        <v>59990</v>
      </c>
      <c r="F10826">
        <v>59990</v>
      </c>
      <c r="H10826" t="s">
        <v>746</v>
      </c>
      <c r="K10826" s="16">
        <f t="shared" si="507"/>
        <v>64189.3</v>
      </c>
      <c r="L10826" s="16">
        <f t="shared" si="508"/>
        <v>67567.68421052632</v>
      </c>
      <c r="M10826" s="16">
        <f t="shared" si="509"/>
        <v>76781.459330143538</v>
      </c>
      <c r="N10826" t="e">
        <f>INDEX(XML!$A$2:$R$782,MATCH(C10826,XML!$D$2:$D$737,0),2)</f>
        <v>#N/A</v>
      </c>
    </row>
    <row r="10827" spans="1:14" ht="22.5" customHeight="1" x14ac:dyDescent="0.2">
      <c r="A10827">
        <v>59134</v>
      </c>
      <c r="B10827" t="s">
        <v>31172</v>
      </c>
      <c r="C10827" s="15" t="s">
        <v>31173</v>
      </c>
      <c r="D10827" s="15" t="s">
        <v>31174</v>
      </c>
      <c r="E10827">
        <v>72990</v>
      </c>
      <c r="F10827">
        <v>72990</v>
      </c>
      <c r="H10827">
        <v>4</v>
      </c>
      <c r="K10827" s="16">
        <f t="shared" si="507"/>
        <v>78099.3</v>
      </c>
      <c r="L10827" s="16">
        <f t="shared" si="508"/>
        <v>82209.789473684214</v>
      </c>
      <c r="M10827" s="16">
        <f t="shared" si="509"/>
        <v>93420.215311004795</v>
      </c>
      <c r="N10827" t="e">
        <f>INDEX(XML!$A$2:$R$782,MATCH(C10827,XML!$D$2:$D$737,0),2)</f>
        <v>#N/A</v>
      </c>
    </row>
    <row r="10828" spans="1:14" ht="22.5" customHeight="1" x14ac:dyDescent="0.2">
      <c r="A10828">
        <v>48971</v>
      </c>
      <c r="B10828" t="s">
        <v>29312</v>
      </c>
      <c r="C10828" s="15" t="s">
        <v>29313</v>
      </c>
      <c r="D10828" s="15" t="s">
        <v>29314</v>
      </c>
      <c r="E10828">
        <v>59990</v>
      </c>
      <c r="F10828">
        <v>59990</v>
      </c>
      <c r="H10828" t="s">
        <v>746</v>
      </c>
      <c r="I10828">
        <v>2</v>
      </c>
      <c r="K10828" s="16">
        <f t="shared" si="507"/>
        <v>64189.3</v>
      </c>
      <c r="L10828" s="16">
        <f t="shared" si="508"/>
        <v>67567.68421052632</v>
      </c>
      <c r="M10828" s="16">
        <f t="shared" si="509"/>
        <v>76781.459330143538</v>
      </c>
      <c r="N10828" t="e">
        <f>INDEX(XML!$A$2:$R$782,MATCH(C10828,XML!$D$2:$D$737,0),2)</f>
        <v>#N/A</v>
      </c>
    </row>
    <row r="10829" spans="1:14" ht="22.5" customHeight="1" x14ac:dyDescent="0.2">
      <c r="A10829">
        <v>46664</v>
      </c>
      <c r="B10829" t="s">
        <v>29309</v>
      </c>
      <c r="C10829" s="15" t="s">
        <v>29310</v>
      </c>
      <c r="D10829" s="15" t="s">
        <v>29311</v>
      </c>
      <c r="E10829">
        <v>86990</v>
      </c>
      <c r="F10829">
        <v>86990</v>
      </c>
      <c r="H10829">
        <v>5</v>
      </c>
      <c r="K10829" s="16">
        <f t="shared" si="507"/>
        <v>93079.3</v>
      </c>
      <c r="L10829" s="16">
        <f t="shared" si="508"/>
        <v>97978.210526315786</v>
      </c>
      <c r="M10829" s="16">
        <f t="shared" si="509"/>
        <v>111338.87559808613</v>
      </c>
      <c r="N10829" t="e">
        <f>INDEX(XML!$A$2:$R$782,MATCH(C10829,XML!$D$2:$D$737,0),2)</f>
        <v>#N/A</v>
      </c>
    </row>
    <row r="10830" spans="1:14" ht="22.5" customHeight="1" x14ac:dyDescent="0.2">
      <c r="A10830">
        <v>48911</v>
      </c>
      <c r="B10830" t="s">
        <v>31175</v>
      </c>
      <c r="C10830" s="15" t="s">
        <v>31176</v>
      </c>
      <c r="D10830" s="15" t="s">
        <v>31177</v>
      </c>
      <c r="E10830">
        <v>79990</v>
      </c>
      <c r="F10830">
        <v>79990</v>
      </c>
      <c r="H10830">
        <v>11</v>
      </c>
      <c r="K10830" s="16">
        <f t="shared" si="507"/>
        <v>85589.3</v>
      </c>
      <c r="L10830" s="16">
        <f t="shared" si="508"/>
        <v>90094</v>
      </c>
      <c r="M10830" s="16">
        <f t="shared" si="509"/>
        <v>102379.54545454546</v>
      </c>
      <c r="N10830" t="e">
        <f>INDEX(XML!$A$2:$R$782,MATCH(C10830,XML!$D$2:$D$737,0),2)</f>
        <v>#N/A</v>
      </c>
    </row>
    <row r="10831" spans="1:14" ht="22.5" customHeight="1" x14ac:dyDescent="0.2">
      <c r="A10831">
        <v>76400</v>
      </c>
      <c r="B10831" t="s">
        <v>35217</v>
      </c>
      <c r="C10831" s="15" t="s">
        <v>35218</v>
      </c>
      <c r="D10831" s="15" t="s">
        <v>35219</v>
      </c>
      <c r="E10831">
        <v>93990</v>
      </c>
      <c r="F10831">
        <v>93990</v>
      </c>
      <c r="H10831">
        <v>8</v>
      </c>
      <c r="K10831" s="16">
        <f t="shared" si="507"/>
        <v>100569.3</v>
      </c>
      <c r="L10831" s="16">
        <f t="shared" si="508"/>
        <v>105862.42105263157</v>
      </c>
      <c r="M10831" s="16">
        <f t="shared" si="509"/>
        <v>120298.20574162678</v>
      </c>
      <c r="N10831" t="e">
        <f>INDEX(XML!$A$2:$R$782,MATCH(C10831,XML!$D$2:$D$737,0),2)</f>
        <v>#N/A</v>
      </c>
    </row>
    <row r="10832" spans="1:14" ht="22.5" customHeight="1" x14ac:dyDescent="0.2">
      <c r="A10832">
        <v>56753</v>
      </c>
      <c r="B10832">
        <v>23042036001</v>
      </c>
      <c r="C10832" s="15" t="s">
        <v>18280</v>
      </c>
      <c r="D10832" s="15" t="s">
        <v>18281</v>
      </c>
      <c r="E10832">
        <v>62990</v>
      </c>
      <c r="F10832">
        <v>62990</v>
      </c>
      <c r="H10832">
        <v>21</v>
      </c>
      <c r="K10832" s="16">
        <f t="shared" si="507"/>
        <v>67399.3</v>
      </c>
      <c r="L10832" s="16">
        <f t="shared" si="508"/>
        <v>70946.631578947374</v>
      </c>
      <c r="M10832" s="16">
        <f t="shared" si="509"/>
        <v>80621.172248803836</v>
      </c>
      <c r="N10832" t="e">
        <f>INDEX(XML!$A$2:$R$782,MATCH(C10832,XML!$D$2:$D$737,0),2)</f>
        <v>#N/A</v>
      </c>
    </row>
    <row r="10833" spans="1:14" ht="22.5" customHeight="1" x14ac:dyDescent="0.2">
      <c r="A10833">
        <v>59135</v>
      </c>
      <c r="B10833" t="s">
        <v>46794</v>
      </c>
      <c r="C10833" s="15" t="s">
        <v>46795</v>
      </c>
      <c r="D10833" s="15" t="s">
        <v>46796</v>
      </c>
      <c r="E10833">
        <v>99990</v>
      </c>
      <c r="F10833">
        <v>99990</v>
      </c>
      <c r="H10833">
        <v>15</v>
      </c>
      <c r="K10833" s="16">
        <f t="shared" si="507"/>
        <v>106989.3</v>
      </c>
      <c r="L10833" s="16">
        <f t="shared" si="508"/>
        <v>112620.31578947368</v>
      </c>
      <c r="M10833" s="16">
        <f t="shared" si="509"/>
        <v>127977.63157894736</v>
      </c>
      <c r="N10833" t="e">
        <f>INDEX(XML!$A$2:$R$782,MATCH(C10833,XML!$D$2:$D$737,0),2)</f>
        <v>#N/A</v>
      </c>
    </row>
    <row r="10834" spans="1:14" ht="22.5" customHeight="1" x14ac:dyDescent="0.2">
      <c r="A10834">
        <v>63339</v>
      </c>
      <c r="B10834" t="s">
        <v>46797</v>
      </c>
      <c r="C10834" s="15" t="s">
        <v>46798</v>
      </c>
      <c r="D10834" s="15" t="s">
        <v>46799</v>
      </c>
      <c r="E10834">
        <v>73490</v>
      </c>
      <c r="F10834">
        <v>73490</v>
      </c>
      <c r="K10834" s="16">
        <f t="shared" si="507"/>
        <v>78634.3</v>
      </c>
      <c r="L10834" s="16">
        <f t="shared" si="508"/>
        <v>82772.947368421053</v>
      </c>
      <c r="M10834" s="16">
        <f t="shared" si="509"/>
        <v>94060.167464114827</v>
      </c>
      <c r="N10834" t="e">
        <f>INDEX(XML!$A$2:$R$782,MATCH(C10834,XML!$D$2:$D$737,0),2)</f>
        <v>#N/A</v>
      </c>
    </row>
    <row r="10835" spans="1:14" ht="22.5" customHeight="1" x14ac:dyDescent="0.25">
      <c r="A10835" s="184" t="s">
        <v>15660</v>
      </c>
      <c r="B10835" s="184"/>
      <c r="C10835" s="185"/>
      <c r="D10835" s="185"/>
      <c r="E10835" s="184"/>
      <c r="F10835" s="184"/>
      <c r="G10835" s="184"/>
      <c r="H10835" s="184"/>
      <c r="I10835" s="184"/>
      <c r="J10835" s="184"/>
      <c r="K10835" s="16">
        <f t="shared" si="507"/>
        <v>0</v>
      </c>
      <c r="L10835" s="16">
        <f t="shared" si="508"/>
        <v>0</v>
      </c>
      <c r="M10835" s="16">
        <f t="shared" si="509"/>
        <v>0</v>
      </c>
      <c r="N10835" t="e">
        <f>INDEX(XML!$A$2:$R$782,MATCH(C10835,XML!$D$2:$D$737,0),2)</f>
        <v>#N/A</v>
      </c>
    </row>
    <row r="10836" spans="1:14" ht="22.5" customHeight="1" x14ac:dyDescent="0.2">
      <c r="A10836">
        <v>64018</v>
      </c>
      <c r="B10836" t="s">
        <v>24280</v>
      </c>
      <c r="C10836" s="15" t="s">
        <v>24281</v>
      </c>
      <c r="D10836" s="15" t="s">
        <v>24282</v>
      </c>
      <c r="E10836">
        <v>76990</v>
      </c>
      <c r="F10836">
        <v>76990</v>
      </c>
      <c r="K10836" s="16">
        <f t="shared" si="507"/>
        <v>82379.3</v>
      </c>
      <c r="L10836" s="16">
        <f t="shared" si="508"/>
        <v>86715.052631578947</v>
      </c>
      <c r="M10836" s="16">
        <f t="shared" si="509"/>
        <v>98539.832535885173</v>
      </c>
      <c r="N10836" t="e">
        <f>INDEX(XML!$A$2:$R$782,MATCH(C10836,XML!$D$2:$D$737,0),2)</f>
        <v>#N/A</v>
      </c>
    </row>
    <row r="10837" spans="1:14" ht="22.5" customHeight="1" x14ac:dyDescent="0.2">
      <c r="A10837">
        <v>69124</v>
      </c>
      <c r="B10837" t="s">
        <v>25698</v>
      </c>
      <c r="C10837" s="15" t="s">
        <v>25699</v>
      </c>
      <c r="D10837" s="15" t="s">
        <v>25700</v>
      </c>
      <c r="E10837">
        <v>101490</v>
      </c>
      <c r="F10837">
        <v>101490</v>
      </c>
      <c r="H10837">
        <v>4</v>
      </c>
      <c r="K10837" s="16">
        <f t="shared" si="507"/>
        <v>108594.3</v>
      </c>
      <c r="L10837" s="16">
        <f t="shared" si="508"/>
        <v>114309.78947368421</v>
      </c>
      <c r="M10837" s="16">
        <f t="shared" si="509"/>
        <v>129897.4880382775</v>
      </c>
      <c r="N10837" t="e">
        <f>INDEX(XML!$A$2:$R$782,MATCH(C10837,XML!$D$2:$D$737,0),2)</f>
        <v>#N/A</v>
      </c>
    </row>
    <row r="10838" spans="1:14" ht="22.5" customHeight="1" x14ac:dyDescent="0.2">
      <c r="A10838">
        <v>61081</v>
      </c>
      <c r="B10838" t="s">
        <v>25572</v>
      </c>
      <c r="C10838" s="15" t="s">
        <v>25573</v>
      </c>
      <c r="D10838" s="15" t="s">
        <v>25574</v>
      </c>
      <c r="E10838">
        <v>101990</v>
      </c>
      <c r="F10838">
        <v>101990</v>
      </c>
      <c r="H10838">
        <v>1</v>
      </c>
      <c r="K10838" s="16">
        <f t="shared" si="507"/>
        <v>109129.3</v>
      </c>
      <c r="L10838" s="16">
        <f t="shared" si="508"/>
        <v>114872.94736842105</v>
      </c>
      <c r="M10838" s="16">
        <f t="shared" si="509"/>
        <v>130537.44019138756</v>
      </c>
      <c r="N10838" t="e">
        <f>INDEX(XML!$A$2:$R$782,MATCH(C10838,XML!$D$2:$D$737,0),2)</f>
        <v>#N/A</v>
      </c>
    </row>
    <row r="10839" spans="1:14" ht="22.5" customHeight="1" x14ac:dyDescent="0.2">
      <c r="A10839">
        <v>61914</v>
      </c>
      <c r="B10839" t="s">
        <v>20997</v>
      </c>
      <c r="C10839" s="15" t="s">
        <v>20998</v>
      </c>
      <c r="D10839" s="15" t="s">
        <v>25571</v>
      </c>
      <c r="E10839">
        <v>125990</v>
      </c>
      <c r="F10839">
        <v>125990</v>
      </c>
      <c r="H10839">
        <v>2</v>
      </c>
      <c r="K10839" s="16">
        <f t="shared" si="507"/>
        <v>134809.29999999999</v>
      </c>
      <c r="L10839" s="16">
        <f t="shared" si="508"/>
        <v>141904.52631578947</v>
      </c>
      <c r="M10839" s="16">
        <f t="shared" si="509"/>
        <v>161255.14354066984</v>
      </c>
      <c r="N10839" t="e">
        <f>INDEX(XML!$A$2:$R$782,MATCH(C10839,XML!$D$2:$D$737,0),2)</f>
        <v>#N/A</v>
      </c>
    </row>
    <row r="10840" spans="1:14" ht="101.25" x14ac:dyDescent="0.2">
      <c r="A10840">
        <v>63854</v>
      </c>
      <c r="B10840" t="s">
        <v>21935</v>
      </c>
      <c r="C10840" s="15" t="s">
        <v>21936</v>
      </c>
      <c r="D10840" s="15" t="s">
        <v>21937</v>
      </c>
      <c r="E10840">
        <v>124990</v>
      </c>
      <c r="F10840">
        <v>124990</v>
      </c>
      <c r="H10840">
        <v>6</v>
      </c>
      <c r="K10840" s="16">
        <f t="shared" si="507"/>
        <v>133739.29999999999</v>
      </c>
      <c r="L10840" s="16">
        <f t="shared" si="508"/>
        <v>140778.21052631576</v>
      </c>
      <c r="M10840" s="16">
        <f t="shared" si="509"/>
        <v>159975.23923444972</v>
      </c>
      <c r="N10840" t="e">
        <f>INDEX(XML!$A$2:$R$782,MATCH(C10840,XML!$D$2:$D$737,0),2)</f>
        <v>#N/A</v>
      </c>
    </row>
    <row r="10841" spans="1:14" ht="90" x14ac:dyDescent="0.2">
      <c r="A10841">
        <v>61082</v>
      </c>
      <c r="B10841" t="s">
        <v>19434</v>
      </c>
      <c r="C10841" s="15" t="s">
        <v>19435</v>
      </c>
      <c r="D10841" s="15" t="s">
        <v>20729</v>
      </c>
      <c r="E10841">
        <v>139990</v>
      </c>
      <c r="F10841">
        <v>139990</v>
      </c>
      <c r="H10841">
        <v>2</v>
      </c>
      <c r="K10841" s="16">
        <f t="shared" si="507"/>
        <v>149789.29999999999</v>
      </c>
      <c r="L10841" s="16">
        <f t="shared" si="508"/>
        <v>157672.94736842104</v>
      </c>
      <c r="M10841" s="16">
        <f t="shared" si="509"/>
        <v>179173.80382775117</v>
      </c>
      <c r="N10841" t="e">
        <f>INDEX(XML!$A$2:$R$782,MATCH(C10841,XML!$D$2:$D$737,0),2)</f>
        <v>#N/A</v>
      </c>
    </row>
    <row r="10842" spans="1:14" ht="22.5" customHeight="1" x14ac:dyDescent="0.2">
      <c r="A10842">
        <v>56474</v>
      </c>
      <c r="B10842" t="s">
        <v>37756</v>
      </c>
      <c r="C10842" s="15" t="s">
        <v>37757</v>
      </c>
      <c r="D10842" s="15" t="s">
        <v>37758</v>
      </c>
      <c r="E10842">
        <v>209990</v>
      </c>
      <c r="F10842">
        <v>209990</v>
      </c>
      <c r="H10842">
        <v>6</v>
      </c>
      <c r="K10842" s="16">
        <f t="shared" si="507"/>
        <v>224689.3</v>
      </c>
      <c r="L10842" s="16">
        <f t="shared" si="508"/>
        <v>236515.05263157896</v>
      </c>
      <c r="M10842" s="16">
        <f t="shared" si="509"/>
        <v>268767.10526315792</v>
      </c>
      <c r="N10842" t="e">
        <f>INDEX(XML!$A$2:$R$782,MATCH(C10842,XML!$D$2:$D$737,0),2)</f>
        <v>#N/A</v>
      </c>
    </row>
    <row r="10843" spans="1:14" ht="33.75" customHeight="1" x14ac:dyDescent="0.2">
      <c r="A10843">
        <v>57243</v>
      </c>
      <c r="B10843" t="s">
        <v>17874</v>
      </c>
      <c r="C10843" s="15" t="s">
        <v>17875</v>
      </c>
      <c r="D10843" s="15" t="s">
        <v>17876</v>
      </c>
      <c r="E10843">
        <v>187990</v>
      </c>
      <c r="F10843">
        <v>187990</v>
      </c>
      <c r="H10843">
        <v>3</v>
      </c>
      <c r="K10843" s="16">
        <f t="shared" si="507"/>
        <v>201149.3</v>
      </c>
      <c r="L10843" s="16">
        <f t="shared" si="508"/>
        <v>211736.10526315789</v>
      </c>
      <c r="M10843" s="16">
        <f t="shared" si="509"/>
        <v>240609.21052631579</v>
      </c>
      <c r="N10843" t="e">
        <f>INDEX(XML!$A$2:$R$782,MATCH(C10843,XML!$D$2:$D$737,0),2)</f>
        <v>#N/A</v>
      </c>
    </row>
    <row r="10844" spans="1:14" ht="101.25" x14ac:dyDescent="0.2">
      <c r="A10844">
        <v>76713</v>
      </c>
      <c r="B10844" t="s">
        <v>34958</v>
      </c>
      <c r="C10844" s="15" t="s">
        <v>34959</v>
      </c>
      <c r="D10844" s="15" t="s">
        <v>34960</v>
      </c>
      <c r="E10844">
        <v>79790</v>
      </c>
      <c r="F10844">
        <v>79790</v>
      </c>
      <c r="H10844">
        <v>13</v>
      </c>
      <c r="K10844" s="16">
        <f t="shared" si="507"/>
        <v>85375.3</v>
      </c>
      <c r="L10844" s="16">
        <f t="shared" si="508"/>
        <v>89868.736842105267</v>
      </c>
      <c r="M10844" s="16">
        <f t="shared" si="509"/>
        <v>102123.56459330143</v>
      </c>
      <c r="N10844" t="e">
        <f>INDEX(XML!$A$2:$R$782,MATCH(C10844,XML!$D$2:$D$737,0),2)</f>
        <v>#N/A</v>
      </c>
    </row>
    <row r="10845" spans="1:14" ht="112.5" x14ac:dyDescent="0.2">
      <c r="A10845">
        <v>73422</v>
      </c>
      <c r="B10845" t="s">
        <v>31723</v>
      </c>
      <c r="C10845" s="15" t="s">
        <v>31724</v>
      </c>
      <c r="D10845" s="15" t="s">
        <v>31725</v>
      </c>
      <c r="E10845">
        <v>88190</v>
      </c>
      <c r="F10845">
        <v>88190</v>
      </c>
      <c r="H10845">
        <v>3</v>
      </c>
      <c r="K10845" s="16">
        <f t="shared" si="507"/>
        <v>94363.3</v>
      </c>
      <c r="L10845" s="16">
        <f t="shared" si="508"/>
        <v>99329.789473684214</v>
      </c>
      <c r="M10845" s="16">
        <f t="shared" si="509"/>
        <v>112874.76076555024</v>
      </c>
      <c r="N10845" t="e">
        <f>INDEX(XML!$A$2:$R$782,MATCH(C10845,XML!$D$2:$D$737,0),2)</f>
        <v>#N/A</v>
      </c>
    </row>
    <row r="10846" spans="1:14" ht="22.5" customHeight="1" x14ac:dyDescent="0.2">
      <c r="A10846">
        <v>58273</v>
      </c>
      <c r="B10846" t="s">
        <v>23842</v>
      </c>
      <c r="C10846" s="15" t="s">
        <v>23843</v>
      </c>
      <c r="D10846" s="15" t="s">
        <v>23844</v>
      </c>
      <c r="E10846">
        <v>90990</v>
      </c>
      <c r="F10846">
        <v>90990</v>
      </c>
      <c r="H10846">
        <v>4</v>
      </c>
      <c r="K10846" s="16">
        <f t="shared" si="507"/>
        <v>97359.3</v>
      </c>
      <c r="L10846" s="16">
        <f t="shared" si="508"/>
        <v>102483.47368421052</v>
      </c>
      <c r="M10846" s="16">
        <f t="shared" si="509"/>
        <v>116458.49282296649</v>
      </c>
      <c r="N10846" t="e">
        <f>INDEX(XML!$A$2:$R$782,MATCH(C10846,XML!$D$2:$D$737,0),2)</f>
        <v>#N/A</v>
      </c>
    </row>
    <row r="10847" spans="1:14" ht="78.75" x14ac:dyDescent="0.2">
      <c r="A10847">
        <v>57762</v>
      </c>
      <c r="B10847" t="s">
        <v>39627</v>
      </c>
      <c r="C10847" s="15" t="s">
        <v>39628</v>
      </c>
      <c r="D10847" s="15" t="s">
        <v>39629</v>
      </c>
      <c r="E10847">
        <v>76990</v>
      </c>
      <c r="F10847">
        <v>76990</v>
      </c>
      <c r="H10847">
        <v>7</v>
      </c>
      <c r="K10847" s="16">
        <f t="shared" si="507"/>
        <v>82379.3</v>
      </c>
      <c r="L10847" s="16">
        <f t="shared" si="508"/>
        <v>86715.052631578947</v>
      </c>
      <c r="M10847" s="16">
        <f t="shared" si="509"/>
        <v>98539.832535885173</v>
      </c>
      <c r="N10847" t="e">
        <f>INDEX(XML!$A$2:$R$782,MATCH(C10847,XML!$D$2:$D$737,0),2)</f>
        <v>#N/A</v>
      </c>
    </row>
    <row r="10848" spans="1:14" ht="67.5" x14ac:dyDescent="0.2">
      <c r="A10848">
        <v>57763</v>
      </c>
      <c r="B10848" t="s">
        <v>35993</v>
      </c>
      <c r="C10848" s="15" t="s">
        <v>35994</v>
      </c>
      <c r="D10848" s="15" t="s">
        <v>35995</v>
      </c>
      <c r="E10848">
        <v>138590</v>
      </c>
      <c r="F10848">
        <v>138590</v>
      </c>
      <c r="H10848">
        <v>22</v>
      </c>
      <c r="K10848" s="16">
        <f t="shared" si="507"/>
        <v>148291.29999999999</v>
      </c>
      <c r="L10848" s="16">
        <f t="shared" si="508"/>
        <v>156096.10526315786</v>
      </c>
      <c r="M10848" s="16">
        <f t="shared" si="509"/>
        <v>177381.93779904302</v>
      </c>
      <c r="N10848" t="e">
        <f>INDEX(XML!$A$2:$R$782,MATCH(C10848,XML!$D$2:$D$737,0),2)</f>
        <v>#N/A</v>
      </c>
    </row>
    <row r="10849" spans="1:14" ht="112.5" x14ac:dyDescent="0.2">
      <c r="A10849">
        <v>58274</v>
      </c>
      <c r="B10849" t="s">
        <v>37753</v>
      </c>
      <c r="C10849" s="15" t="s">
        <v>37754</v>
      </c>
      <c r="D10849" s="15" t="s">
        <v>37755</v>
      </c>
      <c r="E10849">
        <v>146990</v>
      </c>
      <c r="F10849">
        <v>146990</v>
      </c>
      <c r="H10849">
        <v>3</v>
      </c>
      <c r="K10849" s="16">
        <f t="shared" si="507"/>
        <v>157279.29999999999</v>
      </c>
      <c r="L10849" s="16">
        <f t="shared" si="508"/>
        <v>165557.15789473683</v>
      </c>
      <c r="M10849" s="16">
        <f t="shared" si="509"/>
        <v>188133.13397129186</v>
      </c>
      <c r="N10849" t="e">
        <f>INDEX(XML!$A$2:$R$782,MATCH(C10849,XML!$D$2:$D$737,0),2)</f>
        <v>#N/A</v>
      </c>
    </row>
    <row r="10850" spans="1:14" ht="22.5" customHeight="1" x14ac:dyDescent="0.2">
      <c r="A10850">
        <v>64770</v>
      </c>
      <c r="B10850" t="s">
        <v>39624</v>
      </c>
      <c r="C10850" s="15" t="s">
        <v>39625</v>
      </c>
      <c r="D10850" s="15" t="s">
        <v>39626</v>
      </c>
      <c r="E10850">
        <v>160990</v>
      </c>
      <c r="F10850">
        <v>160990</v>
      </c>
      <c r="H10850">
        <v>9</v>
      </c>
      <c r="K10850" s="16">
        <f t="shared" si="507"/>
        <v>172259.3</v>
      </c>
      <c r="L10850" s="16">
        <f t="shared" si="508"/>
        <v>181325.57894736843</v>
      </c>
      <c r="M10850" s="16">
        <f t="shared" si="509"/>
        <v>206051.79425837321</v>
      </c>
      <c r="N10850" t="e">
        <f>INDEX(XML!$A$2:$R$782,MATCH(C10850,XML!$D$2:$D$737,0),2)</f>
        <v>#N/A</v>
      </c>
    </row>
    <row r="10851" spans="1:14" ht="22.5" customHeight="1" x14ac:dyDescent="0.2">
      <c r="A10851">
        <v>63835</v>
      </c>
      <c r="B10851" t="s">
        <v>45502</v>
      </c>
      <c r="C10851" s="15" t="s">
        <v>45503</v>
      </c>
      <c r="D10851" s="15" t="s">
        <v>45504</v>
      </c>
      <c r="E10851">
        <v>109190</v>
      </c>
      <c r="F10851">
        <v>109190</v>
      </c>
      <c r="H10851">
        <v>9</v>
      </c>
      <c r="K10851" s="16">
        <f t="shared" si="507"/>
        <v>116833.3</v>
      </c>
      <c r="L10851" s="16">
        <f t="shared" si="508"/>
        <v>122982.42105263157</v>
      </c>
      <c r="M10851" s="16">
        <f t="shared" si="509"/>
        <v>139752.75119617223</v>
      </c>
      <c r="N10851" t="e">
        <f>INDEX(XML!$A$2:$R$782,MATCH(C10851,XML!$D$2:$D$737,0),2)</f>
        <v>#N/A</v>
      </c>
    </row>
    <row r="10852" spans="1:14" ht="22.5" customHeight="1" x14ac:dyDescent="0.2">
      <c r="A10852">
        <v>60503</v>
      </c>
      <c r="B10852" t="s">
        <v>20199</v>
      </c>
      <c r="C10852" s="15" t="s">
        <v>20200</v>
      </c>
      <c r="D10852" s="15" t="s">
        <v>20201</v>
      </c>
      <c r="E10852">
        <v>92942</v>
      </c>
      <c r="F10852">
        <v>113390</v>
      </c>
      <c r="H10852">
        <v>5</v>
      </c>
      <c r="K10852" s="16">
        <f t="shared" si="507"/>
        <v>99447.94</v>
      </c>
      <c r="L10852" s="16">
        <f t="shared" si="508"/>
        <v>104682.04210526316</v>
      </c>
      <c r="M10852" s="16">
        <f t="shared" si="509"/>
        <v>118956.86602870813</v>
      </c>
      <c r="N10852" t="e">
        <f>INDEX(XML!$A$2:$R$782,MATCH(C10852,XML!$D$2:$D$737,0),2)</f>
        <v>#N/A</v>
      </c>
    </row>
    <row r="10853" spans="1:14" ht="22.5" customHeight="1" x14ac:dyDescent="0.2">
      <c r="A10853">
        <v>73358</v>
      </c>
      <c r="B10853" t="s">
        <v>31196</v>
      </c>
      <c r="C10853" s="15" t="s">
        <v>31197</v>
      </c>
      <c r="D10853" s="15" t="s">
        <v>32277</v>
      </c>
      <c r="E10853">
        <v>45490</v>
      </c>
      <c r="F10853">
        <v>45490</v>
      </c>
      <c r="H10853">
        <v>3</v>
      </c>
      <c r="K10853" s="16">
        <f t="shared" si="507"/>
        <v>50948.800000000003</v>
      </c>
      <c r="L10853" s="16">
        <f t="shared" si="508"/>
        <v>53630.315789473687</v>
      </c>
      <c r="M10853" s="16">
        <f t="shared" si="509"/>
        <v>60943.540669856469</v>
      </c>
      <c r="N10853" t="e">
        <f>INDEX(XML!$A$2:$R$782,MATCH(C10853,XML!$D$2:$D$737,0),2)</f>
        <v>#N/A</v>
      </c>
    </row>
    <row r="10854" spans="1:14" ht="22.5" customHeight="1" x14ac:dyDescent="0.2">
      <c r="A10854">
        <v>73360</v>
      </c>
      <c r="B10854" t="s">
        <v>37759</v>
      </c>
      <c r="C10854" s="15" t="s">
        <v>37760</v>
      </c>
      <c r="D10854" s="15" t="s">
        <v>45501</v>
      </c>
      <c r="E10854">
        <v>55990</v>
      </c>
      <c r="F10854">
        <v>55990</v>
      </c>
      <c r="H10854">
        <v>2</v>
      </c>
      <c r="K10854" s="16">
        <f t="shared" si="507"/>
        <v>59909.3</v>
      </c>
      <c r="L10854" s="16">
        <f t="shared" si="508"/>
        <v>63062.42105263158</v>
      </c>
      <c r="M10854" s="16">
        <f t="shared" si="509"/>
        <v>71661.84210526316</v>
      </c>
      <c r="N10854" t="e">
        <f>INDEX(XML!$A$2:$R$782,MATCH(C10854,XML!$D$2:$D$737,0),2)</f>
        <v>#N/A</v>
      </c>
    </row>
    <row r="10855" spans="1:14" ht="123.75" x14ac:dyDescent="0.2">
      <c r="A10855">
        <v>73357</v>
      </c>
      <c r="B10855" t="s">
        <v>31198</v>
      </c>
      <c r="C10855" s="15" t="s">
        <v>31199</v>
      </c>
      <c r="D10855" s="15" t="s">
        <v>32278</v>
      </c>
      <c r="E10855">
        <v>76990</v>
      </c>
      <c r="F10855">
        <v>76990</v>
      </c>
      <c r="K10855" s="16">
        <f t="shared" si="507"/>
        <v>82379.3</v>
      </c>
      <c r="L10855" s="16">
        <f t="shared" si="508"/>
        <v>86715.052631578947</v>
      </c>
      <c r="M10855" s="16">
        <f t="shared" si="509"/>
        <v>98539.832535885173</v>
      </c>
      <c r="N10855" t="e">
        <f>INDEX(XML!$A$2:$R$782,MATCH(C10855,XML!$D$2:$D$737,0),2)</f>
        <v>#N/A</v>
      </c>
    </row>
    <row r="10856" spans="1:14" ht="135" x14ac:dyDescent="0.2">
      <c r="A10856">
        <v>77808</v>
      </c>
      <c r="B10856" t="s">
        <v>46800</v>
      </c>
      <c r="C10856" s="15" t="s">
        <v>46801</v>
      </c>
      <c r="D10856" s="15" t="s">
        <v>46802</v>
      </c>
      <c r="E10856">
        <v>139990</v>
      </c>
      <c r="F10856">
        <v>139990</v>
      </c>
      <c r="H10856">
        <v>6</v>
      </c>
      <c r="K10856" s="16">
        <f t="shared" si="507"/>
        <v>149789.29999999999</v>
      </c>
      <c r="L10856" s="16">
        <f t="shared" si="508"/>
        <v>157672.94736842104</v>
      </c>
      <c r="M10856" s="16">
        <f t="shared" si="509"/>
        <v>179173.80382775117</v>
      </c>
      <c r="N10856" t="e">
        <f>INDEX(XML!$A$2:$R$782,MATCH(C10856,XML!$D$2:$D$737,0),2)</f>
        <v>#N/A</v>
      </c>
    </row>
    <row r="10857" spans="1:14" ht="15.75" x14ac:dyDescent="0.25">
      <c r="A10857" s="184" t="s">
        <v>4536</v>
      </c>
      <c r="B10857" s="184"/>
      <c r="C10857" s="185"/>
      <c r="D10857" s="185"/>
      <c r="E10857" s="184"/>
      <c r="F10857" s="184"/>
      <c r="G10857" s="184"/>
      <c r="H10857" s="184"/>
      <c r="I10857" s="184"/>
      <c r="J10857" s="184"/>
      <c r="K10857" s="16">
        <f t="shared" si="507"/>
        <v>0</v>
      </c>
      <c r="L10857" s="16">
        <f t="shared" si="508"/>
        <v>0</v>
      </c>
      <c r="M10857" s="16">
        <f t="shared" si="509"/>
        <v>0</v>
      </c>
      <c r="N10857" t="e">
        <f>INDEX(XML!$A$2:$R$782,MATCH(C10857,XML!$D$2:$D$737,0),2)</f>
        <v>#N/A</v>
      </c>
    </row>
    <row r="10858" spans="1:14" ht="90" x14ac:dyDescent="0.2">
      <c r="A10858">
        <v>58081</v>
      </c>
      <c r="B10858" t="s">
        <v>15938</v>
      </c>
      <c r="C10858" s="15" t="s">
        <v>18282</v>
      </c>
      <c r="D10858" s="15" t="s">
        <v>18283</v>
      </c>
      <c r="E10858">
        <v>5990</v>
      </c>
      <c r="F10858">
        <v>5990</v>
      </c>
      <c r="H10858">
        <v>9</v>
      </c>
      <c r="K10858" s="16">
        <f t="shared" si="507"/>
        <v>6708.8</v>
      </c>
      <c r="L10858" s="16">
        <f t="shared" si="508"/>
        <v>7061.894736842105</v>
      </c>
      <c r="M10858" s="16">
        <f t="shared" si="509"/>
        <v>8024.880382775119</v>
      </c>
      <c r="N10858" t="e">
        <f>INDEX(XML!$A$2:$R$782,MATCH(C10858,XML!$D$2:$D$737,0),2)</f>
        <v>#N/A</v>
      </c>
    </row>
    <row r="10859" spans="1:14" ht="135" x14ac:dyDescent="0.2">
      <c r="A10859">
        <v>58086</v>
      </c>
      <c r="B10859" t="s">
        <v>15939</v>
      </c>
      <c r="C10859" s="15" t="s">
        <v>18284</v>
      </c>
      <c r="D10859" s="15" t="s">
        <v>18285</v>
      </c>
      <c r="E10859">
        <v>132990</v>
      </c>
      <c r="F10859">
        <v>132990</v>
      </c>
      <c r="H10859">
        <v>4</v>
      </c>
      <c r="K10859" s="16">
        <f t="shared" si="507"/>
        <v>142299.29999999999</v>
      </c>
      <c r="L10859" s="16">
        <f t="shared" si="508"/>
        <v>149788.73684210525</v>
      </c>
      <c r="M10859" s="16">
        <f t="shared" si="509"/>
        <v>170214.47368421053</v>
      </c>
      <c r="N10859" t="e">
        <f>INDEX(XML!$A$2:$R$782,MATCH(C10859,XML!$D$2:$D$737,0),2)</f>
        <v>#N/A</v>
      </c>
    </row>
    <row r="10860" spans="1:14" ht="15.75" x14ac:dyDescent="0.25">
      <c r="A10860" s="184" t="s">
        <v>14717</v>
      </c>
      <c r="B10860" s="184"/>
      <c r="C10860" s="185"/>
      <c r="D10860" s="185"/>
      <c r="E10860" s="184"/>
      <c r="F10860" s="184"/>
      <c r="G10860" s="184"/>
      <c r="H10860" s="184"/>
      <c r="I10860" s="184"/>
      <c r="J10860" s="184"/>
      <c r="K10860" s="16">
        <f t="shared" si="507"/>
        <v>0</v>
      </c>
      <c r="L10860" s="16">
        <f t="shared" si="508"/>
        <v>0</v>
      </c>
      <c r="M10860" s="16">
        <f t="shared" si="509"/>
        <v>0</v>
      </c>
      <c r="N10860" t="e">
        <f>INDEX(XML!$A$2:$R$782,MATCH(C10860,XML!$D$2:$D$737,0),2)</f>
        <v>#N/A</v>
      </c>
    </row>
    <row r="10861" spans="1:14" ht="56.25" x14ac:dyDescent="0.2">
      <c r="A10861">
        <v>56337</v>
      </c>
      <c r="B10861" t="s">
        <v>38425</v>
      </c>
      <c r="C10861" s="15" t="s">
        <v>38426</v>
      </c>
      <c r="D10861" s="15" t="s">
        <v>38427</v>
      </c>
      <c r="E10861">
        <v>29989</v>
      </c>
      <c r="F10861">
        <v>36590</v>
      </c>
      <c r="H10861">
        <v>5</v>
      </c>
      <c r="K10861" s="16">
        <f t="shared" si="507"/>
        <v>33587.68</v>
      </c>
      <c r="L10861" s="16">
        <f t="shared" si="508"/>
        <v>35355.452631578948</v>
      </c>
      <c r="M10861" s="16">
        <f t="shared" si="509"/>
        <v>40176.650717703349</v>
      </c>
      <c r="N10861" t="e">
        <f>INDEX(XML!$A$2:$R$782,MATCH(C10861,XML!$D$2:$D$737,0),2)</f>
        <v>#N/A</v>
      </c>
    </row>
    <row r="10862" spans="1:14" ht="56.25" x14ac:dyDescent="0.2">
      <c r="A10862">
        <v>56338</v>
      </c>
      <c r="B10862" t="s">
        <v>36364</v>
      </c>
      <c r="C10862" s="15" t="s">
        <v>36365</v>
      </c>
      <c r="D10862" s="15" t="s">
        <v>36366</v>
      </c>
      <c r="E10862">
        <v>29989</v>
      </c>
      <c r="F10862">
        <v>36590</v>
      </c>
      <c r="H10862">
        <v>9</v>
      </c>
      <c r="K10862" s="16">
        <f t="shared" si="507"/>
        <v>33587.68</v>
      </c>
      <c r="L10862" s="16">
        <f t="shared" si="508"/>
        <v>35355.452631578948</v>
      </c>
      <c r="M10862" s="16">
        <f t="shared" si="509"/>
        <v>40176.650717703349</v>
      </c>
      <c r="N10862" t="e">
        <f>INDEX(XML!$A$2:$R$782,MATCH(C10862,XML!$D$2:$D$737,0),2)</f>
        <v>#N/A</v>
      </c>
    </row>
    <row r="10863" spans="1:14" ht="56.25" x14ac:dyDescent="0.2">
      <c r="A10863">
        <v>62987</v>
      </c>
      <c r="B10863" t="s">
        <v>38434</v>
      </c>
      <c r="C10863" s="15" t="s">
        <v>38435</v>
      </c>
      <c r="D10863" s="15" t="s">
        <v>38436</v>
      </c>
      <c r="E10863">
        <v>30742</v>
      </c>
      <c r="F10863">
        <v>37490</v>
      </c>
      <c r="H10863">
        <v>4</v>
      </c>
      <c r="K10863" s="16">
        <f t="shared" si="507"/>
        <v>34431.040000000001</v>
      </c>
      <c r="L10863" s="16">
        <f t="shared" si="508"/>
        <v>36243.199999999997</v>
      </c>
      <c r="M10863" s="16">
        <f t="shared" si="509"/>
        <v>41185.454545454537</v>
      </c>
      <c r="N10863" t="e">
        <f>INDEX(XML!$A$2:$R$782,MATCH(C10863,XML!$D$2:$D$737,0),2)</f>
        <v>#N/A</v>
      </c>
    </row>
    <row r="10864" spans="1:14" ht="67.5" x14ac:dyDescent="0.2">
      <c r="A10864">
        <v>56336</v>
      </c>
      <c r="B10864" t="s">
        <v>41381</v>
      </c>
      <c r="C10864" s="15" t="s">
        <v>41382</v>
      </c>
      <c r="D10864" s="15" t="s">
        <v>41383</v>
      </c>
      <c r="E10864">
        <v>34178</v>
      </c>
      <c r="F10864">
        <v>43990</v>
      </c>
      <c r="H10864">
        <v>9</v>
      </c>
      <c r="I10864">
        <v>1</v>
      </c>
      <c r="K10864" s="16">
        <f t="shared" si="507"/>
        <v>38279.360000000001</v>
      </c>
      <c r="L10864" s="16">
        <f t="shared" si="508"/>
        <v>40294.063157894736</v>
      </c>
      <c r="M10864" s="16">
        <f t="shared" si="509"/>
        <v>45788.708133971289</v>
      </c>
      <c r="N10864" t="e">
        <f>INDEX(XML!$A$2:$R$782,MATCH(C10864,XML!$D$2:$D$737,0),2)</f>
        <v>#N/A</v>
      </c>
    </row>
    <row r="10865" spans="1:14" ht="67.5" x14ac:dyDescent="0.2">
      <c r="A10865">
        <v>56335</v>
      </c>
      <c r="B10865" t="s">
        <v>42156</v>
      </c>
      <c r="C10865" s="15" t="s">
        <v>42157</v>
      </c>
      <c r="D10865" s="15" t="s">
        <v>42158</v>
      </c>
      <c r="E10865">
        <v>34178</v>
      </c>
      <c r="F10865">
        <v>43990</v>
      </c>
      <c r="H10865">
        <v>14</v>
      </c>
      <c r="K10865" s="16">
        <f t="shared" si="507"/>
        <v>38279.360000000001</v>
      </c>
      <c r="L10865" s="16">
        <f t="shared" si="508"/>
        <v>40294.063157894736</v>
      </c>
      <c r="M10865" s="16">
        <f t="shared" si="509"/>
        <v>45788.708133971289</v>
      </c>
      <c r="N10865" t="e">
        <f>INDEX(XML!$A$2:$R$782,MATCH(C10865,XML!$D$2:$D$737,0),2)</f>
        <v>#N/A</v>
      </c>
    </row>
    <row r="10866" spans="1:14" ht="56.25" x14ac:dyDescent="0.2">
      <c r="A10866">
        <v>56339</v>
      </c>
      <c r="B10866" t="s">
        <v>38428</v>
      </c>
      <c r="C10866" s="15" t="s">
        <v>38429</v>
      </c>
      <c r="D10866" s="15" t="s">
        <v>38430</v>
      </c>
      <c r="E10866">
        <v>39223</v>
      </c>
      <c r="F10866">
        <v>47890</v>
      </c>
      <c r="H10866">
        <v>9</v>
      </c>
      <c r="K10866" s="16">
        <f t="shared" si="507"/>
        <v>43929.760000000002</v>
      </c>
      <c r="L10866" s="16">
        <f t="shared" si="508"/>
        <v>46241.85263157895</v>
      </c>
      <c r="M10866" s="16">
        <f t="shared" si="509"/>
        <v>52547.559808612445</v>
      </c>
      <c r="N10866" t="e">
        <f>INDEX(XML!$A$2:$R$782,MATCH(C10866,XML!$D$2:$D$737,0),2)</f>
        <v>#N/A</v>
      </c>
    </row>
    <row r="10867" spans="1:14" ht="56.25" x14ac:dyDescent="0.2">
      <c r="A10867">
        <v>56340</v>
      </c>
      <c r="B10867" t="s">
        <v>14498</v>
      </c>
      <c r="C10867" s="15" t="s">
        <v>14499</v>
      </c>
      <c r="D10867" s="15" t="s">
        <v>14500</v>
      </c>
      <c r="E10867">
        <v>40874</v>
      </c>
      <c r="F10867">
        <v>49890</v>
      </c>
      <c r="H10867">
        <v>12</v>
      </c>
      <c r="K10867" s="16">
        <f t="shared" si="507"/>
        <v>45778.879999999997</v>
      </c>
      <c r="L10867" s="16">
        <f t="shared" si="508"/>
        <v>48188.294736842108</v>
      </c>
      <c r="M10867" s="16">
        <f t="shared" si="509"/>
        <v>54759.425837320581</v>
      </c>
      <c r="N10867" t="e">
        <f>INDEX(XML!$A$2:$R$782,MATCH(C10867,XML!$D$2:$D$737,0),2)</f>
        <v>#N/A</v>
      </c>
    </row>
    <row r="10868" spans="1:14" ht="22.5" customHeight="1" x14ac:dyDescent="0.2">
      <c r="A10868">
        <v>62985</v>
      </c>
      <c r="B10868" t="s">
        <v>38431</v>
      </c>
      <c r="C10868" s="15" t="s">
        <v>38432</v>
      </c>
      <c r="D10868" s="15" t="s">
        <v>38433</v>
      </c>
      <c r="E10868">
        <v>44019</v>
      </c>
      <c r="F10868">
        <v>53690</v>
      </c>
      <c r="H10868">
        <v>2</v>
      </c>
      <c r="K10868" s="16">
        <f t="shared" si="507"/>
        <v>49301.279999999999</v>
      </c>
      <c r="L10868" s="16">
        <f t="shared" si="508"/>
        <v>51896.084210526315</v>
      </c>
      <c r="M10868" s="16">
        <f t="shared" si="509"/>
        <v>58972.82296650717</v>
      </c>
      <c r="N10868" t="e">
        <f>INDEX(XML!$A$2:$R$782,MATCH(C10868,XML!$D$2:$D$737,0),2)</f>
        <v>#N/A</v>
      </c>
    </row>
    <row r="10869" spans="1:14" ht="22.5" customHeight="1" x14ac:dyDescent="0.25">
      <c r="A10869" s="184" t="s">
        <v>4537</v>
      </c>
      <c r="B10869" s="184"/>
      <c r="C10869" s="185"/>
      <c r="D10869" s="185"/>
      <c r="E10869" s="184"/>
      <c r="F10869" s="184"/>
      <c r="G10869" s="184"/>
      <c r="H10869" s="184"/>
      <c r="I10869" s="184"/>
      <c r="J10869" s="184"/>
      <c r="K10869" s="16">
        <f t="shared" si="507"/>
        <v>0</v>
      </c>
      <c r="L10869" s="16">
        <f t="shared" si="508"/>
        <v>0</v>
      </c>
      <c r="M10869" s="16">
        <f t="shared" si="509"/>
        <v>0</v>
      </c>
      <c r="N10869" t="e">
        <f>INDEX(XML!$A$2:$R$782,MATCH(C10869,XML!$D$2:$D$737,0),2)</f>
        <v>#N/A</v>
      </c>
    </row>
    <row r="10870" spans="1:14" ht="45" x14ac:dyDescent="0.2">
      <c r="A10870">
        <v>56311</v>
      </c>
      <c r="B10870" t="s">
        <v>14534</v>
      </c>
      <c r="C10870" s="15" t="s">
        <v>18290</v>
      </c>
      <c r="D10870" s="15" t="s">
        <v>18291</v>
      </c>
      <c r="E10870">
        <v>17540</v>
      </c>
      <c r="F10870">
        <v>21990</v>
      </c>
      <c r="H10870">
        <v>3</v>
      </c>
      <c r="K10870" s="16">
        <f t="shared" si="507"/>
        <v>19644.8</v>
      </c>
      <c r="L10870" s="16">
        <f t="shared" si="508"/>
        <v>20678.736842105263</v>
      </c>
      <c r="M10870" s="16">
        <f t="shared" si="509"/>
        <v>23498.564593301435</v>
      </c>
      <c r="N10870" t="e">
        <f>INDEX(XML!$A$2:$R$782,MATCH(C10870,XML!$D$2:$D$737,0),2)</f>
        <v>#N/A</v>
      </c>
    </row>
    <row r="10871" spans="1:14" ht="45" x14ac:dyDescent="0.2">
      <c r="A10871">
        <v>56310</v>
      </c>
      <c r="B10871" t="s">
        <v>14535</v>
      </c>
      <c r="C10871" s="15" t="s">
        <v>18288</v>
      </c>
      <c r="D10871" s="15" t="s">
        <v>18289</v>
      </c>
      <c r="E10871">
        <v>17540</v>
      </c>
      <c r="F10871">
        <v>20490</v>
      </c>
      <c r="H10871">
        <v>3</v>
      </c>
      <c r="K10871" s="16">
        <f t="shared" si="507"/>
        <v>19644.8</v>
      </c>
      <c r="L10871" s="16">
        <f t="shared" si="508"/>
        <v>20678.736842105263</v>
      </c>
      <c r="M10871" s="16">
        <f t="shared" si="509"/>
        <v>23498.564593301435</v>
      </c>
      <c r="N10871" t="e">
        <f>INDEX(XML!$A$2:$R$782,MATCH(C10871,XML!$D$2:$D$737,0),2)</f>
        <v>#N/A</v>
      </c>
    </row>
    <row r="10872" spans="1:14" ht="22.5" customHeight="1" x14ac:dyDescent="0.2">
      <c r="A10872">
        <v>56312</v>
      </c>
      <c r="B10872" t="s">
        <v>14531</v>
      </c>
      <c r="C10872" s="15" t="s">
        <v>14532</v>
      </c>
      <c r="D10872" s="15" t="s">
        <v>14533</v>
      </c>
      <c r="E10872">
        <v>30590</v>
      </c>
      <c r="F10872">
        <v>39990</v>
      </c>
      <c r="H10872">
        <v>3</v>
      </c>
      <c r="K10872" s="16">
        <f t="shared" si="507"/>
        <v>34260.800000000003</v>
      </c>
      <c r="L10872" s="16">
        <f t="shared" si="508"/>
        <v>36064.000000000007</v>
      </c>
      <c r="M10872" s="16">
        <f t="shared" si="509"/>
        <v>40981.818181818191</v>
      </c>
      <c r="N10872" t="e">
        <f>INDEX(XML!$A$2:$R$782,MATCH(C10872,XML!$D$2:$D$737,0),2)</f>
        <v>#N/A</v>
      </c>
    </row>
    <row r="10873" spans="1:14" ht="22.5" customHeight="1" x14ac:dyDescent="0.2">
      <c r="A10873">
        <v>51354</v>
      </c>
      <c r="B10873" t="s">
        <v>4540</v>
      </c>
      <c r="C10873" s="15" t="s">
        <v>4541</v>
      </c>
      <c r="D10873" s="15" t="s">
        <v>4542</v>
      </c>
      <c r="E10873">
        <v>57333</v>
      </c>
      <c r="F10873">
        <v>72990</v>
      </c>
      <c r="K10873" s="16">
        <f t="shared" si="507"/>
        <v>61346.31</v>
      </c>
      <c r="L10873" s="16">
        <f t="shared" si="508"/>
        <v>64575.063157894736</v>
      </c>
      <c r="M10873" s="16">
        <f t="shared" si="509"/>
        <v>73380.753588516745</v>
      </c>
      <c r="N10873" t="e">
        <f>INDEX(XML!$A$2:$R$782,MATCH(C10873,XML!$D$2:$D$737,0),2)</f>
        <v>#N/A</v>
      </c>
    </row>
    <row r="10874" spans="1:14" ht="22.5" customHeight="1" x14ac:dyDescent="0.2">
      <c r="A10874">
        <v>73558</v>
      </c>
      <c r="B10874" t="s">
        <v>31581</v>
      </c>
      <c r="C10874" s="15" t="s">
        <v>31582</v>
      </c>
      <c r="D10874" s="15" t="s">
        <v>31738</v>
      </c>
      <c r="E10874">
        <v>20165</v>
      </c>
      <c r="F10874">
        <v>21990</v>
      </c>
      <c r="K10874" s="16">
        <f t="shared" si="507"/>
        <v>22584.799999999999</v>
      </c>
      <c r="L10874" s="16">
        <f t="shared" si="508"/>
        <v>23773.473684210527</v>
      </c>
      <c r="M10874" s="16">
        <f t="shared" si="509"/>
        <v>27015.311004784689</v>
      </c>
      <c r="N10874" t="e">
        <f>INDEX(XML!$A$2:$R$782,MATCH(C10874,XML!$D$2:$D$737,0),2)</f>
        <v>#N/A</v>
      </c>
    </row>
    <row r="10875" spans="1:14" ht="22.5" customHeight="1" x14ac:dyDescent="0.2">
      <c r="A10875">
        <v>79169</v>
      </c>
      <c r="B10875" t="s">
        <v>38437</v>
      </c>
      <c r="C10875" s="15" t="s">
        <v>38438</v>
      </c>
      <c r="D10875" s="15" t="s">
        <v>38439</v>
      </c>
      <c r="E10875">
        <v>18780</v>
      </c>
      <c r="F10875">
        <v>23990</v>
      </c>
      <c r="H10875">
        <v>19</v>
      </c>
      <c r="K10875" s="16">
        <f t="shared" si="507"/>
        <v>21033.599999999999</v>
      </c>
      <c r="L10875" s="16">
        <f t="shared" si="508"/>
        <v>22140.63157894737</v>
      </c>
      <c r="M10875" s="16">
        <f t="shared" si="509"/>
        <v>25159.808612440193</v>
      </c>
      <c r="N10875" t="e">
        <f>INDEX(XML!$A$2:$R$782,MATCH(C10875,XML!$D$2:$D$737,0),2)</f>
        <v>#N/A</v>
      </c>
    </row>
    <row r="10876" spans="1:14" ht="112.5" x14ac:dyDescent="0.2">
      <c r="A10876">
        <v>48380</v>
      </c>
      <c r="B10876" t="s">
        <v>47341</v>
      </c>
      <c r="C10876" s="15" t="s">
        <v>47342</v>
      </c>
      <c r="D10876" s="15" t="s">
        <v>47343</v>
      </c>
      <c r="E10876">
        <v>17425</v>
      </c>
      <c r="F10876">
        <v>20990</v>
      </c>
      <c r="H10876">
        <v>9</v>
      </c>
      <c r="I10876">
        <v>7</v>
      </c>
      <c r="K10876" s="16">
        <f t="shared" si="507"/>
        <v>19516</v>
      </c>
      <c r="L10876" s="16">
        <f t="shared" si="508"/>
        <v>20543.157894736843</v>
      </c>
      <c r="M10876" s="16">
        <f t="shared" si="509"/>
        <v>23344.497607655503</v>
      </c>
      <c r="N10876" t="e">
        <f>INDEX(XML!$A$2:$R$782,MATCH(C10876,XML!$D$2:$D$737,0),2)</f>
        <v>#N/A</v>
      </c>
    </row>
    <row r="10877" spans="1:14" ht="67.5" x14ac:dyDescent="0.2">
      <c r="A10877">
        <v>60568</v>
      </c>
      <c r="B10877" t="s">
        <v>45505</v>
      </c>
      <c r="C10877" s="15" t="s">
        <v>45506</v>
      </c>
      <c r="D10877" s="15" t="s">
        <v>45507</v>
      </c>
      <c r="E10877">
        <v>34990</v>
      </c>
      <c r="F10877">
        <v>34990</v>
      </c>
      <c r="K10877" s="16">
        <f t="shared" si="507"/>
        <v>39188.800000000003</v>
      </c>
      <c r="L10877" s="16">
        <f t="shared" si="508"/>
        <v>41251.368421052633</v>
      </c>
      <c r="M10877" s="16">
        <f t="shared" si="509"/>
        <v>46876.555023923451</v>
      </c>
      <c r="N10877" t="e">
        <f>INDEX(XML!$A$2:$R$782,MATCH(C10877,XML!$D$2:$D$737,0),2)</f>
        <v>#N/A</v>
      </c>
    </row>
    <row r="10878" spans="1:14" ht="56.25" x14ac:dyDescent="0.2">
      <c r="A10878">
        <v>73423</v>
      </c>
      <c r="B10878" t="s">
        <v>31726</v>
      </c>
      <c r="C10878" s="15" t="s">
        <v>31727</v>
      </c>
      <c r="D10878" s="15" t="s">
        <v>31728</v>
      </c>
      <c r="E10878">
        <v>34990</v>
      </c>
      <c r="F10878">
        <v>34990</v>
      </c>
      <c r="H10878">
        <v>5</v>
      </c>
      <c r="K10878" s="16">
        <f t="shared" si="507"/>
        <v>39188.800000000003</v>
      </c>
      <c r="L10878" s="16">
        <f t="shared" si="508"/>
        <v>41251.368421052633</v>
      </c>
      <c r="M10878" s="16">
        <f t="shared" si="509"/>
        <v>46876.555023923451</v>
      </c>
      <c r="N10878" t="e">
        <f>INDEX(XML!$A$2:$R$782,MATCH(C10878,XML!$D$2:$D$737,0),2)</f>
        <v>#N/A</v>
      </c>
    </row>
    <row r="10879" spans="1:14" ht="78.75" x14ac:dyDescent="0.2">
      <c r="A10879">
        <v>65365</v>
      </c>
      <c r="B10879" t="s">
        <v>35996</v>
      </c>
      <c r="C10879" s="15" t="s">
        <v>35997</v>
      </c>
      <c r="D10879" s="15" t="s">
        <v>35998</v>
      </c>
      <c r="E10879">
        <v>73490</v>
      </c>
      <c r="F10879">
        <v>73490</v>
      </c>
      <c r="H10879">
        <v>6</v>
      </c>
      <c r="K10879" s="16">
        <f t="shared" si="507"/>
        <v>78634.3</v>
      </c>
      <c r="L10879" s="16">
        <f t="shared" si="508"/>
        <v>82772.947368421053</v>
      </c>
      <c r="M10879" s="16">
        <f t="shared" si="509"/>
        <v>94060.167464114827</v>
      </c>
      <c r="N10879" t="e">
        <f>INDEX(XML!$A$2:$R$782,MATCH(C10879,XML!$D$2:$D$737,0),2)</f>
        <v>#N/A</v>
      </c>
    </row>
    <row r="10880" spans="1:14" ht="78.75" x14ac:dyDescent="0.2">
      <c r="A10880">
        <v>55673</v>
      </c>
      <c r="B10880" t="s">
        <v>13970</v>
      </c>
      <c r="C10880" s="15" t="s">
        <v>18286</v>
      </c>
      <c r="D10880" s="15" t="s">
        <v>18287</v>
      </c>
      <c r="E10880">
        <v>24990</v>
      </c>
      <c r="F10880">
        <v>24990</v>
      </c>
      <c r="H10880">
        <v>1</v>
      </c>
      <c r="K10880" s="16">
        <f t="shared" si="507"/>
        <v>27988.799999999999</v>
      </c>
      <c r="L10880" s="16">
        <f t="shared" si="508"/>
        <v>29461.894736842107</v>
      </c>
      <c r="M10880" s="16">
        <f t="shared" si="509"/>
        <v>33479.425837320574</v>
      </c>
      <c r="N10880" t="e">
        <f>INDEX(XML!$A$2:$R$782,MATCH(C10880,XML!$D$2:$D$737,0),2)</f>
        <v>#N/A</v>
      </c>
    </row>
    <row r="10881" spans="1:14" ht="67.5" x14ac:dyDescent="0.2">
      <c r="A10881">
        <v>59113</v>
      </c>
      <c r="B10881" t="s">
        <v>16349</v>
      </c>
      <c r="C10881" s="15" t="s">
        <v>16350</v>
      </c>
      <c r="D10881" s="15" t="s">
        <v>17129</v>
      </c>
      <c r="E10881">
        <v>29990</v>
      </c>
      <c r="F10881">
        <v>29990</v>
      </c>
      <c r="H10881">
        <v>14</v>
      </c>
      <c r="K10881" s="16">
        <f t="shared" si="507"/>
        <v>33588.800000000003</v>
      </c>
      <c r="L10881" s="16">
        <f t="shared" si="508"/>
        <v>35356.631578947374</v>
      </c>
      <c r="M10881" s="16">
        <f t="shared" si="509"/>
        <v>40177.99043062202</v>
      </c>
      <c r="N10881" t="e">
        <f>INDEX(XML!$A$2:$R$782,MATCH(C10881,XML!$D$2:$D$737,0),2)</f>
        <v>#N/A</v>
      </c>
    </row>
    <row r="10882" spans="1:14" ht="90" x14ac:dyDescent="0.2">
      <c r="A10882">
        <v>46641</v>
      </c>
      <c r="B10882" t="s">
        <v>25254</v>
      </c>
      <c r="C10882" s="15" t="s">
        <v>25255</v>
      </c>
      <c r="D10882" s="15" t="s">
        <v>25256</v>
      </c>
      <c r="E10882">
        <v>43990</v>
      </c>
      <c r="F10882">
        <v>43990</v>
      </c>
      <c r="H10882">
        <v>2</v>
      </c>
      <c r="K10882" s="16">
        <f t="shared" si="507"/>
        <v>49268.800000000003</v>
      </c>
      <c r="L10882" s="16">
        <f t="shared" si="508"/>
        <v>51861.894736842107</v>
      </c>
      <c r="M10882" s="16">
        <f t="shared" si="509"/>
        <v>58933.97129186603</v>
      </c>
      <c r="N10882" t="e">
        <f>INDEX(XML!$A$2:$R$782,MATCH(C10882,XML!$D$2:$D$737,0),2)</f>
        <v>#N/A</v>
      </c>
    </row>
    <row r="10883" spans="1:14" ht="112.5" x14ac:dyDescent="0.2">
      <c r="A10883">
        <v>48914</v>
      </c>
      <c r="B10883" t="s">
        <v>4538</v>
      </c>
      <c r="C10883" s="15" t="s">
        <v>18292</v>
      </c>
      <c r="D10883" s="15" t="s">
        <v>18293</v>
      </c>
      <c r="E10883">
        <v>35990</v>
      </c>
      <c r="F10883">
        <v>35990</v>
      </c>
      <c r="H10883" t="s">
        <v>746</v>
      </c>
      <c r="K10883" s="16">
        <f t="shared" si="507"/>
        <v>40308.800000000003</v>
      </c>
      <c r="L10883" s="16">
        <f t="shared" si="508"/>
        <v>42430.315789473687</v>
      </c>
      <c r="M10883" s="16">
        <f t="shared" si="509"/>
        <v>48216.267942583741</v>
      </c>
      <c r="N10883" t="e">
        <f>INDEX(XML!$A$2:$R$782,MATCH(C10883,XML!$D$2:$D$737,0),2)</f>
        <v>#N/A</v>
      </c>
    </row>
    <row r="10884" spans="1:14" ht="90" x14ac:dyDescent="0.2">
      <c r="A10884">
        <v>49611</v>
      </c>
      <c r="B10884" t="s">
        <v>23540</v>
      </c>
      <c r="C10884" s="15" t="s">
        <v>23541</v>
      </c>
      <c r="D10884" s="15" t="s">
        <v>23542</v>
      </c>
      <c r="E10884">
        <v>35990</v>
      </c>
      <c r="F10884">
        <v>35990</v>
      </c>
      <c r="H10884">
        <v>33</v>
      </c>
      <c r="K10884" s="16">
        <f t="shared" si="507"/>
        <v>40308.800000000003</v>
      </c>
      <c r="L10884" s="16">
        <f t="shared" si="508"/>
        <v>42430.315789473687</v>
      </c>
      <c r="M10884" s="16">
        <f t="shared" si="509"/>
        <v>48216.267942583741</v>
      </c>
      <c r="N10884" t="e">
        <f>INDEX(XML!$A$2:$R$782,MATCH(C10884,XML!$D$2:$D$737,0),2)</f>
        <v>#N/A</v>
      </c>
    </row>
    <row r="10885" spans="1:14" ht="33.75" customHeight="1" x14ac:dyDescent="0.2">
      <c r="A10885">
        <v>46640</v>
      </c>
      <c r="B10885" t="s">
        <v>15000</v>
      </c>
      <c r="C10885" s="15" t="s">
        <v>18294</v>
      </c>
      <c r="D10885" s="15" t="s">
        <v>18295</v>
      </c>
      <c r="E10885">
        <v>44990</v>
      </c>
      <c r="F10885">
        <v>44990</v>
      </c>
      <c r="H10885">
        <v>15</v>
      </c>
      <c r="K10885" s="16">
        <f t="shared" ref="K10885:K10948" si="510">IF(E10885&gt;49999,E10885+E10885*0.07,IF(E10885&lt;=49999,E10885+E10885*0.12))</f>
        <v>50388.800000000003</v>
      </c>
      <c r="L10885" s="16">
        <f t="shared" ref="L10885:L10948" si="511">K10885*100/95</f>
        <v>53040.84210526316</v>
      </c>
      <c r="M10885" s="16">
        <f t="shared" ref="M10885:M10948" si="512">IF(COUNTIF(C10885,"*Dahua*"),F10885-10,L10885*100/88)</f>
        <v>60273.68421052632</v>
      </c>
      <c r="N10885" t="e">
        <f>INDEX(XML!$A$2:$R$782,MATCH(C10885,XML!$D$2:$D$737,0),2)</f>
        <v>#N/A</v>
      </c>
    </row>
    <row r="10886" spans="1:14" ht="101.25" x14ac:dyDescent="0.2">
      <c r="A10886">
        <v>46644</v>
      </c>
      <c r="B10886" t="s">
        <v>16352</v>
      </c>
      <c r="C10886" s="15" t="s">
        <v>18296</v>
      </c>
      <c r="D10886" s="15" t="s">
        <v>18297</v>
      </c>
      <c r="E10886">
        <v>39990</v>
      </c>
      <c r="F10886">
        <v>39990</v>
      </c>
      <c r="K10886" s="16">
        <f t="shared" si="510"/>
        <v>44788.800000000003</v>
      </c>
      <c r="L10886" s="16">
        <f t="shared" si="511"/>
        <v>47146.105263157893</v>
      </c>
      <c r="M10886" s="16">
        <f t="shared" si="512"/>
        <v>53575.119617224882</v>
      </c>
      <c r="N10886" t="e">
        <f>INDEX(XML!$A$2:$R$782,MATCH(C10886,XML!$D$2:$D$737,0),2)</f>
        <v>#N/A</v>
      </c>
    </row>
    <row r="10887" spans="1:14" ht="123.75" x14ac:dyDescent="0.2">
      <c r="A10887">
        <v>68544</v>
      </c>
      <c r="B10887" t="s">
        <v>25257</v>
      </c>
      <c r="C10887" s="15" t="s">
        <v>25258</v>
      </c>
      <c r="D10887" s="15" t="s">
        <v>25259</v>
      </c>
      <c r="E10887">
        <v>57990</v>
      </c>
      <c r="F10887">
        <v>57990</v>
      </c>
      <c r="H10887">
        <v>4</v>
      </c>
      <c r="K10887" s="16">
        <f t="shared" si="510"/>
        <v>62049.3</v>
      </c>
      <c r="L10887" s="16">
        <f t="shared" si="511"/>
        <v>65315.052631578947</v>
      </c>
      <c r="M10887" s="16">
        <f t="shared" si="512"/>
        <v>74221.650717703349</v>
      </c>
      <c r="N10887" t="e">
        <f>INDEX(XML!$A$2:$R$782,MATCH(C10887,XML!$D$2:$D$737,0),2)</f>
        <v>#N/A</v>
      </c>
    </row>
    <row r="10888" spans="1:14" ht="101.25" x14ac:dyDescent="0.2">
      <c r="A10888">
        <v>46639</v>
      </c>
      <c r="B10888" t="s">
        <v>15001</v>
      </c>
      <c r="C10888" s="15" t="s">
        <v>18298</v>
      </c>
      <c r="D10888" s="15" t="s">
        <v>18299</v>
      </c>
      <c r="E10888">
        <v>64990</v>
      </c>
      <c r="F10888">
        <v>64990</v>
      </c>
      <c r="K10888" s="16">
        <f t="shared" si="510"/>
        <v>69539.3</v>
      </c>
      <c r="L10888" s="16">
        <f t="shared" si="511"/>
        <v>73199.263157894733</v>
      </c>
      <c r="M10888" s="16">
        <f t="shared" si="512"/>
        <v>83180.98086124401</v>
      </c>
      <c r="N10888" t="e">
        <f>INDEX(XML!$A$2:$R$782,MATCH(C10888,XML!$D$2:$D$737,0),2)</f>
        <v>#N/A</v>
      </c>
    </row>
    <row r="10889" spans="1:14" ht="157.5" x14ac:dyDescent="0.2">
      <c r="A10889">
        <v>59111</v>
      </c>
      <c r="B10889" t="s">
        <v>29315</v>
      </c>
      <c r="C10889" s="15" t="s">
        <v>29316</v>
      </c>
      <c r="D10889" s="15" t="s">
        <v>29317</v>
      </c>
      <c r="E10889">
        <v>59990</v>
      </c>
      <c r="F10889">
        <v>59990</v>
      </c>
      <c r="H10889">
        <v>30</v>
      </c>
      <c r="K10889" s="16">
        <f t="shared" si="510"/>
        <v>64189.3</v>
      </c>
      <c r="L10889" s="16">
        <f t="shared" si="511"/>
        <v>67567.68421052632</v>
      </c>
      <c r="M10889" s="16">
        <f t="shared" si="512"/>
        <v>76781.459330143538</v>
      </c>
      <c r="N10889" t="e">
        <f>INDEX(XML!$A$2:$R$782,MATCH(C10889,XML!$D$2:$D$737,0),2)</f>
        <v>#N/A</v>
      </c>
    </row>
    <row r="10890" spans="1:14" ht="123.75" x14ac:dyDescent="0.2">
      <c r="A10890">
        <v>58079</v>
      </c>
      <c r="B10890" t="s">
        <v>31178</v>
      </c>
      <c r="C10890" s="15" t="s">
        <v>31179</v>
      </c>
      <c r="D10890" s="15" t="s">
        <v>31180</v>
      </c>
      <c r="E10890">
        <v>52990</v>
      </c>
      <c r="F10890">
        <v>52990</v>
      </c>
      <c r="H10890">
        <v>35</v>
      </c>
      <c r="K10890" s="16">
        <f t="shared" si="510"/>
        <v>56699.3</v>
      </c>
      <c r="L10890" s="16">
        <f t="shared" si="511"/>
        <v>59683.473684210527</v>
      </c>
      <c r="M10890" s="16">
        <f t="shared" si="512"/>
        <v>67822.129186602877</v>
      </c>
      <c r="N10890" t="e">
        <f>INDEX(XML!$A$2:$R$782,MATCH(C10890,XML!$D$2:$D$737,0),2)</f>
        <v>#N/A</v>
      </c>
    </row>
    <row r="10891" spans="1:14" ht="33.75" customHeight="1" x14ac:dyDescent="0.2">
      <c r="A10891">
        <v>58078</v>
      </c>
      <c r="B10891" t="s">
        <v>35238</v>
      </c>
      <c r="C10891" s="15" t="s">
        <v>35239</v>
      </c>
      <c r="D10891" s="15" t="s">
        <v>35240</v>
      </c>
      <c r="E10891">
        <v>130990</v>
      </c>
      <c r="F10891">
        <v>130990</v>
      </c>
      <c r="H10891">
        <v>3</v>
      </c>
      <c r="K10891" s="16">
        <f t="shared" si="510"/>
        <v>140159.29999999999</v>
      </c>
      <c r="L10891" s="16">
        <f t="shared" si="511"/>
        <v>147536.10526315786</v>
      </c>
      <c r="M10891" s="16">
        <f t="shared" si="512"/>
        <v>167654.66507177029</v>
      </c>
      <c r="N10891" t="e">
        <f>INDEX(XML!$A$2:$R$782,MATCH(C10891,XML!$D$2:$D$737,0),2)</f>
        <v>#N/A</v>
      </c>
    </row>
    <row r="10892" spans="1:14" ht="22.5" customHeight="1" x14ac:dyDescent="0.2">
      <c r="A10892">
        <v>48136</v>
      </c>
      <c r="B10892">
        <v>1500868890</v>
      </c>
      <c r="C10892" s="15" t="s">
        <v>4539</v>
      </c>
      <c r="D10892" s="15" t="s">
        <v>18302</v>
      </c>
      <c r="E10892">
        <v>64990</v>
      </c>
      <c r="F10892">
        <v>64990</v>
      </c>
      <c r="H10892">
        <v>25</v>
      </c>
      <c r="K10892" s="16">
        <f t="shared" si="510"/>
        <v>69539.3</v>
      </c>
      <c r="L10892" s="16">
        <f t="shared" si="511"/>
        <v>73199.263157894733</v>
      </c>
      <c r="M10892" s="16">
        <f t="shared" si="512"/>
        <v>83180.98086124401</v>
      </c>
      <c r="N10892" t="e">
        <f>INDEX(XML!$A$2:$R$782,MATCH(C10892,XML!$D$2:$D$737,0),2)</f>
        <v>#N/A</v>
      </c>
    </row>
    <row r="10893" spans="1:14" ht="22.5" customHeight="1" x14ac:dyDescent="0.2">
      <c r="A10893">
        <v>48137</v>
      </c>
      <c r="B10893">
        <v>1510001157</v>
      </c>
      <c r="C10893" s="15" t="s">
        <v>18303</v>
      </c>
      <c r="D10893" s="15" t="s">
        <v>18304</v>
      </c>
      <c r="E10893">
        <v>111990</v>
      </c>
      <c r="F10893">
        <v>111990</v>
      </c>
      <c r="H10893">
        <v>5</v>
      </c>
      <c r="K10893" s="16">
        <f t="shared" si="510"/>
        <v>119829.3</v>
      </c>
      <c r="L10893" s="16">
        <f t="shared" si="511"/>
        <v>126136.10526315789</v>
      </c>
      <c r="M10893" s="16">
        <f t="shared" si="512"/>
        <v>143336.48325358852</v>
      </c>
      <c r="N10893" t="e">
        <f>INDEX(XML!$A$2:$R$782,MATCH(C10893,XML!$D$2:$D$737,0),2)</f>
        <v>#N/A</v>
      </c>
    </row>
    <row r="10894" spans="1:14" ht="22.5" customHeight="1" x14ac:dyDescent="0.2">
      <c r="A10894">
        <v>50736</v>
      </c>
      <c r="B10894">
        <v>1510002150</v>
      </c>
      <c r="C10894" s="15" t="s">
        <v>18300</v>
      </c>
      <c r="D10894" s="15" t="s">
        <v>18301</v>
      </c>
      <c r="E10894">
        <v>74990</v>
      </c>
      <c r="F10894">
        <v>74990</v>
      </c>
      <c r="H10894">
        <v>1</v>
      </c>
      <c r="K10894" s="16">
        <f t="shared" si="510"/>
        <v>80239.3</v>
      </c>
      <c r="L10894" s="16">
        <f t="shared" si="511"/>
        <v>84462.421052631573</v>
      </c>
      <c r="M10894" s="16">
        <f t="shared" si="512"/>
        <v>95980.023923444969</v>
      </c>
      <c r="N10894" t="e">
        <f>INDEX(XML!$A$2:$R$782,MATCH(C10894,XML!$D$2:$D$737,0),2)</f>
        <v>#N/A</v>
      </c>
    </row>
    <row r="10895" spans="1:14" ht="90" x14ac:dyDescent="0.2">
      <c r="A10895">
        <v>61774</v>
      </c>
      <c r="B10895" t="s">
        <v>46803</v>
      </c>
      <c r="C10895" s="15" t="s">
        <v>46804</v>
      </c>
      <c r="D10895" s="15" t="s">
        <v>46805</v>
      </c>
      <c r="E10895">
        <v>60190</v>
      </c>
      <c r="F10895">
        <v>60190</v>
      </c>
      <c r="K10895" s="16">
        <f t="shared" si="510"/>
        <v>64403.3</v>
      </c>
      <c r="L10895" s="16">
        <f t="shared" si="511"/>
        <v>67792.947368421053</v>
      </c>
      <c r="M10895" s="16">
        <f t="shared" si="512"/>
        <v>77037.440191387563</v>
      </c>
      <c r="N10895" t="e">
        <f>INDEX(XML!$A$2:$R$782,MATCH(C10895,XML!$D$2:$D$737,0),2)</f>
        <v>#N/A</v>
      </c>
    </row>
    <row r="10896" spans="1:14" ht="67.5" x14ac:dyDescent="0.2">
      <c r="A10896">
        <v>73424</v>
      </c>
      <c r="B10896" t="s">
        <v>46806</v>
      </c>
      <c r="C10896" s="15" t="s">
        <v>46807</v>
      </c>
      <c r="D10896" s="15" t="s">
        <v>46808</v>
      </c>
      <c r="E10896">
        <v>30790</v>
      </c>
      <c r="F10896">
        <v>30790</v>
      </c>
      <c r="H10896">
        <v>4</v>
      </c>
      <c r="K10896" s="16">
        <f t="shared" si="510"/>
        <v>34484.800000000003</v>
      </c>
      <c r="L10896" s="16">
        <f t="shared" si="511"/>
        <v>36299.789473684214</v>
      </c>
      <c r="M10896" s="16">
        <f t="shared" si="512"/>
        <v>41249.760765550243</v>
      </c>
      <c r="N10896" t="e">
        <f>INDEX(XML!$A$2:$R$782,MATCH(C10896,XML!$D$2:$D$737,0),2)</f>
        <v>#N/A</v>
      </c>
    </row>
    <row r="10897" spans="1:14" ht="56.25" x14ac:dyDescent="0.2">
      <c r="A10897">
        <v>49592</v>
      </c>
      <c r="B10897" t="s">
        <v>46410</v>
      </c>
      <c r="C10897" s="15" t="s">
        <v>46411</v>
      </c>
      <c r="D10897" s="15" t="s">
        <v>46412</v>
      </c>
      <c r="E10897">
        <v>66378</v>
      </c>
      <c r="F10897">
        <v>87990</v>
      </c>
      <c r="H10897">
        <v>1</v>
      </c>
      <c r="K10897" s="16">
        <f t="shared" si="510"/>
        <v>71024.460000000006</v>
      </c>
      <c r="L10897" s="16">
        <f t="shared" si="511"/>
        <v>74762.589473684217</v>
      </c>
      <c r="M10897" s="16">
        <f t="shared" si="512"/>
        <v>84957.488038277515</v>
      </c>
      <c r="N10897" t="e">
        <f>INDEX(XML!$A$2:$R$782,MATCH(C10897,XML!$D$2:$D$737,0),2)</f>
        <v>#N/A</v>
      </c>
    </row>
    <row r="10898" spans="1:14" ht="15.75" x14ac:dyDescent="0.25">
      <c r="A10898" s="184" t="s">
        <v>4543</v>
      </c>
      <c r="B10898" s="184"/>
      <c r="C10898" s="185"/>
      <c r="D10898" s="185"/>
      <c r="E10898" s="184"/>
      <c r="F10898" s="184"/>
      <c r="G10898" s="184"/>
      <c r="H10898" s="184"/>
      <c r="I10898" s="184"/>
      <c r="J10898" s="184"/>
      <c r="K10898" s="16">
        <f t="shared" si="510"/>
        <v>0</v>
      </c>
      <c r="L10898" s="16">
        <f t="shared" si="511"/>
        <v>0</v>
      </c>
      <c r="M10898" s="16">
        <f t="shared" si="512"/>
        <v>0</v>
      </c>
      <c r="N10898" t="e">
        <f>INDEX(XML!$A$2:$R$782,MATCH(C10898,XML!$D$2:$D$737,0),2)</f>
        <v>#N/A</v>
      </c>
    </row>
    <row r="10899" spans="1:14" ht="67.5" x14ac:dyDescent="0.2">
      <c r="A10899">
        <v>46234</v>
      </c>
      <c r="B10899" t="s">
        <v>34470</v>
      </c>
      <c r="C10899" s="15" t="s">
        <v>34471</v>
      </c>
      <c r="D10899" s="15" t="s">
        <v>34472</v>
      </c>
      <c r="E10899">
        <v>28990</v>
      </c>
      <c r="F10899">
        <v>28990</v>
      </c>
      <c r="H10899" t="s">
        <v>746</v>
      </c>
      <c r="K10899" s="16">
        <f t="shared" si="510"/>
        <v>32468.799999999999</v>
      </c>
      <c r="L10899" s="16">
        <f t="shared" si="511"/>
        <v>34177.684210526313</v>
      </c>
      <c r="M10899" s="16">
        <f t="shared" si="512"/>
        <v>38838.277511961722</v>
      </c>
      <c r="N10899" t="e">
        <f>INDEX(XML!$A$2:$R$782,MATCH(C10899,XML!$D$2:$D$737,0),2)</f>
        <v>#N/A</v>
      </c>
    </row>
    <row r="10900" spans="1:14" ht="67.5" x14ac:dyDescent="0.2">
      <c r="A10900">
        <v>46235</v>
      </c>
      <c r="B10900" t="s">
        <v>22008</v>
      </c>
      <c r="C10900" s="15" t="s">
        <v>22009</v>
      </c>
      <c r="D10900" s="15" t="s">
        <v>22010</v>
      </c>
      <c r="E10900">
        <v>25190</v>
      </c>
      <c r="F10900">
        <v>29990</v>
      </c>
      <c r="H10900">
        <v>6</v>
      </c>
      <c r="K10900" s="16">
        <f t="shared" si="510"/>
        <v>28212.799999999999</v>
      </c>
      <c r="L10900" s="16">
        <f t="shared" si="511"/>
        <v>29697.684210526317</v>
      </c>
      <c r="M10900" s="16">
        <f t="shared" si="512"/>
        <v>33747.368421052633</v>
      </c>
      <c r="N10900" t="e">
        <f>INDEX(XML!$A$2:$R$782,MATCH(C10900,XML!$D$2:$D$737,0),2)</f>
        <v>#N/A</v>
      </c>
    </row>
    <row r="10901" spans="1:14" ht="67.5" x14ac:dyDescent="0.2">
      <c r="A10901">
        <v>48277</v>
      </c>
      <c r="B10901">
        <v>8010000557</v>
      </c>
      <c r="C10901" s="15" t="s">
        <v>18306</v>
      </c>
      <c r="D10901" s="15" t="s">
        <v>18307</v>
      </c>
      <c r="E10901">
        <v>62990</v>
      </c>
      <c r="F10901">
        <v>62990</v>
      </c>
      <c r="H10901">
        <v>3</v>
      </c>
      <c r="K10901" s="16">
        <f t="shared" si="510"/>
        <v>67399.3</v>
      </c>
      <c r="L10901" s="16">
        <f t="shared" si="511"/>
        <v>70946.631578947374</v>
      </c>
      <c r="M10901" s="16">
        <f t="shared" si="512"/>
        <v>80621.172248803836</v>
      </c>
      <c r="N10901" t="e">
        <f>INDEX(XML!$A$2:$R$782,MATCH(C10901,XML!$D$2:$D$737,0),2)</f>
        <v>#N/A</v>
      </c>
    </row>
    <row r="10902" spans="1:14" ht="112.5" x14ac:dyDescent="0.2">
      <c r="A10902">
        <v>51401</v>
      </c>
      <c r="B10902" t="s">
        <v>35241</v>
      </c>
      <c r="C10902" s="15" t="s">
        <v>35242</v>
      </c>
      <c r="D10902" s="15" t="s">
        <v>35243</v>
      </c>
      <c r="E10902">
        <v>50990</v>
      </c>
      <c r="F10902">
        <v>50990</v>
      </c>
      <c r="H10902">
        <v>12</v>
      </c>
      <c r="K10902" s="16">
        <f t="shared" si="510"/>
        <v>54559.3</v>
      </c>
      <c r="L10902" s="16">
        <f t="shared" si="511"/>
        <v>57430.84210526316</v>
      </c>
      <c r="M10902" s="16">
        <f t="shared" si="512"/>
        <v>65262.320574162688</v>
      </c>
      <c r="N10902" t="e">
        <f>INDEX(XML!$A$2:$R$782,MATCH(C10902,XML!$D$2:$D$737,0),2)</f>
        <v>#N/A</v>
      </c>
    </row>
    <row r="10903" spans="1:14" ht="101.25" x14ac:dyDescent="0.2">
      <c r="A10903">
        <v>68547</v>
      </c>
      <c r="B10903" t="s">
        <v>25263</v>
      </c>
      <c r="C10903" s="15" t="s">
        <v>25264</v>
      </c>
      <c r="D10903" s="15" t="s">
        <v>25265</v>
      </c>
      <c r="E10903">
        <v>86990</v>
      </c>
      <c r="F10903">
        <v>86990</v>
      </c>
      <c r="H10903">
        <v>1</v>
      </c>
      <c r="K10903" s="16">
        <f t="shared" si="510"/>
        <v>93079.3</v>
      </c>
      <c r="L10903" s="16">
        <f t="shared" si="511"/>
        <v>97978.210526315786</v>
      </c>
      <c r="M10903" s="16">
        <f t="shared" si="512"/>
        <v>111338.87559808613</v>
      </c>
      <c r="N10903" t="e">
        <f>INDEX(XML!$A$2:$R$782,MATCH(C10903,XML!$D$2:$D$737,0),2)</f>
        <v>#N/A</v>
      </c>
    </row>
    <row r="10904" spans="1:14" ht="112.5" x14ac:dyDescent="0.2">
      <c r="A10904">
        <v>48395</v>
      </c>
      <c r="B10904" t="s">
        <v>43816</v>
      </c>
      <c r="C10904" s="15" t="s">
        <v>43817</v>
      </c>
      <c r="D10904" s="15" t="s">
        <v>43818</v>
      </c>
      <c r="E10904">
        <v>68852</v>
      </c>
      <c r="F10904">
        <v>86990</v>
      </c>
      <c r="H10904">
        <v>6</v>
      </c>
      <c r="K10904" s="16">
        <f t="shared" si="510"/>
        <v>73671.64</v>
      </c>
      <c r="L10904" s="16">
        <f t="shared" si="511"/>
        <v>77549.094736842104</v>
      </c>
      <c r="M10904" s="16">
        <f t="shared" si="512"/>
        <v>88123.971291866023</v>
      </c>
      <c r="N10904" t="e">
        <f>INDEX(XML!$A$2:$R$782,MATCH(C10904,XML!$D$2:$D$737,0),2)</f>
        <v>#N/A</v>
      </c>
    </row>
    <row r="10905" spans="1:14" ht="78.75" x14ac:dyDescent="0.2">
      <c r="A10905">
        <v>57827</v>
      </c>
      <c r="B10905" t="s">
        <v>15109</v>
      </c>
      <c r="C10905" s="15" t="s">
        <v>18305</v>
      </c>
      <c r="D10905" s="15" t="s">
        <v>20398</v>
      </c>
      <c r="E10905">
        <v>20290</v>
      </c>
      <c r="F10905">
        <v>20290</v>
      </c>
      <c r="K10905" s="16">
        <f t="shared" si="510"/>
        <v>22724.799999999999</v>
      </c>
      <c r="L10905" s="16">
        <f t="shared" si="511"/>
        <v>23920.842105263157</v>
      </c>
      <c r="M10905" s="16">
        <f t="shared" si="512"/>
        <v>27182.775119617221</v>
      </c>
      <c r="N10905" t="e">
        <f>INDEX(XML!$A$2:$R$782,MATCH(C10905,XML!$D$2:$D$737,0),2)</f>
        <v>#N/A</v>
      </c>
    </row>
    <row r="10906" spans="1:14" ht="90" x14ac:dyDescent="0.2">
      <c r="A10906">
        <v>53286</v>
      </c>
      <c r="B10906" t="s">
        <v>31615</v>
      </c>
      <c r="C10906" s="15" t="s">
        <v>31616</v>
      </c>
      <c r="D10906" s="15" t="s">
        <v>31617</v>
      </c>
      <c r="E10906">
        <v>9146</v>
      </c>
      <c r="F10906">
        <v>11990</v>
      </c>
      <c r="H10906">
        <v>18</v>
      </c>
      <c r="K10906" s="16">
        <f t="shared" si="510"/>
        <v>10243.52</v>
      </c>
      <c r="L10906" s="16">
        <f t="shared" si="511"/>
        <v>10782.652631578947</v>
      </c>
      <c r="M10906" s="16">
        <f t="shared" si="512"/>
        <v>12253.014354066983</v>
      </c>
      <c r="N10906" t="e">
        <f>INDEX(XML!$A$2:$R$782,MATCH(C10906,XML!$D$2:$D$737,0),2)</f>
        <v>#N/A</v>
      </c>
    </row>
    <row r="10907" spans="1:14" ht="90" x14ac:dyDescent="0.2">
      <c r="A10907">
        <v>68403</v>
      </c>
      <c r="B10907" t="s">
        <v>38440</v>
      </c>
      <c r="C10907" s="15" t="s">
        <v>38441</v>
      </c>
      <c r="D10907" s="15" t="s">
        <v>38442</v>
      </c>
      <c r="E10907">
        <v>8333</v>
      </c>
      <c r="F10907">
        <v>10990</v>
      </c>
      <c r="H10907">
        <v>34</v>
      </c>
      <c r="K10907" s="16">
        <f t="shared" si="510"/>
        <v>9332.9599999999991</v>
      </c>
      <c r="L10907" s="16">
        <f t="shared" si="511"/>
        <v>9824.1684210526309</v>
      </c>
      <c r="M10907" s="16">
        <f t="shared" si="512"/>
        <v>11163.827751196171</v>
      </c>
      <c r="N10907" t="e">
        <f>INDEX(XML!$A$2:$R$782,MATCH(C10907,XML!$D$2:$D$737,0),2)</f>
        <v>#N/A</v>
      </c>
    </row>
    <row r="10908" spans="1:14" ht="112.5" x14ac:dyDescent="0.2">
      <c r="A10908">
        <v>68402</v>
      </c>
      <c r="B10908" t="s">
        <v>25440</v>
      </c>
      <c r="C10908" s="15" t="s">
        <v>25441</v>
      </c>
      <c r="D10908" s="15" t="s">
        <v>25442</v>
      </c>
      <c r="E10908">
        <v>17488</v>
      </c>
      <c r="F10908">
        <v>21990</v>
      </c>
      <c r="H10908">
        <v>43</v>
      </c>
      <c r="K10908" s="16">
        <f t="shared" si="510"/>
        <v>19586.560000000001</v>
      </c>
      <c r="L10908" s="16">
        <f t="shared" si="511"/>
        <v>20617.431578947369</v>
      </c>
      <c r="M10908" s="16">
        <f t="shared" si="512"/>
        <v>23428.899521531101</v>
      </c>
      <c r="N10908" t="e">
        <f>INDEX(XML!$A$2:$R$782,MATCH(C10908,XML!$D$2:$D$737,0),2)</f>
        <v>#N/A</v>
      </c>
    </row>
    <row r="10909" spans="1:14" ht="33.75" customHeight="1" x14ac:dyDescent="0.2">
      <c r="A10909">
        <v>61107</v>
      </c>
      <c r="B10909" t="s">
        <v>24863</v>
      </c>
      <c r="C10909" s="15" t="s">
        <v>24864</v>
      </c>
      <c r="D10909" s="15" t="s">
        <v>28618</v>
      </c>
      <c r="E10909">
        <v>69990</v>
      </c>
      <c r="F10909">
        <v>69990</v>
      </c>
      <c r="K10909" s="16">
        <f t="shared" si="510"/>
        <v>74889.3</v>
      </c>
      <c r="L10909" s="16">
        <f t="shared" si="511"/>
        <v>78830.84210526316</v>
      </c>
      <c r="M10909" s="16">
        <f t="shared" si="512"/>
        <v>89580.502392344511</v>
      </c>
      <c r="N10909" t="e">
        <f>INDEX(XML!$A$2:$R$782,MATCH(C10909,XML!$D$2:$D$737,0),2)</f>
        <v>#N/A</v>
      </c>
    </row>
    <row r="10910" spans="1:14" ht="112.5" x14ac:dyDescent="0.2">
      <c r="A10910">
        <v>68545</v>
      </c>
      <c r="B10910" t="s">
        <v>25260</v>
      </c>
      <c r="C10910" s="15" t="s">
        <v>25261</v>
      </c>
      <c r="D10910" s="15" t="s">
        <v>25262</v>
      </c>
      <c r="E10910">
        <v>79990</v>
      </c>
      <c r="F10910">
        <v>79990</v>
      </c>
      <c r="H10910">
        <v>1</v>
      </c>
      <c r="K10910" s="16">
        <f t="shared" si="510"/>
        <v>85589.3</v>
      </c>
      <c r="L10910" s="16">
        <f t="shared" si="511"/>
        <v>90094</v>
      </c>
      <c r="M10910" s="16">
        <f t="shared" si="512"/>
        <v>102379.54545454546</v>
      </c>
      <c r="N10910" t="e">
        <f>INDEX(XML!$A$2:$R$782,MATCH(C10910,XML!$D$2:$D$737,0),2)</f>
        <v>#N/A</v>
      </c>
    </row>
    <row r="10911" spans="1:14" ht="22.5" customHeight="1" x14ac:dyDescent="0.2">
      <c r="A10911">
        <v>48401</v>
      </c>
      <c r="B10911" t="s">
        <v>16141</v>
      </c>
      <c r="C10911" s="15" t="s">
        <v>18308</v>
      </c>
      <c r="D10911" s="15" t="s">
        <v>18309</v>
      </c>
      <c r="E10911">
        <v>49631</v>
      </c>
      <c r="F10911">
        <v>55190</v>
      </c>
      <c r="H10911">
        <v>3</v>
      </c>
      <c r="K10911" s="16">
        <f t="shared" si="510"/>
        <v>55586.720000000001</v>
      </c>
      <c r="L10911" s="16">
        <f t="shared" si="511"/>
        <v>58512.336842105266</v>
      </c>
      <c r="M10911" s="16">
        <f t="shared" si="512"/>
        <v>66491.291866028711</v>
      </c>
      <c r="N10911" t="e">
        <f>INDEX(XML!$A$2:$R$782,MATCH(C10911,XML!$D$2:$D$737,0),2)</f>
        <v>#N/A</v>
      </c>
    </row>
    <row r="10912" spans="1:14" ht="112.5" x14ac:dyDescent="0.2">
      <c r="A10912">
        <v>68404</v>
      </c>
      <c r="B10912" t="s">
        <v>25437</v>
      </c>
      <c r="C10912" s="15" t="s">
        <v>25438</v>
      </c>
      <c r="D10912" s="15" t="s">
        <v>25439</v>
      </c>
      <c r="E10912">
        <v>45990</v>
      </c>
      <c r="F10912">
        <v>45990</v>
      </c>
      <c r="H10912">
        <v>8</v>
      </c>
      <c r="K10912" s="16">
        <f t="shared" si="510"/>
        <v>51508.800000000003</v>
      </c>
      <c r="L10912" s="16">
        <f t="shared" si="511"/>
        <v>54219.789473684214</v>
      </c>
      <c r="M10912" s="16">
        <f t="shared" si="512"/>
        <v>61613.397129186611</v>
      </c>
      <c r="N10912" t="e">
        <f>INDEX(XML!$A$2:$R$782,MATCH(C10912,XML!$D$2:$D$737,0),2)</f>
        <v>#N/A</v>
      </c>
    </row>
    <row r="10913" spans="1:14" ht="22.5" customHeight="1" x14ac:dyDescent="0.2">
      <c r="A10913">
        <v>46656</v>
      </c>
      <c r="B10913" t="s">
        <v>46809</v>
      </c>
      <c r="C10913" s="15" t="s">
        <v>46810</v>
      </c>
      <c r="D10913" s="15" t="s">
        <v>46811</v>
      </c>
      <c r="E10913">
        <v>99990</v>
      </c>
      <c r="F10913">
        <v>99990</v>
      </c>
      <c r="H10913">
        <v>12</v>
      </c>
      <c r="K10913" s="16">
        <f t="shared" si="510"/>
        <v>106989.3</v>
      </c>
      <c r="L10913" s="16">
        <f t="shared" si="511"/>
        <v>112620.31578947368</v>
      </c>
      <c r="M10913" s="16">
        <f t="shared" si="512"/>
        <v>127977.63157894736</v>
      </c>
      <c r="N10913" t="e">
        <f>INDEX(XML!$A$2:$R$782,MATCH(C10913,XML!$D$2:$D$737,0),2)</f>
        <v>#N/A</v>
      </c>
    </row>
    <row r="10914" spans="1:14" ht="112.5" x14ac:dyDescent="0.2">
      <c r="A10914">
        <v>68546</v>
      </c>
      <c r="B10914" t="s">
        <v>46812</v>
      </c>
      <c r="C10914" s="15" t="s">
        <v>46813</v>
      </c>
      <c r="D10914" s="15" t="s">
        <v>46814</v>
      </c>
      <c r="E10914">
        <v>79990</v>
      </c>
      <c r="F10914">
        <v>79990</v>
      </c>
      <c r="H10914">
        <v>4</v>
      </c>
      <c r="K10914" s="16">
        <f t="shared" si="510"/>
        <v>85589.3</v>
      </c>
      <c r="L10914" s="16">
        <f t="shared" si="511"/>
        <v>90094</v>
      </c>
      <c r="M10914" s="16">
        <f t="shared" si="512"/>
        <v>102379.54545454546</v>
      </c>
      <c r="N10914" t="e">
        <f>INDEX(XML!$A$2:$R$782,MATCH(C10914,XML!$D$2:$D$737,0),2)</f>
        <v>#N/A</v>
      </c>
    </row>
    <row r="10915" spans="1:14" ht="15.75" x14ac:dyDescent="0.25">
      <c r="A10915" s="184" t="s">
        <v>4544</v>
      </c>
      <c r="B10915" s="184"/>
      <c r="C10915" s="185"/>
      <c r="D10915" s="185"/>
      <c r="E10915" s="184"/>
      <c r="F10915" s="184"/>
      <c r="G10915" s="184"/>
      <c r="H10915" s="184"/>
      <c r="I10915" s="184"/>
      <c r="J10915" s="184"/>
      <c r="K10915" s="16">
        <f t="shared" si="510"/>
        <v>0</v>
      </c>
      <c r="L10915" s="16">
        <f t="shared" si="511"/>
        <v>0</v>
      </c>
      <c r="M10915" s="16">
        <f t="shared" si="512"/>
        <v>0</v>
      </c>
      <c r="N10915" t="e">
        <f>INDEX(XML!$A$2:$R$782,MATCH(C10915,XML!$D$2:$D$737,0),2)</f>
        <v>#N/A</v>
      </c>
    </row>
    <row r="10916" spans="1:14" ht="67.5" x14ac:dyDescent="0.2">
      <c r="A10916">
        <v>48404</v>
      </c>
      <c r="B10916" t="s">
        <v>17797</v>
      </c>
      <c r="C10916" s="15" t="s">
        <v>18310</v>
      </c>
      <c r="D10916" s="15" t="s">
        <v>18311</v>
      </c>
      <c r="E10916">
        <v>5479</v>
      </c>
      <c r="F10916">
        <v>6990</v>
      </c>
      <c r="H10916" t="s">
        <v>746</v>
      </c>
      <c r="I10916">
        <v>1</v>
      </c>
      <c r="K10916" s="16">
        <f t="shared" si="510"/>
        <v>6136.48</v>
      </c>
      <c r="L10916" s="16">
        <f t="shared" si="511"/>
        <v>6459.4526315789471</v>
      </c>
      <c r="M10916" s="16">
        <f t="shared" si="512"/>
        <v>7340.287081339713</v>
      </c>
      <c r="N10916" t="e">
        <f>INDEX(XML!$A$2:$R$782,MATCH(C10916,XML!$D$2:$D$737,0),2)</f>
        <v>#N/A</v>
      </c>
    </row>
    <row r="10917" spans="1:14" ht="56.25" x14ac:dyDescent="0.2">
      <c r="A10917">
        <v>51342</v>
      </c>
      <c r="B10917" t="s">
        <v>42159</v>
      </c>
      <c r="C10917" s="15" t="s">
        <v>42160</v>
      </c>
      <c r="D10917" s="15" t="s">
        <v>42161</v>
      </c>
      <c r="E10917">
        <v>5092</v>
      </c>
      <c r="F10917">
        <v>5990</v>
      </c>
      <c r="H10917" t="s">
        <v>746</v>
      </c>
      <c r="I10917">
        <v>9</v>
      </c>
      <c r="K10917" s="16">
        <f t="shared" si="510"/>
        <v>5703.04</v>
      </c>
      <c r="L10917" s="16">
        <f t="shared" si="511"/>
        <v>6003.2</v>
      </c>
      <c r="M10917" s="16">
        <f t="shared" si="512"/>
        <v>6821.818181818182</v>
      </c>
      <c r="N10917" t="e">
        <f>INDEX(XML!$A$2:$R$782,MATCH(C10917,XML!$D$2:$D$737,0),2)</f>
        <v>#N/A</v>
      </c>
    </row>
    <row r="10918" spans="1:14" ht="101.25" x14ac:dyDescent="0.2">
      <c r="A10918">
        <v>57961</v>
      </c>
      <c r="B10918" t="s">
        <v>16142</v>
      </c>
      <c r="C10918" s="15" t="s">
        <v>18316</v>
      </c>
      <c r="D10918" s="15" t="s">
        <v>18317</v>
      </c>
      <c r="E10918">
        <v>6250</v>
      </c>
      <c r="F10918">
        <v>7990</v>
      </c>
      <c r="H10918">
        <v>7</v>
      </c>
      <c r="K10918" s="16">
        <f t="shared" si="510"/>
        <v>7000</v>
      </c>
      <c r="L10918" s="16">
        <f t="shared" si="511"/>
        <v>7368.4210526315792</v>
      </c>
      <c r="M10918" s="16">
        <f t="shared" si="512"/>
        <v>8373.2057416267944</v>
      </c>
      <c r="N10918" t="e">
        <f>INDEX(XML!$A$2:$R$782,MATCH(C10918,XML!$D$2:$D$737,0),2)</f>
        <v>#N/A</v>
      </c>
    </row>
    <row r="10919" spans="1:14" ht="90" x14ac:dyDescent="0.2">
      <c r="A10919">
        <v>48405</v>
      </c>
      <c r="B10919" t="s">
        <v>43819</v>
      </c>
      <c r="C10919" s="15" t="s">
        <v>43820</v>
      </c>
      <c r="D10919" s="15" t="s">
        <v>43821</v>
      </c>
      <c r="E10919">
        <v>6351</v>
      </c>
      <c r="F10919">
        <v>7990</v>
      </c>
      <c r="H10919">
        <v>1</v>
      </c>
      <c r="K10919" s="16">
        <f t="shared" si="510"/>
        <v>7113.12</v>
      </c>
      <c r="L10919" s="16">
        <f t="shared" si="511"/>
        <v>7487.4947368421053</v>
      </c>
      <c r="M10919" s="16">
        <f t="shared" si="512"/>
        <v>8508.5167464114838</v>
      </c>
      <c r="N10919" t="e">
        <f>INDEX(XML!$A$2:$R$782,MATCH(C10919,XML!$D$2:$D$737,0),2)</f>
        <v>#N/A</v>
      </c>
    </row>
    <row r="10920" spans="1:14" ht="112.5" x14ac:dyDescent="0.2">
      <c r="A10920">
        <v>55423</v>
      </c>
      <c r="B10920" t="s">
        <v>29318</v>
      </c>
      <c r="C10920" s="15" t="s">
        <v>29319</v>
      </c>
      <c r="D10920" s="15" t="s">
        <v>29320</v>
      </c>
      <c r="E10920">
        <v>6792</v>
      </c>
      <c r="F10920">
        <v>8390</v>
      </c>
      <c r="H10920" t="s">
        <v>746</v>
      </c>
      <c r="K10920" s="16">
        <f t="shared" si="510"/>
        <v>7607.04</v>
      </c>
      <c r="L10920" s="16">
        <f t="shared" si="511"/>
        <v>8007.4105263157899</v>
      </c>
      <c r="M10920" s="16">
        <f t="shared" si="512"/>
        <v>9099.3301435406702</v>
      </c>
      <c r="N10920" t="e">
        <f>INDEX(XML!$A$2:$R$782,MATCH(C10920,XML!$D$2:$D$737,0),2)</f>
        <v>#N/A</v>
      </c>
    </row>
    <row r="10921" spans="1:14" ht="56.25" x14ac:dyDescent="0.2">
      <c r="A10921">
        <v>51341</v>
      </c>
      <c r="B10921" t="s">
        <v>42728</v>
      </c>
      <c r="C10921" s="15" t="s">
        <v>42729</v>
      </c>
      <c r="D10921" s="15" t="s">
        <v>42730</v>
      </c>
      <c r="E10921">
        <v>10303</v>
      </c>
      <c r="F10921">
        <v>12990</v>
      </c>
      <c r="H10921">
        <v>9</v>
      </c>
      <c r="K10921" s="16">
        <f t="shared" si="510"/>
        <v>11539.36</v>
      </c>
      <c r="L10921" s="16">
        <f t="shared" si="511"/>
        <v>12146.694736842106</v>
      </c>
      <c r="M10921" s="16">
        <f t="shared" si="512"/>
        <v>13803.062200956938</v>
      </c>
      <c r="N10921" t="e">
        <f>INDEX(XML!$A$2:$R$782,MATCH(C10921,XML!$D$2:$D$737,0),2)</f>
        <v>#N/A</v>
      </c>
    </row>
    <row r="10922" spans="1:14" ht="90" x14ac:dyDescent="0.2">
      <c r="A10922">
        <v>48414</v>
      </c>
      <c r="B10922" t="s">
        <v>38443</v>
      </c>
      <c r="C10922" s="15" t="s">
        <v>38444</v>
      </c>
      <c r="D10922" s="15" t="s">
        <v>38445</v>
      </c>
      <c r="E10922">
        <v>9419</v>
      </c>
      <c r="F10922">
        <v>11990</v>
      </c>
      <c r="H10922">
        <v>1</v>
      </c>
      <c r="K10922" s="16">
        <f t="shared" si="510"/>
        <v>10549.28</v>
      </c>
      <c r="L10922" s="16">
        <f t="shared" si="511"/>
        <v>11104.505263157895</v>
      </c>
      <c r="M10922" s="16">
        <f t="shared" si="512"/>
        <v>12618.755980861244</v>
      </c>
      <c r="N10922" t="e">
        <f>INDEX(XML!$A$2:$R$782,MATCH(C10922,XML!$D$2:$D$737,0),2)</f>
        <v>#N/A</v>
      </c>
    </row>
    <row r="10923" spans="1:14" ht="56.25" x14ac:dyDescent="0.2">
      <c r="A10923">
        <v>79182</v>
      </c>
      <c r="B10923" t="s">
        <v>38446</v>
      </c>
      <c r="C10923" s="15" t="s">
        <v>38447</v>
      </c>
      <c r="D10923" s="15" t="s">
        <v>38448</v>
      </c>
      <c r="E10923">
        <v>10360</v>
      </c>
      <c r="F10923">
        <v>12990</v>
      </c>
      <c r="H10923">
        <v>2</v>
      </c>
      <c r="K10923" s="16">
        <f t="shared" si="510"/>
        <v>11603.2</v>
      </c>
      <c r="L10923" s="16">
        <f t="shared" si="511"/>
        <v>12213.894736842105</v>
      </c>
      <c r="M10923" s="16">
        <f t="shared" si="512"/>
        <v>13879.425837320574</v>
      </c>
      <c r="N10923" t="e">
        <f>INDEX(XML!$A$2:$R$782,MATCH(C10923,XML!$D$2:$D$737,0),2)</f>
        <v>#N/A</v>
      </c>
    </row>
    <row r="10924" spans="1:14" ht="33.75" customHeight="1" x14ac:dyDescent="0.2">
      <c r="A10924">
        <v>79183</v>
      </c>
      <c r="B10924" t="s">
        <v>38449</v>
      </c>
      <c r="C10924" s="15" t="s">
        <v>38450</v>
      </c>
      <c r="D10924" s="15" t="s">
        <v>38451</v>
      </c>
      <c r="E10924">
        <v>9625</v>
      </c>
      <c r="F10924">
        <v>12990</v>
      </c>
      <c r="H10924">
        <v>34</v>
      </c>
      <c r="K10924" s="16">
        <f t="shared" si="510"/>
        <v>10780</v>
      </c>
      <c r="L10924" s="16">
        <f t="shared" si="511"/>
        <v>11347.368421052632</v>
      </c>
      <c r="M10924" s="16">
        <f t="shared" si="512"/>
        <v>12894.736842105263</v>
      </c>
      <c r="N10924" t="e">
        <f>INDEX(XML!$A$2:$R$782,MATCH(C10924,XML!$D$2:$D$737,0),2)</f>
        <v>#N/A</v>
      </c>
    </row>
    <row r="10925" spans="1:14" ht="67.5" x14ac:dyDescent="0.2">
      <c r="A10925">
        <v>79184</v>
      </c>
      <c r="B10925" t="s">
        <v>38452</v>
      </c>
      <c r="C10925" s="15" t="s">
        <v>38453</v>
      </c>
      <c r="D10925" s="15" t="s">
        <v>38454</v>
      </c>
      <c r="E10925">
        <v>11504</v>
      </c>
      <c r="F10925">
        <v>15590</v>
      </c>
      <c r="H10925">
        <v>10</v>
      </c>
      <c r="K10925" s="16">
        <f t="shared" si="510"/>
        <v>12884.48</v>
      </c>
      <c r="L10925" s="16">
        <f t="shared" si="511"/>
        <v>13562.61052631579</v>
      </c>
      <c r="M10925" s="16">
        <f t="shared" si="512"/>
        <v>15412.057416267942</v>
      </c>
      <c r="N10925" t="e">
        <f>INDEX(XML!$A$2:$R$782,MATCH(C10925,XML!$D$2:$D$737,0),2)</f>
        <v>#N/A</v>
      </c>
    </row>
    <row r="10926" spans="1:14" ht="101.25" x14ac:dyDescent="0.2">
      <c r="A10926">
        <v>48415</v>
      </c>
      <c r="B10926" t="s">
        <v>31618</v>
      </c>
      <c r="C10926" s="15" t="s">
        <v>31619</v>
      </c>
      <c r="D10926" s="15" t="s">
        <v>31620</v>
      </c>
      <c r="E10926">
        <v>14736</v>
      </c>
      <c r="F10926">
        <v>16490</v>
      </c>
      <c r="H10926">
        <v>4</v>
      </c>
      <c r="K10926" s="16">
        <f t="shared" si="510"/>
        <v>16504.32</v>
      </c>
      <c r="L10926" s="16">
        <f t="shared" si="511"/>
        <v>17372.968421052632</v>
      </c>
      <c r="M10926" s="16">
        <f t="shared" si="512"/>
        <v>19742.009569377991</v>
      </c>
      <c r="N10926" t="e">
        <f>INDEX(XML!$A$2:$R$782,MATCH(C10926,XML!$D$2:$D$737,0),2)</f>
        <v>#N/A</v>
      </c>
    </row>
    <row r="10927" spans="1:14" ht="112.5" x14ac:dyDescent="0.2">
      <c r="A10927">
        <v>48409</v>
      </c>
      <c r="B10927" t="s">
        <v>4556</v>
      </c>
      <c r="C10927" s="15" t="s">
        <v>18352</v>
      </c>
      <c r="D10927" s="15" t="s">
        <v>18353</v>
      </c>
      <c r="E10927">
        <v>20969</v>
      </c>
      <c r="F10927">
        <v>27990</v>
      </c>
      <c r="H10927">
        <v>8</v>
      </c>
      <c r="K10927" s="16">
        <f t="shared" si="510"/>
        <v>23485.279999999999</v>
      </c>
      <c r="L10927" s="16">
        <f t="shared" si="511"/>
        <v>24721.347368421051</v>
      </c>
      <c r="M10927" s="16">
        <f t="shared" si="512"/>
        <v>28092.440191387559</v>
      </c>
      <c r="N10927" t="e">
        <f>INDEX(XML!$A$2:$R$782,MATCH(C10927,XML!$D$2:$D$737,0),2)</f>
        <v>#N/A</v>
      </c>
    </row>
    <row r="10928" spans="1:14" ht="22.5" customHeight="1" x14ac:dyDescent="0.2">
      <c r="A10928">
        <v>55543</v>
      </c>
      <c r="B10928">
        <v>23766016001</v>
      </c>
      <c r="C10928" s="15" t="s">
        <v>47108</v>
      </c>
      <c r="D10928" s="15" t="s">
        <v>47109</v>
      </c>
      <c r="E10928">
        <v>33990</v>
      </c>
      <c r="F10928">
        <v>33990</v>
      </c>
      <c r="I10928">
        <v>1</v>
      </c>
      <c r="K10928" s="16">
        <f t="shared" si="510"/>
        <v>38068.800000000003</v>
      </c>
      <c r="L10928" s="16">
        <f t="shared" si="511"/>
        <v>40072.421052631587</v>
      </c>
      <c r="M10928" s="16">
        <f t="shared" si="512"/>
        <v>45536.842105263167</v>
      </c>
      <c r="N10928" t="e">
        <f>INDEX(XML!$A$2:$R$782,MATCH(C10928,XML!$D$2:$D$737,0),2)</f>
        <v>#N/A</v>
      </c>
    </row>
    <row r="10929" spans="1:14" ht="22.5" customHeight="1" x14ac:dyDescent="0.2">
      <c r="A10929">
        <v>79178</v>
      </c>
      <c r="B10929" t="s">
        <v>38455</v>
      </c>
      <c r="C10929" s="15" t="s">
        <v>38456</v>
      </c>
      <c r="D10929" s="15" t="s">
        <v>38457</v>
      </c>
      <c r="E10929">
        <v>13140</v>
      </c>
      <c r="F10929">
        <v>16990</v>
      </c>
      <c r="H10929">
        <v>14</v>
      </c>
      <c r="K10929" s="16">
        <f t="shared" si="510"/>
        <v>14716.8</v>
      </c>
      <c r="L10929" s="16">
        <f t="shared" si="511"/>
        <v>15491.368421052632</v>
      </c>
      <c r="M10929" s="16">
        <f t="shared" si="512"/>
        <v>17603.827751196171</v>
      </c>
      <c r="N10929" t="e">
        <f>INDEX(XML!$A$2:$R$782,MATCH(C10929,XML!$D$2:$D$737,0),2)</f>
        <v>#N/A</v>
      </c>
    </row>
    <row r="10930" spans="1:14" ht="22.5" customHeight="1" x14ac:dyDescent="0.2">
      <c r="A10930">
        <v>79179</v>
      </c>
      <c r="B10930" t="s">
        <v>38458</v>
      </c>
      <c r="C10930" s="15" t="s">
        <v>38459</v>
      </c>
      <c r="D10930" s="15" t="s">
        <v>38460</v>
      </c>
      <c r="E10930">
        <v>14202</v>
      </c>
      <c r="F10930">
        <v>17990</v>
      </c>
      <c r="H10930">
        <v>2</v>
      </c>
      <c r="K10930" s="16">
        <f t="shared" si="510"/>
        <v>15906.24</v>
      </c>
      <c r="L10930" s="16">
        <f t="shared" si="511"/>
        <v>16743.410526315791</v>
      </c>
      <c r="M10930" s="16">
        <f t="shared" si="512"/>
        <v>19026.6028708134</v>
      </c>
      <c r="N10930" t="e">
        <f>INDEX(XML!$A$2:$R$782,MATCH(C10930,XML!$D$2:$D$737,0),2)</f>
        <v>#N/A</v>
      </c>
    </row>
    <row r="10931" spans="1:14" ht="78.75" x14ac:dyDescent="0.2">
      <c r="A10931">
        <v>79180</v>
      </c>
      <c r="B10931" t="s">
        <v>38461</v>
      </c>
      <c r="C10931" s="15" t="s">
        <v>38462</v>
      </c>
      <c r="D10931" s="15" t="s">
        <v>38463</v>
      </c>
      <c r="E10931">
        <v>13539</v>
      </c>
      <c r="F10931">
        <v>16990</v>
      </c>
      <c r="H10931">
        <v>1</v>
      </c>
      <c r="K10931" s="16">
        <f t="shared" si="510"/>
        <v>15163.68</v>
      </c>
      <c r="L10931" s="16">
        <f t="shared" si="511"/>
        <v>15961.768421052631</v>
      </c>
      <c r="M10931" s="16">
        <f t="shared" si="512"/>
        <v>18138.373205741627</v>
      </c>
      <c r="N10931" t="e">
        <f>INDEX(XML!$A$2:$R$782,MATCH(C10931,XML!$D$2:$D$737,0),2)</f>
        <v>#N/A</v>
      </c>
    </row>
    <row r="10932" spans="1:14" ht="33.75" customHeight="1" x14ac:dyDescent="0.2">
      <c r="A10932">
        <v>79181</v>
      </c>
      <c r="B10932" t="s">
        <v>38464</v>
      </c>
      <c r="C10932" s="15" t="s">
        <v>38465</v>
      </c>
      <c r="D10932" s="15" t="s">
        <v>38466</v>
      </c>
      <c r="E10932">
        <v>11054</v>
      </c>
      <c r="F10932">
        <v>14990</v>
      </c>
      <c r="H10932">
        <v>13</v>
      </c>
      <c r="K10932" s="16">
        <f t="shared" si="510"/>
        <v>12380.48</v>
      </c>
      <c r="L10932" s="16">
        <f t="shared" si="511"/>
        <v>13032.084210526316</v>
      </c>
      <c r="M10932" s="16">
        <f t="shared" si="512"/>
        <v>14809.186602870815</v>
      </c>
      <c r="N10932" t="e">
        <f>INDEX(XML!$A$2:$R$782,MATCH(C10932,XML!$D$2:$D$737,0),2)</f>
        <v>#N/A</v>
      </c>
    </row>
    <row r="10933" spans="1:14" ht="67.5" x14ac:dyDescent="0.2">
      <c r="A10933">
        <v>49585</v>
      </c>
      <c r="B10933" t="s">
        <v>38467</v>
      </c>
      <c r="C10933" s="15" t="s">
        <v>38468</v>
      </c>
      <c r="D10933" s="15" t="s">
        <v>38469</v>
      </c>
      <c r="E10933">
        <v>10667</v>
      </c>
      <c r="F10933">
        <v>12990</v>
      </c>
      <c r="H10933">
        <v>41</v>
      </c>
      <c r="K10933" s="16">
        <f t="shared" si="510"/>
        <v>11947.04</v>
      </c>
      <c r="L10933" s="16">
        <f t="shared" si="511"/>
        <v>12575.831578947369</v>
      </c>
      <c r="M10933" s="16">
        <f t="shared" si="512"/>
        <v>14290.717703349283</v>
      </c>
      <c r="N10933" t="e">
        <f>INDEX(XML!$A$2:$R$782,MATCH(C10933,XML!$D$2:$D$737,0),2)</f>
        <v>#N/A</v>
      </c>
    </row>
    <row r="10934" spans="1:14" ht="67.5" x14ac:dyDescent="0.2">
      <c r="A10934">
        <v>46264</v>
      </c>
      <c r="B10934" t="s">
        <v>4554</v>
      </c>
      <c r="C10934" s="15" t="s">
        <v>18314</v>
      </c>
      <c r="D10934" s="15" t="s">
        <v>18315</v>
      </c>
      <c r="E10934">
        <v>9199</v>
      </c>
      <c r="F10934">
        <v>11990</v>
      </c>
      <c r="H10934">
        <v>8</v>
      </c>
      <c r="K10934" s="16">
        <f t="shared" si="510"/>
        <v>10302.879999999999</v>
      </c>
      <c r="L10934" s="16">
        <f t="shared" si="511"/>
        <v>10845.136842105261</v>
      </c>
      <c r="M10934" s="16">
        <f t="shared" si="512"/>
        <v>12324.019138755977</v>
      </c>
      <c r="N10934" t="e">
        <f>INDEX(XML!$A$2:$R$782,MATCH(C10934,XML!$D$2:$D$737,0),2)</f>
        <v>#N/A</v>
      </c>
    </row>
    <row r="10935" spans="1:14" ht="67.5" x14ac:dyDescent="0.2">
      <c r="A10935">
        <v>51343</v>
      </c>
      <c r="B10935" t="s">
        <v>38470</v>
      </c>
      <c r="C10935" s="15" t="s">
        <v>38471</v>
      </c>
      <c r="D10935" s="15" t="s">
        <v>38472</v>
      </c>
      <c r="E10935">
        <v>7856</v>
      </c>
      <c r="F10935">
        <v>9990</v>
      </c>
      <c r="H10935">
        <v>47</v>
      </c>
      <c r="K10935" s="16">
        <f t="shared" si="510"/>
        <v>8798.7199999999993</v>
      </c>
      <c r="L10935" s="16">
        <f t="shared" si="511"/>
        <v>9261.8105263157886</v>
      </c>
      <c r="M10935" s="16">
        <f t="shared" si="512"/>
        <v>10524.784688995214</v>
      </c>
      <c r="N10935" t="e">
        <f>INDEX(XML!$A$2:$R$782,MATCH(C10935,XML!$D$2:$D$737,0),2)</f>
        <v>#N/A</v>
      </c>
    </row>
    <row r="10936" spans="1:14" ht="56.25" x14ac:dyDescent="0.2">
      <c r="A10936">
        <v>56288</v>
      </c>
      <c r="B10936" t="s">
        <v>14527</v>
      </c>
      <c r="C10936" s="15" t="s">
        <v>18318</v>
      </c>
      <c r="D10936" s="15" t="s">
        <v>18319</v>
      </c>
      <c r="E10936">
        <v>10610</v>
      </c>
      <c r="F10936">
        <v>13990</v>
      </c>
      <c r="H10936">
        <v>5</v>
      </c>
      <c r="K10936" s="16">
        <f t="shared" si="510"/>
        <v>11883.2</v>
      </c>
      <c r="L10936" s="16">
        <f t="shared" si="511"/>
        <v>12508.631578947368</v>
      </c>
      <c r="M10936" s="16">
        <f t="shared" si="512"/>
        <v>14214.354066985647</v>
      </c>
      <c r="N10936" t="e">
        <f>INDEX(XML!$A$2:$R$782,MATCH(C10936,XML!$D$2:$D$737,0),2)</f>
        <v>#N/A</v>
      </c>
    </row>
    <row r="10937" spans="1:14" ht="67.5" x14ac:dyDescent="0.2">
      <c r="A10937">
        <v>46259</v>
      </c>
      <c r="B10937" t="s">
        <v>4555</v>
      </c>
      <c r="C10937" s="15" t="s">
        <v>18332</v>
      </c>
      <c r="D10937" s="15" t="s">
        <v>18333</v>
      </c>
      <c r="E10937">
        <v>13449</v>
      </c>
      <c r="F10937">
        <v>15990</v>
      </c>
      <c r="H10937">
        <v>3</v>
      </c>
      <c r="K10937" s="16">
        <f t="shared" si="510"/>
        <v>15062.88</v>
      </c>
      <c r="L10937" s="16">
        <f t="shared" si="511"/>
        <v>15855.663157894736</v>
      </c>
      <c r="M10937" s="16">
        <f t="shared" si="512"/>
        <v>18017.799043062201</v>
      </c>
      <c r="N10937" t="e">
        <f>INDEX(XML!$A$2:$R$782,MATCH(C10937,XML!$D$2:$D$737,0),2)</f>
        <v>#N/A</v>
      </c>
    </row>
    <row r="10938" spans="1:14" ht="56.25" x14ac:dyDescent="0.2">
      <c r="A10938">
        <v>49584</v>
      </c>
      <c r="B10938" t="s">
        <v>38473</v>
      </c>
      <c r="C10938" s="15" t="s">
        <v>38474</v>
      </c>
      <c r="D10938" s="15" t="s">
        <v>38475</v>
      </c>
      <c r="E10938">
        <v>14158</v>
      </c>
      <c r="F10938">
        <v>15990</v>
      </c>
      <c r="H10938">
        <v>33</v>
      </c>
      <c r="K10938" s="16">
        <f t="shared" si="510"/>
        <v>15856.96</v>
      </c>
      <c r="L10938" s="16">
        <f t="shared" si="511"/>
        <v>16691.536842105263</v>
      </c>
      <c r="M10938" s="16">
        <f t="shared" si="512"/>
        <v>18967.655502392343</v>
      </c>
      <c r="N10938" t="e">
        <f>INDEX(XML!$A$2:$R$782,MATCH(C10938,XML!$D$2:$D$737,0),2)</f>
        <v>#N/A</v>
      </c>
    </row>
    <row r="10939" spans="1:14" ht="56.25" x14ac:dyDescent="0.2">
      <c r="A10939">
        <v>49583</v>
      </c>
      <c r="B10939" t="s">
        <v>38476</v>
      </c>
      <c r="C10939" s="15" t="s">
        <v>38477</v>
      </c>
      <c r="D10939" s="15" t="s">
        <v>38478</v>
      </c>
      <c r="E10939">
        <v>15449</v>
      </c>
      <c r="F10939">
        <v>20990</v>
      </c>
      <c r="H10939">
        <v>11</v>
      </c>
      <c r="K10939" s="16">
        <f t="shared" si="510"/>
        <v>17302.88</v>
      </c>
      <c r="L10939" s="16">
        <f t="shared" si="511"/>
        <v>18213.557894736841</v>
      </c>
      <c r="M10939" s="16">
        <f t="shared" si="512"/>
        <v>20697.224880382772</v>
      </c>
      <c r="N10939" t="e">
        <f>INDEX(XML!$A$2:$R$782,MATCH(C10939,XML!$D$2:$D$737,0),2)</f>
        <v>#N/A</v>
      </c>
    </row>
    <row r="10940" spans="1:14" ht="67.5" x14ac:dyDescent="0.2">
      <c r="A10940">
        <v>56287</v>
      </c>
      <c r="B10940" t="s">
        <v>14528</v>
      </c>
      <c r="C10940" s="15" t="s">
        <v>18334</v>
      </c>
      <c r="D10940" s="15" t="s">
        <v>18335</v>
      </c>
      <c r="E10940">
        <v>15207</v>
      </c>
      <c r="F10940">
        <v>17890</v>
      </c>
      <c r="H10940">
        <v>2</v>
      </c>
      <c r="K10940" s="16">
        <f t="shared" si="510"/>
        <v>17031.84</v>
      </c>
      <c r="L10940" s="16">
        <f t="shared" si="511"/>
        <v>17928.252631578947</v>
      </c>
      <c r="M10940" s="16">
        <f t="shared" si="512"/>
        <v>20373.014354066985</v>
      </c>
      <c r="N10940" t="e">
        <f>INDEX(XML!$A$2:$R$782,MATCH(C10940,XML!$D$2:$D$737,0),2)</f>
        <v>#N/A</v>
      </c>
    </row>
    <row r="10941" spans="1:14" ht="56.25" x14ac:dyDescent="0.2">
      <c r="A10941">
        <v>56290</v>
      </c>
      <c r="B10941" t="s">
        <v>29908</v>
      </c>
      <c r="C10941" s="15" t="s">
        <v>29909</v>
      </c>
      <c r="D10941" s="15" t="s">
        <v>29910</v>
      </c>
      <c r="E10941">
        <v>16992</v>
      </c>
      <c r="F10941">
        <v>19990</v>
      </c>
      <c r="H10941">
        <v>4</v>
      </c>
      <c r="K10941" s="16">
        <f t="shared" si="510"/>
        <v>19031.04</v>
      </c>
      <c r="L10941" s="16">
        <f t="shared" si="511"/>
        <v>20032.673684210527</v>
      </c>
      <c r="M10941" s="16">
        <f t="shared" si="512"/>
        <v>22764.401913875601</v>
      </c>
      <c r="N10941" t="e">
        <f>INDEX(XML!$A$2:$R$782,MATCH(C10941,XML!$D$2:$D$737,0),2)</f>
        <v>#N/A</v>
      </c>
    </row>
    <row r="10942" spans="1:14" ht="56.25" x14ac:dyDescent="0.2">
      <c r="A10942">
        <v>56291</v>
      </c>
      <c r="B10942" t="s">
        <v>14526</v>
      </c>
      <c r="C10942" s="15" t="s">
        <v>18346</v>
      </c>
      <c r="D10942" s="15" t="s">
        <v>18347</v>
      </c>
      <c r="E10942">
        <v>18153</v>
      </c>
      <c r="F10942">
        <v>22490</v>
      </c>
      <c r="H10942">
        <v>4</v>
      </c>
      <c r="K10942" s="16">
        <f t="shared" si="510"/>
        <v>20331.36</v>
      </c>
      <c r="L10942" s="16">
        <f t="shared" si="511"/>
        <v>21401.431578947369</v>
      </c>
      <c r="M10942" s="16">
        <f t="shared" si="512"/>
        <v>24319.808612440193</v>
      </c>
      <c r="N10942" t="e">
        <f>INDEX(XML!$A$2:$R$782,MATCH(C10942,XML!$D$2:$D$737,0),2)</f>
        <v>#N/A</v>
      </c>
    </row>
    <row r="10943" spans="1:14" ht="67.5" x14ac:dyDescent="0.2">
      <c r="A10943">
        <v>56377</v>
      </c>
      <c r="B10943" t="s">
        <v>14502</v>
      </c>
      <c r="C10943" s="15" t="s">
        <v>18362</v>
      </c>
      <c r="D10943" s="15" t="s">
        <v>18363</v>
      </c>
      <c r="E10943">
        <v>21300</v>
      </c>
      <c r="F10943">
        <v>24890</v>
      </c>
      <c r="H10943">
        <v>5</v>
      </c>
      <c r="K10943" s="16">
        <f t="shared" si="510"/>
        <v>23856</v>
      </c>
      <c r="L10943" s="16">
        <f t="shared" si="511"/>
        <v>25111.57894736842</v>
      </c>
      <c r="M10943" s="16">
        <f t="shared" si="512"/>
        <v>28535.885167464112</v>
      </c>
      <c r="N10943" t="e">
        <f>INDEX(XML!$A$2:$R$782,MATCH(C10943,XML!$D$2:$D$737,0),2)</f>
        <v>#N/A</v>
      </c>
    </row>
    <row r="10944" spans="1:14" ht="56.25" x14ac:dyDescent="0.2">
      <c r="A10944">
        <v>56376</v>
      </c>
      <c r="B10944" t="s">
        <v>14503</v>
      </c>
      <c r="C10944" s="15" t="s">
        <v>18360</v>
      </c>
      <c r="D10944" s="15" t="s">
        <v>18361</v>
      </c>
      <c r="E10944">
        <v>21300</v>
      </c>
      <c r="F10944">
        <v>24990</v>
      </c>
      <c r="H10944">
        <v>11</v>
      </c>
      <c r="K10944" s="16">
        <f t="shared" si="510"/>
        <v>23856</v>
      </c>
      <c r="L10944" s="16">
        <f t="shared" si="511"/>
        <v>25111.57894736842</v>
      </c>
      <c r="M10944" s="16">
        <f t="shared" si="512"/>
        <v>28535.885167464112</v>
      </c>
      <c r="N10944" t="e">
        <f>INDEX(XML!$A$2:$R$782,MATCH(C10944,XML!$D$2:$D$737,0),2)</f>
        <v>#N/A</v>
      </c>
    </row>
    <row r="10945" spans="1:14" ht="56.25" x14ac:dyDescent="0.2">
      <c r="A10945">
        <v>56297</v>
      </c>
      <c r="B10945" t="s">
        <v>14519</v>
      </c>
      <c r="C10945" s="15" t="s">
        <v>14520</v>
      </c>
      <c r="D10945" s="15" t="s">
        <v>14521</v>
      </c>
      <c r="E10945">
        <v>32247</v>
      </c>
      <c r="F10945">
        <v>39990</v>
      </c>
      <c r="H10945">
        <v>5</v>
      </c>
      <c r="K10945" s="16">
        <f t="shared" si="510"/>
        <v>36116.639999999999</v>
      </c>
      <c r="L10945" s="16">
        <f t="shared" si="511"/>
        <v>38017.515789473684</v>
      </c>
      <c r="M10945" s="16">
        <f t="shared" si="512"/>
        <v>43201.722488038278</v>
      </c>
      <c r="N10945" t="e">
        <f>INDEX(XML!$A$2:$R$782,MATCH(C10945,XML!$D$2:$D$737,0),2)</f>
        <v>#N/A</v>
      </c>
    </row>
    <row r="10946" spans="1:14" ht="56.25" x14ac:dyDescent="0.2">
      <c r="A10946">
        <v>56298</v>
      </c>
      <c r="B10946" t="s">
        <v>14516</v>
      </c>
      <c r="C10946" s="15" t="s">
        <v>14517</v>
      </c>
      <c r="D10946" s="15" t="s">
        <v>14518</v>
      </c>
      <c r="E10946">
        <v>32247</v>
      </c>
      <c r="F10946">
        <v>39990</v>
      </c>
      <c r="H10946">
        <v>1</v>
      </c>
      <c r="K10946" s="16">
        <f t="shared" si="510"/>
        <v>36116.639999999999</v>
      </c>
      <c r="L10946" s="16">
        <f t="shared" si="511"/>
        <v>38017.515789473684</v>
      </c>
      <c r="M10946" s="16">
        <f t="shared" si="512"/>
        <v>43201.722488038278</v>
      </c>
      <c r="N10946" t="e">
        <f>INDEX(XML!$A$2:$R$782,MATCH(C10946,XML!$D$2:$D$737,0),2)</f>
        <v>#N/A</v>
      </c>
    </row>
    <row r="10947" spans="1:14" ht="101.25" x14ac:dyDescent="0.2">
      <c r="A10947">
        <v>57289</v>
      </c>
      <c r="B10947" t="s">
        <v>15131</v>
      </c>
      <c r="C10947" s="15" t="s">
        <v>18312</v>
      </c>
      <c r="D10947" s="15" t="s">
        <v>18313</v>
      </c>
      <c r="E10947">
        <v>11890</v>
      </c>
      <c r="F10947">
        <v>11890</v>
      </c>
      <c r="K10947" s="16">
        <f t="shared" si="510"/>
        <v>13316.8</v>
      </c>
      <c r="L10947" s="16">
        <f t="shared" si="511"/>
        <v>14017.684210526315</v>
      </c>
      <c r="M10947" s="16">
        <f t="shared" si="512"/>
        <v>15929.186602870812</v>
      </c>
      <c r="N10947" t="e">
        <f>INDEX(XML!$A$2:$R$782,MATCH(C10947,XML!$D$2:$D$737,0),2)</f>
        <v>#N/A</v>
      </c>
    </row>
    <row r="10948" spans="1:14" ht="90" x14ac:dyDescent="0.2">
      <c r="A10948">
        <v>60125</v>
      </c>
      <c r="B10948" t="s">
        <v>29061</v>
      </c>
      <c r="C10948" s="15" t="s">
        <v>29062</v>
      </c>
      <c r="D10948" s="15" t="s">
        <v>29063</v>
      </c>
      <c r="E10948">
        <v>12590</v>
      </c>
      <c r="F10948">
        <v>12590</v>
      </c>
      <c r="H10948">
        <v>7</v>
      </c>
      <c r="K10948" s="16">
        <f t="shared" si="510"/>
        <v>14100.8</v>
      </c>
      <c r="L10948" s="16">
        <f t="shared" si="511"/>
        <v>14842.947368421053</v>
      </c>
      <c r="M10948" s="16">
        <f t="shared" si="512"/>
        <v>16866.985645933015</v>
      </c>
      <c r="N10948" t="e">
        <f>INDEX(XML!$A$2:$R$782,MATCH(C10948,XML!$D$2:$D$737,0),2)</f>
        <v>#N/A</v>
      </c>
    </row>
    <row r="10949" spans="1:14" ht="78.75" x14ac:dyDescent="0.2">
      <c r="A10949">
        <v>66272</v>
      </c>
      <c r="B10949" t="s">
        <v>35999</v>
      </c>
      <c r="C10949" s="15" t="s">
        <v>36000</v>
      </c>
      <c r="D10949" s="15" t="s">
        <v>36001</v>
      </c>
      <c r="E10949">
        <v>13990</v>
      </c>
      <c r="F10949">
        <v>13990</v>
      </c>
      <c r="H10949">
        <v>1</v>
      </c>
      <c r="K10949" s="16">
        <f t="shared" ref="K10949:K11012" si="513">IF(E10949&gt;49999,E10949+E10949*0.07,IF(E10949&lt;=49999,E10949+E10949*0.12))</f>
        <v>15668.8</v>
      </c>
      <c r="L10949" s="16">
        <f t="shared" ref="L10949:L11012" si="514">K10949*100/95</f>
        <v>16493.473684210527</v>
      </c>
      <c r="M10949" s="16">
        <f t="shared" ref="M10949:M11012" si="515">IF(COUNTIF(C10949,"*Dahua*"),F10949-10,L10949*100/88)</f>
        <v>18742.583732057417</v>
      </c>
      <c r="N10949" t="e">
        <f>INDEX(XML!$A$2:$R$782,MATCH(C10949,XML!$D$2:$D$737,0),2)</f>
        <v>#N/A</v>
      </c>
    </row>
    <row r="10950" spans="1:14" ht="101.25" x14ac:dyDescent="0.2">
      <c r="A10950">
        <v>55983</v>
      </c>
      <c r="B10950" t="s">
        <v>23146</v>
      </c>
      <c r="C10950" s="15" t="s">
        <v>23147</v>
      </c>
      <c r="D10950" s="15" t="s">
        <v>23148</v>
      </c>
      <c r="E10950">
        <v>15390</v>
      </c>
      <c r="F10950">
        <v>15390</v>
      </c>
      <c r="H10950">
        <v>1</v>
      </c>
      <c r="K10950" s="16">
        <f t="shared" si="513"/>
        <v>17236.8</v>
      </c>
      <c r="L10950" s="16">
        <f t="shared" si="514"/>
        <v>18144</v>
      </c>
      <c r="M10950" s="16">
        <f t="shared" si="515"/>
        <v>20618.18181818182</v>
      </c>
      <c r="N10950" t="e">
        <f>INDEX(XML!$A$2:$R$782,MATCH(C10950,XML!$D$2:$D$737,0),2)</f>
        <v>#N/A</v>
      </c>
    </row>
    <row r="10951" spans="1:14" ht="90" x14ac:dyDescent="0.2">
      <c r="A10951">
        <v>61768</v>
      </c>
      <c r="B10951" t="s">
        <v>19951</v>
      </c>
      <c r="C10951" s="15" t="s">
        <v>19952</v>
      </c>
      <c r="D10951" s="15" t="s">
        <v>19953</v>
      </c>
      <c r="E10951">
        <v>15390</v>
      </c>
      <c r="F10951">
        <v>15390</v>
      </c>
      <c r="H10951">
        <v>2</v>
      </c>
      <c r="K10951" s="16">
        <f t="shared" si="513"/>
        <v>17236.8</v>
      </c>
      <c r="L10951" s="16">
        <f t="shared" si="514"/>
        <v>18144</v>
      </c>
      <c r="M10951" s="16">
        <f t="shared" si="515"/>
        <v>20618.18181818182</v>
      </c>
      <c r="N10951" t="e">
        <f>INDEX(XML!$A$2:$R$782,MATCH(C10951,XML!$D$2:$D$737,0),2)</f>
        <v>#N/A</v>
      </c>
    </row>
    <row r="10952" spans="1:14" ht="56.25" x14ac:dyDescent="0.2">
      <c r="A10952">
        <v>57278</v>
      </c>
      <c r="B10952" t="s">
        <v>15130</v>
      </c>
      <c r="C10952" s="15" t="s">
        <v>18328</v>
      </c>
      <c r="D10952" s="15" t="s">
        <v>18329</v>
      </c>
      <c r="E10952">
        <v>16090</v>
      </c>
      <c r="F10952">
        <v>16090</v>
      </c>
      <c r="H10952">
        <v>8</v>
      </c>
      <c r="K10952" s="16">
        <f t="shared" si="513"/>
        <v>18020.8</v>
      </c>
      <c r="L10952" s="16">
        <f t="shared" si="514"/>
        <v>18969.263157894737</v>
      </c>
      <c r="M10952" s="16">
        <f t="shared" si="515"/>
        <v>21555.980861244021</v>
      </c>
      <c r="N10952" t="e">
        <f>INDEX(XML!$A$2:$R$782,MATCH(C10952,XML!$D$2:$D$737,0),2)</f>
        <v>#N/A</v>
      </c>
    </row>
    <row r="10953" spans="1:14" ht="56.25" x14ac:dyDescent="0.2">
      <c r="A10953">
        <v>57891</v>
      </c>
      <c r="B10953" t="s">
        <v>15110</v>
      </c>
      <c r="C10953" s="15" t="s">
        <v>18326</v>
      </c>
      <c r="D10953" s="15" t="s">
        <v>18327</v>
      </c>
      <c r="E10953">
        <v>16090</v>
      </c>
      <c r="F10953">
        <v>16090</v>
      </c>
      <c r="H10953">
        <v>7</v>
      </c>
      <c r="K10953" s="16">
        <f t="shared" si="513"/>
        <v>18020.8</v>
      </c>
      <c r="L10953" s="16">
        <f t="shared" si="514"/>
        <v>18969.263157894737</v>
      </c>
      <c r="M10953" s="16">
        <f t="shared" si="515"/>
        <v>21555.980861244021</v>
      </c>
      <c r="N10953" t="e">
        <f>INDEX(XML!$A$2:$R$782,MATCH(C10953,XML!$D$2:$D$737,0),2)</f>
        <v>#N/A</v>
      </c>
    </row>
    <row r="10954" spans="1:14" ht="135" x14ac:dyDescent="0.2">
      <c r="A10954">
        <v>55979</v>
      </c>
      <c r="B10954" t="s">
        <v>14180</v>
      </c>
      <c r="C10954" s="15" t="s">
        <v>18324</v>
      </c>
      <c r="D10954" s="15" t="s">
        <v>18325</v>
      </c>
      <c r="E10954">
        <v>16790</v>
      </c>
      <c r="F10954">
        <v>16790</v>
      </c>
      <c r="H10954">
        <v>7</v>
      </c>
      <c r="K10954" s="16">
        <f t="shared" si="513"/>
        <v>18804.8</v>
      </c>
      <c r="L10954" s="16">
        <f t="shared" si="514"/>
        <v>19794.526315789473</v>
      </c>
      <c r="M10954" s="16">
        <f t="shared" si="515"/>
        <v>22493.779904306222</v>
      </c>
      <c r="N10954" t="e">
        <f>INDEX(XML!$A$2:$R$782,MATCH(C10954,XML!$D$2:$D$737,0),2)</f>
        <v>#N/A</v>
      </c>
    </row>
    <row r="10955" spans="1:14" ht="112.5" x14ac:dyDescent="0.2">
      <c r="A10955">
        <v>68442</v>
      </c>
      <c r="B10955" t="s">
        <v>25611</v>
      </c>
      <c r="C10955" s="15" t="s">
        <v>25612</v>
      </c>
      <c r="D10955" s="15" t="s">
        <v>25613</v>
      </c>
      <c r="E10955">
        <v>17490</v>
      </c>
      <c r="F10955">
        <v>17490</v>
      </c>
      <c r="H10955">
        <v>12</v>
      </c>
      <c r="K10955" s="16">
        <f t="shared" si="513"/>
        <v>19588.8</v>
      </c>
      <c r="L10955" s="16">
        <f t="shared" si="514"/>
        <v>20619.78947368421</v>
      </c>
      <c r="M10955" s="16">
        <f t="shared" si="515"/>
        <v>23431.57894736842</v>
      </c>
      <c r="N10955" t="e">
        <f>INDEX(XML!$A$2:$R$782,MATCH(C10955,XML!$D$2:$D$737,0),2)</f>
        <v>#N/A</v>
      </c>
    </row>
    <row r="10956" spans="1:14" ht="56.25" x14ac:dyDescent="0.2">
      <c r="A10956">
        <v>57260</v>
      </c>
      <c r="B10956" t="s">
        <v>15129</v>
      </c>
      <c r="C10956" s="15" t="s">
        <v>18330</v>
      </c>
      <c r="D10956" s="15" t="s">
        <v>18331</v>
      </c>
      <c r="E10956">
        <v>18190</v>
      </c>
      <c r="F10956">
        <v>18190</v>
      </c>
      <c r="H10956">
        <v>9</v>
      </c>
      <c r="K10956" s="16">
        <f t="shared" si="513"/>
        <v>20372.8</v>
      </c>
      <c r="L10956" s="16">
        <f t="shared" si="514"/>
        <v>21445.052631578947</v>
      </c>
      <c r="M10956" s="16">
        <f t="shared" si="515"/>
        <v>24369.377990430625</v>
      </c>
      <c r="N10956" t="e">
        <f>INDEX(XML!$A$2:$R$782,MATCH(C10956,XML!$D$2:$D$737,0),2)</f>
        <v>#N/A</v>
      </c>
    </row>
    <row r="10957" spans="1:14" ht="101.25" x14ac:dyDescent="0.2">
      <c r="A10957">
        <v>77040</v>
      </c>
      <c r="B10957" t="s">
        <v>45508</v>
      </c>
      <c r="C10957" s="15" t="s">
        <v>45509</v>
      </c>
      <c r="D10957" s="15" t="s">
        <v>45510</v>
      </c>
      <c r="E10957">
        <v>18890</v>
      </c>
      <c r="F10957">
        <v>18890</v>
      </c>
      <c r="H10957">
        <v>3</v>
      </c>
      <c r="K10957" s="16">
        <f t="shared" si="513"/>
        <v>21156.799999999999</v>
      </c>
      <c r="L10957" s="16">
        <f t="shared" si="514"/>
        <v>22270.315789473683</v>
      </c>
      <c r="M10957" s="16">
        <f t="shared" si="515"/>
        <v>25307.177033492826</v>
      </c>
      <c r="N10957" t="e">
        <f>INDEX(XML!$A$2:$R$782,MATCH(C10957,XML!$D$2:$D$737,0),2)</f>
        <v>#N/A</v>
      </c>
    </row>
    <row r="10958" spans="1:14" ht="78.75" x14ac:dyDescent="0.2">
      <c r="A10958">
        <v>63336</v>
      </c>
      <c r="B10958" t="s">
        <v>35326</v>
      </c>
      <c r="C10958" s="15" t="s">
        <v>35327</v>
      </c>
      <c r="D10958" s="15" t="s">
        <v>35328</v>
      </c>
      <c r="E10958">
        <v>18890</v>
      </c>
      <c r="F10958">
        <v>18890</v>
      </c>
      <c r="H10958">
        <v>14</v>
      </c>
      <c r="K10958" s="16">
        <f t="shared" si="513"/>
        <v>21156.799999999999</v>
      </c>
      <c r="L10958" s="16">
        <f t="shared" si="514"/>
        <v>22270.315789473683</v>
      </c>
      <c r="M10958" s="16">
        <f t="shared" si="515"/>
        <v>25307.177033492826</v>
      </c>
      <c r="N10958" t="e">
        <f>INDEX(XML!$A$2:$R$782,MATCH(C10958,XML!$D$2:$D$737,0),2)</f>
        <v>#N/A</v>
      </c>
    </row>
    <row r="10959" spans="1:14" ht="101.25" x14ac:dyDescent="0.2">
      <c r="A10959">
        <v>72618</v>
      </c>
      <c r="B10959" t="s">
        <v>30645</v>
      </c>
      <c r="C10959" s="15" t="s">
        <v>30646</v>
      </c>
      <c r="D10959" s="15" t="s">
        <v>30647</v>
      </c>
      <c r="E10959">
        <v>19590</v>
      </c>
      <c r="F10959">
        <v>19590</v>
      </c>
      <c r="H10959">
        <v>2</v>
      </c>
      <c r="K10959" s="16">
        <f t="shared" si="513"/>
        <v>21940.799999999999</v>
      </c>
      <c r="L10959" s="16">
        <f t="shared" si="514"/>
        <v>23095.57894736842</v>
      </c>
      <c r="M10959" s="16">
        <f t="shared" si="515"/>
        <v>26244.97607655502</v>
      </c>
      <c r="N10959" t="e">
        <f>INDEX(XML!$A$2:$R$782,MATCH(C10959,XML!$D$2:$D$737,0),2)</f>
        <v>#N/A</v>
      </c>
    </row>
    <row r="10960" spans="1:14" ht="67.5" x14ac:dyDescent="0.2">
      <c r="A10960">
        <v>46667</v>
      </c>
      <c r="B10960" t="s">
        <v>46815</v>
      </c>
      <c r="C10960" s="15" t="s">
        <v>46816</v>
      </c>
      <c r="D10960" s="15" t="s">
        <v>46817</v>
      </c>
      <c r="E10960">
        <v>28990</v>
      </c>
      <c r="F10960">
        <v>28990</v>
      </c>
      <c r="H10960">
        <v>15</v>
      </c>
      <c r="K10960" s="16">
        <f t="shared" si="513"/>
        <v>32468.799999999999</v>
      </c>
      <c r="L10960" s="16">
        <f t="shared" si="514"/>
        <v>34177.684210526313</v>
      </c>
      <c r="M10960" s="16">
        <f t="shared" si="515"/>
        <v>38838.277511961722</v>
      </c>
      <c r="N10960" t="e">
        <f>INDEX(XML!$A$2:$R$782,MATCH(C10960,XML!$D$2:$D$737,0),2)</f>
        <v>#N/A</v>
      </c>
    </row>
    <row r="10961" spans="1:14" ht="67.5" x14ac:dyDescent="0.2">
      <c r="A10961">
        <v>48912</v>
      </c>
      <c r="B10961" t="s">
        <v>46818</v>
      </c>
      <c r="C10961" s="15" t="s">
        <v>46819</v>
      </c>
      <c r="D10961" s="15" t="s">
        <v>46820</v>
      </c>
      <c r="E10961">
        <v>19990</v>
      </c>
      <c r="F10961">
        <v>19990</v>
      </c>
      <c r="H10961">
        <v>17</v>
      </c>
      <c r="K10961" s="16">
        <f t="shared" si="513"/>
        <v>22388.799999999999</v>
      </c>
      <c r="L10961" s="16">
        <f t="shared" si="514"/>
        <v>23567.157894736843</v>
      </c>
      <c r="M10961" s="16">
        <f t="shared" si="515"/>
        <v>26780.861244019143</v>
      </c>
      <c r="N10961" t="e">
        <f>INDEX(XML!$A$2:$R$782,MATCH(C10961,XML!$D$2:$D$737,0),2)</f>
        <v>#N/A</v>
      </c>
    </row>
    <row r="10962" spans="1:14" ht="67.5" x14ac:dyDescent="0.2">
      <c r="A10962">
        <v>55683</v>
      </c>
      <c r="B10962" t="s">
        <v>46821</v>
      </c>
      <c r="C10962" s="15" t="s">
        <v>46822</v>
      </c>
      <c r="D10962" s="15" t="s">
        <v>46823</v>
      </c>
      <c r="E10962">
        <v>24990</v>
      </c>
      <c r="F10962">
        <v>24990</v>
      </c>
      <c r="H10962">
        <v>22</v>
      </c>
      <c r="K10962" s="16">
        <f t="shared" si="513"/>
        <v>27988.799999999999</v>
      </c>
      <c r="L10962" s="16">
        <f t="shared" si="514"/>
        <v>29461.894736842107</v>
      </c>
      <c r="M10962" s="16">
        <f t="shared" si="515"/>
        <v>33479.425837320574</v>
      </c>
      <c r="N10962" t="e">
        <f>INDEX(XML!$A$2:$R$782,MATCH(C10962,XML!$D$2:$D$737,0),2)</f>
        <v>#N/A</v>
      </c>
    </row>
    <row r="10963" spans="1:14" ht="56.25" x14ac:dyDescent="0.2">
      <c r="A10963">
        <v>57286</v>
      </c>
      <c r="B10963" t="s">
        <v>46824</v>
      </c>
      <c r="C10963" s="15" t="s">
        <v>46825</v>
      </c>
      <c r="D10963" s="15" t="s">
        <v>46826</v>
      </c>
      <c r="E10963">
        <v>11890</v>
      </c>
      <c r="F10963">
        <v>11890</v>
      </c>
      <c r="H10963">
        <v>6</v>
      </c>
      <c r="K10963" s="16">
        <f t="shared" si="513"/>
        <v>13316.8</v>
      </c>
      <c r="L10963" s="16">
        <f t="shared" si="514"/>
        <v>14017.684210526315</v>
      </c>
      <c r="M10963" s="16">
        <f t="shared" si="515"/>
        <v>15929.186602870812</v>
      </c>
      <c r="N10963" t="e">
        <f>INDEX(XML!$A$2:$R$782,MATCH(C10963,XML!$D$2:$D$737,0),2)</f>
        <v>#N/A</v>
      </c>
    </row>
    <row r="10964" spans="1:14" ht="56.25" x14ac:dyDescent="0.2">
      <c r="A10964">
        <v>61123</v>
      </c>
      <c r="B10964" t="s">
        <v>46827</v>
      </c>
      <c r="C10964" s="15" t="s">
        <v>46828</v>
      </c>
      <c r="D10964" s="15" t="s">
        <v>46829</v>
      </c>
      <c r="E10964">
        <v>20990</v>
      </c>
      <c r="F10964">
        <v>20990</v>
      </c>
      <c r="H10964">
        <v>5</v>
      </c>
      <c r="K10964" s="16">
        <f t="shared" si="513"/>
        <v>23508.799999999999</v>
      </c>
      <c r="L10964" s="16">
        <f t="shared" si="514"/>
        <v>24746.105263157893</v>
      </c>
      <c r="M10964" s="16">
        <f t="shared" si="515"/>
        <v>28120.574162679422</v>
      </c>
      <c r="N10964" t="e">
        <f>INDEX(XML!$A$2:$R$782,MATCH(C10964,XML!$D$2:$D$737,0),2)</f>
        <v>#N/A</v>
      </c>
    </row>
    <row r="10965" spans="1:14" ht="101.25" x14ac:dyDescent="0.2">
      <c r="A10965">
        <v>68556</v>
      </c>
      <c r="B10965" t="s">
        <v>46830</v>
      </c>
      <c r="C10965" s="15" t="s">
        <v>46831</v>
      </c>
      <c r="D10965" s="15" t="s">
        <v>46832</v>
      </c>
      <c r="E10965">
        <v>35990</v>
      </c>
      <c r="F10965">
        <v>35990</v>
      </c>
      <c r="H10965">
        <v>3</v>
      </c>
      <c r="K10965" s="16">
        <f t="shared" si="513"/>
        <v>40308.800000000003</v>
      </c>
      <c r="L10965" s="16">
        <f t="shared" si="514"/>
        <v>42430.315789473687</v>
      </c>
      <c r="M10965" s="16">
        <f t="shared" si="515"/>
        <v>48216.267942583741</v>
      </c>
      <c r="N10965" t="e">
        <f>INDEX(XML!$A$2:$R$782,MATCH(C10965,XML!$D$2:$D$737,0),2)</f>
        <v>#N/A</v>
      </c>
    </row>
    <row r="10966" spans="1:14" ht="135" x14ac:dyDescent="0.2">
      <c r="A10966">
        <v>76402</v>
      </c>
      <c r="B10966" t="s">
        <v>35214</v>
      </c>
      <c r="C10966" s="15" t="s">
        <v>46833</v>
      </c>
      <c r="D10966" s="15" t="s">
        <v>46834</v>
      </c>
      <c r="E10966">
        <v>35990</v>
      </c>
      <c r="F10966">
        <v>35990</v>
      </c>
      <c r="H10966">
        <v>16</v>
      </c>
      <c r="K10966" s="16">
        <f t="shared" si="513"/>
        <v>40308.800000000003</v>
      </c>
      <c r="L10966" s="16">
        <f t="shared" si="514"/>
        <v>42430.315789473687</v>
      </c>
      <c r="M10966" s="16">
        <f t="shared" si="515"/>
        <v>48216.267942583741</v>
      </c>
      <c r="N10966" t="e">
        <f>INDEX(XML!$A$2:$R$782,MATCH(C10966,XML!$D$2:$D$737,0),2)</f>
        <v>#N/A</v>
      </c>
    </row>
    <row r="10967" spans="1:14" ht="123.75" x14ac:dyDescent="0.2">
      <c r="A10967">
        <v>59006</v>
      </c>
      <c r="B10967" t="s">
        <v>16313</v>
      </c>
      <c r="C10967" s="15" t="s">
        <v>16314</v>
      </c>
      <c r="D10967" s="15" t="s">
        <v>17041</v>
      </c>
      <c r="E10967">
        <v>14990</v>
      </c>
      <c r="F10967">
        <v>14990</v>
      </c>
      <c r="H10967">
        <v>1</v>
      </c>
      <c r="K10967" s="16">
        <f t="shared" si="513"/>
        <v>16788.8</v>
      </c>
      <c r="L10967" s="16">
        <f t="shared" si="514"/>
        <v>17672.42105263158</v>
      </c>
      <c r="M10967" s="16">
        <f t="shared" si="515"/>
        <v>20082.296650717704</v>
      </c>
      <c r="N10967" t="e">
        <f>INDEX(XML!$A$2:$R$782,MATCH(C10967,XML!$D$2:$D$737,0),2)</f>
        <v>#N/A</v>
      </c>
    </row>
    <row r="10968" spans="1:14" ht="157.5" x14ac:dyDescent="0.2">
      <c r="A10968">
        <v>59003</v>
      </c>
      <c r="B10968" t="s">
        <v>16311</v>
      </c>
      <c r="C10968" s="15" t="s">
        <v>16312</v>
      </c>
      <c r="D10968" s="15" t="s">
        <v>17042</v>
      </c>
      <c r="E10968">
        <v>20990</v>
      </c>
      <c r="F10968">
        <v>20990</v>
      </c>
      <c r="H10968">
        <v>21</v>
      </c>
      <c r="K10968" s="16">
        <f t="shared" si="513"/>
        <v>23508.799999999999</v>
      </c>
      <c r="L10968" s="16">
        <f t="shared" si="514"/>
        <v>24746.105263157893</v>
      </c>
      <c r="M10968" s="16">
        <f t="shared" si="515"/>
        <v>28120.574162679422</v>
      </c>
      <c r="N10968" t="e">
        <f>INDEX(XML!$A$2:$R$782,MATCH(C10968,XML!$D$2:$D$737,0),2)</f>
        <v>#N/A</v>
      </c>
    </row>
    <row r="10969" spans="1:14" ht="112.5" x14ac:dyDescent="0.2">
      <c r="A10969">
        <v>57892</v>
      </c>
      <c r="B10969" t="s">
        <v>16988</v>
      </c>
      <c r="C10969" s="15" t="s">
        <v>18342</v>
      </c>
      <c r="D10969" s="15" t="s">
        <v>18343</v>
      </c>
      <c r="E10969">
        <v>22390</v>
      </c>
      <c r="F10969">
        <v>22390</v>
      </c>
      <c r="H10969">
        <v>13</v>
      </c>
      <c r="K10969" s="16">
        <f t="shared" si="513"/>
        <v>25076.799999999999</v>
      </c>
      <c r="L10969" s="16">
        <f t="shared" si="514"/>
        <v>26396.63157894737</v>
      </c>
      <c r="M10969" s="16">
        <f t="shared" si="515"/>
        <v>29996.172248803832</v>
      </c>
      <c r="N10969" t="e">
        <f>INDEX(XML!$A$2:$R$782,MATCH(C10969,XML!$D$2:$D$737,0),2)</f>
        <v>#N/A</v>
      </c>
    </row>
    <row r="10970" spans="1:14" ht="112.5" x14ac:dyDescent="0.2">
      <c r="A10970">
        <v>56805</v>
      </c>
      <c r="B10970" t="s">
        <v>14831</v>
      </c>
      <c r="C10970" s="15" t="s">
        <v>18340</v>
      </c>
      <c r="D10970" s="15" t="s">
        <v>18341</v>
      </c>
      <c r="E10970">
        <v>22390</v>
      </c>
      <c r="F10970">
        <v>22390</v>
      </c>
      <c r="H10970">
        <v>1</v>
      </c>
      <c r="K10970" s="16">
        <f t="shared" si="513"/>
        <v>25076.799999999999</v>
      </c>
      <c r="L10970" s="16">
        <f t="shared" si="514"/>
        <v>26396.63157894737</v>
      </c>
      <c r="M10970" s="16">
        <f t="shared" si="515"/>
        <v>29996.172248803832</v>
      </c>
      <c r="N10970" t="e">
        <f>INDEX(XML!$A$2:$R$782,MATCH(C10970,XML!$D$2:$D$737,0),2)</f>
        <v>#N/A</v>
      </c>
    </row>
    <row r="10971" spans="1:14" ht="146.25" x14ac:dyDescent="0.2">
      <c r="A10971">
        <v>59002</v>
      </c>
      <c r="B10971" t="s">
        <v>16309</v>
      </c>
      <c r="C10971" s="15" t="s">
        <v>16310</v>
      </c>
      <c r="D10971" s="15" t="s">
        <v>17043</v>
      </c>
      <c r="E10971">
        <v>22390</v>
      </c>
      <c r="F10971">
        <v>22390</v>
      </c>
      <c r="H10971">
        <v>11</v>
      </c>
      <c r="K10971" s="16">
        <f t="shared" si="513"/>
        <v>25076.799999999999</v>
      </c>
      <c r="L10971" s="16">
        <f t="shared" si="514"/>
        <v>26396.63157894737</v>
      </c>
      <c r="M10971" s="16">
        <f t="shared" si="515"/>
        <v>29996.172248803832</v>
      </c>
      <c r="N10971" t="e">
        <f>INDEX(XML!$A$2:$R$782,MATCH(C10971,XML!$D$2:$D$737,0),2)</f>
        <v>#N/A</v>
      </c>
    </row>
    <row r="10972" spans="1:14" ht="101.25" x14ac:dyDescent="0.2">
      <c r="A10972">
        <v>77043</v>
      </c>
      <c r="B10972" t="s">
        <v>35310</v>
      </c>
      <c r="C10972" s="15" t="s">
        <v>35311</v>
      </c>
      <c r="D10972" s="15" t="s">
        <v>35312</v>
      </c>
      <c r="E10972">
        <v>16790</v>
      </c>
      <c r="F10972">
        <v>16790</v>
      </c>
      <c r="H10972">
        <v>7</v>
      </c>
      <c r="K10972" s="16">
        <f t="shared" si="513"/>
        <v>18804.8</v>
      </c>
      <c r="L10972" s="16">
        <f t="shared" si="514"/>
        <v>19794.526315789473</v>
      </c>
      <c r="M10972" s="16">
        <f t="shared" si="515"/>
        <v>22493.779904306222</v>
      </c>
      <c r="N10972" t="e">
        <f>INDEX(XML!$A$2:$R$782,MATCH(C10972,XML!$D$2:$D$737,0),2)</f>
        <v>#N/A</v>
      </c>
    </row>
    <row r="10973" spans="1:14" ht="112.5" x14ac:dyDescent="0.2">
      <c r="A10973">
        <v>57879</v>
      </c>
      <c r="B10973" t="s">
        <v>29324</v>
      </c>
      <c r="C10973" s="15" t="s">
        <v>29325</v>
      </c>
      <c r="D10973" s="15" t="s">
        <v>29326</v>
      </c>
      <c r="E10973">
        <v>31490</v>
      </c>
      <c r="F10973">
        <v>31490</v>
      </c>
      <c r="K10973" s="16">
        <f t="shared" si="513"/>
        <v>35268.800000000003</v>
      </c>
      <c r="L10973" s="16">
        <f t="shared" si="514"/>
        <v>37125.052631578954</v>
      </c>
      <c r="M10973" s="16">
        <f t="shared" si="515"/>
        <v>42187.559808612445</v>
      </c>
      <c r="N10973" t="e">
        <f>INDEX(XML!$A$2:$R$782,MATCH(C10973,XML!$D$2:$D$737,0),2)</f>
        <v>#N/A</v>
      </c>
    </row>
    <row r="10974" spans="1:14" ht="45" x14ac:dyDescent="0.2">
      <c r="A10974">
        <v>61121</v>
      </c>
      <c r="B10974" t="s">
        <v>19450</v>
      </c>
      <c r="C10974" s="15" t="s">
        <v>19451</v>
      </c>
      <c r="D10974" s="15" t="s">
        <v>19452</v>
      </c>
      <c r="E10974">
        <v>34990</v>
      </c>
      <c r="F10974">
        <v>34990</v>
      </c>
      <c r="H10974">
        <v>1</v>
      </c>
      <c r="K10974" s="16">
        <f t="shared" si="513"/>
        <v>39188.800000000003</v>
      </c>
      <c r="L10974" s="16">
        <f t="shared" si="514"/>
        <v>41251.368421052633</v>
      </c>
      <c r="M10974" s="16">
        <f t="shared" si="515"/>
        <v>46876.555023923451</v>
      </c>
      <c r="N10974" t="e">
        <f>INDEX(XML!$A$2:$R$782,MATCH(C10974,XML!$D$2:$D$737,0),2)</f>
        <v>#N/A</v>
      </c>
    </row>
    <row r="10975" spans="1:14" ht="56.25" x14ac:dyDescent="0.2">
      <c r="A10975">
        <v>56204</v>
      </c>
      <c r="B10975" t="s">
        <v>14251</v>
      </c>
      <c r="C10975" s="15" t="s">
        <v>18358</v>
      </c>
      <c r="D10975" s="15" t="s">
        <v>18359</v>
      </c>
      <c r="E10975">
        <v>34290</v>
      </c>
      <c r="F10975">
        <v>34290</v>
      </c>
      <c r="H10975">
        <v>9</v>
      </c>
      <c r="K10975" s="16">
        <f t="shared" si="513"/>
        <v>38404.800000000003</v>
      </c>
      <c r="L10975" s="16">
        <f t="shared" si="514"/>
        <v>40426.1052631579</v>
      </c>
      <c r="M10975" s="16">
        <f t="shared" si="515"/>
        <v>45938.75598086125</v>
      </c>
      <c r="N10975" t="e">
        <f>INDEX(XML!$A$2:$R$782,MATCH(C10975,XML!$D$2:$D$737,0),2)</f>
        <v>#N/A</v>
      </c>
    </row>
    <row r="10976" spans="1:14" ht="90" x14ac:dyDescent="0.2">
      <c r="A10976">
        <v>59836</v>
      </c>
      <c r="B10976" t="s">
        <v>37761</v>
      </c>
      <c r="C10976" s="15" t="s">
        <v>37762</v>
      </c>
      <c r="D10976" s="15" t="s">
        <v>37763</v>
      </c>
      <c r="E10976">
        <v>37090</v>
      </c>
      <c r="F10976">
        <v>37090</v>
      </c>
      <c r="H10976">
        <v>3</v>
      </c>
      <c r="K10976" s="16">
        <f t="shared" si="513"/>
        <v>41540.800000000003</v>
      </c>
      <c r="L10976" s="16">
        <f t="shared" si="514"/>
        <v>43727.157894736847</v>
      </c>
      <c r="M10976" s="16">
        <f t="shared" si="515"/>
        <v>49689.952153110054</v>
      </c>
      <c r="N10976" t="e">
        <f>INDEX(XML!$A$2:$R$782,MATCH(C10976,XML!$D$2:$D$737,0),2)</f>
        <v>#N/A</v>
      </c>
    </row>
    <row r="10977" spans="1:14" ht="112.5" x14ac:dyDescent="0.2">
      <c r="A10977">
        <v>55985</v>
      </c>
      <c r="B10977" t="s">
        <v>45511</v>
      </c>
      <c r="C10977" s="15" t="s">
        <v>45512</v>
      </c>
      <c r="D10977" s="15" t="s">
        <v>45513</v>
      </c>
      <c r="E10977">
        <v>20990</v>
      </c>
      <c r="F10977">
        <v>20990</v>
      </c>
      <c r="H10977">
        <v>8</v>
      </c>
      <c r="K10977" s="16">
        <f t="shared" si="513"/>
        <v>23508.799999999999</v>
      </c>
      <c r="L10977" s="16">
        <f t="shared" si="514"/>
        <v>24746.105263157893</v>
      </c>
      <c r="M10977" s="16">
        <f t="shared" si="515"/>
        <v>28120.574162679422</v>
      </c>
      <c r="N10977" t="e">
        <f>INDEX(XML!$A$2:$R$782,MATCH(C10977,XML!$D$2:$D$737,0),2)</f>
        <v>#N/A</v>
      </c>
    </row>
    <row r="10978" spans="1:14" ht="90" x14ac:dyDescent="0.2">
      <c r="A10978">
        <v>59004</v>
      </c>
      <c r="B10978" t="s">
        <v>20488</v>
      </c>
      <c r="C10978" s="15" t="s">
        <v>20489</v>
      </c>
      <c r="D10978" s="15" t="s">
        <v>20490</v>
      </c>
      <c r="E10978">
        <v>30090</v>
      </c>
      <c r="F10978">
        <v>30090</v>
      </c>
      <c r="H10978">
        <v>9</v>
      </c>
      <c r="K10978" s="16">
        <f t="shared" si="513"/>
        <v>33700.800000000003</v>
      </c>
      <c r="L10978" s="16">
        <f t="shared" si="514"/>
        <v>35474.526315789481</v>
      </c>
      <c r="M10978" s="16">
        <f t="shared" si="515"/>
        <v>40311.961722488042</v>
      </c>
      <c r="N10978" t="e">
        <f>INDEX(XML!$A$2:$R$782,MATCH(C10978,XML!$D$2:$D$737,0),2)</f>
        <v>#N/A</v>
      </c>
    </row>
    <row r="10979" spans="1:14" ht="45" x14ac:dyDescent="0.2">
      <c r="A10979">
        <v>58276</v>
      </c>
      <c r="B10979" t="s">
        <v>15671</v>
      </c>
      <c r="C10979" s="15" t="s">
        <v>15672</v>
      </c>
      <c r="D10979" s="15" t="s">
        <v>18380</v>
      </c>
      <c r="E10979">
        <v>48990</v>
      </c>
      <c r="F10979">
        <v>48990</v>
      </c>
      <c r="H10979" t="s">
        <v>746</v>
      </c>
      <c r="K10979" s="16">
        <f t="shared" si="513"/>
        <v>54868.800000000003</v>
      </c>
      <c r="L10979" s="16">
        <f t="shared" si="514"/>
        <v>57756.631578947367</v>
      </c>
      <c r="M10979" s="16">
        <f t="shared" si="515"/>
        <v>65632.535885167468</v>
      </c>
      <c r="N10979" t="e">
        <f>INDEX(XML!$A$2:$R$782,MATCH(C10979,XML!$D$2:$D$737,0),2)</f>
        <v>#N/A</v>
      </c>
    </row>
    <row r="10980" spans="1:14" ht="112.5" x14ac:dyDescent="0.2">
      <c r="A10980">
        <v>55351</v>
      </c>
      <c r="B10980" t="s">
        <v>13159</v>
      </c>
      <c r="C10980" s="15" t="s">
        <v>18338</v>
      </c>
      <c r="D10980" s="15" t="s">
        <v>18339</v>
      </c>
      <c r="E10980">
        <v>11990</v>
      </c>
      <c r="F10980">
        <v>11990</v>
      </c>
      <c r="I10980">
        <v>1</v>
      </c>
      <c r="K10980" s="16">
        <f t="shared" si="513"/>
        <v>13428.8</v>
      </c>
      <c r="L10980" s="16">
        <f t="shared" si="514"/>
        <v>14135.578947368422</v>
      </c>
      <c r="M10980" s="16">
        <f t="shared" si="515"/>
        <v>16063.157894736843</v>
      </c>
      <c r="N10980" t="e">
        <f>INDEX(XML!$A$2:$R$782,MATCH(C10980,XML!$D$2:$D$737,0),2)</f>
        <v>#N/A</v>
      </c>
    </row>
    <row r="10981" spans="1:14" ht="67.5" x14ac:dyDescent="0.2">
      <c r="A10981">
        <v>55682</v>
      </c>
      <c r="B10981" t="s">
        <v>13974</v>
      </c>
      <c r="C10981" s="15" t="s">
        <v>18320</v>
      </c>
      <c r="D10981" s="15" t="s">
        <v>18321</v>
      </c>
      <c r="E10981">
        <v>13990</v>
      </c>
      <c r="F10981">
        <v>13990</v>
      </c>
      <c r="H10981" t="s">
        <v>746</v>
      </c>
      <c r="I10981">
        <v>1</v>
      </c>
      <c r="K10981" s="16">
        <f t="shared" si="513"/>
        <v>15668.8</v>
      </c>
      <c r="L10981" s="16">
        <f t="shared" si="514"/>
        <v>16493.473684210527</v>
      </c>
      <c r="M10981" s="16">
        <f t="shared" si="515"/>
        <v>18742.583732057417</v>
      </c>
      <c r="N10981" t="e">
        <f>INDEX(XML!$A$2:$R$782,MATCH(C10981,XML!$D$2:$D$737,0),2)</f>
        <v>#N/A</v>
      </c>
    </row>
    <row r="10982" spans="1:14" ht="67.5" x14ac:dyDescent="0.2">
      <c r="A10982">
        <v>55680</v>
      </c>
      <c r="B10982" t="s">
        <v>13973</v>
      </c>
      <c r="C10982" s="15" t="s">
        <v>18370</v>
      </c>
      <c r="D10982" s="15" t="s">
        <v>18371</v>
      </c>
      <c r="E10982">
        <v>18990</v>
      </c>
      <c r="F10982">
        <v>18990</v>
      </c>
      <c r="H10982">
        <v>21</v>
      </c>
      <c r="I10982">
        <v>2</v>
      </c>
      <c r="K10982" s="16">
        <f t="shared" si="513"/>
        <v>21268.799999999999</v>
      </c>
      <c r="L10982" s="16">
        <f t="shared" si="514"/>
        <v>22388.21052631579</v>
      </c>
      <c r="M10982" s="16">
        <f t="shared" si="515"/>
        <v>25441.148325358852</v>
      </c>
      <c r="N10982" t="e">
        <f>INDEX(XML!$A$2:$R$782,MATCH(C10982,XML!$D$2:$D$737,0),2)</f>
        <v>#N/A</v>
      </c>
    </row>
    <row r="10983" spans="1:14" ht="67.5" x14ac:dyDescent="0.2">
      <c r="A10983">
        <v>46665</v>
      </c>
      <c r="B10983" t="s">
        <v>13067</v>
      </c>
      <c r="C10983" s="15" t="s">
        <v>18348</v>
      </c>
      <c r="D10983" s="15" t="s">
        <v>18349</v>
      </c>
      <c r="E10983">
        <v>21990</v>
      </c>
      <c r="F10983">
        <v>21990</v>
      </c>
      <c r="H10983">
        <v>17</v>
      </c>
      <c r="K10983" s="16">
        <f t="shared" si="513"/>
        <v>24628.799999999999</v>
      </c>
      <c r="L10983" s="16">
        <f t="shared" si="514"/>
        <v>25925.052631578947</v>
      </c>
      <c r="M10983" s="16">
        <f t="shared" si="515"/>
        <v>29460.287081339713</v>
      </c>
      <c r="N10983" t="e">
        <f>INDEX(XML!$A$2:$R$782,MATCH(C10983,XML!$D$2:$D$737,0),2)</f>
        <v>#N/A</v>
      </c>
    </row>
    <row r="10984" spans="1:14" ht="78.75" x14ac:dyDescent="0.2">
      <c r="A10984">
        <v>55678</v>
      </c>
      <c r="B10984" t="s">
        <v>14173</v>
      </c>
      <c r="C10984" s="15" t="s">
        <v>18344</v>
      </c>
      <c r="D10984" s="15" t="s">
        <v>18345</v>
      </c>
      <c r="E10984">
        <v>15990</v>
      </c>
      <c r="F10984">
        <v>15990</v>
      </c>
      <c r="H10984" t="s">
        <v>746</v>
      </c>
      <c r="K10984" s="16">
        <f t="shared" si="513"/>
        <v>17908.8</v>
      </c>
      <c r="L10984" s="16">
        <f t="shared" si="514"/>
        <v>18851.36842105263</v>
      </c>
      <c r="M10984" s="16">
        <f t="shared" si="515"/>
        <v>21422.009569377988</v>
      </c>
      <c r="N10984" t="e">
        <f>INDEX(XML!$A$2:$R$782,MATCH(C10984,XML!$D$2:$D$737,0),2)</f>
        <v>#N/A</v>
      </c>
    </row>
    <row r="10985" spans="1:14" ht="90" x14ac:dyDescent="0.2">
      <c r="A10985">
        <v>55679</v>
      </c>
      <c r="B10985" t="s">
        <v>13972</v>
      </c>
      <c r="C10985" s="15" t="s">
        <v>18350</v>
      </c>
      <c r="D10985" s="15" t="s">
        <v>18351</v>
      </c>
      <c r="E10985">
        <v>21990</v>
      </c>
      <c r="F10985">
        <v>21990</v>
      </c>
      <c r="K10985" s="16">
        <f t="shared" si="513"/>
        <v>24628.799999999999</v>
      </c>
      <c r="L10985" s="16">
        <f t="shared" si="514"/>
        <v>25925.052631578947</v>
      </c>
      <c r="M10985" s="16">
        <f t="shared" si="515"/>
        <v>29460.287081339713</v>
      </c>
      <c r="N10985" t="e">
        <f>INDEX(XML!$A$2:$R$782,MATCH(C10985,XML!$D$2:$D$737,0),2)</f>
        <v>#N/A</v>
      </c>
    </row>
    <row r="10986" spans="1:14" ht="67.5" x14ac:dyDescent="0.2">
      <c r="A10986">
        <v>55681</v>
      </c>
      <c r="B10986" t="s">
        <v>14174</v>
      </c>
      <c r="C10986" s="15" t="s">
        <v>18322</v>
      </c>
      <c r="D10986" s="15" t="s">
        <v>18323</v>
      </c>
      <c r="E10986">
        <v>24990</v>
      </c>
      <c r="F10986">
        <v>24990</v>
      </c>
      <c r="H10986">
        <v>2</v>
      </c>
      <c r="I10986">
        <v>1</v>
      </c>
      <c r="K10986" s="16">
        <f t="shared" si="513"/>
        <v>27988.799999999999</v>
      </c>
      <c r="L10986" s="16">
        <f t="shared" si="514"/>
        <v>29461.894736842107</v>
      </c>
      <c r="M10986" s="16">
        <f t="shared" si="515"/>
        <v>33479.425837320574</v>
      </c>
      <c r="N10986" t="e">
        <f>INDEX(XML!$A$2:$R$782,MATCH(C10986,XML!$D$2:$D$737,0),2)</f>
        <v>#N/A</v>
      </c>
    </row>
    <row r="10987" spans="1:14" ht="78.75" x14ac:dyDescent="0.2">
      <c r="A10987">
        <v>55670</v>
      </c>
      <c r="B10987" t="s">
        <v>13969</v>
      </c>
      <c r="C10987" s="15" t="s">
        <v>18336</v>
      </c>
      <c r="D10987" s="15" t="s">
        <v>18337</v>
      </c>
      <c r="E10987">
        <v>24990</v>
      </c>
      <c r="F10987">
        <v>24990</v>
      </c>
      <c r="K10987" s="16">
        <f t="shared" si="513"/>
        <v>27988.799999999999</v>
      </c>
      <c r="L10987" s="16">
        <f t="shared" si="514"/>
        <v>29461.894736842107</v>
      </c>
      <c r="M10987" s="16">
        <f t="shared" si="515"/>
        <v>33479.425837320574</v>
      </c>
      <c r="N10987" t="e">
        <f>INDEX(XML!$A$2:$R$782,MATCH(C10987,XML!$D$2:$D$737,0),2)</f>
        <v>#N/A</v>
      </c>
    </row>
    <row r="10988" spans="1:14" ht="90" x14ac:dyDescent="0.2">
      <c r="A10988">
        <v>63334</v>
      </c>
      <c r="B10988" t="s">
        <v>29321</v>
      </c>
      <c r="C10988" s="15" t="s">
        <v>29322</v>
      </c>
      <c r="D10988" s="15" t="s">
        <v>29323</v>
      </c>
      <c r="E10988">
        <v>32190</v>
      </c>
      <c r="F10988">
        <v>32190</v>
      </c>
      <c r="H10988">
        <v>6</v>
      </c>
      <c r="K10988" s="16">
        <f t="shared" si="513"/>
        <v>36052.800000000003</v>
      </c>
      <c r="L10988" s="16">
        <f t="shared" si="514"/>
        <v>37950.315789473687</v>
      </c>
      <c r="M10988" s="16">
        <f t="shared" si="515"/>
        <v>43125.358851674646</v>
      </c>
      <c r="N10988" t="e">
        <f>INDEX(XML!$A$2:$R$782,MATCH(C10988,XML!$D$2:$D$737,0),2)</f>
        <v>#N/A</v>
      </c>
    </row>
    <row r="10989" spans="1:14" ht="135" x14ac:dyDescent="0.2">
      <c r="A10989">
        <v>76401</v>
      </c>
      <c r="B10989" t="s">
        <v>35214</v>
      </c>
      <c r="C10989" s="15" t="s">
        <v>35215</v>
      </c>
      <c r="D10989" s="15" t="s">
        <v>35216</v>
      </c>
      <c r="E10989">
        <v>29990</v>
      </c>
      <c r="F10989">
        <v>29990</v>
      </c>
      <c r="H10989">
        <v>2</v>
      </c>
      <c r="K10989" s="16">
        <f t="shared" si="513"/>
        <v>33588.800000000003</v>
      </c>
      <c r="L10989" s="16">
        <f t="shared" si="514"/>
        <v>35356.631578947374</v>
      </c>
      <c r="M10989" s="16">
        <f t="shared" si="515"/>
        <v>40177.99043062202</v>
      </c>
      <c r="N10989" t="e">
        <f>INDEX(XML!$A$2:$R$782,MATCH(C10989,XML!$D$2:$D$737,0),2)</f>
        <v>#N/A</v>
      </c>
    </row>
    <row r="10990" spans="1:14" ht="90" x14ac:dyDescent="0.2">
      <c r="A10990">
        <v>59390</v>
      </c>
      <c r="B10990" t="s">
        <v>31181</v>
      </c>
      <c r="C10990" s="15" t="s">
        <v>31182</v>
      </c>
      <c r="D10990" s="15" t="s">
        <v>31183</v>
      </c>
      <c r="E10990">
        <v>57990</v>
      </c>
      <c r="F10990">
        <v>57990</v>
      </c>
      <c r="H10990">
        <v>9</v>
      </c>
      <c r="K10990" s="16">
        <f t="shared" si="513"/>
        <v>62049.3</v>
      </c>
      <c r="L10990" s="16">
        <f t="shared" si="514"/>
        <v>65315.052631578947</v>
      </c>
      <c r="M10990" s="16">
        <f t="shared" si="515"/>
        <v>74221.650717703349</v>
      </c>
      <c r="N10990" t="e">
        <f>INDEX(XML!$A$2:$R$782,MATCH(C10990,XML!$D$2:$D$737,0),2)</f>
        <v>#N/A</v>
      </c>
    </row>
    <row r="10991" spans="1:14" ht="90" x14ac:dyDescent="0.2">
      <c r="A10991">
        <v>46668</v>
      </c>
      <c r="B10991" t="s">
        <v>15257</v>
      </c>
      <c r="C10991" s="15" t="s">
        <v>18364</v>
      </c>
      <c r="D10991" s="15" t="s">
        <v>18365</v>
      </c>
      <c r="E10991">
        <v>35990</v>
      </c>
      <c r="F10991">
        <v>35990</v>
      </c>
      <c r="H10991">
        <v>1</v>
      </c>
      <c r="K10991" s="16">
        <f t="shared" si="513"/>
        <v>40308.800000000003</v>
      </c>
      <c r="L10991" s="16">
        <f t="shared" si="514"/>
        <v>42430.315789473687</v>
      </c>
      <c r="M10991" s="16">
        <f t="shared" si="515"/>
        <v>48216.267942583741</v>
      </c>
      <c r="N10991" t="e">
        <f>INDEX(XML!$A$2:$R$782,MATCH(C10991,XML!$D$2:$D$737,0),2)</f>
        <v>#N/A</v>
      </c>
    </row>
    <row r="10992" spans="1:14" ht="123.75" x14ac:dyDescent="0.2">
      <c r="A10992">
        <v>68575</v>
      </c>
      <c r="B10992" t="s">
        <v>25266</v>
      </c>
      <c r="C10992" s="15" t="s">
        <v>25267</v>
      </c>
      <c r="D10992" s="15" t="s">
        <v>25268</v>
      </c>
      <c r="E10992">
        <v>43990</v>
      </c>
      <c r="F10992">
        <v>43990</v>
      </c>
      <c r="K10992" s="16">
        <f t="shared" si="513"/>
        <v>49268.800000000003</v>
      </c>
      <c r="L10992" s="16">
        <f t="shared" si="514"/>
        <v>51861.894736842107</v>
      </c>
      <c r="M10992" s="16">
        <f t="shared" si="515"/>
        <v>58933.97129186603</v>
      </c>
      <c r="N10992" t="e">
        <f>INDEX(XML!$A$2:$R$782,MATCH(C10992,XML!$D$2:$D$737,0),2)</f>
        <v>#N/A</v>
      </c>
    </row>
    <row r="10993" spans="1:14" ht="123.75" x14ac:dyDescent="0.2">
      <c r="A10993">
        <v>56739</v>
      </c>
      <c r="B10993">
        <v>25040016001</v>
      </c>
      <c r="C10993" s="15" t="s">
        <v>18376</v>
      </c>
      <c r="D10993" s="15" t="s">
        <v>18377</v>
      </c>
      <c r="E10993">
        <v>37890</v>
      </c>
      <c r="F10993">
        <v>37890</v>
      </c>
      <c r="K10993" s="16">
        <f t="shared" si="513"/>
        <v>42436.800000000003</v>
      </c>
      <c r="L10993" s="16">
        <f t="shared" si="514"/>
        <v>44670.315789473687</v>
      </c>
      <c r="M10993" s="16">
        <f t="shared" si="515"/>
        <v>50761.722488038286</v>
      </c>
      <c r="N10993" t="e">
        <f>INDEX(XML!$A$2:$R$782,MATCH(C10993,XML!$D$2:$D$737,0),2)</f>
        <v>#N/A</v>
      </c>
    </row>
    <row r="10994" spans="1:14" ht="78.75" x14ac:dyDescent="0.2">
      <c r="A10994">
        <v>55546</v>
      </c>
      <c r="B10994">
        <v>23864016002</v>
      </c>
      <c r="C10994" s="15" t="s">
        <v>18354</v>
      </c>
      <c r="D10994" s="15" t="s">
        <v>18355</v>
      </c>
      <c r="E10994">
        <v>28990</v>
      </c>
      <c r="F10994">
        <v>28990</v>
      </c>
      <c r="H10994">
        <v>3</v>
      </c>
      <c r="K10994" s="16">
        <f t="shared" si="513"/>
        <v>32468.799999999999</v>
      </c>
      <c r="L10994" s="16">
        <f t="shared" si="514"/>
        <v>34177.684210526313</v>
      </c>
      <c r="M10994" s="16">
        <f t="shared" si="515"/>
        <v>38838.277511961722</v>
      </c>
      <c r="N10994" t="e">
        <f>INDEX(XML!$A$2:$R$782,MATCH(C10994,XML!$D$2:$D$737,0),2)</f>
        <v>#N/A</v>
      </c>
    </row>
    <row r="10995" spans="1:14" ht="90" x14ac:dyDescent="0.2">
      <c r="A10995">
        <v>60126</v>
      </c>
      <c r="B10995" t="s">
        <v>41834</v>
      </c>
      <c r="C10995" s="15" t="s">
        <v>41835</v>
      </c>
      <c r="D10995" s="15" t="s">
        <v>41836</v>
      </c>
      <c r="E10995">
        <v>26590</v>
      </c>
      <c r="F10995">
        <v>26590</v>
      </c>
      <c r="K10995" s="16">
        <f t="shared" si="513"/>
        <v>29780.799999999999</v>
      </c>
      <c r="L10995" s="16">
        <f t="shared" si="514"/>
        <v>31348.21052631579</v>
      </c>
      <c r="M10995" s="16">
        <f t="shared" si="515"/>
        <v>35622.966507177036</v>
      </c>
      <c r="N10995" t="e">
        <f>INDEX(XML!$A$2:$R$782,MATCH(C10995,XML!$D$2:$D$737,0),2)</f>
        <v>#N/A</v>
      </c>
    </row>
    <row r="10996" spans="1:14" ht="101.25" x14ac:dyDescent="0.2">
      <c r="A10996">
        <v>55539</v>
      </c>
      <c r="B10996">
        <v>23405016002</v>
      </c>
      <c r="C10996" s="15" t="s">
        <v>18356</v>
      </c>
      <c r="D10996" s="15" t="s">
        <v>18357</v>
      </c>
      <c r="E10996">
        <v>28990</v>
      </c>
      <c r="F10996">
        <v>28990</v>
      </c>
      <c r="K10996" s="16">
        <f t="shared" si="513"/>
        <v>32468.799999999999</v>
      </c>
      <c r="L10996" s="16">
        <f t="shared" si="514"/>
        <v>34177.684210526313</v>
      </c>
      <c r="M10996" s="16">
        <f t="shared" si="515"/>
        <v>38838.277511961722</v>
      </c>
      <c r="N10996" t="e">
        <f>INDEX(XML!$A$2:$R$782,MATCH(C10996,XML!$D$2:$D$737,0),2)</f>
        <v>#N/A</v>
      </c>
    </row>
    <row r="10997" spans="1:14" ht="123.75" x14ac:dyDescent="0.2">
      <c r="A10997">
        <v>56735</v>
      </c>
      <c r="B10997">
        <v>23955016002</v>
      </c>
      <c r="C10997" s="15" t="s">
        <v>18381</v>
      </c>
      <c r="D10997" s="15" t="s">
        <v>18382</v>
      </c>
      <c r="E10997">
        <v>50490</v>
      </c>
      <c r="F10997">
        <v>50490</v>
      </c>
      <c r="H10997">
        <v>9</v>
      </c>
      <c r="K10997" s="16">
        <f t="shared" si="513"/>
        <v>54024.3</v>
      </c>
      <c r="L10997" s="16">
        <f t="shared" si="514"/>
        <v>56867.684210526313</v>
      </c>
      <c r="M10997" s="16">
        <f t="shared" si="515"/>
        <v>64622.368421052626</v>
      </c>
      <c r="N10997" t="e">
        <f>INDEX(XML!$A$2:$R$782,MATCH(C10997,XML!$D$2:$D$737,0),2)</f>
        <v>#N/A</v>
      </c>
    </row>
    <row r="10998" spans="1:14" ht="101.25" x14ac:dyDescent="0.2">
      <c r="A10998">
        <v>55538</v>
      </c>
      <c r="B10998">
        <v>23012016002</v>
      </c>
      <c r="C10998" s="15" t="s">
        <v>18372</v>
      </c>
      <c r="D10998" s="15" t="s">
        <v>18373</v>
      </c>
      <c r="E10998">
        <v>36990</v>
      </c>
      <c r="F10998">
        <v>36990</v>
      </c>
      <c r="K10998" s="16">
        <f t="shared" si="513"/>
        <v>41428.800000000003</v>
      </c>
      <c r="L10998" s="16">
        <f t="shared" si="514"/>
        <v>43609.26315789474</v>
      </c>
      <c r="M10998" s="16">
        <f t="shared" si="515"/>
        <v>49555.980861244025</v>
      </c>
      <c r="N10998" t="e">
        <f>INDEX(XML!$A$2:$R$782,MATCH(C10998,XML!$D$2:$D$737,0),2)</f>
        <v>#N/A</v>
      </c>
    </row>
    <row r="10999" spans="1:14" ht="78.75" x14ac:dyDescent="0.2">
      <c r="A10999">
        <v>55542</v>
      </c>
      <c r="B10999">
        <v>23678016002</v>
      </c>
      <c r="C10999" s="15" t="s">
        <v>18378</v>
      </c>
      <c r="D10999" s="15" t="s">
        <v>18379</v>
      </c>
      <c r="E10999">
        <v>37990</v>
      </c>
      <c r="F10999">
        <v>37990</v>
      </c>
      <c r="H10999">
        <v>12</v>
      </c>
      <c r="K10999" s="16">
        <f t="shared" si="513"/>
        <v>42548.800000000003</v>
      </c>
      <c r="L10999" s="16">
        <f t="shared" si="514"/>
        <v>44788.210526315786</v>
      </c>
      <c r="M10999" s="16">
        <f t="shared" si="515"/>
        <v>50895.693779904301</v>
      </c>
      <c r="N10999" t="e">
        <f>INDEX(XML!$A$2:$R$782,MATCH(C10999,XML!$D$2:$D$737,0),2)</f>
        <v>#N/A</v>
      </c>
    </row>
    <row r="11000" spans="1:14" ht="123.75" x14ac:dyDescent="0.2">
      <c r="A11000">
        <v>56730</v>
      </c>
      <c r="B11000">
        <v>23968016001</v>
      </c>
      <c r="C11000" s="15" t="s">
        <v>18383</v>
      </c>
      <c r="D11000" s="15" t="s">
        <v>18384</v>
      </c>
      <c r="E11000">
        <v>59990</v>
      </c>
      <c r="F11000">
        <v>59990</v>
      </c>
      <c r="H11000">
        <v>10</v>
      </c>
      <c r="K11000" s="16">
        <f t="shared" si="513"/>
        <v>64189.3</v>
      </c>
      <c r="L11000" s="16">
        <f t="shared" si="514"/>
        <v>67567.68421052632</v>
      </c>
      <c r="M11000" s="16">
        <f t="shared" si="515"/>
        <v>76781.459330143538</v>
      </c>
      <c r="N11000" t="e">
        <f>INDEX(XML!$A$2:$R$782,MATCH(C11000,XML!$D$2:$D$737,0),2)</f>
        <v>#N/A</v>
      </c>
    </row>
    <row r="11001" spans="1:14" ht="123.75" x14ac:dyDescent="0.2">
      <c r="A11001">
        <v>56725</v>
      </c>
      <c r="B11001">
        <v>23998016001</v>
      </c>
      <c r="C11001" s="15" t="s">
        <v>18385</v>
      </c>
      <c r="D11001" s="15" t="s">
        <v>18386</v>
      </c>
      <c r="E11001">
        <v>59990</v>
      </c>
      <c r="F11001">
        <v>59990</v>
      </c>
      <c r="H11001">
        <v>4</v>
      </c>
      <c r="K11001" s="16">
        <f t="shared" si="513"/>
        <v>64189.3</v>
      </c>
      <c r="L11001" s="16">
        <f t="shared" si="514"/>
        <v>67567.68421052632</v>
      </c>
      <c r="M11001" s="16">
        <f t="shared" si="515"/>
        <v>76781.459330143538</v>
      </c>
      <c r="N11001" t="e">
        <f>INDEX(XML!$A$2:$R$782,MATCH(C11001,XML!$D$2:$D$737,0),2)</f>
        <v>#N/A</v>
      </c>
    </row>
    <row r="11002" spans="1:14" ht="123.75" x14ac:dyDescent="0.2">
      <c r="A11002">
        <v>56743</v>
      </c>
      <c r="B11002">
        <v>23855016002</v>
      </c>
      <c r="C11002" s="15" t="s">
        <v>18389</v>
      </c>
      <c r="D11002" s="15" t="s">
        <v>18390</v>
      </c>
      <c r="E11002">
        <v>43990</v>
      </c>
      <c r="F11002">
        <v>43990</v>
      </c>
      <c r="H11002">
        <v>4</v>
      </c>
      <c r="K11002" s="16">
        <f t="shared" si="513"/>
        <v>49268.800000000003</v>
      </c>
      <c r="L11002" s="16">
        <f t="shared" si="514"/>
        <v>51861.894736842107</v>
      </c>
      <c r="M11002" s="16">
        <f t="shared" si="515"/>
        <v>58933.97129186603</v>
      </c>
      <c r="N11002" t="e">
        <f>INDEX(XML!$A$2:$R$782,MATCH(C11002,XML!$D$2:$D$737,0),2)</f>
        <v>#N/A</v>
      </c>
    </row>
    <row r="11003" spans="1:14" ht="135" x14ac:dyDescent="0.2">
      <c r="A11003">
        <v>55548</v>
      </c>
      <c r="B11003">
        <v>25018016001</v>
      </c>
      <c r="C11003" s="15" t="s">
        <v>18391</v>
      </c>
      <c r="D11003" s="15" t="s">
        <v>18392</v>
      </c>
      <c r="E11003">
        <v>84990</v>
      </c>
      <c r="F11003">
        <v>84990</v>
      </c>
      <c r="K11003" s="16">
        <f t="shared" si="513"/>
        <v>90939.3</v>
      </c>
      <c r="L11003" s="16">
        <f t="shared" si="514"/>
        <v>95725.578947368427</v>
      </c>
      <c r="M11003" s="16">
        <f t="shared" si="515"/>
        <v>108779.06698564594</v>
      </c>
      <c r="N11003" t="e">
        <f>INDEX(XML!$A$2:$R$782,MATCH(C11003,XML!$D$2:$D$737,0),2)</f>
        <v>#N/A</v>
      </c>
    </row>
    <row r="11004" spans="1:14" ht="112.5" x14ac:dyDescent="0.2">
      <c r="A11004">
        <v>55549</v>
      </c>
      <c r="B11004">
        <v>25019016001</v>
      </c>
      <c r="C11004" s="15" t="s">
        <v>18387</v>
      </c>
      <c r="D11004" s="15" t="s">
        <v>18388</v>
      </c>
      <c r="E11004">
        <v>69990</v>
      </c>
      <c r="F11004">
        <v>69990</v>
      </c>
      <c r="H11004">
        <v>3</v>
      </c>
      <c r="K11004" s="16">
        <f t="shared" si="513"/>
        <v>74889.3</v>
      </c>
      <c r="L11004" s="16">
        <f t="shared" si="514"/>
        <v>78830.84210526316</v>
      </c>
      <c r="M11004" s="16">
        <f t="shared" si="515"/>
        <v>89580.502392344511</v>
      </c>
      <c r="N11004" t="e">
        <f>INDEX(XML!$A$2:$R$782,MATCH(C11004,XML!$D$2:$D$737,0),2)</f>
        <v>#N/A</v>
      </c>
    </row>
    <row r="11005" spans="1:14" ht="67.5" x14ac:dyDescent="0.2">
      <c r="A11005">
        <v>49783</v>
      </c>
      <c r="B11005">
        <v>7211002465</v>
      </c>
      <c r="C11005" s="15" t="s">
        <v>32913</v>
      </c>
      <c r="D11005" s="15" t="s">
        <v>32914</v>
      </c>
      <c r="E11005">
        <v>44990</v>
      </c>
      <c r="F11005">
        <v>44990</v>
      </c>
      <c r="H11005">
        <v>8</v>
      </c>
      <c r="K11005" s="16">
        <f t="shared" si="513"/>
        <v>50388.800000000003</v>
      </c>
      <c r="L11005" s="16">
        <f t="shared" si="514"/>
        <v>53040.84210526316</v>
      </c>
      <c r="M11005" s="16">
        <f t="shared" si="515"/>
        <v>60273.68421052632</v>
      </c>
      <c r="N11005" t="e">
        <f>INDEX(XML!$A$2:$R$782,MATCH(C11005,XML!$D$2:$D$737,0),2)</f>
        <v>#N/A</v>
      </c>
    </row>
    <row r="11006" spans="1:14" ht="78.75" x14ac:dyDescent="0.2">
      <c r="A11006">
        <v>55644</v>
      </c>
      <c r="B11006">
        <v>1510001898</v>
      </c>
      <c r="C11006" s="15" t="s">
        <v>18374</v>
      </c>
      <c r="D11006" s="15" t="s">
        <v>18375</v>
      </c>
      <c r="E11006">
        <v>35990</v>
      </c>
      <c r="F11006">
        <v>35990</v>
      </c>
      <c r="H11006">
        <v>7</v>
      </c>
      <c r="K11006" s="16">
        <f t="shared" si="513"/>
        <v>40308.800000000003</v>
      </c>
      <c r="L11006" s="16">
        <f t="shared" si="514"/>
        <v>42430.315789473687</v>
      </c>
      <c r="M11006" s="16">
        <f t="shared" si="515"/>
        <v>48216.267942583741</v>
      </c>
      <c r="N11006" t="e">
        <f>INDEX(XML!$A$2:$R$782,MATCH(C11006,XML!$D$2:$D$737,0),2)</f>
        <v>#N/A</v>
      </c>
    </row>
    <row r="11007" spans="1:14" ht="180" x14ac:dyDescent="0.2">
      <c r="A11007">
        <v>50746</v>
      </c>
      <c r="B11007">
        <v>7211004315</v>
      </c>
      <c r="C11007" s="15" t="s">
        <v>32915</v>
      </c>
      <c r="D11007" s="15" t="s">
        <v>32916</v>
      </c>
      <c r="E11007">
        <v>54990</v>
      </c>
      <c r="F11007">
        <v>54990</v>
      </c>
      <c r="H11007">
        <v>9</v>
      </c>
      <c r="K11007" s="16">
        <f t="shared" si="513"/>
        <v>58839.3</v>
      </c>
      <c r="L11007" s="16">
        <f t="shared" si="514"/>
        <v>61936.105263157893</v>
      </c>
      <c r="M11007" s="16">
        <f t="shared" si="515"/>
        <v>70381.937799043066</v>
      </c>
      <c r="N11007" t="e">
        <f>INDEX(XML!$A$2:$R$782,MATCH(C11007,XML!$D$2:$D$737,0),2)</f>
        <v>#N/A</v>
      </c>
    </row>
    <row r="11008" spans="1:14" ht="78.75" x14ac:dyDescent="0.2">
      <c r="A11008">
        <v>48265</v>
      </c>
      <c r="B11008">
        <v>7211001458</v>
      </c>
      <c r="C11008" s="15" t="s">
        <v>32911</v>
      </c>
      <c r="D11008" s="15" t="s">
        <v>32912</v>
      </c>
      <c r="E11008">
        <v>38990</v>
      </c>
      <c r="F11008">
        <v>38990</v>
      </c>
      <c r="H11008">
        <v>3</v>
      </c>
      <c r="K11008" s="16">
        <f t="shared" si="513"/>
        <v>43668.800000000003</v>
      </c>
      <c r="L11008" s="16">
        <f t="shared" si="514"/>
        <v>45967.15789473684</v>
      </c>
      <c r="M11008" s="16">
        <f t="shared" si="515"/>
        <v>52235.406698564584</v>
      </c>
      <c r="N11008" t="e">
        <f>INDEX(XML!$A$2:$R$782,MATCH(C11008,XML!$D$2:$D$737,0),2)</f>
        <v>#N/A</v>
      </c>
    </row>
    <row r="11009" spans="1:14" ht="78.75" x14ac:dyDescent="0.2">
      <c r="A11009">
        <v>49179</v>
      </c>
      <c r="B11009">
        <v>8010000464</v>
      </c>
      <c r="C11009" s="15" t="s">
        <v>18368</v>
      </c>
      <c r="D11009" s="15" t="s">
        <v>18369</v>
      </c>
      <c r="E11009">
        <v>36990</v>
      </c>
      <c r="F11009">
        <v>36990</v>
      </c>
      <c r="H11009" t="s">
        <v>746</v>
      </c>
      <c r="K11009" s="16">
        <f t="shared" si="513"/>
        <v>41428.800000000003</v>
      </c>
      <c r="L11009" s="16">
        <f t="shared" si="514"/>
        <v>43609.26315789474</v>
      </c>
      <c r="M11009" s="16">
        <f t="shared" si="515"/>
        <v>49555.980861244025</v>
      </c>
      <c r="N11009" t="e">
        <f>INDEX(XML!$A$2:$R$782,MATCH(C11009,XML!$D$2:$D$737,0),2)</f>
        <v>#N/A</v>
      </c>
    </row>
    <row r="11010" spans="1:14" ht="67.5" x14ac:dyDescent="0.2">
      <c r="A11010">
        <v>49762</v>
      </c>
      <c r="B11010">
        <v>1510001881</v>
      </c>
      <c r="C11010" s="15" t="s">
        <v>18366</v>
      </c>
      <c r="D11010" s="15" t="s">
        <v>18367</v>
      </c>
      <c r="E11010">
        <v>51990</v>
      </c>
      <c r="F11010">
        <v>51990</v>
      </c>
      <c r="H11010">
        <v>3</v>
      </c>
      <c r="K11010" s="16">
        <f t="shared" si="513"/>
        <v>55629.3</v>
      </c>
      <c r="L11010" s="16">
        <f t="shared" si="514"/>
        <v>58557.15789473684</v>
      </c>
      <c r="M11010" s="16">
        <f t="shared" si="515"/>
        <v>66542.224880382768</v>
      </c>
      <c r="N11010" t="e">
        <f>INDEX(XML!$A$2:$R$782,MATCH(C11010,XML!$D$2:$D$737,0),2)</f>
        <v>#N/A</v>
      </c>
    </row>
    <row r="11011" spans="1:14" ht="78.75" x14ac:dyDescent="0.2">
      <c r="A11011">
        <v>26489</v>
      </c>
      <c r="B11011" t="s">
        <v>4545</v>
      </c>
      <c r="C11011" s="15" t="s">
        <v>4546</v>
      </c>
      <c r="D11011" s="15" t="s">
        <v>4547</v>
      </c>
      <c r="E11011">
        <v>17990</v>
      </c>
      <c r="F11011">
        <v>17990</v>
      </c>
      <c r="K11011" s="16">
        <f t="shared" si="513"/>
        <v>20148.8</v>
      </c>
      <c r="L11011" s="16">
        <f t="shared" si="514"/>
        <v>21209.263157894737</v>
      </c>
      <c r="M11011" s="16">
        <f t="shared" si="515"/>
        <v>24101.435406698565</v>
      </c>
      <c r="N11011" t="e">
        <f>INDEX(XML!$A$2:$R$782,MATCH(C11011,XML!$D$2:$D$737,0),2)</f>
        <v>#N/A</v>
      </c>
    </row>
    <row r="11012" spans="1:14" ht="101.25" x14ac:dyDescent="0.2">
      <c r="A11012">
        <v>34798</v>
      </c>
      <c r="B11012" t="s">
        <v>4551</v>
      </c>
      <c r="C11012" s="15" t="s">
        <v>4552</v>
      </c>
      <c r="D11012" s="15" t="s">
        <v>4553</v>
      </c>
      <c r="E11012">
        <v>25071</v>
      </c>
      <c r="F11012">
        <v>29990</v>
      </c>
      <c r="K11012" s="16">
        <f t="shared" si="513"/>
        <v>28079.52</v>
      </c>
      <c r="L11012" s="16">
        <f t="shared" si="514"/>
        <v>29557.389473684212</v>
      </c>
      <c r="M11012" s="16">
        <f t="shared" si="515"/>
        <v>33587.94258373206</v>
      </c>
      <c r="N11012" t="e">
        <f>INDEX(XML!$A$2:$R$782,MATCH(C11012,XML!$D$2:$D$737,0),2)</f>
        <v>#N/A</v>
      </c>
    </row>
    <row r="11013" spans="1:14" ht="67.5" x14ac:dyDescent="0.2">
      <c r="A11013">
        <v>74421</v>
      </c>
      <c r="B11013" t="s">
        <v>33420</v>
      </c>
      <c r="C11013" s="15" t="s">
        <v>33421</v>
      </c>
      <c r="D11013" s="15" t="s">
        <v>33618</v>
      </c>
      <c r="E11013">
        <v>24190</v>
      </c>
      <c r="F11013">
        <v>24190</v>
      </c>
      <c r="H11013" t="s">
        <v>746</v>
      </c>
      <c r="K11013" s="16">
        <f t="shared" ref="K11013:K11076" si="516">IF(E11013&gt;49999,E11013+E11013*0.07,IF(E11013&lt;=49999,E11013+E11013*0.12))</f>
        <v>27092.799999999999</v>
      </c>
      <c r="L11013" s="16">
        <f t="shared" ref="L11013:L11076" si="517">K11013*100/95</f>
        <v>28518.736842105263</v>
      </c>
      <c r="M11013" s="16">
        <f t="shared" ref="M11013:M11076" si="518">IF(COUNTIF(C11013,"*Dahua*"),F11013-10,L11013*100/88)</f>
        <v>32407.655502392343</v>
      </c>
      <c r="N11013" t="e">
        <f>INDEX(XML!$A$2:$R$782,MATCH(C11013,XML!$D$2:$D$737,0),2)</f>
        <v>#N/A</v>
      </c>
    </row>
    <row r="11014" spans="1:14" ht="78.75" x14ac:dyDescent="0.2">
      <c r="A11014">
        <v>74418</v>
      </c>
      <c r="B11014" t="s">
        <v>33414</v>
      </c>
      <c r="C11014" s="15" t="s">
        <v>33415</v>
      </c>
      <c r="D11014" s="15" t="s">
        <v>33619</v>
      </c>
      <c r="E11014">
        <v>24190</v>
      </c>
      <c r="F11014">
        <v>24190</v>
      </c>
      <c r="H11014">
        <v>1</v>
      </c>
      <c r="K11014" s="16">
        <f t="shared" si="516"/>
        <v>27092.799999999999</v>
      </c>
      <c r="L11014" s="16">
        <f t="shared" si="517"/>
        <v>28518.736842105263</v>
      </c>
      <c r="M11014" s="16">
        <f t="shared" si="518"/>
        <v>32407.655502392343</v>
      </c>
      <c r="N11014" t="e">
        <f>INDEX(XML!$A$2:$R$782,MATCH(C11014,XML!$D$2:$D$737,0),2)</f>
        <v>#N/A</v>
      </c>
    </row>
    <row r="11015" spans="1:14" ht="78.75" x14ac:dyDescent="0.2">
      <c r="A11015">
        <v>74420</v>
      </c>
      <c r="B11015" t="s">
        <v>33418</v>
      </c>
      <c r="C11015" s="15" t="s">
        <v>33419</v>
      </c>
      <c r="D11015" s="15" t="s">
        <v>33620</v>
      </c>
      <c r="E11015">
        <v>41990</v>
      </c>
      <c r="F11015">
        <v>41990</v>
      </c>
      <c r="H11015">
        <v>1</v>
      </c>
      <c r="K11015" s="16">
        <f t="shared" si="516"/>
        <v>47028.800000000003</v>
      </c>
      <c r="L11015" s="16">
        <f t="shared" si="517"/>
        <v>49504</v>
      </c>
      <c r="M11015" s="16">
        <f t="shared" si="518"/>
        <v>56254.545454545456</v>
      </c>
      <c r="N11015" t="e">
        <f>INDEX(XML!$A$2:$R$782,MATCH(C11015,XML!$D$2:$D$737,0),2)</f>
        <v>#N/A</v>
      </c>
    </row>
    <row r="11016" spans="1:14" ht="101.25" x14ac:dyDescent="0.2">
      <c r="A11016">
        <v>74419</v>
      </c>
      <c r="B11016" t="s">
        <v>33416</v>
      </c>
      <c r="C11016" s="15" t="s">
        <v>33417</v>
      </c>
      <c r="D11016" s="15" t="s">
        <v>33621</v>
      </c>
      <c r="E11016">
        <v>41990</v>
      </c>
      <c r="F11016">
        <v>41990</v>
      </c>
      <c r="H11016">
        <v>1</v>
      </c>
      <c r="K11016" s="16">
        <f t="shared" si="516"/>
        <v>47028.800000000003</v>
      </c>
      <c r="L11016" s="16">
        <f t="shared" si="517"/>
        <v>49504</v>
      </c>
      <c r="M11016" s="16">
        <f t="shared" si="518"/>
        <v>56254.545454545456</v>
      </c>
      <c r="N11016" t="e">
        <f>INDEX(XML!$A$2:$R$782,MATCH(C11016,XML!$D$2:$D$737,0),2)</f>
        <v>#N/A</v>
      </c>
    </row>
    <row r="11017" spans="1:14" ht="56.25" x14ac:dyDescent="0.2">
      <c r="A11017">
        <v>45759</v>
      </c>
      <c r="B11017" t="s">
        <v>4548</v>
      </c>
      <c r="C11017" s="15" t="s">
        <v>4549</v>
      </c>
      <c r="D11017" s="15" t="s">
        <v>4550</v>
      </c>
      <c r="E11017">
        <v>17689</v>
      </c>
      <c r="F11017">
        <v>20990</v>
      </c>
      <c r="K11017" s="16">
        <f t="shared" si="516"/>
        <v>19811.68</v>
      </c>
      <c r="L11017" s="16">
        <f t="shared" si="517"/>
        <v>20854.400000000001</v>
      </c>
      <c r="M11017" s="16">
        <f t="shared" si="518"/>
        <v>23698.18181818182</v>
      </c>
      <c r="N11017" t="e">
        <f>INDEX(XML!$A$2:$R$782,MATCH(C11017,XML!$D$2:$D$737,0),2)</f>
        <v>#N/A</v>
      </c>
    </row>
    <row r="11018" spans="1:14" ht="56.25" x14ac:dyDescent="0.2">
      <c r="A11018">
        <v>67217</v>
      </c>
      <c r="B11018" t="s">
        <v>32593</v>
      </c>
      <c r="C11018" s="15" t="s">
        <v>25968</v>
      </c>
      <c r="D11018" s="15" t="s">
        <v>32594</v>
      </c>
      <c r="E11018">
        <v>13197</v>
      </c>
      <c r="F11018">
        <v>21990</v>
      </c>
      <c r="H11018">
        <v>11</v>
      </c>
      <c r="K11018" s="16">
        <f t="shared" si="516"/>
        <v>14780.64</v>
      </c>
      <c r="L11018" s="16">
        <f t="shared" si="517"/>
        <v>15558.568421052632</v>
      </c>
      <c r="M11018" s="16">
        <f t="shared" si="518"/>
        <v>17680.191387559807</v>
      </c>
      <c r="N11018" t="e">
        <f>INDEX(XML!$A$2:$R$782,MATCH(C11018,XML!$D$2:$D$737,0),2)</f>
        <v>#N/A</v>
      </c>
    </row>
    <row r="11019" spans="1:14" ht="56.25" x14ac:dyDescent="0.2">
      <c r="A11019">
        <v>67269</v>
      </c>
      <c r="B11019" t="s">
        <v>24963</v>
      </c>
      <c r="C11019" s="15" t="s">
        <v>24596</v>
      </c>
      <c r="D11019" s="15" t="s">
        <v>24964</v>
      </c>
      <c r="E11019">
        <v>24421</v>
      </c>
      <c r="F11019">
        <v>30990</v>
      </c>
      <c r="K11019" s="16">
        <f t="shared" si="516"/>
        <v>27351.52</v>
      </c>
      <c r="L11019" s="16">
        <f t="shared" si="517"/>
        <v>28791.073684210525</v>
      </c>
      <c r="M11019" s="16">
        <f t="shared" si="518"/>
        <v>32717.12918660287</v>
      </c>
      <c r="N11019" t="e">
        <f>INDEX(XML!$A$2:$R$782,MATCH(C11019,XML!$D$2:$D$737,0),2)</f>
        <v>#N/A</v>
      </c>
    </row>
    <row r="11020" spans="1:14" ht="78.75" x14ac:dyDescent="0.2">
      <c r="A11020">
        <v>76700</v>
      </c>
      <c r="B11020" t="s">
        <v>35244</v>
      </c>
      <c r="C11020" s="15" t="s">
        <v>35245</v>
      </c>
      <c r="D11020" s="15" t="s">
        <v>35246</v>
      </c>
      <c r="E11020">
        <v>15490</v>
      </c>
      <c r="F11020">
        <v>21990</v>
      </c>
      <c r="K11020" s="16">
        <f t="shared" si="516"/>
        <v>17348.8</v>
      </c>
      <c r="L11020" s="16">
        <f t="shared" si="517"/>
        <v>18261.894736842107</v>
      </c>
      <c r="M11020" s="16">
        <f t="shared" si="518"/>
        <v>20752.15311004785</v>
      </c>
      <c r="N11020" t="e">
        <f>INDEX(XML!$A$2:$R$782,MATCH(C11020,XML!$D$2:$D$737,0),2)</f>
        <v>#N/A</v>
      </c>
    </row>
    <row r="11021" spans="1:14" ht="78.75" x14ac:dyDescent="0.2">
      <c r="A11021">
        <v>77370</v>
      </c>
      <c r="B11021" t="s">
        <v>35629</v>
      </c>
      <c r="C11021" s="15" t="s">
        <v>35630</v>
      </c>
      <c r="D11021" s="15" t="s">
        <v>35631</v>
      </c>
      <c r="E11021">
        <v>17029</v>
      </c>
      <c r="F11021">
        <v>25990</v>
      </c>
      <c r="H11021">
        <v>36</v>
      </c>
      <c r="K11021" s="16">
        <f t="shared" si="516"/>
        <v>19072.48</v>
      </c>
      <c r="L11021" s="16">
        <f t="shared" si="517"/>
        <v>20076.294736842105</v>
      </c>
      <c r="M11021" s="16">
        <f t="shared" si="518"/>
        <v>22813.97129186603</v>
      </c>
      <c r="N11021" t="e">
        <f>INDEX(XML!$A$2:$R$782,MATCH(C11021,XML!$D$2:$D$737,0),2)</f>
        <v>#N/A</v>
      </c>
    </row>
    <row r="11022" spans="1:14" ht="15.75" x14ac:dyDescent="0.25">
      <c r="A11022" s="184" t="s">
        <v>4557</v>
      </c>
      <c r="B11022" s="184"/>
      <c r="C11022" s="185"/>
      <c r="D11022" s="185"/>
      <c r="E11022" s="184"/>
      <c r="F11022" s="184"/>
      <c r="G11022" s="184"/>
      <c r="H11022" s="184"/>
      <c r="I11022" s="184"/>
      <c r="J11022" s="184"/>
      <c r="K11022" s="16">
        <f t="shared" si="516"/>
        <v>0</v>
      </c>
      <c r="L11022" s="16">
        <f t="shared" si="517"/>
        <v>0</v>
      </c>
      <c r="M11022" s="16">
        <f t="shared" si="518"/>
        <v>0</v>
      </c>
      <c r="N11022" t="e">
        <f>INDEX(XML!$A$2:$R$782,MATCH(C11022,XML!$D$2:$D$737,0),2)</f>
        <v>#N/A</v>
      </c>
    </row>
    <row r="11023" spans="1:14" ht="56.25" x14ac:dyDescent="0.2">
      <c r="A11023">
        <v>75781</v>
      </c>
      <c r="B11023" t="s">
        <v>35329</v>
      </c>
      <c r="C11023" s="15" t="s">
        <v>35330</v>
      </c>
      <c r="D11023" s="15" t="s">
        <v>35331</v>
      </c>
      <c r="E11023">
        <v>32869</v>
      </c>
      <c r="F11023">
        <v>39990</v>
      </c>
      <c r="K11023" s="16">
        <f t="shared" si="516"/>
        <v>36813.279999999999</v>
      </c>
      <c r="L11023" s="16">
        <f t="shared" si="517"/>
        <v>38750.821052631582</v>
      </c>
      <c r="M11023" s="16">
        <f t="shared" si="518"/>
        <v>44035.023923444976</v>
      </c>
      <c r="N11023" t="e">
        <f>INDEX(XML!$A$2:$R$782,MATCH(C11023,XML!$D$2:$D$737,0),2)</f>
        <v>#N/A</v>
      </c>
    </row>
    <row r="11024" spans="1:14" ht="56.25" x14ac:dyDescent="0.2">
      <c r="A11024">
        <v>49587</v>
      </c>
      <c r="B11024" t="s">
        <v>4558</v>
      </c>
      <c r="C11024" s="15" t="s">
        <v>4559</v>
      </c>
      <c r="D11024" s="15" t="s">
        <v>4560</v>
      </c>
      <c r="E11024">
        <v>19542</v>
      </c>
      <c r="F11024">
        <v>22990</v>
      </c>
      <c r="H11024">
        <v>3</v>
      </c>
      <c r="K11024" s="16">
        <f t="shared" si="516"/>
        <v>21887.040000000001</v>
      </c>
      <c r="L11024" s="16">
        <f t="shared" si="517"/>
        <v>23038.989473684211</v>
      </c>
      <c r="M11024" s="16">
        <f t="shared" si="518"/>
        <v>26180.669856459332</v>
      </c>
      <c r="N11024" t="e">
        <f>INDEX(XML!$A$2:$R$782,MATCH(C11024,XML!$D$2:$D$737,0),2)</f>
        <v>#N/A</v>
      </c>
    </row>
    <row r="11025" spans="1:14" ht="56.25" x14ac:dyDescent="0.2">
      <c r="A11025">
        <v>56294</v>
      </c>
      <c r="B11025" t="s">
        <v>42731</v>
      </c>
      <c r="C11025" s="15" t="s">
        <v>42732</v>
      </c>
      <c r="D11025" s="15" t="s">
        <v>42733</v>
      </c>
      <c r="E11025">
        <v>29734</v>
      </c>
      <c r="F11025">
        <v>37990</v>
      </c>
      <c r="H11025">
        <v>12</v>
      </c>
      <c r="K11025" s="16">
        <f t="shared" si="516"/>
        <v>33302.080000000002</v>
      </c>
      <c r="L11025" s="16">
        <f t="shared" si="517"/>
        <v>35054.821052631582</v>
      </c>
      <c r="M11025" s="16">
        <f t="shared" si="518"/>
        <v>39835.023923444976</v>
      </c>
      <c r="N11025" t="e">
        <f>INDEX(XML!$A$2:$R$782,MATCH(C11025,XML!$D$2:$D$737,0),2)</f>
        <v>#N/A</v>
      </c>
    </row>
    <row r="11026" spans="1:14" ht="56.25" x14ac:dyDescent="0.2">
      <c r="A11026">
        <v>56295</v>
      </c>
      <c r="B11026" t="s">
        <v>42734</v>
      </c>
      <c r="C11026" s="15" t="s">
        <v>42735</v>
      </c>
      <c r="D11026" s="15" t="s">
        <v>42736</v>
      </c>
      <c r="E11026">
        <v>30599</v>
      </c>
      <c r="F11026">
        <v>38990</v>
      </c>
      <c r="H11026">
        <v>8</v>
      </c>
      <c r="K11026" s="16">
        <f t="shared" si="516"/>
        <v>34270.879999999997</v>
      </c>
      <c r="L11026" s="16">
        <f t="shared" si="517"/>
        <v>36074.610526315788</v>
      </c>
      <c r="M11026" s="16">
        <f t="shared" si="518"/>
        <v>40993.875598086124</v>
      </c>
      <c r="N11026" t="e">
        <f>INDEX(XML!$A$2:$R$782,MATCH(C11026,XML!$D$2:$D$737,0),2)</f>
        <v>#N/A</v>
      </c>
    </row>
    <row r="11027" spans="1:14" ht="56.25" x14ac:dyDescent="0.2">
      <c r="A11027">
        <v>56293</v>
      </c>
      <c r="B11027" t="s">
        <v>14524</v>
      </c>
      <c r="C11027" s="15" t="s">
        <v>18393</v>
      </c>
      <c r="D11027" s="15" t="s">
        <v>14525</v>
      </c>
      <c r="E11027">
        <v>19542</v>
      </c>
      <c r="F11027">
        <v>22990</v>
      </c>
      <c r="H11027">
        <v>4</v>
      </c>
      <c r="K11027" s="16">
        <f t="shared" si="516"/>
        <v>21887.040000000001</v>
      </c>
      <c r="L11027" s="16">
        <f t="shared" si="517"/>
        <v>23038.989473684211</v>
      </c>
      <c r="M11027" s="16">
        <f t="shared" si="518"/>
        <v>26180.669856459332</v>
      </c>
      <c r="N11027" t="e">
        <f>INDEX(XML!$A$2:$R$782,MATCH(C11027,XML!$D$2:$D$737,0),2)</f>
        <v>#N/A</v>
      </c>
    </row>
    <row r="11028" spans="1:14" ht="67.5" x14ac:dyDescent="0.2">
      <c r="A11028">
        <v>63661</v>
      </c>
      <c r="B11028" t="s">
        <v>45514</v>
      </c>
      <c r="C11028" s="15" t="s">
        <v>45515</v>
      </c>
      <c r="D11028" s="15" t="s">
        <v>45516</v>
      </c>
      <c r="E11028">
        <v>27990</v>
      </c>
      <c r="F11028">
        <v>27990</v>
      </c>
      <c r="H11028">
        <v>5</v>
      </c>
      <c r="K11028" s="16">
        <f t="shared" si="516"/>
        <v>31348.799999999999</v>
      </c>
      <c r="L11028" s="16">
        <f t="shared" si="517"/>
        <v>32998.73684210526</v>
      </c>
      <c r="M11028" s="16">
        <f t="shared" si="518"/>
        <v>37498.564593301431</v>
      </c>
      <c r="N11028" t="e">
        <f>INDEX(XML!$A$2:$R$782,MATCH(C11028,XML!$D$2:$D$737,0),2)</f>
        <v>#N/A</v>
      </c>
    </row>
    <row r="11029" spans="1:14" ht="90" x14ac:dyDescent="0.2">
      <c r="A11029">
        <v>63662</v>
      </c>
      <c r="B11029" t="s">
        <v>29327</v>
      </c>
      <c r="C11029" s="15" t="s">
        <v>29328</v>
      </c>
      <c r="D11029" s="15" t="s">
        <v>29329</v>
      </c>
      <c r="E11029">
        <v>32190</v>
      </c>
      <c r="F11029">
        <v>32190</v>
      </c>
      <c r="K11029" s="16">
        <f t="shared" si="516"/>
        <v>36052.800000000003</v>
      </c>
      <c r="L11029" s="16">
        <f t="shared" si="517"/>
        <v>37950.315789473687</v>
      </c>
      <c r="M11029" s="16">
        <f t="shared" si="518"/>
        <v>43125.358851674646</v>
      </c>
      <c r="N11029" t="e">
        <f>INDEX(XML!$A$2:$R$782,MATCH(C11029,XML!$D$2:$D$737,0),2)</f>
        <v>#N/A</v>
      </c>
    </row>
    <row r="11030" spans="1:14" ht="90" x14ac:dyDescent="0.2">
      <c r="A11030">
        <v>57843</v>
      </c>
      <c r="B11030" t="s">
        <v>19369</v>
      </c>
      <c r="C11030" s="15" t="s">
        <v>19370</v>
      </c>
      <c r="D11030" s="15" t="s">
        <v>19474</v>
      </c>
      <c r="E11030">
        <v>44090</v>
      </c>
      <c r="F11030">
        <v>44090</v>
      </c>
      <c r="H11030">
        <v>5</v>
      </c>
      <c r="K11030" s="16">
        <f t="shared" si="516"/>
        <v>49380.800000000003</v>
      </c>
      <c r="L11030" s="16">
        <f t="shared" si="517"/>
        <v>51979.789473684214</v>
      </c>
      <c r="M11030" s="16">
        <f t="shared" si="518"/>
        <v>59067.942583732067</v>
      </c>
      <c r="N11030" t="e">
        <f>INDEX(XML!$A$2:$R$782,MATCH(C11030,XML!$D$2:$D$737,0),2)</f>
        <v>#N/A</v>
      </c>
    </row>
    <row r="11031" spans="1:14" ht="78.75" x14ac:dyDescent="0.2">
      <c r="A11031">
        <v>57245</v>
      </c>
      <c r="B11031" t="s">
        <v>15111</v>
      </c>
      <c r="C11031" s="15" t="s">
        <v>15112</v>
      </c>
      <c r="D11031" s="15" t="s">
        <v>16989</v>
      </c>
      <c r="E11031">
        <v>34990</v>
      </c>
      <c r="F11031">
        <v>34990</v>
      </c>
      <c r="H11031">
        <v>1</v>
      </c>
      <c r="K11031" s="16">
        <f t="shared" si="516"/>
        <v>39188.800000000003</v>
      </c>
      <c r="L11031" s="16">
        <f t="shared" si="517"/>
        <v>41251.368421052633</v>
      </c>
      <c r="M11031" s="16">
        <f t="shared" si="518"/>
        <v>46876.555023923451</v>
      </c>
      <c r="N11031" t="e">
        <f>INDEX(XML!$A$2:$R$782,MATCH(C11031,XML!$D$2:$D$737,0),2)</f>
        <v>#N/A</v>
      </c>
    </row>
    <row r="11032" spans="1:14" ht="90" x14ac:dyDescent="0.2">
      <c r="A11032">
        <v>60109</v>
      </c>
      <c r="B11032" t="s">
        <v>25575</v>
      </c>
      <c r="C11032" s="15" t="s">
        <v>25576</v>
      </c>
      <c r="D11032" s="15" t="s">
        <v>25577</v>
      </c>
      <c r="E11032">
        <v>48990</v>
      </c>
      <c r="F11032">
        <v>48990</v>
      </c>
      <c r="H11032">
        <v>6</v>
      </c>
      <c r="K11032" s="16">
        <f t="shared" si="516"/>
        <v>54868.800000000003</v>
      </c>
      <c r="L11032" s="16">
        <f t="shared" si="517"/>
        <v>57756.631578947367</v>
      </c>
      <c r="M11032" s="16">
        <f t="shared" si="518"/>
        <v>65632.535885167468</v>
      </c>
      <c r="N11032" t="e">
        <f>INDEX(XML!$A$2:$R$782,MATCH(C11032,XML!$D$2:$D$737,0),2)</f>
        <v>#N/A</v>
      </c>
    </row>
    <row r="11033" spans="1:14" ht="112.5" x14ac:dyDescent="0.2">
      <c r="A11033">
        <v>63663</v>
      </c>
      <c r="B11033" t="s">
        <v>35332</v>
      </c>
      <c r="C11033" s="15" t="s">
        <v>35333</v>
      </c>
      <c r="D11033" s="15" t="s">
        <v>35334</v>
      </c>
      <c r="E11033">
        <v>55990</v>
      </c>
      <c r="F11033">
        <v>55990</v>
      </c>
      <c r="H11033">
        <v>8</v>
      </c>
      <c r="K11033" s="16">
        <f t="shared" si="516"/>
        <v>59909.3</v>
      </c>
      <c r="L11033" s="16">
        <f t="shared" si="517"/>
        <v>63062.42105263158</v>
      </c>
      <c r="M11033" s="16">
        <f t="shared" si="518"/>
        <v>71661.84210526316</v>
      </c>
      <c r="N11033" t="e">
        <f>INDEX(XML!$A$2:$R$782,MATCH(C11033,XML!$D$2:$D$737,0),2)</f>
        <v>#N/A</v>
      </c>
    </row>
    <row r="11034" spans="1:14" ht="56.25" x14ac:dyDescent="0.2">
      <c r="A11034">
        <v>73354</v>
      </c>
      <c r="B11034" t="s">
        <v>31184</v>
      </c>
      <c r="C11034" s="15" t="s">
        <v>31185</v>
      </c>
      <c r="D11034" s="15" t="s">
        <v>33500</v>
      </c>
      <c r="E11034">
        <v>48990</v>
      </c>
      <c r="F11034">
        <v>48990</v>
      </c>
      <c r="H11034">
        <v>12</v>
      </c>
      <c r="K11034" s="16">
        <f t="shared" si="516"/>
        <v>54868.800000000003</v>
      </c>
      <c r="L11034" s="16">
        <f t="shared" si="517"/>
        <v>57756.631578947367</v>
      </c>
      <c r="M11034" s="16">
        <f t="shared" si="518"/>
        <v>65632.535885167468</v>
      </c>
      <c r="N11034" t="e">
        <f>INDEX(XML!$A$2:$R$782,MATCH(C11034,XML!$D$2:$D$737,0),2)</f>
        <v>#N/A</v>
      </c>
    </row>
    <row r="11035" spans="1:14" ht="101.25" x14ac:dyDescent="0.2">
      <c r="A11035">
        <v>63664</v>
      </c>
      <c r="B11035" t="s">
        <v>36002</v>
      </c>
      <c r="C11035" s="15" t="s">
        <v>36003</v>
      </c>
      <c r="D11035" s="15" t="s">
        <v>36004</v>
      </c>
      <c r="E11035">
        <v>60890</v>
      </c>
      <c r="F11035">
        <v>60890</v>
      </c>
      <c r="H11035">
        <v>2</v>
      </c>
      <c r="K11035" s="16">
        <f t="shared" si="516"/>
        <v>65152.3</v>
      </c>
      <c r="L11035" s="16">
        <f t="shared" si="517"/>
        <v>68581.368421052626</v>
      </c>
      <c r="M11035" s="16">
        <f t="shared" si="518"/>
        <v>77933.37320574162</v>
      </c>
      <c r="N11035" t="e">
        <f>INDEX(XML!$A$2:$R$782,MATCH(C11035,XML!$D$2:$D$737,0),2)</f>
        <v>#N/A</v>
      </c>
    </row>
    <row r="11036" spans="1:14" ht="101.25" x14ac:dyDescent="0.2">
      <c r="A11036">
        <v>57242</v>
      </c>
      <c r="B11036" t="s">
        <v>41837</v>
      </c>
      <c r="C11036" s="15" t="s">
        <v>41838</v>
      </c>
      <c r="D11036" s="15" t="s">
        <v>41839</v>
      </c>
      <c r="E11036">
        <v>76990</v>
      </c>
      <c r="F11036">
        <v>76990</v>
      </c>
      <c r="H11036">
        <v>7</v>
      </c>
      <c r="K11036" s="16">
        <f t="shared" si="516"/>
        <v>82379.3</v>
      </c>
      <c r="L11036" s="16">
        <f t="shared" si="517"/>
        <v>86715.052631578947</v>
      </c>
      <c r="M11036" s="16">
        <f t="shared" si="518"/>
        <v>98539.832535885173</v>
      </c>
      <c r="N11036" t="e">
        <f>INDEX(XML!$A$2:$R$782,MATCH(C11036,XML!$D$2:$D$737,0),2)</f>
        <v>#N/A</v>
      </c>
    </row>
    <row r="11037" spans="1:14" ht="135" x14ac:dyDescent="0.2">
      <c r="A11037">
        <v>59121</v>
      </c>
      <c r="B11037" t="s">
        <v>16332</v>
      </c>
      <c r="C11037" s="15" t="s">
        <v>16333</v>
      </c>
      <c r="D11037" s="15" t="s">
        <v>17044</v>
      </c>
      <c r="E11037">
        <v>90990</v>
      </c>
      <c r="F11037">
        <v>90990</v>
      </c>
      <c r="H11037">
        <v>7</v>
      </c>
      <c r="K11037" s="16">
        <f t="shared" si="516"/>
        <v>97359.3</v>
      </c>
      <c r="L11037" s="16">
        <f t="shared" si="517"/>
        <v>102483.47368421052</v>
      </c>
      <c r="M11037" s="16">
        <f t="shared" si="518"/>
        <v>116458.49282296649</v>
      </c>
      <c r="N11037" t="e">
        <f>INDEX(XML!$A$2:$R$782,MATCH(C11037,XML!$D$2:$D$737,0),2)</f>
        <v>#N/A</v>
      </c>
    </row>
    <row r="11038" spans="1:14" ht="15.75" x14ac:dyDescent="0.25">
      <c r="A11038" s="184" t="s">
        <v>4561</v>
      </c>
      <c r="B11038" s="184"/>
      <c r="C11038" s="185"/>
      <c r="D11038" s="185"/>
      <c r="E11038" s="184"/>
      <c r="F11038" s="184"/>
      <c r="G11038" s="184"/>
      <c r="H11038" s="184"/>
      <c r="I11038" s="184"/>
      <c r="J11038" s="184"/>
      <c r="K11038" s="16">
        <f t="shared" si="516"/>
        <v>0</v>
      </c>
      <c r="L11038" s="16">
        <f t="shared" si="517"/>
        <v>0</v>
      </c>
      <c r="M11038" s="16">
        <f t="shared" si="518"/>
        <v>0</v>
      </c>
      <c r="N11038" t="e">
        <f>INDEX(XML!$A$2:$R$782,MATCH(C11038,XML!$D$2:$D$737,0),2)</f>
        <v>#N/A</v>
      </c>
    </row>
    <row r="11039" spans="1:14" ht="90" x14ac:dyDescent="0.2">
      <c r="A11039">
        <v>72492</v>
      </c>
      <c r="B11039" t="s">
        <v>35148</v>
      </c>
      <c r="C11039" s="15" t="s">
        <v>35149</v>
      </c>
      <c r="D11039" s="15" t="s">
        <v>35611</v>
      </c>
      <c r="E11039">
        <v>48863</v>
      </c>
      <c r="F11039">
        <v>65990</v>
      </c>
      <c r="H11039" t="s">
        <v>746</v>
      </c>
      <c r="K11039" s="16">
        <f t="shared" si="516"/>
        <v>54726.559999999998</v>
      </c>
      <c r="L11039" s="16">
        <f t="shared" si="517"/>
        <v>57606.905263157896</v>
      </c>
      <c r="M11039" s="16">
        <f t="shared" si="518"/>
        <v>65462.39234449761</v>
      </c>
      <c r="N11039" t="e">
        <f>INDEX(XML!$A$2:$R$782,MATCH(C11039,XML!$D$2:$D$737,0),2)</f>
        <v>#N/A</v>
      </c>
    </row>
    <row r="11040" spans="1:14" ht="101.25" x14ac:dyDescent="0.2">
      <c r="A11040">
        <v>69120</v>
      </c>
      <c r="B11040" t="s">
        <v>25704</v>
      </c>
      <c r="C11040" s="15" t="s">
        <v>25705</v>
      </c>
      <c r="D11040" s="15" t="s">
        <v>25706</v>
      </c>
      <c r="E11040">
        <v>34290</v>
      </c>
      <c r="F11040">
        <v>34290</v>
      </c>
      <c r="H11040">
        <v>6</v>
      </c>
      <c r="K11040" s="16">
        <f t="shared" si="516"/>
        <v>38404.800000000003</v>
      </c>
      <c r="L11040" s="16">
        <f t="shared" si="517"/>
        <v>40426.1052631579</v>
      </c>
      <c r="M11040" s="16">
        <f t="shared" si="518"/>
        <v>45938.75598086125</v>
      </c>
      <c r="N11040" t="e">
        <f>INDEX(XML!$A$2:$R$782,MATCH(C11040,XML!$D$2:$D$737,0),2)</f>
        <v>#N/A</v>
      </c>
    </row>
    <row r="11041" spans="1:14" ht="157.5" x14ac:dyDescent="0.2">
      <c r="A11041">
        <v>71016</v>
      </c>
      <c r="B11041" t="s">
        <v>28087</v>
      </c>
      <c r="C11041" s="15" t="s">
        <v>28088</v>
      </c>
      <c r="D11041" s="15" t="s">
        <v>28089</v>
      </c>
      <c r="E11041">
        <v>90990</v>
      </c>
      <c r="F11041">
        <v>90990</v>
      </c>
      <c r="H11041">
        <v>14</v>
      </c>
      <c r="K11041" s="16">
        <f t="shared" si="516"/>
        <v>97359.3</v>
      </c>
      <c r="L11041" s="16">
        <f t="shared" si="517"/>
        <v>102483.47368421052</v>
      </c>
      <c r="M11041" s="16">
        <f t="shared" si="518"/>
        <v>116458.49282296649</v>
      </c>
      <c r="N11041" t="e">
        <f>INDEX(XML!$A$2:$R$782,MATCH(C11041,XML!$D$2:$D$737,0),2)</f>
        <v>#N/A</v>
      </c>
    </row>
    <row r="11042" spans="1:14" ht="112.5" x14ac:dyDescent="0.2">
      <c r="A11042">
        <v>68702</v>
      </c>
      <c r="B11042" t="s">
        <v>25614</v>
      </c>
      <c r="C11042" s="15" t="s">
        <v>25615</v>
      </c>
      <c r="D11042" s="15" t="s">
        <v>25616</v>
      </c>
      <c r="E11042">
        <v>95190</v>
      </c>
      <c r="F11042">
        <v>95190</v>
      </c>
      <c r="H11042">
        <v>11</v>
      </c>
      <c r="K11042" s="16">
        <f t="shared" si="516"/>
        <v>101853.3</v>
      </c>
      <c r="L11042" s="16">
        <f t="shared" si="517"/>
        <v>107214</v>
      </c>
      <c r="M11042" s="16">
        <f t="shared" si="518"/>
        <v>121834.09090909091</v>
      </c>
      <c r="N11042" t="e">
        <f>INDEX(XML!$A$2:$R$782,MATCH(C11042,XML!$D$2:$D$737,0),2)</f>
        <v>#N/A</v>
      </c>
    </row>
    <row r="11043" spans="1:14" ht="123.75" x14ac:dyDescent="0.2">
      <c r="A11043">
        <v>69119</v>
      </c>
      <c r="B11043" t="s">
        <v>37764</v>
      </c>
      <c r="C11043" s="15" t="s">
        <v>37765</v>
      </c>
      <c r="D11043" s="15" t="s">
        <v>37766</v>
      </c>
      <c r="E11043">
        <v>53890</v>
      </c>
      <c r="F11043">
        <v>53890</v>
      </c>
      <c r="H11043">
        <v>2</v>
      </c>
      <c r="K11043" s="16">
        <f t="shared" si="516"/>
        <v>57662.3</v>
      </c>
      <c r="L11043" s="16">
        <f t="shared" si="517"/>
        <v>60697.15789473684</v>
      </c>
      <c r="M11043" s="16">
        <f t="shared" si="518"/>
        <v>68974.043062200944</v>
      </c>
      <c r="N11043" t="e">
        <f>INDEX(XML!$A$2:$R$782,MATCH(C11043,XML!$D$2:$D$737,0),2)</f>
        <v>#N/A</v>
      </c>
    </row>
    <row r="11044" spans="1:14" ht="90" x14ac:dyDescent="0.2">
      <c r="A11044">
        <v>48273</v>
      </c>
      <c r="B11044">
        <v>8000035039</v>
      </c>
      <c r="C11044" s="15" t="s">
        <v>20687</v>
      </c>
      <c r="D11044" s="15" t="s">
        <v>20688</v>
      </c>
      <c r="E11044">
        <v>319990</v>
      </c>
      <c r="F11044">
        <v>319990</v>
      </c>
      <c r="H11044">
        <v>1</v>
      </c>
      <c r="K11044" s="16">
        <f t="shared" si="516"/>
        <v>342389.3</v>
      </c>
      <c r="L11044" s="16">
        <f t="shared" si="517"/>
        <v>360409.78947368421</v>
      </c>
      <c r="M11044" s="16">
        <f t="shared" si="518"/>
        <v>409556.57894736843</v>
      </c>
      <c r="N11044" t="e">
        <f>INDEX(XML!$A$2:$R$782,MATCH(C11044,XML!$D$2:$D$737,0),2)</f>
        <v>#N/A</v>
      </c>
    </row>
    <row r="11045" spans="1:14" ht="90" x14ac:dyDescent="0.2">
      <c r="A11045">
        <v>48274</v>
      </c>
      <c r="B11045">
        <v>8000035344</v>
      </c>
      <c r="C11045" s="15" t="s">
        <v>36918</v>
      </c>
      <c r="D11045" s="15" t="s">
        <v>36919</v>
      </c>
      <c r="E11045">
        <v>407990</v>
      </c>
      <c r="F11045">
        <v>407990</v>
      </c>
      <c r="H11045">
        <v>3</v>
      </c>
      <c r="K11045" s="16">
        <f t="shared" si="516"/>
        <v>436549.3</v>
      </c>
      <c r="L11045" s="16">
        <f t="shared" si="517"/>
        <v>459525.57894736843</v>
      </c>
      <c r="M11045" s="16">
        <f t="shared" si="518"/>
        <v>522188.15789473685</v>
      </c>
      <c r="N11045" t="e">
        <f>INDEX(XML!$A$2:$R$782,MATCH(C11045,XML!$D$2:$D$737,0),2)</f>
        <v>#N/A</v>
      </c>
    </row>
    <row r="11046" spans="1:14" ht="15.75" x14ac:dyDescent="0.25">
      <c r="A11046" s="184" t="s">
        <v>4562</v>
      </c>
      <c r="B11046" s="184"/>
      <c r="C11046" s="185"/>
      <c r="D11046" s="185"/>
      <c r="E11046" s="184"/>
      <c r="F11046" s="184"/>
      <c r="G11046" s="184"/>
      <c r="H11046" s="184"/>
      <c r="I11046" s="184"/>
      <c r="J11046" s="184"/>
      <c r="K11046" s="16">
        <f t="shared" si="516"/>
        <v>0</v>
      </c>
      <c r="L11046" s="16">
        <f t="shared" si="517"/>
        <v>0</v>
      </c>
      <c r="M11046" s="16">
        <f t="shared" si="518"/>
        <v>0</v>
      </c>
      <c r="N11046" t="e">
        <f>INDEX(XML!$A$2:$R$782,MATCH(C11046,XML!$D$2:$D$737,0),2)</f>
        <v>#N/A</v>
      </c>
    </row>
    <row r="11047" spans="1:14" ht="56.25" x14ac:dyDescent="0.2">
      <c r="A11047">
        <v>57019</v>
      </c>
      <c r="B11047" t="s">
        <v>16990</v>
      </c>
      <c r="C11047" s="15" t="s">
        <v>16991</v>
      </c>
      <c r="D11047" s="15" t="s">
        <v>17130</v>
      </c>
      <c r="E11047">
        <v>3490</v>
      </c>
      <c r="F11047">
        <v>3490</v>
      </c>
      <c r="H11047">
        <v>1</v>
      </c>
      <c r="K11047" s="16">
        <f t="shared" si="516"/>
        <v>3908.8</v>
      </c>
      <c r="L11047" s="16">
        <f t="shared" si="517"/>
        <v>4114.5263157894733</v>
      </c>
      <c r="M11047" s="16">
        <f t="shared" si="518"/>
        <v>4675.5980861244016</v>
      </c>
      <c r="N11047" t="e">
        <f>INDEX(XML!$A$2:$R$782,MATCH(C11047,XML!$D$2:$D$737,0),2)</f>
        <v>#N/A</v>
      </c>
    </row>
    <row r="11048" spans="1:14" ht="67.5" x14ac:dyDescent="0.2">
      <c r="A11048">
        <v>71504</v>
      </c>
      <c r="B11048" t="s">
        <v>28616</v>
      </c>
      <c r="C11048" s="15" t="s">
        <v>28617</v>
      </c>
      <c r="D11048" s="15" t="s">
        <v>29137</v>
      </c>
      <c r="E11048">
        <v>5590</v>
      </c>
      <c r="F11048">
        <v>5590</v>
      </c>
      <c r="H11048">
        <v>21</v>
      </c>
      <c r="K11048" s="16">
        <f t="shared" si="516"/>
        <v>6260.8</v>
      </c>
      <c r="L11048" s="16">
        <f t="shared" si="517"/>
        <v>6590.3157894736842</v>
      </c>
      <c r="M11048" s="16">
        <f t="shared" si="518"/>
        <v>7488.9952153110053</v>
      </c>
      <c r="N11048" t="e">
        <f>INDEX(XML!$A$2:$R$782,MATCH(C11048,XML!$D$2:$D$737,0),2)</f>
        <v>#N/A</v>
      </c>
    </row>
    <row r="11049" spans="1:14" ht="45" x14ac:dyDescent="0.2">
      <c r="A11049">
        <v>56307</v>
      </c>
      <c r="B11049" t="s">
        <v>46413</v>
      </c>
      <c r="C11049" s="15" t="s">
        <v>46414</v>
      </c>
      <c r="D11049" s="15" t="s">
        <v>46415</v>
      </c>
      <c r="E11049">
        <v>1693</v>
      </c>
      <c r="F11049">
        <v>2990</v>
      </c>
      <c r="H11049">
        <v>15</v>
      </c>
      <c r="K11049" s="16">
        <f t="shared" si="516"/>
        <v>1896.16</v>
      </c>
      <c r="L11049" s="16">
        <f t="shared" si="517"/>
        <v>1995.957894736842</v>
      </c>
      <c r="M11049" s="16">
        <f t="shared" si="518"/>
        <v>2268.1339712918661</v>
      </c>
      <c r="N11049" t="e">
        <f>INDEX(XML!$A$2:$R$782,MATCH(C11049,XML!$D$2:$D$737,0),2)</f>
        <v>#N/A</v>
      </c>
    </row>
    <row r="11050" spans="1:14" ht="78.75" x14ac:dyDescent="0.2">
      <c r="A11050">
        <v>56308</v>
      </c>
      <c r="B11050" t="s">
        <v>14522</v>
      </c>
      <c r="C11050" s="15" t="s">
        <v>14523</v>
      </c>
      <c r="D11050" s="15" t="s">
        <v>14938</v>
      </c>
      <c r="E11050">
        <v>14545</v>
      </c>
      <c r="F11050">
        <v>17790</v>
      </c>
      <c r="K11050" s="16">
        <f t="shared" si="516"/>
        <v>16290.4</v>
      </c>
      <c r="L11050" s="16">
        <f t="shared" si="517"/>
        <v>17147.78947368421</v>
      </c>
      <c r="M11050" s="16">
        <f t="shared" si="518"/>
        <v>19486.124401913872</v>
      </c>
      <c r="N11050" t="e">
        <f>INDEX(XML!$A$2:$R$782,MATCH(C11050,XML!$D$2:$D$737,0),2)</f>
        <v>#N/A</v>
      </c>
    </row>
    <row r="11051" spans="1:14" ht="33.75" x14ac:dyDescent="0.2">
      <c r="A11051">
        <v>56304</v>
      </c>
      <c r="B11051" t="s">
        <v>24193</v>
      </c>
      <c r="C11051" s="15" t="s">
        <v>24194</v>
      </c>
      <c r="D11051" s="15" t="s">
        <v>24195</v>
      </c>
      <c r="E11051">
        <v>9466</v>
      </c>
      <c r="F11051">
        <v>12990</v>
      </c>
      <c r="H11051">
        <v>14</v>
      </c>
      <c r="K11051" s="16">
        <f t="shared" si="516"/>
        <v>10601.92</v>
      </c>
      <c r="L11051" s="16">
        <f t="shared" si="517"/>
        <v>11159.915789473684</v>
      </c>
      <c r="M11051" s="16">
        <f t="shared" si="518"/>
        <v>12681.722488038276</v>
      </c>
      <c r="N11051" t="e">
        <f>INDEX(XML!$A$2:$R$782,MATCH(C11051,XML!$D$2:$D$737,0),2)</f>
        <v>#N/A</v>
      </c>
    </row>
    <row r="11052" spans="1:14" ht="135" x14ac:dyDescent="0.2">
      <c r="A11052">
        <v>58070</v>
      </c>
      <c r="B11052" t="s">
        <v>35247</v>
      </c>
      <c r="C11052" s="15" t="s">
        <v>35248</v>
      </c>
      <c r="D11052" s="15" t="s">
        <v>35249</v>
      </c>
      <c r="E11052">
        <v>144990</v>
      </c>
      <c r="F11052">
        <v>144990</v>
      </c>
      <c r="H11052">
        <v>7</v>
      </c>
      <c r="K11052" s="16">
        <f t="shared" si="516"/>
        <v>155139.29999999999</v>
      </c>
      <c r="L11052" s="16">
        <f t="shared" si="517"/>
        <v>163304.52631578947</v>
      </c>
      <c r="M11052" s="16">
        <f t="shared" si="518"/>
        <v>185573.32535885167</v>
      </c>
      <c r="N11052" t="e">
        <f>INDEX(XML!$A$2:$R$782,MATCH(C11052,XML!$D$2:$D$737,0),2)</f>
        <v>#N/A</v>
      </c>
    </row>
    <row r="11053" spans="1:14" ht="56.25" x14ac:dyDescent="0.2">
      <c r="A11053">
        <v>56306</v>
      </c>
      <c r="B11053" t="s">
        <v>14513</v>
      </c>
      <c r="C11053" s="15" t="s">
        <v>18396</v>
      </c>
      <c r="D11053" s="15" t="s">
        <v>14514</v>
      </c>
      <c r="E11053">
        <v>10642</v>
      </c>
      <c r="F11053">
        <v>12990</v>
      </c>
      <c r="H11053">
        <v>4</v>
      </c>
      <c r="K11053" s="16">
        <f t="shared" si="516"/>
        <v>11919.04</v>
      </c>
      <c r="L11053" s="16">
        <f t="shared" si="517"/>
        <v>12546.357894736842</v>
      </c>
      <c r="M11053" s="16">
        <f t="shared" si="518"/>
        <v>14257.224880382775</v>
      </c>
      <c r="N11053" t="e">
        <f>INDEX(XML!$A$2:$R$782,MATCH(C11053,XML!$D$2:$D$737,0),2)</f>
        <v>#N/A</v>
      </c>
    </row>
    <row r="11054" spans="1:14" ht="78.75" x14ac:dyDescent="0.2">
      <c r="A11054">
        <v>57298</v>
      </c>
      <c r="B11054" t="s">
        <v>35335</v>
      </c>
      <c r="C11054" s="15" t="s">
        <v>35336</v>
      </c>
      <c r="D11054" s="15" t="s">
        <v>35337</v>
      </c>
      <c r="E11054">
        <v>19590</v>
      </c>
      <c r="F11054">
        <v>19590</v>
      </c>
      <c r="H11054">
        <v>18</v>
      </c>
      <c r="K11054" s="16">
        <f t="shared" si="516"/>
        <v>21940.799999999999</v>
      </c>
      <c r="L11054" s="16">
        <f t="shared" si="517"/>
        <v>23095.57894736842</v>
      </c>
      <c r="M11054" s="16">
        <f t="shared" si="518"/>
        <v>26244.97607655502</v>
      </c>
      <c r="N11054" t="e">
        <f>INDEX(XML!$A$2:$R$782,MATCH(C11054,XML!$D$2:$D$737,0),2)</f>
        <v>#N/A</v>
      </c>
    </row>
    <row r="11055" spans="1:14" ht="67.5" x14ac:dyDescent="0.2">
      <c r="A11055">
        <v>49586</v>
      </c>
      <c r="B11055" t="s">
        <v>38479</v>
      </c>
      <c r="C11055" s="15" t="s">
        <v>38480</v>
      </c>
      <c r="D11055" s="15" t="s">
        <v>38481</v>
      </c>
      <c r="E11055">
        <v>13225</v>
      </c>
      <c r="F11055">
        <v>16190</v>
      </c>
      <c r="H11055">
        <v>17</v>
      </c>
      <c r="K11055" s="16">
        <f t="shared" si="516"/>
        <v>14812</v>
      </c>
      <c r="L11055" s="16">
        <f t="shared" si="517"/>
        <v>15591.578947368422</v>
      </c>
      <c r="M11055" s="16">
        <f t="shared" si="518"/>
        <v>17717.703349282299</v>
      </c>
      <c r="N11055" t="e">
        <f>INDEX(XML!$A$2:$R$782,MATCH(C11055,XML!$D$2:$D$737,0),2)</f>
        <v>#N/A</v>
      </c>
    </row>
    <row r="11056" spans="1:14" ht="67.5" x14ac:dyDescent="0.2">
      <c r="A11056">
        <v>56228</v>
      </c>
      <c r="B11056" t="s">
        <v>24283</v>
      </c>
      <c r="C11056" s="15" t="s">
        <v>24284</v>
      </c>
      <c r="D11056" s="15" t="s">
        <v>24285</v>
      </c>
      <c r="E11056">
        <v>6990</v>
      </c>
      <c r="F11056">
        <v>6990</v>
      </c>
      <c r="H11056">
        <v>1</v>
      </c>
      <c r="K11056" s="16">
        <f t="shared" si="516"/>
        <v>7828.8</v>
      </c>
      <c r="L11056" s="16">
        <f t="shared" si="517"/>
        <v>8240.8421052631584</v>
      </c>
      <c r="M11056" s="16">
        <f t="shared" si="518"/>
        <v>9364.5933014354068</v>
      </c>
      <c r="N11056" t="e">
        <f>INDEX(XML!$A$2:$R$782,MATCH(C11056,XML!$D$2:$D$737,0),2)</f>
        <v>#N/A</v>
      </c>
    </row>
    <row r="11057" spans="1:14" ht="78.75" x14ac:dyDescent="0.2">
      <c r="A11057">
        <v>56224</v>
      </c>
      <c r="B11057" t="s">
        <v>19721</v>
      </c>
      <c r="C11057" s="15" t="s">
        <v>19722</v>
      </c>
      <c r="D11057" s="15" t="s">
        <v>19723</v>
      </c>
      <c r="E11057">
        <v>18190</v>
      </c>
      <c r="F11057">
        <v>18190</v>
      </c>
      <c r="H11057">
        <v>5</v>
      </c>
      <c r="K11057" s="16">
        <f t="shared" si="516"/>
        <v>20372.8</v>
      </c>
      <c r="L11057" s="16">
        <f t="shared" si="517"/>
        <v>21445.052631578947</v>
      </c>
      <c r="M11057" s="16">
        <f t="shared" si="518"/>
        <v>24369.377990430625</v>
      </c>
      <c r="N11057" t="e">
        <f>INDEX(XML!$A$2:$R$782,MATCH(C11057,XML!$D$2:$D$737,0),2)</f>
        <v>#N/A</v>
      </c>
    </row>
    <row r="11058" spans="1:14" ht="67.5" x14ac:dyDescent="0.2">
      <c r="A11058">
        <v>56227</v>
      </c>
      <c r="B11058" t="s">
        <v>30278</v>
      </c>
      <c r="C11058" s="15" t="s">
        <v>30279</v>
      </c>
      <c r="D11058" s="15" t="s">
        <v>30280</v>
      </c>
      <c r="E11058">
        <v>6990</v>
      </c>
      <c r="F11058">
        <v>6990</v>
      </c>
      <c r="K11058" s="16">
        <f t="shared" si="516"/>
        <v>7828.8</v>
      </c>
      <c r="L11058" s="16">
        <f t="shared" si="517"/>
        <v>8240.8421052631584</v>
      </c>
      <c r="M11058" s="16">
        <f t="shared" si="518"/>
        <v>9364.5933014354068</v>
      </c>
      <c r="N11058" t="e">
        <f>INDEX(XML!$A$2:$R$782,MATCH(C11058,XML!$D$2:$D$737,0),2)</f>
        <v>#N/A</v>
      </c>
    </row>
    <row r="11059" spans="1:14" ht="78.75" x14ac:dyDescent="0.2">
      <c r="A11059">
        <v>56226</v>
      </c>
      <c r="B11059" t="s">
        <v>30281</v>
      </c>
      <c r="C11059" s="15" t="s">
        <v>30282</v>
      </c>
      <c r="D11059" s="15" t="s">
        <v>30283</v>
      </c>
      <c r="E11059">
        <v>9090</v>
      </c>
      <c r="F11059">
        <v>9090</v>
      </c>
      <c r="K11059" s="16">
        <f t="shared" si="516"/>
        <v>10180.799999999999</v>
      </c>
      <c r="L11059" s="16">
        <f t="shared" si="517"/>
        <v>10716.631578947367</v>
      </c>
      <c r="M11059" s="16">
        <f t="shared" si="518"/>
        <v>12177.990430622007</v>
      </c>
      <c r="N11059" t="e">
        <f>INDEX(XML!$A$2:$R$782,MATCH(C11059,XML!$D$2:$D$737,0),2)</f>
        <v>#N/A</v>
      </c>
    </row>
    <row r="11060" spans="1:14" ht="67.5" x14ac:dyDescent="0.2">
      <c r="A11060">
        <v>57252</v>
      </c>
      <c r="B11060" t="s">
        <v>36005</v>
      </c>
      <c r="C11060" s="15" t="s">
        <v>36006</v>
      </c>
      <c r="D11060" s="15" t="s">
        <v>36007</v>
      </c>
      <c r="E11060">
        <v>79990</v>
      </c>
      <c r="F11060">
        <v>79990</v>
      </c>
      <c r="H11060" t="s">
        <v>746</v>
      </c>
      <c r="K11060" s="16">
        <f t="shared" si="516"/>
        <v>85589.3</v>
      </c>
      <c r="L11060" s="16">
        <f t="shared" si="517"/>
        <v>90094</v>
      </c>
      <c r="M11060" s="16">
        <f t="shared" si="518"/>
        <v>102379.54545454546</v>
      </c>
      <c r="N11060" t="e">
        <f>INDEX(XML!$A$2:$R$782,MATCH(C11060,XML!$D$2:$D$737,0),2)</f>
        <v>#N/A</v>
      </c>
    </row>
    <row r="11061" spans="1:14" ht="67.5" x14ac:dyDescent="0.2">
      <c r="A11061">
        <v>72617</v>
      </c>
      <c r="B11061" t="s">
        <v>30648</v>
      </c>
      <c r="C11061" s="15" t="s">
        <v>30649</v>
      </c>
      <c r="D11061" s="15" t="s">
        <v>30650</v>
      </c>
      <c r="E11061">
        <v>20990</v>
      </c>
      <c r="F11061">
        <v>20990</v>
      </c>
      <c r="H11061">
        <v>1</v>
      </c>
      <c r="K11061" s="16">
        <f t="shared" si="516"/>
        <v>23508.799999999999</v>
      </c>
      <c r="L11061" s="16">
        <f t="shared" si="517"/>
        <v>24746.105263157893</v>
      </c>
      <c r="M11061" s="16">
        <f t="shared" si="518"/>
        <v>28120.574162679422</v>
      </c>
      <c r="N11061" t="e">
        <f>INDEX(XML!$A$2:$R$782,MATCH(C11061,XML!$D$2:$D$737,0),2)</f>
        <v>#N/A</v>
      </c>
    </row>
    <row r="11062" spans="1:14" ht="78.75" x14ac:dyDescent="0.2">
      <c r="A11062">
        <v>57293</v>
      </c>
      <c r="B11062" t="s">
        <v>15276</v>
      </c>
      <c r="C11062" s="15" t="s">
        <v>15277</v>
      </c>
      <c r="D11062" s="15" t="s">
        <v>15278</v>
      </c>
      <c r="E11062">
        <v>24490</v>
      </c>
      <c r="F11062">
        <v>24490</v>
      </c>
      <c r="H11062">
        <v>6</v>
      </c>
      <c r="K11062" s="16">
        <f t="shared" si="516"/>
        <v>27428.799999999999</v>
      </c>
      <c r="L11062" s="16">
        <f t="shared" si="517"/>
        <v>28872.42105263158</v>
      </c>
      <c r="M11062" s="16">
        <f t="shared" si="518"/>
        <v>32809.569377990432</v>
      </c>
      <c r="N11062" t="e">
        <f>INDEX(XML!$A$2:$R$782,MATCH(C11062,XML!$D$2:$D$737,0),2)</f>
        <v>#N/A</v>
      </c>
    </row>
    <row r="11063" spans="1:14" ht="67.5" x14ac:dyDescent="0.2">
      <c r="A11063">
        <v>75636</v>
      </c>
      <c r="B11063" t="s">
        <v>33605</v>
      </c>
      <c r="C11063" s="15" t="s">
        <v>33606</v>
      </c>
      <c r="D11063" s="15" t="s">
        <v>33607</v>
      </c>
      <c r="E11063">
        <v>27990</v>
      </c>
      <c r="F11063">
        <v>27990</v>
      </c>
      <c r="H11063">
        <v>11</v>
      </c>
      <c r="K11063" s="16">
        <f t="shared" si="516"/>
        <v>31348.799999999999</v>
      </c>
      <c r="L11063" s="16">
        <f t="shared" si="517"/>
        <v>32998.73684210526</v>
      </c>
      <c r="M11063" s="16">
        <f t="shared" si="518"/>
        <v>37498.564593301431</v>
      </c>
      <c r="N11063" t="e">
        <f>INDEX(XML!$A$2:$R$782,MATCH(C11063,XML!$D$2:$D$737,0),2)</f>
        <v>#N/A</v>
      </c>
    </row>
    <row r="11064" spans="1:14" ht="78.75" x14ac:dyDescent="0.2">
      <c r="A11064">
        <v>57272</v>
      </c>
      <c r="B11064" t="s">
        <v>15114</v>
      </c>
      <c r="C11064" s="15" t="s">
        <v>15115</v>
      </c>
      <c r="D11064" s="15" t="s">
        <v>15116</v>
      </c>
      <c r="E11064">
        <v>32190</v>
      </c>
      <c r="F11064">
        <v>32190</v>
      </c>
      <c r="H11064">
        <v>5</v>
      </c>
      <c r="K11064" s="16">
        <f t="shared" si="516"/>
        <v>36052.800000000003</v>
      </c>
      <c r="L11064" s="16">
        <f t="shared" si="517"/>
        <v>37950.315789473687</v>
      </c>
      <c r="M11064" s="16">
        <f t="shared" si="518"/>
        <v>43125.358851674646</v>
      </c>
      <c r="N11064" t="e">
        <f>INDEX(XML!$A$2:$R$782,MATCH(C11064,XML!$D$2:$D$737,0),2)</f>
        <v>#N/A</v>
      </c>
    </row>
    <row r="11065" spans="1:14" ht="67.5" x14ac:dyDescent="0.2">
      <c r="A11065">
        <v>46209</v>
      </c>
      <c r="B11065" t="s">
        <v>13004</v>
      </c>
      <c r="C11065" s="15" t="s">
        <v>18394</v>
      </c>
      <c r="D11065" s="15" t="s">
        <v>18395</v>
      </c>
      <c r="E11065">
        <v>10158</v>
      </c>
      <c r="F11065">
        <v>12390</v>
      </c>
      <c r="H11065">
        <v>3</v>
      </c>
      <c r="K11065" s="16">
        <f t="shared" si="516"/>
        <v>11376.96</v>
      </c>
      <c r="L11065" s="16">
        <f t="shared" si="517"/>
        <v>11975.747368421053</v>
      </c>
      <c r="M11065" s="16">
        <f t="shared" si="518"/>
        <v>13608.803827751195</v>
      </c>
      <c r="N11065" t="e">
        <f>INDEX(XML!$A$2:$R$782,MATCH(C11065,XML!$D$2:$D$737,0),2)</f>
        <v>#N/A</v>
      </c>
    </row>
    <row r="11066" spans="1:14" ht="67.5" x14ac:dyDescent="0.2">
      <c r="A11066">
        <v>46211</v>
      </c>
      <c r="B11066" t="s">
        <v>4563</v>
      </c>
      <c r="C11066" s="15" t="s">
        <v>18397</v>
      </c>
      <c r="D11066" s="15" t="s">
        <v>18398</v>
      </c>
      <c r="E11066">
        <v>12283</v>
      </c>
      <c r="F11066">
        <v>14990</v>
      </c>
      <c r="H11066">
        <v>9</v>
      </c>
      <c r="K11066" s="16">
        <f t="shared" si="516"/>
        <v>13756.96</v>
      </c>
      <c r="L11066" s="16">
        <f t="shared" si="517"/>
        <v>14481.010526315789</v>
      </c>
      <c r="M11066" s="16">
        <f t="shared" si="518"/>
        <v>16455.693779904304</v>
      </c>
      <c r="N11066" t="e">
        <f>INDEX(XML!$A$2:$R$782,MATCH(C11066,XML!$D$2:$D$737,0),2)</f>
        <v>#N/A</v>
      </c>
    </row>
    <row r="11067" spans="1:14" ht="67.5" x14ac:dyDescent="0.2">
      <c r="A11067">
        <v>46210</v>
      </c>
      <c r="B11067" t="s">
        <v>14188</v>
      </c>
      <c r="C11067" s="15" t="s">
        <v>18407</v>
      </c>
      <c r="D11067" s="15" t="s">
        <v>18408</v>
      </c>
      <c r="E11067">
        <v>19074</v>
      </c>
      <c r="F11067">
        <v>23290</v>
      </c>
      <c r="H11067">
        <v>8</v>
      </c>
      <c r="K11067" s="16">
        <f t="shared" si="516"/>
        <v>21362.880000000001</v>
      </c>
      <c r="L11067" s="16">
        <f t="shared" si="517"/>
        <v>22487.242105263158</v>
      </c>
      <c r="M11067" s="16">
        <f t="shared" si="518"/>
        <v>25553.684210526317</v>
      </c>
      <c r="N11067" t="e">
        <f>INDEX(XML!$A$2:$R$782,MATCH(C11067,XML!$D$2:$D$737,0),2)</f>
        <v>#N/A</v>
      </c>
    </row>
    <row r="11068" spans="1:14" ht="101.25" x14ac:dyDescent="0.2">
      <c r="A11068">
        <v>77030</v>
      </c>
      <c r="B11068" t="s">
        <v>35316</v>
      </c>
      <c r="C11068" s="15" t="s">
        <v>35317</v>
      </c>
      <c r="D11068" s="15" t="s">
        <v>35318</v>
      </c>
      <c r="E11068">
        <v>10490</v>
      </c>
      <c r="F11068">
        <v>10490</v>
      </c>
      <c r="H11068">
        <v>5</v>
      </c>
      <c r="K11068" s="16">
        <f t="shared" si="516"/>
        <v>11748.8</v>
      </c>
      <c r="L11068" s="16">
        <f t="shared" si="517"/>
        <v>12367.157894736842</v>
      </c>
      <c r="M11068" s="16">
        <f t="shared" si="518"/>
        <v>14053.588516746413</v>
      </c>
      <c r="N11068" t="e">
        <f>INDEX(XML!$A$2:$R$782,MATCH(C11068,XML!$D$2:$D$737,0),2)</f>
        <v>#N/A</v>
      </c>
    </row>
    <row r="11069" spans="1:14" ht="135" x14ac:dyDescent="0.2">
      <c r="A11069">
        <v>66230</v>
      </c>
      <c r="B11069" t="s">
        <v>27046</v>
      </c>
      <c r="C11069" s="15" t="s">
        <v>27047</v>
      </c>
      <c r="D11069" s="15" t="s">
        <v>27048</v>
      </c>
      <c r="E11069">
        <v>19590</v>
      </c>
      <c r="F11069">
        <v>19590</v>
      </c>
      <c r="H11069">
        <v>18</v>
      </c>
      <c r="K11069" s="16">
        <f t="shared" si="516"/>
        <v>21940.799999999999</v>
      </c>
      <c r="L11069" s="16">
        <f t="shared" si="517"/>
        <v>23095.57894736842</v>
      </c>
      <c r="M11069" s="16">
        <f t="shared" si="518"/>
        <v>26244.97607655502</v>
      </c>
      <c r="N11069" t="e">
        <f>INDEX(XML!$A$2:$R$782,MATCH(C11069,XML!$D$2:$D$737,0),2)</f>
        <v>#N/A</v>
      </c>
    </row>
    <row r="11070" spans="1:14" ht="90" x14ac:dyDescent="0.2">
      <c r="A11070">
        <v>73924</v>
      </c>
      <c r="B11070" t="s">
        <v>45518</v>
      </c>
      <c r="C11070" s="15" t="s">
        <v>45519</v>
      </c>
      <c r="D11070" s="15" t="s">
        <v>45520</v>
      </c>
      <c r="E11070">
        <v>16090</v>
      </c>
      <c r="F11070">
        <v>16090</v>
      </c>
      <c r="H11070">
        <v>10</v>
      </c>
      <c r="K11070" s="16">
        <f t="shared" si="516"/>
        <v>18020.8</v>
      </c>
      <c r="L11070" s="16">
        <f t="shared" si="517"/>
        <v>18969.263157894737</v>
      </c>
      <c r="M11070" s="16">
        <f t="shared" si="518"/>
        <v>21555.980861244021</v>
      </c>
      <c r="N11070" t="e">
        <f>INDEX(XML!$A$2:$R$782,MATCH(C11070,XML!$D$2:$D$737,0),2)</f>
        <v>#N/A</v>
      </c>
    </row>
    <row r="11071" spans="1:14" ht="90" x14ac:dyDescent="0.2">
      <c r="A11071">
        <v>57747</v>
      </c>
      <c r="B11071" t="s">
        <v>15113</v>
      </c>
      <c r="C11071" s="15" t="s">
        <v>18399</v>
      </c>
      <c r="D11071" s="15" t="s">
        <v>18400</v>
      </c>
      <c r="E11071">
        <v>20990</v>
      </c>
      <c r="F11071">
        <v>20990</v>
      </c>
      <c r="H11071">
        <v>6</v>
      </c>
      <c r="K11071" s="16">
        <f t="shared" si="516"/>
        <v>23508.799999999999</v>
      </c>
      <c r="L11071" s="16">
        <f t="shared" si="517"/>
        <v>24746.105263157893</v>
      </c>
      <c r="M11071" s="16">
        <f t="shared" si="518"/>
        <v>28120.574162679422</v>
      </c>
      <c r="N11071" t="e">
        <f>INDEX(XML!$A$2:$R$782,MATCH(C11071,XML!$D$2:$D$737,0),2)</f>
        <v>#N/A</v>
      </c>
    </row>
    <row r="11072" spans="1:14" ht="112.5" x14ac:dyDescent="0.2">
      <c r="A11072">
        <v>60071</v>
      </c>
      <c r="B11072" t="s">
        <v>17259</v>
      </c>
      <c r="C11072" s="15" t="s">
        <v>17260</v>
      </c>
      <c r="D11072" s="15" t="s">
        <v>19212</v>
      </c>
      <c r="E11072">
        <v>27290</v>
      </c>
      <c r="F11072">
        <v>27290</v>
      </c>
      <c r="H11072">
        <v>2</v>
      </c>
      <c r="K11072" s="16">
        <f t="shared" si="516"/>
        <v>30564.799999999999</v>
      </c>
      <c r="L11072" s="16">
        <f t="shared" si="517"/>
        <v>32173.473684210527</v>
      </c>
      <c r="M11072" s="16">
        <f t="shared" si="518"/>
        <v>36560.765550239237</v>
      </c>
      <c r="N11072" t="e">
        <f>INDEX(XML!$A$2:$R$782,MATCH(C11072,XML!$D$2:$D$737,0),2)</f>
        <v>#N/A</v>
      </c>
    </row>
    <row r="11073" spans="1:14" ht="112.5" x14ac:dyDescent="0.2">
      <c r="A11073">
        <v>57749</v>
      </c>
      <c r="B11073" t="s">
        <v>39630</v>
      </c>
      <c r="C11073" s="15" t="s">
        <v>39631</v>
      </c>
      <c r="D11073" s="15" t="s">
        <v>39632</v>
      </c>
      <c r="E11073">
        <v>16990</v>
      </c>
      <c r="F11073">
        <v>16990</v>
      </c>
      <c r="H11073">
        <v>18</v>
      </c>
      <c r="K11073" s="16">
        <f t="shared" si="516"/>
        <v>19028.8</v>
      </c>
      <c r="L11073" s="16">
        <f t="shared" si="517"/>
        <v>20030.315789473683</v>
      </c>
      <c r="M11073" s="16">
        <f t="shared" si="518"/>
        <v>22761.722488038275</v>
      </c>
      <c r="N11073" t="e">
        <f>INDEX(XML!$A$2:$R$782,MATCH(C11073,XML!$D$2:$D$737,0),2)</f>
        <v>#N/A</v>
      </c>
    </row>
    <row r="11074" spans="1:14" ht="78.75" x14ac:dyDescent="0.2">
      <c r="A11074">
        <v>63427</v>
      </c>
      <c r="B11074" t="s">
        <v>37776</v>
      </c>
      <c r="C11074" s="15" t="s">
        <v>37777</v>
      </c>
      <c r="D11074" s="15" t="s">
        <v>37778</v>
      </c>
      <c r="E11074">
        <v>9090</v>
      </c>
      <c r="F11074">
        <v>9090</v>
      </c>
      <c r="K11074" s="16">
        <f t="shared" si="516"/>
        <v>10180.799999999999</v>
      </c>
      <c r="L11074" s="16">
        <f t="shared" si="517"/>
        <v>10716.631578947367</v>
      </c>
      <c r="M11074" s="16">
        <f t="shared" si="518"/>
        <v>12177.990430622007</v>
      </c>
      <c r="N11074" t="e">
        <f>INDEX(XML!$A$2:$R$782,MATCH(C11074,XML!$D$2:$D$737,0),2)</f>
        <v>#N/A</v>
      </c>
    </row>
    <row r="11075" spans="1:14" ht="112.5" x14ac:dyDescent="0.2">
      <c r="A11075">
        <v>60067</v>
      </c>
      <c r="B11075" t="s">
        <v>45527</v>
      </c>
      <c r="C11075" s="15" t="s">
        <v>45528</v>
      </c>
      <c r="D11075" s="15" t="s">
        <v>45529</v>
      </c>
      <c r="E11075">
        <v>20290</v>
      </c>
      <c r="F11075">
        <v>20290</v>
      </c>
      <c r="H11075">
        <v>8</v>
      </c>
      <c r="K11075" s="16">
        <f t="shared" si="516"/>
        <v>22724.799999999999</v>
      </c>
      <c r="L11075" s="16">
        <f t="shared" si="517"/>
        <v>23920.842105263157</v>
      </c>
      <c r="M11075" s="16">
        <f t="shared" si="518"/>
        <v>27182.775119617221</v>
      </c>
      <c r="N11075" t="e">
        <f>INDEX(XML!$A$2:$R$782,MATCH(C11075,XML!$D$2:$D$737,0),2)</f>
        <v>#N/A</v>
      </c>
    </row>
    <row r="11076" spans="1:14" ht="90" x14ac:dyDescent="0.2">
      <c r="A11076">
        <v>48275</v>
      </c>
      <c r="B11076">
        <v>8010000209</v>
      </c>
      <c r="C11076" s="15" t="s">
        <v>18401</v>
      </c>
      <c r="D11076" s="15" t="s">
        <v>18402</v>
      </c>
      <c r="E11076">
        <v>36990</v>
      </c>
      <c r="F11076">
        <v>36990</v>
      </c>
      <c r="H11076">
        <v>6</v>
      </c>
      <c r="I11076">
        <v>1</v>
      </c>
      <c r="K11076" s="16">
        <f t="shared" si="516"/>
        <v>41428.800000000003</v>
      </c>
      <c r="L11076" s="16">
        <f t="shared" si="517"/>
        <v>43609.26315789474</v>
      </c>
      <c r="M11076" s="16">
        <f t="shared" si="518"/>
        <v>49555.980861244025</v>
      </c>
      <c r="N11076" t="e">
        <f>INDEX(XML!$A$2:$R$782,MATCH(C11076,XML!$D$2:$D$737,0),2)</f>
        <v>#N/A</v>
      </c>
    </row>
    <row r="11077" spans="1:14" ht="112.5" x14ac:dyDescent="0.2">
      <c r="A11077">
        <v>68437</v>
      </c>
      <c r="B11077" t="s">
        <v>37770</v>
      </c>
      <c r="C11077" s="15" t="s">
        <v>37771</v>
      </c>
      <c r="D11077" s="15" t="s">
        <v>37772</v>
      </c>
      <c r="E11077">
        <v>11890</v>
      </c>
      <c r="F11077">
        <v>11890</v>
      </c>
      <c r="H11077">
        <v>11</v>
      </c>
      <c r="K11077" s="16">
        <f t="shared" ref="K11077:K11140" si="519">IF(E11077&gt;49999,E11077+E11077*0.07,IF(E11077&lt;=49999,E11077+E11077*0.12))</f>
        <v>13316.8</v>
      </c>
      <c r="L11077" s="16">
        <f t="shared" ref="L11077:L11140" si="520">K11077*100/95</f>
        <v>14017.684210526315</v>
      </c>
      <c r="M11077" s="16">
        <f t="shared" ref="M11077:M11140" si="521">IF(COUNTIF(C11077,"*Dahua*"),F11077-10,L11077*100/88)</f>
        <v>15929.186602870812</v>
      </c>
      <c r="N11077" t="e">
        <f>INDEX(XML!$A$2:$R$782,MATCH(C11077,XML!$D$2:$D$737,0),2)</f>
        <v>#N/A</v>
      </c>
    </row>
    <row r="11078" spans="1:14" ht="33.75" customHeight="1" x14ac:dyDescent="0.2">
      <c r="A11078">
        <v>68443</v>
      </c>
      <c r="B11078" t="s">
        <v>37767</v>
      </c>
      <c r="C11078" s="15" t="s">
        <v>37768</v>
      </c>
      <c r="D11078" s="15" t="s">
        <v>37769</v>
      </c>
      <c r="E11078">
        <v>18190</v>
      </c>
      <c r="F11078">
        <v>18190</v>
      </c>
      <c r="H11078">
        <v>8</v>
      </c>
      <c r="K11078" s="16">
        <f t="shared" si="519"/>
        <v>20372.8</v>
      </c>
      <c r="L11078" s="16">
        <f t="shared" si="520"/>
        <v>21445.052631578947</v>
      </c>
      <c r="M11078" s="16">
        <f t="shared" si="521"/>
        <v>24369.377990430625</v>
      </c>
      <c r="N11078" t="e">
        <f>INDEX(XML!$A$2:$R$782,MATCH(C11078,XML!$D$2:$D$737,0),2)</f>
        <v>#N/A</v>
      </c>
    </row>
    <row r="11079" spans="1:14" ht="33.75" customHeight="1" x14ac:dyDescent="0.2">
      <c r="A11079">
        <v>60976</v>
      </c>
      <c r="B11079" t="s">
        <v>45524</v>
      </c>
      <c r="C11079" s="15" t="s">
        <v>45525</v>
      </c>
      <c r="D11079" s="15" t="s">
        <v>45526</v>
      </c>
      <c r="E11079">
        <v>23790</v>
      </c>
      <c r="F11079">
        <v>23790</v>
      </c>
      <c r="H11079">
        <v>4</v>
      </c>
      <c r="K11079" s="16">
        <f t="shared" si="519"/>
        <v>26644.799999999999</v>
      </c>
      <c r="L11079" s="16">
        <f t="shared" si="520"/>
        <v>28047.157894736843</v>
      </c>
      <c r="M11079" s="16">
        <f t="shared" si="521"/>
        <v>31871.770334928235</v>
      </c>
      <c r="N11079" t="e">
        <f>INDEX(XML!$A$2:$R$782,MATCH(C11079,XML!$D$2:$D$737,0),2)</f>
        <v>#N/A</v>
      </c>
    </row>
    <row r="11080" spans="1:14" ht="45" customHeight="1" x14ac:dyDescent="0.2">
      <c r="A11080">
        <v>58068</v>
      </c>
      <c r="B11080" t="s">
        <v>15940</v>
      </c>
      <c r="C11080" s="15" t="s">
        <v>18403</v>
      </c>
      <c r="D11080" s="15" t="s">
        <v>18404</v>
      </c>
      <c r="E11080">
        <v>39990</v>
      </c>
      <c r="F11080">
        <v>39990</v>
      </c>
      <c r="H11080">
        <v>7</v>
      </c>
      <c r="K11080" s="16">
        <f t="shared" si="519"/>
        <v>44788.800000000003</v>
      </c>
      <c r="L11080" s="16">
        <f t="shared" si="520"/>
        <v>47146.105263157893</v>
      </c>
      <c r="M11080" s="16">
        <f t="shared" si="521"/>
        <v>53575.119617224882</v>
      </c>
      <c r="N11080" t="e">
        <f>INDEX(XML!$A$2:$R$782,MATCH(C11080,XML!$D$2:$D$737,0),2)</f>
        <v>#N/A</v>
      </c>
    </row>
    <row r="11081" spans="1:14" ht="33.75" customHeight="1" x14ac:dyDescent="0.2">
      <c r="A11081">
        <v>66227</v>
      </c>
      <c r="B11081" t="s">
        <v>45521</v>
      </c>
      <c r="C11081" s="15" t="s">
        <v>45522</v>
      </c>
      <c r="D11081" s="15" t="s">
        <v>45523</v>
      </c>
      <c r="E11081">
        <v>25190</v>
      </c>
      <c r="F11081">
        <v>25190</v>
      </c>
      <c r="H11081">
        <v>4</v>
      </c>
      <c r="K11081" s="16">
        <f t="shared" si="519"/>
        <v>28212.799999999999</v>
      </c>
      <c r="L11081" s="16">
        <f t="shared" si="520"/>
        <v>29697.684210526317</v>
      </c>
      <c r="M11081" s="16">
        <f t="shared" si="521"/>
        <v>33747.368421052633</v>
      </c>
      <c r="N11081" t="e">
        <f>INDEX(XML!$A$2:$R$782,MATCH(C11081,XML!$D$2:$D$737,0),2)</f>
        <v>#N/A</v>
      </c>
    </row>
    <row r="11082" spans="1:14" ht="45" customHeight="1" x14ac:dyDescent="0.2">
      <c r="A11082">
        <v>74431</v>
      </c>
      <c r="B11082" t="s">
        <v>37773</v>
      </c>
      <c r="C11082" s="15" t="s">
        <v>37774</v>
      </c>
      <c r="D11082" s="15" t="s">
        <v>37775</v>
      </c>
      <c r="E11082">
        <v>55990</v>
      </c>
      <c r="F11082">
        <v>55990</v>
      </c>
      <c r="K11082" s="16">
        <f t="shared" si="519"/>
        <v>59909.3</v>
      </c>
      <c r="L11082" s="16">
        <f t="shared" si="520"/>
        <v>63062.42105263158</v>
      </c>
      <c r="M11082" s="16">
        <f t="shared" si="521"/>
        <v>71661.84210526316</v>
      </c>
      <c r="N11082" t="e">
        <f>INDEX(XML!$A$2:$R$782,MATCH(C11082,XML!$D$2:$D$737,0),2)</f>
        <v>#N/A</v>
      </c>
    </row>
    <row r="11083" spans="1:14" ht="33.75" customHeight="1" x14ac:dyDescent="0.2">
      <c r="A11083">
        <v>58069</v>
      </c>
      <c r="B11083" t="s">
        <v>15941</v>
      </c>
      <c r="C11083" s="15" t="s">
        <v>18409</v>
      </c>
      <c r="D11083" s="15" t="s">
        <v>18410</v>
      </c>
      <c r="E11083">
        <v>61990</v>
      </c>
      <c r="F11083">
        <v>61990</v>
      </c>
      <c r="H11083">
        <v>7</v>
      </c>
      <c r="I11083">
        <v>2</v>
      </c>
      <c r="K11083" s="16">
        <f t="shared" si="519"/>
        <v>66329.3</v>
      </c>
      <c r="L11083" s="16">
        <f t="shared" si="520"/>
        <v>69820.31578947368</v>
      </c>
      <c r="M11083" s="16">
        <f t="shared" si="521"/>
        <v>79341.267942583727</v>
      </c>
      <c r="N11083" t="e">
        <f>INDEX(XML!$A$2:$R$782,MATCH(C11083,XML!$D$2:$D$737,0),2)</f>
        <v>#N/A</v>
      </c>
    </row>
    <row r="11084" spans="1:14" ht="33.75" customHeight="1" x14ac:dyDescent="0.2">
      <c r="A11084">
        <v>61443</v>
      </c>
      <c r="B11084" t="s">
        <v>31189</v>
      </c>
      <c r="C11084" s="15" t="s">
        <v>31190</v>
      </c>
      <c r="D11084" s="15" t="s">
        <v>31191</v>
      </c>
      <c r="E11084">
        <v>149990</v>
      </c>
      <c r="F11084">
        <v>149990</v>
      </c>
      <c r="H11084">
        <v>12</v>
      </c>
      <c r="K11084" s="16">
        <f t="shared" si="519"/>
        <v>160489.29999999999</v>
      </c>
      <c r="L11084" s="16">
        <f t="shared" si="520"/>
        <v>168936.10526315786</v>
      </c>
      <c r="M11084" s="16">
        <f t="shared" si="521"/>
        <v>191972.84688995211</v>
      </c>
      <c r="N11084" t="e">
        <f>INDEX(XML!$A$2:$R$782,MATCH(C11084,XML!$D$2:$D$737,0),2)</f>
        <v>#N/A</v>
      </c>
    </row>
    <row r="11085" spans="1:14" ht="33.75" customHeight="1" x14ac:dyDescent="0.2">
      <c r="A11085">
        <v>55550</v>
      </c>
      <c r="B11085">
        <v>23683016002</v>
      </c>
      <c r="C11085" s="15" t="s">
        <v>14626</v>
      </c>
      <c r="D11085" s="15" t="s">
        <v>14627</v>
      </c>
      <c r="E11085">
        <v>58990</v>
      </c>
      <c r="F11085">
        <v>58990</v>
      </c>
      <c r="H11085">
        <v>1</v>
      </c>
      <c r="K11085" s="16">
        <f t="shared" si="519"/>
        <v>63119.3</v>
      </c>
      <c r="L11085" s="16">
        <f t="shared" si="520"/>
        <v>66441.368421052626</v>
      </c>
      <c r="M11085" s="16">
        <f t="shared" si="521"/>
        <v>75501.555023923444</v>
      </c>
      <c r="N11085" t="e">
        <f>INDEX(XML!$A$2:$R$782,MATCH(C11085,XML!$D$2:$D$737,0),2)</f>
        <v>#N/A</v>
      </c>
    </row>
    <row r="11086" spans="1:14" ht="33.75" customHeight="1" x14ac:dyDescent="0.2">
      <c r="A11086">
        <v>56734</v>
      </c>
      <c r="B11086">
        <v>23997016001</v>
      </c>
      <c r="C11086" s="15" t="s">
        <v>18417</v>
      </c>
      <c r="D11086" s="15" t="s">
        <v>18418</v>
      </c>
      <c r="E11086">
        <v>93390</v>
      </c>
      <c r="F11086">
        <v>93390</v>
      </c>
      <c r="H11086">
        <v>3</v>
      </c>
      <c r="K11086" s="16">
        <f t="shared" si="519"/>
        <v>99927.3</v>
      </c>
      <c r="L11086" s="16">
        <f t="shared" si="520"/>
        <v>105186.63157894737</v>
      </c>
      <c r="M11086" s="16">
        <f t="shared" si="521"/>
        <v>119530.26315789475</v>
      </c>
      <c r="N11086" t="e">
        <f>INDEX(XML!$A$2:$R$782,MATCH(C11086,XML!$D$2:$D$737,0),2)</f>
        <v>#N/A</v>
      </c>
    </row>
    <row r="11087" spans="1:14" ht="90" x14ac:dyDescent="0.2">
      <c r="A11087">
        <v>48402</v>
      </c>
      <c r="B11087" t="s">
        <v>4564</v>
      </c>
      <c r="C11087" s="15" t="s">
        <v>4565</v>
      </c>
      <c r="D11087" s="15" t="s">
        <v>4566</v>
      </c>
      <c r="E11087">
        <v>12202</v>
      </c>
      <c r="F11087">
        <v>16990</v>
      </c>
      <c r="H11087">
        <v>17</v>
      </c>
      <c r="K11087" s="16">
        <f t="shared" si="519"/>
        <v>13666.24</v>
      </c>
      <c r="L11087" s="16">
        <f t="shared" si="520"/>
        <v>14385.515789473684</v>
      </c>
      <c r="M11087" s="16">
        <f t="shared" si="521"/>
        <v>16347.177033492822</v>
      </c>
      <c r="N11087" t="e">
        <f>INDEX(XML!$A$2:$R$782,MATCH(C11087,XML!$D$2:$D$737,0),2)</f>
        <v>#N/A</v>
      </c>
    </row>
    <row r="11088" spans="1:14" ht="33.75" customHeight="1" x14ac:dyDescent="0.2">
      <c r="A11088">
        <v>48266</v>
      </c>
      <c r="B11088">
        <v>7211002513</v>
      </c>
      <c r="C11088" s="15" t="s">
        <v>18405</v>
      </c>
      <c r="D11088" s="15" t="s">
        <v>18406</v>
      </c>
      <c r="E11088">
        <v>34990</v>
      </c>
      <c r="F11088">
        <v>34990</v>
      </c>
      <c r="H11088">
        <v>2</v>
      </c>
      <c r="K11088" s="16">
        <f t="shared" si="519"/>
        <v>39188.800000000003</v>
      </c>
      <c r="L11088" s="16">
        <f t="shared" si="520"/>
        <v>41251.368421052633</v>
      </c>
      <c r="M11088" s="16">
        <f t="shared" si="521"/>
        <v>46876.555023923451</v>
      </c>
      <c r="N11088" t="e">
        <f>INDEX(XML!$A$2:$R$782,MATCH(C11088,XML!$D$2:$D$737,0),2)</f>
        <v>#N/A</v>
      </c>
    </row>
    <row r="11089" spans="1:14" ht="33.75" customHeight="1" x14ac:dyDescent="0.2">
      <c r="A11089">
        <v>56301</v>
      </c>
      <c r="B11089" t="s">
        <v>14515</v>
      </c>
      <c r="C11089" s="15" t="s">
        <v>18411</v>
      </c>
      <c r="D11089" s="15" t="s">
        <v>18412</v>
      </c>
      <c r="E11089">
        <v>47365</v>
      </c>
      <c r="F11089">
        <v>57790</v>
      </c>
      <c r="H11089">
        <v>11</v>
      </c>
      <c r="I11089">
        <v>2</v>
      </c>
      <c r="K11089" s="16">
        <f t="shared" si="519"/>
        <v>53048.800000000003</v>
      </c>
      <c r="L11089" s="16">
        <f t="shared" si="520"/>
        <v>55840.84210526316</v>
      </c>
      <c r="M11089" s="16">
        <f t="shared" si="521"/>
        <v>63455.502392344504</v>
      </c>
      <c r="N11089" t="e">
        <f>INDEX(XML!$A$2:$R$782,MATCH(C11089,XML!$D$2:$D$737,0),2)</f>
        <v>#N/A</v>
      </c>
    </row>
    <row r="11090" spans="1:14" ht="33.75" customHeight="1" x14ac:dyDescent="0.2">
      <c r="A11090">
        <v>46213</v>
      </c>
      <c r="B11090" t="s">
        <v>4567</v>
      </c>
      <c r="C11090" s="15" t="s">
        <v>18413</v>
      </c>
      <c r="D11090" s="15" t="s">
        <v>18414</v>
      </c>
      <c r="E11090">
        <v>50022</v>
      </c>
      <c r="F11090">
        <v>61990</v>
      </c>
      <c r="H11090">
        <v>50</v>
      </c>
      <c r="K11090" s="16">
        <f t="shared" si="519"/>
        <v>53523.54</v>
      </c>
      <c r="L11090" s="16">
        <f t="shared" si="520"/>
        <v>56340.568421052631</v>
      </c>
      <c r="M11090" s="16">
        <f t="shared" si="521"/>
        <v>64023.373205741627</v>
      </c>
      <c r="N11090" t="e">
        <f>INDEX(XML!$A$2:$R$782,MATCH(C11090,XML!$D$2:$D$737,0),2)</f>
        <v>#N/A</v>
      </c>
    </row>
    <row r="11091" spans="1:14" ht="33.75" customHeight="1" x14ac:dyDescent="0.2">
      <c r="A11091">
        <v>68699</v>
      </c>
      <c r="B11091" t="s">
        <v>31186</v>
      </c>
      <c r="C11091" s="15" t="s">
        <v>31187</v>
      </c>
      <c r="D11091" s="15" t="s">
        <v>31188</v>
      </c>
      <c r="E11091">
        <v>34990</v>
      </c>
      <c r="F11091">
        <v>34990</v>
      </c>
      <c r="H11091">
        <v>1</v>
      </c>
      <c r="K11091" s="16">
        <f t="shared" si="519"/>
        <v>39188.800000000003</v>
      </c>
      <c r="L11091" s="16">
        <f t="shared" si="520"/>
        <v>41251.368421052633</v>
      </c>
      <c r="M11091" s="16">
        <f t="shared" si="521"/>
        <v>46876.555023923451</v>
      </c>
      <c r="N11091" t="e">
        <f>INDEX(XML!$A$2:$R$782,MATCH(C11091,XML!$D$2:$D$737,0),2)</f>
        <v>#N/A</v>
      </c>
    </row>
    <row r="11092" spans="1:14" ht="33.75" customHeight="1" x14ac:dyDescent="0.2">
      <c r="A11092">
        <v>60070</v>
      </c>
      <c r="B11092" t="s">
        <v>17257</v>
      </c>
      <c r="C11092" s="15" t="s">
        <v>17258</v>
      </c>
      <c r="D11092" s="15" t="s">
        <v>19213</v>
      </c>
      <c r="E11092">
        <v>69290</v>
      </c>
      <c r="F11092">
        <v>69290</v>
      </c>
      <c r="H11092">
        <v>2</v>
      </c>
      <c r="K11092" s="16">
        <f t="shared" si="519"/>
        <v>74140.3</v>
      </c>
      <c r="L11092" s="16">
        <f t="shared" si="520"/>
        <v>78042.421052631573</v>
      </c>
      <c r="M11092" s="16">
        <f t="shared" si="521"/>
        <v>88684.569377990425</v>
      </c>
      <c r="N11092" t="e">
        <f>INDEX(XML!$A$2:$R$782,MATCH(C11092,XML!$D$2:$D$737,0),2)</f>
        <v>#N/A</v>
      </c>
    </row>
    <row r="11093" spans="1:14" ht="33.75" customHeight="1" x14ac:dyDescent="0.2">
      <c r="A11093">
        <v>66221</v>
      </c>
      <c r="B11093" t="s">
        <v>27049</v>
      </c>
      <c r="C11093" s="15" t="s">
        <v>27050</v>
      </c>
      <c r="D11093" s="15" t="s">
        <v>27051</v>
      </c>
      <c r="E11093">
        <v>69990</v>
      </c>
      <c r="F11093">
        <v>69990</v>
      </c>
      <c r="H11093">
        <v>11</v>
      </c>
      <c r="K11093" s="16">
        <f t="shared" si="519"/>
        <v>74889.3</v>
      </c>
      <c r="L11093" s="16">
        <f t="shared" si="520"/>
        <v>78830.84210526316</v>
      </c>
      <c r="M11093" s="16">
        <f t="shared" si="521"/>
        <v>89580.502392344511</v>
      </c>
      <c r="N11093" t="e">
        <f>INDEX(XML!$A$2:$R$782,MATCH(C11093,XML!$D$2:$D$737,0),2)</f>
        <v>#N/A</v>
      </c>
    </row>
    <row r="11094" spans="1:14" ht="33.75" customHeight="1" x14ac:dyDescent="0.2">
      <c r="A11094">
        <v>74434</v>
      </c>
      <c r="B11094" t="s">
        <v>32902</v>
      </c>
      <c r="C11094" s="15" t="s">
        <v>32903</v>
      </c>
      <c r="D11094" s="15" t="s">
        <v>32904</v>
      </c>
      <c r="E11094">
        <v>83990</v>
      </c>
      <c r="F11094">
        <v>83990</v>
      </c>
      <c r="H11094">
        <v>1</v>
      </c>
      <c r="K11094" s="16">
        <f t="shared" si="519"/>
        <v>89869.3</v>
      </c>
      <c r="L11094" s="16">
        <f t="shared" si="520"/>
        <v>94599.263157894733</v>
      </c>
      <c r="M11094" s="16">
        <f t="shared" si="521"/>
        <v>107499.16267942585</v>
      </c>
      <c r="N11094" t="e">
        <f>INDEX(XML!$A$2:$R$782,MATCH(C11094,XML!$D$2:$D$737,0),2)</f>
        <v>#N/A</v>
      </c>
    </row>
    <row r="11095" spans="1:14" ht="157.5" x14ac:dyDescent="0.2">
      <c r="A11095">
        <v>59441</v>
      </c>
      <c r="B11095" t="s">
        <v>16764</v>
      </c>
      <c r="C11095" s="15" t="s">
        <v>16765</v>
      </c>
      <c r="D11095" s="15" t="s">
        <v>16821</v>
      </c>
      <c r="E11095">
        <v>108490</v>
      </c>
      <c r="F11095">
        <v>108490</v>
      </c>
      <c r="H11095">
        <v>2</v>
      </c>
      <c r="K11095" s="16">
        <f t="shared" si="519"/>
        <v>116084.3</v>
      </c>
      <c r="L11095" s="16">
        <f t="shared" si="520"/>
        <v>122194</v>
      </c>
      <c r="M11095" s="16">
        <f t="shared" si="521"/>
        <v>138856.81818181818</v>
      </c>
      <c r="N11095" t="e">
        <f>INDEX(XML!$A$2:$R$782,MATCH(C11095,XML!$D$2:$D$737,0),2)</f>
        <v>#N/A</v>
      </c>
    </row>
    <row r="11096" spans="1:14" ht="101.25" x14ac:dyDescent="0.2">
      <c r="A11096">
        <v>58071</v>
      </c>
      <c r="B11096" t="s">
        <v>15942</v>
      </c>
      <c r="C11096" s="15" t="s">
        <v>18415</v>
      </c>
      <c r="D11096" s="15" t="s">
        <v>18416</v>
      </c>
      <c r="E11096">
        <v>108990</v>
      </c>
      <c r="F11096">
        <v>108990</v>
      </c>
      <c r="K11096" s="16">
        <f t="shared" si="519"/>
        <v>116619.3</v>
      </c>
      <c r="L11096" s="16">
        <f t="shared" si="520"/>
        <v>122757.15789473684</v>
      </c>
      <c r="M11096" s="16">
        <f t="shared" si="521"/>
        <v>139496.77033492824</v>
      </c>
      <c r="N11096" t="e">
        <f>INDEX(XML!$A$2:$R$782,MATCH(C11096,XML!$D$2:$D$737,0),2)</f>
        <v>#N/A</v>
      </c>
    </row>
    <row r="11097" spans="1:14" ht="112.5" x14ac:dyDescent="0.2">
      <c r="A11097">
        <v>51384</v>
      </c>
      <c r="B11097" t="s">
        <v>4568</v>
      </c>
      <c r="C11097" s="15" t="s">
        <v>18419</v>
      </c>
      <c r="D11097" s="15" t="s">
        <v>18420</v>
      </c>
      <c r="E11097">
        <v>99990</v>
      </c>
      <c r="F11097">
        <v>99990</v>
      </c>
      <c r="H11097">
        <v>9</v>
      </c>
      <c r="K11097" s="16">
        <f t="shared" si="519"/>
        <v>106989.3</v>
      </c>
      <c r="L11097" s="16">
        <f t="shared" si="520"/>
        <v>112620.31578947368</v>
      </c>
      <c r="M11097" s="16">
        <f t="shared" si="521"/>
        <v>127977.63157894736</v>
      </c>
      <c r="N11097" t="e">
        <f>INDEX(XML!$A$2:$R$782,MATCH(C11097,XML!$D$2:$D$737,0),2)</f>
        <v>#N/A</v>
      </c>
    </row>
    <row r="11098" spans="1:14" ht="123.75" x14ac:dyDescent="0.2">
      <c r="A11098">
        <v>55551</v>
      </c>
      <c r="B11098">
        <v>25022016001</v>
      </c>
      <c r="C11098" s="15" t="s">
        <v>14624</v>
      </c>
      <c r="D11098" s="15" t="s">
        <v>14625</v>
      </c>
      <c r="E11098">
        <v>176990</v>
      </c>
      <c r="F11098">
        <v>176990</v>
      </c>
      <c r="H11098">
        <v>5</v>
      </c>
      <c r="K11098" s="16">
        <f t="shared" si="519"/>
        <v>189379.3</v>
      </c>
      <c r="L11098" s="16">
        <f t="shared" si="520"/>
        <v>199346.63157894736</v>
      </c>
      <c r="M11098" s="16">
        <f t="shared" si="521"/>
        <v>226530.26315789472</v>
      </c>
      <c r="N11098" t="e">
        <f>INDEX(XML!$A$2:$R$782,MATCH(C11098,XML!$D$2:$D$737,0),2)</f>
        <v>#N/A</v>
      </c>
    </row>
    <row r="11099" spans="1:14" ht="135" x14ac:dyDescent="0.2">
      <c r="A11099">
        <v>56745</v>
      </c>
      <c r="B11099">
        <v>23942016001</v>
      </c>
      <c r="C11099" s="15" t="s">
        <v>18421</v>
      </c>
      <c r="D11099" s="15" t="s">
        <v>18422</v>
      </c>
      <c r="E11099">
        <v>178790</v>
      </c>
      <c r="F11099">
        <v>178790</v>
      </c>
      <c r="H11099">
        <v>3</v>
      </c>
      <c r="K11099" s="16">
        <f t="shared" si="519"/>
        <v>191305.3</v>
      </c>
      <c r="L11099" s="16">
        <f t="shared" si="520"/>
        <v>201374</v>
      </c>
      <c r="M11099" s="16">
        <f t="shared" si="521"/>
        <v>228834.09090909091</v>
      </c>
      <c r="N11099" t="e">
        <f>INDEX(XML!$A$2:$R$782,MATCH(C11099,XML!$D$2:$D$737,0),2)</f>
        <v>#N/A</v>
      </c>
    </row>
    <row r="11100" spans="1:14" ht="56.25" x14ac:dyDescent="0.2">
      <c r="A11100">
        <v>79165</v>
      </c>
      <c r="B11100" t="s">
        <v>38482</v>
      </c>
      <c r="C11100" s="15" t="s">
        <v>38483</v>
      </c>
      <c r="D11100" s="15" t="s">
        <v>45517</v>
      </c>
      <c r="E11100">
        <v>11140</v>
      </c>
      <c r="F11100">
        <v>13990</v>
      </c>
      <c r="H11100">
        <v>20</v>
      </c>
      <c r="K11100" s="16">
        <f t="shared" si="519"/>
        <v>12476.8</v>
      </c>
      <c r="L11100" s="16">
        <f t="shared" si="520"/>
        <v>13133.473684210527</v>
      </c>
      <c r="M11100" s="16">
        <f t="shared" si="521"/>
        <v>14924.401913875598</v>
      </c>
      <c r="N11100" t="e">
        <f>INDEX(XML!$A$2:$R$782,MATCH(C11100,XML!$D$2:$D$737,0),2)</f>
        <v>#N/A</v>
      </c>
    </row>
    <row r="11101" spans="1:14" ht="101.25" x14ac:dyDescent="0.2">
      <c r="A11101">
        <v>68425</v>
      </c>
      <c r="B11101" t="s">
        <v>46838</v>
      </c>
      <c r="C11101" s="15" t="s">
        <v>46839</v>
      </c>
      <c r="D11101" s="15" t="s">
        <v>46840</v>
      </c>
      <c r="E11101">
        <v>32190</v>
      </c>
      <c r="F11101">
        <v>32190</v>
      </c>
      <c r="H11101">
        <v>6</v>
      </c>
      <c r="K11101" s="16">
        <f t="shared" si="519"/>
        <v>36052.800000000003</v>
      </c>
      <c r="L11101" s="16">
        <f t="shared" si="520"/>
        <v>37950.315789473687</v>
      </c>
      <c r="M11101" s="16">
        <f t="shared" si="521"/>
        <v>43125.358851674646</v>
      </c>
      <c r="N11101" t="e">
        <f>INDEX(XML!$A$2:$R$782,MATCH(C11101,XML!$D$2:$D$737,0),2)</f>
        <v>#N/A</v>
      </c>
    </row>
    <row r="11102" spans="1:14" ht="135" x14ac:dyDescent="0.2">
      <c r="A11102">
        <v>66225</v>
      </c>
      <c r="B11102" t="s">
        <v>46850</v>
      </c>
      <c r="C11102" s="15" t="s">
        <v>46851</v>
      </c>
      <c r="D11102" s="15" t="s">
        <v>46852</v>
      </c>
      <c r="E11102">
        <v>30090</v>
      </c>
      <c r="F11102">
        <v>30090</v>
      </c>
      <c r="H11102">
        <v>8</v>
      </c>
      <c r="K11102" s="16">
        <f t="shared" si="519"/>
        <v>33700.800000000003</v>
      </c>
      <c r="L11102" s="16">
        <f t="shared" si="520"/>
        <v>35474.526315789481</v>
      </c>
      <c r="M11102" s="16">
        <f t="shared" si="521"/>
        <v>40311.961722488042</v>
      </c>
      <c r="N11102" t="e">
        <f>INDEX(XML!$A$2:$R$782,MATCH(C11102,XML!$D$2:$D$737,0),2)</f>
        <v>#N/A</v>
      </c>
    </row>
    <row r="11103" spans="1:14" ht="101.25" x14ac:dyDescent="0.2">
      <c r="A11103">
        <v>72109</v>
      </c>
      <c r="B11103" t="s">
        <v>46841</v>
      </c>
      <c r="C11103" s="15" t="s">
        <v>46842</v>
      </c>
      <c r="D11103" s="15" t="s">
        <v>46843</v>
      </c>
      <c r="E11103">
        <v>11190</v>
      </c>
      <c r="F11103">
        <v>11190</v>
      </c>
      <c r="H11103">
        <v>1</v>
      </c>
      <c r="K11103" s="16">
        <f t="shared" si="519"/>
        <v>12532.8</v>
      </c>
      <c r="L11103" s="16">
        <f t="shared" si="520"/>
        <v>13192.421052631578</v>
      </c>
      <c r="M11103" s="16">
        <f t="shared" si="521"/>
        <v>14991.387559808611</v>
      </c>
      <c r="N11103" t="e">
        <f>INDEX(XML!$A$2:$R$782,MATCH(C11103,XML!$D$2:$D$737,0),2)</f>
        <v>#N/A</v>
      </c>
    </row>
    <row r="11104" spans="1:14" ht="78.75" x14ac:dyDescent="0.2">
      <c r="A11104">
        <v>57284</v>
      </c>
      <c r="B11104" t="s">
        <v>46844</v>
      </c>
      <c r="C11104" s="15" t="s">
        <v>46845</v>
      </c>
      <c r="D11104" s="15" t="s">
        <v>46846</v>
      </c>
      <c r="E11104">
        <v>17490</v>
      </c>
      <c r="F11104">
        <v>17490</v>
      </c>
      <c r="K11104" s="16">
        <f t="shared" si="519"/>
        <v>19588.8</v>
      </c>
      <c r="L11104" s="16">
        <f t="shared" si="520"/>
        <v>20619.78947368421</v>
      </c>
      <c r="M11104" s="16">
        <f t="shared" si="521"/>
        <v>23431.57894736842</v>
      </c>
      <c r="N11104" t="e">
        <f>INDEX(XML!$A$2:$R$782,MATCH(C11104,XML!$D$2:$D$737,0),2)</f>
        <v>#N/A</v>
      </c>
    </row>
    <row r="11105" spans="1:14" ht="157.5" x14ac:dyDescent="0.2">
      <c r="A11105">
        <v>60344</v>
      </c>
      <c r="B11105" t="s">
        <v>46835</v>
      </c>
      <c r="C11105" s="15" t="s">
        <v>46836</v>
      </c>
      <c r="D11105" s="15" t="s">
        <v>46837</v>
      </c>
      <c r="E11105">
        <v>17990</v>
      </c>
      <c r="F11105">
        <v>17990</v>
      </c>
      <c r="H11105">
        <v>7</v>
      </c>
      <c r="K11105" s="16">
        <f t="shared" si="519"/>
        <v>20148.8</v>
      </c>
      <c r="L11105" s="16">
        <f t="shared" si="520"/>
        <v>21209.263157894737</v>
      </c>
      <c r="M11105" s="16">
        <f t="shared" si="521"/>
        <v>24101.435406698565</v>
      </c>
      <c r="N11105" t="e">
        <f>INDEX(XML!$A$2:$R$782,MATCH(C11105,XML!$D$2:$D$737,0),2)</f>
        <v>#N/A</v>
      </c>
    </row>
    <row r="11106" spans="1:14" ht="90" x14ac:dyDescent="0.2">
      <c r="A11106">
        <v>60066</v>
      </c>
      <c r="B11106" t="s">
        <v>46853</v>
      </c>
      <c r="C11106" s="15" t="s">
        <v>46854</v>
      </c>
      <c r="D11106" s="15" t="s">
        <v>46855</v>
      </c>
      <c r="E11106">
        <v>69990</v>
      </c>
      <c r="F11106">
        <v>69990</v>
      </c>
      <c r="H11106">
        <v>3</v>
      </c>
      <c r="K11106" s="16">
        <f t="shared" si="519"/>
        <v>74889.3</v>
      </c>
      <c r="L11106" s="16">
        <f t="shared" si="520"/>
        <v>78830.84210526316</v>
      </c>
      <c r="M11106" s="16">
        <f t="shared" si="521"/>
        <v>89580.502392344511</v>
      </c>
      <c r="N11106" t="e">
        <f>INDEX(XML!$A$2:$R$782,MATCH(C11106,XML!$D$2:$D$737,0),2)</f>
        <v>#N/A</v>
      </c>
    </row>
    <row r="11107" spans="1:14" ht="123.75" x14ac:dyDescent="0.2">
      <c r="A11107">
        <v>59100</v>
      </c>
      <c r="B11107" t="s">
        <v>46847</v>
      </c>
      <c r="C11107" s="15" t="s">
        <v>46848</v>
      </c>
      <c r="D11107" s="15" t="s">
        <v>46849</v>
      </c>
      <c r="E11107">
        <v>47990</v>
      </c>
      <c r="F11107">
        <v>47990</v>
      </c>
      <c r="H11107">
        <v>5</v>
      </c>
      <c r="K11107" s="16">
        <f t="shared" si="519"/>
        <v>53748.800000000003</v>
      </c>
      <c r="L11107" s="16">
        <f t="shared" si="520"/>
        <v>56577.684210526313</v>
      </c>
      <c r="M11107" s="16">
        <f t="shared" si="521"/>
        <v>64292.82296650717</v>
      </c>
      <c r="N11107" t="e">
        <f>INDEX(XML!$A$2:$R$782,MATCH(C11107,XML!$D$2:$D$737,0),2)</f>
        <v>#N/A</v>
      </c>
    </row>
    <row r="11108" spans="1:14" ht="15.75" x14ac:dyDescent="0.25">
      <c r="A11108" s="184" t="s">
        <v>4569</v>
      </c>
      <c r="B11108" s="184"/>
      <c r="C11108" s="185"/>
      <c r="D11108" s="185"/>
      <c r="E11108" s="184"/>
      <c r="F11108" s="184"/>
      <c r="G11108" s="184"/>
      <c r="H11108" s="184"/>
      <c r="I11108" s="184"/>
      <c r="J11108" s="184"/>
      <c r="K11108" s="16">
        <f t="shared" si="519"/>
        <v>0</v>
      </c>
      <c r="L11108" s="16">
        <f t="shared" si="520"/>
        <v>0</v>
      </c>
      <c r="M11108" s="16">
        <f t="shared" si="521"/>
        <v>0</v>
      </c>
      <c r="N11108" t="e">
        <f>INDEX(XML!$A$2:$R$782,MATCH(C11108,XML!$D$2:$D$737,0),2)</f>
        <v>#N/A</v>
      </c>
    </row>
    <row r="11109" spans="1:14" ht="101.25" x14ac:dyDescent="0.2">
      <c r="A11109">
        <v>62691</v>
      </c>
      <c r="B11109" t="s">
        <v>20557</v>
      </c>
      <c r="C11109" s="15" t="s">
        <v>20558</v>
      </c>
      <c r="D11109" s="15" t="s">
        <v>29330</v>
      </c>
      <c r="E11109">
        <v>10590</v>
      </c>
      <c r="F11109">
        <v>14990</v>
      </c>
      <c r="K11109" s="16">
        <f t="shared" si="519"/>
        <v>11860.8</v>
      </c>
      <c r="L11109" s="16">
        <f t="shared" si="520"/>
        <v>12485.052631578947</v>
      </c>
      <c r="M11109" s="16">
        <f t="shared" si="521"/>
        <v>14187.559808612439</v>
      </c>
      <c r="N11109" t="e">
        <f>INDEX(XML!$A$2:$R$782,MATCH(C11109,XML!$D$2:$D$737,0),2)</f>
        <v>#N/A</v>
      </c>
    </row>
    <row r="11110" spans="1:14" ht="78.75" x14ac:dyDescent="0.2">
      <c r="A11110">
        <v>76694</v>
      </c>
      <c r="B11110" t="s">
        <v>35250</v>
      </c>
      <c r="C11110" s="15" t="s">
        <v>35251</v>
      </c>
      <c r="D11110" s="15" t="s">
        <v>35252</v>
      </c>
      <c r="E11110">
        <v>6905</v>
      </c>
      <c r="F11110">
        <v>9990</v>
      </c>
      <c r="H11110" t="s">
        <v>746</v>
      </c>
      <c r="K11110" s="16">
        <f t="shared" si="519"/>
        <v>7733.6</v>
      </c>
      <c r="L11110" s="16">
        <f t="shared" si="520"/>
        <v>8140.6315789473683</v>
      </c>
      <c r="M11110" s="16">
        <f t="shared" si="521"/>
        <v>9250.7177033492826</v>
      </c>
      <c r="N11110" t="e">
        <f>INDEX(XML!$A$2:$R$782,MATCH(C11110,XML!$D$2:$D$737,0),2)</f>
        <v>#N/A</v>
      </c>
    </row>
    <row r="11111" spans="1:14" ht="78.75" x14ac:dyDescent="0.2">
      <c r="A11111">
        <v>76697</v>
      </c>
      <c r="B11111" t="s">
        <v>35250</v>
      </c>
      <c r="C11111" s="15" t="s">
        <v>35632</v>
      </c>
      <c r="D11111" s="15" t="s">
        <v>35633</v>
      </c>
      <c r="E11111">
        <v>6905</v>
      </c>
      <c r="F11111">
        <v>9990</v>
      </c>
      <c r="H11111" t="s">
        <v>746</v>
      </c>
      <c r="I11111">
        <v>1</v>
      </c>
      <c r="K11111" s="16">
        <f t="shared" si="519"/>
        <v>7733.6</v>
      </c>
      <c r="L11111" s="16">
        <f t="shared" si="520"/>
        <v>8140.6315789473683</v>
      </c>
      <c r="M11111" s="16">
        <f t="shared" si="521"/>
        <v>9250.7177033492826</v>
      </c>
      <c r="N11111" t="e">
        <f>INDEX(XML!$A$2:$R$782,MATCH(C11111,XML!$D$2:$D$737,0),2)</f>
        <v>#N/A</v>
      </c>
    </row>
    <row r="11112" spans="1:14" ht="78.75" x14ac:dyDescent="0.2">
      <c r="A11112">
        <v>29373</v>
      </c>
      <c r="B11112" t="s">
        <v>41943</v>
      </c>
      <c r="C11112" s="15" t="s">
        <v>41944</v>
      </c>
      <c r="D11112" s="15" t="s">
        <v>41945</v>
      </c>
      <c r="E11112">
        <v>7990</v>
      </c>
      <c r="F11112">
        <v>7990</v>
      </c>
      <c r="K11112" s="16">
        <f t="shared" si="519"/>
        <v>8948.7999999999993</v>
      </c>
      <c r="L11112" s="16">
        <f t="shared" si="520"/>
        <v>9419.78947368421</v>
      </c>
      <c r="M11112" s="16">
        <f t="shared" si="521"/>
        <v>10704.306220095694</v>
      </c>
      <c r="N11112" t="e">
        <f>INDEX(XML!$A$2:$R$782,MATCH(C11112,XML!$D$2:$D$737,0),2)</f>
        <v>#N/A</v>
      </c>
    </row>
    <row r="11113" spans="1:14" ht="78.75" x14ac:dyDescent="0.2">
      <c r="A11113">
        <v>63659</v>
      </c>
      <c r="B11113" t="s">
        <v>21516</v>
      </c>
      <c r="C11113" s="15" t="s">
        <v>21517</v>
      </c>
      <c r="D11113" s="15" t="s">
        <v>21730</v>
      </c>
      <c r="E11113">
        <v>11190</v>
      </c>
      <c r="F11113">
        <v>11190</v>
      </c>
      <c r="H11113">
        <v>2</v>
      </c>
      <c r="K11113" s="16">
        <f t="shared" si="519"/>
        <v>12532.8</v>
      </c>
      <c r="L11113" s="16">
        <f t="shared" si="520"/>
        <v>13192.421052631578</v>
      </c>
      <c r="M11113" s="16">
        <f t="shared" si="521"/>
        <v>14991.387559808611</v>
      </c>
      <c r="N11113" t="e">
        <f>INDEX(XML!$A$2:$R$782,MATCH(C11113,XML!$D$2:$D$737,0),2)</f>
        <v>#N/A</v>
      </c>
    </row>
    <row r="11114" spans="1:14" ht="67.5" x14ac:dyDescent="0.2">
      <c r="A11114">
        <v>60554</v>
      </c>
      <c r="B11114" t="s">
        <v>19371</v>
      </c>
      <c r="C11114" s="15" t="s">
        <v>19372</v>
      </c>
      <c r="D11114" s="15" t="s">
        <v>19436</v>
      </c>
      <c r="E11114">
        <v>19590</v>
      </c>
      <c r="F11114">
        <v>19590</v>
      </c>
      <c r="H11114">
        <v>4</v>
      </c>
      <c r="K11114" s="16">
        <f t="shared" si="519"/>
        <v>21940.799999999999</v>
      </c>
      <c r="L11114" s="16">
        <f t="shared" si="520"/>
        <v>23095.57894736842</v>
      </c>
      <c r="M11114" s="16">
        <f t="shared" si="521"/>
        <v>26244.97607655502</v>
      </c>
      <c r="N11114" t="e">
        <f>INDEX(XML!$A$2:$R$782,MATCH(C11114,XML!$D$2:$D$737,0),2)</f>
        <v>#N/A</v>
      </c>
    </row>
    <row r="11115" spans="1:14" ht="101.25" x14ac:dyDescent="0.2">
      <c r="A11115">
        <v>60555</v>
      </c>
      <c r="B11115" t="s">
        <v>29331</v>
      </c>
      <c r="C11115" s="15" t="s">
        <v>29332</v>
      </c>
      <c r="D11115" s="15" t="s">
        <v>29333</v>
      </c>
      <c r="E11115">
        <v>22390</v>
      </c>
      <c r="F11115">
        <v>22390</v>
      </c>
      <c r="K11115" s="16">
        <f t="shared" si="519"/>
        <v>25076.799999999999</v>
      </c>
      <c r="L11115" s="16">
        <f t="shared" si="520"/>
        <v>26396.63157894737</v>
      </c>
      <c r="M11115" s="16">
        <f t="shared" si="521"/>
        <v>29996.172248803832</v>
      </c>
      <c r="N11115" t="e">
        <f>INDEX(XML!$A$2:$R$782,MATCH(C11115,XML!$D$2:$D$737,0),2)</f>
        <v>#N/A</v>
      </c>
    </row>
    <row r="11116" spans="1:14" ht="90" x14ac:dyDescent="0.2">
      <c r="A11116">
        <v>47765</v>
      </c>
      <c r="B11116" t="s">
        <v>38484</v>
      </c>
      <c r="C11116" s="15" t="s">
        <v>38485</v>
      </c>
      <c r="D11116" s="15" t="s">
        <v>38486</v>
      </c>
      <c r="E11116">
        <v>9834</v>
      </c>
      <c r="F11116">
        <v>12990</v>
      </c>
      <c r="H11116">
        <v>18</v>
      </c>
      <c r="K11116" s="16">
        <f t="shared" si="519"/>
        <v>11014.08</v>
      </c>
      <c r="L11116" s="16">
        <f t="shared" si="520"/>
        <v>11593.768421052631</v>
      </c>
      <c r="M11116" s="16">
        <f t="shared" si="521"/>
        <v>13174.736842105263</v>
      </c>
      <c r="N11116" t="e">
        <f>INDEX(XML!$A$2:$R$782,MATCH(C11116,XML!$D$2:$D$737,0),2)</f>
        <v>#N/A</v>
      </c>
    </row>
    <row r="11117" spans="1:14" ht="101.25" x14ac:dyDescent="0.2">
      <c r="A11117">
        <v>60556</v>
      </c>
      <c r="B11117" t="s">
        <v>41840</v>
      </c>
      <c r="C11117" s="15" t="s">
        <v>41841</v>
      </c>
      <c r="D11117" s="15" t="s">
        <v>41842</v>
      </c>
      <c r="E11117">
        <v>25890</v>
      </c>
      <c r="F11117">
        <v>25890</v>
      </c>
      <c r="H11117">
        <v>2</v>
      </c>
      <c r="K11117" s="16">
        <f t="shared" si="519"/>
        <v>28996.799999999999</v>
      </c>
      <c r="L11117" s="16">
        <f t="shared" si="520"/>
        <v>30522.947368421053</v>
      </c>
      <c r="M11117" s="16">
        <f t="shared" si="521"/>
        <v>34685.167464114835</v>
      </c>
      <c r="N11117" t="e">
        <f>INDEX(XML!$A$2:$R$782,MATCH(C11117,XML!$D$2:$D$737,0),2)</f>
        <v>#N/A</v>
      </c>
    </row>
    <row r="11118" spans="1:14" ht="15.75" x14ac:dyDescent="0.25">
      <c r="A11118" s="184" t="s">
        <v>4570</v>
      </c>
      <c r="B11118" s="184"/>
      <c r="C11118" s="185"/>
      <c r="D11118" s="185"/>
      <c r="E11118" s="184"/>
      <c r="F11118" s="184"/>
      <c r="G11118" s="184"/>
      <c r="H11118" s="184"/>
      <c r="I11118" s="184"/>
      <c r="J11118" s="184"/>
      <c r="K11118" s="16">
        <f t="shared" si="519"/>
        <v>0</v>
      </c>
      <c r="L11118" s="16">
        <f t="shared" si="520"/>
        <v>0</v>
      </c>
      <c r="M11118" s="16">
        <f t="shared" si="521"/>
        <v>0</v>
      </c>
      <c r="N11118" t="e">
        <f>INDEX(XML!$A$2:$R$782,MATCH(C11118,XML!$D$2:$D$737,0),2)</f>
        <v>#N/A</v>
      </c>
    </row>
    <row r="11119" spans="1:14" ht="90" x14ac:dyDescent="0.2">
      <c r="A11119">
        <v>47748</v>
      </c>
      <c r="B11119" t="s">
        <v>15661</v>
      </c>
      <c r="C11119" s="15" t="s">
        <v>18423</v>
      </c>
      <c r="D11119" s="15" t="s">
        <v>18424</v>
      </c>
      <c r="E11119">
        <v>5941</v>
      </c>
      <c r="F11119">
        <v>6990</v>
      </c>
      <c r="H11119" t="s">
        <v>746</v>
      </c>
      <c r="K11119" s="16">
        <f t="shared" si="519"/>
        <v>6653.92</v>
      </c>
      <c r="L11119" s="16">
        <f t="shared" si="520"/>
        <v>7004.1263157894737</v>
      </c>
      <c r="M11119" s="16">
        <f t="shared" si="521"/>
        <v>7959.2344497607664</v>
      </c>
      <c r="N11119" t="e">
        <f>INDEX(XML!$A$2:$R$782,MATCH(C11119,XML!$D$2:$D$737,0),2)</f>
        <v>#N/A</v>
      </c>
    </row>
    <row r="11120" spans="1:14" ht="45" x14ac:dyDescent="0.2">
      <c r="A11120">
        <v>56365</v>
      </c>
      <c r="B11120" t="s">
        <v>14508</v>
      </c>
      <c r="C11120" s="15" t="s">
        <v>18425</v>
      </c>
      <c r="D11120" s="15" t="s">
        <v>18426</v>
      </c>
      <c r="E11120">
        <v>5437</v>
      </c>
      <c r="F11120">
        <v>6690</v>
      </c>
      <c r="H11120">
        <v>1</v>
      </c>
      <c r="K11120" s="16">
        <f t="shared" si="519"/>
        <v>6089.44</v>
      </c>
      <c r="L11120" s="16">
        <f t="shared" si="520"/>
        <v>6409.9368421052632</v>
      </c>
      <c r="M11120" s="16">
        <f t="shared" si="521"/>
        <v>7284.0191387559807</v>
      </c>
      <c r="N11120" t="e">
        <f>INDEX(XML!$A$2:$R$782,MATCH(C11120,XML!$D$2:$D$737,0),2)</f>
        <v>#N/A</v>
      </c>
    </row>
    <row r="11121" spans="1:14" ht="101.25" x14ac:dyDescent="0.2">
      <c r="A11121">
        <v>47734</v>
      </c>
      <c r="B11121" t="s">
        <v>43822</v>
      </c>
      <c r="C11121" s="15" t="s">
        <v>43823</v>
      </c>
      <c r="D11121" s="15" t="s">
        <v>43824</v>
      </c>
      <c r="E11121">
        <v>6351</v>
      </c>
      <c r="F11121">
        <v>7990</v>
      </c>
      <c r="H11121">
        <v>8</v>
      </c>
      <c r="K11121" s="16">
        <f t="shared" si="519"/>
        <v>7113.12</v>
      </c>
      <c r="L11121" s="16">
        <f t="shared" si="520"/>
        <v>7487.4947368421053</v>
      </c>
      <c r="M11121" s="16">
        <f t="shared" si="521"/>
        <v>8508.5167464114838</v>
      </c>
      <c r="N11121" t="e">
        <f>INDEX(XML!$A$2:$R$782,MATCH(C11121,XML!$D$2:$D$737,0),2)</f>
        <v>#N/A</v>
      </c>
    </row>
    <row r="11122" spans="1:14" ht="56.25" x14ac:dyDescent="0.2">
      <c r="A11122">
        <v>55416</v>
      </c>
      <c r="B11122" t="s">
        <v>13249</v>
      </c>
      <c r="C11122" s="15" t="s">
        <v>18427</v>
      </c>
      <c r="D11122" s="15" t="s">
        <v>18428</v>
      </c>
      <c r="E11122">
        <v>6900</v>
      </c>
      <c r="F11122">
        <v>7990</v>
      </c>
      <c r="H11122">
        <v>2</v>
      </c>
      <c r="K11122" s="16">
        <f t="shared" si="519"/>
        <v>7728</v>
      </c>
      <c r="L11122" s="16">
        <f t="shared" si="520"/>
        <v>8134.7368421052633</v>
      </c>
      <c r="M11122" s="16">
        <f t="shared" si="521"/>
        <v>9244.0191387559807</v>
      </c>
      <c r="N11122" t="e">
        <f>INDEX(XML!$A$2:$R$782,MATCH(C11122,XML!$D$2:$D$737,0),2)</f>
        <v>#N/A</v>
      </c>
    </row>
    <row r="11123" spans="1:14" ht="101.25" x14ac:dyDescent="0.2">
      <c r="A11123">
        <v>47754</v>
      </c>
      <c r="B11123" t="s">
        <v>4572</v>
      </c>
      <c r="C11123" s="15" t="s">
        <v>18429</v>
      </c>
      <c r="D11123" s="15" t="s">
        <v>18430</v>
      </c>
      <c r="E11123">
        <v>6280</v>
      </c>
      <c r="F11123">
        <v>7990</v>
      </c>
      <c r="H11123">
        <v>5</v>
      </c>
      <c r="K11123" s="16">
        <f t="shared" si="519"/>
        <v>7033.6</v>
      </c>
      <c r="L11123" s="16">
        <f t="shared" si="520"/>
        <v>7403.7894736842109</v>
      </c>
      <c r="M11123" s="16">
        <f t="shared" si="521"/>
        <v>8413.3971291866037</v>
      </c>
      <c r="N11123" t="e">
        <f>INDEX(XML!$A$2:$R$782,MATCH(C11123,XML!$D$2:$D$737,0),2)</f>
        <v>#N/A</v>
      </c>
    </row>
    <row r="11124" spans="1:14" ht="90" x14ac:dyDescent="0.2">
      <c r="A11124">
        <v>61769</v>
      </c>
      <c r="B11124" t="s">
        <v>35338</v>
      </c>
      <c r="C11124" s="15" t="s">
        <v>35339</v>
      </c>
      <c r="D11124" s="15" t="s">
        <v>35340</v>
      </c>
      <c r="E11124">
        <v>15390</v>
      </c>
      <c r="F11124">
        <v>15390</v>
      </c>
      <c r="H11124">
        <v>5</v>
      </c>
      <c r="K11124" s="16">
        <f t="shared" si="519"/>
        <v>17236.8</v>
      </c>
      <c r="L11124" s="16">
        <f t="shared" si="520"/>
        <v>18144</v>
      </c>
      <c r="M11124" s="16">
        <f t="shared" si="521"/>
        <v>20618.18181818182</v>
      </c>
      <c r="N11124" t="e">
        <f>INDEX(XML!$A$2:$R$782,MATCH(C11124,XML!$D$2:$D$737,0),2)</f>
        <v>#N/A</v>
      </c>
    </row>
    <row r="11125" spans="1:14" ht="101.25" x14ac:dyDescent="0.2">
      <c r="A11125">
        <v>47751</v>
      </c>
      <c r="B11125" t="s">
        <v>4571</v>
      </c>
      <c r="C11125" s="15" t="s">
        <v>18431</v>
      </c>
      <c r="D11125" s="15" t="s">
        <v>18432</v>
      </c>
      <c r="E11125">
        <v>7332</v>
      </c>
      <c r="F11125">
        <v>8790</v>
      </c>
      <c r="H11125">
        <v>1</v>
      </c>
      <c r="K11125" s="16">
        <f t="shared" si="519"/>
        <v>8211.84</v>
      </c>
      <c r="L11125" s="16">
        <f t="shared" si="520"/>
        <v>8644.0421052631573</v>
      </c>
      <c r="M11125" s="16">
        <f t="shared" si="521"/>
        <v>9822.7751196172248</v>
      </c>
      <c r="N11125" t="e">
        <f>INDEX(XML!$A$2:$R$782,MATCH(C11125,XML!$D$2:$D$737,0),2)</f>
        <v>#N/A</v>
      </c>
    </row>
    <row r="11126" spans="1:14" ht="45" x14ac:dyDescent="0.2">
      <c r="A11126">
        <v>48157</v>
      </c>
      <c r="B11126">
        <v>1830008153</v>
      </c>
      <c r="C11126" s="15" t="s">
        <v>18433</v>
      </c>
      <c r="D11126" s="15" t="s">
        <v>18434</v>
      </c>
      <c r="E11126">
        <v>15490</v>
      </c>
      <c r="F11126">
        <v>15490</v>
      </c>
      <c r="K11126" s="16">
        <f t="shared" si="519"/>
        <v>17348.8</v>
      </c>
      <c r="L11126" s="16">
        <f t="shared" si="520"/>
        <v>18261.894736842107</v>
      </c>
      <c r="M11126" s="16">
        <f t="shared" si="521"/>
        <v>20752.15311004785</v>
      </c>
      <c r="N11126" t="e">
        <f>INDEX(XML!$A$2:$R$782,MATCH(C11126,XML!$D$2:$D$737,0),2)</f>
        <v>#N/A</v>
      </c>
    </row>
    <row r="11127" spans="1:14" ht="123.75" x14ac:dyDescent="0.2">
      <c r="A11127">
        <v>50747</v>
      </c>
      <c r="B11127">
        <v>1830007838</v>
      </c>
      <c r="C11127" s="15" t="s">
        <v>21351</v>
      </c>
      <c r="D11127" s="15" t="s">
        <v>21352</v>
      </c>
      <c r="E11127">
        <v>13990</v>
      </c>
      <c r="F11127">
        <v>13990</v>
      </c>
      <c r="H11127">
        <v>7</v>
      </c>
      <c r="K11127" s="16">
        <f t="shared" si="519"/>
        <v>15668.8</v>
      </c>
      <c r="L11127" s="16">
        <f t="shared" si="520"/>
        <v>16493.473684210527</v>
      </c>
      <c r="M11127" s="16">
        <f t="shared" si="521"/>
        <v>18742.583732057417</v>
      </c>
      <c r="N11127" t="e">
        <f>INDEX(XML!$A$2:$R$782,MATCH(C11127,XML!$D$2:$D$737,0),2)</f>
        <v>#N/A</v>
      </c>
    </row>
    <row r="11128" spans="1:14" ht="45" x14ac:dyDescent="0.2">
      <c r="A11128">
        <v>48143</v>
      </c>
      <c r="B11128">
        <v>1830007888</v>
      </c>
      <c r="C11128" s="15" t="s">
        <v>18435</v>
      </c>
      <c r="D11128" s="15" t="s">
        <v>18436</v>
      </c>
      <c r="E11128">
        <v>15990</v>
      </c>
      <c r="F11128">
        <v>15990</v>
      </c>
      <c r="H11128">
        <v>4</v>
      </c>
      <c r="K11128" s="16">
        <f t="shared" si="519"/>
        <v>17908.8</v>
      </c>
      <c r="L11128" s="16">
        <f t="shared" si="520"/>
        <v>18851.36842105263</v>
      </c>
      <c r="M11128" s="16">
        <f t="shared" si="521"/>
        <v>21422.009569377988</v>
      </c>
      <c r="N11128" t="e">
        <f>INDEX(XML!$A$2:$R$782,MATCH(C11128,XML!$D$2:$D$737,0),2)</f>
        <v>#N/A</v>
      </c>
    </row>
    <row r="11129" spans="1:14" ht="135" x14ac:dyDescent="0.2">
      <c r="A11129">
        <v>50748</v>
      </c>
      <c r="B11129">
        <v>1830007937</v>
      </c>
      <c r="C11129" s="15" t="s">
        <v>21353</v>
      </c>
      <c r="D11129" s="15" t="s">
        <v>21354</v>
      </c>
      <c r="E11129">
        <v>17990</v>
      </c>
      <c r="F11129">
        <v>17990</v>
      </c>
      <c r="H11129">
        <v>1</v>
      </c>
      <c r="K11129" s="16">
        <f t="shared" si="519"/>
        <v>20148.8</v>
      </c>
      <c r="L11129" s="16">
        <f t="shared" si="520"/>
        <v>21209.263157894737</v>
      </c>
      <c r="M11129" s="16">
        <f t="shared" si="521"/>
        <v>24101.435406698565</v>
      </c>
      <c r="N11129" t="e">
        <f>INDEX(XML!$A$2:$R$782,MATCH(C11129,XML!$D$2:$D$737,0),2)</f>
        <v>#N/A</v>
      </c>
    </row>
    <row r="11130" spans="1:14" ht="15.75" x14ac:dyDescent="0.25">
      <c r="A11130" s="184" t="s">
        <v>4573</v>
      </c>
      <c r="B11130" s="184"/>
      <c r="C11130" s="185"/>
      <c r="D11130" s="185"/>
      <c r="E11130" s="184"/>
      <c r="F11130" s="184"/>
      <c r="G11130" s="184"/>
      <c r="H11130" s="184"/>
      <c r="I11130" s="184"/>
      <c r="J11130" s="184"/>
      <c r="K11130" s="16">
        <f t="shared" si="519"/>
        <v>0</v>
      </c>
      <c r="L11130" s="16">
        <f t="shared" si="520"/>
        <v>0</v>
      </c>
      <c r="M11130" s="16">
        <f t="shared" si="521"/>
        <v>0</v>
      </c>
      <c r="N11130" t="e">
        <f>INDEX(XML!$A$2:$R$782,MATCH(C11130,XML!$D$2:$D$737,0),2)</f>
        <v>#N/A</v>
      </c>
    </row>
    <row r="11131" spans="1:14" ht="78.75" x14ac:dyDescent="0.2">
      <c r="A11131">
        <v>56364</v>
      </c>
      <c r="B11131" t="s">
        <v>14509</v>
      </c>
      <c r="C11131" s="15" t="s">
        <v>18437</v>
      </c>
      <c r="D11131" s="15" t="s">
        <v>18438</v>
      </c>
      <c r="E11131">
        <v>4667</v>
      </c>
      <c r="F11131">
        <v>5490</v>
      </c>
      <c r="H11131">
        <v>4</v>
      </c>
      <c r="K11131" s="16">
        <f t="shared" si="519"/>
        <v>5227.04</v>
      </c>
      <c r="L11131" s="16">
        <f t="shared" si="520"/>
        <v>5502.1473684210523</v>
      </c>
      <c r="M11131" s="16">
        <f t="shared" si="521"/>
        <v>6252.4401913875599</v>
      </c>
      <c r="N11131" t="e">
        <f>INDEX(XML!$A$2:$R$782,MATCH(C11131,XML!$D$2:$D$737,0),2)</f>
        <v>#N/A</v>
      </c>
    </row>
    <row r="11132" spans="1:14" ht="90" x14ac:dyDescent="0.2">
      <c r="A11132">
        <v>56363</v>
      </c>
      <c r="B11132" t="s">
        <v>23951</v>
      </c>
      <c r="C11132" s="15" t="s">
        <v>23952</v>
      </c>
      <c r="D11132" s="15" t="s">
        <v>23953</v>
      </c>
      <c r="E11132">
        <v>4592</v>
      </c>
      <c r="F11132">
        <v>5790</v>
      </c>
      <c r="H11132">
        <v>7</v>
      </c>
      <c r="K11132" s="16">
        <f t="shared" si="519"/>
        <v>5143.04</v>
      </c>
      <c r="L11132" s="16">
        <f t="shared" si="520"/>
        <v>5413.726315789474</v>
      </c>
      <c r="M11132" s="16">
        <f t="shared" si="521"/>
        <v>6151.9617224880385</v>
      </c>
      <c r="N11132" t="e">
        <f>INDEX(XML!$A$2:$R$782,MATCH(C11132,XML!$D$2:$D$737,0),2)</f>
        <v>#N/A</v>
      </c>
    </row>
    <row r="11133" spans="1:14" ht="78.75" x14ac:dyDescent="0.2">
      <c r="A11133">
        <v>57663</v>
      </c>
      <c r="B11133" t="s">
        <v>40102</v>
      </c>
      <c r="C11133" s="15" t="s">
        <v>40103</v>
      </c>
      <c r="D11133" s="15" t="s">
        <v>40104</v>
      </c>
      <c r="E11133">
        <v>9990</v>
      </c>
      <c r="F11133">
        <v>9990</v>
      </c>
      <c r="H11133">
        <v>21</v>
      </c>
      <c r="K11133" s="16">
        <f t="shared" si="519"/>
        <v>11188.8</v>
      </c>
      <c r="L11133" s="16">
        <f t="shared" si="520"/>
        <v>11777.684210526315</v>
      </c>
      <c r="M11133" s="16">
        <f t="shared" si="521"/>
        <v>13383.732057416266</v>
      </c>
      <c r="N11133" t="e">
        <f>INDEX(XML!$A$2:$R$782,MATCH(C11133,XML!$D$2:$D$737,0),2)</f>
        <v>#N/A</v>
      </c>
    </row>
    <row r="11134" spans="1:14" ht="101.25" x14ac:dyDescent="0.2">
      <c r="A11134">
        <v>57708</v>
      </c>
      <c r="B11134" t="s">
        <v>35341</v>
      </c>
      <c r="C11134" s="15" t="s">
        <v>35342</v>
      </c>
      <c r="D11134" s="15" t="s">
        <v>35343</v>
      </c>
      <c r="E11134">
        <v>12590</v>
      </c>
      <c r="F11134">
        <v>12590</v>
      </c>
      <c r="K11134" s="16">
        <f t="shared" si="519"/>
        <v>14100.8</v>
      </c>
      <c r="L11134" s="16">
        <f t="shared" si="520"/>
        <v>14842.947368421053</v>
      </c>
      <c r="M11134" s="16">
        <f t="shared" si="521"/>
        <v>16866.985645933015</v>
      </c>
      <c r="N11134" t="e">
        <f>INDEX(XML!$A$2:$R$782,MATCH(C11134,XML!$D$2:$D$737,0),2)</f>
        <v>#N/A</v>
      </c>
    </row>
    <row r="11135" spans="1:14" ht="157.5" x14ac:dyDescent="0.2">
      <c r="A11135">
        <v>58067</v>
      </c>
      <c r="B11135" t="s">
        <v>15943</v>
      </c>
      <c r="C11135" s="15" t="s">
        <v>18447</v>
      </c>
      <c r="D11135" s="15" t="s">
        <v>18448</v>
      </c>
      <c r="E11135">
        <v>17990</v>
      </c>
      <c r="F11135">
        <v>17990</v>
      </c>
      <c r="H11135">
        <v>33</v>
      </c>
      <c r="K11135" s="16">
        <f t="shared" si="519"/>
        <v>20148.8</v>
      </c>
      <c r="L11135" s="16">
        <f t="shared" si="520"/>
        <v>21209.263157894737</v>
      </c>
      <c r="M11135" s="16">
        <f t="shared" si="521"/>
        <v>24101.435406698565</v>
      </c>
      <c r="N11135" t="e">
        <f>INDEX(XML!$A$2:$R$782,MATCH(C11135,XML!$D$2:$D$737,0),2)</f>
        <v>#N/A</v>
      </c>
    </row>
    <row r="11136" spans="1:14" ht="157.5" x14ac:dyDescent="0.2">
      <c r="A11136">
        <v>60347</v>
      </c>
      <c r="B11136" t="s">
        <v>17454</v>
      </c>
      <c r="C11136" s="15" t="s">
        <v>30284</v>
      </c>
      <c r="D11136" s="15" t="s">
        <v>30285</v>
      </c>
      <c r="E11136">
        <v>27990</v>
      </c>
      <c r="F11136">
        <v>27990</v>
      </c>
      <c r="H11136">
        <v>49</v>
      </c>
      <c r="K11136" s="16">
        <f t="shared" si="519"/>
        <v>31348.799999999999</v>
      </c>
      <c r="L11136" s="16">
        <f t="shared" si="520"/>
        <v>32998.73684210526</v>
      </c>
      <c r="M11136" s="16">
        <f t="shared" si="521"/>
        <v>37498.564593301431</v>
      </c>
      <c r="N11136" t="e">
        <f>INDEX(XML!$A$2:$R$782,MATCH(C11136,XML!$D$2:$D$737,0),2)</f>
        <v>#N/A</v>
      </c>
    </row>
    <row r="11137" spans="1:14" ht="157.5" x14ac:dyDescent="0.2">
      <c r="A11137">
        <v>59601</v>
      </c>
      <c r="B11137" t="s">
        <v>17454</v>
      </c>
      <c r="C11137" s="15" t="s">
        <v>31192</v>
      </c>
      <c r="D11137" s="15" t="s">
        <v>31193</v>
      </c>
      <c r="E11137">
        <v>27990</v>
      </c>
      <c r="F11137">
        <v>27990</v>
      </c>
      <c r="H11137">
        <v>49</v>
      </c>
      <c r="K11137" s="16">
        <f t="shared" si="519"/>
        <v>31348.799999999999</v>
      </c>
      <c r="L11137" s="16">
        <f t="shared" si="520"/>
        <v>32998.73684210526</v>
      </c>
      <c r="M11137" s="16">
        <f t="shared" si="521"/>
        <v>37498.564593301431</v>
      </c>
      <c r="N11137" t="e">
        <f>INDEX(XML!$A$2:$R$782,MATCH(C11137,XML!$D$2:$D$737,0),2)</f>
        <v>#N/A</v>
      </c>
    </row>
    <row r="11138" spans="1:14" ht="33.75" customHeight="1" x14ac:dyDescent="0.2">
      <c r="A11138">
        <v>60348</v>
      </c>
      <c r="B11138" t="s">
        <v>17454</v>
      </c>
      <c r="C11138" s="15" t="s">
        <v>17455</v>
      </c>
      <c r="D11138" s="15" t="s">
        <v>17456</v>
      </c>
      <c r="E11138">
        <v>27990</v>
      </c>
      <c r="F11138">
        <v>27990</v>
      </c>
      <c r="H11138">
        <v>11</v>
      </c>
      <c r="K11138" s="16">
        <f t="shared" si="519"/>
        <v>31348.799999999999</v>
      </c>
      <c r="L11138" s="16">
        <f t="shared" si="520"/>
        <v>32998.73684210526</v>
      </c>
      <c r="M11138" s="16">
        <f t="shared" si="521"/>
        <v>37498.564593301431</v>
      </c>
      <c r="N11138" t="e">
        <f>INDEX(XML!$A$2:$R$782,MATCH(C11138,XML!$D$2:$D$737,0),2)</f>
        <v>#N/A</v>
      </c>
    </row>
    <row r="11139" spans="1:14" ht="101.25" x14ac:dyDescent="0.2">
      <c r="A11139">
        <v>48896</v>
      </c>
      <c r="B11139" t="s">
        <v>4580</v>
      </c>
      <c r="C11139" s="15" t="s">
        <v>18439</v>
      </c>
      <c r="D11139" s="15" t="s">
        <v>18440</v>
      </c>
      <c r="E11139">
        <v>16990</v>
      </c>
      <c r="F11139">
        <v>16990</v>
      </c>
      <c r="H11139">
        <v>21</v>
      </c>
      <c r="K11139" s="16">
        <f t="shared" si="519"/>
        <v>19028.8</v>
      </c>
      <c r="L11139" s="16">
        <f t="shared" si="520"/>
        <v>20030.315789473683</v>
      </c>
      <c r="M11139" s="16">
        <f t="shared" si="521"/>
        <v>22761.722488038275</v>
      </c>
      <c r="N11139" t="e">
        <f>INDEX(XML!$A$2:$R$782,MATCH(C11139,XML!$D$2:$D$737,0),2)</f>
        <v>#N/A</v>
      </c>
    </row>
    <row r="11140" spans="1:14" ht="101.25" x14ac:dyDescent="0.2">
      <c r="A11140">
        <v>46605</v>
      </c>
      <c r="B11140" t="s">
        <v>4579</v>
      </c>
      <c r="C11140" s="15" t="s">
        <v>18445</v>
      </c>
      <c r="D11140" s="15" t="s">
        <v>18446</v>
      </c>
      <c r="E11140">
        <v>17990</v>
      </c>
      <c r="F11140">
        <v>17990</v>
      </c>
      <c r="H11140">
        <v>6</v>
      </c>
      <c r="K11140" s="16">
        <f t="shared" si="519"/>
        <v>20148.8</v>
      </c>
      <c r="L11140" s="16">
        <f t="shared" si="520"/>
        <v>21209.263157894737</v>
      </c>
      <c r="M11140" s="16">
        <f t="shared" si="521"/>
        <v>24101.435406698565</v>
      </c>
      <c r="N11140" t="e">
        <f>INDEX(XML!$A$2:$R$782,MATCH(C11140,XML!$D$2:$D$737,0),2)</f>
        <v>#N/A</v>
      </c>
    </row>
    <row r="11141" spans="1:14" ht="90" x14ac:dyDescent="0.2">
      <c r="A11141">
        <v>55672</v>
      </c>
      <c r="B11141" t="s">
        <v>35253</v>
      </c>
      <c r="C11141" s="15" t="s">
        <v>35254</v>
      </c>
      <c r="D11141" s="15" t="s">
        <v>35255</v>
      </c>
      <c r="E11141">
        <v>14990</v>
      </c>
      <c r="F11141">
        <v>14990</v>
      </c>
      <c r="H11141">
        <v>9</v>
      </c>
      <c r="K11141" s="16">
        <f t="shared" ref="K11141:K11204" si="522">IF(E11141&gt;49999,E11141+E11141*0.07,IF(E11141&lt;=49999,E11141+E11141*0.12))</f>
        <v>16788.8</v>
      </c>
      <c r="L11141" s="16">
        <f t="shared" ref="L11141:L11204" si="523">K11141*100/95</f>
        <v>17672.42105263158</v>
      </c>
      <c r="M11141" s="16">
        <f t="shared" ref="M11141:M11204" si="524">IF(COUNTIF(C11141,"*Dahua*"),F11141-10,L11141*100/88)</f>
        <v>20082.296650717704</v>
      </c>
      <c r="N11141" t="e">
        <f>INDEX(XML!$A$2:$R$782,MATCH(C11141,XML!$D$2:$D$737,0),2)</f>
        <v>#N/A</v>
      </c>
    </row>
    <row r="11142" spans="1:14" ht="90" x14ac:dyDescent="0.2">
      <c r="A11142">
        <v>46604</v>
      </c>
      <c r="B11142" t="s">
        <v>16353</v>
      </c>
      <c r="C11142" s="15" t="s">
        <v>18443</v>
      </c>
      <c r="D11142" s="15" t="s">
        <v>18444</v>
      </c>
      <c r="E11142">
        <v>19990</v>
      </c>
      <c r="F11142">
        <v>19990</v>
      </c>
      <c r="H11142" t="s">
        <v>746</v>
      </c>
      <c r="K11142" s="16">
        <f t="shared" si="522"/>
        <v>22388.799999999999</v>
      </c>
      <c r="L11142" s="16">
        <f t="shared" si="523"/>
        <v>23567.157894736843</v>
      </c>
      <c r="M11142" s="16">
        <f t="shared" si="524"/>
        <v>26780.861244019143</v>
      </c>
      <c r="N11142" t="e">
        <f>INDEX(XML!$A$2:$R$782,MATCH(C11142,XML!$D$2:$D$737,0),2)</f>
        <v>#N/A</v>
      </c>
    </row>
    <row r="11143" spans="1:14" ht="33.75" customHeight="1" x14ac:dyDescent="0.2">
      <c r="A11143">
        <v>68538</v>
      </c>
      <c r="B11143" t="s">
        <v>25269</v>
      </c>
      <c r="C11143" s="15" t="s">
        <v>25270</v>
      </c>
      <c r="D11143" s="15" t="s">
        <v>25271</v>
      </c>
      <c r="E11143">
        <v>21990</v>
      </c>
      <c r="F11143">
        <v>21990</v>
      </c>
      <c r="H11143">
        <v>4</v>
      </c>
      <c r="K11143" s="16">
        <f t="shared" si="522"/>
        <v>24628.799999999999</v>
      </c>
      <c r="L11143" s="16">
        <f t="shared" si="523"/>
        <v>25925.052631578947</v>
      </c>
      <c r="M11143" s="16">
        <f t="shared" si="524"/>
        <v>29460.287081339713</v>
      </c>
      <c r="N11143" t="e">
        <f>INDEX(XML!$A$2:$R$782,MATCH(C11143,XML!$D$2:$D$737,0),2)</f>
        <v>#N/A</v>
      </c>
    </row>
    <row r="11144" spans="1:14" ht="135" x14ac:dyDescent="0.2">
      <c r="A11144">
        <v>59096</v>
      </c>
      <c r="B11144" t="s">
        <v>29334</v>
      </c>
      <c r="C11144" s="15" t="s">
        <v>29335</v>
      </c>
      <c r="D11144" s="15" t="s">
        <v>29336</v>
      </c>
      <c r="E11144">
        <v>32990</v>
      </c>
      <c r="F11144">
        <v>32990</v>
      </c>
      <c r="H11144">
        <v>29</v>
      </c>
      <c r="K11144" s="16">
        <f t="shared" si="522"/>
        <v>36948.800000000003</v>
      </c>
      <c r="L11144" s="16">
        <f t="shared" si="523"/>
        <v>38893.473684210534</v>
      </c>
      <c r="M11144" s="16">
        <f t="shared" si="524"/>
        <v>44197.129186602884</v>
      </c>
      <c r="N11144" t="e">
        <f>INDEX(XML!$A$2:$R$782,MATCH(C11144,XML!$D$2:$D$737,0),2)</f>
        <v>#N/A</v>
      </c>
    </row>
    <row r="11145" spans="1:14" ht="78.75" x14ac:dyDescent="0.2">
      <c r="A11145">
        <v>55515</v>
      </c>
      <c r="B11145">
        <v>45332560100</v>
      </c>
      <c r="C11145" s="15" t="s">
        <v>18449</v>
      </c>
      <c r="D11145" s="15" t="s">
        <v>18450</v>
      </c>
      <c r="E11145">
        <v>11890</v>
      </c>
      <c r="F11145">
        <v>11890</v>
      </c>
      <c r="H11145">
        <v>27</v>
      </c>
      <c r="K11145" s="16">
        <f t="shared" si="522"/>
        <v>13316.8</v>
      </c>
      <c r="L11145" s="16">
        <f t="shared" si="523"/>
        <v>14017.684210526315</v>
      </c>
      <c r="M11145" s="16">
        <f t="shared" si="524"/>
        <v>15929.186602870812</v>
      </c>
      <c r="N11145" t="e">
        <f>INDEX(XML!$A$2:$R$782,MATCH(C11145,XML!$D$2:$D$737,0),2)</f>
        <v>#N/A</v>
      </c>
    </row>
    <row r="11146" spans="1:14" ht="90" x14ac:dyDescent="0.2">
      <c r="A11146">
        <v>55521</v>
      </c>
      <c r="B11146">
        <v>45644560100</v>
      </c>
      <c r="C11146" s="15" t="s">
        <v>18453</v>
      </c>
      <c r="D11146" s="15" t="s">
        <v>18454</v>
      </c>
      <c r="E11146">
        <v>16890</v>
      </c>
      <c r="F11146">
        <v>16890</v>
      </c>
      <c r="H11146">
        <v>3</v>
      </c>
      <c r="K11146" s="16">
        <f t="shared" si="522"/>
        <v>18916.8</v>
      </c>
      <c r="L11146" s="16">
        <f t="shared" si="523"/>
        <v>19912.42105263158</v>
      </c>
      <c r="M11146" s="16">
        <f t="shared" si="524"/>
        <v>22627.751196172248</v>
      </c>
      <c r="N11146" t="e">
        <f>INDEX(XML!$A$2:$R$782,MATCH(C11146,XML!$D$2:$D$737,0),2)</f>
        <v>#N/A</v>
      </c>
    </row>
    <row r="11147" spans="1:14" ht="22.5" customHeight="1" x14ac:dyDescent="0.2">
      <c r="A11147">
        <v>56742</v>
      </c>
      <c r="B11147">
        <v>45781560100</v>
      </c>
      <c r="C11147" s="15" t="s">
        <v>18451</v>
      </c>
      <c r="D11147" s="15" t="s">
        <v>18452</v>
      </c>
      <c r="E11147">
        <v>30990</v>
      </c>
      <c r="F11147">
        <v>30990</v>
      </c>
      <c r="H11147">
        <v>2</v>
      </c>
      <c r="K11147" s="16">
        <f t="shared" si="522"/>
        <v>34708.800000000003</v>
      </c>
      <c r="L11147" s="16">
        <f t="shared" si="523"/>
        <v>36535.578947368427</v>
      </c>
      <c r="M11147" s="16">
        <f t="shared" si="524"/>
        <v>41517.703349282303</v>
      </c>
      <c r="N11147" t="e">
        <f>INDEX(XML!$A$2:$R$782,MATCH(C11147,XML!$D$2:$D$737,0),2)</f>
        <v>#N/A</v>
      </c>
    </row>
    <row r="11148" spans="1:14" ht="22.5" customHeight="1" x14ac:dyDescent="0.2">
      <c r="A11148">
        <v>55518</v>
      </c>
      <c r="B11148">
        <v>45557560100</v>
      </c>
      <c r="C11148" s="15" t="s">
        <v>18471</v>
      </c>
      <c r="D11148" s="15" t="s">
        <v>18472</v>
      </c>
      <c r="E11148">
        <v>23990</v>
      </c>
      <c r="F11148">
        <v>23990</v>
      </c>
      <c r="H11148">
        <v>5</v>
      </c>
      <c r="K11148" s="16">
        <f t="shared" si="522"/>
        <v>26868.799999999999</v>
      </c>
      <c r="L11148" s="16">
        <f t="shared" si="523"/>
        <v>28282.947368421053</v>
      </c>
      <c r="M11148" s="16">
        <f t="shared" si="524"/>
        <v>32139.712918660287</v>
      </c>
      <c r="N11148" t="e">
        <f>INDEX(XML!$A$2:$R$782,MATCH(C11148,XML!$D$2:$D$737,0),2)</f>
        <v>#N/A</v>
      </c>
    </row>
    <row r="11149" spans="1:14" ht="22.5" customHeight="1" x14ac:dyDescent="0.2">
      <c r="A11149">
        <v>57603</v>
      </c>
      <c r="B11149">
        <v>45334560100</v>
      </c>
      <c r="C11149" s="15" t="s">
        <v>18459</v>
      </c>
      <c r="D11149" s="15" t="s">
        <v>18460</v>
      </c>
      <c r="E11149">
        <v>24990</v>
      </c>
      <c r="F11149">
        <v>24990</v>
      </c>
      <c r="H11149" t="s">
        <v>746</v>
      </c>
      <c r="K11149" s="16">
        <f t="shared" si="522"/>
        <v>27988.799999999999</v>
      </c>
      <c r="L11149" s="16">
        <f t="shared" si="523"/>
        <v>29461.894736842107</v>
      </c>
      <c r="M11149" s="16">
        <f t="shared" si="524"/>
        <v>33479.425837320574</v>
      </c>
      <c r="N11149" t="e">
        <f>INDEX(XML!$A$2:$R$782,MATCH(C11149,XML!$D$2:$D$737,0),2)</f>
        <v>#N/A</v>
      </c>
    </row>
    <row r="11150" spans="1:14" ht="168.75" x14ac:dyDescent="0.2">
      <c r="A11150">
        <v>76392</v>
      </c>
      <c r="B11150" t="s">
        <v>35232</v>
      </c>
      <c r="C11150" s="15" t="s">
        <v>35233</v>
      </c>
      <c r="D11150" s="15" t="s">
        <v>35234</v>
      </c>
      <c r="E11150">
        <v>22990</v>
      </c>
      <c r="F11150">
        <v>22990</v>
      </c>
      <c r="H11150">
        <v>13</v>
      </c>
      <c r="K11150" s="16">
        <f t="shared" si="522"/>
        <v>25748.799999999999</v>
      </c>
      <c r="L11150" s="16">
        <f t="shared" si="523"/>
        <v>27104</v>
      </c>
      <c r="M11150" s="16">
        <f t="shared" si="524"/>
        <v>30800</v>
      </c>
      <c r="N11150" t="e">
        <f>INDEX(XML!$A$2:$R$782,MATCH(C11150,XML!$D$2:$D$737,0),2)</f>
        <v>#N/A</v>
      </c>
    </row>
    <row r="11151" spans="1:14" ht="56.25" customHeight="1" x14ac:dyDescent="0.2">
      <c r="A11151">
        <v>71194</v>
      </c>
      <c r="B11151">
        <v>45804560100</v>
      </c>
      <c r="C11151" s="15" t="s">
        <v>29594</v>
      </c>
      <c r="D11151" s="15" t="s">
        <v>30070</v>
      </c>
      <c r="E11151">
        <v>24990</v>
      </c>
      <c r="F11151">
        <v>24990</v>
      </c>
      <c r="H11151">
        <v>1</v>
      </c>
      <c r="K11151" s="16">
        <f t="shared" si="522"/>
        <v>27988.799999999999</v>
      </c>
      <c r="L11151" s="16">
        <f t="shared" si="523"/>
        <v>29461.894736842107</v>
      </c>
      <c r="M11151" s="16">
        <f t="shared" si="524"/>
        <v>33479.425837320574</v>
      </c>
      <c r="N11151" t="e">
        <f>INDEX(XML!$A$2:$R$782,MATCH(C11151,XML!$D$2:$D$737,0),2)</f>
        <v>#N/A</v>
      </c>
    </row>
    <row r="11152" spans="1:14" ht="67.5" x14ac:dyDescent="0.2">
      <c r="A11152">
        <v>77541</v>
      </c>
      <c r="B11152" t="s">
        <v>37465</v>
      </c>
      <c r="C11152" s="15" t="s">
        <v>37466</v>
      </c>
      <c r="D11152" s="15" t="s">
        <v>37467</v>
      </c>
      <c r="E11152">
        <v>20266</v>
      </c>
      <c r="F11152">
        <v>29990</v>
      </c>
      <c r="H11152">
        <v>28</v>
      </c>
      <c r="K11152" s="16">
        <f t="shared" si="522"/>
        <v>22697.919999999998</v>
      </c>
      <c r="L11152" s="16">
        <f t="shared" si="523"/>
        <v>23892.547368421052</v>
      </c>
      <c r="M11152" s="16">
        <f t="shared" si="524"/>
        <v>27150.622009569375</v>
      </c>
      <c r="N11152" t="e">
        <f>INDEX(XML!$A$2:$R$782,MATCH(C11152,XML!$D$2:$D$737,0),2)</f>
        <v>#N/A</v>
      </c>
    </row>
    <row r="11153" spans="1:14" ht="90" x14ac:dyDescent="0.2">
      <c r="A11153">
        <v>55522</v>
      </c>
      <c r="B11153">
        <v>45645560100</v>
      </c>
      <c r="C11153" s="15" t="s">
        <v>18475</v>
      </c>
      <c r="D11153" s="15" t="s">
        <v>18476</v>
      </c>
      <c r="E11153">
        <v>41990</v>
      </c>
      <c r="F11153">
        <v>41990</v>
      </c>
      <c r="H11153">
        <v>11</v>
      </c>
      <c r="K11153" s="16">
        <f t="shared" si="522"/>
        <v>47028.800000000003</v>
      </c>
      <c r="L11153" s="16">
        <f t="shared" si="523"/>
        <v>49504</v>
      </c>
      <c r="M11153" s="16">
        <f t="shared" si="524"/>
        <v>56254.545454545456</v>
      </c>
      <c r="N11153" t="e">
        <f>INDEX(XML!$A$2:$R$782,MATCH(C11153,XML!$D$2:$D$737,0),2)</f>
        <v>#N/A</v>
      </c>
    </row>
    <row r="11154" spans="1:14" ht="180" x14ac:dyDescent="0.2">
      <c r="A11154">
        <v>68999</v>
      </c>
      <c r="B11154">
        <v>45692560100</v>
      </c>
      <c r="C11154" s="15" t="s">
        <v>29595</v>
      </c>
      <c r="D11154" s="15" t="s">
        <v>29596</v>
      </c>
      <c r="E11154">
        <v>43190</v>
      </c>
      <c r="F11154">
        <v>43190</v>
      </c>
      <c r="H11154">
        <v>12</v>
      </c>
      <c r="K11154" s="16">
        <f t="shared" si="522"/>
        <v>48372.800000000003</v>
      </c>
      <c r="L11154" s="16">
        <f t="shared" si="523"/>
        <v>50918.73684210526</v>
      </c>
      <c r="M11154" s="16">
        <f t="shared" si="524"/>
        <v>57862.200956937791</v>
      </c>
      <c r="N11154" t="e">
        <f>INDEX(XML!$A$2:$R$782,MATCH(C11154,XML!$D$2:$D$737,0),2)</f>
        <v>#N/A</v>
      </c>
    </row>
    <row r="11155" spans="1:14" ht="101.25" x14ac:dyDescent="0.2">
      <c r="A11155">
        <v>55524</v>
      </c>
      <c r="B11155">
        <v>45703560100</v>
      </c>
      <c r="C11155" s="15" t="s">
        <v>18479</v>
      </c>
      <c r="D11155" s="15" t="s">
        <v>18480</v>
      </c>
      <c r="E11155">
        <v>46990</v>
      </c>
      <c r="F11155">
        <v>46990</v>
      </c>
      <c r="H11155">
        <v>19</v>
      </c>
      <c r="K11155" s="16">
        <f t="shared" si="522"/>
        <v>52628.800000000003</v>
      </c>
      <c r="L11155" s="16">
        <f t="shared" si="523"/>
        <v>55398.73684210526</v>
      </c>
      <c r="M11155" s="16">
        <f t="shared" si="524"/>
        <v>62953.110047846887</v>
      </c>
      <c r="N11155" t="e">
        <f>INDEX(XML!$A$2:$R$782,MATCH(C11155,XML!$D$2:$D$737,0),2)</f>
        <v>#N/A</v>
      </c>
    </row>
    <row r="11156" spans="1:14" ht="180" x14ac:dyDescent="0.2">
      <c r="A11156">
        <v>60317</v>
      </c>
      <c r="B11156">
        <v>45709560100</v>
      </c>
      <c r="C11156" s="15" t="s">
        <v>43353</v>
      </c>
      <c r="D11156" s="15" t="s">
        <v>43354</v>
      </c>
      <c r="E11156">
        <v>30990</v>
      </c>
      <c r="F11156">
        <v>30990</v>
      </c>
      <c r="H11156">
        <v>13</v>
      </c>
      <c r="K11156" s="16">
        <f t="shared" si="522"/>
        <v>34708.800000000003</v>
      </c>
      <c r="L11156" s="16">
        <f t="shared" si="523"/>
        <v>36535.578947368427</v>
      </c>
      <c r="M11156" s="16">
        <f t="shared" si="524"/>
        <v>41517.703349282303</v>
      </c>
      <c r="N11156" t="e">
        <f>INDEX(XML!$A$2:$R$782,MATCH(C11156,XML!$D$2:$D$737,0),2)</f>
        <v>#N/A</v>
      </c>
    </row>
    <row r="11157" spans="1:14" ht="112.5" x14ac:dyDescent="0.2">
      <c r="A11157">
        <v>58531</v>
      </c>
      <c r="B11157">
        <v>45657560100</v>
      </c>
      <c r="C11157" s="15" t="s">
        <v>18473</v>
      </c>
      <c r="D11157" s="15" t="s">
        <v>18474</v>
      </c>
      <c r="E11157">
        <v>40990</v>
      </c>
      <c r="F11157">
        <v>40990</v>
      </c>
      <c r="H11157">
        <v>11</v>
      </c>
      <c r="K11157" s="16">
        <f t="shared" si="522"/>
        <v>45908.800000000003</v>
      </c>
      <c r="L11157" s="16">
        <f t="shared" si="523"/>
        <v>48325.052631578947</v>
      </c>
      <c r="M11157" s="16">
        <f t="shared" si="524"/>
        <v>54914.832535885165</v>
      </c>
      <c r="N11157" t="e">
        <f>INDEX(XML!$A$2:$R$782,MATCH(C11157,XML!$D$2:$D$737,0),2)</f>
        <v>#N/A</v>
      </c>
    </row>
    <row r="11158" spans="1:14" ht="90" x14ac:dyDescent="0.2">
      <c r="A11158">
        <v>55520</v>
      </c>
      <c r="B11158">
        <v>45602560100</v>
      </c>
      <c r="C11158" s="15" t="s">
        <v>18481</v>
      </c>
      <c r="D11158" s="15" t="s">
        <v>18482</v>
      </c>
      <c r="E11158">
        <v>35790</v>
      </c>
      <c r="F11158">
        <v>35790</v>
      </c>
      <c r="H11158">
        <v>3</v>
      </c>
      <c r="K11158" s="16">
        <f t="shared" si="522"/>
        <v>40084.800000000003</v>
      </c>
      <c r="L11158" s="16">
        <f t="shared" si="523"/>
        <v>42194.526315789481</v>
      </c>
      <c r="M11158" s="16">
        <f t="shared" si="524"/>
        <v>47948.325358851689</v>
      </c>
      <c r="N11158" t="e">
        <f>INDEX(XML!$A$2:$R$782,MATCH(C11158,XML!$D$2:$D$737,0),2)</f>
        <v>#N/A</v>
      </c>
    </row>
    <row r="11159" spans="1:14" ht="90" x14ac:dyDescent="0.2">
      <c r="A11159">
        <v>59097</v>
      </c>
      <c r="B11159" t="s">
        <v>29334</v>
      </c>
      <c r="C11159" s="15" t="s">
        <v>31194</v>
      </c>
      <c r="D11159" s="15" t="s">
        <v>31195</v>
      </c>
      <c r="E11159">
        <v>32990</v>
      </c>
      <c r="F11159">
        <v>32990</v>
      </c>
      <c r="H11159">
        <v>29</v>
      </c>
      <c r="K11159" s="16">
        <f t="shared" si="522"/>
        <v>36948.800000000003</v>
      </c>
      <c r="L11159" s="16">
        <f t="shared" si="523"/>
        <v>38893.473684210534</v>
      </c>
      <c r="M11159" s="16">
        <f t="shared" si="524"/>
        <v>44197.129186602884</v>
      </c>
      <c r="N11159" t="e">
        <f>INDEX(XML!$A$2:$R$782,MATCH(C11159,XML!$D$2:$D$737,0),2)</f>
        <v>#N/A</v>
      </c>
    </row>
    <row r="11160" spans="1:14" ht="180" x14ac:dyDescent="0.2">
      <c r="A11160">
        <v>57598</v>
      </c>
      <c r="B11160">
        <v>45311560700</v>
      </c>
      <c r="C11160" s="15" t="s">
        <v>18465</v>
      </c>
      <c r="D11160" s="15" t="s">
        <v>18466</v>
      </c>
      <c r="E11160">
        <v>33990</v>
      </c>
      <c r="F11160">
        <v>33990</v>
      </c>
      <c r="H11160" t="s">
        <v>746</v>
      </c>
      <c r="K11160" s="16">
        <f t="shared" si="522"/>
        <v>38068.800000000003</v>
      </c>
      <c r="L11160" s="16">
        <f t="shared" si="523"/>
        <v>40072.421052631587</v>
      </c>
      <c r="M11160" s="16">
        <f t="shared" si="524"/>
        <v>45536.842105263167</v>
      </c>
      <c r="N11160" t="e">
        <f>INDEX(XML!$A$2:$R$782,MATCH(C11160,XML!$D$2:$D$737,0),2)</f>
        <v>#N/A</v>
      </c>
    </row>
    <row r="11161" spans="1:14" ht="146.25" x14ac:dyDescent="0.2">
      <c r="A11161">
        <v>69001</v>
      </c>
      <c r="B11161">
        <v>45714560100</v>
      </c>
      <c r="C11161" s="15" t="s">
        <v>29597</v>
      </c>
      <c r="D11161" s="15" t="s">
        <v>29598</v>
      </c>
      <c r="E11161">
        <v>57990</v>
      </c>
      <c r="F11161">
        <v>57990</v>
      </c>
      <c r="H11161">
        <v>7</v>
      </c>
      <c r="K11161" s="16">
        <f t="shared" si="522"/>
        <v>62049.3</v>
      </c>
      <c r="L11161" s="16">
        <f t="shared" si="523"/>
        <v>65315.052631578947</v>
      </c>
      <c r="M11161" s="16">
        <f t="shared" si="524"/>
        <v>74221.650717703349</v>
      </c>
      <c r="N11161" t="e">
        <f>INDEX(XML!$A$2:$R$782,MATCH(C11161,XML!$D$2:$D$737,0),2)</f>
        <v>#N/A</v>
      </c>
    </row>
    <row r="11162" spans="1:14" ht="90" x14ac:dyDescent="0.2">
      <c r="A11162">
        <v>55523</v>
      </c>
      <c r="B11162">
        <v>45674560100</v>
      </c>
      <c r="C11162" s="15" t="s">
        <v>18477</v>
      </c>
      <c r="D11162" s="15" t="s">
        <v>18478</v>
      </c>
      <c r="E11162">
        <v>60990</v>
      </c>
      <c r="F11162">
        <v>60990</v>
      </c>
      <c r="H11162">
        <v>14</v>
      </c>
      <c r="K11162" s="16">
        <f t="shared" si="522"/>
        <v>65259.3</v>
      </c>
      <c r="L11162" s="16">
        <f t="shared" si="523"/>
        <v>68694</v>
      </c>
      <c r="M11162" s="16">
        <f t="shared" si="524"/>
        <v>78061.363636363632</v>
      </c>
      <c r="N11162" t="e">
        <f>INDEX(XML!$A$2:$R$782,MATCH(C11162,XML!$D$2:$D$737,0),2)</f>
        <v>#N/A</v>
      </c>
    </row>
    <row r="11163" spans="1:14" ht="123.75" x14ac:dyDescent="0.2">
      <c r="A11163">
        <v>69003</v>
      </c>
      <c r="B11163">
        <v>45777560100</v>
      </c>
      <c r="C11163" s="15" t="s">
        <v>29599</v>
      </c>
      <c r="D11163" s="15" t="s">
        <v>29600</v>
      </c>
      <c r="E11163">
        <v>48790</v>
      </c>
      <c r="F11163">
        <v>48790</v>
      </c>
      <c r="H11163" t="s">
        <v>746</v>
      </c>
      <c r="K11163" s="16">
        <f t="shared" si="522"/>
        <v>54644.800000000003</v>
      </c>
      <c r="L11163" s="16">
        <f t="shared" si="523"/>
        <v>57520.84210526316</v>
      </c>
      <c r="M11163" s="16">
        <f t="shared" si="524"/>
        <v>65364.593301435416</v>
      </c>
      <c r="N11163" t="e">
        <f>INDEX(XML!$A$2:$R$782,MATCH(C11163,XML!$D$2:$D$737,0),2)</f>
        <v>#N/A</v>
      </c>
    </row>
    <row r="11164" spans="1:14" ht="146.25" x14ac:dyDescent="0.2">
      <c r="A11164">
        <v>68015</v>
      </c>
      <c r="B11164" t="s">
        <v>39633</v>
      </c>
      <c r="C11164" s="15" t="s">
        <v>39634</v>
      </c>
      <c r="D11164" s="15" t="s">
        <v>39635</v>
      </c>
      <c r="E11164">
        <v>75990</v>
      </c>
      <c r="F11164">
        <v>75990</v>
      </c>
      <c r="H11164">
        <v>3</v>
      </c>
      <c r="K11164" s="16">
        <f t="shared" si="522"/>
        <v>81309.3</v>
      </c>
      <c r="L11164" s="16">
        <f t="shared" si="523"/>
        <v>85588.736842105267</v>
      </c>
      <c r="M11164" s="16">
        <f t="shared" si="524"/>
        <v>97259.928229665064</v>
      </c>
      <c r="N11164" t="e">
        <f>INDEX(XML!$A$2:$R$782,MATCH(C11164,XML!$D$2:$D$737,0),2)</f>
        <v>#N/A</v>
      </c>
    </row>
    <row r="11165" spans="1:14" ht="90" x14ac:dyDescent="0.2">
      <c r="A11165">
        <v>55519</v>
      </c>
      <c r="B11165">
        <v>45569560100</v>
      </c>
      <c r="C11165" s="15" t="s">
        <v>43355</v>
      </c>
      <c r="D11165" s="15" t="s">
        <v>43356</v>
      </c>
      <c r="E11165">
        <v>56990</v>
      </c>
      <c r="F11165">
        <v>56990</v>
      </c>
      <c r="H11165">
        <v>11</v>
      </c>
      <c r="K11165" s="16">
        <f t="shared" si="522"/>
        <v>60979.3</v>
      </c>
      <c r="L11165" s="16">
        <f t="shared" si="523"/>
        <v>64188.73684210526</v>
      </c>
      <c r="M11165" s="16">
        <f t="shared" si="524"/>
        <v>72941.746411483255</v>
      </c>
      <c r="N11165" t="e">
        <f>INDEX(XML!$A$2:$R$782,MATCH(C11165,XML!$D$2:$D$737,0),2)</f>
        <v>#N/A</v>
      </c>
    </row>
    <row r="11166" spans="1:14" ht="112.5" x14ac:dyDescent="0.2">
      <c r="A11166">
        <v>71195</v>
      </c>
      <c r="B11166">
        <v>45704560100</v>
      </c>
      <c r="C11166" s="15" t="s">
        <v>29601</v>
      </c>
      <c r="D11166" s="15" t="s">
        <v>29602</v>
      </c>
      <c r="E11166">
        <v>99990</v>
      </c>
      <c r="F11166">
        <v>99990</v>
      </c>
      <c r="H11166">
        <v>2</v>
      </c>
      <c r="K11166" s="16">
        <f t="shared" si="522"/>
        <v>106989.3</v>
      </c>
      <c r="L11166" s="16">
        <f t="shared" si="523"/>
        <v>112620.31578947368</v>
      </c>
      <c r="M11166" s="16">
        <f t="shared" si="524"/>
        <v>127977.63157894736</v>
      </c>
      <c r="N11166" t="e">
        <f>INDEX(XML!$A$2:$R$782,MATCH(C11166,XML!$D$2:$D$737,0),2)</f>
        <v>#N/A</v>
      </c>
    </row>
    <row r="11167" spans="1:14" ht="78.75" x14ac:dyDescent="0.2">
      <c r="A11167">
        <v>55516</v>
      </c>
      <c r="B11167">
        <v>45349560100</v>
      </c>
      <c r="C11167" s="15" t="s">
        <v>23428</v>
      </c>
      <c r="D11167" s="15" t="s">
        <v>23429</v>
      </c>
      <c r="E11167">
        <v>39990</v>
      </c>
      <c r="F11167">
        <v>39990</v>
      </c>
      <c r="K11167" s="16">
        <f t="shared" si="522"/>
        <v>44788.800000000003</v>
      </c>
      <c r="L11167" s="16">
        <f t="shared" si="523"/>
        <v>47146.105263157893</v>
      </c>
      <c r="M11167" s="16">
        <f t="shared" si="524"/>
        <v>53575.119617224882</v>
      </c>
      <c r="N11167" t="e">
        <f>INDEX(XML!$A$2:$R$782,MATCH(C11167,XML!$D$2:$D$737,0),2)</f>
        <v>#N/A</v>
      </c>
    </row>
    <row r="11168" spans="1:14" ht="135" x14ac:dyDescent="0.2">
      <c r="A11168">
        <v>55525</v>
      </c>
      <c r="B11168">
        <v>45730560100</v>
      </c>
      <c r="C11168" s="15" t="s">
        <v>18483</v>
      </c>
      <c r="D11168" s="15" t="s">
        <v>25165</v>
      </c>
      <c r="E11168">
        <v>109990</v>
      </c>
      <c r="F11168">
        <v>109990</v>
      </c>
      <c r="H11168">
        <v>14</v>
      </c>
      <c r="K11168" s="16">
        <f t="shared" si="522"/>
        <v>117689.3</v>
      </c>
      <c r="L11168" s="16">
        <f t="shared" si="523"/>
        <v>123883.47368421052</v>
      </c>
      <c r="M11168" s="16">
        <f t="shared" si="524"/>
        <v>140776.6746411483</v>
      </c>
      <c r="N11168" t="e">
        <f>INDEX(XML!$A$2:$R$782,MATCH(C11168,XML!$D$2:$D$737,0),2)</f>
        <v>#N/A</v>
      </c>
    </row>
    <row r="11169" spans="1:14" ht="78.75" x14ac:dyDescent="0.2">
      <c r="A11169">
        <v>48160</v>
      </c>
      <c r="B11169">
        <v>1830008352</v>
      </c>
      <c r="C11169" s="15" t="s">
        <v>18457</v>
      </c>
      <c r="D11169" s="15" t="s">
        <v>18458</v>
      </c>
      <c r="E11169">
        <v>12990</v>
      </c>
      <c r="F11169">
        <v>12990</v>
      </c>
      <c r="K11169" s="16">
        <f t="shared" si="522"/>
        <v>14548.8</v>
      </c>
      <c r="L11169" s="16">
        <f t="shared" si="523"/>
        <v>15314.526315789473</v>
      </c>
      <c r="M11169" s="16">
        <f t="shared" si="524"/>
        <v>17402.87081339713</v>
      </c>
      <c r="N11169" t="e">
        <f>INDEX(XML!$A$2:$R$782,MATCH(C11169,XML!$D$2:$D$737,0),2)</f>
        <v>#N/A</v>
      </c>
    </row>
    <row r="11170" spans="1:14" ht="33.75" customHeight="1" x14ac:dyDescent="0.2">
      <c r="A11170">
        <v>52225</v>
      </c>
      <c r="B11170">
        <v>1830008182</v>
      </c>
      <c r="C11170" s="15" t="s">
        <v>18441</v>
      </c>
      <c r="D11170" s="15" t="s">
        <v>18442</v>
      </c>
      <c r="E11170">
        <v>24990</v>
      </c>
      <c r="F11170">
        <v>24990</v>
      </c>
      <c r="H11170">
        <v>23</v>
      </c>
      <c r="K11170" s="16">
        <f t="shared" si="522"/>
        <v>27988.799999999999</v>
      </c>
      <c r="L11170" s="16">
        <f t="shared" si="523"/>
        <v>29461.894736842107</v>
      </c>
      <c r="M11170" s="16">
        <f t="shared" si="524"/>
        <v>33479.425837320574</v>
      </c>
      <c r="N11170" t="e">
        <f>INDEX(XML!$A$2:$R$782,MATCH(C11170,XML!$D$2:$D$737,0),2)</f>
        <v>#N/A</v>
      </c>
    </row>
    <row r="11171" spans="1:14" ht="90" x14ac:dyDescent="0.2">
      <c r="A11171">
        <v>48162</v>
      </c>
      <c r="B11171">
        <v>1830008391</v>
      </c>
      <c r="C11171" s="15" t="s">
        <v>32917</v>
      </c>
      <c r="D11171" s="15" t="s">
        <v>32918</v>
      </c>
      <c r="E11171">
        <v>22990</v>
      </c>
      <c r="F11171">
        <v>22990</v>
      </c>
      <c r="H11171">
        <v>9</v>
      </c>
      <c r="K11171" s="16">
        <f t="shared" si="522"/>
        <v>25748.799999999999</v>
      </c>
      <c r="L11171" s="16">
        <f t="shared" si="523"/>
        <v>27104</v>
      </c>
      <c r="M11171" s="16">
        <f t="shared" si="524"/>
        <v>30800</v>
      </c>
      <c r="N11171" t="e">
        <f>INDEX(XML!$A$2:$R$782,MATCH(C11171,XML!$D$2:$D$737,0),2)</f>
        <v>#N/A</v>
      </c>
    </row>
    <row r="11172" spans="1:14" ht="101.25" x14ac:dyDescent="0.2">
      <c r="A11172">
        <v>54393</v>
      </c>
      <c r="B11172">
        <v>1830005680</v>
      </c>
      <c r="C11172" s="15" t="s">
        <v>18469</v>
      </c>
      <c r="D11172" s="15" t="s">
        <v>18470</v>
      </c>
      <c r="E11172">
        <v>22990</v>
      </c>
      <c r="F11172">
        <v>22990</v>
      </c>
      <c r="H11172">
        <v>4</v>
      </c>
      <c r="K11172" s="16">
        <f t="shared" si="522"/>
        <v>25748.799999999999</v>
      </c>
      <c r="L11172" s="16">
        <f t="shared" si="523"/>
        <v>27104</v>
      </c>
      <c r="M11172" s="16">
        <f t="shared" si="524"/>
        <v>30800</v>
      </c>
      <c r="N11172" t="e">
        <f>INDEX(XML!$A$2:$R$782,MATCH(C11172,XML!$D$2:$D$737,0),2)</f>
        <v>#N/A</v>
      </c>
    </row>
    <row r="11173" spans="1:14" ht="78.75" x14ac:dyDescent="0.2">
      <c r="A11173">
        <v>48164</v>
      </c>
      <c r="B11173">
        <v>1830008492</v>
      </c>
      <c r="C11173" s="15" t="s">
        <v>18455</v>
      </c>
      <c r="D11173" s="15" t="s">
        <v>18456</v>
      </c>
      <c r="E11173">
        <v>33990</v>
      </c>
      <c r="F11173">
        <v>33990</v>
      </c>
      <c r="H11173">
        <v>16</v>
      </c>
      <c r="K11173" s="16">
        <f t="shared" si="522"/>
        <v>38068.800000000003</v>
      </c>
      <c r="L11173" s="16">
        <f t="shared" si="523"/>
        <v>40072.421052631587</v>
      </c>
      <c r="M11173" s="16">
        <f t="shared" si="524"/>
        <v>45536.842105263167</v>
      </c>
      <c r="N11173" t="e">
        <f>INDEX(XML!$A$2:$R$782,MATCH(C11173,XML!$D$2:$D$737,0),2)</f>
        <v>#N/A</v>
      </c>
    </row>
    <row r="11174" spans="1:14" ht="101.25" x14ac:dyDescent="0.2">
      <c r="A11174">
        <v>78496</v>
      </c>
      <c r="B11174">
        <v>1830009052</v>
      </c>
      <c r="C11174" s="15" t="s">
        <v>36917</v>
      </c>
      <c r="D11174" s="15" t="s">
        <v>37032</v>
      </c>
      <c r="E11174">
        <v>26990</v>
      </c>
      <c r="F11174">
        <v>26990</v>
      </c>
      <c r="H11174">
        <v>6</v>
      </c>
      <c r="K11174" s="16">
        <f t="shared" si="522"/>
        <v>30228.799999999999</v>
      </c>
      <c r="L11174" s="16">
        <f t="shared" si="523"/>
        <v>31819.78947368421</v>
      </c>
      <c r="M11174" s="16">
        <f t="shared" si="524"/>
        <v>36158.851674641148</v>
      </c>
      <c r="N11174" t="e">
        <f>INDEX(XML!$A$2:$R$782,MATCH(C11174,XML!$D$2:$D$737,0),2)</f>
        <v>#N/A</v>
      </c>
    </row>
    <row r="11175" spans="1:14" ht="22.5" customHeight="1" x14ac:dyDescent="0.2">
      <c r="A11175">
        <v>48165</v>
      </c>
      <c r="B11175">
        <v>1830008522</v>
      </c>
      <c r="C11175" s="15" t="s">
        <v>18463</v>
      </c>
      <c r="D11175" s="15" t="s">
        <v>18464</v>
      </c>
      <c r="E11175">
        <v>34990</v>
      </c>
      <c r="F11175">
        <v>34990</v>
      </c>
      <c r="H11175">
        <v>9</v>
      </c>
      <c r="K11175" s="16">
        <f t="shared" si="522"/>
        <v>39188.800000000003</v>
      </c>
      <c r="L11175" s="16">
        <f t="shared" si="523"/>
        <v>41251.368421052633</v>
      </c>
      <c r="M11175" s="16">
        <f t="shared" si="524"/>
        <v>46876.555023923451</v>
      </c>
      <c r="N11175" t="e">
        <f>INDEX(XML!$A$2:$R$782,MATCH(C11175,XML!$D$2:$D$737,0),2)</f>
        <v>#N/A</v>
      </c>
    </row>
    <row r="11176" spans="1:14" ht="22.5" customHeight="1" x14ac:dyDescent="0.2">
      <c r="A11176">
        <v>48168</v>
      </c>
      <c r="B11176">
        <v>1830008580</v>
      </c>
      <c r="C11176" s="15" t="s">
        <v>18461</v>
      </c>
      <c r="D11176" s="15" t="s">
        <v>18462</v>
      </c>
      <c r="E11176">
        <v>51990</v>
      </c>
      <c r="F11176">
        <v>51990</v>
      </c>
      <c r="H11176">
        <v>17</v>
      </c>
      <c r="K11176" s="16">
        <f t="shared" si="522"/>
        <v>55629.3</v>
      </c>
      <c r="L11176" s="16">
        <f t="shared" si="523"/>
        <v>58557.15789473684</v>
      </c>
      <c r="M11176" s="16">
        <f t="shared" si="524"/>
        <v>66542.224880382768</v>
      </c>
      <c r="N11176" t="e">
        <f>INDEX(XML!$A$2:$R$782,MATCH(C11176,XML!$D$2:$D$737,0),2)</f>
        <v>#N/A</v>
      </c>
    </row>
    <row r="11177" spans="1:14" ht="22.5" customHeight="1" x14ac:dyDescent="0.2">
      <c r="A11177">
        <v>57962</v>
      </c>
      <c r="B11177" t="s">
        <v>16143</v>
      </c>
      <c r="C11177" s="15" t="s">
        <v>16144</v>
      </c>
      <c r="D11177" s="15" t="s">
        <v>17131</v>
      </c>
      <c r="E11177">
        <v>5200</v>
      </c>
      <c r="F11177">
        <v>6490</v>
      </c>
      <c r="H11177">
        <v>19</v>
      </c>
      <c r="K11177" s="16">
        <f t="shared" si="522"/>
        <v>5824</v>
      </c>
      <c r="L11177" s="16">
        <f t="shared" si="523"/>
        <v>6130.5263157894733</v>
      </c>
      <c r="M11177" s="16">
        <f t="shared" si="524"/>
        <v>6966.5071770334916</v>
      </c>
      <c r="N11177" t="e">
        <f>INDEX(XML!$A$2:$R$782,MATCH(C11177,XML!$D$2:$D$737,0),2)</f>
        <v>#N/A</v>
      </c>
    </row>
    <row r="11178" spans="1:14" ht="22.5" customHeight="1" x14ac:dyDescent="0.2">
      <c r="A11178">
        <v>48363</v>
      </c>
      <c r="B11178" t="s">
        <v>4574</v>
      </c>
      <c r="C11178" s="15" t="s">
        <v>4575</v>
      </c>
      <c r="D11178" s="15" t="s">
        <v>4576</v>
      </c>
      <c r="E11178">
        <v>6800</v>
      </c>
      <c r="F11178">
        <v>6990</v>
      </c>
      <c r="H11178" t="s">
        <v>746</v>
      </c>
      <c r="K11178" s="16">
        <f t="shared" si="522"/>
        <v>7616</v>
      </c>
      <c r="L11178" s="16">
        <f t="shared" si="523"/>
        <v>8016.8421052631575</v>
      </c>
      <c r="M11178" s="16">
        <f t="shared" si="524"/>
        <v>9110.047846889951</v>
      </c>
      <c r="N11178" t="e">
        <f>INDEX(XML!$A$2:$R$782,MATCH(C11178,XML!$D$2:$D$737,0),2)</f>
        <v>#N/A</v>
      </c>
    </row>
    <row r="11179" spans="1:14" ht="112.5" x14ac:dyDescent="0.2">
      <c r="A11179">
        <v>68020</v>
      </c>
      <c r="B11179" t="s">
        <v>26487</v>
      </c>
      <c r="C11179" s="15" t="s">
        <v>26488</v>
      </c>
      <c r="D11179" s="15" t="s">
        <v>26489</v>
      </c>
      <c r="E11179">
        <v>22390</v>
      </c>
      <c r="F11179">
        <v>22390</v>
      </c>
      <c r="K11179" s="16">
        <f t="shared" si="522"/>
        <v>25076.799999999999</v>
      </c>
      <c r="L11179" s="16">
        <f t="shared" si="523"/>
        <v>26396.63157894737</v>
      </c>
      <c r="M11179" s="16">
        <f t="shared" si="524"/>
        <v>29996.172248803832</v>
      </c>
      <c r="N11179" t="e">
        <f>INDEX(XML!$A$2:$R$782,MATCH(C11179,XML!$D$2:$D$737,0),2)</f>
        <v>#N/A</v>
      </c>
    </row>
    <row r="11180" spans="1:14" ht="202.5" x14ac:dyDescent="0.2">
      <c r="A11180">
        <v>68019</v>
      </c>
      <c r="B11180" t="s">
        <v>26490</v>
      </c>
      <c r="C11180" s="15" t="s">
        <v>26491</v>
      </c>
      <c r="D11180" s="15" t="s">
        <v>26492</v>
      </c>
      <c r="E11180">
        <v>28990</v>
      </c>
      <c r="F11180">
        <v>28990</v>
      </c>
      <c r="H11180" t="s">
        <v>746</v>
      </c>
      <c r="K11180" s="16">
        <f t="shared" si="522"/>
        <v>32468.799999999999</v>
      </c>
      <c r="L11180" s="16">
        <f t="shared" si="523"/>
        <v>34177.684210526313</v>
      </c>
      <c r="M11180" s="16">
        <f t="shared" si="524"/>
        <v>38838.277511961722</v>
      </c>
      <c r="N11180" t="e">
        <f>INDEX(XML!$A$2:$R$782,MATCH(C11180,XML!$D$2:$D$737,0),2)</f>
        <v>#N/A</v>
      </c>
    </row>
    <row r="11181" spans="1:14" ht="112.5" x14ac:dyDescent="0.2">
      <c r="A11181">
        <v>68018</v>
      </c>
      <c r="B11181" t="s">
        <v>34407</v>
      </c>
      <c r="C11181" s="15" t="s">
        <v>34408</v>
      </c>
      <c r="D11181" s="15" t="s">
        <v>34409</v>
      </c>
      <c r="E11181">
        <v>38990</v>
      </c>
      <c r="F11181">
        <v>38990</v>
      </c>
      <c r="H11181" t="s">
        <v>746</v>
      </c>
      <c r="K11181" s="16">
        <f t="shared" si="522"/>
        <v>43668.800000000003</v>
      </c>
      <c r="L11181" s="16">
        <f t="shared" si="523"/>
        <v>45967.15789473684</v>
      </c>
      <c r="M11181" s="16">
        <f t="shared" si="524"/>
        <v>52235.406698564584</v>
      </c>
      <c r="N11181" t="e">
        <f>INDEX(XML!$A$2:$R$782,MATCH(C11181,XML!$D$2:$D$737,0),2)</f>
        <v>#N/A</v>
      </c>
    </row>
    <row r="11182" spans="1:14" ht="123.75" x14ac:dyDescent="0.2">
      <c r="A11182">
        <v>68016</v>
      </c>
      <c r="B11182" t="s">
        <v>33501</v>
      </c>
      <c r="C11182" s="15" t="s">
        <v>33502</v>
      </c>
      <c r="D11182" s="15" t="s">
        <v>33503</v>
      </c>
      <c r="E11182">
        <v>55990</v>
      </c>
      <c r="F11182">
        <v>55990</v>
      </c>
      <c r="K11182" s="16">
        <f t="shared" si="522"/>
        <v>59909.3</v>
      </c>
      <c r="L11182" s="16">
        <f t="shared" si="523"/>
        <v>63062.42105263158</v>
      </c>
      <c r="M11182" s="16">
        <f t="shared" si="524"/>
        <v>71661.84210526316</v>
      </c>
      <c r="N11182" t="e">
        <f>INDEX(XML!$A$2:$R$782,MATCH(C11182,XML!$D$2:$D$737,0),2)</f>
        <v>#N/A</v>
      </c>
    </row>
    <row r="11183" spans="1:14" ht="123.75" x14ac:dyDescent="0.2">
      <c r="A11183">
        <v>68017</v>
      </c>
      <c r="B11183" t="s">
        <v>34985</v>
      </c>
      <c r="C11183" s="15" t="s">
        <v>34986</v>
      </c>
      <c r="D11183" s="15" t="s">
        <v>34987</v>
      </c>
      <c r="E11183">
        <v>44990</v>
      </c>
      <c r="F11183">
        <v>44990</v>
      </c>
      <c r="H11183">
        <v>1</v>
      </c>
      <c r="K11183" s="16">
        <f t="shared" si="522"/>
        <v>50388.800000000003</v>
      </c>
      <c r="L11183" s="16">
        <f t="shared" si="523"/>
        <v>53040.84210526316</v>
      </c>
      <c r="M11183" s="16">
        <f t="shared" si="524"/>
        <v>60273.68421052632</v>
      </c>
      <c r="N11183" t="e">
        <f>INDEX(XML!$A$2:$R$782,MATCH(C11183,XML!$D$2:$D$737,0),2)</f>
        <v>#N/A</v>
      </c>
    </row>
    <row r="11184" spans="1:14" ht="112.5" x14ac:dyDescent="0.2">
      <c r="A11184">
        <v>55504</v>
      </c>
      <c r="B11184">
        <v>45605560100</v>
      </c>
      <c r="C11184" s="15" t="s">
        <v>18591</v>
      </c>
      <c r="D11184" s="15" t="s">
        <v>18592</v>
      </c>
      <c r="E11184">
        <v>35990</v>
      </c>
      <c r="F11184">
        <v>35990</v>
      </c>
      <c r="H11184" t="s">
        <v>746</v>
      </c>
      <c r="K11184" s="16">
        <f t="shared" si="522"/>
        <v>40308.800000000003</v>
      </c>
      <c r="L11184" s="16">
        <f t="shared" si="523"/>
        <v>42430.315789473687</v>
      </c>
      <c r="M11184" s="16">
        <f t="shared" si="524"/>
        <v>48216.267942583741</v>
      </c>
      <c r="N11184" t="e">
        <f>INDEX(XML!$A$2:$R$782,MATCH(C11184,XML!$D$2:$D$737,0),2)</f>
        <v>#N/A</v>
      </c>
    </row>
    <row r="11185" spans="1:14" ht="67.5" x14ac:dyDescent="0.2">
      <c r="A11185">
        <v>48140</v>
      </c>
      <c r="B11185">
        <v>1830006976</v>
      </c>
      <c r="C11185" s="15" t="s">
        <v>18467</v>
      </c>
      <c r="D11185" s="15" t="s">
        <v>18468</v>
      </c>
      <c r="E11185">
        <v>41990</v>
      </c>
      <c r="F11185">
        <v>41990</v>
      </c>
      <c r="H11185">
        <v>32</v>
      </c>
      <c r="K11185" s="16">
        <f t="shared" si="522"/>
        <v>47028.800000000003</v>
      </c>
      <c r="L11185" s="16">
        <f t="shared" si="523"/>
        <v>49504</v>
      </c>
      <c r="M11185" s="16">
        <f t="shared" si="524"/>
        <v>56254.545454545456</v>
      </c>
      <c r="N11185" t="e">
        <f>INDEX(XML!$A$2:$R$782,MATCH(C11185,XML!$D$2:$D$737,0),2)</f>
        <v>#N/A</v>
      </c>
    </row>
    <row r="11186" spans="1:14" ht="90" x14ac:dyDescent="0.2">
      <c r="A11186">
        <v>48365</v>
      </c>
      <c r="B11186" t="s">
        <v>31621</v>
      </c>
      <c r="C11186" s="15" t="s">
        <v>31622</v>
      </c>
      <c r="D11186" s="15" t="s">
        <v>31623</v>
      </c>
      <c r="E11186">
        <v>7826</v>
      </c>
      <c r="F11186">
        <v>10990</v>
      </c>
      <c r="H11186">
        <v>4</v>
      </c>
      <c r="K11186" s="16">
        <f t="shared" si="522"/>
        <v>8765.1200000000008</v>
      </c>
      <c r="L11186" s="16">
        <f t="shared" si="523"/>
        <v>9226.4421052631587</v>
      </c>
      <c r="M11186" s="16">
        <f t="shared" si="524"/>
        <v>10484.593301435407</v>
      </c>
      <c r="N11186" t="e">
        <f>INDEX(XML!$A$2:$R$782,MATCH(C11186,XML!$D$2:$D$737,0),2)</f>
        <v>#N/A</v>
      </c>
    </row>
    <row r="11187" spans="1:14" ht="157.5" x14ac:dyDescent="0.2">
      <c r="A11187">
        <v>74715</v>
      </c>
      <c r="B11187" t="s">
        <v>34949</v>
      </c>
      <c r="C11187" s="15" t="s">
        <v>34950</v>
      </c>
      <c r="D11187" s="15" t="s">
        <v>34951</v>
      </c>
      <c r="E11187">
        <v>99990</v>
      </c>
      <c r="F11187">
        <v>99990</v>
      </c>
      <c r="H11187">
        <v>45</v>
      </c>
      <c r="K11187" s="16">
        <f t="shared" si="522"/>
        <v>106989.3</v>
      </c>
      <c r="L11187" s="16">
        <f t="shared" si="523"/>
        <v>112620.31578947368</v>
      </c>
      <c r="M11187" s="16">
        <f t="shared" si="524"/>
        <v>127977.63157894736</v>
      </c>
      <c r="N11187" t="e">
        <f>INDEX(XML!$A$2:$R$782,MATCH(C11187,XML!$D$2:$D$737,0),2)</f>
        <v>#N/A</v>
      </c>
    </row>
    <row r="11188" spans="1:14" ht="270" x14ac:dyDescent="0.2">
      <c r="A11188">
        <v>52692</v>
      </c>
      <c r="B11188" t="s">
        <v>47245</v>
      </c>
      <c r="C11188" s="15" t="s">
        <v>47246</v>
      </c>
      <c r="D11188" s="15" t="s">
        <v>47247</v>
      </c>
      <c r="E11188">
        <v>59990</v>
      </c>
      <c r="F11188">
        <v>32990</v>
      </c>
      <c r="K11188" s="16">
        <f t="shared" si="522"/>
        <v>64189.3</v>
      </c>
      <c r="L11188" s="16">
        <f t="shared" si="523"/>
        <v>67567.68421052632</v>
      </c>
      <c r="M11188" s="16">
        <f t="shared" si="524"/>
        <v>76781.459330143538</v>
      </c>
      <c r="N11188" t="e">
        <f>INDEX(XML!$A$2:$R$782,MATCH(C11188,XML!$D$2:$D$737,0),2)</f>
        <v>#N/A</v>
      </c>
    </row>
    <row r="11189" spans="1:14" ht="15.75" x14ac:dyDescent="0.25">
      <c r="A11189" s="184" t="s">
        <v>4581</v>
      </c>
      <c r="B11189" s="184"/>
      <c r="C11189" s="185"/>
      <c r="D11189" s="185"/>
      <c r="E11189" s="184"/>
      <c r="F11189" s="184"/>
      <c r="G11189" s="184"/>
      <c r="H11189" s="184"/>
      <c r="I11189" s="184"/>
      <c r="J11189" s="184"/>
      <c r="K11189" s="16">
        <f t="shared" si="522"/>
        <v>0</v>
      </c>
      <c r="L11189" s="16">
        <f t="shared" si="523"/>
        <v>0</v>
      </c>
      <c r="M11189" s="16">
        <f t="shared" si="524"/>
        <v>0</v>
      </c>
      <c r="N11189" t="e">
        <f>INDEX(XML!$A$2:$R$782,MATCH(C11189,XML!$D$2:$D$737,0),2)</f>
        <v>#N/A</v>
      </c>
    </row>
    <row r="11190" spans="1:14" ht="123.75" x14ac:dyDescent="0.2">
      <c r="A11190">
        <v>42837</v>
      </c>
      <c r="B11190" t="s">
        <v>4586</v>
      </c>
      <c r="C11190" s="15" t="s">
        <v>4587</v>
      </c>
      <c r="D11190" s="15" t="s">
        <v>4588</v>
      </c>
      <c r="E11190">
        <v>11543</v>
      </c>
      <c r="F11190">
        <v>13990</v>
      </c>
      <c r="H11190" t="s">
        <v>746</v>
      </c>
      <c r="K11190" s="16">
        <f t="shared" si="522"/>
        <v>12928.16</v>
      </c>
      <c r="L11190" s="16">
        <f t="shared" si="523"/>
        <v>13608.589473684211</v>
      </c>
      <c r="M11190" s="16">
        <f t="shared" si="524"/>
        <v>15464.306220095694</v>
      </c>
      <c r="N11190" t="e">
        <f>INDEX(XML!$A$2:$R$782,MATCH(C11190,XML!$D$2:$D$737,0),2)</f>
        <v>#N/A</v>
      </c>
    </row>
    <row r="11191" spans="1:14" ht="112.5" x14ac:dyDescent="0.2">
      <c r="A11191">
        <v>72506</v>
      </c>
      <c r="B11191" t="s">
        <v>31426</v>
      </c>
      <c r="C11191" s="15" t="s">
        <v>31427</v>
      </c>
      <c r="D11191" s="15" t="s">
        <v>31428</v>
      </c>
      <c r="E11191">
        <v>12784</v>
      </c>
      <c r="F11191">
        <v>16990</v>
      </c>
      <c r="K11191" s="16">
        <f t="shared" si="522"/>
        <v>14318.08</v>
      </c>
      <c r="L11191" s="16">
        <f t="shared" si="523"/>
        <v>15071.663157894736</v>
      </c>
      <c r="M11191" s="16">
        <f t="shared" si="524"/>
        <v>17126.889952153109</v>
      </c>
      <c r="N11191" t="e">
        <f>INDEX(XML!$A$2:$R$782,MATCH(C11191,XML!$D$2:$D$737,0),2)</f>
        <v>#N/A</v>
      </c>
    </row>
    <row r="11192" spans="1:14" ht="90" x14ac:dyDescent="0.2">
      <c r="A11192">
        <v>55417</v>
      </c>
      <c r="B11192" t="s">
        <v>13250</v>
      </c>
      <c r="C11192" s="15" t="s">
        <v>18488</v>
      </c>
      <c r="D11192" s="15" t="s">
        <v>18489</v>
      </c>
      <c r="E11192">
        <v>4290</v>
      </c>
      <c r="F11192">
        <v>5590</v>
      </c>
      <c r="H11192">
        <v>32</v>
      </c>
      <c r="K11192" s="16">
        <f t="shared" si="522"/>
        <v>4804.8</v>
      </c>
      <c r="L11192" s="16">
        <f t="shared" si="523"/>
        <v>5057.6842105263158</v>
      </c>
      <c r="M11192" s="16">
        <f t="shared" si="524"/>
        <v>5747.3684210526317</v>
      </c>
      <c r="N11192" t="e">
        <f>INDEX(XML!$A$2:$R$782,MATCH(C11192,XML!$D$2:$D$737,0),2)</f>
        <v>#N/A</v>
      </c>
    </row>
    <row r="11193" spans="1:14" ht="90" x14ac:dyDescent="0.2">
      <c r="A11193">
        <v>50758</v>
      </c>
      <c r="B11193" t="s">
        <v>4585</v>
      </c>
      <c r="C11193" s="15" t="s">
        <v>18484</v>
      </c>
      <c r="D11193" s="15" t="s">
        <v>18485</v>
      </c>
      <c r="E11193">
        <v>4150</v>
      </c>
      <c r="F11193">
        <v>5990</v>
      </c>
      <c r="H11193">
        <v>2</v>
      </c>
      <c r="K11193" s="16">
        <f t="shared" si="522"/>
        <v>4648</v>
      </c>
      <c r="L11193" s="16">
        <f t="shared" si="523"/>
        <v>4892.6315789473683</v>
      </c>
      <c r="M11193" s="16">
        <f t="shared" si="524"/>
        <v>5559.8086124401916</v>
      </c>
      <c r="N11193" t="e">
        <f>INDEX(XML!$A$2:$R$782,MATCH(C11193,XML!$D$2:$D$737,0),2)</f>
        <v>#N/A</v>
      </c>
    </row>
    <row r="11194" spans="1:14" ht="56.25" x14ac:dyDescent="0.2">
      <c r="A11194">
        <v>46222</v>
      </c>
      <c r="B11194" t="s">
        <v>4582</v>
      </c>
      <c r="C11194" s="15" t="s">
        <v>4583</v>
      </c>
      <c r="D11194" s="15" t="s">
        <v>4584</v>
      </c>
      <c r="E11194">
        <v>5490</v>
      </c>
      <c r="F11194">
        <v>6990</v>
      </c>
      <c r="H11194">
        <v>34</v>
      </c>
      <c r="K11194" s="16">
        <f t="shared" si="522"/>
        <v>6148.8</v>
      </c>
      <c r="L11194" s="16">
        <f t="shared" si="523"/>
        <v>6472.4210526315792</v>
      </c>
      <c r="M11194" s="16">
        <f t="shared" si="524"/>
        <v>7355.0239234449755</v>
      </c>
      <c r="N11194" t="e">
        <f>INDEX(XML!$A$2:$R$782,MATCH(C11194,XML!$D$2:$D$737,0),2)</f>
        <v>#N/A</v>
      </c>
    </row>
    <row r="11195" spans="1:14" ht="56.25" x14ac:dyDescent="0.2">
      <c r="A11195">
        <v>56359</v>
      </c>
      <c r="B11195" t="s">
        <v>14512</v>
      </c>
      <c r="C11195" s="15" t="s">
        <v>18486</v>
      </c>
      <c r="D11195" s="15" t="s">
        <v>18487</v>
      </c>
      <c r="E11195">
        <v>4837</v>
      </c>
      <c r="F11195">
        <v>5690</v>
      </c>
      <c r="H11195">
        <v>1</v>
      </c>
      <c r="I11195">
        <v>1</v>
      </c>
      <c r="K11195" s="16">
        <f t="shared" si="522"/>
        <v>5417.44</v>
      </c>
      <c r="L11195" s="16">
        <f t="shared" si="523"/>
        <v>5702.5684210526315</v>
      </c>
      <c r="M11195" s="16">
        <f t="shared" si="524"/>
        <v>6480.1913875598084</v>
      </c>
      <c r="N11195" t="e">
        <f>INDEX(XML!$A$2:$R$782,MATCH(C11195,XML!$D$2:$D$737,0),2)</f>
        <v>#N/A</v>
      </c>
    </row>
    <row r="11196" spans="1:14" ht="67.5" x14ac:dyDescent="0.2">
      <c r="A11196">
        <v>56358</v>
      </c>
      <c r="B11196" t="s">
        <v>14486</v>
      </c>
      <c r="C11196" s="15" t="s">
        <v>18490</v>
      </c>
      <c r="D11196" s="15" t="s">
        <v>18491</v>
      </c>
      <c r="E11196">
        <v>7132</v>
      </c>
      <c r="F11196">
        <v>8390</v>
      </c>
      <c r="H11196">
        <v>2</v>
      </c>
      <c r="K11196" s="16">
        <f t="shared" si="522"/>
        <v>7987.84</v>
      </c>
      <c r="L11196" s="16">
        <f t="shared" si="523"/>
        <v>8408.2526315789473</v>
      </c>
      <c r="M11196" s="16">
        <f t="shared" si="524"/>
        <v>9554.8325358851671</v>
      </c>
      <c r="N11196" t="e">
        <f>INDEX(XML!$A$2:$R$782,MATCH(C11196,XML!$D$2:$D$737,0),2)</f>
        <v>#N/A</v>
      </c>
    </row>
    <row r="11197" spans="1:14" ht="78.75" x14ac:dyDescent="0.2">
      <c r="A11197">
        <v>57768</v>
      </c>
      <c r="B11197" t="s">
        <v>40105</v>
      </c>
      <c r="C11197" s="15" t="s">
        <v>40106</v>
      </c>
      <c r="D11197" s="15" t="s">
        <v>40107</v>
      </c>
      <c r="E11197">
        <v>10090</v>
      </c>
      <c r="F11197">
        <v>10090</v>
      </c>
      <c r="H11197">
        <v>20</v>
      </c>
      <c r="K11197" s="16">
        <f t="shared" si="522"/>
        <v>11300.8</v>
      </c>
      <c r="L11197" s="16">
        <f t="shared" si="523"/>
        <v>11895.578947368422</v>
      </c>
      <c r="M11197" s="16">
        <f t="shared" si="524"/>
        <v>13517.703349282297</v>
      </c>
      <c r="N11197" t="e">
        <f>INDEX(XML!$A$2:$R$782,MATCH(C11197,XML!$D$2:$D$737,0),2)</f>
        <v>#N/A</v>
      </c>
    </row>
    <row r="11198" spans="1:14" ht="78.75" x14ac:dyDescent="0.2">
      <c r="A11198">
        <v>57769</v>
      </c>
      <c r="B11198" t="s">
        <v>40108</v>
      </c>
      <c r="C11198" s="15" t="s">
        <v>40109</v>
      </c>
      <c r="D11198" s="15" t="s">
        <v>40110</v>
      </c>
      <c r="E11198">
        <v>10090</v>
      </c>
      <c r="F11198">
        <v>10090</v>
      </c>
      <c r="H11198">
        <v>14</v>
      </c>
      <c r="K11198" s="16">
        <f t="shared" si="522"/>
        <v>11300.8</v>
      </c>
      <c r="L11198" s="16">
        <f t="shared" si="523"/>
        <v>11895.578947368422</v>
      </c>
      <c r="M11198" s="16">
        <f t="shared" si="524"/>
        <v>13517.703349282297</v>
      </c>
      <c r="N11198" t="e">
        <f>INDEX(XML!$A$2:$R$782,MATCH(C11198,XML!$D$2:$D$737,0),2)</f>
        <v>#N/A</v>
      </c>
    </row>
    <row r="11199" spans="1:14" ht="67.5" x14ac:dyDescent="0.2">
      <c r="A11199">
        <v>48158</v>
      </c>
      <c r="B11199">
        <v>1830008167</v>
      </c>
      <c r="C11199" s="15" t="s">
        <v>32919</v>
      </c>
      <c r="D11199" s="15" t="s">
        <v>32920</v>
      </c>
      <c r="E11199">
        <v>12990</v>
      </c>
      <c r="F11199">
        <v>12990</v>
      </c>
      <c r="H11199">
        <v>6</v>
      </c>
      <c r="K11199" s="16">
        <f t="shared" si="522"/>
        <v>14548.8</v>
      </c>
      <c r="L11199" s="16">
        <f t="shared" si="523"/>
        <v>15314.526315789473</v>
      </c>
      <c r="M11199" s="16">
        <f t="shared" si="524"/>
        <v>17402.87081339713</v>
      </c>
      <c r="N11199" t="e">
        <f>INDEX(XML!$A$2:$R$782,MATCH(C11199,XML!$D$2:$D$737,0),2)</f>
        <v>#N/A</v>
      </c>
    </row>
    <row r="11200" spans="1:14" ht="78.75" x14ac:dyDescent="0.2">
      <c r="A11200">
        <v>53488</v>
      </c>
      <c r="B11200">
        <v>1830008407</v>
      </c>
      <c r="C11200" s="15" t="s">
        <v>18504</v>
      </c>
      <c r="D11200" s="15" t="s">
        <v>18505</v>
      </c>
      <c r="E11200">
        <v>39990</v>
      </c>
      <c r="F11200">
        <v>39990</v>
      </c>
      <c r="H11200">
        <v>5</v>
      </c>
      <c r="K11200" s="16">
        <f t="shared" si="522"/>
        <v>44788.800000000003</v>
      </c>
      <c r="L11200" s="16">
        <f t="shared" si="523"/>
        <v>47146.105263157893</v>
      </c>
      <c r="M11200" s="16">
        <f t="shared" si="524"/>
        <v>53575.119617224882</v>
      </c>
      <c r="N11200" t="e">
        <f>INDEX(XML!$A$2:$R$782,MATCH(C11200,XML!$D$2:$D$737,0),2)</f>
        <v>#N/A</v>
      </c>
    </row>
    <row r="11201" spans="1:14" ht="56.25" x14ac:dyDescent="0.2">
      <c r="A11201">
        <v>48151</v>
      </c>
      <c r="B11201">
        <v>1830008072</v>
      </c>
      <c r="C11201" s="15" t="s">
        <v>18492</v>
      </c>
      <c r="D11201" s="15" t="s">
        <v>18493</v>
      </c>
      <c r="E11201">
        <v>21990</v>
      </c>
      <c r="F11201">
        <v>21990</v>
      </c>
      <c r="H11201">
        <v>6</v>
      </c>
      <c r="K11201" s="16">
        <f t="shared" si="522"/>
        <v>24628.799999999999</v>
      </c>
      <c r="L11201" s="16">
        <f t="shared" si="523"/>
        <v>25925.052631578947</v>
      </c>
      <c r="M11201" s="16">
        <f t="shared" si="524"/>
        <v>29460.287081339713</v>
      </c>
      <c r="N11201" t="e">
        <f>INDEX(XML!$A$2:$R$782,MATCH(C11201,XML!$D$2:$D$737,0),2)</f>
        <v>#N/A</v>
      </c>
    </row>
    <row r="11202" spans="1:14" ht="101.25" x14ac:dyDescent="0.2">
      <c r="A11202">
        <v>53487</v>
      </c>
      <c r="B11202">
        <v>1830008226</v>
      </c>
      <c r="C11202" s="15" t="s">
        <v>18494</v>
      </c>
      <c r="D11202" s="15" t="s">
        <v>18495</v>
      </c>
      <c r="E11202">
        <v>23990</v>
      </c>
      <c r="F11202">
        <v>23990</v>
      </c>
      <c r="H11202">
        <v>3</v>
      </c>
      <c r="K11202" s="16">
        <f t="shared" si="522"/>
        <v>26868.799999999999</v>
      </c>
      <c r="L11202" s="16">
        <f t="shared" si="523"/>
        <v>28282.947368421053</v>
      </c>
      <c r="M11202" s="16">
        <f t="shared" si="524"/>
        <v>32139.712918660287</v>
      </c>
      <c r="N11202" t="e">
        <f>INDEX(XML!$A$2:$R$782,MATCH(C11202,XML!$D$2:$D$737,0),2)</f>
        <v>#N/A</v>
      </c>
    </row>
    <row r="11203" spans="1:14" ht="22.5" customHeight="1" x14ac:dyDescent="0.2">
      <c r="A11203">
        <v>56727</v>
      </c>
      <c r="B11203">
        <v>43243560100</v>
      </c>
      <c r="C11203" s="15" t="s">
        <v>18500</v>
      </c>
      <c r="D11203" s="15" t="s">
        <v>18501</v>
      </c>
      <c r="E11203">
        <v>28590</v>
      </c>
      <c r="F11203">
        <v>28590</v>
      </c>
      <c r="H11203" t="s">
        <v>746</v>
      </c>
      <c r="K11203" s="16">
        <f t="shared" si="522"/>
        <v>32020.799999999999</v>
      </c>
      <c r="L11203" s="16">
        <f t="shared" si="523"/>
        <v>33706.105263157893</v>
      </c>
      <c r="M11203" s="16">
        <f t="shared" si="524"/>
        <v>38302.392344497603</v>
      </c>
      <c r="N11203" t="e">
        <f>INDEX(XML!$A$2:$R$782,MATCH(C11203,XML!$D$2:$D$737,0),2)</f>
        <v>#N/A</v>
      </c>
    </row>
    <row r="11204" spans="1:14" ht="112.5" x14ac:dyDescent="0.2">
      <c r="A11204">
        <v>57608</v>
      </c>
      <c r="B11204">
        <v>43141560400</v>
      </c>
      <c r="C11204" s="15" t="s">
        <v>18496</v>
      </c>
      <c r="D11204" s="15" t="s">
        <v>18497</v>
      </c>
      <c r="E11204">
        <v>19990</v>
      </c>
      <c r="F11204">
        <v>19990</v>
      </c>
      <c r="H11204" t="s">
        <v>746</v>
      </c>
      <c r="K11204" s="16">
        <f t="shared" si="522"/>
        <v>22388.799999999999</v>
      </c>
      <c r="L11204" s="16">
        <f t="shared" si="523"/>
        <v>23567.157894736843</v>
      </c>
      <c r="M11204" s="16">
        <f t="shared" si="524"/>
        <v>26780.861244019143</v>
      </c>
      <c r="N11204" t="e">
        <f>INDEX(XML!$A$2:$R$782,MATCH(C11204,XML!$D$2:$D$737,0),2)</f>
        <v>#N/A</v>
      </c>
    </row>
    <row r="11205" spans="1:14" ht="22.5" customHeight="1" x14ac:dyDescent="0.2">
      <c r="A11205">
        <v>55498</v>
      </c>
      <c r="B11205">
        <v>43260560100</v>
      </c>
      <c r="C11205" s="15" t="s">
        <v>18498</v>
      </c>
      <c r="D11205" s="15" t="s">
        <v>18499</v>
      </c>
      <c r="E11205">
        <v>16790</v>
      </c>
      <c r="F11205">
        <v>16790</v>
      </c>
      <c r="H11205">
        <v>4</v>
      </c>
      <c r="K11205" s="16">
        <f t="shared" ref="K11205:K11268" si="525">IF(E11205&gt;49999,E11205+E11205*0.07,IF(E11205&lt;=49999,E11205+E11205*0.12))</f>
        <v>18804.8</v>
      </c>
      <c r="L11205" s="16">
        <f t="shared" ref="L11205:L11268" si="526">K11205*100/95</f>
        <v>19794.526315789473</v>
      </c>
      <c r="M11205" s="16">
        <f t="shared" ref="M11205:M11268" si="527">IF(COUNTIF(C11205,"*Dahua*"),F11205-10,L11205*100/88)</f>
        <v>22493.779904306222</v>
      </c>
      <c r="N11205" t="e">
        <f>INDEX(XML!$A$2:$R$782,MATCH(C11205,XML!$D$2:$D$737,0),2)</f>
        <v>#N/A</v>
      </c>
    </row>
    <row r="11206" spans="1:14" ht="67.5" x14ac:dyDescent="0.2">
      <c r="A11206">
        <v>55495</v>
      </c>
      <c r="B11206">
        <v>43186560100</v>
      </c>
      <c r="C11206" s="15" t="s">
        <v>18502</v>
      </c>
      <c r="D11206" s="15" t="s">
        <v>18503</v>
      </c>
      <c r="E11206">
        <v>29990</v>
      </c>
      <c r="F11206">
        <v>29990</v>
      </c>
      <c r="H11206">
        <v>1</v>
      </c>
      <c r="K11206" s="16">
        <f t="shared" si="525"/>
        <v>33588.800000000003</v>
      </c>
      <c r="L11206" s="16">
        <f t="shared" si="526"/>
        <v>35356.631578947374</v>
      </c>
      <c r="M11206" s="16">
        <f t="shared" si="527"/>
        <v>40177.99043062202</v>
      </c>
      <c r="N11206" t="e">
        <f>INDEX(XML!$A$2:$R$782,MATCH(C11206,XML!$D$2:$D$737,0),2)</f>
        <v>#N/A</v>
      </c>
    </row>
    <row r="11207" spans="1:14" ht="123.75" x14ac:dyDescent="0.2">
      <c r="A11207">
        <v>58434</v>
      </c>
      <c r="B11207">
        <v>43290560100</v>
      </c>
      <c r="C11207" s="15" t="s">
        <v>20661</v>
      </c>
      <c r="D11207" s="15" t="s">
        <v>20662</v>
      </c>
      <c r="E11207">
        <v>19190</v>
      </c>
      <c r="F11207">
        <v>19190</v>
      </c>
      <c r="H11207">
        <v>8</v>
      </c>
      <c r="K11207" s="16">
        <f t="shared" si="525"/>
        <v>21492.799999999999</v>
      </c>
      <c r="L11207" s="16">
        <f t="shared" si="526"/>
        <v>22624</v>
      </c>
      <c r="M11207" s="16">
        <f t="shared" si="527"/>
        <v>25709.090909090908</v>
      </c>
      <c r="N11207" t="e">
        <f>INDEX(XML!$A$2:$R$782,MATCH(C11207,XML!$D$2:$D$737,0),2)</f>
        <v>#N/A</v>
      </c>
    </row>
    <row r="11208" spans="1:14" ht="101.25" x14ac:dyDescent="0.2">
      <c r="A11208">
        <v>55490</v>
      </c>
      <c r="B11208">
        <v>43291560100</v>
      </c>
      <c r="C11208" s="15" t="s">
        <v>18510</v>
      </c>
      <c r="D11208" s="15" t="s">
        <v>18511</v>
      </c>
      <c r="E11208">
        <v>27490</v>
      </c>
      <c r="F11208">
        <v>27490</v>
      </c>
      <c r="H11208">
        <v>45</v>
      </c>
      <c r="K11208" s="16">
        <f t="shared" si="525"/>
        <v>30788.799999999999</v>
      </c>
      <c r="L11208" s="16">
        <f t="shared" si="526"/>
        <v>32409.263157894737</v>
      </c>
      <c r="M11208" s="16">
        <f t="shared" si="527"/>
        <v>36828.708133971289</v>
      </c>
      <c r="N11208" t="e">
        <f>INDEX(XML!$A$2:$R$782,MATCH(C11208,XML!$D$2:$D$737,0),2)</f>
        <v>#N/A</v>
      </c>
    </row>
    <row r="11209" spans="1:14" ht="157.5" x14ac:dyDescent="0.2">
      <c r="A11209">
        <v>56728</v>
      </c>
      <c r="B11209">
        <v>43250560710</v>
      </c>
      <c r="C11209" s="15" t="s">
        <v>18514</v>
      </c>
      <c r="D11209" s="15" t="s">
        <v>18515</v>
      </c>
      <c r="E11209">
        <v>52390</v>
      </c>
      <c r="F11209">
        <v>52390</v>
      </c>
      <c r="H11209">
        <v>42</v>
      </c>
      <c r="K11209" s="16">
        <f t="shared" si="525"/>
        <v>56057.3</v>
      </c>
      <c r="L11209" s="16">
        <f t="shared" si="526"/>
        <v>59007.684210526313</v>
      </c>
      <c r="M11209" s="16">
        <f t="shared" si="527"/>
        <v>67054.186602870803</v>
      </c>
      <c r="N11209" t="e">
        <f>INDEX(XML!$A$2:$R$782,MATCH(C11209,XML!$D$2:$D$737,0),2)</f>
        <v>#N/A</v>
      </c>
    </row>
    <row r="11210" spans="1:14" ht="90" x14ac:dyDescent="0.2">
      <c r="A11210">
        <v>55496</v>
      </c>
      <c r="B11210">
        <v>43247560100</v>
      </c>
      <c r="C11210" s="15" t="s">
        <v>18508</v>
      </c>
      <c r="D11210" s="15" t="s">
        <v>18509</v>
      </c>
      <c r="E11210">
        <v>40990</v>
      </c>
      <c r="F11210">
        <v>40990</v>
      </c>
      <c r="H11210">
        <v>3</v>
      </c>
      <c r="K11210" s="16">
        <f t="shared" si="525"/>
        <v>45908.800000000003</v>
      </c>
      <c r="L11210" s="16">
        <f t="shared" si="526"/>
        <v>48325.052631578947</v>
      </c>
      <c r="M11210" s="16">
        <f t="shared" si="527"/>
        <v>54914.832535885165</v>
      </c>
      <c r="N11210" t="e">
        <f>INDEX(XML!$A$2:$R$782,MATCH(C11210,XML!$D$2:$D$737,0),2)</f>
        <v>#N/A</v>
      </c>
    </row>
    <row r="11211" spans="1:14" ht="157.5" x14ac:dyDescent="0.2">
      <c r="A11211">
        <v>56721</v>
      </c>
      <c r="B11211">
        <v>43292560100</v>
      </c>
      <c r="C11211" s="15" t="s">
        <v>18518</v>
      </c>
      <c r="D11211" s="15" t="s">
        <v>18519</v>
      </c>
      <c r="E11211">
        <v>59390</v>
      </c>
      <c r="F11211">
        <v>59390</v>
      </c>
      <c r="H11211">
        <v>43</v>
      </c>
      <c r="K11211" s="16">
        <f t="shared" si="525"/>
        <v>63547.3</v>
      </c>
      <c r="L11211" s="16">
        <f t="shared" si="526"/>
        <v>66891.894736842107</v>
      </c>
      <c r="M11211" s="16">
        <f t="shared" si="527"/>
        <v>76013.516746411478</v>
      </c>
      <c r="N11211" t="e">
        <f>INDEX(XML!$A$2:$R$782,MATCH(C11211,XML!$D$2:$D$737,0),2)</f>
        <v>#N/A</v>
      </c>
    </row>
    <row r="11212" spans="1:14" ht="90" x14ac:dyDescent="0.2">
      <c r="A11212">
        <v>55484</v>
      </c>
      <c r="B11212">
        <v>43047560100</v>
      </c>
      <c r="C11212" s="15" t="s">
        <v>18506</v>
      </c>
      <c r="D11212" s="15" t="s">
        <v>18507</v>
      </c>
      <c r="E11212">
        <v>40990</v>
      </c>
      <c r="F11212">
        <v>40990</v>
      </c>
      <c r="H11212">
        <v>2</v>
      </c>
      <c r="K11212" s="16">
        <f t="shared" si="525"/>
        <v>45908.800000000003</v>
      </c>
      <c r="L11212" s="16">
        <f t="shared" si="526"/>
        <v>48325.052631578947</v>
      </c>
      <c r="M11212" s="16">
        <f t="shared" si="527"/>
        <v>54914.832535885165</v>
      </c>
      <c r="N11212" t="e">
        <f>INDEX(XML!$A$2:$R$782,MATCH(C11212,XML!$D$2:$D$737,0),2)</f>
        <v>#N/A</v>
      </c>
    </row>
    <row r="11213" spans="1:14" ht="90" x14ac:dyDescent="0.2">
      <c r="A11213">
        <v>55497</v>
      </c>
      <c r="B11213">
        <v>43249560100</v>
      </c>
      <c r="C11213" s="15" t="s">
        <v>18512</v>
      </c>
      <c r="D11213" s="15" t="s">
        <v>18513</v>
      </c>
      <c r="E11213">
        <v>50990</v>
      </c>
      <c r="F11213">
        <v>50990</v>
      </c>
      <c r="H11213">
        <v>2</v>
      </c>
      <c r="K11213" s="16">
        <f t="shared" si="525"/>
        <v>54559.3</v>
      </c>
      <c r="L11213" s="16">
        <f t="shared" si="526"/>
        <v>57430.84210526316</v>
      </c>
      <c r="M11213" s="16">
        <f t="shared" si="527"/>
        <v>65262.320574162688</v>
      </c>
      <c r="N11213" t="e">
        <f>INDEX(XML!$A$2:$R$782,MATCH(C11213,XML!$D$2:$D$737,0),2)</f>
        <v>#N/A</v>
      </c>
    </row>
    <row r="11214" spans="1:14" ht="90" x14ac:dyDescent="0.2">
      <c r="A11214">
        <v>55489</v>
      </c>
      <c r="B11214">
        <v>43289560100</v>
      </c>
      <c r="C11214" s="15" t="s">
        <v>18516</v>
      </c>
      <c r="D11214" s="15" t="s">
        <v>18517</v>
      </c>
      <c r="E11214">
        <v>32490</v>
      </c>
      <c r="F11214">
        <v>32490</v>
      </c>
      <c r="H11214">
        <v>17</v>
      </c>
      <c r="K11214" s="16">
        <f t="shared" si="525"/>
        <v>36388.800000000003</v>
      </c>
      <c r="L11214" s="16">
        <f t="shared" si="526"/>
        <v>38304.000000000007</v>
      </c>
      <c r="M11214" s="16">
        <f t="shared" si="527"/>
        <v>43527.272727272735</v>
      </c>
      <c r="N11214" t="e">
        <f>INDEX(XML!$A$2:$R$782,MATCH(C11214,XML!$D$2:$D$737,0),2)</f>
        <v>#N/A</v>
      </c>
    </row>
    <row r="11215" spans="1:14" ht="112.5" x14ac:dyDescent="0.2">
      <c r="A11215">
        <v>67972</v>
      </c>
      <c r="B11215" t="s">
        <v>34973</v>
      </c>
      <c r="C11215" s="15" t="s">
        <v>34974</v>
      </c>
      <c r="D11215" s="15" t="s">
        <v>34975</v>
      </c>
      <c r="E11215">
        <v>23990</v>
      </c>
      <c r="F11215">
        <v>23990</v>
      </c>
      <c r="H11215">
        <v>13</v>
      </c>
      <c r="K11215" s="16">
        <f t="shared" si="525"/>
        <v>26868.799999999999</v>
      </c>
      <c r="L11215" s="16">
        <f t="shared" si="526"/>
        <v>28282.947368421053</v>
      </c>
      <c r="M11215" s="16">
        <f t="shared" si="527"/>
        <v>32139.712918660287</v>
      </c>
      <c r="N11215" t="e">
        <f>INDEX(XML!$A$2:$R$782,MATCH(C11215,XML!$D$2:$D$737,0),2)</f>
        <v>#N/A</v>
      </c>
    </row>
    <row r="11216" spans="1:14" ht="112.5" x14ac:dyDescent="0.2">
      <c r="A11216">
        <v>67970</v>
      </c>
      <c r="B11216" t="s">
        <v>26493</v>
      </c>
      <c r="C11216" s="15" t="s">
        <v>26494</v>
      </c>
      <c r="D11216" s="15" t="s">
        <v>26495</v>
      </c>
      <c r="E11216">
        <v>37990</v>
      </c>
      <c r="F11216">
        <v>37990</v>
      </c>
      <c r="H11216">
        <v>1</v>
      </c>
      <c r="K11216" s="16">
        <f t="shared" si="525"/>
        <v>42548.800000000003</v>
      </c>
      <c r="L11216" s="16">
        <f t="shared" si="526"/>
        <v>44788.210526315786</v>
      </c>
      <c r="M11216" s="16">
        <f t="shared" si="527"/>
        <v>50895.693779904301</v>
      </c>
      <c r="N11216" t="e">
        <f>INDEX(XML!$A$2:$R$782,MATCH(C11216,XML!$D$2:$D$737,0),2)</f>
        <v>#N/A</v>
      </c>
    </row>
    <row r="11217" spans="1:14" ht="78.75" x14ac:dyDescent="0.2">
      <c r="A11217">
        <v>74698</v>
      </c>
      <c r="B11217" t="s">
        <v>34990</v>
      </c>
      <c r="C11217" s="15" t="s">
        <v>34991</v>
      </c>
      <c r="D11217" s="15" t="s">
        <v>34992</v>
      </c>
      <c r="E11217">
        <v>55990</v>
      </c>
      <c r="F11217">
        <v>55990</v>
      </c>
      <c r="K11217" s="16">
        <f t="shared" si="525"/>
        <v>59909.3</v>
      </c>
      <c r="L11217" s="16">
        <f t="shared" si="526"/>
        <v>63062.42105263158</v>
      </c>
      <c r="M11217" s="16">
        <f t="shared" si="527"/>
        <v>71661.84210526316</v>
      </c>
      <c r="N11217" t="e">
        <f>INDEX(XML!$A$2:$R$782,MATCH(C11217,XML!$D$2:$D$737,0),2)</f>
        <v>#N/A</v>
      </c>
    </row>
    <row r="11218" spans="1:14" ht="15.75" x14ac:dyDescent="0.25">
      <c r="A11218" s="184" t="s">
        <v>4589</v>
      </c>
      <c r="B11218" s="184"/>
      <c r="C11218" s="185"/>
      <c r="D11218" s="185"/>
      <c r="E11218" s="184"/>
      <c r="F11218" s="184"/>
      <c r="G11218" s="184"/>
      <c r="H11218" s="184"/>
      <c r="I11218" s="184"/>
      <c r="J11218" s="184"/>
      <c r="K11218" s="16">
        <f t="shared" si="525"/>
        <v>0</v>
      </c>
      <c r="L11218" s="16">
        <f t="shared" si="526"/>
        <v>0</v>
      </c>
      <c r="M11218" s="16">
        <f t="shared" si="527"/>
        <v>0</v>
      </c>
      <c r="N11218" t="e">
        <f>INDEX(XML!$A$2:$R$782,MATCH(C11218,XML!$D$2:$D$737,0),2)</f>
        <v>#N/A</v>
      </c>
    </row>
    <row r="11219" spans="1:14" ht="22.5" customHeight="1" x14ac:dyDescent="0.2">
      <c r="A11219">
        <v>37580</v>
      </c>
      <c r="B11219" t="s">
        <v>4593</v>
      </c>
      <c r="C11219" s="15" t="s">
        <v>4594</v>
      </c>
      <c r="D11219" s="15" t="s">
        <v>4595</v>
      </c>
      <c r="E11219">
        <v>9480</v>
      </c>
      <c r="F11219">
        <v>10990</v>
      </c>
      <c r="H11219" t="s">
        <v>746</v>
      </c>
      <c r="I11219">
        <v>10</v>
      </c>
      <c r="K11219" s="16">
        <f t="shared" si="525"/>
        <v>10617.6</v>
      </c>
      <c r="L11219" s="16">
        <f t="shared" si="526"/>
        <v>11176.421052631578</v>
      </c>
      <c r="M11219" s="16">
        <f t="shared" si="527"/>
        <v>12700.478468899521</v>
      </c>
      <c r="N11219" t="e">
        <f>INDEX(XML!$A$2:$R$782,MATCH(C11219,XML!$D$2:$D$737,0),2)</f>
        <v>#N/A</v>
      </c>
    </row>
    <row r="11220" spans="1:14" ht="112.5" x14ac:dyDescent="0.2">
      <c r="A11220">
        <v>37588</v>
      </c>
      <c r="B11220" t="s">
        <v>4590</v>
      </c>
      <c r="C11220" s="15" t="s">
        <v>4591</v>
      </c>
      <c r="D11220" s="15" t="s">
        <v>4592</v>
      </c>
      <c r="E11220">
        <v>12006</v>
      </c>
      <c r="F11220">
        <v>15990</v>
      </c>
      <c r="H11220">
        <v>42</v>
      </c>
      <c r="I11220">
        <v>6</v>
      </c>
      <c r="K11220" s="16">
        <f t="shared" si="525"/>
        <v>13446.72</v>
      </c>
      <c r="L11220" s="16">
        <f t="shared" si="526"/>
        <v>14154.442105263159</v>
      </c>
      <c r="M11220" s="16">
        <f t="shared" si="527"/>
        <v>16084.593301435409</v>
      </c>
      <c r="N11220" t="e">
        <f>INDEX(XML!$A$2:$R$782,MATCH(C11220,XML!$D$2:$D$737,0),2)</f>
        <v>#N/A</v>
      </c>
    </row>
    <row r="11221" spans="1:14" ht="15.75" x14ac:dyDescent="0.25">
      <c r="A11221" s="184" t="s">
        <v>4599</v>
      </c>
      <c r="B11221" s="184"/>
      <c r="C11221" s="185"/>
      <c r="D11221" s="185"/>
      <c r="E11221" s="184"/>
      <c r="F11221" s="184"/>
      <c r="G11221" s="184"/>
      <c r="H11221" s="184"/>
      <c r="I11221" s="184"/>
      <c r="J11221" s="184"/>
      <c r="K11221" s="16">
        <f t="shared" si="525"/>
        <v>0</v>
      </c>
      <c r="L11221" s="16">
        <f t="shared" si="526"/>
        <v>0</v>
      </c>
      <c r="M11221" s="16">
        <f t="shared" si="527"/>
        <v>0</v>
      </c>
      <c r="N11221" t="e">
        <f>INDEX(XML!$A$2:$R$782,MATCH(C11221,XML!$D$2:$D$737,0),2)</f>
        <v>#N/A</v>
      </c>
    </row>
    <row r="11222" spans="1:14" ht="146.25" x14ac:dyDescent="0.2">
      <c r="A11222">
        <v>68021</v>
      </c>
      <c r="B11222" t="s">
        <v>34988</v>
      </c>
      <c r="C11222" s="15" t="s">
        <v>34989</v>
      </c>
      <c r="D11222" s="15" t="s">
        <v>35150</v>
      </c>
      <c r="E11222">
        <v>89990</v>
      </c>
      <c r="F11222">
        <v>89990</v>
      </c>
      <c r="K11222" s="16">
        <f t="shared" si="525"/>
        <v>96289.3</v>
      </c>
      <c r="L11222" s="16">
        <f t="shared" si="526"/>
        <v>101357.15789473684</v>
      </c>
      <c r="M11222" s="16">
        <f t="shared" si="527"/>
        <v>115178.58851674641</v>
      </c>
      <c r="N11222" t="e">
        <f>INDEX(XML!$A$2:$R$782,MATCH(C11222,XML!$D$2:$D$737,0),2)</f>
        <v>#N/A</v>
      </c>
    </row>
    <row r="11223" spans="1:14" ht="168.75" x14ac:dyDescent="0.2">
      <c r="A11223">
        <v>78559</v>
      </c>
      <c r="B11223" t="s">
        <v>39554</v>
      </c>
      <c r="C11223" s="15" t="s">
        <v>39555</v>
      </c>
      <c r="D11223" s="15" t="s">
        <v>39556</v>
      </c>
      <c r="E11223">
        <v>99990</v>
      </c>
      <c r="F11223">
        <v>99990</v>
      </c>
      <c r="H11223">
        <v>12</v>
      </c>
      <c r="K11223" s="16">
        <f t="shared" si="525"/>
        <v>106989.3</v>
      </c>
      <c r="L11223" s="16">
        <f t="shared" si="526"/>
        <v>112620.31578947368</v>
      </c>
      <c r="M11223" s="16">
        <f t="shared" si="527"/>
        <v>127977.63157894736</v>
      </c>
      <c r="N11223" t="e">
        <f>INDEX(XML!$A$2:$R$782,MATCH(C11223,XML!$D$2:$D$737,0),2)</f>
        <v>#N/A</v>
      </c>
    </row>
    <row r="11224" spans="1:14" ht="78.75" x14ac:dyDescent="0.2">
      <c r="A11224">
        <v>55499</v>
      </c>
      <c r="B11224">
        <v>45278560710</v>
      </c>
      <c r="C11224" s="15" t="s">
        <v>18551</v>
      </c>
      <c r="D11224" s="15" t="s">
        <v>18552</v>
      </c>
      <c r="E11224">
        <v>43990</v>
      </c>
      <c r="F11224">
        <v>43990</v>
      </c>
      <c r="H11224">
        <v>3</v>
      </c>
      <c r="K11224" s="16">
        <f t="shared" si="525"/>
        <v>49268.800000000003</v>
      </c>
      <c r="L11224" s="16">
        <f t="shared" si="526"/>
        <v>51861.894736842107</v>
      </c>
      <c r="M11224" s="16">
        <f t="shared" si="527"/>
        <v>58933.97129186603</v>
      </c>
      <c r="N11224" t="e">
        <f>INDEX(XML!$A$2:$R$782,MATCH(C11224,XML!$D$2:$D$737,0),2)</f>
        <v>#N/A</v>
      </c>
    </row>
    <row r="11225" spans="1:14" ht="101.25" x14ac:dyDescent="0.2">
      <c r="A11225">
        <v>78495</v>
      </c>
      <c r="B11225">
        <v>1830009053</v>
      </c>
      <c r="C11225" s="15" t="s">
        <v>36916</v>
      </c>
      <c r="D11225" s="15" t="s">
        <v>37033</v>
      </c>
      <c r="E11225">
        <v>51990</v>
      </c>
      <c r="F11225">
        <v>51990</v>
      </c>
      <c r="H11225">
        <v>7</v>
      </c>
      <c r="K11225" s="16">
        <f t="shared" si="525"/>
        <v>55629.3</v>
      </c>
      <c r="L11225" s="16">
        <f t="shared" si="526"/>
        <v>58557.15789473684</v>
      </c>
      <c r="M11225" s="16">
        <f t="shared" si="527"/>
        <v>66542.224880382768</v>
      </c>
      <c r="N11225" t="e">
        <f>INDEX(XML!$A$2:$R$782,MATCH(C11225,XML!$D$2:$D$737,0),2)</f>
        <v>#N/A</v>
      </c>
    </row>
    <row r="11226" spans="1:14" ht="101.25" x14ac:dyDescent="0.2">
      <c r="A11226">
        <v>80747</v>
      </c>
      <c r="B11226">
        <v>45908560100</v>
      </c>
      <c r="C11226" s="15" t="s">
        <v>43357</v>
      </c>
      <c r="D11226" s="15" t="s">
        <v>43358</v>
      </c>
      <c r="E11226">
        <v>65990</v>
      </c>
      <c r="F11226">
        <v>65990</v>
      </c>
      <c r="H11226">
        <v>1</v>
      </c>
      <c r="K11226" s="16">
        <f t="shared" si="525"/>
        <v>70609.3</v>
      </c>
      <c r="L11226" s="16">
        <f t="shared" si="526"/>
        <v>74325.578947368427</v>
      </c>
      <c r="M11226" s="16">
        <f t="shared" si="527"/>
        <v>84460.885167464134</v>
      </c>
      <c r="N11226" t="e">
        <f>INDEX(XML!$A$2:$R$782,MATCH(C11226,XML!$D$2:$D$737,0),2)</f>
        <v>#N/A</v>
      </c>
    </row>
    <row r="11227" spans="1:14" ht="67.5" x14ac:dyDescent="0.2">
      <c r="A11227">
        <v>55501</v>
      </c>
      <c r="B11227">
        <v>45487560100</v>
      </c>
      <c r="C11227" s="15" t="s">
        <v>18547</v>
      </c>
      <c r="D11227" s="15" t="s">
        <v>18548</v>
      </c>
      <c r="E11227">
        <v>39990</v>
      </c>
      <c r="F11227">
        <v>39990</v>
      </c>
      <c r="H11227">
        <v>1</v>
      </c>
      <c r="K11227" s="16">
        <f t="shared" si="525"/>
        <v>44788.800000000003</v>
      </c>
      <c r="L11227" s="16">
        <f t="shared" si="526"/>
        <v>47146.105263157893</v>
      </c>
      <c r="M11227" s="16">
        <f t="shared" si="527"/>
        <v>53575.119617224882</v>
      </c>
      <c r="N11227" t="e">
        <f>INDEX(XML!$A$2:$R$782,MATCH(C11227,XML!$D$2:$D$737,0),2)</f>
        <v>#N/A</v>
      </c>
    </row>
    <row r="11228" spans="1:14" ht="112.5" x14ac:dyDescent="0.2">
      <c r="A11228">
        <v>58433</v>
      </c>
      <c r="B11228">
        <v>45716560100</v>
      </c>
      <c r="C11228" s="15" t="s">
        <v>18532</v>
      </c>
      <c r="D11228" s="15" t="s">
        <v>19475</v>
      </c>
      <c r="E11228">
        <v>23990</v>
      </c>
      <c r="F11228">
        <v>23990</v>
      </c>
      <c r="H11228">
        <v>1</v>
      </c>
      <c r="K11228" s="16">
        <f t="shared" si="525"/>
        <v>26868.799999999999</v>
      </c>
      <c r="L11228" s="16">
        <f t="shared" si="526"/>
        <v>28282.947368421053</v>
      </c>
      <c r="M11228" s="16">
        <f t="shared" si="527"/>
        <v>32139.712918660287</v>
      </c>
      <c r="N11228" t="e">
        <f>INDEX(XML!$A$2:$R$782,MATCH(C11228,XML!$D$2:$D$737,0),2)</f>
        <v>#N/A</v>
      </c>
    </row>
    <row r="11229" spans="1:14" ht="101.25" x14ac:dyDescent="0.2">
      <c r="A11229">
        <v>55505</v>
      </c>
      <c r="B11229">
        <v>45607560100</v>
      </c>
      <c r="C11229" s="15" t="s">
        <v>18541</v>
      </c>
      <c r="D11229" s="15" t="s">
        <v>18542</v>
      </c>
      <c r="E11229">
        <v>36990</v>
      </c>
      <c r="F11229">
        <v>36990</v>
      </c>
      <c r="H11229">
        <v>6</v>
      </c>
      <c r="K11229" s="16">
        <f t="shared" si="525"/>
        <v>41428.800000000003</v>
      </c>
      <c r="L11229" s="16">
        <f t="shared" si="526"/>
        <v>43609.26315789474</v>
      </c>
      <c r="M11229" s="16">
        <f t="shared" si="527"/>
        <v>49555.980861244025</v>
      </c>
      <c r="N11229" t="e">
        <f>INDEX(XML!$A$2:$R$782,MATCH(C11229,XML!$D$2:$D$737,0),2)</f>
        <v>#N/A</v>
      </c>
    </row>
    <row r="11230" spans="1:14" ht="123.75" x14ac:dyDescent="0.2">
      <c r="A11230">
        <v>55508</v>
      </c>
      <c r="B11230">
        <v>45671560100</v>
      </c>
      <c r="C11230" s="15" t="s">
        <v>18539</v>
      </c>
      <c r="D11230" s="15" t="s">
        <v>18540</v>
      </c>
      <c r="E11230">
        <v>23390</v>
      </c>
      <c r="F11230">
        <v>23390</v>
      </c>
      <c r="H11230">
        <v>17</v>
      </c>
      <c r="K11230" s="16">
        <f t="shared" si="525"/>
        <v>26196.799999999999</v>
      </c>
      <c r="L11230" s="16">
        <f t="shared" si="526"/>
        <v>27575.57894736842</v>
      </c>
      <c r="M11230" s="16">
        <f t="shared" si="527"/>
        <v>31335.885167464112</v>
      </c>
      <c r="N11230" t="e">
        <f>INDEX(XML!$A$2:$R$782,MATCH(C11230,XML!$D$2:$D$737,0),2)</f>
        <v>#N/A</v>
      </c>
    </row>
    <row r="11231" spans="1:14" ht="101.25" x14ac:dyDescent="0.2">
      <c r="A11231">
        <v>55503</v>
      </c>
      <c r="B11231">
        <v>45575560100</v>
      </c>
      <c r="C11231" s="15" t="s">
        <v>18543</v>
      </c>
      <c r="D11231" s="15" t="s">
        <v>18544</v>
      </c>
      <c r="E11231">
        <v>25390</v>
      </c>
      <c r="F11231">
        <v>25390</v>
      </c>
      <c r="H11231">
        <v>5</v>
      </c>
      <c r="I11231">
        <v>1</v>
      </c>
      <c r="K11231" s="16">
        <f t="shared" si="525"/>
        <v>28436.799999999999</v>
      </c>
      <c r="L11231" s="16">
        <f t="shared" si="526"/>
        <v>29933.473684210527</v>
      </c>
      <c r="M11231" s="16">
        <f t="shared" si="527"/>
        <v>34015.311004784686</v>
      </c>
      <c r="N11231" t="e">
        <f>INDEX(XML!$A$2:$R$782,MATCH(C11231,XML!$D$2:$D$737,0),2)</f>
        <v>#N/A</v>
      </c>
    </row>
    <row r="11232" spans="1:14" ht="90" x14ac:dyDescent="0.2">
      <c r="A11232">
        <v>55510</v>
      </c>
      <c r="B11232">
        <v>45729560100</v>
      </c>
      <c r="C11232" s="15" t="s">
        <v>18555</v>
      </c>
      <c r="D11232" s="15" t="s">
        <v>18556</v>
      </c>
      <c r="E11232">
        <v>75990</v>
      </c>
      <c r="F11232">
        <v>75990</v>
      </c>
      <c r="H11232">
        <v>5</v>
      </c>
      <c r="K11232" s="16">
        <f t="shared" si="525"/>
        <v>81309.3</v>
      </c>
      <c r="L11232" s="16">
        <f t="shared" si="526"/>
        <v>85588.736842105267</v>
      </c>
      <c r="M11232" s="16">
        <f t="shared" si="527"/>
        <v>97259.928229665064</v>
      </c>
      <c r="N11232" t="e">
        <f>INDEX(XML!$A$2:$R$782,MATCH(C11232,XML!$D$2:$D$737,0),2)</f>
        <v>#N/A</v>
      </c>
    </row>
    <row r="11233" spans="1:14" ht="112.5" x14ac:dyDescent="0.2">
      <c r="A11233">
        <v>55511</v>
      </c>
      <c r="B11233">
        <v>45731560100</v>
      </c>
      <c r="C11233" s="15" t="s">
        <v>18533</v>
      </c>
      <c r="D11233" s="15" t="s">
        <v>18534</v>
      </c>
      <c r="E11233">
        <v>18590</v>
      </c>
      <c r="F11233">
        <v>18590</v>
      </c>
      <c r="H11233" t="s">
        <v>746</v>
      </c>
      <c r="K11233" s="16">
        <f t="shared" si="525"/>
        <v>20820.8</v>
      </c>
      <c r="L11233" s="16">
        <f t="shared" si="526"/>
        <v>21916.63157894737</v>
      </c>
      <c r="M11233" s="16">
        <f t="shared" si="527"/>
        <v>24905.26315789474</v>
      </c>
      <c r="N11233" t="e">
        <f>INDEX(XML!$A$2:$R$782,MATCH(C11233,XML!$D$2:$D$737,0),2)</f>
        <v>#N/A</v>
      </c>
    </row>
    <row r="11234" spans="1:14" ht="123.75" x14ac:dyDescent="0.2">
      <c r="A11234">
        <v>57597</v>
      </c>
      <c r="B11234">
        <v>45641560100</v>
      </c>
      <c r="C11234" s="15" t="s">
        <v>18526</v>
      </c>
      <c r="D11234" s="15" t="s">
        <v>18527</v>
      </c>
      <c r="E11234">
        <v>27990</v>
      </c>
      <c r="F11234">
        <v>27990</v>
      </c>
      <c r="H11234">
        <v>50</v>
      </c>
      <c r="K11234" s="16">
        <f t="shared" si="525"/>
        <v>31348.799999999999</v>
      </c>
      <c r="L11234" s="16">
        <f t="shared" si="526"/>
        <v>32998.73684210526</v>
      </c>
      <c r="M11234" s="16">
        <f t="shared" si="527"/>
        <v>37498.564593301431</v>
      </c>
      <c r="N11234" t="e">
        <f>INDEX(XML!$A$2:$R$782,MATCH(C11234,XML!$D$2:$D$737,0),2)</f>
        <v>#N/A</v>
      </c>
    </row>
    <row r="11235" spans="1:14" ht="56.25" x14ac:dyDescent="0.2">
      <c r="A11235">
        <v>46237</v>
      </c>
      <c r="B11235" t="s">
        <v>42737</v>
      </c>
      <c r="C11235" s="15" t="s">
        <v>42738</v>
      </c>
      <c r="D11235" s="15" t="s">
        <v>42739</v>
      </c>
      <c r="E11235">
        <v>18152</v>
      </c>
      <c r="F11235">
        <v>22990</v>
      </c>
      <c r="H11235">
        <v>21</v>
      </c>
      <c r="K11235" s="16">
        <f t="shared" si="525"/>
        <v>20330.239999999998</v>
      </c>
      <c r="L11235" s="16">
        <f t="shared" si="526"/>
        <v>21400.252631578944</v>
      </c>
      <c r="M11235" s="16">
        <f t="shared" si="527"/>
        <v>24318.468899521526</v>
      </c>
      <c r="N11235" t="e">
        <f>INDEX(XML!$A$2:$R$782,MATCH(C11235,XML!$D$2:$D$737,0),2)</f>
        <v>#N/A</v>
      </c>
    </row>
    <row r="11236" spans="1:14" ht="112.5" x14ac:dyDescent="0.2">
      <c r="A11236">
        <v>55507</v>
      </c>
      <c r="B11236">
        <v>45643560100</v>
      </c>
      <c r="C11236" s="15" t="s">
        <v>18535</v>
      </c>
      <c r="D11236" s="15" t="s">
        <v>18536</v>
      </c>
      <c r="E11236">
        <v>29990</v>
      </c>
      <c r="F11236">
        <v>29990</v>
      </c>
      <c r="H11236">
        <v>33</v>
      </c>
      <c r="K11236" s="16">
        <f t="shared" si="525"/>
        <v>33588.800000000003</v>
      </c>
      <c r="L11236" s="16">
        <f t="shared" si="526"/>
        <v>35356.631578947374</v>
      </c>
      <c r="M11236" s="16">
        <f t="shared" si="527"/>
        <v>40177.99043062202</v>
      </c>
      <c r="N11236" t="e">
        <f>INDEX(XML!$A$2:$R$782,MATCH(C11236,XML!$D$2:$D$737,0),2)</f>
        <v>#N/A</v>
      </c>
    </row>
    <row r="11237" spans="1:14" ht="78.75" x14ac:dyDescent="0.2">
      <c r="A11237">
        <v>55500</v>
      </c>
      <c r="B11237">
        <v>45338560100</v>
      </c>
      <c r="C11237" s="15" t="s">
        <v>43359</v>
      </c>
      <c r="D11237" s="15" t="s">
        <v>43360</v>
      </c>
      <c r="E11237">
        <v>25990</v>
      </c>
      <c r="F11237">
        <v>25990</v>
      </c>
      <c r="K11237" s="16">
        <f t="shared" si="525"/>
        <v>29108.799999999999</v>
      </c>
      <c r="L11237" s="16">
        <f t="shared" si="526"/>
        <v>30640.842105263157</v>
      </c>
      <c r="M11237" s="16">
        <f t="shared" si="527"/>
        <v>34819.138755980857</v>
      </c>
      <c r="N11237" t="e">
        <f>INDEX(XML!$A$2:$R$782,MATCH(C11237,XML!$D$2:$D$737,0),2)</f>
        <v>#N/A</v>
      </c>
    </row>
    <row r="11238" spans="1:14" ht="112.5" x14ac:dyDescent="0.2">
      <c r="A11238">
        <v>55502</v>
      </c>
      <c r="B11238">
        <v>45564560100</v>
      </c>
      <c r="C11238" s="15" t="s">
        <v>18545</v>
      </c>
      <c r="D11238" s="15" t="s">
        <v>18546</v>
      </c>
      <c r="E11238">
        <v>38990</v>
      </c>
      <c r="F11238">
        <v>38990</v>
      </c>
      <c r="H11238">
        <v>10</v>
      </c>
      <c r="K11238" s="16">
        <f t="shared" si="525"/>
        <v>43668.800000000003</v>
      </c>
      <c r="L11238" s="16">
        <f t="shared" si="526"/>
        <v>45967.15789473684</v>
      </c>
      <c r="M11238" s="16">
        <f t="shared" si="527"/>
        <v>52235.406698564584</v>
      </c>
      <c r="N11238" t="e">
        <f>INDEX(XML!$A$2:$R$782,MATCH(C11238,XML!$D$2:$D$737,0),2)</f>
        <v>#N/A</v>
      </c>
    </row>
    <row r="11239" spans="1:14" ht="157.5" x14ac:dyDescent="0.2">
      <c r="A11239">
        <v>68023</v>
      </c>
      <c r="B11239" t="s">
        <v>26496</v>
      </c>
      <c r="C11239" s="15" t="s">
        <v>26497</v>
      </c>
      <c r="D11239" s="15" t="s">
        <v>26498</v>
      </c>
      <c r="E11239">
        <v>22990</v>
      </c>
      <c r="F11239">
        <v>22990</v>
      </c>
      <c r="H11239">
        <v>1</v>
      </c>
      <c r="I11239">
        <v>1</v>
      </c>
      <c r="K11239" s="16">
        <f t="shared" si="525"/>
        <v>25748.799999999999</v>
      </c>
      <c r="L11239" s="16">
        <f t="shared" si="526"/>
        <v>27104</v>
      </c>
      <c r="M11239" s="16">
        <f t="shared" si="527"/>
        <v>30800</v>
      </c>
      <c r="N11239" t="e">
        <f>INDEX(XML!$A$2:$R$782,MATCH(C11239,XML!$D$2:$D$737,0),2)</f>
        <v>#N/A</v>
      </c>
    </row>
    <row r="11240" spans="1:14" ht="157.5" x14ac:dyDescent="0.2">
      <c r="A11240">
        <v>68022</v>
      </c>
      <c r="B11240" t="s">
        <v>26499</v>
      </c>
      <c r="C11240" s="15" t="s">
        <v>26500</v>
      </c>
      <c r="D11240" s="15" t="s">
        <v>26501</v>
      </c>
      <c r="E11240">
        <v>38990</v>
      </c>
      <c r="F11240">
        <v>38990</v>
      </c>
      <c r="H11240">
        <v>1</v>
      </c>
      <c r="K11240" s="16">
        <f t="shared" si="525"/>
        <v>43668.800000000003</v>
      </c>
      <c r="L11240" s="16">
        <f t="shared" si="526"/>
        <v>45967.15789473684</v>
      </c>
      <c r="M11240" s="16">
        <f t="shared" si="527"/>
        <v>52235.406698564584</v>
      </c>
      <c r="N11240" t="e">
        <f>INDEX(XML!$A$2:$R$782,MATCH(C11240,XML!$D$2:$D$737,0),2)</f>
        <v>#N/A</v>
      </c>
    </row>
    <row r="11241" spans="1:14" ht="112.5" x14ac:dyDescent="0.2">
      <c r="A11241">
        <v>57604</v>
      </c>
      <c r="B11241">
        <v>45632560100</v>
      </c>
      <c r="C11241" s="15" t="s">
        <v>18537</v>
      </c>
      <c r="D11241" s="15" t="s">
        <v>18538</v>
      </c>
      <c r="E11241">
        <v>34990</v>
      </c>
      <c r="F11241">
        <v>34990</v>
      </c>
      <c r="H11241">
        <v>31</v>
      </c>
      <c r="K11241" s="16">
        <f t="shared" si="525"/>
        <v>39188.800000000003</v>
      </c>
      <c r="L11241" s="16">
        <f t="shared" si="526"/>
        <v>41251.368421052633</v>
      </c>
      <c r="M11241" s="16">
        <f t="shared" si="527"/>
        <v>46876.555023923451</v>
      </c>
      <c r="N11241" t="e">
        <f>INDEX(XML!$A$2:$R$782,MATCH(C11241,XML!$D$2:$D$737,0),2)</f>
        <v>#N/A</v>
      </c>
    </row>
    <row r="11242" spans="1:14" ht="168.75" x14ac:dyDescent="0.2">
      <c r="A11242">
        <v>57599</v>
      </c>
      <c r="B11242">
        <v>45697560100</v>
      </c>
      <c r="C11242" s="15" t="s">
        <v>18553</v>
      </c>
      <c r="D11242" s="15" t="s">
        <v>18554</v>
      </c>
      <c r="E11242">
        <v>31190</v>
      </c>
      <c r="F11242">
        <v>31190</v>
      </c>
      <c r="H11242">
        <v>1</v>
      </c>
      <c r="I11242">
        <v>1</v>
      </c>
      <c r="K11242" s="16">
        <f t="shared" si="525"/>
        <v>34932.800000000003</v>
      </c>
      <c r="L11242" s="16">
        <f t="shared" si="526"/>
        <v>36771.368421052633</v>
      </c>
      <c r="M11242" s="16">
        <f t="shared" si="527"/>
        <v>41785.645933014355</v>
      </c>
      <c r="N11242" t="e">
        <f>INDEX(XML!$A$2:$R$782,MATCH(C11242,XML!$D$2:$D$737,0),2)</f>
        <v>#N/A</v>
      </c>
    </row>
    <row r="11243" spans="1:14" ht="90" x14ac:dyDescent="0.2">
      <c r="A11243">
        <v>49174</v>
      </c>
      <c r="B11243">
        <v>1830008464</v>
      </c>
      <c r="C11243" s="15" t="s">
        <v>19555</v>
      </c>
      <c r="D11243" s="15" t="s">
        <v>19556</v>
      </c>
      <c r="E11243">
        <v>24990</v>
      </c>
      <c r="F11243">
        <v>24990</v>
      </c>
      <c r="H11243">
        <v>6</v>
      </c>
      <c r="K11243" s="16">
        <f t="shared" si="525"/>
        <v>27988.799999999999</v>
      </c>
      <c r="L11243" s="16">
        <f t="shared" si="526"/>
        <v>29461.894736842107</v>
      </c>
      <c r="M11243" s="16">
        <f t="shared" si="527"/>
        <v>33479.425837320574</v>
      </c>
      <c r="N11243" t="e">
        <f>INDEX(XML!$A$2:$R$782,MATCH(C11243,XML!$D$2:$D$737,0),2)</f>
        <v>#N/A</v>
      </c>
    </row>
    <row r="11244" spans="1:14" ht="67.5" x14ac:dyDescent="0.2">
      <c r="A11244">
        <v>48156</v>
      </c>
      <c r="B11244">
        <v>1830008150</v>
      </c>
      <c r="C11244" s="15" t="s">
        <v>18528</v>
      </c>
      <c r="D11244" s="15" t="s">
        <v>18529</v>
      </c>
      <c r="E11244">
        <v>27990</v>
      </c>
      <c r="F11244">
        <v>27990</v>
      </c>
      <c r="H11244">
        <v>13</v>
      </c>
      <c r="K11244" s="16">
        <f t="shared" si="525"/>
        <v>31348.799999999999</v>
      </c>
      <c r="L11244" s="16">
        <f t="shared" si="526"/>
        <v>32998.73684210526</v>
      </c>
      <c r="M11244" s="16">
        <f t="shared" si="527"/>
        <v>37498.564593301431</v>
      </c>
      <c r="N11244" t="e">
        <f>INDEX(XML!$A$2:$R$782,MATCH(C11244,XML!$D$2:$D$737,0),2)</f>
        <v>#N/A</v>
      </c>
    </row>
    <row r="11245" spans="1:14" ht="56.25" x14ac:dyDescent="0.2">
      <c r="A11245">
        <v>48167</v>
      </c>
      <c r="B11245">
        <v>1830008529</v>
      </c>
      <c r="C11245" s="15" t="s">
        <v>18530</v>
      </c>
      <c r="D11245" s="15" t="s">
        <v>18531</v>
      </c>
      <c r="E11245">
        <v>30990</v>
      </c>
      <c r="F11245">
        <v>30990</v>
      </c>
      <c r="H11245">
        <v>10</v>
      </c>
      <c r="K11245" s="16">
        <f t="shared" si="525"/>
        <v>34708.800000000003</v>
      </c>
      <c r="L11245" s="16">
        <f t="shared" si="526"/>
        <v>36535.578947368427</v>
      </c>
      <c r="M11245" s="16">
        <f t="shared" si="527"/>
        <v>41517.703349282303</v>
      </c>
      <c r="N11245" t="e">
        <f>INDEX(XML!$A$2:$R$782,MATCH(C11245,XML!$D$2:$D$737,0),2)</f>
        <v>#N/A</v>
      </c>
    </row>
    <row r="11246" spans="1:14" ht="90" x14ac:dyDescent="0.2">
      <c r="A11246">
        <v>53485</v>
      </c>
      <c r="B11246">
        <v>1830008705</v>
      </c>
      <c r="C11246" s="15" t="s">
        <v>18549</v>
      </c>
      <c r="D11246" s="15" t="s">
        <v>18550</v>
      </c>
      <c r="E11246">
        <v>46990</v>
      </c>
      <c r="F11246">
        <v>46990</v>
      </c>
      <c r="H11246">
        <v>7</v>
      </c>
      <c r="K11246" s="16">
        <f t="shared" si="525"/>
        <v>52628.800000000003</v>
      </c>
      <c r="L11246" s="16">
        <f t="shared" si="526"/>
        <v>55398.73684210526</v>
      </c>
      <c r="M11246" s="16">
        <f t="shared" si="527"/>
        <v>62953.110047846887</v>
      </c>
      <c r="N11246" t="e">
        <f>INDEX(XML!$A$2:$R$782,MATCH(C11246,XML!$D$2:$D$737,0),2)</f>
        <v>#N/A</v>
      </c>
    </row>
    <row r="11247" spans="1:14" ht="101.25" x14ac:dyDescent="0.2">
      <c r="A11247">
        <v>48366</v>
      </c>
      <c r="B11247" t="s">
        <v>4577</v>
      </c>
      <c r="C11247" s="15" t="s">
        <v>18522</v>
      </c>
      <c r="D11247" s="15" t="s">
        <v>18523</v>
      </c>
      <c r="E11247">
        <v>8992</v>
      </c>
      <c r="F11247">
        <v>10990</v>
      </c>
      <c r="H11247">
        <v>4</v>
      </c>
      <c r="K11247" s="16">
        <f t="shared" si="525"/>
        <v>10071.040000000001</v>
      </c>
      <c r="L11247" s="16">
        <f t="shared" si="526"/>
        <v>10601.094736842106</v>
      </c>
      <c r="M11247" s="16">
        <f t="shared" si="527"/>
        <v>12046.698564593302</v>
      </c>
      <c r="N11247" t="e">
        <f>INDEX(XML!$A$2:$R$782,MATCH(C11247,XML!$D$2:$D$737,0),2)</f>
        <v>#N/A</v>
      </c>
    </row>
    <row r="11248" spans="1:14" ht="112.5" x14ac:dyDescent="0.2">
      <c r="A11248">
        <v>48367</v>
      </c>
      <c r="B11248" t="s">
        <v>4578</v>
      </c>
      <c r="C11248" s="15" t="s">
        <v>18524</v>
      </c>
      <c r="D11248" s="15" t="s">
        <v>18525</v>
      </c>
      <c r="E11248">
        <v>8984</v>
      </c>
      <c r="F11248">
        <v>11490</v>
      </c>
      <c r="H11248">
        <v>18</v>
      </c>
      <c r="K11248" s="16">
        <f t="shared" si="525"/>
        <v>10062.08</v>
      </c>
      <c r="L11248" s="16">
        <f t="shared" si="526"/>
        <v>10591.663157894736</v>
      </c>
      <c r="M11248" s="16">
        <f t="shared" si="527"/>
        <v>12035.980861244019</v>
      </c>
      <c r="N11248" t="e">
        <f>INDEX(XML!$A$2:$R$782,MATCH(C11248,XML!$D$2:$D$737,0),2)</f>
        <v>#N/A</v>
      </c>
    </row>
    <row r="11249" spans="1:14" ht="78.75" x14ac:dyDescent="0.2">
      <c r="A11249">
        <v>55674</v>
      </c>
      <c r="B11249" t="s">
        <v>46856</v>
      </c>
      <c r="C11249" s="15" t="s">
        <v>46857</v>
      </c>
      <c r="D11249" s="15" t="s">
        <v>46858</v>
      </c>
      <c r="E11249">
        <v>17990</v>
      </c>
      <c r="F11249">
        <v>17990</v>
      </c>
      <c r="H11249">
        <v>23</v>
      </c>
      <c r="K11249" s="16">
        <f t="shared" si="525"/>
        <v>20148.8</v>
      </c>
      <c r="L11249" s="16">
        <f t="shared" si="526"/>
        <v>21209.263157894737</v>
      </c>
      <c r="M11249" s="16">
        <f t="shared" si="527"/>
        <v>24101.435406698565</v>
      </c>
      <c r="N11249" t="e">
        <f>INDEX(XML!$A$2:$R$782,MATCH(C11249,XML!$D$2:$D$737,0),2)</f>
        <v>#N/A</v>
      </c>
    </row>
    <row r="11250" spans="1:14" ht="15.75" x14ac:dyDescent="0.25">
      <c r="A11250" s="184" t="s">
        <v>4600</v>
      </c>
      <c r="B11250" s="184"/>
      <c r="C11250" s="185"/>
      <c r="D11250" s="185"/>
      <c r="E11250" s="184"/>
      <c r="F11250" s="184"/>
      <c r="G11250" s="184"/>
      <c r="H11250" s="184"/>
      <c r="I11250" s="184"/>
      <c r="J11250" s="184"/>
      <c r="K11250" s="16">
        <f t="shared" si="525"/>
        <v>0</v>
      </c>
      <c r="L11250" s="16">
        <f t="shared" si="526"/>
        <v>0</v>
      </c>
      <c r="M11250" s="16">
        <f t="shared" si="527"/>
        <v>0</v>
      </c>
      <c r="N11250" t="e">
        <f>INDEX(XML!$A$2:$R$782,MATCH(C11250,XML!$D$2:$D$737,0),2)</f>
        <v>#N/A</v>
      </c>
    </row>
    <row r="11251" spans="1:14" ht="180" x14ac:dyDescent="0.2">
      <c r="A11251">
        <v>50647</v>
      </c>
      <c r="B11251" t="s">
        <v>4601</v>
      </c>
      <c r="C11251" s="15" t="s">
        <v>4602</v>
      </c>
      <c r="D11251" s="15" t="s">
        <v>4603</v>
      </c>
      <c r="E11251">
        <v>3968</v>
      </c>
      <c r="F11251">
        <v>5290</v>
      </c>
      <c r="H11251" t="s">
        <v>746</v>
      </c>
      <c r="I11251">
        <v>1</v>
      </c>
      <c r="K11251" s="16">
        <f t="shared" si="525"/>
        <v>4444.16</v>
      </c>
      <c r="L11251" s="16">
        <f t="shared" si="526"/>
        <v>4678.0631578947368</v>
      </c>
      <c r="M11251" s="16">
        <f t="shared" si="527"/>
        <v>5315.9808612440193</v>
      </c>
      <c r="N11251" t="e">
        <f>INDEX(XML!$A$2:$R$782,MATCH(C11251,XML!$D$2:$D$737,0),2)</f>
        <v>#N/A</v>
      </c>
    </row>
    <row r="11252" spans="1:14" ht="135" x14ac:dyDescent="0.2">
      <c r="A11252">
        <v>63327</v>
      </c>
      <c r="B11252" t="s">
        <v>37779</v>
      </c>
      <c r="C11252" s="15" t="s">
        <v>37780</v>
      </c>
      <c r="D11252" s="15" t="s">
        <v>37781</v>
      </c>
      <c r="E11252">
        <v>10490</v>
      </c>
      <c r="F11252">
        <v>10490</v>
      </c>
      <c r="H11252">
        <v>2</v>
      </c>
      <c r="K11252" s="16">
        <f t="shared" si="525"/>
        <v>11748.8</v>
      </c>
      <c r="L11252" s="16">
        <f t="shared" si="526"/>
        <v>12367.157894736842</v>
      </c>
      <c r="M11252" s="16">
        <f t="shared" si="527"/>
        <v>14053.588516746413</v>
      </c>
      <c r="N11252" t="e">
        <f>INDEX(XML!$A$2:$R$782,MATCH(C11252,XML!$D$2:$D$737,0),2)</f>
        <v>#N/A</v>
      </c>
    </row>
    <row r="11253" spans="1:14" ht="123.75" x14ac:dyDescent="0.2">
      <c r="A11253">
        <v>58532</v>
      </c>
      <c r="B11253">
        <v>43145560400</v>
      </c>
      <c r="C11253" s="15" t="s">
        <v>15673</v>
      </c>
      <c r="D11253" s="15" t="s">
        <v>16912</v>
      </c>
      <c r="E11253">
        <v>16490</v>
      </c>
      <c r="F11253">
        <v>16490</v>
      </c>
      <c r="H11253">
        <v>1</v>
      </c>
      <c r="K11253" s="16">
        <f t="shared" si="525"/>
        <v>18468.8</v>
      </c>
      <c r="L11253" s="16">
        <f t="shared" si="526"/>
        <v>19440.842105263157</v>
      </c>
      <c r="M11253" s="16">
        <f t="shared" si="527"/>
        <v>22091.866028708133</v>
      </c>
      <c r="N11253" t="e">
        <f>INDEX(XML!$A$2:$R$782,MATCH(C11253,XML!$D$2:$D$737,0),2)</f>
        <v>#N/A</v>
      </c>
    </row>
    <row r="11254" spans="1:14" ht="101.25" x14ac:dyDescent="0.2">
      <c r="A11254">
        <v>55492</v>
      </c>
      <c r="B11254">
        <v>43263570100</v>
      </c>
      <c r="C11254" s="15" t="s">
        <v>18557</v>
      </c>
      <c r="D11254" s="15" t="s">
        <v>18558</v>
      </c>
      <c r="E11254">
        <v>14390</v>
      </c>
      <c r="F11254">
        <v>14390</v>
      </c>
      <c r="H11254">
        <v>9</v>
      </c>
      <c r="K11254" s="16">
        <f t="shared" si="525"/>
        <v>16116.8</v>
      </c>
      <c r="L11254" s="16">
        <f t="shared" si="526"/>
        <v>16965.052631578947</v>
      </c>
      <c r="M11254" s="16">
        <f t="shared" si="527"/>
        <v>19278.468899521529</v>
      </c>
      <c r="N11254" t="e">
        <f>INDEX(XML!$A$2:$R$782,MATCH(C11254,XML!$D$2:$D$737,0),2)</f>
        <v>#N/A</v>
      </c>
    </row>
    <row r="11255" spans="1:14" ht="101.25" x14ac:dyDescent="0.2">
      <c r="A11255">
        <v>67984</v>
      </c>
      <c r="B11255" t="s">
        <v>26502</v>
      </c>
      <c r="C11255" s="15" t="s">
        <v>26503</v>
      </c>
      <c r="D11255" s="15" t="s">
        <v>26504</v>
      </c>
      <c r="E11255">
        <v>11990</v>
      </c>
      <c r="F11255">
        <v>11990</v>
      </c>
      <c r="K11255" s="16">
        <f t="shared" si="525"/>
        <v>13428.8</v>
      </c>
      <c r="L11255" s="16">
        <f t="shared" si="526"/>
        <v>14135.578947368422</v>
      </c>
      <c r="M11255" s="16">
        <f t="shared" si="527"/>
        <v>16063.157894736843</v>
      </c>
      <c r="N11255" t="e">
        <f>INDEX(XML!$A$2:$R$782,MATCH(C11255,XML!$D$2:$D$737,0),2)</f>
        <v>#N/A</v>
      </c>
    </row>
    <row r="11256" spans="1:14" ht="112.5" x14ac:dyDescent="0.2">
      <c r="A11256">
        <v>56724</v>
      </c>
      <c r="B11256">
        <v>43254560100</v>
      </c>
      <c r="C11256" s="15" t="s">
        <v>16096</v>
      </c>
      <c r="D11256" s="15" t="s">
        <v>16097</v>
      </c>
      <c r="E11256">
        <v>30790</v>
      </c>
      <c r="F11256">
        <v>30790</v>
      </c>
      <c r="H11256">
        <v>34</v>
      </c>
      <c r="K11256" s="16">
        <f t="shared" si="525"/>
        <v>34484.800000000003</v>
      </c>
      <c r="L11256" s="16">
        <f t="shared" si="526"/>
        <v>36299.789473684214</v>
      </c>
      <c r="M11256" s="16">
        <f t="shared" si="527"/>
        <v>41249.760765550243</v>
      </c>
      <c r="N11256" t="e">
        <f>INDEX(XML!$A$2:$R$782,MATCH(C11256,XML!$D$2:$D$737,0),2)</f>
        <v>#N/A</v>
      </c>
    </row>
    <row r="11257" spans="1:14" ht="101.25" x14ac:dyDescent="0.2">
      <c r="A11257">
        <v>56723</v>
      </c>
      <c r="B11257">
        <v>43282560100</v>
      </c>
      <c r="C11257" s="15" t="s">
        <v>16094</v>
      </c>
      <c r="D11257" s="15" t="s">
        <v>16095</v>
      </c>
      <c r="E11257">
        <v>46590</v>
      </c>
      <c r="F11257">
        <v>46590</v>
      </c>
      <c r="H11257">
        <v>15</v>
      </c>
      <c r="K11257" s="16">
        <f t="shared" si="525"/>
        <v>52180.800000000003</v>
      </c>
      <c r="L11257" s="16">
        <f t="shared" si="526"/>
        <v>54927.15789473684</v>
      </c>
      <c r="M11257" s="16">
        <f t="shared" si="527"/>
        <v>62417.224880382768</v>
      </c>
      <c r="N11257" t="e">
        <f>INDEX(XML!$A$2:$R$782,MATCH(C11257,XML!$D$2:$D$737,0),2)</f>
        <v>#N/A</v>
      </c>
    </row>
    <row r="11258" spans="1:14" ht="56.25" x14ac:dyDescent="0.2">
      <c r="A11258">
        <v>55482</v>
      </c>
      <c r="B11258">
        <v>42066570110</v>
      </c>
      <c r="C11258" s="15" t="s">
        <v>40050</v>
      </c>
      <c r="D11258" s="15" t="s">
        <v>40051</v>
      </c>
      <c r="E11258">
        <v>49590</v>
      </c>
      <c r="F11258">
        <v>49590</v>
      </c>
      <c r="H11258">
        <v>3</v>
      </c>
      <c r="K11258" s="16">
        <f t="shared" si="525"/>
        <v>55540.800000000003</v>
      </c>
      <c r="L11258" s="16">
        <f t="shared" si="526"/>
        <v>58464</v>
      </c>
      <c r="M11258" s="16">
        <f t="shared" si="527"/>
        <v>66436.363636363632</v>
      </c>
      <c r="N11258" t="e">
        <f>INDEX(XML!$A$2:$R$782,MATCH(C11258,XML!$D$2:$D$737,0),2)</f>
        <v>#N/A</v>
      </c>
    </row>
    <row r="11259" spans="1:14" ht="67.5" x14ac:dyDescent="0.2">
      <c r="A11259">
        <v>55491</v>
      </c>
      <c r="B11259">
        <v>43089560100</v>
      </c>
      <c r="C11259" s="15" t="s">
        <v>18559</v>
      </c>
      <c r="D11259" s="15" t="s">
        <v>18560</v>
      </c>
      <c r="E11259">
        <v>25990</v>
      </c>
      <c r="F11259">
        <v>25990</v>
      </c>
      <c r="H11259" t="s">
        <v>746</v>
      </c>
      <c r="K11259" s="16">
        <f t="shared" si="525"/>
        <v>29108.799999999999</v>
      </c>
      <c r="L11259" s="16">
        <f t="shared" si="526"/>
        <v>30640.842105263157</v>
      </c>
      <c r="M11259" s="16">
        <f t="shared" si="527"/>
        <v>34819.138755980857</v>
      </c>
      <c r="N11259" t="e">
        <f>INDEX(XML!$A$2:$R$782,MATCH(C11259,XML!$D$2:$D$737,0),2)</f>
        <v>#N/A</v>
      </c>
    </row>
    <row r="11260" spans="1:14" ht="78.75" x14ac:dyDescent="0.2">
      <c r="A11260">
        <v>55494</v>
      </c>
      <c r="B11260">
        <v>43179560110</v>
      </c>
      <c r="C11260" s="15" t="s">
        <v>18565</v>
      </c>
      <c r="D11260" s="15" t="s">
        <v>18566</v>
      </c>
      <c r="E11260">
        <v>29990</v>
      </c>
      <c r="F11260">
        <v>29990</v>
      </c>
      <c r="H11260">
        <v>6</v>
      </c>
      <c r="K11260" s="16">
        <f t="shared" si="525"/>
        <v>33588.800000000003</v>
      </c>
      <c r="L11260" s="16">
        <f t="shared" si="526"/>
        <v>35356.631578947374</v>
      </c>
      <c r="M11260" s="16">
        <f t="shared" si="527"/>
        <v>40177.99043062202</v>
      </c>
      <c r="N11260" t="e">
        <f>INDEX(XML!$A$2:$R$782,MATCH(C11260,XML!$D$2:$D$737,0),2)</f>
        <v>#N/A</v>
      </c>
    </row>
    <row r="11261" spans="1:14" ht="101.25" x14ac:dyDescent="0.2">
      <c r="A11261">
        <v>56722</v>
      </c>
      <c r="B11261">
        <v>43283560100</v>
      </c>
      <c r="C11261" s="15" t="s">
        <v>16092</v>
      </c>
      <c r="D11261" s="15" t="s">
        <v>16093</v>
      </c>
      <c r="E11261">
        <v>50190</v>
      </c>
      <c r="F11261">
        <v>50190</v>
      </c>
      <c r="H11261">
        <v>16</v>
      </c>
      <c r="K11261" s="16">
        <f t="shared" si="525"/>
        <v>53703.3</v>
      </c>
      <c r="L11261" s="16">
        <f t="shared" si="526"/>
        <v>56529.789473684214</v>
      </c>
      <c r="M11261" s="16">
        <f t="shared" si="527"/>
        <v>64238.397129186611</v>
      </c>
      <c r="N11261" t="e">
        <f>INDEX(XML!$A$2:$R$782,MATCH(C11261,XML!$D$2:$D$737,0),2)</f>
        <v>#N/A</v>
      </c>
    </row>
    <row r="11262" spans="1:14" ht="101.25" x14ac:dyDescent="0.2">
      <c r="A11262">
        <v>56752</v>
      </c>
      <c r="B11262">
        <v>43284560100</v>
      </c>
      <c r="C11262" s="15" t="s">
        <v>16100</v>
      </c>
      <c r="D11262" s="15" t="s">
        <v>16101</v>
      </c>
      <c r="E11262">
        <v>24090</v>
      </c>
      <c r="F11262">
        <v>24090</v>
      </c>
      <c r="H11262">
        <v>7</v>
      </c>
      <c r="K11262" s="16">
        <f t="shared" si="525"/>
        <v>26980.799999999999</v>
      </c>
      <c r="L11262" s="16">
        <f t="shared" si="526"/>
        <v>28400.842105263157</v>
      </c>
      <c r="M11262" s="16">
        <f t="shared" si="527"/>
        <v>32273.684210526313</v>
      </c>
      <c r="N11262" t="e">
        <f>INDEX(XML!$A$2:$R$782,MATCH(C11262,XML!$D$2:$D$737,0),2)</f>
        <v>#N/A</v>
      </c>
    </row>
    <row r="11263" spans="1:14" ht="146.25" x14ac:dyDescent="0.2">
      <c r="A11263">
        <v>56726</v>
      </c>
      <c r="B11263">
        <v>43266560100</v>
      </c>
      <c r="C11263" s="15" t="s">
        <v>16098</v>
      </c>
      <c r="D11263" s="15" t="s">
        <v>16099</v>
      </c>
      <c r="E11263">
        <v>25790</v>
      </c>
      <c r="F11263">
        <v>25790</v>
      </c>
      <c r="H11263">
        <v>40</v>
      </c>
      <c r="K11263" s="16">
        <f t="shared" si="525"/>
        <v>28884.799999999999</v>
      </c>
      <c r="L11263" s="16">
        <f t="shared" si="526"/>
        <v>30405.052631578947</v>
      </c>
      <c r="M11263" s="16">
        <f t="shared" si="527"/>
        <v>34551.196172248805</v>
      </c>
      <c r="N11263" t="e">
        <f>INDEX(XML!$A$2:$R$782,MATCH(C11263,XML!$D$2:$D$737,0),2)</f>
        <v>#N/A</v>
      </c>
    </row>
    <row r="11264" spans="1:14" ht="123.75" x14ac:dyDescent="0.2">
      <c r="A11264">
        <v>58533</v>
      </c>
      <c r="B11264">
        <v>43167560110</v>
      </c>
      <c r="C11264" s="15" t="s">
        <v>18567</v>
      </c>
      <c r="D11264" s="15" t="s">
        <v>18568</v>
      </c>
      <c r="E11264">
        <v>40590</v>
      </c>
      <c r="F11264">
        <v>40590</v>
      </c>
      <c r="H11264">
        <v>5</v>
      </c>
      <c r="K11264" s="16">
        <f t="shared" si="525"/>
        <v>45460.800000000003</v>
      </c>
      <c r="L11264" s="16">
        <f t="shared" si="526"/>
        <v>47853.473684210527</v>
      </c>
      <c r="M11264" s="16">
        <f t="shared" si="527"/>
        <v>54378.947368421053</v>
      </c>
      <c r="N11264" t="e">
        <f>INDEX(XML!$A$2:$R$782,MATCH(C11264,XML!$D$2:$D$737,0),2)</f>
        <v>#N/A</v>
      </c>
    </row>
    <row r="11265" spans="1:14" ht="67.5" x14ac:dyDescent="0.2">
      <c r="A11265">
        <v>48148</v>
      </c>
      <c r="B11265">
        <v>1830007998</v>
      </c>
      <c r="C11265" s="15" t="s">
        <v>18561</v>
      </c>
      <c r="D11265" s="15" t="s">
        <v>18562</v>
      </c>
      <c r="E11265">
        <v>34990</v>
      </c>
      <c r="F11265">
        <v>34990</v>
      </c>
      <c r="H11265">
        <v>13</v>
      </c>
      <c r="K11265" s="16">
        <f t="shared" si="525"/>
        <v>39188.800000000003</v>
      </c>
      <c r="L11265" s="16">
        <f t="shared" si="526"/>
        <v>41251.368421052633</v>
      </c>
      <c r="M11265" s="16">
        <f t="shared" si="527"/>
        <v>46876.555023923451</v>
      </c>
      <c r="N11265" t="e">
        <f>INDEX(XML!$A$2:$R$782,MATCH(C11265,XML!$D$2:$D$737,0),2)</f>
        <v>#N/A</v>
      </c>
    </row>
    <row r="11266" spans="1:14" ht="90" x14ac:dyDescent="0.2">
      <c r="A11266">
        <v>53489</v>
      </c>
      <c r="B11266">
        <v>1830008259</v>
      </c>
      <c r="C11266" s="15" t="s">
        <v>18563</v>
      </c>
      <c r="D11266" s="15" t="s">
        <v>18564</v>
      </c>
      <c r="E11266">
        <v>37990</v>
      </c>
      <c r="F11266">
        <v>37990</v>
      </c>
      <c r="H11266">
        <v>3</v>
      </c>
      <c r="K11266" s="16">
        <f t="shared" si="525"/>
        <v>42548.800000000003</v>
      </c>
      <c r="L11266" s="16">
        <f t="shared" si="526"/>
        <v>44788.210526315786</v>
      </c>
      <c r="M11266" s="16">
        <f t="shared" si="527"/>
        <v>50895.693779904301</v>
      </c>
      <c r="N11266" t="e">
        <f>INDEX(XML!$A$2:$R$782,MATCH(C11266,XML!$D$2:$D$737,0),2)</f>
        <v>#N/A</v>
      </c>
    </row>
    <row r="11267" spans="1:14" ht="112.5" x14ac:dyDescent="0.2">
      <c r="A11267">
        <v>79635</v>
      </c>
      <c r="B11267">
        <v>1830009150</v>
      </c>
      <c r="C11267" s="15" t="s">
        <v>38487</v>
      </c>
      <c r="D11267" s="15" t="s">
        <v>38488</v>
      </c>
      <c r="E11267">
        <v>28990</v>
      </c>
      <c r="F11267">
        <v>28990</v>
      </c>
      <c r="H11267">
        <v>15</v>
      </c>
      <c r="K11267" s="16">
        <f t="shared" si="525"/>
        <v>32468.799999999999</v>
      </c>
      <c r="L11267" s="16">
        <f t="shared" si="526"/>
        <v>34177.684210526313</v>
      </c>
      <c r="M11267" s="16">
        <f t="shared" si="527"/>
        <v>38838.277511961722</v>
      </c>
      <c r="N11267" t="e">
        <f>INDEX(XML!$A$2:$R$782,MATCH(C11267,XML!$D$2:$D$737,0),2)</f>
        <v>#N/A</v>
      </c>
    </row>
    <row r="11268" spans="1:14" ht="168.75" x14ac:dyDescent="0.2">
      <c r="A11268">
        <v>67982</v>
      </c>
      <c r="B11268" t="s">
        <v>26505</v>
      </c>
      <c r="C11268" s="15" t="s">
        <v>26506</v>
      </c>
      <c r="D11268" s="15" t="s">
        <v>26507</v>
      </c>
      <c r="E11268">
        <v>28990</v>
      </c>
      <c r="F11268">
        <v>28990</v>
      </c>
      <c r="H11268">
        <v>49</v>
      </c>
      <c r="K11268" s="16">
        <f t="shared" si="525"/>
        <v>32468.799999999999</v>
      </c>
      <c r="L11268" s="16">
        <f t="shared" si="526"/>
        <v>34177.684210526313</v>
      </c>
      <c r="M11268" s="16">
        <f t="shared" si="527"/>
        <v>38838.277511961722</v>
      </c>
      <c r="N11268" t="e">
        <f>INDEX(XML!$A$2:$R$782,MATCH(C11268,XML!$D$2:$D$737,0),2)</f>
        <v>#N/A</v>
      </c>
    </row>
    <row r="11269" spans="1:14" ht="168.75" x14ac:dyDescent="0.2">
      <c r="A11269">
        <v>67981</v>
      </c>
      <c r="B11269" t="s">
        <v>26508</v>
      </c>
      <c r="C11269" s="15" t="s">
        <v>26509</v>
      </c>
      <c r="D11269" s="15" t="s">
        <v>26510</v>
      </c>
      <c r="E11269">
        <v>36990</v>
      </c>
      <c r="F11269">
        <v>36990</v>
      </c>
      <c r="H11269">
        <v>10</v>
      </c>
      <c r="K11269" s="16">
        <f t="shared" ref="K11269:K11332" si="528">IF(E11269&gt;49999,E11269+E11269*0.07,IF(E11269&lt;=49999,E11269+E11269*0.12))</f>
        <v>41428.800000000003</v>
      </c>
      <c r="L11269" s="16">
        <f t="shared" ref="L11269:L11332" si="529">K11269*100/95</f>
        <v>43609.26315789474</v>
      </c>
      <c r="M11269" s="16">
        <f t="shared" ref="M11269:M11332" si="530">IF(COUNTIF(C11269,"*Dahua*"),F11269-10,L11269*100/88)</f>
        <v>49555.980861244025</v>
      </c>
      <c r="N11269" t="e">
        <f>INDEX(XML!$A$2:$R$782,MATCH(C11269,XML!$D$2:$D$737,0),2)</f>
        <v>#N/A</v>
      </c>
    </row>
    <row r="11270" spans="1:14" ht="225" x14ac:dyDescent="0.2">
      <c r="A11270">
        <v>78560</v>
      </c>
      <c r="B11270" t="s">
        <v>39551</v>
      </c>
      <c r="C11270" s="15" t="s">
        <v>39552</v>
      </c>
      <c r="D11270" s="15" t="s">
        <v>39553</v>
      </c>
      <c r="E11270">
        <v>66990</v>
      </c>
      <c r="F11270">
        <v>66990</v>
      </c>
      <c r="K11270" s="16">
        <f t="shared" si="528"/>
        <v>71679.3</v>
      </c>
      <c r="L11270" s="16">
        <f t="shared" si="529"/>
        <v>75451.894736842107</v>
      </c>
      <c r="M11270" s="16">
        <f t="shared" si="530"/>
        <v>85740.789473684214</v>
      </c>
      <c r="N11270" t="e">
        <f>INDEX(XML!$A$2:$R$782,MATCH(C11270,XML!$D$2:$D$737,0),2)</f>
        <v>#N/A</v>
      </c>
    </row>
    <row r="11271" spans="1:14" ht="191.25" x14ac:dyDescent="0.2">
      <c r="A11271">
        <v>78561</v>
      </c>
      <c r="B11271" t="s">
        <v>39548</v>
      </c>
      <c r="C11271" s="15" t="s">
        <v>39549</v>
      </c>
      <c r="D11271" s="15" t="s">
        <v>39550</v>
      </c>
      <c r="E11271">
        <v>17990</v>
      </c>
      <c r="F11271">
        <v>17990</v>
      </c>
      <c r="H11271">
        <v>3</v>
      </c>
      <c r="K11271" s="16">
        <f t="shared" si="528"/>
        <v>20148.8</v>
      </c>
      <c r="L11271" s="16">
        <f t="shared" si="529"/>
        <v>21209.263157894737</v>
      </c>
      <c r="M11271" s="16">
        <f t="shared" si="530"/>
        <v>24101.435406698565</v>
      </c>
      <c r="N11271" t="e">
        <f>INDEX(XML!$A$2:$R$782,MATCH(C11271,XML!$D$2:$D$737,0),2)</f>
        <v>#N/A</v>
      </c>
    </row>
    <row r="11272" spans="1:14" ht="101.25" x14ac:dyDescent="0.2">
      <c r="A11272">
        <v>74717</v>
      </c>
      <c r="B11272" t="s">
        <v>34952</v>
      </c>
      <c r="C11272" s="15" t="s">
        <v>34953</v>
      </c>
      <c r="D11272" s="15" t="s">
        <v>34954</v>
      </c>
      <c r="E11272">
        <v>89990</v>
      </c>
      <c r="F11272">
        <v>89990</v>
      </c>
      <c r="H11272">
        <v>2</v>
      </c>
      <c r="K11272" s="16">
        <f t="shared" si="528"/>
        <v>96289.3</v>
      </c>
      <c r="L11272" s="16">
        <f t="shared" si="529"/>
        <v>101357.15789473684</v>
      </c>
      <c r="M11272" s="16">
        <f t="shared" si="530"/>
        <v>115178.58851674641</v>
      </c>
      <c r="N11272" t="e">
        <f>INDEX(XML!$A$2:$R$782,MATCH(C11272,XML!$D$2:$D$737,0),2)</f>
        <v>#N/A</v>
      </c>
    </row>
    <row r="11273" spans="1:14" ht="45" x14ac:dyDescent="0.2">
      <c r="A11273">
        <v>76980</v>
      </c>
      <c r="B11273" t="s">
        <v>34751</v>
      </c>
      <c r="C11273" s="15" t="s">
        <v>34752</v>
      </c>
      <c r="D11273" s="15" t="s">
        <v>35899</v>
      </c>
      <c r="E11273">
        <v>6331</v>
      </c>
      <c r="F11273">
        <v>9990</v>
      </c>
      <c r="H11273" t="s">
        <v>746</v>
      </c>
      <c r="K11273" s="16">
        <f t="shared" si="528"/>
        <v>7090.72</v>
      </c>
      <c r="L11273" s="16">
        <f t="shared" si="529"/>
        <v>7463.9157894736845</v>
      </c>
      <c r="M11273" s="16">
        <f t="shared" si="530"/>
        <v>8481.7224880382782</v>
      </c>
      <c r="N11273" t="e">
        <f>INDEX(XML!$A$2:$R$782,MATCH(C11273,XML!$D$2:$D$737,0),2)</f>
        <v>#N/A</v>
      </c>
    </row>
    <row r="11274" spans="1:14" ht="157.5" x14ac:dyDescent="0.2">
      <c r="A11274">
        <v>74718</v>
      </c>
      <c r="B11274" t="s">
        <v>34955</v>
      </c>
      <c r="C11274" s="15" t="s">
        <v>34956</v>
      </c>
      <c r="D11274" s="15" t="s">
        <v>34957</v>
      </c>
      <c r="E11274">
        <v>57990</v>
      </c>
      <c r="F11274">
        <v>57990</v>
      </c>
      <c r="H11274">
        <v>12</v>
      </c>
      <c r="K11274" s="16">
        <f t="shared" si="528"/>
        <v>62049.3</v>
      </c>
      <c r="L11274" s="16">
        <f t="shared" si="529"/>
        <v>65315.052631578947</v>
      </c>
      <c r="M11274" s="16">
        <f t="shared" si="530"/>
        <v>74221.650717703349</v>
      </c>
      <c r="N11274" t="e">
        <f>INDEX(XML!$A$2:$R$782,MATCH(C11274,XML!$D$2:$D$737,0),2)</f>
        <v>#N/A</v>
      </c>
    </row>
    <row r="11275" spans="1:14" ht="78.75" x14ac:dyDescent="0.2">
      <c r="A11275">
        <v>39671</v>
      </c>
      <c r="B11275" t="s">
        <v>47110</v>
      </c>
      <c r="C11275" s="15" t="s">
        <v>47111</v>
      </c>
      <c r="D11275" s="15" t="s">
        <v>47112</v>
      </c>
      <c r="E11275">
        <v>13561</v>
      </c>
      <c r="F11275">
        <v>14790</v>
      </c>
      <c r="I11275">
        <v>2</v>
      </c>
      <c r="K11275" s="16">
        <f t="shared" si="528"/>
        <v>15188.32</v>
      </c>
      <c r="L11275" s="16">
        <f t="shared" si="529"/>
        <v>15987.705263157895</v>
      </c>
      <c r="M11275" s="16">
        <f t="shared" si="530"/>
        <v>18167.846889952154</v>
      </c>
      <c r="N11275" t="e">
        <f>INDEX(XML!$A$2:$R$782,MATCH(C11275,XML!$D$2:$D$737,0),2)</f>
        <v>#N/A</v>
      </c>
    </row>
    <row r="11276" spans="1:14" ht="15.75" x14ac:dyDescent="0.25">
      <c r="A11276" s="184" t="s">
        <v>15662</v>
      </c>
      <c r="B11276" s="184"/>
      <c r="C11276" s="185"/>
      <c r="D11276" s="185"/>
      <c r="E11276" s="184"/>
      <c r="F11276" s="184"/>
      <c r="G11276" s="184"/>
      <c r="H11276" s="184"/>
      <c r="I11276" s="184"/>
      <c r="J11276" s="184"/>
      <c r="K11276" s="16">
        <f t="shared" si="528"/>
        <v>0</v>
      </c>
      <c r="L11276" s="16">
        <f t="shared" si="529"/>
        <v>0</v>
      </c>
      <c r="M11276" s="16">
        <f t="shared" si="530"/>
        <v>0</v>
      </c>
      <c r="N11276" t="e">
        <f>INDEX(XML!$A$2:$R$782,MATCH(C11276,XML!$D$2:$D$737,0),2)</f>
        <v>#N/A</v>
      </c>
    </row>
    <row r="11277" spans="1:14" ht="101.25" x14ac:dyDescent="0.2">
      <c r="A11277">
        <v>75715</v>
      </c>
      <c r="B11277" t="s">
        <v>35634</v>
      </c>
      <c r="C11277" s="15" t="s">
        <v>35635</v>
      </c>
      <c r="D11277" s="15" t="s">
        <v>35636</v>
      </c>
      <c r="E11277">
        <v>32434</v>
      </c>
      <c r="F11277">
        <v>45990</v>
      </c>
      <c r="H11277" t="s">
        <v>746</v>
      </c>
      <c r="K11277" s="16">
        <f t="shared" si="528"/>
        <v>36326.080000000002</v>
      </c>
      <c r="L11277" s="16">
        <f t="shared" si="529"/>
        <v>38237.978947368421</v>
      </c>
      <c r="M11277" s="16">
        <f t="shared" si="530"/>
        <v>43452.248803827752</v>
      </c>
      <c r="N11277" t="e">
        <f>INDEX(XML!$A$2:$R$782,MATCH(C11277,XML!$D$2:$D$737,0),2)</f>
        <v>#N/A</v>
      </c>
    </row>
    <row r="11278" spans="1:14" ht="101.25" x14ac:dyDescent="0.2">
      <c r="A11278">
        <v>76097</v>
      </c>
      <c r="B11278" t="s">
        <v>35637</v>
      </c>
      <c r="C11278" s="15" t="s">
        <v>35638</v>
      </c>
      <c r="D11278" s="15" t="s">
        <v>35639</v>
      </c>
      <c r="E11278">
        <v>23085</v>
      </c>
      <c r="F11278">
        <v>31990</v>
      </c>
      <c r="H11278" t="s">
        <v>746</v>
      </c>
      <c r="K11278" s="16">
        <f t="shared" si="528"/>
        <v>25855.200000000001</v>
      </c>
      <c r="L11278" s="16">
        <f t="shared" si="529"/>
        <v>27216</v>
      </c>
      <c r="M11278" s="16">
        <f t="shared" si="530"/>
        <v>30927.272727272728</v>
      </c>
      <c r="N11278" t="e">
        <f>INDEX(XML!$A$2:$R$782,MATCH(C11278,XML!$D$2:$D$737,0),2)</f>
        <v>#N/A</v>
      </c>
    </row>
    <row r="11279" spans="1:14" ht="270" x14ac:dyDescent="0.2">
      <c r="A11279">
        <v>81251</v>
      </c>
      <c r="B11279" t="s">
        <v>41822</v>
      </c>
      <c r="C11279" s="15" t="s">
        <v>41823</v>
      </c>
      <c r="D11279" s="15" t="s">
        <v>41824</v>
      </c>
      <c r="E11279">
        <v>20990</v>
      </c>
      <c r="F11279">
        <v>20990</v>
      </c>
      <c r="K11279" s="16">
        <f t="shared" si="528"/>
        <v>23508.799999999999</v>
      </c>
      <c r="L11279" s="16">
        <f t="shared" si="529"/>
        <v>24746.105263157893</v>
      </c>
      <c r="M11279" s="16">
        <f t="shared" si="530"/>
        <v>28120.574162679422</v>
      </c>
      <c r="N11279" t="e">
        <f>INDEX(XML!$A$2:$R$782,MATCH(C11279,XML!$D$2:$D$737,0),2)</f>
        <v>#N/A</v>
      </c>
    </row>
    <row r="11280" spans="1:14" ht="101.25" x14ac:dyDescent="0.2">
      <c r="A11280">
        <v>57655</v>
      </c>
      <c r="B11280" t="s">
        <v>15074</v>
      </c>
      <c r="C11280" s="15" t="s">
        <v>15075</v>
      </c>
      <c r="D11280" s="15" t="s">
        <v>15076</v>
      </c>
      <c r="E11280">
        <v>24490</v>
      </c>
      <c r="F11280">
        <v>24490</v>
      </c>
      <c r="K11280" s="16">
        <f t="shared" si="528"/>
        <v>27428.799999999999</v>
      </c>
      <c r="L11280" s="16">
        <f t="shared" si="529"/>
        <v>28872.42105263158</v>
      </c>
      <c r="M11280" s="16">
        <f t="shared" si="530"/>
        <v>32809.569377990432</v>
      </c>
      <c r="N11280" t="e">
        <f>INDEX(XML!$A$2:$R$782,MATCH(C11280,XML!$D$2:$D$737,0),2)</f>
        <v>#N/A</v>
      </c>
    </row>
    <row r="11281" spans="1:14" ht="78.75" x14ac:dyDescent="0.2">
      <c r="A11281">
        <v>73303</v>
      </c>
      <c r="B11281" t="s">
        <v>31215</v>
      </c>
      <c r="C11281" s="15" t="s">
        <v>31216</v>
      </c>
      <c r="D11281" s="15" t="s">
        <v>31217</v>
      </c>
      <c r="E11281">
        <v>9790</v>
      </c>
      <c r="F11281">
        <v>9790</v>
      </c>
      <c r="H11281">
        <v>10</v>
      </c>
      <c r="K11281" s="16">
        <f t="shared" si="528"/>
        <v>10964.8</v>
      </c>
      <c r="L11281" s="16">
        <f t="shared" si="529"/>
        <v>11541.894736842105</v>
      </c>
      <c r="M11281" s="16">
        <f t="shared" si="530"/>
        <v>13115.789473684212</v>
      </c>
      <c r="N11281" t="e">
        <f>INDEX(XML!$A$2:$R$782,MATCH(C11281,XML!$D$2:$D$737,0),2)</f>
        <v>#N/A</v>
      </c>
    </row>
    <row r="11282" spans="1:14" ht="101.25" x14ac:dyDescent="0.2">
      <c r="A11282">
        <v>73302</v>
      </c>
      <c r="B11282" t="s">
        <v>31709</v>
      </c>
      <c r="C11282" s="15" t="s">
        <v>31710</v>
      </c>
      <c r="D11282" s="15" t="s">
        <v>31711</v>
      </c>
      <c r="E11282">
        <v>17490</v>
      </c>
      <c r="F11282">
        <v>17490</v>
      </c>
      <c r="H11282">
        <v>4</v>
      </c>
      <c r="K11282" s="16">
        <f t="shared" si="528"/>
        <v>19588.8</v>
      </c>
      <c r="L11282" s="16">
        <f t="shared" si="529"/>
        <v>20619.78947368421</v>
      </c>
      <c r="M11282" s="16">
        <f t="shared" si="530"/>
        <v>23431.57894736842</v>
      </c>
      <c r="N11282" t="e">
        <f>INDEX(XML!$A$2:$R$782,MATCH(C11282,XML!$D$2:$D$737,0),2)</f>
        <v>#N/A</v>
      </c>
    </row>
    <row r="11283" spans="1:14" ht="123.75" x14ac:dyDescent="0.2">
      <c r="A11283">
        <v>72120</v>
      </c>
      <c r="B11283" t="s">
        <v>29337</v>
      </c>
      <c r="C11283" s="15" t="s">
        <v>29338</v>
      </c>
      <c r="D11283" s="15" t="s">
        <v>29911</v>
      </c>
      <c r="E11283">
        <v>123190</v>
      </c>
      <c r="F11283">
        <v>123190</v>
      </c>
      <c r="H11283">
        <v>3</v>
      </c>
      <c r="K11283" s="16">
        <f t="shared" si="528"/>
        <v>131813.29999999999</v>
      </c>
      <c r="L11283" s="16">
        <f t="shared" si="529"/>
        <v>138750.84210526315</v>
      </c>
      <c r="M11283" s="16">
        <f t="shared" si="530"/>
        <v>157671.41148325356</v>
      </c>
      <c r="N11283" t="e">
        <f>INDEX(XML!$A$2:$R$782,MATCH(C11283,XML!$D$2:$D$737,0),2)</f>
        <v>#N/A</v>
      </c>
    </row>
    <row r="11284" spans="1:14" ht="123.75" x14ac:dyDescent="0.2">
      <c r="A11284">
        <v>72121</v>
      </c>
      <c r="B11284" t="s">
        <v>29339</v>
      </c>
      <c r="C11284" s="15" t="s">
        <v>29340</v>
      </c>
      <c r="D11284" s="15" t="s">
        <v>30518</v>
      </c>
      <c r="E11284">
        <v>118990</v>
      </c>
      <c r="F11284">
        <v>118990</v>
      </c>
      <c r="H11284">
        <v>1</v>
      </c>
      <c r="K11284" s="16">
        <f t="shared" si="528"/>
        <v>127319.3</v>
      </c>
      <c r="L11284" s="16">
        <f t="shared" si="529"/>
        <v>134020.31578947368</v>
      </c>
      <c r="M11284" s="16">
        <f t="shared" si="530"/>
        <v>152295.81339712918</v>
      </c>
      <c r="N11284" t="e">
        <f>INDEX(XML!$A$2:$R$782,MATCH(C11284,XML!$D$2:$D$737,0),2)</f>
        <v>#N/A</v>
      </c>
    </row>
    <row r="11285" spans="1:14" ht="101.25" x14ac:dyDescent="0.2">
      <c r="A11285">
        <v>73294</v>
      </c>
      <c r="B11285" t="s">
        <v>31218</v>
      </c>
      <c r="C11285" s="15" t="s">
        <v>31219</v>
      </c>
      <c r="D11285" s="15" t="s">
        <v>31220</v>
      </c>
      <c r="E11285">
        <v>34990</v>
      </c>
      <c r="F11285">
        <v>34990</v>
      </c>
      <c r="K11285" s="16">
        <f t="shared" si="528"/>
        <v>39188.800000000003</v>
      </c>
      <c r="L11285" s="16">
        <f t="shared" si="529"/>
        <v>41251.368421052633</v>
      </c>
      <c r="M11285" s="16">
        <f t="shared" si="530"/>
        <v>46876.555023923451</v>
      </c>
      <c r="N11285" t="e">
        <f>INDEX(XML!$A$2:$R$782,MATCH(C11285,XML!$D$2:$D$737,0),2)</f>
        <v>#N/A</v>
      </c>
    </row>
    <row r="11286" spans="1:14" ht="78.75" x14ac:dyDescent="0.2">
      <c r="A11286">
        <v>57743</v>
      </c>
      <c r="B11286" t="s">
        <v>25578</v>
      </c>
      <c r="C11286" s="15" t="s">
        <v>25579</v>
      </c>
      <c r="D11286" s="15" t="s">
        <v>25580</v>
      </c>
      <c r="E11286">
        <v>18890</v>
      </c>
      <c r="F11286">
        <v>18890</v>
      </c>
      <c r="H11286">
        <v>3</v>
      </c>
      <c r="K11286" s="16">
        <f t="shared" si="528"/>
        <v>21156.799999999999</v>
      </c>
      <c r="L11286" s="16">
        <f t="shared" si="529"/>
        <v>22270.315789473683</v>
      </c>
      <c r="M11286" s="16">
        <f t="shared" si="530"/>
        <v>25307.177033492826</v>
      </c>
      <c r="N11286" t="e">
        <f>INDEX(XML!$A$2:$R$782,MATCH(C11286,XML!$D$2:$D$737,0),2)</f>
        <v>#N/A</v>
      </c>
    </row>
    <row r="11287" spans="1:14" ht="78.75" x14ac:dyDescent="0.2">
      <c r="A11287">
        <v>73305</v>
      </c>
      <c r="B11287" t="s">
        <v>31212</v>
      </c>
      <c r="C11287" s="15" t="s">
        <v>31213</v>
      </c>
      <c r="D11287" s="15" t="s">
        <v>31214</v>
      </c>
      <c r="E11287">
        <v>23090</v>
      </c>
      <c r="F11287">
        <v>23090</v>
      </c>
      <c r="H11287">
        <v>11</v>
      </c>
      <c r="K11287" s="16">
        <f t="shared" si="528"/>
        <v>25860.799999999999</v>
      </c>
      <c r="L11287" s="16">
        <f t="shared" si="529"/>
        <v>27221.894736842107</v>
      </c>
      <c r="M11287" s="16">
        <f t="shared" si="530"/>
        <v>30933.971291866033</v>
      </c>
      <c r="N11287" t="e">
        <f>INDEX(XML!$A$2:$R$782,MATCH(C11287,XML!$D$2:$D$737,0),2)</f>
        <v>#N/A</v>
      </c>
    </row>
    <row r="11288" spans="1:14" ht="90" x14ac:dyDescent="0.2">
      <c r="A11288">
        <v>57744</v>
      </c>
      <c r="B11288" t="s">
        <v>15069</v>
      </c>
      <c r="C11288" s="15" t="s">
        <v>15070</v>
      </c>
      <c r="D11288" s="15" t="s">
        <v>20399</v>
      </c>
      <c r="E11288">
        <v>27990</v>
      </c>
      <c r="F11288">
        <v>27990</v>
      </c>
      <c r="H11288">
        <v>15</v>
      </c>
      <c r="K11288" s="16">
        <f t="shared" si="528"/>
        <v>31348.799999999999</v>
      </c>
      <c r="L11288" s="16">
        <f t="shared" si="529"/>
        <v>32998.73684210526</v>
      </c>
      <c r="M11288" s="16">
        <f t="shared" si="530"/>
        <v>37498.564593301431</v>
      </c>
      <c r="N11288" t="e">
        <f>INDEX(XML!$A$2:$R$782,MATCH(C11288,XML!$D$2:$D$737,0),2)</f>
        <v>#N/A</v>
      </c>
    </row>
    <row r="11289" spans="1:14" ht="90" x14ac:dyDescent="0.2">
      <c r="A11289">
        <v>61088</v>
      </c>
      <c r="B11289" t="s">
        <v>19373</v>
      </c>
      <c r="C11289" s="15" t="s">
        <v>19374</v>
      </c>
      <c r="D11289" s="15" t="s">
        <v>19437</v>
      </c>
      <c r="E11289">
        <v>20990</v>
      </c>
      <c r="F11289">
        <v>20990</v>
      </c>
      <c r="H11289">
        <v>18</v>
      </c>
      <c r="K11289" s="16">
        <f t="shared" si="528"/>
        <v>23508.799999999999</v>
      </c>
      <c r="L11289" s="16">
        <f t="shared" si="529"/>
        <v>24746.105263157893</v>
      </c>
      <c r="M11289" s="16">
        <f t="shared" si="530"/>
        <v>28120.574162679422</v>
      </c>
      <c r="N11289" t="e">
        <f>INDEX(XML!$A$2:$R$782,MATCH(C11289,XML!$D$2:$D$737,0),2)</f>
        <v>#N/A</v>
      </c>
    </row>
    <row r="11290" spans="1:14" ht="112.5" x14ac:dyDescent="0.2">
      <c r="A11290">
        <v>75638</v>
      </c>
      <c r="B11290" t="s">
        <v>33599</v>
      </c>
      <c r="C11290" s="15" t="s">
        <v>33600</v>
      </c>
      <c r="D11290" s="15" t="s">
        <v>33601</v>
      </c>
      <c r="E11290">
        <v>31490</v>
      </c>
      <c r="F11290">
        <v>31490</v>
      </c>
      <c r="H11290">
        <v>9</v>
      </c>
      <c r="K11290" s="16">
        <f t="shared" si="528"/>
        <v>35268.800000000003</v>
      </c>
      <c r="L11290" s="16">
        <f t="shared" si="529"/>
        <v>37125.052631578954</v>
      </c>
      <c r="M11290" s="16">
        <f t="shared" si="530"/>
        <v>42187.559808612445</v>
      </c>
      <c r="N11290" t="e">
        <f>INDEX(XML!$A$2:$R$782,MATCH(C11290,XML!$D$2:$D$737,0),2)</f>
        <v>#N/A</v>
      </c>
    </row>
    <row r="11291" spans="1:14" ht="90" x14ac:dyDescent="0.2">
      <c r="A11291">
        <v>73312</v>
      </c>
      <c r="B11291" t="s">
        <v>31203</v>
      </c>
      <c r="C11291" s="15" t="s">
        <v>31204</v>
      </c>
      <c r="D11291" s="15" t="s">
        <v>31205</v>
      </c>
      <c r="E11291">
        <v>27990</v>
      </c>
      <c r="F11291">
        <v>27990</v>
      </c>
      <c r="H11291">
        <v>4</v>
      </c>
      <c r="K11291" s="16">
        <f t="shared" si="528"/>
        <v>31348.799999999999</v>
      </c>
      <c r="L11291" s="16">
        <f t="shared" si="529"/>
        <v>32998.73684210526</v>
      </c>
      <c r="M11291" s="16">
        <f t="shared" si="530"/>
        <v>37498.564593301431</v>
      </c>
      <c r="N11291" t="e">
        <f>INDEX(XML!$A$2:$R$782,MATCH(C11291,XML!$D$2:$D$737,0),2)</f>
        <v>#N/A</v>
      </c>
    </row>
    <row r="11292" spans="1:14" ht="56.25" x14ac:dyDescent="0.2">
      <c r="A11292">
        <v>73311</v>
      </c>
      <c r="B11292" t="s">
        <v>31206</v>
      </c>
      <c r="C11292" s="15" t="s">
        <v>31207</v>
      </c>
      <c r="D11292" s="15" t="s">
        <v>31208</v>
      </c>
      <c r="E11292">
        <v>25190</v>
      </c>
      <c r="F11292">
        <v>25190</v>
      </c>
      <c r="H11292">
        <v>6</v>
      </c>
      <c r="K11292" s="16">
        <f t="shared" si="528"/>
        <v>28212.799999999999</v>
      </c>
      <c r="L11292" s="16">
        <f t="shared" si="529"/>
        <v>29697.684210526317</v>
      </c>
      <c r="M11292" s="16">
        <f t="shared" si="530"/>
        <v>33747.368421052633</v>
      </c>
      <c r="N11292" t="e">
        <f>INDEX(XML!$A$2:$R$782,MATCH(C11292,XML!$D$2:$D$737,0),2)</f>
        <v>#N/A</v>
      </c>
    </row>
    <row r="11293" spans="1:14" ht="78.75" x14ac:dyDescent="0.2">
      <c r="A11293">
        <v>81248</v>
      </c>
      <c r="B11293" t="s">
        <v>41819</v>
      </c>
      <c r="C11293" s="15" t="s">
        <v>41820</v>
      </c>
      <c r="D11293" s="15" t="s">
        <v>41821</v>
      </c>
      <c r="E11293">
        <v>25890</v>
      </c>
      <c r="F11293">
        <v>25890</v>
      </c>
      <c r="H11293">
        <v>9</v>
      </c>
      <c r="K11293" s="16">
        <f t="shared" si="528"/>
        <v>28996.799999999999</v>
      </c>
      <c r="L11293" s="16">
        <f t="shared" si="529"/>
        <v>30522.947368421053</v>
      </c>
      <c r="M11293" s="16">
        <f t="shared" si="530"/>
        <v>34685.167464114835</v>
      </c>
      <c r="N11293" t="e">
        <f>INDEX(XML!$A$2:$R$782,MATCH(C11293,XML!$D$2:$D$737,0),2)</f>
        <v>#N/A</v>
      </c>
    </row>
    <row r="11294" spans="1:14" ht="56.25" x14ac:dyDescent="0.2">
      <c r="A11294">
        <v>73310</v>
      </c>
      <c r="B11294" t="s">
        <v>31209</v>
      </c>
      <c r="C11294" s="15" t="s">
        <v>31210</v>
      </c>
      <c r="D11294" s="15" t="s">
        <v>31211</v>
      </c>
      <c r="E11294">
        <v>41990</v>
      </c>
      <c r="F11294">
        <v>41990</v>
      </c>
      <c r="H11294">
        <v>1</v>
      </c>
      <c r="K11294" s="16">
        <f t="shared" si="528"/>
        <v>47028.800000000003</v>
      </c>
      <c r="L11294" s="16">
        <f t="shared" si="529"/>
        <v>49504</v>
      </c>
      <c r="M11294" s="16">
        <f t="shared" si="530"/>
        <v>56254.545454545456</v>
      </c>
      <c r="N11294" t="e">
        <f>INDEX(XML!$A$2:$R$782,MATCH(C11294,XML!$D$2:$D$737,0),2)</f>
        <v>#N/A</v>
      </c>
    </row>
    <row r="11295" spans="1:14" ht="56.25" x14ac:dyDescent="0.2">
      <c r="A11295">
        <v>57691</v>
      </c>
      <c r="B11295" t="s">
        <v>35344</v>
      </c>
      <c r="C11295" s="15" t="s">
        <v>35345</v>
      </c>
      <c r="D11295" s="15" t="s">
        <v>35346</v>
      </c>
      <c r="E11295">
        <v>25890</v>
      </c>
      <c r="F11295">
        <v>25890</v>
      </c>
      <c r="H11295">
        <v>11</v>
      </c>
      <c r="K11295" s="16">
        <f t="shared" si="528"/>
        <v>28996.799999999999</v>
      </c>
      <c r="L11295" s="16">
        <f t="shared" si="529"/>
        <v>30522.947368421053</v>
      </c>
      <c r="M11295" s="16">
        <f t="shared" si="530"/>
        <v>34685.167464114835</v>
      </c>
      <c r="N11295" t="e">
        <f>INDEX(XML!$A$2:$R$782,MATCH(C11295,XML!$D$2:$D$737,0),2)</f>
        <v>#N/A</v>
      </c>
    </row>
    <row r="11296" spans="1:14" ht="78.75" x14ac:dyDescent="0.2">
      <c r="A11296">
        <v>72108</v>
      </c>
      <c r="B11296" t="s">
        <v>29341</v>
      </c>
      <c r="C11296" s="15" t="s">
        <v>29342</v>
      </c>
      <c r="D11296" s="15" t="s">
        <v>29912</v>
      </c>
      <c r="E11296">
        <v>31490</v>
      </c>
      <c r="F11296">
        <v>31490</v>
      </c>
      <c r="H11296">
        <v>18</v>
      </c>
      <c r="K11296" s="16">
        <f t="shared" si="528"/>
        <v>35268.800000000003</v>
      </c>
      <c r="L11296" s="16">
        <f t="shared" si="529"/>
        <v>37125.052631578954</v>
      </c>
      <c r="M11296" s="16">
        <f t="shared" si="530"/>
        <v>42187.559808612445</v>
      </c>
      <c r="N11296" t="e">
        <f>INDEX(XML!$A$2:$R$782,MATCH(C11296,XML!$D$2:$D$737,0),2)</f>
        <v>#N/A</v>
      </c>
    </row>
    <row r="11297" spans="1:14" ht="112.5" x14ac:dyDescent="0.2">
      <c r="A11297">
        <v>73315</v>
      </c>
      <c r="B11297" t="s">
        <v>31200</v>
      </c>
      <c r="C11297" s="15" t="s">
        <v>31201</v>
      </c>
      <c r="D11297" s="15" t="s">
        <v>31202</v>
      </c>
      <c r="E11297">
        <v>41990</v>
      </c>
      <c r="F11297">
        <v>41990</v>
      </c>
      <c r="H11297">
        <v>7</v>
      </c>
      <c r="K11297" s="16">
        <f t="shared" si="528"/>
        <v>47028.800000000003</v>
      </c>
      <c r="L11297" s="16">
        <f t="shared" si="529"/>
        <v>49504</v>
      </c>
      <c r="M11297" s="16">
        <f t="shared" si="530"/>
        <v>56254.545454545456</v>
      </c>
      <c r="N11297" t="e">
        <f>INDEX(XML!$A$2:$R$782,MATCH(C11297,XML!$D$2:$D$737,0),2)</f>
        <v>#N/A</v>
      </c>
    </row>
    <row r="11298" spans="1:14" ht="67.5" x14ac:dyDescent="0.2">
      <c r="A11298">
        <v>56368</v>
      </c>
      <c r="B11298" t="s">
        <v>14507</v>
      </c>
      <c r="C11298" s="15" t="s">
        <v>18520</v>
      </c>
      <c r="D11298" s="15" t="s">
        <v>18521</v>
      </c>
      <c r="E11298">
        <v>22951</v>
      </c>
      <c r="F11298">
        <v>28990</v>
      </c>
      <c r="K11298" s="16">
        <f t="shared" si="528"/>
        <v>25705.119999999999</v>
      </c>
      <c r="L11298" s="16">
        <f t="shared" si="529"/>
        <v>27058.021052631579</v>
      </c>
      <c r="M11298" s="16">
        <f t="shared" si="530"/>
        <v>30747.751196172248</v>
      </c>
      <c r="N11298" t="e">
        <f>INDEX(XML!$A$2:$R$782,MATCH(C11298,XML!$D$2:$D$737,0),2)</f>
        <v>#N/A</v>
      </c>
    </row>
    <row r="11299" spans="1:14" ht="90" x14ac:dyDescent="0.2">
      <c r="A11299">
        <v>78804</v>
      </c>
      <c r="B11299" t="s">
        <v>41846</v>
      </c>
      <c r="C11299" s="15" t="s">
        <v>41847</v>
      </c>
      <c r="D11299" s="15" t="s">
        <v>41848</v>
      </c>
      <c r="E11299">
        <v>25190</v>
      </c>
      <c r="F11299">
        <v>25190</v>
      </c>
      <c r="H11299">
        <v>1</v>
      </c>
      <c r="K11299" s="16">
        <f t="shared" si="528"/>
        <v>28212.799999999999</v>
      </c>
      <c r="L11299" s="16">
        <f t="shared" si="529"/>
        <v>29697.684210526317</v>
      </c>
      <c r="M11299" s="16">
        <f t="shared" si="530"/>
        <v>33747.368421052633</v>
      </c>
      <c r="N11299" t="e">
        <f>INDEX(XML!$A$2:$R$782,MATCH(C11299,XML!$D$2:$D$737,0),2)</f>
        <v>#N/A</v>
      </c>
    </row>
    <row r="11300" spans="1:14" ht="67.5" x14ac:dyDescent="0.2">
      <c r="A11300">
        <v>73342</v>
      </c>
      <c r="B11300" t="s">
        <v>45533</v>
      </c>
      <c r="C11300" s="15" t="s">
        <v>45534</v>
      </c>
      <c r="D11300" s="15" t="s">
        <v>45535</v>
      </c>
      <c r="E11300">
        <v>23090</v>
      </c>
      <c r="F11300">
        <v>23090</v>
      </c>
      <c r="H11300">
        <v>9</v>
      </c>
      <c r="K11300" s="16">
        <f t="shared" si="528"/>
        <v>25860.799999999999</v>
      </c>
      <c r="L11300" s="16">
        <f t="shared" si="529"/>
        <v>27221.894736842107</v>
      </c>
      <c r="M11300" s="16">
        <f t="shared" si="530"/>
        <v>30933.971291866033</v>
      </c>
      <c r="N11300" t="e">
        <f>INDEX(XML!$A$2:$R$782,MATCH(C11300,XML!$D$2:$D$737,0),2)</f>
        <v>#N/A</v>
      </c>
    </row>
    <row r="11301" spans="1:14" ht="56.25" x14ac:dyDescent="0.2">
      <c r="A11301">
        <v>61087</v>
      </c>
      <c r="B11301" t="s">
        <v>25707</v>
      </c>
      <c r="C11301" s="15" t="s">
        <v>25708</v>
      </c>
      <c r="D11301" s="15" t="s">
        <v>25709</v>
      </c>
      <c r="E11301">
        <v>34990</v>
      </c>
      <c r="F11301">
        <v>34990</v>
      </c>
      <c r="H11301">
        <v>6</v>
      </c>
      <c r="K11301" s="16">
        <f t="shared" si="528"/>
        <v>39188.800000000003</v>
      </c>
      <c r="L11301" s="16">
        <f t="shared" si="529"/>
        <v>41251.368421052633</v>
      </c>
      <c r="M11301" s="16">
        <f t="shared" si="530"/>
        <v>46876.555023923451</v>
      </c>
      <c r="N11301" t="e">
        <f>INDEX(XML!$A$2:$R$782,MATCH(C11301,XML!$D$2:$D$737,0),2)</f>
        <v>#N/A</v>
      </c>
    </row>
    <row r="11302" spans="1:14" ht="146.25" x14ac:dyDescent="0.2">
      <c r="A11302">
        <v>72111</v>
      </c>
      <c r="B11302" t="s">
        <v>29343</v>
      </c>
      <c r="C11302" s="15" t="s">
        <v>29344</v>
      </c>
      <c r="D11302" s="15" t="s">
        <v>29913</v>
      </c>
      <c r="E11302">
        <v>69990</v>
      </c>
      <c r="F11302">
        <v>69990</v>
      </c>
      <c r="H11302">
        <v>18</v>
      </c>
      <c r="K11302" s="16">
        <f t="shared" si="528"/>
        <v>74889.3</v>
      </c>
      <c r="L11302" s="16">
        <f t="shared" si="529"/>
        <v>78830.84210526316</v>
      </c>
      <c r="M11302" s="16">
        <f t="shared" si="530"/>
        <v>89580.502392344511</v>
      </c>
      <c r="N11302" t="e">
        <f>INDEX(XML!$A$2:$R$782,MATCH(C11302,XML!$D$2:$D$737,0),2)</f>
        <v>#N/A</v>
      </c>
    </row>
    <row r="11303" spans="1:14" ht="112.5" x14ac:dyDescent="0.2">
      <c r="A11303">
        <v>72112</v>
      </c>
      <c r="B11303" t="s">
        <v>29345</v>
      </c>
      <c r="C11303" s="15" t="s">
        <v>29346</v>
      </c>
      <c r="D11303" s="15" t="s">
        <v>29914</v>
      </c>
      <c r="E11303">
        <v>94490</v>
      </c>
      <c r="F11303">
        <v>94490</v>
      </c>
      <c r="H11303">
        <v>16</v>
      </c>
      <c r="K11303" s="16">
        <f t="shared" si="528"/>
        <v>101104.3</v>
      </c>
      <c r="L11303" s="16">
        <f t="shared" si="529"/>
        <v>106425.57894736843</v>
      </c>
      <c r="M11303" s="16">
        <f t="shared" si="530"/>
        <v>120938.15789473685</v>
      </c>
      <c r="N11303" t="e">
        <f>INDEX(XML!$A$2:$R$782,MATCH(C11303,XML!$D$2:$D$737,0),2)</f>
        <v>#N/A</v>
      </c>
    </row>
    <row r="11304" spans="1:14" ht="123.75" x14ac:dyDescent="0.2">
      <c r="A11304">
        <v>74436</v>
      </c>
      <c r="B11304" t="s">
        <v>37782</v>
      </c>
      <c r="C11304" s="15" t="s">
        <v>37783</v>
      </c>
      <c r="D11304" s="15" t="s">
        <v>37784</v>
      </c>
      <c r="E11304">
        <v>76990</v>
      </c>
      <c r="F11304">
        <v>76990</v>
      </c>
      <c r="H11304">
        <v>7</v>
      </c>
      <c r="K11304" s="16">
        <f t="shared" si="528"/>
        <v>82379.3</v>
      </c>
      <c r="L11304" s="16">
        <f t="shared" si="529"/>
        <v>86715.052631578947</v>
      </c>
      <c r="M11304" s="16">
        <f t="shared" si="530"/>
        <v>98539.832535885173</v>
      </c>
      <c r="N11304" t="e">
        <f>INDEX(XML!$A$2:$R$782,MATCH(C11304,XML!$D$2:$D$737,0),2)</f>
        <v>#N/A</v>
      </c>
    </row>
    <row r="11305" spans="1:14" ht="78.75" x14ac:dyDescent="0.2">
      <c r="A11305">
        <v>73372</v>
      </c>
      <c r="B11305" t="s">
        <v>45530</v>
      </c>
      <c r="C11305" s="15" t="s">
        <v>45531</v>
      </c>
      <c r="D11305" s="15" t="s">
        <v>45532</v>
      </c>
      <c r="E11305">
        <v>30090</v>
      </c>
      <c r="F11305">
        <v>30090</v>
      </c>
      <c r="H11305">
        <v>3</v>
      </c>
      <c r="K11305" s="16">
        <f t="shared" si="528"/>
        <v>33700.800000000003</v>
      </c>
      <c r="L11305" s="16">
        <f t="shared" si="529"/>
        <v>35474.526315789481</v>
      </c>
      <c r="M11305" s="16">
        <f t="shared" si="530"/>
        <v>40311.961722488042</v>
      </c>
      <c r="N11305" t="e">
        <f>INDEX(XML!$A$2:$R$782,MATCH(C11305,XML!$D$2:$D$737,0),2)</f>
        <v>#N/A</v>
      </c>
    </row>
    <row r="11306" spans="1:14" ht="67.5" x14ac:dyDescent="0.2">
      <c r="A11306">
        <v>72105</v>
      </c>
      <c r="B11306" t="s">
        <v>29347</v>
      </c>
      <c r="C11306" s="15" t="s">
        <v>29348</v>
      </c>
      <c r="D11306" s="15" t="s">
        <v>29825</v>
      </c>
      <c r="E11306">
        <v>16090</v>
      </c>
      <c r="F11306">
        <v>16090</v>
      </c>
      <c r="K11306" s="16">
        <f t="shared" si="528"/>
        <v>18020.8</v>
      </c>
      <c r="L11306" s="16">
        <f t="shared" si="529"/>
        <v>18969.263157894737</v>
      </c>
      <c r="M11306" s="16">
        <f t="shared" si="530"/>
        <v>21555.980861244021</v>
      </c>
      <c r="N11306" t="e">
        <f>INDEX(XML!$A$2:$R$782,MATCH(C11306,XML!$D$2:$D$737,0),2)</f>
        <v>#N/A</v>
      </c>
    </row>
    <row r="11307" spans="1:14" ht="90" x14ac:dyDescent="0.2">
      <c r="A11307">
        <v>57766</v>
      </c>
      <c r="B11307" t="s">
        <v>35347</v>
      </c>
      <c r="C11307" s="15" t="s">
        <v>35348</v>
      </c>
      <c r="D11307" s="15" t="s">
        <v>35349</v>
      </c>
      <c r="E11307">
        <v>34990</v>
      </c>
      <c r="F11307">
        <v>34990</v>
      </c>
      <c r="H11307">
        <v>4</v>
      </c>
      <c r="K11307" s="16">
        <f t="shared" si="528"/>
        <v>39188.800000000003</v>
      </c>
      <c r="L11307" s="16">
        <f t="shared" si="529"/>
        <v>41251.368421052633</v>
      </c>
      <c r="M11307" s="16">
        <f t="shared" si="530"/>
        <v>46876.555023923451</v>
      </c>
      <c r="N11307" t="e">
        <f>INDEX(XML!$A$2:$R$782,MATCH(C11307,XML!$D$2:$D$737,0),2)</f>
        <v>#N/A</v>
      </c>
    </row>
    <row r="11308" spans="1:14" ht="90" x14ac:dyDescent="0.2">
      <c r="A11308">
        <v>73930</v>
      </c>
      <c r="B11308" t="s">
        <v>31948</v>
      </c>
      <c r="C11308" s="15" t="s">
        <v>31949</v>
      </c>
      <c r="D11308" s="15" t="s">
        <v>31950</v>
      </c>
      <c r="E11308">
        <v>34990</v>
      </c>
      <c r="F11308">
        <v>34990</v>
      </c>
      <c r="H11308">
        <v>9</v>
      </c>
      <c r="K11308" s="16">
        <f t="shared" si="528"/>
        <v>39188.800000000003</v>
      </c>
      <c r="L11308" s="16">
        <f t="shared" si="529"/>
        <v>41251.368421052633</v>
      </c>
      <c r="M11308" s="16">
        <f t="shared" si="530"/>
        <v>46876.555023923451</v>
      </c>
      <c r="N11308" t="e">
        <f>INDEX(XML!$A$2:$R$782,MATCH(C11308,XML!$D$2:$D$737,0),2)</f>
        <v>#N/A</v>
      </c>
    </row>
    <row r="11309" spans="1:14" ht="90" x14ac:dyDescent="0.2">
      <c r="A11309">
        <v>77035</v>
      </c>
      <c r="B11309" t="s">
        <v>35307</v>
      </c>
      <c r="C11309" s="15" t="s">
        <v>35308</v>
      </c>
      <c r="D11309" s="15" t="s">
        <v>35309</v>
      </c>
      <c r="E11309">
        <v>51790</v>
      </c>
      <c r="F11309">
        <v>51790</v>
      </c>
      <c r="H11309">
        <v>6</v>
      </c>
      <c r="K11309" s="16">
        <f t="shared" si="528"/>
        <v>55415.3</v>
      </c>
      <c r="L11309" s="16">
        <f t="shared" si="529"/>
        <v>58331.894736842107</v>
      </c>
      <c r="M11309" s="16">
        <f t="shared" si="530"/>
        <v>66286.244019138758</v>
      </c>
      <c r="N11309" t="e">
        <f>INDEX(XML!$A$2:$R$782,MATCH(C11309,XML!$D$2:$D$737,0),2)</f>
        <v>#N/A</v>
      </c>
    </row>
    <row r="11310" spans="1:14" ht="101.25" x14ac:dyDescent="0.2">
      <c r="A11310">
        <v>46529</v>
      </c>
      <c r="B11310" t="s">
        <v>4596</v>
      </c>
      <c r="C11310" s="15" t="s">
        <v>4597</v>
      </c>
      <c r="D11310" s="15" t="s">
        <v>4598</v>
      </c>
      <c r="E11310">
        <v>41627</v>
      </c>
      <c r="F11310">
        <v>51990</v>
      </c>
      <c r="K11310" s="16">
        <f t="shared" si="528"/>
        <v>46622.239999999998</v>
      </c>
      <c r="L11310" s="16">
        <f t="shared" si="529"/>
        <v>49076.042105263157</v>
      </c>
      <c r="M11310" s="16">
        <f t="shared" si="530"/>
        <v>55768.229665071769</v>
      </c>
      <c r="N11310" t="e">
        <f>INDEX(XML!$A$2:$R$782,MATCH(C11310,XML!$D$2:$D$737,0),2)</f>
        <v>#N/A</v>
      </c>
    </row>
    <row r="11311" spans="1:14" ht="67.5" x14ac:dyDescent="0.2">
      <c r="A11311">
        <v>56366</v>
      </c>
      <c r="B11311" t="s">
        <v>38489</v>
      </c>
      <c r="C11311" s="15" t="s">
        <v>38490</v>
      </c>
      <c r="D11311" s="15" t="s">
        <v>38491</v>
      </c>
      <c r="E11311">
        <v>23693</v>
      </c>
      <c r="F11311">
        <v>31990</v>
      </c>
      <c r="H11311">
        <v>18</v>
      </c>
      <c r="K11311" s="16">
        <f t="shared" si="528"/>
        <v>26536.16</v>
      </c>
      <c r="L11311" s="16">
        <f t="shared" si="529"/>
        <v>27932.799999999999</v>
      </c>
      <c r="M11311" s="16">
        <f t="shared" si="530"/>
        <v>31741.81818181818</v>
      </c>
      <c r="N11311" t="e">
        <f>INDEX(XML!$A$2:$R$782,MATCH(C11311,XML!$D$2:$D$737,0),2)</f>
        <v>#N/A</v>
      </c>
    </row>
    <row r="11312" spans="1:14" ht="56.25" x14ac:dyDescent="0.2">
      <c r="A11312">
        <v>56367</v>
      </c>
      <c r="B11312" t="s">
        <v>38492</v>
      </c>
      <c r="C11312" s="15" t="s">
        <v>38493</v>
      </c>
      <c r="D11312" s="15" t="s">
        <v>38494</v>
      </c>
      <c r="E11312">
        <v>11012</v>
      </c>
      <c r="F11312">
        <v>13490</v>
      </c>
      <c r="H11312">
        <v>3</v>
      </c>
      <c r="K11312" s="16">
        <f t="shared" si="528"/>
        <v>12333.44</v>
      </c>
      <c r="L11312" s="16">
        <f t="shared" si="529"/>
        <v>12982.568421052632</v>
      </c>
      <c r="M11312" s="16">
        <f t="shared" si="530"/>
        <v>14752.918660287081</v>
      </c>
      <c r="N11312" t="e">
        <f>INDEX(XML!$A$2:$R$782,MATCH(C11312,XML!$D$2:$D$737,0),2)</f>
        <v>#N/A</v>
      </c>
    </row>
    <row r="11313" spans="1:14" ht="112.5" x14ac:dyDescent="0.2">
      <c r="A11313">
        <v>73314</v>
      </c>
      <c r="B11313" t="s">
        <v>41843</v>
      </c>
      <c r="C11313" s="15" t="s">
        <v>41844</v>
      </c>
      <c r="D11313" s="15" t="s">
        <v>41845</v>
      </c>
      <c r="E11313">
        <v>33590</v>
      </c>
      <c r="F11313">
        <v>33590</v>
      </c>
      <c r="H11313">
        <v>17</v>
      </c>
      <c r="K11313" s="16">
        <f t="shared" si="528"/>
        <v>37620.800000000003</v>
      </c>
      <c r="L11313" s="16">
        <f t="shared" si="529"/>
        <v>39600.84210526316</v>
      </c>
      <c r="M11313" s="16">
        <f t="shared" si="530"/>
        <v>45000.956937799048</v>
      </c>
      <c r="N11313" t="e">
        <f>INDEX(XML!$A$2:$R$782,MATCH(C11313,XML!$D$2:$D$737,0),2)</f>
        <v>#N/A</v>
      </c>
    </row>
    <row r="11314" spans="1:14" ht="101.25" x14ac:dyDescent="0.2">
      <c r="A11314">
        <v>71521</v>
      </c>
      <c r="B11314" t="s">
        <v>28619</v>
      </c>
      <c r="C11314" s="15" t="s">
        <v>28620</v>
      </c>
      <c r="D11314" s="15" t="s">
        <v>29004</v>
      </c>
      <c r="E11314">
        <v>20990</v>
      </c>
      <c r="F11314">
        <v>20990</v>
      </c>
      <c r="H11314">
        <v>8</v>
      </c>
      <c r="K11314" s="16">
        <f t="shared" si="528"/>
        <v>23508.799999999999</v>
      </c>
      <c r="L11314" s="16">
        <f t="shared" si="529"/>
        <v>24746.105263157893</v>
      </c>
      <c r="M11314" s="16">
        <f t="shared" si="530"/>
        <v>28120.574162679422</v>
      </c>
      <c r="N11314" t="e">
        <f>INDEX(XML!$A$2:$R$782,MATCH(C11314,XML!$D$2:$D$737,0),2)</f>
        <v>#N/A</v>
      </c>
    </row>
    <row r="11315" spans="1:14" ht="135" x14ac:dyDescent="0.2">
      <c r="A11315">
        <v>73361</v>
      </c>
      <c r="B11315" t="s">
        <v>46859</v>
      </c>
      <c r="C11315" s="15" t="s">
        <v>46860</v>
      </c>
      <c r="D11315" s="15" t="s">
        <v>46861</v>
      </c>
      <c r="E11315">
        <v>12590</v>
      </c>
      <c r="F11315">
        <v>12590</v>
      </c>
      <c r="H11315">
        <v>5</v>
      </c>
      <c r="K11315" s="16">
        <f t="shared" si="528"/>
        <v>14100.8</v>
      </c>
      <c r="L11315" s="16">
        <f t="shared" si="529"/>
        <v>14842.947368421053</v>
      </c>
      <c r="M11315" s="16">
        <f t="shared" si="530"/>
        <v>16866.985645933015</v>
      </c>
      <c r="N11315" t="e">
        <f>INDEX(XML!$A$2:$R$782,MATCH(C11315,XML!$D$2:$D$737,0),2)</f>
        <v>#N/A</v>
      </c>
    </row>
    <row r="11316" spans="1:14" ht="33.75" x14ac:dyDescent="0.2">
      <c r="A11316">
        <v>83603</v>
      </c>
      <c r="B11316" t="s">
        <v>46862</v>
      </c>
      <c r="C11316" s="15" t="s">
        <v>46863</v>
      </c>
      <c r="D11316" s="15" t="s">
        <v>46864</v>
      </c>
      <c r="E11316">
        <v>10490</v>
      </c>
      <c r="F11316">
        <v>10490</v>
      </c>
      <c r="H11316">
        <v>9</v>
      </c>
      <c r="K11316" s="16">
        <f t="shared" si="528"/>
        <v>11748.8</v>
      </c>
      <c r="L11316" s="16">
        <f t="shared" si="529"/>
        <v>12367.157894736842</v>
      </c>
      <c r="M11316" s="16">
        <f t="shared" si="530"/>
        <v>14053.588516746413</v>
      </c>
      <c r="N11316" t="e">
        <f>INDEX(XML!$A$2:$R$782,MATCH(C11316,XML!$D$2:$D$737,0),2)</f>
        <v>#N/A</v>
      </c>
    </row>
    <row r="11317" spans="1:14" ht="15.75" x14ac:dyDescent="0.25">
      <c r="A11317" s="184" t="s">
        <v>4604</v>
      </c>
      <c r="B11317" s="184"/>
      <c r="C11317" s="185"/>
      <c r="D11317" s="185"/>
      <c r="E11317" s="184"/>
      <c r="F11317" s="184"/>
      <c r="G11317" s="184"/>
      <c r="H11317" s="184"/>
      <c r="I11317" s="184"/>
      <c r="J11317" s="184"/>
      <c r="K11317" s="16">
        <f t="shared" si="528"/>
        <v>0</v>
      </c>
      <c r="L11317" s="16">
        <f t="shared" si="529"/>
        <v>0</v>
      </c>
      <c r="M11317" s="16">
        <f t="shared" si="530"/>
        <v>0</v>
      </c>
      <c r="N11317" t="e">
        <f>INDEX(XML!$A$2:$R$782,MATCH(C11317,XML!$D$2:$D$737,0),2)</f>
        <v>#N/A</v>
      </c>
    </row>
    <row r="11318" spans="1:14" ht="78.75" x14ac:dyDescent="0.2">
      <c r="A11318">
        <v>55873</v>
      </c>
      <c r="B11318" t="s">
        <v>14189</v>
      </c>
      <c r="C11318" s="15" t="s">
        <v>14190</v>
      </c>
      <c r="D11318" s="15" t="s">
        <v>14191</v>
      </c>
      <c r="E11318">
        <v>9490</v>
      </c>
      <c r="F11318">
        <v>9490</v>
      </c>
      <c r="H11318">
        <v>48</v>
      </c>
      <c r="K11318" s="16">
        <f t="shared" si="528"/>
        <v>10628.8</v>
      </c>
      <c r="L11318" s="16">
        <f t="shared" si="529"/>
        <v>11188.21052631579</v>
      </c>
      <c r="M11318" s="16">
        <f t="shared" si="530"/>
        <v>12713.875598086126</v>
      </c>
      <c r="N11318" t="e">
        <f>INDEX(XML!$A$2:$R$782,MATCH(C11318,XML!$D$2:$D$737,0),2)</f>
        <v>#N/A</v>
      </c>
    </row>
    <row r="11319" spans="1:14" ht="78.75" x14ac:dyDescent="0.2">
      <c r="A11319">
        <v>55875</v>
      </c>
      <c r="B11319" t="s">
        <v>14189</v>
      </c>
      <c r="C11319" s="15" t="s">
        <v>14192</v>
      </c>
      <c r="D11319" s="15" t="s">
        <v>14193</v>
      </c>
      <c r="E11319">
        <v>9490</v>
      </c>
      <c r="F11319">
        <v>9490</v>
      </c>
      <c r="H11319" t="s">
        <v>746</v>
      </c>
      <c r="K11319" s="16">
        <f t="shared" si="528"/>
        <v>10628.8</v>
      </c>
      <c r="L11319" s="16">
        <f t="shared" si="529"/>
        <v>11188.21052631579</v>
      </c>
      <c r="M11319" s="16">
        <f t="shared" si="530"/>
        <v>12713.875598086126</v>
      </c>
      <c r="N11319" t="e">
        <f>INDEX(XML!$A$2:$R$782,MATCH(C11319,XML!$D$2:$D$737,0),2)</f>
        <v>#N/A</v>
      </c>
    </row>
    <row r="11320" spans="1:14" ht="101.25" x14ac:dyDescent="0.2">
      <c r="A11320">
        <v>38306</v>
      </c>
      <c r="B11320" t="s">
        <v>4605</v>
      </c>
      <c r="C11320" s="15" t="s">
        <v>4606</v>
      </c>
      <c r="D11320" s="15" t="s">
        <v>4607</v>
      </c>
      <c r="E11320">
        <v>16990</v>
      </c>
      <c r="F11320">
        <v>16990</v>
      </c>
      <c r="H11320" t="s">
        <v>746</v>
      </c>
      <c r="K11320" s="16">
        <f t="shared" si="528"/>
        <v>19028.8</v>
      </c>
      <c r="L11320" s="16">
        <f t="shared" si="529"/>
        <v>20030.315789473683</v>
      </c>
      <c r="M11320" s="16">
        <f t="shared" si="530"/>
        <v>22761.722488038275</v>
      </c>
      <c r="N11320" t="e">
        <f>INDEX(XML!$A$2:$R$782,MATCH(C11320,XML!$D$2:$D$737,0),2)</f>
        <v>#N/A</v>
      </c>
    </row>
    <row r="11321" spans="1:14" ht="90" x14ac:dyDescent="0.2">
      <c r="A11321">
        <v>41854</v>
      </c>
      <c r="B11321" t="s">
        <v>4608</v>
      </c>
      <c r="C11321" s="15" t="s">
        <v>4609</v>
      </c>
      <c r="D11321" s="15" t="s">
        <v>4610</v>
      </c>
      <c r="E11321">
        <v>23194</v>
      </c>
      <c r="F11321">
        <v>28990</v>
      </c>
      <c r="H11321" t="s">
        <v>746</v>
      </c>
      <c r="K11321" s="16">
        <f t="shared" si="528"/>
        <v>25977.279999999999</v>
      </c>
      <c r="L11321" s="16">
        <f t="shared" si="529"/>
        <v>27344.505263157895</v>
      </c>
      <c r="M11321" s="16">
        <f t="shared" si="530"/>
        <v>31073.301435406702</v>
      </c>
      <c r="N11321" t="e">
        <f>INDEX(XML!$A$2:$R$782,MATCH(C11321,XML!$D$2:$D$737,0),2)</f>
        <v>#N/A</v>
      </c>
    </row>
    <row r="11322" spans="1:14" ht="101.25" x14ac:dyDescent="0.2">
      <c r="A11322">
        <v>67270</v>
      </c>
      <c r="B11322" t="s">
        <v>26511</v>
      </c>
      <c r="C11322" s="15" t="s">
        <v>26512</v>
      </c>
      <c r="D11322" s="15" t="s">
        <v>26513</v>
      </c>
      <c r="E11322">
        <v>25990</v>
      </c>
      <c r="F11322">
        <v>25990</v>
      </c>
      <c r="K11322" s="16">
        <f t="shared" si="528"/>
        <v>29108.799999999999</v>
      </c>
      <c r="L11322" s="16">
        <f t="shared" si="529"/>
        <v>30640.842105263157</v>
      </c>
      <c r="M11322" s="16">
        <f t="shared" si="530"/>
        <v>34819.138755980857</v>
      </c>
      <c r="N11322" t="e">
        <f>INDEX(XML!$A$2:$R$782,MATCH(C11322,XML!$D$2:$D$737,0),2)</f>
        <v>#N/A</v>
      </c>
    </row>
    <row r="11323" spans="1:14" ht="180" x14ac:dyDescent="0.2">
      <c r="A11323">
        <v>57918</v>
      </c>
      <c r="B11323" t="s">
        <v>19375</v>
      </c>
      <c r="C11323" s="15" t="s">
        <v>19376</v>
      </c>
      <c r="D11323" s="15" t="s">
        <v>19377</v>
      </c>
      <c r="E11323">
        <v>38003</v>
      </c>
      <c r="F11323">
        <v>49404</v>
      </c>
      <c r="H11323">
        <v>1</v>
      </c>
      <c r="I11323">
        <v>2</v>
      </c>
      <c r="K11323" s="16">
        <f t="shared" si="528"/>
        <v>42563.360000000001</v>
      </c>
      <c r="L11323" s="16">
        <f t="shared" si="529"/>
        <v>44803.536842105263</v>
      </c>
      <c r="M11323" s="16">
        <f t="shared" si="530"/>
        <v>50913.110047846887</v>
      </c>
      <c r="N11323" t="e">
        <f>INDEX(XML!$A$2:$R$782,MATCH(C11323,XML!$D$2:$D$737,0),2)</f>
        <v>#N/A</v>
      </c>
    </row>
    <row r="11324" spans="1:14" ht="67.5" x14ac:dyDescent="0.2">
      <c r="A11324">
        <v>48568</v>
      </c>
      <c r="B11324" t="s">
        <v>4612</v>
      </c>
      <c r="C11324" s="15" t="s">
        <v>4613</v>
      </c>
      <c r="D11324" s="15" t="s">
        <v>4614</v>
      </c>
      <c r="E11324">
        <v>10893</v>
      </c>
      <c r="F11324">
        <v>13990</v>
      </c>
      <c r="H11324" t="s">
        <v>746</v>
      </c>
      <c r="I11324">
        <v>10</v>
      </c>
      <c r="K11324" s="16">
        <f t="shared" si="528"/>
        <v>12200.16</v>
      </c>
      <c r="L11324" s="16">
        <f t="shared" si="529"/>
        <v>12842.273684210526</v>
      </c>
      <c r="M11324" s="16">
        <f t="shared" si="530"/>
        <v>14593.492822966507</v>
      </c>
      <c r="N11324" t="e">
        <f>INDEX(XML!$A$2:$R$782,MATCH(C11324,XML!$D$2:$D$737,0),2)</f>
        <v>#N/A</v>
      </c>
    </row>
    <row r="11325" spans="1:14" ht="78.75" x14ac:dyDescent="0.2">
      <c r="A11325">
        <v>55750</v>
      </c>
      <c r="B11325" t="s">
        <v>14848</v>
      </c>
      <c r="C11325" s="15" t="s">
        <v>14849</v>
      </c>
      <c r="D11325" s="15" t="s">
        <v>14850</v>
      </c>
      <c r="E11325">
        <v>18000</v>
      </c>
      <c r="F11325">
        <v>26990</v>
      </c>
      <c r="H11325" t="s">
        <v>746</v>
      </c>
      <c r="I11325">
        <v>1</v>
      </c>
      <c r="K11325" s="16">
        <f t="shared" si="528"/>
        <v>20160</v>
      </c>
      <c r="L11325" s="16">
        <f t="shared" si="529"/>
        <v>21221.052631578947</v>
      </c>
      <c r="M11325" s="16">
        <f t="shared" si="530"/>
        <v>24114.832535885169</v>
      </c>
      <c r="N11325" t="e">
        <f>INDEX(XML!$A$2:$R$782,MATCH(C11325,XML!$D$2:$D$737,0),2)</f>
        <v>#N/A</v>
      </c>
    </row>
    <row r="11326" spans="1:14" ht="78.75" x14ac:dyDescent="0.2">
      <c r="A11326">
        <v>55751</v>
      </c>
      <c r="B11326" t="s">
        <v>14851</v>
      </c>
      <c r="C11326" s="15" t="s">
        <v>14852</v>
      </c>
      <c r="D11326" s="15" t="s">
        <v>14853</v>
      </c>
      <c r="E11326">
        <v>19676</v>
      </c>
      <c r="F11326">
        <v>26990</v>
      </c>
      <c r="H11326">
        <v>39</v>
      </c>
      <c r="I11326">
        <v>2</v>
      </c>
      <c r="K11326" s="16">
        <f t="shared" si="528"/>
        <v>22037.119999999999</v>
      </c>
      <c r="L11326" s="16">
        <f t="shared" si="529"/>
        <v>23196.968421052632</v>
      </c>
      <c r="M11326" s="16">
        <f t="shared" si="530"/>
        <v>26360.191387559811</v>
      </c>
      <c r="N11326" t="e">
        <f>INDEX(XML!$A$2:$R$782,MATCH(C11326,XML!$D$2:$D$737,0),2)</f>
        <v>#N/A</v>
      </c>
    </row>
    <row r="11327" spans="1:14" ht="45" x14ac:dyDescent="0.2">
      <c r="A11327">
        <v>46248</v>
      </c>
      <c r="B11327" t="s">
        <v>14194</v>
      </c>
      <c r="C11327" s="15" t="s">
        <v>14195</v>
      </c>
      <c r="D11327" s="15" t="s">
        <v>14196</v>
      </c>
      <c r="E11327">
        <v>4936</v>
      </c>
      <c r="F11327">
        <v>6990</v>
      </c>
      <c r="H11327">
        <v>12</v>
      </c>
      <c r="K11327" s="16">
        <f t="shared" si="528"/>
        <v>5528.32</v>
      </c>
      <c r="L11327" s="16">
        <f t="shared" si="529"/>
        <v>5819.2842105263162</v>
      </c>
      <c r="M11327" s="16">
        <f t="shared" si="530"/>
        <v>6612.8229665071767</v>
      </c>
      <c r="N11327" t="e">
        <f>INDEX(XML!$A$2:$R$782,MATCH(C11327,XML!$D$2:$D$737,0),2)</f>
        <v>#N/A</v>
      </c>
    </row>
    <row r="11328" spans="1:14" ht="56.25" x14ac:dyDescent="0.2">
      <c r="A11328">
        <v>56361</v>
      </c>
      <c r="B11328" t="s">
        <v>14510</v>
      </c>
      <c r="C11328" s="15" t="s">
        <v>18571</v>
      </c>
      <c r="D11328" s="15" t="s">
        <v>14511</v>
      </c>
      <c r="E11328">
        <v>9427</v>
      </c>
      <c r="F11328">
        <v>11090</v>
      </c>
      <c r="H11328">
        <v>10</v>
      </c>
      <c r="K11328" s="16">
        <f t="shared" si="528"/>
        <v>10558.24</v>
      </c>
      <c r="L11328" s="16">
        <f t="shared" si="529"/>
        <v>11113.936842105262</v>
      </c>
      <c r="M11328" s="16">
        <f t="shared" si="530"/>
        <v>12629.473684210527</v>
      </c>
      <c r="N11328" t="e">
        <f>INDEX(XML!$A$2:$R$782,MATCH(C11328,XML!$D$2:$D$737,0),2)</f>
        <v>#N/A</v>
      </c>
    </row>
    <row r="11329" spans="1:14" ht="67.5" x14ac:dyDescent="0.2">
      <c r="A11329">
        <v>63328</v>
      </c>
      <c r="B11329" t="s">
        <v>21723</v>
      </c>
      <c r="C11329" s="15" t="s">
        <v>21724</v>
      </c>
      <c r="D11329" s="15" t="s">
        <v>21725</v>
      </c>
      <c r="E11329">
        <v>53890</v>
      </c>
      <c r="F11329">
        <v>53890</v>
      </c>
      <c r="H11329">
        <v>1</v>
      </c>
      <c r="K11329" s="16">
        <f t="shared" si="528"/>
        <v>57662.3</v>
      </c>
      <c r="L11329" s="16">
        <f t="shared" si="529"/>
        <v>60697.15789473684</v>
      </c>
      <c r="M11329" s="16">
        <f t="shared" si="530"/>
        <v>68974.043062200944</v>
      </c>
      <c r="N11329" t="e">
        <f>INDEX(XML!$A$2:$R$782,MATCH(C11329,XML!$D$2:$D$737,0),2)</f>
        <v>#N/A</v>
      </c>
    </row>
    <row r="11330" spans="1:14" ht="146.25" x14ac:dyDescent="0.2">
      <c r="A11330">
        <v>68013</v>
      </c>
      <c r="B11330" t="s">
        <v>26517</v>
      </c>
      <c r="C11330" s="15" t="s">
        <v>26518</v>
      </c>
      <c r="D11330" s="15" t="s">
        <v>26519</v>
      </c>
      <c r="E11330">
        <v>17990</v>
      </c>
      <c r="F11330">
        <v>17990</v>
      </c>
      <c r="H11330" t="s">
        <v>746</v>
      </c>
      <c r="K11330" s="16">
        <f t="shared" si="528"/>
        <v>20148.8</v>
      </c>
      <c r="L11330" s="16">
        <f t="shared" si="529"/>
        <v>21209.263157894737</v>
      </c>
      <c r="M11330" s="16">
        <f t="shared" si="530"/>
        <v>24101.435406698565</v>
      </c>
      <c r="N11330" t="e">
        <f>INDEX(XML!$A$2:$R$782,MATCH(C11330,XML!$D$2:$D$737,0),2)</f>
        <v>#N/A</v>
      </c>
    </row>
    <row r="11331" spans="1:14" ht="157.5" x14ac:dyDescent="0.2">
      <c r="A11331">
        <v>68014</v>
      </c>
      <c r="B11331" t="s">
        <v>45836</v>
      </c>
      <c r="C11331" s="15" t="s">
        <v>45837</v>
      </c>
      <c r="D11331" s="15" t="s">
        <v>45838</v>
      </c>
      <c r="E11331">
        <v>19490</v>
      </c>
      <c r="F11331">
        <v>19490</v>
      </c>
      <c r="H11331">
        <v>2</v>
      </c>
      <c r="K11331" s="16">
        <f t="shared" si="528"/>
        <v>21828.799999999999</v>
      </c>
      <c r="L11331" s="16">
        <f t="shared" si="529"/>
        <v>22977.684210526317</v>
      </c>
      <c r="M11331" s="16">
        <f t="shared" si="530"/>
        <v>26111.004784688994</v>
      </c>
      <c r="N11331" t="e">
        <f>INDEX(XML!$A$2:$R$782,MATCH(C11331,XML!$D$2:$D$737,0),2)</f>
        <v>#N/A</v>
      </c>
    </row>
    <row r="11332" spans="1:14" ht="101.25" x14ac:dyDescent="0.2">
      <c r="A11332">
        <v>68011</v>
      </c>
      <c r="B11332" t="s">
        <v>26526</v>
      </c>
      <c r="C11332" s="15" t="s">
        <v>26527</v>
      </c>
      <c r="D11332" s="15" t="s">
        <v>26528</v>
      </c>
      <c r="E11332">
        <v>37990</v>
      </c>
      <c r="F11332">
        <v>37990</v>
      </c>
      <c r="H11332" t="s">
        <v>746</v>
      </c>
      <c r="K11332" s="16">
        <f t="shared" si="528"/>
        <v>42548.800000000003</v>
      </c>
      <c r="L11332" s="16">
        <f t="shared" si="529"/>
        <v>44788.210526315786</v>
      </c>
      <c r="M11332" s="16">
        <f t="shared" si="530"/>
        <v>50895.693779904301</v>
      </c>
      <c r="N11332" t="e">
        <f>INDEX(XML!$A$2:$R$782,MATCH(C11332,XML!$D$2:$D$737,0),2)</f>
        <v>#N/A</v>
      </c>
    </row>
    <row r="11333" spans="1:14" ht="112.5" x14ac:dyDescent="0.2">
      <c r="A11333">
        <v>68012</v>
      </c>
      <c r="B11333" t="s">
        <v>26514</v>
      </c>
      <c r="C11333" s="15" t="s">
        <v>26515</v>
      </c>
      <c r="D11333" s="15" t="s">
        <v>26516</v>
      </c>
      <c r="E11333">
        <v>24990</v>
      </c>
      <c r="F11333">
        <v>24990</v>
      </c>
      <c r="H11333">
        <v>1</v>
      </c>
      <c r="K11333" s="16">
        <f t="shared" ref="K11333:K11396" si="531">IF(E11333&gt;49999,E11333+E11333*0.07,IF(E11333&lt;=49999,E11333+E11333*0.12))</f>
        <v>27988.799999999999</v>
      </c>
      <c r="L11333" s="16">
        <f t="shared" ref="L11333:L11396" si="532">K11333*100/95</f>
        <v>29461.894736842107</v>
      </c>
      <c r="M11333" s="16">
        <f t="shared" ref="M11333:M11396" si="533">IF(COUNTIF(C11333,"*Dahua*"),F11333-10,L11333*100/88)</f>
        <v>33479.425837320574</v>
      </c>
      <c r="N11333" t="e">
        <f>INDEX(XML!$A$2:$R$782,MATCH(C11333,XML!$D$2:$D$737,0),2)</f>
        <v>#N/A</v>
      </c>
    </row>
    <row r="11334" spans="1:14" ht="101.25" x14ac:dyDescent="0.2">
      <c r="A11334">
        <v>78562</v>
      </c>
      <c r="B11334" t="s">
        <v>39545</v>
      </c>
      <c r="C11334" s="15" t="s">
        <v>39546</v>
      </c>
      <c r="D11334" s="15" t="s">
        <v>39547</v>
      </c>
      <c r="E11334">
        <v>28990</v>
      </c>
      <c r="F11334">
        <v>28990</v>
      </c>
      <c r="H11334" t="s">
        <v>746</v>
      </c>
      <c r="K11334" s="16">
        <f t="shared" si="531"/>
        <v>32468.799999999999</v>
      </c>
      <c r="L11334" s="16">
        <f t="shared" si="532"/>
        <v>34177.684210526313</v>
      </c>
      <c r="M11334" s="16">
        <f t="shared" si="533"/>
        <v>38838.277511961722</v>
      </c>
      <c r="N11334" t="e">
        <f>INDEX(XML!$A$2:$R$782,MATCH(C11334,XML!$D$2:$D$737,0),2)</f>
        <v>#N/A</v>
      </c>
    </row>
    <row r="11335" spans="1:14" ht="101.25" x14ac:dyDescent="0.2">
      <c r="A11335">
        <v>68010</v>
      </c>
      <c r="B11335" t="s">
        <v>26523</v>
      </c>
      <c r="C11335" s="15" t="s">
        <v>26524</v>
      </c>
      <c r="D11335" s="15" t="s">
        <v>26525</v>
      </c>
      <c r="E11335">
        <v>33990</v>
      </c>
      <c r="F11335">
        <v>33990</v>
      </c>
      <c r="H11335">
        <v>23</v>
      </c>
      <c r="K11335" s="16">
        <f t="shared" si="531"/>
        <v>38068.800000000003</v>
      </c>
      <c r="L11335" s="16">
        <f t="shared" si="532"/>
        <v>40072.421052631587</v>
      </c>
      <c r="M11335" s="16">
        <f t="shared" si="533"/>
        <v>45536.842105263167</v>
      </c>
      <c r="N11335" t="e">
        <f>INDEX(XML!$A$2:$R$782,MATCH(C11335,XML!$D$2:$D$737,0),2)</f>
        <v>#N/A</v>
      </c>
    </row>
    <row r="11336" spans="1:14" ht="90" x14ac:dyDescent="0.2">
      <c r="A11336">
        <v>68025</v>
      </c>
      <c r="B11336" t="s">
        <v>26520</v>
      </c>
      <c r="C11336" s="15" t="s">
        <v>26521</v>
      </c>
      <c r="D11336" s="15" t="s">
        <v>26522</v>
      </c>
      <c r="E11336">
        <v>32490</v>
      </c>
      <c r="F11336">
        <v>32490</v>
      </c>
      <c r="H11336">
        <v>1</v>
      </c>
      <c r="K11336" s="16">
        <f t="shared" si="531"/>
        <v>36388.800000000003</v>
      </c>
      <c r="L11336" s="16">
        <f t="shared" si="532"/>
        <v>38304.000000000007</v>
      </c>
      <c r="M11336" s="16">
        <f t="shared" si="533"/>
        <v>43527.272727272735</v>
      </c>
      <c r="N11336" t="e">
        <f>INDEX(XML!$A$2:$R$782,MATCH(C11336,XML!$D$2:$D$737,0),2)</f>
        <v>#N/A</v>
      </c>
    </row>
    <row r="11337" spans="1:14" ht="90" x14ac:dyDescent="0.2">
      <c r="A11337">
        <v>78558</v>
      </c>
      <c r="B11337" t="s">
        <v>39557</v>
      </c>
      <c r="C11337" s="15" t="s">
        <v>39558</v>
      </c>
      <c r="D11337" s="15" t="s">
        <v>39559</v>
      </c>
      <c r="E11337">
        <v>41990</v>
      </c>
      <c r="F11337">
        <v>41990</v>
      </c>
      <c r="H11337">
        <v>43</v>
      </c>
      <c r="K11337" s="16">
        <f t="shared" si="531"/>
        <v>47028.800000000003</v>
      </c>
      <c r="L11337" s="16">
        <f t="shared" si="532"/>
        <v>49504</v>
      </c>
      <c r="M11337" s="16">
        <f t="shared" si="533"/>
        <v>56254.545454545456</v>
      </c>
      <c r="N11337" t="e">
        <f>INDEX(XML!$A$2:$R$782,MATCH(C11337,XML!$D$2:$D$737,0),2)</f>
        <v>#N/A</v>
      </c>
    </row>
    <row r="11338" spans="1:14" ht="90" x14ac:dyDescent="0.2">
      <c r="A11338">
        <v>74710</v>
      </c>
      <c r="B11338" t="s">
        <v>34925</v>
      </c>
      <c r="C11338" s="15" t="s">
        <v>34926</v>
      </c>
      <c r="D11338" s="15" t="s">
        <v>34927</v>
      </c>
      <c r="E11338">
        <v>44990</v>
      </c>
      <c r="F11338">
        <v>44990</v>
      </c>
      <c r="H11338">
        <v>35</v>
      </c>
      <c r="K11338" s="16">
        <f t="shared" si="531"/>
        <v>50388.800000000003</v>
      </c>
      <c r="L11338" s="16">
        <f t="shared" si="532"/>
        <v>53040.84210526316</v>
      </c>
      <c r="M11338" s="16">
        <f t="shared" si="533"/>
        <v>60273.68421052632</v>
      </c>
      <c r="N11338" t="e">
        <f>INDEX(XML!$A$2:$R$782,MATCH(C11338,XML!$D$2:$D$737,0),2)</f>
        <v>#N/A</v>
      </c>
    </row>
    <row r="11339" spans="1:14" ht="90" x14ac:dyDescent="0.2">
      <c r="A11339">
        <v>74713</v>
      </c>
      <c r="B11339" t="s">
        <v>34943</v>
      </c>
      <c r="C11339" s="15" t="s">
        <v>34944</v>
      </c>
      <c r="D11339" s="15" t="s">
        <v>34945</v>
      </c>
      <c r="E11339">
        <v>54990</v>
      </c>
      <c r="F11339">
        <v>54990</v>
      </c>
      <c r="H11339" t="s">
        <v>746</v>
      </c>
      <c r="K11339" s="16">
        <f t="shared" si="531"/>
        <v>58839.3</v>
      </c>
      <c r="L11339" s="16">
        <f t="shared" si="532"/>
        <v>61936.105263157893</v>
      </c>
      <c r="M11339" s="16">
        <f t="shared" si="533"/>
        <v>70381.937799043066</v>
      </c>
      <c r="N11339" t="e">
        <f>INDEX(XML!$A$2:$R$782,MATCH(C11339,XML!$D$2:$D$737,0),2)</f>
        <v>#N/A</v>
      </c>
    </row>
    <row r="11340" spans="1:14" ht="90" x14ac:dyDescent="0.2">
      <c r="A11340">
        <v>68006</v>
      </c>
      <c r="B11340" t="s">
        <v>35005</v>
      </c>
      <c r="C11340" s="15" t="s">
        <v>35006</v>
      </c>
      <c r="D11340" s="15" t="s">
        <v>35007</v>
      </c>
      <c r="E11340">
        <v>67990</v>
      </c>
      <c r="F11340">
        <v>67990</v>
      </c>
      <c r="H11340">
        <v>25</v>
      </c>
      <c r="K11340" s="16">
        <f t="shared" si="531"/>
        <v>72749.3</v>
      </c>
      <c r="L11340" s="16">
        <f t="shared" si="532"/>
        <v>76578.210526315786</v>
      </c>
      <c r="M11340" s="16">
        <f t="shared" si="533"/>
        <v>87020.693779904293</v>
      </c>
      <c r="N11340" t="e">
        <f>INDEX(XML!$A$2:$R$782,MATCH(C11340,XML!$D$2:$D$737,0),2)</f>
        <v>#N/A</v>
      </c>
    </row>
    <row r="11341" spans="1:14" ht="101.25" x14ac:dyDescent="0.2">
      <c r="A11341">
        <v>68007</v>
      </c>
      <c r="B11341" t="s">
        <v>26532</v>
      </c>
      <c r="C11341" s="15" t="s">
        <v>26533</v>
      </c>
      <c r="D11341" s="15" t="s">
        <v>26534</v>
      </c>
      <c r="E11341">
        <v>52990</v>
      </c>
      <c r="F11341">
        <v>52990</v>
      </c>
      <c r="H11341">
        <v>6</v>
      </c>
      <c r="K11341" s="16">
        <f t="shared" si="531"/>
        <v>56699.3</v>
      </c>
      <c r="L11341" s="16">
        <f t="shared" si="532"/>
        <v>59683.473684210527</v>
      </c>
      <c r="M11341" s="16">
        <f t="shared" si="533"/>
        <v>67822.129186602877</v>
      </c>
      <c r="N11341" t="e">
        <f>INDEX(XML!$A$2:$R$782,MATCH(C11341,XML!$D$2:$D$737,0),2)</f>
        <v>#N/A</v>
      </c>
    </row>
    <row r="11342" spans="1:14" ht="90" x14ac:dyDescent="0.2">
      <c r="A11342">
        <v>74709</v>
      </c>
      <c r="B11342" t="s">
        <v>34937</v>
      </c>
      <c r="C11342" s="15" t="s">
        <v>34938</v>
      </c>
      <c r="D11342" s="15" t="s">
        <v>34939</v>
      </c>
      <c r="E11342">
        <v>52990</v>
      </c>
      <c r="F11342">
        <v>52990</v>
      </c>
      <c r="H11342">
        <v>5</v>
      </c>
      <c r="K11342" s="16">
        <f t="shared" si="531"/>
        <v>56699.3</v>
      </c>
      <c r="L11342" s="16">
        <f t="shared" si="532"/>
        <v>59683.473684210527</v>
      </c>
      <c r="M11342" s="16">
        <f t="shared" si="533"/>
        <v>67822.129186602877</v>
      </c>
      <c r="N11342" t="e">
        <f>INDEX(XML!$A$2:$R$782,MATCH(C11342,XML!$D$2:$D$737,0),2)</f>
        <v>#N/A</v>
      </c>
    </row>
    <row r="11343" spans="1:14" ht="90" x14ac:dyDescent="0.2">
      <c r="A11343">
        <v>74712</v>
      </c>
      <c r="B11343" t="s">
        <v>34940</v>
      </c>
      <c r="C11343" s="15" t="s">
        <v>34941</v>
      </c>
      <c r="D11343" s="15" t="s">
        <v>34942</v>
      </c>
      <c r="E11343">
        <v>62990</v>
      </c>
      <c r="F11343">
        <v>62990</v>
      </c>
      <c r="H11343">
        <v>1</v>
      </c>
      <c r="K11343" s="16">
        <f t="shared" si="531"/>
        <v>67399.3</v>
      </c>
      <c r="L11343" s="16">
        <f t="shared" si="532"/>
        <v>70946.631578947374</v>
      </c>
      <c r="M11343" s="16">
        <f t="shared" si="533"/>
        <v>80621.172248803836</v>
      </c>
      <c r="N11343" t="e">
        <f>INDEX(XML!$A$2:$R$782,MATCH(C11343,XML!$D$2:$D$737,0),2)</f>
        <v>#N/A</v>
      </c>
    </row>
    <row r="11344" spans="1:14" ht="78.75" x14ac:dyDescent="0.2">
      <c r="A11344">
        <v>68005</v>
      </c>
      <c r="B11344" t="s">
        <v>34982</v>
      </c>
      <c r="C11344" s="15" t="s">
        <v>34983</v>
      </c>
      <c r="D11344" s="15" t="s">
        <v>34984</v>
      </c>
      <c r="E11344">
        <v>79990</v>
      </c>
      <c r="F11344">
        <v>79990</v>
      </c>
      <c r="H11344">
        <v>23</v>
      </c>
      <c r="K11344" s="16">
        <f t="shared" si="531"/>
        <v>85589.3</v>
      </c>
      <c r="L11344" s="16">
        <f t="shared" si="532"/>
        <v>90094</v>
      </c>
      <c r="M11344" s="16">
        <f t="shared" si="533"/>
        <v>102379.54545454546</v>
      </c>
      <c r="N11344" t="e">
        <f>INDEX(XML!$A$2:$R$782,MATCH(C11344,XML!$D$2:$D$737,0),2)</f>
        <v>#N/A</v>
      </c>
    </row>
    <row r="11345" spans="1:14" ht="101.25" x14ac:dyDescent="0.2">
      <c r="A11345">
        <v>68024</v>
      </c>
      <c r="B11345" t="s">
        <v>26529</v>
      </c>
      <c r="C11345" s="15" t="s">
        <v>26530</v>
      </c>
      <c r="D11345" s="15" t="s">
        <v>26531</v>
      </c>
      <c r="E11345">
        <v>65990</v>
      </c>
      <c r="F11345">
        <v>65990</v>
      </c>
      <c r="H11345">
        <v>20</v>
      </c>
      <c r="K11345" s="16">
        <f t="shared" si="531"/>
        <v>70609.3</v>
      </c>
      <c r="L11345" s="16">
        <f t="shared" si="532"/>
        <v>74325.578947368427</v>
      </c>
      <c r="M11345" s="16">
        <f t="shared" si="533"/>
        <v>84460.885167464134</v>
      </c>
      <c r="N11345" t="e">
        <f>INDEX(XML!$A$2:$R$782,MATCH(C11345,XML!$D$2:$D$737,0),2)</f>
        <v>#N/A</v>
      </c>
    </row>
    <row r="11346" spans="1:14" ht="101.25" x14ac:dyDescent="0.2">
      <c r="A11346">
        <v>78557</v>
      </c>
      <c r="B11346" t="s">
        <v>39560</v>
      </c>
      <c r="C11346" s="15" t="s">
        <v>39561</v>
      </c>
      <c r="D11346" s="15" t="s">
        <v>39562</v>
      </c>
      <c r="E11346">
        <v>66990</v>
      </c>
      <c r="F11346">
        <v>66990</v>
      </c>
      <c r="H11346">
        <v>9</v>
      </c>
      <c r="K11346" s="16">
        <f t="shared" si="531"/>
        <v>71679.3</v>
      </c>
      <c r="L11346" s="16">
        <f t="shared" si="532"/>
        <v>75451.894736842107</v>
      </c>
      <c r="M11346" s="16">
        <f t="shared" si="533"/>
        <v>85740.789473684214</v>
      </c>
      <c r="N11346" t="e">
        <f>INDEX(XML!$A$2:$R$782,MATCH(C11346,XML!$D$2:$D$737,0),2)</f>
        <v>#N/A</v>
      </c>
    </row>
    <row r="11347" spans="1:14" ht="101.25" x14ac:dyDescent="0.2">
      <c r="A11347">
        <v>78556</v>
      </c>
      <c r="B11347" t="s">
        <v>39563</v>
      </c>
      <c r="C11347" s="15" t="s">
        <v>39564</v>
      </c>
      <c r="D11347" s="15" t="s">
        <v>39565</v>
      </c>
      <c r="E11347">
        <v>89990</v>
      </c>
      <c r="F11347">
        <v>89990</v>
      </c>
      <c r="H11347">
        <v>12</v>
      </c>
      <c r="K11347" s="16">
        <f t="shared" si="531"/>
        <v>96289.3</v>
      </c>
      <c r="L11347" s="16">
        <f t="shared" si="532"/>
        <v>101357.15789473684</v>
      </c>
      <c r="M11347" s="16">
        <f t="shared" si="533"/>
        <v>115178.58851674641</v>
      </c>
      <c r="N11347" t="e">
        <f>INDEX(XML!$A$2:$R$782,MATCH(C11347,XML!$D$2:$D$737,0),2)</f>
        <v>#N/A</v>
      </c>
    </row>
    <row r="11348" spans="1:14" ht="90" x14ac:dyDescent="0.2">
      <c r="A11348">
        <v>74714</v>
      </c>
      <c r="B11348" t="s">
        <v>34946</v>
      </c>
      <c r="C11348" s="15" t="s">
        <v>34947</v>
      </c>
      <c r="D11348" s="15" t="s">
        <v>34948</v>
      </c>
      <c r="E11348">
        <v>199990</v>
      </c>
      <c r="F11348">
        <v>199990</v>
      </c>
      <c r="H11348">
        <v>6</v>
      </c>
      <c r="K11348" s="16">
        <f t="shared" si="531"/>
        <v>213989.3</v>
      </c>
      <c r="L11348" s="16">
        <f t="shared" si="532"/>
        <v>225251.89473684211</v>
      </c>
      <c r="M11348" s="16">
        <f t="shared" si="533"/>
        <v>255968.06220095695</v>
      </c>
      <c r="N11348" t="e">
        <f>INDEX(XML!$A$2:$R$782,MATCH(C11348,XML!$D$2:$D$737,0),2)</f>
        <v>#N/A</v>
      </c>
    </row>
    <row r="11349" spans="1:14" ht="112.5" x14ac:dyDescent="0.2">
      <c r="A11349">
        <v>78552</v>
      </c>
      <c r="B11349" t="s">
        <v>39575</v>
      </c>
      <c r="C11349" s="15" t="s">
        <v>39576</v>
      </c>
      <c r="D11349" s="15" t="s">
        <v>39577</v>
      </c>
      <c r="E11349">
        <v>130990</v>
      </c>
      <c r="F11349">
        <v>130990</v>
      </c>
      <c r="H11349">
        <v>7</v>
      </c>
      <c r="K11349" s="16">
        <f t="shared" si="531"/>
        <v>140159.29999999999</v>
      </c>
      <c r="L11349" s="16">
        <f t="shared" si="532"/>
        <v>147536.10526315786</v>
      </c>
      <c r="M11349" s="16">
        <f t="shared" si="533"/>
        <v>167654.66507177029</v>
      </c>
      <c r="N11349" t="e">
        <f>INDEX(XML!$A$2:$R$782,MATCH(C11349,XML!$D$2:$D$737,0),2)</f>
        <v>#N/A</v>
      </c>
    </row>
    <row r="11350" spans="1:14" ht="101.25" x14ac:dyDescent="0.2">
      <c r="A11350">
        <v>78553</v>
      </c>
      <c r="B11350" t="s">
        <v>39572</v>
      </c>
      <c r="C11350" s="15" t="s">
        <v>39573</v>
      </c>
      <c r="D11350" s="15" t="s">
        <v>39574</v>
      </c>
      <c r="E11350">
        <v>121990</v>
      </c>
      <c r="F11350">
        <v>121990</v>
      </c>
      <c r="H11350">
        <v>19</v>
      </c>
      <c r="K11350" s="16">
        <f t="shared" si="531"/>
        <v>130529.3</v>
      </c>
      <c r="L11350" s="16">
        <f t="shared" si="532"/>
        <v>137399.26315789475</v>
      </c>
      <c r="M11350" s="16">
        <f t="shared" si="533"/>
        <v>156135.52631578947</v>
      </c>
      <c r="N11350" t="e">
        <f>INDEX(XML!$A$2:$R$782,MATCH(C11350,XML!$D$2:$D$737,0),2)</f>
        <v>#N/A</v>
      </c>
    </row>
    <row r="11351" spans="1:14" ht="78.75" x14ac:dyDescent="0.2">
      <c r="A11351">
        <v>55352</v>
      </c>
      <c r="B11351" t="s">
        <v>13160</v>
      </c>
      <c r="C11351" s="15" t="s">
        <v>18576</v>
      </c>
      <c r="D11351" s="15" t="s">
        <v>18577</v>
      </c>
      <c r="E11351">
        <v>9990</v>
      </c>
      <c r="F11351">
        <v>9990</v>
      </c>
      <c r="H11351">
        <v>4</v>
      </c>
      <c r="K11351" s="16">
        <f t="shared" si="531"/>
        <v>11188.8</v>
      </c>
      <c r="L11351" s="16">
        <f t="shared" si="532"/>
        <v>11777.684210526315</v>
      </c>
      <c r="M11351" s="16">
        <f t="shared" si="533"/>
        <v>13383.732057416266</v>
      </c>
      <c r="N11351" t="e">
        <f>INDEX(XML!$A$2:$R$782,MATCH(C11351,XML!$D$2:$D$737,0),2)</f>
        <v>#N/A</v>
      </c>
    </row>
    <row r="11352" spans="1:14" ht="78.75" x14ac:dyDescent="0.2">
      <c r="A11352">
        <v>55677</v>
      </c>
      <c r="B11352" t="s">
        <v>13971</v>
      </c>
      <c r="C11352" s="15" t="s">
        <v>18584</v>
      </c>
      <c r="D11352" s="15" t="s">
        <v>18585</v>
      </c>
      <c r="E11352">
        <v>28990</v>
      </c>
      <c r="F11352">
        <v>28990</v>
      </c>
      <c r="K11352" s="16">
        <f t="shared" si="531"/>
        <v>32468.799999999999</v>
      </c>
      <c r="L11352" s="16">
        <f t="shared" si="532"/>
        <v>34177.684210526313</v>
      </c>
      <c r="M11352" s="16">
        <f t="shared" si="533"/>
        <v>38838.277511961722</v>
      </c>
      <c r="N11352" t="e">
        <f>INDEX(XML!$A$2:$R$782,MATCH(C11352,XML!$D$2:$D$737,0),2)</f>
        <v>#N/A</v>
      </c>
    </row>
    <row r="11353" spans="1:14" ht="135" x14ac:dyDescent="0.2">
      <c r="A11353">
        <v>58089</v>
      </c>
      <c r="B11353" t="s">
        <v>15944</v>
      </c>
      <c r="C11353" s="15" t="s">
        <v>18603</v>
      </c>
      <c r="D11353" s="15" t="s">
        <v>18604</v>
      </c>
      <c r="E11353">
        <v>34990</v>
      </c>
      <c r="F11353">
        <v>34990</v>
      </c>
      <c r="H11353">
        <v>25</v>
      </c>
      <c r="K11353" s="16">
        <f t="shared" si="531"/>
        <v>39188.800000000003</v>
      </c>
      <c r="L11353" s="16">
        <f t="shared" si="532"/>
        <v>41251.368421052633</v>
      </c>
      <c r="M11353" s="16">
        <f t="shared" si="533"/>
        <v>46876.555023923451</v>
      </c>
      <c r="N11353" t="e">
        <f>INDEX(XML!$A$2:$R$782,MATCH(C11353,XML!$D$2:$D$737,0),2)</f>
        <v>#N/A</v>
      </c>
    </row>
    <row r="11354" spans="1:14" ht="90" x14ac:dyDescent="0.2">
      <c r="A11354">
        <v>58090</v>
      </c>
      <c r="B11354" t="s">
        <v>15944</v>
      </c>
      <c r="C11354" s="15" t="s">
        <v>18601</v>
      </c>
      <c r="D11354" s="15" t="s">
        <v>18602</v>
      </c>
      <c r="E11354">
        <v>34990</v>
      </c>
      <c r="F11354">
        <v>34990</v>
      </c>
      <c r="H11354" t="s">
        <v>746</v>
      </c>
      <c r="K11354" s="16">
        <f t="shared" si="531"/>
        <v>39188.800000000003</v>
      </c>
      <c r="L11354" s="16">
        <f t="shared" si="532"/>
        <v>41251.368421052633</v>
      </c>
      <c r="M11354" s="16">
        <f t="shared" si="533"/>
        <v>46876.555023923451</v>
      </c>
      <c r="N11354" t="e">
        <f>INDEX(XML!$A$2:$R$782,MATCH(C11354,XML!$D$2:$D$737,0),2)</f>
        <v>#N/A</v>
      </c>
    </row>
    <row r="11355" spans="1:14" ht="146.25" x14ac:dyDescent="0.2">
      <c r="A11355">
        <v>59131</v>
      </c>
      <c r="B11355" t="s">
        <v>16340</v>
      </c>
      <c r="C11355" s="15" t="s">
        <v>16341</v>
      </c>
      <c r="D11355" s="15" t="s">
        <v>17045</v>
      </c>
      <c r="E11355">
        <v>71990</v>
      </c>
      <c r="F11355">
        <v>71990</v>
      </c>
      <c r="H11355">
        <v>23</v>
      </c>
      <c r="K11355" s="16">
        <f t="shared" si="531"/>
        <v>77029.3</v>
      </c>
      <c r="L11355" s="16">
        <f t="shared" si="532"/>
        <v>81083.473684210519</v>
      </c>
      <c r="M11355" s="16">
        <f t="shared" si="533"/>
        <v>92140.311004784671</v>
      </c>
      <c r="N11355" t="e">
        <f>INDEX(XML!$A$2:$R$782,MATCH(C11355,XML!$D$2:$D$737,0),2)</f>
        <v>#N/A</v>
      </c>
    </row>
    <row r="11356" spans="1:14" ht="146.25" x14ac:dyDescent="0.2">
      <c r="A11356">
        <v>59132</v>
      </c>
      <c r="B11356" t="s">
        <v>16340</v>
      </c>
      <c r="C11356" s="15" t="s">
        <v>16342</v>
      </c>
      <c r="D11356" s="15" t="s">
        <v>16992</v>
      </c>
      <c r="E11356">
        <v>54990</v>
      </c>
      <c r="F11356">
        <v>54990</v>
      </c>
      <c r="H11356">
        <v>16</v>
      </c>
      <c r="K11356" s="16">
        <f t="shared" si="531"/>
        <v>58839.3</v>
      </c>
      <c r="L11356" s="16">
        <f t="shared" si="532"/>
        <v>61936.105263157893</v>
      </c>
      <c r="M11356" s="16">
        <f t="shared" si="533"/>
        <v>70381.937799043066</v>
      </c>
      <c r="N11356" t="e">
        <f>INDEX(XML!$A$2:$R$782,MATCH(C11356,XML!$D$2:$D$737,0),2)</f>
        <v>#N/A</v>
      </c>
    </row>
    <row r="11357" spans="1:14" ht="112.5" x14ac:dyDescent="0.2">
      <c r="A11357">
        <v>57606</v>
      </c>
      <c r="B11357">
        <v>45583560100</v>
      </c>
      <c r="C11357" s="15" t="s">
        <v>18574</v>
      </c>
      <c r="D11357" s="15" t="s">
        <v>19476</v>
      </c>
      <c r="E11357">
        <v>15990</v>
      </c>
      <c r="F11357">
        <v>15990</v>
      </c>
      <c r="H11357">
        <v>45</v>
      </c>
      <c r="K11357" s="16">
        <f t="shared" si="531"/>
        <v>17908.8</v>
      </c>
      <c r="L11357" s="16">
        <f t="shared" si="532"/>
        <v>18851.36842105263</v>
      </c>
      <c r="M11357" s="16">
        <f t="shared" si="533"/>
        <v>21422.009569377988</v>
      </c>
      <c r="N11357" t="e">
        <f>INDEX(XML!$A$2:$R$782,MATCH(C11357,XML!$D$2:$D$737,0),2)</f>
        <v>#N/A</v>
      </c>
    </row>
    <row r="11358" spans="1:14" ht="146.25" x14ac:dyDescent="0.2">
      <c r="A11358">
        <v>57601</v>
      </c>
      <c r="B11358">
        <v>45761560100</v>
      </c>
      <c r="C11358" s="15" t="s">
        <v>18580</v>
      </c>
      <c r="D11358" s="15" t="s">
        <v>18581</v>
      </c>
      <c r="E11358">
        <v>24990</v>
      </c>
      <c r="F11358">
        <v>24990</v>
      </c>
      <c r="H11358" t="s">
        <v>746</v>
      </c>
      <c r="K11358" s="16">
        <f t="shared" si="531"/>
        <v>27988.799999999999</v>
      </c>
      <c r="L11358" s="16">
        <f t="shared" si="532"/>
        <v>29461.894736842107</v>
      </c>
      <c r="M11358" s="16">
        <f t="shared" si="533"/>
        <v>33479.425837320574</v>
      </c>
      <c r="N11358" t="e">
        <f>INDEX(XML!$A$2:$R$782,MATCH(C11358,XML!$D$2:$D$737,0),2)</f>
        <v>#N/A</v>
      </c>
    </row>
    <row r="11359" spans="1:14" ht="78.75" x14ac:dyDescent="0.2">
      <c r="A11359">
        <v>55526</v>
      </c>
      <c r="B11359">
        <v>45303560100</v>
      </c>
      <c r="C11359" s="15" t="s">
        <v>18575</v>
      </c>
      <c r="D11359" s="15" t="s">
        <v>19477</v>
      </c>
      <c r="E11359">
        <v>12990</v>
      </c>
      <c r="F11359">
        <v>12990</v>
      </c>
      <c r="H11359">
        <v>1</v>
      </c>
      <c r="K11359" s="16">
        <f t="shared" si="531"/>
        <v>14548.8</v>
      </c>
      <c r="L11359" s="16">
        <f t="shared" si="532"/>
        <v>15314.526315789473</v>
      </c>
      <c r="M11359" s="16">
        <f t="shared" si="533"/>
        <v>17402.87081339713</v>
      </c>
      <c r="N11359" t="e">
        <f>INDEX(XML!$A$2:$R$782,MATCH(C11359,XML!$D$2:$D$737,0),2)</f>
        <v>#N/A</v>
      </c>
    </row>
    <row r="11360" spans="1:14" ht="78.75" x14ac:dyDescent="0.2">
      <c r="A11360">
        <v>55530</v>
      </c>
      <c r="B11360">
        <v>45658560100</v>
      </c>
      <c r="C11360" s="15" t="s">
        <v>18586</v>
      </c>
      <c r="D11360" s="15" t="s">
        <v>18587</v>
      </c>
      <c r="E11360">
        <v>20990</v>
      </c>
      <c r="F11360">
        <v>20990</v>
      </c>
      <c r="H11360">
        <v>4</v>
      </c>
      <c r="K11360" s="16">
        <f t="shared" si="531"/>
        <v>23508.799999999999</v>
      </c>
      <c r="L11360" s="16">
        <f t="shared" si="532"/>
        <v>24746.105263157893</v>
      </c>
      <c r="M11360" s="16">
        <f t="shared" si="533"/>
        <v>28120.574162679422</v>
      </c>
      <c r="N11360" t="e">
        <f>INDEX(XML!$A$2:$R$782,MATCH(C11360,XML!$D$2:$D$737,0),2)</f>
        <v>#N/A</v>
      </c>
    </row>
    <row r="11361" spans="1:14" ht="135" x14ac:dyDescent="0.2">
      <c r="A11361">
        <v>57605</v>
      </c>
      <c r="B11361">
        <v>45758560100</v>
      </c>
      <c r="C11361" s="15" t="s">
        <v>18582</v>
      </c>
      <c r="D11361" s="15" t="s">
        <v>18583</v>
      </c>
      <c r="E11361">
        <v>27990</v>
      </c>
      <c r="F11361">
        <v>27990</v>
      </c>
      <c r="H11361">
        <v>17</v>
      </c>
      <c r="K11361" s="16">
        <f t="shared" si="531"/>
        <v>31348.799999999999</v>
      </c>
      <c r="L11361" s="16">
        <f t="shared" si="532"/>
        <v>32998.73684210526</v>
      </c>
      <c r="M11361" s="16">
        <f t="shared" si="533"/>
        <v>37498.564593301431</v>
      </c>
      <c r="N11361" t="e">
        <f>INDEX(XML!$A$2:$R$782,MATCH(C11361,XML!$D$2:$D$737,0),2)</f>
        <v>#N/A</v>
      </c>
    </row>
    <row r="11362" spans="1:14" ht="146.25" x14ac:dyDescent="0.2">
      <c r="A11362">
        <v>60315</v>
      </c>
      <c r="B11362">
        <v>45783560700</v>
      </c>
      <c r="C11362" s="15" t="s">
        <v>17827</v>
      </c>
      <c r="D11362" s="15" t="s">
        <v>17828</v>
      </c>
      <c r="E11362">
        <v>22990</v>
      </c>
      <c r="F11362">
        <v>22990</v>
      </c>
      <c r="H11362">
        <v>10</v>
      </c>
      <c r="K11362" s="16">
        <f t="shared" si="531"/>
        <v>25748.799999999999</v>
      </c>
      <c r="L11362" s="16">
        <f t="shared" si="532"/>
        <v>27104</v>
      </c>
      <c r="M11362" s="16">
        <f t="shared" si="533"/>
        <v>30800</v>
      </c>
      <c r="N11362" t="e">
        <f>INDEX(XML!$A$2:$R$782,MATCH(C11362,XML!$D$2:$D$737,0),2)</f>
        <v>#N/A</v>
      </c>
    </row>
    <row r="11363" spans="1:14" ht="146.25" x14ac:dyDescent="0.2">
      <c r="A11363">
        <v>57609</v>
      </c>
      <c r="B11363">
        <v>45530560100</v>
      </c>
      <c r="C11363" s="15" t="s">
        <v>18578</v>
      </c>
      <c r="D11363" s="15" t="s">
        <v>18579</v>
      </c>
      <c r="E11363">
        <v>23990</v>
      </c>
      <c r="F11363">
        <v>23990</v>
      </c>
      <c r="H11363">
        <v>2</v>
      </c>
      <c r="K11363" s="16">
        <f t="shared" si="531"/>
        <v>26868.799999999999</v>
      </c>
      <c r="L11363" s="16">
        <f t="shared" si="532"/>
        <v>28282.947368421053</v>
      </c>
      <c r="M11363" s="16">
        <f t="shared" si="533"/>
        <v>32139.712918660287</v>
      </c>
      <c r="N11363" t="e">
        <f>INDEX(XML!$A$2:$R$782,MATCH(C11363,XML!$D$2:$D$737,0),2)</f>
        <v>#N/A</v>
      </c>
    </row>
    <row r="11364" spans="1:14" ht="101.25" x14ac:dyDescent="0.2">
      <c r="A11364">
        <v>58536</v>
      </c>
      <c r="B11364">
        <v>45707560100</v>
      </c>
      <c r="C11364" s="15" t="s">
        <v>15674</v>
      </c>
      <c r="D11364" s="15" t="s">
        <v>15977</v>
      </c>
      <c r="E11364">
        <v>44990</v>
      </c>
      <c r="F11364">
        <v>44990</v>
      </c>
      <c r="H11364">
        <v>9</v>
      </c>
      <c r="K11364" s="16">
        <f t="shared" si="531"/>
        <v>50388.800000000003</v>
      </c>
      <c r="L11364" s="16">
        <f t="shared" si="532"/>
        <v>53040.84210526316</v>
      </c>
      <c r="M11364" s="16">
        <f t="shared" si="533"/>
        <v>60273.68421052632</v>
      </c>
      <c r="N11364" t="e">
        <f>INDEX(XML!$A$2:$R$782,MATCH(C11364,XML!$D$2:$D$737,0),2)</f>
        <v>#N/A</v>
      </c>
    </row>
    <row r="11365" spans="1:14" ht="101.25" x14ac:dyDescent="0.2">
      <c r="A11365">
        <v>57600</v>
      </c>
      <c r="B11365">
        <v>45754560100</v>
      </c>
      <c r="C11365" s="15" t="s">
        <v>18607</v>
      </c>
      <c r="D11365" s="15" t="s">
        <v>18608</v>
      </c>
      <c r="E11365">
        <v>31790</v>
      </c>
      <c r="F11365">
        <v>31790</v>
      </c>
      <c r="H11365">
        <v>48</v>
      </c>
      <c r="K11365" s="16">
        <f t="shared" si="531"/>
        <v>35604.800000000003</v>
      </c>
      <c r="L11365" s="16">
        <f t="shared" si="532"/>
        <v>37478.736842105267</v>
      </c>
      <c r="M11365" s="16">
        <f t="shared" si="533"/>
        <v>42589.473684210534</v>
      </c>
      <c r="N11365" t="e">
        <f>INDEX(XML!$A$2:$R$782,MATCH(C11365,XML!$D$2:$D$737,0),2)</f>
        <v>#N/A</v>
      </c>
    </row>
    <row r="11366" spans="1:14" ht="123.75" x14ac:dyDescent="0.2">
      <c r="A11366">
        <v>57602</v>
      </c>
      <c r="B11366">
        <v>45503560100</v>
      </c>
      <c r="C11366" s="15" t="s">
        <v>20663</v>
      </c>
      <c r="D11366" s="15" t="s">
        <v>20664</v>
      </c>
      <c r="E11366">
        <v>29990</v>
      </c>
      <c r="F11366">
        <v>29990</v>
      </c>
      <c r="H11366">
        <v>23</v>
      </c>
      <c r="K11366" s="16">
        <f t="shared" si="531"/>
        <v>33588.800000000003</v>
      </c>
      <c r="L11366" s="16">
        <f t="shared" si="532"/>
        <v>35356.631578947374</v>
      </c>
      <c r="M11366" s="16">
        <f t="shared" si="533"/>
        <v>40177.99043062202</v>
      </c>
      <c r="N11366" t="e">
        <f>INDEX(XML!$A$2:$R$782,MATCH(C11366,XML!$D$2:$D$737,0),2)</f>
        <v>#N/A</v>
      </c>
    </row>
    <row r="11367" spans="1:14" ht="90" x14ac:dyDescent="0.2">
      <c r="A11367">
        <v>56744</v>
      </c>
      <c r="B11367">
        <v>45782560100</v>
      </c>
      <c r="C11367" s="15" t="s">
        <v>16102</v>
      </c>
      <c r="D11367" s="15" t="s">
        <v>16103</v>
      </c>
      <c r="E11367">
        <v>29990</v>
      </c>
      <c r="F11367">
        <v>29990</v>
      </c>
      <c r="H11367">
        <v>24</v>
      </c>
      <c r="K11367" s="16">
        <f t="shared" si="531"/>
        <v>33588.800000000003</v>
      </c>
      <c r="L11367" s="16">
        <f t="shared" si="532"/>
        <v>35356.631578947374</v>
      </c>
      <c r="M11367" s="16">
        <f t="shared" si="533"/>
        <v>40177.99043062202</v>
      </c>
      <c r="N11367" t="e">
        <f>INDEX(XML!$A$2:$R$782,MATCH(C11367,XML!$D$2:$D$737,0),2)</f>
        <v>#N/A</v>
      </c>
    </row>
    <row r="11368" spans="1:14" ht="135" x14ac:dyDescent="0.2">
      <c r="A11368">
        <v>60316</v>
      </c>
      <c r="B11368">
        <v>45721560100</v>
      </c>
      <c r="C11368" s="15" t="s">
        <v>17823</v>
      </c>
      <c r="D11368" s="15" t="s">
        <v>17824</v>
      </c>
      <c r="E11368">
        <v>31990</v>
      </c>
      <c r="F11368">
        <v>31990</v>
      </c>
      <c r="H11368">
        <v>25</v>
      </c>
      <c r="K11368" s="16">
        <f t="shared" si="531"/>
        <v>35828.800000000003</v>
      </c>
      <c r="L11368" s="16">
        <f t="shared" si="532"/>
        <v>37714.526315789481</v>
      </c>
      <c r="M11368" s="16">
        <f t="shared" si="533"/>
        <v>42857.416267942586</v>
      </c>
      <c r="N11368" t="e">
        <f>INDEX(XML!$A$2:$R$782,MATCH(C11368,XML!$D$2:$D$737,0),2)</f>
        <v>#N/A</v>
      </c>
    </row>
    <row r="11369" spans="1:14" ht="78.75" x14ac:dyDescent="0.2">
      <c r="A11369">
        <v>55533</v>
      </c>
      <c r="B11369">
        <v>45705560100</v>
      </c>
      <c r="C11369" s="15" t="s">
        <v>18599</v>
      </c>
      <c r="D11369" s="15" t="s">
        <v>18600</v>
      </c>
      <c r="E11369">
        <v>28590</v>
      </c>
      <c r="F11369">
        <v>28590</v>
      </c>
      <c r="H11369">
        <v>14</v>
      </c>
      <c r="K11369" s="16">
        <f t="shared" si="531"/>
        <v>32020.799999999999</v>
      </c>
      <c r="L11369" s="16">
        <f t="shared" si="532"/>
        <v>33706.105263157893</v>
      </c>
      <c r="M11369" s="16">
        <f t="shared" si="533"/>
        <v>38302.392344497603</v>
      </c>
      <c r="N11369" t="e">
        <f>INDEX(XML!$A$2:$R$782,MATCH(C11369,XML!$D$2:$D$737,0),2)</f>
        <v>#N/A</v>
      </c>
    </row>
    <row r="11370" spans="1:14" ht="123.75" x14ac:dyDescent="0.2">
      <c r="A11370">
        <v>55527</v>
      </c>
      <c r="B11370">
        <v>45514560100</v>
      </c>
      <c r="C11370" s="15" t="s">
        <v>18588</v>
      </c>
      <c r="D11370" s="15" t="s">
        <v>19478</v>
      </c>
      <c r="E11370">
        <v>20190</v>
      </c>
      <c r="F11370">
        <v>20190</v>
      </c>
      <c r="H11370">
        <v>12</v>
      </c>
      <c r="K11370" s="16">
        <f t="shared" si="531"/>
        <v>22612.799999999999</v>
      </c>
      <c r="L11370" s="16">
        <f t="shared" si="532"/>
        <v>23802.947368421053</v>
      </c>
      <c r="M11370" s="16">
        <f t="shared" si="533"/>
        <v>27048.803827751195</v>
      </c>
      <c r="N11370" t="e">
        <f>INDEX(XML!$A$2:$R$782,MATCH(C11370,XML!$D$2:$D$737,0),2)</f>
        <v>#N/A</v>
      </c>
    </row>
    <row r="11371" spans="1:14" ht="135" x14ac:dyDescent="0.2">
      <c r="A11371">
        <v>60318</v>
      </c>
      <c r="B11371">
        <v>45726560100</v>
      </c>
      <c r="C11371" s="15" t="s">
        <v>17825</v>
      </c>
      <c r="D11371" s="15" t="s">
        <v>17826</v>
      </c>
      <c r="E11371">
        <v>33990</v>
      </c>
      <c r="F11371">
        <v>33990</v>
      </c>
      <c r="H11371">
        <v>25</v>
      </c>
      <c r="K11371" s="16">
        <f t="shared" si="531"/>
        <v>38068.800000000003</v>
      </c>
      <c r="L11371" s="16">
        <f t="shared" si="532"/>
        <v>40072.421052631587</v>
      </c>
      <c r="M11371" s="16">
        <f t="shared" si="533"/>
        <v>45536.842105263167</v>
      </c>
      <c r="N11371" t="e">
        <f>INDEX(XML!$A$2:$R$782,MATCH(C11371,XML!$D$2:$D$737,0),2)</f>
        <v>#N/A</v>
      </c>
    </row>
    <row r="11372" spans="1:14" ht="78.75" x14ac:dyDescent="0.2">
      <c r="A11372">
        <v>55531</v>
      </c>
      <c r="B11372">
        <v>45660560100</v>
      </c>
      <c r="C11372" s="15" t="s">
        <v>18589</v>
      </c>
      <c r="D11372" s="15" t="s">
        <v>18590</v>
      </c>
      <c r="E11372">
        <v>34990</v>
      </c>
      <c r="F11372">
        <v>34990</v>
      </c>
      <c r="H11372">
        <v>11</v>
      </c>
      <c r="K11372" s="16">
        <f t="shared" si="531"/>
        <v>39188.800000000003</v>
      </c>
      <c r="L11372" s="16">
        <f t="shared" si="532"/>
        <v>41251.368421052633</v>
      </c>
      <c r="M11372" s="16">
        <f t="shared" si="533"/>
        <v>46876.555023923451</v>
      </c>
      <c r="N11372" t="e">
        <f>INDEX(XML!$A$2:$R$782,MATCH(C11372,XML!$D$2:$D$737,0),2)</f>
        <v>#N/A</v>
      </c>
    </row>
    <row r="11373" spans="1:14" ht="78.75" x14ac:dyDescent="0.2">
      <c r="A11373">
        <v>55535</v>
      </c>
      <c r="B11373">
        <v>45718560100</v>
      </c>
      <c r="C11373" s="15" t="s">
        <v>23845</v>
      </c>
      <c r="D11373" s="15" t="s">
        <v>23846</v>
      </c>
      <c r="E11373">
        <v>35990</v>
      </c>
      <c r="F11373">
        <v>35990</v>
      </c>
      <c r="H11373">
        <v>4</v>
      </c>
      <c r="K11373" s="16">
        <f t="shared" si="531"/>
        <v>40308.800000000003</v>
      </c>
      <c r="L11373" s="16">
        <f t="shared" si="532"/>
        <v>42430.315789473687</v>
      </c>
      <c r="M11373" s="16">
        <f t="shared" si="533"/>
        <v>48216.267942583741</v>
      </c>
      <c r="N11373" t="e">
        <f>INDEX(XML!$A$2:$R$782,MATCH(C11373,XML!$D$2:$D$737,0),2)</f>
        <v>#N/A</v>
      </c>
    </row>
    <row r="11374" spans="1:14" ht="78.75" x14ac:dyDescent="0.2">
      <c r="A11374">
        <v>55529</v>
      </c>
      <c r="B11374">
        <v>45603560100</v>
      </c>
      <c r="C11374" s="15" t="s">
        <v>18609</v>
      </c>
      <c r="D11374" s="15" t="s">
        <v>18610</v>
      </c>
      <c r="E11374">
        <v>31490</v>
      </c>
      <c r="F11374">
        <v>31490</v>
      </c>
      <c r="H11374">
        <v>21</v>
      </c>
      <c r="K11374" s="16">
        <f t="shared" si="531"/>
        <v>35268.800000000003</v>
      </c>
      <c r="L11374" s="16">
        <f t="shared" si="532"/>
        <v>37125.052631578954</v>
      </c>
      <c r="M11374" s="16">
        <f t="shared" si="533"/>
        <v>42187.559808612445</v>
      </c>
      <c r="N11374" t="e">
        <f>INDEX(XML!$A$2:$R$782,MATCH(C11374,XML!$D$2:$D$737,0),2)</f>
        <v>#N/A</v>
      </c>
    </row>
    <row r="11375" spans="1:14" ht="67.5" x14ac:dyDescent="0.2">
      <c r="A11375">
        <v>58435</v>
      </c>
      <c r="B11375">
        <v>45604560100</v>
      </c>
      <c r="C11375" s="15" t="s">
        <v>32422</v>
      </c>
      <c r="D11375" s="15" t="s">
        <v>32423</v>
      </c>
      <c r="E11375">
        <v>51990</v>
      </c>
      <c r="F11375">
        <v>51990</v>
      </c>
      <c r="H11375">
        <v>1</v>
      </c>
      <c r="K11375" s="16">
        <f t="shared" si="531"/>
        <v>55629.3</v>
      </c>
      <c r="L11375" s="16">
        <f t="shared" si="532"/>
        <v>58557.15789473684</v>
      </c>
      <c r="M11375" s="16">
        <f t="shared" si="533"/>
        <v>66542.224880382768</v>
      </c>
      <c r="N11375" t="e">
        <f>INDEX(XML!$A$2:$R$782,MATCH(C11375,XML!$D$2:$D$737,0),2)</f>
        <v>#N/A</v>
      </c>
    </row>
    <row r="11376" spans="1:14" ht="78.75" x14ac:dyDescent="0.2">
      <c r="A11376">
        <v>55528</v>
      </c>
      <c r="B11376">
        <v>45572560100</v>
      </c>
      <c r="C11376" s="15" t="s">
        <v>18605</v>
      </c>
      <c r="D11376" s="15" t="s">
        <v>18606</v>
      </c>
      <c r="E11376">
        <v>48990</v>
      </c>
      <c r="F11376">
        <v>48990</v>
      </c>
      <c r="H11376">
        <v>1</v>
      </c>
      <c r="K11376" s="16">
        <f t="shared" si="531"/>
        <v>54868.800000000003</v>
      </c>
      <c r="L11376" s="16">
        <f t="shared" si="532"/>
        <v>57756.631578947367</v>
      </c>
      <c r="M11376" s="16">
        <f t="shared" si="533"/>
        <v>65632.535885167468</v>
      </c>
      <c r="N11376" t="e">
        <f>INDEX(XML!$A$2:$R$782,MATCH(C11376,XML!$D$2:$D$737,0),2)</f>
        <v>#N/A</v>
      </c>
    </row>
    <row r="11377" spans="1:14" ht="90" x14ac:dyDescent="0.2">
      <c r="A11377">
        <v>55532</v>
      </c>
      <c r="B11377">
        <v>45675560100</v>
      </c>
      <c r="C11377" s="15" t="s">
        <v>18611</v>
      </c>
      <c r="D11377" s="15" t="s">
        <v>18612</v>
      </c>
      <c r="E11377">
        <v>49990</v>
      </c>
      <c r="F11377">
        <v>49990</v>
      </c>
      <c r="H11377">
        <v>5</v>
      </c>
      <c r="K11377" s="16">
        <f t="shared" si="531"/>
        <v>55988.800000000003</v>
      </c>
      <c r="L11377" s="16">
        <f t="shared" si="532"/>
        <v>58935.57894736842</v>
      </c>
      <c r="M11377" s="16">
        <f t="shared" si="533"/>
        <v>66972.248803827752</v>
      </c>
      <c r="N11377" t="e">
        <f>INDEX(XML!$A$2:$R$782,MATCH(C11377,XML!$D$2:$D$737,0),2)</f>
        <v>#N/A</v>
      </c>
    </row>
    <row r="11378" spans="1:14" ht="135" x14ac:dyDescent="0.2">
      <c r="A11378">
        <v>71193</v>
      </c>
      <c r="B11378">
        <v>45778560100</v>
      </c>
      <c r="C11378" s="15" t="s">
        <v>29603</v>
      </c>
      <c r="D11378" s="15" t="s">
        <v>29915</v>
      </c>
      <c r="E11378">
        <v>49990</v>
      </c>
      <c r="F11378">
        <v>49990</v>
      </c>
      <c r="K11378" s="16">
        <f t="shared" si="531"/>
        <v>55988.800000000003</v>
      </c>
      <c r="L11378" s="16">
        <f t="shared" si="532"/>
        <v>58935.57894736842</v>
      </c>
      <c r="M11378" s="16">
        <f t="shared" si="533"/>
        <v>66972.248803827752</v>
      </c>
      <c r="N11378" t="e">
        <f>INDEX(XML!$A$2:$R$782,MATCH(C11378,XML!$D$2:$D$737,0),2)</f>
        <v>#N/A</v>
      </c>
    </row>
    <row r="11379" spans="1:14" ht="101.25" x14ac:dyDescent="0.2">
      <c r="A11379">
        <v>55509</v>
      </c>
      <c r="B11379">
        <v>45684560100</v>
      </c>
      <c r="C11379" s="15" t="s">
        <v>18617</v>
      </c>
      <c r="D11379" s="15" t="s">
        <v>18618</v>
      </c>
      <c r="E11379">
        <v>59990</v>
      </c>
      <c r="F11379">
        <v>59990</v>
      </c>
      <c r="H11379">
        <v>3</v>
      </c>
      <c r="K11379" s="16">
        <f t="shared" si="531"/>
        <v>64189.3</v>
      </c>
      <c r="L11379" s="16">
        <f t="shared" si="532"/>
        <v>67567.68421052632</v>
      </c>
      <c r="M11379" s="16">
        <f t="shared" si="533"/>
        <v>76781.459330143538</v>
      </c>
      <c r="N11379" t="e">
        <f>INDEX(XML!$A$2:$R$782,MATCH(C11379,XML!$D$2:$D$737,0),2)</f>
        <v>#N/A</v>
      </c>
    </row>
    <row r="11380" spans="1:14" ht="45" x14ac:dyDescent="0.2">
      <c r="A11380">
        <v>55512</v>
      </c>
      <c r="B11380">
        <v>45752560100</v>
      </c>
      <c r="C11380" s="15" t="s">
        <v>18619</v>
      </c>
      <c r="D11380" s="15" t="s">
        <v>18620</v>
      </c>
      <c r="E11380">
        <v>59990</v>
      </c>
      <c r="F11380">
        <v>59990</v>
      </c>
      <c r="H11380">
        <v>9</v>
      </c>
      <c r="K11380" s="16">
        <f t="shared" si="531"/>
        <v>64189.3</v>
      </c>
      <c r="L11380" s="16">
        <f t="shared" si="532"/>
        <v>67567.68421052632</v>
      </c>
      <c r="M11380" s="16">
        <f t="shared" si="533"/>
        <v>76781.459330143538</v>
      </c>
      <c r="N11380" t="e">
        <f>INDEX(XML!$A$2:$R$782,MATCH(C11380,XML!$D$2:$D$737,0),2)</f>
        <v>#N/A</v>
      </c>
    </row>
    <row r="11381" spans="1:14" ht="135" x14ac:dyDescent="0.2">
      <c r="A11381">
        <v>56729</v>
      </c>
      <c r="B11381">
        <v>45619560710</v>
      </c>
      <c r="C11381" s="15" t="s">
        <v>16104</v>
      </c>
      <c r="D11381" s="15" t="s">
        <v>16105</v>
      </c>
      <c r="E11381">
        <v>55090</v>
      </c>
      <c r="F11381">
        <v>55090</v>
      </c>
      <c r="H11381">
        <v>19</v>
      </c>
      <c r="K11381" s="16">
        <f t="shared" si="531"/>
        <v>58946.3</v>
      </c>
      <c r="L11381" s="16">
        <f t="shared" si="532"/>
        <v>62048.73684210526</v>
      </c>
      <c r="M11381" s="16">
        <f t="shared" si="533"/>
        <v>70509.928229665064</v>
      </c>
      <c r="N11381" t="e">
        <f>INDEX(XML!$A$2:$R$782,MATCH(C11381,XML!$D$2:$D$737,0),2)</f>
        <v>#N/A</v>
      </c>
    </row>
    <row r="11382" spans="1:14" ht="78.75" x14ac:dyDescent="0.2">
      <c r="A11382">
        <v>55536</v>
      </c>
      <c r="B11382">
        <v>45728560100</v>
      </c>
      <c r="C11382" s="15" t="s">
        <v>18621</v>
      </c>
      <c r="D11382" s="15" t="s">
        <v>18622</v>
      </c>
      <c r="E11382">
        <v>129990</v>
      </c>
      <c r="F11382">
        <v>129990</v>
      </c>
      <c r="H11382">
        <v>6</v>
      </c>
      <c r="K11382" s="16">
        <f t="shared" si="531"/>
        <v>139089.29999999999</v>
      </c>
      <c r="L11382" s="16">
        <f t="shared" si="532"/>
        <v>146409.78947368418</v>
      </c>
      <c r="M11382" s="16">
        <f t="shared" si="533"/>
        <v>166374.76076555022</v>
      </c>
      <c r="N11382" t="e">
        <f>INDEX(XML!$A$2:$R$782,MATCH(C11382,XML!$D$2:$D$737,0),2)</f>
        <v>#N/A</v>
      </c>
    </row>
    <row r="11383" spans="1:14" ht="90" x14ac:dyDescent="0.2">
      <c r="A11383">
        <v>53480</v>
      </c>
      <c r="B11383">
        <v>1830008758</v>
      </c>
      <c r="C11383" s="15" t="s">
        <v>18569</v>
      </c>
      <c r="D11383" s="15" t="s">
        <v>18570</v>
      </c>
      <c r="E11383">
        <v>19990</v>
      </c>
      <c r="F11383">
        <v>19990</v>
      </c>
      <c r="H11383">
        <v>11</v>
      </c>
      <c r="K11383" s="16">
        <f t="shared" si="531"/>
        <v>22388.799999999999</v>
      </c>
      <c r="L11383" s="16">
        <f t="shared" si="532"/>
        <v>23567.157894736843</v>
      </c>
      <c r="M11383" s="16">
        <f t="shared" si="533"/>
        <v>26780.861244019143</v>
      </c>
      <c r="N11383" t="e">
        <f>INDEX(XML!$A$2:$R$782,MATCH(C11383,XML!$D$2:$D$737,0),2)</f>
        <v>#N/A</v>
      </c>
    </row>
    <row r="11384" spans="1:14" ht="78.75" x14ac:dyDescent="0.2">
      <c r="A11384">
        <v>53479</v>
      </c>
      <c r="B11384">
        <v>1830008761</v>
      </c>
      <c r="C11384" s="15" t="s">
        <v>18572</v>
      </c>
      <c r="D11384" s="15" t="s">
        <v>18573</v>
      </c>
      <c r="E11384">
        <v>18990</v>
      </c>
      <c r="F11384">
        <v>18990</v>
      </c>
      <c r="H11384">
        <v>4</v>
      </c>
      <c r="K11384" s="16">
        <f t="shared" si="531"/>
        <v>21268.799999999999</v>
      </c>
      <c r="L11384" s="16">
        <f t="shared" si="532"/>
        <v>22388.21052631579</v>
      </c>
      <c r="M11384" s="16">
        <f t="shared" si="533"/>
        <v>25441.148325358852</v>
      </c>
      <c r="N11384" t="e">
        <f>INDEX(XML!$A$2:$R$782,MATCH(C11384,XML!$D$2:$D$737,0),2)</f>
        <v>#N/A</v>
      </c>
    </row>
    <row r="11385" spans="1:14" ht="67.5" x14ac:dyDescent="0.2">
      <c r="A11385">
        <v>48145</v>
      </c>
      <c r="B11385">
        <v>1830007920</v>
      </c>
      <c r="C11385" s="15" t="s">
        <v>18597</v>
      </c>
      <c r="D11385" s="15" t="s">
        <v>18598</v>
      </c>
      <c r="E11385">
        <v>34990</v>
      </c>
      <c r="F11385">
        <v>34990</v>
      </c>
      <c r="H11385">
        <v>2</v>
      </c>
      <c r="K11385" s="16">
        <f t="shared" si="531"/>
        <v>39188.800000000003</v>
      </c>
      <c r="L11385" s="16">
        <f t="shared" si="532"/>
        <v>41251.368421052633</v>
      </c>
      <c r="M11385" s="16">
        <f t="shared" si="533"/>
        <v>46876.555023923451</v>
      </c>
      <c r="N11385" t="e">
        <f>INDEX(XML!$A$2:$R$782,MATCH(C11385,XML!$D$2:$D$737,0),2)</f>
        <v>#N/A</v>
      </c>
    </row>
    <row r="11386" spans="1:14" ht="78.75" x14ac:dyDescent="0.2">
      <c r="A11386">
        <v>48161</v>
      </c>
      <c r="B11386">
        <v>1830008357</v>
      </c>
      <c r="C11386" s="15" t="s">
        <v>18593</v>
      </c>
      <c r="D11386" s="15" t="s">
        <v>18594</v>
      </c>
      <c r="E11386">
        <v>49990</v>
      </c>
      <c r="F11386">
        <v>49990</v>
      </c>
      <c r="H11386">
        <v>39</v>
      </c>
      <c r="K11386" s="16">
        <f t="shared" si="531"/>
        <v>55988.800000000003</v>
      </c>
      <c r="L11386" s="16">
        <f t="shared" si="532"/>
        <v>58935.57894736842</v>
      </c>
      <c r="M11386" s="16">
        <f t="shared" si="533"/>
        <v>66972.248803827752</v>
      </c>
      <c r="N11386" t="e">
        <f>INDEX(XML!$A$2:$R$782,MATCH(C11386,XML!$D$2:$D$737,0),2)</f>
        <v>#N/A</v>
      </c>
    </row>
    <row r="11387" spans="1:14" ht="90" x14ac:dyDescent="0.2">
      <c r="A11387">
        <v>53475</v>
      </c>
      <c r="B11387">
        <v>1830008533</v>
      </c>
      <c r="C11387" s="15" t="s">
        <v>18613</v>
      </c>
      <c r="D11387" s="15" t="s">
        <v>18614</v>
      </c>
      <c r="E11387">
        <v>59990</v>
      </c>
      <c r="F11387">
        <v>59990</v>
      </c>
      <c r="H11387">
        <v>7</v>
      </c>
      <c r="K11387" s="16">
        <f t="shared" si="531"/>
        <v>64189.3</v>
      </c>
      <c r="L11387" s="16">
        <f t="shared" si="532"/>
        <v>67567.68421052632</v>
      </c>
      <c r="M11387" s="16">
        <f t="shared" si="533"/>
        <v>76781.459330143538</v>
      </c>
      <c r="N11387" t="e">
        <f>INDEX(XML!$A$2:$R$782,MATCH(C11387,XML!$D$2:$D$737,0),2)</f>
        <v>#N/A</v>
      </c>
    </row>
    <row r="11388" spans="1:14" ht="56.25" x14ac:dyDescent="0.2">
      <c r="A11388">
        <v>48166</v>
      </c>
      <c r="B11388">
        <v>1830008528</v>
      </c>
      <c r="C11388" s="15" t="s">
        <v>18595</v>
      </c>
      <c r="D11388" s="15" t="s">
        <v>18596</v>
      </c>
      <c r="E11388">
        <v>54990</v>
      </c>
      <c r="F11388">
        <v>54990</v>
      </c>
      <c r="K11388" s="16">
        <f t="shared" si="531"/>
        <v>58839.3</v>
      </c>
      <c r="L11388" s="16">
        <f t="shared" si="532"/>
        <v>61936.105263157893</v>
      </c>
      <c r="M11388" s="16">
        <f t="shared" si="533"/>
        <v>70381.937799043066</v>
      </c>
      <c r="N11388" t="e">
        <f>INDEX(XML!$A$2:$R$782,MATCH(C11388,XML!$D$2:$D$737,0),2)</f>
        <v>#N/A</v>
      </c>
    </row>
    <row r="11389" spans="1:14" ht="78.75" x14ac:dyDescent="0.2">
      <c r="A11389">
        <v>53483</v>
      </c>
      <c r="B11389">
        <v>1830006275</v>
      </c>
      <c r="C11389" s="15" t="s">
        <v>18615</v>
      </c>
      <c r="D11389" s="15" t="s">
        <v>18616</v>
      </c>
      <c r="E11389">
        <v>54990</v>
      </c>
      <c r="F11389">
        <v>54990</v>
      </c>
      <c r="H11389">
        <v>9</v>
      </c>
      <c r="K11389" s="16">
        <f t="shared" si="531"/>
        <v>58839.3</v>
      </c>
      <c r="L11389" s="16">
        <f t="shared" si="532"/>
        <v>61936.105263157893</v>
      </c>
      <c r="M11389" s="16">
        <f t="shared" si="533"/>
        <v>70381.937799043066</v>
      </c>
      <c r="N11389" t="e">
        <f>INDEX(XML!$A$2:$R$782,MATCH(C11389,XML!$D$2:$D$737,0),2)</f>
        <v>#N/A</v>
      </c>
    </row>
    <row r="11390" spans="1:14" ht="101.25" x14ac:dyDescent="0.2">
      <c r="A11390">
        <v>55422</v>
      </c>
      <c r="B11390" t="s">
        <v>13253</v>
      </c>
      <c r="C11390" s="15" t="s">
        <v>13254</v>
      </c>
      <c r="D11390" s="15" t="s">
        <v>16026</v>
      </c>
      <c r="E11390">
        <v>5790</v>
      </c>
      <c r="F11390">
        <v>5790</v>
      </c>
      <c r="H11390">
        <v>18</v>
      </c>
      <c r="K11390" s="16">
        <f t="shared" si="531"/>
        <v>6484.8</v>
      </c>
      <c r="L11390" s="16">
        <f t="shared" si="532"/>
        <v>6826.105263157895</v>
      </c>
      <c r="M11390" s="16">
        <f t="shared" si="533"/>
        <v>7756.937799043063</v>
      </c>
      <c r="N11390" t="e">
        <f>INDEX(XML!$A$2:$R$782,MATCH(C11390,XML!$D$2:$D$737,0),2)</f>
        <v>#N/A</v>
      </c>
    </row>
    <row r="11391" spans="1:14" ht="78.75" x14ac:dyDescent="0.2">
      <c r="A11391">
        <v>48373</v>
      </c>
      <c r="B11391" t="s">
        <v>13255</v>
      </c>
      <c r="C11391" s="15" t="s">
        <v>13256</v>
      </c>
      <c r="D11391" s="15" t="s">
        <v>13257</v>
      </c>
      <c r="E11391">
        <v>8300</v>
      </c>
      <c r="F11391">
        <v>9990</v>
      </c>
      <c r="H11391">
        <v>16</v>
      </c>
      <c r="K11391" s="16">
        <f t="shared" si="531"/>
        <v>9296</v>
      </c>
      <c r="L11391" s="16">
        <f t="shared" si="532"/>
        <v>9785.2631578947367</v>
      </c>
      <c r="M11391" s="16">
        <f t="shared" si="533"/>
        <v>11119.617224880383</v>
      </c>
      <c r="N11391" t="e">
        <f>INDEX(XML!$A$2:$R$782,MATCH(C11391,XML!$D$2:$D$737,0),2)</f>
        <v>#N/A</v>
      </c>
    </row>
    <row r="11392" spans="1:14" ht="78.75" x14ac:dyDescent="0.2">
      <c r="A11392">
        <v>48374</v>
      </c>
      <c r="B11392" t="s">
        <v>34613</v>
      </c>
      <c r="C11392" s="15" t="s">
        <v>34614</v>
      </c>
      <c r="D11392" s="15" t="s">
        <v>34615</v>
      </c>
      <c r="E11392">
        <v>11585</v>
      </c>
      <c r="F11392">
        <v>14590</v>
      </c>
      <c r="H11392">
        <v>20</v>
      </c>
      <c r="K11392" s="16">
        <f t="shared" si="531"/>
        <v>12975.2</v>
      </c>
      <c r="L11392" s="16">
        <f t="shared" si="532"/>
        <v>13658.105263157895</v>
      </c>
      <c r="M11392" s="16">
        <f t="shared" si="533"/>
        <v>15520.574162679426</v>
      </c>
      <c r="N11392" t="e">
        <f>INDEX(XML!$A$2:$R$782,MATCH(C11392,XML!$D$2:$D$737,0),2)</f>
        <v>#N/A</v>
      </c>
    </row>
    <row r="11393" spans="1:14" ht="67.5" x14ac:dyDescent="0.2">
      <c r="A11393">
        <v>48376</v>
      </c>
      <c r="B11393" t="s">
        <v>31627</v>
      </c>
      <c r="C11393" s="15" t="s">
        <v>31628</v>
      </c>
      <c r="D11393" s="15" t="s">
        <v>31629</v>
      </c>
      <c r="E11393">
        <v>9020</v>
      </c>
      <c r="F11393">
        <v>11990</v>
      </c>
      <c r="H11393">
        <v>9</v>
      </c>
      <c r="K11393" s="16">
        <f t="shared" si="531"/>
        <v>10102.4</v>
      </c>
      <c r="L11393" s="16">
        <f t="shared" si="532"/>
        <v>10634.105263157895</v>
      </c>
      <c r="M11393" s="16">
        <f t="shared" si="533"/>
        <v>12084.210526315788</v>
      </c>
      <c r="N11393" t="e">
        <f>INDEX(XML!$A$2:$R$782,MATCH(C11393,XML!$D$2:$D$737,0),2)</f>
        <v>#N/A</v>
      </c>
    </row>
    <row r="11394" spans="1:14" ht="78.75" x14ac:dyDescent="0.2">
      <c r="A11394">
        <v>48378</v>
      </c>
      <c r="B11394" t="s">
        <v>30286</v>
      </c>
      <c r="C11394" s="15" t="s">
        <v>30287</v>
      </c>
      <c r="D11394" s="15" t="s">
        <v>30288</v>
      </c>
      <c r="E11394">
        <v>9717</v>
      </c>
      <c r="F11394">
        <v>12590</v>
      </c>
      <c r="H11394">
        <v>8</v>
      </c>
      <c r="K11394" s="16">
        <f t="shared" si="531"/>
        <v>10883.04</v>
      </c>
      <c r="L11394" s="16">
        <f t="shared" si="532"/>
        <v>11455.831578947369</v>
      </c>
      <c r="M11394" s="16">
        <f t="shared" si="533"/>
        <v>13017.990430622011</v>
      </c>
      <c r="N11394" t="e">
        <f>INDEX(XML!$A$2:$R$782,MATCH(C11394,XML!$D$2:$D$737,0),2)</f>
        <v>#N/A</v>
      </c>
    </row>
    <row r="11395" spans="1:14" ht="90" x14ac:dyDescent="0.2">
      <c r="A11395">
        <v>53282</v>
      </c>
      <c r="B11395" t="s">
        <v>31624</v>
      </c>
      <c r="C11395" s="15" t="s">
        <v>31625</v>
      </c>
      <c r="D11395" s="15" t="s">
        <v>31626</v>
      </c>
      <c r="E11395">
        <v>9234</v>
      </c>
      <c r="F11395">
        <v>12990</v>
      </c>
      <c r="H11395">
        <v>2</v>
      </c>
      <c r="K11395" s="16">
        <f t="shared" si="531"/>
        <v>10342.08</v>
      </c>
      <c r="L11395" s="16">
        <f t="shared" si="532"/>
        <v>10886.4</v>
      </c>
      <c r="M11395" s="16">
        <f t="shared" si="533"/>
        <v>12370.90909090909</v>
      </c>
      <c r="N11395" t="e">
        <f>INDEX(XML!$A$2:$R$782,MATCH(C11395,XML!$D$2:$D$737,0),2)</f>
        <v>#N/A</v>
      </c>
    </row>
    <row r="11396" spans="1:14" ht="78.75" x14ac:dyDescent="0.2">
      <c r="A11396">
        <v>79157</v>
      </c>
      <c r="B11396" t="s">
        <v>38495</v>
      </c>
      <c r="C11396" s="15" t="s">
        <v>38496</v>
      </c>
      <c r="D11396" s="15" t="s">
        <v>38497</v>
      </c>
      <c r="E11396">
        <v>11792</v>
      </c>
      <c r="F11396">
        <v>14990</v>
      </c>
      <c r="H11396">
        <v>19</v>
      </c>
      <c r="K11396" s="16">
        <f t="shared" si="531"/>
        <v>13207.04</v>
      </c>
      <c r="L11396" s="16">
        <f t="shared" si="532"/>
        <v>13902.147368421052</v>
      </c>
      <c r="M11396" s="16">
        <f t="shared" si="533"/>
        <v>15797.894736842105</v>
      </c>
      <c r="N11396" t="e">
        <f>INDEX(XML!$A$2:$R$782,MATCH(C11396,XML!$D$2:$D$737,0),2)</f>
        <v>#N/A</v>
      </c>
    </row>
    <row r="11397" spans="1:14" ht="45" x14ac:dyDescent="0.2">
      <c r="A11397">
        <v>48426</v>
      </c>
      <c r="B11397" t="s">
        <v>40447</v>
      </c>
      <c r="C11397" s="15" t="s">
        <v>40448</v>
      </c>
      <c r="D11397" s="15" t="s">
        <v>40449</v>
      </c>
      <c r="E11397">
        <v>9526</v>
      </c>
      <c r="F11397">
        <v>11990</v>
      </c>
      <c r="H11397">
        <v>4</v>
      </c>
      <c r="K11397" s="16">
        <f t="shared" ref="K11397:K11460" si="534">IF(E11397&gt;49999,E11397+E11397*0.07,IF(E11397&lt;=49999,E11397+E11397*0.12))</f>
        <v>10669.119999999999</v>
      </c>
      <c r="L11397" s="16">
        <f t="shared" ref="L11397:L11460" si="535">K11397*100/95</f>
        <v>11230.652631578947</v>
      </c>
      <c r="M11397" s="16">
        <f t="shared" ref="M11397:M11460" si="536">IF(COUNTIF(C11397,"*Dahua*"),F11397-10,L11397*100/88)</f>
        <v>12762.105263157893</v>
      </c>
      <c r="N11397" t="e">
        <f>INDEX(XML!$A$2:$R$782,MATCH(C11397,XML!$D$2:$D$737,0),2)</f>
        <v>#N/A</v>
      </c>
    </row>
    <row r="11398" spans="1:14" ht="56.25" x14ac:dyDescent="0.2">
      <c r="A11398">
        <v>48369</v>
      </c>
      <c r="B11398" t="s">
        <v>43825</v>
      </c>
      <c r="C11398" s="15" t="s">
        <v>43826</v>
      </c>
      <c r="D11398" s="15" t="s">
        <v>43827</v>
      </c>
      <c r="E11398">
        <v>12355</v>
      </c>
      <c r="F11398">
        <v>15990</v>
      </c>
      <c r="H11398">
        <v>13</v>
      </c>
      <c r="K11398" s="16">
        <f t="shared" si="534"/>
        <v>13837.6</v>
      </c>
      <c r="L11398" s="16">
        <f t="shared" si="535"/>
        <v>14565.894736842105</v>
      </c>
      <c r="M11398" s="16">
        <f t="shared" si="536"/>
        <v>16552.153110047846</v>
      </c>
      <c r="N11398" t="e">
        <f>INDEX(XML!$A$2:$R$782,MATCH(C11398,XML!$D$2:$D$737,0),2)</f>
        <v>#N/A</v>
      </c>
    </row>
    <row r="11399" spans="1:14" ht="56.25" x14ac:dyDescent="0.2">
      <c r="A11399">
        <v>46662</v>
      </c>
      <c r="B11399" t="s">
        <v>46865</v>
      </c>
      <c r="C11399" s="15" t="s">
        <v>46866</v>
      </c>
      <c r="D11399" s="15" t="s">
        <v>46867</v>
      </c>
      <c r="E11399">
        <v>15990</v>
      </c>
      <c r="F11399">
        <v>15990</v>
      </c>
      <c r="H11399">
        <v>22</v>
      </c>
      <c r="K11399" s="16">
        <f t="shared" si="534"/>
        <v>17908.8</v>
      </c>
      <c r="L11399" s="16">
        <f t="shared" si="535"/>
        <v>18851.36842105263</v>
      </c>
      <c r="M11399" s="16">
        <f t="shared" si="536"/>
        <v>21422.009569377988</v>
      </c>
      <c r="N11399" t="e">
        <f>INDEX(XML!$A$2:$R$782,MATCH(C11399,XML!$D$2:$D$737,0),2)</f>
        <v>#N/A</v>
      </c>
    </row>
    <row r="11400" spans="1:14" ht="56.25" x14ac:dyDescent="0.2">
      <c r="A11400">
        <v>35221</v>
      </c>
      <c r="B11400" t="s">
        <v>4611</v>
      </c>
      <c r="C11400" s="15" t="s">
        <v>48735</v>
      </c>
      <c r="D11400" s="15" t="s">
        <v>48736</v>
      </c>
      <c r="E11400">
        <v>12171</v>
      </c>
      <c r="F11400">
        <v>13990</v>
      </c>
      <c r="I11400">
        <v>1</v>
      </c>
      <c r="K11400" s="16">
        <f t="shared" si="534"/>
        <v>13631.52</v>
      </c>
      <c r="L11400" s="16">
        <f t="shared" si="535"/>
        <v>14348.968421052632</v>
      </c>
      <c r="M11400" s="16">
        <f t="shared" si="536"/>
        <v>16305.645933014353</v>
      </c>
      <c r="N11400" t="e">
        <f>INDEX(XML!$A$2:$R$782,MATCH(C11400,XML!$D$2:$D$737,0),2)</f>
        <v>#N/A</v>
      </c>
    </row>
    <row r="11401" spans="1:14" ht="15.75" x14ac:dyDescent="0.25">
      <c r="A11401" s="184" t="s">
        <v>4615</v>
      </c>
      <c r="B11401" s="184"/>
      <c r="C11401" s="185"/>
      <c r="D11401" s="185"/>
      <c r="E11401" s="184"/>
      <c r="F11401" s="184"/>
      <c r="G11401" s="184"/>
      <c r="H11401" s="184"/>
      <c r="I11401" s="184"/>
      <c r="J11401" s="184"/>
      <c r="K11401" s="16">
        <f t="shared" si="534"/>
        <v>0</v>
      </c>
      <c r="L11401" s="16">
        <f t="shared" si="535"/>
        <v>0</v>
      </c>
      <c r="M11401" s="16">
        <f t="shared" si="536"/>
        <v>0</v>
      </c>
      <c r="N11401" t="e">
        <f>INDEX(XML!$A$2:$R$782,MATCH(C11401,XML!$D$2:$D$737,0),2)</f>
        <v>#N/A</v>
      </c>
    </row>
    <row r="11402" spans="1:14" ht="67.5" x14ac:dyDescent="0.2">
      <c r="A11402">
        <v>58362</v>
      </c>
      <c r="B11402" t="s">
        <v>19393</v>
      </c>
      <c r="C11402" s="15" t="s">
        <v>19396</v>
      </c>
      <c r="D11402" s="15" t="s">
        <v>19397</v>
      </c>
      <c r="E11402">
        <v>3529</v>
      </c>
      <c r="F11402">
        <v>4690</v>
      </c>
      <c r="H11402">
        <v>87</v>
      </c>
      <c r="K11402" s="16">
        <f t="shared" si="534"/>
        <v>3952.48</v>
      </c>
      <c r="L11402" s="16">
        <f t="shared" si="535"/>
        <v>4160.5052631578947</v>
      </c>
      <c r="M11402" s="16">
        <f t="shared" si="536"/>
        <v>4727.8468899521531</v>
      </c>
      <c r="N11402" t="e">
        <f>INDEX(XML!$A$2:$R$782,MATCH(C11402,XML!$D$2:$D$737,0),2)</f>
        <v>#N/A</v>
      </c>
    </row>
    <row r="11403" spans="1:14" ht="90" x14ac:dyDescent="0.2">
      <c r="A11403">
        <v>68037</v>
      </c>
      <c r="B11403" t="s">
        <v>26556</v>
      </c>
      <c r="C11403" s="15" t="s">
        <v>26557</v>
      </c>
      <c r="D11403" s="15" t="s">
        <v>26558</v>
      </c>
      <c r="E11403">
        <v>83990</v>
      </c>
      <c r="F11403">
        <v>83990</v>
      </c>
      <c r="H11403">
        <v>1</v>
      </c>
      <c r="K11403" s="16">
        <f t="shared" si="534"/>
        <v>89869.3</v>
      </c>
      <c r="L11403" s="16">
        <f t="shared" si="535"/>
        <v>94599.263157894733</v>
      </c>
      <c r="M11403" s="16">
        <f t="shared" si="536"/>
        <v>107499.16267942585</v>
      </c>
      <c r="N11403" t="e">
        <f>INDEX(XML!$A$2:$R$782,MATCH(C11403,XML!$D$2:$D$737,0),2)</f>
        <v>#N/A</v>
      </c>
    </row>
    <row r="11404" spans="1:14" ht="112.5" x14ac:dyDescent="0.2">
      <c r="A11404">
        <v>68036</v>
      </c>
      <c r="B11404" t="s">
        <v>34410</v>
      </c>
      <c r="C11404" s="15" t="s">
        <v>34411</v>
      </c>
      <c r="D11404" s="15" t="s">
        <v>34412</v>
      </c>
      <c r="E11404">
        <v>83990</v>
      </c>
      <c r="F11404">
        <v>83990</v>
      </c>
      <c r="H11404">
        <v>5</v>
      </c>
      <c r="K11404" s="16">
        <f t="shared" si="534"/>
        <v>89869.3</v>
      </c>
      <c r="L11404" s="16">
        <f t="shared" si="535"/>
        <v>94599.263157894733</v>
      </c>
      <c r="M11404" s="16">
        <f t="shared" si="536"/>
        <v>107499.16267942585</v>
      </c>
      <c r="N11404" t="e">
        <f>INDEX(XML!$A$2:$R$782,MATCH(C11404,XML!$D$2:$D$737,0),2)</f>
        <v>#N/A</v>
      </c>
    </row>
    <row r="11405" spans="1:14" ht="78.75" x14ac:dyDescent="0.2">
      <c r="A11405">
        <v>79156</v>
      </c>
      <c r="B11405" t="s">
        <v>43828</v>
      </c>
      <c r="C11405" s="15" t="s">
        <v>43829</v>
      </c>
      <c r="D11405" s="15" t="s">
        <v>43830</v>
      </c>
      <c r="E11405">
        <v>16291</v>
      </c>
      <c r="F11405">
        <v>20990</v>
      </c>
      <c r="H11405">
        <v>7</v>
      </c>
      <c r="K11405" s="16">
        <f t="shared" si="534"/>
        <v>18245.919999999998</v>
      </c>
      <c r="L11405" s="16">
        <f t="shared" si="535"/>
        <v>19206.231578947365</v>
      </c>
      <c r="M11405" s="16">
        <f t="shared" si="536"/>
        <v>21825.263157894733</v>
      </c>
      <c r="N11405" t="e">
        <f>INDEX(XML!$A$2:$R$782,MATCH(C11405,XML!$D$2:$D$737,0),2)</f>
        <v>#N/A</v>
      </c>
    </row>
    <row r="11406" spans="1:14" ht="33.75" x14ac:dyDescent="0.2">
      <c r="A11406">
        <v>66155</v>
      </c>
      <c r="B11406" t="s">
        <v>24874</v>
      </c>
      <c r="C11406" s="15" t="s">
        <v>24875</v>
      </c>
      <c r="D11406" s="15" t="s">
        <v>24876</v>
      </c>
      <c r="E11406">
        <v>22214</v>
      </c>
      <c r="F11406">
        <v>31090</v>
      </c>
      <c r="H11406" t="s">
        <v>746</v>
      </c>
      <c r="K11406" s="16">
        <f t="shared" si="534"/>
        <v>24879.68</v>
      </c>
      <c r="L11406" s="16">
        <f t="shared" si="535"/>
        <v>26189.136842105265</v>
      </c>
      <c r="M11406" s="16">
        <f t="shared" si="536"/>
        <v>29760.382775119619</v>
      </c>
      <c r="N11406" t="e">
        <f>INDEX(XML!$A$2:$R$782,MATCH(C11406,XML!$D$2:$D$737,0),2)</f>
        <v>#N/A</v>
      </c>
    </row>
    <row r="11407" spans="1:14" ht="33.75" x14ac:dyDescent="0.2">
      <c r="A11407">
        <v>66154</v>
      </c>
      <c r="B11407" t="s">
        <v>24871</v>
      </c>
      <c r="C11407" s="15" t="s">
        <v>24872</v>
      </c>
      <c r="D11407" s="15" t="s">
        <v>24873</v>
      </c>
      <c r="E11407">
        <v>22214</v>
      </c>
      <c r="F11407">
        <v>31090</v>
      </c>
      <c r="H11407" t="s">
        <v>746</v>
      </c>
      <c r="I11407">
        <v>1</v>
      </c>
      <c r="K11407" s="16">
        <f t="shared" si="534"/>
        <v>24879.68</v>
      </c>
      <c r="L11407" s="16">
        <f t="shared" si="535"/>
        <v>26189.136842105265</v>
      </c>
      <c r="M11407" s="16">
        <f t="shared" si="536"/>
        <v>29760.382775119619</v>
      </c>
      <c r="N11407" t="e">
        <f>INDEX(XML!$A$2:$R$782,MATCH(C11407,XML!$D$2:$D$737,0),2)</f>
        <v>#N/A</v>
      </c>
    </row>
    <row r="11408" spans="1:14" ht="101.25" x14ac:dyDescent="0.2">
      <c r="A11408">
        <v>68033</v>
      </c>
      <c r="B11408" t="s">
        <v>35008</v>
      </c>
      <c r="C11408" s="15" t="s">
        <v>35009</v>
      </c>
      <c r="D11408" s="15" t="s">
        <v>35010</v>
      </c>
      <c r="E11408">
        <v>39990</v>
      </c>
      <c r="F11408">
        <v>39990</v>
      </c>
      <c r="H11408">
        <v>1</v>
      </c>
      <c r="K11408" s="16">
        <f t="shared" si="534"/>
        <v>44788.800000000003</v>
      </c>
      <c r="L11408" s="16">
        <f t="shared" si="535"/>
        <v>47146.105263157893</v>
      </c>
      <c r="M11408" s="16">
        <f t="shared" si="536"/>
        <v>53575.119617224882</v>
      </c>
      <c r="N11408" t="e">
        <f>INDEX(XML!$A$2:$R$782,MATCH(C11408,XML!$D$2:$D$737,0),2)</f>
        <v>#N/A</v>
      </c>
    </row>
    <row r="11409" spans="1:14" ht="168.75" x14ac:dyDescent="0.2">
      <c r="A11409">
        <v>50501</v>
      </c>
      <c r="B11409" t="s">
        <v>36981</v>
      </c>
      <c r="C11409" s="15" t="s">
        <v>36982</v>
      </c>
      <c r="D11409" s="15" t="s">
        <v>36983</v>
      </c>
      <c r="E11409">
        <v>7293</v>
      </c>
      <c r="F11409">
        <v>10690</v>
      </c>
      <c r="H11409">
        <v>2</v>
      </c>
      <c r="I11409">
        <v>1</v>
      </c>
      <c r="K11409" s="16">
        <f t="shared" si="534"/>
        <v>8168.16</v>
      </c>
      <c r="L11409" s="16">
        <f t="shared" si="535"/>
        <v>8598.0631578947377</v>
      </c>
      <c r="M11409" s="16">
        <f t="shared" si="536"/>
        <v>9770.5263157894751</v>
      </c>
      <c r="N11409" t="e">
        <f>INDEX(XML!$A$2:$R$782,MATCH(C11409,XML!$D$2:$D$737,0),2)</f>
        <v>#N/A</v>
      </c>
    </row>
    <row r="11410" spans="1:14" ht="146.25" x14ac:dyDescent="0.2">
      <c r="A11410">
        <v>37748</v>
      </c>
      <c r="B11410" t="s">
        <v>36984</v>
      </c>
      <c r="C11410" s="15" t="s">
        <v>36985</v>
      </c>
      <c r="D11410" s="15" t="s">
        <v>36986</v>
      </c>
      <c r="E11410">
        <v>5915</v>
      </c>
      <c r="F11410">
        <v>8790</v>
      </c>
      <c r="I11410">
        <v>1</v>
      </c>
      <c r="K11410" s="16">
        <f t="shared" si="534"/>
        <v>6624.8</v>
      </c>
      <c r="L11410" s="16">
        <f t="shared" si="535"/>
        <v>6973.4736842105267</v>
      </c>
      <c r="M11410" s="16">
        <f t="shared" si="536"/>
        <v>7924.4019138755984</v>
      </c>
      <c r="N11410" t="e">
        <f>INDEX(XML!$A$2:$R$782,MATCH(C11410,XML!$D$2:$D$737,0),2)</f>
        <v>#N/A</v>
      </c>
    </row>
    <row r="11411" spans="1:14" ht="146.25" x14ac:dyDescent="0.2">
      <c r="A11411">
        <v>58346</v>
      </c>
      <c r="B11411" t="s">
        <v>19403</v>
      </c>
      <c r="C11411" s="15" t="s">
        <v>19404</v>
      </c>
      <c r="D11411" s="15" t="s">
        <v>19405</v>
      </c>
      <c r="E11411">
        <v>8800</v>
      </c>
      <c r="F11411">
        <v>11790</v>
      </c>
      <c r="H11411">
        <v>50</v>
      </c>
      <c r="I11411">
        <v>1</v>
      </c>
      <c r="K11411" s="16">
        <f t="shared" si="534"/>
        <v>9856</v>
      </c>
      <c r="L11411" s="16">
        <f t="shared" si="535"/>
        <v>10374.736842105263</v>
      </c>
      <c r="M11411" s="16">
        <f t="shared" si="536"/>
        <v>11789.473684210527</v>
      </c>
      <c r="N11411" t="e">
        <f>INDEX(XML!$A$2:$R$782,MATCH(C11411,XML!$D$2:$D$737,0),2)</f>
        <v>#N/A</v>
      </c>
    </row>
    <row r="11412" spans="1:14" ht="112.5" x14ac:dyDescent="0.2">
      <c r="A11412">
        <v>58351</v>
      </c>
      <c r="B11412" t="s">
        <v>36987</v>
      </c>
      <c r="C11412" s="15" t="s">
        <v>36988</v>
      </c>
      <c r="D11412" s="15" t="s">
        <v>36989</v>
      </c>
      <c r="E11412">
        <v>13715</v>
      </c>
      <c r="F11412">
        <v>20390</v>
      </c>
      <c r="H11412">
        <v>4</v>
      </c>
      <c r="K11412" s="16">
        <f t="shared" si="534"/>
        <v>15360.8</v>
      </c>
      <c r="L11412" s="16">
        <f t="shared" si="535"/>
        <v>16169.263157894737</v>
      </c>
      <c r="M11412" s="16">
        <f t="shared" si="536"/>
        <v>18374.162679425837</v>
      </c>
      <c r="N11412" t="e">
        <f>INDEX(XML!$A$2:$R$782,MATCH(C11412,XML!$D$2:$D$737,0),2)</f>
        <v>#N/A</v>
      </c>
    </row>
    <row r="11413" spans="1:14" ht="180" x14ac:dyDescent="0.2">
      <c r="A11413">
        <v>58350</v>
      </c>
      <c r="B11413" t="s">
        <v>36990</v>
      </c>
      <c r="C11413" s="15" t="s">
        <v>36991</v>
      </c>
      <c r="D11413" s="15" t="s">
        <v>36992</v>
      </c>
      <c r="E11413">
        <v>13715</v>
      </c>
      <c r="F11413">
        <v>20390</v>
      </c>
      <c r="H11413">
        <v>5</v>
      </c>
      <c r="K11413" s="16">
        <f t="shared" si="534"/>
        <v>15360.8</v>
      </c>
      <c r="L11413" s="16">
        <f t="shared" si="535"/>
        <v>16169.263157894737</v>
      </c>
      <c r="M11413" s="16">
        <f t="shared" si="536"/>
        <v>18374.162679425837</v>
      </c>
      <c r="N11413" t="e">
        <f>INDEX(XML!$A$2:$R$782,MATCH(C11413,XML!$D$2:$D$737,0),2)</f>
        <v>#N/A</v>
      </c>
    </row>
    <row r="11414" spans="1:14" ht="146.25" x14ac:dyDescent="0.2">
      <c r="A11414">
        <v>44036</v>
      </c>
      <c r="B11414" t="s">
        <v>24759</v>
      </c>
      <c r="C11414" s="15" t="s">
        <v>4627</v>
      </c>
      <c r="D11414" s="15" t="s">
        <v>24760</v>
      </c>
      <c r="E11414">
        <v>8800</v>
      </c>
      <c r="F11414">
        <v>11790</v>
      </c>
      <c r="H11414">
        <v>50</v>
      </c>
      <c r="I11414">
        <v>3</v>
      </c>
      <c r="K11414" s="16">
        <f t="shared" si="534"/>
        <v>9856</v>
      </c>
      <c r="L11414" s="16">
        <f t="shared" si="535"/>
        <v>10374.736842105263</v>
      </c>
      <c r="M11414" s="16">
        <f t="shared" si="536"/>
        <v>11789.473684210527</v>
      </c>
      <c r="N11414" t="e">
        <f>INDEX(XML!$A$2:$R$782,MATCH(C11414,XML!$D$2:$D$737,0),2)</f>
        <v>#N/A</v>
      </c>
    </row>
    <row r="11415" spans="1:14" ht="202.5" x14ac:dyDescent="0.2">
      <c r="A11415">
        <v>47207</v>
      </c>
      <c r="B11415" t="s">
        <v>29214</v>
      </c>
      <c r="C11415" s="15" t="s">
        <v>29215</v>
      </c>
      <c r="D11415" s="15" t="s">
        <v>29216</v>
      </c>
      <c r="E11415">
        <v>12865</v>
      </c>
      <c r="F11415">
        <v>19590</v>
      </c>
      <c r="H11415">
        <v>7</v>
      </c>
      <c r="I11415">
        <v>2</v>
      </c>
      <c r="K11415" s="16">
        <f t="shared" si="534"/>
        <v>14408.8</v>
      </c>
      <c r="L11415" s="16">
        <f t="shared" si="535"/>
        <v>15167.157894736842</v>
      </c>
      <c r="M11415" s="16">
        <f t="shared" si="536"/>
        <v>17235.406698564595</v>
      </c>
      <c r="N11415" t="e">
        <f>INDEX(XML!$A$2:$R$782,MATCH(C11415,XML!$D$2:$D$737,0),2)</f>
        <v>#N/A</v>
      </c>
    </row>
    <row r="11416" spans="1:14" ht="202.5" x14ac:dyDescent="0.2">
      <c r="A11416">
        <v>47208</v>
      </c>
      <c r="B11416" t="s">
        <v>29217</v>
      </c>
      <c r="C11416" s="15" t="s">
        <v>29218</v>
      </c>
      <c r="D11416" s="15" t="s">
        <v>29219</v>
      </c>
      <c r="E11416">
        <v>12222</v>
      </c>
      <c r="F11416">
        <v>19590</v>
      </c>
      <c r="H11416">
        <v>10</v>
      </c>
      <c r="K11416" s="16">
        <f t="shared" si="534"/>
        <v>13688.64</v>
      </c>
      <c r="L11416" s="16">
        <f t="shared" si="535"/>
        <v>14409.094736842106</v>
      </c>
      <c r="M11416" s="16">
        <f t="shared" si="536"/>
        <v>16373.97129186603</v>
      </c>
      <c r="N11416" t="e">
        <f>INDEX(XML!$A$2:$R$782,MATCH(C11416,XML!$D$2:$D$737,0),2)</f>
        <v>#N/A</v>
      </c>
    </row>
    <row r="11417" spans="1:14" ht="33.75" x14ac:dyDescent="0.2">
      <c r="A11417">
        <v>66153</v>
      </c>
      <c r="B11417" t="s">
        <v>24868</v>
      </c>
      <c r="C11417" s="15" t="s">
        <v>24869</v>
      </c>
      <c r="D11417" s="15" t="s">
        <v>24870</v>
      </c>
      <c r="E11417">
        <v>15759</v>
      </c>
      <c r="F11417">
        <v>21390</v>
      </c>
      <c r="H11417">
        <v>8</v>
      </c>
      <c r="I11417">
        <v>6</v>
      </c>
      <c r="K11417" s="16">
        <f t="shared" si="534"/>
        <v>17650.080000000002</v>
      </c>
      <c r="L11417" s="16">
        <f t="shared" si="535"/>
        <v>18579.031578947372</v>
      </c>
      <c r="M11417" s="16">
        <f t="shared" si="536"/>
        <v>21112.535885167468</v>
      </c>
      <c r="N11417" t="e">
        <f>INDEX(XML!$A$2:$R$782,MATCH(C11417,XML!$D$2:$D$737,0),2)</f>
        <v>#N/A</v>
      </c>
    </row>
    <row r="11418" spans="1:14" ht="33.75" x14ac:dyDescent="0.2">
      <c r="A11418">
        <v>66152</v>
      </c>
      <c r="B11418" t="s">
        <v>24865</v>
      </c>
      <c r="C11418" s="15" t="s">
        <v>24866</v>
      </c>
      <c r="D11418" s="15" t="s">
        <v>24867</v>
      </c>
      <c r="E11418">
        <v>15759</v>
      </c>
      <c r="F11418">
        <v>25590</v>
      </c>
      <c r="I11418">
        <v>6</v>
      </c>
      <c r="K11418" s="16">
        <f t="shared" si="534"/>
        <v>17650.080000000002</v>
      </c>
      <c r="L11418" s="16">
        <f t="shared" si="535"/>
        <v>18579.031578947372</v>
      </c>
      <c r="M11418" s="16">
        <f t="shared" si="536"/>
        <v>21112.535885167468</v>
      </c>
      <c r="N11418" t="e">
        <f>INDEX(XML!$A$2:$R$782,MATCH(C11418,XML!$D$2:$D$737,0),2)</f>
        <v>#N/A</v>
      </c>
    </row>
    <row r="11419" spans="1:14" ht="180" x14ac:dyDescent="0.2">
      <c r="A11419">
        <v>58344</v>
      </c>
      <c r="B11419" t="s">
        <v>19406</v>
      </c>
      <c r="C11419" s="15" t="s">
        <v>19408</v>
      </c>
      <c r="D11419" s="15" t="s">
        <v>20035</v>
      </c>
      <c r="E11419">
        <v>27088</v>
      </c>
      <c r="F11419">
        <v>35590</v>
      </c>
      <c r="H11419">
        <v>11</v>
      </c>
      <c r="K11419" s="16">
        <f t="shared" si="534"/>
        <v>30338.560000000001</v>
      </c>
      <c r="L11419" s="16">
        <f t="shared" si="535"/>
        <v>31935.326315789473</v>
      </c>
      <c r="M11419" s="16">
        <f t="shared" si="536"/>
        <v>36290.143540669858</v>
      </c>
      <c r="N11419" t="e">
        <f>INDEX(XML!$A$2:$R$782,MATCH(C11419,XML!$D$2:$D$737,0),2)</f>
        <v>#N/A</v>
      </c>
    </row>
    <row r="11420" spans="1:14" ht="180" x14ac:dyDescent="0.2">
      <c r="A11420">
        <v>58345</v>
      </c>
      <c r="B11420" t="s">
        <v>19406</v>
      </c>
      <c r="C11420" s="15" t="s">
        <v>19407</v>
      </c>
      <c r="D11420" s="15" t="s">
        <v>20036</v>
      </c>
      <c r="E11420">
        <v>27088</v>
      </c>
      <c r="F11420">
        <v>35590</v>
      </c>
      <c r="H11420" t="s">
        <v>746</v>
      </c>
      <c r="K11420" s="16">
        <f t="shared" si="534"/>
        <v>30338.560000000001</v>
      </c>
      <c r="L11420" s="16">
        <f t="shared" si="535"/>
        <v>31935.326315789473</v>
      </c>
      <c r="M11420" s="16">
        <f t="shared" si="536"/>
        <v>36290.143540669858</v>
      </c>
      <c r="N11420" t="e">
        <f>INDEX(XML!$A$2:$R$782,MATCH(C11420,XML!$D$2:$D$737,0),2)</f>
        <v>#N/A</v>
      </c>
    </row>
    <row r="11421" spans="1:14" ht="146.25" x14ac:dyDescent="0.2">
      <c r="A11421">
        <v>43888</v>
      </c>
      <c r="B11421" t="s">
        <v>4628</v>
      </c>
      <c r="C11421" s="15" t="s">
        <v>4629</v>
      </c>
      <c r="D11421" s="15" t="s">
        <v>4630</v>
      </c>
      <c r="E11421">
        <v>12818</v>
      </c>
      <c r="F11421">
        <v>18990</v>
      </c>
      <c r="H11421">
        <v>12</v>
      </c>
      <c r="I11421">
        <v>2</v>
      </c>
      <c r="K11421" s="16">
        <f t="shared" si="534"/>
        <v>14356.16</v>
      </c>
      <c r="L11421" s="16">
        <f t="shared" si="535"/>
        <v>15111.747368421053</v>
      </c>
      <c r="M11421" s="16">
        <f t="shared" si="536"/>
        <v>17172.440191387559</v>
      </c>
      <c r="N11421" t="e">
        <f>INDEX(XML!$A$2:$R$782,MATCH(C11421,XML!$D$2:$D$737,0),2)</f>
        <v>#N/A</v>
      </c>
    </row>
    <row r="11422" spans="1:14" ht="45" x14ac:dyDescent="0.2">
      <c r="A11422">
        <v>66157</v>
      </c>
      <c r="B11422" t="s">
        <v>24880</v>
      </c>
      <c r="C11422" s="15" t="s">
        <v>24881</v>
      </c>
      <c r="D11422" s="15" t="s">
        <v>24882</v>
      </c>
      <c r="E11422">
        <v>1736</v>
      </c>
      <c r="F11422">
        <v>2790</v>
      </c>
      <c r="H11422" t="s">
        <v>1122</v>
      </c>
      <c r="K11422" s="16">
        <f t="shared" si="534"/>
        <v>1944.32</v>
      </c>
      <c r="L11422" s="16">
        <f t="shared" si="535"/>
        <v>2046.6526315789474</v>
      </c>
      <c r="M11422" s="16">
        <f t="shared" si="536"/>
        <v>2325.7416267942585</v>
      </c>
      <c r="N11422" t="e">
        <f>INDEX(XML!$A$2:$R$782,MATCH(C11422,XML!$D$2:$D$737,0),2)</f>
        <v>#N/A</v>
      </c>
    </row>
    <row r="11423" spans="1:14" ht="78.75" x14ac:dyDescent="0.2">
      <c r="A11423">
        <v>58356</v>
      </c>
      <c r="B11423" t="s">
        <v>19400</v>
      </c>
      <c r="C11423" s="15" t="s">
        <v>19401</v>
      </c>
      <c r="D11423" s="15" t="s">
        <v>19402</v>
      </c>
      <c r="E11423">
        <v>3598</v>
      </c>
      <c r="F11423">
        <v>4890</v>
      </c>
      <c r="H11423">
        <v>4</v>
      </c>
      <c r="K11423" s="16">
        <f t="shared" si="534"/>
        <v>4029.76</v>
      </c>
      <c r="L11423" s="16">
        <f t="shared" si="535"/>
        <v>4241.8526315789477</v>
      </c>
      <c r="M11423" s="16">
        <f t="shared" si="536"/>
        <v>4820.287081339713</v>
      </c>
      <c r="N11423" t="e">
        <f>INDEX(XML!$A$2:$R$782,MATCH(C11423,XML!$D$2:$D$737,0),2)</f>
        <v>#N/A</v>
      </c>
    </row>
    <row r="11424" spans="1:14" ht="78.75" x14ac:dyDescent="0.2">
      <c r="A11424">
        <v>58358</v>
      </c>
      <c r="B11424" t="s">
        <v>20037</v>
      </c>
      <c r="C11424" s="15" t="s">
        <v>19398</v>
      </c>
      <c r="D11424" s="15" t="s">
        <v>19399</v>
      </c>
      <c r="E11424">
        <v>4534</v>
      </c>
      <c r="F11424">
        <v>5390</v>
      </c>
      <c r="H11424">
        <v>2</v>
      </c>
      <c r="K11424" s="16">
        <f t="shared" si="534"/>
        <v>5078.08</v>
      </c>
      <c r="L11424" s="16">
        <f t="shared" si="535"/>
        <v>5345.347368421053</v>
      </c>
      <c r="M11424" s="16">
        <f t="shared" si="536"/>
        <v>6074.2583732057419</v>
      </c>
      <c r="N11424" t="e">
        <f>INDEX(XML!$A$2:$R$782,MATCH(C11424,XML!$D$2:$D$737,0),2)</f>
        <v>#N/A</v>
      </c>
    </row>
    <row r="11425" spans="1:14" ht="67.5" x14ac:dyDescent="0.2">
      <c r="A11425">
        <v>58371</v>
      </c>
      <c r="B11425" t="s">
        <v>19384</v>
      </c>
      <c r="C11425" s="15" t="s">
        <v>19385</v>
      </c>
      <c r="D11425" s="15" t="s">
        <v>19386</v>
      </c>
      <c r="E11425">
        <v>4745</v>
      </c>
      <c r="F11425">
        <v>6290</v>
      </c>
      <c r="H11425">
        <v>71</v>
      </c>
      <c r="K11425" s="16">
        <f t="shared" si="534"/>
        <v>5314.4</v>
      </c>
      <c r="L11425" s="16">
        <f t="shared" si="535"/>
        <v>5594.105263157895</v>
      </c>
      <c r="M11425" s="16">
        <f t="shared" si="536"/>
        <v>6356.937799043063</v>
      </c>
      <c r="N11425" t="e">
        <f>INDEX(XML!$A$2:$R$782,MATCH(C11425,XML!$D$2:$D$737,0),2)</f>
        <v>#N/A</v>
      </c>
    </row>
    <row r="11426" spans="1:14" ht="67.5" x14ac:dyDescent="0.2">
      <c r="A11426">
        <v>58372</v>
      </c>
      <c r="B11426" t="s">
        <v>19381</v>
      </c>
      <c r="C11426" s="15" t="s">
        <v>19382</v>
      </c>
      <c r="D11426" s="15" t="s">
        <v>19383</v>
      </c>
      <c r="E11426">
        <v>4745</v>
      </c>
      <c r="F11426">
        <v>6290</v>
      </c>
      <c r="H11426">
        <v>61</v>
      </c>
      <c r="K11426" s="16">
        <f t="shared" si="534"/>
        <v>5314.4</v>
      </c>
      <c r="L11426" s="16">
        <f t="shared" si="535"/>
        <v>5594.105263157895</v>
      </c>
      <c r="M11426" s="16">
        <f t="shared" si="536"/>
        <v>6356.937799043063</v>
      </c>
      <c r="N11426" t="e">
        <f>INDEX(XML!$A$2:$R$782,MATCH(C11426,XML!$D$2:$D$737,0),2)</f>
        <v>#N/A</v>
      </c>
    </row>
    <row r="11427" spans="1:14" ht="56.25" x14ac:dyDescent="0.2">
      <c r="A11427">
        <v>66160</v>
      </c>
      <c r="B11427" t="s">
        <v>24883</v>
      </c>
      <c r="C11427" s="15" t="s">
        <v>24884</v>
      </c>
      <c r="D11427" s="15" t="s">
        <v>24885</v>
      </c>
      <c r="E11427">
        <v>6298</v>
      </c>
      <c r="F11427">
        <v>9890</v>
      </c>
      <c r="H11427" t="s">
        <v>1122</v>
      </c>
      <c r="K11427" s="16">
        <f t="shared" si="534"/>
        <v>7053.76</v>
      </c>
      <c r="L11427" s="16">
        <f t="shared" si="535"/>
        <v>7425.0105263157893</v>
      </c>
      <c r="M11427" s="16">
        <f t="shared" si="536"/>
        <v>8437.5119617224864</v>
      </c>
      <c r="N11427" t="e">
        <f>INDEX(XML!$A$2:$R$782,MATCH(C11427,XML!$D$2:$D$737,0),2)</f>
        <v>#N/A</v>
      </c>
    </row>
    <row r="11428" spans="1:14" ht="56.25" x14ac:dyDescent="0.2">
      <c r="A11428">
        <v>66162</v>
      </c>
      <c r="B11428" t="s">
        <v>24886</v>
      </c>
      <c r="C11428" s="15" t="s">
        <v>24887</v>
      </c>
      <c r="D11428" s="15" t="s">
        <v>24888</v>
      </c>
      <c r="E11428">
        <v>6298</v>
      </c>
      <c r="F11428">
        <v>9890</v>
      </c>
      <c r="H11428" t="s">
        <v>1122</v>
      </c>
      <c r="K11428" s="16">
        <f t="shared" si="534"/>
        <v>7053.76</v>
      </c>
      <c r="L11428" s="16">
        <f t="shared" si="535"/>
        <v>7425.0105263157893</v>
      </c>
      <c r="M11428" s="16">
        <f t="shared" si="536"/>
        <v>8437.5119617224864</v>
      </c>
      <c r="N11428" t="e">
        <f>INDEX(XML!$A$2:$R$782,MATCH(C11428,XML!$D$2:$D$737,0),2)</f>
        <v>#N/A</v>
      </c>
    </row>
    <row r="11429" spans="1:14" ht="56.25" x14ac:dyDescent="0.2">
      <c r="A11429">
        <v>66166</v>
      </c>
      <c r="B11429" t="s">
        <v>24895</v>
      </c>
      <c r="C11429" s="15" t="s">
        <v>24896</v>
      </c>
      <c r="D11429" s="15" t="s">
        <v>24897</v>
      </c>
      <c r="E11429">
        <v>6298</v>
      </c>
      <c r="F11429">
        <v>9890</v>
      </c>
      <c r="H11429" t="s">
        <v>1122</v>
      </c>
      <c r="K11429" s="16">
        <f t="shared" si="534"/>
        <v>7053.76</v>
      </c>
      <c r="L11429" s="16">
        <f t="shared" si="535"/>
        <v>7425.0105263157893</v>
      </c>
      <c r="M11429" s="16">
        <f t="shared" si="536"/>
        <v>8437.5119617224864</v>
      </c>
      <c r="N11429" t="e">
        <f>INDEX(XML!$A$2:$R$782,MATCH(C11429,XML!$D$2:$D$737,0),2)</f>
        <v>#N/A</v>
      </c>
    </row>
    <row r="11430" spans="1:14" ht="56.25" x14ac:dyDescent="0.2">
      <c r="A11430">
        <v>66167</v>
      </c>
      <c r="B11430" t="s">
        <v>24898</v>
      </c>
      <c r="C11430" s="15" t="s">
        <v>24899</v>
      </c>
      <c r="D11430" s="15" t="s">
        <v>24900</v>
      </c>
      <c r="E11430">
        <v>6298</v>
      </c>
      <c r="F11430">
        <v>9890</v>
      </c>
      <c r="H11430" t="s">
        <v>1122</v>
      </c>
      <c r="K11430" s="16">
        <f t="shared" si="534"/>
        <v>7053.76</v>
      </c>
      <c r="L11430" s="16">
        <f t="shared" si="535"/>
        <v>7425.0105263157893</v>
      </c>
      <c r="M11430" s="16">
        <f t="shared" si="536"/>
        <v>8437.5119617224864</v>
      </c>
      <c r="N11430" t="e">
        <f>INDEX(XML!$A$2:$R$782,MATCH(C11430,XML!$D$2:$D$737,0),2)</f>
        <v>#N/A</v>
      </c>
    </row>
    <row r="11431" spans="1:14" ht="56.25" x14ac:dyDescent="0.2">
      <c r="A11431">
        <v>66164</v>
      </c>
      <c r="B11431" t="s">
        <v>24889</v>
      </c>
      <c r="C11431" s="15" t="s">
        <v>24890</v>
      </c>
      <c r="D11431" s="15" t="s">
        <v>24891</v>
      </c>
      <c r="E11431">
        <v>6298</v>
      </c>
      <c r="F11431">
        <v>9890</v>
      </c>
      <c r="H11431" t="s">
        <v>1122</v>
      </c>
      <c r="K11431" s="16">
        <f t="shared" si="534"/>
        <v>7053.76</v>
      </c>
      <c r="L11431" s="16">
        <f t="shared" si="535"/>
        <v>7425.0105263157893</v>
      </c>
      <c r="M11431" s="16">
        <f t="shared" si="536"/>
        <v>8437.5119617224864</v>
      </c>
      <c r="N11431" t="e">
        <f>INDEX(XML!$A$2:$R$782,MATCH(C11431,XML!$D$2:$D$737,0),2)</f>
        <v>#N/A</v>
      </c>
    </row>
    <row r="11432" spans="1:14" ht="56.25" x14ac:dyDescent="0.2">
      <c r="A11432">
        <v>66165</v>
      </c>
      <c r="B11432" t="s">
        <v>24892</v>
      </c>
      <c r="C11432" s="15" t="s">
        <v>24893</v>
      </c>
      <c r="D11432" s="15" t="s">
        <v>24894</v>
      </c>
      <c r="E11432">
        <v>6298</v>
      </c>
      <c r="F11432">
        <v>9890</v>
      </c>
      <c r="H11432" t="s">
        <v>1122</v>
      </c>
      <c r="K11432" s="16">
        <f t="shared" si="534"/>
        <v>7053.76</v>
      </c>
      <c r="L11432" s="16">
        <f t="shared" si="535"/>
        <v>7425.0105263157893</v>
      </c>
      <c r="M11432" s="16">
        <f t="shared" si="536"/>
        <v>8437.5119617224864</v>
      </c>
      <c r="N11432" t="e">
        <f>INDEX(XML!$A$2:$R$782,MATCH(C11432,XML!$D$2:$D$737,0),2)</f>
        <v>#N/A</v>
      </c>
    </row>
    <row r="11433" spans="1:14" ht="78.75" x14ac:dyDescent="0.2">
      <c r="A11433">
        <v>58366</v>
      </c>
      <c r="B11433" t="s">
        <v>19387</v>
      </c>
      <c r="C11433" s="15" t="s">
        <v>19388</v>
      </c>
      <c r="D11433" s="15" t="s">
        <v>19389</v>
      </c>
      <c r="E11433">
        <v>9789</v>
      </c>
      <c r="F11433">
        <v>12890</v>
      </c>
      <c r="H11433">
        <v>27</v>
      </c>
      <c r="K11433" s="16">
        <f t="shared" si="534"/>
        <v>10963.68</v>
      </c>
      <c r="L11433" s="16">
        <f t="shared" si="535"/>
        <v>11540.715789473685</v>
      </c>
      <c r="M11433" s="16">
        <f t="shared" si="536"/>
        <v>13114.449760765552</v>
      </c>
      <c r="N11433" t="e">
        <f>INDEX(XML!$A$2:$R$782,MATCH(C11433,XML!$D$2:$D$737,0),2)</f>
        <v>#N/A</v>
      </c>
    </row>
    <row r="11434" spans="1:14" ht="78.75" x14ac:dyDescent="0.2">
      <c r="A11434">
        <v>58365</v>
      </c>
      <c r="B11434" t="s">
        <v>19390</v>
      </c>
      <c r="C11434" s="15" t="s">
        <v>19391</v>
      </c>
      <c r="D11434" s="15" t="s">
        <v>19392</v>
      </c>
      <c r="E11434">
        <v>10474</v>
      </c>
      <c r="F11434">
        <v>13790</v>
      </c>
      <c r="H11434">
        <v>26</v>
      </c>
      <c r="K11434" s="16">
        <f t="shared" si="534"/>
        <v>11730.88</v>
      </c>
      <c r="L11434" s="16">
        <f t="shared" si="535"/>
        <v>12348.294736842105</v>
      </c>
      <c r="M11434" s="16">
        <f t="shared" si="536"/>
        <v>14032.153110047848</v>
      </c>
      <c r="N11434" t="e">
        <f>INDEX(XML!$A$2:$R$782,MATCH(C11434,XML!$D$2:$D$737,0),2)</f>
        <v>#N/A</v>
      </c>
    </row>
    <row r="11435" spans="1:14" ht="67.5" x14ac:dyDescent="0.2">
      <c r="A11435">
        <v>58363</v>
      </c>
      <c r="B11435" t="s">
        <v>19393</v>
      </c>
      <c r="C11435" s="15" t="s">
        <v>19394</v>
      </c>
      <c r="D11435" s="15" t="s">
        <v>19395</v>
      </c>
      <c r="E11435">
        <v>3298</v>
      </c>
      <c r="F11435">
        <v>4690</v>
      </c>
      <c r="H11435">
        <v>95</v>
      </c>
      <c r="K11435" s="16">
        <f t="shared" si="534"/>
        <v>3693.76</v>
      </c>
      <c r="L11435" s="16">
        <f t="shared" si="535"/>
        <v>3888.1684210526314</v>
      </c>
      <c r="M11435" s="16">
        <f t="shared" si="536"/>
        <v>4418.3732057416264</v>
      </c>
      <c r="N11435" t="e">
        <f>INDEX(XML!$A$2:$R$782,MATCH(C11435,XML!$D$2:$D$737,0),2)</f>
        <v>#N/A</v>
      </c>
    </row>
    <row r="11436" spans="1:14" ht="67.5" x14ac:dyDescent="0.2">
      <c r="A11436">
        <v>66156</v>
      </c>
      <c r="B11436" t="s">
        <v>24877</v>
      </c>
      <c r="C11436" s="15" t="s">
        <v>24878</v>
      </c>
      <c r="D11436" s="15" t="s">
        <v>24879</v>
      </c>
      <c r="E11436">
        <v>4917</v>
      </c>
      <c r="F11436">
        <v>7190</v>
      </c>
      <c r="H11436" t="s">
        <v>1122</v>
      </c>
      <c r="K11436" s="16">
        <f t="shared" si="534"/>
        <v>5507.04</v>
      </c>
      <c r="L11436" s="16">
        <f t="shared" si="535"/>
        <v>5796.8842105263157</v>
      </c>
      <c r="M11436" s="16">
        <f t="shared" si="536"/>
        <v>6587.3684210526317</v>
      </c>
      <c r="N11436" t="e">
        <f>INDEX(XML!$A$2:$R$782,MATCH(C11436,XML!$D$2:$D$737,0),2)</f>
        <v>#N/A</v>
      </c>
    </row>
    <row r="11437" spans="1:14" ht="112.5" x14ac:dyDescent="0.2">
      <c r="A11437">
        <v>37760</v>
      </c>
      <c r="B11437" t="s">
        <v>4631</v>
      </c>
      <c r="C11437" s="15" t="s">
        <v>4632</v>
      </c>
      <c r="D11437" s="15" t="s">
        <v>4633</v>
      </c>
      <c r="E11437">
        <v>8530</v>
      </c>
      <c r="F11437">
        <v>11190</v>
      </c>
      <c r="H11437" t="s">
        <v>746</v>
      </c>
      <c r="I11437">
        <v>3</v>
      </c>
      <c r="K11437" s="16">
        <f t="shared" si="534"/>
        <v>9553.6</v>
      </c>
      <c r="L11437" s="16">
        <f t="shared" si="535"/>
        <v>10056.421052631578</v>
      </c>
      <c r="M11437" s="16">
        <f t="shared" si="536"/>
        <v>11427.751196172248</v>
      </c>
      <c r="N11437" t="e">
        <f>INDEX(XML!$A$2:$R$782,MATCH(C11437,XML!$D$2:$D$737,0),2)</f>
        <v>#N/A</v>
      </c>
    </row>
    <row r="11438" spans="1:14" ht="123.75" x14ac:dyDescent="0.2">
      <c r="A11438">
        <v>37761</v>
      </c>
      <c r="B11438" t="s">
        <v>4634</v>
      </c>
      <c r="C11438" s="15" t="s">
        <v>4635</v>
      </c>
      <c r="D11438" s="15" t="s">
        <v>4636</v>
      </c>
      <c r="E11438">
        <v>8530</v>
      </c>
      <c r="F11438">
        <v>11190</v>
      </c>
      <c r="H11438">
        <v>12</v>
      </c>
      <c r="I11438">
        <v>7</v>
      </c>
      <c r="K11438" s="16">
        <f t="shared" si="534"/>
        <v>9553.6</v>
      </c>
      <c r="L11438" s="16">
        <f t="shared" si="535"/>
        <v>10056.421052631578</v>
      </c>
      <c r="M11438" s="16">
        <f t="shared" si="536"/>
        <v>11427.751196172248</v>
      </c>
      <c r="N11438" t="e">
        <f>INDEX(XML!$A$2:$R$782,MATCH(C11438,XML!$D$2:$D$737,0),2)</f>
        <v>#N/A</v>
      </c>
    </row>
    <row r="11439" spans="1:14" ht="67.5" x14ac:dyDescent="0.2">
      <c r="A11439">
        <v>58399</v>
      </c>
      <c r="B11439" t="s">
        <v>19378</v>
      </c>
      <c r="C11439" s="15" t="s">
        <v>19379</v>
      </c>
      <c r="D11439" s="15" t="s">
        <v>19380</v>
      </c>
      <c r="E11439">
        <v>4242</v>
      </c>
      <c r="F11439">
        <v>5590</v>
      </c>
      <c r="H11439">
        <v>7</v>
      </c>
      <c r="I11439">
        <v>3</v>
      </c>
      <c r="K11439" s="16">
        <f t="shared" si="534"/>
        <v>4751.04</v>
      </c>
      <c r="L11439" s="16">
        <f t="shared" si="535"/>
        <v>5001.0947368421057</v>
      </c>
      <c r="M11439" s="16">
        <f t="shared" si="536"/>
        <v>5683.0622009569379</v>
      </c>
      <c r="N11439" t="e">
        <f>INDEX(XML!$A$2:$R$782,MATCH(C11439,XML!$D$2:$D$737,0),2)</f>
        <v>#N/A</v>
      </c>
    </row>
    <row r="11440" spans="1:14" ht="67.5" x14ac:dyDescent="0.2">
      <c r="A11440">
        <v>57435</v>
      </c>
      <c r="B11440" t="s">
        <v>16155</v>
      </c>
      <c r="C11440" s="15" t="s">
        <v>16156</v>
      </c>
      <c r="D11440" s="15" t="s">
        <v>16157</v>
      </c>
      <c r="E11440">
        <v>18841</v>
      </c>
      <c r="F11440">
        <v>24990</v>
      </c>
      <c r="H11440" t="s">
        <v>746</v>
      </c>
      <c r="I11440">
        <v>1</v>
      </c>
      <c r="K11440" s="16">
        <f t="shared" si="534"/>
        <v>21101.919999999998</v>
      </c>
      <c r="L11440" s="16">
        <f t="shared" si="535"/>
        <v>22212.547368421052</v>
      </c>
      <c r="M11440" s="16">
        <f t="shared" si="536"/>
        <v>25241.531100478467</v>
      </c>
      <c r="N11440" t="e">
        <f>INDEX(XML!$A$2:$R$782,MATCH(C11440,XML!$D$2:$D$737,0),2)</f>
        <v>#N/A</v>
      </c>
    </row>
    <row r="11441" spans="1:14" ht="112.5" x14ac:dyDescent="0.2">
      <c r="A11441">
        <v>53809</v>
      </c>
      <c r="B11441" t="s">
        <v>23664</v>
      </c>
      <c r="C11441" s="15" t="s">
        <v>23665</v>
      </c>
      <c r="D11441" s="15" t="s">
        <v>23666</v>
      </c>
      <c r="E11441">
        <v>34998</v>
      </c>
      <c r="F11441">
        <v>49990</v>
      </c>
      <c r="H11441">
        <v>5</v>
      </c>
      <c r="K11441" s="16">
        <f t="shared" si="534"/>
        <v>39197.760000000002</v>
      </c>
      <c r="L11441" s="16">
        <f t="shared" si="535"/>
        <v>41260.800000000003</v>
      </c>
      <c r="M11441" s="16">
        <f t="shared" si="536"/>
        <v>46887.272727272735</v>
      </c>
      <c r="N11441" t="e">
        <f>INDEX(XML!$A$2:$R$782,MATCH(C11441,XML!$D$2:$D$737,0),2)</f>
        <v>#N/A</v>
      </c>
    </row>
    <row r="11442" spans="1:14" ht="90" x14ac:dyDescent="0.2">
      <c r="A11442">
        <v>51524</v>
      </c>
      <c r="B11442" t="s">
        <v>4622</v>
      </c>
      <c r="C11442" s="15" t="s">
        <v>4623</v>
      </c>
      <c r="D11442" s="15" t="s">
        <v>12652</v>
      </c>
      <c r="E11442">
        <v>11958</v>
      </c>
      <c r="F11442">
        <v>15990</v>
      </c>
      <c r="H11442">
        <v>65</v>
      </c>
      <c r="K11442" s="16">
        <f t="shared" si="534"/>
        <v>13392.96</v>
      </c>
      <c r="L11442" s="16">
        <f t="shared" si="535"/>
        <v>14097.852631578948</v>
      </c>
      <c r="M11442" s="16">
        <f t="shared" si="536"/>
        <v>16020.287081339715</v>
      </c>
      <c r="N11442" t="e">
        <f>INDEX(XML!$A$2:$R$782,MATCH(C11442,XML!$D$2:$D$737,0),2)</f>
        <v>#N/A</v>
      </c>
    </row>
    <row r="11443" spans="1:14" ht="90" x14ac:dyDescent="0.2">
      <c r="A11443">
        <v>60184</v>
      </c>
      <c r="B11443" t="s">
        <v>4622</v>
      </c>
      <c r="C11443" s="15" t="s">
        <v>20202</v>
      </c>
      <c r="D11443" s="15" t="s">
        <v>20203</v>
      </c>
      <c r="E11443">
        <v>12056</v>
      </c>
      <c r="F11443">
        <v>15990</v>
      </c>
      <c r="H11443" t="s">
        <v>746</v>
      </c>
      <c r="K11443" s="16">
        <f t="shared" si="534"/>
        <v>13502.72</v>
      </c>
      <c r="L11443" s="16">
        <f t="shared" si="535"/>
        <v>14213.38947368421</v>
      </c>
      <c r="M11443" s="16">
        <f t="shared" si="536"/>
        <v>16151.578947368422</v>
      </c>
      <c r="N11443" t="e">
        <f>INDEX(XML!$A$2:$R$782,MATCH(C11443,XML!$D$2:$D$737,0),2)</f>
        <v>#N/A</v>
      </c>
    </row>
    <row r="11444" spans="1:14" ht="67.5" x14ac:dyDescent="0.2">
      <c r="A11444">
        <v>47152</v>
      </c>
      <c r="B11444" t="s">
        <v>4624</v>
      </c>
      <c r="C11444" s="15" t="s">
        <v>4625</v>
      </c>
      <c r="D11444" s="15" t="s">
        <v>4626</v>
      </c>
      <c r="E11444">
        <v>15454</v>
      </c>
      <c r="F11444">
        <v>19290</v>
      </c>
      <c r="I11444">
        <v>2</v>
      </c>
      <c r="K11444" s="16">
        <f t="shared" si="534"/>
        <v>17308.48</v>
      </c>
      <c r="L11444" s="16">
        <f t="shared" si="535"/>
        <v>18219.452631578948</v>
      </c>
      <c r="M11444" s="16">
        <f t="shared" si="536"/>
        <v>20703.923444976077</v>
      </c>
      <c r="N11444" t="e">
        <f>INDEX(XML!$A$2:$R$782,MATCH(C11444,XML!$D$2:$D$737,0),2)</f>
        <v>#N/A</v>
      </c>
    </row>
    <row r="11445" spans="1:14" ht="56.25" x14ac:dyDescent="0.2">
      <c r="A11445">
        <v>60197</v>
      </c>
      <c r="B11445" t="s">
        <v>23667</v>
      </c>
      <c r="C11445" s="15" t="s">
        <v>23668</v>
      </c>
      <c r="D11445" s="15" t="s">
        <v>23669</v>
      </c>
      <c r="E11445">
        <v>2188</v>
      </c>
      <c r="F11445">
        <v>3490</v>
      </c>
      <c r="H11445" t="s">
        <v>2165</v>
      </c>
      <c r="I11445">
        <v>3</v>
      </c>
      <c r="K11445" s="16">
        <f t="shared" si="534"/>
        <v>2450.56</v>
      </c>
      <c r="L11445" s="16">
        <f t="shared" si="535"/>
        <v>2579.5368421052631</v>
      </c>
      <c r="M11445" s="16">
        <f t="shared" si="536"/>
        <v>2931.2918660287082</v>
      </c>
      <c r="N11445" t="e">
        <f>INDEX(XML!$A$2:$R$782,MATCH(C11445,XML!$D$2:$D$737,0),2)</f>
        <v>#N/A</v>
      </c>
    </row>
    <row r="11446" spans="1:14" ht="123.75" x14ac:dyDescent="0.2">
      <c r="A11446">
        <v>69741</v>
      </c>
      <c r="B11446" t="s">
        <v>46874</v>
      </c>
      <c r="C11446" s="15" t="s">
        <v>46875</v>
      </c>
      <c r="D11446" s="15" t="s">
        <v>46876</v>
      </c>
      <c r="E11446">
        <v>27990</v>
      </c>
      <c r="F11446">
        <v>27990</v>
      </c>
      <c r="H11446">
        <v>24</v>
      </c>
      <c r="K11446" s="16">
        <f t="shared" si="534"/>
        <v>31348.799999999999</v>
      </c>
      <c r="L11446" s="16">
        <f t="shared" si="535"/>
        <v>32998.73684210526</v>
      </c>
      <c r="M11446" s="16">
        <f t="shared" si="536"/>
        <v>37498.564593301431</v>
      </c>
      <c r="N11446" t="e">
        <f>INDEX(XML!$A$2:$R$782,MATCH(C11446,XML!$D$2:$D$737,0),2)</f>
        <v>#N/A</v>
      </c>
    </row>
    <row r="11447" spans="1:14" ht="78.75" x14ac:dyDescent="0.2">
      <c r="A11447">
        <v>37741</v>
      </c>
      <c r="B11447" t="s">
        <v>47523</v>
      </c>
      <c r="C11447" s="15" t="s">
        <v>47524</v>
      </c>
      <c r="D11447" s="15" t="s">
        <v>47525</v>
      </c>
      <c r="E11447">
        <v>23336</v>
      </c>
      <c r="F11447">
        <v>24590</v>
      </c>
      <c r="K11447" s="16">
        <f t="shared" si="534"/>
        <v>26136.32</v>
      </c>
      <c r="L11447" s="16">
        <f t="shared" si="535"/>
        <v>27511.915789473685</v>
      </c>
      <c r="M11447" s="16">
        <f t="shared" si="536"/>
        <v>31263.540669856462</v>
      </c>
      <c r="N11447" t="e">
        <f>INDEX(XML!$A$2:$R$782,MATCH(C11447,XML!$D$2:$D$737,0),2)</f>
        <v>#N/A</v>
      </c>
    </row>
    <row r="11448" spans="1:14" ht="247.5" x14ac:dyDescent="0.2">
      <c r="A11448">
        <v>37742</v>
      </c>
      <c r="B11448" t="s">
        <v>47526</v>
      </c>
      <c r="C11448" s="15" t="s">
        <v>47527</v>
      </c>
      <c r="D11448" s="15" t="s">
        <v>47528</v>
      </c>
      <c r="E11448">
        <v>14438</v>
      </c>
      <c r="F11448">
        <v>21390</v>
      </c>
      <c r="K11448" s="16">
        <f t="shared" si="534"/>
        <v>16170.56</v>
      </c>
      <c r="L11448" s="16">
        <f t="shared" si="535"/>
        <v>17021.642105263159</v>
      </c>
      <c r="M11448" s="16">
        <f t="shared" si="536"/>
        <v>19342.775119617228</v>
      </c>
      <c r="N11448" t="e">
        <f>INDEX(XML!$A$2:$R$782,MATCH(C11448,XML!$D$2:$D$737,0),2)</f>
        <v>#N/A</v>
      </c>
    </row>
    <row r="11449" spans="1:14" ht="135" x14ac:dyDescent="0.2">
      <c r="A11449">
        <v>37746</v>
      </c>
      <c r="B11449" t="s">
        <v>47113</v>
      </c>
      <c r="C11449" s="15" t="s">
        <v>47114</v>
      </c>
      <c r="D11449" s="15" t="s">
        <v>47115</v>
      </c>
      <c r="E11449">
        <v>10771</v>
      </c>
      <c r="F11449">
        <v>12890</v>
      </c>
      <c r="K11449" s="16">
        <f t="shared" si="534"/>
        <v>12063.52</v>
      </c>
      <c r="L11449" s="16">
        <f t="shared" si="535"/>
        <v>12698.442105263159</v>
      </c>
      <c r="M11449" s="16">
        <f t="shared" si="536"/>
        <v>14430.047846889955</v>
      </c>
      <c r="N11449" t="e">
        <f>INDEX(XML!$A$2:$R$782,MATCH(C11449,XML!$D$2:$D$737,0),2)</f>
        <v>#N/A</v>
      </c>
    </row>
    <row r="11450" spans="1:14" ht="90" x14ac:dyDescent="0.2">
      <c r="A11450">
        <v>43172</v>
      </c>
      <c r="B11450" t="s">
        <v>48871</v>
      </c>
      <c r="C11450" s="15" t="s">
        <v>48872</v>
      </c>
      <c r="D11450" s="15" t="s">
        <v>48873</v>
      </c>
      <c r="E11450">
        <v>21770</v>
      </c>
      <c r="F11450">
        <v>24990</v>
      </c>
      <c r="I11450">
        <v>1</v>
      </c>
      <c r="K11450" s="16">
        <f t="shared" si="534"/>
        <v>24382.400000000001</v>
      </c>
      <c r="L11450" s="16">
        <f t="shared" si="535"/>
        <v>25665.684210526317</v>
      </c>
      <c r="M11450" s="16">
        <f t="shared" si="536"/>
        <v>29165.55023923445</v>
      </c>
      <c r="N11450" t="e">
        <f>INDEX(XML!$A$2:$R$782,MATCH(C11450,XML!$D$2:$D$737,0),2)</f>
        <v>#N/A</v>
      </c>
    </row>
    <row r="11451" spans="1:14" ht="135" x14ac:dyDescent="0.2">
      <c r="A11451">
        <v>44024</v>
      </c>
      <c r="B11451" t="s">
        <v>47529</v>
      </c>
      <c r="C11451" s="15" t="s">
        <v>47530</v>
      </c>
      <c r="D11451" s="15" t="s">
        <v>47531</v>
      </c>
      <c r="E11451">
        <v>25444</v>
      </c>
      <c r="F11451">
        <v>26739</v>
      </c>
      <c r="I11451">
        <v>1</v>
      </c>
      <c r="K11451" s="16">
        <f t="shared" si="534"/>
        <v>28497.279999999999</v>
      </c>
      <c r="L11451" s="16">
        <f t="shared" si="535"/>
        <v>29997.136842105265</v>
      </c>
      <c r="M11451" s="16">
        <f t="shared" si="536"/>
        <v>34087.655502392343</v>
      </c>
      <c r="N11451" t="e">
        <f>INDEX(XML!$A$2:$R$782,MATCH(C11451,XML!$D$2:$D$737,0),2)</f>
        <v>#N/A</v>
      </c>
    </row>
    <row r="11452" spans="1:14" ht="157.5" x14ac:dyDescent="0.2">
      <c r="A11452">
        <v>44025</v>
      </c>
      <c r="B11452" t="s">
        <v>48874</v>
      </c>
      <c r="C11452" s="15" t="s">
        <v>48875</v>
      </c>
      <c r="D11452" s="15" t="s">
        <v>48876</v>
      </c>
      <c r="E11452">
        <v>8018</v>
      </c>
      <c r="F11452">
        <v>10689</v>
      </c>
      <c r="H11452">
        <v>1</v>
      </c>
      <c r="I11452">
        <v>1</v>
      </c>
      <c r="K11452" s="16">
        <f t="shared" si="534"/>
        <v>8980.16</v>
      </c>
      <c r="L11452" s="16">
        <f t="shared" si="535"/>
        <v>9452.7999999999993</v>
      </c>
      <c r="M11452" s="16">
        <f t="shared" si="536"/>
        <v>10741.81818181818</v>
      </c>
      <c r="N11452" t="e">
        <f>INDEX(XML!$A$2:$R$782,MATCH(C11452,XML!$D$2:$D$737,0),2)</f>
        <v>#N/A</v>
      </c>
    </row>
    <row r="11453" spans="1:14" ht="146.25" x14ac:dyDescent="0.2">
      <c r="A11453">
        <v>47209</v>
      </c>
      <c r="B11453" t="s">
        <v>46974</v>
      </c>
      <c r="C11453" s="15" t="s">
        <v>46975</v>
      </c>
      <c r="D11453" s="15" t="s">
        <v>46976</v>
      </c>
      <c r="E11453">
        <v>17735</v>
      </c>
      <c r="F11453">
        <v>23290</v>
      </c>
      <c r="H11453">
        <v>1</v>
      </c>
      <c r="K11453" s="16">
        <f t="shared" si="534"/>
        <v>19863.2</v>
      </c>
      <c r="L11453" s="16">
        <f t="shared" si="535"/>
        <v>20908.63157894737</v>
      </c>
      <c r="M11453" s="16">
        <f t="shared" si="536"/>
        <v>23759.808612440193</v>
      </c>
      <c r="N11453" t="e">
        <f>INDEX(XML!$A$2:$R$782,MATCH(C11453,XML!$D$2:$D$737,0),2)</f>
        <v>#N/A</v>
      </c>
    </row>
    <row r="11454" spans="1:14" ht="247.5" x14ac:dyDescent="0.2">
      <c r="A11454">
        <v>37744</v>
      </c>
      <c r="B11454" t="s">
        <v>47048</v>
      </c>
      <c r="C11454" s="15" t="s">
        <v>47049</v>
      </c>
      <c r="D11454" s="15" t="s">
        <v>47050</v>
      </c>
      <c r="E11454">
        <v>14438</v>
      </c>
      <c r="F11454">
        <v>21390</v>
      </c>
      <c r="H11454">
        <v>2</v>
      </c>
      <c r="K11454" s="16">
        <f t="shared" si="534"/>
        <v>16170.56</v>
      </c>
      <c r="L11454" s="16">
        <f t="shared" si="535"/>
        <v>17021.642105263159</v>
      </c>
      <c r="M11454" s="16">
        <f t="shared" si="536"/>
        <v>19342.775119617228</v>
      </c>
      <c r="N11454" t="e">
        <f>INDEX(XML!$A$2:$R$782,MATCH(C11454,XML!$D$2:$D$737,0),2)</f>
        <v>#N/A</v>
      </c>
    </row>
    <row r="11455" spans="1:14" ht="101.25" x14ac:dyDescent="0.2">
      <c r="A11455">
        <v>61455</v>
      </c>
      <c r="B11455" t="s">
        <v>46871</v>
      </c>
      <c r="C11455" s="15" t="s">
        <v>46872</v>
      </c>
      <c r="D11455" s="15" t="s">
        <v>46873</v>
      </c>
      <c r="E11455">
        <v>28990</v>
      </c>
      <c r="F11455">
        <v>28990</v>
      </c>
      <c r="H11455">
        <v>7</v>
      </c>
      <c r="K11455" s="16">
        <f t="shared" si="534"/>
        <v>32468.799999999999</v>
      </c>
      <c r="L11455" s="16">
        <f t="shared" si="535"/>
        <v>34177.684210526313</v>
      </c>
      <c r="M11455" s="16">
        <f t="shared" si="536"/>
        <v>38838.277511961722</v>
      </c>
      <c r="N11455" t="e">
        <f>INDEX(XML!$A$2:$R$782,MATCH(C11455,XML!$D$2:$D$737,0),2)</f>
        <v>#N/A</v>
      </c>
    </row>
    <row r="11456" spans="1:14" ht="135" x14ac:dyDescent="0.2">
      <c r="A11456">
        <v>61456</v>
      </c>
      <c r="B11456" t="s">
        <v>46868</v>
      </c>
      <c r="C11456" s="15" t="s">
        <v>46869</v>
      </c>
      <c r="D11456" s="15" t="s">
        <v>46870</v>
      </c>
      <c r="E11456">
        <v>29990</v>
      </c>
      <c r="F11456">
        <v>29990</v>
      </c>
      <c r="H11456">
        <v>7</v>
      </c>
      <c r="K11456" s="16">
        <f t="shared" si="534"/>
        <v>33588.800000000003</v>
      </c>
      <c r="L11456" s="16">
        <f t="shared" si="535"/>
        <v>35356.631578947374</v>
      </c>
      <c r="M11456" s="16">
        <f t="shared" si="536"/>
        <v>40177.99043062202</v>
      </c>
      <c r="N11456" t="e">
        <f>INDEX(XML!$A$2:$R$782,MATCH(C11456,XML!$D$2:$D$737,0),2)</f>
        <v>#N/A</v>
      </c>
    </row>
    <row r="11457" spans="1:14" ht="33.75" x14ac:dyDescent="0.2">
      <c r="A11457">
        <v>66151</v>
      </c>
      <c r="B11457" t="s">
        <v>43361</v>
      </c>
      <c r="C11457" s="15" t="s">
        <v>43362</v>
      </c>
      <c r="D11457" s="15" t="s">
        <v>43363</v>
      </c>
      <c r="E11457">
        <v>4500</v>
      </c>
      <c r="F11457">
        <v>6890</v>
      </c>
      <c r="H11457">
        <v>1</v>
      </c>
      <c r="K11457" s="16">
        <f t="shared" si="534"/>
        <v>5040</v>
      </c>
      <c r="L11457" s="16">
        <f t="shared" si="535"/>
        <v>5305.2631578947367</v>
      </c>
      <c r="M11457" s="16">
        <f t="shared" si="536"/>
        <v>6028.7081339712922</v>
      </c>
      <c r="N11457" t="e">
        <f>INDEX(XML!$A$2:$R$782,MATCH(C11457,XML!$D$2:$D$737,0),2)</f>
        <v>#N/A</v>
      </c>
    </row>
    <row r="11458" spans="1:14" ht="90" x14ac:dyDescent="0.2">
      <c r="A11458">
        <v>80430</v>
      </c>
      <c r="B11458" t="s">
        <v>40154</v>
      </c>
      <c r="C11458" s="15" t="s">
        <v>40157</v>
      </c>
      <c r="D11458" s="15" t="s">
        <v>40158</v>
      </c>
      <c r="E11458">
        <v>15764</v>
      </c>
      <c r="F11458">
        <v>25990</v>
      </c>
      <c r="H11458">
        <v>45</v>
      </c>
      <c r="K11458" s="16">
        <f t="shared" si="534"/>
        <v>17655.68</v>
      </c>
      <c r="L11458" s="16">
        <f t="shared" si="535"/>
        <v>18584.926315789475</v>
      </c>
      <c r="M11458" s="16">
        <f t="shared" si="536"/>
        <v>21119.234449760766</v>
      </c>
      <c r="N11458" t="e">
        <f>INDEX(XML!$A$2:$R$782,MATCH(C11458,XML!$D$2:$D$737,0),2)</f>
        <v>#N/A</v>
      </c>
    </row>
    <row r="11459" spans="1:14" ht="90" x14ac:dyDescent="0.2">
      <c r="A11459">
        <v>80429</v>
      </c>
      <c r="B11459" t="s">
        <v>40154</v>
      </c>
      <c r="C11459" s="15" t="s">
        <v>40155</v>
      </c>
      <c r="D11459" s="15" t="s">
        <v>40156</v>
      </c>
      <c r="E11459">
        <v>15764</v>
      </c>
      <c r="F11459">
        <v>25990</v>
      </c>
      <c r="H11459">
        <v>33</v>
      </c>
      <c r="K11459" s="16">
        <f t="shared" si="534"/>
        <v>17655.68</v>
      </c>
      <c r="L11459" s="16">
        <f t="shared" si="535"/>
        <v>18584.926315789475</v>
      </c>
      <c r="M11459" s="16">
        <f t="shared" si="536"/>
        <v>21119.234449760766</v>
      </c>
      <c r="N11459" t="e">
        <f>INDEX(XML!$A$2:$R$782,MATCH(C11459,XML!$D$2:$D$737,0),2)</f>
        <v>#N/A</v>
      </c>
    </row>
    <row r="11460" spans="1:14" ht="67.5" x14ac:dyDescent="0.2">
      <c r="A11460">
        <v>35664</v>
      </c>
      <c r="B11460" t="s">
        <v>4616</v>
      </c>
      <c r="C11460" s="15" t="s">
        <v>4617</v>
      </c>
      <c r="D11460" s="15" t="s">
        <v>4618</v>
      </c>
      <c r="E11460">
        <v>14990</v>
      </c>
      <c r="F11460">
        <v>14990</v>
      </c>
      <c r="K11460" s="16">
        <f t="shared" si="534"/>
        <v>16788.8</v>
      </c>
      <c r="L11460" s="16">
        <f t="shared" si="535"/>
        <v>17672.42105263158</v>
      </c>
      <c r="M11460" s="16">
        <f t="shared" si="536"/>
        <v>20082.296650717704</v>
      </c>
      <c r="N11460" t="e">
        <f>INDEX(XML!$A$2:$R$782,MATCH(C11460,XML!$D$2:$D$737,0),2)</f>
        <v>#N/A</v>
      </c>
    </row>
    <row r="11461" spans="1:14" ht="67.5" x14ac:dyDescent="0.2">
      <c r="A11461">
        <v>55177</v>
      </c>
      <c r="B11461" t="s">
        <v>13216</v>
      </c>
      <c r="C11461" s="15" t="s">
        <v>13217</v>
      </c>
      <c r="D11461" s="15" t="s">
        <v>13218</v>
      </c>
      <c r="E11461">
        <v>14723</v>
      </c>
      <c r="F11461">
        <v>19990</v>
      </c>
      <c r="H11461" t="s">
        <v>746</v>
      </c>
      <c r="K11461" s="16">
        <f t="shared" ref="K11461:K11524" si="537">IF(E11461&gt;49999,E11461+E11461*0.07,IF(E11461&lt;=49999,E11461+E11461*0.12))</f>
        <v>16489.759999999998</v>
      </c>
      <c r="L11461" s="16">
        <f t="shared" ref="L11461:L11524" si="538">K11461*100/95</f>
        <v>17357.642105263156</v>
      </c>
      <c r="M11461" s="16">
        <f t="shared" ref="M11461:M11524" si="539">IF(COUNTIF(C11461,"*Dahua*"),F11461-10,L11461*100/88)</f>
        <v>19724.593301435405</v>
      </c>
      <c r="N11461" t="e">
        <f>INDEX(XML!$A$2:$R$782,MATCH(C11461,XML!$D$2:$D$737,0),2)</f>
        <v>#N/A</v>
      </c>
    </row>
    <row r="11462" spans="1:14" ht="67.5" x14ac:dyDescent="0.2">
      <c r="A11462">
        <v>55178</v>
      </c>
      <c r="B11462" t="s">
        <v>13216</v>
      </c>
      <c r="C11462" s="15" t="s">
        <v>13219</v>
      </c>
      <c r="D11462" s="15" t="s">
        <v>13220</v>
      </c>
      <c r="E11462">
        <v>14093</v>
      </c>
      <c r="F11462">
        <v>19990</v>
      </c>
      <c r="H11462">
        <v>32</v>
      </c>
      <c r="K11462" s="16">
        <f t="shared" si="537"/>
        <v>15784.16</v>
      </c>
      <c r="L11462" s="16">
        <f t="shared" si="538"/>
        <v>16614.905263157896</v>
      </c>
      <c r="M11462" s="16">
        <f t="shared" si="539"/>
        <v>18880.57416267943</v>
      </c>
      <c r="N11462" t="e">
        <f>INDEX(XML!$A$2:$R$782,MATCH(C11462,XML!$D$2:$D$737,0),2)</f>
        <v>#N/A</v>
      </c>
    </row>
    <row r="11463" spans="1:14" ht="101.25" x14ac:dyDescent="0.2">
      <c r="A11463">
        <v>62680</v>
      </c>
      <c r="B11463" t="s">
        <v>20559</v>
      </c>
      <c r="C11463" s="15" t="s">
        <v>20560</v>
      </c>
      <c r="D11463" s="15" t="s">
        <v>20561</v>
      </c>
      <c r="E11463">
        <v>27100</v>
      </c>
      <c r="F11463">
        <v>29990</v>
      </c>
      <c r="H11463" t="s">
        <v>746</v>
      </c>
      <c r="K11463" s="16">
        <f t="shared" si="537"/>
        <v>30352</v>
      </c>
      <c r="L11463" s="16">
        <f t="shared" si="538"/>
        <v>31949.473684210527</v>
      </c>
      <c r="M11463" s="16">
        <f t="shared" si="539"/>
        <v>36306.220095693781</v>
      </c>
      <c r="N11463" t="e">
        <f>INDEX(XML!$A$2:$R$782,MATCH(C11463,XML!$D$2:$D$737,0),2)</f>
        <v>#N/A</v>
      </c>
    </row>
    <row r="11464" spans="1:14" ht="112.5" x14ac:dyDescent="0.2">
      <c r="A11464">
        <v>62690</v>
      </c>
      <c r="B11464" t="s">
        <v>20559</v>
      </c>
      <c r="C11464" s="15" t="s">
        <v>20562</v>
      </c>
      <c r="D11464" s="15" t="s">
        <v>20563</v>
      </c>
      <c r="E11464">
        <v>27100</v>
      </c>
      <c r="F11464">
        <v>29990</v>
      </c>
      <c r="H11464" t="s">
        <v>746</v>
      </c>
      <c r="K11464" s="16">
        <f t="shared" si="537"/>
        <v>30352</v>
      </c>
      <c r="L11464" s="16">
        <f t="shared" si="538"/>
        <v>31949.473684210527</v>
      </c>
      <c r="M11464" s="16">
        <f t="shared" si="539"/>
        <v>36306.220095693781</v>
      </c>
      <c r="N11464" t="e">
        <f>INDEX(XML!$A$2:$R$782,MATCH(C11464,XML!$D$2:$D$737,0),2)</f>
        <v>#N/A</v>
      </c>
    </row>
    <row r="11465" spans="1:14" ht="101.25" x14ac:dyDescent="0.2">
      <c r="A11465">
        <v>77465</v>
      </c>
      <c r="B11465" t="s">
        <v>39725</v>
      </c>
      <c r="C11465" s="15" t="s">
        <v>39726</v>
      </c>
      <c r="D11465" s="15" t="s">
        <v>39727</v>
      </c>
      <c r="E11465">
        <v>11369</v>
      </c>
      <c r="F11465">
        <v>19990</v>
      </c>
      <c r="H11465" t="s">
        <v>746</v>
      </c>
      <c r="K11465" s="16">
        <f t="shared" si="537"/>
        <v>12733.28</v>
      </c>
      <c r="L11465" s="16">
        <f t="shared" si="538"/>
        <v>13403.452631578948</v>
      </c>
      <c r="M11465" s="16">
        <f t="shared" si="539"/>
        <v>15231.196172248805</v>
      </c>
      <c r="N11465" t="e">
        <f>INDEX(XML!$A$2:$R$782,MATCH(C11465,XML!$D$2:$D$737,0),2)</f>
        <v>#N/A</v>
      </c>
    </row>
    <row r="11466" spans="1:14" ht="112.5" x14ac:dyDescent="0.2">
      <c r="A11466">
        <v>77466</v>
      </c>
      <c r="B11466" t="s">
        <v>39725</v>
      </c>
      <c r="C11466" s="15" t="s">
        <v>39728</v>
      </c>
      <c r="D11466" s="15" t="s">
        <v>39729</v>
      </c>
      <c r="E11466">
        <v>11369</v>
      </c>
      <c r="F11466">
        <v>19990</v>
      </c>
      <c r="H11466" t="s">
        <v>746</v>
      </c>
      <c r="K11466" s="16">
        <f t="shared" si="537"/>
        <v>12733.28</v>
      </c>
      <c r="L11466" s="16">
        <f t="shared" si="538"/>
        <v>13403.452631578948</v>
      </c>
      <c r="M11466" s="16">
        <f t="shared" si="539"/>
        <v>15231.196172248805</v>
      </c>
      <c r="N11466" t="e">
        <f>INDEX(XML!$A$2:$R$782,MATCH(C11466,XML!$D$2:$D$737,0),2)</f>
        <v>#N/A</v>
      </c>
    </row>
    <row r="11467" spans="1:14" ht="112.5" x14ac:dyDescent="0.2">
      <c r="A11467">
        <v>42314</v>
      </c>
      <c r="B11467" t="s">
        <v>4619</v>
      </c>
      <c r="C11467" s="15" t="s">
        <v>4620</v>
      </c>
      <c r="D11467" s="15" t="s">
        <v>4621</v>
      </c>
      <c r="E11467">
        <v>36990</v>
      </c>
      <c r="F11467">
        <v>36990</v>
      </c>
      <c r="K11467" s="16">
        <f t="shared" si="537"/>
        <v>41428.800000000003</v>
      </c>
      <c r="L11467" s="16">
        <f t="shared" si="538"/>
        <v>43609.26315789474</v>
      </c>
      <c r="M11467" s="16">
        <f t="shared" si="539"/>
        <v>49555.980861244025</v>
      </c>
      <c r="N11467" t="e">
        <f>INDEX(XML!$A$2:$R$782,MATCH(C11467,XML!$D$2:$D$737,0),2)</f>
        <v>#N/A</v>
      </c>
    </row>
    <row r="11468" spans="1:14" ht="90" x14ac:dyDescent="0.2">
      <c r="A11468">
        <v>68032</v>
      </c>
      <c r="B11468" t="s">
        <v>26535</v>
      </c>
      <c r="C11468" s="15" t="s">
        <v>26536</v>
      </c>
      <c r="D11468" s="15" t="s">
        <v>26537</v>
      </c>
      <c r="E11468">
        <v>41990</v>
      </c>
      <c r="F11468">
        <v>41990</v>
      </c>
      <c r="K11468" s="16">
        <f t="shared" si="537"/>
        <v>47028.800000000003</v>
      </c>
      <c r="L11468" s="16">
        <f t="shared" si="538"/>
        <v>49504</v>
      </c>
      <c r="M11468" s="16">
        <f t="shared" si="539"/>
        <v>56254.545454545456</v>
      </c>
      <c r="N11468" t="e">
        <f>INDEX(XML!$A$2:$R$782,MATCH(C11468,XML!$D$2:$D$737,0),2)</f>
        <v>#N/A</v>
      </c>
    </row>
    <row r="11469" spans="1:14" ht="112.5" x14ac:dyDescent="0.2">
      <c r="A11469">
        <v>68031</v>
      </c>
      <c r="B11469" t="s">
        <v>26550</v>
      </c>
      <c r="C11469" s="15" t="s">
        <v>26551</v>
      </c>
      <c r="D11469" s="15" t="s">
        <v>26552</v>
      </c>
      <c r="E11469">
        <v>46990</v>
      </c>
      <c r="F11469">
        <v>46990</v>
      </c>
      <c r="H11469">
        <v>17</v>
      </c>
      <c r="K11469" s="16">
        <f t="shared" si="537"/>
        <v>52628.800000000003</v>
      </c>
      <c r="L11469" s="16">
        <f t="shared" si="538"/>
        <v>55398.73684210526</v>
      </c>
      <c r="M11469" s="16">
        <f t="shared" si="539"/>
        <v>62953.110047846887</v>
      </c>
      <c r="N11469" t="e">
        <f>INDEX(XML!$A$2:$R$782,MATCH(C11469,XML!$D$2:$D$737,0),2)</f>
        <v>#N/A</v>
      </c>
    </row>
    <row r="11470" spans="1:14" ht="78.75" x14ac:dyDescent="0.2">
      <c r="A11470">
        <v>68030</v>
      </c>
      <c r="B11470" t="s">
        <v>26553</v>
      </c>
      <c r="C11470" s="15" t="s">
        <v>26554</v>
      </c>
      <c r="D11470" s="15" t="s">
        <v>26555</v>
      </c>
      <c r="E11470">
        <v>63990</v>
      </c>
      <c r="F11470">
        <v>63990</v>
      </c>
      <c r="H11470">
        <v>5</v>
      </c>
      <c r="K11470" s="16">
        <f t="shared" si="537"/>
        <v>68469.3</v>
      </c>
      <c r="L11470" s="16">
        <f t="shared" si="538"/>
        <v>72072.947368421053</v>
      </c>
      <c r="M11470" s="16">
        <f t="shared" si="539"/>
        <v>81901.076555023916</v>
      </c>
      <c r="N11470" t="e">
        <f>INDEX(XML!$A$2:$R$782,MATCH(C11470,XML!$D$2:$D$737,0),2)</f>
        <v>#N/A</v>
      </c>
    </row>
    <row r="11471" spans="1:14" ht="123.75" x14ac:dyDescent="0.2">
      <c r="A11471">
        <v>78539</v>
      </c>
      <c r="B11471" t="s">
        <v>39599</v>
      </c>
      <c r="C11471" s="15" t="s">
        <v>39600</v>
      </c>
      <c r="D11471" s="15" t="s">
        <v>39601</v>
      </c>
      <c r="E11471">
        <v>18990</v>
      </c>
      <c r="F11471">
        <v>18990</v>
      </c>
      <c r="H11471">
        <v>5</v>
      </c>
      <c r="K11471" s="16">
        <f t="shared" si="537"/>
        <v>21268.799999999999</v>
      </c>
      <c r="L11471" s="16">
        <f t="shared" si="538"/>
        <v>22388.21052631579</v>
      </c>
      <c r="M11471" s="16">
        <f t="shared" si="539"/>
        <v>25441.148325358852</v>
      </c>
      <c r="N11471" t="e">
        <f>INDEX(XML!$A$2:$R$782,MATCH(C11471,XML!$D$2:$D$737,0),2)</f>
        <v>#N/A</v>
      </c>
    </row>
    <row r="11472" spans="1:14" ht="180" x14ac:dyDescent="0.2">
      <c r="A11472">
        <v>78538</v>
      </c>
      <c r="B11472" t="s">
        <v>39602</v>
      </c>
      <c r="C11472" s="15" t="s">
        <v>39603</v>
      </c>
      <c r="D11472" s="15" t="s">
        <v>39604</v>
      </c>
      <c r="E11472">
        <v>15990</v>
      </c>
      <c r="F11472">
        <v>15990</v>
      </c>
      <c r="K11472" s="16">
        <f t="shared" si="537"/>
        <v>17908.8</v>
      </c>
      <c r="L11472" s="16">
        <f t="shared" si="538"/>
        <v>18851.36842105263</v>
      </c>
      <c r="M11472" s="16">
        <f t="shared" si="539"/>
        <v>21422.009569377988</v>
      </c>
      <c r="N11472" t="e">
        <f>INDEX(XML!$A$2:$R$782,MATCH(C11472,XML!$D$2:$D$737,0),2)</f>
        <v>#N/A</v>
      </c>
    </row>
    <row r="11473" spans="1:14" ht="123.75" x14ac:dyDescent="0.2">
      <c r="A11473">
        <v>78542</v>
      </c>
      <c r="B11473" t="s">
        <v>39593</v>
      </c>
      <c r="C11473" s="15" t="s">
        <v>39594</v>
      </c>
      <c r="D11473" s="15" t="s">
        <v>39595</v>
      </c>
      <c r="E11473">
        <v>22990</v>
      </c>
      <c r="F11473">
        <v>22990</v>
      </c>
      <c r="H11473">
        <v>10</v>
      </c>
      <c r="K11473" s="16">
        <f t="shared" si="537"/>
        <v>25748.799999999999</v>
      </c>
      <c r="L11473" s="16">
        <f t="shared" si="538"/>
        <v>27104</v>
      </c>
      <c r="M11473" s="16">
        <f t="shared" si="539"/>
        <v>30800</v>
      </c>
      <c r="N11473" t="e">
        <f>INDEX(XML!$A$2:$R$782,MATCH(C11473,XML!$D$2:$D$737,0),2)</f>
        <v>#N/A</v>
      </c>
    </row>
    <row r="11474" spans="1:14" ht="90" x14ac:dyDescent="0.2">
      <c r="A11474">
        <v>74701</v>
      </c>
      <c r="B11474" t="s">
        <v>34993</v>
      </c>
      <c r="C11474" s="15" t="s">
        <v>34994</v>
      </c>
      <c r="D11474" s="15" t="s">
        <v>34995</v>
      </c>
      <c r="E11474">
        <v>16490</v>
      </c>
      <c r="F11474">
        <v>16490</v>
      </c>
      <c r="K11474" s="16">
        <f t="shared" si="537"/>
        <v>18468.8</v>
      </c>
      <c r="L11474" s="16">
        <f t="shared" si="538"/>
        <v>19440.842105263157</v>
      </c>
      <c r="M11474" s="16">
        <f t="shared" si="539"/>
        <v>22091.866028708133</v>
      </c>
      <c r="N11474" t="e">
        <f>INDEX(XML!$A$2:$R$782,MATCH(C11474,XML!$D$2:$D$737,0),2)</f>
        <v>#N/A</v>
      </c>
    </row>
    <row r="11475" spans="1:14" ht="90" x14ac:dyDescent="0.2">
      <c r="A11475">
        <v>74703</v>
      </c>
      <c r="B11475" t="s">
        <v>34928</v>
      </c>
      <c r="C11475" s="15" t="s">
        <v>34929</v>
      </c>
      <c r="D11475" s="15" t="s">
        <v>34930</v>
      </c>
      <c r="E11475">
        <v>24490</v>
      </c>
      <c r="F11475">
        <v>24490</v>
      </c>
      <c r="H11475">
        <v>7</v>
      </c>
      <c r="K11475" s="16">
        <f t="shared" si="537"/>
        <v>27428.799999999999</v>
      </c>
      <c r="L11475" s="16">
        <f t="shared" si="538"/>
        <v>28872.42105263158</v>
      </c>
      <c r="M11475" s="16">
        <f t="shared" si="539"/>
        <v>32809.569377990432</v>
      </c>
      <c r="N11475" t="e">
        <f>INDEX(XML!$A$2:$R$782,MATCH(C11475,XML!$D$2:$D$737,0),2)</f>
        <v>#N/A</v>
      </c>
    </row>
    <row r="11476" spans="1:14" ht="112.5" x14ac:dyDescent="0.2">
      <c r="A11476">
        <v>78541</v>
      </c>
      <c r="B11476" t="s">
        <v>39596</v>
      </c>
      <c r="C11476" s="15" t="s">
        <v>39597</v>
      </c>
      <c r="D11476" s="15" t="s">
        <v>39598</v>
      </c>
      <c r="E11476">
        <v>24990</v>
      </c>
      <c r="F11476">
        <v>24990</v>
      </c>
      <c r="H11476">
        <v>8</v>
      </c>
      <c r="K11476" s="16">
        <f t="shared" si="537"/>
        <v>27988.799999999999</v>
      </c>
      <c r="L11476" s="16">
        <f t="shared" si="538"/>
        <v>29461.894736842107</v>
      </c>
      <c r="M11476" s="16">
        <f t="shared" si="539"/>
        <v>33479.425837320574</v>
      </c>
      <c r="N11476" t="e">
        <f>INDEX(XML!$A$2:$R$782,MATCH(C11476,XML!$D$2:$D$737,0),2)</f>
        <v>#N/A</v>
      </c>
    </row>
    <row r="11477" spans="1:14" ht="101.25" x14ac:dyDescent="0.2">
      <c r="A11477">
        <v>68044</v>
      </c>
      <c r="B11477" t="s">
        <v>26541</v>
      </c>
      <c r="C11477" s="15" t="s">
        <v>26542</v>
      </c>
      <c r="D11477" s="15" t="s">
        <v>26543</v>
      </c>
      <c r="E11477">
        <v>32990</v>
      </c>
      <c r="F11477">
        <v>32990</v>
      </c>
      <c r="H11477">
        <v>1</v>
      </c>
      <c r="K11477" s="16">
        <f t="shared" si="537"/>
        <v>36948.800000000003</v>
      </c>
      <c r="L11477" s="16">
        <f t="shared" si="538"/>
        <v>38893.473684210534</v>
      </c>
      <c r="M11477" s="16">
        <f t="shared" si="539"/>
        <v>44197.129186602884</v>
      </c>
      <c r="N11477" t="e">
        <f>INDEX(XML!$A$2:$R$782,MATCH(C11477,XML!$D$2:$D$737,0),2)</f>
        <v>#N/A</v>
      </c>
    </row>
    <row r="11478" spans="1:14" ht="101.25" x14ac:dyDescent="0.2">
      <c r="A11478">
        <v>74702</v>
      </c>
      <c r="B11478" t="s">
        <v>34979</v>
      </c>
      <c r="C11478" s="15" t="s">
        <v>34980</v>
      </c>
      <c r="D11478" s="15" t="s">
        <v>34981</v>
      </c>
      <c r="E11478">
        <v>22990</v>
      </c>
      <c r="F11478">
        <v>22990</v>
      </c>
      <c r="H11478">
        <v>7</v>
      </c>
      <c r="K11478" s="16">
        <f t="shared" si="537"/>
        <v>25748.799999999999</v>
      </c>
      <c r="L11478" s="16">
        <f t="shared" si="538"/>
        <v>27104</v>
      </c>
      <c r="M11478" s="16">
        <f t="shared" si="539"/>
        <v>30800</v>
      </c>
      <c r="N11478" t="e">
        <f>INDEX(XML!$A$2:$R$782,MATCH(C11478,XML!$D$2:$D$737,0),2)</f>
        <v>#N/A</v>
      </c>
    </row>
    <row r="11479" spans="1:14" ht="90" x14ac:dyDescent="0.2">
      <c r="A11479">
        <v>68047</v>
      </c>
      <c r="B11479" t="s">
        <v>26547</v>
      </c>
      <c r="C11479" s="15" t="s">
        <v>26548</v>
      </c>
      <c r="D11479" s="15" t="s">
        <v>26549</v>
      </c>
      <c r="E11479">
        <v>32990</v>
      </c>
      <c r="F11479">
        <v>32990</v>
      </c>
      <c r="H11479">
        <v>1</v>
      </c>
      <c r="K11479" s="16">
        <f t="shared" si="537"/>
        <v>36948.800000000003</v>
      </c>
      <c r="L11479" s="16">
        <f t="shared" si="538"/>
        <v>38893.473684210534</v>
      </c>
      <c r="M11479" s="16">
        <f t="shared" si="539"/>
        <v>44197.129186602884</v>
      </c>
      <c r="N11479" t="e">
        <f>INDEX(XML!$A$2:$R$782,MATCH(C11479,XML!$D$2:$D$737,0),2)</f>
        <v>#N/A</v>
      </c>
    </row>
    <row r="11480" spans="1:14" ht="146.25" x14ac:dyDescent="0.2">
      <c r="A11480">
        <v>78544</v>
      </c>
      <c r="B11480" t="s">
        <v>39590</v>
      </c>
      <c r="C11480" s="15" t="s">
        <v>39591</v>
      </c>
      <c r="D11480" s="15" t="s">
        <v>39592</v>
      </c>
      <c r="E11480">
        <v>36990</v>
      </c>
      <c r="F11480">
        <v>36990</v>
      </c>
      <c r="H11480">
        <v>9</v>
      </c>
      <c r="K11480" s="16">
        <f t="shared" si="537"/>
        <v>41428.800000000003</v>
      </c>
      <c r="L11480" s="16">
        <f t="shared" si="538"/>
        <v>43609.26315789474</v>
      </c>
      <c r="M11480" s="16">
        <f t="shared" si="539"/>
        <v>49555.980861244025</v>
      </c>
      <c r="N11480" t="e">
        <f>INDEX(XML!$A$2:$R$782,MATCH(C11480,XML!$D$2:$D$737,0),2)</f>
        <v>#N/A</v>
      </c>
    </row>
    <row r="11481" spans="1:14" ht="146.25" x14ac:dyDescent="0.2">
      <c r="A11481">
        <v>78547</v>
      </c>
      <c r="B11481" t="s">
        <v>39587</v>
      </c>
      <c r="C11481" s="15" t="s">
        <v>39588</v>
      </c>
      <c r="D11481" s="15" t="s">
        <v>39589</v>
      </c>
      <c r="E11481">
        <v>36990</v>
      </c>
      <c r="F11481">
        <v>36990</v>
      </c>
      <c r="H11481">
        <v>6</v>
      </c>
      <c r="K11481" s="16">
        <f t="shared" si="537"/>
        <v>41428.800000000003</v>
      </c>
      <c r="L11481" s="16">
        <f t="shared" si="538"/>
        <v>43609.26315789474</v>
      </c>
      <c r="M11481" s="16">
        <f t="shared" si="539"/>
        <v>49555.980861244025</v>
      </c>
      <c r="N11481" t="e">
        <f>INDEX(XML!$A$2:$R$782,MATCH(C11481,XML!$D$2:$D$737,0),2)</f>
        <v>#N/A</v>
      </c>
    </row>
    <row r="11482" spans="1:14" ht="146.25" x14ac:dyDescent="0.2">
      <c r="A11482">
        <v>78548</v>
      </c>
      <c r="B11482" t="s">
        <v>39584</v>
      </c>
      <c r="C11482" s="15" t="s">
        <v>39585</v>
      </c>
      <c r="D11482" s="15" t="s">
        <v>39586</v>
      </c>
      <c r="E11482">
        <v>36990</v>
      </c>
      <c r="F11482">
        <v>36990</v>
      </c>
      <c r="H11482">
        <v>8</v>
      </c>
      <c r="K11482" s="16">
        <f t="shared" si="537"/>
        <v>41428.800000000003</v>
      </c>
      <c r="L11482" s="16">
        <f t="shared" si="538"/>
        <v>43609.26315789474</v>
      </c>
      <c r="M11482" s="16">
        <f t="shared" si="539"/>
        <v>49555.980861244025</v>
      </c>
      <c r="N11482" t="e">
        <f>INDEX(XML!$A$2:$R$782,MATCH(C11482,XML!$D$2:$D$737,0),2)</f>
        <v>#N/A</v>
      </c>
    </row>
    <row r="11483" spans="1:14" ht="157.5" x14ac:dyDescent="0.2">
      <c r="A11483">
        <v>78549</v>
      </c>
      <c r="B11483" t="s">
        <v>39581</v>
      </c>
      <c r="C11483" s="15" t="s">
        <v>39582</v>
      </c>
      <c r="D11483" s="15" t="s">
        <v>39583</v>
      </c>
      <c r="E11483">
        <v>36990</v>
      </c>
      <c r="F11483">
        <v>36990</v>
      </c>
      <c r="H11483">
        <v>9</v>
      </c>
      <c r="K11483" s="16">
        <f t="shared" si="537"/>
        <v>41428.800000000003</v>
      </c>
      <c r="L11483" s="16">
        <f t="shared" si="538"/>
        <v>43609.26315789474</v>
      </c>
      <c r="M11483" s="16">
        <f t="shared" si="539"/>
        <v>49555.980861244025</v>
      </c>
      <c r="N11483" t="e">
        <f>INDEX(XML!$A$2:$R$782,MATCH(C11483,XML!$D$2:$D$737,0),2)</f>
        <v>#N/A</v>
      </c>
    </row>
    <row r="11484" spans="1:14" ht="101.25" x14ac:dyDescent="0.2">
      <c r="A11484">
        <v>68043</v>
      </c>
      <c r="B11484" t="s">
        <v>26538</v>
      </c>
      <c r="C11484" s="15" t="s">
        <v>26539</v>
      </c>
      <c r="D11484" s="15" t="s">
        <v>26540</v>
      </c>
      <c r="E11484">
        <v>32990</v>
      </c>
      <c r="F11484">
        <v>32990</v>
      </c>
      <c r="H11484">
        <v>1</v>
      </c>
      <c r="K11484" s="16">
        <f t="shared" si="537"/>
        <v>36948.800000000003</v>
      </c>
      <c r="L11484" s="16">
        <f t="shared" si="538"/>
        <v>38893.473684210534</v>
      </c>
      <c r="M11484" s="16">
        <f t="shared" si="539"/>
        <v>44197.129186602884</v>
      </c>
      <c r="N11484" t="e">
        <f>INDEX(XML!$A$2:$R$782,MATCH(C11484,XML!$D$2:$D$737,0),2)</f>
        <v>#N/A</v>
      </c>
    </row>
    <row r="11485" spans="1:14" ht="112.5" x14ac:dyDescent="0.2">
      <c r="A11485">
        <v>68045</v>
      </c>
      <c r="B11485" t="s">
        <v>26544</v>
      </c>
      <c r="C11485" s="15" t="s">
        <v>26545</v>
      </c>
      <c r="D11485" s="15" t="s">
        <v>26546</v>
      </c>
      <c r="E11485">
        <v>32990</v>
      </c>
      <c r="F11485">
        <v>32990</v>
      </c>
      <c r="H11485">
        <v>1</v>
      </c>
      <c r="K11485" s="16">
        <f t="shared" si="537"/>
        <v>36948.800000000003</v>
      </c>
      <c r="L11485" s="16">
        <f t="shared" si="538"/>
        <v>38893.473684210534</v>
      </c>
      <c r="M11485" s="16">
        <f t="shared" si="539"/>
        <v>44197.129186602884</v>
      </c>
      <c r="N11485" t="e">
        <f>INDEX(XML!$A$2:$R$782,MATCH(C11485,XML!$D$2:$D$737,0),2)</f>
        <v>#N/A</v>
      </c>
    </row>
    <row r="11486" spans="1:14" ht="112.5" x14ac:dyDescent="0.2">
      <c r="A11486">
        <v>74704</v>
      </c>
      <c r="B11486" t="s">
        <v>34931</v>
      </c>
      <c r="C11486" s="15" t="s">
        <v>34932</v>
      </c>
      <c r="D11486" s="15" t="s">
        <v>34933</v>
      </c>
      <c r="E11486">
        <v>37990</v>
      </c>
      <c r="F11486">
        <v>37990</v>
      </c>
      <c r="H11486">
        <v>5</v>
      </c>
      <c r="K11486" s="16">
        <f t="shared" si="537"/>
        <v>42548.800000000003</v>
      </c>
      <c r="L11486" s="16">
        <f t="shared" si="538"/>
        <v>44788.210526315786</v>
      </c>
      <c r="M11486" s="16">
        <f t="shared" si="539"/>
        <v>50895.693779904301</v>
      </c>
      <c r="N11486" t="e">
        <f>INDEX(XML!$A$2:$R$782,MATCH(C11486,XML!$D$2:$D$737,0),2)</f>
        <v>#N/A</v>
      </c>
    </row>
    <row r="11487" spans="1:14" ht="123.75" x14ac:dyDescent="0.2">
      <c r="A11487">
        <v>74708</v>
      </c>
      <c r="B11487" t="s">
        <v>34934</v>
      </c>
      <c r="C11487" s="15" t="s">
        <v>34935</v>
      </c>
      <c r="D11487" s="15" t="s">
        <v>34936</v>
      </c>
      <c r="E11487">
        <v>37990</v>
      </c>
      <c r="F11487">
        <v>37990</v>
      </c>
      <c r="H11487">
        <v>4</v>
      </c>
      <c r="K11487" s="16">
        <f t="shared" si="537"/>
        <v>42548.800000000003</v>
      </c>
      <c r="L11487" s="16">
        <f t="shared" si="538"/>
        <v>44788.210526315786</v>
      </c>
      <c r="M11487" s="16">
        <f t="shared" si="539"/>
        <v>50895.693779904301</v>
      </c>
      <c r="N11487" t="e">
        <f>INDEX(XML!$A$2:$R$782,MATCH(C11487,XML!$D$2:$D$737,0),2)</f>
        <v>#N/A</v>
      </c>
    </row>
    <row r="11488" spans="1:14" ht="146.25" x14ac:dyDescent="0.2">
      <c r="A11488">
        <v>78551</v>
      </c>
      <c r="B11488" t="s">
        <v>39578</v>
      </c>
      <c r="C11488" s="15" t="s">
        <v>39579</v>
      </c>
      <c r="D11488" s="15" t="s">
        <v>39580</v>
      </c>
      <c r="E11488">
        <v>299990</v>
      </c>
      <c r="F11488">
        <v>299990</v>
      </c>
      <c r="H11488">
        <v>3</v>
      </c>
      <c r="K11488" s="16">
        <f t="shared" si="537"/>
        <v>320989.3</v>
      </c>
      <c r="L11488" s="16">
        <f t="shared" si="538"/>
        <v>337883.4736842105</v>
      </c>
      <c r="M11488" s="16">
        <f t="shared" si="539"/>
        <v>383958.49282296648</v>
      </c>
      <c r="N11488" t="e">
        <f>INDEX(XML!$A$2:$R$782,MATCH(C11488,XML!$D$2:$D$737,0),2)</f>
        <v>#N/A</v>
      </c>
    </row>
    <row r="11489" spans="1:14" ht="135" x14ac:dyDescent="0.2">
      <c r="A11489">
        <v>68557</v>
      </c>
      <c r="B11489" t="s">
        <v>29349</v>
      </c>
      <c r="C11489" s="15" t="s">
        <v>29350</v>
      </c>
      <c r="D11489" s="15" t="s">
        <v>29351</v>
      </c>
      <c r="E11489">
        <v>43990</v>
      </c>
      <c r="F11489">
        <v>43990</v>
      </c>
      <c r="H11489">
        <v>4</v>
      </c>
      <c r="K11489" s="16">
        <f t="shared" si="537"/>
        <v>49268.800000000003</v>
      </c>
      <c r="L11489" s="16">
        <f t="shared" si="538"/>
        <v>51861.894736842107</v>
      </c>
      <c r="M11489" s="16">
        <f t="shared" si="539"/>
        <v>58933.97129186603</v>
      </c>
      <c r="N11489" t="e">
        <f>INDEX(XML!$A$2:$R$782,MATCH(C11489,XML!$D$2:$D$737,0),2)</f>
        <v>#N/A</v>
      </c>
    </row>
    <row r="11490" spans="1:14" ht="146.25" x14ac:dyDescent="0.2">
      <c r="A11490">
        <v>68558</v>
      </c>
      <c r="B11490" t="s">
        <v>29349</v>
      </c>
      <c r="C11490" s="15" t="s">
        <v>29352</v>
      </c>
      <c r="D11490" s="15" t="s">
        <v>29353</v>
      </c>
      <c r="E11490">
        <v>43990</v>
      </c>
      <c r="F11490">
        <v>43990</v>
      </c>
      <c r="H11490">
        <v>10</v>
      </c>
      <c r="K11490" s="16">
        <f t="shared" si="537"/>
        <v>49268.800000000003</v>
      </c>
      <c r="L11490" s="16">
        <f t="shared" si="538"/>
        <v>51861.894736842107</v>
      </c>
      <c r="M11490" s="16">
        <f t="shared" si="539"/>
        <v>58933.97129186603</v>
      </c>
      <c r="N11490" t="e">
        <f>INDEX(XML!$A$2:$R$782,MATCH(C11490,XML!$D$2:$D$737,0),2)</f>
        <v>#N/A</v>
      </c>
    </row>
    <row r="11491" spans="1:14" ht="135" x14ac:dyDescent="0.2">
      <c r="A11491">
        <v>68559</v>
      </c>
      <c r="B11491" t="s">
        <v>29349</v>
      </c>
      <c r="C11491" s="15" t="s">
        <v>29354</v>
      </c>
      <c r="D11491" s="15" t="s">
        <v>29355</v>
      </c>
      <c r="E11491">
        <v>43990</v>
      </c>
      <c r="F11491">
        <v>43990</v>
      </c>
      <c r="H11491">
        <v>8</v>
      </c>
      <c r="K11491" s="16">
        <f t="shared" si="537"/>
        <v>49268.800000000003</v>
      </c>
      <c r="L11491" s="16">
        <f t="shared" si="538"/>
        <v>51861.894736842107</v>
      </c>
      <c r="M11491" s="16">
        <f t="shared" si="539"/>
        <v>58933.97129186603</v>
      </c>
      <c r="N11491" t="e">
        <f>INDEX(XML!$A$2:$R$782,MATCH(C11491,XML!$D$2:$D$737,0),2)</f>
        <v>#N/A</v>
      </c>
    </row>
    <row r="11492" spans="1:14" ht="15.75" x14ac:dyDescent="0.25">
      <c r="A11492" s="184" t="s">
        <v>4637</v>
      </c>
      <c r="B11492" s="184"/>
      <c r="C11492" s="185"/>
      <c r="D11492" s="185"/>
      <c r="E11492" s="184"/>
      <c r="F11492" s="184"/>
      <c r="G11492" s="184"/>
      <c r="H11492" s="184"/>
      <c r="I11492" s="184"/>
      <c r="J11492" s="184"/>
      <c r="K11492" s="16">
        <f t="shared" si="537"/>
        <v>0</v>
      </c>
      <c r="L11492" s="16">
        <f t="shared" si="538"/>
        <v>0</v>
      </c>
      <c r="M11492" s="16">
        <f t="shared" si="539"/>
        <v>0</v>
      </c>
      <c r="N11492" t="e">
        <f>INDEX(XML!$A$2:$R$782,MATCH(C11492,XML!$D$2:$D$737,0),2)</f>
        <v>#N/A</v>
      </c>
    </row>
    <row r="11493" spans="1:14" ht="56.25" x14ac:dyDescent="0.2">
      <c r="A11493">
        <v>54870</v>
      </c>
      <c r="B11493" t="s">
        <v>13221</v>
      </c>
      <c r="C11493" s="15" t="s">
        <v>13222</v>
      </c>
      <c r="D11493" s="15" t="s">
        <v>13223</v>
      </c>
      <c r="E11493">
        <v>9990</v>
      </c>
      <c r="F11493">
        <v>9990</v>
      </c>
      <c r="K11493" s="16">
        <f t="shared" si="537"/>
        <v>11188.8</v>
      </c>
      <c r="L11493" s="16">
        <f t="shared" si="538"/>
        <v>11777.684210526315</v>
      </c>
      <c r="M11493" s="16">
        <f t="shared" si="539"/>
        <v>13383.732057416266</v>
      </c>
      <c r="N11493" t="e">
        <f>INDEX(XML!$A$2:$R$782,MATCH(C11493,XML!$D$2:$D$737,0),2)</f>
        <v>#N/A</v>
      </c>
    </row>
    <row r="11494" spans="1:14" ht="78.75" x14ac:dyDescent="0.2">
      <c r="A11494">
        <v>56023</v>
      </c>
      <c r="B11494" t="s">
        <v>14380</v>
      </c>
      <c r="C11494" s="15" t="s">
        <v>14381</v>
      </c>
      <c r="D11494" s="15" t="s">
        <v>14382</v>
      </c>
      <c r="E11494">
        <v>14990</v>
      </c>
      <c r="F11494">
        <v>14990</v>
      </c>
      <c r="K11494" s="16">
        <f t="shared" si="537"/>
        <v>16788.8</v>
      </c>
      <c r="L11494" s="16">
        <f t="shared" si="538"/>
        <v>17672.42105263158</v>
      </c>
      <c r="M11494" s="16">
        <f t="shared" si="539"/>
        <v>20082.296650717704</v>
      </c>
      <c r="N11494" t="e">
        <f>INDEX(XML!$A$2:$R$782,MATCH(C11494,XML!$D$2:$D$737,0),2)</f>
        <v>#N/A</v>
      </c>
    </row>
    <row r="11495" spans="1:14" ht="90" x14ac:dyDescent="0.2">
      <c r="A11495">
        <v>40266</v>
      </c>
      <c r="B11495" t="s">
        <v>4638</v>
      </c>
      <c r="C11495" s="15" t="s">
        <v>4639</v>
      </c>
      <c r="D11495" s="15" t="s">
        <v>4640</v>
      </c>
      <c r="E11495">
        <v>29990</v>
      </c>
      <c r="F11495">
        <v>29990</v>
      </c>
      <c r="H11495">
        <v>50</v>
      </c>
      <c r="K11495" s="16">
        <f t="shared" si="537"/>
        <v>33588.800000000003</v>
      </c>
      <c r="L11495" s="16">
        <f t="shared" si="538"/>
        <v>35356.631578947374</v>
      </c>
      <c r="M11495" s="16">
        <f t="shared" si="539"/>
        <v>40177.99043062202</v>
      </c>
      <c r="N11495" t="e">
        <f>INDEX(XML!$A$2:$R$782,MATCH(C11495,XML!$D$2:$D$737,0),2)</f>
        <v>#N/A</v>
      </c>
    </row>
    <row r="11496" spans="1:14" ht="78.75" x14ac:dyDescent="0.2">
      <c r="A11496">
        <v>40267</v>
      </c>
      <c r="B11496" t="s">
        <v>4641</v>
      </c>
      <c r="C11496" s="15" t="s">
        <v>4642</v>
      </c>
      <c r="D11496" s="15" t="s">
        <v>4643</v>
      </c>
      <c r="E11496">
        <v>8621</v>
      </c>
      <c r="F11496">
        <v>9990</v>
      </c>
      <c r="H11496">
        <v>1</v>
      </c>
      <c r="I11496">
        <v>3</v>
      </c>
      <c r="K11496" s="16">
        <f t="shared" si="537"/>
        <v>9655.52</v>
      </c>
      <c r="L11496" s="16">
        <f t="shared" si="538"/>
        <v>10163.705263157895</v>
      </c>
      <c r="M11496" s="16">
        <f t="shared" si="539"/>
        <v>11549.665071770336</v>
      </c>
      <c r="N11496" t="e">
        <f>INDEX(XML!$A$2:$R$782,MATCH(C11496,XML!$D$2:$D$737,0),2)</f>
        <v>#N/A</v>
      </c>
    </row>
    <row r="11497" spans="1:14" ht="56.25" x14ac:dyDescent="0.2">
      <c r="A11497">
        <v>41853</v>
      </c>
      <c r="C11497" s="15" t="s">
        <v>4644</v>
      </c>
      <c r="D11497" s="15" t="s">
        <v>4645</v>
      </c>
      <c r="E11497">
        <v>7990</v>
      </c>
      <c r="F11497">
        <v>7990</v>
      </c>
      <c r="K11497" s="16">
        <f t="shared" si="537"/>
        <v>8948.7999999999993</v>
      </c>
      <c r="L11497" s="16">
        <f t="shared" si="538"/>
        <v>9419.78947368421</v>
      </c>
      <c r="M11497" s="16">
        <f t="shared" si="539"/>
        <v>10704.306220095694</v>
      </c>
      <c r="N11497" t="e">
        <f>INDEX(XML!$A$2:$R$782,MATCH(C11497,XML!$D$2:$D$737,0),2)</f>
        <v>#N/A</v>
      </c>
    </row>
    <row r="11498" spans="1:14" ht="56.25" x14ac:dyDescent="0.2">
      <c r="A11498">
        <v>41852</v>
      </c>
      <c r="B11498" t="s">
        <v>35350</v>
      </c>
      <c r="C11498" s="15" t="s">
        <v>35351</v>
      </c>
      <c r="D11498" s="15" t="s">
        <v>35352</v>
      </c>
      <c r="E11498">
        <v>32937</v>
      </c>
      <c r="F11498">
        <v>35990</v>
      </c>
      <c r="H11498" t="s">
        <v>746</v>
      </c>
      <c r="K11498" s="16">
        <f t="shared" si="537"/>
        <v>36889.440000000002</v>
      </c>
      <c r="L11498" s="16">
        <f t="shared" si="538"/>
        <v>38830.989473684211</v>
      </c>
      <c r="M11498" s="16">
        <f t="shared" si="539"/>
        <v>44126.124401913876</v>
      </c>
      <c r="N11498" t="e">
        <f>INDEX(XML!$A$2:$R$782,MATCH(C11498,XML!$D$2:$D$737,0),2)</f>
        <v>#N/A</v>
      </c>
    </row>
    <row r="11499" spans="1:14" ht="78.75" x14ac:dyDescent="0.2">
      <c r="A11499">
        <v>67989</v>
      </c>
      <c r="B11499" t="s">
        <v>26559</v>
      </c>
      <c r="C11499" s="15" t="s">
        <v>26560</v>
      </c>
      <c r="D11499" s="15" t="s">
        <v>26561</v>
      </c>
      <c r="E11499">
        <v>18990</v>
      </c>
      <c r="F11499">
        <v>18990</v>
      </c>
      <c r="H11499">
        <v>9</v>
      </c>
      <c r="K11499" s="16">
        <f t="shared" si="537"/>
        <v>21268.799999999999</v>
      </c>
      <c r="L11499" s="16">
        <f t="shared" si="538"/>
        <v>22388.21052631579</v>
      </c>
      <c r="M11499" s="16">
        <f t="shared" si="539"/>
        <v>25441.148325358852</v>
      </c>
      <c r="N11499" t="e">
        <f>INDEX(XML!$A$2:$R$782,MATCH(C11499,XML!$D$2:$D$737,0),2)</f>
        <v>#N/A</v>
      </c>
    </row>
    <row r="11500" spans="1:14" ht="90" x14ac:dyDescent="0.2">
      <c r="A11500">
        <v>67990</v>
      </c>
      <c r="B11500" t="s">
        <v>26562</v>
      </c>
      <c r="C11500" s="15" t="s">
        <v>26563</v>
      </c>
      <c r="D11500" s="15" t="s">
        <v>26564</v>
      </c>
      <c r="E11500">
        <v>24990</v>
      </c>
      <c r="F11500">
        <v>24990</v>
      </c>
      <c r="H11500">
        <v>10</v>
      </c>
      <c r="K11500" s="16">
        <f t="shared" si="537"/>
        <v>27988.799999999999</v>
      </c>
      <c r="L11500" s="16">
        <f t="shared" si="538"/>
        <v>29461.894736842107</v>
      </c>
      <c r="M11500" s="16">
        <f t="shared" si="539"/>
        <v>33479.425837320574</v>
      </c>
      <c r="N11500" t="e">
        <f>INDEX(XML!$A$2:$R$782,MATCH(C11500,XML!$D$2:$D$737,0),2)</f>
        <v>#N/A</v>
      </c>
    </row>
    <row r="11501" spans="1:14" ht="56.25" x14ac:dyDescent="0.2">
      <c r="A11501">
        <v>73556</v>
      </c>
      <c r="B11501" t="s">
        <v>31585</v>
      </c>
      <c r="C11501" s="15" t="s">
        <v>31586</v>
      </c>
      <c r="D11501" s="15" t="s">
        <v>31951</v>
      </c>
      <c r="E11501">
        <v>13112</v>
      </c>
      <c r="F11501">
        <v>15990</v>
      </c>
      <c r="H11501">
        <v>14</v>
      </c>
      <c r="K11501" s="16">
        <f t="shared" si="537"/>
        <v>14685.44</v>
      </c>
      <c r="L11501" s="16">
        <f t="shared" si="538"/>
        <v>15458.357894736842</v>
      </c>
      <c r="M11501" s="16">
        <f t="shared" si="539"/>
        <v>17566.315789473683</v>
      </c>
      <c r="N11501" t="e">
        <f>INDEX(XML!$A$2:$R$782,MATCH(C11501,XML!$D$2:$D$737,0),2)</f>
        <v>#N/A</v>
      </c>
    </row>
    <row r="11502" spans="1:14" ht="90" x14ac:dyDescent="0.2">
      <c r="A11502">
        <v>73557</v>
      </c>
      <c r="B11502" t="s">
        <v>31583</v>
      </c>
      <c r="C11502" s="15" t="s">
        <v>31584</v>
      </c>
      <c r="D11502" s="15" t="s">
        <v>31952</v>
      </c>
      <c r="E11502">
        <v>18612</v>
      </c>
      <c r="F11502">
        <v>23990</v>
      </c>
      <c r="H11502">
        <v>30</v>
      </c>
      <c r="K11502" s="16">
        <f t="shared" si="537"/>
        <v>20845.439999999999</v>
      </c>
      <c r="L11502" s="16">
        <f t="shared" si="538"/>
        <v>21942.568421052631</v>
      </c>
      <c r="M11502" s="16">
        <f t="shared" si="539"/>
        <v>24934.73684210526</v>
      </c>
      <c r="N11502" t="e">
        <f>INDEX(XML!$A$2:$R$782,MATCH(C11502,XML!$D$2:$D$737,0),2)</f>
        <v>#N/A</v>
      </c>
    </row>
    <row r="11503" spans="1:14" ht="67.5" x14ac:dyDescent="0.2">
      <c r="A11503">
        <v>56388</v>
      </c>
      <c r="B11503" t="s">
        <v>14501</v>
      </c>
      <c r="C11503" s="15" t="s">
        <v>18623</v>
      </c>
      <c r="D11503" s="15" t="s">
        <v>18624</v>
      </c>
      <c r="E11503">
        <v>8509</v>
      </c>
      <c r="F11503">
        <v>9490</v>
      </c>
      <c r="H11503">
        <v>48</v>
      </c>
      <c r="K11503" s="16">
        <f t="shared" si="537"/>
        <v>9530.08</v>
      </c>
      <c r="L11503" s="16">
        <f t="shared" si="538"/>
        <v>10031.663157894736</v>
      </c>
      <c r="M11503" s="16">
        <f t="shared" si="539"/>
        <v>11399.617224880381</v>
      </c>
      <c r="N11503" t="e">
        <f>INDEX(XML!$A$2:$R$782,MATCH(C11503,XML!$D$2:$D$737,0),2)</f>
        <v>#N/A</v>
      </c>
    </row>
    <row r="11504" spans="1:14" ht="123.75" x14ac:dyDescent="0.2">
      <c r="A11504">
        <v>67996</v>
      </c>
      <c r="B11504" t="s">
        <v>26580</v>
      </c>
      <c r="C11504" s="15" t="s">
        <v>26581</v>
      </c>
      <c r="D11504" s="15" t="s">
        <v>36749</v>
      </c>
      <c r="E11504">
        <v>109990</v>
      </c>
      <c r="F11504">
        <v>109990</v>
      </c>
      <c r="H11504">
        <v>1</v>
      </c>
      <c r="K11504" s="16">
        <f t="shared" si="537"/>
        <v>117689.3</v>
      </c>
      <c r="L11504" s="16">
        <f t="shared" si="538"/>
        <v>123883.47368421052</v>
      </c>
      <c r="M11504" s="16">
        <f t="shared" si="539"/>
        <v>140776.6746411483</v>
      </c>
      <c r="N11504" t="e">
        <f>INDEX(XML!$A$2:$R$782,MATCH(C11504,XML!$D$2:$D$737,0),2)</f>
        <v>#N/A</v>
      </c>
    </row>
    <row r="11505" spans="1:14" ht="101.25" x14ac:dyDescent="0.2">
      <c r="A11505">
        <v>67997</v>
      </c>
      <c r="B11505" t="s">
        <v>34976</v>
      </c>
      <c r="C11505" s="15" t="s">
        <v>34977</v>
      </c>
      <c r="D11505" s="15" t="s">
        <v>34978</v>
      </c>
      <c r="E11505">
        <v>91990</v>
      </c>
      <c r="F11505">
        <v>91990</v>
      </c>
      <c r="H11505">
        <v>13</v>
      </c>
      <c r="K11505" s="16">
        <f t="shared" si="537"/>
        <v>98429.3</v>
      </c>
      <c r="L11505" s="16">
        <f t="shared" si="538"/>
        <v>103609.78947368421</v>
      </c>
      <c r="M11505" s="16">
        <f t="shared" si="539"/>
        <v>117738.3971291866</v>
      </c>
      <c r="N11505" t="e">
        <f>INDEX(XML!$A$2:$R$782,MATCH(C11505,XML!$D$2:$D$737,0),2)</f>
        <v>#N/A</v>
      </c>
    </row>
    <row r="11506" spans="1:14" ht="56.25" x14ac:dyDescent="0.2">
      <c r="A11506">
        <v>78555</v>
      </c>
      <c r="B11506" t="s">
        <v>39566</v>
      </c>
      <c r="C11506" s="15" t="s">
        <v>39567</v>
      </c>
      <c r="D11506" s="15" t="s">
        <v>39568</v>
      </c>
      <c r="E11506">
        <v>23990</v>
      </c>
      <c r="F11506">
        <v>23990</v>
      </c>
      <c r="H11506">
        <v>39</v>
      </c>
      <c r="K11506" s="16">
        <f t="shared" si="537"/>
        <v>26868.799999999999</v>
      </c>
      <c r="L11506" s="16">
        <f t="shared" si="538"/>
        <v>28282.947368421053</v>
      </c>
      <c r="M11506" s="16">
        <f t="shared" si="539"/>
        <v>32139.712918660287</v>
      </c>
      <c r="N11506" t="e">
        <f>INDEX(XML!$A$2:$R$782,MATCH(C11506,XML!$D$2:$D$737,0),2)</f>
        <v>#N/A</v>
      </c>
    </row>
    <row r="11507" spans="1:14" ht="67.5" x14ac:dyDescent="0.2">
      <c r="A11507">
        <v>78554</v>
      </c>
      <c r="B11507" t="s">
        <v>39569</v>
      </c>
      <c r="C11507" s="15" t="s">
        <v>39570</v>
      </c>
      <c r="D11507" s="15" t="s">
        <v>39571</v>
      </c>
      <c r="E11507">
        <v>33990</v>
      </c>
      <c r="F11507">
        <v>33990</v>
      </c>
      <c r="H11507">
        <v>46</v>
      </c>
      <c r="K11507" s="16">
        <f t="shared" si="537"/>
        <v>38068.800000000003</v>
      </c>
      <c r="L11507" s="16">
        <f t="shared" si="538"/>
        <v>40072.421052631587</v>
      </c>
      <c r="M11507" s="16">
        <f t="shared" si="539"/>
        <v>45536.842105263167</v>
      </c>
      <c r="N11507" t="e">
        <f>INDEX(XML!$A$2:$R$782,MATCH(C11507,XML!$D$2:$D$737,0),2)</f>
        <v>#N/A</v>
      </c>
    </row>
    <row r="11508" spans="1:14" ht="78.75" x14ac:dyDescent="0.2">
      <c r="A11508">
        <v>68000</v>
      </c>
      <c r="B11508" t="s">
        <v>34961</v>
      </c>
      <c r="C11508" s="15" t="s">
        <v>34962</v>
      </c>
      <c r="D11508" s="15" t="s">
        <v>34963</v>
      </c>
      <c r="E11508">
        <v>61990</v>
      </c>
      <c r="F11508">
        <v>61990</v>
      </c>
      <c r="H11508">
        <v>1</v>
      </c>
      <c r="K11508" s="16">
        <f t="shared" si="537"/>
        <v>66329.3</v>
      </c>
      <c r="L11508" s="16">
        <f t="shared" si="538"/>
        <v>69820.31578947368</v>
      </c>
      <c r="M11508" s="16">
        <f t="shared" si="539"/>
        <v>79341.267942583727</v>
      </c>
      <c r="N11508" t="e">
        <f>INDEX(XML!$A$2:$R$782,MATCH(C11508,XML!$D$2:$D$737,0),2)</f>
        <v>#N/A</v>
      </c>
    </row>
    <row r="11509" spans="1:14" ht="101.25" x14ac:dyDescent="0.2">
      <c r="A11509">
        <v>79154</v>
      </c>
      <c r="B11509" t="s">
        <v>38498</v>
      </c>
      <c r="C11509" s="15" t="s">
        <v>38499</v>
      </c>
      <c r="D11509" s="15" t="s">
        <v>38500</v>
      </c>
      <c r="E11509">
        <v>2919</v>
      </c>
      <c r="F11509">
        <v>3990</v>
      </c>
      <c r="H11509">
        <v>2</v>
      </c>
      <c r="K11509" s="16">
        <f t="shared" si="537"/>
        <v>3269.2799999999997</v>
      </c>
      <c r="L11509" s="16">
        <f t="shared" si="538"/>
        <v>3441.3473684210526</v>
      </c>
      <c r="M11509" s="16">
        <f t="shared" si="539"/>
        <v>3910.6220095693784</v>
      </c>
      <c r="N11509" t="e">
        <f>INDEX(XML!$A$2:$R$782,MATCH(C11509,XML!$D$2:$D$737,0),2)</f>
        <v>#N/A</v>
      </c>
    </row>
    <row r="11510" spans="1:14" ht="67.5" x14ac:dyDescent="0.2">
      <c r="A11510">
        <v>55480</v>
      </c>
      <c r="B11510">
        <v>41179560100</v>
      </c>
      <c r="C11510" s="15" t="s">
        <v>18625</v>
      </c>
      <c r="D11510" s="15" t="s">
        <v>18626</v>
      </c>
      <c r="E11510">
        <v>59990</v>
      </c>
      <c r="F11510">
        <v>59990</v>
      </c>
      <c r="H11510">
        <v>3</v>
      </c>
      <c r="K11510" s="16">
        <f t="shared" si="537"/>
        <v>64189.3</v>
      </c>
      <c r="L11510" s="16">
        <f t="shared" si="538"/>
        <v>67567.68421052632</v>
      </c>
      <c r="M11510" s="16">
        <f t="shared" si="539"/>
        <v>76781.459330143538</v>
      </c>
      <c r="N11510" t="e">
        <f>INDEX(XML!$A$2:$R$782,MATCH(C11510,XML!$D$2:$D$737,0),2)</f>
        <v>#N/A</v>
      </c>
    </row>
    <row r="11511" spans="1:14" ht="135" x14ac:dyDescent="0.2">
      <c r="A11511">
        <v>71196</v>
      </c>
      <c r="B11511">
        <v>41213560100</v>
      </c>
      <c r="C11511" s="15" t="s">
        <v>29604</v>
      </c>
      <c r="D11511" s="15" t="s">
        <v>29916</v>
      </c>
      <c r="E11511">
        <v>59990</v>
      </c>
      <c r="F11511">
        <v>59990</v>
      </c>
      <c r="H11511">
        <v>1</v>
      </c>
      <c r="K11511" s="16">
        <f t="shared" si="537"/>
        <v>64189.3</v>
      </c>
      <c r="L11511" s="16">
        <f t="shared" si="538"/>
        <v>67567.68421052632</v>
      </c>
      <c r="M11511" s="16">
        <f t="shared" si="539"/>
        <v>76781.459330143538</v>
      </c>
      <c r="N11511" t="e">
        <f>INDEX(XML!$A$2:$R$782,MATCH(C11511,XML!$D$2:$D$737,0),2)</f>
        <v>#N/A</v>
      </c>
    </row>
    <row r="11512" spans="1:14" ht="135" x14ac:dyDescent="0.2">
      <c r="A11512">
        <v>67960</v>
      </c>
      <c r="B11512" t="s">
        <v>26574</v>
      </c>
      <c r="C11512" s="15" t="s">
        <v>26575</v>
      </c>
      <c r="D11512" s="15" t="s">
        <v>26576</v>
      </c>
      <c r="E11512">
        <v>68990</v>
      </c>
      <c r="F11512">
        <v>68990</v>
      </c>
      <c r="H11512">
        <v>6</v>
      </c>
      <c r="K11512" s="16">
        <f t="shared" si="537"/>
        <v>73819.3</v>
      </c>
      <c r="L11512" s="16">
        <f t="shared" si="538"/>
        <v>77704.526315789481</v>
      </c>
      <c r="M11512" s="16">
        <f t="shared" si="539"/>
        <v>88300.598086124417</v>
      </c>
      <c r="N11512" t="e">
        <f>INDEX(XML!$A$2:$R$782,MATCH(C11512,XML!$D$2:$D$737,0),2)</f>
        <v>#N/A</v>
      </c>
    </row>
    <row r="11513" spans="1:14" ht="180" x14ac:dyDescent="0.2">
      <c r="A11513">
        <v>67962</v>
      </c>
      <c r="B11513" t="s">
        <v>26565</v>
      </c>
      <c r="C11513" s="15" t="s">
        <v>26566</v>
      </c>
      <c r="D11513" s="15" t="s">
        <v>26567</v>
      </c>
      <c r="E11513">
        <v>59990</v>
      </c>
      <c r="F11513">
        <v>59990</v>
      </c>
      <c r="H11513" t="s">
        <v>746</v>
      </c>
      <c r="K11513" s="16">
        <f t="shared" si="537"/>
        <v>64189.3</v>
      </c>
      <c r="L11513" s="16">
        <f t="shared" si="538"/>
        <v>67567.68421052632</v>
      </c>
      <c r="M11513" s="16">
        <f t="shared" si="539"/>
        <v>76781.459330143538</v>
      </c>
      <c r="N11513" t="e">
        <f>INDEX(XML!$A$2:$R$782,MATCH(C11513,XML!$D$2:$D$737,0),2)</f>
        <v>#N/A</v>
      </c>
    </row>
    <row r="11514" spans="1:14" ht="112.5" x14ac:dyDescent="0.2">
      <c r="A11514">
        <v>68127</v>
      </c>
      <c r="B11514" t="s">
        <v>26568</v>
      </c>
      <c r="C11514" s="15" t="s">
        <v>26569</v>
      </c>
      <c r="D11514" s="15" t="s">
        <v>26570</v>
      </c>
      <c r="E11514">
        <v>64990</v>
      </c>
      <c r="F11514">
        <v>64990</v>
      </c>
      <c r="H11514">
        <v>8</v>
      </c>
      <c r="K11514" s="16">
        <f t="shared" si="537"/>
        <v>69539.3</v>
      </c>
      <c r="L11514" s="16">
        <f t="shared" si="538"/>
        <v>73199.263157894733</v>
      </c>
      <c r="M11514" s="16">
        <f t="shared" si="539"/>
        <v>83180.98086124401</v>
      </c>
      <c r="N11514" t="e">
        <f>INDEX(XML!$A$2:$R$782,MATCH(C11514,XML!$D$2:$D$737,0),2)</f>
        <v>#N/A</v>
      </c>
    </row>
    <row r="11515" spans="1:14" ht="123.75" x14ac:dyDescent="0.2">
      <c r="A11515">
        <v>67961</v>
      </c>
      <c r="B11515" t="s">
        <v>26571</v>
      </c>
      <c r="C11515" s="15" t="s">
        <v>26572</v>
      </c>
      <c r="D11515" s="15" t="s">
        <v>26573</v>
      </c>
      <c r="E11515">
        <v>54990</v>
      </c>
      <c r="F11515">
        <v>54990</v>
      </c>
      <c r="H11515">
        <v>5</v>
      </c>
      <c r="K11515" s="16">
        <f t="shared" si="537"/>
        <v>58839.3</v>
      </c>
      <c r="L11515" s="16">
        <f t="shared" si="538"/>
        <v>61936.105263157893</v>
      </c>
      <c r="M11515" s="16">
        <f t="shared" si="539"/>
        <v>70381.937799043066</v>
      </c>
      <c r="N11515" t="e">
        <f>INDEX(XML!$A$2:$R$782,MATCH(C11515,XML!$D$2:$D$737,0),2)</f>
        <v>#N/A</v>
      </c>
    </row>
    <row r="11516" spans="1:14" ht="135" x14ac:dyDescent="0.2">
      <c r="A11516">
        <v>67958</v>
      </c>
      <c r="B11516" t="s">
        <v>34967</v>
      </c>
      <c r="C11516" s="15" t="s">
        <v>34968</v>
      </c>
      <c r="D11516" s="15" t="s">
        <v>34969</v>
      </c>
      <c r="E11516">
        <v>51990</v>
      </c>
      <c r="F11516">
        <v>51990</v>
      </c>
      <c r="H11516">
        <v>15</v>
      </c>
      <c r="K11516" s="16">
        <f t="shared" si="537"/>
        <v>55629.3</v>
      </c>
      <c r="L11516" s="16">
        <f t="shared" si="538"/>
        <v>58557.15789473684</v>
      </c>
      <c r="M11516" s="16">
        <f t="shared" si="539"/>
        <v>66542.224880382768</v>
      </c>
      <c r="N11516" t="e">
        <f>INDEX(XML!$A$2:$R$782,MATCH(C11516,XML!$D$2:$D$737,0),2)</f>
        <v>#N/A</v>
      </c>
    </row>
    <row r="11517" spans="1:14" ht="123.75" x14ac:dyDescent="0.2">
      <c r="A11517">
        <v>67959</v>
      </c>
      <c r="B11517" t="s">
        <v>34970</v>
      </c>
      <c r="C11517" s="15" t="s">
        <v>34971</v>
      </c>
      <c r="D11517" s="15" t="s">
        <v>34972</v>
      </c>
      <c r="E11517">
        <v>51990</v>
      </c>
      <c r="F11517">
        <v>51990</v>
      </c>
      <c r="H11517">
        <v>39</v>
      </c>
      <c r="K11517" s="16">
        <f t="shared" si="537"/>
        <v>55629.3</v>
      </c>
      <c r="L11517" s="16">
        <f t="shared" si="538"/>
        <v>58557.15789473684</v>
      </c>
      <c r="M11517" s="16">
        <f t="shared" si="539"/>
        <v>66542.224880382768</v>
      </c>
      <c r="N11517" t="e">
        <f>INDEX(XML!$A$2:$R$782,MATCH(C11517,XML!$D$2:$D$737,0),2)</f>
        <v>#N/A</v>
      </c>
    </row>
    <row r="11518" spans="1:14" ht="123.75" x14ac:dyDescent="0.2">
      <c r="A11518">
        <v>67956</v>
      </c>
      <c r="B11518" t="s">
        <v>34964</v>
      </c>
      <c r="C11518" s="15" t="s">
        <v>34965</v>
      </c>
      <c r="D11518" s="15" t="s">
        <v>34966</v>
      </c>
      <c r="E11518">
        <v>71990</v>
      </c>
      <c r="F11518">
        <v>71990</v>
      </c>
      <c r="H11518">
        <v>1</v>
      </c>
      <c r="K11518" s="16">
        <f t="shared" si="537"/>
        <v>77029.3</v>
      </c>
      <c r="L11518" s="16">
        <f t="shared" si="538"/>
        <v>81083.473684210519</v>
      </c>
      <c r="M11518" s="16">
        <f t="shared" si="539"/>
        <v>92140.311004784671</v>
      </c>
      <c r="N11518" t="e">
        <f>INDEX(XML!$A$2:$R$782,MATCH(C11518,XML!$D$2:$D$737,0),2)</f>
        <v>#N/A</v>
      </c>
    </row>
    <row r="11519" spans="1:14" ht="112.5" x14ac:dyDescent="0.2">
      <c r="A11519">
        <v>67954</v>
      </c>
      <c r="B11519" t="s">
        <v>26577</v>
      </c>
      <c r="C11519" s="15" t="s">
        <v>26578</v>
      </c>
      <c r="D11519" s="15" t="s">
        <v>26579</v>
      </c>
      <c r="E11519">
        <v>98990</v>
      </c>
      <c r="F11519">
        <v>98990</v>
      </c>
      <c r="H11519">
        <v>27</v>
      </c>
      <c r="K11519" s="16">
        <f t="shared" si="537"/>
        <v>105919.3</v>
      </c>
      <c r="L11519" s="16">
        <f t="shared" si="538"/>
        <v>111494</v>
      </c>
      <c r="M11519" s="16">
        <f t="shared" si="539"/>
        <v>126697.72727272728</v>
      </c>
      <c r="N11519" t="e">
        <f>INDEX(XML!$A$2:$R$782,MATCH(C11519,XML!$D$2:$D$737,0),2)</f>
        <v>#N/A</v>
      </c>
    </row>
    <row r="11520" spans="1:14" ht="135" x14ac:dyDescent="0.2">
      <c r="A11520">
        <v>67955</v>
      </c>
      <c r="B11520" t="s">
        <v>39636</v>
      </c>
      <c r="C11520" s="15" t="s">
        <v>39637</v>
      </c>
      <c r="D11520" s="15" t="s">
        <v>39638</v>
      </c>
      <c r="E11520">
        <v>72990</v>
      </c>
      <c r="F11520">
        <v>72990</v>
      </c>
      <c r="H11520">
        <v>12</v>
      </c>
      <c r="K11520" s="16">
        <f t="shared" si="537"/>
        <v>78099.3</v>
      </c>
      <c r="L11520" s="16">
        <f t="shared" si="538"/>
        <v>82209.789473684214</v>
      </c>
      <c r="M11520" s="16">
        <f t="shared" si="539"/>
        <v>93420.215311004795</v>
      </c>
      <c r="N11520" t="e">
        <f>INDEX(XML!$A$2:$R$782,MATCH(C11520,XML!$D$2:$D$737,0),2)</f>
        <v>#N/A</v>
      </c>
    </row>
    <row r="11521" spans="1:14" ht="146.25" x14ac:dyDescent="0.2">
      <c r="A11521">
        <v>67952</v>
      </c>
      <c r="B11521" t="s">
        <v>26582</v>
      </c>
      <c r="C11521" s="15" t="s">
        <v>26583</v>
      </c>
      <c r="D11521" s="15" t="s">
        <v>26584</v>
      </c>
      <c r="E11521">
        <v>139990</v>
      </c>
      <c r="F11521">
        <v>139990</v>
      </c>
      <c r="H11521">
        <v>1</v>
      </c>
      <c r="K11521" s="16">
        <f t="shared" si="537"/>
        <v>149789.29999999999</v>
      </c>
      <c r="L11521" s="16">
        <f t="shared" si="538"/>
        <v>157672.94736842104</v>
      </c>
      <c r="M11521" s="16">
        <f t="shared" si="539"/>
        <v>179173.80382775117</v>
      </c>
      <c r="N11521" t="e">
        <f>INDEX(XML!$A$2:$R$782,MATCH(C11521,XML!$D$2:$D$737,0),2)</f>
        <v>#N/A</v>
      </c>
    </row>
    <row r="11522" spans="1:14" ht="101.25" x14ac:dyDescent="0.2">
      <c r="A11522">
        <v>67950</v>
      </c>
      <c r="B11522" t="s">
        <v>26585</v>
      </c>
      <c r="C11522" s="15" t="s">
        <v>26586</v>
      </c>
      <c r="D11522" s="15" t="s">
        <v>26587</v>
      </c>
      <c r="E11522">
        <v>259990</v>
      </c>
      <c r="F11522">
        <v>259990</v>
      </c>
      <c r="H11522">
        <v>2</v>
      </c>
      <c r="K11522" s="16">
        <f t="shared" si="537"/>
        <v>278189.3</v>
      </c>
      <c r="L11522" s="16">
        <f t="shared" si="538"/>
        <v>292830.84210526315</v>
      </c>
      <c r="M11522" s="16">
        <f t="shared" si="539"/>
        <v>332762.32057416264</v>
      </c>
      <c r="N11522" t="e">
        <f>INDEX(XML!$A$2:$R$782,MATCH(C11522,XML!$D$2:$D$737,0),2)</f>
        <v>#N/A</v>
      </c>
    </row>
    <row r="11523" spans="1:14" ht="15.75" x14ac:dyDescent="0.25">
      <c r="A11523" s="184" t="s">
        <v>20798</v>
      </c>
      <c r="B11523" s="184"/>
      <c r="C11523" s="185"/>
      <c r="D11523" s="185"/>
      <c r="E11523" s="184"/>
      <c r="F11523" s="184"/>
      <c r="G11523" s="184"/>
      <c r="H11523" s="184"/>
      <c r="I11523" s="184"/>
      <c r="J11523" s="184"/>
      <c r="K11523" s="16">
        <f t="shared" si="537"/>
        <v>0</v>
      </c>
      <c r="L11523" s="16">
        <f t="shared" si="538"/>
        <v>0</v>
      </c>
      <c r="M11523" s="16">
        <f t="shared" si="539"/>
        <v>0</v>
      </c>
      <c r="N11523" t="e">
        <f>INDEX(XML!$A$2:$R$782,MATCH(C11523,XML!$D$2:$D$737,0),2)</f>
        <v>#N/A</v>
      </c>
    </row>
    <row r="11524" spans="1:14" ht="112.5" x14ac:dyDescent="0.2">
      <c r="A11524">
        <v>63566</v>
      </c>
      <c r="B11524" t="s">
        <v>22351</v>
      </c>
      <c r="C11524" s="15" t="s">
        <v>22352</v>
      </c>
      <c r="D11524" s="15" t="s">
        <v>31488</v>
      </c>
      <c r="E11524">
        <v>330000</v>
      </c>
      <c r="F11524">
        <v>356000</v>
      </c>
      <c r="H11524">
        <v>15</v>
      </c>
      <c r="K11524" s="16">
        <f t="shared" si="537"/>
        <v>353100</v>
      </c>
      <c r="L11524" s="16">
        <f t="shared" si="538"/>
        <v>371684.21052631579</v>
      </c>
      <c r="M11524" s="16">
        <f t="shared" si="539"/>
        <v>422368.42105263157</v>
      </c>
      <c r="N11524" t="e">
        <f>INDEX(XML!$A$2:$R$782,MATCH(C11524,XML!$D$2:$D$737,0),2)</f>
        <v>#N/A</v>
      </c>
    </row>
    <row r="11525" spans="1:14" ht="112.5" x14ac:dyDescent="0.2">
      <c r="A11525">
        <v>63567</v>
      </c>
      <c r="B11525" t="s">
        <v>22353</v>
      </c>
      <c r="C11525" s="15" t="s">
        <v>22354</v>
      </c>
      <c r="D11525" s="15" t="s">
        <v>31489</v>
      </c>
      <c r="E11525">
        <v>440000</v>
      </c>
      <c r="F11525">
        <v>506000</v>
      </c>
      <c r="H11525">
        <v>12</v>
      </c>
      <c r="K11525" s="16">
        <f t="shared" ref="K11525:K11588" si="540">IF(E11525&gt;49999,E11525+E11525*0.07,IF(E11525&lt;=49999,E11525+E11525*0.12))</f>
        <v>470800</v>
      </c>
      <c r="L11525" s="16">
        <f t="shared" ref="L11525:L11588" si="541">K11525*100/95</f>
        <v>495578.94736842107</v>
      </c>
      <c r="M11525" s="16">
        <f t="shared" ref="M11525:M11588" si="542">IF(COUNTIF(C11525,"*Dahua*"),F11525-10,L11525*100/88)</f>
        <v>563157.89473684214</v>
      </c>
      <c r="N11525" t="e">
        <f>INDEX(XML!$A$2:$R$782,MATCH(C11525,XML!$D$2:$D$737,0),2)</f>
        <v>#N/A</v>
      </c>
    </row>
    <row r="11526" spans="1:14" ht="112.5" x14ac:dyDescent="0.2">
      <c r="A11526">
        <v>63568</v>
      </c>
      <c r="B11526" t="s">
        <v>22285</v>
      </c>
      <c r="C11526" s="15" t="s">
        <v>22286</v>
      </c>
      <c r="D11526" s="15" t="s">
        <v>31490</v>
      </c>
      <c r="E11526">
        <v>660000</v>
      </c>
      <c r="F11526">
        <v>769000</v>
      </c>
      <c r="H11526" t="s">
        <v>746</v>
      </c>
      <c r="K11526" s="16">
        <f t="shared" si="540"/>
        <v>706200</v>
      </c>
      <c r="L11526" s="16">
        <f t="shared" si="541"/>
        <v>743368.42105263157</v>
      </c>
      <c r="M11526" s="16">
        <f t="shared" si="542"/>
        <v>844736.84210526315</v>
      </c>
      <c r="N11526" t="e">
        <f>INDEX(XML!$A$2:$R$782,MATCH(C11526,XML!$D$2:$D$737,0),2)</f>
        <v>#N/A</v>
      </c>
    </row>
    <row r="11527" spans="1:14" ht="15.75" x14ac:dyDescent="0.25">
      <c r="A11527" s="184" t="s">
        <v>20799</v>
      </c>
      <c r="B11527" s="184"/>
      <c r="C11527" s="185"/>
      <c r="D11527" s="185"/>
      <c r="E11527" s="184"/>
      <c r="F11527" s="184"/>
      <c r="G11527" s="184"/>
      <c r="H11527" s="184"/>
      <c r="I11527" s="184"/>
      <c r="J11527" s="184"/>
      <c r="K11527" s="16">
        <f t="shared" si="540"/>
        <v>0</v>
      </c>
      <c r="L11527" s="16">
        <f t="shared" si="541"/>
        <v>0</v>
      </c>
      <c r="M11527" s="16">
        <f t="shared" si="542"/>
        <v>0</v>
      </c>
      <c r="N11527" t="e">
        <f>INDEX(XML!$A$2:$R$782,MATCH(C11527,XML!$D$2:$D$737,0),2)</f>
        <v>#N/A</v>
      </c>
    </row>
    <row r="11528" spans="1:14" ht="112.5" x14ac:dyDescent="0.2">
      <c r="A11528">
        <v>63563</v>
      </c>
      <c r="B11528" t="s">
        <v>22355</v>
      </c>
      <c r="C11528" s="15" t="s">
        <v>22356</v>
      </c>
      <c r="D11528" s="15" t="s">
        <v>31491</v>
      </c>
      <c r="E11528">
        <v>350000</v>
      </c>
      <c r="F11528">
        <v>398000</v>
      </c>
      <c r="H11528">
        <v>7</v>
      </c>
      <c r="K11528" s="16">
        <f t="shared" si="540"/>
        <v>374500</v>
      </c>
      <c r="L11528" s="16">
        <f t="shared" si="541"/>
        <v>394210.5263157895</v>
      </c>
      <c r="M11528" s="16">
        <f t="shared" si="542"/>
        <v>447966.50717703352</v>
      </c>
      <c r="N11528" t="e">
        <f>INDEX(XML!$A$2:$R$782,MATCH(C11528,XML!$D$2:$D$737,0),2)</f>
        <v>#N/A</v>
      </c>
    </row>
    <row r="11529" spans="1:14" ht="15.75" x14ac:dyDescent="0.25">
      <c r="A11529" s="184" t="s">
        <v>35640</v>
      </c>
      <c r="B11529" s="184"/>
      <c r="C11529" s="185"/>
      <c r="D11529" s="185"/>
      <c r="E11529" s="184"/>
      <c r="F11529" s="184"/>
      <c r="G11529" s="184"/>
      <c r="H11529" s="184"/>
      <c r="I11529" s="184"/>
      <c r="J11529" s="184"/>
      <c r="K11529" s="16">
        <f t="shared" si="540"/>
        <v>0</v>
      </c>
      <c r="L11529" s="16">
        <f t="shared" si="541"/>
        <v>0</v>
      </c>
      <c r="M11529" s="16">
        <f t="shared" si="542"/>
        <v>0</v>
      </c>
      <c r="N11529" t="e">
        <f>INDEX(XML!$A$2:$R$782,MATCH(C11529,XML!$D$2:$D$737,0),2)</f>
        <v>#N/A</v>
      </c>
    </row>
    <row r="11530" spans="1:14" ht="56.25" x14ac:dyDescent="0.2">
      <c r="A11530">
        <v>74074</v>
      </c>
      <c r="B11530" t="s">
        <v>35641</v>
      </c>
      <c r="C11530" s="15" t="s">
        <v>35642</v>
      </c>
      <c r="D11530" s="15" t="s">
        <v>35798</v>
      </c>
      <c r="E11530">
        <v>250000</v>
      </c>
      <c r="F11530">
        <v>310000</v>
      </c>
      <c r="H11530">
        <v>5</v>
      </c>
      <c r="K11530" s="16">
        <f t="shared" si="540"/>
        <v>267500</v>
      </c>
      <c r="L11530" s="16">
        <f t="shared" si="541"/>
        <v>281578.94736842107</v>
      </c>
      <c r="M11530" s="16">
        <f t="shared" si="542"/>
        <v>319976.07655502396</v>
      </c>
      <c r="N11530" t="e">
        <f>INDEX(XML!$A$2:$R$782,MATCH(C11530,XML!$D$2:$D$737,0),2)</f>
        <v>#N/A</v>
      </c>
    </row>
    <row r="11531" spans="1:14" ht="56.25" x14ac:dyDescent="0.2">
      <c r="A11531">
        <v>74075</v>
      </c>
      <c r="B11531" t="s">
        <v>35643</v>
      </c>
      <c r="C11531" s="15" t="s">
        <v>35644</v>
      </c>
      <c r="D11531" s="15" t="s">
        <v>35799</v>
      </c>
      <c r="E11531">
        <v>330000</v>
      </c>
      <c r="F11531">
        <v>380000</v>
      </c>
      <c r="H11531">
        <v>9</v>
      </c>
      <c r="K11531" s="16">
        <f t="shared" si="540"/>
        <v>353100</v>
      </c>
      <c r="L11531" s="16">
        <f t="shared" si="541"/>
        <v>371684.21052631579</v>
      </c>
      <c r="M11531" s="16">
        <f t="shared" si="542"/>
        <v>422368.42105263157</v>
      </c>
      <c r="N11531" t="e">
        <f>INDEX(XML!$A$2:$R$782,MATCH(C11531,XML!$D$2:$D$737,0),2)</f>
        <v>#N/A</v>
      </c>
    </row>
    <row r="11532" spans="1:14" ht="56.25" x14ac:dyDescent="0.2">
      <c r="A11532">
        <v>74076</v>
      </c>
      <c r="B11532" t="s">
        <v>35645</v>
      </c>
      <c r="C11532" s="15" t="s">
        <v>35646</v>
      </c>
      <c r="D11532" s="15" t="s">
        <v>35800</v>
      </c>
      <c r="E11532">
        <v>430000</v>
      </c>
      <c r="F11532">
        <v>490000</v>
      </c>
      <c r="H11532">
        <v>15</v>
      </c>
      <c r="K11532" s="16">
        <f t="shared" si="540"/>
        <v>460100</v>
      </c>
      <c r="L11532" s="16">
        <f t="shared" si="541"/>
        <v>484315.78947368421</v>
      </c>
      <c r="M11532" s="16">
        <f t="shared" si="542"/>
        <v>550358.85167464113</v>
      </c>
      <c r="N11532" t="e">
        <f>INDEX(XML!$A$2:$R$782,MATCH(C11532,XML!$D$2:$D$737,0),2)</f>
        <v>#N/A</v>
      </c>
    </row>
    <row r="11533" spans="1:14" ht="56.25" x14ac:dyDescent="0.2">
      <c r="A11533">
        <v>73185</v>
      </c>
      <c r="B11533" t="s">
        <v>35900</v>
      </c>
      <c r="C11533" s="15" t="s">
        <v>35901</v>
      </c>
      <c r="D11533" s="15" t="s">
        <v>35902</v>
      </c>
      <c r="E11533">
        <v>79000</v>
      </c>
      <c r="F11533">
        <v>87500</v>
      </c>
      <c r="H11533">
        <v>10</v>
      </c>
      <c r="K11533" s="16">
        <f t="shared" si="540"/>
        <v>84530</v>
      </c>
      <c r="L11533" s="16">
        <f t="shared" si="541"/>
        <v>88978.947368421053</v>
      </c>
      <c r="M11533" s="16">
        <f t="shared" si="542"/>
        <v>101112.44019138756</v>
      </c>
      <c r="N11533" t="e">
        <f>INDEX(XML!$A$2:$R$782,MATCH(C11533,XML!$D$2:$D$737,0),2)</f>
        <v>#N/A</v>
      </c>
    </row>
    <row r="11534" spans="1:14" ht="56.25" x14ac:dyDescent="0.2">
      <c r="A11534">
        <v>73480</v>
      </c>
      <c r="B11534" t="s">
        <v>37034</v>
      </c>
      <c r="C11534" s="15" t="s">
        <v>37035</v>
      </c>
      <c r="D11534" s="15" t="s">
        <v>37290</v>
      </c>
      <c r="E11534">
        <v>132000</v>
      </c>
      <c r="F11534">
        <v>150000</v>
      </c>
      <c r="H11534">
        <v>20</v>
      </c>
      <c r="K11534" s="16">
        <f t="shared" si="540"/>
        <v>141240</v>
      </c>
      <c r="L11534" s="16">
        <f t="shared" si="541"/>
        <v>148673.68421052632</v>
      </c>
      <c r="M11534" s="16">
        <f t="shared" si="542"/>
        <v>168947.36842105264</v>
      </c>
      <c r="N11534" t="e">
        <f>INDEX(XML!$A$2:$R$782,MATCH(C11534,XML!$D$2:$D$737,0),2)</f>
        <v>#N/A</v>
      </c>
    </row>
    <row r="11535" spans="1:14" ht="56.25" x14ac:dyDescent="0.2">
      <c r="A11535">
        <v>74072</v>
      </c>
      <c r="B11535" t="s">
        <v>37036</v>
      </c>
      <c r="C11535" s="15" t="s">
        <v>37037</v>
      </c>
      <c r="D11535" s="15" t="s">
        <v>37291</v>
      </c>
      <c r="E11535">
        <v>142000</v>
      </c>
      <c r="F11535">
        <v>162500</v>
      </c>
      <c r="H11535">
        <v>20</v>
      </c>
      <c r="K11535" s="16">
        <f t="shared" si="540"/>
        <v>151940</v>
      </c>
      <c r="L11535" s="16">
        <f t="shared" si="541"/>
        <v>159936.84210526315</v>
      </c>
      <c r="M11535" s="16">
        <f t="shared" si="542"/>
        <v>181746.41148325356</v>
      </c>
      <c r="N11535" t="e">
        <f>INDEX(XML!$A$2:$R$782,MATCH(C11535,XML!$D$2:$D$737,0),2)</f>
        <v>#N/A</v>
      </c>
    </row>
    <row r="11536" spans="1:14" ht="56.25" x14ac:dyDescent="0.2">
      <c r="A11536">
        <v>74073</v>
      </c>
      <c r="B11536" t="s">
        <v>37038</v>
      </c>
      <c r="C11536" s="15" t="s">
        <v>37039</v>
      </c>
      <c r="D11536" s="15" t="s">
        <v>37292</v>
      </c>
      <c r="E11536">
        <v>152000</v>
      </c>
      <c r="F11536">
        <v>175000</v>
      </c>
      <c r="H11536">
        <v>20</v>
      </c>
      <c r="K11536" s="16">
        <f t="shared" si="540"/>
        <v>162640</v>
      </c>
      <c r="L11536" s="16">
        <f t="shared" si="541"/>
        <v>171200</v>
      </c>
      <c r="M11536" s="16">
        <f t="shared" si="542"/>
        <v>194545.45454545456</v>
      </c>
      <c r="N11536" t="e">
        <f>INDEX(XML!$A$2:$R$782,MATCH(C11536,XML!$D$2:$D$737,0),2)</f>
        <v>#N/A</v>
      </c>
    </row>
    <row r="11537" spans="1:14" ht="56.25" x14ac:dyDescent="0.2">
      <c r="A11537">
        <v>73186</v>
      </c>
      <c r="B11537" t="s">
        <v>37040</v>
      </c>
      <c r="C11537" s="15" t="s">
        <v>37041</v>
      </c>
      <c r="D11537" s="15" t="s">
        <v>37293</v>
      </c>
      <c r="E11537">
        <v>152000</v>
      </c>
      <c r="F11537">
        <v>175000</v>
      </c>
      <c r="H11537">
        <v>20</v>
      </c>
      <c r="K11537" s="16">
        <f t="shared" si="540"/>
        <v>162640</v>
      </c>
      <c r="L11537" s="16">
        <f t="shared" si="541"/>
        <v>171200</v>
      </c>
      <c r="M11537" s="16">
        <f t="shared" si="542"/>
        <v>194545.45454545456</v>
      </c>
      <c r="N11537" t="e">
        <f>INDEX(XML!$A$2:$R$782,MATCH(C11537,XML!$D$2:$D$737,0),2)</f>
        <v>#N/A</v>
      </c>
    </row>
    <row r="11538" spans="1:14" ht="56.25" x14ac:dyDescent="0.2">
      <c r="A11538">
        <v>73187</v>
      </c>
      <c r="B11538" t="s">
        <v>37042</v>
      </c>
      <c r="C11538" s="15" t="s">
        <v>37043</v>
      </c>
      <c r="D11538" s="15" t="s">
        <v>37294</v>
      </c>
      <c r="E11538">
        <v>162000</v>
      </c>
      <c r="F11538">
        <v>187500</v>
      </c>
      <c r="H11538">
        <v>20</v>
      </c>
      <c r="K11538" s="16">
        <f t="shared" si="540"/>
        <v>173340</v>
      </c>
      <c r="L11538" s="16">
        <f t="shared" si="541"/>
        <v>182463.15789473685</v>
      </c>
      <c r="M11538" s="16">
        <f t="shared" si="542"/>
        <v>207344.49760765553</v>
      </c>
      <c r="N11538" t="e">
        <f>INDEX(XML!$A$2:$R$782,MATCH(C11538,XML!$D$2:$D$737,0),2)</f>
        <v>#N/A</v>
      </c>
    </row>
    <row r="11539" spans="1:14" ht="56.25" x14ac:dyDescent="0.2">
      <c r="A11539">
        <v>73478</v>
      </c>
      <c r="B11539" t="s">
        <v>37044</v>
      </c>
      <c r="C11539" s="15" t="s">
        <v>37045</v>
      </c>
      <c r="D11539" s="15" t="s">
        <v>37295</v>
      </c>
      <c r="E11539">
        <v>175000</v>
      </c>
      <c r="F11539">
        <v>200000</v>
      </c>
      <c r="H11539">
        <v>20</v>
      </c>
      <c r="K11539" s="16">
        <f t="shared" si="540"/>
        <v>187250</v>
      </c>
      <c r="L11539" s="16">
        <f t="shared" si="541"/>
        <v>197105.26315789475</v>
      </c>
      <c r="M11539" s="16">
        <f t="shared" si="542"/>
        <v>223983.25358851676</v>
      </c>
      <c r="N11539" t="e">
        <f>INDEX(XML!$A$2:$R$782,MATCH(C11539,XML!$D$2:$D$737,0),2)</f>
        <v>#N/A</v>
      </c>
    </row>
    <row r="11540" spans="1:14" ht="56.25" x14ac:dyDescent="0.2">
      <c r="A11540">
        <v>73183</v>
      </c>
      <c r="B11540" t="s">
        <v>37046</v>
      </c>
      <c r="C11540" s="15" t="s">
        <v>37047</v>
      </c>
      <c r="D11540" s="15" t="s">
        <v>37296</v>
      </c>
      <c r="E11540">
        <v>55000</v>
      </c>
      <c r="F11540">
        <v>60000</v>
      </c>
      <c r="H11540">
        <v>11</v>
      </c>
      <c r="K11540" s="16">
        <f t="shared" si="540"/>
        <v>58850</v>
      </c>
      <c r="L11540" s="16">
        <f t="shared" si="541"/>
        <v>61947.368421052633</v>
      </c>
      <c r="M11540" s="16">
        <f t="shared" si="542"/>
        <v>70394.736842105267</v>
      </c>
      <c r="N11540" t="e">
        <f>INDEX(XML!$A$2:$R$782,MATCH(C11540,XML!$D$2:$D$737,0),2)</f>
        <v>#N/A</v>
      </c>
    </row>
    <row r="11541" spans="1:14" ht="56.25" x14ac:dyDescent="0.2">
      <c r="A11541">
        <v>73184</v>
      </c>
      <c r="B11541" t="s">
        <v>37048</v>
      </c>
      <c r="C11541" s="15" t="s">
        <v>37049</v>
      </c>
      <c r="D11541" s="15" t="s">
        <v>37297</v>
      </c>
      <c r="E11541">
        <v>69000</v>
      </c>
      <c r="F11541">
        <v>75000</v>
      </c>
      <c r="H11541">
        <v>25</v>
      </c>
      <c r="K11541" s="16">
        <f t="shared" si="540"/>
        <v>73830</v>
      </c>
      <c r="L11541" s="16">
        <f t="shared" si="541"/>
        <v>77715.789473684214</v>
      </c>
      <c r="M11541" s="16">
        <f t="shared" si="542"/>
        <v>88313.397129186604</v>
      </c>
      <c r="N11541" t="e">
        <f>INDEX(XML!$A$2:$R$782,MATCH(C11541,XML!$D$2:$D$737,0),2)</f>
        <v>#N/A</v>
      </c>
    </row>
    <row r="11542" spans="1:14" ht="56.25" x14ac:dyDescent="0.2">
      <c r="A11542">
        <v>74077</v>
      </c>
      <c r="B11542" t="s">
        <v>37309</v>
      </c>
      <c r="C11542" s="15" t="s">
        <v>37310</v>
      </c>
      <c r="D11542" s="15" t="s">
        <v>37311</v>
      </c>
      <c r="E11542">
        <v>470000</v>
      </c>
      <c r="F11542">
        <v>550000</v>
      </c>
      <c r="H11542">
        <v>16</v>
      </c>
      <c r="K11542" s="16">
        <f t="shared" si="540"/>
        <v>502900</v>
      </c>
      <c r="L11542" s="16">
        <f t="shared" si="541"/>
        <v>529368.42105263157</v>
      </c>
      <c r="M11542" s="16">
        <f t="shared" si="542"/>
        <v>601555.02392344503</v>
      </c>
      <c r="N11542" t="e">
        <f>INDEX(XML!$A$2:$R$782,MATCH(C11542,XML!$D$2:$D$737,0),2)</f>
        <v>#N/A</v>
      </c>
    </row>
    <row r="11543" spans="1:14" ht="15.75" x14ac:dyDescent="0.25">
      <c r="A11543" s="184" t="s">
        <v>20800</v>
      </c>
      <c r="B11543" s="184"/>
      <c r="C11543" s="185"/>
      <c r="D11543" s="185"/>
      <c r="E11543" s="184"/>
      <c r="F11543" s="184"/>
      <c r="G11543" s="184"/>
      <c r="H11543" s="184"/>
      <c r="I11543" s="184"/>
      <c r="J11543" s="184"/>
      <c r="K11543" s="16">
        <f t="shared" si="540"/>
        <v>0</v>
      </c>
      <c r="L11543" s="16">
        <f t="shared" si="541"/>
        <v>0</v>
      </c>
      <c r="M11543" s="16">
        <f t="shared" si="542"/>
        <v>0</v>
      </c>
      <c r="N11543" t="e">
        <f>INDEX(XML!$A$2:$R$782,MATCH(C11543,XML!$D$2:$D$737,0),2)</f>
        <v>#N/A</v>
      </c>
    </row>
    <row r="11544" spans="1:14" ht="90" x14ac:dyDescent="0.2">
      <c r="A11544">
        <v>70105</v>
      </c>
      <c r="B11544" t="s">
        <v>31221</v>
      </c>
      <c r="C11544" s="15" t="s">
        <v>31222</v>
      </c>
      <c r="D11544" s="15" t="s">
        <v>36763</v>
      </c>
      <c r="E11544">
        <v>440000</v>
      </c>
      <c r="F11544">
        <v>502000</v>
      </c>
      <c r="H11544">
        <v>17</v>
      </c>
      <c r="K11544" s="16">
        <f t="shared" si="540"/>
        <v>470800</v>
      </c>
      <c r="L11544" s="16">
        <f t="shared" si="541"/>
        <v>495578.94736842107</v>
      </c>
      <c r="M11544" s="16">
        <f t="shared" si="542"/>
        <v>563157.89473684214</v>
      </c>
      <c r="N11544" t="e">
        <f>INDEX(XML!$A$2:$R$782,MATCH(C11544,XML!$D$2:$D$737,0),2)</f>
        <v>#N/A</v>
      </c>
    </row>
    <row r="11545" spans="1:14" ht="15.75" x14ac:dyDescent="0.25">
      <c r="A11545" s="184" t="s">
        <v>20730</v>
      </c>
      <c r="B11545" s="184"/>
      <c r="C11545" s="185"/>
      <c r="D11545" s="185"/>
      <c r="E11545" s="184"/>
      <c r="F11545" s="184"/>
      <c r="G11545" s="184"/>
      <c r="H11545" s="184"/>
      <c r="I11545" s="184"/>
      <c r="J11545" s="184"/>
      <c r="K11545" s="16">
        <f t="shared" si="540"/>
        <v>0</v>
      </c>
      <c r="L11545" s="16">
        <f t="shared" si="541"/>
        <v>0</v>
      </c>
      <c r="M11545" s="16">
        <f t="shared" si="542"/>
        <v>0</v>
      </c>
      <c r="N11545" t="e">
        <f>INDEX(XML!$A$2:$R$782,MATCH(C11545,XML!$D$2:$D$737,0),2)</f>
        <v>#N/A</v>
      </c>
    </row>
    <row r="11546" spans="1:14" ht="78.75" x14ac:dyDescent="0.2">
      <c r="A11546">
        <v>63084</v>
      </c>
      <c r="B11546" t="s">
        <v>20597</v>
      </c>
      <c r="C11546" s="15" t="s">
        <v>20598</v>
      </c>
      <c r="D11546" s="15" t="s">
        <v>20665</v>
      </c>
      <c r="E11546">
        <v>273911</v>
      </c>
      <c r="F11546">
        <v>334090</v>
      </c>
      <c r="H11546">
        <v>4</v>
      </c>
      <c r="K11546" s="16">
        <f t="shared" si="540"/>
        <v>293084.77</v>
      </c>
      <c r="L11546" s="16">
        <f t="shared" si="541"/>
        <v>308510.28421052633</v>
      </c>
      <c r="M11546" s="16">
        <f t="shared" si="542"/>
        <v>350579.86842105264</v>
      </c>
      <c r="N11546" t="e">
        <f>INDEX(XML!$A$2:$R$782,MATCH(C11546,XML!$D$2:$D$737,0),2)</f>
        <v>#N/A</v>
      </c>
    </row>
    <row r="11547" spans="1:14" ht="101.25" x14ac:dyDescent="0.2">
      <c r="A11547">
        <v>73172</v>
      </c>
      <c r="B11547" t="s">
        <v>35862</v>
      </c>
      <c r="C11547" s="15" t="s">
        <v>35863</v>
      </c>
      <c r="D11547" s="15" t="s">
        <v>35903</v>
      </c>
      <c r="E11547">
        <v>95000</v>
      </c>
      <c r="F11547">
        <v>102500</v>
      </c>
      <c r="H11547" t="s">
        <v>746</v>
      </c>
      <c r="K11547" s="16">
        <f t="shared" si="540"/>
        <v>101650</v>
      </c>
      <c r="L11547" s="16">
        <f t="shared" si="541"/>
        <v>107000</v>
      </c>
      <c r="M11547" s="16">
        <f t="shared" si="542"/>
        <v>121590.90909090909</v>
      </c>
      <c r="N11547" t="e">
        <f>INDEX(XML!$A$2:$R$782,MATCH(C11547,XML!$D$2:$D$737,0),2)</f>
        <v>#N/A</v>
      </c>
    </row>
    <row r="11548" spans="1:14" ht="101.25" x14ac:dyDescent="0.2">
      <c r="A11548">
        <v>73173</v>
      </c>
      <c r="B11548" t="s">
        <v>44740</v>
      </c>
      <c r="C11548" s="15" t="s">
        <v>44741</v>
      </c>
      <c r="D11548" s="15" t="s">
        <v>44742</v>
      </c>
      <c r="E11548">
        <v>105000</v>
      </c>
      <c r="F11548">
        <v>115419</v>
      </c>
      <c r="H11548">
        <v>38</v>
      </c>
      <c r="K11548" s="16">
        <f t="shared" si="540"/>
        <v>112350</v>
      </c>
      <c r="L11548" s="16">
        <f t="shared" si="541"/>
        <v>118263.15789473684</v>
      </c>
      <c r="M11548" s="16">
        <f t="shared" si="542"/>
        <v>134389.95215311006</v>
      </c>
      <c r="N11548" t="e">
        <f>INDEX(XML!$A$2:$R$782,MATCH(C11548,XML!$D$2:$D$737,0),2)</f>
        <v>#N/A</v>
      </c>
    </row>
    <row r="11549" spans="1:14" ht="15.75" x14ac:dyDescent="0.25">
      <c r="A11549" s="184" t="s">
        <v>20731</v>
      </c>
      <c r="B11549" s="184"/>
      <c r="C11549" s="185"/>
      <c r="D11549" s="185"/>
      <c r="E11549" s="184"/>
      <c r="F11549" s="184"/>
      <c r="G11549" s="184"/>
      <c r="H11549" s="184"/>
      <c r="I11549" s="184"/>
      <c r="J11549" s="184"/>
      <c r="K11549" s="16">
        <f t="shared" si="540"/>
        <v>0</v>
      </c>
      <c r="L11549" s="16">
        <f t="shared" si="541"/>
        <v>0</v>
      </c>
      <c r="M11549" s="16">
        <f t="shared" si="542"/>
        <v>0</v>
      </c>
      <c r="N11549" t="e">
        <f>INDEX(XML!$A$2:$R$782,MATCH(C11549,XML!$D$2:$D$737,0),2)</f>
        <v>#N/A</v>
      </c>
    </row>
    <row r="11550" spans="1:14" ht="90" x14ac:dyDescent="0.2">
      <c r="A11550">
        <v>63091</v>
      </c>
      <c r="B11550" t="s">
        <v>20599</v>
      </c>
      <c r="C11550" s="15" t="s">
        <v>20600</v>
      </c>
      <c r="D11550" s="15" t="s">
        <v>20666</v>
      </c>
      <c r="E11550">
        <v>279768</v>
      </c>
      <c r="F11550">
        <v>341190</v>
      </c>
      <c r="H11550">
        <v>1</v>
      </c>
      <c r="K11550" s="16">
        <f t="shared" si="540"/>
        <v>299351.76</v>
      </c>
      <c r="L11550" s="16">
        <f t="shared" si="541"/>
        <v>315107.1157894737</v>
      </c>
      <c r="M11550" s="16">
        <f t="shared" si="542"/>
        <v>358076.26794258371</v>
      </c>
      <c r="N11550" t="e">
        <f>INDEX(XML!$A$2:$R$782,MATCH(C11550,XML!$D$2:$D$737,0),2)</f>
        <v>#N/A</v>
      </c>
    </row>
    <row r="11551" spans="1:14" ht="101.25" x14ac:dyDescent="0.2">
      <c r="A11551">
        <v>73169</v>
      </c>
      <c r="B11551" t="s">
        <v>35864</v>
      </c>
      <c r="C11551" s="15" t="s">
        <v>35865</v>
      </c>
      <c r="D11551" s="15" t="s">
        <v>35904</v>
      </c>
      <c r="E11551">
        <v>140000</v>
      </c>
      <c r="F11551">
        <v>162500</v>
      </c>
      <c r="K11551" s="16">
        <f t="shared" si="540"/>
        <v>149800</v>
      </c>
      <c r="L11551" s="16">
        <f t="shared" si="541"/>
        <v>157684.21052631579</v>
      </c>
      <c r="M11551" s="16">
        <f t="shared" si="542"/>
        <v>179186.6028708134</v>
      </c>
      <c r="N11551" t="e">
        <f>INDEX(XML!$A$2:$R$782,MATCH(C11551,XML!$D$2:$D$737,0),2)</f>
        <v>#N/A</v>
      </c>
    </row>
    <row r="11552" spans="1:14" ht="101.25" x14ac:dyDescent="0.2">
      <c r="A11552">
        <v>73170</v>
      </c>
      <c r="B11552" t="s">
        <v>35905</v>
      </c>
      <c r="C11552" s="15" t="s">
        <v>35906</v>
      </c>
      <c r="D11552" s="15" t="s">
        <v>35907</v>
      </c>
      <c r="E11552">
        <v>195000</v>
      </c>
      <c r="F11552">
        <v>231250</v>
      </c>
      <c r="H11552">
        <v>1</v>
      </c>
      <c r="K11552" s="16">
        <f t="shared" si="540"/>
        <v>208650</v>
      </c>
      <c r="L11552" s="16">
        <f t="shared" si="541"/>
        <v>219631.57894736843</v>
      </c>
      <c r="M11552" s="16">
        <f t="shared" si="542"/>
        <v>249581.33971291865</v>
      </c>
      <c r="N11552" t="e">
        <f>INDEX(XML!$A$2:$R$782,MATCH(C11552,XML!$D$2:$D$737,0),2)</f>
        <v>#N/A</v>
      </c>
    </row>
    <row r="11553" spans="1:14" ht="15.75" x14ac:dyDescent="0.25">
      <c r="A11553" s="184" t="s">
        <v>33453</v>
      </c>
      <c r="B11553" s="184"/>
      <c r="C11553" s="185"/>
      <c r="D11553" s="185"/>
      <c r="E11553" s="184"/>
      <c r="F11553" s="184"/>
      <c r="G11553" s="184"/>
      <c r="H11553" s="184"/>
      <c r="I11553" s="184"/>
      <c r="J11553" s="184"/>
      <c r="K11553" s="16">
        <f t="shared" si="540"/>
        <v>0</v>
      </c>
      <c r="L11553" s="16">
        <f t="shared" si="541"/>
        <v>0</v>
      </c>
      <c r="M11553" s="16">
        <f t="shared" si="542"/>
        <v>0</v>
      </c>
      <c r="N11553" t="e">
        <f>INDEX(XML!$A$2:$R$782,MATCH(C11553,XML!$D$2:$D$737,0),2)</f>
        <v>#N/A</v>
      </c>
    </row>
    <row r="11554" spans="1:14" ht="67.5" x14ac:dyDescent="0.2">
      <c r="A11554">
        <v>79151</v>
      </c>
      <c r="B11554" t="s">
        <v>38501</v>
      </c>
      <c r="C11554" s="15" t="s">
        <v>38502</v>
      </c>
      <c r="D11554" s="15" t="s">
        <v>38503</v>
      </c>
      <c r="E11554">
        <v>132272</v>
      </c>
      <c r="F11554">
        <v>154990</v>
      </c>
      <c r="H11554">
        <v>38</v>
      </c>
      <c r="K11554" s="16">
        <f t="shared" si="540"/>
        <v>141531.04</v>
      </c>
      <c r="L11554" s="16">
        <f t="shared" si="541"/>
        <v>148980.04210526316</v>
      </c>
      <c r="M11554" s="16">
        <f t="shared" si="542"/>
        <v>169295.5023923445</v>
      </c>
      <c r="N11554" t="e">
        <f>INDEX(XML!$A$2:$R$782,MATCH(C11554,XML!$D$2:$D$737,0),2)</f>
        <v>#N/A</v>
      </c>
    </row>
    <row r="11555" spans="1:14" ht="67.5" x14ac:dyDescent="0.2">
      <c r="A11555">
        <v>79152</v>
      </c>
      <c r="B11555" t="s">
        <v>38504</v>
      </c>
      <c r="C11555" s="15" t="s">
        <v>38505</v>
      </c>
      <c r="D11555" s="15" t="s">
        <v>38506</v>
      </c>
      <c r="E11555">
        <v>144956</v>
      </c>
      <c r="F11555">
        <v>169990</v>
      </c>
      <c r="H11555">
        <v>30</v>
      </c>
      <c r="I11555">
        <v>1</v>
      </c>
      <c r="K11555" s="16">
        <f t="shared" si="540"/>
        <v>155102.92000000001</v>
      </c>
      <c r="L11555" s="16">
        <f t="shared" si="541"/>
        <v>163266.23157894739</v>
      </c>
      <c r="M11555" s="16">
        <f t="shared" si="542"/>
        <v>185529.80861244022</v>
      </c>
      <c r="N11555" t="e">
        <f>INDEX(XML!$A$2:$R$782,MATCH(C11555,XML!$D$2:$D$737,0),2)</f>
        <v>#N/A</v>
      </c>
    </row>
    <row r="11556" spans="1:14" ht="67.5" x14ac:dyDescent="0.2">
      <c r="A11556">
        <v>79153</v>
      </c>
      <c r="B11556" t="s">
        <v>38507</v>
      </c>
      <c r="C11556" s="15" t="s">
        <v>38508</v>
      </c>
      <c r="D11556" s="15" t="s">
        <v>38509</v>
      </c>
      <c r="E11556">
        <v>216392</v>
      </c>
      <c r="F11556">
        <v>249990</v>
      </c>
      <c r="H11556">
        <v>13</v>
      </c>
      <c r="I11556">
        <v>1</v>
      </c>
      <c r="K11556" s="16">
        <f t="shared" si="540"/>
        <v>231539.44</v>
      </c>
      <c r="L11556" s="16">
        <f t="shared" si="541"/>
        <v>243725.72631578948</v>
      </c>
      <c r="M11556" s="16">
        <f t="shared" si="542"/>
        <v>276961.05263157893</v>
      </c>
      <c r="N11556" t="e">
        <f>INDEX(XML!$A$2:$R$782,MATCH(C11556,XML!$D$2:$D$737,0),2)</f>
        <v>#N/A</v>
      </c>
    </row>
    <row r="11557" spans="1:14" ht="15.75" x14ac:dyDescent="0.25">
      <c r="A11557" s="184" t="s">
        <v>20732</v>
      </c>
      <c r="B11557" s="184"/>
      <c r="C11557" s="185"/>
      <c r="D11557" s="185"/>
      <c r="E11557" s="184"/>
      <c r="F11557" s="184"/>
      <c r="G11557" s="184"/>
      <c r="H11557" s="184"/>
      <c r="I11557" s="184"/>
      <c r="J11557" s="184"/>
      <c r="K11557" s="16">
        <f t="shared" si="540"/>
        <v>0</v>
      </c>
      <c r="L11557" s="16">
        <f t="shared" si="541"/>
        <v>0</v>
      </c>
      <c r="M11557" s="16">
        <f t="shared" si="542"/>
        <v>0</v>
      </c>
      <c r="N11557" t="e">
        <f>INDEX(XML!$A$2:$R$782,MATCH(C11557,XML!$D$2:$D$737,0),2)</f>
        <v>#N/A</v>
      </c>
    </row>
    <row r="11558" spans="1:14" ht="112.5" x14ac:dyDescent="0.2">
      <c r="A11558">
        <v>36216</v>
      </c>
      <c r="B11558" t="s">
        <v>4648</v>
      </c>
      <c r="C11558" s="15" t="s">
        <v>4649</v>
      </c>
      <c r="D11558" s="15" t="s">
        <v>4650</v>
      </c>
      <c r="E11558">
        <v>6695</v>
      </c>
      <c r="F11558">
        <v>9900</v>
      </c>
      <c r="H11558" t="s">
        <v>746</v>
      </c>
      <c r="K11558" s="16">
        <f t="shared" si="540"/>
        <v>7498.4</v>
      </c>
      <c r="L11558" s="16">
        <f t="shared" si="541"/>
        <v>7893.0526315789475</v>
      </c>
      <c r="M11558" s="16">
        <f t="shared" si="542"/>
        <v>8969.3779904306211</v>
      </c>
      <c r="N11558" t="e">
        <f>INDEX(XML!$A$2:$R$782,MATCH(C11558,XML!$D$2:$D$737,0),2)</f>
        <v>#N/A</v>
      </c>
    </row>
    <row r="11559" spans="1:14" ht="123.75" x14ac:dyDescent="0.2">
      <c r="A11559">
        <v>40264</v>
      </c>
      <c r="B11559" t="s">
        <v>16481</v>
      </c>
      <c r="C11559" s="15" t="s">
        <v>4651</v>
      </c>
      <c r="D11559" s="15" t="s">
        <v>4652</v>
      </c>
      <c r="E11559">
        <v>6308</v>
      </c>
      <c r="F11559">
        <v>10990</v>
      </c>
      <c r="H11559" t="s">
        <v>746</v>
      </c>
      <c r="I11559">
        <v>3</v>
      </c>
      <c r="K11559" s="16">
        <f t="shared" si="540"/>
        <v>7064.96</v>
      </c>
      <c r="L11559" s="16">
        <f t="shared" si="541"/>
        <v>7436.8</v>
      </c>
      <c r="M11559" s="16">
        <f t="shared" si="542"/>
        <v>8450.9090909090901</v>
      </c>
      <c r="N11559" t="e">
        <f>INDEX(XML!$A$2:$R$782,MATCH(C11559,XML!$D$2:$D$737,0),2)</f>
        <v>#N/A</v>
      </c>
    </row>
    <row r="11560" spans="1:14" ht="135" x14ac:dyDescent="0.2">
      <c r="A11560">
        <v>49405</v>
      </c>
      <c r="B11560" t="s">
        <v>27118</v>
      </c>
      <c r="C11560" s="15" t="s">
        <v>4670</v>
      </c>
      <c r="D11560" s="15" t="s">
        <v>4671</v>
      </c>
      <c r="E11560">
        <v>9000</v>
      </c>
      <c r="F11560">
        <v>12990</v>
      </c>
      <c r="I11560">
        <v>1</v>
      </c>
      <c r="K11560" s="16">
        <f t="shared" si="540"/>
        <v>10080</v>
      </c>
      <c r="L11560" s="16">
        <f t="shared" si="541"/>
        <v>10610.526315789473</v>
      </c>
      <c r="M11560" s="16">
        <f t="shared" si="542"/>
        <v>12057.416267942584</v>
      </c>
      <c r="N11560" t="e">
        <f>INDEX(XML!$A$2:$R$782,MATCH(C11560,XML!$D$2:$D$737,0),2)</f>
        <v>#N/A</v>
      </c>
    </row>
    <row r="11561" spans="1:14" ht="146.25" x14ac:dyDescent="0.2">
      <c r="A11561">
        <v>41498</v>
      </c>
      <c r="B11561" t="s">
        <v>4656</v>
      </c>
      <c r="C11561" s="15" t="s">
        <v>4657</v>
      </c>
      <c r="D11561" s="15" t="s">
        <v>4658</v>
      </c>
      <c r="E11561">
        <v>31586</v>
      </c>
      <c r="F11561">
        <v>38990</v>
      </c>
      <c r="K11561" s="16">
        <f t="shared" si="540"/>
        <v>35376.32</v>
      </c>
      <c r="L11561" s="16">
        <f t="shared" si="541"/>
        <v>37238.231578947365</v>
      </c>
      <c r="M11561" s="16">
        <f t="shared" si="542"/>
        <v>42316.172248803829</v>
      </c>
      <c r="N11561" t="e">
        <f>INDEX(XML!$A$2:$R$782,MATCH(C11561,XML!$D$2:$D$737,0),2)</f>
        <v>#N/A</v>
      </c>
    </row>
    <row r="11562" spans="1:14" ht="168.75" x14ac:dyDescent="0.2">
      <c r="A11562">
        <v>42864</v>
      </c>
      <c r="B11562" t="s">
        <v>4659</v>
      </c>
      <c r="C11562" s="15" t="s">
        <v>4660</v>
      </c>
      <c r="D11562" s="15" t="s">
        <v>4661</v>
      </c>
      <c r="E11562">
        <v>44045</v>
      </c>
      <c r="F11562">
        <v>51990</v>
      </c>
      <c r="H11562">
        <v>42</v>
      </c>
      <c r="K11562" s="16">
        <f t="shared" si="540"/>
        <v>49330.400000000001</v>
      </c>
      <c r="L11562" s="16">
        <f t="shared" si="541"/>
        <v>51926.73684210526</v>
      </c>
      <c r="M11562" s="16">
        <f t="shared" si="542"/>
        <v>59007.655502392336</v>
      </c>
      <c r="N11562" t="e">
        <f>INDEX(XML!$A$2:$R$782,MATCH(C11562,XML!$D$2:$D$737,0),2)</f>
        <v>#N/A</v>
      </c>
    </row>
    <row r="11563" spans="1:14" ht="146.25" x14ac:dyDescent="0.2">
      <c r="A11563">
        <v>36739</v>
      </c>
      <c r="B11563" t="s">
        <v>4662</v>
      </c>
      <c r="C11563" s="15" t="s">
        <v>4663</v>
      </c>
      <c r="D11563" s="15" t="s">
        <v>4664</v>
      </c>
      <c r="E11563">
        <v>35990</v>
      </c>
      <c r="F11563">
        <v>35990</v>
      </c>
      <c r="K11563" s="16">
        <f t="shared" si="540"/>
        <v>40308.800000000003</v>
      </c>
      <c r="L11563" s="16">
        <f t="shared" si="541"/>
        <v>42430.315789473687</v>
      </c>
      <c r="M11563" s="16">
        <f t="shared" si="542"/>
        <v>48216.267942583741</v>
      </c>
      <c r="N11563" t="e">
        <f>INDEX(XML!$A$2:$R$782,MATCH(C11563,XML!$D$2:$D$737,0),2)</f>
        <v>#N/A</v>
      </c>
    </row>
    <row r="11564" spans="1:14" ht="168.75" x14ac:dyDescent="0.2">
      <c r="A11564">
        <v>40458</v>
      </c>
      <c r="B11564" t="s">
        <v>4665</v>
      </c>
      <c r="C11564" s="15" t="s">
        <v>4666</v>
      </c>
      <c r="D11564" s="15" t="s">
        <v>4667</v>
      </c>
      <c r="E11564">
        <v>38000</v>
      </c>
      <c r="F11564">
        <v>43990</v>
      </c>
      <c r="K11564" s="16">
        <f t="shared" si="540"/>
        <v>42560</v>
      </c>
      <c r="L11564" s="16">
        <f t="shared" si="541"/>
        <v>44800</v>
      </c>
      <c r="M11564" s="16">
        <f t="shared" si="542"/>
        <v>50909.090909090912</v>
      </c>
      <c r="N11564" t="e">
        <f>INDEX(XML!$A$2:$R$782,MATCH(C11564,XML!$D$2:$D$737,0),2)</f>
        <v>#N/A</v>
      </c>
    </row>
    <row r="11565" spans="1:14" ht="168.75" x14ac:dyDescent="0.2">
      <c r="A11565">
        <v>61902</v>
      </c>
      <c r="B11565" t="s">
        <v>23543</v>
      </c>
      <c r="C11565" s="15" t="s">
        <v>23544</v>
      </c>
      <c r="D11565" s="15" t="s">
        <v>23545</v>
      </c>
      <c r="E11565">
        <v>48990</v>
      </c>
      <c r="F11565">
        <v>48990</v>
      </c>
      <c r="H11565">
        <v>21</v>
      </c>
      <c r="K11565" s="16">
        <f t="shared" si="540"/>
        <v>54868.800000000003</v>
      </c>
      <c r="L11565" s="16">
        <f t="shared" si="541"/>
        <v>57756.631578947367</v>
      </c>
      <c r="M11565" s="16">
        <f t="shared" si="542"/>
        <v>65632.535885167468</v>
      </c>
      <c r="N11565" t="e">
        <f>INDEX(XML!$A$2:$R$782,MATCH(C11565,XML!$D$2:$D$737,0),2)</f>
        <v>#N/A</v>
      </c>
    </row>
    <row r="11566" spans="1:14" ht="101.25" x14ac:dyDescent="0.2">
      <c r="A11566">
        <v>61741</v>
      </c>
      <c r="B11566" t="s">
        <v>21189</v>
      </c>
      <c r="C11566" s="15" t="s">
        <v>21190</v>
      </c>
      <c r="D11566" s="15" t="s">
        <v>21191</v>
      </c>
      <c r="E11566">
        <v>34000</v>
      </c>
      <c r="F11566">
        <v>53990</v>
      </c>
      <c r="H11566">
        <v>42</v>
      </c>
      <c r="I11566">
        <v>1</v>
      </c>
      <c r="K11566" s="16">
        <f t="shared" si="540"/>
        <v>38080</v>
      </c>
      <c r="L11566" s="16">
        <f t="shared" si="541"/>
        <v>40084.210526315786</v>
      </c>
      <c r="M11566" s="16">
        <f t="shared" si="542"/>
        <v>45550.239234449757</v>
      </c>
      <c r="N11566" t="e">
        <f>INDEX(XML!$A$2:$R$782,MATCH(C11566,XML!$D$2:$D$737,0),2)</f>
        <v>#N/A</v>
      </c>
    </row>
    <row r="11567" spans="1:14" ht="135" x14ac:dyDescent="0.2">
      <c r="A11567">
        <v>76290</v>
      </c>
      <c r="B11567" t="s">
        <v>33622</v>
      </c>
      <c r="C11567" s="15" t="s">
        <v>33623</v>
      </c>
      <c r="D11567" s="15" t="s">
        <v>33624</v>
      </c>
      <c r="E11567">
        <v>36089</v>
      </c>
      <c r="F11567">
        <v>44990</v>
      </c>
      <c r="H11567">
        <v>28</v>
      </c>
      <c r="K11567" s="16">
        <f t="shared" si="540"/>
        <v>40419.68</v>
      </c>
      <c r="L11567" s="16">
        <f t="shared" si="541"/>
        <v>42547.031578947368</v>
      </c>
      <c r="M11567" s="16">
        <f t="shared" si="542"/>
        <v>48348.899521531101</v>
      </c>
      <c r="N11567" t="e">
        <f>INDEX(XML!$A$2:$R$782,MATCH(C11567,XML!$D$2:$D$737,0),2)</f>
        <v>#N/A</v>
      </c>
    </row>
    <row r="11568" spans="1:14" ht="78.75" x14ac:dyDescent="0.2">
      <c r="A11568">
        <v>75583</v>
      </c>
      <c r="B11568" t="s">
        <v>36008</v>
      </c>
      <c r="C11568" s="15" t="s">
        <v>36009</v>
      </c>
      <c r="D11568" s="15" t="s">
        <v>36010</v>
      </c>
      <c r="E11568">
        <v>11853</v>
      </c>
      <c r="F11568">
        <v>21990</v>
      </c>
      <c r="H11568" t="s">
        <v>746</v>
      </c>
      <c r="K11568" s="16">
        <f t="shared" si="540"/>
        <v>13275.36</v>
      </c>
      <c r="L11568" s="16">
        <f t="shared" si="541"/>
        <v>13974.063157894738</v>
      </c>
      <c r="M11568" s="16">
        <f t="shared" si="542"/>
        <v>15879.617224880383</v>
      </c>
      <c r="N11568" t="e">
        <f>INDEX(XML!$A$2:$R$782,MATCH(C11568,XML!$D$2:$D$737,0),2)</f>
        <v>#N/A</v>
      </c>
    </row>
    <row r="11569" spans="1:14" ht="123.75" x14ac:dyDescent="0.2">
      <c r="A11569">
        <v>77903</v>
      </c>
      <c r="B11569" t="s">
        <v>37298</v>
      </c>
      <c r="C11569" s="15" t="s">
        <v>37299</v>
      </c>
      <c r="D11569" s="15" t="s">
        <v>37300</v>
      </c>
      <c r="E11569">
        <v>33587</v>
      </c>
      <c r="F11569">
        <v>42990</v>
      </c>
      <c r="H11569" t="s">
        <v>746</v>
      </c>
      <c r="K11569" s="16">
        <f t="shared" si="540"/>
        <v>37617.440000000002</v>
      </c>
      <c r="L11569" s="16">
        <f t="shared" si="541"/>
        <v>39597.305263157898</v>
      </c>
      <c r="M11569" s="16">
        <f t="shared" si="542"/>
        <v>44996.937799043066</v>
      </c>
      <c r="N11569" t="e">
        <f>INDEX(XML!$A$2:$R$782,MATCH(C11569,XML!$D$2:$D$737,0),2)</f>
        <v>#N/A</v>
      </c>
    </row>
    <row r="11570" spans="1:14" ht="90" x14ac:dyDescent="0.2">
      <c r="A11570">
        <v>75584</v>
      </c>
      <c r="B11570" t="s">
        <v>37468</v>
      </c>
      <c r="C11570" s="15" t="s">
        <v>37469</v>
      </c>
      <c r="D11570" s="15" t="s">
        <v>37470</v>
      </c>
      <c r="E11570">
        <v>14187</v>
      </c>
      <c r="F11570">
        <v>20990</v>
      </c>
      <c r="H11570" t="s">
        <v>746</v>
      </c>
      <c r="K11570" s="16">
        <f t="shared" si="540"/>
        <v>15889.44</v>
      </c>
      <c r="L11570" s="16">
        <f t="shared" si="541"/>
        <v>16725.726315789474</v>
      </c>
      <c r="M11570" s="16">
        <f t="shared" si="542"/>
        <v>19006.507177033494</v>
      </c>
      <c r="N11570" t="e">
        <f>INDEX(XML!$A$2:$R$782,MATCH(C11570,XML!$D$2:$D$737,0),2)</f>
        <v>#N/A</v>
      </c>
    </row>
    <row r="11571" spans="1:14" ht="135" x14ac:dyDescent="0.2">
      <c r="A11571">
        <v>77905</v>
      </c>
      <c r="B11571" t="s">
        <v>38510</v>
      </c>
      <c r="C11571" s="15" t="s">
        <v>38511</v>
      </c>
      <c r="D11571" s="15" t="s">
        <v>38829</v>
      </c>
      <c r="E11571">
        <v>35087</v>
      </c>
      <c r="F11571">
        <v>43990</v>
      </c>
      <c r="H11571" t="s">
        <v>746</v>
      </c>
      <c r="K11571" s="16">
        <f t="shared" si="540"/>
        <v>39297.440000000002</v>
      </c>
      <c r="L11571" s="16">
        <f t="shared" si="541"/>
        <v>41365.72631578947</v>
      </c>
      <c r="M11571" s="16">
        <f t="shared" si="542"/>
        <v>47006.507177033491</v>
      </c>
      <c r="N11571" t="e">
        <f>INDEX(XML!$A$2:$R$782,MATCH(C11571,XML!$D$2:$D$737,0),2)</f>
        <v>#N/A</v>
      </c>
    </row>
    <row r="11572" spans="1:14" ht="15.75" x14ac:dyDescent="0.25">
      <c r="A11572" s="184" t="s">
        <v>20733</v>
      </c>
      <c r="B11572" s="184"/>
      <c r="C11572" s="185"/>
      <c r="D11572" s="185"/>
      <c r="E11572" s="184"/>
      <c r="F11572" s="184"/>
      <c r="G11572" s="184"/>
      <c r="H11572" s="184"/>
      <c r="I11572" s="184"/>
      <c r="J11572" s="184"/>
      <c r="K11572" s="16">
        <f t="shared" si="540"/>
        <v>0</v>
      </c>
      <c r="L11572" s="16">
        <f t="shared" si="541"/>
        <v>0</v>
      </c>
      <c r="M11572" s="16">
        <f t="shared" si="542"/>
        <v>0</v>
      </c>
      <c r="N11572" t="e">
        <f>INDEX(XML!$A$2:$R$782,MATCH(C11572,XML!$D$2:$D$737,0),2)</f>
        <v>#N/A</v>
      </c>
    </row>
    <row r="11573" spans="1:14" ht="90" x14ac:dyDescent="0.2">
      <c r="A11573">
        <v>36214</v>
      </c>
      <c r="B11573" t="s">
        <v>16479</v>
      </c>
      <c r="C11573" s="15" t="s">
        <v>4646</v>
      </c>
      <c r="D11573" s="15" t="s">
        <v>4647</v>
      </c>
      <c r="E11573">
        <v>2074</v>
      </c>
      <c r="F11573">
        <v>2990</v>
      </c>
      <c r="H11573" t="s">
        <v>746</v>
      </c>
      <c r="K11573" s="16">
        <f t="shared" si="540"/>
        <v>2322.88</v>
      </c>
      <c r="L11573" s="16">
        <f t="shared" si="541"/>
        <v>2445.136842105263</v>
      </c>
      <c r="M11573" s="16">
        <f t="shared" si="542"/>
        <v>2778.5645933014353</v>
      </c>
      <c r="N11573" t="e">
        <f>INDEX(XML!$A$2:$R$782,MATCH(C11573,XML!$D$2:$D$737,0),2)</f>
        <v>#N/A</v>
      </c>
    </row>
    <row r="11574" spans="1:14" ht="101.25" x14ac:dyDescent="0.2">
      <c r="A11574">
        <v>36215</v>
      </c>
      <c r="B11574" t="s">
        <v>16480</v>
      </c>
      <c r="C11574" s="15" t="s">
        <v>4668</v>
      </c>
      <c r="D11574" s="15" t="s">
        <v>4669</v>
      </c>
      <c r="E11574">
        <v>4990</v>
      </c>
      <c r="F11574">
        <v>6990</v>
      </c>
      <c r="H11574" t="s">
        <v>746</v>
      </c>
      <c r="I11574">
        <v>1</v>
      </c>
      <c r="K11574" s="16">
        <f t="shared" si="540"/>
        <v>5588.8</v>
      </c>
      <c r="L11574" s="16">
        <f t="shared" si="541"/>
        <v>5882.9473684210525</v>
      </c>
      <c r="M11574" s="16">
        <f t="shared" si="542"/>
        <v>6685.1674641148329</v>
      </c>
      <c r="N11574" t="e">
        <f>INDEX(XML!$A$2:$R$782,MATCH(C11574,XML!$D$2:$D$737,0),2)</f>
        <v>#N/A</v>
      </c>
    </row>
    <row r="11575" spans="1:14" ht="78.75" x14ac:dyDescent="0.2">
      <c r="A11575">
        <v>63224</v>
      </c>
      <c r="B11575" t="s">
        <v>31366</v>
      </c>
      <c r="C11575" s="15" t="s">
        <v>22524</v>
      </c>
      <c r="D11575" s="15" t="s">
        <v>22525</v>
      </c>
      <c r="E11575">
        <v>4000</v>
      </c>
      <c r="F11575">
        <v>5000</v>
      </c>
      <c r="H11575" t="s">
        <v>746</v>
      </c>
      <c r="K11575" s="16">
        <f t="shared" si="540"/>
        <v>4480</v>
      </c>
      <c r="L11575" s="16">
        <f t="shared" si="541"/>
        <v>4715.7894736842109</v>
      </c>
      <c r="M11575" s="16">
        <f t="shared" si="542"/>
        <v>5358.8516746411487</v>
      </c>
      <c r="N11575" t="e">
        <f>INDEX(XML!$A$2:$R$782,MATCH(C11575,XML!$D$2:$D$737,0),2)</f>
        <v>#N/A</v>
      </c>
    </row>
    <row r="11576" spans="1:14" ht="101.25" x14ac:dyDescent="0.2">
      <c r="A11576">
        <v>52492</v>
      </c>
      <c r="B11576" t="s">
        <v>4653</v>
      </c>
      <c r="C11576" s="15" t="s">
        <v>4654</v>
      </c>
      <c r="D11576" s="15" t="s">
        <v>4655</v>
      </c>
      <c r="E11576">
        <v>12490</v>
      </c>
      <c r="F11576">
        <v>14990</v>
      </c>
      <c r="H11576">
        <v>1</v>
      </c>
      <c r="K11576" s="16">
        <f t="shared" si="540"/>
        <v>13988.8</v>
      </c>
      <c r="L11576" s="16">
        <f t="shared" si="541"/>
        <v>14725.052631578947</v>
      </c>
      <c r="M11576" s="16">
        <f t="shared" si="542"/>
        <v>16733.014354066985</v>
      </c>
      <c r="N11576" t="e">
        <f>INDEX(XML!$A$2:$R$782,MATCH(C11576,XML!$D$2:$D$737,0),2)</f>
        <v>#N/A</v>
      </c>
    </row>
    <row r="11577" spans="1:14" ht="123.75" x14ac:dyDescent="0.2">
      <c r="A11577">
        <v>73287</v>
      </c>
      <c r="B11577" t="s">
        <v>31706</v>
      </c>
      <c r="C11577" s="15" t="s">
        <v>31707</v>
      </c>
      <c r="D11577" s="15" t="s">
        <v>31708</v>
      </c>
      <c r="E11577">
        <v>18890</v>
      </c>
      <c r="F11577">
        <v>18890</v>
      </c>
      <c r="H11577">
        <v>2</v>
      </c>
      <c r="K11577" s="16">
        <f t="shared" si="540"/>
        <v>21156.799999999999</v>
      </c>
      <c r="L11577" s="16">
        <f t="shared" si="541"/>
        <v>22270.315789473683</v>
      </c>
      <c r="M11577" s="16">
        <f t="shared" si="542"/>
        <v>25307.177033492826</v>
      </c>
      <c r="N11577" t="e">
        <f>INDEX(XML!$A$2:$R$782,MATCH(C11577,XML!$D$2:$D$737,0),2)</f>
        <v>#N/A</v>
      </c>
    </row>
    <row r="11578" spans="1:14" ht="78.75" x14ac:dyDescent="0.2">
      <c r="A11578">
        <v>73286</v>
      </c>
      <c r="B11578" t="s">
        <v>31223</v>
      </c>
      <c r="C11578" s="15" t="s">
        <v>31224</v>
      </c>
      <c r="D11578" s="15" t="s">
        <v>31225</v>
      </c>
      <c r="E11578">
        <v>13990</v>
      </c>
      <c r="F11578">
        <v>13990</v>
      </c>
      <c r="H11578">
        <v>5</v>
      </c>
      <c r="K11578" s="16">
        <f t="shared" si="540"/>
        <v>15668.8</v>
      </c>
      <c r="L11578" s="16">
        <f t="shared" si="541"/>
        <v>16493.473684210527</v>
      </c>
      <c r="M11578" s="16">
        <f t="shared" si="542"/>
        <v>18742.583732057417</v>
      </c>
      <c r="N11578" t="e">
        <f>INDEX(XML!$A$2:$R$782,MATCH(C11578,XML!$D$2:$D$737,0),2)</f>
        <v>#N/A</v>
      </c>
    </row>
    <row r="11579" spans="1:14" ht="15.75" x14ac:dyDescent="0.25">
      <c r="A11579" s="184" t="s">
        <v>20734</v>
      </c>
      <c r="B11579" s="184"/>
      <c r="C11579" s="185"/>
      <c r="D11579" s="185"/>
      <c r="E11579" s="184"/>
      <c r="F11579" s="184"/>
      <c r="G11579" s="184"/>
      <c r="H11579" s="184"/>
      <c r="I11579" s="184"/>
      <c r="J11579" s="184"/>
      <c r="K11579" s="16">
        <f t="shared" si="540"/>
        <v>0</v>
      </c>
      <c r="L11579" s="16">
        <f t="shared" si="541"/>
        <v>0</v>
      </c>
      <c r="M11579" s="16">
        <f t="shared" si="542"/>
        <v>0</v>
      </c>
      <c r="N11579" t="e">
        <f>INDEX(XML!$A$2:$R$782,MATCH(C11579,XML!$D$2:$D$737,0),2)</f>
        <v>#N/A</v>
      </c>
    </row>
    <row r="11580" spans="1:14" ht="78.75" x14ac:dyDescent="0.2">
      <c r="A11580">
        <v>66168</v>
      </c>
      <c r="B11580" t="s">
        <v>24761</v>
      </c>
      <c r="C11580" s="15" t="s">
        <v>24762</v>
      </c>
      <c r="D11580" s="15" t="s">
        <v>24763</v>
      </c>
      <c r="E11580">
        <v>14477</v>
      </c>
      <c r="F11580">
        <v>20990</v>
      </c>
      <c r="H11580" t="s">
        <v>746</v>
      </c>
      <c r="I11580">
        <v>2</v>
      </c>
      <c r="K11580" s="16">
        <f t="shared" si="540"/>
        <v>16214.24</v>
      </c>
      <c r="L11580" s="16">
        <f t="shared" si="541"/>
        <v>17067.621052631577</v>
      </c>
      <c r="M11580" s="16">
        <f t="shared" si="542"/>
        <v>19395.023923444973</v>
      </c>
      <c r="N11580" t="e">
        <f>INDEX(XML!$A$2:$R$782,MATCH(C11580,XML!$D$2:$D$737,0),2)</f>
        <v>#N/A</v>
      </c>
    </row>
    <row r="11581" spans="1:14" ht="67.5" x14ac:dyDescent="0.2">
      <c r="A11581">
        <v>66169</v>
      </c>
      <c r="B11581" t="s">
        <v>24764</v>
      </c>
      <c r="C11581" s="15" t="s">
        <v>24765</v>
      </c>
      <c r="D11581" s="15" t="s">
        <v>24766</v>
      </c>
      <c r="E11581">
        <v>31000</v>
      </c>
      <c r="F11581">
        <v>36990</v>
      </c>
      <c r="I11581">
        <v>1</v>
      </c>
      <c r="K11581" s="16">
        <f t="shared" si="540"/>
        <v>34720</v>
      </c>
      <c r="L11581" s="16">
        <f t="shared" si="541"/>
        <v>36547.368421052633</v>
      </c>
      <c r="M11581" s="16">
        <f t="shared" si="542"/>
        <v>41531.100478468899</v>
      </c>
      <c r="N11581" t="e">
        <f>INDEX(XML!$A$2:$R$782,MATCH(C11581,XML!$D$2:$D$737,0),2)</f>
        <v>#N/A</v>
      </c>
    </row>
    <row r="11582" spans="1:14" ht="123.75" x14ac:dyDescent="0.2">
      <c r="A11582">
        <v>34441</v>
      </c>
      <c r="B11582" t="s">
        <v>4672</v>
      </c>
      <c r="C11582" s="15" t="s">
        <v>4673</v>
      </c>
      <c r="D11582" s="15" t="s">
        <v>4674</v>
      </c>
      <c r="E11582">
        <v>48500</v>
      </c>
      <c r="F11582">
        <v>57990</v>
      </c>
      <c r="H11582">
        <v>12</v>
      </c>
      <c r="I11582">
        <v>1</v>
      </c>
      <c r="K11582" s="16">
        <f t="shared" si="540"/>
        <v>54320</v>
      </c>
      <c r="L11582" s="16">
        <f t="shared" si="541"/>
        <v>57178.947368421053</v>
      </c>
      <c r="M11582" s="16">
        <f t="shared" si="542"/>
        <v>64976.076555023923</v>
      </c>
      <c r="N11582" t="e">
        <f>INDEX(XML!$A$2:$R$782,MATCH(C11582,XML!$D$2:$D$737,0),2)</f>
        <v>#N/A</v>
      </c>
    </row>
    <row r="11583" spans="1:14" ht="67.5" x14ac:dyDescent="0.2">
      <c r="A11583">
        <v>81655</v>
      </c>
      <c r="B11583" t="s">
        <v>44692</v>
      </c>
      <c r="C11583" s="15" t="s">
        <v>44693</v>
      </c>
      <c r="D11583" s="15" t="s">
        <v>44694</v>
      </c>
      <c r="E11583">
        <v>34848</v>
      </c>
      <c r="F11583">
        <v>43990</v>
      </c>
      <c r="H11583" t="s">
        <v>746</v>
      </c>
      <c r="K11583" s="16">
        <f t="shared" si="540"/>
        <v>39029.760000000002</v>
      </c>
      <c r="L11583" s="16">
        <f t="shared" si="541"/>
        <v>41083.957894736843</v>
      </c>
      <c r="M11583" s="16">
        <f t="shared" si="542"/>
        <v>46686.315789473687</v>
      </c>
      <c r="N11583" t="e">
        <f>INDEX(XML!$A$2:$R$782,MATCH(C11583,XML!$D$2:$D$737,0),2)</f>
        <v>#N/A</v>
      </c>
    </row>
    <row r="11584" spans="1:14" ht="56.25" x14ac:dyDescent="0.2">
      <c r="A11584">
        <v>37778</v>
      </c>
      <c r="B11584" t="s">
        <v>13975</v>
      </c>
      <c r="C11584" s="15" t="s">
        <v>13976</v>
      </c>
      <c r="D11584" s="15" t="s">
        <v>13977</v>
      </c>
      <c r="E11584">
        <v>8765</v>
      </c>
      <c r="F11584">
        <v>10990</v>
      </c>
      <c r="H11584" t="s">
        <v>746</v>
      </c>
      <c r="I11584">
        <v>2</v>
      </c>
      <c r="K11584" s="16">
        <f t="shared" si="540"/>
        <v>9816.7999999999993</v>
      </c>
      <c r="L11584" s="16">
        <f t="shared" si="541"/>
        <v>10333.473684210525</v>
      </c>
      <c r="M11584" s="16">
        <f t="shared" si="542"/>
        <v>11742.583732057414</v>
      </c>
      <c r="N11584" t="e">
        <f>INDEX(XML!$A$2:$R$782,MATCH(C11584,XML!$D$2:$D$737,0),2)</f>
        <v>#N/A</v>
      </c>
    </row>
    <row r="11585" spans="1:14" ht="90" x14ac:dyDescent="0.2">
      <c r="A11585">
        <v>37780</v>
      </c>
      <c r="B11585" t="s">
        <v>4675</v>
      </c>
      <c r="C11585" s="15" t="s">
        <v>4676</v>
      </c>
      <c r="D11585" s="15" t="s">
        <v>4677</v>
      </c>
      <c r="E11585">
        <v>15320</v>
      </c>
      <c r="F11585">
        <v>19990</v>
      </c>
      <c r="H11585" t="s">
        <v>746</v>
      </c>
      <c r="K11585" s="16">
        <f t="shared" si="540"/>
        <v>17158.400000000001</v>
      </c>
      <c r="L11585" s="16">
        <f t="shared" si="541"/>
        <v>18061.47368421053</v>
      </c>
      <c r="M11585" s="16">
        <f t="shared" si="542"/>
        <v>20524.401913875601</v>
      </c>
      <c r="N11585" t="e">
        <f>INDEX(XML!$A$2:$R$782,MATCH(C11585,XML!$D$2:$D$737,0),2)</f>
        <v>#N/A</v>
      </c>
    </row>
    <row r="11586" spans="1:14" ht="15.75" x14ac:dyDescent="0.25">
      <c r="A11586" s="184" t="s">
        <v>43364</v>
      </c>
      <c r="B11586" s="184"/>
      <c r="C11586" s="185"/>
      <c r="D11586" s="185"/>
      <c r="E11586" s="184"/>
      <c r="F11586" s="184"/>
      <c r="G11586" s="184"/>
      <c r="H11586" s="184"/>
      <c r="I11586" s="184"/>
      <c r="J11586" s="184"/>
      <c r="K11586" s="16">
        <f t="shared" si="540"/>
        <v>0</v>
      </c>
      <c r="L11586" s="16">
        <f t="shared" si="541"/>
        <v>0</v>
      </c>
      <c r="M11586" s="16">
        <f t="shared" si="542"/>
        <v>0</v>
      </c>
      <c r="N11586" t="e">
        <f>INDEX(XML!$A$2:$R$782,MATCH(C11586,XML!$D$2:$D$737,0),2)</f>
        <v>#N/A</v>
      </c>
    </row>
    <row r="11587" spans="1:14" ht="123.75" x14ac:dyDescent="0.2">
      <c r="A11587">
        <v>32833</v>
      </c>
      <c r="B11587" t="s">
        <v>43365</v>
      </c>
      <c r="C11587" s="15" t="s">
        <v>43366</v>
      </c>
      <c r="D11587" s="15" t="s">
        <v>43367</v>
      </c>
      <c r="E11587">
        <v>15337</v>
      </c>
      <c r="F11587">
        <v>20990</v>
      </c>
      <c r="H11587" t="s">
        <v>746</v>
      </c>
      <c r="K11587" s="16">
        <f t="shared" si="540"/>
        <v>17177.439999999999</v>
      </c>
      <c r="L11587" s="16">
        <f t="shared" si="541"/>
        <v>18081.51578947368</v>
      </c>
      <c r="M11587" s="16">
        <f t="shared" si="542"/>
        <v>20547.177033492819</v>
      </c>
      <c r="N11587" t="e">
        <f>INDEX(XML!$A$2:$R$782,MATCH(C11587,XML!$D$2:$D$737,0),2)</f>
        <v>#N/A</v>
      </c>
    </row>
    <row r="11588" spans="1:14" ht="123.75" x14ac:dyDescent="0.2">
      <c r="A11588">
        <v>32834</v>
      </c>
      <c r="B11588" t="s">
        <v>43368</v>
      </c>
      <c r="C11588" s="15" t="s">
        <v>43369</v>
      </c>
      <c r="D11588" s="15" t="s">
        <v>43370</v>
      </c>
      <c r="E11588">
        <v>18176</v>
      </c>
      <c r="F11588">
        <v>25990</v>
      </c>
      <c r="H11588" t="s">
        <v>746</v>
      </c>
      <c r="K11588" s="16">
        <f t="shared" si="540"/>
        <v>20357.12</v>
      </c>
      <c r="L11588" s="16">
        <f t="shared" si="541"/>
        <v>21428.547368421052</v>
      </c>
      <c r="M11588" s="16">
        <f t="shared" si="542"/>
        <v>24350.622009569375</v>
      </c>
      <c r="N11588" t="e">
        <f>INDEX(XML!$A$2:$R$782,MATCH(C11588,XML!$D$2:$D$737,0),2)</f>
        <v>#N/A</v>
      </c>
    </row>
    <row r="11589" spans="1:14" ht="123.75" x14ac:dyDescent="0.2">
      <c r="A11589">
        <v>32835</v>
      </c>
      <c r="B11589" t="s">
        <v>43371</v>
      </c>
      <c r="C11589" s="15" t="s">
        <v>43372</v>
      </c>
      <c r="D11589" s="15" t="s">
        <v>43373</v>
      </c>
      <c r="E11589">
        <v>20548</v>
      </c>
      <c r="F11589">
        <v>28990</v>
      </c>
      <c r="H11589" t="s">
        <v>746</v>
      </c>
      <c r="K11589" s="16">
        <f t="shared" ref="K11589:K11652" si="543">IF(E11589&gt;49999,E11589+E11589*0.07,IF(E11589&lt;=49999,E11589+E11589*0.12))</f>
        <v>23013.759999999998</v>
      </c>
      <c r="L11589" s="16">
        <f t="shared" ref="L11589:L11652" si="544">K11589*100/95</f>
        <v>24225.010526315789</v>
      </c>
      <c r="M11589" s="16">
        <f t="shared" ref="M11589:M11652" si="545">IF(COUNTIF(C11589,"*Dahua*"),F11589-10,L11589*100/88)</f>
        <v>27528.421052631576</v>
      </c>
      <c r="N11589" t="e">
        <f>INDEX(XML!$A$2:$R$782,MATCH(C11589,XML!$D$2:$D$737,0),2)</f>
        <v>#N/A</v>
      </c>
    </row>
    <row r="11590" spans="1:14" ht="15.75" x14ac:dyDescent="0.25">
      <c r="A11590" s="184" t="s">
        <v>4699</v>
      </c>
      <c r="B11590" s="184"/>
      <c r="C11590" s="185"/>
      <c r="D11590" s="185"/>
      <c r="E11590" s="184"/>
      <c r="F11590" s="184"/>
      <c r="G11590" s="184"/>
      <c r="H11590" s="184"/>
      <c r="I11590" s="184"/>
      <c r="J11590" s="184"/>
      <c r="K11590" s="16">
        <f t="shared" si="543"/>
        <v>0</v>
      </c>
      <c r="L11590" s="16">
        <f t="shared" si="544"/>
        <v>0</v>
      </c>
      <c r="M11590" s="16">
        <f t="shared" si="545"/>
        <v>0</v>
      </c>
      <c r="N11590" t="e">
        <f>INDEX(XML!$A$2:$R$782,MATCH(C11590,XML!$D$2:$D$737,0),2)</f>
        <v>#N/A</v>
      </c>
    </row>
    <row r="11591" spans="1:14" ht="90" x14ac:dyDescent="0.2">
      <c r="A11591">
        <v>47368</v>
      </c>
      <c r="B11591" t="s">
        <v>4700</v>
      </c>
      <c r="C11591" s="15" t="s">
        <v>4701</v>
      </c>
      <c r="D11591" s="15" t="s">
        <v>4702</v>
      </c>
      <c r="E11591">
        <v>15102</v>
      </c>
      <c r="F11591">
        <v>19990</v>
      </c>
      <c r="K11591" s="16">
        <f t="shared" si="543"/>
        <v>16914.240000000002</v>
      </c>
      <c r="L11591" s="16">
        <f t="shared" si="544"/>
        <v>17804.463157894741</v>
      </c>
      <c r="M11591" s="16">
        <f t="shared" si="545"/>
        <v>20232.344497607661</v>
      </c>
      <c r="N11591" t="e">
        <f>INDEX(XML!$A$2:$R$782,MATCH(C11591,XML!$D$2:$D$737,0),2)</f>
        <v>#N/A</v>
      </c>
    </row>
    <row r="11592" spans="1:14" ht="67.5" x14ac:dyDescent="0.2">
      <c r="A11592">
        <v>44952</v>
      </c>
      <c r="B11592" t="s">
        <v>4703</v>
      </c>
      <c r="C11592" s="15" t="s">
        <v>4704</v>
      </c>
      <c r="D11592" s="15" t="s">
        <v>4705</v>
      </c>
      <c r="E11592">
        <v>22233</v>
      </c>
      <c r="F11592">
        <v>26990</v>
      </c>
      <c r="H11592">
        <v>33</v>
      </c>
      <c r="K11592" s="16">
        <f t="shared" si="543"/>
        <v>24900.959999999999</v>
      </c>
      <c r="L11592" s="16">
        <f t="shared" si="544"/>
        <v>26211.536842105263</v>
      </c>
      <c r="M11592" s="16">
        <f t="shared" si="545"/>
        <v>29785.837320574163</v>
      </c>
      <c r="N11592" t="e">
        <f>INDEX(XML!$A$2:$R$782,MATCH(C11592,XML!$D$2:$D$737,0),2)</f>
        <v>#N/A</v>
      </c>
    </row>
    <row r="11593" spans="1:14" ht="90" x14ac:dyDescent="0.2">
      <c r="A11593">
        <v>65577</v>
      </c>
      <c r="B11593" t="s">
        <v>24196</v>
      </c>
      <c r="C11593" s="15" t="s">
        <v>24197</v>
      </c>
      <c r="D11593" s="15" t="s">
        <v>28549</v>
      </c>
      <c r="E11593">
        <v>40202</v>
      </c>
      <c r="F11593">
        <v>47990</v>
      </c>
      <c r="K11593" s="16">
        <f t="shared" si="543"/>
        <v>45026.239999999998</v>
      </c>
      <c r="L11593" s="16">
        <f t="shared" si="544"/>
        <v>47396.042105263157</v>
      </c>
      <c r="M11593" s="16">
        <f t="shared" si="545"/>
        <v>53859.138755980857</v>
      </c>
      <c r="N11593" t="e">
        <f>INDEX(XML!$A$2:$R$782,MATCH(C11593,XML!$D$2:$D$737,0),2)</f>
        <v>#N/A</v>
      </c>
    </row>
    <row r="11594" spans="1:14" ht="90" x14ac:dyDescent="0.2">
      <c r="A11594">
        <v>34700</v>
      </c>
      <c r="B11594" t="s">
        <v>4706</v>
      </c>
      <c r="C11594" s="15" t="s">
        <v>4707</v>
      </c>
      <c r="D11594" s="15" t="s">
        <v>4708</v>
      </c>
      <c r="E11594">
        <v>47835</v>
      </c>
      <c r="F11594">
        <v>51690</v>
      </c>
      <c r="K11594" s="16">
        <f t="shared" si="543"/>
        <v>53575.199999999997</v>
      </c>
      <c r="L11594" s="16">
        <f t="shared" si="544"/>
        <v>56394.947368421053</v>
      </c>
      <c r="M11594" s="16">
        <f t="shared" si="545"/>
        <v>64085.167464114835</v>
      </c>
      <c r="N11594" t="e">
        <f>INDEX(XML!$A$2:$R$782,MATCH(C11594,XML!$D$2:$D$737,0),2)</f>
        <v>#N/A</v>
      </c>
    </row>
    <row r="11595" spans="1:14" ht="90" x14ac:dyDescent="0.2">
      <c r="A11595">
        <v>54131</v>
      </c>
      <c r="B11595" t="s">
        <v>16106</v>
      </c>
      <c r="C11595" s="15" t="s">
        <v>16107</v>
      </c>
      <c r="D11595" s="15" t="s">
        <v>16108</v>
      </c>
      <c r="E11595">
        <v>79990</v>
      </c>
      <c r="F11595">
        <v>79990</v>
      </c>
      <c r="H11595" t="s">
        <v>746</v>
      </c>
      <c r="K11595" s="16">
        <f t="shared" si="543"/>
        <v>85589.3</v>
      </c>
      <c r="L11595" s="16">
        <f t="shared" si="544"/>
        <v>90094</v>
      </c>
      <c r="M11595" s="16">
        <f t="shared" si="545"/>
        <v>102379.54545454546</v>
      </c>
      <c r="N11595" t="e">
        <f>INDEX(XML!$A$2:$R$782,MATCH(C11595,XML!$D$2:$D$737,0),2)</f>
        <v>#N/A</v>
      </c>
    </row>
    <row r="11596" spans="1:14" ht="90" x14ac:dyDescent="0.2">
      <c r="A11596">
        <v>46005</v>
      </c>
      <c r="B11596" t="s">
        <v>4709</v>
      </c>
      <c r="C11596" s="15" t="s">
        <v>4710</v>
      </c>
      <c r="D11596" s="15" t="s">
        <v>4711</v>
      </c>
      <c r="E11596">
        <v>67011</v>
      </c>
      <c r="F11596">
        <v>94990</v>
      </c>
      <c r="H11596">
        <v>35</v>
      </c>
      <c r="K11596" s="16">
        <f t="shared" si="543"/>
        <v>71701.77</v>
      </c>
      <c r="L11596" s="16">
        <f t="shared" si="544"/>
        <v>75475.547368421059</v>
      </c>
      <c r="M11596" s="16">
        <f t="shared" si="545"/>
        <v>85767.667464114842</v>
      </c>
      <c r="N11596" t="e">
        <f>INDEX(XML!$A$2:$R$782,MATCH(C11596,XML!$D$2:$D$737,0),2)</f>
        <v>#N/A</v>
      </c>
    </row>
    <row r="11597" spans="1:14" ht="123.75" x14ac:dyDescent="0.2">
      <c r="A11597">
        <v>38926</v>
      </c>
      <c r="B11597" t="s">
        <v>13130</v>
      </c>
      <c r="C11597" s="15" t="s">
        <v>4712</v>
      </c>
      <c r="D11597" s="15" t="s">
        <v>4713</v>
      </c>
      <c r="E11597">
        <v>11990</v>
      </c>
      <c r="F11597">
        <v>11990</v>
      </c>
      <c r="I11597">
        <v>2</v>
      </c>
      <c r="K11597" s="16">
        <f t="shared" si="543"/>
        <v>13428.8</v>
      </c>
      <c r="L11597" s="16">
        <f t="shared" si="544"/>
        <v>14135.578947368422</v>
      </c>
      <c r="M11597" s="16">
        <f t="shared" si="545"/>
        <v>16063.157894736843</v>
      </c>
      <c r="N11597" t="e">
        <f>INDEX(XML!$A$2:$R$782,MATCH(C11597,XML!$D$2:$D$737,0),2)</f>
        <v>#N/A</v>
      </c>
    </row>
    <row r="11598" spans="1:14" ht="112.5" x14ac:dyDescent="0.2">
      <c r="A11598">
        <v>43197</v>
      </c>
      <c r="B11598" t="s">
        <v>13131</v>
      </c>
      <c r="C11598" s="15" t="s">
        <v>4714</v>
      </c>
      <c r="D11598" s="15" t="s">
        <v>4715</v>
      </c>
      <c r="E11598">
        <v>8560</v>
      </c>
      <c r="F11598">
        <v>11990</v>
      </c>
      <c r="H11598">
        <v>1</v>
      </c>
      <c r="I11598">
        <v>1</v>
      </c>
      <c r="K11598" s="16">
        <f t="shared" si="543"/>
        <v>9587.2000000000007</v>
      </c>
      <c r="L11598" s="16">
        <f t="shared" si="544"/>
        <v>10091.789473684212</v>
      </c>
      <c r="M11598" s="16">
        <f t="shared" si="545"/>
        <v>11467.942583732058</v>
      </c>
      <c r="N11598" t="e">
        <f>INDEX(XML!$A$2:$R$782,MATCH(C11598,XML!$D$2:$D$737,0),2)</f>
        <v>#N/A</v>
      </c>
    </row>
    <row r="11599" spans="1:14" ht="67.5" x14ac:dyDescent="0.2">
      <c r="A11599">
        <v>30198</v>
      </c>
      <c r="B11599" t="s">
        <v>13132</v>
      </c>
      <c r="C11599" s="15" t="s">
        <v>4716</v>
      </c>
      <c r="D11599" s="15" t="s">
        <v>4717</v>
      </c>
      <c r="E11599">
        <v>12990</v>
      </c>
      <c r="F11599">
        <v>12990</v>
      </c>
      <c r="K11599" s="16">
        <f t="shared" si="543"/>
        <v>14548.8</v>
      </c>
      <c r="L11599" s="16">
        <f t="shared" si="544"/>
        <v>15314.526315789473</v>
      </c>
      <c r="M11599" s="16">
        <f t="shared" si="545"/>
        <v>17402.87081339713</v>
      </c>
      <c r="N11599" t="e">
        <f>INDEX(XML!$A$2:$R$782,MATCH(C11599,XML!$D$2:$D$737,0),2)</f>
        <v>#N/A</v>
      </c>
    </row>
    <row r="11600" spans="1:14" ht="78.75" x14ac:dyDescent="0.2">
      <c r="A11600">
        <v>76476</v>
      </c>
      <c r="B11600" t="s">
        <v>43374</v>
      </c>
      <c r="C11600" s="15" t="s">
        <v>43375</v>
      </c>
      <c r="D11600" s="15" t="s">
        <v>43376</v>
      </c>
      <c r="E11600">
        <v>57716</v>
      </c>
      <c r="F11600">
        <v>69990</v>
      </c>
      <c r="I11600">
        <v>1</v>
      </c>
      <c r="K11600" s="16">
        <f t="shared" si="543"/>
        <v>61756.12</v>
      </c>
      <c r="L11600" s="16">
        <f t="shared" si="544"/>
        <v>65006.442105263159</v>
      </c>
      <c r="M11600" s="16">
        <f t="shared" si="545"/>
        <v>73870.956937799041</v>
      </c>
      <c r="N11600" t="e">
        <f>INDEX(XML!$A$2:$R$782,MATCH(C11600,XML!$D$2:$D$737,0),2)</f>
        <v>#N/A</v>
      </c>
    </row>
    <row r="11601" spans="1:14" ht="112.5" x14ac:dyDescent="0.2">
      <c r="A11601">
        <v>45017</v>
      </c>
      <c r="B11601" t="s">
        <v>4718</v>
      </c>
      <c r="C11601" s="15" t="s">
        <v>4719</v>
      </c>
      <c r="D11601" s="15" t="s">
        <v>4720</v>
      </c>
      <c r="E11601">
        <v>13990</v>
      </c>
      <c r="F11601">
        <v>13990</v>
      </c>
      <c r="H11601">
        <v>1</v>
      </c>
      <c r="I11601">
        <v>2</v>
      </c>
      <c r="K11601" s="16">
        <f t="shared" si="543"/>
        <v>15668.8</v>
      </c>
      <c r="L11601" s="16">
        <f t="shared" si="544"/>
        <v>16493.473684210527</v>
      </c>
      <c r="M11601" s="16">
        <f t="shared" si="545"/>
        <v>18742.583732057417</v>
      </c>
      <c r="N11601" t="e">
        <f>INDEX(XML!$A$2:$R$782,MATCH(C11601,XML!$D$2:$D$737,0),2)</f>
        <v>#N/A</v>
      </c>
    </row>
    <row r="11602" spans="1:14" ht="123.75" x14ac:dyDescent="0.2">
      <c r="A11602">
        <v>38949</v>
      </c>
      <c r="B11602" t="s">
        <v>13133</v>
      </c>
      <c r="C11602" s="15" t="s">
        <v>4721</v>
      </c>
      <c r="D11602" s="15" t="s">
        <v>4722</v>
      </c>
      <c r="E11602">
        <v>9072</v>
      </c>
      <c r="F11602">
        <v>13990</v>
      </c>
      <c r="H11602" t="s">
        <v>746</v>
      </c>
      <c r="K11602" s="16">
        <f t="shared" si="543"/>
        <v>10160.64</v>
      </c>
      <c r="L11602" s="16">
        <f t="shared" si="544"/>
        <v>10695.410526315789</v>
      </c>
      <c r="M11602" s="16">
        <f t="shared" si="545"/>
        <v>12153.875598086124</v>
      </c>
      <c r="N11602" t="e">
        <f>INDEX(XML!$A$2:$R$782,MATCH(C11602,XML!$D$2:$D$737,0),2)</f>
        <v>#N/A</v>
      </c>
    </row>
    <row r="11603" spans="1:14" ht="90" x14ac:dyDescent="0.2">
      <c r="A11603">
        <v>32513</v>
      </c>
      <c r="B11603" t="s">
        <v>13134</v>
      </c>
      <c r="C11603" s="15" t="s">
        <v>4723</v>
      </c>
      <c r="D11603" s="15" t="s">
        <v>4724</v>
      </c>
      <c r="E11603">
        <v>17990</v>
      </c>
      <c r="F11603">
        <v>17990</v>
      </c>
      <c r="K11603" s="16">
        <f t="shared" si="543"/>
        <v>20148.8</v>
      </c>
      <c r="L11603" s="16">
        <f t="shared" si="544"/>
        <v>21209.263157894737</v>
      </c>
      <c r="M11603" s="16">
        <f t="shared" si="545"/>
        <v>24101.435406698565</v>
      </c>
      <c r="N11603" t="e">
        <f>INDEX(XML!$A$2:$R$782,MATCH(C11603,XML!$D$2:$D$737,0),2)</f>
        <v>#N/A</v>
      </c>
    </row>
    <row r="11604" spans="1:14" ht="112.5" x14ac:dyDescent="0.2">
      <c r="A11604">
        <v>36976</v>
      </c>
      <c r="B11604" t="s">
        <v>13135</v>
      </c>
      <c r="C11604" s="15" t="s">
        <v>4725</v>
      </c>
      <c r="D11604" s="15" t="s">
        <v>4726</v>
      </c>
      <c r="E11604">
        <v>17990</v>
      </c>
      <c r="F11604">
        <v>17990</v>
      </c>
      <c r="K11604" s="16">
        <f t="shared" si="543"/>
        <v>20148.8</v>
      </c>
      <c r="L11604" s="16">
        <f t="shared" si="544"/>
        <v>21209.263157894737</v>
      </c>
      <c r="M11604" s="16">
        <f t="shared" si="545"/>
        <v>24101.435406698565</v>
      </c>
      <c r="N11604" t="e">
        <f>INDEX(XML!$A$2:$R$782,MATCH(C11604,XML!$D$2:$D$737,0),2)</f>
        <v>#N/A</v>
      </c>
    </row>
    <row r="11605" spans="1:14" ht="90" x14ac:dyDescent="0.2">
      <c r="A11605">
        <v>59910</v>
      </c>
      <c r="B11605" t="s">
        <v>20494</v>
      </c>
      <c r="C11605" s="15" t="s">
        <v>20495</v>
      </c>
      <c r="D11605" s="15" t="s">
        <v>20496</v>
      </c>
      <c r="E11605">
        <v>13966</v>
      </c>
      <c r="F11605">
        <v>19990</v>
      </c>
      <c r="K11605" s="16">
        <f t="shared" si="543"/>
        <v>15641.92</v>
      </c>
      <c r="L11605" s="16">
        <f t="shared" si="544"/>
        <v>16465.178947368422</v>
      </c>
      <c r="M11605" s="16">
        <f t="shared" si="545"/>
        <v>18710.430622009571</v>
      </c>
      <c r="N11605" t="e">
        <f>INDEX(XML!$A$2:$R$782,MATCH(C11605,XML!$D$2:$D$737,0),2)</f>
        <v>#N/A</v>
      </c>
    </row>
    <row r="11606" spans="1:14" ht="123.75" x14ac:dyDescent="0.2">
      <c r="A11606">
        <v>43198</v>
      </c>
      <c r="B11606" t="s">
        <v>13136</v>
      </c>
      <c r="C11606" s="15" t="s">
        <v>4727</v>
      </c>
      <c r="D11606" s="15" t="s">
        <v>4728</v>
      </c>
      <c r="E11606">
        <v>21990</v>
      </c>
      <c r="F11606">
        <v>21990</v>
      </c>
      <c r="I11606">
        <v>1</v>
      </c>
      <c r="K11606" s="16">
        <f t="shared" si="543"/>
        <v>24628.799999999999</v>
      </c>
      <c r="L11606" s="16">
        <f t="shared" si="544"/>
        <v>25925.052631578947</v>
      </c>
      <c r="M11606" s="16">
        <f t="shared" si="545"/>
        <v>29460.287081339713</v>
      </c>
      <c r="N11606" t="e">
        <f>INDEX(XML!$A$2:$R$782,MATCH(C11606,XML!$D$2:$D$737,0),2)</f>
        <v>#N/A</v>
      </c>
    </row>
    <row r="11607" spans="1:14" ht="78.75" x14ac:dyDescent="0.2">
      <c r="A11607">
        <v>38925</v>
      </c>
      <c r="B11607" t="s">
        <v>13137</v>
      </c>
      <c r="C11607" s="15" t="s">
        <v>4729</v>
      </c>
      <c r="D11607" s="15" t="s">
        <v>4730</v>
      </c>
      <c r="E11607">
        <v>18630</v>
      </c>
      <c r="F11607">
        <v>25990</v>
      </c>
      <c r="I11607">
        <v>1</v>
      </c>
      <c r="K11607" s="16">
        <f t="shared" si="543"/>
        <v>20865.599999999999</v>
      </c>
      <c r="L11607" s="16">
        <f t="shared" si="544"/>
        <v>21963.789473684206</v>
      </c>
      <c r="M11607" s="16">
        <f t="shared" si="545"/>
        <v>24958.851674641144</v>
      </c>
      <c r="N11607" t="e">
        <f>INDEX(XML!$A$2:$R$782,MATCH(C11607,XML!$D$2:$D$737,0),2)</f>
        <v>#N/A</v>
      </c>
    </row>
    <row r="11608" spans="1:14" ht="56.25" x14ac:dyDescent="0.2">
      <c r="A11608">
        <v>72657</v>
      </c>
      <c r="B11608" t="s">
        <v>33135</v>
      </c>
      <c r="C11608" s="15" t="s">
        <v>33136</v>
      </c>
      <c r="D11608" s="15" t="s">
        <v>33137</v>
      </c>
      <c r="E11608">
        <v>24862</v>
      </c>
      <c r="F11608">
        <v>34990</v>
      </c>
      <c r="H11608" t="s">
        <v>746</v>
      </c>
      <c r="K11608" s="16">
        <f t="shared" si="543"/>
        <v>27845.439999999999</v>
      </c>
      <c r="L11608" s="16">
        <f t="shared" si="544"/>
        <v>29310.989473684211</v>
      </c>
      <c r="M11608" s="16">
        <f t="shared" si="545"/>
        <v>33307.94258373206</v>
      </c>
      <c r="N11608" t="e">
        <f>INDEX(XML!$A$2:$R$782,MATCH(C11608,XML!$D$2:$D$737,0),2)</f>
        <v>#N/A</v>
      </c>
    </row>
    <row r="11609" spans="1:14" ht="45" x14ac:dyDescent="0.2">
      <c r="A11609">
        <v>59894</v>
      </c>
      <c r="B11609" t="s">
        <v>47116</v>
      </c>
      <c r="C11609" s="15" t="s">
        <v>47117</v>
      </c>
      <c r="D11609" s="15" t="s">
        <v>47118</v>
      </c>
      <c r="E11609">
        <v>7511</v>
      </c>
      <c r="F11609">
        <v>8590</v>
      </c>
      <c r="K11609" s="16">
        <f t="shared" si="543"/>
        <v>8412.32</v>
      </c>
      <c r="L11609" s="16">
        <f t="shared" si="544"/>
        <v>8855.0736842105271</v>
      </c>
      <c r="M11609" s="16">
        <f t="shared" si="545"/>
        <v>10062.583732057417</v>
      </c>
      <c r="N11609" t="e">
        <f>INDEX(XML!$A$2:$R$782,MATCH(C11609,XML!$D$2:$D$737,0),2)</f>
        <v>#N/A</v>
      </c>
    </row>
    <row r="11610" spans="1:14" ht="90" x14ac:dyDescent="0.2">
      <c r="A11610">
        <v>60591</v>
      </c>
      <c r="B11610" t="s">
        <v>35356</v>
      </c>
      <c r="C11610" s="15" t="s">
        <v>35357</v>
      </c>
      <c r="D11610" s="15" t="s">
        <v>35358</v>
      </c>
      <c r="E11610">
        <v>23790</v>
      </c>
      <c r="F11610">
        <v>23790</v>
      </c>
      <c r="H11610">
        <v>1</v>
      </c>
      <c r="K11610" s="16">
        <f t="shared" si="543"/>
        <v>26644.799999999999</v>
      </c>
      <c r="L11610" s="16">
        <f t="shared" si="544"/>
        <v>28047.157894736843</v>
      </c>
      <c r="M11610" s="16">
        <f t="shared" si="545"/>
        <v>31871.770334928235</v>
      </c>
      <c r="N11610" t="e">
        <f>INDEX(XML!$A$2:$R$782,MATCH(C11610,XML!$D$2:$D$737,0),2)</f>
        <v>#N/A</v>
      </c>
    </row>
    <row r="11611" spans="1:14" ht="135" x14ac:dyDescent="0.2">
      <c r="A11611">
        <v>71518</v>
      </c>
      <c r="B11611" t="s">
        <v>28621</v>
      </c>
      <c r="C11611" s="15" t="s">
        <v>28622</v>
      </c>
      <c r="D11611" s="15" t="s">
        <v>29005</v>
      </c>
      <c r="E11611">
        <v>10490</v>
      </c>
      <c r="F11611">
        <v>10490</v>
      </c>
      <c r="H11611">
        <v>11</v>
      </c>
      <c r="K11611" s="16">
        <f t="shared" si="543"/>
        <v>11748.8</v>
      </c>
      <c r="L11611" s="16">
        <f t="shared" si="544"/>
        <v>12367.157894736842</v>
      </c>
      <c r="M11611" s="16">
        <f t="shared" si="545"/>
        <v>14053.588516746413</v>
      </c>
      <c r="N11611" t="e">
        <f>INDEX(XML!$A$2:$R$782,MATCH(C11611,XML!$D$2:$D$737,0),2)</f>
        <v>#N/A</v>
      </c>
    </row>
    <row r="11612" spans="1:14" ht="56.25" x14ac:dyDescent="0.2">
      <c r="A11612">
        <v>61117</v>
      </c>
      <c r="B11612" t="s">
        <v>29356</v>
      </c>
      <c r="C11612" s="15" t="s">
        <v>29357</v>
      </c>
      <c r="D11612" s="15" t="s">
        <v>29358</v>
      </c>
      <c r="E11612">
        <v>27990</v>
      </c>
      <c r="F11612">
        <v>27990</v>
      </c>
      <c r="H11612">
        <v>2</v>
      </c>
      <c r="K11612" s="16">
        <f t="shared" si="543"/>
        <v>31348.799999999999</v>
      </c>
      <c r="L11612" s="16">
        <f t="shared" si="544"/>
        <v>32998.73684210526</v>
      </c>
      <c r="M11612" s="16">
        <f t="shared" si="545"/>
        <v>37498.564593301431</v>
      </c>
      <c r="N11612" t="e">
        <f>INDEX(XML!$A$2:$R$782,MATCH(C11612,XML!$D$2:$D$737,0),2)</f>
        <v>#N/A</v>
      </c>
    </row>
    <row r="11613" spans="1:14" ht="112.5" x14ac:dyDescent="0.2">
      <c r="A11613">
        <v>60590</v>
      </c>
      <c r="B11613" t="s">
        <v>41852</v>
      </c>
      <c r="C11613" s="15" t="s">
        <v>41853</v>
      </c>
      <c r="D11613" s="15" t="s">
        <v>41854</v>
      </c>
      <c r="E11613">
        <v>23790</v>
      </c>
      <c r="F11613">
        <v>23790</v>
      </c>
      <c r="H11613">
        <v>30</v>
      </c>
      <c r="K11613" s="16">
        <f t="shared" si="543"/>
        <v>26644.799999999999</v>
      </c>
      <c r="L11613" s="16">
        <f t="shared" si="544"/>
        <v>28047.157894736843</v>
      </c>
      <c r="M11613" s="16">
        <f t="shared" si="545"/>
        <v>31871.770334928235</v>
      </c>
      <c r="N11613" t="e">
        <f>INDEX(XML!$A$2:$R$782,MATCH(C11613,XML!$D$2:$D$737,0),2)</f>
        <v>#N/A</v>
      </c>
    </row>
    <row r="11614" spans="1:14" ht="112.5" x14ac:dyDescent="0.2">
      <c r="A11614">
        <v>60113</v>
      </c>
      <c r="B11614" t="s">
        <v>17261</v>
      </c>
      <c r="C11614" s="15" t="s">
        <v>17262</v>
      </c>
      <c r="D11614" s="15" t="s">
        <v>19194</v>
      </c>
      <c r="E11614">
        <v>27990</v>
      </c>
      <c r="F11614">
        <v>27990</v>
      </c>
      <c r="H11614">
        <v>8</v>
      </c>
      <c r="K11614" s="16">
        <f t="shared" si="543"/>
        <v>31348.799999999999</v>
      </c>
      <c r="L11614" s="16">
        <f t="shared" si="544"/>
        <v>32998.73684210526</v>
      </c>
      <c r="M11614" s="16">
        <f t="shared" si="545"/>
        <v>37498.564593301431</v>
      </c>
      <c r="N11614" t="e">
        <f>INDEX(XML!$A$2:$R$782,MATCH(C11614,XML!$D$2:$D$737,0),2)</f>
        <v>#N/A</v>
      </c>
    </row>
    <row r="11615" spans="1:14" ht="135" x14ac:dyDescent="0.2">
      <c r="A11615">
        <v>68701</v>
      </c>
      <c r="B11615" t="s">
        <v>35353</v>
      </c>
      <c r="C11615" s="15" t="s">
        <v>35354</v>
      </c>
      <c r="D11615" s="15" t="s">
        <v>35355</v>
      </c>
      <c r="E11615">
        <v>27990</v>
      </c>
      <c r="F11615">
        <v>27990</v>
      </c>
      <c r="H11615">
        <v>4</v>
      </c>
      <c r="K11615" s="16">
        <f t="shared" si="543"/>
        <v>31348.799999999999</v>
      </c>
      <c r="L11615" s="16">
        <f t="shared" si="544"/>
        <v>32998.73684210526</v>
      </c>
      <c r="M11615" s="16">
        <f t="shared" si="545"/>
        <v>37498.564593301431</v>
      </c>
      <c r="N11615" t="e">
        <f>INDEX(XML!$A$2:$R$782,MATCH(C11615,XML!$D$2:$D$737,0),2)</f>
        <v>#N/A</v>
      </c>
    </row>
    <row r="11616" spans="1:14" ht="123.75" x14ac:dyDescent="0.2">
      <c r="A11616">
        <v>60963</v>
      </c>
      <c r="B11616" t="s">
        <v>19156</v>
      </c>
      <c r="C11616" s="15" t="s">
        <v>19157</v>
      </c>
      <c r="D11616" s="15" t="s">
        <v>19158</v>
      </c>
      <c r="E11616">
        <v>30090</v>
      </c>
      <c r="F11616">
        <v>30090</v>
      </c>
      <c r="H11616">
        <v>2</v>
      </c>
      <c r="K11616" s="16">
        <f t="shared" si="543"/>
        <v>33700.800000000003</v>
      </c>
      <c r="L11616" s="16">
        <f t="shared" si="544"/>
        <v>35474.526315789481</v>
      </c>
      <c r="M11616" s="16">
        <f t="shared" si="545"/>
        <v>40311.961722488042</v>
      </c>
      <c r="N11616" t="e">
        <f>INDEX(XML!$A$2:$R$782,MATCH(C11616,XML!$D$2:$D$737,0),2)</f>
        <v>#N/A</v>
      </c>
    </row>
    <row r="11617" spans="1:14" ht="90" x14ac:dyDescent="0.2">
      <c r="A11617">
        <v>57852</v>
      </c>
      <c r="B11617" t="s">
        <v>15117</v>
      </c>
      <c r="C11617" s="15" t="s">
        <v>15118</v>
      </c>
      <c r="D11617" s="15" t="s">
        <v>19480</v>
      </c>
      <c r="E11617">
        <v>33590</v>
      </c>
      <c r="F11617">
        <v>33590</v>
      </c>
      <c r="H11617">
        <v>9</v>
      </c>
      <c r="K11617" s="16">
        <f t="shared" si="543"/>
        <v>37620.800000000003</v>
      </c>
      <c r="L11617" s="16">
        <f t="shared" si="544"/>
        <v>39600.84210526316</v>
      </c>
      <c r="M11617" s="16">
        <f t="shared" si="545"/>
        <v>45000.956937799048</v>
      </c>
      <c r="N11617" t="e">
        <f>INDEX(XML!$A$2:$R$782,MATCH(C11617,XML!$D$2:$D$737,0),2)</f>
        <v>#N/A</v>
      </c>
    </row>
    <row r="11618" spans="1:14" ht="78.75" x14ac:dyDescent="0.2">
      <c r="A11618">
        <v>57858</v>
      </c>
      <c r="B11618" t="s">
        <v>31226</v>
      </c>
      <c r="C11618" s="15" t="s">
        <v>31227</v>
      </c>
      <c r="D11618" s="15" t="s">
        <v>31228</v>
      </c>
      <c r="E11618">
        <v>31490</v>
      </c>
      <c r="F11618">
        <v>31490</v>
      </c>
      <c r="H11618">
        <v>5</v>
      </c>
      <c r="K11618" s="16">
        <f t="shared" si="543"/>
        <v>35268.800000000003</v>
      </c>
      <c r="L11618" s="16">
        <f t="shared" si="544"/>
        <v>37125.052631578954</v>
      </c>
      <c r="M11618" s="16">
        <f t="shared" si="545"/>
        <v>42187.559808612445</v>
      </c>
      <c r="N11618" t="e">
        <f>INDEX(XML!$A$2:$R$782,MATCH(C11618,XML!$D$2:$D$737,0),2)</f>
        <v>#N/A</v>
      </c>
    </row>
    <row r="11619" spans="1:14" ht="146.25" x14ac:dyDescent="0.2">
      <c r="A11619">
        <v>68438</v>
      </c>
      <c r="B11619" t="s">
        <v>25581</v>
      </c>
      <c r="C11619" s="15" t="s">
        <v>25582</v>
      </c>
      <c r="D11619" s="15" t="s">
        <v>25583</v>
      </c>
      <c r="E11619">
        <v>40590</v>
      </c>
      <c r="F11619">
        <v>40590</v>
      </c>
      <c r="H11619">
        <v>1</v>
      </c>
      <c r="K11619" s="16">
        <f t="shared" si="543"/>
        <v>45460.800000000003</v>
      </c>
      <c r="L11619" s="16">
        <f t="shared" si="544"/>
        <v>47853.473684210527</v>
      </c>
      <c r="M11619" s="16">
        <f t="shared" si="545"/>
        <v>54378.947368421053</v>
      </c>
      <c r="N11619" t="e">
        <f>INDEX(XML!$A$2:$R$782,MATCH(C11619,XML!$D$2:$D$737,0),2)</f>
        <v>#N/A</v>
      </c>
    </row>
    <row r="11620" spans="1:14" ht="101.25" x14ac:dyDescent="0.2">
      <c r="A11620">
        <v>57857</v>
      </c>
      <c r="B11620" t="s">
        <v>19724</v>
      </c>
      <c r="C11620" s="15" t="s">
        <v>19725</v>
      </c>
      <c r="D11620" s="15" t="s">
        <v>19726</v>
      </c>
      <c r="E11620">
        <v>62990</v>
      </c>
      <c r="F11620">
        <v>62990</v>
      </c>
      <c r="H11620">
        <v>2</v>
      </c>
      <c r="K11620" s="16">
        <f t="shared" si="543"/>
        <v>67399.3</v>
      </c>
      <c r="L11620" s="16">
        <f t="shared" si="544"/>
        <v>70946.631578947374</v>
      </c>
      <c r="M11620" s="16">
        <f t="shared" si="545"/>
        <v>80621.172248803836</v>
      </c>
      <c r="N11620" t="e">
        <f>INDEX(XML!$A$2:$R$782,MATCH(C11620,XML!$D$2:$D$737,0),2)</f>
        <v>#N/A</v>
      </c>
    </row>
    <row r="11621" spans="1:14" ht="56.25" x14ac:dyDescent="0.2">
      <c r="A11621">
        <v>59443</v>
      </c>
      <c r="B11621" t="s">
        <v>16760</v>
      </c>
      <c r="C11621" s="15" t="s">
        <v>16761</v>
      </c>
      <c r="D11621" s="15" t="s">
        <v>20400</v>
      </c>
      <c r="E11621">
        <v>83990</v>
      </c>
      <c r="F11621">
        <v>83990</v>
      </c>
      <c r="H11621">
        <v>6</v>
      </c>
      <c r="K11621" s="16">
        <f t="shared" si="543"/>
        <v>89869.3</v>
      </c>
      <c r="L11621" s="16">
        <f t="shared" si="544"/>
        <v>94599.263157894733</v>
      </c>
      <c r="M11621" s="16">
        <f t="shared" si="545"/>
        <v>107499.16267942585</v>
      </c>
      <c r="N11621" t="e">
        <f>INDEX(XML!$A$2:$R$782,MATCH(C11621,XML!$D$2:$D$737,0),2)</f>
        <v>#N/A</v>
      </c>
    </row>
    <row r="11622" spans="1:14" ht="67.5" x14ac:dyDescent="0.2">
      <c r="A11622">
        <v>59442</v>
      </c>
      <c r="B11622" t="s">
        <v>16762</v>
      </c>
      <c r="C11622" s="15" t="s">
        <v>16763</v>
      </c>
      <c r="D11622" s="15" t="s">
        <v>20401</v>
      </c>
      <c r="E11622">
        <v>118990</v>
      </c>
      <c r="F11622">
        <v>118990</v>
      </c>
      <c r="H11622">
        <v>2</v>
      </c>
      <c r="K11622" s="16">
        <f t="shared" si="543"/>
        <v>127319.3</v>
      </c>
      <c r="L11622" s="16">
        <f t="shared" si="544"/>
        <v>134020.31578947368</v>
      </c>
      <c r="M11622" s="16">
        <f t="shared" si="545"/>
        <v>152295.81339712918</v>
      </c>
      <c r="N11622" t="e">
        <f>INDEX(XML!$A$2:$R$782,MATCH(C11622,XML!$D$2:$D$737,0),2)</f>
        <v>#N/A</v>
      </c>
    </row>
    <row r="11623" spans="1:14" ht="135" x14ac:dyDescent="0.2">
      <c r="A11623">
        <v>60120</v>
      </c>
      <c r="B11623" t="s">
        <v>37241</v>
      </c>
      <c r="C11623" s="15" t="s">
        <v>37242</v>
      </c>
      <c r="D11623" s="15" t="s">
        <v>37243</v>
      </c>
      <c r="E11623">
        <v>11990</v>
      </c>
      <c r="F11623">
        <v>11990</v>
      </c>
      <c r="H11623">
        <v>8</v>
      </c>
      <c r="K11623" s="16">
        <f t="shared" si="543"/>
        <v>13428.8</v>
      </c>
      <c r="L11623" s="16">
        <f t="shared" si="544"/>
        <v>14135.578947368422</v>
      </c>
      <c r="M11623" s="16">
        <f t="shared" si="545"/>
        <v>16063.157894736843</v>
      </c>
      <c r="N11623" t="e">
        <f>INDEX(XML!$A$2:$R$782,MATCH(C11623,XML!$D$2:$D$737,0),2)</f>
        <v>#N/A</v>
      </c>
    </row>
    <row r="11624" spans="1:14" ht="112.5" x14ac:dyDescent="0.2">
      <c r="A11624">
        <v>59126</v>
      </c>
      <c r="B11624" t="s">
        <v>16336</v>
      </c>
      <c r="C11624" s="15" t="s">
        <v>16337</v>
      </c>
      <c r="D11624" s="15" t="s">
        <v>17783</v>
      </c>
      <c r="E11624">
        <v>86990</v>
      </c>
      <c r="F11624">
        <v>86990</v>
      </c>
      <c r="H11624">
        <v>6</v>
      </c>
      <c r="K11624" s="16">
        <f t="shared" si="543"/>
        <v>93079.3</v>
      </c>
      <c r="L11624" s="16">
        <f t="shared" si="544"/>
        <v>97978.210526315786</v>
      </c>
      <c r="M11624" s="16">
        <f t="shared" si="545"/>
        <v>111338.87559808613</v>
      </c>
      <c r="N11624" t="e">
        <f>INDEX(XML!$A$2:$R$782,MATCH(C11624,XML!$D$2:$D$737,0),2)</f>
        <v>#N/A</v>
      </c>
    </row>
    <row r="11625" spans="1:14" ht="112.5" x14ac:dyDescent="0.2">
      <c r="A11625">
        <v>59127</v>
      </c>
      <c r="B11625" t="s">
        <v>16338</v>
      </c>
      <c r="C11625" s="15" t="s">
        <v>16339</v>
      </c>
      <c r="D11625" s="15" t="s">
        <v>17782</v>
      </c>
      <c r="E11625">
        <v>43990</v>
      </c>
      <c r="F11625">
        <v>43990</v>
      </c>
      <c r="H11625">
        <v>1</v>
      </c>
      <c r="K11625" s="16">
        <f t="shared" si="543"/>
        <v>49268.800000000003</v>
      </c>
      <c r="L11625" s="16">
        <f t="shared" si="544"/>
        <v>51861.894736842107</v>
      </c>
      <c r="M11625" s="16">
        <f t="shared" si="545"/>
        <v>58933.97129186603</v>
      </c>
      <c r="N11625" t="e">
        <f>INDEX(XML!$A$2:$R$782,MATCH(C11625,XML!$D$2:$D$737,0),2)</f>
        <v>#N/A</v>
      </c>
    </row>
    <row r="11626" spans="1:14" ht="112.5" x14ac:dyDescent="0.2">
      <c r="A11626">
        <v>61448</v>
      </c>
      <c r="B11626" t="s">
        <v>31229</v>
      </c>
      <c r="C11626" s="15" t="s">
        <v>31230</v>
      </c>
      <c r="D11626" s="15" t="s">
        <v>31231</v>
      </c>
      <c r="E11626">
        <v>159990</v>
      </c>
      <c r="F11626">
        <v>159990</v>
      </c>
      <c r="H11626">
        <v>1</v>
      </c>
      <c r="K11626" s="16">
        <f t="shared" si="543"/>
        <v>171189.3</v>
      </c>
      <c r="L11626" s="16">
        <f t="shared" si="544"/>
        <v>180199.26315789475</v>
      </c>
      <c r="M11626" s="16">
        <f t="shared" si="545"/>
        <v>204771.88995215314</v>
      </c>
      <c r="N11626" t="e">
        <f>INDEX(XML!$A$2:$R$782,MATCH(C11626,XML!$D$2:$D$737,0),2)</f>
        <v>#N/A</v>
      </c>
    </row>
    <row r="11627" spans="1:14" ht="90" x14ac:dyDescent="0.2">
      <c r="A11627">
        <v>48347</v>
      </c>
      <c r="B11627" t="s">
        <v>29359</v>
      </c>
      <c r="C11627" s="15" t="s">
        <v>29360</v>
      </c>
      <c r="D11627" s="15" t="s">
        <v>29361</v>
      </c>
      <c r="E11627">
        <v>12727</v>
      </c>
      <c r="F11627">
        <v>14990</v>
      </c>
      <c r="H11627">
        <v>31</v>
      </c>
      <c r="K11627" s="16">
        <f t="shared" si="543"/>
        <v>14254.24</v>
      </c>
      <c r="L11627" s="16">
        <f t="shared" si="544"/>
        <v>15004.463157894737</v>
      </c>
      <c r="M11627" s="16">
        <f t="shared" si="545"/>
        <v>17050.526315789473</v>
      </c>
      <c r="N11627" t="e">
        <f>INDEX(XML!$A$2:$R$782,MATCH(C11627,XML!$D$2:$D$737,0),2)</f>
        <v>#N/A</v>
      </c>
    </row>
    <row r="11628" spans="1:14" ht="78.75" x14ac:dyDescent="0.2">
      <c r="A11628">
        <v>73543</v>
      </c>
      <c r="B11628" t="s">
        <v>31608</v>
      </c>
      <c r="C11628" s="15" t="s">
        <v>31609</v>
      </c>
      <c r="D11628" s="15" t="s">
        <v>31953</v>
      </c>
      <c r="E11628">
        <v>19064</v>
      </c>
      <c r="F11628">
        <v>23990</v>
      </c>
      <c r="H11628">
        <v>26</v>
      </c>
      <c r="K11628" s="16">
        <f t="shared" si="543"/>
        <v>21351.68</v>
      </c>
      <c r="L11628" s="16">
        <f t="shared" si="544"/>
        <v>22475.452631578948</v>
      </c>
      <c r="M11628" s="16">
        <f t="shared" si="545"/>
        <v>25540.287081339713</v>
      </c>
      <c r="N11628" t="e">
        <f>INDEX(XML!$A$2:$R$782,MATCH(C11628,XML!$D$2:$D$737,0),2)</f>
        <v>#N/A</v>
      </c>
    </row>
    <row r="11629" spans="1:14" ht="90" x14ac:dyDescent="0.2">
      <c r="A11629">
        <v>48348</v>
      </c>
      <c r="B11629" t="s">
        <v>13258</v>
      </c>
      <c r="C11629" s="15" t="s">
        <v>13259</v>
      </c>
      <c r="D11629" s="15" t="s">
        <v>13260</v>
      </c>
      <c r="E11629">
        <v>8492</v>
      </c>
      <c r="F11629">
        <v>9990</v>
      </c>
      <c r="H11629" t="s">
        <v>746</v>
      </c>
      <c r="I11629">
        <v>3</v>
      </c>
      <c r="K11629" s="16">
        <f t="shared" si="543"/>
        <v>9511.0400000000009</v>
      </c>
      <c r="L11629" s="16">
        <f t="shared" si="544"/>
        <v>10011.621052631581</v>
      </c>
      <c r="M11629" s="16">
        <f t="shared" si="545"/>
        <v>11376.84210526316</v>
      </c>
      <c r="N11629" t="e">
        <f>INDEX(XML!$A$2:$R$782,MATCH(C11629,XML!$D$2:$D$737,0),2)</f>
        <v>#N/A</v>
      </c>
    </row>
    <row r="11630" spans="1:14" ht="123.75" x14ac:dyDescent="0.2">
      <c r="A11630">
        <v>60519</v>
      </c>
      <c r="B11630" t="s">
        <v>17798</v>
      </c>
      <c r="C11630" s="15" t="s">
        <v>17799</v>
      </c>
      <c r="D11630" s="15" t="s">
        <v>17800</v>
      </c>
      <c r="E11630">
        <v>9795</v>
      </c>
      <c r="F11630">
        <v>11190</v>
      </c>
      <c r="I11630">
        <v>1</v>
      </c>
      <c r="K11630" s="16">
        <f t="shared" si="543"/>
        <v>10970.4</v>
      </c>
      <c r="L11630" s="16">
        <f t="shared" si="544"/>
        <v>11547.78947368421</v>
      </c>
      <c r="M11630" s="16">
        <f t="shared" si="545"/>
        <v>13122.48803827751</v>
      </c>
      <c r="N11630" t="e">
        <f>INDEX(XML!$A$2:$R$782,MATCH(C11630,XML!$D$2:$D$737,0),2)</f>
        <v>#N/A</v>
      </c>
    </row>
    <row r="11631" spans="1:14" ht="78.75" x14ac:dyDescent="0.2">
      <c r="A11631">
        <v>73542</v>
      </c>
      <c r="B11631" t="s">
        <v>31610</v>
      </c>
      <c r="C11631" s="15" t="s">
        <v>31611</v>
      </c>
      <c r="D11631" s="15" t="s">
        <v>31954</v>
      </c>
      <c r="E11631">
        <v>19556</v>
      </c>
      <c r="F11631">
        <v>24990</v>
      </c>
      <c r="H11631">
        <v>6</v>
      </c>
      <c r="K11631" s="16">
        <f t="shared" si="543"/>
        <v>21902.720000000001</v>
      </c>
      <c r="L11631" s="16">
        <f t="shared" si="544"/>
        <v>23055.494736842105</v>
      </c>
      <c r="M11631" s="16">
        <f t="shared" si="545"/>
        <v>26199.42583732057</v>
      </c>
      <c r="N11631" t="e">
        <f>INDEX(XML!$A$2:$R$782,MATCH(C11631,XML!$D$2:$D$737,0),2)</f>
        <v>#N/A</v>
      </c>
    </row>
    <row r="11632" spans="1:14" ht="78.75" x14ac:dyDescent="0.2">
      <c r="A11632">
        <v>48353</v>
      </c>
      <c r="B11632" t="s">
        <v>25461</v>
      </c>
      <c r="C11632" s="15" t="s">
        <v>25462</v>
      </c>
      <c r="D11632" s="15" t="s">
        <v>25463</v>
      </c>
      <c r="E11632">
        <v>17731</v>
      </c>
      <c r="F11632">
        <v>22990</v>
      </c>
      <c r="H11632">
        <v>9</v>
      </c>
      <c r="K11632" s="16">
        <f t="shared" si="543"/>
        <v>19858.72</v>
      </c>
      <c r="L11632" s="16">
        <f t="shared" si="544"/>
        <v>20903.915789473685</v>
      </c>
      <c r="M11632" s="16">
        <f t="shared" si="545"/>
        <v>23754.44976076555</v>
      </c>
      <c r="N11632" t="e">
        <f>INDEX(XML!$A$2:$R$782,MATCH(C11632,XML!$D$2:$D$737,0),2)</f>
        <v>#N/A</v>
      </c>
    </row>
    <row r="11633" spans="1:14" ht="135" x14ac:dyDescent="0.2">
      <c r="A11633">
        <v>60118</v>
      </c>
      <c r="B11633" t="s">
        <v>17263</v>
      </c>
      <c r="C11633" s="15" t="s">
        <v>17264</v>
      </c>
      <c r="D11633" s="15" t="s">
        <v>19193</v>
      </c>
      <c r="E11633">
        <v>16090</v>
      </c>
      <c r="F11633">
        <v>16090</v>
      </c>
      <c r="H11633">
        <v>4</v>
      </c>
      <c r="K11633" s="16">
        <f t="shared" si="543"/>
        <v>18020.8</v>
      </c>
      <c r="L11633" s="16">
        <f t="shared" si="544"/>
        <v>18969.263157894737</v>
      </c>
      <c r="M11633" s="16">
        <f t="shared" si="545"/>
        <v>21555.980861244021</v>
      </c>
      <c r="N11633" t="e">
        <f>INDEX(XML!$A$2:$R$782,MATCH(C11633,XML!$D$2:$D$737,0),2)</f>
        <v>#N/A</v>
      </c>
    </row>
    <row r="11634" spans="1:14" ht="135" x14ac:dyDescent="0.2">
      <c r="A11634">
        <v>60119</v>
      </c>
      <c r="B11634" t="s">
        <v>17265</v>
      </c>
      <c r="C11634" s="15" t="s">
        <v>17266</v>
      </c>
      <c r="D11634" s="15" t="s">
        <v>19192</v>
      </c>
      <c r="E11634">
        <v>16090</v>
      </c>
      <c r="F11634">
        <v>16090</v>
      </c>
      <c r="H11634">
        <v>9</v>
      </c>
      <c r="K11634" s="16">
        <f t="shared" si="543"/>
        <v>18020.8</v>
      </c>
      <c r="L11634" s="16">
        <f t="shared" si="544"/>
        <v>18969.263157894737</v>
      </c>
      <c r="M11634" s="16">
        <f t="shared" si="545"/>
        <v>21555.980861244021</v>
      </c>
      <c r="N11634" t="e">
        <f>INDEX(XML!$A$2:$R$782,MATCH(C11634,XML!$D$2:$D$737,0),2)</f>
        <v>#N/A</v>
      </c>
    </row>
    <row r="11635" spans="1:14" ht="56.25" x14ac:dyDescent="0.2">
      <c r="A11635">
        <v>46241</v>
      </c>
      <c r="B11635" t="s">
        <v>16358</v>
      </c>
      <c r="C11635" s="15" t="s">
        <v>16359</v>
      </c>
      <c r="D11635" s="15" t="s">
        <v>16360</v>
      </c>
      <c r="E11635">
        <v>10862</v>
      </c>
      <c r="F11635">
        <v>13290</v>
      </c>
      <c r="H11635">
        <v>17</v>
      </c>
      <c r="K11635" s="16">
        <f t="shared" si="543"/>
        <v>12165.44</v>
      </c>
      <c r="L11635" s="16">
        <f t="shared" si="544"/>
        <v>12805.726315789474</v>
      </c>
      <c r="M11635" s="16">
        <f t="shared" si="545"/>
        <v>14551.961722488039</v>
      </c>
      <c r="N11635" t="e">
        <f>INDEX(XML!$A$2:$R$782,MATCH(C11635,XML!$D$2:$D$737,0),2)</f>
        <v>#N/A</v>
      </c>
    </row>
    <row r="11636" spans="1:14" ht="67.5" x14ac:dyDescent="0.2">
      <c r="A11636">
        <v>56369</v>
      </c>
      <c r="B11636" t="s">
        <v>14504</v>
      </c>
      <c r="C11636" s="15" t="s">
        <v>14505</v>
      </c>
      <c r="D11636" s="15" t="s">
        <v>14506</v>
      </c>
      <c r="E11636">
        <v>13092</v>
      </c>
      <c r="F11636">
        <v>15990</v>
      </c>
      <c r="H11636">
        <v>13</v>
      </c>
      <c r="K11636" s="16">
        <f t="shared" si="543"/>
        <v>14663.04</v>
      </c>
      <c r="L11636" s="16">
        <f t="shared" si="544"/>
        <v>15434.778947368421</v>
      </c>
      <c r="M11636" s="16">
        <f t="shared" si="545"/>
        <v>17539.521531100476</v>
      </c>
      <c r="N11636" t="e">
        <f>INDEX(XML!$A$2:$R$782,MATCH(C11636,XML!$D$2:$D$737,0),2)</f>
        <v>#N/A</v>
      </c>
    </row>
    <row r="11637" spans="1:14" ht="112.5" x14ac:dyDescent="0.2">
      <c r="A11637">
        <v>48351</v>
      </c>
      <c r="B11637" t="s">
        <v>4731</v>
      </c>
      <c r="C11637" s="15" t="s">
        <v>4732</v>
      </c>
      <c r="D11637" s="15" t="s">
        <v>4733</v>
      </c>
      <c r="E11637">
        <v>28810</v>
      </c>
      <c r="F11637">
        <v>36990</v>
      </c>
      <c r="H11637">
        <v>14</v>
      </c>
      <c r="K11637" s="16">
        <f t="shared" si="543"/>
        <v>32267.200000000001</v>
      </c>
      <c r="L11637" s="16">
        <f t="shared" si="544"/>
        <v>33965.473684210527</v>
      </c>
      <c r="M11637" s="16">
        <f t="shared" si="545"/>
        <v>38597.12918660287</v>
      </c>
      <c r="N11637" t="e">
        <f>INDEX(XML!$A$2:$R$782,MATCH(C11637,XML!$D$2:$D$737,0),2)</f>
        <v>#N/A</v>
      </c>
    </row>
    <row r="11638" spans="1:14" ht="78.75" x14ac:dyDescent="0.2">
      <c r="A11638">
        <v>61913</v>
      </c>
      <c r="B11638" t="s">
        <v>41849</v>
      </c>
      <c r="C11638" s="15" t="s">
        <v>41850</v>
      </c>
      <c r="D11638" s="15" t="s">
        <v>41851</v>
      </c>
      <c r="E11638">
        <v>34990</v>
      </c>
      <c r="F11638">
        <v>34990</v>
      </c>
      <c r="H11638">
        <v>8</v>
      </c>
      <c r="K11638" s="16">
        <f t="shared" si="543"/>
        <v>39188.800000000003</v>
      </c>
      <c r="L11638" s="16">
        <f t="shared" si="544"/>
        <v>41251.368421052633</v>
      </c>
      <c r="M11638" s="16">
        <f t="shared" si="545"/>
        <v>46876.555023923451</v>
      </c>
      <c r="N11638" t="e">
        <f>INDEX(XML!$A$2:$R$782,MATCH(C11638,XML!$D$2:$D$737,0),2)</f>
        <v>#N/A</v>
      </c>
    </row>
    <row r="11639" spans="1:14" ht="78.75" x14ac:dyDescent="0.2">
      <c r="A11639">
        <v>57850</v>
      </c>
      <c r="B11639" t="s">
        <v>46877</v>
      </c>
      <c r="C11639" s="15" t="s">
        <v>46878</v>
      </c>
      <c r="D11639" s="15" t="s">
        <v>46879</v>
      </c>
      <c r="E11639">
        <v>52490</v>
      </c>
      <c r="F11639">
        <v>52490</v>
      </c>
      <c r="H11639">
        <v>12</v>
      </c>
      <c r="K11639" s="16">
        <f t="shared" si="543"/>
        <v>56164.3</v>
      </c>
      <c r="L11639" s="16">
        <f t="shared" si="544"/>
        <v>59120.315789473687</v>
      </c>
      <c r="M11639" s="16">
        <f t="shared" si="545"/>
        <v>67182.17703349283</v>
      </c>
      <c r="N11639" t="e">
        <f>INDEX(XML!$A$2:$R$782,MATCH(C11639,XML!$D$2:$D$737,0),2)</f>
        <v>#N/A</v>
      </c>
    </row>
    <row r="11640" spans="1:14" ht="15.75" x14ac:dyDescent="0.25">
      <c r="A11640" s="184" t="s">
        <v>4679</v>
      </c>
      <c r="B11640" s="184"/>
      <c r="C11640" s="185"/>
      <c r="D11640" s="185"/>
      <c r="E11640" s="184"/>
      <c r="F11640" s="184"/>
      <c r="G11640" s="184"/>
      <c r="H11640" s="184"/>
      <c r="I11640" s="184"/>
      <c r="J11640" s="184"/>
      <c r="K11640" s="16">
        <f t="shared" si="543"/>
        <v>0</v>
      </c>
      <c r="L11640" s="16">
        <f t="shared" si="544"/>
        <v>0</v>
      </c>
      <c r="M11640" s="16">
        <f t="shared" si="545"/>
        <v>0</v>
      </c>
      <c r="N11640" t="e">
        <f>INDEX(XML!$A$2:$R$782,MATCH(C11640,XML!$D$2:$D$737,0),2)</f>
        <v>#N/A</v>
      </c>
    </row>
    <row r="11641" spans="1:14" ht="112.5" x14ac:dyDescent="0.2">
      <c r="A11641">
        <v>43281</v>
      </c>
      <c r="B11641" t="s">
        <v>4680</v>
      </c>
      <c r="C11641" s="15" t="s">
        <v>4681</v>
      </c>
      <c r="D11641" s="15" t="s">
        <v>4682</v>
      </c>
      <c r="E11641">
        <v>37152</v>
      </c>
      <c r="F11641">
        <v>44990</v>
      </c>
      <c r="K11641" s="16">
        <f t="shared" si="543"/>
        <v>41610.239999999998</v>
      </c>
      <c r="L11641" s="16">
        <f t="shared" si="544"/>
        <v>43800.252631578951</v>
      </c>
      <c r="M11641" s="16">
        <f t="shared" si="545"/>
        <v>49773.014354066989</v>
      </c>
      <c r="N11641" t="e">
        <f>INDEX(XML!$A$2:$R$782,MATCH(C11641,XML!$D$2:$D$737,0),2)</f>
        <v>#N/A</v>
      </c>
    </row>
    <row r="11642" spans="1:14" ht="112.5" x14ac:dyDescent="0.2">
      <c r="A11642">
        <v>41031</v>
      </c>
      <c r="B11642" t="s">
        <v>4683</v>
      </c>
      <c r="C11642" s="15" t="s">
        <v>4684</v>
      </c>
      <c r="D11642" s="15" t="s">
        <v>4685</v>
      </c>
      <c r="E11642">
        <v>76990</v>
      </c>
      <c r="F11642">
        <v>76990</v>
      </c>
      <c r="K11642" s="16">
        <f t="shared" si="543"/>
        <v>82379.3</v>
      </c>
      <c r="L11642" s="16">
        <f t="shared" si="544"/>
        <v>86715.052631578947</v>
      </c>
      <c r="M11642" s="16">
        <f t="shared" si="545"/>
        <v>98539.832535885173</v>
      </c>
      <c r="N11642" t="e">
        <f>INDEX(XML!$A$2:$R$782,MATCH(C11642,XML!$D$2:$D$737,0),2)</f>
        <v>#N/A</v>
      </c>
    </row>
    <row r="11643" spans="1:14" ht="78.75" x14ac:dyDescent="0.2">
      <c r="A11643">
        <v>41030</v>
      </c>
      <c r="B11643" t="s">
        <v>4686</v>
      </c>
      <c r="C11643" s="15" t="s">
        <v>4687</v>
      </c>
      <c r="D11643" s="15" t="s">
        <v>4688</v>
      </c>
      <c r="E11643">
        <v>76985</v>
      </c>
      <c r="F11643">
        <v>89990</v>
      </c>
      <c r="K11643" s="16">
        <f t="shared" si="543"/>
        <v>82373.95</v>
      </c>
      <c r="L11643" s="16">
        <f t="shared" si="544"/>
        <v>86709.421052631573</v>
      </c>
      <c r="M11643" s="16">
        <f t="shared" si="545"/>
        <v>98533.433014354057</v>
      </c>
      <c r="N11643" t="e">
        <f>INDEX(XML!$A$2:$R$782,MATCH(C11643,XML!$D$2:$D$737,0),2)</f>
        <v>#N/A</v>
      </c>
    </row>
    <row r="11644" spans="1:14" ht="78.75" x14ac:dyDescent="0.2">
      <c r="A11644">
        <v>40265</v>
      </c>
      <c r="B11644" t="s">
        <v>4689</v>
      </c>
      <c r="C11644" s="15" t="s">
        <v>4690</v>
      </c>
      <c r="D11644" s="15" t="s">
        <v>4691</v>
      </c>
      <c r="E11644">
        <v>126990</v>
      </c>
      <c r="F11644">
        <v>126990</v>
      </c>
      <c r="K11644" s="16">
        <f t="shared" si="543"/>
        <v>135879.29999999999</v>
      </c>
      <c r="L11644" s="16">
        <f t="shared" si="544"/>
        <v>143030.84210526315</v>
      </c>
      <c r="M11644" s="16">
        <f t="shared" si="545"/>
        <v>162535.04784688994</v>
      </c>
      <c r="N11644" t="e">
        <f>INDEX(XML!$A$2:$R$782,MATCH(C11644,XML!$D$2:$D$737,0),2)</f>
        <v>#N/A</v>
      </c>
    </row>
    <row r="11645" spans="1:14" ht="90" x14ac:dyDescent="0.2">
      <c r="A11645">
        <v>50206</v>
      </c>
      <c r="B11645" t="s">
        <v>4692</v>
      </c>
      <c r="C11645" s="15" t="s">
        <v>31429</v>
      </c>
      <c r="D11645" s="15" t="s">
        <v>31430</v>
      </c>
      <c r="E11645">
        <v>45990</v>
      </c>
      <c r="F11645">
        <v>45990</v>
      </c>
      <c r="K11645" s="16">
        <f t="shared" si="543"/>
        <v>51508.800000000003</v>
      </c>
      <c r="L11645" s="16">
        <f t="shared" si="544"/>
        <v>54219.789473684214</v>
      </c>
      <c r="M11645" s="16">
        <f t="shared" si="545"/>
        <v>61613.397129186611</v>
      </c>
      <c r="N11645" t="e">
        <f>INDEX(XML!$A$2:$R$782,MATCH(C11645,XML!$D$2:$D$737,0),2)</f>
        <v>#N/A</v>
      </c>
    </row>
    <row r="11646" spans="1:14" ht="112.5" x14ac:dyDescent="0.2">
      <c r="A11646">
        <v>36975</v>
      </c>
      <c r="B11646" t="s">
        <v>4693</v>
      </c>
      <c r="C11646" s="15" t="s">
        <v>4694</v>
      </c>
      <c r="D11646" s="15" t="s">
        <v>4695</v>
      </c>
      <c r="E11646">
        <v>69990</v>
      </c>
      <c r="F11646">
        <v>69990</v>
      </c>
      <c r="K11646" s="16">
        <f t="shared" si="543"/>
        <v>74889.3</v>
      </c>
      <c r="L11646" s="16">
        <f t="shared" si="544"/>
        <v>78830.84210526316</v>
      </c>
      <c r="M11646" s="16">
        <f t="shared" si="545"/>
        <v>89580.502392344511</v>
      </c>
      <c r="N11646" t="e">
        <f>INDEX(XML!$A$2:$R$782,MATCH(C11646,XML!$D$2:$D$737,0),2)</f>
        <v>#N/A</v>
      </c>
    </row>
    <row r="11647" spans="1:14" ht="112.5" x14ac:dyDescent="0.2">
      <c r="A11647">
        <v>38246</v>
      </c>
      <c r="B11647" t="s">
        <v>4696</v>
      </c>
      <c r="C11647" s="15" t="s">
        <v>4697</v>
      </c>
      <c r="D11647" s="15" t="s">
        <v>4698</v>
      </c>
      <c r="E11647">
        <v>64990</v>
      </c>
      <c r="F11647">
        <v>64990</v>
      </c>
      <c r="K11647" s="16">
        <f t="shared" si="543"/>
        <v>69539.3</v>
      </c>
      <c r="L11647" s="16">
        <f t="shared" si="544"/>
        <v>73199.263157894733</v>
      </c>
      <c r="M11647" s="16">
        <f t="shared" si="545"/>
        <v>83180.98086124401</v>
      </c>
      <c r="N11647" t="e">
        <f>INDEX(XML!$A$2:$R$782,MATCH(C11647,XML!$D$2:$D$737,0),2)</f>
        <v>#N/A</v>
      </c>
    </row>
    <row r="11648" spans="1:14" ht="135" x14ac:dyDescent="0.2">
      <c r="A11648">
        <v>47367</v>
      </c>
      <c r="B11648" t="s">
        <v>31431</v>
      </c>
      <c r="C11648" s="15" t="s">
        <v>31432</v>
      </c>
      <c r="D11648" s="15" t="s">
        <v>31433</v>
      </c>
      <c r="E11648">
        <v>155022</v>
      </c>
      <c r="F11648">
        <v>172990</v>
      </c>
      <c r="K11648" s="16">
        <f t="shared" si="543"/>
        <v>165873.54</v>
      </c>
      <c r="L11648" s="16">
        <f t="shared" si="544"/>
        <v>174603.72631578948</v>
      </c>
      <c r="M11648" s="16">
        <f t="shared" si="545"/>
        <v>198413.3253588517</v>
      </c>
      <c r="N11648" t="e">
        <f>INDEX(XML!$A$2:$R$782,MATCH(C11648,XML!$D$2:$D$737,0),2)</f>
        <v>#N/A</v>
      </c>
    </row>
    <row r="11649" spans="1:14" ht="123.75" x14ac:dyDescent="0.2">
      <c r="A11649">
        <v>59402</v>
      </c>
      <c r="B11649" t="s">
        <v>33504</v>
      </c>
      <c r="C11649" s="15" t="s">
        <v>33505</v>
      </c>
      <c r="D11649" s="15" t="s">
        <v>33506</v>
      </c>
      <c r="E11649">
        <v>110990</v>
      </c>
      <c r="F11649">
        <v>110990</v>
      </c>
      <c r="K11649" s="16">
        <f t="shared" si="543"/>
        <v>118759.3</v>
      </c>
      <c r="L11649" s="16">
        <f t="shared" si="544"/>
        <v>125009.78947368421</v>
      </c>
      <c r="M11649" s="16">
        <f t="shared" si="545"/>
        <v>142056.57894736843</v>
      </c>
      <c r="N11649" t="e">
        <f>INDEX(XML!$A$2:$R$782,MATCH(C11649,XML!$D$2:$D$737,0),2)</f>
        <v>#N/A</v>
      </c>
    </row>
    <row r="11650" spans="1:14" ht="101.25" x14ac:dyDescent="0.2">
      <c r="A11650">
        <v>77988</v>
      </c>
      <c r="B11650" t="s">
        <v>37301</v>
      </c>
      <c r="C11650" s="15" t="s">
        <v>37302</v>
      </c>
      <c r="D11650" s="15" t="s">
        <v>37303</v>
      </c>
      <c r="E11650">
        <v>47186</v>
      </c>
      <c r="F11650">
        <v>56990</v>
      </c>
      <c r="H11650">
        <v>1</v>
      </c>
      <c r="K11650" s="16">
        <f t="shared" si="543"/>
        <v>52848.32</v>
      </c>
      <c r="L11650" s="16">
        <f t="shared" si="544"/>
        <v>55629.810526315792</v>
      </c>
      <c r="M11650" s="16">
        <f t="shared" si="545"/>
        <v>63215.693779904308</v>
      </c>
      <c r="N11650" t="e">
        <f>INDEX(XML!$A$2:$R$782,MATCH(C11650,XML!$D$2:$D$737,0),2)</f>
        <v>#N/A</v>
      </c>
    </row>
    <row r="11651" spans="1:14" ht="112.5" x14ac:dyDescent="0.2">
      <c r="A11651">
        <v>67713</v>
      </c>
      <c r="B11651" t="s">
        <v>40111</v>
      </c>
      <c r="C11651" s="15" t="s">
        <v>40112</v>
      </c>
      <c r="D11651" s="15" t="s">
        <v>40113</v>
      </c>
      <c r="E11651">
        <v>9990</v>
      </c>
      <c r="F11651">
        <v>9990</v>
      </c>
      <c r="H11651">
        <v>1</v>
      </c>
      <c r="K11651" s="16">
        <f t="shared" si="543"/>
        <v>11188.8</v>
      </c>
      <c r="L11651" s="16">
        <f t="shared" si="544"/>
        <v>11777.684210526315</v>
      </c>
      <c r="M11651" s="16">
        <f t="shared" si="545"/>
        <v>13383.732057416266</v>
      </c>
      <c r="N11651" t="e">
        <f>INDEX(XML!$A$2:$R$782,MATCH(C11651,XML!$D$2:$D$737,0),2)</f>
        <v>#N/A</v>
      </c>
    </row>
    <row r="11652" spans="1:14" ht="45" x14ac:dyDescent="0.2">
      <c r="A11652">
        <v>80228</v>
      </c>
      <c r="B11652" t="s">
        <v>41855</v>
      </c>
      <c r="C11652" s="15" t="s">
        <v>41856</v>
      </c>
      <c r="D11652" s="15" t="s">
        <v>43377</v>
      </c>
      <c r="E11652">
        <v>15390</v>
      </c>
      <c r="F11652">
        <v>15390</v>
      </c>
      <c r="H11652">
        <v>7</v>
      </c>
      <c r="K11652" s="16">
        <f t="shared" si="543"/>
        <v>17236.8</v>
      </c>
      <c r="L11652" s="16">
        <f t="shared" si="544"/>
        <v>18144</v>
      </c>
      <c r="M11652" s="16">
        <f t="shared" si="545"/>
        <v>20618.18181818182</v>
      </c>
      <c r="N11652" t="e">
        <f>INDEX(XML!$A$2:$R$782,MATCH(C11652,XML!$D$2:$D$737,0),2)</f>
        <v>#N/A</v>
      </c>
    </row>
    <row r="11653" spans="1:14" ht="67.5" x14ac:dyDescent="0.2">
      <c r="A11653">
        <v>73327</v>
      </c>
      <c r="B11653" t="s">
        <v>40114</v>
      </c>
      <c r="C11653" s="15" t="s">
        <v>40115</v>
      </c>
      <c r="D11653" s="15" t="s">
        <v>40116</v>
      </c>
      <c r="E11653">
        <v>11190</v>
      </c>
      <c r="F11653">
        <v>11190</v>
      </c>
      <c r="H11653">
        <v>2</v>
      </c>
      <c r="K11653" s="16">
        <f t="shared" ref="K11653:K11716" si="546">IF(E11653&gt;49999,E11653+E11653*0.07,IF(E11653&lt;=49999,E11653+E11653*0.12))</f>
        <v>12532.8</v>
      </c>
      <c r="L11653" s="16">
        <f t="shared" ref="L11653:L11716" si="547">K11653*100/95</f>
        <v>13192.421052631578</v>
      </c>
      <c r="M11653" s="16">
        <f t="shared" ref="M11653:M11716" si="548">IF(COUNTIF(C11653,"*Dahua*"),F11653-10,L11653*100/88)</f>
        <v>14991.387559808611</v>
      </c>
      <c r="N11653" t="e">
        <f>INDEX(XML!$A$2:$R$782,MATCH(C11653,XML!$D$2:$D$737,0),2)</f>
        <v>#N/A</v>
      </c>
    </row>
    <row r="11654" spans="1:14" ht="56.25" x14ac:dyDescent="0.2">
      <c r="A11654">
        <v>57792</v>
      </c>
      <c r="B11654" t="s">
        <v>20491</v>
      </c>
      <c r="C11654" s="15" t="s">
        <v>20492</v>
      </c>
      <c r="D11654" s="15" t="s">
        <v>20493</v>
      </c>
      <c r="E11654">
        <v>90990</v>
      </c>
      <c r="F11654">
        <v>90990</v>
      </c>
      <c r="H11654">
        <v>2</v>
      </c>
      <c r="K11654" s="16">
        <f t="shared" si="546"/>
        <v>97359.3</v>
      </c>
      <c r="L11654" s="16">
        <f t="shared" si="547"/>
        <v>102483.47368421052</v>
      </c>
      <c r="M11654" s="16">
        <f t="shared" si="548"/>
        <v>116458.49282296649</v>
      </c>
      <c r="N11654" t="e">
        <f>INDEX(XML!$A$2:$R$782,MATCH(C11654,XML!$D$2:$D$737,0),2)</f>
        <v>#N/A</v>
      </c>
    </row>
    <row r="11655" spans="1:14" ht="112.5" x14ac:dyDescent="0.2">
      <c r="A11655">
        <v>57771</v>
      </c>
      <c r="B11655" t="s">
        <v>30289</v>
      </c>
      <c r="C11655" s="15" t="s">
        <v>30290</v>
      </c>
      <c r="D11655" s="15" t="s">
        <v>30291</v>
      </c>
      <c r="E11655">
        <v>97990</v>
      </c>
      <c r="F11655">
        <v>97990</v>
      </c>
      <c r="H11655">
        <v>5</v>
      </c>
      <c r="K11655" s="16">
        <f t="shared" si="546"/>
        <v>104849.3</v>
      </c>
      <c r="L11655" s="16">
        <f t="shared" si="547"/>
        <v>110367.68421052632</v>
      </c>
      <c r="M11655" s="16">
        <f t="shared" si="548"/>
        <v>125417.82296650718</v>
      </c>
      <c r="N11655" t="e">
        <f>INDEX(XML!$A$2:$R$782,MATCH(C11655,XML!$D$2:$D$737,0),2)</f>
        <v>#N/A</v>
      </c>
    </row>
    <row r="11656" spans="1:14" ht="90" x14ac:dyDescent="0.2">
      <c r="A11656">
        <v>59114</v>
      </c>
      <c r="B11656" t="s">
        <v>16328</v>
      </c>
      <c r="C11656" s="15" t="s">
        <v>16329</v>
      </c>
      <c r="D11656" s="15" t="s">
        <v>17132</v>
      </c>
      <c r="E11656">
        <v>130990</v>
      </c>
      <c r="F11656">
        <v>130990</v>
      </c>
      <c r="H11656">
        <v>1</v>
      </c>
      <c r="K11656" s="16">
        <f t="shared" si="546"/>
        <v>140159.29999999999</v>
      </c>
      <c r="L11656" s="16">
        <f t="shared" si="547"/>
        <v>147536.10526315786</v>
      </c>
      <c r="M11656" s="16">
        <f t="shared" si="548"/>
        <v>167654.66507177029</v>
      </c>
      <c r="N11656" t="e">
        <f>INDEX(XML!$A$2:$R$782,MATCH(C11656,XML!$D$2:$D$737,0),2)</f>
        <v>#N/A</v>
      </c>
    </row>
    <row r="11657" spans="1:14" ht="67.5" x14ac:dyDescent="0.2">
      <c r="A11657">
        <v>19920</v>
      </c>
      <c r="B11657" t="s">
        <v>48661</v>
      </c>
      <c r="C11657" s="15" t="s">
        <v>48662</v>
      </c>
      <c r="D11657" s="15" t="s">
        <v>48663</v>
      </c>
      <c r="E11657">
        <v>59990</v>
      </c>
      <c r="F11657">
        <v>59990</v>
      </c>
      <c r="K11657" s="16">
        <f t="shared" si="546"/>
        <v>64189.3</v>
      </c>
      <c r="L11657" s="16">
        <f t="shared" si="547"/>
        <v>67567.68421052632</v>
      </c>
      <c r="M11657" s="16">
        <f t="shared" si="548"/>
        <v>76781.459330143538</v>
      </c>
      <c r="N11657" t="e">
        <f>INDEX(XML!$A$2:$R$782,MATCH(C11657,XML!$D$2:$D$737,0),2)</f>
        <v>#N/A</v>
      </c>
    </row>
    <row r="11658" spans="1:14" ht="15.75" x14ac:dyDescent="0.25">
      <c r="A11658" s="184" t="s">
        <v>4734</v>
      </c>
      <c r="B11658" s="184"/>
      <c r="C11658" s="185"/>
      <c r="D11658" s="185"/>
      <c r="E11658" s="184"/>
      <c r="F11658" s="184"/>
      <c r="G11658" s="184"/>
      <c r="H11658" s="184"/>
      <c r="I11658" s="184"/>
      <c r="J11658" s="184"/>
      <c r="K11658" s="16">
        <f t="shared" si="546"/>
        <v>0</v>
      </c>
      <c r="L11658" s="16">
        <f t="shared" si="547"/>
        <v>0</v>
      </c>
      <c r="M11658" s="16">
        <f t="shared" si="548"/>
        <v>0</v>
      </c>
      <c r="N11658" t="e">
        <f>INDEX(XML!$A$2:$R$782,MATCH(C11658,XML!$D$2:$D$737,0),2)</f>
        <v>#N/A</v>
      </c>
    </row>
    <row r="11659" spans="1:14" ht="78.75" x14ac:dyDescent="0.2">
      <c r="A11659">
        <v>73295</v>
      </c>
      <c r="B11659" t="s">
        <v>40117</v>
      </c>
      <c r="C11659" s="15" t="s">
        <v>40118</v>
      </c>
      <c r="D11659" s="15" t="s">
        <v>40119</v>
      </c>
      <c r="E11659">
        <v>55990</v>
      </c>
      <c r="F11659">
        <v>55990</v>
      </c>
      <c r="H11659">
        <v>2</v>
      </c>
      <c r="K11659" s="16">
        <f t="shared" si="546"/>
        <v>59909.3</v>
      </c>
      <c r="L11659" s="16">
        <f t="shared" si="547"/>
        <v>63062.42105263158</v>
      </c>
      <c r="M11659" s="16">
        <f t="shared" si="548"/>
        <v>71661.84210526316</v>
      </c>
      <c r="N11659" t="e">
        <f>INDEX(XML!$A$2:$R$782,MATCH(C11659,XML!$D$2:$D$737,0),2)</f>
        <v>#N/A</v>
      </c>
    </row>
    <row r="11660" spans="1:14" ht="15.75" x14ac:dyDescent="0.25">
      <c r="A11660" s="184" t="s">
        <v>834</v>
      </c>
      <c r="B11660" s="184"/>
      <c r="C11660" s="185"/>
      <c r="D11660" s="185"/>
      <c r="E11660" s="184"/>
      <c r="F11660" s="184"/>
      <c r="G11660" s="184"/>
      <c r="H11660" s="184"/>
      <c r="I11660" s="184"/>
      <c r="J11660" s="184"/>
      <c r="K11660" s="16">
        <f t="shared" si="546"/>
        <v>0</v>
      </c>
      <c r="L11660" s="16">
        <f t="shared" si="547"/>
        <v>0</v>
      </c>
      <c r="M11660" s="16">
        <f t="shared" si="548"/>
        <v>0</v>
      </c>
      <c r="N11660" t="e">
        <f>INDEX(XML!$A$2:$R$782,MATCH(C11660,XML!$D$2:$D$737,0),2)</f>
        <v>#N/A</v>
      </c>
    </row>
    <row r="11661" spans="1:14" ht="101.25" x14ac:dyDescent="0.2">
      <c r="A11661">
        <v>43282</v>
      </c>
      <c r="B11661" t="s">
        <v>4735</v>
      </c>
      <c r="C11661" s="15" t="s">
        <v>4736</v>
      </c>
      <c r="D11661" s="15" t="s">
        <v>4737</v>
      </c>
      <c r="E11661">
        <v>12946</v>
      </c>
      <c r="F11661">
        <v>16990</v>
      </c>
      <c r="K11661" s="16">
        <f t="shared" si="546"/>
        <v>14499.52</v>
      </c>
      <c r="L11661" s="16">
        <f t="shared" si="547"/>
        <v>15262.652631578947</v>
      </c>
      <c r="M11661" s="16">
        <f t="shared" si="548"/>
        <v>17343.923444976073</v>
      </c>
      <c r="N11661" t="e">
        <f>INDEX(XML!$A$2:$R$782,MATCH(C11661,XML!$D$2:$D$737,0),2)</f>
        <v>#N/A</v>
      </c>
    </row>
    <row r="11662" spans="1:14" ht="56.25" x14ac:dyDescent="0.2">
      <c r="A11662">
        <v>41502</v>
      </c>
      <c r="B11662" t="s">
        <v>4738</v>
      </c>
      <c r="C11662" s="15" t="s">
        <v>4739</v>
      </c>
      <c r="D11662" s="15" t="s">
        <v>4740</v>
      </c>
      <c r="E11662">
        <v>18404</v>
      </c>
      <c r="F11662">
        <v>23990</v>
      </c>
      <c r="K11662" s="16">
        <f t="shared" si="546"/>
        <v>20612.48</v>
      </c>
      <c r="L11662" s="16">
        <f t="shared" si="547"/>
        <v>21697.347368421051</v>
      </c>
      <c r="M11662" s="16">
        <f t="shared" si="548"/>
        <v>24656.076555023923</v>
      </c>
      <c r="N11662" t="e">
        <f>INDEX(XML!$A$2:$R$782,MATCH(C11662,XML!$D$2:$D$737,0),2)</f>
        <v>#N/A</v>
      </c>
    </row>
    <row r="11663" spans="1:14" ht="67.5" x14ac:dyDescent="0.2">
      <c r="A11663">
        <v>58258</v>
      </c>
      <c r="B11663" t="s">
        <v>16109</v>
      </c>
      <c r="C11663" s="15" t="s">
        <v>16110</v>
      </c>
      <c r="D11663" s="15" t="s">
        <v>16111</v>
      </c>
      <c r="E11663">
        <v>37717</v>
      </c>
      <c r="F11663">
        <v>48990</v>
      </c>
      <c r="K11663" s="16">
        <f t="shared" si="546"/>
        <v>42243.040000000001</v>
      </c>
      <c r="L11663" s="16">
        <f t="shared" si="547"/>
        <v>44466.357894736844</v>
      </c>
      <c r="M11663" s="16">
        <f t="shared" si="548"/>
        <v>50529.952153110054</v>
      </c>
      <c r="N11663" t="e">
        <f>INDEX(XML!$A$2:$R$782,MATCH(C11663,XML!$D$2:$D$737,0),2)</f>
        <v>#N/A</v>
      </c>
    </row>
    <row r="11664" spans="1:14" ht="67.5" x14ac:dyDescent="0.2">
      <c r="A11664">
        <v>38242</v>
      </c>
      <c r="B11664" t="s">
        <v>4741</v>
      </c>
      <c r="C11664" s="15" t="s">
        <v>4742</v>
      </c>
      <c r="D11664" s="15" t="s">
        <v>4743</v>
      </c>
      <c r="E11664">
        <v>8066</v>
      </c>
      <c r="F11664">
        <v>9990</v>
      </c>
      <c r="H11664">
        <v>32</v>
      </c>
      <c r="I11664">
        <v>1</v>
      </c>
      <c r="K11664" s="16">
        <f t="shared" si="546"/>
        <v>9033.92</v>
      </c>
      <c r="L11664" s="16">
        <f t="shared" si="547"/>
        <v>9509.3894736842103</v>
      </c>
      <c r="M11664" s="16">
        <f t="shared" si="548"/>
        <v>10806.124401913876</v>
      </c>
      <c r="N11664" t="e">
        <f>INDEX(XML!$A$2:$R$782,MATCH(C11664,XML!$D$2:$D$737,0),2)</f>
        <v>#N/A</v>
      </c>
    </row>
    <row r="11665" spans="1:14" ht="67.5" x14ac:dyDescent="0.2">
      <c r="A11665">
        <v>38230</v>
      </c>
      <c r="B11665" t="s">
        <v>39499</v>
      </c>
      <c r="C11665" s="15" t="s">
        <v>39500</v>
      </c>
      <c r="D11665" s="15" t="s">
        <v>39501</v>
      </c>
      <c r="E11665">
        <v>8055</v>
      </c>
      <c r="F11665">
        <v>9990</v>
      </c>
      <c r="K11665" s="16">
        <f t="shared" si="546"/>
        <v>9021.6</v>
      </c>
      <c r="L11665" s="16">
        <f t="shared" si="547"/>
        <v>9496.4210526315783</v>
      </c>
      <c r="M11665" s="16">
        <f t="shared" si="548"/>
        <v>10791.387559808612</v>
      </c>
      <c r="N11665" t="e">
        <f>INDEX(XML!$A$2:$R$782,MATCH(C11665,XML!$D$2:$D$737,0),2)</f>
        <v>#N/A</v>
      </c>
    </row>
    <row r="11666" spans="1:14" ht="56.25" x14ac:dyDescent="0.2">
      <c r="A11666">
        <v>50686</v>
      </c>
      <c r="B11666" t="s">
        <v>41290</v>
      </c>
      <c r="C11666" s="15" t="s">
        <v>41291</v>
      </c>
      <c r="D11666" s="15" t="s">
        <v>41292</v>
      </c>
      <c r="E11666">
        <v>11085</v>
      </c>
      <c r="F11666">
        <v>13990</v>
      </c>
      <c r="H11666">
        <v>11</v>
      </c>
      <c r="K11666" s="16">
        <f t="shared" si="546"/>
        <v>12415.2</v>
      </c>
      <c r="L11666" s="16">
        <f t="shared" si="547"/>
        <v>13068.631578947368</v>
      </c>
      <c r="M11666" s="16">
        <f t="shared" si="548"/>
        <v>14850.717703349283</v>
      </c>
      <c r="N11666" t="e">
        <f>INDEX(XML!$A$2:$R$782,MATCH(C11666,XML!$D$2:$D$737,0),2)</f>
        <v>#N/A</v>
      </c>
    </row>
    <row r="11667" spans="1:14" ht="15.75" x14ac:dyDescent="0.25">
      <c r="A11667" s="184" t="s">
        <v>4744</v>
      </c>
      <c r="B11667" s="184"/>
      <c r="C11667" s="185"/>
      <c r="D11667" s="185"/>
      <c r="E11667" s="184"/>
      <c r="F11667" s="184"/>
      <c r="G11667" s="184"/>
      <c r="H11667" s="184"/>
      <c r="I11667" s="184"/>
      <c r="J11667" s="184"/>
      <c r="K11667" s="16">
        <f t="shared" si="546"/>
        <v>0</v>
      </c>
      <c r="L11667" s="16">
        <f t="shared" si="547"/>
        <v>0</v>
      </c>
      <c r="M11667" s="16">
        <f t="shared" si="548"/>
        <v>0</v>
      </c>
      <c r="N11667" t="e">
        <f>INDEX(XML!$A$2:$R$782,MATCH(C11667,XML!$D$2:$D$737,0),2)</f>
        <v>#N/A</v>
      </c>
    </row>
    <row r="11668" spans="1:14" ht="101.25" x14ac:dyDescent="0.2">
      <c r="A11668">
        <v>79698</v>
      </c>
      <c r="B11668" t="s">
        <v>44984</v>
      </c>
      <c r="C11668" s="15" t="s">
        <v>44985</v>
      </c>
      <c r="D11668" s="15" t="s">
        <v>44986</v>
      </c>
      <c r="E11668">
        <v>28372</v>
      </c>
      <c r="F11668">
        <v>34047</v>
      </c>
      <c r="H11668" t="s">
        <v>746</v>
      </c>
      <c r="K11668" s="16">
        <f t="shared" si="546"/>
        <v>31776.639999999999</v>
      </c>
      <c r="L11668" s="16">
        <f t="shared" si="547"/>
        <v>33449.094736842104</v>
      </c>
      <c r="M11668" s="16">
        <f t="shared" si="548"/>
        <v>38010.334928229662</v>
      </c>
      <c r="N11668" t="e">
        <f>INDEX(XML!$A$2:$R$782,MATCH(C11668,XML!$D$2:$D$737,0),2)</f>
        <v>#N/A</v>
      </c>
    </row>
    <row r="11669" spans="1:14" ht="101.25" x14ac:dyDescent="0.2">
      <c r="A11669">
        <v>79696</v>
      </c>
      <c r="B11669" t="s">
        <v>44981</v>
      </c>
      <c r="C11669" s="15" t="s">
        <v>44982</v>
      </c>
      <c r="D11669" s="15" t="s">
        <v>44983</v>
      </c>
      <c r="E11669">
        <v>28631</v>
      </c>
      <c r="F11669">
        <v>34358</v>
      </c>
      <c r="H11669" t="s">
        <v>746</v>
      </c>
      <c r="K11669" s="16">
        <f t="shared" si="546"/>
        <v>32066.720000000001</v>
      </c>
      <c r="L11669" s="16">
        <f t="shared" si="547"/>
        <v>33754.442105263159</v>
      </c>
      <c r="M11669" s="16">
        <f t="shared" si="548"/>
        <v>38357.320574162681</v>
      </c>
      <c r="N11669" t="e">
        <f>INDEX(XML!$A$2:$R$782,MATCH(C11669,XML!$D$2:$D$737,0),2)</f>
        <v>#N/A</v>
      </c>
    </row>
    <row r="11670" spans="1:14" ht="67.5" x14ac:dyDescent="0.2">
      <c r="A11670">
        <v>65096</v>
      </c>
      <c r="B11670" t="s">
        <v>25272</v>
      </c>
      <c r="C11670" s="15" t="s">
        <v>25273</v>
      </c>
      <c r="D11670" s="15" t="s">
        <v>25274</v>
      </c>
      <c r="E11670">
        <v>15056</v>
      </c>
      <c r="F11670">
        <v>23005</v>
      </c>
      <c r="K11670" s="16">
        <f t="shared" si="546"/>
        <v>16862.72</v>
      </c>
      <c r="L11670" s="16">
        <f t="shared" si="547"/>
        <v>17750.231578947369</v>
      </c>
      <c r="M11670" s="16">
        <f t="shared" si="548"/>
        <v>20170.717703349281</v>
      </c>
      <c r="N11670" t="e">
        <f>INDEX(XML!$A$2:$R$782,MATCH(C11670,XML!$D$2:$D$737,0),2)</f>
        <v>#N/A</v>
      </c>
    </row>
    <row r="11671" spans="1:14" ht="78.75" x14ac:dyDescent="0.2">
      <c r="A11671">
        <v>58093</v>
      </c>
      <c r="B11671" t="s">
        <v>17133</v>
      </c>
      <c r="C11671" s="15" t="s">
        <v>17134</v>
      </c>
      <c r="D11671" s="15" t="s">
        <v>17135</v>
      </c>
      <c r="E11671">
        <v>22767</v>
      </c>
      <c r="F11671">
        <v>34122</v>
      </c>
      <c r="I11671">
        <v>1</v>
      </c>
      <c r="K11671" s="16">
        <f t="shared" si="546"/>
        <v>25499.040000000001</v>
      </c>
      <c r="L11671" s="16">
        <f t="shared" si="547"/>
        <v>26841.094736842104</v>
      </c>
      <c r="M11671" s="16">
        <f t="shared" si="548"/>
        <v>30501.244019138754</v>
      </c>
      <c r="N11671" t="e">
        <f>INDEX(XML!$A$2:$R$782,MATCH(C11671,XML!$D$2:$D$737,0),2)</f>
        <v>#N/A</v>
      </c>
    </row>
    <row r="11672" spans="1:14" ht="90" x14ac:dyDescent="0.2">
      <c r="A11672">
        <v>51508</v>
      </c>
      <c r="B11672" t="s">
        <v>12145</v>
      </c>
      <c r="C11672" s="15" t="s">
        <v>12146</v>
      </c>
      <c r="D11672" s="15" t="s">
        <v>12147</v>
      </c>
      <c r="E11672">
        <v>25562</v>
      </c>
      <c r="F11672">
        <v>33801</v>
      </c>
      <c r="I11672">
        <v>2</v>
      </c>
      <c r="K11672" s="16">
        <f t="shared" si="546"/>
        <v>28629.439999999999</v>
      </c>
      <c r="L11672" s="16">
        <f t="shared" si="547"/>
        <v>30136.252631578947</v>
      </c>
      <c r="M11672" s="16">
        <f t="shared" si="548"/>
        <v>34245.741626794261</v>
      </c>
      <c r="N11672" t="e">
        <f>INDEX(XML!$A$2:$R$782,MATCH(C11672,XML!$D$2:$D$737,0),2)</f>
        <v>#N/A</v>
      </c>
    </row>
    <row r="11673" spans="1:14" ht="90" x14ac:dyDescent="0.2">
      <c r="A11673">
        <v>51507</v>
      </c>
      <c r="B11673" t="s">
        <v>46977</v>
      </c>
      <c r="C11673" s="15" t="s">
        <v>46978</v>
      </c>
      <c r="D11673" s="15" t="s">
        <v>46979</v>
      </c>
      <c r="E11673">
        <v>25845</v>
      </c>
      <c r="F11673">
        <v>31014</v>
      </c>
      <c r="H11673">
        <v>10</v>
      </c>
      <c r="K11673" s="16">
        <f t="shared" si="546"/>
        <v>28946.400000000001</v>
      </c>
      <c r="L11673" s="16">
        <f t="shared" si="547"/>
        <v>30469.894736842107</v>
      </c>
      <c r="M11673" s="16">
        <f t="shared" si="548"/>
        <v>34624.880382775125</v>
      </c>
      <c r="N11673" t="e">
        <f>INDEX(XML!$A$2:$R$782,MATCH(C11673,XML!$D$2:$D$737,0),2)</f>
        <v>#N/A</v>
      </c>
    </row>
    <row r="11674" spans="1:14" ht="101.25" x14ac:dyDescent="0.2">
      <c r="A11674">
        <v>69408</v>
      </c>
      <c r="B11674" t="s">
        <v>31632</v>
      </c>
      <c r="C11674" s="15" t="s">
        <v>31633</v>
      </c>
      <c r="D11674" s="15" t="s">
        <v>31634</v>
      </c>
      <c r="E11674">
        <v>27193</v>
      </c>
      <c r="F11674">
        <v>32632</v>
      </c>
      <c r="H11674" t="s">
        <v>746</v>
      </c>
      <c r="I11674">
        <v>1</v>
      </c>
      <c r="K11674" s="16">
        <f t="shared" si="546"/>
        <v>30456.16</v>
      </c>
      <c r="L11674" s="16">
        <f t="shared" si="547"/>
        <v>32059.115789473683</v>
      </c>
      <c r="M11674" s="16">
        <f t="shared" si="548"/>
        <v>36430.813397129183</v>
      </c>
      <c r="N11674" t="e">
        <f>INDEX(XML!$A$2:$R$782,MATCH(C11674,XML!$D$2:$D$737,0),2)</f>
        <v>#N/A</v>
      </c>
    </row>
    <row r="11675" spans="1:14" ht="67.5" x14ac:dyDescent="0.2">
      <c r="A11675">
        <v>69407</v>
      </c>
      <c r="B11675" t="s">
        <v>12145</v>
      </c>
      <c r="C11675" s="15" t="s">
        <v>31630</v>
      </c>
      <c r="D11675" s="15" t="s">
        <v>31631</v>
      </c>
      <c r="E11675">
        <v>24710</v>
      </c>
      <c r="F11675">
        <v>29651</v>
      </c>
      <c r="H11675" t="s">
        <v>746</v>
      </c>
      <c r="K11675" s="16">
        <f t="shared" si="546"/>
        <v>27675.200000000001</v>
      </c>
      <c r="L11675" s="16">
        <f t="shared" si="547"/>
        <v>29131.78947368421</v>
      </c>
      <c r="M11675" s="16">
        <f t="shared" si="548"/>
        <v>33104.306220095692</v>
      </c>
      <c r="N11675" t="e">
        <f>INDEX(XML!$A$2:$R$782,MATCH(C11675,XML!$D$2:$D$737,0),2)</f>
        <v>#N/A</v>
      </c>
    </row>
    <row r="11676" spans="1:14" ht="90" x14ac:dyDescent="0.2">
      <c r="A11676">
        <v>55707</v>
      </c>
      <c r="B11676" t="s">
        <v>16169</v>
      </c>
      <c r="C11676" s="15" t="s">
        <v>16170</v>
      </c>
      <c r="D11676" s="15" t="s">
        <v>16171</v>
      </c>
      <c r="E11676">
        <v>26310</v>
      </c>
      <c r="F11676">
        <v>42789</v>
      </c>
      <c r="I11676">
        <v>1</v>
      </c>
      <c r="K11676" s="16">
        <f t="shared" si="546"/>
        <v>29467.200000000001</v>
      </c>
      <c r="L11676" s="16">
        <f t="shared" si="547"/>
        <v>31018.105263157893</v>
      </c>
      <c r="M11676" s="16">
        <f t="shared" si="548"/>
        <v>35247.846889952147</v>
      </c>
      <c r="N11676" t="e">
        <f>INDEX(XML!$A$2:$R$782,MATCH(C11676,XML!$D$2:$D$737,0),2)</f>
        <v>#N/A</v>
      </c>
    </row>
    <row r="11677" spans="1:14" ht="101.25" x14ac:dyDescent="0.2">
      <c r="A11677">
        <v>73307</v>
      </c>
      <c r="B11677" t="s">
        <v>31232</v>
      </c>
      <c r="C11677" s="15" t="s">
        <v>31233</v>
      </c>
      <c r="D11677" s="15" t="s">
        <v>31234</v>
      </c>
      <c r="E11677">
        <v>139990</v>
      </c>
      <c r="F11677">
        <v>139990</v>
      </c>
      <c r="H11677">
        <v>2</v>
      </c>
      <c r="K11677" s="16">
        <f t="shared" si="546"/>
        <v>149789.29999999999</v>
      </c>
      <c r="L11677" s="16">
        <f t="shared" si="547"/>
        <v>157672.94736842104</v>
      </c>
      <c r="M11677" s="16">
        <f t="shared" si="548"/>
        <v>179173.80382775117</v>
      </c>
      <c r="N11677" t="e">
        <f>INDEX(XML!$A$2:$R$782,MATCH(C11677,XML!$D$2:$D$737,0),2)</f>
        <v>#N/A</v>
      </c>
    </row>
    <row r="11678" spans="1:14" ht="90" x14ac:dyDescent="0.2">
      <c r="A11678">
        <v>73308</v>
      </c>
      <c r="B11678" t="s">
        <v>31235</v>
      </c>
      <c r="C11678" s="15" t="s">
        <v>31236</v>
      </c>
      <c r="D11678" s="15" t="s">
        <v>31237</v>
      </c>
      <c r="E11678">
        <v>87490</v>
      </c>
      <c r="F11678">
        <v>87490</v>
      </c>
      <c r="H11678">
        <v>6</v>
      </c>
      <c r="K11678" s="16">
        <f t="shared" si="546"/>
        <v>93614.3</v>
      </c>
      <c r="L11678" s="16">
        <f t="shared" si="547"/>
        <v>98541.368421052626</v>
      </c>
      <c r="M11678" s="16">
        <f t="shared" si="548"/>
        <v>111978.82775119616</v>
      </c>
      <c r="N11678" t="e">
        <f>INDEX(XML!$A$2:$R$782,MATCH(C11678,XML!$D$2:$D$737,0),2)</f>
        <v>#N/A</v>
      </c>
    </row>
    <row r="11679" spans="1:14" ht="67.5" x14ac:dyDescent="0.2">
      <c r="A11679">
        <v>56299</v>
      </c>
      <c r="B11679" t="s">
        <v>42740</v>
      </c>
      <c r="C11679" s="15" t="s">
        <v>42741</v>
      </c>
      <c r="D11679" s="15" t="s">
        <v>42742</v>
      </c>
      <c r="E11679">
        <v>3847</v>
      </c>
      <c r="F11679">
        <v>4990</v>
      </c>
      <c r="H11679" t="s">
        <v>746</v>
      </c>
      <c r="K11679" s="16">
        <f t="shared" si="546"/>
        <v>4308.6400000000003</v>
      </c>
      <c r="L11679" s="16">
        <f t="shared" si="547"/>
        <v>4535.4105263157899</v>
      </c>
      <c r="M11679" s="16">
        <f t="shared" si="548"/>
        <v>5153.8755980861251</v>
      </c>
      <c r="N11679" t="e">
        <f>INDEX(XML!$A$2:$R$782,MATCH(C11679,XML!$D$2:$D$737,0),2)</f>
        <v>#N/A</v>
      </c>
    </row>
    <row r="11680" spans="1:14" ht="67.5" x14ac:dyDescent="0.2">
      <c r="A11680">
        <v>56300</v>
      </c>
      <c r="B11680" t="s">
        <v>42743</v>
      </c>
      <c r="C11680" s="15" t="s">
        <v>42744</v>
      </c>
      <c r="D11680" s="15" t="s">
        <v>42745</v>
      </c>
      <c r="E11680">
        <v>5707</v>
      </c>
      <c r="F11680">
        <v>7990</v>
      </c>
      <c r="H11680">
        <v>35</v>
      </c>
      <c r="K11680" s="16">
        <f t="shared" si="546"/>
        <v>6391.84</v>
      </c>
      <c r="L11680" s="16">
        <f t="shared" si="547"/>
        <v>6728.2526315789473</v>
      </c>
      <c r="M11680" s="16">
        <f t="shared" si="548"/>
        <v>7645.7416267942581</v>
      </c>
      <c r="N11680" t="e">
        <f>INDEX(XML!$A$2:$R$782,MATCH(C11680,XML!$D$2:$D$737,0),2)</f>
        <v>#N/A</v>
      </c>
    </row>
    <row r="11681" spans="1:14" ht="15.75" x14ac:dyDescent="0.25">
      <c r="A11681" s="184" t="s">
        <v>4745</v>
      </c>
      <c r="B11681" s="184"/>
      <c r="C11681" s="185"/>
      <c r="D11681" s="185"/>
      <c r="E11681" s="184"/>
      <c r="F11681" s="184"/>
      <c r="G11681" s="184"/>
      <c r="H11681" s="184"/>
      <c r="I11681" s="184"/>
      <c r="J11681" s="184"/>
      <c r="K11681" s="16">
        <f t="shared" si="546"/>
        <v>0</v>
      </c>
      <c r="L11681" s="16">
        <f t="shared" si="547"/>
        <v>0</v>
      </c>
      <c r="M11681" s="16">
        <f t="shared" si="548"/>
        <v>0</v>
      </c>
      <c r="N11681" t="e">
        <f>INDEX(XML!$A$2:$R$782,MATCH(C11681,XML!$D$2:$D$737,0),2)</f>
        <v>#N/A</v>
      </c>
    </row>
    <row r="11682" spans="1:14" ht="67.5" x14ac:dyDescent="0.2">
      <c r="A11682">
        <v>14366</v>
      </c>
      <c r="B11682" t="s">
        <v>4746</v>
      </c>
      <c r="C11682" s="15" t="s">
        <v>4747</v>
      </c>
      <c r="D11682" s="15" t="s">
        <v>4748</v>
      </c>
      <c r="E11682">
        <v>9191</v>
      </c>
      <c r="F11682">
        <v>14883</v>
      </c>
      <c r="K11682" s="16">
        <f t="shared" si="546"/>
        <v>10293.92</v>
      </c>
      <c r="L11682" s="16">
        <f t="shared" si="547"/>
        <v>10835.705263157895</v>
      </c>
      <c r="M11682" s="16">
        <f t="shared" si="548"/>
        <v>12313.301435406698</v>
      </c>
      <c r="N11682" t="e">
        <f>INDEX(XML!$A$2:$R$782,MATCH(C11682,XML!$D$2:$D$737,0),2)</f>
        <v>#N/A</v>
      </c>
    </row>
    <row r="11683" spans="1:14" ht="101.25" x14ac:dyDescent="0.2">
      <c r="A11683">
        <v>18578</v>
      </c>
      <c r="B11683" t="s">
        <v>4749</v>
      </c>
      <c r="C11683" s="15" t="s">
        <v>4750</v>
      </c>
      <c r="D11683" s="15" t="s">
        <v>4751</v>
      </c>
      <c r="E11683">
        <v>10486</v>
      </c>
      <c r="F11683">
        <v>16030</v>
      </c>
      <c r="H11683">
        <v>41</v>
      </c>
      <c r="K11683" s="16">
        <f t="shared" si="546"/>
        <v>11744.32</v>
      </c>
      <c r="L11683" s="16">
        <f t="shared" si="547"/>
        <v>12362.442105263159</v>
      </c>
      <c r="M11683" s="16">
        <f t="shared" si="548"/>
        <v>14048.229665071773</v>
      </c>
      <c r="N11683" t="e">
        <f>INDEX(XML!$A$2:$R$782,MATCH(C11683,XML!$D$2:$D$737,0),2)</f>
        <v>#N/A</v>
      </c>
    </row>
    <row r="11684" spans="1:14" ht="67.5" x14ac:dyDescent="0.2">
      <c r="A11684">
        <v>47467</v>
      </c>
      <c r="B11684" t="s">
        <v>13150</v>
      </c>
      <c r="C11684" s="15" t="s">
        <v>13068</v>
      </c>
      <c r="D11684" s="15" t="s">
        <v>13069</v>
      </c>
      <c r="E11684">
        <v>8977</v>
      </c>
      <c r="F11684">
        <v>16039</v>
      </c>
      <c r="H11684" t="s">
        <v>746</v>
      </c>
      <c r="K11684" s="16">
        <f t="shared" si="546"/>
        <v>10054.24</v>
      </c>
      <c r="L11684" s="16">
        <f t="shared" si="547"/>
        <v>10583.410526315789</v>
      </c>
      <c r="M11684" s="16">
        <f t="shared" si="548"/>
        <v>12026.602870813396</v>
      </c>
      <c r="N11684" t="e">
        <f>INDEX(XML!$A$2:$R$782,MATCH(C11684,XML!$D$2:$D$737,0),2)</f>
        <v>#N/A</v>
      </c>
    </row>
    <row r="11685" spans="1:14" ht="67.5" x14ac:dyDescent="0.2">
      <c r="A11685">
        <v>47468</v>
      </c>
      <c r="B11685" t="s">
        <v>13070</v>
      </c>
      <c r="C11685" s="15" t="s">
        <v>13071</v>
      </c>
      <c r="D11685" s="15" t="s">
        <v>13072</v>
      </c>
      <c r="E11685">
        <v>7200</v>
      </c>
      <c r="F11685">
        <v>15825</v>
      </c>
      <c r="H11685" t="s">
        <v>746</v>
      </c>
      <c r="K11685" s="16">
        <f t="shared" si="546"/>
        <v>8064</v>
      </c>
      <c r="L11685" s="16">
        <f t="shared" si="547"/>
        <v>8488.4210526315783</v>
      </c>
      <c r="M11685" s="16">
        <f t="shared" si="548"/>
        <v>9645.9330143540665</v>
      </c>
      <c r="N11685" t="e">
        <f>INDEX(XML!$A$2:$R$782,MATCH(C11685,XML!$D$2:$D$737,0),2)</f>
        <v>#N/A</v>
      </c>
    </row>
    <row r="11686" spans="1:14" ht="15.75" x14ac:dyDescent="0.25">
      <c r="A11686" s="184" t="s">
        <v>865</v>
      </c>
      <c r="B11686" s="184"/>
      <c r="C11686" s="185"/>
      <c r="D11686" s="185"/>
      <c r="E11686" s="184"/>
      <c r="F11686" s="184"/>
      <c r="G11686" s="184"/>
      <c r="H11686" s="184"/>
      <c r="I11686" s="184"/>
      <c r="J11686" s="184"/>
      <c r="K11686" s="16">
        <f t="shared" si="546"/>
        <v>0</v>
      </c>
      <c r="L11686" s="16">
        <f t="shared" si="547"/>
        <v>0</v>
      </c>
      <c r="M11686" s="16">
        <f t="shared" si="548"/>
        <v>0</v>
      </c>
      <c r="N11686" t="e">
        <f>INDEX(XML!$A$2:$R$782,MATCH(C11686,XML!$D$2:$D$737,0),2)</f>
        <v>#N/A</v>
      </c>
    </row>
    <row r="11687" spans="1:14" ht="78.75" x14ac:dyDescent="0.2">
      <c r="A11687">
        <v>11675</v>
      </c>
      <c r="B11687" t="s">
        <v>4752</v>
      </c>
      <c r="C11687" s="15" t="s">
        <v>4753</v>
      </c>
      <c r="D11687" s="15" t="s">
        <v>4754</v>
      </c>
      <c r="E11687">
        <v>2230</v>
      </c>
      <c r="F11687">
        <v>3345</v>
      </c>
      <c r="H11687" t="s">
        <v>746</v>
      </c>
      <c r="K11687" s="16">
        <f t="shared" si="546"/>
        <v>2497.6</v>
      </c>
      <c r="L11687" s="16">
        <f t="shared" si="547"/>
        <v>2629.0526315789475</v>
      </c>
      <c r="M11687" s="16">
        <f t="shared" si="548"/>
        <v>2987.5598086124405</v>
      </c>
      <c r="N11687" t="e">
        <f>INDEX(XML!$A$2:$R$782,MATCH(C11687,XML!$D$2:$D$737,0),2)</f>
        <v>#N/A</v>
      </c>
    </row>
    <row r="11688" spans="1:14" ht="157.5" x14ac:dyDescent="0.2">
      <c r="A11688">
        <v>8216</v>
      </c>
      <c r="B11688" t="s">
        <v>4770</v>
      </c>
      <c r="C11688" s="15" t="s">
        <v>4771</v>
      </c>
      <c r="D11688" s="15" t="s">
        <v>4772</v>
      </c>
      <c r="E11688">
        <v>822</v>
      </c>
      <c r="F11688">
        <v>1112</v>
      </c>
      <c r="H11688" t="s">
        <v>746</v>
      </c>
      <c r="K11688" s="16">
        <f t="shared" si="546"/>
        <v>920.64</v>
      </c>
      <c r="L11688" s="16">
        <f t="shared" si="547"/>
        <v>969.09473684210525</v>
      </c>
      <c r="M11688" s="16">
        <f t="shared" si="548"/>
        <v>1101.2440191387559</v>
      </c>
      <c r="N11688" t="e">
        <f>INDEX(XML!$A$2:$R$782,MATCH(C11688,XML!$D$2:$D$737,0),2)</f>
        <v>#N/A</v>
      </c>
    </row>
    <row r="11689" spans="1:14" ht="123.75" x14ac:dyDescent="0.2">
      <c r="A11689">
        <v>7677</v>
      </c>
      <c r="B11689" t="s">
        <v>4773</v>
      </c>
      <c r="C11689" s="15" t="s">
        <v>4774</v>
      </c>
      <c r="D11689" s="15" t="s">
        <v>4775</v>
      </c>
      <c r="E11689">
        <v>1254</v>
      </c>
      <c r="F11689">
        <v>2107</v>
      </c>
      <c r="H11689" t="s">
        <v>746</v>
      </c>
      <c r="K11689" s="16">
        <f t="shared" si="546"/>
        <v>1404.48</v>
      </c>
      <c r="L11689" s="16">
        <f t="shared" si="547"/>
        <v>1478.4</v>
      </c>
      <c r="M11689" s="16">
        <f t="shared" si="548"/>
        <v>1680</v>
      </c>
      <c r="N11689" t="e">
        <f>INDEX(XML!$A$2:$R$782,MATCH(C11689,XML!$D$2:$D$737,0),2)</f>
        <v>#N/A</v>
      </c>
    </row>
    <row r="11690" spans="1:14" ht="123.75" x14ac:dyDescent="0.2">
      <c r="A11690">
        <v>5831</v>
      </c>
      <c r="B11690" t="s">
        <v>14961</v>
      </c>
      <c r="C11690" s="15" t="s">
        <v>14962</v>
      </c>
      <c r="D11690" s="15" t="s">
        <v>14963</v>
      </c>
      <c r="E11690">
        <v>906</v>
      </c>
      <c r="F11690">
        <v>1904</v>
      </c>
      <c r="H11690" t="s">
        <v>746</v>
      </c>
      <c r="K11690" s="16">
        <f t="shared" si="546"/>
        <v>1014.72</v>
      </c>
      <c r="L11690" s="16">
        <f t="shared" si="547"/>
        <v>1068.1263157894737</v>
      </c>
      <c r="M11690" s="16">
        <f t="shared" si="548"/>
        <v>1213.77990430622</v>
      </c>
      <c r="N11690" t="e">
        <f>INDEX(XML!$A$2:$R$782,MATCH(C11690,XML!$D$2:$D$737,0),2)</f>
        <v>#N/A</v>
      </c>
    </row>
    <row r="11691" spans="1:14" ht="112.5" x14ac:dyDescent="0.2">
      <c r="A11691">
        <v>7724</v>
      </c>
      <c r="B11691" t="s">
        <v>14958</v>
      </c>
      <c r="C11691" s="15" t="s">
        <v>14959</v>
      </c>
      <c r="D11691" s="15" t="s">
        <v>14960</v>
      </c>
      <c r="E11691">
        <v>987</v>
      </c>
      <c r="F11691">
        <v>1973</v>
      </c>
      <c r="H11691" t="s">
        <v>746</v>
      </c>
      <c r="K11691" s="16">
        <f t="shared" si="546"/>
        <v>1105.44</v>
      </c>
      <c r="L11691" s="16">
        <f t="shared" si="547"/>
        <v>1163.621052631579</v>
      </c>
      <c r="M11691" s="16">
        <f t="shared" si="548"/>
        <v>1322.2966507177034</v>
      </c>
      <c r="N11691" t="e">
        <f>INDEX(XML!$A$2:$R$782,MATCH(C11691,XML!$D$2:$D$737,0),2)</f>
        <v>#N/A</v>
      </c>
    </row>
    <row r="11692" spans="1:14" ht="112.5" x14ac:dyDescent="0.2">
      <c r="A11692">
        <v>2353</v>
      </c>
      <c r="B11692" t="s">
        <v>29220</v>
      </c>
      <c r="C11692" s="15" t="s">
        <v>29221</v>
      </c>
      <c r="D11692" s="15" t="s">
        <v>29222</v>
      </c>
      <c r="E11692">
        <v>769</v>
      </c>
      <c r="F11692">
        <v>1269</v>
      </c>
      <c r="H11692" t="s">
        <v>746</v>
      </c>
      <c r="K11692" s="16">
        <f t="shared" si="546"/>
        <v>861.28</v>
      </c>
      <c r="L11692" s="16">
        <f t="shared" si="547"/>
        <v>906.61052631578946</v>
      </c>
      <c r="M11692" s="16">
        <f t="shared" si="548"/>
        <v>1030.2392344497607</v>
      </c>
      <c r="N11692" t="e">
        <f>INDEX(XML!$A$2:$R$782,MATCH(C11692,XML!$D$2:$D$737,0),2)</f>
        <v>#N/A</v>
      </c>
    </row>
    <row r="11693" spans="1:14" ht="146.25" x14ac:dyDescent="0.2">
      <c r="A11693">
        <v>52544</v>
      </c>
      <c r="B11693" t="s">
        <v>41384</v>
      </c>
      <c r="C11693" s="15" t="s">
        <v>41385</v>
      </c>
      <c r="D11693" s="15" t="s">
        <v>41386</v>
      </c>
      <c r="E11693">
        <v>6385</v>
      </c>
      <c r="F11693">
        <v>6385</v>
      </c>
      <c r="H11693">
        <v>1</v>
      </c>
      <c r="K11693" s="16">
        <f t="shared" si="546"/>
        <v>7151.2</v>
      </c>
      <c r="L11693" s="16">
        <f t="shared" si="547"/>
        <v>7527.5789473684208</v>
      </c>
      <c r="M11693" s="16">
        <f t="shared" si="548"/>
        <v>8554.0669856459335</v>
      </c>
      <c r="N11693" t="e">
        <f>INDEX(XML!$A$2:$R$782,MATCH(C11693,XML!$D$2:$D$737,0),2)</f>
        <v>#N/A</v>
      </c>
    </row>
    <row r="11694" spans="1:14" ht="78.75" x14ac:dyDescent="0.2">
      <c r="A11694">
        <v>52509</v>
      </c>
      <c r="B11694" t="s">
        <v>4764</v>
      </c>
      <c r="C11694" s="15" t="s">
        <v>4765</v>
      </c>
      <c r="D11694" s="15" t="s">
        <v>4766</v>
      </c>
      <c r="E11694">
        <v>3812</v>
      </c>
      <c r="F11694">
        <v>3812</v>
      </c>
      <c r="H11694">
        <v>48</v>
      </c>
      <c r="K11694" s="16">
        <f t="shared" si="546"/>
        <v>4269.4399999999996</v>
      </c>
      <c r="L11694" s="16">
        <f t="shared" si="547"/>
        <v>4494.1473684210523</v>
      </c>
      <c r="M11694" s="16">
        <f t="shared" si="548"/>
        <v>5106.985645933014</v>
      </c>
      <c r="N11694" t="e">
        <f>INDEX(XML!$A$2:$R$782,MATCH(C11694,XML!$D$2:$D$737,0),2)</f>
        <v>#N/A</v>
      </c>
    </row>
    <row r="11695" spans="1:14" ht="67.5" x14ac:dyDescent="0.2">
      <c r="A11695">
        <v>52510</v>
      </c>
      <c r="B11695" t="s">
        <v>20080</v>
      </c>
      <c r="C11695" s="15" t="s">
        <v>20081</v>
      </c>
      <c r="D11695" s="15" t="s">
        <v>20082</v>
      </c>
      <c r="E11695">
        <v>3490</v>
      </c>
      <c r="F11695">
        <v>3490</v>
      </c>
      <c r="H11695" t="s">
        <v>746</v>
      </c>
      <c r="K11695" s="16">
        <f t="shared" si="546"/>
        <v>3908.8</v>
      </c>
      <c r="L11695" s="16">
        <f t="shared" si="547"/>
        <v>4114.5263157894733</v>
      </c>
      <c r="M11695" s="16">
        <f t="shared" si="548"/>
        <v>4675.5980861244016</v>
      </c>
      <c r="N11695" t="e">
        <f>INDEX(XML!$A$2:$R$782,MATCH(C11695,XML!$D$2:$D$737,0),2)</f>
        <v>#N/A</v>
      </c>
    </row>
    <row r="11696" spans="1:14" ht="45" x14ac:dyDescent="0.2">
      <c r="A11696">
        <v>52515</v>
      </c>
      <c r="B11696" t="s">
        <v>4761</v>
      </c>
      <c r="C11696" s="15" t="s">
        <v>4762</v>
      </c>
      <c r="D11696" s="15" t="s">
        <v>4763</v>
      </c>
      <c r="E11696">
        <v>10490</v>
      </c>
      <c r="F11696">
        <v>10490</v>
      </c>
      <c r="H11696">
        <v>15</v>
      </c>
      <c r="K11696" s="16">
        <f t="shared" si="546"/>
        <v>11748.8</v>
      </c>
      <c r="L11696" s="16">
        <f t="shared" si="547"/>
        <v>12367.157894736842</v>
      </c>
      <c r="M11696" s="16">
        <f t="shared" si="548"/>
        <v>14053.588516746413</v>
      </c>
      <c r="N11696" t="e">
        <f>INDEX(XML!$A$2:$R$782,MATCH(C11696,XML!$D$2:$D$737,0),2)</f>
        <v>#N/A</v>
      </c>
    </row>
    <row r="11697" spans="1:14" ht="67.5" x14ac:dyDescent="0.2">
      <c r="A11697">
        <v>52516</v>
      </c>
      <c r="B11697" t="s">
        <v>20077</v>
      </c>
      <c r="C11697" s="15" t="s">
        <v>20078</v>
      </c>
      <c r="D11697" s="15" t="s">
        <v>20079</v>
      </c>
      <c r="E11697">
        <v>4150</v>
      </c>
      <c r="F11697">
        <v>4150</v>
      </c>
      <c r="H11697">
        <v>11</v>
      </c>
      <c r="K11697" s="16">
        <f t="shared" si="546"/>
        <v>4648</v>
      </c>
      <c r="L11697" s="16">
        <f t="shared" si="547"/>
        <v>4892.6315789473683</v>
      </c>
      <c r="M11697" s="16">
        <f t="shared" si="548"/>
        <v>5559.8086124401916</v>
      </c>
      <c r="N11697" t="e">
        <f>INDEX(XML!$A$2:$R$782,MATCH(C11697,XML!$D$2:$D$737,0),2)</f>
        <v>#N/A</v>
      </c>
    </row>
    <row r="11698" spans="1:14" ht="67.5" x14ac:dyDescent="0.2">
      <c r="A11698">
        <v>52542</v>
      </c>
      <c r="B11698" t="s">
        <v>4758</v>
      </c>
      <c r="C11698" s="15" t="s">
        <v>4759</v>
      </c>
      <c r="D11698" s="15" t="s">
        <v>4760</v>
      </c>
      <c r="E11698">
        <v>8390</v>
      </c>
      <c r="F11698">
        <v>8390</v>
      </c>
      <c r="H11698">
        <v>50</v>
      </c>
      <c r="K11698" s="16">
        <f t="shared" si="546"/>
        <v>9396.7999999999993</v>
      </c>
      <c r="L11698" s="16">
        <f t="shared" si="547"/>
        <v>9891.3684210526299</v>
      </c>
      <c r="M11698" s="16">
        <f t="shared" si="548"/>
        <v>11240.191387559807</v>
      </c>
      <c r="N11698" t="e">
        <f>INDEX(XML!$A$2:$R$782,MATCH(C11698,XML!$D$2:$D$737,0),2)</f>
        <v>#N/A</v>
      </c>
    </row>
    <row r="11699" spans="1:14" ht="123.75" x14ac:dyDescent="0.2">
      <c r="A11699">
        <v>52543</v>
      </c>
      <c r="B11699" t="s">
        <v>4755</v>
      </c>
      <c r="C11699" s="15" t="s">
        <v>4756</v>
      </c>
      <c r="D11699" s="15" t="s">
        <v>4757</v>
      </c>
      <c r="E11699">
        <v>8390</v>
      </c>
      <c r="F11699">
        <v>8390</v>
      </c>
      <c r="H11699">
        <v>2</v>
      </c>
      <c r="K11699" s="16">
        <f t="shared" si="546"/>
        <v>9396.7999999999993</v>
      </c>
      <c r="L11699" s="16">
        <f t="shared" si="547"/>
        <v>9891.3684210526299</v>
      </c>
      <c r="M11699" s="16">
        <f t="shared" si="548"/>
        <v>11240.191387559807</v>
      </c>
      <c r="N11699" t="e">
        <f>INDEX(XML!$A$2:$R$782,MATCH(C11699,XML!$D$2:$D$737,0),2)</f>
        <v>#N/A</v>
      </c>
    </row>
    <row r="11700" spans="1:14" ht="56.25" x14ac:dyDescent="0.2">
      <c r="A11700">
        <v>52122</v>
      </c>
      <c r="B11700" t="s">
        <v>38512</v>
      </c>
      <c r="C11700" s="15" t="s">
        <v>38513</v>
      </c>
      <c r="D11700" s="15" t="s">
        <v>38514</v>
      </c>
      <c r="E11700">
        <v>5190</v>
      </c>
      <c r="F11700">
        <v>5190</v>
      </c>
      <c r="H11700">
        <v>3</v>
      </c>
      <c r="K11700" s="16">
        <f t="shared" si="546"/>
        <v>5812.8</v>
      </c>
      <c r="L11700" s="16">
        <f t="shared" si="547"/>
        <v>6118.7368421052633</v>
      </c>
      <c r="M11700" s="16">
        <f t="shared" si="548"/>
        <v>6953.1100478468898</v>
      </c>
      <c r="N11700" t="e">
        <f>INDEX(XML!$A$2:$R$782,MATCH(C11700,XML!$D$2:$D$737,0),2)</f>
        <v>#N/A</v>
      </c>
    </row>
    <row r="11701" spans="1:14" ht="78.75" x14ac:dyDescent="0.2">
      <c r="A11701">
        <v>52508</v>
      </c>
      <c r="B11701" t="s">
        <v>4767</v>
      </c>
      <c r="C11701" s="15" t="s">
        <v>4768</v>
      </c>
      <c r="D11701" s="15" t="s">
        <v>4769</v>
      </c>
      <c r="E11701">
        <v>3924</v>
      </c>
      <c r="F11701">
        <v>3924</v>
      </c>
      <c r="H11701">
        <v>25</v>
      </c>
      <c r="K11701" s="16">
        <f t="shared" si="546"/>
        <v>4394.88</v>
      </c>
      <c r="L11701" s="16">
        <f t="shared" si="547"/>
        <v>4626.1894736842105</v>
      </c>
      <c r="M11701" s="16">
        <f t="shared" si="548"/>
        <v>5257.0334928229668</v>
      </c>
      <c r="N11701" t="e">
        <f>INDEX(XML!$A$2:$R$782,MATCH(C11701,XML!$D$2:$D$737,0),2)</f>
        <v>#N/A</v>
      </c>
    </row>
    <row r="11702" spans="1:14" ht="15.75" x14ac:dyDescent="0.25">
      <c r="A11702" s="184" t="s">
        <v>47344</v>
      </c>
      <c r="B11702" s="184"/>
      <c r="C11702" s="185"/>
      <c r="D11702" s="185"/>
      <c r="E11702" s="184"/>
      <c r="F11702" s="184"/>
      <c r="G11702" s="184"/>
      <c r="H11702" s="184"/>
      <c r="I11702" s="184"/>
      <c r="J11702" s="184"/>
      <c r="K11702" s="16">
        <f t="shared" si="546"/>
        <v>0</v>
      </c>
      <c r="L11702" s="16">
        <f t="shared" si="547"/>
        <v>0</v>
      </c>
      <c r="M11702" s="16">
        <f t="shared" si="548"/>
        <v>0</v>
      </c>
      <c r="N11702" t="e">
        <f>INDEX(XML!$A$2:$R$782,MATCH(C11702,XML!$D$2:$D$737,0),2)</f>
        <v>#N/A</v>
      </c>
    </row>
    <row r="11703" spans="1:14" ht="67.5" x14ac:dyDescent="0.2">
      <c r="A11703">
        <v>62328</v>
      </c>
      <c r="B11703" t="s">
        <v>47345</v>
      </c>
      <c r="C11703" s="15" t="s">
        <v>47346</v>
      </c>
      <c r="D11703" s="15" t="s">
        <v>47347</v>
      </c>
      <c r="E11703">
        <v>4987</v>
      </c>
      <c r="F11703">
        <v>6118</v>
      </c>
      <c r="H11703">
        <v>1</v>
      </c>
      <c r="K11703" s="16">
        <f t="shared" si="546"/>
        <v>5585.44</v>
      </c>
      <c r="L11703" s="16">
        <f t="shared" si="547"/>
        <v>5879.4105263157899</v>
      </c>
      <c r="M11703" s="16">
        <f t="shared" si="548"/>
        <v>6681.1483253588522</v>
      </c>
      <c r="N11703" t="e">
        <f>INDEX(XML!$A$2:$R$782,MATCH(C11703,XML!$D$2:$D$737,0),2)</f>
        <v>#N/A</v>
      </c>
    </row>
    <row r="11704" spans="1:14" ht="15.75" x14ac:dyDescent="0.25">
      <c r="A11704" s="184" t="s">
        <v>17136</v>
      </c>
      <c r="B11704" s="184"/>
      <c r="C11704" s="185"/>
      <c r="D11704" s="185"/>
      <c r="E11704" s="184"/>
      <c r="F11704" s="184"/>
      <c r="G11704" s="184"/>
      <c r="H11704" s="184"/>
      <c r="I11704" s="184"/>
      <c r="J11704" s="184"/>
      <c r="K11704" s="16">
        <f t="shared" si="546"/>
        <v>0</v>
      </c>
      <c r="L11704" s="16">
        <f t="shared" si="547"/>
        <v>0</v>
      </c>
      <c r="M11704" s="16">
        <f t="shared" si="548"/>
        <v>0</v>
      </c>
      <c r="N11704" t="e">
        <f>INDEX(XML!$A$2:$R$782,MATCH(C11704,XML!$D$2:$D$737,0),2)</f>
        <v>#N/A</v>
      </c>
    </row>
    <row r="11705" spans="1:14" ht="90" x14ac:dyDescent="0.2">
      <c r="A11705">
        <v>44969</v>
      </c>
      <c r="B11705" t="s">
        <v>4814</v>
      </c>
      <c r="C11705" s="15" t="s">
        <v>4815</v>
      </c>
      <c r="D11705" s="15" t="s">
        <v>4816</v>
      </c>
      <c r="E11705">
        <v>260</v>
      </c>
      <c r="F11705">
        <v>260</v>
      </c>
      <c r="H11705">
        <v>6</v>
      </c>
      <c r="K11705" s="16">
        <f t="shared" si="546"/>
        <v>291.2</v>
      </c>
      <c r="L11705" s="16">
        <f t="shared" si="547"/>
        <v>306.5263157894737</v>
      </c>
      <c r="M11705" s="16">
        <f t="shared" si="548"/>
        <v>348.32535885167465</v>
      </c>
      <c r="N11705" t="e">
        <f>INDEX(XML!$A$2:$R$782,MATCH(C11705,XML!$D$2:$D$737,0),2)</f>
        <v>#N/A</v>
      </c>
    </row>
    <row r="11706" spans="1:14" ht="78.75" x14ac:dyDescent="0.2">
      <c r="A11706">
        <v>44971</v>
      </c>
      <c r="B11706" t="s">
        <v>4817</v>
      </c>
      <c r="C11706" s="15" t="s">
        <v>4818</v>
      </c>
      <c r="D11706" s="15" t="s">
        <v>4819</v>
      </c>
      <c r="E11706">
        <v>255</v>
      </c>
      <c r="F11706">
        <v>260</v>
      </c>
      <c r="H11706" t="s">
        <v>768</v>
      </c>
      <c r="K11706" s="16">
        <f t="shared" si="546"/>
        <v>285.60000000000002</v>
      </c>
      <c r="L11706" s="16">
        <f t="shared" si="547"/>
        <v>300.63157894736844</v>
      </c>
      <c r="M11706" s="16">
        <f t="shared" si="548"/>
        <v>341.6267942583732</v>
      </c>
      <c r="N11706" t="e">
        <f>INDEX(XML!$A$2:$R$782,MATCH(C11706,XML!$D$2:$D$737,0),2)</f>
        <v>#N/A</v>
      </c>
    </row>
    <row r="11707" spans="1:14" ht="78.75" x14ac:dyDescent="0.2">
      <c r="A11707">
        <v>44966</v>
      </c>
      <c r="B11707" t="s">
        <v>4808</v>
      </c>
      <c r="C11707" s="15" t="s">
        <v>4809</v>
      </c>
      <c r="D11707" s="15" t="s">
        <v>4810</v>
      </c>
      <c r="E11707">
        <v>265</v>
      </c>
      <c r="F11707">
        <v>285</v>
      </c>
      <c r="H11707" t="s">
        <v>768</v>
      </c>
      <c r="K11707" s="16">
        <f t="shared" si="546"/>
        <v>296.8</v>
      </c>
      <c r="L11707" s="16">
        <f t="shared" si="547"/>
        <v>312.42105263157896</v>
      </c>
      <c r="M11707" s="16">
        <f t="shared" si="548"/>
        <v>355.02392344497611</v>
      </c>
      <c r="N11707" t="e">
        <f>INDEX(XML!$A$2:$R$782,MATCH(C11707,XML!$D$2:$D$737,0),2)</f>
        <v>#N/A</v>
      </c>
    </row>
    <row r="11708" spans="1:14" ht="90" x14ac:dyDescent="0.2">
      <c r="A11708">
        <v>44967</v>
      </c>
      <c r="B11708" t="s">
        <v>4811</v>
      </c>
      <c r="C11708" s="15" t="s">
        <v>4812</v>
      </c>
      <c r="D11708" s="15" t="s">
        <v>4813</v>
      </c>
      <c r="E11708">
        <v>265</v>
      </c>
      <c r="F11708">
        <v>285</v>
      </c>
      <c r="H11708" t="s">
        <v>768</v>
      </c>
      <c r="K11708" s="16">
        <f t="shared" si="546"/>
        <v>296.8</v>
      </c>
      <c r="L11708" s="16">
        <f t="shared" si="547"/>
        <v>312.42105263157896</v>
      </c>
      <c r="M11708" s="16">
        <f t="shared" si="548"/>
        <v>355.02392344497611</v>
      </c>
      <c r="N11708" t="e">
        <f>INDEX(XML!$A$2:$R$782,MATCH(C11708,XML!$D$2:$D$737,0),2)</f>
        <v>#N/A</v>
      </c>
    </row>
    <row r="11709" spans="1:14" ht="78.75" x14ac:dyDescent="0.2">
      <c r="A11709">
        <v>44999</v>
      </c>
      <c r="B11709" t="s">
        <v>4859</v>
      </c>
      <c r="C11709" s="15" t="s">
        <v>4860</v>
      </c>
      <c r="D11709" s="15" t="s">
        <v>4861</v>
      </c>
      <c r="E11709">
        <v>265</v>
      </c>
      <c r="F11709">
        <v>285</v>
      </c>
      <c r="H11709" t="s">
        <v>768</v>
      </c>
      <c r="K11709" s="16">
        <f t="shared" si="546"/>
        <v>296.8</v>
      </c>
      <c r="L11709" s="16">
        <f t="shared" si="547"/>
        <v>312.42105263157896</v>
      </c>
      <c r="M11709" s="16">
        <f t="shared" si="548"/>
        <v>355.02392344497611</v>
      </c>
      <c r="N11709" t="e">
        <f>INDEX(XML!$A$2:$R$782,MATCH(C11709,XML!$D$2:$D$737,0),2)</f>
        <v>#N/A</v>
      </c>
    </row>
    <row r="11710" spans="1:14" ht="78.75" x14ac:dyDescent="0.2">
      <c r="A11710">
        <v>44983</v>
      </c>
      <c r="B11710" t="s">
        <v>4832</v>
      </c>
      <c r="C11710" s="15" t="s">
        <v>4833</v>
      </c>
      <c r="D11710" s="15" t="s">
        <v>4834</v>
      </c>
      <c r="E11710">
        <v>265</v>
      </c>
      <c r="F11710">
        <v>290</v>
      </c>
      <c r="H11710" t="s">
        <v>768</v>
      </c>
      <c r="K11710" s="16">
        <f t="shared" si="546"/>
        <v>296.8</v>
      </c>
      <c r="L11710" s="16">
        <f t="shared" si="547"/>
        <v>312.42105263157896</v>
      </c>
      <c r="M11710" s="16">
        <f t="shared" si="548"/>
        <v>355.02392344497611</v>
      </c>
      <c r="N11710" t="e">
        <f>INDEX(XML!$A$2:$R$782,MATCH(C11710,XML!$D$2:$D$737,0),2)</f>
        <v>#N/A</v>
      </c>
    </row>
    <row r="11711" spans="1:14" ht="90" x14ac:dyDescent="0.2">
      <c r="A11711">
        <v>44984</v>
      </c>
      <c r="B11711" t="s">
        <v>4835</v>
      </c>
      <c r="C11711" s="15" t="s">
        <v>4836</v>
      </c>
      <c r="D11711" s="15" t="s">
        <v>4837</v>
      </c>
      <c r="E11711">
        <v>290</v>
      </c>
      <c r="F11711">
        <v>290</v>
      </c>
      <c r="H11711" t="s">
        <v>768</v>
      </c>
      <c r="K11711" s="16">
        <f t="shared" si="546"/>
        <v>324.8</v>
      </c>
      <c r="L11711" s="16">
        <f t="shared" si="547"/>
        <v>341.89473684210526</v>
      </c>
      <c r="M11711" s="16">
        <f t="shared" si="548"/>
        <v>388.51674641148327</v>
      </c>
      <c r="N11711" t="e">
        <f>INDEX(XML!$A$2:$R$782,MATCH(C11711,XML!$D$2:$D$737,0),2)</f>
        <v>#N/A</v>
      </c>
    </row>
    <row r="11712" spans="1:14" ht="78.75" x14ac:dyDescent="0.2">
      <c r="A11712">
        <v>44985</v>
      </c>
      <c r="B11712" t="s">
        <v>4838</v>
      </c>
      <c r="C11712" s="15" t="s">
        <v>4839</v>
      </c>
      <c r="D11712" s="15" t="s">
        <v>4840</v>
      </c>
      <c r="E11712">
        <v>290</v>
      </c>
      <c r="F11712">
        <v>290</v>
      </c>
      <c r="H11712" t="s">
        <v>768</v>
      </c>
      <c r="K11712" s="16">
        <f t="shared" si="546"/>
        <v>324.8</v>
      </c>
      <c r="L11712" s="16">
        <f t="shared" si="547"/>
        <v>341.89473684210526</v>
      </c>
      <c r="M11712" s="16">
        <f t="shared" si="548"/>
        <v>388.51674641148327</v>
      </c>
      <c r="N11712" t="e">
        <f>INDEX(XML!$A$2:$R$782,MATCH(C11712,XML!$D$2:$D$737,0),2)</f>
        <v>#N/A</v>
      </c>
    </row>
    <row r="11713" spans="1:14" ht="78.75" x14ac:dyDescent="0.2">
      <c r="A11713">
        <v>45010</v>
      </c>
      <c r="B11713" t="s">
        <v>4796</v>
      </c>
      <c r="C11713" s="15" t="s">
        <v>4797</v>
      </c>
      <c r="D11713" s="15" t="s">
        <v>4798</v>
      </c>
      <c r="E11713">
        <v>290</v>
      </c>
      <c r="F11713">
        <v>290</v>
      </c>
      <c r="H11713" t="s">
        <v>768</v>
      </c>
      <c r="I11713">
        <v>1</v>
      </c>
      <c r="K11713" s="16">
        <f t="shared" si="546"/>
        <v>324.8</v>
      </c>
      <c r="L11713" s="16">
        <f t="shared" si="547"/>
        <v>341.89473684210526</v>
      </c>
      <c r="M11713" s="16">
        <f t="shared" si="548"/>
        <v>388.51674641148327</v>
      </c>
      <c r="N11713" t="e">
        <f>INDEX(XML!$A$2:$R$782,MATCH(C11713,XML!$D$2:$D$737,0),2)</f>
        <v>#N/A</v>
      </c>
    </row>
    <row r="11714" spans="1:14" ht="112.5" x14ac:dyDescent="0.2">
      <c r="A11714">
        <v>55107</v>
      </c>
      <c r="B11714">
        <v>929002968437</v>
      </c>
      <c r="C11714" s="15" t="s">
        <v>14747</v>
      </c>
      <c r="D11714" s="15" t="s">
        <v>14748</v>
      </c>
      <c r="E11714">
        <v>539</v>
      </c>
      <c r="F11714">
        <v>660</v>
      </c>
      <c r="H11714" t="s">
        <v>746</v>
      </c>
      <c r="K11714" s="16">
        <f t="shared" si="546"/>
        <v>603.67999999999995</v>
      </c>
      <c r="L11714" s="16">
        <f t="shared" si="547"/>
        <v>635.45263157894726</v>
      </c>
      <c r="M11714" s="16">
        <f t="shared" si="548"/>
        <v>722.10526315789457</v>
      </c>
      <c r="N11714" t="e">
        <f>INDEX(XML!$A$2:$R$782,MATCH(C11714,XML!$D$2:$D$737,0),2)</f>
        <v>#N/A</v>
      </c>
    </row>
    <row r="11715" spans="1:14" ht="112.5" x14ac:dyDescent="0.2">
      <c r="A11715">
        <v>55110</v>
      </c>
      <c r="B11715">
        <v>929002969637</v>
      </c>
      <c r="C11715" s="15" t="s">
        <v>14749</v>
      </c>
      <c r="D11715" s="15" t="s">
        <v>14750</v>
      </c>
      <c r="E11715">
        <v>539</v>
      </c>
      <c r="F11715">
        <v>660</v>
      </c>
      <c r="H11715" t="s">
        <v>746</v>
      </c>
      <c r="K11715" s="16">
        <f t="shared" si="546"/>
        <v>603.67999999999995</v>
      </c>
      <c r="L11715" s="16">
        <f t="shared" si="547"/>
        <v>635.45263157894726</v>
      </c>
      <c r="M11715" s="16">
        <f t="shared" si="548"/>
        <v>722.10526315789457</v>
      </c>
      <c r="N11715" t="e">
        <f>INDEX(XML!$A$2:$R$782,MATCH(C11715,XML!$D$2:$D$737,0),2)</f>
        <v>#N/A</v>
      </c>
    </row>
    <row r="11716" spans="1:14" ht="123.75" x14ac:dyDescent="0.2">
      <c r="A11716">
        <v>55104</v>
      </c>
      <c r="B11716">
        <v>929002968837</v>
      </c>
      <c r="C11716" s="15" t="s">
        <v>41548</v>
      </c>
      <c r="D11716" s="15" t="s">
        <v>41549</v>
      </c>
      <c r="E11716">
        <v>660</v>
      </c>
      <c r="F11716">
        <v>825</v>
      </c>
      <c r="H11716" t="s">
        <v>746</v>
      </c>
      <c r="K11716" s="16">
        <f t="shared" si="546"/>
        <v>739.2</v>
      </c>
      <c r="L11716" s="16">
        <f t="shared" si="547"/>
        <v>778.10526315789468</v>
      </c>
      <c r="M11716" s="16">
        <f t="shared" si="548"/>
        <v>884.21052631578937</v>
      </c>
      <c r="N11716" t="e">
        <f>INDEX(XML!$A$2:$R$782,MATCH(C11716,XML!$D$2:$D$737,0),2)</f>
        <v>#N/A</v>
      </c>
    </row>
    <row r="11717" spans="1:14" ht="78.75" x14ac:dyDescent="0.2">
      <c r="A11717">
        <v>65828</v>
      </c>
      <c r="B11717" t="s">
        <v>4817</v>
      </c>
      <c r="C11717" s="15" t="s">
        <v>31955</v>
      </c>
      <c r="D11717" s="15" t="s">
        <v>31956</v>
      </c>
      <c r="E11717">
        <v>270</v>
      </c>
      <c r="F11717">
        <v>338</v>
      </c>
      <c r="H11717" t="s">
        <v>768</v>
      </c>
      <c r="K11717" s="16">
        <f t="shared" ref="K11717:K11780" si="549">IF(E11717&gt;49999,E11717+E11717*0.07,IF(E11717&lt;=49999,E11717+E11717*0.12))</f>
        <v>302.39999999999998</v>
      </c>
      <c r="L11717" s="16">
        <f t="shared" ref="L11717:L11780" si="550">K11717*100/95</f>
        <v>318.31578947368416</v>
      </c>
      <c r="M11717" s="16">
        <f t="shared" ref="M11717:M11780" si="551">IF(COUNTIF(C11717,"*Dahua*"),F11717-10,L11717*100/88)</f>
        <v>361.72248803827745</v>
      </c>
      <c r="N11717" t="e">
        <f>INDEX(XML!$A$2:$R$782,MATCH(C11717,XML!$D$2:$D$737,0),2)</f>
        <v>#N/A</v>
      </c>
    </row>
    <row r="11718" spans="1:14" ht="78.75" x14ac:dyDescent="0.2">
      <c r="A11718">
        <v>65829</v>
      </c>
      <c r="B11718" t="s">
        <v>31957</v>
      </c>
      <c r="C11718" s="15" t="s">
        <v>31958</v>
      </c>
      <c r="D11718" s="15" t="s">
        <v>31959</v>
      </c>
      <c r="E11718">
        <v>270</v>
      </c>
      <c r="F11718">
        <v>338</v>
      </c>
      <c r="K11718" s="16">
        <f t="shared" si="549"/>
        <v>302.39999999999998</v>
      </c>
      <c r="L11718" s="16">
        <f t="shared" si="550"/>
        <v>318.31578947368416</v>
      </c>
      <c r="M11718" s="16">
        <f t="shared" si="551"/>
        <v>361.72248803827745</v>
      </c>
      <c r="N11718" t="e">
        <f>INDEX(XML!$A$2:$R$782,MATCH(C11718,XML!$D$2:$D$737,0),2)</f>
        <v>#N/A</v>
      </c>
    </row>
    <row r="11719" spans="1:14" ht="78.75" x14ac:dyDescent="0.2">
      <c r="A11719">
        <v>65830</v>
      </c>
      <c r="B11719" t="s">
        <v>31960</v>
      </c>
      <c r="C11719" s="15" t="s">
        <v>31961</v>
      </c>
      <c r="D11719" s="15" t="s">
        <v>31962</v>
      </c>
      <c r="E11719">
        <v>270</v>
      </c>
      <c r="F11719">
        <v>338</v>
      </c>
      <c r="H11719" t="s">
        <v>768</v>
      </c>
      <c r="K11719" s="16">
        <f t="shared" si="549"/>
        <v>302.39999999999998</v>
      </c>
      <c r="L11719" s="16">
        <f t="shared" si="550"/>
        <v>318.31578947368416</v>
      </c>
      <c r="M11719" s="16">
        <f t="shared" si="551"/>
        <v>361.72248803827745</v>
      </c>
      <c r="N11719" t="e">
        <f>INDEX(XML!$A$2:$R$782,MATCH(C11719,XML!$D$2:$D$737,0),2)</f>
        <v>#N/A</v>
      </c>
    </row>
    <row r="11720" spans="1:14" ht="78.75" x14ac:dyDescent="0.2">
      <c r="A11720">
        <v>65837</v>
      </c>
      <c r="B11720" t="s">
        <v>31963</v>
      </c>
      <c r="C11720" s="15" t="s">
        <v>31964</v>
      </c>
      <c r="D11720" s="15" t="s">
        <v>31965</v>
      </c>
      <c r="E11720">
        <v>290</v>
      </c>
      <c r="F11720">
        <v>363</v>
      </c>
      <c r="H11720" t="s">
        <v>768</v>
      </c>
      <c r="K11720" s="16">
        <f t="shared" si="549"/>
        <v>324.8</v>
      </c>
      <c r="L11720" s="16">
        <f t="shared" si="550"/>
        <v>341.89473684210526</v>
      </c>
      <c r="M11720" s="16">
        <f t="shared" si="551"/>
        <v>388.51674641148327</v>
      </c>
      <c r="N11720" t="e">
        <f>INDEX(XML!$A$2:$R$782,MATCH(C11720,XML!$D$2:$D$737,0),2)</f>
        <v>#N/A</v>
      </c>
    </row>
    <row r="11721" spans="1:14" ht="78.75" x14ac:dyDescent="0.2">
      <c r="A11721">
        <v>65842</v>
      </c>
      <c r="B11721" t="s">
        <v>31966</v>
      </c>
      <c r="C11721" s="15" t="s">
        <v>31967</v>
      </c>
      <c r="D11721" s="15" t="s">
        <v>31968</v>
      </c>
      <c r="E11721">
        <v>290</v>
      </c>
      <c r="F11721">
        <v>363</v>
      </c>
      <c r="H11721" t="s">
        <v>768</v>
      </c>
      <c r="K11721" s="16">
        <f t="shared" si="549"/>
        <v>324.8</v>
      </c>
      <c r="L11721" s="16">
        <f t="shared" si="550"/>
        <v>341.89473684210526</v>
      </c>
      <c r="M11721" s="16">
        <f t="shared" si="551"/>
        <v>388.51674641148327</v>
      </c>
      <c r="N11721" t="e">
        <f>INDEX(XML!$A$2:$R$782,MATCH(C11721,XML!$D$2:$D$737,0),2)</f>
        <v>#N/A</v>
      </c>
    </row>
    <row r="11722" spans="1:14" ht="78.75" x14ac:dyDescent="0.2">
      <c r="A11722">
        <v>65863</v>
      </c>
      <c r="B11722" t="s">
        <v>31969</v>
      </c>
      <c r="C11722" s="15" t="s">
        <v>31970</v>
      </c>
      <c r="D11722" s="15" t="s">
        <v>31971</v>
      </c>
      <c r="E11722">
        <v>290</v>
      </c>
      <c r="F11722">
        <v>363</v>
      </c>
      <c r="H11722" t="s">
        <v>768</v>
      </c>
      <c r="K11722" s="16">
        <f t="shared" si="549"/>
        <v>324.8</v>
      </c>
      <c r="L11722" s="16">
        <f t="shared" si="550"/>
        <v>341.89473684210526</v>
      </c>
      <c r="M11722" s="16">
        <f t="shared" si="551"/>
        <v>388.51674641148327</v>
      </c>
      <c r="N11722" t="e">
        <f>INDEX(XML!$A$2:$R$782,MATCH(C11722,XML!$D$2:$D$737,0),2)</f>
        <v>#N/A</v>
      </c>
    </row>
    <row r="11723" spans="1:14" ht="90" x14ac:dyDescent="0.2">
      <c r="A11723">
        <v>65864</v>
      </c>
      <c r="B11723" t="s">
        <v>31972</v>
      </c>
      <c r="C11723" s="15" t="s">
        <v>31973</v>
      </c>
      <c r="D11723" s="15" t="s">
        <v>31974</v>
      </c>
      <c r="E11723">
        <v>290</v>
      </c>
      <c r="F11723">
        <v>363</v>
      </c>
      <c r="H11723" t="s">
        <v>768</v>
      </c>
      <c r="K11723" s="16">
        <f t="shared" si="549"/>
        <v>324.8</v>
      </c>
      <c r="L11723" s="16">
        <f t="shared" si="550"/>
        <v>341.89473684210526</v>
      </c>
      <c r="M11723" s="16">
        <f t="shared" si="551"/>
        <v>388.51674641148327</v>
      </c>
      <c r="N11723" t="e">
        <f>INDEX(XML!$A$2:$R$782,MATCH(C11723,XML!$D$2:$D$737,0),2)</f>
        <v>#N/A</v>
      </c>
    </row>
    <row r="11724" spans="1:14" ht="78.75" x14ac:dyDescent="0.2">
      <c r="A11724">
        <v>65865</v>
      </c>
      <c r="B11724" t="s">
        <v>31975</v>
      </c>
      <c r="C11724" s="15" t="s">
        <v>31976</v>
      </c>
      <c r="D11724" s="15" t="s">
        <v>31977</v>
      </c>
      <c r="E11724">
        <v>290</v>
      </c>
      <c r="F11724">
        <v>363</v>
      </c>
      <c r="H11724" t="s">
        <v>768</v>
      </c>
      <c r="K11724" s="16">
        <f t="shared" si="549"/>
        <v>324.8</v>
      </c>
      <c r="L11724" s="16">
        <f t="shared" si="550"/>
        <v>341.89473684210526</v>
      </c>
      <c r="M11724" s="16">
        <f t="shared" si="551"/>
        <v>388.51674641148327</v>
      </c>
      <c r="N11724" t="e">
        <f>INDEX(XML!$A$2:$R$782,MATCH(C11724,XML!$D$2:$D$737,0),2)</f>
        <v>#N/A</v>
      </c>
    </row>
    <row r="11725" spans="1:14" ht="78.75" x14ac:dyDescent="0.2">
      <c r="A11725">
        <v>65857</v>
      </c>
      <c r="B11725" t="s">
        <v>31978</v>
      </c>
      <c r="C11725" s="15" t="s">
        <v>31979</v>
      </c>
      <c r="D11725" s="15" t="s">
        <v>31980</v>
      </c>
      <c r="E11725">
        <v>270</v>
      </c>
      <c r="F11725">
        <v>338</v>
      </c>
      <c r="H11725" t="s">
        <v>768</v>
      </c>
      <c r="K11725" s="16">
        <f t="shared" si="549"/>
        <v>302.39999999999998</v>
      </c>
      <c r="L11725" s="16">
        <f t="shared" si="550"/>
        <v>318.31578947368416</v>
      </c>
      <c r="M11725" s="16">
        <f t="shared" si="551"/>
        <v>361.72248803827745</v>
      </c>
      <c r="N11725" t="e">
        <f>INDEX(XML!$A$2:$R$782,MATCH(C11725,XML!$D$2:$D$737,0),2)</f>
        <v>#N/A</v>
      </c>
    </row>
    <row r="11726" spans="1:14" ht="90" x14ac:dyDescent="0.2">
      <c r="A11726">
        <v>65858</v>
      </c>
      <c r="B11726" t="s">
        <v>31981</v>
      </c>
      <c r="C11726" s="15" t="s">
        <v>31982</v>
      </c>
      <c r="D11726" s="15" t="s">
        <v>31983</v>
      </c>
      <c r="E11726">
        <v>270</v>
      </c>
      <c r="F11726">
        <v>338</v>
      </c>
      <c r="H11726" t="s">
        <v>768</v>
      </c>
      <c r="K11726" s="16">
        <f t="shared" si="549"/>
        <v>302.39999999999998</v>
      </c>
      <c r="L11726" s="16">
        <f t="shared" si="550"/>
        <v>318.31578947368416</v>
      </c>
      <c r="M11726" s="16">
        <f t="shared" si="551"/>
        <v>361.72248803827745</v>
      </c>
      <c r="N11726" t="e">
        <f>INDEX(XML!$A$2:$R$782,MATCH(C11726,XML!$D$2:$D$737,0),2)</f>
        <v>#N/A</v>
      </c>
    </row>
    <row r="11727" spans="1:14" ht="78.75" x14ac:dyDescent="0.2">
      <c r="A11727">
        <v>65859</v>
      </c>
      <c r="B11727" t="s">
        <v>31984</v>
      </c>
      <c r="C11727" s="15" t="s">
        <v>31985</v>
      </c>
      <c r="D11727" s="15" t="s">
        <v>31986</v>
      </c>
      <c r="E11727">
        <v>270</v>
      </c>
      <c r="F11727">
        <v>338</v>
      </c>
      <c r="H11727" t="s">
        <v>768</v>
      </c>
      <c r="K11727" s="16">
        <f t="shared" si="549"/>
        <v>302.39999999999998</v>
      </c>
      <c r="L11727" s="16">
        <f t="shared" si="550"/>
        <v>318.31578947368416</v>
      </c>
      <c r="M11727" s="16">
        <f t="shared" si="551"/>
        <v>361.72248803827745</v>
      </c>
      <c r="N11727" t="e">
        <f>INDEX(XML!$A$2:$R$782,MATCH(C11727,XML!$D$2:$D$737,0),2)</f>
        <v>#N/A</v>
      </c>
    </row>
    <row r="11728" spans="1:14" ht="78.75" x14ac:dyDescent="0.2">
      <c r="A11728">
        <v>65844</v>
      </c>
      <c r="B11728" t="s">
        <v>48737</v>
      </c>
      <c r="C11728" s="15" t="s">
        <v>48738</v>
      </c>
      <c r="D11728" s="15" t="s">
        <v>48739</v>
      </c>
      <c r="E11728">
        <v>290</v>
      </c>
      <c r="F11728">
        <v>363</v>
      </c>
      <c r="K11728" s="16">
        <f t="shared" si="549"/>
        <v>324.8</v>
      </c>
      <c r="L11728" s="16">
        <f t="shared" si="550"/>
        <v>341.89473684210526</v>
      </c>
      <c r="M11728" s="16">
        <f t="shared" si="551"/>
        <v>388.51674641148327</v>
      </c>
      <c r="N11728" t="e">
        <f>INDEX(XML!$A$2:$R$782,MATCH(C11728,XML!$D$2:$D$737,0),2)</f>
        <v>#N/A</v>
      </c>
    </row>
    <row r="11729" spans="1:14" ht="78.75" x14ac:dyDescent="0.2">
      <c r="A11729">
        <v>26386</v>
      </c>
      <c r="B11729" t="s">
        <v>27468</v>
      </c>
      <c r="C11729" s="15" t="s">
        <v>27469</v>
      </c>
      <c r="D11729" s="15" t="s">
        <v>27470</v>
      </c>
      <c r="E11729">
        <v>343</v>
      </c>
      <c r="F11729">
        <v>626</v>
      </c>
      <c r="K11729" s="16">
        <f t="shared" si="549"/>
        <v>384.15999999999997</v>
      </c>
      <c r="L11729" s="16">
        <f t="shared" si="550"/>
        <v>404.37894736842105</v>
      </c>
      <c r="M11729" s="16">
        <f t="shared" si="551"/>
        <v>459.52153110047851</v>
      </c>
      <c r="N11729" t="e">
        <f>INDEX(XML!$A$2:$R$782,MATCH(C11729,XML!$D$2:$D$737,0),2)</f>
        <v>#N/A</v>
      </c>
    </row>
    <row r="11730" spans="1:14" ht="78.75" x14ac:dyDescent="0.2">
      <c r="A11730">
        <v>26385</v>
      </c>
      <c r="B11730" t="s">
        <v>27471</v>
      </c>
      <c r="C11730" s="15" t="s">
        <v>27472</v>
      </c>
      <c r="D11730" s="15" t="s">
        <v>27473</v>
      </c>
      <c r="E11730">
        <v>362</v>
      </c>
      <c r="F11730">
        <v>658</v>
      </c>
      <c r="K11730" s="16">
        <f t="shared" si="549"/>
        <v>405.44</v>
      </c>
      <c r="L11730" s="16">
        <f t="shared" si="550"/>
        <v>426.77894736842103</v>
      </c>
      <c r="M11730" s="16">
        <f t="shared" si="551"/>
        <v>484.97607655502384</v>
      </c>
      <c r="N11730" t="e">
        <f>INDEX(XML!$A$2:$R$782,MATCH(C11730,XML!$D$2:$D$737,0),2)</f>
        <v>#N/A</v>
      </c>
    </row>
    <row r="11731" spans="1:14" ht="78.75" x14ac:dyDescent="0.2">
      <c r="A11731">
        <v>26372</v>
      </c>
      <c r="B11731" t="s">
        <v>34413</v>
      </c>
      <c r="C11731" s="15" t="s">
        <v>34414</v>
      </c>
      <c r="D11731" s="15" t="s">
        <v>34415</v>
      </c>
      <c r="E11731">
        <v>343</v>
      </c>
      <c r="F11731">
        <v>630</v>
      </c>
      <c r="H11731">
        <v>2</v>
      </c>
      <c r="K11731" s="16">
        <f t="shared" si="549"/>
        <v>384.15999999999997</v>
      </c>
      <c r="L11731" s="16">
        <f t="shared" si="550"/>
        <v>404.37894736842105</v>
      </c>
      <c r="M11731" s="16">
        <f t="shared" si="551"/>
        <v>459.52153110047851</v>
      </c>
      <c r="N11731" t="e">
        <f>INDEX(XML!$A$2:$R$782,MATCH(C11731,XML!$D$2:$D$737,0),2)</f>
        <v>#N/A</v>
      </c>
    </row>
    <row r="11732" spans="1:14" ht="15.75" x14ac:dyDescent="0.25">
      <c r="A11732" s="184" t="s">
        <v>17137</v>
      </c>
      <c r="B11732" s="184"/>
      <c r="C11732" s="185"/>
      <c r="D11732" s="185"/>
      <c r="E11732" s="184"/>
      <c r="F11732" s="184"/>
      <c r="G11732" s="184"/>
      <c r="H11732" s="184"/>
      <c r="I11732" s="184"/>
      <c r="J11732" s="184"/>
      <c r="K11732" s="16">
        <f t="shared" si="549"/>
        <v>0</v>
      </c>
      <c r="L11732" s="16">
        <f t="shared" si="550"/>
        <v>0</v>
      </c>
      <c r="M11732" s="16">
        <f t="shared" si="551"/>
        <v>0</v>
      </c>
      <c r="N11732" t="e">
        <f>INDEX(XML!$A$2:$R$782,MATCH(C11732,XML!$D$2:$D$737,0),2)</f>
        <v>#N/A</v>
      </c>
    </row>
    <row r="11733" spans="1:14" ht="90" x14ac:dyDescent="0.2">
      <c r="A11733">
        <v>44965</v>
      </c>
      <c r="B11733" t="s">
        <v>4805</v>
      </c>
      <c r="C11733" s="15" t="s">
        <v>4806</v>
      </c>
      <c r="D11733" s="15" t="s">
        <v>4807</v>
      </c>
      <c r="E11733">
        <v>260</v>
      </c>
      <c r="F11733">
        <v>260</v>
      </c>
      <c r="H11733" t="s">
        <v>768</v>
      </c>
      <c r="K11733" s="16">
        <f t="shared" si="549"/>
        <v>291.2</v>
      </c>
      <c r="L11733" s="16">
        <f t="shared" si="550"/>
        <v>306.5263157894737</v>
      </c>
      <c r="M11733" s="16">
        <f t="shared" si="551"/>
        <v>348.32535885167465</v>
      </c>
      <c r="N11733" t="e">
        <f>INDEX(XML!$A$2:$R$782,MATCH(C11733,XML!$D$2:$D$737,0),2)</f>
        <v>#N/A</v>
      </c>
    </row>
    <row r="11734" spans="1:14" ht="78.75" x14ac:dyDescent="0.2">
      <c r="A11734">
        <v>44964</v>
      </c>
      <c r="B11734" t="s">
        <v>4802</v>
      </c>
      <c r="C11734" s="15" t="s">
        <v>4803</v>
      </c>
      <c r="D11734" s="15" t="s">
        <v>4804</v>
      </c>
      <c r="E11734">
        <v>260</v>
      </c>
      <c r="F11734">
        <v>260</v>
      </c>
      <c r="H11734" t="s">
        <v>768</v>
      </c>
      <c r="K11734" s="16">
        <f t="shared" si="549"/>
        <v>291.2</v>
      </c>
      <c r="L11734" s="16">
        <f t="shared" si="550"/>
        <v>306.5263157894737</v>
      </c>
      <c r="M11734" s="16">
        <f t="shared" si="551"/>
        <v>348.32535885167465</v>
      </c>
      <c r="N11734" t="e">
        <f>INDEX(XML!$A$2:$R$782,MATCH(C11734,XML!$D$2:$D$737,0),2)</f>
        <v>#N/A</v>
      </c>
    </row>
    <row r="11735" spans="1:14" ht="90" x14ac:dyDescent="0.2">
      <c r="A11735">
        <v>44978</v>
      </c>
      <c r="B11735" t="s">
        <v>4826</v>
      </c>
      <c r="C11735" s="15" t="s">
        <v>4827</v>
      </c>
      <c r="D11735" s="15" t="s">
        <v>4828</v>
      </c>
      <c r="E11735">
        <v>270</v>
      </c>
      <c r="F11735">
        <v>270</v>
      </c>
      <c r="H11735" t="s">
        <v>768</v>
      </c>
      <c r="K11735" s="16">
        <f t="shared" si="549"/>
        <v>302.39999999999998</v>
      </c>
      <c r="L11735" s="16">
        <f t="shared" si="550"/>
        <v>318.31578947368416</v>
      </c>
      <c r="M11735" s="16">
        <f t="shared" si="551"/>
        <v>361.72248803827745</v>
      </c>
      <c r="N11735" t="e">
        <f>INDEX(XML!$A$2:$R$782,MATCH(C11735,XML!$D$2:$D$737,0),2)</f>
        <v>#N/A</v>
      </c>
    </row>
    <row r="11736" spans="1:14" ht="78.75" x14ac:dyDescent="0.2">
      <c r="A11736">
        <v>44977</v>
      </c>
      <c r="B11736" t="s">
        <v>4823</v>
      </c>
      <c r="C11736" s="15" t="s">
        <v>4824</v>
      </c>
      <c r="D11736" s="15" t="s">
        <v>4825</v>
      </c>
      <c r="E11736">
        <v>270</v>
      </c>
      <c r="F11736">
        <v>270</v>
      </c>
      <c r="H11736" t="s">
        <v>768</v>
      </c>
      <c r="K11736" s="16">
        <f t="shared" si="549"/>
        <v>302.39999999999998</v>
      </c>
      <c r="L11736" s="16">
        <f t="shared" si="550"/>
        <v>318.31578947368416</v>
      </c>
      <c r="M11736" s="16">
        <f t="shared" si="551"/>
        <v>361.72248803827745</v>
      </c>
      <c r="N11736" t="e">
        <f>INDEX(XML!$A$2:$R$782,MATCH(C11736,XML!$D$2:$D$737,0),2)</f>
        <v>#N/A</v>
      </c>
    </row>
    <row r="11737" spans="1:14" ht="90" x14ac:dyDescent="0.2">
      <c r="A11737">
        <v>44981</v>
      </c>
      <c r="B11737" t="s">
        <v>4829</v>
      </c>
      <c r="C11737" s="15" t="s">
        <v>4830</v>
      </c>
      <c r="D11737" s="15" t="s">
        <v>4831</v>
      </c>
      <c r="E11737">
        <v>285</v>
      </c>
      <c r="F11737">
        <v>285</v>
      </c>
      <c r="H11737" t="s">
        <v>768</v>
      </c>
      <c r="K11737" s="16">
        <f t="shared" si="549"/>
        <v>319.2</v>
      </c>
      <c r="L11737" s="16">
        <f t="shared" si="550"/>
        <v>336</v>
      </c>
      <c r="M11737" s="16">
        <f t="shared" si="551"/>
        <v>381.81818181818181</v>
      </c>
      <c r="N11737" t="e">
        <f>INDEX(XML!$A$2:$R$782,MATCH(C11737,XML!$D$2:$D$737,0),2)</f>
        <v>#N/A</v>
      </c>
    </row>
    <row r="11738" spans="1:14" ht="78.75" x14ac:dyDescent="0.2">
      <c r="A11738">
        <v>44986</v>
      </c>
      <c r="B11738" t="s">
        <v>4841</v>
      </c>
      <c r="C11738" s="15" t="s">
        <v>4842</v>
      </c>
      <c r="D11738" s="15" t="s">
        <v>4843</v>
      </c>
      <c r="E11738">
        <v>285</v>
      </c>
      <c r="F11738">
        <v>285</v>
      </c>
      <c r="H11738" t="s">
        <v>768</v>
      </c>
      <c r="K11738" s="16">
        <f t="shared" si="549"/>
        <v>319.2</v>
      </c>
      <c r="L11738" s="16">
        <f t="shared" si="550"/>
        <v>336</v>
      </c>
      <c r="M11738" s="16">
        <f t="shared" si="551"/>
        <v>381.81818181818181</v>
      </c>
      <c r="N11738" t="e">
        <f>INDEX(XML!$A$2:$R$782,MATCH(C11738,XML!$D$2:$D$737,0),2)</f>
        <v>#N/A</v>
      </c>
    </row>
    <row r="11739" spans="1:14" ht="90" x14ac:dyDescent="0.2">
      <c r="A11739">
        <v>44987</v>
      </c>
      <c r="B11739" t="s">
        <v>4844</v>
      </c>
      <c r="C11739" s="15" t="s">
        <v>4845</v>
      </c>
      <c r="D11739" s="15" t="s">
        <v>4846</v>
      </c>
      <c r="E11739">
        <v>285</v>
      </c>
      <c r="F11739">
        <v>285</v>
      </c>
      <c r="H11739" t="s">
        <v>768</v>
      </c>
      <c r="K11739" s="16">
        <f t="shared" si="549"/>
        <v>319.2</v>
      </c>
      <c r="L11739" s="16">
        <f t="shared" si="550"/>
        <v>336</v>
      </c>
      <c r="M11739" s="16">
        <f t="shared" si="551"/>
        <v>381.81818181818181</v>
      </c>
      <c r="N11739" t="e">
        <f>INDEX(XML!$A$2:$R$782,MATCH(C11739,XML!$D$2:$D$737,0),2)</f>
        <v>#N/A</v>
      </c>
    </row>
    <row r="11740" spans="1:14" ht="90" x14ac:dyDescent="0.2">
      <c r="A11740">
        <v>44998</v>
      </c>
      <c r="B11740" t="s">
        <v>4856</v>
      </c>
      <c r="C11740" s="15" t="s">
        <v>4857</v>
      </c>
      <c r="D11740" s="15" t="s">
        <v>4858</v>
      </c>
      <c r="E11740">
        <v>310</v>
      </c>
      <c r="F11740">
        <v>310</v>
      </c>
      <c r="H11740" t="s">
        <v>768</v>
      </c>
      <c r="K11740" s="16">
        <f t="shared" si="549"/>
        <v>347.2</v>
      </c>
      <c r="L11740" s="16">
        <f t="shared" si="550"/>
        <v>365.4736842105263</v>
      </c>
      <c r="M11740" s="16">
        <f t="shared" si="551"/>
        <v>415.31100478468903</v>
      </c>
      <c r="N11740" t="e">
        <f>INDEX(XML!$A$2:$R$782,MATCH(C11740,XML!$D$2:$D$737,0),2)</f>
        <v>#N/A</v>
      </c>
    </row>
    <row r="11741" spans="1:14" ht="78.75" x14ac:dyDescent="0.2">
      <c r="A11741">
        <v>45000</v>
      </c>
      <c r="B11741" t="s">
        <v>4862</v>
      </c>
      <c r="C11741" s="15" t="s">
        <v>4863</v>
      </c>
      <c r="D11741" s="15" t="s">
        <v>4864</v>
      </c>
      <c r="E11741">
        <v>310</v>
      </c>
      <c r="F11741">
        <v>310</v>
      </c>
      <c r="H11741" t="s">
        <v>768</v>
      </c>
      <c r="K11741" s="16">
        <f t="shared" si="549"/>
        <v>347.2</v>
      </c>
      <c r="L11741" s="16">
        <f t="shared" si="550"/>
        <v>365.4736842105263</v>
      </c>
      <c r="M11741" s="16">
        <f t="shared" si="551"/>
        <v>415.31100478468903</v>
      </c>
      <c r="N11741" t="e">
        <f>INDEX(XML!$A$2:$R$782,MATCH(C11741,XML!$D$2:$D$737,0),2)</f>
        <v>#N/A</v>
      </c>
    </row>
    <row r="11742" spans="1:14" ht="78.75" x14ac:dyDescent="0.2">
      <c r="A11742">
        <v>44973</v>
      </c>
      <c r="B11742" t="s">
        <v>4820</v>
      </c>
      <c r="C11742" s="15" t="s">
        <v>4821</v>
      </c>
      <c r="D11742" s="15" t="s">
        <v>4822</v>
      </c>
      <c r="E11742">
        <v>310</v>
      </c>
      <c r="F11742">
        <v>310</v>
      </c>
      <c r="H11742" t="s">
        <v>768</v>
      </c>
      <c r="K11742" s="16">
        <f t="shared" si="549"/>
        <v>347.2</v>
      </c>
      <c r="L11742" s="16">
        <f t="shared" si="550"/>
        <v>365.4736842105263</v>
      </c>
      <c r="M11742" s="16">
        <f t="shared" si="551"/>
        <v>415.31100478468903</v>
      </c>
      <c r="N11742" t="e">
        <f>INDEX(XML!$A$2:$R$782,MATCH(C11742,XML!$D$2:$D$737,0),2)</f>
        <v>#N/A</v>
      </c>
    </row>
    <row r="11743" spans="1:14" ht="78.75" x14ac:dyDescent="0.2">
      <c r="A11743">
        <v>45014</v>
      </c>
      <c r="B11743" t="s">
        <v>4799</v>
      </c>
      <c r="C11743" s="15" t="s">
        <v>4800</v>
      </c>
      <c r="D11743" s="15" t="s">
        <v>4801</v>
      </c>
      <c r="E11743">
        <v>380</v>
      </c>
      <c r="F11743">
        <v>380</v>
      </c>
      <c r="H11743" t="s">
        <v>768</v>
      </c>
      <c r="K11743" s="16">
        <f t="shared" si="549"/>
        <v>425.6</v>
      </c>
      <c r="L11743" s="16">
        <f t="shared" si="550"/>
        <v>448</v>
      </c>
      <c r="M11743" s="16">
        <f t="shared" si="551"/>
        <v>509.09090909090907</v>
      </c>
      <c r="N11743" t="e">
        <f>INDEX(XML!$A$2:$R$782,MATCH(C11743,XML!$D$2:$D$737,0),2)</f>
        <v>#N/A</v>
      </c>
    </row>
    <row r="11744" spans="1:14" ht="78.75" x14ac:dyDescent="0.2">
      <c r="A11744">
        <v>65860</v>
      </c>
      <c r="B11744" t="s">
        <v>31987</v>
      </c>
      <c r="C11744" s="15" t="s">
        <v>31988</v>
      </c>
      <c r="D11744" s="15" t="s">
        <v>31989</v>
      </c>
      <c r="E11744">
        <v>225</v>
      </c>
      <c r="F11744">
        <v>338</v>
      </c>
      <c r="H11744" t="s">
        <v>768</v>
      </c>
      <c r="K11744" s="16">
        <f t="shared" si="549"/>
        <v>252</v>
      </c>
      <c r="L11744" s="16">
        <f t="shared" si="550"/>
        <v>265.26315789473682</v>
      </c>
      <c r="M11744" s="16">
        <f t="shared" si="551"/>
        <v>301.43540669856458</v>
      </c>
      <c r="N11744" t="e">
        <f>INDEX(XML!$A$2:$R$782,MATCH(C11744,XML!$D$2:$D$737,0),2)</f>
        <v>#N/A</v>
      </c>
    </row>
    <row r="11745" spans="1:14" ht="90" x14ac:dyDescent="0.2">
      <c r="A11745">
        <v>65861</v>
      </c>
      <c r="B11745" t="s">
        <v>31990</v>
      </c>
      <c r="C11745" s="15" t="s">
        <v>31991</v>
      </c>
      <c r="D11745" s="15" t="s">
        <v>31992</v>
      </c>
      <c r="E11745">
        <v>225</v>
      </c>
      <c r="F11745">
        <v>338</v>
      </c>
      <c r="H11745" t="s">
        <v>768</v>
      </c>
      <c r="K11745" s="16">
        <f t="shared" si="549"/>
        <v>252</v>
      </c>
      <c r="L11745" s="16">
        <f t="shared" si="550"/>
        <v>265.26315789473682</v>
      </c>
      <c r="M11745" s="16">
        <f t="shared" si="551"/>
        <v>301.43540669856458</v>
      </c>
      <c r="N11745" t="e">
        <f>INDEX(XML!$A$2:$R$782,MATCH(C11745,XML!$D$2:$D$737,0),2)</f>
        <v>#N/A</v>
      </c>
    </row>
    <row r="11746" spans="1:14" ht="90" x14ac:dyDescent="0.2">
      <c r="A11746">
        <v>55112</v>
      </c>
      <c r="B11746">
        <v>929002298617</v>
      </c>
      <c r="C11746" s="15" t="s">
        <v>13821</v>
      </c>
      <c r="D11746" s="15" t="s">
        <v>13939</v>
      </c>
      <c r="E11746">
        <v>470</v>
      </c>
      <c r="F11746">
        <v>564</v>
      </c>
      <c r="H11746" t="s">
        <v>746</v>
      </c>
      <c r="K11746" s="16">
        <f t="shared" si="549"/>
        <v>526.4</v>
      </c>
      <c r="L11746" s="16">
        <f t="shared" si="550"/>
        <v>554.10526315789468</v>
      </c>
      <c r="M11746" s="16">
        <f t="shared" si="551"/>
        <v>629.66507177033486</v>
      </c>
      <c r="N11746" t="e">
        <f>INDEX(XML!$A$2:$R$782,MATCH(C11746,XML!$D$2:$D$737,0),2)</f>
        <v>#N/A</v>
      </c>
    </row>
    <row r="11747" spans="1:14" ht="90" x14ac:dyDescent="0.2">
      <c r="A11747">
        <v>55109</v>
      </c>
      <c r="B11747">
        <v>929002298817</v>
      </c>
      <c r="C11747" s="15" t="s">
        <v>13820</v>
      </c>
      <c r="D11747" s="15" t="s">
        <v>13938</v>
      </c>
      <c r="E11747">
        <v>470</v>
      </c>
      <c r="F11747">
        <v>564</v>
      </c>
      <c r="H11747" t="s">
        <v>746</v>
      </c>
      <c r="K11747" s="16">
        <f t="shared" si="549"/>
        <v>526.4</v>
      </c>
      <c r="L11747" s="16">
        <f t="shared" si="550"/>
        <v>554.10526315789468</v>
      </c>
      <c r="M11747" s="16">
        <f t="shared" si="551"/>
        <v>629.66507177033486</v>
      </c>
      <c r="N11747" t="e">
        <f>INDEX(XML!$A$2:$R$782,MATCH(C11747,XML!$D$2:$D$737,0),2)</f>
        <v>#N/A</v>
      </c>
    </row>
    <row r="11748" spans="1:14" ht="90" x14ac:dyDescent="0.2">
      <c r="A11748">
        <v>55101</v>
      </c>
      <c r="B11748">
        <v>929002298917</v>
      </c>
      <c r="C11748" s="15" t="s">
        <v>13816</v>
      </c>
      <c r="D11748" s="15" t="s">
        <v>13934</v>
      </c>
      <c r="E11748">
        <v>520</v>
      </c>
      <c r="F11748">
        <v>590</v>
      </c>
      <c r="H11748" t="s">
        <v>746</v>
      </c>
      <c r="K11748" s="16">
        <f t="shared" si="549"/>
        <v>582.4</v>
      </c>
      <c r="L11748" s="16">
        <f t="shared" si="550"/>
        <v>613.0526315789474</v>
      </c>
      <c r="M11748" s="16">
        <f t="shared" si="551"/>
        <v>696.6507177033493</v>
      </c>
      <c r="N11748" t="e">
        <f>INDEX(XML!$A$2:$R$782,MATCH(C11748,XML!$D$2:$D$737,0),2)</f>
        <v>#N/A</v>
      </c>
    </row>
    <row r="11749" spans="1:14" ht="90" x14ac:dyDescent="0.2">
      <c r="A11749">
        <v>55105</v>
      </c>
      <c r="B11749">
        <v>929002299017</v>
      </c>
      <c r="C11749" s="15" t="s">
        <v>13818</v>
      </c>
      <c r="D11749" s="15" t="s">
        <v>13936</v>
      </c>
      <c r="E11749">
        <v>520</v>
      </c>
      <c r="F11749">
        <v>590</v>
      </c>
      <c r="H11749" t="s">
        <v>746</v>
      </c>
      <c r="K11749" s="16">
        <f t="shared" si="549"/>
        <v>582.4</v>
      </c>
      <c r="L11749" s="16">
        <f t="shared" si="550"/>
        <v>613.0526315789474</v>
      </c>
      <c r="M11749" s="16">
        <f t="shared" si="551"/>
        <v>696.6507177033493</v>
      </c>
      <c r="N11749" t="e">
        <f>INDEX(XML!$A$2:$R$782,MATCH(C11749,XML!$D$2:$D$737,0),2)</f>
        <v>#N/A</v>
      </c>
    </row>
    <row r="11750" spans="1:14" ht="90" x14ac:dyDescent="0.2">
      <c r="A11750">
        <v>55108</v>
      </c>
      <c r="B11750">
        <v>929002299117</v>
      </c>
      <c r="C11750" s="15" t="s">
        <v>13819</v>
      </c>
      <c r="D11750" s="15" t="s">
        <v>13937</v>
      </c>
      <c r="E11750">
        <v>543</v>
      </c>
      <c r="F11750">
        <v>590</v>
      </c>
      <c r="H11750">
        <v>30</v>
      </c>
      <c r="K11750" s="16">
        <f t="shared" si="549"/>
        <v>608.16</v>
      </c>
      <c r="L11750" s="16">
        <f t="shared" si="550"/>
        <v>640.16842105263163</v>
      </c>
      <c r="M11750" s="16">
        <f t="shared" si="551"/>
        <v>727.46411483253587</v>
      </c>
      <c r="N11750" t="e">
        <f>INDEX(XML!$A$2:$R$782,MATCH(C11750,XML!$D$2:$D$737,0),2)</f>
        <v>#N/A</v>
      </c>
    </row>
    <row r="11751" spans="1:14" ht="90" x14ac:dyDescent="0.2">
      <c r="A11751">
        <v>55099</v>
      </c>
      <c r="B11751">
        <v>929002299217</v>
      </c>
      <c r="C11751" s="15" t="s">
        <v>13814</v>
      </c>
      <c r="D11751" s="15" t="s">
        <v>13932</v>
      </c>
      <c r="E11751">
        <v>598</v>
      </c>
      <c r="F11751">
        <v>651</v>
      </c>
      <c r="H11751" t="s">
        <v>746</v>
      </c>
      <c r="K11751" s="16">
        <f t="shared" si="549"/>
        <v>669.76</v>
      </c>
      <c r="L11751" s="16">
        <f t="shared" si="550"/>
        <v>705.01052631578943</v>
      </c>
      <c r="M11751" s="16">
        <f t="shared" si="551"/>
        <v>801.14832535885171</v>
      </c>
      <c r="N11751" t="e">
        <f>INDEX(XML!$A$2:$R$782,MATCH(C11751,XML!$D$2:$D$737,0),2)</f>
        <v>#N/A</v>
      </c>
    </row>
    <row r="11752" spans="1:14" ht="90" x14ac:dyDescent="0.2">
      <c r="A11752">
        <v>55097</v>
      </c>
      <c r="B11752">
        <v>929002299317</v>
      </c>
      <c r="C11752" s="15" t="s">
        <v>13813</v>
      </c>
      <c r="D11752" s="15" t="s">
        <v>13931</v>
      </c>
      <c r="E11752">
        <v>598</v>
      </c>
      <c r="F11752">
        <v>651</v>
      </c>
      <c r="H11752" t="s">
        <v>746</v>
      </c>
      <c r="K11752" s="16">
        <f t="shared" si="549"/>
        <v>669.76</v>
      </c>
      <c r="L11752" s="16">
        <f t="shared" si="550"/>
        <v>705.01052631578943</v>
      </c>
      <c r="M11752" s="16">
        <f t="shared" si="551"/>
        <v>801.14832535885171</v>
      </c>
      <c r="N11752" t="e">
        <f>INDEX(XML!$A$2:$R$782,MATCH(C11752,XML!$D$2:$D$737,0),2)</f>
        <v>#N/A</v>
      </c>
    </row>
    <row r="11753" spans="1:14" ht="90" x14ac:dyDescent="0.2">
      <c r="A11753">
        <v>55095</v>
      </c>
      <c r="B11753">
        <v>929002299417</v>
      </c>
      <c r="C11753" s="15" t="s">
        <v>13811</v>
      </c>
      <c r="D11753" s="15" t="s">
        <v>13929</v>
      </c>
      <c r="E11753">
        <v>598</v>
      </c>
      <c r="F11753">
        <v>651</v>
      </c>
      <c r="H11753" t="s">
        <v>746</v>
      </c>
      <c r="K11753" s="16">
        <f t="shared" si="549"/>
        <v>669.76</v>
      </c>
      <c r="L11753" s="16">
        <f t="shared" si="550"/>
        <v>705.01052631578943</v>
      </c>
      <c r="M11753" s="16">
        <f t="shared" si="551"/>
        <v>801.14832535885171</v>
      </c>
      <c r="N11753" t="e">
        <f>INDEX(XML!$A$2:$R$782,MATCH(C11753,XML!$D$2:$D$737,0),2)</f>
        <v>#N/A</v>
      </c>
    </row>
    <row r="11754" spans="1:14" ht="101.25" x14ac:dyDescent="0.2">
      <c r="A11754">
        <v>55103</v>
      </c>
      <c r="B11754">
        <v>929002299717</v>
      </c>
      <c r="C11754" s="15" t="s">
        <v>13817</v>
      </c>
      <c r="D11754" s="15" t="s">
        <v>13935</v>
      </c>
      <c r="E11754">
        <v>708</v>
      </c>
      <c r="F11754">
        <v>810</v>
      </c>
      <c r="K11754" s="16">
        <f t="shared" si="549"/>
        <v>792.96</v>
      </c>
      <c r="L11754" s="16">
        <f t="shared" si="550"/>
        <v>834.69473684210527</v>
      </c>
      <c r="M11754" s="16">
        <f t="shared" si="551"/>
        <v>948.51674641148338</v>
      </c>
      <c r="N11754" t="e">
        <f>INDEX(XML!$A$2:$R$782,MATCH(C11754,XML!$D$2:$D$737,0),2)</f>
        <v>#N/A</v>
      </c>
    </row>
    <row r="11755" spans="1:14" ht="101.25" x14ac:dyDescent="0.2">
      <c r="A11755">
        <v>55100</v>
      </c>
      <c r="B11755">
        <v>929002299817</v>
      </c>
      <c r="C11755" s="15" t="s">
        <v>13815</v>
      </c>
      <c r="D11755" s="15" t="s">
        <v>13933</v>
      </c>
      <c r="E11755">
        <v>708</v>
      </c>
      <c r="F11755">
        <v>810</v>
      </c>
      <c r="H11755" t="s">
        <v>746</v>
      </c>
      <c r="K11755" s="16">
        <f t="shared" si="549"/>
        <v>792.96</v>
      </c>
      <c r="L11755" s="16">
        <f t="shared" si="550"/>
        <v>834.69473684210527</v>
      </c>
      <c r="M11755" s="16">
        <f t="shared" si="551"/>
        <v>948.51674641148338</v>
      </c>
      <c r="N11755" t="e">
        <f>INDEX(XML!$A$2:$R$782,MATCH(C11755,XML!$D$2:$D$737,0),2)</f>
        <v>#N/A</v>
      </c>
    </row>
    <row r="11756" spans="1:14" ht="101.25" x14ac:dyDescent="0.2">
      <c r="A11756">
        <v>55096</v>
      </c>
      <c r="B11756">
        <v>929002305017</v>
      </c>
      <c r="C11756" s="15" t="s">
        <v>13812</v>
      </c>
      <c r="D11756" s="15" t="s">
        <v>13930</v>
      </c>
      <c r="E11756">
        <v>786</v>
      </c>
      <c r="F11756">
        <v>900</v>
      </c>
      <c r="K11756" s="16">
        <f t="shared" si="549"/>
        <v>880.31999999999994</v>
      </c>
      <c r="L11756" s="16">
        <f t="shared" si="550"/>
        <v>926.65263157894742</v>
      </c>
      <c r="M11756" s="16">
        <f t="shared" si="551"/>
        <v>1053.0143540669858</v>
      </c>
      <c r="N11756" t="e">
        <f>INDEX(XML!$A$2:$R$782,MATCH(C11756,XML!$D$2:$D$737,0),2)</f>
        <v>#N/A</v>
      </c>
    </row>
    <row r="11757" spans="1:14" ht="101.25" x14ac:dyDescent="0.2">
      <c r="A11757">
        <v>55102</v>
      </c>
      <c r="B11757">
        <v>929002305317</v>
      </c>
      <c r="C11757" s="15" t="s">
        <v>24965</v>
      </c>
      <c r="D11757" s="15" t="s">
        <v>24966</v>
      </c>
      <c r="E11757">
        <v>786</v>
      </c>
      <c r="F11757">
        <v>900</v>
      </c>
      <c r="H11757" t="s">
        <v>746</v>
      </c>
      <c r="K11757" s="16">
        <f t="shared" si="549"/>
        <v>880.31999999999994</v>
      </c>
      <c r="L11757" s="16">
        <f t="shared" si="550"/>
        <v>926.65263157894742</v>
      </c>
      <c r="M11757" s="16">
        <f t="shared" si="551"/>
        <v>1053.0143540669858</v>
      </c>
      <c r="N11757" t="e">
        <f>INDEX(XML!$A$2:$R$782,MATCH(C11757,XML!$D$2:$D$737,0),2)</f>
        <v>#N/A</v>
      </c>
    </row>
    <row r="11758" spans="1:14" ht="78.75" x14ac:dyDescent="0.2">
      <c r="A11758">
        <v>65862</v>
      </c>
      <c r="B11758" t="s">
        <v>31993</v>
      </c>
      <c r="C11758" s="15" t="s">
        <v>31994</v>
      </c>
      <c r="D11758" s="15" t="s">
        <v>31995</v>
      </c>
      <c r="E11758">
        <v>225</v>
      </c>
      <c r="F11758">
        <v>338</v>
      </c>
      <c r="H11758" t="s">
        <v>768</v>
      </c>
      <c r="K11758" s="16">
        <f t="shared" si="549"/>
        <v>252</v>
      </c>
      <c r="L11758" s="16">
        <f t="shared" si="550"/>
        <v>265.26315789473682</v>
      </c>
      <c r="M11758" s="16">
        <f t="shared" si="551"/>
        <v>301.43540669856458</v>
      </c>
      <c r="N11758" t="e">
        <f>INDEX(XML!$A$2:$R$782,MATCH(C11758,XML!$D$2:$D$737,0),2)</f>
        <v>#N/A</v>
      </c>
    </row>
    <row r="11759" spans="1:14" ht="78.75" x14ac:dyDescent="0.2">
      <c r="A11759">
        <v>65866</v>
      </c>
      <c r="B11759" t="s">
        <v>31996</v>
      </c>
      <c r="C11759" s="15" t="s">
        <v>31997</v>
      </c>
      <c r="D11759" s="15" t="s">
        <v>31998</v>
      </c>
      <c r="E11759">
        <v>243</v>
      </c>
      <c r="F11759">
        <v>363</v>
      </c>
      <c r="H11759" t="s">
        <v>768</v>
      </c>
      <c r="K11759" s="16">
        <f t="shared" si="549"/>
        <v>272.16000000000003</v>
      </c>
      <c r="L11759" s="16">
        <f t="shared" si="550"/>
        <v>286.48421052631585</v>
      </c>
      <c r="M11759" s="16">
        <f t="shared" si="551"/>
        <v>325.5502392344498</v>
      </c>
      <c r="N11759" t="e">
        <f>INDEX(XML!$A$2:$R$782,MATCH(C11759,XML!$D$2:$D$737,0),2)</f>
        <v>#N/A</v>
      </c>
    </row>
    <row r="11760" spans="1:14" ht="90" x14ac:dyDescent="0.2">
      <c r="A11760">
        <v>65867</v>
      </c>
      <c r="B11760" t="s">
        <v>31999</v>
      </c>
      <c r="C11760" s="15" t="s">
        <v>32000</v>
      </c>
      <c r="D11760" s="15" t="s">
        <v>32001</v>
      </c>
      <c r="E11760">
        <v>243</v>
      </c>
      <c r="F11760">
        <v>363</v>
      </c>
      <c r="H11760" t="s">
        <v>768</v>
      </c>
      <c r="K11760" s="16">
        <f t="shared" si="549"/>
        <v>272.16000000000003</v>
      </c>
      <c r="L11760" s="16">
        <f t="shared" si="550"/>
        <v>286.48421052631585</v>
      </c>
      <c r="M11760" s="16">
        <f t="shared" si="551"/>
        <v>325.5502392344498</v>
      </c>
      <c r="N11760" t="e">
        <f>INDEX(XML!$A$2:$R$782,MATCH(C11760,XML!$D$2:$D$737,0),2)</f>
        <v>#N/A</v>
      </c>
    </row>
    <row r="11761" spans="1:14" ht="78.75" x14ac:dyDescent="0.2">
      <c r="A11761">
        <v>65868</v>
      </c>
      <c r="B11761" t="s">
        <v>32002</v>
      </c>
      <c r="C11761" s="15" t="s">
        <v>32003</v>
      </c>
      <c r="D11761" s="15" t="s">
        <v>32004</v>
      </c>
      <c r="E11761">
        <v>243</v>
      </c>
      <c r="F11761">
        <v>363</v>
      </c>
      <c r="H11761" t="s">
        <v>768</v>
      </c>
      <c r="K11761" s="16">
        <f t="shared" si="549"/>
        <v>272.16000000000003</v>
      </c>
      <c r="L11761" s="16">
        <f t="shared" si="550"/>
        <v>286.48421052631585</v>
      </c>
      <c r="M11761" s="16">
        <f t="shared" si="551"/>
        <v>325.5502392344498</v>
      </c>
      <c r="N11761" t="e">
        <f>INDEX(XML!$A$2:$R$782,MATCH(C11761,XML!$D$2:$D$737,0),2)</f>
        <v>#N/A</v>
      </c>
    </row>
    <row r="11762" spans="1:14" ht="78.75" x14ac:dyDescent="0.2">
      <c r="A11762">
        <v>65846</v>
      </c>
      <c r="B11762" t="s">
        <v>4823</v>
      </c>
      <c r="C11762" s="15" t="s">
        <v>32005</v>
      </c>
      <c r="D11762" s="15" t="s">
        <v>32006</v>
      </c>
      <c r="E11762">
        <v>243</v>
      </c>
      <c r="F11762">
        <v>363</v>
      </c>
      <c r="H11762" t="s">
        <v>768</v>
      </c>
      <c r="K11762" s="16">
        <f t="shared" si="549"/>
        <v>272.16000000000003</v>
      </c>
      <c r="L11762" s="16">
        <f t="shared" si="550"/>
        <v>286.48421052631585</v>
      </c>
      <c r="M11762" s="16">
        <f t="shared" si="551"/>
        <v>325.5502392344498</v>
      </c>
      <c r="N11762" t="e">
        <f>INDEX(XML!$A$2:$R$782,MATCH(C11762,XML!$D$2:$D$737,0),2)</f>
        <v>#N/A</v>
      </c>
    </row>
    <row r="11763" spans="1:14" ht="78.75" x14ac:dyDescent="0.2">
      <c r="A11763">
        <v>65847</v>
      </c>
      <c r="B11763" t="s">
        <v>32007</v>
      </c>
      <c r="C11763" s="15" t="s">
        <v>32008</v>
      </c>
      <c r="D11763" s="15" t="s">
        <v>32009</v>
      </c>
      <c r="E11763">
        <v>243</v>
      </c>
      <c r="F11763">
        <v>363</v>
      </c>
      <c r="H11763" t="s">
        <v>768</v>
      </c>
      <c r="K11763" s="16">
        <f t="shared" si="549"/>
        <v>272.16000000000003</v>
      </c>
      <c r="L11763" s="16">
        <f t="shared" si="550"/>
        <v>286.48421052631585</v>
      </c>
      <c r="M11763" s="16">
        <f t="shared" si="551"/>
        <v>325.5502392344498</v>
      </c>
      <c r="N11763" t="e">
        <f>INDEX(XML!$A$2:$R$782,MATCH(C11763,XML!$D$2:$D$737,0),2)</f>
        <v>#N/A</v>
      </c>
    </row>
    <row r="11764" spans="1:14" ht="78.75" x14ac:dyDescent="0.2">
      <c r="A11764">
        <v>65848</v>
      </c>
      <c r="B11764" t="s">
        <v>32010</v>
      </c>
      <c r="C11764" s="15" t="s">
        <v>32011</v>
      </c>
      <c r="D11764" s="15" t="s">
        <v>32012</v>
      </c>
      <c r="E11764">
        <v>243</v>
      </c>
      <c r="F11764">
        <v>363</v>
      </c>
      <c r="H11764" t="s">
        <v>768</v>
      </c>
      <c r="K11764" s="16">
        <f t="shared" si="549"/>
        <v>272.16000000000003</v>
      </c>
      <c r="L11764" s="16">
        <f t="shared" si="550"/>
        <v>286.48421052631585</v>
      </c>
      <c r="M11764" s="16">
        <f t="shared" si="551"/>
        <v>325.5502392344498</v>
      </c>
      <c r="N11764" t="e">
        <f>INDEX(XML!$A$2:$R$782,MATCH(C11764,XML!$D$2:$D$737,0),2)</f>
        <v>#N/A</v>
      </c>
    </row>
    <row r="11765" spans="1:14" ht="78.75" x14ac:dyDescent="0.2">
      <c r="A11765">
        <v>65831</v>
      </c>
      <c r="B11765" t="s">
        <v>4802</v>
      </c>
      <c r="C11765" s="15" t="s">
        <v>32013</v>
      </c>
      <c r="D11765" s="15" t="s">
        <v>32014</v>
      </c>
      <c r="E11765">
        <v>225</v>
      </c>
      <c r="F11765">
        <v>338</v>
      </c>
      <c r="H11765" t="s">
        <v>768</v>
      </c>
      <c r="K11765" s="16">
        <f t="shared" si="549"/>
        <v>252</v>
      </c>
      <c r="L11765" s="16">
        <f t="shared" si="550"/>
        <v>265.26315789473682</v>
      </c>
      <c r="M11765" s="16">
        <f t="shared" si="551"/>
        <v>301.43540669856458</v>
      </c>
      <c r="N11765" t="e">
        <f>INDEX(XML!$A$2:$R$782,MATCH(C11765,XML!$D$2:$D$737,0),2)</f>
        <v>#N/A</v>
      </c>
    </row>
    <row r="11766" spans="1:14" ht="78.75" x14ac:dyDescent="0.2">
      <c r="A11766">
        <v>65833</v>
      </c>
      <c r="B11766" t="s">
        <v>32015</v>
      </c>
      <c r="C11766" s="15" t="s">
        <v>32016</v>
      </c>
      <c r="D11766" s="15" t="s">
        <v>32017</v>
      </c>
      <c r="E11766">
        <v>225</v>
      </c>
      <c r="F11766">
        <v>338</v>
      </c>
      <c r="H11766" t="s">
        <v>768</v>
      </c>
      <c r="K11766" s="16">
        <f t="shared" si="549"/>
        <v>252</v>
      </c>
      <c r="L11766" s="16">
        <f t="shared" si="550"/>
        <v>265.26315789473682</v>
      </c>
      <c r="M11766" s="16">
        <f t="shared" si="551"/>
        <v>301.43540669856458</v>
      </c>
      <c r="N11766" t="e">
        <f>INDEX(XML!$A$2:$R$782,MATCH(C11766,XML!$D$2:$D$737,0),2)</f>
        <v>#N/A</v>
      </c>
    </row>
    <row r="11767" spans="1:14" ht="78.75" x14ac:dyDescent="0.2">
      <c r="A11767">
        <v>65834</v>
      </c>
      <c r="B11767" t="s">
        <v>32018</v>
      </c>
      <c r="C11767" s="15" t="s">
        <v>32019</v>
      </c>
      <c r="D11767" s="15" t="s">
        <v>32020</v>
      </c>
      <c r="E11767">
        <v>225</v>
      </c>
      <c r="F11767">
        <v>338</v>
      </c>
      <c r="H11767" t="s">
        <v>768</v>
      </c>
      <c r="K11767" s="16">
        <f t="shared" si="549"/>
        <v>252</v>
      </c>
      <c r="L11767" s="16">
        <f t="shared" si="550"/>
        <v>265.26315789473682</v>
      </c>
      <c r="M11767" s="16">
        <f t="shared" si="551"/>
        <v>301.43540669856458</v>
      </c>
      <c r="N11767" t="e">
        <f>INDEX(XML!$A$2:$R$782,MATCH(C11767,XML!$D$2:$D$737,0),2)</f>
        <v>#N/A</v>
      </c>
    </row>
    <row r="11768" spans="1:14" ht="78.75" x14ac:dyDescent="0.2">
      <c r="A11768">
        <v>65564</v>
      </c>
      <c r="B11768" t="s">
        <v>32021</v>
      </c>
      <c r="C11768" s="15" t="s">
        <v>32022</v>
      </c>
      <c r="D11768" s="15" t="s">
        <v>32023</v>
      </c>
      <c r="E11768">
        <v>250</v>
      </c>
      <c r="F11768">
        <v>475</v>
      </c>
      <c r="H11768" t="s">
        <v>768</v>
      </c>
      <c r="K11768" s="16">
        <f t="shared" si="549"/>
        <v>280</v>
      </c>
      <c r="L11768" s="16">
        <f t="shared" si="550"/>
        <v>294.73684210526318</v>
      </c>
      <c r="M11768" s="16">
        <f t="shared" si="551"/>
        <v>334.9282296650718</v>
      </c>
      <c r="N11768" t="e">
        <f>INDEX(XML!$A$2:$R$782,MATCH(C11768,XML!$D$2:$D$737,0),2)</f>
        <v>#N/A</v>
      </c>
    </row>
    <row r="11769" spans="1:14" ht="67.5" x14ac:dyDescent="0.2">
      <c r="A11769">
        <v>65565</v>
      </c>
      <c r="B11769" t="s">
        <v>32024</v>
      </c>
      <c r="C11769" s="15" t="s">
        <v>32025</v>
      </c>
      <c r="D11769" s="15" t="s">
        <v>32026</v>
      </c>
      <c r="E11769">
        <v>250</v>
      </c>
      <c r="F11769">
        <v>475</v>
      </c>
      <c r="H11769" t="s">
        <v>768</v>
      </c>
      <c r="K11769" s="16">
        <f t="shared" si="549"/>
        <v>280</v>
      </c>
      <c r="L11769" s="16">
        <f t="shared" si="550"/>
        <v>294.73684210526318</v>
      </c>
      <c r="M11769" s="16">
        <f t="shared" si="551"/>
        <v>334.9282296650718</v>
      </c>
      <c r="N11769" t="e">
        <f>INDEX(XML!$A$2:$R$782,MATCH(C11769,XML!$D$2:$D$737,0),2)</f>
        <v>#N/A</v>
      </c>
    </row>
    <row r="11770" spans="1:14" ht="78.75" x14ac:dyDescent="0.2">
      <c r="A11770">
        <v>65568</v>
      </c>
      <c r="B11770" t="s">
        <v>32027</v>
      </c>
      <c r="C11770" s="15" t="s">
        <v>32028</v>
      </c>
      <c r="D11770" s="15" t="s">
        <v>32029</v>
      </c>
      <c r="E11770">
        <v>258</v>
      </c>
      <c r="F11770">
        <v>490</v>
      </c>
      <c r="H11770" t="s">
        <v>768</v>
      </c>
      <c r="K11770" s="16">
        <f t="shared" si="549"/>
        <v>288.95999999999998</v>
      </c>
      <c r="L11770" s="16">
        <f t="shared" si="550"/>
        <v>304.16842105263152</v>
      </c>
      <c r="M11770" s="16">
        <f t="shared" si="551"/>
        <v>345.645933014354</v>
      </c>
      <c r="N11770" t="e">
        <f>INDEX(XML!$A$2:$R$782,MATCH(C11770,XML!$D$2:$D$737,0),2)</f>
        <v>#N/A</v>
      </c>
    </row>
    <row r="11771" spans="1:14" ht="67.5" x14ac:dyDescent="0.2">
      <c r="A11771">
        <v>65570</v>
      </c>
      <c r="B11771" t="s">
        <v>32030</v>
      </c>
      <c r="C11771" s="15" t="s">
        <v>32031</v>
      </c>
      <c r="D11771" s="15" t="s">
        <v>32032</v>
      </c>
      <c r="E11771">
        <v>258</v>
      </c>
      <c r="F11771">
        <v>490</v>
      </c>
      <c r="H11771" t="s">
        <v>768</v>
      </c>
      <c r="K11771" s="16">
        <f t="shared" si="549"/>
        <v>288.95999999999998</v>
      </c>
      <c r="L11771" s="16">
        <f t="shared" si="550"/>
        <v>304.16842105263152</v>
      </c>
      <c r="M11771" s="16">
        <f t="shared" si="551"/>
        <v>345.645933014354</v>
      </c>
      <c r="N11771" t="e">
        <f>INDEX(XML!$A$2:$R$782,MATCH(C11771,XML!$D$2:$D$737,0),2)</f>
        <v>#N/A</v>
      </c>
    </row>
    <row r="11772" spans="1:14" ht="78.75" x14ac:dyDescent="0.2">
      <c r="A11772">
        <v>65648</v>
      </c>
      <c r="B11772" t="s">
        <v>32033</v>
      </c>
      <c r="C11772" s="15" t="s">
        <v>32034</v>
      </c>
      <c r="D11772" s="15" t="s">
        <v>32035</v>
      </c>
      <c r="E11772">
        <v>410</v>
      </c>
      <c r="F11772">
        <v>770</v>
      </c>
      <c r="H11772" t="s">
        <v>768</v>
      </c>
      <c r="K11772" s="16">
        <f t="shared" si="549"/>
        <v>459.2</v>
      </c>
      <c r="L11772" s="16">
        <f t="shared" si="550"/>
        <v>483.36842105263156</v>
      </c>
      <c r="M11772" s="16">
        <f t="shared" si="551"/>
        <v>549.28229665071763</v>
      </c>
      <c r="N11772" t="e">
        <f>INDEX(XML!$A$2:$R$782,MATCH(C11772,XML!$D$2:$D$737,0),2)</f>
        <v>#N/A</v>
      </c>
    </row>
    <row r="11773" spans="1:14" ht="78.75" x14ac:dyDescent="0.2">
      <c r="A11773">
        <v>65683</v>
      </c>
      <c r="B11773" t="s">
        <v>32036</v>
      </c>
      <c r="C11773" s="15" t="s">
        <v>32037</v>
      </c>
      <c r="D11773" s="15" t="s">
        <v>32038</v>
      </c>
      <c r="E11773">
        <v>410</v>
      </c>
      <c r="F11773">
        <v>770</v>
      </c>
      <c r="H11773" t="s">
        <v>768</v>
      </c>
      <c r="K11773" s="16">
        <f t="shared" si="549"/>
        <v>459.2</v>
      </c>
      <c r="L11773" s="16">
        <f t="shared" si="550"/>
        <v>483.36842105263156</v>
      </c>
      <c r="M11773" s="16">
        <f t="shared" si="551"/>
        <v>549.28229665071763</v>
      </c>
      <c r="N11773" t="e">
        <f>INDEX(XML!$A$2:$R$782,MATCH(C11773,XML!$D$2:$D$737,0),2)</f>
        <v>#N/A</v>
      </c>
    </row>
    <row r="11774" spans="1:14" ht="78.75" x14ac:dyDescent="0.2">
      <c r="A11774">
        <v>65684</v>
      </c>
      <c r="B11774" t="s">
        <v>32039</v>
      </c>
      <c r="C11774" s="15" t="s">
        <v>32040</v>
      </c>
      <c r="D11774" s="15" t="s">
        <v>32041</v>
      </c>
      <c r="E11774">
        <v>410</v>
      </c>
      <c r="F11774">
        <v>770</v>
      </c>
      <c r="H11774" t="s">
        <v>768</v>
      </c>
      <c r="K11774" s="16">
        <f t="shared" si="549"/>
        <v>459.2</v>
      </c>
      <c r="L11774" s="16">
        <f t="shared" si="550"/>
        <v>483.36842105263156</v>
      </c>
      <c r="M11774" s="16">
        <f t="shared" si="551"/>
        <v>549.28229665071763</v>
      </c>
      <c r="N11774" t="e">
        <f>INDEX(XML!$A$2:$R$782,MATCH(C11774,XML!$D$2:$D$737,0),2)</f>
        <v>#N/A</v>
      </c>
    </row>
    <row r="11775" spans="1:14" ht="78.75" x14ac:dyDescent="0.2">
      <c r="A11775">
        <v>65686</v>
      </c>
      <c r="B11775" t="s">
        <v>32042</v>
      </c>
      <c r="C11775" s="15" t="s">
        <v>32043</v>
      </c>
      <c r="D11775" s="15" t="s">
        <v>32044</v>
      </c>
      <c r="E11775">
        <v>585</v>
      </c>
      <c r="F11775">
        <v>1120</v>
      </c>
      <c r="H11775" t="s">
        <v>768</v>
      </c>
      <c r="K11775" s="16">
        <f t="shared" si="549"/>
        <v>655.20000000000005</v>
      </c>
      <c r="L11775" s="16">
        <f t="shared" si="550"/>
        <v>689.68421052631584</v>
      </c>
      <c r="M11775" s="16">
        <f t="shared" si="551"/>
        <v>783.73205741626805</v>
      </c>
      <c r="N11775" t="e">
        <f>INDEX(XML!$A$2:$R$782,MATCH(C11775,XML!$D$2:$D$737,0),2)</f>
        <v>#N/A</v>
      </c>
    </row>
    <row r="11776" spans="1:14" ht="78.75" x14ac:dyDescent="0.2">
      <c r="A11776">
        <v>65688</v>
      </c>
      <c r="B11776" t="s">
        <v>32045</v>
      </c>
      <c r="C11776" s="15" t="s">
        <v>32046</v>
      </c>
      <c r="D11776" s="15" t="s">
        <v>32047</v>
      </c>
      <c r="E11776">
        <v>585</v>
      </c>
      <c r="F11776">
        <v>1120</v>
      </c>
      <c r="H11776" t="s">
        <v>768</v>
      </c>
      <c r="K11776" s="16">
        <f t="shared" si="549"/>
        <v>655.20000000000005</v>
      </c>
      <c r="L11776" s="16">
        <f t="shared" si="550"/>
        <v>689.68421052631584</v>
      </c>
      <c r="M11776" s="16">
        <f t="shared" si="551"/>
        <v>783.73205741626805</v>
      </c>
      <c r="N11776" t="e">
        <f>INDEX(XML!$A$2:$R$782,MATCH(C11776,XML!$D$2:$D$737,0),2)</f>
        <v>#N/A</v>
      </c>
    </row>
    <row r="11777" spans="1:14" ht="78.75" x14ac:dyDescent="0.2">
      <c r="A11777">
        <v>65690</v>
      </c>
      <c r="B11777" t="s">
        <v>32048</v>
      </c>
      <c r="C11777" s="15" t="s">
        <v>32049</v>
      </c>
      <c r="D11777" s="15" t="s">
        <v>32050</v>
      </c>
      <c r="E11777">
        <v>585</v>
      </c>
      <c r="F11777">
        <v>1120</v>
      </c>
      <c r="H11777" t="s">
        <v>768</v>
      </c>
      <c r="K11777" s="16">
        <f t="shared" si="549"/>
        <v>655.20000000000005</v>
      </c>
      <c r="L11777" s="16">
        <f t="shared" si="550"/>
        <v>689.68421052631584</v>
      </c>
      <c r="M11777" s="16">
        <f t="shared" si="551"/>
        <v>783.73205741626805</v>
      </c>
      <c r="N11777" t="e">
        <f>INDEX(XML!$A$2:$R$782,MATCH(C11777,XML!$D$2:$D$737,0),2)</f>
        <v>#N/A</v>
      </c>
    </row>
    <row r="11778" spans="1:14" ht="78.75" x14ac:dyDescent="0.2">
      <c r="A11778">
        <v>65697</v>
      </c>
      <c r="B11778" t="s">
        <v>32051</v>
      </c>
      <c r="C11778" s="15" t="s">
        <v>32052</v>
      </c>
      <c r="D11778" s="15" t="s">
        <v>32053</v>
      </c>
      <c r="E11778">
        <v>635</v>
      </c>
      <c r="F11778">
        <v>1190</v>
      </c>
      <c r="H11778" t="s">
        <v>746</v>
      </c>
      <c r="K11778" s="16">
        <f t="shared" si="549"/>
        <v>711.2</v>
      </c>
      <c r="L11778" s="16">
        <f t="shared" si="550"/>
        <v>748.63157894736844</v>
      </c>
      <c r="M11778" s="16">
        <f t="shared" si="551"/>
        <v>850.71770334928226</v>
      </c>
      <c r="N11778" t="e">
        <f>INDEX(XML!$A$2:$R$782,MATCH(C11778,XML!$D$2:$D$737,0),2)</f>
        <v>#N/A</v>
      </c>
    </row>
    <row r="11779" spans="1:14" ht="78.75" x14ac:dyDescent="0.2">
      <c r="A11779">
        <v>65713</v>
      </c>
      <c r="B11779" t="s">
        <v>32054</v>
      </c>
      <c r="C11779" s="15" t="s">
        <v>32055</v>
      </c>
      <c r="D11779" s="15" t="s">
        <v>32056</v>
      </c>
      <c r="E11779">
        <v>635</v>
      </c>
      <c r="F11779">
        <v>1190</v>
      </c>
      <c r="H11779" t="s">
        <v>746</v>
      </c>
      <c r="K11779" s="16">
        <f t="shared" si="549"/>
        <v>711.2</v>
      </c>
      <c r="L11779" s="16">
        <f t="shared" si="550"/>
        <v>748.63157894736844</v>
      </c>
      <c r="M11779" s="16">
        <f t="shared" si="551"/>
        <v>850.71770334928226</v>
      </c>
      <c r="N11779" t="e">
        <f>INDEX(XML!$A$2:$R$782,MATCH(C11779,XML!$D$2:$D$737,0),2)</f>
        <v>#N/A</v>
      </c>
    </row>
    <row r="11780" spans="1:14" ht="78.75" x14ac:dyDescent="0.2">
      <c r="A11780">
        <v>65716</v>
      </c>
      <c r="B11780" t="s">
        <v>32057</v>
      </c>
      <c r="C11780" s="15" t="s">
        <v>32058</v>
      </c>
      <c r="D11780" s="15" t="s">
        <v>32059</v>
      </c>
      <c r="E11780">
        <v>635</v>
      </c>
      <c r="F11780">
        <v>1190</v>
      </c>
      <c r="H11780" t="s">
        <v>746</v>
      </c>
      <c r="K11780" s="16">
        <f t="shared" si="549"/>
        <v>711.2</v>
      </c>
      <c r="L11780" s="16">
        <f t="shared" si="550"/>
        <v>748.63157894736844</v>
      </c>
      <c r="M11780" s="16">
        <f t="shared" si="551"/>
        <v>850.71770334928226</v>
      </c>
      <c r="N11780" t="e">
        <f>INDEX(XML!$A$2:$R$782,MATCH(C11780,XML!$D$2:$D$737,0),2)</f>
        <v>#N/A</v>
      </c>
    </row>
    <row r="11781" spans="1:14" ht="78.75" x14ac:dyDescent="0.2">
      <c r="A11781">
        <v>25582</v>
      </c>
      <c r="B11781" t="s">
        <v>4880</v>
      </c>
      <c r="C11781" s="15" t="s">
        <v>4881</v>
      </c>
      <c r="D11781" s="15" t="s">
        <v>4882</v>
      </c>
      <c r="E11781">
        <v>435</v>
      </c>
      <c r="F11781">
        <v>942</v>
      </c>
      <c r="K11781" s="16">
        <f t="shared" ref="K11781:K11844" si="552">IF(E11781&gt;49999,E11781+E11781*0.07,IF(E11781&lt;=49999,E11781+E11781*0.12))</f>
        <v>487.2</v>
      </c>
      <c r="L11781" s="16">
        <f t="shared" ref="L11781:L11844" si="553">K11781*100/95</f>
        <v>512.84210526315792</v>
      </c>
      <c r="M11781" s="16">
        <f t="shared" ref="M11781:M11844" si="554">IF(COUNTIF(C11781,"*Dahua*"),F11781-10,L11781*100/88)</f>
        <v>582.77511961722496</v>
      </c>
      <c r="N11781" t="e">
        <f>INDEX(XML!$A$2:$R$782,MATCH(C11781,XML!$D$2:$D$737,0),2)</f>
        <v>#N/A</v>
      </c>
    </row>
    <row r="11782" spans="1:14" ht="78.75" x14ac:dyDescent="0.2">
      <c r="A11782">
        <v>26380</v>
      </c>
      <c r="B11782" t="s">
        <v>4886</v>
      </c>
      <c r="C11782" s="15" t="s">
        <v>4887</v>
      </c>
      <c r="D11782" s="15" t="s">
        <v>4888</v>
      </c>
      <c r="E11782">
        <v>435</v>
      </c>
      <c r="F11782">
        <v>809</v>
      </c>
      <c r="H11782" t="s">
        <v>768</v>
      </c>
      <c r="K11782" s="16">
        <f t="shared" si="552"/>
        <v>487.2</v>
      </c>
      <c r="L11782" s="16">
        <f t="shared" si="553"/>
        <v>512.84210526315792</v>
      </c>
      <c r="M11782" s="16">
        <f t="shared" si="554"/>
        <v>582.77511961722496</v>
      </c>
      <c r="N11782" t="e">
        <f>INDEX(XML!$A$2:$R$782,MATCH(C11782,XML!$D$2:$D$737,0),2)</f>
        <v>#N/A</v>
      </c>
    </row>
    <row r="11783" spans="1:14" ht="78.75" x14ac:dyDescent="0.2">
      <c r="A11783">
        <v>26375</v>
      </c>
      <c r="B11783" t="s">
        <v>34416</v>
      </c>
      <c r="C11783" s="15" t="s">
        <v>34417</v>
      </c>
      <c r="D11783" s="15" t="s">
        <v>34418</v>
      </c>
      <c r="E11783">
        <v>343</v>
      </c>
      <c r="F11783">
        <v>630</v>
      </c>
      <c r="H11783">
        <v>22</v>
      </c>
      <c r="K11783" s="16">
        <f t="shared" si="552"/>
        <v>384.15999999999997</v>
      </c>
      <c r="L11783" s="16">
        <f t="shared" si="553"/>
        <v>404.37894736842105</v>
      </c>
      <c r="M11783" s="16">
        <f t="shared" si="554"/>
        <v>459.52153110047851</v>
      </c>
      <c r="N11783" t="e">
        <f>INDEX(XML!$A$2:$R$782,MATCH(C11783,XML!$D$2:$D$737,0),2)</f>
        <v>#N/A</v>
      </c>
    </row>
    <row r="11784" spans="1:14" ht="78.75" x14ac:dyDescent="0.2">
      <c r="A11784">
        <v>25583</v>
      </c>
      <c r="B11784" t="s">
        <v>34422</v>
      </c>
      <c r="C11784" s="15" t="s">
        <v>34423</v>
      </c>
      <c r="D11784" s="15" t="s">
        <v>34424</v>
      </c>
      <c r="E11784">
        <v>721</v>
      </c>
      <c r="F11784">
        <v>1089</v>
      </c>
      <c r="H11784">
        <v>1</v>
      </c>
      <c r="K11784" s="16">
        <f t="shared" si="552"/>
        <v>807.52</v>
      </c>
      <c r="L11784" s="16">
        <f t="shared" si="553"/>
        <v>850.02105263157898</v>
      </c>
      <c r="M11784" s="16">
        <f t="shared" si="554"/>
        <v>965.93301435406693</v>
      </c>
      <c r="N11784" t="e">
        <f>INDEX(XML!$A$2:$R$782,MATCH(C11784,XML!$D$2:$D$737,0),2)</f>
        <v>#N/A</v>
      </c>
    </row>
    <row r="11785" spans="1:14" ht="78.75" x14ac:dyDescent="0.2">
      <c r="A11785">
        <v>25584</v>
      </c>
      <c r="B11785" t="s">
        <v>34419</v>
      </c>
      <c r="C11785" s="15" t="s">
        <v>34420</v>
      </c>
      <c r="D11785" s="15" t="s">
        <v>34421</v>
      </c>
      <c r="E11785">
        <v>721</v>
      </c>
      <c r="F11785">
        <v>1089</v>
      </c>
      <c r="K11785" s="16">
        <f t="shared" si="552"/>
        <v>807.52</v>
      </c>
      <c r="L11785" s="16">
        <f t="shared" si="553"/>
        <v>850.02105263157898</v>
      </c>
      <c r="M11785" s="16">
        <f t="shared" si="554"/>
        <v>965.93301435406693</v>
      </c>
      <c r="N11785" t="e">
        <f>INDEX(XML!$A$2:$R$782,MATCH(C11785,XML!$D$2:$D$737,0),2)</f>
        <v>#N/A</v>
      </c>
    </row>
    <row r="11786" spans="1:14" ht="15.75" x14ac:dyDescent="0.25">
      <c r="A11786" s="184" t="s">
        <v>47599</v>
      </c>
      <c r="B11786" s="184"/>
      <c r="C11786" s="185"/>
      <c r="D11786" s="185"/>
      <c r="E11786" s="184"/>
      <c r="F11786" s="184"/>
      <c r="G11786" s="184"/>
      <c r="H11786" s="184"/>
      <c r="I11786" s="184"/>
      <c r="J11786" s="184"/>
      <c r="K11786" s="16">
        <f t="shared" si="552"/>
        <v>0</v>
      </c>
      <c r="L11786" s="16">
        <f t="shared" si="553"/>
        <v>0</v>
      </c>
      <c r="M11786" s="16">
        <f t="shared" si="554"/>
        <v>0</v>
      </c>
      <c r="N11786" t="e">
        <f>INDEX(XML!$A$2:$R$782,MATCH(C11786,XML!$D$2:$D$737,0),2)</f>
        <v>#N/A</v>
      </c>
    </row>
    <row r="11787" spans="1:14" ht="112.5" x14ac:dyDescent="0.2">
      <c r="A11787">
        <v>55213</v>
      </c>
      <c r="B11787">
        <v>929001276337</v>
      </c>
      <c r="C11787" s="15" t="s">
        <v>13823</v>
      </c>
      <c r="D11787" s="15" t="s">
        <v>13941</v>
      </c>
      <c r="E11787">
        <v>836</v>
      </c>
      <c r="F11787">
        <v>1056</v>
      </c>
      <c r="H11787" t="s">
        <v>746</v>
      </c>
      <c r="K11787" s="16">
        <f t="shared" si="552"/>
        <v>936.31999999999994</v>
      </c>
      <c r="L11787" s="16">
        <f t="shared" si="553"/>
        <v>985.6</v>
      </c>
      <c r="M11787" s="16">
        <f t="shared" si="554"/>
        <v>1120</v>
      </c>
      <c r="N11787" t="e">
        <f>INDEX(XML!$A$2:$R$782,MATCH(C11787,XML!$D$2:$D$737,0),2)</f>
        <v>#N/A</v>
      </c>
    </row>
    <row r="11788" spans="1:14" ht="112.5" x14ac:dyDescent="0.2">
      <c r="A11788">
        <v>55212</v>
      </c>
      <c r="B11788">
        <v>929001276137</v>
      </c>
      <c r="C11788" s="15" t="s">
        <v>13822</v>
      </c>
      <c r="D11788" s="15" t="s">
        <v>13940</v>
      </c>
      <c r="E11788">
        <v>1024</v>
      </c>
      <c r="F11788">
        <v>1294</v>
      </c>
      <c r="K11788" s="16">
        <f t="shared" si="552"/>
        <v>1146.8800000000001</v>
      </c>
      <c r="L11788" s="16">
        <f t="shared" si="553"/>
        <v>1207.242105263158</v>
      </c>
      <c r="M11788" s="16">
        <f t="shared" si="554"/>
        <v>1371.8660287081341</v>
      </c>
      <c r="N11788" t="e">
        <f>INDEX(XML!$A$2:$R$782,MATCH(C11788,XML!$D$2:$D$737,0),2)</f>
        <v>#N/A</v>
      </c>
    </row>
    <row r="11789" spans="1:14" ht="112.5" x14ac:dyDescent="0.2">
      <c r="A11789">
        <v>77732</v>
      </c>
      <c r="B11789">
        <v>929002000108</v>
      </c>
      <c r="C11789" s="15" t="s">
        <v>47119</v>
      </c>
      <c r="D11789" s="15" t="s">
        <v>47120</v>
      </c>
      <c r="E11789">
        <v>2090</v>
      </c>
      <c r="F11789">
        <v>2600</v>
      </c>
      <c r="H11789" t="s">
        <v>746</v>
      </c>
      <c r="K11789" s="16">
        <f t="shared" si="552"/>
        <v>2340.8000000000002</v>
      </c>
      <c r="L11789" s="16">
        <f t="shared" si="553"/>
        <v>2464.0000000000005</v>
      </c>
      <c r="M11789" s="16">
        <f t="shared" si="554"/>
        <v>2800.0000000000005</v>
      </c>
      <c r="N11789" t="e">
        <f>INDEX(XML!$A$2:$R$782,MATCH(C11789,XML!$D$2:$D$737,0),2)</f>
        <v>#N/A</v>
      </c>
    </row>
    <row r="11790" spans="1:14" ht="15.75" x14ac:dyDescent="0.25">
      <c r="A11790" s="184" t="s">
        <v>17138</v>
      </c>
      <c r="B11790" s="184"/>
      <c r="C11790" s="185"/>
      <c r="D11790" s="185"/>
      <c r="E11790" s="184"/>
      <c r="F11790" s="184"/>
      <c r="G11790" s="184"/>
      <c r="H11790" s="184"/>
      <c r="I11790" s="184"/>
      <c r="J11790" s="184"/>
      <c r="K11790" s="16">
        <f t="shared" si="552"/>
        <v>0</v>
      </c>
      <c r="L11790" s="16">
        <f t="shared" si="553"/>
        <v>0</v>
      </c>
      <c r="M11790" s="16">
        <f t="shared" si="554"/>
        <v>0</v>
      </c>
      <c r="N11790" t="e">
        <f>INDEX(XML!$A$2:$R$782,MATCH(C11790,XML!$D$2:$D$737,0),2)</f>
        <v>#N/A</v>
      </c>
    </row>
    <row r="11791" spans="1:14" ht="78.75" x14ac:dyDescent="0.2">
      <c r="A11791">
        <v>44991</v>
      </c>
      <c r="B11791" t="s">
        <v>4847</v>
      </c>
      <c r="C11791" s="15" t="s">
        <v>4848</v>
      </c>
      <c r="D11791" s="15" t="s">
        <v>4849</v>
      </c>
      <c r="E11791">
        <v>265</v>
      </c>
      <c r="F11791">
        <v>265</v>
      </c>
      <c r="H11791" t="s">
        <v>768</v>
      </c>
      <c r="I11791">
        <v>1</v>
      </c>
      <c r="K11791" s="16">
        <f t="shared" si="552"/>
        <v>296.8</v>
      </c>
      <c r="L11791" s="16">
        <f t="shared" si="553"/>
        <v>312.42105263157896</v>
      </c>
      <c r="M11791" s="16">
        <f t="shared" si="554"/>
        <v>355.02392344497611</v>
      </c>
      <c r="N11791" t="e">
        <f>INDEX(XML!$A$2:$R$782,MATCH(C11791,XML!$D$2:$D$737,0),2)</f>
        <v>#N/A</v>
      </c>
    </row>
    <row r="11792" spans="1:14" ht="90" x14ac:dyDescent="0.2">
      <c r="A11792">
        <v>44992</v>
      </c>
      <c r="B11792" t="s">
        <v>4850</v>
      </c>
      <c r="C11792" s="15" t="s">
        <v>4851</v>
      </c>
      <c r="D11792" s="15" t="s">
        <v>4852</v>
      </c>
      <c r="E11792">
        <v>265</v>
      </c>
      <c r="F11792">
        <v>265</v>
      </c>
      <c r="H11792" t="s">
        <v>768</v>
      </c>
      <c r="K11792" s="16">
        <f t="shared" si="552"/>
        <v>296.8</v>
      </c>
      <c r="L11792" s="16">
        <f t="shared" si="553"/>
        <v>312.42105263157896</v>
      </c>
      <c r="M11792" s="16">
        <f t="shared" si="554"/>
        <v>355.02392344497611</v>
      </c>
      <c r="N11792" t="e">
        <f>INDEX(XML!$A$2:$R$782,MATCH(C11792,XML!$D$2:$D$737,0),2)</f>
        <v>#N/A</v>
      </c>
    </row>
    <row r="11793" spans="1:14" ht="78.75" x14ac:dyDescent="0.2">
      <c r="A11793">
        <v>44993</v>
      </c>
      <c r="B11793" t="s">
        <v>4853</v>
      </c>
      <c r="C11793" s="15" t="s">
        <v>4854</v>
      </c>
      <c r="D11793" s="15" t="s">
        <v>4855</v>
      </c>
      <c r="E11793">
        <v>265</v>
      </c>
      <c r="F11793">
        <v>265</v>
      </c>
      <c r="H11793" t="s">
        <v>768</v>
      </c>
      <c r="K11793" s="16">
        <f t="shared" si="552"/>
        <v>296.8</v>
      </c>
      <c r="L11793" s="16">
        <f t="shared" si="553"/>
        <v>312.42105263157896</v>
      </c>
      <c r="M11793" s="16">
        <f t="shared" si="554"/>
        <v>355.02392344497611</v>
      </c>
      <c r="N11793" t="e">
        <f>INDEX(XML!$A$2:$R$782,MATCH(C11793,XML!$D$2:$D$737,0),2)</f>
        <v>#N/A</v>
      </c>
    </row>
    <row r="11794" spans="1:14" ht="78.75" x14ac:dyDescent="0.2">
      <c r="A11794">
        <v>26408</v>
      </c>
      <c r="B11794" t="s">
        <v>4889</v>
      </c>
      <c r="C11794" s="15" t="s">
        <v>4890</v>
      </c>
      <c r="D11794" s="15" t="s">
        <v>4891</v>
      </c>
      <c r="E11794">
        <v>379</v>
      </c>
      <c r="F11794">
        <v>693</v>
      </c>
      <c r="I11794">
        <v>1</v>
      </c>
      <c r="K11794" s="16">
        <f t="shared" si="552"/>
        <v>424.48</v>
      </c>
      <c r="L11794" s="16">
        <f t="shared" si="553"/>
        <v>446.82105263157894</v>
      </c>
      <c r="M11794" s="16">
        <f t="shared" si="554"/>
        <v>507.7511961722488</v>
      </c>
      <c r="N11794" t="e">
        <f>INDEX(XML!$A$2:$R$782,MATCH(C11794,XML!$D$2:$D$737,0),2)</f>
        <v>#N/A</v>
      </c>
    </row>
    <row r="11795" spans="1:14" ht="15.75" x14ac:dyDescent="0.25">
      <c r="A11795" s="184" t="s">
        <v>17267</v>
      </c>
      <c r="B11795" s="184"/>
      <c r="C11795" s="185"/>
      <c r="D11795" s="185"/>
      <c r="E11795" s="184"/>
      <c r="F11795" s="184"/>
      <c r="G11795" s="184"/>
      <c r="H11795" s="184"/>
      <c r="I11795" s="184"/>
      <c r="J11795" s="184"/>
      <c r="K11795" s="16">
        <f t="shared" si="552"/>
        <v>0</v>
      </c>
      <c r="L11795" s="16">
        <f t="shared" si="553"/>
        <v>0</v>
      </c>
      <c r="M11795" s="16">
        <f t="shared" si="554"/>
        <v>0</v>
      </c>
      <c r="N11795" t="e">
        <f>INDEX(XML!$A$2:$R$782,MATCH(C11795,XML!$D$2:$D$737,0),2)</f>
        <v>#N/A</v>
      </c>
    </row>
    <row r="11796" spans="1:14" ht="157.5" x14ac:dyDescent="0.2">
      <c r="A11796">
        <v>60656</v>
      </c>
      <c r="B11796">
        <v>911401876385</v>
      </c>
      <c r="C11796" s="15" t="s">
        <v>19778</v>
      </c>
      <c r="D11796" s="15" t="s">
        <v>19779</v>
      </c>
      <c r="E11796">
        <v>5760</v>
      </c>
      <c r="F11796">
        <v>14690</v>
      </c>
      <c r="H11796" t="s">
        <v>746</v>
      </c>
      <c r="I11796">
        <v>1</v>
      </c>
      <c r="K11796" s="16">
        <f t="shared" si="552"/>
        <v>6451.2</v>
      </c>
      <c r="L11796" s="16">
        <f t="shared" si="553"/>
        <v>6790.7368421052633</v>
      </c>
      <c r="M11796" s="16">
        <f t="shared" si="554"/>
        <v>7716.7464114832537</v>
      </c>
      <c r="N11796" t="e">
        <f>INDEX(XML!$A$2:$R$782,MATCH(C11796,XML!$D$2:$D$737,0),2)</f>
        <v>#N/A</v>
      </c>
    </row>
    <row r="11797" spans="1:14" ht="146.25" x14ac:dyDescent="0.2">
      <c r="A11797">
        <v>56010</v>
      </c>
      <c r="B11797">
        <v>911401868881</v>
      </c>
      <c r="C11797" s="15" t="s">
        <v>14628</v>
      </c>
      <c r="D11797" s="15" t="s">
        <v>33292</v>
      </c>
      <c r="E11797">
        <v>16200</v>
      </c>
      <c r="F11797">
        <v>19440</v>
      </c>
      <c r="K11797" s="16">
        <f t="shared" si="552"/>
        <v>18144</v>
      </c>
      <c r="L11797" s="16">
        <f t="shared" si="553"/>
        <v>19098.947368421053</v>
      </c>
      <c r="M11797" s="16">
        <f t="shared" si="554"/>
        <v>21703.349282296651</v>
      </c>
      <c r="N11797" t="e">
        <f>INDEX(XML!$A$2:$R$782,MATCH(C11797,XML!$D$2:$D$737,0),2)</f>
        <v>#N/A</v>
      </c>
    </row>
    <row r="11798" spans="1:14" ht="15.75" x14ac:dyDescent="0.25">
      <c r="A11798" s="184" t="s">
        <v>17139</v>
      </c>
      <c r="B11798" s="184"/>
      <c r="C11798" s="185"/>
      <c r="D11798" s="185"/>
      <c r="E11798" s="184"/>
      <c r="F11798" s="184"/>
      <c r="G11798" s="184"/>
      <c r="H11798" s="184"/>
      <c r="I11798" s="184"/>
      <c r="J11798" s="184"/>
      <c r="K11798" s="16">
        <f t="shared" si="552"/>
        <v>0</v>
      </c>
      <c r="L11798" s="16">
        <f t="shared" si="553"/>
        <v>0</v>
      </c>
      <c r="M11798" s="16">
        <f t="shared" si="554"/>
        <v>0</v>
      </c>
      <c r="N11798" t="e">
        <f>INDEX(XML!$A$2:$R$782,MATCH(C11798,XML!$D$2:$D$737,0),2)</f>
        <v>#N/A</v>
      </c>
    </row>
    <row r="11799" spans="1:14" ht="135" x14ac:dyDescent="0.2">
      <c r="A11799">
        <v>55164</v>
      </c>
      <c r="B11799">
        <v>929003284802</v>
      </c>
      <c r="C11799" s="15" t="s">
        <v>42746</v>
      </c>
      <c r="D11799" s="15" t="s">
        <v>42747</v>
      </c>
      <c r="E11799">
        <v>840</v>
      </c>
      <c r="F11799">
        <v>2100</v>
      </c>
      <c r="H11799" t="s">
        <v>746</v>
      </c>
      <c r="K11799" s="16">
        <f t="shared" si="552"/>
        <v>940.8</v>
      </c>
      <c r="L11799" s="16">
        <f t="shared" si="553"/>
        <v>990.31578947368416</v>
      </c>
      <c r="M11799" s="16">
        <f t="shared" si="554"/>
        <v>1125.3588516746411</v>
      </c>
      <c r="N11799" t="e">
        <f>INDEX(XML!$A$2:$R$782,MATCH(C11799,XML!$D$2:$D$737,0),2)</f>
        <v>#N/A</v>
      </c>
    </row>
    <row r="11800" spans="1:14" ht="135" x14ac:dyDescent="0.2">
      <c r="A11800">
        <v>55165</v>
      </c>
      <c r="B11800">
        <v>929003285402</v>
      </c>
      <c r="C11800" s="15" t="s">
        <v>42748</v>
      </c>
      <c r="D11800" s="15" t="s">
        <v>42749</v>
      </c>
      <c r="E11800">
        <v>1110</v>
      </c>
      <c r="F11800">
        <v>2775</v>
      </c>
      <c r="H11800" t="s">
        <v>746</v>
      </c>
      <c r="K11800" s="16">
        <f t="shared" si="552"/>
        <v>1243.2</v>
      </c>
      <c r="L11800" s="16">
        <f t="shared" si="553"/>
        <v>1308.6315789473683</v>
      </c>
      <c r="M11800" s="16">
        <f t="shared" si="554"/>
        <v>1487.0813397129184</v>
      </c>
      <c r="N11800" t="e">
        <f>INDEX(XML!$A$2:$R$782,MATCH(C11800,XML!$D$2:$D$737,0),2)</f>
        <v>#N/A</v>
      </c>
    </row>
    <row r="11801" spans="1:14" ht="123.75" x14ac:dyDescent="0.2">
      <c r="A11801">
        <v>55169</v>
      </c>
      <c r="B11801">
        <v>929003285202</v>
      </c>
      <c r="C11801" s="15" t="s">
        <v>42750</v>
      </c>
      <c r="D11801" s="15" t="s">
        <v>42751</v>
      </c>
      <c r="E11801">
        <v>1010</v>
      </c>
      <c r="F11801">
        <v>2525</v>
      </c>
      <c r="H11801" t="s">
        <v>746</v>
      </c>
      <c r="K11801" s="16">
        <f t="shared" si="552"/>
        <v>1131.2</v>
      </c>
      <c r="L11801" s="16">
        <f t="shared" si="553"/>
        <v>1190.7368421052631</v>
      </c>
      <c r="M11801" s="16">
        <f t="shared" si="554"/>
        <v>1353.1100478468898</v>
      </c>
      <c r="N11801" t="e">
        <f>INDEX(XML!$A$2:$R$782,MATCH(C11801,XML!$D$2:$D$737,0),2)</f>
        <v>#N/A</v>
      </c>
    </row>
    <row r="11802" spans="1:14" ht="123.75" x14ac:dyDescent="0.2">
      <c r="A11802">
        <v>55161</v>
      </c>
      <c r="B11802">
        <v>929003285102</v>
      </c>
      <c r="C11802" s="15" t="s">
        <v>42752</v>
      </c>
      <c r="D11802" s="15" t="s">
        <v>42753</v>
      </c>
      <c r="E11802">
        <v>1010</v>
      </c>
      <c r="F11802">
        <v>2525</v>
      </c>
      <c r="H11802" t="s">
        <v>746</v>
      </c>
      <c r="K11802" s="16">
        <f t="shared" si="552"/>
        <v>1131.2</v>
      </c>
      <c r="L11802" s="16">
        <f t="shared" si="553"/>
        <v>1190.7368421052631</v>
      </c>
      <c r="M11802" s="16">
        <f t="shared" si="554"/>
        <v>1353.1100478468898</v>
      </c>
      <c r="N11802" t="e">
        <f>INDEX(XML!$A$2:$R$782,MATCH(C11802,XML!$D$2:$D$737,0),2)</f>
        <v>#N/A</v>
      </c>
    </row>
    <row r="11803" spans="1:14" ht="135" x14ac:dyDescent="0.2">
      <c r="A11803">
        <v>56030</v>
      </c>
      <c r="B11803">
        <v>915005746601</v>
      </c>
      <c r="C11803" s="15" t="s">
        <v>42754</v>
      </c>
      <c r="D11803" s="15" t="s">
        <v>42755</v>
      </c>
      <c r="E11803">
        <v>1160</v>
      </c>
      <c r="F11803">
        <v>2900</v>
      </c>
      <c r="H11803" t="s">
        <v>746</v>
      </c>
      <c r="K11803" s="16">
        <f t="shared" si="552"/>
        <v>1299.2</v>
      </c>
      <c r="L11803" s="16">
        <f t="shared" si="553"/>
        <v>1367.578947368421</v>
      </c>
      <c r="M11803" s="16">
        <f t="shared" si="554"/>
        <v>1554.0669856459331</v>
      </c>
      <c r="N11803" t="e">
        <f>INDEX(XML!$A$2:$R$782,MATCH(C11803,XML!$D$2:$D$737,0),2)</f>
        <v>#N/A</v>
      </c>
    </row>
    <row r="11804" spans="1:14" ht="123.75" x14ac:dyDescent="0.2">
      <c r="A11804">
        <v>55166</v>
      </c>
      <c r="B11804">
        <v>915005746701</v>
      </c>
      <c r="C11804" s="15" t="s">
        <v>42756</v>
      </c>
      <c r="D11804" s="15" t="s">
        <v>42757</v>
      </c>
      <c r="E11804">
        <v>1160</v>
      </c>
      <c r="F11804">
        <v>2900</v>
      </c>
      <c r="H11804" t="s">
        <v>746</v>
      </c>
      <c r="K11804" s="16">
        <f t="shared" si="552"/>
        <v>1299.2</v>
      </c>
      <c r="L11804" s="16">
        <f t="shared" si="553"/>
        <v>1367.578947368421</v>
      </c>
      <c r="M11804" s="16">
        <f t="shared" si="554"/>
        <v>1554.0669856459331</v>
      </c>
      <c r="N11804" t="e">
        <f>INDEX(XML!$A$2:$R$782,MATCH(C11804,XML!$D$2:$D$737,0),2)</f>
        <v>#N/A</v>
      </c>
    </row>
    <row r="11805" spans="1:14" ht="123.75" x14ac:dyDescent="0.2">
      <c r="A11805">
        <v>55168</v>
      </c>
      <c r="B11805">
        <v>915005746801</v>
      </c>
      <c r="C11805" s="15" t="s">
        <v>42758</v>
      </c>
      <c r="D11805" s="15" t="s">
        <v>42759</v>
      </c>
      <c r="E11805">
        <v>1180</v>
      </c>
      <c r="F11805">
        <v>2950</v>
      </c>
      <c r="H11805" t="s">
        <v>746</v>
      </c>
      <c r="K11805" s="16">
        <f t="shared" si="552"/>
        <v>1321.6</v>
      </c>
      <c r="L11805" s="16">
        <f t="shared" si="553"/>
        <v>1391.1578947368421</v>
      </c>
      <c r="M11805" s="16">
        <f t="shared" si="554"/>
        <v>1580.8612440191389</v>
      </c>
      <c r="N11805" t="e">
        <f>INDEX(XML!$A$2:$R$782,MATCH(C11805,XML!$D$2:$D$737,0),2)</f>
        <v>#N/A</v>
      </c>
    </row>
    <row r="11806" spans="1:14" ht="123.75" x14ac:dyDescent="0.2">
      <c r="A11806">
        <v>55170</v>
      </c>
      <c r="B11806">
        <v>915005747001</v>
      </c>
      <c r="C11806" s="15" t="s">
        <v>42760</v>
      </c>
      <c r="D11806" s="15" t="s">
        <v>42761</v>
      </c>
      <c r="E11806">
        <v>1180</v>
      </c>
      <c r="F11806">
        <v>2950</v>
      </c>
      <c r="K11806" s="16">
        <f t="shared" si="552"/>
        <v>1321.6</v>
      </c>
      <c r="L11806" s="16">
        <f t="shared" si="553"/>
        <v>1391.1578947368421</v>
      </c>
      <c r="M11806" s="16">
        <f t="shared" si="554"/>
        <v>1580.8612440191389</v>
      </c>
      <c r="N11806" t="e">
        <f>INDEX(XML!$A$2:$R$782,MATCH(C11806,XML!$D$2:$D$737,0),2)</f>
        <v>#N/A</v>
      </c>
    </row>
    <row r="11807" spans="1:14" ht="135" x14ac:dyDescent="0.2">
      <c r="A11807">
        <v>55162</v>
      </c>
      <c r="B11807">
        <v>915005748101</v>
      </c>
      <c r="C11807" s="15" t="s">
        <v>42762</v>
      </c>
      <c r="D11807" s="15" t="s">
        <v>42763</v>
      </c>
      <c r="E11807">
        <v>1580</v>
      </c>
      <c r="F11807">
        <v>3950</v>
      </c>
      <c r="H11807" t="s">
        <v>746</v>
      </c>
      <c r="K11807" s="16">
        <f t="shared" si="552"/>
        <v>1769.6</v>
      </c>
      <c r="L11807" s="16">
        <f t="shared" si="553"/>
        <v>1862.7368421052631</v>
      </c>
      <c r="M11807" s="16">
        <f t="shared" si="554"/>
        <v>2116.7464114832537</v>
      </c>
      <c r="N11807" t="e">
        <f>INDEX(XML!$A$2:$R$782,MATCH(C11807,XML!$D$2:$D$737,0),2)</f>
        <v>#N/A</v>
      </c>
    </row>
    <row r="11808" spans="1:14" ht="123.75" x14ac:dyDescent="0.2">
      <c r="A11808">
        <v>55218</v>
      </c>
      <c r="B11808">
        <v>915005748201</v>
      </c>
      <c r="C11808" s="15" t="s">
        <v>42764</v>
      </c>
      <c r="D11808" s="15" t="s">
        <v>42765</v>
      </c>
      <c r="E11808">
        <v>1580</v>
      </c>
      <c r="F11808">
        <v>3950</v>
      </c>
      <c r="H11808" t="s">
        <v>746</v>
      </c>
      <c r="K11808" s="16">
        <f t="shared" si="552"/>
        <v>1769.6</v>
      </c>
      <c r="L11808" s="16">
        <f t="shared" si="553"/>
        <v>1862.7368421052631</v>
      </c>
      <c r="M11808" s="16">
        <f t="shared" si="554"/>
        <v>2116.7464114832537</v>
      </c>
      <c r="N11808" t="e">
        <f>INDEX(XML!$A$2:$R$782,MATCH(C11808,XML!$D$2:$D$737,0),2)</f>
        <v>#N/A</v>
      </c>
    </row>
    <row r="11809" spans="1:14" ht="135" x14ac:dyDescent="0.2">
      <c r="A11809">
        <v>58487</v>
      </c>
      <c r="B11809">
        <v>915005747801</v>
      </c>
      <c r="C11809" s="15" t="s">
        <v>42766</v>
      </c>
      <c r="D11809" s="15" t="s">
        <v>42767</v>
      </c>
      <c r="E11809">
        <v>1390</v>
      </c>
      <c r="F11809">
        <v>3475</v>
      </c>
      <c r="H11809" t="s">
        <v>746</v>
      </c>
      <c r="K11809" s="16">
        <f t="shared" si="552"/>
        <v>1556.8</v>
      </c>
      <c r="L11809" s="16">
        <f t="shared" si="553"/>
        <v>1638.7368421052631</v>
      </c>
      <c r="M11809" s="16">
        <f t="shared" si="554"/>
        <v>1862.200956937799</v>
      </c>
      <c r="N11809" t="e">
        <f>INDEX(XML!$A$2:$R$782,MATCH(C11809,XML!$D$2:$D$737,0),2)</f>
        <v>#N/A</v>
      </c>
    </row>
    <row r="11810" spans="1:14" ht="123.75" x14ac:dyDescent="0.2">
      <c r="A11810">
        <v>58486</v>
      </c>
      <c r="B11810">
        <v>915005747901</v>
      </c>
      <c r="C11810" s="15" t="s">
        <v>42768</v>
      </c>
      <c r="D11810" s="15" t="s">
        <v>42769</v>
      </c>
      <c r="E11810">
        <v>1390</v>
      </c>
      <c r="F11810">
        <v>3475</v>
      </c>
      <c r="H11810" t="s">
        <v>746</v>
      </c>
      <c r="K11810" s="16">
        <f t="shared" si="552"/>
        <v>1556.8</v>
      </c>
      <c r="L11810" s="16">
        <f t="shared" si="553"/>
        <v>1638.7368421052631</v>
      </c>
      <c r="M11810" s="16">
        <f t="shared" si="554"/>
        <v>1862.200956937799</v>
      </c>
      <c r="N11810" t="e">
        <f>INDEX(XML!$A$2:$R$782,MATCH(C11810,XML!$D$2:$D$737,0),2)</f>
        <v>#N/A</v>
      </c>
    </row>
    <row r="11811" spans="1:14" ht="135" x14ac:dyDescent="0.2">
      <c r="A11811">
        <v>55163</v>
      </c>
      <c r="B11811">
        <v>929003287202</v>
      </c>
      <c r="C11811" s="15" t="s">
        <v>42770</v>
      </c>
      <c r="D11811" s="15" t="s">
        <v>42771</v>
      </c>
      <c r="E11811">
        <v>1960</v>
      </c>
      <c r="F11811">
        <v>4900</v>
      </c>
      <c r="H11811" t="s">
        <v>746</v>
      </c>
      <c r="K11811" s="16">
        <f t="shared" si="552"/>
        <v>2195.1999999999998</v>
      </c>
      <c r="L11811" s="16">
        <f t="shared" si="553"/>
        <v>2310.7368421052629</v>
      </c>
      <c r="M11811" s="16">
        <f t="shared" si="554"/>
        <v>2625.8373205741623</v>
      </c>
      <c r="N11811" t="e">
        <f>INDEX(XML!$A$2:$R$782,MATCH(C11811,XML!$D$2:$D$737,0),2)</f>
        <v>#N/A</v>
      </c>
    </row>
    <row r="11812" spans="1:14" ht="123.75" x14ac:dyDescent="0.2">
      <c r="A11812">
        <v>55171</v>
      </c>
      <c r="B11812">
        <v>915005748801</v>
      </c>
      <c r="C11812" s="15" t="s">
        <v>42772</v>
      </c>
      <c r="D11812" s="15" t="s">
        <v>42773</v>
      </c>
      <c r="E11812">
        <v>1960</v>
      </c>
      <c r="F11812">
        <v>4900</v>
      </c>
      <c r="H11812" t="s">
        <v>746</v>
      </c>
      <c r="K11812" s="16">
        <f t="shared" si="552"/>
        <v>2195.1999999999998</v>
      </c>
      <c r="L11812" s="16">
        <f t="shared" si="553"/>
        <v>2310.7368421052629</v>
      </c>
      <c r="M11812" s="16">
        <f t="shared" si="554"/>
        <v>2625.8373205741623</v>
      </c>
      <c r="N11812" t="e">
        <f>INDEX(XML!$A$2:$R$782,MATCH(C11812,XML!$D$2:$D$737,0),2)</f>
        <v>#N/A</v>
      </c>
    </row>
    <row r="11813" spans="1:14" ht="123.75" x14ac:dyDescent="0.2">
      <c r="A11813">
        <v>58483</v>
      </c>
      <c r="B11813">
        <v>929003287502</v>
      </c>
      <c r="C11813" s="15" t="s">
        <v>42774</v>
      </c>
      <c r="D11813" s="15" t="s">
        <v>42775</v>
      </c>
      <c r="E11813">
        <v>3160</v>
      </c>
      <c r="F11813">
        <v>7900</v>
      </c>
      <c r="H11813" t="s">
        <v>746</v>
      </c>
      <c r="K11813" s="16">
        <f t="shared" si="552"/>
        <v>3539.2</v>
      </c>
      <c r="L11813" s="16">
        <f t="shared" si="553"/>
        <v>3725.4736842105262</v>
      </c>
      <c r="M11813" s="16">
        <f t="shared" si="554"/>
        <v>4233.4928229665074</v>
      </c>
      <c r="N11813" t="e">
        <f>INDEX(XML!$A$2:$R$782,MATCH(C11813,XML!$D$2:$D$737,0),2)</f>
        <v>#N/A</v>
      </c>
    </row>
    <row r="11814" spans="1:14" ht="123.75" x14ac:dyDescent="0.2">
      <c r="A11814">
        <v>58470</v>
      </c>
      <c r="B11814">
        <v>915005750001</v>
      </c>
      <c r="C11814" s="15" t="s">
        <v>42776</v>
      </c>
      <c r="D11814" s="15" t="s">
        <v>42777</v>
      </c>
      <c r="E11814">
        <v>3160</v>
      </c>
      <c r="F11814">
        <v>7900</v>
      </c>
      <c r="H11814" t="s">
        <v>746</v>
      </c>
      <c r="K11814" s="16">
        <f t="shared" si="552"/>
        <v>3539.2</v>
      </c>
      <c r="L11814" s="16">
        <f t="shared" si="553"/>
        <v>3725.4736842105262</v>
      </c>
      <c r="M11814" s="16">
        <f t="shared" si="554"/>
        <v>4233.4928229665074</v>
      </c>
      <c r="N11814" t="e">
        <f>INDEX(XML!$A$2:$R$782,MATCH(C11814,XML!$D$2:$D$737,0),2)</f>
        <v>#N/A</v>
      </c>
    </row>
    <row r="11815" spans="1:14" ht="135" x14ac:dyDescent="0.2">
      <c r="A11815">
        <v>56029</v>
      </c>
      <c r="B11815">
        <v>915005746901</v>
      </c>
      <c r="C11815" s="15" t="s">
        <v>42778</v>
      </c>
      <c r="D11815" s="15" t="s">
        <v>42779</v>
      </c>
      <c r="E11815">
        <v>1180</v>
      </c>
      <c r="F11815">
        <v>2950</v>
      </c>
      <c r="H11815" t="s">
        <v>746</v>
      </c>
      <c r="K11815" s="16">
        <f t="shared" si="552"/>
        <v>1321.6</v>
      </c>
      <c r="L11815" s="16">
        <f t="shared" si="553"/>
        <v>1391.1578947368421</v>
      </c>
      <c r="M11815" s="16">
        <f t="shared" si="554"/>
        <v>1580.8612440191389</v>
      </c>
      <c r="N11815" t="e">
        <f>INDEX(XML!$A$2:$R$782,MATCH(C11815,XML!$D$2:$D$737,0),2)</f>
        <v>#N/A</v>
      </c>
    </row>
    <row r="11816" spans="1:14" ht="15.75" x14ac:dyDescent="0.25">
      <c r="A11816" s="184" t="s">
        <v>17268</v>
      </c>
      <c r="B11816" s="184"/>
      <c r="C11816" s="185"/>
      <c r="D11816" s="185"/>
      <c r="E11816" s="184"/>
      <c r="F11816" s="184"/>
      <c r="G11816" s="184"/>
      <c r="H11816" s="184"/>
      <c r="I11816" s="184"/>
      <c r="J11816" s="184"/>
      <c r="K11816" s="16">
        <f t="shared" si="552"/>
        <v>0</v>
      </c>
      <c r="L11816" s="16">
        <f t="shared" si="553"/>
        <v>0</v>
      </c>
      <c r="M11816" s="16">
        <f t="shared" si="554"/>
        <v>0</v>
      </c>
      <c r="N11816" t="e">
        <f>INDEX(XML!$A$2:$R$782,MATCH(C11816,XML!$D$2:$D$737,0),2)</f>
        <v>#N/A</v>
      </c>
    </row>
    <row r="11817" spans="1:14" ht="112.5" x14ac:dyDescent="0.2">
      <c r="A11817">
        <v>56016</v>
      </c>
      <c r="B11817">
        <v>911401890982</v>
      </c>
      <c r="C11817" s="15" t="s">
        <v>24626</v>
      </c>
      <c r="D11817" s="15" t="s">
        <v>14757</v>
      </c>
      <c r="E11817">
        <v>9566</v>
      </c>
      <c r="F11817">
        <v>14520</v>
      </c>
      <c r="K11817" s="16">
        <f t="shared" si="552"/>
        <v>10713.92</v>
      </c>
      <c r="L11817" s="16">
        <f t="shared" si="553"/>
        <v>11277.810526315789</v>
      </c>
      <c r="M11817" s="16">
        <f t="shared" si="554"/>
        <v>12815.693779904306</v>
      </c>
      <c r="N11817" t="e">
        <f>INDEX(XML!$A$2:$R$782,MATCH(C11817,XML!$D$2:$D$737,0),2)</f>
        <v>#N/A</v>
      </c>
    </row>
    <row r="11818" spans="1:14" ht="112.5" x14ac:dyDescent="0.2">
      <c r="A11818">
        <v>56017</v>
      </c>
      <c r="B11818">
        <v>911401890782</v>
      </c>
      <c r="C11818" s="15" t="s">
        <v>14758</v>
      </c>
      <c r="D11818" s="15" t="s">
        <v>14759</v>
      </c>
      <c r="E11818">
        <v>9566</v>
      </c>
      <c r="F11818">
        <v>14520</v>
      </c>
      <c r="H11818" t="s">
        <v>746</v>
      </c>
      <c r="K11818" s="16">
        <f t="shared" si="552"/>
        <v>10713.92</v>
      </c>
      <c r="L11818" s="16">
        <f t="shared" si="553"/>
        <v>11277.810526315789</v>
      </c>
      <c r="M11818" s="16">
        <f t="shared" si="554"/>
        <v>12815.693779904306</v>
      </c>
      <c r="N11818" t="e">
        <f>INDEX(XML!$A$2:$R$782,MATCH(C11818,XML!$D$2:$D$737,0),2)</f>
        <v>#N/A</v>
      </c>
    </row>
    <row r="11819" spans="1:14" ht="78.75" x14ac:dyDescent="0.2">
      <c r="A11819">
        <v>56032</v>
      </c>
      <c r="B11819">
        <v>911401891182</v>
      </c>
      <c r="C11819" s="15" t="s">
        <v>15132</v>
      </c>
      <c r="D11819" s="15" t="s">
        <v>15133</v>
      </c>
      <c r="E11819">
        <v>4300</v>
      </c>
      <c r="F11819">
        <v>6120</v>
      </c>
      <c r="H11819" t="s">
        <v>746</v>
      </c>
      <c r="K11819" s="16">
        <f t="shared" si="552"/>
        <v>4816</v>
      </c>
      <c r="L11819" s="16">
        <f t="shared" si="553"/>
        <v>5069.4736842105267</v>
      </c>
      <c r="M11819" s="16">
        <f t="shared" si="554"/>
        <v>5760.7655502392354</v>
      </c>
      <c r="N11819" t="e">
        <f>INDEX(XML!$A$2:$R$782,MATCH(C11819,XML!$D$2:$D$737,0),2)</f>
        <v>#N/A</v>
      </c>
    </row>
    <row r="11820" spans="1:14" ht="78.75" x14ac:dyDescent="0.2">
      <c r="A11820">
        <v>56031</v>
      </c>
      <c r="B11820">
        <v>911401891382</v>
      </c>
      <c r="C11820" s="15" t="s">
        <v>15152</v>
      </c>
      <c r="D11820" s="15" t="s">
        <v>15153</v>
      </c>
      <c r="E11820">
        <v>7900</v>
      </c>
      <c r="F11820">
        <v>11507</v>
      </c>
      <c r="H11820">
        <v>31</v>
      </c>
      <c r="K11820" s="16">
        <f t="shared" si="552"/>
        <v>8848</v>
      </c>
      <c r="L11820" s="16">
        <f t="shared" si="553"/>
        <v>9313.6842105263149</v>
      </c>
      <c r="M11820" s="16">
        <f t="shared" si="554"/>
        <v>10583.732057416266</v>
      </c>
      <c r="N11820" t="e">
        <f>INDEX(XML!$A$2:$R$782,MATCH(C11820,XML!$D$2:$D$737,0),2)</f>
        <v>#N/A</v>
      </c>
    </row>
    <row r="11821" spans="1:14" ht="45" x14ac:dyDescent="0.2">
      <c r="A11821">
        <v>56454</v>
      </c>
      <c r="B11821">
        <v>911401891782</v>
      </c>
      <c r="C11821" s="15" t="s">
        <v>14765</v>
      </c>
      <c r="D11821" s="15" t="s">
        <v>14766</v>
      </c>
      <c r="E11821">
        <v>1860</v>
      </c>
      <c r="F11821">
        <v>2640</v>
      </c>
      <c r="H11821" t="s">
        <v>747</v>
      </c>
      <c r="K11821" s="16">
        <f t="shared" si="552"/>
        <v>2083.1999999999998</v>
      </c>
      <c r="L11821" s="16">
        <f t="shared" si="553"/>
        <v>2192.8421052631575</v>
      </c>
      <c r="M11821" s="16">
        <f t="shared" si="554"/>
        <v>2491.8660287081334</v>
      </c>
      <c r="N11821" t="e">
        <f>INDEX(XML!$A$2:$R$782,MATCH(C11821,XML!$D$2:$D$737,0),2)</f>
        <v>#N/A</v>
      </c>
    </row>
    <row r="11822" spans="1:14" ht="45" x14ac:dyDescent="0.2">
      <c r="A11822">
        <v>66314</v>
      </c>
      <c r="B11822">
        <v>911401891682</v>
      </c>
      <c r="C11822" s="15" t="s">
        <v>23590</v>
      </c>
      <c r="D11822" s="15" t="s">
        <v>23591</v>
      </c>
      <c r="E11822">
        <v>1790</v>
      </c>
      <c r="F11822">
        <v>2386</v>
      </c>
      <c r="H11822">
        <v>19</v>
      </c>
      <c r="K11822" s="16">
        <f t="shared" si="552"/>
        <v>2004.8</v>
      </c>
      <c r="L11822" s="16">
        <f t="shared" si="553"/>
        <v>2110.3157894736842</v>
      </c>
      <c r="M11822" s="16">
        <f t="shared" si="554"/>
        <v>2398.0861244019138</v>
      </c>
      <c r="N11822" t="e">
        <f>INDEX(XML!$A$2:$R$782,MATCH(C11822,XML!$D$2:$D$737,0),2)</f>
        <v>#N/A</v>
      </c>
    </row>
    <row r="11823" spans="1:14" ht="123.75" x14ac:dyDescent="0.2">
      <c r="A11823">
        <v>66316</v>
      </c>
      <c r="B11823">
        <v>911401889582</v>
      </c>
      <c r="C11823" s="15" t="s">
        <v>23592</v>
      </c>
      <c r="D11823" s="15" t="s">
        <v>23593</v>
      </c>
      <c r="E11823">
        <v>6290</v>
      </c>
      <c r="F11823">
        <v>9480</v>
      </c>
      <c r="H11823" t="s">
        <v>746</v>
      </c>
      <c r="K11823" s="16">
        <f t="shared" si="552"/>
        <v>7044.8</v>
      </c>
      <c r="L11823" s="16">
        <f t="shared" si="553"/>
        <v>7415.5789473684208</v>
      </c>
      <c r="M11823" s="16">
        <f t="shared" si="554"/>
        <v>8426.7942583732056</v>
      </c>
      <c r="N11823" t="e">
        <f>INDEX(XML!$A$2:$R$782,MATCH(C11823,XML!$D$2:$D$737,0),2)</f>
        <v>#N/A</v>
      </c>
    </row>
    <row r="11824" spans="1:14" ht="123.75" x14ac:dyDescent="0.2">
      <c r="A11824">
        <v>66318</v>
      </c>
      <c r="B11824">
        <v>911401889982</v>
      </c>
      <c r="C11824" s="15" t="s">
        <v>23594</v>
      </c>
      <c r="D11824" s="15" t="s">
        <v>23595</v>
      </c>
      <c r="E11824">
        <v>6290</v>
      </c>
      <c r="F11824">
        <v>9480</v>
      </c>
      <c r="H11824" t="s">
        <v>746</v>
      </c>
      <c r="K11824" s="16">
        <f t="shared" si="552"/>
        <v>7044.8</v>
      </c>
      <c r="L11824" s="16">
        <f t="shared" si="553"/>
        <v>7415.5789473684208</v>
      </c>
      <c r="M11824" s="16">
        <f t="shared" si="554"/>
        <v>8426.7942583732056</v>
      </c>
      <c r="N11824" t="e">
        <f>INDEX(XML!$A$2:$R$782,MATCH(C11824,XML!$D$2:$D$737,0),2)</f>
        <v>#N/A</v>
      </c>
    </row>
    <row r="11825" spans="1:14" ht="135" x14ac:dyDescent="0.2">
      <c r="A11825">
        <v>66320</v>
      </c>
      <c r="B11825">
        <v>911401890182</v>
      </c>
      <c r="C11825" s="15" t="s">
        <v>23596</v>
      </c>
      <c r="D11825" s="15" t="s">
        <v>23597</v>
      </c>
      <c r="E11825">
        <v>6290</v>
      </c>
      <c r="F11825">
        <v>9480</v>
      </c>
      <c r="H11825" t="s">
        <v>746</v>
      </c>
      <c r="K11825" s="16">
        <f t="shared" si="552"/>
        <v>7044.8</v>
      </c>
      <c r="L11825" s="16">
        <f t="shared" si="553"/>
        <v>7415.5789473684208</v>
      </c>
      <c r="M11825" s="16">
        <f t="shared" si="554"/>
        <v>8426.7942583732056</v>
      </c>
      <c r="N11825" t="e">
        <f>INDEX(XML!$A$2:$R$782,MATCH(C11825,XML!$D$2:$D$737,0),2)</f>
        <v>#N/A</v>
      </c>
    </row>
    <row r="11826" spans="1:14" ht="56.25" x14ac:dyDescent="0.2">
      <c r="A11826">
        <v>66306</v>
      </c>
      <c r="B11826">
        <v>911401891282</v>
      </c>
      <c r="C11826" s="15" t="s">
        <v>23586</v>
      </c>
      <c r="D11826" s="15" t="s">
        <v>23587</v>
      </c>
      <c r="E11826">
        <v>7900</v>
      </c>
      <c r="F11826">
        <v>11300</v>
      </c>
      <c r="H11826" t="s">
        <v>746</v>
      </c>
      <c r="K11826" s="16">
        <f t="shared" si="552"/>
        <v>8848</v>
      </c>
      <c r="L11826" s="16">
        <f t="shared" si="553"/>
        <v>9313.6842105263149</v>
      </c>
      <c r="M11826" s="16">
        <f t="shared" si="554"/>
        <v>10583.732057416266</v>
      </c>
      <c r="N11826" t="e">
        <f>INDEX(XML!$A$2:$R$782,MATCH(C11826,XML!$D$2:$D$737,0),2)</f>
        <v>#N/A</v>
      </c>
    </row>
    <row r="11827" spans="1:14" ht="56.25" x14ac:dyDescent="0.2">
      <c r="A11827">
        <v>66310</v>
      </c>
      <c r="B11827">
        <v>911401891082</v>
      </c>
      <c r="C11827" s="15" t="s">
        <v>23588</v>
      </c>
      <c r="D11827" s="15" t="s">
        <v>23589</v>
      </c>
      <c r="E11827">
        <v>4032</v>
      </c>
      <c r="F11827">
        <v>6050</v>
      </c>
      <c r="H11827" t="s">
        <v>746</v>
      </c>
      <c r="K11827" s="16">
        <f t="shared" si="552"/>
        <v>4515.84</v>
      </c>
      <c r="L11827" s="16">
        <f t="shared" si="553"/>
        <v>4753.515789473684</v>
      </c>
      <c r="M11827" s="16">
        <f t="shared" si="554"/>
        <v>5401.7224880382773</v>
      </c>
      <c r="N11827" t="e">
        <f>INDEX(XML!$A$2:$R$782,MATCH(C11827,XML!$D$2:$D$737,0),2)</f>
        <v>#N/A</v>
      </c>
    </row>
    <row r="11828" spans="1:14" ht="56.25" x14ac:dyDescent="0.2">
      <c r="A11828">
        <v>51413</v>
      </c>
      <c r="B11828" t="s">
        <v>4926</v>
      </c>
      <c r="C11828" s="15" t="s">
        <v>4927</v>
      </c>
      <c r="D11828" s="15" t="s">
        <v>12035</v>
      </c>
      <c r="E11828">
        <v>13320</v>
      </c>
      <c r="F11828">
        <v>14990</v>
      </c>
      <c r="H11828">
        <v>32</v>
      </c>
      <c r="K11828" s="16">
        <f t="shared" si="552"/>
        <v>14918.4</v>
      </c>
      <c r="L11828" s="16">
        <f t="shared" si="553"/>
        <v>15703.578947368422</v>
      </c>
      <c r="M11828" s="16">
        <f t="shared" si="554"/>
        <v>17844.976076555027</v>
      </c>
      <c r="N11828" t="e">
        <f>INDEX(XML!$A$2:$R$782,MATCH(C11828,XML!$D$2:$D$737,0),2)</f>
        <v>#N/A</v>
      </c>
    </row>
    <row r="11829" spans="1:14" ht="67.5" x14ac:dyDescent="0.2">
      <c r="A11829">
        <v>51415</v>
      </c>
      <c r="B11829" t="s">
        <v>4928</v>
      </c>
      <c r="C11829" s="15" t="s">
        <v>12103</v>
      </c>
      <c r="D11829" s="15" t="s">
        <v>12104</v>
      </c>
      <c r="E11829">
        <v>13320</v>
      </c>
      <c r="F11829">
        <v>18090</v>
      </c>
      <c r="H11829">
        <v>38</v>
      </c>
      <c r="K11829" s="16">
        <f t="shared" si="552"/>
        <v>14918.4</v>
      </c>
      <c r="L11829" s="16">
        <f t="shared" si="553"/>
        <v>15703.578947368422</v>
      </c>
      <c r="M11829" s="16">
        <f t="shared" si="554"/>
        <v>17844.976076555027</v>
      </c>
      <c r="N11829" t="e">
        <f>INDEX(XML!$A$2:$R$782,MATCH(C11829,XML!$D$2:$D$737,0),2)</f>
        <v>#N/A</v>
      </c>
    </row>
    <row r="11830" spans="1:14" ht="78.75" x14ac:dyDescent="0.2">
      <c r="A11830">
        <v>51416</v>
      </c>
      <c r="B11830" t="s">
        <v>4929</v>
      </c>
      <c r="C11830" s="15" t="s">
        <v>4930</v>
      </c>
      <c r="D11830" s="15" t="s">
        <v>12036</v>
      </c>
      <c r="E11830">
        <v>24950</v>
      </c>
      <c r="F11830">
        <v>32990</v>
      </c>
      <c r="H11830">
        <v>14</v>
      </c>
      <c r="K11830" s="16">
        <f t="shared" si="552"/>
        <v>27944</v>
      </c>
      <c r="L11830" s="16">
        <f t="shared" si="553"/>
        <v>29414.736842105263</v>
      </c>
      <c r="M11830" s="16">
        <f t="shared" si="554"/>
        <v>33425.837320574159</v>
      </c>
      <c r="N11830" t="e">
        <f>INDEX(XML!$A$2:$R$782,MATCH(C11830,XML!$D$2:$D$737,0),2)</f>
        <v>#N/A</v>
      </c>
    </row>
    <row r="11831" spans="1:14" ht="90" x14ac:dyDescent="0.2">
      <c r="A11831">
        <v>51417</v>
      </c>
      <c r="B11831" t="s">
        <v>4931</v>
      </c>
      <c r="C11831" s="15" t="s">
        <v>12105</v>
      </c>
      <c r="D11831" s="15" t="s">
        <v>12106</v>
      </c>
      <c r="E11831">
        <v>24950</v>
      </c>
      <c r="F11831">
        <v>33990</v>
      </c>
      <c r="H11831">
        <v>49</v>
      </c>
      <c r="K11831" s="16">
        <f t="shared" si="552"/>
        <v>27944</v>
      </c>
      <c r="L11831" s="16">
        <f t="shared" si="553"/>
        <v>29414.736842105263</v>
      </c>
      <c r="M11831" s="16">
        <f t="shared" si="554"/>
        <v>33425.837320574159</v>
      </c>
      <c r="N11831" t="e">
        <f>INDEX(XML!$A$2:$R$782,MATCH(C11831,XML!$D$2:$D$737,0),2)</f>
        <v>#N/A</v>
      </c>
    </row>
    <row r="11832" spans="1:14" ht="78.75" x14ac:dyDescent="0.2">
      <c r="A11832">
        <v>51418</v>
      </c>
      <c r="B11832" t="s">
        <v>4932</v>
      </c>
      <c r="C11832" s="15" t="s">
        <v>4933</v>
      </c>
      <c r="D11832" s="15" t="s">
        <v>12037</v>
      </c>
      <c r="E11832">
        <v>36250</v>
      </c>
      <c r="F11832">
        <v>40990</v>
      </c>
      <c r="H11832">
        <v>29</v>
      </c>
      <c r="K11832" s="16">
        <f t="shared" si="552"/>
        <v>40600</v>
      </c>
      <c r="L11832" s="16">
        <f t="shared" si="553"/>
        <v>42736.84210526316</v>
      </c>
      <c r="M11832" s="16">
        <f t="shared" si="554"/>
        <v>48564.593301435416</v>
      </c>
      <c r="N11832" t="e">
        <f>INDEX(XML!$A$2:$R$782,MATCH(C11832,XML!$D$2:$D$737,0),2)</f>
        <v>#N/A</v>
      </c>
    </row>
    <row r="11833" spans="1:14" ht="78.75" x14ac:dyDescent="0.2">
      <c r="A11833">
        <v>51419</v>
      </c>
      <c r="B11833" t="s">
        <v>4934</v>
      </c>
      <c r="C11833" s="15" t="s">
        <v>12101</v>
      </c>
      <c r="D11833" s="15" t="s">
        <v>12102</v>
      </c>
      <c r="E11833">
        <v>36250</v>
      </c>
      <c r="F11833">
        <v>48990</v>
      </c>
      <c r="H11833">
        <v>35</v>
      </c>
      <c r="K11833" s="16">
        <f t="shared" si="552"/>
        <v>40600</v>
      </c>
      <c r="L11833" s="16">
        <f t="shared" si="553"/>
        <v>42736.84210526316</v>
      </c>
      <c r="M11833" s="16">
        <f t="shared" si="554"/>
        <v>48564.593301435416</v>
      </c>
      <c r="N11833" t="e">
        <f>INDEX(XML!$A$2:$R$782,MATCH(C11833,XML!$D$2:$D$737,0),2)</f>
        <v>#N/A</v>
      </c>
    </row>
    <row r="11834" spans="1:14" ht="15.75" x14ac:dyDescent="0.25">
      <c r="A11834" s="184" t="s">
        <v>17140</v>
      </c>
      <c r="B11834" s="184"/>
      <c r="C11834" s="185"/>
      <c r="D11834" s="185"/>
      <c r="E11834" s="184"/>
      <c r="F11834" s="184"/>
      <c r="G11834" s="184"/>
      <c r="H11834" s="184"/>
      <c r="I11834" s="184"/>
      <c r="J11834" s="184"/>
      <c r="K11834" s="16">
        <f t="shared" si="552"/>
        <v>0</v>
      </c>
      <c r="L11834" s="16">
        <f t="shared" si="553"/>
        <v>0</v>
      </c>
      <c r="M11834" s="16">
        <f t="shared" si="554"/>
        <v>0</v>
      </c>
      <c r="N11834" t="e">
        <f>INDEX(XML!$A$2:$R$782,MATCH(C11834,XML!$D$2:$D$737,0),2)</f>
        <v>#N/A</v>
      </c>
    </row>
    <row r="11835" spans="1:14" ht="157.5" x14ac:dyDescent="0.2">
      <c r="A11835">
        <v>56091</v>
      </c>
      <c r="B11835">
        <v>911401833382</v>
      </c>
      <c r="C11835" s="15" t="s">
        <v>41550</v>
      </c>
      <c r="D11835" s="15" t="s">
        <v>41551</v>
      </c>
      <c r="E11835">
        <v>23550</v>
      </c>
      <c r="F11835">
        <v>29440</v>
      </c>
      <c r="H11835" t="s">
        <v>746</v>
      </c>
      <c r="I11835">
        <v>1</v>
      </c>
      <c r="K11835" s="16">
        <f t="shared" si="552"/>
        <v>26376</v>
      </c>
      <c r="L11835" s="16">
        <f t="shared" si="553"/>
        <v>27764.21052631579</v>
      </c>
      <c r="M11835" s="16">
        <f t="shared" si="554"/>
        <v>31550.23923444976</v>
      </c>
      <c r="N11835" t="e">
        <f>INDEX(XML!$A$2:$R$782,MATCH(C11835,XML!$D$2:$D$737,0),2)</f>
        <v>#N/A</v>
      </c>
    </row>
    <row r="11836" spans="1:14" ht="157.5" x14ac:dyDescent="0.2">
      <c r="A11836">
        <v>56092</v>
      </c>
      <c r="B11836">
        <v>911401833482</v>
      </c>
      <c r="C11836" s="15" t="s">
        <v>41552</v>
      </c>
      <c r="D11836" s="15" t="s">
        <v>41553</v>
      </c>
      <c r="E11836">
        <v>23550</v>
      </c>
      <c r="F11836">
        <v>29440</v>
      </c>
      <c r="H11836" t="s">
        <v>746</v>
      </c>
      <c r="K11836" s="16">
        <f t="shared" si="552"/>
        <v>26376</v>
      </c>
      <c r="L11836" s="16">
        <f t="shared" si="553"/>
        <v>27764.21052631579</v>
      </c>
      <c r="M11836" s="16">
        <f t="shared" si="554"/>
        <v>31550.23923444976</v>
      </c>
      <c r="N11836" t="e">
        <f>INDEX(XML!$A$2:$R$782,MATCH(C11836,XML!$D$2:$D$737,0),2)</f>
        <v>#N/A</v>
      </c>
    </row>
    <row r="11837" spans="1:14" ht="157.5" x14ac:dyDescent="0.2">
      <c r="A11837">
        <v>56093</v>
      </c>
      <c r="B11837">
        <v>911401832982</v>
      </c>
      <c r="C11837" s="15" t="s">
        <v>41554</v>
      </c>
      <c r="D11837" s="15" t="s">
        <v>41555</v>
      </c>
      <c r="E11837">
        <v>24400</v>
      </c>
      <c r="F11837">
        <v>30500</v>
      </c>
      <c r="H11837" t="s">
        <v>746</v>
      </c>
      <c r="K11837" s="16">
        <f t="shared" si="552"/>
        <v>27328</v>
      </c>
      <c r="L11837" s="16">
        <f t="shared" si="553"/>
        <v>28766.315789473683</v>
      </c>
      <c r="M11837" s="16">
        <f t="shared" si="554"/>
        <v>32688.995215311006</v>
      </c>
      <c r="N11837" t="e">
        <f>INDEX(XML!$A$2:$R$782,MATCH(C11837,XML!$D$2:$D$737,0),2)</f>
        <v>#N/A</v>
      </c>
    </row>
    <row r="11838" spans="1:14" ht="168.75" x14ac:dyDescent="0.2">
      <c r="A11838">
        <v>56074</v>
      </c>
      <c r="B11838">
        <v>911401833082</v>
      </c>
      <c r="C11838" s="15" t="s">
        <v>41556</v>
      </c>
      <c r="D11838" s="15" t="s">
        <v>41557</v>
      </c>
      <c r="E11838">
        <v>24400</v>
      </c>
      <c r="F11838">
        <v>30500</v>
      </c>
      <c r="H11838" t="s">
        <v>746</v>
      </c>
      <c r="K11838" s="16">
        <f t="shared" si="552"/>
        <v>27328</v>
      </c>
      <c r="L11838" s="16">
        <f t="shared" si="553"/>
        <v>28766.315789473683</v>
      </c>
      <c r="M11838" s="16">
        <f t="shared" si="554"/>
        <v>32688.995215311006</v>
      </c>
      <c r="N11838" t="e">
        <f>INDEX(XML!$A$2:$R$782,MATCH(C11838,XML!$D$2:$D$737,0),2)</f>
        <v>#N/A</v>
      </c>
    </row>
    <row r="11839" spans="1:14" ht="45" x14ac:dyDescent="0.2">
      <c r="A11839">
        <v>56046</v>
      </c>
      <c r="B11839">
        <v>911401724662</v>
      </c>
      <c r="C11839" s="15" t="s">
        <v>14764</v>
      </c>
      <c r="D11839" s="15" t="s">
        <v>41387</v>
      </c>
      <c r="E11839">
        <v>3600</v>
      </c>
      <c r="F11839">
        <v>4500</v>
      </c>
      <c r="H11839" t="s">
        <v>746</v>
      </c>
      <c r="K11839" s="16">
        <f t="shared" si="552"/>
        <v>4032</v>
      </c>
      <c r="L11839" s="16">
        <f t="shared" si="553"/>
        <v>4244.2105263157891</v>
      </c>
      <c r="M11839" s="16">
        <f t="shared" si="554"/>
        <v>4822.9665071770332</v>
      </c>
      <c r="N11839" t="e">
        <f>INDEX(XML!$A$2:$R$782,MATCH(C11839,XML!$D$2:$D$737,0),2)</f>
        <v>#N/A</v>
      </c>
    </row>
    <row r="11840" spans="1:14" ht="15.75" x14ac:dyDescent="0.25">
      <c r="A11840" s="184" t="s">
        <v>17141</v>
      </c>
      <c r="B11840" s="184"/>
      <c r="C11840" s="185"/>
      <c r="D11840" s="185"/>
      <c r="E11840" s="184"/>
      <c r="F11840" s="184"/>
      <c r="G11840" s="184"/>
      <c r="H11840" s="184"/>
      <c r="I11840" s="184"/>
      <c r="J11840" s="184"/>
      <c r="K11840" s="16">
        <f t="shared" si="552"/>
        <v>0</v>
      </c>
      <c r="L11840" s="16">
        <f t="shared" si="553"/>
        <v>0</v>
      </c>
      <c r="M11840" s="16">
        <f t="shared" si="554"/>
        <v>0</v>
      </c>
      <c r="N11840" t="e">
        <f>INDEX(XML!$A$2:$R$782,MATCH(C11840,XML!$D$2:$D$737,0),2)</f>
        <v>#N/A</v>
      </c>
    </row>
    <row r="11841" spans="1:14" ht="101.25" x14ac:dyDescent="0.2">
      <c r="A11841">
        <v>56004</v>
      </c>
      <c r="B11841">
        <v>911401734142</v>
      </c>
      <c r="C11841" s="15" t="s">
        <v>14753</v>
      </c>
      <c r="D11841" s="15" t="s">
        <v>14754</v>
      </c>
      <c r="E11841">
        <v>2400</v>
      </c>
      <c r="F11841">
        <v>3000</v>
      </c>
      <c r="H11841">
        <v>40</v>
      </c>
      <c r="K11841" s="16">
        <f t="shared" si="552"/>
        <v>2688</v>
      </c>
      <c r="L11841" s="16">
        <f t="shared" si="553"/>
        <v>2829.4736842105262</v>
      </c>
      <c r="M11841" s="16">
        <f t="shared" si="554"/>
        <v>3215.311004784689</v>
      </c>
      <c r="N11841" t="e">
        <f>INDEX(XML!$A$2:$R$782,MATCH(C11841,XML!$D$2:$D$737,0),2)</f>
        <v>#N/A</v>
      </c>
    </row>
    <row r="11842" spans="1:14" ht="90" x14ac:dyDescent="0.2">
      <c r="A11842">
        <v>56001</v>
      </c>
      <c r="B11842">
        <v>911401734152</v>
      </c>
      <c r="C11842" s="15" t="s">
        <v>14751</v>
      </c>
      <c r="D11842" s="15" t="s">
        <v>14752</v>
      </c>
      <c r="E11842">
        <v>2680</v>
      </c>
      <c r="F11842">
        <v>3400</v>
      </c>
      <c r="H11842" t="s">
        <v>746</v>
      </c>
      <c r="K11842" s="16">
        <f t="shared" si="552"/>
        <v>3001.6</v>
      </c>
      <c r="L11842" s="16">
        <f t="shared" si="553"/>
        <v>3159.5789473684213</v>
      </c>
      <c r="M11842" s="16">
        <f t="shared" si="554"/>
        <v>3590.4306220095696</v>
      </c>
      <c r="N11842" t="e">
        <f>INDEX(XML!$A$2:$R$782,MATCH(C11842,XML!$D$2:$D$737,0),2)</f>
        <v>#N/A</v>
      </c>
    </row>
    <row r="11843" spans="1:14" ht="90" x14ac:dyDescent="0.2">
      <c r="A11843">
        <v>56012</v>
      </c>
      <c r="B11843">
        <v>911401734162</v>
      </c>
      <c r="C11843" s="15" t="s">
        <v>14755</v>
      </c>
      <c r="D11843" s="15" t="s">
        <v>14756</v>
      </c>
      <c r="E11843">
        <v>2720</v>
      </c>
      <c r="F11843">
        <v>4050</v>
      </c>
      <c r="H11843" t="s">
        <v>746</v>
      </c>
      <c r="K11843" s="16">
        <f t="shared" si="552"/>
        <v>3046.4</v>
      </c>
      <c r="L11843" s="16">
        <f t="shared" si="553"/>
        <v>3206.7368421052633</v>
      </c>
      <c r="M11843" s="16">
        <f t="shared" si="554"/>
        <v>3644.0191387559812</v>
      </c>
      <c r="N11843" t="e">
        <f>INDEX(XML!$A$2:$R$782,MATCH(C11843,XML!$D$2:$D$737,0),2)</f>
        <v>#N/A</v>
      </c>
    </row>
    <row r="11844" spans="1:14" ht="135" x14ac:dyDescent="0.2">
      <c r="A11844">
        <v>77726</v>
      </c>
      <c r="B11844">
        <v>911401807284</v>
      </c>
      <c r="C11844" s="15" t="s">
        <v>41558</v>
      </c>
      <c r="D11844" s="15" t="s">
        <v>41559</v>
      </c>
      <c r="E11844">
        <v>7745</v>
      </c>
      <c r="F11844">
        <v>9680</v>
      </c>
      <c r="H11844" t="s">
        <v>746</v>
      </c>
      <c r="K11844" s="16">
        <f t="shared" si="552"/>
        <v>8674.4</v>
      </c>
      <c r="L11844" s="16">
        <f t="shared" si="553"/>
        <v>9130.9473684210534</v>
      </c>
      <c r="M11844" s="16">
        <f t="shared" si="554"/>
        <v>10376.076555023925</v>
      </c>
      <c r="N11844" t="e">
        <f>INDEX(XML!$A$2:$R$782,MATCH(C11844,XML!$D$2:$D$737,0),2)</f>
        <v>#N/A</v>
      </c>
    </row>
    <row r="11845" spans="1:14" ht="157.5" x14ac:dyDescent="0.2">
      <c r="A11845">
        <v>51321</v>
      </c>
      <c r="B11845" t="s">
        <v>4907</v>
      </c>
      <c r="C11845" s="15" t="s">
        <v>4908</v>
      </c>
      <c r="D11845" s="15" t="s">
        <v>4909</v>
      </c>
      <c r="E11845">
        <v>3888</v>
      </c>
      <c r="F11845">
        <v>5990</v>
      </c>
      <c r="H11845">
        <v>113</v>
      </c>
      <c r="K11845" s="16">
        <f t="shared" ref="K11845:K11908" si="555">IF(E11845&gt;49999,E11845+E11845*0.07,IF(E11845&lt;=49999,E11845+E11845*0.12))</f>
        <v>4354.5600000000004</v>
      </c>
      <c r="L11845" s="16">
        <f t="shared" ref="L11845:L11908" si="556">K11845*100/95</f>
        <v>4583.7473684210536</v>
      </c>
      <c r="M11845" s="16">
        <f t="shared" ref="M11845:M11908" si="557">IF(COUNTIF(C11845,"*Dahua*"),F11845-10,L11845*100/88)</f>
        <v>5208.8038277511969</v>
      </c>
      <c r="N11845" t="e">
        <f>INDEX(XML!$A$2:$R$782,MATCH(C11845,XML!$D$2:$D$737,0),2)</f>
        <v>#N/A</v>
      </c>
    </row>
    <row r="11846" spans="1:14" ht="135" x14ac:dyDescent="0.2">
      <c r="A11846">
        <v>77727</v>
      </c>
      <c r="B11846">
        <v>911401807484</v>
      </c>
      <c r="C11846" s="15" t="s">
        <v>41560</v>
      </c>
      <c r="D11846" s="15" t="s">
        <v>41561</v>
      </c>
      <c r="E11846">
        <v>16530</v>
      </c>
      <c r="F11846">
        <v>20660</v>
      </c>
      <c r="H11846" t="s">
        <v>746</v>
      </c>
      <c r="K11846" s="16">
        <f t="shared" si="555"/>
        <v>18513.599999999999</v>
      </c>
      <c r="L11846" s="16">
        <f t="shared" si="556"/>
        <v>19487.999999999996</v>
      </c>
      <c r="M11846" s="16">
        <f t="shared" si="557"/>
        <v>22145.45454545454</v>
      </c>
      <c r="N11846" t="e">
        <f>INDEX(XML!$A$2:$R$782,MATCH(C11846,XML!$D$2:$D$737,0),2)</f>
        <v>#N/A</v>
      </c>
    </row>
    <row r="11847" spans="1:14" ht="22.5" x14ac:dyDescent="0.2">
      <c r="A11847">
        <v>77731</v>
      </c>
      <c r="B11847">
        <v>911401591201</v>
      </c>
      <c r="C11847" s="15" t="s">
        <v>41562</v>
      </c>
      <c r="D11847" s="15" t="s">
        <v>41563</v>
      </c>
      <c r="E11847">
        <v>2760</v>
      </c>
      <c r="F11847">
        <v>3450</v>
      </c>
      <c r="H11847" t="s">
        <v>746</v>
      </c>
      <c r="K11847" s="16">
        <f t="shared" si="555"/>
        <v>3091.2</v>
      </c>
      <c r="L11847" s="16">
        <f t="shared" si="556"/>
        <v>3253.8947368421054</v>
      </c>
      <c r="M11847" s="16">
        <f t="shared" si="557"/>
        <v>3697.6076555023928</v>
      </c>
      <c r="N11847" t="e">
        <f>INDEX(XML!$A$2:$R$782,MATCH(C11847,XML!$D$2:$D$737,0),2)</f>
        <v>#N/A</v>
      </c>
    </row>
    <row r="11848" spans="1:14" ht="180" x14ac:dyDescent="0.2">
      <c r="A11848">
        <v>80451</v>
      </c>
      <c r="B11848" t="s">
        <v>41215</v>
      </c>
      <c r="C11848" s="15" t="s">
        <v>41216</v>
      </c>
      <c r="D11848" s="15" t="s">
        <v>41217</v>
      </c>
      <c r="E11848">
        <v>4771</v>
      </c>
      <c r="F11848">
        <v>4990</v>
      </c>
      <c r="H11848" t="s">
        <v>747</v>
      </c>
      <c r="K11848" s="16">
        <f t="shared" si="555"/>
        <v>5343.52</v>
      </c>
      <c r="L11848" s="16">
        <f t="shared" si="556"/>
        <v>5624.757894736842</v>
      </c>
      <c r="M11848" s="16">
        <f t="shared" si="557"/>
        <v>6391.7703349282292</v>
      </c>
      <c r="N11848" t="e">
        <f>INDEX(XML!$A$2:$R$782,MATCH(C11848,XML!$D$2:$D$737,0),2)</f>
        <v>#N/A</v>
      </c>
    </row>
    <row r="11849" spans="1:14" ht="56.25" x14ac:dyDescent="0.2">
      <c r="A11849">
        <v>80699</v>
      </c>
      <c r="B11849">
        <v>911401827081</v>
      </c>
      <c r="C11849" s="15" t="s">
        <v>41564</v>
      </c>
      <c r="D11849" s="15" t="s">
        <v>41565</v>
      </c>
      <c r="E11849">
        <v>7850</v>
      </c>
      <c r="F11849">
        <v>9800</v>
      </c>
      <c r="H11849" t="s">
        <v>746</v>
      </c>
      <c r="K11849" s="16">
        <f t="shared" si="555"/>
        <v>8792</v>
      </c>
      <c r="L11849" s="16">
        <f t="shared" si="556"/>
        <v>9254.7368421052633</v>
      </c>
      <c r="M11849" s="16">
        <f t="shared" si="557"/>
        <v>10516.746411483253</v>
      </c>
      <c r="N11849" t="e">
        <f>INDEX(XML!$A$2:$R$782,MATCH(C11849,XML!$D$2:$D$737,0),2)</f>
        <v>#N/A</v>
      </c>
    </row>
    <row r="11850" spans="1:14" ht="168.75" x14ac:dyDescent="0.2">
      <c r="A11850">
        <v>51322</v>
      </c>
      <c r="B11850" t="s">
        <v>4910</v>
      </c>
      <c r="C11850" s="15" t="s">
        <v>4911</v>
      </c>
      <c r="D11850" s="15" t="s">
        <v>4912</v>
      </c>
      <c r="E11850">
        <v>5480</v>
      </c>
      <c r="F11850">
        <v>6990</v>
      </c>
      <c r="H11850" t="s">
        <v>747</v>
      </c>
      <c r="I11850">
        <v>1</v>
      </c>
      <c r="K11850" s="16">
        <f t="shared" si="555"/>
        <v>6137.6</v>
      </c>
      <c r="L11850" s="16">
        <f t="shared" si="556"/>
        <v>6460.6315789473683</v>
      </c>
      <c r="M11850" s="16">
        <f t="shared" si="557"/>
        <v>7341.6267942583736</v>
      </c>
      <c r="N11850" t="e">
        <f>INDEX(XML!$A$2:$R$782,MATCH(C11850,XML!$D$2:$D$737,0),2)</f>
        <v>#N/A</v>
      </c>
    </row>
    <row r="11851" spans="1:14" ht="135" x14ac:dyDescent="0.2">
      <c r="A11851">
        <v>66302</v>
      </c>
      <c r="B11851">
        <v>911401807384</v>
      </c>
      <c r="C11851" s="15" t="s">
        <v>41566</v>
      </c>
      <c r="D11851" s="15" t="s">
        <v>41567</v>
      </c>
      <c r="E11851">
        <v>10900</v>
      </c>
      <c r="F11851">
        <v>13625</v>
      </c>
      <c r="H11851" t="s">
        <v>746</v>
      </c>
      <c r="K11851" s="16">
        <f t="shared" si="555"/>
        <v>12208</v>
      </c>
      <c r="L11851" s="16">
        <f t="shared" si="556"/>
        <v>12850.526315789473</v>
      </c>
      <c r="M11851" s="16">
        <f t="shared" si="557"/>
        <v>14602.87081339713</v>
      </c>
      <c r="N11851" t="e">
        <f>INDEX(XML!$A$2:$R$782,MATCH(C11851,XML!$D$2:$D$737,0),2)</f>
        <v>#N/A</v>
      </c>
    </row>
    <row r="11852" spans="1:14" ht="157.5" x14ac:dyDescent="0.2">
      <c r="A11852">
        <v>51323</v>
      </c>
      <c r="B11852" t="s">
        <v>4913</v>
      </c>
      <c r="C11852" s="15" t="s">
        <v>4914</v>
      </c>
      <c r="D11852" s="15" t="s">
        <v>4915</v>
      </c>
      <c r="E11852">
        <v>7258</v>
      </c>
      <c r="F11852">
        <v>7990</v>
      </c>
      <c r="H11852">
        <v>40</v>
      </c>
      <c r="I11852">
        <v>1</v>
      </c>
      <c r="K11852" s="16">
        <f t="shared" si="555"/>
        <v>8128.96</v>
      </c>
      <c r="L11852" s="16">
        <f t="shared" si="556"/>
        <v>8556.7999999999993</v>
      </c>
      <c r="M11852" s="16">
        <f t="shared" si="557"/>
        <v>9723.6363636363621</v>
      </c>
      <c r="N11852" t="e">
        <f>INDEX(XML!$A$2:$R$782,MATCH(C11852,XML!$D$2:$D$737,0),2)</f>
        <v>#N/A</v>
      </c>
    </row>
    <row r="11853" spans="1:14" ht="112.5" x14ac:dyDescent="0.2">
      <c r="A11853">
        <v>80479</v>
      </c>
      <c r="B11853" t="s">
        <v>41218</v>
      </c>
      <c r="C11853" s="15" t="s">
        <v>41219</v>
      </c>
      <c r="D11853" s="15" t="s">
        <v>41220</v>
      </c>
      <c r="E11853">
        <v>6059</v>
      </c>
      <c r="F11853">
        <v>6490</v>
      </c>
      <c r="H11853">
        <v>15</v>
      </c>
      <c r="K11853" s="16">
        <f t="shared" si="555"/>
        <v>6786.08</v>
      </c>
      <c r="L11853" s="16">
        <f t="shared" si="556"/>
        <v>7143.242105263158</v>
      </c>
      <c r="M11853" s="16">
        <f t="shared" si="557"/>
        <v>8117.3205741626798</v>
      </c>
      <c r="N11853" t="e">
        <f>INDEX(XML!$A$2:$R$782,MATCH(C11853,XML!$D$2:$D$737,0),2)</f>
        <v>#N/A</v>
      </c>
    </row>
    <row r="11854" spans="1:14" ht="112.5" x14ac:dyDescent="0.2">
      <c r="A11854">
        <v>80480</v>
      </c>
      <c r="B11854" t="s">
        <v>41221</v>
      </c>
      <c r="C11854" s="15" t="s">
        <v>41222</v>
      </c>
      <c r="D11854" s="15" t="s">
        <v>41223</v>
      </c>
      <c r="E11854">
        <v>7154</v>
      </c>
      <c r="F11854">
        <v>8290</v>
      </c>
      <c r="H11854">
        <v>17</v>
      </c>
      <c r="K11854" s="16">
        <f t="shared" si="555"/>
        <v>8012.48</v>
      </c>
      <c r="L11854" s="16">
        <f t="shared" si="556"/>
        <v>8434.1894736842114</v>
      </c>
      <c r="M11854" s="16">
        <f t="shared" si="557"/>
        <v>9584.3062200956938</v>
      </c>
      <c r="N11854" t="e">
        <f>INDEX(XML!$A$2:$R$782,MATCH(C11854,XML!$D$2:$D$737,0),2)</f>
        <v>#N/A</v>
      </c>
    </row>
    <row r="11855" spans="1:14" ht="112.5" x14ac:dyDescent="0.2">
      <c r="A11855">
        <v>51326</v>
      </c>
      <c r="B11855" t="s">
        <v>4916</v>
      </c>
      <c r="C11855" s="15" t="s">
        <v>4917</v>
      </c>
      <c r="D11855" s="15" t="s">
        <v>4918</v>
      </c>
      <c r="E11855">
        <v>6930</v>
      </c>
      <c r="F11855">
        <v>9990</v>
      </c>
      <c r="K11855" s="16">
        <f t="shared" si="555"/>
        <v>7761.6</v>
      </c>
      <c r="L11855" s="16">
        <f t="shared" si="556"/>
        <v>8170.105263157895</v>
      </c>
      <c r="M11855" s="16">
        <f t="shared" si="557"/>
        <v>9284.21052631579</v>
      </c>
      <c r="N11855" t="e">
        <f>INDEX(XML!$A$2:$R$782,MATCH(C11855,XML!$D$2:$D$737,0),2)</f>
        <v>#N/A</v>
      </c>
    </row>
    <row r="11856" spans="1:14" ht="15.75" x14ac:dyDescent="0.25">
      <c r="A11856" s="184" t="s">
        <v>17269</v>
      </c>
      <c r="B11856" s="184"/>
      <c r="C11856" s="185"/>
      <c r="D11856" s="185"/>
      <c r="E11856" s="184"/>
      <c r="F11856" s="184"/>
      <c r="G11856" s="184"/>
      <c r="H11856" s="184"/>
      <c r="I11856" s="184"/>
      <c r="J11856" s="184"/>
      <c r="K11856" s="16">
        <f t="shared" si="555"/>
        <v>0</v>
      </c>
      <c r="L11856" s="16">
        <f t="shared" si="556"/>
        <v>0</v>
      </c>
      <c r="M11856" s="16">
        <f t="shared" si="557"/>
        <v>0</v>
      </c>
      <c r="N11856" t="e">
        <f>INDEX(XML!$A$2:$R$782,MATCH(C11856,XML!$D$2:$D$737,0),2)</f>
        <v>#N/A</v>
      </c>
    </row>
    <row r="11857" spans="1:14" ht="123.75" x14ac:dyDescent="0.2">
      <c r="A11857">
        <v>56069</v>
      </c>
      <c r="B11857">
        <v>911401735852</v>
      </c>
      <c r="C11857" s="15" t="s">
        <v>14357</v>
      </c>
      <c r="D11857" s="15" t="s">
        <v>24445</v>
      </c>
      <c r="E11857">
        <v>3250</v>
      </c>
      <c r="F11857">
        <v>4070</v>
      </c>
      <c r="H11857" t="s">
        <v>746</v>
      </c>
      <c r="K11857" s="16">
        <f t="shared" si="555"/>
        <v>3640</v>
      </c>
      <c r="L11857" s="16">
        <f t="shared" si="556"/>
        <v>3831.5789473684213</v>
      </c>
      <c r="M11857" s="16">
        <f t="shared" si="557"/>
        <v>4354.0669856459335</v>
      </c>
      <c r="N11857" t="e">
        <f>INDEX(XML!$A$2:$R$782,MATCH(C11857,XML!$D$2:$D$737,0),2)</f>
        <v>#N/A</v>
      </c>
    </row>
    <row r="11858" spans="1:14" ht="123.75" x14ac:dyDescent="0.2">
      <c r="A11858">
        <v>56070</v>
      </c>
      <c r="B11858">
        <v>911401735842</v>
      </c>
      <c r="C11858" s="15" t="s">
        <v>14358</v>
      </c>
      <c r="D11858" s="15" t="s">
        <v>24446</v>
      </c>
      <c r="E11858">
        <v>3500</v>
      </c>
      <c r="F11858">
        <v>4380</v>
      </c>
      <c r="H11858" t="s">
        <v>746</v>
      </c>
      <c r="K11858" s="16">
        <f t="shared" si="555"/>
        <v>3920</v>
      </c>
      <c r="L11858" s="16">
        <f t="shared" si="556"/>
        <v>4126.3157894736842</v>
      </c>
      <c r="M11858" s="16">
        <f t="shared" si="557"/>
        <v>4688.9952153110053</v>
      </c>
      <c r="N11858" t="e">
        <f>INDEX(XML!$A$2:$R$782,MATCH(C11858,XML!$D$2:$D$737,0),2)</f>
        <v>#N/A</v>
      </c>
    </row>
    <row r="11859" spans="1:14" ht="123.75" x14ac:dyDescent="0.2">
      <c r="A11859">
        <v>56067</v>
      </c>
      <c r="B11859">
        <v>911401735872</v>
      </c>
      <c r="C11859" s="15" t="s">
        <v>41568</v>
      </c>
      <c r="D11859" s="15" t="s">
        <v>41569</v>
      </c>
      <c r="E11859">
        <v>6440</v>
      </c>
      <c r="F11859">
        <v>8050</v>
      </c>
      <c r="H11859" t="s">
        <v>746</v>
      </c>
      <c r="K11859" s="16">
        <f t="shared" si="555"/>
        <v>7212.8</v>
      </c>
      <c r="L11859" s="16">
        <f t="shared" si="556"/>
        <v>7592.4210526315792</v>
      </c>
      <c r="M11859" s="16">
        <f t="shared" si="557"/>
        <v>8627.7511961722485</v>
      </c>
      <c r="N11859" t="e">
        <f>INDEX(XML!$A$2:$R$782,MATCH(C11859,XML!$D$2:$D$737,0),2)</f>
        <v>#N/A</v>
      </c>
    </row>
    <row r="11860" spans="1:14" ht="135" x14ac:dyDescent="0.2">
      <c r="A11860">
        <v>56068</v>
      </c>
      <c r="B11860">
        <v>911401735862</v>
      </c>
      <c r="C11860" s="15" t="s">
        <v>41570</v>
      </c>
      <c r="D11860" s="15" t="s">
        <v>41571</v>
      </c>
      <c r="E11860">
        <v>7265</v>
      </c>
      <c r="F11860">
        <v>9080</v>
      </c>
      <c r="H11860" t="s">
        <v>746</v>
      </c>
      <c r="K11860" s="16">
        <f t="shared" si="555"/>
        <v>8136.8</v>
      </c>
      <c r="L11860" s="16">
        <f t="shared" si="556"/>
        <v>8565.0526315789466</v>
      </c>
      <c r="M11860" s="16">
        <f t="shared" si="557"/>
        <v>9733.0143540669833</v>
      </c>
      <c r="N11860" t="e">
        <f>INDEX(XML!$A$2:$R$782,MATCH(C11860,XML!$D$2:$D$737,0),2)</f>
        <v>#N/A</v>
      </c>
    </row>
    <row r="11861" spans="1:14" ht="15.75" x14ac:dyDescent="0.25">
      <c r="A11861" s="184" t="s">
        <v>4776</v>
      </c>
      <c r="B11861" s="184"/>
      <c r="C11861" s="185"/>
      <c r="D11861" s="185"/>
      <c r="E11861" s="184"/>
      <c r="F11861" s="184"/>
      <c r="G11861" s="184"/>
      <c r="H11861" s="184"/>
      <c r="I11861" s="184"/>
      <c r="J11861" s="184"/>
      <c r="K11861" s="16">
        <f t="shared" si="555"/>
        <v>0</v>
      </c>
      <c r="L11861" s="16">
        <f t="shared" si="556"/>
        <v>0</v>
      </c>
      <c r="M11861" s="16">
        <f t="shared" si="557"/>
        <v>0</v>
      </c>
      <c r="N11861" t="e">
        <f>INDEX(XML!$A$2:$R$782,MATCH(C11861,XML!$D$2:$D$737,0),2)</f>
        <v>#N/A</v>
      </c>
    </row>
    <row r="11862" spans="1:14" ht="157.5" x14ac:dyDescent="0.2">
      <c r="A11862">
        <v>80490</v>
      </c>
      <c r="B11862" t="s">
        <v>41227</v>
      </c>
      <c r="C11862" s="15" t="s">
        <v>41228</v>
      </c>
      <c r="D11862" s="15" t="s">
        <v>41229</v>
      </c>
      <c r="E11862">
        <v>4253</v>
      </c>
      <c r="F11862">
        <v>4990</v>
      </c>
      <c r="K11862" s="16">
        <f t="shared" si="555"/>
        <v>4763.3599999999997</v>
      </c>
      <c r="L11862" s="16">
        <f t="shared" si="556"/>
        <v>5014.0631578947359</v>
      </c>
      <c r="M11862" s="16">
        <f t="shared" si="557"/>
        <v>5697.7990430622003</v>
      </c>
      <c r="N11862" t="e">
        <f>INDEX(XML!$A$2:$R$782,MATCH(C11862,XML!$D$2:$D$737,0),2)</f>
        <v>#N/A</v>
      </c>
    </row>
    <row r="11863" spans="1:14" ht="112.5" x14ac:dyDescent="0.2">
      <c r="A11863">
        <v>80481</v>
      </c>
      <c r="B11863" t="s">
        <v>41230</v>
      </c>
      <c r="C11863" s="15" t="s">
        <v>41231</v>
      </c>
      <c r="D11863" s="15" t="s">
        <v>41232</v>
      </c>
      <c r="E11863">
        <v>5412</v>
      </c>
      <c r="F11863">
        <v>7990</v>
      </c>
      <c r="I11863">
        <v>1</v>
      </c>
      <c r="K11863" s="16">
        <f t="shared" si="555"/>
        <v>6061.44</v>
      </c>
      <c r="L11863" s="16">
        <f t="shared" si="556"/>
        <v>6380.4631578947365</v>
      </c>
      <c r="M11863" s="16">
        <f t="shared" si="557"/>
        <v>7250.5263157894724</v>
      </c>
      <c r="N11863" t="e">
        <f>INDEX(XML!$A$2:$R$782,MATCH(C11863,XML!$D$2:$D$737,0),2)</f>
        <v>#N/A</v>
      </c>
    </row>
    <row r="11864" spans="1:14" ht="56.25" x14ac:dyDescent="0.2">
      <c r="A11864">
        <v>35556</v>
      </c>
      <c r="B11864" t="s">
        <v>4789</v>
      </c>
      <c r="C11864" s="15" t="s">
        <v>41242</v>
      </c>
      <c r="D11864" s="15" t="s">
        <v>41243</v>
      </c>
      <c r="E11864">
        <v>7500</v>
      </c>
      <c r="F11864">
        <v>10990</v>
      </c>
      <c r="H11864">
        <v>43</v>
      </c>
      <c r="K11864" s="16">
        <f t="shared" si="555"/>
        <v>8400</v>
      </c>
      <c r="L11864" s="16">
        <f t="shared" si="556"/>
        <v>8842.105263157895</v>
      </c>
      <c r="M11864" s="16">
        <f t="shared" si="557"/>
        <v>10047.846889952154</v>
      </c>
      <c r="N11864" t="e">
        <f>INDEX(XML!$A$2:$R$782,MATCH(C11864,XML!$D$2:$D$737,0),2)</f>
        <v>#N/A</v>
      </c>
    </row>
    <row r="11865" spans="1:14" ht="101.25" x14ac:dyDescent="0.2">
      <c r="A11865">
        <v>80496</v>
      </c>
      <c r="B11865" t="s">
        <v>41224</v>
      </c>
      <c r="C11865" s="15" t="s">
        <v>41225</v>
      </c>
      <c r="D11865" s="15" t="s">
        <v>41226</v>
      </c>
      <c r="E11865">
        <v>9227</v>
      </c>
      <c r="F11865">
        <v>13990</v>
      </c>
      <c r="H11865">
        <v>10</v>
      </c>
      <c r="I11865">
        <v>1</v>
      </c>
      <c r="K11865" s="16">
        <f t="shared" si="555"/>
        <v>10334.24</v>
      </c>
      <c r="L11865" s="16">
        <f t="shared" si="556"/>
        <v>10878.147368421052</v>
      </c>
      <c r="M11865" s="16">
        <f t="shared" si="557"/>
        <v>12361.531100478467</v>
      </c>
      <c r="N11865" t="e">
        <f>INDEX(XML!$A$2:$R$782,MATCH(C11865,XML!$D$2:$D$737,0),2)</f>
        <v>#N/A</v>
      </c>
    </row>
    <row r="11866" spans="1:14" ht="112.5" x14ac:dyDescent="0.2">
      <c r="A11866">
        <v>35550</v>
      </c>
      <c r="B11866" t="s">
        <v>41236</v>
      </c>
      <c r="C11866" s="15" t="s">
        <v>41237</v>
      </c>
      <c r="D11866" s="15" t="s">
        <v>41238</v>
      </c>
      <c r="E11866">
        <v>9570</v>
      </c>
      <c r="F11866">
        <v>14990</v>
      </c>
      <c r="H11866" t="s">
        <v>746</v>
      </c>
      <c r="K11866" s="16">
        <f t="shared" si="555"/>
        <v>10718.4</v>
      </c>
      <c r="L11866" s="16">
        <f t="shared" si="556"/>
        <v>11282.526315789473</v>
      </c>
      <c r="M11866" s="16">
        <f t="shared" si="557"/>
        <v>12821.052631578948</v>
      </c>
      <c r="N11866" t="e">
        <f>INDEX(XML!$A$2:$R$782,MATCH(C11866,XML!$D$2:$D$737,0),2)</f>
        <v>#N/A</v>
      </c>
    </row>
    <row r="11867" spans="1:14" ht="146.25" x14ac:dyDescent="0.2">
      <c r="A11867">
        <v>80463</v>
      </c>
      <c r="B11867" t="s">
        <v>41233</v>
      </c>
      <c r="C11867" s="15" t="s">
        <v>41234</v>
      </c>
      <c r="D11867" s="15" t="s">
        <v>41235</v>
      </c>
      <c r="E11867">
        <v>16280</v>
      </c>
      <c r="F11867">
        <v>19990</v>
      </c>
      <c r="H11867">
        <v>6</v>
      </c>
      <c r="I11867">
        <v>1</v>
      </c>
      <c r="K11867" s="16">
        <f t="shared" si="555"/>
        <v>18233.599999999999</v>
      </c>
      <c r="L11867" s="16">
        <f t="shared" si="556"/>
        <v>19193.263157894733</v>
      </c>
      <c r="M11867" s="16">
        <f t="shared" si="557"/>
        <v>21810.52631578947</v>
      </c>
      <c r="N11867" t="e">
        <f>INDEX(XML!$A$2:$R$782,MATCH(C11867,XML!$D$2:$D$737,0),2)</f>
        <v>#N/A</v>
      </c>
    </row>
    <row r="11868" spans="1:14" ht="112.5" x14ac:dyDescent="0.2">
      <c r="A11868">
        <v>67543</v>
      </c>
      <c r="B11868">
        <v>9290041697</v>
      </c>
      <c r="C11868" s="15" t="s">
        <v>24967</v>
      </c>
      <c r="D11868" s="15" t="s">
        <v>25032</v>
      </c>
      <c r="E11868">
        <v>6090</v>
      </c>
      <c r="F11868">
        <v>7990</v>
      </c>
      <c r="H11868">
        <v>23</v>
      </c>
      <c r="K11868" s="16">
        <f t="shared" si="555"/>
        <v>6820.8</v>
      </c>
      <c r="L11868" s="16">
        <f t="shared" si="556"/>
        <v>7179.7894736842109</v>
      </c>
      <c r="M11868" s="16">
        <f t="shared" si="557"/>
        <v>8158.8516746411487</v>
      </c>
      <c r="N11868" t="e">
        <f>INDEX(XML!$A$2:$R$782,MATCH(C11868,XML!$D$2:$D$737,0),2)</f>
        <v>#N/A</v>
      </c>
    </row>
    <row r="11869" spans="1:14" ht="157.5" x14ac:dyDescent="0.2">
      <c r="A11869">
        <v>67568</v>
      </c>
      <c r="B11869">
        <v>9290041693</v>
      </c>
      <c r="C11869" s="15" t="s">
        <v>24973</v>
      </c>
      <c r="D11869" s="15" t="s">
        <v>24974</v>
      </c>
      <c r="E11869">
        <v>10098</v>
      </c>
      <c r="F11869">
        <v>12990</v>
      </c>
      <c r="K11869" s="16">
        <f t="shared" si="555"/>
        <v>11309.76</v>
      </c>
      <c r="L11869" s="16">
        <f t="shared" si="556"/>
        <v>11905.010526315789</v>
      </c>
      <c r="M11869" s="16">
        <f t="shared" si="557"/>
        <v>13528.421052631578</v>
      </c>
      <c r="N11869" t="e">
        <f>INDEX(XML!$A$2:$R$782,MATCH(C11869,XML!$D$2:$D$737,0),2)</f>
        <v>#N/A</v>
      </c>
    </row>
    <row r="11870" spans="1:14" ht="225" x14ac:dyDescent="0.2">
      <c r="A11870">
        <v>67565</v>
      </c>
      <c r="B11870" t="s">
        <v>24970</v>
      </c>
      <c r="C11870" s="15" t="s">
        <v>24971</v>
      </c>
      <c r="D11870" s="15" t="s">
        <v>24972</v>
      </c>
      <c r="E11870">
        <v>9865</v>
      </c>
      <c r="F11870">
        <v>11990</v>
      </c>
      <c r="K11870" s="16">
        <f t="shared" si="555"/>
        <v>11048.8</v>
      </c>
      <c r="L11870" s="16">
        <f t="shared" si="556"/>
        <v>11630.315789473685</v>
      </c>
      <c r="M11870" s="16">
        <f t="shared" si="557"/>
        <v>13216.267942583734</v>
      </c>
      <c r="N11870" t="e">
        <f>INDEX(XML!$A$2:$R$782,MATCH(C11870,XML!$D$2:$D$737,0),2)</f>
        <v>#N/A</v>
      </c>
    </row>
    <row r="11871" spans="1:14" ht="67.5" x14ac:dyDescent="0.2">
      <c r="A11871">
        <v>36613</v>
      </c>
      <c r="B11871" t="s">
        <v>4877</v>
      </c>
      <c r="C11871" s="15" t="s">
        <v>4878</v>
      </c>
      <c r="D11871" s="15" t="s">
        <v>4879</v>
      </c>
      <c r="E11871">
        <v>20765</v>
      </c>
      <c r="F11871">
        <v>28890</v>
      </c>
      <c r="K11871" s="16">
        <f t="shared" si="555"/>
        <v>23256.799999999999</v>
      </c>
      <c r="L11871" s="16">
        <f t="shared" si="556"/>
        <v>24480.842105263157</v>
      </c>
      <c r="M11871" s="16">
        <f t="shared" si="557"/>
        <v>27819.138755980857</v>
      </c>
      <c r="N11871" t="e">
        <f>INDEX(XML!$A$2:$R$782,MATCH(C11871,XML!$D$2:$D$737,0),2)</f>
        <v>#N/A</v>
      </c>
    </row>
    <row r="11872" spans="1:14" ht="45" x14ac:dyDescent="0.2">
      <c r="A11872">
        <v>33963</v>
      </c>
      <c r="B11872" t="s">
        <v>4777</v>
      </c>
      <c r="C11872" s="15" t="s">
        <v>4778</v>
      </c>
      <c r="D11872" s="15" t="s">
        <v>4779</v>
      </c>
      <c r="E11872">
        <v>19160</v>
      </c>
      <c r="F11872">
        <v>22990</v>
      </c>
      <c r="H11872">
        <v>1</v>
      </c>
      <c r="K11872" s="16">
        <f t="shared" si="555"/>
        <v>21459.200000000001</v>
      </c>
      <c r="L11872" s="16">
        <f t="shared" si="556"/>
        <v>22588.63157894737</v>
      </c>
      <c r="M11872" s="16">
        <f t="shared" si="557"/>
        <v>25668.899521531104</v>
      </c>
      <c r="N11872" t="e">
        <f>INDEX(XML!$A$2:$R$782,MATCH(C11872,XML!$D$2:$D$737,0),2)</f>
        <v>#N/A</v>
      </c>
    </row>
    <row r="11873" spans="1:14" ht="67.5" x14ac:dyDescent="0.2">
      <c r="A11873">
        <v>33315</v>
      </c>
      <c r="B11873" t="s">
        <v>4780</v>
      </c>
      <c r="C11873" s="15" t="s">
        <v>4781</v>
      </c>
      <c r="D11873" s="15" t="s">
        <v>4782</v>
      </c>
      <c r="E11873">
        <v>20479</v>
      </c>
      <c r="F11873">
        <v>24990</v>
      </c>
      <c r="H11873">
        <v>4</v>
      </c>
      <c r="K11873" s="16">
        <f t="shared" si="555"/>
        <v>22936.48</v>
      </c>
      <c r="L11873" s="16">
        <f t="shared" si="556"/>
        <v>24143.663157894738</v>
      </c>
      <c r="M11873" s="16">
        <f t="shared" si="557"/>
        <v>27435.980861244021</v>
      </c>
      <c r="N11873" t="e">
        <f>INDEX(XML!$A$2:$R$782,MATCH(C11873,XML!$D$2:$D$737,0),2)</f>
        <v>#N/A</v>
      </c>
    </row>
    <row r="11874" spans="1:14" ht="202.5" x14ac:dyDescent="0.2">
      <c r="A11874">
        <v>67544</v>
      </c>
      <c r="B11874" t="s">
        <v>24968</v>
      </c>
      <c r="C11874" s="15" t="s">
        <v>24969</v>
      </c>
      <c r="D11874" s="15" t="s">
        <v>25033</v>
      </c>
      <c r="E11874">
        <v>22773</v>
      </c>
      <c r="F11874">
        <v>26990</v>
      </c>
      <c r="K11874" s="16">
        <f t="shared" si="555"/>
        <v>25505.759999999998</v>
      </c>
      <c r="L11874" s="16">
        <f t="shared" si="556"/>
        <v>26848.168421052633</v>
      </c>
      <c r="M11874" s="16">
        <f t="shared" si="557"/>
        <v>30509.282296650719</v>
      </c>
      <c r="N11874" t="e">
        <f>INDEX(XML!$A$2:$R$782,MATCH(C11874,XML!$D$2:$D$737,0),2)</f>
        <v>#N/A</v>
      </c>
    </row>
    <row r="11875" spans="1:14" ht="78.75" x14ac:dyDescent="0.2">
      <c r="A11875">
        <v>35644</v>
      </c>
      <c r="B11875" t="s">
        <v>4783</v>
      </c>
      <c r="C11875" s="15" t="s">
        <v>4784</v>
      </c>
      <c r="D11875" s="15" t="s">
        <v>4785</v>
      </c>
      <c r="E11875">
        <v>39222</v>
      </c>
      <c r="F11875">
        <v>44990</v>
      </c>
      <c r="I11875">
        <v>2</v>
      </c>
      <c r="K11875" s="16">
        <f t="shared" si="555"/>
        <v>43928.639999999999</v>
      </c>
      <c r="L11875" s="16">
        <f t="shared" si="556"/>
        <v>46240.673684210524</v>
      </c>
      <c r="M11875" s="16">
        <f t="shared" si="557"/>
        <v>52546.220095693781</v>
      </c>
      <c r="N11875" t="e">
        <f>INDEX(XML!$A$2:$R$782,MATCH(C11875,XML!$D$2:$D$737,0),2)</f>
        <v>#N/A</v>
      </c>
    </row>
    <row r="11876" spans="1:14" ht="56.25" x14ac:dyDescent="0.2">
      <c r="A11876">
        <v>31544</v>
      </c>
      <c r="B11876" t="s">
        <v>4790</v>
      </c>
      <c r="C11876" s="15" t="s">
        <v>4791</v>
      </c>
      <c r="D11876" s="15" t="s">
        <v>4792</v>
      </c>
      <c r="E11876">
        <v>21245</v>
      </c>
      <c r="F11876">
        <v>24590</v>
      </c>
      <c r="I11876">
        <v>1</v>
      </c>
      <c r="K11876" s="16">
        <f t="shared" si="555"/>
        <v>23794.400000000001</v>
      </c>
      <c r="L11876" s="16">
        <f t="shared" si="556"/>
        <v>25046.736842105263</v>
      </c>
      <c r="M11876" s="16">
        <f t="shared" si="557"/>
        <v>28462.200956937799</v>
      </c>
      <c r="N11876" t="e">
        <f>INDEX(XML!$A$2:$R$782,MATCH(C11876,XML!$D$2:$D$737,0),2)</f>
        <v>#N/A</v>
      </c>
    </row>
    <row r="11877" spans="1:14" ht="123.75" x14ac:dyDescent="0.2">
      <c r="A11877">
        <v>51335</v>
      </c>
      <c r="B11877" t="s">
        <v>4786</v>
      </c>
      <c r="C11877" s="15" t="s">
        <v>4787</v>
      </c>
      <c r="D11877" s="15" t="s">
        <v>4788</v>
      </c>
      <c r="E11877">
        <v>17000</v>
      </c>
      <c r="F11877">
        <v>19990</v>
      </c>
      <c r="H11877" t="s">
        <v>746</v>
      </c>
      <c r="I11877">
        <v>1</v>
      </c>
      <c r="K11877" s="16">
        <f t="shared" si="555"/>
        <v>19040</v>
      </c>
      <c r="L11877" s="16">
        <f t="shared" si="556"/>
        <v>20042.105263157893</v>
      </c>
      <c r="M11877" s="16">
        <f t="shared" si="557"/>
        <v>22775.119617224878</v>
      </c>
      <c r="N11877" t="e">
        <f>INDEX(XML!$A$2:$R$782,MATCH(C11877,XML!$D$2:$D$737,0),2)</f>
        <v>#N/A</v>
      </c>
    </row>
    <row r="11878" spans="1:14" ht="56.25" x14ac:dyDescent="0.2">
      <c r="A11878">
        <v>35551</v>
      </c>
      <c r="B11878" t="s">
        <v>4789</v>
      </c>
      <c r="C11878" s="15" t="s">
        <v>47121</v>
      </c>
      <c r="D11878" s="15" t="s">
        <v>47122</v>
      </c>
      <c r="E11878">
        <v>8145</v>
      </c>
      <c r="F11878">
        <v>10990</v>
      </c>
      <c r="H11878">
        <v>1</v>
      </c>
      <c r="I11878">
        <v>1</v>
      </c>
      <c r="K11878" s="16">
        <f t="shared" si="555"/>
        <v>9122.4</v>
      </c>
      <c r="L11878" s="16">
        <f t="shared" si="556"/>
        <v>9602.5263157894733</v>
      </c>
      <c r="M11878" s="16">
        <f t="shared" si="557"/>
        <v>10911.961722488037</v>
      </c>
      <c r="N11878" t="e">
        <f>INDEX(XML!$A$2:$R$782,MATCH(C11878,XML!$D$2:$D$737,0),2)</f>
        <v>#N/A</v>
      </c>
    </row>
    <row r="11879" spans="1:14" ht="67.5" x14ac:dyDescent="0.2">
      <c r="A11879">
        <v>29066</v>
      </c>
      <c r="B11879" t="s">
        <v>47532</v>
      </c>
      <c r="C11879" s="15" t="s">
        <v>47533</v>
      </c>
      <c r="D11879" s="15" t="s">
        <v>47534</v>
      </c>
      <c r="E11879">
        <v>42380</v>
      </c>
      <c r="F11879">
        <v>49990</v>
      </c>
      <c r="I11879">
        <v>3</v>
      </c>
      <c r="K11879" s="16">
        <f t="shared" si="555"/>
        <v>47465.599999999999</v>
      </c>
      <c r="L11879" s="16">
        <f t="shared" si="556"/>
        <v>49963.789473684214</v>
      </c>
      <c r="M11879" s="16">
        <f t="shared" si="557"/>
        <v>56777.033492822971</v>
      </c>
      <c r="N11879" t="e">
        <f>INDEX(XML!$A$2:$R$782,MATCH(C11879,XML!$D$2:$D$737,0),2)</f>
        <v>#N/A</v>
      </c>
    </row>
    <row r="11880" spans="1:14" ht="15.75" x14ac:dyDescent="0.25">
      <c r="A11880" s="184" t="s">
        <v>17142</v>
      </c>
      <c r="B11880" s="184"/>
      <c r="C11880" s="185"/>
      <c r="D11880" s="185"/>
      <c r="E11880" s="184"/>
      <c r="F11880" s="184"/>
      <c r="G11880" s="184"/>
      <c r="H11880" s="184"/>
      <c r="I11880" s="184"/>
      <c r="J11880" s="184"/>
      <c r="K11880" s="16">
        <f t="shared" si="555"/>
        <v>0</v>
      </c>
      <c r="L11880" s="16">
        <f t="shared" si="556"/>
        <v>0</v>
      </c>
      <c r="M11880" s="16">
        <f t="shared" si="557"/>
        <v>0</v>
      </c>
      <c r="N11880" t="e">
        <f>INDEX(XML!$A$2:$R$782,MATCH(C11880,XML!$D$2:$D$737,0),2)</f>
        <v>#N/A</v>
      </c>
    </row>
    <row r="11881" spans="1:14" ht="33.75" x14ac:dyDescent="0.2">
      <c r="A11881">
        <v>77340</v>
      </c>
      <c r="B11881">
        <v>911401813587</v>
      </c>
      <c r="C11881" s="15" t="s">
        <v>41572</v>
      </c>
      <c r="D11881" s="15" t="s">
        <v>41573</v>
      </c>
      <c r="E11881">
        <v>4250</v>
      </c>
      <c r="F11881">
        <v>5310</v>
      </c>
      <c r="H11881" t="s">
        <v>746</v>
      </c>
      <c r="K11881" s="16">
        <f t="shared" si="555"/>
        <v>4760</v>
      </c>
      <c r="L11881" s="16">
        <f t="shared" si="556"/>
        <v>5010.5263157894733</v>
      </c>
      <c r="M11881" s="16">
        <f t="shared" si="557"/>
        <v>5693.7799043062196</v>
      </c>
      <c r="N11881" t="e">
        <f>INDEX(XML!$A$2:$R$782,MATCH(C11881,XML!$D$2:$D$737,0),2)</f>
        <v>#N/A</v>
      </c>
    </row>
    <row r="11882" spans="1:14" ht="123.75" x14ac:dyDescent="0.2">
      <c r="A11882">
        <v>56045</v>
      </c>
      <c r="B11882">
        <v>911401831283</v>
      </c>
      <c r="C11882" s="15" t="s">
        <v>14762</v>
      </c>
      <c r="D11882" s="15" t="s">
        <v>14763</v>
      </c>
      <c r="E11882">
        <v>3800</v>
      </c>
      <c r="F11882">
        <v>5380</v>
      </c>
      <c r="H11882">
        <v>2</v>
      </c>
      <c r="K11882" s="16">
        <f t="shared" si="555"/>
        <v>4256</v>
      </c>
      <c r="L11882" s="16">
        <f t="shared" si="556"/>
        <v>4480</v>
      </c>
      <c r="M11882" s="16">
        <f t="shared" si="557"/>
        <v>5090.909090909091</v>
      </c>
      <c r="N11882" t="e">
        <f>INDEX(XML!$A$2:$R$782,MATCH(C11882,XML!$D$2:$D$737,0),2)</f>
        <v>#N/A</v>
      </c>
    </row>
    <row r="11883" spans="1:14" ht="123.75" x14ac:dyDescent="0.2">
      <c r="A11883">
        <v>56044</v>
      </c>
      <c r="B11883">
        <v>911401833283</v>
      </c>
      <c r="C11883" s="15" t="s">
        <v>14760</v>
      </c>
      <c r="D11883" s="15" t="s">
        <v>14761</v>
      </c>
      <c r="E11883">
        <v>5880</v>
      </c>
      <c r="F11883">
        <v>7963</v>
      </c>
      <c r="H11883">
        <v>2</v>
      </c>
      <c r="K11883" s="16">
        <f t="shared" si="555"/>
        <v>6585.6</v>
      </c>
      <c r="L11883" s="16">
        <f t="shared" si="556"/>
        <v>6932.2105263157891</v>
      </c>
      <c r="M11883" s="16">
        <f t="shared" si="557"/>
        <v>7877.5119617224873</v>
      </c>
      <c r="N11883" t="e">
        <f>INDEX(XML!$A$2:$R$782,MATCH(C11883,XML!$D$2:$D$737,0),2)</f>
        <v>#N/A</v>
      </c>
    </row>
    <row r="11884" spans="1:14" ht="33.75" x14ac:dyDescent="0.2">
      <c r="A11884">
        <v>77722</v>
      </c>
      <c r="B11884">
        <v>911401813887</v>
      </c>
      <c r="C11884" s="15" t="s">
        <v>41574</v>
      </c>
      <c r="D11884" s="15" t="s">
        <v>41575</v>
      </c>
      <c r="E11884">
        <v>5310</v>
      </c>
      <c r="F11884">
        <v>6640</v>
      </c>
      <c r="H11884" t="s">
        <v>746</v>
      </c>
      <c r="K11884" s="16">
        <f t="shared" si="555"/>
        <v>5947.2</v>
      </c>
      <c r="L11884" s="16">
        <f t="shared" si="556"/>
        <v>6260.2105263157891</v>
      </c>
      <c r="M11884" s="16">
        <f t="shared" si="557"/>
        <v>7113.8755980861233</v>
      </c>
      <c r="N11884" t="e">
        <f>INDEX(XML!$A$2:$R$782,MATCH(C11884,XML!$D$2:$D$737,0),2)</f>
        <v>#N/A</v>
      </c>
    </row>
    <row r="11885" spans="1:14" ht="33.75" x14ac:dyDescent="0.2">
      <c r="A11885">
        <v>77723</v>
      </c>
      <c r="B11885">
        <v>911401814187</v>
      </c>
      <c r="C11885" s="15" t="s">
        <v>41576</v>
      </c>
      <c r="D11885" s="15" t="s">
        <v>41577</v>
      </c>
      <c r="E11885">
        <v>6160</v>
      </c>
      <c r="F11885">
        <v>7700</v>
      </c>
      <c r="H11885" t="s">
        <v>746</v>
      </c>
      <c r="K11885" s="16">
        <f t="shared" si="555"/>
        <v>6899.2</v>
      </c>
      <c r="L11885" s="16">
        <f t="shared" si="556"/>
        <v>7262.3157894736842</v>
      </c>
      <c r="M11885" s="16">
        <f t="shared" si="557"/>
        <v>8252.6315789473683</v>
      </c>
      <c r="N11885" t="e">
        <f>INDEX(XML!$A$2:$R$782,MATCH(C11885,XML!$D$2:$D$737,0),2)</f>
        <v>#N/A</v>
      </c>
    </row>
    <row r="11886" spans="1:14" ht="33.75" x14ac:dyDescent="0.2">
      <c r="A11886">
        <v>77724</v>
      </c>
      <c r="B11886">
        <v>911401814487</v>
      </c>
      <c r="C11886" s="15" t="s">
        <v>41578</v>
      </c>
      <c r="D11886" s="15" t="s">
        <v>41579</v>
      </c>
      <c r="E11886">
        <v>8150</v>
      </c>
      <c r="F11886">
        <v>10190</v>
      </c>
      <c r="H11886" t="s">
        <v>746</v>
      </c>
      <c r="K11886" s="16">
        <f t="shared" si="555"/>
        <v>9128</v>
      </c>
      <c r="L11886" s="16">
        <f t="shared" si="556"/>
        <v>9608.4210526315783</v>
      </c>
      <c r="M11886" s="16">
        <f t="shared" si="557"/>
        <v>10918.660287081339</v>
      </c>
      <c r="N11886" t="e">
        <f>INDEX(XML!$A$2:$R$782,MATCH(C11886,XML!$D$2:$D$737,0),2)</f>
        <v>#N/A</v>
      </c>
    </row>
    <row r="11887" spans="1:14" ht="45" x14ac:dyDescent="0.2">
      <c r="A11887">
        <v>77016</v>
      </c>
      <c r="B11887">
        <v>911401814787</v>
      </c>
      <c r="C11887" s="15" t="s">
        <v>41580</v>
      </c>
      <c r="D11887" s="15" t="s">
        <v>41581</v>
      </c>
      <c r="E11887">
        <v>15600</v>
      </c>
      <c r="F11887">
        <v>19500</v>
      </c>
      <c r="H11887">
        <v>2</v>
      </c>
      <c r="K11887" s="16">
        <f t="shared" si="555"/>
        <v>17472</v>
      </c>
      <c r="L11887" s="16">
        <f t="shared" si="556"/>
        <v>18391.57894736842</v>
      </c>
      <c r="M11887" s="16">
        <f t="shared" si="557"/>
        <v>20899.521531100476</v>
      </c>
      <c r="N11887" t="e">
        <f>INDEX(XML!$A$2:$R$782,MATCH(C11887,XML!$D$2:$D$737,0),2)</f>
        <v>#N/A</v>
      </c>
    </row>
    <row r="11888" spans="1:14" ht="45" x14ac:dyDescent="0.2">
      <c r="A11888">
        <v>77017</v>
      </c>
      <c r="B11888">
        <v>911401815087</v>
      </c>
      <c r="C11888" s="15" t="s">
        <v>41582</v>
      </c>
      <c r="D11888" s="15" t="s">
        <v>41583</v>
      </c>
      <c r="E11888">
        <v>29300</v>
      </c>
      <c r="F11888">
        <v>36625</v>
      </c>
      <c r="H11888" t="s">
        <v>746</v>
      </c>
      <c r="K11888" s="16">
        <f t="shared" si="555"/>
        <v>32816</v>
      </c>
      <c r="L11888" s="16">
        <f t="shared" si="556"/>
        <v>34543.15789473684</v>
      </c>
      <c r="M11888" s="16">
        <f t="shared" si="557"/>
        <v>39253.588516746408</v>
      </c>
      <c r="N11888" t="e">
        <f>INDEX(XML!$A$2:$R$782,MATCH(C11888,XML!$D$2:$D$737,0),2)</f>
        <v>#N/A</v>
      </c>
    </row>
    <row r="11889" spans="1:14" ht="45" x14ac:dyDescent="0.2">
      <c r="A11889">
        <v>77019</v>
      </c>
      <c r="B11889">
        <v>911401815387</v>
      </c>
      <c r="C11889" s="15" t="s">
        <v>41584</v>
      </c>
      <c r="D11889" s="15" t="s">
        <v>41585</v>
      </c>
      <c r="E11889">
        <v>36500</v>
      </c>
      <c r="F11889">
        <v>46060</v>
      </c>
      <c r="H11889">
        <v>50</v>
      </c>
      <c r="K11889" s="16">
        <f t="shared" si="555"/>
        <v>40880</v>
      </c>
      <c r="L11889" s="16">
        <f t="shared" si="556"/>
        <v>43031.57894736842</v>
      </c>
      <c r="M11889" s="16">
        <f t="shared" si="557"/>
        <v>48899.521531100479</v>
      </c>
      <c r="N11889" t="e">
        <f>INDEX(XML!$A$2:$R$782,MATCH(C11889,XML!$D$2:$D$737,0),2)</f>
        <v>#N/A</v>
      </c>
    </row>
    <row r="11890" spans="1:14" ht="45" x14ac:dyDescent="0.2">
      <c r="A11890">
        <v>39540</v>
      </c>
      <c r="B11890" t="s">
        <v>4942</v>
      </c>
      <c r="C11890" s="15" t="s">
        <v>4943</v>
      </c>
      <c r="D11890" s="15" t="s">
        <v>4944</v>
      </c>
      <c r="E11890">
        <v>5400</v>
      </c>
      <c r="F11890">
        <v>9000</v>
      </c>
      <c r="H11890">
        <v>6</v>
      </c>
      <c r="K11890" s="16">
        <f t="shared" si="555"/>
        <v>6048</v>
      </c>
      <c r="L11890" s="16">
        <f t="shared" si="556"/>
        <v>6366.3157894736842</v>
      </c>
      <c r="M11890" s="16">
        <f t="shared" si="557"/>
        <v>7234.4497607655503</v>
      </c>
      <c r="N11890" t="e">
        <f>INDEX(XML!$A$2:$R$782,MATCH(C11890,XML!$D$2:$D$737,0),2)</f>
        <v>#N/A</v>
      </c>
    </row>
    <row r="11891" spans="1:14" ht="15.75" x14ac:dyDescent="0.25">
      <c r="A11891" s="184" t="s">
        <v>4938</v>
      </c>
      <c r="B11891" s="184"/>
      <c r="C11891" s="185"/>
      <c r="D11891" s="185"/>
      <c r="E11891" s="184"/>
      <c r="F11891" s="184"/>
      <c r="G11891" s="184"/>
      <c r="H11891" s="184"/>
      <c r="I11891" s="184"/>
      <c r="J11891" s="184"/>
      <c r="K11891" s="16">
        <f t="shared" si="555"/>
        <v>0</v>
      </c>
      <c r="L11891" s="16">
        <f t="shared" si="556"/>
        <v>0</v>
      </c>
      <c r="M11891" s="16">
        <f t="shared" si="557"/>
        <v>0</v>
      </c>
      <c r="N11891" t="e">
        <f>INDEX(XML!$A$2:$R$782,MATCH(C11891,XML!$D$2:$D$737,0),2)</f>
        <v>#N/A</v>
      </c>
    </row>
    <row r="11892" spans="1:14" ht="33.75" x14ac:dyDescent="0.2">
      <c r="A11892">
        <v>69871</v>
      </c>
      <c r="B11892" t="s">
        <v>29826</v>
      </c>
      <c r="C11892" s="15" t="s">
        <v>29827</v>
      </c>
      <c r="D11892" s="15" t="s">
        <v>29828</v>
      </c>
      <c r="E11892">
        <v>2000</v>
      </c>
      <c r="F11892">
        <v>2900</v>
      </c>
      <c r="H11892" t="s">
        <v>746</v>
      </c>
      <c r="K11892" s="16">
        <f t="shared" si="555"/>
        <v>2240</v>
      </c>
      <c r="L11892" s="16">
        <f t="shared" si="556"/>
        <v>2357.8947368421054</v>
      </c>
      <c r="M11892" s="16">
        <f t="shared" si="557"/>
        <v>2679.4258373205744</v>
      </c>
      <c r="N11892" t="e">
        <f>INDEX(XML!$A$2:$R$782,MATCH(C11892,XML!$D$2:$D$737,0),2)</f>
        <v>#N/A</v>
      </c>
    </row>
    <row r="11893" spans="1:14" ht="33.75" x14ac:dyDescent="0.2">
      <c r="A11893">
        <v>69872</v>
      </c>
      <c r="B11893" t="s">
        <v>29829</v>
      </c>
      <c r="C11893" s="15" t="s">
        <v>29830</v>
      </c>
      <c r="D11893" s="15" t="s">
        <v>29831</v>
      </c>
      <c r="E11893">
        <v>2000</v>
      </c>
      <c r="F11893">
        <v>2900</v>
      </c>
      <c r="H11893" t="s">
        <v>746</v>
      </c>
      <c r="K11893" s="16">
        <f t="shared" si="555"/>
        <v>2240</v>
      </c>
      <c r="L11893" s="16">
        <f t="shared" si="556"/>
        <v>2357.8947368421054</v>
      </c>
      <c r="M11893" s="16">
        <f t="shared" si="557"/>
        <v>2679.4258373205744</v>
      </c>
      <c r="N11893" t="e">
        <f>INDEX(XML!$A$2:$R$782,MATCH(C11893,XML!$D$2:$D$737,0),2)</f>
        <v>#N/A</v>
      </c>
    </row>
    <row r="11894" spans="1:14" ht="33.75" x14ac:dyDescent="0.2">
      <c r="A11894">
        <v>69873</v>
      </c>
      <c r="B11894" t="s">
        <v>29832</v>
      </c>
      <c r="C11894" s="15" t="s">
        <v>29833</v>
      </c>
      <c r="D11894" s="15" t="s">
        <v>29834</v>
      </c>
      <c r="E11894">
        <v>2800</v>
      </c>
      <c r="F11894">
        <v>3800</v>
      </c>
      <c r="H11894" t="s">
        <v>746</v>
      </c>
      <c r="K11894" s="16">
        <f t="shared" si="555"/>
        <v>3136</v>
      </c>
      <c r="L11894" s="16">
        <f t="shared" si="556"/>
        <v>3301.0526315789475</v>
      </c>
      <c r="M11894" s="16">
        <f t="shared" si="557"/>
        <v>3751.1961722488045</v>
      </c>
      <c r="N11894" t="e">
        <f>INDEX(XML!$A$2:$R$782,MATCH(C11894,XML!$D$2:$D$737,0),2)</f>
        <v>#N/A</v>
      </c>
    </row>
    <row r="11895" spans="1:14" ht="78.75" x14ac:dyDescent="0.2">
      <c r="A11895">
        <v>46757</v>
      </c>
      <c r="B11895" t="s">
        <v>22526</v>
      </c>
      <c r="C11895" s="15" t="s">
        <v>22527</v>
      </c>
      <c r="D11895" s="15" t="s">
        <v>22528</v>
      </c>
      <c r="E11895">
        <v>4227</v>
      </c>
      <c r="F11895">
        <v>7383</v>
      </c>
      <c r="H11895" t="s">
        <v>746</v>
      </c>
      <c r="K11895" s="16">
        <f t="shared" si="555"/>
        <v>4734.24</v>
      </c>
      <c r="L11895" s="16">
        <f t="shared" si="556"/>
        <v>4983.4105263157899</v>
      </c>
      <c r="M11895" s="16">
        <f t="shared" si="557"/>
        <v>5662.9665071770341</v>
      </c>
      <c r="N11895" t="e">
        <f>INDEX(XML!$A$2:$R$782,MATCH(C11895,XML!$D$2:$D$737,0),2)</f>
        <v>#N/A</v>
      </c>
    </row>
    <row r="11896" spans="1:14" ht="67.5" x14ac:dyDescent="0.2">
      <c r="A11896">
        <v>62746</v>
      </c>
      <c r="B11896" t="s">
        <v>22529</v>
      </c>
      <c r="C11896" s="15" t="s">
        <v>22530</v>
      </c>
      <c r="D11896" s="15" t="s">
        <v>22531</v>
      </c>
      <c r="E11896">
        <v>8614</v>
      </c>
      <c r="F11896">
        <v>10647</v>
      </c>
      <c r="H11896" t="s">
        <v>746</v>
      </c>
      <c r="K11896" s="16">
        <f t="shared" si="555"/>
        <v>9647.68</v>
      </c>
      <c r="L11896" s="16">
        <f t="shared" si="556"/>
        <v>10155.452631578948</v>
      </c>
      <c r="M11896" s="16">
        <f t="shared" si="557"/>
        <v>11540.287081339715</v>
      </c>
      <c r="N11896" t="e">
        <f>INDEX(XML!$A$2:$R$782,MATCH(C11896,XML!$D$2:$D$737,0),2)</f>
        <v>#N/A</v>
      </c>
    </row>
    <row r="11897" spans="1:14" ht="33.75" x14ac:dyDescent="0.2">
      <c r="A11897">
        <v>62748</v>
      </c>
      <c r="B11897" t="s">
        <v>22532</v>
      </c>
      <c r="C11897" s="15" t="s">
        <v>22533</v>
      </c>
      <c r="D11897" s="15" t="s">
        <v>22534</v>
      </c>
      <c r="E11897">
        <v>803</v>
      </c>
      <c r="F11897">
        <v>1124</v>
      </c>
      <c r="H11897">
        <v>60</v>
      </c>
      <c r="I11897">
        <v>1</v>
      </c>
      <c r="K11897" s="16">
        <f t="shared" si="555"/>
        <v>899.36</v>
      </c>
      <c r="L11897" s="16">
        <f t="shared" si="556"/>
        <v>946.69473684210527</v>
      </c>
      <c r="M11897" s="16">
        <f t="shared" si="557"/>
        <v>1075.7894736842106</v>
      </c>
      <c r="N11897" t="e">
        <f>INDEX(XML!$A$2:$R$782,MATCH(C11897,XML!$D$2:$D$737,0),2)</f>
        <v>#N/A</v>
      </c>
    </row>
    <row r="11898" spans="1:14" ht="67.5" x14ac:dyDescent="0.2">
      <c r="A11898">
        <v>13901</v>
      </c>
      <c r="B11898" t="s">
        <v>13261</v>
      </c>
      <c r="C11898" s="15" t="s">
        <v>13262</v>
      </c>
      <c r="D11898" s="15" t="s">
        <v>13263</v>
      </c>
      <c r="E11898">
        <v>744</v>
      </c>
      <c r="F11898">
        <v>1284</v>
      </c>
      <c r="H11898" t="s">
        <v>747</v>
      </c>
      <c r="K11898" s="16">
        <f t="shared" si="555"/>
        <v>833.28</v>
      </c>
      <c r="L11898" s="16">
        <f t="shared" si="556"/>
        <v>877.13684210526321</v>
      </c>
      <c r="M11898" s="16">
        <f t="shared" si="557"/>
        <v>996.74641148325361</v>
      </c>
      <c r="N11898" t="e">
        <f>INDEX(XML!$A$2:$R$782,MATCH(C11898,XML!$D$2:$D$737,0),2)</f>
        <v>#N/A</v>
      </c>
    </row>
    <row r="11899" spans="1:14" ht="101.25" x14ac:dyDescent="0.2">
      <c r="A11899">
        <v>81088</v>
      </c>
      <c r="B11899" t="s">
        <v>45291</v>
      </c>
      <c r="C11899" s="15" t="s">
        <v>45292</v>
      </c>
      <c r="D11899" s="15" t="s">
        <v>45293</v>
      </c>
      <c r="E11899">
        <v>2450</v>
      </c>
      <c r="F11899">
        <v>3200</v>
      </c>
      <c r="H11899" t="s">
        <v>746</v>
      </c>
      <c r="K11899" s="16">
        <f t="shared" si="555"/>
        <v>2744</v>
      </c>
      <c r="L11899" s="16">
        <f t="shared" si="556"/>
        <v>2888.4210526315787</v>
      </c>
      <c r="M11899" s="16">
        <f t="shared" si="557"/>
        <v>3282.296650717703</v>
      </c>
      <c r="N11899" t="e">
        <f>INDEX(XML!$A$2:$R$782,MATCH(C11899,XML!$D$2:$D$737,0),2)</f>
        <v>#N/A</v>
      </c>
    </row>
    <row r="11900" spans="1:14" ht="67.5" x14ac:dyDescent="0.2">
      <c r="A11900">
        <v>55425</v>
      </c>
      <c r="B11900" t="s">
        <v>16591</v>
      </c>
      <c r="C11900" s="15" t="s">
        <v>16592</v>
      </c>
      <c r="D11900" s="15" t="s">
        <v>16593</v>
      </c>
      <c r="E11900">
        <v>4708</v>
      </c>
      <c r="F11900">
        <v>6409</v>
      </c>
      <c r="H11900" t="s">
        <v>746</v>
      </c>
      <c r="K11900" s="16">
        <f t="shared" si="555"/>
        <v>5272.96</v>
      </c>
      <c r="L11900" s="16">
        <f t="shared" si="556"/>
        <v>5550.484210526316</v>
      </c>
      <c r="M11900" s="16">
        <f t="shared" si="557"/>
        <v>6307.3684210526317</v>
      </c>
      <c r="N11900" t="e">
        <f>INDEX(XML!$A$2:$R$782,MATCH(C11900,XML!$D$2:$D$737,0),2)</f>
        <v>#N/A</v>
      </c>
    </row>
    <row r="11901" spans="1:14" ht="101.25" x14ac:dyDescent="0.2">
      <c r="A11901">
        <v>46782</v>
      </c>
      <c r="B11901" t="s">
        <v>4939</v>
      </c>
      <c r="C11901" s="15" t="s">
        <v>4940</v>
      </c>
      <c r="D11901" s="15" t="s">
        <v>4941</v>
      </c>
      <c r="E11901">
        <v>3500</v>
      </c>
      <c r="F11901">
        <v>5339</v>
      </c>
      <c r="H11901" t="s">
        <v>746</v>
      </c>
      <c r="K11901" s="16">
        <f t="shared" si="555"/>
        <v>3920</v>
      </c>
      <c r="L11901" s="16">
        <f t="shared" si="556"/>
        <v>4126.3157894736842</v>
      </c>
      <c r="M11901" s="16">
        <f t="shared" si="557"/>
        <v>4688.9952153110053</v>
      </c>
      <c r="N11901" t="e">
        <f>INDEX(XML!$A$2:$R$782,MATCH(C11901,XML!$D$2:$D$737,0),2)</f>
        <v>#N/A</v>
      </c>
    </row>
    <row r="11902" spans="1:14" ht="101.25" x14ac:dyDescent="0.2">
      <c r="A11902">
        <v>55426</v>
      </c>
      <c r="B11902" t="s">
        <v>34096</v>
      </c>
      <c r="C11902" s="15" t="s">
        <v>34097</v>
      </c>
      <c r="D11902" s="15" t="s">
        <v>34098</v>
      </c>
      <c r="E11902">
        <v>3413</v>
      </c>
      <c r="F11902">
        <v>4815</v>
      </c>
      <c r="K11902" s="16">
        <f t="shared" si="555"/>
        <v>3822.56</v>
      </c>
      <c r="L11902" s="16">
        <f t="shared" si="556"/>
        <v>4023.7473684210527</v>
      </c>
      <c r="M11902" s="16">
        <f t="shared" si="557"/>
        <v>4572.4401913875599</v>
      </c>
      <c r="N11902" t="e">
        <f>INDEX(XML!$A$2:$R$782,MATCH(C11902,XML!$D$2:$D$737,0),2)</f>
        <v>#N/A</v>
      </c>
    </row>
    <row r="11903" spans="1:14" ht="180" x14ac:dyDescent="0.2">
      <c r="A11903">
        <v>52511</v>
      </c>
      <c r="B11903" t="s">
        <v>12616</v>
      </c>
      <c r="C11903" s="15" t="s">
        <v>12617</v>
      </c>
      <c r="D11903" s="15" t="s">
        <v>12618</v>
      </c>
      <c r="E11903">
        <v>15810</v>
      </c>
      <c r="F11903">
        <v>18990</v>
      </c>
      <c r="H11903">
        <v>1</v>
      </c>
      <c r="K11903" s="16">
        <f t="shared" si="555"/>
        <v>17707.2</v>
      </c>
      <c r="L11903" s="16">
        <f t="shared" si="556"/>
        <v>18639.157894736843</v>
      </c>
      <c r="M11903" s="16">
        <f t="shared" si="557"/>
        <v>21180.861244019139</v>
      </c>
      <c r="N11903" t="e">
        <f>INDEX(XML!$A$2:$R$782,MATCH(C11903,XML!$D$2:$D$737,0),2)</f>
        <v>#N/A</v>
      </c>
    </row>
    <row r="11904" spans="1:14" ht="78.75" x14ac:dyDescent="0.2">
      <c r="A11904">
        <v>64600</v>
      </c>
      <c r="B11904">
        <v>16605</v>
      </c>
      <c r="C11904" s="15" t="s">
        <v>21982</v>
      </c>
      <c r="D11904" s="15" t="s">
        <v>21983</v>
      </c>
      <c r="E11904">
        <v>3451</v>
      </c>
      <c r="F11904">
        <v>4590</v>
      </c>
      <c r="K11904" s="16">
        <f t="shared" si="555"/>
        <v>3865.12</v>
      </c>
      <c r="L11904" s="16">
        <f t="shared" si="556"/>
        <v>4068.5473684210529</v>
      </c>
      <c r="M11904" s="16">
        <f t="shared" si="557"/>
        <v>4623.3492822966509</v>
      </c>
      <c r="N11904" t="e">
        <f>INDEX(XML!$A$2:$R$782,MATCH(C11904,XML!$D$2:$D$737,0),2)</f>
        <v>#N/A</v>
      </c>
    </row>
    <row r="11905" spans="1:14" ht="78.75" x14ac:dyDescent="0.2">
      <c r="A11905">
        <v>64604</v>
      </c>
      <c r="B11905">
        <v>16617</v>
      </c>
      <c r="C11905" s="15" t="s">
        <v>21984</v>
      </c>
      <c r="D11905" s="15" t="s">
        <v>21985</v>
      </c>
      <c r="E11905">
        <v>4911</v>
      </c>
      <c r="F11905">
        <v>6302</v>
      </c>
      <c r="K11905" s="16">
        <f t="shared" si="555"/>
        <v>5500.32</v>
      </c>
      <c r="L11905" s="16">
        <f t="shared" si="556"/>
        <v>5789.8105263157895</v>
      </c>
      <c r="M11905" s="16">
        <f t="shared" si="557"/>
        <v>6579.3301435406702</v>
      </c>
      <c r="N11905" t="e">
        <f>INDEX(XML!$A$2:$R$782,MATCH(C11905,XML!$D$2:$D$737,0),2)</f>
        <v>#N/A</v>
      </c>
    </row>
    <row r="11906" spans="1:14" ht="78.75" x14ac:dyDescent="0.2">
      <c r="A11906">
        <v>64598</v>
      </c>
      <c r="B11906">
        <v>16617</v>
      </c>
      <c r="C11906" s="15" t="s">
        <v>21986</v>
      </c>
      <c r="D11906" s="15" t="s">
        <v>21987</v>
      </c>
      <c r="E11906">
        <v>4911</v>
      </c>
      <c r="F11906">
        <v>6302</v>
      </c>
      <c r="K11906" s="16">
        <f t="shared" si="555"/>
        <v>5500.32</v>
      </c>
      <c r="L11906" s="16">
        <f t="shared" si="556"/>
        <v>5789.8105263157895</v>
      </c>
      <c r="M11906" s="16">
        <f t="shared" si="557"/>
        <v>6579.3301435406702</v>
      </c>
      <c r="N11906" t="e">
        <f>INDEX(XML!$A$2:$R$782,MATCH(C11906,XML!$D$2:$D$737,0),2)</f>
        <v>#N/A</v>
      </c>
    </row>
    <row r="11907" spans="1:14" ht="15.75" x14ac:dyDescent="0.25">
      <c r="A11907" s="184" t="s">
        <v>17270</v>
      </c>
      <c r="B11907" s="184"/>
      <c r="C11907" s="185"/>
      <c r="D11907" s="185"/>
      <c r="E11907" s="184"/>
      <c r="F11907" s="184"/>
      <c r="G11907" s="184"/>
      <c r="H11907" s="184"/>
      <c r="I11907" s="184"/>
      <c r="J11907" s="184"/>
      <c r="K11907" s="16">
        <f t="shared" si="555"/>
        <v>0</v>
      </c>
      <c r="L11907" s="16">
        <f t="shared" si="556"/>
        <v>0</v>
      </c>
      <c r="M11907" s="16">
        <f t="shared" si="557"/>
        <v>0</v>
      </c>
      <c r="N11907" t="e">
        <f>INDEX(XML!$A$2:$R$782,MATCH(C11907,XML!$D$2:$D$737,0),2)</f>
        <v>#N/A</v>
      </c>
    </row>
    <row r="11908" spans="1:14" ht="22.5" x14ac:dyDescent="0.2">
      <c r="A11908">
        <v>65425</v>
      </c>
      <c r="B11908" t="s">
        <v>24770</v>
      </c>
      <c r="C11908" s="15" t="s">
        <v>24771</v>
      </c>
      <c r="D11908" s="15" t="s">
        <v>24772</v>
      </c>
      <c r="E11908">
        <v>3150</v>
      </c>
      <c r="F11908">
        <v>4200</v>
      </c>
      <c r="H11908" t="s">
        <v>746</v>
      </c>
      <c r="K11908" s="16">
        <f t="shared" si="555"/>
        <v>3528</v>
      </c>
      <c r="L11908" s="16">
        <f t="shared" si="556"/>
        <v>3713.6842105263158</v>
      </c>
      <c r="M11908" s="16">
        <f t="shared" si="557"/>
        <v>4220.0956937799047</v>
      </c>
      <c r="N11908" t="e">
        <f>INDEX(XML!$A$2:$R$782,MATCH(C11908,XML!$D$2:$D$737,0),2)</f>
        <v>#N/A</v>
      </c>
    </row>
    <row r="11909" spans="1:14" ht="22.5" x14ac:dyDescent="0.2">
      <c r="A11909">
        <v>65424</v>
      </c>
      <c r="B11909" t="s">
        <v>24767</v>
      </c>
      <c r="C11909" s="15" t="s">
        <v>24768</v>
      </c>
      <c r="D11909" s="15" t="s">
        <v>24769</v>
      </c>
      <c r="E11909">
        <v>3150</v>
      </c>
      <c r="F11909">
        <v>4200</v>
      </c>
      <c r="K11909" s="16">
        <f t="shared" ref="K11909:K11972" si="558">IF(E11909&gt;49999,E11909+E11909*0.07,IF(E11909&lt;=49999,E11909+E11909*0.12))</f>
        <v>3528</v>
      </c>
      <c r="L11909" s="16">
        <f t="shared" ref="L11909:L11972" si="559">K11909*100/95</f>
        <v>3713.6842105263158</v>
      </c>
      <c r="M11909" s="16">
        <f t="shared" ref="M11909:M11972" si="560">IF(COUNTIF(C11909,"*Dahua*"),F11909-10,L11909*100/88)</f>
        <v>4220.0956937799047</v>
      </c>
      <c r="N11909" t="e">
        <f>INDEX(XML!$A$2:$R$782,MATCH(C11909,XML!$D$2:$D$737,0),2)</f>
        <v>#N/A</v>
      </c>
    </row>
    <row r="11910" spans="1:14" ht="45" x14ac:dyDescent="0.2">
      <c r="A11910">
        <v>48918</v>
      </c>
      <c r="B11910" t="s">
        <v>4904</v>
      </c>
      <c r="C11910" s="15" t="s">
        <v>4905</v>
      </c>
      <c r="D11910" s="15" t="s">
        <v>4906</v>
      </c>
      <c r="E11910">
        <v>11062</v>
      </c>
      <c r="F11910">
        <v>13490</v>
      </c>
      <c r="K11910" s="16">
        <f t="shared" si="558"/>
        <v>12389.44</v>
      </c>
      <c r="L11910" s="16">
        <f t="shared" si="559"/>
        <v>13041.515789473684</v>
      </c>
      <c r="M11910" s="16">
        <f t="shared" si="560"/>
        <v>14819.904306220094</v>
      </c>
      <c r="N11910" t="e">
        <f>INDEX(XML!$A$2:$R$782,MATCH(C11910,XML!$D$2:$D$737,0),2)</f>
        <v>#N/A</v>
      </c>
    </row>
    <row r="11911" spans="1:14" ht="67.5" x14ac:dyDescent="0.2">
      <c r="A11911">
        <v>48917</v>
      </c>
      <c r="B11911" t="s">
        <v>4901</v>
      </c>
      <c r="C11911" s="15" t="s">
        <v>4902</v>
      </c>
      <c r="D11911" s="15" t="s">
        <v>4903</v>
      </c>
      <c r="E11911">
        <v>19590</v>
      </c>
      <c r="F11911">
        <v>23890</v>
      </c>
      <c r="K11911" s="16">
        <f t="shared" si="558"/>
        <v>21940.799999999999</v>
      </c>
      <c r="L11911" s="16">
        <f t="shared" si="559"/>
        <v>23095.57894736842</v>
      </c>
      <c r="M11911" s="16">
        <f t="shared" si="560"/>
        <v>26244.97607655502</v>
      </c>
      <c r="N11911" t="e">
        <f>INDEX(XML!$A$2:$R$782,MATCH(C11911,XML!$D$2:$D$737,0),2)</f>
        <v>#N/A</v>
      </c>
    </row>
    <row r="11912" spans="1:14" ht="15.75" x14ac:dyDescent="0.25">
      <c r="A11912" s="184" t="s">
        <v>17271</v>
      </c>
      <c r="B11912" s="184"/>
      <c r="C11912" s="185"/>
      <c r="D11912" s="185"/>
      <c r="E11912" s="184"/>
      <c r="F11912" s="184"/>
      <c r="G11912" s="184"/>
      <c r="H11912" s="184"/>
      <c r="I11912" s="184"/>
      <c r="J11912" s="184"/>
      <c r="K11912" s="16">
        <f t="shared" si="558"/>
        <v>0</v>
      </c>
      <c r="L11912" s="16">
        <f t="shared" si="559"/>
        <v>0</v>
      </c>
      <c r="M11912" s="16">
        <f t="shared" si="560"/>
        <v>0</v>
      </c>
      <c r="N11912" t="e">
        <f>INDEX(XML!$A$2:$R$782,MATCH(C11912,XML!$D$2:$D$737,0),2)</f>
        <v>#N/A</v>
      </c>
    </row>
    <row r="11913" spans="1:14" ht="123.75" x14ac:dyDescent="0.2">
      <c r="A11913">
        <v>76881</v>
      </c>
      <c r="B11913">
        <v>9290041698</v>
      </c>
      <c r="C11913" s="15" t="s">
        <v>34845</v>
      </c>
      <c r="D11913" s="15" t="s">
        <v>34846</v>
      </c>
      <c r="E11913">
        <v>6167</v>
      </c>
      <c r="F11913">
        <v>7290</v>
      </c>
      <c r="H11913">
        <v>42</v>
      </c>
      <c r="K11913" s="16">
        <f t="shared" si="558"/>
        <v>6907.04</v>
      </c>
      <c r="L11913" s="16">
        <f t="shared" si="559"/>
        <v>7270.5684210526315</v>
      </c>
      <c r="M11913" s="16">
        <f t="shared" si="560"/>
        <v>8262.0095693779895</v>
      </c>
      <c r="N11913" t="e">
        <f>INDEX(XML!$A$2:$R$782,MATCH(C11913,XML!$D$2:$D$737,0),2)</f>
        <v>#N/A</v>
      </c>
    </row>
    <row r="11914" spans="1:14" ht="56.25" x14ac:dyDescent="0.2">
      <c r="A11914">
        <v>37903</v>
      </c>
      <c r="B11914" t="s">
        <v>4868</v>
      </c>
      <c r="C11914" s="15" t="s">
        <v>4869</v>
      </c>
      <c r="D11914" s="15" t="s">
        <v>4870</v>
      </c>
      <c r="E11914">
        <v>3354</v>
      </c>
      <c r="F11914">
        <v>4090</v>
      </c>
      <c r="K11914" s="16">
        <f t="shared" si="558"/>
        <v>3756.48</v>
      </c>
      <c r="L11914" s="16">
        <f t="shared" si="559"/>
        <v>3954.1894736842105</v>
      </c>
      <c r="M11914" s="16">
        <f t="shared" si="560"/>
        <v>4493.3971291866028</v>
      </c>
      <c r="N11914" t="e">
        <f>INDEX(XML!$A$2:$R$782,MATCH(C11914,XML!$D$2:$D$737,0),2)</f>
        <v>#N/A</v>
      </c>
    </row>
    <row r="11915" spans="1:14" ht="45" x14ac:dyDescent="0.2">
      <c r="A11915">
        <v>35549</v>
      </c>
      <c r="B11915" t="s">
        <v>41239</v>
      </c>
      <c r="C11915" s="15" t="s">
        <v>41240</v>
      </c>
      <c r="D11915" s="15" t="s">
        <v>41241</v>
      </c>
      <c r="E11915">
        <v>2971</v>
      </c>
      <c r="F11915">
        <v>3990</v>
      </c>
      <c r="K11915" s="16">
        <f t="shared" si="558"/>
        <v>3327.52</v>
      </c>
      <c r="L11915" s="16">
        <f t="shared" si="559"/>
        <v>3502.6526315789474</v>
      </c>
      <c r="M11915" s="16">
        <f t="shared" si="560"/>
        <v>3980.2870813397126</v>
      </c>
      <c r="N11915" t="e">
        <f>INDEX(XML!$A$2:$R$782,MATCH(C11915,XML!$D$2:$D$737,0),2)</f>
        <v>#N/A</v>
      </c>
    </row>
    <row r="11916" spans="1:14" ht="56.25" x14ac:dyDescent="0.2">
      <c r="A11916">
        <v>45870</v>
      </c>
      <c r="B11916" t="s">
        <v>4895</v>
      </c>
      <c r="C11916" s="15" t="s">
        <v>4896</v>
      </c>
      <c r="D11916" s="15" t="s">
        <v>4897</v>
      </c>
      <c r="E11916">
        <v>5076</v>
      </c>
      <c r="F11916">
        <v>6190</v>
      </c>
      <c r="H11916">
        <v>20</v>
      </c>
      <c r="K11916" s="16">
        <f t="shared" si="558"/>
        <v>5685.12</v>
      </c>
      <c r="L11916" s="16">
        <f t="shared" si="559"/>
        <v>5984.3368421052628</v>
      </c>
      <c r="M11916" s="16">
        <f t="shared" si="560"/>
        <v>6800.3827751196168</v>
      </c>
      <c r="N11916" t="e">
        <f>INDEX(XML!$A$2:$R$782,MATCH(C11916,XML!$D$2:$D$737,0),2)</f>
        <v>#N/A</v>
      </c>
    </row>
    <row r="11917" spans="1:14" ht="213.75" x14ac:dyDescent="0.2">
      <c r="A11917">
        <v>76778</v>
      </c>
      <c r="B11917">
        <v>9290041707</v>
      </c>
      <c r="C11917" s="15" t="s">
        <v>40289</v>
      </c>
      <c r="D11917" s="15" t="s">
        <v>44695</v>
      </c>
      <c r="E11917">
        <v>17560</v>
      </c>
      <c r="F11917">
        <v>21990</v>
      </c>
      <c r="K11917" s="16">
        <f t="shared" si="558"/>
        <v>19667.2</v>
      </c>
      <c r="L11917" s="16">
        <f t="shared" si="559"/>
        <v>20702.315789473683</v>
      </c>
      <c r="M11917" s="16">
        <f t="shared" si="560"/>
        <v>23525.358851674639</v>
      </c>
      <c r="N11917" t="e">
        <f>INDEX(XML!$A$2:$R$782,MATCH(C11917,XML!$D$2:$D$737,0),2)</f>
        <v>#N/A</v>
      </c>
    </row>
    <row r="11918" spans="1:14" ht="213.75" x14ac:dyDescent="0.2">
      <c r="A11918">
        <v>76777</v>
      </c>
      <c r="B11918">
        <v>9290041706</v>
      </c>
      <c r="C11918" s="15" t="s">
        <v>40290</v>
      </c>
      <c r="D11918" s="15" t="s">
        <v>40291</v>
      </c>
      <c r="E11918">
        <v>29641</v>
      </c>
      <c r="F11918">
        <v>34990</v>
      </c>
      <c r="H11918">
        <v>2</v>
      </c>
      <c r="K11918" s="16">
        <f t="shared" si="558"/>
        <v>33197.919999999998</v>
      </c>
      <c r="L11918" s="16">
        <f t="shared" si="559"/>
        <v>34945.178947368418</v>
      </c>
      <c r="M11918" s="16">
        <f t="shared" si="560"/>
        <v>39710.430622009568</v>
      </c>
      <c r="N11918" t="e">
        <f>INDEX(XML!$A$2:$R$782,MATCH(C11918,XML!$D$2:$D$737,0),2)</f>
        <v>#N/A</v>
      </c>
    </row>
    <row r="11919" spans="1:14" ht="213.75" x14ac:dyDescent="0.2">
      <c r="A11919">
        <v>76775</v>
      </c>
      <c r="B11919">
        <v>9290041705</v>
      </c>
      <c r="C11919" s="15" t="s">
        <v>40292</v>
      </c>
      <c r="D11919" s="15" t="s">
        <v>40293</v>
      </c>
      <c r="E11919">
        <v>40869</v>
      </c>
      <c r="F11919">
        <v>46990</v>
      </c>
      <c r="H11919">
        <v>1</v>
      </c>
      <c r="K11919" s="16">
        <f t="shared" si="558"/>
        <v>45773.279999999999</v>
      </c>
      <c r="L11919" s="16">
        <f t="shared" si="559"/>
        <v>48182.400000000001</v>
      </c>
      <c r="M11919" s="16">
        <f t="shared" si="560"/>
        <v>54752.727272727272</v>
      </c>
      <c r="N11919" t="e">
        <f>INDEX(XML!$A$2:$R$782,MATCH(C11919,XML!$D$2:$D$737,0),2)</f>
        <v>#N/A</v>
      </c>
    </row>
    <row r="11920" spans="1:14" ht="67.5" x14ac:dyDescent="0.2">
      <c r="A11920">
        <v>37904</v>
      </c>
      <c r="B11920" t="s">
        <v>4871</v>
      </c>
      <c r="C11920" s="15" t="s">
        <v>4872</v>
      </c>
      <c r="D11920" s="15" t="s">
        <v>4873</v>
      </c>
      <c r="E11920">
        <v>5978</v>
      </c>
      <c r="F11920">
        <v>7290</v>
      </c>
      <c r="K11920" s="16">
        <f t="shared" si="558"/>
        <v>6695.36</v>
      </c>
      <c r="L11920" s="16">
        <f t="shared" si="559"/>
        <v>7047.7473684210527</v>
      </c>
      <c r="M11920" s="16">
        <f t="shared" si="560"/>
        <v>8008.803827751196</v>
      </c>
      <c r="N11920" t="e">
        <f>INDEX(XML!$A$2:$R$782,MATCH(C11920,XML!$D$2:$D$737,0),2)</f>
        <v>#N/A</v>
      </c>
    </row>
    <row r="11921" spans="1:14" ht="123.75" x14ac:dyDescent="0.2">
      <c r="A11921">
        <v>80495</v>
      </c>
      <c r="B11921" t="s">
        <v>41268</v>
      </c>
      <c r="C11921" s="15" t="s">
        <v>41269</v>
      </c>
      <c r="D11921" s="15" t="s">
        <v>41270</v>
      </c>
      <c r="E11921">
        <v>26206</v>
      </c>
      <c r="F11921">
        <v>39990</v>
      </c>
      <c r="H11921">
        <v>27</v>
      </c>
      <c r="I11921">
        <v>1</v>
      </c>
      <c r="K11921" s="16">
        <f t="shared" si="558"/>
        <v>29350.720000000001</v>
      </c>
      <c r="L11921" s="16">
        <f t="shared" si="559"/>
        <v>30895.494736842105</v>
      </c>
      <c r="M11921" s="16">
        <f t="shared" si="560"/>
        <v>35108.516746411478</v>
      </c>
      <c r="N11921" t="e">
        <f>INDEX(XML!$A$2:$R$782,MATCH(C11921,XML!$D$2:$D$737,0),2)</f>
        <v>#N/A</v>
      </c>
    </row>
    <row r="11922" spans="1:14" ht="146.25" x14ac:dyDescent="0.2">
      <c r="A11922">
        <v>80487</v>
      </c>
      <c r="B11922" t="s">
        <v>41255</v>
      </c>
      <c r="C11922" s="15" t="s">
        <v>41256</v>
      </c>
      <c r="D11922" s="15" t="s">
        <v>41257</v>
      </c>
      <c r="E11922">
        <v>18207</v>
      </c>
      <c r="F11922">
        <v>21990</v>
      </c>
      <c r="H11922">
        <v>30</v>
      </c>
      <c r="K11922" s="16">
        <f t="shared" si="558"/>
        <v>20391.84</v>
      </c>
      <c r="L11922" s="16">
        <f t="shared" si="559"/>
        <v>21465.094736842104</v>
      </c>
      <c r="M11922" s="16">
        <f t="shared" si="560"/>
        <v>24392.153110047846</v>
      </c>
      <c r="N11922" t="e">
        <f>INDEX(XML!$A$2:$R$782,MATCH(C11922,XML!$D$2:$D$737,0),2)</f>
        <v>#N/A</v>
      </c>
    </row>
    <row r="11923" spans="1:14" ht="123.75" x14ac:dyDescent="0.2">
      <c r="A11923">
        <v>80494</v>
      </c>
      <c r="B11923" t="s">
        <v>41265</v>
      </c>
      <c r="C11923" s="15" t="s">
        <v>41266</v>
      </c>
      <c r="D11923" s="15" t="s">
        <v>41267</v>
      </c>
      <c r="E11923">
        <v>19760</v>
      </c>
      <c r="F11923">
        <v>29990</v>
      </c>
      <c r="H11923">
        <v>34</v>
      </c>
      <c r="K11923" s="16">
        <f t="shared" si="558"/>
        <v>22131.200000000001</v>
      </c>
      <c r="L11923" s="16">
        <f t="shared" si="559"/>
        <v>23296</v>
      </c>
      <c r="M11923" s="16">
        <f t="shared" si="560"/>
        <v>26472.727272727272</v>
      </c>
      <c r="N11923" t="e">
        <f>INDEX(XML!$A$2:$R$782,MATCH(C11923,XML!$D$2:$D$737,0),2)</f>
        <v>#N/A</v>
      </c>
    </row>
    <row r="11924" spans="1:14" ht="236.25" x14ac:dyDescent="0.2">
      <c r="A11924">
        <v>80477</v>
      </c>
      <c r="B11924" t="s">
        <v>4922</v>
      </c>
      <c r="C11924" s="15" t="s">
        <v>41244</v>
      </c>
      <c r="D11924" s="15" t="s">
        <v>41245</v>
      </c>
      <c r="E11924">
        <v>23045</v>
      </c>
      <c r="F11924">
        <v>25990</v>
      </c>
      <c r="H11924">
        <v>15</v>
      </c>
      <c r="I11924">
        <v>1</v>
      </c>
      <c r="K11924" s="16">
        <f t="shared" si="558"/>
        <v>25810.400000000001</v>
      </c>
      <c r="L11924" s="16">
        <f t="shared" si="559"/>
        <v>27168.842105263157</v>
      </c>
      <c r="M11924" s="16">
        <f t="shared" si="560"/>
        <v>30873.684210526313</v>
      </c>
      <c r="N11924" t="e">
        <f>INDEX(XML!$A$2:$R$782,MATCH(C11924,XML!$D$2:$D$737,0),2)</f>
        <v>#N/A</v>
      </c>
    </row>
    <row r="11925" spans="1:14" ht="146.25" x14ac:dyDescent="0.2">
      <c r="A11925">
        <v>80489</v>
      </c>
      <c r="B11925" t="s">
        <v>41258</v>
      </c>
      <c r="C11925" s="15" t="s">
        <v>41259</v>
      </c>
      <c r="D11925" s="15" t="s">
        <v>41260</v>
      </c>
      <c r="E11925">
        <v>23162</v>
      </c>
      <c r="F11925">
        <v>34990</v>
      </c>
      <c r="H11925">
        <v>24</v>
      </c>
      <c r="K11925" s="16">
        <f t="shared" si="558"/>
        <v>25941.439999999999</v>
      </c>
      <c r="L11925" s="16">
        <f t="shared" si="559"/>
        <v>27306.778947368421</v>
      </c>
      <c r="M11925" s="16">
        <f t="shared" si="560"/>
        <v>31030.430622009571</v>
      </c>
      <c r="N11925" t="e">
        <f>INDEX(XML!$A$2:$R$782,MATCH(C11925,XML!$D$2:$D$737,0),2)</f>
        <v>#N/A</v>
      </c>
    </row>
    <row r="11926" spans="1:14" ht="123.75" x14ac:dyDescent="0.2">
      <c r="A11926">
        <v>80491</v>
      </c>
      <c r="B11926" t="s">
        <v>41261</v>
      </c>
      <c r="C11926" s="15" t="s">
        <v>41262</v>
      </c>
      <c r="D11926" s="15" t="s">
        <v>45191</v>
      </c>
      <c r="E11926">
        <v>27383</v>
      </c>
      <c r="F11926">
        <v>39990</v>
      </c>
      <c r="H11926">
        <v>29</v>
      </c>
      <c r="K11926" s="16">
        <f t="shared" si="558"/>
        <v>30668.959999999999</v>
      </c>
      <c r="L11926" s="16">
        <f t="shared" si="559"/>
        <v>32283.115789473683</v>
      </c>
      <c r="M11926" s="16">
        <f t="shared" si="560"/>
        <v>36685.358851674639</v>
      </c>
      <c r="N11926" t="e">
        <f>INDEX(XML!$A$2:$R$782,MATCH(C11926,XML!$D$2:$D$737,0),2)</f>
        <v>#N/A</v>
      </c>
    </row>
    <row r="11927" spans="1:14" ht="123.75" x14ac:dyDescent="0.2">
      <c r="A11927">
        <v>80493</v>
      </c>
      <c r="B11927" t="s">
        <v>41263</v>
      </c>
      <c r="C11927" s="15" t="s">
        <v>41264</v>
      </c>
      <c r="D11927" s="15" t="s">
        <v>45192</v>
      </c>
      <c r="E11927">
        <v>33424</v>
      </c>
      <c r="F11927">
        <v>49990</v>
      </c>
      <c r="H11927">
        <v>27</v>
      </c>
      <c r="K11927" s="16">
        <f t="shared" si="558"/>
        <v>37434.879999999997</v>
      </c>
      <c r="L11927" s="16">
        <f t="shared" si="559"/>
        <v>39405.136842105261</v>
      </c>
      <c r="M11927" s="16">
        <f t="shared" si="560"/>
        <v>44778.564593301438</v>
      </c>
      <c r="N11927" t="e">
        <f>INDEX(XML!$A$2:$R$782,MATCH(C11927,XML!$D$2:$D$737,0),2)</f>
        <v>#N/A</v>
      </c>
    </row>
    <row r="11928" spans="1:14" ht="247.5" x14ac:dyDescent="0.2">
      <c r="A11928">
        <v>80482</v>
      </c>
      <c r="B11928" t="s">
        <v>41249</v>
      </c>
      <c r="C11928" s="15" t="s">
        <v>41250</v>
      </c>
      <c r="D11928" s="15" t="s">
        <v>41251</v>
      </c>
      <c r="E11928">
        <v>41754</v>
      </c>
      <c r="F11928">
        <v>59990</v>
      </c>
      <c r="H11928">
        <v>14</v>
      </c>
      <c r="I11928">
        <v>1</v>
      </c>
      <c r="K11928" s="16">
        <f t="shared" si="558"/>
        <v>46764.479999999996</v>
      </c>
      <c r="L11928" s="16">
        <f t="shared" si="559"/>
        <v>49225.768421052635</v>
      </c>
      <c r="M11928" s="16">
        <f t="shared" si="560"/>
        <v>55938.373205741635</v>
      </c>
      <c r="N11928" t="e">
        <f>INDEX(XML!$A$2:$R$782,MATCH(C11928,XML!$D$2:$D$737,0),2)</f>
        <v>#N/A</v>
      </c>
    </row>
    <row r="11929" spans="1:14" ht="247.5" x14ac:dyDescent="0.2">
      <c r="A11929">
        <v>80484</v>
      </c>
      <c r="B11929" t="s">
        <v>41252</v>
      </c>
      <c r="C11929" s="15" t="s">
        <v>41253</v>
      </c>
      <c r="D11929" s="15" t="s">
        <v>41254</v>
      </c>
      <c r="E11929">
        <v>49029</v>
      </c>
      <c r="F11929">
        <v>69990</v>
      </c>
      <c r="H11929">
        <v>35</v>
      </c>
      <c r="K11929" s="16">
        <f t="shared" si="558"/>
        <v>54912.479999999996</v>
      </c>
      <c r="L11929" s="16">
        <f t="shared" si="559"/>
        <v>57802.610526315788</v>
      </c>
      <c r="M11929" s="16">
        <f t="shared" si="560"/>
        <v>65684.784688995205</v>
      </c>
      <c r="N11929" t="e">
        <f>INDEX(XML!$A$2:$R$782,MATCH(C11929,XML!$D$2:$D$737,0),2)</f>
        <v>#N/A</v>
      </c>
    </row>
    <row r="11930" spans="1:14" ht="247.5" x14ac:dyDescent="0.2">
      <c r="A11930">
        <v>80478</v>
      </c>
      <c r="B11930" t="s">
        <v>41246</v>
      </c>
      <c r="C11930" s="15" t="s">
        <v>41247</v>
      </c>
      <c r="D11930" s="15" t="s">
        <v>41248</v>
      </c>
      <c r="E11930">
        <v>53258</v>
      </c>
      <c r="F11930">
        <v>75990</v>
      </c>
      <c r="H11930" t="s">
        <v>746</v>
      </c>
      <c r="I11930">
        <v>4</v>
      </c>
      <c r="K11930" s="16">
        <f t="shared" si="558"/>
        <v>56986.06</v>
      </c>
      <c r="L11930" s="16">
        <f t="shared" si="559"/>
        <v>59985.326315789476</v>
      </c>
      <c r="M11930" s="16">
        <f t="shared" si="560"/>
        <v>68165.143540669858</v>
      </c>
      <c r="N11930" t="e">
        <f>INDEX(XML!$A$2:$R$782,MATCH(C11930,XML!$D$2:$D$737,0),2)</f>
        <v>#N/A</v>
      </c>
    </row>
    <row r="11931" spans="1:14" ht="191.25" x14ac:dyDescent="0.2">
      <c r="A11931">
        <v>51336</v>
      </c>
      <c r="B11931" t="s">
        <v>33293</v>
      </c>
      <c r="C11931" s="15" t="s">
        <v>33294</v>
      </c>
      <c r="D11931" s="15" t="s">
        <v>33295</v>
      </c>
      <c r="E11931">
        <v>128588</v>
      </c>
      <c r="F11931">
        <v>189990</v>
      </c>
      <c r="H11931">
        <v>11</v>
      </c>
      <c r="K11931" s="16">
        <f t="shared" si="558"/>
        <v>137589.16</v>
      </c>
      <c r="L11931" s="16">
        <f t="shared" si="559"/>
        <v>144830.6947368421</v>
      </c>
      <c r="M11931" s="16">
        <f t="shared" si="560"/>
        <v>164580.33492822965</v>
      </c>
      <c r="N11931" t="e">
        <f>INDEX(XML!$A$2:$R$782,MATCH(C11931,XML!$D$2:$D$737,0),2)</f>
        <v>#N/A</v>
      </c>
    </row>
    <row r="11932" spans="1:14" ht="67.5" x14ac:dyDescent="0.2">
      <c r="A11932">
        <v>35660</v>
      </c>
      <c r="B11932" t="s">
        <v>4793</v>
      </c>
      <c r="C11932" s="15" t="s">
        <v>4794</v>
      </c>
      <c r="D11932" s="15" t="s">
        <v>4795</v>
      </c>
      <c r="E11932">
        <v>3261</v>
      </c>
      <c r="F11932">
        <v>5990</v>
      </c>
      <c r="H11932">
        <v>1</v>
      </c>
      <c r="I11932">
        <v>2</v>
      </c>
      <c r="K11932" s="16">
        <f t="shared" si="558"/>
        <v>3652.32</v>
      </c>
      <c r="L11932" s="16">
        <f t="shared" si="559"/>
        <v>3844.5473684210529</v>
      </c>
      <c r="M11932" s="16">
        <f t="shared" si="560"/>
        <v>4368.803827751196</v>
      </c>
      <c r="N11932" t="e">
        <f>INDEX(XML!$A$2:$R$782,MATCH(C11932,XML!$D$2:$D$737,0),2)</f>
        <v>#N/A</v>
      </c>
    </row>
    <row r="11933" spans="1:14" ht="180" x14ac:dyDescent="0.2">
      <c r="A11933">
        <v>44961</v>
      </c>
      <c r="B11933" t="s">
        <v>31492</v>
      </c>
      <c r="C11933" s="15" t="s">
        <v>31493</v>
      </c>
      <c r="D11933" s="15" t="s">
        <v>31494</v>
      </c>
      <c r="E11933">
        <v>6730</v>
      </c>
      <c r="F11933">
        <v>9690</v>
      </c>
      <c r="H11933">
        <v>1</v>
      </c>
      <c r="K11933" s="16">
        <f t="shared" si="558"/>
        <v>7537.6</v>
      </c>
      <c r="L11933" s="16">
        <f t="shared" si="559"/>
        <v>7934.3157894736842</v>
      </c>
      <c r="M11933" s="16">
        <f t="shared" si="560"/>
        <v>9016.2679425837323</v>
      </c>
      <c r="N11933" t="e">
        <f>INDEX(XML!$A$2:$R$782,MATCH(C11933,XML!$D$2:$D$737,0),2)</f>
        <v>#N/A</v>
      </c>
    </row>
    <row r="11934" spans="1:14" ht="213.75" x14ac:dyDescent="0.2">
      <c r="A11934">
        <v>38850</v>
      </c>
      <c r="B11934" t="s">
        <v>4883</v>
      </c>
      <c r="C11934" s="15" t="s">
        <v>4884</v>
      </c>
      <c r="D11934" s="15" t="s">
        <v>4885</v>
      </c>
      <c r="E11934">
        <v>52175</v>
      </c>
      <c r="F11934">
        <v>67390</v>
      </c>
      <c r="H11934">
        <v>6</v>
      </c>
      <c r="K11934" s="16">
        <f t="shared" si="558"/>
        <v>55827.25</v>
      </c>
      <c r="L11934" s="16">
        <f t="shared" si="559"/>
        <v>58765.526315789473</v>
      </c>
      <c r="M11934" s="16">
        <f t="shared" si="560"/>
        <v>66779.007177033491</v>
      </c>
      <c r="N11934" t="e">
        <f>INDEX(XML!$A$2:$R$782,MATCH(C11934,XML!$D$2:$D$737,0),2)</f>
        <v>#N/A</v>
      </c>
    </row>
    <row r="11935" spans="1:14" ht="22.5" x14ac:dyDescent="0.2">
      <c r="A11935">
        <v>51613</v>
      </c>
      <c r="B11935" t="s">
        <v>12354</v>
      </c>
      <c r="C11935" s="15" t="s">
        <v>12355</v>
      </c>
      <c r="D11935" s="15" t="s">
        <v>12356</v>
      </c>
      <c r="E11935">
        <v>5500</v>
      </c>
      <c r="F11935">
        <v>5500</v>
      </c>
      <c r="H11935">
        <v>1</v>
      </c>
      <c r="K11935" s="16">
        <f t="shared" si="558"/>
        <v>6160</v>
      </c>
      <c r="L11935" s="16">
        <f t="shared" si="559"/>
        <v>6484.2105263157891</v>
      </c>
      <c r="M11935" s="16">
        <f t="shared" si="560"/>
        <v>7368.4210526315783</v>
      </c>
      <c r="N11935" t="e">
        <f>INDEX(XML!$A$2:$R$782,MATCH(C11935,XML!$D$2:$D$737,0),2)</f>
        <v>#N/A</v>
      </c>
    </row>
    <row r="11936" spans="1:14" ht="225" x14ac:dyDescent="0.2">
      <c r="A11936">
        <v>47240</v>
      </c>
      <c r="B11936" t="s">
        <v>4898</v>
      </c>
      <c r="C11936" s="15" t="s">
        <v>4899</v>
      </c>
      <c r="D11936" s="15" t="s">
        <v>4900</v>
      </c>
      <c r="E11936">
        <v>6562</v>
      </c>
      <c r="F11936">
        <v>8590</v>
      </c>
      <c r="H11936">
        <v>12</v>
      </c>
      <c r="I11936">
        <v>1</v>
      </c>
      <c r="K11936" s="16">
        <f t="shared" si="558"/>
        <v>7349.44</v>
      </c>
      <c r="L11936" s="16">
        <f t="shared" si="559"/>
        <v>7736.2526315789473</v>
      </c>
      <c r="M11936" s="16">
        <f t="shared" si="560"/>
        <v>8791.1961722488031</v>
      </c>
      <c r="N11936" t="e">
        <f>INDEX(XML!$A$2:$R$782,MATCH(C11936,XML!$D$2:$D$737,0),2)</f>
        <v>#N/A</v>
      </c>
    </row>
    <row r="11937" spans="1:14" ht="56.25" x14ac:dyDescent="0.2">
      <c r="A11937">
        <v>35547</v>
      </c>
      <c r="B11937" t="s">
        <v>4865</v>
      </c>
      <c r="C11937" s="15" t="s">
        <v>4866</v>
      </c>
      <c r="D11937" s="15" t="s">
        <v>4867</v>
      </c>
      <c r="E11937">
        <v>4500</v>
      </c>
      <c r="F11937">
        <v>5690</v>
      </c>
      <c r="I11937">
        <v>1</v>
      </c>
      <c r="K11937" s="16">
        <f t="shared" si="558"/>
        <v>5040</v>
      </c>
      <c r="L11937" s="16">
        <f t="shared" si="559"/>
        <v>5305.2631578947367</v>
      </c>
      <c r="M11937" s="16">
        <f t="shared" si="560"/>
        <v>6028.7081339712922</v>
      </c>
      <c r="N11937" t="e">
        <f>INDEX(XML!$A$2:$R$782,MATCH(C11937,XML!$D$2:$D$737,0),2)</f>
        <v>#N/A</v>
      </c>
    </row>
    <row r="11938" spans="1:14" ht="90" x14ac:dyDescent="0.2">
      <c r="A11938">
        <v>36923</v>
      </c>
      <c r="B11938" t="s">
        <v>4874</v>
      </c>
      <c r="C11938" s="15" t="s">
        <v>4875</v>
      </c>
      <c r="D11938" s="15" t="s">
        <v>4876</v>
      </c>
      <c r="E11938">
        <v>11250</v>
      </c>
      <c r="F11938">
        <v>18990</v>
      </c>
      <c r="H11938" t="s">
        <v>746</v>
      </c>
      <c r="K11938" s="16">
        <f t="shared" si="558"/>
        <v>12600</v>
      </c>
      <c r="L11938" s="16">
        <f t="shared" si="559"/>
        <v>13263.157894736842</v>
      </c>
      <c r="M11938" s="16">
        <f t="shared" si="560"/>
        <v>15071.770334928231</v>
      </c>
      <c r="N11938" t="e">
        <f>INDEX(XML!$A$2:$R$782,MATCH(C11938,XML!$D$2:$D$737,0),2)</f>
        <v>#N/A</v>
      </c>
    </row>
    <row r="11939" spans="1:14" ht="157.5" x14ac:dyDescent="0.2">
      <c r="A11939">
        <v>51422</v>
      </c>
      <c r="B11939" t="s">
        <v>4935</v>
      </c>
      <c r="C11939" s="15" t="s">
        <v>4936</v>
      </c>
      <c r="D11939" s="15" t="s">
        <v>4937</v>
      </c>
      <c r="E11939">
        <v>18330</v>
      </c>
      <c r="F11939">
        <v>23990</v>
      </c>
      <c r="K11939" s="16">
        <f t="shared" si="558"/>
        <v>20529.599999999999</v>
      </c>
      <c r="L11939" s="16">
        <f t="shared" si="559"/>
        <v>21610.105263157893</v>
      </c>
      <c r="M11939" s="16">
        <f t="shared" si="560"/>
        <v>24556.937799043058</v>
      </c>
      <c r="N11939" t="e">
        <f>INDEX(XML!$A$2:$R$782,MATCH(C11939,XML!$D$2:$D$737,0),2)</f>
        <v>#N/A</v>
      </c>
    </row>
    <row r="11940" spans="1:14" ht="225" x14ac:dyDescent="0.2">
      <c r="A11940">
        <v>51339</v>
      </c>
      <c r="B11940" t="s">
        <v>4923</v>
      </c>
      <c r="C11940" s="15" t="s">
        <v>4924</v>
      </c>
      <c r="D11940" s="15" t="s">
        <v>4925</v>
      </c>
      <c r="E11940">
        <v>43120</v>
      </c>
      <c r="F11940">
        <v>48990</v>
      </c>
      <c r="I11940">
        <v>1</v>
      </c>
      <c r="K11940" s="16">
        <f t="shared" si="558"/>
        <v>48294.400000000001</v>
      </c>
      <c r="L11940" s="16">
        <f t="shared" si="559"/>
        <v>50836.210526315786</v>
      </c>
      <c r="M11940" s="16">
        <f t="shared" si="560"/>
        <v>57768.421052631573</v>
      </c>
      <c r="N11940" t="e">
        <f>INDEX(XML!$A$2:$R$782,MATCH(C11940,XML!$D$2:$D$737,0),2)</f>
        <v>#N/A</v>
      </c>
    </row>
    <row r="11941" spans="1:14" ht="236.25" x14ac:dyDescent="0.2">
      <c r="A11941">
        <v>38453</v>
      </c>
      <c r="B11941" t="s">
        <v>4892</v>
      </c>
      <c r="C11941" s="15" t="s">
        <v>4893</v>
      </c>
      <c r="D11941" s="15" t="s">
        <v>4894</v>
      </c>
      <c r="E11941">
        <v>43781</v>
      </c>
      <c r="F11941">
        <v>62990</v>
      </c>
      <c r="H11941" t="s">
        <v>746</v>
      </c>
      <c r="K11941" s="16">
        <f t="shared" si="558"/>
        <v>49034.720000000001</v>
      </c>
      <c r="L11941" s="16">
        <f t="shared" si="559"/>
        <v>51615.494736842105</v>
      </c>
      <c r="M11941" s="16">
        <f t="shared" si="560"/>
        <v>58653.97129186603</v>
      </c>
      <c r="N11941" t="e">
        <f>INDEX(XML!$A$2:$R$782,MATCH(C11941,XML!$D$2:$D$737,0),2)</f>
        <v>#N/A</v>
      </c>
    </row>
    <row r="11942" spans="1:14" ht="180" x14ac:dyDescent="0.2">
      <c r="A11942">
        <v>51329</v>
      </c>
      <c r="B11942" t="s">
        <v>4919</v>
      </c>
      <c r="C11942" s="15" t="s">
        <v>4920</v>
      </c>
      <c r="D11942" s="15" t="s">
        <v>4921</v>
      </c>
      <c r="E11942">
        <v>43183</v>
      </c>
      <c r="F11942">
        <v>54990</v>
      </c>
      <c r="H11942">
        <v>1</v>
      </c>
      <c r="K11942" s="16">
        <f t="shared" si="558"/>
        <v>48364.959999999999</v>
      </c>
      <c r="L11942" s="16">
        <f t="shared" si="559"/>
        <v>50910.484210526316</v>
      </c>
      <c r="M11942" s="16">
        <f t="shared" si="560"/>
        <v>57852.822966507178</v>
      </c>
      <c r="N11942" t="e">
        <f>INDEX(XML!$A$2:$R$782,MATCH(C11942,XML!$D$2:$D$737,0),2)</f>
        <v>#N/A</v>
      </c>
    </row>
    <row r="11943" spans="1:14" ht="67.5" x14ac:dyDescent="0.2">
      <c r="A11943">
        <v>71086</v>
      </c>
      <c r="B11943" t="s">
        <v>34099</v>
      </c>
      <c r="C11943" s="15" t="s">
        <v>34100</v>
      </c>
      <c r="D11943" s="15" t="s">
        <v>34101</v>
      </c>
      <c r="E11943">
        <v>5190</v>
      </c>
      <c r="F11943">
        <v>5190</v>
      </c>
      <c r="H11943" t="s">
        <v>747</v>
      </c>
      <c r="K11943" s="16">
        <f t="shared" si="558"/>
        <v>5812.8</v>
      </c>
      <c r="L11943" s="16">
        <f t="shared" si="559"/>
        <v>6118.7368421052633</v>
      </c>
      <c r="M11943" s="16">
        <f t="shared" si="560"/>
        <v>6953.1100478468898</v>
      </c>
      <c r="N11943" t="e">
        <f>INDEX(XML!$A$2:$R$782,MATCH(C11943,XML!$D$2:$D$737,0),2)</f>
        <v>#N/A</v>
      </c>
    </row>
    <row r="11944" spans="1:14" ht="67.5" x14ac:dyDescent="0.2">
      <c r="A11944">
        <v>71085</v>
      </c>
      <c r="B11944" t="s">
        <v>34102</v>
      </c>
      <c r="C11944" s="15" t="s">
        <v>34103</v>
      </c>
      <c r="D11944" s="15" t="s">
        <v>34104</v>
      </c>
      <c r="E11944">
        <v>8490</v>
      </c>
      <c r="F11944">
        <v>8490</v>
      </c>
      <c r="H11944">
        <v>1</v>
      </c>
      <c r="K11944" s="16">
        <f t="shared" si="558"/>
        <v>9508.7999999999993</v>
      </c>
      <c r="L11944" s="16">
        <f t="shared" si="559"/>
        <v>10009.263157894735</v>
      </c>
      <c r="M11944" s="16">
        <f t="shared" si="560"/>
        <v>11374.162679425835</v>
      </c>
      <c r="N11944" t="e">
        <f>INDEX(XML!$A$2:$R$782,MATCH(C11944,XML!$D$2:$D$737,0),2)</f>
        <v>#N/A</v>
      </c>
    </row>
    <row r="11945" spans="1:14" ht="67.5" x14ac:dyDescent="0.2">
      <c r="A11945">
        <v>71087</v>
      </c>
      <c r="B11945" t="s">
        <v>34105</v>
      </c>
      <c r="C11945" s="15" t="s">
        <v>34106</v>
      </c>
      <c r="D11945" s="15" t="s">
        <v>34107</v>
      </c>
      <c r="E11945">
        <v>5990</v>
      </c>
      <c r="F11945">
        <v>5990</v>
      </c>
      <c r="H11945" t="s">
        <v>29969</v>
      </c>
      <c r="K11945" s="16">
        <f t="shared" si="558"/>
        <v>6708.8</v>
      </c>
      <c r="L11945" s="16">
        <f t="shared" si="559"/>
        <v>7061.894736842105</v>
      </c>
      <c r="M11945" s="16">
        <f t="shared" si="560"/>
        <v>8024.880382775119</v>
      </c>
      <c r="N11945" t="e">
        <f>INDEX(XML!$A$2:$R$782,MATCH(C11945,XML!$D$2:$D$737,0),2)</f>
        <v>#N/A</v>
      </c>
    </row>
    <row r="11946" spans="1:14" ht="67.5" x14ac:dyDescent="0.2">
      <c r="A11946">
        <v>73491</v>
      </c>
      <c r="B11946" t="s">
        <v>34108</v>
      </c>
      <c r="C11946" s="15" t="s">
        <v>34109</v>
      </c>
      <c r="D11946" s="15" t="s">
        <v>34110</v>
      </c>
      <c r="E11946">
        <v>6490</v>
      </c>
      <c r="F11946">
        <v>6490</v>
      </c>
      <c r="H11946" t="s">
        <v>3955</v>
      </c>
      <c r="K11946" s="16">
        <f t="shared" si="558"/>
        <v>7268.8</v>
      </c>
      <c r="L11946" s="16">
        <f t="shared" si="559"/>
        <v>7651.3684210526317</v>
      </c>
      <c r="M11946" s="16">
        <f t="shared" si="560"/>
        <v>8694.7368421052633</v>
      </c>
      <c r="N11946" t="e">
        <f>INDEX(XML!$A$2:$R$782,MATCH(C11946,XML!$D$2:$D$737,0),2)</f>
        <v>#N/A</v>
      </c>
    </row>
    <row r="11947" spans="1:14" ht="67.5" x14ac:dyDescent="0.2">
      <c r="A11947">
        <v>71084</v>
      </c>
      <c r="B11947" t="s">
        <v>34111</v>
      </c>
      <c r="C11947" s="15" t="s">
        <v>34112</v>
      </c>
      <c r="D11947" s="15" t="s">
        <v>34113</v>
      </c>
      <c r="E11947">
        <v>6490</v>
      </c>
      <c r="F11947">
        <v>6490</v>
      </c>
      <c r="H11947" t="s">
        <v>747</v>
      </c>
      <c r="K11947" s="16">
        <f t="shared" si="558"/>
        <v>7268.8</v>
      </c>
      <c r="L11947" s="16">
        <f t="shared" si="559"/>
        <v>7651.3684210526317</v>
      </c>
      <c r="M11947" s="16">
        <f t="shared" si="560"/>
        <v>8694.7368421052633</v>
      </c>
      <c r="N11947" t="e">
        <f>INDEX(XML!$A$2:$R$782,MATCH(C11947,XML!$D$2:$D$737,0),2)</f>
        <v>#N/A</v>
      </c>
    </row>
    <row r="11948" spans="1:14" ht="33.75" x14ac:dyDescent="0.2">
      <c r="A11948">
        <v>63373</v>
      </c>
      <c r="B11948" t="s">
        <v>34114</v>
      </c>
      <c r="C11948" s="15" t="s">
        <v>34115</v>
      </c>
      <c r="D11948" s="15" t="s">
        <v>34116</v>
      </c>
      <c r="E11948">
        <v>6990</v>
      </c>
      <c r="F11948">
        <v>6990</v>
      </c>
      <c r="H11948" t="s">
        <v>747</v>
      </c>
      <c r="K11948" s="16">
        <f t="shared" si="558"/>
        <v>7828.8</v>
      </c>
      <c r="L11948" s="16">
        <f t="shared" si="559"/>
        <v>8240.8421052631584</v>
      </c>
      <c r="M11948" s="16">
        <f t="shared" si="560"/>
        <v>9364.5933014354068</v>
      </c>
      <c r="N11948" t="e">
        <f>INDEX(XML!$A$2:$R$782,MATCH(C11948,XML!$D$2:$D$737,0),2)</f>
        <v>#N/A</v>
      </c>
    </row>
    <row r="11949" spans="1:14" ht="67.5" x14ac:dyDescent="0.2">
      <c r="A11949">
        <v>63371</v>
      </c>
      <c r="B11949" t="s">
        <v>34117</v>
      </c>
      <c r="C11949" s="15" t="s">
        <v>34118</v>
      </c>
      <c r="D11949" s="15" t="s">
        <v>34119</v>
      </c>
      <c r="E11949">
        <v>5990</v>
      </c>
      <c r="F11949">
        <v>5990</v>
      </c>
      <c r="H11949" t="s">
        <v>815</v>
      </c>
      <c r="K11949" s="16">
        <f t="shared" si="558"/>
        <v>6708.8</v>
      </c>
      <c r="L11949" s="16">
        <f t="shared" si="559"/>
        <v>7061.894736842105</v>
      </c>
      <c r="M11949" s="16">
        <f t="shared" si="560"/>
        <v>8024.880382775119</v>
      </c>
      <c r="N11949" t="e">
        <f>INDEX(XML!$A$2:$R$782,MATCH(C11949,XML!$D$2:$D$737,0),2)</f>
        <v>#N/A</v>
      </c>
    </row>
    <row r="11950" spans="1:14" ht="67.5" x14ac:dyDescent="0.2">
      <c r="A11950">
        <v>63555</v>
      </c>
      <c r="B11950" t="s">
        <v>48740</v>
      </c>
      <c r="C11950" s="15" t="s">
        <v>48741</v>
      </c>
      <c r="D11950" s="15" t="s">
        <v>48742</v>
      </c>
      <c r="E11950">
        <v>2990</v>
      </c>
      <c r="F11950">
        <v>2990</v>
      </c>
      <c r="I11950">
        <v>1</v>
      </c>
      <c r="K11950" s="16">
        <f t="shared" si="558"/>
        <v>3348.8</v>
      </c>
      <c r="L11950" s="16">
        <f t="shared" si="559"/>
        <v>3525.0526315789475</v>
      </c>
      <c r="M11950" s="16">
        <f t="shared" si="560"/>
        <v>4005.741626794259</v>
      </c>
      <c r="N11950" t="e">
        <f>INDEX(XML!$A$2:$R$782,MATCH(C11950,XML!$D$2:$D$737,0),2)</f>
        <v>#N/A</v>
      </c>
    </row>
    <row r="11951" spans="1:14" ht="56.25" x14ac:dyDescent="0.2">
      <c r="A11951">
        <v>35548</v>
      </c>
      <c r="B11951" t="s">
        <v>47394</v>
      </c>
      <c r="C11951" s="15" t="s">
        <v>47395</v>
      </c>
      <c r="D11951" s="15" t="s">
        <v>47396</v>
      </c>
      <c r="E11951">
        <v>4730</v>
      </c>
      <c r="F11951">
        <v>5490</v>
      </c>
      <c r="I11951">
        <v>2</v>
      </c>
      <c r="K11951" s="16">
        <f t="shared" si="558"/>
        <v>5297.6</v>
      </c>
      <c r="L11951" s="16">
        <f t="shared" si="559"/>
        <v>5576.4210526315792</v>
      </c>
      <c r="M11951" s="16">
        <f t="shared" si="560"/>
        <v>6336.8421052631575</v>
      </c>
      <c r="N11951" t="e">
        <f>INDEX(XML!$A$2:$R$782,MATCH(C11951,XML!$D$2:$D$737,0),2)</f>
        <v>#N/A</v>
      </c>
    </row>
    <row r="11952" spans="1:14" ht="146.25" x14ac:dyDescent="0.2">
      <c r="A11952">
        <v>80777</v>
      </c>
      <c r="B11952" t="s">
        <v>46880</v>
      </c>
      <c r="C11952" s="15" t="s">
        <v>46881</v>
      </c>
      <c r="D11952" s="15" t="s">
        <v>46882</v>
      </c>
      <c r="E11952">
        <v>8836</v>
      </c>
      <c r="F11952">
        <v>11490</v>
      </c>
      <c r="H11952">
        <v>37</v>
      </c>
      <c r="K11952" s="16">
        <f t="shared" si="558"/>
        <v>9896.32</v>
      </c>
      <c r="L11952" s="16">
        <f t="shared" si="559"/>
        <v>10417.17894736842</v>
      </c>
      <c r="M11952" s="16">
        <f t="shared" si="560"/>
        <v>11837.703349282296</v>
      </c>
      <c r="N11952" t="e">
        <f>INDEX(XML!$A$2:$R$782,MATCH(C11952,XML!$D$2:$D$737,0),2)</f>
        <v>#N/A</v>
      </c>
    </row>
    <row r="11953" spans="1:14" ht="15.75" x14ac:dyDescent="0.25">
      <c r="A11953" s="184" t="s">
        <v>4990</v>
      </c>
      <c r="B11953" s="184"/>
      <c r="C11953" s="185"/>
      <c r="D11953" s="185"/>
      <c r="E11953" s="184"/>
      <c r="F11953" s="184"/>
      <c r="G11953" s="184"/>
      <c r="H11953" s="184"/>
      <c r="I11953" s="184"/>
      <c r="J11953" s="184"/>
      <c r="K11953" s="16">
        <f t="shared" si="558"/>
        <v>0</v>
      </c>
      <c r="L11953" s="16">
        <f t="shared" si="559"/>
        <v>0</v>
      </c>
      <c r="M11953" s="16">
        <f t="shared" si="560"/>
        <v>0</v>
      </c>
      <c r="N11953" t="e">
        <f>INDEX(XML!$A$2:$R$782,MATCH(C11953,XML!$D$2:$D$737,0),2)</f>
        <v>#N/A</v>
      </c>
    </row>
    <row r="11954" spans="1:14" ht="67.5" x14ac:dyDescent="0.2">
      <c r="A11954">
        <v>23321</v>
      </c>
      <c r="B11954" t="s">
        <v>4994</v>
      </c>
      <c r="C11954" s="15" t="s">
        <v>4995</v>
      </c>
      <c r="D11954" s="15" t="s">
        <v>4996</v>
      </c>
      <c r="E11954">
        <v>640</v>
      </c>
      <c r="F11954">
        <v>1067</v>
      </c>
      <c r="H11954" t="s">
        <v>768</v>
      </c>
      <c r="K11954" s="16">
        <f t="shared" si="558"/>
        <v>716.8</v>
      </c>
      <c r="L11954" s="16">
        <f t="shared" si="559"/>
        <v>754.52631578947364</v>
      </c>
      <c r="M11954" s="16">
        <f t="shared" si="560"/>
        <v>857.41626794258366</v>
      </c>
      <c r="N11954" t="e">
        <f>INDEX(XML!$A$2:$R$782,MATCH(C11954,XML!$D$2:$D$737,0),2)</f>
        <v>#N/A</v>
      </c>
    </row>
    <row r="11955" spans="1:14" ht="67.5" x14ac:dyDescent="0.2">
      <c r="A11955">
        <v>23322</v>
      </c>
      <c r="B11955" t="s">
        <v>4997</v>
      </c>
      <c r="C11955" s="15" t="s">
        <v>4998</v>
      </c>
      <c r="D11955" s="15" t="s">
        <v>4999</v>
      </c>
      <c r="E11955">
        <v>738</v>
      </c>
      <c r="F11955">
        <v>1216</v>
      </c>
      <c r="H11955" t="s">
        <v>768</v>
      </c>
      <c r="K11955" s="16">
        <f t="shared" si="558"/>
        <v>826.56</v>
      </c>
      <c r="L11955" s="16">
        <f t="shared" si="559"/>
        <v>870.06315789473683</v>
      </c>
      <c r="M11955" s="16">
        <f t="shared" si="560"/>
        <v>988.70813397129177</v>
      </c>
      <c r="N11955" t="e">
        <f>INDEX(XML!$A$2:$R$782,MATCH(C11955,XML!$D$2:$D$737,0),2)</f>
        <v>#N/A</v>
      </c>
    </row>
    <row r="11956" spans="1:14" ht="56.25" x14ac:dyDescent="0.2">
      <c r="A11956">
        <v>23323</v>
      </c>
      <c r="B11956" t="s">
        <v>5000</v>
      </c>
      <c r="C11956" s="15" t="s">
        <v>5001</v>
      </c>
      <c r="D11956" s="15" t="s">
        <v>5002</v>
      </c>
      <c r="E11956">
        <v>1225</v>
      </c>
      <c r="F11956">
        <v>1850</v>
      </c>
      <c r="H11956">
        <v>7</v>
      </c>
      <c r="K11956" s="16">
        <f t="shared" si="558"/>
        <v>1372</v>
      </c>
      <c r="L11956" s="16">
        <f t="shared" si="559"/>
        <v>1444.2105263157894</v>
      </c>
      <c r="M11956" s="16">
        <f t="shared" si="560"/>
        <v>1641.1483253588515</v>
      </c>
      <c r="N11956" t="e">
        <f>INDEX(XML!$A$2:$R$782,MATCH(C11956,XML!$D$2:$D$737,0),2)</f>
        <v>#N/A</v>
      </c>
    </row>
    <row r="11957" spans="1:14" ht="67.5" x14ac:dyDescent="0.2">
      <c r="A11957">
        <v>1113</v>
      </c>
      <c r="B11957" t="s">
        <v>5003</v>
      </c>
      <c r="C11957" s="15" t="s">
        <v>5004</v>
      </c>
      <c r="D11957" s="15" t="s">
        <v>5005</v>
      </c>
      <c r="E11957">
        <v>407</v>
      </c>
      <c r="F11957">
        <v>824</v>
      </c>
      <c r="H11957" t="s">
        <v>767</v>
      </c>
      <c r="K11957" s="16">
        <f t="shared" si="558"/>
        <v>455.84</v>
      </c>
      <c r="L11957" s="16">
        <f t="shared" si="559"/>
        <v>479.83157894736843</v>
      </c>
      <c r="M11957" s="16">
        <f t="shared" si="560"/>
        <v>545.26315789473676</v>
      </c>
      <c r="N11957" t="e">
        <f>INDEX(XML!$A$2:$R$782,MATCH(C11957,XML!$D$2:$D$737,0),2)</f>
        <v>#N/A</v>
      </c>
    </row>
    <row r="11958" spans="1:14" ht="33.75" x14ac:dyDescent="0.2">
      <c r="A11958">
        <v>180</v>
      </c>
      <c r="B11958" t="s">
        <v>4991</v>
      </c>
      <c r="C11958" s="15" t="s">
        <v>4992</v>
      </c>
      <c r="D11958" s="15" t="s">
        <v>4993</v>
      </c>
      <c r="E11958">
        <v>952</v>
      </c>
      <c r="F11958">
        <v>1926</v>
      </c>
      <c r="H11958" t="s">
        <v>768</v>
      </c>
      <c r="K11958" s="16">
        <f t="shared" si="558"/>
        <v>1066.24</v>
      </c>
      <c r="L11958" s="16">
        <f t="shared" si="559"/>
        <v>1122.3578947368421</v>
      </c>
      <c r="M11958" s="16">
        <f t="shared" si="560"/>
        <v>1275.4066985645934</v>
      </c>
      <c r="N11958" t="e">
        <f>INDEX(XML!$A$2:$R$782,MATCH(C11958,XML!$D$2:$D$737,0),2)</f>
        <v>#N/A</v>
      </c>
    </row>
    <row r="11959" spans="1:14" ht="22.5" x14ac:dyDescent="0.2">
      <c r="A11959">
        <v>40660</v>
      </c>
      <c r="B11959" t="s">
        <v>5006</v>
      </c>
      <c r="C11959" s="15" t="s">
        <v>5007</v>
      </c>
      <c r="D11959" s="15" t="s">
        <v>5008</v>
      </c>
      <c r="E11959">
        <v>952</v>
      </c>
      <c r="F11959">
        <v>2063</v>
      </c>
      <c r="H11959" t="s">
        <v>768</v>
      </c>
      <c r="K11959" s="16">
        <f t="shared" si="558"/>
        <v>1066.24</v>
      </c>
      <c r="L11959" s="16">
        <f t="shared" si="559"/>
        <v>1122.3578947368421</v>
      </c>
      <c r="M11959" s="16">
        <f t="shared" si="560"/>
        <v>1275.4066985645934</v>
      </c>
      <c r="N11959" t="e">
        <f>INDEX(XML!$A$2:$R$782,MATCH(C11959,XML!$D$2:$D$737,0),2)</f>
        <v>#N/A</v>
      </c>
    </row>
    <row r="11960" spans="1:14" ht="78.75" x14ac:dyDescent="0.2">
      <c r="A11960">
        <v>1114</v>
      </c>
      <c r="B11960" t="s">
        <v>38977</v>
      </c>
      <c r="C11960" s="15" t="s">
        <v>38978</v>
      </c>
      <c r="D11960" s="15" t="s">
        <v>38979</v>
      </c>
      <c r="E11960">
        <v>586</v>
      </c>
      <c r="F11960">
        <v>910</v>
      </c>
      <c r="H11960" t="s">
        <v>768</v>
      </c>
      <c r="K11960" s="16">
        <f t="shared" si="558"/>
        <v>656.31999999999994</v>
      </c>
      <c r="L11960" s="16">
        <f t="shared" si="559"/>
        <v>690.86315789473679</v>
      </c>
      <c r="M11960" s="16">
        <f t="shared" si="560"/>
        <v>785.07177033492815</v>
      </c>
      <c r="N11960" t="e">
        <f>INDEX(XML!$A$2:$R$782,MATCH(C11960,XML!$D$2:$D$737,0),2)</f>
        <v>#N/A</v>
      </c>
    </row>
    <row r="11961" spans="1:14" ht="15.75" x14ac:dyDescent="0.25">
      <c r="A11961" s="184" t="s">
        <v>5009</v>
      </c>
      <c r="B11961" s="184"/>
      <c r="C11961" s="185"/>
      <c r="D11961" s="185"/>
      <c r="E11961" s="184"/>
      <c r="F11961" s="184"/>
      <c r="G11961" s="184"/>
      <c r="H11961" s="184"/>
      <c r="I11961" s="184"/>
      <c r="J11961" s="184"/>
      <c r="K11961" s="16">
        <f t="shared" si="558"/>
        <v>0</v>
      </c>
      <c r="L11961" s="16">
        <f t="shared" si="559"/>
        <v>0</v>
      </c>
      <c r="M11961" s="16">
        <f t="shared" si="560"/>
        <v>0</v>
      </c>
      <c r="N11961" t="e">
        <f>INDEX(XML!$A$2:$R$782,MATCH(C11961,XML!$D$2:$D$737,0),2)</f>
        <v>#N/A</v>
      </c>
    </row>
    <row r="11962" spans="1:14" ht="56.25" x14ac:dyDescent="0.2">
      <c r="A11962">
        <v>31673</v>
      </c>
      <c r="B11962" t="s">
        <v>24447</v>
      </c>
      <c r="C11962" s="15" t="s">
        <v>24448</v>
      </c>
      <c r="D11962" s="15" t="s">
        <v>24449</v>
      </c>
      <c r="E11962">
        <v>800</v>
      </c>
      <c r="F11962">
        <v>1298</v>
      </c>
      <c r="K11962" s="16">
        <f t="shared" si="558"/>
        <v>896</v>
      </c>
      <c r="L11962" s="16">
        <f t="shared" si="559"/>
        <v>943.15789473684208</v>
      </c>
      <c r="M11962" s="16">
        <f t="shared" si="560"/>
        <v>1071.7703349282297</v>
      </c>
      <c r="N11962" t="e">
        <f>INDEX(XML!$A$2:$R$782,MATCH(C11962,XML!$D$2:$D$737,0),2)</f>
        <v>#N/A</v>
      </c>
    </row>
    <row r="11963" spans="1:14" ht="45" x14ac:dyDescent="0.2">
      <c r="A11963">
        <v>31674</v>
      </c>
      <c r="B11963" t="s">
        <v>24450</v>
      </c>
      <c r="C11963" s="15" t="s">
        <v>24451</v>
      </c>
      <c r="D11963" s="15" t="s">
        <v>24452</v>
      </c>
      <c r="E11963">
        <v>1100</v>
      </c>
      <c r="F11963">
        <v>1769</v>
      </c>
      <c r="H11963" t="s">
        <v>969</v>
      </c>
      <c r="K11963" s="16">
        <f t="shared" si="558"/>
        <v>1232</v>
      </c>
      <c r="L11963" s="16">
        <f t="shared" si="559"/>
        <v>1296.8421052631579</v>
      </c>
      <c r="M11963" s="16">
        <f t="shared" si="560"/>
        <v>1473.6842105263158</v>
      </c>
      <c r="N11963" t="e">
        <f>INDEX(XML!$A$2:$R$782,MATCH(C11963,XML!$D$2:$D$737,0),2)</f>
        <v>#N/A</v>
      </c>
    </row>
    <row r="11964" spans="1:14" ht="45" x14ac:dyDescent="0.2">
      <c r="A11964">
        <v>31675</v>
      </c>
      <c r="B11964" t="s">
        <v>24453</v>
      </c>
      <c r="C11964" s="15" t="s">
        <v>24454</v>
      </c>
      <c r="D11964" s="15" t="s">
        <v>24455</v>
      </c>
      <c r="E11964">
        <v>1700</v>
      </c>
      <c r="F11964">
        <v>2478</v>
      </c>
      <c r="H11964" t="s">
        <v>969</v>
      </c>
      <c r="K11964" s="16">
        <f t="shared" si="558"/>
        <v>1904</v>
      </c>
      <c r="L11964" s="16">
        <f t="shared" si="559"/>
        <v>2004.2105263157894</v>
      </c>
      <c r="M11964" s="16">
        <f t="shared" si="560"/>
        <v>2277.5119617224877</v>
      </c>
      <c r="N11964" t="e">
        <f>INDEX(XML!$A$2:$R$782,MATCH(C11964,XML!$D$2:$D$737,0),2)</f>
        <v>#N/A</v>
      </c>
    </row>
    <row r="11965" spans="1:14" ht="67.5" x14ac:dyDescent="0.2">
      <c r="A11965">
        <v>1990</v>
      </c>
      <c r="B11965" t="s">
        <v>5010</v>
      </c>
      <c r="C11965" s="15" t="s">
        <v>5011</v>
      </c>
      <c r="D11965" s="15" t="s">
        <v>5012</v>
      </c>
      <c r="E11965">
        <v>1328</v>
      </c>
      <c r="F11965">
        <v>2351</v>
      </c>
      <c r="K11965" s="16">
        <f t="shared" si="558"/>
        <v>1487.36</v>
      </c>
      <c r="L11965" s="16">
        <f t="shared" si="559"/>
        <v>1565.6421052631579</v>
      </c>
      <c r="M11965" s="16">
        <f t="shared" si="560"/>
        <v>1779.1387559808611</v>
      </c>
      <c r="N11965" t="e">
        <f>INDEX(XML!$A$2:$R$782,MATCH(C11965,XML!$D$2:$D$737,0),2)</f>
        <v>#N/A</v>
      </c>
    </row>
    <row r="11966" spans="1:14" ht="67.5" x14ac:dyDescent="0.2">
      <c r="A11966">
        <v>1991</v>
      </c>
      <c r="B11966" t="s">
        <v>5013</v>
      </c>
      <c r="C11966" s="15" t="s">
        <v>5014</v>
      </c>
      <c r="D11966" s="15" t="s">
        <v>5015</v>
      </c>
      <c r="E11966">
        <v>1908</v>
      </c>
      <c r="F11966">
        <v>2801</v>
      </c>
      <c r="H11966" t="s">
        <v>815</v>
      </c>
      <c r="K11966" s="16">
        <f t="shared" si="558"/>
        <v>2136.96</v>
      </c>
      <c r="L11966" s="16">
        <f t="shared" si="559"/>
        <v>2249.4315789473685</v>
      </c>
      <c r="M11966" s="16">
        <f t="shared" si="560"/>
        <v>2556.1722488038281</v>
      </c>
      <c r="N11966" t="e">
        <f>INDEX(XML!$A$2:$R$782,MATCH(C11966,XML!$D$2:$D$737,0),2)</f>
        <v>#N/A</v>
      </c>
    </row>
    <row r="11967" spans="1:14" ht="67.5" x14ac:dyDescent="0.2">
      <c r="A11967">
        <v>1992</v>
      </c>
      <c r="B11967" t="s">
        <v>5016</v>
      </c>
      <c r="C11967" s="15" t="s">
        <v>5017</v>
      </c>
      <c r="D11967" s="15" t="s">
        <v>5018</v>
      </c>
      <c r="E11967">
        <v>2379</v>
      </c>
      <c r="F11967">
        <v>3615</v>
      </c>
      <c r="K11967" s="16">
        <f t="shared" si="558"/>
        <v>2664.48</v>
      </c>
      <c r="L11967" s="16">
        <f t="shared" si="559"/>
        <v>2804.7157894736843</v>
      </c>
      <c r="M11967" s="16">
        <f t="shared" si="560"/>
        <v>3187.1770334928228</v>
      </c>
      <c r="N11967" t="e">
        <f>INDEX(XML!$A$2:$R$782,MATCH(C11967,XML!$D$2:$D$737,0),2)</f>
        <v>#N/A</v>
      </c>
    </row>
    <row r="11968" spans="1:14" ht="45" x14ac:dyDescent="0.2">
      <c r="A11968">
        <v>15220</v>
      </c>
      <c r="B11968" t="s">
        <v>5019</v>
      </c>
      <c r="C11968" s="15" t="s">
        <v>5020</v>
      </c>
      <c r="D11968" s="15" t="s">
        <v>5021</v>
      </c>
      <c r="E11968">
        <v>285</v>
      </c>
      <c r="F11968">
        <v>750</v>
      </c>
      <c r="H11968" t="s">
        <v>2165</v>
      </c>
      <c r="K11968" s="16">
        <f t="shared" si="558"/>
        <v>319.2</v>
      </c>
      <c r="L11968" s="16">
        <f t="shared" si="559"/>
        <v>336</v>
      </c>
      <c r="M11968" s="16">
        <f t="shared" si="560"/>
        <v>381.81818181818181</v>
      </c>
      <c r="N11968" t="e">
        <f>INDEX(XML!$A$2:$R$782,MATCH(C11968,XML!$D$2:$D$737,0),2)</f>
        <v>#N/A</v>
      </c>
    </row>
    <row r="11969" spans="1:14" ht="45" x14ac:dyDescent="0.2">
      <c r="A11969">
        <v>36246</v>
      </c>
      <c r="B11969" t="s">
        <v>5022</v>
      </c>
      <c r="C11969" s="15" t="s">
        <v>5023</v>
      </c>
      <c r="D11969" s="15" t="s">
        <v>5024</v>
      </c>
      <c r="E11969">
        <v>2088</v>
      </c>
      <c r="F11969">
        <v>2923</v>
      </c>
      <c r="K11969" s="16">
        <f t="shared" si="558"/>
        <v>2338.56</v>
      </c>
      <c r="L11969" s="16">
        <f t="shared" si="559"/>
        <v>2461.6421052631581</v>
      </c>
      <c r="M11969" s="16">
        <f t="shared" si="560"/>
        <v>2797.3205741626798</v>
      </c>
      <c r="N11969" t="e">
        <f>INDEX(XML!$A$2:$R$782,MATCH(C11969,XML!$D$2:$D$737,0),2)</f>
        <v>#N/A</v>
      </c>
    </row>
    <row r="11970" spans="1:14" ht="45" x14ac:dyDescent="0.2">
      <c r="A11970">
        <v>36247</v>
      </c>
      <c r="B11970" t="s">
        <v>5025</v>
      </c>
      <c r="C11970" s="15" t="s">
        <v>5026</v>
      </c>
      <c r="D11970" s="15" t="s">
        <v>5027</v>
      </c>
      <c r="E11970">
        <v>2088</v>
      </c>
      <c r="F11970">
        <v>2923</v>
      </c>
      <c r="K11970" s="16">
        <f t="shared" si="558"/>
        <v>2338.56</v>
      </c>
      <c r="L11970" s="16">
        <f t="shared" si="559"/>
        <v>2461.6421052631581</v>
      </c>
      <c r="M11970" s="16">
        <f t="shared" si="560"/>
        <v>2797.3205741626798</v>
      </c>
      <c r="N11970" t="e">
        <f>INDEX(XML!$A$2:$R$782,MATCH(C11970,XML!$D$2:$D$737,0),2)</f>
        <v>#N/A</v>
      </c>
    </row>
    <row r="11971" spans="1:14" ht="45" x14ac:dyDescent="0.2">
      <c r="A11971">
        <v>36248</v>
      </c>
      <c r="B11971" t="s">
        <v>5028</v>
      </c>
      <c r="C11971" s="15" t="s">
        <v>5029</v>
      </c>
      <c r="D11971" s="15" t="s">
        <v>5030</v>
      </c>
      <c r="E11971">
        <v>2088</v>
      </c>
      <c r="F11971">
        <v>2923</v>
      </c>
      <c r="K11971" s="16">
        <f t="shared" si="558"/>
        <v>2338.56</v>
      </c>
      <c r="L11971" s="16">
        <f t="shared" si="559"/>
        <v>2461.6421052631581</v>
      </c>
      <c r="M11971" s="16">
        <f t="shared" si="560"/>
        <v>2797.3205741626798</v>
      </c>
      <c r="N11971" t="e">
        <f>INDEX(XML!$A$2:$R$782,MATCH(C11971,XML!$D$2:$D$737,0),2)</f>
        <v>#N/A</v>
      </c>
    </row>
    <row r="11972" spans="1:14" ht="45" x14ac:dyDescent="0.2">
      <c r="A11972">
        <v>36249</v>
      </c>
      <c r="B11972" t="s">
        <v>5031</v>
      </c>
      <c r="C11972" s="15" t="s">
        <v>5032</v>
      </c>
      <c r="D11972" s="15" t="s">
        <v>5033</v>
      </c>
      <c r="E11972">
        <v>1500</v>
      </c>
      <c r="F11972">
        <v>3659</v>
      </c>
      <c r="K11972" s="16">
        <f t="shared" si="558"/>
        <v>1680</v>
      </c>
      <c r="L11972" s="16">
        <f t="shared" si="559"/>
        <v>1768.421052631579</v>
      </c>
      <c r="M11972" s="16">
        <f t="shared" si="560"/>
        <v>2009.5693779904307</v>
      </c>
      <c r="N11972" t="e">
        <f>INDEX(XML!$A$2:$R$782,MATCH(C11972,XML!$D$2:$D$737,0),2)</f>
        <v>#N/A</v>
      </c>
    </row>
    <row r="11973" spans="1:14" ht="45" x14ac:dyDescent="0.2">
      <c r="A11973">
        <v>36251</v>
      </c>
      <c r="B11973" t="s">
        <v>5034</v>
      </c>
      <c r="C11973" s="15" t="s">
        <v>5035</v>
      </c>
      <c r="D11973" s="15" t="s">
        <v>5036</v>
      </c>
      <c r="E11973">
        <v>1500</v>
      </c>
      <c r="F11973">
        <v>3659</v>
      </c>
      <c r="K11973" s="16">
        <f t="shared" ref="K11973:K12036" si="561">IF(E11973&gt;49999,E11973+E11973*0.07,IF(E11973&lt;=49999,E11973+E11973*0.12))</f>
        <v>1680</v>
      </c>
      <c r="L11973" s="16">
        <f t="shared" ref="L11973:L12036" si="562">K11973*100/95</f>
        <v>1768.421052631579</v>
      </c>
      <c r="M11973" s="16">
        <f t="shared" ref="M11973:M12036" si="563">IF(COUNTIF(C11973,"*Dahua*"),F11973-10,L11973*100/88)</f>
        <v>2009.5693779904307</v>
      </c>
      <c r="N11973" t="e">
        <f>INDEX(XML!$A$2:$R$782,MATCH(C11973,XML!$D$2:$D$737,0),2)</f>
        <v>#N/A</v>
      </c>
    </row>
    <row r="11974" spans="1:14" ht="45" x14ac:dyDescent="0.2">
      <c r="A11974">
        <v>36250</v>
      </c>
      <c r="B11974" t="s">
        <v>5037</v>
      </c>
      <c r="C11974" s="15" t="s">
        <v>5038</v>
      </c>
      <c r="D11974" s="15" t="s">
        <v>5039</v>
      </c>
      <c r="E11974">
        <v>1500</v>
      </c>
      <c r="F11974">
        <v>3659</v>
      </c>
      <c r="K11974" s="16">
        <f t="shared" si="561"/>
        <v>1680</v>
      </c>
      <c r="L11974" s="16">
        <f t="shared" si="562"/>
        <v>1768.421052631579</v>
      </c>
      <c r="M11974" s="16">
        <f t="shared" si="563"/>
        <v>2009.5693779904307</v>
      </c>
      <c r="N11974" t="e">
        <f>INDEX(XML!$A$2:$R$782,MATCH(C11974,XML!$D$2:$D$737,0),2)</f>
        <v>#N/A</v>
      </c>
    </row>
    <row r="11975" spans="1:14" ht="56.25" x14ac:dyDescent="0.2">
      <c r="A11975">
        <v>33940</v>
      </c>
      <c r="B11975" t="s">
        <v>5040</v>
      </c>
      <c r="C11975" s="15" t="s">
        <v>5041</v>
      </c>
      <c r="D11975" s="15" t="s">
        <v>5042</v>
      </c>
      <c r="E11975">
        <v>1113</v>
      </c>
      <c r="F11975">
        <v>1649</v>
      </c>
      <c r="H11975" t="s">
        <v>969</v>
      </c>
      <c r="K11975" s="16">
        <f t="shared" si="561"/>
        <v>1246.56</v>
      </c>
      <c r="L11975" s="16">
        <f t="shared" si="562"/>
        <v>1312.1684210526316</v>
      </c>
      <c r="M11975" s="16">
        <f t="shared" si="563"/>
        <v>1491.1004784688996</v>
      </c>
      <c r="N11975" t="e">
        <f>INDEX(XML!$A$2:$R$782,MATCH(C11975,XML!$D$2:$D$737,0),2)</f>
        <v>#N/A</v>
      </c>
    </row>
    <row r="11976" spans="1:14" ht="56.25" x14ac:dyDescent="0.2">
      <c r="A11976">
        <v>36252</v>
      </c>
      <c r="B11976" t="s">
        <v>5043</v>
      </c>
      <c r="C11976" s="15" t="s">
        <v>5044</v>
      </c>
      <c r="D11976" s="15" t="s">
        <v>5045</v>
      </c>
      <c r="E11976">
        <v>2457</v>
      </c>
      <c r="F11976">
        <v>3823</v>
      </c>
      <c r="K11976" s="16">
        <f t="shared" si="561"/>
        <v>2751.84</v>
      </c>
      <c r="L11976" s="16">
        <f t="shared" si="562"/>
        <v>2896.6736842105265</v>
      </c>
      <c r="M11976" s="16">
        <f t="shared" si="563"/>
        <v>3291.6746411483255</v>
      </c>
      <c r="N11976" t="e">
        <f>INDEX(XML!$A$2:$R$782,MATCH(C11976,XML!$D$2:$D$737,0),2)</f>
        <v>#N/A</v>
      </c>
    </row>
    <row r="11977" spans="1:14" ht="45" x14ac:dyDescent="0.2">
      <c r="A11977">
        <v>68286</v>
      </c>
      <c r="B11977" t="s">
        <v>24456</v>
      </c>
      <c r="C11977" s="15" t="s">
        <v>24457</v>
      </c>
      <c r="D11977" s="15" t="s">
        <v>24458</v>
      </c>
      <c r="E11977">
        <v>2204</v>
      </c>
      <c r="F11977">
        <v>3184</v>
      </c>
      <c r="H11977">
        <v>42</v>
      </c>
      <c r="K11977" s="16">
        <f t="shared" si="561"/>
        <v>2468.48</v>
      </c>
      <c r="L11977" s="16">
        <f t="shared" si="562"/>
        <v>2598.4</v>
      </c>
      <c r="M11977" s="16">
        <f t="shared" si="563"/>
        <v>2952.7272727272725</v>
      </c>
      <c r="N11977" t="e">
        <f>INDEX(XML!$A$2:$R$782,MATCH(C11977,XML!$D$2:$D$737,0),2)</f>
        <v>#N/A</v>
      </c>
    </row>
    <row r="11978" spans="1:14" ht="45" x14ac:dyDescent="0.2">
      <c r="A11978">
        <v>58835</v>
      </c>
      <c r="B11978" t="s">
        <v>16394</v>
      </c>
      <c r="C11978" s="15" t="s">
        <v>16395</v>
      </c>
      <c r="D11978" s="15" t="s">
        <v>16396</v>
      </c>
      <c r="E11978">
        <v>1369</v>
      </c>
      <c r="F11978">
        <v>1929</v>
      </c>
      <c r="K11978" s="16">
        <f t="shared" si="561"/>
        <v>1533.28</v>
      </c>
      <c r="L11978" s="16">
        <f t="shared" si="562"/>
        <v>1613.9789473684211</v>
      </c>
      <c r="M11978" s="16">
        <f t="shared" si="563"/>
        <v>1834.0669856459331</v>
      </c>
      <c r="N11978" t="e">
        <f>INDEX(XML!$A$2:$R$782,MATCH(C11978,XML!$D$2:$D$737,0),2)</f>
        <v>#N/A</v>
      </c>
    </row>
    <row r="11979" spans="1:14" ht="45" x14ac:dyDescent="0.2">
      <c r="A11979">
        <v>58837</v>
      </c>
      <c r="B11979" t="s">
        <v>16482</v>
      </c>
      <c r="C11979" s="15" t="s">
        <v>16483</v>
      </c>
      <c r="D11979" s="15" t="s">
        <v>16484</v>
      </c>
      <c r="E11979">
        <v>1331</v>
      </c>
      <c r="F11979">
        <v>1875</v>
      </c>
      <c r="H11979" t="s">
        <v>969</v>
      </c>
      <c r="K11979" s="16">
        <f t="shared" si="561"/>
        <v>1490.72</v>
      </c>
      <c r="L11979" s="16">
        <f t="shared" si="562"/>
        <v>1569.1789473684209</v>
      </c>
      <c r="M11979" s="16">
        <f t="shared" si="563"/>
        <v>1783.1578947368421</v>
      </c>
      <c r="N11979" t="e">
        <f>INDEX(XML!$A$2:$R$782,MATCH(C11979,XML!$D$2:$D$737,0),2)</f>
        <v>#N/A</v>
      </c>
    </row>
    <row r="11980" spans="1:14" ht="45" x14ac:dyDescent="0.2">
      <c r="A11980">
        <v>58838</v>
      </c>
      <c r="B11980" t="s">
        <v>16485</v>
      </c>
      <c r="C11980" s="15" t="s">
        <v>16486</v>
      </c>
      <c r="D11980" s="15" t="s">
        <v>16487</v>
      </c>
      <c r="E11980">
        <v>1392</v>
      </c>
      <c r="F11980">
        <v>1960</v>
      </c>
      <c r="H11980" t="s">
        <v>969</v>
      </c>
      <c r="K11980" s="16">
        <f t="shared" si="561"/>
        <v>1559.04</v>
      </c>
      <c r="L11980" s="16">
        <f t="shared" si="562"/>
        <v>1641.0947368421052</v>
      </c>
      <c r="M11980" s="16">
        <f t="shared" si="563"/>
        <v>1864.8803827751196</v>
      </c>
      <c r="N11980" t="e">
        <f>INDEX(XML!$A$2:$R$782,MATCH(C11980,XML!$D$2:$D$737,0),2)</f>
        <v>#N/A</v>
      </c>
    </row>
    <row r="11981" spans="1:14" ht="67.5" x14ac:dyDescent="0.2">
      <c r="A11981">
        <v>674</v>
      </c>
      <c r="B11981" t="s">
        <v>5046</v>
      </c>
      <c r="C11981" s="15" t="s">
        <v>5047</v>
      </c>
      <c r="D11981" s="15" t="s">
        <v>5048</v>
      </c>
      <c r="E11981">
        <v>1713</v>
      </c>
      <c r="F11981">
        <v>3336</v>
      </c>
      <c r="H11981" t="s">
        <v>815</v>
      </c>
      <c r="K11981" s="16">
        <f t="shared" si="561"/>
        <v>1918.56</v>
      </c>
      <c r="L11981" s="16">
        <f t="shared" si="562"/>
        <v>2019.5368421052631</v>
      </c>
      <c r="M11981" s="16">
        <f t="shared" si="563"/>
        <v>2294.9282296650717</v>
      </c>
      <c r="N11981" t="e">
        <f>INDEX(XML!$A$2:$R$782,MATCH(C11981,XML!$D$2:$D$737,0),2)</f>
        <v>#N/A</v>
      </c>
    </row>
    <row r="11982" spans="1:14" ht="67.5" x14ac:dyDescent="0.2">
      <c r="A11982">
        <v>1446</v>
      </c>
      <c r="B11982" t="s">
        <v>5049</v>
      </c>
      <c r="C11982" s="15" t="s">
        <v>5050</v>
      </c>
      <c r="D11982" s="15" t="s">
        <v>5051</v>
      </c>
      <c r="E11982">
        <v>2615</v>
      </c>
      <c r="F11982">
        <v>5107</v>
      </c>
      <c r="H11982" t="s">
        <v>815</v>
      </c>
      <c r="K11982" s="16">
        <f t="shared" si="561"/>
        <v>2928.8</v>
      </c>
      <c r="L11982" s="16">
        <f t="shared" si="562"/>
        <v>3082.9473684210525</v>
      </c>
      <c r="M11982" s="16">
        <f t="shared" si="563"/>
        <v>3503.3492822966505</v>
      </c>
      <c r="N11982" t="e">
        <f>INDEX(XML!$A$2:$R$782,MATCH(C11982,XML!$D$2:$D$737,0),2)</f>
        <v>#N/A</v>
      </c>
    </row>
    <row r="11983" spans="1:14" ht="45" x14ac:dyDescent="0.2">
      <c r="A11983">
        <v>58896</v>
      </c>
      <c r="B11983" t="s">
        <v>16488</v>
      </c>
      <c r="C11983" s="15" t="s">
        <v>16489</v>
      </c>
      <c r="D11983" s="15" t="s">
        <v>16490</v>
      </c>
      <c r="E11983">
        <v>2001</v>
      </c>
      <c r="F11983">
        <v>2820</v>
      </c>
      <c r="K11983" s="16">
        <f t="shared" si="561"/>
        <v>2241.12</v>
      </c>
      <c r="L11983" s="16">
        <f t="shared" si="562"/>
        <v>2359.0736842105262</v>
      </c>
      <c r="M11983" s="16">
        <f t="shared" si="563"/>
        <v>2680.765550239234</v>
      </c>
      <c r="N11983" t="e">
        <f>INDEX(XML!$A$2:$R$782,MATCH(C11983,XML!$D$2:$D$737,0),2)</f>
        <v>#N/A</v>
      </c>
    </row>
    <row r="11984" spans="1:14" ht="67.5" x14ac:dyDescent="0.2">
      <c r="A11984">
        <v>1449</v>
      </c>
      <c r="B11984" t="s">
        <v>5052</v>
      </c>
      <c r="C11984" s="15" t="s">
        <v>5053</v>
      </c>
      <c r="D11984" s="15" t="s">
        <v>5054</v>
      </c>
      <c r="E11984">
        <v>2253</v>
      </c>
      <c r="F11984">
        <v>4385</v>
      </c>
      <c r="H11984" t="s">
        <v>746</v>
      </c>
      <c r="K11984" s="16">
        <f t="shared" si="561"/>
        <v>2523.36</v>
      </c>
      <c r="L11984" s="16">
        <f t="shared" si="562"/>
        <v>2656.1684210526314</v>
      </c>
      <c r="M11984" s="16">
        <f t="shared" si="563"/>
        <v>3018.3732057416269</v>
      </c>
      <c r="N11984" t="e">
        <f>INDEX(XML!$A$2:$R$782,MATCH(C11984,XML!$D$2:$D$737,0),2)</f>
        <v>#N/A</v>
      </c>
    </row>
    <row r="11985" spans="1:14" ht="45" x14ac:dyDescent="0.2">
      <c r="A11985">
        <v>58839</v>
      </c>
      <c r="B11985" t="s">
        <v>16491</v>
      </c>
      <c r="C11985" s="15" t="s">
        <v>16492</v>
      </c>
      <c r="D11985" s="15" t="s">
        <v>16493</v>
      </c>
      <c r="E11985">
        <v>1985</v>
      </c>
      <c r="F11985">
        <v>2798</v>
      </c>
      <c r="K11985" s="16">
        <f t="shared" si="561"/>
        <v>2223.1999999999998</v>
      </c>
      <c r="L11985" s="16">
        <f t="shared" si="562"/>
        <v>2340.2105263157891</v>
      </c>
      <c r="M11985" s="16">
        <f t="shared" si="563"/>
        <v>2659.3301435406693</v>
      </c>
      <c r="N11985" t="e">
        <f>INDEX(XML!$A$2:$R$782,MATCH(C11985,XML!$D$2:$D$737,0),2)</f>
        <v>#N/A</v>
      </c>
    </row>
    <row r="11986" spans="1:14" ht="45" x14ac:dyDescent="0.2">
      <c r="A11986">
        <v>58895</v>
      </c>
      <c r="B11986" t="s">
        <v>16494</v>
      </c>
      <c r="C11986" s="15" t="s">
        <v>16495</v>
      </c>
      <c r="D11986" s="15" t="s">
        <v>16496</v>
      </c>
      <c r="E11986">
        <v>1985</v>
      </c>
      <c r="F11986">
        <v>2798</v>
      </c>
      <c r="K11986" s="16">
        <f t="shared" si="561"/>
        <v>2223.1999999999998</v>
      </c>
      <c r="L11986" s="16">
        <f t="shared" si="562"/>
        <v>2340.2105263157891</v>
      </c>
      <c r="M11986" s="16">
        <f t="shared" si="563"/>
        <v>2659.3301435406693</v>
      </c>
      <c r="N11986" t="e">
        <f>INDEX(XML!$A$2:$R$782,MATCH(C11986,XML!$D$2:$D$737,0),2)</f>
        <v>#N/A</v>
      </c>
    </row>
    <row r="11987" spans="1:14" ht="67.5" x14ac:dyDescent="0.2">
      <c r="A11987">
        <v>673</v>
      </c>
      <c r="B11987" t="s">
        <v>5055</v>
      </c>
      <c r="C11987" s="15" t="s">
        <v>5056</v>
      </c>
      <c r="D11987" s="15" t="s">
        <v>5057</v>
      </c>
      <c r="E11987">
        <v>3202</v>
      </c>
      <c r="F11987">
        <v>6237</v>
      </c>
      <c r="H11987" t="s">
        <v>746</v>
      </c>
      <c r="K11987" s="16">
        <f t="shared" si="561"/>
        <v>3586.24</v>
      </c>
      <c r="L11987" s="16">
        <f t="shared" si="562"/>
        <v>3774.9894736842107</v>
      </c>
      <c r="M11987" s="16">
        <f t="shared" si="563"/>
        <v>4289.7607655502397</v>
      </c>
      <c r="N11987" t="e">
        <f>INDEX(XML!$A$2:$R$782,MATCH(C11987,XML!$D$2:$D$737,0),2)</f>
        <v>#N/A</v>
      </c>
    </row>
    <row r="11988" spans="1:14" ht="67.5" x14ac:dyDescent="0.2">
      <c r="A11988">
        <v>1557</v>
      </c>
      <c r="B11988" t="s">
        <v>5058</v>
      </c>
      <c r="C11988" s="15" t="s">
        <v>5059</v>
      </c>
      <c r="D11988" s="15" t="s">
        <v>5060</v>
      </c>
      <c r="E11988">
        <v>3313</v>
      </c>
      <c r="F11988">
        <v>6060</v>
      </c>
      <c r="K11988" s="16">
        <f t="shared" si="561"/>
        <v>3710.56</v>
      </c>
      <c r="L11988" s="16">
        <f t="shared" si="562"/>
        <v>3905.8526315789472</v>
      </c>
      <c r="M11988" s="16">
        <f t="shared" si="563"/>
        <v>4438.4688995215311</v>
      </c>
      <c r="N11988" t="e">
        <f>INDEX(XML!$A$2:$R$782,MATCH(C11988,XML!$D$2:$D$737,0),2)</f>
        <v>#N/A</v>
      </c>
    </row>
    <row r="11989" spans="1:14" ht="45" x14ac:dyDescent="0.2">
      <c r="A11989">
        <v>58899</v>
      </c>
      <c r="B11989" t="s">
        <v>16497</v>
      </c>
      <c r="C11989" s="15" t="s">
        <v>16498</v>
      </c>
      <c r="D11989" s="15" t="s">
        <v>16499</v>
      </c>
      <c r="E11989">
        <v>2473</v>
      </c>
      <c r="F11989">
        <v>3215</v>
      </c>
      <c r="K11989" s="16">
        <f t="shared" si="561"/>
        <v>2769.76</v>
      </c>
      <c r="L11989" s="16">
        <f t="shared" si="562"/>
        <v>2915.5368421052631</v>
      </c>
      <c r="M11989" s="16">
        <f t="shared" si="563"/>
        <v>3313.1100478468898</v>
      </c>
      <c r="N11989" t="e">
        <f>INDEX(XML!$A$2:$R$782,MATCH(C11989,XML!$D$2:$D$737,0),2)</f>
        <v>#N/A</v>
      </c>
    </row>
    <row r="11990" spans="1:14" ht="67.5" x14ac:dyDescent="0.2">
      <c r="A11990">
        <v>1556</v>
      </c>
      <c r="B11990" t="s">
        <v>5061</v>
      </c>
      <c r="C11990" s="15" t="s">
        <v>5062</v>
      </c>
      <c r="D11990" s="15" t="s">
        <v>5063</v>
      </c>
      <c r="E11990">
        <v>3924</v>
      </c>
      <c r="F11990">
        <v>7638</v>
      </c>
      <c r="H11990" t="s">
        <v>746</v>
      </c>
      <c r="K11990" s="16">
        <f t="shared" si="561"/>
        <v>4394.88</v>
      </c>
      <c r="L11990" s="16">
        <f t="shared" si="562"/>
        <v>4626.1894736842105</v>
      </c>
      <c r="M11990" s="16">
        <f t="shared" si="563"/>
        <v>5257.0334928229668</v>
      </c>
      <c r="N11990" t="e">
        <f>INDEX(XML!$A$2:$R$782,MATCH(C11990,XML!$D$2:$D$737,0),2)</f>
        <v>#N/A</v>
      </c>
    </row>
    <row r="11991" spans="1:14" ht="45" x14ac:dyDescent="0.2">
      <c r="A11991">
        <v>58897</v>
      </c>
      <c r="B11991" t="s">
        <v>16500</v>
      </c>
      <c r="C11991" s="15" t="s">
        <v>16501</v>
      </c>
      <c r="D11991" s="15" t="s">
        <v>16502</v>
      </c>
      <c r="E11991">
        <v>2921</v>
      </c>
      <c r="F11991">
        <v>3797</v>
      </c>
      <c r="K11991" s="16">
        <f t="shared" si="561"/>
        <v>3271.52</v>
      </c>
      <c r="L11991" s="16">
        <f t="shared" si="562"/>
        <v>3443.7052631578949</v>
      </c>
      <c r="M11991" s="16">
        <f t="shared" si="563"/>
        <v>3913.3014354066986</v>
      </c>
      <c r="N11991" t="e">
        <f>INDEX(XML!$A$2:$R$782,MATCH(C11991,XML!$D$2:$D$737,0),2)</f>
        <v>#N/A</v>
      </c>
    </row>
    <row r="11992" spans="1:14" ht="45" x14ac:dyDescent="0.2">
      <c r="A11992">
        <v>58898</v>
      </c>
      <c r="B11992" t="s">
        <v>16503</v>
      </c>
      <c r="C11992" s="15" t="s">
        <v>16504</v>
      </c>
      <c r="D11992" s="15" t="s">
        <v>16505</v>
      </c>
      <c r="E11992">
        <v>2684</v>
      </c>
      <c r="F11992">
        <v>3489</v>
      </c>
      <c r="K11992" s="16">
        <f t="shared" si="561"/>
        <v>3006.08</v>
      </c>
      <c r="L11992" s="16">
        <f t="shared" si="562"/>
        <v>3164.2947368421051</v>
      </c>
      <c r="M11992" s="16">
        <f t="shared" si="563"/>
        <v>3595.7894736842104</v>
      </c>
      <c r="N11992" t="e">
        <f>INDEX(XML!$A$2:$R$782,MATCH(C11992,XML!$D$2:$D$737,0),2)</f>
        <v>#N/A</v>
      </c>
    </row>
    <row r="11993" spans="1:14" ht="67.5" x14ac:dyDescent="0.2">
      <c r="A11993">
        <v>1993</v>
      </c>
      <c r="B11993" t="s">
        <v>5064</v>
      </c>
      <c r="C11993" s="15" t="s">
        <v>5065</v>
      </c>
      <c r="D11993" s="15" t="s">
        <v>5066</v>
      </c>
      <c r="E11993">
        <v>8207</v>
      </c>
      <c r="F11993">
        <v>13511</v>
      </c>
      <c r="K11993" s="16">
        <f t="shared" si="561"/>
        <v>9191.84</v>
      </c>
      <c r="L11993" s="16">
        <f t="shared" si="562"/>
        <v>9675.621052631579</v>
      </c>
      <c r="M11993" s="16">
        <f t="shared" si="563"/>
        <v>10995.023923444976</v>
      </c>
      <c r="N11993" t="e">
        <f>INDEX(XML!$A$2:$R$782,MATCH(C11993,XML!$D$2:$D$737,0),2)</f>
        <v>#N/A</v>
      </c>
    </row>
    <row r="11994" spans="1:14" ht="67.5" x14ac:dyDescent="0.2">
      <c r="A11994">
        <v>1994</v>
      </c>
      <c r="B11994" t="s">
        <v>5067</v>
      </c>
      <c r="C11994" s="15" t="s">
        <v>5068</v>
      </c>
      <c r="D11994" s="15" t="s">
        <v>5069</v>
      </c>
      <c r="E11994">
        <v>16180</v>
      </c>
      <c r="F11994">
        <v>23439</v>
      </c>
      <c r="K11994" s="16">
        <f t="shared" si="561"/>
        <v>18121.599999999999</v>
      </c>
      <c r="L11994" s="16">
        <f t="shared" si="562"/>
        <v>19075.36842105263</v>
      </c>
      <c r="M11994" s="16">
        <f t="shared" si="563"/>
        <v>21676.555023923444</v>
      </c>
      <c r="N11994" t="e">
        <f>INDEX(XML!$A$2:$R$782,MATCH(C11994,XML!$D$2:$D$737,0),2)</f>
        <v>#N/A</v>
      </c>
    </row>
    <row r="11995" spans="1:14" ht="45" x14ac:dyDescent="0.2">
      <c r="A11995">
        <v>36766</v>
      </c>
      <c r="B11995" t="s">
        <v>5070</v>
      </c>
      <c r="C11995" s="15" t="s">
        <v>5071</v>
      </c>
      <c r="D11995" s="15" t="s">
        <v>5072</v>
      </c>
      <c r="E11995">
        <v>1179</v>
      </c>
      <c r="F11995">
        <v>1606</v>
      </c>
      <c r="K11995" s="16">
        <f t="shared" si="561"/>
        <v>1320.48</v>
      </c>
      <c r="L11995" s="16">
        <f t="shared" si="562"/>
        <v>1389.9789473684211</v>
      </c>
      <c r="M11995" s="16">
        <f t="shared" si="563"/>
        <v>1579.5215311004786</v>
      </c>
      <c r="N11995" t="e">
        <f>INDEX(XML!$A$2:$R$782,MATCH(C11995,XML!$D$2:$D$737,0),2)</f>
        <v>#N/A</v>
      </c>
    </row>
    <row r="11996" spans="1:14" ht="56.25" x14ac:dyDescent="0.2">
      <c r="A11996">
        <v>36851</v>
      </c>
      <c r="B11996" t="s">
        <v>5073</v>
      </c>
      <c r="C11996" s="15" t="s">
        <v>5074</v>
      </c>
      <c r="D11996" s="15" t="s">
        <v>5075</v>
      </c>
      <c r="E11996">
        <v>1179</v>
      </c>
      <c r="F11996">
        <v>1606</v>
      </c>
      <c r="K11996" s="16">
        <f t="shared" si="561"/>
        <v>1320.48</v>
      </c>
      <c r="L11996" s="16">
        <f t="shared" si="562"/>
        <v>1389.9789473684211</v>
      </c>
      <c r="M11996" s="16">
        <f t="shared" si="563"/>
        <v>1579.5215311004786</v>
      </c>
      <c r="N11996" t="e">
        <f>INDEX(XML!$A$2:$R$782,MATCH(C11996,XML!$D$2:$D$737,0),2)</f>
        <v>#N/A</v>
      </c>
    </row>
    <row r="11997" spans="1:14" ht="67.5" x14ac:dyDescent="0.2">
      <c r="A11997">
        <v>21629</v>
      </c>
      <c r="B11997" t="s">
        <v>5076</v>
      </c>
      <c r="C11997" s="15" t="s">
        <v>5077</v>
      </c>
      <c r="D11997" s="15" t="s">
        <v>5078</v>
      </c>
      <c r="E11997">
        <v>776</v>
      </c>
      <c r="F11997">
        <v>2171</v>
      </c>
      <c r="H11997" t="s">
        <v>766</v>
      </c>
      <c r="K11997" s="16">
        <f t="shared" si="561"/>
        <v>869.12</v>
      </c>
      <c r="L11997" s="16">
        <f t="shared" si="562"/>
        <v>914.86315789473679</v>
      </c>
      <c r="M11997" s="16">
        <f t="shared" si="563"/>
        <v>1039.6172248803828</v>
      </c>
      <c r="N11997" t="e">
        <f>INDEX(XML!$A$2:$R$782,MATCH(C11997,XML!$D$2:$D$737,0),2)</f>
        <v>#N/A</v>
      </c>
    </row>
    <row r="11998" spans="1:14" ht="67.5" x14ac:dyDescent="0.2">
      <c r="A11998">
        <v>21630</v>
      </c>
      <c r="B11998" t="s">
        <v>5079</v>
      </c>
      <c r="C11998" s="15" t="s">
        <v>5080</v>
      </c>
      <c r="D11998" s="15" t="s">
        <v>5081</v>
      </c>
      <c r="E11998">
        <v>1360</v>
      </c>
      <c r="F11998">
        <v>3617</v>
      </c>
      <c r="H11998" t="s">
        <v>23700</v>
      </c>
      <c r="K11998" s="16">
        <f t="shared" si="561"/>
        <v>1523.2</v>
      </c>
      <c r="L11998" s="16">
        <f t="shared" si="562"/>
        <v>1603.3684210526317</v>
      </c>
      <c r="M11998" s="16">
        <f t="shared" si="563"/>
        <v>1822.0095693779906</v>
      </c>
      <c r="N11998" t="e">
        <f>INDEX(XML!$A$2:$R$782,MATCH(C11998,XML!$D$2:$D$737,0),2)</f>
        <v>#N/A</v>
      </c>
    </row>
    <row r="11999" spans="1:14" ht="67.5" x14ac:dyDescent="0.2">
      <c r="A11999">
        <v>21631</v>
      </c>
      <c r="B11999" t="s">
        <v>5105</v>
      </c>
      <c r="C11999" s="15" t="s">
        <v>5106</v>
      </c>
      <c r="D11999" s="15" t="s">
        <v>5107</v>
      </c>
      <c r="E11999">
        <v>1338</v>
      </c>
      <c r="F11999">
        <v>4778</v>
      </c>
      <c r="H11999" t="s">
        <v>768</v>
      </c>
      <c r="K11999" s="16">
        <f t="shared" si="561"/>
        <v>1498.56</v>
      </c>
      <c r="L11999" s="16">
        <f t="shared" si="562"/>
        <v>1577.4315789473685</v>
      </c>
      <c r="M11999" s="16">
        <f t="shared" si="563"/>
        <v>1792.5358851674644</v>
      </c>
      <c r="N11999" t="e">
        <f>INDEX(XML!$A$2:$R$782,MATCH(C11999,XML!$D$2:$D$737,0),2)</f>
        <v>#N/A</v>
      </c>
    </row>
    <row r="12000" spans="1:14" ht="67.5" x14ac:dyDescent="0.2">
      <c r="A12000">
        <v>41872</v>
      </c>
      <c r="B12000" t="s">
        <v>5085</v>
      </c>
      <c r="C12000" s="15" t="s">
        <v>5108</v>
      </c>
      <c r="D12000" s="15" t="s">
        <v>5109</v>
      </c>
      <c r="E12000">
        <v>2461</v>
      </c>
      <c r="F12000">
        <v>5243</v>
      </c>
      <c r="H12000" t="s">
        <v>746</v>
      </c>
      <c r="K12000" s="16">
        <f t="shared" si="561"/>
        <v>2756.32</v>
      </c>
      <c r="L12000" s="16">
        <f t="shared" si="562"/>
        <v>2901.3894736842103</v>
      </c>
      <c r="M12000" s="16">
        <f t="shared" si="563"/>
        <v>3297.0334928229659</v>
      </c>
      <c r="N12000" t="e">
        <f>INDEX(XML!$A$2:$R$782,MATCH(C12000,XML!$D$2:$D$737,0),2)</f>
        <v>#N/A</v>
      </c>
    </row>
    <row r="12001" spans="1:14" ht="67.5" x14ac:dyDescent="0.2">
      <c r="A12001">
        <v>21632</v>
      </c>
      <c r="B12001" t="s">
        <v>5082</v>
      </c>
      <c r="C12001" s="15" t="s">
        <v>5083</v>
      </c>
      <c r="D12001" s="15" t="s">
        <v>5084</v>
      </c>
      <c r="E12001">
        <v>3585</v>
      </c>
      <c r="F12001">
        <v>11582</v>
      </c>
      <c r="H12001" t="s">
        <v>746</v>
      </c>
      <c r="K12001" s="16">
        <f t="shared" si="561"/>
        <v>4015.2</v>
      </c>
      <c r="L12001" s="16">
        <f t="shared" si="562"/>
        <v>4226.5263157894733</v>
      </c>
      <c r="M12001" s="16">
        <f t="shared" si="563"/>
        <v>4802.8708133971286</v>
      </c>
      <c r="N12001" t="e">
        <f>INDEX(XML!$A$2:$R$782,MATCH(C12001,XML!$D$2:$D$737,0),2)</f>
        <v>#N/A</v>
      </c>
    </row>
    <row r="12002" spans="1:14" ht="67.5" x14ac:dyDescent="0.2">
      <c r="A12002">
        <v>27983</v>
      </c>
      <c r="B12002" t="s">
        <v>5085</v>
      </c>
      <c r="C12002" s="15" t="s">
        <v>5086</v>
      </c>
      <c r="D12002" s="15" t="s">
        <v>5087</v>
      </c>
      <c r="E12002">
        <v>4548</v>
      </c>
      <c r="F12002">
        <v>10222</v>
      </c>
      <c r="H12002" t="s">
        <v>746</v>
      </c>
      <c r="K12002" s="16">
        <f t="shared" si="561"/>
        <v>5093.76</v>
      </c>
      <c r="L12002" s="16">
        <f t="shared" si="562"/>
        <v>5361.8526315789477</v>
      </c>
      <c r="M12002" s="16">
        <f t="shared" si="563"/>
        <v>6093.0143540669851</v>
      </c>
      <c r="N12002" t="e">
        <f>INDEX(XML!$A$2:$R$782,MATCH(C12002,XML!$D$2:$D$737,0),2)</f>
        <v>#N/A</v>
      </c>
    </row>
    <row r="12003" spans="1:14" ht="45" x14ac:dyDescent="0.2">
      <c r="A12003">
        <v>30061</v>
      </c>
      <c r="B12003" t="s">
        <v>5112</v>
      </c>
      <c r="C12003" s="15" t="s">
        <v>5113</v>
      </c>
      <c r="D12003" s="15" t="s">
        <v>5114</v>
      </c>
      <c r="E12003">
        <v>2323</v>
      </c>
      <c r="F12003">
        <v>3409</v>
      </c>
      <c r="K12003" s="16">
        <f t="shared" si="561"/>
        <v>2601.7600000000002</v>
      </c>
      <c r="L12003" s="16">
        <f t="shared" si="562"/>
        <v>2738.6947368421056</v>
      </c>
      <c r="M12003" s="16">
        <f t="shared" si="563"/>
        <v>3112.1531100478473</v>
      </c>
      <c r="N12003" t="e">
        <f>INDEX(XML!$A$2:$R$782,MATCH(C12003,XML!$D$2:$D$737,0),2)</f>
        <v>#N/A</v>
      </c>
    </row>
    <row r="12004" spans="1:14" ht="45" x14ac:dyDescent="0.2">
      <c r="A12004">
        <v>30062</v>
      </c>
      <c r="B12004" t="s">
        <v>5115</v>
      </c>
      <c r="C12004" s="15" t="s">
        <v>5116</v>
      </c>
      <c r="D12004" s="15" t="s">
        <v>5117</v>
      </c>
      <c r="E12004">
        <v>3536</v>
      </c>
      <c r="F12004">
        <v>7450</v>
      </c>
      <c r="H12004" t="s">
        <v>815</v>
      </c>
      <c r="K12004" s="16">
        <f t="shared" si="561"/>
        <v>3960.32</v>
      </c>
      <c r="L12004" s="16">
        <f t="shared" si="562"/>
        <v>4168.757894736842</v>
      </c>
      <c r="M12004" s="16">
        <f t="shared" si="563"/>
        <v>4737.2248803827752</v>
      </c>
      <c r="N12004" t="e">
        <f>INDEX(XML!$A$2:$R$782,MATCH(C12004,XML!$D$2:$D$737,0),2)</f>
        <v>#N/A</v>
      </c>
    </row>
    <row r="12005" spans="1:14" ht="45" x14ac:dyDescent="0.2">
      <c r="A12005">
        <v>21637</v>
      </c>
      <c r="B12005" t="s">
        <v>5088</v>
      </c>
      <c r="C12005" s="15" t="s">
        <v>5089</v>
      </c>
      <c r="D12005" s="15" t="s">
        <v>5090</v>
      </c>
      <c r="E12005">
        <v>923</v>
      </c>
      <c r="F12005">
        <v>1552</v>
      </c>
      <c r="H12005" t="s">
        <v>3955</v>
      </c>
      <c r="K12005" s="16">
        <f t="shared" si="561"/>
        <v>1033.76</v>
      </c>
      <c r="L12005" s="16">
        <f t="shared" si="562"/>
        <v>1088.1684210526316</v>
      </c>
      <c r="M12005" s="16">
        <f t="shared" si="563"/>
        <v>1236.5550239234451</v>
      </c>
      <c r="N12005" t="e">
        <f>INDEX(XML!$A$2:$R$782,MATCH(C12005,XML!$D$2:$D$737,0),2)</f>
        <v>#N/A</v>
      </c>
    </row>
    <row r="12006" spans="1:14" ht="33.75" x14ac:dyDescent="0.2">
      <c r="A12006">
        <v>24690</v>
      </c>
      <c r="B12006" t="s">
        <v>5091</v>
      </c>
      <c r="C12006" s="15" t="s">
        <v>5092</v>
      </c>
      <c r="D12006" s="15" t="s">
        <v>5093</v>
      </c>
      <c r="E12006">
        <v>1273</v>
      </c>
      <c r="F12006">
        <v>2137</v>
      </c>
      <c r="H12006" t="s">
        <v>746</v>
      </c>
      <c r="K12006" s="16">
        <f t="shared" si="561"/>
        <v>1425.76</v>
      </c>
      <c r="L12006" s="16">
        <f t="shared" si="562"/>
        <v>1500.8</v>
      </c>
      <c r="M12006" s="16">
        <f t="shared" si="563"/>
        <v>1705.4545454545455</v>
      </c>
      <c r="N12006" t="e">
        <f>INDEX(XML!$A$2:$R$782,MATCH(C12006,XML!$D$2:$D$737,0),2)</f>
        <v>#N/A</v>
      </c>
    </row>
    <row r="12007" spans="1:14" ht="45" x14ac:dyDescent="0.2">
      <c r="A12007">
        <v>21640</v>
      </c>
      <c r="B12007" t="s">
        <v>5094</v>
      </c>
      <c r="C12007" s="15" t="s">
        <v>5095</v>
      </c>
      <c r="D12007" s="15" t="s">
        <v>5096</v>
      </c>
      <c r="E12007">
        <v>3017</v>
      </c>
      <c r="F12007">
        <v>5066</v>
      </c>
      <c r="H12007" t="s">
        <v>746</v>
      </c>
      <c r="K12007" s="16">
        <f t="shared" si="561"/>
        <v>3379.04</v>
      </c>
      <c r="L12007" s="16">
        <f t="shared" si="562"/>
        <v>3556.8842105263157</v>
      </c>
      <c r="M12007" s="16">
        <f t="shared" si="563"/>
        <v>4041.9138755980862</v>
      </c>
      <c r="N12007" t="e">
        <f>INDEX(XML!$A$2:$R$782,MATCH(C12007,XML!$D$2:$D$737,0),2)</f>
        <v>#N/A</v>
      </c>
    </row>
    <row r="12008" spans="1:14" ht="45" x14ac:dyDescent="0.2">
      <c r="A12008">
        <v>21638</v>
      </c>
      <c r="B12008" t="s">
        <v>5102</v>
      </c>
      <c r="C12008" s="15" t="s">
        <v>5103</v>
      </c>
      <c r="D12008" s="15" t="s">
        <v>5104</v>
      </c>
      <c r="E12008">
        <v>4804</v>
      </c>
      <c r="F12008">
        <v>8020</v>
      </c>
      <c r="H12008" t="s">
        <v>746</v>
      </c>
      <c r="K12008" s="16">
        <f t="shared" si="561"/>
        <v>5380.48</v>
      </c>
      <c r="L12008" s="16">
        <f t="shared" si="562"/>
        <v>5663.6631578947372</v>
      </c>
      <c r="M12008" s="16">
        <f t="shared" si="563"/>
        <v>6435.9808612440193</v>
      </c>
      <c r="N12008" t="e">
        <f>INDEX(XML!$A$2:$R$782,MATCH(C12008,XML!$D$2:$D$737,0),2)</f>
        <v>#N/A</v>
      </c>
    </row>
    <row r="12009" spans="1:14" ht="45" x14ac:dyDescent="0.2">
      <c r="A12009">
        <v>47213</v>
      </c>
      <c r="B12009" t="s">
        <v>5118</v>
      </c>
      <c r="C12009" s="15" t="s">
        <v>5119</v>
      </c>
      <c r="D12009" s="15" t="s">
        <v>5120</v>
      </c>
      <c r="E12009">
        <v>1343</v>
      </c>
      <c r="F12009">
        <v>2675</v>
      </c>
      <c r="H12009" t="s">
        <v>766</v>
      </c>
      <c r="K12009" s="16">
        <f t="shared" si="561"/>
        <v>1504.16</v>
      </c>
      <c r="L12009" s="16">
        <f t="shared" si="562"/>
        <v>1583.3263157894737</v>
      </c>
      <c r="M12009" s="16">
        <f t="shared" si="563"/>
        <v>1799.2344497607655</v>
      </c>
      <c r="N12009" t="e">
        <f>INDEX(XML!$A$2:$R$782,MATCH(C12009,XML!$D$2:$D$737,0),2)</f>
        <v>#N/A</v>
      </c>
    </row>
    <row r="12010" spans="1:14" ht="45" x14ac:dyDescent="0.2">
      <c r="A12010">
        <v>21624</v>
      </c>
      <c r="B12010" t="s">
        <v>5099</v>
      </c>
      <c r="C12010" s="15" t="s">
        <v>5100</v>
      </c>
      <c r="D12010" s="15" t="s">
        <v>5101</v>
      </c>
      <c r="E12010">
        <v>203</v>
      </c>
      <c r="F12010">
        <v>432</v>
      </c>
      <c r="H12010" t="s">
        <v>1192</v>
      </c>
      <c r="K12010" s="16">
        <f t="shared" si="561"/>
        <v>227.36</v>
      </c>
      <c r="L12010" s="16">
        <f t="shared" si="562"/>
        <v>239.32631578947368</v>
      </c>
      <c r="M12010" s="16">
        <f t="shared" si="563"/>
        <v>271.96172248803828</v>
      </c>
      <c r="N12010" t="e">
        <f>INDEX(XML!$A$2:$R$782,MATCH(C12010,XML!$D$2:$D$737,0),2)</f>
        <v>#N/A</v>
      </c>
    </row>
    <row r="12011" spans="1:14" ht="101.25" x14ac:dyDescent="0.2">
      <c r="A12011">
        <v>21622</v>
      </c>
      <c r="B12011" t="s">
        <v>13176</v>
      </c>
      <c r="C12011" s="15" t="s">
        <v>13177</v>
      </c>
      <c r="D12011" s="15" t="s">
        <v>13178</v>
      </c>
      <c r="E12011">
        <v>569</v>
      </c>
      <c r="F12011">
        <v>1030</v>
      </c>
      <c r="H12011" t="s">
        <v>767</v>
      </c>
      <c r="K12011" s="16">
        <f t="shared" si="561"/>
        <v>637.28</v>
      </c>
      <c r="L12011" s="16">
        <f t="shared" si="562"/>
        <v>670.82105263157894</v>
      </c>
      <c r="M12011" s="16">
        <f t="shared" si="563"/>
        <v>762.2966507177033</v>
      </c>
      <c r="N12011" t="e">
        <f>INDEX(XML!$A$2:$R$782,MATCH(C12011,XML!$D$2:$D$737,0),2)</f>
        <v>#N/A</v>
      </c>
    </row>
    <row r="12012" spans="1:14" ht="101.25" x14ac:dyDescent="0.2">
      <c r="A12012">
        <v>309</v>
      </c>
      <c r="B12012" t="s">
        <v>12059</v>
      </c>
      <c r="C12012" s="15" t="s">
        <v>14087</v>
      </c>
      <c r="D12012" s="15" t="s">
        <v>12060</v>
      </c>
      <c r="E12012">
        <v>987</v>
      </c>
      <c r="F12012">
        <v>2176</v>
      </c>
      <c r="H12012" t="s">
        <v>766</v>
      </c>
      <c r="K12012" s="16">
        <f t="shared" si="561"/>
        <v>1105.44</v>
      </c>
      <c r="L12012" s="16">
        <f t="shared" si="562"/>
        <v>1163.621052631579</v>
      </c>
      <c r="M12012" s="16">
        <f t="shared" si="563"/>
        <v>1322.2966507177034</v>
      </c>
      <c r="N12012" t="e">
        <f>INDEX(XML!$A$2:$R$782,MATCH(C12012,XML!$D$2:$D$737,0),2)</f>
        <v>#N/A</v>
      </c>
    </row>
    <row r="12013" spans="1:14" ht="101.25" x14ac:dyDescent="0.2">
      <c r="A12013">
        <v>310</v>
      </c>
      <c r="B12013" t="s">
        <v>12061</v>
      </c>
      <c r="C12013" s="15" t="s">
        <v>14088</v>
      </c>
      <c r="D12013" s="15" t="s">
        <v>12062</v>
      </c>
      <c r="E12013">
        <v>1489</v>
      </c>
      <c r="F12013">
        <v>2520</v>
      </c>
      <c r="H12013" t="s">
        <v>969</v>
      </c>
      <c r="K12013" s="16">
        <f t="shared" si="561"/>
        <v>1667.68</v>
      </c>
      <c r="L12013" s="16">
        <f t="shared" si="562"/>
        <v>1755.4526315789474</v>
      </c>
      <c r="M12013" s="16">
        <f t="shared" si="563"/>
        <v>1994.8325358851675</v>
      </c>
      <c r="N12013" t="e">
        <f>INDEX(XML!$A$2:$R$782,MATCH(C12013,XML!$D$2:$D$737,0),2)</f>
        <v>#N/A</v>
      </c>
    </row>
    <row r="12014" spans="1:14" ht="101.25" x14ac:dyDescent="0.2">
      <c r="A12014">
        <v>311</v>
      </c>
      <c r="B12014" t="s">
        <v>5110</v>
      </c>
      <c r="C12014" s="15" t="s">
        <v>14089</v>
      </c>
      <c r="D12014" s="15" t="s">
        <v>5111</v>
      </c>
      <c r="E12014">
        <v>2464</v>
      </c>
      <c r="F12014">
        <v>4011</v>
      </c>
      <c r="H12014" t="s">
        <v>768</v>
      </c>
      <c r="K12014" s="16">
        <f t="shared" si="561"/>
        <v>2759.68</v>
      </c>
      <c r="L12014" s="16">
        <f t="shared" si="562"/>
        <v>2904.9263157894738</v>
      </c>
      <c r="M12014" s="16">
        <f t="shared" si="563"/>
        <v>3301.0526315789471</v>
      </c>
      <c r="N12014" t="e">
        <f>INDEX(XML!$A$2:$R$782,MATCH(C12014,XML!$D$2:$D$737,0),2)</f>
        <v>#N/A</v>
      </c>
    </row>
    <row r="12015" spans="1:14" ht="56.25" x14ac:dyDescent="0.2">
      <c r="A12015">
        <v>1119</v>
      </c>
      <c r="C12015" s="15" t="s">
        <v>35359</v>
      </c>
      <c r="D12015" s="15" t="s">
        <v>35360</v>
      </c>
      <c r="E12015">
        <v>941</v>
      </c>
      <c r="F12015">
        <v>1014</v>
      </c>
      <c r="H12015">
        <v>6</v>
      </c>
      <c r="K12015" s="16">
        <f t="shared" si="561"/>
        <v>1053.92</v>
      </c>
      <c r="L12015" s="16">
        <f t="shared" si="562"/>
        <v>1109.3894736842105</v>
      </c>
      <c r="M12015" s="16">
        <f t="shared" si="563"/>
        <v>1260.66985645933</v>
      </c>
      <c r="N12015" t="e">
        <f>INDEX(XML!$A$2:$R$782,MATCH(C12015,XML!$D$2:$D$737,0),2)</f>
        <v>#N/A</v>
      </c>
    </row>
    <row r="12016" spans="1:14" ht="33.75" x14ac:dyDescent="0.2">
      <c r="A12016">
        <v>224</v>
      </c>
      <c r="C12016" s="15" t="s">
        <v>5097</v>
      </c>
      <c r="D12016" s="15" t="s">
        <v>5098</v>
      </c>
      <c r="E12016">
        <v>58</v>
      </c>
      <c r="F12016">
        <v>263</v>
      </c>
      <c r="H12016" t="s">
        <v>768</v>
      </c>
      <c r="K12016" s="16">
        <f t="shared" si="561"/>
        <v>64.959999999999994</v>
      </c>
      <c r="L12016" s="16">
        <f t="shared" si="562"/>
        <v>68.378947368421038</v>
      </c>
      <c r="M12016" s="16">
        <f t="shared" si="563"/>
        <v>77.703349282296642</v>
      </c>
      <c r="N12016" t="e">
        <f>INDEX(XML!$A$2:$R$782,MATCH(C12016,XML!$D$2:$D$737,0),2)</f>
        <v>#N/A</v>
      </c>
    </row>
    <row r="12017" spans="1:14" ht="15.75" x14ac:dyDescent="0.25">
      <c r="A12017" s="184" t="s">
        <v>5121</v>
      </c>
      <c r="B12017" s="184"/>
      <c r="C12017" s="185"/>
      <c r="D12017" s="185"/>
      <c r="E12017" s="184"/>
      <c r="F12017" s="184"/>
      <c r="G12017" s="184"/>
      <c r="H12017" s="184"/>
      <c r="I12017" s="184"/>
      <c r="J12017" s="184"/>
      <c r="K12017" s="16">
        <f t="shared" si="561"/>
        <v>0</v>
      </c>
      <c r="L12017" s="16">
        <f t="shared" si="562"/>
        <v>0</v>
      </c>
      <c r="M12017" s="16">
        <f t="shared" si="563"/>
        <v>0</v>
      </c>
      <c r="N12017" t="e">
        <f>INDEX(XML!$A$2:$R$782,MATCH(C12017,XML!$D$2:$D$737,0),2)</f>
        <v>#N/A</v>
      </c>
    </row>
    <row r="12018" spans="1:14" ht="67.5" x14ac:dyDescent="0.2">
      <c r="A12018">
        <v>23907</v>
      </c>
      <c r="B12018" t="s">
        <v>5122</v>
      </c>
      <c r="C12018" s="15" t="s">
        <v>14316</v>
      </c>
      <c r="D12018" s="15" t="s">
        <v>16322</v>
      </c>
      <c r="E12018">
        <v>4470</v>
      </c>
      <c r="F12018">
        <v>5339</v>
      </c>
      <c r="H12018" t="s">
        <v>746</v>
      </c>
      <c r="K12018" s="16">
        <f t="shared" si="561"/>
        <v>5006.3999999999996</v>
      </c>
      <c r="L12018" s="16">
        <f t="shared" si="562"/>
        <v>5269.894736842105</v>
      </c>
      <c r="M12018" s="16">
        <f t="shared" si="563"/>
        <v>5988.516746411482</v>
      </c>
      <c r="N12018" t="e">
        <f>INDEX(XML!$A$2:$R$782,MATCH(C12018,XML!$D$2:$D$737,0),2)</f>
        <v>#N/A</v>
      </c>
    </row>
    <row r="12019" spans="1:14" ht="45" x14ac:dyDescent="0.2">
      <c r="A12019">
        <v>56682</v>
      </c>
      <c r="B12019" t="s">
        <v>16766</v>
      </c>
      <c r="C12019" s="15" t="s">
        <v>16767</v>
      </c>
      <c r="D12019" s="15" t="s">
        <v>16768</v>
      </c>
      <c r="E12019">
        <v>1744</v>
      </c>
      <c r="F12019">
        <v>2442</v>
      </c>
      <c r="K12019" s="16">
        <f t="shared" si="561"/>
        <v>1953.28</v>
      </c>
      <c r="L12019" s="16">
        <f t="shared" si="562"/>
        <v>2056.0842105263159</v>
      </c>
      <c r="M12019" s="16">
        <f t="shared" si="563"/>
        <v>2336.4593301435411</v>
      </c>
      <c r="N12019" t="e">
        <f>INDEX(XML!$A$2:$R$782,MATCH(C12019,XML!$D$2:$D$737,0),2)</f>
        <v>#N/A</v>
      </c>
    </row>
    <row r="12020" spans="1:14" ht="45" x14ac:dyDescent="0.2">
      <c r="A12020">
        <v>7344</v>
      </c>
      <c r="B12020" t="s">
        <v>5128</v>
      </c>
      <c r="C12020" s="15" t="s">
        <v>5129</v>
      </c>
      <c r="D12020" s="15" t="s">
        <v>5130</v>
      </c>
      <c r="E12020">
        <v>634</v>
      </c>
      <c r="F12020">
        <v>1221</v>
      </c>
      <c r="H12020">
        <v>145</v>
      </c>
      <c r="K12020" s="16">
        <f t="shared" si="561"/>
        <v>710.08</v>
      </c>
      <c r="L12020" s="16">
        <f t="shared" si="562"/>
        <v>747.45263157894738</v>
      </c>
      <c r="M12020" s="16">
        <f t="shared" si="563"/>
        <v>849.37799043062194</v>
      </c>
      <c r="N12020" t="e">
        <f>INDEX(XML!$A$2:$R$782,MATCH(C12020,XML!$D$2:$D$737,0),2)</f>
        <v>#N/A</v>
      </c>
    </row>
    <row r="12021" spans="1:14" ht="78.75" x14ac:dyDescent="0.2">
      <c r="A12021">
        <v>50456</v>
      </c>
      <c r="B12021" t="s">
        <v>12160</v>
      </c>
      <c r="C12021" s="15" t="s">
        <v>12161</v>
      </c>
      <c r="D12021" s="15" t="s">
        <v>15675</v>
      </c>
      <c r="E12021">
        <v>715</v>
      </c>
      <c r="F12021">
        <v>1490</v>
      </c>
      <c r="H12021">
        <v>96</v>
      </c>
      <c r="K12021" s="16">
        <f t="shared" si="561"/>
        <v>800.8</v>
      </c>
      <c r="L12021" s="16">
        <f t="shared" si="562"/>
        <v>842.9473684210526</v>
      </c>
      <c r="M12021" s="16">
        <f t="shared" si="563"/>
        <v>957.89473684210532</v>
      </c>
      <c r="N12021" t="e">
        <f>INDEX(XML!$A$2:$R$782,MATCH(C12021,XML!$D$2:$D$737,0),2)</f>
        <v>#N/A</v>
      </c>
    </row>
    <row r="12022" spans="1:14" ht="45" x14ac:dyDescent="0.2">
      <c r="A12022">
        <v>12900</v>
      </c>
      <c r="B12022" t="s">
        <v>5131</v>
      </c>
      <c r="C12022" s="15" t="s">
        <v>5132</v>
      </c>
      <c r="D12022" s="15" t="s">
        <v>5133</v>
      </c>
      <c r="E12022">
        <v>3658</v>
      </c>
      <c r="F12022">
        <v>5775</v>
      </c>
      <c r="H12022" t="s">
        <v>746</v>
      </c>
      <c r="K12022" s="16">
        <f t="shared" si="561"/>
        <v>4096.96</v>
      </c>
      <c r="L12022" s="16">
        <f t="shared" si="562"/>
        <v>4312.5894736842101</v>
      </c>
      <c r="M12022" s="16">
        <f t="shared" si="563"/>
        <v>4900.6698564593298</v>
      </c>
      <c r="N12022" t="e">
        <f>INDEX(XML!$A$2:$R$782,MATCH(C12022,XML!$D$2:$D$737,0),2)</f>
        <v>#N/A</v>
      </c>
    </row>
    <row r="12023" spans="1:14" ht="56.25" x14ac:dyDescent="0.2">
      <c r="A12023">
        <v>21625</v>
      </c>
      <c r="B12023" t="s">
        <v>5134</v>
      </c>
      <c r="C12023" s="15" t="s">
        <v>5135</v>
      </c>
      <c r="D12023" s="15" t="s">
        <v>5136</v>
      </c>
      <c r="E12023">
        <v>182</v>
      </c>
      <c r="F12023">
        <v>432</v>
      </c>
      <c r="H12023">
        <v>421</v>
      </c>
      <c r="K12023" s="16">
        <f t="shared" si="561"/>
        <v>203.84</v>
      </c>
      <c r="L12023" s="16">
        <f t="shared" si="562"/>
        <v>214.56842105263158</v>
      </c>
      <c r="M12023" s="16">
        <f t="shared" si="563"/>
        <v>243.82775119617224</v>
      </c>
      <c r="N12023" t="e">
        <f>INDEX(XML!$A$2:$R$782,MATCH(C12023,XML!$D$2:$D$737,0),2)</f>
        <v>#N/A</v>
      </c>
    </row>
    <row r="12024" spans="1:14" ht="56.25" x14ac:dyDescent="0.2">
      <c r="A12024">
        <v>2490</v>
      </c>
      <c r="B12024" t="s">
        <v>5123</v>
      </c>
      <c r="C12024" s="15" t="s">
        <v>5124</v>
      </c>
      <c r="D12024" s="15" t="s">
        <v>39502</v>
      </c>
      <c r="E12024">
        <v>482</v>
      </c>
      <c r="F12024">
        <v>916</v>
      </c>
      <c r="H12024">
        <v>572</v>
      </c>
      <c r="K12024" s="16">
        <f t="shared" si="561"/>
        <v>539.84</v>
      </c>
      <c r="L12024" s="16">
        <f t="shared" si="562"/>
        <v>568.25263157894733</v>
      </c>
      <c r="M12024" s="16">
        <f t="shared" si="563"/>
        <v>645.74162679425831</v>
      </c>
      <c r="N12024" t="e">
        <f>INDEX(XML!$A$2:$R$782,MATCH(C12024,XML!$D$2:$D$737,0),2)</f>
        <v>#N/A</v>
      </c>
    </row>
    <row r="12025" spans="1:14" ht="33.75" x14ac:dyDescent="0.2">
      <c r="A12025">
        <v>24691</v>
      </c>
      <c r="B12025" t="s">
        <v>5125</v>
      </c>
      <c r="C12025" s="15" t="s">
        <v>5126</v>
      </c>
      <c r="D12025" s="15" t="s">
        <v>5127</v>
      </c>
      <c r="E12025">
        <v>2190</v>
      </c>
      <c r="F12025">
        <v>4726</v>
      </c>
      <c r="H12025" t="s">
        <v>1168</v>
      </c>
      <c r="K12025" s="16">
        <f t="shared" si="561"/>
        <v>2452.8000000000002</v>
      </c>
      <c r="L12025" s="16">
        <f t="shared" si="562"/>
        <v>2581.8947368421054</v>
      </c>
      <c r="M12025" s="16">
        <f t="shared" si="563"/>
        <v>2933.9712918660289</v>
      </c>
      <c r="N12025" t="e">
        <f>INDEX(XML!$A$2:$R$782,MATCH(C12025,XML!$D$2:$D$737,0),2)</f>
        <v>#N/A</v>
      </c>
    </row>
    <row r="12026" spans="1:14" ht="33.75" x14ac:dyDescent="0.2">
      <c r="A12026">
        <v>22667</v>
      </c>
      <c r="B12026" t="s">
        <v>13179</v>
      </c>
      <c r="C12026" s="15" t="s">
        <v>13180</v>
      </c>
      <c r="D12026" s="15" t="s">
        <v>13181</v>
      </c>
      <c r="E12026">
        <v>2290</v>
      </c>
      <c r="F12026">
        <v>4582</v>
      </c>
      <c r="H12026" t="s">
        <v>766</v>
      </c>
      <c r="K12026" s="16">
        <f t="shared" si="561"/>
        <v>2564.8000000000002</v>
      </c>
      <c r="L12026" s="16">
        <f t="shared" si="562"/>
        <v>2699.7894736842109</v>
      </c>
      <c r="M12026" s="16">
        <f t="shared" si="563"/>
        <v>3067.9425837320578</v>
      </c>
      <c r="N12026" t="e">
        <f>INDEX(XML!$A$2:$R$782,MATCH(C12026,XML!$D$2:$D$737,0),2)</f>
        <v>#N/A</v>
      </c>
    </row>
    <row r="12027" spans="1:14" ht="15.75" x14ac:dyDescent="0.25">
      <c r="A12027" s="184" t="s">
        <v>5137</v>
      </c>
      <c r="B12027" s="184"/>
      <c r="C12027" s="185"/>
      <c r="D12027" s="185"/>
      <c r="E12027" s="184"/>
      <c r="F12027" s="184"/>
      <c r="G12027" s="184"/>
      <c r="H12027" s="184"/>
      <c r="I12027" s="184"/>
      <c r="J12027" s="184"/>
      <c r="K12027" s="16">
        <f t="shared" si="561"/>
        <v>0</v>
      </c>
      <c r="L12027" s="16">
        <f t="shared" si="562"/>
        <v>0</v>
      </c>
      <c r="M12027" s="16">
        <f t="shared" si="563"/>
        <v>0</v>
      </c>
      <c r="N12027" t="e">
        <f>INDEX(XML!$A$2:$R$782,MATCH(C12027,XML!$D$2:$D$737,0),2)</f>
        <v>#N/A</v>
      </c>
    </row>
    <row r="12028" spans="1:14" ht="56.25" x14ac:dyDescent="0.2">
      <c r="A12028">
        <v>3904</v>
      </c>
      <c r="B12028" t="s">
        <v>5138</v>
      </c>
      <c r="C12028" s="15" t="s">
        <v>5139</v>
      </c>
      <c r="D12028" s="15" t="s">
        <v>5140</v>
      </c>
      <c r="E12028">
        <v>380</v>
      </c>
      <c r="F12028">
        <v>700</v>
      </c>
      <c r="I12028">
        <v>44</v>
      </c>
      <c r="K12028" s="16">
        <f t="shared" si="561"/>
        <v>425.6</v>
      </c>
      <c r="L12028" s="16">
        <f t="shared" si="562"/>
        <v>448</v>
      </c>
      <c r="M12028" s="16">
        <f t="shared" si="563"/>
        <v>509.09090909090907</v>
      </c>
      <c r="N12028" t="e">
        <f>INDEX(XML!$A$2:$R$782,MATCH(C12028,XML!$D$2:$D$737,0),2)</f>
        <v>#N/A</v>
      </c>
    </row>
    <row r="12029" spans="1:14" ht="15.75" x14ac:dyDescent="0.25">
      <c r="A12029" s="184" t="s">
        <v>4945</v>
      </c>
      <c r="B12029" s="184"/>
      <c r="C12029" s="185"/>
      <c r="D12029" s="185"/>
      <c r="E12029" s="184"/>
      <c r="F12029" s="184"/>
      <c r="G12029" s="184"/>
      <c r="H12029" s="184"/>
      <c r="I12029" s="184"/>
      <c r="J12029" s="184"/>
      <c r="K12029" s="16">
        <f t="shared" si="561"/>
        <v>0</v>
      </c>
      <c r="L12029" s="16">
        <f t="shared" si="562"/>
        <v>0</v>
      </c>
      <c r="M12029" s="16">
        <f t="shared" si="563"/>
        <v>0</v>
      </c>
      <c r="N12029" t="e">
        <f>INDEX(XML!$A$2:$R$782,MATCH(C12029,XML!$D$2:$D$737,0),2)</f>
        <v>#N/A</v>
      </c>
    </row>
    <row r="12030" spans="1:14" ht="67.5" x14ac:dyDescent="0.2">
      <c r="A12030">
        <v>39745</v>
      </c>
      <c r="B12030" t="s">
        <v>4946</v>
      </c>
      <c r="C12030" s="15" t="s">
        <v>4947</v>
      </c>
      <c r="D12030" s="15" t="s">
        <v>4948</v>
      </c>
      <c r="E12030">
        <v>305</v>
      </c>
      <c r="F12030">
        <v>336</v>
      </c>
      <c r="H12030">
        <v>450</v>
      </c>
      <c r="K12030" s="16">
        <f t="shared" si="561"/>
        <v>341.6</v>
      </c>
      <c r="L12030" s="16">
        <f t="shared" si="562"/>
        <v>359.57894736842104</v>
      </c>
      <c r="M12030" s="16">
        <f t="shared" si="563"/>
        <v>408.61244019138758</v>
      </c>
      <c r="N12030" t="e">
        <f>INDEX(XML!$A$2:$R$782,MATCH(C12030,XML!$D$2:$D$737,0),2)</f>
        <v>#N/A</v>
      </c>
    </row>
    <row r="12031" spans="1:14" ht="112.5" x14ac:dyDescent="0.2">
      <c r="A12031">
        <v>39757</v>
      </c>
      <c r="B12031" t="s">
        <v>4949</v>
      </c>
      <c r="C12031" s="15" t="s">
        <v>4950</v>
      </c>
      <c r="D12031" s="15" t="s">
        <v>4951</v>
      </c>
      <c r="E12031">
        <v>335</v>
      </c>
      <c r="F12031">
        <v>369</v>
      </c>
      <c r="H12031">
        <v>3330</v>
      </c>
      <c r="K12031" s="16">
        <f t="shared" si="561"/>
        <v>375.2</v>
      </c>
      <c r="L12031" s="16">
        <f t="shared" si="562"/>
        <v>394.94736842105266</v>
      </c>
      <c r="M12031" s="16">
        <f t="shared" si="563"/>
        <v>448.8038277511962</v>
      </c>
      <c r="N12031" t="e">
        <f>INDEX(XML!$A$2:$R$782,MATCH(C12031,XML!$D$2:$D$737,0),2)</f>
        <v>#N/A</v>
      </c>
    </row>
    <row r="12032" spans="1:14" ht="112.5" x14ac:dyDescent="0.2">
      <c r="A12032">
        <v>39761</v>
      </c>
      <c r="B12032" t="s">
        <v>4952</v>
      </c>
      <c r="C12032" s="15" t="s">
        <v>4953</v>
      </c>
      <c r="D12032" s="15" t="s">
        <v>4954</v>
      </c>
      <c r="E12032">
        <v>365</v>
      </c>
      <c r="F12032">
        <v>402</v>
      </c>
      <c r="H12032" t="s">
        <v>34791</v>
      </c>
      <c r="K12032" s="16">
        <f t="shared" si="561"/>
        <v>408.8</v>
      </c>
      <c r="L12032" s="16">
        <f t="shared" si="562"/>
        <v>430.31578947368422</v>
      </c>
      <c r="M12032" s="16">
        <f t="shared" si="563"/>
        <v>488.99521531100476</v>
      </c>
      <c r="N12032" t="e">
        <f>INDEX(XML!$A$2:$R$782,MATCH(C12032,XML!$D$2:$D$737,0),2)</f>
        <v>#N/A</v>
      </c>
    </row>
    <row r="12033" spans="1:14" ht="15.75" x14ac:dyDescent="0.25">
      <c r="A12033" s="184" t="s">
        <v>4955</v>
      </c>
      <c r="B12033" s="184"/>
      <c r="C12033" s="185"/>
      <c r="D12033" s="185"/>
      <c r="E12033" s="184"/>
      <c r="F12033" s="184"/>
      <c r="G12033" s="184"/>
      <c r="H12033" s="184"/>
      <c r="I12033" s="184"/>
      <c r="J12033" s="184"/>
      <c r="K12033" s="16">
        <f t="shared" si="561"/>
        <v>0</v>
      </c>
      <c r="L12033" s="16">
        <f t="shared" si="562"/>
        <v>0</v>
      </c>
      <c r="M12033" s="16">
        <f t="shared" si="563"/>
        <v>0</v>
      </c>
      <c r="N12033" t="e">
        <f>INDEX(XML!$A$2:$R$782,MATCH(C12033,XML!$D$2:$D$737,0),2)</f>
        <v>#N/A</v>
      </c>
    </row>
    <row r="12034" spans="1:14" ht="22.5" x14ac:dyDescent="0.2">
      <c r="A12034">
        <v>47100</v>
      </c>
      <c r="B12034" t="s">
        <v>4956</v>
      </c>
      <c r="C12034" s="15" t="s">
        <v>4957</v>
      </c>
      <c r="D12034" s="15" t="s">
        <v>36764</v>
      </c>
      <c r="E12034">
        <v>400</v>
      </c>
      <c r="F12034">
        <v>520</v>
      </c>
      <c r="K12034" s="16">
        <f t="shared" si="561"/>
        <v>448</v>
      </c>
      <c r="L12034" s="16">
        <f t="shared" si="562"/>
        <v>471.57894736842104</v>
      </c>
      <c r="M12034" s="16">
        <f t="shared" si="563"/>
        <v>535.88516746411483</v>
      </c>
      <c r="N12034" t="e">
        <f>INDEX(XML!$A$2:$R$782,MATCH(C12034,XML!$D$2:$D$737,0),2)</f>
        <v>#N/A</v>
      </c>
    </row>
    <row r="12035" spans="1:14" ht="123.75" x14ac:dyDescent="0.2">
      <c r="A12035">
        <v>70163</v>
      </c>
      <c r="B12035" t="s">
        <v>26702</v>
      </c>
      <c r="C12035" s="15" t="s">
        <v>26703</v>
      </c>
      <c r="D12035" s="15" t="s">
        <v>26704</v>
      </c>
      <c r="E12035">
        <v>396</v>
      </c>
      <c r="F12035">
        <v>515</v>
      </c>
      <c r="K12035" s="16">
        <f t="shared" si="561"/>
        <v>443.52</v>
      </c>
      <c r="L12035" s="16">
        <f t="shared" si="562"/>
        <v>466.86315789473684</v>
      </c>
      <c r="M12035" s="16">
        <f t="shared" si="563"/>
        <v>530.52631578947376</v>
      </c>
      <c r="N12035" t="e">
        <f>INDEX(XML!$A$2:$R$782,MATCH(C12035,XML!$D$2:$D$737,0),2)</f>
        <v>#N/A</v>
      </c>
    </row>
    <row r="12036" spans="1:14" ht="123.75" x14ac:dyDescent="0.2">
      <c r="A12036">
        <v>70164</v>
      </c>
      <c r="B12036" t="s">
        <v>26705</v>
      </c>
      <c r="C12036" s="15" t="s">
        <v>26706</v>
      </c>
      <c r="D12036" s="15" t="s">
        <v>26707</v>
      </c>
      <c r="E12036">
        <v>596</v>
      </c>
      <c r="F12036">
        <v>746</v>
      </c>
      <c r="H12036">
        <v>100</v>
      </c>
      <c r="K12036" s="16">
        <f t="shared" si="561"/>
        <v>667.52</v>
      </c>
      <c r="L12036" s="16">
        <f t="shared" si="562"/>
        <v>702.65263157894742</v>
      </c>
      <c r="M12036" s="16">
        <f t="shared" si="563"/>
        <v>798.46889952153117</v>
      </c>
      <c r="N12036" t="e">
        <f>INDEX(XML!$A$2:$R$782,MATCH(C12036,XML!$D$2:$D$737,0),2)</f>
        <v>#N/A</v>
      </c>
    </row>
    <row r="12037" spans="1:14" ht="123.75" x14ac:dyDescent="0.2">
      <c r="A12037">
        <v>74320</v>
      </c>
      <c r="B12037" t="s">
        <v>32060</v>
      </c>
      <c r="C12037" s="15" t="s">
        <v>32061</v>
      </c>
      <c r="D12037" s="15" t="s">
        <v>32062</v>
      </c>
      <c r="E12037">
        <v>272</v>
      </c>
      <c r="F12037">
        <v>354</v>
      </c>
      <c r="H12037" t="s">
        <v>768</v>
      </c>
      <c r="K12037" s="16">
        <f t="shared" ref="K12037:K12100" si="564">IF(E12037&gt;49999,E12037+E12037*0.07,IF(E12037&lt;=49999,E12037+E12037*0.12))</f>
        <v>304.64</v>
      </c>
      <c r="L12037" s="16">
        <f t="shared" ref="L12037:L12100" si="565">K12037*100/95</f>
        <v>320.67368421052629</v>
      </c>
      <c r="M12037" s="16">
        <f t="shared" ref="M12037:M12100" si="566">IF(COUNTIF(C12037,"*Dahua*"),F12037-10,L12037*100/88)</f>
        <v>364.40191387559804</v>
      </c>
      <c r="N12037" t="e">
        <f>INDEX(XML!$A$2:$R$782,MATCH(C12037,XML!$D$2:$D$737,0),2)</f>
        <v>#N/A</v>
      </c>
    </row>
    <row r="12038" spans="1:14" ht="22.5" x14ac:dyDescent="0.2">
      <c r="A12038">
        <v>47102</v>
      </c>
      <c r="B12038" t="s">
        <v>4958</v>
      </c>
      <c r="C12038" s="15" t="s">
        <v>4959</v>
      </c>
      <c r="D12038" s="15" t="s">
        <v>36765</v>
      </c>
      <c r="E12038">
        <v>600</v>
      </c>
      <c r="F12038">
        <v>731</v>
      </c>
      <c r="K12038" s="16">
        <f t="shared" si="564"/>
        <v>672</v>
      </c>
      <c r="L12038" s="16">
        <f t="shared" si="565"/>
        <v>707.36842105263156</v>
      </c>
      <c r="M12038" s="16">
        <f t="shared" si="566"/>
        <v>803.82775119617224</v>
      </c>
      <c r="N12038" t="e">
        <f>INDEX(XML!$A$2:$R$782,MATCH(C12038,XML!$D$2:$D$737,0),2)</f>
        <v>#N/A</v>
      </c>
    </row>
    <row r="12039" spans="1:14" ht="22.5" x14ac:dyDescent="0.2">
      <c r="A12039">
        <v>62446</v>
      </c>
      <c r="B12039" t="s">
        <v>20038</v>
      </c>
      <c r="C12039" s="15" t="s">
        <v>20039</v>
      </c>
      <c r="D12039" s="15" t="s">
        <v>20040</v>
      </c>
      <c r="E12039">
        <v>268</v>
      </c>
      <c r="F12039">
        <v>306</v>
      </c>
      <c r="K12039" s="16">
        <f t="shared" si="564"/>
        <v>300.15999999999997</v>
      </c>
      <c r="L12039" s="16">
        <f t="shared" si="565"/>
        <v>315.95789473684209</v>
      </c>
      <c r="M12039" s="16">
        <f t="shared" si="566"/>
        <v>359.04306220095691</v>
      </c>
      <c r="N12039" t="e">
        <f>INDEX(XML!$A$2:$R$782,MATCH(C12039,XML!$D$2:$D$737,0),2)</f>
        <v>#N/A</v>
      </c>
    </row>
    <row r="12040" spans="1:14" ht="22.5" x14ac:dyDescent="0.2">
      <c r="A12040">
        <v>62447</v>
      </c>
      <c r="B12040" t="s">
        <v>20041</v>
      </c>
      <c r="C12040" s="15" t="s">
        <v>20042</v>
      </c>
      <c r="D12040" s="15" t="s">
        <v>20043</v>
      </c>
      <c r="E12040">
        <v>396</v>
      </c>
      <c r="F12040">
        <v>610</v>
      </c>
      <c r="K12040" s="16">
        <f t="shared" si="564"/>
        <v>443.52</v>
      </c>
      <c r="L12040" s="16">
        <f t="shared" si="565"/>
        <v>466.86315789473684</v>
      </c>
      <c r="M12040" s="16">
        <f t="shared" si="566"/>
        <v>530.52631578947376</v>
      </c>
      <c r="N12040" t="e">
        <f>INDEX(XML!$A$2:$R$782,MATCH(C12040,XML!$D$2:$D$737,0),2)</f>
        <v>#N/A</v>
      </c>
    </row>
    <row r="12041" spans="1:14" ht="22.5" x14ac:dyDescent="0.2">
      <c r="A12041">
        <v>62455</v>
      </c>
      <c r="B12041" t="s">
        <v>20044</v>
      </c>
      <c r="C12041" s="15" t="s">
        <v>20045</v>
      </c>
      <c r="D12041" s="15" t="s">
        <v>20046</v>
      </c>
      <c r="E12041">
        <v>621</v>
      </c>
      <c r="F12041">
        <v>677</v>
      </c>
      <c r="K12041" s="16">
        <f t="shared" si="564"/>
        <v>695.52</v>
      </c>
      <c r="L12041" s="16">
        <f t="shared" si="565"/>
        <v>732.12631578947367</v>
      </c>
      <c r="M12041" s="16">
        <f t="shared" si="566"/>
        <v>831.96172248803816</v>
      </c>
      <c r="N12041" t="e">
        <f>INDEX(XML!$A$2:$R$782,MATCH(C12041,XML!$D$2:$D$737,0),2)</f>
        <v>#N/A</v>
      </c>
    </row>
    <row r="12042" spans="1:14" ht="112.5" x14ac:dyDescent="0.2">
      <c r="A12042">
        <v>47103</v>
      </c>
      <c r="B12042" t="s">
        <v>4960</v>
      </c>
      <c r="C12042" s="15" t="s">
        <v>4961</v>
      </c>
      <c r="D12042" s="15" t="s">
        <v>4962</v>
      </c>
      <c r="E12042">
        <v>440</v>
      </c>
      <c r="F12042">
        <v>572</v>
      </c>
      <c r="K12042" s="16">
        <f t="shared" si="564"/>
        <v>492.8</v>
      </c>
      <c r="L12042" s="16">
        <f t="shared" si="565"/>
        <v>518.73684210526312</v>
      </c>
      <c r="M12042" s="16">
        <f t="shared" si="566"/>
        <v>589.47368421052624</v>
      </c>
      <c r="N12042" t="e">
        <f>INDEX(XML!$A$2:$R$782,MATCH(C12042,XML!$D$2:$D$737,0),2)</f>
        <v>#N/A</v>
      </c>
    </row>
    <row r="12043" spans="1:14" ht="67.5" x14ac:dyDescent="0.2">
      <c r="A12043">
        <v>47104</v>
      </c>
      <c r="B12043" t="s">
        <v>4963</v>
      </c>
      <c r="C12043" s="15" t="s">
        <v>4963</v>
      </c>
      <c r="D12043" s="15" t="s">
        <v>4964</v>
      </c>
      <c r="E12043">
        <v>843</v>
      </c>
      <c r="F12043">
        <v>878</v>
      </c>
      <c r="K12043" s="16">
        <f t="shared" si="564"/>
        <v>944.16</v>
      </c>
      <c r="L12043" s="16">
        <f t="shared" si="565"/>
        <v>993.85263157894735</v>
      </c>
      <c r="M12043" s="16">
        <f t="shared" si="566"/>
        <v>1129.377990430622</v>
      </c>
      <c r="N12043" t="e">
        <f>INDEX(XML!$A$2:$R$782,MATCH(C12043,XML!$D$2:$D$737,0),2)</f>
        <v>#N/A</v>
      </c>
    </row>
    <row r="12044" spans="1:14" ht="22.5" x14ac:dyDescent="0.2">
      <c r="A12044">
        <v>74321</v>
      </c>
      <c r="B12044" t="s">
        <v>32063</v>
      </c>
      <c r="C12044" s="15" t="s">
        <v>32064</v>
      </c>
      <c r="D12044" s="15" t="s">
        <v>32065</v>
      </c>
      <c r="E12044">
        <v>455</v>
      </c>
      <c r="F12044">
        <v>592</v>
      </c>
      <c r="K12044" s="16">
        <f t="shared" si="564"/>
        <v>509.6</v>
      </c>
      <c r="L12044" s="16">
        <f t="shared" si="565"/>
        <v>536.42105263157896</v>
      </c>
      <c r="M12044" s="16">
        <f t="shared" si="566"/>
        <v>609.56937799043055</v>
      </c>
      <c r="N12044" t="e">
        <f>INDEX(XML!$A$2:$R$782,MATCH(C12044,XML!$D$2:$D$737,0),2)</f>
        <v>#N/A</v>
      </c>
    </row>
    <row r="12045" spans="1:14" ht="22.5" x14ac:dyDescent="0.2">
      <c r="A12045">
        <v>74323</v>
      </c>
      <c r="B12045" t="s">
        <v>32066</v>
      </c>
      <c r="C12045" s="15" t="s">
        <v>32067</v>
      </c>
      <c r="D12045" s="15" t="s">
        <v>32068</v>
      </c>
      <c r="E12045">
        <v>694</v>
      </c>
      <c r="F12045">
        <v>902</v>
      </c>
      <c r="H12045" t="s">
        <v>768</v>
      </c>
      <c r="K12045" s="16">
        <f t="shared" si="564"/>
        <v>777.28</v>
      </c>
      <c r="L12045" s="16">
        <f t="shared" si="565"/>
        <v>818.1894736842105</v>
      </c>
      <c r="M12045" s="16">
        <f t="shared" si="566"/>
        <v>929.76076555023928</v>
      </c>
      <c r="N12045" t="e">
        <f>INDEX(XML!$A$2:$R$782,MATCH(C12045,XML!$D$2:$D$737,0),2)</f>
        <v>#N/A</v>
      </c>
    </row>
    <row r="12046" spans="1:14" ht="67.5" x14ac:dyDescent="0.2">
      <c r="A12046">
        <v>47105</v>
      </c>
      <c r="B12046" t="s">
        <v>4965</v>
      </c>
      <c r="C12046" s="15" t="s">
        <v>4965</v>
      </c>
      <c r="D12046" s="15" t="s">
        <v>4966</v>
      </c>
      <c r="E12046">
        <v>350</v>
      </c>
      <c r="F12046">
        <v>450</v>
      </c>
      <c r="K12046" s="16">
        <f t="shared" si="564"/>
        <v>392</v>
      </c>
      <c r="L12046" s="16">
        <f t="shared" si="565"/>
        <v>412.63157894736844</v>
      </c>
      <c r="M12046" s="16">
        <f t="shared" si="566"/>
        <v>468.89952153110056</v>
      </c>
      <c r="N12046" t="e">
        <f>INDEX(XML!$A$2:$R$782,MATCH(C12046,XML!$D$2:$D$737,0),2)</f>
        <v>#N/A</v>
      </c>
    </row>
    <row r="12047" spans="1:14" ht="67.5" x14ac:dyDescent="0.2">
      <c r="A12047">
        <v>47107</v>
      </c>
      <c r="B12047" t="s">
        <v>4967</v>
      </c>
      <c r="C12047" s="15" t="s">
        <v>4967</v>
      </c>
      <c r="D12047" s="15" t="s">
        <v>4968</v>
      </c>
      <c r="E12047">
        <v>592</v>
      </c>
      <c r="F12047">
        <v>682</v>
      </c>
      <c r="K12047" s="16">
        <f t="shared" si="564"/>
        <v>663.04</v>
      </c>
      <c r="L12047" s="16">
        <f t="shared" si="565"/>
        <v>697.93684210526317</v>
      </c>
      <c r="M12047" s="16">
        <f t="shared" si="566"/>
        <v>793.11004784688998</v>
      </c>
      <c r="N12047" t="e">
        <f>INDEX(XML!$A$2:$R$782,MATCH(C12047,XML!$D$2:$D$737,0),2)</f>
        <v>#N/A</v>
      </c>
    </row>
    <row r="12048" spans="1:14" ht="67.5" x14ac:dyDescent="0.2">
      <c r="A12048">
        <v>47108</v>
      </c>
      <c r="B12048" t="s">
        <v>4969</v>
      </c>
      <c r="C12048" s="15" t="s">
        <v>4969</v>
      </c>
      <c r="D12048" s="15" t="s">
        <v>4970</v>
      </c>
      <c r="E12048">
        <v>472</v>
      </c>
      <c r="F12048">
        <v>519</v>
      </c>
      <c r="K12048" s="16">
        <f t="shared" si="564"/>
        <v>528.64</v>
      </c>
      <c r="L12048" s="16">
        <f t="shared" si="565"/>
        <v>556.46315789473681</v>
      </c>
      <c r="M12048" s="16">
        <f t="shared" si="566"/>
        <v>632.3444976076554</v>
      </c>
      <c r="N12048" t="e">
        <f>INDEX(XML!$A$2:$R$782,MATCH(C12048,XML!$D$2:$D$737,0),2)</f>
        <v>#N/A</v>
      </c>
    </row>
    <row r="12049" spans="1:14" ht="67.5" x14ac:dyDescent="0.2">
      <c r="A12049">
        <v>47109</v>
      </c>
      <c r="B12049" t="s">
        <v>4971</v>
      </c>
      <c r="C12049" s="15" t="s">
        <v>4971</v>
      </c>
      <c r="D12049" s="15" t="s">
        <v>4972</v>
      </c>
      <c r="E12049">
        <v>431</v>
      </c>
      <c r="F12049">
        <v>449</v>
      </c>
      <c r="K12049" s="16">
        <f t="shared" si="564"/>
        <v>482.72</v>
      </c>
      <c r="L12049" s="16">
        <f t="shared" si="565"/>
        <v>508.12631578947367</v>
      </c>
      <c r="M12049" s="16">
        <f t="shared" si="566"/>
        <v>577.41626794258366</v>
      </c>
      <c r="N12049" t="e">
        <f>INDEX(XML!$A$2:$R$782,MATCH(C12049,XML!$D$2:$D$737,0),2)</f>
        <v>#N/A</v>
      </c>
    </row>
    <row r="12050" spans="1:14" ht="33.75" x14ac:dyDescent="0.2">
      <c r="A12050">
        <v>70165</v>
      </c>
      <c r="B12050" t="s">
        <v>23788</v>
      </c>
      <c r="C12050" s="15" t="s">
        <v>26708</v>
      </c>
      <c r="D12050" s="15" t="s">
        <v>26709</v>
      </c>
      <c r="E12050">
        <v>164</v>
      </c>
      <c r="F12050">
        <v>203</v>
      </c>
      <c r="H12050">
        <v>100</v>
      </c>
      <c r="K12050" s="16">
        <f t="shared" si="564"/>
        <v>183.68</v>
      </c>
      <c r="L12050" s="16">
        <f t="shared" si="565"/>
        <v>193.34736842105264</v>
      </c>
      <c r="M12050" s="16">
        <f t="shared" si="566"/>
        <v>219.71291866028707</v>
      </c>
      <c r="N12050" t="e">
        <f>INDEX(XML!$A$2:$R$782,MATCH(C12050,XML!$D$2:$D$737,0),2)</f>
        <v>#N/A</v>
      </c>
    </row>
    <row r="12051" spans="1:14" ht="22.5" x14ac:dyDescent="0.2">
      <c r="A12051">
        <v>47110</v>
      </c>
      <c r="B12051" t="s">
        <v>4973</v>
      </c>
      <c r="C12051" s="15" t="s">
        <v>43378</v>
      </c>
      <c r="D12051" s="15" t="s">
        <v>4974</v>
      </c>
      <c r="E12051">
        <v>105</v>
      </c>
      <c r="F12051">
        <v>137</v>
      </c>
      <c r="K12051" s="16">
        <f t="shared" si="564"/>
        <v>117.6</v>
      </c>
      <c r="L12051" s="16">
        <f t="shared" si="565"/>
        <v>123.78947368421052</v>
      </c>
      <c r="M12051" s="16">
        <f t="shared" si="566"/>
        <v>140.66985645933013</v>
      </c>
      <c r="N12051" t="e">
        <f>INDEX(XML!$A$2:$R$782,MATCH(C12051,XML!$D$2:$D$737,0),2)</f>
        <v>#N/A</v>
      </c>
    </row>
    <row r="12052" spans="1:14" ht="22.5" x14ac:dyDescent="0.2">
      <c r="A12052">
        <v>46566</v>
      </c>
      <c r="B12052" t="s">
        <v>23788</v>
      </c>
      <c r="C12052" s="15" t="s">
        <v>24773</v>
      </c>
      <c r="D12052" s="15" t="s">
        <v>24774</v>
      </c>
      <c r="E12052">
        <v>130</v>
      </c>
      <c r="F12052">
        <v>145</v>
      </c>
      <c r="K12052" s="16">
        <f t="shared" si="564"/>
        <v>145.6</v>
      </c>
      <c r="L12052" s="16">
        <f t="shared" si="565"/>
        <v>153.26315789473685</v>
      </c>
      <c r="M12052" s="16">
        <f t="shared" si="566"/>
        <v>174.16267942583733</v>
      </c>
      <c r="N12052" t="e">
        <f>INDEX(XML!$A$2:$R$782,MATCH(C12052,XML!$D$2:$D$737,0),2)</f>
        <v>#N/A</v>
      </c>
    </row>
    <row r="12053" spans="1:14" ht="22.5" x14ac:dyDescent="0.2">
      <c r="A12053">
        <v>13218</v>
      </c>
      <c r="B12053" t="s">
        <v>23788</v>
      </c>
      <c r="C12053" s="15" t="s">
        <v>25620</v>
      </c>
      <c r="D12053" s="15" t="s">
        <v>25620</v>
      </c>
      <c r="E12053">
        <v>130</v>
      </c>
      <c r="F12053">
        <v>145</v>
      </c>
      <c r="K12053" s="16">
        <f t="shared" si="564"/>
        <v>145.6</v>
      </c>
      <c r="L12053" s="16">
        <f t="shared" si="565"/>
        <v>153.26315789473685</v>
      </c>
      <c r="M12053" s="16">
        <f t="shared" si="566"/>
        <v>174.16267942583733</v>
      </c>
      <c r="N12053" t="e">
        <f>INDEX(XML!$A$2:$R$782,MATCH(C12053,XML!$D$2:$D$737,0),2)</f>
        <v>#N/A</v>
      </c>
    </row>
    <row r="12054" spans="1:14" ht="112.5" x14ac:dyDescent="0.2">
      <c r="A12054">
        <v>50570</v>
      </c>
      <c r="B12054" t="s">
        <v>4975</v>
      </c>
      <c r="C12054" s="15" t="s">
        <v>4976</v>
      </c>
      <c r="D12054" s="15" t="s">
        <v>4977</v>
      </c>
      <c r="E12054">
        <v>136</v>
      </c>
      <c r="F12054">
        <v>140</v>
      </c>
      <c r="K12054" s="16">
        <f t="shared" si="564"/>
        <v>152.32</v>
      </c>
      <c r="L12054" s="16">
        <f t="shared" si="565"/>
        <v>160.33684210526314</v>
      </c>
      <c r="M12054" s="16">
        <f t="shared" si="566"/>
        <v>182.20095693779902</v>
      </c>
      <c r="N12054" t="e">
        <f>INDEX(XML!$A$2:$R$782,MATCH(C12054,XML!$D$2:$D$737,0),2)</f>
        <v>#N/A</v>
      </c>
    </row>
    <row r="12055" spans="1:14" ht="112.5" x14ac:dyDescent="0.2">
      <c r="A12055">
        <v>50574</v>
      </c>
      <c r="B12055" t="s">
        <v>4978</v>
      </c>
      <c r="C12055" s="15" t="s">
        <v>4979</v>
      </c>
      <c r="D12055" s="15" t="s">
        <v>4980</v>
      </c>
      <c r="E12055">
        <v>208</v>
      </c>
      <c r="F12055">
        <v>215</v>
      </c>
      <c r="K12055" s="16">
        <f t="shared" si="564"/>
        <v>232.96</v>
      </c>
      <c r="L12055" s="16">
        <f t="shared" si="565"/>
        <v>245.22105263157894</v>
      </c>
      <c r="M12055" s="16">
        <f t="shared" si="566"/>
        <v>278.66028708133967</v>
      </c>
      <c r="N12055" t="e">
        <f>INDEX(XML!$A$2:$R$782,MATCH(C12055,XML!$D$2:$D$737,0),2)</f>
        <v>#N/A</v>
      </c>
    </row>
    <row r="12056" spans="1:14" ht="112.5" x14ac:dyDescent="0.2">
      <c r="A12056">
        <v>49519</v>
      </c>
      <c r="B12056" t="s">
        <v>4981</v>
      </c>
      <c r="C12056" s="15" t="s">
        <v>4982</v>
      </c>
      <c r="D12056" s="15" t="s">
        <v>4983</v>
      </c>
      <c r="E12056">
        <v>307</v>
      </c>
      <c r="F12056">
        <v>318</v>
      </c>
      <c r="K12056" s="16">
        <f t="shared" si="564"/>
        <v>343.84</v>
      </c>
      <c r="L12056" s="16">
        <f t="shared" si="565"/>
        <v>361.93684210526317</v>
      </c>
      <c r="M12056" s="16">
        <f t="shared" si="566"/>
        <v>411.29186602870817</v>
      </c>
      <c r="N12056" t="e">
        <f>INDEX(XML!$A$2:$R$782,MATCH(C12056,XML!$D$2:$D$737,0),2)</f>
        <v>#N/A</v>
      </c>
    </row>
    <row r="12057" spans="1:14" ht="112.5" x14ac:dyDescent="0.2">
      <c r="A12057">
        <v>50573</v>
      </c>
      <c r="B12057" t="s">
        <v>4984</v>
      </c>
      <c r="C12057" s="15" t="s">
        <v>4985</v>
      </c>
      <c r="D12057" s="15" t="s">
        <v>4986</v>
      </c>
      <c r="E12057">
        <v>407</v>
      </c>
      <c r="F12057">
        <v>421</v>
      </c>
      <c r="K12057" s="16">
        <f t="shared" si="564"/>
        <v>455.84</v>
      </c>
      <c r="L12057" s="16">
        <f t="shared" si="565"/>
        <v>479.83157894736843</v>
      </c>
      <c r="M12057" s="16">
        <f t="shared" si="566"/>
        <v>545.26315789473676</v>
      </c>
      <c r="N12057" t="e">
        <f>INDEX(XML!$A$2:$R$782,MATCH(C12057,XML!$D$2:$D$737,0),2)</f>
        <v>#N/A</v>
      </c>
    </row>
    <row r="12058" spans="1:14" ht="112.5" x14ac:dyDescent="0.2">
      <c r="A12058">
        <v>50572</v>
      </c>
      <c r="B12058" t="s">
        <v>4987</v>
      </c>
      <c r="C12058" s="15" t="s">
        <v>4988</v>
      </c>
      <c r="D12058" s="15" t="s">
        <v>4989</v>
      </c>
      <c r="E12058">
        <v>801</v>
      </c>
      <c r="F12058">
        <v>829</v>
      </c>
      <c r="K12058" s="16">
        <f t="shared" si="564"/>
        <v>897.12</v>
      </c>
      <c r="L12058" s="16">
        <f t="shared" si="565"/>
        <v>944.33684210526314</v>
      </c>
      <c r="M12058" s="16">
        <f t="shared" si="566"/>
        <v>1073.11004784689</v>
      </c>
      <c r="N12058" t="e">
        <f>INDEX(XML!$A$2:$R$782,MATCH(C12058,XML!$D$2:$D$737,0),2)</f>
        <v>#N/A</v>
      </c>
    </row>
    <row r="12059" spans="1:14" ht="22.5" x14ac:dyDescent="0.2">
      <c r="A12059">
        <v>65931</v>
      </c>
      <c r="B12059" t="s">
        <v>24557</v>
      </c>
      <c r="C12059" s="15" t="s">
        <v>24558</v>
      </c>
      <c r="D12059" s="15" t="s">
        <v>24558</v>
      </c>
      <c r="E12059">
        <v>578</v>
      </c>
      <c r="F12059">
        <v>784</v>
      </c>
      <c r="K12059" s="16">
        <f t="shared" si="564"/>
        <v>647.36</v>
      </c>
      <c r="L12059" s="16">
        <f t="shared" si="565"/>
        <v>681.43157894736839</v>
      </c>
      <c r="M12059" s="16">
        <f t="shared" si="566"/>
        <v>774.35406698564589</v>
      </c>
      <c r="N12059" t="e">
        <f>INDEX(XML!$A$2:$R$782,MATCH(C12059,XML!$D$2:$D$737,0),2)</f>
        <v>#N/A</v>
      </c>
    </row>
    <row r="12060" spans="1:14" ht="67.5" x14ac:dyDescent="0.2">
      <c r="A12060">
        <v>19073</v>
      </c>
      <c r="B12060" t="s">
        <v>25617</v>
      </c>
      <c r="C12060" s="15" t="s">
        <v>25618</v>
      </c>
      <c r="D12060" s="15" t="s">
        <v>25619</v>
      </c>
      <c r="E12060">
        <v>417</v>
      </c>
      <c r="F12060">
        <v>482</v>
      </c>
      <c r="K12060" s="16">
        <f t="shared" si="564"/>
        <v>467.04</v>
      </c>
      <c r="L12060" s="16">
        <f t="shared" si="565"/>
        <v>491.62105263157895</v>
      </c>
      <c r="M12060" s="16">
        <f t="shared" si="566"/>
        <v>558.66028708133967</v>
      </c>
      <c r="N12060" t="e">
        <f>INDEX(XML!$A$2:$R$782,MATCH(C12060,XML!$D$2:$D$737,0),2)</f>
        <v>#N/A</v>
      </c>
    </row>
    <row r="12061" spans="1:14" ht="22.5" x14ac:dyDescent="0.2">
      <c r="A12061">
        <v>77007</v>
      </c>
      <c r="B12061" t="s">
        <v>35481</v>
      </c>
      <c r="C12061" s="15" t="s">
        <v>35482</v>
      </c>
      <c r="D12061" s="15" t="s">
        <v>35482</v>
      </c>
      <c r="E12061">
        <v>1305</v>
      </c>
      <c r="F12061">
        <v>1697</v>
      </c>
      <c r="K12061" s="16">
        <f t="shared" si="564"/>
        <v>1461.6</v>
      </c>
      <c r="L12061" s="16">
        <f t="shared" si="565"/>
        <v>1538.5263157894738</v>
      </c>
      <c r="M12061" s="16">
        <f t="shared" si="566"/>
        <v>1748.3253588516748</v>
      </c>
      <c r="N12061" t="e">
        <f>INDEX(XML!$A$2:$R$782,MATCH(C12061,XML!$D$2:$D$737,0),2)</f>
        <v>#N/A</v>
      </c>
    </row>
    <row r="12062" spans="1:14" ht="22.5" x14ac:dyDescent="0.2">
      <c r="A12062">
        <v>37794</v>
      </c>
      <c r="B12062" t="s">
        <v>35479</v>
      </c>
      <c r="C12062" s="15" t="s">
        <v>35480</v>
      </c>
      <c r="D12062" s="15" t="s">
        <v>35480</v>
      </c>
      <c r="E12062">
        <v>562</v>
      </c>
      <c r="F12062">
        <v>677</v>
      </c>
      <c r="K12062" s="16">
        <f t="shared" si="564"/>
        <v>629.44000000000005</v>
      </c>
      <c r="L12062" s="16">
        <f t="shared" si="565"/>
        <v>662.56842105263161</v>
      </c>
      <c r="M12062" s="16">
        <f t="shared" si="566"/>
        <v>752.91866028708137</v>
      </c>
      <c r="N12062" t="e">
        <f>INDEX(XML!$A$2:$R$782,MATCH(C12062,XML!$D$2:$D$737,0),2)</f>
        <v>#N/A</v>
      </c>
    </row>
    <row r="12063" spans="1:14" ht="15.75" x14ac:dyDescent="0.25">
      <c r="A12063" s="184" t="s">
        <v>33138</v>
      </c>
      <c r="B12063" s="184"/>
      <c r="C12063" s="185"/>
      <c r="D12063" s="185"/>
      <c r="E12063" s="184"/>
      <c r="F12063" s="184"/>
      <c r="G12063" s="184"/>
      <c r="H12063" s="184"/>
      <c r="I12063" s="184"/>
      <c r="J12063" s="184"/>
      <c r="K12063" s="16">
        <f t="shared" si="564"/>
        <v>0</v>
      </c>
      <c r="L12063" s="16">
        <f t="shared" si="565"/>
        <v>0</v>
      </c>
      <c r="M12063" s="16">
        <f t="shared" si="566"/>
        <v>0</v>
      </c>
      <c r="N12063" t="e">
        <f>INDEX(XML!$A$2:$R$782,MATCH(C12063,XML!$D$2:$D$737,0),2)</f>
        <v>#N/A</v>
      </c>
    </row>
    <row r="12064" spans="1:14" ht="45" x14ac:dyDescent="0.2">
      <c r="A12064">
        <v>73208</v>
      </c>
      <c r="B12064" t="s">
        <v>32392</v>
      </c>
      <c r="C12064" s="15" t="s">
        <v>38515</v>
      </c>
      <c r="D12064" s="15" t="s">
        <v>38516</v>
      </c>
      <c r="E12064">
        <v>1623</v>
      </c>
      <c r="F12064">
        <v>2319</v>
      </c>
      <c r="H12064" t="s">
        <v>37673</v>
      </c>
      <c r="K12064" s="16">
        <f t="shared" si="564"/>
        <v>1817.76</v>
      </c>
      <c r="L12064" s="16">
        <f t="shared" si="565"/>
        <v>1913.4315789473685</v>
      </c>
      <c r="M12064" s="16">
        <f t="shared" si="566"/>
        <v>2174.3540669856461</v>
      </c>
      <c r="N12064" t="e">
        <f>INDEX(XML!$A$2:$R$782,MATCH(C12064,XML!$D$2:$D$737,0),2)</f>
        <v>#N/A</v>
      </c>
    </row>
    <row r="12065" spans="1:14" ht="45" x14ac:dyDescent="0.2">
      <c r="A12065">
        <v>73622</v>
      </c>
      <c r="B12065" t="s">
        <v>32400</v>
      </c>
      <c r="C12065" s="15" t="s">
        <v>38517</v>
      </c>
      <c r="D12065" s="15" t="s">
        <v>38518</v>
      </c>
      <c r="E12065">
        <v>1138</v>
      </c>
      <c r="F12065">
        <v>1626</v>
      </c>
      <c r="K12065" s="16">
        <f t="shared" si="564"/>
        <v>1274.56</v>
      </c>
      <c r="L12065" s="16">
        <f t="shared" si="565"/>
        <v>1341.6421052631579</v>
      </c>
      <c r="M12065" s="16">
        <f t="shared" si="566"/>
        <v>1524.5933014354066</v>
      </c>
      <c r="N12065" t="e">
        <f>INDEX(XML!$A$2:$R$782,MATCH(C12065,XML!$D$2:$D$737,0),2)</f>
        <v>#N/A</v>
      </c>
    </row>
    <row r="12066" spans="1:14" ht="45" x14ac:dyDescent="0.2">
      <c r="A12066">
        <v>73211</v>
      </c>
      <c r="B12066" t="s">
        <v>32393</v>
      </c>
      <c r="C12066" s="15" t="s">
        <v>32394</v>
      </c>
      <c r="D12066" s="15" t="s">
        <v>37541</v>
      </c>
      <c r="E12066">
        <v>1520</v>
      </c>
      <c r="F12066">
        <v>2171</v>
      </c>
      <c r="H12066" t="s">
        <v>746</v>
      </c>
      <c r="K12066" s="16">
        <f t="shared" si="564"/>
        <v>1702.4</v>
      </c>
      <c r="L12066" s="16">
        <f t="shared" si="565"/>
        <v>1792</v>
      </c>
      <c r="M12066" s="16">
        <f t="shared" si="566"/>
        <v>2036.3636363636363</v>
      </c>
      <c r="N12066" t="e">
        <f>INDEX(XML!$A$2:$R$782,MATCH(C12066,XML!$D$2:$D$737,0),2)</f>
        <v>#N/A</v>
      </c>
    </row>
    <row r="12067" spans="1:14" ht="56.25" x14ac:dyDescent="0.2">
      <c r="A12067">
        <v>73221</v>
      </c>
      <c r="B12067" t="s">
        <v>32395</v>
      </c>
      <c r="C12067" s="15" t="s">
        <v>32396</v>
      </c>
      <c r="D12067" s="15" t="s">
        <v>37542</v>
      </c>
      <c r="E12067">
        <v>3262</v>
      </c>
      <c r="F12067">
        <v>4661</v>
      </c>
      <c r="H12067" t="s">
        <v>746</v>
      </c>
      <c r="K12067" s="16">
        <f t="shared" si="564"/>
        <v>3653.44</v>
      </c>
      <c r="L12067" s="16">
        <f t="shared" si="565"/>
        <v>3845.7263157894736</v>
      </c>
      <c r="M12067" s="16">
        <f t="shared" si="566"/>
        <v>4370.1435406698565</v>
      </c>
      <c r="N12067" t="e">
        <f>INDEX(XML!$A$2:$R$782,MATCH(C12067,XML!$D$2:$D$737,0),2)</f>
        <v>#N/A</v>
      </c>
    </row>
    <row r="12068" spans="1:14" ht="33.75" x14ac:dyDescent="0.2">
      <c r="A12068">
        <v>73222</v>
      </c>
      <c r="B12068" t="s">
        <v>32397</v>
      </c>
      <c r="C12068" s="15" t="s">
        <v>32398</v>
      </c>
      <c r="D12068" s="15" t="s">
        <v>32399</v>
      </c>
      <c r="E12068">
        <v>538</v>
      </c>
      <c r="F12068">
        <v>768</v>
      </c>
      <c r="H12068">
        <v>33</v>
      </c>
      <c r="K12068" s="16">
        <f t="shared" si="564"/>
        <v>602.55999999999995</v>
      </c>
      <c r="L12068" s="16">
        <f t="shared" si="565"/>
        <v>634.2736842105262</v>
      </c>
      <c r="M12068" s="16">
        <f t="shared" si="566"/>
        <v>720.76555023923436</v>
      </c>
      <c r="N12068" t="e">
        <f>INDEX(XML!$A$2:$R$782,MATCH(C12068,XML!$D$2:$D$737,0),2)</f>
        <v>#N/A</v>
      </c>
    </row>
    <row r="12069" spans="1:14" ht="56.25" x14ac:dyDescent="0.2">
      <c r="A12069">
        <v>73623</v>
      </c>
      <c r="B12069" t="s">
        <v>32401</v>
      </c>
      <c r="C12069" s="15" t="s">
        <v>32402</v>
      </c>
      <c r="D12069" s="15" t="s">
        <v>37312</v>
      </c>
      <c r="E12069">
        <v>1444</v>
      </c>
      <c r="F12069">
        <v>2063</v>
      </c>
      <c r="H12069">
        <v>50</v>
      </c>
      <c r="K12069" s="16">
        <f t="shared" si="564"/>
        <v>1617.28</v>
      </c>
      <c r="L12069" s="16">
        <f t="shared" si="565"/>
        <v>1702.4</v>
      </c>
      <c r="M12069" s="16">
        <f t="shared" si="566"/>
        <v>1934.5454545454545</v>
      </c>
      <c r="N12069" t="e">
        <f>INDEX(XML!$A$2:$R$782,MATCH(C12069,XML!$D$2:$D$737,0),2)</f>
        <v>#N/A</v>
      </c>
    </row>
    <row r="12070" spans="1:14" ht="33.75" x14ac:dyDescent="0.2">
      <c r="A12070">
        <v>73624</v>
      </c>
      <c r="B12070" t="s">
        <v>32403</v>
      </c>
      <c r="C12070" s="15" t="s">
        <v>32404</v>
      </c>
      <c r="D12070" s="15" t="s">
        <v>32405</v>
      </c>
      <c r="E12070">
        <v>1287</v>
      </c>
      <c r="F12070">
        <v>1839</v>
      </c>
      <c r="H12070">
        <v>50</v>
      </c>
      <c r="K12070" s="16">
        <f t="shared" si="564"/>
        <v>1441.44</v>
      </c>
      <c r="L12070" s="16">
        <f t="shared" si="565"/>
        <v>1517.3052631578948</v>
      </c>
      <c r="M12070" s="16">
        <f t="shared" si="566"/>
        <v>1724.2105263157898</v>
      </c>
      <c r="N12070" t="e">
        <f>INDEX(XML!$A$2:$R$782,MATCH(C12070,XML!$D$2:$D$737,0),2)</f>
        <v>#N/A</v>
      </c>
    </row>
    <row r="12071" spans="1:14" ht="56.25" x14ac:dyDescent="0.2">
      <c r="A12071">
        <v>76602</v>
      </c>
      <c r="B12071" t="s">
        <v>34120</v>
      </c>
      <c r="C12071" s="15" t="s">
        <v>34121</v>
      </c>
      <c r="D12071" s="15" t="s">
        <v>34122</v>
      </c>
      <c r="E12071">
        <v>860</v>
      </c>
      <c r="F12071">
        <v>1228</v>
      </c>
      <c r="K12071" s="16">
        <f t="shared" si="564"/>
        <v>963.2</v>
      </c>
      <c r="L12071" s="16">
        <f t="shared" si="565"/>
        <v>1013.8947368421053</v>
      </c>
      <c r="M12071" s="16">
        <f t="shared" si="566"/>
        <v>1152.1531100478469</v>
      </c>
      <c r="N12071" t="e">
        <f>INDEX(XML!$A$2:$R$782,MATCH(C12071,XML!$D$2:$D$737,0),2)</f>
        <v>#N/A</v>
      </c>
    </row>
    <row r="12072" spans="1:14" ht="56.25" x14ac:dyDescent="0.2">
      <c r="A12072">
        <v>76615</v>
      </c>
      <c r="B12072" t="s">
        <v>34123</v>
      </c>
      <c r="C12072" s="15" t="s">
        <v>34124</v>
      </c>
      <c r="D12072" s="15" t="s">
        <v>34125</v>
      </c>
      <c r="E12072">
        <v>1867</v>
      </c>
      <c r="F12072">
        <v>2667</v>
      </c>
      <c r="H12072" t="s">
        <v>746</v>
      </c>
      <c r="K12072" s="16">
        <f t="shared" si="564"/>
        <v>2091.04</v>
      </c>
      <c r="L12072" s="16">
        <f t="shared" si="565"/>
        <v>2201.0947368421052</v>
      </c>
      <c r="M12072" s="16">
        <f t="shared" si="566"/>
        <v>2501.2440191387559</v>
      </c>
      <c r="N12072" t="e">
        <f>INDEX(XML!$A$2:$R$782,MATCH(C12072,XML!$D$2:$D$737,0),2)</f>
        <v>#N/A</v>
      </c>
    </row>
    <row r="12073" spans="1:14" ht="67.5" x14ac:dyDescent="0.2">
      <c r="A12073">
        <v>76617</v>
      </c>
      <c r="B12073" t="s">
        <v>34126</v>
      </c>
      <c r="C12073" s="15" t="s">
        <v>34127</v>
      </c>
      <c r="D12073" s="15" t="s">
        <v>34128</v>
      </c>
      <c r="E12073">
        <v>6409</v>
      </c>
      <c r="F12073">
        <v>9156</v>
      </c>
      <c r="H12073">
        <v>6</v>
      </c>
      <c r="K12073" s="16">
        <f t="shared" si="564"/>
        <v>7178.08</v>
      </c>
      <c r="L12073" s="16">
        <f t="shared" si="565"/>
        <v>7555.8736842105263</v>
      </c>
      <c r="M12073" s="16">
        <f t="shared" si="566"/>
        <v>8586.2200956937795</v>
      </c>
      <c r="N12073" t="e">
        <f>INDEX(XML!$A$2:$R$782,MATCH(C12073,XML!$D$2:$D$737,0),2)</f>
        <v>#N/A</v>
      </c>
    </row>
    <row r="12074" spans="1:14" ht="45" x14ac:dyDescent="0.2">
      <c r="A12074">
        <v>76619</v>
      </c>
      <c r="B12074" t="s">
        <v>34129</v>
      </c>
      <c r="C12074" s="15" t="s">
        <v>34130</v>
      </c>
      <c r="D12074" s="15" t="s">
        <v>34131</v>
      </c>
      <c r="E12074">
        <v>177238</v>
      </c>
      <c r="F12074">
        <v>253197</v>
      </c>
      <c r="H12074">
        <v>3</v>
      </c>
      <c r="K12074" s="16">
        <f t="shared" si="564"/>
        <v>189644.66</v>
      </c>
      <c r="L12074" s="16">
        <f t="shared" si="565"/>
        <v>199625.95789473684</v>
      </c>
      <c r="M12074" s="16">
        <f t="shared" si="566"/>
        <v>226847.6794258373</v>
      </c>
      <c r="N12074" t="e">
        <f>INDEX(XML!$A$2:$R$782,MATCH(C12074,XML!$D$2:$D$737,0),2)</f>
        <v>#N/A</v>
      </c>
    </row>
    <row r="12075" spans="1:14" ht="45" x14ac:dyDescent="0.2">
      <c r="A12075">
        <v>76621</v>
      </c>
      <c r="B12075" t="s">
        <v>34132</v>
      </c>
      <c r="C12075" s="15" t="s">
        <v>34133</v>
      </c>
      <c r="D12075" s="15" t="s">
        <v>34134</v>
      </c>
      <c r="E12075">
        <v>197201</v>
      </c>
      <c r="F12075">
        <v>281716</v>
      </c>
      <c r="H12075">
        <v>3</v>
      </c>
      <c r="K12075" s="16">
        <f t="shared" si="564"/>
        <v>211005.07</v>
      </c>
      <c r="L12075" s="16">
        <f t="shared" si="565"/>
        <v>222110.6</v>
      </c>
      <c r="M12075" s="16">
        <f t="shared" si="566"/>
        <v>252398.40909090909</v>
      </c>
      <c r="N12075" t="e">
        <f>INDEX(XML!$A$2:$R$782,MATCH(C12075,XML!$D$2:$D$737,0),2)</f>
        <v>#N/A</v>
      </c>
    </row>
    <row r="12076" spans="1:14" ht="33.75" x14ac:dyDescent="0.2">
      <c r="A12076">
        <v>76626</v>
      </c>
      <c r="B12076" t="s">
        <v>34135</v>
      </c>
      <c r="C12076" s="15" t="s">
        <v>34136</v>
      </c>
      <c r="D12076" s="15" t="s">
        <v>34137</v>
      </c>
      <c r="E12076">
        <v>19748</v>
      </c>
      <c r="F12076">
        <v>28211</v>
      </c>
      <c r="H12076">
        <v>5</v>
      </c>
      <c r="K12076" s="16">
        <f t="shared" si="564"/>
        <v>22117.759999999998</v>
      </c>
      <c r="L12076" s="16">
        <f t="shared" si="565"/>
        <v>23281.852631578946</v>
      </c>
      <c r="M12076" s="16">
        <f t="shared" si="566"/>
        <v>26456.650717703345</v>
      </c>
      <c r="N12076" t="e">
        <f>INDEX(XML!$A$2:$R$782,MATCH(C12076,XML!$D$2:$D$737,0),2)</f>
        <v>#N/A</v>
      </c>
    </row>
    <row r="12077" spans="1:14" ht="33.75" x14ac:dyDescent="0.2">
      <c r="A12077">
        <v>76629</v>
      </c>
      <c r="B12077" t="s">
        <v>34138</v>
      </c>
      <c r="C12077" s="15" t="s">
        <v>34139</v>
      </c>
      <c r="D12077" s="15" t="s">
        <v>34140</v>
      </c>
      <c r="E12077">
        <v>25523</v>
      </c>
      <c r="F12077">
        <v>36462</v>
      </c>
      <c r="H12077">
        <v>4</v>
      </c>
      <c r="K12077" s="16">
        <f t="shared" si="564"/>
        <v>28585.759999999998</v>
      </c>
      <c r="L12077" s="16">
        <f t="shared" si="565"/>
        <v>30090.273684210526</v>
      </c>
      <c r="M12077" s="16">
        <f t="shared" si="566"/>
        <v>34193.492822966509</v>
      </c>
      <c r="N12077" t="e">
        <f>INDEX(XML!$A$2:$R$782,MATCH(C12077,XML!$D$2:$D$737,0),2)</f>
        <v>#N/A</v>
      </c>
    </row>
    <row r="12078" spans="1:14" ht="33.75" x14ac:dyDescent="0.2">
      <c r="A12078">
        <v>76631</v>
      </c>
      <c r="B12078" t="s">
        <v>34141</v>
      </c>
      <c r="C12078" s="15" t="s">
        <v>34142</v>
      </c>
      <c r="D12078" s="15" t="s">
        <v>34143</v>
      </c>
      <c r="E12078">
        <v>69259</v>
      </c>
      <c r="F12078">
        <v>98942</v>
      </c>
      <c r="H12078">
        <v>5</v>
      </c>
      <c r="K12078" s="16">
        <f t="shared" si="564"/>
        <v>74107.13</v>
      </c>
      <c r="L12078" s="16">
        <f t="shared" si="565"/>
        <v>78007.505263157902</v>
      </c>
      <c r="M12078" s="16">
        <f t="shared" si="566"/>
        <v>88644.892344497624</v>
      </c>
      <c r="N12078" t="e">
        <f>INDEX(XML!$A$2:$R$782,MATCH(C12078,XML!$D$2:$D$737,0),2)</f>
        <v>#N/A</v>
      </c>
    </row>
    <row r="12079" spans="1:14" ht="33.75" x14ac:dyDescent="0.2">
      <c r="A12079">
        <v>76632</v>
      </c>
      <c r="B12079" t="s">
        <v>34144</v>
      </c>
      <c r="C12079" s="15" t="s">
        <v>34145</v>
      </c>
      <c r="D12079" s="15" t="s">
        <v>34146</v>
      </c>
      <c r="E12079">
        <v>77055</v>
      </c>
      <c r="F12079">
        <v>110078</v>
      </c>
      <c r="H12079">
        <v>5</v>
      </c>
      <c r="K12079" s="16">
        <f t="shared" si="564"/>
        <v>82448.850000000006</v>
      </c>
      <c r="L12079" s="16">
        <f t="shared" si="565"/>
        <v>86788.263157894748</v>
      </c>
      <c r="M12079" s="16">
        <f t="shared" si="566"/>
        <v>98623.026315789481</v>
      </c>
      <c r="N12079" t="e">
        <f>INDEX(XML!$A$2:$R$782,MATCH(C12079,XML!$D$2:$D$737,0),2)</f>
        <v>#N/A</v>
      </c>
    </row>
    <row r="12080" spans="1:14" ht="33.75" x14ac:dyDescent="0.2">
      <c r="A12080">
        <v>76633</v>
      </c>
      <c r="B12080" t="s">
        <v>34147</v>
      </c>
      <c r="C12080" s="15" t="s">
        <v>34148</v>
      </c>
      <c r="D12080" s="15" t="s">
        <v>34149</v>
      </c>
      <c r="E12080">
        <v>38152</v>
      </c>
      <c r="F12080">
        <v>54503</v>
      </c>
      <c r="H12080">
        <v>5</v>
      </c>
      <c r="K12080" s="16">
        <f t="shared" si="564"/>
        <v>42730.239999999998</v>
      </c>
      <c r="L12080" s="16">
        <f t="shared" si="565"/>
        <v>44979.199999999997</v>
      </c>
      <c r="M12080" s="16">
        <f t="shared" si="566"/>
        <v>51112.727272727272</v>
      </c>
      <c r="N12080" t="e">
        <f>INDEX(XML!$A$2:$R$782,MATCH(C12080,XML!$D$2:$D$737,0),2)</f>
        <v>#N/A</v>
      </c>
    </row>
    <row r="12081" spans="1:14" ht="33.75" x14ac:dyDescent="0.2">
      <c r="A12081">
        <v>76635</v>
      </c>
      <c r="B12081" t="s">
        <v>34150</v>
      </c>
      <c r="C12081" s="15" t="s">
        <v>34151</v>
      </c>
      <c r="D12081" s="15" t="s">
        <v>34152</v>
      </c>
      <c r="E12081">
        <v>41446</v>
      </c>
      <c r="F12081">
        <v>59209</v>
      </c>
      <c r="H12081">
        <v>5</v>
      </c>
      <c r="K12081" s="16">
        <f t="shared" si="564"/>
        <v>46419.519999999997</v>
      </c>
      <c r="L12081" s="16">
        <f t="shared" si="565"/>
        <v>48862.652631578945</v>
      </c>
      <c r="M12081" s="16">
        <f t="shared" si="566"/>
        <v>55525.741626794261</v>
      </c>
      <c r="N12081" t="e">
        <f>INDEX(XML!$A$2:$R$782,MATCH(C12081,XML!$D$2:$D$737,0),2)</f>
        <v>#N/A</v>
      </c>
    </row>
    <row r="12082" spans="1:14" ht="33.75" x14ac:dyDescent="0.2">
      <c r="A12082">
        <v>76636</v>
      </c>
      <c r="B12082" t="s">
        <v>34153</v>
      </c>
      <c r="C12082" s="15" t="s">
        <v>34154</v>
      </c>
      <c r="D12082" s="15" t="s">
        <v>34155</v>
      </c>
      <c r="E12082">
        <v>48817</v>
      </c>
      <c r="F12082">
        <v>69738</v>
      </c>
      <c r="K12082" s="16">
        <f t="shared" si="564"/>
        <v>54675.040000000001</v>
      </c>
      <c r="L12082" s="16">
        <f t="shared" si="565"/>
        <v>57552.673684210524</v>
      </c>
      <c r="M12082" s="16">
        <f t="shared" si="566"/>
        <v>65400.765550239237</v>
      </c>
      <c r="N12082" t="e">
        <f>INDEX(XML!$A$2:$R$782,MATCH(C12082,XML!$D$2:$D$737,0),2)</f>
        <v>#N/A</v>
      </c>
    </row>
    <row r="12083" spans="1:14" ht="33.75" x14ac:dyDescent="0.2">
      <c r="A12083">
        <v>76637</v>
      </c>
      <c r="B12083" t="s">
        <v>34156</v>
      </c>
      <c r="C12083" s="15" t="s">
        <v>34157</v>
      </c>
      <c r="D12083" s="15" t="s">
        <v>34158</v>
      </c>
      <c r="E12083">
        <v>66370</v>
      </c>
      <c r="F12083">
        <v>94814</v>
      </c>
      <c r="H12083">
        <v>5</v>
      </c>
      <c r="K12083" s="16">
        <f t="shared" si="564"/>
        <v>71015.899999999994</v>
      </c>
      <c r="L12083" s="16">
        <f t="shared" si="565"/>
        <v>74753.578947368413</v>
      </c>
      <c r="M12083" s="16">
        <f t="shared" si="566"/>
        <v>84947.248803827737</v>
      </c>
      <c r="N12083" t="e">
        <f>INDEX(XML!$A$2:$R$782,MATCH(C12083,XML!$D$2:$D$737,0),2)</f>
        <v>#N/A</v>
      </c>
    </row>
    <row r="12084" spans="1:14" ht="78.75" x14ac:dyDescent="0.2">
      <c r="A12084">
        <v>76639</v>
      </c>
      <c r="B12084" t="s">
        <v>34159</v>
      </c>
      <c r="C12084" s="15" t="s">
        <v>34160</v>
      </c>
      <c r="D12084" s="15" t="s">
        <v>34161</v>
      </c>
      <c r="E12084">
        <v>38574</v>
      </c>
      <c r="F12084">
        <v>55106</v>
      </c>
      <c r="H12084">
        <v>5</v>
      </c>
      <c r="K12084" s="16">
        <f t="shared" si="564"/>
        <v>43202.879999999997</v>
      </c>
      <c r="L12084" s="16">
        <f t="shared" si="565"/>
        <v>45476.715789473681</v>
      </c>
      <c r="M12084" s="16">
        <f t="shared" si="566"/>
        <v>51678.086124401911</v>
      </c>
      <c r="N12084" t="e">
        <f>INDEX(XML!$A$2:$R$782,MATCH(C12084,XML!$D$2:$D$737,0),2)</f>
        <v>#N/A</v>
      </c>
    </row>
    <row r="12085" spans="1:14" ht="78.75" x14ac:dyDescent="0.2">
      <c r="A12085">
        <v>76642</v>
      </c>
      <c r="B12085" t="s">
        <v>34162</v>
      </c>
      <c r="C12085" s="15" t="s">
        <v>34163</v>
      </c>
      <c r="D12085" s="15" t="s">
        <v>34164</v>
      </c>
      <c r="E12085">
        <v>45664</v>
      </c>
      <c r="F12085">
        <v>65234</v>
      </c>
      <c r="K12085" s="16">
        <f t="shared" si="564"/>
        <v>51143.68</v>
      </c>
      <c r="L12085" s="16">
        <f t="shared" si="565"/>
        <v>53835.452631578948</v>
      </c>
      <c r="M12085" s="16">
        <f t="shared" si="566"/>
        <v>61176.650717703349</v>
      </c>
      <c r="N12085" t="e">
        <f>INDEX(XML!$A$2:$R$782,MATCH(C12085,XML!$D$2:$D$737,0),2)</f>
        <v>#N/A</v>
      </c>
    </row>
    <row r="12086" spans="1:14" ht="78.75" x14ac:dyDescent="0.2">
      <c r="A12086">
        <v>76643</v>
      </c>
      <c r="B12086" t="s">
        <v>34165</v>
      </c>
      <c r="C12086" s="15" t="s">
        <v>34166</v>
      </c>
      <c r="D12086" s="15" t="s">
        <v>34167</v>
      </c>
      <c r="E12086">
        <v>52069</v>
      </c>
      <c r="F12086">
        <v>74385</v>
      </c>
      <c r="K12086" s="16">
        <f t="shared" si="564"/>
        <v>55713.83</v>
      </c>
      <c r="L12086" s="16">
        <f t="shared" si="565"/>
        <v>58646.136842105261</v>
      </c>
      <c r="M12086" s="16">
        <f t="shared" si="566"/>
        <v>66643.337320574152</v>
      </c>
      <c r="N12086" t="e">
        <f>INDEX(XML!$A$2:$R$782,MATCH(C12086,XML!$D$2:$D$737,0),2)</f>
        <v>#N/A</v>
      </c>
    </row>
    <row r="12087" spans="1:14" ht="78.75" x14ac:dyDescent="0.2">
      <c r="A12087">
        <v>76644</v>
      </c>
      <c r="B12087" t="s">
        <v>34168</v>
      </c>
      <c r="C12087" s="15" t="s">
        <v>34169</v>
      </c>
      <c r="D12087" s="15" t="s">
        <v>34170</v>
      </c>
      <c r="E12087">
        <v>52067</v>
      </c>
      <c r="F12087">
        <v>74381</v>
      </c>
      <c r="H12087">
        <v>4</v>
      </c>
      <c r="K12087" s="16">
        <f t="shared" si="564"/>
        <v>55711.69</v>
      </c>
      <c r="L12087" s="16">
        <f t="shared" si="565"/>
        <v>58643.884210526317</v>
      </c>
      <c r="M12087" s="16">
        <f t="shared" si="566"/>
        <v>66640.777511961729</v>
      </c>
      <c r="N12087" t="e">
        <f>INDEX(XML!$A$2:$R$782,MATCH(C12087,XML!$D$2:$D$737,0),2)</f>
        <v>#N/A</v>
      </c>
    </row>
    <row r="12088" spans="1:14" ht="45" x14ac:dyDescent="0.2">
      <c r="A12088">
        <v>72915</v>
      </c>
      <c r="B12088" t="s">
        <v>30046</v>
      </c>
      <c r="C12088" s="15" t="s">
        <v>38519</v>
      </c>
      <c r="D12088" s="15" t="s">
        <v>38520</v>
      </c>
      <c r="E12088">
        <v>2307</v>
      </c>
      <c r="F12088">
        <v>3296</v>
      </c>
      <c r="H12088" t="s">
        <v>746</v>
      </c>
      <c r="K12088" s="16">
        <f t="shared" si="564"/>
        <v>2583.84</v>
      </c>
      <c r="L12088" s="16">
        <f t="shared" si="565"/>
        <v>2719.8315789473686</v>
      </c>
      <c r="M12088" s="16">
        <f t="shared" si="566"/>
        <v>3090.7177033492826</v>
      </c>
      <c r="N12088" t="e">
        <f>INDEX(XML!$A$2:$R$782,MATCH(C12088,XML!$D$2:$D$737,0),2)</f>
        <v>#N/A</v>
      </c>
    </row>
    <row r="12089" spans="1:14" ht="45" x14ac:dyDescent="0.2">
      <c r="A12089">
        <v>72912</v>
      </c>
      <c r="B12089" t="s">
        <v>30039</v>
      </c>
      <c r="C12089" s="15" t="s">
        <v>38521</v>
      </c>
      <c r="D12089" s="15" t="s">
        <v>38522</v>
      </c>
      <c r="E12089">
        <v>702</v>
      </c>
      <c r="F12089">
        <v>1003</v>
      </c>
      <c r="H12089" t="s">
        <v>32074</v>
      </c>
      <c r="K12089" s="16">
        <f t="shared" si="564"/>
        <v>786.24</v>
      </c>
      <c r="L12089" s="16">
        <f t="shared" si="565"/>
        <v>827.62105263157889</v>
      </c>
      <c r="M12089" s="16">
        <f t="shared" si="566"/>
        <v>940.47846889952154</v>
      </c>
      <c r="N12089" t="e">
        <f>INDEX(XML!$A$2:$R$782,MATCH(C12089,XML!$D$2:$D$737,0),2)</f>
        <v>#N/A</v>
      </c>
    </row>
    <row r="12090" spans="1:14" ht="33.75" x14ac:dyDescent="0.2">
      <c r="A12090">
        <v>72845</v>
      </c>
      <c r="B12090" t="s">
        <v>30022</v>
      </c>
      <c r="C12090" s="15" t="s">
        <v>30023</v>
      </c>
      <c r="D12090" s="15" t="s">
        <v>30024</v>
      </c>
      <c r="E12090">
        <v>1025</v>
      </c>
      <c r="F12090">
        <v>1465</v>
      </c>
      <c r="K12090" s="16">
        <f t="shared" si="564"/>
        <v>1148</v>
      </c>
      <c r="L12090" s="16">
        <f t="shared" si="565"/>
        <v>1208.421052631579</v>
      </c>
      <c r="M12090" s="16">
        <f t="shared" si="566"/>
        <v>1373.2057416267942</v>
      </c>
      <c r="N12090" t="e">
        <f>INDEX(XML!$A$2:$R$782,MATCH(C12090,XML!$D$2:$D$737,0),2)</f>
        <v>#N/A</v>
      </c>
    </row>
    <row r="12091" spans="1:14" ht="33.75" x14ac:dyDescent="0.2">
      <c r="A12091">
        <v>72858</v>
      </c>
      <c r="B12091" t="s">
        <v>30031</v>
      </c>
      <c r="C12091" s="15" t="s">
        <v>30032</v>
      </c>
      <c r="D12091" s="15" t="s">
        <v>30033</v>
      </c>
      <c r="E12091">
        <v>5710</v>
      </c>
      <c r="F12091">
        <v>8157</v>
      </c>
      <c r="K12091" s="16">
        <f t="shared" si="564"/>
        <v>6395.2</v>
      </c>
      <c r="L12091" s="16">
        <f t="shared" si="565"/>
        <v>6731.7894736842109</v>
      </c>
      <c r="M12091" s="16">
        <f t="shared" si="566"/>
        <v>7649.7607655502397</v>
      </c>
      <c r="N12091" t="e">
        <f>INDEX(XML!$A$2:$R$782,MATCH(C12091,XML!$D$2:$D$737,0),2)</f>
        <v>#N/A</v>
      </c>
    </row>
    <row r="12092" spans="1:14" ht="33.75" x14ac:dyDescent="0.2">
      <c r="A12092">
        <v>72913</v>
      </c>
      <c r="B12092" t="s">
        <v>30040</v>
      </c>
      <c r="C12092" s="15" t="s">
        <v>30041</v>
      </c>
      <c r="D12092" s="15" t="s">
        <v>30042</v>
      </c>
      <c r="E12092">
        <v>2062</v>
      </c>
      <c r="F12092">
        <v>2945</v>
      </c>
      <c r="K12092" s="16">
        <f t="shared" si="564"/>
        <v>2309.44</v>
      </c>
      <c r="L12092" s="16">
        <f t="shared" si="565"/>
        <v>2430.9894736842107</v>
      </c>
      <c r="M12092" s="16">
        <f t="shared" si="566"/>
        <v>2762.4880382775123</v>
      </c>
      <c r="N12092" t="e">
        <f>INDEX(XML!$A$2:$R$782,MATCH(C12092,XML!$D$2:$D$737,0),2)</f>
        <v>#N/A</v>
      </c>
    </row>
    <row r="12093" spans="1:14" ht="33.75" x14ac:dyDescent="0.2">
      <c r="A12093">
        <v>72914</v>
      </c>
      <c r="B12093" t="s">
        <v>30043</v>
      </c>
      <c r="C12093" s="15" t="s">
        <v>30044</v>
      </c>
      <c r="D12093" s="15" t="s">
        <v>30045</v>
      </c>
      <c r="E12093">
        <v>365</v>
      </c>
      <c r="F12093">
        <v>522</v>
      </c>
      <c r="K12093" s="16">
        <f t="shared" si="564"/>
        <v>408.8</v>
      </c>
      <c r="L12093" s="16">
        <f t="shared" si="565"/>
        <v>430.31578947368422</v>
      </c>
      <c r="M12093" s="16">
        <f t="shared" si="566"/>
        <v>488.99521531100476</v>
      </c>
      <c r="N12093" t="e">
        <f>INDEX(XML!$A$2:$R$782,MATCH(C12093,XML!$D$2:$D$737,0),2)</f>
        <v>#N/A</v>
      </c>
    </row>
    <row r="12094" spans="1:14" ht="22.5" x14ac:dyDescent="0.2">
      <c r="A12094">
        <v>72848</v>
      </c>
      <c r="B12094" t="s">
        <v>30025</v>
      </c>
      <c r="C12094" s="15" t="s">
        <v>30026</v>
      </c>
      <c r="D12094" s="15" t="s">
        <v>30027</v>
      </c>
      <c r="E12094">
        <v>2966</v>
      </c>
      <c r="F12094">
        <v>4237</v>
      </c>
      <c r="K12094" s="16">
        <f t="shared" si="564"/>
        <v>3321.92</v>
      </c>
      <c r="L12094" s="16">
        <f t="shared" si="565"/>
        <v>3496.757894736842</v>
      </c>
      <c r="M12094" s="16">
        <f t="shared" si="566"/>
        <v>3973.5885167464116</v>
      </c>
      <c r="N12094" t="e">
        <f>INDEX(XML!$A$2:$R$782,MATCH(C12094,XML!$D$2:$D$737,0),2)</f>
        <v>#N/A</v>
      </c>
    </row>
    <row r="12095" spans="1:14" ht="33.75" x14ac:dyDescent="0.2">
      <c r="A12095">
        <v>72852</v>
      </c>
      <c r="B12095" t="s">
        <v>30028</v>
      </c>
      <c r="C12095" s="15" t="s">
        <v>30029</v>
      </c>
      <c r="D12095" s="15" t="s">
        <v>30030</v>
      </c>
      <c r="E12095">
        <v>2915</v>
      </c>
      <c r="F12095">
        <v>4164</v>
      </c>
      <c r="H12095" t="s">
        <v>746</v>
      </c>
      <c r="K12095" s="16">
        <f t="shared" si="564"/>
        <v>3264.8</v>
      </c>
      <c r="L12095" s="16">
        <f t="shared" si="565"/>
        <v>3436.6315789473683</v>
      </c>
      <c r="M12095" s="16">
        <f t="shared" si="566"/>
        <v>3905.2631578947371</v>
      </c>
      <c r="N12095" t="e">
        <f>INDEX(XML!$A$2:$R$782,MATCH(C12095,XML!$D$2:$D$737,0),2)</f>
        <v>#N/A</v>
      </c>
    </row>
    <row r="12096" spans="1:14" ht="33.75" x14ac:dyDescent="0.2">
      <c r="A12096">
        <v>72863</v>
      </c>
      <c r="B12096" t="s">
        <v>30034</v>
      </c>
      <c r="C12096" s="15" t="s">
        <v>30035</v>
      </c>
      <c r="D12096" s="15" t="s">
        <v>30036</v>
      </c>
      <c r="E12096">
        <v>2886</v>
      </c>
      <c r="F12096">
        <v>4123</v>
      </c>
      <c r="K12096" s="16">
        <f t="shared" si="564"/>
        <v>3232.32</v>
      </c>
      <c r="L12096" s="16">
        <f t="shared" si="565"/>
        <v>3402.4421052631578</v>
      </c>
      <c r="M12096" s="16">
        <f t="shared" si="566"/>
        <v>3866.4114832535884</v>
      </c>
      <c r="N12096" t="e">
        <f>INDEX(XML!$A$2:$R$782,MATCH(C12096,XML!$D$2:$D$737,0),2)</f>
        <v>#N/A</v>
      </c>
    </row>
    <row r="12097" spans="1:14" ht="33.75" x14ac:dyDescent="0.2">
      <c r="A12097">
        <v>72867</v>
      </c>
      <c r="B12097" t="s">
        <v>30037</v>
      </c>
      <c r="C12097" s="15" t="s">
        <v>30038</v>
      </c>
      <c r="D12097" s="15" t="s">
        <v>30934</v>
      </c>
      <c r="E12097">
        <v>1950</v>
      </c>
      <c r="F12097">
        <v>2786</v>
      </c>
      <c r="H12097">
        <v>20</v>
      </c>
      <c r="K12097" s="16">
        <f t="shared" si="564"/>
        <v>2184</v>
      </c>
      <c r="L12097" s="16">
        <f t="shared" si="565"/>
        <v>2298.9473684210525</v>
      </c>
      <c r="M12097" s="16">
        <f t="shared" si="566"/>
        <v>2612.4401913875595</v>
      </c>
      <c r="N12097" t="e">
        <f>INDEX(XML!$A$2:$R$782,MATCH(C12097,XML!$D$2:$D$737,0),2)</f>
        <v>#N/A</v>
      </c>
    </row>
    <row r="12098" spans="1:14" ht="15.75" x14ac:dyDescent="0.25">
      <c r="A12098" s="184" t="s">
        <v>16385</v>
      </c>
      <c r="B12098" s="184"/>
      <c r="C12098" s="185"/>
      <c r="D12098" s="185"/>
      <c r="E12098" s="184"/>
      <c r="F12098" s="184"/>
      <c r="G12098" s="184"/>
      <c r="H12098" s="184"/>
      <c r="I12098" s="184"/>
      <c r="J12098" s="184"/>
      <c r="K12098" s="16">
        <f t="shared" si="564"/>
        <v>0</v>
      </c>
      <c r="L12098" s="16">
        <f t="shared" si="565"/>
        <v>0</v>
      </c>
      <c r="M12098" s="16">
        <f t="shared" si="566"/>
        <v>0</v>
      </c>
      <c r="N12098" t="e">
        <f>INDEX(XML!$A$2:$R$782,MATCH(C12098,XML!$D$2:$D$737,0),2)</f>
        <v>#N/A</v>
      </c>
    </row>
    <row r="12099" spans="1:14" ht="45" x14ac:dyDescent="0.2">
      <c r="A12099">
        <v>41952</v>
      </c>
      <c r="B12099" t="s">
        <v>8248</v>
      </c>
      <c r="C12099" s="15" t="s">
        <v>8249</v>
      </c>
      <c r="D12099" s="15" t="s">
        <v>8250</v>
      </c>
      <c r="E12099">
        <v>1401</v>
      </c>
      <c r="F12099">
        <v>1963</v>
      </c>
      <c r="H12099" t="s">
        <v>746</v>
      </c>
      <c r="K12099" s="16">
        <f t="shared" si="564"/>
        <v>1569.12</v>
      </c>
      <c r="L12099" s="16">
        <f t="shared" si="565"/>
        <v>1651.7052631578947</v>
      </c>
      <c r="M12099" s="16">
        <f t="shared" si="566"/>
        <v>1876.9377990430621</v>
      </c>
      <c r="N12099" t="e">
        <f>INDEX(XML!$A$2:$R$782,MATCH(C12099,XML!$D$2:$D$737,0),2)</f>
        <v>#N/A</v>
      </c>
    </row>
    <row r="12100" spans="1:14" ht="45" x14ac:dyDescent="0.2">
      <c r="A12100">
        <v>41953</v>
      </c>
      <c r="B12100" t="s">
        <v>8251</v>
      </c>
      <c r="C12100" s="15" t="s">
        <v>8252</v>
      </c>
      <c r="D12100" s="15" t="s">
        <v>32424</v>
      </c>
      <c r="E12100">
        <v>1206</v>
      </c>
      <c r="F12100">
        <v>1689</v>
      </c>
      <c r="H12100" t="s">
        <v>746</v>
      </c>
      <c r="K12100" s="16">
        <f t="shared" si="564"/>
        <v>1350.72</v>
      </c>
      <c r="L12100" s="16">
        <f t="shared" si="565"/>
        <v>1421.8105263157895</v>
      </c>
      <c r="M12100" s="16">
        <f t="shared" si="566"/>
        <v>1615.6937799043064</v>
      </c>
      <c r="N12100" t="e">
        <f>INDEX(XML!$A$2:$R$782,MATCH(C12100,XML!$D$2:$D$737,0),2)</f>
        <v>#N/A</v>
      </c>
    </row>
    <row r="12101" spans="1:14" ht="45" x14ac:dyDescent="0.2">
      <c r="A12101">
        <v>41954</v>
      </c>
      <c r="B12101" t="s">
        <v>8253</v>
      </c>
      <c r="C12101" s="15" t="s">
        <v>8254</v>
      </c>
      <c r="D12101" s="15" t="s">
        <v>8255</v>
      </c>
      <c r="E12101">
        <v>1169</v>
      </c>
      <c r="F12101">
        <v>1637</v>
      </c>
      <c r="H12101" t="s">
        <v>3108</v>
      </c>
      <c r="K12101" s="16">
        <f t="shared" ref="K12101:K12164" si="567">IF(E12101&gt;49999,E12101+E12101*0.07,IF(E12101&lt;=49999,E12101+E12101*0.12))</f>
        <v>1309.28</v>
      </c>
      <c r="L12101" s="16">
        <f t="shared" ref="L12101:L12164" si="568">K12101*100/95</f>
        <v>1378.1894736842105</v>
      </c>
      <c r="M12101" s="16">
        <f t="shared" ref="M12101:M12164" si="569">IF(COUNTIF(C12101,"*Dahua*"),F12101-10,L12101*100/88)</f>
        <v>1566.1244019138755</v>
      </c>
      <c r="N12101" t="e">
        <f>INDEX(XML!$A$2:$R$782,MATCH(C12101,XML!$D$2:$D$737,0),2)</f>
        <v>#N/A</v>
      </c>
    </row>
    <row r="12102" spans="1:14" ht="45" x14ac:dyDescent="0.2">
      <c r="A12102">
        <v>41955</v>
      </c>
      <c r="B12102" t="s">
        <v>8256</v>
      </c>
      <c r="C12102" s="15" t="s">
        <v>8257</v>
      </c>
      <c r="D12102" s="15" t="s">
        <v>8258</v>
      </c>
      <c r="E12102">
        <v>1267</v>
      </c>
      <c r="F12102">
        <v>1775</v>
      </c>
      <c r="H12102" t="s">
        <v>746</v>
      </c>
      <c r="K12102" s="16">
        <f t="shared" si="567"/>
        <v>1419.04</v>
      </c>
      <c r="L12102" s="16">
        <f t="shared" si="568"/>
        <v>1493.7263157894736</v>
      </c>
      <c r="M12102" s="16">
        <f t="shared" si="569"/>
        <v>1697.4162679425835</v>
      </c>
      <c r="N12102" t="e">
        <f>INDEX(XML!$A$2:$R$782,MATCH(C12102,XML!$D$2:$D$737,0),2)</f>
        <v>#N/A</v>
      </c>
    </row>
    <row r="12103" spans="1:14" ht="45" x14ac:dyDescent="0.2">
      <c r="A12103">
        <v>41956</v>
      </c>
      <c r="B12103" t="s">
        <v>8259</v>
      </c>
      <c r="C12103" s="15" t="s">
        <v>8260</v>
      </c>
      <c r="D12103" s="15" t="s">
        <v>8261</v>
      </c>
      <c r="E12103">
        <v>1262</v>
      </c>
      <c r="F12103">
        <v>1768</v>
      </c>
      <c r="H12103" t="s">
        <v>3108</v>
      </c>
      <c r="K12103" s="16">
        <f t="shared" si="567"/>
        <v>1413.44</v>
      </c>
      <c r="L12103" s="16">
        <f t="shared" si="568"/>
        <v>1487.8315789473684</v>
      </c>
      <c r="M12103" s="16">
        <f t="shared" si="569"/>
        <v>1690.7177033492821</v>
      </c>
      <c r="N12103" t="e">
        <f>INDEX(XML!$A$2:$R$782,MATCH(C12103,XML!$D$2:$D$737,0),2)</f>
        <v>#N/A</v>
      </c>
    </row>
    <row r="12104" spans="1:14" ht="45" x14ac:dyDescent="0.2">
      <c r="A12104">
        <v>41957</v>
      </c>
      <c r="B12104" t="s">
        <v>8262</v>
      </c>
      <c r="C12104" s="15" t="s">
        <v>8263</v>
      </c>
      <c r="D12104" s="15" t="s">
        <v>8264</v>
      </c>
      <c r="E12104">
        <v>1372</v>
      </c>
      <c r="F12104">
        <v>1921</v>
      </c>
      <c r="H12104" t="s">
        <v>746</v>
      </c>
      <c r="K12104" s="16">
        <f t="shared" si="567"/>
        <v>1536.6399999999999</v>
      </c>
      <c r="L12104" s="16">
        <f t="shared" si="568"/>
        <v>1617.5157894736842</v>
      </c>
      <c r="M12104" s="16">
        <f t="shared" si="569"/>
        <v>1838.086124401914</v>
      </c>
      <c r="N12104" t="e">
        <f>INDEX(XML!$A$2:$R$782,MATCH(C12104,XML!$D$2:$D$737,0),2)</f>
        <v>#N/A</v>
      </c>
    </row>
    <row r="12105" spans="1:14" ht="45" x14ac:dyDescent="0.2">
      <c r="A12105">
        <v>41958</v>
      </c>
      <c r="B12105" t="s">
        <v>8265</v>
      </c>
      <c r="C12105" s="15" t="s">
        <v>8266</v>
      </c>
      <c r="D12105" s="15" t="s">
        <v>8267</v>
      </c>
      <c r="E12105">
        <v>1460</v>
      </c>
      <c r="F12105">
        <v>2045</v>
      </c>
      <c r="H12105" t="s">
        <v>746</v>
      </c>
      <c r="K12105" s="16">
        <f t="shared" si="567"/>
        <v>1635.2</v>
      </c>
      <c r="L12105" s="16">
        <f t="shared" si="568"/>
        <v>1721.2631578947369</v>
      </c>
      <c r="M12105" s="16">
        <f t="shared" si="569"/>
        <v>1955.980861244019</v>
      </c>
      <c r="N12105" t="e">
        <f>INDEX(XML!$A$2:$R$782,MATCH(C12105,XML!$D$2:$D$737,0),2)</f>
        <v>#N/A</v>
      </c>
    </row>
    <row r="12106" spans="1:14" ht="45" x14ac:dyDescent="0.2">
      <c r="A12106">
        <v>41959</v>
      </c>
      <c r="B12106" t="s">
        <v>8268</v>
      </c>
      <c r="C12106" s="15" t="s">
        <v>8269</v>
      </c>
      <c r="D12106" s="15" t="s">
        <v>8270</v>
      </c>
      <c r="E12106">
        <v>1928</v>
      </c>
      <c r="F12106">
        <v>2700</v>
      </c>
      <c r="H12106" t="s">
        <v>746</v>
      </c>
      <c r="K12106" s="16">
        <f t="shared" si="567"/>
        <v>2159.36</v>
      </c>
      <c r="L12106" s="16">
        <f t="shared" si="568"/>
        <v>2273.0105263157893</v>
      </c>
      <c r="M12106" s="16">
        <f t="shared" si="569"/>
        <v>2582.9665071770332</v>
      </c>
      <c r="N12106" t="e">
        <f>INDEX(XML!$A$2:$R$782,MATCH(C12106,XML!$D$2:$D$737,0),2)</f>
        <v>#N/A</v>
      </c>
    </row>
    <row r="12107" spans="1:14" ht="45" x14ac:dyDescent="0.2">
      <c r="A12107">
        <v>41960</v>
      </c>
      <c r="B12107" t="s">
        <v>8271</v>
      </c>
      <c r="C12107" s="15" t="s">
        <v>8272</v>
      </c>
      <c r="D12107" s="15" t="s">
        <v>8273</v>
      </c>
      <c r="E12107">
        <v>2019</v>
      </c>
      <c r="F12107">
        <v>2828</v>
      </c>
      <c r="H12107" t="s">
        <v>746</v>
      </c>
      <c r="K12107" s="16">
        <f t="shared" si="567"/>
        <v>2261.2800000000002</v>
      </c>
      <c r="L12107" s="16">
        <f t="shared" si="568"/>
        <v>2380.2947368421055</v>
      </c>
      <c r="M12107" s="16">
        <f t="shared" si="569"/>
        <v>2704.8803827751199</v>
      </c>
      <c r="N12107" t="e">
        <f>INDEX(XML!$A$2:$R$782,MATCH(C12107,XML!$D$2:$D$737,0),2)</f>
        <v>#N/A</v>
      </c>
    </row>
    <row r="12108" spans="1:14" ht="45" x14ac:dyDescent="0.2">
      <c r="A12108">
        <v>42225</v>
      </c>
      <c r="B12108" t="s">
        <v>8274</v>
      </c>
      <c r="C12108" s="15" t="s">
        <v>8275</v>
      </c>
      <c r="D12108" s="15" t="s">
        <v>8276</v>
      </c>
      <c r="E12108">
        <v>3116</v>
      </c>
      <c r="F12108">
        <v>4364</v>
      </c>
      <c r="H12108" t="s">
        <v>746</v>
      </c>
      <c r="K12108" s="16">
        <f t="shared" si="567"/>
        <v>3489.92</v>
      </c>
      <c r="L12108" s="16">
        <f t="shared" si="568"/>
        <v>3673.6</v>
      </c>
      <c r="M12108" s="16">
        <f t="shared" si="569"/>
        <v>4174.545454545455</v>
      </c>
      <c r="N12108" t="e">
        <f>INDEX(XML!$A$2:$R$782,MATCH(C12108,XML!$D$2:$D$737,0),2)</f>
        <v>#N/A</v>
      </c>
    </row>
    <row r="12109" spans="1:14" ht="45" x14ac:dyDescent="0.2">
      <c r="A12109">
        <v>41961</v>
      </c>
      <c r="B12109" t="s">
        <v>8277</v>
      </c>
      <c r="C12109" s="15" t="s">
        <v>8278</v>
      </c>
      <c r="D12109" s="15" t="s">
        <v>8279</v>
      </c>
      <c r="E12109">
        <v>2646</v>
      </c>
      <c r="F12109">
        <v>3706</v>
      </c>
      <c r="H12109" t="s">
        <v>746</v>
      </c>
      <c r="K12109" s="16">
        <f t="shared" si="567"/>
        <v>2963.52</v>
      </c>
      <c r="L12109" s="16">
        <f t="shared" si="568"/>
        <v>3119.4947368421053</v>
      </c>
      <c r="M12109" s="16">
        <f t="shared" si="569"/>
        <v>3544.8803827751199</v>
      </c>
      <c r="N12109" t="e">
        <f>INDEX(XML!$A$2:$R$782,MATCH(C12109,XML!$D$2:$D$737,0),2)</f>
        <v>#N/A</v>
      </c>
    </row>
    <row r="12110" spans="1:14" ht="45" x14ac:dyDescent="0.2">
      <c r="A12110">
        <v>41962</v>
      </c>
      <c r="B12110" t="s">
        <v>8280</v>
      </c>
      <c r="C12110" s="15" t="s">
        <v>8281</v>
      </c>
      <c r="D12110" s="15" t="s">
        <v>8282</v>
      </c>
      <c r="E12110">
        <v>2791</v>
      </c>
      <c r="F12110">
        <v>3909</v>
      </c>
      <c r="H12110" t="s">
        <v>1163</v>
      </c>
      <c r="K12110" s="16">
        <f t="shared" si="567"/>
        <v>3125.92</v>
      </c>
      <c r="L12110" s="16">
        <f t="shared" si="568"/>
        <v>3290.4421052631578</v>
      </c>
      <c r="M12110" s="16">
        <f t="shared" si="569"/>
        <v>3739.1387559808613</v>
      </c>
      <c r="N12110" t="e">
        <f>INDEX(XML!$A$2:$R$782,MATCH(C12110,XML!$D$2:$D$737,0),2)</f>
        <v>#N/A</v>
      </c>
    </row>
    <row r="12111" spans="1:14" ht="45" x14ac:dyDescent="0.2">
      <c r="A12111">
        <v>42231</v>
      </c>
      <c r="B12111" t="s">
        <v>8283</v>
      </c>
      <c r="C12111" s="15" t="s">
        <v>8284</v>
      </c>
      <c r="D12111" s="15" t="s">
        <v>8285</v>
      </c>
      <c r="E12111">
        <v>2924</v>
      </c>
      <c r="F12111">
        <v>4095</v>
      </c>
      <c r="H12111" t="s">
        <v>746</v>
      </c>
      <c r="K12111" s="16">
        <f t="shared" si="567"/>
        <v>3274.88</v>
      </c>
      <c r="L12111" s="16">
        <f t="shared" si="568"/>
        <v>3447.242105263158</v>
      </c>
      <c r="M12111" s="16">
        <f t="shared" si="569"/>
        <v>3917.3205741626793</v>
      </c>
      <c r="N12111" t="e">
        <f>INDEX(XML!$A$2:$R$782,MATCH(C12111,XML!$D$2:$D$737,0),2)</f>
        <v>#N/A</v>
      </c>
    </row>
    <row r="12112" spans="1:14" ht="45" x14ac:dyDescent="0.2">
      <c r="A12112">
        <v>41963</v>
      </c>
      <c r="B12112" t="s">
        <v>8286</v>
      </c>
      <c r="C12112" s="15" t="s">
        <v>8287</v>
      </c>
      <c r="D12112" s="15" t="s">
        <v>8288</v>
      </c>
      <c r="E12112">
        <v>3061</v>
      </c>
      <c r="F12112">
        <v>4286</v>
      </c>
      <c r="H12112" t="s">
        <v>746</v>
      </c>
      <c r="K12112" s="16">
        <f t="shared" si="567"/>
        <v>3428.32</v>
      </c>
      <c r="L12112" s="16">
        <f t="shared" si="568"/>
        <v>3608.757894736842</v>
      </c>
      <c r="M12112" s="16">
        <f t="shared" si="569"/>
        <v>4100.8612440191391</v>
      </c>
      <c r="N12112" t="e">
        <f>INDEX(XML!$A$2:$R$782,MATCH(C12112,XML!$D$2:$D$737,0),2)</f>
        <v>#N/A</v>
      </c>
    </row>
    <row r="12113" spans="1:14" ht="45" x14ac:dyDescent="0.2">
      <c r="A12113">
        <v>41964</v>
      </c>
      <c r="B12113" t="s">
        <v>8289</v>
      </c>
      <c r="C12113" s="15" t="s">
        <v>8290</v>
      </c>
      <c r="D12113" s="15" t="s">
        <v>8291</v>
      </c>
      <c r="E12113">
        <v>3134</v>
      </c>
      <c r="F12113">
        <v>4390</v>
      </c>
      <c r="H12113" t="s">
        <v>1163</v>
      </c>
      <c r="K12113" s="16">
        <f t="shared" si="567"/>
        <v>3510.08</v>
      </c>
      <c r="L12113" s="16">
        <f t="shared" si="568"/>
        <v>3694.8210526315788</v>
      </c>
      <c r="M12113" s="16">
        <f t="shared" si="569"/>
        <v>4198.6602870813394</v>
      </c>
      <c r="N12113" t="e">
        <f>INDEX(XML!$A$2:$R$782,MATCH(C12113,XML!$D$2:$D$737,0),2)</f>
        <v>#N/A</v>
      </c>
    </row>
    <row r="12114" spans="1:14" ht="45" x14ac:dyDescent="0.2">
      <c r="A12114">
        <v>41965</v>
      </c>
      <c r="B12114" t="s">
        <v>8292</v>
      </c>
      <c r="C12114" s="15" t="s">
        <v>8293</v>
      </c>
      <c r="D12114" s="15" t="s">
        <v>8294</v>
      </c>
      <c r="E12114">
        <v>3212</v>
      </c>
      <c r="F12114">
        <v>4499</v>
      </c>
      <c r="H12114">
        <v>42</v>
      </c>
      <c r="K12114" s="16">
        <f t="shared" si="567"/>
        <v>3597.44</v>
      </c>
      <c r="L12114" s="16">
        <f t="shared" si="568"/>
        <v>3786.7789473684211</v>
      </c>
      <c r="M12114" s="16">
        <f t="shared" si="569"/>
        <v>4303.1578947368425</v>
      </c>
      <c r="N12114" t="e">
        <f>INDEX(XML!$A$2:$R$782,MATCH(C12114,XML!$D$2:$D$737,0),2)</f>
        <v>#N/A</v>
      </c>
    </row>
    <row r="12115" spans="1:14" ht="45" x14ac:dyDescent="0.2">
      <c r="A12115">
        <v>41969</v>
      </c>
      <c r="B12115" t="s">
        <v>8295</v>
      </c>
      <c r="C12115" s="15" t="s">
        <v>8296</v>
      </c>
      <c r="D12115" s="15" t="s">
        <v>8297</v>
      </c>
      <c r="E12115">
        <v>4163</v>
      </c>
      <c r="F12115">
        <v>5830</v>
      </c>
      <c r="H12115" t="s">
        <v>746</v>
      </c>
      <c r="K12115" s="16">
        <f t="shared" si="567"/>
        <v>4662.5600000000004</v>
      </c>
      <c r="L12115" s="16">
        <f t="shared" si="568"/>
        <v>4907.9578947368427</v>
      </c>
      <c r="M12115" s="16">
        <f t="shared" si="569"/>
        <v>5577.2248803827761</v>
      </c>
      <c r="N12115" t="e">
        <f>INDEX(XML!$A$2:$R$782,MATCH(C12115,XML!$D$2:$D$737,0),2)</f>
        <v>#N/A</v>
      </c>
    </row>
    <row r="12116" spans="1:14" ht="45" x14ac:dyDescent="0.2">
      <c r="A12116">
        <v>41970</v>
      </c>
      <c r="B12116" t="s">
        <v>8298</v>
      </c>
      <c r="C12116" s="15" t="s">
        <v>8299</v>
      </c>
      <c r="D12116" s="15" t="s">
        <v>8300</v>
      </c>
      <c r="E12116">
        <v>4302</v>
      </c>
      <c r="F12116">
        <v>6025</v>
      </c>
      <c r="H12116">
        <v>37</v>
      </c>
      <c r="K12116" s="16">
        <f t="shared" si="567"/>
        <v>4818.24</v>
      </c>
      <c r="L12116" s="16">
        <f t="shared" si="568"/>
        <v>5071.8315789473681</v>
      </c>
      <c r="M12116" s="16">
        <f t="shared" si="569"/>
        <v>5763.4449760765547</v>
      </c>
      <c r="N12116" t="e">
        <f>INDEX(XML!$A$2:$R$782,MATCH(C12116,XML!$D$2:$D$737,0),2)</f>
        <v>#N/A</v>
      </c>
    </row>
    <row r="12117" spans="1:14" ht="45" x14ac:dyDescent="0.2">
      <c r="A12117">
        <v>41971</v>
      </c>
      <c r="B12117" t="s">
        <v>8301</v>
      </c>
      <c r="C12117" s="15" t="s">
        <v>8302</v>
      </c>
      <c r="D12117" s="15" t="s">
        <v>8303</v>
      </c>
      <c r="E12117">
        <v>4548</v>
      </c>
      <c r="F12117">
        <v>6369</v>
      </c>
      <c r="H12117">
        <v>16</v>
      </c>
      <c r="K12117" s="16">
        <f t="shared" si="567"/>
        <v>5093.76</v>
      </c>
      <c r="L12117" s="16">
        <f t="shared" si="568"/>
        <v>5361.8526315789477</v>
      </c>
      <c r="M12117" s="16">
        <f t="shared" si="569"/>
        <v>6093.0143540669851</v>
      </c>
      <c r="N12117" t="e">
        <f>INDEX(XML!$A$2:$R$782,MATCH(C12117,XML!$D$2:$D$737,0),2)</f>
        <v>#N/A</v>
      </c>
    </row>
    <row r="12118" spans="1:14" ht="45" x14ac:dyDescent="0.2">
      <c r="A12118">
        <v>41972</v>
      </c>
      <c r="B12118" t="s">
        <v>8304</v>
      </c>
      <c r="C12118" s="15" t="s">
        <v>8305</v>
      </c>
      <c r="D12118" s="15" t="s">
        <v>8306</v>
      </c>
      <c r="E12118">
        <v>3905</v>
      </c>
      <c r="F12118">
        <v>5470</v>
      </c>
      <c r="H12118" t="s">
        <v>746</v>
      </c>
      <c r="K12118" s="16">
        <f t="shared" si="567"/>
        <v>4373.6000000000004</v>
      </c>
      <c r="L12118" s="16">
        <f t="shared" si="568"/>
        <v>4603.7894736842109</v>
      </c>
      <c r="M12118" s="16">
        <f t="shared" si="569"/>
        <v>5231.5789473684208</v>
      </c>
      <c r="N12118" t="e">
        <f>INDEX(XML!$A$2:$R$782,MATCH(C12118,XML!$D$2:$D$737,0),2)</f>
        <v>#N/A</v>
      </c>
    </row>
    <row r="12119" spans="1:14" ht="45" x14ac:dyDescent="0.2">
      <c r="A12119">
        <v>41973</v>
      </c>
      <c r="B12119" t="s">
        <v>8307</v>
      </c>
      <c r="C12119" s="15" t="s">
        <v>8308</v>
      </c>
      <c r="D12119" s="15" t="s">
        <v>8309</v>
      </c>
      <c r="E12119">
        <v>4002</v>
      </c>
      <c r="F12119">
        <v>5605</v>
      </c>
      <c r="H12119" t="s">
        <v>746</v>
      </c>
      <c r="K12119" s="16">
        <f t="shared" si="567"/>
        <v>4482.24</v>
      </c>
      <c r="L12119" s="16">
        <f t="shared" si="568"/>
        <v>4718.1473684210523</v>
      </c>
      <c r="M12119" s="16">
        <f t="shared" si="569"/>
        <v>5361.531100478468</v>
      </c>
      <c r="N12119" t="e">
        <f>INDEX(XML!$A$2:$R$782,MATCH(C12119,XML!$D$2:$D$737,0),2)</f>
        <v>#N/A</v>
      </c>
    </row>
    <row r="12120" spans="1:14" ht="45" x14ac:dyDescent="0.2">
      <c r="A12120">
        <v>41974</v>
      </c>
      <c r="B12120" t="s">
        <v>8310</v>
      </c>
      <c r="C12120" s="15" t="s">
        <v>8311</v>
      </c>
      <c r="D12120" s="15" t="s">
        <v>8312</v>
      </c>
      <c r="E12120">
        <v>4365</v>
      </c>
      <c r="F12120">
        <v>6114</v>
      </c>
      <c r="H12120" t="s">
        <v>746</v>
      </c>
      <c r="K12120" s="16">
        <f t="shared" si="567"/>
        <v>4888.8</v>
      </c>
      <c r="L12120" s="16">
        <f t="shared" si="568"/>
        <v>5146.105263157895</v>
      </c>
      <c r="M12120" s="16">
        <f t="shared" si="569"/>
        <v>5847.8468899521531</v>
      </c>
      <c r="N12120" t="e">
        <f>INDEX(XML!$A$2:$R$782,MATCH(C12120,XML!$D$2:$D$737,0),2)</f>
        <v>#N/A</v>
      </c>
    </row>
    <row r="12121" spans="1:14" ht="45" x14ac:dyDescent="0.2">
      <c r="A12121">
        <v>41975</v>
      </c>
      <c r="B12121" t="s">
        <v>8313</v>
      </c>
      <c r="C12121" s="15" t="s">
        <v>8314</v>
      </c>
      <c r="D12121" s="15" t="s">
        <v>8315</v>
      </c>
      <c r="E12121">
        <v>4378</v>
      </c>
      <c r="F12121">
        <v>6131</v>
      </c>
      <c r="H12121" t="s">
        <v>746</v>
      </c>
      <c r="K12121" s="16">
        <f t="shared" si="567"/>
        <v>4903.3599999999997</v>
      </c>
      <c r="L12121" s="16">
        <f t="shared" si="568"/>
        <v>5161.4315789473676</v>
      </c>
      <c r="M12121" s="16">
        <f t="shared" si="569"/>
        <v>5865.2631578947357</v>
      </c>
      <c r="N12121" t="e">
        <f>INDEX(XML!$A$2:$R$782,MATCH(C12121,XML!$D$2:$D$737,0),2)</f>
        <v>#N/A</v>
      </c>
    </row>
    <row r="12122" spans="1:14" ht="45" x14ac:dyDescent="0.2">
      <c r="A12122">
        <v>41976</v>
      </c>
      <c r="B12122" t="s">
        <v>8316</v>
      </c>
      <c r="C12122" s="15" t="s">
        <v>8317</v>
      </c>
      <c r="D12122" s="15" t="s">
        <v>8318</v>
      </c>
      <c r="E12122">
        <v>4230</v>
      </c>
      <c r="F12122">
        <v>5924</v>
      </c>
      <c r="H12122" t="s">
        <v>746</v>
      </c>
      <c r="K12122" s="16">
        <f t="shared" si="567"/>
        <v>4737.6000000000004</v>
      </c>
      <c r="L12122" s="16">
        <f t="shared" si="568"/>
        <v>4986.9473684210534</v>
      </c>
      <c r="M12122" s="16">
        <f t="shared" si="569"/>
        <v>5666.9856459330149</v>
      </c>
      <c r="N12122" t="e">
        <f>INDEX(XML!$A$2:$R$782,MATCH(C12122,XML!$D$2:$D$737,0),2)</f>
        <v>#N/A</v>
      </c>
    </row>
    <row r="12123" spans="1:14" ht="45" x14ac:dyDescent="0.2">
      <c r="A12123">
        <v>41977</v>
      </c>
      <c r="B12123" t="s">
        <v>8319</v>
      </c>
      <c r="C12123" s="15" t="s">
        <v>8320</v>
      </c>
      <c r="D12123" s="15" t="s">
        <v>8321</v>
      </c>
      <c r="E12123">
        <v>4676</v>
      </c>
      <c r="F12123">
        <v>6548</v>
      </c>
      <c r="H12123" t="s">
        <v>746</v>
      </c>
      <c r="K12123" s="16">
        <f t="shared" si="567"/>
        <v>5237.12</v>
      </c>
      <c r="L12123" s="16">
        <f t="shared" si="568"/>
        <v>5512.757894736842</v>
      </c>
      <c r="M12123" s="16">
        <f t="shared" si="569"/>
        <v>6264.4976076555022</v>
      </c>
      <c r="N12123" t="e">
        <f>INDEX(XML!$A$2:$R$782,MATCH(C12123,XML!$D$2:$D$737,0),2)</f>
        <v>#N/A</v>
      </c>
    </row>
    <row r="12124" spans="1:14" ht="45" x14ac:dyDescent="0.2">
      <c r="A12124">
        <v>41978</v>
      </c>
      <c r="B12124" t="s">
        <v>8322</v>
      </c>
      <c r="C12124" s="15" t="s">
        <v>8323</v>
      </c>
      <c r="D12124" s="15" t="s">
        <v>8324</v>
      </c>
      <c r="E12124">
        <v>5955</v>
      </c>
      <c r="F12124">
        <v>8340</v>
      </c>
      <c r="H12124">
        <v>50</v>
      </c>
      <c r="K12124" s="16">
        <f t="shared" si="567"/>
        <v>6669.6</v>
      </c>
      <c r="L12124" s="16">
        <f t="shared" si="568"/>
        <v>7020.6315789473683</v>
      </c>
      <c r="M12124" s="16">
        <f t="shared" si="569"/>
        <v>7977.9904306220096</v>
      </c>
      <c r="N12124" t="e">
        <f>INDEX(XML!$A$2:$R$782,MATCH(C12124,XML!$D$2:$D$737,0),2)</f>
        <v>#N/A</v>
      </c>
    </row>
    <row r="12125" spans="1:14" ht="45" x14ac:dyDescent="0.2">
      <c r="A12125">
        <v>41979</v>
      </c>
      <c r="B12125" t="s">
        <v>8325</v>
      </c>
      <c r="C12125" s="15" t="s">
        <v>8326</v>
      </c>
      <c r="D12125" s="15" t="s">
        <v>8327</v>
      </c>
      <c r="E12125">
        <v>6283</v>
      </c>
      <c r="F12125">
        <v>8799</v>
      </c>
      <c r="H12125" t="s">
        <v>746</v>
      </c>
      <c r="K12125" s="16">
        <f t="shared" si="567"/>
        <v>7036.96</v>
      </c>
      <c r="L12125" s="16">
        <f t="shared" si="568"/>
        <v>7407.3263157894735</v>
      </c>
      <c r="M12125" s="16">
        <f t="shared" si="569"/>
        <v>8417.4162679425826</v>
      </c>
      <c r="N12125" t="e">
        <f>INDEX(XML!$A$2:$R$782,MATCH(C12125,XML!$D$2:$D$737,0),2)</f>
        <v>#N/A</v>
      </c>
    </row>
    <row r="12126" spans="1:14" ht="45" x14ac:dyDescent="0.2">
      <c r="A12126">
        <v>69687</v>
      </c>
      <c r="B12126" t="s">
        <v>26588</v>
      </c>
      <c r="C12126" s="15" t="s">
        <v>26589</v>
      </c>
      <c r="D12126" s="15" t="s">
        <v>26590</v>
      </c>
      <c r="E12126">
        <v>5505</v>
      </c>
      <c r="F12126">
        <v>7710</v>
      </c>
      <c r="H12126">
        <v>2</v>
      </c>
      <c r="K12126" s="16">
        <f t="shared" si="567"/>
        <v>6165.6</v>
      </c>
      <c r="L12126" s="16">
        <f t="shared" si="568"/>
        <v>6490.105263157895</v>
      </c>
      <c r="M12126" s="16">
        <f t="shared" si="569"/>
        <v>7375.119617224881</v>
      </c>
      <c r="N12126" t="e">
        <f>INDEX(XML!$A$2:$R$782,MATCH(C12126,XML!$D$2:$D$737,0),2)</f>
        <v>#N/A</v>
      </c>
    </row>
    <row r="12127" spans="1:14" ht="45" x14ac:dyDescent="0.2">
      <c r="A12127">
        <v>69688</v>
      </c>
      <c r="B12127" t="s">
        <v>26591</v>
      </c>
      <c r="C12127" s="15" t="s">
        <v>26592</v>
      </c>
      <c r="D12127" s="15" t="s">
        <v>26593</v>
      </c>
      <c r="E12127">
        <v>5769</v>
      </c>
      <c r="F12127">
        <v>8080</v>
      </c>
      <c r="K12127" s="16">
        <f t="shared" si="567"/>
        <v>6461.28</v>
      </c>
      <c r="L12127" s="16">
        <f t="shared" si="568"/>
        <v>6801.347368421053</v>
      </c>
      <c r="M12127" s="16">
        <f t="shared" si="569"/>
        <v>7728.803827751196</v>
      </c>
      <c r="N12127" t="e">
        <f>INDEX(XML!$A$2:$R$782,MATCH(C12127,XML!$D$2:$D$737,0),2)</f>
        <v>#N/A</v>
      </c>
    </row>
    <row r="12128" spans="1:14" ht="45" x14ac:dyDescent="0.2">
      <c r="A12128">
        <v>69689</v>
      </c>
      <c r="B12128" t="s">
        <v>26594</v>
      </c>
      <c r="C12128" s="15" t="s">
        <v>26595</v>
      </c>
      <c r="D12128" s="15" t="s">
        <v>26596</v>
      </c>
      <c r="E12128">
        <v>5656</v>
      </c>
      <c r="F12128">
        <v>7921</v>
      </c>
      <c r="H12128">
        <v>6</v>
      </c>
      <c r="K12128" s="16">
        <f t="shared" si="567"/>
        <v>6334.72</v>
      </c>
      <c r="L12128" s="16">
        <f t="shared" si="568"/>
        <v>6668.1263157894737</v>
      </c>
      <c r="M12128" s="16">
        <f t="shared" si="569"/>
        <v>7577.4162679425845</v>
      </c>
      <c r="N12128" t="e">
        <f>INDEX(XML!$A$2:$R$782,MATCH(C12128,XML!$D$2:$D$737,0),2)</f>
        <v>#N/A</v>
      </c>
    </row>
    <row r="12129" spans="1:14" ht="45" x14ac:dyDescent="0.2">
      <c r="A12129">
        <v>57372</v>
      </c>
      <c r="B12129" t="s">
        <v>26597</v>
      </c>
      <c r="C12129" s="15" t="s">
        <v>26598</v>
      </c>
      <c r="D12129" s="15" t="s">
        <v>26599</v>
      </c>
      <c r="E12129">
        <v>6490</v>
      </c>
      <c r="F12129">
        <v>9090</v>
      </c>
      <c r="K12129" s="16">
        <f t="shared" si="567"/>
        <v>7268.8</v>
      </c>
      <c r="L12129" s="16">
        <f t="shared" si="568"/>
        <v>7651.3684210526317</v>
      </c>
      <c r="M12129" s="16">
        <f t="shared" si="569"/>
        <v>8694.7368421052633</v>
      </c>
      <c r="N12129" t="e">
        <f>INDEX(XML!$A$2:$R$782,MATCH(C12129,XML!$D$2:$D$737,0),2)</f>
        <v>#N/A</v>
      </c>
    </row>
    <row r="12130" spans="1:14" ht="45" x14ac:dyDescent="0.2">
      <c r="A12130">
        <v>57613</v>
      </c>
      <c r="B12130" t="s">
        <v>26600</v>
      </c>
      <c r="C12130" s="15" t="s">
        <v>26601</v>
      </c>
      <c r="D12130" s="15" t="s">
        <v>26602</v>
      </c>
      <c r="E12130">
        <v>6573</v>
      </c>
      <c r="F12130">
        <v>9205</v>
      </c>
      <c r="K12130" s="16">
        <f t="shared" si="567"/>
        <v>7361.76</v>
      </c>
      <c r="L12130" s="16">
        <f t="shared" si="568"/>
        <v>7749.2210526315794</v>
      </c>
      <c r="M12130" s="16">
        <f t="shared" si="569"/>
        <v>8805.9330143540683</v>
      </c>
      <c r="N12130" t="e">
        <f>INDEX(XML!$A$2:$R$782,MATCH(C12130,XML!$D$2:$D$737,0),2)</f>
        <v>#N/A</v>
      </c>
    </row>
    <row r="12131" spans="1:14" ht="45" x14ac:dyDescent="0.2">
      <c r="A12131">
        <v>60160</v>
      </c>
      <c r="B12131" t="s">
        <v>26603</v>
      </c>
      <c r="C12131" s="15" t="s">
        <v>26604</v>
      </c>
      <c r="D12131" s="15" t="s">
        <v>26605</v>
      </c>
      <c r="E12131">
        <v>6929</v>
      </c>
      <c r="F12131">
        <v>9705</v>
      </c>
      <c r="H12131">
        <v>10</v>
      </c>
      <c r="K12131" s="16">
        <f t="shared" si="567"/>
        <v>7760.48</v>
      </c>
      <c r="L12131" s="16">
        <f t="shared" si="568"/>
        <v>8168.9263157894738</v>
      </c>
      <c r="M12131" s="16">
        <f t="shared" si="569"/>
        <v>9282.8708133971304</v>
      </c>
      <c r="N12131" t="e">
        <f>INDEX(XML!$A$2:$R$782,MATCH(C12131,XML!$D$2:$D$737,0),2)</f>
        <v>#N/A</v>
      </c>
    </row>
    <row r="12132" spans="1:14" ht="45" x14ac:dyDescent="0.2">
      <c r="A12132">
        <v>69691</v>
      </c>
      <c r="B12132" t="s">
        <v>26383</v>
      </c>
      <c r="C12132" s="15" t="s">
        <v>26384</v>
      </c>
      <c r="D12132" s="15" t="s">
        <v>26385</v>
      </c>
      <c r="E12132">
        <v>9233</v>
      </c>
      <c r="F12132">
        <v>12931</v>
      </c>
      <c r="K12132" s="16">
        <f t="shared" si="567"/>
        <v>10340.959999999999</v>
      </c>
      <c r="L12132" s="16">
        <f t="shared" si="568"/>
        <v>10885.221052631578</v>
      </c>
      <c r="M12132" s="16">
        <f t="shared" si="569"/>
        <v>12369.569377990429</v>
      </c>
      <c r="N12132" t="e">
        <f>INDEX(XML!$A$2:$R$782,MATCH(C12132,XML!$D$2:$D$737,0),2)</f>
        <v>#N/A</v>
      </c>
    </row>
    <row r="12133" spans="1:14" ht="45" x14ac:dyDescent="0.2">
      <c r="A12133">
        <v>69690</v>
      </c>
      <c r="B12133" t="s">
        <v>26380</v>
      </c>
      <c r="C12133" s="15" t="s">
        <v>26381</v>
      </c>
      <c r="D12133" s="15" t="s">
        <v>26382</v>
      </c>
      <c r="E12133">
        <v>9412</v>
      </c>
      <c r="F12133">
        <v>13182</v>
      </c>
      <c r="K12133" s="16">
        <f t="shared" si="567"/>
        <v>10541.44</v>
      </c>
      <c r="L12133" s="16">
        <f t="shared" si="568"/>
        <v>11096.252631578947</v>
      </c>
      <c r="M12133" s="16">
        <f t="shared" si="569"/>
        <v>12609.377990430623</v>
      </c>
      <c r="N12133" t="e">
        <f>INDEX(XML!$A$2:$R$782,MATCH(C12133,XML!$D$2:$D$737,0),2)</f>
        <v>#N/A</v>
      </c>
    </row>
    <row r="12134" spans="1:14" ht="45" x14ac:dyDescent="0.2">
      <c r="A12134">
        <v>42199</v>
      </c>
      <c r="B12134" t="s">
        <v>8328</v>
      </c>
      <c r="C12134" s="15" t="s">
        <v>8329</v>
      </c>
      <c r="D12134" s="15" t="s">
        <v>8330</v>
      </c>
      <c r="E12134">
        <v>1345</v>
      </c>
      <c r="F12134">
        <v>1345</v>
      </c>
      <c r="H12134" t="s">
        <v>746</v>
      </c>
      <c r="K12134" s="16">
        <f t="shared" si="567"/>
        <v>1506.4</v>
      </c>
      <c r="L12134" s="16">
        <f t="shared" si="568"/>
        <v>1585.6842105263158</v>
      </c>
      <c r="M12134" s="16">
        <f t="shared" si="569"/>
        <v>1801.913875598086</v>
      </c>
      <c r="N12134" t="e">
        <f>INDEX(XML!$A$2:$R$782,MATCH(C12134,XML!$D$2:$D$737,0),2)</f>
        <v>#N/A</v>
      </c>
    </row>
    <row r="12135" spans="1:14" ht="45" x14ac:dyDescent="0.2">
      <c r="A12135">
        <v>42222</v>
      </c>
      <c r="B12135" t="s">
        <v>8331</v>
      </c>
      <c r="C12135" s="15" t="s">
        <v>8332</v>
      </c>
      <c r="D12135" s="15" t="s">
        <v>8333</v>
      </c>
      <c r="E12135">
        <v>1530</v>
      </c>
      <c r="F12135">
        <v>1530</v>
      </c>
      <c r="H12135" t="s">
        <v>746</v>
      </c>
      <c r="K12135" s="16">
        <f t="shared" si="567"/>
        <v>1713.6</v>
      </c>
      <c r="L12135" s="16">
        <f t="shared" si="568"/>
        <v>1803.7894736842106</v>
      </c>
      <c r="M12135" s="16">
        <f t="shared" si="569"/>
        <v>2049.7607655502393</v>
      </c>
      <c r="N12135" t="e">
        <f>INDEX(XML!$A$2:$R$782,MATCH(C12135,XML!$D$2:$D$737,0),2)</f>
        <v>#N/A</v>
      </c>
    </row>
    <row r="12136" spans="1:14" ht="45" x14ac:dyDescent="0.2">
      <c r="A12136">
        <v>42223</v>
      </c>
      <c r="B12136" t="s">
        <v>8334</v>
      </c>
      <c r="C12136" s="15" t="s">
        <v>8335</v>
      </c>
      <c r="D12136" s="15" t="s">
        <v>8336</v>
      </c>
      <c r="E12136">
        <v>1830</v>
      </c>
      <c r="F12136">
        <v>1830</v>
      </c>
      <c r="H12136" t="s">
        <v>746</v>
      </c>
      <c r="K12136" s="16">
        <f t="shared" si="567"/>
        <v>2049.6</v>
      </c>
      <c r="L12136" s="16">
        <f t="shared" si="568"/>
        <v>2157.4736842105262</v>
      </c>
      <c r="M12136" s="16">
        <f t="shared" si="569"/>
        <v>2451.674641148325</v>
      </c>
      <c r="N12136" t="e">
        <f>INDEX(XML!$A$2:$R$782,MATCH(C12136,XML!$D$2:$D$737,0),2)</f>
        <v>#N/A</v>
      </c>
    </row>
    <row r="12137" spans="1:14" ht="45" x14ac:dyDescent="0.2">
      <c r="A12137">
        <v>42224</v>
      </c>
      <c r="B12137" t="s">
        <v>8337</v>
      </c>
      <c r="C12137" s="15" t="s">
        <v>8338</v>
      </c>
      <c r="D12137" s="15" t="s">
        <v>8339</v>
      </c>
      <c r="E12137">
        <v>1925</v>
      </c>
      <c r="F12137">
        <v>1925</v>
      </c>
      <c r="H12137" t="s">
        <v>746</v>
      </c>
      <c r="K12137" s="16">
        <f t="shared" si="567"/>
        <v>2156</v>
      </c>
      <c r="L12137" s="16">
        <f t="shared" si="568"/>
        <v>2269.4736842105262</v>
      </c>
      <c r="M12137" s="16">
        <f t="shared" si="569"/>
        <v>2578.9473684210525</v>
      </c>
      <c r="N12137" t="e">
        <f>INDEX(XML!$A$2:$R$782,MATCH(C12137,XML!$D$2:$D$737,0),2)</f>
        <v>#N/A</v>
      </c>
    </row>
    <row r="12138" spans="1:14" ht="45" x14ac:dyDescent="0.2">
      <c r="A12138">
        <v>42227</v>
      </c>
      <c r="B12138" t="s">
        <v>8340</v>
      </c>
      <c r="C12138" s="15" t="s">
        <v>8341</v>
      </c>
      <c r="D12138" s="15" t="s">
        <v>8342</v>
      </c>
      <c r="E12138">
        <v>2665</v>
      </c>
      <c r="F12138">
        <v>2665</v>
      </c>
      <c r="H12138">
        <v>28</v>
      </c>
      <c r="K12138" s="16">
        <f t="shared" si="567"/>
        <v>2984.8</v>
      </c>
      <c r="L12138" s="16">
        <f t="shared" si="568"/>
        <v>3141.8947368421054</v>
      </c>
      <c r="M12138" s="16">
        <f t="shared" si="569"/>
        <v>3570.3349282296654</v>
      </c>
      <c r="N12138" t="e">
        <f>INDEX(XML!$A$2:$R$782,MATCH(C12138,XML!$D$2:$D$737,0),2)</f>
        <v>#N/A</v>
      </c>
    </row>
    <row r="12139" spans="1:14" ht="45" x14ac:dyDescent="0.2">
      <c r="A12139">
        <v>42230</v>
      </c>
      <c r="B12139" t="s">
        <v>8343</v>
      </c>
      <c r="C12139" s="15" t="s">
        <v>8344</v>
      </c>
      <c r="D12139" s="15" t="s">
        <v>8345</v>
      </c>
      <c r="E12139">
        <v>2886</v>
      </c>
      <c r="F12139">
        <v>2886</v>
      </c>
      <c r="H12139">
        <v>45</v>
      </c>
      <c r="K12139" s="16">
        <f t="shared" si="567"/>
        <v>3232.32</v>
      </c>
      <c r="L12139" s="16">
        <f t="shared" si="568"/>
        <v>3402.4421052631578</v>
      </c>
      <c r="M12139" s="16">
        <f t="shared" si="569"/>
        <v>3866.4114832535884</v>
      </c>
      <c r="N12139" t="e">
        <f>INDEX(XML!$A$2:$R$782,MATCH(C12139,XML!$D$2:$D$737,0),2)</f>
        <v>#N/A</v>
      </c>
    </row>
    <row r="12140" spans="1:14" ht="45" x14ac:dyDescent="0.2">
      <c r="A12140">
        <v>42234</v>
      </c>
      <c r="B12140" t="s">
        <v>45839</v>
      </c>
      <c r="C12140" s="15" t="s">
        <v>45840</v>
      </c>
      <c r="D12140" s="15" t="s">
        <v>45841</v>
      </c>
      <c r="E12140">
        <v>3390</v>
      </c>
      <c r="F12140">
        <v>5190</v>
      </c>
      <c r="H12140">
        <v>9</v>
      </c>
      <c r="K12140" s="16">
        <f t="shared" si="567"/>
        <v>3796.8</v>
      </c>
      <c r="L12140" s="16">
        <f t="shared" si="568"/>
        <v>3996.6315789473683</v>
      </c>
      <c r="M12140" s="16">
        <f t="shared" si="569"/>
        <v>4541.6267942583736</v>
      </c>
      <c r="N12140" t="e">
        <f>INDEX(XML!$A$2:$R$782,MATCH(C12140,XML!$D$2:$D$737,0),2)</f>
        <v>#N/A</v>
      </c>
    </row>
    <row r="12141" spans="1:14" ht="45" x14ac:dyDescent="0.2">
      <c r="A12141">
        <v>42235</v>
      </c>
      <c r="B12141" t="s">
        <v>8346</v>
      </c>
      <c r="C12141" s="15" t="s">
        <v>8347</v>
      </c>
      <c r="D12141" s="15" t="s">
        <v>8348</v>
      </c>
      <c r="E12141">
        <v>4051</v>
      </c>
      <c r="F12141">
        <v>4051</v>
      </c>
      <c r="H12141">
        <v>42</v>
      </c>
      <c r="K12141" s="16">
        <f t="shared" si="567"/>
        <v>4537.12</v>
      </c>
      <c r="L12141" s="16">
        <f t="shared" si="568"/>
        <v>4775.9157894736845</v>
      </c>
      <c r="M12141" s="16">
        <f t="shared" si="569"/>
        <v>5427.1770334928233</v>
      </c>
      <c r="N12141" t="e">
        <f>INDEX(XML!$A$2:$R$782,MATCH(C12141,XML!$D$2:$D$737,0),2)</f>
        <v>#N/A</v>
      </c>
    </row>
    <row r="12142" spans="1:14" ht="45" x14ac:dyDescent="0.2">
      <c r="A12142">
        <v>42236</v>
      </c>
      <c r="B12142" t="s">
        <v>8349</v>
      </c>
      <c r="C12142" s="15" t="s">
        <v>8350</v>
      </c>
      <c r="D12142" s="15" t="s">
        <v>8351</v>
      </c>
      <c r="E12142">
        <v>4255</v>
      </c>
      <c r="F12142">
        <v>4255</v>
      </c>
      <c r="H12142" t="s">
        <v>746</v>
      </c>
      <c r="K12142" s="16">
        <f t="shared" si="567"/>
        <v>4765.6000000000004</v>
      </c>
      <c r="L12142" s="16">
        <f t="shared" si="568"/>
        <v>5016.4210526315792</v>
      </c>
      <c r="M12142" s="16">
        <f t="shared" si="569"/>
        <v>5700.4784688995214</v>
      </c>
      <c r="N12142" t="e">
        <f>INDEX(XML!$A$2:$R$782,MATCH(C12142,XML!$D$2:$D$737,0),2)</f>
        <v>#N/A</v>
      </c>
    </row>
    <row r="12143" spans="1:14" ht="45" x14ac:dyDescent="0.2">
      <c r="A12143">
        <v>42237</v>
      </c>
      <c r="B12143" t="s">
        <v>8352</v>
      </c>
      <c r="C12143" s="15" t="s">
        <v>8353</v>
      </c>
      <c r="D12143" s="15" t="s">
        <v>8354</v>
      </c>
      <c r="E12143">
        <v>4310</v>
      </c>
      <c r="F12143">
        <v>4310</v>
      </c>
      <c r="H12143">
        <v>26</v>
      </c>
      <c r="K12143" s="16">
        <f t="shared" si="567"/>
        <v>4827.2</v>
      </c>
      <c r="L12143" s="16">
        <f t="shared" si="568"/>
        <v>5081.2631578947367</v>
      </c>
      <c r="M12143" s="16">
        <f t="shared" si="569"/>
        <v>5774.1626794258373</v>
      </c>
      <c r="N12143" t="e">
        <f>INDEX(XML!$A$2:$R$782,MATCH(C12143,XML!$D$2:$D$737,0),2)</f>
        <v>#N/A</v>
      </c>
    </row>
    <row r="12144" spans="1:14" ht="45" x14ac:dyDescent="0.2">
      <c r="A12144">
        <v>42238</v>
      </c>
      <c r="B12144" t="s">
        <v>8355</v>
      </c>
      <c r="C12144" s="15" t="s">
        <v>8356</v>
      </c>
      <c r="D12144" s="15" t="s">
        <v>8357</v>
      </c>
      <c r="E12144">
        <v>3985</v>
      </c>
      <c r="F12144">
        <v>3985</v>
      </c>
      <c r="H12144">
        <v>21</v>
      </c>
      <c r="K12144" s="16">
        <f t="shared" si="567"/>
        <v>4463.2</v>
      </c>
      <c r="L12144" s="16">
        <f t="shared" si="568"/>
        <v>4698.105263157895</v>
      </c>
      <c r="M12144" s="16">
        <f t="shared" si="569"/>
        <v>5338.7559808612441</v>
      </c>
      <c r="N12144" t="e">
        <f>INDEX(XML!$A$2:$R$782,MATCH(C12144,XML!$D$2:$D$737,0),2)</f>
        <v>#N/A</v>
      </c>
    </row>
    <row r="12145" spans="1:14" ht="45" x14ac:dyDescent="0.2">
      <c r="A12145">
        <v>42240</v>
      </c>
      <c r="B12145" t="s">
        <v>8358</v>
      </c>
      <c r="C12145" s="15" t="s">
        <v>8359</v>
      </c>
      <c r="D12145" s="15" t="s">
        <v>8360</v>
      </c>
      <c r="E12145">
        <v>4325</v>
      </c>
      <c r="F12145">
        <v>4325</v>
      </c>
      <c r="H12145">
        <v>3</v>
      </c>
      <c r="K12145" s="16">
        <f t="shared" si="567"/>
        <v>4844</v>
      </c>
      <c r="L12145" s="16">
        <f t="shared" si="568"/>
        <v>5098.9473684210525</v>
      </c>
      <c r="M12145" s="16">
        <f t="shared" si="569"/>
        <v>5794.258373205741</v>
      </c>
      <c r="N12145" t="e">
        <f>INDEX(XML!$A$2:$R$782,MATCH(C12145,XML!$D$2:$D$737,0),2)</f>
        <v>#N/A</v>
      </c>
    </row>
    <row r="12146" spans="1:14" ht="45" x14ac:dyDescent="0.2">
      <c r="A12146">
        <v>82799</v>
      </c>
      <c r="B12146" t="s">
        <v>45214</v>
      </c>
      <c r="C12146" s="15" t="s">
        <v>45215</v>
      </c>
      <c r="D12146" s="15" t="s">
        <v>45216</v>
      </c>
      <c r="E12146">
        <v>745</v>
      </c>
      <c r="F12146">
        <v>1064</v>
      </c>
      <c r="H12146">
        <v>136</v>
      </c>
      <c r="K12146" s="16">
        <f t="shared" si="567"/>
        <v>834.4</v>
      </c>
      <c r="L12146" s="16">
        <f t="shared" si="568"/>
        <v>878.31578947368416</v>
      </c>
      <c r="M12146" s="16">
        <f t="shared" si="569"/>
        <v>998.08612440191382</v>
      </c>
      <c r="N12146" t="e">
        <f>INDEX(XML!$A$2:$R$782,MATCH(C12146,XML!$D$2:$D$737,0),2)</f>
        <v>#N/A</v>
      </c>
    </row>
    <row r="12147" spans="1:14" ht="45" x14ac:dyDescent="0.2">
      <c r="A12147">
        <v>78826</v>
      </c>
      <c r="B12147" t="s">
        <v>38980</v>
      </c>
      <c r="C12147" s="15" t="s">
        <v>38981</v>
      </c>
      <c r="D12147" s="15" t="s">
        <v>38982</v>
      </c>
      <c r="E12147">
        <v>597</v>
      </c>
      <c r="F12147">
        <v>852</v>
      </c>
      <c r="H12147" t="s">
        <v>746</v>
      </c>
      <c r="K12147" s="16">
        <f t="shared" si="567"/>
        <v>668.64</v>
      </c>
      <c r="L12147" s="16">
        <f t="shared" si="568"/>
        <v>703.83157894736837</v>
      </c>
      <c r="M12147" s="16">
        <f t="shared" si="569"/>
        <v>799.80861244019138</v>
      </c>
      <c r="N12147" t="e">
        <f>INDEX(XML!$A$2:$R$782,MATCH(C12147,XML!$D$2:$D$737,0),2)</f>
        <v>#N/A</v>
      </c>
    </row>
    <row r="12148" spans="1:14" ht="45" x14ac:dyDescent="0.2">
      <c r="A12148">
        <v>78819</v>
      </c>
      <c r="B12148" t="s">
        <v>38983</v>
      </c>
      <c r="C12148" s="15" t="s">
        <v>38984</v>
      </c>
      <c r="D12148" s="15" t="s">
        <v>38985</v>
      </c>
      <c r="E12148">
        <v>510</v>
      </c>
      <c r="F12148">
        <v>728</v>
      </c>
      <c r="H12148" t="s">
        <v>746</v>
      </c>
      <c r="K12148" s="16">
        <f t="shared" si="567"/>
        <v>571.20000000000005</v>
      </c>
      <c r="L12148" s="16">
        <f t="shared" si="568"/>
        <v>601.26315789473688</v>
      </c>
      <c r="M12148" s="16">
        <f t="shared" si="569"/>
        <v>683.25358851674639</v>
      </c>
      <c r="N12148" t="e">
        <f>INDEX(XML!$A$2:$R$782,MATCH(C12148,XML!$D$2:$D$737,0),2)</f>
        <v>#N/A</v>
      </c>
    </row>
    <row r="12149" spans="1:14" ht="45" x14ac:dyDescent="0.2">
      <c r="A12149">
        <v>78820</v>
      </c>
      <c r="B12149" t="s">
        <v>38986</v>
      </c>
      <c r="C12149" s="15" t="s">
        <v>38987</v>
      </c>
      <c r="D12149" s="15" t="s">
        <v>38988</v>
      </c>
      <c r="E12149">
        <v>526</v>
      </c>
      <c r="F12149">
        <v>751</v>
      </c>
      <c r="H12149" t="s">
        <v>746</v>
      </c>
      <c r="K12149" s="16">
        <f t="shared" si="567"/>
        <v>589.12</v>
      </c>
      <c r="L12149" s="16">
        <f t="shared" si="568"/>
        <v>620.12631578947367</v>
      </c>
      <c r="M12149" s="16">
        <f t="shared" si="569"/>
        <v>704.68899521531102</v>
      </c>
      <c r="N12149" t="e">
        <f>INDEX(XML!$A$2:$R$782,MATCH(C12149,XML!$D$2:$D$737,0),2)</f>
        <v>#N/A</v>
      </c>
    </row>
    <row r="12150" spans="1:14" ht="45" x14ac:dyDescent="0.2">
      <c r="A12150">
        <v>78821</v>
      </c>
      <c r="B12150" t="s">
        <v>38989</v>
      </c>
      <c r="C12150" s="15" t="s">
        <v>38990</v>
      </c>
      <c r="D12150" s="15" t="s">
        <v>38991</v>
      </c>
      <c r="E12150">
        <v>526</v>
      </c>
      <c r="F12150">
        <v>751</v>
      </c>
      <c r="H12150" t="s">
        <v>746</v>
      </c>
      <c r="K12150" s="16">
        <f t="shared" si="567"/>
        <v>589.12</v>
      </c>
      <c r="L12150" s="16">
        <f t="shared" si="568"/>
        <v>620.12631578947367</v>
      </c>
      <c r="M12150" s="16">
        <f t="shared" si="569"/>
        <v>704.68899521531102</v>
      </c>
      <c r="N12150" t="e">
        <f>INDEX(XML!$A$2:$R$782,MATCH(C12150,XML!$D$2:$D$737,0),2)</f>
        <v>#N/A</v>
      </c>
    </row>
    <row r="12151" spans="1:14" ht="45" x14ac:dyDescent="0.2">
      <c r="A12151">
        <v>78822</v>
      </c>
      <c r="B12151" t="s">
        <v>38992</v>
      </c>
      <c r="C12151" s="15" t="s">
        <v>38993</v>
      </c>
      <c r="D12151" s="15" t="s">
        <v>38994</v>
      </c>
      <c r="E12151">
        <v>526</v>
      </c>
      <c r="F12151">
        <v>751</v>
      </c>
      <c r="H12151" t="s">
        <v>746</v>
      </c>
      <c r="K12151" s="16">
        <f t="shared" si="567"/>
        <v>589.12</v>
      </c>
      <c r="L12151" s="16">
        <f t="shared" si="568"/>
        <v>620.12631578947367</v>
      </c>
      <c r="M12151" s="16">
        <f t="shared" si="569"/>
        <v>704.68899521531102</v>
      </c>
      <c r="N12151" t="e">
        <f>INDEX(XML!$A$2:$R$782,MATCH(C12151,XML!$D$2:$D$737,0),2)</f>
        <v>#N/A</v>
      </c>
    </row>
    <row r="12152" spans="1:14" ht="45" x14ac:dyDescent="0.2">
      <c r="A12152">
        <v>78823</v>
      </c>
      <c r="B12152" t="s">
        <v>38995</v>
      </c>
      <c r="C12152" s="15" t="s">
        <v>38996</v>
      </c>
      <c r="D12152" s="15" t="s">
        <v>38997</v>
      </c>
      <c r="E12152">
        <v>542</v>
      </c>
      <c r="F12152">
        <v>773</v>
      </c>
      <c r="H12152" t="s">
        <v>746</v>
      </c>
      <c r="K12152" s="16">
        <f t="shared" si="567"/>
        <v>607.04</v>
      </c>
      <c r="L12152" s="16">
        <f t="shared" si="568"/>
        <v>638.98947368421057</v>
      </c>
      <c r="M12152" s="16">
        <f t="shared" si="569"/>
        <v>726.12440191387566</v>
      </c>
      <c r="N12152" t="e">
        <f>INDEX(XML!$A$2:$R$782,MATCH(C12152,XML!$D$2:$D$737,0),2)</f>
        <v>#N/A</v>
      </c>
    </row>
    <row r="12153" spans="1:14" ht="45" x14ac:dyDescent="0.2">
      <c r="A12153">
        <v>78824</v>
      </c>
      <c r="B12153" t="s">
        <v>38998</v>
      </c>
      <c r="C12153" s="15" t="s">
        <v>38999</v>
      </c>
      <c r="D12153" s="15" t="s">
        <v>39000</v>
      </c>
      <c r="E12153">
        <v>573</v>
      </c>
      <c r="F12153">
        <v>818</v>
      </c>
      <c r="H12153" t="s">
        <v>746</v>
      </c>
      <c r="K12153" s="16">
        <f t="shared" si="567"/>
        <v>641.76</v>
      </c>
      <c r="L12153" s="16">
        <f t="shared" si="568"/>
        <v>675.53684210526319</v>
      </c>
      <c r="M12153" s="16">
        <f t="shared" si="569"/>
        <v>767.6555023923446</v>
      </c>
      <c r="N12153" t="e">
        <f>INDEX(XML!$A$2:$R$782,MATCH(C12153,XML!$D$2:$D$737,0),2)</f>
        <v>#N/A</v>
      </c>
    </row>
    <row r="12154" spans="1:14" ht="45" x14ac:dyDescent="0.2">
      <c r="A12154">
        <v>78825</v>
      </c>
      <c r="B12154" t="s">
        <v>39001</v>
      </c>
      <c r="C12154" s="15" t="s">
        <v>39002</v>
      </c>
      <c r="D12154" s="15" t="s">
        <v>39003</v>
      </c>
      <c r="E12154">
        <v>659</v>
      </c>
      <c r="F12154">
        <v>941</v>
      </c>
      <c r="H12154" t="s">
        <v>746</v>
      </c>
      <c r="K12154" s="16">
        <f t="shared" si="567"/>
        <v>738.08</v>
      </c>
      <c r="L12154" s="16">
        <f t="shared" si="568"/>
        <v>776.92631578947373</v>
      </c>
      <c r="M12154" s="16">
        <f t="shared" si="569"/>
        <v>882.87081339712927</v>
      </c>
      <c r="N12154" t="e">
        <f>INDEX(XML!$A$2:$R$782,MATCH(C12154,XML!$D$2:$D$737,0),2)</f>
        <v>#N/A</v>
      </c>
    </row>
    <row r="12155" spans="1:14" ht="45" x14ac:dyDescent="0.2">
      <c r="A12155">
        <v>78827</v>
      </c>
      <c r="B12155" t="s">
        <v>39004</v>
      </c>
      <c r="C12155" s="15" t="s">
        <v>39005</v>
      </c>
      <c r="D12155" s="15" t="s">
        <v>39006</v>
      </c>
      <c r="E12155">
        <v>636</v>
      </c>
      <c r="F12155">
        <v>908</v>
      </c>
      <c r="H12155" t="s">
        <v>746</v>
      </c>
      <c r="K12155" s="16">
        <f t="shared" si="567"/>
        <v>712.31999999999994</v>
      </c>
      <c r="L12155" s="16">
        <f t="shared" si="568"/>
        <v>749.8105263157895</v>
      </c>
      <c r="M12155" s="16">
        <f t="shared" si="569"/>
        <v>852.05741626794259</v>
      </c>
      <c r="N12155" t="e">
        <f>INDEX(XML!$A$2:$R$782,MATCH(C12155,XML!$D$2:$D$737,0),2)</f>
        <v>#N/A</v>
      </c>
    </row>
    <row r="12156" spans="1:14" ht="45" x14ac:dyDescent="0.2">
      <c r="A12156">
        <v>82793</v>
      </c>
      <c r="B12156" t="s">
        <v>45217</v>
      </c>
      <c r="C12156" s="15" t="s">
        <v>45218</v>
      </c>
      <c r="D12156" s="15" t="s">
        <v>45219</v>
      </c>
      <c r="E12156">
        <v>1522</v>
      </c>
      <c r="F12156">
        <v>2173</v>
      </c>
      <c r="H12156">
        <v>56</v>
      </c>
      <c r="K12156" s="16">
        <f t="shared" si="567"/>
        <v>1704.6399999999999</v>
      </c>
      <c r="L12156" s="16">
        <f t="shared" si="568"/>
        <v>1794.3578947368421</v>
      </c>
      <c r="M12156" s="16">
        <f t="shared" si="569"/>
        <v>2039.0430622009569</v>
      </c>
      <c r="N12156" t="e">
        <f>INDEX(XML!$A$2:$R$782,MATCH(C12156,XML!$D$2:$D$737,0),2)</f>
        <v>#N/A</v>
      </c>
    </row>
    <row r="12157" spans="1:14" ht="45" x14ac:dyDescent="0.2">
      <c r="A12157">
        <v>78834</v>
      </c>
      <c r="B12157" t="s">
        <v>39007</v>
      </c>
      <c r="C12157" s="15" t="s">
        <v>39008</v>
      </c>
      <c r="D12157" s="15" t="s">
        <v>39009</v>
      </c>
      <c r="E12157">
        <v>1239</v>
      </c>
      <c r="F12157">
        <v>1770</v>
      </c>
      <c r="H12157" t="s">
        <v>746</v>
      </c>
      <c r="K12157" s="16">
        <f t="shared" si="567"/>
        <v>1387.68</v>
      </c>
      <c r="L12157" s="16">
        <f t="shared" si="568"/>
        <v>1460.7157894736843</v>
      </c>
      <c r="M12157" s="16">
        <f t="shared" si="569"/>
        <v>1659.9043062200958</v>
      </c>
      <c r="N12157" t="e">
        <f>INDEX(XML!$A$2:$R$782,MATCH(C12157,XML!$D$2:$D$737,0),2)</f>
        <v>#N/A</v>
      </c>
    </row>
    <row r="12158" spans="1:14" ht="45" x14ac:dyDescent="0.2">
      <c r="A12158">
        <v>81818</v>
      </c>
      <c r="B12158" t="s">
        <v>41857</v>
      </c>
      <c r="C12158" s="15" t="s">
        <v>41858</v>
      </c>
      <c r="D12158" s="15" t="s">
        <v>41859</v>
      </c>
      <c r="E12158">
        <v>1043</v>
      </c>
      <c r="F12158">
        <v>1490</v>
      </c>
      <c r="H12158" t="s">
        <v>746</v>
      </c>
      <c r="K12158" s="16">
        <f t="shared" si="567"/>
        <v>1168.1600000000001</v>
      </c>
      <c r="L12158" s="16">
        <f t="shared" si="568"/>
        <v>1229.6421052631581</v>
      </c>
      <c r="M12158" s="16">
        <f t="shared" si="569"/>
        <v>1397.3205741626798</v>
      </c>
      <c r="N12158" t="e">
        <f>INDEX(XML!$A$2:$R$782,MATCH(C12158,XML!$D$2:$D$737,0),2)</f>
        <v>#N/A</v>
      </c>
    </row>
    <row r="12159" spans="1:14" ht="45" x14ac:dyDescent="0.2">
      <c r="A12159">
        <v>78828</v>
      </c>
      <c r="B12159" t="s">
        <v>39010</v>
      </c>
      <c r="C12159" s="15" t="s">
        <v>39011</v>
      </c>
      <c r="D12159" s="15" t="s">
        <v>39012</v>
      </c>
      <c r="E12159">
        <v>997</v>
      </c>
      <c r="F12159">
        <v>1423</v>
      </c>
      <c r="H12159" t="s">
        <v>746</v>
      </c>
      <c r="K12159" s="16">
        <f t="shared" si="567"/>
        <v>1116.6400000000001</v>
      </c>
      <c r="L12159" s="16">
        <f t="shared" si="568"/>
        <v>1175.4105263157896</v>
      </c>
      <c r="M12159" s="16">
        <f t="shared" si="569"/>
        <v>1335.6937799043064</v>
      </c>
      <c r="N12159" t="e">
        <f>INDEX(XML!$A$2:$R$782,MATCH(C12159,XML!$D$2:$D$737,0),2)</f>
        <v>#N/A</v>
      </c>
    </row>
    <row r="12160" spans="1:14" ht="45" x14ac:dyDescent="0.2">
      <c r="A12160">
        <v>78829</v>
      </c>
      <c r="B12160" t="s">
        <v>39013</v>
      </c>
      <c r="C12160" s="15" t="s">
        <v>39014</v>
      </c>
      <c r="D12160" s="15" t="s">
        <v>39015</v>
      </c>
      <c r="E12160">
        <v>1146</v>
      </c>
      <c r="F12160">
        <v>1636</v>
      </c>
      <c r="H12160">
        <v>42</v>
      </c>
      <c r="K12160" s="16">
        <f t="shared" si="567"/>
        <v>1283.52</v>
      </c>
      <c r="L12160" s="16">
        <f t="shared" si="568"/>
        <v>1351.0736842105264</v>
      </c>
      <c r="M12160" s="16">
        <f t="shared" si="569"/>
        <v>1535.3110047846892</v>
      </c>
      <c r="N12160" t="e">
        <f>INDEX(XML!$A$2:$R$782,MATCH(C12160,XML!$D$2:$D$737,0),2)</f>
        <v>#N/A</v>
      </c>
    </row>
    <row r="12161" spans="1:14" ht="45" x14ac:dyDescent="0.2">
      <c r="A12161">
        <v>78830</v>
      </c>
      <c r="B12161" t="s">
        <v>39016</v>
      </c>
      <c r="C12161" s="15" t="s">
        <v>39017</v>
      </c>
      <c r="D12161" s="15" t="s">
        <v>39018</v>
      </c>
      <c r="E12161">
        <v>1020</v>
      </c>
      <c r="F12161">
        <v>1456</v>
      </c>
      <c r="H12161" t="s">
        <v>746</v>
      </c>
      <c r="K12161" s="16">
        <f t="shared" si="567"/>
        <v>1142.4000000000001</v>
      </c>
      <c r="L12161" s="16">
        <f t="shared" si="568"/>
        <v>1202.5263157894738</v>
      </c>
      <c r="M12161" s="16">
        <f t="shared" si="569"/>
        <v>1366.5071770334928</v>
      </c>
      <c r="N12161" t="e">
        <f>INDEX(XML!$A$2:$R$782,MATCH(C12161,XML!$D$2:$D$737,0),2)</f>
        <v>#N/A</v>
      </c>
    </row>
    <row r="12162" spans="1:14" ht="45" x14ac:dyDescent="0.2">
      <c r="A12162">
        <v>78831</v>
      </c>
      <c r="B12162" t="s">
        <v>39019</v>
      </c>
      <c r="C12162" s="15" t="s">
        <v>39020</v>
      </c>
      <c r="D12162" s="15" t="s">
        <v>39021</v>
      </c>
      <c r="E12162">
        <v>1224</v>
      </c>
      <c r="F12162">
        <v>1748</v>
      </c>
      <c r="H12162" t="s">
        <v>746</v>
      </c>
      <c r="K12162" s="16">
        <f t="shared" si="567"/>
        <v>1370.88</v>
      </c>
      <c r="L12162" s="16">
        <f t="shared" si="568"/>
        <v>1443.0315789473684</v>
      </c>
      <c r="M12162" s="16">
        <f t="shared" si="569"/>
        <v>1639.8086124401916</v>
      </c>
      <c r="N12162" t="e">
        <f>INDEX(XML!$A$2:$R$782,MATCH(C12162,XML!$D$2:$D$737,0),2)</f>
        <v>#N/A</v>
      </c>
    </row>
    <row r="12163" spans="1:14" ht="45" x14ac:dyDescent="0.2">
      <c r="A12163">
        <v>78832</v>
      </c>
      <c r="B12163" t="s">
        <v>39022</v>
      </c>
      <c r="C12163" s="15" t="s">
        <v>39023</v>
      </c>
      <c r="D12163" s="15" t="s">
        <v>39024</v>
      </c>
      <c r="E12163">
        <v>1146</v>
      </c>
      <c r="F12163">
        <v>1636</v>
      </c>
      <c r="H12163" t="s">
        <v>746</v>
      </c>
      <c r="K12163" s="16">
        <f t="shared" si="567"/>
        <v>1283.52</v>
      </c>
      <c r="L12163" s="16">
        <f t="shared" si="568"/>
        <v>1351.0736842105264</v>
      </c>
      <c r="M12163" s="16">
        <f t="shared" si="569"/>
        <v>1535.3110047846892</v>
      </c>
      <c r="N12163" t="e">
        <f>INDEX(XML!$A$2:$R$782,MATCH(C12163,XML!$D$2:$D$737,0),2)</f>
        <v>#N/A</v>
      </c>
    </row>
    <row r="12164" spans="1:14" ht="45" x14ac:dyDescent="0.2">
      <c r="A12164">
        <v>78833</v>
      </c>
      <c r="B12164" t="s">
        <v>39025</v>
      </c>
      <c r="C12164" s="15" t="s">
        <v>39026</v>
      </c>
      <c r="D12164" s="15" t="s">
        <v>39027</v>
      </c>
      <c r="E12164">
        <v>1372</v>
      </c>
      <c r="F12164">
        <v>1960</v>
      </c>
      <c r="H12164" t="s">
        <v>746</v>
      </c>
      <c r="K12164" s="16">
        <f t="shared" si="567"/>
        <v>1536.6399999999999</v>
      </c>
      <c r="L12164" s="16">
        <f t="shared" si="568"/>
        <v>1617.5157894736842</v>
      </c>
      <c r="M12164" s="16">
        <f t="shared" si="569"/>
        <v>1838.086124401914</v>
      </c>
      <c r="N12164" t="e">
        <f>INDEX(XML!$A$2:$R$782,MATCH(C12164,XML!$D$2:$D$737,0),2)</f>
        <v>#N/A</v>
      </c>
    </row>
    <row r="12165" spans="1:14" ht="45" x14ac:dyDescent="0.2">
      <c r="A12165">
        <v>78835</v>
      </c>
      <c r="B12165" t="s">
        <v>39028</v>
      </c>
      <c r="C12165" s="15" t="s">
        <v>39029</v>
      </c>
      <c r="D12165" s="15" t="s">
        <v>39030</v>
      </c>
      <c r="E12165">
        <v>1286</v>
      </c>
      <c r="F12165">
        <v>1837</v>
      </c>
      <c r="H12165" t="s">
        <v>746</v>
      </c>
      <c r="K12165" s="16">
        <f t="shared" ref="K12165:K12208" si="570">IF(E12165&gt;49999,E12165+E12165*0.07,IF(E12165&lt;=49999,E12165+E12165*0.12))</f>
        <v>1440.32</v>
      </c>
      <c r="L12165" s="16">
        <f t="shared" ref="L12165:L12228" si="571">K12165*100/95</f>
        <v>1516.1263157894737</v>
      </c>
      <c r="M12165" s="16">
        <f t="shared" ref="M12165:M12172" si="572">IF(COUNTIF(C12165,"*Dahua*"),F12165-10,L12165*100/88)</f>
        <v>1722.870813397129</v>
      </c>
      <c r="N12165" t="e">
        <f>INDEX(XML!$A$2:$R$782,MATCH(C12165,XML!$D$2:$D$737,0),2)</f>
        <v>#N/A</v>
      </c>
    </row>
    <row r="12166" spans="1:14" ht="45" x14ac:dyDescent="0.2">
      <c r="A12166">
        <v>82857</v>
      </c>
      <c r="B12166" t="s">
        <v>45220</v>
      </c>
      <c r="C12166" s="15" t="s">
        <v>45221</v>
      </c>
      <c r="D12166" s="15" t="s">
        <v>45222</v>
      </c>
      <c r="E12166">
        <v>2619</v>
      </c>
      <c r="F12166">
        <v>3741</v>
      </c>
      <c r="H12166">
        <v>44</v>
      </c>
      <c r="K12166" s="16">
        <f t="shared" si="570"/>
        <v>2933.2799999999997</v>
      </c>
      <c r="L12166" s="16">
        <f t="shared" si="571"/>
        <v>3087.6631578947367</v>
      </c>
      <c r="M12166" s="16">
        <f t="shared" si="572"/>
        <v>3508.7081339712913</v>
      </c>
      <c r="N12166" t="e">
        <f>INDEX(XML!$A$2:$R$782,MATCH(C12166,XML!$D$2:$D$737,0),2)</f>
        <v>#N/A</v>
      </c>
    </row>
    <row r="12167" spans="1:14" ht="45" x14ac:dyDescent="0.2">
      <c r="A12167">
        <v>78843</v>
      </c>
      <c r="B12167" t="s">
        <v>39031</v>
      </c>
      <c r="C12167" s="15" t="s">
        <v>39032</v>
      </c>
      <c r="D12167" s="15" t="s">
        <v>39033</v>
      </c>
      <c r="E12167">
        <v>1827</v>
      </c>
      <c r="F12167">
        <v>2610</v>
      </c>
      <c r="H12167" t="s">
        <v>746</v>
      </c>
      <c r="K12167" s="16">
        <f t="shared" si="570"/>
        <v>2046.24</v>
      </c>
      <c r="L12167" s="16">
        <f t="shared" si="571"/>
        <v>2153.9368421052632</v>
      </c>
      <c r="M12167" s="16">
        <f t="shared" si="572"/>
        <v>2447.6555023923447</v>
      </c>
      <c r="N12167" t="e">
        <f>INDEX(XML!$A$2:$R$782,MATCH(C12167,XML!$D$2:$D$737,0),2)</f>
        <v>#N/A</v>
      </c>
    </row>
    <row r="12168" spans="1:14" ht="45" x14ac:dyDescent="0.2">
      <c r="A12168">
        <v>78836</v>
      </c>
      <c r="B12168" t="s">
        <v>39034</v>
      </c>
      <c r="C12168" s="15" t="s">
        <v>39035</v>
      </c>
      <c r="D12168" s="15" t="s">
        <v>39036</v>
      </c>
      <c r="E12168">
        <v>1592</v>
      </c>
      <c r="F12168">
        <v>2274</v>
      </c>
      <c r="H12168" t="s">
        <v>746</v>
      </c>
      <c r="K12168" s="16">
        <f t="shared" si="570"/>
        <v>1783.04</v>
      </c>
      <c r="L12168" s="16">
        <f t="shared" si="571"/>
        <v>1876.8842105263159</v>
      </c>
      <c r="M12168" s="16">
        <f t="shared" si="572"/>
        <v>2132.8229665071772</v>
      </c>
      <c r="N12168" t="e">
        <f>INDEX(XML!$A$2:$R$782,MATCH(C12168,XML!$D$2:$D$737,0),2)</f>
        <v>#N/A</v>
      </c>
    </row>
    <row r="12169" spans="1:14" ht="45" x14ac:dyDescent="0.2">
      <c r="A12169">
        <v>78837</v>
      </c>
      <c r="B12169" t="s">
        <v>39037</v>
      </c>
      <c r="C12169" s="15" t="s">
        <v>39038</v>
      </c>
      <c r="D12169" s="15" t="s">
        <v>39039</v>
      </c>
      <c r="E12169">
        <v>1514</v>
      </c>
      <c r="F12169">
        <v>2162</v>
      </c>
      <c r="H12169" t="s">
        <v>746</v>
      </c>
      <c r="K12169" s="16">
        <f t="shared" si="570"/>
        <v>1695.68</v>
      </c>
      <c r="L12169" s="16">
        <f t="shared" si="571"/>
        <v>1784.9263157894736</v>
      </c>
      <c r="M12169" s="16">
        <f t="shared" si="572"/>
        <v>2028.3253588516745</v>
      </c>
      <c r="N12169" t="e">
        <f>INDEX(XML!$A$2:$R$782,MATCH(C12169,XML!$D$2:$D$737,0),2)</f>
        <v>#N/A</v>
      </c>
    </row>
    <row r="12170" spans="1:14" ht="45" x14ac:dyDescent="0.2">
      <c r="A12170">
        <v>78838</v>
      </c>
      <c r="B12170" t="s">
        <v>39040</v>
      </c>
      <c r="C12170" s="15" t="s">
        <v>39041</v>
      </c>
      <c r="D12170" s="15" t="s">
        <v>39042</v>
      </c>
      <c r="E12170">
        <v>1710</v>
      </c>
      <c r="F12170">
        <v>2442</v>
      </c>
      <c r="H12170" t="s">
        <v>746</v>
      </c>
      <c r="K12170" s="16">
        <f t="shared" si="570"/>
        <v>1915.2</v>
      </c>
      <c r="L12170" s="16">
        <f t="shared" si="571"/>
        <v>2016</v>
      </c>
      <c r="M12170" s="16">
        <f t="shared" si="572"/>
        <v>2290.909090909091</v>
      </c>
      <c r="N12170" t="e">
        <f>INDEX(XML!$A$2:$R$782,MATCH(C12170,XML!$D$2:$D$737,0),2)</f>
        <v>#N/A</v>
      </c>
    </row>
    <row r="12171" spans="1:14" ht="45" x14ac:dyDescent="0.2">
      <c r="A12171">
        <v>78839</v>
      </c>
      <c r="B12171" t="s">
        <v>39043</v>
      </c>
      <c r="C12171" s="15" t="s">
        <v>39044</v>
      </c>
      <c r="D12171" s="15" t="s">
        <v>39045</v>
      </c>
      <c r="E12171">
        <v>1600</v>
      </c>
      <c r="F12171">
        <v>2285</v>
      </c>
      <c r="H12171" t="s">
        <v>746</v>
      </c>
      <c r="K12171" s="16">
        <f t="shared" si="570"/>
        <v>1792</v>
      </c>
      <c r="L12171" s="16">
        <f t="shared" si="571"/>
        <v>1886.3157894736842</v>
      </c>
      <c r="M12171" s="16">
        <f t="shared" si="572"/>
        <v>2143.5406698564593</v>
      </c>
      <c r="N12171" t="e">
        <f>INDEX(XML!$A$2:$R$782,MATCH(C12171,XML!$D$2:$D$737,0),2)</f>
        <v>#N/A</v>
      </c>
    </row>
    <row r="12172" spans="1:14" ht="45" x14ac:dyDescent="0.2">
      <c r="A12172">
        <v>78840</v>
      </c>
      <c r="B12172" t="s">
        <v>39046</v>
      </c>
      <c r="C12172" s="15" t="s">
        <v>39047</v>
      </c>
      <c r="D12172" s="15" t="s">
        <v>39048</v>
      </c>
      <c r="E12172">
        <v>1820</v>
      </c>
      <c r="F12172">
        <v>2599</v>
      </c>
      <c r="H12172" t="s">
        <v>746</v>
      </c>
      <c r="K12172" s="16">
        <f t="shared" si="570"/>
        <v>2038.4</v>
      </c>
      <c r="L12172" s="16">
        <f t="shared" si="571"/>
        <v>2145.6842105263158</v>
      </c>
      <c r="M12172" s="16">
        <f t="shared" si="572"/>
        <v>2438.2775119617222</v>
      </c>
      <c r="N12172" t="e">
        <f>INDEX(XML!$A$2:$R$782,MATCH(C12172,XML!$D$2:$D$737,0),2)</f>
        <v>#N/A</v>
      </c>
    </row>
    <row r="12173" spans="1:14" ht="45" x14ac:dyDescent="0.2">
      <c r="A12173">
        <v>78841</v>
      </c>
      <c r="B12173" t="s">
        <v>39049</v>
      </c>
      <c r="C12173" s="15" t="s">
        <v>39050</v>
      </c>
      <c r="D12173" s="15" t="s">
        <v>39051</v>
      </c>
      <c r="E12173">
        <v>1702</v>
      </c>
      <c r="F12173">
        <v>2431</v>
      </c>
      <c r="H12173" t="s">
        <v>746</v>
      </c>
      <c r="K12173" s="16">
        <f t="shared" si="570"/>
        <v>1906.24</v>
      </c>
      <c r="L12173" s="16">
        <f t="shared" si="571"/>
        <v>2006.5684210526315</v>
      </c>
      <c r="M12173" s="16">
        <f t="shared" ref="M12173:M12208" si="573">IF(COUNTIF(C12173,"*Dahua*"),F12173-10,L12173*100/88)</f>
        <v>2280.1913875598084</v>
      </c>
      <c r="N12173" t="e">
        <f>INDEX(XML!$A$2:$R$782,MATCH(C12173,XML!$D$2:$D$737,0),2)</f>
        <v>#N/A</v>
      </c>
    </row>
    <row r="12174" spans="1:14" ht="45" x14ac:dyDescent="0.2">
      <c r="A12174">
        <v>78842</v>
      </c>
      <c r="B12174" t="s">
        <v>39052</v>
      </c>
      <c r="C12174" s="15" t="s">
        <v>39053</v>
      </c>
      <c r="D12174" s="15" t="s">
        <v>39054</v>
      </c>
      <c r="E12174">
        <v>2031</v>
      </c>
      <c r="F12174">
        <v>2901</v>
      </c>
      <c r="H12174" t="s">
        <v>746</v>
      </c>
      <c r="K12174" s="16">
        <f t="shared" si="570"/>
        <v>2274.7199999999998</v>
      </c>
      <c r="L12174" s="16">
        <f t="shared" si="571"/>
        <v>2394.4421052631574</v>
      </c>
      <c r="M12174" s="16">
        <f t="shared" si="573"/>
        <v>2720.9569377990424</v>
      </c>
      <c r="N12174" t="e">
        <f>INDEX(XML!$A$2:$R$782,MATCH(C12174,XML!$D$2:$D$737,0),2)</f>
        <v>#N/A</v>
      </c>
    </row>
    <row r="12175" spans="1:14" ht="45" x14ac:dyDescent="0.2">
      <c r="A12175">
        <v>78844</v>
      </c>
      <c r="B12175" t="s">
        <v>39055</v>
      </c>
      <c r="C12175" s="15" t="s">
        <v>39056</v>
      </c>
      <c r="D12175" s="15" t="s">
        <v>39057</v>
      </c>
      <c r="E12175">
        <v>2008</v>
      </c>
      <c r="F12175">
        <v>2868</v>
      </c>
      <c r="H12175" t="s">
        <v>746</v>
      </c>
      <c r="K12175" s="16">
        <f t="shared" si="570"/>
        <v>2248.96</v>
      </c>
      <c r="L12175" s="16">
        <f t="shared" si="571"/>
        <v>2367.3263157894735</v>
      </c>
      <c r="M12175" s="16">
        <f t="shared" si="573"/>
        <v>2690.1435406698565</v>
      </c>
      <c r="N12175" t="e">
        <f>INDEX(XML!$A$2:$R$782,MATCH(C12175,XML!$D$2:$D$737,0),2)</f>
        <v>#N/A</v>
      </c>
    </row>
    <row r="12176" spans="1:14" ht="45" x14ac:dyDescent="0.2">
      <c r="A12176">
        <v>47062</v>
      </c>
      <c r="B12176" t="s">
        <v>8494</v>
      </c>
      <c r="C12176" s="15" t="s">
        <v>8495</v>
      </c>
      <c r="D12176" s="15" t="s">
        <v>8496</v>
      </c>
      <c r="E12176">
        <v>1079</v>
      </c>
      <c r="F12176">
        <v>1562</v>
      </c>
      <c r="H12176">
        <v>25</v>
      </c>
      <c r="K12176" s="16">
        <f t="shared" si="570"/>
        <v>1208.48</v>
      </c>
      <c r="L12176" s="16">
        <f t="shared" si="571"/>
        <v>1272.0842105263157</v>
      </c>
      <c r="M12176" s="16">
        <f t="shared" si="573"/>
        <v>1445.5502392344497</v>
      </c>
      <c r="N12176" t="e">
        <f>INDEX(XML!$A$2:$R$782,MATCH(C12176,XML!$D$2:$D$737,0),2)</f>
        <v>#N/A</v>
      </c>
    </row>
    <row r="12177" spans="1:14" ht="45" x14ac:dyDescent="0.2">
      <c r="A12177">
        <v>47063</v>
      </c>
      <c r="B12177" t="s">
        <v>8497</v>
      </c>
      <c r="C12177" s="15" t="s">
        <v>8498</v>
      </c>
      <c r="D12177" s="15" t="s">
        <v>8499</v>
      </c>
      <c r="E12177">
        <v>1079</v>
      </c>
      <c r="F12177">
        <v>1562</v>
      </c>
      <c r="H12177">
        <v>34</v>
      </c>
      <c r="K12177" s="16">
        <f t="shared" si="570"/>
        <v>1208.48</v>
      </c>
      <c r="L12177" s="16">
        <f t="shared" si="571"/>
        <v>1272.0842105263157</v>
      </c>
      <c r="M12177" s="16">
        <f t="shared" si="573"/>
        <v>1445.5502392344497</v>
      </c>
      <c r="N12177" t="e">
        <f>INDEX(XML!$A$2:$R$782,MATCH(C12177,XML!$D$2:$D$737,0),2)</f>
        <v>#N/A</v>
      </c>
    </row>
    <row r="12178" spans="1:14" ht="45" x14ac:dyDescent="0.2">
      <c r="A12178">
        <v>47064</v>
      </c>
      <c r="B12178" t="s">
        <v>8500</v>
      </c>
      <c r="C12178" s="15" t="s">
        <v>8501</v>
      </c>
      <c r="D12178" s="15" t="s">
        <v>8502</v>
      </c>
      <c r="E12178">
        <v>1658</v>
      </c>
      <c r="F12178">
        <v>2402</v>
      </c>
      <c r="H12178">
        <v>7</v>
      </c>
      <c r="K12178" s="16">
        <f t="shared" si="570"/>
        <v>1856.96</v>
      </c>
      <c r="L12178" s="16">
        <f t="shared" si="571"/>
        <v>1954.6947368421052</v>
      </c>
      <c r="M12178" s="16">
        <f t="shared" si="573"/>
        <v>2221.2440191387559</v>
      </c>
      <c r="N12178" t="e">
        <f>INDEX(XML!$A$2:$R$782,MATCH(C12178,XML!$D$2:$D$737,0),2)</f>
        <v>#N/A</v>
      </c>
    </row>
    <row r="12179" spans="1:14" ht="45" x14ac:dyDescent="0.2">
      <c r="A12179">
        <v>47065</v>
      </c>
      <c r="B12179" t="s">
        <v>8503</v>
      </c>
      <c r="C12179" s="15" t="s">
        <v>8504</v>
      </c>
      <c r="D12179" s="15" t="s">
        <v>8505</v>
      </c>
      <c r="E12179">
        <v>1620</v>
      </c>
      <c r="F12179">
        <v>2346</v>
      </c>
      <c r="H12179">
        <v>6</v>
      </c>
      <c r="K12179" s="16">
        <f t="shared" si="570"/>
        <v>1814.4</v>
      </c>
      <c r="L12179" s="16">
        <f t="shared" si="571"/>
        <v>1909.8947368421052</v>
      </c>
      <c r="M12179" s="16">
        <f t="shared" si="573"/>
        <v>2170.3349282296654</v>
      </c>
      <c r="N12179" t="e">
        <f>INDEX(XML!$A$2:$R$782,MATCH(C12179,XML!$D$2:$D$737,0),2)</f>
        <v>#N/A</v>
      </c>
    </row>
    <row r="12180" spans="1:14" ht="45" x14ac:dyDescent="0.2">
      <c r="A12180">
        <v>47066</v>
      </c>
      <c r="B12180" t="s">
        <v>8506</v>
      </c>
      <c r="C12180" s="15" t="s">
        <v>8507</v>
      </c>
      <c r="D12180" s="15" t="s">
        <v>8508</v>
      </c>
      <c r="E12180">
        <v>1620</v>
      </c>
      <c r="F12180">
        <v>2346</v>
      </c>
      <c r="H12180">
        <v>5</v>
      </c>
      <c r="K12180" s="16">
        <f t="shared" si="570"/>
        <v>1814.4</v>
      </c>
      <c r="L12180" s="16">
        <f t="shared" si="571"/>
        <v>1909.8947368421052</v>
      </c>
      <c r="M12180" s="16">
        <f t="shared" si="573"/>
        <v>2170.3349282296654</v>
      </c>
      <c r="N12180" t="e">
        <f>INDEX(XML!$A$2:$R$782,MATCH(C12180,XML!$D$2:$D$737,0),2)</f>
        <v>#N/A</v>
      </c>
    </row>
    <row r="12181" spans="1:14" ht="45" x14ac:dyDescent="0.2">
      <c r="A12181">
        <v>47067</v>
      </c>
      <c r="B12181" t="s">
        <v>8509</v>
      </c>
      <c r="C12181" s="15" t="s">
        <v>8510</v>
      </c>
      <c r="D12181" s="15" t="s">
        <v>8511</v>
      </c>
      <c r="E12181">
        <v>1794</v>
      </c>
      <c r="F12181">
        <v>2598</v>
      </c>
      <c r="H12181">
        <v>5</v>
      </c>
      <c r="K12181" s="16">
        <f t="shared" si="570"/>
        <v>2009.28</v>
      </c>
      <c r="L12181" s="16">
        <f t="shared" si="571"/>
        <v>2115.0315789473684</v>
      </c>
      <c r="M12181" s="16">
        <f t="shared" si="573"/>
        <v>2403.4449760765551</v>
      </c>
      <c r="N12181" t="e">
        <f>INDEX(XML!$A$2:$R$782,MATCH(C12181,XML!$D$2:$D$737,0),2)</f>
        <v>#N/A</v>
      </c>
    </row>
    <row r="12182" spans="1:14" ht="45" x14ac:dyDescent="0.2">
      <c r="A12182">
        <v>58614</v>
      </c>
      <c r="B12182">
        <v>419661</v>
      </c>
      <c r="C12182" s="15" t="s">
        <v>15676</v>
      </c>
      <c r="D12182" s="15" t="s">
        <v>15677</v>
      </c>
      <c r="E12182">
        <v>1351</v>
      </c>
      <c r="F12182">
        <v>1929</v>
      </c>
      <c r="H12182" t="s">
        <v>746</v>
      </c>
      <c r="K12182" s="16">
        <f t="shared" si="570"/>
        <v>1513.12</v>
      </c>
      <c r="L12182" s="16">
        <f t="shared" si="571"/>
        <v>1592.7578947368422</v>
      </c>
      <c r="M12182" s="16">
        <f t="shared" si="573"/>
        <v>1809.9521531100479</v>
      </c>
      <c r="N12182" t="e">
        <f>INDEX(XML!$A$2:$R$782,MATCH(C12182,XML!$D$2:$D$737,0),2)</f>
        <v>#N/A</v>
      </c>
    </row>
    <row r="12183" spans="1:14" ht="45" x14ac:dyDescent="0.2">
      <c r="A12183">
        <v>58615</v>
      </c>
      <c r="B12183">
        <v>419662</v>
      </c>
      <c r="C12183" s="15" t="s">
        <v>15678</v>
      </c>
      <c r="D12183" s="15" t="s">
        <v>15679</v>
      </c>
      <c r="E12183">
        <v>1163</v>
      </c>
      <c r="F12183">
        <v>1661</v>
      </c>
      <c r="H12183" t="s">
        <v>746</v>
      </c>
      <c r="K12183" s="16">
        <f t="shared" si="570"/>
        <v>1302.56</v>
      </c>
      <c r="L12183" s="16">
        <f t="shared" si="571"/>
        <v>1371.1157894736841</v>
      </c>
      <c r="M12183" s="16">
        <f t="shared" si="573"/>
        <v>1558.0861244019136</v>
      </c>
      <c r="N12183" t="e">
        <f>INDEX(XML!$A$2:$R$782,MATCH(C12183,XML!$D$2:$D$737,0),2)</f>
        <v>#N/A</v>
      </c>
    </row>
    <row r="12184" spans="1:14" ht="45" x14ac:dyDescent="0.2">
      <c r="A12184">
        <v>58616</v>
      </c>
      <c r="B12184">
        <v>419664</v>
      </c>
      <c r="C12184" s="15" t="s">
        <v>15680</v>
      </c>
      <c r="D12184" s="15" t="s">
        <v>15681</v>
      </c>
      <c r="E12184">
        <v>1126</v>
      </c>
      <c r="F12184">
        <v>1609</v>
      </c>
      <c r="H12184" t="s">
        <v>746</v>
      </c>
      <c r="K12184" s="16">
        <f t="shared" si="570"/>
        <v>1261.1199999999999</v>
      </c>
      <c r="L12184" s="16">
        <f t="shared" si="571"/>
        <v>1327.4947368421051</v>
      </c>
      <c r="M12184" s="16">
        <f t="shared" si="573"/>
        <v>1508.5167464114829</v>
      </c>
      <c r="N12184" t="e">
        <f>INDEX(XML!$A$2:$R$782,MATCH(C12184,XML!$D$2:$D$737,0),2)</f>
        <v>#N/A</v>
      </c>
    </row>
    <row r="12185" spans="1:14" ht="45" x14ac:dyDescent="0.2">
      <c r="A12185">
        <v>58617</v>
      </c>
      <c r="B12185">
        <v>419665</v>
      </c>
      <c r="C12185" s="15" t="s">
        <v>15682</v>
      </c>
      <c r="D12185" s="15" t="s">
        <v>15683</v>
      </c>
      <c r="E12185">
        <v>1221</v>
      </c>
      <c r="F12185">
        <v>1744</v>
      </c>
      <c r="H12185">
        <v>45</v>
      </c>
      <c r="K12185" s="16">
        <f t="shared" si="570"/>
        <v>1367.52</v>
      </c>
      <c r="L12185" s="16">
        <f t="shared" si="571"/>
        <v>1439.4947368421053</v>
      </c>
      <c r="M12185" s="16">
        <f t="shared" si="573"/>
        <v>1635.7894736842106</v>
      </c>
      <c r="N12185" t="e">
        <f>INDEX(XML!$A$2:$R$782,MATCH(C12185,XML!$D$2:$D$737,0),2)</f>
        <v>#N/A</v>
      </c>
    </row>
    <row r="12186" spans="1:14" ht="45" x14ac:dyDescent="0.2">
      <c r="A12186">
        <v>58627</v>
      </c>
      <c r="B12186">
        <v>419666</v>
      </c>
      <c r="C12186" s="15" t="s">
        <v>15684</v>
      </c>
      <c r="D12186" s="15" t="s">
        <v>15685</v>
      </c>
      <c r="E12186">
        <v>1216</v>
      </c>
      <c r="F12186">
        <v>1737</v>
      </c>
      <c r="H12186" t="s">
        <v>746</v>
      </c>
      <c r="K12186" s="16">
        <f t="shared" si="570"/>
        <v>1361.92</v>
      </c>
      <c r="L12186" s="16">
        <f t="shared" si="571"/>
        <v>1433.6</v>
      </c>
      <c r="M12186" s="16">
        <f t="shared" si="573"/>
        <v>1629.090909090909</v>
      </c>
      <c r="N12186" t="e">
        <f>INDEX(XML!$A$2:$R$782,MATCH(C12186,XML!$D$2:$D$737,0),2)</f>
        <v>#N/A</v>
      </c>
    </row>
    <row r="12187" spans="1:14" ht="45" x14ac:dyDescent="0.2">
      <c r="A12187">
        <v>58628</v>
      </c>
      <c r="B12187">
        <v>419667</v>
      </c>
      <c r="C12187" s="15" t="s">
        <v>15686</v>
      </c>
      <c r="D12187" s="15" t="s">
        <v>15687</v>
      </c>
      <c r="E12187">
        <v>1322</v>
      </c>
      <c r="F12187">
        <v>1888</v>
      </c>
      <c r="H12187">
        <v>21</v>
      </c>
      <c r="K12187" s="16">
        <f t="shared" si="570"/>
        <v>1480.6399999999999</v>
      </c>
      <c r="L12187" s="16">
        <f t="shared" si="571"/>
        <v>1558.5684210526315</v>
      </c>
      <c r="M12187" s="16">
        <f t="shared" si="573"/>
        <v>1771.1004784688994</v>
      </c>
      <c r="N12187" t="e">
        <f>INDEX(XML!$A$2:$R$782,MATCH(C12187,XML!$D$2:$D$737,0),2)</f>
        <v>#N/A</v>
      </c>
    </row>
    <row r="12188" spans="1:14" ht="45" x14ac:dyDescent="0.2">
      <c r="A12188">
        <v>58629</v>
      </c>
      <c r="B12188">
        <v>419668</v>
      </c>
      <c r="C12188" s="15" t="s">
        <v>15688</v>
      </c>
      <c r="D12188" s="15" t="s">
        <v>15689</v>
      </c>
      <c r="E12188">
        <v>1407</v>
      </c>
      <c r="F12188">
        <v>2010</v>
      </c>
      <c r="H12188">
        <v>39</v>
      </c>
      <c r="K12188" s="16">
        <f t="shared" si="570"/>
        <v>1575.84</v>
      </c>
      <c r="L12188" s="16">
        <f t="shared" si="571"/>
        <v>1658.7789473684211</v>
      </c>
      <c r="M12188" s="16">
        <f t="shared" si="573"/>
        <v>1884.9760765550238</v>
      </c>
      <c r="N12188" t="e">
        <f>INDEX(XML!$A$2:$R$782,MATCH(C12188,XML!$D$2:$D$737,0),2)</f>
        <v>#N/A</v>
      </c>
    </row>
    <row r="12189" spans="1:14" ht="45" x14ac:dyDescent="0.2">
      <c r="A12189">
        <v>58630</v>
      </c>
      <c r="B12189">
        <v>419669</v>
      </c>
      <c r="C12189" s="15" t="s">
        <v>15690</v>
      </c>
      <c r="D12189" s="15" t="s">
        <v>15691</v>
      </c>
      <c r="E12189">
        <v>1858</v>
      </c>
      <c r="F12189">
        <v>2654</v>
      </c>
      <c r="H12189">
        <v>12</v>
      </c>
      <c r="K12189" s="16">
        <f t="shared" si="570"/>
        <v>2080.96</v>
      </c>
      <c r="L12189" s="16">
        <f t="shared" si="571"/>
        <v>2190.4842105263156</v>
      </c>
      <c r="M12189" s="16">
        <f t="shared" si="573"/>
        <v>2489.1866028708132</v>
      </c>
      <c r="N12189" t="e">
        <f>INDEX(XML!$A$2:$R$782,MATCH(C12189,XML!$D$2:$D$737,0),2)</f>
        <v>#N/A</v>
      </c>
    </row>
    <row r="12190" spans="1:14" ht="45" x14ac:dyDescent="0.2">
      <c r="A12190">
        <v>58631</v>
      </c>
      <c r="B12190">
        <v>419670</v>
      </c>
      <c r="C12190" s="15" t="s">
        <v>15692</v>
      </c>
      <c r="D12190" s="15" t="s">
        <v>15693</v>
      </c>
      <c r="E12190">
        <v>1946</v>
      </c>
      <c r="F12190">
        <v>2780</v>
      </c>
      <c r="H12190">
        <v>8</v>
      </c>
      <c r="K12190" s="16">
        <f t="shared" si="570"/>
        <v>2179.52</v>
      </c>
      <c r="L12190" s="16">
        <f t="shared" si="571"/>
        <v>2294.2315789473682</v>
      </c>
      <c r="M12190" s="16">
        <f t="shared" si="573"/>
        <v>2607.0813397129186</v>
      </c>
      <c r="N12190" t="e">
        <f>INDEX(XML!$A$2:$R$782,MATCH(C12190,XML!$D$2:$D$737,0),2)</f>
        <v>#N/A</v>
      </c>
    </row>
    <row r="12191" spans="1:14" ht="45" x14ac:dyDescent="0.2">
      <c r="A12191">
        <v>58632</v>
      </c>
      <c r="B12191">
        <v>419694</v>
      </c>
      <c r="C12191" s="15" t="s">
        <v>15694</v>
      </c>
      <c r="D12191" s="15" t="s">
        <v>15695</v>
      </c>
      <c r="E12191">
        <v>2845</v>
      </c>
      <c r="F12191">
        <v>4064</v>
      </c>
      <c r="H12191">
        <v>34</v>
      </c>
      <c r="K12191" s="16">
        <f t="shared" si="570"/>
        <v>3186.4</v>
      </c>
      <c r="L12191" s="16">
        <f t="shared" si="571"/>
        <v>3354.1052631578946</v>
      </c>
      <c r="M12191" s="16">
        <f t="shared" si="573"/>
        <v>3811.4832535885162</v>
      </c>
      <c r="N12191" t="e">
        <f>INDEX(XML!$A$2:$R$782,MATCH(C12191,XML!$D$2:$D$737,0),2)</f>
        <v>#N/A</v>
      </c>
    </row>
    <row r="12192" spans="1:14" ht="45" x14ac:dyDescent="0.2">
      <c r="A12192">
        <v>58633</v>
      </c>
      <c r="B12192">
        <v>419695</v>
      </c>
      <c r="C12192" s="15" t="s">
        <v>15696</v>
      </c>
      <c r="D12192" s="15" t="s">
        <v>15697</v>
      </c>
      <c r="E12192">
        <v>2416</v>
      </c>
      <c r="F12192">
        <v>3451</v>
      </c>
      <c r="H12192">
        <v>30</v>
      </c>
      <c r="K12192" s="16">
        <f t="shared" si="570"/>
        <v>2705.92</v>
      </c>
      <c r="L12192" s="16">
        <f t="shared" si="571"/>
        <v>2848.3368421052633</v>
      </c>
      <c r="M12192" s="16">
        <f t="shared" si="573"/>
        <v>3236.7464114832542</v>
      </c>
      <c r="N12192" t="e">
        <f>INDEX(XML!$A$2:$R$782,MATCH(C12192,XML!$D$2:$D$737,0),2)</f>
        <v>#N/A</v>
      </c>
    </row>
    <row r="12193" spans="1:14" ht="45" x14ac:dyDescent="0.2">
      <c r="A12193">
        <v>58634</v>
      </c>
      <c r="B12193">
        <v>419697</v>
      </c>
      <c r="C12193" s="15" t="s">
        <v>15698</v>
      </c>
      <c r="D12193" s="15" t="s">
        <v>15699</v>
      </c>
      <c r="E12193">
        <v>2548</v>
      </c>
      <c r="F12193">
        <v>3640</v>
      </c>
      <c r="H12193">
        <v>41</v>
      </c>
      <c r="K12193" s="16">
        <f t="shared" si="570"/>
        <v>2853.76</v>
      </c>
      <c r="L12193" s="16">
        <f t="shared" si="571"/>
        <v>3003.9578947368423</v>
      </c>
      <c r="M12193" s="16">
        <f t="shared" si="573"/>
        <v>3413.5885167464116</v>
      </c>
      <c r="N12193" t="e">
        <f>INDEX(XML!$A$2:$R$782,MATCH(C12193,XML!$D$2:$D$737,0),2)</f>
        <v>#N/A</v>
      </c>
    </row>
    <row r="12194" spans="1:14" ht="45" x14ac:dyDescent="0.2">
      <c r="A12194">
        <v>58635</v>
      </c>
      <c r="B12194">
        <v>419698</v>
      </c>
      <c r="C12194" s="15" t="s">
        <v>15700</v>
      </c>
      <c r="D12194" s="15" t="s">
        <v>15701</v>
      </c>
      <c r="E12194">
        <v>2669</v>
      </c>
      <c r="F12194">
        <v>3813</v>
      </c>
      <c r="H12194">
        <v>23</v>
      </c>
      <c r="K12194" s="16">
        <f t="shared" si="570"/>
        <v>2989.2799999999997</v>
      </c>
      <c r="L12194" s="16">
        <f t="shared" si="571"/>
        <v>3146.6105263157897</v>
      </c>
      <c r="M12194" s="16">
        <f t="shared" si="573"/>
        <v>3575.6937799043067</v>
      </c>
      <c r="N12194" t="e">
        <f>INDEX(XML!$A$2:$R$782,MATCH(C12194,XML!$D$2:$D$737,0),2)</f>
        <v>#N/A</v>
      </c>
    </row>
    <row r="12195" spans="1:14" ht="45" x14ac:dyDescent="0.2">
      <c r="A12195">
        <v>58636</v>
      </c>
      <c r="B12195">
        <v>419699</v>
      </c>
      <c r="C12195" s="15" t="s">
        <v>15702</v>
      </c>
      <c r="D12195" s="15" t="s">
        <v>15703</v>
      </c>
      <c r="E12195">
        <v>2794</v>
      </c>
      <c r="F12195">
        <v>3992</v>
      </c>
      <c r="H12195">
        <v>28</v>
      </c>
      <c r="K12195" s="16">
        <f t="shared" si="570"/>
        <v>3129.2799999999997</v>
      </c>
      <c r="L12195" s="16">
        <f t="shared" si="571"/>
        <v>3293.9789473684209</v>
      </c>
      <c r="M12195" s="16">
        <f t="shared" si="573"/>
        <v>3743.1578947368416</v>
      </c>
      <c r="N12195" t="e">
        <f>INDEX(XML!$A$2:$R$782,MATCH(C12195,XML!$D$2:$D$737,0),2)</f>
        <v>#N/A</v>
      </c>
    </row>
    <row r="12196" spans="1:14" ht="45" x14ac:dyDescent="0.2">
      <c r="A12196">
        <v>58637</v>
      </c>
      <c r="B12196">
        <v>419700</v>
      </c>
      <c r="C12196" s="15" t="s">
        <v>15704</v>
      </c>
      <c r="D12196" s="15" t="s">
        <v>15705</v>
      </c>
      <c r="E12196">
        <v>2862</v>
      </c>
      <c r="F12196">
        <v>4088</v>
      </c>
      <c r="H12196">
        <v>31</v>
      </c>
      <c r="K12196" s="16">
        <f t="shared" si="570"/>
        <v>3205.44</v>
      </c>
      <c r="L12196" s="16">
        <f t="shared" si="571"/>
        <v>3374.1473684210528</v>
      </c>
      <c r="M12196" s="16">
        <f t="shared" si="573"/>
        <v>3834.2583732057419</v>
      </c>
      <c r="N12196" t="e">
        <f>INDEX(XML!$A$2:$R$782,MATCH(C12196,XML!$D$2:$D$737,0),2)</f>
        <v>#N/A</v>
      </c>
    </row>
    <row r="12197" spans="1:14" ht="45" x14ac:dyDescent="0.2">
      <c r="A12197">
        <v>58638</v>
      </c>
      <c r="B12197">
        <v>419701</v>
      </c>
      <c r="C12197" s="15" t="s">
        <v>15706</v>
      </c>
      <c r="D12197" s="15" t="s">
        <v>15707</v>
      </c>
      <c r="E12197">
        <v>2933</v>
      </c>
      <c r="F12197">
        <v>4190</v>
      </c>
      <c r="H12197">
        <v>19</v>
      </c>
      <c r="K12197" s="16">
        <f t="shared" si="570"/>
        <v>3284.96</v>
      </c>
      <c r="L12197" s="16">
        <f t="shared" si="571"/>
        <v>3457.8526315789472</v>
      </c>
      <c r="M12197" s="16">
        <f t="shared" si="573"/>
        <v>3929.3779904306216</v>
      </c>
      <c r="N12197" t="e">
        <f>INDEX(XML!$A$2:$R$782,MATCH(C12197,XML!$D$2:$D$737,0),2)</f>
        <v>#N/A</v>
      </c>
    </row>
    <row r="12198" spans="1:14" ht="45" x14ac:dyDescent="0.2">
      <c r="A12198">
        <v>58639</v>
      </c>
      <c r="B12198">
        <v>419702</v>
      </c>
      <c r="C12198" s="15" t="s">
        <v>15708</v>
      </c>
      <c r="D12198" s="15" t="s">
        <v>15709</v>
      </c>
      <c r="E12198">
        <v>3801</v>
      </c>
      <c r="F12198">
        <v>5429</v>
      </c>
      <c r="H12198">
        <v>11</v>
      </c>
      <c r="K12198" s="16">
        <f t="shared" si="570"/>
        <v>4257.12</v>
      </c>
      <c r="L12198" s="16">
        <f t="shared" si="571"/>
        <v>4481.1789473684212</v>
      </c>
      <c r="M12198" s="16">
        <f t="shared" si="573"/>
        <v>5092.2488038277515</v>
      </c>
      <c r="N12198" t="e">
        <f>INDEX(XML!$A$2:$R$782,MATCH(C12198,XML!$D$2:$D$737,0),2)</f>
        <v>#N/A</v>
      </c>
    </row>
    <row r="12199" spans="1:14" ht="45" x14ac:dyDescent="0.2">
      <c r="A12199">
        <v>58640</v>
      </c>
      <c r="B12199">
        <v>419703</v>
      </c>
      <c r="C12199" s="15" t="s">
        <v>15710</v>
      </c>
      <c r="D12199" s="15" t="s">
        <v>15711</v>
      </c>
      <c r="E12199">
        <v>3927</v>
      </c>
      <c r="F12199">
        <v>5610</v>
      </c>
      <c r="H12199">
        <v>14</v>
      </c>
      <c r="K12199" s="16">
        <f t="shared" si="570"/>
        <v>4398.24</v>
      </c>
      <c r="L12199" s="16">
        <f t="shared" si="571"/>
        <v>4629.726315789474</v>
      </c>
      <c r="M12199" s="16">
        <f t="shared" si="573"/>
        <v>5261.0526315789475</v>
      </c>
      <c r="N12199" t="e">
        <f>INDEX(XML!$A$2:$R$782,MATCH(C12199,XML!$D$2:$D$737,0),2)</f>
        <v>#N/A</v>
      </c>
    </row>
    <row r="12200" spans="1:14" ht="45" x14ac:dyDescent="0.2">
      <c r="A12200">
        <v>58641</v>
      </c>
      <c r="B12200">
        <v>419705</v>
      </c>
      <c r="C12200" s="15" t="s">
        <v>15712</v>
      </c>
      <c r="D12200" s="15" t="s">
        <v>15713</v>
      </c>
      <c r="E12200">
        <v>4382</v>
      </c>
      <c r="F12200">
        <v>6260</v>
      </c>
      <c r="H12200">
        <v>8</v>
      </c>
      <c r="K12200" s="16">
        <f t="shared" si="570"/>
        <v>4907.84</v>
      </c>
      <c r="L12200" s="16">
        <f t="shared" si="571"/>
        <v>5166.1473684210523</v>
      </c>
      <c r="M12200" s="16">
        <f t="shared" si="573"/>
        <v>5870.622009569378</v>
      </c>
      <c r="N12200" t="e">
        <f>INDEX(XML!$A$2:$R$782,MATCH(C12200,XML!$D$2:$D$737,0),2)</f>
        <v>#N/A</v>
      </c>
    </row>
    <row r="12201" spans="1:14" ht="45" x14ac:dyDescent="0.2">
      <c r="A12201">
        <v>58642</v>
      </c>
      <c r="B12201">
        <v>419706</v>
      </c>
      <c r="C12201" s="15" t="s">
        <v>15714</v>
      </c>
      <c r="D12201" s="15" t="s">
        <v>15715</v>
      </c>
      <c r="E12201">
        <v>3764</v>
      </c>
      <c r="F12201">
        <v>5376</v>
      </c>
      <c r="H12201">
        <v>8</v>
      </c>
      <c r="K12201" s="16">
        <f t="shared" si="570"/>
        <v>4215.68</v>
      </c>
      <c r="L12201" s="16">
        <f t="shared" si="571"/>
        <v>4437.5578947368422</v>
      </c>
      <c r="M12201" s="16">
        <f t="shared" si="573"/>
        <v>5042.6794258373202</v>
      </c>
      <c r="N12201" t="e">
        <f>INDEX(XML!$A$2:$R$782,MATCH(C12201,XML!$D$2:$D$737,0),2)</f>
        <v>#N/A</v>
      </c>
    </row>
    <row r="12202" spans="1:14" ht="45" x14ac:dyDescent="0.2">
      <c r="A12202">
        <v>58643</v>
      </c>
      <c r="B12202">
        <v>419708</v>
      </c>
      <c r="C12202" s="15" t="s">
        <v>15716</v>
      </c>
      <c r="D12202" s="15" t="s">
        <v>15717</v>
      </c>
      <c r="E12202">
        <v>3857</v>
      </c>
      <c r="F12202">
        <v>5510</v>
      </c>
      <c r="H12202">
        <v>13</v>
      </c>
      <c r="K12202" s="16">
        <f t="shared" si="570"/>
        <v>4319.84</v>
      </c>
      <c r="L12202" s="16">
        <f t="shared" si="571"/>
        <v>4547.2</v>
      </c>
      <c r="M12202" s="16">
        <f t="shared" si="573"/>
        <v>5167.272727272727</v>
      </c>
      <c r="N12202" t="e">
        <f>INDEX(XML!$A$2:$R$782,MATCH(C12202,XML!$D$2:$D$737,0),2)</f>
        <v>#N/A</v>
      </c>
    </row>
    <row r="12203" spans="1:14" ht="45" x14ac:dyDescent="0.2">
      <c r="A12203">
        <v>58644</v>
      </c>
      <c r="B12203">
        <v>419709</v>
      </c>
      <c r="C12203" s="15" t="s">
        <v>15718</v>
      </c>
      <c r="D12203" s="15" t="s">
        <v>15719</v>
      </c>
      <c r="E12203">
        <v>4207</v>
      </c>
      <c r="F12203">
        <v>6010</v>
      </c>
      <c r="H12203">
        <v>6</v>
      </c>
      <c r="K12203" s="16">
        <f t="shared" si="570"/>
        <v>4711.84</v>
      </c>
      <c r="L12203" s="16">
        <f t="shared" si="571"/>
        <v>4959.8315789473681</v>
      </c>
      <c r="M12203" s="16">
        <f t="shared" si="573"/>
        <v>5636.1722488038276</v>
      </c>
      <c r="N12203" t="e">
        <f>INDEX(XML!$A$2:$R$782,MATCH(C12203,XML!$D$2:$D$737,0),2)</f>
        <v>#N/A</v>
      </c>
    </row>
    <row r="12204" spans="1:14" ht="45" x14ac:dyDescent="0.2">
      <c r="A12204">
        <v>58645</v>
      </c>
      <c r="B12204">
        <v>419710</v>
      </c>
      <c r="C12204" s="15" t="s">
        <v>15720</v>
      </c>
      <c r="D12204" s="15" t="s">
        <v>15721</v>
      </c>
      <c r="E12204">
        <v>4219</v>
      </c>
      <c r="F12204">
        <v>6027</v>
      </c>
      <c r="H12204">
        <v>18</v>
      </c>
      <c r="K12204" s="16">
        <f t="shared" si="570"/>
        <v>4725.28</v>
      </c>
      <c r="L12204" s="16">
        <f t="shared" si="571"/>
        <v>4973.9789473684214</v>
      </c>
      <c r="M12204" s="16">
        <f t="shared" si="573"/>
        <v>5652.2488038277515</v>
      </c>
      <c r="N12204" t="e">
        <f>INDEX(XML!$A$2:$R$782,MATCH(C12204,XML!$D$2:$D$737,0),2)</f>
        <v>#N/A</v>
      </c>
    </row>
    <row r="12205" spans="1:14" ht="45" x14ac:dyDescent="0.2">
      <c r="A12205">
        <v>58646</v>
      </c>
      <c r="B12205">
        <v>419711</v>
      </c>
      <c r="C12205" s="15" t="s">
        <v>15722</v>
      </c>
      <c r="D12205" s="15" t="s">
        <v>15723</v>
      </c>
      <c r="E12205">
        <v>4076</v>
      </c>
      <c r="F12205">
        <v>5823</v>
      </c>
      <c r="H12205">
        <v>23</v>
      </c>
      <c r="K12205" s="16">
        <f t="shared" si="570"/>
        <v>4565.12</v>
      </c>
      <c r="L12205" s="16">
        <f t="shared" si="571"/>
        <v>4805.3894736842103</v>
      </c>
      <c r="M12205" s="16">
        <f t="shared" si="573"/>
        <v>5460.6698564593298</v>
      </c>
      <c r="N12205" t="e">
        <f>INDEX(XML!$A$2:$R$782,MATCH(C12205,XML!$D$2:$D$737,0),2)</f>
        <v>#N/A</v>
      </c>
    </row>
    <row r="12206" spans="1:14" ht="45" x14ac:dyDescent="0.2">
      <c r="A12206">
        <v>58647</v>
      </c>
      <c r="B12206">
        <v>419712</v>
      </c>
      <c r="C12206" s="15" t="s">
        <v>15724</v>
      </c>
      <c r="D12206" s="15" t="s">
        <v>15725</v>
      </c>
      <c r="E12206">
        <v>4506</v>
      </c>
      <c r="F12206">
        <v>6437</v>
      </c>
      <c r="H12206">
        <v>23</v>
      </c>
      <c r="K12206" s="16">
        <f t="shared" si="570"/>
        <v>5046.72</v>
      </c>
      <c r="L12206" s="16">
        <f t="shared" si="571"/>
        <v>5312.3368421052628</v>
      </c>
      <c r="M12206" s="16">
        <f t="shared" si="573"/>
        <v>6036.7464114832537</v>
      </c>
      <c r="N12206" t="e">
        <f>INDEX(XML!$A$2:$R$782,MATCH(C12206,XML!$D$2:$D$737,0),2)</f>
        <v>#N/A</v>
      </c>
    </row>
    <row r="12207" spans="1:14" ht="45" x14ac:dyDescent="0.2">
      <c r="A12207">
        <v>58648</v>
      </c>
      <c r="B12207">
        <v>419713</v>
      </c>
      <c r="C12207" s="15" t="s">
        <v>15726</v>
      </c>
      <c r="D12207" s="15" t="s">
        <v>15727</v>
      </c>
      <c r="E12207">
        <v>5739</v>
      </c>
      <c r="F12207">
        <v>8198</v>
      </c>
      <c r="H12207">
        <v>18</v>
      </c>
      <c r="K12207" s="16">
        <f t="shared" si="570"/>
        <v>6427.68</v>
      </c>
      <c r="L12207" s="16">
        <f t="shared" si="571"/>
        <v>6765.9789473684214</v>
      </c>
      <c r="M12207" s="16">
        <f t="shared" si="573"/>
        <v>7688.6124401913876</v>
      </c>
      <c r="N12207" t="e">
        <f>INDEX(XML!$A$2:$R$782,MATCH(C12207,XML!$D$2:$D$737,0),2)</f>
        <v>#N/A</v>
      </c>
    </row>
    <row r="12208" spans="1:14" ht="45" x14ac:dyDescent="0.2">
      <c r="A12208">
        <v>58649</v>
      </c>
      <c r="B12208">
        <v>419714</v>
      </c>
      <c r="C12208" s="15" t="s">
        <v>15728</v>
      </c>
      <c r="D12208" s="15" t="s">
        <v>15729</v>
      </c>
      <c r="E12208">
        <v>6055</v>
      </c>
      <c r="F12208">
        <v>8649</v>
      </c>
      <c r="H12208">
        <v>18</v>
      </c>
      <c r="K12208" s="16">
        <f t="shared" si="570"/>
        <v>6781.6</v>
      </c>
      <c r="L12208" s="16">
        <f t="shared" si="571"/>
        <v>7138.5263157894733</v>
      </c>
      <c r="M12208" s="16">
        <f t="shared" si="573"/>
        <v>8111.9617224880376</v>
      </c>
      <c r="N12208" t="e">
        <f>INDEX(XML!$A$2:$R$782,MATCH(C12208,XML!$D$2:$D$737,0),2)</f>
        <v>#N/A</v>
      </c>
    </row>
    <row r="12209" spans="1:14" ht="45" x14ac:dyDescent="0.2">
      <c r="A12209">
        <v>70384</v>
      </c>
      <c r="B12209" t="s">
        <v>28606</v>
      </c>
      <c r="C12209" s="15" t="s">
        <v>28607</v>
      </c>
      <c r="D12209" s="15" t="s">
        <v>28608</v>
      </c>
      <c r="E12209">
        <v>3896</v>
      </c>
      <c r="F12209">
        <v>5566</v>
      </c>
      <c r="H12209">
        <v>2</v>
      </c>
      <c r="K12209" s="16">
        <f t="shared" ref="K12209:K12223" si="574">IF(E12209&gt;49999,E12209+E12209*0.07,IF(E12209&lt;=49999,E12209+E12209*0.12))</f>
        <v>4363.5200000000004</v>
      </c>
      <c r="L12209" s="16">
        <f t="shared" si="571"/>
        <v>4593.1789473684221</v>
      </c>
      <c r="M12209" s="16">
        <f t="shared" ref="M12209:M12223" si="575">IF(COUNTIF(C12209,"*Dahua*"),F12209-10,L12209*100/88)</f>
        <v>5219.5215311004795</v>
      </c>
      <c r="N12209" t="e">
        <f>INDEX(XML!$A$2:$R$782,MATCH(C12209,XML!$D$2:$D$737,0),2)</f>
        <v>#N/A</v>
      </c>
    </row>
    <row r="12210" spans="1:14" ht="45" x14ac:dyDescent="0.2">
      <c r="A12210">
        <v>64946</v>
      </c>
      <c r="B12210">
        <v>296704</v>
      </c>
      <c r="C12210" s="15" t="s">
        <v>22586</v>
      </c>
      <c r="D12210" s="15" t="s">
        <v>22587</v>
      </c>
      <c r="E12210">
        <v>791</v>
      </c>
      <c r="F12210">
        <v>1054</v>
      </c>
      <c r="H12210">
        <v>11</v>
      </c>
      <c r="K12210" s="16">
        <f t="shared" si="574"/>
        <v>885.92</v>
      </c>
      <c r="L12210" s="16">
        <f t="shared" si="571"/>
        <v>932.54736842105262</v>
      </c>
      <c r="M12210" s="16">
        <f t="shared" si="575"/>
        <v>1059.7129186602872</v>
      </c>
      <c r="N12210" t="e">
        <f>INDEX(XML!$A$2:$R$782,MATCH(C12210,XML!$D$2:$D$737,0),2)</f>
        <v>#N/A</v>
      </c>
    </row>
    <row r="12211" spans="1:14" ht="45" x14ac:dyDescent="0.2">
      <c r="A12211">
        <v>56815</v>
      </c>
      <c r="B12211">
        <v>296705</v>
      </c>
      <c r="C12211" s="15" t="s">
        <v>29835</v>
      </c>
      <c r="D12211" s="15" t="s">
        <v>29836</v>
      </c>
      <c r="E12211">
        <v>791</v>
      </c>
      <c r="F12211">
        <v>1054</v>
      </c>
      <c r="H12211">
        <v>10</v>
      </c>
      <c r="K12211" s="16">
        <f t="shared" si="574"/>
        <v>885.92</v>
      </c>
      <c r="L12211" s="16">
        <f t="shared" si="571"/>
        <v>932.54736842105262</v>
      </c>
      <c r="M12211" s="16">
        <f t="shared" si="575"/>
        <v>1059.7129186602872</v>
      </c>
      <c r="N12211" t="e">
        <f>INDEX(XML!$A$2:$R$782,MATCH(C12211,XML!$D$2:$D$737,0),2)</f>
        <v>#N/A</v>
      </c>
    </row>
    <row r="12212" spans="1:14" ht="45" x14ac:dyDescent="0.2">
      <c r="A12212">
        <v>67865</v>
      </c>
      <c r="B12212">
        <v>296706</v>
      </c>
      <c r="C12212" s="15" t="s">
        <v>40052</v>
      </c>
      <c r="D12212" s="15" t="s">
        <v>40053</v>
      </c>
      <c r="E12212">
        <v>781</v>
      </c>
      <c r="F12212">
        <v>1041</v>
      </c>
      <c r="H12212">
        <v>18</v>
      </c>
      <c r="K12212" s="16">
        <f t="shared" si="574"/>
        <v>874.72</v>
      </c>
      <c r="L12212" s="16">
        <f t="shared" si="571"/>
        <v>920.7578947368421</v>
      </c>
      <c r="M12212" s="16">
        <f t="shared" si="575"/>
        <v>1046.3157894736842</v>
      </c>
      <c r="N12212" t="e">
        <f>INDEX(XML!$A$2:$R$782,MATCH(C12212,XML!$D$2:$D$737,0),2)</f>
        <v>#N/A</v>
      </c>
    </row>
    <row r="12213" spans="1:14" ht="45" x14ac:dyDescent="0.2">
      <c r="A12213">
        <v>54420</v>
      </c>
      <c r="B12213">
        <v>296708</v>
      </c>
      <c r="C12213" s="15" t="s">
        <v>12362</v>
      </c>
      <c r="D12213" s="15" t="s">
        <v>12655</v>
      </c>
      <c r="E12213">
        <v>710</v>
      </c>
      <c r="F12213">
        <v>947</v>
      </c>
      <c r="H12213" t="s">
        <v>746</v>
      </c>
      <c r="K12213" s="16">
        <f t="shared" si="574"/>
        <v>795.2</v>
      </c>
      <c r="L12213" s="16">
        <f t="shared" si="571"/>
        <v>837.0526315789474</v>
      </c>
      <c r="M12213" s="16">
        <f t="shared" si="575"/>
        <v>951.1961722488038</v>
      </c>
      <c r="N12213" t="e">
        <f>INDEX(XML!$A$2:$R$782,MATCH(C12213,XML!$D$2:$D$737,0),2)</f>
        <v>#N/A</v>
      </c>
    </row>
    <row r="12214" spans="1:14" ht="45" x14ac:dyDescent="0.2">
      <c r="A12214">
        <v>54421</v>
      </c>
      <c r="B12214">
        <v>296709</v>
      </c>
      <c r="C12214" s="15" t="s">
        <v>12363</v>
      </c>
      <c r="D12214" s="15" t="s">
        <v>12656</v>
      </c>
      <c r="E12214">
        <v>570</v>
      </c>
      <c r="F12214">
        <v>760</v>
      </c>
      <c r="H12214" t="s">
        <v>746</v>
      </c>
      <c r="K12214" s="16">
        <f t="shared" si="574"/>
        <v>638.4</v>
      </c>
      <c r="L12214" s="16">
        <f t="shared" si="571"/>
        <v>672</v>
      </c>
      <c r="M12214" s="16">
        <f t="shared" si="575"/>
        <v>763.63636363636363</v>
      </c>
      <c r="N12214" t="e">
        <f>INDEX(XML!$A$2:$R$782,MATCH(C12214,XML!$D$2:$D$737,0),2)</f>
        <v>#N/A</v>
      </c>
    </row>
    <row r="12215" spans="1:14" ht="45" x14ac:dyDescent="0.2">
      <c r="A12215">
        <v>54418</v>
      </c>
      <c r="B12215">
        <v>296696</v>
      </c>
      <c r="C12215" s="15" t="s">
        <v>12634</v>
      </c>
      <c r="D12215" s="15" t="s">
        <v>12653</v>
      </c>
      <c r="E12215">
        <v>653</v>
      </c>
      <c r="F12215">
        <v>871</v>
      </c>
      <c r="H12215" t="s">
        <v>746</v>
      </c>
      <c r="K12215" s="16">
        <f t="shared" si="574"/>
        <v>731.36</v>
      </c>
      <c r="L12215" s="16">
        <f t="shared" si="571"/>
        <v>769.85263157894735</v>
      </c>
      <c r="M12215" s="16">
        <f t="shared" si="575"/>
        <v>874.83253588516743</v>
      </c>
      <c r="N12215" t="e">
        <f>INDEX(XML!$A$2:$R$782,MATCH(C12215,XML!$D$2:$D$737,0),2)</f>
        <v>#N/A</v>
      </c>
    </row>
    <row r="12216" spans="1:14" ht="45" x14ac:dyDescent="0.2">
      <c r="A12216">
        <v>54422</v>
      </c>
      <c r="B12216">
        <v>296710</v>
      </c>
      <c r="C12216" s="15" t="s">
        <v>12364</v>
      </c>
      <c r="D12216" s="15" t="s">
        <v>12657</v>
      </c>
      <c r="E12216">
        <v>570</v>
      </c>
      <c r="F12216">
        <v>760</v>
      </c>
      <c r="H12216" t="s">
        <v>746</v>
      </c>
      <c r="K12216" s="16">
        <f t="shared" si="574"/>
        <v>638.4</v>
      </c>
      <c r="L12216" s="16">
        <f t="shared" si="571"/>
        <v>672</v>
      </c>
      <c r="M12216" s="16">
        <f t="shared" si="575"/>
        <v>763.63636363636363</v>
      </c>
      <c r="N12216" t="e">
        <f>INDEX(XML!$A$2:$R$782,MATCH(C12216,XML!$D$2:$D$737,0),2)</f>
        <v>#N/A</v>
      </c>
    </row>
    <row r="12217" spans="1:14" ht="45" x14ac:dyDescent="0.2">
      <c r="A12217">
        <v>54419</v>
      </c>
      <c r="B12217">
        <v>296697</v>
      </c>
      <c r="C12217" s="15" t="s">
        <v>12635</v>
      </c>
      <c r="D12217" s="15" t="s">
        <v>12654</v>
      </c>
      <c r="E12217">
        <v>639</v>
      </c>
      <c r="F12217">
        <v>852</v>
      </c>
      <c r="H12217" t="s">
        <v>746</v>
      </c>
      <c r="K12217" s="16">
        <f t="shared" si="574"/>
        <v>715.68</v>
      </c>
      <c r="L12217" s="16">
        <f t="shared" si="571"/>
        <v>753.34736842105258</v>
      </c>
      <c r="M12217" s="16">
        <f t="shared" si="575"/>
        <v>856.07655502392333</v>
      </c>
      <c r="N12217" t="e">
        <f>INDEX(XML!$A$2:$R$782,MATCH(C12217,XML!$D$2:$D$737,0),2)</f>
        <v>#N/A</v>
      </c>
    </row>
    <row r="12218" spans="1:14" ht="45" x14ac:dyDescent="0.2">
      <c r="A12218">
        <v>54423</v>
      </c>
      <c r="B12218">
        <v>296711</v>
      </c>
      <c r="C12218" s="15" t="s">
        <v>12365</v>
      </c>
      <c r="D12218" s="15" t="s">
        <v>12658</v>
      </c>
      <c r="E12218">
        <v>580</v>
      </c>
      <c r="F12218">
        <v>773</v>
      </c>
      <c r="H12218" t="s">
        <v>746</v>
      </c>
      <c r="K12218" s="16">
        <f t="shared" si="574"/>
        <v>649.6</v>
      </c>
      <c r="L12218" s="16">
        <f t="shared" si="571"/>
        <v>683.78947368421052</v>
      </c>
      <c r="M12218" s="16">
        <f t="shared" si="575"/>
        <v>777.03349282296654</v>
      </c>
      <c r="N12218" t="e">
        <f>INDEX(XML!$A$2:$R$782,MATCH(C12218,XML!$D$2:$D$737,0),2)</f>
        <v>#N/A</v>
      </c>
    </row>
    <row r="12219" spans="1:14" ht="45" x14ac:dyDescent="0.2">
      <c r="A12219">
        <v>54424</v>
      </c>
      <c r="B12219">
        <v>296712</v>
      </c>
      <c r="C12219" s="15" t="s">
        <v>12366</v>
      </c>
      <c r="D12219" s="15" t="s">
        <v>12659</v>
      </c>
      <c r="E12219">
        <v>588</v>
      </c>
      <c r="F12219">
        <v>784</v>
      </c>
      <c r="H12219" t="s">
        <v>746</v>
      </c>
      <c r="K12219" s="16">
        <f t="shared" si="574"/>
        <v>658.56</v>
      </c>
      <c r="L12219" s="16">
        <f t="shared" si="571"/>
        <v>693.22105263157891</v>
      </c>
      <c r="M12219" s="16">
        <f t="shared" si="575"/>
        <v>787.7511961722488</v>
      </c>
      <c r="N12219" t="e">
        <f>INDEX(XML!$A$2:$R$782,MATCH(C12219,XML!$D$2:$D$737,0),2)</f>
        <v>#N/A</v>
      </c>
    </row>
    <row r="12220" spans="1:14" ht="45" x14ac:dyDescent="0.2">
      <c r="A12220">
        <v>63899</v>
      </c>
      <c r="B12220">
        <v>296699</v>
      </c>
      <c r="C12220" s="15" t="s">
        <v>22011</v>
      </c>
      <c r="D12220" s="15" t="s">
        <v>22012</v>
      </c>
      <c r="E12220">
        <v>677</v>
      </c>
      <c r="F12220">
        <v>902</v>
      </c>
      <c r="H12220">
        <v>14</v>
      </c>
      <c r="K12220" s="16">
        <f t="shared" si="574"/>
        <v>758.24</v>
      </c>
      <c r="L12220" s="16">
        <f t="shared" si="571"/>
        <v>798.14736842105265</v>
      </c>
      <c r="M12220" s="16">
        <f t="shared" si="575"/>
        <v>906.98564593301444</v>
      </c>
      <c r="N12220" t="e">
        <f>INDEX(XML!$A$2:$R$782,MATCH(C12220,XML!$D$2:$D$737,0),2)</f>
        <v>#N/A</v>
      </c>
    </row>
    <row r="12221" spans="1:14" ht="45" x14ac:dyDescent="0.2">
      <c r="A12221">
        <v>54425</v>
      </c>
      <c r="B12221">
        <v>296713</v>
      </c>
      <c r="C12221" s="15" t="s">
        <v>12367</v>
      </c>
      <c r="D12221" s="15" t="s">
        <v>12660</v>
      </c>
      <c r="E12221">
        <v>657</v>
      </c>
      <c r="F12221">
        <v>876</v>
      </c>
      <c r="H12221" t="s">
        <v>746</v>
      </c>
      <c r="K12221" s="16">
        <f t="shared" si="574"/>
        <v>735.84</v>
      </c>
      <c r="L12221" s="16">
        <f t="shared" si="571"/>
        <v>774.56842105263161</v>
      </c>
      <c r="M12221" s="16">
        <f t="shared" si="575"/>
        <v>880.19138755980862</v>
      </c>
      <c r="N12221" t="e">
        <f>INDEX(XML!$A$2:$R$782,MATCH(C12221,XML!$D$2:$D$737,0),2)</f>
        <v>#N/A</v>
      </c>
    </row>
    <row r="12222" spans="1:14" ht="45" x14ac:dyDescent="0.2">
      <c r="A12222">
        <v>54426</v>
      </c>
      <c r="B12222">
        <v>296714</v>
      </c>
      <c r="C12222" s="15" t="s">
        <v>12368</v>
      </c>
      <c r="D12222" s="15" t="s">
        <v>12661</v>
      </c>
      <c r="E12222">
        <v>647</v>
      </c>
      <c r="F12222">
        <v>862</v>
      </c>
      <c r="H12222" t="s">
        <v>746</v>
      </c>
      <c r="K12222" s="16">
        <f t="shared" si="574"/>
        <v>724.64</v>
      </c>
      <c r="L12222" s="16">
        <f t="shared" si="571"/>
        <v>762.77894736842109</v>
      </c>
      <c r="M12222" s="16">
        <f t="shared" si="575"/>
        <v>866.79425837320571</v>
      </c>
      <c r="N12222" t="e">
        <f>INDEX(XML!$A$2:$R$782,MATCH(C12222,XML!$D$2:$D$737,0),2)</f>
        <v>#N/A</v>
      </c>
    </row>
    <row r="12223" spans="1:14" ht="45" x14ac:dyDescent="0.2">
      <c r="A12223">
        <v>54427</v>
      </c>
      <c r="B12223">
        <v>296715</v>
      </c>
      <c r="C12223" s="15" t="s">
        <v>12369</v>
      </c>
      <c r="D12223" s="15" t="s">
        <v>12662</v>
      </c>
      <c r="E12223">
        <v>750</v>
      </c>
      <c r="F12223">
        <v>1000</v>
      </c>
      <c r="H12223" t="s">
        <v>746</v>
      </c>
      <c r="K12223" s="16">
        <f t="shared" si="574"/>
        <v>840</v>
      </c>
      <c r="L12223" s="16">
        <f t="shared" si="571"/>
        <v>884.21052631578948</v>
      </c>
      <c r="M12223" s="16">
        <f t="shared" si="575"/>
        <v>1004.7846889952153</v>
      </c>
      <c r="N12223" t="e">
        <f>INDEX(XML!$A$2:$R$782,MATCH(C12223,XML!$D$2:$D$737,0),2)</f>
        <v>#N/A</v>
      </c>
    </row>
    <row r="12224" spans="1:14" ht="45" x14ac:dyDescent="0.2">
      <c r="A12224">
        <v>54428</v>
      </c>
      <c r="B12224">
        <v>296716</v>
      </c>
      <c r="C12224" s="15" t="s">
        <v>12370</v>
      </c>
      <c r="D12224" s="15" t="s">
        <v>12663</v>
      </c>
      <c r="E12224">
        <v>761</v>
      </c>
      <c r="F12224">
        <v>1015</v>
      </c>
      <c r="H12224" t="s">
        <v>746</v>
      </c>
      <c r="K12224" s="16">
        <f t="shared" ref="K12224:K12287" si="576">IF(E12224&gt;49999,E12224+E12224*0.07,IF(E12224&lt;=49999,E12224+E12224*0.12))</f>
        <v>852.31999999999994</v>
      </c>
      <c r="L12224" s="16">
        <f t="shared" si="571"/>
        <v>897.17894736842106</v>
      </c>
      <c r="M12224" s="16">
        <f t="shared" ref="M12224:M12287" si="577">IF(COUNTIF(C12224,"*Dahua*"),F12224-10,L12224*100/88)</f>
        <v>1019.5215311004785</v>
      </c>
      <c r="N12224" t="e">
        <f>INDEX(XML!$A$2:$R$782,MATCH(C12224,XML!$D$2:$D$737,0),2)</f>
        <v>#N/A</v>
      </c>
    </row>
    <row r="12225" spans="1:14" ht="45" x14ac:dyDescent="0.2">
      <c r="A12225">
        <v>55775</v>
      </c>
      <c r="B12225">
        <v>296783</v>
      </c>
      <c r="C12225" s="15" t="s">
        <v>20124</v>
      </c>
      <c r="D12225" s="15" t="s">
        <v>20125</v>
      </c>
      <c r="E12225">
        <v>1585</v>
      </c>
      <c r="F12225">
        <v>2113</v>
      </c>
      <c r="H12225" t="s">
        <v>746</v>
      </c>
      <c r="K12225" s="16">
        <f t="shared" si="576"/>
        <v>1775.2</v>
      </c>
      <c r="L12225" s="16">
        <f t="shared" si="571"/>
        <v>1868.6315789473683</v>
      </c>
      <c r="M12225" s="16">
        <f t="shared" si="577"/>
        <v>2123.4449760765547</v>
      </c>
      <c r="N12225" t="e">
        <f>INDEX(XML!$A$2:$R$782,MATCH(C12225,XML!$D$2:$D$737,0),2)</f>
        <v>#N/A</v>
      </c>
    </row>
    <row r="12226" spans="1:14" ht="45" x14ac:dyDescent="0.2">
      <c r="A12226">
        <v>67864</v>
      </c>
      <c r="B12226">
        <v>296784</v>
      </c>
      <c r="C12226" s="15" t="s">
        <v>40054</v>
      </c>
      <c r="D12226" s="15" t="s">
        <v>40055</v>
      </c>
      <c r="E12226">
        <v>1577</v>
      </c>
      <c r="F12226">
        <v>2102</v>
      </c>
      <c r="K12226" s="16">
        <f t="shared" si="576"/>
        <v>1766.24</v>
      </c>
      <c r="L12226" s="16">
        <f t="shared" si="571"/>
        <v>1859.2</v>
      </c>
      <c r="M12226" s="16">
        <f t="shared" si="577"/>
        <v>2112.7272727272725</v>
      </c>
      <c r="N12226" t="e">
        <f>INDEX(XML!$A$2:$R$782,MATCH(C12226,XML!$D$2:$D$737,0),2)</f>
        <v>#N/A</v>
      </c>
    </row>
    <row r="12227" spans="1:14" ht="45" x14ac:dyDescent="0.2">
      <c r="A12227">
        <v>55776</v>
      </c>
      <c r="B12227">
        <v>296786</v>
      </c>
      <c r="C12227" s="15" t="s">
        <v>33454</v>
      </c>
      <c r="D12227" s="15" t="s">
        <v>33455</v>
      </c>
      <c r="E12227">
        <v>1406</v>
      </c>
      <c r="F12227">
        <v>1875</v>
      </c>
      <c r="H12227" t="s">
        <v>746</v>
      </c>
      <c r="K12227" s="16">
        <f t="shared" si="576"/>
        <v>1574.72</v>
      </c>
      <c r="L12227" s="16">
        <f t="shared" si="571"/>
        <v>1657.6</v>
      </c>
      <c r="M12227" s="16">
        <f t="shared" si="577"/>
        <v>1883.6363636363637</v>
      </c>
      <c r="N12227" t="e">
        <f>INDEX(XML!$A$2:$R$782,MATCH(C12227,XML!$D$2:$D$737,0),2)</f>
        <v>#N/A</v>
      </c>
    </row>
    <row r="12228" spans="1:14" ht="45" x14ac:dyDescent="0.2">
      <c r="A12228">
        <v>54429</v>
      </c>
      <c r="B12228">
        <v>296787</v>
      </c>
      <c r="C12228" s="15" t="s">
        <v>12371</v>
      </c>
      <c r="D12228" s="15" t="s">
        <v>12664</v>
      </c>
      <c r="E12228">
        <v>1157</v>
      </c>
      <c r="F12228">
        <v>1543</v>
      </c>
      <c r="H12228" t="s">
        <v>746</v>
      </c>
      <c r="K12228" s="16">
        <f t="shared" si="576"/>
        <v>1295.8399999999999</v>
      </c>
      <c r="L12228" s="16">
        <f t="shared" si="571"/>
        <v>1364.0421052631577</v>
      </c>
      <c r="M12228" s="16">
        <f t="shared" si="577"/>
        <v>1550.0478468899521</v>
      </c>
      <c r="N12228" t="e">
        <f>INDEX(XML!$A$2:$R$782,MATCH(C12228,XML!$D$2:$D$737,0),2)</f>
        <v>#N/A</v>
      </c>
    </row>
    <row r="12229" spans="1:14" ht="45" x14ac:dyDescent="0.2">
      <c r="A12229">
        <v>54430</v>
      </c>
      <c r="B12229">
        <v>296788</v>
      </c>
      <c r="C12229" s="15" t="s">
        <v>12372</v>
      </c>
      <c r="D12229" s="15" t="s">
        <v>12665</v>
      </c>
      <c r="E12229">
        <v>1157</v>
      </c>
      <c r="F12229">
        <v>1543</v>
      </c>
      <c r="H12229" t="s">
        <v>746</v>
      </c>
      <c r="K12229" s="16">
        <f t="shared" si="576"/>
        <v>1295.8399999999999</v>
      </c>
      <c r="L12229" s="16">
        <f t="shared" ref="L12229:L12292" si="578">K12229*100/95</f>
        <v>1364.0421052631577</v>
      </c>
      <c r="M12229" s="16">
        <f t="shared" si="577"/>
        <v>1550.0478468899521</v>
      </c>
      <c r="N12229" t="e">
        <f>INDEX(XML!$A$2:$R$782,MATCH(C12229,XML!$D$2:$D$737,0),2)</f>
        <v>#N/A</v>
      </c>
    </row>
    <row r="12230" spans="1:14" ht="45" x14ac:dyDescent="0.2">
      <c r="A12230">
        <v>54431</v>
      </c>
      <c r="B12230">
        <v>296789</v>
      </c>
      <c r="C12230" s="15" t="s">
        <v>12373</v>
      </c>
      <c r="D12230" s="15" t="s">
        <v>12666</v>
      </c>
      <c r="E12230">
        <v>1181</v>
      </c>
      <c r="F12230">
        <v>1575</v>
      </c>
      <c r="H12230" t="s">
        <v>746</v>
      </c>
      <c r="K12230" s="16">
        <f t="shared" si="576"/>
        <v>1322.72</v>
      </c>
      <c r="L12230" s="16">
        <f t="shared" si="578"/>
        <v>1392.3368421052633</v>
      </c>
      <c r="M12230" s="16">
        <f t="shared" si="577"/>
        <v>1582.200956937799</v>
      </c>
      <c r="N12230" t="e">
        <f>INDEX(XML!$A$2:$R$782,MATCH(C12230,XML!$D$2:$D$737,0),2)</f>
        <v>#N/A</v>
      </c>
    </row>
    <row r="12231" spans="1:14" ht="45" x14ac:dyDescent="0.2">
      <c r="A12231">
        <v>54432</v>
      </c>
      <c r="B12231">
        <v>296790</v>
      </c>
      <c r="C12231" s="15" t="s">
        <v>12374</v>
      </c>
      <c r="D12231" s="15" t="s">
        <v>12667</v>
      </c>
      <c r="E12231">
        <v>1206</v>
      </c>
      <c r="F12231">
        <v>1608</v>
      </c>
      <c r="H12231" t="s">
        <v>746</v>
      </c>
      <c r="K12231" s="16">
        <f t="shared" si="576"/>
        <v>1350.72</v>
      </c>
      <c r="L12231" s="16">
        <f t="shared" si="578"/>
        <v>1421.8105263157895</v>
      </c>
      <c r="M12231" s="16">
        <f t="shared" si="577"/>
        <v>1615.6937799043064</v>
      </c>
      <c r="N12231" t="e">
        <f>INDEX(XML!$A$2:$R$782,MATCH(C12231,XML!$D$2:$D$737,0),2)</f>
        <v>#N/A</v>
      </c>
    </row>
    <row r="12232" spans="1:14" ht="45" x14ac:dyDescent="0.2">
      <c r="A12232">
        <v>54433</v>
      </c>
      <c r="B12232">
        <v>296791</v>
      </c>
      <c r="C12232" s="15" t="s">
        <v>12375</v>
      </c>
      <c r="D12232" s="15" t="s">
        <v>12668</v>
      </c>
      <c r="E12232">
        <v>1289</v>
      </c>
      <c r="F12232">
        <v>1719</v>
      </c>
      <c r="H12232" t="s">
        <v>746</v>
      </c>
      <c r="K12232" s="16">
        <f t="shared" si="576"/>
        <v>1443.68</v>
      </c>
      <c r="L12232" s="16">
        <f t="shared" si="578"/>
        <v>1519.6631578947367</v>
      </c>
      <c r="M12232" s="16">
        <f t="shared" si="577"/>
        <v>1726.88995215311</v>
      </c>
      <c r="N12232" t="e">
        <f>INDEX(XML!$A$2:$R$782,MATCH(C12232,XML!$D$2:$D$737,0),2)</f>
        <v>#N/A</v>
      </c>
    </row>
    <row r="12233" spans="1:14" ht="45" x14ac:dyDescent="0.2">
      <c r="A12233">
        <v>54434</v>
      </c>
      <c r="B12233">
        <v>296792</v>
      </c>
      <c r="C12233" s="15" t="s">
        <v>12376</v>
      </c>
      <c r="D12233" s="15" t="s">
        <v>12669</v>
      </c>
      <c r="E12233">
        <v>1325</v>
      </c>
      <c r="F12233">
        <v>1767</v>
      </c>
      <c r="H12233" t="s">
        <v>746</v>
      </c>
      <c r="K12233" s="16">
        <f t="shared" si="576"/>
        <v>1484</v>
      </c>
      <c r="L12233" s="16">
        <f t="shared" si="578"/>
        <v>1562.1052631578948</v>
      </c>
      <c r="M12233" s="16">
        <f t="shared" si="577"/>
        <v>1775.1196172248804</v>
      </c>
      <c r="N12233" t="e">
        <f>INDEX(XML!$A$2:$R$782,MATCH(C12233,XML!$D$2:$D$737,0),2)</f>
        <v>#N/A</v>
      </c>
    </row>
    <row r="12234" spans="1:14" ht="45" x14ac:dyDescent="0.2">
      <c r="A12234">
        <v>54435</v>
      </c>
      <c r="B12234">
        <v>296793</v>
      </c>
      <c r="C12234" s="15" t="s">
        <v>12377</v>
      </c>
      <c r="D12234" s="15" t="s">
        <v>12670</v>
      </c>
      <c r="E12234">
        <v>1503</v>
      </c>
      <c r="F12234">
        <v>2004</v>
      </c>
      <c r="H12234">
        <v>5</v>
      </c>
      <c r="K12234" s="16">
        <f t="shared" si="576"/>
        <v>1683.36</v>
      </c>
      <c r="L12234" s="16">
        <f t="shared" si="578"/>
        <v>1771.957894736842</v>
      </c>
      <c r="M12234" s="16">
        <f t="shared" si="577"/>
        <v>2013.5885167464114</v>
      </c>
      <c r="N12234" t="e">
        <f>INDEX(XML!$A$2:$R$782,MATCH(C12234,XML!$D$2:$D$737,0),2)</f>
        <v>#N/A</v>
      </c>
    </row>
    <row r="12235" spans="1:14" ht="45" x14ac:dyDescent="0.2">
      <c r="A12235">
        <v>54436</v>
      </c>
      <c r="B12235">
        <v>296794</v>
      </c>
      <c r="C12235" s="15" t="s">
        <v>12378</v>
      </c>
      <c r="D12235" s="15" t="s">
        <v>12671</v>
      </c>
      <c r="E12235">
        <v>1498</v>
      </c>
      <c r="F12235">
        <v>1997</v>
      </c>
      <c r="H12235" t="s">
        <v>746</v>
      </c>
      <c r="K12235" s="16">
        <f t="shared" si="576"/>
        <v>1677.76</v>
      </c>
      <c r="L12235" s="16">
        <f t="shared" si="578"/>
        <v>1766.0631578947368</v>
      </c>
      <c r="M12235" s="16">
        <f t="shared" si="577"/>
        <v>2006.88995215311</v>
      </c>
      <c r="N12235" t="e">
        <f>INDEX(XML!$A$2:$R$782,MATCH(C12235,XML!$D$2:$D$737,0),2)</f>
        <v>#N/A</v>
      </c>
    </row>
    <row r="12236" spans="1:14" ht="45" x14ac:dyDescent="0.2">
      <c r="A12236">
        <v>67863</v>
      </c>
      <c r="B12236">
        <v>296822</v>
      </c>
      <c r="C12236" s="15" t="s">
        <v>30292</v>
      </c>
      <c r="D12236" s="15" t="s">
        <v>30293</v>
      </c>
      <c r="E12236">
        <v>2377</v>
      </c>
      <c r="F12236">
        <v>3169</v>
      </c>
      <c r="H12236">
        <v>8</v>
      </c>
      <c r="K12236" s="16">
        <f t="shared" si="576"/>
        <v>2662.24</v>
      </c>
      <c r="L12236" s="16">
        <f t="shared" si="578"/>
        <v>2802.3578947368419</v>
      </c>
      <c r="M12236" s="16">
        <f t="shared" si="577"/>
        <v>3184.4976076555026</v>
      </c>
      <c r="N12236" t="e">
        <f>INDEX(XML!$A$2:$R$782,MATCH(C12236,XML!$D$2:$D$737,0),2)</f>
        <v>#N/A</v>
      </c>
    </row>
    <row r="12237" spans="1:14" ht="45" x14ac:dyDescent="0.2">
      <c r="A12237">
        <v>56813</v>
      </c>
      <c r="B12237">
        <v>296824</v>
      </c>
      <c r="C12237" s="15" t="s">
        <v>22588</v>
      </c>
      <c r="D12237" s="15" t="s">
        <v>22589</v>
      </c>
      <c r="E12237">
        <v>2354</v>
      </c>
      <c r="F12237">
        <v>3138</v>
      </c>
      <c r="H12237">
        <v>12</v>
      </c>
      <c r="K12237" s="16">
        <f t="shared" si="576"/>
        <v>2636.48</v>
      </c>
      <c r="L12237" s="16">
        <f t="shared" si="578"/>
        <v>2775.242105263158</v>
      </c>
      <c r="M12237" s="16">
        <f t="shared" si="577"/>
        <v>3153.6842105263158</v>
      </c>
      <c r="N12237" t="e">
        <f>INDEX(XML!$A$2:$R$782,MATCH(C12237,XML!$D$2:$D$737,0),2)</f>
        <v>#N/A</v>
      </c>
    </row>
    <row r="12238" spans="1:14" ht="45" x14ac:dyDescent="0.2">
      <c r="A12238">
        <v>54437</v>
      </c>
      <c r="B12238">
        <v>296825</v>
      </c>
      <c r="C12238" s="15" t="s">
        <v>12379</v>
      </c>
      <c r="D12238" s="15" t="s">
        <v>12672</v>
      </c>
      <c r="E12238">
        <v>2092</v>
      </c>
      <c r="F12238">
        <v>2789</v>
      </c>
      <c r="H12238" t="s">
        <v>746</v>
      </c>
      <c r="K12238" s="16">
        <f t="shared" si="576"/>
        <v>2343.04</v>
      </c>
      <c r="L12238" s="16">
        <f t="shared" si="578"/>
        <v>2466.3578947368419</v>
      </c>
      <c r="M12238" s="16">
        <f t="shared" si="577"/>
        <v>2802.6794258373202</v>
      </c>
      <c r="N12238" t="e">
        <f>INDEX(XML!$A$2:$R$782,MATCH(C12238,XML!$D$2:$D$737,0),2)</f>
        <v>#N/A</v>
      </c>
    </row>
    <row r="12239" spans="1:14" ht="45" x14ac:dyDescent="0.2">
      <c r="A12239">
        <v>54438</v>
      </c>
      <c r="B12239">
        <v>296826</v>
      </c>
      <c r="C12239" s="15" t="s">
        <v>12380</v>
      </c>
      <c r="D12239" s="15" t="s">
        <v>12673</v>
      </c>
      <c r="E12239">
        <v>1782</v>
      </c>
      <c r="F12239">
        <v>2376</v>
      </c>
      <c r="H12239" t="s">
        <v>746</v>
      </c>
      <c r="K12239" s="16">
        <f t="shared" si="576"/>
        <v>1995.84</v>
      </c>
      <c r="L12239" s="16">
        <f t="shared" si="578"/>
        <v>2100.8842105263157</v>
      </c>
      <c r="M12239" s="16">
        <f t="shared" si="577"/>
        <v>2387.3684210526317</v>
      </c>
      <c r="N12239" t="e">
        <f>INDEX(XML!$A$2:$R$782,MATCH(C12239,XML!$D$2:$D$737,0),2)</f>
        <v>#N/A</v>
      </c>
    </row>
    <row r="12240" spans="1:14" ht="45" x14ac:dyDescent="0.2">
      <c r="A12240">
        <v>54439</v>
      </c>
      <c r="B12240">
        <v>296827</v>
      </c>
      <c r="C12240" s="15" t="s">
        <v>12381</v>
      </c>
      <c r="D12240" s="15" t="s">
        <v>12674</v>
      </c>
      <c r="E12240">
        <v>1702</v>
      </c>
      <c r="F12240">
        <v>2269</v>
      </c>
      <c r="H12240" t="s">
        <v>746</v>
      </c>
      <c r="K12240" s="16">
        <f t="shared" si="576"/>
        <v>1906.24</v>
      </c>
      <c r="L12240" s="16">
        <f t="shared" si="578"/>
        <v>2006.5684210526315</v>
      </c>
      <c r="M12240" s="16">
        <f t="shared" si="577"/>
        <v>2280.1913875598084</v>
      </c>
      <c r="N12240" t="e">
        <f>INDEX(XML!$A$2:$R$782,MATCH(C12240,XML!$D$2:$D$737,0),2)</f>
        <v>#N/A</v>
      </c>
    </row>
    <row r="12241" spans="1:14" ht="45" x14ac:dyDescent="0.2">
      <c r="A12241">
        <v>54440</v>
      </c>
      <c r="B12241">
        <v>296828</v>
      </c>
      <c r="C12241" s="15" t="s">
        <v>12382</v>
      </c>
      <c r="D12241" s="15" t="s">
        <v>12675</v>
      </c>
      <c r="E12241">
        <v>1820</v>
      </c>
      <c r="F12241">
        <v>2426</v>
      </c>
      <c r="H12241" t="s">
        <v>746</v>
      </c>
      <c r="K12241" s="16">
        <f t="shared" si="576"/>
        <v>2038.4</v>
      </c>
      <c r="L12241" s="16">
        <f t="shared" si="578"/>
        <v>2145.6842105263158</v>
      </c>
      <c r="M12241" s="16">
        <f t="shared" si="577"/>
        <v>2438.2775119617222</v>
      </c>
      <c r="N12241" t="e">
        <f>INDEX(XML!$A$2:$R$782,MATCH(C12241,XML!$D$2:$D$737,0),2)</f>
        <v>#N/A</v>
      </c>
    </row>
    <row r="12242" spans="1:14" ht="45" x14ac:dyDescent="0.2">
      <c r="A12242">
        <v>54441</v>
      </c>
      <c r="B12242">
        <v>296829</v>
      </c>
      <c r="C12242" s="15" t="s">
        <v>12383</v>
      </c>
      <c r="D12242" s="15" t="s">
        <v>12676</v>
      </c>
      <c r="E12242">
        <v>1769</v>
      </c>
      <c r="F12242">
        <v>2358</v>
      </c>
      <c r="H12242" t="s">
        <v>746</v>
      </c>
      <c r="K12242" s="16">
        <f t="shared" si="576"/>
        <v>1981.28</v>
      </c>
      <c r="L12242" s="16">
        <f t="shared" si="578"/>
        <v>2085.5578947368422</v>
      </c>
      <c r="M12242" s="16">
        <f t="shared" si="577"/>
        <v>2369.9521531100477</v>
      </c>
      <c r="N12242" t="e">
        <f>INDEX(XML!$A$2:$R$782,MATCH(C12242,XML!$D$2:$D$737,0),2)</f>
        <v>#N/A</v>
      </c>
    </row>
    <row r="12243" spans="1:14" ht="45" x14ac:dyDescent="0.2">
      <c r="A12243">
        <v>54442</v>
      </c>
      <c r="B12243">
        <v>296830</v>
      </c>
      <c r="C12243" s="15" t="s">
        <v>12384</v>
      </c>
      <c r="D12243" s="15" t="s">
        <v>12677</v>
      </c>
      <c r="E12243">
        <v>1898</v>
      </c>
      <c r="F12243">
        <v>2530</v>
      </c>
      <c r="H12243" t="s">
        <v>746</v>
      </c>
      <c r="K12243" s="16">
        <f t="shared" si="576"/>
        <v>2125.7600000000002</v>
      </c>
      <c r="L12243" s="16">
        <f t="shared" si="578"/>
        <v>2237.6421052631581</v>
      </c>
      <c r="M12243" s="16">
        <f t="shared" si="577"/>
        <v>2542.7751196172253</v>
      </c>
      <c r="N12243" t="e">
        <f>INDEX(XML!$A$2:$R$782,MATCH(C12243,XML!$D$2:$D$737,0),2)</f>
        <v>#N/A</v>
      </c>
    </row>
    <row r="12244" spans="1:14" ht="45" x14ac:dyDescent="0.2">
      <c r="A12244">
        <v>54443</v>
      </c>
      <c r="B12244">
        <v>296831</v>
      </c>
      <c r="C12244" s="15" t="s">
        <v>12385</v>
      </c>
      <c r="D12244" s="15" t="s">
        <v>12678</v>
      </c>
      <c r="E12244">
        <v>2044</v>
      </c>
      <c r="F12244">
        <v>2725</v>
      </c>
      <c r="H12244" t="s">
        <v>746</v>
      </c>
      <c r="K12244" s="16">
        <f t="shared" si="576"/>
        <v>2289.2800000000002</v>
      </c>
      <c r="L12244" s="16">
        <f t="shared" si="578"/>
        <v>2409.7684210526318</v>
      </c>
      <c r="M12244" s="16">
        <f t="shared" si="577"/>
        <v>2738.3732057416269</v>
      </c>
      <c r="N12244" t="e">
        <f>INDEX(XML!$A$2:$R$782,MATCH(C12244,XML!$D$2:$D$737,0),2)</f>
        <v>#N/A</v>
      </c>
    </row>
    <row r="12245" spans="1:14" ht="45" x14ac:dyDescent="0.2">
      <c r="A12245">
        <v>54444</v>
      </c>
      <c r="B12245">
        <v>296832</v>
      </c>
      <c r="C12245" s="15" t="s">
        <v>12386</v>
      </c>
      <c r="D12245" s="15" t="s">
        <v>12679</v>
      </c>
      <c r="E12245">
        <v>2266</v>
      </c>
      <c r="F12245">
        <v>3021</v>
      </c>
      <c r="H12245" t="s">
        <v>746</v>
      </c>
      <c r="K12245" s="16">
        <f t="shared" si="576"/>
        <v>2537.92</v>
      </c>
      <c r="L12245" s="16">
        <f t="shared" si="578"/>
        <v>2671.4947368421053</v>
      </c>
      <c r="M12245" s="16">
        <f t="shared" si="577"/>
        <v>3035.7894736842109</v>
      </c>
      <c r="N12245" t="e">
        <f>INDEX(XML!$A$2:$R$782,MATCH(C12245,XML!$D$2:$D$737,0),2)</f>
        <v>#N/A</v>
      </c>
    </row>
    <row r="12246" spans="1:14" ht="45" x14ac:dyDescent="0.2">
      <c r="A12246">
        <v>54445</v>
      </c>
      <c r="B12246">
        <v>296833</v>
      </c>
      <c r="C12246" s="15" t="s">
        <v>12387</v>
      </c>
      <c r="D12246" s="15" t="s">
        <v>12680</v>
      </c>
      <c r="E12246">
        <v>2460</v>
      </c>
      <c r="F12246">
        <v>3280</v>
      </c>
      <c r="H12246" t="s">
        <v>746</v>
      </c>
      <c r="K12246" s="16">
        <f t="shared" si="576"/>
        <v>2755.2</v>
      </c>
      <c r="L12246" s="16">
        <f t="shared" si="578"/>
        <v>2900.2105263157896</v>
      </c>
      <c r="M12246" s="16">
        <f t="shared" si="577"/>
        <v>3295.6937799043062</v>
      </c>
      <c r="N12246" t="e">
        <f>INDEX(XML!$A$2:$R$782,MATCH(C12246,XML!$D$2:$D$737,0),2)</f>
        <v>#N/A</v>
      </c>
    </row>
    <row r="12247" spans="1:14" ht="45" x14ac:dyDescent="0.2">
      <c r="A12247">
        <v>66448</v>
      </c>
      <c r="B12247">
        <v>296909</v>
      </c>
      <c r="C12247" s="15" t="s">
        <v>47535</v>
      </c>
      <c r="D12247" s="15" t="s">
        <v>47536</v>
      </c>
      <c r="E12247">
        <v>2724</v>
      </c>
      <c r="F12247">
        <v>3632</v>
      </c>
      <c r="H12247">
        <v>6</v>
      </c>
      <c r="K12247" s="16">
        <f t="shared" si="576"/>
        <v>3050.88</v>
      </c>
      <c r="L12247" s="16">
        <f t="shared" si="578"/>
        <v>3211.4526315789471</v>
      </c>
      <c r="M12247" s="16">
        <f t="shared" si="577"/>
        <v>3649.3779904306216</v>
      </c>
      <c r="N12247" t="e">
        <f>INDEX(XML!$A$2:$R$782,MATCH(C12247,XML!$D$2:$D$737,0),2)</f>
        <v>#N/A</v>
      </c>
    </row>
    <row r="12248" spans="1:14" ht="45" x14ac:dyDescent="0.2">
      <c r="A12248">
        <v>66449</v>
      </c>
      <c r="B12248">
        <v>296910</v>
      </c>
      <c r="C12248" s="15" t="s">
        <v>45536</v>
      </c>
      <c r="D12248" s="15" t="s">
        <v>45537</v>
      </c>
      <c r="E12248">
        <v>3228</v>
      </c>
      <c r="F12248">
        <v>4304</v>
      </c>
      <c r="K12248" s="16">
        <f t="shared" si="576"/>
        <v>3615.36</v>
      </c>
      <c r="L12248" s="16">
        <f t="shared" si="578"/>
        <v>3805.6421052631581</v>
      </c>
      <c r="M12248" s="16">
        <f t="shared" si="577"/>
        <v>4324.5933014354068</v>
      </c>
      <c r="N12248" t="e">
        <f>INDEX(XML!$A$2:$R$782,MATCH(C12248,XML!$D$2:$D$737,0),2)</f>
        <v>#N/A</v>
      </c>
    </row>
    <row r="12249" spans="1:14" ht="45" x14ac:dyDescent="0.2">
      <c r="A12249">
        <v>66450</v>
      </c>
      <c r="B12249">
        <v>296911</v>
      </c>
      <c r="C12249" s="15" t="s">
        <v>47537</v>
      </c>
      <c r="D12249" s="15" t="s">
        <v>47538</v>
      </c>
      <c r="E12249">
        <v>3381</v>
      </c>
      <c r="F12249">
        <v>4508</v>
      </c>
      <c r="K12249" s="16">
        <f t="shared" si="576"/>
        <v>3786.72</v>
      </c>
      <c r="L12249" s="16">
        <f t="shared" si="578"/>
        <v>3986.0210526315791</v>
      </c>
      <c r="M12249" s="16">
        <f t="shared" si="577"/>
        <v>4529.5693779904313</v>
      </c>
      <c r="N12249" t="e">
        <f>INDEX(XML!$A$2:$R$782,MATCH(C12249,XML!$D$2:$D$737,0),2)</f>
        <v>#N/A</v>
      </c>
    </row>
    <row r="12250" spans="1:14" ht="15.75" x14ac:dyDescent="0.25">
      <c r="A12250" s="184" t="s">
        <v>16386</v>
      </c>
      <c r="B12250" s="184"/>
      <c r="C12250" s="185"/>
      <c r="D12250" s="185"/>
      <c r="E12250" s="184"/>
      <c r="F12250" s="184"/>
      <c r="G12250" s="184"/>
      <c r="H12250" s="184"/>
      <c r="I12250" s="184"/>
      <c r="J12250" s="184"/>
      <c r="K12250" s="16">
        <f t="shared" si="576"/>
        <v>0</v>
      </c>
      <c r="L12250" s="16">
        <f t="shared" si="578"/>
        <v>0</v>
      </c>
      <c r="M12250" s="16">
        <f t="shared" si="577"/>
        <v>0</v>
      </c>
      <c r="N12250" t="e">
        <f>INDEX(XML!$A$2:$R$782,MATCH(C12250,XML!$D$2:$D$737,0),2)</f>
        <v>#N/A</v>
      </c>
    </row>
    <row r="12251" spans="1:14" ht="45" x14ac:dyDescent="0.2">
      <c r="A12251">
        <v>80109</v>
      </c>
      <c r="B12251" t="s">
        <v>40514</v>
      </c>
      <c r="C12251" s="15" t="s">
        <v>40515</v>
      </c>
      <c r="D12251" s="15" t="s">
        <v>40516</v>
      </c>
      <c r="E12251">
        <v>11990</v>
      </c>
      <c r="F12251">
        <v>19050</v>
      </c>
      <c r="K12251" s="16">
        <f t="shared" si="576"/>
        <v>13428.8</v>
      </c>
      <c r="L12251" s="16">
        <f t="shared" si="578"/>
        <v>14135.578947368422</v>
      </c>
      <c r="M12251" s="16">
        <f t="shared" si="577"/>
        <v>16063.157894736843</v>
      </c>
      <c r="N12251" t="e">
        <f>INDEX(XML!$A$2:$R$782,MATCH(C12251,XML!$D$2:$D$737,0),2)</f>
        <v>#N/A</v>
      </c>
    </row>
    <row r="12252" spans="1:14" ht="45" x14ac:dyDescent="0.2">
      <c r="A12252">
        <v>77367</v>
      </c>
      <c r="B12252" t="s">
        <v>35561</v>
      </c>
      <c r="C12252" s="15" t="s">
        <v>35562</v>
      </c>
      <c r="D12252" s="15" t="s">
        <v>35563</v>
      </c>
      <c r="E12252">
        <v>10040</v>
      </c>
      <c r="F12252">
        <v>15860</v>
      </c>
      <c r="H12252">
        <v>3</v>
      </c>
      <c r="K12252" s="16">
        <f t="shared" si="576"/>
        <v>11244.8</v>
      </c>
      <c r="L12252" s="16">
        <f t="shared" si="578"/>
        <v>11836.631578947368</v>
      </c>
      <c r="M12252" s="16">
        <f t="shared" si="577"/>
        <v>13450.717703349283</v>
      </c>
      <c r="N12252" t="e">
        <f>INDEX(XML!$A$2:$R$782,MATCH(C12252,XML!$D$2:$D$737,0),2)</f>
        <v>#N/A</v>
      </c>
    </row>
    <row r="12253" spans="1:14" ht="45" x14ac:dyDescent="0.2">
      <c r="A12253">
        <v>52370</v>
      </c>
      <c r="B12253" t="s">
        <v>20050</v>
      </c>
      <c r="C12253" s="15" t="s">
        <v>20051</v>
      </c>
      <c r="D12253" s="15" t="s">
        <v>20052</v>
      </c>
      <c r="E12253">
        <v>4180</v>
      </c>
      <c r="F12253">
        <v>6608</v>
      </c>
      <c r="H12253" t="s">
        <v>3108</v>
      </c>
      <c r="K12253" s="16">
        <f t="shared" si="576"/>
        <v>4681.6000000000004</v>
      </c>
      <c r="L12253" s="16">
        <f t="shared" si="578"/>
        <v>4928.0000000000009</v>
      </c>
      <c r="M12253" s="16">
        <f t="shared" si="577"/>
        <v>5600.0000000000009</v>
      </c>
      <c r="N12253" t="e">
        <f>INDEX(XML!$A$2:$R$782,MATCH(C12253,XML!$D$2:$D$737,0),2)</f>
        <v>#N/A</v>
      </c>
    </row>
    <row r="12254" spans="1:14" ht="45" x14ac:dyDescent="0.2">
      <c r="A12254">
        <v>46014</v>
      </c>
      <c r="B12254" t="s">
        <v>8445</v>
      </c>
      <c r="C12254" s="15" t="s">
        <v>19563</v>
      </c>
      <c r="D12254" s="15" t="s">
        <v>19564</v>
      </c>
      <c r="E12254">
        <v>3350</v>
      </c>
      <c r="F12254">
        <v>5287</v>
      </c>
      <c r="H12254" t="s">
        <v>746</v>
      </c>
      <c r="K12254" s="16">
        <f t="shared" si="576"/>
        <v>3752</v>
      </c>
      <c r="L12254" s="16">
        <f t="shared" si="578"/>
        <v>3949.4736842105262</v>
      </c>
      <c r="M12254" s="16">
        <f t="shared" si="577"/>
        <v>4488.0382775119615</v>
      </c>
      <c r="N12254" t="e">
        <f>INDEX(XML!$A$2:$R$782,MATCH(C12254,XML!$D$2:$D$737,0),2)</f>
        <v>#N/A</v>
      </c>
    </row>
    <row r="12255" spans="1:14" ht="45" x14ac:dyDescent="0.2">
      <c r="A12255">
        <v>69422</v>
      </c>
      <c r="B12255" t="s">
        <v>46021</v>
      </c>
      <c r="C12255" s="15" t="s">
        <v>46022</v>
      </c>
      <c r="D12255" s="15" t="s">
        <v>46023</v>
      </c>
      <c r="E12255">
        <v>13840</v>
      </c>
      <c r="F12255">
        <v>21870</v>
      </c>
      <c r="H12255">
        <v>4</v>
      </c>
      <c r="K12255" s="16">
        <f t="shared" si="576"/>
        <v>15500.8</v>
      </c>
      <c r="L12255" s="16">
        <f t="shared" si="578"/>
        <v>16316.631578947368</v>
      </c>
      <c r="M12255" s="16">
        <f t="shared" si="577"/>
        <v>18541.626794258373</v>
      </c>
      <c r="N12255" t="e">
        <f>INDEX(XML!$A$2:$R$782,MATCH(C12255,XML!$D$2:$D$737,0),2)</f>
        <v>#N/A</v>
      </c>
    </row>
    <row r="12256" spans="1:14" ht="45" x14ac:dyDescent="0.2">
      <c r="A12256">
        <v>78765</v>
      </c>
      <c r="B12256" t="s">
        <v>41327</v>
      </c>
      <c r="C12256" s="15" t="s">
        <v>41328</v>
      </c>
      <c r="D12256" s="15" t="s">
        <v>41329</v>
      </c>
      <c r="E12256">
        <v>7266</v>
      </c>
      <c r="F12256">
        <v>11290</v>
      </c>
      <c r="H12256">
        <v>4</v>
      </c>
      <c r="K12256" s="16">
        <f t="shared" si="576"/>
        <v>8137.92</v>
      </c>
      <c r="L12256" s="16">
        <f t="shared" si="578"/>
        <v>8566.2315789473687</v>
      </c>
      <c r="M12256" s="16">
        <f t="shared" si="577"/>
        <v>9734.3540669856466</v>
      </c>
      <c r="N12256" t="e">
        <f>INDEX(XML!$A$2:$R$782,MATCH(C12256,XML!$D$2:$D$737,0),2)</f>
        <v>#N/A</v>
      </c>
    </row>
    <row r="12257" spans="1:14" ht="45" x14ac:dyDescent="0.2">
      <c r="A12257">
        <v>54143</v>
      </c>
      <c r="B12257" t="s">
        <v>19565</v>
      </c>
      <c r="C12257" s="15" t="s">
        <v>19566</v>
      </c>
      <c r="D12257" s="15" t="s">
        <v>19567</v>
      </c>
      <c r="E12257">
        <v>3350</v>
      </c>
      <c r="F12257">
        <v>5287</v>
      </c>
      <c r="H12257" t="s">
        <v>746</v>
      </c>
      <c r="K12257" s="16">
        <f t="shared" si="576"/>
        <v>3752</v>
      </c>
      <c r="L12257" s="16">
        <f t="shared" si="578"/>
        <v>3949.4736842105262</v>
      </c>
      <c r="M12257" s="16">
        <f t="shared" si="577"/>
        <v>4488.0382775119615</v>
      </c>
      <c r="N12257" t="e">
        <f>INDEX(XML!$A$2:$R$782,MATCH(C12257,XML!$D$2:$D$737,0),2)</f>
        <v>#N/A</v>
      </c>
    </row>
    <row r="12258" spans="1:14" ht="45" x14ac:dyDescent="0.2">
      <c r="A12258">
        <v>62230</v>
      </c>
      <c r="B12258" t="s">
        <v>19568</v>
      </c>
      <c r="C12258" s="15" t="s">
        <v>19569</v>
      </c>
      <c r="D12258" s="15" t="s">
        <v>19570</v>
      </c>
      <c r="E12258">
        <v>3770</v>
      </c>
      <c r="F12258">
        <v>5948</v>
      </c>
      <c r="H12258">
        <v>30</v>
      </c>
      <c r="K12258" s="16">
        <f t="shared" si="576"/>
        <v>4222.3999999999996</v>
      </c>
      <c r="L12258" s="16">
        <f t="shared" si="578"/>
        <v>4444.6315789473674</v>
      </c>
      <c r="M12258" s="16">
        <f t="shared" si="577"/>
        <v>5050.7177033492808</v>
      </c>
      <c r="N12258" t="e">
        <f>INDEX(XML!$A$2:$R$782,MATCH(C12258,XML!$D$2:$D$737,0),2)</f>
        <v>#N/A</v>
      </c>
    </row>
    <row r="12259" spans="1:14" ht="45" x14ac:dyDescent="0.2">
      <c r="A12259">
        <v>54144</v>
      </c>
      <c r="B12259" t="s">
        <v>19954</v>
      </c>
      <c r="C12259" s="15" t="s">
        <v>19955</v>
      </c>
      <c r="D12259" s="15" t="s">
        <v>19956</v>
      </c>
      <c r="E12259">
        <v>3770</v>
      </c>
      <c r="F12259">
        <v>5948</v>
      </c>
      <c r="H12259" t="s">
        <v>746</v>
      </c>
      <c r="K12259" s="16">
        <f t="shared" si="576"/>
        <v>4222.3999999999996</v>
      </c>
      <c r="L12259" s="16">
        <f t="shared" si="578"/>
        <v>4444.6315789473674</v>
      </c>
      <c r="M12259" s="16">
        <f t="shared" si="577"/>
        <v>5050.7177033492808</v>
      </c>
      <c r="N12259" t="e">
        <f>INDEX(XML!$A$2:$R$782,MATCH(C12259,XML!$D$2:$D$737,0),2)</f>
        <v>#N/A</v>
      </c>
    </row>
    <row r="12260" spans="1:14" ht="45" x14ac:dyDescent="0.2">
      <c r="A12260">
        <v>52372</v>
      </c>
      <c r="B12260" t="s">
        <v>19571</v>
      </c>
      <c r="C12260" s="15" t="s">
        <v>19572</v>
      </c>
      <c r="D12260" s="15" t="s">
        <v>19573</v>
      </c>
      <c r="E12260">
        <v>3770</v>
      </c>
      <c r="F12260">
        <v>5948</v>
      </c>
      <c r="H12260">
        <v>66</v>
      </c>
      <c r="K12260" s="16">
        <f t="shared" si="576"/>
        <v>4222.3999999999996</v>
      </c>
      <c r="L12260" s="16">
        <f t="shared" si="578"/>
        <v>4444.6315789473674</v>
      </c>
      <c r="M12260" s="16">
        <f t="shared" si="577"/>
        <v>5050.7177033492808</v>
      </c>
      <c r="N12260" t="e">
        <f>INDEX(XML!$A$2:$R$782,MATCH(C12260,XML!$D$2:$D$737,0),2)</f>
        <v>#N/A</v>
      </c>
    </row>
    <row r="12261" spans="1:14" ht="45" x14ac:dyDescent="0.2">
      <c r="A12261">
        <v>62234</v>
      </c>
      <c r="B12261" t="s">
        <v>19574</v>
      </c>
      <c r="C12261" s="15" t="s">
        <v>19575</v>
      </c>
      <c r="D12261" s="15" t="s">
        <v>19576</v>
      </c>
      <c r="E12261">
        <v>4180</v>
      </c>
      <c r="F12261">
        <v>6608</v>
      </c>
      <c r="H12261">
        <v>19</v>
      </c>
      <c r="K12261" s="16">
        <f t="shared" si="576"/>
        <v>4681.6000000000004</v>
      </c>
      <c r="L12261" s="16">
        <f t="shared" si="578"/>
        <v>4928.0000000000009</v>
      </c>
      <c r="M12261" s="16">
        <f t="shared" si="577"/>
        <v>5600.0000000000009</v>
      </c>
      <c r="N12261" t="e">
        <f>INDEX(XML!$A$2:$R$782,MATCH(C12261,XML!$D$2:$D$737,0),2)</f>
        <v>#N/A</v>
      </c>
    </row>
    <row r="12262" spans="1:14" ht="45" x14ac:dyDescent="0.2">
      <c r="A12262">
        <v>62236</v>
      </c>
      <c r="B12262" t="s">
        <v>19577</v>
      </c>
      <c r="C12262" s="15" t="s">
        <v>19578</v>
      </c>
      <c r="D12262" s="15" t="s">
        <v>19579</v>
      </c>
      <c r="E12262">
        <v>6270</v>
      </c>
      <c r="F12262">
        <v>9912</v>
      </c>
      <c r="H12262">
        <v>14</v>
      </c>
      <c r="K12262" s="16">
        <f t="shared" si="576"/>
        <v>7022.4</v>
      </c>
      <c r="L12262" s="16">
        <f t="shared" si="578"/>
        <v>7392</v>
      </c>
      <c r="M12262" s="16">
        <f t="shared" si="577"/>
        <v>8400</v>
      </c>
      <c r="N12262" t="e">
        <f>INDEX(XML!$A$2:$R$782,MATCH(C12262,XML!$D$2:$D$737,0),2)</f>
        <v>#N/A</v>
      </c>
    </row>
    <row r="12263" spans="1:14" ht="45" x14ac:dyDescent="0.2">
      <c r="A12263">
        <v>62238</v>
      </c>
      <c r="B12263" t="s">
        <v>19580</v>
      </c>
      <c r="C12263" s="15" t="s">
        <v>19581</v>
      </c>
      <c r="D12263" s="15" t="s">
        <v>19582</v>
      </c>
      <c r="E12263">
        <v>6690</v>
      </c>
      <c r="F12263">
        <v>10573</v>
      </c>
      <c r="H12263">
        <v>17</v>
      </c>
      <c r="K12263" s="16">
        <f t="shared" si="576"/>
        <v>7492.8</v>
      </c>
      <c r="L12263" s="16">
        <f t="shared" si="578"/>
        <v>7887.1578947368425</v>
      </c>
      <c r="M12263" s="16">
        <f t="shared" si="577"/>
        <v>8962.6794258373211</v>
      </c>
      <c r="N12263" t="e">
        <f>INDEX(XML!$A$2:$R$782,MATCH(C12263,XML!$D$2:$D$737,0),2)</f>
        <v>#N/A</v>
      </c>
    </row>
    <row r="12264" spans="1:14" ht="45" x14ac:dyDescent="0.2">
      <c r="A12264">
        <v>70277</v>
      </c>
      <c r="B12264" t="s">
        <v>31238</v>
      </c>
      <c r="C12264" s="15" t="s">
        <v>31239</v>
      </c>
      <c r="D12264" s="15" t="s">
        <v>31240</v>
      </c>
      <c r="E12264">
        <v>26750</v>
      </c>
      <c r="F12264">
        <v>42292</v>
      </c>
      <c r="H12264">
        <v>4</v>
      </c>
      <c r="K12264" s="16">
        <f t="shared" si="576"/>
        <v>29960</v>
      </c>
      <c r="L12264" s="16">
        <f t="shared" si="578"/>
        <v>31536.842105263157</v>
      </c>
      <c r="M12264" s="16">
        <f t="shared" si="577"/>
        <v>35837.320574162673</v>
      </c>
      <c r="N12264" t="e">
        <f>INDEX(XML!$A$2:$R$782,MATCH(C12264,XML!$D$2:$D$737,0),2)</f>
        <v>#N/A</v>
      </c>
    </row>
    <row r="12265" spans="1:14" ht="45" x14ac:dyDescent="0.2">
      <c r="A12265">
        <v>69424</v>
      </c>
      <c r="B12265" t="s">
        <v>31241</v>
      </c>
      <c r="C12265" s="15" t="s">
        <v>31242</v>
      </c>
      <c r="D12265" s="15" t="s">
        <v>31243</v>
      </c>
      <c r="E12265">
        <v>24250</v>
      </c>
      <c r="F12265">
        <v>38327</v>
      </c>
      <c r="H12265">
        <v>4</v>
      </c>
      <c r="K12265" s="16">
        <f t="shared" si="576"/>
        <v>27160</v>
      </c>
      <c r="L12265" s="16">
        <f t="shared" si="578"/>
        <v>28589.473684210527</v>
      </c>
      <c r="M12265" s="16">
        <f t="shared" si="577"/>
        <v>32488.038277511961</v>
      </c>
      <c r="N12265" t="e">
        <f>INDEX(XML!$A$2:$R$782,MATCH(C12265,XML!$D$2:$D$737,0),2)</f>
        <v>#N/A</v>
      </c>
    </row>
    <row r="12266" spans="1:14" ht="45" x14ac:dyDescent="0.2">
      <c r="A12266">
        <v>51863</v>
      </c>
      <c r="B12266" t="s">
        <v>40159</v>
      </c>
      <c r="C12266" s="15" t="s">
        <v>40160</v>
      </c>
      <c r="D12266" s="15" t="s">
        <v>40161</v>
      </c>
      <c r="E12266">
        <v>25326</v>
      </c>
      <c r="F12266">
        <v>40040</v>
      </c>
      <c r="H12266">
        <v>28</v>
      </c>
      <c r="K12266" s="16">
        <f t="shared" si="576"/>
        <v>28365.119999999999</v>
      </c>
      <c r="L12266" s="16">
        <f t="shared" si="578"/>
        <v>29858.021052631579</v>
      </c>
      <c r="M12266" s="16">
        <f t="shared" si="577"/>
        <v>33929.569377990432</v>
      </c>
      <c r="N12266" t="e">
        <f>INDEX(XML!$A$2:$R$782,MATCH(C12266,XML!$D$2:$D$737,0),2)</f>
        <v>#N/A</v>
      </c>
    </row>
    <row r="12267" spans="1:14" ht="45" x14ac:dyDescent="0.2">
      <c r="A12267">
        <v>51862</v>
      </c>
      <c r="B12267" t="s">
        <v>20053</v>
      </c>
      <c r="C12267" s="15" t="s">
        <v>20054</v>
      </c>
      <c r="D12267" s="15" t="s">
        <v>20055</v>
      </c>
      <c r="E12267">
        <v>9200</v>
      </c>
      <c r="F12267">
        <v>14538</v>
      </c>
      <c r="H12267">
        <v>53</v>
      </c>
      <c r="K12267" s="16">
        <f t="shared" si="576"/>
        <v>10304</v>
      </c>
      <c r="L12267" s="16">
        <f t="shared" si="578"/>
        <v>10846.315789473685</v>
      </c>
      <c r="M12267" s="16">
        <f t="shared" si="577"/>
        <v>12325.358851674642</v>
      </c>
      <c r="N12267" t="e">
        <f>INDEX(XML!$A$2:$R$782,MATCH(C12267,XML!$D$2:$D$737,0),2)</f>
        <v>#N/A</v>
      </c>
    </row>
    <row r="12268" spans="1:14" ht="45" x14ac:dyDescent="0.2">
      <c r="A12268">
        <v>51861</v>
      </c>
      <c r="B12268" t="s">
        <v>14109</v>
      </c>
      <c r="C12268" s="15" t="s">
        <v>14110</v>
      </c>
      <c r="D12268" s="15" t="s">
        <v>14111</v>
      </c>
      <c r="E12268">
        <v>10040</v>
      </c>
      <c r="F12268">
        <v>15860</v>
      </c>
      <c r="H12268">
        <v>44</v>
      </c>
      <c r="K12268" s="16">
        <f t="shared" si="576"/>
        <v>11244.8</v>
      </c>
      <c r="L12268" s="16">
        <f t="shared" si="578"/>
        <v>11836.631578947368</v>
      </c>
      <c r="M12268" s="16">
        <f t="shared" si="577"/>
        <v>13450.717703349283</v>
      </c>
      <c r="N12268" t="e">
        <f>INDEX(XML!$A$2:$R$782,MATCH(C12268,XML!$D$2:$D$737,0),2)</f>
        <v>#N/A</v>
      </c>
    </row>
    <row r="12269" spans="1:14" ht="45" x14ac:dyDescent="0.2">
      <c r="A12269">
        <v>51859</v>
      </c>
      <c r="B12269" t="s">
        <v>14112</v>
      </c>
      <c r="C12269" s="15" t="s">
        <v>14113</v>
      </c>
      <c r="D12269" s="15" t="s">
        <v>14114</v>
      </c>
      <c r="E12269">
        <v>8780</v>
      </c>
      <c r="F12269">
        <v>13877</v>
      </c>
      <c r="H12269">
        <v>87</v>
      </c>
      <c r="K12269" s="16">
        <f t="shared" si="576"/>
        <v>9833.6</v>
      </c>
      <c r="L12269" s="16">
        <f t="shared" si="578"/>
        <v>10351.157894736842</v>
      </c>
      <c r="M12269" s="16">
        <f t="shared" si="577"/>
        <v>11762.679425837319</v>
      </c>
      <c r="N12269" t="e">
        <f>INDEX(XML!$A$2:$R$782,MATCH(C12269,XML!$D$2:$D$737,0),2)</f>
        <v>#N/A</v>
      </c>
    </row>
    <row r="12270" spans="1:14" ht="45" x14ac:dyDescent="0.2">
      <c r="A12270">
        <v>51865</v>
      </c>
      <c r="B12270" t="s">
        <v>14115</v>
      </c>
      <c r="C12270" s="15" t="s">
        <v>14116</v>
      </c>
      <c r="D12270" s="15" t="s">
        <v>14117</v>
      </c>
      <c r="E12270">
        <v>10040</v>
      </c>
      <c r="F12270">
        <v>15860</v>
      </c>
      <c r="H12270">
        <v>16</v>
      </c>
      <c r="K12270" s="16">
        <f t="shared" si="576"/>
        <v>11244.8</v>
      </c>
      <c r="L12270" s="16">
        <f t="shared" si="578"/>
        <v>11836.631578947368</v>
      </c>
      <c r="M12270" s="16">
        <f t="shared" si="577"/>
        <v>13450.717703349283</v>
      </c>
      <c r="N12270" t="e">
        <f>INDEX(XML!$A$2:$R$782,MATCH(C12270,XML!$D$2:$D$737,0),2)</f>
        <v>#N/A</v>
      </c>
    </row>
    <row r="12271" spans="1:14" ht="45" x14ac:dyDescent="0.2">
      <c r="A12271">
        <v>80121</v>
      </c>
      <c r="B12271" t="s">
        <v>40517</v>
      </c>
      <c r="C12271" s="15" t="s">
        <v>40518</v>
      </c>
      <c r="D12271" s="15" t="s">
        <v>40519</v>
      </c>
      <c r="E12271">
        <v>20490</v>
      </c>
      <c r="F12271">
        <v>32460</v>
      </c>
      <c r="H12271">
        <v>1</v>
      </c>
      <c r="K12271" s="16">
        <f t="shared" si="576"/>
        <v>22948.799999999999</v>
      </c>
      <c r="L12271" s="16">
        <f t="shared" si="578"/>
        <v>24156.63157894737</v>
      </c>
      <c r="M12271" s="16">
        <f t="shared" si="577"/>
        <v>27450.717703349284</v>
      </c>
      <c r="N12271" t="e">
        <f>INDEX(XML!$A$2:$R$782,MATCH(C12271,XML!$D$2:$D$737,0),2)</f>
        <v>#N/A</v>
      </c>
    </row>
    <row r="12272" spans="1:14" ht="45" x14ac:dyDescent="0.2">
      <c r="A12272">
        <v>51858</v>
      </c>
      <c r="B12272" t="s">
        <v>20056</v>
      </c>
      <c r="C12272" s="15" t="s">
        <v>20057</v>
      </c>
      <c r="D12272" s="15" t="s">
        <v>20058</v>
      </c>
      <c r="E12272">
        <v>9200</v>
      </c>
      <c r="F12272">
        <v>14538</v>
      </c>
      <c r="H12272">
        <v>14</v>
      </c>
      <c r="K12272" s="16">
        <f t="shared" si="576"/>
        <v>10304</v>
      </c>
      <c r="L12272" s="16">
        <f t="shared" si="578"/>
        <v>10846.315789473685</v>
      </c>
      <c r="M12272" s="16">
        <f t="shared" si="577"/>
        <v>12325.358851674642</v>
      </c>
      <c r="N12272" t="e">
        <f>INDEX(XML!$A$2:$R$782,MATCH(C12272,XML!$D$2:$D$737,0),2)</f>
        <v>#N/A</v>
      </c>
    </row>
    <row r="12273" spans="1:14" ht="45" x14ac:dyDescent="0.2">
      <c r="A12273">
        <v>56553</v>
      </c>
      <c r="B12273" t="s">
        <v>19780</v>
      </c>
      <c r="C12273" s="15" t="s">
        <v>19781</v>
      </c>
      <c r="D12273" s="15" t="s">
        <v>19782</v>
      </c>
      <c r="E12273">
        <v>10870</v>
      </c>
      <c r="F12273">
        <v>17181</v>
      </c>
      <c r="H12273" t="s">
        <v>746</v>
      </c>
      <c r="K12273" s="16">
        <f t="shared" si="576"/>
        <v>12174.4</v>
      </c>
      <c r="L12273" s="16">
        <f t="shared" si="578"/>
        <v>12815.157894736842</v>
      </c>
      <c r="M12273" s="16">
        <f t="shared" si="577"/>
        <v>14562.679425837321</v>
      </c>
      <c r="N12273" t="e">
        <f>INDEX(XML!$A$2:$R$782,MATCH(C12273,XML!$D$2:$D$737,0),2)</f>
        <v>#N/A</v>
      </c>
    </row>
    <row r="12274" spans="1:14" ht="45" x14ac:dyDescent="0.2">
      <c r="A12274">
        <v>78274</v>
      </c>
      <c r="B12274" t="s">
        <v>37514</v>
      </c>
      <c r="C12274" s="15" t="s">
        <v>37515</v>
      </c>
      <c r="D12274" s="15" t="s">
        <v>37516</v>
      </c>
      <c r="E12274">
        <v>9613</v>
      </c>
      <c r="F12274">
        <v>15200</v>
      </c>
      <c r="H12274">
        <v>1</v>
      </c>
      <c r="K12274" s="16">
        <f t="shared" si="576"/>
        <v>10766.56</v>
      </c>
      <c r="L12274" s="16">
        <f t="shared" si="578"/>
        <v>11333.221052631579</v>
      </c>
      <c r="M12274" s="16">
        <f t="shared" si="577"/>
        <v>12878.66028708134</v>
      </c>
      <c r="N12274" t="e">
        <f>INDEX(XML!$A$2:$R$782,MATCH(C12274,XML!$D$2:$D$737,0),2)</f>
        <v>#N/A</v>
      </c>
    </row>
    <row r="12275" spans="1:14" ht="45" x14ac:dyDescent="0.2">
      <c r="A12275">
        <v>78766</v>
      </c>
      <c r="B12275" t="s">
        <v>43831</v>
      </c>
      <c r="C12275" s="15" t="s">
        <v>43832</v>
      </c>
      <c r="D12275" s="15" t="s">
        <v>43833</v>
      </c>
      <c r="E12275">
        <v>17680</v>
      </c>
      <c r="F12275">
        <v>27956</v>
      </c>
      <c r="H12275">
        <v>4</v>
      </c>
      <c r="K12275" s="16">
        <f t="shared" si="576"/>
        <v>19801.599999999999</v>
      </c>
      <c r="L12275" s="16">
        <f t="shared" si="578"/>
        <v>20843.789473684206</v>
      </c>
      <c r="M12275" s="16">
        <f t="shared" si="577"/>
        <v>23686.124401913872</v>
      </c>
      <c r="N12275" t="e">
        <f>INDEX(XML!$A$2:$R$782,MATCH(C12275,XML!$D$2:$D$737,0),2)</f>
        <v>#N/A</v>
      </c>
    </row>
    <row r="12276" spans="1:14" ht="45" x14ac:dyDescent="0.2">
      <c r="A12276">
        <v>61879</v>
      </c>
      <c r="B12276" t="s">
        <v>20059</v>
      </c>
      <c r="C12276" s="15" t="s">
        <v>20060</v>
      </c>
      <c r="D12276" s="15" t="s">
        <v>20061</v>
      </c>
      <c r="E12276">
        <v>10040</v>
      </c>
      <c r="F12276">
        <v>15860</v>
      </c>
      <c r="H12276">
        <v>35</v>
      </c>
      <c r="K12276" s="16">
        <f t="shared" si="576"/>
        <v>11244.8</v>
      </c>
      <c r="L12276" s="16">
        <f t="shared" si="578"/>
        <v>11836.631578947368</v>
      </c>
      <c r="M12276" s="16">
        <f t="shared" si="577"/>
        <v>13450.717703349283</v>
      </c>
      <c r="N12276" t="e">
        <f>INDEX(XML!$A$2:$R$782,MATCH(C12276,XML!$D$2:$D$737,0),2)</f>
        <v>#N/A</v>
      </c>
    </row>
    <row r="12277" spans="1:14" ht="45" x14ac:dyDescent="0.2">
      <c r="A12277">
        <v>62239</v>
      </c>
      <c r="B12277" t="s">
        <v>19583</v>
      </c>
      <c r="C12277" s="15" t="s">
        <v>19584</v>
      </c>
      <c r="D12277" s="15" t="s">
        <v>19585</v>
      </c>
      <c r="E12277">
        <v>11710</v>
      </c>
      <c r="F12277">
        <v>18503</v>
      </c>
      <c r="H12277">
        <v>17</v>
      </c>
      <c r="K12277" s="16">
        <f t="shared" si="576"/>
        <v>13115.2</v>
      </c>
      <c r="L12277" s="16">
        <f t="shared" si="578"/>
        <v>13805.473684210527</v>
      </c>
      <c r="M12277" s="16">
        <f t="shared" si="577"/>
        <v>15688.038277511961</v>
      </c>
      <c r="N12277" t="e">
        <f>INDEX(XML!$A$2:$R$782,MATCH(C12277,XML!$D$2:$D$737,0),2)</f>
        <v>#N/A</v>
      </c>
    </row>
    <row r="12278" spans="1:14" ht="45" x14ac:dyDescent="0.2">
      <c r="A12278">
        <v>62241</v>
      </c>
      <c r="B12278" t="s">
        <v>19586</v>
      </c>
      <c r="C12278" s="15" t="s">
        <v>19587</v>
      </c>
      <c r="D12278" s="15" t="s">
        <v>19588</v>
      </c>
      <c r="E12278">
        <v>14630</v>
      </c>
      <c r="F12278">
        <v>23128</v>
      </c>
      <c r="H12278">
        <v>13</v>
      </c>
      <c r="K12278" s="16">
        <f t="shared" si="576"/>
        <v>16385.599999999999</v>
      </c>
      <c r="L12278" s="16">
        <f t="shared" si="578"/>
        <v>17247.999999999996</v>
      </c>
      <c r="M12278" s="16">
        <f t="shared" si="577"/>
        <v>19599.999999999996</v>
      </c>
      <c r="N12278" t="e">
        <f>INDEX(XML!$A$2:$R$782,MATCH(C12278,XML!$D$2:$D$737,0),2)</f>
        <v>#N/A</v>
      </c>
    </row>
    <row r="12279" spans="1:14" ht="45" x14ac:dyDescent="0.2">
      <c r="A12279">
        <v>62240</v>
      </c>
      <c r="B12279" t="s">
        <v>19589</v>
      </c>
      <c r="C12279" s="15" t="s">
        <v>19590</v>
      </c>
      <c r="D12279" s="15" t="s">
        <v>19591</v>
      </c>
      <c r="E12279">
        <v>15883</v>
      </c>
      <c r="F12279">
        <v>25111</v>
      </c>
      <c r="H12279">
        <v>9</v>
      </c>
      <c r="K12279" s="16">
        <f t="shared" si="576"/>
        <v>17788.96</v>
      </c>
      <c r="L12279" s="16">
        <f t="shared" si="578"/>
        <v>18725.221052631579</v>
      </c>
      <c r="M12279" s="16">
        <f t="shared" si="577"/>
        <v>21278.66028708134</v>
      </c>
      <c r="N12279" t="e">
        <f>INDEX(XML!$A$2:$R$782,MATCH(C12279,XML!$D$2:$D$737,0),2)</f>
        <v>#N/A</v>
      </c>
    </row>
    <row r="12280" spans="1:14" ht="45" x14ac:dyDescent="0.2">
      <c r="A12280">
        <v>62242</v>
      </c>
      <c r="B12280" t="s">
        <v>19592</v>
      </c>
      <c r="C12280" s="15" t="s">
        <v>19593</v>
      </c>
      <c r="D12280" s="15" t="s">
        <v>19594</v>
      </c>
      <c r="E12280">
        <v>13375</v>
      </c>
      <c r="F12280">
        <v>21146</v>
      </c>
      <c r="H12280">
        <v>8</v>
      </c>
      <c r="K12280" s="16">
        <f t="shared" si="576"/>
        <v>14980</v>
      </c>
      <c r="L12280" s="16">
        <f t="shared" si="578"/>
        <v>15768.421052631578</v>
      </c>
      <c r="M12280" s="16">
        <f t="shared" si="577"/>
        <v>17918.660287081337</v>
      </c>
      <c r="N12280" t="e">
        <f>INDEX(XML!$A$2:$R$782,MATCH(C12280,XML!$D$2:$D$737,0),2)</f>
        <v>#N/A</v>
      </c>
    </row>
    <row r="12281" spans="1:14" ht="45" x14ac:dyDescent="0.2">
      <c r="A12281">
        <v>69415</v>
      </c>
      <c r="B12281" t="s">
        <v>30294</v>
      </c>
      <c r="C12281" s="15" t="s">
        <v>30295</v>
      </c>
      <c r="D12281" s="15" t="s">
        <v>30296</v>
      </c>
      <c r="E12281">
        <v>17137</v>
      </c>
      <c r="F12281">
        <v>27093</v>
      </c>
      <c r="H12281">
        <v>3</v>
      </c>
      <c r="K12281" s="16">
        <f t="shared" si="576"/>
        <v>19193.439999999999</v>
      </c>
      <c r="L12281" s="16">
        <f t="shared" si="578"/>
        <v>20203.621052631577</v>
      </c>
      <c r="M12281" s="16">
        <f t="shared" si="577"/>
        <v>22958.660287081337</v>
      </c>
      <c r="N12281" t="e">
        <f>INDEX(XML!$A$2:$R$782,MATCH(C12281,XML!$D$2:$D$737,0),2)</f>
        <v>#N/A</v>
      </c>
    </row>
    <row r="12282" spans="1:14" ht="45" x14ac:dyDescent="0.2">
      <c r="A12282">
        <v>54920</v>
      </c>
      <c r="B12282" t="s">
        <v>19783</v>
      </c>
      <c r="C12282" s="15" t="s">
        <v>19784</v>
      </c>
      <c r="D12282" s="15" t="s">
        <v>19785</v>
      </c>
      <c r="E12282">
        <v>12121</v>
      </c>
      <c r="F12282">
        <v>19164</v>
      </c>
      <c r="H12282" t="s">
        <v>746</v>
      </c>
      <c r="K12282" s="16">
        <f t="shared" si="576"/>
        <v>13575.52</v>
      </c>
      <c r="L12282" s="16">
        <f t="shared" si="578"/>
        <v>14290.021052631579</v>
      </c>
      <c r="M12282" s="16">
        <f t="shared" si="577"/>
        <v>16238.660287081339</v>
      </c>
      <c r="N12282" t="e">
        <f>INDEX(XML!$A$2:$R$782,MATCH(C12282,XML!$D$2:$D$737,0),2)</f>
        <v>#N/A</v>
      </c>
    </row>
    <row r="12283" spans="1:14" ht="45" x14ac:dyDescent="0.2">
      <c r="A12283">
        <v>51987</v>
      </c>
      <c r="B12283" t="s">
        <v>19786</v>
      </c>
      <c r="C12283" s="15" t="s">
        <v>19787</v>
      </c>
      <c r="D12283" s="15" t="s">
        <v>19788</v>
      </c>
      <c r="E12283">
        <v>11285</v>
      </c>
      <c r="F12283">
        <v>17842</v>
      </c>
      <c r="H12283" t="s">
        <v>746</v>
      </c>
      <c r="K12283" s="16">
        <f t="shared" si="576"/>
        <v>12639.2</v>
      </c>
      <c r="L12283" s="16">
        <f t="shared" si="578"/>
        <v>13304.421052631578</v>
      </c>
      <c r="M12283" s="16">
        <f t="shared" si="577"/>
        <v>15118.660287081339</v>
      </c>
      <c r="N12283" t="e">
        <f>INDEX(XML!$A$2:$R$782,MATCH(C12283,XML!$D$2:$D$737,0),2)</f>
        <v>#N/A</v>
      </c>
    </row>
    <row r="12284" spans="1:14" ht="45" x14ac:dyDescent="0.2">
      <c r="A12284">
        <v>69421</v>
      </c>
      <c r="B12284" t="s">
        <v>30297</v>
      </c>
      <c r="C12284" s="15" t="s">
        <v>30298</v>
      </c>
      <c r="D12284" s="15" t="s">
        <v>30299</v>
      </c>
      <c r="E12284">
        <v>36781</v>
      </c>
      <c r="F12284">
        <v>58151</v>
      </c>
      <c r="H12284">
        <v>4</v>
      </c>
      <c r="K12284" s="16">
        <f t="shared" si="576"/>
        <v>41194.720000000001</v>
      </c>
      <c r="L12284" s="16">
        <f t="shared" si="578"/>
        <v>43362.863157894739</v>
      </c>
      <c r="M12284" s="16">
        <f t="shared" si="577"/>
        <v>49275.980861244025</v>
      </c>
      <c r="N12284" t="e">
        <f>INDEX(XML!$A$2:$R$782,MATCH(C12284,XML!$D$2:$D$737,0),2)</f>
        <v>#N/A</v>
      </c>
    </row>
    <row r="12285" spans="1:14" ht="45" x14ac:dyDescent="0.2">
      <c r="A12285">
        <v>62243</v>
      </c>
      <c r="B12285" t="s">
        <v>19595</v>
      </c>
      <c r="C12285" s="15" t="s">
        <v>19596</v>
      </c>
      <c r="D12285" s="15" t="s">
        <v>19597</v>
      </c>
      <c r="E12285">
        <v>12539</v>
      </c>
      <c r="F12285">
        <v>19824</v>
      </c>
      <c r="H12285">
        <v>26</v>
      </c>
      <c r="K12285" s="16">
        <f t="shared" si="576"/>
        <v>14043.68</v>
      </c>
      <c r="L12285" s="16">
        <f t="shared" si="578"/>
        <v>14782.82105263158</v>
      </c>
      <c r="M12285" s="16">
        <f t="shared" si="577"/>
        <v>16798.66028708134</v>
      </c>
      <c r="N12285" t="e">
        <f>INDEX(XML!$A$2:$R$782,MATCH(C12285,XML!$D$2:$D$737,0),2)</f>
        <v>#N/A</v>
      </c>
    </row>
    <row r="12286" spans="1:14" ht="45" x14ac:dyDescent="0.2">
      <c r="A12286">
        <v>54145</v>
      </c>
      <c r="B12286" t="s">
        <v>19598</v>
      </c>
      <c r="C12286" s="15" t="s">
        <v>19599</v>
      </c>
      <c r="D12286" s="15" t="s">
        <v>19600</v>
      </c>
      <c r="E12286">
        <v>12121</v>
      </c>
      <c r="F12286">
        <v>19164</v>
      </c>
      <c r="H12286">
        <v>16</v>
      </c>
      <c r="K12286" s="16">
        <f t="shared" si="576"/>
        <v>13575.52</v>
      </c>
      <c r="L12286" s="16">
        <f t="shared" si="578"/>
        <v>14290.021052631579</v>
      </c>
      <c r="M12286" s="16">
        <f t="shared" si="577"/>
        <v>16238.660287081339</v>
      </c>
      <c r="N12286" t="e">
        <f>INDEX(XML!$A$2:$R$782,MATCH(C12286,XML!$D$2:$D$737,0),2)</f>
        <v>#N/A</v>
      </c>
    </row>
    <row r="12287" spans="1:14" ht="45" x14ac:dyDescent="0.2">
      <c r="A12287">
        <v>78768</v>
      </c>
      <c r="B12287" t="s">
        <v>41330</v>
      </c>
      <c r="C12287" s="15" t="s">
        <v>41331</v>
      </c>
      <c r="D12287" s="15" t="s">
        <v>41332</v>
      </c>
      <c r="E12287">
        <v>75790</v>
      </c>
      <c r="F12287">
        <v>131240</v>
      </c>
      <c r="H12287">
        <v>3</v>
      </c>
      <c r="K12287" s="16">
        <f t="shared" si="576"/>
        <v>81095.3</v>
      </c>
      <c r="L12287" s="16">
        <f t="shared" si="578"/>
        <v>85363.473684210519</v>
      </c>
      <c r="M12287" s="16">
        <f t="shared" si="577"/>
        <v>97003.947368421039</v>
      </c>
      <c r="N12287" t="e">
        <f>INDEX(XML!$A$2:$R$782,MATCH(C12287,XML!$D$2:$D$737,0),2)</f>
        <v>#N/A</v>
      </c>
    </row>
    <row r="12288" spans="1:14" ht="45" x14ac:dyDescent="0.2">
      <c r="A12288">
        <v>53020</v>
      </c>
      <c r="B12288" t="s">
        <v>8430</v>
      </c>
      <c r="C12288" s="15" t="s">
        <v>8431</v>
      </c>
      <c r="D12288" s="15" t="s">
        <v>8432</v>
      </c>
      <c r="E12288">
        <v>12121</v>
      </c>
      <c r="F12288">
        <v>19164</v>
      </c>
      <c r="H12288" t="s">
        <v>746</v>
      </c>
      <c r="K12288" s="16">
        <f t="shared" ref="K12288:K12351" si="579">IF(E12288&gt;49999,E12288+E12288*0.07,IF(E12288&lt;=49999,E12288+E12288*0.12))</f>
        <v>13575.52</v>
      </c>
      <c r="L12288" s="16">
        <f t="shared" si="578"/>
        <v>14290.021052631579</v>
      </c>
      <c r="M12288" s="16">
        <f t="shared" ref="M12288:M12351" si="580">IF(COUNTIF(C12288,"*Dahua*"),F12288-10,L12288*100/88)</f>
        <v>16238.660287081339</v>
      </c>
      <c r="N12288" t="e">
        <f>INDEX(XML!$A$2:$R$782,MATCH(C12288,XML!$D$2:$D$737,0),2)</f>
        <v>#N/A</v>
      </c>
    </row>
    <row r="12289" spans="1:14" ht="45" x14ac:dyDescent="0.2">
      <c r="A12289">
        <v>52371</v>
      </c>
      <c r="B12289" t="s">
        <v>20062</v>
      </c>
      <c r="C12289" s="15" t="s">
        <v>20063</v>
      </c>
      <c r="D12289" s="15" t="s">
        <v>20064</v>
      </c>
      <c r="E12289">
        <v>12121</v>
      </c>
      <c r="F12289">
        <v>19164</v>
      </c>
      <c r="H12289" t="s">
        <v>746</v>
      </c>
      <c r="K12289" s="16">
        <f t="shared" si="579"/>
        <v>13575.52</v>
      </c>
      <c r="L12289" s="16">
        <f t="shared" si="578"/>
        <v>14290.021052631579</v>
      </c>
      <c r="M12289" s="16">
        <f t="shared" si="580"/>
        <v>16238.660287081339</v>
      </c>
      <c r="N12289" t="e">
        <f>INDEX(XML!$A$2:$R$782,MATCH(C12289,XML!$D$2:$D$737,0),2)</f>
        <v>#N/A</v>
      </c>
    </row>
    <row r="12290" spans="1:14" ht="45" x14ac:dyDescent="0.2">
      <c r="A12290">
        <v>62244</v>
      </c>
      <c r="B12290" t="s">
        <v>19601</v>
      </c>
      <c r="C12290" s="15" t="s">
        <v>19602</v>
      </c>
      <c r="D12290" s="15" t="s">
        <v>19603</v>
      </c>
      <c r="E12290">
        <v>21316</v>
      </c>
      <c r="F12290">
        <v>33701</v>
      </c>
      <c r="H12290">
        <v>19</v>
      </c>
      <c r="K12290" s="16">
        <f t="shared" si="579"/>
        <v>23873.919999999998</v>
      </c>
      <c r="L12290" s="16">
        <f t="shared" si="578"/>
        <v>25130.442105263159</v>
      </c>
      <c r="M12290" s="16">
        <f t="shared" si="580"/>
        <v>28557.320574162681</v>
      </c>
      <c r="N12290" t="e">
        <f>INDEX(XML!$A$2:$R$782,MATCH(C12290,XML!$D$2:$D$737,0),2)</f>
        <v>#N/A</v>
      </c>
    </row>
    <row r="12291" spans="1:14" ht="45" x14ac:dyDescent="0.2">
      <c r="A12291">
        <v>69420</v>
      </c>
      <c r="B12291" t="s">
        <v>30300</v>
      </c>
      <c r="C12291" s="15" t="s">
        <v>30301</v>
      </c>
      <c r="D12291" s="15" t="s">
        <v>30302</v>
      </c>
      <c r="E12291">
        <v>26332</v>
      </c>
      <c r="F12291">
        <v>41631</v>
      </c>
      <c r="H12291">
        <v>6</v>
      </c>
      <c r="K12291" s="16">
        <f t="shared" si="579"/>
        <v>29491.84</v>
      </c>
      <c r="L12291" s="16">
        <f t="shared" si="578"/>
        <v>31044.042105263157</v>
      </c>
      <c r="M12291" s="16">
        <f t="shared" si="580"/>
        <v>35277.320574162673</v>
      </c>
      <c r="N12291" t="e">
        <f>INDEX(XML!$A$2:$R$782,MATCH(C12291,XML!$D$2:$D$737,0),2)</f>
        <v>#N/A</v>
      </c>
    </row>
    <row r="12292" spans="1:14" ht="45" x14ac:dyDescent="0.2">
      <c r="A12292">
        <v>54146</v>
      </c>
      <c r="B12292" t="s">
        <v>19604</v>
      </c>
      <c r="C12292" s="15" t="s">
        <v>19605</v>
      </c>
      <c r="D12292" s="15" t="s">
        <v>19606</v>
      </c>
      <c r="E12292">
        <v>22152</v>
      </c>
      <c r="F12292">
        <v>35023</v>
      </c>
      <c r="H12292" t="s">
        <v>746</v>
      </c>
      <c r="K12292" s="16">
        <f t="shared" si="579"/>
        <v>24810.239999999998</v>
      </c>
      <c r="L12292" s="16">
        <f t="shared" si="578"/>
        <v>26116.042105263157</v>
      </c>
      <c r="M12292" s="16">
        <f t="shared" si="580"/>
        <v>29677.320574162677</v>
      </c>
      <c r="N12292" t="e">
        <f>INDEX(XML!$A$2:$R$782,MATCH(C12292,XML!$D$2:$D$737,0),2)</f>
        <v>#N/A</v>
      </c>
    </row>
    <row r="12293" spans="1:14" ht="45" x14ac:dyDescent="0.2">
      <c r="A12293">
        <v>69418</v>
      </c>
      <c r="B12293" t="s">
        <v>30303</v>
      </c>
      <c r="C12293" s="15" t="s">
        <v>30304</v>
      </c>
      <c r="D12293" s="15" t="s">
        <v>30305</v>
      </c>
      <c r="E12293">
        <v>30511</v>
      </c>
      <c r="F12293">
        <v>48239</v>
      </c>
      <c r="H12293">
        <v>3</v>
      </c>
      <c r="K12293" s="16">
        <f t="shared" si="579"/>
        <v>34172.32</v>
      </c>
      <c r="L12293" s="16">
        <f t="shared" ref="L12293:L12356" si="581">K12293*100/95</f>
        <v>35970.863157894739</v>
      </c>
      <c r="M12293" s="16">
        <f t="shared" si="580"/>
        <v>40875.980861244017</v>
      </c>
      <c r="N12293" t="e">
        <f>INDEX(XML!$A$2:$R$782,MATCH(C12293,XML!$D$2:$D$737,0),2)</f>
        <v>#N/A</v>
      </c>
    </row>
    <row r="12294" spans="1:14" ht="45" x14ac:dyDescent="0.2">
      <c r="A12294">
        <v>51598</v>
      </c>
      <c r="B12294" t="s">
        <v>8361</v>
      </c>
      <c r="C12294" s="15" t="s">
        <v>8362</v>
      </c>
      <c r="D12294" s="15" t="s">
        <v>8363</v>
      </c>
      <c r="E12294">
        <v>2926</v>
      </c>
      <c r="F12294">
        <v>4626</v>
      </c>
      <c r="H12294">
        <v>6</v>
      </c>
      <c r="K12294" s="16">
        <f t="shared" si="579"/>
        <v>3277.12</v>
      </c>
      <c r="L12294" s="16">
        <f t="shared" si="581"/>
        <v>3449.6</v>
      </c>
      <c r="M12294" s="16">
        <f t="shared" si="580"/>
        <v>3920</v>
      </c>
      <c r="N12294" t="e">
        <f>INDEX(XML!$A$2:$R$782,MATCH(C12294,XML!$D$2:$D$737,0),2)</f>
        <v>#N/A</v>
      </c>
    </row>
    <row r="12295" spans="1:14" ht="45" x14ac:dyDescent="0.2">
      <c r="A12295">
        <v>51599</v>
      </c>
      <c r="B12295" t="s">
        <v>8367</v>
      </c>
      <c r="C12295" s="15" t="s">
        <v>8368</v>
      </c>
      <c r="D12295" s="15" t="s">
        <v>8369</v>
      </c>
      <c r="E12295">
        <v>2090</v>
      </c>
      <c r="F12295">
        <v>3304</v>
      </c>
      <c r="H12295">
        <v>4</v>
      </c>
      <c r="K12295" s="16">
        <f t="shared" si="579"/>
        <v>2340.8000000000002</v>
      </c>
      <c r="L12295" s="16">
        <f t="shared" si="581"/>
        <v>2464.0000000000005</v>
      </c>
      <c r="M12295" s="16">
        <f t="shared" si="580"/>
        <v>2800.0000000000005</v>
      </c>
      <c r="N12295" t="e">
        <f>INDEX(XML!$A$2:$R$782,MATCH(C12295,XML!$D$2:$D$737,0),2)</f>
        <v>#N/A</v>
      </c>
    </row>
    <row r="12296" spans="1:14" ht="45" x14ac:dyDescent="0.2">
      <c r="A12296">
        <v>51602</v>
      </c>
      <c r="B12296" t="s">
        <v>8376</v>
      </c>
      <c r="C12296" s="15" t="s">
        <v>8377</v>
      </c>
      <c r="D12296" s="15" t="s">
        <v>8378</v>
      </c>
      <c r="E12296">
        <v>2127</v>
      </c>
      <c r="F12296">
        <v>3304</v>
      </c>
      <c r="H12296">
        <v>37</v>
      </c>
      <c r="K12296" s="16">
        <f t="shared" si="579"/>
        <v>2382.2399999999998</v>
      </c>
      <c r="L12296" s="16">
        <f t="shared" si="581"/>
        <v>2507.6210526315786</v>
      </c>
      <c r="M12296" s="16">
        <f t="shared" si="580"/>
        <v>2849.5693779904304</v>
      </c>
      <c r="N12296" t="e">
        <f>INDEX(XML!$A$2:$R$782,MATCH(C12296,XML!$D$2:$D$737,0),2)</f>
        <v>#N/A</v>
      </c>
    </row>
    <row r="12297" spans="1:14" ht="45" x14ac:dyDescent="0.2">
      <c r="A12297">
        <v>51603</v>
      </c>
      <c r="B12297" t="s">
        <v>8394</v>
      </c>
      <c r="C12297" s="15" t="s">
        <v>8395</v>
      </c>
      <c r="D12297" s="15" t="s">
        <v>8396</v>
      </c>
      <c r="E12297">
        <v>5954</v>
      </c>
      <c r="F12297">
        <v>9252</v>
      </c>
      <c r="H12297">
        <v>16</v>
      </c>
      <c r="K12297" s="16">
        <f t="shared" si="579"/>
        <v>6668.48</v>
      </c>
      <c r="L12297" s="16">
        <f t="shared" si="581"/>
        <v>7019.4526315789471</v>
      </c>
      <c r="M12297" s="16">
        <f t="shared" si="580"/>
        <v>7976.6507177033491</v>
      </c>
      <c r="N12297" t="e">
        <f>INDEX(XML!$A$2:$R$782,MATCH(C12297,XML!$D$2:$D$737,0),2)</f>
        <v>#N/A</v>
      </c>
    </row>
    <row r="12298" spans="1:14" ht="45" x14ac:dyDescent="0.2">
      <c r="A12298">
        <v>55865</v>
      </c>
      <c r="B12298" t="s">
        <v>13208</v>
      </c>
      <c r="C12298" s="15" t="s">
        <v>13209</v>
      </c>
      <c r="D12298" s="15" t="s">
        <v>13210</v>
      </c>
      <c r="E12298">
        <v>5103</v>
      </c>
      <c r="F12298">
        <v>7930</v>
      </c>
      <c r="H12298">
        <v>43</v>
      </c>
      <c r="K12298" s="16">
        <f t="shared" si="579"/>
        <v>5715.36</v>
      </c>
      <c r="L12298" s="16">
        <f t="shared" si="581"/>
        <v>6016.1684210526319</v>
      </c>
      <c r="M12298" s="16">
        <f t="shared" si="580"/>
        <v>6836.5550239234444</v>
      </c>
      <c r="N12298" t="e">
        <f>INDEX(XML!$A$2:$R$782,MATCH(C12298,XML!$D$2:$D$737,0),2)</f>
        <v>#N/A</v>
      </c>
    </row>
    <row r="12299" spans="1:14" ht="45" x14ac:dyDescent="0.2">
      <c r="A12299">
        <v>58471</v>
      </c>
      <c r="B12299" t="s">
        <v>15279</v>
      </c>
      <c r="C12299" s="15" t="s">
        <v>15280</v>
      </c>
      <c r="D12299" s="15" t="s">
        <v>15281</v>
      </c>
      <c r="E12299">
        <v>8080</v>
      </c>
      <c r="F12299">
        <v>12556</v>
      </c>
      <c r="H12299">
        <v>10</v>
      </c>
      <c r="K12299" s="16">
        <f t="shared" si="579"/>
        <v>9049.6</v>
      </c>
      <c r="L12299" s="16">
        <f t="shared" si="581"/>
        <v>9525.894736842105</v>
      </c>
      <c r="M12299" s="16">
        <f t="shared" si="580"/>
        <v>10824.880382775118</v>
      </c>
      <c r="N12299" t="e">
        <f>INDEX(XML!$A$2:$R$782,MATCH(C12299,XML!$D$2:$D$737,0),2)</f>
        <v>#N/A</v>
      </c>
    </row>
    <row r="12300" spans="1:14" ht="45" x14ac:dyDescent="0.2">
      <c r="A12300">
        <v>41922</v>
      </c>
      <c r="B12300" t="s">
        <v>8364</v>
      </c>
      <c r="C12300" s="15" t="s">
        <v>8365</v>
      </c>
      <c r="D12300" s="15" t="s">
        <v>8366</v>
      </c>
      <c r="E12300">
        <v>2356</v>
      </c>
      <c r="F12300">
        <v>3415</v>
      </c>
      <c r="H12300">
        <v>20</v>
      </c>
      <c r="K12300" s="16">
        <f t="shared" si="579"/>
        <v>2638.72</v>
      </c>
      <c r="L12300" s="16">
        <f t="shared" si="581"/>
        <v>2777.6</v>
      </c>
      <c r="M12300" s="16">
        <f t="shared" si="580"/>
        <v>3156.3636363636365</v>
      </c>
      <c r="N12300" t="e">
        <f>INDEX(XML!$A$2:$R$782,MATCH(C12300,XML!$D$2:$D$737,0),2)</f>
        <v>#N/A</v>
      </c>
    </row>
    <row r="12301" spans="1:14" ht="45" x14ac:dyDescent="0.2">
      <c r="A12301">
        <v>41924</v>
      </c>
      <c r="B12301" t="s">
        <v>19557</v>
      </c>
      <c r="C12301" s="15" t="s">
        <v>19558</v>
      </c>
      <c r="D12301" s="15" t="s">
        <v>19559</v>
      </c>
      <c r="E12301">
        <v>1828</v>
      </c>
      <c r="F12301">
        <v>2649</v>
      </c>
      <c r="H12301" t="s">
        <v>746</v>
      </c>
      <c r="K12301" s="16">
        <f t="shared" si="579"/>
        <v>2047.36</v>
      </c>
      <c r="L12301" s="16">
        <f t="shared" si="581"/>
        <v>2155.1157894736843</v>
      </c>
      <c r="M12301" s="16">
        <f t="shared" si="580"/>
        <v>2448.9952153110048</v>
      </c>
      <c r="N12301" t="e">
        <f>INDEX(XML!$A$2:$R$782,MATCH(C12301,XML!$D$2:$D$737,0),2)</f>
        <v>#N/A</v>
      </c>
    </row>
    <row r="12302" spans="1:14" ht="45" x14ac:dyDescent="0.2">
      <c r="A12302">
        <v>41926</v>
      </c>
      <c r="B12302" t="s">
        <v>20047</v>
      </c>
      <c r="C12302" s="15" t="s">
        <v>20048</v>
      </c>
      <c r="D12302" s="15" t="s">
        <v>20049</v>
      </c>
      <c r="E12302">
        <v>1749</v>
      </c>
      <c r="F12302">
        <v>2535</v>
      </c>
      <c r="H12302" t="s">
        <v>746</v>
      </c>
      <c r="K12302" s="16">
        <f t="shared" si="579"/>
        <v>1958.88</v>
      </c>
      <c r="L12302" s="16">
        <f t="shared" si="581"/>
        <v>2061.9789473684209</v>
      </c>
      <c r="M12302" s="16">
        <f t="shared" si="580"/>
        <v>2343.1578947368416</v>
      </c>
      <c r="N12302" t="e">
        <f>INDEX(XML!$A$2:$R$782,MATCH(C12302,XML!$D$2:$D$737,0),2)</f>
        <v>#N/A</v>
      </c>
    </row>
    <row r="12303" spans="1:14" ht="45" x14ac:dyDescent="0.2">
      <c r="A12303">
        <v>41927</v>
      </c>
      <c r="B12303" t="s">
        <v>8370</v>
      </c>
      <c r="C12303" s="15" t="s">
        <v>8371</v>
      </c>
      <c r="D12303" s="15" t="s">
        <v>8372</v>
      </c>
      <c r="E12303">
        <v>1828</v>
      </c>
      <c r="F12303">
        <v>2649</v>
      </c>
      <c r="H12303">
        <v>32</v>
      </c>
      <c r="K12303" s="16">
        <f t="shared" si="579"/>
        <v>2047.36</v>
      </c>
      <c r="L12303" s="16">
        <f t="shared" si="581"/>
        <v>2155.1157894736843</v>
      </c>
      <c r="M12303" s="16">
        <f t="shared" si="580"/>
        <v>2448.9952153110048</v>
      </c>
      <c r="N12303" t="e">
        <f>INDEX(XML!$A$2:$R$782,MATCH(C12303,XML!$D$2:$D$737,0),2)</f>
        <v>#N/A</v>
      </c>
    </row>
    <row r="12304" spans="1:14" ht="45" x14ac:dyDescent="0.2">
      <c r="A12304">
        <v>41928</v>
      </c>
      <c r="B12304" t="s">
        <v>8373</v>
      </c>
      <c r="C12304" s="15" t="s">
        <v>8374</v>
      </c>
      <c r="D12304" s="15" t="s">
        <v>8375</v>
      </c>
      <c r="E12304">
        <v>1749</v>
      </c>
      <c r="F12304">
        <v>2535</v>
      </c>
      <c r="H12304" t="s">
        <v>746</v>
      </c>
      <c r="K12304" s="16">
        <f t="shared" si="579"/>
        <v>1958.88</v>
      </c>
      <c r="L12304" s="16">
        <f t="shared" si="581"/>
        <v>2061.9789473684209</v>
      </c>
      <c r="M12304" s="16">
        <f t="shared" si="580"/>
        <v>2343.1578947368416</v>
      </c>
      <c r="N12304" t="e">
        <f>INDEX(XML!$A$2:$R$782,MATCH(C12304,XML!$D$2:$D$737,0),2)</f>
        <v>#N/A</v>
      </c>
    </row>
    <row r="12305" spans="1:14" ht="45" x14ac:dyDescent="0.2">
      <c r="A12305">
        <v>41929</v>
      </c>
      <c r="B12305" t="s">
        <v>8379</v>
      </c>
      <c r="C12305" s="15" t="s">
        <v>8380</v>
      </c>
      <c r="D12305" s="15" t="s">
        <v>8381</v>
      </c>
      <c r="E12305">
        <v>2283</v>
      </c>
      <c r="F12305">
        <v>3308</v>
      </c>
      <c r="H12305" t="s">
        <v>746</v>
      </c>
      <c r="K12305" s="16">
        <f t="shared" si="579"/>
        <v>2556.96</v>
      </c>
      <c r="L12305" s="16">
        <f t="shared" si="581"/>
        <v>2691.5368421052631</v>
      </c>
      <c r="M12305" s="16">
        <f t="shared" si="580"/>
        <v>3058.5645933014353</v>
      </c>
      <c r="N12305" t="e">
        <f>INDEX(XML!$A$2:$R$782,MATCH(C12305,XML!$D$2:$D$737,0),2)</f>
        <v>#N/A</v>
      </c>
    </row>
    <row r="12306" spans="1:14" ht="45" x14ac:dyDescent="0.2">
      <c r="A12306">
        <v>41930</v>
      </c>
      <c r="B12306" t="s">
        <v>8382</v>
      </c>
      <c r="C12306" s="15" t="s">
        <v>8383</v>
      </c>
      <c r="D12306" s="15" t="s">
        <v>8384</v>
      </c>
      <c r="E12306">
        <v>2283</v>
      </c>
      <c r="F12306">
        <v>3308</v>
      </c>
      <c r="H12306">
        <v>47</v>
      </c>
      <c r="K12306" s="16">
        <f t="shared" si="579"/>
        <v>2556.96</v>
      </c>
      <c r="L12306" s="16">
        <f t="shared" si="581"/>
        <v>2691.5368421052631</v>
      </c>
      <c r="M12306" s="16">
        <f t="shared" si="580"/>
        <v>3058.5645933014353</v>
      </c>
      <c r="N12306" t="e">
        <f>INDEX(XML!$A$2:$R$782,MATCH(C12306,XML!$D$2:$D$737,0),2)</f>
        <v>#N/A</v>
      </c>
    </row>
    <row r="12307" spans="1:14" ht="45" x14ac:dyDescent="0.2">
      <c r="A12307">
        <v>41931</v>
      </c>
      <c r="B12307" t="s">
        <v>8385</v>
      </c>
      <c r="C12307" s="15" t="s">
        <v>8386</v>
      </c>
      <c r="D12307" s="15" t="s">
        <v>8387</v>
      </c>
      <c r="E12307">
        <v>3650</v>
      </c>
      <c r="F12307">
        <v>5290</v>
      </c>
      <c r="H12307">
        <v>30</v>
      </c>
      <c r="K12307" s="16">
        <f t="shared" si="579"/>
        <v>4088</v>
      </c>
      <c r="L12307" s="16">
        <f t="shared" si="581"/>
        <v>4303.1578947368425</v>
      </c>
      <c r="M12307" s="16">
        <f t="shared" si="580"/>
        <v>4889.9521531100481</v>
      </c>
      <c r="N12307" t="e">
        <f>INDEX(XML!$A$2:$R$782,MATCH(C12307,XML!$D$2:$D$737,0),2)</f>
        <v>#N/A</v>
      </c>
    </row>
    <row r="12308" spans="1:14" ht="45" x14ac:dyDescent="0.2">
      <c r="A12308">
        <v>41932</v>
      </c>
      <c r="B12308" t="s">
        <v>8388</v>
      </c>
      <c r="C12308" s="15" t="s">
        <v>8389</v>
      </c>
      <c r="D12308" s="15" t="s">
        <v>8390</v>
      </c>
      <c r="E12308">
        <v>3877</v>
      </c>
      <c r="F12308">
        <v>5619</v>
      </c>
      <c r="H12308">
        <v>27</v>
      </c>
      <c r="K12308" s="16">
        <f t="shared" si="579"/>
        <v>4342.24</v>
      </c>
      <c r="L12308" s="16">
        <f t="shared" si="581"/>
        <v>4570.7789473684206</v>
      </c>
      <c r="M12308" s="16">
        <f t="shared" si="580"/>
        <v>5194.0669856459326</v>
      </c>
      <c r="N12308" t="e">
        <f>INDEX(XML!$A$2:$R$782,MATCH(C12308,XML!$D$2:$D$737,0),2)</f>
        <v>#N/A</v>
      </c>
    </row>
    <row r="12309" spans="1:14" ht="45" x14ac:dyDescent="0.2">
      <c r="A12309">
        <v>41933</v>
      </c>
      <c r="B12309" t="s">
        <v>8391</v>
      </c>
      <c r="C12309" s="15" t="s">
        <v>8392</v>
      </c>
      <c r="D12309" s="15" t="s">
        <v>8393</v>
      </c>
      <c r="E12309">
        <v>4791</v>
      </c>
      <c r="F12309">
        <v>6943</v>
      </c>
      <c r="H12309" t="s">
        <v>746</v>
      </c>
      <c r="K12309" s="16">
        <f t="shared" si="579"/>
        <v>5365.92</v>
      </c>
      <c r="L12309" s="16">
        <f t="shared" si="581"/>
        <v>5648.3368421052628</v>
      </c>
      <c r="M12309" s="16">
        <f t="shared" si="580"/>
        <v>6418.5645933014348</v>
      </c>
      <c r="N12309" t="e">
        <f>INDEX(XML!$A$2:$R$782,MATCH(C12309,XML!$D$2:$D$737,0),2)</f>
        <v>#N/A</v>
      </c>
    </row>
    <row r="12310" spans="1:14" ht="45" x14ac:dyDescent="0.2">
      <c r="A12310">
        <v>41934</v>
      </c>
      <c r="B12310" t="s">
        <v>8397</v>
      </c>
      <c r="C12310" s="15" t="s">
        <v>8398</v>
      </c>
      <c r="D12310" s="15" t="s">
        <v>8399</v>
      </c>
      <c r="E12310">
        <v>4105</v>
      </c>
      <c r="F12310">
        <v>5949</v>
      </c>
      <c r="H12310" t="s">
        <v>746</v>
      </c>
      <c r="K12310" s="16">
        <f t="shared" si="579"/>
        <v>4597.6000000000004</v>
      </c>
      <c r="L12310" s="16">
        <f t="shared" si="581"/>
        <v>4839.5789473684217</v>
      </c>
      <c r="M12310" s="16">
        <f t="shared" si="580"/>
        <v>5499.5215311004795</v>
      </c>
      <c r="N12310" t="e">
        <f>INDEX(XML!$A$2:$R$782,MATCH(C12310,XML!$D$2:$D$737,0),2)</f>
        <v>#N/A</v>
      </c>
    </row>
    <row r="12311" spans="1:14" ht="45" x14ac:dyDescent="0.2">
      <c r="A12311">
        <v>41935</v>
      </c>
      <c r="B12311" t="s">
        <v>8400</v>
      </c>
      <c r="C12311" s="15" t="s">
        <v>8401</v>
      </c>
      <c r="D12311" s="15" t="s">
        <v>8402</v>
      </c>
      <c r="E12311">
        <v>4105</v>
      </c>
      <c r="F12311">
        <v>5949</v>
      </c>
      <c r="H12311" t="s">
        <v>746</v>
      </c>
      <c r="K12311" s="16">
        <f t="shared" si="579"/>
        <v>4597.6000000000004</v>
      </c>
      <c r="L12311" s="16">
        <f t="shared" si="581"/>
        <v>4839.5789473684217</v>
      </c>
      <c r="M12311" s="16">
        <f t="shared" si="580"/>
        <v>5499.5215311004795</v>
      </c>
      <c r="N12311" t="e">
        <f>INDEX(XML!$A$2:$R$782,MATCH(C12311,XML!$D$2:$D$737,0),2)</f>
        <v>#N/A</v>
      </c>
    </row>
    <row r="12312" spans="1:14" ht="45" x14ac:dyDescent="0.2">
      <c r="A12312">
        <v>41936</v>
      </c>
      <c r="B12312" t="s">
        <v>8403</v>
      </c>
      <c r="C12312" s="15" t="s">
        <v>8404</v>
      </c>
      <c r="D12312" s="15" t="s">
        <v>8405</v>
      </c>
      <c r="E12312">
        <v>4179</v>
      </c>
      <c r="F12312">
        <v>6057</v>
      </c>
      <c r="H12312" t="s">
        <v>746</v>
      </c>
      <c r="K12312" s="16">
        <f t="shared" si="579"/>
        <v>4680.4799999999996</v>
      </c>
      <c r="L12312" s="16">
        <f t="shared" si="581"/>
        <v>4926.8210526315779</v>
      </c>
      <c r="M12312" s="16">
        <f t="shared" si="580"/>
        <v>5598.6602870813385</v>
      </c>
      <c r="N12312" t="e">
        <f>INDEX(XML!$A$2:$R$782,MATCH(C12312,XML!$D$2:$D$737,0),2)</f>
        <v>#N/A</v>
      </c>
    </row>
    <row r="12313" spans="1:14" ht="45" x14ac:dyDescent="0.2">
      <c r="A12313">
        <v>41937</v>
      </c>
      <c r="B12313" t="s">
        <v>8406</v>
      </c>
      <c r="C12313" s="15" t="s">
        <v>8407</v>
      </c>
      <c r="D12313" s="15" t="s">
        <v>8408</v>
      </c>
      <c r="E12313">
        <v>4179</v>
      </c>
      <c r="F12313">
        <v>6057</v>
      </c>
      <c r="K12313" s="16">
        <f t="shared" si="579"/>
        <v>4680.4799999999996</v>
      </c>
      <c r="L12313" s="16">
        <f t="shared" si="581"/>
        <v>4926.8210526315779</v>
      </c>
      <c r="M12313" s="16">
        <f t="shared" si="580"/>
        <v>5598.6602870813385</v>
      </c>
      <c r="N12313" t="e">
        <f>INDEX(XML!$A$2:$R$782,MATCH(C12313,XML!$D$2:$D$737,0),2)</f>
        <v>#N/A</v>
      </c>
    </row>
    <row r="12314" spans="1:14" ht="45" x14ac:dyDescent="0.2">
      <c r="A12314">
        <v>41938</v>
      </c>
      <c r="B12314" t="s">
        <v>8409</v>
      </c>
      <c r="C12314" s="15" t="s">
        <v>8410</v>
      </c>
      <c r="D12314" s="15" t="s">
        <v>8411</v>
      </c>
      <c r="E12314">
        <v>5811</v>
      </c>
      <c r="F12314">
        <v>8422</v>
      </c>
      <c r="K12314" s="16">
        <f t="shared" si="579"/>
        <v>6508.32</v>
      </c>
      <c r="L12314" s="16">
        <f t="shared" si="581"/>
        <v>6850.863157894737</v>
      </c>
      <c r="M12314" s="16">
        <f t="shared" si="580"/>
        <v>7785.0717703349283</v>
      </c>
      <c r="N12314" t="e">
        <f>INDEX(XML!$A$2:$R$782,MATCH(C12314,XML!$D$2:$D$737,0),2)</f>
        <v>#N/A</v>
      </c>
    </row>
    <row r="12315" spans="1:14" ht="45" x14ac:dyDescent="0.2">
      <c r="A12315">
        <v>41939</v>
      </c>
      <c r="B12315" t="s">
        <v>8412</v>
      </c>
      <c r="C12315" s="15" t="s">
        <v>8413</v>
      </c>
      <c r="D12315" s="15" t="s">
        <v>8414</v>
      </c>
      <c r="E12315">
        <v>5811</v>
      </c>
      <c r="F12315">
        <v>8422</v>
      </c>
      <c r="H12315">
        <v>43</v>
      </c>
      <c r="K12315" s="16">
        <f t="shared" si="579"/>
        <v>6508.32</v>
      </c>
      <c r="L12315" s="16">
        <f t="shared" si="581"/>
        <v>6850.863157894737</v>
      </c>
      <c r="M12315" s="16">
        <f t="shared" si="580"/>
        <v>7785.0717703349283</v>
      </c>
      <c r="N12315" t="e">
        <f>INDEX(XML!$A$2:$R$782,MATCH(C12315,XML!$D$2:$D$737,0),2)</f>
        <v>#N/A</v>
      </c>
    </row>
    <row r="12316" spans="1:14" ht="45" x14ac:dyDescent="0.2">
      <c r="A12316">
        <v>41940</v>
      </c>
      <c r="B12316" t="s">
        <v>8415</v>
      </c>
      <c r="C12316" s="15" t="s">
        <v>8416</v>
      </c>
      <c r="D12316" s="15" t="s">
        <v>8417</v>
      </c>
      <c r="E12316">
        <v>8030</v>
      </c>
      <c r="F12316">
        <v>11637</v>
      </c>
      <c r="K12316" s="16">
        <f t="shared" si="579"/>
        <v>8993.6</v>
      </c>
      <c r="L12316" s="16">
        <f t="shared" si="581"/>
        <v>9466.9473684210534</v>
      </c>
      <c r="M12316" s="16">
        <f t="shared" si="580"/>
        <v>10757.894736842107</v>
      </c>
      <c r="N12316" t="e">
        <f>INDEX(XML!$A$2:$R$782,MATCH(C12316,XML!$D$2:$D$737,0),2)</f>
        <v>#N/A</v>
      </c>
    </row>
    <row r="12317" spans="1:14" ht="45" x14ac:dyDescent="0.2">
      <c r="A12317">
        <v>41941</v>
      </c>
      <c r="B12317" t="s">
        <v>8418</v>
      </c>
      <c r="C12317" s="15" t="s">
        <v>8419</v>
      </c>
      <c r="D12317" s="15" t="s">
        <v>8420</v>
      </c>
      <c r="E12317">
        <v>8610</v>
      </c>
      <c r="F12317">
        <v>12478</v>
      </c>
      <c r="H12317">
        <v>30</v>
      </c>
      <c r="K12317" s="16">
        <f t="shared" si="579"/>
        <v>9643.2000000000007</v>
      </c>
      <c r="L12317" s="16">
        <f t="shared" si="581"/>
        <v>10150.736842105265</v>
      </c>
      <c r="M12317" s="16">
        <f t="shared" si="580"/>
        <v>11534.928229665074</v>
      </c>
      <c r="N12317" t="e">
        <f>INDEX(XML!$A$2:$R$782,MATCH(C12317,XML!$D$2:$D$737,0),2)</f>
        <v>#N/A</v>
      </c>
    </row>
    <row r="12318" spans="1:14" ht="45" x14ac:dyDescent="0.2">
      <c r="A12318">
        <v>41942</v>
      </c>
      <c r="B12318" t="s">
        <v>8421</v>
      </c>
      <c r="C12318" s="15" t="s">
        <v>8422</v>
      </c>
      <c r="D12318" s="15" t="s">
        <v>8423</v>
      </c>
      <c r="E12318">
        <v>6761</v>
      </c>
      <c r="F12318">
        <v>9798</v>
      </c>
      <c r="H12318" t="s">
        <v>746</v>
      </c>
      <c r="K12318" s="16">
        <f t="shared" si="579"/>
        <v>7572.32</v>
      </c>
      <c r="L12318" s="16">
        <f t="shared" si="581"/>
        <v>7970.863157894737</v>
      </c>
      <c r="M12318" s="16">
        <f t="shared" si="580"/>
        <v>9057.7990430622012</v>
      </c>
      <c r="N12318" t="e">
        <f>INDEX(XML!$A$2:$R$782,MATCH(C12318,XML!$D$2:$D$737,0),2)</f>
        <v>#N/A</v>
      </c>
    </row>
    <row r="12319" spans="1:14" ht="45" x14ac:dyDescent="0.2">
      <c r="A12319">
        <v>41944</v>
      </c>
      <c r="B12319" t="s">
        <v>8424</v>
      </c>
      <c r="C12319" s="15" t="s">
        <v>8425</v>
      </c>
      <c r="D12319" s="15" t="s">
        <v>8426</v>
      </c>
      <c r="E12319">
        <v>6233</v>
      </c>
      <c r="F12319">
        <v>9033</v>
      </c>
      <c r="H12319">
        <v>32</v>
      </c>
      <c r="K12319" s="16">
        <f t="shared" si="579"/>
        <v>6980.96</v>
      </c>
      <c r="L12319" s="16">
        <f t="shared" si="581"/>
        <v>7348.378947368421</v>
      </c>
      <c r="M12319" s="16">
        <f t="shared" si="580"/>
        <v>8350.4306220095696</v>
      </c>
      <c r="N12319" t="e">
        <f>INDEX(XML!$A$2:$R$782,MATCH(C12319,XML!$D$2:$D$737,0),2)</f>
        <v>#N/A</v>
      </c>
    </row>
    <row r="12320" spans="1:14" ht="45" x14ac:dyDescent="0.2">
      <c r="A12320">
        <v>41945</v>
      </c>
      <c r="B12320" t="s">
        <v>20890</v>
      </c>
      <c r="C12320" s="15" t="s">
        <v>20891</v>
      </c>
      <c r="D12320" s="15" t="s">
        <v>20892</v>
      </c>
      <c r="E12320">
        <v>6233</v>
      </c>
      <c r="F12320">
        <v>9033</v>
      </c>
      <c r="H12320">
        <v>50</v>
      </c>
      <c r="K12320" s="16">
        <f t="shared" si="579"/>
        <v>6980.96</v>
      </c>
      <c r="L12320" s="16">
        <f t="shared" si="581"/>
        <v>7348.378947368421</v>
      </c>
      <c r="M12320" s="16">
        <f t="shared" si="580"/>
        <v>8350.4306220095696</v>
      </c>
      <c r="N12320" t="e">
        <f>INDEX(XML!$A$2:$R$782,MATCH(C12320,XML!$D$2:$D$737,0),2)</f>
        <v>#N/A</v>
      </c>
    </row>
    <row r="12321" spans="1:14" ht="45" x14ac:dyDescent="0.2">
      <c r="A12321">
        <v>41946</v>
      </c>
      <c r="B12321" t="s">
        <v>8427</v>
      </c>
      <c r="C12321" s="15" t="s">
        <v>8428</v>
      </c>
      <c r="D12321" s="15" t="s">
        <v>8429</v>
      </c>
      <c r="E12321">
        <v>6497</v>
      </c>
      <c r="F12321">
        <v>9416</v>
      </c>
      <c r="H12321" t="s">
        <v>746</v>
      </c>
      <c r="K12321" s="16">
        <f t="shared" si="579"/>
        <v>7276.64</v>
      </c>
      <c r="L12321" s="16">
        <f t="shared" si="581"/>
        <v>7659.621052631579</v>
      </c>
      <c r="M12321" s="16">
        <f t="shared" si="580"/>
        <v>8704.1148325358845</v>
      </c>
      <c r="N12321" t="e">
        <f>INDEX(XML!$A$2:$R$782,MATCH(C12321,XML!$D$2:$D$737,0),2)</f>
        <v>#N/A</v>
      </c>
    </row>
    <row r="12322" spans="1:14" ht="45" x14ac:dyDescent="0.2">
      <c r="A12322">
        <v>41947</v>
      </c>
      <c r="B12322" t="s">
        <v>19560</v>
      </c>
      <c r="C12322" s="15" t="s">
        <v>19561</v>
      </c>
      <c r="D12322" s="15" t="s">
        <v>19562</v>
      </c>
      <c r="E12322">
        <v>6497</v>
      </c>
      <c r="F12322">
        <v>9416</v>
      </c>
      <c r="K12322" s="16">
        <f t="shared" si="579"/>
        <v>7276.64</v>
      </c>
      <c r="L12322" s="16">
        <f t="shared" si="581"/>
        <v>7659.621052631579</v>
      </c>
      <c r="M12322" s="16">
        <f t="shared" si="580"/>
        <v>8704.1148325358845</v>
      </c>
      <c r="N12322" t="e">
        <f>INDEX(XML!$A$2:$R$782,MATCH(C12322,XML!$D$2:$D$737,0),2)</f>
        <v>#N/A</v>
      </c>
    </row>
    <row r="12323" spans="1:14" ht="45" x14ac:dyDescent="0.2">
      <c r="A12323">
        <v>41948</v>
      </c>
      <c r="B12323" t="s">
        <v>8433</v>
      </c>
      <c r="C12323" s="15" t="s">
        <v>8434</v>
      </c>
      <c r="D12323" s="15" t="s">
        <v>8435</v>
      </c>
      <c r="E12323">
        <v>7871</v>
      </c>
      <c r="F12323">
        <v>11408</v>
      </c>
      <c r="H12323" t="s">
        <v>746</v>
      </c>
      <c r="K12323" s="16">
        <f t="shared" si="579"/>
        <v>8815.52</v>
      </c>
      <c r="L12323" s="16">
        <f t="shared" si="581"/>
        <v>9279.4947368421053</v>
      </c>
      <c r="M12323" s="16">
        <f t="shared" si="580"/>
        <v>10544.88038277512</v>
      </c>
      <c r="N12323" t="e">
        <f>INDEX(XML!$A$2:$R$782,MATCH(C12323,XML!$D$2:$D$737,0),2)</f>
        <v>#N/A</v>
      </c>
    </row>
    <row r="12324" spans="1:14" ht="45" x14ac:dyDescent="0.2">
      <c r="A12324">
        <v>41949</v>
      </c>
      <c r="B12324" t="s">
        <v>8436</v>
      </c>
      <c r="C12324" s="15" t="s">
        <v>8437</v>
      </c>
      <c r="D12324" s="15" t="s">
        <v>8438</v>
      </c>
      <c r="E12324">
        <v>7871</v>
      </c>
      <c r="F12324">
        <v>11408</v>
      </c>
      <c r="K12324" s="16">
        <f t="shared" si="579"/>
        <v>8815.52</v>
      </c>
      <c r="L12324" s="16">
        <f t="shared" si="581"/>
        <v>9279.4947368421053</v>
      </c>
      <c r="M12324" s="16">
        <f t="shared" si="580"/>
        <v>10544.88038277512</v>
      </c>
      <c r="N12324" t="e">
        <f>INDEX(XML!$A$2:$R$782,MATCH(C12324,XML!$D$2:$D$737,0),2)</f>
        <v>#N/A</v>
      </c>
    </row>
    <row r="12325" spans="1:14" ht="45" x14ac:dyDescent="0.2">
      <c r="A12325">
        <v>41950</v>
      </c>
      <c r="B12325" t="s">
        <v>8439</v>
      </c>
      <c r="C12325" s="15" t="s">
        <v>8440</v>
      </c>
      <c r="D12325" s="15" t="s">
        <v>8441</v>
      </c>
      <c r="E12325">
        <v>11409</v>
      </c>
      <c r="F12325">
        <v>16535</v>
      </c>
      <c r="K12325" s="16">
        <f t="shared" si="579"/>
        <v>12778.08</v>
      </c>
      <c r="L12325" s="16">
        <f t="shared" si="581"/>
        <v>13450.61052631579</v>
      </c>
      <c r="M12325" s="16">
        <f t="shared" si="580"/>
        <v>15284.784688995214</v>
      </c>
      <c r="N12325" t="e">
        <f>INDEX(XML!$A$2:$R$782,MATCH(C12325,XML!$D$2:$D$737,0),2)</f>
        <v>#N/A</v>
      </c>
    </row>
    <row r="12326" spans="1:14" ht="45" x14ac:dyDescent="0.2">
      <c r="A12326">
        <v>41951</v>
      </c>
      <c r="B12326" t="s">
        <v>8442</v>
      </c>
      <c r="C12326" s="15" t="s">
        <v>8443</v>
      </c>
      <c r="D12326" s="15" t="s">
        <v>8444</v>
      </c>
      <c r="E12326">
        <v>12044</v>
      </c>
      <c r="F12326">
        <v>17456</v>
      </c>
      <c r="K12326" s="16">
        <f t="shared" si="579"/>
        <v>13489.28</v>
      </c>
      <c r="L12326" s="16">
        <f t="shared" si="581"/>
        <v>14199.242105263158</v>
      </c>
      <c r="M12326" s="16">
        <f t="shared" si="580"/>
        <v>16135.502392344497</v>
      </c>
      <c r="N12326" t="e">
        <f>INDEX(XML!$A$2:$R$782,MATCH(C12326,XML!$D$2:$D$737,0),2)</f>
        <v>#N/A</v>
      </c>
    </row>
    <row r="12327" spans="1:14" ht="45" x14ac:dyDescent="0.2">
      <c r="A12327">
        <v>69686</v>
      </c>
      <c r="B12327" t="s">
        <v>26404</v>
      </c>
      <c r="C12327" s="15" t="s">
        <v>26405</v>
      </c>
      <c r="D12327" s="15" t="s">
        <v>26406</v>
      </c>
      <c r="E12327">
        <v>9138</v>
      </c>
      <c r="F12327">
        <v>13244</v>
      </c>
      <c r="H12327">
        <v>5</v>
      </c>
      <c r="K12327" s="16">
        <f t="shared" si="579"/>
        <v>10234.56</v>
      </c>
      <c r="L12327" s="16">
        <f t="shared" si="581"/>
        <v>10773.221052631579</v>
      </c>
      <c r="M12327" s="16">
        <f t="shared" si="580"/>
        <v>12242.296650717704</v>
      </c>
      <c r="N12327" t="e">
        <f>INDEX(XML!$A$2:$R$782,MATCH(C12327,XML!$D$2:$D$737,0),2)</f>
        <v>#N/A</v>
      </c>
    </row>
    <row r="12328" spans="1:14" ht="45" x14ac:dyDescent="0.2">
      <c r="A12328">
        <v>69685</v>
      </c>
      <c r="B12328" t="s">
        <v>26401</v>
      </c>
      <c r="C12328" s="15" t="s">
        <v>26402</v>
      </c>
      <c r="D12328" s="15" t="s">
        <v>26403</v>
      </c>
      <c r="E12328">
        <v>9138</v>
      </c>
      <c r="F12328">
        <v>13244</v>
      </c>
      <c r="H12328">
        <v>4</v>
      </c>
      <c r="K12328" s="16">
        <f t="shared" si="579"/>
        <v>10234.56</v>
      </c>
      <c r="L12328" s="16">
        <f t="shared" si="581"/>
        <v>10773.221052631579</v>
      </c>
      <c r="M12328" s="16">
        <f t="shared" si="580"/>
        <v>12242.296650717704</v>
      </c>
      <c r="N12328" t="e">
        <f>INDEX(XML!$A$2:$R$782,MATCH(C12328,XML!$D$2:$D$737,0),2)</f>
        <v>#N/A</v>
      </c>
    </row>
    <row r="12329" spans="1:14" ht="45" x14ac:dyDescent="0.2">
      <c r="A12329">
        <v>69684</v>
      </c>
      <c r="B12329" t="s">
        <v>26398</v>
      </c>
      <c r="C12329" s="15" t="s">
        <v>26399</v>
      </c>
      <c r="D12329" s="15" t="s">
        <v>26400</v>
      </c>
      <c r="E12329">
        <v>9508</v>
      </c>
      <c r="F12329">
        <v>13780</v>
      </c>
      <c r="H12329">
        <v>5</v>
      </c>
      <c r="K12329" s="16">
        <f t="shared" si="579"/>
        <v>10648.96</v>
      </c>
      <c r="L12329" s="16">
        <f t="shared" si="581"/>
        <v>11209.431578947368</v>
      </c>
      <c r="M12329" s="16">
        <f t="shared" si="580"/>
        <v>12737.990430622011</v>
      </c>
      <c r="N12329" t="e">
        <f>INDEX(XML!$A$2:$R$782,MATCH(C12329,XML!$D$2:$D$737,0),2)</f>
        <v>#N/A</v>
      </c>
    </row>
    <row r="12330" spans="1:14" ht="45" x14ac:dyDescent="0.2">
      <c r="A12330">
        <v>57211</v>
      </c>
      <c r="B12330" t="s">
        <v>26386</v>
      </c>
      <c r="C12330" s="15" t="s">
        <v>26387</v>
      </c>
      <c r="D12330" s="15" t="s">
        <v>26388</v>
      </c>
      <c r="E12330">
        <v>9508</v>
      </c>
      <c r="F12330">
        <v>13780</v>
      </c>
      <c r="K12330" s="16">
        <f t="shared" si="579"/>
        <v>10648.96</v>
      </c>
      <c r="L12330" s="16">
        <f t="shared" si="581"/>
        <v>11209.431578947368</v>
      </c>
      <c r="M12330" s="16">
        <f t="shared" si="580"/>
        <v>12737.990430622011</v>
      </c>
      <c r="N12330" t="e">
        <f>INDEX(XML!$A$2:$R$782,MATCH(C12330,XML!$D$2:$D$737,0),2)</f>
        <v>#N/A</v>
      </c>
    </row>
    <row r="12331" spans="1:14" ht="45" x14ac:dyDescent="0.2">
      <c r="A12331">
        <v>57212</v>
      </c>
      <c r="B12331" t="s">
        <v>26389</v>
      </c>
      <c r="C12331" s="15" t="s">
        <v>26390</v>
      </c>
      <c r="D12331" s="15" t="s">
        <v>26391</v>
      </c>
      <c r="E12331">
        <v>12942</v>
      </c>
      <c r="F12331">
        <v>18756</v>
      </c>
      <c r="H12331">
        <v>2</v>
      </c>
      <c r="K12331" s="16">
        <f t="shared" si="579"/>
        <v>14495.04</v>
      </c>
      <c r="L12331" s="16">
        <f t="shared" si="581"/>
        <v>15257.936842105262</v>
      </c>
      <c r="M12331" s="16">
        <f t="shared" si="580"/>
        <v>17338.564593301435</v>
      </c>
      <c r="N12331" t="e">
        <f>INDEX(XML!$A$2:$R$782,MATCH(C12331,XML!$D$2:$D$737,0),2)</f>
        <v>#N/A</v>
      </c>
    </row>
    <row r="12332" spans="1:14" ht="45" x14ac:dyDescent="0.2">
      <c r="A12332">
        <v>69683</v>
      </c>
      <c r="B12332" t="s">
        <v>26606</v>
      </c>
      <c r="C12332" s="15" t="s">
        <v>26607</v>
      </c>
      <c r="D12332" s="15" t="s">
        <v>26608</v>
      </c>
      <c r="E12332">
        <v>12942</v>
      </c>
      <c r="F12332">
        <v>18756</v>
      </c>
      <c r="K12332" s="16">
        <f t="shared" si="579"/>
        <v>14495.04</v>
      </c>
      <c r="L12332" s="16">
        <f t="shared" si="581"/>
        <v>15257.936842105262</v>
      </c>
      <c r="M12332" s="16">
        <f t="shared" si="580"/>
        <v>17338.564593301435</v>
      </c>
      <c r="N12332" t="e">
        <f>INDEX(XML!$A$2:$R$782,MATCH(C12332,XML!$D$2:$D$737,0),2)</f>
        <v>#N/A</v>
      </c>
    </row>
    <row r="12333" spans="1:14" ht="45" x14ac:dyDescent="0.2">
      <c r="A12333">
        <v>57213</v>
      </c>
      <c r="B12333" t="s">
        <v>26392</v>
      </c>
      <c r="C12333" s="15" t="s">
        <v>26393</v>
      </c>
      <c r="D12333" s="15" t="s">
        <v>26394</v>
      </c>
      <c r="E12333">
        <v>17485</v>
      </c>
      <c r="F12333">
        <v>25341</v>
      </c>
      <c r="H12333">
        <v>5</v>
      </c>
      <c r="K12333" s="16">
        <f t="shared" si="579"/>
        <v>19583.2</v>
      </c>
      <c r="L12333" s="16">
        <f t="shared" si="581"/>
        <v>20613.894736842107</v>
      </c>
      <c r="M12333" s="16">
        <f t="shared" si="580"/>
        <v>23424.880382775122</v>
      </c>
      <c r="N12333" t="e">
        <f>INDEX(XML!$A$2:$R$782,MATCH(C12333,XML!$D$2:$D$737,0),2)</f>
        <v>#N/A</v>
      </c>
    </row>
    <row r="12334" spans="1:14" ht="45" x14ac:dyDescent="0.2">
      <c r="A12334">
        <v>57214</v>
      </c>
      <c r="B12334" t="s">
        <v>26395</v>
      </c>
      <c r="C12334" s="15" t="s">
        <v>26396</v>
      </c>
      <c r="D12334" s="15" t="s">
        <v>26397</v>
      </c>
      <c r="E12334">
        <v>19017</v>
      </c>
      <c r="F12334">
        <v>27560</v>
      </c>
      <c r="H12334">
        <v>2</v>
      </c>
      <c r="K12334" s="16">
        <f t="shared" si="579"/>
        <v>21299.040000000001</v>
      </c>
      <c r="L12334" s="16">
        <f t="shared" si="581"/>
        <v>22420.042105263157</v>
      </c>
      <c r="M12334" s="16">
        <f t="shared" si="580"/>
        <v>25477.320574162677</v>
      </c>
      <c r="N12334" t="e">
        <f>INDEX(XML!$A$2:$R$782,MATCH(C12334,XML!$D$2:$D$737,0),2)</f>
        <v>#N/A</v>
      </c>
    </row>
    <row r="12335" spans="1:14" ht="45" x14ac:dyDescent="0.2">
      <c r="A12335">
        <v>42143</v>
      </c>
      <c r="B12335" t="s">
        <v>8446</v>
      </c>
      <c r="C12335" s="15" t="s">
        <v>8447</v>
      </c>
      <c r="D12335" s="15" t="s">
        <v>8448</v>
      </c>
      <c r="E12335">
        <v>2258</v>
      </c>
      <c r="F12335">
        <v>2258</v>
      </c>
      <c r="H12335">
        <v>26</v>
      </c>
      <c r="K12335" s="16">
        <f t="shared" si="579"/>
        <v>2528.96</v>
      </c>
      <c r="L12335" s="16">
        <f t="shared" si="581"/>
        <v>2662.0631578947368</v>
      </c>
      <c r="M12335" s="16">
        <f t="shared" si="580"/>
        <v>3025.0717703349287</v>
      </c>
      <c r="N12335" t="e">
        <f>INDEX(XML!$A$2:$R$782,MATCH(C12335,XML!$D$2:$D$737,0),2)</f>
        <v>#N/A</v>
      </c>
    </row>
    <row r="12336" spans="1:14" ht="45" x14ac:dyDescent="0.2">
      <c r="A12336">
        <v>42144</v>
      </c>
      <c r="B12336" t="s">
        <v>8449</v>
      </c>
      <c r="C12336" s="15" t="s">
        <v>8450</v>
      </c>
      <c r="D12336" s="15" t="s">
        <v>8451</v>
      </c>
      <c r="E12336">
        <v>2258</v>
      </c>
      <c r="F12336">
        <v>2258</v>
      </c>
      <c r="H12336">
        <v>33</v>
      </c>
      <c r="K12336" s="16">
        <f t="shared" si="579"/>
        <v>2528.96</v>
      </c>
      <c r="L12336" s="16">
        <f t="shared" si="581"/>
        <v>2662.0631578947368</v>
      </c>
      <c r="M12336" s="16">
        <f t="shared" si="580"/>
        <v>3025.0717703349287</v>
      </c>
      <c r="N12336" t="e">
        <f>INDEX(XML!$A$2:$R$782,MATCH(C12336,XML!$D$2:$D$737,0),2)</f>
        <v>#N/A</v>
      </c>
    </row>
    <row r="12337" spans="1:14" ht="45" x14ac:dyDescent="0.2">
      <c r="A12337">
        <v>42145</v>
      </c>
      <c r="B12337" t="s">
        <v>8452</v>
      </c>
      <c r="C12337" s="15" t="s">
        <v>8453</v>
      </c>
      <c r="D12337" s="15" t="s">
        <v>8454</v>
      </c>
      <c r="E12337">
        <v>3544</v>
      </c>
      <c r="F12337">
        <v>3544</v>
      </c>
      <c r="H12337" t="s">
        <v>746</v>
      </c>
      <c r="K12337" s="16">
        <f t="shared" si="579"/>
        <v>3969.2799999999997</v>
      </c>
      <c r="L12337" s="16">
        <f t="shared" si="581"/>
        <v>4178.1894736842105</v>
      </c>
      <c r="M12337" s="16">
        <f t="shared" si="580"/>
        <v>4747.9425837320578</v>
      </c>
      <c r="N12337" t="e">
        <f>INDEX(XML!$A$2:$R$782,MATCH(C12337,XML!$D$2:$D$737,0),2)</f>
        <v>#N/A</v>
      </c>
    </row>
    <row r="12338" spans="1:14" ht="45" x14ac:dyDescent="0.2">
      <c r="A12338">
        <v>42146</v>
      </c>
      <c r="B12338" t="s">
        <v>8455</v>
      </c>
      <c r="C12338" s="15" t="s">
        <v>8456</v>
      </c>
      <c r="D12338" s="15" t="s">
        <v>8457</v>
      </c>
      <c r="E12338">
        <v>3804</v>
      </c>
      <c r="F12338">
        <v>3804</v>
      </c>
      <c r="H12338" t="s">
        <v>746</v>
      </c>
      <c r="K12338" s="16">
        <f t="shared" si="579"/>
        <v>4260.4799999999996</v>
      </c>
      <c r="L12338" s="16">
        <f t="shared" si="581"/>
        <v>4484.7157894736838</v>
      </c>
      <c r="M12338" s="16">
        <f t="shared" si="580"/>
        <v>5096.2679425837314</v>
      </c>
      <c r="N12338" t="e">
        <f>INDEX(XML!$A$2:$R$782,MATCH(C12338,XML!$D$2:$D$737,0),2)</f>
        <v>#N/A</v>
      </c>
    </row>
    <row r="12339" spans="1:14" ht="45" x14ac:dyDescent="0.2">
      <c r="A12339">
        <v>42149</v>
      </c>
      <c r="B12339" t="s">
        <v>8458</v>
      </c>
      <c r="C12339" s="15" t="s">
        <v>8459</v>
      </c>
      <c r="D12339" s="15" t="s">
        <v>8460</v>
      </c>
      <c r="E12339">
        <v>4794</v>
      </c>
      <c r="F12339">
        <v>4794</v>
      </c>
      <c r="H12339">
        <v>1</v>
      </c>
      <c r="K12339" s="16">
        <f t="shared" si="579"/>
        <v>5369.28</v>
      </c>
      <c r="L12339" s="16">
        <f t="shared" si="581"/>
        <v>5651.8736842105263</v>
      </c>
      <c r="M12339" s="16">
        <f t="shared" si="580"/>
        <v>6422.5837320574155</v>
      </c>
      <c r="N12339" t="e">
        <f>INDEX(XML!$A$2:$R$782,MATCH(C12339,XML!$D$2:$D$737,0),2)</f>
        <v>#N/A</v>
      </c>
    </row>
    <row r="12340" spans="1:14" ht="45" x14ac:dyDescent="0.2">
      <c r="A12340">
        <v>42157</v>
      </c>
      <c r="B12340" t="s">
        <v>8461</v>
      </c>
      <c r="C12340" s="15" t="s">
        <v>8462</v>
      </c>
      <c r="D12340" s="15" t="s">
        <v>8463</v>
      </c>
      <c r="E12340">
        <v>4124</v>
      </c>
      <c r="F12340">
        <v>4124</v>
      </c>
      <c r="H12340">
        <v>23</v>
      </c>
      <c r="K12340" s="16">
        <f t="shared" si="579"/>
        <v>4618.88</v>
      </c>
      <c r="L12340" s="16">
        <f t="shared" si="581"/>
        <v>4861.9789473684214</v>
      </c>
      <c r="M12340" s="16">
        <f t="shared" si="580"/>
        <v>5524.9760765550245</v>
      </c>
      <c r="N12340" t="e">
        <f>INDEX(XML!$A$2:$R$782,MATCH(C12340,XML!$D$2:$D$737,0),2)</f>
        <v>#N/A</v>
      </c>
    </row>
    <row r="12341" spans="1:14" ht="45" x14ac:dyDescent="0.2">
      <c r="A12341">
        <v>42158</v>
      </c>
      <c r="B12341" t="s">
        <v>8464</v>
      </c>
      <c r="C12341" s="15" t="s">
        <v>8465</v>
      </c>
      <c r="D12341" s="15" t="s">
        <v>8466</v>
      </c>
      <c r="E12341">
        <v>4926</v>
      </c>
      <c r="F12341">
        <v>4926</v>
      </c>
      <c r="H12341">
        <v>17</v>
      </c>
      <c r="K12341" s="16">
        <f t="shared" si="579"/>
        <v>5517.12</v>
      </c>
      <c r="L12341" s="16">
        <f t="shared" si="581"/>
        <v>5807.4947368421053</v>
      </c>
      <c r="M12341" s="16">
        <f t="shared" si="580"/>
        <v>6599.4258373205748</v>
      </c>
      <c r="N12341" t="e">
        <f>INDEX(XML!$A$2:$R$782,MATCH(C12341,XML!$D$2:$D$737,0),2)</f>
        <v>#N/A</v>
      </c>
    </row>
    <row r="12342" spans="1:14" ht="45" x14ac:dyDescent="0.2">
      <c r="A12342">
        <v>42161</v>
      </c>
      <c r="B12342" t="s">
        <v>8467</v>
      </c>
      <c r="C12342" s="15" t="s">
        <v>8468</v>
      </c>
      <c r="D12342" s="15" t="s">
        <v>8469</v>
      </c>
      <c r="E12342">
        <v>5690</v>
      </c>
      <c r="F12342">
        <v>5690</v>
      </c>
      <c r="H12342">
        <v>18</v>
      </c>
      <c r="K12342" s="16">
        <f t="shared" si="579"/>
        <v>6372.8</v>
      </c>
      <c r="L12342" s="16">
        <f t="shared" si="581"/>
        <v>6708.2105263157891</v>
      </c>
      <c r="M12342" s="16">
        <f t="shared" si="580"/>
        <v>7622.9665071770323</v>
      </c>
      <c r="N12342" t="e">
        <f>INDEX(XML!$A$2:$R$782,MATCH(C12342,XML!$D$2:$D$737,0),2)</f>
        <v>#N/A</v>
      </c>
    </row>
    <row r="12343" spans="1:14" ht="45" x14ac:dyDescent="0.2">
      <c r="A12343">
        <v>42167</v>
      </c>
      <c r="B12343" t="s">
        <v>8470</v>
      </c>
      <c r="C12343" s="15" t="s">
        <v>8471</v>
      </c>
      <c r="D12343" s="15" t="s">
        <v>8472</v>
      </c>
      <c r="E12343">
        <v>7885</v>
      </c>
      <c r="F12343">
        <v>7885</v>
      </c>
      <c r="H12343">
        <v>2</v>
      </c>
      <c r="K12343" s="16">
        <f t="shared" si="579"/>
        <v>8831.2000000000007</v>
      </c>
      <c r="L12343" s="16">
        <f t="shared" si="581"/>
        <v>9296.0000000000018</v>
      </c>
      <c r="M12343" s="16">
        <f t="shared" si="580"/>
        <v>10563.636363636366</v>
      </c>
      <c r="N12343" t="e">
        <f>INDEX(XML!$A$2:$R$782,MATCH(C12343,XML!$D$2:$D$737,0),2)</f>
        <v>#N/A</v>
      </c>
    </row>
    <row r="12344" spans="1:14" ht="45" x14ac:dyDescent="0.2">
      <c r="A12344">
        <v>42169</v>
      </c>
      <c r="B12344" t="s">
        <v>8473</v>
      </c>
      <c r="C12344" s="15" t="s">
        <v>8474</v>
      </c>
      <c r="D12344" s="15" t="s">
        <v>8475</v>
      </c>
      <c r="E12344">
        <v>8468</v>
      </c>
      <c r="F12344">
        <v>8468</v>
      </c>
      <c r="H12344">
        <v>3</v>
      </c>
      <c r="K12344" s="16">
        <f t="shared" si="579"/>
        <v>9484.16</v>
      </c>
      <c r="L12344" s="16">
        <f t="shared" si="581"/>
        <v>9983.3263157894744</v>
      </c>
      <c r="M12344" s="16">
        <f t="shared" si="580"/>
        <v>11344.688995215312</v>
      </c>
      <c r="N12344" t="e">
        <f>INDEX(XML!$A$2:$R$782,MATCH(C12344,XML!$D$2:$D$737,0),2)</f>
        <v>#N/A</v>
      </c>
    </row>
    <row r="12345" spans="1:14" ht="45" x14ac:dyDescent="0.2">
      <c r="A12345">
        <v>42186</v>
      </c>
      <c r="B12345" t="s">
        <v>8476</v>
      </c>
      <c r="C12345" s="15" t="s">
        <v>8477</v>
      </c>
      <c r="D12345" s="15" t="s">
        <v>8478</v>
      </c>
      <c r="E12345">
        <v>6720</v>
      </c>
      <c r="F12345">
        <v>6720</v>
      </c>
      <c r="H12345">
        <v>48</v>
      </c>
      <c r="K12345" s="16">
        <f t="shared" si="579"/>
        <v>7526.4</v>
      </c>
      <c r="L12345" s="16">
        <f t="shared" si="581"/>
        <v>7922.5263157894733</v>
      </c>
      <c r="M12345" s="16">
        <f t="shared" si="580"/>
        <v>9002.8708133971286</v>
      </c>
      <c r="N12345" t="e">
        <f>INDEX(XML!$A$2:$R$782,MATCH(C12345,XML!$D$2:$D$737,0),2)</f>
        <v>#N/A</v>
      </c>
    </row>
    <row r="12346" spans="1:14" ht="45" x14ac:dyDescent="0.2">
      <c r="A12346">
        <v>42188</v>
      </c>
      <c r="B12346" t="s">
        <v>8479</v>
      </c>
      <c r="C12346" s="15" t="s">
        <v>8480</v>
      </c>
      <c r="D12346" s="15" t="s">
        <v>8481</v>
      </c>
      <c r="E12346">
        <v>6138</v>
      </c>
      <c r="F12346">
        <v>6138</v>
      </c>
      <c r="H12346">
        <v>48</v>
      </c>
      <c r="K12346" s="16">
        <f t="shared" si="579"/>
        <v>6874.5599999999995</v>
      </c>
      <c r="L12346" s="16">
        <f t="shared" si="581"/>
        <v>7236.378947368421</v>
      </c>
      <c r="M12346" s="16">
        <f t="shared" si="580"/>
        <v>8223.1578947368416</v>
      </c>
      <c r="N12346" t="e">
        <f>INDEX(XML!$A$2:$R$782,MATCH(C12346,XML!$D$2:$D$737,0),2)</f>
        <v>#N/A</v>
      </c>
    </row>
    <row r="12347" spans="1:14" ht="45" x14ac:dyDescent="0.2">
      <c r="A12347">
        <v>42190</v>
      </c>
      <c r="B12347" t="s">
        <v>8482</v>
      </c>
      <c r="C12347" s="15" t="s">
        <v>8483</v>
      </c>
      <c r="D12347" s="15" t="s">
        <v>8484</v>
      </c>
      <c r="E12347">
        <v>6317</v>
      </c>
      <c r="F12347">
        <v>6317</v>
      </c>
      <c r="H12347">
        <v>25</v>
      </c>
      <c r="K12347" s="16">
        <f t="shared" si="579"/>
        <v>7075.04</v>
      </c>
      <c r="L12347" s="16">
        <f t="shared" si="581"/>
        <v>7447.4105263157899</v>
      </c>
      <c r="M12347" s="16">
        <f t="shared" si="580"/>
        <v>8462.9665071770341</v>
      </c>
      <c r="N12347" t="e">
        <f>INDEX(XML!$A$2:$R$782,MATCH(C12347,XML!$D$2:$D$737,0),2)</f>
        <v>#N/A</v>
      </c>
    </row>
    <row r="12348" spans="1:14" ht="45" x14ac:dyDescent="0.2">
      <c r="A12348">
        <v>42193</v>
      </c>
      <c r="B12348" t="s">
        <v>8485</v>
      </c>
      <c r="C12348" s="15" t="s">
        <v>8486</v>
      </c>
      <c r="D12348" s="15" t="s">
        <v>8487</v>
      </c>
      <c r="E12348">
        <v>7751</v>
      </c>
      <c r="F12348">
        <v>7751</v>
      </c>
      <c r="H12348">
        <v>24</v>
      </c>
      <c r="K12348" s="16">
        <f t="shared" si="579"/>
        <v>8681.1200000000008</v>
      </c>
      <c r="L12348" s="16">
        <f t="shared" si="581"/>
        <v>9138.0210526315805</v>
      </c>
      <c r="M12348" s="16">
        <f t="shared" si="580"/>
        <v>10384.114832535888</v>
      </c>
      <c r="N12348" t="e">
        <f>INDEX(XML!$A$2:$R$782,MATCH(C12348,XML!$D$2:$D$737,0),2)</f>
        <v>#N/A</v>
      </c>
    </row>
    <row r="12349" spans="1:14" ht="45" x14ac:dyDescent="0.2">
      <c r="A12349">
        <v>42195</v>
      </c>
      <c r="B12349" t="s">
        <v>8488</v>
      </c>
      <c r="C12349" s="15" t="s">
        <v>8489</v>
      </c>
      <c r="D12349" s="15" t="s">
        <v>8490</v>
      </c>
      <c r="E12349">
        <v>11245</v>
      </c>
      <c r="F12349">
        <v>11245</v>
      </c>
      <c r="H12349">
        <v>32</v>
      </c>
      <c r="K12349" s="16">
        <f t="shared" si="579"/>
        <v>12594.4</v>
      </c>
      <c r="L12349" s="16">
        <f t="shared" si="581"/>
        <v>13257.263157894737</v>
      </c>
      <c r="M12349" s="16">
        <f t="shared" si="580"/>
        <v>15065.071770334929</v>
      </c>
      <c r="N12349" t="e">
        <f>INDEX(XML!$A$2:$R$782,MATCH(C12349,XML!$D$2:$D$737,0),2)</f>
        <v>#N/A</v>
      </c>
    </row>
    <row r="12350" spans="1:14" ht="45" x14ac:dyDescent="0.2">
      <c r="A12350">
        <v>42196</v>
      </c>
      <c r="B12350" t="s">
        <v>8491</v>
      </c>
      <c r="C12350" s="15" t="s">
        <v>8492</v>
      </c>
      <c r="D12350" s="15" t="s">
        <v>8493</v>
      </c>
      <c r="E12350">
        <v>12141</v>
      </c>
      <c r="F12350">
        <v>12141</v>
      </c>
      <c r="H12350">
        <v>24</v>
      </c>
      <c r="K12350" s="16">
        <f t="shared" si="579"/>
        <v>13597.92</v>
      </c>
      <c r="L12350" s="16">
        <f t="shared" si="581"/>
        <v>14313.6</v>
      </c>
      <c r="M12350" s="16">
        <f t="shared" si="580"/>
        <v>16265.454545454546</v>
      </c>
      <c r="N12350" t="e">
        <f>INDEX(XML!$A$2:$R$782,MATCH(C12350,XML!$D$2:$D$737,0),2)</f>
        <v>#N/A</v>
      </c>
    </row>
    <row r="12351" spans="1:14" ht="45" x14ac:dyDescent="0.2">
      <c r="A12351">
        <v>81070</v>
      </c>
      <c r="B12351">
        <v>407672</v>
      </c>
      <c r="C12351" s="15" t="s">
        <v>47710</v>
      </c>
      <c r="D12351" s="15" t="s">
        <v>47711</v>
      </c>
      <c r="E12351">
        <v>3463</v>
      </c>
      <c r="F12351">
        <v>5586</v>
      </c>
      <c r="H12351">
        <v>9</v>
      </c>
      <c r="K12351" s="16">
        <f t="shared" si="579"/>
        <v>3878.56</v>
      </c>
      <c r="L12351" s="16">
        <f t="shared" si="581"/>
        <v>4082.6947368421052</v>
      </c>
      <c r="M12351" s="16">
        <f t="shared" si="580"/>
        <v>4639.4258373205739</v>
      </c>
      <c r="N12351" t="e">
        <f>INDEX(XML!$A$2:$R$782,MATCH(C12351,XML!$D$2:$D$737,0),2)</f>
        <v>#N/A</v>
      </c>
    </row>
    <row r="12352" spans="1:14" ht="45" x14ac:dyDescent="0.2">
      <c r="A12352">
        <v>76478</v>
      </c>
      <c r="B12352">
        <v>404025</v>
      </c>
      <c r="C12352" s="15" t="s">
        <v>34171</v>
      </c>
      <c r="D12352" s="15" t="s">
        <v>34172</v>
      </c>
      <c r="E12352">
        <v>2463</v>
      </c>
      <c r="F12352">
        <v>3790</v>
      </c>
      <c r="H12352">
        <v>7</v>
      </c>
      <c r="K12352" s="16">
        <f t="shared" ref="K12352:K12358" si="582">IF(E12352&gt;49999,E12352+E12352*0.07,IF(E12352&lt;=49999,E12352+E12352*0.12))</f>
        <v>2758.56</v>
      </c>
      <c r="L12352" s="16">
        <f t="shared" si="581"/>
        <v>2903.7473684210527</v>
      </c>
      <c r="M12352" s="16">
        <f t="shared" ref="M12352:M12358" si="583">IF(COUNTIF(C12352,"*Dahua*"),F12352-10,L12352*100/88)</f>
        <v>3299.7129186602874</v>
      </c>
      <c r="N12352" t="e">
        <f>INDEX(XML!$A$2:$R$782,MATCH(C12352,XML!$D$2:$D$737,0),2)</f>
        <v>#N/A</v>
      </c>
    </row>
    <row r="12353" spans="1:14" ht="45" x14ac:dyDescent="0.2">
      <c r="A12353">
        <v>56028</v>
      </c>
      <c r="B12353">
        <v>404026</v>
      </c>
      <c r="C12353" s="15" t="s">
        <v>34173</v>
      </c>
      <c r="D12353" s="15" t="s">
        <v>34174</v>
      </c>
      <c r="E12353">
        <v>1911</v>
      </c>
      <c r="F12353">
        <v>2940</v>
      </c>
      <c r="H12353">
        <v>34</v>
      </c>
      <c r="K12353" s="16">
        <f t="shared" si="582"/>
        <v>2140.3200000000002</v>
      </c>
      <c r="L12353" s="16">
        <f t="shared" si="581"/>
        <v>2252.968421052632</v>
      </c>
      <c r="M12353" s="16">
        <f t="shared" si="583"/>
        <v>2560.1913875598093</v>
      </c>
      <c r="N12353" t="e">
        <f>INDEX(XML!$A$2:$R$782,MATCH(C12353,XML!$D$2:$D$737,0),2)</f>
        <v>#N/A</v>
      </c>
    </row>
    <row r="12354" spans="1:14" ht="45" x14ac:dyDescent="0.2">
      <c r="A12354">
        <v>58139</v>
      </c>
      <c r="B12354">
        <v>404028</v>
      </c>
      <c r="C12354" s="15" t="s">
        <v>34175</v>
      </c>
      <c r="D12354" s="15" t="s">
        <v>34176</v>
      </c>
      <c r="E12354">
        <v>1829</v>
      </c>
      <c r="F12354">
        <v>2813</v>
      </c>
      <c r="H12354">
        <v>24</v>
      </c>
      <c r="K12354" s="16">
        <f t="shared" si="582"/>
        <v>2048.48</v>
      </c>
      <c r="L12354" s="16">
        <f t="shared" si="581"/>
        <v>2156.2947368421051</v>
      </c>
      <c r="M12354" s="16">
        <f t="shared" si="583"/>
        <v>2450.3349282296649</v>
      </c>
      <c r="N12354" t="e">
        <f>INDEX(XML!$A$2:$R$782,MATCH(C12354,XML!$D$2:$D$737,0),2)</f>
        <v>#N/A</v>
      </c>
    </row>
    <row r="12355" spans="1:14" ht="45" x14ac:dyDescent="0.2">
      <c r="A12355">
        <v>58140</v>
      </c>
      <c r="B12355">
        <v>404030</v>
      </c>
      <c r="C12355" s="15" t="s">
        <v>34177</v>
      </c>
      <c r="D12355" s="15" t="s">
        <v>34178</v>
      </c>
      <c r="E12355">
        <v>1829</v>
      </c>
      <c r="F12355">
        <v>2813</v>
      </c>
      <c r="H12355">
        <v>30</v>
      </c>
      <c r="K12355" s="16">
        <f t="shared" si="582"/>
        <v>2048.48</v>
      </c>
      <c r="L12355" s="16">
        <f t="shared" si="581"/>
        <v>2156.2947368421051</v>
      </c>
      <c r="M12355" s="16">
        <f t="shared" si="583"/>
        <v>2450.3349282296649</v>
      </c>
      <c r="N12355" t="e">
        <f>INDEX(XML!$A$2:$R$782,MATCH(C12355,XML!$D$2:$D$737,0),2)</f>
        <v>#N/A</v>
      </c>
    </row>
    <row r="12356" spans="1:14" ht="45" x14ac:dyDescent="0.2">
      <c r="A12356">
        <v>51439</v>
      </c>
      <c r="B12356">
        <v>404031</v>
      </c>
      <c r="C12356" s="15" t="s">
        <v>34179</v>
      </c>
      <c r="D12356" s="15" t="s">
        <v>34180</v>
      </c>
      <c r="E12356">
        <v>2387</v>
      </c>
      <c r="F12356">
        <v>3671</v>
      </c>
      <c r="H12356">
        <v>6</v>
      </c>
      <c r="K12356" s="16">
        <f t="shared" si="582"/>
        <v>2673.44</v>
      </c>
      <c r="L12356" s="16">
        <f t="shared" si="581"/>
        <v>2814.1473684210528</v>
      </c>
      <c r="M12356" s="16">
        <f t="shared" si="583"/>
        <v>3197.8947368421054</v>
      </c>
      <c r="N12356" t="e">
        <f>INDEX(XML!$A$2:$R$782,MATCH(C12356,XML!$D$2:$D$737,0),2)</f>
        <v>#N/A</v>
      </c>
    </row>
    <row r="12357" spans="1:14" ht="45" x14ac:dyDescent="0.2">
      <c r="A12357">
        <v>58141</v>
      </c>
      <c r="B12357">
        <v>404032</v>
      </c>
      <c r="C12357" s="15" t="s">
        <v>34181</v>
      </c>
      <c r="D12357" s="15" t="s">
        <v>34182</v>
      </c>
      <c r="E12357">
        <v>2387</v>
      </c>
      <c r="F12357">
        <v>3671</v>
      </c>
      <c r="H12357">
        <v>19</v>
      </c>
      <c r="K12357" s="16">
        <f t="shared" si="582"/>
        <v>2673.44</v>
      </c>
      <c r="L12357" s="16">
        <f t="shared" ref="L12357:L12420" si="584">K12357*100/95</f>
        <v>2814.1473684210528</v>
      </c>
      <c r="M12357" s="16">
        <f t="shared" si="583"/>
        <v>3197.8947368421054</v>
      </c>
      <c r="N12357" t="e">
        <f>INDEX(XML!$A$2:$R$782,MATCH(C12357,XML!$D$2:$D$737,0),2)</f>
        <v>#N/A</v>
      </c>
    </row>
    <row r="12358" spans="1:14" ht="45" x14ac:dyDescent="0.2">
      <c r="A12358">
        <v>76479</v>
      </c>
      <c r="B12358">
        <v>404033</v>
      </c>
      <c r="C12358" s="15" t="s">
        <v>34183</v>
      </c>
      <c r="D12358" s="15" t="s">
        <v>34184</v>
      </c>
      <c r="E12358">
        <v>3816</v>
      </c>
      <c r="F12358">
        <v>5871</v>
      </c>
      <c r="H12358">
        <v>9</v>
      </c>
      <c r="K12358" s="16">
        <f t="shared" si="582"/>
        <v>4273.92</v>
      </c>
      <c r="L12358" s="16">
        <f t="shared" si="584"/>
        <v>4498.863157894737</v>
      </c>
      <c r="M12358" s="16">
        <f t="shared" si="583"/>
        <v>5112.3444976076562</v>
      </c>
      <c r="N12358" t="e">
        <f>INDEX(XML!$A$2:$R$782,MATCH(C12358,XML!$D$2:$D$737,0),2)</f>
        <v>#N/A</v>
      </c>
    </row>
    <row r="12359" spans="1:14" ht="45" x14ac:dyDescent="0.2">
      <c r="A12359">
        <v>76482</v>
      </c>
      <c r="B12359">
        <v>404034</v>
      </c>
      <c r="C12359" s="15" t="s">
        <v>34185</v>
      </c>
      <c r="D12359" s="15" t="s">
        <v>34186</v>
      </c>
      <c r="E12359">
        <v>4054</v>
      </c>
      <c r="F12359">
        <v>6236</v>
      </c>
      <c r="H12359">
        <v>10</v>
      </c>
      <c r="K12359" s="16">
        <f t="shared" ref="K12359:K12422" si="585">IF(E12359&gt;49999,E12359+E12359*0.07,IF(E12359&lt;=49999,E12359+E12359*0.12))</f>
        <v>4540.4799999999996</v>
      </c>
      <c r="L12359" s="16">
        <f t="shared" si="584"/>
        <v>4779.4526315789471</v>
      </c>
      <c r="M12359" s="16">
        <f t="shared" ref="M12359:M12422" si="586">IF(COUNTIF(C12359,"*Dahua*"),F12359-10,L12359*100/88)</f>
        <v>5431.196172248804</v>
      </c>
      <c r="N12359" t="e">
        <f>INDEX(XML!$A$2:$R$782,MATCH(C12359,XML!$D$2:$D$737,0),2)</f>
        <v>#N/A</v>
      </c>
    </row>
    <row r="12360" spans="1:14" ht="45" x14ac:dyDescent="0.2">
      <c r="A12360">
        <v>76483</v>
      </c>
      <c r="B12360">
        <v>404039</v>
      </c>
      <c r="C12360" s="15" t="s">
        <v>34187</v>
      </c>
      <c r="D12360" s="15" t="s">
        <v>34188</v>
      </c>
      <c r="E12360">
        <v>4731</v>
      </c>
      <c r="F12360">
        <v>7278</v>
      </c>
      <c r="H12360">
        <v>10</v>
      </c>
      <c r="K12360" s="16">
        <f t="shared" si="585"/>
        <v>5298.72</v>
      </c>
      <c r="L12360" s="16">
        <f t="shared" si="584"/>
        <v>5577.6</v>
      </c>
      <c r="M12360" s="16">
        <f t="shared" si="586"/>
        <v>6338.181818181818</v>
      </c>
      <c r="N12360" t="e">
        <f>INDEX(XML!$A$2:$R$782,MATCH(C12360,XML!$D$2:$D$737,0),2)</f>
        <v>#N/A</v>
      </c>
    </row>
    <row r="12361" spans="1:14" ht="45" x14ac:dyDescent="0.2">
      <c r="A12361">
        <v>76518</v>
      </c>
      <c r="B12361">
        <v>404040</v>
      </c>
      <c r="C12361" s="15" t="s">
        <v>34189</v>
      </c>
      <c r="D12361" s="15" t="s">
        <v>34190</v>
      </c>
      <c r="E12361">
        <v>4053</v>
      </c>
      <c r="F12361">
        <v>6236</v>
      </c>
      <c r="H12361">
        <v>9</v>
      </c>
      <c r="K12361" s="16">
        <f t="shared" si="585"/>
        <v>4539.3599999999997</v>
      </c>
      <c r="L12361" s="16">
        <f t="shared" si="584"/>
        <v>4778.273684210526</v>
      </c>
      <c r="M12361" s="16">
        <f t="shared" si="586"/>
        <v>5429.8564593301426</v>
      </c>
      <c r="N12361" t="e">
        <f>INDEX(XML!$A$2:$R$782,MATCH(C12361,XML!$D$2:$D$737,0),2)</f>
        <v>#N/A</v>
      </c>
    </row>
    <row r="12362" spans="1:14" ht="45" x14ac:dyDescent="0.2">
      <c r="A12362">
        <v>76520</v>
      </c>
      <c r="B12362">
        <v>404042</v>
      </c>
      <c r="C12362" s="15" t="s">
        <v>34191</v>
      </c>
      <c r="D12362" s="15" t="s">
        <v>34192</v>
      </c>
      <c r="E12362">
        <v>4053</v>
      </c>
      <c r="F12362">
        <v>6236</v>
      </c>
      <c r="H12362">
        <v>7</v>
      </c>
      <c r="K12362" s="16">
        <f t="shared" si="585"/>
        <v>4539.3599999999997</v>
      </c>
      <c r="L12362" s="16">
        <f t="shared" si="584"/>
        <v>4778.273684210526</v>
      </c>
      <c r="M12362" s="16">
        <f t="shared" si="586"/>
        <v>5429.8564593301426</v>
      </c>
      <c r="N12362" t="e">
        <f>INDEX(XML!$A$2:$R$782,MATCH(C12362,XML!$D$2:$D$737,0),2)</f>
        <v>#N/A</v>
      </c>
    </row>
    <row r="12363" spans="1:14" ht="45" x14ac:dyDescent="0.2">
      <c r="A12363">
        <v>76521</v>
      </c>
      <c r="B12363">
        <v>404043</v>
      </c>
      <c r="C12363" s="15" t="s">
        <v>34193</v>
      </c>
      <c r="D12363" s="15" t="s">
        <v>34194</v>
      </c>
      <c r="E12363">
        <v>4127</v>
      </c>
      <c r="F12363">
        <v>6348</v>
      </c>
      <c r="H12363">
        <v>5</v>
      </c>
      <c r="K12363" s="16">
        <f t="shared" si="585"/>
        <v>4622.24</v>
      </c>
      <c r="L12363" s="16">
        <f t="shared" si="584"/>
        <v>4865.515789473684</v>
      </c>
      <c r="M12363" s="16">
        <f t="shared" si="586"/>
        <v>5528.9952153110053</v>
      </c>
      <c r="N12363" t="e">
        <f>INDEX(XML!$A$2:$R$782,MATCH(C12363,XML!$D$2:$D$737,0),2)</f>
        <v>#N/A</v>
      </c>
    </row>
    <row r="12364" spans="1:14" ht="45" x14ac:dyDescent="0.2">
      <c r="A12364">
        <v>76522</v>
      </c>
      <c r="B12364">
        <v>404044</v>
      </c>
      <c r="C12364" s="15" t="s">
        <v>34195</v>
      </c>
      <c r="D12364" s="15" t="s">
        <v>34196</v>
      </c>
      <c r="E12364">
        <v>4127</v>
      </c>
      <c r="F12364">
        <v>6348</v>
      </c>
      <c r="H12364">
        <v>9</v>
      </c>
      <c r="K12364" s="16">
        <f t="shared" si="585"/>
        <v>4622.24</v>
      </c>
      <c r="L12364" s="16">
        <f t="shared" si="584"/>
        <v>4865.515789473684</v>
      </c>
      <c r="M12364" s="16">
        <f t="shared" si="586"/>
        <v>5528.9952153110053</v>
      </c>
      <c r="N12364" t="e">
        <f>INDEX(XML!$A$2:$R$782,MATCH(C12364,XML!$D$2:$D$737,0),2)</f>
        <v>#N/A</v>
      </c>
    </row>
    <row r="12365" spans="1:14" ht="45" x14ac:dyDescent="0.2">
      <c r="A12365">
        <v>76547</v>
      </c>
      <c r="B12365">
        <v>404045</v>
      </c>
      <c r="C12365" s="15" t="s">
        <v>34197</v>
      </c>
      <c r="D12365" s="15" t="s">
        <v>34198</v>
      </c>
      <c r="E12365">
        <v>5738</v>
      </c>
      <c r="F12365">
        <v>8828</v>
      </c>
      <c r="H12365">
        <v>7</v>
      </c>
      <c r="K12365" s="16">
        <f t="shared" si="585"/>
        <v>6426.5599999999995</v>
      </c>
      <c r="L12365" s="16">
        <f t="shared" si="584"/>
        <v>6764.8</v>
      </c>
      <c r="M12365" s="16">
        <f t="shared" si="586"/>
        <v>7687.272727272727</v>
      </c>
      <c r="N12365" t="e">
        <f>INDEX(XML!$A$2:$R$782,MATCH(C12365,XML!$D$2:$D$737,0),2)</f>
        <v>#N/A</v>
      </c>
    </row>
    <row r="12366" spans="1:14" ht="45" x14ac:dyDescent="0.2">
      <c r="A12366">
        <v>76551</v>
      </c>
      <c r="B12366">
        <v>404046</v>
      </c>
      <c r="C12366" s="15" t="s">
        <v>34199</v>
      </c>
      <c r="D12366" s="15" t="s">
        <v>34200</v>
      </c>
      <c r="E12366">
        <v>5738</v>
      </c>
      <c r="F12366">
        <v>8828</v>
      </c>
      <c r="H12366">
        <v>8</v>
      </c>
      <c r="K12366" s="16">
        <f t="shared" si="585"/>
        <v>6426.5599999999995</v>
      </c>
      <c r="L12366" s="16">
        <f t="shared" si="584"/>
        <v>6764.8</v>
      </c>
      <c r="M12366" s="16">
        <f t="shared" si="586"/>
        <v>7687.272727272727</v>
      </c>
      <c r="N12366" t="e">
        <f>INDEX(XML!$A$2:$R$782,MATCH(C12366,XML!$D$2:$D$737,0),2)</f>
        <v>#N/A</v>
      </c>
    </row>
    <row r="12367" spans="1:14" ht="45" x14ac:dyDescent="0.2">
      <c r="A12367">
        <v>76552</v>
      </c>
      <c r="B12367">
        <v>404047</v>
      </c>
      <c r="C12367" s="15" t="s">
        <v>34201</v>
      </c>
      <c r="D12367" s="15" t="s">
        <v>34202</v>
      </c>
      <c r="E12367">
        <v>7929</v>
      </c>
      <c r="F12367">
        <v>12198</v>
      </c>
      <c r="H12367">
        <v>10</v>
      </c>
      <c r="K12367" s="16">
        <f t="shared" si="585"/>
        <v>8880.48</v>
      </c>
      <c r="L12367" s="16">
        <f t="shared" si="584"/>
        <v>9347.8736842105263</v>
      </c>
      <c r="M12367" s="16">
        <f t="shared" si="586"/>
        <v>10622.583732057416</v>
      </c>
      <c r="N12367" t="e">
        <f>INDEX(XML!$A$2:$R$782,MATCH(C12367,XML!$D$2:$D$737,0),2)</f>
        <v>#N/A</v>
      </c>
    </row>
    <row r="12368" spans="1:14" ht="45" x14ac:dyDescent="0.2">
      <c r="A12368">
        <v>76553</v>
      </c>
      <c r="B12368">
        <v>404048</v>
      </c>
      <c r="C12368" s="15" t="s">
        <v>34203</v>
      </c>
      <c r="D12368" s="15" t="s">
        <v>34204</v>
      </c>
      <c r="E12368">
        <v>8502</v>
      </c>
      <c r="F12368">
        <v>13080</v>
      </c>
      <c r="H12368">
        <v>5</v>
      </c>
      <c r="K12368" s="16">
        <f t="shared" si="585"/>
        <v>9522.24</v>
      </c>
      <c r="L12368" s="16">
        <f t="shared" si="584"/>
        <v>10023.410526315789</v>
      </c>
      <c r="M12368" s="16">
        <f t="shared" si="586"/>
        <v>11390.23923444976</v>
      </c>
      <c r="N12368" t="e">
        <f>INDEX(XML!$A$2:$R$782,MATCH(C12368,XML!$D$2:$D$737,0),2)</f>
        <v>#N/A</v>
      </c>
    </row>
    <row r="12369" spans="1:14" ht="45" x14ac:dyDescent="0.2">
      <c r="A12369">
        <v>76543</v>
      </c>
      <c r="B12369">
        <v>404053</v>
      </c>
      <c r="C12369" s="15" t="s">
        <v>34205</v>
      </c>
      <c r="D12369" s="15" t="s">
        <v>34206</v>
      </c>
      <c r="E12369">
        <v>7069</v>
      </c>
      <c r="F12369">
        <v>10875</v>
      </c>
      <c r="H12369">
        <v>10</v>
      </c>
      <c r="K12369" s="16">
        <f t="shared" si="585"/>
        <v>7917.28</v>
      </c>
      <c r="L12369" s="16">
        <f t="shared" si="584"/>
        <v>8333.9789473684214</v>
      </c>
      <c r="M12369" s="16">
        <f t="shared" si="586"/>
        <v>9470.4306220095696</v>
      </c>
      <c r="N12369" t="e">
        <f>INDEX(XML!$A$2:$R$782,MATCH(C12369,XML!$D$2:$D$737,0),2)</f>
        <v>#N/A</v>
      </c>
    </row>
    <row r="12370" spans="1:14" ht="45" x14ac:dyDescent="0.2">
      <c r="A12370">
        <v>76536</v>
      </c>
      <c r="B12370">
        <v>404054</v>
      </c>
      <c r="C12370" s="15" t="s">
        <v>34207</v>
      </c>
      <c r="D12370" s="15" t="s">
        <v>34208</v>
      </c>
      <c r="E12370">
        <v>6517</v>
      </c>
      <c r="F12370">
        <v>10025</v>
      </c>
      <c r="H12370">
        <v>10</v>
      </c>
      <c r="K12370" s="16">
        <f t="shared" si="585"/>
        <v>7299.04</v>
      </c>
      <c r="L12370" s="16">
        <f t="shared" si="584"/>
        <v>7683.2</v>
      </c>
      <c r="M12370" s="16">
        <f t="shared" si="586"/>
        <v>8730.9090909090901</v>
      </c>
      <c r="N12370" t="e">
        <f>INDEX(XML!$A$2:$R$782,MATCH(C12370,XML!$D$2:$D$737,0),2)</f>
        <v>#N/A</v>
      </c>
    </row>
    <row r="12371" spans="1:14" ht="45" x14ac:dyDescent="0.2">
      <c r="A12371">
        <v>64845</v>
      </c>
      <c r="B12371">
        <v>404056</v>
      </c>
      <c r="C12371" s="15" t="s">
        <v>34209</v>
      </c>
      <c r="D12371" s="15" t="s">
        <v>34210</v>
      </c>
      <c r="E12371">
        <v>6517</v>
      </c>
      <c r="F12371">
        <v>10025</v>
      </c>
      <c r="H12371">
        <v>9</v>
      </c>
      <c r="K12371" s="16">
        <f t="shared" si="585"/>
        <v>7299.04</v>
      </c>
      <c r="L12371" s="16">
        <f t="shared" si="584"/>
        <v>7683.2</v>
      </c>
      <c r="M12371" s="16">
        <f t="shared" si="586"/>
        <v>8730.9090909090901</v>
      </c>
      <c r="N12371" t="e">
        <f>INDEX(XML!$A$2:$R$782,MATCH(C12371,XML!$D$2:$D$737,0),2)</f>
        <v>#N/A</v>
      </c>
    </row>
    <row r="12372" spans="1:14" ht="45" x14ac:dyDescent="0.2">
      <c r="A12372">
        <v>76534</v>
      </c>
      <c r="B12372">
        <v>404057</v>
      </c>
      <c r="C12372" s="15" t="s">
        <v>34211</v>
      </c>
      <c r="D12372" s="15" t="s">
        <v>34212</v>
      </c>
      <c r="E12372">
        <v>6793</v>
      </c>
      <c r="F12372">
        <v>10451</v>
      </c>
      <c r="H12372">
        <v>9</v>
      </c>
      <c r="K12372" s="16">
        <f t="shared" si="585"/>
        <v>7608.16</v>
      </c>
      <c r="L12372" s="16">
        <f t="shared" si="584"/>
        <v>8008.5894736842101</v>
      </c>
      <c r="M12372" s="16">
        <f t="shared" si="586"/>
        <v>9100.6698564593298</v>
      </c>
      <c r="N12372" t="e">
        <f>INDEX(XML!$A$2:$R$782,MATCH(C12372,XML!$D$2:$D$737,0),2)</f>
        <v>#N/A</v>
      </c>
    </row>
    <row r="12373" spans="1:14" ht="45" x14ac:dyDescent="0.2">
      <c r="A12373">
        <v>64846</v>
      </c>
      <c r="B12373">
        <v>404058</v>
      </c>
      <c r="C12373" s="15" t="s">
        <v>34213</v>
      </c>
      <c r="D12373" s="15" t="s">
        <v>34214</v>
      </c>
      <c r="E12373">
        <v>6793</v>
      </c>
      <c r="F12373">
        <v>10451</v>
      </c>
      <c r="H12373">
        <v>10</v>
      </c>
      <c r="K12373" s="16">
        <f t="shared" si="585"/>
        <v>7608.16</v>
      </c>
      <c r="L12373" s="16">
        <f t="shared" si="584"/>
        <v>8008.5894736842101</v>
      </c>
      <c r="M12373" s="16">
        <f t="shared" si="586"/>
        <v>9100.6698564593298</v>
      </c>
      <c r="N12373" t="e">
        <f>INDEX(XML!$A$2:$R$782,MATCH(C12373,XML!$D$2:$D$737,0),2)</f>
        <v>#N/A</v>
      </c>
    </row>
    <row r="12374" spans="1:14" ht="45" x14ac:dyDescent="0.2">
      <c r="A12374">
        <v>64847</v>
      </c>
      <c r="B12374">
        <v>404059</v>
      </c>
      <c r="C12374" s="15" t="s">
        <v>34215</v>
      </c>
      <c r="D12374" s="15" t="s">
        <v>34216</v>
      </c>
      <c r="E12374">
        <v>8230</v>
      </c>
      <c r="F12374">
        <v>12661</v>
      </c>
      <c r="H12374">
        <v>4</v>
      </c>
      <c r="K12374" s="16">
        <f t="shared" si="585"/>
        <v>9217.6</v>
      </c>
      <c r="L12374" s="16">
        <f t="shared" si="584"/>
        <v>9702.7368421052633</v>
      </c>
      <c r="M12374" s="16">
        <f t="shared" si="586"/>
        <v>11025.837320574163</v>
      </c>
      <c r="N12374" t="e">
        <f>INDEX(XML!$A$2:$R$782,MATCH(C12374,XML!$D$2:$D$737,0),2)</f>
        <v>#N/A</v>
      </c>
    </row>
    <row r="12375" spans="1:14" ht="45" x14ac:dyDescent="0.2">
      <c r="A12375">
        <v>64850</v>
      </c>
      <c r="B12375">
        <v>404060</v>
      </c>
      <c r="C12375" s="15" t="s">
        <v>34217</v>
      </c>
      <c r="D12375" s="15" t="s">
        <v>34218</v>
      </c>
      <c r="E12375">
        <v>8230</v>
      </c>
      <c r="F12375">
        <v>12661</v>
      </c>
      <c r="H12375">
        <v>5</v>
      </c>
      <c r="K12375" s="16">
        <f t="shared" si="585"/>
        <v>9217.6</v>
      </c>
      <c r="L12375" s="16">
        <f t="shared" si="584"/>
        <v>9702.7368421052633</v>
      </c>
      <c r="M12375" s="16">
        <f t="shared" si="586"/>
        <v>11025.837320574163</v>
      </c>
      <c r="N12375" t="e">
        <f>INDEX(XML!$A$2:$R$782,MATCH(C12375,XML!$D$2:$D$737,0),2)</f>
        <v>#N/A</v>
      </c>
    </row>
    <row r="12376" spans="1:14" ht="45" x14ac:dyDescent="0.2">
      <c r="A12376">
        <v>64836</v>
      </c>
      <c r="B12376">
        <v>404061</v>
      </c>
      <c r="C12376" s="15" t="s">
        <v>34219</v>
      </c>
      <c r="D12376" s="15" t="s">
        <v>34220</v>
      </c>
      <c r="E12376">
        <v>11929</v>
      </c>
      <c r="F12376">
        <v>18351</v>
      </c>
      <c r="H12376">
        <v>3</v>
      </c>
      <c r="K12376" s="16">
        <f t="shared" si="585"/>
        <v>13360.48</v>
      </c>
      <c r="L12376" s="16">
        <f t="shared" si="584"/>
        <v>14063.663157894736</v>
      </c>
      <c r="M12376" s="16">
        <f t="shared" si="586"/>
        <v>15981.435406698565</v>
      </c>
      <c r="N12376" t="e">
        <f>INDEX(XML!$A$2:$R$782,MATCH(C12376,XML!$D$2:$D$737,0),2)</f>
        <v>#N/A</v>
      </c>
    </row>
    <row r="12377" spans="1:14" ht="45" x14ac:dyDescent="0.2">
      <c r="A12377">
        <v>64835</v>
      </c>
      <c r="B12377">
        <v>404062</v>
      </c>
      <c r="C12377" s="15" t="s">
        <v>34221</v>
      </c>
      <c r="D12377" s="15" t="s">
        <v>34222</v>
      </c>
      <c r="E12377">
        <v>12593</v>
      </c>
      <c r="F12377">
        <v>19373</v>
      </c>
      <c r="H12377">
        <v>9</v>
      </c>
      <c r="K12377" s="16">
        <f t="shared" si="585"/>
        <v>14104.16</v>
      </c>
      <c r="L12377" s="16">
        <f t="shared" si="584"/>
        <v>14846.484210526316</v>
      </c>
      <c r="M12377" s="16">
        <f t="shared" si="586"/>
        <v>16871.004784688997</v>
      </c>
      <c r="N12377" t="e">
        <f>INDEX(XML!$A$2:$R$782,MATCH(C12377,XML!$D$2:$D$737,0),2)</f>
        <v>#N/A</v>
      </c>
    </row>
    <row r="12378" spans="1:14" ht="45" x14ac:dyDescent="0.2">
      <c r="A12378">
        <v>77382</v>
      </c>
      <c r="B12378">
        <v>404072</v>
      </c>
      <c r="C12378" s="15" t="s">
        <v>37313</v>
      </c>
      <c r="D12378" s="15" t="s">
        <v>37314</v>
      </c>
      <c r="E12378">
        <v>9389</v>
      </c>
      <c r="F12378">
        <v>14444</v>
      </c>
      <c r="K12378" s="16">
        <f t="shared" si="585"/>
        <v>10515.68</v>
      </c>
      <c r="L12378" s="16">
        <f t="shared" si="584"/>
        <v>11069.136842105263</v>
      </c>
      <c r="M12378" s="16">
        <f t="shared" si="586"/>
        <v>12578.564593301435</v>
      </c>
      <c r="N12378" t="e">
        <f>INDEX(XML!$A$2:$R$782,MATCH(C12378,XML!$D$2:$D$737,0),2)</f>
        <v>#N/A</v>
      </c>
    </row>
    <row r="12379" spans="1:14" ht="45" x14ac:dyDescent="0.2">
      <c r="A12379">
        <v>77383</v>
      </c>
      <c r="B12379">
        <v>404073</v>
      </c>
      <c r="C12379" s="15" t="s">
        <v>37315</v>
      </c>
      <c r="D12379" s="15" t="s">
        <v>37316</v>
      </c>
      <c r="E12379">
        <v>12779</v>
      </c>
      <c r="F12379">
        <v>19659</v>
      </c>
      <c r="K12379" s="16">
        <f t="shared" si="585"/>
        <v>14312.48</v>
      </c>
      <c r="L12379" s="16">
        <f t="shared" si="584"/>
        <v>15065.768421052631</v>
      </c>
      <c r="M12379" s="16">
        <f t="shared" si="586"/>
        <v>17120.191387559807</v>
      </c>
      <c r="N12379" t="e">
        <f>INDEX(XML!$A$2:$R$782,MATCH(C12379,XML!$D$2:$D$737,0),2)</f>
        <v>#N/A</v>
      </c>
    </row>
    <row r="12380" spans="1:14" ht="45" x14ac:dyDescent="0.2">
      <c r="A12380">
        <v>77384</v>
      </c>
      <c r="B12380">
        <v>404074</v>
      </c>
      <c r="C12380" s="15" t="s">
        <v>37317</v>
      </c>
      <c r="D12380" s="15" t="s">
        <v>37318</v>
      </c>
      <c r="E12380">
        <v>12779</v>
      </c>
      <c r="F12380">
        <v>19659</v>
      </c>
      <c r="K12380" s="16">
        <f t="shared" si="585"/>
        <v>14312.48</v>
      </c>
      <c r="L12380" s="16">
        <f t="shared" si="584"/>
        <v>15065.768421052631</v>
      </c>
      <c r="M12380" s="16">
        <f t="shared" si="586"/>
        <v>17120.191387559807</v>
      </c>
      <c r="N12380" t="e">
        <f>INDEX(XML!$A$2:$R$782,MATCH(C12380,XML!$D$2:$D$737,0),2)</f>
        <v>#N/A</v>
      </c>
    </row>
    <row r="12381" spans="1:14" ht="45" x14ac:dyDescent="0.2">
      <c r="A12381">
        <v>77385</v>
      </c>
      <c r="B12381">
        <v>404075</v>
      </c>
      <c r="C12381" s="15" t="s">
        <v>37319</v>
      </c>
      <c r="D12381" s="15" t="s">
        <v>37320</v>
      </c>
      <c r="E12381">
        <v>17265</v>
      </c>
      <c r="F12381">
        <v>26562</v>
      </c>
      <c r="K12381" s="16">
        <f t="shared" si="585"/>
        <v>19336.8</v>
      </c>
      <c r="L12381" s="16">
        <f t="shared" si="584"/>
        <v>20354.526315789473</v>
      </c>
      <c r="M12381" s="16">
        <f t="shared" si="586"/>
        <v>23130.143540669858</v>
      </c>
      <c r="N12381" t="e">
        <f>INDEX(XML!$A$2:$R$782,MATCH(C12381,XML!$D$2:$D$737,0),2)</f>
        <v>#N/A</v>
      </c>
    </row>
    <row r="12382" spans="1:14" ht="45" x14ac:dyDescent="0.2">
      <c r="A12382">
        <v>77386</v>
      </c>
      <c r="B12382">
        <v>404076</v>
      </c>
      <c r="C12382" s="15" t="s">
        <v>37321</v>
      </c>
      <c r="D12382" s="15" t="s">
        <v>37322</v>
      </c>
      <c r="E12382">
        <v>18777</v>
      </c>
      <c r="F12382">
        <v>28888</v>
      </c>
      <c r="K12382" s="16">
        <f t="shared" si="585"/>
        <v>21030.239999999998</v>
      </c>
      <c r="L12382" s="16">
        <f t="shared" si="584"/>
        <v>22137.094736842104</v>
      </c>
      <c r="M12382" s="16">
        <f t="shared" si="586"/>
        <v>25155.78947368421</v>
      </c>
      <c r="N12382" t="e">
        <f>INDEX(XML!$A$2:$R$782,MATCH(C12382,XML!$D$2:$D$737,0),2)</f>
        <v>#N/A</v>
      </c>
    </row>
    <row r="12383" spans="1:14" ht="45" x14ac:dyDescent="0.2">
      <c r="A12383">
        <v>79553</v>
      </c>
      <c r="B12383">
        <v>814008</v>
      </c>
      <c r="C12383" s="15" t="s">
        <v>42246</v>
      </c>
      <c r="D12383" s="15" t="s">
        <v>42247</v>
      </c>
      <c r="E12383">
        <v>1384</v>
      </c>
      <c r="F12383">
        <v>1845</v>
      </c>
      <c r="H12383">
        <v>12</v>
      </c>
      <c r="K12383" s="16">
        <f t="shared" si="585"/>
        <v>1550.08</v>
      </c>
      <c r="L12383" s="16">
        <f t="shared" si="584"/>
        <v>1631.6631578947367</v>
      </c>
      <c r="M12383" s="16">
        <f t="shared" si="586"/>
        <v>1854.1626794258373</v>
      </c>
      <c r="N12383" t="e">
        <f>INDEX(XML!$A$2:$R$782,MATCH(C12383,XML!$D$2:$D$737,0),2)</f>
        <v>#N/A</v>
      </c>
    </row>
    <row r="12384" spans="1:14" ht="45" x14ac:dyDescent="0.2">
      <c r="A12384">
        <v>54446</v>
      </c>
      <c r="B12384">
        <v>814009</v>
      </c>
      <c r="C12384" s="15" t="s">
        <v>12388</v>
      </c>
      <c r="D12384" s="15" t="s">
        <v>12681</v>
      </c>
      <c r="E12384">
        <v>1382</v>
      </c>
      <c r="F12384">
        <v>1843</v>
      </c>
      <c r="H12384">
        <v>16</v>
      </c>
      <c r="K12384" s="16">
        <f t="shared" si="585"/>
        <v>1547.84</v>
      </c>
      <c r="L12384" s="16">
        <f t="shared" si="584"/>
        <v>1629.3052631578948</v>
      </c>
      <c r="M12384" s="16">
        <f t="shared" si="586"/>
        <v>1851.4832535885171</v>
      </c>
      <c r="N12384" t="e">
        <f>INDEX(XML!$A$2:$R$782,MATCH(C12384,XML!$D$2:$D$737,0),2)</f>
        <v>#N/A</v>
      </c>
    </row>
    <row r="12385" spans="1:14" ht="45" x14ac:dyDescent="0.2">
      <c r="A12385">
        <v>54447</v>
      </c>
      <c r="B12385">
        <v>814010</v>
      </c>
      <c r="C12385" s="15" t="s">
        <v>12389</v>
      </c>
      <c r="D12385" s="15" t="s">
        <v>12682</v>
      </c>
      <c r="E12385">
        <v>1352</v>
      </c>
      <c r="F12385">
        <v>1802</v>
      </c>
      <c r="H12385">
        <v>13</v>
      </c>
      <c r="K12385" s="16">
        <f t="shared" si="585"/>
        <v>1514.24</v>
      </c>
      <c r="L12385" s="16">
        <f t="shared" si="584"/>
        <v>1593.9368421052632</v>
      </c>
      <c r="M12385" s="16">
        <f t="shared" si="586"/>
        <v>1811.2918660287082</v>
      </c>
      <c r="N12385" t="e">
        <f>INDEX(XML!$A$2:$R$782,MATCH(C12385,XML!$D$2:$D$737,0),2)</f>
        <v>#N/A</v>
      </c>
    </row>
    <row r="12386" spans="1:14" ht="45" x14ac:dyDescent="0.2">
      <c r="A12386">
        <v>54448</v>
      </c>
      <c r="B12386">
        <v>814011</v>
      </c>
      <c r="C12386" s="15" t="s">
        <v>12390</v>
      </c>
      <c r="D12386" s="15" t="s">
        <v>12683</v>
      </c>
      <c r="E12386">
        <v>1352</v>
      </c>
      <c r="F12386">
        <v>1802</v>
      </c>
      <c r="H12386">
        <v>15</v>
      </c>
      <c r="K12386" s="16">
        <f t="shared" si="585"/>
        <v>1514.24</v>
      </c>
      <c r="L12386" s="16">
        <f t="shared" si="584"/>
        <v>1593.9368421052632</v>
      </c>
      <c r="M12386" s="16">
        <f t="shared" si="586"/>
        <v>1811.2918660287082</v>
      </c>
      <c r="N12386" t="e">
        <f>INDEX(XML!$A$2:$R$782,MATCH(C12386,XML!$D$2:$D$737,0),2)</f>
        <v>#N/A</v>
      </c>
    </row>
    <row r="12387" spans="1:14" ht="45" x14ac:dyDescent="0.2">
      <c r="A12387">
        <v>54449</v>
      </c>
      <c r="B12387">
        <v>814012</v>
      </c>
      <c r="C12387" s="15" t="s">
        <v>12391</v>
      </c>
      <c r="D12387" s="15" t="s">
        <v>12684</v>
      </c>
      <c r="E12387">
        <v>1077</v>
      </c>
      <c r="F12387">
        <v>1436</v>
      </c>
      <c r="H12387" t="s">
        <v>746</v>
      </c>
      <c r="K12387" s="16">
        <f t="shared" si="585"/>
        <v>1206.24</v>
      </c>
      <c r="L12387" s="16">
        <f t="shared" si="584"/>
        <v>1269.7263157894736</v>
      </c>
      <c r="M12387" s="16">
        <f t="shared" si="586"/>
        <v>1442.870813397129</v>
      </c>
      <c r="N12387" t="e">
        <f>INDEX(XML!$A$2:$R$782,MATCH(C12387,XML!$D$2:$D$737,0),2)</f>
        <v>#N/A</v>
      </c>
    </row>
    <row r="12388" spans="1:14" ht="45" x14ac:dyDescent="0.2">
      <c r="A12388">
        <v>54450</v>
      </c>
      <c r="B12388">
        <v>814013</v>
      </c>
      <c r="C12388" s="15" t="s">
        <v>12392</v>
      </c>
      <c r="D12388" s="15" t="s">
        <v>12685</v>
      </c>
      <c r="E12388">
        <v>1022</v>
      </c>
      <c r="F12388">
        <v>1362</v>
      </c>
      <c r="H12388" t="s">
        <v>746</v>
      </c>
      <c r="K12388" s="16">
        <f t="shared" si="585"/>
        <v>1144.6400000000001</v>
      </c>
      <c r="L12388" s="16">
        <f t="shared" si="584"/>
        <v>1204.8842105263159</v>
      </c>
      <c r="M12388" s="16">
        <f t="shared" si="586"/>
        <v>1369.1866028708134</v>
      </c>
      <c r="N12388" t="e">
        <f>INDEX(XML!$A$2:$R$782,MATCH(C12388,XML!$D$2:$D$737,0),2)</f>
        <v>#N/A</v>
      </c>
    </row>
    <row r="12389" spans="1:14" ht="45" x14ac:dyDescent="0.2">
      <c r="A12389">
        <v>54451</v>
      </c>
      <c r="B12389">
        <v>814014</v>
      </c>
      <c r="C12389" s="15" t="s">
        <v>12393</v>
      </c>
      <c r="D12389" s="15" t="s">
        <v>12686</v>
      </c>
      <c r="E12389">
        <v>1042</v>
      </c>
      <c r="F12389">
        <v>1389</v>
      </c>
      <c r="H12389" t="s">
        <v>746</v>
      </c>
      <c r="K12389" s="16">
        <f t="shared" si="585"/>
        <v>1167.04</v>
      </c>
      <c r="L12389" s="16">
        <f t="shared" si="584"/>
        <v>1228.4631578947369</v>
      </c>
      <c r="M12389" s="16">
        <f t="shared" si="586"/>
        <v>1395.9808612440193</v>
      </c>
      <c r="N12389" t="e">
        <f>INDEX(XML!$A$2:$R$782,MATCH(C12389,XML!$D$2:$D$737,0),2)</f>
        <v>#N/A</v>
      </c>
    </row>
    <row r="12390" spans="1:14" ht="45" x14ac:dyDescent="0.2">
      <c r="A12390">
        <v>54452</v>
      </c>
      <c r="B12390">
        <v>814015</v>
      </c>
      <c r="C12390" s="15" t="s">
        <v>12394</v>
      </c>
      <c r="D12390" s="15" t="s">
        <v>12687</v>
      </c>
      <c r="E12390">
        <v>1076</v>
      </c>
      <c r="F12390">
        <v>1434</v>
      </c>
      <c r="H12390" t="s">
        <v>746</v>
      </c>
      <c r="K12390" s="16">
        <f t="shared" si="585"/>
        <v>1205.1199999999999</v>
      </c>
      <c r="L12390" s="16">
        <f t="shared" si="584"/>
        <v>1268.5473684210524</v>
      </c>
      <c r="M12390" s="16">
        <f t="shared" si="586"/>
        <v>1441.5311004784687</v>
      </c>
      <c r="N12390" t="e">
        <f>INDEX(XML!$A$2:$R$782,MATCH(C12390,XML!$D$2:$D$737,0),2)</f>
        <v>#N/A</v>
      </c>
    </row>
    <row r="12391" spans="1:14" ht="45" x14ac:dyDescent="0.2">
      <c r="A12391">
        <v>54453</v>
      </c>
      <c r="B12391">
        <v>814016</v>
      </c>
      <c r="C12391" s="15" t="s">
        <v>12395</v>
      </c>
      <c r="D12391" s="15" t="s">
        <v>12688</v>
      </c>
      <c r="E12391">
        <v>998</v>
      </c>
      <c r="F12391">
        <v>1330</v>
      </c>
      <c r="H12391" t="s">
        <v>746</v>
      </c>
      <c r="K12391" s="16">
        <f t="shared" si="585"/>
        <v>1117.76</v>
      </c>
      <c r="L12391" s="16">
        <f t="shared" si="584"/>
        <v>1176.5894736842106</v>
      </c>
      <c r="M12391" s="16">
        <f t="shared" si="586"/>
        <v>1337.0334928229665</v>
      </c>
      <c r="N12391" t="e">
        <f>INDEX(XML!$A$2:$R$782,MATCH(C12391,XML!$D$2:$D$737,0),2)</f>
        <v>#N/A</v>
      </c>
    </row>
    <row r="12392" spans="1:14" ht="45" x14ac:dyDescent="0.2">
      <c r="A12392">
        <v>54454</v>
      </c>
      <c r="B12392">
        <v>814017</v>
      </c>
      <c r="C12392" s="15" t="s">
        <v>12396</v>
      </c>
      <c r="D12392" s="15" t="s">
        <v>12689</v>
      </c>
      <c r="E12392">
        <v>1167</v>
      </c>
      <c r="F12392">
        <v>1556</v>
      </c>
      <c r="H12392" t="s">
        <v>746</v>
      </c>
      <c r="K12392" s="16">
        <f t="shared" si="585"/>
        <v>1307.04</v>
      </c>
      <c r="L12392" s="16">
        <f t="shared" si="584"/>
        <v>1375.8315789473684</v>
      </c>
      <c r="M12392" s="16">
        <f t="shared" si="586"/>
        <v>1563.4449760765549</v>
      </c>
      <c r="N12392" t="e">
        <f>INDEX(XML!$A$2:$R$782,MATCH(C12392,XML!$D$2:$D$737,0),2)</f>
        <v>#N/A</v>
      </c>
    </row>
    <row r="12393" spans="1:14" ht="45" x14ac:dyDescent="0.2">
      <c r="A12393">
        <v>54455</v>
      </c>
      <c r="B12393">
        <v>814018</v>
      </c>
      <c r="C12393" s="15" t="s">
        <v>12397</v>
      </c>
      <c r="D12393" s="15" t="s">
        <v>12690</v>
      </c>
      <c r="E12393">
        <v>1170</v>
      </c>
      <c r="F12393">
        <v>1560</v>
      </c>
      <c r="H12393" t="s">
        <v>746</v>
      </c>
      <c r="K12393" s="16">
        <f t="shared" si="585"/>
        <v>1310.4000000000001</v>
      </c>
      <c r="L12393" s="16">
        <f t="shared" si="584"/>
        <v>1379.3684210526317</v>
      </c>
      <c r="M12393" s="16">
        <f t="shared" si="586"/>
        <v>1567.4641148325361</v>
      </c>
      <c r="N12393" t="e">
        <f>INDEX(XML!$A$2:$R$782,MATCH(C12393,XML!$D$2:$D$737,0),2)</f>
        <v>#N/A</v>
      </c>
    </row>
    <row r="12394" spans="1:14" ht="45" x14ac:dyDescent="0.2">
      <c r="A12394">
        <v>54456</v>
      </c>
      <c r="B12394">
        <v>814019</v>
      </c>
      <c r="C12394" s="15" t="s">
        <v>12398</v>
      </c>
      <c r="D12394" s="15" t="s">
        <v>12691</v>
      </c>
      <c r="E12394">
        <v>1163</v>
      </c>
      <c r="F12394">
        <v>1550</v>
      </c>
      <c r="H12394" t="s">
        <v>746</v>
      </c>
      <c r="K12394" s="16">
        <f t="shared" si="585"/>
        <v>1302.56</v>
      </c>
      <c r="L12394" s="16">
        <f t="shared" si="584"/>
        <v>1371.1157894736841</v>
      </c>
      <c r="M12394" s="16">
        <f t="shared" si="586"/>
        <v>1558.0861244019136</v>
      </c>
      <c r="N12394" t="e">
        <f>INDEX(XML!$A$2:$R$782,MATCH(C12394,XML!$D$2:$D$737,0),2)</f>
        <v>#N/A</v>
      </c>
    </row>
    <row r="12395" spans="1:14" ht="45" x14ac:dyDescent="0.2">
      <c r="A12395">
        <v>54457</v>
      </c>
      <c r="B12395">
        <v>814020</v>
      </c>
      <c r="C12395" s="15" t="s">
        <v>12399</v>
      </c>
      <c r="D12395" s="15" t="s">
        <v>12692</v>
      </c>
      <c r="E12395">
        <v>1172</v>
      </c>
      <c r="F12395">
        <v>1563</v>
      </c>
      <c r="H12395" t="s">
        <v>746</v>
      </c>
      <c r="K12395" s="16">
        <f t="shared" si="585"/>
        <v>1312.6399999999999</v>
      </c>
      <c r="L12395" s="16">
        <f t="shared" si="584"/>
        <v>1381.7263157894736</v>
      </c>
      <c r="M12395" s="16">
        <f t="shared" si="586"/>
        <v>1570.1435406698563</v>
      </c>
      <c r="N12395" t="e">
        <f>INDEX(XML!$A$2:$R$782,MATCH(C12395,XML!$D$2:$D$737,0),2)</f>
        <v>#N/A</v>
      </c>
    </row>
    <row r="12396" spans="1:14" ht="45" x14ac:dyDescent="0.2">
      <c r="A12396">
        <v>54458</v>
      </c>
      <c r="B12396">
        <v>814086</v>
      </c>
      <c r="C12396" s="15" t="s">
        <v>12400</v>
      </c>
      <c r="D12396" s="15" t="s">
        <v>12693</v>
      </c>
      <c r="E12396">
        <v>2709</v>
      </c>
      <c r="F12396">
        <v>3612</v>
      </c>
      <c r="H12396" t="s">
        <v>746</v>
      </c>
      <c r="K12396" s="16">
        <f t="shared" si="585"/>
        <v>3034.08</v>
      </c>
      <c r="L12396" s="16">
        <f t="shared" si="584"/>
        <v>3193.7684210526318</v>
      </c>
      <c r="M12396" s="16">
        <f t="shared" si="586"/>
        <v>3629.2822966507183</v>
      </c>
      <c r="N12396" t="e">
        <f>INDEX(XML!$A$2:$R$782,MATCH(C12396,XML!$D$2:$D$737,0),2)</f>
        <v>#N/A</v>
      </c>
    </row>
    <row r="12397" spans="1:14" ht="45" x14ac:dyDescent="0.2">
      <c r="A12397">
        <v>54459</v>
      </c>
      <c r="B12397">
        <v>814087</v>
      </c>
      <c r="C12397" s="15" t="s">
        <v>12401</v>
      </c>
      <c r="D12397" s="15" t="s">
        <v>15134</v>
      </c>
      <c r="E12397">
        <v>2660</v>
      </c>
      <c r="F12397">
        <v>3547</v>
      </c>
      <c r="H12397">
        <v>30</v>
      </c>
      <c r="K12397" s="16">
        <f t="shared" si="585"/>
        <v>2979.2</v>
      </c>
      <c r="L12397" s="16">
        <f t="shared" si="584"/>
        <v>3136</v>
      </c>
      <c r="M12397" s="16">
        <f t="shared" si="586"/>
        <v>3563.6363636363635</v>
      </c>
      <c r="N12397" t="e">
        <f>INDEX(XML!$A$2:$R$782,MATCH(C12397,XML!$D$2:$D$737,0),2)</f>
        <v>#N/A</v>
      </c>
    </row>
    <row r="12398" spans="1:14" ht="45" x14ac:dyDescent="0.2">
      <c r="A12398">
        <v>54460</v>
      </c>
      <c r="B12398">
        <v>814088</v>
      </c>
      <c r="C12398" s="15" t="s">
        <v>14286</v>
      </c>
      <c r="D12398" s="15" t="s">
        <v>14287</v>
      </c>
      <c r="E12398">
        <v>2709</v>
      </c>
      <c r="F12398">
        <v>3612</v>
      </c>
      <c r="H12398">
        <v>7</v>
      </c>
      <c r="K12398" s="16">
        <f t="shared" si="585"/>
        <v>3034.08</v>
      </c>
      <c r="L12398" s="16">
        <f t="shared" si="584"/>
        <v>3193.7684210526318</v>
      </c>
      <c r="M12398" s="16">
        <f t="shared" si="586"/>
        <v>3629.2822966507183</v>
      </c>
      <c r="N12398" t="e">
        <f>INDEX(XML!$A$2:$R$782,MATCH(C12398,XML!$D$2:$D$737,0),2)</f>
        <v>#N/A</v>
      </c>
    </row>
    <row r="12399" spans="1:14" ht="45" x14ac:dyDescent="0.2">
      <c r="A12399">
        <v>54461</v>
      </c>
      <c r="B12399">
        <v>814089</v>
      </c>
      <c r="C12399" s="15" t="s">
        <v>12402</v>
      </c>
      <c r="D12399" s="15" t="s">
        <v>12694</v>
      </c>
      <c r="E12399">
        <v>2644</v>
      </c>
      <c r="F12399">
        <v>3525</v>
      </c>
      <c r="H12399">
        <v>50</v>
      </c>
      <c r="K12399" s="16">
        <f t="shared" si="585"/>
        <v>2961.2799999999997</v>
      </c>
      <c r="L12399" s="16">
        <f t="shared" si="584"/>
        <v>3117.136842105263</v>
      </c>
      <c r="M12399" s="16">
        <f t="shared" si="586"/>
        <v>3542.2009569377988</v>
      </c>
      <c r="N12399" t="e">
        <f>INDEX(XML!$A$2:$R$782,MATCH(C12399,XML!$D$2:$D$737,0),2)</f>
        <v>#N/A</v>
      </c>
    </row>
    <row r="12400" spans="1:14" ht="45" x14ac:dyDescent="0.2">
      <c r="A12400">
        <v>54462</v>
      </c>
      <c r="B12400">
        <v>814090</v>
      </c>
      <c r="C12400" s="15" t="s">
        <v>12403</v>
      </c>
      <c r="D12400" s="15" t="s">
        <v>12695</v>
      </c>
      <c r="E12400">
        <v>2463</v>
      </c>
      <c r="F12400">
        <v>3284</v>
      </c>
      <c r="H12400">
        <v>45</v>
      </c>
      <c r="K12400" s="16">
        <f t="shared" si="585"/>
        <v>2758.56</v>
      </c>
      <c r="L12400" s="16">
        <f t="shared" si="584"/>
        <v>2903.7473684210527</v>
      </c>
      <c r="M12400" s="16">
        <f t="shared" si="586"/>
        <v>3299.7129186602874</v>
      </c>
      <c r="N12400" t="e">
        <f>INDEX(XML!$A$2:$R$782,MATCH(C12400,XML!$D$2:$D$737,0),2)</f>
        <v>#N/A</v>
      </c>
    </row>
    <row r="12401" spans="1:14" ht="45" x14ac:dyDescent="0.2">
      <c r="A12401">
        <v>54463</v>
      </c>
      <c r="B12401">
        <v>814091</v>
      </c>
      <c r="C12401" s="15" t="s">
        <v>12404</v>
      </c>
      <c r="D12401" s="15" t="s">
        <v>12696</v>
      </c>
      <c r="E12401">
        <v>2437</v>
      </c>
      <c r="F12401">
        <v>3249</v>
      </c>
      <c r="H12401" t="s">
        <v>746</v>
      </c>
      <c r="K12401" s="16">
        <f t="shared" si="585"/>
        <v>2729.44</v>
      </c>
      <c r="L12401" s="16">
        <f t="shared" si="584"/>
        <v>2873.0947368421052</v>
      </c>
      <c r="M12401" s="16">
        <f t="shared" si="586"/>
        <v>3264.8803827751194</v>
      </c>
      <c r="N12401" t="e">
        <f>INDEX(XML!$A$2:$R$782,MATCH(C12401,XML!$D$2:$D$737,0),2)</f>
        <v>#N/A</v>
      </c>
    </row>
    <row r="12402" spans="1:14" ht="45" x14ac:dyDescent="0.2">
      <c r="A12402">
        <v>54464</v>
      </c>
      <c r="B12402">
        <v>814092</v>
      </c>
      <c r="C12402" s="15" t="s">
        <v>12405</v>
      </c>
      <c r="D12402" s="15" t="s">
        <v>12697</v>
      </c>
      <c r="E12402">
        <v>2399</v>
      </c>
      <c r="F12402">
        <v>3199</v>
      </c>
      <c r="H12402">
        <v>35</v>
      </c>
      <c r="K12402" s="16">
        <f t="shared" si="585"/>
        <v>2686.88</v>
      </c>
      <c r="L12402" s="16">
        <f t="shared" si="584"/>
        <v>2828.2947368421051</v>
      </c>
      <c r="M12402" s="16">
        <f t="shared" si="586"/>
        <v>3213.9712918660284</v>
      </c>
      <c r="N12402" t="e">
        <f>INDEX(XML!$A$2:$R$782,MATCH(C12402,XML!$D$2:$D$737,0),2)</f>
        <v>#N/A</v>
      </c>
    </row>
    <row r="12403" spans="1:14" ht="45" x14ac:dyDescent="0.2">
      <c r="A12403">
        <v>54465</v>
      </c>
      <c r="B12403">
        <v>814093</v>
      </c>
      <c r="C12403" s="15" t="s">
        <v>12406</v>
      </c>
      <c r="D12403" s="15" t="s">
        <v>12698</v>
      </c>
      <c r="E12403">
        <v>2504</v>
      </c>
      <c r="F12403">
        <v>3339</v>
      </c>
      <c r="H12403">
        <v>8</v>
      </c>
      <c r="K12403" s="16">
        <f t="shared" si="585"/>
        <v>2804.48</v>
      </c>
      <c r="L12403" s="16">
        <f t="shared" si="584"/>
        <v>2952.0842105263159</v>
      </c>
      <c r="M12403" s="16">
        <f t="shared" si="586"/>
        <v>3354.6411483253587</v>
      </c>
      <c r="N12403" t="e">
        <f>INDEX(XML!$A$2:$R$782,MATCH(C12403,XML!$D$2:$D$737,0),2)</f>
        <v>#N/A</v>
      </c>
    </row>
    <row r="12404" spans="1:14" ht="45" x14ac:dyDescent="0.2">
      <c r="A12404">
        <v>54466</v>
      </c>
      <c r="B12404">
        <v>814094</v>
      </c>
      <c r="C12404" s="15" t="s">
        <v>12407</v>
      </c>
      <c r="D12404" s="15" t="s">
        <v>12699</v>
      </c>
      <c r="E12404">
        <v>2438</v>
      </c>
      <c r="F12404">
        <v>3250</v>
      </c>
      <c r="H12404">
        <v>8</v>
      </c>
      <c r="K12404" s="16">
        <f t="shared" si="585"/>
        <v>2730.56</v>
      </c>
      <c r="L12404" s="16">
        <f t="shared" si="584"/>
        <v>2874.2736842105264</v>
      </c>
      <c r="M12404" s="16">
        <f t="shared" si="586"/>
        <v>3266.22009569378</v>
      </c>
      <c r="N12404" t="e">
        <f>INDEX(XML!$A$2:$R$782,MATCH(C12404,XML!$D$2:$D$737,0),2)</f>
        <v>#N/A</v>
      </c>
    </row>
    <row r="12405" spans="1:14" ht="45" x14ac:dyDescent="0.2">
      <c r="A12405">
        <v>54467</v>
      </c>
      <c r="B12405">
        <v>814095</v>
      </c>
      <c r="C12405" s="15" t="s">
        <v>12408</v>
      </c>
      <c r="D12405" s="15" t="s">
        <v>12700</v>
      </c>
      <c r="E12405">
        <v>2468</v>
      </c>
      <c r="F12405">
        <v>3291</v>
      </c>
      <c r="H12405">
        <v>18</v>
      </c>
      <c r="K12405" s="16">
        <f t="shared" si="585"/>
        <v>2764.16</v>
      </c>
      <c r="L12405" s="16">
        <f t="shared" si="584"/>
        <v>2909.6421052631581</v>
      </c>
      <c r="M12405" s="16">
        <f t="shared" si="586"/>
        <v>3306.4114832535884</v>
      </c>
      <c r="N12405" t="e">
        <f>INDEX(XML!$A$2:$R$782,MATCH(C12405,XML!$D$2:$D$737,0),2)</f>
        <v>#N/A</v>
      </c>
    </row>
    <row r="12406" spans="1:14" ht="45" x14ac:dyDescent="0.2">
      <c r="A12406">
        <v>54468</v>
      </c>
      <c r="B12406">
        <v>814096</v>
      </c>
      <c r="C12406" s="15" t="s">
        <v>12409</v>
      </c>
      <c r="D12406" s="15" t="s">
        <v>12701</v>
      </c>
      <c r="E12406">
        <v>2630</v>
      </c>
      <c r="F12406">
        <v>3506</v>
      </c>
      <c r="H12406">
        <v>4</v>
      </c>
      <c r="K12406" s="16">
        <f t="shared" si="585"/>
        <v>2945.6</v>
      </c>
      <c r="L12406" s="16">
        <f t="shared" si="584"/>
        <v>3100.6315789473683</v>
      </c>
      <c r="M12406" s="16">
        <f t="shared" si="586"/>
        <v>3523.4449760765551</v>
      </c>
      <c r="N12406" t="e">
        <f>INDEX(XML!$A$2:$R$782,MATCH(C12406,XML!$D$2:$D$737,0),2)</f>
        <v>#N/A</v>
      </c>
    </row>
    <row r="12407" spans="1:14" ht="45" x14ac:dyDescent="0.2">
      <c r="A12407">
        <v>54469</v>
      </c>
      <c r="B12407">
        <v>814097</v>
      </c>
      <c r="C12407" s="15" t="s">
        <v>12410</v>
      </c>
      <c r="D12407" s="15" t="s">
        <v>12702</v>
      </c>
      <c r="E12407">
        <v>2459</v>
      </c>
      <c r="F12407">
        <v>3278</v>
      </c>
      <c r="H12407" t="s">
        <v>746</v>
      </c>
      <c r="K12407" s="16">
        <f t="shared" si="585"/>
        <v>2754.08</v>
      </c>
      <c r="L12407" s="16">
        <f t="shared" si="584"/>
        <v>2899.0315789473684</v>
      </c>
      <c r="M12407" s="16">
        <f t="shared" si="586"/>
        <v>3294.3540669856461</v>
      </c>
      <c r="N12407" t="e">
        <f>INDEX(XML!$A$2:$R$782,MATCH(C12407,XML!$D$2:$D$737,0),2)</f>
        <v>#N/A</v>
      </c>
    </row>
    <row r="12408" spans="1:14" ht="45" x14ac:dyDescent="0.2">
      <c r="A12408">
        <v>54470</v>
      </c>
      <c r="B12408">
        <v>814098</v>
      </c>
      <c r="C12408" s="15" t="s">
        <v>12411</v>
      </c>
      <c r="D12408" s="15" t="s">
        <v>12703</v>
      </c>
      <c r="E12408">
        <v>2680</v>
      </c>
      <c r="F12408">
        <v>3573</v>
      </c>
      <c r="H12408" t="s">
        <v>746</v>
      </c>
      <c r="K12408" s="16">
        <f t="shared" si="585"/>
        <v>3001.6</v>
      </c>
      <c r="L12408" s="16">
        <f t="shared" si="584"/>
        <v>3159.5789473684213</v>
      </c>
      <c r="M12408" s="16">
        <f t="shared" si="586"/>
        <v>3590.4306220095696</v>
      </c>
      <c r="N12408" t="e">
        <f>INDEX(XML!$A$2:$R$782,MATCH(C12408,XML!$D$2:$D$737,0),2)</f>
        <v>#N/A</v>
      </c>
    </row>
    <row r="12409" spans="1:14" ht="45" x14ac:dyDescent="0.2">
      <c r="A12409">
        <v>54471</v>
      </c>
      <c r="B12409">
        <v>814165</v>
      </c>
      <c r="C12409" s="15" t="s">
        <v>12412</v>
      </c>
      <c r="D12409" s="15" t="s">
        <v>12704</v>
      </c>
      <c r="E12409">
        <v>4884</v>
      </c>
      <c r="F12409">
        <v>6512</v>
      </c>
      <c r="H12409">
        <v>8</v>
      </c>
      <c r="K12409" s="16">
        <f t="shared" si="585"/>
        <v>5470.08</v>
      </c>
      <c r="L12409" s="16">
        <f t="shared" si="584"/>
        <v>5757.9789473684214</v>
      </c>
      <c r="M12409" s="16">
        <f t="shared" si="586"/>
        <v>6543.1578947368425</v>
      </c>
      <c r="N12409" t="e">
        <f>INDEX(XML!$A$2:$R$782,MATCH(C12409,XML!$D$2:$D$737,0),2)</f>
        <v>#N/A</v>
      </c>
    </row>
    <row r="12410" spans="1:14" ht="45" x14ac:dyDescent="0.2">
      <c r="A12410">
        <v>54472</v>
      </c>
      <c r="B12410">
        <v>814166</v>
      </c>
      <c r="C12410" s="15" t="s">
        <v>12413</v>
      </c>
      <c r="D12410" s="15" t="s">
        <v>12705</v>
      </c>
      <c r="E12410">
        <v>4880</v>
      </c>
      <c r="F12410">
        <v>6506</v>
      </c>
      <c r="H12410">
        <v>10</v>
      </c>
      <c r="K12410" s="16">
        <f t="shared" si="585"/>
        <v>5465.6</v>
      </c>
      <c r="L12410" s="16">
        <f t="shared" si="584"/>
        <v>5753.2631578947367</v>
      </c>
      <c r="M12410" s="16">
        <f t="shared" si="586"/>
        <v>6537.7990430622012</v>
      </c>
      <c r="N12410" t="e">
        <f>INDEX(XML!$A$2:$R$782,MATCH(C12410,XML!$D$2:$D$737,0),2)</f>
        <v>#N/A</v>
      </c>
    </row>
    <row r="12411" spans="1:14" ht="45" x14ac:dyDescent="0.2">
      <c r="A12411">
        <v>54473</v>
      </c>
      <c r="B12411">
        <v>814167</v>
      </c>
      <c r="C12411" s="15" t="s">
        <v>12414</v>
      </c>
      <c r="D12411" s="15" t="s">
        <v>12706</v>
      </c>
      <c r="E12411">
        <v>4834</v>
      </c>
      <c r="F12411">
        <v>6445</v>
      </c>
      <c r="H12411">
        <v>4</v>
      </c>
      <c r="K12411" s="16">
        <f t="shared" si="585"/>
        <v>5414.08</v>
      </c>
      <c r="L12411" s="16">
        <f t="shared" si="584"/>
        <v>5699.0315789473689</v>
      </c>
      <c r="M12411" s="16">
        <f t="shared" si="586"/>
        <v>6476.1722488038276</v>
      </c>
      <c r="N12411" t="e">
        <f>INDEX(XML!$A$2:$R$782,MATCH(C12411,XML!$D$2:$D$737,0),2)</f>
        <v>#N/A</v>
      </c>
    </row>
    <row r="12412" spans="1:14" ht="45" x14ac:dyDescent="0.2">
      <c r="A12412">
        <v>54474</v>
      </c>
      <c r="B12412">
        <v>814168</v>
      </c>
      <c r="C12412" s="15" t="s">
        <v>12415</v>
      </c>
      <c r="D12412" s="15" t="s">
        <v>12707</v>
      </c>
      <c r="E12412">
        <v>4081</v>
      </c>
      <c r="F12412">
        <v>5441</v>
      </c>
      <c r="H12412">
        <v>1</v>
      </c>
      <c r="K12412" s="16">
        <f t="shared" si="585"/>
        <v>4570.72</v>
      </c>
      <c r="L12412" s="16">
        <f t="shared" si="584"/>
        <v>4811.2842105263162</v>
      </c>
      <c r="M12412" s="16">
        <f t="shared" si="586"/>
        <v>5467.3684210526326</v>
      </c>
      <c r="N12412" t="e">
        <f>INDEX(XML!$A$2:$R$782,MATCH(C12412,XML!$D$2:$D$737,0),2)</f>
        <v>#N/A</v>
      </c>
    </row>
    <row r="12413" spans="1:14" ht="45" x14ac:dyDescent="0.2">
      <c r="A12413">
        <v>54475</v>
      </c>
      <c r="B12413">
        <v>814169</v>
      </c>
      <c r="C12413" s="15" t="s">
        <v>12416</v>
      </c>
      <c r="D12413" s="15" t="s">
        <v>12708</v>
      </c>
      <c r="E12413">
        <v>4409</v>
      </c>
      <c r="F12413">
        <v>5878</v>
      </c>
      <c r="H12413">
        <v>34</v>
      </c>
      <c r="K12413" s="16">
        <f t="shared" si="585"/>
        <v>4938.08</v>
      </c>
      <c r="L12413" s="16">
        <f t="shared" si="584"/>
        <v>5197.9789473684214</v>
      </c>
      <c r="M12413" s="16">
        <f t="shared" si="586"/>
        <v>5906.7942583732065</v>
      </c>
      <c r="N12413" t="e">
        <f>INDEX(XML!$A$2:$R$782,MATCH(C12413,XML!$D$2:$D$737,0),2)</f>
        <v>#N/A</v>
      </c>
    </row>
    <row r="12414" spans="1:14" ht="45" x14ac:dyDescent="0.2">
      <c r="A12414">
        <v>54476</v>
      </c>
      <c r="B12414">
        <v>814170</v>
      </c>
      <c r="C12414" s="15" t="s">
        <v>12417</v>
      </c>
      <c r="D12414" s="15" t="s">
        <v>12709</v>
      </c>
      <c r="E12414">
        <v>4097</v>
      </c>
      <c r="F12414">
        <v>5462</v>
      </c>
      <c r="H12414">
        <v>33</v>
      </c>
      <c r="K12414" s="16">
        <f t="shared" si="585"/>
        <v>4588.6400000000003</v>
      </c>
      <c r="L12414" s="16">
        <f t="shared" si="584"/>
        <v>4830.1473684210532</v>
      </c>
      <c r="M12414" s="16">
        <f t="shared" si="586"/>
        <v>5488.8038277511969</v>
      </c>
      <c r="N12414" t="e">
        <f>INDEX(XML!$A$2:$R$782,MATCH(C12414,XML!$D$2:$D$737,0),2)</f>
        <v>#N/A</v>
      </c>
    </row>
    <row r="12415" spans="1:14" ht="45" x14ac:dyDescent="0.2">
      <c r="A12415">
        <v>54477</v>
      </c>
      <c r="B12415">
        <v>814171</v>
      </c>
      <c r="C12415" s="15" t="s">
        <v>12418</v>
      </c>
      <c r="D12415" s="15" t="s">
        <v>12710</v>
      </c>
      <c r="E12415">
        <v>4413</v>
      </c>
      <c r="F12415">
        <v>5884</v>
      </c>
      <c r="H12415">
        <v>40</v>
      </c>
      <c r="K12415" s="16">
        <f t="shared" si="585"/>
        <v>4942.5599999999995</v>
      </c>
      <c r="L12415" s="16">
        <f t="shared" si="584"/>
        <v>5202.6947368421042</v>
      </c>
      <c r="M12415" s="16">
        <f t="shared" si="586"/>
        <v>5912.153110047846</v>
      </c>
      <c r="N12415" t="e">
        <f>INDEX(XML!$A$2:$R$782,MATCH(C12415,XML!$D$2:$D$737,0),2)</f>
        <v>#N/A</v>
      </c>
    </row>
    <row r="12416" spans="1:14" ht="45" x14ac:dyDescent="0.2">
      <c r="A12416">
        <v>54478</v>
      </c>
      <c r="B12416">
        <v>814172</v>
      </c>
      <c r="C12416" s="15" t="s">
        <v>12419</v>
      </c>
      <c r="D12416" s="15" t="s">
        <v>12711</v>
      </c>
      <c r="E12416">
        <v>4001</v>
      </c>
      <c r="F12416">
        <v>5334</v>
      </c>
      <c r="H12416" t="s">
        <v>746</v>
      </c>
      <c r="K12416" s="16">
        <f t="shared" si="585"/>
        <v>4481.12</v>
      </c>
      <c r="L12416" s="16">
        <f t="shared" si="584"/>
        <v>4716.9684210526311</v>
      </c>
      <c r="M12416" s="16">
        <f t="shared" si="586"/>
        <v>5360.1913875598075</v>
      </c>
      <c r="N12416" t="e">
        <f>INDEX(XML!$A$2:$R$782,MATCH(C12416,XML!$D$2:$D$737,0),2)</f>
        <v>#N/A</v>
      </c>
    </row>
    <row r="12417" spans="1:14" ht="45" x14ac:dyDescent="0.2">
      <c r="A12417">
        <v>54479</v>
      </c>
      <c r="B12417">
        <v>814173</v>
      </c>
      <c r="C12417" s="15" t="s">
        <v>12420</v>
      </c>
      <c r="D12417" s="15" t="s">
        <v>12712</v>
      </c>
      <c r="E12417">
        <v>4545</v>
      </c>
      <c r="F12417">
        <v>6060</v>
      </c>
      <c r="H12417" t="s">
        <v>746</v>
      </c>
      <c r="K12417" s="16">
        <f t="shared" si="585"/>
        <v>5090.3999999999996</v>
      </c>
      <c r="L12417" s="16">
        <f t="shared" si="584"/>
        <v>5358.3157894736833</v>
      </c>
      <c r="M12417" s="16">
        <f t="shared" si="586"/>
        <v>6088.9952153110034</v>
      </c>
      <c r="N12417" t="e">
        <f>INDEX(XML!$A$2:$R$782,MATCH(C12417,XML!$D$2:$D$737,0),2)</f>
        <v>#N/A</v>
      </c>
    </row>
    <row r="12418" spans="1:14" ht="45" x14ac:dyDescent="0.2">
      <c r="A12418">
        <v>54480</v>
      </c>
      <c r="B12418">
        <v>814174</v>
      </c>
      <c r="C12418" s="15" t="s">
        <v>12421</v>
      </c>
      <c r="D12418" s="15" t="s">
        <v>12713</v>
      </c>
      <c r="E12418">
        <v>4235</v>
      </c>
      <c r="F12418">
        <v>5647</v>
      </c>
      <c r="H12418">
        <v>14</v>
      </c>
      <c r="K12418" s="16">
        <f t="shared" si="585"/>
        <v>4743.2</v>
      </c>
      <c r="L12418" s="16">
        <f t="shared" si="584"/>
        <v>4992.8421052631575</v>
      </c>
      <c r="M12418" s="16">
        <f t="shared" si="586"/>
        <v>5673.6842105263149</v>
      </c>
      <c r="N12418" t="e">
        <f>INDEX(XML!$A$2:$R$782,MATCH(C12418,XML!$D$2:$D$737,0),2)</f>
        <v>#N/A</v>
      </c>
    </row>
    <row r="12419" spans="1:14" ht="45" x14ac:dyDescent="0.2">
      <c r="A12419">
        <v>54481</v>
      </c>
      <c r="B12419">
        <v>814175</v>
      </c>
      <c r="C12419" s="15" t="s">
        <v>12422</v>
      </c>
      <c r="D12419" s="15" t="s">
        <v>12714</v>
      </c>
      <c r="E12419">
        <v>4289</v>
      </c>
      <c r="F12419">
        <v>5719</v>
      </c>
      <c r="H12419" t="s">
        <v>746</v>
      </c>
      <c r="K12419" s="16">
        <f t="shared" si="585"/>
        <v>4803.68</v>
      </c>
      <c r="L12419" s="16">
        <f t="shared" si="584"/>
        <v>5056.5052631578947</v>
      </c>
      <c r="M12419" s="16">
        <f t="shared" si="586"/>
        <v>5746.0287081339711</v>
      </c>
      <c r="N12419" t="e">
        <f>INDEX(XML!$A$2:$R$782,MATCH(C12419,XML!$D$2:$D$737,0),2)</f>
        <v>#N/A</v>
      </c>
    </row>
    <row r="12420" spans="1:14" ht="45" x14ac:dyDescent="0.2">
      <c r="A12420">
        <v>54482</v>
      </c>
      <c r="B12420">
        <v>814176</v>
      </c>
      <c r="C12420" s="15" t="s">
        <v>12423</v>
      </c>
      <c r="D12420" s="15" t="s">
        <v>12715</v>
      </c>
      <c r="E12420">
        <v>4553</v>
      </c>
      <c r="F12420">
        <v>6071</v>
      </c>
      <c r="H12420" t="s">
        <v>746</v>
      </c>
      <c r="K12420" s="16">
        <f t="shared" si="585"/>
        <v>5099.3599999999997</v>
      </c>
      <c r="L12420" s="16">
        <f t="shared" si="584"/>
        <v>5367.7473684210518</v>
      </c>
      <c r="M12420" s="16">
        <f t="shared" si="586"/>
        <v>6099.712918660286</v>
      </c>
      <c r="N12420" t="e">
        <f>INDEX(XML!$A$2:$R$782,MATCH(C12420,XML!$D$2:$D$737,0),2)</f>
        <v>#N/A</v>
      </c>
    </row>
    <row r="12421" spans="1:14" ht="45" x14ac:dyDescent="0.2">
      <c r="A12421">
        <v>54483</v>
      </c>
      <c r="B12421">
        <v>814247</v>
      </c>
      <c r="C12421" s="15" t="s">
        <v>12424</v>
      </c>
      <c r="D12421" s="15" t="s">
        <v>12716</v>
      </c>
      <c r="E12421">
        <v>2867</v>
      </c>
      <c r="F12421">
        <v>3823</v>
      </c>
      <c r="H12421">
        <v>2</v>
      </c>
      <c r="K12421" s="16">
        <f t="shared" si="585"/>
        <v>3211.04</v>
      </c>
      <c r="L12421" s="16">
        <f t="shared" ref="L12421:L12484" si="587">K12421*100/95</f>
        <v>3380.0421052631577</v>
      </c>
      <c r="M12421" s="16">
        <f t="shared" si="586"/>
        <v>3840.9569377990429</v>
      </c>
      <c r="N12421" t="e">
        <f>INDEX(XML!$A$2:$R$782,MATCH(C12421,XML!$D$2:$D$737,0),2)</f>
        <v>#N/A</v>
      </c>
    </row>
    <row r="12422" spans="1:14" ht="45" x14ac:dyDescent="0.2">
      <c r="A12422">
        <v>54484</v>
      </c>
      <c r="B12422">
        <v>814248</v>
      </c>
      <c r="C12422" s="15" t="s">
        <v>12425</v>
      </c>
      <c r="D12422" s="15" t="s">
        <v>12717</v>
      </c>
      <c r="E12422">
        <v>5543</v>
      </c>
      <c r="F12422">
        <v>7391</v>
      </c>
      <c r="H12422">
        <v>6</v>
      </c>
      <c r="K12422" s="16">
        <f t="shared" si="585"/>
        <v>6208.16</v>
      </c>
      <c r="L12422" s="16">
        <f t="shared" si="587"/>
        <v>6534.9052631578943</v>
      </c>
      <c r="M12422" s="16">
        <f t="shared" si="586"/>
        <v>7426.0287081339711</v>
      </c>
      <c r="N12422" t="e">
        <f>INDEX(XML!$A$2:$R$782,MATCH(C12422,XML!$D$2:$D$737,0),2)</f>
        <v>#N/A</v>
      </c>
    </row>
    <row r="12423" spans="1:14" ht="45" x14ac:dyDescent="0.2">
      <c r="A12423">
        <v>54485</v>
      </c>
      <c r="B12423">
        <v>814249</v>
      </c>
      <c r="C12423" s="15" t="s">
        <v>12426</v>
      </c>
      <c r="D12423" s="15" t="s">
        <v>12718</v>
      </c>
      <c r="E12423">
        <v>4625</v>
      </c>
      <c r="F12423">
        <v>6167</v>
      </c>
      <c r="H12423">
        <v>6</v>
      </c>
      <c r="K12423" s="16">
        <f t="shared" ref="K12423:K12443" si="588">IF(E12423&gt;49999,E12423+E12423*0.07,IF(E12423&lt;=49999,E12423+E12423*0.12))</f>
        <v>5180</v>
      </c>
      <c r="L12423" s="16">
        <f t="shared" si="587"/>
        <v>5452.6315789473683</v>
      </c>
      <c r="M12423" s="16">
        <f t="shared" ref="M12423:M12443" si="589">IF(COUNTIF(C12423,"*Dahua*"),F12423-10,L12423*100/88)</f>
        <v>6196.1722488038276</v>
      </c>
      <c r="N12423" t="e">
        <f>INDEX(XML!$A$2:$R$782,MATCH(C12423,XML!$D$2:$D$737,0),2)</f>
        <v>#N/A</v>
      </c>
    </row>
    <row r="12424" spans="1:14" ht="45" x14ac:dyDescent="0.2">
      <c r="A12424">
        <v>54486</v>
      </c>
      <c r="B12424">
        <v>814250</v>
      </c>
      <c r="C12424" s="15" t="s">
        <v>12427</v>
      </c>
      <c r="D12424" s="15" t="s">
        <v>12719</v>
      </c>
      <c r="E12424">
        <v>5202</v>
      </c>
      <c r="F12424">
        <v>6936</v>
      </c>
      <c r="H12424">
        <v>6</v>
      </c>
      <c r="K12424" s="16">
        <f t="shared" si="588"/>
        <v>5826.24</v>
      </c>
      <c r="L12424" s="16">
        <f t="shared" si="587"/>
        <v>6132.8842105263157</v>
      </c>
      <c r="M12424" s="16">
        <f t="shared" si="589"/>
        <v>6969.1866028708137</v>
      </c>
      <c r="N12424" t="e">
        <f>INDEX(XML!$A$2:$R$782,MATCH(C12424,XML!$D$2:$D$737,0),2)</f>
        <v>#N/A</v>
      </c>
    </row>
    <row r="12425" spans="1:14" ht="45" x14ac:dyDescent="0.2">
      <c r="A12425">
        <v>54487</v>
      </c>
      <c r="B12425">
        <v>814251</v>
      </c>
      <c r="C12425" s="15" t="s">
        <v>12428</v>
      </c>
      <c r="D12425" s="15" t="s">
        <v>15135</v>
      </c>
      <c r="E12425">
        <v>4754</v>
      </c>
      <c r="F12425">
        <v>6339</v>
      </c>
      <c r="H12425">
        <v>5</v>
      </c>
      <c r="K12425" s="16">
        <f t="shared" si="588"/>
        <v>5324.48</v>
      </c>
      <c r="L12425" s="16">
        <f t="shared" si="587"/>
        <v>5604.7157894736838</v>
      </c>
      <c r="M12425" s="16">
        <f t="shared" si="589"/>
        <v>6368.9952153110053</v>
      </c>
      <c r="N12425" t="e">
        <f>INDEX(XML!$A$2:$R$782,MATCH(C12425,XML!$D$2:$D$737,0),2)</f>
        <v>#N/A</v>
      </c>
    </row>
    <row r="12426" spans="1:14" ht="45" x14ac:dyDescent="0.2">
      <c r="A12426">
        <v>54488</v>
      </c>
      <c r="B12426">
        <v>814252</v>
      </c>
      <c r="C12426" s="15" t="s">
        <v>12429</v>
      </c>
      <c r="D12426" s="15" t="s">
        <v>12720</v>
      </c>
      <c r="E12426">
        <v>4049</v>
      </c>
      <c r="F12426">
        <v>5399</v>
      </c>
      <c r="H12426">
        <v>4</v>
      </c>
      <c r="K12426" s="16">
        <f t="shared" si="588"/>
        <v>4534.88</v>
      </c>
      <c r="L12426" s="16">
        <f t="shared" si="587"/>
        <v>4773.5578947368422</v>
      </c>
      <c r="M12426" s="16">
        <f t="shared" si="589"/>
        <v>5424.4976076555022</v>
      </c>
      <c r="N12426" t="e">
        <f>INDEX(XML!$A$2:$R$782,MATCH(C12426,XML!$D$2:$D$737,0),2)</f>
        <v>#N/A</v>
      </c>
    </row>
    <row r="12427" spans="1:14" ht="45" x14ac:dyDescent="0.2">
      <c r="A12427">
        <v>54489</v>
      </c>
      <c r="B12427">
        <v>814253</v>
      </c>
      <c r="C12427" s="15" t="s">
        <v>12430</v>
      </c>
      <c r="D12427" s="15" t="s">
        <v>12721</v>
      </c>
      <c r="E12427">
        <v>4845</v>
      </c>
      <c r="F12427">
        <v>6460</v>
      </c>
      <c r="H12427">
        <v>3</v>
      </c>
      <c r="K12427" s="16">
        <f t="shared" si="588"/>
        <v>5426.4</v>
      </c>
      <c r="L12427" s="16">
        <f t="shared" si="587"/>
        <v>5712</v>
      </c>
      <c r="M12427" s="16">
        <f t="shared" si="589"/>
        <v>6490.909090909091</v>
      </c>
      <c r="N12427" t="e">
        <f>INDEX(XML!$A$2:$R$782,MATCH(C12427,XML!$D$2:$D$737,0),2)</f>
        <v>#N/A</v>
      </c>
    </row>
    <row r="12428" spans="1:14" ht="45" x14ac:dyDescent="0.2">
      <c r="A12428">
        <v>54490</v>
      </c>
      <c r="B12428">
        <v>814254</v>
      </c>
      <c r="C12428" s="15" t="s">
        <v>12431</v>
      </c>
      <c r="D12428" s="15" t="s">
        <v>12722</v>
      </c>
      <c r="E12428">
        <v>5117</v>
      </c>
      <c r="F12428">
        <v>6823</v>
      </c>
      <c r="H12428">
        <v>3</v>
      </c>
      <c r="K12428" s="16">
        <f t="shared" si="588"/>
        <v>5731.04</v>
      </c>
      <c r="L12428" s="16">
        <f t="shared" si="587"/>
        <v>6032.6736842105265</v>
      </c>
      <c r="M12428" s="16">
        <f t="shared" si="589"/>
        <v>6855.3110047846894</v>
      </c>
      <c r="N12428" t="e">
        <f>INDEX(XML!$A$2:$R$782,MATCH(C12428,XML!$D$2:$D$737,0),2)</f>
        <v>#N/A</v>
      </c>
    </row>
    <row r="12429" spans="1:14" ht="15.75" x14ac:dyDescent="0.25">
      <c r="A12429" s="184" t="s">
        <v>16397</v>
      </c>
      <c r="B12429" s="184"/>
      <c r="C12429" s="185"/>
      <c r="D12429" s="185"/>
      <c r="E12429" s="184"/>
      <c r="F12429" s="184"/>
      <c r="G12429" s="184"/>
      <c r="H12429" s="184"/>
      <c r="I12429" s="184"/>
      <c r="J12429" s="184"/>
      <c r="K12429" s="16">
        <f t="shared" si="588"/>
        <v>0</v>
      </c>
      <c r="L12429" s="16">
        <f t="shared" si="587"/>
        <v>0</v>
      </c>
      <c r="M12429" s="16">
        <f t="shared" si="589"/>
        <v>0</v>
      </c>
      <c r="N12429" t="e">
        <f>INDEX(XML!$A$2:$R$782,MATCH(C12429,XML!$D$2:$D$737,0),2)</f>
        <v>#N/A</v>
      </c>
    </row>
    <row r="12430" spans="1:14" ht="45" x14ac:dyDescent="0.2">
      <c r="A12430">
        <v>72581</v>
      </c>
      <c r="B12430" t="s">
        <v>30306</v>
      </c>
      <c r="C12430" s="15" t="s">
        <v>30307</v>
      </c>
      <c r="D12430" s="15" t="s">
        <v>30308</v>
      </c>
      <c r="E12430">
        <v>81360</v>
      </c>
      <c r="F12430">
        <v>81360</v>
      </c>
      <c r="H12430">
        <v>1</v>
      </c>
      <c r="K12430" s="16">
        <f t="shared" si="588"/>
        <v>87055.2</v>
      </c>
      <c r="L12430" s="16">
        <f t="shared" si="587"/>
        <v>91637.052631578947</v>
      </c>
      <c r="M12430" s="16">
        <f t="shared" si="589"/>
        <v>104133.01435406698</v>
      </c>
      <c r="N12430" t="e">
        <f>INDEX(XML!$A$2:$R$782,MATCH(C12430,XML!$D$2:$D$737,0),2)</f>
        <v>#N/A</v>
      </c>
    </row>
    <row r="12431" spans="1:14" ht="45" x14ac:dyDescent="0.2">
      <c r="A12431">
        <v>54150</v>
      </c>
      <c r="B12431" t="s">
        <v>40212</v>
      </c>
      <c r="C12431" s="15" t="s">
        <v>40213</v>
      </c>
      <c r="D12431" s="15" t="s">
        <v>40214</v>
      </c>
      <c r="E12431">
        <v>73330</v>
      </c>
      <c r="F12431">
        <v>115930</v>
      </c>
      <c r="K12431" s="16">
        <f t="shared" si="588"/>
        <v>78463.100000000006</v>
      </c>
      <c r="L12431" s="16">
        <f t="shared" si="587"/>
        <v>82592.736842105267</v>
      </c>
      <c r="M12431" s="16">
        <f t="shared" si="589"/>
        <v>93855.382775119622</v>
      </c>
      <c r="N12431" t="e">
        <f>INDEX(XML!$A$2:$R$782,MATCH(C12431,XML!$D$2:$D$737,0),2)</f>
        <v>#N/A</v>
      </c>
    </row>
    <row r="12432" spans="1:14" ht="56.25" x14ac:dyDescent="0.2">
      <c r="A12432">
        <v>78818</v>
      </c>
      <c r="B12432" t="s">
        <v>39058</v>
      </c>
      <c r="C12432" s="15" t="s">
        <v>39059</v>
      </c>
      <c r="D12432" s="15" t="s">
        <v>39060</v>
      </c>
      <c r="E12432">
        <v>6398</v>
      </c>
      <c r="F12432">
        <v>9140</v>
      </c>
      <c r="H12432">
        <v>34</v>
      </c>
      <c r="K12432" s="16">
        <f t="shared" si="588"/>
        <v>7165.76</v>
      </c>
      <c r="L12432" s="16">
        <f t="shared" si="587"/>
        <v>7542.9052631578943</v>
      </c>
      <c r="M12432" s="16">
        <f t="shared" si="589"/>
        <v>8571.4832535885162</v>
      </c>
      <c r="N12432" t="e">
        <f>INDEX(XML!$A$2:$R$782,MATCH(C12432,XML!$D$2:$D$737,0),2)</f>
        <v>#N/A</v>
      </c>
    </row>
    <row r="12433" spans="1:14" ht="56.25" x14ac:dyDescent="0.2">
      <c r="A12433">
        <v>78817</v>
      </c>
      <c r="B12433" t="s">
        <v>39061</v>
      </c>
      <c r="C12433" s="15" t="s">
        <v>39062</v>
      </c>
      <c r="D12433" s="15" t="s">
        <v>39063</v>
      </c>
      <c r="E12433">
        <v>6625</v>
      </c>
      <c r="F12433">
        <v>9464</v>
      </c>
      <c r="H12433" t="s">
        <v>746</v>
      </c>
      <c r="K12433" s="16">
        <f t="shared" si="588"/>
        <v>7420</v>
      </c>
      <c r="L12433" s="16">
        <f t="shared" si="587"/>
        <v>7810.5263157894733</v>
      </c>
      <c r="M12433" s="16">
        <f t="shared" si="589"/>
        <v>8875.5980861244007</v>
      </c>
      <c r="N12433" t="e">
        <f>INDEX(XML!$A$2:$R$782,MATCH(C12433,XML!$D$2:$D$737,0),2)</f>
        <v>#N/A</v>
      </c>
    </row>
    <row r="12434" spans="1:14" ht="45" x14ac:dyDescent="0.2">
      <c r="A12434">
        <v>62731</v>
      </c>
      <c r="B12434">
        <v>816139</v>
      </c>
      <c r="C12434" s="15" t="s">
        <v>22013</v>
      </c>
      <c r="D12434" s="15" t="s">
        <v>22014</v>
      </c>
      <c r="E12434">
        <v>8212</v>
      </c>
      <c r="F12434">
        <v>10949</v>
      </c>
      <c r="H12434" t="s">
        <v>746</v>
      </c>
      <c r="K12434" s="16">
        <f t="shared" si="588"/>
        <v>9197.44</v>
      </c>
      <c r="L12434" s="16">
        <f t="shared" si="587"/>
        <v>9681.515789473684</v>
      </c>
      <c r="M12434" s="16">
        <f t="shared" si="589"/>
        <v>11001.722488038278</v>
      </c>
      <c r="N12434" t="e">
        <f>INDEX(XML!$A$2:$R$782,MATCH(C12434,XML!$D$2:$D$737,0),2)</f>
        <v>#N/A</v>
      </c>
    </row>
    <row r="12435" spans="1:14" ht="45" x14ac:dyDescent="0.2">
      <c r="A12435">
        <v>61265</v>
      </c>
      <c r="B12435">
        <v>816141</v>
      </c>
      <c r="C12435" s="15" t="s">
        <v>22577</v>
      </c>
      <c r="D12435" s="15" t="s">
        <v>22578</v>
      </c>
      <c r="E12435">
        <v>8261</v>
      </c>
      <c r="F12435">
        <v>11015</v>
      </c>
      <c r="H12435">
        <v>40</v>
      </c>
      <c r="K12435" s="16">
        <f t="shared" si="588"/>
        <v>9252.32</v>
      </c>
      <c r="L12435" s="16">
        <f t="shared" si="587"/>
        <v>9739.2842105263153</v>
      </c>
      <c r="M12435" s="16">
        <f t="shared" si="589"/>
        <v>11067.368421052632</v>
      </c>
      <c r="N12435" t="e">
        <f>INDEX(XML!$A$2:$R$782,MATCH(C12435,XML!$D$2:$D$737,0),2)</f>
        <v>#N/A</v>
      </c>
    </row>
    <row r="12436" spans="1:14" ht="45" x14ac:dyDescent="0.2">
      <c r="A12436">
        <v>58618</v>
      </c>
      <c r="B12436">
        <v>816143</v>
      </c>
      <c r="C12436" s="15" t="s">
        <v>16027</v>
      </c>
      <c r="D12436" s="15" t="s">
        <v>16028</v>
      </c>
      <c r="E12436">
        <v>8841</v>
      </c>
      <c r="F12436">
        <v>11788</v>
      </c>
      <c r="H12436">
        <v>9</v>
      </c>
      <c r="K12436" s="16">
        <f t="shared" si="588"/>
        <v>9901.92</v>
      </c>
      <c r="L12436" s="16">
        <f t="shared" si="587"/>
        <v>10423.073684210527</v>
      </c>
      <c r="M12436" s="16">
        <f t="shared" si="589"/>
        <v>11844.401913875599</v>
      </c>
      <c r="N12436" t="e">
        <f>INDEX(XML!$A$2:$R$782,MATCH(C12436,XML!$D$2:$D$737,0),2)</f>
        <v>#N/A</v>
      </c>
    </row>
    <row r="12437" spans="1:14" ht="15.75" x14ac:dyDescent="0.25">
      <c r="A12437" s="184" t="s">
        <v>16398</v>
      </c>
      <c r="B12437" s="184"/>
      <c r="C12437" s="185"/>
      <c r="D12437" s="185"/>
      <c r="E12437" s="184"/>
      <c r="F12437" s="184"/>
      <c r="G12437" s="184"/>
      <c r="H12437" s="184"/>
      <c r="I12437" s="184"/>
      <c r="J12437" s="184"/>
      <c r="K12437" s="16">
        <f t="shared" si="588"/>
        <v>0</v>
      </c>
      <c r="L12437" s="16">
        <f t="shared" si="587"/>
        <v>0</v>
      </c>
      <c r="M12437" s="16">
        <f t="shared" si="589"/>
        <v>0</v>
      </c>
      <c r="N12437" t="e">
        <f>INDEX(XML!$A$2:$R$782,MATCH(C12437,XML!$D$2:$D$737,0),2)</f>
        <v>#N/A</v>
      </c>
    </row>
    <row r="12438" spans="1:14" ht="45" x14ac:dyDescent="0.2">
      <c r="A12438">
        <v>77558</v>
      </c>
      <c r="B12438" t="s">
        <v>38523</v>
      </c>
      <c r="C12438" s="15" t="s">
        <v>38524</v>
      </c>
      <c r="D12438" s="15" t="s">
        <v>38525</v>
      </c>
      <c r="E12438">
        <v>13850</v>
      </c>
      <c r="F12438">
        <v>21896</v>
      </c>
      <c r="H12438">
        <v>1</v>
      </c>
      <c r="K12438" s="16">
        <f t="shared" si="588"/>
        <v>15512</v>
      </c>
      <c r="L12438" s="16">
        <f t="shared" si="587"/>
        <v>16328.421052631578</v>
      </c>
      <c r="M12438" s="16">
        <f t="shared" si="589"/>
        <v>18555.023923444973</v>
      </c>
      <c r="N12438" t="e">
        <f>INDEX(XML!$A$2:$R$782,MATCH(C12438,XML!$D$2:$D$737,0),2)</f>
        <v>#N/A</v>
      </c>
    </row>
    <row r="12439" spans="1:14" ht="45" x14ac:dyDescent="0.2">
      <c r="A12439">
        <v>82856</v>
      </c>
      <c r="B12439" t="s">
        <v>45294</v>
      </c>
      <c r="C12439" s="15" t="s">
        <v>45295</v>
      </c>
      <c r="D12439" s="15" t="s">
        <v>45296</v>
      </c>
      <c r="E12439">
        <v>5701</v>
      </c>
      <c r="F12439">
        <v>8143</v>
      </c>
      <c r="H12439">
        <v>30</v>
      </c>
      <c r="K12439" s="16">
        <f t="shared" si="588"/>
        <v>6385.12</v>
      </c>
      <c r="L12439" s="16">
        <f t="shared" si="587"/>
        <v>6721.1789473684212</v>
      </c>
      <c r="M12439" s="16">
        <f t="shared" si="589"/>
        <v>7637.7033492822966</v>
      </c>
      <c r="N12439" t="e">
        <f>INDEX(XML!$A$2:$R$782,MATCH(C12439,XML!$D$2:$D$737,0),2)</f>
        <v>#N/A</v>
      </c>
    </row>
    <row r="12440" spans="1:14" ht="45" x14ac:dyDescent="0.2">
      <c r="A12440">
        <v>82855</v>
      </c>
      <c r="B12440" t="s">
        <v>45297</v>
      </c>
      <c r="C12440" s="15" t="s">
        <v>45298</v>
      </c>
      <c r="D12440" s="15" t="s">
        <v>45299</v>
      </c>
      <c r="E12440">
        <v>5857</v>
      </c>
      <c r="F12440">
        <v>8367</v>
      </c>
      <c r="H12440">
        <v>44</v>
      </c>
      <c r="K12440" s="16">
        <f t="shared" si="588"/>
        <v>6559.84</v>
      </c>
      <c r="L12440" s="16">
        <f t="shared" si="587"/>
        <v>6905.0947368421057</v>
      </c>
      <c r="M12440" s="16">
        <f t="shared" si="589"/>
        <v>7846.6985645933019</v>
      </c>
      <c r="N12440" t="e">
        <f>INDEX(XML!$A$2:$R$782,MATCH(C12440,XML!$D$2:$D$737,0),2)</f>
        <v>#N/A</v>
      </c>
    </row>
    <row r="12441" spans="1:14" ht="45" x14ac:dyDescent="0.2">
      <c r="A12441">
        <v>82829</v>
      </c>
      <c r="B12441" t="s">
        <v>45300</v>
      </c>
      <c r="C12441" s="15" t="s">
        <v>45301</v>
      </c>
      <c r="D12441" s="15" t="s">
        <v>45302</v>
      </c>
      <c r="E12441">
        <v>5724</v>
      </c>
      <c r="F12441">
        <v>8176</v>
      </c>
      <c r="H12441">
        <v>59</v>
      </c>
      <c r="K12441" s="16">
        <f t="shared" si="588"/>
        <v>6410.88</v>
      </c>
      <c r="L12441" s="16">
        <f t="shared" si="587"/>
        <v>6748.2947368421055</v>
      </c>
      <c r="M12441" s="16">
        <f t="shared" si="589"/>
        <v>7668.5167464114838</v>
      </c>
      <c r="N12441" t="e">
        <f>INDEX(XML!$A$2:$R$782,MATCH(C12441,XML!$D$2:$D$737,0),2)</f>
        <v>#N/A</v>
      </c>
    </row>
    <row r="12442" spans="1:14" ht="45" x14ac:dyDescent="0.2">
      <c r="A12442">
        <v>55778</v>
      </c>
      <c r="B12442">
        <v>182714</v>
      </c>
      <c r="C12442" s="15" t="s">
        <v>20601</v>
      </c>
      <c r="D12442" s="15" t="s">
        <v>20602</v>
      </c>
      <c r="E12442">
        <v>7688</v>
      </c>
      <c r="F12442">
        <v>10250</v>
      </c>
      <c r="H12442">
        <v>19</v>
      </c>
      <c r="K12442" s="16">
        <f t="shared" si="588"/>
        <v>8610.56</v>
      </c>
      <c r="L12442" s="16">
        <f t="shared" si="587"/>
        <v>9063.7473684210527</v>
      </c>
      <c r="M12442" s="16">
        <f t="shared" si="589"/>
        <v>10299.712918660287</v>
      </c>
      <c r="N12442" t="e">
        <f>INDEX(XML!$A$2:$R$782,MATCH(C12442,XML!$D$2:$D$737,0),2)</f>
        <v>#N/A</v>
      </c>
    </row>
    <row r="12443" spans="1:14" ht="45" x14ac:dyDescent="0.2">
      <c r="A12443">
        <v>62148</v>
      </c>
      <c r="B12443">
        <v>182715</v>
      </c>
      <c r="C12443" s="15" t="s">
        <v>20603</v>
      </c>
      <c r="D12443" s="15" t="s">
        <v>20604</v>
      </c>
      <c r="E12443">
        <v>7664</v>
      </c>
      <c r="F12443">
        <v>10219</v>
      </c>
      <c r="H12443">
        <v>12</v>
      </c>
      <c r="K12443" s="16">
        <f t="shared" si="588"/>
        <v>8583.68</v>
      </c>
      <c r="L12443" s="16">
        <f t="shared" si="587"/>
        <v>9035.4526315789481</v>
      </c>
      <c r="M12443" s="16">
        <f t="shared" si="589"/>
        <v>10267.559808612441</v>
      </c>
      <c r="N12443" t="e">
        <f>INDEX(XML!$A$2:$R$782,MATCH(C12443,XML!$D$2:$D$737,0),2)</f>
        <v>#N/A</v>
      </c>
    </row>
    <row r="12444" spans="1:14" ht="45" x14ac:dyDescent="0.2">
      <c r="A12444">
        <v>56819</v>
      </c>
      <c r="B12444">
        <v>182717</v>
      </c>
      <c r="C12444" s="15" t="s">
        <v>20605</v>
      </c>
      <c r="D12444" s="15" t="s">
        <v>20606</v>
      </c>
      <c r="E12444">
        <v>7688</v>
      </c>
      <c r="F12444">
        <v>10250</v>
      </c>
      <c r="H12444">
        <v>22</v>
      </c>
      <c r="K12444" s="16">
        <f t="shared" ref="K12444:K12466" si="590">IF(E12444&gt;49999,E12444+E12444*0.07,IF(E12444&lt;=49999,E12444+E12444*0.12))</f>
        <v>8610.56</v>
      </c>
      <c r="L12444" s="16">
        <f t="shared" si="587"/>
        <v>9063.7473684210527</v>
      </c>
      <c r="M12444" s="16">
        <f t="shared" ref="M12444:M12466" si="591">IF(COUNTIF(C12444,"*Dahua*"),F12444-10,L12444*100/88)</f>
        <v>10299.712918660287</v>
      </c>
      <c r="N12444" t="e">
        <f>INDEX(XML!$A$2:$R$782,MATCH(C12444,XML!$D$2:$D$737,0),2)</f>
        <v>#N/A</v>
      </c>
    </row>
    <row r="12445" spans="1:14" ht="45" x14ac:dyDescent="0.2">
      <c r="A12445">
        <v>56816</v>
      </c>
      <c r="B12445">
        <v>182718</v>
      </c>
      <c r="C12445" s="15" t="s">
        <v>20607</v>
      </c>
      <c r="D12445" s="15" t="s">
        <v>20608</v>
      </c>
      <c r="E12445">
        <v>7141</v>
      </c>
      <c r="F12445">
        <v>9521</v>
      </c>
      <c r="H12445">
        <v>5</v>
      </c>
      <c r="K12445" s="16">
        <f t="shared" si="590"/>
        <v>7997.92</v>
      </c>
      <c r="L12445" s="16">
        <f t="shared" si="587"/>
        <v>8418.863157894737</v>
      </c>
      <c r="M12445" s="16">
        <f t="shared" si="591"/>
        <v>9566.8899521531112</v>
      </c>
      <c r="N12445" t="e">
        <f>INDEX(XML!$A$2:$R$782,MATCH(C12445,XML!$D$2:$D$737,0),2)</f>
        <v>#N/A</v>
      </c>
    </row>
    <row r="12446" spans="1:14" ht="45" x14ac:dyDescent="0.2">
      <c r="A12446">
        <v>56818</v>
      </c>
      <c r="B12446">
        <v>182720</v>
      </c>
      <c r="C12446" s="15" t="s">
        <v>20609</v>
      </c>
      <c r="D12446" s="15" t="s">
        <v>20610</v>
      </c>
      <c r="E12446">
        <v>7217</v>
      </c>
      <c r="F12446">
        <v>9623</v>
      </c>
      <c r="H12446">
        <v>9</v>
      </c>
      <c r="K12446" s="16">
        <f t="shared" si="590"/>
        <v>8083.04</v>
      </c>
      <c r="L12446" s="16">
        <f t="shared" si="587"/>
        <v>8508.4631578947374</v>
      </c>
      <c r="M12446" s="16">
        <f t="shared" si="591"/>
        <v>9668.7081339712913</v>
      </c>
      <c r="N12446" t="e">
        <f>INDEX(XML!$A$2:$R$782,MATCH(C12446,XML!$D$2:$D$737,0),2)</f>
        <v>#N/A</v>
      </c>
    </row>
    <row r="12447" spans="1:14" ht="45" x14ac:dyDescent="0.2">
      <c r="A12447">
        <v>60303</v>
      </c>
      <c r="B12447">
        <v>182722</v>
      </c>
      <c r="C12447" s="15" t="s">
        <v>17143</v>
      </c>
      <c r="D12447" s="15" t="s">
        <v>17144</v>
      </c>
      <c r="E12447">
        <v>7361</v>
      </c>
      <c r="F12447">
        <v>9815</v>
      </c>
      <c r="H12447">
        <v>12</v>
      </c>
      <c r="K12447" s="16">
        <f t="shared" si="590"/>
        <v>8244.32</v>
      </c>
      <c r="L12447" s="16">
        <f t="shared" si="587"/>
        <v>8678.2315789473687</v>
      </c>
      <c r="M12447" s="16">
        <f t="shared" si="591"/>
        <v>9861.6267942583727</v>
      </c>
      <c r="N12447" t="e">
        <f>INDEX(XML!$A$2:$R$782,MATCH(C12447,XML!$D$2:$D$737,0),2)</f>
        <v>#N/A</v>
      </c>
    </row>
    <row r="12448" spans="1:14" ht="45" x14ac:dyDescent="0.2">
      <c r="A12448">
        <v>65318</v>
      </c>
      <c r="B12448">
        <v>182723</v>
      </c>
      <c r="C12448" s="15" t="s">
        <v>22579</v>
      </c>
      <c r="D12448" s="15" t="s">
        <v>22580</v>
      </c>
      <c r="E12448">
        <v>7316</v>
      </c>
      <c r="F12448">
        <v>9754</v>
      </c>
      <c r="H12448">
        <v>6</v>
      </c>
      <c r="K12448" s="16">
        <f t="shared" si="590"/>
        <v>8193.92</v>
      </c>
      <c r="L12448" s="16">
        <f t="shared" si="587"/>
        <v>8625.1789473684203</v>
      </c>
      <c r="M12448" s="16">
        <f t="shared" si="591"/>
        <v>9801.3397129186596</v>
      </c>
      <c r="N12448" t="e">
        <f>INDEX(XML!$A$2:$R$782,MATCH(C12448,XML!$D$2:$D$737,0),2)</f>
        <v>#N/A</v>
      </c>
    </row>
    <row r="12449" spans="1:14" ht="45" x14ac:dyDescent="0.2">
      <c r="A12449">
        <v>60304</v>
      </c>
      <c r="B12449">
        <v>182724</v>
      </c>
      <c r="C12449" s="15" t="s">
        <v>17145</v>
      </c>
      <c r="D12449" s="15" t="s">
        <v>17146</v>
      </c>
      <c r="E12449">
        <v>7361</v>
      </c>
      <c r="F12449">
        <v>9815</v>
      </c>
      <c r="H12449">
        <v>7</v>
      </c>
      <c r="K12449" s="16">
        <f t="shared" si="590"/>
        <v>8244.32</v>
      </c>
      <c r="L12449" s="16">
        <f t="shared" si="587"/>
        <v>8678.2315789473687</v>
      </c>
      <c r="M12449" s="16">
        <f t="shared" si="591"/>
        <v>9861.6267942583727</v>
      </c>
      <c r="N12449" t="e">
        <f>INDEX(XML!$A$2:$R$782,MATCH(C12449,XML!$D$2:$D$737,0),2)</f>
        <v>#N/A</v>
      </c>
    </row>
    <row r="12450" spans="1:14" ht="45" x14ac:dyDescent="0.2">
      <c r="A12450">
        <v>56921</v>
      </c>
      <c r="B12450">
        <v>182726</v>
      </c>
      <c r="C12450" s="15" t="s">
        <v>20611</v>
      </c>
      <c r="D12450" s="15" t="s">
        <v>20612</v>
      </c>
      <c r="E12450">
        <v>7710</v>
      </c>
      <c r="F12450">
        <v>10280</v>
      </c>
      <c r="H12450">
        <v>2</v>
      </c>
      <c r="K12450" s="16">
        <f t="shared" si="590"/>
        <v>8635.2000000000007</v>
      </c>
      <c r="L12450" s="16">
        <f t="shared" si="587"/>
        <v>9089.6842105263167</v>
      </c>
      <c r="M12450" s="16">
        <f t="shared" si="591"/>
        <v>10329.186602870815</v>
      </c>
      <c r="N12450" t="e">
        <f>INDEX(XML!$A$2:$R$782,MATCH(C12450,XML!$D$2:$D$737,0),2)</f>
        <v>#N/A</v>
      </c>
    </row>
    <row r="12451" spans="1:14" ht="15.75" x14ac:dyDescent="0.25">
      <c r="A12451" s="184" t="s">
        <v>16399</v>
      </c>
      <c r="B12451" s="184"/>
      <c r="C12451" s="185"/>
      <c r="D12451" s="185"/>
      <c r="E12451" s="184"/>
      <c r="F12451" s="184"/>
      <c r="G12451" s="184"/>
      <c r="H12451" s="184"/>
      <c r="I12451" s="184"/>
      <c r="J12451" s="184"/>
      <c r="K12451" s="16">
        <f t="shared" si="590"/>
        <v>0</v>
      </c>
      <c r="L12451" s="16">
        <f t="shared" si="587"/>
        <v>0</v>
      </c>
      <c r="M12451" s="16">
        <f t="shared" si="591"/>
        <v>0</v>
      </c>
      <c r="N12451" t="e">
        <f>INDEX(XML!$A$2:$R$782,MATCH(C12451,XML!$D$2:$D$737,0),2)</f>
        <v>#N/A</v>
      </c>
    </row>
    <row r="12452" spans="1:14" ht="33.75" x14ac:dyDescent="0.2">
      <c r="A12452">
        <v>82414</v>
      </c>
      <c r="B12452" t="s">
        <v>44743</v>
      </c>
      <c r="C12452" s="15" t="s">
        <v>44744</v>
      </c>
      <c r="D12452" s="15" t="s">
        <v>44745</v>
      </c>
      <c r="E12452">
        <v>6190</v>
      </c>
      <c r="F12452">
        <v>10750</v>
      </c>
      <c r="H12452">
        <v>9</v>
      </c>
      <c r="K12452" s="16">
        <f t="shared" si="590"/>
        <v>6932.8</v>
      </c>
      <c r="L12452" s="16">
        <f t="shared" si="587"/>
        <v>7297.6842105263158</v>
      </c>
      <c r="M12452" s="16">
        <f t="shared" si="591"/>
        <v>8292.8229665071776</v>
      </c>
      <c r="N12452" t="e">
        <f>INDEX(XML!$A$2:$R$782,MATCH(C12452,XML!$D$2:$D$737,0),2)</f>
        <v>#N/A</v>
      </c>
    </row>
    <row r="12453" spans="1:14" ht="33.75" x14ac:dyDescent="0.2">
      <c r="A12453">
        <v>77363</v>
      </c>
      <c r="B12453" t="s">
        <v>37785</v>
      </c>
      <c r="C12453" s="15" t="s">
        <v>37786</v>
      </c>
      <c r="D12453" s="15" t="s">
        <v>37787</v>
      </c>
      <c r="E12453">
        <v>3350</v>
      </c>
      <c r="F12453">
        <v>5280</v>
      </c>
      <c r="H12453">
        <v>21</v>
      </c>
      <c r="K12453" s="16">
        <f t="shared" si="590"/>
        <v>3752</v>
      </c>
      <c r="L12453" s="16">
        <f t="shared" si="587"/>
        <v>3949.4736842105262</v>
      </c>
      <c r="M12453" s="16">
        <f t="shared" si="591"/>
        <v>4488.0382775119615</v>
      </c>
      <c r="N12453" t="e">
        <f>INDEX(XML!$A$2:$R$782,MATCH(C12453,XML!$D$2:$D$737,0),2)</f>
        <v>#N/A</v>
      </c>
    </row>
    <row r="12454" spans="1:14" ht="33.75" x14ac:dyDescent="0.2">
      <c r="A12454">
        <v>54153</v>
      </c>
      <c r="B12454" t="s">
        <v>44696</v>
      </c>
      <c r="C12454" s="15" t="s">
        <v>44697</v>
      </c>
      <c r="D12454" s="15" t="s">
        <v>44698</v>
      </c>
      <c r="E12454">
        <v>12990</v>
      </c>
      <c r="F12454">
        <v>21504</v>
      </c>
      <c r="K12454" s="16">
        <f t="shared" si="590"/>
        <v>14548.8</v>
      </c>
      <c r="L12454" s="16">
        <f t="shared" si="587"/>
        <v>15314.526315789473</v>
      </c>
      <c r="M12454" s="16">
        <f t="shared" si="591"/>
        <v>17402.87081339713</v>
      </c>
      <c r="N12454" t="e">
        <f>INDEX(XML!$A$2:$R$782,MATCH(C12454,XML!$D$2:$D$737,0),2)</f>
        <v>#N/A</v>
      </c>
    </row>
    <row r="12455" spans="1:14" ht="33.75" x14ac:dyDescent="0.2">
      <c r="A12455">
        <v>47078</v>
      </c>
      <c r="B12455" t="s">
        <v>8242</v>
      </c>
      <c r="C12455" s="15" t="s">
        <v>8243</v>
      </c>
      <c r="D12455" s="15" t="s">
        <v>8244</v>
      </c>
      <c r="E12455">
        <v>963</v>
      </c>
      <c r="F12455">
        <v>1473</v>
      </c>
      <c r="H12455">
        <v>22</v>
      </c>
      <c r="K12455" s="16">
        <f t="shared" si="590"/>
        <v>1078.56</v>
      </c>
      <c r="L12455" s="16">
        <f t="shared" si="587"/>
        <v>1135.3263157894737</v>
      </c>
      <c r="M12455" s="16">
        <f t="shared" si="591"/>
        <v>1290.1435406698565</v>
      </c>
      <c r="N12455" t="e">
        <f>INDEX(XML!$A$2:$R$782,MATCH(C12455,XML!$D$2:$D$737,0),2)</f>
        <v>#N/A</v>
      </c>
    </row>
    <row r="12456" spans="1:14" ht="33.75" x14ac:dyDescent="0.2">
      <c r="A12456">
        <v>47079</v>
      </c>
      <c r="B12456" t="s">
        <v>8245</v>
      </c>
      <c r="C12456" s="15" t="s">
        <v>8246</v>
      </c>
      <c r="D12456" s="15" t="s">
        <v>8247</v>
      </c>
      <c r="E12456">
        <v>1095</v>
      </c>
      <c r="F12456">
        <v>1607</v>
      </c>
      <c r="H12456">
        <v>24</v>
      </c>
      <c r="K12456" s="16">
        <f t="shared" si="590"/>
        <v>1226.4000000000001</v>
      </c>
      <c r="L12456" s="16">
        <f t="shared" si="587"/>
        <v>1290.9473684210527</v>
      </c>
      <c r="M12456" s="16">
        <f t="shared" si="591"/>
        <v>1466.9856459330144</v>
      </c>
      <c r="N12456" t="e">
        <f>INDEX(XML!$A$2:$R$782,MATCH(C12456,XML!$D$2:$D$737,0),2)</f>
        <v>#N/A</v>
      </c>
    </row>
    <row r="12457" spans="1:14" ht="33.75" x14ac:dyDescent="0.2">
      <c r="A12457">
        <v>62733</v>
      </c>
      <c r="B12457">
        <v>193166</v>
      </c>
      <c r="C12457" s="15" t="s">
        <v>43379</v>
      </c>
      <c r="D12457" s="15" t="s">
        <v>43380</v>
      </c>
      <c r="E12457">
        <v>737</v>
      </c>
      <c r="F12457">
        <v>982</v>
      </c>
      <c r="H12457">
        <v>2</v>
      </c>
      <c r="K12457" s="16">
        <f t="shared" si="590"/>
        <v>825.44</v>
      </c>
      <c r="L12457" s="16">
        <f t="shared" si="587"/>
        <v>868.88421052631577</v>
      </c>
      <c r="M12457" s="16">
        <f t="shared" si="591"/>
        <v>987.36842105263156</v>
      </c>
      <c r="N12457" t="e">
        <f>INDEX(XML!$A$2:$R$782,MATCH(C12457,XML!$D$2:$D$737,0),2)</f>
        <v>#N/A</v>
      </c>
    </row>
    <row r="12458" spans="1:14" ht="33.75" x14ac:dyDescent="0.2">
      <c r="A12458">
        <v>54502</v>
      </c>
      <c r="B12458">
        <v>193168</v>
      </c>
      <c r="C12458" s="15" t="s">
        <v>12432</v>
      </c>
      <c r="D12458" s="15" t="s">
        <v>12723</v>
      </c>
      <c r="E12458">
        <v>737</v>
      </c>
      <c r="F12458">
        <v>982</v>
      </c>
      <c r="H12458">
        <v>10</v>
      </c>
      <c r="K12458" s="16">
        <f t="shared" si="590"/>
        <v>825.44</v>
      </c>
      <c r="L12458" s="16">
        <f t="shared" si="587"/>
        <v>868.88421052631577</v>
      </c>
      <c r="M12458" s="16">
        <f t="shared" si="591"/>
        <v>987.36842105263156</v>
      </c>
      <c r="N12458" t="e">
        <f>INDEX(XML!$A$2:$R$782,MATCH(C12458,XML!$D$2:$D$737,0),2)</f>
        <v>#N/A</v>
      </c>
    </row>
    <row r="12459" spans="1:14" ht="33.75" x14ac:dyDescent="0.2">
      <c r="A12459">
        <v>76429</v>
      </c>
      <c r="B12459">
        <v>193169</v>
      </c>
      <c r="C12459" s="15" t="s">
        <v>35183</v>
      </c>
      <c r="D12459" s="15" t="s">
        <v>35184</v>
      </c>
      <c r="E12459">
        <v>927</v>
      </c>
      <c r="F12459">
        <v>1236</v>
      </c>
      <c r="H12459">
        <v>1</v>
      </c>
      <c r="K12459" s="16">
        <f t="shared" si="590"/>
        <v>1038.24</v>
      </c>
      <c r="L12459" s="16">
        <f t="shared" si="587"/>
        <v>1092.8842105263159</v>
      </c>
      <c r="M12459" s="16">
        <f t="shared" si="591"/>
        <v>1241.9138755980862</v>
      </c>
      <c r="N12459" t="e">
        <f>INDEX(XML!$A$2:$R$782,MATCH(C12459,XML!$D$2:$D$737,0),2)</f>
        <v>#N/A</v>
      </c>
    </row>
    <row r="12460" spans="1:14" ht="33.75" x14ac:dyDescent="0.2">
      <c r="A12460">
        <v>62735</v>
      </c>
      <c r="B12460">
        <v>193180</v>
      </c>
      <c r="C12460" s="15" t="s">
        <v>25768</v>
      </c>
      <c r="D12460" s="15" t="s">
        <v>25769</v>
      </c>
      <c r="E12460">
        <v>2199</v>
      </c>
      <c r="F12460">
        <v>2932</v>
      </c>
      <c r="H12460">
        <v>1</v>
      </c>
      <c r="K12460" s="16">
        <f t="shared" si="590"/>
        <v>2462.88</v>
      </c>
      <c r="L12460" s="16">
        <f t="shared" si="587"/>
        <v>2592.5052631578947</v>
      </c>
      <c r="M12460" s="16">
        <f t="shared" si="591"/>
        <v>2946.0287081339711</v>
      </c>
      <c r="N12460" t="e">
        <f>INDEX(XML!$A$2:$R$782,MATCH(C12460,XML!$D$2:$D$737,0),2)</f>
        <v>#N/A</v>
      </c>
    </row>
    <row r="12461" spans="1:14" ht="33.75" x14ac:dyDescent="0.2">
      <c r="A12461">
        <v>54505</v>
      </c>
      <c r="B12461">
        <v>193182</v>
      </c>
      <c r="C12461" s="15" t="s">
        <v>12433</v>
      </c>
      <c r="D12461" s="15" t="s">
        <v>12724</v>
      </c>
      <c r="E12461">
        <v>2199</v>
      </c>
      <c r="F12461">
        <v>2932</v>
      </c>
      <c r="H12461">
        <v>1</v>
      </c>
      <c r="K12461" s="16">
        <f t="shared" si="590"/>
        <v>2462.88</v>
      </c>
      <c r="L12461" s="16">
        <f t="shared" si="587"/>
        <v>2592.5052631578947</v>
      </c>
      <c r="M12461" s="16">
        <f t="shared" si="591"/>
        <v>2946.0287081339711</v>
      </c>
      <c r="N12461" t="e">
        <f>INDEX(XML!$A$2:$R$782,MATCH(C12461,XML!$D$2:$D$737,0),2)</f>
        <v>#N/A</v>
      </c>
    </row>
    <row r="12462" spans="1:14" ht="33.75" x14ac:dyDescent="0.2">
      <c r="A12462">
        <v>54506</v>
      </c>
      <c r="B12462">
        <v>193183</v>
      </c>
      <c r="C12462" s="15" t="s">
        <v>12434</v>
      </c>
      <c r="D12462" s="15" t="s">
        <v>12725</v>
      </c>
      <c r="E12462">
        <v>2750</v>
      </c>
      <c r="F12462">
        <v>3667</v>
      </c>
      <c r="H12462" t="s">
        <v>746</v>
      </c>
      <c r="K12462" s="16">
        <f t="shared" si="590"/>
        <v>3080</v>
      </c>
      <c r="L12462" s="16">
        <f t="shared" si="587"/>
        <v>3242.1052631578946</v>
      </c>
      <c r="M12462" s="16">
        <f t="shared" si="591"/>
        <v>3684.2105263157891</v>
      </c>
      <c r="N12462" t="e">
        <f>INDEX(XML!$A$2:$R$782,MATCH(C12462,XML!$D$2:$D$737,0),2)</f>
        <v>#N/A</v>
      </c>
    </row>
    <row r="12463" spans="1:14" ht="33.75" x14ac:dyDescent="0.2">
      <c r="A12463">
        <v>63613</v>
      </c>
      <c r="B12463">
        <v>401054</v>
      </c>
      <c r="C12463" s="15" t="s">
        <v>22182</v>
      </c>
      <c r="D12463" s="15" t="s">
        <v>22183</v>
      </c>
      <c r="E12463">
        <v>1654</v>
      </c>
      <c r="F12463">
        <v>2067</v>
      </c>
      <c r="H12463">
        <v>2</v>
      </c>
      <c r="K12463" s="16">
        <f t="shared" si="590"/>
        <v>1852.48</v>
      </c>
      <c r="L12463" s="16">
        <f t="shared" si="587"/>
        <v>1949.9789473684211</v>
      </c>
      <c r="M12463" s="16">
        <f t="shared" si="591"/>
        <v>2215.8851674641151</v>
      </c>
      <c r="N12463" t="e">
        <f>INDEX(XML!$A$2:$R$782,MATCH(C12463,XML!$D$2:$D$737,0),2)</f>
        <v>#N/A</v>
      </c>
    </row>
    <row r="12464" spans="1:14" ht="15.75" x14ac:dyDescent="0.25">
      <c r="A12464" s="184" t="s">
        <v>16400</v>
      </c>
      <c r="B12464" s="184"/>
      <c r="C12464" s="185"/>
      <c r="D12464" s="185"/>
      <c r="E12464" s="184"/>
      <c r="F12464" s="184"/>
      <c r="G12464" s="184"/>
      <c r="H12464" s="184"/>
      <c r="I12464" s="184"/>
      <c r="J12464" s="184"/>
      <c r="K12464" s="16">
        <f t="shared" si="590"/>
        <v>0</v>
      </c>
      <c r="L12464" s="16">
        <f t="shared" si="587"/>
        <v>0</v>
      </c>
      <c r="M12464" s="16">
        <f t="shared" si="591"/>
        <v>0</v>
      </c>
      <c r="N12464" t="e">
        <f>INDEX(XML!$A$2:$R$782,MATCH(C12464,XML!$D$2:$D$737,0),2)</f>
        <v>#N/A</v>
      </c>
    </row>
    <row r="12465" spans="1:14" ht="56.25" x14ac:dyDescent="0.2">
      <c r="A12465">
        <v>54141</v>
      </c>
      <c r="B12465" t="s">
        <v>27474</v>
      </c>
      <c r="C12465" s="15" t="s">
        <v>27475</v>
      </c>
      <c r="D12465" s="15" t="s">
        <v>27476</v>
      </c>
      <c r="E12465">
        <v>24250</v>
      </c>
      <c r="F12465">
        <v>38327</v>
      </c>
      <c r="H12465">
        <v>15</v>
      </c>
      <c r="K12465" s="16">
        <f t="shared" si="590"/>
        <v>27160</v>
      </c>
      <c r="L12465" s="16">
        <f t="shared" si="587"/>
        <v>28589.473684210527</v>
      </c>
      <c r="M12465" s="16">
        <f t="shared" si="591"/>
        <v>32488.038277511961</v>
      </c>
      <c r="N12465" t="e">
        <f>INDEX(XML!$A$2:$R$782,MATCH(C12465,XML!$D$2:$D$737,0),2)</f>
        <v>#N/A</v>
      </c>
    </row>
    <row r="12466" spans="1:14" ht="56.25" x14ac:dyDescent="0.2">
      <c r="A12466">
        <v>52434</v>
      </c>
      <c r="B12466" t="s">
        <v>27477</v>
      </c>
      <c r="C12466" s="15" t="s">
        <v>27478</v>
      </c>
      <c r="D12466" s="15" t="s">
        <v>27479</v>
      </c>
      <c r="E12466">
        <v>22990</v>
      </c>
      <c r="F12466">
        <v>36344</v>
      </c>
      <c r="H12466" t="s">
        <v>746</v>
      </c>
      <c r="K12466" s="16">
        <f t="shared" si="590"/>
        <v>25748.799999999999</v>
      </c>
      <c r="L12466" s="16">
        <f t="shared" si="587"/>
        <v>27104</v>
      </c>
      <c r="M12466" s="16">
        <f t="shared" si="591"/>
        <v>30800</v>
      </c>
      <c r="N12466" t="e">
        <f>INDEX(XML!$A$2:$R$782,MATCH(C12466,XML!$D$2:$D$737,0),2)</f>
        <v>#N/A</v>
      </c>
    </row>
    <row r="12467" spans="1:14" ht="56.25" x14ac:dyDescent="0.2">
      <c r="A12467">
        <v>70244</v>
      </c>
      <c r="B12467" t="s">
        <v>29917</v>
      </c>
      <c r="C12467" s="15" t="s">
        <v>29918</v>
      </c>
      <c r="D12467" s="15" t="s">
        <v>29919</v>
      </c>
      <c r="E12467">
        <v>23410</v>
      </c>
      <c r="F12467">
        <v>37005</v>
      </c>
      <c r="H12467">
        <v>6</v>
      </c>
      <c r="K12467" s="16">
        <f t="shared" ref="K12467:K12483" si="592">IF(E12467&gt;49999,E12467+E12467*0.07,IF(E12467&lt;=49999,E12467+E12467*0.12))</f>
        <v>26219.200000000001</v>
      </c>
      <c r="L12467" s="16">
        <f t="shared" si="587"/>
        <v>27599.157894736843</v>
      </c>
      <c r="M12467" s="16">
        <f t="shared" ref="M12467:M12483" si="593">IF(COUNTIF(C12467,"*Dahua*"),F12467-10,L12467*100/88)</f>
        <v>31362.679425837323</v>
      </c>
      <c r="N12467" t="e">
        <f>INDEX(XML!$A$2:$R$782,MATCH(C12467,XML!$D$2:$D$737,0),2)</f>
        <v>#N/A</v>
      </c>
    </row>
    <row r="12468" spans="1:14" ht="56.25" x14ac:dyDescent="0.2">
      <c r="A12468">
        <v>54142</v>
      </c>
      <c r="B12468" t="s">
        <v>27480</v>
      </c>
      <c r="C12468" s="15" t="s">
        <v>27481</v>
      </c>
      <c r="D12468" s="15" t="s">
        <v>27482</v>
      </c>
      <c r="E12468">
        <v>23410</v>
      </c>
      <c r="F12468">
        <v>37005</v>
      </c>
      <c r="H12468">
        <v>12</v>
      </c>
      <c r="K12468" s="16">
        <f t="shared" si="592"/>
        <v>26219.200000000001</v>
      </c>
      <c r="L12468" s="16">
        <f t="shared" si="587"/>
        <v>27599.157894736843</v>
      </c>
      <c r="M12468" s="16">
        <f t="shared" si="593"/>
        <v>31362.679425837323</v>
      </c>
      <c r="N12468" t="e">
        <f>INDEX(XML!$A$2:$R$782,MATCH(C12468,XML!$D$2:$D$737,0),2)</f>
        <v>#N/A</v>
      </c>
    </row>
    <row r="12469" spans="1:14" ht="56.25" x14ac:dyDescent="0.2">
      <c r="A12469">
        <v>77359</v>
      </c>
      <c r="B12469" t="s">
        <v>38526</v>
      </c>
      <c r="C12469" s="15" t="s">
        <v>38527</v>
      </c>
      <c r="D12469" s="15" t="s">
        <v>38528</v>
      </c>
      <c r="E12469">
        <v>13380</v>
      </c>
      <c r="F12469">
        <v>21146</v>
      </c>
      <c r="H12469">
        <v>8</v>
      </c>
      <c r="K12469" s="16">
        <f t="shared" si="592"/>
        <v>14985.6</v>
      </c>
      <c r="L12469" s="16">
        <f t="shared" si="587"/>
        <v>15774.315789473685</v>
      </c>
      <c r="M12469" s="16">
        <f t="shared" si="593"/>
        <v>17925.358851674642</v>
      </c>
      <c r="N12469" t="e">
        <f>INDEX(XML!$A$2:$R$782,MATCH(C12469,XML!$D$2:$D$737,0),2)</f>
        <v>#N/A</v>
      </c>
    </row>
    <row r="12470" spans="1:14" ht="56.25" x14ac:dyDescent="0.2">
      <c r="A12470">
        <v>76866</v>
      </c>
      <c r="B12470" t="s">
        <v>35415</v>
      </c>
      <c r="C12470" s="15" t="s">
        <v>35416</v>
      </c>
      <c r="D12470" s="15" t="s">
        <v>35417</v>
      </c>
      <c r="E12470">
        <v>12960</v>
      </c>
      <c r="F12470">
        <v>20485</v>
      </c>
      <c r="H12470">
        <v>30</v>
      </c>
      <c r="K12470" s="16">
        <f t="shared" si="592"/>
        <v>14515.2</v>
      </c>
      <c r="L12470" s="16">
        <f t="shared" si="587"/>
        <v>15279.157894736842</v>
      </c>
      <c r="M12470" s="16">
        <f t="shared" si="593"/>
        <v>17362.679425837323</v>
      </c>
      <c r="N12470" t="e">
        <f>INDEX(XML!$A$2:$R$782,MATCH(C12470,XML!$D$2:$D$737,0),2)</f>
        <v>#N/A</v>
      </c>
    </row>
    <row r="12471" spans="1:14" ht="56.25" x14ac:dyDescent="0.2">
      <c r="A12471">
        <v>77362</v>
      </c>
      <c r="B12471" t="s">
        <v>38529</v>
      </c>
      <c r="C12471" s="15" t="s">
        <v>38530</v>
      </c>
      <c r="D12471" s="15" t="s">
        <v>38531</v>
      </c>
      <c r="E12471">
        <v>13380</v>
      </c>
      <c r="F12471">
        <v>21146</v>
      </c>
      <c r="H12471">
        <v>15</v>
      </c>
      <c r="K12471" s="16">
        <f t="shared" si="592"/>
        <v>14985.6</v>
      </c>
      <c r="L12471" s="16">
        <f t="shared" si="587"/>
        <v>15774.315789473685</v>
      </c>
      <c r="M12471" s="16">
        <f t="shared" si="593"/>
        <v>17925.358851674642</v>
      </c>
      <c r="N12471" t="e">
        <f>INDEX(XML!$A$2:$R$782,MATCH(C12471,XML!$D$2:$D$737,0),2)</f>
        <v>#N/A</v>
      </c>
    </row>
    <row r="12472" spans="1:14" ht="56.25" x14ac:dyDescent="0.2">
      <c r="A12472">
        <v>82364</v>
      </c>
      <c r="B12472" t="s">
        <v>44746</v>
      </c>
      <c r="C12472" s="15" t="s">
        <v>44747</v>
      </c>
      <c r="D12472" s="15" t="s">
        <v>44748</v>
      </c>
      <c r="E12472">
        <v>14050</v>
      </c>
      <c r="F12472">
        <v>22220</v>
      </c>
      <c r="H12472">
        <v>4</v>
      </c>
      <c r="K12472" s="16">
        <f t="shared" si="592"/>
        <v>15736</v>
      </c>
      <c r="L12472" s="16">
        <f t="shared" si="587"/>
        <v>16564.21052631579</v>
      </c>
      <c r="M12472" s="16">
        <f t="shared" si="593"/>
        <v>18822.966507177036</v>
      </c>
      <c r="N12472" t="e">
        <f>INDEX(XML!$A$2:$R$782,MATCH(C12472,XML!$D$2:$D$737,0),2)</f>
        <v>#N/A</v>
      </c>
    </row>
    <row r="12473" spans="1:14" ht="56.25" x14ac:dyDescent="0.2">
      <c r="A12473">
        <v>46012</v>
      </c>
      <c r="B12473" t="s">
        <v>8543</v>
      </c>
      <c r="C12473" s="15" t="s">
        <v>26835</v>
      </c>
      <c r="D12473" s="15" t="s">
        <v>26836</v>
      </c>
      <c r="E12473">
        <v>16310</v>
      </c>
      <c r="F12473">
        <v>25772</v>
      </c>
      <c r="H12473">
        <v>12</v>
      </c>
      <c r="K12473" s="16">
        <f t="shared" si="592"/>
        <v>18267.2</v>
      </c>
      <c r="L12473" s="16">
        <f t="shared" si="587"/>
        <v>19228.63157894737</v>
      </c>
      <c r="M12473" s="16">
        <f t="shared" si="593"/>
        <v>21850.717703349284</v>
      </c>
      <c r="N12473" t="e">
        <f>INDEX(XML!$A$2:$R$782,MATCH(C12473,XML!$D$2:$D$737,0),2)</f>
        <v>#N/A</v>
      </c>
    </row>
    <row r="12474" spans="1:14" ht="45" x14ac:dyDescent="0.2">
      <c r="A12474">
        <v>46011</v>
      </c>
      <c r="B12474" t="s">
        <v>8544</v>
      </c>
      <c r="C12474" s="15" t="s">
        <v>26837</v>
      </c>
      <c r="D12474" s="15" t="s">
        <v>26838</v>
      </c>
      <c r="E12474">
        <v>15890</v>
      </c>
      <c r="F12474">
        <v>25111</v>
      </c>
      <c r="H12474">
        <v>12</v>
      </c>
      <c r="K12474" s="16">
        <f t="shared" si="592"/>
        <v>17796.8</v>
      </c>
      <c r="L12474" s="16">
        <f t="shared" si="587"/>
        <v>18733.473684210527</v>
      </c>
      <c r="M12474" s="16">
        <f t="shared" si="593"/>
        <v>21288.038277511961</v>
      </c>
      <c r="N12474" t="e">
        <f>INDEX(XML!$A$2:$R$782,MATCH(C12474,XML!$D$2:$D$737,0),2)</f>
        <v>#N/A</v>
      </c>
    </row>
    <row r="12475" spans="1:14" ht="45" x14ac:dyDescent="0.2">
      <c r="A12475">
        <v>46010</v>
      </c>
      <c r="B12475" t="s">
        <v>8545</v>
      </c>
      <c r="C12475" s="15" t="s">
        <v>26839</v>
      </c>
      <c r="D12475" s="15" t="s">
        <v>26840</v>
      </c>
      <c r="E12475">
        <v>15890</v>
      </c>
      <c r="F12475">
        <v>25111</v>
      </c>
      <c r="H12475">
        <v>20</v>
      </c>
      <c r="K12475" s="16">
        <f t="shared" si="592"/>
        <v>17796.8</v>
      </c>
      <c r="L12475" s="16">
        <f t="shared" si="587"/>
        <v>18733.473684210527</v>
      </c>
      <c r="M12475" s="16">
        <f t="shared" si="593"/>
        <v>21288.038277511961</v>
      </c>
      <c r="N12475" t="e">
        <f>INDEX(XML!$A$2:$R$782,MATCH(C12475,XML!$D$2:$D$737,0),2)</f>
        <v>#N/A</v>
      </c>
    </row>
    <row r="12476" spans="1:14" ht="67.5" x14ac:dyDescent="0.2">
      <c r="A12476">
        <v>42246</v>
      </c>
      <c r="B12476" t="s">
        <v>8532</v>
      </c>
      <c r="C12476" s="15" t="s">
        <v>8533</v>
      </c>
      <c r="D12476" s="15" t="s">
        <v>8534</v>
      </c>
      <c r="E12476">
        <v>26255</v>
      </c>
      <c r="F12476">
        <v>38050</v>
      </c>
      <c r="H12476" t="s">
        <v>747</v>
      </c>
      <c r="K12476" s="16">
        <f t="shared" si="592"/>
        <v>29405.599999999999</v>
      </c>
      <c r="L12476" s="16">
        <f t="shared" si="587"/>
        <v>30953.263157894737</v>
      </c>
      <c r="M12476" s="16">
        <f t="shared" si="593"/>
        <v>35174.162679425841</v>
      </c>
      <c r="N12476" t="e">
        <f>INDEX(XML!$A$2:$R$782,MATCH(C12476,XML!$D$2:$D$737,0),2)</f>
        <v>#N/A</v>
      </c>
    </row>
    <row r="12477" spans="1:14" ht="67.5" x14ac:dyDescent="0.2">
      <c r="A12477">
        <v>42247</v>
      </c>
      <c r="B12477" t="s">
        <v>8535</v>
      </c>
      <c r="C12477" s="15" t="s">
        <v>8536</v>
      </c>
      <c r="D12477" s="15" t="s">
        <v>8537</v>
      </c>
      <c r="E12477">
        <v>26588</v>
      </c>
      <c r="F12477">
        <v>38533</v>
      </c>
      <c r="H12477" t="s">
        <v>747</v>
      </c>
      <c r="K12477" s="16">
        <f t="shared" si="592"/>
        <v>29778.560000000001</v>
      </c>
      <c r="L12477" s="16">
        <f t="shared" si="587"/>
        <v>31345.852631578946</v>
      </c>
      <c r="M12477" s="16">
        <f t="shared" si="593"/>
        <v>35620.287081339709</v>
      </c>
      <c r="N12477" t="e">
        <f>INDEX(XML!$A$2:$R$782,MATCH(C12477,XML!$D$2:$D$737,0),2)</f>
        <v>#N/A</v>
      </c>
    </row>
    <row r="12478" spans="1:14" ht="67.5" x14ac:dyDescent="0.2">
      <c r="A12478">
        <v>42248</v>
      </c>
      <c r="B12478" t="s">
        <v>8538</v>
      </c>
      <c r="C12478" s="15" t="s">
        <v>8539</v>
      </c>
      <c r="D12478" s="15" t="s">
        <v>8540</v>
      </c>
      <c r="E12478">
        <v>31648</v>
      </c>
      <c r="F12478">
        <v>45867</v>
      </c>
      <c r="H12478">
        <v>57</v>
      </c>
      <c r="K12478" s="16">
        <f t="shared" si="592"/>
        <v>35445.760000000002</v>
      </c>
      <c r="L12478" s="16">
        <f t="shared" si="587"/>
        <v>37311.326315789476</v>
      </c>
      <c r="M12478" s="16">
        <f t="shared" si="593"/>
        <v>42399.234449760763</v>
      </c>
      <c r="N12478" t="e">
        <f>INDEX(XML!$A$2:$R$782,MATCH(C12478,XML!$D$2:$D$737,0),2)</f>
        <v>#N/A</v>
      </c>
    </row>
    <row r="12479" spans="1:14" ht="56.25" x14ac:dyDescent="0.2">
      <c r="A12479">
        <v>42250</v>
      </c>
      <c r="B12479" t="s">
        <v>8515</v>
      </c>
      <c r="C12479" s="15" t="s">
        <v>8516</v>
      </c>
      <c r="D12479" s="15" t="s">
        <v>8517</v>
      </c>
      <c r="E12479">
        <v>12486</v>
      </c>
      <c r="F12479">
        <v>17109</v>
      </c>
      <c r="H12479">
        <v>1</v>
      </c>
      <c r="K12479" s="16">
        <f t="shared" si="592"/>
        <v>13984.32</v>
      </c>
      <c r="L12479" s="16">
        <f t="shared" si="587"/>
        <v>14720.336842105264</v>
      </c>
      <c r="M12479" s="16">
        <f t="shared" si="593"/>
        <v>16727.655502392343</v>
      </c>
      <c r="N12479" t="e">
        <f>INDEX(XML!$A$2:$R$782,MATCH(C12479,XML!$D$2:$D$737,0),2)</f>
        <v>#N/A</v>
      </c>
    </row>
    <row r="12480" spans="1:14" ht="56.25" x14ac:dyDescent="0.2">
      <c r="A12480">
        <v>42251</v>
      </c>
      <c r="B12480" t="s">
        <v>8518</v>
      </c>
      <c r="C12480" s="15" t="s">
        <v>8519</v>
      </c>
      <c r="D12480" s="15" t="s">
        <v>8520</v>
      </c>
      <c r="E12480">
        <v>11124</v>
      </c>
      <c r="F12480">
        <v>15243</v>
      </c>
      <c r="H12480" t="s">
        <v>747</v>
      </c>
      <c r="K12480" s="16">
        <f t="shared" si="592"/>
        <v>12458.88</v>
      </c>
      <c r="L12480" s="16">
        <f t="shared" si="587"/>
        <v>13114.61052631579</v>
      </c>
      <c r="M12480" s="16">
        <f t="shared" si="593"/>
        <v>14902.966507177032</v>
      </c>
      <c r="N12480" t="e">
        <f>INDEX(XML!$A$2:$R$782,MATCH(C12480,XML!$D$2:$D$737,0),2)</f>
        <v>#N/A</v>
      </c>
    </row>
    <row r="12481" spans="1:14" ht="56.25" x14ac:dyDescent="0.2">
      <c r="A12481">
        <v>42252</v>
      </c>
      <c r="B12481" t="s">
        <v>8521</v>
      </c>
      <c r="C12481" s="15" t="s">
        <v>8522</v>
      </c>
      <c r="D12481" s="15" t="s">
        <v>8523</v>
      </c>
      <c r="E12481">
        <v>12270</v>
      </c>
      <c r="F12481">
        <v>16812</v>
      </c>
      <c r="H12481" t="s">
        <v>747</v>
      </c>
      <c r="K12481" s="16">
        <f t="shared" si="592"/>
        <v>13742.4</v>
      </c>
      <c r="L12481" s="16">
        <f t="shared" si="587"/>
        <v>14465.684210526315</v>
      </c>
      <c r="M12481" s="16">
        <f t="shared" si="593"/>
        <v>16438.277511961722</v>
      </c>
      <c r="N12481" t="e">
        <f>INDEX(XML!$A$2:$R$782,MATCH(C12481,XML!$D$2:$D$737,0),2)</f>
        <v>#N/A</v>
      </c>
    </row>
    <row r="12482" spans="1:14" ht="56.25" x14ac:dyDescent="0.2">
      <c r="A12482">
        <v>42254</v>
      </c>
      <c r="B12482" t="s">
        <v>8524</v>
      </c>
      <c r="C12482" s="15" t="s">
        <v>8525</v>
      </c>
      <c r="D12482" s="15" t="s">
        <v>8526</v>
      </c>
      <c r="E12482">
        <v>11642</v>
      </c>
      <c r="F12482">
        <v>15953</v>
      </c>
      <c r="H12482" t="s">
        <v>747</v>
      </c>
      <c r="K12482" s="16">
        <f t="shared" si="592"/>
        <v>13039.04</v>
      </c>
      <c r="L12482" s="16">
        <f t="shared" si="587"/>
        <v>13725.305263157894</v>
      </c>
      <c r="M12482" s="16">
        <f t="shared" si="593"/>
        <v>15596.937799043062</v>
      </c>
      <c r="N12482" t="e">
        <f>INDEX(XML!$A$2:$R$782,MATCH(C12482,XML!$D$2:$D$737,0),2)</f>
        <v>#N/A</v>
      </c>
    </row>
    <row r="12483" spans="1:14" ht="56.25" x14ac:dyDescent="0.2">
      <c r="A12483">
        <v>42255</v>
      </c>
      <c r="B12483" t="s">
        <v>8527</v>
      </c>
      <c r="C12483" s="15" t="s">
        <v>8528</v>
      </c>
      <c r="D12483" s="15" t="s">
        <v>8529</v>
      </c>
      <c r="E12483">
        <v>14514</v>
      </c>
      <c r="F12483">
        <v>19887</v>
      </c>
      <c r="H12483" t="s">
        <v>747</v>
      </c>
      <c r="K12483" s="16">
        <f t="shared" si="592"/>
        <v>16255.68</v>
      </c>
      <c r="L12483" s="16">
        <f t="shared" si="587"/>
        <v>17111.242105263158</v>
      </c>
      <c r="M12483" s="16">
        <f t="shared" si="593"/>
        <v>19444.593301435405</v>
      </c>
      <c r="N12483" t="e">
        <f>INDEX(XML!$A$2:$R$782,MATCH(C12483,XML!$D$2:$D$737,0),2)</f>
        <v>#N/A</v>
      </c>
    </row>
    <row r="12484" spans="1:14" ht="56.25" x14ac:dyDescent="0.2">
      <c r="A12484">
        <v>60162</v>
      </c>
      <c r="B12484" t="s">
        <v>29064</v>
      </c>
      <c r="C12484" s="15" t="s">
        <v>29065</v>
      </c>
      <c r="D12484" s="15" t="s">
        <v>29066</v>
      </c>
      <c r="E12484">
        <v>17201</v>
      </c>
      <c r="F12484">
        <v>23570</v>
      </c>
      <c r="H12484">
        <v>28</v>
      </c>
      <c r="K12484" s="16">
        <f t="shared" ref="K12484:K12539" si="594">IF(E12484&gt;49999,E12484+E12484*0.07,IF(E12484&lt;=49999,E12484+E12484*0.12))</f>
        <v>19265.12</v>
      </c>
      <c r="L12484" s="16">
        <f t="shared" si="587"/>
        <v>20279.073684210525</v>
      </c>
      <c r="M12484" s="16">
        <f t="shared" ref="M12484:M12539" si="595">IF(COUNTIF(C12484,"*Dahua*"),F12484-10,L12484*100/88)</f>
        <v>23044.401913875598</v>
      </c>
      <c r="N12484" t="e">
        <f>INDEX(XML!$A$2:$R$782,MATCH(C12484,XML!$D$2:$D$737,0),2)</f>
        <v>#N/A</v>
      </c>
    </row>
    <row r="12485" spans="1:14" ht="67.5" x14ac:dyDescent="0.2">
      <c r="A12485">
        <v>64455</v>
      </c>
      <c r="B12485" t="s">
        <v>21518</v>
      </c>
      <c r="C12485" s="15" t="s">
        <v>26827</v>
      </c>
      <c r="D12485" s="15" t="s">
        <v>26828</v>
      </c>
      <c r="E12485">
        <v>15787</v>
      </c>
      <c r="F12485">
        <v>21633</v>
      </c>
      <c r="H12485">
        <v>13</v>
      </c>
      <c r="K12485" s="16">
        <f t="shared" si="594"/>
        <v>17681.439999999999</v>
      </c>
      <c r="L12485" s="16">
        <f t="shared" ref="L12485:L12548" si="596">K12485*100/95</f>
        <v>18612.042105263154</v>
      </c>
      <c r="M12485" s="16">
        <f t="shared" si="595"/>
        <v>21150.047846889946</v>
      </c>
      <c r="N12485" t="e">
        <f>INDEX(XML!$A$2:$R$782,MATCH(C12485,XML!$D$2:$D$737,0),2)</f>
        <v>#N/A</v>
      </c>
    </row>
    <row r="12486" spans="1:14" ht="67.5" x14ac:dyDescent="0.2">
      <c r="A12486">
        <v>59036</v>
      </c>
      <c r="B12486" t="s">
        <v>21519</v>
      </c>
      <c r="C12486" s="15" t="s">
        <v>26829</v>
      </c>
      <c r="D12486" s="15" t="s">
        <v>26830</v>
      </c>
      <c r="E12486">
        <v>17609</v>
      </c>
      <c r="F12486">
        <v>24129</v>
      </c>
      <c r="H12486">
        <v>13</v>
      </c>
      <c r="K12486" s="16">
        <f t="shared" si="594"/>
        <v>19722.080000000002</v>
      </c>
      <c r="L12486" s="16">
        <f t="shared" si="596"/>
        <v>20760.084210526318</v>
      </c>
      <c r="M12486" s="16">
        <f t="shared" si="595"/>
        <v>23591.004784688997</v>
      </c>
      <c r="N12486" t="e">
        <f>INDEX(XML!$A$2:$R$782,MATCH(C12486,XML!$D$2:$D$737,0),2)</f>
        <v>#N/A</v>
      </c>
    </row>
    <row r="12487" spans="1:14" ht="67.5" x14ac:dyDescent="0.2">
      <c r="A12487">
        <v>64457</v>
      </c>
      <c r="B12487" t="s">
        <v>21520</v>
      </c>
      <c r="C12487" s="15" t="s">
        <v>26831</v>
      </c>
      <c r="D12487" s="15" t="s">
        <v>26832</v>
      </c>
      <c r="E12487">
        <v>17799</v>
      </c>
      <c r="F12487">
        <v>24390</v>
      </c>
      <c r="H12487">
        <v>6</v>
      </c>
      <c r="K12487" s="16">
        <f t="shared" si="594"/>
        <v>19934.88</v>
      </c>
      <c r="L12487" s="16">
        <f t="shared" si="596"/>
        <v>20984.084210526315</v>
      </c>
      <c r="M12487" s="16">
        <f t="shared" si="595"/>
        <v>23845.55023923445</v>
      </c>
      <c r="N12487" t="e">
        <f>INDEX(XML!$A$2:$R$782,MATCH(C12487,XML!$D$2:$D$737,0),2)</f>
        <v>#N/A</v>
      </c>
    </row>
    <row r="12488" spans="1:14" ht="67.5" x14ac:dyDescent="0.2">
      <c r="A12488">
        <v>64458</v>
      </c>
      <c r="B12488" t="s">
        <v>21521</v>
      </c>
      <c r="C12488" s="15" t="s">
        <v>26833</v>
      </c>
      <c r="D12488" s="15" t="s">
        <v>26834</v>
      </c>
      <c r="E12488">
        <v>18916</v>
      </c>
      <c r="F12488">
        <v>25921</v>
      </c>
      <c r="H12488">
        <v>7</v>
      </c>
      <c r="K12488" s="16">
        <f t="shared" si="594"/>
        <v>21185.919999999998</v>
      </c>
      <c r="L12488" s="16">
        <f t="shared" si="596"/>
        <v>22300.968421052632</v>
      </c>
      <c r="M12488" s="16">
        <f t="shared" si="595"/>
        <v>25342.009569377991</v>
      </c>
      <c r="N12488" t="e">
        <f>INDEX(XML!$A$2:$R$782,MATCH(C12488,XML!$D$2:$D$737,0),2)</f>
        <v>#N/A</v>
      </c>
    </row>
    <row r="12489" spans="1:14" ht="56.25" x14ac:dyDescent="0.2">
      <c r="A12489">
        <v>47084</v>
      </c>
      <c r="B12489" t="s">
        <v>8512</v>
      </c>
      <c r="C12489" s="15" t="s">
        <v>8513</v>
      </c>
      <c r="D12489" s="15" t="s">
        <v>8514</v>
      </c>
      <c r="E12489">
        <v>2861</v>
      </c>
      <c r="F12489">
        <v>3954</v>
      </c>
      <c r="H12489">
        <v>13</v>
      </c>
      <c r="K12489" s="16">
        <f t="shared" si="594"/>
        <v>3204.32</v>
      </c>
      <c r="L12489" s="16">
        <f t="shared" si="596"/>
        <v>3372.9684210526316</v>
      </c>
      <c r="M12489" s="16">
        <f t="shared" si="595"/>
        <v>3832.9186602870814</v>
      </c>
      <c r="N12489" t="e">
        <f>INDEX(XML!$A$2:$R$782,MATCH(C12489,XML!$D$2:$D$737,0),2)</f>
        <v>#N/A</v>
      </c>
    </row>
    <row r="12490" spans="1:14" ht="33.75" x14ac:dyDescent="0.2">
      <c r="A12490">
        <v>78808</v>
      </c>
      <c r="B12490" t="s">
        <v>39064</v>
      </c>
      <c r="C12490" s="15" t="s">
        <v>39065</v>
      </c>
      <c r="D12490" s="15" t="s">
        <v>39066</v>
      </c>
      <c r="E12490">
        <v>2980</v>
      </c>
      <c r="F12490">
        <v>4256</v>
      </c>
      <c r="H12490" t="s">
        <v>746</v>
      </c>
      <c r="K12490" s="16">
        <f t="shared" si="594"/>
        <v>3337.6</v>
      </c>
      <c r="L12490" s="16">
        <f t="shared" si="596"/>
        <v>3513.2631578947367</v>
      </c>
      <c r="M12490" s="16">
        <f t="shared" si="595"/>
        <v>3992.3444976076553</v>
      </c>
      <c r="N12490" t="e">
        <f>INDEX(XML!$A$2:$R$782,MATCH(C12490,XML!$D$2:$D$737,0),2)</f>
        <v>#N/A</v>
      </c>
    </row>
    <row r="12491" spans="1:14" ht="33.75" x14ac:dyDescent="0.2">
      <c r="A12491">
        <v>78809</v>
      </c>
      <c r="B12491" t="s">
        <v>39067</v>
      </c>
      <c r="C12491" s="15" t="s">
        <v>39068</v>
      </c>
      <c r="D12491" s="15" t="s">
        <v>39069</v>
      </c>
      <c r="E12491">
        <v>3207</v>
      </c>
      <c r="F12491">
        <v>4581</v>
      </c>
      <c r="H12491" t="s">
        <v>746</v>
      </c>
      <c r="K12491" s="16">
        <f t="shared" si="594"/>
        <v>3591.84</v>
      </c>
      <c r="L12491" s="16">
        <f t="shared" si="596"/>
        <v>3780.8842105263157</v>
      </c>
      <c r="M12491" s="16">
        <f t="shared" si="595"/>
        <v>4296.4593301435407</v>
      </c>
      <c r="N12491" t="e">
        <f>INDEX(XML!$A$2:$R$782,MATCH(C12491,XML!$D$2:$D$737,0),2)</f>
        <v>#N/A</v>
      </c>
    </row>
    <row r="12492" spans="1:14" ht="33.75" x14ac:dyDescent="0.2">
      <c r="A12492">
        <v>78810</v>
      </c>
      <c r="B12492" t="s">
        <v>39070</v>
      </c>
      <c r="C12492" s="15" t="s">
        <v>39071</v>
      </c>
      <c r="D12492" s="15" t="s">
        <v>39072</v>
      </c>
      <c r="E12492">
        <v>2847</v>
      </c>
      <c r="F12492">
        <v>4066</v>
      </c>
      <c r="H12492" t="s">
        <v>746</v>
      </c>
      <c r="K12492" s="16">
        <f t="shared" si="594"/>
        <v>3188.64</v>
      </c>
      <c r="L12492" s="16">
        <f t="shared" si="596"/>
        <v>3356.4631578947369</v>
      </c>
      <c r="M12492" s="16">
        <f t="shared" si="595"/>
        <v>3814.1626794258377</v>
      </c>
      <c r="N12492" t="e">
        <f>INDEX(XML!$A$2:$R$782,MATCH(C12492,XML!$D$2:$D$737,0),2)</f>
        <v>#N/A</v>
      </c>
    </row>
    <row r="12493" spans="1:14" ht="33.75" x14ac:dyDescent="0.2">
      <c r="A12493">
        <v>78811</v>
      </c>
      <c r="B12493" t="s">
        <v>39073</v>
      </c>
      <c r="C12493" s="15" t="s">
        <v>39074</v>
      </c>
      <c r="D12493" s="15" t="s">
        <v>39075</v>
      </c>
      <c r="E12493">
        <v>3270</v>
      </c>
      <c r="F12493">
        <v>4671</v>
      </c>
      <c r="H12493" t="s">
        <v>746</v>
      </c>
      <c r="K12493" s="16">
        <f t="shared" si="594"/>
        <v>3662.4</v>
      </c>
      <c r="L12493" s="16">
        <f t="shared" si="596"/>
        <v>3855.1578947368421</v>
      </c>
      <c r="M12493" s="16">
        <f t="shared" si="595"/>
        <v>4380.8612440191391</v>
      </c>
      <c r="N12493" t="e">
        <f>INDEX(XML!$A$2:$R$782,MATCH(C12493,XML!$D$2:$D$737,0),2)</f>
        <v>#N/A</v>
      </c>
    </row>
    <row r="12494" spans="1:14" ht="33.75" x14ac:dyDescent="0.2">
      <c r="A12494">
        <v>78812</v>
      </c>
      <c r="B12494" t="s">
        <v>39076</v>
      </c>
      <c r="C12494" s="15" t="s">
        <v>39077</v>
      </c>
      <c r="D12494" s="15" t="s">
        <v>39078</v>
      </c>
      <c r="E12494">
        <v>3090</v>
      </c>
      <c r="F12494">
        <v>4413</v>
      </c>
      <c r="H12494" t="s">
        <v>746</v>
      </c>
      <c r="K12494" s="16">
        <f t="shared" si="594"/>
        <v>3460.8</v>
      </c>
      <c r="L12494" s="16">
        <f t="shared" si="596"/>
        <v>3642.9473684210525</v>
      </c>
      <c r="M12494" s="16">
        <f t="shared" si="595"/>
        <v>4139.712918660287</v>
      </c>
      <c r="N12494" t="e">
        <f>INDEX(XML!$A$2:$R$782,MATCH(C12494,XML!$D$2:$D$737,0),2)</f>
        <v>#N/A</v>
      </c>
    </row>
    <row r="12495" spans="1:14" ht="22.5" x14ac:dyDescent="0.2">
      <c r="A12495">
        <v>58650</v>
      </c>
      <c r="B12495">
        <v>419397</v>
      </c>
      <c r="C12495" s="15" t="s">
        <v>15730</v>
      </c>
      <c r="D12495" s="15" t="s">
        <v>15731</v>
      </c>
      <c r="E12495">
        <v>9972</v>
      </c>
      <c r="F12495">
        <v>14246</v>
      </c>
      <c r="H12495">
        <v>2</v>
      </c>
      <c r="K12495" s="16">
        <f t="shared" si="594"/>
        <v>11168.64</v>
      </c>
      <c r="L12495" s="16">
        <f t="shared" si="596"/>
        <v>11756.463157894737</v>
      </c>
      <c r="M12495" s="16">
        <f t="shared" si="595"/>
        <v>13359.617224880383</v>
      </c>
      <c r="N12495" t="e">
        <f>INDEX(XML!$A$2:$R$782,MATCH(C12495,XML!$D$2:$D$737,0),2)</f>
        <v>#N/A</v>
      </c>
    </row>
    <row r="12496" spans="1:14" ht="22.5" x14ac:dyDescent="0.2">
      <c r="A12496">
        <v>58651</v>
      </c>
      <c r="B12496">
        <v>419399</v>
      </c>
      <c r="C12496" s="15" t="s">
        <v>15732</v>
      </c>
      <c r="D12496" s="15" t="s">
        <v>15733</v>
      </c>
      <c r="E12496">
        <v>9993</v>
      </c>
      <c r="F12496">
        <v>14276</v>
      </c>
      <c r="H12496">
        <v>2</v>
      </c>
      <c r="K12496" s="16">
        <f t="shared" si="594"/>
        <v>11192.16</v>
      </c>
      <c r="L12496" s="16">
        <f t="shared" si="596"/>
        <v>11781.221052631579</v>
      </c>
      <c r="M12496" s="16">
        <f t="shared" si="595"/>
        <v>13387.75119617225</v>
      </c>
      <c r="N12496" t="e">
        <f>INDEX(XML!$A$2:$R$782,MATCH(C12496,XML!$D$2:$D$737,0),2)</f>
        <v>#N/A</v>
      </c>
    </row>
    <row r="12497" spans="1:14" ht="22.5" x14ac:dyDescent="0.2">
      <c r="A12497">
        <v>58652</v>
      </c>
      <c r="B12497">
        <v>419400</v>
      </c>
      <c r="C12497" s="15" t="s">
        <v>15734</v>
      </c>
      <c r="D12497" s="15" t="s">
        <v>15735</v>
      </c>
      <c r="E12497">
        <v>10082</v>
      </c>
      <c r="F12497">
        <v>14403</v>
      </c>
      <c r="H12497">
        <v>16</v>
      </c>
      <c r="K12497" s="16">
        <f t="shared" si="594"/>
        <v>11291.84</v>
      </c>
      <c r="L12497" s="16">
        <f t="shared" si="596"/>
        <v>11886.147368421052</v>
      </c>
      <c r="M12497" s="16">
        <f t="shared" si="595"/>
        <v>13506.985645933013</v>
      </c>
      <c r="N12497" t="e">
        <f>INDEX(XML!$A$2:$R$782,MATCH(C12497,XML!$D$2:$D$737,0),2)</f>
        <v>#N/A</v>
      </c>
    </row>
    <row r="12498" spans="1:14" ht="22.5" x14ac:dyDescent="0.2">
      <c r="A12498">
        <v>58653</v>
      </c>
      <c r="B12498">
        <v>419401</v>
      </c>
      <c r="C12498" s="15" t="s">
        <v>15736</v>
      </c>
      <c r="D12498" s="15" t="s">
        <v>15737</v>
      </c>
      <c r="E12498">
        <v>10105</v>
      </c>
      <c r="F12498">
        <v>14435</v>
      </c>
      <c r="H12498">
        <v>11</v>
      </c>
      <c r="K12498" s="16">
        <f t="shared" si="594"/>
        <v>11317.6</v>
      </c>
      <c r="L12498" s="16">
        <f t="shared" si="596"/>
        <v>11913.263157894737</v>
      </c>
      <c r="M12498" s="16">
        <f t="shared" si="595"/>
        <v>13537.799043062201</v>
      </c>
      <c r="N12498" t="e">
        <f>INDEX(XML!$A$2:$R$782,MATCH(C12498,XML!$D$2:$D$737,0),2)</f>
        <v>#N/A</v>
      </c>
    </row>
    <row r="12499" spans="1:14" ht="22.5" x14ac:dyDescent="0.2">
      <c r="A12499">
        <v>58654</v>
      </c>
      <c r="B12499">
        <v>419402</v>
      </c>
      <c r="C12499" s="15" t="s">
        <v>15738</v>
      </c>
      <c r="D12499" s="15" t="s">
        <v>15739</v>
      </c>
      <c r="E12499">
        <v>10904</v>
      </c>
      <c r="F12499">
        <v>15577</v>
      </c>
      <c r="H12499">
        <v>16</v>
      </c>
      <c r="K12499" s="16">
        <f t="shared" si="594"/>
        <v>12212.48</v>
      </c>
      <c r="L12499" s="16">
        <f t="shared" si="596"/>
        <v>12855.242105263158</v>
      </c>
      <c r="M12499" s="16">
        <f t="shared" si="595"/>
        <v>14608.229665071769</v>
      </c>
      <c r="N12499" t="e">
        <f>INDEX(XML!$A$2:$R$782,MATCH(C12499,XML!$D$2:$D$737,0),2)</f>
        <v>#N/A</v>
      </c>
    </row>
    <row r="12500" spans="1:14" ht="22.5" x14ac:dyDescent="0.2">
      <c r="A12500">
        <v>62358</v>
      </c>
      <c r="B12500">
        <v>419403</v>
      </c>
      <c r="C12500" s="15" t="s">
        <v>20126</v>
      </c>
      <c r="D12500" s="15" t="s">
        <v>20127</v>
      </c>
      <c r="E12500">
        <v>10927</v>
      </c>
      <c r="F12500">
        <v>15610</v>
      </c>
      <c r="H12500">
        <v>10</v>
      </c>
      <c r="K12500" s="16">
        <f t="shared" si="594"/>
        <v>12238.24</v>
      </c>
      <c r="L12500" s="16">
        <f t="shared" si="596"/>
        <v>12882.357894736842</v>
      </c>
      <c r="M12500" s="16">
        <f t="shared" si="595"/>
        <v>14639.043062200957</v>
      </c>
      <c r="N12500" t="e">
        <f>INDEX(XML!$A$2:$R$782,MATCH(C12500,XML!$D$2:$D$737,0),2)</f>
        <v>#N/A</v>
      </c>
    </row>
    <row r="12501" spans="1:14" ht="56.25" x14ac:dyDescent="0.2">
      <c r="A12501">
        <v>78754</v>
      </c>
      <c r="B12501">
        <v>821074</v>
      </c>
      <c r="C12501" s="15" t="s">
        <v>36993</v>
      </c>
      <c r="D12501" s="15" t="s">
        <v>36994</v>
      </c>
      <c r="E12501">
        <v>3277</v>
      </c>
      <c r="F12501">
        <v>4369</v>
      </c>
      <c r="H12501">
        <v>4</v>
      </c>
      <c r="K12501" s="16">
        <f t="shared" si="594"/>
        <v>3670.24</v>
      </c>
      <c r="L12501" s="16">
        <f t="shared" si="596"/>
        <v>3863.4105263157894</v>
      </c>
      <c r="M12501" s="16">
        <f t="shared" si="595"/>
        <v>4390.2392344497603</v>
      </c>
      <c r="N12501" t="e">
        <f>INDEX(XML!$A$2:$R$782,MATCH(C12501,XML!$D$2:$D$737,0),2)</f>
        <v>#N/A</v>
      </c>
    </row>
    <row r="12502" spans="1:14" ht="56.25" x14ac:dyDescent="0.2">
      <c r="A12502">
        <v>78995</v>
      </c>
      <c r="B12502">
        <v>821077</v>
      </c>
      <c r="C12502" s="15" t="s">
        <v>44477</v>
      </c>
      <c r="D12502" s="15" t="s">
        <v>44478</v>
      </c>
      <c r="E12502">
        <v>2825</v>
      </c>
      <c r="F12502">
        <v>3767</v>
      </c>
      <c r="H12502" t="s">
        <v>746</v>
      </c>
      <c r="K12502" s="16">
        <f t="shared" si="594"/>
        <v>3164</v>
      </c>
      <c r="L12502" s="16">
        <f t="shared" si="596"/>
        <v>3330.5263157894738</v>
      </c>
      <c r="M12502" s="16">
        <f t="shared" si="595"/>
        <v>3784.688995215311</v>
      </c>
      <c r="N12502" t="e">
        <f>INDEX(XML!$A$2:$R$782,MATCH(C12502,XML!$D$2:$D$737,0),2)</f>
        <v>#N/A</v>
      </c>
    </row>
    <row r="12503" spans="1:14" ht="45" x14ac:dyDescent="0.2">
      <c r="A12503">
        <v>54491</v>
      </c>
      <c r="B12503">
        <v>105541</v>
      </c>
      <c r="C12503" s="15" t="s">
        <v>12435</v>
      </c>
      <c r="D12503" s="15" t="s">
        <v>12735</v>
      </c>
      <c r="E12503">
        <v>4088</v>
      </c>
      <c r="F12503">
        <v>5450</v>
      </c>
      <c r="H12503" t="s">
        <v>746</v>
      </c>
      <c r="K12503" s="16">
        <f t="shared" si="594"/>
        <v>4578.5600000000004</v>
      </c>
      <c r="L12503" s="16">
        <f t="shared" si="596"/>
        <v>4819.5368421052635</v>
      </c>
      <c r="M12503" s="16">
        <f t="shared" si="595"/>
        <v>5476.7464114832537</v>
      </c>
      <c r="N12503" t="e">
        <f>INDEX(XML!$A$2:$R$782,MATCH(C12503,XML!$D$2:$D$737,0),2)</f>
        <v>#N/A</v>
      </c>
    </row>
    <row r="12504" spans="1:14" ht="45" x14ac:dyDescent="0.2">
      <c r="A12504">
        <v>54492</v>
      </c>
      <c r="B12504">
        <v>105542</v>
      </c>
      <c r="C12504" s="15" t="s">
        <v>12436</v>
      </c>
      <c r="D12504" s="15" t="s">
        <v>12734</v>
      </c>
      <c r="E12504">
        <v>3709</v>
      </c>
      <c r="F12504">
        <v>4945</v>
      </c>
      <c r="H12504" t="s">
        <v>746</v>
      </c>
      <c r="K12504" s="16">
        <f t="shared" si="594"/>
        <v>4154.08</v>
      </c>
      <c r="L12504" s="16">
        <f t="shared" si="596"/>
        <v>4372.7157894736838</v>
      </c>
      <c r="M12504" s="16">
        <f t="shared" si="595"/>
        <v>4968.9952153110044</v>
      </c>
      <c r="N12504" t="e">
        <f>INDEX(XML!$A$2:$R$782,MATCH(C12504,XML!$D$2:$D$737,0),2)</f>
        <v>#N/A</v>
      </c>
    </row>
    <row r="12505" spans="1:14" ht="45" x14ac:dyDescent="0.2">
      <c r="A12505">
        <v>54493</v>
      </c>
      <c r="B12505">
        <v>105543</v>
      </c>
      <c r="C12505" s="15" t="s">
        <v>12437</v>
      </c>
      <c r="D12505" s="15" t="s">
        <v>12733</v>
      </c>
      <c r="E12505">
        <v>4048</v>
      </c>
      <c r="F12505">
        <v>5397</v>
      </c>
      <c r="H12505">
        <v>7</v>
      </c>
      <c r="K12505" s="16">
        <f t="shared" si="594"/>
        <v>4533.76</v>
      </c>
      <c r="L12505" s="16">
        <f t="shared" si="596"/>
        <v>4772.378947368421</v>
      </c>
      <c r="M12505" s="16">
        <f t="shared" si="595"/>
        <v>5423.1578947368416</v>
      </c>
      <c r="N12505" t="e">
        <f>INDEX(XML!$A$2:$R$782,MATCH(C12505,XML!$D$2:$D$737,0),2)</f>
        <v>#N/A</v>
      </c>
    </row>
    <row r="12506" spans="1:14" ht="45" x14ac:dyDescent="0.2">
      <c r="A12506">
        <v>54494</v>
      </c>
      <c r="B12506">
        <v>105544</v>
      </c>
      <c r="C12506" s="15" t="s">
        <v>12438</v>
      </c>
      <c r="D12506" s="15" t="s">
        <v>12732</v>
      </c>
      <c r="E12506">
        <v>3596</v>
      </c>
      <c r="F12506">
        <v>4795</v>
      </c>
      <c r="H12506" t="s">
        <v>746</v>
      </c>
      <c r="K12506" s="16">
        <f t="shared" si="594"/>
        <v>4027.52</v>
      </c>
      <c r="L12506" s="16">
        <f t="shared" si="596"/>
        <v>4239.4947368421053</v>
      </c>
      <c r="M12506" s="16">
        <f t="shared" si="595"/>
        <v>4817.6076555023928</v>
      </c>
      <c r="N12506" t="e">
        <f>INDEX(XML!$A$2:$R$782,MATCH(C12506,XML!$D$2:$D$737,0),2)</f>
        <v>#N/A</v>
      </c>
    </row>
    <row r="12507" spans="1:14" ht="45" x14ac:dyDescent="0.2">
      <c r="A12507">
        <v>54495</v>
      </c>
      <c r="B12507">
        <v>105545</v>
      </c>
      <c r="C12507" s="15" t="s">
        <v>12439</v>
      </c>
      <c r="D12507" s="15" t="s">
        <v>12731</v>
      </c>
      <c r="E12507">
        <v>3872</v>
      </c>
      <c r="F12507">
        <v>5163</v>
      </c>
      <c r="H12507">
        <v>24</v>
      </c>
      <c r="K12507" s="16">
        <f t="shared" si="594"/>
        <v>4336.6400000000003</v>
      </c>
      <c r="L12507" s="16">
        <f t="shared" si="596"/>
        <v>4564.8842105263166</v>
      </c>
      <c r="M12507" s="16">
        <f t="shared" si="595"/>
        <v>5187.3684210526326</v>
      </c>
      <c r="N12507" t="e">
        <f>INDEX(XML!$A$2:$R$782,MATCH(C12507,XML!$D$2:$D$737,0),2)</f>
        <v>#N/A</v>
      </c>
    </row>
    <row r="12508" spans="1:14" ht="45" x14ac:dyDescent="0.2">
      <c r="A12508">
        <v>54496</v>
      </c>
      <c r="B12508">
        <v>105546</v>
      </c>
      <c r="C12508" s="15" t="s">
        <v>12440</v>
      </c>
      <c r="D12508" s="15" t="s">
        <v>12730</v>
      </c>
      <c r="E12508">
        <v>3913</v>
      </c>
      <c r="F12508">
        <v>5217</v>
      </c>
      <c r="H12508">
        <v>43</v>
      </c>
      <c r="K12508" s="16">
        <f t="shared" si="594"/>
        <v>4382.5600000000004</v>
      </c>
      <c r="L12508" s="16">
        <f t="shared" si="596"/>
        <v>4613.2210526315794</v>
      </c>
      <c r="M12508" s="16">
        <f t="shared" si="595"/>
        <v>5242.2966507177034</v>
      </c>
      <c r="N12508" t="e">
        <f>INDEX(XML!$A$2:$R$782,MATCH(C12508,XML!$D$2:$D$737,0),2)</f>
        <v>#N/A</v>
      </c>
    </row>
    <row r="12509" spans="1:14" ht="45" x14ac:dyDescent="0.2">
      <c r="A12509">
        <v>76679</v>
      </c>
      <c r="B12509">
        <v>105548</v>
      </c>
      <c r="C12509" s="15" t="s">
        <v>34831</v>
      </c>
      <c r="D12509" s="15" t="s">
        <v>34832</v>
      </c>
      <c r="E12509">
        <v>3920</v>
      </c>
      <c r="F12509">
        <v>5226</v>
      </c>
      <c r="H12509" t="s">
        <v>746</v>
      </c>
      <c r="K12509" s="16">
        <f t="shared" si="594"/>
        <v>4390.3999999999996</v>
      </c>
      <c r="L12509" s="16">
        <f t="shared" si="596"/>
        <v>4621.4736842105258</v>
      </c>
      <c r="M12509" s="16">
        <f t="shared" si="595"/>
        <v>5251.6746411483246</v>
      </c>
      <c r="N12509" t="e">
        <f>INDEX(XML!$A$2:$R$782,MATCH(C12509,XML!$D$2:$D$737,0),2)</f>
        <v>#N/A</v>
      </c>
    </row>
    <row r="12510" spans="1:14" ht="45" x14ac:dyDescent="0.2">
      <c r="A12510">
        <v>71574</v>
      </c>
      <c r="B12510">
        <v>203111</v>
      </c>
      <c r="C12510" s="15" t="s">
        <v>28357</v>
      </c>
      <c r="D12510" s="15" t="s">
        <v>28358</v>
      </c>
      <c r="E12510">
        <v>11204</v>
      </c>
      <c r="F12510">
        <v>14939</v>
      </c>
      <c r="H12510">
        <v>2</v>
      </c>
      <c r="K12510" s="16">
        <f t="shared" si="594"/>
        <v>12548.48</v>
      </c>
      <c r="L12510" s="16">
        <f t="shared" si="596"/>
        <v>13208.926315789473</v>
      </c>
      <c r="M12510" s="16">
        <f t="shared" si="595"/>
        <v>15010.143540669855</v>
      </c>
      <c r="N12510" t="e">
        <f>INDEX(XML!$A$2:$R$782,MATCH(C12510,XML!$D$2:$D$737,0),2)</f>
        <v>#N/A</v>
      </c>
    </row>
    <row r="12511" spans="1:14" ht="15.75" x14ac:dyDescent="0.25">
      <c r="A12511" s="184" t="s">
        <v>16401</v>
      </c>
      <c r="B12511" s="184"/>
      <c r="C12511" s="185"/>
      <c r="D12511" s="185"/>
      <c r="E12511" s="184"/>
      <c r="F12511" s="184"/>
      <c r="G12511" s="184"/>
      <c r="H12511" s="184"/>
      <c r="I12511" s="184"/>
      <c r="J12511" s="184"/>
      <c r="K12511" s="16">
        <f t="shared" si="594"/>
        <v>0</v>
      </c>
      <c r="L12511" s="16">
        <f t="shared" si="596"/>
        <v>0</v>
      </c>
      <c r="M12511" s="16">
        <f t="shared" si="595"/>
        <v>0</v>
      </c>
      <c r="N12511" t="e">
        <f>INDEX(XML!$A$2:$R$782,MATCH(C12511,XML!$D$2:$D$737,0),2)</f>
        <v>#N/A</v>
      </c>
    </row>
    <row r="12512" spans="1:14" ht="45" x14ac:dyDescent="0.2">
      <c r="A12512">
        <v>67399</v>
      </c>
      <c r="B12512" t="s">
        <v>27201</v>
      </c>
      <c r="C12512" s="15" t="s">
        <v>27202</v>
      </c>
      <c r="D12512" s="15" t="s">
        <v>27203</v>
      </c>
      <c r="E12512">
        <v>11460</v>
      </c>
      <c r="F12512">
        <v>15703</v>
      </c>
      <c r="H12512">
        <v>37</v>
      </c>
      <c r="K12512" s="16">
        <f t="shared" si="594"/>
        <v>12835.2</v>
      </c>
      <c r="L12512" s="16">
        <f t="shared" si="596"/>
        <v>13510.736842105263</v>
      </c>
      <c r="M12512" s="16">
        <f t="shared" si="595"/>
        <v>15353.110047846889</v>
      </c>
      <c r="N12512" t="e">
        <f>INDEX(XML!$A$2:$R$782,MATCH(C12512,XML!$D$2:$D$737,0),2)</f>
        <v>#N/A</v>
      </c>
    </row>
    <row r="12513" spans="1:14" ht="45" x14ac:dyDescent="0.2">
      <c r="A12513">
        <v>57616</v>
      </c>
      <c r="B12513" t="s">
        <v>28623</v>
      </c>
      <c r="C12513" s="15" t="s">
        <v>28624</v>
      </c>
      <c r="D12513" s="15" t="s">
        <v>28625</v>
      </c>
      <c r="E12513">
        <v>13058</v>
      </c>
      <c r="F12513">
        <v>17894</v>
      </c>
      <c r="H12513">
        <v>43</v>
      </c>
      <c r="K12513" s="16">
        <f t="shared" si="594"/>
        <v>14624.96</v>
      </c>
      <c r="L12513" s="16">
        <f t="shared" si="596"/>
        <v>15394.694736842106</v>
      </c>
      <c r="M12513" s="16">
        <f t="shared" si="595"/>
        <v>17493.97129186603</v>
      </c>
      <c r="N12513" t="e">
        <f>INDEX(XML!$A$2:$R$782,MATCH(C12513,XML!$D$2:$D$737,0),2)</f>
        <v>#N/A</v>
      </c>
    </row>
    <row r="12514" spans="1:14" ht="45" x14ac:dyDescent="0.2">
      <c r="A12514">
        <v>65532</v>
      </c>
      <c r="B12514" t="s">
        <v>30651</v>
      </c>
      <c r="C12514" s="15" t="s">
        <v>30652</v>
      </c>
      <c r="D12514" s="15" t="s">
        <v>30653</v>
      </c>
      <c r="E12514">
        <v>17593</v>
      </c>
      <c r="F12514">
        <v>25497</v>
      </c>
      <c r="H12514" t="s">
        <v>746</v>
      </c>
      <c r="K12514" s="16">
        <f t="shared" si="594"/>
        <v>19704.16</v>
      </c>
      <c r="L12514" s="16">
        <f t="shared" si="596"/>
        <v>20741.221052631579</v>
      </c>
      <c r="M12514" s="16">
        <f t="shared" si="595"/>
        <v>23569.569377990432</v>
      </c>
      <c r="N12514" t="e">
        <f>INDEX(XML!$A$2:$R$782,MATCH(C12514,XML!$D$2:$D$737,0),2)</f>
        <v>#N/A</v>
      </c>
    </row>
    <row r="12515" spans="1:14" ht="45" x14ac:dyDescent="0.2">
      <c r="A12515">
        <v>44099</v>
      </c>
      <c r="B12515" t="s">
        <v>21522</v>
      </c>
      <c r="C12515" s="15" t="s">
        <v>8530</v>
      </c>
      <c r="D12515" s="15" t="s">
        <v>21523</v>
      </c>
      <c r="E12515">
        <v>22494</v>
      </c>
      <c r="F12515">
        <v>30822</v>
      </c>
      <c r="H12515">
        <v>42</v>
      </c>
      <c r="K12515" s="16">
        <f t="shared" si="594"/>
        <v>25193.279999999999</v>
      </c>
      <c r="L12515" s="16">
        <f t="shared" si="596"/>
        <v>26519.242105263158</v>
      </c>
      <c r="M12515" s="16">
        <f t="shared" si="595"/>
        <v>30135.502392344501</v>
      </c>
      <c r="N12515" t="e">
        <f>INDEX(XML!$A$2:$R$782,MATCH(C12515,XML!$D$2:$D$737,0),2)</f>
        <v>#N/A</v>
      </c>
    </row>
    <row r="12516" spans="1:14" ht="45" x14ac:dyDescent="0.2">
      <c r="A12516">
        <v>44100</v>
      </c>
      <c r="B12516" t="s">
        <v>21524</v>
      </c>
      <c r="C12516" s="15" t="s">
        <v>8531</v>
      </c>
      <c r="D12516" s="15" t="s">
        <v>21525</v>
      </c>
      <c r="E12516">
        <v>22632</v>
      </c>
      <c r="F12516">
        <v>31013</v>
      </c>
      <c r="K12516" s="16">
        <f t="shared" si="594"/>
        <v>25347.84</v>
      </c>
      <c r="L12516" s="16">
        <f t="shared" si="596"/>
        <v>26681.936842105264</v>
      </c>
      <c r="M12516" s="16">
        <f t="shared" si="595"/>
        <v>30320.382775119619</v>
      </c>
      <c r="N12516" t="e">
        <f>INDEX(XML!$A$2:$R$782,MATCH(C12516,XML!$D$2:$D$737,0),2)</f>
        <v>#N/A</v>
      </c>
    </row>
    <row r="12517" spans="1:14" ht="45" x14ac:dyDescent="0.2">
      <c r="A12517">
        <v>57619</v>
      </c>
      <c r="B12517" t="s">
        <v>22015</v>
      </c>
      <c r="C12517" s="15" t="s">
        <v>25969</v>
      </c>
      <c r="D12517" s="15" t="s">
        <v>25970</v>
      </c>
      <c r="E12517">
        <v>27814</v>
      </c>
      <c r="F12517">
        <v>38113</v>
      </c>
      <c r="H12517">
        <v>44</v>
      </c>
      <c r="K12517" s="16">
        <f t="shared" si="594"/>
        <v>31151.68</v>
      </c>
      <c r="L12517" s="16">
        <f t="shared" si="596"/>
        <v>32791.242105263154</v>
      </c>
      <c r="M12517" s="16">
        <f t="shared" si="595"/>
        <v>37262.775119617225</v>
      </c>
      <c r="N12517" t="e">
        <f>INDEX(XML!$A$2:$R$782,MATCH(C12517,XML!$D$2:$D$737,0),2)</f>
        <v>#N/A</v>
      </c>
    </row>
    <row r="12518" spans="1:14" ht="45" x14ac:dyDescent="0.2">
      <c r="A12518">
        <v>42249</v>
      </c>
      <c r="B12518" t="s">
        <v>29362</v>
      </c>
      <c r="C12518" s="15" t="s">
        <v>29920</v>
      </c>
      <c r="D12518" s="15" t="s">
        <v>29921</v>
      </c>
      <c r="E12518">
        <v>25506</v>
      </c>
      <c r="F12518">
        <v>36965</v>
      </c>
      <c r="H12518">
        <v>21</v>
      </c>
      <c r="K12518" s="16">
        <f t="shared" si="594"/>
        <v>28566.720000000001</v>
      </c>
      <c r="L12518" s="16">
        <f t="shared" si="596"/>
        <v>30070.231578947369</v>
      </c>
      <c r="M12518" s="16">
        <f t="shared" si="595"/>
        <v>34170.717703349284</v>
      </c>
      <c r="N12518" t="e">
        <f>INDEX(XML!$A$2:$R$782,MATCH(C12518,XML!$D$2:$D$737,0),2)</f>
        <v>#N/A</v>
      </c>
    </row>
    <row r="12519" spans="1:14" ht="45" x14ac:dyDescent="0.2">
      <c r="A12519">
        <v>44101</v>
      </c>
      <c r="B12519" t="s">
        <v>15863</v>
      </c>
      <c r="C12519" s="15" t="s">
        <v>8542</v>
      </c>
      <c r="D12519" s="15" t="s">
        <v>15864</v>
      </c>
      <c r="E12519">
        <v>28994</v>
      </c>
      <c r="F12519">
        <v>42020</v>
      </c>
      <c r="H12519">
        <v>34</v>
      </c>
      <c r="K12519" s="16">
        <f t="shared" si="594"/>
        <v>32473.279999999999</v>
      </c>
      <c r="L12519" s="16">
        <f t="shared" si="596"/>
        <v>34182.400000000001</v>
      </c>
      <c r="M12519" s="16">
        <f t="shared" si="595"/>
        <v>38843.63636363636</v>
      </c>
      <c r="N12519" t="e">
        <f>INDEX(XML!$A$2:$R$782,MATCH(C12519,XML!$D$2:$D$737,0),2)</f>
        <v>#N/A</v>
      </c>
    </row>
    <row r="12520" spans="1:14" ht="45" x14ac:dyDescent="0.2">
      <c r="A12520">
        <v>44102</v>
      </c>
      <c r="B12520" t="s">
        <v>21526</v>
      </c>
      <c r="C12520" s="15" t="s">
        <v>8541</v>
      </c>
      <c r="D12520" s="15" t="s">
        <v>21527</v>
      </c>
      <c r="E12520">
        <v>31764</v>
      </c>
      <c r="F12520">
        <v>46035</v>
      </c>
      <c r="K12520" s="16">
        <f t="shared" si="594"/>
        <v>35575.68</v>
      </c>
      <c r="L12520" s="16">
        <f t="shared" si="596"/>
        <v>37448.084210526315</v>
      </c>
      <c r="M12520" s="16">
        <f t="shared" si="595"/>
        <v>42554.641148325354</v>
      </c>
      <c r="N12520" t="e">
        <f>INDEX(XML!$A$2:$R$782,MATCH(C12520,XML!$D$2:$D$737,0),2)</f>
        <v>#N/A</v>
      </c>
    </row>
    <row r="12521" spans="1:14" ht="33.75" x14ac:dyDescent="0.2">
      <c r="A12521">
        <v>78813</v>
      </c>
      <c r="B12521" t="s">
        <v>39079</v>
      </c>
      <c r="C12521" s="15" t="s">
        <v>40162</v>
      </c>
      <c r="D12521" s="15" t="s">
        <v>39080</v>
      </c>
      <c r="E12521">
        <v>4783</v>
      </c>
      <c r="F12521">
        <v>6832</v>
      </c>
      <c r="H12521" t="s">
        <v>747</v>
      </c>
      <c r="K12521" s="16">
        <f t="shared" si="594"/>
        <v>5356.96</v>
      </c>
      <c r="L12521" s="16">
        <f t="shared" si="596"/>
        <v>5638.9052631578943</v>
      </c>
      <c r="M12521" s="16">
        <f t="shared" si="595"/>
        <v>6407.8468899521531</v>
      </c>
      <c r="N12521" t="e">
        <f>INDEX(XML!$A$2:$R$782,MATCH(C12521,XML!$D$2:$D$737,0),2)</f>
        <v>#N/A</v>
      </c>
    </row>
    <row r="12522" spans="1:14" ht="33.75" x14ac:dyDescent="0.2">
      <c r="A12522">
        <v>78814</v>
      </c>
      <c r="B12522" t="s">
        <v>39081</v>
      </c>
      <c r="C12522" s="15" t="s">
        <v>40163</v>
      </c>
      <c r="D12522" s="15" t="s">
        <v>39082</v>
      </c>
      <c r="E12522">
        <v>4752</v>
      </c>
      <c r="F12522">
        <v>6788</v>
      </c>
      <c r="H12522" t="s">
        <v>746</v>
      </c>
      <c r="K12522" s="16">
        <f t="shared" si="594"/>
        <v>5322.24</v>
      </c>
      <c r="L12522" s="16">
        <f t="shared" si="596"/>
        <v>5602.3578947368424</v>
      </c>
      <c r="M12522" s="16">
        <f t="shared" si="595"/>
        <v>6366.3157894736851</v>
      </c>
      <c r="N12522" t="e">
        <f>INDEX(XML!$A$2:$R$782,MATCH(C12522,XML!$D$2:$D$737,0),2)</f>
        <v>#N/A</v>
      </c>
    </row>
    <row r="12523" spans="1:14" ht="33.75" x14ac:dyDescent="0.2">
      <c r="A12523">
        <v>78815</v>
      </c>
      <c r="B12523" t="s">
        <v>39083</v>
      </c>
      <c r="C12523" s="15" t="s">
        <v>40164</v>
      </c>
      <c r="D12523" s="15" t="s">
        <v>39084</v>
      </c>
      <c r="E12523">
        <v>7331</v>
      </c>
      <c r="F12523">
        <v>10472</v>
      </c>
      <c r="H12523">
        <v>40</v>
      </c>
      <c r="K12523" s="16">
        <f t="shared" si="594"/>
        <v>8210.7199999999993</v>
      </c>
      <c r="L12523" s="16">
        <f t="shared" si="596"/>
        <v>8642.8631578947352</v>
      </c>
      <c r="M12523" s="16">
        <f t="shared" si="595"/>
        <v>9821.4354066985616</v>
      </c>
      <c r="N12523" t="e">
        <f>INDEX(XML!$A$2:$R$782,MATCH(C12523,XML!$D$2:$D$737,0),2)</f>
        <v>#N/A</v>
      </c>
    </row>
    <row r="12524" spans="1:14" ht="33.75" x14ac:dyDescent="0.2">
      <c r="A12524">
        <v>78816</v>
      </c>
      <c r="B12524" t="s">
        <v>39085</v>
      </c>
      <c r="C12524" s="15" t="s">
        <v>40165</v>
      </c>
      <c r="D12524" s="15" t="s">
        <v>39086</v>
      </c>
      <c r="E12524">
        <v>7833</v>
      </c>
      <c r="F12524">
        <v>11189</v>
      </c>
      <c r="H12524" t="s">
        <v>746</v>
      </c>
      <c r="K12524" s="16">
        <f t="shared" si="594"/>
        <v>8772.9599999999991</v>
      </c>
      <c r="L12524" s="16">
        <f t="shared" si="596"/>
        <v>9234.6947368421042</v>
      </c>
      <c r="M12524" s="16">
        <f t="shared" si="595"/>
        <v>10493.971291866028</v>
      </c>
      <c r="N12524" t="e">
        <f>INDEX(XML!$A$2:$R$782,MATCH(C12524,XML!$D$2:$D$737,0),2)</f>
        <v>#N/A</v>
      </c>
    </row>
    <row r="12525" spans="1:14" ht="22.5" x14ac:dyDescent="0.2">
      <c r="A12525">
        <v>64484</v>
      </c>
      <c r="B12525">
        <v>402024</v>
      </c>
      <c r="C12525" s="15" t="s">
        <v>35564</v>
      </c>
      <c r="D12525" s="15" t="s">
        <v>35565</v>
      </c>
      <c r="E12525">
        <v>10236</v>
      </c>
      <c r="F12525">
        <v>14623</v>
      </c>
      <c r="H12525">
        <v>19</v>
      </c>
      <c r="K12525" s="16">
        <f t="shared" si="594"/>
        <v>11464.32</v>
      </c>
      <c r="L12525" s="16">
        <f t="shared" si="596"/>
        <v>12067.705263157895</v>
      </c>
      <c r="M12525" s="16">
        <f t="shared" si="595"/>
        <v>13713.301435406698</v>
      </c>
      <c r="N12525" t="e">
        <f>INDEX(XML!$A$2:$R$782,MATCH(C12525,XML!$D$2:$D$737,0),2)</f>
        <v>#N/A</v>
      </c>
    </row>
    <row r="12526" spans="1:14" ht="22.5" x14ac:dyDescent="0.2">
      <c r="A12526">
        <v>64485</v>
      </c>
      <c r="B12526">
        <v>402025</v>
      </c>
      <c r="C12526" s="15" t="s">
        <v>35566</v>
      </c>
      <c r="D12526" s="15" t="s">
        <v>35567</v>
      </c>
      <c r="E12526">
        <v>11664</v>
      </c>
      <c r="F12526">
        <v>16663</v>
      </c>
      <c r="K12526" s="16">
        <f t="shared" si="594"/>
        <v>13063.68</v>
      </c>
      <c r="L12526" s="16">
        <f t="shared" si="596"/>
        <v>13751.242105263158</v>
      </c>
      <c r="M12526" s="16">
        <f t="shared" si="595"/>
        <v>15626.411483253587</v>
      </c>
      <c r="N12526" t="e">
        <f>INDEX(XML!$A$2:$R$782,MATCH(C12526,XML!$D$2:$D$737,0),2)</f>
        <v>#N/A</v>
      </c>
    </row>
    <row r="12527" spans="1:14" ht="22.5" x14ac:dyDescent="0.2">
      <c r="A12527">
        <v>64486</v>
      </c>
      <c r="B12527">
        <v>402026</v>
      </c>
      <c r="C12527" s="15" t="s">
        <v>35568</v>
      </c>
      <c r="D12527" s="15" t="s">
        <v>35569</v>
      </c>
      <c r="E12527">
        <v>16621</v>
      </c>
      <c r="F12527">
        <v>23744</v>
      </c>
      <c r="H12527">
        <v>9</v>
      </c>
      <c r="K12527" s="16">
        <f t="shared" si="594"/>
        <v>18615.52</v>
      </c>
      <c r="L12527" s="16">
        <f t="shared" si="596"/>
        <v>19595.284210526315</v>
      </c>
      <c r="M12527" s="16">
        <f t="shared" si="595"/>
        <v>22267.36842105263</v>
      </c>
      <c r="N12527" t="e">
        <f>INDEX(XML!$A$2:$R$782,MATCH(C12527,XML!$D$2:$D$737,0),2)</f>
        <v>#N/A</v>
      </c>
    </row>
    <row r="12528" spans="1:14" ht="22.5" x14ac:dyDescent="0.2">
      <c r="A12528">
        <v>58655</v>
      </c>
      <c r="B12528">
        <v>402062</v>
      </c>
      <c r="C12528" s="15" t="s">
        <v>15740</v>
      </c>
      <c r="D12528" s="15" t="s">
        <v>15741</v>
      </c>
      <c r="E12528">
        <v>19879</v>
      </c>
      <c r="F12528">
        <v>28399</v>
      </c>
      <c r="H12528">
        <v>24</v>
      </c>
      <c r="K12528" s="16">
        <f t="shared" si="594"/>
        <v>22264.48</v>
      </c>
      <c r="L12528" s="16">
        <f t="shared" si="596"/>
        <v>23436.294736842105</v>
      </c>
      <c r="M12528" s="16">
        <f t="shared" si="595"/>
        <v>26632.153110047846</v>
      </c>
      <c r="N12528" t="e">
        <f>INDEX(XML!$A$2:$R$782,MATCH(C12528,XML!$D$2:$D$737,0),2)</f>
        <v>#N/A</v>
      </c>
    </row>
    <row r="12529" spans="1:14" ht="22.5" x14ac:dyDescent="0.2">
      <c r="A12529">
        <v>58656</v>
      </c>
      <c r="B12529">
        <v>402063</v>
      </c>
      <c r="C12529" s="15" t="s">
        <v>15742</v>
      </c>
      <c r="D12529" s="15" t="s">
        <v>15743</v>
      </c>
      <c r="E12529">
        <v>20002</v>
      </c>
      <c r="F12529">
        <v>28575</v>
      </c>
      <c r="H12529">
        <v>13</v>
      </c>
      <c r="K12529" s="16">
        <f t="shared" si="594"/>
        <v>22402.239999999998</v>
      </c>
      <c r="L12529" s="16">
        <f t="shared" si="596"/>
        <v>23581.305263157894</v>
      </c>
      <c r="M12529" s="16">
        <f t="shared" si="595"/>
        <v>26796.937799043058</v>
      </c>
      <c r="N12529" t="e">
        <f>INDEX(XML!$A$2:$R$782,MATCH(C12529,XML!$D$2:$D$737,0),2)</f>
        <v>#N/A</v>
      </c>
    </row>
    <row r="12530" spans="1:14" ht="22.5" x14ac:dyDescent="0.2">
      <c r="A12530">
        <v>58657</v>
      </c>
      <c r="B12530">
        <v>402064</v>
      </c>
      <c r="C12530" s="15" t="s">
        <v>15744</v>
      </c>
      <c r="D12530" s="15" t="s">
        <v>15745</v>
      </c>
      <c r="E12530">
        <v>24581</v>
      </c>
      <c r="F12530">
        <v>35116</v>
      </c>
      <c r="H12530">
        <v>10</v>
      </c>
      <c r="K12530" s="16">
        <f t="shared" si="594"/>
        <v>27530.720000000001</v>
      </c>
      <c r="L12530" s="16">
        <f t="shared" si="596"/>
        <v>28979.705263157895</v>
      </c>
      <c r="M12530" s="16">
        <f t="shared" si="595"/>
        <v>32931.483253588522</v>
      </c>
      <c r="N12530" t="e">
        <f>INDEX(XML!$A$2:$R$782,MATCH(C12530,XML!$D$2:$D$737,0),2)</f>
        <v>#N/A</v>
      </c>
    </row>
    <row r="12531" spans="1:14" ht="45" x14ac:dyDescent="0.2">
      <c r="A12531">
        <v>54498</v>
      </c>
      <c r="B12531">
        <v>280721</v>
      </c>
      <c r="C12531" s="15" t="s">
        <v>12639</v>
      </c>
      <c r="D12531" s="15" t="s">
        <v>12729</v>
      </c>
      <c r="E12531">
        <v>5060</v>
      </c>
      <c r="F12531">
        <v>6747</v>
      </c>
      <c r="H12531" t="s">
        <v>746</v>
      </c>
      <c r="K12531" s="16">
        <f t="shared" si="594"/>
        <v>5667.2</v>
      </c>
      <c r="L12531" s="16">
        <f t="shared" si="596"/>
        <v>5965.4736842105267</v>
      </c>
      <c r="M12531" s="16">
        <f t="shared" si="595"/>
        <v>6778.9473684210534</v>
      </c>
      <c r="N12531" t="e">
        <f>INDEX(XML!$A$2:$R$782,MATCH(C12531,XML!$D$2:$D$737,0),2)</f>
        <v>#N/A</v>
      </c>
    </row>
    <row r="12532" spans="1:14" ht="45" x14ac:dyDescent="0.2">
      <c r="A12532">
        <v>54499</v>
      </c>
      <c r="B12532">
        <v>280723</v>
      </c>
      <c r="C12532" s="15" t="s">
        <v>12638</v>
      </c>
      <c r="D12532" s="15" t="s">
        <v>12728</v>
      </c>
      <c r="E12532">
        <v>5060</v>
      </c>
      <c r="F12532">
        <v>6747</v>
      </c>
      <c r="H12532">
        <v>19</v>
      </c>
      <c r="K12532" s="16">
        <f t="shared" si="594"/>
        <v>5667.2</v>
      </c>
      <c r="L12532" s="16">
        <f t="shared" si="596"/>
        <v>5965.4736842105267</v>
      </c>
      <c r="M12532" s="16">
        <f t="shared" si="595"/>
        <v>6778.9473684210534</v>
      </c>
      <c r="N12532" t="e">
        <f>INDEX(XML!$A$2:$R$782,MATCH(C12532,XML!$D$2:$D$737,0),2)</f>
        <v>#N/A</v>
      </c>
    </row>
    <row r="12533" spans="1:14" ht="45" x14ac:dyDescent="0.2">
      <c r="A12533">
        <v>54500</v>
      </c>
      <c r="B12533">
        <v>280789</v>
      </c>
      <c r="C12533" s="15" t="s">
        <v>12637</v>
      </c>
      <c r="D12533" s="15" t="s">
        <v>12727</v>
      </c>
      <c r="E12533">
        <v>9107</v>
      </c>
      <c r="F12533">
        <v>12143</v>
      </c>
      <c r="H12533">
        <v>15</v>
      </c>
      <c r="K12533" s="16">
        <f t="shared" si="594"/>
        <v>10199.84</v>
      </c>
      <c r="L12533" s="16">
        <f t="shared" si="596"/>
        <v>10736.673684210526</v>
      </c>
      <c r="M12533" s="16">
        <f t="shared" si="595"/>
        <v>12200.765550239234</v>
      </c>
      <c r="N12533" t="e">
        <f>INDEX(XML!$A$2:$R$782,MATCH(C12533,XML!$D$2:$D$737,0),2)</f>
        <v>#N/A</v>
      </c>
    </row>
    <row r="12534" spans="1:14" ht="45" x14ac:dyDescent="0.2">
      <c r="A12534">
        <v>54501</v>
      </c>
      <c r="B12534">
        <v>280791</v>
      </c>
      <c r="C12534" s="15" t="s">
        <v>12636</v>
      </c>
      <c r="D12534" s="15" t="s">
        <v>12726</v>
      </c>
      <c r="E12534">
        <v>9107</v>
      </c>
      <c r="F12534">
        <v>12143</v>
      </c>
      <c r="H12534">
        <v>17</v>
      </c>
      <c r="K12534" s="16">
        <f t="shared" si="594"/>
        <v>10199.84</v>
      </c>
      <c r="L12534" s="16">
        <f t="shared" si="596"/>
        <v>10736.673684210526</v>
      </c>
      <c r="M12534" s="16">
        <f t="shared" si="595"/>
        <v>12200.765550239234</v>
      </c>
      <c r="N12534" t="e">
        <f>INDEX(XML!$A$2:$R$782,MATCH(C12534,XML!$D$2:$D$737,0),2)</f>
        <v>#N/A</v>
      </c>
    </row>
    <row r="12535" spans="1:14" ht="15.75" x14ac:dyDescent="0.25">
      <c r="A12535" s="184" t="s">
        <v>8546</v>
      </c>
      <c r="B12535" s="184"/>
      <c r="C12535" s="185"/>
      <c r="D12535" s="185"/>
      <c r="E12535" s="184"/>
      <c r="F12535" s="184"/>
      <c r="G12535" s="184"/>
      <c r="H12535" s="184"/>
      <c r="I12535" s="184"/>
      <c r="J12535" s="184"/>
      <c r="K12535" s="16">
        <f t="shared" si="594"/>
        <v>0</v>
      </c>
      <c r="L12535" s="16">
        <f t="shared" si="596"/>
        <v>0</v>
      </c>
      <c r="M12535" s="16">
        <f t="shared" si="595"/>
        <v>0</v>
      </c>
      <c r="N12535" t="e">
        <f>INDEX(XML!$A$2:$R$782,MATCH(C12535,XML!$D$2:$D$737,0),2)</f>
        <v>#N/A</v>
      </c>
    </row>
    <row r="12536" spans="1:14" ht="22.5" x14ac:dyDescent="0.2">
      <c r="A12536">
        <v>54720</v>
      </c>
      <c r="B12536">
        <v>495075</v>
      </c>
      <c r="C12536" s="15" t="s">
        <v>12456</v>
      </c>
      <c r="D12536" s="15" t="s">
        <v>12751</v>
      </c>
      <c r="E12536">
        <v>9551</v>
      </c>
      <c r="F12536">
        <v>12734</v>
      </c>
      <c r="H12536">
        <v>6</v>
      </c>
      <c r="K12536" s="16">
        <f t="shared" si="594"/>
        <v>10697.119999999999</v>
      </c>
      <c r="L12536" s="16">
        <f t="shared" si="596"/>
        <v>11260.126315789474</v>
      </c>
      <c r="M12536" s="16">
        <f t="shared" si="595"/>
        <v>12795.598086124402</v>
      </c>
      <c r="N12536" t="e">
        <f>INDEX(XML!$A$2:$R$782,MATCH(C12536,XML!$D$2:$D$737,0),2)</f>
        <v>#N/A</v>
      </c>
    </row>
    <row r="12537" spans="1:14" ht="22.5" x14ac:dyDescent="0.2">
      <c r="A12537">
        <v>54721</v>
      </c>
      <c r="B12537">
        <v>495076</v>
      </c>
      <c r="C12537" s="15" t="s">
        <v>12455</v>
      </c>
      <c r="D12537" s="15" t="s">
        <v>12750</v>
      </c>
      <c r="E12537">
        <v>8421</v>
      </c>
      <c r="F12537">
        <v>11228</v>
      </c>
      <c r="H12537">
        <v>1</v>
      </c>
      <c r="K12537" s="16">
        <f t="shared" si="594"/>
        <v>9431.52</v>
      </c>
      <c r="L12537" s="16">
        <f t="shared" si="596"/>
        <v>9927.9157894736836</v>
      </c>
      <c r="M12537" s="16">
        <f t="shared" si="595"/>
        <v>11281.722488038276</v>
      </c>
      <c r="N12537" t="e">
        <f>INDEX(XML!$A$2:$R$782,MATCH(C12537,XML!$D$2:$D$737,0),2)</f>
        <v>#N/A</v>
      </c>
    </row>
    <row r="12538" spans="1:14" ht="22.5" x14ac:dyDescent="0.2">
      <c r="A12538">
        <v>54722</v>
      </c>
      <c r="B12538">
        <v>495077</v>
      </c>
      <c r="C12538" s="15" t="s">
        <v>12454</v>
      </c>
      <c r="D12538" s="15" t="s">
        <v>12749</v>
      </c>
      <c r="E12538">
        <v>9657</v>
      </c>
      <c r="F12538">
        <v>12876</v>
      </c>
      <c r="H12538">
        <v>7</v>
      </c>
      <c r="K12538" s="16">
        <f t="shared" si="594"/>
        <v>10815.84</v>
      </c>
      <c r="L12538" s="16">
        <f t="shared" si="596"/>
        <v>11385.094736842106</v>
      </c>
      <c r="M12538" s="16">
        <f t="shared" si="595"/>
        <v>12937.607655502392</v>
      </c>
      <c r="N12538" t="e">
        <f>INDEX(XML!$A$2:$R$782,MATCH(C12538,XML!$D$2:$D$737,0),2)</f>
        <v>#N/A</v>
      </c>
    </row>
    <row r="12539" spans="1:14" ht="22.5" x14ac:dyDescent="0.2">
      <c r="A12539">
        <v>54723</v>
      </c>
      <c r="B12539">
        <v>495078</v>
      </c>
      <c r="C12539" s="15" t="s">
        <v>12453</v>
      </c>
      <c r="D12539" s="15" t="s">
        <v>12748</v>
      </c>
      <c r="E12539">
        <v>9521</v>
      </c>
      <c r="F12539">
        <v>12695</v>
      </c>
      <c r="H12539">
        <v>8</v>
      </c>
      <c r="K12539" s="16">
        <f t="shared" si="594"/>
        <v>10663.52</v>
      </c>
      <c r="L12539" s="16">
        <f t="shared" si="596"/>
        <v>11224.757894736842</v>
      </c>
      <c r="M12539" s="16">
        <f t="shared" si="595"/>
        <v>12755.406698564593</v>
      </c>
      <c r="N12539" t="e">
        <f>INDEX(XML!$A$2:$R$782,MATCH(C12539,XML!$D$2:$D$737,0),2)</f>
        <v>#N/A</v>
      </c>
    </row>
    <row r="12540" spans="1:14" ht="22.5" x14ac:dyDescent="0.2">
      <c r="A12540">
        <v>54724</v>
      </c>
      <c r="B12540">
        <v>495079</v>
      </c>
      <c r="C12540" s="15" t="s">
        <v>12452</v>
      </c>
      <c r="D12540" s="15" t="s">
        <v>12747</v>
      </c>
      <c r="E12540">
        <v>9719</v>
      </c>
      <c r="F12540">
        <v>12958</v>
      </c>
      <c r="H12540">
        <v>5</v>
      </c>
      <c r="K12540" s="16">
        <f t="shared" ref="K12540:K12559" si="597">IF(E12540&gt;49999,E12540+E12540*0.07,IF(E12540&lt;=49999,E12540+E12540*0.12))</f>
        <v>10885.28</v>
      </c>
      <c r="L12540" s="16">
        <f t="shared" si="596"/>
        <v>11458.189473684211</v>
      </c>
      <c r="M12540" s="16">
        <f t="shared" ref="M12540:M12559" si="598">IF(COUNTIF(C12540,"*Dahua*"),F12540-10,L12540*100/88)</f>
        <v>13020.669856459332</v>
      </c>
      <c r="N12540" t="e">
        <f>INDEX(XML!$A$2:$R$782,MATCH(C12540,XML!$D$2:$D$737,0),2)</f>
        <v>#N/A</v>
      </c>
    </row>
    <row r="12541" spans="1:14" ht="22.5" x14ac:dyDescent="0.2">
      <c r="A12541">
        <v>54725</v>
      </c>
      <c r="B12541">
        <v>495080</v>
      </c>
      <c r="C12541" s="15" t="s">
        <v>12451</v>
      </c>
      <c r="D12541" s="15" t="s">
        <v>12746</v>
      </c>
      <c r="E12541">
        <v>9617</v>
      </c>
      <c r="F12541">
        <v>12823</v>
      </c>
      <c r="H12541">
        <v>10</v>
      </c>
      <c r="K12541" s="16">
        <f t="shared" si="597"/>
        <v>10771.04</v>
      </c>
      <c r="L12541" s="16">
        <f t="shared" si="596"/>
        <v>11337.936842105262</v>
      </c>
      <c r="M12541" s="16">
        <f t="shared" si="598"/>
        <v>12884.019138755981</v>
      </c>
      <c r="N12541" t="e">
        <f>INDEX(XML!$A$2:$R$782,MATCH(C12541,XML!$D$2:$D$737,0),2)</f>
        <v>#N/A</v>
      </c>
    </row>
    <row r="12542" spans="1:14" ht="22.5" x14ac:dyDescent="0.2">
      <c r="A12542">
        <v>54726</v>
      </c>
      <c r="B12542">
        <v>495081</v>
      </c>
      <c r="C12542" s="15" t="s">
        <v>12450</v>
      </c>
      <c r="D12542" s="15" t="s">
        <v>12745</v>
      </c>
      <c r="E12542">
        <v>9678</v>
      </c>
      <c r="F12542">
        <v>12904</v>
      </c>
      <c r="K12542" s="16">
        <f t="shared" si="597"/>
        <v>10839.36</v>
      </c>
      <c r="L12542" s="16">
        <f t="shared" si="596"/>
        <v>11409.852631578948</v>
      </c>
      <c r="M12542" s="16">
        <f t="shared" si="598"/>
        <v>12965.741626794259</v>
      </c>
      <c r="N12542" t="e">
        <f>INDEX(XML!$A$2:$R$782,MATCH(C12542,XML!$D$2:$D$737,0),2)</f>
        <v>#N/A</v>
      </c>
    </row>
    <row r="12543" spans="1:14" ht="22.5" x14ac:dyDescent="0.2">
      <c r="A12543">
        <v>54727</v>
      </c>
      <c r="B12543">
        <v>495082</v>
      </c>
      <c r="C12543" s="15" t="s">
        <v>12449</v>
      </c>
      <c r="D12543" s="15" t="s">
        <v>12744</v>
      </c>
      <c r="E12543">
        <v>9856</v>
      </c>
      <c r="F12543">
        <v>13141</v>
      </c>
      <c r="H12543">
        <v>8</v>
      </c>
      <c r="K12543" s="16">
        <f t="shared" si="597"/>
        <v>11038.72</v>
      </c>
      <c r="L12543" s="16">
        <f t="shared" si="596"/>
        <v>11619.705263157895</v>
      </c>
      <c r="M12543" s="16">
        <f t="shared" si="598"/>
        <v>13204.210526315788</v>
      </c>
      <c r="N12543" t="e">
        <f>INDEX(XML!$A$2:$R$782,MATCH(C12543,XML!$D$2:$D$737,0),2)</f>
        <v>#N/A</v>
      </c>
    </row>
    <row r="12544" spans="1:14" ht="22.5" x14ac:dyDescent="0.2">
      <c r="A12544">
        <v>54728</v>
      </c>
      <c r="B12544">
        <v>495083</v>
      </c>
      <c r="C12544" s="15" t="s">
        <v>12448</v>
      </c>
      <c r="D12544" s="15" t="s">
        <v>12743</v>
      </c>
      <c r="E12544">
        <v>9856</v>
      </c>
      <c r="F12544">
        <v>13141</v>
      </c>
      <c r="H12544">
        <v>11</v>
      </c>
      <c r="K12544" s="16">
        <f t="shared" si="597"/>
        <v>11038.72</v>
      </c>
      <c r="L12544" s="16">
        <f t="shared" si="596"/>
        <v>11619.705263157895</v>
      </c>
      <c r="M12544" s="16">
        <f t="shared" si="598"/>
        <v>13204.210526315788</v>
      </c>
      <c r="N12544" t="e">
        <f>INDEX(XML!$A$2:$R$782,MATCH(C12544,XML!$D$2:$D$737,0),2)</f>
        <v>#N/A</v>
      </c>
    </row>
    <row r="12545" spans="1:14" ht="22.5" x14ac:dyDescent="0.2">
      <c r="A12545">
        <v>54729</v>
      </c>
      <c r="B12545">
        <v>495084</v>
      </c>
      <c r="C12545" s="15" t="s">
        <v>12447</v>
      </c>
      <c r="D12545" s="15" t="s">
        <v>12742</v>
      </c>
      <c r="E12545">
        <v>10014</v>
      </c>
      <c r="F12545">
        <v>13352</v>
      </c>
      <c r="H12545">
        <v>10</v>
      </c>
      <c r="K12545" s="16">
        <f t="shared" si="597"/>
        <v>11215.68</v>
      </c>
      <c r="L12545" s="16">
        <f t="shared" si="596"/>
        <v>11805.978947368421</v>
      </c>
      <c r="M12545" s="16">
        <f t="shared" si="598"/>
        <v>13415.885167464117</v>
      </c>
      <c r="N12545" t="e">
        <f>INDEX(XML!$A$2:$R$782,MATCH(C12545,XML!$D$2:$D$737,0),2)</f>
        <v>#N/A</v>
      </c>
    </row>
    <row r="12546" spans="1:14" ht="22.5" x14ac:dyDescent="0.2">
      <c r="A12546">
        <v>54730</v>
      </c>
      <c r="B12546">
        <v>495085</v>
      </c>
      <c r="C12546" s="15" t="s">
        <v>12446</v>
      </c>
      <c r="D12546" s="15" t="s">
        <v>12741</v>
      </c>
      <c r="E12546">
        <v>10058</v>
      </c>
      <c r="F12546">
        <v>13410</v>
      </c>
      <c r="H12546">
        <v>1</v>
      </c>
      <c r="K12546" s="16">
        <f t="shared" si="597"/>
        <v>11264.96</v>
      </c>
      <c r="L12546" s="16">
        <f t="shared" si="596"/>
        <v>11857.852631578948</v>
      </c>
      <c r="M12546" s="16">
        <f t="shared" si="598"/>
        <v>13474.832535885169</v>
      </c>
      <c r="N12546" t="e">
        <f>INDEX(XML!$A$2:$R$782,MATCH(C12546,XML!$D$2:$D$737,0),2)</f>
        <v>#N/A</v>
      </c>
    </row>
    <row r="12547" spans="1:14" ht="22.5" x14ac:dyDescent="0.2">
      <c r="A12547">
        <v>54731</v>
      </c>
      <c r="B12547">
        <v>146475</v>
      </c>
      <c r="C12547" s="15" t="s">
        <v>12445</v>
      </c>
      <c r="D12547" s="15" t="s">
        <v>12740</v>
      </c>
      <c r="E12547">
        <v>10480</v>
      </c>
      <c r="F12547">
        <v>13973</v>
      </c>
      <c r="H12547">
        <v>4</v>
      </c>
      <c r="K12547" s="16">
        <f t="shared" si="597"/>
        <v>11737.6</v>
      </c>
      <c r="L12547" s="16">
        <f t="shared" si="596"/>
        <v>12355.368421052632</v>
      </c>
      <c r="M12547" s="16">
        <f t="shared" si="598"/>
        <v>14040.191387559809</v>
      </c>
      <c r="N12547" t="e">
        <f>INDEX(XML!$A$2:$R$782,MATCH(C12547,XML!$D$2:$D$737,0),2)</f>
        <v>#N/A</v>
      </c>
    </row>
    <row r="12548" spans="1:14" ht="22.5" x14ac:dyDescent="0.2">
      <c r="A12548">
        <v>54732</v>
      </c>
      <c r="B12548">
        <v>495086</v>
      </c>
      <c r="C12548" s="15" t="s">
        <v>12444</v>
      </c>
      <c r="D12548" s="15" t="s">
        <v>12739</v>
      </c>
      <c r="E12548">
        <v>25196</v>
      </c>
      <c r="F12548">
        <v>33595</v>
      </c>
      <c r="H12548">
        <v>10</v>
      </c>
      <c r="K12548" s="16">
        <f t="shared" si="597"/>
        <v>28219.52</v>
      </c>
      <c r="L12548" s="16">
        <f t="shared" si="596"/>
        <v>29704.757894736842</v>
      </c>
      <c r="M12548" s="16">
        <f t="shared" si="598"/>
        <v>33755.406698564591</v>
      </c>
      <c r="N12548" t="e">
        <f>INDEX(XML!$A$2:$R$782,MATCH(C12548,XML!$D$2:$D$737,0),2)</f>
        <v>#N/A</v>
      </c>
    </row>
    <row r="12549" spans="1:14" ht="22.5" x14ac:dyDescent="0.2">
      <c r="A12549">
        <v>54733</v>
      </c>
      <c r="B12549">
        <v>495087</v>
      </c>
      <c r="C12549" s="15" t="s">
        <v>12443</v>
      </c>
      <c r="D12549" s="15" t="s">
        <v>12738</v>
      </c>
      <c r="E12549">
        <v>26209</v>
      </c>
      <c r="F12549">
        <v>34945</v>
      </c>
      <c r="H12549">
        <v>10</v>
      </c>
      <c r="K12549" s="16">
        <f t="shared" si="597"/>
        <v>29354.080000000002</v>
      </c>
      <c r="L12549" s="16">
        <f t="shared" ref="L12549:L12612" si="599">K12549*100/95</f>
        <v>30899.031578947368</v>
      </c>
      <c r="M12549" s="16">
        <f t="shared" si="598"/>
        <v>35112.535885167461</v>
      </c>
      <c r="N12549" t="e">
        <f>INDEX(XML!$A$2:$R$782,MATCH(C12549,XML!$D$2:$D$737,0),2)</f>
        <v>#N/A</v>
      </c>
    </row>
    <row r="12550" spans="1:14" ht="22.5" x14ac:dyDescent="0.2">
      <c r="A12550">
        <v>54734</v>
      </c>
      <c r="B12550">
        <v>495088</v>
      </c>
      <c r="C12550" s="15" t="s">
        <v>12442</v>
      </c>
      <c r="D12550" s="15" t="s">
        <v>12737</v>
      </c>
      <c r="E12550">
        <v>26209</v>
      </c>
      <c r="F12550">
        <v>34945</v>
      </c>
      <c r="H12550">
        <v>6</v>
      </c>
      <c r="K12550" s="16">
        <f t="shared" si="597"/>
        <v>29354.080000000002</v>
      </c>
      <c r="L12550" s="16">
        <f t="shared" si="599"/>
        <v>30899.031578947368</v>
      </c>
      <c r="M12550" s="16">
        <f t="shared" si="598"/>
        <v>35112.535885167461</v>
      </c>
      <c r="N12550" t="e">
        <f>INDEX(XML!$A$2:$R$782,MATCH(C12550,XML!$D$2:$D$737,0),2)</f>
        <v>#N/A</v>
      </c>
    </row>
    <row r="12551" spans="1:14" ht="22.5" x14ac:dyDescent="0.2">
      <c r="A12551">
        <v>54735</v>
      </c>
      <c r="B12551">
        <v>495089</v>
      </c>
      <c r="C12551" s="15" t="s">
        <v>12441</v>
      </c>
      <c r="D12551" s="15" t="s">
        <v>12736</v>
      </c>
      <c r="E12551">
        <v>26209</v>
      </c>
      <c r="F12551">
        <v>34945</v>
      </c>
      <c r="H12551">
        <v>4</v>
      </c>
      <c r="K12551" s="16">
        <f t="shared" si="597"/>
        <v>29354.080000000002</v>
      </c>
      <c r="L12551" s="16">
        <f t="shared" si="599"/>
        <v>30899.031578947368</v>
      </c>
      <c r="M12551" s="16">
        <f t="shared" si="598"/>
        <v>35112.535885167461</v>
      </c>
      <c r="N12551" t="e">
        <f>INDEX(XML!$A$2:$R$782,MATCH(C12551,XML!$D$2:$D$737,0),2)</f>
        <v>#N/A</v>
      </c>
    </row>
    <row r="12552" spans="1:14" ht="33.75" x14ac:dyDescent="0.2">
      <c r="A12552">
        <v>43272</v>
      </c>
      <c r="B12552" t="s">
        <v>8547</v>
      </c>
      <c r="C12552" s="15" t="s">
        <v>8548</v>
      </c>
      <c r="D12552" s="15" t="s">
        <v>8549</v>
      </c>
      <c r="E12552">
        <v>2844</v>
      </c>
      <c r="F12552">
        <v>4506</v>
      </c>
      <c r="H12552">
        <v>6</v>
      </c>
      <c r="K12552" s="16">
        <f t="shared" si="597"/>
        <v>3185.2799999999997</v>
      </c>
      <c r="L12552" s="16">
        <f t="shared" si="599"/>
        <v>3352.9263157894738</v>
      </c>
      <c r="M12552" s="16">
        <f t="shared" si="598"/>
        <v>3810.1435406698565</v>
      </c>
      <c r="N12552" t="e">
        <f>INDEX(XML!$A$2:$R$782,MATCH(C12552,XML!$D$2:$D$737,0),2)</f>
        <v>#N/A</v>
      </c>
    </row>
    <row r="12553" spans="1:14" ht="33.75" x14ac:dyDescent="0.2">
      <c r="A12553">
        <v>18460</v>
      </c>
      <c r="C12553" s="15" t="s">
        <v>16802</v>
      </c>
      <c r="D12553" s="15" t="s">
        <v>16803</v>
      </c>
      <c r="E12553">
        <v>4112</v>
      </c>
      <c r="F12553">
        <v>4976</v>
      </c>
      <c r="H12553">
        <v>7</v>
      </c>
      <c r="K12553" s="16">
        <f t="shared" si="597"/>
        <v>4605.4399999999996</v>
      </c>
      <c r="L12553" s="16">
        <f t="shared" si="599"/>
        <v>4847.8315789473681</v>
      </c>
      <c r="M12553" s="16">
        <f t="shared" si="598"/>
        <v>5508.8995215310997</v>
      </c>
      <c r="N12553" t="e">
        <f>INDEX(XML!$A$2:$R$782,MATCH(C12553,XML!$D$2:$D$737,0),2)</f>
        <v>#N/A</v>
      </c>
    </row>
    <row r="12554" spans="1:14" ht="33.75" x14ac:dyDescent="0.2">
      <c r="A12554">
        <v>18461</v>
      </c>
      <c r="B12554" t="s">
        <v>16822</v>
      </c>
      <c r="C12554" s="15" t="s">
        <v>16594</v>
      </c>
      <c r="D12554" s="15" t="s">
        <v>16595</v>
      </c>
      <c r="E12554">
        <v>4112</v>
      </c>
      <c r="F12554">
        <v>4976</v>
      </c>
      <c r="H12554">
        <v>19</v>
      </c>
      <c r="K12554" s="16">
        <f t="shared" si="597"/>
        <v>4605.4399999999996</v>
      </c>
      <c r="L12554" s="16">
        <f t="shared" si="599"/>
        <v>4847.8315789473681</v>
      </c>
      <c r="M12554" s="16">
        <f t="shared" si="598"/>
        <v>5508.8995215310997</v>
      </c>
      <c r="N12554" t="e">
        <f>INDEX(XML!$A$2:$R$782,MATCH(C12554,XML!$D$2:$D$737,0),2)</f>
        <v>#N/A</v>
      </c>
    </row>
    <row r="12555" spans="1:14" ht="33.75" x14ac:dyDescent="0.2">
      <c r="A12555">
        <v>18462</v>
      </c>
      <c r="B12555" t="s">
        <v>25725</v>
      </c>
      <c r="C12555" s="15" t="s">
        <v>16804</v>
      </c>
      <c r="D12555" s="15" t="s">
        <v>16805</v>
      </c>
      <c r="E12555">
        <v>4112</v>
      </c>
      <c r="F12555">
        <v>4976</v>
      </c>
      <c r="H12555">
        <v>40</v>
      </c>
      <c r="K12555" s="16">
        <f t="shared" si="597"/>
        <v>4605.4399999999996</v>
      </c>
      <c r="L12555" s="16">
        <f t="shared" si="599"/>
        <v>4847.8315789473681</v>
      </c>
      <c r="M12555" s="16">
        <f t="shared" si="598"/>
        <v>5508.8995215310997</v>
      </c>
      <c r="N12555" t="e">
        <f>INDEX(XML!$A$2:$R$782,MATCH(C12555,XML!$D$2:$D$737,0),2)</f>
        <v>#N/A</v>
      </c>
    </row>
    <row r="12556" spans="1:14" ht="33.75" x14ac:dyDescent="0.2">
      <c r="A12556">
        <v>18463</v>
      </c>
      <c r="B12556" t="s">
        <v>8550</v>
      </c>
      <c r="C12556" s="15" t="s">
        <v>16596</v>
      </c>
      <c r="D12556" s="15" t="s">
        <v>16597</v>
      </c>
      <c r="E12556">
        <v>4112</v>
      </c>
      <c r="F12556">
        <v>4976</v>
      </c>
      <c r="H12556">
        <v>18</v>
      </c>
      <c r="K12556" s="16">
        <f t="shared" si="597"/>
        <v>4605.4399999999996</v>
      </c>
      <c r="L12556" s="16">
        <f t="shared" si="599"/>
        <v>4847.8315789473681</v>
      </c>
      <c r="M12556" s="16">
        <f t="shared" si="598"/>
        <v>5508.8995215310997</v>
      </c>
      <c r="N12556" t="e">
        <f>INDEX(XML!$A$2:$R$782,MATCH(C12556,XML!$D$2:$D$737,0),2)</f>
        <v>#N/A</v>
      </c>
    </row>
    <row r="12557" spans="1:14" ht="33.75" x14ac:dyDescent="0.2">
      <c r="A12557">
        <v>18464</v>
      </c>
      <c r="B12557" t="s">
        <v>16823</v>
      </c>
      <c r="C12557" s="15" t="s">
        <v>15292</v>
      </c>
      <c r="D12557" s="15" t="s">
        <v>15293</v>
      </c>
      <c r="E12557">
        <v>4112</v>
      </c>
      <c r="F12557">
        <v>4976</v>
      </c>
      <c r="H12557">
        <v>19</v>
      </c>
      <c r="K12557" s="16">
        <f t="shared" si="597"/>
        <v>4605.4399999999996</v>
      </c>
      <c r="L12557" s="16">
        <f t="shared" si="599"/>
        <v>4847.8315789473681</v>
      </c>
      <c r="M12557" s="16">
        <f t="shared" si="598"/>
        <v>5508.8995215310997</v>
      </c>
      <c r="N12557" t="e">
        <f>INDEX(XML!$A$2:$R$782,MATCH(C12557,XML!$D$2:$D$737,0),2)</f>
        <v>#N/A</v>
      </c>
    </row>
    <row r="12558" spans="1:14" ht="33.75" x14ac:dyDescent="0.2">
      <c r="A12558">
        <v>18465</v>
      </c>
      <c r="B12558" t="s">
        <v>8551</v>
      </c>
      <c r="C12558" s="15" t="s">
        <v>16598</v>
      </c>
      <c r="D12558" s="15" t="s">
        <v>16599</v>
      </c>
      <c r="E12558">
        <v>4112</v>
      </c>
      <c r="F12558">
        <v>4976</v>
      </c>
      <c r="H12558">
        <v>3</v>
      </c>
      <c r="K12558" s="16">
        <f t="shared" si="597"/>
        <v>4605.4399999999996</v>
      </c>
      <c r="L12558" s="16">
        <f t="shared" si="599"/>
        <v>4847.8315789473681</v>
      </c>
      <c r="M12558" s="16">
        <f t="shared" si="598"/>
        <v>5508.8995215310997</v>
      </c>
      <c r="N12558" t="e">
        <f>INDEX(XML!$A$2:$R$782,MATCH(C12558,XML!$D$2:$D$737,0),2)</f>
        <v>#N/A</v>
      </c>
    </row>
    <row r="12559" spans="1:14" ht="33.75" x14ac:dyDescent="0.2">
      <c r="A12559">
        <v>18466</v>
      </c>
      <c r="B12559" t="s">
        <v>8552</v>
      </c>
      <c r="C12559" s="15" t="s">
        <v>16600</v>
      </c>
      <c r="D12559" s="15" t="s">
        <v>16601</v>
      </c>
      <c r="E12559">
        <v>4112</v>
      </c>
      <c r="F12559">
        <v>4976</v>
      </c>
      <c r="K12559" s="16">
        <f t="shared" si="597"/>
        <v>4605.4399999999996</v>
      </c>
      <c r="L12559" s="16">
        <f t="shared" si="599"/>
        <v>4847.8315789473681</v>
      </c>
      <c r="M12559" s="16">
        <f t="shared" si="598"/>
        <v>5508.8995215310997</v>
      </c>
      <c r="N12559" t="e">
        <f>INDEX(XML!$A$2:$R$782,MATCH(C12559,XML!$D$2:$D$737,0),2)</f>
        <v>#N/A</v>
      </c>
    </row>
    <row r="12560" spans="1:14" ht="33.75" x14ac:dyDescent="0.2">
      <c r="A12560">
        <v>18467</v>
      </c>
      <c r="B12560" t="s">
        <v>16824</v>
      </c>
      <c r="C12560" s="15" t="s">
        <v>15290</v>
      </c>
      <c r="D12560" s="15" t="s">
        <v>15291</v>
      </c>
      <c r="E12560">
        <v>4112</v>
      </c>
      <c r="F12560">
        <v>4976</v>
      </c>
      <c r="H12560">
        <v>7</v>
      </c>
      <c r="K12560" s="16">
        <f t="shared" ref="K12560:K12623" si="600">IF(E12560&gt;49999,E12560+E12560*0.07,IF(E12560&lt;=49999,E12560+E12560*0.12))</f>
        <v>4605.4399999999996</v>
      </c>
      <c r="L12560" s="16">
        <f t="shared" si="599"/>
        <v>4847.8315789473681</v>
      </c>
      <c r="M12560" s="16">
        <f t="shared" ref="M12560:M12623" si="601">IF(COUNTIF(C12560,"*Dahua*"),F12560-10,L12560*100/88)</f>
        <v>5508.8995215310997</v>
      </c>
      <c r="N12560" t="e">
        <f>INDEX(XML!$A$2:$R$782,MATCH(C12560,XML!$D$2:$D$737,0),2)</f>
        <v>#N/A</v>
      </c>
    </row>
    <row r="12561" spans="1:14" ht="33.75" x14ac:dyDescent="0.2">
      <c r="A12561">
        <v>18468</v>
      </c>
      <c r="B12561" t="s">
        <v>16825</v>
      </c>
      <c r="C12561" s="15" t="s">
        <v>15288</v>
      </c>
      <c r="D12561" s="15" t="s">
        <v>15289</v>
      </c>
      <c r="E12561">
        <v>4112</v>
      </c>
      <c r="F12561">
        <v>4976</v>
      </c>
      <c r="K12561" s="16">
        <f t="shared" si="600"/>
        <v>4605.4399999999996</v>
      </c>
      <c r="L12561" s="16">
        <f t="shared" si="599"/>
        <v>4847.8315789473681</v>
      </c>
      <c r="M12561" s="16">
        <f t="shared" si="601"/>
        <v>5508.8995215310997</v>
      </c>
      <c r="N12561" t="e">
        <f>INDEX(XML!$A$2:$R$782,MATCH(C12561,XML!$D$2:$D$737,0),2)</f>
        <v>#N/A</v>
      </c>
    </row>
    <row r="12562" spans="1:14" ht="15.75" x14ac:dyDescent="0.25">
      <c r="A12562" s="184" t="s">
        <v>8553</v>
      </c>
      <c r="B12562" s="184"/>
      <c r="C12562" s="185"/>
      <c r="D12562" s="185"/>
      <c r="E12562" s="184"/>
      <c r="F12562" s="184"/>
      <c r="G12562" s="184"/>
      <c r="H12562" s="184"/>
      <c r="I12562" s="184"/>
      <c r="J12562" s="184"/>
      <c r="K12562" s="16">
        <f t="shared" si="600"/>
        <v>0</v>
      </c>
      <c r="L12562" s="16">
        <f t="shared" si="599"/>
        <v>0</v>
      </c>
      <c r="M12562" s="16">
        <f t="shared" si="601"/>
        <v>0</v>
      </c>
      <c r="N12562" t="e">
        <f>INDEX(XML!$A$2:$R$782,MATCH(C12562,XML!$D$2:$D$737,0),2)</f>
        <v>#N/A</v>
      </c>
    </row>
    <row r="12563" spans="1:14" ht="45" x14ac:dyDescent="0.2">
      <c r="A12563">
        <v>71652</v>
      </c>
      <c r="B12563" t="s">
        <v>28092</v>
      </c>
      <c r="C12563" s="15" t="s">
        <v>28093</v>
      </c>
      <c r="D12563" s="15" t="s">
        <v>28094</v>
      </c>
      <c r="E12563">
        <v>181728</v>
      </c>
      <c r="F12563">
        <v>367136</v>
      </c>
      <c r="H12563">
        <v>7</v>
      </c>
      <c r="K12563" s="16">
        <f t="shared" si="600"/>
        <v>194448.96</v>
      </c>
      <c r="L12563" s="16">
        <f t="shared" si="599"/>
        <v>204683.1157894737</v>
      </c>
      <c r="M12563" s="16">
        <f t="shared" si="601"/>
        <v>232594.44976076556</v>
      </c>
      <c r="N12563" t="e">
        <f>INDEX(XML!$A$2:$R$782,MATCH(C12563,XML!$D$2:$D$737,0),2)</f>
        <v>#N/A</v>
      </c>
    </row>
    <row r="12564" spans="1:14" ht="45" x14ac:dyDescent="0.2">
      <c r="A12564">
        <v>71653</v>
      </c>
      <c r="B12564" t="s">
        <v>28095</v>
      </c>
      <c r="C12564" s="15" t="s">
        <v>28096</v>
      </c>
      <c r="D12564" s="15" t="s">
        <v>28097</v>
      </c>
      <c r="E12564">
        <v>302787</v>
      </c>
      <c r="F12564">
        <v>611688</v>
      </c>
      <c r="H12564">
        <v>7</v>
      </c>
      <c r="K12564" s="16">
        <f t="shared" si="600"/>
        <v>323982.09000000003</v>
      </c>
      <c r="L12564" s="16">
        <f t="shared" si="599"/>
        <v>341033.77894736844</v>
      </c>
      <c r="M12564" s="16">
        <f t="shared" si="601"/>
        <v>387538.38516746409</v>
      </c>
      <c r="N12564" t="e">
        <f>INDEX(XML!$A$2:$R$782,MATCH(C12564,XML!$D$2:$D$737,0),2)</f>
        <v>#N/A</v>
      </c>
    </row>
    <row r="12565" spans="1:14" ht="56.25" x14ac:dyDescent="0.2">
      <c r="A12565">
        <v>71655</v>
      </c>
      <c r="B12565" t="s">
        <v>28098</v>
      </c>
      <c r="C12565" s="15" t="s">
        <v>28099</v>
      </c>
      <c r="D12565" s="15" t="s">
        <v>28100</v>
      </c>
      <c r="E12565">
        <v>596727</v>
      </c>
      <c r="F12565">
        <v>1205512</v>
      </c>
      <c r="H12565">
        <v>5</v>
      </c>
      <c r="K12565" s="16">
        <f t="shared" si="600"/>
        <v>638497.89</v>
      </c>
      <c r="L12565" s="16">
        <f t="shared" si="599"/>
        <v>672103.04210526322</v>
      </c>
      <c r="M12565" s="16">
        <f t="shared" si="601"/>
        <v>763753.45693779911</v>
      </c>
      <c r="N12565" t="e">
        <f>INDEX(XML!$A$2:$R$782,MATCH(C12565,XML!$D$2:$D$737,0),2)</f>
        <v>#N/A</v>
      </c>
    </row>
    <row r="12566" spans="1:14" ht="45" x14ac:dyDescent="0.2">
      <c r="A12566">
        <v>71657</v>
      </c>
      <c r="B12566" t="s">
        <v>28101</v>
      </c>
      <c r="C12566" s="15" t="s">
        <v>28202</v>
      </c>
      <c r="D12566" s="15" t="s">
        <v>28203</v>
      </c>
      <c r="E12566">
        <v>397917</v>
      </c>
      <c r="F12566">
        <v>803880</v>
      </c>
      <c r="H12566">
        <v>3</v>
      </c>
      <c r="K12566" s="16">
        <f t="shared" si="600"/>
        <v>425771.19</v>
      </c>
      <c r="L12566" s="16">
        <f t="shared" si="599"/>
        <v>448180.2</v>
      </c>
      <c r="M12566" s="16">
        <f t="shared" si="601"/>
        <v>509295.68181818182</v>
      </c>
      <c r="N12566" t="e">
        <f>INDEX(XML!$A$2:$R$782,MATCH(C12566,XML!$D$2:$D$737,0),2)</f>
        <v>#N/A</v>
      </c>
    </row>
    <row r="12567" spans="1:14" ht="45" x14ac:dyDescent="0.2">
      <c r="A12567">
        <v>42011</v>
      </c>
      <c r="B12567" t="s">
        <v>36920</v>
      </c>
      <c r="C12567" s="15" t="s">
        <v>36921</v>
      </c>
      <c r="D12567" s="15" t="s">
        <v>36922</v>
      </c>
      <c r="E12567">
        <v>38080</v>
      </c>
      <c r="F12567">
        <v>59960</v>
      </c>
      <c r="K12567" s="16">
        <f t="shared" si="600"/>
        <v>42649.599999999999</v>
      </c>
      <c r="L12567" s="16">
        <f t="shared" si="599"/>
        <v>44894.315789473687</v>
      </c>
      <c r="M12567" s="16">
        <f t="shared" si="601"/>
        <v>51016.267942583741</v>
      </c>
      <c r="N12567" t="e">
        <f>INDEX(XML!$A$2:$R$782,MATCH(C12567,XML!$D$2:$D$737,0),2)</f>
        <v>#N/A</v>
      </c>
    </row>
    <row r="12568" spans="1:14" ht="45" x14ac:dyDescent="0.2">
      <c r="A12568">
        <v>42020</v>
      </c>
      <c r="B12568" t="s">
        <v>8565</v>
      </c>
      <c r="C12568" s="15" t="s">
        <v>8566</v>
      </c>
      <c r="D12568" s="15" t="s">
        <v>8567</v>
      </c>
      <c r="E12568">
        <v>43670</v>
      </c>
      <c r="F12568">
        <v>61808</v>
      </c>
      <c r="H12568">
        <v>6</v>
      </c>
      <c r="K12568" s="16">
        <f t="shared" si="600"/>
        <v>48910.400000000001</v>
      </c>
      <c r="L12568" s="16">
        <f t="shared" si="599"/>
        <v>51484.631578947367</v>
      </c>
      <c r="M12568" s="16">
        <f t="shared" si="601"/>
        <v>58505.26315789474</v>
      </c>
      <c r="N12568" t="e">
        <f>INDEX(XML!$A$2:$R$782,MATCH(C12568,XML!$D$2:$D$737,0),2)</f>
        <v>#N/A</v>
      </c>
    </row>
    <row r="12569" spans="1:14" ht="45" x14ac:dyDescent="0.2">
      <c r="A12569">
        <v>64416</v>
      </c>
      <c r="B12569" t="s">
        <v>34753</v>
      </c>
      <c r="C12569" s="15" t="s">
        <v>34754</v>
      </c>
      <c r="D12569" s="15" t="s">
        <v>34755</v>
      </c>
      <c r="E12569">
        <v>26420</v>
      </c>
      <c r="F12569">
        <v>34440</v>
      </c>
      <c r="H12569">
        <v>12</v>
      </c>
      <c r="K12569" s="16">
        <f t="shared" si="600"/>
        <v>29590.400000000001</v>
      </c>
      <c r="L12569" s="16">
        <f t="shared" si="599"/>
        <v>31147.78947368421</v>
      </c>
      <c r="M12569" s="16">
        <f t="shared" si="601"/>
        <v>35395.215311004788</v>
      </c>
      <c r="N12569" t="e">
        <f>INDEX(XML!$A$2:$R$782,MATCH(C12569,XML!$D$2:$D$737,0),2)</f>
        <v>#N/A</v>
      </c>
    </row>
    <row r="12570" spans="1:14" ht="45" x14ac:dyDescent="0.2">
      <c r="A12570">
        <v>76463</v>
      </c>
      <c r="B12570" t="s">
        <v>34756</v>
      </c>
      <c r="C12570" s="15" t="s">
        <v>34757</v>
      </c>
      <c r="D12570" s="15" t="s">
        <v>34758</v>
      </c>
      <c r="E12570">
        <v>26420</v>
      </c>
      <c r="F12570">
        <v>34440</v>
      </c>
      <c r="H12570">
        <v>11</v>
      </c>
      <c r="K12570" s="16">
        <f t="shared" si="600"/>
        <v>29590.400000000001</v>
      </c>
      <c r="L12570" s="16">
        <f t="shared" si="599"/>
        <v>31147.78947368421</v>
      </c>
      <c r="M12570" s="16">
        <f t="shared" si="601"/>
        <v>35395.215311004788</v>
      </c>
      <c r="N12570" t="e">
        <f>INDEX(XML!$A$2:$R$782,MATCH(C12570,XML!$D$2:$D$737,0),2)</f>
        <v>#N/A</v>
      </c>
    </row>
    <row r="12571" spans="1:14" ht="45" x14ac:dyDescent="0.2">
      <c r="A12571">
        <v>68641</v>
      </c>
      <c r="B12571" t="s">
        <v>27052</v>
      </c>
      <c r="C12571" s="15" t="s">
        <v>27053</v>
      </c>
      <c r="D12571" s="15" t="s">
        <v>27054</v>
      </c>
      <c r="E12571">
        <v>31180</v>
      </c>
      <c r="F12571">
        <v>40640</v>
      </c>
      <c r="H12571">
        <v>35</v>
      </c>
      <c r="K12571" s="16">
        <f t="shared" si="600"/>
        <v>34921.599999999999</v>
      </c>
      <c r="L12571" s="16">
        <f t="shared" si="599"/>
        <v>36759.57894736842</v>
      </c>
      <c r="M12571" s="16">
        <f t="shared" si="601"/>
        <v>41772.248803827744</v>
      </c>
      <c r="N12571" t="e">
        <f>INDEX(XML!$A$2:$R$782,MATCH(C12571,XML!$D$2:$D$737,0),2)</f>
        <v>#N/A</v>
      </c>
    </row>
    <row r="12572" spans="1:14" ht="45" x14ac:dyDescent="0.2">
      <c r="A12572">
        <v>68642</v>
      </c>
      <c r="B12572" t="s">
        <v>27055</v>
      </c>
      <c r="C12572" s="15" t="s">
        <v>27056</v>
      </c>
      <c r="D12572" s="15" t="s">
        <v>27057</v>
      </c>
      <c r="E12572">
        <v>35930</v>
      </c>
      <c r="F12572">
        <v>46839</v>
      </c>
      <c r="H12572">
        <v>12</v>
      </c>
      <c r="K12572" s="16">
        <f t="shared" si="600"/>
        <v>40241.599999999999</v>
      </c>
      <c r="L12572" s="16">
        <f t="shared" si="599"/>
        <v>42359.57894736842</v>
      </c>
      <c r="M12572" s="16">
        <f t="shared" si="601"/>
        <v>48135.885167464119</v>
      </c>
      <c r="N12572" t="e">
        <f>INDEX(XML!$A$2:$R$782,MATCH(C12572,XML!$D$2:$D$737,0),2)</f>
        <v>#N/A</v>
      </c>
    </row>
    <row r="12573" spans="1:14" ht="45" x14ac:dyDescent="0.2">
      <c r="A12573">
        <v>68643</v>
      </c>
      <c r="B12573" t="s">
        <v>27058</v>
      </c>
      <c r="C12573" s="15" t="s">
        <v>27059</v>
      </c>
      <c r="D12573" s="15" t="s">
        <v>27060</v>
      </c>
      <c r="E12573">
        <v>36990</v>
      </c>
      <c r="F12573">
        <v>48216</v>
      </c>
      <c r="H12573">
        <v>1</v>
      </c>
      <c r="K12573" s="16">
        <f t="shared" si="600"/>
        <v>41428.800000000003</v>
      </c>
      <c r="L12573" s="16">
        <f t="shared" si="599"/>
        <v>43609.26315789474</v>
      </c>
      <c r="M12573" s="16">
        <f t="shared" si="601"/>
        <v>49555.980861244025</v>
      </c>
      <c r="N12573" t="e">
        <f>INDEX(XML!$A$2:$R$782,MATCH(C12573,XML!$D$2:$D$737,0),2)</f>
        <v>#N/A</v>
      </c>
    </row>
    <row r="12574" spans="1:14" ht="45" x14ac:dyDescent="0.2">
      <c r="A12574">
        <v>70059</v>
      </c>
      <c r="B12574" t="s">
        <v>27061</v>
      </c>
      <c r="C12574" s="15" t="s">
        <v>27062</v>
      </c>
      <c r="D12574" s="15" t="s">
        <v>27063</v>
      </c>
      <c r="E12574">
        <v>51250</v>
      </c>
      <c r="F12574">
        <v>66814</v>
      </c>
      <c r="H12574">
        <v>16</v>
      </c>
      <c r="K12574" s="16">
        <f t="shared" si="600"/>
        <v>54837.5</v>
      </c>
      <c r="L12574" s="16">
        <f t="shared" si="599"/>
        <v>57723.684210526313</v>
      </c>
      <c r="M12574" s="16">
        <f t="shared" si="601"/>
        <v>65595.095693779891</v>
      </c>
      <c r="N12574" t="e">
        <f>INDEX(XML!$A$2:$R$782,MATCH(C12574,XML!$D$2:$D$737,0),2)</f>
        <v>#N/A</v>
      </c>
    </row>
    <row r="12575" spans="1:14" ht="45" x14ac:dyDescent="0.2">
      <c r="A12575">
        <v>69895</v>
      </c>
      <c r="B12575" t="s">
        <v>27064</v>
      </c>
      <c r="C12575" s="15" t="s">
        <v>27065</v>
      </c>
      <c r="D12575" s="15" t="s">
        <v>27066</v>
      </c>
      <c r="E12575">
        <v>53360</v>
      </c>
      <c r="F12575">
        <v>69569</v>
      </c>
      <c r="H12575">
        <v>11</v>
      </c>
      <c r="K12575" s="16">
        <f t="shared" si="600"/>
        <v>57095.199999999997</v>
      </c>
      <c r="L12575" s="16">
        <f t="shared" si="599"/>
        <v>60100.210526315786</v>
      </c>
      <c r="M12575" s="16">
        <f t="shared" si="601"/>
        <v>68295.693779904293</v>
      </c>
      <c r="N12575" t="e">
        <f>INDEX(XML!$A$2:$R$782,MATCH(C12575,XML!$D$2:$D$737,0),2)</f>
        <v>#N/A</v>
      </c>
    </row>
    <row r="12576" spans="1:14" ht="45" x14ac:dyDescent="0.2">
      <c r="A12576">
        <v>65319</v>
      </c>
      <c r="B12576" t="s">
        <v>27067</v>
      </c>
      <c r="C12576" s="15" t="s">
        <v>27068</v>
      </c>
      <c r="D12576" s="15" t="s">
        <v>27069</v>
      </c>
      <c r="E12576">
        <v>113060</v>
      </c>
      <c r="F12576">
        <v>147404</v>
      </c>
      <c r="H12576">
        <v>14</v>
      </c>
      <c r="K12576" s="16">
        <f t="shared" si="600"/>
        <v>120974.2</v>
      </c>
      <c r="L12576" s="16">
        <f t="shared" si="599"/>
        <v>127341.26315789473</v>
      </c>
      <c r="M12576" s="16">
        <f t="shared" si="601"/>
        <v>144705.98086124402</v>
      </c>
      <c r="N12576" t="e">
        <f>INDEX(XML!$A$2:$R$782,MATCH(C12576,XML!$D$2:$D$737,0),2)</f>
        <v>#N/A</v>
      </c>
    </row>
    <row r="12577" spans="1:14" ht="45" x14ac:dyDescent="0.2">
      <c r="A12577">
        <v>70060</v>
      </c>
      <c r="B12577" t="s">
        <v>27070</v>
      </c>
      <c r="C12577" s="15" t="s">
        <v>27071</v>
      </c>
      <c r="D12577" s="15" t="s">
        <v>27072</v>
      </c>
      <c r="E12577">
        <v>130500</v>
      </c>
      <c r="F12577">
        <v>170134</v>
      </c>
      <c r="K12577" s="16">
        <f t="shared" si="600"/>
        <v>139635</v>
      </c>
      <c r="L12577" s="16">
        <f t="shared" si="599"/>
        <v>146984.21052631579</v>
      </c>
      <c r="M12577" s="16">
        <f t="shared" si="601"/>
        <v>167027.51196172248</v>
      </c>
      <c r="N12577" t="e">
        <f>INDEX(XML!$A$2:$R$782,MATCH(C12577,XML!$D$2:$D$737,0),2)</f>
        <v>#N/A</v>
      </c>
    </row>
    <row r="12578" spans="1:14" ht="45" x14ac:dyDescent="0.2">
      <c r="A12578">
        <v>84094</v>
      </c>
      <c r="B12578" t="s">
        <v>47123</v>
      </c>
      <c r="C12578" s="15" t="s">
        <v>47124</v>
      </c>
      <c r="D12578" s="15" t="s">
        <v>47125</v>
      </c>
      <c r="E12578">
        <v>153740</v>
      </c>
      <c r="F12578">
        <v>200441</v>
      </c>
      <c r="K12578" s="16">
        <f t="shared" si="600"/>
        <v>164501.79999999999</v>
      </c>
      <c r="L12578" s="16">
        <f t="shared" si="599"/>
        <v>173159.78947368418</v>
      </c>
      <c r="M12578" s="16">
        <f t="shared" si="601"/>
        <v>196772.48803827746</v>
      </c>
      <c r="N12578" t="e">
        <f>INDEX(XML!$A$2:$R$782,MATCH(C12578,XML!$D$2:$D$737,0),2)</f>
        <v>#N/A</v>
      </c>
    </row>
    <row r="12579" spans="1:14" ht="45" x14ac:dyDescent="0.2">
      <c r="A12579">
        <v>70061</v>
      </c>
      <c r="B12579" t="s">
        <v>27073</v>
      </c>
      <c r="C12579" s="15" t="s">
        <v>27074</v>
      </c>
      <c r="D12579" s="15" t="s">
        <v>27075</v>
      </c>
      <c r="E12579">
        <v>215030</v>
      </c>
      <c r="F12579">
        <v>280342</v>
      </c>
      <c r="H12579">
        <v>1</v>
      </c>
      <c r="K12579" s="16">
        <f t="shared" si="600"/>
        <v>230082.1</v>
      </c>
      <c r="L12579" s="16">
        <f t="shared" si="599"/>
        <v>242191.68421052632</v>
      </c>
      <c r="M12579" s="16">
        <f t="shared" si="601"/>
        <v>275217.82296650717</v>
      </c>
      <c r="N12579" t="e">
        <f>INDEX(XML!$A$2:$R$782,MATCH(C12579,XML!$D$2:$D$737,0),2)</f>
        <v>#N/A</v>
      </c>
    </row>
    <row r="12580" spans="1:14" ht="45" x14ac:dyDescent="0.2">
      <c r="A12580">
        <v>78880</v>
      </c>
      <c r="B12580" t="s">
        <v>39087</v>
      </c>
      <c r="C12580" s="15" t="s">
        <v>39088</v>
      </c>
      <c r="D12580" s="15" t="s">
        <v>39089</v>
      </c>
      <c r="E12580">
        <v>9777</v>
      </c>
      <c r="F12580">
        <v>13967</v>
      </c>
      <c r="H12580">
        <v>20</v>
      </c>
      <c r="K12580" s="16">
        <f t="shared" si="600"/>
        <v>10950.24</v>
      </c>
      <c r="L12580" s="16">
        <f t="shared" si="599"/>
        <v>11526.568421052632</v>
      </c>
      <c r="M12580" s="16">
        <f t="shared" si="601"/>
        <v>13098.373205741627</v>
      </c>
      <c r="N12580" t="e">
        <f>INDEX(XML!$A$2:$R$782,MATCH(C12580,XML!$D$2:$D$737,0),2)</f>
        <v>#N/A</v>
      </c>
    </row>
    <row r="12581" spans="1:14" ht="45" x14ac:dyDescent="0.2">
      <c r="A12581">
        <v>78881</v>
      </c>
      <c r="B12581" t="s">
        <v>39090</v>
      </c>
      <c r="C12581" s="15" t="s">
        <v>39091</v>
      </c>
      <c r="D12581" s="15" t="s">
        <v>39092</v>
      </c>
      <c r="E12581">
        <v>9369</v>
      </c>
      <c r="F12581">
        <v>13384</v>
      </c>
      <c r="H12581">
        <v>23</v>
      </c>
      <c r="K12581" s="16">
        <f t="shared" si="600"/>
        <v>10493.28</v>
      </c>
      <c r="L12581" s="16">
        <f t="shared" si="599"/>
        <v>11045.557894736841</v>
      </c>
      <c r="M12581" s="16">
        <f t="shared" si="601"/>
        <v>12551.770334928227</v>
      </c>
      <c r="N12581" t="e">
        <f>INDEX(XML!$A$2:$R$782,MATCH(C12581,XML!$D$2:$D$737,0),2)</f>
        <v>#N/A</v>
      </c>
    </row>
    <row r="12582" spans="1:14" ht="45" x14ac:dyDescent="0.2">
      <c r="A12582">
        <v>78882</v>
      </c>
      <c r="B12582" t="s">
        <v>39093</v>
      </c>
      <c r="C12582" s="15" t="s">
        <v>39094</v>
      </c>
      <c r="D12582" s="15" t="s">
        <v>39095</v>
      </c>
      <c r="E12582">
        <v>9369</v>
      </c>
      <c r="F12582">
        <v>13384</v>
      </c>
      <c r="H12582">
        <v>11</v>
      </c>
      <c r="K12582" s="16">
        <f t="shared" si="600"/>
        <v>10493.28</v>
      </c>
      <c r="L12582" s="16">
        <f t="shared" si="599"/>
        <v>11045.557894736841</v>
      </c>
      <c r="M12582" s="16">
        <f t="shared" si="601"/>
        <v>12551.770334928227</v>
      </c>
      <c r="N12582" t="e">
        <f>INDEX(XML!$A$2:$R$782,MATCH(C12582,XML!$D$2:$D$737,0),2)</f>
        <v>#N/A</v>
      </c>
    </row>
    <row r="12583" spans="1:14" ht="45" x14ac:dyDescent="0.2">
      <c r="A12583">
        <v>78883</v>
      </c>
      <c r="B12583" t="s">
        <v>39096</v>
      </c>
      <c r="C12583" s="15" t="s">
        <v>39097</v>
      </c>
      <c r="D12583" s="15" t="s">
        <v>39098</v>
      </c>
      <c r="E12583">
        <v>9299</v>
      </c>
      <c r="F12583">
        <v>13284</v>
      </c>
      <c r="H12583">
        <v>9</v>
      </c>
      <c r="K12583" s="16">
        <f t="shared" si="600"/>
        <v>10414.879999999999</v>
      </c>
      <c r="L12583" s="16">
        <f t="shared" si="599"/>
        <v>10963.031578947368</v>
      </c>
      <c r="M12583" s="16">
        <f t="shared" si="601"/>
        <v>12457.990430622011</v>
      </c>
      <c r="N12583" t="e">
        <f>INDEX(XML!$A$2:$R$782,MATCH(C12583,XML!$D$2:$D$737,0),2)</f>
        <v>#N/A</v>
      </c>
    </row>
    <row r="12584" spans="1:14" ht="45" x14ac:dyDescent="0.2">
      <c r="A12584">
        <v>78884</v>
      </c>
      <c r="B12584" t="s">
        <v>39099</v>
      </c>
      <c r="C12584" s="15" t="s">
        <v>39100</v>
      </c>
      <c r="D12584" s="15" t="s">
        <v>39101</v>
      </c>
      <c r="E12584">
        <v>10013</v>
      </c>
      <c r="F12584">
        <v>14303</v>
      </c>
      <c r="H12584">
        <v>19</v>
      </c>
      <c r="K12584" s="16">
        <f t="shared" si="600"/>
        <v>11214.56</v>
      </c>
      <c r="L12584" s="16">
        <f t="shared" si="599"/>
        <v>11804.8</v>
      </c>
      <c r="M12584" s="16">
        <f t="shared" si="601"/>
        <v>13414.545454545454</v>
      </c>
      <c r="N12584" t="e">
        <f>INDEX(XML!$A$2:$R$782,MATCH(C12584,XML!$D$2:$D$737,0),2)</f>
        <v>#N/A</v>
      </c>
    </row>
    <row r="12585" spans="1:14" ht="45" x14ac:dyDescent="0.2">
      <c r="A12585">
        <v>78885</v>
      </c>
      <c r="B12585" t="s">
        <v>39102</v>
      </c>
      <c r="C12585" s="15" t="s">
        <v>39103</v>
      </c>
      <c r="D12585" s="15" t="s">
        <v>39104</v>
      </c>
      <c r="E12585">
        <v>9597</v>
      </c>
      <c r="F12585">
        <v>13709</v>
      </c>
      <c r="H12585">
        <v>20</v>
      </c>
      <c r="K12585" s="16">
        <f t="shared" si="600"/>
        <v>10748.64</v>
      </c>
      <c r="L12585" s="16">
        <f t="shared" si="599"/>
        <v>11314.357894736842</v>
      </c>
      <c r="M12585" s="16">
        <f t="shared" si="601"/>
        <v>12857.224880382775</v>
      </c>
      <c r="N12585" t="e">
        <f>INDEX(XML!$A$2:$R$782,MATCH(C12585,XML!$D$2:$D$737,0),2)</f>
        <v>#N/A</v>
      </c>
    </row>
    <row r="12586" spans="1:14" ht="45" x14ac:dyDescent="0.2">
      <c r="A12586">
        <v>78886</v>
      </c>
      <c r="B12586" t="s">
        <v>39105</v>
      </c>
      <c r="C12586" s="15" t="s">
        <v>39106</v>
      </c>
      <c r="D12586" s="15" t="s">
        <v>39107</v>
      </c>
      <c r="E12586">
        <v>9009</v>
      </c>
      <c r="F12586">
        <v>12869</v>
      </c>
      <c r="H12586">
        <v>18</v>
      </c>
      <c r="K12586" s="16">
        <f t="shared" si="600"/>
        <v>10090.08</v>
      </c>
      <c r="L12586" s="16">
        <f t="shared" si="599"/>
        <v>10621.136842105263</v>
      </c>
      <c r="M12586" s="16">
        <f t="shared" si="601"/>
        <v>12069.473684210527</v>
      </c>
      <c r="N12586" t="e">
        <f>INDEX(XML!$A$2:$R$782,MATCH(C12586,XML!$D$2:$D$737,0),2)</f>
        <v>#N/A</v>
      </c>
    </row>
    <row r="12587" spans="1:14" ht="45" x14ac:dyDescent="0.2">
      <c r="A12587">
        <v>78868</v>
      </c>
      <c r="B12587" t="s">
        <v>39108</v>
      </c>
      <c r="C12587" s="15" t="s">
        <v>39109</v>
      </c>
      <c r="D12587" s="15" t="s">
        <v>39110</v>
      </c>
      <c r="E12587">
        <v>10209</v>
      </c>
      <c r="F12587">
        <v>14583</v>
      </c>
      <c r="H12587" t="s">
        <v>746</v>
      </c>
      <c r="K12587" s="16">
        <f t="shared" si="600"/>
        <v>11434.08</v>
      </c>
      <c r="L12587" s="16">
        <f t="shared" si="599"/>
        <v>12035.873684210526</v>
      </c>
      <c r="M12587" s="16">
        <f t="shared" si="601"/>
        <v>13677.12918660287</v>
      </c>
      <c r="N12587" t="e">
        <f>INDEX(XML!$A$2:$R$782,MATCH(C12587,XML!$D$2:$D$737,0),2)</f>
        <v>#N/A</v>
      </c>
    </row>
    <row r="12588" spans="1:14" ht="45" x14ac:dyDescent="0.2">
      <c r="A12588">
        <v>78867</v>
      </c>
      <c r="B12588" t="s">
        <v>39111</v>
      </c>
      <c r="C12588" s="15" t="s">
        <v>39112</v>
      </c>
      <c r="D12588" s="15" t="s">
        <v>39113</v>
      </c>
      <c r="E12588">
        <v>9989</v>
      </c>
      <c r="F12588">
        <v>14269</v>
      </c>
      <c r="H12588" t="s">
        <v>746</v>
      </c>
      <c r="K12588" s="16">
        <f t="shared" si="600"/>
        <v>11187.68</v>
      </c>
      <c r="L12588" s="16">
        <f t="shared" si="599"/>
        <v>11776.505263157895</v>
      </c>
      <c r="M12588" s="16">
        <f t="shared" si="601"/>
        <v>13382.392344497608</v>
      </c>
      <c r="N12588" t="e">
        <f>INDEX(XML!$A$2:$R$782,MATCH(C12588,XML!$D$2:$D$737,0),2)</f>
        <v>#N/A</v>
      </c>
    </row>
    <row r="12589" spans="1:14" ht="45" x14ac:dyDescent="0.2">
      <c r="A12589">
        <v>78872</v>
      </c>
      <c r="B12589" t="s">
        <v>39114</v>
      </c>
      <c r="C12589" s="15" t="s">
        <v>39115</v>
      </c>
      <c r="D12589" s="15" t="s">
        <v>39116</v>
      </c>
      <c r="E12589">
        <v>16104</v>
      </c>
      <c r="F12589">
        <v>23005</v>
      </c>
      <c r="H12589">
        <v>47</v>
      </c>
      <c r="K12589" s="16">
        <f t="shared" si="600"/>
        <v>18036.48</v>
      </c>
      <c r="L12589" s="16">
        <f t="shared" si="599"/>
        <v>18985.768421052631</v>
      </c>
      <c r="M12589" s="16">
        <f t="shared" si="601"/>
        <v>21574.736842105263</v>
      </c>
      <c r="N12589" t="e">
        <f>INDEX(XML!$A$2:$R$782,MATCH(C12589,XML!$D$2:$D$737,0),2)</f>
        <v>#N/A</v>
      </c>
    </row>
    <row r="12590" spans="1:14" ht="45" x14ac:dyDescent="0.2">
      <c r="A12590">
        <v>78873</v>
      </c>
      <c r="B12590" t="s">
        <v>39117</v>
      </c>
      <c r="C12590" s="15" t="s">
        <v>39118</v>
      </c>
      <c r="D12590" s="15" t="s">
        <v>39119</v>
      </c>
      <c r="E12590">
        <v>15657</v>
      </c>
      <c r="F12590">
        <v>22367</v>
      </c>
      <c r="H12590" t="s">
        <v>746</v>
      </c>
      <c r="K12590" s="16">
        <f t="shared" si="600"/>
        <v>17535.84</v>
      </c>
      <c r="L12590" s="16">
        <f t="shared" si="599"/>
        <v>18458.778947368421</v>
      </c>
      <c r="M12590" s="16">
        <f t="shared" si="601"/>
        <v>20975.885167464116</v>
      </c>
      <c r="N12590" t="e">
        <f>INDEX(XML!$A$2:$R$782,MATCH(C12590,XML!$D$2:$D$737,0),2)</f>
        <v>#N/A</v>
      </c>
    </row>
    <row r="12591" spans="1:14" ht="45" x14ac:dyDescent="0.2">
      <c r="A12591">
        <v>78874</v>
      </c>
      <c r="B12591" t="s">
        <v>39120</v>
      </c>
      <c r="C12591" s="15" t="s">
        <v>39121</v>
      </c>
      <c r="D12591" s="15" t="s">
        <v>39122</v>
      </c>
      <c r="E12591">
        <v>20016</v>
      </c>
      <c r="F12591">
        <v>28594</v>
      </c>
      <c r="H12591" t="s">
        <v>746</v>
      </c>
      <c r="K12591" s="16">
        <f t="shared" si="600"/>
        <v>22417.919999999998</v>
      </c>
      <c r="L12591" s="16">
        <f t="shared" si="599"/>
        <v>23597.810526315789</v>
      </c>
      <c r="M12591" s="16">
        <f t="shared" si="601"/>
        <v>26815.693779904304</v>
      </c>
      <c r="N12591" t="e">
        <f>INDEX(XML!$A$2:$R$782,MATCH(C12591,XML!$D$2:$D$737,0),2)</f>
        <v>#N/A</v>
      </c>
    </row>
    <row r="12592" spans="1:14" ht="45" x14ac:dyDescent="0.2">
      <c r="A12592">
        <v>78875</v>
      </c>
      <c r="B12592" t="s">
        <v>39123</v>
      </c>
      <c r="C12592" s="15" t="s">
        <v>39124</v>
      </c>
      <c r="D12592" s="15" t="s">
        <v>39125</v>
      </c>
      <c r="E12592">
        <v>20330</v>
      </c>
      <c r="F12592">
        <v>29042</v>
      </c>
      <c r="H12592">
        <v>49</v>
      </c>
      <c r="K12592" s="16">
        <f t="shared" si="600"/>
        <v>22769.599999999999</v>
      </c>
      <c r="L12592" s="16">
        <f t="shared" si="599"/>
        <v>23968</v>
      </c>
      <c r="M12592" s="16">
        <f t="shared" si="601"/>
        <v>27236.363636363636</v>
      </c>
      <c r="N12592" t="e">
        <f>INDEX(XML!$A$2:$R$782,MATCH(C12592,XML!$D$2:$D$737,0),2)</f>
        <v>#N/A</v>
      </c>
    </row>
    <row r="12593" spans="1:14" ht="45" x14ac:dyDescent="0.2">
      <c r="A12593">
        <v>78876</v>
      </c>
      <c r="B12593" t="s">
        <v>39126</v>
      </c>
      <c r="C12593" s="15" t="s">
        <v>39127</v>
      </c>
      <c r="D12593" s="15" t="s">
        <v>39128</v>
      </c>
      <c r="E12593">
        <v>38934</v>
      </c>
      <c r="F12593">
        <v>55620</v>
      </c>
      <c r="H12593">
        <v>42</v>
      </c>
      <c r="K12593" s="16">
        <f t="shared" si="600"/>
        <v>43606.080000000002</v>
      </c>
      <c r="L12593" s="16">
        <f t="shared" si="599"/>
        <v>45901.136842105261</v>
      </c>
      <c r="M12593" s="16">
        <f t="shared" si="601"/>
        <v>52160.382775119615</v>
      </c>
      <c r="N12593" t="e">
        <f>INDEX(XML!$A$2:$R$782,MATCH(C12593,XML!$D$2:$D$737,0),2)</f>
        <v>#N/A</v>
      </c>
    </row>
    <row r="12594" spans="1:14" ht="45" x14ac:dyDescent="0.2">
      <c r="A12594">
        <v>78877</v>
      </c>
      <c r="B12594" t="s">
        <v>39129</v>
      </c>
      <c r="C12594" s="15" t="s">
        <v>39130</v>
      </c>
      <c r="D12594" s="15" t="s">
        <v>39131</v>
      </c>
      <c r="E12594">
        <v>39742</v>
      </c>
      <c r="F12594">
        <v>56773</v>
      </c>
      <c r="H12594" t="s">
        <v>746</v>
      </c>
      <c r="K12594" s="16">
        <f t="shared" si="600"/>
        <v>44511.040000000001</v>
      </c>
      <c r="L12594" s="16">
        <f t="shared" si="599"/>
        <v>46853.72631578947</v>
      </c>
      <c r="M12594" s="16">
        <f t="shared" si="601"/>
        <v>53242.87081339713</v>
      </c>
      <c r="N12594" t="e">
        <f>INDEX(XML!$A$2:$R$782,MATCH(C12594,XML!$D$2:$D$737,0),2)</f>
        <v>#N/A</v>
      </c>
    </row>
    <row r="12595" spans="1:14" ht="45" x14ac:dyDescent="0.2">
      <c r="A12595">
        <v>78878</v>
      </c>
      <c r="B12595" t="s">
        <v>39132</v>
      </c>
      <c r="C12595" s="15" t="s">
        <v>39133</v>
      </c>
      <c r="D12595" s="15" t="s">
        <v>39134</v>
      </c>
      <c r="E12595">
        <v>53744</v>
      </c>
      <c r="F12595">
        <v>76776</v>
      </c>
      <c r="H12595">
        <v>39</v>
      </c>
      <c r="K12595" s="16">
        <f t="shared" si="600"/>
        <v>57506.080000000002</v>
      </c>
      <c r="L12595" s="16">
        <f t="shared" si="599"/>
        <v>60532.715789473681</v>
      </c>
      <c r="M12595" s="16">
        <f t="shared" si="601"/>
        <v>68787.177033492815</v>
      </c>
      <c r="N12595" t="e">
        <f>INDEX(XML!$A$2:$R$782,MATCH(C12595,XML!$D$2:$D$737,0),2)</f>
        <v>#N/A</v>
      </c>
    </row>
    <row r="12596" spans="1:14" ht="45" x14ac:dyDescent="0.2">
      <c r="A12596">
        <v>78879</v>
      </c>
      <c r="B12596" t="s">
        <v>39135</v>
      </c>
      <c r="C12596" s="15" t="s">
        <v>39136</v>
      </c>
      <c r="D12596" s="15" t="s">
        <v>39137</v>
      </c>
      <c r="E12596">
        <v>57327</v>
      </c>
      <c r="F12596">
        <v>81895</v>
      </c>
      <c r="H12596">
        <v>35</v>
      </c>
      <c r="K12596" s="16">
        <f t="shared" si="600"/>
        <v>61339.89</v>
      </c>
      <c r="L12596" s="16">
        <f t="shared" si="599"/>
        <v>64568.305263157898</v>
      </c>
      <c r="M12596" s="16">
        <f t="shared" si="601"/>
        <v>73373.074162679433</v>
      </c>
      <c r="N12596" t="e">
        <f>INDEX(XML!$A$2:$R$782,MATCH(C12596,XML!$D$2:$D$737,0),2)</f>
        <v>#N/A</v>
      </c>
    </row>
    <row r="12597" spans="1:14" ht="45" x14ac:dyDescent="0.2">
      <c r="A12597">
        <v>78871</v>
      </c>
      <c r="B12597" t="s">
        <v>39138</v>
      </c>
      <c r="C12597" s="15" t="s">
        <v>39139</v>
      </c>
      <c r="D12597" s="15" t="s">
        <v>39140</v>
      </c>
      <c r="E12597">
        <v>303221</v>
      </c>
      <c r="F12597">
        <v>433172</v>
      </c>
      <c r="H12597">
        <v>3</v>
      </c>
      <c r="K12597" s="16">
        <f t="shared" si="600"/>
        <v>324446.46999999997</v>
      </c>
      <c r="L12597" s="16">
        <f t="shared" si="599"/>
        <v>341522.6</v>
      </c>
      <c r="M12597" s="16">
        <f t="shared" si="601"/>
        <v>388093.86363636365</v>
      </c>
      <c r="N12597" t="e">
        <f>INDEX(XML!$A$2:$R$782,MATCH(C12597,XML!$D$2:$D$737,0),2)</f>
        <v>#N/A</v>
      </c>
    </row>
    <row r="12598" spans="1:14" ht="45" x14ac:dyDescent="0.2">
      <c r="A12598">
        <v>78869</v>
      </c>
      <c r="B12598" t="s">
        <v>39141</v>
      </c>
      <c r="C12598" s="15" t="s">
        <v>39142</v>
      </c>
      <c r="D12598" s="15" t="s">
        <v>39143</v>
      </c>
      <c r="E12598">
        <v>338893</v>
      </c>
      <c r="F12598">
        <v>484132</v>
      </c>
      <c r="H12598">
        <v>10</v>
      </c>
      <c r="K12598" s="16">
        <f t="shared" si="600"/>
        <v>362615.51</v>
      </c>
      <c r="L12598" s="16">
        <f t="shared" si="599"/>
        <v>381700.53684210527</v>
      </c>
      <c r="M12598" s="16">
        <f t="shared" si="601"/>
        <v>433750.61004784686</v>
      </c>
      <c r="N12598" t="e">
        <f>INDEX(XML!$A$2:$R$782,MATCH(C12598,XML!$D$2:$D$737,0),2)</f>
        <v>#N/A</v>
      </c>
    </row>
    <row r="12599" spans="1:14" ht="45" x14ac:dyDescent="0.2">
      <c r="A12599">
        <v>78870</v>
      </c>
      <c r="B12599" t="s">
        <v>39144</v>
      </c>
      <c r="C12599" s="15" t="s">
        <v>39145</v>
      </c>
      <c r="D12599" s="15" t="s">
        <v>39146</v>
      </c>
      <c r="E12599">
        <v>360461</v>
      </c>
      <c r="F12599">
        <v>514943</v>
      </c>
      <c r="H12599">
        <v>5</v>
      </c>
      <c r="K12599" s="16">
        <f t="shared" si="600"/>
        <v>385693.27</v>
      </c>
      <c r="L12599" s="16">
        <f t="shared" si="599"/>
        <v>405992.91578947369</v>
      </c>
      <c r="M12599" s="16">
        <f t="shared" si="601"/>
        <v>461355.58612440189</v>
      </c>
      <c r="N12599" t="e">
        <f>INDEX(XML!$A$2:$R$782,MATCH(C12599,XML!$D$2:$D$737,0),2)</f>
        <v>#N/A</v>
      </c>
    </row>
    <row r="12600" spans="1:14" ht="45" x14ac:dyDescent="0.2">
      <c r="A12600">
        <v>64651</v>
      </c>
      <c r="B12600">
        <v>27039</v>
      </c>
      <c r="C12600" s="15" t="s">
        <v>21749</v>
      </c>
      <c r="D12600" s="15" t="s">
        <v>21750</v>
      </c>
      <c r="E12600">
        <v>19794</v>
      </c>
      <c r="F12600">
        <v>31925</v>
      </c>
      <c r="H12600">
        <v>3</v>
      </c>
      <c r="K12600" s="16">
        <f t="shared" si="600"/>
        <v>22169.279999999999</v>
      </c>
      <c r="L12600" s="16">
        <f t="shared" si="599"/>
        <v>23336.084210526315</v>
      </c>
      <c r="M12600" s="16">
        <f t="shared" si="601"/>
        <v>26518.277511961722</v>
      </c>
      <c r="N12600" t="e">
        <f>INDEX(XML!$A$2:$R$782,MATCH(C12600,XML!$D$2:$D$737,0),2)</f>
        <v>#N/A</v>
      </c>
    </row>
    <row r="12601" spans="1:14" ht="45" x14ac:dyDescent="0.2">
      <c r="A12601">
        <v>64652</v>
      </c>
      <c r="B12601">
        <v>27255</v>
      </c>
      <c r="C12601" s="15" t="s">
        <v>22326</v>
      </c>
      <c r="D12601" s="15" t="s">
        <v>22327</v>
      </c>
      <c r="E12601">
        <v>19794</v>
      </c>
      <c r="F12601">
        <v>31925</v>
      </c>
      <c r="H12601">
        <v>3</v>
      </c>
      <c r="K12601" s="16">
        <f t="shared" si="600"/>
        <v>22169.279999999999</v>
      </c>
      <c r="L12601" s="16">
        <f t="shared" si="599"/>
        <v>23336.084210526315</v>
      </c>
      <c r="M12601" s="16">
        <f t="shared" si="601"/>
        <v>26518.277511961722</v>
      </c>
      <c r="N12601" t="e">
        <f>INDEX(XML!$A$2:$R$782,MATCH(C12601,XML!$D$2:$D$737,0),2)</f>
        <v>#N/A</v>
      </c>
    </row>
    <row r="12602" spans="1:14" ht="45" x14ac:dyDescent="0.2">
      <c r="A12602">
        <v>64653</v>
      </c>
      <c r="B12602">
        <v>27008</v>
      </c>
      <c r="C12602" s="15" t="s">
        <v>21751</v>
      </c>
      <c r="D12602" s="15" t="s">
        <v>21752</v>
      </c>
      <c r="E12602">
        <v>19794</v>
      </c>
      <c r="F12602">
        <v>31925</v>
      </c>
      <c r="H12602">
        <v>4</v>
      </c>
      <c r="K12602" s="16">
        <f t="shared" si="600"/>
        <v>22169.279999999999</v>
      </c>
      <c r="L12602" s="16">
        <f t="shared" si="599"/>
        <v>23336.084210526315</v>
      </c>
      <c r="M12602" s="16">
        <f t="shared" si="601"/>
        <v>26518.277511961722</v>
      </c>
      <c r="N12602" t="e">
        <f>INDEX(XML!$A$2:$R$782,MATCH(C12602,XML!$D$2:$D$737,0),2)</f>
        <v>#N/A</v>
      </c>
    </row>
    <row r="12603" spans="1:14" ht="45" x14ac:dyDescent="0.2">
      <c r="A12603">
        <v>64654</v>
      </c>
      <c r="B12603">
        <v>27009</v>
      </c>
      <c r="C12603" s="15" t="s">
        <v>22287</v>
      </c>
      <c r="D12603" s="15" t="s">
        <v>22288</v>
      </c>
      <c r="E12603">
        <v>18805</v>
      </c>
      <c r="F12603">
        <v>31925</v>
      </c>
      <c r="H12603">
        <v>8</v>
      </c>
      <c r="K12603" s="16">
        <f t="shared" si="600"/>
        <v>21061.599999999999</v>
      </c>
      <c r="L12603" s="16">
        <f t="shared" si="599"/>
        <v>22170.105263157893</v>
      </c>
      <c r="M12603" s="16">
        <f t="shared" si="601"/>
        <v>25193.301435406695</v>
      </c>
      <c r="N12603" t="e">
        <f>INDEX(XML!$A$2:$R$782,MATCH(C12603,XML!$D$2:$D$737,0),2)</f>
        <v>#N/A</v>
      </c>
    </row>
    <row r="12604" spans="1:14" ht="45" x14ac:dyDescent="0.2">
      <c r="A12604">
        <v>64655</v>
      </c>
      <c r="B12604">
        <v>27220</v>
      </c>
      <c r="C12604" s="15" t="s">
        <v>21753</v>
      </c>
      <c r="D12604" s="15" t="s">
        <v>21754</v>
      </c>
      <c r="E12604">
        <v>20371</v>
      </c>
      <c r="F12604">
        <v>34585</v>
      </c>
      <c r="H12604">
        <v>9</v>
      </c>
      <c r="K12604" s="16">
        <f t="shared" si="600"/>
        <v>22815.52</v>
      </c>
      <c r="L12604" s="16">
        <f t="shared" si="599"/>
        <v>24016.336842105262</v>
      </c>
      <c r="M12604" s="16">
        <f t="shared" si="601"/>
        <v>27291.291866028707</v>
      </c>
      <c r="N12604" t="e">
        <f>INDEX(XML!$A$2:$R$782,MATCH(C12604,XML!$D$2:$D$737,0),2)</f>
        <v>#N/A</v>
      </c>
    </row>
    <row r="12605" spans="1:14" ht="45" x14ac:dyDescent="0.2">
      <c r="A12605">
        <v>64656</v>
      </c>
      <c r="B12605">
        <v>27257</v>
      </c>
      <c r="C12605" s="15" t="s">
        <v>21755</v>
      </c>
      <c r="D12605" s="15" t="s">
        <v>21756</v>
      </c>
      <c r="E12605">
        <v>21341</v>
      </c>
      <c r="F12605">
        <v>36232</v>
      </c>
      <c r="H12605">
        <v>7</v>
      </c>
      <c r="K12605" s="16">
        <f t="shared" si="600"/>
        <v>23901.919999999998</v>
      </c>
      <c r="L12605" s="16">
        <f t="shared" si="599"/>
        <v>25159.915789473685</v>
      </c>
      <c r="M12605" s="16">
        <f t="shared" si="601"/>
        <v>28590.813397129186</v>
      </c>
      <c r="N12605" t="e">
        <f>INDEX(XML!$A$2:$R$782,MATCH(C12605,XML!$D$2:$D$737,0),2)</f>
        <v>#N/A</v>
      </c>
    </row>
    <row r="12606" spans="1:14" ht="45" x14ac:dyDescent="0.2">
      <c r="A12606">
        <v>64657</v>
      </c>
      <c r="B12606">
        <v>27028</v>
      </c>
      <c r="C12606" s="15" t="s">
        <v>21757</v>
      </c>
      <c r="D12606" s="15" t="s">
        <v>21758</v>
      </c>
      <c r="E12606">
        <v>21341</v>
      </c>
      <c r="F12606">
        <v>36232</v>
      </c>
      <c r="H12606">
        <v>3</v>
      </c>
      <c r="K12606" s="16">
        <f t="shared" si="600"/>
        <v>23901.919999999998</v>
      </c>
      <c r="L12606" s="16">
        <f t="shared" si="599"/>
        <v>25159.915789473685</v>
      </c>
      <c r="M12606" s="16">
        <f t="shared" si="601"/>
        <v>28590.813397129186</v>
      </c>
      <c r="N12606" t="e">
        <f>INDEX(XML!$A$2:$R$782,MATCH(C12606,XML!$D$2:$D$737,0),2)</f>
        <v>#N/A</v>
      </c>
    </row>
    <row r="12607" spans="1:14" ht="45" x14ac:dyDescent="0.2">
      <c r="A12607">
        <v>64658</v>
      </c>
      <c r="B12607">
        <v>27221</v>
      </c>
      <c r="C12607" s="15" t="s">
        <v>21759</v>
      </c>
      <c r="D12607" s="15" t="s">
        <v>21760</v>
      </c>
      <c r="E12607">
        <v>21341</v>
      </c>
      <c r="F12607">
        <v>36232</v>
      </c>
      <c r="H12607">
        <v>7</v>
      </c>
      <c r="K12607" s="16">
        <f t="shared" si="600"/>
        <v>23901.919999999998</v>
      </c>
      <c r="L12607" s="16">
        <f t="shared" si="599"/>
        <v>25159.915789473685</v>
      </c>
      <c r="M12607" s="16">
        <f t="shared" si="601"/>
        <v>28590.813397129186</v>
      </c>
      <c r="N12607" t="e">
        <f>INDEX(XML!$A$2:$R$782,MATCH(C12607,XML!$D$2:$D$737,0),2)</f>
        <v>#N/A</v>
      </c>
    </row>
    <row r="12608" spans="1:14" ht="45" x14ac:dyDescent="0.2">
      <c r="A12608">
        <v>64659</v>
      </c>
      <c r="B12608">
        <v>27100</v>
      </c>
      <c r="C12608" s="15" t="s">
        <v>21761</v>
      </c>
      <c r="D12608" s="15" t="s">
        <v>21762</v>
      </c>
      <c r="E12608">
        <v>47109</v>
      </c>
      <c r="F12608">
        <v>75982</v>
      </c>
      <c r="H12608">
        <v>3</v>
      </c>
      <c r="K12608" s="16">
        <f t="shared" si="600"/>
        <v>52762.080000000002</v>
      </c>
      <c r="L12608" s="16">
        <f t="shared" si="599"/>
        <v>55539.031578947368</v>
      </c>
      <c r="M12608" s="16">
        <f t="shared" si="601"/>
        <v>63112.535885167468</v>
      </c>
      <c r="N12608" t="e">
        <f>INDEX(XML!$A$2:$R$782,MATCH(C12608,XML!$D$2:$D$737,0),2)</f>
        <v>#N/A</v>
      </c>
    </row>
    <row r="12609" spans="1:14" ht="45" x14ac:dyDescent="0.2">
      <c r="A12609">
        <v>64660</v>
      </c>
      <c r="B12609">
        <v>27228</v>
      </c>
      <c r="C12609" s="15" t="s">
        <v>21763</v>
      </c>
      <c r="D12609" s="15" t="s">
        <v>21764</v>
      </c>
      <c r="E12609">
        <v>47217</v>
      </c>
      <c r="F12609">
        <v>76157</v>
      </c>
      <c r="K12609" s="16">
        <f t="shared" si="600"/>
        <v>52883.040000000001</v>
      </c>
      <c r="L12609" s="16">
        <f t="shared" si="599"/>
        <v>55666.357894736844</v>
      </c>
      <c r="M12609" s="16">
        <f t="shared" si="601"/>
        <v>63257.224880382775</v>
      </c>
      <c r="N12609" t="e">
        <f>INDEX(XML!$A$2:$R$782,MATCH(C12609,XML!$D$2:$D$737,0),2)</f>
        <v>#N/A</v>
      </c>
    </row>
    <row r="12610" spans="1:14" ht="45" x14ac:dyDescent="0.2">
      <c r="A12610">
        <v>64661</v>
      </c>
      <c r="B12610">
        <v>27103</v>
      </c>
      <c r="C12610" s="15" t="s">
        <v>21765</v>
      </c>
      <c r="D12610" s="15" t="s">
        <v>21766</v>
      </c>
      <c r="E12610">
        <v>50820</v>
      </c>
      <c r="F12610">
        <v>81968</v>
      </c>
      <c r="H12610">
        <v>2</v>
      </c>
      <c r="K12610" s="16">
        <f t="shared" si="600"/>
        <v>54377.4</v>
      </c>
      <c r="L12610" s="16">
        <f t="shared" si="599"/>
        <v>57239.368421052633</v>
      </c>
      <c r="M12610" s="16">
        <f t="shared" si="601"/>
        <v>65044.73684210526</v>
      </c>
      <c r="N12610" t="e">
        <f>INDEX(XML!$A$2:$R$782,MATCH(C12610,XML!$D$2:$D$737,0),2)</f>
        <v>#N/A</v>
      </c>
    </row>
    <row r="12611" spans="1:14" ht="45" x14ac:dyDescent="0.2">
      <c r="A12611">
        <v>64662</v>
      </c>
      <c r="B12611">
        <v>27105</v>
      </c>
      <c r="C12611" s="15" t="s">
        <v>21767</v>
      </c>
      <c r="D12611" s="15" t="s">
        <v>21768</v>
      </c>
      <c r="E12611">
        <v>50847</v>
      </c>
      <c r="F12611">
        <v>82011</v>
      </c>
      <c r="H12611">
        <v>3</v>
      </c>
      <c r="K12611" s="16">
        <f t="shared" si="600"/>
        <v>54406.29</v>
      </c>
      <c r="L12611" s="16">
        <f t="shared" si="599"/>
        <v>57269.778947368424</v>
      </c>
      <c r="M12611" s="16">
        <f t="shared" si="601"/>
        <v>65079.294258373207</v>
      </c>
      <c r="N12611" t="e">
        <f>INDEX(XML!$A$2:$R$782,MATCH(C12611,XML!$D$2:$D$737,0),2)</f>
        <v>#N/A</v>
      </c>
    </row>
    <row r="12612" spans="1:14" ht="45" x14ac:dyDescent="0.2">
      <c r="A12612">
        <v>64663</v>
      </c>
      <c r="B12612">
        <v>27234</v>
      </c>
      <c r="C12612" s="15" t="s">
        <v>21769</v>
      </c>
      <c r="D12612" s="15" t="s">
        <v>21770</v>
      </c>
      <c r="E12612">
        <v>127348</v>
      </c>
      <c r="F12612">
        <v>205400</v>
      </c>
      <c r="H12612">
        <v>2</v>
      </c>
      <c r="K12612" s="16">
        <f t="shared" si="600"/>
        <v>136262.35999999999</v>
      </c>
      <c r="L12612" s="16">
        <f t="shared" si="599"/>
        <v>143434.06315789471</v>
      </c>
      <c r="M12612" s="16">
        <f t="shared" si="601"/>
        <v>162993.2535885167</v>
      </c>
      <c r="N12612" t="e">
        <f>INDEX(XML!$A$2:$R$782,MATCH(C12612,XML!$D$2:$D$737,0),2)</f>
        <v>#N/A</v>
      </c>
    </row>
    <row r="12613" spans="1:14" ht="45" x14ac:dyDescent="0.2">
      <c r="A12613">
        <v>64664</v>
      </c>
      <c r="B12613">
        <v>27235</v>
      </c>
      <c r="C12613" s="15" t="s">
        <v>21771</v>
      </c>
      <c r="D12613" s="15" t="s">
        <v>21772</v>
      </c>
      <c r="E12613">
        <v>128732</v>
      </c>
      <c r="F12613">
        <v>207632</v>
      </c>
      <c r="H12613">
        <v>3</v>
      </c>
      <c r="K12613" s="16">
        <f t="shared" si="600"/>
        <v>137743.24</v>
      </c>
      <c r="L12613" s="16">
        <f t="shared" ref="L12613:L12676" si="602">K12613*100/95</f>
        <v>144992.8842105263</v>
      </c>
      <c r="M12613" s="16">
        <f t="shared" si="601"/>
        <v>164764.64114832535</v>
      </c>
      <c r="N12613" t="e">
        <f>INDEX(XML!$A$2:$R$782,MATCH(C12613,XML!$D$2:$D$737,0),2)</f>
        <v>#N/A</v>
      </c>
    </row>
    <row r="12614" spans="1:14" ht="45" x14ac:dyDescent="0.2">
      <c r="A12614">
        <v>64666</v>
      </c>
      <c r="B12614">
        <v>27236</v>
      </c>
      <c r="C12614" s="15" t="s">
        <v>21773</v>
      </c>
      <c r="D12614" s="15" t="s">
        <v>21774</v>
      </c>
      <c r="E12614">
        <v>134224</v>
      </c>
      <c r="F12614">
        <v>216490</v>
      </c>
      <c r="H12614">
        <v>2</v>
      </c>
      <c r="K12614" s="16">
        <f t="shared" si="600"/>
        <v>143619.68</v>
      </c>
      <c r="L12614" s="16">
        <f t="shared" si="602"/>
        <v>151178.61052631578</v>
      </c>
      <c r="M12614" s="16">
        <f t="shared" si="601"/>
        <v>171793.8755980861</v>
      </c>
      <c r="N12614" t="e">
        <f>INDEX(XML!$A$2:$R$782,MATCH(C12614,XML!$D$2:$D$737,0),2)</f>
        <v>#N/A</v>
      </c>
    </row>
    <row r="12615" spans="1:14" ht="45" x14ac:dyDescent="0.2">
      <c r="A12615">
        <v>64668</v>
      </c>
      <c r="B12615">
        <v>27237</v>
      </c>
      <c r="C12615" s="15" t="s">
        <v>21775</v>
      </c>
      <c r="D12615" s="15" t="s">
        <v>21776</v>
      </c>
      <c r="E12615">
        <v>143172</v>
      </c>
      <c r="F12615">
        <v>230922</v>
      </c>
      <c r="H12615">
        <v>2</v>
      </c>
      <c r="K12615" s="16">
        <f t="shared" si="600"/>
        <v>153194.04</v>
      </c>
      <c r="L12615" s="16">
        <f t="shared" si="602"/>
        <v>161256.8842105263</v>
      </c>
      <c r="M12615" s="16">
        <f t="shared" si="601"/>
        <v>183246.45933014352</v>
      </c>
      <c r="N12615" t="e">
        <f>INDEX(XML!$A$2:$R$782,MATCH(C12615,XML!$D$2:$D$737,0),2)</f>
        <v>#N/A</v>
      </c>
    </row>
    <row r="12616" spans="1:14" ht="45" x14ac:dyDescent="0.2">
      <c r="A12616">
        <v>54595</v>
      </c>
      <c r="B12616">
        <v>126676</v>
      </c>
      <c r="C12616" s="15" t="s">
        <v>12502</v>
      </c>
      <c r="D12616" s="15" t="s">
        <v>12800</v>
      </c>
      <c r="E12616">
        <v>11367</v>
      </c>
      <c r="F12616">
        <v>16238</v>
      </c>
      <c r="H12616">
        <v>18</v>
      </c>
      <c r="K12616" s="16">
        <f t="shared" si="600"/>
        <v>12731.04</v>
      </c>
      <c r="L12616" s="16">
        <f t="shared" si="602"/>
        <v>13401.094736842106</v>
      </c>
      <c r="M12616" s="16">
        <f t="shared" si="601"/>
        <v>15228.516746411484</v>
      </c>
      <c r="N12616" t="e">
        <f>INDEX(XML!$A$2:$R$782,MATCH(C12616,XML!$D$2:$D$737,0),2)</f>
        <v>#N/A</v>
      </c>
    </row>
    <row r="12617" spans="1:14" ht="45" x14ac:dyDescent="0.2">
      <c r="A12617">
        <v>54596</v>
      </c>
      <c r="B12617">
        <v>126677</v>
      </c>
      <c r="C12617" s="15" t="s">
        <v>12506</v>
      </c>
      <c r="D12617" s="15" t="s">
        <v>12769</v>
      </c>
      <c r="E12617">
        <v>11351</v>
      </c>
      <c r="F12617">
        <v>16215</v>
      </c>
      <c r="H12617">
        <v>18</v>
      </c>
      <c r="K12617" s="16">
        <f t="shared" si="600"/>
        <v>12713.119999999999</v>
      </c>
      <c r="L12617" s="16">
        <f t="shared" si="602"/>
        <v>13382.231578947369</v>
      </c>
      <c r="M12617" s="16">
        <f t="shared" si="601"/>
        <v>15207.081339712919</v>
      </c>
      <c r="N12617" t="e">
        <f>INDEX(XML!$A$2:$R$782,MATCH(C12617,XML!$D$2:$D$737,0),2)</f>
        <v>#N/A</v>
      </c>
    </row>
    <row r="12618" spans="1:14" ht="45" x14ac:dyDescent="0.2">
      <c r="A12618">
        <v>54597</v>
      </c>
      <c r="B12618">
        <v>126678</v>
      </c>
      <c r="C12618" s="15" t="s">
        <v>12473</v>
      </c>
      <c r="D12618" s="15" t="s">
        <v>12767</v>
      </c>
      <c r="E12618">
        <v>11355</v>
      </c>
      <c r="F12618">
        <v>16221</v>
      </c>
      <c r="H12618">
        <v>12</v>
      </c>
      <c r="K12618" s="16">
        <f t="shared" si="600"/>
        <v>12717.6</v>
      </c>
      <c r="L12618" s="16">
        <f t="shared" si="602"/>
        <v>13386.947368421053</v>
      </c>
      <c r="M12618" s="16">
        <f t="shared" si="601"/>
        <v>15212.440191387561</v>
      </c>
      <c r="N12618" t="e">
        <f>INDEX(XML!$A$2:$R$782,MATCH(C12618,XML!$D$2:$D$737,0),2)</f>
        <v>#N/A</v>
      </c>
    </row>
    <row r="12619" spans="1:14" ht="45" x14ac:dyDescent="0.2">
      <c r="A12619">
        <v>54598</v>
      </c>
      <c r="B12619">
        <v>126679</v>
      </c>
      <c r="C12619" s="15" t="s">
        <v>12471</v>
      </c>
      <c r="D12619" s="15" t="s">
        <v>12766</v>
      </c>
      <c r="E12619">
        <v>11373</v>
      </c>
      <c r="F12619">
        <v>16247</v>
      </c>
      <c r="H12619">
        <v>36</v>
      </c>
      <c r="K12619" s="16">
        <f t="shared" si="600"/>
        <v>12737.76</v>
      </c>
      <c r="L12619" s="16">
        <f t="shared" si="602"/>
        <v>13408.168421052631</v>
      </c>
      <c r="M12619" s="16">
        <f t="shared" si="601"/>
        <v>15236.555023923445</v>
      </c>
      <c r="N12619" t="e">
        <f>INDEX(XML!$A$2:$R$782,MATCH(C12619,XML!$D$2:$D$737,0),2)</f>
        <v>#N/A</v>
      </c>
    </row>
    <row r="12620" spans="1:14" ht="45" x14ac:dyDescent="0.2">
      <c r="A12620">
        <v>54599</v>
      </c>
      <c r="B12620">
        <v>126680</v>
      </c>
      <c r="C12620" s="15" t="s">
        <v>12470</v>
      </c>
      <c r="D12620" s="15" t="s">
        <v>12765</v>
      </c>
      <c r="E12620">
        <v>11375</v>
      </c>
      <c r="F12620">
        <v>16250</v>
      </c>
      <c r="H12620">
        <v>34</v>
      </c>
      <c r="K12620" s="16">
        <f t="shared" si="600"/>
        <v>12740</v>
      </c>
      <c r="L12620" s="16">
        <f t="shared" si="602"/>
        <v>13410.526315789473</v>
      </c>
      <c r="M12620" s="16">
        <f t="shared" si="601"/>
        <v>15239.234449760766</v>
      </c>
      <c r="N12620" t="e">
        <f>INDEX(XML!$A$2:$R$782,MATCH(C12620,XML!$D$2:$D$737,0),2)</f>
        <v>#N/A</v>
      </c>
    </row>
    <row r="12621" spans="1:14" ht="45" x14ac:dyDescent="0.2">
      <c r="A12621">
        <v>54600</v>
      </c>
      <c r="B12621">
        <v>126681</v>
      </c>
      <c r="C12621" s="15" t="s">
        <v>12469</v>
      </c>
      <c r="D12621" s="15" t="s">
        <v>12764</v>
      </c>
      <c r="E12621">
        <v>11373</v>
      </c>
      <c r="F12621">
        <v>16247</v>
      </c>
      <c r="H12621">
        <v>33</v>
      </c>
      <c r="K12621" s="16">
        <f t="shared" si="600"/>
        <v>12737.76</v>
      </c>
      <c r="L12621" s="16">
        <f t="shared" si="602"/>
        <v>13408.168421052631</v>
      </c>
      <c r="M12621" s="16">
        <f t="shared" si="601"/>
        <v>15236.555023923445</v>
      </c>
      <c r="N12621" t="e">
        <f>INDEX(XML!$A$2:$R$782,MATCH(C12621,XML!$D$2:$D$737,0),2)</f>
        <v>#N/A</v>
      </c>
    </row>
    <row r="12622" spans="1:14" ht="45" x14ac:dyDescent="0.2">
      <c r="A12622">
        <v>54601</v>
      </c>
      <c r="B12622">
        <v>126682</v>
      </c>
      <c r="C12622" s="15" t="s">
        <v>12468</v>
      </c>
      <c r="D12622" s="15" t="s">
        <v>12763</v>
      </c>
      <c r="E12622">
        <v>11362</v>
      </c>
      <c r="F12622">
        <v>16232</v>
      </c>
      <c r="H12622">
        <v>32</v>
      </c>
      <c r="K12622" s="16">
        <f t="shared" si="600"/>
        <v>12725.44</v>
      </c>
      <c r="L12622" s="16">
        <f t="shared" si="602"/>
        <v>13395.2</v>
      </c>
      <c r="M12622" s="16">
        <f t="shared" si="601"/>
        <v>15221.818181818182</v>
      </c>
      <c r="N12622" t="e">
        <f>INDEX(XML!$A$2:$R$782,MATCH(C12622,XML!$D$2:$D$737,0),2)</f>
        <v>#N/A</v>
      </c>
    </row>
    <row r="12623" spans="1:14" ht="45" x14ac:dyDescent="0.2">
      <c r="A12623">
        <v>54602</v>
      </c>
      <c r="B12623">
        <v>126683</v>
      </c>
      <c r="C12623" s="15" t="s">
        <v>12467</v>
      </c>
      <c r="D12623" s="15" t="s">
        <v>12762</v>
      </c>
      <c r="E12623">
        <v>11402</v>
      </c>
      <c r="F12623">
        <v>16288</v>
      </c>
      <c r="H12623">
        <v>23</v>
      </c>
      <c r="K12623" s="16">
        <f t="shared" si="600"/>
        <v>12770.24</v>
      </c>
      <c r="L12623" s="16">
        <f t="shared" si="602"/>
        <v>13442.357894736842</v>
      </c>
      <c r="M12623" s="16">
        <f t="shared" si="601"/>
        <v>15275.406698564593</v>
      </c>
      <c r="N12623" t="e">
        <f>INDEX(XML!$A$2:$R$782,MATCH(C12623,XML!$D$2:$D$737,0),2)</f>
        <v>#N/A</v>
      </c>
    </row>
    <row r="12624" spans="1:14" ht="45" x14ac:dyDescent="0.2">
      <c r="A12624">
        <v>54603</v>
      </c>
      <c r="B12624">
        <v>126505</v>
      </c>
      <c r="C12624" s="15" t="s">
        <v>12466</v>
      </c>
      <c r="D12624" s="15" t="s">
        <v>12761</v>
      </c>
      <c r="E12624">
        <v>15565</v>
      </c>
      <c r="F12624">
        <v>22236</v>
      </c>
      <c r="H12624">
        <v>14</v>
      </c>
      <c r="K12624" s="16">
        <f t="shared" ref="K12624:K12687" si="603">IF(E12624&gt;49999,E12624+E12624*0.07,IF(E12624&lt;=49999,E12624+E12624*0.12))</f>
        <v>17432.8</v>
      </c>
      <c r="L12624" s="16">
        <f t="shared" si="602"/>
        <v>18350.315789473683</v>
      </c>
      <c r="M12624" s="16">
        <f t="shared" ref="M12624:M12687" si="604">IF(COUNTIF(C12624,"*Dahua*"),F12624-10,L12624*100/88)</f>
        <v>20852.631578947367</v>
      </c>
      <c r="N12624" t="e">
        <f>INDEX(XML!$A$2:$R$782,MATCH(C12624,XML!$D$2:$D$737,0),2)</f>
        <v>#N/A</v>
      </c>
    </row>
    <row r="12625" spans="1:14" ht="45" x14ac:dyDescent="0.2">
      <c r="A12625">
        <v>54604</v>
      </c>
      <c r="B12625">
        <v>126506</v>
      </c>
      <c r="C12625" s="15" t="s">
        <v>12465</v>
      </c>
      <c r="D12625" s="15" t="s">
        <v>12760</v>
      </c>
      <c r="E12625">
        <v>15553</v>
      </c>
      <c r="F12625">
        <v>22219</v>
      </c>
      <c r="H12625">
        <v>2</v>
      </c>
      <c r="K12625" s="16">
        <f t="shared" si="603"/>
        <v>17419.36</v>
      </c>
      <c r="L12625" s="16">
        <f t="shared" si="602"/>
        <v>18336.168421052633</v>
      </c>
      <c r="M12625" s="16">
        <f t="shared" si="604"/>
        <v>20836.555023923447</v>
      </c>
      <c r="N12625" t="e">
        <f>INDEX(XML!$A$2:$R$782,MATCH(C12625,XML!$D$2:$D$737,0),2)</f>
        <v>#N/A</v>
      </c>
    </row>
    <row r="12626" spans="1:14" ht="45" x14ac:dyDescent="0.2">
      <c r="A12626">
        <v>54605</v>
      </c>
      <c r="B12626">
        <v>126507</v>
      </c>
      <c r="C12626" s="15" t="s">
        <v>12464</v>
      </c>
      <c r="D12626" s="15" t="s">
        <v>12759</v>
      </c>
      <c r="E12626">
        <v>15547</v>
      </c>
      <c r="F12626">
        <v>22210</v>
      </c>
      <c r="H12626">
        <v>1</v>
      </c>
      <c r="K12626" s="16">
        <f t="shared" si="603"/>
        <v>17412.64</v>
      </c>
      <c r="L12626" s="16">
        <f t="shared" si="602"/>
        <v>18329.094736842104</v>
      </c>
      <c r="M12626" s="16">
        <f t="shared" si="604"/>
        <v>20828.516746411482</v>
      </c>
      <c r="N12626" t="e">
        <f>INDEX(XML!$A$2:$R$782,MATCH(C12626,XML!$D$2:$D$737,0),2)</f>
        <v>#N/A</v>
      </c>
    </row>
    <row r="12627" spans="1:14" ht="45" x14ac:dyDescent="0.2">
      <c r="A12627">
        <v>54606</v>
      </c>
      <c r="B12627">
        <v>126508</v>
      </c>
      <c r="C12627" s="15" t="s">
        <v>12463</v>
      </c>
      <c r="D12627" s="15" t="s">
        <v>12758</v>
      </c>
      <c r="E12627">
        <v>15547</v>
      </c>
      <c r="F12627">
        <v>22210</v>
      </c>
      <c r="H12627">
        <v>15</v>
      </c>
      <c r="K12627" s="16">
        <f t="shared" si="603"/>
        <v>17412.64</v>
      </c>
      <c r="L12627" s="16">
        <f t="shared" si="602"/>
        <v>18329.094736842104</v>
      </c>
      <c r="M12627" s="16">
        <f t="shared" si="604"/>
        <v>20828.516746411482</v>
      </c>
      <c r="N12627" t="e">
        <f>INDEX(XML!$A$2:$R$782,MATCH(C12627,XML!$D$2:$D$737,0),2)</f>
        <v>#N/A</v>
      </c>
    </row>
    <row r="12628" spans="1:14" ht="45" x14ac:dyDescent="0.2">
      <c r="A12628">
        <v>54607</v>
      </c>
      <c r="B12628">
        <v>126509</v>
      </c>
      <c r="C12628" s="15" t="s">
        <v>12462</v>
      </c>
      <c r="D12628" s="15" t="s">
        <v>12757</v>
      </c>
      <c r="E12628">
        <v>15525</v>
      </c>
      <c r="F12628">
        <v>22178</v>
      </c>
      <c r="K12628" s="16">
        <f t="shared" si="603"/>
        <v>17388</v>
      </c>
      <c r="L12628" s="16">
        <f t="shared" si="602"/>
        <v>18303.157894736843</v>
      </c>
      <c r="M12628" s="16">
        <f t="shared" si="604"/>
        <v>20799.043062200959</v>
      </c>
      <c r="N12628" t="e">
        <f>INDEX(XML!$A$2:$R$782,MATCH(C12628,XML!$D$2:$D$737,0),2)</f>
        <v>#N/A</v>
      </c>
    </row>
    <row r="12629" spans="1:14" ht="45" x14ac:dyDescent="0.2">
      <c r="A12629">
        <v>54608</v>
      </c>
      <c r="B12629">
        <v>126510</v>
      </c>
      <c r="C12629" s="15" t="s">
        <v>12461</v>
      </c>
      <c r="D12629" s="15" t="s">
        <v>12756</v>
      </c>
      <c r="E12629">
        <v>15514</v>
      </c>
      <c r="F12629">
        <v>22163</v>
      </c>
      <c r="H12629">
        <v>11</v>
      </c>
      <c r="K12629" s="16">
        <f t="shared" si="603"/>
        <v>17375.68</v>
      </c>
      <c r="L12629" s="16">
        <f t="shared" si="602"/>
        <v>18290.189473684211</v>
      </c>
      <c r="M12629" s="16">
        <f t="shared" si="604"/>
        <v>20784.306220095696</v>
      </c>
      <c r="N12629" t="e">
        <f>INDEX(XML!$A$2:$R$782,MATCH(C12629,XML!$D$2:$D$737,0),2)</f>
        <v>#N/A</v>
      </c>
    </row>
    <row r="12630" spans="1:14" ht="45" x14ac:dyDescent="0.2">
      <c r="A12630">
        <v>54609</v>
      </c>
      <c r="B12630">
        <v>126511</v>
      </c>
      <c r="C12630" s="15" t="s">
        <v>12460</v>
      </c>
      <c r="D12630" s="15" t="s">
        <v>12755</v>
      </c>
      <c r="E12630">
        <v>15553</v>
      </c>
      <c r="F12630">
        <v>22219</v>
      </c>
      <c r="H12630">
        <v>6</v>
      </c>
      <c r="K12630" s="16">
        <f t="shared" si="603"/>
        <v>17419.36</v>
      </c>
      <c r="L12630" s="16">
        <f t="shared" si="602"/>
        <v>18336.168421052633</v>
      </c>
      <c r="M12630" s="16">
        <f t="shared" si="604"/>
        <v>20836.555023923447</v>
      </c>
      <c r="N12630" t="e">
        <f>INDEX(XML!$A$2:$R$782,MATCH(C12630,XML!$D$2:$D$737,0),2)</f>
        <v>#N/A</v>
      </c>
    </row>
    <row r="12631" spans="1:14" ht="45" x14ac:dyDescent="0.2">
      <c r="A12631">
        <v>54610</v>
      </c>
      <c r="B12631">
        <v>126382</v>
      </c>
      <c r="C12631" s="15" t="s">
        <v>12459</v>
      </c>
      <c r="D12631" s="15" t="s">
        <v>12754</v>
      </c>
      <c r="E12631">
        <v>15552</v>
      </c>
      <c r="F12631">
        <v>22217</v>
      </c>
      <c r="H12631">
        <v>45</v>
      </c>
      <c r="K12631" s="16">
        <f t="shared" si="603"/>
        <v>17418.240000000002</v>
      </c>
      <c r="L12631" s="16">
        <f t="shared" si="602"/>
        <v>18334.989473684214</v>
      </c>
      <c r="M12631" s="16">
        <f t="shared" si="604"/>
        <v>20835.215311004788</v>
      </c>
      <c r="N12631" t="e">
        <f>INDEX(XML!$A$2:$R$782,MATCH(C12631,XML!$D$2:$D$737,0),2)</f>
        <v>#N/A</v>
      </c>
    </row>
    <row r="12632" spans="1:14" ht="45" x14ac:dyDescent="0.2">
      <c r="A12632">
        <v>54611</v>
      </c>
      <c r="B12632">
        <v>126582</v>
      </c>
      <c r="C12632" s="15" t="s">
        <v>12458</v>
      </c>
      <c r="D12632" s="15" t="s">
        <v>12753</v>
      </c>
      <c r="E12632">
        <v>23984</v>
      </c>
      <c r="F12632">
        <v>34263</v>
      </c>
      <c r="H12632">
        <v>11</v>
      </c>
      <c r="K12632" s="16">
        <f t="shared" si="603"/>
        <v>26862.080000000002</v>
      </c>
      <c r="L12632" s="16">
        <f t="shared" si="602"/>
        <v>28275.873684210525</v>
      </c>
      <c r="M12632" s="16">
        <f t="shared" si="604"/>
        <v>32131.674641148325</v>
      </c>
      <c r="N12632" t="e">
        <f>INDEX(XML!$A$2:$R$782,MATCH(C12632,XML!$D$2:$D$737,0),2)</f>
        <v>#N/A</v>
      </c>
    </row>
    <row r="12633" spans="1:14" ht="45" x14ac:dyDescent="0.2">
      <c r="A12633">
        <v>54612</v>
      </c>
      <c r="B12633">
        <v>126583</v>
      </c>
      <c r="C12633" s="15" t="s">
        <v>12457</v>
      </c>
      <c r="D12633" s="15" t="s">
        <v>12752</v>
      </c>
      <c r="E12633">
        <v>23987</v>
      </c>
      <c r="F12633">
        <v>34267</v>
      </c>
      <c r="H12633">
        <v>8</v>
      </c>
      <c r="K12633" s="16">
        <f t="shared" si="603"/>
        <v>26865.439999999999</v>
      </c>
      <c r="L12633" s="16">
        <f t="shared" si="602"/>
        <v>28279.410526315791</v>
      </c>
      <c r="M12633" s="16">
        <f t="shared" si="604"/>
        <v>32135.693779904304</v>
      </c>
      <c r="N12633" t="e">
        <f>INDEX(XML!$A$2:$R$782,MATCH(C12633,XML!$D$2:$D$737,0),2)</f>
        <v>#N/A</v>
      </c>
    </row>
    <row r="12634" spans="1:14" ht="45" x14ac:dyDescent="0.2">
      <c r="A12634">
        <v>54614</v>
      </c>
      <c r="B12634">
        <v>126586</v>
      </c>
      <c r="C12634" s="15" t="s">
        <v>12474</v>
      </c>
      <c r="D12634" s="15" t="s">
        <v>12782</v>
      </c>
      <c r="E12634">
        <v>23993</v>
      </c>
      <c r="F12634">
        <v>34276</v>
      </c>
      <c r="H12634">
        <v>31</v>
      </c>
      <c r="K12634" s="16">
        <f t="shared" si="603"/>
        <v>26872.16</v>
      </c>
      <c r="L12634" s="16">
        <f t="shared" si="602"/>
        <v>28286.484210526316</v>
      </c>
      <c r="M12634" s="16">
        <f t="shared" si="604"/>
        <v>32143.732057416266</v>
      </c>
      <c r="N12634" t="e">
        <f>INDEX(XML!$A$2:$R$782,MATCH(C12634,XML!$D$2:$D$737,0),2)</f>
        <v>#N/A</v>
      </c>
    </row>
    <row r="12635" spans="1:14" ht="45" x14ac:dyDescent="0.2">
      <c r="A12635">
        <v>54615</v>
      </c>
      <c r="B12635">
        <v>126307</v>
      </c>
      <c r="C12635" s="15" t="s">
        <v>12475</v>
      </c>
      <c r="D12635" s="15" t="s">
        <v>12781</v>
      </c>
      <c r="E12635">
        <v>23993</v>
      </c>
      <c r="F12635">
        <v>34275</v>
      </c>
      <c r="H12635">
        <v>11</v>
      </c>
      <c r="K12635" s="16">
        <f t="shared" si="603"/>
        <v>26872.16</v>
      </c>
      <c r="L12635" s="16">
        <f t="shared" si="602"/>
        <v>28286.484210526316</v>
      </c>
      <c r="M12635" s="16">
        <f t="shared" si="604"/>
        <v>32143.732057416266</v>
      </c>
      <c r="N12635" t="e">
        <f>INDEX(XML!$A$2:$R$782,MATCH(C12635,XML!$D$2:$D$737,0),2)</f>
        <v>#N/A</v>
      </c>
    </row>
    <row r="12636" spans="1:14" ht="45" x14ac:dyDescent="0.2">
      <c r="A12636">
        <v>54617</v>
      </c>
      <c r="B12636">
        <v>126642</v>
      </c>
      <c r="C12636" s="15" t="s">
        <v>12476</v>
      </c>
      <c r="D12636" s="15" t="s">
        <v>12780</v>
      </c>
      <c r="E12636">
        <v>49975</v>
      </c>
      <c r="F12636">
        <v>71393</v>
      </c>
      <c r="H12636">
        <v>15</v>
      </c>
      <c r="K12636" s="16">
        <f t="shared" si="603"/>
        <v>55972</v>
      </c>
      <c r="L12636" s="16">
        <f t="shared" si="602"/>
        <v>58917.894736842107</v>
      </c>
      <c r="M12636" s="16">
        <f t="shared" si="604"/>
        <v>66952.153110047846</v>
      </c>
      <c r="N12636" t="e">
        <f>INDEX(XML!$A$2:$R$782,MATCH(C12636,XML!$D$2:$D$737,0),2)</f>
        <v>#N/A</v>
      </c>
    </row>
    <row r="12637" spans="1:14" ht="45" x14ac:dyDescent="0.2">
      <c r="A12637">
        <v>54781</v>
      </c>
      <c r="B12637">
        <v>126644</v>
      </c>
      <c r="C12637" s="15" t="s">
        <v>12472</v>
      </c>
      <c r="D12637" s="15" t="s">
        <v>12768</v>
      </c>
      <c r="E12637">
        <v>49876</v>
      </c>
      <c r="F12637">
        <v>71252</v>
      </c>
      <c r="H12637">
        <v>3</v>
      </c>
      <c r="K12637" s="16">
        <f t="shared" si="603"/>
        <v>55861.120000000003</v>
      </c>
      <c r="L12637" s="16">
        <f t="shared" si="602"/>
        <v>58801.178947368418</v>
      </c>
      <c r="M12637" s="16">
        <f t="shared" si="604"/>
        <v>66819.521531100487</v>
      </c>
      <c r="N12637" t="e">
        <f>INDEX(XML!$A$2:$R$782,MATCH(C12637,XML!$D$2:$D$737,0),2)</f>
        <v>#N/A</v>
      </c>
    </row>
    <row r="12638" spans="1:14" ht="45" x14ac:dyDescent="0.2">
      <c r="A12638">
        <v>54618</v>
      </c>
      <c r="B12638">
        <v>126721</v>
      </c>
      <c r="C12638" s="15" t="s">
        <v>12477</v>
      </c>
      <c r="D12638" s="15" t="s">
        <v>12779</v>
      </c>
      <c r="E12638">
        <v>80944</v>
      </c>
      <c r="F12638">
        <v>115634</v>
      </c>
      <c r="H12638">
        <v>1</v>
      </c>
      <c r="K12638" s="16">
        <f t="shared" si="603"/>
        <v>86610.08</v>
      </c>
      <c r="L12638" s="16">
        <f t="shared" si="602"/>
        <v>91168.505263157902</v>
      </c>
      <c r="M12638" s="16">
        <f t="shared" si="604"/>
        <v>103600.57416267943</v>
      </c>
      <c r="N12638" t="e">
        <f>INDEX(XML!$A$2:$R$782,MATCH(C12638,XML!$D$2:$D$737,0),2)</f>
        <v>#N/A</v>
      </c>
    </row>
    <row r="12639" spans="1:14" ht="45" x14ac:dyDescent="0.2">
      <c r="A12639">
        <v>54620</v>
      </c>
      <c r="B12639">
        <v>126723</v>
      </c>
      <c r="C12639" s="15" t="s">
        <v>12478</v>
      </c>
      <c r="D12639" s="15" t="s">
        <v>13092</v>
      </c>
      <c r="E12639">
        <v>80828</v>
      </c>
      <c r="F12639">
        <v>115469</v>
      </c>
      <c r="H12639">
        <v>14</v>
      </c>
      <c r="K12639" s="16">
        <f t="shared" si="603"/>
        <v>86485.96</v>
      </c>
      <c r="L12639" s="16">
        <f t="shared" si="602"/>
        <v>91037.85263157895</v>
      </c>
      <c r="M12639" s="16">
        <f t="shared" si="604"/>
        <v>103452.10526315789</v>
      </c>
      <c r="N12639" t="e">
        <f>INDEX(XML!$A$2:$R$782,MATCH(C12639,XML!$D$2:$D$737,0),2)</f>
        <v>#N/A</v>
      </c>
    </row>
    <row r="12640" spans="1:14" ht="45" x14ac:dyDescent="0.2">
      <c r="A12640">
        <v>54621</v>
      </c>
      <c r="B12640">
        <v>126743</v>
      </c>
      <c r="C12640" s="15" t="s">
        <v>12479</v>
      </c>
      <c r="D12640" s="15" t="s">
        <v>12770</v>
      </c>
      <c r="E12640">
        <v>97852</v>
      </c>
      <c r="F12640">
        <v>139788</v>
      </c>
      <c r="H12640">
        <v>3</v>
      </c>
      <c r="K12640" s="16">
        <f t="shared" si="603"/>
        <v>104701.64</v>
      </c>
      <c r="L12640" s="16">
        <f t="shared" si="602"/>
        <v>110212.25263157894</v>
      </c>
      <c r="M12640" s="16">
        <f t="shared" si="604"/>
        <v>125241.1961722488</v>
      </c>
      <c r="N12640" t="e">
        <f>INDEX(XML!$A$2:$R$782,MATCH(C12640,XML!$D$2:$D$737,0),2)</f>
        <v>#N/A</v>
      </c>
    </row>
    <row r="12641" spans="1:14" ht="45" x14ac:dyDescent="0.2">
      <c r="A12641">
        <v>54622</v>
      </c>
      <c r="B12641">
        <v>126636</v>
      </c>
      <c r="C12641" s="15" t="s">
        <v>12480</v>
      </c>
      <c r="D12641" s="15" t="s">
        <v>12778</v>
      </c>
      <c r="E12641">
        <v>297395</v>
      </c>
      <c r="F12641">
        <v>424850</v>
      </c>
      <c r="H12641">
        <v>3</v>
      </c>
      <c r="K12641" s="16">
        <f t="shared" si="603"/>
        <v>318212.65000000002</v>
      </c>
      <c r="L12641" s="16">
        <f t="shared" si="602"/>
        <v>334960.68421052635</v>
      </c>
      <c r="M12641" s="16">
        <f t="shared" si="604"/>
        <v>380637.14114832541</v>
      </c>
      <c r="N12641" t="e">
        <f>INDEX(XML!$A$2:$R$782,MATCH(C12641,XML!$D$2:$D$737,0),2)</f>
        <v>#N/A</v>
      </c>
    </row>
    <row r="12642" spans="1:14" ht="45" x14ac:dyDescent="0.2">
      <c r="A12642">
        <v>54623</v>
      </c>
      <c r="B12642">
        <v>126637</v>
      </c>
      <c r="C12642" s="15" t="s">
        <v>12481</v>
      </c>
      <c r="D12642" s="15" t="s">
        <v>12777</v>
      </c>
      <c r="E12642">
        <v>295607</v>
      </c>
      <c r="F12642">
        <v>422295</v>
      </c>
      <c r="H12642">
        <v>2</v>
      </c>
      <c r="K12642" s="16">
        <f t="shared" si="603"/>
        <v>316299.49</v>
      </c>
      <c r="L12642" s="16">
        <f t="shared" si="602"/>
        <v>332946.83157894737</v>
      </c>
      <c r="M12642" s="16">
        <f t="shared" si="604"/>
        <v>378348.67224880384</v>
      </c>
      <c r="N12642" t="e">
        <f>INDEX(XML!$A$2:$R$782,MATCH(C12642,XML!$D$2:$D$737,0),2)</f>
        <v>#N/A</v>
      </c>
    </row>
    <row r="12643" spans="1:14" ht="45" x14ac:dyDescent="0.2">
      <c r="A12643">
        <v>54512</v>
      </c>
      <c r="B12643">
        <v>205882</v>
      </c>
      <c r="C12643" s="15" t="s">
        <v>12640</v>
      </c>
      <c r="D12643" s="15" t="s">
        <v>12795</v>
      </c>
      <c r="E12643">
        <v>11778</v>
      </c>
      <c r="F12643">
        <v>15704</v>
      </c>
      <c r="H12643">
        <v>9</v>
      </c>
      <c r="K12643" s="16">
        <f t="shared" si="603"/>
        <v>13191.36</v>
      </c>
      <c r="L12643" s="16">
        <f t="shared" si="602"/>
        <v>13885.642105263158</v>
      </c>
      <c r="M12643" s="16">
        <f t="shared" si="604"/>
        <v>15779.138755980861</v>
      </c>
      <c r="N12643" t="e">
        <f>INDEX(XML!$A$2:$R$782,MATCH(C12643,XML!$D$2:$D$737,0),2)</f>
        <v>#N/A</v>
      </c>
    </row>
    <row r="12644" spans="1:14" ht="45" x14ac:dyDescent="0.2">
      <c r="A12644">
        <v>63380</v>
      </c>
      <c r="B12644">
        <v>205883</v>
      </c>
      <c r="C12644" s="15" t="s">
        <v>20613</v>
      </c>
      <c r="D12644" s="15" t="s">
        <v>20614</v>
      </c>
      <c r="E12644">
        <v>12432</v>
      </c>
      <c r="F12644">
        <v>16576</v>
      </c>
      <c r="H12644">
        <v>13</v>
      </c>
      <c r="K12644" s="16">
        <f t="shared" si="603"/>
        <v>13923.84</v>
      </c>
      <c r="L12644" s="16">
        <f t="shared" si="602"/>
        <v>14656.673684210526</v>
      </c>
      <c r="M12644" s="16">
        <f t="shared" si="604"/>
        <v>16655.311004784689</v>
      </c>
      <c r="N12644" t="e">
        <f>INDEX(XML!$A$2:$R$782,MATCH(C12644,XML!$D$2:$D$737,0),2)</f>
        <v>#N/A</v>
      </c>
    </row>
    <row r="12645" spans="1:14" ht="45" x14ac:dyDescent="0.2">
      <c r="A12645">
        <v>54513</v>
      </c>
      <c r="B12645">
        <v>205884</v>
      </c>
      <c r="C12645" s="15" t="s">
        <v>12500</v>
      </c>
      <c r="D12645" s="15" t="s">
        <v>12794</v>
      </c>
      <c r="E12645">
        <v>12432</v>
      </c>
      <c r="F12645">
        <v>16576</v>
      </c>
      <c r="H12645">
        <v>29</v>
      </c>
      <c r="K12645" s="16">
        <f t="shared" si="603"/>
        <v>13923.84</v>
      </c>
      <c r="L12645" s="16">
        <f t="shared" si="602"/>
        <v>14656.673684210526</v>
      </c>
      <c r="M12645" s="16">
        <f t="shared" si="604"/>
        <v>16655.311004784689</v>
      </c>
      <c r="N12645" t="e">
        <f>INDEX(XML!$A$2:$R$782,MATCH(C12645,XML!$D$2:$D$737,0),2)</f>
        <v>#N/A</v>
      </c>
    </row>
    <row r="12646" spans="1:14" ht="45" x14ac:dyDescent="0.2">
      <c r="A12646">
        <v>54514</v>
      </c>
      <c r="B12646">
        <v>205885</v>
      </c>
      <c r="C12646" s="15" t="s">
        <v>12499</v>
      </c>
      <c r="D12646" s="15" t="s">
        <v>12793</v>
      </c>
      <c r="E12646">
        <v>12432</v>
      </c>
      <c r="F12646">
        <v>16576</v>
      </c>
      <c r="H12646">
        <v>12</v>
      </c>
      <c r="K12646" s="16">
        <f t="shared" si="603"/>
        <v>13923.84</v>
      </c>
      <c r="L12646" s="16">
        <f t="shared" si="602"/>
        <v>14656.673684210526</v>
      </c>
      <c r="M12646" s="16">
        <f t="shared" si="604"/>
        <v>16655.311004784689</v>
      </c>
      <c r="N12646" t="e">
        <f>INDEX(XML!$A$2:$R$782,MATCH(C12646,XML!$D$2:$D$737,0),2)</f>
        <v>#N/A</v>
      </c>
    </row>
    <row r="12647" spans="1:14" ht="45" x14ac:dyDescent="0.2">
      <c r="A12647">
        <v>54515</v>
      </c>
      <c r="B12647">
        <v>205886</v>
      </c>
      <c r="C12647" s="15" t="s">
        <v>12498</v>
      </c>
      <c r="D12647" s="15" t="s">
        <v>12792</v>
      </c>
      <c r="E12647">
        <v>12432</v>
      </c>
      <c r="F12647">
        <v>16576</v>
      </c>
      <c r="H12647">
        <v>12</v>
      </c>
      <c r="K12647" s="16">
        <f t="shared" si="603"/>
        <v>13923.84</v>
      </c>
      <c r="L12647" s="16">
        <f t="shared" si="602"/>
        <v>14656.673684210526</v>
      </c>
      <c r="M12647" s="16">
        <f t="shared" si="604"/>
        <v>16655.311004784689</v>
      </c>
      <c r="N12647" t="e">
        <f>INDEX(XML!$A$2:$R$782,MATCH(C12647,XML!$D$2:$D$737,0),2)</f>
        <v>#N/A</v>
      </c>
    </row>
    <row r="12648" spans="1:14" ht="45" x14ac:dyDescent="0.2">
      <c r="A12648">
        <v>54516</v>
      </c>
      <c r="B12648">
        <v>205887</v>
      </c>
      <c r="C12648" s="15" t="s">
        <v>12497</v>
      </c>
      <c r="D12648" s="15" t="s">
        <v>12791</v>
      </c>
      <c r="E12648">
        <v>12432</v>
      </c>
      <c r="F12648">
        <v>16576</v>
      </c>
      <c r="H12648">
        <v>19</v>
      </c>
      <c r="K12648" s="16">
        <f t="shared" si="603"/>
        <v>13923.84</v>
      </c>
      <c r="L12648" s="16">
        <f t="shared" si="602"/>
        <v>14656.673684210526</v>
      </c>
      <c r="M12648" s="16">
        <f t="shared" si="604"/>
        <v>16655.311004784689</v>
      </c>
      <c r="N12648" t="e">
        <f>INDEX(XML!$A$2:$R$782,MATCH(C12648,XML!$D$2:$D$737,0),2)</f>
        <v>#N/A</v>
      </c>
    </row>
    <row r="12649" spans="1:14" ht="45" x14ac:dyDescent="0.2">
      <c r="A12649">
        <v>54517</v>
      </c>
      <c r="B12649">
        <v>205888</v>
      </c>
      <c r="C12649" s="15" t="s">
        <v>12496</v>
      </c>
      <c r="D12649" s="15" t="s">
        <v>15258</v>
      </c>
      <c r="E12649">
        <v>12432</v>
      </c>
      <c r="F12649">
        <v>16576</v>
      </c>
      <c r="H12649">
        <v>21</v>
      </c>
      <c r="K12649" s="16">
        <f t="shared" si="603"/>
        <v>13923.84</v>
      </c>
      <c r="L12649" s="16">
        <f t="shared" si="602"/>
        <v>14656.673684210526</v>
      </c>
      <c r="M12649" s="16">
        <f t="shared" si="604"/>
        <v>16655.311004784689</v>
      </c>
      <c r="N12649" t="e">
        <f>INDEX(XML!$A$2:$R$782,MATCH(C12649,XML!$D$2:$D$737,0),2)</f>
        <v>#N/A</v>
      </c>
    </row>
    <row r="12650" spans="1:14" ht="45" x14ac:dyDescent="0.2">
      <c r="A12650">
        <v>62730</v>
      </c>
      <c r="B12650">
        <v>205889</v>
      </c>
      <c r="C12650" s="15" t="s">
        <v>20615</v>
      </c>
      <c r="D12650" s="15" t="s">
        <v>20616</v>
      </c>
      <c r="E12650">
        <v>12432</v>
      </c>
      <c r="F12650">
        <v>16576</v>
      </c>
      <c r="H12650">
        <v>31</v>
      </c>
      <c r="K12650" s="16">
        <f t="shared" si="603"/>
        <v>13923.84</v>
      </c>
      <c r="L12650" s="16">
        <f t="shared" si="602"/>
        <v>14656.673684210526</v>
      </c>
      <c r="M12650" s="16">
        <f t="shared" si="604"/>
        <v>16655.311004784689</v>
      </c>
      <c r="N12650" t="e">
        <f>INDEX(XML!$A$2:$R$782,MATCH(C12650,XML!$D$2:$D$737,0),2)</f>
        <v>#N/A</v>
      </c>
    </row>
    <row r="12651" spans="1:14" ht="45" x14ac:dyDescent="0.2">
      <c r="A12651">
        <v>54518</v>
      </c>
      <c r="B12651">
        <v>844299</v>
      </c>
      <c r="C12651" s="15" t="s">
        <v>12495</v>
      </c>
      <c r="D12651" s="15" t="s">
        <v>12783</v>
      </c>
      <c r="E12651">
        <v>12956</v>
      </c>
      <c r="F12651">
        <v>17275</v>
      </c>
      <c r="H12651">
        <v>23</v>
      </c>
      <c r="K12651" s="16">
        <f t="shared" si="603"/>
        <v>14510.72</v>
      </c>
      <c r="L12651" s="16">
        <f t="shared" si="602"/>
        <v>15274.442105263159</v>
      </c>
      <c r="M12651" s="16">
        <f t="shared" si="604"/>
        <v>17357.320574162681</v>
      </c>
      <c r="N12651" t="e">
        <f>INDEX(XML!$A$2:$R$782,MATCH(C12651,XML!$D$2:$D$737,0),2)</f>
        <v>#N/A</v>
      </c>
    </row>
    <row r="12652" spans="1:14" ht="45" x14ac:dyDescent="0.2">
      <c r="A12652">
        <v>54519</v>
      </c>
      <c r="B12652">
        <v>844300</v>
      </c>
      <c r="C12652" s="15" t="s">
        <v>12488</v>
      </c>
      <c r="D12652" s="15" t="s">
        <v>12790</v>
      </c>
      <c r="E12652">
        <v>14072</v>
      </c>
      <c r="F12652">
        <v>18762</v>
      </c>
      <c r="H12652">
        <v>33</v>
      </c>
      <c r="K12652" s="16">
        <f t="shared" si="603"/>
        <v>15760.64</v>
      </c>
      <c r="L12652" s="16">
        <f t="shared" si="602"/>
        <v>16590.147368421054</v>
      </c>
      <c r="M12652" s="16">
        <f t="shared" si="604"/>
        <v>18852.440191387563</v>
      </c>
      <c r="N12652" t="e">
        <f>INDEX(XML!$A$2:$R$782,MATCH(C12652,XML!$D$2:$D$737,0),2)</f>
        <v>#N/A</v>
      </c>
    </row>
    <row r="12653" spans="1:14" ht="45" x14ac:dyDescent="0.2">
      <c r="A12653">
        <v>54520</v>
      </c>
      <c r="B12653">
        <v>844301</v>
      </c>
      <c r="C12653" s="15" t="s">
        <v>12494</v>
      </c>
      <c r="D12653" s="15" t="s">
        <v>12789</v>
      </c>
      <c r="E12653">
        <v>14410</v>
      </c>
      <c r="F12653">
        <v>19213</v>
      </c>
      <c r="H12653">
        <v>15</v>
      </c>
      <c r="K12653" s="16">
        <f t="shared" si="603"/>
        <v>16139.2</v>
      </c>
      <c r="L12653" s="16">
        <f t="shared" si="602"/>
        <v>16988.63157894737</v>
      </c>
      <c r="M12653" s="16">
        <f t="shared" si="604"/>
        <v>19305.26315789474</v>
      </c>
      <c r="N12653" t="e">
        <f>INDEX(XML!$A$2:$R$782,MATCH(C12653,XML!$D$2:$D$737,0),2)</f>
        <v>#N/A</v>
      </c>
    </row>
    <row r="12654" spans="1:14" ht="45" x14ac:dyDescent="0.2">
      <c r="A12654">
        <v>54521</v>
      </c>
      <c r="B12654">
        <v>844302</v>
      </c>
      <c r="C12654" s="15" t="s">
        <v>12493</v>
      </c>
      <c r="D12654" s="15" t="s">
        <v>12788</v>
      </c>
      <c r="E12654">
        <v>13782</v>
      </c>
      <c r="F12654">
        <v>18376</v>
      </c>
      <c r="H12654">
        <v>25</v>
      </c>
      <c r="K12654" s="16">
        <f t="shared" si="603"/>
        <v>15435.84</v>
      </c>
      <c r="L12654" s="16">
        <f t="shared" si="602"/>
        <v>16248.252631578947</v>
      </c>
      <c r="M12654" s="16">
        <f t="shared" si="604"/>
        <v>18463.923444976077</v>
      </c>
      <c r="N12654" t="e">
        <f>INDEX(XML!$A$2:$R$782,MATCH(C12654,XML!$D$2:$D$737,0),2)</f>
        <v>#N/A</v>
      </c>
    </row>
    <row r="12655" spans="1:14" ht="45" x14ac:dyDescent="0.2">
      <c r="A12655">
        <v>54522</v>
      </c>
      <c r="B12655">
        <v>131360</v>
      </c>
      <c r="C12655" s="15" t="s">
        <v>12492</v>
      </c>
      <c r="D12655" s="15" t="s">
        <v>12787</v>
      </c>
      <c r="E12655">
        <v>13045</v>
      </c>
      <c r="F12655">
        <v>17393</v>
      </c>
      <c r="H12655">
        <v>35</v>
      </c>
      <c r="K12655" s="16">
        <f t="shared" si="603"/>
        <v>14610.4</v>
      </c>
      <c r="L12655" s="16">
        <f t="shared" si="602"/>
        <v>15379.368421052632</v>
      </c>
      <c r="M12655" s="16">
        <f t="shared" si="604"/>
        <v>17476.555023923444</v>
      </c>
      <c r="N12655" t="e">
        <f>INDEX(XML!$A$2:$R$782,MATCH(C12655,XML!$D$2:$D$737,0),2)</f>
        <v>#N/A</v>
      </c>
    </row>
    <row r="12656" spans="1:14" ht="45" x14ac:dyDescent="0.2">
      <c r="A12656">
        <v>54523</v>
      </c>
      <c r="B12656">
        <v>131361</v>
      </c>
      <c r="C12656" s="15" t="s">
        <v>12491</v>
      </c>
      <c r="D12656" s="15" t="s">
        <v>12786</v>
      </c>
      <c r="E12656">
        <v>13870</v>
      </c>
      <c r="F12656">
        <v>18493</v>
      </c>
      <c r="H12656" t="s">
        <v>746</v>
      </c>
      <c r="K12656" s="16">
        <f t="shared" si="603"/>
        <v>15534.4</v>
      </c>
      <c r="L12656" s="16">
        <f t="shared" si="602"/>
        <v>16352</v>
      </c>
      <c r="M12656" s="16">
        <f t="shared" si="604"/>
        <v>18581.81818181818</v>
      </c>
      <c r="N12656" t="e">
        <f>INDEX(XML!$A$2:$R$782,MATCH(C12656,XML!$D$2:$D$737,0),2)</f>
        <v>#N/A</v>
      </c>
    </row>
    <row r="12657" spans="1:14" ht="45" x14ac:dyDescent="0.2">
      <c r="A12657">
        <v>54524</v>
      </c>
      <c r="B12657">
        <v>131362</v>
      </c>
      <c r="C12657" s="15" t="s">
        <v>12490</v>
      </c>
      <c r="D12657" s="15" t="s">
        <v>12785</v>
      </c>
      <c r="E12657">
        <v>13888</v>
      </c>
      <c r="F12657">
        <v>18517</v>
      </c>
      <c r="H12657" t="s">
        <v>746</v>
      </c>
      <c r="K12657" s="16">
        <f t="shared" si="603"/>
        <v>15554.56</v>
      </c>
      <c r="L12657" s="16">
        <f t="shared" si="602"/>
        <v>16373.221052631579</v>
      </c>
      <c r="M12657" s="16">
        <f t="shared" si="604"/>
        <v>18605.933014354068</v>
      </c>
      <c r="N12657" t="e">
        <f>INDEX(XML!$A$2:$R$782,MATCH(C12657,XML!$D$2:$D$737,0),2)</f>
        <v>#N/A</v>
      </c>
    </row>
    <row r="12658" spans="1:14" ht="45" x14ac:dyDescent="0.2">
      <c r="A12658">
        <v>54525</v>
      </c>
      <c r="B12658">
        <v>131363</v>
      </c>
      <c r="C12658" s="15" t="s">
        <v>12489</v>
      </c>
      <c r="D12658" s="15" t="s">
        <v>12784</v>
      </c>
      <c r="E12658">
        <v>14114</v>
      </c>
      <c r="F12658">
        <v>18819</v>
      </c>
      <c r="H12658">
        <v>41</v>
      </c>
      <c r="K12658" s="16">
        <f t="shared" si="603"/>
        <v>15807.68</v>
      </c>
      <c r="L12658" s="16">
        <f t="shared" si="602"/>
        <v>16639.663157894738</v>
      </c>
      <c r="M12658" s="16">
        <f t="shared" si="604"/>
        <v>18908.708133971293</v>
      </c>
      <c r="N12658" t="e">
        <f>INDEX(XML!$A$2:$R$782,MATCH(C12658,XML!$D$2:$D$737,0),2)</f>
        <v>#N/A</v>
      </c>
    </row>
    <row r="12659" spans="1:14" ht="45" x14ac:dyDescent="0.2">
      <c r="A12659">
        <v>54526</v>
      </c>
      <c r="B12659">
        <v>844326</v>
      </c>
      <c r="C12659" s="15" t="s">
        <v>37244</v>
      </c>
      <c r="D12659" s="15" t="s">
        <v>37245</v>
      </c>
      <c r="E12659">
        <v>19754</v>
      </c>
      <c r="F12659">
        <v>26339</v>
      </c>
      <c r="H12659">
        <v>5</v>
      </c>
      <c r="K12659" s="16">
        <f t="shared" si="603"/>
        <v>22124.48</v>
      </c>
      <c r="L12659" s="16">
        <f t="shared" si="602"/>
        <v>23288.926315789475</v>
      </c>
      <c r="M12659" s="16">
        <f t="shared" si="604"/>
        <v>26464.688995215311</v>
      </c>
      <c r="N12659" t="e">
        <f>INDEX(XML!$A$2:$R$782,MATCH(C12659,XML!$D$2:$D$737,0),2)</f>
        <v>#N/A</v>
      </c>
    </row>
    <row r="12660" spans="1:14" ht="45" x14ac:dyDescent="0.2">
      <c r="A12660">
        <v>54527</v>
      </c>
      <c r="B12660">
        <v>131364</v>
      </c>
      <c r="C12660" s="15" t="s">
        <v>37246</v>
      </c>
      <c r="D12660" s="15" t="s">
        <v>37247</v>
      </c>
      <c r="E12660">
        <v>19406</v>
      </c>
      <c r="F12660">
        <v>25875</v>
      </c>
      <c r="H12660" t="s">
        <v>746</v>
      </c>
      <c r="K12660" s="16">
        <f t="shared" si="603"/>
        <v>21734.720000000001</v>
      </c>
      <c r="L12660" s="16">
        <f t="shared" si="602"/>
        <v>22878.652631578949</v>
      </c>
      <c r="M12660" s="16">
        <f t="shared" si="604"/>
        <v>25998.468899521533</v>
      </c>
      <c r="N12660" t="e">
        <f>INDEX(XML!$A$2:$R$782,MATCH(C12660,XML!$D$2:$D$737,0),2)</f>
        <v>#N/A</v>
      </c>
    </row>
    <row r="12661" spans="1:14" ht="45" x14ac:dyDescent="0.2">
      <c r="A12661">
        <v>54528</v>
      </c>
      <c r="B12661">
        <v>131365</v>
      </c>
      <c r="C12661" s="15" t="s">
        <v>37248</v>
      </c>
      <c r="D12661" s="15" t="s">
        <v>37249</v>
      </c>
      <c r="E12661">
        <v>24221</v>
      </c>
      <c r="F12661">
        <v>32295</v>
      </c>
      <c r="H12661" t="s">
        <v>746</v>
      </c>
      <c r="K12661" s="16">
        <f t="shared" si="603"/>
        <v>27127.52</v>
      </c>
      <c r="L12661" s="16">
        <f t="shared" si="602"/>
        <v>28555.284210526315</v>
      </c>
      <c r="M12661" s="16">
        <f t="shared" si="604"/>
        <v>32449.186602870814</v>
      </c>
      <c r="N12661" t="e">
        <f>INDEX(XML!$A$2:$R$782,MATCH(C12661,XML!$D$2:$D$737,0),2)</f>
        <v>#N/A</v>
      </c>
    </row>
    <row r="12662" spans="1:14" ht="45" x14ac:dyDescent="0.2">
      <c r="A12662">
        <v>54529</v>
      </c>
      <c r="B12662">
        <v>131367</v>
      </c>
      <c r="C12662" s="15" t="s">
        <v>37250</v>
      </c>
      <c r="D12662" s="15" t="s">
        <v>37251</v>
      </c>
      <c r="E12662">
        <v>24857</v>
      </c>
      <c r="F12662">
        <v>33143</v>
      </c>
      <c r="H12662">
        <v>44</v>
      </c>
      <c r="K12662" s="16">
        <f t="shared" si="603"/>
        <v>27839.84</v>
      </c>
      <c r="L12662" s="16">
        <f t="shared" si="602"/>
        <v>29305.094736842104</v>
      </c>
      <c r="M12662" s="16">
        <f t="shared" si="604"/>
        <v>33301.24401913875</v>
      </c>
      <c r="N12662" t="e">
        <f>INDEX(XML!$A$2:$R$782,MATCH(C12662,XML!$D$2:$D$737,0),2)</f>
        <v>#N/A</v>
      </c>
    </row>
    <row r="12663" spans="1:14" ht="45" x14ac:dyDescent="0.2">
      <c r="A12663">
        <v>54530</v>
      </c>
      <c r="B12663">
        <v>131369</v>
      </c>
      <c r="C12663" s="15" t="s">
        <v>37252</v>
      </c>
      <c r="D12663" s="15" t="s">
        <v>37253</v>
      </c>
      <c r="E12663">
        <v>26335</v>
      </c>
      <c r="F12663">
        <v>35113</v>
      </c>
      <c r="H12663" t="s">
        <v>746</v>
      </c>
      <c r="K12663" s="16">
        <f t="shared" si="603"/>
        <v>29495.200000000001</v>
      </c>
      <c r="L12663" s="16">
        <f t="shared" si="602"/>
        <v>31047.57894736842</v>
      </c>
      <c r="M12663" s="16">
        <f t="shared" si="604"/>
        <v>35281.339712918656</v>
      </c>
      <c r="N12663" t="e">
        <f>INDEX(XML!$A$2:$R$782,MATCH(C12663,XML!$D$2:$D$737,0),2)</f>
        <v>#N/A</v>
      </c>
    </row>
    <row r="12664" spans="1:14" ht="45" x14ac:dyDescent="0.2">
      <c r="A12664">
        <v>54531</v>
      </c>
      <c r="B12664">
        <v>131371</v>
      </c>
      <c r="C12664" s="15" t="s">
        <v>12511</v>
      </c>
      <c r="D12664" s="15" t="s">
        <v>12804</v>
      </c>
      <c r="E12664">
        <v>52699</v>
      </c>
      <c r="F12664">
        <v>70265</v>
      </c>
      <c r="H12664">
        <v>8</v>
      </c>
      <c r="K12664" s="16">
        <f t="shared" si="603"/>
        <v>56387.93</v>
      </c>
      <c r="L12664" s="16">
        <f t="shared" si="602"/>
        <v>59355.715789473681</v>
      </c>
      <c r="M12664" s="16">
        <f t="shared" si="604"/>
        <v>67449.677033492815</v>
      </c>
      <c r="N12664" t="e">
        <f>INDEX(XML!$A$2:$R$782,MATCH(C12664,XML!$D$2:$D$737,0),2)</f>
        <v>#N/A</v>
      </c>
    </row>
    <row r="12665" spans="1:14" ht="45" x14ac:dyDescent="0.2">
      <c r="A12665">
        <v>54532</v>
      </c>
      <c r="B12665">
        <v>131373</v>
      </c>
      <c r="C12665" s="15" t="s">
        <v>12510</v>
      </c>
      <c r="D12665" s="15" t="s">
        <v>12803</v>
      </c>
      <c r="E12665">
        <v>53030</v>
      </c>
      <c r="F12665">
        <v>70706</v>
      </c>
      <c r="H12665" t="s">
        <v>746</v>
      </c>
      <c r="K12665" s="16">
        <f t="shared" si="603"/>
        <v>56742.1</v>
      </c>
      <c r="L12665" s="16">
        <f t="shared" si="602"/>
        <v>59728.526315789473</v>
      </c>
      <c r="M12665" s="16">
        <f t="shared" si="604"/>
        <v>67873.325358851682</v>
      </c>
      <c r="N12665" t="e">
        <f>INDEX(XML!$A$2:$R$782,MATCH(C12665,XML!$D$2:$D$737,0),2)</f>
        <v>#N/A</v>
      </c>
    </row>
    <row r="12666" spans="1:14" ht="45" x14ac:dyDescent="0.2">
      <c r="A12666">
        <v>54533</v>
      </c>
      <c r="B12666">
        <v>844374</v>
      </c>
      <c r="C12666" s="15" t="s">
        <v>12641</v>
      </c>
      <c r="D12666" s="15" t="s">
        <v>12802</v>
      </c>
      <c r="E12666">
        <v>64586</v>
      </c>
      <c r="F12666">
        <v>86115</v>
      </c>
      <c r="H12666">
        <v>10</v>
      </c>
      <c r="K12666" s="16">
        <f t="shared" si="603"/>
        <v>69107.02</v>
      </c>
      <c r="L12666" s="16">
        <f t="shared" si="602"/>
        <v>72744.231578947365</v>
      </c>
      <c r="M12666" s="16">
        <f t="shared" si="604"/>
        <v>82663.899521531086</v>
      </c>
      <c r="N12666" t="e">
        <f>INDEX(XML!$A$2:$R$782,MATCH(C12666,XML!$D$2:$D$737,0),2)</f>
        <v>#N/A</v>
      </c>
    </row>
    <row r="12667" spans="1:14" ht="45" x14ac:dyDescent="0.2">
      <c r="A12667">
        <v>54534</v>
      </c>
      <c r="B12667">
        <v>131374</v>
      </c>
      <c r="C12667" s="15" t="s">
        <v>12509</v>
      </c>
      <c r="D12667" s="15" t="s">
        <v>12801</v>
      </c>
      <c r="E12667">
        <v>73498</v>
      </c>
      <c r="F12667">
        <v>97997</v>
      </c>
      <c r="H12667">
        <v>12</v>
      </c>
      <c r="K12667" s="16">
        <f t="shared" si="603"/>
        <v>78642.86</v>
      </c>
      <c r="L12667" s="16">
        <f t="shared" si="602"/>
        <v>82781.957894736843</v>
      </c>
      <c r="M12667" s="16">
        <f t="shared" si="604"/>
        <v>94070.406698564591</v>
      </c>
      <c r="N12667" t="e">
        <f>INDEX(XML!$A$2:$R$782,MATCH(C12667,XML!$D$2:$D$737,0),2)</f>
        <v>#N/A</v>
      </c>
    </row>
    <row r="12668" spans="1:14" ht="45" x14ac:dyDescent="0.2">
      <c r="A12668">
        <v>54535</v>
      </c>
      <c r="B12668">
        <v>131375</v>
      </c>
      <c r="C12668" s="15" t="s">
        <v>12508</v>
      </c>
      <c r="D12668" s="15" t="s">
        <v>15136</v>
      </c>
      <c r="E12668">
        <v>76728</v>
      </c>
      <c r="F12668">
        <v>102304</v>
      </c>
      <c r="H12668">
        <v>44</v>
      </c>
      <c r="K12668" s="16">
        <f t="shared" si="603"/>
        <v>82098.960000000006</v>
      </c>
      <c r="L12668" s="16">
        <f t="shared" si="602"/>
        <v>86419.957894736857</v>
      </c>
      <c r="M12668" s="16">
        <f t="shared" si="604"/>
        <v>98204.497607655532</v>
      </c>
      <c r="N12668" t="e">
        <f>INDEX(XML!$A$2:$R$782,MATCH(C12668,XML!$D$2:$D$737,0),2)</f>
        <v>#N/A</v>
      </c>
    </row>
    <row r="12669" spans="1:14" ht="45" x14ac:dyDescent="0.2">
      <c r="A12669">
        <v>54536</v>
      </c>
      <c r="B12669">
        <v>131376</v>
      </c>
      <c r="C12669" s="15" t="s">
        <v>12507</v>
      </c>
      <c r="D12669" s="15" t="s">
        <v>15259</v>
      </c>
      <c r="E12669">
        <v>97934</v>
      </c>
      <c r="F12669">
        <v>130578</v>
      </c>
      <c r="H12669">
        <v>3</v>
      </c>
      <c r="K12669" s="16">
        <f t="shared" si="603"/>
        <v>104789.38</v>
      </c>
      <c r="L12669" s="16">
        <f t="shared" si="602"/>
        <v>110304.6105263158</v>
      </c>
      <c r="M12669" s="16">
        <f t="shared" si="604"/>
        <v>125346.14832535885</v>
      </c>
      <c r="N12669" t="e">
        <f>INDEX(XML!$A$2:$R$782,MATCH(C12669,XML!$D$2:$D$737,0),2)</f>
        <v>#N/A</v>
      </c>
    </row>
    <row r="12670" spans="1:14" ht="45" x14ac:dyDescent="0.2">
      <c r="A12670">
        <v>54537</v>
      </c>
      <c r="B12670">
        <v>844280</v>
      </c>
      <c r="C12670" s="15" t="s">
        <v>12501</v>
      </c>
      <c r="D12670" s="15" t="s">
        <v>12799</v>
      </c>
      <c r="E12670">
        <v>139514</v>
      </c>
      <c r="F12670">
        <v>186019</v>
      </c>
      <c r="H12670">
        <v>1</v>
      </c>
      <c r="K12670" s="16">
        <f t="shared" si="603"/>
        <v>149279.98000000001</v>
      </c>
      <c r="L12670" s="16">
        <f t="shared" si="602"/>
        <v>157136.8210526316</v>
      </c>
      <c r="M12670" s="16">
        <f t="shared" si="604"/>
        <v>178564.56937799044</v>
      </c>
      <c r="N12670" t="e">
        <f>INDEX(XML!$A$2:$R$782,MATCH(C12670,XML!$D$2:$D$737,0),2)</f>
        <v>#N/A</v>
      </c>
    </row>
    <row r="12671" spans="1:14" ht="45" x14ac:dyDescent="0.2">
      <c r="A12671">
        <v>54538</v>
      </c>
      <c r="B12671">
        <v>131377</v>
      </c>
      <c r="C12671" s="15" t="s">
        <v>12505</v>
      </c>
      <c r="D12671" s="15" t="s">
        <v>12798</v>
      </c>
      <c r="E12671">
        <v>147311</v>
      </c>
      <c r="F12671">
        <v>196415</v>
      </c>
      <c r="H12671">
        <v>6</v>
      </c>
      <c r="K12671" s="16">
        <f t="shared" si="603"/>
        <v>157622.76999999999</v>
      </c>
      <c r="L12671" s="16">
        <f t="shared" si="602"/>
        <v>165918.70526315787</v>
      </c>
      <c r="M12671" s="16">
        <f t="shared" si="604"/>
        <v>188543.98325358849</v>
      </c>
      <c r="N12671" t="e">
        <f>INDEX(XML!$A$2:$R$782,MATCH(C12671,XML!$D$2:$D$737,0),2)</f>
        <v>#N/A</v>
      </c>
    </row>
    <row r="12672" spans="1:14" ht="45" x14ac:dyDescent="0.2">
      <c r="A12672">
        <v>54539</v>
      </c>
      <c r="B12672">
        <v>844318</v>
      </c>
      <c r="C12672" s="15" t="s">
        <v>13036</v>
      </c>
      <c r="D12672" s="15" t="s">
        <v>14719</v>
      </c>
      <c r="E12672">
        <v>359816</v>
      </c>
      <c r="F12672">
        <v>479754</v>
      </c>
      <c r="H12672">
        <v>3</v>
      </c>
      <c r="K12672" s="16">
        <f t="shared" si="603"/>
        <v>385003.12</v>
      </c>
      <c r="L12672" s="16">
        <f t="shared" si="602"/>
        <v>405266.44210526318</v>
      </c>
      <c r="M12672" s="16">
        <f t="shared" si="604"/>
        <v>460530.04784689</v>
      </c>
      <c r="N12672" t="e">
        <f>INDEX(XML!$A$2:$R$782,MATCH(C12672,XML!$D$2:$D$737,0),2)</f>
        <v>#N/A</v>
      </c>
    </row>
    <row r="12673" spans="1:14" ht="45" x14ac:dyDescent="0.2">
      <c r="A12673">
        <v>54540</v>
      </c>
      <c r="B12673">
        <v>131378</v>
      </c>
      <c r="C12673" s="15" t="s">
        <v>12504</v>
      </c>
      <c r="D12673" s="15" t="s">
        <v>12797</v>
      </c>
      <c r="E12673">
        <v>425016</v>
      </c>
      <c r="F12673">
        <v>566688</v>
      </c>
      <c r="K12673" s="16">
        <f t="shared" si="603"/>
        <v>454767.12</v>
      </c>
      <c r="L12673" s="16">
        <f t="shared" si="602"/>
        <v>478702.23157894739</v>
      </c>
      <c r="M12673" s="16">
        <f t="shared" si="604"/>
        <v>543979.80861244025</v>
      </c>
      <c r="N12673" t="e">
        <f>INDEX(XML!$A$2:$R$782,MATCH(C12673,XML!$D$2:$D$737,0),2)</f>
        <v>#N/A</v>
      </c>
    </row>
    <row r="12674" spans="1:14" ht="67.5" x14ac:dyDescent="0.2">
      <c r="A12674">
        <v>60145</v>
      </c>
      <c r="B12674">
        <v>269426</v>
      </c>
      <c r="C12674" s="15" t="s">
        <v>37186</v>
      </c>
      <c r="D12674" s="15" t="s">
        <v>37187</v>
      </c>
      <c r="E12674">
        <v>222507</v>
      </c>
      <c r="F12674">
        <v>296676</v>
      </c>
      <c r="K12674" s="16">
        <f t="shared" si="603"/>
        <v>238082.49</v>
      </c>
      <c r="L12674" s="16">
        <f t="shared" si="602"/>
        <v>250613.14736842105</v>
      </c>
      <c r="M12674" s="16">
        <f t="shared" si="604"/>
        <v>284787.66746411478</v>
      </c>
      <c r="N12674" t="e">
        <f>INDEX(XML!$A$2:$R$782,MATCH(C12674,XML!$D$2:$D$737,0),2)</f>
        <v>#N/A</v>
      </c>
    </row>
    <row r="12675" spans="1:14" ht="56.25" x14ac:dyDescent="0.2">
      <c r="A12675">
        <v>54543</v>
      </c>
      <c r="B12675">
        <v>845708</v>
      </c>
      <c r="C12675" s="15" t="s">
        <v>12503</v>
      </c>
      <c r="D12675" s="15" t="s">
        <v>12796</v>
      </c>
      <c r="E12675">
        <v>241574</v>
      </c>
      <c r="F12675">
        <v>322099</v>
      </c>
      <c r="H12675">
        <v>1</v>
      </c>
      <c r="K12675" s="16">
        <f t="shared" si="603"/>
        <v>258484.18</v>
      </c>
      <c r="L12675" s="16">
        <f t="shared" si="602"/>
        <v>272088.61052631581</v>
      </c>
      <c r="M12675" s="16">
        <f t="shared" si="604"/>
        <v>309191.6028708134</v>
      </c>
      <c r="N12675" t="e">
        <f>INDEX(XML!$A$2:$R$782,MATCH(C12675,XML!$D$2:$D$737,0),2)</f>
        <v>#N/A</v>
      </c>
    </row>
    <row r="12676" spans="1:14" ht="45" x14ac:dyDescent="0.2">
      <c r="A12676">
        <v>54648</v>
      </c>
      <c r="B12676">
        <v>256781</v>
      </c>
      <c r="C12676" s="15" t="s">
        <v>12482</v>
      </c>
      <c r="D12676" s="15" t="s">
        <v>12776</v>
      </c>
      <c r="E12676">
        <v>155542</v>
      </c>
      <c r="F12676">
        <v>207389</v>
      </c>
      <c r="H12676">
        <v>1</v>
      </c>
      <c r="K12676" s="16">
        <f t="shared" si="603"/>
        <v>166429.94</v>
      </c>
      <c r="L12676" s="16">
        <f t="shared" si="602"/>
        <v>175189.4105263158</v>
      </c>
      <c r="M12676" s="16">
        <f t="shared" si="604"/>
        <v>199078.87559808613</v>
      </c>
      <c r="N12676" t="e">
        <f>INDEX(XML!$A$2:$R$782,MATCH(C12676,XML!$D$2:$D$737,0),2)</f>
        <v>#N/A</v>
      </c>
    </row>
    <row r="12677" spans="1:14" ht="45" x14ac:dyDescent="0.2">
      <c r="A12677">
        <v>54649</v>
      </c>
      <c r="B12677">
        <v>256780</v>
      </c>
      <c r="C12677" s="15" t="s">
        <v>12483</v>
      </c>
      <c r="D12677" s="15" t="s">
        <v>12775</v>
      </c>
      <c r="E12677">
        <v>153453</v>
      </c>
      <c r="F12677">
        <v>204604</v>
      </c>
      <c r="H12677">
        <v>1</v>
      </c>
      <c r="K12677" s="16">
        <f t="shared" si="603"/>
        <v>164194.71</v>
      </c>
      <c r="L12677" s="16">
        <f t="shared" ref="L12677:L12740" si="605">K12677*100/95</f>
        <v>172836.53684210527</v>
      </c>
      <c r="M12677" s="16">
        <f t="shared" si="604"/>
        <v>196405.15550239236</v>
      </c>
      <c r="N12677" t="e">
        <f>INDEX(XML!$A$2:$R$782,MATCH(C12677,XML!$D$2:$D$737,0),2)</f>
        <v>#N/A</v>
      </c>
    </row>
    <row r="12678" spans="1:14" ht="45" x14ac:dyDescent="0.2">
      <c r="A12678">
        <v>54650</v>
      </c>
      <c r="B12678">
        <v>256790</v>
      </c>
      <c r="C12678" s="15" t="s">
        <v>12484</v>
      </c>
      <c r="D12678" s="15" t="s">
        <v>12774</v>
      </c>
      <c r="E12678">
        <v>178614</v>
      </c>
      <c r="F12678">
        <v>238152</v>
      </c>
      <c r="K12678" s="16">
        <f t="shared" si="603"/>
        <v>191116.98</v>
      </c>
      <c r="L12678" s="16">
        <f t="shared" si="605"/>
        <v>201175.76842105263</v>
      </c>
      <c r="M12678" s="16">
        <f t="shared" si="604"/>
        <v>228608.82775119616</v>
      </c>
      <c r="N12678" t="e">
        <f>INDEX(XML!$A$2:$R$782,MATCH(C12678,XML!$D$2:$D$737,0),2)</f>
        <v>#N/A</v>
      </c>
    </row>
    <row r="12679" spans="1:14" ht="45" x14ac:dyDescent="0.2">
      <c r="A12679">
        <v>61138</v>
      </c>
      <c r="B12679">
        <v>256798</v>
      </c>
      <c r="C12679" s="15" t="s">
        <v>20564</v>
      </c>
      <c r="D12679" s="15" t="s">
        <v>20565</v>
      </c>
      <c r="E12679">
        <v>184661</v>
      </c>
      <c r="F12679">
        <v>246215</v>
      </c>
      <c r="H12679">
        <v>2</v>
      </c>
      <c r="K12679" s="16">
        <f t="shared" si="603"/>
        <v>197587.27</v>
      </c>
      <c r="L12679" s="16">
        <f t="shared" si="605"/>
        <v>207986.6</v>
      </c>
      <c r="M12679" s="16">
        <f t="shared" si="604"/>
        <v>236348.40909090909</v>
      </c>
      <c r="N12679" t="e">
        <f>INDEX(XML!$A$2:$R$782,MATCH(C12679,XML!$D$2:$D$737,0),2)</f>
        <v>#N/A</v>
      </c>
    </row>
    <row r="12680" spans="1:14" ht="45" x14ac:dyDescent="0.2">
      <c r="A12680">
        <v>54651</v>
      </c>
      <c r="B12680">
        <v>256796</v>
      </c>
      <c r="C12680" s="15" t="s">
        <v>12485</v>
      </c>
      <c r="D12680" s="15" t="s">
        <v>12773</v>
      </c>
      <c r="E12680">
        <v>185149</v>
      </c>
      <c r="F12680">
        <v>246865</v>
      </c>
      <c r="H12680">
        <v>4</v>
      </c>
      <c r="K12680" s="16">
        <f t="shared" si="603"/>
        <v>198109.43</v>
      </c>
      <c r="L12680" s="16">
        <f t="shared" si="605"/>
        <v>208536.24210526317</v>
      </c>
      <c r="M12680" s="16">
        <f t="shared" si="604"/>
        <v>236973.00239234453</v>
      </c>
      <c r="N12680" t="e">
        <f>INDEX(XML!$A$2:$R$782,MATCH(C12680,XML!$D$2:$D$737,0),2)</f>
        <v>#N/A</v>
      </c>
    </row>
    <row r="12681" spans="1:14" ht="45" x14ac:dyDescent="0.2">
      <c r="A12681">
        <v>54652</v>
      </c>
      <c r="B12681">
        <v>256811</v>
      </c>
      <c r="C12681" s="15" t="s">
        <v>12486</v>
      </c>
      <c r="D12681" s="15" t="s">
        <v>12772</v>
      </c>
      <c r="E12681">
        <v>434774</v>
      </c>
      <c r="F12681">
        <v>579699</v>
      </c>
      <c r="H12681">
        <v>3</v>
      </c>
      <c r="K12681" s="16">
        <f t="shared" si="603"/>
        <v>465208.18</v>
      </c>
      <c r="L12681" s="16">
        <f t="shared" si="605"/>
        <v>489692.8210526316</v>
      </c>
      <c r="M12681" s="16">
        <f t="shared" si="604"/>
        <v>556469.11483253585</v>
      </c>
      <c r="N12681" t="e">
        <f>INDEX(XML!$A$2:$R$782,MATCH(C12681,XML!$D$2:$D$737,0),2)</f>
        <v>#N/A</v>
      </c>
    </row>
    <row r="12682" spans="1:14" ht="45" x14ac:dyDescent="0.2">
      <c r="A12682">
        <v>63901</v>
      </c>
      <c r="B12682">
        <v>256824</v>
      </c>
      <c r="C12682" s="15" t="s">
        <v>26710</v>
      </c>
      <c r="D12682" s="15" t="s">
        <v>26711</v>
      </c>
      <c r="E12682">
        <v>466135</v>
      </c>
      <c r="F12682">
        <v>621513</v>
      </c>
      <c r="H12682">
        <v>2</v>
      </c>
      <c r="K12682" s="16">
        <f t="shared" si="603"/>
        <v>498764.45</v>
      </c>
      <c r="L12682" s="16">
        <f t="shared" si="605"/>
        <v>525015.21052631584</v>
      </c>
      <c r="M12682" s="16">
        <f t="shared" si="604"/>
        <v>596608.1937799044</v>
      </c>
      <c r="N12682" t="e">
        <f>INDEX(XML!$A$2:$R$782,MATCH(C12682,XML!$D$2:$D$737,0),2)</f>
        <v>#N/A</v>
      </c>
    </row>
    <row r="12683" spans="1:14" ht="45" x14ac:dyDescent="0.2">
      <c r="A12683">
        <v>54653</v>
      </c>
      <c r="B12683">
        <v>256823</v>
      </c>
      <c r="C12683" s="15" t="s">
        <v>12487</v>
      </c>
      <c r="D12683" s="15" t="s">
        <v>12771</v>
      </c>
      <c r="E12683">
        <v>466135</v>
      </c>
      <c r="F12683">
        <v>621513</v>
      </c>
      <c r="H12683">
        <v>4</v>
      </c>
      <c r="K12683" s="16">
        <f t="shared" si="603"/>
        <v>498764.45</v>
      </c>
      <c r="L12683" s="16">
        <f t="shared" si="605"/>
        <v>525015.21052631584</v>
      </c>
      <c r="M12683" s="16">
        <f t="shared" si="604"/>
        <v>596608.1937799044</v>
      </c>
      <c r="N12683" t="e">
        <f>INDEX(XML!$A$2:$R$782,MATCH(C12683,XML!$D$2:$D$737,0),2)</f>
        <v>#N/A</v>
      </c>
    </row>
    <row r="12684" spans="1:14" ht="45" x14ac:dyDescent="0.2">
      <c r="A12684">
        <v>58130</v>
      </c>
      <c r="B12684">
        <v>256832</v>
      </c>
      <c r="C12684" s="15" t="s">
        <v>20617</v>
      </c>
      <c r="D12684" s="15" t="s">
        <v>20618</v>
      </c>
      <c r="E12684">
        <v>800253</v>
      </c>
      <c r="F12684">
        <v>1067004</v>
      </c>
      <c r="H12684">
        <v>2</v>
      </c>
      <c r="K12684" s="16">
        <f t="shared" si="603"/>
        <v>856270.71</v>
      </c>
      <c r="L12684" s="16">
        <f t="shared" si="605"/>
        <v>901337.5894736842</v>
      </c>
      <c r="M12684" s="16">
        <f t="shared" si="604"/>
        <v>1024247.2607655502</v>
      </c>
      <c r="N12684" t="e">
        <f>INDEX(XML!$A$2:$R$782,MATCH(C12684,XML!$D$2:$D$737,0),2)</f>
        <v>#N/A</v>
      </c>
    </row>
    <row r="12685" spans="1:14" ht="56.25" x14ac:dyDescent="0.2">
      <c r="A12685">
        <v>63276</v>
      </c>
      <c r="B12685">
        <v>171629</v>
      </c>
      <c r="C12685" s="15" t="s">
        <v>20619</v>
      </c>
      <c r="D12685" s="15" t="s">
        <v>20620</v>
      </c>
      <c r="E12685">
        <v>85560</v>
      </c>
      <c r="F12685">
        <v>114080</v>
      </c>
      <c r="H12685">
        <v>4</v>
      </c>
      <c r="K12685" s="16">
        <f t="shared" si="603"/>
        <v>91549.2</v>
      </c>
      <c r="L12685" s="16">
        <f t="shared" si="605"/>
        <v>96367.578947368427</v>
      </c>
      <c r="M12685" s="16">
        <f t="shared" si="604"/>
        <v>109508.6124401914</v>
      </c>
      <c r="N12685" t="e">
        <f>INDEX(XML!$A$2:$R$782,MATCH(C12685,XML!$D$2:$D$737,0),2)</f>
        <v>#N/A</v>
      </c>
    </row>
    <row r="12686" spans="1:14" ht="56.25" x14ac:dyDescent="0.2">
      <c r="A12686">
        <v>63303</v>
      </c>
      <c r="B12686">
        <v>171630</v>
      </c>
      <c r="C12686" s="15" t="s">
        <v>20621</v>
      </c>
      <c r="D12686" s="15" t="s">
        <v>20622</v>
      </c>
      <c r="E12686">
        <v>85847</v>
      </c>
      <c r="F12686">
        <v>114463</v>
      </c>
      <c r="H12686">
        <v>4</v>
      </c>
      <c r="K12686" s="16">
        <f t="shared" si="603"/>
        <v>91856.290000000008</v>
      </c>
      <c r="L12686" s="16">
        <f t="shared" si="605"/>
        <v>96690.831578947371</v>
      </c>
      <c r="M12686" s="16">
        <f t="shared" si="604"/>
        <v>109875.94497607657</v>
      </c>
      <c r="N12686" t="e">
        <f>INDEX(XML!$A$2:$R$782,MATCH(C12686,XML!$D$2:$D$737,0),2)</f>
        <v>#N/A</v>
      </c>
    </row>
    <row r="12687" spans="1:14" ht="56.25" x14ac:dyDescent="0.2">
      <c r="A12687">
        <v>61522</v>
      </c>
      <c r="B12687">
        <v>171631</v>
      </c>
      <c r="C12687" s="15" t="s">
        <v>20623</v>
      </c>
      <c r="D12687" s="15" t="s">
        <v>20624</v>
      </c>
      <c r="E12687">
        <v>86069</v>
      </c>
      <c r="F12687">
        <v>114758</v>
      </c>
      <c r="K12687" s="16">
        <f t="shared" si="603"/>
        <v>92093.83</v>
      </c>
      <c r="L12687" s="16">
        <f t="shared" si="605"/>
        <v>96940.873684210528</v>
      </c>
      <c r="M12687" s="16">
        <f t="shared" si="604"/>
        <v>110160.08373205742</v>
      </c>
      <c r="N12687" t="e">
        <f>INDEX(XML!$A$2:$R$782,MATCH(C12687,XML!$D$2:$D$737,0),2)</f>
        <v>#N/A</v>
      </c>
    </row>
    <row r="12688" spans="1:14" ht="56.25" x14ac:dyDescent="0.2">
      <c r="A12688">
        <v>63304</v>
      </c>
      <c r="B12688">
        <v>171632</v>
      </c>
      <c r="C12688" s="15" t="s">
        <v>20625</v>
      </c>
      <c r="D12688" s="15" t="s">
        <v>20626</v>
      </c>
      <c r="E12688">
        <v>87132</v>
      </c>
      <c r="F12688">
        <v>116176</v>
      </c>
      <c r="K12688" s="16">
        <f t="shared" ref="K12688:K12751" si="606">IF(E12688&gt;49999,E12688+E12688*0.07,IF(E12688&lt;=49999,E12688+E12688*0.12))</f>
        <v>93231.24</v>
      </c>
      <c r="L12688" s="16">
        <f t="shared" si="605"/>
        <v>98138.14736842105</v>
      </c>
      <c r="M12688" s="16">
        <f t="shared" ref="M12688:M12751" si="607">IF(COUNTIF(C12688,"*Dahua*"),F12688-10,L12688*100/88)</f>
        <v>111520.62200956937</v>
      </c>
      <c r="N12688" t="e">
        <f>INDEX(XML!$A$2:$R$782,MATCH(C12688,XML!$D$2:$D$737,0),2)</f>
        <v>#N/A</v>
      </c>
    </row>
    <row r="12689" spans="1:14" ht="56.25" x14ac:dyDescent="0.2">
      <c r="A12689">
        <v>63305</v>
      </c>
      <c r="B12689">
        <v>171633</v>
      </c>
      <c r="C12689" s="15" t="s">
        <v>20627</v>
      </c>
      <c r="D12689" s="15" t="s">
        <v>20628</v>
      </c>
      <c r="E12689">
        <v>87624</v>
      </c>
      <c r="F12689">
        <v>116832</v>
      </c>
      <c r="H12689">
        <v>2</v>
      </c>
      <c r="K12689" s="16">
        <f t="shared" si="606"/>
        <v>93757.68</v>
      </c>
      <c r="L12689" s="16">
        <f t="shared" si="605"/>
        <v>98692.294736842101</v>
      </c>
      <c r="M12689" s="16">
        <f t="shared" si="607"/>
        <v>112150.33492822967</v>
      </c>
      <c r="N12689" t="e">
        <f>INDEX(XML!$A$2:$R$782,MATCH(C12689,XML!$D$2:$D$737,0),2)</f>
        <v>#N/A</v>
      </c>
    </row>
    <row r="12690" spans="1:14" ht="33.75" x14ac:dyDescent="0.2">
      <c r="A12690">
        <v>15722</v>
      </c>
      <c r="B12690" t="s">
        <v>16826</v>
      </c>
      <c r="C12690" s="15" t="s">
        <v>16602</v>
      </c>
      <c r="D12690" s="15" t="s">
        <v>16603</v>
      </c>
      <c r="E12690">
        <v>5817</v>
      </c>
      <c r="F12690">
        <v>6690</v>
      </c>
      <c r="H12690">
        <v>41</v>
      </c>
      <c r="K12690" s="16">
        <f t="shared" si="606"/>
        <v>6515.04</v>
      </c>
      <c r="L12690" s="16">
        <f t="shared" si="605"/>
        <v>6857.9368421052632</v>
      </c>
      <c r="M12690" s="16">
        <f t="shared" si="607"/>
        <v>7793.1100478468898</v>
      </c>
      <c r="N12690" t="e">
        <f>INDEX(XML!$A$2:$R$782,MATCH(C12690,XML!$D$2:$D$737,0),2)</f>
        <v>#N/A</v>
      </c>
    </row>
    <row r="12691" spans="1:14" ht="33.75" x14ac:dyDescent="0.2">
      <c r="A12691">
        <v>42881</v>
      </c>
      <c r="B12691" t="s">
        <v>16826</v>
      </c>
      <c r="C12691" s="15" t="s">
        <v>8554</v>
      </c>
      <c r="D12691" s="15" t="s">
        <v>8555</v>
      </c>
      <c r="E12691">
        <v>4062</v>
      </c>
      <c r="F12691">
        <v>6641</v>
      </c>
      <c r="H12691" t="s">
        <v>746</v>
      </c>
      <c r="K12691" s="16">
        <f t="shared" si="606"/>
        <v>4549.4399999999996</v>
      </c>
      <c r="L12691" s="16">
        <f t="shared" si="605"/>
        <v>4788.8842105263147</v>
      </c>
      <c r="M12691" s="16">
        <f t="shared" si="607"/>
        <v>5441.9138755980848</v>
      </c>
      <c r="N12691" t="e">
        <f>INDEX(XML!$A$2:$R$782,MATCH(C12691,XML!$D$2:$D$737,0),2)</f>
        <v>#N/A</v>
      </c>
    </row>
    <row r="12692" spans="1:14" ht="33.75" x14ac:dyDescent="0.2">
      <c r="A12692">
        <v>17563</v>
      </c>
      <c r="B12692" t="s">
        <v>8556</v>
      </c>
      <c r="C12692" s="15" t="s">
        <v>16604</v>
      </c>
      <c r="D12692" s="15" t="s">
        <v>16605</v>
      </c>
      <c r="E12692">
        <v>5817</v>
      </c>
      <c r="F12692">
        <v>6690</v>
      </c>
      <c r="H12692" t="s">
        <v>746</v>
      </c>
      <c r="K12692" s="16">
        <f t="shared" si="606"/>
        <v>6515.04</v>
      </c>
      <c r="L12692" s="16">
        <f t="shared" si="605"/>
        <v>6857.9368421052632</v>
      </c>
      <c r="M12692" s="16">
        <f t="shared" si="607"/>
        <v>7793.1100478468898</v>
      </c>
      <c r="N12692" t="e">
        <f>INDEX(XML!$A$2:$R$782,MATCH(C12692,XML!$D$2:$D$737,0),2)</f>
        <v>#N/A</v>
      </c>
    </row>
    <row r="12693" spans="1:14" ht="33.75" x14ac:dyDescent="0.2">
      <c r="A12693">
        <v>17564</v>
      </c>
      <c r="B12693" t="s">
        <v>16827</v>
      </c>
      <c r="C12693" s="15" t="s">
        <v>16606</v>
      </c>
      <c r="D12693" s="15" t="s">
        <v>16607</v>
      </c>
      <c r="E12693">
        <v>5817</v>
      </c>
      <c r="F12693">
        <v>6690</v>
      </c>
      <c r="H12693" t="s">
        <v>746</v>
      </c>
      <c r="K12693" s="16">
        <f t="shared" si="606"/>
        <v>6515.04</v>
      </c>
      <c r="L12693" s="16">
        <f t="shared" si="605"/>
        <v>6857.9368421052632</v>
      </c>
      <c r="M12693" s="16">
        <f t="shared" si="607"/>
        <v>7793.1100478468898</v>
      </c>
      <c r="N12693" t="e">
        <f>INDEX(XML!$A$2:$R$782,MATCH(C12693,XML!$D$2:$D$737,0),2)</f>
        <v>#N/A</v>
      </c>
    </row>
    <row r="12694" spans="1:14" ht="33.75" x14ac:dyDescent="0.2">
      <c r="A12694">
        <v>43025</v>
      </c>
      <c r="B12694" t="s">
        <v>16827</v>
      </c>
      <c r="C12694" s="15" t="s">
        <v>8557</v>
      </c>
      <c r="D12694" s="15" t="s">
        <v>8558</v>
      </c>
      <c r="E12694">
        <v>4062</v>
      </c>
      <c r="F12694">
        <v>6640</v>
      </c>
      <c r="H12694" t="s">
        <v>746</v>
      </c>
      <c r="K12694" s="16">
        <f t="shared" si="606"/>
        <v>4549.4399999999996</v>
      </c>
      <c r="L12694" s="16">
        <f t="shared" si="605"/>
        <v>4788.8842105263147</v>
      </c>
      <c r="M12694" s="16">
        <f t="shared" si="607"/>
        <v>5441.9138755980848</v>
      </c>
      <c r="N12694" t="e">
        <f>INDEX(XML!$A$2:$R$782,MATCH(C12694,XML!$D$2:$D$737,0),2)</f>
        <v>#N/A</v>
      </c>
    </row>
    <row r="12695" spans="1:14" ht="33.75" x14ac:dyDescent="0.2">
      <c r="A12695">
        <v>18908</v>
      </c>
      <c r="B12695" t="s">
        <v>16828</v>
      </c>
      <c r="C12695" s="15" t="s">
        <v>16608</v>
      </c>
      <c r="D12695" s="15" t="s">
        <v>16609</v>
      </c>
      <c r="E12695">
        <v>5817</v>
      </c>
      <c r="F12695">
        <v>6690</v>
      </c>
      <c r="H12695" t="s">
        <v>746</v>
      </c>
      <c r="K12695" s="16">
        <f t="shared" si="606"/>
        <v>6515.04</v>
      </c>
      <c r="L12695" s="16">
        <f t="shared" si="605"/>
        <v>6857.9368421052632</v>
      </c>
      <c r="M12695" s="16">
        <f t="shared" si="607"/>
        <v>7793.1100478468898</v>
      </c>
      <c r="N12695" t="e">
        <f>INDEX(XML!$A$2:$R$782,MATCH(C12695,XML!$D$2:$D$737,0),2)</f>
        <v>#N/A</v>
      </c>
    </row>
    <row r="12696" spans="1:14" ht="33.75" x14ac:dyDescent="0.2">
      <c r="A12696">
        <v>43026</v>
      </c>
      <c r="B12696" t="s">
        <v>16828</v>
      </c>
      <c r="C12696" s="15" t="s">
        <v>8559</v>
      </c>
      <c r="D12696" s="15" t="s">
        <v>8560</v>
      </c>
      <c r="E12696">
        <v>4062</v>
      </c>
      <c r="F12696">
        <v>6640</v>
      </c>
      <c r="H12696">
        <v>5</v>
      </c>
      <c r="K12696" s="16">
        <f t="shared" si="606"/>
        <v>4549.4399999999996</v>
      </c>
      <c r="L12696" s="16">
        <f t="shared" si="605"/>
        <v>4788.8842105263147</v>
      </c>
      <c r="M12696" s="16">
        <f t="shared" si="607"/>
        <v>5441.9138755980848</v>
      </c>
      <c r="N12696" t="e">
        <f>INDEX(XML!$A$2:$R$782,MATCH(C12696,XML!$D$2:$D$737,0),2)</f>
        <v>#N/A</v>
      </c>
    </row>
    <row r="12697" spans="1:14" ht="33.75" x14ac:dyDescent="0.2">
      <c r="A12697">
        <v>19356</v>
      </c>
      <c r="B12697" t="s">
        <v>16829</v>
      </c>
      <c r="C12697" s="15" t="s">
        <v>16610</v>
      </c>
      <c r="D12697" s="15" t="s">
        <v>16611</v>
      </c>
      <c r="E12697">
        <v>5817</v>
      </c>
      <c r="F12697">
        <v>6690</v>
      </c>
      <c r="H12697" t="s">
        <v>746</v>
      </c>
      <c r="K12697" s="16">
        <f t="shared" si="606"/>
        <v>6515.04</v>
      </c>
      <c r="L12697" s="16">
        <f t="shared" si="605"/>
        <v>6857.9368421052632</v>
      </c>
      <c r="M12697" s="16">
        <f t="shared" si="607"/>
        <v>7793.1100478468898</v>
      </c>
      <c r="N12697" t="e">
        <f>INDEX(XML!$A$2:$R$782,MATCH(C12697,XML!$D$2:$D$737,0),2)</f>
        <v>#N/A</v>
      </c>
    </row>
    <row r="12698" spans="1:14" ht="33.75" x14ac:dyDescent="0.2">
      <c r="A12698">
        <v>42886</v>
      </c>
      <c r="B12698" t="s">
        <v>16829</v>
      </c>
      <c r="C12698" s="15" t="s">
        <v>8561</v>
      </c>
      <c r="D12698" s="15" t="s">
        <v>8562</v>
      </c>
      <c r="E12698">
        <v>4062</v>
      </c>
      <c r="F12698">
        <v>6640</v>
      </c>
      <c r="H12698">
        <v>7</v>
      </c>
      <c r="K12698" s="16">
        <f t="shared" si="606"/>
        <v>4549.4399999999996</v>
      </c>
      <c r="L12698" s="16">
        <f t="shared" si="605"/>
        <v>4788.8842105263147</v>
      </c>
      <c r="M12698" s="16">
        <f t="shared" si="607"/>
        <v>5441.9138755980848</v>
      </c>
      <c r="N12698" t="e">
        <f>INDEX(XML!$A$2:$R$782,MATCH(C12698,XML!$D$2:$D$737,0),2)</f>
        <v>#N/A</v>
      </c>
    </row>
    <row r="12699" spans="1:14" ht="33.75" x14ac:dyDescent="0.2">
      <c r="A12699">
        <v>17565</v>
      </c>
      <c r="B12699" t="s">
        <v>8563</v>
      </c>
      <c r="C12699" s="15" t="s">
        <v>16612</v>
      </c>
      <c r="D12699" s="15" t="s">
        <v>16613</v>
      </c>
      <c r="E12699">
        <v>6080</v>
      </c>
      <c r="F12699">
        <v>7000</v>
      </c>
      <c r="H12699" t="s">
        <v>746</v>
      </c>
      <c r="K12699" s="16">
        <f t="shared" si="606"/>
        <v>6809.6</v>
      </c>
      <c r="L12699" s="16">
        <f t="shared" si="605"/>
        <v>7168</v>
      </c>
      <c r="M12699" s="16">
        <f t="shared" si="607"/>
        <v>8145.454545454545</v>
      </c>
      <c r="N12699" t="e">
        <f>INDEX(XML!$A$2:$R$782,MATCH(C12699,XML!$D$2:$D$737,0),2)</f>
        <v>#N/A</v>
      </c>
    </row>
    <row r="12700" spans="1:14" ht="33.75" x14ac:dyDescent="0.2">
      <c r="A12700">
        <v>15751</v>
      </c>
      <c r="B12700" t="s">
        <v>16614</v>
      </c>
      <c r="C12700" s="15" t="s">
        <v>16615</v>
      </c>
      <c r="D12700" s="15" t="s">
        <v>16616</v>
      </c>
      <c r="E12700">
        <v>6489</v>
      </c>
      <c r="F12700">
        <v>7470</v>
      </c>
      <c r="H12700" t="s">
        <v>746</v>
      </c>
      <c r="K12700" s="16">
        <f t="shared" si="606"/>
        <v>7267.68</v>
      </c>
      <c r="L12700" s="16">
        <f t="shared" si="605"/>
        <v>7650.1894736842105</v>
      </c>
      <c r="M12700" s="16">
        <f t="shared" si="607"/>
        <v>8693.3971291866019</v>
      </c>
      <c r="N12700" t="e">
        <f>INDEX(XML!$A$2:$R$782,MATCH(C12700,XML!$D$2:$D$737,0),2)</f>
        <v>#N/A</v>
      </c>
    </row>
    <row r="12701" spans="1:14" ht="33.75" x14ac:dyDescent="0.2">
      <c r="A12701">
        <v>14539</v>
      </c>
      <c r="B12701" t="s">
        <v>16830</v>
      </c>
      <c r="C12701" s="15" t="s">
        <v>15296</v>
      </c>
      <c r="D12701" s="15" t="s">
        <v>15297</v>
      </c>
      <c r="E12701">
        <v>6589</v>
      </c>
      <c r="F12701">
        <v>7580</v>
      </c>
      <c r="H12701" t="s">
        <v>746</v>
      </c>
      <c r="K12701" s="16">
        <f t="shared" si="606"/>
        <v>7379.68</v>
      </c>
      <c r="L12701" s="16">
        <f t="shared" si="605"/>
        <v>7768.0842105263155</v>
      </c>
      <c r="M12701" s="16">
        <f t="shared" si="607"/>
        <v>8827.3684210526317</v>
      </c>
      <c r="N12701" t="e">
        <f>INDEX(XML!$A$2:$R$782,MATCH(C12701,XML!$D$2:$D$737,0),2)</f>
        <v>#N/A</v>
      </c>
    </row>
    <row r="12702" spans="1:14" ht="33.75" x14ac:dyDescent="0.2">
      <c r="A12702">
        <v>18779</v>
      </c>
      <c r="B12702" t="s">
        <v>16831</v>
      </c>
      <c r="C12702" s="15" t="s">
        <v>15298</v>
      </c>
      <c r="D12702" s="15" t="s">
        <v>15299</v>
      </c>
      <c r="E12702">
        <v>9512</v>
      </c>
      <c r="F12702">
        <v>11203</v>
      </c>
      <c r="H12702" t="s">
        <v>746</v>
      </c>
      <c r="K12702" s="16">
        <f t="shared" si="606"/>
        <v>10653.44</v>
      </c>
      <c r="L12702" s="16">
        <f t="shared" si="605"/>
        <v>11214.147368421052</v>
      </c>
      <c r="M12702" s="16">
        <f t="shared" si="607"/>
        <v>12743.349282296649</v>
      </c>
      <c r="N12702" t="e">
        <f>INDEX(XML!$A$2:$R$782,MATCH(C12702,XML!$D$2:$D$737,0),2)</f>
        <v>#N/A</v>
      </c>
    </row>
    <row r="12703" spans="1:14" ht="33.75" x14ac:dyDescent="0.2">
      <c r="A12703">
        <v>18763</v>
      </c>
      <c r="B12703" t="s">
        <v>16832</v>
      </c>
      <c r="C12703" s="15" t="s">
        <v>15300</v>
      </c>
      <c r="D12703" s="15" t="s">
        <v>15301</v>
      </c>
      <c r="E12703">
        <v>10668</v>
      </c>
      <c r="F12703">
        <v>12270</v>
      </c>
      <c r="H12703" t="s">
        <v>746</v>
      </c>
      <c r="K12703" s="16">
        <f t="shared" si="606"/>
        <v>11948.16</v>
      </c>
      <c r="L12703" s="16">
        <f t="shared" si="605"/>
        <v>12577.010526315789</v>
      </c>
      <c r="M12703" s="16">
        <f t="shared" si="607"/>
        <v>14292.057416267942</v>
      </c>
      <c r="N12703" t="e">
        <f>INDEX(XML!$A$2:$R$782,MATCH(C12703,XML!$D$2:$D$737,0),2)</f>
        <v>#N/A</v>
      </c>
    </row>
    <row r="12704" spans="1:14" ht="33.75" x14ac:dyDescent="0.2">
      <c r="A12704">
        <v>56014</v>
      </c>
      <c r="B12704" t="s">
        <v>16833</v>
      </c>
      <c r="C12704" s="15" t="s">
        <v>15314</v>
      </c>
      <c r="D12704" s="15" t="s">
        <v>15315</v>
      </c>
      <c r="E12704">
        <v>11745</v>
      </c>
      <c r="F12704">
        <v>13510</v>
      </c>
      <c r="H12704" t="s">
        <v>746</v>
      </c>
      <c r="K12704" s="16">
        <f t="shared" si="606"/>
        <v>13154.4</v>
      </c>
      <c r="L12704" s="16">
        <f t="shared" si="605"/>
        <v>13846.736842105263</v>
      </c>
      <c r="M12704" s="16">
        <f t="shared" si="607"/>
        <v>15734.928229665071</v>
      </c>
      <c r="N12704" t="e">
        <f>INDEX(XML!$A$2:$R$782,MATCH(C12704,XML!$D$2:$D$737,0),2)</f>
        <v>#N/A</v>
      </c>
    </row>
    <row r="12705" spans="1:14" ht="33.75" x14ac:dyDescent="0.2">
      <c r="A12705">
        <v>53876</v>
      </c>
      <c r="B12705" t="s">
        <v>16834</v>
      </c>
      <c r="C12705" s="15" t="s">
        <v>15312</v>
      </c>
      <c r="D12705" s="15" t="s">
        <v>15313</v>
      </c>
      <c r="E12705">
        <v>11745</v>
      </c>
      <c r="F12705">
        <v>13510</v>
      </c>
      <c r="H12705" t="s">
        <v>746</v>
      </c>
      <c r="K12705" s="16">
        <f t="shared" si="606"/>
        <v>13154.4</v>
      </c>
      <c r="L12705" s="16">
        <f t="shared" si="605"/>
        <v>13846.736842105263</v>
      </c>
      <c r="M12705" s="16">
        <f t="shared" si="607"/>
        <v>15734.928229665071</v>
      </c>
      <c r="N12705" t="e">
        <f>INDEX(XML!$A$2:$R$782,MATCH(C12705,XML!$D$2:$D$737,0),2)</f>
        <v>#N/A</v>
      </c>
    </row>
    <row r="12706" spans="1:14" ht="33.75" x14ac:dyDescent="0.2">
      <c r="A12706">
        <v>14554</v>
      </c>
      <c r="B12706" t="s">
        <v>16835</v>
      </c>
      <c r="C12706" s="15" t="s">
        <v>16617</v>
      </c>
      <c r="D12706" s="15" t="s">
        <v>16618</v>
      </c>
      <c r="E12706">
        <v>11745</v>
      </c>
      <c r="F12706">
        <v>13510</v>
      </c>
      <c r="H12706" t="s">
        <v>746</v>
      </c>
      <c r="K12706" s="16">
        <f t="shared" si="606"/>
        <v>13154.4</v>
      </c>
      <c r="L12706" s="16">
        <f t="shared" si="605"/>
        <v>13846.736842105263</v>
      </c>
      <c r="M12706" s="16">
        <f t="shared" si="607"/>
        <v>15734.928229665071</v>
      </c>
      <c r="N12706" t="e">
        <f>INDEX(XML!$A$2:$R$782,MATCH(C12706,XML!$D$2:$D$737,0),2)</f>
        <v>#N/A</v>
      </c>
    </row>
    <row r="12707" spans="1:14" ht="33.75" x14ac:dyDescent="0.2">
      <c r="A12707">
        <v>15754</v>
      </c>
      <c r="B12707" t="s">
        <v>16836</v>
      </c>
      <c r="C12707" s="15" t="s">
        <v>16619</v>
      </c>
      <c r="D12707" s="15" t="s">
        <v>16620</v>
      </c>
      <c r="E12707">
        <v>24770</v>
      </c>
      <c r="F12707">
        <v>28490</v>
      </c>
      <c r="H12707">
        <v>38</v>
      </c>
      <c r="K12707" s="16">
        <f t="shared" si="606"/>
        <v>27742.400000000001</v>
      </c>
      <c r="L12707" s="16">
        <f t="shared" si="605"/>
        <v>29202.526315789473</v>
      </c>
      <c r="M12707" s="16">
        <f t="shared" si="607"/>
        <v>33184.688995215314</v>
      </c>
      <c r="N12707" t="e">
        <f>INDEX(XML!$A$2:$R$782,MATCH(C12707,XML!$D$2:$D$737,0),2)</f>
        <v>#N/A</v>
      </c>
    </row>
    <row r="12708" spans="1:14" ht="33.75" x14ac:dyDescent="0.2">
      <c r="A12708">
        <v>18748</v>
      </c>
      <c r="B12708" t="s">
        <v>16837</v>
      </c>
      <c r="C12708" s="15" t="s">
        <v>16621</v>
      </c>
      <c r="D12708" s="15" t="s">
        <v>16622</v>
      </c>
      <c r="E12708">
        <v>24770</v>
      </c>
      <c r="F12708">
        <v>28490</v>
      </c>
      <c r="K12708" s="16">
        <f t="shared" si="606"/>
        <v>27742.400000000001</v>
      </c>
      <c r="L12708" s="16">
        <f t="shared" si="605"/>
        <v>29202.526315789473</v>
      </c>
      <c r="M12708" s="16">
        <f t="shared" si="607"/>
        <v>33184.688995215314</v>
      </c>
      <c r="N12708" t="e">
        <f>INDEX(XML!$A$2:$R$782,MATCH(C12708,XML!$D$2:$D$737,0),2)</f>
        <v>#N/A</v>
      </c>
    </row>
    <row r="12709" spans="1:14" ht="33.75" x14ac:dyDescent="0.2">
      <c r="A12709">
        <v>14556</v>
      </c>
      <c r="B12709" t="s">
        <v>16838</v>
      </c>
      <c r="C12709" s="15" t="s">
        <v>15302</v>
      </c>
      <c r="D12709" s="15" t="s">
        <v>15303</v>
      </c>
      <c r="E12709">
        <v>24770</v>
      </c>
      <c r="F12709">
        <v>28490</v>
      </c>
      <c r="H12709" t="s">
        <v>746</v>
      </c>
      <c r="K12709" s="16">
        <f t="shared" si="606"/>
        <v>27742.400000000001</v>
      </c>
      <c r="L12709" s="16">
        <f t="shared" si="605"/>
        <v>29202.526315789473</v>
      </c>
      <c r="M12709" s="16">
        <f t="shared" si="607"/>
        <v>33184.688995215314</v>
      </c>
      <c r="N12709" t="e">
        <f>INDEX(XML!$A$2:$R$782,MATCH(C12709,XML!$D$2:$D$737,0),2)</f>
        <v>#N/A</v>
      </c>
    </row>
    <row r="12710" spans="1:14" ht="33.75" x14ac:dyDescent="0.2">
      <c r="A12710">
        <v>20371</v>
      </c>
      <c r="B12710" t="s">
        <v>16839</v>
      </c>
      <c r="C12710" s="15" t="s">
        <v>15294</v>
      </c>
      <c r="D12710" s="15" t="s">
        <v>15295</v>
      </c>
      <c r="E12710">
        <v>32400</v>
      </c>
      <c r="F12710">
        <v>38135</v>
      </c>
      <c r="H12710">
        <v>20</v>
      </c>
      <c r="K12710" s="16">
        <f t="shared" si="606"/>
        <v>36288</v>
      </c>
      <c r="L12710" s="16">
        <f t="shared" si="605"/>
        <v>38197.894736842107</v>
      </c>
      <c r="M12710" s="16">
        <f t="shared" si="607"/>
        <v>43406.698564593302</v>
      </c>
      <c r="N12710" t="e">
        <f>INDEX(XML!$A$2:$R$782,MATCH(C12710,XML!$D$2:$D$737,0),2)</f>
        <v>#N/A</v>
      </c>
    </row>
    <row r="12711" spans="1:14" ht="33.75" x14ac:dyDescent="0.2">
      <c r="A12711">
        <v>15756</v>
      </c>
      <c r="B12711" t="s">
        <v>16840</v>
      </c>
      <c r="C12711" s="15" t="s">
        <v>24459</v>
      </c>
      <c r="D12711" s="15" t="s">
        <v>24460</v>
      </c>
      <c r="E12711">
        <v>38230</v>
      </c>
      <c r="F12711">
        <v>48852</v>
      </c>
      <c r="H12711">
        <v>8</v>
      </c>
      <c r="K12711" s="16">
        <f t="shared" si="606"/>
        <v>42817.599999999999</v>
      </c>
      <c r="L12711" s="16">
        <f t="shared" si="605"/>
        <v>45071.15789473684</v>
      </c>
      <c r="M12711" s="16">
        <f t="shared" si="607"/>
        <v>51217.224880382768</v>
      </c>
      <c r="N12711" t="e">
        <f>INDEX(XML!$A$2:$R$782,MATCH(C12711,XML!$D$2:$D$737,0),2)</f>
        <v>#N/A</v>
      </c>
    </row>
    <row r="12712" spans="1:14" ht="33.75" x14ac:dyDescent="0.2">
      <c r="A12712">
        <v>15030</v>
      </c>
      <c r="B12712" t="s">
        <v>8564</v>
      </c>
      <c r="C12712" s="15" t="s">
        <v>15304</v>
      </c>
      <c r="D12712" s="15" t="s">
        <v>15305</v>
      </c>
      <c r="E12712">
        <v>61415</v>
      </c>
      <c r="F12712">
        <v>70630</v>
      </c>
      <c r="H12712" t="s">
        <v>746</v>
      </c>
      <c r="K12712" s="16">
        <f t="shared" si="606"/>
        <v>65714.05</v>
      </c>
      <c r="L12712" s="16">
        <f t="shared" si="605"/>
        <v>69172.68421052632</v>
      </c>
      <c r="M12712" s="16">
        <f t="shared" si="607"/>
        <v>78605.322966507185</v>
      </c>
      <c r="N12712" t="e">
        <f>INDEX(XML!$A$2:$R$782,MATCH(C12712,XML!$D$2:$D$737,0),2)</f>
        <v>#N/A</v>
      </c>
    </row>
    <row r="12713" spans="1:14" ht="33.75" x14ac:dyDescent="0.2">
      <c r="A12713">
        <v>14558</v>
      </c>
      <c r="B12713" t="s">
        <v>15306</v>
      </c>
      <c r="C12713" s="15" t="s">
        <v>15307</v>
      </c>
      <c r="D12713" s="15" t="s">
        <v>15308</v>
      </c>
      <c r="E12713">
        <v>146150</v>
      </c>
      <c r="F12713">
        <v>168080</v>
      </c>
      <c r="H12713">
        <v>38</v>
      </c>
      <c r="K12713" s="16">
        <f t="shared" si="606"/>
        <v>156380.5</v>
      </c>
      <c r="L12713" s="16">
        <f t="shared" si="605"/>
        <v>164611.05263157896</v>
      </c>
      <c r="M12713" s="16">
        <f t="shared" si="607"/>
        <v>187058.01435406701</v>
      </c>
      <c r="N12713" t="e">
        <f>INDEX(XML!$A$2:$R$782,MATCH(C12713,XML!$D$2:$D$737,0),2)</f>
        <v>#N/A</v>
      </c>
    </row>
    <row r="12714" spans="1:14" ht="33.75" x14ac:dyDescent="0.2">
      <c r="A12714">
        <v>18138</v>
      </c>
      <c r="B12714" t="s">
        <v>16841</v>
      </c>
      <c r="C12714" s="15" t="s">
        <v>16623</v>
      </c>
      <c r="D12714" s="15" t="s">
        <v>16624</v>
      </c>
      <c r="E12714">
        <v>146150</v>
      </c>
      <c r="F12714">
        <v>168080</v>
      </c>
      <c r="H12714">
        <v>14</v>
      </c>
      <c r="K12714" s="16">
        <f t="shared" si="606"/>
        <v>156380.5</v>
      </c>
      <c r="L12714" s="16">
        <f t="shared" si="605"/>
        <v>164611.05263157896</v>
      </c>
      <c r="M12714" s="16">
        <f t="shared" si="607"/>
        <v>187058.01435406701</v>
      </c>
      <c r="N12714" t="e">
        <f>INDEX(XML!$A$2:$R$782,MATCH(C12714,XML!$D$2:$D$737,0),2)</f>
        <v>#N/A</v>
      </c>
    </row>
    <row r="12715" spans="1:14" ht="33.75" x14ac:dyDescent="0.2">
      <c r="A12715">
        <v>15759</v>
      </c>
      <c r="B12715" t="s">
        <v>15309</v>
      </c>
      <c r="C12715" s="15" t="s">
        <v>15310</v>
      </c>
      <c r="D12715" s="15" t="s">
        <v>15311</v>
      </c>
      <c r="E12715">
        <v>192633</v>
      </c>
      <c r="F12715">
        <v>221530</v>
      </c>
      <c r="H12715">
        <v>18</v>
      </c>
      <c r="K12715" s="16">
        <f t="shared" si="606"/>
        <v>206117.31</v>
      </c>
      <c r="L12715" s="16">
        <f t="shared" si="605"/>
        <v>216965.5894736842</v>
      </c>
      <c r="M12715" s="16">
        <f t="shared" si="607"/>
        <v>246551.80622009569</v>
      </c>
      <c r="N12715" t="e">
        <f>INDEX(XML!$A$2:$R$782,MATCH(C12715,XML!$D$2:$D$737,0),2)</f>
        <v>#N/A</v>
      </c>
    </row>
    <row r="12716" spans="1:14" ht="15.75" x14ac:dyDescent="0.25">
      <c r="A12716" s="184" t="s">
        <v>8568</v>
      </c>
      <c r="B12716" s="184"/>
      <c r="C12716" s="185"/>
      <c r="D12716" s="185"/>
      <c r="E12716" s="184"/>
      <c r="F12716" s="184"/>
      <c r="G12716" s="184"/>
      <c r="H12716" s="184"/>
      <c r="I12716" s="184"/>
      <c r="J12716" s="184"/>
      <c r="K12716" s="16">
        <f t="shared" si="606"/>
        <v>0</v>
      </c>
      <c r="L12716" s="16">
        <f t="shared" si="605"/>
        <v>0</v>
      </c>
      <c r="M12716" s="16">
        <f t="shared" si="607"/>
        <v>0</v>
      </c>
      <c r="N12716" t="e">
        <f>INDEX(XML!$A$2:$R$782,MATCH(C12716,XML!$D$2:$D$737,0),2)</f>
        <v>#N/A</v>
      </c>
    </row>
    <row r="12717" spans="1:14" ht="67.5" x14ac:dyDescent="0.2">
      <c r="A12717">
        <v>54508</v>
      </c>
      <c r="B12717">
        <v>101267</v>
      </c>
      <c r="C12717" s="15" t="s">
        <v>12512</v>
      </c>
      <c r="D12717" s="15" t="s">
        <v>12805</v>
      </c>
      <c r="E12717">
        <v>799367</v>
      </c>
      <c r="F12717">
        <v>1065823</v>
      </c>
      <c r="H12717">
        <v>8</v>
      </c>
      <c r="K12717" s="16">
        <f t="shared" si="606"/>
        <v>855322.69</v>
      </c>
      <c r="L12717" s="16">
        <f t="shared" si="605"/>
        <v>900339.67368421052</v>
      </c>
      <c r="M12717" s="16">
        <f t="shared" si="607"/>
        <v>1023113.2655502391</v>
      </c>
      <c r="N12717" t="e">
        <f>INDEX(XML!$A$2:$R$782,MATCH(C12717,XML!$D$2:$D$737,0),2)</f>
        <v>#N/A</v>
      </c>
    </row>
    <row r="12718" spans="1:14" ht="67.5" x14ac:dyDescent="0.2">
      <c r="A12718">
        <v>59452</v>
      </c>
      <c r="B12718">
        <v>101096</v>
      </c>
      <c r="C12718" s="15" t="s">
        <v>20629</v>
      </c>
      <c r="D12718" s="15" t="s">
        <v>20630</v>
      </c>
      <c r="E12718">
        <v>899705</v>
      </c>
      <c r="F12718">
        <v>1199606</v>
      </c>
      <c r="H12718">
        <v>2</v>
      </c>
      <c r="K12718" s="16">
        <f t="shared" si="606"/>
        <v>962684.35</v>
      </c>
      <c r="L12718" s="16">
        <f t="shared" si="605"/>
        <v>1013351.947368421</v>
      </c>
      <c r="M12718" s="16">
        <f t="shared" si="607"/>
        <v>1151536.3038277512</v>
      </c>
      <c r="N12718" t="e">
        <f>INDEX(XML!$A$2:$R$782,MATCH(C12718,XML!$D$2:$D$737,0),2)</f>
        <v>#N/A</v>
      </c>
    </row>
    <row r="12719" spans="1:14" ht="67.5" x14ac:dyDescent="0.2">
      <c r="A12719">
        <v>54509</v>
      </c>
      <c r="B12719">
        <v>101098</v>
      </c>
      <c r="C12719" s="15" t="s">
        <v>12513</v>
      </c>
      <c r="D12719" s="15" t="s">
        <v>12806</v>
      </c>
      <c r="E12719">
        <v>884192</v>
      </c>
      <c r="F12719">
        <v>1178923</v>
      </c>
      <c r="H12719">
        <v>10</v>
      </c>
      <c r="K12719" s="16">
        <f t="shared" si="606"/>
        <v>946085.44</v>
      </c>
      <c r="L12719" s="16">
        <f t="shared" si="605"/>
        <v>995879.4105263158</v>
      </c>
      <c r="M12719" s="16">
        <f t="shared" si="607"/>
        <v>1131681.148325359</v>
      </c>
      <c r="N12719" t="e">
        <f>INDEX(XML!$A$2:$R$782,MATCH(C12719,XML!$D$2:$D$737,0),2)</f>
        <v>#N/A</v>
      </c>
    </row>
    <row r="12720" spans="1:14" ht="67.5" x14ac:dyDescent="0.2">
      <c r="A12720">
        <v>54510</v>
      </c>
      <c r="B12720">
        <v>101100</v>
      </c>
      <c r="C12720" s="15" t="s">
        <v>12514</v>
      </c>
      <c r="D12720" s="15" t="s">
        <v>12807</v>
      </c>
      <c r="E12720">
        <v>1013413</v>
      </c>
      <c r="F12720">
        <v>1351217</v>
      </c>
      <c r="H12720">
        <v>6</v>
      </c>
      <c r="K12720" s="16">
        <f t="shared" si="606"/>
        <v>1084351.9099999999</v>
      </c>
      <c r="L12720" s="16">
        <f t="shared" si="605"/>
        <v>1141423.0631578946</v>
      </c>
      <c r="M12720" s="16">
        <f t="shared" si="607"/>
        <v>1297071.6626794257</v>
      </c>
      <c r="N12720" t="e">
        <f>INDEX(XML!$A$2:$R$782,MATCH(C12720,XML!$D$2:$D$737,0),2)</f>
        <v>#N/A</v>
      </c>
    </row>
    <row r="12721" spans="1:14" ht="78.75" x14ac:dyDescent="0.2">
      <c r="A12721">
        <v>57065</v>
      </c>
      <c r="B12721">
        <v>101333</v>
      </c>
      <c r="C12721" s="15" t="s">
        <v>20631</v>
      </c>
      <c r="D12721" s="15" t="s">
        <v>20632</v>
      </c>
      <c r="E12721">
        <v>1212113</v>
      </c>
      <c r="F12721">
        <v>1616150</v>
      </c>
      <c r="H12721">
        <v>7</v>
      </c>
      <c r="K12721" s="16">
        <f t="shared" si="606"/>
        <v>1296960.9099999999</v>
      </c>
      <c r="L12721" s="16">
        <f t="shared" si="605"/>
        <v>1365222.0105263155</v>
      </c>
      <c r="M12721" s="16">
        <f t="shared" si="607"/>
        <v>1551388.6483253585</v>
      </c>
      <c r="N12721" t="e">
        <f>INDEX(XML!$A$2:$R$782,MATCH(C12721,XML!$D$2:$D$737,0),2)</f>
        <v>#N/A</v>
      </c>
    </row>
    <row r="12722" spans="1:14" ht="67.5" x14ac:dyDescent="0.2">
      <c r="A12722">
        <v>59458</v>
      </c>
      <c r="B12722">
        <v>101335</v>
      </c>
      <c r="C12722" s="15" t="s">
        <v>20633</v>
      </c>
      <c r="D12722" s="15" t="s">
        <v>20634</v>
      </c>
      <c r="E12722">
        <v>1362942</v>
      </c>
      <c r="F12722">
        <v>1817256</v>
      </c>
      <c r="H12722">
        <v>6</v>
      </c>
      <c r="K12722" s="16">
        <f t="shared" si="606"/>
        <v>1458347.94</v>
      </c>
      <c r="L12722" s="16">
        <f t="shared" si="605"/>
        <v>1535103.0947368422</v>
      </c>
      <c r="M12722" s="16">
        <f t="shared" si="607"/>
        <v>1744435.3349282297</v>
      </c>
      <c r="N12722" t="e">
        <f>INDEX(XML!$A$2:$R$782,MATCH(C12722,XML!$D$2:$D$737,0),2)</f>
        <v>#N/A</v>
      </c>
    </row>
    <row r="12723" spans="1:14" ht="67.5" x14ac:dyDescent="0.2">
      <c r="A12723">
        <v>54511</v>
      </c>
      <c r="B12723">
        <v>101102</v>
      </c>
      <c r="C12723" s="15" t="s">
        <v>14288</v>
      </c>
      <c r="D12723" s="15" t="s">
        <v>14289</v>
      </c>
      <c r="E12723">
        <v>1821280</v>
      </c>
      <c r="F12723">
        <v>2428373</v>
      </c>
      <c r="H12723">
        <v>8</v>
      </c>
      <c r="K12723" s="16">
        <f t="shared" si="606"/>
        <v>1948769.6</v>
      </c>
      <c r="L12723" s="16">
        <f t="shared" si="605"/>
        <v>2051336.4210526317</v>
      </c>
      <c r="M12723" s="16">
        <f t="shared" si="607"/>
        <v>2331064.1148325359</v>
      </c>
      <c r="N12723" t="e">
        <f>INDEX(XML!$A$2:$R$782,MATCH(C12723,XML!$D$2:$D$737,0),2)</f>
        <v>#N/A</v>
      </c>
    </row>
    <row r="12724" spans="1:14" ht="67.5" x14ac:dyDescent="0.2">
      <c r="A12724">
        <v>73561</v>
      </c>
      <c r="B12724">
        <v>101230</v>
      </c>
      <c r="C12724" s="15" t="s">
        <v>32279</v>
      </c>
      <c r="D12724" s="15" t="s">
        <v>32280</v>
      </c>
      <c r="E12724">
        <v>2429705</v>
      </c>
      <c r="F12724">
        <v>3239606</v>
      </c>
      <c r="H12724">
        <v>3</v>
      </c>
      <c r="K12724" s="16">
        <f t="shared" si="606"/>
        <v>2599784.35</v>
      </c>
      <c r="L12724" s="16">
        <f t="shared" si="605"/>
        <v>2736615.1052631577</v>
      </c>
      <c r="M12724" s="16">
        <f t="shared" si="607"/>
        <v>3109789.8923444971</v>
      </c>
      <c r="N12724" t="e">
        <f>INDEX(XML!$A$2:$R$782,MATCH(C12724,XML!$D$2:$D$737,0),2)</f>
        <v>#N/A</v>
      </c>
    </row>
    <row r="12725" spans="1:14" ht="56.25" x14ac:dyDescent="0.2">
      <c r="A12725">
        <v>78887</v>
      </c>
      <c r="B12725" t="s">
        <v>39147</v>
      </c>
      <c r="C12725" s="15" t="s">
        <v>39148</v>
      </c>
      <c r="D12725" s="15" t="s">
        <v>39149</v>
      </c>
      <c r="E12725">
        <v>748195</v>
      </c>
      <c r="F12725">
        <v>1068850</v>
      </c>
      <c r="H12725">
        <v>6</v>
      </c>
      <c r="K12725" s="16">
        <f t="shared" si="606"/>
        <v>800568.65</v>
      </c>
      <c r="L12725" s="16">
        <f t="shared" si="605"/>
        <v>842703.84210526315</v>
      </c>
      <c r="M12725" s="16">
        <f t="shared" si="607"/>
        <v>957618.00239234453</v>
      </c>
      <c r="N12725" t="e">
        <f>INDEX(XML!$A$2:$R$782,MATCH(C12725,XML!$D$2:$D$737,0),2)</f>
        <v>#N/A</v>
      </c>
    </row>
    <row r="12726" spans="1:14" ht="56.25" x14ac:dyDescent="0.2">
      <c r="A12726">
        <v>78888</v>
      </c>
      <c r="B12726" t="s">
        <v>39150</v>
      </c>
      <c r="C12726" s="15" t="s">
        <v>39151</v>
      </c>
      <c r="D12726" s="15" t="s">
        <v>39152</v>
      </c>
      <c r="E12726">
        <v>754726</v>
      </c>
      <c r="F12726">
        <v>1078180</v>
      </c>
      <c r="H12726">
        <v>4</v>
      </c>
      <c r="K12726" s="16">
        <f t="shared" si="606"/>
        <v>807556.82000000007</v>
      </c>
      <c r="L12726" s="16">
        <f t="shared" si="605"/>
        <v>850059.81052631582</v>
      </c>
      <c r="M12726" s="16">
        <f t="shared" si="607"/>
        <v>965977.05741626804</v>
      </c>
      <c r="N12726" t="e">
        <f>INDEX(XML!$A$2:$R$782,MATCH(C12726,XML!$D$2:$D$737,0),2)</f>
        <v>#N/A</v>
      </c>
    </row>
    <row r="12727" spans="1:14" ht="56.25" x14ac:dyDescent="0.2">
      <c r="A12727">
        <v>78889</v>
      </c>
      <c r="B12727" t="s">
        <v>39153</v>
      </c>
      <c r="C12727" s="15" t="s">
        <v>39154</v>
      </c>
      <c r="D12727" s="15" t="s">
        <v>39155</v>
      </c>
      <c r="E12727">
        <v>1071642</v>
      </c>
      <c r="F12727">
        <v>1530917</v>
      </c>
      <c r="H12727">
        <v>3</v>
      </c>
      <c r="K12727" s="16">
        <f t="shared" si="606"/>
        <v>1146656.94</v>
      </c>
      <c r="L12727" s="16">
        <f t="shared" si="605"/>
        <v>1207007.3052631579</v>
      </c>
      <c r="M12727" s="16">
        <f t="shared" si="607"/>
        <v>1371599.2105263157</v>
      </c>
      <c r="N12727" t="e">
        <f>INDEX(XML!$A$2:$R$782,MATCH(C12727,XML!$D$2:$D$737,0),2)</f>
        <v>#N/A</v>
      </c>
    </row>
    <row r="12728" spans="1:14" ht="56.25" x14ac:dyDescent="0.2">
      <c r="A12728">
        <v>78890</v>
      </c>
      <c r="B12728" t="s">
        <v>39156</v>
      </c>
      <c r="C12728" s="15" t="s">
        <v>39157</v>
      </c>
      <c r="D12728" s="15" t="s">
        <v>39158</v>
      </c>
      <c r="E12728">
        <v>1215592</v>
      </c>
      <c r="F12728">
        <v>1736560</v>
      </c>
      <c r="H12728">
        <v>10</v>
      </c>
      <c r="K12728" s="16">
        <f t="shared" si="606"/>
        <v>1300683.44</v>
      </c>
      <c r="L12728" s="16">
        <f t="shared" si="605"/>
        <v>1369140.4631578948</v>
      </c>
      <c r="M12728" s="16">
        <f t="shared" si="607"/>
        <v>1555841.4354066988</v>
      </c>
      <c r="N12728" t="e">
        <f>INDEX(XML!$A$2:$R$782,MATCH(C12728,XML!$D$2:$D$737,0),2)</f>
        <v>#N/A</v>
      </c>
    </row>
    <row r="12729" spans="1:14" ht="56.25" x14ac:dyDescent="0.2">
      <c r="A12729">
        <v>78891</v>
      </c>
      <c r="B12729" t="s">
        <v>39159</v>
      </c>
      <c r="C12729" s="15" t="s">
        <v>39160</v>
      </c>
      <c r="D12729" s="15" t="s">
        <v>39161</v>
      </c>
      <c r="E12729">
        <v>1629294</v>
      </c>
      <c r="F12729">
        <v>2327562</v>
      </c>
      <c r="H12729">
        <v>9</v>
      </c>
      <c r="K12729" s="16">
        <f t="shared" si="606"/>
        <v>1743344.58</v>
      </c>
      <c r="L12729" s="16">
        <f t="shared" si="605"/>
        <v>1835099.5578947368</v>
      </c>
      <c r="M12729" s="16">
        <f t="shared" si="607"/>
        <v>2085340.4066985645</v>
      </c>
      <c r="N12729" t="e">
        <f>INDEX(XML!$A$2:$R$782,MATCH(C12729,XML!$D$2:$D$737,0),2)</f>
        <v>#N/A</v>
      </c>
    </row>
    <row r="12730" spans="1:14" ht="56.25" x14ac:dyDescent="0.2">
      <c r="A12730">
        <v>78892</v>
      </c>
      <c r="B12730" t="s">
        <v>39162</v>
      </c>
      <c r="C12730" s="15" t="s">
        <v>39163</v>
      </c>
      <c r="D12730" s="15" t="s">
        <v>39164</v>
      </c>
      <c r="E12730">
        <v>2414156</v>
      </c>
      <c r="F12730">
        <v>3448794</v>
      </c>
      <c r="H12730">
        <v>2</v>
      </c>
      <c r="K12730" s="16">
        <f t="shared" si="606"/>
        <v>2583146.92</v>
      </c>
      <c r="L12730" s="16">
        <f t="shared" si="605"/>
        <v>2719102.0210526315</v>
      </c>
      <c r="M12730" s="16">
        <f t="shared" si="607"/>
        <v>3089888.6602870817</v>
      </c>
      <c r="N12730" t="e">
        <f>INDEX(XML!$A$2:$R$782,MATCH(C12730,XML!$D$2:$D$737,0),2)</f>
        <v>#N/A</v>
      </c>
    </row>
    <row r="12731" spans="1:14" ht="56.25" x14ac:dyDescent="0.2">
      <c r="A12731">
        <v>22722</v>
      </c>
      <c r="B12731" t="s">
        <v>44491</v>
      </c>
      <c r="C12731" s="15" t="s">
        <v>44492</v>
      </c>
      <c r="D12731" s="15" t="s">
        <v>44493</v>
      </c>
      <c r="E12731">
        <v>490000</v>
      </c>
      <c r="F12731">
        <v>980000</v>
      </c>
      <c r="H12731">
        <v>16</v>
      </c>
      <c r="K12731" s="16">
        <f t="shared" si="606"/>
        <v>524300</v>
      </c>
      <c r="L12731" s="16">
        <f t="shared" si="605"/>
        <v>551894.73684210528</v>
      </c>
      <c r="M12731" s="16">
        <f t="shared" si="607"/>
        <v>627153.11004784692</v>
      </c>
      <c r="N12731" t="e">
        <f>INDEX(XML!$A$2:$R$782,MATCH(C12731,XML!$D$2:$D$737,0),2)</f>
        <v>#N/A</v>
      </c>
    </row>
    <row r="12732" spans="1:14" ht="56.25" x14ac:dyDescent="0.2">
      <c r="A12732">
        <v>77944</v>
      </c>
      <c r="B12732" t="s">
        <v>44479</v>
      </c>
      <c r="C12732" s="15" t="s">
        <v>44480</v>
      </c>
      <c r="D12732" s="15" t="s">
        <v>44481</v>
      </c>
      <c r="E12732">
        <v>490000</v>
      </c>
      <c r="F12732">
        <v>980000</v>
      </c>
      <c r="H12732">
        <v>10</v>
      </c>
      <c r="K12732" s="16">
        <f t="shared" si="606"/>
        <v>524300</v>
      </c>
      <c r="L12732" s="16">
        <f t="shared" si="605"/>
        <v>551894.73684210528</v>
      </c>
      <c r="M12732" s="16">
        <f t="shared" si="607"/>
        <v>627153.11004784692</v>
      </c>
      <c r="N12732" t="e">
        <f>INDEX(XML!$A$2:$R$782,MATCH(C12732,XML!$D$2:$D$737,0),2)</f>
        <v>#N/A</v>
      </c>
    </row>
    <row r="12733" spans="1:14" ht="56.25" x14ac:dyDescent="0.2">
      <c r="A12733">
        <v>23438</v>
      </c>
      <c r="B12733" t="s">
        <v>44482</v>
      </c>
      <c r="C12733" s="15" t="s">
        <v>44483</v>
      </c>
      <c r="D12733" s="15" t="s">
        <v>44484</v>
      </c>
      <c r="E12733">
        <v>550000</v>
      </c>
      <c r="F12733">
        <v>1100000</v>
      </c>
      <c r="H12733">
        <v>18</v>
      </c>
      <c r="K12733" s="16">
        <f t="shared" si="606"/>
        <v>588500</v>
      </c>
      <c r="L12733" s="16">
        <f t="shared" si="605"/>
        <v>619473.68421052629</v>
      </c>
      <c r="M12733" s="16">
        <f t="shared" si="607"/>
        <v>703947.36842105258</v>
      </c>
      <c r="N12733" t="e">
        <f>INDEX(XML!$A$2:$R$782,MATCH(C12733,XML!$D$2:$D$737,0),2)</f>
        <v>#N/A</v>
      </c>
    </row>
    <row r="12734" spans="1:14" ht="56.25" x14ac:dyDescent="0.2">
      <c r="A12734">
        <v>21575</v>
      </c>
      <c r="B12734" t="s">
        <v>44497</v>
      </c>
      <c r="C12734" s="15" t="s">
        <v>44498</v>
      </c>
      <c r="D12734" s="15" t="s">
        <v>44499</v>
      </c>
      <c r="E12734">
        <v>580000</v>
      </c>
      <c r="F12734">
        <v>1160000</v>
      </c>
      <c r="H12734">
        <v>19</v>
      </c>
      <c r="K12734" s="16">
        <f t="shared" si="606"/>
        <v>620600</v>
      </c>
      <c r="L12734" s="16">
        <f t="shared" si="605"/>
        <v>653263.15789473685</v>
      </c>
      <c r="M12734" s="16">
        <f t="shared" si="607"/>
        <v>742344.49760765547</v>
      </c>
      <c r="N12734" t="e">
        <f>INDEX(XML!$A$2:$R$782,MATCH(C12734,XML!$D$2:$D$737,0),2)</f>
        <v>#N/A</v>
      </c>
    </row>
    <row r="12735" spans="1:14" ht="56.25" x14ac:dyDescent="0.2">
      <c r="A12735">
        <v>24205</v>
      </c>
      <c r="B12735" t="s">
        <v>44488</v>
      </c>
      <c r="C12735" s="15" t="s">
        <v>44489</v>
      </c>
      <c r="D12735" s="15" t="s">
        <v>44490</v>
      </c>
      <c r="E12735">
        <v>790000</v>
      </c>
      <c r="F12735">
        <v>1580000</v>
      </c>
      <c r="H12735">
        <v>20</v>
      </c>
      <c r="K12735" s="16">
        <f t="shared" si="606"/>
        <v>845300</v>
      </c>
      <c r="L12735" s="16">
        <f t="shared" si="605"/>
        <v>889789.47368421056</v>
      </c>
      <c r="M12735" s="16">
        <f t="shared" si="607"/>
        <v>1011124.4019138757</v>
      </c>
      <c r="N12735" t="e">
        <f>INDEX(XML!$A$2:$R$782,MATCH(C12735,XML!$D$2:$D$737,0),2)</f>
        <v>#N/A</v>
      </c>
    </row>
    <row r="12736" spans="1:14" ht="56.25" x14ac:dyDescent="0.2">
      <c r="A12736">
        <v>22447</v>
      </c>
      <c r="B12736" t="s">
        <v>44494</v>
      </c>
      <c r="C12736" s="15" t="s">
        <v>44495</v>
      </c>
      <c r="D12736" s="15" t="s">
        <v>44496</v>
      </c>
      <c r="E12736">
        <v>820000</v>
      </c>
      <c r="F12736">
        <v>1640000</v>
      </c>
      <c r="H12736">
        <v>20</v>
      </c>
      <c r="K12736" s="16">
        <f t="shared" si="606"/>
        <v>877400</v>
      </c>
      <c r="L12736" s="16">
        <f t="shared" si="605"/>
        <v>923578.94736842101</v>
      </c>
      <c r="M12736" s="16">
        <f t="shared" si="607"/>
        <v>1049521.5311004783</v>
      </c>
      <c r="N12736" t="e">
        <f>INDEX(XML!$A$2:$R$782,MATCH(C12736,XML!$D$2:$D$737,0),2)</f>
        <v>#N/A</v>
      </c>
    </row>
    <row r="12737" spans="1:14" ht="56.25" x14ac:dyDescent="0.2">
      <c r="A12737">
        <v>25009</v>
      </c>
      <c r="B12737" t="s">
        <v>44485</v>
      </c>
      <c r="C12737" s="15" t="s">
        <v>44486</v>
      </c>
      <c r="D12737" s="15" t="s">
        <v>44487</v>
      </c>
      <c r="E12737">
        <v>1200000</v>
      </c>
      <c r="F12737">
        <v>2400000</v>
      </c>
      <c r="H12737">
        <v>20</v>
      </c>
      <c r="K12737" s="16">
        <f t="shared" si="606"/>
        <v>1284000</v>
      </c>
      <c r="L12737" s="16">
        <f t="shared" si="605"/>
        <v>1351578.9473684211</v>
      </c>
      <c r="M12737" s="16">
        <f t="shared" si="607"/>
        <v>1535885.167464115</v>
      </c>
      <c r="N12737" t="e">
        <f>INDEX(XML!$A$2:$R$782,MATCH(C12737,XML!$D$2:$D$737,0),2)</f>
        <v>#N/A</v>
      </c>
    </row>
    <row r="12738" spans="1:14" ht="15.75" x14ac:dyDescent="0.25">
      <c r="A12738" s="184" t="s">
        <v>15865</v>
      </c>
      <c r="B12738" s="184"/>
      <c r="C12738" s="185"/>
      <c r="D12738" s="185"/>
      <c r="E12738" s="184"/>
      <c r="F12738" s="184"/>
      <c r="G12738" s="184"/>
      <c r="H12738" s="184"/>
      <c r="I12738" s="184"/>
      <c r="J12738" s="184"/>
      <c r="K12738" s="16">
        <f t="shared" si="606"/>
        <v>0</v>
      </c>
      <c r="L12738" s="16">
        <f t="shared" si="605"/>
        <v>0</v>
      </c>
      <c r="M12738" s="16">
        <f t="shared" si="607"/>
        <v>0</v>
      </c>
      <c r="N12738" t="e">
        <f>INDEX(XML!$A$2:$R$782,MATCH(C12738,XML!$D$2:$D$737,0),2)</f>
        <v>#N/A</v>
      </c>
    </row>
    <row r="12739" spans="1:14" ht="56.25" x14ac:dyDescent="0.2">
      <c r="A12739">
        <v>42896</v>
      </c>
      <c r="B12739" t="s">
        <v>46555</v>
      </c>
      <c r="C12739" s="15" t="s">
        <v>8569</v>
      </c>
      <c r="D12739" s="15" t="s">
        <v>8570</v>
      </c>
      <c r="E12739">
        <v>730000</v>
      </c>
      <c r="F12739">
        <v>882400</v>
      </c>
      <c r="H12739">
        <v>1</v>
      </c>
      <c r="K12739" s="16">
        <f t="shared" si="606"/>
        <v>781100</v>
      </c>
      <c r="L12739" s="16">
        <f t="shared" si="605"/>
        <v>822210.52631578944</v>
      </c>
      <c r="M12739" s="16">
        <f t="shared" si="607"/>
        <v>934330.1435406697</v>
      </c>
      <c r="N12739" t="e">
        <f>INDEX(XML!$A$2:$R$782,MATCH(C12739,XML!$D$2:$D$737,0),2)</f>
        <v>#N/A</v>
      </c>
    </row>
    <row r="12740" spans="1:14" ht="56.25" x14ac:dyDescent="0.2">
      <c r="A12740">
        <v>42898</v>
      </c>
      <c r="B12740" t="s">
        <v>46556</v>
      </c>
      <c r="C12740" s="15" t="s">
        <v>8571</v>
      </c>
      <c r="D12740" s="15" t="s">
        <v>8572</v>
      </c>
      <c r="E12740">
        <v>1480000</v>
      </c>
      <c r="F12740">
        <v>1790000</v>
      </c>
      <c r="H12740">
        <v>2</v>
      </c>
      <c r="K12740" s="16">
        <f t="shared" si="606"/>
        <v>1583600</v>
      </c>
      <c r="L12740" s="16">
        <f t="shared" si="605"/>
        <v>1666947.3684210526</v>
      </c>
      <c r="M12740" s="16">
        <f t="shared" si="607"/>
        <v>1894258.3732057416</v>
      </c>
      <c r="N12740" t="e">
        <f>INDEX(XML!$A$2:$R$782,MATCH(C12740,XML!$D$2:$D$737,0),2)</f>
        <v>#N/A</v>
      </c>
    </row>
    <row r="12741" spans="1:14" ht="56.25" x14ac:dyDescent="0.2">
      <c r="A12741">
        <v>42897</v>
      </c>
      <c r="B12741" t="s">
        <v>46557</v>
      </c>
      <c r="C12741" s="15" t="s">
        <v>8573</v>
      </c>
      <c r="D12741" s="15" t="s">
        <v>8574</v>
      </c>
      <c r="E12741">
        <v>1580000</v>
      </c>
      <c r="F12741">
        <v>1917000</v>
      </c>
      <c r="H12741">
        <v>2</v>
      </c>
      <c r="K12741" s="16">
        <f t="shared" si="606"/>
        <v>1690600</v>
      </c>
      <c r="L12741" s="16">
        <f t="shared" ref="L12741:L12804" si="608">K12741*100/95</f>
        <v>1779578.9473684211</v>
      </c>
      <c r="M12741" s="16">
        <f t="shared" si="607"/>
        <v>2022248.8038277514</v>
      </c>
      <c r="N12741" t="e">
        <f>INDEX(XML!$A$2:$R$782,MATCH(C12741,XML!$D$2:$D$737,0),2)</f>
        <v>#N/A</v>
      </c>
    </row>
    <row r="12742" spans="1:14" ht="15.75" x14ac:dyDescent="0.25">
      <c r="A12742" s="184" t="s">
        <v>8575</v>
      </c>
      <c r="B12742" s="184"/>
      <c r="C12742" s="185"/>
      <c r="D12742" s="185"/>
      <c r="E12742" s="184"/>
      <c r="F12742" s="184"/>
      <c r="G12742" s="184"/>
      <c r="H12742" s="184"/>
      <c r="I12742" s="184"/>
      <c r="J12742" s="184"/>
      <c r="K12742" s="16">
        <f t="shared" si="606"/>
        <v>0</v>
      </c>
      <c r="L12742" s="16">
        <f t="shared" si="608"/>
        <v>0</v>
      </c>
      <c r="M12742" s="16">
        <f t="shared" si="607"/>
        <v>0</v>
      </c>
      <c r="N12742" t="e">
        <f>INDEX(XML!$A$2:$R$782,MATCH(C12742,XML!$D$2:$D$737,0),2)</f>
        <v>#N/A</v>
      </c>
    </row>
    <row r="12743" spans="1:14" ht="22.5" x14ac:dyDescent="0.2">
      <c r="A12743">
        <v>52224</v>
      </c>
      <c r="B12743" t="s">
        <v>16625</v>
      </c>
      <c r="C12743" s="15" t="s">
        <v>16626</v>
      </c>
      <c r="D12743" s="15" t="s">
        <v>16627</v>
      </c>
      <c r="E12743">
        <v>11892</v>
      </c>
      <c r="F12743">
        <v>18480</v>
      </c>
      <c r="H12743">
        <v>26</v>
      </c>
      <c r="K12743" s="16">
        <f t="shared" si="606"/>
        <v>13319.04</v>
      </c>
      <c r="L12743" s="16">
        <f t="shared" si="608"/>
        <v>14020.042105263157</v>
      </c>
      <c r="M12743" s="16">
        <f t="shared" si="607"/>
        <v>15931.866028708133</v>
      </c>
      <c r="N12743" t="e">
        <f>INDEX(XML!$A$2:$R$782,MATCH(C12743,XML!$D$2:$D$737,0),2)</f>
        <v>#N/A</v>
      </c>
    </row>
    <row r="12744" spans="1:14" ht="33.75" x14ac:dyDescent="0.2">
      <c r="A12744">
        <v>70152</v>
      </c>
      <c r="B12744" t="s">
        <v>34616</v>
      </c>
      <c r="C12744" s="15" t="s">
        <v>34617</v>
      </c>
      <c r="D12744" s="15" t="s">
        <v>34618</v>
      </c>
      <c r="E12744">
        <v>13910</v>
      </c>
      <c r="F12744">
        <v>21068</v>
      </c>
      <c r="H12744" t="s">
        <v>746</v>
      </c>
      <c r="K12744" s="16">
        <f t="shared" si="606"/>
        <v>15579.2</v>
      </c>
      <c r="L12744" s="16">
        <f t="shared" si="608"/>
        <v>16399.157894736843</v>
      </c>
      <c r="M12744" s="16">
        <f t="shared" si="607"/>
        <v>18635.406698564595</v>
      </c>
      <c r="N12744" t="e">
        <f>INDEX(XML!$A$2:$R$782,MATCH(C12744,XML!$D$2:$D$737,0),2)</f>
        <v>#N/A</v>
      </c>
    </row>
    <row r="12745" spans="1:14" ht="33.75" x14ac:dyDescent="0.2">
      <c r="A12745">
        <v>76465</v>
      </c>
      <c r="B12745" t="s">
        <v>34619</v>
      </c>
      <c r="C12745" s="15" t="s">
        <v>34620</v>
      </c>
      <c r="D12745" s="15" t="s">
        <v>34621</v>
      </c>
      <c r="E12745">
        <v>3430</v>
      </c>
      <c r="F12745">
        <v>4469</v>
      </c>
      <c r="H12745">
        <v>30</v>
      </c>
      <c r="K12745" s="16">
        <f t="shared" si="606"/>
        <v>3841.6</v>
      </c>
      <c r="L12745" s="16">
        <f t="shared" si="608"/>
        <v>4043.7894736842104</v>
      </c>
      <c r="M12745" s="16">
        <f t="shared" si="607"/>
        <v>4595.2153110047848</v>
      </c>
      <c r="N12745" t="e">
        <f>INDEX(XML!$A$2:$R$782,MATCH(C12745,XML!$D$2:$D$737,0),2)</f>
        <v>#N/A</v>
      </c>
    </row>
    <row r="12746" spans="1:14" ht="33.75" x14ac:dyDescent="0.2">
      <c r="A12746">
        <v>82839</v>
      </c>
      <c r="B12746" t="s">
        <v>45223</v>
      </c>
      <c r="C12746" s="15" t="s">
        <v>45224</v>
      </c>
      <c r="D12746" s="15" t="s">
        <v>45225</v>
      </c>
      <c r="E12746">
        <v>1506</v>
      </c>
      <c r="F12746">
        <v>2151</v>
      </c>
      <c r="H12746">
        <v>26</v>
      </c>
      <c r="K12746" s="16">
        <f t="shared" si="606"/>
        <v>1686.72</v>
      </c>
      <c r="L12746" s="16">
        <f t="shared" si="608"/>
        <v>1775.4947368421053</v>
      </c>
      <c r="M12746" s="16">
        <f t="shared" si="607"/>
        <v>2017.6076555023924</v>
      </c>
      <c r="N12746" t="e">
        <f>INDEX(XML!$A$2:$R$782,MATCH(C12746,XML!$D$2:$D$737,0),2)</f>
        <v>#N/A</v>
      </c>
    </row>
    <row r="12747" spans="1:14" ht="33.75" x14ac:dyDescent="0.2">
      <c r="A12747">
        <v>82845</v>
      </c>
      <c r="B12747" t="s">
        <v>45226</v>
      </c>
      <c r="C12747" s="15" t="s">
        <v>47600</v>
      </c>
      <c r="D12747" s="15" t="s">
        <v>47601</v>
      </c>
      <c r="E12747">
        <v>1890</v>
      </c>
      <c r="F12747">
        <v>2700</v>
      </c>
      <c r="H12747">
        <v>26</v>
      </c>
      <c r="K12747" s="16">
        <f t="shared" si="606"/>
        <v>2116.8000000000002</v>
      </c>
      <c r="L12747" s="16">
        <f t="shared" si="608"/>
        <v>2228.2105263157896</v>
      </c>
      <c r="M12747" s="16">
        <f t="shared" si="607"/>
        <v>2532.0574162679427</v>
      </c>
      <c r="N12747" t="e">
        <f>INDEX(XML!$A$2:$R$782,MATCH(C12747,XML!$D$2:$D$737,0),2)</f>
        <v>#N/A</v>
      </c>
    </row>
    <row r="12748" spans="1:14" ht="33.75" x14ac:dyDescent="0.2">
      <c r="A12748">
        <v>82847</v>
      </c>
      <c r="B12748" t="s">
        <v>45227</v>
      </c>
      <c r="C12748" s="15" t="s">
        <v>45228</v>
      </c>
      <c r="D12748" s="15" t="s">
        <v>45229</v>
      </c>
      <c r="E12748">
        <v>1812</v>
      </c>
      <c r="F12748">
        <v>2588</v>
      </c>
      <c r="H12748">
        <v>10</v>
      </c>
      <c r="K12748" s="16">
        <f t="shared" si="606"/>
        <v>2029.44</v>
      </c>
      <c r="L12748" s="16">
        <f t="shared" si="608"/>
        <v>2136.2526315789473</v>
      </c>
      <c r="M12748" s="16">
        <f t="shared" si="607"/>
        <v>2427.5598086124401</v>
      </c>
      <c r="N12748" t="e">
        <f>INDEX(XML!$A$2:$R$782,MATCH(C12748,XML!$D$2:$D$737,0),2)</f>
        <v>#N/A</v>
      </c>
    </row>
    <row r="12749" spans="1:14" ht="56.25" x14ac:dyDescent="0.2">
      <c r="A12749">
        <v>82791</v>
      </c>
      <c r="B12749" t="s">
        <v>47659</v>
      </c>
      <c r="C12749" s="15" t="s">
        <v>47660</v>
      </c>
      <c r="D12749" s="15" t="s">
        <v>47661</v>
      </c>
      <c r="E12749">
        <v>2682</v>
      </c>
      <c r="F12749">
        <v>3420</v>
      </c>
      <c r="H12749">
        <v>2</v>
      </c>
      <c r="K12749" s="16">
        <f t="shared" si="606"/>
        <v>3003.84</v>
      </c>
      <c r="L12749" s="16">
        <f t="shared" si="608"/>
        <v>3161.9368421052632</v>
      </c>
      <c r="M12749" s="16">
        <f t="shared" si="607"/>
        <v>3593.1100478468898</v>
      </c>
      <c r="N12749" t="e">
        <f>INDEX(XML!$A$2:$R$782,MATCH(C12749,XML!$D$2:$D$737,0),2)</f>
        <v>#N/A</v>
      </c>
    </row>
    <row r="12750" spans="1:14" ht="56.25" x14ac:dyDescent="0.2">
      <c r="A12750">
        <v>82792</v>
      </c>
      <c r="B12750" t="s">
        <v>47662</v>
      </c>
      <c r="C12750" s="15" t="s">
        <v>47663</v>
      </c>
      <c r="D12750" s="15" t="s">
        <v>47664</v>
      </c>
      <c r="E12750">
        <v>3262</v>
      </c>
      <c r="F12750">
        <v>4160</v>
      </c>
      <c r="H12750">
        <v>6</v>
      </c>
      <c r="K12750" s="16">
        <f t="shared" si="606"/>
        <v>3653.44</v>
      </c>
      <c r="L12750" s="16">
        <f t="shared" si="608"/>
        <v>3845.7263157894736</v>
      </c>
      <c r="M12750" s="16">
        <f t="shared" si="607"/>
        <v>4370.1435406698565</v>
      </c>
      <c r="N12750" t="e">
        <f>INDEX(XML!$A$2:$R$782,MATCH(C12750,XML!$D$2:$D$737,0),2)</f>
        <v>#N/A</v>
      </c>
    </row>
    <row r="12751" spans="1:14" ht="56.25" x14ac:dyDescent="0.2">
      <c r="A12751">
        <v>76563</v>
      </c>
      <c r="B12751">
        <v>406258</v>
      </c>
      <c r="C12751" s="15" t="s">
        <v>34223</v>
      </c>
      <c r="D12751" s="15" t="s">
        <v>34224</v>
      </c>
      <c r="E12751">
        <v>4810</v>
      </c>
      <c r="F12751">
        <v>7758</v>
      </c>
      <c r="H12751">
        <v>5</v>
      </c>
      <c r="K12751" s="16">
        <f t="shared" si="606"/>
        <v>5387.2</v>
      </c>
      <c r="L12751" s="16">
        <f t="shared" si="608"/>
        <v>5670.7368421052633</v>
      </c>
      <c r="M12751" s="16">
        <f t="shared" si="607"/>
        <v>6444.0191387559807</v>
      </c>
      <c r="N12751" t="e">
        <f>INDEX(XML!$A$2:$R$782,MATCH(C12751,XML!$D$2:$D$737,0),2)</f>
        <v>#N/A</v>
      </c>
    </row>
    <row r="12752" spans="1:14" ht="45" x14ac:dyDescent="0.2">
      <c r="A12752">
        <v>64673</v>
      </c>
      <c r="B12752">
        <v>27142</v>
      </c>
      <c r="C12752" s="15" t="s">
        <v>21777</v>
      </c>
      <c r="D12752" s="15" t="s">
        <v>21778</v>
      </c>
      <c r="E12752">
        <v>20542</v>
      </c>
      <c r="F12752">
        <v>33133</v>
      </c>
      <c r="H12752">
        <v>5</v>
      </c>
      <c r="K12752" s="16">
        <f t="shared" ref="K12752:K12781" si="609">IF(E12752&gt;49999,E12752+E12752*0.07,IF(E12752&lt;=49999,E12752+E12752*0.12))</f>
        <v>23007.040000000001</v>
      </c>
      <c r="L12752" s="16">
        <f t="shared" si="608"/>
        <v>24217.936842105264</v>
      </c>
      <c r="M12752" s="16">
        <f t="shared" ref="M12752:M12781" si="610">IF(COUNTIF(C12752,"*Dahua*"),F12752-10,L12752*100/88)</f>
        <v>27520.382775119619</v>
      </c>
      <c r="N12752" t="e">
        <f>INDEX(XML!$A$2:$R$782,MATCH(C12752,XML!$D$2:$D$737,0),2)</f>
        <v>#N/A</v>
      </c>
    </row>
    <row r="12753" spans="1:14" ht="33.75" x14ac:dyDescent="0.2">
      <c r="A12753">
        <v>54751</v>
      </c>
      <c r="B12753">
        <v>495996</v>
      </c>
      <c r="C12753" s="15" t="s">
        <v>12600</v>
      </c>
      <c r="D12753" s="15" t="s">
        <v>12879</v>
      </c>
      <c r="E12753">
        <v>2333</v>
      </c>
      <c r="F12753">
        <v>3110</v>
      </c>
      <c r="H12753">
        <v>47</v>
      </c>
      <c r="K12753" s="16">
        <f t="shared" si="609"/>
        <v>2612.96</v>
      </c>
      <c r="L12753" s="16">
        <f t="shared" si="608"/>
        <v>2750.4842105263156</v>
      </c>
      <c r="M12753" s="16">
        <f t="shared" si="610"/>
        <v>3125.5502392344497</v>
      </c>
      <c r="N12753" t="e">
        <f>INDEX(XML!$A$2:$R$782,MATCH(C12753,XML!$D$2:$D$737,0),2)</f>
        <v>#N/A</v>
      </c>
    </row>
    <row r="12754" spans="1:14" ht="33.75" x14ac:dyDescent="0.2">
      <c r="A12754">
        <v>54752</v>
      </c>
      <c r="B12754">
        <v>495972</v>
      </c>
      <c r="C12754" s="15" t="s">
        <v>12599</v>
      </c>
      <c r="D12754" s="15" t="s">
        <v>15262</v>
      </c>
      <c r="E12754">
        <v>2609</v>
      </c>
      <c r="F12754">
        <v>3478</v>
      </c>
      <c r="H12754">
        <v>14</v>
      </c>
      <c r="K12754" s="16">
        <f t="shared" si="609"/>
        <v>2922.08</v>
      </c>
      <c r="L12754" s="16">
        <f t="shared" si="608"/>
        <v>3075.8736842105263</v>
      </c>
      <c r="M12754" s="16">
        <f t="shared" si="610"/>
        <v>3495.311004784689</v>
      </c>
      <c r="N12754" t="e">
        <f>INDEX(XML!$A$2:$R$782,MATCH(C12754,XML!$D$2:$D$737,0),2)</f>
        <v>#N/A</v>
      </c>
    </row>
    <row r="12755" spans="1:14" ht="33.75" x14ac:dyDescent="0.2">
      <c r="A12755">
        <v>54750</v>
      </c>
      <c r="B12755">
        <v>495968</v>
      </c>
      <c r="C12755" s="15" t="s">
        <v>12601</v>
      </c>
      <c r="D12755" s="15" t="s">
        <v>12880</v>
      </c>
      <c r="E12755">
        <v>1224</v>
      </c>
      <c r="F12755">
        <v>1632</v>
      </c>
      <c r="H12755" t="s">
        <v>746</v>
      </c>
      <c r="K12755" s="16">
        <f t="shared" si="609"/>
        <v>1370.88</v>
      </c>
      <c r="L12755" s="16">
        <f t="shared" si="608"/>
        <v>1443.0315789473684</v>
      </c>
      <c r="M12755" s="16">
        <f t="shared" si="610"/>
        <v>1639.8086124401916</v>
      </c>
      <c r="N12755" t="e">
        <f>INDEX(XML!$A$2:$R$782,MATCH(C12755,XML!$D$2:$D$737,0),2)</f>
        <v>#N/A</v>
      </c>
    </row>
    <row r="12756" spans="1:14" ht="56.25" x14ac:dyDescent="0.2">
      <c r="A12756">
        <v>54569</v>
      </c>
      <c r="B12756">
        <v>946945</v>
      </c>
      <c r="C12756" s="15" t="s">
        <v>12518</v>
      </c>
      <c r="D12756" s="15" t="s">
        <v>12811</v>
      </c>
      <c r="E12756">
        <v>3013</v>
      </c>
      <c r="F12756">
        <v>4017</v>
      </c>
      <c r="H12756">
        <v>2</v>
      </c>
      <c r="K12756" s="16">
        <f t="shared" si="609"/>
        <v>3374.56</v>
      </c>
      <c r="L12756" s="16">
        <f t="shared" si="608"/>
        <v>3552.1684210526314</v>
      </c>
      <c r="M12756" s="16">
        <f t="shared" si="610"/>
        <v>4036.5550239234449</v>
      </c>
      <c r="N12756" t="e">
        <f>INDEX(XML!$A$2:$R$782,MATCH(C12756,XML!$D$2:$D$737,0),2)</f>
        <v>#N/A</v>
      </c>
    </row>
    <row r="12757" spans="1:14" ht="56.25" x14ac:dyDescent="0.2">
      <c r="A12757">
        <v>54570</v>
      </c>
      <c r="B12757">
        <v>946948</v>
      </c>
      <c r="C12757" s="15" t="s">
        <v>12519</v>
      </c>
      <c r="D12757" s="15" t="s">
        <v>12812</v>
      </c>
      <c r="E12757">
        <v>3013</v>
      </c>
      <c r="F12757">
        <v>4017</v>
      </c>
      <c r="H12757">
        <v>2</v>
      </c>
      <c r="K12757" s="16">
        <f t="shared" si="609"/>
        <v>3374.56</v>
      </c>
      <c r="L12757" s="16">
        <f t="shared" si="608"/>
        <v>3552.1684210526314</v>
      </c>
      <c r="M12757" s="16">
        <f t="shared" si="610"/>
        <v>4036.5550239234449</v>
      </c>
      <c r="N12757" t="e">
        <f>INDEX(XML!$A$2:$R$782,MATCH(C12757,XML!$D$2:$D$737,0),2)</f>
        <v>#N/A</v>
      </c>
    </row>
    <row r="12758" spans="1:14" ht="45" x14ac:dyDescent="0.2">
      <c r="A12758">
        <v>54572</v>
      </c>
      <c r="B12758">
        <v>946936</v>
      </c>
      <c r="C12758" s="15" t="s">
        <v>12520</v>
      </c>
      <c r="D12758" s="15" t="s">
        <v>12813</v>
      </c>
      <c r="E12758">
        <v>6635</v>
      </c>
      <c r="F12758">
        <v>8847</v>
      </c>
      <c r="H12758">
        <v>4</v>
      </c>
      <c r="K12758" s="16">
        <f t="shared" si="609"/>
        <v>7431.2</v>
      </c>
      <c r="L12758" s="16">
        <f t="shared" si="608"/>
        <v>7822.3157894736842</v>
      </c>
      <c r="M12758" s="16">
        <f t="shared" si="610"/>
        <v>8888.9952153110044</v>
      </c>
      <c r="N12758" t="e">
        <f>INDEX(XML!$A$2:$R$782,MATCH(C12758,XML!$D$2:$D$737,0),2)</f>
        <v>#N/A</v>
      </c>
    </row>
    <row r="12759" spans="1:14" ht="56.25" x14ac:dyDescent="0.2">
      <c r="A12759">
        <v>54573</v>
      </c>
      <c r="B12759">
        <v>946933</v>
      </c>
      <c r="C12759" s="15" t="s">
        <v>12517</v>
      </c>
      <c r="D12759" s="15" t="s">
        <v>12810</v>
      </c>
      <c r="E12759">
        <v>6635</v>
      </c>
      <c r="F12759">
        <v>8847</v>
      </c>
      <c r="H12759">
        <v>2</v>
      </c>
      <c r="K12759" s="16">
        <f t="shared" si="609"/>
        <v>7431.2</v>
      </c>
      <c r="L12759" s="16">
        <f t="shared" si="608"/>
        <v>7822.3157894736842</v>
      </c>
      <c r="M12759" s="16">
        <f t="shared" si="610"/>
        <v>8888.9952153110044</v>
      </c>
      <c r="N12759" t="e">
        <f>INDEX(XML!$A$2:$R$782,MATCH(C12759,XML!$D$2:$D$737,0),2)</f>
        <v>#N/A</v>
      </c>
    </row>
    <row r="12760" spans="1:14" ht="56.25" x14ac:dyDescent="0.2">
      <c r="A12760">
        <v>54587</v>
      </c>
      <c r="B12760">
        <v>844968</v>
      </c>
      <c r="C12760" s="15" t="s">
        <v>12515</v>
      </c>
      <c r="D12760" s="15" t="s">
        <v>12808</v>
      </c>
      <c r="E12760">
        <v>389</v>
      </c>
      <c r="F12760">
        <v>519</v>
      </c>
      <c r="H12760">
        <v>2</v>
      </c>
      <c r="K12760" s="16">
        <f t="shared" si="609"/>
        <v>435.68</v>
      </c>
      <c r="L12760" s="16">
        <f t="shared" si="608"/>
        <v>458.61052631578946</v>
      </c>
      <c r="M12760" s="16">
        <f t="shared" si="610"/>
        <v>521.14832535885171</v>
      </c>
      <c r="N12760" t="e">
        <f>INDEX(XML!$A$2:$R$782,MATCH(C12760,XML!$D$2:$D$737,0),2)</f>
        <v>#N/A</v>
      </c>
    </row>
    <row r="12761" spans="1:14" ht="56.25" x14ac:dyDescent="0.2">
      <c r="A12761">
        <v>54594</v>
      </c>
      <c r="B12761">
        <v>844976</v>
      </c>
      <c r="C12761" s="15" t="s">
        <v>12516</v>
      </c>
      <c r="D12761" s="15" t="s">
        <v>12809</v>
      </c>
      <c r="E12761">
        <v>6567</v>
      </c>
      <c r="F12761">
        <v>7726</v>
      </c>
      <c r="H12761">
        <v>1</v>
      </c>
      <c r="K12761" s="16">
        <f t="shared" si="609"/>
        <v>7355.04</v>
      </c>
      <c r="L12761" s="16">
        <f t="shared" si="608"/>
        <v>7742.1473684210523</v>
      </c>
      <c r="M12761" s="16">
        <f t="shared" si="610"/>
        <v>8797.894736842105</v>
      </c>
      <c r="N12761" t="e">
        <f>INDEX(XML!$A$2:$R$782,MATCH(C12761,XML!$D$2:$D$737,0),2)</f>
        <v>#N/A</v>
      </c>
    </row>
    <row r="12762" spans="1:14" ht="33.75" x14ac:dyDescent="0.2">
      <c r="A12762">
        <v>55779</v>
      </c>
      <c r="B12762">
        <v>184994</v>
      </c>
      <c r="C12762" s="15" t="s">
        <v>14562</v>
      </c>
      <c r="D12762" s="15" t="s">
        <v>14563</v>
      </c>
      <c r="E12762">
        <v>2550</v>
      </c>
      <c r="F12762">
        <v>3400</v>
      </c>
      <c r="H12762" t="s">
        <v>746</v>
      </c>
      <c r="K12762" s="16">
        <f t="shared" si="609"/>
        <v>2856</v>
      </c>
      <c r="L12762" s="16">
        <f t="shared" si="608"/>
        <v>3006.3157894736842</v>
      </c>
      <c r="M12762" s="16">
        <f t="shared" si="610"/>
        <v>3416.2679425837323</v>
      </c>
      <c r="N12762" t="e">
        <f>INDEX(XML!$A$2:$R$782,MATCH(C12762,XML!$D$2:$D$737,0),2)</f>
        <v>#N/A</v>
      </c>
    </row>
    <row r="12763" spans="1:14" ht="33.75" x14ac:dyDescent="0.2">
      <c r="A12763">
        <v>57373</v>
      </c>
      <c r="B12763">
        <v>814991</v>
      </c>
      <c r="C12763" s="15" t="s">
        <v>15203</v>
      </c>
      <c r="D12763" s="15" t="s">
        <v>15204</v>
      </c>
      <c r="E12763">
        <v>2142</v>
      </c>
      <c r="F12763">
        <v>2856</v>
      </c>
      <c r="K12763" s="16">
        <f t="shared" si="609"/>
        <v>2399.04</v>
      </c>
      <c r="L12763" s="16">
        <f t="shared" si="608"/>
        <v>2525.3052631578948</v>
      </c>
      <c r="M12763" s="16">
        <f t="shared" si="610"/>
        <v>2869.6650717703351</v>
      </c>
      <c r="N12763" t="e">
        <f>INDEX(XML!$A$2:$R$782,MATCH(C12763,XML!$D$2:$D$737,0),2)</f>
        <v>#N/A</v>
      </c>
    </row>
    <row r="12764" spans="1:14" ht="15.75" x14ac:dyDescent="0.25">
      <c r="A12764" s="184" t="s">
        <v>8576</v>
      </c>
      <c r="B12764" s="184"/>
      <c r="C12764" s="185"/>
      <c r="D12764" s="185"/>
      <c r="E12764" s="184"/>
      <c r="F12764" s="184"/>
      <c r="G12764" s="184"/>
      <c r="H12764" s="184"/>
      <c r="I12764" s="184"/>
      <c r="J12764" s="184"/>
      <c r="K12764" s="16">
        <f t="shared" si="609"/>
        <v>0</v>
      </c>
      <c r="L12764" s="16">
        <f t="shared" si="608"/>
        <v>0</v>
      </c>
      <c r="M12764" s="16">
        <f t="shared" si="610"/>
        <v>0</v>
      </c>
      <c r="N12764" t="e">
        <f>INDEX(XML!$A$2:$R$782,MATCH(C12764,XML!$D$2:$D$737,0),2)</f>
        <v>#N/A</v>
      </c>
    </row>
    <row r="12765" spans="1:14" ht="33.75" x14ac:dyDescent="0.2">
      <c r="A12765">
        <v>71659</v>
      </c>
      <c r="B12765" t="s">
        <v>28102</v>
      </c>
      <c r="C12765" s="15" t="s">
        <v>28103</v>
      </c>
      <c r="D12765" s="15" t="s">
        <v>28104</v>
      </c>
      <c r="E12765">
        <v>314750</v>
      </c>
      <c r="F12765">
        <v>572264</v>
      </c>
      <c r="H12765">
        <v>3</v>
      </c>
      <c r="K12765" s="16">
        <f t="shared" si="609"/>
        <v>336782.5</v>
      </c>
      <c r="L12765" s="16">
        <f t="shared" si="608"/>
        <v>354507.89473684208</v>
      </c>
      <c r="M12765" s="16">
        <f t="shared" si="610"/>
        <v>402849.8803827751</v>
      </c>
      <c r="N12765" t="e">
        <f>INDEX(XML!$A$2:$R$782,MATCH(C12765,XML!$D$2:$D$737,0),2)</f>
        <v>#N/A</v>
      </c>
    </row>
    <row r="12766" spans="1:14" ht="33.75" x14ac:dyDescent="0.2">
      <c r="A12766">
        <v>62245</v>
      </c>
      <c r="B12766" t="s">
        <v>19957</v>
      </c>
      <c r="C12766" s="15" t="s">
        <v>19958</v>
      </c>
      <c r="D12766" s="15" t="s">
        <v>19959</v>
      </c>
      <c r="E12766">
        <v>11100</v>
      </c>
      <c r="F12766">
        <v>17248</v>
      </c>
      <c r="H12766" t="s">
        <v>746</v>
      </c>
      <c r="K12766" s="16">
        <f t="shared" si="609"/>
        <v>12432</v>
      </c>
      <c r="L12766" s="16">
        <f t="shared" si="608"/>
        <v>13086.315789473685</v>
      </c>
      <c r="M12766" s="16">
        <f t="shared" si="610"/>
        <v>14870.813397129188</v>
      </c>
      <c r="N12766" t="e">
        <f>INDEX(XML!$A$2:$R$782,MATCH(C12766,XML!$D$2:$D$737,0),2)</f>
        <v>#N/A</v>
      </c>
    </row>
    <row r="12767" spans="1:14" ht="22.5" x14ac:dyDescent="0.2">
      <c r="A12767">
        <v>51982</v>
      </c>
      <c r="B12767" t="s">
        <v>43381</v>
      </c>
      <c r="C12767" s="15" t="s">
        <v>43382</v>
      </c>
      <c r="D12767" s="15" t="s">
        <v>43383</v>
      </c>
      <c r="E12767">
        <v>11060</v>
      </c>
      <c r="F12767">
        <v>17640</v>
      </c>
      <c r="H12767">
        <v>6</v>
      </c>
      <c r="K12767" s="16">
        <f t="shared" si="609"/>
        <v>12387.2</v>
      </c>
      <c r="L12767" s="16">
        <f t="shared" si="608"/>
        <v>13039.157894736842</v>
      </c>
      <c r="M12767" s="16">
        <f t="shared" si="610"/>
        <v>14817.224880382775</v>
      </c>
      <c r="N12767" t="e">
        <f>INDEX(XML!$A$2:$R$782,MATCH(C12767,XML!$D$2:$D$737,0),2)</f>
        <v>#N/A</v>
      </c>
    </row>
    <row r="12768" spans="1:14" ht="45" x14ac:dyDescent="0.2">
      <c r="A12768">
        <v>76464</v>
      </c>
      <c r="B12768" t="s">
        <v>34622</v>
      </c>
      <c r="C12768" s="15" t="s">
        <v>34623</v>
      </c>
      <c r="D12768" s="15" t="s">
        <v>34624</v>
      </c>
      <c r="E12768">
        <v>4410</v>
      </c>
      <c r="F12768">
        <v>5746</v>
      </c>
      <c r="H12768">
        <v>7</v>
      </c>
      <c r="K12768" s="16">
        <f t="shared" si="609"/>
        <v>4939.2</v>
      </c>
      <c r="L12768" s="16">
        <f t="shared" si="608"/>
        <v>5199.1578947368425</v>
      </c>
      <c r="M12768" s="16">
        <f t="shared" si="610"/>
        <v>5908.1339712918671</v>
      </c>
      <c r="N12768" t="e">
        <f>INDEX(XML!$A$2:$R$782,MATCH(C12768,XML!$D$2:$D$737,0),2)</f>
        <v>#N/A</v>
      </c>
    </row>
    <row r="12769" spans="1:14" ht="45" x14ac:dyDescent="0.2">
      <c r="A12769">
        <v>64671</v>
      </c>
      <c r="B12769">
        <v>27154</v>
      </c>
      <c r="C12769" s="15" t="s">
        <v>21779</v>
      </c>
      <c r="D12769" s="15" t="s">
        <v>21780</v>
      </c>
      <c r="E12769">
        <v>26027</v>
      </c>
      <c r="F12769">
        <v>41978</v>
      </c>
      <c r="H12769">
        <v>10</v>
      </c>
      <c r="K12769" s="16">
        <f t="shared" si="609"/>
        <v>29150.239999999998</v>
      </c>
      <c r="L12769" s="16">
        <f t="shared" si="608"/>
        <v>30684.463157894737</v>
      </c>
      <c r="M12769" s="16">
        <f t="shared" si="610"/>
        <v>34868.708133971289</v>
      </c>
      <c r="N12769" t="e">
        <f>INDEX(XML!$A$2:$R$782,MATCH(C12769,XML!$D$2:$D$737,0),2)</f>
        <v>#N/A</v>
      </c>
    </row>
    <row r="12770" spans="1:14" ht="45" x14ac:dyDescent="0.2">
      <c r="A12770">
        <v>60654</v>
      </c>
      <c r="B12770">
        <v>406278</v>
      </c>
      <c r="C12770" s="15" t="s">
        <v>34225</v>
      </c>
      <c r="D12770" s="15" t="s">
        <v>34226</v>
      </c>
      <c r="E12770">
        <v>14317</v>
      </c>
      <c r="F12770">
        <v>23092</v>
      </c>
      <c r="H12770">
        <v>4</v>
      </c>
      <c r="K12770" s="16">
        <f t="shared" si="609"/>
        <v>16035.04</v>
      </c>
      <c r="L12770" s="16">
        <f t="shared" si="608"/>
        <v>16878.989473684211</v>
      </c>
      <c r="M12770" s="16">
        <f t="shared" si="610"/>
        <v>19180.669856459332</v>
      </c>
      <c r="N12770" t="e">
        <f>INDEX(XML!$A$2:$R$782,MATCH(C12770,XML!$D$2:$D$737,0),2)</f>
        <v>#N/A</v>
      </c>
    </row>
    <row r="12771" spans="1:14" ht="56.25" x14ac:dyDescent="0.2">
      <c r="A12771">
        <v>67729</v>
      </c>
      <c r="B12771">
        <v>816989</v>
      </c>
      <c r="C12771" s="15" t="s">
        <v>27665</v>
      </c>
      <c r="D12771" s="15" t="s">
        <v>27666</v>
      </c>
      <c r="E12771">
        <v>3120</v>
      </c>
      <c r="F12771">
        <v>4160</v>
      </c>
      <c r="H12771">
        <v>2</v>
      </c>
      <c r="K12771" s="16">
        <f t="shared" si="609"/>
        <v>3494.4</v>
      </c>
      <c r="L12771" s="16">
        <f t="shared" si="608"/>
        <v>3678.3157894736842</v>
      </c>
      <c r="M12771" s="16">
        <f t="shared" si="610"/>
        <v>4179.9043062200953</v>
      </c>
      <c r="N12771" t="e">
        <f>INDEX(XML!$A$2:$R$782,MATCH(C12771,XML!$D$2:$D$737,0),2)</f>
        <v>#N/A</v>
      </c>
    </row>
    <row r="12772" spans="1:14" ht="45" x14ac:dyDescent="0.2">
      <c r="A12772">
        <v>54564</v>
      </c>
      <c r="B12772">
        <v>946961</v>
      </c>
      <c r="C12772" s="15" t="s">
        <v>12521</v>
      </c>
      <c r="D12772" s="15" t="s">
        <v>12814</v>
      </c>
      <c r="E12772">
        <v>24591</v>
      </c>
      <c r="F12772">
        <v>32788</v>
      </c>
      <c r="H12772">
        <v>1</v>
      </c>
      <c r="K12772" s="16">
        <f t="shared" si="609"/>
        <v>27541.919999999998</v>
      </c>
      <c r="L12772" s="16">
        <f t="shared" si="608"/>
        <v>28991.494736842105</v>
      </c>
      <c r="M12772" s="16">
        <f t="shared" si="610"/>
        <v>32944.880382775118</v>
      </c>
      <c r="N12772" t="e">
        <f>INDEX(XML!$A$2:$R$782,MATCH(C12772,XML!$D$2:$D$737,0),2)</f>
        <v>#N/A</v>
      </c>
    </row>
    <row r="12773" spans="1:14" ht="15.75" x14ac:dyDescent="0.25">
      <c r="A12773" s="184" t="s">
        <v>8577</v>
      </c>
      <c r="B12773" s="184"/>
      <c r="C12773" s="185"/>
      <c r="D12773" s="185"/>
      <c r="E12773" s="184"/>
      <c r="F12773" s="184"/>
      <c r="G12773" s="184"/>
      <c r="H12773" s="184"/>
      <c r="I12773" s="184"/>
      <c r="J12773" s="184"/>
      <c r="K12773" s="16">
        <f t="shared" si="609"/>
        <v>0</v>
      </c>
      <c r="L12773" s="16">
        <f t="shared" si="608"/>
        <v>0</v>
      </c>
      <c r="M12773" s="16">
        <f t="shared" si="610"/>
        <v>0</v>
      </c>
      <c r="N12773" t="e">
        <f>INDEX(XML!$A$2:$R$782,MATCH(C12773,XML!$D$2:$D$737,0),2)</f>
        <v>#N/A</v>
      </c>
    </row>
    <row r="12774" spans="1:14" ht="33.75" x14ac:dyDescent="0.2">
      <c r="A12774">
        <v>78061</v>
      </c>
      <c r="B12774" t="s">
        <v>47712</v>
      </c>
      <c r="C12774" s="15" t="s">
        <v>47713</v>
      </c>
      <c r="D12774" s="15" t="s">
        <v>47714</v>
      </c>
      <c r="E12774">
        <v>10110</v>
      </c>
      <c r="F12774">
        <v>15980</v>
      </c>
      <c r="H12774">
        <v>5</v>
      </c>
      <c r="K12774" s="16">
        <f t="shared" si="609"/>
        <v>11323.2</v>
      </c>
      <c r="L12774" s="16">
        <f t="shared" si="608"/>
        <v>11919.157894736842</v>
      </c>
      <c r="M12774" s="16">
        <f t="shared" si="610"/>
        <v>13544.497607655503</v>
      </c>
      <c r="N12774" t="e">
        <f>INDEX(XML!$A$2:$R$782,MATCH(C12774,XML!$D$2:$D$737,0),2)</f>
        <v>#N/A</v>
      </c>
    </row>
    <row r="12775" spans="1:14" ht="33.75" x14ac:dyDescent="0.2">
      <c r="A12775">
        <v>73665</v>
      </c>
      <c r="B12775" t="s">
        <v>41333</v>
      </c>
      <c r="C12775" s="15" t="s">
        <v>41334</v>
      </c>
      <c r="D12775" s="15" t="s">
        <v>41335</v>
      </c>
      <c r="E12775">
        <v>23650</v>
      </c>
      <c r="F12775">
        <v>37400</v>
      </c>
      <c r="H12775">
        <v>1</v>
      </c>
      <c r="K12775" s="16">
        <f t="shared" si="609"/>
        <v>26488</v>
      </c>
      <c r="L12775" s="16">
        <f t="shared" si="608"/>
        <v>27882.105263157893</v>
      </c>
      <c r="M12775" s="16">
        <f t="shared" si="610"/>
        <v>31684.210526315786</v>
      </c>
      <c r="N12775" t="e">
        <f>INDEX(XML!$A$2:$R$782,MATCH(C12775,XML!$D$2:$D$737,0),2)</f>
        <v>#N/A</v>
      </c>
    </row>
    <row r="12776" spans="1:14" ht="33.75" x14ac:dyDescent="0.2">
      <c r="A12776">
        <v>54138</v>
      </c>
      <c r="B12776" t="s">
        <v>45538</v>
      </c>
      <c r="C12776" s="15" t="s">
        <v>45539</v>
      </c>
      <c r="D12776" s="15" t="s">
        <v>45540</v>
      </c>
      <c r="E12776">
        <v>15870</v>
      </c>
      <c r="F12776">
        <v>25090</v>
      </c>
      <c r="K12776" s="16">
        <f t="shared" si="609"/>
        <v>17774.400000000001</v>
      </c>
      <c r="L12776" s="16">
        <f t="shared" si="608"/>
        <v>18709.894736842107</v>
      </c>
      <c r="M12776" s="16">
        <f t="shared" si="610"/>
        <v>21261.244019138758</v>
      </c>
      <c r="N12776" t="e">
        <f>INDEX(XML!$A$2:$R$782,MATCH(C12776,XML!$D$2:$D$737,0),2)</f>
        <v>#N/A</v>
      </c>
    </row>
    <row r="12777" spans="1:14" ht="33.75" x14ac:dyDescent="0.2">
      <c r="A12777">
        <v>54139</v>
      </c>
      <c r="B12777" t="s">
        <v>44749</v>
      </c>
      <c r="C12777" s="15" t="s">
        <v>44750</v>
      </c>
      <c r="D12777" s="15" t="s">
        <v>44751</v>
      </c>
      <c r="E12777">
        <v>24940</v>
      </c>
      <c r="F12777">
        <v>39425</v>
      </c>
      <c r="K12777" s="16">
        <f t="shared" si="609"/>
        <v>27932.799999999999</v>
      </c>
      <c r="L12777" s="16">
        <f t="shared" si="608"/>
        <v>29402.947368421053</v>
      </c>
      <c r="M12777" s="16">
        <f t="shared" si="610"/>
        <v>33412.440191387555</v>
      </c>
      <c r="N12777" t="e">
        <f>INDEX(XML!$A$2:$R$782,MATCH(C12777,XML!$D$2:$D$737,0),2)</f>
        <v>#N/A</v>
      </c>
    </row>
    <row r="12778" spans="1:14" ht="33.75" x14ac:dyDescent="0.2">
      <c r="A12778">
        <v>57634</v>
      </c>
      <c r="B12778" t="s">
        <v>27667</v>
      </c>
      <c r="C12778" s="15" t="s">
        <v>27668</v>
      </c>
      <c r="D12778" s="15" t="s">
        <v>27669</v>
      </c>
      <c r="E12778">
        <v>9510</v>
      </c>
      <c r="F12778">
        <v>13750</v>
      </c>
      <c r="H12778" t="s">
        <v>746</v>
      </c>
      <c r="K12778" s="16">
        <f t="shared" si="609"/>
        <v>10651.2</v>
      </c>
      <c r="L12778" s="16">
        <f t="shared" si="608"/>
        <v>11211.78947368421</v>
      </c>
      <c r="M12778" s="16">
        <f t="shared" si="610"/>
        <v>12740.669856459328</v>
      </c>
      <c r="N12778" t="e">
        <f>INDEX(XML!$A$2:$R$782,MATCH(C12778,XML!$D$2:$D$737,0),2)</f>
        <v>#N/A</v>
      </c>
    </row>
    <row r="12779" spans="1:14" ht="33.75" x14ac:dyDescent="0.2">
      <c r="A12779">
        <v>65548</v>
      </c>
      <c r="B12779" t="s">
        <v>27670</v>
      </c>
      <c r="C12779" s="15" t="s">
        <v>27671</v>
      </c>
      <c r="D12779" s="15" t="s">
        <v>27672</v>
      </c>
      <c r="E12779">
        <v>16680</v>
      </c>
      <c r="F12779">
        <v>24007</v>
      </c>
      <c r="H12779">
        <v>14</v>
      </c>
      <c r="K12779" s="16">
        <f t="shared" si="609"/>
        <v>18681.599999999999</v>
      </c>
      <c r="L12779" s="16">
        <f t="shared" si="608"/>
        <v>19664.842105263157</v>
      </c>
      <c r="M12779" s="16">
        <f t="shared" si="610"/>
        <v>22346.411483253589</v>
      </c>
      <c r="N12779" t="e">
        <f>INDEX(XML!$A$2:$R$782,MATCH(C12779,XML!$D$2:$D$737,0),2)</f>
        <v>#N/A</v>
      </c>
    </row>
    <row r="12780" spans="1:14" ht="33.75" x14ac:dyDescent="0.2">
      <c r="A12780">
        <v>61656</v>
      </c>
      <c r="B12780" t="s">
        <v>27673</v>
      </c>
      <c r="C12780" s="15" t="s">
        <v>27674</v>
      </c>
      <c r="D12780" s="15" t="s">
        <v>27675</v>
      </c>
      <c r="E12780">
        <v>22860</v>
      </c>
      <c r="F12780">
        <v>32726</v>
      </c>
      <c r="H12780">
        <v>9</v>
      </c>
      <c r="K12780" s="16">
        <f t="shared" si="609"/>
        <v>25603.200000000001</v>
      </c>
      <c r="L12780" s="16">
        <f t="shared" si="608"/>
        <v>26950.736842105263</v>
      </c>
      <c r="M12780" s="16">
        <f t="shared" si="610"/>
        <v>30625.837320574163</v>
      </c>
      <c r="N12780" t="e">
        <f>INDEX(XML!$A$2:$R$782,MATCH(C12780,XML!$D$2:$D$737,0),2)</f>
        <v>#N/A</v>
      </c>
    </row>
    <row r="12781" spans="1:14" ht="33.75" x14ac:dyDescent="0.2">
      <c r="A12781">
        <v>82800</v>
      </c>
      <c r="B12781" t="s">
        <v>45230</v>
      </c>
      <c r="C12781" s="15" t="s">
        <v>45303</v>
      </c>
      <c r="D12781" s="15" t="s">
        <v>45304</v>
      </c>
      <c r="E12781">
        <v>4407</v>
      </c>
      <c r="F12781">
        <v>6295</v>
      </c>
      <c r="K12781" s="16">
        <f t="shared" si="609"/>
        <v>4935.84</v>
      </c>
      <c r="L12781" s="16">
        <f t="shared" si="608"/>
        <v>5195.621052631579</v>
      </c>
      <c r="M12781" s="16">
        <f t="shared" si="610"/>
        <v>5904.1148325358854</v>
      </c>
      <c r="N12781" t="e">
        <f>INDEX(XML!$A$2:$R$782,MATCH(C12781,XML!$D$2:$D$737,0),2)</f>
        <v>#N/A</v>
      </c>
    </row>
    <row r="12782" spans="1:14" ht="33.75" x14ac:dyDescent="0.2">
      <c r="A12782">
        <v>78865</v>
      </c>
      <c r="B12782" t="s">
        <v>39480</v>
      </c>
      <c r="C12782" s="15" t="s">
        <v>39481</v>
      </c>
      <c r="D12782" s="15" t="s">
        <v>39482</v>
      </c>
      <c r="E12782">
        <v>4407</v>
      </c>
      <c r="F12782">
        <v>6295</v>
      </c>
      <c r="H12782" t="s">
        <v>746</v>
      </c>
      <c r="K12782" s="16">
        <f>IF(E12782&gt;49999,E12782+E12782*0.07,IF(E12782&lt;=49999,E12782+E12782*0.12))</f>
        <v>4935.84</v>
      </c>
      <c r="L12782" s="16">
        <f t="shared" si="608"/>
        <v>5195.621052631579</v>
      </c>
      <c r="M12782" s="16">
        <f>IF(COUNTIF(C12782,"*Dahua*"),F12782-10,L12782*100/88)</f>
        <v>5904.1148325358854</v>
      </c>
      <c r="N12782" t="e">
        <f>INDEX(XML!$A$2:$R$782,MATCH(C12782,XML!$D$2:$D$737,0),2)</f>
        <v>#N/A</v>
      </c>
    </row>
    <row r="12783" spans="1:14" ht="33.75" x14ac:dyDescent="0.2">
      <c r="A12783">
        <v>83947</v>
      </c>
      <c r="B12783" t="s">
        <v>46416</v>
      </c>
      <c r="C12783" s="15" t="s">
        <v>46417</v>
      </c>
      <c r="D12783" s="15" t="s">
        <v>46418</v>
      </c>
      <c r="E12783">
        <v>4407</v>
      </c>
      <c r="F12783">
        <v>6295</v>
      </c>
      <c r="H12783">
        <v>18</v>
      </c>
      <c r="K12783" s="16">
        <f>IF(E12783&gt;49999,E12783+E12783*0.07,IF(E12783&lt;=49999,E12783+E12783*0.12))</f>
        <v>4935.84</v>
      </c>
      <c r="L12783" s="16">
        <f t="shared" si="608"/>
        <v>5195.621052631579</v>
      </c>
      <c r="M12783" s="16">
        <f>IF(COUNTIF(C12783,"*Dahua*"),F12783-10,L12783*100/88)</f>
        <v>5904.1148325358854</v>
      </c>
      <c r="N12783" t="e">
        <f>INDEX(XML!$A$2:$R$782,MATCH(C12783,XML!$D$2:$D$737,0),2)</f>
        <v>#N/A</v>
      </c>
    </row>
    <row r="12784" spans="1:14" ht="33.75" x14ac:dyDescent="0.2">
      <c r="A12784">
        <v>83948</v>
      </c>
      <c r="B12784" t="s">
        <v>46419</v>
      </c>
      <c r="C12784" s="15" t="s">
        <v>46420</v>
      </c>
      <c r="D12784" s="15" t="s">
        <v>46421</v>
      </c>
      <c r="E12784">
        <v>8617</v>
      </c>
      <c r="F12784">
        <v>12309</v>
      </c>
      <c r="H12784">
        <v>36</v>
      </c>
      <c r="K12784" s="16">
        <f>IF(E12784&gt;49999,E12784+E12784*0.07,IF(E12784&lt;=49999,E12784+E12784*0.12))</f>
        <v>9651.0400000000009</v>
      </c>
      <c r="L12784" s="16">
        <f t="shared" si="608"/>
        <v>10158.989473684212</v>
      </c>
      <c r="M12784" s="16">
        <f>IF(COUNTIF(C12784,"*Dahua*"),F12784-10,L12784*100/88)</f>
        <v>11544.306220095696</v>
      </c>
      <c r="N12784" t="e">
        <f>INDEX(XML!$A$2:$R$782,MATCH(C12784,XML!$D$2:$D$737,0),2)</f>
        <v>#N/A</v>
      </c>
    </row>
    <row r="12785" spans="1:14" ht="33.75" x14ac:dyDescent="0.2">
      <c r="A12785">
        <v>83939</v>
      </c>
      <c r="B12785" t="s">
        <v>46422</v>
      </c>
      <c r="C12785" s="15" t="s">
        <v>46423</v>
      </c>
      <c r="D12785" s="15" t="s">
        <v>46424</v>
      </c>
      <c r="E12785">
        <v>7958</v>
      </c>
      <c r="F12785">
        <v>11368</v>
      </c>
      <c r="H12785">
        <v>36</v>
      </c>
      <c r="K12785" s="16">
        <f>IF(E12785&gt;49999,E12785+E12785*0.07,IF(E12785&lt;=49999,E12785+E12785*0.12))</f>
        <v>8912.9599999999991</v>
      </c>
      <c r="L12785" s="16">
        <f t="shared" si="608"/>
        <v>9382.0631578947359</v>
      </c>
      <c r="M12785" s="16">
        <f>IF(COUNTIF(C12785,"*Dahua*"),F12785-10,L12785*100/88)</f>
        <v>10661.435406698563</v>
      </c>
      <c r="N12785" t="e">
        <f>INDEX(XML!$A$2:$R$782,MATCH(C12785,XML!$D$2:$D$737,0),2)</f>
        <v>#N/A</v>
      </c>
    </row>
    <row r="12786" spans="1:14" ht="33.75" x14ac:dyDescent="0.2">
      <c r="A12786">
        <v>83946</v>
      </c>
      <c r="B12786" t="s">
        <v>46425</v>
      </c>
      <c r="C12786" s="15" t="s">
        <v>46426</v>
      </c>
      <c r="D12786" s="15" t="s">
        <v>46427</v>
      </c>
      <c r="E12786">
        <v>11573</v>
      </c>
      <c r="F12786">
        <v>16532</v>
      </c>
      <c r="H12786">
        <v>40</v>
      </c>
      <c r="K12786" s="16">
        <f>IF(E12786&gt;49999,E12786+E12786*0.07,IF(E12786&lt;=49999,E12786+E12786*0.12))</f>
        <v>12961.76</v>
      </c>
      <c r="L12786" s="16">
        <f t="shared" si="608"/>
        <v>13643.957894736843</v>
      </c>
      <c r="M12786" s="16">
        <f>IF(COUNTIF(C12786,"*Dahua*"),F12786-10,L12786*100/88)</f>
        <v>15504.497607655503</v>
      </c>
      <c r="N12786" t="e">
        <f>INDEX(XML!$A$2:$R$782,MATCH(C12786,XML!$D$2:$D$737,0),2)</f>
        <v>#N/A</v>
      </c>
    </row>
    <row r="12787" spans="1:14" ht="33.75" x14ac:dyDescent="0.2">
      <c r="A12787">
        <v>77781</v>
      </c>
      <c r="B12787">
        <v>412523</v>
      </c>
      <c r="C12787" s="15" t="s">
        <v>35418</v>
      </c>
      <c r="D12787" s="15" t="s">
        <v>35419</v>
      </c>
      <c r="E12787">
        <v>8639</v>
      </c>
      <c r="F12787">
        <v>13933</v>
      </c>
      <c r="H12787">
        <v>5</v>
      </c>
      <c r="K12787" s="16">
        <f t="shared" ref="K12787:K12850" si="611">IF(E12787&gt;49999,E12787+E12787*0.07,IF(E12787&lt;=49999,E12787+E12787*0.12))</f>
        <v>9675.68</v>
      </c>
      <c r="L12787" s="16">
        <f t="shared" si="608"/>
        <v>10184.926315789473</v>
      </c>
      <c r="M12787" s="16">
        <f t="shared" ref="M12787:M12850" si="612">IF(COUNTIF(C12787,"*Dahua*"),F12787-10,L12787*100/88)</f>
        <v>11573.779904306219</v>
      </c>
      <c r="N12787" t="e">
        <f>INDEX(XML!$A$2:$R$782,MATCH(C12787,XML!$D$2:$D$737,0),2)</f>
        <v>#N/A</v>
      </c>
    </row>
    <row r="12788" spans="1:14" ht="33.75" x14ac:dyDescent="0.2">
      <c r="A12788">
        <v>80276</v>
      </c>
      <c r="B12788">
        <v>412547</v>
      </c>
      <c r="C12788" s="15" t="s">
        <v>38830</v>
      </c>
      <c r="D12788" s="15" t="s">
        <v>38831</v>
      </c>
      <c r="E12788">
        <v>20041</v>
      </c>
      <c r="F12788">
        <v>32324</v>
      </c>
      <c r="H12788">
        <v>3</v>
      </c>
      <c r="K12788" s="16">
        <f t="shared" si="611"/>
        <v>22445.919999999998</v>
      </c>
      <c r="L12788" s="16">
        <f t="shared" si="608"/>
        <v>23627.284210526315</v>
      </c>
      <c r="M12788" s="16">
        <f t="shared" si="612"/>
        <v>26849.186602870814</v>
      </c>
      <c r="N12788" t="e">
        <f>INDEX(XML!$A$2:$R$782,MATCH(C12788,XML!$D$2:$D$737,0),2)</f>
        <v>#N/A</v>
      </c>
    </row>
    <row r="12789" spans="1:14" ht="33.75" x14ac:dyDescent="0.2">
      <c r="A12789">
        <v>18456</v>
      </c>
      <c r="B12789" t="s">
        <v>16183</v>
      </c>
      <c r="C12789" s="15" t="s">
        <v>8578</v>
      </c>
      <c r="D12789" s="15" t="s">
        <v>8579</v>
      </c>
      <c r="E12789">
        <v>2047</v>
      </c>
      <c r="F12789">
        <v>2355</v>
      </c>
      <c r="K12789" s="16">
        <f t="shared" si="611"/>
        <v>2292.64</v>
      </c>
      <c r="L12789" s="16">
        <f t="shared" si="608"/>
        <v>2413.3052631578948</v>
      </c>
      <c r="M12789" s="16">
        <f t="shared" si="612"/>
        <v>2742.3923444976081</v>
      </c>
      <c r="N12789" t="e">
        <f>INDEX(XML!$A$2:$R$782,MATCH(C12789,XML!$D$2:$D$737,0),2)</f>
        <v>#N/A</v>
      </c>
    </row>
    <row r="12790" spans="1:14" ht="33.75" x14ac:dyDescent="0.2">
      <c r="A12790">
        <v>18457</v>
      </c>
      <c r="B12790" t="s">
        <v>32595</v>
      </c>
      <c r="C12790" s="15" t="s">
        <v>8580</v>
      </c>
      <c r="D12790" s="15" t="s">
        <v>8581</v>
      </c>
      <c r="E12790">
        <v>5489</v>
      </c>
      <c r="F12790">
        <v>6313</v>
      </c>
      <c r="H12790">
        <v>40</v>
      </c>
      <c r="K12790" s="16">
        <f t="shared" si="611"/>
        <v>6147.68</v>
      </c>
      <c r="L12790" s="16">
        <f t="shared" si="608"/>
        <v>6471.242105263158</v>
      </c>
      <c r="M12790" s="16">
        <f t="shared" si="612"/>
        <v>7353.6842105263167</v>
      </c>
      <c r="N12790" t="e">
        <f>INDEX(XML!$A$2:$R$782,MATCH(C12790,XML!$D$2:$D$737,0),2)</f>
        <v>#N/A</v>
      </c>
    </row>
    <row r="12791" spans="1:14" ht="33.75" x14ac:dyDescent="0.2">
      <c r="A12791">
        <v>18458</v>
      </c>
      <c r="B12791" t="s">
        <v>15316</v>
      </c>
      <c r="C12791" s="15" t="s">
        <v>15317</v>
      </c>
      <c r="D12791" s="15" t="s">
        <v>15318</v>
      </c>
      <c r="E12791">
        <v>5489</v>
      </c>
      <c r="F12791">
        <v>6313</v>
      </c>
      <c r="H12791">
        <v>49</v>
      </c>
      <c r="K12791" s="16">
        <f t="shared" si="611"/>
        <v>6147.68</v>
      </c>
      <c r="L12791" s="16">
        <f t="shared" si="608"/>
        <v>6471.242105263158</v>
      </c>
      <c r="M12791" s="16">
        <f t="shared" si="612"/>
        <v>7353.6842105263167</v>
      </c>
      <c r="N12791" t="e">
        <f>INDEX(XML!$A$2:$R$782,MATCH(C12791,XML!$D$2:$D$737,0),2)</f>
        <v>#N/A</v>
      </c>
    </row>
    <row r="12792" spans="1:14" ht="33.75" x14ac:dyDescent="0.2">
      <c r="A12792">
        <v>18459</v>
      </c>
      <c r="B12792" t="s">
        <v>20635</v>
      </c>
      <c r="C12792" s="15" t="s">
        <v>8582</v>
      </c>
      <c r="D12792" s="15" t="s">
        <v>8583</v>
      </c>
      <c r="E12792">
        <v>5489</v>
      </c>
      <c r="F12792">
        <v>6313</v>
      </c>
      <c r="H12792">
        <v>4</v>
      </c>
      <c r="K12792" s="16">
        <f t="shared" si="611"/>
        <v>6147.68</v>
      </c>
      <c r="L12792" s="16">
        <f t="shared" si="608"/>
        <v>6471.242105263158</v>
      </c>
      <c r="M12792" s="16">
        <f t="shared" si="612"/>
        <v>7353.6842105263167</v>
      </c>
      <c r="N12792" t="e">
        <f>INDEX(XML!$A$2:$R$782,MATCH(C12792,XML!$D$2:$D$737,0),2)</f>
        <v>#N/A</v>
      </c>
    </row>
    <row r="12793" spans="1:14" ht="45" x14ac:dyDescent="0.2">
      <c r="A12793">
        <v>62745</v>
      </c>
      <c r="B12793">
        <v>256054</v>
      </c>
      <c r="C12793" s="15" t="s">
        <v>22590</v>
      </c>
      <c r="D12793" s="15" t="s">
        <v>22591</v>
      </c>
      <c r="E12793">
        <v>4190</v>
      </c>
      <c r="F12793">
        <v>5586</v>
      </c>
      <c r="K12793" s="16">
        <f t="shared" si="611"/>
        <v>4692.8</v>
      </c>
      <c r="L12793" s="16">
        <f t="shared" si="608"/>
        <v>4939.7894736842109</v>
      </c>
      <c r="M12793" s="16">
        <f t="shared" si="612"/>
        <v>5613.3971291866028</v>
      </c>
      <c r="N12793" t="e">
        <f>INDEX(XML!$A$2:$R$782,MATCH(C12793,XML!$D$2:$D$737,0),2)</f>
        <v>#N/A</v>
      </c>
    </row>
    <row r="12794" spans="1:14" ht="45" x14ac:dyDescent="0.2">
      <c r="A12794">
        <v>64590</v>
      </c>
      <c r="B12794">
        <v>256089</v>
      </c>
      <c r="C12794" s="15" t="s">
        <v>40215</v>
      </c>
      <c r="D12794" s="15" t="s">
        <v>40216</v>
      </c>
      <c r="E12794">
        <v>8281</v>
      </c>
      <c r="F12794">
        <v>11041</v>
      </c>
      <c r="K12794" s="16">
        <f t="shared" si="611"/>
        <v>9274.7199999999993</v>
      </c>
      <c r="L12794" s="16">
        <f t="shared" si="608"/>
        <v>9762.8631578947352</v>
      </c>
      <c r="M12794" s="16">
        <f t="shared" si="612"/>
        <v>11094.162679425835</v>
      </c>
      <c r="N12794" t="e">
        <f>INDEX(XML!$A$2:$R$782,MATCH(C12794,XML!$D$2:$D$737,0),2)</f>
        <v>#N/A</v>
      </c>
    </row>
    <row r="12795" spans="1:14" ht="15.75" x14ac:dyDescent="0.25">
      <c r="A12795" s="184" t="s">
        <v>8584</v>
      </c>
      <c r="B12795" s="184"/>
      <c r="C12795" s="185"/>
      <c r="D12795" s="185"/>
      <c r="E12795" s="184"/>
      <c r="F12795" s="184"/>
      <c r="G12795" s="184"/>
      <c r="H12795" s="184"/>
      <c r="I12795" s="184"/>
      <c r="J12795" s="184"/>
      <c r="K12795" s="16">
        <f t="shared" si="611"/>
        <v>0</v>
      </c>
      <c r="L12795" s="16">
        <f t="shared" si="608"/>
        <v>0</v>
      </c>
      <c r="M12795" s="16">
        <f t="shared" si="612"/>
        <v>0</v>
      </c>
      <c r="N12795" t="e">
        <f>INDEX(XML!$A$2:$R$782,MATCH(C12795,XML!$D$2:$D$737,0),2)</f>
        <v>#N/A</v>
      </c>
    </row>
    <row r="12796" spans="1:14" ht="33.75" x14ac:dyDescent="0.2">
      <c r="A12796">
        <v>41984</v>
      </c>
      <c r="B12796" t="s">
        <v>8595</v>
      </c>
      <c r="C12796" s="15" t="s">
        <v>8596</v>
      </c>
      <c r="D12796" s="15" t="s">
        <v>8597</v>
      </c>
      <c r="E12796">
        <v>4870</v>
      </c>
      <c r="F12796">
        <v>6048</v>
      </c>
      <c r="H12796">
        <v>27</v>
      </c>
      <c r="K12796" s="16">
        <f t="shared" si="611"/>
        <v>5454.4</v>
      </c>
      <c r="L12796" s="16">
        <f t="shared" si="608"/>
        <v>5741.4736842105267</v>
      </c>
      <c r="M12796" s="16">
        <f t="shared" si="612"/>
        <v>6524.4019138755984</v>
      </c>
      <c r="N12796" t="e">
        <f>INDEX(XML!$A$2:$R$782,MATCH(C12796,XML!$D$2:$D$737,0),2)</f>
        <v>#N/A</v>
      </c>
    </row>
    <row r="12797" spans="1:14" ht="33.75" x14ac:dyDescent="0.2">
      <c r="A12797">
        <v>41985</v>
      </c>
      <c r="B12797" t="s">
        <v>8598</v>
      </c>
      <c r="C12797" s="15" t="s">
        <v>8599</v>
      </c>
      <c r="D12797" s="15" t="s">
        <v>8600</v>
      </c>
      <c r="E12797">
        <v>6500</v>
      </c>
      <c r="F12797">
        <v>8064</v>
      </c>
      <c r="K12797" s="16">
        <f t="shared" si="611"/>
        <v>7280</v>
      </c>
      <c r="L12797" s="16">
        <f t="shared" si="608"/>
        <v>7663.1578947368425</v>
      </c>
      <c r="M12797" s="16">
        <f t="shared" si="612"/>
        <v>8708.1339712918671</v>
      </c>
      <c r="N12797" t="e">
        <f>INDEX(XML!$A$2:$R$782,MATCH(C12797,XML!$D$2:$D$737,0),2)</f>
        <v>#N/A</v>
      </c>
    </row>
    <row r="12798" spans="1:14" ht="33.75" x14ac:dyDescent="0.2">
      <c r="A12798">
        <v>41986</v>
      </c>
      <c r="B12798" t="s">
        <v>8601</v>
      </c>
      <c r="C12798" s="15" t="s">
        <v>8602</v>
      </c>
      <c r="D12798" s="15" t="s">
        <v>8603</v>
      </c>
      <c r="E12798">
        <v>5410</v>
      </c>
      <c r="F12798">
        <v>6720</v>
      </c>
      <c r="H12798">
        <v>2</v>
      </c>
      <c r="K12798" s="16">
        <f t="shared" si="611"/>
        <v>6059.2</v>
      </c>
      <c r="L12798" s="16">
        <f t="shared" si="608"/>
        <v>6378.105263157895</v>
      </c>
      <c r="M12798" s="16">
        <f t="shared" si="612"/>
        <v>7247.846889952154</v>
      </c>
      <c r="N12798" t="e">
        <f>INDEX(XML!$A$2:$R$782,MATCH(C12798,XML!$D$2:$D$737,0),2)</f>
        <v>#N/A</v>
      </c>
    </row>
    <row r="12799" spans="1:14" ht="33.75" x14ac:dyDescent="0.2">
      <c r="A12799">
        <v>41987</v>
      </c>
      <c r="B12799" t="s">
        <v>8604</v>
      </c>
      <c r="C12799" s="15" t="s">
        <v>8605</v>
      </c>
      <c r="D12799" s="15" t="s">
        <v>8606</v>
      </c>
      <c r="E12799">
        <v>7040</v>
      </c>
      <c r="F12799">
        <v>8736</v>
      </c>
      <c r="H12799">
        <v>3</v>
      </c>
      <c r="K12799" s="16">
        <f t="shared" si="611"/>
        <v>7884.8</v>
      </c>
      <c r="L12799" s="16">
        <f t="shared" si="608"/>
        <v>8299.78947368421</v>
      </c>
      <c r="M12799" s="16">
        <f t="shared" si="612"/>
        <v>9431.5789473684199</v>
      </c>
      <c r="N12799" t="e">
        <f>INDEX(XML!$A$2:$R$782,MATCH(C12799,XML!$D$2:$D$737,0),2)</f>
        <v>#N/A</v>
      </c>
    </row>
    <row r="12800" spans="1:14" ht="33.75" x14ac:dyDescent="0.2">
      <c r="A12800">
        <v>41989</v>
      </c>
      <c r="B12800" t="s">
        <v>8607</v>
      </c>
      <c r="C12800" s="15" t="s">
        <v>8608</v>
      </c>
      <c r="D12800" s="15" t="s">
        <v>8609</v>
      </c>
      <c r="E12800">
        <v>6500</v>
      </c>
      <c r="F12800">
        <v>8064</v>
      </c>
      <c r="H12800">
        <v>9</v>
      </c>
      <c r="K12800" s="16">
        <f t="shared" si="611"/>
        <v>7280</v>
      </c>
      <c r="L12800" s="16">
        <f t="shared" si="608"/>
        <v>7663.1578947368425</v>
      </c>
      <c r="M12800" s="16">
        <f t="shared" si="612"/>
        <v>8708.1339712918671</v>
      </c>
      <c r="N12800" t="e">
        <f>INDEX(XML!$A$2:$R$782,MATCH(C12800,XML!$D$2:$D$737,0),2)</f>
        <v>#N/A</v>
      </c>
    </row>
    <row r="12801" spans="1:14" ht="33.75" x14ac:dyDescent="0.2">
      <c r="A12801">
        <v>41990</v>
      </c>
      <c r="B12801" t="s">
        <v>8610</v>
      </c>
      <c r="C12801" s="15" t="s">
        <v>8611</v>
      </c>
      <c r="D12801" s="15" t="s">
        <v>8612</v>
      </c>
      <c r="E12801">
        <v>7580</v>
      </c>
      <c r="F12801">
        <v>9408</v>
      </c>
      <c r="H12801">
        <v>10</v>
      </c>
      <c r="K12801" s="16">
        <f t="shared" si="611"/>
        <v>8489.6</v>
      </c>
      <c r="L12801" s="16">
        <f t="shared" si="608"/>
        <v>8936.4210526315783</v>
      </c>
      <c r="M12801" s="16">
        <f t="shared" si="612"/>
        <v>10155.023923444976</v>
      </c>
      <c r="N12801" t="e">
        <f>INDEX(XML!$A$2:$R$782,MATCH(C12801,XML!$D$2:$D$737,0),2)</f>
        <v>#N/A</v>
      </c>
    </row>
    <row r="12802" spans="1:14" ht="33.75" x14ac:dyDescent="0.2">
      <c r="A12802">
        <v>41991</v>
      </c>
      <c r="B12802" t="s">
        <v>8613</v>
      </c>
      <c r="C12802" s="15" t="s">
        <v>8614</v>
      </c>
      <c r="D12802" s="15" t="s">
        <v>8615</v>
      </c>
      <c r="E12802">
        <v>9200</v>
      </c>
      <c r="F12802">
        <v>11424</v>
      </c>
      <c r="H12802">
        <v>5</v>
      </c>
      <c r="K12802" s="16">
        <f t="shared" si="611"/>
        <v>10304</v>
      </c>
      <c r="L12802" s="16">
        <f t="shared" si="608"/>
        <v>10846.315789473685</v>
      </c>
      <c r="M12802" s="16">
        <f t="shared" si="612"/>
        <v>12325.358851674642</v>
      </c>
      <c r="N12802" t="e">
        <f>INDEX(XML!$A$2:$R$782,MATCH(C12802,XML!$D$2:$D$737,0),2)</f>
        <v>#N/A</v>
      </c>
    </row>
    <row r="12803" spans="1:14" ht="33.75" x14ac:dyDescent="0.2">
      <c r="A12803">
        <v>41992</v>
      </c>
      <c r="B12803" t="s">
        <v>8616</v>
      </c>
      <c r="C12803" s="15" t="s">
        <v>8617</v>
      </c>
      <c r="D12803" s="15" t="s">
        <v>8618</v>
      </c>
      <c r="E12803">
        <v>11370</v>
      </c>
      <c r="F12803">
        <v>14112</v>
      </c>
      <c r="K12803" s="16">
        <f t="shared" si="611"/>
        <v>12734.4</v>
      </c>
      <c r="L12803" s="16">
        <f t="shared" si="608"/>
        <v>13404.631578947368</v>
      </c>
      <c r="M12803" s="16">
        <f t="shared" si="612"/>
        <v>15232.535885167465</v>
      </c>
      <c r="N12803" t="e">
        <f>INDEX(XML!$A$2:$R$782,MATCH(C12803,XML!$D$2:$D$737,0),2)</f>
        <v>#N/A</v>
      </c>
    </row>
    <row r="12804" spans="1:14" ht="33.75" x14ac:dyDescent="0.2">
      <c r="A12804">
        <v>41993</v>
      </c>
      <c r="B12804" t="s">
        <v>8619</v>
      </c>
      <c r="C12804" s="15" t="s">
        <v>8620</v>
      </c>
      <c r="D12804" s="15" t="s">
        <v>8621</v>
      </c>
      <c r="E12804">
        <v>11910</v>
      </c>
      <c r="F12804">
        <v>14784</v>
      </c>
      <c r="K12804" s="16">
        <f t="shared" si="611"/>
        <v>13339.2</v>
      </c>
      <c r="L12804" s="16">
        <f t="shared" si="608"/>
        <v>14041.263157894737</v>
      </c>
      <c r="M12804" s="16">
        <f t="shared" si="612"/>
        <v>15955.980861244019</v>
      </c>
      <c r="N12804" t="e">
        <f>INDEX(XML!$A$2:$R$782,MATCH(C12804,XML!$D$2:$D$737,0),2)</f>
        <v>#N/A</v>
      </c>
    </row>
    <row r="12805" spans="1:14" ht="33.75" x14ac:dyDescent="0.2">
      <c r="A12805">
        <v>41994</v>
      </c>
      <c r="B12805" t="s">
        <v>16316</v>
      </c>
      <c r="C12805" s="15" t="s">
        <v>16317</v>
      </c>
      <c r="D12805" s="15" t="s">
        <v>16318</v>
      </c>
      <c r="E12805">
        <v>13530</v>
      </c>
      <c r="F12805">
        <v>16800</v>
      </c>
      <c r="H12805">
        <v>2</v>
      </c>
      <c r="K12805" s="16">
        <f t="shared" si="611"/>
        <v>15153.6</v>
      </c>
      <c r="L12805" s="16">
        <f t="shared" ref="L12805:L12868" si="613">K12805*100/95</f>
        <v>15951.157894736842</v>
      </c>
      <c r="M12805" s="16">
        <f t="shared" si="612"/>
        <v>18126.315789473683</v>
      </c>
      <c r="N12805" t="e">
        <f>INDEX(XML!$A$2:$R$782,MATCH(C12805,XML!$D$2:$D$737,0),2)</f>
        <v>#N/A</v>
      </c>
    </row>
    <row r="12806" spans="1:14" ht="33.75" x14ac:dyDescent="0.2">
      <c r="A12806">
        <v>41995</v>
      </c>
      <c r="B12806" t="s">
        <v>8628</v>
      </c>
      <c r="C12806" s="15" t="s">
        <v>8629</v>
      </c>
      <c r="D12806" s="15" t="s">
        <v>8630</v>
      </c>
      <c r="E12806">
        <v>18400</v>
      </c>
      <c r="F12806">
        <v>22848</v>
      </c>
      <c r="K12806" s="16">
        <f t="shared" si="611"/>
        <v>20608</v>
      </c>
      <c r="L12806" s="16">
        <f t="shared" si="613"/>
        <v>21692.63157894737</v>
      </c>
      <c r="M12806" s="16">
        <f t="shared" si="612"/>
        <v>24650.717703349284</v>
      </c>
      <c r="N12806" t="e">
        <f>INDEX(XML!$A$2:$R$782,MATCH(C12806,XML!$D$2:$D$737,0),2)</f>
        <v>#N/A</v>
      </c>
    </row>
    <row r="12807" spans="1:14" ht="33.75" x14ac:dyDescent="0.2">
      <c r="A12807">
        <v>41996</v>
      </c>
      <c r="B12807" t="s">
        <v>8631</v>
      </c>
      <c r="C12807" s="15" t="s">
        <v>8632</v>
      </c>
      <c r="D12807" s="15" t="s">
        <v>8633</v>
      </c>
      <c r="E12807">
        <v>21100</v>
      </c>
      <c r="F12807">
        <v>26208</v>
      </c>
      <c r="H12807">
        <v>7</v>
      </c>
      <c r="K12807" s="16">
        <f t="shared" si="611"/>
        <v>23632</v>
      </c>
      <c r="L12807" s="16">
        <f t="shared" si="613"/>
        <v>24875.78947368421</v>
      </c>
      <c r="M12807" s="16">
        <f t="shared" si="612"/>
        <v>28267.94258373206</v>
      </c>
      <c r="N12807" t="e">
        <f>INDEX(XML!$A$2:$R$782,MATCH(C12807,XML!$D$2:$D$737,0),2)</f>
        <v>#N/A</v>
      </c>
    </row>
    <row r="12808" spans="1:14" ht="33.75" x14ac:dyDescent="0.2">
      <c r="A12808">
        <v>41997</v>
      </c>
      <c r="B12808" t="s">
        <v>8622</v>
      </c>
      <c r="C12808" s="15" t="s">
        <v>8623</v>
      </c>
      <c r="D12808" s="15" t="s">
        <v>8624</v>
      </c>
      <c r="E12808">
        <v>19480</v>
      </c>
      <c r="F12808">
        <v>24192</v>
      </c>
      <c r="H12808">
        <v>9</v>
      </c>
      <c r="K12808" s="16">
        <f t="shared" si="611"/>
        <v>21817.599999999999</v>
      </c>
      <c r="L12808" s="16">
        <f t="shared" si="613"/>
        <v>22965.894736842107</v>
      </c>
      <c r="M12808" s="16">
        <f t="shared" si="612"/>
        <v>26097.607655502394</v>
      </c>
      <c r="N12808" t="e">
        <f>INDEX(XML!$A$2:$R$782,MATCH(C12808,XML!$D$2:$D$737,0),2)</f>
        <v>#N/A</v>
      </c>
    </row>
    <row r="12809" spans="1:14" ht="33.75" x14ac:dyDescent="0.2">
      <c r="A12809">
        <v>41998</v>
      </c>
      <c r="B12809" t="s">
        <v>8625</v>
      </c>
      <c r="C12809" s="15" t="s">
        <v>8626</v>
      </c>
      <c r="D12809" s="15" t="s">
        <v>8627</v>
      </c>
      <c r="E12809">
        <v>26510</v>
      </c>
      <c r="F12809">
        <v>32928</v>
      </c>
      <c r="H12809">
        <v>16</v>
      </c>
      <c r="K12809" s="16">
        <f t="shared" si="611"/>
        <v>29691.200000000001</v>
      </c>
      <c r="L12809" s="16">
        <f t="shared" si="613"/>
        <v>31253.894736842107</v>
      </c>
      <c r="M12809" s="16">
        <f t="shared" si="612"/>
        <v>35515.789473684214</v>
      </c>
      <c r="N12809" t="e">
        <f>INDEX(XML!$A$2:$R$782,MATCH(C12809,XML!$D$2:$D$737,0),2)</f>
        <v>#N/A</v>
      </c>
    </row>
    <row r="12810" spans="1:14" ht="33.75" x14ac:dyDescent="0.2">
      <c r="A12810">
        <v>41999</v>
      </c>
      <c r="B12810" t="s">
        <v>8634</v>
      </c>
      <c r="C12810" s="15" t="s">
        <v>8635</v>
      </c>
      <c r="D12810" s="15" t="s">
        <v>8636</v>
      </c>
      <c r="E12810">
        <v>23810</v>
      </c>
      <c r="F12810">
        <v>29568</v>
      </c>
      <c r="H12810">
        <v>3</v>
      </c>
      <c r="K12810" s="16">
        <f t="shared" si="611"/>
        <v>26667.200000000001</v>
      </c>
      <c r="L12810" s="16">
        <f t="shared" si="613"/>
        <v>28070.736842105263</v>
      </c>
      <c r="M12810" s="16">
        <f t="shared" si="612"/>
        <v>31898.564593301435</v>
      </c>
      <c r="N12810" t="e">
        <f>INDEX(XML!$A$2:$R$782,MATCH(C12810,XML!$D$2:$D$737,0),2)</f>
        <v>#N/A</v>
      </c>
    </row>
    <row r="12811" spans="1:14" ht="33.75" x14ac:dyDescent="0.2">
      <c r="A12811">
        <v>42000</v>
      </c>
      <c r="B12811" t="s">
        <v>8637</v>
      </c>
      <c r="C12811" s="15" t="s">
        <v>8638</v>
      </c>
      <c r="D12811" s="15" t="s">
        <v>8639</v>
      </c>
      <c r="E12811">
        <v>30300</v>
      </c>
      <c r="F12811">
        <v>37632</v>
      </c>
      <c r="H12811">
        <v>5</v>
      </c>
      <c r="K12811" s="16">
        <f t="shared" si="611"/>
        <v>33936</v>
      </c>
      <c r="L12811" s="16">
        <f t="shared" si="613"/>
        <v>35722.105263157893</v>
      </c>
      <c r="M12811" s="16">
        <f t="shared" si="612"/>
        <v>40593.301435406698</v>
      </c>
      <c r="N12811" t="e">
        <f>INDEX(XML!$A$2:$R$782,MATCH(C12811,XML!$D$2:$D$737,0),2)</f>
        <v>#N/A</v>
      </c>
    </row>
    <row r="12812" spans="1:14" ht="33.75" x14ac:dyDescent="0.2">
      <c r="A12812">
        <v>42001</v>
      </c>
      <c r="B12812" t="s">
        <v>8640</v>
      </c>
      <c r="C12812" s="15" t="s">
        <v>8641</v>
      </c>
      <c r="D12812" s="15" t="s">
        <v>8642</v>
      </c>
      <c r="E12812">
        <v>33000</v>
      </c>
      <c r="F12812">
        <v>40992</v>
      </c>
      <c r="H12812">
        <v>5</v>
      </c>
      <c r="K12812" s="16">
        <f t="shared" si="611"/>
        <v>36960</v>
      </c>
      <c r="L12812" s="16">
        <f t="shared" si="613"/>
        <v>38905.26315789474</v>
      </c>
      <c r="M12812" s="16">
        <f t="shared" si="612"/>
        <v>44210.526315789481</v>
      </c>
      <c r="N12812" t="e">
        <f>INDEX(XML!$A$2:$R$782,MATCH(C12812,XML!$D$2:$D$737,0),2)</f>
        <v>#N/A</v>
      </c>
    </row>
    <row r="12813" spans="1:14" ht="33.75" x14ac:dyDescent="0.2">
      <c r="A12813">
        <v>42002</v>
      </c>
      <c r="B12813" t="s">
        <v>8643</v>
      </c>
      <c r="C12813" s="15" t="s">
        <v>8644</v>
      </c>
      <c r="D12813" s="15" t="s">
        <v>8645</v>
      </c>
      <c r="E12813">
        <v>45990</v>
      </c>
      <c r="F12813">
        <v>57120</v>
      </c>
      <c r="H12813">
        <v>7</v>
      </c>
      <c r="K12813" s="16">
        <f t="shared" si="611"/>
        <v>51508.800000000003</v>
      </c>
      <c r="L12813" s="16">
        <f t="shared" si="613"/>
        <v>54219.789473684214</v>
      </c>
      <c r="M12813" s="16">
        <f t="shared" si="612"/>
        <v>61613.397129186611</v>
      </c>
      <c r="N12813" t="e">
        <f>INDEX(XML!$A$2:$R$782,MATCH(C12813,XML!$D$2:$D$737,0),2)</f>
        <v>#N/A</v>
      </c>
    </row>
    <row r="12814" spans="1:14" ht="33.75" x14ac:dyDescent="0.2">
      <c r="A12814">
        <v>42003</v>
      </c>
      <c r="B12814" t="s">
        <v>8646</v>
      </c>
      <c r="C12814" s="15" t="s">
        <v>8647</v>
      </c>
      <c r="D12814" s="15" t="s">
        <v>8648</v>
      </c>
      <c r="E12814">
        <v>39500</v>
      </c>
      <c r="F12814">
        <v>49056</v>
      </c>
      <c r="K12814" s="16">
        <f t="shared" si="611"/>
        <v>44240</v>
      </c>
      <c r="L12814" s="16">
        <f t="shared" si="613"/>
        <v>46568.42105263158</v>
      </c>
      <c r="M12814" s="16">
        <f t="shared" si="612"/>
        <v>52918.660287081337</v>
      </c>
      <c r="N12814" t="e">
        <f>INDEX(XML!$A$2:$R$782,MATCH(C12814,XML!$D$2:$D$737,0),2)</f>
        <v>#N/A</v>
      </c>
    </row>
    <row r="12815" spans="1:14" ht="33.75" x14ac:dyDescent="0.2">
      <c r="A12815">
        <v>42004</v>
      </c>
      <c r="B12815" t="s">
        <v>8649</v>
      </c>
      <c r="C12815" s="15" t="s">
        <v>8650</v>
      </c>
      <c r="D12815" s="15" t="s">
        <v>8651</v>
      </c>
      <c r="E12815">
        <v>58430</v>
      </c>
      <c r="F12815">
        <v>72576</v>
      </c>
      <c r="H12815">
        <v>3</v>
      </c>
      <c r="K12815" s="16">
        <f t="shared" si="611"/>
        <v>62520.1</v>
      </c>
      <c r="L12815" s="16">
        <f t="shared" si="613"/>
        <v>65810.631578947374</v>
      </c>
      <c r="M12815" s="16">
        <f t="shared" si="612"/>
        <v>74784.808612440189</v>
      </c>
      <c r="N12815" t="e">
        <f>INDEX(XML!$A$2:$R$782,MATCH(C12815,XML!$D$2:$D$737,0),2)</f>
        <v>#N/A</v>
      </c>
    </row>
    <row r="12816" spans="1:14" ht="33.75" x14ac:dyDescent="0.2">
      <c r="A12816">
        <v>78591</v>
      </c>
      <c r="B12816" t="s">
        <v>42780</v>
      </c>
      <c r="C12816" s="15" t="s">
        <v>42781</v>
      </c>
      <c r="D12816" s="15" t="s">
        <v>42782</v>
      </c>
      <c r="E12816">
        <v>33970</v>
      </c>
      <c r="F12816">
        <v>50100</v>
      </c>
      <c r="H12816">
        <v>2</v>
      </c>
      <c r="K12816" s="16">
        <f t="shared" si="611"/>
        <v>38046.400000000001</v>
      </c>
      <c r="L12816" s="16">
        <f t="shared" si="613"/>
        <v>40048.84210526316</v>
      </c>
      <c r="M12816" s="16">
        <f t="shared" si="612"/>
        <v>45510.047846889953</v>
      </c>
      <c r="N12816" t="e">
        <f>INDEX(XML!$A$2:$R$782,MATCH(C12816,XML!$D$2:$D$737,0),2)</f>
        <v>#N/A</v>
      </c>
    </row>
    <row r="12817" spans="1:14" ht="33.75" x14ac:dyDescent="0.2">
      <c r="A12817">
        <v>54856</v>
      </c>
      <c r="B12817" t="s">
        <v>42783</v>
      </c>
      <c r="C12817" s="15" t="s">
        <v>42784</v>
      </c>
      <c r="D12817" s="15" t="s">
        <v>42785</v>
      </c>
      <c r="E12817">
        <v>139490</v>
      </c>
      <c r="F12817">
        <v>206030</v>
      </c>
      <c r="H12817">
        <v>3</v>
      </c>
      <c r="K12817" s="16">
        <f t="shared" si="611"/>
        <v>149254.29999999999</v>
      </c>
      <c r="L12817" s="16">
        <f t="shared" si="613"/>
        <v>157109.78947368418</v>
      </c>
      <c r="M12817" s="16">
        <f t="shared" si="612"/>
        <v>178533.85167464113</v>
      </c>
      <c r="N12817" t="e">
        <f>INDEX(XML!$A$2:$R$782,MATCH(C12817,XML!$D$2:$D$737,0),2)</f>
        <v>#N/A</v>
      </c>
    </row>
    <row r="12818" spans="1:14" ht="33.75" x14ac:dyDescent="0.2">
      <c r="A12818">
        <v>78845</v>
      </c>
      <c r="B12818" t="s">
        <v>39165</v>
      </c>
      <c r="C12818" s="15" t="s">
        <v>39166</v>
      </c>
      <c r="D12818" s="15" t="s">
        <v>39167</v>
      </c>
      <c r="E12818">
        <v>2761</v>
      </c>
      <c r="F12818">
        <v>3943</v>
      </c>
      <c r="H12818" t="s">
        <v>746</v>
      </c>
      <c r="K12818" s="16">
        <f t="shared" si="611"/>
        <v>3092.32</v>
      </c>
      <c r="L12818" s="16">
        <f t="shared" si="613"/>
        <v>3255.0736842105262</v>
      </c>
      <c r="M12818" s="16">
        <f t="shared" si="612"/>
        <v>3698.9473684210529</v>
      </c>
      <c r="N12818" t="e">
        <f>INDEX(XML!$A$2:$R$782,MATCH(C12818,XML!$D$2:$D$737,0),2)</f>
        <v>#N/A</v>
      </c>
    </row>
    <row r="12819" spans="1:14" ht="33.75" x14ac:dyDescent="0.2">
      <c r="A12819">
        <v>78846</v>
      </c>
      <c r="B12819" t="s">
        <v>39168</v>
      </c>
      <c r="C12819" s="15" t="s">
        <v>39169</v>
      </c>
      <c r="D12819" s="15" t="s">
        <v>39170</v>
      </c>
      <c r="E12819">
        <v>2917</v>
      </c>
      <c r="F12819">
        <v>4167</v>
      </c>
      <c r="H12819">
        <v>17</v>
      </c>
      <c r="K12819" s="16">
        <f t="shared" si="611"/>
        <v>3267.04</v>
      </c>
      <c r="L12819" s="16">
        <f t="shared" si="613"/>
        <v>3438.9894736842107</v>
      </c>
      <c r="M12819" s="16">
        <f t="shared" si="612"/>
        <v>3907.9425837320578</v>
      </c>
      <c r="N12819" t="e">
        <f>INDEX(XML!$A$2:$R$782,MATCH(C12819,XML!$D$2:$D$737,0),2)</f>
        <v>#N/A</v>
      </c>
    </row>
    <row r="12820" spans="1:14" ht="33.75" x14ac:dyDescent="0.2">
      <c r="A12820">
        <v>78847</v>
      </c>
      <c r="B12820" t="s">
        <v>39171</v>
      </c>
      <c r="C12820" s="15" t="s">
        <v>39172</v>
      </c>
      <c r="D12820" s="15" t="s">
        <v>39173</v>
      </c>
      <c r="E12820">
        <v>2917</v>
      </c>
      <c r="F12820">
        <v>4167</v>
      </c>
      <c r="H12820" t="s">
        <v>746</v>
      </c>
      <c r="K12820" s="16">
        <f t="shared" si="611"/>
        <v>3267.04</v>
      </c>
      <c r="L12820" s="16">
        <f t="shared" si="613"/>
        <v>3438.9894736842107</v>
      </c>
      <c r="M12820" s="16">
        <f t="shared" si="612"/>
        <v>3907.9425837320578</v>
      </c>
      <c r="N12820" t="e">
        <f>INDEX(XML!$A$2:$R$782,MATCH(C12820,XML!$D$2:$D$737,0),2)</f>
        <v>#N/A</v>
      </c>
    </row>
    <row r="12821" spans="1:14" ht="33.75" x14ac:dyDescent="0.2">
      <c r="A12821">
        <v>78848</v>
      </c>
      <c r="B12821" t="s">
        <v>39174</v>
      </c>
      <c r="C12821" s="15" t="s">
        <v>39175</v>
      </c>
      <c r="D12821" s="15" t="s">
        <v>39176</v>
      </c>
      <c r="E12821">
        <v>2917</v>
      </c>
      <c r="F12821">
        <v>4167</v>
      </c>
      <c r="H12821" t="s">
        <v>746</v>
      </c>
      <c r="K12821" s="16">
        <f t="shared" si="611"/>
        <v>3267.04</v>
      </c>
      <c r="L12821" s="16">
        <f t="shared" si="613"/>
        <v>3438.9894736842107</v>
      </c>
      <c r="M12821" s="16">
        <f t="shared" si="612"/>
        <v>3907.9425837320578</v>
      </c>
      <c r="N12821" t="e">
        <f>INDEX(XML!$A$2:$R$782,MATCH(C12821,XML!$D$2:$D$737,0),2)</f>
        <v>#N/A</v>
      </c>
    </row>
    <row r="12822" spans="1:14" ht="33.75" x14ac:dyDescent="0.2">
      <c r="A12822">
        <v>78849</v>
      </c>
      <c r="B12822" t="s">
        <v>39177</v>
      </c>
      <c r="C12822" s="15" t="s">
        <v>39178</v>
      </c>
      <c r="D12822" s="15" t="s">
        <v>39179</v>
      </c>
      <c r="E12822">
        <v>3293</v>
      </c>
      <c r="F12822">
        <v>4704</v>
      </c>
      <c r="H12822" t="s">
        <v>746</v>
      </c>
      <c r="K12822" s="16">
        <f t="shared" si="611"/>
        <v>3688.16</v>
      </c>
      <c r="L12822" s="16">
        <f t="shared" si="613"/>
        <v>3882.2736842105264</v>
      </c>
      <c r="M12822" s="16">
        <f t="shared" si="612"/>
        <v>4411.6746411483255</v>
      </c>
      <c r="N12822" t="e">
        <f>INDEX(XML!$A$2:$R$782,MATCH(C12822,XML!$D$2:$D$737,0),2)</f>
        <v>#N/A</v>
      </c>
    </row>
    <row r="12823" spans="1:14" ht="33.75" x14ac:dyDescent="0.2">
      <c r="A12823">
        <v>78850</v>
      </c>
      <c r="B12823" t="s">
        <v>39180</v>
      </c>
      <c r="C12823" s="15" t="s">
        <v>39181</v>
      </c>
      <c r="D12823" s="15" t="s">
        <v>39182</v>
      </c>
      <c r="E12823">
        <v>3458</v>
      </c>
      <c r="F12823">
        <v>4940</v>
      </c>
      <c r="H12823" t="s">
        <v>746</v>
      </c>
      <c r="K12823" s="16">
        <f t="shared" si="611"/>
        <v>3872.96</v>
      </c>
      <c r="L12823" s="16">
        <f t="shared" si="613"/>
        <v>4076.8</v>
      </c>
      <c r="M12823" s="16">
        <f t="shared" si="612"/>
        <v>4632.727272727273</v>
      </c>
      <c r="N12823" t="e">
        <f>INDEX(XML!$A$2:$R$782,MATCH(C12823,XML!$D$2:$D$737,0),2)</f>
        <v>#N/A</v>
      </c>
    </row>
    <row r="12824" spans="1:14" ht="33.75" x14ac:dyDescent="0.2">
      <c r="A12824">
        <v>78851</v>
      </c>
      <c r="B12824" t="s">
        <v>39183</v>
      </c>
      <c r="C12824" s="15" t="s">
        <v>39184</v>
      </c>
      <c r="D12824" s="15" t="s">
        <v>39185</v>
      </c>
      <c r="E12824">
        <v>5159</v>
      </c>
      <c r="F12824">
        <v>7370</v>
      </c>
      <c r="H12824" t="s">
        <v>746</v>
      </c>
      <c r="K12824" s="16">
        <f t="shared" si="611"/>
        <v>5778.08</v>
      </c>
      <c r="L12824" s="16">
        <f t="shared" si="613"/>
        <v>6082.1894736842105</v>
      </c>
      <c r="M12824" s="16">
        <f t="shared" si="612"/>
        <v>6911.5789473684208</v>
      </c>
      <c r="N12824" t="e">
        <f>INDEX(XML!$A$2:$R$782,MATCH(C12824,XML!$D$2:$D$737,0),2)</f>
        <v>#N/A</v>
      </c>
    </row>
    <row r="12825" spans="1:14" ht="33.75" x14ac:dyDescent="0.2">
      <c r="A12825">
        <v>78852</v>
      </c>
      <c r="B12825" t="s">
        <v>39186</v>
      </c>
      <c r="C12825" s="15" t="s">
        <v>39187</v>
      </c>
      <c r="D12825" s="15" t="s">
        <v>39188</v>
      </c>
      <c r="E12825">
        <v>5144</v>
      </c>
      <c r="F12825">
        <v>7348</v>
      </c>
      <c r="H12825">
        <v>46</v>
      </c>
      <c r="K12825" s="16">
        <f t="shared" si="611"/>
        <v>5761.28</v>
      </c>
      <c r="L12825" s="16">
        <f t="shared" si="613"/>
        <v>6064.5052631578947</v>
      </c>
      <c r="M12825" s="16">
        <f t="shared" si="612"/>
        <v>6891.4832535885162</v>
      </c>
      <c r="N12825" t="e">
        <f>INDEX(XML!$A$2:$R$782,MATCH(C12825,XML!$D$2:$D$737,0),2)</f>
        <v>#N/A</v>
      </c>
    </row>
    <row r="12826" spans="1:14" ht="33.75" x14ac:dyDescent="0.2">
      <c r="A12826">
        <v>78853</v>
      </c>
      <c r="B12826" t="s">
        <v>39189</v>
      </c>
      <c r="C12826" s="15" t="s">
        <v>39190</v>
      </c>
      <c r="D12826" s="15" t="s">
        <v>39191</v>
      </c>
      <c r="E12826">
        <v>6688</v>
      </c>
      <c r="F12826">
        <v>9554</v>
      </c>
      <c r="H12826" t="s">
        <v>746</v>
      </c>
      <c r="K12826" s="16">
        <f t="shared" si="611"/>
        <v>7490.5599999999995</v>
      </c>
      <c r="L12826" s="16">
        <f t="shared" si="613"/>
        <v>7884.8</v>
      </c>
      <c r="M12826" s="16">
        <f t="shared" si="612"/>
        <v>8960</v>
      </c>
      <c r="N12826" t="e">
        <f>INDEX(XML!$A$2:$R$782,MATCH(C12826,XML!$D$2:$D$737,0),2)</f>
        <v>#N/A</v>
      </c>
    </row>
    <row r="12827" spans="1:14" ht="33.75" x14ac:dyDescent="0.2">
      <c r="A12827">
        <v>78854</v>
      </c>
      <c r="B12827" t="s">
        <v>39192</v>
      </c>
      <c r="C12827" s="15" t="s">
        <v>39193</v>
      </c>
      <c r="D12827" s="15" t="s">
        <v>39194</v>
      </c>
      <c r="E12827">
        <v>6641</v>
      </c>
      <c r="F12827">
        <v>9487</v>
      </c>
      <c r="H12827">
        <v>48</v>
      </c>
      <c r="K12827" s="16">
        <f t="shared" si="611"/>
        <v>7437.92</v>
      </c>
      <c r="L12827" s="16">
        <f t="shared" si="613"/>
        <v>7829.3894736842103</v>
      </c>
      <c r="M12827" s="16">
        <f t="shared" si="612"/>
        <v>8897.0334928229659</v>
      </c>
      <c r="N12827" t="e">
        <f>INDEX(XML!$A$2:$R$782,MATCH(C12827,XML!$D$2:$D$737,0),2)</f>
        <v>#N/A</v>
      </c>
    </row>
    <row r="12828" spans="1:14" ht="33.75" x14ac:dyDescent="0.2">
      <c r="A12828">
        <v>78855</v>
      </c>
      <c r="B12828" t="s">
        <v>39195</v>
      </c>
      <c r="C12828" s="15" t="s">
        <v>39196</v>
      </c>
      <c r="D12828" s="15" t="s">
        <v>39197</v>
      </c>
      <c r="E12828">
        <v>9746</v>
      </c>
      <c r="F12828">
        <v>13922</v>
      </c>
      <c r="H12828">
        <v>47</v>
      </c>
      <c r="K12828" s="16">
        <f t="shared" si="611"/>
        <v>10915.52</v>
      </c>
      <c r="L12828" s="16">
        <f t="shared" si="613"/>
        <v>11490.021052631579</v>
      </c>
      <c r="M12828" s="16">
        <f t="shared" si="612"/>
        <v>13056.842105263157</v>
      </c>
      <c r="N12828" t="e">
        <f>INDEX(XML!$A$2:$R$782,MATCH(C12828,XML!$D$2:$D$737,0),2)</f>
        <v>#N/A</v>
      </c>
    </row>
    <row r="12829" spans="1:14" ht="33.75" x14ac:dyDescent="0.2">
      <c r="A12829">
        <v>78856</v>
      </c>
      <c r="B12829" t="s">
        <v>39198</v>
      </c>
      <c r="C12829" s="15" t="s">
        <v>39199</v>
      </c>
      <c r="D12829" s="15" t="s">
        <v>39200</v>
      </c>
      <c r="E12829">
        <v>9942</v>
      </c>
      <c r="F12829">
        <v>14202</v>
      </c>
      <c r="H12829">
        <v>8</v>
      </c>
      <c r="K12829" s="16">
        <f t="shared" si="611"/>
        <v>11135.04</v>
      </c>
      <c r="L12829" s="16">
        <f t="shared" si="613"/>
        <v>11721.094736842106</v>
      </c>
      <c r="M12829" s="16">
        <f t="shared" si="612"/>
        <v>13319.425837320574</v>
      </c>
      <c r="N12829" t="e">
        <f>INDEX(XML!$A$2:$R$782,MATCH(C12829,XML!$D$2:$D$737,0),2)</f>
        <v>#N/A</v>
      </c>
    </row>
    <row r="12830" spans="1:14" ht="33.75" x14ac:dyDescent="0.2">
      <c r="A12830">
        <v>78857</v>
      </c>
      <c r="B12830" t="s">
        <v>39201</v>
      </c>
      <c r="C12830" s="15" t="s">
        <v>39202</v>
      </c>
      <c r="D12830" s="15" t="s">
        <v>39203</v>
      </c>
      <c r="E12830">
        <v>11016</v>
      </c>
      <c r="F12830">
        <v>15736</v>
      </c>
      <c r="H12830">
        <v>49</v>
      </c>
      <c r="K12830" s="16">
        <f t="shared" si="611"/>
        <v>12337.92</v>
      </c>
      <c r="L12830" s="16">
        <f t="shared" si="613"/>
        <v>12987.284210526315</v>
      </c>
      <c r="M12830" s="16">
        <f t="shared" si="612"/>
        <v>14758.277511961722</v>
      </c>
      <c r="N12830" t="e">
        <f>INDEX(XML!$A$2:$R$782,MATCH(C12830,XML!$D$2:$D$737,0),2)</f>
        <v>#N/A</v>
      </c>
    </row>
    <row r="12831" spans="1:14" ht="33.75" x14ac:dyDescent="0.2">
      <c r="A12831">
        <v>78858</v>
      </c>
      <c r="B12831" t="s">
        <v>39204</v>
      </c>
      <c r="C12831" s="15" t="s">
        <v>39205</v>
      </c>
      <c r="D12831" s="15" t="s">
        <v>39206</v>
      </c>
      <c r="E12831">
        <v>11322</v>
      </c>
      <c r="F12831">
        <v>16173</v>
      </c>
      <c r="H12831">
        <v>10</v>
      </c>
      <c r="K12831" s="16">
        <f t="shared" si="611"/>
        <v>12680.64</v>
      </c>
      <c r="L12831" s="16">
        <f t="shared" si="613"/>
        <v>13348.042105263157</v>
      </c>
      <c r="M12831" s="16">
        <f t="shared" si="612"/>
        <v>15168.229665071769</v>
      </c>
      <c r="N12831" t="e">
        <f>INDEX(XML!$A$2:$R$782,MATCH(C12831,XML!$D$2:$D$737,0),2)</f>
        <v>#N/A</v>
      </c>
    </row>
    <row r="12832" spans="1:14" ht="33.75" x14ac:dyDescent="0.2">
      <c r="A12832">
        <v>78859</v>
      </c>
      <c r="B12832" t="s">
        <v>39207</v>
      </c>
      <c r="C12832" s="15" t="s">
        <v>39208</v>
      </c>
      <c r="D12832" s="15" t="s">
        <v>39209</v>
      </c>
      <c r="E12832">
        <v>12318</v>
      </c>
      <c r="F12832">
        <v>17596</v>
      </c>
      <c r="H12832">
        <v>50</v>
      </c>
      <c r="K12832" s="16">
        <f t="shared" si="611"/>
        <v>13796.16</v>
      </c>
      <c r="L12832" s="16">
        <f t="shared" si="613"/>
        <v>14522.273684210526</v>
      </c>
      <c r="M12832" s="16">
        <f t="shared" si="612"/>
        <v>16502.583732057417</v>
      </c>
      <c r="N12832" t="e">
        <f>INDEX(XML!$A$2:$R$782,MATCH(C12832,XML!$D$2:$D$737,0),2)</f>
        <v>#N/A</v>
      </c>
    </row>
    <row r="12833" spans="1:14" ht="33.75" x14ac:dyDescent="0.2">
      <c r="A12833">
        <v>78860</v>
      </c>
      <c r="B12833" t="s">
        <v>39210</v>
      </c>
      <c r="C12833" s="15" t="s">
        <v>39211</v>
      </c>
      <c r="D12833" s="15" t="s">
        <v>39212</v>
      </c>
      <c r="E12833">
        <v>12498</v>
      </c>
      <c r="F12833">
        <v>17853</v>
      </c>
      <c r="H12833">
        <v>11</v>
      </c>
      <c r="K12833" s="16">
        <f t="shared" si="611"/>
        <v>13997.76</v>
      </c>
      <c r="L12833" s="16">
        <f t="shared" si="613"/>
        <v>14734.484210526316</v>
      </c>
      <c r="M12833" s="16">
        <f t="shared" si="612"/>
        <v>16743.73205741627</v>
      </c>
      <c r="N12833" t="e">
        <f>INDEX(XML!$A$2:$R$782,MATCH(C12833,XML!$D$2:$D$737,0),2)</f>
        <v>#N/A</v>
      </c>
    </row>
    <row r="12834" spans="1:14" ht="33.75" x14ac:dyDescent="0.2">
      <c r="A12834">
        <v>78861</v>
      </c>
      <c r="B12834" t="s">
        <v>39213</v>
      </c>
      <c r="C12834" s="15" t="s">
        <v>39214</v>
      </c>
      <c r="D12834" s="15" t="s">
        <v>39215</v>
      </c>
      <c r="E12834">
        <v>21686</v>
      </c>
      <c r="F12834">
        <v>30980</v>
      </c>
      <c r="H12834">
        <v>5</v>
      </c>
      <c r="K12834" s="16">
        <f t="shared" si="611"/>
        <v>24288.32</v>
      </c>
      <c r="L12834" s="16">
        <f t="shared" si="613"/>
        <v>25566.652631578949</v>
      </c>
      <c r="M12834" s="16">
        <f t="shared" si="612"/>
        <v>29053.014354066985</v>
      </c>
      <c r="N12834" t="e">
        <f>INDEX(XML!$A$2:$R$782,MATCH(C12834,XML!$D$2:$D$737,0),2)</f>
        <v>#N/A</v>
      </c>
    </row>
    <row r="12835" spans="1:14" ht="33.75" x14ac:dyDescent="0.2">
      <c r="A12835">
        <v>78862</v>
      </c>
      <c r="B12835" t="s">
        <v>39216</v>
      </c>
      <c r="C12835" s="15" t="s">
        <v>39217</v>
      </c>
      <c r="D12835" s="15" t="s">
        <v>39218</v>
      </c>
      <c r="E12835">
        <v>22094</v>
      </c>
      <c r="F12835">
        <v>31562</v>
      </c>
      <c r="H12835">
        <v>5</v>
      </c>
      <c r="K12835" s="16">
        <f t="shared" si="611"/>
        <v>24745.279999999999</v>
      </c>
      <c r="L12835" s="16">
        <f t="shared" si="613"/>
        <v>26047.663157894738</v>
      </c>
      <c r="M12835" s="16">
        <f t="shared" si="612"/>
        <v>29599.617224880381</v>
      </c>
      <c r="N12835" t="e">
        <f>INDEX(XML!$A$2:$R$782,MATCH(C12835,XML!$D$2:$D$737,0),2)</f>
        <v>#N/A</v>
      </c>
    </row>
    <row r="12836" spans="1:14" ht="33.75" x14ac:dyDescent="0.2">
      <c r="A12836">
        <v>78863</v>
      </c>
      <c r="B12836" t="s">
        <v>39219</v>
      </c>
      <c r="C12836" s="15" t="s">
        <v>39220</v>
      </c>
      <c r="D12836" s="15" t="s">
        <v>39221</v>
      </c>
      <c r="E12836">
        <v>21239</v>
      </c>
      <c r="F12836">
        <v>30341</v>
      </c>
      <c r="H12836">
        <v>5</v>
      </c>
      <c r="K12836" s="16">
        <f t="shared" si="611"/>
        <v>23787.68</v>
      </c>
      <c r="L12836" s="16">
        <f t="shared" si="613"/>
        <v>25039.663157894738</v>
      </c>
      <c r="M12836" s="16">
        <f t="shared" si="612"/>
        <v>28454.162679425837</v>
      </c>
      <c r="N12836" t="e">
        <f>INDEX(XML!$A$2:$R$782,MATCH(C12836,XML!$D$2:$D$737,0),2)</f>
        <v>#N/A</v>
      </c>
    </row>
    <row r="12837" spans="1:14" ht="33.75" x14ac:dyDescent="0.2">
      <c r="A12837">
        <v>78864</v>
      </c>
      <c r="B12837" t="s">
        <v>39222</v>
      </c>
      <c r="C12837" s="15" t="s">
        <v>39223</v>
      </c>
      <c r="D12837" s="15" t="s">
        <v>39224</v>
      </c>
      <c r="E12837">
        <v>21717</v>
      </c>
      <c r="F12837">
        <v>31024</v>
      </c>
      <c r="H12837">
        <v>5</v>
      </c>
      <c r="K12837" s="16">
        <f t="shared" si="611"/>
        <v>24323.040000000001</v>
      </c>
      <c r="L12837" s="16">
        <f t="shared" si="613"/>
        <v>25603.200000000001</v>
      </c>
      <c r="M12837" s="16">
        <f t="shared" si="612"/>
        <v>29094.545454545456</v>
      </c>
      <c r="N12837" t="e">
        <f>INDEX(XML!$A$2:$R$782,MATCH(C12837,XML!$D$2:$D$737,0),2)</f>
        <v>#N/A</v>
      </c>
    </row>
    <row r="12838" spans="1:14" ht="33.75" x14ac:dyDescent="0.2">
      <c r="A12838">
        <v>74205</v>
      </c>
      <c r="B12838">
        <v>836669</v>
      </c>
      <c r="C12838" s="15" t="s">
        <v>36923</v>
      </c>
      <c r="D12838" s="15" t="s">
        <v>36924</v>
      </c>
      <c r="E12838">
        <v>7285</v>
      </c>
      <c r="F12838">
        <v>9713</v>
      </c>
      <c r="H12838">
        <v>5</v>
      </c>
      <c r="K12838" s="16">
        <f t="shared" si="611"/>
        <v>8159.2</v>
      </c>
      <c r="L12838" s="16">
        <f t="shared" si="613"/>
        <v>8588.6315789473683</v>
      </c>
      <c r="M12838" s="16">
        <f t="shared" si="612"/>
        <v>9759.8086124401907</v>
      </c>
      <c r="N12838" t="e">
        <f>INDEX(XML!$A$2:$R$782,MATCH(C12838,XML!$D$2:$D$737,0),2)</f>
        <v>#N/A</v>
      </c>
    </row>
    <row r="12839" spans="1:14" ht="33.75" x14ac:dyDescent="0.2">
      <c r="A12839">
        <v>54654</v>
      </c>
      <c r="B12839">
        <v>836704</v>
      </c>
      <c r="C12839" s="15" t="s">
        <v>12539</v>
      </c>
      <c r="D12839" s="15" t="s">
        <v>12832</v>
      </c>
      <c r="E12839">
        <v>3314</v>
      </c>
      <c r="F12839">
        <v>4419</v>
      </c>
      <c r="H12839" t="s">
        <v>746</v>
      </c>
      <c r="K12839" s="16">
        <f t="shared" si="611"/>
        <v>3711.68</v>
      </c>
      <c r="L12839" s="16">
        <f t="shared" si="613"/>
        <v>3907.0315789473684</v>
      </c>
      <c r="M12839" s="16">
        <f t="shared" si="612"/>
        <v>4439.8086124401916</v>
      </c>
      <c r="N12839" t="e">
        <f>INDEX(XML!$A$2:$R$782,MATCH(C12839,XML!$D$2:$D$737,0),2)</f>
        <v>#N/A</v>
      </c>
    </row>
    <row r="12840" spans="1:14" ht="33.75" x14ac:dyDescent="0.2">
      <c r="A12840">
        <v>54655</v>
      </c>
      <c r="B12840">
        <v>836705</v>
      </c>
      <c r="C12840" s="15" t="s">
        <v>12538</v>
      </c>
      <c r="D12840" s="15" t="s">
        <v>12831</v>
      </c>
      <c r="E12840">
        <v>3248</v>
      </c>
      <c r="F12840">
        <v>4330</v>
      </c>
      <c r="K12840" s="16">
        <f t="shared" si="611"/>
        <v>3637.76</v>
      </c>
      <c r="L12840" s="16">
        <f t="shared" si="613"/>
        <v>3829.2210526315789</v>
      </c>
      <c r="M12840" s="16">
        <f t="shared" si="612"/>
        <v>4351.3875598086124</v>
      </c>
      <c r="N12840" t="e">
        <f>INDEX(XML!$A$2:$R$782,MATCH(C12840,XML!$D$2:$D$737,0),2)</f>
        <v>#N/A</v>
      </c>
    </row>
    <row r="12841" spans="1:14" ht="33.75" x14ac:dyDescent="0.2">
      <c r="A12841">
        <v>54656</v>
      </c>
      <c r="B12841">
        <v>836712</v>
      </c>
      <c r="C12841" s="15" t="s">
        <v>12537</v>
      </c>
      <c r="D12841" s="15" t="s">
        <v>12830</v>
      </c>
      <c r="E12841">
        <v>3395</v>
      </c>
      <c r="F12841">
        <v>4526</v>
      </c>
      <c r="H12841" t="s">
        <v>746</v>
      </c>
      <c r="K12841" s="16">
        <f t="shared" si="611"/>
        <v>3802.4</v>
      </c>
      <c r="L12841" s="16">
        <f t="shared" si="613"/>
        <v>4002.5263157894738</v>
      </c>
      <c r="M12841" s="16">
        <f t="shared" si="612"/>
        <v>4548.3253588516745</v>
      </c>
      <c r="N12841" t="e">
        <f>INDEX(XML!$A$2:$R$782,MATCH(C12841,XML!$D$2:$D$737,0),2)</f>
        <v>#N/A</v>
      </c>
    </row>
    <row r="12842" spans="1:14" ht="33.75" x14ac:dyDescent="0.2">
      <c r="A12842">
        <v>54657</v>
      </c>
      <c r="B12842">
        <v>836713</v>
      </c>
      <c r="C12842" s="15" t="s">
        <v>12536</v>
      </c>
      <c r="D12842" s="15" t="s">
        <v>12829</v>
      </c>
      <c r="E12842">
        <v>3342</v>
      </c>
      <c r="F12842">
        <v>4456</v>
      </c>
      <c r="H12842" t="s">
        <v>746</v>
      </c>
      <c r="K12842" s="16">
        <f t="shared" si="611"/>
        <v>3743.04</v>
      </c>
      <c r="L12842" s="16">
        <f t="shared" si="613"/>
        <v>3940.0421052631577</v>
      </c>
      <c r="M12842" s="16">
        <f t="shared" si="612"/>
        <v>4477.3205741626798</v>
      </c>
      <c r="N12842" t="e">
        <f>INDEX(XML!$A$2:$R$782,MATCH(C12842,XML!$D$2:$D$737,0),2)</f>
        <v>#N/A</v>
      </c>
    </row>
    <row r="12843" spans="1:14" ht="33.75" x14ac:dyDescent="0.2">
      <c r="A12843">
        <v>54658</v>
      </c>
      <c r="B12843">
        <v>836904</v>
      </c>
      <c r="C12843" s="15" t="s">
        <v>12535</v>
      </c>
      <c r="D12843" s="15" t="s">
        <v>12828</v>
      </c>
      <c r="E12843">
        <v>4071</v>
      </c>
      <c r="F12843">
        <v>5428</v>
      </c>
      <c r="H12843" t="s">
        <v>746</v>
      </c>
      <c r="K12843" s="16">
        <f t="shared" si="611"/>
        <v>4559.5200000000004</v>
      </c>
      <c r="L12843" s="16">
        <f t="shared" si="613"/>
        <v>4799.4947368421062</v>
      </c>
      <c r="M12843" s="16">
        <f t="shared" si="612"/>
        <v>5453.9712918660298</v>
      </c>
      <c r="N12843" t="e">
        <f>INDEX(XML!$A$2:$R$782,MATCH(C12843,XML!$D$2:$D$737,0),2)</f>
        <v>#N/A</v>
      </c>
    </row>
    <row r="12844" spans="1:14" ht="33.75" x14ac:dyDescent="0.2">
      <c r="A12844">
        <v>54659</v>
      </c>
      <c r="B12844">
        <v>836905</v>
      </c>
      <c r="C12844" s="15" t="s">
        <v>12534</v>
      </c>
      <c r="D12844" s="15" t="s">
        <v>12827</v>
      </c>
      <c r="E12844">
        <v>4087</v>
      </c>
      <c r="F12844">
        <v>5449</v>
      </c>
      <c r="H12844" t="s">
        <v>746</v>
      </c>
      <c r="K12844" s="16">
        <f t="shared" si="611"/>
        <v>4577.4399999999996</v>
      </c>
      <c r="L12844" s="16">
        <f t="shared" si="613"/>
        <v>4818.3578947368414</v>
      </c>
      <c r="M12844" s="16">
        <f t="shared" si="612"/>
        <v>5475.4066985645923</v>
      </c>
      <c r="N12844" t="e">
        <f>INDEX(XML!$A$2:$R$782,MATCH(C12844,XML!$D$2:$D$737,0),2)</f>
        <v>#N/A</v>
      </c>
    </row>
    <row r="12845" spans="1:14" ht="33.75" x14ac:dyDescent="0.2">
      <c r="A12845">
        <v>54660</v>
      </c>
      <c r="B12845">
        <v>836851</v>
      </c>
      <c r="C12845" s="15" t="s">
        <v>12533</v>
      </c>
      <c r="D12845" s="15" t="s">
        <v>12826</v>
      </c>
      <c r="E12845">
        <v>5279</v>
      </c>
      <c r="F12845">
        <v>7038</v>
      </c>
      <c r="H12845" t="s">
        <v>746</v>
      </c>
      <c r="K12845" s="16">
        <f t="shared" si="611"/>
        <v>5912.48</v>
      </c>
      <c r="L12845" s="16">
        <f t="shared" si="613"/>
        <v>6223.6631578947372</v>
      </c>
      <c r="M12845" s="16">
        <f t="shared" si="612"/>
        <v>7072.3444976076562</v>
      </c>
      <c r="N12845" t="e">
        <f>INDEX(XML!$A$2:$R$782,MATCH(C12845,XML!$D$2:$D$737,0),2)</f>
        <v>#N/A</v>
      </c>
    </row>
    <row r="12846" spans="1:14" ht="33.75" x14ac:dyDescent="0.2">
      <c r="A12846">
        <v>54661</v>
      </c>
      <c r="B12846">
        <v>836857</v>
      </c>
      <c r="C12846" s="15" t="s">
        <v>12532</v>
      </c>
      <c r="D12846" s="15" t="s">
        <v>12825</v>
      </c>
      <c r="E12846">
        <v>5334</v>
      </c>
      <c r="F12846">
        <v>7112</v>
      </c>
      <c r="H12846" t="s">
        <v>746</v>
      </c>
      <c r="K12846" s="16">
        <f t="shared" si="611"/>
        <v>5974.08</v>
      </c>
      <c r="L12846" s="16">
        <f t="shared" si="613"/>
        <v>6288.5052631578947</v>
      </c>
      <c r="M12846" s="16">
        <f t="shared" si="612"/>
        <v>7146.0287081339711</v>
      </c>
      <c r="N12846" t="e">
        <f>INDEX(XML!$A$2:$R$782,MATCH(C12846,XML!$D$2:$D$737,0),2)</f>
        <v>#N/A</v>
      </c>
    </row>
    <row r="12847" spans="1:14" ht="33.75" x14ac:dyDescent="0.2">
      <c r="A12847">
        <v>54662</v>
      </c>
      <c r="B12847">
        <v>836852</v>
      </c>
      <c r="C12847" s="15" t="s">
        <v>12531</v>
      </c>
      <c r="D12847" s="15" t="s">
        <v>12815</v>
      </c>
      <c r="E12847">
        <v>6937</v>
      </c>
      <c r="F12847">
        <v>9249</v>
      </c>
      <c r="H12847" t="s">
        <v>746</v>
      </c>
      <c r="K12847" s="16">
        <f t="shared" si="611"/>
        <v>7769.44</v>
      </c>
      <c r="L12847" s="16">
        <f t="shared" si="613"/>
        <v>8178.3578947368424</v>
      </c>
      <c r="M12847" s="16">
        <f t="shared" si="612"/>
        <v>9293.588516746413</v>
      </c>
      <c r="N12847" t="e">
        <f>INDEX(XML!$A$2:$R$782,MATCH(C12847,XML!$D$2:$D$737,0),2)</f>
        <v>#N/A</v>
      </c>
    </row>
    <row r="12848" spans="1:14" ht="33.75" x14ac:dyDescent="0.2">
      <c r="A12848">
        <v>54663</v>
      </c>
      <c r="B12848">
        <v>836858</v>
      </c>
      <c r="C12848" s="15" t="s">
        <v>12530</v>
      </c>
      <c r="D12848" s="15" t="s">
        <v>12824</v>
      </c>
      <c r="E12848">
        <v>6830</v>
      </c>
      <c r="F12848">
        <v>9106</v>
      </c>
      <c r="H12848">
        <v>15</v>
      </c>
      <c r="K12848" s="16">
        <f t="shared" si="611"/>
        <v>7649.6</v>
      </c>
      <c r="L12848" s="16">
        <f t="shared" si="613"/>
        <v>8052.2105263157891</v>
      </c>
      <c r="M12848" s="16">
        <f t="shared" si="612"/>
        <v>9150.2392344497603</v>
      </c>
      <c r="N12848" t="e">
        <f>INDEX(XML!$A$2:$R$782,MATCH(C12848,XML!$D$2:$D$737,0),2)</f>
        <v>#N/A</v>
      </c>
    </row>
    <row r="12849" spans="1:14" ht="33.75" x14ac:dyDescent="0.2">
      <c r="A12849">
        <v>54664</v>
      </c>
      <c r="B12849">
        <v>836780</v>
      </c>
      <c r="C12849" s="15" t="s">
        <v>12529</v>
      </c>
      <c r="D12849" s="15" t="s">
        <v>12823</v>
      </c>
      <c r="E12849">
        <v>10304</v>
      </c>
      <c r="F12849">
        <v>13739</v>
      </c>
      <c r="H12849" t="s">
        <v>746</v>
      </c>
      <c r="K12849" s="16">
        <f t="shared" si="611"/>
        <v>11540.48</v>
      </c>
      <c r="L12849" s="16">
        <f t="shared" si="613"/>
        <v>12147.873684210526</v>
      </c>
      <c r="M12849" s="16">
        <f t="shared" si="612"/>
        <v>13804.401913875598</v>
      </c>
      <c r="N12849" t="e">
        <f>INDEX(XML!$A$2:$R$782,MATCH(C12849,XML!$D$2:$D$737,0),2)</f>
        <v>#N/A</v>
      </c>
    </row>
    <row r="12850" spans="1:14" ht="33.75" x14ac:dyDescent="0.2">
      <c r="A12850">
        <v>54665</v>
      </c>
      <c r="B12850">
        <v>836779</v>
      </c>
      <c r="C12850" s="15" t="s">
        <v>12528</v>
      </c>
      <c r="D12850" s="15" t="s">
        <v>12822</v>
      </c>
      <c r="E12850">
        <v>10988</v>
      </c>
      <c r="F12850">
        <v>14650</v>
      </c>
      <c r="H12850">
        <v>33</v>
      </c>
      <c r="K12850" s="16">
        <f t="shared" si="611"/>
        <v>12306.56</v>
      </c>
      <c r="L12850" s="16">
        <f t="shared" si="613"/>
        <v>12954.273684210526</v>
      </c>
      <c r="M12850" s="16">
        <f t="shared" si="612"/>
        <v>14720.765550239234</v>
      </c>
      <c r="N12850" t="e">
        <f>INDEX(XML!$A$2:$R$782,MATCH(C12850,XML!$D$2:$D$737,0),2)</f>
        <v>#N/A</v>
      </c>
    </row>
    <row r="12851" spans="1:14" ht="33.75" x14ac:dyDescent="0.2">
      <c r="A12851">
        <v>54666</v>
      </c>
      <c r="B12851">
        <v>836788</v>
      </c>
      <c r="C12851" s="15" t="s">
        <v>12527</v>
      </c>
      <c r="D12851" s="15" t="s">
        <v>12821</v>
      </c>
      <c r="E12851">
        <v>11809</v>
      </c>
      <c r="F12851">
        <v>15745</v>
      </c>
      <c r="H12851">
        <v>35</v>
      </c>
      <c r="K12851" s="16">
        <f t="shared" ref="K12851:K12871" si="614">IF(E12851&gt;49999,E12851+E12851*0.07,IF(E12851&lt;=49999,E12851+E12851*0.12))</f>
        <v>13226.08</v>
      </c>
      <c r="L12851" s="16">
        <f t="shared" si="613"/>
        <v>13922.189473684211</v>
      </c>
      <c r="M12851" s="16">
        <f t="shared" ref="M12851:M12871" si="615">IF(COUNTIF(C12851,"*Dahua*"),F12851-10,L12851*100/88)</f>
        <v>15820.669856459332</v>
      </c>
      <c r="N12851" t="e">
        <f>INDEX(XML!$A$2:$R$782,MATCH(C12851,XML!$D$2:$D$737,0),2)</f>
        <v>#N/A</v>
      </c>
    </row>
    <row r="12852" spans="1:14" ht="33.75" x14ac:dyDescent="0.2">
      <c r="A12852">
        <v>54667</v>
      </c>
      <c r="B12852">
        <v>836787</v>
      </c>
      <c r="C12852" s="15" t="s">
        <v>12526</v>
      </c>
      <c r="D12852" s="15" t="s">
        <v>12820</v>
      </c>
      <c r="E12852">
        <v>13177</v>
      </c>
      <c r="F12852">
        <v>17569</v>
      </c>
      <c r="H12852">
        <v>2</v>
      </c>
      <c r="K12852" s="16">
        <f t="shared" si="614"/>
        <v>14758.24</v>
      </c>
      <c r="L12852" s="16">
        <f t="shared" si="613"/>
        <v>15534.989473684211</v>
      </c>
      <c r="M12852" s="16">
        <f t="shared" si="615"/>
        <v>17653.397129186604</v>
      </c>
      <c r="N12852" t="e">
        <f>INDEX(XML!$A$2:$R$782,MATCH(C12852,XML!$D$2:$D$737,0),2)</f>
        <v>#N/A</v>
      </c>
    </row>
    <row r="12853" spans="1:14" ht="33.75" x14ac:dyDescent="0.2">
      <c r="A12853">
        <v>54668</v>
      </c>
      <c r="B12853">
        <v>836796</v>
      </c>
      <c r="C12853" s="15" t="s">
        <v>12525</v>
      </c>
      <c r="D12853" s="15" t="s">
        <v>12819</v>
      </c>
      <c r="E12853">
        <v>14036</v>
      </c>
      <c r="F12853">
        <v>18715</v>
      </c>
      <c r="H12853">
        <v>27</v>
      </c>
      <c r="K12853" s="16">
        <f t="shared" si="614"/>
        <v>15720.32</v>
      </c>
      <c r="L12853" s="16">
        <f t="shared" si="613"/>
        <v>16547.705263157895</v>
      </c>
      <c r="M12853" s="16">
        <f t="shared" si="615"/>
        <v>18804.21052631579</v>
      </c>
      <c r="N12853" t="e">
        <f>INDEX(XML!$A$2:$R$782,MATCH(C12853,XML!$D$2:$D$737,0),2)</f>
        <v>#N/A</v>
      </c>
    </row>
    <row r="12854" spans="1:14" ht="33.75" x14ac:dyDescent="0.2">
      <c r="A12854">
        <v>54669</v>
      </c>
      <c r="B12854">
        <v>836795</v>
      </c>
      <c r="C12854" s="15" t="s">
        <v>12524</v>
      </c>
      <c r="D12854" s="15" t="s">
        <v>12818</v>
      </c>
      <c r="E12854">
        <v>14121</v>
      </c>
      <c r="F12854">
        <v>18828</v>
      </c>
      <c r="H12854">
        <v>7</v>
      </c>
      <c r="K12854" s="16">
        <f t="shared" si="614"/>
        <v>15815.52</v>
      </c>
      <c r="L12854" s="16">
        <f t="shared" si="613"/>
        <v>16647.915789473685</v>
      </c>
      <c r="M12854" s="16">
        <f t="shared" si="615"/>
        <v>18918.086124401914</v>
      </c>
      <c r="N12854" t="e">
        <f>INDEX(XML!$A$2:$R$782,MATCH(C12854,XML!$D$2:$D$737,0),2)</f>
        <v>#N/A</v>
      </c>
    </row>
    <row r="12855" spans="1:14" ht="33.75" x14ac:dyDescent="0.2">
      <c r="A12855">
        <v>54670</v>
      </c>
      <c r="B12855">
        <v>836816</v>
      </c>
      <c r="C12855" s="15" t="s">
        <v>12523</v>
      </c>
      <c r="D12855" s="15" t="s">
        <v>12817</v>
      </c>
      <c r="E12855">
        <v>18980</v>
      </c>
      <c r="F12855">
        <v>25306</v>
      </c>
      <c r="H12855">
        <v>45</v>
      </c>
      <c r="K12855" s="16">
        <f t="shared" si="614"/>
        <v>21257.599999999999</v>
      </c>
      <c r="L12855" s="16">
        <f t="shared" si="613"/>
        <v>22376.42105263158</v>
      </c>
      <c r="M12855" s="16">
        <f t="shared" si="615"/>
        <v>25427.751196172252</v>
      </c>
      <c r="N12855" t="e">
        <f>INDEX(XML!$A$2:$R$782,MATCH(C12855,XML!$D$2:$D$737,0),2)</f>
        <v>#N/A</v>
      </c>
    </row>
    <row r="12856" spans="1:14" ht="33.75" x14ac:dyDescent="0.2">
      <c r="A12856">
        <v>54671</v>
      </c>
      <c r="B12856">
        <v>836817</v>
      </c>
      <c r="C12856" s="15" t="s">
        <v>12522</v>
      </c>
      <c r="D12856" s="15" t="s">
        <v>12816</v>
      </c>
      <c r="E12856">
        <v>20323</v>
      </c>
      <c r="F12856">
        <v>27097</v>
      </c>
      <c r="H12856">
        <v>2</v>
      </c>
      <c r="K12856" s="16">
        <f t="shared" si="614"/>
        <v>22761.759999999998</v>
      </c>
      <c r="L12856" s="16">
        <f t="shared" si="613"/>
        <v>23959.747368421053</v>
      </c>
      <c r="M12856" s="16">
        <f t="shared" si="615"/>
        <v>27226.985645933015</v>
      </c>
      <c r="N12856" t="e">
        <f>INDEX(XML!$A$2:$R$782,MATCH(C12856,XML!$D$2:$D$737,0),2)</f>
        <v>#N/A</v>
      </c>
    </row>
    <row r="12857" spans="1:14" ht="22.5" x14ac:dyDescent="0.2">
      <c r="A12857">
        <v>57049</v>
      </c>
      <c r="B12857" t="s">
        <v>8585</v>
      </c>
      <c r="C12857" s="15" t="s">
        <v>16628</v>
      </c>
      <c r="D12857" s="15" t="s">
        <v>16629</v>
      </c>
      <c r="E12857">
        <v>1550</v>
      </c>
      <c r="F12857">
        <v>1744</v>
      </c>
      <c r="K12857" s="16">
        <f t="shared" si="614"/>
        <v>1736</v>
      </c>
      <c r="L12857" s="16">
        <f t="shared" si="613"/>
        <v>1827.3684210526317</v>
      </c>
      <c r="M12857" s="16">
        <f t="shared" si="615"/>
        <v>2076.5550239234453</v>
      </c>
      <c r="N12857" t="e">
        <f>INDEX(XML!$A$2:$R$782,MATCH(C12857,XML!$D$2:$D$737,0),2)</f>
        <v>#N/A</v>
      </c>
    </row>
    <row r="12858" spans="1:14" ht="22.5" x14ac:dyDescent="0.2">
      <c r="A12858">
        <v>57050</v>
      </c>
      <c r="B12858" t="s">
        <v>8586</v>
      </c>
      <c r="C12858" s="15" t="s">
        <v>16630</v>
      </c>
      <c r="D12858" s="15" t="s">
        <v>16631</v>
      </c>
      <c r="E12858">
        <v>1550</v>
      </c>
      <c r="F12858">
        <v>1744</v>
      </c>
      <c r="H12858" t="s">
        <v>746</v>
      </c>
      <c r="K12858" s="16">
        <f t="shared" si="614"/>
        <v>1736</v>
      </c>
      <c r="L12858" s="16">
        <f t="shared" si="613"/>
        <v>1827.3684210526317</v>
      </c>
      <c r="M12858" s="16">
        <f t="shared" si="615"/>
        <v>2076.5550239234453</v>
      </c>
      <c r="N12858" t="e">
        <f>INDEX(XML!$A$2:$R$782,MATCH(C12858,XML!$D$2:$D$737,0),2)</f>
        <v>#N/A</v>
      </c>
    </row>
    <row r="12859" spans="1:14" ht="22.5" x14ac:dyDescent="0.2">
      <c r="A12859">
        <v>56932</v>
      </c>
      <c r="B12859" t="s">
        <v>8587</v>
      </c>
      <c r="C12859" s="15" t="s">
        <v>16632</v>
      </c>
      <c r="D12859" s="15" t="s">
        <v>16633</v>
      </c>
      <c r="E12859">
        <v>1838</v>
      </c>
      <c r="F12859">
        <v>2021</v>
      </c>
      <c r="H12859" t="s">
        <v>746</v>
      </c>
      <c r="K12859" s="16">
        <f t="shared" si="614"/>
        <v>2058.56</v>
      </c>
      <c r="L12859" s="16">
        <f t="shared" si="613"/>
        <v>2166.9052631578948</v>
      </c>
      <c r="M12859" s="16">
        <f t="shared" si="615"/>
        <v>2462.3923444976076</v>
      </c>
      <c r="N12859" t="e">
        <f>INDEX(XML!$A$2:$R$782,MATCH(C12859,XML!$D$2:$D$737,0),2)</f>
        <v>#N/A</v>
      </c>
    </row>
    <row r="12860" spans="1:14" ht="22.5" x14ac:dyDescent="0.2">
      <c r="A12860">
        <v>56933</v>
      </c>
      <c r="B12860" t="s">
        <v>8588</v>
      </c>
      <c r="C12860" s="15" t="s">
        <v>16634</v>
      </c>
      <c r="D12860" s="15" t="s">
        <v>16635</v>
      </c>
      <c r="E12860">
        <v>2604</v>
      </c>
      <c r="F12860">
        <v>2864</v>
      </c>
      <c r="H12860" t="s">
        <v>746</v>
      </c>
      <c r="K12860" s="16">
        <f t="shared" si="614"/>
        <v>2916.48</v>
      </c>
      <c r="L12860" s="16">
        <f t="shared" si="613"/>
        <v>3069.9789473684209</v>
      </c>
      <c r="M12860" s="16">
        <f t="shared" si="615"/>
        <v>3488.6124401913871</v>
      </c>
      <c r="N12860" t="e">
        <f>INDEX(XML!$A$2:$R$782,MATCH(C12860,XML!$D$2:$D$737,0),2)</f>
        <v>#N/A</v>
      </c>
    </row>
    <row r="12861" spans="1:14" ht="22.5" x14ac:dyDescent="0.2">
      <c r="A12861">
        <v>56934</v>
      </c>
      <c r="B12861" t="s">
        <v>8589</v>
      </c>
      <c r="C12861" s="15" t="s">
        <v>16636</v>
      </c>
      <c r="D12861" s="15" t="s">
        <v>16637</v>
      </c>
      <c r="E12861">
        <v>2740</v>
      </c>
      <c r="F12861">
        <v>3014</v>
      </c>
      <c r="H12861" t="s">
        <v>746</v>
      </c>
      <c r="K12861" s="16">
        <f t="shared" si="614"/>
        <v>3068.8</v>
      </c>
      <c r="L12861" s="16">
        <f t="shared" si="613"/>
        <v>3230.3157894736842</v>
      </c>
      <c r="M12861" s="16">
        <f t="shared" si="615"/>
        <v>3670.8133971291868</v>
      </c>
      <c r="N12861" t="e">
        <f>INDEX(XML!$A$2:$R$782,MATCH(C12861,XML!$D$2:$D$737,0),2)</f>
        <v>#N/A</v>
      </c>
    </row>
    <row r="12862" spans="1:14" ht="22.5" x14ac:dyDescent="0.2">
      <c r="A12862">
        <v>57052</v>
      </c>
      <c r="B12862" t="s">
        <v>8590</v>
      </c>
      <c r="C12862" s="15" t="s">
        <v>16638</v>
      </c>
      <c r="D12862" s="15" t="s">
        <v>16639</v>
      </c>
      <c r="E12862">
        <v>6005</v>
      </c>
      <c r="F12862">
        <v>6490</v>
      </c>
      <c r="H12862" t="s">
        <v>746</v>
      </c>
      <c r="K12862" s="16">
        <f t="shared" si="614"/>
        <v>6725.6</v>
      </c>
      <c r="L12862" s="16">
        <f t="shared" si="613"/>
        <v>7079.5789473684208</v>
      </c>
      <c r="M12862" s="16">
        <f t="shared" si="615"/>
        <v>8044.9760765550245</v>
      </c>
      <c r="N12862" t="e">
        <f>INDEX(XML!$A$2:$R$782,MATCH(C12862,XML!$D$2:$D$737,0),2)</f>
        <v>#N/A</v>
      </c>
    </row>
    <row r="12863" spans="1:14" ht="22.5" x14ac:dyDescent="0.2">
      <c r="A12863">
        <v>54238</v>
      </c>
      <c r="B12863" t="s">
        <v>8591</v>
      </c>
      <c r="C12863" s="15" t="s">
        <v>15319</v>
      </c>
      <c r="D12863" s="15" t="s">
        <v>15320</v>
      </c>
      <c r="E12863">
        <v>5560</v>
      </c>
      <c r="F12863">
        <v>6416</v>
      </c>
      <c r="H12863">
        <v>9</v>
      </c>
      <c r="K12863" s="16">
        <f t="shared" si="614"/>
        <v>6227.2</v>
      </c>
      <c r="L12863" s="16">
        <f t="shared" si="613"/>
        <v>6554.9473684210525</v>
      </c>
      <c r="M12863" s="16">
        <f t="shared" si="615"/>
        <v>7448.803827751196</v>
      </c>
      <c r="N12863" t="e">
        <f>INDEX(XML!$A$2:$R$782,MATCH(C12863,XML!$D$2:$D$737,0),2)</f>
        <v>#N/A</v>
      </c>
    </row>
    <row r="12864" spans="1:14" ht="22.5" x14ac:dyDescent="0.2">
      <c r="A12864">
        <v>56935</v>
      </c>
      <c r="B12864" t="s">
        <v>16640</v>
      </c>
      <c r="C12864" s="15" t="s">
        <v>16641</v>
      </c>
      <c r="D12864" s="15" t="s">
        <v>16642</v>
      </c>
      <c r="E12864">
        <v>6313</v>
      </c>
      <c r="F12864">
        <v>7094</v>
      </c>
      <c r="H12864" t="s">
        <v>746</v>
      </c>
      <c r="K12864" s="16">
        <f t="shared" si="614"/>
        <v>7070.5599999999995</v>
      </c>
      <c r="L12864" s="16">
        <f t="shared" si="613"/>
        <v>7442.6947368421052</v>
      </c>
      <c r="M12864" s="16">
        <f t="shared" si="615"/>
        <v>8457.6076555023919</v>
      </c>
      <c r="N12864" t="e">
        <f>INDEX(XML!$A$2:$R$782,MATCH(C12864,XML!$D$2:$D$737,0),2)</f>
        <v>#N/A</v>
      </c>
    </row>
    <row r="12865" spans="1:14" ht="22.5" x14ac:dyDescent="0.2">
      <c r="A12865">
        <v>54239</v>
      </c>
      <c r="B12865" t="s">
        <v>8592</v>
      </c>
      <c r="C12865" s="15" t="s">
        <v>8593</v>
      </c>
      <c r="D12865" s="15" t="s">
        <v>8594</v>
      </c>
      <c r="E12865">
        <v>7797</v>
      </c>
      <c r="F12865">
        <v>8753</v>
      </c>
      <c r="H12865" t="s">
        <v>746</v>
      </c>
      <c r="K12865" s="16">
        <f t="shared" si="614"/>
        <v>8732.64</v>
      </c>
      <c r="L12865" s="16">
        <f t="shared" si="613"/>
        <v>9192.2526315789473</v>
      </c>
      <c r="M12865" s="16">
        <f t="shared" si="615"/>
        <v>10445.741626794259</v>
      </c>
      <c r="N12865" t="e">
        <f>INDEX(XML!$A$2:$R$782,MATCH(C12865,XML!$D$2:$D$737,0),2)</f>
        <v>#N/A</v>
      </c>
    </row>
    <row r="12866" spans="1:14" ht="22.5" x14ac:dyDescent="0.2">
      <c r="A12866">
        <v>54240</v>
      </c>
      <c r="B12866" t="s">
        <v>15321</v>
      </c>
      <c r="C12866" s="15" t="s">
        <v>15322</v>
      </c>
      <c r="D12866" s="15" t="s">
        <v>15323</v>
      </c>
      <c r="E12866">
        <v>7797</v>
      </c>
      <c r="F12866">
        <v>8753</v>
      </c>
      <c r="H12866">
        <v>38</v>
      </c>
      <c r="K12866" s="16">
        <f t="shared" si="614"/>
        <v>8732.64</v>
      </c>
      <c r="L12866" s="16">
        <f t="shared" si="613"/>
        <v>9192.2526315789473</v>
      </c>
      <c r="M12866" s="16">
        <f t="shared" si="615"/>
        <v>10445.741626794259</v>
      </c>
      <c r="N12866" t="e">
        <f>INDEX(XML!$A$2:$R$782,MATCH(C12866,XML!$D$2:$D$737,0),2)</f>
        <v>#N/A</v>
      </c>
    </row>
    <row r="12867" spans="1:14" ht="15.75" x14ac:dyDescent="0.25">
      <c r="A12867" s="184" t="s">
        <v>8652</v>
      </c>
      <c r="B12867" s="184"/>
      <c r="C12867" s="185"/>
      <c r="D12867" s="185"/>
      <c r="E12867" s="184"/>
      <c r="F12867" s="184"/>
      <c r="G12867" s="184"/>
      <c r="H12867" s="184"/>
      <c r="I12867" s="184"/>
      <c r="J12867" s="184"/>
      <c r="K12867" s="16">
        <f t="shared" si="614"/>
        <v>0</v>
      </c>
      <c r="L12867" s="16">
        <f t="shared" si="613"/>
        <v>0</v>
      </c>
      <c r="M12867" s="16">
        <f t="shared" si="615"/>
        <v>0</v>
      </c>
      <c r="N12867" t="e">
        <f>INDEX(XML!$A$2:$R$782,MATCH(C12867,XML!$D$2:$D$737,0),2)</f>
        <v>#N/A</v>
      </c>
    </row>
    <row r="12868" spans="1:14" ht="33.75" x14ac:dyDescent="0.2">
      <c r="A12868">
        <v>54672</v>
      </c>
      <c r="B12868">
        <v>836824</v>
      </c>
      <c r="C12868" s="15" t="s">
        <v>12548</v>
      </c>
      <c r="D12868" s="15" t="s">
        <v>12840</v>
      </c>
      <c r="E12868">
        <v>21766</v>
      </c>
      <c r="F12868">
        <v>29021</v>
      </c>
      <c r="K12868" s="16">
        <f t="shared" si="614"/>
        <v>24377.919999999998</v>
      </c>
      <c r="L12868" s="16">
        <f t="shared" si="613"/>
        <v>25660.968421052632</v>
      </c>
      <c r="M12868" s="16">
        <f t="shared" si="615"/>
        <v>29160.191387559811</v>
      </c>
      <c r="N12868" t="e">
        <f>INDEX(XML!$A$2:$R$782,MATCH(C12868,XML!$D$2:$D$737,0),2)</f>
        <v>#N/A</v>
      </c>
    </row>
    <row r="12869" spans="1:14" ht="33.75" x14ac:dyDescent="0.2">
      <c r="A12869">
        <v>54673</v>
      </c>
      <c r="B12869">
        <v>836825</v>
      </c>
      <c r="C12869" s="15" t="s">
        <v>12547</v>
      </c>
      <c r="D12869" s="15" t="s">
        <v>12839</v>
      </c>
      <c r="E12869">
        <v>21614</v>
      </c>
      <c r="F12869">
        <v>28819</v>
      </c>
      <c r="H12869">
        <v>3</v>
      </c>
      <c r="K12869" s="16">
        <f t="shared" si="614"/>
        <v>24207.68</v>
      </c>
      <c r="L12869" s="16">
        <f t="shared" ref="L12869:L12932" si="616">K12869*100/95</f>
        <v>25481.768421052631</v>
      </c>
      <c r="M12869" s="16">
        <f t="shared" si="615"/>
        <v>28956.555023923444</v>
      </c>
      <c r="N12869" t="e">
        <f>INDEX(XML!$A$2:$R$782,MATCH(C12869,XML!$D$2:$D$737,0),2)</f>
        <v>#N/A</v>
      </c>
    </row>
    <row r="12870" spans="1:14" ht="33.75" x14ac:dyDescent="0.2">
      <c r="A12870">
        <v>54674</v>
      </c>
      <c r="B12870">
        <v>836511</v>
      </c>
      <c r="C12870" s="15" t="s">
        <v>12546</v>
      </c>
      <c r="D12870" s="15" t="s">
        <v>12838</v>
      </c>
      <c r="E12870">
        <v>44132</v>
      </c>
      <c r="F12870">
        <v>58843</v>
      </c>
      <c r="H12870">
        <v>1</v>
      </c>
      <c r="K12870" s="16">
        <f t="shared" si="614"/>
        <v>49427.839999999997</v>
      </c>
      <c r="L12870" s="16">
        <f t="shared" si="616"/>
        <v>52029.305263157898</v>
      </c>
      <c r="M12870" s="16">
        <f t="shared" si="615"/>
        <v>59124.210526315794</v>
      </c>
      <c r="N12870" t="e">
        <f>INDEX(XML!$A$2:$R$782,MATCH(C12870,XML!$D$2:$D$737,0),2)</f>
        <v>#N/A</v>
      </c>
    </row>
    <row r="12871" spans="1:14" ht="33.75" x14ac:dyDescent="0.2">
      <c r="A12871">
        <v>54675</v>
      </c>
      <c r="B12871">
        <v>836512</v>
      </c>
      <c r="C12871" s="15" t="s">
        <v>12545</v>
      </c>
      <c r="D12871" s="15" t="s">
        <v>12837</v>
      </c>
      <c r="E12871">
        <v>41434</v>
      </c>
      <c r="F12871">
        <v>55245</v>
      </c>
      <c r="H12871">
        <v>1</v>
      </c>
      <c r="K12871" s="16">
        <f t="shared" si="614"/>
        <v>46406.080000000002</v>
      </c>
      <c r="L12871" s="16">
        <f t="shared" si="616"/>
        <v>48848.505263157895</v>
      </c>
      <c r="M12871" s="16">
        <f t="shared" si="615"/>
        <v>55509.665071770338</v>
      </c>
      <c r="N12871" t="e">
        <f>INDEX(XML!$A$2:$R$782,MATCH(C12871,XML!$D$2:$D$737,0),2)</f>
        <v>#N/A</v>
      </c>
    </row>
    <row r="12872" spans="1:14" ht="33.75" x14ac:dyDescent="0.2">
      <c r="A12872">
        <v>54676</v>
      </c>
      <c r="B12872">
        <v>836515</v>
      </c>
      <c r="C12872" s="15" t="s">
        <v>12544</v>
      </c>
      <c r="D12872" s="15" t="s">
        <v>12836</v>
      </c>
      <c r="E12872">
        <v>53824</v>
      </c>
      <c r="F12872">
        <v>71765</v>
      </c>
      <c r="H12872">
        <v>5</v>
      </c>
      <c r="K12872" s="16">
        <f t="shared" ref="K12872:K12879" si="617">IF(E12872&gt;49999,E12872+E12872*0.07,IF(E12872&lt;=49999,E12872+E12872*0.12))</f>
        <v>57591.68</v>
      </c>
      <c r="L12872" s="16">
        <f t="shared" si="616"/>
        <v>60622.821052631582</v>
      </c>
      <c r="M12872" s="16">
        <f t="shared" ref="M12872:M12879" si="618">IF(COUNTIF(C12872,"*Dahua*"),F12872-10,L12872*100/88)</f>
        <v>68889.569377990425</v>
      </c>
      <c r="N12872" t="e">
        <f>INDEX(XML!$A$2:$R$782,MATCH(C12872,XML!$D$2:$D$737,0),2)</f>
        <v>#N/A</v>
      </c>
    </row>
    <row r="12873" spans="1:14" ht="33.75" x14ac:dyDescent="0.2">
      <c r="A12873">
        <v>54677</v>
      </c>
      <c r="B12873">
        <v>836516</v>
      </c>
      <c r="C12873" s="15" t="s">
        <v>12543</v>
      </c>
      <c r="D12873" s="15" t="s">
        <v>14575</v>
      </c>
      <c r="E12873">
        <v>54035</v>
      </c>
      <c r="F12873">
        <v>72047</v>
      </c>
      <c r="H12873">
        <v>2</v>
      </c>
      <c r="K12873" s="16">
        <f t="shared" si="617"/>
        <v>57817.45</v>
      </c>
      <c r="L12873" s="16">
        <f t="shared" si="616"/>
        <v>60860.473684210527</v>
      </c>
      <c r="M12873" s="16">
        <f t="shared" si="618"/>
        <v>69159.629186602877</v>
      </c>
      <c r="N12873" t="e">
        <f>INDEX(XML!$A$2:$R$782,MATCH(C12873,XML!$D$2:$D$737,0),2)</f>
        <v>#N/A</v>
      </c>
    </row>
    <row r="12874" spans="1:14" ht="33.75" x14ac:dyDescent="0.2">
      <c r="A12874">
        <v>54678</v>
      </c>
      <c r="B12874">
        <v>836523</v>
      </c>
      <c r="C12874" s="15" t="s">
        <v>12542</v>
      </c>
      <c r="D12874" s="15" t="s">
        <v>12835</v>
      </c>
      <c r="E12874">
        <v>61172</v>
      </c>
      <c r="F12874">
        <v>81563</v>
      </c>
      <c r="H12874">
        <v>2</v>
      </c>
      <c r="K12874" s="16">
        <f t="shared" si="617"/>
        <v>65454.04</v>
      </c>
      <c r="L12874" s="16">
        <f t="shared" si="616"/>
        <v>68898.989473684211</v>
      </c>
      <c r="M12874" s="16">
        <f t="shared" si="618"/>
        <v>78294.306220095692</v>
      </c>
      <c r="N12874" t="e">
        <f>INDEX(XML!$A$2:$R$782,MATCH(C12874,XML!$D$2:$D$737,0),2)</f>
        <v>#N/A</v>
      </c>
    </row>
    <row r="12875" spans="1:14" ht="33.75" x14ac:dyDescent="0.2">
      <c r="A12875">
        <v>54679</v>
      </c>
      <c r="B12875">
        <v>836542</v>
      </c>
      <c r="C12875" s="15" t="s">
        <v>12541</v>
      </c>
      <c r="D12875" s="15" t="s">
        <v>12834</v>
      </c>
      <c r="E12875">
        <v>84128</v>
      </c>
      <c r="F12875">
        <v>112171</v>
      </c>
      <c r="H12875">
        <v>5</v>
      </c>
      <c r="K12875" s="16">
        <f t="shared" si="617"/>
        <v>90016.960000000006</v>
      </c>
      <c r="L12875" s="16">
        <f t="shared" si="616"/>
        <v>94754.69473684211</v>
      </c>
      <c r="M12875" s="16">
        <f t="shared" si="618"/>
        <v>107675.78947368421</v>
      </c>
      <c r="N12875" t="e">
        <f>INDEX(XML!$A$2:$R$782,MATCH(C12875,XML!$D$2:$D$737,0),2)</f>
        <v>#N/A</v>
      </c>
    </row>
    <row r="12876" spans="1:14" ht="33.75" x14ac:dyDescent="0.2">
      <c r="A12876">
        <v>54680</v>
      </c>
      <c r="B12876">
        <v>836545</v>
      </c>
      <c r="C12876" s="15" t="s">
        <v>12540</v>
      </c>
      <c r="D12876" s="15" t="s">
        <v>12833</v>
      </c>
      <c r="E12876">
        <v>133841</v>
      </c>
      <c r="F12876">
        <v>178454</v>
      </c>
      <c r="H12876">
        <v>2</v>
      </c>
      <c r="K12876" s="16">
        <f t="shared" si="617"/>
        <v>143209.87</v>
      </c>
      <c r="L12876" s="16">
        <f t="shared" si="616"/>
        <v>150747.23157894737</v>
      </c>
      <c r="M12876" s="16">
        <f t="shared" si="618"/>
        <v>171303.67224880381</v>
      </c>
      <c r="N12876" t="e">
        <f>INDEX(XML!$A$2:$R$782,MATCH(C12876,XML!$D$2:$D$737,0),2)</f>
        <v>#N/A</v>
      </c>
    </row>
    <row r="12877" spans="1:14" ht="22.5" x14ac:dyDescent="0.2">
      <c r="A12877">
        <v>54236</v>
      </c>
      <c r="B12877" t="s">
        <v>16842</v>
      </c>
      <c r="C12877" s="15" t="s">
        <v>15324</v>
      </c>
      <c r="D12877" s="15" t="s">
        <v>15325</v>
      </c>
      <c r="E12877">
        <v>15190</v>
      </c>
      <c r="F12877">
        <v>17470</v>
      </c>
      <c r="H12877">
        <v>20</v>
      </c>
      <c r="K12877" s="16">
        <f t="shared" si="617"/>
        <v>17012.8</v>
      </c>
      <c r="L12877" s="16">
        <f t="shared" si="616"/>
        <v>17908.21052631579</v>
      </c>
      <c r="M12877" s="16">
        <f t="shared" si="618"/>
        <v>20350.239234449764</v>
      </c>
      <c r="N12877" t="e">
        <f>INDEX(XML!$A$2:$R$782,MATCH(C12877,XML!$D$2:$D$737,0),2)</f>
        <v>#N/A</v>
      </c>
    </row>
    <row r="12878" spans="1:14" ht="22.5" x14ac:dyDescent="0.2">
      <c r="A12878">
        <v>56926</v>
      </c>
      <c r="B12878" t="s">
        <v>16643</v>
      </c>
      <c r="C12878" s="15" t="s">
        <v>16644</v>
      </c>
      <c r="D12878" s="15" t="s">
        <v>16645</v>
      </c>
      <c r="E12878">
        <v>25110</v>
      </c>
      <c r="F12878">
        <v>28880</v>
      </c>
      <c r="H12878">
        <v>16</v>
      </c>
      <c r="K12878" s="16">
        <f t="shared" si="617"/>
        <v>28123.200000000001</v>
      </c>
      <c r="L12878" s="16">
        <f t="shared" si="616"/>
        <v>29603.36842105263</v>
      </c>
      <c r="M12878" s="16">
        <f t="shared" si="618"/>
        <v>33640.191387559804</v>
      </c>
      <c r="N12878" t="e">
        <f>INDEX(XML!$A$2:$R$782,MATCH(C12878,XML!$D$2:$D$737,0),2)</f>
        <v>#N/A</v>
      </c>
    </row>
    <row r="12879" spans="1:14" ht="22.5" x14ac:dyDescent="0.2">
      <c r="A12879">
        <v>56928</v>
      </c>
      <c r="B12879" t="s">
        <v>16646</v>
      </c>
      <c r="C12879" s="15" t="s">
        <v>16647</v>
      </c>
      <c r="D12879" s="15" t="s">
        <v>16648</v>
      </c>
      <c r="E12879">
        <v>41500</v>
      </c>
      <c r="F12879">
        <v>47730</v>
      </c>
      <c r="K12879" s="16">
        <f t="shared" si="617"/>
        <v>46480</v>
      </c>
      <c r="L12879" s="16">
        <f t="shared" si="616"/>
        <v>48926.315789473687</v>
      </c>
      <c r="M12879" s="16">
        <f t="shared" si="618"/>
        <v>55598.086124401918</v>
      </c>
      <c r="N12879" t="e">
        <f>INDEX(XML!$A$2:$R$782,MATCH(C12879,XML!$D$2:$D$737,0),2)</f>
        <v>#N/A</v>
      </c>
    </row>
    <row r="12880" spans="1:14" ht="33.75" x14ac:dyDescent="0.2">
      <c r="A12880">
        <v>54232</v>
      </c>
      <c r="B12880" t="s">
        <v>16843</v>
      </c>
      <c r="C12880" s="15" t="s">
        <v>8660</v>
      </c>
      <c r="D12880" s="15" t="s">
        <v>8661</v>
      </c>
      <c r="E12880">
        <v>26610</v>
      </c>
      <c r="F12880">
        <v>30610</v>
      </c>
      <c r="H12880">
        <v>7</v>
      </c>
      <c r="K12880" s="16">
        <f t="shared" ref="K12880:K12943" si="619">IF(E12880&gt;49999,E12880+E12880*0.07,IF(E12880&lt;=49999,E12880+E12880*0.12))</f>
        <v>29803.200000000001</v>
      </c>
      <c r="L12880" s="16">
        <f t="shared" si="616"/>
        <v>31371.78947368421</v>
      </c>
      <c r="M12880" s="16">
        <f t="shared" ref="M12880:M12943" si="620">IF(COUNTIF(C12880,"*Dahua*"),F12880-10,L12880*100/88)</f>
        <v>35649.760765550243</v>
      </c>
      <c r="N12880" t="e">
        <f>INDEX(XML!$A$2:$R$782,MATCH(C12880,XML!$D$2:$D$737,0),2)</f>
        <v>#N/A</v>
      </c>
    </row>
    <row r="12881" spans="1:14" ht="22.5" x14ac:dyDescent="0.2">
      <c r="A12881">
        <v>56688</v>
      </c>
      <c r="B12881" t="s">
        <v>8654</v>
      </c>
      <c r="C12881" s="15" t="s">
        <v>16649</v>
      </c>
      <c r="D12881" s="15" t="s">
        <v>16650</v>
      </c>
      <c r="E12881">
        <v>25980</v>
      </c>
      <c r="F12881">
        <v>29880</v>
      </c>
      <c r="K12881" s="16">
        <f t="shared" si="619"/>
        <v>29097.599999999999</v>
      </c>
      <c r="L12881" s="16">
        <f t="shared" si="616"/>
        <v>30629.052631578947</v>
      </c>
      <c r="M12881" s="16">
        <f t="shared" si="620"/>
        <v>34805.741626794261</v>
      </c>
      <c r="N12881" t="e">
        <f>INDEX(XML!$A$2:$R$782,MATCH(C12881,XML!$D$2:$D$737,0),2)</f>
        <v>#N/A</v>
      </c>
    </row>
    <row r="12882" spans="1:14" ht="33.75" x14ac:dyDescent="0.2">
      <c r="A12882">
        <v>56687</v>
      </c>
      <c r="B12882" t="s">
        <v>8653</v>
      </c>
      <c r="C12882" s="15" t="s">
        <v>16651</v>
      </c>
      <c r="D12882" s="15" t="s">
        <v>16652</v>
      </c>
      <c r="E12882">
        <v>24681</v>
      </c>
      <c r="F12882">
        <v>29880</v>
      </c>
      <c r="H12882">
        <v>36</v>
      </c>
      <c r="K12882" s="16">
        <f t="shared" si="619"/>
        <v>27642.720000000001</v>
      </c>
      <c r="L12882" s="16">
        <f t="shared" si="616"/>
        <v>29097.599999999999</v>
      </c>
      <c r="M12882" s="16">
        <f t="shared" si="620"/>
        <v>33065.454545454544</v>
      </c>
      <c r="N12882" t="e">
        <f>INDEX(XML!$A$2:$R$782,MATCH(C12882,XML!$D$2:$D$737,0),2)</f>
        <v>#N/A</v>
      </c>
    </row>
    <row r="12883" spans="1:14" ht="22.5" x14ac:dyDescent="0.2">
      <c r="A12883">
        <v>56927</v>
      </c>
      <c r="B12883" t="s">
        <v>16653</v>
      </c>
      <c r="C12883" s="15" t="s">
        <v>16654</v>
      </c>
      <c r="D12883" s="15" t="s">
        <v>16655</v>
      </c>
      <c r="E12883">
        <v>32600</v>
      </c>
      <c r="F12883">
        <v>35860</v>
      </c>
      <c r="H12883">
        <v>18</v>
      </c>
      <c r="K12883" s="16">
        <f t="shared" si="619"/>
        <v>36512</v>
      </c>
      <c r="L12883" s="16">
        <f t="shared" si="616"/>
        <v>38433.684210526313</v>
      </c>
      <c r="M12883" s="16">
        <f t="shared" si="620"/>
        <v>43674.641148325354</v>
      </c>
      <c r="N12883" t="e">
        <f>INDEX(XML!$A$2:$R$782,MATCH(C12883,XML!$D$2:$D$737,0),2)</f>
        <v>#N/A</v>
      </c>
    </row>
    <row r="12884" spans="1:14" ht="33.75" x14ac:dyDescent="0.2">
      <c r="A12884">
        <v>54230</v>
      </c>
      <c r="B12884" t="s">
        <v>16844</v>
      </c>
      <c r="C12884" s="15" t="s">
        <v>8655</v>
      </c>
      <c r="D12884" s="15" t="s">
        <v>8656</v>
      </c>
      <c r="E12884">
        <v>31559</v>
      </c>
      <c r="F12884">
        <v>38210</v>
      </c>
      <c r="H12884">
        <v>37</v>
      </c>
      <c r="K12884" s="16">
        <f t="shared" si="619"/>
        <v>35346.080000000002</v>
      </c>
      <c r="L12884" s="16">
        <f t="shared" si="616"/>
        <v>37206.400000000001</v>
      </c>
      <c r="M12884" s="16">
        <f t="shared" si="620"/>
        <v>42280</v>
      </c>
      <c r="N12884" t="e">
        <f>INDEX(XML!$A$2:$R$782,MATCH(C12884,XML!$D$2:$D$737,0),2)</f>
        <v>#N/A</v>
      </c>
    </row>
    <row r="12885" spans="1:14" ht="22.5" x14ac:dyDescent="0.2">
      <c r="A12885">
        <v>54235</v>
      </c>
      <c r="B12885" t="s">
        <v>16845</v>
      </c>
      <c r="C12885" s="15" t="s">
        <v>8666</v>
      </c>
      <c r="D12885" s="15" t="s">
        <v>8667</v>
      </c>
      <c r="E12885">
        <v>35020</v>
      </c>
      <c r="F12885">
        <v>40280</v>
      </c>
      <c r="H12885">
        <v>5</v>
      </c>
      <c r="K12885" s="16">
        <f t="shared" si="619"/>
        <v>39222.400000000001</v>
      </c>
      <c r="L12885" s="16">
        <f t="shared" si="616"/>
        <v>41286.73684210526</v>
      </c>
      <c r="M12885" s="16">
        <f t="shared" si="620"/>
        <v>46916.746411483247</v>
      </c>
      <c r="N12885" t="e">
        <f>INDEX(XML!$A$2:$R$782,MATCH(C12885,XML!$D$2:$D$737,0),2)</f>
        <v>#N/A</v>
      </c>
    </row>
    <row r="12886" spans="1:14" ht="22.5" x14ac:dyDescent="0.2">
      <c r="A12886">
        <v>54234</v>
      </c>
      <c r="B12886" t="s">
        <v>16846</v>
      </c>
      <c r="C12886" s="15" t="s">
        <v>8664</v>
      </c>
      <c r="D12886" s="15" t="s">
        <v>8665</v>
      </c>
      <c r="E12886">
        <v>35020</v>
      </c>
      <c r="F12886">
        <v>40280</v>
      </c>
      <c r="H12886">
        <v>16</v>
      </c>
      <c r="K12886" s="16">
        <f t="shared" si="619"/>
        <v>39222.400000000001</v>
      </c>
      <c r="L12886" s="16">
        <f t="shared" si="616"/>
        <v>41286.73684210526</v>
      </c>
      <c r="M12886" s="16">
        <f t="shared" si="620"/>
        <v>46916.746411483247</v>
      </c>
      <c r="N12886" t="e">
        <f>INDEX(XML!$A$2:$R$782,MATCH(C12886,XML!$D$2:$D$737,0),2)</f>
        <v>#N/A</v>
      </c>
    </row>
    <row r="12887" spans="1:14" ht="22.5" x14ac:dyDescent="0.2">
      <c r="A12887">
        <v>56929</v>
      </c>
      <c r="B12887" t="s">
        <v>8657</v>
      </c>
      <c r="C12887" s="15" t="s">
        <v>16656</v>
      </c>
      <c r="D12887" s="15" t="s">
        <v>16657</v>
      </c>
      <c r="E12887">
        <v>49870</v>
      </c>
      <c r="F12887">
        <v>57360</v>
      </c>
      <c r="K12887" s="16">
        <f t="shared" si="619"/>
        <v>55854.400000000001</v>
      </c>
      <c r="L12887" s="16">
        <f t="shared" si="616"/>
        <v>58794.105263157893</v>
      </c>
      <c r="M12887" s="16">
        <f t="shared" si="620"/>
        <v>66811.483253588522</v>
      </c>
      <c r="N12887" t="e">
        <f>INDEX(XML!$A$2:$R$782,MATCH(C12887,XML!$D$2:$D$737,0),2)</f>
        <v>#N/A</v>
      </c>
    </row>
    <row r="12888" spans="1:14" ht="22.5" x14ac:dyDescent="0.2">
      <c r="A12888">
        <v>54233</v>
      </c>
      <c r="B12888" t="s">
        <v>16847</v>
      </c>
      <c r="C12888" s="15" t="s">
        <v>8662</v>
      </c>
      <c r="D12888" s="15" t="s">
        <v>8663</v>
      </c>
      <c r="E12888">
        <v>49020</v>
      </c>
      <c r="F12888">
        <v>56380</v>
      </c>
      <c r="H12888">
        <v>20</v>
      </c>
      <c r="K12888" s="16">
        <f t="shared" si="619"/>
        <v>54902.400000000001</v>
      </c>
      <c r="L12888" s="16">
        <f t="shared" si="616"/>
        <v>57792</v>
      </c>
      <c r="M12888" s="16">
        <f t="shared" si="620"/>
        <v>65672.727272727279</v>
      </c>
      <c r="N12888" t="e">
        <f>INDEX(XML!$A$2:$R$782,MATCH(C12888,XML!$D$2:$D$737,0),2)</f>
        <v>#N/A</v>
      </c>
    </row>
    <row r="12889" spans="1:14" ht="22.5" x14ac:dyDescent="0.2">
      <c r="A12889">
        <v>54237</v>
      </c>
      <c r="B12889" t="s">
        <v>16848</v>
      </c>
      <c r="C12889" s="15" t="s">
        <v>8668</v>
      </c>
      <c r="D12889" s="15" t="s">
        <v>8669</v>
      </c>
      <c r="E12889">
        <v>65980</v>
      </c>
      <c r="F12889">
        <v>75880</v>
      </c>
      <c r="H12889">
        <v>13</v>
      </c>
      <c r="K12889" s="16">
        <f t="shared" si="619"/>
        <v>70598.600000000006</v>
      </c>
      <c r="L12889" s="16">
        <f t="shared" si="616"/>
        <v>74314.315789473694</v>
      </c>
      <c r="M12889" s="16">
        <f t="shared" si="620"/>
        <v>84448.086124401918</v>
      </c>
      <c r="N12889" t="e">
        <f>INDEX(XML!$A$2:$R$782,MATCH(C12889,XML!$D$2:$D$737,0),2)</f>
        <v>#N/A</v>
      </c>
    </row>
    <row r="12890" spans="1:14" ht="33.75" x14ac:dyDescent="0.2">
      <c r="A12890">
        <v>54231</v>
      </c>
      <c r="B12890" t="s">
        <v>16849</v>
      </c>
      <c r="C12890" s="15" t="s">
        <v>15326</v>
      </c>
      <c r="D12890" s="15" t="s">
        <v>15327</v>
      </c>
      <c r="E12890">
        <v>65980</v>
      </c>
      <c r="F12890">
        <v>75880</v>
      </c>
      <c r="H12890">
        <v>2</v>
      </c>
      <c r="K12890" s="16">
        <f t="shared" si="619"/>
        <v>70598.600000000006</v>
      </c>
      <c r="L12890" s="16">
        <f t="shared" si="616"/>
        <v>74314.315789473694</v>
      </c>
      <c r="M12890" s="16">
        <f t="shared" si="620"/>
        <v>84448.086124401918</v>
      </c>
      <c r="N12890" t="e">
        <f>INDEX(XML!$A$2:$R$782,MATCH(C12890,XML!$D$2:$D$737,0),2)</f>
        <v>#N/A</v>
      </c>
    </row>
    <row r="12891" spans="1:14" ht="22.5" x14ac:dyDescent="0.2">
      <c r="A12891">
        <v>56930</v>
      </c>
      <c r="B12891" t="s">
        <v>8658</v>
      </c>
      <c r="C12891" s="15" t="s">
        <v>16658</v>
      </c>
      <c r="D12891" s="15" t="s">
        <v>16659</v>
      </c>
      <c r="E12891">
        <v>149370</v>
      </c>
      <c r="F12891">
        <v>171780</v>
      </c>
      <c r="H12891">
        <v>5</v>
      </c>
      <c r="K12891" s="16">
        <f t="shared" si="619"/>
        <v>159825.9</v>
      </c>
      <c r="L12891" s="16">
        <f t="shared" si="616"/>
        <v>168237.78947368421</v>
      </c>
      <c r="M12891" s="16">
        <f t="shared" si="620"/>
        <v>191179.30622009569</v>
      </c>
      <c r="N12891" t="e">
        <f>INDEX(XML!$A$2:$R$782,MATCH(C12891,XML!$D$2:$D$737,0),2)</f>
        <v>#N/A</v>
      </c>
    </row>
    <row r="12892" spans="1:14" ht="22.5" x14ac:dyDescent="0.2">
      <c r="A12892">
        <v>56931</v>
      </c>
      <c r="B12892" t="s">
        <v>8659</v>
      </c>
      <c r="C12892" s="15" t="s">
        <v>16660</v>
      </c>
      <c r="D12892" s="15" t="s">
        <v>16661</v>
      </c>
      <c r="E12892">
        <v>160100</v>
      </c>
      <c r="F12892">
        <v>184120</v>
      </c>
      <c r="H12892">
        <v>4</v>
      </c>
      <c r="K12892" s="16">
        <f t="shared" si="619"/>
        <v>171307</v>
      </c>
      <c r="L12892" s="16">
        <f t="shared" si="616"/>
        <v>180323.15789473685</v>
      </c>
      <c r="M12892" s="16">
        <f t="shared" si="620"/>
        <v>204912.67942583736</v>
      </c>
      <c r="N12892" t="e">
        <f>INDEX(XML!$A$2:$R$782,MATCH(C12892,XML!$D$2:$D$737,0),2)</f>
        <v>#N/A</v>
      </c>
    </row>
    <row r="12893" spans="1:14" ht="15.75" x14ac:dyDescent="0.25">
      <c r="A12893" s="184" t="s">
        <v>8670</v>
      </c>
      <c r="B12893" s="184"/>
      <c r="C12893" s="185"/>
      <c r="D12893" s="185"/>
      <c r="E12893" s="184"/>
      <c r="F12893" s="184"/>
      <c r="G12893" s="184"/>
      <c r="H12893" s="184"/>
      <c r="I12893" s="184"/>
      <c r="J12893" s="184"/>
      <c r="K12893" s="16">
        <f t="shared" si="619"/>
        <v>0</v>
      </c>
      <c r="L12893" s="16">
        <f t="shared" si="616"/>
        <v>0</v>
      </c>
      <c r="M12893" s="16">
        <f t="shared" si="620"/>
        <v>0</v>
      </c>
      <c r="N12893" t="e">
        <f>INDEX(XML!$A$2:$R$782,MATCH(C12893,XML!$D$2:$D$737,0),2)</f>
        <v>#N/A</v>
      </c>
    </row>
    <row r="12894" spans="1:14" ht="33.75" x14ac:dyDescent="0.2">
      <c r="A12894">
        <v>70316</v>
      </c>
      <c r="B12894" t="s">
        <v>31635</v>
      </c>
      <c r="C12894" s="15" t="s">
        <v>31636</v>
      </c>
      <c r="D12894" s="15" t="s">
        <v>31637</v>
      </c>
      <c r="E12894">
        <v>7375</v>
      </c>
      <c r="F12894">
        <v>10685</v>
      </c>
      <c r="K12894" s="16">
        <f t="shared" si="619"/>
        <v>8260</v>
      </c>
      <c r="L12894" s="16">
        <f t="shared" si="616"/>
        <v>8694.7368421052633</v>
      </c>
      <c r="M12894" s="16">
        <f t="shared" si="620"/>
        <v>9880.3827751196168</v>
      </c>
      <c r="N12894" t="e">
        <f>INDEX(XML!$A$2:$R$782,MATCH(C12894,XML!$D$2:$D$737,0),2)</f>
        <v>#N/A</v>
      </c>
    </row>
    <row r="12895" spans="1:14" ht="22.5" x14ac:dyDescent="0.2">
      <c r="A12895">
        <v>83084</v>
      </c>
      <c r="B12895" t="s">
        <v>44987</v>
      </c>
      <c r="C12895" s="15" t="s">
        <v>44988</v>
      </c>
      <c r="D12895" s="15" t="s">
        <v>44989</v>
      </c>
      <c r="E12895">
        <v>28690</v>
      </c>
      <c r="F12895">
        <v>41575</v>
      </c>
      <c r="K12895" s="16">
        <f t="shared" si="619"/>
        <v>32132.799999999999</v>
      </c>
      <c r="L12895" s="16">
        <f t="shared" si="616"/>
        <v>33824</v>
      </c>
      <c r="M12895" s="16">
        <f t="shared" si="620"/>
        <v>38436.36363636364</v>
      </c>
      <c r="N12895" t="e">
        <f>INDEX(XML!$A$2:$R$782,MATCH(C12895,XML!$D$2:$D$737,0),2)</f>
        <v>#N/A</v>
      </c>
    </row>
    <row r="12896" spans="1:14" ht="45" x14ac:dyDescent="0.2">
      <c r="A12896">
        <v>54687</v>
      </c>
      <c r="B12896">
        <v>938251</v>
      </c>
      <c r="C12896" s="15" t="s">
        <v>12550</v>
      </c>
      <c r="D12896" s="15" t="s">
        <v>12842</v>
      </c>
      <c r="E12896">
        <v>1420</v>
      </c>
      <c r="F12896">
        <v>1893</v>
      </c>
      <c r="H12896" t="s">
        <v>746</v>
      </c>
      <c r="K12896" s="16">
        <f t="shared" si="619"/>
        <v>1590.4</v>
      </c>
      <c r="L12896" s="16">
        <f t="shared" si="616"/>
        <v>1674.1052631578948</v>
      </c>
      <c r="M12896" s="16">
        <f t="shared" si="620"/>
        <v>1902.3923444976076</v>
      </c>
      <c r="N12896" t="e">
        <f>INDEX(XML!$A$2:$R$782,MATCH(C12896,XML!$D$2:$D$737,0),2)</f>
        <v>#N/A</v>
      </c>
    </row>
    <row r="12897" spans="1:14" ht="45" x14ac:dyDescent="0.2">
      <c r="A12897">
        <v>54688</v>
      </c>
      <c r="B12897">
        <v>938256</v>
      </c>
      <c r="C12897" s="15" t="s">
        <v>12551</v>
      </c>
      <c r="D12897" s="15" t="s">
        <v>12843</v>
      </c>
      <c r="E12897">
        <v>852</v>
      </c>
      <c r="F12897">
        <v>1136</v>
      </c>
      <c r="H12897" t="s">
        <v>746</v>
      </c>
      <c r="K12897" s="16">
        <f t="shared" si="619"/>
        <v>954.24</v>
      </c>
      <c r="L12897" s="16">
        <f t="shared" si="616"/>
        <v>1004.4631578947368</v>
      </c>
      <c r="M12897" s="16">
        <f t="shared" si="620"/>
        <v>1141.4354066985645</v>
      </c>
      <c r="N12897" t="e">
        <f>INDEX(XML!$A$2:$R$782,MATCH(C12897,XML!$D$2:$D$737,0),2)</f>
        <v>#N/A</v>
      </c>
    </row>
    <row r="12898" spans="1:14" ht="45" x14ac:dyDescent="0.2">
      <c r="A12898">
        <v>54681</v>
      </c>
      <c r="B12898">
        <v>258022</v>
      </c>
      <c r="C12898" s="15" t="s">
        <v>12549</v>
      </c>
      <c r="D12898" s="15" t="s">
        <v>12841</v>
      </c>
      <c r="E12898">
        <v>4835</v>
      </c>
      <c r="F12898">
        <v>6447</v>
      </c>
      <c r="H12898">
        <v>13</v>
      </c>
      <c r="K12898" s="16">
        <f t="shared" si="619"/>
        <v>5415.2</v>
      </c>
      <c r="L12898" s="16">
        <f t="shared" si="616"/>
        <v>5700.2105263157891</v>
      </c>
      <c r="M12898" s="16">
        <f t="shared" si="620"/>
        <v>6477.5119617224873</v>
      </c>
      <c r="N12898" t="e">
        <f>INDEX(XML!$A$2:$R$782,MATCH(C12898,XML!$D$2:$D$737,0),2)</f>
        <v>#N/A</v>
      </c>
    </row>
    <row r="12899" spans="1:14" ht="33.75" x14ac:dyDescent="0.2">
      <c r="A12899">
        <v>14596</v>
      </c>
      <c r="B12899" t="s">
        <v>8677</v>
      </c>
      <c r="C12899" s="15" t="s">
        <v>8678</v>
      </c>
      <c r="D12899" s="15" t="s">
        <v>8679</v>
      </c>
      <c r="E12899">
        <v>408</v>
      </c>
      <c r="F12899">
        <v>550</v>
      </c>
      <c r="H12899">
        <v>435</v>
      </c>
      <c r="K12899" s="16">
        <f t="shared" si="619"/>
        <v>456.96</v>
      </c>
      <c r="L12899" s="16">
        <f t="shared" si="616"/>
        <v>481.01052631578949</v>
      </c>
      <c r="M12899" s="16">
        <f t="shared" si="620"/>
        <v>546.60287081339709</v>
      </c>
      <c r="N12899" t="e">
        <f>INDEX(XML!$A$2:$R$782,MATCH(C12899,XML!$D$2:$D$737,0),2)</f>
        <v>#N/A</v>
      </c>
    </row>
    <row r="12900" spans="1:14" ht="33.75" x14ac:dyDescent="0.2">
      <c r="A12900">
        <v>57070</v>
      </c>
      <c r="B12900" t="s">
        <v>8671</v>
      </c>
      <c r="C12900" s="15" t="s">
        <v>16662</v>
      </c>
      <c r="D12900" s="15" t="s">
        <v>16663</v>
      </c>
      <c r="E12900">
        <v>410</v>
      </c>
      <c r="F12900">
        <v>475</v>
      </c>
      <c r="K12900" s="16">
        <f t="shared" si="619"/>
        <v>459.2</v>
      </c>
      <c r="L12900" s="16">
        <f t="shared" si="616"/>
        <v>483.36842105263156</v>
      </c>
      <c r="M12900" s="16">
        <f t="shared" si="620"/>
        <v>549.28229665071763</v>
      </c>
      <c r="N12900" t="e">
        <f>INDEX(XML!$A$2:$R$782,MATCH(C12900,XML!$D$2:$D$737,0),2)</f>
        <v>#N/A</v>
      </c>
    </row>
    <row r="12901" spans="1:14" ht="45" x14ac:dyDescent="0.2">
      <c r="A12901">
        <v>54163</v>
      </c>
      <c r="B12901" t="s">
        <v>15328</v>
      </c>
      <c r="C12901" s="15" t="s">
        <v>15329</v>
      </c>
      <c r="D12901" s="15" t="s">
        <v>15330</v>
      </c>
      <c r="E12901">
        <v>1752</v>
      </c>
      <c r="F12901">
        <v>2540</v>
      </c>
      <c r="H12901">
        <v>19</v>
      </c>
      <c r="K12901" s="16">
        <f t="shared" si="619"/>
        <v>1962.24</v>
      </c>
      <c r="L12901" s="16">
        <f t="shared" si="616"/>
        <v>2065.5157894736844</v>
      </c>
      <c r="M12901" s="16">
        <f t="shared" si="620"/>
        <v>2347.1770334928233</v>
      </c>
      <c r="N12901" t="e">
        <f>INDEX(XML!$A$2:$R$782,MATCH(C12901,XML!$D$2:$D$737,0),2)</f>
        <v>#N/A</v>
      </c>
    </row>
    <row r="12902" spans="1:14" ht="45" x14ac:dyDescent="0.2">
      <c r="A12902">
        <v>53878</v>
      </c>
      <c r="B12902" t="s">
        <v>8683</v>
      </c>
      <c r="C12902" s="15" t="s">
        <v>8684</v>
      </c>
      <c r="D12902" s="15" t="s">
        <v>8685</v>
      </c>
      <c r="E12902">
        <v>1752</v>
      </c>
      <c r="F12902">
        <v>2540</v>
      </c>
      <c r="H12902">
        <v>35</v>
      </c>
      <c r="K12902" s="16">
        <f t="shared" si="619"/>
        <v>1962.24</v>
      </c>
      <c r="L12902" s="16">
        <f t="shared" si="616"/>
        <v>2065.5157894736844</v>
      </c>
      <c r="M12902" s="16">
        <f t="shared" si="620"/>
        <v>2347.1770334928233</v>
      </c>
      <c r="N12902" t="e">
        <f>INDEX(XML!$A$2:$R$782,MATCH(C12902,XML!$D$2:$D$737,0),2)</f>
        <v>#N/A</v>
      </c>
    </row>
    <row r="12903" spans="1:14" ht="45" x14ac:dyDescent="0.2">
      <c r="A12903">
        <v>16615</v>
      </c>
      <c r="B12903" t="s">
        <v>8672</v>
      </c>
      <c r="C12903" s="15" t="s">
        <v>8673</v>
      </c>
      <c r="D12903" s="15" t="s">
        <v>8674</v>
      </c>
      <c r="E12903">
        <v>1535</v>
      </c>
      <c r="F12903">
        <v>2100</v>
      </c>
      <c r="H12903">
        <v>4</v>
      </c>
      <c r="K12903" s="16">
        <f t="shared" si="619"/>
        <v>1719.2</v>
      </c>
      <c r="L12903" s="16">
        <f t="shared" si="616"/>
        <v>1809.6842105263158</v>
      </c>
      <c r="M12903" s="16">
        <f t="shared" si="620"/>
        <v>2056.4593301435407</v>
      </c>
      <c r="N12903" t="e">
        <f>INDEX(XML!$A$2:$R$782,MATCH(C12903,XML!$D$2:$D$737,0),2)</f>
        <v>#N/A</v>
      </c>
    </row>
    <row r="12904" spans="1:14" ht="45" x14ac:dyDescent="0.2">
      <c r="A12904">
        <v>53877</v>
      </c>
      <c r="B12904" t="s">
        <v>8672</v>
      </c>
      <c r="C12904" s="15" t="s">
        <v>8675</v>
      </c>
      <c r="D12904" s="15" t="s">
        <v>8676</v>
      </c>
      <c r="E12904">
        <v>1752</v>
      </c>
      <c r="F12904">
        <v>2540</v>
      </c>
      <c r="H12904">
        <v>29</v>
      </c>
      <c r="K12904" s="16">
        <f t="shared" si="619"/>
        <v>1962.24</v>
      </c>
      <c r="L12904" s="16">
        <f t="shared" si="616"/>
        <v>2065.5157894736844</v>
      </c>
      <c r="M12904" s="16">
        <f t="shared" si="620"/>
        <v>2347.1770334928233</v>
      </c>
      <c r="N12904" t="e">
        <f>INDEX(XML!$A$2:$R$782,MATCH(C12904,XML!$D$2:$D$737,0),2)</f>
        <v>#N/A</v>
      </c>
    </row>
    <row r="12905" spans="1:14" ht="45" x14ac:dyDescent="0.2">
      <c r="A12905">
        <v>17554</v>
      </c>
      <c r="B12905" t="s">
        <v>8680</v>
      </c>
      <c r="C12905" s="15" t="s">
        <v>8681</v>
      </c>
      <c r="D12905" s="15" t="s">
        <v>8682</v>
      </c>
      <c r="E12905">
        <v>1880</v>
      </c>
      <c r="F12905">
        <v>2401</v>
      </c>
      <c r="H12905">
        <v>3</v>
      </c>
      <c r="K12905" s="16">
        <f t="shared" si="619"/>
        <v>2105.6</v>
      </c>
      <c r="L12905" s="16">
        <f t="shared" si="616"/>
        <v>2216.4210526315787</v>
      </c>
      <c r="M12905" s="16">
        <f t="shared" si="620"/>
        <v>2518.6602870813394</v>
      </c>
      <c r="N12905" t="e">
        <f>INDEX(XML!$A$2:$R$782,MATCH(C12905,XML!$D$2:$D$737,0),2)</f>
        <v>#N/A</v>
      </c>
    </row>
    <row r="12906" spans="1:14" ht="15.75" x14ac:dyDescent="0.25">
      <c r="A12906" s="184" t="s">
        <v>8686</v>
      </c>
      <c r="B12906" s="184"/>
      <c r="C12906" s="185"/>
      <c r="D12906" s="185"/>
      <c r="E12906" s="184"/>
      <c r="F12906" s="184"/>
      <c r="G12906" s="184"/>
      <c r="H12906" s="184"/>
      <c r="I12906" s="184"/>
      <c r="J12906" s="184"/>
      <c r="K12906" s="16">
        <f t="shared" si="619"/>
        <v>0</v>
      </c>
      <c r="L12906" s="16">
        <f t="shared" si="616"/>
        <v>0</v>
      </c>
      <c r="M12906" s="16">
        <f t="shared" si="620"/>
        <v>0</v>
      </c>
      <c r="N12906" t="e">
        <f>INDEX(XML!$A$2:$R$782,MATCH(C12906,XML!$D$2:$D$737,0),2)</f>
        <v>#N/A</v>
      </c>
    </row>
    <row r="12907" spans="1:14" ht="33.75" x14ac:dyDescent="0.2">
      <c r="A12907">
        <v>65939</v>
      </c>
      <c r="B12907" t="s">
        <v>43384</v>
      </c>
      <c r="C12907" s="15" t="s">
        <v>43385</v>
      </c>
      <c r="D12907" s="15" t="s">
        <v>43386</v>
      </c>
      <c r="E12907">
        <v>53600</v>
      </c>
      <c r="F12907">
        <v>82560</v>
      </c>
      <c r="K12907" s="16">
        <f t="shared" si="619"/>
        <v>57352</v>
      </c>
      <c r="L12907" s="16">
        <f t="shared" si="616"/>
        <v>60370.526315789473</v>
      </c>
      <c r="M12907" s="16">
        <f t="shared" si="620"/>
        <v>68602.870813397123</v>
      </c>
      <c r="N12907" t="e">
        <f>INDEX(XML!$A$2:$R$782,MATCH(C12907,XML!$D$2:$D$737,0),2)</f>
        <v>#N/A</v>
      </c>
    </row>
    <row r="12908" spans="1:14" ht="33.75" x14ac:dyDescent="0.2">
      <c r="A12908">
        <v>65940</v>
      </c>
      <c r="B12908" t="s">
        <v>27711</v>
      </c>
      <c r="C12908" s="15" t="s">
        <v>27712</v>
      </c>
      <c r="D12908" s="15" t="s">
        <v>27713</v>
      </c>
      <c r="E12908">
        <v>55352</v>
      </c>
      <c r="F12908">
        <v>78848</v>
      </c>
      <c r="H12908">
        <v>5</v>
      </c>
      <c r="K12908" s="16">
        <f t="shared" si="619"/>
        <v>59226.64</v>
      </c>
      <c r="L12908" s="16">
        <f t="shared" si="616"/>
        <v>62343.831578947371</v>
      </c>
      <c r="M12908" s="16">
        <f t="shared" si="620"/>
        <v>70845.263157894733</v>
      </c>
      <c r="N12908" t="e">
        <f>INDEX(XML!$A$2:$R$782,MATCH(C12908,XML!$D$2:$D$737,0),2)</f>
        <v>#N/A</v>
      </c>
    </row>
    <row r="12909" spans="1:14" ht="33.75" x14ac:dyDescent="0.2">
      <c r="A12909">
        <v>54689</v>
      </c>
      <c r="B12909">
        <v>837107</v>
      </c>
      <c r="C12909" s="15" t="s">
        <v>12572</v>
      </c>
      <c r="D12909" s="15" t="s">
        <v>12864</v>
      </c>
      <c r="E12909">
        <v>3236</v>
      </c>
      <c r="F12909">
        <v>4315</v>
      </c>
      <c r="H12909">
        <v>24</v>
      </c>
      <c r="K12909" s="16">
        <f t="shared" si="619"/>
        <v>3624.32</v>
      </c>
      <c r="L12909" s="16">
        <f t="shared" si="616"/>
        <v>3815.0736842105262</v>
      </c>
      <c r="M12909" s="16">
        <f t="shared" si="620"/>
        <v>4335.3110047846894</v>
      </c>
      <c r="N12909" t="e">
        <f>INDEX(XML!$A$2:$R$782,MATCH(C12909,XML!$D$2:$D$737,0),2)</f>
        <v>#N/A</v>
      </c>
    </row>
    <row r="12910" spans="1:14" ht="33.75" x14ac:dyDescent="0.2">
      <c r="A12910">
        <v>54690</v>
      </c>
      <c r="B12910">
        <v>837108</v>
      </c>
      <c r="C12910" s="15" t="s">
        <v>12571</v>
      </c>
      <c r="D12910" s="15" t="s">
        <v>12863</v>
      </c>
      <c r="E12910">
        <v>3236</v>
      </c>
      <c r="F12910">
        <v>4315</v>
      </c>
      <c r="H12910">
        <v>18</v>
      </c>
      <c r="K12910" s="16">
        <f t="shared" si="619"/>
        <v>3624.32</v>
      </c>
      <c r="L12910" s="16">
        <f t="shared" si="616"/>
        <v>3815.0736842105262</v>
      </c>
      <c r="M12910" s="16">
        <f t="shared" si="620"/>
        <v>4335.3110047846894</v>
      </c>
      <c r="N12910" t="e">
        <f>INDEX(XML!$A$2:$R$782,MATCH(C12910,XML!$D$2:$D$737,0),2)</f>
        <v>#N/A</v>
      </c>
    </row>
    <row r="12911" spans="1:14" ht="22.5" x14ac:dyDescent="0.2">
      <c r="A12911">
        <v>54691</v>
      </c>
      <c r="B12911">
        <v>837109</v>
      </c>
      <c r="C12911" s="15" t="s">
        <v>12570</v>
      </c>
      <c r="D12911" s="15" t="s">
        <v>12862</v>
      </c>
      <c r="E12911">
        <v>3236</v>
      </c>
      <c r="F12911">
        <v>4315</v>
      </c>
      <c r="H12911">
        <v>15</v>
      </c>
      <c r="K12911" s="16">
        <f t="shared" si="619"/>
        <v>3624.32</v>
      </c>
      <c r="L12911" s="16">
        <f t="shared" si="616"/>
        <v>3815.0736842105262</v>
      </c>
      <c r="M12911" s="16">
        <f t="shared" si="620"/>
        <v>4335.3110047846894</v>
      </c>
      <c r="N12911" t="e">
        <f>INDEX(XML!$A$2:$R$782,MATCH(C12911,XML!$D$2:$D$737,0),2)</f>
        <v>#N/A</v>
      </c>
    </row>
    <row r="12912" spans="1:14" ht="22.5" x14ac:dyDescent="0.2">
      <c r="A12912">
        <v>54692</v>
      </c>
      <c r="B12912">
        <v>837110</v>
      </c>
      <c r="C12912" s="15" t="s">
        <v>12569</v>
      </c>
      <c r="D12912" s="15" t="s">
        <v>12861</v>
      </c>
      <c r="E12912">
        <v>3236</v>
      </c>
      <c r="F12912">
        <v>4315</v>
      </c>
      <c r="H12912">
        <v>21</v>
      </c>
      <c r="K12912" s="16">
        <f t="shared" si="619"/>
        <v>3624.32</v>
      </c>
      <c r="L12912" s="16">
        <f t="shared" si="616"/>
        <v>3815.0736842105262</v>
      </c>
      <c r="M12912" s="16">
        <f t="shared" si="620"/>
        <v>4335.3110047846894</v>
      </c>
      <c r="N12912" t="e">
        <f>INDEX(XML!$A$2:$R$782,MATCH(C12912,XML!$D$2:$D$737,0),2)</f>
        <v>#N/A</v>
      </c>
    </row>
    <row r="12913" spans="1:14" ht="22.5" x14ac:dyDescent="0.2">
      <c r="A12913">
        <v>54693</v>
      </c>
      <c r="B12913">
        <v>837112</v>
      </c>
      <c r="C12913" s="15" t="s">
        <v>12568</v>
      </c>
      <c r="D12913" s="15" t="s">
        <v>12860</v>
      </c>
      <c r="E12913">
        <v>3236</v>
      </c>
      <c r="F12913">
        <v>4315</v>
      </c>
      <c r="H12913">
        <v>25</v>
      </c>
      <c r="K12913" s="16">
        <f t="shared" si="619"/>
        <v>3624.32</v>
      </c>
      <c r="L12913" s="16">
        <f t="shared" si="616"/>
        <v>3815.0736842105262</v>
      </c>
      <c r="M12913" s="16">
        <f t="shared" si="620"/>
        <v>4335.3110047846894</v>
      </c>
      <c r="N12913" t="e">
        <f>INDEX(XML!$A$2:$R$782,MATCH(C12913,XML!$D$2:$D$737,0),2)</f>
        <v>#N/A</v>
      </c>
    </row>
    <row r="12914" spans="1:14" ht="22.5" x14ac:dyDescent="0.2">
      <c r="A12914">
        <v>54694</v>
      </c>
      <c r="B12914">
        <v>837113</v>
      </c>
      <c r="C12914" s="15" t="s">
        <v>12557</v>
      </c>
      <c r="D12914" s="15" t="s">
        <v>12849</v>
      </c>
      <c r="E12914">
        <v>3236</v>
      </c>
      <c r="F12914">
        <v>4315</v>
      </c>
      <c r="H12914">
        <v>17</v>
      </c>
      <c r="K12914" s="16">
        <f t="shared" si="619"/>
        <v>3624.32</v>
      </c>
      <c r="L12914" s="16">
        <f t="shared" si="616"/>
        <v>3815.0736842105262</v>
      </c>
      <c r="M12914" s="16">
        <f t="shared" si="620"/>
        <v>4335.3110047846894</v>
      </c>
      <c r="N12914" t="e">
        <f>INDEX(XML!$A$2:$R$782,MATCH(C12914,XML!$D$2:$D$737,0),2)</f>
        <v>#N/A</v>
      </c>
    </row>
    <row r="12915" spans="1:14" ht="22.5" x14ac:dyDescent="0.2">
      <c r="A12915">
        <v>54695</v>
      </c>
      <c r="B12915">
        <v>837114</v>
      </c>
      <c r="C12915" s="15" t="s">
        <v>12552</v>
      </c>
      <c r="D12915" s="15" t="s">
        <v>12844</v>
      </c>
      <c r="E12915">
        <v>3236</v>
      </c>
      <c r="F12915">
        <v>4315</v>
      </c>
      <c r="H12915">
        <v>1</v>
      </c>
      <c r="K12915" s="16">
        <f t="shared" si="619"/>
        <v>3624.32</v>
      </c>
      <c r="L12915" s="16">
        <f t="shared" si="616"/>
        <v>3815.0736842105262</v>
      </c>
      <c r="M12915" s="16">
        <f t="shared" si="620"/>
        <v>4335.3110047846894</v>
      </c>
      <c r="N12915" t="e">
        <f>INDEX(XML!$A$2:$R$782,MATCH(C12915,XML!$D$2:$D$737,0),2)</f>
        <v>#N/A</v>
      </c>
    </row>
    <row r="12916" spans="1:14" ht="22.5" x14ac:dyDescent="0.2">
      <c r="A12916">
        <v>54696</v>
      </c>
      <c r="B12916">
        <v>837115</v>
      </c>
      <c r="C12916" s="15" t="s">
        <v>12554</v>
      </c>
      <c r="D12916" s="15" t="s">
        <v>12846</v>
      </c>
      <c r="E12916">
        <v>3236</v>
      </c>
      <c r="F12916">
        <v>4315</v>
      </c>
      <c r="H12916">
        <v>22</v>
      </c>
      <c r="K12916" s="16">
        <f t="shared" si="619"/>
        <v>3624.32</v>
      </c>
      <c r="L12916" s="16">
        <f t="shared" si="616"/>
        <v>3815.0736842105262</v>
      </c>
      <c r="M12916" s="16">
        <f t="shared" si="620"/>
        <v>4335.3110047846894</v>
      </c>
      <c r="N12916" t="e">
        <f>INDEX(XML!$A$2:$R$782,MATCH(C12916,XML!$D$2:$D$737,0),2)</f>
        <v>#N/A</v>
      </c>
    </row>
    <row r="12917" spans="1:14" ht="22.5" x14ac:dyDescent="0.2">
      <c r="A12917">
        <v>54697</v>
      </c>
      <c r="B12917">
        <v>837116</v>
      </c>
      <c r="C12917" s="15" t="s">
        <v>12555</v>
      </c>
      <c r="D12917" s="15" t="s">
        <v>12847</v>
      </c>
      <c r="E12917">
        <v>3236</v>
      </c>
      <c r="F12917">
        <v>4315</v>
      </c>
      <c r="H12917">
        <v>12</v>
      </c>
      <c r="K12917" s="16">
        <f t="shared" si="619"/>
        <v>3624.32</v>
      </c>
      <c r="L12917" s="16">
        <f t="shared" si="616"/>
        <v>3815.0736842105262</v>
      </c>
      <c r="M12917" s="16">
        <f t="shared" si="620"/>
        <v>4335.3110047846894</v>
      </c>
      <c r="N12917" t="e">
        <f>INDEX(XML!$A$2:$R$782,MATCH(C12917,XML!$D$2:$D$737,0),2)</f>
        <v>#N/A</v>
      </c>
    </row>
    <row r="12918" spans="1:14" ht="22.5" x14ac:dyDescent="0.2">
      <c r="A12918">
        <v>54698</v>
      </c>
      <c r="B12918">
        <v>837117</v>
      </c>
      <c r="C12918" s="15" t="s">
        <v>12556</v>
      </c>
      <c r="D12918" s="15" t="s">
        <v>12848</v>
      </c>
      <c r="E12918">
        <v>3236</v>
      </c>
      <c r="F12918">
        <v>4315</v>
      </c>
      <c r="H12918">
        <v>19</v>
      </c>
      <c r="K12918" s="16">
        <f t="shared" si="619"/>
        <v>3624.32</v>
      </c>
      <c r="L12918" s="16">
        <f t="shared" si="616"/>
        <v>3815.0736842105262</v>
      </c>
      <c r="M12918" s="16">
        <f t="shared" si="620"/>
        <v>4335.3110047846894</v>
      </c>
      <c r="N12918" t="e">
        <f>INDEX(XML!$A$2:$R$782,MATCH(C12918,XML!$D$2:$D$737,0),2)</f>
        <v>#N/A</v>
      </c>
    </row>
    <row r="12919" spans="1:14" ht="22.5" x14ac:dyDescent="0.2">
      <c r="A12919">
        <v>54699</v>
      </c>
      <c r="B12919">
        <v>837118</v>
      </c>
      <c r="C12919" s="15" t="s">
        <v>12558</v>
      </c>
      <c r="D12919" s="15" t="s">
        <v>12850</v>
      </c>
      <c r="E12919">
        <v>3236</v>
      </c>
      <c r="F12919">
        <v>4315</v>
      </c>
      <c r="H12919">
        <v>28</v>
      </c>
      <c r="K12919" s="16">
        <f t="shared" si="619"/>
        <v>3624.32</v>
      </c>
      <c r="L12919" s="16">
        <f t="shared" si="616"/>
        <v>3815.0736842105262</v>
      </c>
      <c r="M12919" s="16">
        <f t="shared" si="620"/>
        <v>4335.3110047846894</v>
      </c>
      <c r="N12919" t="e">
        <f>INDEX(XML!$A$2:$R$782,MATCH(C12919,XML!$D$2:$D$737,0),2)</f>
        <v>#N/A</v>
      </c>
    </row>
    <row r="12920" spans="1:14" ht="22.5" x14ac:dyDescent="0.2">
      <c r="A12920">
        <v>54700</v>
      </c>
      <c r="B12920">
        <v>837119</v>
      </c>
      <c r="C12920" s="15" t="s">
        <v>12559</v>
      </c>
      <c r="D12920" s="15" t="s">
        <v>12851</v>
      </c>
      <c r="E12920">
        <v>3188</v>
      </c>
      <c r="F12920">
        <v>4250</v>
      </c>
      <c r="H12920">
        <v>9</v>
      </c>
      <c r="K12920" s="16">
        <f t="shared" si="619"/>
        <v>3570.56</v>
      </c>
      <c r="L12920" s="16">
        <f t="shared" si="616"/>
        <v>3758.4842105263156</v>
      </c>
      <c r="M12920" s="16">
        <f t="shared" si="620"/>
        <v>4271.0047846889947</v>
      </c>
      <c r="N12920" t="e">
        <f>INDEX(XML!$A$2:$R$782,MATCH(C12920,XML!$D$2:$D$737,0),2)</f>
        <v>#N/A</v>
      </c>
    </row>
    <row r="12921" spans="1:14" ht="22.5" x14ac:dyDescent="0.2">
      <c r="A12921">
        <v>54701</v>
      </c>
      <c r="B12921">
        <v>837120</v>
      </c>
      <c r="C12921" s="15" t="s">
        <v>12560</v>
      </c>
      <c r="D12921" s="15" t="s">
        <v>12852</v>
      </c>
      <c r="E12921">
        <v>4745</v>
      </c>
      <c r="F12921">
        <v>6326</v>
      </c>
      <c r="H12921">
        <v>12</v>
      </c>
      <c r="K12921" s="16">
        <f t="shared" si="619"/>
        <v>5314.4</v>
      </c>
      <c r="L12921" s="16">
        <f t="shared" si="616"/>
        <v>5594.105263157895</v>
      </c>
      <c r="M12921" s="16">
        <f t="shared" si="620"/>
        <v>6356.937799043063</v>
      </c>
      <c r="N12921" t="e">
        <f>INDEX(XML!$A$2:$R$782,MATCH(C12921,XML!$D$2:$D$737,0),2)</f>
        <v>#N/A</v>
      </c>
    </row>
    <row r="12922" spans="1:14" ht="33.75" x14ac:dyDescent="0.2">
      <c r="A12922">
        <v>54702</v>
      </c>
      <c r="B12922">
        <v>837123</v>
      </c>
      <c r="C12922" s="15" t="s">
        <v>12561</v>
      </c>
      <c r="D12922" s="15" t="s">
        <v>12853</v>
      </c>
      <c r="E12922">
        <v>6541</v>
      </c>
      <c r="F12922">
        <v>8721</v>
      </c>
      <c r="H12922">
        <v>10</v>
      </c>
      <c r="K12922" s="16">
        <f t="shared" si="619"/>
        <v>7325.92</v>
      </c>
      <c r="L12922" s="16">
        <f t="shared" si="616"/>
        <v>7711.4947368421053</v>
      </c>
      <c r="M12922" s="16">
        <f t="shared" si="620"/>
        <v>8763.0622009569379</v>
      </c>
      <c r="N12922" t="e">
        <f>INDEX(XML!$A$2:$R$782,MATCH(C12922,XML!$D$2:$D$737,0),2)</f>
        <v>#N/A</v>
      </c>
    </row>
    <row r="12923" spans="1:14" ht="33.75" x14ac:dyDescent="0.2">
      <c r="A12923">
        <v>54703</v>
      </c>
      <c r="B12923">
        <v>837124</v>
      </c>
      <c r="C12923" s="15" t="s">
        <v>12562</v>
      </c>
      <c r="D12923" s="15" t="s">
        <v>12854</v>
      </c>
      <c r="E12923">
        <v>6541</v>
      </c>
      <c r="F12923">
        <v>8721</v>
      </c>
      <c r="H12923">
        <v>17</v>
      </c>
      <c r="K12923" s="16">
        <f t="shared" si="619"/>
        <v>7325.92</v>
      </c>
      <c r="L12923" s="16">
        <f t="shared" si="616"/>
        <v>7711.4947368421053</v>
      </c>
      <c r="M12923" s="16">
        <f t="shared" si="620"/>
        <v>8763.0622009569379</v>
      </c>
      <c r="N12923" t="e">
        <f>INDEX(XML!$A$2:$R$782,MATCH(C12923,XML!$D$2:$D$737,0),2)</f>
        <v>#N/A</v>
      </c>
    </row>
    <row r="12924" spans="1:14" ht="33.75" x14ac:dyDescent="0.2">
      <c r="A12924">
        <v>54704</v>
      </c>
      <c r="B12924">
        <v>837125</v>
      </c>
      <c r="C12924" s="15" t="s">
        <v>12563</v>
      </c>
      <c r="D12924" s="15" t="s">
        <v>12855</v>
      </c>
      <c r="E12924">
        <v>6867</v>
      </c>
      <c r="F12924">
        <v>9156</v>
      </c>
      <c r="H12924">
        <v>7</v>
      </c>
      <c r="K12924" s="16">
        <f t="shared" si="619"/>
        <v>7691.04</v>
      </c>
      <c r="L12924" s="16">
        <f t="shared" si="616"/>
        <v>8095.8315789473681</v>
      </c>
      <c r="M12924" s="16">
        <f t="shared" si="620"/>
        <v>9199.8086124401907</v>
      </c>
      <c r="N12924" t="e">
        <f>INDEX(XML!$A$2:$R$782,MATCH(C12924,XML!$D$2:$D$737,0),2)</f>
        <v>#N/A</v>
      </c>
    </row>
    <row r="12925" spans="1:14" ht="33.75" x14ac:dyDescent="0.2">
      <c r="A12925">
        <v>54705</v>
      </c>
      <c r="B12925">
        <v>837126</v>
      </c>
      <c r="C12925" s="15" t="s">
        <v>12564</v>
      </c>
      <c r="D12925" s="15" t="s">
        <v>12856</v>
      </c>
      <c r="E12925">
        <v>7100</v>
      </c>
      <c r="F12925">
        <v>9467</v>
      </c>
      <c r="H12925">
        <v>3</v>
      </c>
      <c r="K12925" s="16">
        <f t="shared" si="619"/>
        <v>7952</v>
      </c>
      <c r="L12925" s="16">
        <f t="shared" si="616"/>
        <v>8370.5263157894733</v>
      </c>
      <c r="M12925" s="16">
        <f t="shared" si="620"/>
        <v>9511.9617224880367</v>
      </c>
      <c r="N12925" t="e">
        <f>INDEX(XML!$A$2:$R$782,MATCH(C12925,XML!$D$2:$D$737,0),2)</f>
        <v>#N/A</v>
      </c>
    </row>
    <row r="12926" spans="1:14" ht="33.75" x14ac:dyDescent="0.2">
      <c r="A12926">
        <v>54706</v>
      </c>
      <c r="B12926">
        <v>837127</v>
      </c>
      <c r="C12926" s="15" t="s">
        <v>12565</v>
      </c>
      <c r="D12926" s="15" t="s">
        <v>12857</v>
      </c>
      <c r="E12926">
        <v>6867</v>
      </c>
      <c r="F12926">
        <v>9156</v>
      </c>
      <c r="H12926">
        <v>1</v>
      </c>
      <c r="K12926" s="16">
        <f t="shared" si="619"/>
        <v>7691.04</v>
      </c>
      <c r="L12926" s="16">
        <f t="shared" si="616"/>
        <v>8095.8315789473681</v>
      </c>
      <c r="M12926" s="16">
        <f t="shared" si="620"/>
        <v>9199.8086124401907</v>
      </c>
      <c r="N12926" t="e">
        <f>INDEX(XML!$A$2:$R$782,MATCH(C12926,XML!$D$2:$D$737,0),2)</f>
        <v>#N/A</v>
      </c>
    </row>
    <row r="12927" spans="1:14" ht="33.75" x14ac:dyDescent="0.2">
      <c r="A12927">
        <v>54707</v>
      </c>
      <c r="B12927">
        <v>837129</v>
      </c>
      <c r="C12927" s="15" t="s">
        <v>12566</v>
      </c>
      <c r="D12927" s="15" t="s">
        <v>12858</v>
      </c>
      <c r="E12927">
        <v>9955</v>
      </c>
      <c r="F12927">
        <v>13273</v>
      </c>
      <c r="H12927">
        <v>10</v>
      </c>
      <c r="K12927" s="16">
        <f t="shared" si="619"/>
        <v>11149.6</v>
      </c>
      <c r="L12927" s="16">
        <f t="shared" si="616"/>
        <v>11736.421052631578</v>
      </c>
      <c r="M12927" s="16">
        <f t="shared" si="620"/>
        <v>13336.842105263157</v>
      </c>
      <c r="N12927" t="e">
        <f>INDEX(XML!$A$2:$R$782,MATCH(C12927,XML!$D$2:$D$737,0),2)</f>
        <v>#N/A</v>
      </c>
    </row>
    <row r="12928" spans="1:14" ht="33.75" x14ac:dyDescent="0.2">
      <c r="A12928">
        <v>54708</v>
      </c>
      <c r="B12928">
        <v>837130</v>
      </c>
      <c r="C12928" s="15" t="s">
        <v>12567</v>
      </c>
      <c r="D12928" s="15" t="s">
        <v>12859</v>
      </c>
      <c r="E12928">
        <v>38711</v>
      </c>
      <c r="F12928">
        <v>51615</v>
      </c>
      <c r="H12928">
        <v>40</v>
      </c>
      <c r="K12928" s="16">
        <f t="shared" si="619"/>
        <v>43356.32</v>
      </c>
      <c r="L12928" s="16">
        <f t="shared" si="616"/>
        <v>45638.231578947365</v>
      </c>
      <c r="M12928" s="16">
        <f t="shared" si="620"/>
        <v>51861.626794258365</v>
      </c>
      <c r="N12928" t="e">
        <f>INDEX(XML!$A$2:$R$782,MATCH(C12928,XML!$D$2:$D$737,0),2)</f>
        <v>#N/A</v>
      </c>
    </row>
    <row r="12929" spans="1:14" ht="33.75" x14ac:dyDescent="0.2">
      <c r="A12929">
        <v>54709</v>
      </c>
      <c r="B12929">
        <v>837131</v>
      </c>
      <c r="C12929" s="15" t="s">
        <v>12553</v>
      </c>
      <c r="D12929" s="15" t="s">
        <v>12845</v>
      </c>
      <c r="E12929">
        <v>39503</v>
      </c>
      <c r="F12929">
        <v>52671</v>
      </c>
      <c r="H12929">
        <v>27</v>
      </c>
      <c r="K12929" s="16">
        <f t="shared" si="619"/>
        <v>44243.360000000001</v>
      </c>
      <c r="L12929" s="16">
        <f t="shared" si="616"/>
        <v>46571.957894736843</v>
      </c>
      <c r="M12929" s="16">
        <f t="shared" si="620"/>
        <v>52922.679425837327</v>
      </c>
      <c r="N12929" t="e">
        <f>INDEX(XML!$A$2:$R$782,MATCH(C12929,XML!$D$2:$D$737,0),2)</f>
        <v>#N/A</v>
      </c>
    </row>
    <row r="12930" spans="1:14" ht="33.75" x14ac:dyDescent="0.2">
      <c r="A12930">
        <v>54174</v>
      </c>
      <c r="B12930" t="s">
        <v>16850</v>
      </c>
      <c r="C12930" s="15" t="s">
        <v>8687</v>
      </c>
      <c r="D12930" s="15" t="s">
        <v>8688</v>
      </c>
      <c r="E12930">
        <v>1208</v>
      </c>
      <c r="F12930">
        <v>1659</v>
      </c>
      <c r="H12930" t="s">
        <v>746</v>
      </c>
      <c r="K12930" s="16">
        <f t="shared" si="619"/>
        <v>1352.96</v>
      </c>
      <c r="L12930" s="16">
        <f t="shared" si="616"/>
        <v>1424.1684210526316</v>
      </c>
      <c r="M12930" s="16">
        <f t="shared" si="620"/>
        <v>1618.3732057416271</v>
      </c>
      <c r="N12930" t="e">
        <f>INDEX(XML!$A$2:$R$782,MATCH(C12930,XML!$D$2:$D$737,0),2)</f>
        <v>#N/A</v>
      </c>
    </row>
    <row r="12931" spans="1:14" ht="22.5" x14ac:dyDescent="0.2">
      <c r="A12931">
        <v>59403</v>
      </c>
      <c r="B12931" t="s">
        <v>8689</v>
      </c>
      <c r="C12931" s="15" t="s">
        <v>16664</v>
      </c>
      <c r="D12931" s="15" t="s">
        <v>16665</v>
      </c>
      <c r="E12931">
        <v>1271</v>
      </c>
      <c r="F12931">
        <v>1659</v>
      </c>
      <c r="H12931">
        <v>28</v>
      </c>
      <c r="K12931" s="16">
        <f t="shared" si="619"/>
        <v>1423.52</v>
      </c>
      <c r="L12931" s="16">
        <f t="shared" si="616"/>
        <v>1498.4421052631578</v>
      </c>
      <c r="M12931" s="16">
        <f t="shared" si="620"/>
        <v>1702.7751196172248</v>
      </c>
      <c r="N12931" t="e">
        <f>INDEX(XML!$A$2:$R$782,MATCH(C12931,XML!$D$2:$D$737,0),2)</f>
        <v>#N/A</v>
      </c>
    </row>
    <row r="12932" spans="1:14" ht="22.5" x14ac:dyDescent="0.2">
      <c r="A12932">
        <v>14807</v>
      </c>
      <c r="B12932" t="s">
        <v>8690</v>
      </c>
      <c r="C12932" s="15" t="s">
        <v>8691</v>
      </c>
      <c r="D12932" s="15" t="s">
        <v>8692</v>
      </c>
      <c r="E12932">
        <v>1022</v>
      </c>
      <c r="F12932">
        <v>1707</v>
      </c>
      <c r="H12932">
        <v>3</v>
      </c>
      <c r="K12932" s="16">
        <f t="shared" si="619"/>
        <v>1144.6400000000001</v>
      </c>
      <c r="L12932" s="16">
        <f t="shared" si="616"/>
        <v>1204.8842105263159</v>
      </c>
      <c r="M12932" s="16">
        <f t="shared" si="620"/>
        <v>1369.1866028708134</v>
      </c>
      <c r="N12932" t="e">
        <f>INDEX(XML!$A$2:$R$782,MATCH(C12932,XML!$D$2:$D$737,0),2)</f>
        <v>#N/A</v>
      </c>
    </row>
    <row r="12933" spans="1:14" ht="22.5" x14ac:dyDescent="0.2">
      <c r="A12933">
        <v>59404</v>
      </c>
      <c r="B12933" t="s">
        <v>8690</v>
      </c>
      <c r="C12933" s="15" t="s">
        <v>16666</v>
      </c>
      <c r="D12933" s="15" t="s">
        <v>16667</v>
      </c>
      <c r="E12933">
        <v>1271</v>
      </c>
      <c r="F12933">
        <v>1659</v>
      </c>
      <c r="H12933">
        <v>41</v>
      </c>
      <c r="K12933" s="16">
        <f t="shared" si="619"/>
        <v>1423.52</v>
      </c>
      <c r="L12933" s="16">
        <f t="shared" ref="L12933:L12996" si="621">K12933*100/95</f>
        <v>1498.4421052631578</v>
      </c>
      <c r="M12933" s="16">
        <f t="shared" si="620"/>
        <v>1702.7751196172248</v>
      </c>
      <c r="N12933" t="e">
        <f>INDEX(XML!$A$2:$R$782,MATCH(C12933,XML!$D$2:$D$737,0),2)</f>
        <v>#N/A</v>
      </c>
    </row>
    <row r="12934" spans="1:14" ht="22.5" x14ac:dyDescent="0.2">
      <c r="A12934">
        <v>59405</v>
      </c>
      <c r="B12934" t="s">
        <v>8693</v>
      </c>
      <c r="C12934" s="15" t="s">
        <v>16668</v>
      </c>
      <c r="D12934" s="15" t="s">
        <v>16669</v>
      </c>
      <c r="E12934">
        <v>1271</v>
      </c>
      <c r="F12934">
        <v>1659</v>
      </c>
      <c r="H12934">
        <v>40</v>
      </c>
      <c r="K12934" s="16">
        <f t="shared" si="619"/>
        <v>1423.52</v>
      </c>
      <c r="L12934" s="16">
        <f t="shared" si="621"/>
        <v>1498.4421052631578</v>
      </c>
      <c r="M12934" s="16">
        <f t="shared" si="620"/>
        <v>1702.7751196172248</v>
      </c>
      <c r="N12934" t="e">
        <f>INDEX(XML!$A$2:$R$782,MATCH(C12934,XML!$D$2:$D$737,0),2)</f>
        <v>#N/A</v>
      </c>
    </row>
    <row r="12935" spans="1:14" ht="22.5" x14ac:dyDescent="0.2">
      <c r="A12935">
        <v>14696</v>
      </c>
      <c r="B12935" t="s">
        <v>8693</v>
      </c>
      <c r="C12935" s="15" t="s">
        <v>8694</v>
      </c>
      <c r="D12935" s="15" t="s">
        <v>8695</v>
      </c>
      <c r="E12935">
        <v>1022</v>
      </c>
      <c r="F12935">
        <v>1703</v>
      </c>
      <c r="H12935">
        <v>56</v>
      </c>
      <c r="K12935" s="16">
        <f t="shared" si="619"/>
        <v>1144.6400000000001</v>
      </c>
      <c r="L12935" s="16">
        <f t="shared" si="621"/>
        <v>1204.8842105263159</v>
      </c>
      <c r="M12935" s="16">
        <f t="shared" si="620"/>
        <v>1369.1866028708134</v>
      </c>
      <c r="N12935" t="e">
        <f>INDEX(XML!$A$2:$R$782,MATCH(C12935,XML!$D$2:$D$737,0),2)</f>
        <v>#N/A</v>
      </c>
    </row>
    <row r="12936" spans="1:14" ht="22.5" x14ac:dyDescent="0.2">
      <c r="A12936">
        <v>59406</v>
      </c>
      <c r="B12936" t="s">
        <v>8696</v>
      </c>
      <c r="C12936" s="15" t="s">
        <v>16670</v>
      </c>
      <c r="D12936" s="15" t="s">
        <v>16671</v>
      </c>
      <c r="E12936">
        <v>1330</v>
      </c>
      <c r="F12936">
        <v>1822</v>
      </c>
      <c r="H12936">
        <v>89</v>
      </c>
      <c r="K12936" s="16">
        <f t="shared" si="619"/>
        <v>1489.6</v>
      </c>
      <c r="L12936" s="16">
        <f t="shared" si="621"/>
        <v>1568</v>
      </c>
      <c r="M12936" s="16">
        <f t="shared" si="620"/>
        <v>1781.8181818181818</v>
      </c>
      <c r="N12936" t="e">
        <f>INDEX(XML!$A$2:$R$782,MATCH(C12936,XML!$D$2:$D$737,0),2)</f>
        <v>#N/A</v>
      </c>
    </row>
    <row r="12937" spans="1:14" ht="22.5" x14ac:dyDescent="0.2">
      <c r="A12937">
        <v>54194</v>
      </c>
      <c r="B12937" t="s">
        <v>16851</v>
      </c>
      <c r="C12937" s="15" t="s">
        <v>8715</v>
      </c>
      <c r="D12937" s="15" t="s">
        <v>8716</v>
      </c>
      <c r="E12937">
        <v>1330</v>
      </c>
      <c r="F12937">
        <v>1822</v>
      </c>
      <c r="H12937" t="s">
        <v>747</v>
      </c>
      <c r="K12937" s="16">
        <f t="shared" si="619"/>
        <v>1489.6</v>
      </c>
      <c r="L12937" s="16">
        <f t="shared" si="621"/>
        <v>1568</v>
      </c>
      <c r="M12937" s="16">
        <f t="shared" si="620"/>
        <v>1781.8181818181818</v>
      </c>
      <c r="N12937" t="e">
        <f>INDEX(XML!$A$2:$R$782,MATCH(C12937,XML!$D$2:$D$737,0),2)</f>
        <v>#N/A</v>
      </c>
    </row>
    <row r="12938" spans="1:14" ht="22.5" x14ac:dyDescent="0.2">
      <c r="A12938">
        <v>59407</v>
      </c>
      <c r="B12938" t="s">
        <v>8704</v>
      </c>
      <c r="C12938" s="15" t="s">
        <v>16672</v>
      </c>
      <c r="D12938" s="15" t="s">
        <v>16673</v>
      </c>
      <c r="E12938">
        <v>1330</v>
      </c>
      <c r="F12938">
        <v>1822</v>
      </c>
      <c r="H12938">
        <v>69</v>
      </c>
      <c r="K12938" s="16">
        <f t="shared" si="619"/>
        <v>1489.6</v>
      </c>
      <c r="L12938" s="16">
        <f t="shared" si="621"/>
        <v>1568</v>
      </c>
      <c r="M12938" s="16">
        <f t="shared" si="620"/>
        <v>1781.8181818181818</v>
      </c>
      <c r="N12938" t="e">
        <f>INDEX(XML!$A$2:$R$782,MATCH(C12938,XML!$D$2:$D$737,0),2)</f>
        <v>#N/A</v>
      </c>
    </row>
    <row r="12939" spans="1:14" ht="22.5" x14ac:dyDescent="0.2">
      <c r="A12939">
        <v>14809</v>
      </c>
      <c r="B12939" t="s">
        <v>8704</v>
      </c>
      <c r="C12939" s="15" t="s">
        <v>8705</v>
      </c>
      <c r="D12939" s="15" t="s">
        <v>8706</v>
      </c>
      <c r="E12939">
        <v>1022</v>
      </c>
      <c r="F12939">
        <v>1703</v>
      </c>
      <c r="H12939">
        <v>64</v>
      </c>
      <c r="K12939" s="16">
        <f t="shared" si="619"/>
        <v>1144.6400000000001</v>
      </c>
      <c r="L12939" s="16">
        <f t="shared" si="621"/>
        <v>1204.8842105263159</v>
      </c>
      <c r="M12939" s="16">
        <f t="shared" si="620"/>
        <v>1369.1866028708134</v>
      </c>
      <c r="N12939" t="e">
        <f>INDEX(XML!$A$2:$R$782,MATCH(C12939,XML!$D$2:$D$737,0),2)</f>
        <v>#N/A</v>
      </c>
    </row>
    <row r="12940" spans="1:14" ht="22.5" x14ac:dyDescent="0.2">
      <c r="A12940">
        <v>59408</v>
      </c>
      <c r="B12940" t="s">
        <v>8697</v>
      </c>
      <c r="C12940" s="15" t="s">
        <v>16674</v>
      </c>
      <c r="D12940" s="15" t="s">
        <v>16675</v>
      </c>
      <c r="E12940">
        <v>1330</v>
      </c>
      <c r="F12940">
        <v>1822</v>
      </c>
      <c r="H12940" t="s">
        <v>746</v>
      </c>
      <c r="K12940" s="16">
        <f t="shared" si="619"/>
        <v>1489.6</v>
      </c>
      <c r="L12940" s="16">
        <f t="shared" si="621"/>
        <v>1568</v>
      </c>
      <c r="M12940" s="16">
        <f t="shared" si="620"/>
        <v>1781.8181818181818</v>
      </c>
      <c r="N12940" t="e">
        <f>INDEX(XML!$A$2:$R$782,MATCH(C12940,XML!$D$2:$D$737,0),2)</f>
        <v>#N/A</v>
      </c>
    </row>
    <row r="12941" spans="1:14" ht="22.5" x14ac:dyDescent="0.2">
      <c r="A12941">
        <v>14698</v>
      </c>
      <c r="B12941" t="s">
        <v>8697</v>
      </c>
      <c r="C12941" s="15" t="s">
        <v>8698</v>
      </c>
      <c r="D12941" s="15" t="s">
        <v>8699</v>
      </c>
      <c r="E12941">
        <v>1022</v>
      </c>
      <c r="F12941">
        <v>1703</v>
      </c>
      <c r="H12941">
        <v>18</v>
      </c>
      <c r="K12941" s="16">
        <f t="shared" si="619"/>
        <v>1144.6400000000001</v>
      </c>
      <c r="L12941" s="16">
        <f t="shared" si="621"/>
        <v>1204.8842105263159</v>
      </c>
      <c r="M12941" s="16">
        <f t="shared" si="620"/>
        <v>1369.1866028708134</v>
      </c>
      <c r="N12941" t="e">
        <f>INDEX(XML!$A$2:$R$782,MATCH(C12941,XML!$D$2:$D$737,0),2)</f>
        <v>#N/A</v>
      </c>
    </row>
    <row r="12942" spans="1:14" ht="22.5" x14ac:dyDescent="0.2">
      <c r="A12942">
        <v>59409</v>
      </c>
      <c r="B12942" t="s">
        <v>8703</v>
      </c>
      <c r="C12942" s="15" t="s">
        <v>16676</v>
      </c>
      <c r="D12942" s="15" t="s">
        <v>16677</v>
      </c>
      <c r="E12942">
        <v>1449</v>
      </c>
      <c r="F12942">
        <v>1884</v>
      </c>
      <c r="H12942" t="s">
        <v>746</v>
      </c>
      <c r="K12942" s="16">
        <f t="shared" si="619"/>
        <v>1622.88</v>
      </c>
      <c r="L12942" s="16">
        <f t="shared" si="621"/>
        <v>1708.2947368421053</v>
      </c>
      <c r="M12942" s="16">
        <f t="shared" si="620"/>
        <v>1941.2440191387561</v>
      </c>
      <c r="N12942" t="e">
        <f>INDEX(XML!$A$2:$R$782,MATCH(C12942,XML!$D$2:$D$737,0),2)</f>
        <v>#N/A</v>
      </c>
    </row>
    <row r="12943" spans="1:14" ht="22.5" x14ac:dyDescent="0.2">
      <c r="A12943">
        <v>59410</v>
      </c>
      <c r="B12943" t="s">
        <v>8700</v>
      </c>
      <c r="C12943" s="15" t="s">
        <v>16678</v>
      </c>
      <c r="D12943" s="15" t="s">
        <v>16679</v>
      </c>
      <c r="E12943">
        <v>1449</v>
      </c>
      <c r="F12943">
        <v>1884</v>
      </c>
      <c r="H12943">
        <v>50</v>
      </c>
      <c r="K12943" s="16">
        <f t="shared" si="619"/>
        <v>1622.88</v>
      </c>
      <c r="L12943" s="16">
        <f t="shared" si="621"/>
        <v>1708.2947368421053</v>
      </c>
      <c r="M12943" s="16">
        <f t="shared" si="620"/>
        <v>1941.2440191387561</v>
      </c>
      <c r="N12943" t="e">
        <f>INDEX(XML!$A$2:$R$782,MATCH(C12943,XML!$D$2:$D$737,0),2)</f>
        <v>#N/A</v>
      </c>
    </row>
    <row r="12944" spans="1:14" ht="22.5" x14ac:dyDescent="0.2">
      <c r="A12944">
        <v>59411</v>
      </c>
      <c r="B12944" t="s">
        <v>8701</v>
      </c>
      <c r="C12944" s="15" t="s">
        <v>16680</v>
      </c>
      <c r="D12944" s="15" t="s">
        <v>16681</v>
      </c>
      <c r="E12944">
        <v>1449</v>
      </c>
      <c r="F12944">
        <v>1884</v>
      </c>
      <c r="H12944" t="s">
        <v>746</v>
      </c>
      <c r="K12944" s="16">
        <f t="shared" ref="K12944:K12950" si="622">IF(E12944&gt;49999,E12944+E12944*0.07,IF(E12944&lt;=49999,E12944+E12944*0.12))</f>
        <v>1622.88</v>
      </c>
      <c r="L12944" s="16">
        <f t="shared" si="621"/>
        <v>1708.2947368421053</v>
      </c>
      <c r="M12944" s="16">
        <f t="shared" ref="M12944:M12950" si="623">IF(COUNTIF(C12944,"*Dahua*"),F12944-10,L12944*100/88)</f>
        <v>1941.2440191387561</v>
      </c>
      <c r="N12944" t="e">
        <f>INDEX(XML!$A$2:$R$782,MATCH(C12944,XML!$D$2:$D$737,0),2)</f>
        <v>#N/A</v>
      </c>
    </row>
    <row r="12945" spans="1:14" ht="22.5" x14ac:dyDescent="0.2">
      <c r="A12945">
        <v>54189</v>
      </c>
      <c r="B12945" t="s">
        <v>8710</v>
      </c>
      <c r="C12945" s="15" t="s">
        <v>8711</v>
      </c>
      <c r="D12945" s="15" t="s">
        <v>8712</v>
      </c>
      <c r="E12945">
        <v>1546</v>
      </c>
      <c r="F12945">
        <v>2012</v>
      </c>
      <c r="H12945">
        <v>49</v>
      </c>
      <c r="K12945" s="16">
        <f t="shared" si="622"/>
        <v>1731.52</v>
      </c>
      <c r="L12945" s="16">
        <f t="shared" si="621"/>
        <v>1822.6526315789474</v>
      </c>
      <c r="M12945" s="16">
        <f t="shared" si="623"/>
        <v>2071.196172248804</v>
      </c>
      <c r="N12945" t="e">
        <f>INDEX(XML!$A$2:$R$782,MATCH(C12945,XML!$D$2:$D$737,0),2)</f>
        <v>#N/A</v>
      </c>
    </row>
    <row r="12946" spans="1:14" ht="22.5" x14ac:dyDescent="0.2">
      <c r="A12946">
        <v>54195</v>
      </c>
      <c r="B12946" t="s">
        <v>8717</v>
      </c>
      <c r="C12946" s="15" t="s">
        <v>8718</v>
      </c>
      <c r="D12946" s="15" t="s">
        <v>8719</v>
      </c>
      <c r="E12946">
        <v>2930</v>
      </c>
      <c r="F12946">
        <v>3808</v>
      </c>
      <c r="H12946" t="s">
        <v>746</v>
      </c>
      <c r="K12946" s="16">
        <f t="shared" si="622"/>
        <v>3281.6</v>
      </c>
      <c r="L12946" s="16">
        <f t="shared" si="621"/>
        <v>3454.3157894736842</v>
      </c>
      <c r="M12946" s="16">
        <f t="shared" si="623"/>
        <v>3925.3588516746413</v>
      </c>
      <c r="N12946" t="e">
        <f>INDEX(XML!$A$2:$R$782,MATCH(C12946,XML!$D$2:$D$737,0),2)</f>
        <v>#N/A</v>
      </c>
    </row>
    <row r="12947" spans="1:14" ht="22.5" x14ac:dyDescent="0.2">
      <c r="A12947">
        <v>54192</v>
      </c>
      <c r="B12947" t="s">
        <v>8702</v>
      </c>
      <c r="C12947" s="15" t="s">
        <v>8713</v>
      </c>
      <c r="D12947" s="15" t="s">
        <v>8714</v>
      </c>
      <c r="E12947">
        <v>3917</v>
      </c>
      <c r="F12947">
        <v>5091</v>
      </c>
      <c r="H12947" t="s">
        <v>746</v>
      </c>
      <c r="K12947" s="16">
        <f t="shared" si="622"/>
        <v>4387.04</v>
      </c>
      <c r="L12947" s="16">
        <f t="shared" si="621"/>
        <v>4617.9368421052632</v>
      </c>
      <c r="M12947" s="16">
        <f t="shared" si="623"/>
        <v>5247.6555023923438</v>
      </c>
      <c r="N12947" t="e">
        <f>INDEX(XML!$A$2:$R$782,MATCH(C12947,XML!$D$2:$D$737,0),2)</f>
        <v>#N/A</v>
      </c>
    </row>
    <row r="12948" spans="1:14" ht="22.5" x14ac:dyDescent="0.2">
      <c r="A12948">
        <v>54188</v>
      </c>
      <c r="B12948" t="s">
        <v>8707</v>
      </c>
      <c r="C12948" s="15" t="s">
        <v>8708</v>
      </c>
      <c r="D12948" s="15" t="s">
        <v>8709</v>
      </c>
      <c r="E12948">
        <v>4494</v>
      </c>
      <c r="F12948">
        <v>5725</v>
      </c>
      <c r="H12948">
        <v>17</v>
      </c>
      <c r="K12948" s="16">
        <f t="shared" si="622"/>
        <v>5033.28</v>
      </c>
      <c r="L12948" s="16">
        <f t="shared" si="621"/>
        <v>5298.1894736842105</v>
      </c>
      <c r="M12948" s="16">
        <f t="shared" si="623"/>
        <v>6020.6698564593298</v>
      </c>
      <c r="N12948" t="e">
        <f>INDEX(XML!$A$2:$R$782,MATCH(C12948,XML!$D$2:$D$737,0),2)</f>
        <v>#N/A</v>
      </c>
    </row>
    <row r="12949" spans="1:14" ht="15.75" x14ac:dyDescent="0.25">
      <c r="A12949" s="184" t="s">
        <v>8720</v>
      </c>
      <c r="B12949" s="184"/>
      <c r="C12949" s="185"/>
      <c r="D12949" s="185"/>
      <c r="E12949" s="184"/>
      <c r="F12949" s="184"/>
      <c r="G12949" s="184"/>
      <c r="H12949" s="184"/>
      <c r="I12949" s="184"/>
      <c r="J12949" s="184"/>
      <c r="K12949" s="16">
        <f t="shared" si="622"/>
        <v>0</v>
      </c>
      <c r="L12949" s="16">
        <f t="shared" si="621"/>
        <v>0</v>
      </c>
      <c r="M12949" s="16">
        <f t="shared" si="623"/>
        <v>0</v>
      </c>
      <c r="N12949" t="e">
        <f>INDEX(XML!$A$2:$R$782,MATCH(C12949,XML!$D$2:$D$737,0),2)</f>
        <v>#N/A</v>
      </c>
    </row>
    <row r="12950" spans="1:14" ht="22.5" x14ac:dyDescent="0.2">
      <c r="A12950">
        <v>80803</v>
      </c>
      <c r="B12950" t="s">
        <v>42786</v>
      </c>
      <c r="C12950" s="15" t="s">
        <v>42787</v>
      </c>
      <c r="D12950" s="15" t="s">
        <v>42788</v>
      </c>
      <c r="E12950">
        <v>6760</v>
      </c>
      <c r="F12950">
        <v>8470</v>
      </c>
      <c r="H12950">
        <v>9</v>
      </c>
      <c r="K12950" s="16">
        <f t="shared" si="622"/>
        <v>7571.2</v>
      </c>
      <c r="L12950" s="16">
        <f t="shared" si="621"/>
        <v>7969.6842105263158</v>
      </c>
      <c r="M12950" s="16">
        <f t="shared" si="623"/>
        <v>9056.4593301435398</v>
      </c>
      <c r="N12950" t="e">
        <f>INDEX(XML!$A$2:$R$782,MATCH(C12950,XML!$D$2:$D$737,0),2)</f>
        <v>#N/A</v>
      </c>
    </row>
    <row r="12951" spans="1:14" ht="45" x14ac:dyDescent="0.2">
      <c r="A12951">
        <v>54685</v>
      </c>
      <c r="B12951">
        <v>777989</v>
      </c>
      <c r="C12951" s="15" t="s">
        <v>12573</v>
      </c>
      <c r="D12951" s="15" t="s">
        <v>12865</v>
      </c>
      <c r="E12951">
        <v>1231</v>
      </c>
      <c r="F12951">
        <v>1641</v>
      </c>
      <c r="K12951" s="16">
        <f t="shared" ref="K12951:K12982" si="624">IF(E12951&gt;49999,E12951+E12951*0.07,IF(E12951&lt;=49999,E12951+E12951*0.12))</f>
        <v>1378.72</v>
      </c>
      <c r="L12951" s="16">
        <f t="shared" si="621"/>
        <v>1451.2842105263157</v>
      </c>
      <c r="M12951" s="16">
        <f t="shared" ref="M12951:M12982" si="625">IF(COUNTIF(C12951,"*Dahua*"),F12951-10,L12951*100/88)</f>
        <v>1649.1866028708134</v>
      </c>
      <c r="N12951" t="e">
        <f>INDEX(XML!$A$2:$R$782,MATCH(C12951,XML!$D$2:$D$737,0),2)</f>
        <v>#N/A</v>
      </c>
    </row>
    <row r="12952" spans="1:14" ht="45" x14ac:dyDescent="0.2">
      <c r="A12952">
        <v>54686</v>
      </c>
      <c r="B12952">
        <v>777988</v>
      </c>
      <c r="C12952" s="15" t="s">
        <v>12574</v>
      </c>
      <c r="D12952" s="15" t="s">
        <v>12866</v>
      </c>
      <c r="E12952">
        <v>1172</v>
      </c>
      <c r="F12952">
        <v>1563</v>
      </c>
      <c r="H12952">
        <v>31</v>
      </c>
      <c r="K12952" s="16">
        <f t="shared" si="624"/>
        <v>1312.6399999999999</v>
      </c>
      <c r="L12952" s="16">
        <f t="shared" si="621"/>
        <v>1381.7263157894736</v>
      </c>
      <c r="M12952" s="16">
        <f t="shared" si="625"/>
        <v>1570.1435406698563</v>
      </c>
      <c r="N12952" t="e">
        <f>INDEX(XML!$A$2:$R$782,MATCH(C12952,XML!$D$2:$D$737,0),2)</f>
        <v>#N/A</v>
      </c>
    </row>
    <row r="12953" spans="1:14" ht="33.75" x14ac:dyDescent="0.2">
      <c r="A12953">
        <v>54164</v>
      </c>
      <c r="B12953" t="s">
        <v>13093</v>
      </c>
      <c r="C12953" s="15" t="s">
        <v>8721</v>
      </c>
      <c r="D12953" s="15" t="s">
        <v>8722</v>
      </c>
      <c r="E12953">
        <v>830</v>
      </c>
      <c r="F12953">
        <v>1204</v>
      </c>
      <c r="H12953">
        <v>17</v>
      </c>
      <c r="K12953" s="16">
        <f t="shared" si="624"/>
        <v>929.6</v>
      </c>
      <c r="L12953" s="16">
        <f t="shared" si="621"/>
        <v>978.52631578947364</v>
      </c>
      <c r="M12953" s="16">
        <f t="shared" si="625"/>
        <v>1111.9617224880383</v>
      </c>
      <c r="N12953" t="e">
        <f>INDEX(XML!$A$2:$R$782,MATCH(C12953,XML!$D$2:$D$737,0),2)</f>
        <v>#N/A</v>
      </c>
    </row>
    <row r="12954" spans="1:14" ht="15.75" x14ac:dyDescent="0.25">
      <c r="A12954" s="184" t="s">
        <v>31495</v>
      </c>
      <c r="B12954" s="184"/>
      <c r="C12954" s="185"/>
      <c r="D12954" s="185"/>
      <c r="E12954" s="184"/>
      <c r="F12954" s="184"/>
      <c r="G12954" s="184"/>
      <c r="H12954" s="184"/>
      <c r="I12954" s="184"/>
      <c r="J12954" s="184"/>
      <c r="K12954" s="16">
        <f t="shared" si="624"/>
        <v>0</v>
      </c>
      <c r="L12954" s="16">
        <f t="shared" si="621"/>
        <v>0</v>
      </c>
      <c r="M12954" s="16">
        <f t="shared" si="625"/>
        <v>0</v>
      </c>
      <c r="N12954" t="e">
        <f>INDEX(XML!$A$2:$R$782,MATCH(C12954,XML!$D$2:$D$737,0),2)</f>
        <v>#N/A</v>
      </c>
    </row>
    <row r="12955" spans="1:14" ht="45" x14ac:dyDescent="0.2">
      <c r="A12955">
        <v>59171</v>
      </c>
      <c r="B12955" t="s">
        <v>19960</v>
      </c>
      <c r="C12955" s="15" t="s">
        <v>19961</v>
      </c>
      <c r="D12955" s="15" t="s">
        <v>19962</v>
      </c>
      <c r="E12955">
        <v>3959</v>
      </c>
      <c r="F12955">
        <v>4494</v>
      </c>
      <c r="H12955">
        <v>39</v>
      </c>
      <c r="K12955" s="16">
        <f t="shared" si="624"/>
        <v>4434.08</v>
      </c>
      <c r="L12955" s="16">
        <f t="shared" si="621"/>
        <v>4667.4526315789471</v>
      </c>
      <c r="M12955" s="16">
        <f t="shared" si="625"/>
        <v>5303.9234449760761</v>
      </c>
      <c r="N12955" t="e">
        <f>INDEX(XML!$A$2:$R$782,MATCH(C12955,XML!$D$2:$D$737,0),2)</f>
        <v>#N/A</v>
      </c>
    </row>
    <row r="12956" spans="1:14" ht="45" x14ac:dyDescent="0.2">
      <c r="A12956">
        <v>59172</v>
      </c>
      <c r="B12956" t="s">
        <v>19963</v>
      </c>
      <c r="C12956" s="15" t="s">
        <v>19964</v>
      </c>
      <c r="D12956" s="15" t="s">
        <v>19965</v>
      </c>
      <c r="E12956">
        <v>4387</v>
      </c>
      <c r="F12956">
        <v>5564</v>
      </c>
      <c r="H12956" t="s">
        <v>746</v>
      </c>
      <c r="K12956" s="16">
        <f t="shared" si="624"/>
        <v>4913.4399999999996</v>
      </c>
      <c r="L12956" s="16">
        <f t="shared" si="621"/>
        <v>5172.0421052631573</v>
      </c>
      <c r="M12956" s="16">
        <f t="shared" si="625"/>
        <v>5877.3205741626789</v>
      </c>
      <c r="N12956" t="e">
        <f>INDEX(XML!$A$2:$R$782,MATCH(C12956,XML!$D$2:$D$737,0),2)</f>
        <v>#N/A</v>
      </c>
    </row>
    <row r="12957" spans="1:14" ht="45" x14ac:dyDescent="0.2">
      <c r="A12957">
        <v>59173</v>
      </c>
      <c r="B12957" t="s">
        <v>19966</v>
      </c>
      <c r="C12957" s="15" t="s">
        <v>19967</v>
      </c>
      <c r="D12957" s="15" t="s">
        <v>19968</v>
      </c>
      <c r="E12957">
        <v>5682</v>
      </c>
      <c r="F12957">
        <v>6527</v>
      </c>
      <c r="H12957" t="s">
        <v>746</v>
      </c>
      <c r="K12957" s="16">
        <f t="shared" si="624"/>
        <v>6363.84</v>
      </c>
      <c r="L12957" s="16">
        <f t="shared" si="621"/>
        <v>6698.7789473684206</v>
      </c>
      <c r="M12957" s="16">
        <f t="shared" si="625"/>
        <v>7612.2488038277506</v>
      </c>
      <c r="N12957" t="e">
        <f>INDEX(XML!$A$2:$R$782,MATCH(C12957,XML!$D$2:$D$737,0),2)</f>
        <v>#N/A</v>
      </c>
    </row>
    <row r="12958" spans="1:14" ht="45" x14ac:dyDescent="0.2">
      <c r="A12958">
        <v>59174</v>
      </c>
      <c r="B12958" t="s">
        <v>19969</v>
      </c>
      <c r="C12958" s="15" t="s">
        <v>19970</v>
      </c>
      <c r="D12958" s="15" t="s">
        <v>19971</v>
      </c>
      <c r="E12958">
        <v>7790</v>
      </c>
      <c r="F12958">
        <v>8774</v>
      </c>
      <c r="H12958" t="s">
        <v>746</v>
      </c>
      <c r="K12958" s="16">
        <f t="shared" si="624"/>
        <v>8724.7999999999993</v>
      </c>
      <c r="L12958" s="16">
        <f t="shared" si="621"/>
        <v>9183.9999999999982</v>
      </c>
      <c r="M12958" s="16">
        <f t="shared" si="625"/>
        <v>10436.363636363634</v>
      </c>
      <c r="N12958" t="e">
        <f>INDEX(XML!$A$2:$R$782,MATCH(C12958,XML!$D$2:$D$737,0),2)</f>
        <v>#N/A</v>
      </c>
    </row>
    <row r="12959" spans="1:14" ht="45" x14ac:dyDescent="0.2">
      <c r="A12959">
        <v>59175</v>
      </c>
      <c r="B12959" t="s">
        <v>19972</v>
      </c>
      <c r="C12959" s="15" t="s">
        <v>19973</v>
      </c>
      <c r="D12959" s="15" t="s">
        <v>19974</v>
      </c>
      <c r="E12959">
        <v>10529</v>
      </c>
      <c r="F12959">
        <v>11802</v>
      </c>
      <c r="H12959" t="s">
        <v>746</v>
      </c>
      <c r="K12959" s="16">
        <f t="shared" si="624"/>
        <v>11792.48</v>
      </c>
      <c r="L12959" s="16">
        <f t="shared" si="621"/>
        <v>12413.136842105263</v>
      </c>
      <c r="M12959" s="16">
        <f t="shared" si="625"/>
        <v>14105.837320574163</v>
      </c>
      <c r="N12959" t="e">
        <f>INDEX(XML!$A$2:$R$782,MATCH(C12959,XML!$D$2:$D$737,0),2)</f>
        <v>#N/A</v>
      </c>
    </row>
    <row r="12960" spans="1:14" ht="45" x14ac:dyDescent="0.2">
      <c r="A12960">
        <v>59177</v>
      </c>
      <c r="B12960" t="s">
        <v>19975</v>
      </c>
      <c r="C12960" s="15" t="s">
        <v>19976</v>
      </c>
      <c r="D12960" s="15" t="s">
        <v>19977</v>
      </c>
      <c r="E12960">
        <v>14081</v>
      </c>
      <c r="F12960">
        <v>15772</v>
      </c>
      <c r="H12960">
        <v>44</v>
      </c>
      <c r="K12960" s="16">
        <f t="shared" si="624"/>
        <v>15770.72</v>
      </c>
      <c r="L12960" s="16">
        <f t="shared" si="621"/>
        <v>16600.757894736842</v>
      </c>
      <c r="M12960" s="16">
        <f t="shared" si="625"/>
        <v>18864.497607655503</v>
      </c>
      <c r="N12960" t="e">
        <f>INDEX(XML!$A$2:$R$782,MATCH(C12960,XML!$D$2:$D$737,0),2)</f>
        <v>#N/A</v>
      </c>
    </row>
    <row r="12961" spans="1:14" ht="45" x14ac:dyDescent="0.2">
      <c r="A12961">
        <v>59178</v>
      </c>
      <c r="B12961" t="s">
        <v>19978</v>
      </c>
      <c r="C12961" s="15" t="s">
        <v>19979</v>
      </c>
      <c r="D12961" s="15" t="s">
        <v>19980</v>
      </c>
      <c r="E12961">
        <v>21186</v>
      </c>
      <c r="F12961">
        <v>23722</v>
      </c>
      <c r="H12961" t="s">
        <v>746</v>
      </c>
      <c r="K12961" s="16">
        <f t="shared" si="624"/>
        <v>23728.32</v>
      </c>
      <c r="L12961" s="16">
        <f t="shared" si="621"/>
        <v>24977.178947368422</v>
      </c>
      <c r="M12961" s="16">
        <f t="shared" si="625"/>
        <v>28383.157894736843</v>
      </c>
      <c r="N12961" t="e">
        <f>INDEX(XML!$A$2:$R$782,MATCH(C12961,XML!$D$2:$D$737,0),2)</f>
        <v>#N/A</v>
      </c>
    </row>
    <row r="12962" spans="1:14" ht="45" x14ac:dyDescent="0.2">
      <c r="A12962">
        <v>59180</v>
      </c>
      <c r="B12962" t="s">
        <v>19823</v>
      </c>
      <c r="C12962" s="15" t="s">
        <v>19824</v>
      </c>
      <c r="D12962" s="15" t="s">
        <v>19825</v>
      </c>
      <c r="E12962">
        <v>28280</v>
      </c>
      <c r="F12962">
        <v>31672</v>
      </c>
      <c r="H12962" t="s">
        <v>746</v>
      </c>
      <c r="K12962" s="16">
        <f t="shared" si="624"/>
        <v>31673.599999999999</v>
      </c>
      <c r="L12962" s="16">
        <f t="shared" si="621"/>
        <v>33340.631578947367</v>
      </c>
      <c r="M12962" s="16">
        <f t="shared" si="625"/>
        <v>37887.081339712917</v>
      </c>
      <c r="N12962" t="e">
        <f>INDEX(XML!$A$2:$R$782,MATCH(C12962,XML!$D$2:$D$737,0),2)</f>
        <v>#N/A</v>
      </c>
    </row>
    <row r="12963" spans="1:14" ht="45" x14ac:dyDescent="0.2">
      <c r="A12963">
        <v>59183</v>
      </c>
      <c r="B12963" t="s">
        <v>19826</v>
      </c>
      <c r="C12963" s="15" t="s">
        <v>19827</v>
      </c>
      <c r="D12963" s="15" t="s">
        <v>19828</v>
      </c>
      <c r="E12963">
        <v>35449</v>
      </c>
      <c r="F12963">
        <v>39697</v>
      </c>
      <c r="H12963" t="s">
        <v>746</v>
      </c>
      <c r="K12963" s="16">
        <f t="shared" si="624"/>
        <v>39702.879999999997</v>
      </c>
      <c r="L12963" s="16">
        <f t="shared" si="621"/>
        <v>41792.505263157887</v>
      </c>
      <c r="M12963" s="16">
        <f t="shared" si="625"/>
        <v>47491.483253588507</v>
      </c>
      <c r="N12963" t="e">
        <f>INDEX(XML!$A$2:$R$782,MATCH(C12963,XML!$D$2:$D$737,0),2)</f>
        <v>#N/A</v>
      </c>
    </row>
    <row r="12964" spans="1:14" ht="45" x14ac:dyDescent="0.2">
      <c r="A12964">
        <v>59193</v>
      </c>
      <c r="B12964" t="s">
        <v>19829</v>
      </c>
      <c r="C12964" s="15" t="s">
        <v>19830</v>
      </c>
      <c r="D12964" s="15" t="s">
        <v>19831</v>
      </c>
      <c r="E12964">
        <v>15590</v>
      </c>
      <c r="F12964">
        <v>17462</v>
      </c>
      <c r="K12964" s="16">
        <f t="shared" si="624"/>
        <v>17460.8</v>
      </c>
      <c r="L12964" s="16">
        <f t="shared" si="621"/>
        <v>18379.78947368421</v>
      </c>
      <c r="M12964" s="16">
        <f t="shared" si="625"/>
        <v>20886.124401913872</v>
      </c>
      <c r="N12964" t="e">
        <f>INDEX(XML!$A$2:$R$782,MATCH(C12964,XML!$D$2:$D$737,0),2)</f>
        <v>#N/A</v>
      </c>
    </row>
    <row r="12965" spans="1:14" ht="33.75" x14ac:dyDescent="0.2">
      <c r="A12965">
        <v>72474</v>
      </c>
      <c r="B12965" t="s">
        <v>32596</v>
      </c>
      <c r="C12965" s="15" t="s">
        <v>32597</v>
      </c>
      <c r="D12965" s="15" t="s">
        <v>32598</v>
      </c>
      <c r="E12965">
        <v>3480</v>
      </c>
      <c r="F12965">
        <v>3828</v>
      </c>
      <c r="H12965">
        <v>11</v>
      </c>
      <c r="K12965" s="16">
        <f t="shared" si="624"/>
        <v>3897.6</v>
      </c>
      <c r="L12965" s="16">
        <f t="shared" si="621"/>
        <v>4102.7368421052633</v>
      </c>
      <c r="M12965" s="16">
        <f t="shared" si="625"/>
        <v>4662.2009569377997</v>
      </c>
      <c r="N12965" t="e">
        <f>INDEX(XML!$A$2:$R$782,MATCH(C12965,XML!$D$2:$D$737,0),2)</f>
        <v>#N/A</v>
      </c>
    </row>
    <row r="12966" spans="1:14" ht="33.75" x14ac:dyDescent="0.2">
      <c r="A12966">
        <v>72475</v>
      </c>
      <c r="B12966" t="s">
        <v>32599</v>
      </c>
      <c r="C12966" s="15" t="s">
        <v>32600</v>
      </c>
      <c r="D12966" s="15" t="s">
        <v>32601</v>
      </c>
      <c r="E12966">
        <v>4590</v>
      </c>
      <c r="F12966">
        <v>5049</v>
      </c>
      <c r="H12966" t="s">
        <v>746</v>
      </c>
      <c r="K12966" s="16">
        <f t="shared" si="624"/>
        <v>5140.8</v>
      </c>
      <c r="L12966" s="16">
        <f t="shared" si="621"/>
        <v>5411.3684210526317</v>
      </c>
      <c r="M12966" s="16">
        <f t="shared" si="625"/>
        <v>6149.2822966507174</v>
      </c>
      <c r="N12966" t="e">
        <f>INDEX(XML!$A$2:$R$782,MATCH(C12966,XML!$D$2:$D$737,0),2)</f>
        <v>#N/A</v>
      </c>
    </row>
    <row r="12967" spans="1:14" ht="33.75" x14ac:dyDescent="0.2">
      <c r="A12967">
        <v>72476</v>
      </c>
      <c r="B12967" t="s">
        <v>32602</v>
      </c>
      <c r="C12967" s="15" t="s">
        <v>32603</v>
      </c>
      <c r="D12967" s="15" t="s">
        <v>32604</v>
      </c>
      <c r="E12967">
        <v>4870</v>
      </c>
      <c r="F12967">
        <v>5357</v>
      </c>
      <c r="H12967" t="s">
        <v>746</v>
      </c>
      <c r="K12967" s="16">
        <f t="shared" si="624"/>
        <v>5454.4</v>
      </c>
      <c r="L12967" s="16">
        <f t="shared" si="621"/>
        <v>5741.4736842105267</v>
      </c>
      <c r="M12967" s="16">
        <f t="shared" si="625"/>
        <v>6524.4019138755984</v>
      </c>
      <c r="N12967" t="e">
        <f>INDEX(XML!$A$2:$R$782,MATCH(C12967,XML!$D$2:$D$737,0),2)</f>
        <v>#N/A</v>
      </c>
    </row>
    <row r="12968" spans="1:14" ht="33.75" x14ac:dyDescent="0.2">
      <c r="A12968">
        <v>72477</v>
      </c>
      <c r="B12968" t="s">
        <v>32605</v>
      </c>
      <c r="C12968" s="15" t="s">
        <v>32606</v>
      </c>
      <c r="D12968" s="15" t="s">
        <v>32607</v>
      </c>
      <c r="E12968">
        <v>8710</v>
      </c>
      <c r="F12968">
        <v>9581</v>
      </c>
      <c r="H12968" t="s">
        <v>746</v>
      </c>
      <c r="K12968" s="16">
        <f t="shared" si="624"/>
        <v>9755.2000000000007</v>
      </c>
      <c r="L12968" s="16">
        <f t="shared" si="621"/>
        <v>10268.63157894737</v>
      </c>
      <c r="M12968" s="16">
        <f t="shared" si="625"/>
        <v>11668.899521531102</v>
      </c>
      <c r="N12968" t="e">
        <f>INDEX(XML!$A$2:$R$782,MATCH(C12968,XML!$D$2:$D$737,0),2)</f>
        <v>#N/A</v>
      </c>
    </row>
    <row r="12969" spans="1:14" ht="33.75" x14ac:dyDescent="0.2">
      <c r="A12969">
        <v>72478</v>
      </c>
      <c r="B12969" t="s">
        <v>32608</v>
      </c>
      <c r="C12969" s="15" t="s">
        <v>32609</v>
      </c>
      <c r="D12969" s="15" t="s">
        <v>32610</v>
      </c>
      <c r="E12969">
        <v>11780</v>
      </c>
      <c r="F12969">
        <v>12958</v>
      </c>
      <c r="H12969" t="s">
        <v>746</v>
      </c>
      <c r="K12969" s="16">
        <f t="shared" si="624"/>
        <v>13193.6</v>
      </c>
      <c r="L12969" s="16">
        <f t="shared" si="621"/>
        <v>13888</v>
      </c>
      <c r="M12969" s="16">
        <f t="shared" si="625"/>
        <v>15781.818181818182</v>
      </c>
      <c r="N12969" t="e">
        <f>INDEX(XML!$A$2:$R$782,MATCH(C12969,XML!$D$2:$D$737,0),2)</f>
        <v>#N/A</v>
      </c>
    </row>
    <row r="12970" spans="1:14" ht="33.75" x14ac:dyDescent="0.2">
      <c r="A12970">
        <v>72479</v>
      </c>
      <c r="B12970" t="s">
        <v>32611</v>
      </c>
      <c r="C12970" s="15" t="s">
        <v>32612</v>
      </c>
      <c r="D12970" s="15" t="s">
        <v>32613</v>
      </c>
      <c r="E12970">
        <v>24880</v>
      </c>
      <c r="F12970">
        <v>27368</v>
      </c>
      <c r="H12970">
        <v>42</v>
      </c>
      <c r="K12970" s="16">
        <f t="shared" si="624"/>
        <v>27865.599999999999</v>
      </c>
      <c r="L12970" s="16">
        <f t="shared" si="621"/>
        <v>29332.21052631579</v>
      </c>
      <c r="M12970" s="16">
        <f t="shared" si="625"/>
        <v>33332.05741626794</v>
      </c>
      <c r="N12970" t="e">
        <f>INDEX(XML!$A$2:$R$782,MATCH(C12970,XML!$D$2:$D$737,0),2)</f>
        <v>#N/A</v>
      </c>
    </row>
    <row r="12971" spans="1:14" ht="15.75" x14ac:dyDescent="0.25">
      <c r="A12971" s="184" t="s">
        <v>28626</v>
      </c>
      <c r="B12971" s="184"/>
      <c r="C12971" s="185"/>
      <c r="D12971" s="185"/>
      <c r="E12971" s="184"/>
      <c r="F12971" s="184"/>
      <c r="G12971" s="184"/>
      <c r="H12971" s="184"/>
      <c r="I12971" s="184"/>
      <c r="J12971" s="184"/>
      <c r="K12971" s="16">
        <f t="shared" si="624"/>
        <v>0</v>
      </c>
      <c r="L12971" s="16">
        <f t="shared" si="621"/>
        <v>0</v>
      </c>
      <c r="M12971" s="16">
        <f t="shared" si="625"/>
        <v>0</v>
      </c>
      <c r="N12971" t="e">
        <f>INDEX(XML!$A$2:$R$782,MATCH(C12971,XML!$D$2:$D$737,0),2)</f>
        <v>#N/A</v>
      </c>
    </row>
    <row r="12972" spans="1:14" ht="56.25" x14ac:dyDescent="0.2">
      <c r="A12972">
        <v>63905</v>
      </c>
      <c r="B12972">
        <v>393526</v>
      </c>
      <c r="C12972" s="15" t="s">
        <v>28627</v>
      </c>
      <c r="D12972" s="15" t="s">
        <v>28628</v>
      </c>
      <c r="E12972">
        <v>14170</v>
      </c>
      <c r="F12972">
        <v>18893</v>
      </c>
      <c r="H12972">
        <v>21</v>
      </c>
      <c r="K12972" s="16">
        <f t="shared" si="624"/>
        <v>15870.4</v>
      </c>
      <c r="L12972" s="16">
        <f t="shared" si="621"/>
        <v>16705.684210526317</v>
      </c>
      <c r="M12972" s="16">
        <f t="shared" si="625"/>
        <v>18983.73205741627</v>
      </c>
      <c r="N12972" t="e">
        <f>INDEX(XML!$A$2:$R$782,MATCH(C12972,XML!$D$2:$D$737,0),2)</f>
        <v>#N/A</v>
      </c>
    </row>
    <row r="12973" spans="1:14" ht="33.75" x14ac:dyDescent="0.2">
      <c r="A12973">
        <v>78866</v>
      </c>
      <c r="B12973" t="s">
        <v>39225</v>
      </c>
      <c r="C12973" s="15" t="s">
        <v>39226</v>
      </c>
      <c r="D12973" s="15" t="s">
        <v>39227</v>
      </c>
      <c r="E12973">
        <v>1459</v>
      </c>
      <c r="F12973">
        <v>2084</v>
      </c>
      <c r="H12973">
        <v>25</v>
      </c>
      <c r="K12973" s="16">
        <f t="shared" si="624"/>
        <v>1634.08</v>
      </c>
      <c r="L12973" s="16">
        <f t="shared" si="621"/>
        <v>1720.0842105263157</v>
      </c>
      <c r="M12973" s="16">
        <f t="shared" si="625"/>
        <v>1954.6411483253587</v>
      </c>
      <c r="N12973" t="e">
        <f>INDEX(XML!$A$2:$R$782,MATCH(C12973,XML!$D$2:$D$737,0),2)</f>
        <v>#N/A</v>
      </c>
    </row>
    <row r="12974" spans="1:14" ht="15.75" x14ac:dyDescent="0.25">
      <c r="A12974" s="184" t="s">
        <v>8751</v>
      </c>
      <c r="B12974" s="184"/>
      <c r="C12974" s="185"/>
      <c r="D12974" s="185"/>
      <c r="E12974" s="184"/>
      <c r="F12974" s="184"/>
      <c r="G12974" s="184"/>
      <c r="H12974" s="184"/>
      <c r="I12974" s="184"/>
      <c r="J12974" s="184"/>
      <c r="K12974" s="16">
        <f t="shared" si="624"/>
        <v>0</v>
      </c>
      <c r="L12974" s="16">
        <f t="shared" si="621"/>
        <v>0</v>
      </c>
      <c r="M12974" s="16">
        <f t="shared" si="625"/>
        <v>0</v>
      </c>
      <c r="N12974" t="e">
        <f>INDEX(XML!$A$2:$R$782,MATCH(C12974,XML!$D$2:$D$737,0),2)</f>
        <v>#N/A</v>
      </c>
    </row>
    <row r="12975" spans="1:14" ht="33.75" x14ac:dyDescent="0.2">
      <c r="A12975">
        <v>60980</v>
      </c>
      <c r="B12975" t="s">
        <v>24469</v>
      </c>
      <c r="C12975" s="15" t="s">
        <v>24470</v>
      </c>
      <c r="D12975" s="15" t="s">
        <v>24471</v>
      </c>
      <c r="E12975">
        <v>1405</v>
      </c>
      <c r="F12975">
        <v>1616</v>
      </c>
      <c r="H12975" t="s">
        <v>766</v>
      </c>
      <c r="K12975" s="16">
        <f t="shared" si="624"/>
        <v>1573.6</v>
      </c>
      <c r="L12975" s="16">
        <f t="shared" si="621"/>
        <v>1656.421052631579</v>
      </c>
      <c r="M12975" s="16">
        <f t="shared" si="625"/>
        <v>1882.2966507177034</v>
      </c>
      <c r="N12975" t="e">
        <f>INDEX(XML!$A$2:$R$782,MATCH(C12975,XML!$D$2:$D$737,0),2)</f>
        <v>#N/A</v>
      </c>
    </row>
    <row r="12976" spans="1:14" ht="33.75" x14ac:dyDescent="0.2">
      <c r="A12976">
        <v>60982</v>
      </c>
      <c r="B12976" t="s">
        <v>24472</v>
      </c>
      <c r="C12976" s="15" t="s">
        <v>24473</v>
      </c>
      <c r="D12976" s="15" t="s">
        <v>24474</v>
      </c>
      <c r="E12976">
        <v>1618</v>
      </c>
      <c r="F12976">
        <v>1861</v>
      </c>
      <c r="H12976" t="s">
        <v>766</v>
      </c>
      <c r="K12976" s="16">
        <f t="shared" si="624"/>
        <v>1812.16</v>
      </c>
      <c r="L12976" s="16">
        <f t="shared" si="621"/>
        <v>1907.5368421052631</v>
      </c>
      <c r="M12976" s="16">
        <f t="shared" si="625"/>
        <v>2167.6555023923447</v>
      </c>
      <c r="N12976" t="e">
        <f>INDEX(XML!$A$2:$R$782,MATCH(C12976,XML!$D$2:$D$737,0),2)</f>
        <v>#N/A</v>
      </c>
    </row>
    <row r="12977" spans="1:14" ht="56.25" x14ac:dyDescent="0.2">
      <c r="A12977">
        <v>60983</v>
      </c>
      <c r="B12977" t="s">
        <v>24475</v>
      </c>
      <c r="C12977" s="15" t="s">
        <v>24476</v>
      </c>
      <c r="D12977" s="15" t="s">
        <v>24477</v>
      </c>
      <c r="E12977">
        <v>2029</v>
      </c>
      <c r="F12977">
        <v>2334</v>
      </c>
      <c r="H12977" t="s">
        <v>746</v>
      </c>
      <c r="K12977" s="16">
        <f t="shared" si="624"/>
        <v>2272.48</v>
      </c>
      <c r="L12977" s="16">
        <f t="shared" si="621"/>
        <v>2392.0842105263159</v>
      </c>
      <c r="M12977" s="16">
        <f t="shared" si="625"/>
        <v>2718.2775119617227</v>
      </c>
      <c r="N12977" t="e">
        <f>INDEX(XML!$A$2:$R$782,MATCH(C12977,XML!$D$2:$D$737,0),2)</f>
        <v>#N/A</v>
      </c>
    </row>
    <row r="12978" spans="1:14" ht="56.25" x14ac:dyDescent="0.2">
      <c r="A12978">
        <v>60984</v>
      </c>
      <c r="B12978" t="s">
        <v>24478</v>
      </c>
      <c r="C12978" s="15" t="s">
        <v>24479</v>
      </c>
      <c r="D12978" s="15" t="s">
        <v>24480</v>
      </c>
      <c r="E12978">
        <v>2748</v>
      </c>
      <c r="F12978">
        <v>3161</v>
      </c>
      <c r="H12978" t="s">
        <v>746</v>
      </c>
      <c r="K12978" s="16">
        <f t="shared" si="624"/>
        <v>3077.76</v>
      </c>
      <c r="L12978" s="16">
        <f t="shared" si="621"/>
        <v>3239.7473684210527</v>
      </c>
      <c r="M12978" s="16">
        <f t="shared" si="625"/>
        <v>3681.5311004784689</v>
      </c>
      <c r="N12978" t="e">
        <f>INDEX(XML!$A$2:$R$782,MATCH(C12978,XML!$D$2:$D$737,0),2)</f>
        <v>#N/A</v>
      </c>
    </row>
    <row r="12979" spans="1:14" ht="56.25" x14ac:dyDescent="0.2">
      <c r="A12979">
        <v>60986</v>
      </c>
      <c r="B12979" t="s">
        <v>24481</v>
      </c>
      <c r="C12979" s="15" t="s">
        <v>24482</v>
      </c>
      <c r="D12979" s="15" t="s">
        <v>24483</v>
      </c>
      <c r="E12979">
        <v>2773</v>
      </c>
      <c r="F12979">
        <v>3189</v>
      </c>
      <c r="H12979">
        <v>4</v>
      </c>
      <c r="K12979" s="16">
        <f t="shared" si="624"/>
        <v>3105.76</v>
      </c>
      <c r="L12979" s="16">
        <f t="shared" si="621"/>
        <v>3269.2210526315789</v>
      </c>
      <c r="M12979" s="16">
        <f t="shared" si="625"/>
        <v>3715.0239234449759</v>
      </c>
      <c r="N12979" t="e">
        <f>INDEX(XML!$A$2:$R$782,MATCH(C12979,XML!$D$2:$D$737,0),2)</f>
        <v>#N/A</v>
      </c>
    </row>
    <row r="12980" spans="1:14" ht="56.25" x14ac:dyDescent="0.2">
      <c r="A12980">
        <v>60988</v>
      </c>
      <c r="B12980" t="s">
        <v>24484</v>
      </c>
      <c r="C12980" s="15" t="s">
        <v>24485</v>
      </c>
      <c r="D12980" s="15" t="s">
        <v>24486</v>
      </c>
      <c r="E12980">
        <v>1985</v>
      </c>
      <c r="F12980">
        <v>2283</v>
      </c>
      <c r="H12980">
        <v>47</v>
      </c>
      <c r="K12980" s="16">
        <f t="shared" si="624"/>
        <v>2223.1999999999998</v>
      </c>
      <c r="L12980" s="16">
        <f t="shared" si="621"/>
        <v>2340.2105263157891</v>
      </c>
      <c r="M12980" s="16">
        <f t="shared" si="625"/>
        <v>2659.3301435406693</v>
      </c>
      <c r="N12980" t="e">
        <f>INDEX(XML!$A$2:$R$782,MATCH(C12980,XML!$D$2:$D$737,0),2)</f>
        <v>#N/A</v>
      </c>
    </row>
    <row r="12981" spans="1:14" ht="56.25" x14ac:dyDescent="0.2">
      <c r="A12981">
        <v>60989</v>
      </c>
      <c r="B12981" t="s">
        <v>24487</v>
      </c>
      <c r="C12981" s="15" t="s">
        <v>24488</v>
      </c>
      <c r="D12981" s="15" t="s">
        <v>24489</v>
      </c>
      <c r="E12981">
        <v>2802</v>
      </c>
      <c r="F12981">
        <v>3223</v>
      </c>
      <c r="H12981" t="s">
        <v>746</v>
      </c>
      <c r="K12981" s="16">
        <f t="shared" si="624"/>
        <v>3138.24</v>
      </c>
      <c r="L12981" s="16">
        <f t="shared" si="621"/>
        <v>3303.4105263157894</v>
      </c>
      <c r="M12981" s="16">
        <f t="shared" si="625"/>
        <v>3753.8755980861242</v>
      </c>
      <c r="N12981" t="e">
        <f>INDEX(XML!$A$2:$R$782,MATCH(C12981,XML!$D$2:$D$737,0),2)</f>
        <v>#N/A</v>
      </c>
    </row>
    <row r="12982" spans="1:14" ht="56.25" x14ac:dyDescent="0.2">
      <c r="A12982">
        <v>60991</v>
      </c>
      <c r="B12982" t="s">
        <v>24490</v>
      </c>
      <c r="C12982" s="15" t="s">
        <v>24491</v>
      </c>
      <c r="D12982" s="15" t="s">
        <v>24492</v>
      </c>
      <c r="E12982">
        <v>2265</v>
      </c>
      <c r="F12982">
        <v>2605</v>
      </c>
      <c r="H12982">
        <v>17</v>
      </c>
      <c r="K12982" s="16">
        <f t="shared" si="624"/>
        <v>2536.8000000000002</v>
      </c>
      <c r="L12982" s="16">
        <f t="shared" si="621"/>
        <v>2670.3157894736846</v>
      </c>
      <c r="M12982" s="16">
        <f t="shared" si="625"/>
        <v>3034.4497607655508</v>
      </c>
      <c r="N12982" t="e">
        <f>INDEX(XML!$A$2:$R$782,MATCH(C12982,XML!$D$2:$D$737,0),2)</f>
        <v>#N/A</v>
      </c>
    </row>
    <row r="12983" spans="1:14" ht="56.25" x14ac:dyDescent="0.2">
      <c r="A12983">
        <v>60993</v>
      </c>
      <c r="B12983" t="s">
        <v>24493</v>
      </c>
      <c r="C12983" s="15" t="s">
        <v>24494</v>
      </c>
      <c r="D12983" s="15" t="s">
        <v>24495</v>
      </c>
      <c r="E12983">
        <v>2807</v>
      </c>
      <c r="F12983">
        <v>3229</v>
      </c>
      <c r="H12983" t="s">
        <v>746</v>
      </c>
      <c r="K12983" s="16">
        <f t="shared" ref="K12983:K12994" si="626">IF(E12983&gt;49999,E12983+E12983*0.07,IF(E12983&lt;=49999,E12983+E12983*0.12))</f>
        <v>3143.84</v>
      </c>
      <c r="L12983" s="16">
        <f t="shared" si="621"/>
        <v>3309.3052631578948</v>
      </c>
      <c r="M12983" s="16">
        <f t="shared" ref="M12983:M12994" si="627">IF(COUNTIF(C12983,"*Dahua*"),F12983-10,L12983*100/88)</f>
        <v>3760.5741626794261</v>
      </c>
      <c r="N12983" t="e">
        <f>INDEX(XML!$A$2:$R$782,MATCH(C12983,XML!$D$2:$D$737,0),2)</f>
        <v>#N/A</v>
      </c>
    </row>
    <row r="12984" spans="1:14" ht="56.25" x14ac:dyDescent="0.2">
      <c r="A12984">
        <v>60995</v>
      </c>
      <c r="B12984" t="s">
        <v>24496</v>
      </c>
      <c r="C12984" s="15" t="s">
        <v>24497</v>
      </c>
      <c r="D12984" s="15" t="s">
        <v>24498</v>
      </c>
      <c r="E12984">
        <v>3523</v>
      </c>
      <c r="F12984">
        <v>4052</v>
      </c>
      <c r="H12984">
        <v>8</v>
      </c>
      <c r="K12984" s="16">
        <f t="shared" si="626"/>
        <v>3945.76</v>
      </c>
      <c r="L12984" s="16">
        <f t="shared" si="621"/>
        <v>4153.4315789473685</v>
      </c>
      <c r="M12984" s="16">
        <f t="shared" si="627"/>
        <v>4719.8086124401916</v>
      </c>
      <c r="N12984" t="e">
        <f>INDEX(XML!$A$2:$R$782,MATCH(C12984,XML!$D$2:$D$737,0),2)</f>
        <v>#N/A</v>
      </c>
    </row>
    <row r="12985" spans="1:14" ht="45" x14ac:dyDescent="0.2">
      <c r="A12985">
        <v>20842</v>
      </c>
      <c r="C12985" s="15" t="s">
        <v>25464</v>
      </c>
      <c r="D12985" s="15" t="s">
        <v>25465</v>
      </c>
      <c r="E12985">
        <v>3281</v>
      </c>
      <c r="F12985">
        <v>4757</v>
      </c>
      <c r="H12985">
        <v>3</v>
      </c>
      <c r="K12985" s="16">
        <f t="shared" si="626"/>
        <v>3674.72</v>
      </c>
      <c r="L12985" s="16">
        <f t="shared" si="621"/>
        <v>3868.1263157894737</v>
      </c>
      <c r="M12985" s="16">
        <f t="shared" si="627"/>
        <v>4395.5980861244016</v>
      </c>
      <c r="N12985" t="e">
        <f>INDEX(XML!$A$2:$R$782,MATCH(C12985,XML!$D$2:$D$737,0),2)</f>
        <v>#N/A</v>
      </c>
    </row>
    <row r="12986" spans="1:14" ht="56.25" x14ac:dyDescent="0.2">
      <c r="A12986">
        <v>60996</v>
      </c>
      <c r="B12986" t="s">
        <v>24499</v>
      </c>
      <c r="C12986" s="15" t="s">
        <v>24500</v>
      </c>
      <c r="D12986" s="15" t="s">
        <v>24501</v>
      </c>
      <c r="E12986">
        <v>4026</v>
      </c>
      <c r="F12986">
        <v>4630</v>
      </c>
      <c r="H12986" t="s">
        <v>746</v>
      </c>
      <c r="K12986" s="16">
        <f t="shared" si="626"/>
        <v>4509.12</v>
      </c>
      <c r="L12986" s="16">
        <f t="shared" si="621"/>
        <v>4746.4421052631578</v>
      </c>
      <c r="M12986" s="16">
        <f t="shared" si="627"/>
        <v>5393.6842105263158</v>
      </c>
      <c r="N12986" t="e">
        <f>INDEX(XML!$A$2:$R$782,MATCH(C12986,XML!$D$2:$D$737,0),2)</f>
        <v>#N/A</v>
      </c>
    </row>
    <row r="12987" spans="1:14" ht="56.25" x14ac:dyDescent="0.2">
      <c r="A12987">
        <v>60999</v>
      </c>
      <c r="B12987" t="s">
        <v>24502</v>
      </c>
      <c r="C12987" s="15" t="s">
        <v>24503</v>
      </c>
      <c r="D12987" s="15" t="s">
        <v>24504</v>
      </c>
      <c r="E12987">
        <v>3731</v>
      </c>
      <c r="F12987">
        <v>4291</v>
      </c>
      <c r="K12987" s="16">
        <f t="shared" si="626"/>
        <v>4178.72</v>
      </c>
      <c r="L12987" s="16">
        <f t="shared" si="621"/>
        <v>4398.652631578947</v>
      </c>
      <c r="M12987" s="16">
        <f t="shared" si="627"/>
        <v>4998.4688995215311</v>
      </c>
      <c r="N12987" t="e">
        <f>INDEX(XML!$A$2:$R$782,MATCH(C12987,XML!$D$2:$D$737,0),2)</f>
        <v>#N/A</v>
      </c>
    </row>
    <row r="12988" spans="1:14" ht="45" x14ac:dyDescent="0.2">
      <c r="A12988">
        <v>20845</v>
      </c>
      <c r="C12988" s="15" t="s">
        <v>25466</v>
      </c>
      <c r="D12988" s="15" t="s">
        <v>25467</v>
      </c>
      <c r="E12988">
        <v>3825</v>
      </c>
      <c r="F12988">
        <v>4334</v>
      </c>
      <c r="H12988">
        <v>8</v>
      </c>
      <c r="K12988" s="16">
        <f t="shared" si="626"/>
        <v>4284</v>
      </c>
      <c r="L12988" s="16">
        <f t="shared" si="621"/>
        <v>4509.4736842105267</v>
      </c>
      <c r="M12988" s="16">
        <f t="shared" si="627"/>
        <v>5124.4019138755984</v>
      </c>
      <c r="N12988" t="e">
        <f>INDEX(XML!$A$2:$R$782,MATCH(C12988,XML!$D$2:$D$737,0),2)</f>
        <v>#N/A</v>
      </c>
    </row>
    <row r="12989" spans="1:14" ht="56.25" x14ac:dyDescent="0.2">
      <c r="A12989">
        <v>61000</v>
      </c>
      <c r="B12989" t="s">
        <v>24505</v>
      </c>
      <c r="C12989" s="15" t="s">
        <v>24506</v>
      </c>
      <c r="D12989" s="15" t="s">
        <v>24507</v>
      </c>
      <c r="E12989">
        <v>4588</v>
      </c>
      <c r="F12989">
        <v>5277</v>
      </c>
      <c r="H12989">
        <v>39</v>
      </c>
      <c r="K12989" s="16">
        <f t="shared" si="626"/>
        <v>5138.5599999999995</v>
      </c>
      <c r="L12989" s="16">
        <f t="shared" si="621"/>
        <v>5409.0105263157884</v>
      </c>
      <c r="M12989" s="16">
        <f t="shared" si="627"/>
        <v>6146.6028708133963</v>
      </c>
      <c r="N12989" t="e">
        <f>INDEX(XML!$A$2:$R$782,MATCH(C12989,XML!$D$2:$D$737,0),2)</f>
        <v>#N/A</v>
      </c>
    </row>
    <row r="12990" spans="1:14" ht="56.25" x14ac:dyDescent="0.2">
      <c r="A12990">
        <v>61001</v>
      </c>
      <c r="B12990" t="s">
        <v>24508</v>
      </c>
      <c r="C12990" s="15" t="s">
        <v>24509</v>
      </c>
      <c r="D12990" s="15" t="s">
        <v>24510</v>
      </c>
      <c r="E12990">
        <v>3665</v>
      </c>
      <c r="F12990">
        <v>4215</v>
      </c>
      <c r="K12990" s="16">
        <f t="shared" si="626"/>
        <v>4104.8</v>
      </c>
      <c r="L12990" s="16">
        <f t="shared" si="621"/>
        <v>4320.8421052631575</v>
      </c>
      <c r="M12990" s="16">
        <f t="shared" si="627"/>
        <v>4910.0478468899519</v>
      </c>
      <c r="N12990" t="e">
        <f>INDEX(XML!$A$2:$R$782,MATCH(C12990,XML!$D$2:$D$737,0),2)</f>
        <v>#N/A</v>
      </c>
    </row>
    <row r="12991" spans="1:14" ht="45" x14ac:dyDescent="0.2">
      <c r="A12991">
        <v>20846</v>
      </c>
      <c r="C12991" s="15" t="s">
        <v>25468</v>
      </c>
      <c r="D12991" s="15" t="s">
        <v>25469</v>
      </c>
      <c r="E12991">
        <v>3297</v>
      </c>
      <c r="F12991">
        <v>4780</v>
      </c>
      <c r="H12991">
        <v>1</v>
      </c>
      <c r="K12991" s="16">
        <f t="shared" si="626"/>
        <v>3692.64</v>
      </c>
      <c r="L12991" s="16">
        <f t="shared" si="621"/>
        <v>3886.9894736842107</v>
      </c>
      <c r="M12991" s="16">
        <f t="shared" si="627"/>
        <v>4417.0334928229668</v>
      </c>
      <c r="N12991" t="e">
        <f>INDEX(XML!$A$2:$R$782,MATCH(C12991,XML!$D$2:$D$737,0),2)</f>
        <v>#N/A</v>
      </c>
    </row>
    <row r="12992" spans="1:14" ht="56.25" x14ac:dyDescent="0.2">
      <c r="A12992">
        <v>61164</v>
      </c>
      <c r="B12992" t="s">
        <v>24511</v>
      </c>
      <c r="C12992" s="15" t="s">
        <v>24512</v>
      </c>
      <c r="D12992" s="15" t="s">
        <v>24513</v>
      </c>
      <c r="E12992">
        <v>4726</v>
      </c>
      <c r="F12992">
        <v>5435</v>
      </c>
      <c r="H12992" t="s">
        <v>746</v>
      </c>
      <c r="K12992" s="16">
        <f t="shared" si="626"/>
        <v>5293.12</v>
      </c>
      <c r="L12992" s="16">
        <f t="shared" si="621"/>
        <v>5571.7052631578945</v>
      </c>
      <c r="M12992" s="16">
        <f t="shared" si="627"/>
        <v>6331.4832535885162</v>
      </c>
      <c r="N12992" t="e">
        <f>INDEX(XML!$A$2:$R$782,MATCH(C12992,XML!$D$2:$D$737,0),2)</f>
        <v>#N/A</v>
      </c>
    </row>
    <row r="12993" spans="1:14" ht="56.25" x14ac:dyDescent="0.2">
      <c r="A12993">
        <v>61003</v>
      </c>
      <c r="B12993" t="s">
        <v>24514</v>
      </c>
      <c r="C12993" s="15" t="s">
        <v>24515</v>
      </c>
      <c r="D12993" s="15" t="s">
        <v>24516</v>
      </c>
      <c r="E12993">
        <v>3576</v>
      </c>
      <c r="F12993">
        <v>4113</v>
      </c>
      <c r="H12993" t="s">
        <v>746</v>
      </c>
      <c r="K12993" s="16">
        <f t="shared" si="626"/>
        <v>4005.12</v>
      </c>
      <c r="L12993" s="16">
        <f t="shared" si="621"/>
        <v>4215.9157894736845</v>
      </c>
      <c r="M12993" s="16">
        <f t="shared" si="627"/>
        <v>4790.8133971291863</v>
      </c>
      <c r="N12993" t="e">
        <f>INDEX(XML!$A$2:$R$782,MATCH(C12993,XML!$D$2:$D$737,0),2)</f>
        <v>#N/A</v>
      </c>
    </row>
    <row r="12994" spans="1:14" ht="56.25" x14ac:dyDescent="0.2">
      <c r="A12994">
        <v>61002</v>
      </c>
      <c r="B12994" t="s">
        <v>46558</v>
      </c>
      <c r="C12994" s="15" t="s">
        <v>24517</v>
      </c>
      <c r="D12994" s="15" t="s">
        <v>24518</v>
      </c>
      <c r="E12994">
        <v>4689</v>
      </c>
      <c r="F12994">
        <v>5393</v>
      </c>
      <c r="H12994" t="s">
        <v>746</v>
      </c>
      <c r="K12994" s="16">
        <f t="shared" si="626"/>
        <v>5251.68</v>
      </c>
      <c r="L12994" s="16">
        <f t="shared" si="621"/>
        <v>5528.0842105263155</v>
      </c>
      <c r="M12994" s="16">
        <f t="shared" si="627"/>
        <v>6281.9138755980857</v>
      </c>
      <c r="N12994" t="e">
        <f>INDEX(XML!$A$2:$R$782,MATCH(C12994,XML!$D$2:$D$737,0),2)</f>
        <v>#N/A</v>
      </c>
    </row>
    <row r="12995" spans="1:14" ht="56.25" x14ac:dyDescent="0.2">
      <c r="A12995">
        <v>61161</v>
      </c>
      <c r="B12995" t="s">
        <v>24519</v>
      </c>
      <c r="C12995" s="15" t="s">
        <v>24520</v>
      </c>
      <c r="D12995" s="15" t="s">
        <v>24521</v>
      </c>
      <c r="E12995">
        <v>3544</v>
      </c>
      <c r="F12995">
        <v>3898</v>
      </c>
      <c r="H12995">
        <v>40</v>
      </c>
      <c r="K12995" s="16">
        <f t="shared" ref="K12995:K13045" si="628">IF(E12995&gt;49999,E12995+E12995*0.07,IF(E12995&lt;=49999,E12995+E12995*0.12))</f>
        <v>3969.2799999999997</v>
      </c>
      <c r="L12995" s="16">
        <f t="shared" si="621"/>
        <v>4178.1894736842105</v>
      </c>
      <c r="M12995" s="16">
        <f t="shared" ref="M12995:M13045" si="629">IF(COUNTIF(C12995,"*Dahua*"),F12995-10,L12995*100/88)</f>
        <v>4747.9425837320578</v>
      </c>
      <c r="N12995" t="e">
        <f>INDEX(XML!$A$2:$R$782,MATCH(C12995,XML!$D$2:$D$737,0),2)</f>
        <v>#N/A</v>
      </c>
    </row>
    <row r="12996" spans="1:14" ht="56.25" x14ac:dyDescent="0.2">
      <c r="A12996">
        <v>61163</v>
      </c>
      <c r="B12996" t="s">
        <v>46559</v>
      </c>
      <c r="C12996" s="15" t="s">
        <v>24522</v>
      </c>
      <c r="D12996" s="15" t="s">
        <v>24523</v>
      </c>
      <c r="E12996">
        <v>4415</v>
      </c>
      <c r="F12996">
        <v>4857</v>
      </c>
      <c r="H12996" t="s">
        <v>746</v>
      </c>
      <c r="K12996" s="16">
        <f t="shared" si="628"/>
        <v>4944.8</v>
      </c>
      <c r="L12996" s="16">
        <f t="shared" si="621"/>
        <v>5205.0526315789475</v>
      </c>
      <c r="M12996" s="16">
        <f t="shared" si="629"/>
        <v>5914.832535885168</v>
      </c>
      <c r="N12996" t="e">
        <f>INDEX(XML!$A$2:$R$782,MATCH(C12996,XML!$D$2:$D$737,0),2)</f>
        <v>#N/A</v>
      </c>
    </row>
    <row r="12997" spans="1:14" ht="33.75" x14ac:dyDescent="0.2">
      <c r="A12997">
        <v>53772</v>
      </c>
      <c r="B12997" t="s">
        <v>15331</v>
      </c>
      <c r="C12997" s="15" t="s">
        <v>15332</v>
      </c>
      <c r="D12997" s="15" t="s">
        <v>15333</v>
      </c>
      <c r="E12997">
        <v>570</v>
      </c>
      <c r="F12997">
        <v>753</v>
      </c>
      <c r="H12997" t="s">
        <v>1175</v>
      </c>
      <c r="K12997" s="16">
        <f t="shared" si="628"/>
        <v>638.4</v>
      </c>
      <c r="L12997" s="16">
        <f t="shared" ref="L12997:L13060" si="630">K12997*100/95</f>
        <v>672</v>
      </c>
      <c r="M12997" s="16">
        <f t="shared" si="629"/>
        <v>763.63636363636363</v>
      </c>
      <c r="N12997" t="e">
        <f>INDEX(XML!$A$2:$R$782,MATCH(C12997,XML!$D$2:$D$737,0),2)</f>
        <v>#N/A</v>
      </c>
    </row>
    <row r="12998" spans="1:14" ht="33.75" x14ac:dyDescent="0.2">
      <c r="A12998">
        <v>53773</v>
      </c>
      <c r="B12998" t="s">
        <v>15334</v>
      </c>
      <c r="C12998" s="15" t="s">
        <v>15335</v>
      </c>
      <c r="D12998" s="15" t="s">
        <v>15336</v>
      </c>
      <c r="E12998">
        <v>570</v>
      </c>
      <c r="F12998">
        <v>753</v>
      </c>
      <c r="H12998" t="s">
        <v>1175</v>
      </c>
      <c r="K12998" s="16">
        <f t="shared" si="628"/>
        <v>638.4</v>
      </c>
      <c r="L12998" s="16">
        <f t="shared" si="630"/>
        <v>672</v>
      </c>
      <c r="M12998" s="16">
        <f t="shared" si="629"/>
        <v>763.63636363636363</v>
      </c>
      <c r="N12998" t="e">
        <f>INDEX(XML!$A$2:$R$782,MATCH(C12998,XML!$D$2:$D$737,0),2)</f>
        <v>#N/A</v>
      </c>
    </row>
    <row r="12999" spans="1:14" ht="33.75" x14ac:dyDescent="0.2">
      <c r="A12999">
        <v>53774</v>
      </c>
      <c r="B12999" t="s">
        <v>15337</v>
      </c>
      <c r="C12999" s="15" t="s">
        <v>15338</v>
      </c>
      <c r="D12999" s="15" t="s">
        <v>15339</v>
      </c>
      <c r="E12999">
        <v>570</v>
      </c>
      <c r="F12999">
        <v>753</v>
      </c>
      <c r="H12999" t="s">
        <v>1175</v>
      </c>
      <c r="K12999" s="16">
        <f t="shared" si="628"/>
        <v>638.4</v>
      </c>
      <c r="L12999" s="16">
        <f t="shared" si="630"/>
        <v>672</v>
      </c>
      <c r="M12999" s="16">
        <f t="shared" si="629"/>
        <v>763.63636363636363</v>
      </c>
      <c r="N12999" t="e">
        <f>INDEX(XML!$A$2:$R$782,MATCH(C12999,XML!$D$2:$D$737,0),2)</f>
        <v>#N/A</v>
      </c>
    </row>
    <row r="13000" spans="1:14" ht="33.75" x14ac:dyDescent="0.2">
      <c r="A13000">
        <v>53775</v>
      </c>
      <c r="B13000" t="s">
        <v>15340</v>
      </c>
      <c r="C13000" s="15" t="s">
        <v>15341</v>
      </c>
      <c r="D13000" s="15" t="s">
        <v>15342</v>
      </c>
      <c r="E13000">
        <v>570</v>
      </c>
      <c r="F13000">
        <v>753</v>
      </c>
      <c r="H13000" t="s">
        <v>1175</v>
      </c>
      <c r="K13000" s="16">
        <f t="shared" si="628"/>
        <v>638.4</v>
      </c>
      <c r="L13000" s="16">
        <f t="shared" si="630"/>
        <v>672</v>
      </c>
      <c r="M13000" s="16">
        <f t="shared" si="629"/>
        <v>763.63636363636363</v>
      </c>
      <c r="N13000" t="e">
        <f>INDEX(XML!$A$2:$R$782,MATCH(C13000,XML!$D$2:$D$737,0),2)</f>
        <v>#N/A</v>
      </c>
    </row>
    <row r="13001" spans="1:14" ht="33.75" x14ac:dyDescent="0.2">
      <c r="A13001">
        <v>53776</v>
      </c>
      <c r="B13001" t="s">
        <v>15343</v>
      </c>
      <c r="C13001" s="15" t="s">
        <v>15344</v>
      </c>
      <c r="D13001" s="15" t="s">
        <v>15345</v>
      </c>
      <c r="E13001">
        <v>592</v>
      </c>
      <c r="F13001">
        <v>753</v>
      </c>
      <c r="H13001" t="s">
        <v>1175</v>
      </c>
      <c r="K13001" s="16">
        <f t="shared" si="628"/>
        <v>663.04</v>
      </c>
      <c r="L13001" s="16">
        <f t="shared" si="630"/>
        <v>697.93684210526317</v>
      </c>
      <c r="M13001" s="16">
        <f t="shared" si="629"/>
        <v>793.11004784688998</v>
      </c>
      <c r="N13001" t="e">
        <f>INDEX(XML!$A$2:$R$782,MATCH(C13001,XML!$D$2:$D$737,0),2)</f>
        <v>#N/A</v>
      </c>
    </row>
    <row r="13002" spans="1:14" ht="33.75" x14ac:dyDescent="0.2">
      <c r="A13002">
        <v>53777</v>
      </c>
      <c r="B13002" t="s">
        <v>15346</v>
      </c>
      <c r="C13002" s="15" t="s">
        <v>15347</v>
      </c>
      <c r="D13002" s="15" t="s">
        <v>15348</v>
      </c>
      <c r="E13002">
        <v>592</v>
      </c>
      <c r="F13002">
        <v>753</v>
      </c>
      <c r="H13002" t="s">
        <v>1175</v>
      </c>
      <c r="K13002" s="16">
        <f t="shared" si="628"/>
        <v>663.04</v>
      </c>
      <c r="L13002" s="16">
        <f t="shared" si="630"/>
        <v>697.93684210526317</v>
      </c>
      <c r="M13002" s="16">
        <f t="shared" si="629"/>
        <v>793.11004784688998</v>
      </c>
      <c r="N13002" t="e">
        <f>INDEX(XML!$A$2:$R$782,MATCH(C13002,XML!$D$2:$D$737,0),2)</f>
        <v>#N/A</v>
      </c>
    </row>
    <row r="13003" spans="1:14" ht="33.75" x14ac:dyDescent="0.2">
      <c r="A13003">
        <v>53778</v>
      </c>
      <c r="B13003" t="s">
        <v>15349</v>
      </c>
      <c r="C13003" s="15" t="s">
        <v>15350</v>
      </c>
      <c r="D13003" s="15" t="s">
        <v>15351</v>
      </c>
      <c r="E13003">
        <v>605</v>
      </c>
      <c r="F13003">
        <v>809</v>
      </c>
      <c r="H13003" t="s">
        <v>1175</v>
      </c>
      <c r="K13003" s="16">
        <f t="shared" si="628"/>
        <v>677.6</v>
      </c>
      <c r="L13003" s="16">
        <f t="shared" si="630"/>
        <v>713.26315789473688</v>
      </c>
      <c r="M13003" s="16">
        <f t="shared" si="629"/>
        <v>810.52631578947376</v>
      </c>
      <c r="N13003" t="e">
        <f>INDEX(XML!$A$2:$R$782,MATCH(C13003,XML!$D$2:$D$737,0),2)</f>
        <v>#N/A</v>
      </c>
    </row>
    <row r="13004" spans="1:14" ht="33.75" x14ac:dyDescent="0.2">
      <c r="A13004">
        <v>53779</v>
      </c>
      <c r="B13004" t="s">
        <v>15352</v>
      </c>
      <c r="C13004" s="15" t="s">
        <v>15353</v>
      </c>
      <c r="D13004" s="15" t="s">
        <v>15354</v>
      </c>
      <c r="E13004">
        <v>1405</v>
      </c>
      <c r="F13004">
        <v>1790</v>
      </c>
      <c r="H13004" t="s">
        <v>14385</v>
      </c>
      <c r="K13004" s="16">
        <f t="shared" si="628"/>
        <v>1573.6</v>
      </c>
      <c r="L13004" s="16">
        <f t="shared" si="630"/>
        <v>1656.421052631579</v>
      </c>
      <c r="M13004" s="16">
        <f t="shared" si="629"/>
        <v>1882.2966507177034</v>
      </c>
      <c r="N13004" t="e">
        <f>INDEX(XML!$A$2:$R$782,MATCH(C13004,XML!$D$2:$D$737,0),2)</f>
        <v>#N/A</v>
      </c>
    </row>
    <row r="13005" spans="1:14" ht="33.75" x14ac:dyDescent="0.2">
      <c r="A13005">
        <v>53780</v>
      </c>
      <c r="B13005" t="s">
        <v>15355</v>
      </c>
      <c r="C13005" s="15" t="s">
        <v>15356</v>
      </c>
      <c r="D13005" s="15" t="s">
        <v>15357</v>
      </c>
      <c r="E13005">
        <v>1405</v>
      </c>
      <c r="F13005">
        <v>1790</v>
      </c>
      <c r="H13005" t="s">
        <v>14385</v>
      </c>
      <c r="K13005" s="16">
        <f t="shared" si="628"/>
        <v>1573.6</v>
      </c>
      <c r="L13005" s="16">
        <f t="shared" si="630"/>
        <v>1656.421052631579</v>
      </c>
      <c r="M13005" s="16">
        <f t="shared" si="629"/>
        <v>1882.2966507177034</v>
      </c>
      <c r="N13005" t="e">
        <f>INDEX(XML!$A$2:$R$782,MATCH(C13005,XML!$D$2:$D$737,0),2)</f>
        <v>#N/A</v>
      </c>
    </row>
    <row r="13006" spans="1:14" ht="33.75" x14ac:dyDescent="0.2">
      <c r="A13006">
        <v>53781</v>
      </c>
      <c r="B13006" t="s">
        <v>15358</v>
      </c>
      <c r="C13006" s="15" t="s">
        <v>15359</v>
      </c>
      <c r="D13006" s="15" t="s">
        <v>15360</v>
      </c>
      <c r="E13006">
        <v>1405</v>
      </c>
      <c r="F13006">
        <v>1790</v>
      </c>
      <c r="H13006" t="s">
        <v>14385</v>
      </c>
      <c r="K13006" s="16">
        <f t="shared" si="628"/>
        <v>1573.6</v>
      </c>
      <c r="L13006" s="16">
        <f t="shared" si="630"/>
        <v>1656.421052631579</v>
      </c>
      <c r="M13006" s="16">
        <f t="shared" si="629"/>
        <v>1882.2966507177034</v>
      </c>
      <c r="N13006" t="e">
        <f>INDEX(XML!$A$2:$R$782,MATCH(C13006,XML!$D$2:$D$737,0),2)</f>
        <v>#N/A</v>
      </c>
    </row>
    <row r="13007" spans="1:14" ht="33.75" x14ac:dyDescent="0.2">
      <c r="A13007">
        <v>53782</v>
      </c>
      <c r="B13007" t="s">
        <v>15361</v>
      </c>
      <c r="C13007" s="15" t="s">
        <v>15362</v>
      </c>
      <c r="D13007" s="15" t="s">
        <v>15363</v>
      </c>
      <c r="E13007">
        <v>1405</v>
      </c>
      <c r="F13007">
        <v>1790</v>
      </c>
      <c r="H13007" t="s">
        <v>14385</v>
      </c>
      <c r="K13007" s="16">
        <f t="shared" si="628"/>
        <v>1573.6</v>
      </c>
      <c r="L13007" s="16">
        <f t="shared" si="630"/>
        <v>1656.421052631579</v>
      </c>
      <c r="M13007" s="16">
        <f t="shared" si="629"/>
        <v>1882.2966507177034</v>
      </c>
      <c r="N13007" t="e">
        <f>INDEX(XML!$A$2:$R$782,MATCH(C13007,XML!$D$2:$D$737,0),2)</f>
        <v>#N/A</v>
      </c>
    </row>
    <row r="13008" spans="1:14" ht="22.5" x14ac:dyDescent="0.2">
      <c r="A13008">
        <v>53783</v>
      </c>
      <c r="B13008" t="s">
        <v>15364</v>
      </c>
      <c r="C13008" s="15" t="s">
        <v>15365</v>
      </c>
      <c r="D13008" s="15" t="s">
        <v>15366</v>
      </c>
      <c r="E13008">
        <v>664</v>
      </c>
      <c r="F13008">
        <v>845</v>
      </c>
      <c r="H13008" t="s">
        <v>1175</v>
      </c>
      <c r="K13008" s="16">
        <f t="shared" si="628"/>
        <v>743.68</v>
      </c>
      <c r="L13008" s="16">
        <f t="shared" si="630"/>
        <v>782.82105263157894</v>
      </c>
      <c r="M13008" s="16">
        <f t="shared" si="629"/>
        <v>889.56937799043055</v>
      </c>
      <c r="N13008" t="e">
        <f>INDEX(XML!$A$2:$R$782,MATCH(C13008,XML!$D$2:$D$737,0),2)</f>
        <v>#N/A</v>
      </c>
    </row>
    <row r="13009" spans="1:14" ht="22.5" x14ac:dyDescent="0.2">
      <c r="A13009">
        <v>53784</v>
      </c>
      <c r="B13009" t="s">
        <v>15367</v>
      </c>
      <c r="C13009" s="15" t="s">
        <v>15368</v>
      </c>
      <c r="D13009" s="15" t="s">
        <v>15369</v>
      </c>
      <c r="E13009">
        <v>1740</v>
      </c>
      <c r="F13009">
        <v>2336</v>
      </c>
      <c r="H13009" t="s">
        <v>746</v>
      </c>
      <c r="K13009" s="16">
        <f t="shared" si="628"/>
        <v>1948.8</v>
      </c>
      <c r="L13009" s="16">
        <f t="shared" si="630"/>
        <v>2051.3684210526317</v>
      </c>
      <c r="M13009" s="16">
        <f t="shared" si="629"/>
        <v>2331.1004784688998</v>
      </c>
      <c r="N13009" t="e">
        <f>INDEX(XML!$A$2:$R$782,MATCH(C13009,XML!$D$2:$D$737,0),2)</f>
        <v>#N/A</v>
      </c>
    </row>
    <row r="13010" spans="1:14" ht="45" x14ac:dyDescent="0.2">
      <c r="A13010">
        <v>62756</v>
      </c>
      <c r="B13010">
        <v>521229</v>
      </c>
      <c r="C13010" s="15" t="s">
        <v>44500</v>
      </c>
      <c r="D13010" s="15" t="s">
        <v>44501</v>
      </c>
      <c r="E13010">
        <v>1642</v>
      </c>
      <c r="F13010">
        <v>2189</v>
      </c>
      <c r="K13010" s="16">
        <f t="shared" si="628"/>
        <v>1839.04</v>
      </c>
      <c r="L13010" s="16">
        <f t="shared" si="630"/>
        <v>1935.8315789473684</v>
      </c>
      <c r="M13010" s="16">
        <f t="shared" si="629"/>
        <v>2199.8086124401912</v>
      </c>
      <c r="N13010" t="e">
        <f>INDEX(XML!$A$2:$R$782,MATCH(C13010,XML!$D$2:$D$737,0),2)</f>
        <v>#N/A</v>
      </c>
    </row>
    <row r="13011" spans="1:14" ht="45" x14ac:dyDescent="0.2">
      <c r="A13011">
        <v>63439</v>
      </c>
      <c r="B13011">
        <v>521232</v>
      </c>
      <c r="C13011" s="15" t="s">
        <v>22016</v>
      </c>
      <c r="D13011" s="15" t="s">
        <v>22017</v>
      </c>
      <c r="E13011">
        <v>1658</v>
      </c>
      <c r="F13011">
        <v>2210</v>
      </c>
      <c r="K13011" s="16">
        <f t="shared" si="628"/>
        <v>1856.96</v>
      </c>
      <c r="L13011" s="16">
        <f t="shared" si="630"/>
        <v>1954.6947368421052</v>
      </c>
      <c r="M13011" s="16">
        <f t="shared" si="629"/>
        <v>2221.2440191387559</v>
      </c>
      <c r="N13011" t="e">
        <f>INDEX(XML!$A$2:$R$782,MATCH(C13011,XML!$D$2:$D$737,0),2)</f>
        <v>#N/A</v>
      </c>
    </row>
    <row r="13012" spans="1:14" ht="45" x14ac:dyDescent="0.2">
      <c r="A13012">
        <v>62738</v>
      </c>
      <c r="B13012">
        <v>521366</v>
      </c>
      <c r="C13012" s="15" t="s">
        <v>22018</v>
      </c>
      <c r="D13012" s="15" t="s">
        <v>22019</v>
      </c>
      <c r="E13012">
        <v>2325</v>
      </c>
      <c r="F13012">
        <v>3100</v>
      </c>
      <c r="H13012">
        <v>4</v>
      </c>
      <c r="K13012" s="16">
        <f t="shared" si="628"/>
        <v>2604</v>
      </c>
      <c r="L13012" s="16">
        <f t="shared" si="630"/>
        <v>2741.0526315789475</v>
      </c>
      <c r="M13012" s="16">
        <f t="shared" si="629"/>
        <v>3114.832535885168</v>
      </c>
      <c r="N13012" t="e">
        <f>INDEX(XML!$A$2:$R$782,MATCH(C13012,XML!$D$2:$D$737,0),2)</f>
        <v>#N/A</v>
      </c>
    </row>
    <row r="13013" spans="1:14" ht="15.75" x14ac:dyDescent="0.25">
      <c r="A13013" s="184" t="s">
        <v>8767</v>
      </c>
      <c r="B13013" s="184"/>
      <c r="C13013" s="185"/>
      <c r="D13013" s="185"/>
      <c r="E13013" s="184"/>
      <c r="F13013" s="184"/>
      <c r="G13013" s="184"/>
      <c r="H13013" s="184"/>
      <c r="I13013" s="184"/>
      <c r="J13013" s="184"/>
      <c r="K13013" s="16">
        <f t="shared" si="628"/>
        <v>0</v>
      </c>
      <c r="L13013" s="16">
        <f t="shared" si="630"/>
        <v>0</v>
      </c>
      <c r="M13013" s="16">
        <f t="shared" si="629"/>
        <v>0</v>
      </c>
      <c r="N13013" t="e">
        <f>INDEX(XML!$A$2:$R$782,MATCH(C13013,XML!$D$2:$D$737,0),2)</f>
        <v>#N/A</v>
      </c>
    </row>
    <row r="13014" spans="1:14" ht="33.75" x14ac:dyDescent="0.2">
      <c r="A13014">
        <v>80106</v>
      </c>
      <c r="B13014" t="s">
        <v>40520</v>
      </c>
      <c r="C13014" s="15" t="s">
        <v>40521</v>
      </c>
      <c r="D13014" s="15" t="s">
        <v>40522</v>
      </c>
      <c r="E13014">
        <v>4460</v>
      </c>
      <c r="F13014">
        <v>7056</v>
      </c>
      <c r="H13014">
        <v>6</v>
      </c>
      <c r="K13014" s="16">
        <f t="shared" si="628"/>
        <v>4995.2</v>
      </c>
      <c r="L13014" s="16">
        <f t="shared" si="630"/>
        <v>5258.105263157895</v>
      </c>
      <c r="M13014" s="16">
        <f t="shared" si="629"/>
        <v>5975.119617224881</v>
      </c>
      <c r="N13014" t="e">
        <f>INDEX(XML!$A$2:$R$782,MATCH(C13014,XML!$D$2:$D$737,0),2)</f>
        <v>#N/A</v>
      </c>
    </row>
    <row r="13015" spans="1:14" ht="33.75" x14ac:dyDescent="0.2">
      <c r="A13015">
        <v>54412</v>
      </c>
      <c r="B13015" t="s">
        <v>27676</v>
      </c>
      <c r="C13015" s="15" t="s">
        <v>27677</v>
      </c>
      <c r="D13015" s="15" t="s">
        <v>27678</v>
      </c>
      <c r="E13015">
        <v>2595</v>
      </c>
      <c r="F13015">
        <v>3696</v>
      </c>
      <c r="K13015" s="16">
        <f t="shared" si="628"/>
        <v>2906.4</v>
      </c>
      <c r="L13015" s="16">
        <f t="shared" si="630"/>
        <v>3059.3684210526317</v>
      </c>
      <c r="M13015" s="16">
        <f t="shared" si="629"/>
        <v>3476.5550239234449</v>
      </c>
      <c r="N13015" t="e">
        <f>INDEX(XML!$A$2:$R$782,MATCH(C13015,XML!$D$2:$D$737,0),2)</f>
        <v>#N/A</v>
      </c>
    </row>
    <row r="13016" spans="1:14" ht="33.75" x14ac:dyDescent="0.2">
      <c r="A13016">
        <v>54414</v>
      </c>
      <c r="B13016" t="s">
        <v>27679</v>
      </c>
      <c r="C13016" s="15" t="s">
        <v>27680</v>
      </c>
      <c r="D13016" s="15" t="s">
        <v>27681</v>
      </c>
      <c r="E13016">
        <v>2595</v>
      </c>
      <c r="F13016">
        <v>3696</v>
      </c>
      <c r="H13016">
        <v>16</v>
      </c>
      <c r="K13016" s="16">
        <f t="shared" si="628"/>
        <v>2906.4</v>
      </c>
      <c r="L13016" s="16">
        <f t="shared" si="630"/>
        <v>3059.3684210526317</v>
      </c>
      <c r="M13016" s="16">
        <f t="shared" si="629"/>
        <v>3476.5550239234449</v>
      </c>
      <c r="N13016" t="e">
        <f>INDEX(XML!$A$2:$R$782,MATCH(C13016,XML!$D$2:$D$737,0),2)</f>
        <v>#N/A</v>
      </c>
    </row>
    <row r="13017" spans="1:14" ht="33.75" x14ac:dyDescent="0.2">
      <c r="A13017">
        <v>80160</v>
      </c>
      <c r="B13017" t="s">
        <v>43387</v>
      </c>
      <c r="C13017" s="15" t="s">
        <v>43388</v>
      </c>
      <c r="D13017" s="15" t="s">
        <v>43389</v>
      </c>
      <c r="E13017">
        <v>4830</v>
      </c>
      <c r="F13017">
        <v>7060</v>
      </c>
      <c r="H13017">
        <v>3</v>
      </c>
      <c r="K13017" s="16">
        <f t="shared" si="628"/>
        <v>5409.6</v>
      </c>
      <c r="L13017" s="16">
        <f t="shared" si="630"/>
        <v>5694.3157894736842</v>
      </c>
      <c r="M13017" s="16">
        <f t="shared" si="629"/>
        <v>6470.8133971291863</v>
      </c>
      <c r="N13017" t="e">
        <f>INDEX(XML!$A$2:$R$782,MATCH(C13017,XML!$D$2:$D$737,0),2)</f>
        <v>#N/A</v>
      </c>
    </row>
    <row r="13018" spans="1:14" ht="33.75" x14ac:dyDescent="0.2">
      <c r="A13018">
        <v>70185</v>
      </c>
      <c r="B13018" t="s">
        <v>31244</v>
      </c>
      <c r="C13018" s="15" t="s">
        <v>31245</v>
      </c>
      <c r="D13018" s="15" t="s">
        <v>31246</v>
      </c>
      <c r="E13018">
        <v>5845</v>
      </c>
      <c r="F13018">
        <v>8468</v>
      </c>
      <c r="K13018" s="16">
        <f t="shared" si="628"/>
        <v>6546.4</v>
      </c>
      <c r="L13018" s="16">
        <f t="shared" si="630"/>
        <v>6890.9473684210525</v>
      </c>
      <c r="M13018" s="16">
        <f t="shared" si="629"/>
        <v>7830.622009569378</v>
      </c>
      <c r="N13018" t="e">
        <f>INDEX(XML!$A$2:$R$782,MATCH(C13018,XML!$D$2:$D$737,0),2)</f>
        <v>#N/A</v>
      </c>
    </row>
    <row r="13019" spans="1:14" ht="33.75" x14ac:dyDescent="0.2">
      <c r="A13019">
        <v>70184</v>
      </c>
      <c r="B13019" t="s">
        <v>31247</v>
      </c>
      <c r="C13019" s="15" t="s">
        <v>31248</v>
      </c>
      <c r="D13019" s="15" t="s">
        <v>31249</v>
      </c>
      <c r="E13019">
        <v>5845</v>
      </c>
      <c r="F13019">
        <v>8468</v>
      </c>
      <c r="K13019" s="16">
        <f t="shared" si="628"/>
        <v>6546.4</v>
      </c>
      <c r="L13019" s="16">
        <f t="shared" si="630"/>
        <v>6890.9473684210525</v>
      </c>
      <c r="M13019" s="16">
        <f t="shared" si="629"/>
        <v>7830.622009569378</v>
      </c>
      <c r="N13019" t="e">
        <f>INDEX(XML!$A$2:$R$782,MATCH(C13019,XML!$D$2:$D$737,0),2)</f>
        <v>#N/A</v>
      </c>
    </row>
    <row r="13020" spans="1:14" ht="33.75" x14ac:dyDescent="0.2">
      <c r="A13020">
        <v>80156</v>
      </c>
      <c r="B13020" t="s">
        <v>44752</v>
      </c>
      <c r="C13020" s="15" t="s">
        <v>44753</v>
      </c>
      <c r="D13020" s="15" t="s">
        <v>44754</v>
      </c>
      <c r="E13020">
        <v>4945</v>
      </c>
      <c r="F13020">
        <v>7170</v>
      </c>
      <c r="H13020">
        <v>4</v>
      </c>
      <c r="K13020" s="16">
        <f t="shared" si="628"/>
        <v>5538.4</v>
      </c>
      <c r="L13020" s="16">
        <f t="shared" si="630"/>
        <v>5829.894736842105</v>
      </c>
      <c r="M13020" s="16">
        <f t="shared" si="629"/>
        <v>6624.880382775119</v>
      </c>
      <c r="N13020" t="e">
        <f>INDEX(XML!$A$2:$R$782,MATCH(C13020,XML!$D$2:$D$737,0),2)</f>
        <v>#N/A</v>
      </c>
    </row>
    <row r="13021" spans="1:14" ht="33.75" x14ac:dyDescent="0.2">
      <c r="A13021">
        <v>80157</v>
      </c>
      <c r="B13021" t="s">
        <v>44755</v>
      </c>
      <c r="C13021" s="15" t="s">
        <v>44756</v>
      </c>
      <c r="D13021" s="15" t="s">
        <v>44757</v>
      </c>
      <c r="E13021">
        <v>4945</v>
      </c>
      <c r="F13021">
        <v>7170</v>
      </c>
      <c r="H13021">
        <v>4</v>
      </c>
      <c r="K13021" s="16">
        <f t="shared" si="628"/>
        <v>5538.4</v>
      </c>
      <c r="L13021" s="16">
        <f t="shared" si="630"/>
        <v>5829.894736842105</v>
      </c>
      <c r="M13021" s="16">
        <f t="shared" si="629"/>
        <v>6624.880382775119</v>
      </c>
      <c r="N13021" t="e">
        <f>INDEX(XML!$A$2:$R$782,MATCH(C13021,XML!$D$2:$D$737,0),2)</f>
        <v>#N/A</v>
      </c>
    </row>
    <row r="13022" spans="1:14" ht="33.75" x14ac:dyDescent="0.2">
      <c r="A13022">
        <v>78289</v>
      </c>
      <c r="B13022" t="s">
        <v>44990</v>
      </c>
      <c r="C13022" s="15" t="s">
        <v>44991</v>
      </c>
      <c r="D13022" s="15" t="s">
        <v>44992</v>
      </c>
      <c r="E13022">
        <v>17790</v>
      </c>
      <c r="F13022">
        <v>25805</v>
      </c>
      <c r="H13022">
        <v>1</v>
      </c>
      <c r="K13022" s="16">
        <f t="shared" si="628"/>
        <v>19924.8</v>
      </c>
      <c r="L13022" s="16">
        <f t="shared" si="630"/>
        <v>20973.473684210527</v>
      </c>
      <c r="M13022" s="16">
        <f t="shared" si="629"/>
        <v>23833.492822966506</v>
      </c>
      <c r="N13022" t="e">
        <f>INDEX(XML!$A$2:$R$782,MATCH(C13022,XML!$D$2:$D$737,0),2)</f>
        <v>#N/A</v>
      </c>
    </row>
    <row r="13023" spans="1:14" ht="45" x14ac:dyDescent="0.2">
      <c r="A13023">
        <v>57390</v>
      </c>
      <c r="B13023">
        <v>593399</v>
      </c>
      <c r="C13023" s="15" t="s">
        <v>44299</v>
      </c>
      <c r="D13023" s="15" t="s">
        <v>15205</v>
      </c>
      <c r="E13023">
        <v>1871</v>
      </c>
      <c r="F13023">
        <v>2495</v>
      </c>
      <c r="H13023">
        <v>28</v>
      </c>
      <c r="K13023" s="16">
        <f t="shared" si="628"/>
        <v>2095.52</v>
      </c>
      <c r="L13023" s="16">
        <f t="shared" si="630"/>
        <v>2205.8105263157895</v>
      </c>
      <c r="M13023" s="16">
        <f t="shared" si="629"/>
        <v>2506.6028708133972</v>
      </c>
      <c r="N13023" t="e">
        <f>INDEX(XML!$A$2:$R$782,MATCH(C13023,XML!$D$2:$D$737,0),2)</f>
        <v>#N/A</v>
      </c>
    </row>
    <row r="13024" spans="1:14" ht="33.75" x14ac:dyDescent="0.2">
      <c r="A13024">
        <v>54773</v>
      </c>
      <c r="B13024">
        <v>593073</v>
      </c>
      <c r="C13024" s="15" t="s">
        <v>12585</v>
      </c>
      <c r="D13024" s="15" t="s">
        <v>14576</v>
      </c>
      <c r="E13024">
        <v>785</v>
      </c>
      <c r="F13024">
        <v>1047</v>
      </c>
      <c r="H13024">
        <v>34</v>
      </c>
      <c r="K13024" s="16">
        <f t="shared" si="628"/>
        <v>879.2</v>
      </c>
      <c r="L13024" s="16">
        <f t="shared" si="630"/>
        <v>925.47368421052636</v>
      </c>
      <c r="M13024" s="16">
        <f t="shared" si="629"/>
        <v>1051.6746411483255</v>
      </c>
      <c r="N13024" t="e">
        <f>INDEX(XML!$A$2:$R$782,MATCH(C13024,XML!$D$2:$D$737,0),2)</f>
        <v>#N/A</v>
      </c>
    </row>
    <row r="13025" spans="1:14" ht="33.75" x14ac:dyDescent="0.2">
      <c r="A13025">
        <v>54774</v>
      </c>
      <c r="B13025">
        <v>593075</v>
      </c>
      <c r="C13025" s="15" t="s">
        <v>12584</v>
      </c>
      <c r="D13025" s="15" t="s">
        <v>12871</v>
      </c>
      <c r="E13025">
        <v>428</v>
      </c>
      <c r="F13025">
        <v>571</v>
      </c>
      <c r="H13025" t="s">
        <v>746</v>
      </c>
      <c r="K13025" s="16">
        <f t="shared" si="628"/>
        <v>479.36</v>
      </c>
      <c r="L13025" s="16">
        <f t="shared" si="630"/>
        <v>504.58947368421053</v>
      </c>
      <c r="M13025" s="16">
        <f t="shared" si="629"/>
        <v>573.39712918660291</v>
      </c>
      <c r="N13025" t="e">
        <f>INDEX(XML!$A$2:$R$782,MATCH(C13025,XML!$D$2:$D$737,0),2)</f>
        <v>#N/A</v>
      </c>
    </row>
    <row r="13026" spans="1:14" ht="33.75" x14ac:dyDescent="0.2">
      <c r="A13026">
        <v>54775</v>
      </c>
      <c r="B13026">
        <v>593076</v>
      </c>
      <c r="C13026" s="15" t="s">
        <v>12583</v>
      </c>
      <c r="D13026" s="15" t="s">
        <v>14577</v>
      </c>
      <c r="E13026">
        <v>428</v>
      </c>
      <c r="F13026">
        <v>571</v>
      </c>
      <c r="H13026">
        <v>47</v>
      </c>
      <c r="K13026" s="16">
        <f t="shared" si="628"/>
        <v>479.36</v>
      </c>
      <c r="L13026" s="16">
        <f t="shared" si="630"/>
        <v>504.58947368421053</v>
      </c>
      <c r="M13026" s="16">
        <f t="shared" si="629"/>
        <v>573.39712918660291</v>
      </c>
      <c r="N13026" t="e">
        <f>INDEX(XML!$A$2:$R$782,MATCH(C13026,XML!$D$2:$D$737,0),2)</f>
        <v>#N/A</v>
      </c>
    </row>
    <row r="13027" spans="1:14" ht="33.75" x14ac:dyDescent="0.2">
      <c r="A13027">
        <v>54776</v>
      </c>
      <c r="B13027">
        <v>593077</v>
      </c>
      <c r="C13027" s="15" t="s">
        <v>12582</v>
      </c>
      <c r="D13027" s="15" t="s">
        <v>12870</v>
      </c>
      <c r="E13027">
        <v>442</v>
      </c>
      <c r="F13027">
        <v>589</v>
      </c>
      <c r="H13027" t="s">
        <v>746</v>
      </c>
      <c r="K13027" s="16">
        <f t="shared" si="628"/>
        <v>495.04</v>
      </c>
      <c r="L13027" s="16">
        <f t="shared" si="630"/>
        <v>521.09473684210525</v>
      </c>
      <c r="M13027" s="16">
        <f t="shared" si="629"/>
        <v>592.15311004784689</v>
      </c>
      <c r="N13027" t="e">
        <f>INDEX(XML!$A$2:$R$782,MATCH(C13027,XML!$D$2:$D$737,0),2)</f>
        <v>#N/A</v>
      </c>
    </row>
    <row r="13028" spans="1:14" ht="33.75" x14ac:dyDescent="0.2">
      <c r="A13028">
        <v>64746</v>
      </c>
      <c r="B13028">
        <v>593074</v>
      </c>
      <c r="C13028" s="15" t="s">
        <v>23847</v>
      </c>
      <c r="D13028" s="15" t="s">
        <v>23848</v>
      </c>
      <c r="E13028">
        <v>627</v>
      </c>
      <c r="F13028">
        <v>836</v>
      </c>
      <c r="H13028">
        <v>9</v>
      </c>
      <c r="K13028" s="16">
        <f t="shared" si="628"/>
        <v>702.24</v>
      </c>
      <c r="L13028" s="16">
        <f t="shared" si="630"/>
        <v>739.2</v>
      </c>
      <c r="M13028" s="16">
        <f t="shared" si="629"/>
        <v>840</v>
      </c>
      <c r="N13028" t="e">
        <f>INDEX(XML!$A$2:$R$782,MATCH(C13028,XML!$D$2:$D$737,0),2)</f>
        <v>#N/A</v>
      </c>
    </row>
    <row r="13029" spans="1:14" ht="33.75" x14ac:dyDescent="0.2">
      <c r="A13029">
        <v>54777</v>
      </c>
      <c r="B13029">
        <v>592940</v>
      </c>
      <c r="C13029" s="15" t="s">
        <v>12581</v>
      </c>
      <c r="D13029" s="15" t="s">
        <v>15137</v>
      </c>
      <c r="E13029">
        <v>560</v>
      </c>
      <c r="F13029">
        <v>747</v>
      </c>
      <c r="H13029" t="s">
        <v>746</v>
      </c>
      <c r="K13029" s="16">
        <f t="shared" si="628"/>
        <v>627.20000000000005</v>
      </c>
      <c r="L13029" s="16">
        <f t="shared" si="630"/>
        <v>660.21052631578959</v>
      </c>
      <c r="M13029" s="16">
        <f t="shared" si="629"/>
        <v>750.23923444976094</v>
      </c>
      <c r="N13029" t="e">
        <f>INDEX(XML!$A$2:$R$782,MATCH(C13029,XML!$D$2:$D$737,0),2)</f>
        <v>#N/A</v>
      </c>
    </row>
    <row r="13030" spans="1:14" ht="33.75" x14ac:dyDescent="0.2">
      <c r="A13030">
        <v>54778</v>
      </c>
      <c r="B13030">
        <v>592936</v>
      </c>
      <c r="C13030" s="15" t="s">
        <v>12580</v>
      </c>
      <c r="D13030" s="15" t="s">
        <v>12869</v>
      </c>
      <c r="E13030">
        <v>655</v>
      </c>
      <c r="F13030">
        <v>873</v>
      </c>
      <c r="H13030">
        <v>10</v>
      </c>
      <c r="K13030" s="16">
        <f t="shared" si="628"/>
        <v>733.6</v>
      </c>
      <c r="L13030" s="16">
        <f t="shared" si="630"/>
        <v>772.21052631578948</v>
      </c>
      <c r="M13030" s="16">
        <f t="shared" si="629"/>
        <v>877.51196172248808</v>
      </c>
      <c r="N13030" t="e">
        <f>INDEX(XML!$A$2:$R$782,MATCH(C13030,XML!$D$2:$D$737,0),2)</f>
        <v>#N/A</v>
      </c>
    </row>
    <row r="13031" spans="1:14" ht="33.75" x14ac:dyDescent="0.2">
      <c r="A13031">
        <v>54779</v>
      </c>
      <c r="B13031">
        <v>592938</v>
      </c>
      <c r="C13031" s="15" t="s">
        <v>12579</v>
      </c>
      <c r="D13031" s="15" t="s">
        <v>14578</v>
      </c>
      <c r="E13031">
        <v>560</v>
      </c>
      <c r="F13031">
        <v>747</v>
      </c>
      <c r="K13031" s="16">
        <f t="shared" si="628"/>
        <v>627.20000000000005</v>
      </c>
      <c r="L13031" s="16">
        <f t="shared" si="630"/>
        <v>660.21052631578959</v>
      </c>
      <c r="M13031" s="16">
        <f t="shared" si="629"/>
        <v>750.23923444976094</v>
      </c>
      <c r="N13031" t="e">
        <f>INDEX(XML!$A$2:$R$782,MATCH(C13031,XML!$D$2:$D$737,0),2)</f>
        <v>#N/A</v>
      </c>
    </row>
    <row r="13032" spans="1:14" ht="33.75" x14ac:dyDescent="0.2">
      <c r="A13032">
        <v>54780</v>
      </c>
      <c r="B13032">
        <v>592939</v>
      </c>
      <c r="C13032" s="15" t="s">
        <v>12578</v>
      </c>
      <c r="D13032" s="15" t="s">
        <v>12868</v>
      </c>
      <c r="E13032">
        <v>560</v>
      </c>
      <c r="F13032">
        <v>747</v>
      </c>
      <c r="H13032" t="s">
        <v>746</v>
      </c>
      <c r="K13032" s="16">
        <f t="shared" si="628"/>
        <v>627.20000000000005</v>
      </c>
      <c r="L13032" s="16">
        <f t="shared" si="630"/>
        <v>660.21052631578959</v>
      </c>
      <c r="M13032" s="16">
        <f t="shared" si="629"/>
        <v>750.23923444976094</v>
      </c>
      <c r="N13032" t="e">
        <f>INDEX(XML!$A$2:$R$782,MATCH(C13032,XML!$D$2:$D$737,0),2)</f>
        <v>#N/A</v>
      </c>
    </row>
    <row r="13033" spans="1:14" ht="33.75" x14ac:dyDescent="0.2">
      <c r="A13033">
        <v>63104</v>
      </c>
      <c r="B13033" t="s">
        <v>24297</v>
      </c>
      <c r="C13033" s="15" t="s">
        <v>24298</v>
      </c>
      <c r="D13033" s="15" t="s">
        <v>24299</v>
      </c>
      <c r="E13033">
        <v>289</v>
      </c>
      <c r="F13033">
        <v>333</v>
      </c>
      <c r="H13033">
        <v>76</v>
      </c>
      <c r="K13033" s="16">
        <f t="shared" si="628"/>
        <v>323.68</v>
      </c>
      <c r="L13033" s="16">
        <f t="shared" si="630"/>
        <v>340.7157894736842</v>
      </c>
      <c r="M13033" s="16">
        <f t="shared" si="629"/>
        <v>387.17703349282294</v>
      </c>
      <c r="N13033" t="e">
        <f>INDEX(XML!$A$2:$R$782,MATCH(C13033,XML!$D$2:$D$737,0),2)</f>
        <v>#N/A</v>
      </c>
    </row>
    <row r="13034" spans="1:14" ht="33.75" x14ac:dyDescent="0.2">
      <c r="A13034">
        <v>14907</v>
      </c>
      <c r="B13034" t="s">
        <v>8768</v>
      </c>
      <c r="C13034" s="15" t="s">
        <v>8769</v>
      </c>
      <c r="D13034" s="15" t="s">
        <v>8770</v>
      </c>
      <c r="E13034">
        <v>172</v>
      </c>
      <c r="F13034">
        <v>295</v>
      </c>
      <c r="H13034">
        <v>379</v>
      </c>
      <c r="K13034" s="16">
        <f t="shared" si="628"/>
        <v>192.64</v>
      </c>
      <c r="L13034" s="16">
        <f t="shared" si="630"/>
        <v>202.77894736842106</v>
      </c>
      <c r="M13034" s="16">
        <f t="shared" si="629"/>
        <v>230.43062200956939</v>
      </c>
      <c r="N13034" t="e">
        <f>INDEX(XML!$A$2:$R$782,MATCH(C13034,XML!$D$2:$D$737,0),2)</f>
        <v>#N/A</v>
      </c>
    </row>
    <row r="13035" spans="1:14" ht="33.75" x14ac:dyDescent="0.2">
      <c r="A13035">
        <v>63105</v>
      </c>
      <c r="B13035" t="s">
        <v>8774</v>
      </c>
      <c r="C13035" s="15" t="s">
        <v>24300</v>
      </c>
      <c r="D13035" s="15" t="s">
        <v>24301</v>
      </c>
      <c r="E13035">
        <v>233</v>
      </c>
      <c r="F13035">
        <v>269</v>
      </c>
      <c r="H13035" t="s">
        <v>765</v>
      </c>
      <c r="K13035" s="16">
        <f t="shared" si="628"/>
        <v>260.95999999999998</v>
      </c>
      <c r="L13035" s="16">
        <f t="shared" si="630"/>
        <v>274.69473684210521</v>
      </c>
      <c r="M13035" s="16">
        <f t="shared" si="629"/>
        <v>312.15311004784684</v>
      </c>
      <c r="N13035" t="e">
        <f>INDEX(XML!$A$2:$R$782,MATCH(C13035,XML!$D$2:$D$737,0),2)</f>
        <v>#N/A</v>
      </c>
    </row>
    <row r="13036" spans="1:14" ht="33.75" x14ac:dyDescent="0.2">
      <c r="A13036">
        <v>63106</v>
      </c>
      <c r="B13036" t="s">
        <v>8775</v>
      </c>
      <c r="C13036" s="15" t="s">
        <v>24302</v>
      </c>
      <c r="D13036" s="15" t="s">
        <v>24303</v>
      </c>
      <c r="E13036">
        <v>233</v>
      </c>
      <c r="F13036">
        <v>269</v>
      </c>
      <c r="H13036" t="s">
        <v>765</v>
      </c>
      <c r="K13036" s="16">
        <f t="shared" si="628"/>
        <v>260.95999999999998</v>
      </c>
      <c r="L13036" s="16">
        <f t="shared" si="630"/>
        <v>274.69473684210521</v>
      </c>
      <c r="M13036" s="16">
        <f t="shared" si="629"/>
        <v>312.15311004784684</v>
      </c>
      <c r="N13036" t="e">
        <f>INDEX(XML!$A$2:$R$782,MATCH(C13036,XML!$D$2:$D$737,0),2)</f>
        <v>#N/A</v>
      </c>
    </row>
    <row r="13037" spans="1:14" ht="33.75" x14ac:dyDescent="0.2">
      <c r="A13037">
        <v>14710</v>
      </c>
      <c r="B13037" t="s">
        <v>8775</v>
      </c>
      <c r="C13037" s="15" t="s">
        <v>8776</v>
      </c>
      <c r="D13037" s="15" t="s">
        <v>8777</v>
      </c>
      <c r="E13037">
        <v>182</v>
      </c>
      <c r="F13037">
        <v>302</v>
      </c>
      <c r="H13037" t="s">
        <v>765</v>
      </c>
      <c r="K13037" s="16">
        <f t="shared" si="628"/>
        <v>203.84</v>
      </c>
      <c r="L13037" s="16">
        <f t="shared" si="630"/>
        <v>214.56842105263158</v>
      </c>
      <c r="M13037" s="16">
        <f t="shared" si="629"/>
        <v>243.82775119617224</v>
      </c>
      <c r="N13037" t="e">
        <f>INDEX(XML!$A$2:$R$782,MATCH(C13037,XML!$D$2:$D$737,0),2)</f>
        <v>#N/A</v>
      </c>
    </row>
    <row r="13038" spans="1:14" ht="45" x14ac:dyDescent="0.2">
      <c r="A13038">
        <v>56686</v>
      </c>
      <c r="B13038" t="s">
        <v>16696</v>
      </c>
      <c r="C13038" s="15" t="s">
        <v>16697</v>
      </c>
      <c r="D13038" s="15" t="s">
        <v>16698</v>
      </c>
      <c r="E13038">
        <v>212</v>
      </c>
      <c r="F13038">
        <v>233</v>
      </c>
      <c r="H13038" t="s">
        <v>765</v>
      </c>
      <c r="K13038" s="16">
        <f t="shared" si="628"/>
        <v>237.44</v>
      </c>
      <c r="L13038" s="16">
        <f t="shared" si="630"/>
        <v>249.93684210526317</v>
      </c>
      <c r="M13038" s="16">
        <f t="shared" si="629"/>
        <v>284.01913875598086</v>
      </c>
      <c r="N13038" t="e">
        <f>INDEX(XML!$A$2:$R$782,MATCH(C13038,XML!$D$2:$D$737,0),2)</f>
        <v>#N/A</v>
      </c>
    </row>
    <row r="13039" spans="1:14" ht="45" x14ac:dyDescent="0.2">
      <c r="A13039">
        <v>25010</v>
      </c>
      <c r="B13039" t="s">
        <v>8771</v>
      </c>
      <c r="C13039" s="15" t="s">
        <v>8772</v>
      </c>
      <c r="D13039" s="15" t="s">
        <v>8773</v>
      </c>
      <c r="E13039">
        <v>197</v>
      </c>
      <c r="F13039">
        <v>315</v>
      </c>
      <c r="H13039" t="s">
        <v>765</v>
      </c>
      <c r="K13039" s="16">
        <f t="shared" si="628"/>
        <v>220.64</v>
      </c>
      <c r="L13039" s="16">
        <f t="shared" si="630"/>
        <v>232.25263157894736</v>
      </c>
      <c r="M13039" s="16">
        <f t="shared" si="629"/>
        <v>263.92344497607655</v>
      </c>
      <c r="N13039" t="e">
        <f>INDEX(XML!$A$2:$R$782,MATCH(C13039,XML!$D$2:$D$737,0),2)</f>
        <v>#N/A</v>
      </c>
    </row>
    <row r="13040" spans="1:14" ht="45" x14ac:dyDescent="0.2">
      <c r="A13040">
        <v>63686</v>
      </c>
      <c r="B13040" t="s">
        <v>8778</v>
      </c>
      <c r="C13040" s="15" t="s">
        <v>24304</v>
      </c>
      <c r="D13040" s="15" t="s">
        <v>24305</v>
      </c>
      <c r="E13040">
        <v>212</v>
      </c>
      <c r="F13040">
        <v>233</v>
      </c>
      <c r="H13040">
        <v>18</v>
      </c>
      <c r="K13040" s="16">
        <f t="shared" si="628"/>
        <v>237.44</v>
      </c>
      <c r="L13040" s="16">
        <f t="shared" si="630"/>
        <v>249.93684210526317</v>
      </c>
      <c r="M13040" s="16">
        <f t="shared" si="629"/>
        <v>284.01913875598086</v>
      </c>
      <c r="N13040" t="e">
        <f>INDEX(XML!$A$2:$R$782,MATCH(C13040,XML!$D$2:$D$737,0),2)</f>
        <v>#N/A</v>
      </c>
    </row>
    <row r="13041" spans="1:14" ht="45" x14ac:dyDescent="0.2">
      <c r="A13041">
        <v>24727</v>
      </c>
      <c r="B13041" t="s">
        <v>8778</v>
      </c>
      <c r="C13041" s="15" t="s">
        <v>8779</v>
      </c>
      <c r="D13041" s="15" t="s">
        <v>8780</v>
      </c>
      <c r="E13041">
        <v>197</v>
      </c>
      <c r="F13041">
        <v>327</v>
      </c>
      <c r="H13041">
        <v>1</v>
      </c>
      <c r="K13041" s="16">
        <f t="shared" si="628"/>
        <v>220.64</v>
      </c>
      <c r="L13041" s="16">
        <f t="shared" si="630"/>
        <v>232.25263157894736</v>
      </c>
      <c r="M13041" s="16">
        <f t="shared" si="629"/>
        <v>263.92344497607655</v>
      </c>
      <c r="N13041" t="e">
        <f>INDEX(XML!$A$2:$R$782,MATCH(C13041,XML!$D$2:$D$737,0),2)</f>
        <v>#N/A</v>
      </c>
    </row>
    <row r="13042" spans="1:14" ht="45" x14ac:dyDescent="0.2">
      <c r="A13042">
        <v>54198</v>
      </c>
      <c r="B13042" t="s">
        <v>8781</v>
      </c>
      <c r="C13042" s="15" t="s">
        <v>8782</v>
      </c>
      <c r="D13042" s="15" t="s">
        <v>8783</v>
      </c>
      <c r="E13042">
        <v>212</v>
      </c>
      <c r="F13042">
        <v>233</v>
      </c>
      <c r="H13042" t="s">
        <v>765</v>
      </c>
      <c r="K13042" s="16">
        <f t="shared" si="628"/>
        <v>237.44</v>
      </c>
      <c r="L13042" s="16">
        <f t="shared" si="630"/>
        <v>249.93684210526317</v>
      </c>
      <c r="M13042" s="16">
        <f t="shared" si="629"/>
        <v>284.01913875598086</v>
      </c>
      <c r="N13042" t="e">
        <f>INDEX(XML!$A$2:$R$782,MATCH(C13042,XML!$D$2:$D$737,0),2)</f>
        <v>#N/A</v>
      </c>
    </row>
    <row r="13043" spans="1:14" ht="15.75" x14ac:dyDescent="0.25">
      <c r="A13043" s="184" t="s">
        <v>4177</v>
      </c>
      <c r="B13043" s="184"/>
      <c r="C13043" s="185"/>
      <c r="D13043" s="185"/>
      <c r="E13043" s="184"/>
      <c r="F13043" s="184"/>
      <c r="G13043" s="184"/>
      <c r="H13043" s="184"/>
      <c r="I13043" s="184"/>
      <c r="J13043" s="184"/>
      <c r="K13043" s="16">
        <f t="shared" si="628"/>
        <v>0</v>
      </c>
      <c r="L13043" s="16">
        <f t="shared" si="630"/>
        <v>0</v>
      </c>
      <c r="M13043" s="16">
        <f t="shared" si="629"/>
        <v>0</v>
      </c>
      <c r="N13043" t="e">
        <f>INDEX(XML!$A$2:$R$782,MATCH(C13043,XML!$D$2:$D$737,0),2)</f>
        <v>#N/A</v>
      </c>
    </row>
    <row r="13044" spans="1:14" ht="33.75" x14ac:dyDescent="0.2">
      <c r="A13044">
        <v>70353</v>
      </c>
      <c r="B13044" t="s">
        <v>31250</v>
      </c>
      <c r="C13044" s="15" t="s">
        <v>31251</v>
      </c>
      <c r="D13044" s="15" t="s">
        <v>31252</v>
      </c>
      <c r="E13044">
        <v>6260</v>
      </c>
      <c r="F13044">
        <v>9072</v>
      </c>
      <c r="K13044" s="16">
        <f t="shared" si="628"/>
        <v>7011.2</v>
      </c>
      <c r="L13044" s="16">
        <f t="shared" si="630"/>
        <v>7380.2105263157891</v>
      </c>
      <c r="M13044" s="16">
        <f t="shared" si="629"/>
        <v>8386.6028708133963</v>
      </c>
      <c r="N13044" t="e">
        <f>INDEX(XML!$A$2:$R$782,MATCH(C13044,XML!$D$2:$D$737,0),2)</f>
        <v>#N/A</v>
      </c>
    </row>
    <row r="13045" spans="1:14" ht="33.75" x14ac:dyDescent="0.2">
      <c r="A13045">
        <v>80163</v>
      </c>
      <c r="B13045" t="s">
        <v>43390</v>
      </c>
      <c r="C13045" s="15" t="s">
        <v>43391</v>
      </c>
      <c r="D13045" s="15" t="s">
        <v>43392</v>
      </c>
      <c r="E13045">
        <v>4345</v>
      </c>
      <c r="F13045">
        <v>6350</v>
      </c>
      <c r="H13045">
        <v>5</v>
      </c>
      <c r="K13045" s="16">
        <f t="shared" si="628"/>
        <v>4866.3999999999996</v>
      </c>
      <c r="L13045" s="16">
        <f t="shared" si="630"/>
        <v>5122.5263157894733</v>
      </c>
      <c r="M13045" s="16">
        <f t="shared" si="629"/>
        <v>5821.0526315789466</v>
      </c>
      <c r="N13045" t="e">
        <f>INDEX(XML!$A$2:$R$782,MATCH(C13045,XML!$D$2:$D$737,0),2)</f>
        <v>#N/A</v>
      </c>
    </row>
    <row r="13046" spans="1:14" ht="33.75" x14ac:dyDescent="0.2">
      <c r="A13046">
        <v>57204</v>
      </c>
      <c r="B13046" t="s">
        <v>27682</v>
      </c>
      <c r="C13046" s="15" t="s">
        <v>27683</v>
      </c>
      <c r="D13046" s="15" t="s">
        <v>27684</v>
      </c>
      <c r="E13046">
        <v>15980</v>
      </c>
      <c r="F13046">
        <v>22792</v>
      </c>
      <c r="H13046">
        <v>2</v>
      </c>
      <c r="K13046" s="16">
        <f t="shared" ref="K13046:K13109" si="631">IF(E13046&gt;49999,E13046+E13046*0.07,IF(E13046&lt;=49999,E13046+E13046*0.12))</f>
        <v>17897.599999999999</v>
      </c>
      <c r="L13046" s="16">
        <f t="shared" si="630"/>
        <v>18839.57894736842</v>
      </c>
      <c r="M13046" s="16">
        <f t="shared" ref="M13046:M13109" si="632">IF(COUNTIF(C13046,"*Dahua*"),F13046-10,L13046*100/88)</f>
        <v>21408.612440191388</v>
      </c>
      <c r="N13046" t="e">
        <f>INDEX(XML!$A$2:$R$782,MATCH(C13046,XML!$D$2:$D$737,0),2)</f>
        <v>#N/A</v>
      </c>
    </row>
    <row r="13047" spans="1:14" ht="33.75" x14ac:dyDescent="0.2">
      <c r="A13047">
        <v>62294</v>
      </c>
      <c r="B13047" t="s">
        <v>31253</v>
      </c>
      <c r="C13047" s="15" t="s">
        <v>31254</v>
      </c>
      <c r="D13047" s="15" t="s">
        <v>31255</v>
      </c>
      <c r="E13047">
        <v>16280</v>
      </c>
      <c r="F13047">
        <v>23588</v>
      </c>
      <c r="K13047" s="16">
        <f t="shared" si="631"/>
        <v>18233.599999999999</v>
      </c>
      <c r="L13047" s="16">
        <f t="shared" si="630"/>
        <v>19193.263157894733</v>
      </c>
      <c r="M13047" s="16">
        <f t="shared" si="632"/>
        <v>21810.52631578947</v>
      </c>
      <c r="N13047" t="e">
        <f>INDEX(XML!$A$2:$R$782,MATCH(C13047,XML!$D$2:$D$737,0),2)</f>
        <v>#N/A</v>
      </c>
    </row>
    <row r="13048" spans="1:14" ht="33.75" x14ac:dyDescent="0.2">
      <c r="A13048">
        <v>81275</v>
      </c>
      <c r="B13048" t="s">
        <v>45305</v>
      </c>
      <c r="C13048" s="15" t="s">
        <v>45306</v>
      </c>
      <c r="D13048" s="15" t="s">
        <v>45307</v>
      </c>
      <c r="E13048">
        <v>12640</v>
      </c>
      <c r="F13048">
        <v>18640</v>
      </c>
      <c r="H13048">
        <v>20</v>
      </c>
      <c r="K13048" s="16">
        <f t="shared" si="631"/>
        <v>14156.8</v>
      </c>
      <c r="L13048" s="16">
        <f t="shared" si="630"/>
        <v>14901.894736842105</v>
      </c>
      <c r="M13048" s="16">
        <f t="shared" si="632"/>
        <v>16933.97129186603</v>
      </c>
      <c r="N13048" t="e">
        <f>INDEX(XML!$A$2:$R$782,MATCH(C13048,XML!$D$2:$D$737,0),2)</f>
        <v>#N/A</v>
      </c>
    </row>
    <row r="13049" spans="1:14" ht="33.75" x14ac:dyDescent="0.2">
      <c r="A13049">
        <v>81276</v>
      </c>
      <c r="B13049" t="s">
        <v>45308</v>
      </c>
      <c r="C13049" s="15" t="s">
        <v>45309</v>
      </c>
      <c r="D13049" s="15" t="s">
        <v>45310</v>
      </c>
      <c r="E13049">
        <v>12640</v>
      </c>
      <c r="F13049">
        <v>18640</v>
      </c>
      <c r="H13049">
        <v>20</v>
      </c>
      <c r="K13049" s="16">
        <f t="shared" si="631"/>
        <v>14156.8</v>
      </c>
      <c r="L13049" s="16">
        <f t="shared" si="630"/>
        <v>14901.894736842105</v>
      </c>
      <c r="M13049" s="16">
        <f t="shared" si="632"/>
        <v>16933.97129186603</v>
      </c>
      <c r="N13049" t="e">
        <f>INDEX(XML!$A$2:$R$782,MATCH(C13049,XML!$D$2:$D$737,0),2)</f>
        <v>#N/A</v>
      </c>
    </row>
    <row r="13050" spans="1:14" ht="22.5" x14ac:dyDescent="0.2">
      <c r="A13050">
        <v>63154</v>
      </c>
      <c r="B13050" t="s">
        <v>44502</v>
      </c>
      <c r="C13050" s="15" t="s">
        <v>44503</v>
      </c>
      <c r="D13050" s="15" t="s">
        <v>44504</v>
      </c>
      <c r="E13050">
        <v>6920</v>
      </c>
      <c r="F13050">
        <v>10040</v>
      </c>
      <c r="K13050" s="16">
        <f t="shared" si="631"/>
        <v>7750.4</v>
      </c>
      <c r="L13050" s="16">
        <f t="shared" si="630"/>
        <v>8158.3157894736842</v>
      </c>
      <c r="M13050" s="16">
        <f t="shared" si="632"/>
        <v>9270.8133971291863</v>
      </c>
      <c r="N13050" t="e">
        <f>INDEX(XML!$A$2:$R$782,MATCH(C13050,XML!$D$2:$D$737,0),2)</f>
        <v>#N/A</v>
      </c>
    </row>
    <row r="13051" spans="1:14" ht="22.5" x14ac:dyDescent="0.2">
      <c r="A13051">
        <v>82190</v>
      </c>
      <c r="B13051" t="s">
        <v>44758</v>
      </c>
      <c r="C13051" s="15" t="s">
        <v>44759</v>
      </c>
      <c r="D13051" s="15" t="s">
        <v>44760</v>
      </c>
      <c r="E13051">
        <v>1420</v>
      </c>
      <c r="F13051">
        <v>2150</v>
      </c>
      <c r="H13051">
        <v>4</v>
      </c>
      <c r="K13051" s="16">
        <f t="shared" si="631"/>
        <v>1590.4</v>
      </c>
      <c r="L13051" s="16">
        <f t="shared" si="630"/>
        <v>1674.1052631578948</v>
      </c>
      <c r="M13051" s="16">
        <f t="shared" si="632"/>
        <v>1902.3923444976076</v>
      </c>
      <c r="N13051" t="e">
        <f>INDEX(XML!$A$2:$R$782,MATCH(C13051,XML!$D$2:$D$737,0),2)</f>
        <v>#N/A</v>
      </c>
    </row>
    <row r="13052" spans="1:14" ht="45" x14ac:dyDescent="0.2">
      <c r="A13052">
        <v>54753</v>
      </c>
      <c r="B13052">
        <v>573787</v>
      </c>
      <c r="C13052" s="15" t="s">
        <v>12598</v>
      </c>
      <c r="D13052" s="15" t="s">
        <v>12878</v>
      </c>
      <c r="E13052">
        <v>1202</v>
      </c>
      <c r="F13052">
        <v>1602</v>
      </c>
      <c r="H13052">
        <v>4</v>
      </c>
      <c r="K13052" s="16">
        <f t="shared" si="631"/>
        <v>1346.24</v>
      </c>
      <c r="L13052" s="16">
        <f t="shared" si="630"/>
        <v>1417.0947368421052</v>
      </c>
      <c r="M13052" s="16">
        <f t="shared" si="632"/>
        <v>1610.3349282296651</v>
      </c>
      <c r="N13052" t="e">
        <f>INDEX(XML!$A$2:$R$782,MATCH(C13052,XML!$D$2:$D$737,0),2)</f>
        <v>#N/A</v>
      </c>
    </row>
    <row r="13053" spans="1:14" ht="45" x14ac:dyDescent="0.2">
      <c r="A13053">
        <v>54754</v>
      </c>
      <c r="B13053">
        <v>574842</v>
      </c>
      <c r="C13053" s="15" t="s">
        <v>12597</v>
      </c>
      <c r="D13053" s="15" t="s">
        <v>19481</v>
      </c>
      <c r="E13053">
        <v>1202</v>
      </c>
      <c r="F13053">
        <v>1602</v>
      </c>
      <c r="H13053">
        <v>28</v>
      </c>
      <c r="K13053" s="16">
        <f t="shared" si="631"/>
        <v>1346.24</v>
      </c>
      <c r="L13053" s="16">
        <f t="shared" si="630"/>
        <v>1417.0947368421052</v>
      </c>
      <c r="M13053" s="16">
        <f t="shared" si="632"/>
        <v>1610.3349282296651</v>
      </c>
      <c r="N13053" t="e">
        <f>INDEX(XML!$A$2:$R$782,MATCH(C13053,XML!$D$2:$D$737,0),2)</f>
        <v>#N/A</v>
      </c>
    </row>
    <row r="13054" spans="1:14" ht="45" x14ac:dyDescent="0.2">
      <c r="A13054">
        <v>54755</v>
      </c>
      <c r="B13054">
        <v>574843</v>
      </c>
      <c r="C13054" s="15" t="s">
        <v>12596</v>
      </c>
      <c r="D13054" s="15" t="s">
        <v>12877</v>
      </c>
      <c r="E13054">
        <v>1216</v>
      </c>
      <c r="F13054">
        <v>1621</v>
      </c>
      <c r="H13054">
        <v>43</v>
      </c>
      <c r="K13054" s="16">
        <f t="shared" si="631"/>
        <v>1361.92</v>
      </c>
      <c r="L13054" s="16">
        <f t="shared" si="630"/>
        <v>1433.6</v>
      </c>
      <c r="M13054" s="16">
        <f t="shared" si="632"/>
        <v>1629.090909090909</v>
      </c>
      <c r="N13054" t="e">
        <f>INDEX(XML!$A$2:$R$782,MATCH(C13054,XML!$D$2:$D$737,0),2)</f>
        <v>#N/A</v>
      </c>
    </row>
    <row r="13055" spans="1:14" ht="45" x14ac:dyDescent="0.2">
      <c r="A13055">
        <v>54756</v>
      </c>
      <c r="B13055">
        <v>573763</v>
      </c>
      <c r="C13055" s="15" t="s">
        <v>12595</v>
      </c>
      <c r="D13055" s="15" t="s">
        <v>12876</v>
      </c>
      <c r="E13055">
        <v>1338</v>
      </c>
      <c r="F13055">
        <v>1784</v>
      </c>
      <c r="H13055">
        <v>30</v>
      </c>
      <c r="K13055" s="16">
        <f t="shared" si="631"/>
        <v>1498.56</v>
      </c>
      <c r="L13055" s="16">
        <f t="shared" si="630"/>
        <v>1577.4315789473685</v>
      </c>
      <c r="M13055" s="16">
        <f t="shared" si="632"/>
        <v>1792.5358851674644</v>
      </c>
      <c r="N13055" t="e">
        <f>INDEX(XML!$A$2:$R$782,MATCH(C13055,XML!$D$2:$D$737,0),2)</f>
        <v>#N/A</v>
      </c>
    </row>
    <row r="13056" spans="1:14" ht="45" x14ac:dyDescent="0.2">
      <c r="A13056">
        <v>54757</v>
      </c>
      <c r="B13056">
        <v>573829</v>
      </c>
      <c r="C13056" s="15" t="s">
        <v>12594</v>
      </c>
      <c r="D13056" s="15" t="s">
        <v>12875</v>
      </c>
      <c r="E13056">
        <v>2078</v>
      </c>
      <c r="F13056">
        <v>2771</v>
      </c>
      <c r="H13056">
        <v>26</v>
      </c>
      <c r="K13056" s="16">
        <f t="shared" si="631"/>
        <v>2327.36</v>
      </c>
      <c r="L13056" s="16">
        <f t="shared" si="630"/>
        <v>2449.8526315789472</v>
      </c>
      <c r="M13056" s="16">
        <f t="shared" si="632"/>
        <v>2783.9234449760766</v>
      </c>
      <c r="N13056" t="e">
        <f>INDEX(XML!$A$2:$R$782,MATCH(C13056,XML!$D$2:$D$737,0),2)</f>
        <v>#N/A</v>
      </c>
    </row>
    <row r="13057" spans="1:14" ht="45" x14ac:dyDescent="0.2">
      <c r="A13057">
        <v>54763</v>
      </c>
      <c r="B13057">
        <v>574814</v>
      </c>
      <c r="C13057" s="15" t="s">
        <v>12593</v>
      </c>
      <c r="D13057" s="15" t="s">
        <v>12874</v>
      </c>
      <c r="E13057">
        <v>517</v>
      </c>
      <c r="F13057">
        <v>689</v>
      </c>
      <c r="H13057">
        <v>11</v>
      </c>
      <c r="K13057" s="16">
        <f t="shared" si="631"/>
        <v>579.04</v>
      </c>
      <c r="L13057" s="16">
        <f t="shared" si="630"/>
        <v>609.51578947368421</v>
      </c>
      <c r="M13057" s="16">
        <f t="shared" si="632"/>
        <v>692.63157894736844</v>
      </c>
      <c r="N13057" t="e">
        <f>INDEX(XML!$A$2:$R$782,MATCH(C13057,XML!$D$2:$D$737,0),2)</f>
        <v>#N/A</v>
      </c>
    </row>
    <row r="13058" spans="1:14" ht="45" x14ac:dyDescent="0.2">
      <c r="A13058">
        <v>54764</v>
      </c>
      <c r="B13058">
        <v>574816</v>
      </c>
      <c r="C13058" s="15" t="s">
        <v>12592</v>
      </c>
      <c r="D13058" s="15" t="s">
        <v>15138</v>
      </c>
      <c r="E13058">
        <v>517</v>
      </c>
      <c r="F13058">
        <v>689</v>
      </c>
      <c r="H13058" t="s">
        <v>746</v>
      </c>
      <c r="K13058" s="16">
        <f t="shared" si="631"/>
        <v>579.04</v>
      </c>
      <c r="L13058" s="16">
        <f t="shared" si="630"/>
        <v>609.51578947368421</v>
      </c>
      <c r="M13058" s="16">
        <f t="shared" si="632"/>
        <v>692.63157894736844</v>
      </c>
      <c r="N13058" t="e">
        <f>INDEX(XML!$A$2:$R$782,MATCH(C13058,XML!$D$2:$D$737,0),2)</f>
        <v>#N/A</v>
      </c>
    </row>
    <row r="13059" spans="1:14" ht="45" x14ac:dyDescent="0.2">
      <c r="A13059">
        <v>54765</v>
      </c>
      <c r="B13059">
        <v>573774</v>
      </c>
      <c r="C13059" s="15" t="s">
        <v>12591</v>
      </c>
      <c r="D13059" s="15" t="s">
        <v>15139</v>
      </c>
      <c r="E13059">
        <v>517</v>
      </c>
      <c r="F13059">
        <v>689</v>
      </c>
      <c r="H13059">
        <v>42</v>
      </c>
      <c r="K13059" s="16">
        <f t="shared" si="631"/>
        <v>579.04</v>
      </c>
      <c r="L13059" s="16">
        <f t="shared" si="630"/>
        <v>609.51578947368421</v>
      </c>
      <c r="M13059" s="16">
        <f t="shared" si="632"/>
        <v>692.63157894736844</v>
      </c>
      <c r="N13059" t="e">
        <f>INDEX(XML!$A$2:$R$782,MATCH(C13059,XML!$D$2:$D$737,0),2)</f>
        <v>#N/A</v>
      </c>
    </row>
    <row r="13060" spans="1:14" ht="45" x14ac:dyDescent="0.2">
      <c r="A13060">
        <v>54766</v>
      </c>
      <c r="B13060">
        <v>574817</v>
      </c>
      <c r="C13060" s="15" t="s">
        <v>12590</v>
      </c>
      <c r="D13060" s="15" t="s">
        <v>12873</v>
      </c>
      <c r="E13060">
        <v>517</v>
      </c>
      <c r="F13060">
        <v>689</v>
      </c>
      <c r="H13060">
        <v>22</v>
      </c>
      <c r="K13060" s="16">
        <f t="shared" si="631"/>
        <v>579.04</v>
      </c>
      <c r="L13060" s="16">
        <f t="shared" si="630"/>
        <v>609.51578947368421</v>
      </c>
      <c r="M13060" s="16">
        <f t="shared" si="632"/>
        <v>692.63157894736844</v>
      </c>
      <c r="N13060" t="e">
        <f>INDEX(XML!$A$2:$R$782,MATCH(C13060,XML!$D$2:$D$737,0),2)</f>
        <v>#N/A</v>
      </c>
    </row>
    <row r="13061" spans="1:14" ht="56.25" x14ac:dyDescent="0.2">
      <c r="A13061">
        <v>54767</v>
      </c>
      <c r="B13061">
        <v>574833</v>
      </c>
      <c r="C13061" s="15" t="s">
        <v>44300</v>
      </c>
      <c r="D13061" s="15" t="s">
        <v>44301</v>
      </c>
      <c r="E13061">
        <v>851</v>
      </c>
      <c r="F13061">
        <v>1134</v>
      </c>
      <c r="H13061" t="s">
        <v>746</v>
      </c>
      <c r="K13061" s="16">
        <f t="shared" si="631"/>
        <v>953.12</v>
      </c>
      <c r="L13061" s="16">
        <f t="shared" ref="L13061:L13124" si="633">K13061*100/95</f>
        <v>1003.2842105263157</v>
      </c>
      <c r="M13061" s="16">
        <f t="shared" si="632"/>
        <v>1140.0956937799042</v>
      </c>
      <c r="N13061" t="e">
        <f>INDEX(XML!$A$2:$R$782,MATCH(C13061,XML!$D$2:$D$737,0),2)</f>
        <v>#N/A</v>
      </c>
    </row>
    <row r="13062" spans="1:14" ht="33.75" x14ac:dyDescent="0.2">
      <c r="A13062">
        <v>54768</v>
      </c>
      <c r="B13062">
        <v>576728</v>
      </c>
      <c r="C13062" s="15" t="s">
        <v>12589</v>
      </c>
      <c r="D13062" s="15" t="s">
        <v>15140</v>
      </c>
      <c r="E13062">
        <v>263</v>
      </c>
      <c r="F13062">
        <v>350</v>
      </c>
      <c r="H13062" t="s">
        <v>746</v>
      </c>
      <c r="K13062" s="16">
        <f t="shared" si="631"/>
        <v>294.56</v>
      </c>
      <c r="L13062" s="16">
        <f t="shared" si="633"/>
        <v>310.06315789473683</v>
      </c>
      <c r="M13062" s="16">
        <f t="shared" si="632"/>
        <v>352.34449760765551</v>
      </c>
      <c r="N13062" t="e">
        <f>INDEX(XML!$A$2:$R$782,MATCH(C13062,XML!$D$2:$D$737,0),2)</f>
        <v>#N/A</v>
      </c>
    </row>
    <row r="13063" spans="1:14" ht="33.75" x14ac:dyDescent="0.2">
      <c r="A13063">
        <v>54769</v>
      </c>
      <c r="B13063">
        <v>576726</v>
      </c>
      <c r="C13063" s="15" t="s">
        <v>12588</v>
      </c>
      <c r="D13063" s="15" t="s">
        <v>14579</v>
      </c>
      <c r="E13063">
        <v>270</v>
      </c>
      <c r="F13063">
        <v>360</v>
      </c>
      <c r="K13063" s="16">
        <f t="shared" si="631"/>
        <v>302.39999999999998</v>
      </c>
      <c r="L13063" s="16">
        <f t="shared" si="633"/>
        <v>318.31578947368416</v>
      </c>
      <c r="M13063" s="16">
        <f t="shared" si="632"/>
        <v>361.72248803827745</v>
      </c>
      <c r="N13063" t="e">
        <f>INDEX(XML!$A$2:$R$782,MATCH(C13063,XML!$D$2:$D$737,0),2)</f>
        <v>#N/A</v>
      </c>
    </row>
    <row r="13064" spans="1:14" ht="33.75" x14ac:dyDescent="0.2">
      <c r="A13064">
        <v>54770</v>
      </c>
      <c r="B13064">
        <v>576794</v>
      </c>
      <c r="C13064" s="15" t="s">
        <v>12587</v>
      </c>
      <c r="D13064" s="15" t="s">
        <v>14580</v>
      </c>
      <c r="E13064">
        <v>75</v>
      </c>
      <c r="F13064">
        <v>100</v>
      </c>
      <c r="K13064" s="16">
        <f t="shared" si="631"/>
        <v>84</v>
      </c>
      <c r="L13064" s="16">
        <f t="shared" si="633"/>
        <v>88.421052631578945</v>
      </c>
      <c r="M13064" s="16">
        <f t="shared" si="632"/>
        <v>100.47846889952153</v>
      </c>
      <c r="N13064" t="e">
        <f>INDEX(XML!$A$2:$R$782,MATCH(C13064,XML!$D$2:$D$737,0),2)</f>
        <v>#N/A</v>
      </c>
    </row>
    <row r="13065" spans="1:14" ht="56.25" x14ac:dyDescent="0.2">
      <c r="A13065">
        <v>54771</v>
      </c>
      <c r="B13065">
        <v>667129</v>
      </c>
      <c r="C13065" s="15" t="s">
        <v>44302</v>
      </c>
      <c r="D13065" s="15" t="s">
        <v>12872</v>
      </c>
      <c r="E13065">
        <v>3140</v>
      </c>
      <c r="F13065">
        <v>4186</v>
      </c>
      <c r="H13065">
        <v>11</v>
      </c>
      <c r="K13065" s="16">
        <f t="shared" si="631"/>
        <v>3516.8</v>
      </c>
      <c r="L13065" s="16">
        <f t="shared" si="633"/>
        <v>3701.8947368421054</v>
      </c>
      <c r="M13065" s="16">
        <f t="shared" si="632"/>
        <v>4206.6985645933019</v>
      </c>
      <c r="N13065" t="e">
        <f>INDEX(XML!$A$2:$R$782,MATCH(C13065,XML!$D$2:$D$737,0),2)</f>
        <v>#N/A</v>
      </c>
    </row>
    <row r="13066" spans="1:14" ht="45" x14ac:dyDescent="0.2">
      <c r="A13066">
        <v>54772</v>
      </c>
      <c r="B13066">
        <v>667174</v>
      </c>
      <c r="C13066" s="15" t="s">
        <v>12586</v>
      </c>
      <c r="D13066" s="15" t="s">
        <v>15263</v>
      </c>
      <c r="E13066">
        <v>4733</v>
      </c>
      <c r="F13066">
        <v>6310</v>
      </c>
      <c r="H13066">
        <v>10</v>
      </c>
      <c r="K13066" s="16">
        <f t="shared" si="631"/>
        <v>5300.96</v>
      </c>
      <c r="L13066" s="16">
        <f t="shared" si="633"/>
        <v>5579.9578947368418</v>
      </c>
      <c r="M13066" s="16">
        <f t="shared" si="632"/>
        <v>6340.8612440191382</v>
      </c>
      <c r="N13066" t="e">
        <f>INDEX(XML!$A$2:$R$782,MATCH(C13066,XML!$D$2:$D$737,0),2)</f>
        <v>#N/A</v>
      </c>
    </row>
    <row r="13067" spans="1:14" ht="33.75" x14ac:dyDescent="0.2">
      <c r="A13067">
        <v>54196</v>
      </c>
      <c r="B13067" t="s">
        <v>8784</v>
      </c>
      <c r="C13067" s="15" t="s">
        <v>8785</v>
      </c>
      <c r="D13067" s="15" t="s">
        <v>8786</v>
      </c>
      <c r="E13067">
        <v>171</v>
      </c>
      <c r="F13067">
        <v>225</v>
      </c>
      <c r="H13067" t="s">
        <v>768</v>
      </c>
      <c r="K13067" s="16">
        <f t="shared" si="631"/>
        <v>191.52</v>
      </c>
      <c r="L13067" s="16">
        <f t="shared" si="633"/>
        <v>201.6</v>
      </c>
      <c r="M13067" s="16">
        <f t="shared" si="632"/>
        <v>229.09090909090909</v>
      </c>
      <c r="N13067" t="e">
        <f>INDEX(XML!$A$2:$R$782,MATCH(C13067,XML!$D$2:$D$737,0),2)</f>
        <v>#N/A</v>
      </c>
    </row>
    <row r="13068" spans="1:14" ht="33.75" x14ac:dyDescent="0.2">
      <c r="A13068">
        <v>30641</v>
      </c>
      <c r="B13068" t="s">
        <v>15373</v>
      </c>
      <c r="C13068" s="15" t="s">
        <v>15374</v>
      </c>
      <c r="D13068" s="15" t="s">
        <v>15375</v>
      </c>
      <c r="E13068">
        <v>312</v>
      </c>
      <c r="F13068">
        <v>359</v>
      </c>
      <c r="H13068" t="s">
        <v>768</v>
      </c>
      <c r="K13068" s="16">
        <f t="shared" si="631"/>
        <v>349.44</v>
      </c>
      <c r="L13068" s="16">
        <f t="shared" si="633"/>
        <v>367.83157894736843</v>
      </c>
      <c r="M13068" s="16">
        <f t="shared" si="632"/>
        <v>417.99043062200957</v>
      </c>
      <c r="N13068" t="e">
        <f>INDEX(XML!$A$2:$R$782,MATCH(C13068,XML!$D$2:$D$737,0),2)</f>
        <v>#N/A</v>
      </c>
    </row>
    <row r="13069" spans="1:14" ht="33.75" x14ac:dyDescent="0.2">
      <c r="A13069">
        <v>16543</v>
      </c>
      <c r="B13069" t="s">
        <v>8787</v>
      </c>
      <c r="C13069" s="15" t="s">
        <v>8788</v>
      </c>
      <c r="D13069" s="15" t="s">
        <v>8789</v>
      </c>
      <c r="E13069">
        <v>610</v>
      </c>
      <c r="F13069">
        <v>867</v>
      </c>
      <c r="H13069">
        <v>99</v>
      </c>
      <c r="K13069" s="16">
        <f t="shared" si="631"/>
        <v>683.2</v>
      </c>
      <c r="L13069" s="16">
        <f t="shared" si="633"/>
        <v>719.15789473684208</v>
      </c>
      <c r="M13069" s="16">
        <f t="shared" si="632"/>
        <v>817.22488038277515</v>
      </c>
      <c r="N13069" t="e">
        <f>INDEX(XML!$A$2:$R$782,MATCH(C13069,XML!$D$2:$D$737,0),2)</f>
        <v>#N/A</v>
      </c>
    </row>
    <row r="13070" spans="1:14" ht="33.75" x14ac:dyDescent="0.2">
      <c r="A13070">
        <v>54197</v>
      </c>
      <c r="B13070" t="s">
        <v>15370</v>
      </c>
      <c r="C13070" s="15" t="s">
        <v>15371</v>
      </c>
      <c r="D13070" s="15" t="s">
        <v>15372</v>
      </c>
      <c r="E13070">
        <v>679</v>
      </c>
      <c r="F13070">
        <v>845</v>
      </c>
      <c r="H13070">
        <v>195</v>
      </c>
      <c r="K13070" s="16">
        <f t="shared" si="631"/>
        <v>760.48</v>
      </c>
      <c r="L13070" s="16">
        <f t="shared" si="633"/>
        <v>800.50526315789477</v>
      </c>
      <c r="M13070" s="16">
        <f t="shared" si="632"/>
        <v>909.66507177033498</v>
      </c>
      <c r="N13070" t="e">
        <f>INDEX(XML!$A$2:$R$782,MATCH(C13070,XML!$D$2:$D$737,0),2)</f>
        <v>#N/A</v>
      </c>
    </row>
    <row r="13071" spans="1:14" ht="33.75" x14ac:dyDescent="0.2">
      <c r="A13071">
        <v>30524</v>
      </c>
      <c r="B13071" t="s">
        <v>15376</v>
      </c>
      <c r="C13071" s="15" t="s">
        <v>15377</v>
      </c>
      <c r="D13071" s="15" t="s">
        <v>15378</v>
      </c>
      <c r="E13071">
        <v>316</v>
      </c>
      <c r="F13071">
        <v>396</v>
      </c>
      <c r="K13071" s="16">
        <f t="shared" si="631"/>
        <v>353.92</v>
      </c>
      <c r="L13071" s="16">
        <f t="shared" si="633"/>
        <v>372.54736842105262</v>
      </c>
      <c r="M13071" s="16">
        <f t="shared" si="632"/>
        <v>423.3492822966507</v>
      </c>
      <c r="N13071" t="e">
        <f>INDEX(XML!$A$2:$R$782,MATCH(C13071,XML!$D$2:$D$737,0),2)</f>
        <v>#N/A</v>
      </c>
    </row>
    <row r="13072" spans="1:14" ht="33.75" x14ac:dyDescent="0.2">
      <c r="A13072">
        <v>56394</v>
      </c>
      <c r="B13072" t="s">
        <v>16699</v>
      </c>
      <c r="C13072" s="15" t="s">
        <v>16700</v>
      </c>
      <c r="D13072" s="15" t="s">
        <v>16701</v>
      </c>
      <c r="E13072">
        <v>851</v>
      </c>
      <c r="F13072">
        <v>1059</v>
      </c>
      <c r="H13072" t="s">
        <v>766</v>
      </c>
      <c r="K13072" s="16">
        <f t="shared" si="631"/>
        <v>953.12</v>
      </c>
      <c r="L13072" s="16">
        <f t="shared" si="633"/>
        <v>1003.2842105263157</v>
      </c>
      <c r="M13072" s="16">
        <f t="shared" si="632"/>
        <v>1140.0956937799042</v>
      </c>
      <c r="N13072" t="e">
        <f>INDEX(XML!$A$2:$R$782,MATCH(C13072,XML!$D$2:$D$737,0),2)</f>
        <v>#N/A</v>
      </c>
    </row>
    <row r="13073" spans="1:14" ht="33.75" x14ac:dyDescent="0.2">
      <c r="A13073">
        <v>24692</v>
      </c>
      <c r="B13073" t="s">
        <v>16852</v>
      </c>
      <c r="C13073" s="15" t="s">
        <v>16853</v>
      </c>
      <c r="D13073" s="15" t="s">
        <v>16854</v>
      </c>
      <c r="E13073">
        <v>284</v>
      </c>
      <c r="F13073">
        <v>353</v>
      </c>
      <c r="H13073" t="s">
        <v>766</v>
      </c>
      <c r="K13073" s="16">
        <f t="shared" si="631"/>
        <v>318.08</v>
      </c>
      <c r="L13073" s="16">
        <f t="shared" si="633"/>
        <v>334.82105263157894</v>
      </c>
      <c r="M13073" s="16">
        <f t="shared" si="632"/>
        <v>380.47846889952149</v>
      </c>
      <c r="N13073" t="e">
        <f>INDEX(XML!$A$2:$R$782,MATCH(C13073,XML!$D$2:$D$737,0),2)</f>
        <v>#N/A</v>
      </c>
    </row>
    <row r="13074" spans="1:14" ht="33.75" x14ac:dyDescent="0.2">
      <c r="A13074">
        <v>24693</v>
      </c>
      <c r="B13074" t="s">
        <v>16855</v>
      </c>
      <c r="C13074" s="15" t="s">
        <v>16856</v>
      </c>
      <c r="D13074" s="15" t="s">
        <v>16857</v>
      </c>
      <c r="E13074">
        <v>284</v>
      </c>
      <c r="F13074">
        <v>353</v>
      </c>
      <c r="H13074" t="s">
        <v>766</v>
      </c>
      <c r="K13074" s="16">
        <f t="shared" si="631"/>
        <v>318.08</v>
      </c>
      <c r="L13074" s="16">
        <f t="shared" si="633"/>
        <v>334.82105263157894</v>
      </c>
      <c r="M13074" s="16">
        <f t="shared" si="632"/>
        <v>380.47846889952149</v>
      </c>
      <c r="N13074" t="e">
        <f>INDEX(XML!$A$2:$R$782,MATCH(C13074,XML!$D$2:$D$737,0),2)</f>
        <v>#N/A</v>
      </c>
    </row>
    <row r="13075" spans="1:14" ht="33.75" x14ac:dyDescent="0.2">
      <c r="A13075">
        <v>60443</v>
      </c>
      <c r="B13075" t="s">
        <v>21148</v>
      </c>
      <c r="C13075" s="15" t="s">
        <v>21149</v>
      </c>
      <c r="D13075" s="15" t="s">
        <v>21150</v>
      </c>
      <c r="E13075">
        <v>14703</v>
      </c>
      <c r="F13075">
        <v>20944</v>
      </c>
      <c r="H13075">
        <v>7</v>
      </c>
      <c r="K13075" s="16">
        <f t="shared" si="631"/>
        <v>16467.36</v>
      </c>
      <c r="L13075" s="16">
        <f t="shared" si="633"/>
        <v>17334.063157894736</v>
      </c>
      <c r="M13075" s="16">
        <f t="shared" si="632"/>
        <v>19697.799043062201</v>
      </c>
      <c r="N13075" t="e">
        <f>INDEX(XML!$A$2:$R$782,MATCH(C13075,XML!$D$2:$D$737,0),2)</f>
        <v>#N/A</v>
      </c>
    </row>
    <row r="13076" spans="1:14" ht="33.75" x14ac:dyDescent="0.2">
      <c r="A13076">
        <v>63151</v>
      </c>
      <c r="B13076" t="s">
        <v>23612</v>
      </c>
      <c r="C13076" s="15" t="s">
        <v>23613</v>
      </c>
      <c r="D13076" s="15" t="s">
        <v>23614</v>
      </c>
      <c r="E13076">
        <v>5622</v>
      </c>
      <c r="F13076">
        <v>8008</v>
      </c>
      <c r="K13076" s="16">
        <f t="shared" si="631"/>
        <v>6296.64</v>
      </c>
      <c r="L13076" s="16">
        <f t="shared" si="633"/>
        <v>6628.0421052631582</v>
      </c>
      <c r="M13076" s="16">
        <f t="shared" si="632"/>
        <v>7531.8660287081348</v>
      </c>
      <c r="N13076" t="e">
        <f>INDEX(XML!$A$2:$R$782,MATCH(C13076,XML!$D$2:$D$737,0),2)</f>
        <v>#N/A</v>
      </c>
    </row>
    <row r="13077" spans="1:14" ht="15.75" x14ac:dyDescent="0.25">
      <c r="A13077" s="184" t="s">
        <v>8790</v>
      </c>
      <c r="B13077" s="184"/>
      <c r="C13077" s="185"/>
      <c r="D13077" s="185"/>
      <c r="E13077" s="184"/>
      <c r="F13077" s="184"/>
      <c r="G13077" s="184"/>
      <c r="H13077" s="184"/>
      <c r="I13077" s="184"/>
      <c r="J13077" s="184"/>
      <c r="K13077" s="16">
        <f t="shared" si="631"/>
        <v>0</v>
      </c>
      <c r="L13077" s="16">
        <f t="shared" si="633"/>
        <v>0</v>
      </c>
      <c r="M13077" s="16">
        <f t="shared" si="632"/>
        <v>0</v>
      </c>
      <c r="N13077" t="e">
        <f>INDEX(XML!$A$2:$R$782,MATCH(C13077,XML!$D$2:$D$737,0),2)</f>
        <v>#N/A</v>
      </c>
    </row>
    <row r="13078" spans="1:14" ht="33.75" x14ac:dyDescent="0.2">
      <c r="A13078">
        <v>80161</v>
      </c>
      <c r="B13078" t="s">
        <v>43393</v>
      </c>
      <c r="C13078" s="15" t="s">
        <v>43394</v>
      </c>
      <c r="D13078" s="15" t="s">
        <v>43395</v>
      </c>
      <c r="E13078">
        <v>5795</v>
      </c>
      <c r="F13078">
        <v>8470</v>
      </c>
      <c r="H13078">
        <v>1</v>
      </c>
      <c r="K13078" s="16">
        <f t="shared" si="631"/>
        <v>6490.4</v>
      </c>
      <c r="L13078" s="16">
        <f t="shared" si="633"/>
        <v>6832</v>
      </c>
      <c r="M13078" s="16">
        <f t="shared" si="632"/>
        <v>7763.636363636364</v>
      </c>
      <c r="N13078" t="e">
        <f>INDEX(XML!$A$2:$R$782,MATCH(C13078,XML!$D$2:$D$737,0),2)</f>
        <v>#N/A</v>
      </c>
    </row>
    <row r="13079" spans="1:14" ht="45" x14ac:dyDescent="0.2">
      <c r="A13079">
        <v>54758</v>
      </c>
      <c r="B13079">
        <v>574847</v>
      </c>
      <c r="C13079" s="15" t="s">
        <v>12602</v>
      </c>
      <c r="D13079" s="15" t="s">
        <v>19607</v>
      </c>
      <c r="E13079">
        <v>1202</v>
      </c>
      <c r="F13079">
        <v>1602</v>
      </c>
      <c r="H13079">
        <v>31</v>
      </c>
      <c r="K13079" s="16">
        <f t="shared" si="631"/>
        <v>1346.24</v>
      </c>
      <c r="L13079" s="16">
        <f t="shared" si="633"/>
        <v>1417.0947368421052</v>
      </c>
      <c r="M13079" s="16">
        <f t="shared" si="632"/>
        <v>1610.3349282296651</v>
      </c>
      <c r="N13079" t="e">
        <f>INDEX(XML!$A$2:$R$782,MATCH(C13079,XML!$D$2:$D$737,0),2)</f>
        <v>#N/A</v>
      </c>
    </row>
    <row r="13080" spans="1:14" ht="45" x14ac:dyDescent="0.2">
      <c r="A13080">
        <v>54759</v>
      </c>
      <c r="B13080">
        <v>574849</v>
      </c>
      <c r="C13080" s="15" t="s">
        <v>12603</v>
      </c>
      <c r="D13080" s="15" t="s">
        <v>12881</v>
      </c>
      <c r="E13080">
        <v>1377</v>
      </c>
      <c r="F13080">
        <v>1836</v>
      </c>
      <c r="H13080" t="s">
        <v>746</v>
      </c>
      <c r="K13080" s="16">
        <f t="shared" si="631"/>
        <v>1542.24</v>
      </c>
      <c r="L13080" s="16">
        <f t="shared" si="633"/>
        <v>1623.4105263157894</v>
      </c>
      <c r="M13080" s="16">
        <f t="shared" si="632"/>
        <v>1844.7846889952152</v>
      </c>
      <c r="N13080" t="e">
        <f>INDEX(XML!$A$2:$R$782,MATCH(C13080,XML!$D$2:$D$737,0),2)</f>
        <v>#N/A</v>
      </c>
    </row>
    <row r="13081" spans="1:14" ht="45" x14ac:dyDescent="0.2">
      <c r="A13081">
        <v>54760</v>
      </c>
      <c r="B13081">
        <v>574852</v>
      </c>
      <c r="C13081" s="15" t="s">
        <v>12604</v>
      </c>
      <c r="D13081" s="15" t="s">
        <v>19608</v>
      </c>
      <c r="E13081">
        <v>1388</v>
      </c>
      <c r="F13081">
        <v>1850</v>
      </c>
      <c r="H13081">
        <v>45</v>
      </c>
      <c r="K13081" s="16">
        <f t="shared" si="631"/>
        <v>1554.56</v>
      </c>
      <c r="L13081" s="16">
        <f t="shared" si="633"/>
        <v>1636.378947368421</v>
      </c>
      <c r="M13081" s="16">
        <f t="shared" si="632"/>
        <v>1859.5215311004786</v>
      </c>
      <c r="N13081" t="e">
        <f>INDEX(XML!$A$2:$R$782,MATCH(C13081,XML!$D$2:$D$737,0),2)</f>
        <v>#N/A</v>
      </c>
    </row>
    <row r="13082" spans="1:14" ht="45" x14ac:dyDescent="0.2">
      <c r="A13082">
        <v>54761</v>
      </c>
      <c r="B13082">
        <v>574857</v>
      </c>
      <c r="C13082" s="15" t="s">
        <v>12605</v>
      </c>
      <c r="D13082" s="15" t="s">
        <v>12882</v>
      </c>
      <c r="E13082">
        <v>1314</v>
      </c>
      <c r="F13082">
        <v>1752</v>
      </c>
      <c r="H13082">
        <v>32</v>
      </c>
      <c r="K13082" s="16">
        <f t="shared" si="631"/>
        <v>1471.68</v>
      </c>
      <c r="L13082" s="16">
        <f t="shared" si="633"/>
        <v>1549.1368421052632</v>
      </c>
      <c r="M13082" s="16">
        <f t="shared" si="632"/>
        <v>1760.3827751196172</v>
      </c>
      <c r="N13082" t="e">
        <f>INDEX(XML!$A$2:$R$782,MATCH(C13082,XML!$D$2:$D$737,0),2)</f>
        <v>#N/A</v>
      </c>
    </row>
    <row r="13083" spans="1:14" ht="45" x14ac:dyDescent="0.2">
      <c r="A13083">
        <v>54762</v>
      </c>
      <c r="B13083">
        <v>574858</v>
      </c>
      <c r="C13083" s="15" t="s">
        <v>12606</v>
      </c>
      <c r="D13083" s="15" t="s">
        <v>15141</v>
      </c>
      <c r="E13083">
        <v>1314</v>
      </c>
      <c r="F13083">
        <v>1752</v>
      </c>
      <c r="H13083">
        <v>1</v>
      </c>
      <c r="K13083" s="16">
        <f t="shared" si="631"/>
        <v>1471.68</v>
      </c>
      <c r="L13083" s="16">
        <f t="shared" si="633"/>
        <v>1549.1368421052632</v>
      </c>
      <c r="M13083" s="16">
        <f t="shared" si="632"/>
        <v>1760.3827751196172</v>
      </c>
      <c r="N13083" t="e">
        <f>INDEX(XML!$A$2:$R$782,MATCH(C13083,XML!$D$2:$D$737,0),2)</f>
        <v>#N/A</v>
      </c>
    </row>
    <row r="13084" spans="1:14" ht="56.25" x14ac:dyDescent="0.2">
      <c r="A13084">
        <v>61520</v>
      </c>
      <c r="B13084">
        <v>578129</v>
      </c>
      <c r="C13084" s="15" t="s">
        <v>45541</v>
      </c>
      <c r="D13084" s="15" t="s">
        <v>45542</v>
      </c>
      <c r="E13084">
        <v>3127</v>
      </c>
      <c r="F13084">
        <v>4169</v>
      </c>
      <c r="H13084">
        <v>2</v>
      </c>
      <c r="K13084" s="16">
        <f t="shared" si="631"/>
        <v>3502.24</v>
      </c>
      <c r="L13084" s="16">
        <f t="shared" si="633"/>
        <v>3686.5684210526315</v>
      </c>
      <c r="M13084" s="16">
        <f t="shared" si="632"/>
        <v>4189.2822966507174</v>
      </c>
      <c r="N13084" t="e">
        <f>INDEX(XML!$A$2:$R$782,MATCH(C13084,XML!$D$2:$D$737,0),2)</f>
        <v>#N/A</v>
      </c>
    </row>
    <row r="13085" spans="1:14" ht="33.75" x14ac:dyDescent="0.2">
      <c r="A13085">
        <v>57066</v>
      </c>
      <c r="B13085" t="s">
        <v>8791</v>
      </c>
      <c r="C13085" s="15" t="s">
        <v>16702</v>
      </c>
      <c r="D13085" s="15" t="s">
        <v>16703</v>
      </c>
      <c r="E13085">
        <v>518</v>
      </c>
      <c r="F13085">
        <v>596</v>
      </c>
      <c r="K13085" s="16">
        <f t="shared" si="631"/>
        <v>580.16</v>
      </c>
      <c r="L13085" s="16">
        <f t="shared" si="633"/>
        <v>610.69473684210527</v>
      </c>
      <c r="M13085" s="16">
        <f t="shared" si="632"/>
        <v>693.97129186602876</v>
      </c>
      <c r="N13085" t="e">
        <f>INDEX(XML!$A$2:$R$782,MATCH(C13085,XML!$D$2:$D$737,0),2)</f>
        <v>#N/A</v>
      </c>
    </row>
    <row r="13086" spans="1:14" ht="33.75" x14ac:dyDescent="0.2">
      <c r="A13086">
        <v>59412</v>
      </c>
      <c r="B13086" t="s">
        <v>8792</v>
      </c>
      <c r="C13086" s="15" t="s">
        <v>16704</v>
      </c>
      <c r="D13086" s="15" t="s">
        <v>16705</v>
      </c>
      <c r="E13086">
        <v>518</v>
      </c>
      <c r="F13086">
        <v>596</v>
      </c>
      <c r="K13086" s="16">
        <f t="shared" si="631"/>
        <v>580.16</v>
      </c>
      <c r="L13086" s="16">
        <f t="shared" si="633"/>
        <v>610.69473684210527</v>
      </c>
      <c r="M13086" s="16">
        <f t="shared" si="632"/>
        <v>693.97129186602876</v>
      </c>
      <c r="N13086" t="e">
        <f>INDEX(XML!$A$2:$R$782,MATCH(C13086,XML!$D$2:$D$737,0),2)</f>
        <v>#N/A</v>
      </c>
    </row>
    <row r="13087" spans="1:14" ht="45" x14ac:dyDescent="0.2">
      <c r="A13087">
        <v>54229</v>
      </c>
      <c r="B13087" t="s">
        <v>15379</v>
      </c>
      <c r="C13087" s="15" t="s">
        <v>15380</v>
      </c>
      <c r="D13087" s="15" t="s">
        <v>15381</v>
      </c>
      <c r="E13087">
        <v>632</v>
      </c>
      <c r="F13087">
        <v>727</v>
      </c>
      <c r="H13087">
        <v>77</v>
      </c>
      <c r="K13087" s="16">
        <f t="shared" si="631"/>
        <v>707.84</v>
      </c>
      <c r="L13087" s="16">
        <f t="shared" si="633"/>
        <v>745.09473684210525</v>
      </c>
      <c r="M13087" s="16">
        <f t="shared" si="632"/>
        <v>846.6985645933014</v>
      </c>
      <c r="N13087" t="e">
        <f>INDEX(XML!$A$2:$R$782,MATCH(C13087,XML!$D$2:$D$737,0),2)</f>
        <v>#N/A</v>
      </c>
    </row>
    <row r="13088" spans="1:14" ht="33.75" x14ac:dyDescent="0.2">
      <c r="A13088">
        <v>57067</v>
      </c>
      <c r="B13088" t="s">
        <v>8793</v>
      </c>
      <c r="C13088" s="15" t="s">
        <v>16706</v>
      </c>
      <c r="D13088" s="15" t="s">
        <v>16707</v>
      </c>
      <c r="E13088">
        <v>1525</v>
      </c>
      <c r="F13088">
        <v>1754</v>
      </c>
      <c r="H13088" t="s">
        <v>768</v>
      </c>
      <c r="K13088" s="16">
        <f t="shared" si="631"/>
        <v>1708</v>
      </c>
      <c r="L13088" s="16">
        <f t="shared" si="633"/>
        <v>1797.8947368421052</v>
      </c>
      <c r="M13088" s="16">
        <f t="shared" si="632"/>
        <v>2043.0622009569379</v>
      </c>
      <c r="N13088" t="e">
        <f>INDEX(XML!$A$2:$R$782,MATCH(C13088,XML!$D$2:$D$737,0),2)</f>
        <v>#N/A</v>
      </c>
    </row>
    <row r="13089" spans="1:14" ht="56.25" x14ac:dyDescent="0.2">
      <c r="A13089">
        <v>60436</v>
      </c>
      <c r="B13089" t="s">
        <v>21151</v>
      </c>
      <c r="C13089" s="15" t="s">
        <v>21152</v>
      </c>
      <c r="D13089" s="15" t="s">
        <v>21153</v>
      </c>
      <c r="E13089">
        <v>13150</v>
      </c>
      <c r="F13089">
        <v>16016</v>
      </c>
      <c r="H13089">
        <v>4</v>
      </c>
      <c r="K13089" s="16">
        <f t="shared" si="631"/>
        <v>14728</v>
      </c>
      <c r="L13089" s="16">
        <f t="shared" si="633"/>
        <v>15503.157894736842</v>
      </c>
      <c r="M13089" s="16">
        <f t="shared" si="632"/>
        <v>17617.224880382775</v>
      </c>
      <c r="N13089" t="e">
        <f>INDEX(XML!$A$2:$R$782,MATCH(C13089,XML!$D$2:$D$737,0),2)</f>
        <v>#N/A</v>
      </c>
    </row>
    <row r="13090" spans="1:14" ht="15.75" x14ac:dyDescent="0.25">
      <c r="A13090" s="184" t="s">
        <v>8794</v>
      </c>
      <c r="B13090" s="184"/>
      <c r="C13090" s="185"/>
      <c r="D13090" s="185"/>
      <c r="E13090" s="184"/>
      <c r="F13090" s="184"/>
      <c r="G13090" s="184"/>
      <c r="H13090" s="184"/>
      <c r="I13090" s="184"/>
      <c r="J13090" s="184"/>
      <c r="K13090" s="16">
        <f t="shared" si="631"/>
        <v>0</v>
      </c>
      <c r="L13090" s="16">
        <f t="shared" si="633"/>
        <v>0</v>
      </c>
      <c r="M13090" s="16">
        <f t="shared" si="632"/>
        <v>0</v>
      </c>
      <c r="N13090" t="e">
        <f>INDEX(XML!$A$2:$R$782,MATCH(C13090,XML!$D$2:$D$737,0),2)</f>
        <v>#N/A</v>
      </c>
    </row>
    <row r="13091" spans="1:14" ht="22.5" x14ac:dyDescent="0.2">
      <c r="A13091">
        <v>18150</v>
      </c>
      <c r="B13091" t="s">
        <v>15382</v>
      </c>
      <c r="C13091" s="15" t="s">
        <v>15383</v>
      </c>
      <c r="D13091" s="15" t="s">
        <v>15384</v>
      </c>
      <c r="E13091">
        <v>1336</v>
      </c>
      <c r="F13091">
        <v>1537</v>
      </c>
      <c r="H13091" t="s">
        <v>768</v>
      </c>
      <c r="K13091" s="16">
        <f t="shared" si="631"/>
        <v>1496.32</v>
      </c>
      <c r="L13091" s="16">
        <f t="shared" si="633"/>
        <v>1575.0736842105264</v>
      </c>
      <c r="M13091" s="16">
        <f t="shared" si="632"/>
        <v>1789.8564593301437</v>
      </c>
      <c r="N13091" t="e">
        <f>INDEX(XML!$A$2:$R$782,MATCH(C13091,XML!$D$2:$D$737,0),2)</f>
        <v>#N/A</v>
      </c>
    </row>
    <row r="13092" spans="1:14" ht="22.5" x14ac:dyDescent="0.2">
      <c r="A13092">
        <v>24122</v>
      </c>
      <c r="B13092" t="s">
        <v>15385</v>
      </c>
      <c r="C13092" s="15" t="s">
        <v>15386</v>
      </c>
      <c r="D13092" s="15" t="s">
        <v>15387</v>
      </c>
      <c r="E13092">
        <v>1336</v>
      </c>
      <c r="F13092">
        <v>1537</v>
      </c>
      <c r="H13092" t="s">
        <v>768</v>
      </c>
      <c r="K13092" s="16">
        <f t="shared" si="631"/>
        <v>1496.32</v>
      </c>
      <c r="L13092" s="16">
        <f t="shared" si="633"/>
        <v>1575.0736842105264</v>
      </c>
      <c r="M13092" s="16">
        <f t="shared" si="632"/>
        <v>1789.8564593301437</v>
      </c>
      <c r="N13092" t="e">
        <f>INDEX(XML!$A$2:$R$782,MATCH(C13092,XML!$D$2:$D$737,0),2)</f>
        <v>#N/A</v>
      </c>
    </row>
    <row r="13093" spans="1:14" ht="22.5" x14ac:dyDescent="0.2">
      <c r="A13093">
        <v>19180</v>
      </c>
      <c r="B13093" t="s">
        <v>16861</v>
      </c>
      <c r="C13093" s="15" t="s">
        <v>16862</v>
      </c>
      <c r="D13093" s="15" t="s">
        <v>16863</v>
      </c>
      <c r="E13093">
        <v>1362</v>
      </c>
      <c r="F13093">
        <v>1567</v>
      </c>
      <c r="K13093" s="16">
        <f t="shared" si="631"/>
        <v>1525.44</v>
      </c>
      <c r="L13093" s="16">
        <f t="shared" si="633"/>
        <v>1605.7263157894736</v>
      </c>
      <c r="M13093" s="16">
        <f t="shared" si="632"/>
        <v>1824.6889952153108</v>
      </c>
      <c r="N13093" t="e">
        <f>INDEX(XML!$A$2:$R$782,MATCH(C13093,XML!$D$2:$D$737,0),2)</f>
        <v>#N/A</v>
      </c>
    </row>
    <row r="13094" spans="1:14" ht="22.5" x14ac:dyDescent="0.2">
      <c r="A13094">
        <v>18149</v>
      </c>
      <c r="B13094" t="s">
        <v>16858</v>
      </c>
      <c r="C13094" s="15" t="s">
        <v>16859</v>
      </c>
      <c r="D13094" s="15" t="s">
        <v>16860</v>
      </c>
      <c r="E13094">
        <v>1362</v>
      </c>
      <c r="F13094">
        <v>1567</v>
      </c>
      <c r="H13094" t="s">
        <v>768</v>
      </c>
      <c r="K13094" s="16">
        <f t="shared" si="631"/>
        <v>1525.44</v>
      </c>
      <c r="L13094" s="16">
        <f t="shared" si="633"/>
        <v>1605.7263157894736</v>
      </c>
      <c r="M13094" s="16">
        <f t="shared" si="632"/>
        <v>1824.6889952153108</v>
      </c>
      <c r="N13094" t="e">
        <f>INDEX(XML!$A$2:$R$782,MATCH(C13094,XML!$D$2:$D$737,0),2)</f>
        <v>#N/A</v>
      </c>
    </row>
    <row r="13095" spans="1:14" ht="15.75" x14ac:dyDescent="0.25">
      <c r="A13095" s="184" t="s">
        <v>8795</v>
      </c>
      <c r="B13095" s="184"/>
      <c r="C13095" s="185"/>
      <c r="D13095" s="185"/>
      <c r="E13095" s="184"/>
      <c r="F13095" s="184"/>
      <c r="G13095" s="184"/>
      <c r="H13095" s="184"/>
      <c r="I13095" s="184"/>
      <c r="J13095" s="184"/>
      <c r="K13095" s="16">
        <f t="shared" si="631"/>
        <v>0</v>
      </c>
      <c r="L13095" s="16">
        <f t="shared" si="633"/>
        <v>0</v>
      </c>
      <c r="M13095" s="16">
        <f t="shared" si="632"/>
        <v>0</v>
      </c>
      <c r="N13095" t="e">
        <f>INDEX(XML!$A$2:$R$782,MATCH(C13095,XML!$D$2:$D$737,0),2)</f>
        <v>#N/A</v>
      </c>
    </row>
    <row r="13096" spans="1:14" ht="22.5" x14ac:dyDescent="0.2">
      <c r="A13096">
        <v>63103</v>
      </c>
      <c r="B13096" t="s">
        <v>24306</v>
      </c>
      <c r="C13096" s="15" t="s">
        <v>24307</v>
      </c>
      <c r="D13096" s="15" t="s">
        <v>24308</v>
      </c>
      <c r="E13096">
        <v>1888</v>
      </c>
      <c r="F13096">
        <v>2172</v>
      </c>
      <c r="H13096" t="s">
        <v>768</v>
      </c>
      <c r="K13096" s="16">
        <f t="shared" si="631"/>
        <v>2114.56</v>
      </c>
      <c r="L13096" s="16">
        <f t="shared" si="633"/>
        <v>2225.8526315789472</v>
      </c>
      <c r="M13096" s="16">
        <f t="shared" si="632"/>
        <v>2529.3779904306216</v>
      </c>
      <c r="N13096" t="e">
        <f>INDEX(XML!$A$2:$R$782,MATCH(C13096,XML!$D$2:$D$737,0),2)</f>
        <v>#N/A</v>
      </c>
    </row>
    <row r="13097" spans="1:14" ht="22.5" x14ac:dyDescent="0.2">
      <c r="A13097">
        <v>63102</v>
      </c>
      <c r="B13097" t="s">
        <v>24309</v>
      </c>
      <c r="C13097" s="15" t="s">
        <v>24310</v>
      </c>
      <c r="D13097" s="15" t="s">
        <v>24311</v>
      </c>
      <c r="E13097">
        <v>1888</v>
      </c>
      <c r="F13097">
        <v>2172</v>
      </c>
      <c r="H13097" t="s">
        <v>768</v>
      </c>
      <c r="K13097" s="16">
        <f t="shared" si="631"/>
        <v>2114.56</v>
      </c>
      <c r="L13097" s="16">
        <f t="shared" si="633"/>
        <v>2225.8526315789472</v>
      </c>
      <c r="M13097" s="16">
        <f t="shared" si="632"/>
        <v>2529.3779904306216</v>
      </c>
      <c r="N13097" t="e">
        <f>INDEX(XML!$A$2:$R$782,MATCH(C13097,XML!$D$2:$D$737,0),2)</f>
        <v>#N/A</v>
      </c>
    </row>
    <row r="13098" spans="1:14" ht="15.75" x14ac:dyDescent="0.25">
      <c r="A13098" s="184" t="s">
        <v>8796</v>
      </c>
      <c r="B13098" s="184"/>
      <c r="C13098" s="185"/>
      <c r="D13098" s="185"/>
      <c r="E13098" s="184"/>
      <c r="F13098" s="184"/>
      <c r="G13098" s="184"/>
      <c r="H13098" s="184"/>
      <c r="I13098" s="184"/>
      <c r="J13098" s="184"/>
      <c r="K13098" s="16">
        <f t="shared" si="631"/>
        <v>0</v>
      </c>
      <c r="L13098" s="16">
        <f t="shared" si="633"/>
        <v>0</v>
      </c>
      <c r="M13098" s="16">
        <f t="shared" si="632"/>
        <v>0</v>
      </c>
      <c r="N13098" t="e">
        <f>INDEX(XML!$A$2:$R$782,MATCH(C13098,XML!$D$2:$D$737,0),2)</f>
        <v>#N/A</v>
      </c>
    </row>
    <row r="13099" spans="1:14" ht="33.75" x14ac:dyDescent="0.2">
      <c r="A13099">
        <v>18998</v>
      </c>
      <c r="B13099" t="s">
        <v>8797</v>
      </c>
      <c r="C13099" s="15" t="s">
        <v>8798</v>
      </c>
      <c r="D13099" s="15" t="s">
        <v>8799</v>
      </c>
      <c r="E13099">
        <v>121</v>
      </c>
      <c r="F13099">
        <v>161</v>
      </c>
      <c r="H13099">
        <v>253</v>
      </c>
      <c r="K13099" s="16">
        <f t="shared" si="631"/>
        <v>135.52000000000001</v>
      </c>
      <c r="L13099" s="16">
        <f t="shared" si="633"/>
        <v>142.65263157894739</v>
      </c>
      <c r="M13099" s="16">
        <f t="shared" si="632"/>
        <v>162.10526315789477</v>
      </c>
      <c r="N13099" t="e">
        <f>INDEX(XML!$A$2:$R$782,MATCH(C13099,XML!$D$2:$D$737,0),2)</f>
        <v>#N/A</v>
      </c>
    </row>
    <row r="13100" spans="1:14" ht="33.75" x14ac:dyDescent="0.2">
      <c r="A13100">
        <v>69574</v>
      </c>
      <c r="B13100" t="s">
        <v>31638</v>
      </c>
      <c r="C13100" s="15" t="s">
        <v>31639</v>
      </c>
      <c r="D13100" s="15" t="s">
        <v>31640</v>
      </c>
      <c r="E13100">
        <v>121</v>
      </c>
      <c r="F13100">
        <v>161</v>
      </c>
      <c r="H13100">
        <v>256</v>
      </c>
      <c r="K13100" s="16">
        <f t="shared" si="631"/>
        <v>135.52000000000001</v>
      </c>
      <c r="L13100" s="16">
        <f t="shared" si="633"/>
        <v>142.65263157894739</v>
      </c>
      <c r="M13100" s="16">
        <f t="shared" si="632"/>
        <v>162.10526315789477</v>
      </c>
      <c r="N13100" t="e">
        <f>INDEX(XML!$A$2:$R$782,MATCH(C13100,XML!$D$2:$D$737,0),2)</f>
        <v>#N/A</v>
      </c>
    </row>
    <row r="13101" spans="1:14" ht="33.75" x14ac:dyDescent="0.2">
      <c r="A13101">
        <v>19000</v>
      </c>
      <c r="B13101" t="s">
        <v>8800</v>
      </c>
      <c r="C13101" s="15" t="s">
        <v>8801</v>
      </c>
      <c r="D13101" s="15" t="s">
        <v>8802</v>
      </c>
      <c r="E13101">
        <v>121</v>
      </c>
      <c r="F13101">
        <v>161</v>
      </c>
      <c r="H13101">
        <v>22</v>
      </c>
      <c r="K13101" s="16">
        <f t="shared" si="631"/>
        <v>135.52000000000001</v>
      </c>
      <c r="L13101" s="16">
        <f t="shared" si="633"/>
        <v>142.65263157894739</v>
      </c>
      <c r="M13101" s="16">
        <f t="shared" si="632"/>
        <v>162.10526315789477</v>
      </c>
      <c r="N13101" t="e">
        <f>INDEX(XML!$A$2:$R$782,MATCH(C13101,XML!$D$2:$D$737,0),2)</f>
        <v>#N/A</v>
      </c>
    </row>
    <row r="13102" spans="1:14" ht="33.75" x14ac:dyDescent="0.2">
      <c r="A13102">
        <v>80159</v>
      </c>
      <c r="B13102" t="s">
        <v>8800</v>
      </c>
      <c r="C13102" s="15" t="s">
        <v>48664</v>
      </c>
      <c r="D13102" s="15" t="s">
        <v>48665</v>
      </c>
      <c r="E13102">
        <v>121</v>
      </c>
      <c r="F13102">
        <v>161</v>
      </c>
      <c r="H13102">
        <v>99</v>
      </c>
      <c r="K13102" s="16">
        <f t="shared" si="631"/>
        <v>135.52000000000001</v>
      </c>
      <c r="L13102" s="16">
        <f t="shared" si="633"/>
        <v>142.65263157894739</v>
      </c>
      <c r="M13102" s="16">
        <f t="shared" si="632"/>
        <v>162.10526315789477</v>
      </c>
      <c r="N13102" t="e">
        <f>INDEX(XML!$A$2:$R$782,MATCH(C13102,XML!$D$2:$D$737,0),2)</f>
        <v>#N/A</v>
      </c>
    </row>
    <row r="13103" spans="1:14" ht="33.75" x14ac:dyDescent="0.2">
      <c r="A13103">
        <v>63107</v>
      </c>
      <c r="B13103" t="s">
        <v>8803</v>
      </c>
      <c r="C13103" s="15" t="s">
        <v>24312</v>
      </c>
      <c r="D13103" s="15" t="s">
        <v>24313</v>
      </c>
      <c r="E13103">
        <v>121</v>
      </c>
      <c r="F13103">
        <v>161</v>
      </c>
      <c r="H13103">
        <v>52</v>
      </c>
      <c r="K13103" s="16">
        <f t="shared" si="631"/>
        <v>135.52000000000001</v>
      </c>
      <c r="L13103" s="16">
        <f t="shared" si="633"/>
        <v>142.65263157894739</v>
      </c>
      <c r="M13103" s="16">
        <f t="shared" si="632"/>
        <v>162.10526315789477</v>
      </c>
      <c r="N13103" t="e">
        <f>INDEX(XML!$A$2:$R$782,MATCH(C13103,XML!$D$2:$D$737,0),2)</f>
        <v>#N/A</v>
      </c>
    </row>
    <row r="13104" spans="1:14" ht="33.75" x14ac:dyDescent="0.2">
      <c r="A13104">
        <v>63108</v>
      </c>
      <c r="B13104" t="s">
        <v>24314</v>
      </c>
      <c r="C13104" s="15" t="s">
        <v>24315</v>
      </c>
      <c r="D13104" s="15" t="s">
        <v>24316</v>
      </c>
      <c r="E13104">
        <v>121</v>
      </c>
      <c r="F13104">
        <v>161</v>
      </c>
      <c r="H13104">
        <v>100</v>
      </c>
      <c r="K13104" s="16">
        <f t="shared" si="631"/>
        <v>135.52000000000001</v>
      </c>
      <c r="L13104" s="16">
        <f t="shared" si="633"/>
        <v>142.65263157894739</v>
      </c>
      <c r="M13104" s="16">
        <f t="shared" si="632"/>
        <v>162.10526315789477</v>
      </c>
      <c r="N13104" t="e">
        <f>INDEX(XML!$A$2:$R$782,MATCH(C13104,XML!$D$2:$D$737,0),2)</f>
        <v>#N/A</v>
      </c>
    </row>
    <row r="13105" spans="1:17" ht="33.75" x14ac:dyDescent="0.2">
      <c r="A13105">
        <v>69571</v>
      </c>
      <c r="B13105" t="s">
        <v>31641</v>
      </c>
      <c r="C13105" s="15" t="s">
        <v>31642</v>
      </c>
      <c r="D13105" s="15" t="s">
        <v>31643</v>
      </c>
      <c r="E13105">
        <v>121</v>
      </c>
      <c r="F13105">
        <v>161</v>
      </c>
      <c r="H13105">
        <v>225</v>
      </c>
      <c r="K13105" s="16">
        <f t="shared" si="631"/>
        <v>135.52000000000001</v>
      </c>
      <c r="L13105" s="16">
        <f t="shared" si="633"/>
        <v>142.65263157894739</v>
      </c>
      <c r="M13105" s="16">
        <f t="shared" si="632"/>
        <v>162.10526315789477</v>
      </c>
      <c r="N13105" t="e">
        <f>INDEX(XML!$A$2:$R$782,MATCH(C13105,XML!$D$2:$D$737,0),2)</f>
        <v>#N/A</v>
      </c>
    </row>
    <row r="13106" spans="1:17" ht="33.75" x14ac:dyDescent="0.2">
      <c r="A13106">
        <v>69573</v>
      </c>
      <c r="B13106" t="s">
        <v>31644</v>
      </c>
      <c r="C13106" s="15" t="s">
        <v>31645</v>
      </c>
      <c r="D13106" s="15" t="s">
        <v>31646</v>
      </c>
      <c r="E13106">
        <v>121</v>
      </c>
      <c r="F13106">
        <v>161</v>
      </c>
      <c r="H13106">
        <v>214</v>
      </c>
      <c r="K13106" s="16">
        <f t="shared" si="631"/>
        <v>135.52000000000001</v>
      </c>
      <c r="L13106" s="16">
        <f t="shared" si="633"/>
        <v>142.65263157894739</v>
      </c>
      <c r="M13106" s="16">
        <f t="shared" si="632"/>
        <v>162.10526315789477</v>
      </c>
      <c r="N13106" t="e">
        <f>INDEX(XML!$A$2:$R$782,MATCH(C13106,XML!$D$2:$D$737,0),2)</f>
        <v>#N/A</v>
      </c>
    </row>
    <row r="13107" spans="1:17" ht="33.75" x14ac:dyDescent="0.2">
      <c r="A13107">
        <v>19005</v>
      </c>
      <c r="B13107" t="s">
        <v>8804</v>
      </c>
      <c r="C13107" s="15" t="s">
        <v>8805</v>
      </c>
      <c r="D13107" s="15" t="s">
        <v>8806</v>
      </c>
      <c r="E13107">
        <v>121</v>
      </c>
      <c r="F13107">
        <v>161</v>
      </c>
      <c r="H13107">
        <v>168</v>
      </c>
      <c r="K13107" s="16">
        <f t="shared" si="631"/>
        <v>135.52000000000001</v>
      </c>
      <c r="L13107" s="16">
        <f t="shared" si="633"/>
        <v>142.65263157894739</v>
      </c>
      <c r="M13107" s="16">
        <f t="shared" si="632"/>
        <v>162.10526315789477</v>
      </c>
      <c r="N13107" t="e">
        <f>INDEX(XML!$A$2:$R$782,MATCH(C13107,XML!$D$2:$D$737,0),2)</f>
        <v>#N/A</v>
      </c>
    </row>
    <row r="13108" spans="1:17" ht="33.75" x14ac:dyDescent="0.2">
      <c r="A13108">
        <v>19007</v>
      </c>
      <c r="B13108" t="s">
        <v>8807</v>
      </c>
      <c r="C13108" s="15" t="s">
        <v>8808</v>
      </c>
      <c r="D13108" s="15" t="s">
        <v>8809</v>
      </c>
      <c r="E13108">
        <v>125</v>
      </c>
      <c r="F13108">
        <v>161</v>
      </c>
      <c r="H13108">
        <v>17</v>
      </c>
      <c r="K13108" s="16">
        <f t="shared" si="631"/>
        <v>140</v>
      </c>
      <c r="L13108" s="16">
        <f t="shared" si="633"/>
        <v>147.36842105263159</v>
      </c>
      <c r="M13108" s="16">
        <f t="shared" si="632"/>
        <v>167.4641148325359</v>
      </c>
      <c r="N13108" t="e">
        <f>INDEX(XML!$A$2:$R$782,MATCH(C13108,XML!$D$2:$D$737,0),2)</f>
        <v>#N/A</v>
      </c>
    </row>
    <row r="13109" spans="1:17" ht="33.75" x14ac:dyDescent="0.2">
      <c r="A13109">
        <v>69572</v>
      </c>
      <c r="B13109" t="s">
        <v>31647</v>
      </c>
      <c r="C13109" s="15" t="s">
        <v>31648</v>
      </c>
      <c r="D13109" s="15" t="s">
        <v>31649</v>
      </c>
      <c r="E13109">
        <v>121</v>
      </c>
      <c r="F13109">
        <v>161</v>
      </c>
      <c r="H13109">
        <v>284</v>
      </c>
      <c r="K13109" s="16">
        <f t="shared" si="631"/>
        <v>135.52000000000001</v>
      </c>
      <c r="L13109" s="16">
        <f t="shared" si="633"/>
        <v>142.65263157894739</v>
      </c>
      <c r="M13109" s="16">
        <f t="shared" si="632"/>
        <v>162.10526315789477</v>
      </c>
      <c r="N13109" t="e">
        <f>INDEX(XML!$A$2:$R$782,MATCH(C13109,XML!$D$2:$D$737,0),2)</f>
        <v>#N/A</v>
      </c>
    </row>
    <row r="13110" spans="1:17" ht="33.75" x14ac:dyDescent="0.2">
      <c r="A13110">
        <v>19009</v>
      </c>
      <c r="B13110" t="s">
        <v>8810</v>
      </c>
      <c r="C13110" s="15" t="s">
        <v>8811</v>
      </c>
      <c r="D13110" s="15" t="s">
        <v>8812</v>
      </c>
      <c r="E13110">
        <v>121</v>
      </c>
      <c r="F13110">
        <v>161</v>
      </c>
      <c r="H13110">
        <v>282</v>
      </c>
      <c r="K13110" s="16">
        <f t="shared" ref="K13110:K13173" si="634">IF(E13110&gt;49999,E13110+E13110*0.07,IF(E13110&lt;=49999,E13110+E13110*0.12))</f>
        <v>135.52000000000001</v>
      </c>
      <c r="L13110" s="16">
        <f t="shared" si="633"/>
        <v>142.65263157894739</v>
      </c>
      <c r="M13110" s="16">
        <f t="shared" ref="M13110:M13173" si="635">IF(COUNTIF(C13110,"*Dahua*"),F13110-10,L13110*100/88)</f>
        <v>162.10526315789477</v>
      </c>
      <c r="N13110" t="e">
        <f>INDEX(XML!$A$2:$R$782,MATCH(C13110,XML!$D$2:$D$737,0),2)</f>
        <v>#N/A</v>
      </c>
    </row>
    <row r="13111" spans="1:17" ht="15.75" x14ac:dyDescent="0.25">
      <c r="A13111" s="184" t="s">
        <v>8813</v>
      </c>
      <c r="B13111" s="184"/>
      <c r="C13111" s="185"/>
      <c r="D13111" s="185"/>
      <c r="E13111" s="184"/>
      <c r="F13111" s="184"/>
      <c r="G13111" s="184"/>
      <c r="H13111" s="184"/>
      <c r="I13111" s="184"/>
      <c r="J13111" s="184"/>
      <c r="K13111" s="16">
        <f t="shared" si="634"/>
        <v>0</v>
      </c>
      <c r="L13111" s="16">
        <f t="shared" si="633"/>
        <v>0</v>
      </c>
      <c r="M13111" s="16">
        <f t="shared" si="635"/>
        <v>0</v>
      </c>
      <c r="N13111" t="e">
        <f>INDEX(XML!$A$2:$R$782,MATCH(C13111,XML!$D$2:$D$737,0),2)</f>
        <v>#N/A</v>
      </c>
    </row>
    <row r="13112" spans="1:17" ht="56.25" x14ac:dyDescent="0.2">
      <c r="A13112">
        <v>16527</v>
      </c>
      <c r="C13112" s="15" t="s">
        <v>8814</v>
      </c>
      <c r="D13112" s="15" t="s">
        <v>8815</v>
      </c>
      <c r="E13112">
        <v>1672</v>
      </c>
      <c r="F13112">
        <v>1990</v>
      </c>
      <c r="H13112">
        <v>50</v>
      </c>
      <c r="K13112" s="16">
        <f t="shared" si="634"/>
        <v>1872.6399999999999</v>
      </c>
      <c r="L13112" s="16">
        <f t="shared" si="633"/>
        <v>1971.2</v>
      </c>
      <c r="M13112" s="16">
        <f t="shared" si="635"/>
        <v>2240</v>
      </c>
      <c r="N13112" t="e">
        <f>INDEX(XML!$A$2:$R$782,MATCH(C13112,XML!$D$2:$D$737,0),2)</f>
        <v>#N/A</v>
      </c>
    </row>
    <row r="13113" spans="1:17" ht="56.25" x14ac:dyDescent="0.2">
      <c r="A13113">
        <v>16529</v>
      </c>
      <c r="B13113" t="s">
        <v>20566</v>
      </c>
      <c r="C13113" s="15" t="s">
        <v>8818</v>
      </c>
      <c r="D13113" s="15" t="s">
        <v>8819</v>
      </c>
      <c r="E13113">
        <v>1924</v>
      </c>
      <c r="F13113">
        <v>2279</v>
      </c>
      <c r="H13113" t="s">
        <v>768</v>
      </c>
      <c r="K13113" s="16">
        <f t="shared" si="634"/>
        <v>2154.88</v>
      </c>
      <c r="L13113" s="16">
        <f t="shared" si="633"/>
        <v>2268.2947368421051</v>
      </c>
      <c r="M13113" s="16">
        <f t="shared" si="635"/>
        <v>2577.6076555023919</v>
      </c>
      <c r="N13113" t="e">
        <f>INDEX(XML!$A$2:$R$782,MATCH(C13113,XML!$D$2:$D$737,0),2)</f>
        <v>#N/A</v>
      </c>
    </row>
    <row r="13114" spans="1:17" ht="56.25" x14ac:dyDescent="0.2">
      <c r="A13114">
        <v>16530</v>
      </c>
      <c r="B13114" t="s">
        <v>15397</v>
      </c>
      <c r="C13114" s="15" t="s">
        <v>15398</v>
      </c>
      <c r="D13114" s="15" t="s">
        <v>15399</v>
      </c>
      <c r="E13114">
        <v>1924</v>
      </c>
      <c r="F13114">
        <v>2279</v>
      </c>
      <c r="H13114" t="s">
        <v>746</v>
      </c>
      <c r="K13114" s="16">
        <f t="shared" si="634"/>
        <v>2154.88</v>
      </c>
      <c r="L13114" s="16">
        <f t="shared" si="633"/>
        <v>2268.2947368421051</v>
      </c>
      <c r="M13114" s="16">
        <f t="shared" si="635"/>
        <v>2577.6076555023919</v>
      </c>
      <c r="N13114" t="e">
        <f>INDEX(XML!$A$2:$R$782,MATCH(C13114,XML!$D$2:$D$737,0),2)</f>
        <v>#N/A</v>
      </c>
    </row>
    <row r="13115" spans="1:17" ht="67.5" x14ac:dyDescent="0.2">
      <c r="A13115">
        <v>16532</v>
      </c>
      <c r="B13115" t="s">
        <v>15400</v>
      </c>
      <c r="C13115" s="15" t="s">
        <v>15401</v>
      </c>
      <c r="D13115" s="15" t="s">
        <v>15402</v>
      </c>
      <c r="E13115">
        <v>1924</v>
      </c>
      <c r="F13115">
        <v>2279</v>
      </c>
      <c r="H13115">
        <v>45</v>
      </c>
      <c r="K13115" s="16">
        <f t="shared" si="634"/>
        <v>2154.88</v>
      </c>
      <c r="L13115" s="16">
        <f t="shared" si="633"/>
        <v>2268.2947368421051</v>
      </c>
      <c r="M13115" s="16">
        <f t="shared" si="635"/>
        <v>2577.6076555023919</v>
      </c>
      <c r="N13115" t="e">
        <f>INDEX(XML!$A$2:$R$782,MATCH(C13115,XML!$D$2:$D$737,0),2)</f>
        <v>#N/A</v>
      </c>
      <c r="Q13115" s="23" t="s">
        <v>41293</v>
      </c>
    </row>
    <row r="13116" spans="1:17" ht="56.25" x14ac:dyDescent="0.2">
      <c r="A13116">
        <v>16533</v>
      </c>
      <c r="B13116" t="s">
        <v>15388</v>
      </c>
      <c r="C13116" s="15" t="s">
        <v>15389</v>
      </c>
      <c r="D13116" s="15" t="s">
        <v>15390</v>
      </c>
      <c r="E13116">
        <v>3115</v>
      </c>
      <c r="F13116">
        <v>3692</v>
      </c>
      <c r="H13116" t="s">
        <v>746</v>
      </c>
      <c r="K13116" s="16">
        <f t="shared" si="634"/>
        <v>3488.8</v>
      </c>
      <c r="L13116" s="16">
        <f t="shared" si="633"/>
        <v>3672.4210526315787</v>
      </c>
      <c r="M13116" s="16">
        <f t="shared" si="635"/>
        <v>4173.2057416267935</v>
      </c>
      <c r="N13116" t="e">
        <f>INDEX(XML!$A$2:$R$782,MATCH(C13116,XML!$D$2:$D$737,0),2)</f>
        <v>#N/A</v>
      </c>
    </row>
    <row r="13117" spans="1:17" ht="67.5" x14ac:dyDescent="0.2">
      <c r="A13117">
        <v>16528</v>
      </c>
      <c r="B13117" t="s">
        <v>32614</v>
      </c>
      <c r="C13117" s="15" t="s">
        <v>8816</v>
      </c>
      <c r="D13117" s="15" t="s">
        <v>8817</v>
      </c>
      <c r="E13117">
        <v>3115</v>
      </c>
      <c r="F13117">
        <v>3692</v>
      </c>
      <c r="H13117">
        <v>33</v>
      </c>
      <c r="K13117" s="16">
        <f t="shared" si="634"/>
        <v>3488.8</v>
      </c>
      <c r="L13117" s="16">
        <f t="shared" si="633"/>
        <v>3672.4210526315787</v>
      </c>
      <c r="M13117" s="16">
        <f t="shared" si="635"/>
        <v>4173.2057416267935</v>
      </c>
      <c r="N13117" t="e">
        <f>INDEX(XML!$A$2:$R$782,MATCH(C13117,XML!$D$2:$D$737,0),2)</f>
        <v>#N/A</v>
      </c>
    </row>
    <row r="13118" spans="1:17" ht="56.25" x14ac:dyDescent="0.2">
      <c r="A13118">
        <v>43269</v>
      </c>
      <c r="B13118" t="s">
        <v>8820</v>
      </c>
      <c r="C13118" s="15" t="s">
        <v>8821</v>
      </c>
      <c r="D13118" s="15" t="s">
        <v>8822</v>
      </c>
      <c r="E13118">
        <v>1391</v>
      </c>
      <c r="F13118">
        <v>2033</v>
      </c>
      <c r="H13118" t="s">
        <v>747</v>
      </c>
      <c r="K13118" s="16">
        <f t="shared" si="634"/>
        <v>1557.92</v>
      </c>
      <c r="L13118" s="16">
        <f t="shared" si="633"/>
        <v>1639.9157894736843</v>
      </c>
      <c r="M13118" s="16">
        <f t="shared" si="635"/>
        <v>1863.5406698564593</v>
      </c>
      <c r="N13118" t="e">
        <f>INDEX(XML!$A$2:$R$782,MATCH(C13118,XML!$D$2:$D$737,0),2)</f>
        <v>#N/A</v>
      </c>
    </row>
    <row r="13119" spans="1:17" ht="67.5" x14ac:dyDescent="0.2">
      <c r="A13119">
        <v>19684</v>
      </c>
      <c r="B13119" t="s">
        <v>23546</v>
      </c>
      <c r="C13119" s="15" t="s">
        <v>8823</v>
      </c>
      <c r="D13119" s="15" t="s">
        <v>8824</v>
      </c>
      <c r="E13119">
        <v>3664</v>
      </c>
      <c r="F13119">
        <v>4334</v>
      </c>
      <c r="H13119">
        <v>18</v>
      </c>
      <c r="K13119" s="16">
        <f t="shared" si="634"/>
        <v>4103.68</v>
      </c>
      <c r="L13119" s="16">
        <f t="shared" si="633"/>
        <v>4319.6631578947372</v>
      </c>
      <c r="M13119" s="16">
        <f t="shared" si="635"/>
        <v>4908.7081339712922</v>
      </c>
      <c r="N13119" t="e">
        <f>INDEX(XML!$A$2:$R$782,MATCH(C13119,XML!$D$2:$D$737,0),2)</f>
        <v>#N/A</v>
      </c>
    </row>
    <row r="13120" spans="1:17" ht="56.25" x14ac:dyDescent="0.2">
      <c r="A13120">
        <v>19685</v>
      </c>
      <c r="B13120" t="s">
        <v>20567</v>
      </c>
      <c r="C13120" s="15" t="s">
        <v>8825</v>
      </c>
      <c r="D13120" s="15" t="s">
        <v>8826</v>
      </c>
      <c r="E13120">
        <v>3858</v>
      </c>
      <c r="F13120">
        <v>4569</v>
      </c>
      <c r="H13120">
        <v>54</v>
      </c>
      <c r="K13120" s="16">
        <f t="shared" si="634"/>
        <v>4320.96</v>
      </c>
      <c r="L13120" s="16">
        <f t="shared" si="633"/>
        <v>4548.378947368421</v>
      </c>
      <c r="M13120" s="16">
        <f t="shared" si="635"/>
        <v>5168.6124401913876</v>
      </c>
      <c r="N13120" t="e">
        <f>INDEX(XML!$A$2:$R$782,MATCH(C13120,XML!$D$2:$D$737,0),2)</f>
        <v>#N/A</v>
      </c>
    </row>
    <row r="13121" spans="1:14" ht="67.5" x14ac:dyDescent="0.2">
      <c r="A13121">
        <v>19686</v>
      </c>
      <c r="B13121" t="s">
        <v>15391</v>
      </c>
      <c r="C13121" s="15" t="s">
        <v>15392</v>
      </c>
      <c r="D13121" s="15" t="s">
        <v>15393</v>
      </c>
      <c r="E13121">
        <v>4087</v>
      </c>
      <c r="F13121">
        <v>4836</v>
      </c>
      <c r="H13121" t="s">
        <v>746</v>
      </c>
      <c r="K13121" s="16">
        <f t="shared" si="634"/>
        <v>4577.4399999999996</v>
      </c>
      <c r="L13121" s="16">
        <f t="shared" si="633"/>
        <v>4818.3578947368414</v>
      </c>
      <c r="M13121" s="16">
        <f t="shared" si="635"/>
        <v>5475.4066985645923</v>
      </c>
      <c r="N13121" t="e">
        <f>INDEX(XML!$A$2:$R$782,MATCH(C13121,XML!$D$2:$D$737,0),2)</f>
        <v>#N/A</v>
      </c>
    </row>
    <row r="13122" spans="1:14" ht="67.5" x14ac:dyDescent="0.2">
      <c r="A13122">
        <v>19687</v>
      </c>
      <c r="B13122" t="s">
        <v>15394</v>
      </c>
      <c r="C13122" s="15" t="s">
        <v>15395</v>
      </c>
      <c r="D13122" s="15" t="s">
        <v>15396</v>
      </c>
      <c r="E13122">
        <v>5680</v>
      </c>
      <c r="F13122">
        <v>6720</v>
      </c>
      <c r="H13122" t="s">
        <v>746</v>
      </c>
      <c r="K13122" s="16">
        <f t="shared" si="634"/>
        <v>6361.6</v>
      </c>
      <c r="L13122" s="16">
        <f t="shared" si="633"/>
        <v>6696.4210526315792</v>
      </c>
      <c r="M13122" s="16">
        <f t="shared" si="635"/>
        <v>7609.5693779904304</v>
      </c>
      <c r="N13122" t="e">
        <f>INDEX(XML!$A$2:$R$782,MATCH(C13122,XML!$D$2:$D$737,0),2)</f>
        <v>#N/A</v>
      </c>
    </row>
    <row r="13123" spans="1:14" ht="15.75" x14ac:dyDescent="0.25">
      <c r="A13123" s="184" t="s">
        <v>8827</v>
      </c>
      <c r="B13123" s="184"/>
      <c r="C13123" s="185"/>
      <c r="D13123" s="185"/>
      <c r="E13123" s="184"/>
      <c r="F13123" s="184"/>
      <c r="G13123" s="184"/>
      <c r="H13123" s="184"/>
      <c r="I13123" s="184"/>
      <c r="J13123" s="184"/>
      <c r="K13123" s="16">
        <f t="shared" si="634"/>
        <v>0</v>
      </c>
      <c r="L13123" s="16">
        <f t="shared" si="633"/>
        <v>0</v>
      </c>
      <c r="M13123" s="16">
        <f t="shared" si="635"/>
        <v>0</v>
      </c>
      <c r="N13123" t="e">
        <f>INDEX(XML!$A$2:$R$782,MATCH(C13123,XML!$D$2:$D$737,0),2)</f>
        <v>#N/A</v>
      </c>
    </row>
    <row r="13124" spans="1:14" ht="56.25" x14ac:dyDescent="0.2">
      <c r="A13124">
        <v>16536</v>
      </c>
      <c r="B13124" t="s">
        <v>13094</v>
      </c>
      <c r="C13124" s="15" t="s">
        <v>8828</v>
      </c>
      <c r="D13124" s="15" t="s">
        <v>8829</v>
      </c>
      <c r="E13124">
        <v>4385</v>
      </c>
      <c r="F13124">
        <v>6603</v>
      </c>
      <c r="H13124" t="s">
        <v>746</v>
      </c>
      <c r="K13124" s="16">
        <f t="shared" si="634"/>
        <v>4911.2</v>
      </c>
      <c r="L13124" s="16">
        <f t="shared" si="633"/>
        <v>5169.6842105263158</v>
      </c>
      <c r="M13124" s="16">
        <f t="shared" si="635"/>
        <v>5874.6411483253587</v>
      </c>
      <c r="N13124" t="e">
        <f>INDEX(XML!$A$2:$R$782,MATCH(C13124,XML!$D$2:$D$737,0),2)</f>
        <v>#N/A</v>
      </c>
    </row>
    <row r="13125" spans="1:14" ht="56.25" x14ac:dyDescent="0.2">
      <c r="A13125">
        <v>18962</v>
      </c>
      <c r="B13125" t="s">
        <v>15406</v>
      </c>
      <c r="C13125" s="15" t="s">
        <v>15407</v>
      </c>
      <c r="D13125" s="15" t="s">
        <v>15408</v>
      </c>
      <c r="E13125">
        <v>4385</v>
      </c>
      <c r="F13125">
        <v>6603</v>
      </c>
      <c r="H13125" t="s">
        <v>746</v>
      </c>
      <c r="K13125" s="16">
        <f t="shared" si="634"/>
        <v>4911.2</v>
      </c>
      <c r="L13125" s="16">
        <f t="shared" ref="L13125:L13188" si="636">K13125*100/95</f>
        <v>5169.6842105263158</v>
      </c>
      <c r="M13125" s="16">
        <f t="shared" si="635"/>
        <v>5874.6411483253587</v>
      </c>
      <c r="N13125" t="e">
        <f>INDEX(XML!$A$2:$R$782,MATCH(C13125,XML!$D$2:$D$737,0),2)</f>
        <v>#N/A</v>
      </c>
    </row>
    <row r="13126" spans="1:14" ht="56.25" x14ac:dyDescent="0.2">
      <c r="A13126">
        <v>16537</v>
      </c>
      <c r="B13126" t="s">
        <v>13095</v>
      </c>
      <c r="C13126" s="15" t="s">
        <v>8830</v>
      </c>
      <c r="D13126" s="15" t="s">
        <v>8831</v>
      </c>
      <c r="E13126">
        <v>9254</v>
      </c>
      <c r="F13126">
        <v>13936</v>
      </c>
      <c r="H13126" t="s">
        <v>746</v>
      </c>
      <c r="K13126" s="16">
        <f t="shared" si="634"/>
        <v>10364.48</v>
      </c>
      <c r="L13126" s="16">
        <f t="shared" si="636"/>
        <v>10909.978947368421</v>
      </c>
      <c r="M13126" s="16">
        <f t="shared" si="635"/>
        <v>12397.703349282297</v>
      </c>
      <c r="N13126" t="e">
        <f>INDEX(XML!$A$2:$R$782,MATCH(C13126,XML!$D$2:$D$737,0),2)</f>
        <v>#N/A</v>
      </c>
    </row>
    <row r="13127" spans="1:14" ht="56.25" x14ac:dyDescent="0.2">
      <c r="A13127">
        <v>16538</v>
      </c>
      <c r="B13127" t="s">
        <v>15409</v>
      </c>
      <c r="C13127" s="15" t="s">
        <v>15410</v>
      </c>
      <c r="D13127" s="15" t="s">
        <v>15411</v>
      </c>
      <c r="E13127">
        <v>6498</v>
      </c>
      <c r="F13127">
        <v>9785</v>
      </c>
      <c r="H13127">
        <v>2</v>
      </c>
      <c r="K13127" s="16">
        <f t="shared" si="634"/>
        <v>7277.76</v>
      </c>
      <c r="L13127" s="16">
        <f t="shared" si="636"/>
        <v>7660.8</v>
      </c>
      <c r="M13127" s="16">
        <f t="shared" si="635"/>
        <v>8705.454545454546</v>
      </c>
      <c r="N13127" t="e">
        <f>INDEX(XML!$A$2:$R$782,MATCH(C13127,XML!$D$2:$D$737,0),2)</f>
        <v>#N/A</v>
      </c>
    </row>
    <row r="13128" spans="1:14" ht="56.25" x14ac:dyDescent="0.2">
      <c r="A13128">
        <v>18719</v>
      </c>
      <c r="B13128" t="s">
        <v>15412</v>
      </c>
      <c r="C13128" s="15" t="s">
        <v>15413</v>
      </c>
      <c r="D13128" s="15" t="s">
        <v>15414</v>
      </c>
      <c r="E13128">
        <v>7510</v>
      </c>
      <c r="F13128">
        <v>10600</v>
      </c>
      <c r="H13128">
        <v>43</v>
      </c>
      <c r="K13128" s="16">
        <f t="shared" si="634"/>
        <v>8411.2000000000007</v>
      </c>
      <c r="L13128" s="16">
        <f t="shared" si="636"/>
        <v>8853.8947368421068</v>
      </c>
      <c r="M13128" s="16">
        <f t="shared" si="635"/>
        <v>10061.244019138758</v>
      </c>
      <c r="N13128" t="e">
        <f>INDEX(XML!$A$2:$R$782,MATCH(C13128,XML!$D$2:$D$737,0),2)</f>
        <v>#N/A</v>
      </c>
    </row>
    <row r="13129" spans="1:14" ht="56.25" x14ac:dyDescent="0.2">
      <c r="A13129">
        <v>16539</v>
      </c>
      <c r="B13129" t="s">
        <v>15403</v>
      </c>
      <c r="C13129" s="15" t="s">
        <v>15404</v>
      </c>
      <c r="D13129" s="15" t="s">
        <v>15405</v>
      </c>
      <c r="E13129">
        <v>8570</v>
      </c>
      <c r="F13129">
        <v>11900</v>
      </c>
      <c r="H13129">
        <v>32</v>
      </c>
      <c r="K13129" s="16">
        <f t="shared" si="634"/>
        <v>9598.4</v>
      </c>
      <c r="L13129" s="16">
        <f t="shared" si="636"/>
        <v>10103.578947368422</v>
      </c>
      <c r="M13129" s="16">
        <f t="shared" si="635"/>
        <v>11481.339712918661</v>
      </c>
      <c r="N13129" t="e">
        <f>INDEX(XML!$A$2:$R$782,MATCH(C13129,XML!$D$2:$D$737,0),2)</f>
        <v>#N/A</v>
      </c>
    </row>
    <row r="13130" spans="1:14" ht="56.25" x14ac:dyDescent="0.2">
      <c r="A13130">
        <v>16540</v>
      </c>
      <c r="B13130" t="s">
        <v>15415</v>
      </c>
      <c r="C13130" s="15" t="s">
        <v>15416</v>
      </c>
      <c r="D13130" s="15" t="s">
        <v>15417</v>
      </c>
      <c r="E13130">
        <v>8570</v>
      </c>
      <c r="F13130">
        <v>11900</v>
      </c>
      <c r="H13130">
        <v>18</v>
      </c>
      <c r="K13130" s="16">
        <f t="shared" si="634"/>
        <v>9598.4</v>
      </c>
      <c r="L13130" s="16">
        <f t="shared" si="636"/>
        <v>10103.578947368422</v>
      </c>
      <c r="M13130" s="16">
        <f t="shared" si="635"/>
        <v>11481.339712918661</v>
      </c>
      <c r="N13130" t="e">
        <f>INDEX(XML!$A$2:$R$782,MATCH(C13130,XML!$D$2:$D$737,0),2)</f>
        <v>#N/A</v>
      </c>
    </row>
    <row r="13131" spans="1:14" ht="15.75" x14ac:dyDescent="0.25">
      <c r="A13131" s="184" t="s">
        <v>8832</v>
      </c>
      <c r="B13131" s="184"/>
      <c r="C13131" s="185"/>
      <c r="D13131" s="185"/>
      <c r="E13131" s="184"/>
      <c r="F13131" s="184"/>
      <c r="G13131" s="184"/>
      <c r="H13131" s="184"/>
      <c r="I13131" s="184"/>
      <c r="J13131" s="184"/>
      <c r="K13131" s="16">
        <f t="shared" si="634"/>
        <v>0</v>
      </c>
      <c r="L13131" s="16">
        <f t="shared" si="636"/>
        <v>0</v>
      </c>
      <c r="M13131" s="16">
        <f t="shared" si="635"/>
        <v>0</v>
      </c>
      <c r="N13131" t="e">
        <f>INDEX(XML!$A$2:$R$782,MATCH(C13131,XML!$D$2:$D$737,0),2)</f>
        <v>#N/A</v>
      </c>
    </row>
    <row r="13132" spans="1:14" ht="33.75" x14ac:dyDescent="0.2">
      <c r="A13132">
        <v>16516</v>
      </c>
      <c r="B13132" t="s">
        <v>15418</v>
      </c>
      <c r="C13132" s="15" t="s">
        <v>15419</v>
      </c>
      <c r="D13132" s="15" t="s">
        <v>15420</v>
      </c>
      <c r="E13132">
        <v>9082</v>
      </c>
      <c r="F13132">
        <v>10445</v>
      </c>
      <c r="H13132" t="s">
        <v>746</v>
      </c>
      <c r="K13132" s="16">
        <f t="shared" si="634"/>
        <v>10171.84</v>
      </c>
      <c r="L13132" s="16">
        <f t="shared" si="636"/>
        <v>10707.2</v>
      </c>
      <c r="M13132" s="16">
        <f t="shared" si="635"/>
        <v>12167.272727272728</v>
      </c>
      <c r="N13132" t="e">
        <f>INDEX(XML!$A$2:$R$782,MATCH(C13132,XML!$D$2:$D$737,0),2)</f>
        <v>#N/A</v>
      </c>
    </row>
    <row r="13133" spans="1:14" ht="33.75" x14ac:dyDescent="0.2">
      <c r="A13133">
        <v>16517</v>
      </c>
      <c r="B13133" t="s">
        <v>16184</v>
      </c>
      <c r="C13133" s="15" t="s">
        <v>8837</v>
      </c>
      <c r="D13133" s="15" t="s">
        <v>8838</v>
      </c>
      <c r="E13133">
        <v>10521</v>
      </c>
      <c r="F13133">
        <v>12100</v>
      </c>
      <c r="H13133" t="s">
        <v>746</v>
      </c>
      <c r="K13133" s="16">
        <f t="shared" si="634"/>
        <v>11783.52</v>
      </c>
      <c r="L13133" s="16">
        <f t="shared" si="636"/>
        <v>12403.705263157895</v>
      </c>
      <c r="M13133" s="16">
        <f t="shared" si="635"/>
        <v>14095.11961722488</v>
      </c>
      <c r="N13133" t="e">
        <f>INDEX(XML!$A$2:$R$782,MATCH(C13133,XML!$D$2:$D$737,0),2)</f>
        <v>#N/A</v>
      </c>
    </row>
    <row r="13134" spans="1:14" ht="33.75" x14ac:dyDescent="0.2">
      <c r="A13134">
        <v>16518</v>
      </c>
      <c r="B13134" t="s">
        <v>13098</v>
      </c>
      <c r="C13134" s="15" t="s">
        <v>8839</v>
      </c>
      <c r="D13134" s="15" t="s">
        <v>8840</v>
      </c>
      <c r="E13134">
        <v>14962</v>
      </c>
      <c r="F13134">
        <v>17207</v>
      </c>
      <c r="H13134">
        <v>42</v>
      </c>
      <c r="K13134" s="16">
        <f t="shared" si="634"/>
        <v>16757.439999999999</v>
      </c>
      <c r="L13134" s="16">
        <f t="shared" si="636"/>
        <v>17639.410526315787</v>
      </c>
      <c r="M13134" s="16">
        <f t="shared" si="635"/>
        <v>20044.784688995212</v>
      </c>
      <c r="N13134" t="e">
        <f>INDEX(XML!$A$2:$R$782,MATCH(C13134,XML!$D$2:$D$737,0),2)</f>
        <v>#N/A</v>
      </c>
    </row>
    <row r="13135" spans="1:14" ht="45" x14ac:dyDescent="0.2">
      <c r="A13135">
        <v>16519</v>
      </c>
      <c r="B13135" t="s">
        <v>16185</v>
      </c>
      <c r="C13135" s="15" t="s">
        <v>15663</v>
      </c>
      <c r="D13135" s="15" t="s">
        <v>15664</v>
      </c>
      <c r="E13135">
        <v>18639</v>
      </c>
      <c r="F13135">
        <v>21435</v>
      </c>
      <c r="H13135">
        <v>31</v>
      </c>
      <c r="K13135" s="16">
        <f t="shared" si="634"/>
        <v>20875.68</v>
      </c>
      <c r="L13135" s="16">
        <f t="shared" si="636"/>
        <v>21974.400000000001</v>
      </c>
      <c r="M13135" s="16">
        <f t="shared" si="635"/>
        <v>24970.909090909092</v>
      </c>
      <c r="N13135" t="e">
        <f>INDEX(XML!$A$2:$R$782,MATCH(C13135,XML!$D$2:$D$737,0),2)</f>
        <v>#N/A</v>
      </c>
    </row>
    <row r="13136" spans="1:14" ht="45" x14ac:dyDescent="0.2">
      <c r="A13136">
        <v>16520</v>
      </c>
      <c r="B13136" t="s">
        <v>13096</v>
      </c>
      <c r="C13136" s="15" t="s">
        <v>8833</v>
      </c>
      <c r="D13136" s="15" t="s">
        <v>8834</v>
      </c>
      <c r="E13136">
        <v>19496</v>
      </c>
      <c r="F13136">
        <v>22421</v>
      </c>
      <c r="H13136">
        <v>27</v>
      </c>
      <c r="K13136" s="16">
        <f t="shared" si="634"/>
        <v>21835.52</v>
      </c>
      <c r="L13136" s="16">
        <f t="shared" si="636"/>
        <v>22984.757894736842</v>
      </c>
      <c r="M13136" s="16">
        <f t="shared" si="635"/>
        <v>26119.043062200955</v>
      </c>
      <c r="N13136" t="e">
        <f>INDEX(XML!$A$2:$R$782,MATCH(C13136,XML!$D$2:$D$737,0),2)</f>
        <v>#N/A</v>
      </c>
    </row>
    <row r="13137" spans="1:14" ht="45" x14ac:dyDescent="0.2">
      <c r="A13137">
        <v>16521</v>
      </c>
      <c r="B13137" t="s">
        <v>13097</v>
      </c>
      <c r="C13137" s="15" t="s">
        <v>8835</v>
      </c>
      <c r="D13137" s="15" t="s">
        <v>8836</v>
      </c>
      <c r="E13137">
        <v>28302</v>
      </c>
      <c r="F13137">
        <v>32548</v>
      </c>
      <c r="H13137">
        <v>47</v>
      </c>
      <c r="K13137" s="16">
        <f t="shared" si="634"/>
        <v>31698.239999999998</v>
      </c>
      <c r="L13137" s="16">
        <f t="shared" si="636"/>
        <v>33366.568421052631</v>
      </c>
      <c r="M13137" s="16">
        <f t="shared" si="635"/>
        <v>37916.555023923444</v>
      </c>
      <c r="N13137" t="e">
        <f>INDEX(XML!$A$2:$R$782,MATCH(C13137,XML!$D$2:$D$737,0),2)</f>
        <v>#N/A</v>
      </c>
    </row>
    <row r="13138" spans="1:14" ht="33.75" x14ac:dyDescent="0.2">
      <c r="A13138">
        <v>16522</v>
      </c>
      <c r="B13138" t="s">
        <v>14045</v>
      </c>
      <c r="C13138" s="15" t="s">
        <v>16708</v>
      </c>
      <c r="D13138" s="15" t="s">
        <v>16709</v>
      </c>
      <c r="E13138">
        <v>14948</v>
      </c>
      <c r="F13138">
        <v>18918</v>
      </c>
      <c r="H13138">
        <v>8</v>
      </c>
      <c r="K13138" s="16">
        <f t="shared" si="634"/>
        <v>16741.759999999998</v>
      </c>
      <c r="L13138" s="16">
        <f t="shared" si="636"/>
        <v>17622.905263157892</v>
      </c>
      <c r="M13138" s="16">
        <f t="shared" si="635"/>
        <v>20026.028708133967</v>
      </c>
      <c r="N13138" t="e">
        <f>INDEX(XML!$A$2:$R$782,MATCH(C13138,XML!$D$2:$D$737,0),2)</f>
        <v>#N/A</v>
      </c>
    </row>
    <row r="13139" spans="1:14" ht="15.75" x14ac:dyDescent="0.25">
      <c r="A13139" s="184" t="s">
        <v>8841</v>
      </c>
      <c r="B13139" s="184"/>
      <c r="C13139" s="185"/>
      <c r="D13139" s="185"/>
      <c r="E13139" s="184"/>
      <c r="F13139" s="184"/>
      <c r="G13139" s="184"/>
      <c r="H13139" s="184"/>
      <c r="I13139" s="184"/>
      <c r="J13139" s="184"/>
      <c r="K13139" s="16">
        <f t="shared" si="634"/>
        <v>0</v>
      </c>
      <c r="L13139" s="16">
        <f t="shared" si="636"/>
        <v>0</v>
      </c>
      <c r="M13139" s="16">
        <f t="shared" si="635"/>
        <v>0</v>
      </c>
      <c r="N13139" t="e">
        <f>INDEX(XML!$A$2:$R$782,MATCH(C13139,XML!$D$2:$D$737,0),2)</f>
        <v>#N/A</v>
      </c>
    </row>
    <row r="13140" spans="1:14" ht="45" x14ac:dyDescent="0.2">
      <c r="A13140">
        <v>63551</v>
      </c>
      <c r="B13140" t="s">
        <v>24524</v>
      </c>
      <c r="C13140" s="15" t="s">
        <v>24525</v>
      </c>
      <c r="D13140" s="15" t="s">
        <v>24526</v>
      </c>
      <c r="E13140">
        <v>142</v>
      </c>
      <c r="F13140">
        <v>181</v>
      </c>
      <c r="H13140" t="s">
        <v>766</v>
      </c>
      <c r="K13140" s="16">
        <f t="shared" si="634"/>
        <v>159.04</v>
      </c>
      <c r="L13140" s="16">
        <f t="shared" si="636"/>
        <v>167.41052631578947</v>
      </c>
      <c r="M13140" s="16">
        <f t="shared" si="635"/>
        <v>190.23923444976074</v>
      </c>
      <c r="N13140" t="e">
        <f>INDEX(XML!$A$2:$R$782,MATCH(C13140,XML!$D$2:$D$737,0),2)</f>
        <v>#N/A</v>
      </c>
    </row>
    <row r="13141" spans="1:14" ht="45" x14ac:dyDescent="0.2">
      <c r="A13141">
        <v>63552</v>
      </c>
      <c r="B13141" t="s">
        <v>24527</v>
      </c>
      <c r="C13141" s="15" t="s">
        <v>24528</v>
      </c>
      <c r="D13141" s="15" t="s">
        <v>24529</v>
      </c>
      <c r="E13141">
        <v>199</v>
      </c>
      <c r="F13141">
        <v>255</v>
      </c>
      <c r="H13141">
        <v>447</v>
      </c>
      <c r="K13141" s="16">
        <f t="shared" si="634"/>
        <v>222.88</v>
      </c>
      <c r="L13141" s="16">
        <f t="shared" si="636"/>
        <v>234.61052631578949</v>
      </c>
      <c r="M13141" s="16">
        <f t="shared" si="635"/>
        <v>266.60287081339715</v>
      </c>
      <c r="N13141" t="e">
        <f>INDEX(XML!$A$2:$R$782,MATCH(C13141,XML!$D$2:$D$737,0),2)</f>
        <v>#N/A</v>
      </c>
    </row>
    <row r="13142" spans="1:14" ht="45" x14ac:dyDescent="0.2">
      <c r="A13142">
        <v>63553</v>
      </c>
      <c r="B13142" t="s">
        <v>24530</v>
      </c>
      <c r="C13142" s="15" t="s">
        <v>24531</v>
      </c>
      <c r="D13142" s="15" t="s">
        <v>24532</v>
      </c>
      <c r="E13142">
        <v>267</v>
      </c>
      <c r="F13142">
        <v>341</v>
      </c>
      <c r="H13142">
        <v>830</v>
      </c>
      <c r="K13142" s="16">
        <f t="shared" si="634"/>
        <v>299.04000000000002</v>
      </c>
      <c r="L13142" s="16">
        <f t="shared" si="636"/>
        <v>314.77894736842109</v>
      </c>
      <c r="M13142" s="16">
        <f t="shared" si="635"/>
        <v>357.70334928229664</v>
      </c>
      <c r="N13142" t="e">
        <f>INDEX(XML!$A$2:$R$782,MATCH(C13142,XML!$D$2:$D$737,0),2)</f>
        <v>#N/A</v>
      </c>
    </row>
    <row r="13143" spans="1:14" ht="45" x14ac:dyDescent="0.2">
      <c r="A13143">
        <v>63554</v>
      </c>
      <c r="B13143" t="s">
        <v>24533</v>
      </c>
      <c r="C13143" s="15" t="s">
        <v>24534</v>
      </c>
      <c r="D13143" s="15" t="s">
        <v>24535</v>
      </c>
      <c r="E13143">
        <v>312</v>
      </c>
      <c r="F13143">
        <v>398</v>
      </c>
      <c r="H13143">
        <v>674</v>
      </c>
      <c r="K13143" s="16">
        <f t="shared" si="634"/>
        <v>349.44</v>
      </c>
      <c r="L13143" s="16">
        <f t="shared" si="636"/>
        <v>367.83157894736843</v>
      </c>
      <c r="M13143" s="16">
        <f t="shared" si="635"/>
        <v>417.99043062200957</v>
      </c>
      <c r="N13143" t="e">
        <f>INDEX(XML!$A$2:$R$782,MATCH(C13143,XML!$D$2:$D$737,0),2)</f>
        <v>#N/A</v>
      </c>
    </row>
    <row r="13144" spans="1:14" ht="33.75" x14ac:dyDescent="0.2">
      <c r="A13144">
        <v>63557</v>
      </c>
      <c r="B13144" t="s">
        <v>24536</v>
      </c>
      <c r="C13144" s="15" t="s">
        <v>24537</v>
      </c>
      <c r="D13144" s="15" t="s">
        <v>24538</v>
      </c>
      <c r="E13144">
        <v>115</v>
      </c>
      <c r="F13144">
        <v>147</v>
      </c>
      <c r="H13144">
        <v>722</v>
      </c>
      <c r="K13144" s="16">
        <f t="shared" si="634"/>
        <v>128.80000000000001</v>
      </c>
      <c r="L13144" s="16">
        <f t="shared" si="636"/>
        <v>135.57894736842107</v>
      </c>
      <c r="M13144" s="16">
        <f t="shared" si="635"/>
        <v>154.06698564593304</v>
      </c>
      <c r="N13144" t="e">
        <f>INDEX(XML!$A$2:$R$782,MATCH(C13144,XML!$D$2:$D$737,0),2)</f>
        <v>#N/A</v>
      </c>
    </row>
    <row r="13145" spans="1:14" ht="33.75" x14ac:dyDescent="0.2">
      <c r="A13145">
        <v>63558</v>
      </c>
      <c r="B13145" t="s">
        <v>24539</v>
      </c>
      <c r="C13145" s="15" t="s">
        <v>24540</v>
      </c>
      <c r="D13145" s="15" t="s">
        <v>24541</v>
      </c>
      <c r="E13145">
        <v>151</v>
      </c>
      <c r="F13145">
        <v>174</v>
      </c>
      <c r="H13145">
        <v>500</v>
      </c>
      <c r="K13145" s="16">
        <f t="shared" si="634"/>
        <v>169.12</v>
      </c>
      <c r="L13145" s="16">
        <f t="shared" si="636"/>
        <v>178.02105263157895</v>
      </c>
      <c r="M13145" s="16">
        <f t="shared" si="635"/>
        <v>202.29665071770339</v>
      </c>
      <c r="N13145" t="e">
        <f>INDEX(XML!$A$2:$R$782,MATCH(C13145,XML!$D$2:$D$737,0),2)</f>
        <v>#N/A</v>
      </c>
    </row>
    <row r="13146" spans="1:14" ht="33.75" x14ac:dyDescent="0.2">
      <c r="A13146">
        <v>63559</v>
      </c>
      <c r="B13146" t="s">
        <v>24542</v>
      </c>
      <c r="C13146" s="15" t="s">
        <v>24543</v>
      </c>
      <c r="D13146" s="15" t="s">
        <v>24544</v>
      </c>
      <c r="E13146">
        <v>164</v>
      </c>
      <c r="F13146">
        <v>210</v>
      </c>
      <c r="H13146">
        <v>576</v>
      </c>
      <c r="K13146" s="16">
        <f t="shared" si="634"/>
        <v>183.68</v>
      </c>
      <c r="L13146" s="16">
        <f t="shared" si="636"/>
        <v>193.34736842105264</v>
      </c>
      <c r="M13146" s="16">
        <f t="shared" si="635"/>
        <v>219.71291866028707</v>
      </c>
      <c r="N13146" t="e">
        <f>INDEX(XML!$A$2:$R$782,MATCH(C13146,XML!$D$2:$D$737,0),2)</f>
        <v>#N/A</v>
      </c>
    </row>
    <row r="13147" spans="1:14" ht="33.75" x14ac:dyDescent="0.2">
      <c r="A13147">
        <v>63560</v>
      </c>
      <c r="B13147" t="s">
        <v>24545</v>
      </c>
      <c r="C13147" s="15" t="s">
        <v>24546</v>
      </c>
      <c r="D13147" s="15" t="s">
        <v>24547</v>
      </c>
      <c r="E13147">
        <v>180</v>
      </c>
      <c r="F13147">
        <v>230</v>
      </c>
      <c r="H13147">
        <v>576</v>
      </c>
      <c r="K13147" s="16">
        <f t="shared" si="634"/>
        <v>201.6</v>
      </c>
      <c r="L13147" s="16">
        <f t="shared" si="636"/>
        <v>212.21052631578948</v>
      </c>
      <c r="M13147" s="16">
        <f t="shared" si="635"/>
        <v>241.14832535885168</v>
      </c>
      <c r="N13147" t="e">
        <f>INDEX(XML!$A$2:$R$782,MATCH(C13147,XML!$D$2:$D$737,0),2)</f>
        <v>#N/A</v>
      </c>
    </row>
    <row r="13148" spans="1:14" ht="33.75" x14ac:dyDescent="0.2">
      <c r="A13148">
        <v>58970</v>
      </c>
      <c r="B13148" t="s">
        <v>15424</v>
      </c>
      <c r="C13148" s="15" t="s">
        <v>16112</v>
      </c>
      <c r="D13148" s="15" t="s">
        <v>16113</v>
      </c>
      <c r="E13148">
        <v>3018</v>
      </c>
      <c r="F13148">
        <v>3856</v>
      </c>
      <c r="H13148" t="s">
        <v>746</v>
      </c>
      <c r="K13148" s="16">
        <f t="shared" si="634"/>
        <v>3380.16</v>
      </c>
      <c r="L13148" s="16">
        <f t="shared" si="636"/>
        <v>3558.0631578947368</v>
      </c>
      <c r="M13148" s="16">
        <f t="shared" si="635"/>
        <v>4043.2535885167467</v>
      </c>
      <c r="N13148" t="e">
        <f>INDEX(XML!$A$2:$R$782,MATCH(C13148,XML!$D$2:$D$737,0),2)</f>
        <v>#N/A</v>
      </c>
    </row>
    <row r="13149" spans="1:14" ht="33.75" x14ac:dyDescent="0.2">
      <c r="A13149">
        <v>58971</v>
      </c>
      <c r="B13149" t="s">
        <v>16114</v>
      </c>
      <c r="C13149" s="15" t="s">
        <v>16115</v>
      </c>
      <c r="D13149" s="15" t="s">
        <v>16116</v>
      </c>
      <c r="E13149">
        <v>4374</v>
      </c>
      <c r="F13149">
        <v>5588</v>
      </c>
      <c r="H13149">
        <v>31</v>
      </c>
      <c r="K13149" s="16">
        <f t="shared" si="634"/>
        <v>4898.88</v>
      </c>
      <c r="L13149" s="16">
        <f t="shared" si="636"/>
        <v>5156.7157894736838</v>
      </c>
      <c r="M13149" s="16">
        <f t="shared" si="635"/>
        <v>5859.9043062200953</v>
      </c>
      <c r="N13149" t="e">
        <f>INDEX(XML!$A$2:$R$782,MATCH(C13149,XML!$D$2:$D$737,0),2)</f>
        <v>#N/A</v>
      </c>
    </row>
    <row r="13150" spans="1:14" ht="33.75" x14ac:dyDescent="0.2">
      <c r="A13150">
        <v>58973</v>
      </c>
      <c r="B13150" t="s">
        <v>15425</v>
      </c>
      <c r="C13150" s="15" t="s">
        <v>16117</v>
      </c>
      <c r="D13150" s="15" t="s">
        <v>16118</v>
      </c>
      <c r="E13150">
        <v>6987</v>
      </c>
      <c r="F13150">
        <v>8928</v>
      </c>
      <c r="H13150" t="s">
        <v>746</v>
      </c>
      <c r="K13150" s="16">
        <f t="shared" si="634"/>
        <v>7825.44</v>
      </c>
      <c r="L13150" s="16">
        <f t="shared" si="636"/>
        <v>8237.3052631578939</v>
      </c>
      <c r="M13150" s="16">
        <f t="shared" si="635"/>
        <v>9360.5741626794261</v>
      </c>
      <c r="N13150" t="e">
        <f>INDEX(XML!$A$2:$R$782,MATCH(C13150,XML!$D$2:$D$737,0),2)</f>
        <v>#N/A</v>
      </c>
    </row>
    <row r="13151" spans="1:14" ht="33.75" x14ac:dyDescent="0.2">
      <c r="A13151">
        <v>53795</v>
      </c>
      <c r="B13151" t="s">
        <v>15426</v>
      </c>
      <c r="C13151" s="15" t="s">
        <v>15427</v>
      </c>
      <c r="D13151" s="15" t="s">
        <v>15428</v>
      </c>
      <c r="E13151">
        <v>6324</v>
      </c>
      <c r="F13151">
        <v>8080</v>
      </c>
      <c r="H13151" t="s">
        <v>746</v>
      </c>
      <c r="K13151" s="16">
        <f t="shared" si="634"/>
        <v>7082.88</v>
      </c>
      <c r="L13151" s="16">
        <f t="shared" si="636"/>
        <v>7455.6631578947372</v>
      </c>
      <c r="M13151" s="16">
        <f t="shared" si="635"/>
        <v>8472.3444976076553</v>
      </c>
      <c r="N13151" t="e">
        <f>INDEX(XML!$A$2:$R$782,MATCH(C13151,XML!$D$2:$D$737,0),2)</f>
        <v>#N/A</v>
      </c>
    </row>
    <row r="13152" spans="1:14" ht="22.5" x14ac:dyDescent="0.2">
      <c r="A13152">
        <v>16558</v>
      </c>
      <c r="B13152" t="s">
        <v>46560</v>
      </c>
      <c r="C13152" s="15" t="s">
        <v>8842</v>
      </c>
      <c r="D13152" s="15" t="s">
        <v>8843</v>
      </c>
      <c r="E13152">
        <v>32</v>
      </c>
      <c r="F13152">
        <v>37</v>
      </c>
      <c r="H13152" t="s">
        <v>7069</v>
      </c>
      <c r="K13152" s="16">
        <f t="shared" si="634"/>
        <v>35.840000000000003</v>
      </c>
      <c r="L13152" s="16">
        <f t="shared" si="636"/>
        <v>37.726315789473688</v>
      </c>
      <c r="M13152" s="16">
        <f t="shared" si="635"/>
        <v>42.87081339712919</v>
      </c>
      <c r="N13152" t="e">
        <f>INDEX(XML!$A$2:$R$782,MATCH(C13152,XML!$D$2:$D$737,0),2)</f>
        <v>#N/A</v>
      </c>
    </row>
    <row r="13153" spans="1:14" ht="22.5" x14ac:dyDescent="0.2">
      <c r="A13153">
        <v>18753</v>
      </c>
      <c r="B13153" t="s">
        <v>8844</v>
      </c>
      <c r="C13153" s="15" t="s">
        <v>16710</v>
      </c>
      <c r="D13153" s="15" t="s">
        <v>16711</v>
      </c>
      <c r="E13153">
        <v>126</v>
      </c>
      <c r="F13153">
        <v>145</v>
      </c>
      <c r="H13153">
        <v>967</v>
      </c>
      <c r="K13153" s="16">
        <f t="shared" si="634"/>
        <v>141.12</v>
      </c>
      <c r="L13153" s="16">
        <f t="shared" si="636"/>
        <v>148.54736842105262</v>
      </c>
      <c r="M13153" s="16">
        <f t="shared" si="635"/>
        <v>168.80382775119617</v>
      </c>
      <c r="N13153" t="e">
        <f>INDEX(XML!$A$2:$R$782,MATCH(C13153,XML!$D$2:$D$737,0),2)</f>
        <v>#N/A</v>
      </c>
    </row>
    <row r="13154" spans="1:14" ht="22.5" x14ac:dyDescent="0.2">
      <c r="A13154">
        <v>42876</v>
      </c>
      <c r="B13154" t="s">
        <v>8844</v>
      </c>
      <c r="C13154" s="15" t="s">
        <v>8845</v>
      </c>
      <c r="D13154" s="15" t="s">
        <v>8846</v>
      </c>
      <c r="E13154">
        <v>109</v>
      </c>
      <c r="F13154">
        <v>139</v>
      </c>
      <c r="H13154">
        <v>209</v>
      </c>
      <c r="K13154" s="16">
        <f t="shared" si="634"/>
        <v>122.08</v>
      </c>
      <c r="L13154" s="16">
        <f t="shared" si="636"/>
        <v>128.50526315789475</v>
      </c>
      <c r="M13154" s="16">
        <f t="shared" si="635"/>
        <v>146.02870813397132</v>
      </c>
      <c r="N13154" t="e">
        <f>INDEX(XML!$A$2:$R$782,MATCH(C13154,XML!$D$2:$D$737,0),2)</f>
        <v>#N/A</v>
      </c>
    </row>
    <row r="13155" spans="1:14" ht="22.5" x14ac:dyDescent="0.2">
      <c r="A13155">
        <v>18754</v>
      </c>
      <c r="B13155" t="s">
        <v>15421</v>
      </c>
      <c r="C13155" s="15" t="s">
        <v>15422</v>
      </c>
      <c r="D13155" s="15" t="s">
        <v>15423</v>
      </c>
      <c r="E13155">
        <v>223</v>
      </c>
      <c r="F13155">
        <v>257</v>
      </c>
      <c r="H13155" t="s">
        <v>1168</v>
      </c>
      <c r="K13155" s="16">
        <f t="shared" si="634"/>
        <v>249.76</v>
      </c>
      <c r="L13155" s="16">
        <f t="shared" si="636"/>
        <v>262.90526315789475</v>
      </c>
      <c r="M13155" s="16">
        <f t="shared" si="635"/>
        <v>298.75598086124404</v>
      </c>
      <c r="N13155" t="e">
        <f>INDEX(XML!$A$2:$R$782,MATCH(C13155,XML!$D$2:$D$737,0),2)</f>
        <v>#N/A</v>
      </c>
    </row>
    <row r="13156" spans="1:14" ht="22.5" x14ac:dyDescent="0.2">
      <c r="A13156">
        <v>42878</v>
      </c>
      <c r="B13156" t="s">
        <v>8847</v>
      </c>
      <c r="C13156" s="15" t="s">
        <v>8848</v>
      </c>
      <c r="D13156" s="15" t="s">
        <v>8849</v>
      </c>
      <c r="E13156">
        <v>165</v>
      </c>
      <c r="F13156">
        <v>211</v>
      </c>
      <c r="H13156">
        <v>4</v>
      </c>
      <c r="K13156" s="16">
        <f t="shared" si="634"/>
        <v>184.8</v>
      </c>
      <c r="L13156" s="16">
        <f t="shared" si="636"/>
        <v>194.52631578947367</v>
      </c>
      <c r="M13156" s="16">
        <f t="shared" si="635"/>
        <v>221.05263157894734</v>
      </c>
      <c r="N13156" t="e">
        <f>INDEX(XML!$A$2:$R$782,MATCH(C13156,XML!$D$2:$D$737,0),2)</f>
        <v>#N/A</v>
      </c>
    </row>
    <row r="13157" spans="1:14" ht="22.5" x14ac:dyDescent="0.2">
      <c r="A13157">
        <v>18755</v>
      </c>
      <c r="B13157" t="s">
        <v>14118</v>
      </c>
      <c r="C13157" s="15" t="s">
        <v>16712</v>
      </c>
      <c r="D13157" s="15" t="s">
        <v>16713</v>
      </c>
      <c r="E13157">
        <v>314</v>
      </c>
      <c r="F13157">
        <v>362</v>
      </c>
      <c r="H13157">
        <v>152</v>
      </c>
      <c r="K13157" s="16">
        <f t="shared" si="634"/>
        <v>351.68</v>
      </c>
      <c r="L13157" s="16">
        <f t="shared" si="636"/>
        <v>370.18947368421055</v>
      </c>
      <c r="M13157" s="16">
        <f t="shared" si="635"/>
        <v>420.66985645933016</v>
      </c>
      <c r="N13157" t="e">
        <f>INDEX(XML!$A$2:$R$782,MATCH(C13157,XML!$D$2:$D$737,0),2)</f>
        <v>#N/A</v>
      </c>
    </row>
    <row r="13158" spans="1:14" ht="33.75" x14ac:dyDescent="0.2">
      <c r="A13158">
        <v>23419</v>
      </c>
      <c r="B13158" t="s">
        <v>16186</v>
      </c>
      <c r="C13158" s="15" t="s">
        <v>8850</v>
      </c>
      <c r="D13158" s="15" t="s">
        <v>8851</v>
      </c>
      <c r="E13158">
        <v>368</v>
      </c>
      <c r="F13158">
        <v>424</v>
      </c>
      <c r="H13158" t="s">
        <v>1192</v>
      </c>
      <c r="K13158" s="16">
        <f t="shared" si="634"/>
        <v>412.15999999999997</v>
      </c>
      <c r="L13158" s="16">
        <f t="shared" si="636"/>
        <v>433.85263157894735</v>
      </c>
      <c r="M13158" s="16">
        <f t="shared" si="635"/>
        <v>493.01435406698562</v>
      </c>
      <c r="N13158" t="e">
        <f>INDEX(XML!$A$2:$R$782,MATCH(C13158,XML!$D$2:$D$737,0),2)</f>
        <v>#N/A</v>
      </c>
    </row>
    <row r="13159" spans="1:14" ht="45" x14ac:dyDescent="0.2">
      <c r="A13159">
        <v>78535</v>
      </c>
      <c r="B13159" t="s">
        <v>43396</v>
      </c>
      <c r="C13159" s="15" t="s">
        <v>43397</v>
      </c>
      <c r="D13159" s="15" t="s">
        <v>43398</v>
      </c>
      <c r="E13159">
        <v>321</v>
      </c>
      <c r="F13159">
        <v>459</v>
      </c>
      <c r="H13159">
        <v>90</v>
      </c>
      <c r="K13159" s="16">
        <f t="shared" si="634"/>
        <v>359.52</v>
      </c>
      <c r="L13159" s="16">
        <f t="shared" si="636"/>
        <v>378.44210526315788</v>
      </c>
      <c r="M13159" s="16">
        <f t="shared" si="635"/>
        <v>430.0478468899521</v>
      </c>
      <c r="N13159" t="e">
        <f>INDEX(XML!$A$2:$R$782,MATCH(C13159,XML!$D$2:$D$737,0),2)</f>
        <v>#N/A</v>
      </c>
    </row>
    <row r="13160" spans="1:14" ht="33.75" x14ac:dyDescent="0.2">
      <c r="A13160">
        <v>78580</v>
      </c>
      <c r="B13160" t="s">
        <v>43399</v>
      </c>
      <c r="C13160" s="15" t="s">
        <v>43400</v>
      </c>
      <c r="D13160" s="15" t="s">
        <v>43401</v>
      </c>
      <c r="E13160">
        <v>344</v>
      </c>
      <c r="F13160">
        <v>491</v>
      </c>
      <c r="K13160" s="16">
        <f t="shared" si="634"/>
        <v>385.28</v>
      </c>
      <c r="L13160" s="16">
        <f t="shared" si="636"/>
        <v>405.55789473684212</v>
      </c>
      <c r="M13160" s="16">
        <f t="shared" si="635"/>
        <v>460.86124401913878</v>
      </c>
      <c r="N13160" t="e">
        <f>INDEX(XML!$A$2:$R$782,MATCH(C13160,XML!$D$2:$D$737,0),2)</f>
        <v>#N/A</v>
      </c>
    </row>
    <row r="13161" spans="1:14" ht="33.75" x14ac:dyDescent="0.2">
      <c r="A13161">
        <v>16546</v>
      </c>
      <c r="B13161" t="s">
        <v>46561</v>
      </c>
      <c r="C13161" s="15" t="s">
        <v>8852</v>
      </c>
      <c r="D13161" s="15" t="s">
        <v>8853</v>
      </c>
      <c r="E13161">
        <v>71</v>
      </c>
      <c r="F13161">
        <v>82</v>
      </c>
      <c r="H13161">
        <v>2000</v>
      </c>
      <c r="K13161" s="16">
        <f t="shared" si="634"/>
        <v>79.52</v>
      </c>
      <c r="L13161" s="16">
        <f t="shared" si="636"/>
        <v>83.705263157894734</v>
      </c>
      <c r="M13161" s="16">
        <f t="shared" si="635"/>
        <v>95.119617224880372</v>
      </c>
      <c r="N13161" t="e">
        <f>INDEX(XML!$A$2:$R$782,MATCH(C13161,XML!$D$2:$D$737,0),2)</f>
        <v>#N/A</v>
      </c>
    </row>
    <row r="13162" spans="1:14" ht="33.75" x14ac:dyDescent="0.2">
      <c r="A13162">
        <v>16547</v>
      </c>
      <c r="B13162" t="s">
        <v>46562</v>
      </c>
      <c r="C13162" s="15" t="s">
        <v>8854</v>
      </c>
      <c r="D13162" s="15" t="s">
        <v>8855</v>
      </c>
      <c r="E13162">
        <v>81</v>
      </c>
      <c r="F13162">
        <v>94</v>
      </c>
      <c r="H13162" t="s">
        <v>14718</v>
      </c>
      <c r="K13162" s="16">
        <f t="shared" si="634"/>
        <v>90.72</v>
      </c>
      <c r="L13162" s="16">
        <f t="shared" si="636"/>
        <v>95.494736842105269</v>
      </c>
      <c r="M13162" s="16">
        <f t="shared" si="635"/>
        <v>108.51674641148325</v>
      </c>
      <c r="N13162" t="e">
        <f>INDEX(XML!$A$2:$R$782,MATCH(C13162,XML!$D$2:$D$737,0),2)</f>
        <v>#N/A</v>
      </c>
    </row>
    <row r="13163" spans="1:14" ht="33.75" x14ac:dyDescent="0.2">
      <c r="A13163">
        <v>16548</v>
      </c>
      <c r="B13163" t="s">
        <v>24548</v>
      </c>
      <c r="C13163" s="15" t="s">
        <v>24549</v>
      </c>
      <c r="D13163" s="15" t="s">
        <v>24550</v>
      </c>
      <c r="E13163">
        <v>104</v>
      </c>
      <c r="F13163">
        <v>120</v>
      </c>
      <c r="H13163" t="s">
        <v>1192</v>
      </c>
      <c r="K13163" s="16">
        <f t="shared" si="634"/>
        <v>116.48</v>
      </c>
      <c r="L13163" s="16">
        <f t="shared" si="636"/>
        <v>122.61052631578947</v>
      </c>
      <c r="M13163" s="16">
        <f t="shared" si="635"/>
        <v>139.33014354066984</v>
      </c>
      <c r="N13163" t="e">
        <f>INDEX(XML!$A$2:$R$782,MATCH(C13163,XML!$D$2:$D$737,0),2)</f>
        <v>#N/A</v>
      </c>
    </row>
    <row r="13164" spans="1:14" ht="33.75" x14ac:dyDescent="0.2">
      <c r="A13164">
        <v>16549</v>
      </c>
      <c r="B13164" t="s">
        <v>46563</v>
      </c>
      <c r="C13164" s="15" t="s">
        <v>8856</v>
      </c>
      <c r="D13164" s="15" t="s">
        <v>8857</v>
      </c>
      <c r="E13164">
        <v>121</v>
      </c>
      <c r="F13164">
        <v>140</v>
      </c>
      <c r="H13164" t="s">
        <v>7404</v>
      </c>
      <c r="K13164" s="16">
        <f t="shared" si="634"/>
        <v>135.52000000000001</v>
      </c>
      <c r="L13164" s="16">
        <f t="shared" si="636"/>
        <v>142.65263157894739</v>
      </c>
      <c r="M13164" s="16">
        <f t="shared" si="635"/>
        <v>162.10526315789477</v>
      </c>
      <c r="N13164" t="e">
        <f>INDEX(XML!$A$2:$R$782,MATCH(C13164,XML!$D$2:$D$737,0),2)</f>
        <v>#N/A</v>
      </c>
    </row>
    <row r="13165" spans="1:14" ht="33.75" x14ac:dyDescent="0.2">
      <c r="A13165">
        <v>16550</v>
      </c>
      <c r="B13165" t="s">
        <v>46564</v>
      </c>
      <c r="C13165" s="15" t="s">
        <v>8858</v>
      </c>
      <c r="D13165" s="15" t="s">
        <v>8859</v>
      </c>
      <c r="E13165">
        <v>207</v>
      </c>
      <c r="F13165">
        <v>239</v>
      </c>
      <c r="H13165" t="s">
        <v>1192</v>
      </c>
      <c r="K13165" s="16">
        <f t="shared" si="634"/>
        <v>231.84</v>
      </c>
      <c r="L13165" s="16">
        <f t="shared" si="636"/>
        <v>244.04210526315791</v>
      </c>
      <c r="M13165" s="16">
        <f t="shared" si="635"/>
        <v>277.32057416267941</v>
      </c>
      <c r="N13165" t="e">
        <f>INDEX(XML!$A$2:$R$782,MATCH(C13165,XML!$D$2:$D$737,0),2)</f>
        <v>#N/A</v>
      </c>
    </row>
    <row r="13166" spans="1:14" ht="33.75" x14ac:dyDescent="0.2">
      <c r="A13166">
        <v>16551</v>
      </c>
      <c r="B13166" t="s">
        <v>8860</v>
      </c>
      <c r="C13166" s="15" t="s">
        <v>16864</v>
      </c>
      <c r="D13166" s="15" t="s">
        <v>16865</v>
      </c>
      <c r="E13166">
        <v>270</v>
      </c>
      <c r="F13166">
        <v>311</v>
      </c>
      <c r="H13166">
        <v>299</v>
      </c>
      <c r="K13166" s="16">
        <f t="shared" si="634"/>
        <v>302.39999999999998</v>
      </c>
      <c r="L13166" s="16">
        <f t="shared" si="636"/>
        <v>318.31578947368416</v>
      </c>
      <c r="M13166" s="16">
        <f t="shared" si="635"/>
        <v>361.72248803827745</v>
      </c>
      <c r="N13166" t="e">
        <f>INDEX(XML!$A$2:$R$782,MATCH(C13166,XML!$D$2:$D$737,0),2)</f>
        <v>#N/A</v>
      </c>
    </row>
    <row r="13167" spans="1:14" ht="33.75" x14ac:dyDescent="0.2">
      <c r="A13167">
        <v>16552</v>
      </c>
      <c r="C13167" s="15" t="s">
        <v>8865</v>
      </c>
      <c r="D13167" s="15" t="s">
        <v>8866</v>
      </c>
      <c r="E13167">
        <v>172</v>
      </c>
      <c r="F13167">
        <v>220</v>
      </c>
      <c r="H13167" t="s">
        <v>7404</v>
      </c>
      <c r="K13167" s="16">
        <f t="shared" si="634"/>
        <v>192.64</v>
      </c>
      <c r="L13167" s="16">
        <f t="shared" si="636"/>
        <v>202.77894736842106</v>
      </c>
      <c r="M13167" s="16">
        <f t="shared" si="635"/>
        <v>230.43062200956939</v>
      </c>
      <c r="N13167" t="e">
        <f>INDEX(XML!$A$2:$R$782,MATCH(C13167,XML!$D$2:$D$737,0),2)</f>
        <v>#N/A</v>
      </c>
    </row>
    <row r="13168" spans="1:14" ht="33.75" x14ac:dyDescent="0.2">
      <c r="A13168">
        <v>16554</v>
      </c>
      <c r="B13168" t="s">
        <v>23547</v>
      </c>
      <c r="C13168" s="15" t="s">
        <v>8861</v>
      </c>
      <c r="D13168" s="15" t="s">
        <v>8862</v>
      </c>
      <c r="E13168">
        <v>191</v>
      </c>
      <c r="F13168">
        <v>220</v>
      </c>
      <c r="H13168" t="s">
        <v>1168</v>
      </c>
      <c r="K13168" s="16">
        <f t="shared" si="634"/>
        <v>213.92</v>
      </c>
      <c r="L13168" s="16">
        <f t="shared" si="636"/>
        <v>225.17894736842106</v>
      </c>
      <c r="M13168" s="16">
        <f t="shared" si="635"/>
        <v>255.88516746411486</v>
      </c>
      <c r="N13168" t="e">
        <f>INDEX(XML!$A$2:$R$782,MATCH(C13168,XML!$D$2:$D$737,0),2)</f>
        <v>#N/A</v>
      </c>
    </row>
    <row r="13169" spans="1:14" ht="33.75" x14ac:dyDescent="0.2">
      <c r="A13169">
        <v>16555</v>
      </c>
      <c r="B13169" t="s">
        <v>20568</v>
      </c>
      <c r="C13169" s="15" t="s">
        <v>8961</v>
      </c>
      <c r="D13169" s="15" t="s">
        <v>8962</v>
      </c>
      <c r="E13169">
        <v>332</v>
      </c>
      <c r="F13169">
        <v>382</v>
      </c>
      <c r="H13169">
        <v>514</v>
      </c>
      <c r="K13169" s="16">
        <f t="shared" si="634"/>
        <v>371.84</v>
      </c>
      <c r="L13169" s="16">
        <f t="shared" si="636"/>
        <v>391.41052631578947</v>
      </c>
      <c r="M13169" s="16">
        <f t="shared" si="635"/>
        <v>444.78468899521528</v>
      </c>
      <c r="N13169" t="e">
        <f>INDEX(XML!$A$2:$R$782,MATCH(C13169,XML!$D$2:$D$737,0),2)</f>
        <v>#N/A</v>
      </c>
    </row>
    <row r="13170" spans="1:14" ht="33.75" x14ac:dyDescent="0.2">
      <c r="A13170">
        <v>16556</v>
      </c>
      <c r="B13170" t="s">
        <v>20569</v>
      </c>
      <c r="C13170" s="15" t="s">
        <v>8863</v>
      </c>
      <c r="D13170" s="15" t="s">
        <v>8864</v>
      </c>
      <c r="E13170">
        <v>360</v>
      </c>
      <c r="F13170">
        <v>414</v>
      </c>
      <c r="H13170" t="s">
        <v>765</v>
      </c>
      <c r="K13170" s="16">
        <f t="shared" si="634"/>
        <v>403.2</v>
      </c>
      <c r="L13170" s="16">
        <f t="shared" si="636"/>
        <v>424.42105263157896</v>
      </c>
      <c r="M13170" s="16">
        <f t="shared" si="635"/>
        <v>482.29665071770336</v>
      </c>
      <c r="N13170" t="e">
        <f>INDEX(XML!$A$2:$R$782,MATCH(C13170,XML!$D$2:$D$737,0),2)</f>
        <v>#N/A</v>
      </c>
    </row>
    <row r="13171" spans="1:14" ht="15.75" x14ac:dyDescent="0.25">
      <c r="A13171" s="184" t="s">
        <v>8867</v>
      </c>
      <c r="B13171" s="184"/>
      <c r="C13171" s="185"/>
      <c r="D13171" s="185"/>
      <c r="E13171" s="184"/>
      <c r="F13171" s="184"/>
      <c r="G13171" s="184"/>
      <c r="H13171" s="184"/>
      <c r="I13171" s="184"/>
      <c r="J13171" s="184"/>
      <c r="K13171" s="16">
        <f t="shared" si="634"/>
        <v>0</v>
      </c>
      <c r="L13171" s="16">
        <f t="shared" si="636"/>
        <v>0</v>
      </c>
      <c r="M13171" s="16">
        <f t="shared" si="635"/>
        <v>0</v>
      </c>
      <c r="N13171" t="e">
        <f>INDEX(XML!$A$2:$R$782,MATCH(C13171,XML!$D$2:$D$737,0),2)</f>
        <v>#N/A</v>
      </c>
    </row>
    <row r="13172" spans="1:14" ht="22.5" x14ac:dyDescent="0.2">
      <c r="A13172">
        <v>20713</v>
      </c>
      <c r="B13172" t="s">
        <v>14775</v>
      </c>
      <c r="C13172" s="15" t="s">
        <v>8868</v>
      </c>
      <c r="D13172" s="15" t="s">
        <v>8869</v>
      </c>
      <c r="E13172">
        <v>152</v>
      </c>
      <c r="F13172">
        <v>175</v>
      </c>
      <c r="H13172" t="s">
        <v>1179</v>
      </c>
      <c r="K13172" s="16">
        <f t="shared" si="634"/>
        <v>170.24</v>
      </c>
      <c r="L13172" s="16">
        <f t="shared" si="636"/>
        <v>179.2</v>
      </c>
      <c r="M13172" s="16">
        <f t="shared" si="635"/>
        <v>203.63636363636363</v>
      </c>
      <c r="N13172" t="e">
        <f>INDEX(XML!$A$2:$R$782,MATCH(C13172,XML!$D$2:$D$737,0),2)</f>
        <v>#N/A</v>
      </c>
    </row>
    <row r="13173" spans="1:14" ht="22.5" x14ac:dyDescent="0.2">
      <c r="A13173">
        <v>20714</v>
      </c>
      <c r="B13173" t="s">
        <v>16714</v>
      </c>
      <c r="C13173" s="15" t="s">
        <v>16715</v>
      </c>
      <c r="D13173" s="15" t="s">
        <v>16716</v>
      </c>
      <c r="E13173">
        <v>173</v>
      </c>
      <c r="F13173">
        <v>199</v>
      </c>
      <c r="H13173" t="s">
        <v>1179</v>
      </c>
      <c r="K13173" s="16">
        <f t="shared" si="634"/>
        <v>193.76</v>
      </c>
      <c r="L13173" s="16">
        <f t="shared" si="636"/>
        <v>203.95789473684209</v>
      </c>
      <c r="M13173" s="16">
        <f t="shared" si="635"/>
        <v>231.77033492822966</v>
      </c>
      <c r="N13173" t="e">
        <f>INDEX(XML!$A$2:$R$782,MATCH(C13173,XML!$D$2:$D$737,0),2)</f>
        <v>#N/A</v>
      </c>
    </row>
    <row r="13174" spans="1:14" ht="22.5" x14ac:dyDescent="0.2">
      <c r="A13174">
        <v>20715</v>
      </c>
      <c r="B13174" t="s">
        <v>8870</v>
      </c>
      <c r="C13174" s="15" t="s">
        <v>15434</v>
      </c>
      <c r="D13174" s="15" t="s">
        <v>15435</v>
      </c>
      <c r="E13174">
        <v>210</v>
      </c>
      <c r="F13174">
        <v>242</v>
      </c>
      <c r="K13174" s="16">
        <f t="shared" ref="K13174:K13237" si="637">IF(E13174&gt;49999,E13174+E13174*0.07,IF(E13174&lt;=49999,E13174+E13174*0.12))</f>
        <v>235.2</v>
      </c>
      <c r="L13174" s="16">
        <f t="shared" si="636"/>
        <v>247.57894736842104</v>
      </c>
      <c r="M13174" s="16">
        <f t="shared" ref="M13174:M13237" si="638">IF(COUNTIF(C13174,"*Dahua*"),F13174-10,L13174*100/88)</f>
        <v>281.33971291866027</v>
      </c>
      <c r="N13174" t="e">
        <f>INDEX(XML!$A$2:$R$782,MATCH(C13174,XML!$D$2:$D$737,0),2)</f>
        <v>#N/A</v>
      </c>
    </row>
    <row r="13175" spans="1:14" ht="22.5" x14ac:dyDescent="0.2">
      <c r="A13175">
        <v>20716</v>
      </c>
      <c r="B13175" t="s">
        <v>15436</v>
      </c>
      <c r="C13175" s="15" t="s">
        <v>15437</v>
      </c>
      <c r="D13175" s="15" t="s">
        <v>15438</v>
      </c>
      <c r="E13175">
        <v>238</v>
      </c>
      <c r="F13175">
        <v>274</v>
      </c>
      <c r="H13175" t="s">
        <v>766</v>
      </c>
      <c r="K13175" s="16">
        <f t="shared" si="637"/>
        <v>266.56</v>
      </c>
      <c r="L13175" s="16">
        <f t="shared" si="636"/>
        <v>280.58947368421053</v>
      </c>
      <c r="M13175" s="16">
        <f t="shared" si="638"/>
        <v>318.85167464114835</v>
      </c>
      <c r="N13175" t="e">
        <f>INDEX(XML!$A$2:$R$782,MATCH(C13175,XML!$D$2:$D$737,0),2)</f>
        <v>#N/A</v>
      </c>
    </row>
    <row r="13176" spans="1:14" ht="22.5" x14ac:dyDescent="0.2">
      <c r="A13176">
        <v>20717</v>
      </c>
      <c r="B13176" t="s">
        <v>8871</v>
      </c>
      <c r="C13176" s="15" t="s">
        <v>8872</v>
      </c>
      <c r="D13176" s="15" t="s">
        <v>8873</v>
      </c>
      <c r="E13176">
        <v>270</v>
      </c>
      <c r="F13176">
        <v>311</v>
      </c>
      <c r="H13176" t="s">
        <v>766</v>
      </c>
      <c r="K13176" s="16">
        <f t="shared" si="637"/>
        <v>302.39999999999998</v>
      </c>
      <c r="L13176" s="16">
        <f t="shared" si="636"/>
        <v>318.31578947368416</v>
      </c>
      <c r="M13176" s="16">
        <f t="shared" si="638"/>
        <v>361.72248803827745</v>
      </c>
      <c r="N13176" t="e">
        <f>INDEX(XML!$A$2:$R$782,MATCH(C13176,XML!$D$2:$D$737,0),2)</f>
        <v>#N/A</v>
      </c>
    </row>
    <row r="13177" spans="1:14" ht="22.5" x14ac:dyDescent="0.2">
      <c r="A13177">
        <v>20492</v>
      </c>
      <c r="B13177" t="s">
        <v>8874</v>
      </c>
      <c r="C13177" s="15" t="s">
        <v>16717</v>
      </c>
      <c r="D13177" s="15" t="s">
        <v>16718</v>
      </c>
      <c r="E13177">
        <v>506</v>
      </c>
      <c r="F13177">
        <v>582</v>
      </c>
      <c r="H13177" t="s">
        <v>768</v>
      </c>
      <c r="K13177" s="16">
        <f t="shared" si="637"/>
        <v>566.72</v>
      </c>
      <c r="L13177" s="16">
        <f t="shared" si="636"/>
        <v>596.54736842105262</v>
      </c>
      <c r="M13177" s="16">
        <f t="shared" si="638"/>
        <v>677.8947368421052</v>
      </c>
      <c r="N13177" t="e">
        <f>INDEX(XML!$A$2:$R$782,MATCH(C13177,XML!$D$2:$D$737,0),2)</f>
        <v>#N/A</v>
      </c>
    </row>
    <row r="13178" spans="1:14" ht="22.5" x14ac:dyDescent="0.2">
      <c r="A13178">
        <v>56974</v>
      </c>
      <c r="B13178" t="s">
        <v>16866</v>
      </c>
      <c r="C13178" s="15" t="s">
        <v>16719</v>
      </c>
      <c r="D13178" s="15" t="s">
        <v>16720</v>
      </c>
      <c r="E13178">
        <v>1900</v>
      </c>
      <c r="F13178">
        <v>2394</v>
      </c>
      <c r="H13178" t="s">
        <v>746</v>
      </c>
      <c r="K13178" s="16">
        <f t="shared" si="637"/>
        <v>2128</v>
      </c>
      <c r="L13178" s="16">
        <f t="shared" si="636"/>
        <v>2240</v>
      </c>
      <c r="M13178" s="16">
        <f t="shared" si="638"/>
        <v>2545.4545454545455</v>
      </c>
      <c r="N13178" t="e">
        <f>INDEX(XML!$A$2:$R$782,MATCH(C13178,XML!$D$2:$D$737,0),2)</f>
        <v>#N/A</v>
      </c>
    </row>
    <row r="13179" spans="1:14" ht="22.5" x14ac:dyDescent="0.2">
      <c r="A13179">
        <v>56952</v>
      </c>
      <c r="B13179" t="s">
        <v>16867</v>
      </c>
      <c r="C13179" s="15" t="s">
        <v>16721</v>
      </c>
      <c r="D13179" s="15" t="s">
        <v>16722</v>
      </c>
      <c r="E13179">
        <v>2000</v>
      </c>
      <c r="F13179">
        <v>2588</v>
      </c>
      <c r="H13179" t="s">
        <v>746</v>
      </c>
      <c r="K13179" s="16">
        <f t="shared" si="637"/>
        <v>2240</v>
      </c>
      <c r="L13179" s="16">
        <f t="shared" si="636"/>
        <v>2357.8947368421054</v>
      </c>
      <c r="M13179" s="16">
        <f t="shared" si="638"/>
        <v>2679.4258373205744</v>
      </c>
      <c r="N13179" t="e">
        <f>INDEX(XML!$A$2:$R$782,MATCH(C13179,XML!$D$2:$D$737,0),2)</f>
        <v>#N/A</v>
      </c>
    </row>
    <row r="13180" spans="1:14" ht="45" x14ac:dyDescent="0.2">
      <c r="A13180">
        <v>15515</v>
      </c>
      <c r="B13180" t="s">
        <v>13099</v>
      </c>
      <c r="C13180" s="15" t="s">
        <v>8875</v>
      </c>
      <c r="D13180" s="15" t="s">
        <v>8876</v>
      </c>
      <c r="E13180">
        <v>2012</v>
      </c>
      <c r="F13180">
        <v>2314</v>
      </c>
      <c r="H13180" t="s">
        <v>746</v>
      </c>
      <c r="K13180" s="16">
        <f t="shared" si="637"/>
        <v>2253.44</v>
      </c>
      <c r="L13180" s="16">
        <f t="shared" si="636"/>
        <v>2372.0421052631577</v>
      </c>
      <c r="M13180" s="16">
        <f t="shared" si="638"/>
        <v>2695.5023923444974</v>
      </c>
      <c r="N13180" t="e">
        <f>INDEX(XML!$A$2:$R$782,MATCH(C13180,XML!$D$2:$D$737,0),2)</f>
        <v>#N/A</v>
      </c>
    </row>
    <row r="13181" spans="1:14" ht="33.75" x14ac:dyDescent="0.2">
      <c r="A13181">
        <v>24183</v>
      </c>
      <c r="B13181" t="s">
        <v>15431</v>
      </c>
      <c r="C13181" s="15" t="s">
        <v>15432</v>
      </c>
      <c r="D13181" s="15" t="s">
        <v>15433</v>
      </c>
      <c r="E13181">
        <v>745</v>
      </c>
      <c r="F13181">
        <v>857</v>
      </c>
      <c r="H13181" t="s">
        <v>969</v>
      </c>
      <c r="K13181" s="16">
        <f t="shared" si="637"/>
        <v>834.4</v>
      </c>
      <c r="L13181" s="16">
        <f t="shared" si="636"/>
        <v>878.31578947368416</v>
      </c>
      <c r="M13181" s="16">
        <f t="shared" si="638"/>
        <v>998.08612440191382</v>
      </c>
      <c r="N13181" t="e">
        <f>INDEX(XML!$A$2:$R$782,MATCH(C13181,XML!$D$2:$D$737,0),2)</f>
        <v>#N/A</v>
      </c>
    </row>
    <row r="13182" spans="1:14" ht="33.75" x14ac:dyDescent="0.2">
      <c r="A13182">
        <v>18730</v>
      </c>
      <c r="B13182" t="s">
        <v>46565</v>
      </c>
      <c r="C13182" s="15" t="s">
        <v>15429</v>
      </c>
      <c r="D13182" s="15" t="s">
        <v>15430</v>
      </c>
      <c r="E13182">
        <v>3700</v>
      </c>
      <c r="F13182">
        <v>4591</v>
      </c>
      <c r="H13182" t="s">
        <v>746</v>
      </c>
      <c r="K13182" s="16">
        <f t="shared" si="637"/>
        <v>4144</v>
      </c>
      <c r="L13182" s="16">
        <f t="shared" si="636"/>
        <v>4362.105263157895</v>
      </c>
      <c r="M13182" s="16">
        <f t="shared" si="638"/>
        <v>4956.9377990430621</v>
      </c>
      <c r="N13182" t="e">
        <f>INDEX(XML!$A$2:$R$782,MATCH(C13182,XML!$D$2:$D$737,0),2)</f>
        <v>#N/A</v>
      </c>
    </row>
    <row r="13183" spans="1:14" ht="33.75" x14ac:dyDescent="0.2">
      <c r="A13183">
        <v>15000</v>
      </c>
      <c r="B13183" t="s">
        <v>46566</v>
      </c>
      <c r="C13183" s="15" t="s">
        <v>16723</v>
      </c>
      <c r="D13183" s="15" t="s">
        <v>16724</v>
      </c>
      <c r="E13183">
        <v>4180</v>
      </c>
      <c r="F13183">
        <v>4807</v>
      </c>
      <c r="K13183" s="16">
        <f t="shared" si="637"/>
        <v>4681.6000000000004</v>
      </c>
      <c r="L13183" s="16">
        <f t="shared" si="636"/>
        <v>4928.0000000000009</v>
      </c>
      <c r="M13183" s="16">
        <f t="shared" si="638"/>
        <v>5600.0000000000009</v>
      </c>
      <c r="N13183" t="e">
        <f>INDEX(XML!$A$2:$R$782,MATCH(C13183,XML!$D$2:$D$737,0),2)</f>
        <v>#N/A</v>
      </c>
    </row>
    <row r="13184" spans="1:14" ht="15.75" x14ac:dyDescent="0.25">
      <c r="A13184" s="184" t="s">
        <v>8877</v>
      </c>
      <c r="B13184" s="184"/>
      <c r="C13184" s="185"/>
      <c r="D13184" s="185"/>
      <c r="E13184" s="184"/>
      <c r="F13184" s="184"/>
      <c r="G13184" s="184"/>
      <c r="H13184" s="184"/>
      <c r="I13184" s="184"/>
      <c r="J13184" s="184"/>
      <c r="K13184" s="16">
        <f t="shared" si="637"/>
        <v>0</v>
      </c>
      <c r="L13184" s="16">
        <f t="shared" si="636"/>
        <v>0</v>
      </c>
      <c r="M13184" s="16">
        <f t="shared" si="638"/>
        <v>0</v>
      </c>
      <c r="N13184" t="e">
        <f>INDEX(XML!$A$2:$R$782,MATCH(C13184,XML!$D$2:$D$737,0),2)</f>
        <v>#N/A</v>
      </c>
    </row>
    <row r="13185" spans="1:14" ht="45" x14ac:dyDescent="0.2">
      <c r="A13185">
        <v>21175</v>
      </c>
      <c r="B13185" t="s">
        <v>46567</v>
      </c>
      <c r="C13185" s="15" t="s">
        <v>24034</v>
      </c>
      <c r="D13185" s="15" t="s">
        <v>24035</v>
      </c>
      <c r="E13185">
        <v>783</v>
      </c>
      <c r="F13185">
        <v>901</v>
      </c>
      <c r="K13185" s="16">
        <f t="shared" si="637"/>
        <v>876.96</v>
      </c>
      <c r="L13185" s="16">
        <f t="shared" si="636"/>
        <v>923.11578947368423</v>
      </c>
      <c r="M13185" s="16">
        <f t="shared" si="638"/>
        <v>1048.9952153110048</v>
      </c>
      <c r="N13185" t="e">
        <f>INDEX(XML!$A$2:$R$782,MATCH(C13185,XML!$D$2:$D$737,0),2)</f>
        <v>#N/A</v>
      </c>
    </row>
    <row r="13186" spans="1:14" ht="45" x14ac:dyDescent="0.2">
      <c r="A13186">
        <v>23764</v>
      </c>
      <c r="B13186" t="s">
        <v>46568</v>
      </c>
      <c r="C13186" s="15" t="s">
        <v>24036</v>
      </c>
      <c r="D13186" s="15" t="s">
        <v>24037</v>
      </c>
      <c r="E13186">
        <v>1064</v>
      </c>
      <c r="F13186">
        <v>1224</v>
      </c>
      <c r="H13186" t="s">
        <v>747</v>
      </c>
      <c r="K13186" s="16">
        <f t="shared" si="637"/>
        <v>1191.68</v>
      </c>
      <c r="L13186" s="16">
        <f t="shared" si="636"/>
        <v>1254.4000000000001</v>
      </c>
      <c r="M13186" s="16">
        <f t="shared" si="638"/>
        <v>1425.4545454545457</v>
      </c>
      <c r="N13186" t="e">
        <f>INDEX(XML!$A$2:$R$782,MATCH(C13186,XML!$D$2:$D$737,0),2)</f>
        <v>#N/A</v>
      </c>
    </row>
    <row r="13187" spans="1:14" ht="45" x14ac:dyDescent="0.2">
      <c r="A13187">
        <v>67142</v>
      </c>
      <c r="B13187" t="s">
        <v>46569</v>
      </c>
      <c r="C13187" s="15" t="s">
        <v>28204</v>
      </c>
      <c r="D13187" s="15" t="s">
        <v>28205</v>
      </c>
      <c r="E13187">
        <v>1923</v>
      </c>
      <c r="F13187">
        <v>2212</v>
      </c>
      <c r="H13187" t="s">
        <v>746</v>
      </c>
      <c r="K13187" s="16">
        <f t="shared" si="637"/>
        <v>2153.7600000000002</v>
      </c>
      <c r="L13187" s="16">
        <f t="shared" si="636"/>
        <v>2267.1157894736843</v>
      </c>
      <c r="M13187" s="16">
        <f t="shared" si="638"/>
        <v>2576.2679425837323</v>
      </c>
      <c r="N13187" t="e">
        <f>INDEX(XML!$A$2:$R$782,MATCH(C13187,XML!$D$2:$D$737,0),2)</f>
        <v>#N/A</v>
      </c>
    </row>
    <row r="13188" spans="1:14" ht="45" x14ac:dyDescent="0.2">
      <c r="A13188">
        <v>21172</v>
      </c>
      <c r="B13188" t="s">
        <v>16187</v>
      </c>
      <c r="C13188" s="15" t="s">
        <v>8878</v>
      </c>
      <c r="D13188" s="15" t="s">
        <v>8879</v>
      </c>
      <c r="E13188">
        <v>1989</v>
      </c>
      <c r="F13188">
        <v>2288</v>
      </c>
      <c r="H13188" t="s">
        <v>746</v>
      </c>
      <c r="K13188" s="16">
        <f t="shared" si="637"/>
        <v>2227.6799999999998</v>
      </c>
      <c r="L13188" s="16">
        <f t="shared" si="636"/>
        <v>2344.9263157894734</v>
      </c>
      <c r="M13188" s="16">
        <f t="shared" si="638"/>
        <v>2664.6889952153106</v>
      </c>
      <c r="N13188" t="e">
        <f>INDEX(XML!$A$2:$R$782,MATCH(C13188,XML!$D$2:$D$737,0),2)</f>
        <v>#N/A</v>
      </c>
    </row>
    <row r="13189" spans="1:14" ht="45" x14ac:dyDescent="0.2">
      <c r="A13189">
        <v>21173</v>
      </c>
      <c r="B13189" t="s">
        <v>15439</v>
      </c>
      <c r="C13189" s="15" t="s">
        <v>15440</v>
      </c>
      <c r="D13189" s="15" t="s">
        <v>15441</v>
      </c>
      <c r="E13189">
        <v>4120</v>
      </c>
      <c r="F13189">
        <v>4738</v>
      </c>
      <c r="H13189" t="s">
        <v>746</v>
      </c>
      <c r="K13189" s="16">
        <f t="shared" si="637"/>
        <v>4614.3999999999996</v>
      </c>
      <c r="L13189" s="16">
        <f t="shared" ref="L13189:L13252" si="639">K13189*100/95</f>
        <v>4857.2631578947367</v>
      </c>
      <c r="M13189" s="16">
        <f t="shared" si="638"/>
        <v>5519.6172248803823</v>
      </c>
      <c r="N13189" t="e">
        <f>INDEX(XML!$A$2:$R$782,MATCH(C13189,XML!$D$2:$D$737,0),2)</f>
        <v>#N/A</v>
      </c>
    </row>
    <row r="13190" spans="1:14" ht="45" x14ac:dyDescent="0.2">
      <c r="A13190">
        <v>23763</v>
      </c>
      <c r="B13190" t="s">
        <v>32069</v>
      </c>
      <c r="C13190" s="15" t="s">
        <v>8880</v>
      </c>
      <c r="D13190" s="15" t="s">
        <v>8881</v>
      </c>
      <c r="E13190">
        <v>6914</v>
      </c>
      <c r="F13190">
        <v>7952</v>
      </c>
      <c r="H13190" t="s">
        <v>746</v>
      </c>
      <c r="K13190" s="16">
        <f t="shared" si="637"/>
        <v>7743.68</v>
      </c>
      <c r="L13190" s="16">
        <f t="shared" si="639"/>
        <v>8151.242105263158</v>
      </c>
      <c r="M13190" s="16">
        <f t="shared" si="638"/>
        <v>9262.7751196172248</v>
      </c>
      <c r="N13190" t="e">
        <f>INDEX(XML!$A$2:$R$782,MATCH(C13190,XML!$D$2:$D$737,0),2)</f>
        <v>#N/A</v>
      </c>
    </row>
    <row r="13191" spans="1:14" ht="15.75" x14ac:dyDescent="0.25">
      <c r="A13191" s="184" t="s">
        <v>8882</v>
      </c>
      <c r="B13191" s="184"/>
      <c r="C13191" s="185"/>
      <c r="D13191" s="185"/>
      <c r="E13191" s="184"/>
      <c r="F13191" s="184"/>
      <c r="G13191" s="184"/>
      <c r="H13191" s="184"/>
      <c r="I13191" s="184"/>
      <c r="J13191" s="184"/>
      <c r="K13191" s="16">
        <f t="shared" si="637"/>
        <v>0</v>
      </c>
      <c r="L13191" s="16">
        <f t="shared" si="639"/>
        <v>0</v>
      </c>
      <c r="M13191" s="16">
        <f t="shared" si="638"/>
        <v>0</v>
      </c>
      <c r="N13191" t="e">
        <f>INDEX(XML!$A$2:$R$782,MATCH(C13191,XML!$D$2:$D$737,0),2)</f>
        <v>#N/A</v>
      </c>
    </row>
    <row r="13192" spans="1:14" ht="45" x14ac:dyDescent="0.2">
      <c r="A13192">
        <v>18801</v>
      </c>
      <c r="B13192" t="s">
        <v>15442</v>
      </c>
      <c r="C13192" s="15" t="s">
        <v>15443</v>
      </c>
      <c r="D13192" s="15" t="s">
        <v>15444</v>
      </c>
      <c r="E13192">
        <v>6831</v>
      </c>
      <c r="F13192">
        <v>7856</v>
      </c>
      <c r="H13192" t="s">
        <v>746</v>
      </c>
      <c r="K13192" s="16">
        <f t="shared" si="637"/>
        <v>7650.72</v>
      </c>
      <c r="L13192" s="16">
        <f t="shared" si="639"/>
        <v>8053.3894736842103</v>
      </c>
      <c r="M13192" s="16">
        <f t="shared" si="638"/>
        <v>9151.5789473684199</v>
      </c>
      <c r="N13192" t="e">
        <f>INDEX(XML!$A$2:$R$782,MATCH(C13192,XML!$D$2:$D$737,0),2)</f>
        <v>#N/A</v>
      </c>
    </row>
    <row r="13193" spans="1:14" ht="45" x14ac:dyDescent="0.2">
      <c r="A13193">
        <v>18802</v>
      </c>
      <c r="B13193" t="s">
        <v>15445</v>
      </c>
      <c r="C13193" s="15" t="s">
        <v>15446</v>
      </c>
      <c r="D13193" s="15" t="s">
        <v>15447</v>
      </c>
      <c r="E13193">
        <v>6831</v>
      </c>
      <c r="F13193">
        <v>7856</v>
      </c>
      <c r="H13193" t="s">
        <v>746</v>
      </c>
      <c r="K13193" s="16">
        <f t="shared" si="637"/>
        <v>7650.72</v>
      </c>
      <c r="L13193" s="16">
        <f t="shared" si="639"/>
        <v>8053.3894736842103</v>
      </c>
      <c r="M13193" s="16">
        <f t="shared" si="638"/>
        <v>9151.5789473684199</v>
      </c>
      <c r="N13193" t="e">
        <f>INDEX(XML!$A$2:$R$782,MATCH(C13193,XML!$D$2:$D$737,0),2)</f>
        <v>#N/A</v>
      </c>
    </row>
    <row r="13194" spans="1:14" ht="45" x14ac:dyDescent="0.2">
      <c r="A13194">
        <v>18805</v>
      </c>
      <c r="B13194" t="s">
        <v>25726</v>
      </c>
      <c r="C13194" s="15" t="s">
        <v>8883</v>
      </c>
      <c r="D13194" s="15" t="s">
        <v>8884</v>
      </c>
      <c r="E13194">
        <v>9415</v>
      </c>
      <c r="F13194">
        <v>10828</v>
      </c>
      <c r="H13194" t="s">
        <v>746</v>
      </c>
      <c r="K13194" s="16">
        <f t="shared" si="637"/>
        <v>10544.8</v>
      </c>
      <c r="L13194" s="16">
        <f t="shared" si="639"/>
        <v>11099.78947368421</v>
      </c>
      <c r="M13194" s="16">
        <f t="shared" si="638"/>
        <v>12613.397129186602</v>
      </c>
      <c r="N13194" t="e">
        <f>INDEX(XML!$A$2:$R$782,MATCH(C13194,XML!$D$2:$D$737,0),2)</f>
        <v>#N/A</v>
      </c>
    </row>
    <row r="13195" spans="1:14" ht="33.75" x14ac:dyDescent="0.2">
      <c r="A13195">
        <v>18803</v>
      </c>
      <c r="B13195" t="s">
        <v>15448</v>
      </c>
      <c r="C13195" s="15" t="s">
        <v>15449</v>
      </c>
      <c r="D13195" s="15" t="s">
        <v>15450</v>
      </c>
      <c r="E13195">
        <v>1360</v>
      </c>
      <c r="F13195">
        <v>1564</v>
      </c>
      <c r="H13195" t="s">
        <v>766</v>
      </c>
      <c r="K13195" s="16">
        <f t="shared" si="637"/>
        <v>1523.2</v>
      </c>
      <c r="L13195" s="16">
        <f t="shared" si="639"/>
        <v>1603.3684210526317</v>
      </c>
      <c r="M13195" s="16">
        <f t="shared" si="638"/>
        <v>1822.0095693779906</v>
      </c>
      <c r="N13195" t="e">
        <f>INDEX(XML!$A$2:$R$782,MATCH(C13195,XML!$D$2:$D$737,0),2)</f>
        <v>#N/A</v>
      </c>
    </row>
    <row r="13196" spans="1:14" ht="33.75" x14ac:dyDescent="0.2">
      <c r="A13196">
        <v>18804</v>
      </c>
      <c r="B13196" t="s">
        <v>24317</v>
      </c>
      <c r="C13196" s="15" t="s">
        <v>24318</v>
      </c>
      <c r="D13196" s="15" t="s">
        <v>24319</v>
      </c>
      <c r="E13196">
        <v>1360</v>
      </c>
      <c r="F13196">
        <v>1564</v>
      </c>
      <c r="H13196">
        <v>77</v>
      </c>
      <c r="K13196" s="16">
        <f t="shared" si="637"/>
        <v>1523.2</v>
      </c>
      <c r="L13196" s="16">
        <f t="shared" si="639"/>
        <v>1603.3684210526317</v>
      </c>
      <c r="M13196" s="16">
        <f t="shared" si="638"/>
        <v>1822.0095693779906</v>
      </c>
      <c r="N13196" t="e">
        <f>INDEX(XML!$A$2:$R$782,MATCH(C13196,XML!$D$2:$D$737,0),2)</f>
        <v>#N/A</v>
      </c>
    </row>
    <row r="13197" spans="1:14" ht="15.75" x14ac:dyDescent="0.25">
      <c r="A13197" s="184" t="s">
        <v>3639</v>
      </c>
      <c r="B13197" s="184"/>
      <c r="C13197" s="185"/>
      <c r="D13197" s="185"/>
      <c r="E13197" s="184"/>
      <c r="F13197" s="184"/>
      <c r="G13197" s="184"/>
      <c r="H13197" s="184"/>
      <c r="I13197" s="184"/>
      <c r="J13197" s="184"/>
      <c r="K13197" s="16">
        <f t="shared" si="637"/>
        <v>0</v>
      </c>
      <c r="L13197" s="16">
        <f t="shared" si="639"/>
        <v>0</v>
      </c>
      <c r="M13197" s="16">
        <f t="shared" si="638"/>
        <v>0</v>
      </c>
      <c r="N13197" t="e">
        <f>INDEX(XML!$A$2:$R$782,MATCH(C13197,XML!$D$2:$D$737,0),2)</f>
        <v>#N/A</v>
      </c>
    </row>
    <row r="13198" spans="1:14" ht="56.25" x14ac:dyDescent="0.2">
      <c r="A13198">
        <v>9251</v>
      </c>
      <c r="B13198" t="s">
        <v>3640</v>
      </c>
      <c r="C13198" s="15" t="s">
        <v>3641</v>
      </c>
      <c r="D13198" s="15" t="s">
        <v>3642</v>
      </c>
      <c r="E13198">
        <v>1820</v>
      </c>
      <c r="F13198">
        <v>4536</v>
      </c>
      <c r="H13198" t="s">
        <v>746</v>
      </c>
      <c r="K13198" s="16">
        <f t="shared" si="637"/>
        <v>2038.4</v>
      </c>
      <c r="L13198" s="16">
        <f t="shared" si="639"/>
        <v>2145.6842105263158</v>
      </c>
      <c r="M13198" s="16">
        <f t="shared" si="638"/>
        <v>2438.2775119617222</v>
      </c>
      <c r="N13198" t="str">
        <f>INDEX(XML!$A$2:$R$782,MATCH(C13198,XML!$D$2:$D$737,0),2)</f>
        <v>10000011698</v>
      </c>
    </row>
    <row r="13199" spans="1:14" ht="56.25" x14ac:dyDescent="0.2">
      <c r="A13199">
        <v>535</v>
      </c>
      <c r="B13199" t="s">
        <v>3640</v>
      </c>
      <c r="C13199" s="15" t="s">
        <v>3643</v>
      </c>
      <c r="D13199" s="15" t="s">
        <v>3644</v>
      </c>
      <c r="E13199">
        <v>1925</v>
      </c>
      <c r="F13199">
        <v>4900</v>
      </c>
      <c r="H13199" t="s">
        <v>746</v>
      </c>
      <c r="K13199" s="16">
        <f t="shared" si="637"/>
        <v>2156</v>
      </c>
      <c r="L13199" s="16">
        <f t="shared" si="639"/>
        <v>2269.4736842105262</v>
      </c>
      <c r="M13199" s="16">
        <f t="shared" si="638"/>
        <v>2578.9473684210525</v>
      </c>
      <c r="N13199" t="str">
        <f>INDEX(XML!$A$2:$R$782,MATCH(C13199,XML!$D$2:$D$737,0),2)</f>
        <v>10000011699</v>
      </c>
    </row>
    <row r="13200" spans="1:14" ht="56.25" x14ac:dyDescent="0.2">
      <c r="A13200">
        <v>534</v>
      </c>
      <c r="B13200" t="s">
        <v>3640</v>
      </c>
      <c r="C13200" s="15" t="s">
        <v>15626</v>
      </c>
      <c r="D13200" s="15" t="s">
        <v>15627</v>
      </c>
      <c r="E13200">
        <v>2194</v>
      </c>
      <c r="F13200">
        <v>5584</v>
      </c>
      <c r="H13200" t="s">
        <v>746</v>
      </c>
      <c r="K13200" s="16">
        <f t="shared" si="637"/>
        <v>2457.2799999999997</v>
      </c>
      <c r="L13200" s="16">
        <f t="shared" si="639"/>
        <v>2586.6105263157892</v>
      </c>
      <c r="M13200" s="16">
        <f t="shared" si="638"/>
        <v>2939.3301435406697</v>
      </c>
      <c r="N13200" t="e">
        <f>INDEX(XML!$A$2:$R$782,MATCH(C13200,XML!$D$2:$D$737,0),2)</f>
        <v>#N/A</v>
      </c>
    </row>
    <row r="13201" spans="1:14" ht="56.25" x14ac:dyDescent="0.2">
      <c r="A13201">
        <v>35886</v>
      </c>
      <c r="B13201" t="s">
        <v>3687</v>
      </c>
      <c r="C13201" s="15" t="s">
        <v>3688</v>
      </c>
      <c r="D13201" s="15" t="s">
        <v>3689</v>
      </c>
      <c r="E13201">
        <v>1000</v>
      </c>
      <c r="F13201">
        <v>2420</v>
      </c>
      <c r="H13201" t="s">
        <v>746</v>
      </c>
      <c r="K13201" s="16">
        <f t="shared" si="637"/>
        <v>1120</v>
      </c>
      <c r="L13201" s="16">
        <f t="shared" si="639"/>
        <v>1178.9473684210527</v>
      </c>
      <c r="M13201" s="16">
        <f t="shared" si="638"/>
        <v>1339.7129186602872</v>
      </c>
      <c r="N13201" t="str">
        <f>INDEX(XML!$A$2:$R$782,MATCH(C13201,XML!$D$2:$D$737,0),2)</f>
        <v>10000018952</v>
      </c>
    </row>
    <row r="13202" spans="1:14" ht="56.25" x14ac:dyDescent="0.2">
      <c r="A13202">
        <v>35887</v>
      </c>
      <c r="B13202" t="s">
        <v>3690</v>
      </c>
      <c r="C13202" s="15" t="s">
        <v>3691</v>
      </c>
      <c r="D13202" s="15" t="s">
        <v>3692</v>
      </c>
      <c r="E13202">
        <v>1485</v>
      </c>
      <c r="F13202">
        <v>2600</v>
      </c>
      <c r="H13202" t="s">
        <v>746</v>
      </c>
      <c r="K13202" s="16">
        <f t="shared" si="637"/>
        <v>1663.2</v>
      </c>
      <c r="L13202" s="16">
        <f t="shared" si="639"/>
        <v>1750.7368421052631</v>
      </c>
      <c r="M13202" s="16">
        <f t="shared" si="638"/>
        <v>1989.4736842105265</v>
      </c>
      <c r="N13202" t="str">
        <f>INDEX(XML!$A$2:$R$782,MATCH(C13202,XML!$D$2:$D$737,0),2)</f>
        <v>10000018953</v>
      </c>
    </row>
    <row r="13203" spans="1:14" ht="56.25" x14ac:dyDescent="0.2">
      <c r="A13203">
        <v>35888</v>
      </c>
      <c r="B13203" t="s">
        <v>3693</v>
      </c>
      <c r="C13203" s="15" t="s">
        <v>3694</v>
      </c>
      <c r="D13203" s="15" t="s">
        <v>3695</v>
      </c>
      <c r="E13203">
        <v>1605</v>
      </c>
      <c r="F13203">
        <v>3022</v>
      </c>
      <c r="H13203" t="s">
        <v>746</v>
      </c>
      <c r="K13203" s="16">
        <f t="shared" si="637"/>
        <v>1797.6</v>
      </c>
      <c r="L13203" s="16">
        <f t="shared" si="639"/>
        <v>1892.2105263157894</v>
      </c>
      <c r="M13203" s="16">
        <f t="shared" si="638"/>
        <v>2150.2392344497607</v>
      </c>
      <c r="N13203" t="str">
        <f>INDEX(XML!$A$2:$R$782,MATCH(C13203,XML!$D$2:$D$737,0),2)</f>
        <v>10000018954</v>
      </c>
    </row>
    <row r="13204" spans="1:14" ht="56.25" x14ac:dyDescent="0.2">
      <c r="A13204">
        <v>43723</v>
      </c>
      <c r="B13204" t="s">
        <v>3667</v>
      </c>
      <c r="C13204" s="15" t="s">
        <v>3668</v>
      </c>
      <c r="D13204" s="15" t="s">
        <v>3669</v>
      </c>
      <c r="E13204">
        <v>1858</v>
      </c>
      <c r="F13204">
        <v>4387</v>
      </c>
      <c r="H13204" t="s">
        <v>746</v>
      </c>
      <c r="K13204" s="16">
        <f t="shared" si="637"/>
        <v>2080.96</v>
      </c>
      <c r="L13204" s="16">
        <f t="shared" si="639"/>
        <v>2190.4842105263156</v>
      </c>
      <c r="M13204" s="16">
        <f t="shared" si="638"/>
        <v>2489.1866028708132</v>
      </c>
      <c r="N13204" t="str">
        <f>INDEX(XML!$A$2:$R$782,MATCH(C13204,XML!$D$2:$D$737,0),2)</f>
        <v>10000018146</v>
      </c>
    </row>
    <row r="13205" spans="1:14" ht="67.5" x14ac:dyDescent="0.2">
      <c r="A13205">
        <v>43725</v>
      </c>
      <c r="B13205" t="s">
        <v>3670</v>
      </c>
      <c r="C13205" s="15" t="s">
        <v>3671</v>
      </c>
      <c r="D13205" s="15" t="s">
        <v>3672</v>
      </c>
      <c r="E13205">
        <v>2512</v>
      </c>
      <c r="F13205">
        <v>6367</v>
      </c>
      <c r="H13205" t="s">
        <v>746</v>
      </c>
      <c r="K13205" s="16">
        <f t="shared" si="637"/>
        <v>2813.44</v>
      </c>
      <c r="L13205" s="16">
        <f t="shared" si="639"/>
        <v>2961.5157894736844</v>
      </c>
      <c r="M13205" s="16">
        <f t="shared" si="638"/>
        <v>3365.3588516746413</v>
      </c>
      <c r="N13205" t="str">
        <f>INDEX(XML!$A$2:$R$782,MATCH(C13205,XML!$D$2:$D$737,0),2)</f>
        <v>10000018143</v>
      </c>
    </row>
    <row r="13206" spans="1:14" ht="56.25" x14ac:dyDescent="0.2">
      <c r="A13206">
        <v>43727</v>
      </c>
      <c r="B13206" t="s">
        <v>3673</v>
      </c>
      <c r="C13206" s="15" t="s">
        <v>3674</v>
      </c>
      <c r="D13206" s="15" t="s">
        <v>3675</v>
      </c>
      <c r="E13206">
        <v>2017</v>
      </c>
      <c r="F13206">
        <v>4922</v>
      </c>
      <c r="H13206" t="s">
        <v>746</v>
      </c>
      <c r="K13206" s="16">
        <f t="shared" si="637"/>
        <v>2259.04</v>
      </c>
      <c r="L13206" s="16">
        <f t="shared" si="639"/>
        <v>2377.9368421052632</v>
      </c>
      <c r="M13206" s="16">
        <f t="shared" si="638"/>
        <v>2702.2009569377992</v>
      </c>
      <c r="N13206" t="str">
        <f>INDEX(XML!$A$2:$R$782,MATCH(C13206,XML!$D$2:$D$737,0),2)</f>
        <v>10000018144</v>
      </c>
    </row>
    <row r="13207" spans="1:14" ht="56.25" x14ac:dyDescent="0.2">
      <c r="A13207">
        <v>44312</v>
      </c>
      <c r="B13207" t="s">
        <v>3677</v>
      </c>
      <c r="C13207" s="15" t="s">
        <v>3678</v>
      </c>
      <c r="D13207" s="15" t="s">
        <v>3679</v>
      </c>
      <c r="E13207">
        <v>1445</v>
      </c>
      <c r="F13207">
        <v>4922</v>
      </c>
      <c r="H13207" t="s">
        <v>746</v>
      </c>
      <c r="K13207" s="16">
        <f t="shared" si="637"/>
        <v>1618.4</v>
      </c>
      <c r="L13207" s="16">
        <f t="shared" si="639"/>
        <v>1703.578947368421</v>
      </c>
      <c r="M13207" s="16">
        <f t="shared" si="638"/>
        <v>1935.8851674641148</v>
      </c>
      <c r="N13207" t="str">
        <f>INDEX(XML!$A$2:$R$782,MATCH(C13207,XML!$D$2:$D$737,0),2)</f>
        <v>10000018957</v>
      </c>
    </row>
    <row r="13208" spans="1:14" ht="56.25" x14ac:dyDescent="0.2">
      <c r="A13208">
        <v>44313</v>
      </c>
      <c r="B13208" t="s">
        <v>3680</v>
      </c>
      <c r="C13208" s="15" t="s">
        <v>3681</v>
      </c>
      <c r="D13208" s="15" t="s">
        <v>12982</v>
      </c>
      <c r="E13208">
        <v>1177</v>
      </c>
      <c r="F13208">
        <v>2305</v>
      </c>
      <c r="H13208" t="s">
        <v>746</v>
      </c>
      <c r="K13208" s="16">
        <f t="shared" si="637"/>
        <v>1318.24</v>
      </c>
      <c r="L13208" s="16">
        <f t="shared" si="639"/>
        <v>1387.621052631579</v>
      </c>
      <c r="M13208" s="16">
        <f t="shared" si="638"/>
        <v>1576.8421052631579</v>
      </c>
      <c r="N13208" t="str">
        <f>INDEX(XML!$A$2:$R$782,MATCH(C13208,XML!$D$2:$D$737,0),2)</f>
        <v>10000018951</v>
      </c>
    </row>
    <row r="13209" spans="1:14" ht="56.25" x14ac:dyDescent="0.2">
      <c r="A13209">
        <v>44315</v>
      </c>
      <c r="B13209" t="s">
        <v>3682</v>
      </c>
      <c r="C13209" s="15" t="s">
        <v>3683</v>
      </c>
      <c r="D13209" s="15" t="s">
        <v>12983</v>
      </c>
      <c r="E13209">
        <v>1605</v>
      </c>
      <c r="F13209">
        <v>3185</v>
      </c>
      <c r="H13209" t="s">
        <v>746</v>
      </c>
      <c r="K13209" s="16">
        <f t="shared" si="637"/>
        <v>1797.6</v>
      </c>
      <c r="L13209" s="16">
        <f t="shared" si="639"/>
        <v>1892.2105263157894</v>
      </c>
      <c r="M13209" s="16">
        <f t="shared" si="638"/>
        <v>2150.2392344497607</v>
      </c>
      <c r="N13209" t="str">
        <f>INDEX(XML!$A$2:$R$782,MATCH(C13209,XML!$D$2:$D$737,0),2)</f>
        <v>10000018949</v>
      </c>
    </row>
    <row r="13210" spans="1:14" ht="56.25" x14ac:dyDescent="0.2">
      <c r="A13210">
        <v>35890</v>
      </c>
      <c r="B13210" t="s">
        <v>15978</v>
      </c>
      <c r="C13210" s="15" t="s">
        <v>15979</v>
      </c>
      <c r="D13210" s="15" t="s">
        <v>15980</v>
      </c>
      <c r="E13210">
        <v>1231</v>
      </c>
      <c r="F13210">
        <v>3852</v>
      </c>
      <c r="H13210" t="s">
        <v>746</v>
      </c>
      <c r="K13210" s="16">
        <f t="shared" si="637"/>
        <v>1378.72</v>
      </c>
      <c r="L13210" s="16">
        <f t="shared" si="639"/>
        <v>1451.2842105263157</v>
      </c>
      <c r="M13210" s="16">
        <f t="shared" si="638"/>
        <v>1649.1866028708134</v>
      </c>
      <c r="N13210" t="e">
        <f>INDEX(XML!$A$2:$R$782,MATCH(C13210,XML!$D$2:$D$737,0),2)</f>
        <v>#N/A</v>
      </c>
    </row>
    <row r="13211" spans="1:14" ht="56.25" x14ac:dyDescent="0.2">
      <c r="A13211">
        <v>35891</v>
      </c>
      <c r="B13211" t="s">
        <v>15981</v>
      </c>
      <c r="C13211" s="15" t="s">
        <v>15982</v>
      </c>
      <c r="D13211" s="15" t="s">
        <v>15983</v>
      </c>
      <c r="E13211">
        <v>1659</v>
      </c>
      <c r="F13211">
        <v>4922</v>
      </c>
      <c r="H13211" t="s">
        <v>746</v>
      </c>
      <c r="K13211" s="16">
        <f t="shared" si="637"/>
        <v>1858.08</v>
      </c>
      <c r="L13211" s="16">
        <f t="shared" si="639"/>
        <v>1955.8736842105263</v>
      </c>
      <c r="M13211" s="16">
        <f t="shared" si="638"/>
        <v>2222.5837320574165</v>
      </c>
      <c r="N13211" t="e">
        <f>INDEX(XML!$A$2:$R$782,MATCH(C13211,XML!$D$2:$D$737,0),2)</f>
        <v>#N/A</v>
      </c>
    </row>
    <row r="13212" spans="1:14" ht="56.25" x14ac:dyDescent="0.2">
      <c r="A13212">
        <v>45182</v>
      </c>
      <c r="B13212" t="s">
        <v>3684</v>
      </c>
      <c r="C13212" s="15" t="s">
        <v>3685</v>
      </c>
      <c r="D13212" s="15" t="s">
        <v>3686</v>
      </c>
      <c r="E13212">
        <v>9684</v>
      </c>
      <c r="F13212">
        <v>13899</v>
      </c>
      <c r="H13212" t="s">
        <v>746</v>
      </c>
      <c r="K13212" s="16">
        <f t="shared" si="637"/>
        <v>10846.08</v>
      </c>
      <c r="L13212" s="16">
        <f t="shared" si="639"/>
        <v>11416.926315789473</v>
      </c>
      <c r="M13212" s="16">
        <f t="shared" si="638"/>
        <v>12973.779904306219</v>
      </c>
      <c r="N13212" t="str">
        <f>INDEX(XML!$A$2:$R$782,MATCH(C13212,XML!$D$2:$D$737,0),2)</f>
        <v>10000019542</v>
      </c>
    </row>
    <row r="13213" spans="1:14" ht="56.25" x14ac:dyDescent="0.2">
      <c r="A13213">
        <v>49537</v>
      </c>
      <c r="B13213" t="s">
        <v>3696</v>
      </c>
      <c r="C13213" s="15" t="s">
        <v>3697</v>
      </c>
      <c r="D13213" s="15" t="s">
        <v>3698</v>
      </c>
      <c r="E13213">
        <v>11289</v>
      </c>
      <c r="F13213">
        <v>18179</v>
      </c>
      <c r="H13213" t="s">
        <v>746</v>
      </c>
      <c r="K13213" s="16">
        <f t="shared" si="637"/>
        <v>12643.68</v>
      </c>
      <c r="L13213" s="16">
        <f t="shared" si="639"/>
        <v>13309.136842105263</v>
      </c>
      <c r="M13213" s="16">
        <f t="shared" si="638"/>
        <v>15124.019138755981</v>
      </c>
      <c r="N13213" t="str">
        <f>INDEX(XML!$A$2:$R$782,MATCH(C13213,XML!$D$2:$D$737,0),2)</f>
        <v>10000019543</v>
      </c>
    </row>
    <row r="13214" spans="1:14" ht="56.25" x14ac:dyDescent="0.2">
      <c r="A13214">
        <v>49538</v>
      </c>
      <c r="B13214" t="s">
        <v>3699</v>
      </c>
      <c r="C13214" s="15" t="s">
        <v>3700</v>
      </c>
      <c r="D13214" s="15" t="s">
        <v>3701</v>
      </c>
      <c r="E13214">
        <v>16639</v>
      </c>
      <c r="F13214">
        <v>26739</v>
      </c>
      <c r="H13214" t="s">
        <v>746</v>
      </c>
      <c r="K13214" s="16">
        <f t="shared" si="637"/>
        <v>18635.68</v>
      </c>
      <c r="L13214" s="16">
        <f t="shared" si="639"/>
        <v>19616.505263157895</v>
      </c>
      <c r="M13214" s="16">
        <f t="shared" si="638"/>
        <v>22291.483253588518</v>
      </c>
      <c r="N13214" t="str">
        <f>INDEX(XML!$A$2:$R$782,MATCH(C13214,XML!$D$2:$D$737,0),2)</f>
        <v>10000019544</v>
      </c>
    </row>
    <row r="13215" spans="1:14" ht="90" x14ac:dyDescent="0.2">
      <c r="A13215">
        <v>29142</v>
      </c>
      <c r="B13215" t="s">
        <v>3647</v>
      </c>
      <c r="C13215" s="15" t="s">
        <v>3648</v>
      </c>
      <c r="D13215" s="15" t="s">
        <v>3649</v>
      </c>
      <c r="E13215">
        <v>3199</v>
      </c>
      <c r="F13215">
        <v>5339</v>
      </c>
      <c r="H13215" t="s">
        <v>746</v>
      </c>
      <c r="K13215" s="16">
        <f t="shared" si="637"/>
        <v>3582.88</v>
      </c>
      <c r="L13215" s="16">
        <f t="shared" si="639"/>
        <v>3771.4526315789471</v>
      </c>
      <c r="M13215" s="16">
        <f t="shared" si="638"/>
        <v>4285.7416267942581</v>
      </c>
      <c r="N13215" t="str">
        <f>INDEX(XML!$A$2:$R$782,MATCH(C13215,XML!$D$2:$D$737,0),2)</f>
        <v>10000020029</v>
      </c>
    </row>
    <row r="13216" spans="1:14" ht="67.5" x14ac:dyDescent="0.2">
      <c r="A13216">
        <v>39922</v>
      </c>
      <c r="B13216" t="s">
        <v>3651</v>
      </c>
      <c r="C13216" s="15" t="s">
        <v>3652</v>
      </c>
      <c r="D13216" s="15" t="s">
        <v>3653</v>
      </c>
      <c r="E13216">
        <v>3500</v>
      </c>
      <c r="F13216">
        <v>4490</v>
      </c>
      <c r="H13216">
        <v>14</v>
      </c>
      <c r="K13216" s="16">
        <f t="shared" si="637"/>
        <v>3920</v>
      </c>
      <c r="L13216" s="16">
        <f t="shared" si="639"/>
        <v>4126.3157894736842</v>
      </c>
      <c r="M13216" s="16">
        <f t="shared" si="638"/>
        <v>4688.9952153110053</v>
      </c>
      <c r="N13216" t="str">
        <f>INDEX(XML!$A$2:$R$782,MATCH(C13216,XML!$D$2:$D$737,0),2)</f>
        <v>10000020057</v>
      </c>
    </row>
    <row r="13217" spans="1:14" ht="67.5" x14ac:dyDescent="0.2">
      <c r="A13217">
        <v>39913</v>
      </c>
      <c r="B13217" t="s">
        <v>3654</v>
      </c>
      <c r="C13217" s="15" t="s">
        <v>3655</v>
      </c>
      <c r="D13217" s="15" t="s">
        <v>3656</v>
      </c>
      <c r="E13217">
        <v>3000</v>
      </c>
      <c r="F13217">
        <v>3990</v>
      </c>
      <c r="H13217" t="s">
        <v>746</v>
      </c>
      <c r="K13217" s="16">
        <f t="shared" si="637"/>
        <v>3360</v>
      </c>
      <c r="L13217" s="16">
        <f t="shared" si="639"/>
        <v>3536.8421052631579</v>
      </c>
      <c r="M13217" s="16">
        <f t="shared" si="638"/>
        <v>4019.1387559808613</v>
      </c>
      <c r="N13217" t="str">
        <f>INDEX(XML!$A$2:$R$782,MATCH(C13217,XML!$D$2:$D$737,0),2)</f>
        <v>10000020216</v>
      </c>
    </row>
    <row r="13218" spans="1:14" ht="56.25" x14ac:dyDescent="0.2">
      <c r="A13218">
        <v>41784</v>
      </c>
      <c r="B13218" t="s">
        <v>3657</v>
      </c>
      <c r="C13218" s="15" t="s">
        <v>3658</v>
      </c>
      <c r="D13218" s="15" t="s">
        <v>3659</v>
      </c>
      <c r="E13218">
        <v>3450</v>
      </c>
      <c r="F13218">
        <v>3900</v>
      </c>
      <c r="H13218" t="s">
        <v>746</v>
      </c>
      <c r="K13218" s="16">
        <f t="shared" si="637"/>
        <v>3864</v>
      </c>
      <c r="L13218" s="16">
        <f t="shared" si="639"/>
        <v>4067.3684210526317</v>
      </c>
      <c r="M13218" s="16">
        <f t="shared" si="638"/>
        <v>4622.0095693779904</v>
      </c>
      <c r="N13218" t="str">
        <f>INDEX(XML!$A$2:$R$782,MATCH(C13218,XML!$D$2:$D$737,0),2)</f>
        <v>10000018142</v>
      </c>
    </row>
    <row r="13219" spans="1:14" ht="78.75" x14ac:dyDescent="0.2">
      <c r="A13219">
        <v>41786</v>
      </c>
      <c r="B13219" t="s">
        <v>3662</v>
      </c>
      <c r="C13219" s="15" t="s">
        <v>3663</v>
      </c>
      <c r="D13219" s="15" t="s">
        <v>3664</v>
      </c>
      <c r="E13219">
        <v>4500</v>
      </c>
      <c r="F13219">
        <v>4500</v>
      </c>
      <c r="H13219" t="s">
        <v>746</v>
      </c>
      <c r="K13219" s="16">
        <f t="shared" si="637"/>
        <v>5040</v>
      </c>
      <c r="L13219" s="16">
        <f t="shared" si="639"/>
        <v>5305.2631578947367</v>
      </c>
      <c r="M13219" s="16">
        <f t="shared" si="638"/>
        <v>6028.7081339712922</v>
      </c>
      <c r="N13219" t="str">
        <f>INDEX(XML!$A$2:$R$782,MATCH(C13219,XML!$D$2:$D$737,0),2)</f>
        <v>106198921_310625</v>
      </c>
    </row>
    <row r="13220" spans="1:14" ht="45" x14ac:dyDescent="0.2">
      <c r="A13220">
        <v>44730</v>
      </c>
      <c r="B13220" t="s">
        <v>14323</v>
      </c>
      <c r="C13220" s="15" t="s">
        <v>14324</v>
      </c>
      <c r="D13220" s="15" t="s">
        <v>14325</v>
      </c>
      <c r="E13220">
        <v>2550</v>
      </c>
      <c r="F13220">
        <v>3100</v>
      </c>
      <c r="H13220" t="s">
        <v>746</v>
      </c>
      <c r="K13220" s="16">
        <f t="shared" si="637"/>
        <v>2856</v>
      </c>
      <c r="L13220" s="16">
        <f t="shared" si="639"/>
        <v>3006.3157894736842</v>
      </c>
      <c r="M13220" s="16">
        <f t="shared" si="638"/>
        <v>3416.2679425837323</v>
      </c>
      <c r="N13220" t="str">
        <f>INDEX(XML!$A$2:$R$782,MATCH(C13220,XML!$D$2:$D$737,0),2)</f>
        <v>10000020059</v>
      </c>
    </row>
    <row r="13221" spans="1:14" ht="56.25" x14ac:dyDescent="0.2">
      <c r="A13221">
        <v>44732</v>
      </c>
      <c r="B13221" t="s">
        <v>14326</v>
      </c>
      <c r="C13221" s="15" t="s">
        <v>14327</v>
      </c>
      <c r="D13221" s="15" t="s">
        <v>14328</v>
      </c>
      <c r="E13221">
        <v>3800</v>
      </c>
      <c r="F13221">
        <v>4892</v>
      </c>
      <c r="H13221" t="s">
        <v>746</v>
      </c>
      <c r="K13221" s="16">
        <f t="shared" si="637"/>
        <v>4256</v>
      </c>
      <c r="L13221" s="16">
        <f t="shared" si="639"/>
        <v>4480</v>
      </c>
      <c r="M13221" s="16">
        <f t="shared" si="638"/>
        <v>5090.909090909091</v>
      </c>
      <c r="N13221" t="str">
        <f>INDEX(XML!$A$2:$R$782,MATCH(C13221,XML!$D$2:$D$737,0),2)</f>
        <v>10000020060</v>
      </c>
    </row>
    <row r="13222" spans="1:14" ht="45" x14ac:dyDescent="0.2">
      <c r="A13222">
        <v>44731</v>
      </c>
      <c r="B13222" t="s">
        <v>14329</v>
      </c>
      <c r="C13222" s="15" t="s">
        <v>14330</v>
      </c>
      <c r="D13222" s="15" t="s">
        <v>14331</v>
      </c>
      <c r="E13222">
        <v>2800</v>
      </c>
      <c r="F13222">
        <v>3520</v>
      </c>
      <c r="H13222" t="s">
        <v>746</v>
      </c>
      <c r="K13222" s="16">
        <f t="shared" si="637"/>
        <v>3136</v>
      </c>
      <c r="L13222" s="16">
        <f t="shared" si="639"/>
        <v>3301.0526315789475</v>
      </c>
      <c r="M13222" s="16">
        <f t="shared" si="638"/>
        <v>3751.1961722488045</v>
      </c>
      <c r="N13222" t="str">
        <f>INDEX(XML!$A$2:$R$782,MATCH(C13222,XML!$D$2:$D$737,0),2)</f>
        <v>10000020061</v>
      </c>
    </row>
    <row r="13223" spans="1:14" ht="67.5" x14ac:dyDescent="0.2">
      <c r="A13223">
        <v>44733</v>
      </c>
      <c r="B13223" t="s">
        <v>14332</v>
      </c>
      <c r="C13223" s="15" t="s">
        <v>14333</v>
      </c>
      <c r="D13223" s="15" t="s">
        <v>14334</v>
      </c>
      <c r="E13223">
        <v>3700</v>
      </c>
      <c r="F13223">
        <v>4310</v>
      </c>
      <c r="H13223" t="s">
        <v>746</v>
      </c>
      <c r="K13223" s="16">
        <f t="shared" si="637"/>
        <v>4144</v>
      </c>
      <c r="L13223" s="16">
        <f t="shared" si="639"/>
        <v>4362.105263157895</v>
      </c>
      <c r="M13223" s="16">
        <f t="shared" si="638"/>
        <v>4956.9377990430621</v>
      </c>
      <c r="N13223" t="str">
        <f>INDEX(XML!$A$2:$R$782,MATCH(C13223,XML!$D$2:$D$737,0),2)</f>
        <v>10000020062</v>
      </c>
    </row>
    <row r="13224" spans="1:14" ht="67.5" x14ac:dyDescent="0.2">
      <c r="A13224">
        <v>61343</v>
      </c>
      <c r="B13224" t="s">
        <v>20402</v>
      </c>
      <c r="C13224" s="15" t="s">
        <v>20403</v>
      </c>
      <c r="D13224" s="15" t="s">
        <v>20404</v>
      </c>
      <c r="E13224">
        <v>6000</v>
      </c>
      <c r="F13224">
        <v>8990</v>
      </c>
      <c r="H13224" t="s">
        <v>746</v>
      </c>
      <c r="K13224" s="16">
        <f t="shared" si="637"/>
        <v>6720</v>
      </c>
      <c r="L13224" s="16">
        <f t="shared" si="639"/>
        <v>7073.6842105263158</v>
      </c>
      <c r="M13224" s="16">
        <f t="shared" si="638"/>
        <v>8038.2775119617227</v>
      </c>
      <c r="N13224" t="e">
        <f>INDEX(XML!$A$2:$R$782,MATCH(C13224,XML!$D$2:$D$737,0),2)</f>
        <v>#N/A</v>
      </c>
    </row>
    <row r="13225" spans="1:14" ht="146.25" x14ac:dyDescent="0.2">
      <c r="A13225">
        <v>78986</v>
      </c>
      <c r="B13225" t="s">
        <v>45543</v>
      </c>
      <c r="C13225" s="15" t="s">
        <v>45544</v>
      </c>
      <c r="D13225" s="15" t="s">
        <v>45545</v>
      </c>
      <c r="E13225">
        <v>8740</v>
      </c>
      <c r="F13225">
        <v>10990</v>
      </c>
      <c r="K13225" s="16">
        <f t="shared" si="637"/>
        <v>9788.7999999999993</v>
      </c>
      <c r="L13225" s="16">
        <f t="shared" si="639"/>
        <v>10303.999999999998</v>
      </c>
      <c r="M13225" s="16">
        <f t="shared" si="638"/>
        <v>11709.090909090906</v>
      </c>
      <c r="N13225" t="e">
        <f>INDEX(XML!$A$2:$R$782,MATCH(C13225,XML!$D$2:$D$737,0),2)</f>
        <v>#N/A</v>
      </c>
    </row>
    <row r="13226" spans="1:14" ht="56.25" x14ac:dyDescent="0.2">
      <c r="A13226">
        <v>80423</v>
      </c>
      <c r="B13226" t="s">
        <v>45311</v>
      </c>
      <c r="C13226" s="15" t="s">
        <v>45312</v>
      </c>
      <c r="D13226" s="15" t="s">
        <v>45313</v>
      </c>
      <c r="E13226">
        <v>2190</v>
      </c>
      <c r="F13226">
        <v>2738</v>
      </c>
      <c r="H13226" t="s">
        <v>746</v>
      </c>
      <c r="K13226" s="16">
        <f t="shared" si="637"/>
        <v>2452.8000000000002</v>
      </c>
      <c r="L13226" s="16">
        <f t="shared" si="639"/>
        <v>2581.8947368421054</v>
      </c>
      <c r="M13226" s="16">
        <f t="shared" si="638"/>
        <v>2933.9712918660289</v>
      </c>
      <c r="N13226" t="e">
        <f>INDEX(XML!$A$2:$R$782,MATCH(C13226,XML!$D$2:$D$737,0),2)</f>
        <v>#N/A</v>
      </c>
    </row>
    <row r="13227" spans="1:14" ht="56.25" x14ac:dyDescent="0.2">
      <c r="A13227">
        <v>80424</v>
      </c>
      <c r="B13227" t="s">
        <v>45314</v>
      </c>
      <c r="C13227" s="15" t="s">
        <v>45315</v>
      </c>
      <c r="D13227" s="15" t="s">
        <v>45316</v>
      </c>
      <c r="E13227">
        <v>2540</v>
      </c>
      <c r="F13227">
        <v>3175</v>
      </c>
      <c r="H13227" t="s">
        <v>746</v>
      </c>
      <c r="K13227" s="16">
        <f t="shared" si="637"/>
        <v>2844.8</v>
      </c>
      <c r="L13227" s="16">
        <f t="shared" si="639"/>
        <v>2994.5263157894738</v>
      </c>
      <c r="M13227" s="16">
        <f t="shared" si="638"/>
        <v>3402.870813397129</v>
      </c>
      <c r="N13227" t="e">
        <f>INDEX(XML!$A$2:$R$782,MATCH(C13227,XML!$D$2:$D$737,0),2)</f>
        <v>#N/A</v>
      </c>
    </row>
    <row r="13228" spans="1:14" ht="56.25" x14ac:dyDescent="0.2">
      <c r="A13228">
        <v>80425</v>
      </c>
      <c r="B13228" t="s">
        <v>45317</v>
      </c>
      <c r="C13228" s="15" t="s">
        <v>45318</v>
      </c>
      <c r="D13228" s="15" t="s">
        <v>45319</v>
      </c>
      <c r="E13228">
        <v>3300</v>
      </c>
      <c r="F13228">
        <v>4125</v>
      </c>
      <c r="H13228" t="s">
        <v>746</v>
      </c>
      <c r="K13228" s="16">
        <f t="shared" si="637"/>
        <v>3696</v>
      </c>
      <c r="L13228" s="16">
        <f t="shared" si="639"/>
        <v>3890.5263157894738</v>
      </c>
      <c r="M13228" s="16">
        <f t="shared" si="638"/>
        <v>4421.0526315789475</v>
      </c>
      <c r="N13228" t="e">
        <f>INDEX(XML!$A$2:$R$782,MATCH(C13228,XML!$D$2:$D$737,0),2)</f>
        <v>#N/A</v>
      </c>
    </row>
    <row r="13229" spans="1:14" ht="56.25" x14ac:dyDescent="0.2">
      <c r="A13229">
        <v>80426</v>
      </c>
      <c r="B13229" t="s">
        <v>45320</v>
      </c>
      <c r="C13229" s="15" t="s">
        <v>45321</v>
      </c>
      <c r="D13229" s="15" t="s">
        <v>45322</v>
      </c>
      <c r="E13229">
        <v>2690</v>
      </c>
      <c r="F13229">
        <v>3363</v>
      </c>
      <c r="H13229" t="s">
        <v>746</v>
      </c>
      <c r="K13229" s="16">
        <f t="shared" si="637"/>
        <v>3012.8</v>
      </c>
      <c r="L13229" s="16">
        <f t="shared" si="639"/>
        <v>3171.3684210526317</v>
      </c>
      <c r="M13229" s="16">
        <f t="shared" si="638"/>
        <v>3603.8277511961719</v>
      </c>
      <c r="N13229" t="e">
        <f>INDEX(XML!$A$2:$R$782,MATCH(C13229,XML!$D$2:$D$737,0),2)</f>
        <v>#N/A</v>
      </c>
    </row>
    <row r="13230" spans="1:14" ht="56.25" x14ac:dyDescent="0.2">
      <c r="A13230">
        <v>80427</v>
      </c>
      <c r="B13230" t="s">
        <v>45323</v>
      </c>
      <c r="C13230" s="15" t="s">
        <v>45324</v>
      </c>
      <c r="D13230" s="15" t="s">
        <v>45325</v>
      </c>
      <c r="E13230">
        <v>3050</v>
      </c>
      <c r="F13230">
        <v>3813</v>
      </c>
      <c r="H13230" t="s">
        <v>746</v>
      </c>
      <c r="K13230" s="16">
        <f t="shared" si="637"/>
        <v>3416</v>
      </c>
      <c r="L13230" s="16">
        <f t="shared" si="639"/>
        <v>3595.7894736842104</v>
      </c>
      <c r="M13230" s="16">
        <f t="shared" si="638"/>
        <v>4086.1244019138758</v>
      </c>
      <c r="N13230" t="e">
        <f>INDEX(XML!$A$2:$R$782,MATCH(C13230,XML!$D$2:$D$737,0),2)</f>
        <v>#N/A</v>
      </c>
    </row>
    <row r="13231" spans="1:14" ht="56.25" x14ac:dyDescent="0.2">
      <c r="A13231">
        <v>80428</v>
      </c>
      <c r="B13231" t="s">
        <v>45326</v>
      </c>
      <c r="C13231" s="15" t="s">
        <v>45327</v>
      </c>
      <c r="D13231" s="15" t="s">
        <v>45328</v>
      </c>
      <c r="E13231">
        <v>3800</v>
      </c>
      <c r="F13231">
        <v>4750</v>
      </c>
      <c r="H13231" t="s">
        <v>746</v>
      </c>
      <c r="K13231" s="16">
        <f t="shared" si="637"/>
        <v>4256</v>
      </c>
      <c r="L13231" s="16">
        <f t="shared" si="639"/>
        <v>4480</v>
      </c>
      <c r="M13231" s="16">
        <f t="shared" si="638"/>
        <v>5090.909090909091</v>
      </c>
      <c r="N13231" t="e">
        <f>INDEX(XML!$A$2:$R$782,MATCH(C13231,XML!$D$2:$D$737,0),2)</f>
        <v>#N/A</v>
      </c>
    </row>
    <row r="13232" spans="1:14" x14ac:dyDescent="0.2">
      <c r="A13232">
        <v>64451</v>
      </c>
      <c r="C13232" s="15" t="s">
        <v>21781</v>
      </c>
      <c r="D13232" s="15"/>
      <c r="E13232">
        <v>7690</v>
      </c>
      <c r="F13232">
        <v>9850</v>
      </c>
      <c r="K13232" s="16">
        <f t="shared" si="637"/>
        <v>8612.7999999999993</v>
      </c>
      <c r="L13232" s="16">
        <f t="shared" si="639"/>
        <v>9066.1052631578932</v>
      </c>
      <c r="M13232" s="16">
        <f t="shared" si="638"/>
        <v>10302.392344497606</v>
      </c>
      <c r="N13232" t="e">
        <f>INDEX(XML!$A$2:$R$782,MATCH(C13232,XML!$D$2:$D$737,0),2)</f>
        <v>#N/A</v>
      </c>
    </row>
    <row r="13233" spans="1:14" ht="33.75" x14ac:dyDescent="0.2">
      <c r="A13233">
        <v>64449</v>
      </c>
      <c r="B13233">
        <v>694539</v>
      </c>
      <c r="C13233" s="15" t="s">
        <v>21782</v>
      </c>
      <c r="D13233" s="15" t="s">
        <v>22169</v>
      </c>
      <c r="E13233">
        <v>19207</v>
      </c>
      <c r="F13233">
        <v>24599</v>
      </c>
      <c r="K13233" s="16">
        <f t="shared" si="637"/>
        <v>21511.84</v>
      </c>
      <c r="L13233" s="16">
        <f t="shared" si="639"/>
        <v>22644.042105263157</v>
      </c>
      <c r="M13233" s="16">
        <f t="shared" si="638"/>
        <v>25731.866028708129</v>
      </c>
      <c r="N13233" t="e">
        <f>INDEX(XML!$A$2:$R$782,MATCH(C13233,XML!$D$2:$D$737,0),2)</f>
        <v>#N/A</v>
      </c>
    </row>
    <row r="13234" spans="1:14" ht="33.75" x14ac:dyDescent="0.2">
      <c r="A13234">
        <v>64452</v>
      </c>
      <c r="B13234">
        <v>694563</v>
      </c>
      <c r="C13234" s="15" t="s">
        <v>21784</v>
      </c>
      <c r="D13234" s="15" t="s">
        <v>39915</v>
      </c>
      <c r="E13234">
        <v>9512</v>
      </c>
      <c r="F13234">
        <v>12305</v>
      </c>
      <c r="K13234" s="16">
        <f t="shared" si="637"/>
        <v>10653.44</v>
      </c>
      <c r="L13234" s="16">
        <f t="shared" si="639"/>
        <v>11214.147368421052</v>
      </c>
      <c r="M13234" s="16">
        <f t="shared" si="638"/>
        <v>12743.349282296649</v>
      </c>
      <c r="N13234" t="e">
        <f>INDEX(XML!$A$2:$R$782,MATCH(C13234,XML!$D$2:$D$737,0),2)</f>
        <v>#N/A</v>
      </c>
    </row>
    <row r="13235" spans="1:14" ht="33.75" x14ac:dyDescent="0.2">
      <c r="A13235">
        <v>64453</v>
      </c>
      <c r="B13235">
        <v>694571</v>
      </c>
      <c r="C13235" s="15" t="s">
        <v>22535</v>
      </c>
      <c r="D13235" s="15" t="s">
        <v>22536</v>
      </c>
      <c r="E13235">
        <v>12005</v>
      </c>
      <c r="F13235">
        <v>15515</v>
      </c>
      <c r="K13235" s="16">
        <f t="shared" si="637"/>
        <v>13445.6</v>
      </c>
      <c r="L13235" s="16">
        <f t="shared" si="639"/>
        <v>14153.263157894737</v>
      </c>
      <c r="M13235" s="16">
        <f t="shared" si="638"/>
        <v>16083.253588516747</v>
      </c>
      <c r="N13235" t="e">
        <f>INDEX(XML!$A$2:$R$782,MATCH(C13235,XML!$D$2:$D$737,0),2)</f>
        <v>#N/A</v>
      </c>
    </row>
    <row r="13236" spans="1:14" ht="33.75" x14ac:dyDescent="0.2">
      <c r="A13236">
        <v>54128</v>
      </c>
      <c r="B13236">
        <v>694535</v>
      </c>
      <c r="C13236" s="15" t="s">
        <v>21528</v>
      </c>
      <c r="D13236" s="15" t="s">
        <v>39916</v>
      </c>
      <c r="E13236">
        <v>14390</v>
      </c>
      <c r="F13236">
        <v>20319</v>
      </c>
      <c r="K13236" s="16">
        <f t="shared" si="637"/>
        <v>16116.8</v>
      </c>
      <c r="L13236" s="16">
        <f t="shared" si="639"/>
        <v>16965.052631578947</v>
      </c>
      <c r="M13236" s="16">
        <f t="shared" si="638"/>
        <v>19278.468899521529</v>
      </c>
      <c r="N13236" t="e">
        <f>INDEX(XML!$A$2:$R$782,MATCH(C13236,XML!$D$2:$D$737,0),2)</f>
        <v>#N/A</v>
      </c>
    </row>
    <row r="13237" spans="1:14" ht="56.25" x14ac:dyDescent="0.2">
      <c r="A13237">
        <v>54106</v>
      </c>
      <c r="B13237">
        <v>694531</v>
      </c>
      <c r="C13237" s="15" t="s">
        <v>20262</v>
      </c>
      <c r="D13237" s="15" t="s">
        <v>20263</v>
      </c>
      <c r="E13237">
        <v>17260</v>
      </c>
      <c r="F13237">
        <v>24599</v>
      </c>
      <c r="K13237" s="16">
        <f t="shared" si="637"/>
        <v>19331.2</v>
      </c>
      <c r="L13237" s="16">
        <f t="shared" si="639"/>
        <v>20348.63157894737</v>
      </c>
      <c r="M13237" s="16">
        <f t="shared" si="638"/>
        <v>23123.444976076556</v>
      </c>
      <c r="N13237" t="e">
        <f>INDEX(XML!$A$2:$R$782,MATCH(C13237,XML!$D$2:$D$737,0),2)</f>
        <v>#N/A</v>
      </c>
    </row>
    <row r="13238" spans="1:14" ht="56.25" x14ac:dyDescent="0.2">
      <c r="A13238">
        <v>54129</v>
      </c>
      <c r="B13238">
        <v>694538</v>
      </c>
      <c r="C13238" s="15" t="s">
        <v>20264</v>
      </c>
      <c r="D13238" s="15" t="s">
        <v>20265</v>
      </c>
      <c r="E13238">
        <v>17821</v>
      </c>
      <c r="F13238">
        <v>26739</v>
      </c>
      <c r="K13238" s="16">
        <f t="shared" ref="K13238:K13294" si="640">IF(E13238&gt;49999,E13238+E13238*0.07,IF(E13238&lt;=49999,E13238+E13238*0.12))</f>
        <v>19959.52</v>
      </c>
      <c r="L13238" s="16">
        <f t="shared" si="639"/>
        <v>21010.021052631579</v>
      </c>
      <c r="M13238" s="16">
        <f t="shared" ref="M13238:M13294" si="641">IF(COUNTIF(C13238,"*Dahua*"),F13238-10,L13238*100/88)</f>
        <v>23875.023923444973</v>
      </c>
      <c r="N13238" t="e">
        <f>INDEX(XML!$A$2:$R$782,MATCH(C13238,XML!$D$2:$D$737,0),2)</f>
        <v>#N/A</v>
      </c>
    </row>
    <row r="13239" spans="1:14" ht="33.75" x14ac:dyDescent="0.2">
      <c r="A13239">
        <v>64450</v>
      </c>
      <c r="B13239">
        <v>694525</v>
      </c>
      <c r="C13239" s="15" t="s">
        <v>21783</v>
      </c>
      <c r="D13239" s="15" t="s">
        <v>22170</v>
      </c>
      <c r="E13239">
        <v>25734</v>
      </c>
      <c r="F13239">
        <v>32207</v>
      </c>
      <c r="H13239">
        <v>1</v>
      </c>
      <c r="K13239" s="16">
        <f t="shared" si="640"/>
        <v>28822.080000000002</v>
      </c>
      <c r="L13239" s="16">
        <f t="shared" si="639"/>
        <v>30339.031578947368</v>
      </c>
      <c r="M13239" s="16">
        <f t="shared" si="641"/>
        <v>34476.172248803829</v>
      </c>
      <c r="N13239" t="e">
        <f>INDEX(XML!$A$2:$R$782,MATCH(C13239,XML!$D$2:$D$737,0),2)</f>
        <v>#N/A</v>
      </c>
    </row>
    <row r="13240" spans="1:14" ht="15.75" x14ac:dyDescent="0.25">
      <c r="A13240" s="184" t="s">
        <v>31256</v>
      </c>
      <c r="B13240" s="184"/>
      <c r="C13240" s="185"/>
      <c r="D13240" s="185"/>
      <c r="E13240" s="184"/>
      <c r="F13240" s="184"/>
      <c r="G13240" s="184"/>
      <c r="H13240" s="184"/>
      <c r="I13240" s="184"/>
      <c r="J13240" s="184"/>
      <c r="K13240" s="16">
        <f t="shared" si="640"/>
        <v>0</v>
      </c>
      <c r="L13240" s="16">
        <f t="shared" si="639"/>
        <v>0</v>
      </c>
      <c r="M13240" s="16">
        <f t="shared" si="641"/>
        <v>0</v>
      </c>
      <c r="N13240" t="e">
        <f>INDEX(XML!$A$2:$R$782,MATCH(C13240,XML!$D$2:$D$737,0),2)</f>
        <v>#N/A</v>
      </c>
    </row>
    <row r="13241" spans="1:14" ht="56.25" x14ac:dyDescent="0.2">
      <c r="A13241">
        <v>54874</v>
      </c>
      <c r="B13241" t="s">
        <v>16753</v>
      </c>
      <c r="C13241" s="15" t="s">
        <v>16754</v>
      </c>
      <c r="D13241" s="15" t="s">
        <v>16755</v>
      </c>
      <c r="E13241">
        <v>8945</v>
      </c>
      <c r="F13241">
        <v>16360</v>
      </c>
      <c r="H13241" t="s">
        <v>746</v>
      </c>
      <c r="K13241" s="16">
        <f t="shared" si="640"/>
        <v>10018.4</v>
      </c>
      <c r="L13241" s="16">
        <f t="shared" si="639"/>
        <v>10545.684210526315</v>
      </c>
      <c r="M13241" s="16">
        <f t="shared" si="641"/>
        <v>11983.732057416266</v>
      </c>
      <c r="N13241">
        <f>INDEX(XML!$A$2:$R$782,MATCH(C13241,XML!$D$2:$D$737,0),2)</f>
        <v>292651</v>
      </c>
    </row>
    <row r="13242" spans="1:14" ht="15.75" x14ac:dyDescent="0.25">
      <c r="A13242" s="184" t="s">
        <v>8885</v>
      </c>
      <c r="B13242" s="184"/>
      <c r="C13242" s="185"/>
      <c r="D13242" s="185"/>
      <c r="E13242" s="184"/>
      <c r="F13242" s="184"/>
      <c r="G13242" s="184"/>
      <c r="H13242" s="184"/>
      <c r="I13242" s="184"/>
      <c r="J13242" s="184"/>
      <c r="K13242" s="16">
        <f t="shared" si="640"/>
        <v>0</v>
      </c>
      <c r="L13242" s="16">
        <f t="shared" si="639"/>
        <v>0</v>
      </c>
      <c r="M13242" s="16">
        <f t="shared" si="641"/>
        <v>0</v>
      </c>
      <c r="N13242" t="e">
        <f>INDEX(XML!$A$2:$R$782,MATCH(C13242,XML!$D$2:$D$737,0),2)</f>
        <v>#N/A</v>
      </c>
    </row>
    <row r="13243" spans="1:14" ht="45" x14ac:dyDescent="0.2">
      <c r="A13243">
        <v>74729</v>
      </c>
      <c r="B13243" t="s">
        <v>37147</v>
      </c>
      <c r="C13243" s="15" t="s">
        <v>37148</v>
      </c>
      <c r="D13243" s="15" t="s">
        <v>37149</v>
      </c>
      <c r="E13243">
        <v>2037</v>
      </c>
      <c r="F13243">
        <v>2910</v>
      </c>
      <c r="H13243" t="s">
        <v>746</v>
      </c>
      <c r="K13243" s="16">
        <f t="shared" si="640"/>
        <v>2281.44</v>
      </c>
      <c r="L13243" s="16">
        <f t="shared" si="639"/>
        <v>2401.5157894736844</v>
      </c>
      <c r="M13243" s="16">
        <f t="shared" si="641"/>
        <v>2728.9952153110053</v>
      </c>
      <c r="N13243" t="e">
        <f>INDEX(XML!$A$2:$R$782,MATCH(C13243,XML!$D$2:$D$737,0),2)</f>
        <v>#N/A</v>
      </c>
    </row>
    <row r="13244" spans="1:14" ht="45" x14ac:dyDescent="0.2">
      <c r="A13244">
        <v>77837</v>
      </c>
      <c r="B13244" t="s">
        <v>43402</v>
      </c>
      <c r="C13244" s="15" t="s">
        <v>43403</v>
      </c>
      <c r="D13244" s="15" t="s">
        <v>43404</v>
      </c>
      <c r="E13244">
        <v>5110</v>
      </c>
      <c r="F13244">
        <v>6522</v>
      </c>
      <c r="H13244">
        <v>6</v>
      </c>
      <c r="K13244" s="16">
        <f t="shared" si="640"/>
        <v>5723.2</v>
      </c>
      <c r="L13244" s="16">
        <f t="shared" si="639"/>
        <v>6024.4210526315792</v>
      </c>
      <c r="M13244" s="16">
        <f t="shared" si="641"/>
        <v>6845.9330143540665</v>
      </c>
      <c r="N13244" t="e">
        <f>INDEX(XML!$A$2:$R$782,MATCH(C13244,XML!$D$2:$D$737,0),2)</f>
        <v>#N/A</v>
      </c>
    </row>
    <row r="13245" spans="1:14" ht="33.75" x14ac:dyDescent="0.2">
      <c r="A13245">
        <v>56533</v>
      </c>
      <c r="B13245">
        <v>775001</v>
      </c>
      <c r="C13245" s="15" t="s">
        <v>14545</v>
      </c>
      <c r="D13245" s="15" t="s">
        <v>14546</v>
      </c>
      <c r="E13245">
        <v>1185</v>
      </c>
      <c r="F13245">
        <v>1580</v>
      </c>
      <c r="H13245">
        <v>12</v>
      </c>
      <c r="K13245" s="16">
        <f t="shared" si="640"/>
        <v>1327.2</v>
      </c>
      <c r="L13245" s="16">
        <f t="shared" si="639"/>
        <v>1397.0526315789473</v>
      </c>
      <c r="M13245" s="16">
        <f t="shared" si="641"/>
        <v>1587.5598086124401</v>
      </c>
      <c r="N13245" t="e">
        <f>INDEX(XML!$A$2:$R$782,MATCH(C13245,XML!$D$2:$D$737,0),2)</f>
        <v>#N/A</v>
      </c>
    </row>
    <row r="13246" spans="1:14" ht="33.75" x14ac:dyDescent="0.2">
      <c r="A13246">
        <v>56535</v>
      </c>
      <c r="B13246">
        <v>570003</v>
      </c>
      <c r="C13246" s="15" t="s">
        <v>22592</v>
      </c>
      <c r="D13246" s="15" t="s">
        <v>22593</v>
      </c>
      <c r="E13246">
        <v>652</v>
      </c>
      <c r="F13246">
        <v>869</v>
      </c>
      <c r="H13246" t="s">
        <v>768</v>
      </c>
      <c r="K13246" s="16">
        <f t="shared" si="640"/>
        <v>730.24</v>
      </c>
      <c r="L13246" s="16">
        <f t="shared" si="639"/>
        <v>768.67368421052629</v>
      </c>
      <c r="M13246" s="16">
        <f t="shared" si="641"/>
        <v>873.49282296650711</v>
      </c>
      <c r="N13246" t="e">
        <f>INDEX(XML!$A$2:$R$782,MATCH(C13246,XML!$D$2:$D$737,0),2)</f>
        <v>#N/A</v>
      </c>
    </row>
    <row r="13247" spans="1:14" ht="22.5" x14ac:dyDescent="0.2">
      <c r="A13247">
        <v>54247</v>
      </c>
      <c r="B13247" t="s">
        <v>8886</v>
      </c>
      <c r="C13247" s="15" t="s">
        <v>8887</v>
      </c>
      <c r="D13247" s="15" t="s">
        <v>8888</v>
      </c>
      <c r="E13247">
        <v>750</v>
      </c>
      <c r="F13247">
        <v>863</v>
      </c>
      <c r="H13247" t="s">
        <v>768</v>
      </c>
      <c r="K13247" s="16">
        <f t="shared" si="640"/>
        <v>840</v>
      </c>
      <c r="L13247" s="16">
        <f t="shared" si="639"/>
        <v>884.21052631578948</v>
      </c>
      <c r="M13247" s="16">
        <f t="shared" si="641"/>
        <v>1004.7846889952153</v>
      </c>
      <c r="N13247" t="e">
        <f>INDEX(XML!$A$2:$R$782,MATCH(C13247,XML!$D$2:$D$737,0),2)</f>
        <v>#N/A</v>
      </c>
    </row>
    <row r="13248" spans="1:14" ht="45" x14ac:dyDescent="0.2">
      <c r="A13248">
        <v>18780</v>
      </c>
      <c r="B13248" t="s">
        <v>16725</v>
      </c>
      <c r="C13248" s="15" t="s">
        <v>16726</v>
      </c>
      <c r="D13248" s="15" t="s">
        <v>16727</v>
      </c>
      <c r="E13248">
        <v>475</v>
      </c>
      <c r="F13248">
        <v>547</v>
      </c>
      <c r="H13248" t="s">
        <v>768</v>
      </c>
      <c r="K13248" s="16">
        <f t="shared" si="640"/>
        <v>532</v>
      </c>
      <c r="L13248" s="16">
        <f t="shared" si="639"/>
        <v>560</v>
      </c>
      <c r="M13248" s="16">
        <f t="shared" si="641"/>
        <v>636.36363636363637</v>
      </c>
      <c r="N13248" t="e">
        <f>INDEX(XML!$A$2:$R$782,MATCH(C13248,XML!$D$2:$D$737,0),2)</f>
        <v>#N/A</v>
      </c>
    </row>
    <row r="13249" spans="1:14" ht="15.75" x14ac:dyDescent="0.25">
      <c r="A13249" s="184" t="s">
        <v>8889</v>
      </c>
      <c r="B13249" s="184"/>
      <c r="C13249" s="185"/>
      <c r="D13249" s="185"/>
      <c r="E13249" s="184"/>
      <c r="F13249" s="184"/>
      <c r="G13249" s="184"/>
      <c r="H13249" s="184"/>
      <c r="I13249" s="184"/>
      <c r="J13249" s="184"/>
      <c r="K13249" s="16">
        <f t="shared" si="640"/>
        <v>0</v>
      </c>
      <c r="L13249" s="16">
        <f t="shared" si="639"/>
        <v>0</v>
      </c>
      <c r="M13249" s="16">
        <f t="shared" si="641"/>
        <v>0</v>
      </c>
      <c r="N13249" t="e">
        <f>INDEX(XML!$A$2:$R$782,MATCH(C13249,XML!$D$2:$D$737,0),2)</f>
        <v>#N/A</v>
      </c>
    </row>
    <row r="13250" spans="1:14" ht="33.75" x14ac:dyDescent="0.2">
      <c r="A13250">
        <v>53791</v>
      </c>
      <c r="B13250" t="s">
        <v>16868</v>
      </c>
      <c r="C13250" s="15" t="s">
        <v>16869</v>
      </c>
      <c r="D13250" s="15" t="s">
        <v>16870</v>
      </c>
      <c r="E13250">
        <v>280</v>
      </c>
      <c r="F13250">
        <v>417</v>
      </c>
      <c r="H13250" t="s">
        <v>768</v>
      </c>
      <c r="K13250" s="16">
        <f t="shared" si="640"/>
        <v>313.60000000000002</v>
      </c>
      <c r="L13250" s="16">
        <f t="shared" si="639"/>
        <v>330.1052631578948</v>
      </c>
      <c r="M13250" s="16">
        <f t="shared" si="641"/>
        <v>375.11961722488047</v>
      </c>
      <c r="N13250" t="e">
        <f>INDEX(XML!$A$2:$R$782,MATCH(C13250,XML!$D$2:$D$737,0),2)</f>
        <v>#N/A</v>
      </c>
    </row>
    <row r="13251" spans="1:14" ht="33.75" x14ac:dyDescent="0.2">
      <c r="A13251">
        <v>22229</v>
      </c>
      <c r="B13251" t="s">
        <v>8890</v>
      </c>
      <c r="C13251" s="15" t="s">
        <v>8891</v>
      </c>
      <c r="D13251" s="15" t="s">
        <v>8892</v>
      </c>
      <c r="E13251">
        <v>169</v>
      </c>
      <c r="F13251">
        <v>210</v>
      </c>
      <c r="H13251" t="s">
        <v>767</v>
      </c>
      <c r="K13251" s="16">
        <f t="shared" si="640"/>
        <v>189.28</v>
      </c>
      <c r="L13251" s="16">
        <f t="shared" si="639"/>
        <v>199.2421052631579</v>
      </c>
      <c r="M13251" s="16">
        <f t="shared" si="641"/>
        <v>226.41148325358853</v>
      </c>
      <c r="N13251" t="e">
        <f>INDEX(XML!$A$2:$R$782,MATCH(C13251,XML!$D$2:$D$737,0),2)</f>
        <v>#N/A</v>
      </c>
    </row>
    <row r="13252" spans="1:14" ht="33.75" x14ac:dyDescent="0.2">
      <c r="A13252">
        <v>22230</v>
      </c>
      <c r="B13252" t="s">
        <v>8893</v>
      </c>
      <c r="C13252" s="15" t="s">
        <v>8894</v>
      </c>
      <c r="D13252" s="15" t="s">
        <v>8895</v>
      </c>
      <c r="E13252">
        <v>144</v>
      </c>
      <c r="F13252">
        <v>193</v>
      </c>
      <c r="H13252" t="s">
        <v>767</v>
      </c>
      <c r="K13252" s="16">
        <f t="shared" si="640"/>
        <v>161.28</v>
      </c>
      <c r="L13252" s="16">
        <f t="shared" si="639"/>
        <v>169.76842105263157</v>
      </c>
      <c r="M13252" s="16">
        <f t="shared" si="641"/>
        <v>192.91866028708134</v>
      </c>
      <c r="N13252" t="e">
        <f>INDEX(XML!$A$2:$R$782,MATCH(C13252,XML!$D$2:$D$737,0),2)</f>
        <v>#N/A</v>
      </c>
    </row>
    <row r="13253" spans="1:14" ht="33.75" x14ac:dyDescent="0.2">
      <c r="A13253">
        <v>22232</v>
      </c>
      <c r="C13253" s="15" t="s">
        <v>8896</v>
      </c>
      <c r="D13253" s="15" t="s">
        <v>8897</v>
      </c>
      <c r="E13253">
        <v>137</v>
      </c>
      <c r="F13253">
        <v>193</v>
      </c>
      <c r="H13253" t="s">
        <v>767</v>
      </c>
      <c r="K13253" s="16">
        <f t="shared" si="640"/>
        <v>153.44</v>
      </c>
      <c r="L13253" s="16">
        <f t="shared" ref="L13253:L13316" si="642">K13253*100/95</f>
        <v>161.51578947368421</v>
      </c>
      <c r="M13253" s="16">
        <f t="shared" si="641"/>
        <v>183.54066985645932</v>
      </c>
      <c r="N13253" t="e">
        <f>INDEX(XML!$A$2:$R$782,MATCH(C13253,XML!$D$2:$D$737,0),2)</f>
        <v>#N/A</v>
      </c>
    </row>
    <row r="13254" spans="1:14" ht="33.75" x14ac:dyDescent="0.2">
      <c r="A13254">
        <v>53789</v>
      </c>
      <c r="B13254" t="s">
        <v>46570</v>
      </c>
      <c r="C13254" s="15" t="s">
        <v>15451</v>
      </c>
      <c r="D13254" s="15" t="s">
        <v>15452</v>
      </c>
      <c r="E13254">
        <v>347</v>
      </c>
      <c r="F13254">
        <v>405</v>
      </c>
      <c r="H13254" t="s">
        <v>766</v>
      </c>
      <c r="K13254" s="16">
        <f t="shared" si="640"/>
        <v>388.64</v>
      </c>
      <c r="L13254" s="16">
        <f t="shared" si="642"/>
        <v>409.09473684210525</v>
      </c>
      <c r="M13254" s="16">
        <f t="shared" si="641"/>
        <v>464.88038277511964</v>
      </c>
      <c r="N13254" t="e">
        <f>INDEX(XML!$A$2:$R$782,MATCH(C13254,XML!$D$2:$D$737,0),2)</f>
        <v>#N/A</v>
      </c>
    </row>
    <row r="13255" spans="1:14" ht="33.75" x14ac:dyDescent="0.2">
      <c r="A13255">
        <v>53790</v>
      </c>
      <c r="B13255" t="s">
        <v>46571</v>
      </c>
      <c r="C13255" s="15" t="s">
        <v>15453</v>
      </c>
      <c r="D13255" s="15" t="s">
        <v>15454</v>
      </c>
      <c r="E13255">
        <v>418</v>
      </c>
      <c r="F13255">
        <v>490</v>
      </c>
      <c r="H13255" t="s">
        <v>768</v>
      </c>
      <c r="K13255" s="16">
        <f t="shared" si="640"/>
        <v>468.15999999999997</v>
      </c>
      <c r="L13255" s="16">
        <f t="shared" si="642"/>
        <v>492.8</v>
      </c>
      <c r="M13255" s="16">
        <f t="shared" si="641"/>
        <v>560</v>
      </c>
      <c r="N13255" t="e">
        <f>INDEX(XML!$A$2:$R$782,MATCH(C13255,XML!$D$2:$D$737,0),2)</f>
        <v>#N/A</v>
      </c>
    </row>
    <row r="13256" spans="1:14" ht="45" x14ac:dyDescent="0.2">
      <c r="A13256">
        <v>21020</v>
      </c>
      <c r="B13256" t="s">
        <v>14776</v>
      </c>
      <c r="C13256" s="15" t="s">
        <v>8898</v>
      </c>
      <c r="D13256" s="15" t="s">
        <v>8899</v>
      </c>
      <c r="E13256">
        <v>128</v>
      </c>
      <c r="F13256">
        <v>161</v>
      </c>
      <c r="H13256">
        <v>84</v>
      </c>
      <c r="K13256" s="16">
        <f t="shared" si="640"/>
        <v>143.36000000000001</v>
      </c>
      <c r="L13256" s="16">
        <f t="shared" si="642"/>
        <v>150.90526315789475</v>
      </c>
      <c r="M13256" s="16">
        <f t="shared" si="641"/>
        <v>171.48325358851676</v>
      </c>
      <c r="N13256" t="e">
        <f>INDEX(XML!$A$2:$R$782,MATCH(C13256,XML!$D$2:$D$737,0),2)</f>
        <v>#N/A</v>
      </c>
    </row>
    <row r="13257" spans="1:14" ht="45" x14ac:dyDescent="0.2">
      <c r="A13257">
        <v>33809</v>
      </c>
      <c r="B13257" t="s">
        <v>16188</v>
      </c>
      <c r="C13257" s="15" t="s">
        <v>14119</v>
      </c>
      <c r="D13257" s="15" t="s">
        <v>14120</v>
      </c>
      <c r="E13257">
        <v>171</v>
      </c>
      <c r="F13257">
        <v>214</v>
      </c>
      <c r="H13257" t="s">
        <v>765</v>
      </c>
      <c r="K13257" s="16">
        <f t="shared" si="640"/>
        <v>191.52</v>
      </c>
      <c r="L13257" s="16">
        <f t="shared" si="642"/>
        <v>201.6</v>
      </c>
      <c r="M13257" s="16">
        <f t="shared" si="641"/>
        <v>229.09090909090909</v>
      </c>
      <c r="N13257" t="e">
        <f>INDEX(XML!$A$2:$R$782,MATCH(C13257,XML!$D$2:$D$737,0),2)</f>
        <v>#N/A</v>
      </c>
    </row>
    <row r="13258" spans="1:14" ht="45" x14ac:dyDescent="0.2">
      <c r="A13258">
        <v>21021</v>
      </c>
      <c r="B13258" t="s">
        <v>13101</v>
      </c>
      <c r="C13258" s="15" t="s">
        <v>8902</v>
      </c>
      <c r="D13258" s="15" t="s">
        <v>8903</v>
      </c>
      <c r="E13258">
        <v>193</v>
      </c>
      <c r="F13258">
        <v>257</v>
      </c>
      <c r="H13258" t="s">
        <v>765</v>
      </c>
      <c r="K13258" s="16">
        <f t="shared" si="640"/>
        <v>216.16</v>
      </c>
      <c r="L13258" s="16">
        <f t="shared" si="642"/>
        <v>227.53684210526316</v>
      </c>
      <c r="M13258" s="16">
        <f t="shared" si="641"/>
        <v>258.56459330143542</v>
      </c>
      <c r="N13258" t="e">
        <f>INDEX(XML!$A$2:$R$782,MATCH(C13258,XML!$D$2:$D$737,0),2)</f>
        <v>#N/A</v>
      </c>
    </row>
    <row r="13259" spans="1:14" ht="45" x14ac:dyDescent="0.2">
      <c r="A13259">
        <v>33810</v>
      </c>
      <c r="B13259" t="s">
        <v>22514</v>
      </c>
      <c r="C13259" s="15" t="s">
        <v>22515</v>
      </c>
      <c r="D13259" s="15" t="s">
        <v>22516</v>
      </c>
      <c r="E13259">
        <v>203</v>
      </c>
      <c r="F13259">
        <v>257</v>
      </c>
      <c r="K13259" s="16">
        <f t="shared" si="640"/>
        <v>227.36</v>
      </c>
      <c r="L13259" s="16">
        <f t="shared" si="642"/>
        <v>239.32631578947368</v>
      </c>
      <c r="M13259" s="16">
        <f t="shared" si="641"/>
        <v>271.96172248803828</v>
      </c>
      <c r="N13259" t="e">
        <f>INDEX(XML!$A$2:$R$782,MATCH(C13259,XML!$D$2:$D$737,0),2)</f>
        <v>#N/A</v>
      </c>
    </row>
    <row r="13260" spans="1:14" ht="45" x14ac:dyDescent="0.2">
      <c r="A13260">
        <v>21022</v>
      </c>
      <c r="B13260" t="s">
        <v>14777</v>
      </c>
      <c r="C13260" s="15" t="s">
        <v>8904</v>
      </c>
      <c r="D13260" s="15" t="s">
        <v>8905</v>
      </c>
      <c r="E13260">
        <v>240</v>
      </c>
      <c r="F13260">
        <v>321</v>
      </c>
      <c r="H13260" t="s">
        <v>765</v>
      </c>
      <c r="K13260" s="16">
        <f t="shared" si="640"/>
        <v>268.8</v>
      </c>
      <c r="L13260" s="16">
        <f t="shared" si="642"/>
        <v>282.94736842105266</v>
      </c>
      <c r="M13260" s="16">
        <f t="shared" si="641"/>
        <v>321.53110047846894</v>
      </c>
      <c r="N13260" t="e">
        <f>INDEX(XML!$A$2:$R$782,MATCH(C13260,XML!$D$2:$D$737,0),2)</f>
        <v>#N/A</v>
      </c>
    </row>
    <row r="13261" spans="1:14" ht="45" x14ac:dyDescent="0.2">
      <c r="A13261">
        <v>33811</v>
      </c>
      <c r="B13261" t="s">
        <v>16806</v>
      </c>
      <c r="C13261" s="15" t="s">
        <v>8906</v>
      </c>
      <c r="D13261" s="15" t="s">
        <v>8907</v>
      </c>
      <c r="E13261">
        <v>257</v>
      </c>
      <c r="F13261">
        <v>321</v>
      </c>
      <c r="K13261" s="16">
        <f t="shared" si="640"/>
        <v>287.83999999999997</v>
      </c>
      <c r="L13261" s="16">
        <f t="shared" si="642"/>
        <v>302.98947368421051</v>
      </c>
      <c r="M13261" s="16">
        <f t="shared" si="641"/>
        <v>344.30622009569373</v>
      </c>
      <c r="N13261" t="e">
        <f>INDEX(XML!$A$2:$R$782,MATCH(C13261,XML!$D$2:$D$737,0),2)</f>
        <v>#N/A</v>
      </c>
    </row>
    <row r="13262" spans="1:14" ht="45" x14ac:dyDescent="0.2">
      <c r="A13262">
        <v>54173</v>
      </c>
      <c r="B13262" t="s">
        <v>13100</v>
      </c>
      <c r="C13262" s="15" t="s">
        <v>8900</v>
      </c>
      <c r="D13262" s="15" t="s">
        <v>8901</v>
      </c>
      <c r="E13262">
        <v>268</v>
      </c>
      <c r="F13262">
        <v>332</v>
      </c>
      <c r="H13262" t="s">
        <v>1179</v>
      </c>
      <c r="K13262" s="16">
        <f t="shared" si="640"/>
        <v>300.15999999999997</v>
      </c>
      <c r="L13262" s="16">
        <f t="shared" si="642"/>
        <v>315.95789473684209</v>
      </c>
      <c r="M13262" s="16">
        <f t="shared" si="641"/>
        <v>359.04306220095691</v>
      </c>
      <c r="N13262" t="e">
        <f>INDEX(XML!$A$2:$R$782,MATCH(C13262,XML!$D$2:$D$737,0),2)</f>
        <v>#N/A</v>
      </c>
    </row>
    <row r="13263" spans="1:14" ht="45" x14ac:dyDescent="0.2">
      <c r="A13263">
        <v>23173</v>
      </c>
      <c r="B13263" t="s">
        <v>16189</v>
      </c>
      <c r="C13263" s="15" t="s">
        <v>8908</v>
      </c>
      <c r="D13263" s="15" t="s">
        <v>8909</v>
      </c>
      <c r="E13263">
        <v>270</v>
      </c>
      <c r="F13263">
        <v>353</v>
      </c>
      <c r="H13263" t="s">
        <v>767</v>
      </c>
      <c r="K13263" s="16">
        <f t="shared" si="640"/>
        <v>302.39999999999998</v>
      </c>
      <c r="L13263" s="16">
        <f t="shared" si="642"/>
        <v>318.31578947368416</v>
      </c>
      <c r="M13263" s="16">
        <f t="shared" si="641"/>
        <v>361.72248803827745</v>
      </c>
      <c r="N13263" t="e">
        <f>INDEX(XML!$A$2:$R$782,MATCH(C13263,XML!$D$2:$D$737,0),2)</f>
        <v>#N/A</v>
      </c>
    </row>
    <row r="13264" spans="1:14" ht="45" x14ac:dyDescent="0.2">
      <c r="A13264">
        <v>21023</v>
      </c>
      <c r="B13264" t="s">
        <v>14778</v>
      </c>
      <c r="C13264" s="15" t="s">
        <v>8910</v>
      </c>
      <c r="D13264" s="15" t="s">
        <v>8911</v>
      </c>
      <c r="E13264">
        <v>332</v>
      </c>
      <c r="F13264">
        <v>407</v>
      </c>
      <c r="H13264" t="s">
        <v>767</v>
      </c>
      <c r="K13264" s="16">
        <f t="shared" si="640"/>
        <v>371.84</v>
      </c>
      <c r="L13264" s="16">
        <f t="shared" si="642"/>
        <v>391.41052631578947</v>
      </c>
      <c r="M13264" s="16">
        <f t="shared" si="641"/>
        <v>444.78468899521528</v>
      </c>
      <c r="N13264" t="e">
        <f>INDEX(XML!$A$2:$R$782,MATCH(C13264,XML!$D$2:$D$737,0),2)</f>
        <v>#N/A</v>
      </c>
    </row>
    <row r="13265" spans="1:14" ht="45" x14ac:dyDescent="0.2">
      <c r="A13265">
        <v>23174</v>
      </c>
      <c r="B13265" t="s">
        <v>14779</v>
      </c>
      <c r="C13265" s="15" t="s">
        <v>8912</v>
      </c>
      <c r="D13265" s="15" t="s">
        <v>8913</v>
      </c>
      <c r="E13265">
        <v>370</v>
      </c>
      <c r="F13265">
        <v>492</v>
      </c>
      <c r="H13265" t="s">
        <v>766</v>
      </c>
      <c r="K13265" s="16">
        <f t="shared" si="640"/>
        <v>414.4</v>
      </c>
      <c r="L13265" s="16">
        <f t="shared" si="642"/>
        <v>436.21052631578948</v>
      </c>
      <c r="M13265" s="16">
        <f t="shared" si="641"/>
        <v>495.69377990430621</v>
      </c>
      <c r="N13265" t="e">
        <f>INDEX(XML!$A$2:$R$782,MATCH(C13265,XML!$D$2:$D$737,0),2)</f>
        <v>#N/A</v>
      </c>
    </row>
    <row r="13266" spans="1:14" ht="45" x14ac:dyDescent="0.2">
      <c r="A13266">
        <v>23175</v>
      </c>
      <c r="B13266" t="s">
        <v>14780</v>
      </c>
      <c r="C13266" s="15" t="s">
        <v>8914</v>
      </c>
      <c r="D13266" s="15" t="s">
        <v>8915</v>
      </c>
      <c r="E13266">
        <v>460</v>
      </c>
      <c r="F13266">
        <v>567</v>
      </c>
      <c r="H13266" t="s">
        <v>23700</v>
      </c>
      <c r="K13266" s="16">
        <f t="shared" si="640"/>
        <v>515.20000000000005</v>
      </c>
      <c r="L13266" s="16">
        <f t="shared" si="642"/>
        <v>542.31578947368428</v>
      </c>
      <c r="M13266" s="16">
        <f t="shared" si="641"/>
        <v>616.26794258373218</v>
      </c>
      <c r="N13266" t="e">
        <f>INDEX(XML!$A$2:$R$782,MATCH(C13266,XML!$D$2:$D$737,0),2)</f>
        <v>#N/A</v>
      </c>
    </row>
    <row r="13267" spans="1:14" ht="45" x14ac:dyDescent="0.2">
      <c r="A13267">
        <v>23177</v>
      </c>
      <c r="B13267" t="s">
        <v>20570</v>
      </c>
      <c r="C13267" s="15" t="s">
        <v>8924</v>
      </c>
      <c r="D13267" s="15" t="s">
        <v>8925</v>
      </c>
      <c r="E13267">
        <v>482</v>
      </c>
      <c r="F13267">
        <v>589</v>
      </c>
      <c r="H13267" t="s">
        <v>766</v>
      </c>
      <c r="K13267" s="16">
        <f t="shared" si="640"/>
        <v>539.84</v>
      </c>
      <c r="L13267" s="16">
        <f t="shared" si="642"/>
        <v>568.25263157894733</v>
      </c>
      <c r="M13267" s="16">
        <f t="shared" si="641"/>
        <v>645.74162679425831</v>
      </c>
      <c r="N13267" t="e">
        <f>INDEX(XML!$A$2:$R$782,MATCH(C13267,XML!$D$2:$D$737,0),2)</f>
        <v>#N/A</v>
      </c>
    </row>
    <row r="13268" spans="1:14" ht="45" x14ac:dyDescent="0.2">
      <c r="A13268">
        <v>21024</v>
      </c>
      <c r="B13268" t="s">
        <v>14783</v>
      </c>
      <c r="C13268" s="15" t="s">
        <v>8922</v>
      </c>
      <c r="D13268" s="15" t="s">
        <v>8923</v>
      </c>
      <c r="E13268">
        <v>503</v>
      </c>
      <c r="F13268">
        <v>621</v>
      </c>
      <c r="H13268" t="s">
        <v>766</v>
      </c>
      <c r="K13268" s="16">
        <f t="shared" si="640"/>
        <v>563.36</v>
      </c>
      <c r="L13268" s="16">
        <f t="shared" si="642"/>
        <v>593.01052631578943</v>
      </c>
      <c r="M13268" s="16">
        <f t="shared" si="641"/>
        <v>673.87559808612434</v>
      </c>
      <c r="N13268" t="e">
        <f>INDEX(XML!$A$2:$R$782,MATCH(C13268,XML!$D$2:$D$737,0),2)</f>
        <v>#N/A</v>
      </c>
    </row>
    <row r="13269" spans="1:14" ht="45" x14ac:dyDescent="0.2">
      <c r="A13269">
        <v>21025</v>
      </c>
      <c r="B13269" t="s">
        <v>14781</v>
      </c>
      <c r="C13269" s="15" t="s">
        <v>8916</v>
      </c>
      <c r="D13269" s="15" t="s">
        <v>8917</v>
      </c>
      <c r="E13269">
        <v>567</v>
      </c>
      <c r="F13269">
        <v>696</v>
      </c>
      <c r="H13269" t="s">
        <v>969</v>
      </c>
      <c r="K13269" s="16">
        <f t="shared" si="640"/>
        <v>635.04</v>
      </c>
      <c r="L13269" s="16">
        <f t="shared" si="642"/>
        <v>668.46315789473681</v>
      </c>
      <c r="M13269" s="16">
        <f t="shared" si="641"/>
        <v>759.61722488038276</v>
      </c>
      <c r="N13269" t="e">
        <f>INDEX(XML!$A$2:$R$782,MATCH(C13269,XML!$D$2:$D$737,0),2)</f>
        <v>#N/A</v>
      </c>
    </row>
    <row r="13270" spans="1:14" ht="45" x14ac:dyDescent="0.2">
      <c r="A13270">
        <v>23178</v>
      </c>
      <c r="B13270" t="s">
        <v>16190</v>
      </c>
      <c r="C13270" s="15" t="s">
        <v>8926</v>
      </c>
      <c r="D13270" s="15" t="s">
        <v>8927</v>
      </c>
      <c r="E13270">
        <v>803</v>
      </c>
      <c r="F13270">
        <v>974</v>
      </c>
      <c r="H13270" t="s">
        <v>768</v>
      </c>
      <c r="K13270" s="16">
        <f t="shared" si="640"/>
        <v>899.36</v>
      </c>
      <c r="L13270" s="16">
        <f t="shared" si="642"/>
        <v>946.69473684210527</v>
      </c>
      <c r="M13270" s="16">
        <f t="shared" si="641"/>
        <v>1075.7894736842106</v>
      </c>
      <c r="N13270" t="e">
        <f>INDEX(XML!$A$2:$R$782,MATCH(C13270,XML!$D$2:$D$737,0),2)</f>
        <v>#N/A</v>
      </c>
    </row>
    <row r="13271" spans="1:14" ht="45" x14ac:dyDescent="0.2">
      <c r="A13271">
        <v>21026</v>
      </c>
      <c r="B13271" t="s">
        <v>14782</v>
      </c>
      <c r="C13271" s="15" t="s">
        <v>8918</v>
      </c>
      <c r="D13271" s="15" t="s">
        <v>8919</v>
      </c>
      <c r="E13271">
        <v>824</v>
      </c>
      <c r="F13271">
        <v>1006</v>
      </c>
      <c r="H13271" t="s">
        <v>768</v>
      </c>
      <c r="K13271" s="16">
        <f t="shared" si="640"/>
        <v>922.88</v>
      </c>
      <c r="L13271" s="16">
        <f t="shared" si="642"/>
        <v>971.45263157894738</v>
      </c>
      <c r="M13271" s="16">
        <f t="shared" si="641"/>
        <v>1103.9234449760766</v>
      </c>
      <c r="N13271" t="e">
        <f>INDEX(XML!$A$2:$R$782,MATCH(C13271,XML!$D$2:$D$737,0),2)</f>
        <v>#N/A</v>
      </c>
    </row>
    <row r="13272" spans="1:14" ht="45" x14ac:dyDescent="0.2">
      <c r="A13272">
        <v>21027</v>
      </c>
      <c r="B13272" t="s">
        <v>20571</v>
      </c>
      <c r="C13272" s="15" t="s">
        <v>8920</v>
      </c>
      <c r="D13272" s="15" t="s">
        <v>8921</v>
      </c>
      <c r="E13272">
        <v>1006</v>
      </c>
      <c r="F13272">
        <v>1220</v>
      </c>
      <c r="H13272" t="s">
        <v>768</v>
      </c>
      <c r="K13272" s="16">
        <f t="shared" si="640"/>
        <v>1126.72</v>
      </c>
      <c r="L13272" s="16">
        <f t="shared" si="642"/>
        <v>1186.0210526315789</v>
      </c>
      <c r="M13272" s="16">
        <f t="shared" si="641"/>
        <v>1347.7511961722487</v>
      </c>
      <c r="N13272" t="e">
        <f>INDEX(XML!$A$2:$R$782,MATCH(C13272,XML!$D$2:$D$737,0),2)</f>
        <v>#N/A</v>
      </c>
    </row>
    <row r="13273" spans="1:14" ht="15.75" x14ac:dyDescent="0.25">
      <c r="A13273" s="184" t="s">
        <v>8928</v>
      </c>
      <c r="B13273" s="184"/>
      <c r="C13273" s="185"/>
      <c r="D13273" s="185"/>
      <c r="E13273" s="184"/>
      <c r="F13273" s="184"/>
      <c r="G13273" s="184"/>
      <c r="H13273" s="184"/>
      <c r="I13273" s="184"/>
      <c r="J13273" s="184"/>
      <c r="K13273" s="16">
        <f t="shared" si="640"/>
        <v>0</v>
      </c>
      <c r="L13273" s="16">
        <f t="shared" si="642"/>
        <v>0</v>
      </c>
      <c r="M13273" s="16">
        <f t="shared" si="641"/>
        <v>0</v>
      </c>
      <c r="N13273" t="e">
        <f>INDEX(XML!$A$2:$R$782,MATCH(C13273,XML!$D$2:$D$737,0),2)</f>
        <v>#N/A</v>
      </c>
    </row>
    <row r="13274" spans="1:14" ht="56.25" x14ac:dyDescent="0.2">
      <c r="A13274">
        <v>21078</v>
      </c>
      <c r="B13274" t="s">
        <v>16871</v>
      </c>
      <c r="C13274" s="15" t="s">
        <v>13978</v>
      </c>
      <c r="D13274" s="15" t="s">
        <v>13979</v>
      </c>
      <c r="E13274">
        <v>388</v>
      </c>
      <c r="F13274">
        <v>492</v>
      </c>
      <c r="K13274" s="16">
        <f t="shared" si="640"/>
        <v>434.56</v>
      </c>
      <c r="L13274" s="16">
        <f t="shared" si="642"/>
        <v>457.43157894736839</v>
      </c>
      <c r="M13274" s="16">
        <f t="shared" si="641"/>
        <v>519.80861244019138</v>
      </c>
      <c r="N13274" t="e">
        <f>INDEX(XML!$A$2:$R$782,MATCH(C13274,XML!$D$2:$D$737,0),2)</f>
        <v>#N/A</v>
      </c>
    </row>
    <row r="13275" spans="1:14" ht="56.25" x14ac:dyDescent="0.2">
      <c r="A13275">
        <v>21079</v>
      </c>
      <c r="B13275" t="s">
        <v>16872</v>
      </c>
      <c r="C13275" s="15" t="s">
        <v>16044</v>
      </c>
      <c r="D13275" s="15" t="s">
        <v>16045</v>
      </c>
      <c r="E13275">
        <v>755</v>
      </c>
      <c r="F13275">
        <v>958</v>
      </c>
      <c r="H13275">
        <v>3</v>
      </c>
      <c r="K13275" s="16">
        <f t="shared" si="640"/>
        <v>845.6</v>
      </c>
      <c r="L13275" s="16">
        <f t="shared" si="642"/>
        <v>890.10526315789468</v>
      </c>
      <c r="M13275" s="16">
        <f t="shared" si="641"/>
        <v>1011.4832535885166</v>
      </c>
      <c r="N13275" t="e">
        <f>INDEX(XML!$A$2:$R$782,MATCH(C13275,XML!$D$2:$D$737,0),2)</f>
        <v>#N/A</v>
      </c>
    </row>
    <row r="13276" spans="1:14" ht="56.25" x14ac:dyDescent="0.2">
      <c r="A13276">
        <v>21080</v>
      </c>
      <c r="B13276" t="s">
        <v>16873</v>
      </c>
      <c r="C13276" s="15" t="s">
        <v>13980</v>
      </c>
      <c r="D13276" s="15" t="s">
        <v>13981</v>
      </c>
      <c r="E13276">
        <v>980</v>
      </c>
      <c r="F13276">
        <v>1241</v>
      </c>
      <c r="H13276">
        <v>32</v>
      </c>
      <c r="K13276" s="16">
        <f t="shared" si="640"/>
        <v>1097.5999999999999</v>
      </c>
      <c r="L13276" s="16">
        <f t="shared" si="642"/>
        <v>1155.3684210526314</v>
      </c>
      <c r="M13276" s="16">
        <f t="shared" si="641"/>
        <v>1312.9186602870811</v>
      </c>
      <c r="N13276" t="e">
        <f>INDEX(XML!$A$2:$R$782,MATCH(C13276,XML!$D$2:$D$737,0),2)</f>
        <v>#N/A</v>
      </c>
    </row>
    <row r="13277" spans="1:14" ht="56.25" x14ac:dyDescent="0.2">
      <c r="A13277">
        <v>21081</v>
      </c>
      <c r="B13277" t="s">
        <v>16874</v>
      </c>
      <c r="C13277" s="15" t="s">
        <v>16046</v>
      </c>
      <c r="D13277" s="15" t="s">
        <v>16047</v>
      </c>
      <c r="E13277">
        <v>1580</v>
      </c>
      <c r="F13277">
        <v>2006</v>
      </c>
      <c r="H13277">
        <v>95</v>
      </c>
      <c r="K13277" s="16">
        <f t="shared" si="640"/>
        <v>1769.6</v>
      </c>
      <c r="L13277" s="16">
        <f t="shared" si="642"/>
        <v>1862.7368421052631</v>
      </c>
      <c r="M13277" s="16">
        <f t="shared" si="641"/>
        <v>2116.7464114832537</v>
      </c>
      <c r="N13277" t="e">
        <f>INDEX(XML!$A$2:$R$782,MATCH(C13277,XML!$D$2:$D$737,0),2)</f>
        <v>#N/A</v>
      </c>
    </row>
    <row r="13278" spans="1:14" ht="15.75" x14ac:dyDescent="0.25">
      <c r="A13278" s="184" t="s">
        <v>8929</v>
      </c>
      <c r="B13278" s="184"/>
      <c r="C13278" s="185"/>
      <c r="D13278" s="185"/>
      <c r="E13278" s="184"/>
      <c r="F13278" s="184"/>
      <c r="G13278" s="184"/>
      <c r="H13278" s="184"/>
      <c r="I13278" s="184"/>
      <c r="J13278" s="184"/>
      <c r="K13278" s="16">
        <f t="shared" si="640"/>
        <v>0</v>
      </c>
      <c r="L13278" s="16">
        <f t="shared" si="642"/>
        <v>0</v>
      </c>
      <c r="M13278" s="16">
        <f t="shared" si="641"/>
        <v>0</v>
      </c>
      <c r="N13278" t="e">
        <f>INDEX(XML!$A$2:$R$782,MATCH(C13278,XML!$D$2:$D$737,0),2)</f>
        <v>#N/A</v>
      </c>
    </row>
    <row r="13279" spans="1:14" ht="33.75" x14ac:dyDescent="0.2">
      <c r="A13279">
        <v>25298</v>
      </c>
      <c r="B13279" t="s">
        <v>8937</v>
      </c>
      <c r="C13279" s="15" t="s">
        <v>28208</v>
      </c>
      <c r="D13279" s="15" t="s">
        <v>28209</v>
      </c>
      <c r="E13279">
        <v>520</v>
      </c>
      <c r="F13279">
        <v>760</v>
      </c>
      <c r="H13279">
        <v>189</v>
      </c>
      <c r="K13279" s="16">
        <f t="shared" si="640"/>
        <v>582.4</v>
      </c>
      <c r="L13279" s="16">
        <f t="shared" si="642"/>
        <v>613.0526315789474</v>
      </c>
      <c r="M13279" s="16">
        <f t="shared" si="641"/>
        <v>696.6507177033493</v>
      </c>
      <c r="N13279" t="e">
        <f>INDEX(XML!$A$2:$R$782,MATCH(C13279,XML!$D$2:$D$737,0),2)</f>
        <v>#N/A</v>
      </c>
    </row>
    <row r="13280" spans="1:14" ht="33.75" x14ac:dyDescent="0.2">
      <c r="A13280">
        <v>24206</v>
      </c>
      <c r="B13280" t="s">
        <v>16191</v>
      </c>
      <c r="C13280" s="15" t="s">
        <v>8930</v>
      </c>
      <c r="D13280" s="15" t="s">
        <v>8931</v>
      </c>
      <c r="E13280">
        <v>845</v>
      </c>
      <c r="F13280">
        <v>1027</v>
      </c>
      <c r="H13280" t="s">
        <v>768</v>
      </c>
      <c r="K13280" s="16">
        <f t="shared" si="640"/>
        <v>946.4</v>
      </c>
      <c r="L13280" s="16">
        <f t="shared" si="642"/>
        <v>996.21052631578948</v>
      </c>
      <c r="M13280" s="16">
        <f t="shared" si="641"/>
        <v>1132.0574162679425</v>
      </c>
      <c r="N13280" t="e">
        <f>INDEX(XML!$A$2:$R$782,MATCH(C13280,XML!$D$2:$D$737,0),2)</f>
        <v>#N/A</v>
      </c>
    </row>
    <row r="13281" spans="1:14" ht="33.75" x14ac:dyDescent="0.2">
      <c r="A13281">
        <v>25299</v>
      </c>
      <c r="B13281" t="s">
        <v>8932</v>
      </c>
      <c r="C13281" s="15" t="s">
        <v>15457</v>
      </c>
      <c r="D13281" s="15" t="s">
        <v>15458</v>
      </c>
      <c r="E13281">
        <v>1327</v>
      </c>
      <c r="F13281">
        <v>1616</v>
      </c>
      <c r="H13281" t="s">
        <v>746</v>
      </c>
      <c r="K13281" s="16">
        <f t="shared" si="640"/>
        <v>1486.24</v>
      </c>
      <c r="L13281" s="16">
        <f t="shared" si="642"/>
        <v>1564.4631578947369</v>
      </c>
      <c r="M13281" s="16">
        <f t="shared" si="641"/>
        <v>1777.799043062201</v>
      </c>
      <c r="N13281" t="e">
        <f>INDEX(XML!$A$2:$R$782,MATCH(C13281,XML!$D$2:$D$737,0),2)</f>
        <v>#N/A</v>
      </c>
    </row>
    <row r="13282" spans="1:14" ht="33.75" x14ac:dyDescent="0.2">
      <c r="A13282">
        <v>25300</v>
      </c>
      <c r="B13282" t="s">
        <v>15459</v>
      </c>
      <c r="C13282" s="15" t="s">
        <v>15460</v>
      </c>
      <c r="D13282" s="15" t="s">
        <v>15461</v>
      </c>
      <c r="E13282">
        <v>1820</v>
      </c>
      <c r="F13282">
        <v>2060</v>
      </c>
      <c r="H13282" t="s">
        <v>747</v>
      </c>
      <c r="K13282" s="16">
        <f t="shared" si="640"/>
        <v>2038.4</v>
      </c>
      <c r="L13282" s="16">
        <f t="shared" si="642"/>
        <v>2145.6842105263158</v>
      </c>
      <c r="M13282" s="16">
        <f t="shared" si="641"/>
        <v>2438.2775119617222</v>
      </c>
      <c r="N13282" t="e">
        <f>INDEX(XML!$A$2:$R$782,MATCH(C13282,XML!$D$2:$D$737,0),2)</f>
        <v>#N/A</v>
      </c>
    </row>
    <row r="13283" spans="1:14" ht="33.75" x14ac:dyDescent="0.2">
      <c r="A13283">
        <v>24207</v>
      </c>
      <c r="B13283" t="s">
        <v>8936</v>
      </c>
      <c r="C13283" s="15" t="s">
        <v>28206</v>
      </c>
      <c r="D13283" s="15" t="s">
        <v>28207</v>
      </c>
      <c r="E13283">
        <v>4090</v>
      </c>
      <c r="F13283">
        <v>5043</v>
      </c>
      <c r="H13283" t="s">
        <v>746</v>
      </c>
      <c r="K13283" s="16">
        <f t="shared" si="640"/>
        <v>4580.8</v>
      </c>
      <c r="L13283" s="16">
        <f t="shared" si="642"/>
        <v>4821.894736842105</v>
      </c>
      <c r="M13283" s="16">
        <f t="shared" si="641"/>
        <v>5479.4258373205739</v>
      </c>
      <c r="N13283" t="e">
        <f>INDEX(XML!$A$2:$R$782,MATCH(C13283,XML!$D$2:$D$737,0),2)</f>
        <v>#N/A</v>
      </c>
    </row>
    <row r="13284" spans="1:14" ht="33.75" x14ac:dyDescent="0.2">
      <c r="A13284">
        <v>59413</v>
      </c>
      <c r="B13284" t="s">
        <v>8933</v>
      </c>
      <c r="C13284" s="15" t="s">
        <v>16728</v>
      </c>
      <c r="D13284" s="15" t="s">
        <v>16729</v>
      </c>
      <c r="E13284">
        <v>99</v>
      </c>
      <c r="F13284">
        <v>130</v>
      </c>
      <c r="K13284" s="16">
        <f t="shared" si="640"/>
        <v>110.88</v>
      </c>
      <c r="L13284" s="16">
        <f t="shared" si="642"/>
        <v>116.71578947368421</v>
      </c>
      <c r="M13284" s="16">
        <f t="shared" si="641"/>
        <v>132.63157894736844</v>
      </c>
      <c r="N13284" t="e">
        <f>INDEX(XML!$A$2:$R$782,MATCH(C13284,XML!$D$2:$D$737,0),2)</f>
        <v>#N/A</v>
      </c>
    </row>
    <row r="13285" spans="1:14" ht="33.75" x14ac:dyDescent="0.2">
      <c r="A13285">
        <v>25295</v>
      </c>
      <c r="B13285" t="s">
        <v>16730</v>
      </c>
      <c r="C13285" s="15" t="s">
        <v>16731</v>
      </c>
      <c r="D13285" s="15" t="s">
        <v>16732</v>
      </c>
      <c r="E13285">
        <v>139</v>
      </c>
      <c r="F13285">
        <v>182</v>
      </c>
      <c r="H13285">
        <v>400</v>
      </c>
      <c r="K13285" s="16">
        <f t="shared" si="640"/>
        <v>155.68</v>
      </c>
      <c r="L13285" s="16">
        <f t="shared" si="642"/>
        <v>163.87368421052631</v>
      </c>
      <c r="M13285" s="16">
        <f t="shared" si="641"/>
        <v>186.22009569377988</v>
      </c>
      <c r="N13285" t="e">
        <f>INDEX(XML!$A$2:$R$782,MATCH(C13285,XML!$D$2:$D$737,0),2)</f>
        <v>#N/A</v>
      </c>
    </row>
    <row r="13286" spans="1:14" ht="33.75" x14ac:dyDescent="0.2">
      <c r="A13286">
        <v>25296</v>
      </c>
      <c r="B13286" t="s">
        <v>8934</v>
      </c>
      <c r="C13286" s="15" t="s">
        <v>15455</v>
      </c>
      <c r="D13286" s="15" t="s">
        <v>15456</v>
      </c>
      <c r="E13286">
        <v>241</v>
      </c>
      <c r="F13286">
        <v>300</v>
      </c>
      <c r="H13286">
        <v>148</v>
      </c>
      <c r="K13286" s="16">
        <f t="shared" si="640"/>
        <v>269.92</v>
      </c>
      <c r="L13286" s="16">
        <f t="shared" si="642"/>
        <v>284.12631578947367</v>
      </c>
      <c r="M13286" s="16">
        <f t="shared" si="641"/>
        <v>322.87081339712915</v>
      </c>
      <c r="N13286" t="e">
        <f>INDEX(XML!$A$2:$R$782,MATCH(C13286,XML!$D$2:$D$737,0),2)</f>
        <v>#N/A</v>
      </c>
    </row>
    <row r="13287" spans="1:14" ht="33.75" x14ac:dyDescent="0.2">
      <c r="A13287">
        <v>26186</v>
      </c>
      <c r="B13287" t="s">
        <v>16875</v>
      </c>
      <c r="C13287" s="15" t="s">
        <v>16876</v>
      </c>
      <c r="D13287" s="15" t="s">
        <v>16877</v>
      </c>
      <c r="E13287">
        <v>250</v>
      </c>
      <c r="F13287">
        <v>320</v>
      </c>
      <c r="K13287" s="16">
        <f t="shared" si="640"/>
        <v>280</v>
      </c>
      <c r="L13287" s="16">
        <f t="shared" si="642"/>
        <v>294.73684210526318</v>
      </c>
      <c r="M13287" s="16">
        <f t="shared" si="641"/>
        <v>334.9282296650718</v>
      </c>
      <c r="N13287" t="e">
        <f>INDEX(XML!$A$2:$R$782,MATCH(C13287,XML!$D$2:$D$737,0),2)</f>
        <v>#N/A</v>
      </c>
    </row>
    <row r="13288" spans="1:14" ht="33.75" x14ac:dyDescent="0.2">
      <c r="A13288">
        <v>25297</v>
      </c>
      <c r="B13288" t="s">
        <v>8935</v>
      </c>
      <c r="C13288" s="15" t="s">
        <v>16733</v>
      </c>
      <c r="D13288" s="15" t="s">
        <v>16734</v>
      </c>
      <c r="E13288">
        <v>417</v>
      </c>
      <c r="F13288">
        <v>514</v>
      </c>
      <c r="H13288">
        <v>231</v>
      </c>
      <c r="K13288" s="16">
        <f t="shared" si="640"/>
        <v>467.04</v>
      </c>
      <c r="L13288" s="16">
        <f t="shared" si="642"/>
        <v>491.62105263157895</v>
      </c>
      <c r="M13288" s="16">
        <f t="shared" si="641"/>
        <v>558.66028708133967</v>
      </c>
      <c r="N13288" t="e">
        <f>INDEX(XML!$A$2:$R$782,MATCH(C13288,XML!$D$2:$D$737,0),2)</f>
        <v>#N/A</v>
      </c>
    </row>
    <row r="13289" spans="1:14" ht="15.75" x14ac:dyDescent="0.25">
      <c r="A13289" s="184" t="s">
        <v>8938</v>
      </c>
      <c r="B13289" s="184"/>
      <c r="C13289" s="185"/>
      <c r="D13289" s="185"/>
      <c r="E13289" s="184"/>
      <c r="F13289" s="184"/>
      <c r="G13289" s="184"/>
      <c r="H13289" s="184"/>
      <c r="I13289" s="184"/>
      <c r="J13289" s="184"/>
      <c r="K13289" s="16">
        <f t="shared" si="640"/>
        <v>0</v>
      </c>
      <c r="L13289" s="16">
        <f t="shared" si="642"/>
        <v>0</v>
      </c>
      <c r="M13289" s="16">
        <f t="shared" si="641"/>
        <v>0</v>
      </c>
      <c r="N13289" t="e">
        <f>INDEX(XML!$A$2:$R$782,MATCH(C13289,XML!$D$2:$D$737,0),2)</f>
        <v>#N/A</v>
      </c>
    </row>
    <row r="13290" spans="1:14" ht="22.5" x14ac:dyDescent="0.2">
      <c r="A13290">
        <v>53766</v>
      </c>
      <c r="B13290" t="s">
        <v>15462</v>
      </c>
      <c r="C13290" s="15" t="s">
        <v>15463</v>
      </c>
      <c r="D13290" s="15" t="s">
        <v>15464</v>
      </c>
      <c r="E13290">
        <v>94</v>
      </c>
      <c r="F13290">
        <v>143</v>
      </c>
      <c r="H13290" t="s">
        <v>1192</v>
      </c>
      <c r="K13290" s="16">
        <f t="shared" si="640"/>
        <v>105.28</v>
      </c>
      <c r="L13290" s="16">
        <f t="shared" si="642"/>
        <v>110.82105263157895</v>
      </c>
      <c r="M13290" s="16">
        <f t="shared" si="641"/>
        <v>125.93301435406698</v>
      </c>
      <c r="N13290" t="e">
        <f>INDEX(XML!$A$2:$R$782,MATCH(C13290,XML!$D$2:$D$737,0),2)</f>
        <v>#N/A</v>
      </c>
    </row>
    <row r="13291" spans="1:14" ht="22.5" x14ac:dyDescent="0.2">
      <c r="A13291">
        <v>53767</v>
      </c>
      <c r="B13291" t="s">
        <v>15465</v>
      </c>
      <c r="C13291" s="15" t="s">
        <v>15466</v>
      </c>
      <c r="D13291" s="15" t="s">
        <v>15467</v>
      </c>
      <c r="E13291">
        <v>125</v>
      </c>
      <c r="F13291">
        <v>173</v>
      </c>
      <c r="H13291" t="s">
        <v>1192</v>
      </c>
      <c r="K13291" s="16">
        <f t="shared" si="640"/>
        <v>140</v>
      </c>
      <c r="L13291" s="16">
        <f t="shared" si="642"/>
        <v>147.36842105263159</v>
      </c>
      <c r="M13291" s="16">
        <f t="shared" si="641"/>
        <v>167.4641148325359</v>
      </c>
      <c r="N13291" t="e">
        <f>INDEX(XML!$A$2:$R$782,MATCH(C13291,XML!$D$2:$D$737,0),2)</f>
        <v>#N/A</v>
      </c>
    </row>
    <row r="13292" spans="1:14" ht="22.5" x14ac:dyDescent="0.2">
      <c r="A13292">
        <v>53768</v>
      </c>
      <c r="B13292" t="s">
        <v>15468</v>
      </c>
      <c r="C13292" s="15" t="s">
        <v>15469</v>
      </c>
      <c r="D13292" s="15" t="s">
        <v>15470</v>
      </c>
      <c r="E13292">
        <v>126</v>
      </c>
      <c r="F13292">
        <v>184</v>
      </c>
      <c r="H13292" t="s">
        <v>1192</v>
      </c>
      <c r="K13292" s="16">
        <f t="shared" si="640"/>
        <v>141.12</v>
      </c>
      <c r="L13292" s="16">
        <f t="shared" si="642"/>
        <v>148.54736842105262</v>
      </c>
      <c r="M13292" s="16">
        <f t="shared" si="641"/>
        <v>168.80382775119617</v>
      </c>
      <c r="N13292" t="e">
        <f>INDEX(XML!$A$2:$R$782,MATCH(C13292,XML!$D$2:$D$737,0),2)</f>
        <v>#N/A</v>
      </c>
    </row>
    <row r="13293" spans="1:14" ht="22.5" x14ac:dyDescent="0.2">
      <c r="A13293">
        <v>53769</v>
      </c>
      <c r="B13293" t="s">
        <v>15471</v>
      </c>
      <c r="C13293" s="15" t="s">
        <v>15472</v>
      </c>
      <c r="D13293" s="15" t="s">
        <v>15473</v>
      </c>
      <c r="E13293">
        <v>169</v>
      </c>
      <c r="F13293">
        <v>246</v>
      </c>
      <c r="H13293" t="s">
        <v>765</v>
      </c>
      <c r="K13293" s="16">
        <f t="shared" si="640"/>
        <v>189.28</v>
      </c>
      <c r="L13293" s="16">
        <f t="shared" si="642"/>
        <v>199.2421052631579</v>
      </c>
      <c r="M13293" s="16">
        <f t="shared" si="641"/>
        <v>226.41148325358853</v>
      </c>
      <c r="N13293" t="e">
        <f>INDEX(XML!$A$2:$R$782,MATCH(C13293,XML!$D$2:$D$737,0),2)</f>
        <v>#N/A</v>
      </c>
    </row>
    <row r="13294" spans="1:14" ht="22.5" x14ac:dyDescent="0.2">
      <c r="A13294">
        <v>53770</v>
      </c>
      <c r="B13294" t="s">
        <v>15474</v>
      </c>
      <c r="C13294" s="15" t="s">
        <v>15475</v>
      </c>
      <c r="D13294" s="15" t="s">
        <v>15476</v>
      </c>
      <c r="E13294">
        <v>177</v>
      </c>
      <c r="F13294">
        <v>247</v>
      </c>
      <c r="H13294">
        <v>299</v>
      </c>
      <c r="K13294" s="16">
        <f t="shared" si="640"/>
        <v>198.24</v>
      </c>
      <c r="L13294" s="16">
        <f t="shared" si="642"/>
        <v>208.67368421052632</v>
      </c>
      <c r="M13294" s="16">
        <f t="shared" si="641"/>
        <v>237.12918660287085</v>
      </c>
      <c r="N13294" t="e">
        <f>INDEX(XML!$A$2:$R$782,MATCH(C13294,XML!$D$2:$D$737,0),2)</f>
        <v>#N/A</v>
      </c>
    </row>
    <row r="13295" spans="1:14" ht="22.5" x14ac:dyDescent="0.2">
      <c r="A13295">
        <v>53771</v>
      </c>
      <c r="B13295" t="s">
        <v>15477</v>
      </c>
      <c r="C13295" s="15" t="s">
        <v>15478</v>
      </c>
      <c r="D13295" s="15" t="s">
        <v>15479</v>
      </c>
      <c r="E13295">
        <v>223</v>
      </c>
      <c r="F13295">
        <v>310</v>
      </c>
      <c r="H13295" t="s">
        <v>766</v>
      </c>
      <c r="K13295" s="16">
        <f t="shared" ref="K13295:K13358" si="643">IF(E13295&gt;49999,E13295+E13295*0.07,IF(E13295&lt;=49999,E13295+E13295*0.12))</f>
        <v>249.76</v>
      </c>
      <c r="L13295" s="16">
        <f t="shared" si="642"/>
        <v>262.90526315789475</v>
      </c>
      <c r="M13295" s="16">
        <f t="shared" ref="M13295:M13358" si="644">IF(COUNTIF(C13295,"*Dahua*"),F13295-10,L13295*100/88)</f>
        <v>298.75598086124404</v>
      </c>
      <c r="N13295" t="e">
        <f>INDEX(XML!$A$2:$R$782,MATCH(C13295,XML!$D$2:$D$737,0),2)</f>
        <v>#N/A</v>
      </c>
    </row>
    <row r="13296" spans="1:14" ht="45" x14ac:dyDescent="0.2">
      <c r="A13296">
        <v>21019</v>
      </c>
      <c r="B13296" t="s">
        <v>46572</v>
      </c>
      <c r="C13296" s="15" t="s">
        <v>15578</v>
      </c>
      <c r="D13296" s="15" t="s">
        <v>15579</v>
      </c>
      <c r="E13296">
        <v>504</v>
      </c>
      <c r="F13296">
        <v>569</v>
      </c>
      <c r="H13296">
        <v>42</v>
      </c>
      <c r="K13296" s="16">
        <f t="shared" si="643"/>
        <v>564.48</v>
      </c>
      <c r="L13296" s="16">
        <f t="shared" si="642"/>
        <v>594.1894736842105</v>
      </c>
      <c r="M13296" s="16">
        <f t="shared" si="644"/>
        <v>675.21531100478467</v>
      </c>
      <c r="N13296" t="e">
        <f>INDEX(XML!$A$2:$R$782,MATCH(C13296,XML!$D$2:$D$737,0),2)</f>
        <v>#N/A</v>
      </c>
    </row>
    <row r="13297" spans="1:14" ht="45" x14ac:dyDescent="0.2">
      <c r="A13297">
        <v>21018</v>
      </c>
      <c r="B13297" t="s">
        <v>16807</v>
      </c>
      <c r="C13297" s="15" t="s">
        <v>15580</v>
      </c>
      <c r="D13297" s="15" t="s">
        <v>15581</v>
      </c>
      <c r="E13297">
        <v>733</v>
      </c>
      <c r="F13297">
        <v>828</v>
      </c>
      <c r="H13297" t="s">
        <v>768</v>
      </c>
      <c r="K13297" s="16">
        <f t="shared" si="643"/>
        <v>820.96</v>
      </c>
      <c r="L13297" s="16">
        <f t="shared" si="642"/>
        <v>864.16842105263163</v>
      </c>
      <c r="M13297" s="16">
        <f t="shared" si="644"/>
        <v>982.00956937799049</v>
      </c>
      <c r="N13297" t="e">
        <f>INDEX(XML!$A$2:$R$782,MATCH(C13297,XML!$D$2:$D$737,0),2)</f>
        <v>#N/A</v>
      </c>
    </row>
    <row r="13298" spans="1:14" ht="45" x14ac:dyDescent="0.2">
      <c r="A13298">
        <v>53785</v>
      </c>
      <c r="B13298" t="s">
        <v>16808</v>
      </c>
      <c r="C13298" s="15" t="s">
        <v>15480</v>
      </c>
      <c r="D13298" s="15" t="s">
        <v>15481</v>
      </c>
      <c r="E13298">
        <v>469</v>
      </c>
      <c r="F13298">
        <v>530</v>
      </c>
      <c r="H13298">
        <v>100</v>
      </c>
      <c r="K13298" s="16">
        <f t="shared" si="643"/>
        <v>525.28</v>
      </c>
      <c r="L13298" s="16">
        <f t="shared" si="642"/>
        <v>552.92631578947373</v>
      </c>
      <c r="M13298" s="16">
        <f t="shared" si="644"/>
        <v>628.32535885167465</v>
      </c>
      <c r="N13298" t="e">
        <f>INDEX(XML!$A$2:$R$782,MATCH(C13298,XML!$D$2:$D$737,0),2)</f>
        <v>#N/A</v>
      </c>
    </row>
    <row r="13299" spans="1:14" ht="45" x14ac:dyDescent="0.2">
      <c r="A13299">
        <v>53786</v>
      </c>
      <c r="B13299" t="s">
        <v>16809</v>
      </c>
      <c r="C13299" s="15" t="s">
        <v>15482</v>
      </c>
      <c r="D13299" s="15" t="s">
        <v>15483</v>
      </c>
      <c r="E13299">
        <v>862</v>
      </c>
      <c r="F13299">
        <v>975</v>
      </c>
      <c r="H13299">
        <v>100</v>
      </c>
      <c r="K13299" s="16">
        <f t="shared" si="643"/>
        <v>965.44</v>
      </c>
      <c r="L13299" s="16">
        <f t="shared" si="642"/>
        <v>1016.2526315789473</v>
      </c>
      <c r="M13299" s="16">
        <f t="shared" si="644"/>
        <v>1154.8325358851673</v>
      </c>
      <c r="N13299" t="e">
        <f>INDEX(XML!$A$2:$R$782,MATCH(C13299,XML!$D$2:$D$737,0),2)</f>
        <v>#N/A</v>
      </c>
    </row>
    <row r="13300" spans="1:14" ht="45" x14ac:dyDescent="0.2">
      <c r="A13300">
        <v>53787</v>
      </c>
      <c r="B13300" t="s">
        <v>46573</v>
      </c>
      <c r="C13300" s="15" t="s">
        <v>15484</v>
      </c>
      <c r="D13300" s="15" t="s">
        <v>15485</v>
      </c>
      <c r="E13300">
        <v>561</v>
      </c>
      <c r="F13300">
        <v>646</v>
      </c>
      <c r="H13300" t="s">
        <v>768</v>
      </c>
      <c r="K13300" s="16">
        <f t="shared" si="643"/>
        <v>628.31999999999994</v>
      </c>
      <c r="L13300" s="16">
        <f t="shared" si="642"/>
        <v>661.38947368421043</v>
      </c>
      <c r="M13300" s="16">
        <f t="shared" si="644"/>
        <v>751.57894736842093</v>
      </c>
      <c r="N13300" t="e">
        <f>INDEX(XML!$A$2:$R$782,MATCH(C13300,XML!$D$2:$D$737,0),2)</f>
        <v>#N/A</v>
      </c>
    </row>
    <row r="13301" spans="1:14" ht="45" x14ac:dyDescent="0.2">
      <c r="A13301">
        <v>53788</v>
      </c>
      <c r="B13301" t="s">
        <v>46574</v>
      </c>
      <c r="C13301" s="15" t="s">
        <v>15486</v>
      </c>
      <c r="D13301" s="15" t="s">
        <v>15487</v>
      </c>
      <c r="E13301">
        <v>561</v>
      </c>
      <c r="F13301">
        <v>646</v>
      </c>
      <c r="H13301" t="s">
        <v>768</v>
      </c>
      <c r="K13301" s="16">
        <f t="shared" si="643"/>
        <v>628.31999999999994</v>
      </c>
      <c r="L13301" s="16">
        <f t="shared" si="642"/>
        <v>661.38947368421043</v>
      </c>
      <c r="M13301" s="16">
        <f t="shared" si="644"/>
        <v>751.57894736842093</v>
      </c>
      <c r="N13301" t="e">
        <f>INDEX(XML!$A$2:$R$782,MATCH(C13301,XML!$D$2:$D$737,0),2)</f>
        <v>#N/A</v>
      </c>
    </row>
    <row r="13302" spans="1:14" ht="15.75" x14ac:dyDescent="0.25">
      <c r="A13302" s="184" t="s">
        <v>8939</v>
      </c>
      <c r="B13302" s="184"/>
      <c r="C13302" s="185"/>
      <c r="D13302" s="185"/>
      <c r="E13302" s="184"/>
      <c r="F13302" s="184"/>
      <c r="G13302" s="184"/>
      <c r="H13302" s="184"/>
      <c r="I13302" s="184"/>
      <c r="J13302" s="184"/>
      <c r="K13302" s="16">
        <f t="shared" si="643"/>
        <v>0</v>
      </c>
      <c r="L13302" s="16">
        <f t="shared" si="642"/>
        <v>0</v>
      </c>
      <c r="M13302" s="16">
        <f t="shared" si="644"/>
        <v>0</v>
      </c>
      <c r="N13302" t="e">
        <f>INDEX(XML!$A$2:$R$782,MATCH(C13302,XML!$D$2:$D$737,0),2)</f>
        <v>#N/A</v>
      </c>
    </row>
    <row r="13303" spans="1:14" ht="45" x14ac:dyDescent="0.2">
      <c r="A13303">
        <v>19804</v>
      </c>
      <c r="B13303" t="s">
        <v>15533</v>
      </c>
      <c r="C13303" s="15" t="s">
        <v>15534</v>
      </c>
      <c r="D13303" s="15" t="s">
        <v>15535</v>
      </c>
      <c r="E13303">
        <v>4670</v>
      </c>
      <c r="F13303">
        <v>6506</v>
      </c>
      <c r="H13303">
        <v>10</v>
      </c>
      <c r="K13303" s="16">
        <f t="shared" si="643"/>
        <v>5230.3999999999996</v>
      </c>
      <c r="L13303" s="16">
        <f t="shared" si="642"/>
        <v>5505.6842105263149</v>
      </c>
      <c r="M13303" s="16">
        <f t="shared" si="644"/>
        <v>6256.4593301435389</v>
      </c>
      <c r="N13303" t="e">
        <f>INDEX(XML!$A$2:$R$782,MATCH(C13303,XML!$D$2:$D$737,0),2)</f>
        <v>#N/A</v>
      </c>
    </row>
    <row r="13304" spans="1:14" ht="45" x14ac:dyDescent="0.2">
      <c r="A13304">
        <v>19809</v>
      </c>
      <c r="B13304" t="s">
        <v>15566</v>
      </c>
      <c r="C13304" s="15" t="s">
        <v>15567</v>
      </c>
      <c r="D13304" s="15" t="s">
        <v>15568</v>
      </c>
      <c r="E13304">
        <v>5740</v>
      </c>
      <c r="F13304">
        <v>7989</v>
      </c>
      <c r="H13304">
        <v>15</v>
      </c>
      <c r="K13304" s="16">
        <f t="shared" si="643"/>
        <v>6428.8</v>
      </c>
      <c r="L13304" s="16">
        <f t="shared" si="642"/>
        <v>6767.1578947368425</v>
      </c>
      <c r="M13304" s="16">
        <f t="shared" si="644"/>
        <v>7689.9521531100481</v>
      </c>
      <c r="N13304" t="e">
        <f>INDEX(XML!$A$2:$R$782,MATCH(C13304,XML!$D$2:$D$737,0),2)</f>
        <v>#N/A</v>
      </c>
    </row>
    <row r="13305" spans="1:14" ht="45" x14ac:dyDescent="0.2">
      <c r="A13305">
        <v>19807</v>
      </c>
      <c r="B13305" t="s">
        <v>15569</v>
      </c>
      <c r="C13305" s="15" t="s">
        <v>15570</v>
      </c>
      <c r="D13305" s="15" t="s">
        <v>15571</v>
      </c>
      <c r="E13305">
        <v>5740</v>
      </c>
      <c r="F13305">
        <v>7989</v>
      </c>
      <c r="H13305">
        <v>15</v>
      </c>
      <c r="K13305" s="16">
        <f t="shared" si="643"/>
        <v>6428.8</v>
      </c>
      <c r="L13305" s="16">
        <f t="shared" si="642"/>
        <v>6767.1578947368425</v>
      </c>
      <c r="M13305" s="16">
        <f t="shared" si="644"/>
        <v>7689.9521531100481</v>
      </c>
      <c r="N13305" t="e">
        <f>INDEX(XML!$A$2:$R$782,MATCH(C13305,XML!$D$2:$D$737,0),2)</f>
        <v>#N/A</v>
      </c>
    </row>
    <row r="13306" spans="1:14" ht="45" x14ac:dyDescent="0.2">
      <c r="A13306">
        <v>19806</v>
      </c>
      <c r="B13306" t="s">
        <v>15572</v>
      </c>
      <c r="C13306" s="15" t="s">
        <v>15573</v>
      </c>
      <c r="D13306" s="15" t="s">
        <v>15574</v>
      </c>
      <c r="E13306">
        <v>5740</v>
      </c>
      <c r="F13306">
        <v>7989</v>
      </c>
      <c r="H13306">
        <v>13</v>
      </c>
      <c r="K13306" s="16">
        <f t="shared" si="643"/>
        <v>6428.8</v>
      </c>
      <c r="L13306" s="16">
        <f t="shared" si="642"/>
        <v>6767.1578947368425</v>
      </c>
      <c r="M13306" s="16">
        <f t="shared" si="644"/>
        <v>7689.9521531100481</v>
      </c>
      <c r="N13306" t="e">
        <f>INDEX(XML!$A$2:$R$782,MATCH(C13306,XML!$D$2:$D$737,0),2)</f>
        <v>#N/A</v>
      </c>
    </row>
    <row r="13307" spans="1:14" ht="45" x14ac:dyDescent="0.2">
      <c r="A13307">
        <v>19805</v>
      </c>
      <c r="B13307" t="s">
        <v>15575</v>
      </c>
      <c r="C13307" s="15" t="s">
        <v>15576</v>
      </c>
      <c r="D13307" s="15" t="s">
        <v>15577</v>
      </c>
      <c r="E13307">
        <v>5740</v>
      </c>
      <c r="F13307">
        <v>7989</v>
      </c>
      <c r="H13307">
        <v>17</v>
      </c>
      <c r="K13307" s="16">
        <f t="shared" si="643"/>
        <v>6428.8</v>
      </c>
      <c r="L13307" s="16">
        <f t="shared" si="642"/>
        <v>6767.1578947368425</v>
      </c>
      <c r="M13307" s="16">
        <f t="shared" si="644"/>
        <v>7689.9521531100481</v>
      </c>
      <c r="N13307" t="e">
        <f>INDEX(XML!$A$2:$R$782,MATCH(C13307,XML!$D$2:$D$737,0),2)</f>
        <v>#N/A</v>
      </c>
    </row>
    <row r="13308" spans="1:14" ht="45" x14ac:dyDescent="0.2">
      <c r="A13308">
        <v>18379</v>
      </c>
      <c r="B13308" t="s">
        <v>15557</v>
      </c>
      <c r="C13308" s="15" t="s">
        <v>15558</v>
      </c>
      <c r="D13308" s="15" t="s">
        <v>15559</v>
      </c>
      <c r="E13308">
        <v>6597</v>
      </c>
      <c r="F13308">
        <v>9565</v>
      </c>
      <c r="H13308">
        <v>12</v>
      </c>
      <c r="K13308" s="16">
        <f t="shared" si="643"/>
        <v>7388.64</v>
      </c>
      <c r="L13308" s="16">
        <f t="shared" si="642"/>
        <v>7777.515789473684</v>
      </c>
      <c r="M13308" s="16">
        <f t="shared" si="644"/>
        <v>8838.0861244019143</v>
      </c>
      <c r="N13308" t="e">
        <f>INDEX(XML!$A$2:$R$782,MATCH(C13308,XML!$D$2:$D$737,0),2)</f>
        <v>#N/A</v>
      </c>
    </row>
    <row r="13309" spans="1:14" ht="45" x14ac:dyDescent="0.2">
      <c r="A13309">
        <v>18367</v>
      </c>
      <c r="B13309" t="s">
        <v>15560</v>
      </c>
      <c r="C13309" s="15" t="s">
        <v>15561</v>
      </c>
      <c r="D13309" s="15" t="s">
        <v>15562</v>
      </c>
      <c r="E13309">
        <v>6597</v>
      </c>
      <c r="F13309">
        <v>9565</v>
      </c>
      <c r="H13309">
        <v>9</v>
      </c>
      <c r="K13309" s="16">
        <f t="shared" si="643"/>
        <v>7388.64</v>
      </c>
      <c r="L13309" s="16">
        <f t="shared" si="642"/>
        <v>7777.515789473684</v>
      </c>
      <c r="M13309" s="16">
        <f t="shared" si="644"/>
        <v>8838.0861244019143</v>
      </c>
      <c r="N13309" t="e">
        <f>INDEX(XML!$A$2:$R$782,MATCH(C13309,XML!$D$2:$D$737,0),2)</f>
        <v>#N/A</v>
      </c>
    </row>
    <row r="13310" spans="1:14" ht="45" x14ac:dyDescent="0.2">
      <c r="A13310">
        <v>18369</v>
      </c>
      <c r="B13310" t="s">
        <v>15563</v>
      </c>
      <c r="C13310" s="15" t="s">
        <v>15564</v>
      </c>
      <c r="D13310" s="15" t="s">
        <v>15565</v>
      </c>
      <c r="E13310">
        <v>6597</v>
      </c>
      <c r="F13310">
        <v>9565</v>
      </c>
      <c r="H13310">
        <v>7</v>
      </c>
      <c r="K13310" s="16">
        <f t="shared" si="643"/>
        <v>7388.64</v>
      </c>
      <c r="L13310" s="16">
        <f t="shared" si="642"/>
        <v>7777.515789473684</v>
      </c>
      <c r="M13310" s="16">
        <f t="shared" si="644"/>
        <v>8838.0861244019143</v>
      </c>
      <c r="N13310" t="e">
        <f>INDEX(XML!$A$2:$R$782,MATCH(C13310,XML!$D$2:$D$737,0),2)</f>
        <v>#N/A</v>
      </c>
    </row>
    <row r="13311" spans="1:14" ht="45" x14ac:dyDescent="0.2">
      <c r="A13311">
        <v>18368</v>
      </c>
      <c r="B13311" t="s">
        <v>15515</v>
      </c>
      <c r="C13311" s="15" t="s">
        <v>15516</v>
      </c>
      <c r="D13311" s="15" t="s">
        <v>15517</v>
      </c>
      <c r="E13311">
        <v>6597</v>
      </c>
      <c r="F13311">
        <v>9565</v>
      </c>
      <c r="H13311">
        <v>10</v>
      </c>
      <c r="K13311" s="16">
        <f t="shared" si="643"/>
        <v>7388.64</v>
      </c>
      <c r="L13311" s="16">
        <f t="shared" si="642"/>
        <v>7777.515789473684</v>
      </c>
      <c r="M13311" s="16">
        <f t="shared" si="644"/>
        <v>8838.0861244019143</v>
      </c>
      <c r="N13311" t="e">
        <f>INDEX(XML!$A$2:$R$782,MATCH(C13311,XML!$D$2:$D$737,0),2)</f>
        <v>#N/A</v>
      </c>
    </row>
    <row r="13312" spans="1:14" ht="45" x14ac:dyDescent="0.2">
      <c r="A13312">
        <v>53799</v>
      </c>
      <c r="B13312" t="s">
        <v>15494</v>
      </c>
      <c r="C13312" s="15" t="s">
        <v>15495</v>
      </c>
      <c r="D13312" s="15" t="s">
        <v>15496</v>
      </c>
      <c r="E13312">
        <v>8935</v>
      </c>
      <c r="F13312">
        <v>12956</v>
      </c>
      <c r="H13312">
        <v>8</v>
      </c>
      <c r="K13312" s="16">
        <f t="shared" si="643"/>
        <v>10007.200000000001</v>
      </c>
      <c r="L13312" s="16">
        <f t="shared" si="642"/>
        <v>10533.894736842107</v>
      </c>
      <c r="M13312" s="16">
        <f t="shared" si="644"/>
        <v>11970.334928229668</v>
      </c>
      <c r="N13312" t="e">
        <f>INDEX(XML!$A$2:$R$782,MATCH(C13312,XML!$D$2:$D$737,0),2)</f>
        <v>#N/A</v>
      </c>
    </row>
    <row r="13313" spans="1:14" ht="56.25" x14ac:dyDescent="0.2">
      <c r="A13313">
        <v>53798</v>
      </c>
      <c r="B13313" t="s">
        <v>15497</v>
      </c>
      <c r="C13313" s="15" t="s">
        <v>15498</v>
      </c>
      <c r="D13313" s="15" t="s">
        <v>15499</v>
      </c>
      <c r="E13313">
        <v>8935</v>
      </c>
      <c r="F13313">
        <v>12956</v>
      </c>
      <c r="H13313">
        <v>1</v>
      </c>
      <c r="K13313" s="16">
        <f t="shared" si="643"/>
        <v>10007.200000000001</v>
      </c>
      <c r="L13313" s="16">
        <f t="shared" si="642"/>
        <v>10533.894736842107</v>
      </c>
      <c r="M13313" s="16">
        <f t="shared" si="644"/>
        <v>11970.334928229668</v>
      </c>
      <c r="N13313" t="e">
        <f>INDEX(XML!$A$2:$R$782,MATCH(C13313,XML!$D$2:$D$737,0),2)</f>
        <v>#N/A</v>
      </c>
    </row>
    <row r="13314" spans="1:14" ht="56.25" x14ac:dyDescent="0.2">
      <c r="A13314">
        <v>53797</v>
      </c>
      <c r="B13314" t="s">
        <v>15500</v>
      </c>
      <c r="C13314" s="15" t="s">
        <v>15501</v>
      </c>
      <c r="D13314" s="15" t="s">
        <v>15502</v>
      </c>
      <c r="E13314">
        <v>8935</v>
      </c>
      <c r="F13314">
        <v>12956</v>
      </c>
      <c r="H13314">
        <v>4</v>
      </c>
      <c r="K13314" s="16">
        <f t="shared" si="643"/>
        <v>10007.200000000001</v>
      </c>
      <c r="L13314" s="16">
        <f t="shared" si="642"/>
        <v>10533.894736842107</v>
      </c>
      <c r="M13314" s="16">
        <f t="shared" si="644"/>
        <v>11970.334928229668</v>
      </c>
      <c r="N13314" t="e">
        <f>INDEX(XML!$A$2:$R$782,MATCH(C13314,XML!$D$2:$D$737,0),2)</f>
        <v>#N/A</v>
      </c>
    </row>
    <row r="13315" spans="1:14" ht="56.25" x14ac:dyDescent="0.2">
      <c r="A13315">
        <v>53796</v>
      </c>
      <c r="B13315" t="s">
        <v>15503</v>
      </c>
      <c r="C13315" s="15" t="s">
        <v>15504</v>
      </c>
      <c r="D13315" s="15" t="s">
        <v>15505</v>
      </c>
      <c r="E13315">
        <v>8935</v>
      </c>
      <c r="F13315">
        <v>12956</v>
      </c>
      <c r="H13315">
        <v>10</v>
      </c>
      <c r="K13315" s="16">
        <f t="shared" si="643"/>
        <v>10007.200000000001</v>
      </c>
      <c r="L13315" s="16">
        <f t="shared" si="642"/>
        <v>10533.894736842107</v>
      </c>
      <c r="M13315" s="16">
        <f t="shared" si="644"/>
        <v>11970.334928229668</v>
      </c>
      <c r="N13315" t="e">
        <f>INDEX(XML!$A$2:$R$782,MATCH(C13315,XML!$D$2:$D$737,0),2)</f>
        <v>#N/A</v>
      </c>
    </row>
    <row r="13316" spans="1:14" ht="45" x14ac:dyDescent="0.2">
      <c r="A13316">
        <v>18381</v>
      </c>
      <c r="B13316" t="s">
        <v>15548</v>
      </c>
      <c r="C13316" s="15" t="s">
        <v>15549</v>
      </c>
      <c r="D13316" s="15" t="s">
        <v>15550</v>
      </c>
      <c r="E13316">
        <v>15012</v>
      </c>
      <c r="F13316">
        <v>21768</v>
      </c>
      <c r="H13316">
        <v>8</v>
      </c>
      <c r="K13316" s="16">
        <f t="shared" si="643"/>
        <v>16813.439999999999</v>
      </c>
      <c r="L13316" s="16">
        <f t="shared" si="642"/>
        <v>17698.357894736841</v>
      </c>
      <c r="M13316" s="16">
        <f t="shared" si="644"/>
        <v>20111.770334928227</v>
      </c>
      <c r="N13316" t="e">
        <f>INDEX(XML!$A$2:$R$782,MATCH(C13316,XML!$D$2:$D$737,0),2)</f>
        <v>#N/A</v>
      </c>
    </row>
    <row r="13317" spans="1:14" ht="45" x14ac:dyDescent="0.2">
      <c r="A13317">
        <v>18374</v>
      </c>
      <c r="B13317" t="s">
        <v>15551</v>
      </c>
      <c r="C13317" s="15" t="s">
        <v>15552</v>
      </c>
      <c r="D13317" s="15" t="s">
        <v>15553</v>
      </c>
      <c r="E13317">
        <v>15012</v>
      </c>
      <c r="F13317">
        <v>21768</v>
      </c>
      <c r="H13317">
        <v>13</v>
      </c>
      <c r="K13317" s="16">
        <f t="shared" si="643"/>
        <v>16813.439999999999</v>
      </c>
      <c r="L13317" s="16">
        <f t="shared" ref="L13317:L13380" si="645">K13317*100/95</f>
        <v>17698.357894736841</v>
      </c>
      <c r="M13317" s="16">
        <f t="shared" si="644"/>
        <v>20111.770334928227</v>
      </c>
      <c r="N13317" t="e">
        <f>INDEX(XML!$A$2:$R$782,MATCH(C13317,XML!$D$2:$D$737,0),2)</f>
        <v>#N/A</v>
      </c>
    </row>
    <row r="13318" spans="1:14" ht="45" x14ac:dyDescent="0.2">
      <c r="A13318">
        <v>18373</v>
      </c>
      <c r="B13318" t="s">
        <v>15554</v>
      </c>
      <c r="C13318" s="15" t="s">
        <v>15555</v>
      </c>
      <c r="D13318" s="15" t="s">
        <v>15556</v>
      </c>
      <c r="E13318">
        <v>15012</v>
      </c>
      <c r="F13318">
        <v>21768</v>
      </c>
      <c r="H13318">
        <v>13</v>
      </c>
      <c r="K13318" s="16">
        <f t="shared" si="643"/>
        <v>16813.439999999999</v>
      </c>
      <c r="L13318" s="16">
        <f t="shared" si="645"/>
        <v>17698.357894736841</v>
      </c>
      <c r="M13318" s="16">
        <f t="shared" si="644"/>
        <v>20111.770334928227</v>
      </c>
      <c r="N13318" t="e">
        <f>INDEX(XML!$A$2:$R$782,MATCH(C13318,XML!$D$2:$D$737,0),2)</f>
        <v>#N/A</v>
      </c>
    </row>
    <row r="13319" spans="1:14" ht="45" x14ac:dyDescent="0.2">
      <c r="A13319">
        <v>18375</v>
      </c>
      <c r="B13319" t="s">
        <v>15512</v>
      </c>
      <c r="C13319" s="15" t="s">
        <v>15513</v>
      </c>
      <c r="D13319" s="15" t="s">
        <v>15514</v>
      </c>
      <c r="E13319">
        <v>15012</v>
      </c>
      <c r="F13319">
        <v>21768</v>
      </c>
      <c r="H13319">
        <v>14</v>
      </c>
      <c r="K13319" s="16">
        <f t="shared" si="643"/>
        <v>16813.439999999999</v>
      </c>
      <c r="L13319" s="16">
        <f t="shared" si="645"/>
        <v>17698.357894736841</v>
      </c>
      <c r="M13319" s="16">
        <f t="shared" si="644"/>
        <v>20111.770334928227</v>
      </c>
      <c r="N13319" t="e">
        <f>INDEX(XML!$A$2:$R$782,MATCH(C13319,XML!$D$2:$D$737,0),2)</f>
        <v>#N/A</v>
      </c>
    </row>
    <row r="13320" spans="1:14" ht="45" x14ac:dyDescent="0.2">
      <c r="A13320">
        <v>18382</v>
      </c>
      <c r="B13320" t="s">
        <v>15539</v>
      </c>
      <c r="C13320" s="15" t="s">
        <v>15540</v>
      </c>
      <c r="D13320" s="15" t="s">
        <v>15541</v>
      </c>
      <c r="E13320">
        <v>14871</v>
      </c>
      <c r="F13320">
        <v>21563</v>
      </c>
      <c r="H13320">
        <v>2</v>
      </c>
      <c r="K13320" s="16">
        <f t="shared" si="643"/>
        <v>16655.52</v>
      </c>
      <c r="L13320" s="16">
        <f t="shared" si="645"/>
        <v>17532.126315789475</v>
      </c>
      <c r="M13320" s="16">
        <f t="shared" si="644"/>
        <v>19922.870813397134</v>
      </c>
      <c r="N13320" t="e">
        <f>INDEX(XML!$A$2:$R$782,MATCH(C13320,XML!$D$2:$D$737,0),2)</f>
        <v>#N/A</v>
      </c>
    </row>
    <row r="13321" spans="1:14" ht="45" x14ac:dyDescent="0.2">
      <c r="A13321">
        <v>18378</v>
      </c>
      <c r="B13321" t="s">
        <v>15542</v>
      </c>
      <c r="C13321" s="15" t="s">
        <v>15543</v>
      </c>
      <c r="D13321" s="15" t="s">
        <v>15544</v>
      </c>
      <c r="E13321">
        <v>20839</v>
      </c>
      <c r="F13321">
        <v>30217</v>
      </c>
      <c r="H13321">
        <v>10</v>
      </c>
      <c r="K13321" s="16">
        <f t="shared" si="643"/>
        <v>23339.68</v>
      </c>
      <c r="L13321" s="16">
        <f t="shared" si="645"/>
        <v>24568.084210526315</v>
      </c>
      <c r="M13321" s="16">
        <f t="shared" si="644"/>
        <v>27918.277511961722</v>
      </c>
      <c r="N13321" t="e">
        <f>INDEX(XML!$A$2:$R$782,MATCH(C13321,XML!$D$2:$D$737,0),2)</f>
        <v>#N/A</v>
      </c>
    </row>
    <row r="13322" spans="1:14" ht="45" x14ac:dyDescent="0.2">
      <c r="A13322">
        <v>18376</v>
      </c>
      <c r="B13322" t="s">
        <v>15545</v>
      </c>
      <c r="C13322" s="15" t="s">
        <v>15546</v>
      </c>
      <c r="D13322" s="15" t="s">
        <v>15547</v>
      </c>
      <c r="E13322">
        <v>20839</v>
      </c>
      <c r="F13322">
        <v>30217</v>
      </c>
      <c r="H13322">
        <v>7</v>
      </c>
      <c r="K13322" s="16">
        <f t="shared" si="643"/>
        <v>23339.68</v>
      </c>
      <c r="L13322" s="16">
        <f t="shared" si="645"/>
        <v>24568.084210526315</v>
      </c>
      <c r="M13322" s="16">
        <f t="shared" si="644"/>
        <v>27918.277511961722</v>
      </c>
      <c r="N13322" t="e">
        <f>INDEX(XML!$A$2:$R$782,MATCH(C13322,XML!$D$2:$D$737,0),2)</f>
        <v>#N/A</v>
      </c>
    </row>
    <row r="13323" spans="1:14" ht="45" x14ac:dyDescent="0.2">
      <c r="A13323">
        <v>18377</v>
      </c>
      <c r="B13323" t="s">
        <v>15509</v>
      </c>
      <c r="C13323" s="15" t="s">
        <v>15510</v>
      </c>
      <c r="D13323" s="15" t="s">
        <v>15511</v>
      </c>
      <c r="E13323">
        <v>20839</v>
      </c>
      <c r="F13323">
        <v>30217</v>
      </c>
      <c r="H13323">
        <v>9</v>
      </c>
      <c r="K13323" s="16">
        <f t="shared" si="643"/>
        <v>23339.68</v>
      </c>
      <c r="L13323" s="16">
        <f t="shared" si="645"/>
        <v>24568.084210526315</v>
      </c>
      <c r="M13323" s="16">
        <f t="shared" si="644"/>
        <v>27918.277511961722</v>
      </c>
      <c r="N13323" t="e">
        <f>INDEX(XML!$A$2:$R$782,MATCH(C13323,XML!$D$2:$D$737,0),2)</f>
        <v>#N/A</v>
      </c>
    </row>
    <row r="13324" spans="1:14" ht="45" x14ac:dyDescent="0.2">
      <c r="A13324">
        <v>18386</v>
      </c>
      <c r="B13324" t="s">
        <v>15527</v>
      </c>
      <c r="C13324" s="15" t="s">
        <v>15528</v>
      </c>
      <c r="D13324" s="15" t="s">
        <v>15529</v>
      </c>
      <c r="E13324">
        <v>10990</v>
      </c>
      <c r="F13324">
        <v>14681</v>
      </c>
      <c r="K13324" s="16">
        <f t="shared" si="643"/>
        <v>12308.8</v>
      </c>
      <c r="L13324" s="16">
        <f t="shared" si="645"/>
        <v>12956.631578947368</v>
      </c>
      <c r="M13324" s="16">
        <f t="shared" si="644"/>
        <v>14723.444976076555</v>
      </c>
      <c r="N13324" t="e">
        <f>INDEX(XML!$A$2:$R$782,MATCH(C13324,XML!$D$2:$D$737,0),2)</f>
        <v>#N/A</v>
      </c>
    </row>
    <row r="13325" spans="1:14" ht="45" x14ac:dyDescent="0.2">
      <c r="A13325">
        <v>18385</v>
      </c>
      <c r="B13325" t="s">
        <v>15530</v>
      </c>
      <c r="C13325" s="15" t="s">
        <v>15531</v>
      </c>
      <c r="D13325" s="15" t="s">
        <v>15532</v>
      </c>
      <c r="E13325">
        <v>10990</v>
      </c>
      <c r="F13325">
        <v>14681</v>
      </c>
      <c r="H13325">
        <v>4</v>
      </c>
      <c r="K13325" s="16">
        <f t="shared" si="643"/>
        <v>12308.8</v>
      </c>
      <c r="L13325" s="16">
        <f t="shared" si="645"/>
        <v>12956.631578947368</v>
      </c>
      <c r="M13325" s="16">
        <f t="shared" si="644"/>
        <v>14723.444976076555</v>
      </c>
      <c r="N13325" t="e">
        <f>INDEX(XML!$A$2:$R$782,MATCH(C13325,XML!$D$2:$D$737,0),2)</f>
        <v>#N/A</v>
      </c>
    </row>
    <row r="13326" spans="1:14" ht="45" x14ac:dyDescent="0.2">
      <c r="A13326">
        <v>18383</v>
      </c>
      <c r="B13326" t="s">
        <v>15536</v>
      </c>
      <c r="C13326" s="15" t="s">
        <v>15537</v>
      </c>
      <c r="D13326" s="15" t="s">
        <v>15538</v>
      </c>
      <c r="E13326">
        <v>10990</v>
      </c>
      <c r="F13326">
        <v>14681</v>
      </c>
      <c r="H13326">
        <v>9</v>
      </c>
      <c r="K13326" s="16">
        <f t="shared" si="643"/>
        <v>12308.8</v>
      </c>
      <c r="L13326" s="16">
        <f t="shared" si="645"/>
        <v>12956.631578947368</v>
      </c>
      <c r="M13326" s="16">
        <f t="shared" si="644"/>
        <v>14723.444976076555</v>
      </c>
      <c r="N13326" t="e">
        <f>INDEX(XML!$A$2:$R$782,MATCH(C13326,XML!$D$2:$D$737,0),2)</f>
        <v>#N/A</v>
      </c>
    </row>
    <row r="13327" spans="1:14" ht="45" x14ac:dyDescent="0.2">
      <c r="A13327">
        <v>18384</v>
      </c>
      <c r="B13327" t="s">
        <v>15488</v>
      </c>
      <c r="C13327" s="15" t="s">
        <v>15489</v>
      </c>
      <c r="D13327" s="15" t="s">
        <v>15490</v>
      </c>
      <c r="E13327">
        <v>10990</v>
      </c>
      <c r="F13327">
        <v>14681</v>
      </c>
      <c r="H13327">
        <v>10</v>
      </c>
      <c r="K13327" s="16">
        <f t="shared" si="643"/>
        <v>12308.8</v>
      </c>
      <c r="L13327" s="16">
        <f t="shared" si="645"/>
        <v>12956.631578947368</v>
      </c>
      <c r="M13327" s="16">
        <f t="shared" si="644"/>
        <v>14723.444976076555</v>
      </c>
      <c r="N13327" t="e">
        <f>INDEX(XML!$A$2:$R$782,MATCH(C13327,XML!$D$2:$D$737,0),2)</f>
        <v>#N/A</v>
      </c>
    </row>
    <row r="13328" spans="1:14" ht="45" x14ac:dyDescent="0.2">
      <c r="A13328">
        <v>18390</v>
      </c>
      <c r="B13328" t="s">
        <v>15506</v>
      </c>
      <c r="C13328" s="15" t="s">
        <v>15507</v>
      </c>
      <c r="D13328" s="15" t="s">
        <v>15508</v>
      </c>
      <c r="E13328">
        <v>16290</v>
      </c>
      <c r="F13328">
        <v>21186</v>
      </c>
      <c r="H13328">
        <v>6</v>
      </c>
      <c r="K13328" s="16">
        <f t="shared" si="643"/>
        <v>18244.8</v>
      </c>
      <c r="L13328" s="16">
        <f t="shared" si="645"/>
        <v>19205.052631578947</v>
      </c>
      <c r="M13328" s="16">
        <f t="shared" si="644"/>
        <v>21823.923444976073</v>
      </c>
      <c r="N13328" t="e">
        <f>INDEX(XML!$A$2:$R$782,MATCH(C13328,XML!$D$2:$D$737,0),2)</f>
        <v>#N/A</v>
      </c>
    </row>
    <row r="13329" spans="1:14" ht="45" x14ac:dyDescent="0.2">
      <c r="A13329">
        <v>18389</v>
      </c>
      <c r="B13329" t="s">
        <v>15518</v>
      </c>
      <c r="C13329" s="15" t="s">
        <v>15519</v>
      </c>
      <c r="D13329" s="15" t="s">
        <v>15520</v>
      </c>
      <c r="E13329">
        <v>16290</v>
      </c>
      <c r="F13329">
        <v>21186</v>
      </c>
      <c r="H13329">
        <v>10</v>
      </c>
      <c r="K13329" s="16">
        <f t="shared" si="643"/>
        <v>18244.8</v>
      </c>
      <c r="L13329" s="16">
        <f t="shared" si="645"/>
        <v>19205.052631578947</v>
      </c>
      <c r="M13329" s="16">
        <f t="shared" si="644"/>
        <v>21823.923444976073</v>
      </c>
      <c r="N13329" t="e">
        <f>INDEX(XML!$A$2:$R$782,MATCH(C13329,XML!$D$2:$D$737,0),2)</f>
        <v>#N/A</v>
      </c>
    </row>
    <row r="13330" spans="1:14" ht="45" x14ac:dyDescent="0.2">
      <c r="A13330">
        <v>18388</v>
      </c>
      <c r="B13330" t="s">
        <v>15521</v>
      </c>
      <c r="C13330" s="15" t="s">
        <v>15522</v>
      </c>
      <c r="D13330" s="15" t="s">
        <v>15523</v>
      </c>
      <c r="E13330">
        <v>16290</v>
      </c>
      <c r="F13330">
        <v>21186</v>
      </c>
      <c r="H13330">
        <v>13</v>
      </c>
      <c r="K13330" s="16">
        <f t="shared" si="643"/>
        <v>18244.8</v>
      </c>
      <c r="L13330" s="16">
        <f t="shared" si="645"/>
        <v>19205.052631578947</v>
      </c>
      <c r="M13330" s="16">
        <f t="shared" si="644"/>
        <v>21823.923444976073</v>
      </c>
      <c r="N13330" t="e">
        <f>INDEX(XML!$A$2:$R$782,MATCH(C13330,XML!$D$2:$D$737,0),2)</f>
        <v>#N/A</v>
      </c>
    </row>
    <row r="13331" spans="1:14" ht="45" x14ac:dyDescent="0.2">
      <c r="A13331">
        <v>18387</v>
      </c>
      <c r="B13331" t="s">
        <v>15524</v>
      </c>
      <c r="C13331" s="15" t="s">
        <v>15525</v>
      </c>
      <c r="D13331" s="15" t="s">
        <v>15526</v>
      </c>
      <c r="E13331">
        <v>16290</v>
      </c>
      <c r="F13331">
        <v>21186</v>
      </c>
      <c r="H13331">
        <v>14</v>
      </c>
      <c r="K13331" s="16">
        <f t="shared" si="643"/>
        <v>18244.8</v>
      </c>
      <c r="L13331" s="16">
        <f t="shared" si="645"/>
        <v>19205.052631578947</v>
      </c>
      <c r="M13331" s="16">
        <f t="shared" si="644"/>
        <v>21823.923444976073</v>
      </c>
      <c r="N13331" t="e">
        <f>INDEX(XML!$A$2:$R$782,MATCH(C13331,XML!$D$2:$D$737,0),2)</f>
        <v>#N/A</v>
      </c>
    </row>
    <row r="13332" spans="1:14" ht="56.25" x14ac:dyDescent="0.2">
      <c r="A13332">
        <v>53800</v>
      </c>
      <c r="B13332" t="s">
        <v>15491</v>
      </c>
      <c r="C13332" s="15" t="s">
        <v>15492</v>
      </c>
      <c r="D13332" s="15" t="s">
        <v>15493</v>
      </c>
      <c r="E13332">
        <v>18751</v>
      </c>
      <c r="F13332">
        <v>27189</v>
      </c>
      <c r="H13332">
        <v>9</v>
      </c>
      <c r="K13332" s="16">
        <f t="shared" si="643"/>
        <v>21001.119999999999</v>
      </c>
      <c r="L13332" s="16">
        <f t="shared" si="645"/>
        <v>22106.442105263159</v>
      </c>
      <c r="M13332" s="16">
        <f t="shared" si="644"/>
        <v>25120.956937799045</v>
      </c>
      <c r="N13332" t="e">
        <f>INDEX(XML!$A$2:$R$782,MATCH(C13332,XML!$D$2:$D$737,0),2)</f>
        <v>#N/A</v>
      </c>
    </row>
    <row r="13333" spans="1:14" ht="15.75" x14ac:dyDescent="0.25">
      <c r="A13333" s="184" t="s">
        <v>8940</v>
      </c>
      <c r="B13333" s="184"/>
      <c r="C13333" s="185"/>
      <c r="D13333" s="185"/>
      <c r="E13333" s="184"/>
      <c r="F13333" s="184"/>
      <c r="G13333" s="184"/>
      <c r="H13333" s="184"/>
      <c r="I13333" s="184"/>
      <c r="J13333" s="184"/>
      <c r="K13333" s="16">
        <f t="shared" si="643"/>
        <v>0</v>
      </c>
      <c r="L13333" s="16">
        <f t="shared" si="645"/>
        <v>0</v>
      </c>
      <c r="M13333" s="16">
        <f t="shared" si="644"/>
        <v>0</v>
      </c>
      <c r="N13333" t="e">
        <f>INDEX(XML!$A$2:$R$782,MATCH(C13333,XML!$D$2:$D$737,0),2)</f>
        <v>#N/A</v>
      </c>
    </row>
    <row r="13334" spans="1:14" ht="22.5" x14ac:dyDescent="0.2">
      <c r="A13334">
        <v>53801</v>
      </c>
      <c r="B13334" t="s">
        <v>15619</v>
      </c>
      <c r="C13334" s="15" t="s">
        <v>15620</v>
      </c>
      <c r="D13334" s="15" t="s">
        <v>15621</v>
      </c>
      <c r="E13334">
        <v>1680</v>
      </c>
      <c r="F13334">
        <v>1848</v>
      </c>
      <c r="K13334" s="16">
        <f t="shared" si="643"/>
        <v>1881.6</v>
      </c>
      <c r="L13334" s="16">
        <f t="shared" si="645"/>
        <v>1980.6315789473683</v>
      </c>
      <c r="M13334" s="16">
        <f t="shared" si="644"/>
        <v>2250.7177033492821</v>
      </c>
      <c r="N13334" t="e">
        <f>INDEX(XML!$A$2:$R$782,MATCH(C13334,XML!$D$2:$D$737,0),2)</f>
        <v>#N/A</v>
      </c>
    </row>
    <row r="13335" spans="1:14" ht="33.75" x14ac:dyDescent="0.2">
      <c r="A13335">
        <v>16256</v>
      </c>
      <c r="B13335" t="s">
        <v>16192</v>
      </c>
      <c r="C13335" s="15" t="s">
        <v>8941</v>
      </c>
      <c r="D13335" s="15" t="s">
        <v>8942</v>
      </c>
      <c r="E13335">
        <v>4180</v>
      </c>
      <c r="F13335">
        <v>4600</v>
      </c>
      <c r="H13335" t="s">
        <v>746</v>
      </c>
      <c r="K13335" s="16">
        <f t="shared" si="643"/>
        <v>4681.6000000000004</v>
      </c>
      <c r="L13335" s="16">
        <f t="shared" si="645"/>
        <v>4928.0000000000009</v>
      </c>
      <c r="M13335" s="16">
        <f t="shared" si="644"/>
        <v>5600.0000000000009</v>
      </c>
      <c r="N13335" t="e">
        <f>INDEX(XML!$A$2:$R$782,MATCH(C13335,XML!$D$2:$D$737,0),2)</f>
        <v>#N/A</v>
      </c>
    </row>
    <row r="13336" spans="1:14" ht="33.75" x14ac:dyDescent="0.2">
      <c r="A13336">
        <v>16257</v>
      </c>
      <c r="B13336" t="s">
        <v>15582</v>
      </c>
      <c r="C13336" s="15" t="s">
        <v>15583</v>
      </c>
      <c r="D13336" s="15" t="s">
        <v>15584</v>
      </c>
      <c r="E13336">
        <v>6520</v>
      </c>
      <c r="F13336">
        <v>7180</v>
      </c>
      <c r="H13336" t="s">
        <v>746</v>
      </c>
      <c r="K13336" s="16">
        <f t="shared" si="643"/>
        <v>7302.4</v>
      </c>
      <c r="L13336" s="16">
        <f t="shared" si="645"/>
        <v>7686.7368421052633</v>
      </c>
      <c r="M13336" s="16">
        <f t="shared" si="644"/>
        <v>8734.9282296650708</v>
      </c>
      <c r="N13336" t="e">
        <f>INDEX(XML!$A$2:$R$782,MATCH(C13336,XML!$D$2:$D$737,0),2)</f>
        <v>#N/A</v>
      </c>
    </row>
    <row r="13337" spans="1:14" ht="15.75" x14ac:dyDescent="0.25">
      <c r="A13337" s="184" t="s">
        <v>8943</v>
      </c>
      <c r="B13337" s="184"/>
      <c r="C13337" s="185"/>
      <c r="D13337" s="185"/>
      <c r="E13337" s="184"/>
      <c r="F13337" s="184"/>
      <c r="G13337" s="184"/>
      <c r="H13337" s="184"/>
      <c r="I13337" s="184"/>
      <c r="J13337" s="184"/>
      <c r="K13337" s="16">
        <f t="shared" si="643"/>
        <v>0</v>
      </c>
      <c r="L13337" s="16">
        <f t="shared" si="645"/>
        <v>0</v>
      </c>
      <c r="M13337" s="16">
        <f t="shared" si="644"/>
        <v>0</v>
      </c>
      <c r="N13337" t="e">
        <f>INDEX(XML!$A$2:$R$782,MATCH(C13337,XML!$D$2:$D$737,0),2)</f>
        <v>#N/A</v>
      </c>
    </row>
    <row r="13338" spans="1:14" ht="33.75" x14ac:dyDescent="0.2">
      <c r="A13338">
        <v>82880</v>
      </c>
      <c r="B13338" t="s">
        <v>44699</v>
      </c>
      <c r="C13338" s="15" t="s">
        <v>44700</v>
      </c>
      <c r="D13338" s="15" t="s">
        <v>44701</v>
      </c>
      <c r="E13338">
        <v>8160</v>
      </c>
      <c r="F13338">
        <v>12900</v>
      </c>
      <c r="H13338">
        <v>2</v>
      </c>
      <c r="K13338" s="16">
        <f t="shared" si="643"/>
        <v>9139.2000000000007</v>
      </c>
      <c r="L13338" s="16">
        <f t="shared" si="645"/>
        <v>9620.21052631579</v>
      </c>
      <c r="M13338" s="16">
        <f t="shared" si="644"/>
        <v>10932.057416267942</v>
      </c>
      <c r="N13338" t="e">
        <f>INDEX(XML!$A$2:$R$782,MATCH(C13338,XML!$D$2:$D$737,0),2)</f>
        <v>#N/A</v>
      </c>
    </row>
    <row r="13339" spans="1:14" ht="45" x14ac:dyDescent="0.2">
      <c r="A13339">
        <v>18140</v>
      </c>
      <c r="B13339" t="s">
        <v>16193</v>
      </c>
      <c r="C13339" s="15" t="s">
        <v>8948</v>
      </c>
      <c r="D13339" s="15" t="s">
        <v>8949</v>
      </c>
      <c r="E13339">
        <v>203</v>
      </c>
      <c r="F13339">
        <v>234</v>
      </c>
      <c r="H13339">
        <v>98</v>
      </c>
      <c r="K13339" s="16">
        <f t="shared" si="643"/>
        <v>227.36</v>
      </c>
      <c r="L13339" s="16">
        <f t="shared" si="645"/>
        <v>239.32631578947368</v>
      </c>
      <c r="M13339" s="16">
        <f t="shared" si="644"/>
        <v>271.96172248803828</v>
      </c>
      <c r="N13339" t="e">
        <f>INDEX(XML!$A$2:$R$782,MATCH(C13339,XML!$D$2:$D$737,0),2)</f>
        <v>#N/A</v>
      </c>
    </row>
    <row r="13340" spans="1:14" ht="45" x14ac:dyDescent="0.2">
      <c r="A13340">
        <v>18141</v>
      </c>
      <c r="B13340" t="s">
        <v>15585</v>
      </c>
      <c r="C13340" s="15" t="s">
        <v>15586</v>
      </c>
      <c r="D13340" s="15" t="s">
        <v>15587</v>
      </c>
      <c r="E13340">
        <v>264</v>
      </c>
      <c r="F13340">
        <v>304</v>
      </c>
      <c r="H13340" t="s">
        <v>765</v>
      </c>
      <c r="K13340" s="16">
        <f t="shared" si="643"/>
        <v>295.68</v>
      </c>
      <c r="L13340" s="16">
        <f t="shared" si="645"/>
        <v>311.2421052631579</v>
      </c>
      <c r="M13340" s="16">
        <f t="shared" si="644"/>
        <v>353.68421052631578</v>
      </c>
      <c r="N13340" t="e">
        <f>INDEX(XML!$A$2:$R$782,MATCH(C13340,XML!$D$2:$D$737,0),2)</f>
        <v>#N/A</v>
      </c>
    </row>
    <row r="13341" spans="1:14" ht="45" x14ac:dyDescent="0.2">
      <c r="A13341">
        <v>18142</v>
      </c>
      <c r="B13341" t="s">
        <v>14784</v>
      </c>
      <c r="C13341" s="15" t="s">
        <v>8950</v>
      </c>
      <c r="D13341" s="15" t="s">
        <v>8951</v>
      </c>
      <c r="E13341">
        <v>325</v>
      </c>
      <c r="F13341">
        <v>374</v>
      </c>
      <c r="H13341" t="s">
        <v>765</v>
      </c>
      <c r="K13341" s="16">
        <f t="shared" si="643"/>
        <v>364</v>
      </c>
      <c r="L13341" s="16">
        <f t="shared" si="645"/>
        <v>383.15789473684208</v>
      </c>
      <c r="M13341" s="16">
        <f t="shared" si="644"/>
        <v>435.40669856459323</v>
      </c>
      <c r="N13341" t="e">
        <f>INDEX(XML!$A$2:$R$782,MATCH(C13341,XML!$D$2:$D$737,0),2)</f>
        <v>#N/A</v>
      </c>
    </row>
    <row r="13342" spans="1:14" ht="45" x14ac:dyDescent="0.2">
      <c r="A13342">
        <v>47835</v>
      </c>
      <c r="B13342" t="s">
        <v>46575</v>
      </c>
      <c r="C13342" s="15" t="s">
        <v>8952</v>
      </c>
      <c r="D13342" s="15" t="s">
        <v>8953</v>
      </c>
      <c r="E13342">
        <v>548</v>
      </c>
      <c r="F13342">
        <v>680</v>
      </c>
      <c r="H13342" t="s">
        <v>766</v>
      </c>
      <c r="K13342" s="16">
        <f t="shared" si="643"/>
        <v>613.76</v>
      </c>
      <c r="L13342" s="16">
        <f t="shared" si="645"/>
        <v>646.06315789473683</v>
      </c>
      <c r="M13342" s="16">
        <f t="shared" si="644"/>
        <v>734.16267942583727</v>
      </c>
      <c r="N13342" t="e">
        <f>INDEX(XML!$A$2:$R$782,MATCH(C13342,XML!$D$2:$D$737,0),2)</f>
        <v>#N/A</v>
      </c>
    </row>
    <row r="13343" spans="1:14" ht="45" x14ac:dyDescent="0.2">
      <c r="A13343">
        <v>18143</v>
      </c>
      <c r="B13343" t="s">
        <v>14785</v>
      </c>
      <c r="C13343" s="15" t="s">
        <v>8944</v>
      </c>
      <c r="D13343" s="15" t="s">
        <v>8945</v>
      </c>
      <c r="E13343">
        <v>533</v>
      </c>
      <c r="F13343">
        <v>680</v>
      </c>
      <c r="H13343" t="s">
        <v>767</v>
      </c>
      <c r="K13343" s="16">
        <f t="shared" si="643"/>
        <v>596.96</v>
      </c>
      <c r="L13343" s="16">
        <f t="shared" si="645"/>
        <v>628.37894736842111</v>
      </c>
      <c r="M13343" s="16">
        <f t="shared" si="644"/>
        <v>714.06698564593307</v>
      </c>
      <c r="N13343" t="e">
        <f>INDEX(XML!$A$2:$R$782,MATCH(C13343,XML!$D$2:$D$737,0),2)</f>
        <v>#N/A</v>
      </c>
    </row>
    <row r="13344" spans="1:14" ht="45" x14ac:dyDescent="0.2">
      <c r="A13344">
        <v>18144</v>
      </c>
      <c r="B13344" t="s">
        <v>15588</v>
      </c>
      <c r="C13344" s="15" t="s">
        <v>15589</v>
      </c>
      <c r="D13344" s="15" t="s">
        <v>15590</v>
      </c>
      <c r="E13344">
        <v>586</v>
      </c>
      <c r="F13344">
        <v>680</v>
      </c>
      <c r="H13344" t="s">
        <v>767</v>
      </c>
      <c r="K13344" s="16">
        <f t="shared" si="643"/>
        <v>656.31999999999994</v>
      </c>
      <c r="L13344" s="16">
        <f t="shared" si="645"/>
        <v>690.86315789473679</v>
      </c>
      <c r="M13344" s="16">
        <f t="shared" si="644"/>
        <v>785.07177033492815</v>
      </c>
      <c r="N13344" t="e">
        <f>INDEX(XML!$A$2:$R$782,MATCH(C13344,XML!$D$2:$D$737,0),2)</f>
        <v>#N/A</v>
      </c>
    </row>
    <row r="13345" spans="1:14" ht="45" x14ac:dyDescent="0.2">
      <c r="A13345">
        <v>18145</v>
      </c>
      <c r="B13345" t="s">
        <v>14786</v>
      </c>
      <c r="C13345" s="15" t="s">
        <v>8946</v>
      </c>
      <c r="D13345" s="15" t="s">
        <v>8947</v>
      </c>
      <c r="E13345">
        <v>707</v>
      </c>
      <c r="F13345">
        <v>814</v>
      </c>
      <c r="H13345" t="s">
        <v>767</v>
      </c>
      <c r="K13345" s="16">
        <f t="shared" si="643"/>
        <v>791.84</v>
      </c>
      <c r="L13345" s="16">
        <f t="shared" si="645"/>
        <v>833.51578947368421</v>
      </c>
      <c r="M13345" s="16">
        <f t="shared" si="644"/>
        <v>947.17703349282306</v>
      </c>
      <c r="N13345" t="e">
        <f>INDEX(XML!$A$2:$R$782,MATCH(C13345,XML!$D$2:$D$737,0),2)</f>
        <v>#N/A</v>
      </c>
    </row>
    <row r="13346" spans="1:14" ht="33.75" x14ac:dyDescent="0.2">
      <c r="A13346">
        <v>53802</v>
      </c>
      <c r="B13346" t="s">
        <v>15591</v>
      </c>
      <c r="C13346" s="15" t="s">
        <v>15592</v>
      </c>
      <c r="D13346" s="15" t="s">
        <v>15593</v>
      </c>
      <c r="E13346">
        <v>176</v>
      </c>
      <c r="F13346">
        <v>221</v>
      </c>
      <c r="K13346" s="16">
        <f t="shared" si="643"/>
        <v>197.12</v>
      </c>
      <c r="L13346" s="16">
        <f t="shared" si="645"/>
        <v>207.49473684210525</v>
      </c>
      <c r="M13346" s="16">
        <f t="shared" si="644"/>
        <v>235.78947368421052</v>
      </c>
      <c r="N13346" t="e">
        <f>INDEX(XML!$A$2:$R$782,MATCH(C13346,XML!$D$2:$D$737,0),2)</f>
        <v>#N/A</v>
      </c>
    </row>
    <row r="13347" spans="1:14" ht="33.75" x14ac:dyDescent="0.2">
      <c r="A13347">
        <v>53803</v>
      </c>
      <c r="B13347" t="s">
        <v>15594</v>
      </c>
      <c r="C13347" s="15" t="s">
        <v>15595</v>
      </c>
      <c r="D13347" s="15" t="s">
        <v>15596</v>
      </c>
      <c r="E13347">
        <v>197</v>
      </c>
      <c r="F13347">
        <v>255</v>
      </c>
      <c r="K13347" s="16">
        <f t="shared" si="643"/>
        <v>220.64</v>
      </c>
      <c r="L13347" s="16">
        <f t="shared" si="645"/>
        <v>232.25263157894736</v>
      </c>
      <c r="M13347" s="16">
        <f t="shared" si="644"/>
        <v>263.92344497607655</v>
      </c>
      <c r="N13347" t="e">
        <f>INDEX(XML!$A$2:$R$782,MATCH(C13347,XML!$D$2:$D$737,0),2)</f>
        <v>#N/A</v>
      </c>
    </row>
    <row r="13348" spans="1:14" ht="33.75" x14ac:dyDescent="0.2">
      <c r="A13348">
        <v>53804</v>
      </c>
      <c r="B13348" t="s">
        <v>15597</v>
      </c>
      <c r="C13348" s="15" t="s">
        <v>15598</v>
      </c>
      <c r="D13348" s="15" t="s">
        <v>15599</v>
      </c>
      <c r="E13348">
        <v>284</v>
      </c>
      <c r="F13348">
        <v>366</v>
      </c>
      <c r="H13348" t="s">
        <v>1168</v>
      </c>
      <c r="K13348" s="16">
        <f t="shared" si="643"/>
        <v>318.08</v>
      </c>
      <c r="L13348" s="16">
        <f t="shared" si="645"/>
        <v>334.82105263157894</v>
      </c>
      <c r="M13348" s="16">
        <f t="shared" si="644"/>
        <v>380.47846889952149</v>
      </c>
      <c r="N13348" t="e">
        <f>INDEX(XML!$A$2:$R$782,MATCH(C13348,XML!$D$2:$D$737,0),2)</f>
        <v>#N/A</v>
      </c>
    </row>
    <row r="13349" spans="1:14" ht="33.75" x14ac:dyDescent="0.2">
      <c r="A13349">
        <v>53805</v>
      </c>
      <c r="B13349" t="s">
        <v>15600</v>
      </c>
      <c r="C13349" s="15" t="s">
        <v>15601</v>
      </c>
      <c r="D13349" s="15" t="s">
        <v>15602</v>
      </c>
      <c r="E13349">
        <v>309</v>
      </c>
      <c r="F13349">
        <v>400</v>
      </c>
      <c r="H13349">
        <v>472</v>
      </c>
      <c r="K13349" s="16">
        <f t="shared" si="643"/>
        <v>346.08</v>
      </c>
      <c r="L13349" s="16">
        <f t="shared" si="645"/>
        <v>364.29473684210524</v>
      </c>
      <c r="M13349" s="16">
        <f t="shared" si="644"/>
        <v>413.97129186602871</v>
      </c>
      <c r="N13349" t="e">
        <f>INDEX(XML!$A$2:$R$782,MATCH(C13349,XML!$D$2:$D$737,0),2)</f>
        <v>#N/A</v>
      </c>
    </row>
    <row r="13350" spans="1:14" ht="33.75" x14ac:dyDescent="0.2">
      <c r="A13350">
        <v>53806</v>
      </c>
      <c r="B13350" t="s">
        <v>15603</v>
      </c>
      <c r="C13350" s="15" t="s">
        <v>15604</v>
      </c>
      <c r="D13350" s="15" t="s">
        <v>15605</v>
      </c>
      <c r="E13350">
        <v>503</v>
      </c>
      <c r="F13350">
        <v>730</v>
      </c>
      <c r="K13350" s="16">
        <f t="shared" si="643"/>
        <v>563.36</v>
      </c>
      <c r="L13350" s="16">
        <f t="shared" si="645"/>
        <v>593.01052631578943</v>
      </c>
      <c r="M13350" s="16">
        <f t="shared" si="644"/>
        <v>673.87559808612434</v>
      </c>
      <c r="N13350" t="e">
        <f>INDEX(XML!$A$2:$R$782,MATCH(C13350,XML!$D$2:$D$737,0),2)</f>
        <v>#N/A</v>
      </c>
    </row>
    <row r="13351" spans="1:14" ht="33.75" x14ac:dyDescent="0.2">
      <c r="A13351">
        <v>53807</v>
      </c>
      <c r="B13351" t="s">
        <v>15606</v>
      </c>
      <c r="C13351" s="15" t="s">
        <v>15607</v>
      </c>
      <c r="D13351" s="15" t="s">
        <v>15608</v>
      </c>
      <c r="E13351">
        <v>549</v>
      </c>
      <c r="F13351">
        <v>796</v>
      </c>
      <c r="K13351" s="16">
        <f t="shared" si="643"/>
        <v>614.88</v>
      </c>
      <c r="L13351" s="16">
        <f t="shared" si="645"/>
        <v>647.2421052631579</v>
      </c>
      <c r="M13351" s="16">
        <f t="shared" si="644"/>
        <v>735.50239234449759</v>
      </c>
      <c r="N13351" t="e">
        <f>INDEX(XML!$A$2:$R$782,MATCH(C13351,XML!$D$2:$D$737,0),2)</f>
        <v>#N/A</v>
      </c>
    </row>
    <row r="13352" spans="1:14" ht="15.75" x14ac:dyDescent="0.25">
      <c r="A13352" s="184" t="s">
        <v>8954</v>
      </c>
      <c r="B13352" s="184"/>
      <c r="C13352" s="185"/>
      <c r="D13352" s="185"/>
      <c r="E13352" s="184"/>
      <c r="F13352" s="184"/>
      <c r="G13352" s="184"/>
      <c r="H13352" s="184"/>
      <c r="I13352" s="184"/>
      <c r="J13352" s="184"/>
      <c r="K13352" s="16">
        <f t="shared" si="643"/>
        <v>0</v>
      </c>
      <c r="L13352" s="16">
        <f t="shared" si="645"/>
        <v>0</v>
      </c>
      <c r="M13352" s="16">
        <f t="shared" si="644"/>
        <v>0</v>
      </c>
      <c r="N13352" t="e">
        <f>INDEX(XML!$A$2:$R$782,MATCH(C13352,XML!$D$2:$D$737,0),2)</f>
        <v>#N/A</v>
      </c>
    </row>
    <row r="13353" spans="1:14" ht="33.75" x14ac:dyDescent="0.2">
      <c r="A13353">
        <v>20446</v>
      </c>
      <c r="B13353" t="s">
        <v>14787</v>
      </c>
      <c r="C13353" s="15" t="s">
        <v>8959</v>
      </c>
      <c r="D13353" s="15" t="s">
        <v>8960</v>
      </c>
      <c r="E13353">
        <v>2720</v>
      </c>
      <c r="F13353">
        <v>3478</v>
      </c>
      <c r="H13353" t="s">
        <v>746</v>
      </c>
      <c r="K13353" s="16">
        <f t="shared" si="643"/>
        <v>3046.4</v>
      </c>
      <c r="L13353" s="16">
        <f t="shared" si="645"/>
        <v>3206.7368421052633</v>
      </c>
      <c r="M13353" s="16">
        <f t="shared" si="644"/>
        <v>3644.0191387559812</v>
      </c>
      <c r="N13353" t="e">
        <f>INDEX(XML!$A$2:$R$782,MATCH(C13353,XML!$D$2:$D$737,0),2)</f>
        <v>#N/A</v>
      </c>
    </row>
    <row r="13354" spans="1:14" ht="33.75" x14ac:dyDescent="0.2">
      <c r="A13354">
        <v>16310</v>
      </c>
      <c r="B13354" t="s">
        <v>14788</v>
      </c>
      <c r="C13354" s="15" t="s">
        <v>8957</v>
      </c>
      <c r="D13354" s="15" t="s">
        <v>8958</v>
      </c>
      <c r="E13354">
        <v>3240</v>
      </c>
      <c r="F13354">
        <v>3825</v>
      </c>
      <c r="H13354">
        <v>8</v>
      </c>
      <c r="K13354" s="16">
        <f t="shared" si="643"/>
        <v>3628.8</v>
      </c>
      <c r="L13354" s="16">
        <f t="shared" si="645"/>
        <v>3819.7894736842104</v>
      </c>
      <c r="M13354" s="16">
        <f t="shared" si="644"/>
        <v>4340.6698564593307</v>
      </c>
      <c r="N13354" t="e">
        <f>INDEX(XML!$A$2:$R$782,MATCH(C13354,XML!$D$2:$D$737,0),2)</f>
        <v>#N/A</v>
      </c>
    </row>
    <row r="13355" spans="1:14" ht="33.75" x14ac:dyDescent="0.2">
      <c r="A13355">
        <v>16311</v>
      </c>
      <c r="B13355" t="s">
        <v>14789</v>
      </c>
      <c r="C13355" s="15" t="s">
        <v>8955</v>
      </c>
      <c r="D13355" s="15" t="s">
        <v>8956</v>
      </c>
      <c r="E13355">
        <v>5640</v>
      </c>
      <c r="F13355">
        <v>6548</v>
      </c>
      <c r="H13355">
        <v>5</v>
      </c>
      <c r="K13355" s="16">
        <f t="shared" si="643"/>
        <v>6316.8</v>
      </c>
      <c r="L13355" s="16">
        <f t="shared" si="645"/>
        <v>6649.2631578947367</v>
      </c>
      <c r="M13355" s="16">
        <f t="shared" si="644"/>
        <v>7555.9808612440193</v>
      </c>
      <c r="N13355" t="e">
        <f>INDEX(XML!$A$2:$R$782,MATCH(C13355,XML!$D$2:$D$737,0),2)</f>
        <v>#N/A</v>
      </c>
    </row>
    <row r="13356" spans="1:14" ht="15.75" x14ac:dyDescent="0.25">
      <c r="A13356" s="184" t="s">
        <v>8963</v>
      </c>
      <c r="B13356" s="184"/>
      <c r="C13356" s="185"/>
      <c r="D13356" s="185"/>
      <c r="E13356" s="184"/>
      <c r="F13356" s="184"/>
      <c r="G13356" s="184"/>
      <c r="H13356" s="184"/>
      <c r="I13356" s="184"/>
      <c r="J13356" s="184"/>
      <c r="K13356" s="16">
        <f t="shared" si="643"/>
        <v>0</v>
      </c>
      <c r="L13356" s="16">
        <f t="shared" si="645"/>
        <v>0</v>
      </c>
      <c r="M13356" s="16">
        <f t="shared" si="644"/>
        <v>0</v>
      </c>
      <c r="N13356" t="e">
        <f>INDEX(XML!$A$2:$R$782,MATCH(C13356,XML!$D$2:$D$737,0),2)</f>
        <v>#N/A</v>
      </c>
    </row>
    <row r="13357" spans="1:14" ht="22.5" x14ac:dyDescent="0.2">
      <c r="A13357">
        <v>17571</v>
      </c>
      <c r="B13357" t="s">
        <v>14790</v>
      </c>
      <c r="C13357" s="15" t="s">
        <v>8964</v>
      </c>
      <c r="D13357" s="15" t="s">
        <v>8965</v>
      </c>
      <c r="E13357">
        <v>349</v>
      </c>
      <c r="F13357">
        <v>402</v>
      </c>
      <c r="K13357" s="16">
        <f t="shared" si="643"/>
        <v>390.88</v>
      </c>
      <c r="L13357" s="16">
        <f t="shared" si="645"/>
        <v>411.45263157894738</v>
      </c>
      <c r="M13357" s="16">
        <f t="shared" si="644"/>
        <v>467.55980861244024</v>
      </c>
      <c r="N13357" t="e">
        <f>INDEX(XML!$A$2:$R$782,MATCH(C13357,XML!$D$2:$D$737,0),2)</f>
        <v>#N/A</v>
      </c>
    </row>
    <row r="13358" spans="1:14" ht="22.5" x14ac:dyDescent="0.2">
      <c r="A13358">
        <v>56393</v>
      </c>
      <c r="B13358" t="s">
        <v>16735</v>
      </c>
      <c r="C13358" s="15" t="s">
        <v>37674</v>
      </c>
      <c r="D13358" s="15" t="s">
        <v>37675</v>
      </c>
      <c r="E13358">
        <v>125</v>
      </c>
      <c r="F13358">
        <v>164</v>
      </c>
      <c r="H13358">
        <v>927</v>
      </c>
      <c r="K13358" s="16">
        <f t="shared" si="643"/>
        <v>140</v>
      </c>
      <c r="L13358" s="16">
        <f t="shared" si="645"/>
        <v>147.36842105263159</v>
      </c>
      <c r="M13358" s="16">
        <f t="shared" si="644"/>
        <v>167.4641148325359</v>
      </c>
      <c r="N13358" t="e">
        <f>INDEX(XML!$A$2:$R$782,MATCH(C13358,XML!$D$2:$D$737,0),2)</f>
        <v>#N/A</v>
      </c>
    </row>
    <row r="13359" spans="1:14" ht="45" x14ac:dyDescent="0.2">
      <c r="A13359">
        <v>17570</v>
      </c>
      <c r="B13359" t="s">
        <v>13102</v>
      </c>
      <c r="C13359" s="15" t="s">
        <v>8966</v>
      </c>
      <c r="D13359" s="15" t="s">
        <v>8967</v>
      </c>
      <c r="E13359">
        <v>125</v>
      </c>
      <c r="F13359">
        <v>164</v>
      </c>
      <c r="H13359" t="s">
        <v>1192</v>
      </c>
      <c r="K13359" s="16">
        <f t="shared" ref="K13359:K13422" si="646">IF(E13359&gt;49999,E13359+E13359*0.07,IF(E13359&lt;=49999,E13359+E13359*0.12))</f>
        <v>140</v>
      </c>
      <c r="L13359" s="16">
        <f t="shared" si="645"/>
        <v>147.36842105263159</v>
      </c>
      <c r="M13359" s="16">
        <f t="shared" ref="M13359:M13422" si="647">IF(COUNTIF(C13359,"*Dahua*"),F13359-10,L13359*100/88)</f>
        <v>167.4641148325359</v>
      </c>
      <c r="N13359" t="e">
        <f>INDEX(XML!$A$2:$R$782,MATCH(C13359,XML!$D$2:$D$737,0),2)</f>
        <v>#N/A</v>
      </c>
    </row>
    <row r="13360" spans="1:14" ht="33.75" x14ac:dyDescent="0.2">
      <c r="A13360">
        <v>37269</v>
      </c>
      <c r="B13360" t="s">
        <v>13103</v>
      </c>
      <c r="C13360" s="15" t="s">
        <v>8969</v>
      </c>
      <c r="D13360" s="15" t="s">
        <v>8970</v>
      </c>
      <c r="E13360">
        <v>484</v>
      </c>
      <c r="F13360">
        <v>557</v>
      </c>
      <c r="H13360" t="s">
        <v>1168</v>
      </c>
      <c r="K13360" s="16">
        <f t="shared" si="646"/>
        <v>542.08000000000004</v>
      </c>
      <c r="L13360" s="16">
        <f t="shared" si="645"/>
        <v>570.61052631578957</v>
      </c>
      <c r="M13360" s="16">
        <f t="shared" si="647"/>
        <v>648.42105263157907</v>
      </c>
      <c r="N13360" t="e">
        <f>INDEX(XML!$A$2:$R$782,MATCH(C13360,XML!$D$2:$D$737,0),2)</f>
        <v>#N/A</v>
      </c>
    </row>
    <row r="13361" spans="1:14" ht="33.75" x14ac:dyDescent="0.2">
      <c r="A13361">
        <v>17569</v>
      </c>
      <c r="B13361" t="s">
        <v>16194</v>
      </c>
      <c r="C13361" s="15" t="s">
        <v>13957</v>
      </c>
      <c r="D13361" s="15" t="s">
        <v>13958</v>
      </c>
      <c r="E13361">
        <v>484</v>
      </c>
      <c r="F13361">
        <v>557</v>
      </c>
      <c r="H13361" t="s">
        <v>1168</v>
      </c>
      <c r="K13361" s="16">
        <f t="shared" si="646"/>
        <v>542.08000000000004</v>
      </c>
      <c r="L13361" s="16">
        <f t="shared" si="645"/>
        <v>570.61052631578957</v>
      </c>
      <c r="M13361" s="16">
        <f t="shared" si="647"/>
        <v>648.42105263157907</v>
      </c>
      <c r="N13361" t="e">
        <f>INDEX(XML!$A$2:$R$782,MATCH(C13361,XML!$D$2:$D$737,0),2)</f>
        <v>#N/A</v>
      </c>
    </row>
    <row r="13362" spans="1:14" ht="33.75" x14ac:dyDescent="0.2">
      <c r="A13362">
        <v>18848</v>
      </c>
      <c r="B13362" t="s">
        <v>13959</v>
      </c>
      <c r="C13362" s="15" t="s">
        <v>13960</v>
      </c>
      <c r="D13362" s="15" t="s">
        <v>13961</v>
      </c>
      <c r="E13362">
        <v>2602</v>
      </c>
      <c r="F13362">
        <v>2993</v>
      </c>
      <c r="H13362" t="s">
        <v>768</v>
      </c>
      <c r="K13362" s="16">
        <f t="shared" si="646"/>
        <v>2914.24</v>
      </c>
      <c r="L13362" s="16">
        <f t="shared" si="645"/>
        <v>3067.621052631579</v>
      </c>
      <c r="M13362" s="16">
        <f t="shared" si="647"/>
        <v>3485.9330143540674</v>
      </c>
      <c r="N13362" t="e">
        <f>INDEX(XML!$A$2:$R$782,MATCH(C13362,XML!$D$2:$D$737,0),2)</f>
        <v>#N/A</v>
      </c>
    </row>
    <row r="13363" spans="1:14" ht="33.75" x14ac:dyDescent="0.2">
      <c r="A13363">
        <v>21384</v>
      </c>
      <c r="B13363" t="s">
        <v>16195</v>
      </c>
      <c r="C13363" s="15" t="s">
        <v>8968</v>
      </c>
      <c r="D13363" s="15" t="s">
        <v>45963</v>
      </c>
      <c r="E13363">
        <v>2265</v>
      </c>
      <c r="F13363">
        <v>2605</v>
      </c>
      <c r="H13363" t="s">
        <v>747</v>
      </c>
      <c r="K13363" s="16">
        <f t="shared" si="646"/>
        <v>2536.8000000000002</v>
      </c>
      <c r="L13363" s="16">
        <f t="shared" si="645"/>
        <v>2670.3157894736846</v>
      </c>
      <c r="M13363" s="16">
        <f t="shared" si="647"/>
        <v>3034.4497607655508</v>
      </c>
      <c r="N13363" t="e">
        <f>INDEX(XML!$A$2:$R$782,MATCH(C13363,XML!$D$2:$D$737,0),2)</f>
        <v>#N/A</v>
      </c>
    </row>
    <row r="13364" spans="1:14" ht="15.75" x14ac:dyDescent="0.25">
      <c r="A13364" s="184" t="s">
        <v>8971</v>
      </c>
      <c r="B13364" s="184"/>
      <c r="C13364" s="185"/>
      <c r="D13364" s="185"/>
      <c r="E13364" s="184"/>
      <c r="F13364" s="184"/>
      <c r="G13364" s="184"/>
      <c r="H13364" s="184"/>
      <c r="I13364" s="184"/>
      <c r="J13364" s="184"/>
      <c r="K13364" s="16">
        <f t="shared" si="646"/>
        <v>0</v>
      </c>
      <c r="L13364" s="16">
        <f t="shared" si="645"/>
        <v>0</v>
      </c>
      <c r="M13364" s="16">
        <f t="shared" si="647"/>
        <v>0</v>
      </c>
      <c r="N13364" t="e">
        <f>INDEX(XML!$A$2:$R$782,MATCH(C13364,XML!$D$2:$D$737,0),2)</f>
        <v>#N/A</v>
      </c>
    </row>
    <row r="13365" spans="1:14" ht="22.5" x14ac:dyDescent="0.2">
      <c r="A13365">
        <v>24350</v>
      </c>
      <c r="B13365" t="s">
        <v>8972</v>
      </c>
      <c r="C13365" s="15" t="s">
        <v>8986</v>
      </c>
      <c r="D13365" s="15" t="s">
        <v>8987</v>
      </c>
      <c r="E13365">
        <v>53</v>
      </c>
      <c r="F13365">
        <v>61</v>
      </c>
      <c r="H13365" t="s">
        <v>7404</v>
      </c>
      <c r="K13365" s="16">
        <f t="shared" si="646"/>
        <v>59.36</v>
      </c>
      <c r="L13365" s="16">
        <f t="shared" si="645"/>
        <v>62.484210526315792</v>
      </c>
      <c r="M13365" s="16">
        <f t="shared" si="647"/>
        <v>71.004784688995215</v>
      </c>
      <c r="N13365" t="e">
        <f>INDEX(XML!$A$2:$R$782,MATCH(C13365,XML!$D$2:$D$737,0),2)</f>
        <v>#N/A</v>
      </c>
    </row>
    <row r="13366" spans="1:14" ht="22.5" x14ac:dyDescent="0.2">
      <c r="A13366">
        <v>24351</v>
      </c>
      <c r="B13366" t="s">
        <v>8973</v>
      </c>
      <c r="C13366" s="15" t="s">
        <v>27119</v>
      </c>
      <c r="D13366" s="15" t="s">
        <v>27120</v>
      </c>
      <c r="E13366">
        <v>56</v>
      </c>
      <c r="F13366">
        <v>65</v>
      </c>
      <c r="H13366">
        <v>1000</v>
      </c>
      <c r="K13366" s="16">
        <f t="shared" si="646"/>
        <v>62.72</v>
      </c>
      <c r="L13366" s="16">
        <f t="shared" si="645"/>
        <v>66.021052631578954</v>
      </c>
      <c r="M13366" s="16">
        <f t="shared" si="647"/>
        <v>75.023923444976077</v>
      </c>
      <c r="N13366" t="e">
        <f>INDEX(XML!$A$2:$R$782,MATCH(C13366,XML!$D$2:$D$737,0),2)</f>
        <v>#N/A</v>
      </c>
    </row>
    <row r="13367" spans="1:14" ht="22.5" x14ac:dyDescent="0.2">
      <c r="A13367">
        <v>22299</v>
      </c>
      <c r="B13367" t="s">
        <v>25470</v>
      </c>
      <c r="C13367" s="15" t="s">
        <v>8980</v>
      </c>
      <c r="D13367" s="15" t="s">
        <v>8981</v>
      </c>
      <c r="E13367">
        <v>58</v>
      </c>
      <c r="F13367">
        <v>67</v>
      </c>
      <c r="H13367" t="s">
        <v>48666</v>
      </c>
      <c r="K13367" s="16">
        <f t="shared" si="646"/>
        <v>64.959999999999994</v>
      </c>
      <c r="L13367" s="16">
        <f t="shared" si="645"/>
        <v>68.378947368421038</v>
      </c>
      <c r="M13367" s="16">
        <f t="shared" si="647"/>
        <v>77.703349282296642</v>
      </c>
      <c r="N13367" t="e">
        <f>INDEX(XML!$A$2:$R$782,MATCH(C13367,XML!$D$2:$D$737,0),2)</f>
        <v>#N/A</v>
      </c>
    </row>
    <row r="13368" spans="1:14" ht="22.5" x14ac:dyDescent="0.2">
      <c r="A13368">
        <v>56391</v>
      </c>
      <c r="B13368" t="s">
        <v>16741</v>
      </c>
      <c r="C13368" s="15" t="s">
        <v>16742</v>
      </c>
      <c r="D13368" s="15" t="s">
        <v>16743</v>
      </c>
      <c r="E13368">
        <v>65</v>
      </c>
      <c r="F13368">
        <v>75</v>
      </c>
      <c r="H13368">
        <v>500</v>
      </c>
      <c r="K13368" s="16">
        <f t="shared" si="646"/>
        <v>72.8</v>
      </c>
      <c r="L13368" s="16">
        <f t="shared" si="645"/>
        <v>76.631578947368425</v>
      </c>
      <c r="M13368" s="16">
        <f t="shared" si="647"/>
        <v>87.081339712918663</v>
      </c>
      <c r="N13368" t="e">
        <f>INDEX(XML!$A$2:$R$782,MATCH(C13368,XML!$D$2:$D$737,0),2)</f>
        <v>#N/A</v>
      </c>
    </row>
    <row r="13369" spans="1:14" ht="22.5" x14ac:dyDescent="0.2">
      <c r="A13369">
        <v>23451</v>
      </c>
      <c r="B13369" t="s">
        <v>8974</v>
      </c>
      <c r="C13369" s="15" t="s">
        <v>16739</v>
      </c>
      <c r="D13369" s="15" t="s">
        <v>16740</v>
      </c>
      <c r="E13369">
        <v>117</v>
      </c>
      <c r="F13369">
        <v>135</v>
      </c>
      <c r="K13369" s="16">
        <f t="shared" si="646"/>
        <v>131.04</v>
      </c>
      <c r="L13369" s="16">
        <f t="shared" si="645"/>
        <v>137.93684210526317</v>
      </c>
      <c r="M13369" s="16">
        <f t="shared" si="647"/>
        <v>156.74641148325361</v>
      </c>
      <c r="N13369" t="e">
        <f>INDEX(XML!$A$2:$R$782,MATCH(C13369,XML!$D$2:$D$737,0),2)</f>
        <v>#N/A</v>
      </c>
    </row>
    <row r="13370" spans="1:14" ht="22.5" x14ac:dyDescent="0.2">
      <c r="A13370">
        <v>25247</v>
      </c>
      <c r="B13370" t="s">
        <v>16736</v>
      </c>
      <c r="C13370" s="15" t="s">
        <v>16737</v>
      </c>
      <c r="D13370" s="15" t="s">
        <v>16738</v>
      </c>
      <c r="E13370">
        <v>131</v>
      </c>
      <c r="F13370">
        <v>151</v>
      </c>
      <c r="H13370" t="s">
        <v>1179</v>
      </c>
      <c r="K13370" s="16">
        <f t="shared" si="646"/>
        <v>146.72</v>
      </c>
      <c r="L13370" s="16">
        <f t="shared" si="645"/>
        <v>154.44210526315788</v>
      </c>
      <c r="M13370" s="16">
        <f t="shared" si="647"/>
        <v>175.50239234449759</v>
      </c>
      <c r="N13370" t="e">
        <f>INDEX(XML!$A$2:$R$782,MATCH(C13370,XML!$D$2:$D$737,0),2)</f>
        <v>#N/A</v>
      </c>
    </row>
    <row r="13371" spans="1:14" ht="22.5" x14ac:dyDescent="0.2">
      <c r="A13371">
        <v>22300</v>
      </c>
      <c r="B13371" t="s">
        <v>14792</v>
      </c>
      <c r="C13371" s="15" t="s">
        <v>8982</v>
      </c>
      <c r="D13371" s="15" t="s">
        <v>8983</v>
      </c>
      <c r="E13371">
        <v>170</v>
      </c>
      <c r="F13371">
        <v>196</v>
      </c>
      <c r="H13371" t="s">
        <v>765</v>
      </c>
      <c r="K13371" s="16">
        <f t="shared" si="646"/>
        <v>190.4</v>
      </c>
      <c r="L13371" s="16">
        <f t="shared" si="645"/>
        <v>200.42105263157896</v>
      </c>
      <c r="M13371" s="16">
        <f t="shared" si="647"/>
        <v>227.75119617224883</v>
      </c>
      <c r="N13371" t="e">
        <f>INDEX(XML!$A$2:$R$782,MATCH(C13371,XML!$D$2:$D$737,0),2)</f>
        <v>#N/A</v>
      </c>
    </row>
    <row r="13372" spans="1:14" ht="22.5" x14ac:dyDescent="0.2">
      <c r="A13372">
        <v>22301</v>
      </c>
      <c r="B13372" t="s">
        <v>13104</v>
      </c>
      <c r="C13372" s="15" t="s">
        <v>8984</v>
      </c>
      <c r="D13372" s="15" t="s">
        <v>8985</v>
      </c>
      <c r="E13372">
        <v>266</v>
      </c>
      <c r="F13372">
        <v>306</v>
      </c>
      <c r="K13372" s="16">
        <f t="shared" si="646"/>
        <v>297.92</v>
      </c>
      <c r="L13372" s="16">
        <f t="shared" si="645"/>
        <v>313.60000000000002</v>
      </c>
      <c r="M13372" s="16">
        <f t="shared" si="647"/>
        <v>356.36363636363643</v>
      </c>
      <c r="N13372" t="e">
        <f>INDEX(XML!$A$2:$R$782,MATCH(C13372,XML!$D$2:$D$737,0),2)</f>
        <v>#N/A</v>
      </c>
    </row>
    <row r="13373" spans="1:14" ht="22.5" x14ac:dyDescent="0.2">
      <c r="A13373">
        <v>24352</v>
      </c>
      <c r="B13373" t="s">
        <v>27121</v>
      </c>
      <c r="C13373" s="15" t="s">
        <v>27122</v>
      </c>
      <c r="D13373" s="15" t="s">
        <v>27123</v>
      </c>
      <c r="E13373">
        <v>290</v>
      </c>
      <c r="F13373">
        <v>334</v>
      </c>
      <c r="H13373" t="s">
        <v>766</v>
      </c>
      <c r="K13373" s="16">
        <f t="shared" si="646"/>
        <v>324.8</v>
      </c>
      <c r="L13373" s="16">
        <f t="shared" si="645"/>
        <v>341.89473684210526</v>
      </c>
      <c r="M13373" s="16">
        <f t="shared" si="647"/>
        <v>388.51674641148327</v>
      </c>
      <c r="N13373" t="e">
        <f>INDEX(XML!$A$2:$R$782,MATCH(C13373,XML!$D$2:$D$737,0),2)</f>
        <v>#N/A</v>
      </c>
    </row>
    <row r="13374" spans="1:14" ht="22.5" x14ac:dyDescent="0.2">
      <c r="A13374">
        <v>53875</v>
      </c>
      <c r="B13374" t="s">
        <v>14791</v>
      </c>
      <c r="C13374" s="15" t="s">
        <v>8975</v>
      </c>
      <c r="D13374" s="15" t="s">
        <v>8976</v>
      </c>
      <c r="E13374">
        <v>349</v>
      </c>
      <c r="F13374">
        <v>422</v>
      </c>
      <c r="H13374" t="s">
        <v>1116</v>
      </c>
      <c r="K13374" s="16">
        <f t="shared" si="646"/>
        <v>390.88</v>
      </c>
      <c r="L13374" s="16">
        <f t="shared" si="645"/>
        <v>411.45263157894738</v>
      </c>
      <c r="M13374" s="16">
        <f t="shared" si="647"/>
        <v>467.55980861244024</v>
      </c>
      <c r="N13374" t="e">
        <f>INDEX(XML!$A$2:$R$782,MATCH(C13374,XML!$D$2:$D$737,0),2)</f>
        <v>#N/A</v>
      </c>
    </row>
    <row r="13375" spans="1:14" ht="22.5" x14ac:dyDescent="0.2">
      <c r="A13375">
        <v>42880</v>
      </c>
      <c r="B13375" t="s">
        <v>8977</v>
      </c>
      <c r="C13375" s="15" t="s">
        <v>8978</v>
      </c>
      <c r="D13375" s="15" t="s">
        <v>8979</v>
      </c>
      <c r="E13375">
        <v>67</v>
      </c>
      <c r="F13375">
        <v>80</v>
      </c>
      <c r="H13375">
        <v>192</v>
      </c>
      <c r="K13375" s="16">
        <f t="shared" si="646"/>
        <v>75.039999999999992</v>
      </c>
      <c r="L13375" s="16">
        <f t="shared" si="645"/>
        <v>78.989473684210523</v>
      </c>
      <c r="M13375" s="16">
        <f t="shared" si="647"/>
        <v>89.760765550239228</v>
      </c>
      <c r="N13375" t="e">
        <f>INDEX(XML!$A$2:$R$782,MATCH(C13375,XML!$D$2:$D$737,0),2)</f>
        <v>#N/A</v>
      </c>
    </row>
    <row r="13376" spans="1:14" ht="15.75" x14ac:dyDescent="0.25">
      <c r="A13376" s="184" t="s">
        <v>18627</v>
      </c>
      <c r="B13376" s="184"/>
      <c r="C13376" s="185"/>
      <c r="D13376" s="185"/>
      <c r="E13376" s="184"/>
      <c r="F13376" s="184"/>
      <c r="G13376" s="184"/>
      <c r="H13376" s="184"/>
      <c r="I13376" s="184"/>
      <c r="J13376" s="184"/>
      <c r="K13376" s="16">
        <f t="shared" si="646"/>
        <v>0</v>
      </c>
      <c r="L13376" s="16">
        <f t="shared" si="645"/>
        <v>0</v>
      </c>
      <c r="M13376" s="16">
        <f t="shared" si="647"/>
        <v>0</v>
      </c>
      <c r="N13376" t="e">
        <f>INDEX(XML!$A$2:$R$782,MATCH(C13376,XML!$D$2:$D$737,0),2)</f>
        <v>#N/A</v>
      </c>
    </row>
    <row r="13377" spans="1:14" ht="45" x14ac:dyDescent="0.2">
      <c r="A13377">
        <v>56585</v>
      </c>
      <c r="B13377" t="s">
        <v>18652</v>
      </c>
      <c r="C13377" s="15" t="s">
        <v>18653</v>
      </c>
      <c r="D13377" s="15" t="s">
        <v>18654</v>
      </c>
      <c r="E13377">
        <v>1273</v>
      </c>
      <c r="F13377">
        <v>1748</v>
      </c>
      <c r="H13377">
        <v>20</v>
      </c>
      <c r="K13377" s="16">
        <f t="shared" si="646"/>
        <v>1425.76</v>
      </c>
      <c r="L13377" s="16">
        <f t="shared" si="645"/>
        <v>1500.8</v>
      </c>
      <c r="M13377" s="16">
        <f t="shared" si="647"/>
        <v>1705.4545454545455</v>
      </c>
      <c r="N13377" t="e">
        <f>INDEX(XML!$A$2:$R$782,MATCH(C13377,XML!$D$2:$D$737,0),2)</f>
        <v>#N/A</v>
      </c>
    </row>
    <row r="13378" spans="1:14" ht="45" x14ac:dyDescent="0.2">
      <c r="A13378">
        <v>56588</v>
      </c>
      <c r="B13378" t="s">
        <v>18649</v>
      </c>
      <c r="C13378" s="15" t="s">
        <v>18650</v>
      </c>
      <c r="D13378" s="15" t="s">
        <v>18651</v>
      </c>
      <c r="E13378">
        <v>1817</v>
      </c>
      <c r="F13378">
        <v>2495</v>
      </c>
      <c r="H13378">
        <v>11</v>
      </c>
      <c r="K13378" s="16">
        <f t="shared" si="646"/>
        <v>2035.04</v>
      </c>
      <c r="L13378" s="16">
        <f t="shared" si="645"/>
        <v>2142.1473684210528</v>
      </c>
      <c r="M13378" s="16">
        <f t="shared" si="647"/>
        <v>2434.2583732057419</v>
      </c>
      <c r="N13378" t="e">
        <f>INDEX(XML!$A$2:$R$782,MATCH(C13378,XML!$D$2:$D$737,0),2)</f>
        <v>#N/A</v>
      </c>
    </row>
    <row r="13379" spans="1:14" ht="45" x14ac:dyDescent="0.2">
      <c r="A13379">
        <v>55881</v>
      </c>
      <c r="B13379" t="s">
        <v>18698</v>
      </c>
      <c r="C13379" s="15" t="s">
        <v>18699</v>
      </c>
      <c r="D13379" s="15" t="s">
        <v>18700</v>
      </c>
      <c r="E13379">
        <v>1273</v>
      </c>
      <c r="F13379">
        <v>1748</v>
      </c>
      <c r="H13379" t="s">
        <v>746</v>
      </c>
      <c r="K13379" s="16">
        <f t="shared" si="646"/>
        <v>1425.76</v>
      </c>
      <c r="L13379" s="16">
        <f t="shared" si="645"/>
        <v>1500.8</v>
      </c>
      <c r="M13379" s="16">
        <f t="shared" si="647"/>
        <v>1705.4545454545455</v>
      </c>
      <c r="N13379" t="e">
        <f>INDEX(XML!$A$2:$R$782,MATCH(C13379,XML!$D$2:$D$737,0),2)</f>
        <v>#N/A</v>
      </c>
    </row>
    <row r="13380" spans="1:14" ht="45" x14ac:dyDescent="0.2">
      <c r="A13380">
        <v>55882</v>
      </c>
      <c r="B13380" t="s">
        <v>18695</v>
      </c>
      <c r="C13380" s="15" t="s">
        <v>18696</v>
      </c>
      <c r="D13380" s="15" t="s">
        <v>18697</v>
      </c>
      <c r="E13380">
        <v>2152</v>
      </c>
      <c r="F13380">
        <v>2955</v>
      </c>
      <c r="H13380" t="s">
        <v>746</v>
      </c>
      <c r="K13380" s="16">
        <f t="shared" si="646"/>
        <v>2410.2399999999998</v>
      </c>
      <c r="L13380" s="16">
        <f t="shared" si="645"/>
        <v>2537.0947368421048</v>
      </c>
      <c r="M13380" s="16">
        <f t="shared" si="647"/>
        <v>2883.0622009569374</v>
      </c>
      <c r="N13380" t="e">
        <f>INDEX(XML!$A$2:$R$782,MATCH(C13380,XML!$D$2:$D$737,0),2)</f>
        <v>#N/A</v>
      </c>
    </row>
    <row r="13381" spans="1:14" ht="56.25" x14ac:dyDescent="0.2">
      <c r="A13381">
        <v>55883</v>
      </c>
      <c r="B13381" t="s">
        <v>18692</v>
      </c>
      <c r="C13381" s="15" t="s">
        <v>18693</v>
      </c>
      <c r="D13381" s="15" t="s">
        <v>18694</v>
      </c>
      <c r="E13381">
        <v>1273</v>
      </c>
      <c r="F13381">
        <v>1748</v>
      </c>
      <c r="H13381">
        <v>1</v>
      </c>
      <c r="K13381" s="16">
        <f t="shared" si="646"/>
        <v>1425.76</v>
      </c>
      <c r="L13381" s="16">
        <f t="shared" ref="L13381:L13444" si="648">K13381*100/95</f>
        <v>1500.8</v>
      </c>
      <c r="M13381" s="16">
        <f t="shared" si="647"/>
        <v>1705.4545454545455</v>
      </c>
      <c r="N13381" t="e">
        <f>INDEX(XML!$A$2:$R$782,MATCH(C13381,XML!$D$2:$D$737,0),2)</f>
        <v>#N/A</v>
      </c>
    </row>
    <row r="13382" spans="1:14" ht="56.25" x14ac:dyDescent="0.2">
      <c r="A13382">
        <v>56599</v>
      </c>
      <c r="B13382" t="s">
        <v>18637</v>
      </c>
      <c r="C13382" s="15" t="s">
        <v>18638</v>
      </c>
      <c r="D13382" s="15" t="s">
        <v>18639</v>
      </c>
      <c r="E13382">
        <v>1917</v>
      </c>
      <c r="F13382">
        <v>2632</v>
      </c>
      <c r="K13382" s="16">
        <f t="shared" si="646"/>
        <v>2147.04</v>
      </c>
      <c r="L13382" s="16">
        <f t="shared" si="648"/>
        <v>2260.0421052631577</v>
      </c>
      <c r="M13382" s="16">
        <f t="shared" si="647"/>
        <v>2568.2296650717703</v>
      </c>
      <c r="N13382" t="e">
        <f>INDEX(XML!$A$2:$R$782,MATCH(C13382,XML!$D$2:$D$737,0),2)</f>
        <v>#N/A</v>
      </c>
    </row>
    <row r="13383" spans="1:14" ht="45" x14ac:dyDescent="0.2">
      <c r="A13383">
        <v>53752</v>
      </c>
      <c r="B13383" t="s">
        <v>18704</v>
      </c>
      <c r="C13383" s="15" t="s">
        <v>18705</v>
      </c>
      <c r="D13383" s="15" t="s">
        <v>18706</v>
      </c>
      <c r="E13383">
        <v>1817</v>
      </c>
      <c r="F13383">
        <v>2495</v>
      </c>
      <c r="H13383" t="s">
        <v>746</v>
      </c>
      <c r="K13383" s="16">
        <f t="shared" si="646"/>
        <v>2035.04</v>
      </c>
      <c r="L13383" s="16">
        <f t="shared" si="648"/>
        <v>2142.1473684210528</v>
      </c>
      <c r="M13383" s="16">
        <f t="shared" si="647"/>
        <v>2434.2583732057419</v>
      </c>
      <c r="N13383" t="e">
        <f>INDEX(XML!$A$2:$R$782,MATCH(C13383,XML!$D$2:$D$737,0),2)</f>
        <v>#N/A</v>
      </c>
    </row>
    <row r="13384" spans="1:14" ht="45" x14ac:dyDescent="0.2">
      <c r="A13384">
        <v>53744</v>
      </c>
      <c r="B13384" t="s">
        <v>18673</v>
      </c>
      <c r="C13384" s="15" t="s">
        <v>18674</v>
      </c>
      <c r="D13384" s="15" t="s">
        <v>18675</v>
      </c>
      <c r="E13384">
        <v>3188</v>
      </c>
      <c r="F13384">
        <v>4378</v>
      </c>
      <c r="H13384">
        <v>28</v>
      </c>
      <c r="K13384" s="16">
        <f t="shared" si="646"/>
        <v>3570.56</v>
      </c>
      <c r="L13384" s="16">
        <f t="shared" si="648"/>
        <v>3758.4842105263156</v>
      </c>
      <c r="M13384" s="16">
        <f t="shared" si="647"/>
        <v>4271.0047846889947</v>
      </c>
      <c r="N13384" t="e">
        <f>INDEX(XML!$A$2:$R$782,MATCH(C13384,XML!$D$2:$D$737,0),2)</f>
        <v>#N/A</v>
      </c>
    </row>
    <row r="13385" spans="1:14" ht="45" x14ac:dyDescent="0.2">
      <c r="A13385">
        <v>62775</v>
      </c>
      <c r="B13385" t="s">
        <v>20204</v>
      </c>
      <c r="C13385" s="15" t="s">
        <v>20205</v>
      </c>
      <c r="D13385" s="15" t="s">
        <v>20206</v>
      </c>
      <c r="E13385">
        <v>1356</v>
      </c>
      <c r="F13385">
        <v>1861</v>
      </c>
      <c r="K13385" s="16">
        <f t="shared" si="646"/>
        <v>1518.72</v>
      </c>
      <c r="L13385" s="16">
        <f t="shared" si="648"/>
        <v>1598.6526315789474</v>
      </c>
      <c r="M13385" s="16">
        <f t="shared" si="647"/>
        <v>1816.6507177033493</v>
      </c>
      <c r="N13385" t="e">
        <f>INDEX(XML!$A$2:$R$782,MATCH(C13385,XML!$D$2:$D$737,0),2)</f>
        <v>#N/A</v>
      </c>
    </row>
    <row r="13386" spans="1:14" ht="45" x14ac:dyDescent="0.2">
      <c r="A13386">
        <v>55884</v>
      </c>
      <c r="B13386" t="s">
        <v>18689</v>
      </c>
      <c r="C13386" s="15" t="s">
        <v>18690</v>
      </c>
      <c r="D13386" s="15" t="s">
        <v>18691</v>
      </c>
      <c r="E13386">
        <v>2040</v>
      </c>
      <c r="F13386">
        <v>2802</v>
      </c>
      <c r="K13386" s="16">
        <f t="shared" si="646"/>
        <v>2284.8000000000002</v>
      </c>
      <c r="L13386" s="16">
        <f t="shared" si="648"/>
        <v>2405.0526315789475</v>
      </c>
      <c r="M13386" s="16">
        <f t="shared" si="647"/>
        <v>2733.0143540669856</v>
      </c>
      <c r="N13386" t="e">
        <f>INDEX(XML!$A$2:$R$782,MATCH(C13386,XML!$D$2:$D$737,0),2)</f>
        <v>#N/A</v>
      </c>
    </row>
    <row r="13387" spans="1:14" ht="56.25" x14ac:dyDescent="0.2">
      <c r="A13387">
        <v>64794</v>
      </c>
      <c r="B13387" t="s">
        <v>22020</v>
      </c>
      <c r="C13387" s="15" t="s">
        <v>22021</v>
      </c>
      <c r="D13387" s="15" t="s">
        <v>22022</v>
      </c>
      <c r="E13387">
        <v>2040</v>
      </c>
      <c r="F13387">
        <v>2802</v>
      </c>
      <c r="K13387" s="16">
        <f t="shared" si="646"/>
        <v>2284.8000000000002</v>
      </c>
      <c r="L13387" s="16">
        <f t="shared" si="648"/>
        <v>2405.0526315789475</v>
      </c>
      <c r="M13387" s="16">
        <f t="shared" si="647"/>
        <v>2733.0143540669856</v>
      </c>
      <c r="N13387" t="e">
        <f>INDEX(XML!$A$2:$R$782,MATCH(C13387,XML!$D$2:$D$737,0),2)</f>
        <v>#N/A</v>
      </c>
    </row>
    <row r="13388" spans="1:14" ht="45" x14ac:dyDescent="0.2">
      <c r="A13388">
        <v>68467</v>
      </c>
      <c r="B13388" t="s">
        <v>24975</v>
      </c>
      <c r="C13388" s="15" t="s">
        <v>24976</v>
      </c>
      <c r="D13388" s="15" t="s">
        <v>24977</v>
      </c>
      <c r="E13388">
        <v>1212</v>
      </c>
      <c r="F13388">
        <v>1664</v>
      </c>
      <c r="H13388">
        <v>5</v>
      </c>
      <c r="K13388" s="16">
        <f t="shared" si="646"/>
        <v>1357.44</v>
      </c>
      <c r="L13388" s="16">
        <f t="shared" si="648"/>
        <v>1428.8842105263159</v>
      </c>
      <c r="M13388" s="16">
        <f t="shared" si="647"/>
        <v>1623.7320574162682</v>
      </c>
      <c r="N13388" t="e">
        <f>INDEX(XML!$A$2:$R$782,MATCH(C13388,XML!$D$2:$D$737,0),2)</f>
        <v>#N/A</v>
      </c>
    </row>
    <row r="13389" spans="1:14" ht="56.25" x14ac:dyDescent="0.2">
      <c r="A13389">
        <v>56602</v>
      </c>
      <c r="B13389" t="s">
        <v>18640</v>
      </c>
      <c r="C13389" s="15" t="s">
        <v>18641</v>
      </c>
      <c r="D13389" s="15" t="s">
        <v>18642</v>
      </c>
      <c r="E13389">
        <v>2869</v>
      </c>
      <c r="F13389">
        <v>3940</v>
      </c>
      <c r="H13389">
        <v>17</v>
      </c>
      <c r="K13389" s="16">
        <f t="shared" si="646"/>
        <v>3213.2799999999997</v>
      </c>
      <c r="L13389" s="16">
        <f t="shared" si="648"/>
        <v>3382.4</v>
      </c>
      <c r="M13389" s="16">
        <f t="shared" si="647"/>
        <v>3843.6363636363635</v>
      </c>
      <c r="N13389" t="e">
        <f>INDEX(XML!$A$2:$R$782,MATCH(C13389,XML!$D$2:$D$737,0),2)</f>
        <v>#N/A</v>
      </c>
    </row>
    <row r="13390" spans="1:14" ht="45" x14ac:dyDescent="0.2">
      <c r="A13390">
        <v>55885</v>
      </c>
      <c r="B13390" t="s">
        <v>18686</v>
      </c>
      <c r="C13390" s="15" t="s">
        <v>18687</v>
      </c>
      <c r="D13390" s="15" t="s">
        <v>18688</v>
      </c>
      <c r="E13390">
        <v>2608</v>
      </c>
      <c r="F13390">
        <v>3582</v>
      </c>
      <c r="H13390">
        <v>27</v>
      </c>
      <c r="K13390" s="16">
        <f t="shared" si="646"/>
        <v>2920.96</v>
      </c>
      <c r="L13390" s="16">
        <f t="shared" si="648"/>
        <v>3074.6947368421052</v>
      </c>
      <c r="M13390" s="16">
        <f t="shared" si="647"/>
        <v>3493.9712918660284</v>
      </c>
      <c r="N13390" t="e">
        <f>INDEX(XML!$A$2:$R$782,MATCH(C13390,XML!$D$2:$D$737,0),2)</f>
        <v>#N/A</v>
      </c>
    </row>
    <row r="13391" spans="1:14" ht="45" x14ac:dyDescent="0.2">
      <c r="A13391">
        <v>56580</v>
      </c>
      <c r="B13391" t="s">
        <v>18655</v>
      </c>
      <c r="C13391" s="15" t="s">
        <v>18656</v>
      </c>
      <c r="D13391" s="15" t="s">
        <v>18657</v>
      </c>
      <c r="E13391">
        <v>2608</v>
      </c>
      <c r="F13391">
        <v>3582</v>
      </c>
      <c r="K13391" s="16">
        <f t="shared" si="646"/>
        <v>2920.96</v>
      </c>
      <c r="L13391" s="16">
        <f t="shared" si="648"/>
        <v>3074.6947368421052</v>
      </c>
      <c r="M13391" s="16">
        <f t="shared" si="647"/>
        <v>3493.9712918660284</v>
      </c>
      <c r="N13391" t="e">
        <f>INDEX(XML!$A$2:$R$782,MATCH(C13391,XML!$D$2:$D$737,0),2)</f>
        <v>#N/A</v>
      </c>
    </row>
    <row r="13392" spans="1:14" ht="56.25" x14ac:dyDescent="0.2">
      <c r="A13392">
        <v>56576</v>
      </c>
      <c r="B13392" t="s">
        <v>18661</v>
      </c>
      <c r="C13392" s="15" t="s">
        <v>18662</v>
      </c>
      <c r="D13392" s="15" t="s">
        <v>18663</v>
      </c>
      <c r="E13392">
        <v>2545</v>
      </c>
      <c r="F13392">
        <v>3496</v>
      </c>
      <c r="H13392">
        <v>9</v>
      </c>
      <c r="K13392" s="16">
        <f t="shared" si="646"/>
        <v>2850.4</v>
      </c>
      <c r="L13392" s="16">
        <f t="shared" si="648"/>
        <v>3000.4210526315787</v>
      </c>
      <c r="M13392" s="16">
        <f t="shared" si="647"/>
        <v>3409.5693779904304</v>
      </c>
      <c r="N13392" t="e">
        <f>INDEX(XML!$A$2:$R$782,MATCH(C13392,XML!$D$2:$D$737,0),2)</f>
        <v>#N/A</v>
      </c>
    </row>
    <row r="13393" spans="1:14" ht="67.5" x14ac:dyDescent="0.2">
      <c r="A13393">
        <v>56578</v>
      </c>
      <c r="B13393" t="s">
        <v>18658</v>
      </c>
      <c r="C13393" s="15" t="s">
        <v>18659</v>
      </c>
      <c r="D13393" s="15" t="s">
        <v>18660</v>
      </c>
      <c r="E13393">
        <v>3204</v>
      </c>
      <c r="F13393">
        <v>4400</v>
      </c>
      <c r="H13393">
        <v>15</v>
      </c>
      <c r="K13393" s="16">
        <f t="shared" si="646"/>
        <v>3588.48</v>
      </c>
      <c r="L13393" s="16">
        <f t="shared" si="648"/>
        <v>3777.3473684210526</v>
      </c>
      <c r="M13393" s="16">
        <f t="shared" si="647"/>
        <v>4292.4401913875599</v>
      </c>
      <c r="N13393" t="e">
        <f>INDEX(XML!$A$2:$R$782,MATCH(C13393,XML!$D$2:$D$737,0),2)</f>
        <v>#N/A</v>
      </c>
    </row>
    <row r="13394" spans="1:14" ht="56.25" x14ac:dyDescent="0.2">
      <c r="A13394">
        <v>72283</v>
      </c>
      <c r="B13394" t="s">
        <v>33764</v>
      </c>
      <c r="C13394" s="15" t="s">
        <v>33765</v>
      </c>
      <c r="D13394" s="15" t="s">
        <v>33766</v>
      </c>
      <c r="E13394">
        <v>2545</v>
      </c>
      <c r="F13394">
        <v>3496</v>
      </c>
      <c r="H13394">
        <v>1</v>
      </c>
      <c r="K13394" s="16">
        <f t="shared" si="646"/>
        <v>2850.4</v>
      </c>
      <c r="L13394" s="16">
        <f t="shared" si="648"/>
        <v>3000.4210526315787</v>
      </c>
      <c r="M13394" s="16">
        <f t="shared" si="647"/>
        <v>3409.5693779904304</v>
      </c>
      <c r="N13394" t="e">
        <f>INDEX(XML!$A$2:$R$782,MATCH(C13394,XML!$D$2:$D$737,0),2)</f>
        <v>#N/A</v>
      </c>
    </row>
    <row r="13395" spans="1:14" ht="45" x14ac:dyDescent="0.2">
      <c r="A13395">
        <v>55886</v>
      </c>
      <c r="B13395" t="s">
        <v>28105</v>
      </c>
      <c r="C13395" s="15" t="s">
        <v>28106</v>
      </c>
      <c r="D13395" s="15" t="s">
        <v>28107</v>
      </c>
      <c r="E13395">
        <v>2290</v>
      </c>
      <c r="F13395">
        <v>3146</v>
      </c>
      <c r="H13395">
        <v>10</v>
      </c>
      <c r="K13395" s="16">
        <f t="shared" si="646"/>
        <v>2564.8000000000002</v>
      </c>
      <c r="L13395" s="16">
        <f t="shared" si="648"/>
        <v>2699.7894736842109</v>
      </c>
      <c r="M13395" s="16">
        <f t="shared" si="647"/>
        <v>3067.9425837320578</v>
      </c>
      <c r="N13395" t="e">
        <f>INDEX(XML!$A$2:$R$782,MATCH(C13395,XML!$D$2:$D$737,0),2)</f>
        <v>#N/A</v>
      </c>
    </row>
    <row r="13396" spans="1:14" ht="45" x14ac:dyDescent="0.2">
      <c r="A13396">
        <v>58907</v>
      </c>
      <c r="B13396" t="s">
        <v>18631</v>
      </c>
      <c r="C13396" s="15" t="s">
        <v>18632</v>
      </c>
      <c r="D13396" s="15" t="s">
        <v>18633</v>
      </c>
      <c r="E13396">
        <v>2710</v>
      </c>
      <c r="F13396">
        <v>3721</v>
      </c>
      <c r="K13396" s="16">
        <f t="shared" si="646"/>
        <v>3035.2</v>
      </c>
      <c r="L13396" s="16">
        <f t="shared" si="648"/>
        <v>3194.9473684210525</v>
      </c>
      <c r="M13396" s="16">
        <f t="shared" si="647"/>
        <v>3630.6220095693775</v>
      </c>
      <c r="N13396" t="e">
        <f>INDEX(XML!$A$2:$R$782,MATCH(C13396,XML!$D$2:$D$737,0),2)</f>
        <v>#N/A</v>
      </c>
    </row>
    <row r="13397" spans="1:14" ht="45" x14ac:dyDescent="0.2">
      <c r="A13397">
        <v>56592</v>
      </c>
      <c r="B13397" t="s">
        <v>18646</v>
      </c>
      <c r="C13397" s="15" t="s">
        <v>18647</v>
      </c>
      <c r="D13397" s="15" t="s">
        <v>18648</v>
      </c>
      <c r="E13397">
        <v>2710</v>
      </c>
      <c r="F13397">
        <v>3721</v>
      </c>
      <c r="K13397" s="16">
        <f t="shared" si="646"/>
        <v>3035.2</v>
      </c>
      <c r="L13397" s="16">
        <f t="shared" si="648"/>
        <v>3194.9473684210525</v>
      </c>
      <c r="M13397" s="16">
        <f t="shared" si="647"/>
        <v>3630.6220095693775</v>
      </c>
      <c r="N13397" t="e">
        <f>INDEX(XML!$A$2:$R$782,MATCH(C13397,XML!$D$2:$D$737,0),2)</f>
        <v>#N/A</v>
      </c>
    </row>
    <row r="13398" spans="1:14" ht="45" x14ac:dyDescent="0.2">
      <c r="A13398">
        <v>68675</v>
      </c>
      <c r="B13398" t="s">
        <v>31367</v>
      </c>
      <c r="C13398" s="15" t="s">
        <v>31368</v>
      </c>
      <c r="D13398" s="15" t="s">
        <v>31369</v>
      </c>
      <c r="E13398">
        <v>3434</v>
      </c>
      <c r="F13398">
        <v>4717</v>
      </c>
      <c r="H13398">
        <v>2</v>
      </c>
      <c r="K13398" s="16">
        <f t="shared" si="646"/>
        <v>3846.08</v>
      </c>
      <c r="L13398" s="16">
        <f t="shared" si="648"/>
        <v>4048.5052631578947</v>
      </c>
      <c r="M13398" s="16">
        <f t="shared" si="647"/>
        <v>4600.5741626794252</v>
      </c>
      <c r="N13398" t="e">
        <f>INDEX(XML!$A$2:$R$782,MATCH(C13398,XML!$D$2:$D$737,0),2)</f>
        <v>#N/A</v>
      </c>
    </row>
    <row r="13399" spans="1:14" ht="45" x14ac:dyDescent="0.2">
      <c r="A13399">
        <v>66175</v>
      </c>
      <c r="B13399" t="s">
        <v>23254</v>
      </c>
      <c r="C13399" s="15" t="s">
        <v>23255</v>
      </c>
      <c r="D13399" s="15" t="s">
        <v>23256</v>
      </c>
      <c r="E13399">
        <v>3092</v>
      </c>
      <c r="F13399">
        <v>4246</v>
      </c>
      <c r="K13399" s="16">
        <f t="shared" si="646"/>
        <v>3463.04</v>
      </c>
      <c r="L13399" s="16">
        <f t="shared" si="648"/>
        <v>3645.3052631578948</v>
      </c>
      <c r="M13399" s="16">
        <f t="shared" si="647"/>
        <v>4142.3923444976081</v>
      </c>
      <c r="N13399" t="e">
        <f>INDEX(XML!$A$2:$R$782,MATCH(C13399,XML!$D$2:$D$737,0),2)</f>
        <v>#N/A</v>
      </c>
    </row>
    <row r="13400" spans="1:14" ht="56.25" x14ac:dyDescent="0.2">
      <c r="A13400">
        <v>56594</v>
      </c>
      <c r="B13400" t="s">
        <v>18643</v>
      </c>
      <c r="C13400" s="15" t="s">
        <v>18644</v>
      </c>
      <c r="D13400" s="15" t="s">
        <v>18645</v>
      </c>
      <c r="E13400">
        <v>2710</v>
      </c>
      <c r="F13400">
        <v>3721</v>
      </c>
      <c r="K13400" s="16">
        <f t="shared" si="646"/>
        <v>3035.2</v>
      </c>
      <c r="L13400" s="16">
        <f t="shared" si="648"/>
        <v>3194.9473684210525</v>
      </c>
      <c r="M13400" s="16">
        <f t="shared" si="647"/>
        <v>3630.6220095693775</v>
      </c>
      <c r="N13400" t="e">
        <f>INDEX(XML!$A$2:$R$782,MATCH(C13400,XML!$D$2:$D$737,0),2)</f>
        <v>#N/A</v>
      </c>
    </row>
    <row r="13401" spans="1:14" ht="45" x14ac:dyDescent="0.2">
      <c r="A13401">
        <v>57934</v>
      </c>
      <c r="B13401" t="s">
        <v>18634</v>
      </c>
      <c r="C13401" s="15" t="s">
        <v>18635</v>
      </c>
      <c r="D13401" s="15" t="s">
        <v>18636</v>
      </c>
      <c r="E13401">
        <v>2320</v>
      </c>
      <c r="F13401">
        <v>3186</v>
      </c>
      <c r="H13401">
        <v>9</v>
      </c>
      <c r="K13401" s="16">
        <f t="shared" si="646"/>
        <v>2598.4</v>
      </c>
      <c r="L13401" s="16">
        <f t="shared" si="648"/>
        <v>2735.1578947368421</v>
      </c>
      <c r="M13401" s="16">
        <f t="shared" si="647"/>
        <v>3108.1339712918661</v>
      </c>
      <c r="N13401" t="e">
        <f>INDEX(XML!$A$2:$R$782,MATCH(C13401,XML!$D$2:$D$737,0),2)</f>
        <v>#N/A</v>
      </c>
    </row>
    <row r="13402" spans="1:14" ht="56.25" x14ac:dyDescent="0.2">
      <c r="A13402">
        <v>68668</v>
      </c>
      <c r="B13402" t="s">
        <v>24978</v>
      </c>
      <c r="C13402" s="15" t="s">
        <v>24979</v>
      </c>
      <c r="D13402" s="15" t="s">
        <v>24980</v>
      </c>
      <c r="E13402">
        <v>1817</v>
      </c>
      <c r="F13402">
        <v>2495</v>
      </c>
      <c r="K13402" s="16">
        <f t="shared" si="646"/>
        <v>2035.04</v>
      </c>
      <c r="L13402" s="16">
        <f t="shared" si="648"/>
        <v>2142.1473684210528</v>
      </c>
      <c r="M13402" s="16">
        <f t="shared" si="647"/>
        <v>2434.2583732057419</v>
      </c>
      <c r="N13402" t="e">
        <f>INDEX(XML!$A$2:$R$782,MATCH(C13402,XML!$D$2:$D$737,0),2)</f>
        <v>#N/A</v>
      </c>
    </row>
    <row r="13403" spans="1:14" ht="56.25" x14ac:dyDescent="0.2">
      <c r="A13403">
        <v>55889</v>
      </c>
      <c r="B13403" t="s">
        <v>18682</v>
      </c>
      <c r="C13403" s="15" t="s">
        <v>18683</v>
      </c>
      <c r="D13403" s="15" t="s">
        <v>18684</v>
      </c>
      <c r="E13403">
        <v>5782</v>
      </c>
      <c r="F13403">
        <v>7942</v>
      </c>
      <c r="H13403" t="s">
        <v>746</v>
      </c>
      <c r="K13403" s="16">
        <f t="shared" si="646"/>
        <v>6475.84</v>
      </c>
      <c r="L13403" s="16">
        <f t="shared" si="648"/>
        <v>6816.6736842105265</v>
      </c>
      <c r="M13403" s="16">
        <f t="shared" si="647"/>
        <v>7746.2200956937804</v>
      </c>
      <c r="N13403" t="e">
        <f>INDEX(XML!$A$2:$R$782,MATCH(C13403,XML!$D$2:$D$737,0),2)</f>
        <v>#N/A</v>
      </c>
    </row>
    <row r="13404" spans="1:14" ht="33.75" x14ac:dyDescent="0.2">
      <c r="A13404">
        <v>56558</v>
      </c>
      <c r="B13404" t="s">
        <v>18679</v>
      </c>
      <c r="C13404" s="15" t="s">
        <v>18680</v>
      </c>
      <c r="D13404" s="15" t="s">
        <v>18681</v>
      </c>
      <c r="E13404">
        <v>3084</v>
      </c>
      <c r="F13404">
        <v>4234</v>
      </c>
      <c r="H13404" t="s">
        <v>746</v>
      </c>
      <c r="K13404" s="16">
        <f t="shared" si="646"/>
        <v>3454.08</v>
      </c>
      <c r="L13404" s="16">
        <f t="shared" si="648"/>
        <v>3635.8736842105263</v>
      </c>
      <c r="M13404" s="16">
        <f t="shared" si="647"/>
        <v>4131.6746411483255</v>
      </c>
      <c r="N13404" t="e">
        <f>INDEX(XML!$A$2:$R$782,MATCH(C13404,XML!$D$2:$D$737,0),2)</f>
        <v>#N/A</v>
      </c>
    </row>
    <row r="13405" spans="1:14" ht="45" x14ac:dyDescent="0.2">
      <c r="A13405">
        <v>56560</v>
      </c>
      <c r="B13405" t="s">
        <v>18676</v>
      </c>
      <c r="C13405" s="15" t="s">
        <v>18677</v>
      </c>
      <c r="D13405" s="15" t="s">
        <v>18678</v>
      </c>
      <c r="E13405">
        <v>5407</v>
      </c>
      <c r="F13405">
        <v>7425</v>
      </c>
      <c r="H13405" t="s">
        <v>746</v>
      </c>
      <c r="K13405" s="16">
        <f t="shared" si="646"/>
        <v>6055.84</v>
      </c>
      <c r="L13405" s="16">
        <f t="shared" si="648"/>
        <v>6374.5684210526315</v>
      </c>
      <c r="M13405" s="16">
        <f t="shared" si="647"/>
        <v>7243.8277511961724</v>
      </c>
      <c r="N13405" t="e">
        <f>INDEX(XML!$A$2:$R$782,MATCH(C13405,XML!$D$2:$D$737,0),2)</f>
        <v>#N/A</v>
      </c>
    </row>
    <row r="13406" spans="1:14" ht="45" x14ac:dyDescent="0.2">
      <c r="A13406">
        <v>56564</v>
      </c>
      <c r="B13406" t="s">
        <v>18670</v>
      </c>
      <c r="C13406" s="15" t="s">
        <v>18671</v>
      </c>
      <c r="D13406" s="15" t="s">
        <v>18672</v>
      </c>
      <c r="E13406">
        <v>7714</v>
      </c>
      <c r="F13406">
        <v>10595</v>
      </c>
      <c r="H13406" t="s">
        <v>746</v>
      </c>
      <c r="K13406" s="16">
        <f t="shared" si="646"/>
        <v>8639.68</v>
      </c>
      <c r="L13406" s="16">
        <f t="shared" si="648"/>
        <v>9094.4</v>
      </c>
      <c r="M13406" s="16">
        <f t="shared" si="647"/>
        <v>10334.545454545454</v>
      </c>
      <c r="N13406" t="e">
        <f>INDEX(XML!$A$2:$R$782,MATCH(C13406,XML!$D$2:$D$737,0),2)</f>
        <v>#N/A</v>
      </c>
    </row>
    <row r="13407" spans="1:14" ht="45" x14ac:dyDescent="0.2">
      <c r="A13407">
        <v>56568</v>
      </c>
      <c r="B13407" t="s">
        <v>18664</v>
      </c>
      <c r="C13407" s="15" t="s">
        <v>18665</v>
      </c>
      <c r="D13407" s="15" t="s">
        <v>18666</v>
      </c>
      <c r="E13407">
        <v>10037</v>
      </c>
      <c r="F13407">
        <v>13786</v>
      </c>
      <c r="H13407" t="s">
        <v>746</v>
      </c>
      <c r="K13407" s="16">
        <f t="shared" si="646"/>
        <v>11241.44</v>
      </c>
      <c r="L13407" s="16">
        <f t="shared" si="648"/>
        <v>11833.094736842106</v>
      </c>
      <c r="M13407" s="16">
        <f t="shared" si="647"/>
        <v>13446.698564593302</v>
      </c>
      <c r="N13407" t="e">
        <f>INDEX(XML!$A$2:$R$782,MATCH(C13407,XML!$D$2:$D$737,0),2)</f>
        <v>#N/A</v>
      </c>
    </row>
    <row r="13408" spans="1:14" ht="33.75" x14ac:dyDescent="0.2">
      <c r="A13408">
        <v>56561</v>
      </c>
      <c r="B13408" t="s">
        <v>18628</v>
      </c>
      <c r="C13408" s="15" t="s">
        <v>18629</v>
      </c>
      <c r="D13408" s="15" t="s">
        <v>18630</v>
      </c>
      <c r="E13408">
        <v>2966</v>
      </c>
      <c r="F13408">
        <v>4074</v>
      </c>
      <c r="H13408">
        <v>40</v>
      </c>
      <c r="K13408" s="16">
        <f t="shared" si="646"/>
        <v>3321.92</v>
      </c>
      <c r="L13408" s="16">
        <f t="shared" si="648"/>
        <v>3496.757894736842</v>
      </c>
      <c r="M13408" s="16">
        <f t="shared" si="647"/>
        <v>3973.5885167464116</v>
      </c>
      <c r="N13408" t="e">
        <f>INDEX(XML!$A$2:$R$782,MATCH(C13408,XML!$D$2:$D$737,0),2)</f>
        <v>#N/A</v>
      </c>
    </row>
    <row r="13409" spans="1:14" ht="33.75" x14ac:dyDescent="0.2">
      <c r="A13409">
        <v>56566</v>
      </c>
      <c r="B13409" t="s">
        <v>18667</v>
      </c>
      <c r="C13409" s="15" t="s">
        <v>18668</v>
      </c>
      <c r="D13409" s="15" t="s">
        <v>18669</v>
      </c>
      <c r="E13409">
        <v>3862</v>
      </c>
      <c r="F13409">
        <v>5304</v>
      </c>
      <c r="H13409">
        <v>11</v>
      </c>
      <c r="K13409" s="16">
        <f t="shared" si="646"/>
        <v>4325.4399999999996</v>
      </c>
      <c r="L13409" s="16">
        <f t="shared" si="648"/>
        <v>4553.0947368421048</v>
      </c>
      <c r="M13409" s="16">
        <f t="shared" si="647"/>
        <v>5173.9712918660289</v>
      </c>
      <c r="N13409" t="e">
        <f>INDEX(XML!$A$2:$R$782,MATCH(C13409,XML!$D$2:$D$737,0),2)</f>
        <v>#N/A</v>
      </c>
    </row>
    <row r="13410" spans="1:14" ht="33.75" x14ac:dyDescent="0.2">
      <c r="A13410">
        <v>55880</v>
      </c>
      <c r="B13410" t="s">
        <v>18701</v>
      </c>
      <c r="C13410" s="15" t="s">
        <v>18702</v>
      </c>
      <c r="D13410" s="15" t="s">
        <v>18703</v>
      </c>
      <c r="E13410">
        <v>5947</v>
      </c>
      <c r="F13410">
        <v>8167</v>
      </c>
      <c r="K13410" s="16">
        <f t="shared" si="646"/>
        <v>6660.64</v>
      </c>
      <c r="L13410" s="16">
        <f t="shared" si="648"/>
        <v>7011.2</v>
      </c>
      <c r="M13410" s="16">
        <f t="shared" si="647"/>
        <v>7967.272727272727</v>
      </c>
      <c r="N13410" t="e">
        <f>INDEX(XML!$A$2:$R$782,MATCH(C13410,XML!$D$2:$D$737,0),2)</f>
        <v>#N/A</v>
      </c>
    </row>
    <row r="13411" spans="1:14" ht="15.75" x14ac:dyDescent="0.25">
      <c r="A13411" s="184" t="s">
        <v>18707</v>
      </c>
      <c r="B13411" s="184"/>
      <c r="C13411" s="185"/>
      <c r="D13411" s="185"/>
      <c r="E13411" s="184"/>
      <c r="F13411" s="184"/>
      <c r="G13411" s="184"/>
      <c r="H13411" s="184"/>
      <c r="I13411" s="184"/>
      <c r="J13411" s="184"/>
      <c r="K13411" s="16">
        <f t="shared" si="646"/>
        <v>0</v>
      </c>
      <c r="L13411" s="16">
        <f t="shared" si="648"/>
        <v>0</v>
      </c>
      <c r="M13411" s="16">
        <f t="shared" si="647"/>
        <v>0</v>
      </c>
      <c r="N13411" t="e">
        <f>INDEX(XML!$A$2:$R$782,MATCH(C13411,XML!$D$2:$D$737,0),2)</f>
        <v>#N/A</v>
      </c>
    </row>
    <row r="13412" spans="1:14" ht="45" x14ac:dyDescent="0.2">
      <c r="A13412">
        <v>56586</v>
      </c>
      <c r="B13412" t="s">
        <v>18741</v>
      </c>
      <c r="C13412" s="15" t="s">
        <v>18742</v>
      </c>
      <c r="D13412" s="15" t="s">
        <v>18743</v>
      </c>
      <c r="E13412">
        <v>1273</v>
      </c>
      <c r="F13412">
        <v>1748</v>
      </c>
      <c r="H13412">
        <v>25</v>
      </c>
      <c r="K13412" s="16">
        <f t="shared" si="646"/>
        <v>1425.76</v>
      </c>
      <c r="L13412" s="16">
        <f t="shared" si="648"/>
        <v>1500.8</v>
      </c>
      <c r="M13412" s="16">
        <f t="shared" si="647"/>
        <v>1705.4545454545455</v>
      </c>
      <c r="N13412" t="e">
        <f>INDEX(XML!$A$2:$R$782,MATCH(C13412,XML!$D$2:$D$737,0),2)</f>
        <v>#N/A</v>
      </c>
    </row>
    <row r="13413" spans="1:14" ht="45" x14ac:dyDescent="0.2">
      <c r="A13413">
        <v>56589</v>
      </c>
      <c r="B13413" t="s">
        <v>18738</v>
      </c>
      <c r="C13413" s="15" t="s">
        <v>18739</v>
      </c>
      <c r="D13413" s="15" t="s">
        <v>18740</v>
      </c>
      <c r="E13413">
        <v>1817</v>
      </c>
      <c r="F13413">
        <v>2495</v>
      </c>
      <c r="H13413">
        <v>20</v>
      </c>
      <c r="K13413" s="16">
        <f t="shared" si="646"/>
        <v>2035.04</v>
      </c>
      <c r="L13413" s="16">
        <f t="shared" si="648"/>
        <v>2142.1473684210528</v>
      </c>
      <c r="M13413" s="16">
        <f t="shared" si="647"/>
        <v>2434.2583732057419</v>
      </c>
      <c r="N13413" t="e">
        <f>INDEX(XML!$A$2:$R$782,MATCH(C13413,XML!$D$2:$D$737,0),2)</f>
        <v>#N/A</v>
      </c>
    </row>
    <row r="13414" spans="1:14" ht="45" x14ac:dyDescent="0.2">
      <c r="A13414">
        <v>56583</v>
      </c>
      <c r="B13414" t="s">
        <v>18708</v>
      </c>
      <c r="C13414" s="15" t="s">
        <v>18709</v>
      </c>
      <c r="D13414" s="15" t="s">
        <v>18710</v>
      </c>
      <c r="E13414">
        <v>1273</v>
      </c>
      <c r="F13414">
        <v>1748</v>
      </c>
      <c r="H13414" t="s">
        <v>746</v>
      </c>
      <c r="K13414" s="16">
        <f t="shared" si="646"/>
        <v>1425.76</v>
      </c>
      <c r="L13414" s="16">
        <f t="shared" si="648"/>
        <v>1500.8</v>
      </c>
      <c r="M13414" s="16">
        <f t="shared" si="647"/>
        <v>1705.4545454545455</v>
      </c>
      <c r="N13414" t="e">
        <f>INDEX(XML!$A$2:$R$782,MATCH(C13414,XML!$D$2:$D$737,0),2)</f>
        <v>#N/A</v>
      </c>
    </row>
    <row r="13415" spans="1:14" ht="45" x14ac:dyDescent="0.2">
      <c r="A13415">
        <v>56584</v>
      </c>
      <c r="B13415" t="s">
        <v>18744</v>
      </c>
      <c r="C13415" s="15" t="s">
        <v>18745</v>
      </c>
      <c r="D13415" s="15" t="s">
        <v>18746</v>
      </c>
      <c r="E13415">
        <v>2152</v>
      </c>
      <c r="F13415">
        <v>2955</v>
      </c>
      <c r="H13415" t="s">
        <v>746</v>
      </c>
      <c r="K13415" s="16">
        <f t="shared" si="646"/>
        <v>2410.2399999999998</v>
      </c>
      <c r="L13415" s="16">
        <f t="shared" si="648"/>
        <v>2537.0947368421048</v>
      </c>
      <c r="M13415" s="16">
        <f t="shared" si="647"/>
        <v>2883.0622009569374</v>
      </c>
      <c r="N13415" t="e">
        <f>INDEX(XML!$A$2:$R$782,MATCH(C13415,XML!$D$2:$D$737,0),2)</f>
        <v>#N/A</v>
      </c>
    </row>
    <row r="13416" spans="1:14" ht="45" x14ac:dyDescent="0.2">
      <c r="A13416">
        <v>60781</v>
      </c>
      <c r="B13416" t="s">
        <v>18711</v>
      </c>
      <c r="C13416" s="15" t="s">
        <v>18712</v>
      </c>
      <c r="D13416" s="15" t="s">
        <v>18713</v>
      </c>
      <c r="E13416">
        <v>1273</v>
      </c>
      <c r="F13416">
        <v>1748</v>
      </c>
      <c r="K13416" s="16">
        <f t="shared" si="646"/>
        <v>1425.76</v>
      </c>
      <c r="L13416" s="16">
        <f t="shared" si="648"/>
        <v>1500.8</v>
      </c>
      <c r="M13416" s="16">
        <f t="shared" si="647"/>
        <v>1705.4545454545455</v>
      </c>
      <c r="N13416" t="e">
        <f>INDEX(XML!$A$2:$R$782,MATCH(C13416,XML!$D$2:$D$737,0),2)</f>
        <v>#N/A</v>
      </c>
    </row>
    <row r="13417" spans="1:14" ht="56.25" x14ac:dyDescent="0.2">
      <c r="A13417">
        <v>56600</v>
      </c>
      <c r="B13417" t="s">
        <v>18717</v>
      </c>
      <c r="C13417" s="15" t="s">
        <v>18718</v>
      </c>
      <c r="D13417" s="15" t="s">
        <v>18719</v>
      </c>
      <c r="E13417">
        <v>1917</v>
      </c>
      <c r="F13417">
        <v>2632</v>
      </c>
      <c r="K13417" s="16">
        <f t="shared" si="646"/>
        <v>2147.04</v>
      </c>
      <c r="L13417" s="16">
        <f t="shared" si="648"/>
        <v>2260.0421052631577</v>
      </c>
      <c r="M13417" s="16">
        <f t="shared" si="647"/>
        <v>2568.2296650717703</v>
      </c>
      <c r="N13417" t="e">
        <f>INDEX(XML!$A$2:$R$782,MATCH(C13417,XML!$D$2:$D$737,0),2)</f>
        <v>#N/A</v>
      </c>
    </row>
    <row r="13418" spans="1:14" ht="56.25" x14ac:dyDescent="0.2">
      <c r="A13418">
        <v>56598</v>
      </c>
      <c r="B13418" t="s">
        <v>19112</v>
      </c>
      <c r="C13418" s="15" t="s">
        <v>19113</v>
      </c>
      <c r="D13418" s="15" t="s">
        <v>19114</v>
      </c>
      <c r="E13418">
        <v>1817</v>
      </c>
      <c r="F13418">
        <v>2495</v>
      </c>
      <c r="H13418">
        <v>35</v>
      </c>
      <c r="K13418" s="16">
        <f t="shared" si="646"/>
        <v>2035.04</v>
      </c>
      <c r="L13418" s="16">
        <f t="shared" si="648"/>
        <v>2142.1473684210528</v>
      </c>
      <c r="M13418" s="16">
        <f t="shared" si="647"/>
        <v>2434.2583732057419</v>
      </c>
      <c r="N13418" t="e">
        <f>INDEX(XML!$A$2:$R$782,MATCH(C13418,XML!$D$2:$D$737,0),2)</f>
        <v>#N/A</v>
      </c>
    </row>
    <row r="13419" spans="1:14" ht="56.25" x14ac:dyDescent="0.2">
      <c r="A13419">
        <v>56605</v>
      </c>
      <c r="B13419" t="s">
        <v>18720</v>
      </c>
      <c r="C13419" s="15" t="s">
        <v>18721</v>
      </c>
      <c r="D13419" s="15" t="s">
        <v>18722</v>
      </c>
      <c r="E13419">
        <v>3188</v>
      </c>
      <c r="F13419">
        <v>4378</v>
      </c>
      <c r="H13419">
        <v>24</v>
      </c>
      <c r="K13419" s="16">
        <f t="shared" si="646"/>
        <v>3570.56</v>
      </c>
      <c r="L13419" s="16">
        <f t="shared" si="648"/>
        <v>3758.4842105263156</v>
      </c>
      <c r="M13419" s="16">
        <f t="shared" si="647"/>
        <v>4271.0047846889947</v>
      </c>
      <c r="N13419" t="e">
        <f>INDEX(XML!$A$2:$R$782,MATCH(C13419,XML!$D$2:$D$737,0),2)</f>
        <v>#N/A</v>
      </c>
    </row>
    <row r="13420" spans="1:14" ht="56.25" x14ac:dyDescent="0.2">
      <c r="A13420">
        <v>55091</v>
      </c>
      <c r="B13420" t="s">
        <v>18773</v>
      </c>
      <c r="C13420" s="15" t="s">
        <v>18774</v>
      </c>
      <c r="D13420" s="15" t="s">
        <v>18775</v>
      </c>
      <c r="E13420">
        <v>1356</v>
      </c>
      <c r="F13420">
        <v>1861</v>
      </c>
      <c r="K13420" s="16">
        <f t="shared" si="646"/>
        <v>1518.72</v>
      </c>
      <c r="L13420" s="16">
        <f t="shared" si="648"/>
        <v>1598.6526315789474</v>
      </c>
      <c r="M13420" s="16">
        <f t="shared" si="647"/>
        <v>1816.6507177033493</v>
      </c>
      <c r="N13420" t="e">
        <f>INDEX(XML!$A$2:$R$782,MATCH(C13420,XML!$D$2:$D$737,0),2)</f>
        <v>#N/A</v>
      </c>
    </row>
    <row r="13421" spans="1:14" ht="56.25" x14ac:dyDescent="0.2">
      <c r="A13421">
        <v>62573</v>
      </c>
      <c r="B13421" t="s">
        <v>20083</v>
      </c>
      <c r="C13421" s="15" t="s">
        <v>20084</v>
      </c>
      <c r="D13421" s="15" t="s">
        <v>20085</v>
      </c>
      <c r="E13421">
        <v>2040</v>
      </c>
      <c r="F13421">
        <v>2802</v>
      </c>
      <c r="K13421" s="16">
        <f t="shared" si="646"/>
        <v>2284.8000000000002</v>
      </c>
      <c r="L13421" s="16">
        <f t="shared" si="648"/>
        <v>2405.0526315789475</v>
      </c>
      <c r="M13421" s="16">
        <f t="shared" si="647"/>
        <v>2733.0143540669856</v>
      </c>
      <c r="N13421" t="e">
        <f>INDEX(XML!$A$2:$R$782,MATCH(C13421,XML!$D$2:$D$737,0),2)</f>
        <v>#N/A</v>
      </c>
    </row>
    <row r="13422" spans="1:14" ht="45" x14ac:dyDescent="0.2">
      <c r="A13422">
        <v>62225</v>
      </c>
      <c r="B13422" t="s">
        <v>19517</v>
      </c>
      <c r="C13422" s="15" t="s">
        <v>19518</v>
      </c>
      <c r="D13422" s="15" t="s">
        <v>19519</v>
      </c>
      <c r="E13422">
        <v>1356</v>
      </c>
      <c r="F13422">
        <v>1861</v>
      </c>
      <c r="K13422" s="16">
        <f t="shared" si="646"/>
        <v>1518.72</v>
      </c>
      <c r="L13422" s="16">
        <f t="shared" si="648"/>
        <v>1598.6526315789474</v>
      </c>
      <c r="M13422" s="16">
        <f t="shared" si="647"/>
        <v>1816.6507177033493</v>
      </c>
      <c r="N13422" t="e">
        <f>INDEX(XML!$A$2:$R$782,MATCH(C13422,XML!$D$2:$D$737,0),2)</f>
        <v>#N/A</v>
      </c>
    </row>
    <row r="13423" spans="1:14" ht="56.25" x14ac:dyDescent="0.2">
      <c r="A13423">
        <v>56603</v>
      </c>
      <c r="B13423" t="s">
        <v>18726</v>
      </c>
      <c r="C13423" s="15" t="s">
        <v>18727</v>
      </c>
      <c r="D13423" s="15" t="s">
        <v>18728</v>
      </c>
      <c r="E13423">
        <v>2869</v>
      </c>
      <c r="F13423">
        <v>3940</v>
      </c>
      <c r="H13423">
        <v>13</v>
      </c>
      <c r="K13423" s="16">
        <f t="shared" ref="K13423:K13486" si="649">IF(E13423&gt;49999,E13423+E13423*0.07,IF(E13423&lt;=49999,E13423+E13423*0.12))</f>
        <v>3213.2799999999997</v>
      </c>
      <c r="L13423" s="16">
        <f t="shared" si="648"/>
        <v>3382.4</v>
      </c>
      <c r="M13423" s="16">
        <f t="shared" ref="M13423:M13486" si="650">IF(COUNTIF(C13423,"*Dahua*"),F13423-10,L13423*100/88)</f>
        <v>3843.6363636363635</v>
      </c>
      <c r="N13423" t="e">
        <f>INDEX(XML!$A$2:$R$782,MATCH(C13423,XML!$D$2:$D$737,0),2)</f>
        <v>#N/A</v>
      </c>
    </row>
    <row r="13424" spans="1:14" ht="56.25" x14ac:dyDescent="0.2">
      <c r="A13424">
        <v>56604</v>
      </c>
      <c r="B13424" t="s">
        <v>18723</v>
      </c>
      <c r="C13424" s="15" t="s">
        <v>18724</v>
      </c>
      <c r="D13424" s="15" t="s">
        <v>18725</v>
      </c>
      <c r="E13424">
        <v>2608</v>
      </c>
      <c r="F13424">
        <v>3582</v>
      </c>
      <c r="H13424">
        <v>1</v>
      </c>
      <c r="K13424" s="16">
        <f t="shared" si="649"/>
        <v>2920.96</v>
      </c>
      <c r="L13424" s="16">
        <f t="shared" si="648"/>
        <v>3074.6947368421052</v>
      </c>
      <c r="M13424" s="16">
        <f t="shared" si="650"/>
        <v>3493.9712918660284</v>
      </c>
      <c r="N13424" t="e">
        <f>INDEX(XML!$A$2:$R$782,MATCH(C13424,XML!$D$2:$D$737,0),2)</f>
        <v>#N/A</v>
      </c>
    </row>
    <row r="13425" spans="1:14" ht="45" x14ac:dyDescent="0.2">
      <c r="A13425">
        <v>56581</v>
      </c>
      <c r="B13425" t="s">
        <v>18751</v>
      </c>
      <c r="C13425" s="15" t="s">
        <v>18752</v>
      </c>
      <c r="D13425" s="15" t="s">
        <v>18753</v>
      </c>
      <c r="E13425">
        <v>2608</v>
      </c>
      <c r="F13425">
        <v>3582</v>
      </c>
      <c r="K13425" s="16">
        <f t="shared" si="649"/>
        <v>2920.96</v>
      </c>
      <c r="L13425" s="16">
        <f t="shared" si="648"/>
        <v>3074.6947368421052</v>
      </c>
      <c r="M13425" s="16">
        <f t="shared" si="650"/>
        <v>3493.9712918660284</v>
      </c>
      <c r="N13425" t="e">
        <f>INDEX(XML!$A$2:$R$782,MATCH(C13425,XML!$D$2:$D$737,0),2)</f>
        <v>#N/A</v>
      </c>
    </row>
    <row r="13426" spans="1:14" ht="56.25" x14ac:dyDescent="0.2">
      <c r="A13426">
        <v>56577</v>
      </c>
      <c r="B13426" t="s">
        <v>18757</v>
      </c>
      <c r="C13426" s="15" t="s">
        <v>18758</v>
      </c>
      <c r="D13426" s="15" t="s">
        <v>18759</v>
      </c>
      <c r="E13426">
        <v>2291</v>
      </c>
      <c r="F13426">
        <v>3146</v>
      </c>
      <c r="H13426">
        <v>9</v>
      </c>
      <c r="K13426" s="16">
        <f t="shared" si="649"/>
        <v>2565.92</v>
      </c>
      <c r="L13426" s="16">
        <f t="shared" si="648"/>
        <v>2700.9684210526316</v>
      </c>
      <c r="M13426" s="16">
        <f t="shared" si="650"/>
        <v>3069.2822966507174</v>
      </c>
      <c r="N13426" t="e">
        <f>INDEX(XML!$A$2:$R$782,MATCH(C13426,XML!$D$2:$D$737,0),2)</f>
        <v>#N/A</v>
      </c>
    </row>
    <row r="13427" spans="1:14" ht="67.5" x14ac:dyDescent="0.2">
      <c r="A13427">
        <v>56579</v>
      </c>
      <c r="B13427" t="s">
        <v>18754</v>
      </c>
      <c r="C13427" s="15" t="s">
        <v>18755</v>
      </c>
      <c r="D13427" s="15" t="s">
        <v>18756</v>
      </c>
      <c r="E13427">
        <v>3204</v>
      </c>
      <c r="F13427">
        <v>4400</v>
      </c>
      <c r="H13427">
        <v>5</v>
      </c>
      <c r="K13427" s="16">
        <f t="shared" si="649"/>
        <v>3588.48</v>
      </c>
      <c r="L13427" s="16">
        <f t="shared" si="648"/>
        <v>3777.3473684210526</v>
      </c>
      <c r="M13427" s="16">
        <f t="shared" si="650"/>
        <v>4292.4401913875599</v>
      </c>
      <c r="N13427" t="e">
        <f>INDEX(XML!$A$2:$R$782,MATCH(C13427,XML!$D$2:$D$737,0),2)</f>
        <v>#N/A</v>
      </c>
    </row>
    <row r="13428" spans="1:14" ht="45" x14ac:dyDescent="0.2">
      <c r="A13428">
        <v>56591</v>
      </c>
      <c r="B13428" t="s">
        <v>18735</v>
      </c>
      <c r="C13428" s="15" t="s">
        <v>18736</v>
      </c>
      <c r="D13428" s="15" t="s">
        <v>18737</v>
      </c>
      <c r="E13428">
        <v>2150</v>
      </c>
      <c r="F13428">
        <v>3039</v>
      </c>
      <c r="H13428">
        <v>9</v>
      </c>
      <c r="K13428" s="16">
        <f t="shared" si="649"/>
        <v>2408</v>
      </c>
      <c r="L13428" s="16">
        <f t="shared" si="648"/>
        <v>2534.7368421052633</v>
      </c>
      <c r="M13428" s="16">
        <f t="shared" si="650"/>
        <v>2880.3827751196177</v>
      </c>
      <c r="N13428" t="e">
        <f>INDEX(XML!$A$2:$R$782,MATCH(C13428,XML!$D$2:$D$737,0),2)</f>
        <v>#N/A</v>
      </c>
    </row>
    <row r="13429" spans="1:14" ht="45" x14ac:dyDescent="0.2">
      <c r="A13429">
        <v>58908</v>
      </c>
      <c r="B13429" t="s">
        <v>18714</v>
      </c>
      <c r="C13429" s="15" t="s">
        <v>18715</v>
      </c>
      <c r="D13429" s="15" t="s">
        <v>18716</v>
      </c>
      <c r="E13429">
        <v>2710</v>
      </c>
      <c r="F13429">
        <v>3721</v>
      </c>
      <c r="K13429" s="16">
        <f t="shared" si="649"/>
        <v>3035.2</v>
      </c>
      <c r="L13429" s="16">
        <f t="shared" si="648"/>
        <v>3194.9473684210525</v>
      </c>
      <c r="M13429" s="16">
        <f t="shared" si="650"/>
        <v>3630.6220095693775</v>
      </c>
      <c r="N13429" t="e">
        <f>INDEX(XML!$A$2:$R$782,MATCH(C13429,XML!$D$2:$D$737,0),2)</f>
        <v>#N/A</v>
      </c>
    </row>
    <row r="13430" spans="1:14" ht="45" x14ac:dyDescent="0.2">
      <c r="A13430">
        <v>56593</v>
      </c>
      <c r="B13430" t="s">
        <v>18732</v>
      </c>
      <c r="C13430" s="15" t="s">
        <v>18733</v>
      </c>
      <c r="D13430" s="15" t="s">
        <v>18734</v>
      </c>
      <c r="E13430">
        <v>2710</v>
      </c>
      <c r="F13430">
        <v>3721</v>
      </c>
      <c r="K13430" s="16">
        <f t="shared" si="649"/>
        <v>3035.2</v>
      </c>
      <c r="L13430" s="16">
        <f t="shared" si="648"/>
        <v>3194.9473684210525</v>
      </c>
      <c r="M13430" s="16">
        <f t="shared" si="650"/>
        <v>3630.6220095693775</v>
      </c>
      <c r="N13430" t="e">
        <f>INDEX(XML!$A$2:$R$782,MATCH(C13430,XML!$D$2:$D$737,0),2)</f>
        <v>#N/A</v>
      </c>
    </row>
    <row r="13431" spans="1:14" ht="45" x14ac:dyDescent="0.2">
      <c r="A13431">
        <v>68679</v>
      </c>
      <c r="B13431" t="s">
        <v>35570</v>
      </c>
      <c r="C13431" s="15" t="s">
        <v>35571</v>
      </c>
      <c r="D13431" s="15" t="s">
        <v>35572</v>
      </c>
      <c r="E13431">
        <v>3434</v>
      </c>
      <c r="F13431">
        <v>4717</v>
      </c>
      <c r="H13431">
        <v>3</v>
      </c>
      <c r="K13431" s="16">
        <f t="shared" si="649"/>
        <v>3846.08</v>
      </c>
      <c r="L13431" s="16">
        <f t="shared" si="648"/>
        <v>4048.5052631578947</v>
      </c>
      <c r="M13431" s="16">
        <f t="shared" si="650"/>
        <v>4600.5741626794252</v>
      </c>
      <c r="N13431" t="e">
        <f>INDEX(XML!$A$2:$R$782,MATCH(C13431,XML!$D$2:$D$737,0),2)</f>
        <v>#N/A</v>
      </c>
    </row>
    <row r="13432" spans="1:14" ht="45" x14ac:dyDescent="0.2">
      <c r="A13432">
        <v>73817</v>
      </c>
      <c r="B13432" t="s">
        <v>31370</v>
      </c>
      <c r="C13432" s="15" t="s">
        <v>31371</v>
      </c>
      <c r="D13432" s="15" t="s">
        <v>31372</v>
      </c>
      <c r="E13432">
        <v>2367</v>
      </c>
      <c r="F13432">
        <v>3251</v>
      </c>
      <c r="K13432" s="16">
        <f t="shared" si="649"/>
        <v>2651.04</v>
      </c>
      <c r="L13432" s="16">
        <f t="shared" si="648"/>
        <v>2790.5684210526315</v>
      </c>
      <c r="M13432" s="16">
        <f t="shared" si="650"/>
        <v>3171.1004784688994</v>
      </c>
      <c r="N13432" t="e">
        <f>INDEX(XML!$A$2:$R$782,MATCH(C13432,XML!$D$2:$D$737,0),2)</f>
        <v>#N/A</v>
      </c>
    </row>
    <row r="13433" spans="1:14" ht="56.25" x14ac:dyDescent="0.2">
      <c r="A13433">
        <v>56595</v>
      </c>
      <c r="B13433" t="s">
        <v>18729</v>
      </c>
      <c r="C13433" s="15" t="s">
        <v>18730</v>
      </c>
      <c r="D13433" s="15" t="s">
        <v>18731</v>
      </c>
      <c r="E13433">
        <v>2710</v>
      </c>
      <c r="F13433">
        <v>3721</v>
      </c>
      <c r="K13433" s="16">
        <f t="shared" si="649"/>
        <v>3035.2</v>
      </c>
      <c r="L13433" s="16">
        <f t="shared" si="648"/>
        <v>3194.9473684210525</v>
      </c>
      <c r="M13433" s="16">
        <f t="shared" si="650"/>
        <v>3630.6220095693775</v>
      </c>
      <c r="N13433" t="e">
        <f>INDEX(XML!$A$2:$R$782,MATCH(C13433,XML!$D$2:$D$737,0),2)</f>
        <v>#N/A</v>
      </c>
    </row>
    <row r="13434" spans="1:14" ht="56.25" x14ac:dyDescent="0.2">
      <c r="A13434">
        <v>53746</v>
      </c>
      <c r="B13434" t="s">
        <v>18779</v>
      </c>
      <c r="C13434" s="15" t="s">
        <v>18780</v>
      </c>
      <c r="D13434" s="15" t="s">
        <v>18781</v>
      </c>
      <c r="E13434">
        <v>2470</v>
      </c>
      <c r="F13434">
        <v>3392</v>
      </c>
      <c r="K13434" s="16">
        <f t="shared" si="649"/>
        <v>2766.4</v>
      </c>
      <c r="L13434" s="16">
        <f t="shared" si="648"/>
        <v>2912</v>
      </c>
      <c r="M13434" s="16">
        <f t="shared" si="650"/>
        <v>3309.090909090909</v>
      </c>
      <c r="N13434" t="e">
        <f>INDEX(XML!$A$2:$R$782,MATCH(C13434,XML!$D$2:$D$737,0),2)</f>
        <v>#N/A</v>
      </c>
    </row>
    <row r="13435" spans="1:14" ht="56.25" x14ac:dyDescent="0.2">
      <c r="A13435">
        <v>68671</v>
      </c>
      <c r="B13435" t="s">
        <v>41455</v>
      </c>
      <c r="C13435" s="15" t="s">
        <v>41456</v>
      </c>
      <c r="D13435" s="15" t="s">
        <v>41457</v>
      </c>
      <c r="E13435">
        <v>1815</v>
      </c>
      <c r="F13435">
        <v>2495</v>
      </c>
      <c r="H13435">
        <v>9</v>
      </c>
      <c r="K13435" s="16">
        <f t="shared" si="649"/>
        <v>2032.8</v>
      </c>
      <c r="L13435" s="16">
        <f t="shared" si="648"/>
        <v>2139.7894736842104</v>
      </c>
      <c r="M13435" s="16">
        <f t="shared" si="650"/>
        <v>2431.5789473684208</v>
      </c>
      <c r="N13435" t="e">
        <f>INDEX(XML!$A$2:$R$782,MATCH(C13435,XML!$D$2:$D$737,0),2)</f>
        <v>#N/A</v>
      </c>
    </row>
    <row r="13436" spans="1:14" ht="45" x14ac:dyDescent="0.2">
      <c r="A13436">
        <v>54815</v>
      </c>
      <c r="B13436" t="s">
        <v>18966</v>
      </c>
      <c r="C13436" s="15" t="s">
        <v>18967</v>
      </c>
      <c r="D13436" s="15" t="s">
        <v>18968</v>
      </c>
      <c r="E13436">
        <v>2337</v>
      </c>
      <c r="F13436">
        <v>3208</v>
      </c>
      <c r="H13436">
        <v>4</v>
      </c>
      <c r="K13436" s="16">
        <f t="shared" si="649"/>
        <v>2617.44</v>
      </c>
      <c r="L13436" s="16">
        <f t="shared" si="648"/>
        <v>2755.2</v>
      </c>
      <c r="M13436" s="16">
        <f t="shared" si="650"/>
        <v>3130.909090909091</v>
      </c>
      <c r="N13436" t="e">
        <f>INDEX(XML!$A$2:$R$782,MATCH(C13436,XML!$D$2:$D$737,0),2)</f>
        <v>#N/A</v>
      </c>
    </row>
    <row r="13437" spans="1:14" ht="33.75" x14ac:dyDescent="0.2">
      <c r="A13437">
        <v>56559</v>
      </c>
      <c r="B13437" t="s">
        <v>18772</v>
      </c>
      <c r="C13437" s="15" t="s">
        <v>19159</v>
      </c>
      <c r="D13437" s="15" t="s">
        <v>19160</v>
      </c>
      <c r="E13437">
        <v>3084</v>
      </c>
      <c r="F13437">
        <v>4234</v>
      </c>
      <c r="H13437" t="s">
        <v>746</v>
      </c>
      <c r="K13437" s="16">
        <f t="shared" si="649"/>
        <v>3454.08</v>
      </c>
      <c r="L13437" s="16">
        <f t="shared" si="648"/>
        <v>3635.8736842105263</v>
      </c>
      <c r="M13437" s="16">
        <f t="shared" si="650"/>
        <v>4131.6746411483255</v>
      </c>
      <c r="N13437" t="e">
        <f>INDEX(XML!$A$2:$R$782,MATCH(C13437,XML!$D$2:$D$737,0),2)</f>
        <v>#N/A</v>
      </c>
    </row>
    <row r="13438" spans="1:14" ht="45" x14ac:dyDescent="0.2">
      <c r="A13438">
        <v>53739</v>
      </c>
      <c r="B13438" t="s">
        <v>18747</v>
      </c>
      <c r="C13438" s="15" t="s">
        <v>18748</v>
      </c>
      <c r="D13438" s="15" t="s">
        <v>18749</v>
      </c>
      <c r="E13438">
        <v>5407</v>
      </c>
      <c r="F13438">
        <v>7425</v>
      </c>
      <c r="H13438" t="s">
        <v>746</v>
      </c>
      <c r="K13438" s="16">
        <f t="shared" si="649"/>
        <v>6055.84</v>
      </c>
      <c r="L13438" s="16">
        <f t="shared" si="648"/>
        <v>6374.5684210526315</v>
      </c>
      <c r="M13438" s="16">
        <f t="shared" si="650"/>
        <v>7243.8277511961724</v>
      </c>
      <c r="N13438" t="e">
        <f>INDEX(XML!$A$2:$R$782,MATCH(C13438,XML!$D$2:$D$737,0),2)</f>
        <v>#N/A</v>
      </c>
    </row>
    <row r="13439" spans="1:14" ht="45" x14ac:dyDescent="0.2">
      <c r="A13439">
        <v>56565</v>
      </c>
      <c r="B13439" t="s">
        <v>18766</v>
      </c>
      <c r="C13439" s="15" t="s">
        <v>18767</v>
      </c>
      <c r="D13439" s="15" t="s">
        <v>18768</v>
      </c>
      <c r="E13439">
        <v>7714</v>
      </c>
      <c r="F13439">
        <v>10595</v>
      </c>
      <c r="H13439" t="s">
        <v>746</v>
      </c>
      <c r="K13439" s="16">
        <f t="shared" si="649"/>
        <v>8639.68</v>
      </c>
      <c r="L13439" s="16">
        <f t="shared" si="648"/>
        <v>9094.4</v>
      </c>
      <c r="M13439" s="16">
        <f t="shared" si="650"/>
        <v>10334.545454545454</v>
      </c>
      <c r="N13439" t="e">
        <f>INDEX(XML!$A$2:$R$782,MATCH(C13439,XML!$D$2:$D$737,0),2)</f>
        <v>#N/A</v>
      </c>
    </row>
    <row r="13440" spans="1:14" ht="45" x14ac:dyDescent="0.2">
      <c r="A13440">
        <v>53748</v>
      </c>
      <c r="B13440" t="s">
        <v>18776</v>
      </c>
      <c r="C13440" s="15" t="s">
        <v>18777</v>
      </c>
      <c r="D13440" s="15" t="s">
        <v>18778</v>
      </c>
      <c r="E13440">
        <v>10037</v>
      </c>
      <c r="F13440">
        <v>13786</v>
      </c>
      <c r="H13440">
        <v>27</v>
      </c>
      <c r="K13440" s="16">
        <f t="shared" si="649"/>
        <v>11241.44</v>
      </c>
      <c r="L13440" s="16">
        <f t="shared" si="648"/>
        <v>11833.094736842106</v>
      </c>
      <c r="M13440" s="16">
        <f t="shared" si="650"/>
        <v>13446.698564593302</v>
      </c>
      <c r="N13440" t="e">
        <f>INDEX(XML!$A$2:$R$782,MATCH(C13440,XML!$D$2:$D$737,0),2)</f>
        <v>#N/A</v>
      </c>
    </row>
    <row r="13441" spans="1:14" ht="33.75" x14ac:dyDescent="0.2">
      <c r="A13441">
        <v>56563</v>
      </c>
      <c r="B13441" t="s">
        <v>18769</v>
      </c>
      <c r="C13441" s="15" t="s">
        <v>18770</v>
      </c>
      <c r="D13441" s="15" t="s">
        <v>18771</v>
      </c>
      <c r="E13441">
        <v>2966</v>
      </c>
      <c r="F13441">
        <v>4074</v>
      </c>
      <c r="H13441">
        <v>26</v>
      </c>
      <c r="K13441" s="16">
        <f t="shared" si="649"/>
        <v>3321.92</v>
      </c>
      <c r="L13441" s="16">
        <f t="shared" si="648"/>
        <v>3496.757894736842</v>
      </c>
      <c r="M13441" s="16">
        <f t="shared" si="650"/>
        <v>3973.5885167464116</v>
      </c>
      <c r="N13441" t="e">
        <f>INDEX(XML!$A$2:$R$782,MATCH(C13441,XML!$D$2:$D$737,0),2)</f>
        <v>#N/A</v>
      </c>
    </row>
    <row r="13442" spans="1:14" ht="33.75" x14ac:dyDescent="0.2">
      <c r="A13442">
        <v>56567</v>
      </c>
      <c r="B13442" t="s">
        <v>18763</v>
      </c>
      <c r="C13442" s="15" t="s">
        <v>18764</v>
      </c>
      <c r="D13442" s="15" t="s">
        <v>18765</v>
      </c>
      <c r="E13442">
        <v>3862</v>
      </c>
      <c r="F13442">
        <v>5304</v>
      </c>
      <c r="H13442">
        <v>34</v>
      </c>
      <c r="K13442" s="16">
        <f t="shared" si="649"/>
        <v>4325.4399999999996</v>
      </c>
      <c r="L13442" s="16">
        <f t="shared" si="648"/>
        <v>4553.0947368421048</v>
      </c>
      <c r="M13442" s="16">
        <f t="shared" si="650"/>
        <v>5173.9712918660289</v>
      </c>
      <c r="N13442" t="e">
        <f>INDEX(XML!$A$2:$R$782,MATCH(C13442,XML!$D$2:$D$737,0),2)</f>
        <v>#N/A</v>
      </c>
    </row>
    <row r="13443" spans="1:14" ht="45" x14ac:dyDescent="0.2">
      <c r="A13443">
        <v>56569</v>
      </c>
      <c r="B13443" t="s">
        <v>18760</v>
      </c>
      <c r="C13443" s="15" t="s">
        <v>18761</v>
      </c>
      <c r="D13443" s="15" t="s">
        <v>18762</v>
      </c>
      <c r="E13443">
        <v>5947</v>
      </c>
      <c r="F13443">
        <v>8167</v>
      </c>
      <c r="H13443">
        <v>14</v>
      </c>
      <c r="K13443" s="16">
        <f t="shared" si="649"/>
        <v>6660.64</v>
      </c>
      <c r="L13443" s="16">
        <f t="shared" si="648"/>
        <v>7011.2</v>
      </c>
      <c r="M13443" s="16">
        <f t="shared" si="650"/>
        <v>7967.272727272727</v>
      </c>
      <c r="N13443" t="e">
        <f>INDEX(XML!$A$2:$R$782,MATCH(C13443,XML!$D$2:$D$737,0),2)</f>
        <v>#N/A</v>
      </c>
    </row>
    <row r="13444" spans="1:14" ht="15.75" x14ac:dyDescent="0.25">
      <c r="A13444" s="184" t="s">
        <v>18782</v>
      </c>
      <c r="B13444" s="184"/>
      <c r="C13444" s="185"/>
      <c r="D13444" s="185"/>
      <c r="E13444" s="184"/>
      <c r="F13444" s="184"/>
      <c r="G13444" s="184"/>
      <c r="H13444" s="184"/>
      <c r="I13444" s="184"/>
      <c r="J13444" s="184"/>
      <c r="K13444" s="16">
        <f t="shared" si="649"/>
        <v>0</v>
      </c>
      <c r="L13444" s="16">
        <f t="shared" si="648"/>
        <v>0</v>
      </c>
      <c r="M13444" s="16">
        <f t="shared" si="650"/>
        <v>0</v>
      </c>
      <c r="N13444" t="e">
        <f>INDEX(XML!$A$2:$R$782,MATCH(C13444,XML!$D$2:$D$737,0),2)</f>
        <v>#N/A</v>
      </c>
    </row>
    <row r="13445" spans="1:14" ht="45" x14ac:dyDescent="0.2">
      <c r="A13445">
        <v>56587</v>
      </c>
      <c r="B13445" t="s">
        <v>18798</v>
      </c>
      <c r="C13445" s="15" t="s">
        <v>18799</v>
      </c>
      <c r="D13445" s="15" t="s">
        <v>18800</v>
      </c>
      <c r="E13445">
        <v>1273</v>
      </c>
      <c r="F13445">
        <v>1748</v>
      </c>
      <c r="H13445">
        <v>8</v>
      </c>
      <c r="K13445" s="16">
        <f t="shared" si="649"/>
        <v>1425.76</v>
      </c>
      <c r="L13445" s="16">
        <f t="shared" ref="L13445:L13508" si="651">K13445*100/95</f>
        <v>1500.8</v>
      </c>
      <c r="M13445" s="16">
        <f t="shared" si="650"/>
        <v>1705.4545454545455</v>
      </c>
      <c r="N13445" t="e">
        <f>INDEX(XML!$A$2:$R$782,MATCH(C13445,XML!$D$2:$D$737,0),2)</f>
        <v>#N/A</v>
      </c>
    </row>
    <row r="13446" spans="1:14" ht="45" x14ac:dyDescent="0.2">
      <c r="A13446">
        <v>56590</v>
      </c>
      <c r="B13446" t="s">
        <v>18801</v>
      </c>
      <c r="C13446" s="15" t="s">
        <v>18802</v>
      </c>
      <c r="D13446" s="15" t="s">
        <v>18803</v>
      </c>
      <c r="E13446">
        <v>1817</v>
      </c>
      <c r="F13446">
        <v>2495</v>
      </c>
      <c r="H13446">
        <v>28</v>
      </c>
      <c r="K13446" s="16">
        <f t="shared" si="649"/>
        <v>2035.04</v>
      </c>
      <c r="L13446" s="16">
        <f t="shared" si="651"/>
        <v>2142.1473684210528</v>
      </c>
      <c r="M13446" s="16">
        <f t="shared" si="650"/>
        <v>2434.2583732057419</v>
      </c>
      <c r="N13446" t="e">
        <f>INDEX(XML!$A$2:$R$782,MATCH(C13446,XML!$D$2:$D$737,0),2)</f>
        <v>#N/A</v>
      </c>
    </row>
    <row r="13447" spans="1:14" ht="56.25" x14ac:dyDescent="0.2">
      <c r="A13447">
        <v>53734</v>
      </c>
      <c r="B13447" t="s">
        <v>18825</v>
      </c>
      <c r="C13447" s="15" t="s">
        <v>18826</v>
      </c>
      <c r="D13447" s="15" t="s">
        <v>18827</v>
      </c>
      <c r="E13447">
        <v>1273</v>
      </c>
      <c r="F13447">
        <v>1748</v>
      </c>
      <c r="H13447" t="s">
        <v>746</v>
      </c>
      <c r="K13447" s="16">
        <f t="shared" si="649"/>
        <v>1425.76</v>
      </c>
      <c r="L13447" s="16">
        <f t="shared" si="651"/>
        <v>1500.8</v>
      </c>
      <c r="M13447" s="16">
        <f t="shared" si="650"/>
        <v>1705.4545454545455</v>
      </c>
      <c r="N13447" t="e">
        <f>INDEX(XML!$A$2:$R$782,MATCH(C13447,XML!$D$2:$D$737,0),2)</f>
        <v>#N/A</v>
      </c>
    </row>
    <row r="13448" spans="1:14" ht="56.25" x14ac:dyDescent="0.2">
      <c r="A13448">
        <v>65821</v>
      </c>
      <c r="B13448" t="s">
        <v>22946</v>
      </c>
      <c r="C13448" s="15" t="s">
        <v>22947</v>
      </c>
      <c r="D13448" s="15" t="s">
        <v>22948</v>
      </c>
      <c r="E13448">
        <v>2040</v>
      </c>
      <c r="F13448">
        <v>2802</v>
      </c>
      <c r="K13448" s="16">
        <f t="shared" si="649"/>
        <v>2284.8000000000002</v>
      </c>
      <c r="L13448" s="16">
        <f t="shared" si="651"/>
        <v>2405.0526315789475</v>
      </c>
      <c r="M13448" s="16">
        <f t="shared" si="650"/>
        <v>2733.0143540669856</v>
      </c>
      <c r="N13448" t="e">
        <f>INDEX(XML!$A$2:$R$782,MATCH(C13448,XML!$D$2:$D$737,0),2)</f>
        <v>#N/A</v>
      </c>
    </row>
    <row r="13449" spans="1:14" ht="56.25" x14ac:dyDescent="0.2">
      <c r="A13449">
        <v>53735</v>
      </c>
      <c r="B13449" t="s">
        <v>18828</v>
      </c>
      <c r="C13449" s="15" t="s">
        <v>18829</v>
      </c>
      <c r="D13449" s="15" t="s">
        <v>18830</v>
      </c>
      <c r="E13449">
        <v>2152</v>
      </c>
      <c r="F13449">
        <v>2955</v>
      </c>
      <c r="H13449" t="s">
        <v>746</v>
      </c>
      <c r="K13449" s="16">
        <f t="shared" si="649"/>
        <v>2410.2399999999998</v>
      </c>
      <c r="L13449" s="16">
        <f t="shared" si="651"/>
        <v>2537.0947368421048</v>
      </c>
      <c r="M13449" s="16">
        <f t="shared" si="650"/>
        <v>2883.0622009569374</v>
      </c>
      <c r="N13449" t="e">
        <f>INDEX(XML!$A$2:$R$782,MATCH(C13449,XML!$D$2:$D$737,0),2)</f>
        <v>#N/A</v>
      </c>
    </row>
    <row r="13450" spans="1:14" ht="56.25" x14ac:dyDescent="0.2">
      <c r="A13450">
        <v>54805</v>
      </c>
      <c r="B13450" t="s">
        <v>18856</v>
      </c>
      <c r="C13450" s="15" t="s">
        <v>18857</v>
      </c>
      <c r="D13450" s="15" t="s">
        <v>18858</v>
      </c>
      <c r="E13450">
        <v>1273</v>
      </c>
      <c r="F13450">
        <v>1748</v>
      </c>
      <c r="K13450" s="16">
        <f t="shared" si="649"/>
        <v>1425.76</v>
      </c>
      <c r="L13450" s="16">
        <f t="shared" si="651"/>
        <v>1500.8</v>
      </c>
      <c r="M13450" s="16">
        <f t="shared" si="650"/>
        <v>1705.4545454545455</v>
      </c>
      <c r="N13450" t="e">
        <f>INDEX(XML!$A$2:$R$782,MATCH(C13450,XML!$D$2:$D$737,0),2)</f>
        <v>#N/A</v>
      </c>
    </row>
    <row r="13451" spans="1:14" ht="56.25" x14ac:dyDescent="0.2">
      <c r="A13451">
        <v>56601</v>
      </c>
      <c r="B13451" t="s">
        <v>18807</v>
      </c>
      <c r="C13451" s="15" t="s">
        <v>18808</v>
      </c>
      <c r="D13451" s="15" t="s">
        <v>18809</v>
      </c>
      <c r="E13451">
        <v>1917</v>
      </c>
      <c r="F13451">
        <v>2632</v>
      </c>
      <c r="K13451" s="16">
        <f t="shared" si="649"/>
        <v>2147.04</v>
      </c>
      <c r="L13451" s="16">
        <f t="shared" si="651"/>
        <v>2260.0421052631577</v>
      </c>
      <c r="M13451" s="16">
        <f t="shared" si="650"/>
        <v>2568.2296650717703</v>
      </c>
      <c r="N13451" t="e">
        <f>INDEX(XML!$A$2:$R$782,MATCH(C13451,XML!$D$2:$D$737,0),2)</f>
        <v>#N/A</v>
      </c>
    </row>
    <row r="13452" spans="1:14" ht="45" x14ac:dyDescent="0.2">
      <c r="A13452">
        <v>54806</v>
      </c>
      <c r="B13452" t="s">
        <v>18859</v>
      </c>
      <c r="C13452" s="15" t="s">
        <v>18860</v>
      </c>
      <c r="D13452" s="15" t="s">
        <v>18861</v>
      </c>
      <c r="E13452">
        <v>1817</v>
      </c>
      <c r="F13452">
        <v>2495</v>
      </c>
      <c r="H13452" t="s">
        <v>746</v>
      </c>
      <c r="K13452" s="16">
        <f t="shared" si="649"/>
        <v>2035.04</v>
      </c>
      <c r="L13452" s="16">
        <f t="shared" si="651"/>
        <v>2142.1473684210528</v>
      </c>
      <c r="M13452" s="16">
        <f t="shared" si="650"/>
        <v>2434.2583732057419</v>
      </c>
      <c r="N13452" t="e">
        <f>INDEX(XML!$A$2:$R$782,MATCH(C13452,XML!$D$2:$D$737,0),2)</f>
        <v>#N/A</v>
      </c>
    </row>
    <row r="13453" spans="1:14" ht="45" x14ac:dyDescent="0.2">
      <c r="A13453">
        <v>53750</v>
      </c>
      <c r="B13453" t="s">
        <v>18834</v>
      </c>
      <c r="C13453" s="15" t="s">
        <v>18835</v>
      </c>
      <c r="D13453" s="15" t="s">
        <v>18836</v>
      </c>
      <c r="E13453">
        <v>3188</v>
      </c>
      <c r="F13453">
        <v>4378</v>
      </c>
      <c r="H13453">
        <v>21</v>
      </c>
      <c r="K13453" s="16">
        <f t="shared" si="649"/>
        <v>3570.56</v>
      </c>
      <c r="L13453" s="16">
        <f t="shared" si="651"/>
        <v>3758.4842105263156</v>
      </c>
      <c r="M13453" s="16">
        <f t="shared" si="650"/>
        <v>4271.0047846889947</v>
      </c>
      <c r="N13453" t="e">
        <f>INDEX(XML!$A$2:$R$782,MATCH(C13453,XML!$D$2:$D$737,0),2)</f>
        <v>#N/A</v>
      </c>
    </row>
    <row r="13454" spans="1:14" ht="56.25" x14ac:dyDescent="0.2">
      <c r="A13454">
        <v>53753</v>
      </c>
      <c r="B13454" t="s">
        <v>18838</v>
      </c>
      <c r="C13454" s="15" t="s">
        <v>18839</v>
      </c>
      <c r="D13454" s="15" t="s">
        <v>18840</v>
      </c>
      <c r="E13454">
        <v>1356</v>
      </c>
      <c r="F13454">
        <v>1861</v>
      </c>
      <c r="H13454">
        <v>3</v>
      </c>
      <c r="K13454" s="16">
        <f t="shared" si="649"/>
        <v>1518.72</v>
      </c>
      <c r="L13454" s="16">
        <f t="shared" si="651"/>
        <v>1598.6526315789474</v>
      </c>
      <c r="M13454" s="16">
        <f t="shared" si="650"/>
        <v>1816.6507177033493</v>
      </c>
      <c r="N13454" t="e">
        <f>INDEX(XML!$A$2:$R$782,MATCH(C13454,XML!$D$2:$D$737,0),2)</f>
        <v>#N/A</v>
      </c>
    </row>
    <row r="13455" spans="1:14" ht="56.25" x14ac:dyDescent="0.2">
      <c r="A13455">
        <v>54965</v>
      </c>
      <c r="B13455" t="s">
        <v>18810</v>
      </c>
      <c r="C13455" s="15" t="s">
        <v>18811</v>
      </c>
      <c r="D13455" s="15" t="s">
        <v>18812</v>
      </c>
      <c r="E13455">
        <v>2040</v>
      </c>
      <c r="F13455">
        <v>2802</v>
      </c>
      <c r="K13455" s="16">
        <f t="shared" si="649"/>
        <v>2284.8000000000002</v>
      </c>
      <c r="L13455" s="16">
        <f t="shared" si="651"/>
        <v>2405.0526315789475</v>
      </c>
      <c r="M13455" s="16">
        <f t="shared" si="650"/>
        <v>2733.0143540669856</v>
      </c>
      <c r="N13455" t="e">
        <f>INDEX(XML!$A$2:$R$782,MATCH(C13455,XML!$D$2:$D$737,0),2)</f>
        <v>#N/A</v>
      </c>
    </row>
    <row r="13456" spans="1:14" ht="56.25" x14ac:dyDescent="0.2">
      <c r="A13456">
        <v>60780</v>
      </c>
      <c r="B13456" t="s">
        <v>18816</v>
      </c>
      <c r="C13456" s="15" t="s">
        <v>18817</v>
      </c>
      <c r="D13456" s="15" t="s">
        <v>18818</v>
      </c>
      <c r="E13456">
        <v>2040</v>
      </c>
      <c r="F13456">
        <v>2802</v>
      </c>
      <c r="K13456" s="16">
        <f t="shared" si="649"/>
        <v>2284.8000000000002</v>
      </c>
      <c r="L13456" s="16">
        <f t="shared" si="651"/>
        <v>2405.0526315789475</v>
      </c>
      <c r="M13456" s="16">
        <f t="shared" si="650"/>
        <v>2733.0143540669856</v>
      </c>
      <c r="N13456" t="e">
        <f>INDEX(XML!$A$2:$R$782,MATCH(C13456,XML!$D$2:$D$737,0),2)</f>
        <v>#N/A</v>
      </c>
    </row>
    <row r="13457" spans="1:14" ht="45" x14ac:dyDescent="0.2">
      <c r="A13457">
        <v>68468</v>
      </c>
      <c r="B13457" t="s">
        <v>24981</v>
      </c>
      <c r="C13457" s="15" t="s">
        <v>24982</v>
      </c>
      <c r="D13457" s="15" t="s">
        <v>24983</v>
      </c>
      <c r="E13457">
        <v>1212</v>
      </c>
      <c r="F13457">
        <v>1664</v>
      </c>
      <c r="H13457">
        <v>1</v>
      </c>
      <c r="K13457" s="16">
        <f t="shared" si="649"/>
        <v>1357.44</v>
      </c>
      <c r="L13457" s="16">
        <f t="shared" si="651"/>
        <v>1428.8842105263159</v>
      </c>
      <c r="M13457" s="16">
        <f t="shared" si="650"/>
        <v>1623.7320574162682</v>
      </c>
      <c r="N13457" t="e">
        <f>INDEX(XML!$A$2:$R$782,MATCH(C13457,XML!$D$2:$D$737,0),2)</f>
        <v>#N/A</v>
      </c>
    </row>
    <row r="13458" spans="1:14" ht="56.25" x14ac:dyDescent="0.2">
      <c r="A13458">
        <v>53880</v>
      </c>
      <c r="B13458" t="s">
        <v>18819</v>
      </c>
      <c r="C13458" s="15" t="s">
        <v>18820</v>
      </c>
      <c r="D13458" s="15" t="s">
        <v>18821</v>
      </c>
      <c r="E13458">
        <v>2869</v>
      </c>
      <c r="F13458">
        <v>3940</v>
      </c>
      <c r="H13458" t="s">
        <v>746</v>
      </c>
      <c r="K13458" s="16">
        <f t="shared" si="649"/>
        <v>3213.2799999999997</v>
      </c>
      <c r="L13458" s="16">
        <f t="shared" si="651"/>
        <v>3382.4</v>
      </c>
      <c r="M13458" s="16">
        <f t="shared" si="650"/>
        <v>3843.6363636363635</v>
      </c>
      <c r="N13458" t="e">
        <f>INDEX(XML!$A$2:$R$782,MATCH(C13458,XML!$D$2:$D$737,0),2)</f>
        <v>#N/A</v>
      </c>
    </row>
    <row r="13459" spans="1:14" ht="56.25" x14ac:dyDescent="0.2">
      <c r="A13459">
        <v>53751</v>
      </c>
      <c r="B13459" t="s">
        <v>18837</v>
      </c>
      <c r="C13459" s="15" t="s">
        <v>19115</v>
      </c>
      <c r="D13459" s="15" t="s">
        <v>19116</v>
      </c>
      <c r="E13459">
        <v>2608</v>
      </c>
      <c r="F13459">
        <v>3582</v>
      </c>
      <c r="H13459">
        <v>18</v>
      </c>
      <c r="K13459" s="16">
        <f t="shared" si="649"/>
        <v>2920.96</v>
      </c>
      <c r="L13459" s="16">
        <f t="shared" si="651"/>
        <v>3074.6947368421052</v>
      </c>
      <c r="M13459" s="16">
        <f t="shared" si="650"/>
        <v>3493.9712918660284</v>
      </c>
      <c r="N13459" t="e">
        <f>INDEX(XML!$A$2:$R$782,MATCH(C13459,XML!$D$2:$D$737,0),2)</f>
        <v>#N/A</v>
      </c>
    </row>
    <row r="13460" spans="1:14" ht="45" x14ac:dyDescent="0.2">
      <c r="A13460">
        <v>56582</v>
      </c>
      <c r="B13460" t="s">
        <v>18750</v>
      </c>
      <c r="C13460" s="15" t="s">
        <v>19258</v>
      </c>
      <c r="D13460" s="15" t="s">
        <v>19258</v>
      </c>
      <c r="E13460">
        <v>2608</v>
      </c>
      <c r="F13460">
        <v>3582</v>
      </c>
      <c r="K13460" s="16">
        <f t="shared" si="649"/>
        <v>2920.96</v>
      </c>
      <c r="L13460" s="16">
        <f t="shared" si="651"/>
        <v>3074.6947368421052</v>
      </c>
      <c r="M13460" s="16">
        <f t="shared" si="650"/>
        <v>3493.9712918660284</v>
      </c>
      <c r="N13460" t="e">
        <f>INDEX(XML!$A$2:$R$782,MATCH(C13460,XML!$D$2:$D$737,0),2)</f>
        <v>#N/A</v>
      </c>
    </row>
    <row r="13461" spans="1:14" ht="45" x14ac:dyDescent="0.2">
      <c r="A13461">
        <v>55144</v>
      </c>
      <c r="B13461" t="s">
        <v>18789</v>
      </c>
      <c r="C13461" s="15" t="s">
        <v>18790</v>
      </c>
      <c r="D13461" s="15" t="s">
        <v>18791</v>
      </c>
      <c r="E13461">
        <v>2545</v>
      </c>
      <c r="F13461">
        <v>3496</v>
      </c>
      <c r="H13461">
        <v>15</v>
      </c>
      <c r="K13461" s="16">
        <f t="shared" si="649"/>
        <v>2850.4</v>
      </c>
      <c r="L13461" s="16">
        <f t="shared" si="651"/>
        <v>3000.4210526315787</v>
      </c>
      <c r="M13461" s="16">
        <f t="shared" si="650"/>
        <v>3409.5693779904304</v>
      </c>
      <c r="N13461" t="e">
        <f>INDEX(XML!$A$2:$R$782,MATCH(C13461,XML!$D$2:$D$737,0),2)</f>
        <v>#N/A</v>
      </c>
    </row>
    <row r="13462" spans="1:14" ht="56.25" x14ac:dyDescent="0.2">
      <c r="A13462">
        <v>53754</v>
      </c>
      <c r="B13462" t="s">
        <v>18841</v>
      </c>
      <c r="C13462" s="15" t="s">
        <v>18842</v>
      </c>
      <c r="D13462" s="15" t="s">
        <v>18843</v>
      </c>
      <c r="E13462">
        <v>3204</v>
      </c>
      <c r="F13462">
        <v>4400</v>
      </c>
      <c r="H13462">
        <v>21</v>
      </c>
      <c r="K13462" s="16">
        <f t="shared" si="649"/>
        <v>3588.48</v>
      </c>
      <c r="L13462" s="16">
        <f t="shared" si="651"/>
        <v>3777.3473684210526</v>
      </c>
      <c r="M13462" s="16">
        <f t="shared" si="650"/>
        <v>4292.4401913875599</v>
      </c>
      <c r="N13462" t="e">
        <f>INDEX(XML!$A$2:$R$782,MATCH(C13462,XML!$D$2:$D$737,0),2)</f>
        <v>#N/A</v>
      </c>
    </row>
    <row r="13463" spans="1:14" ht="45" x14ac:dyDescent="0.2">
      <c r="A13463">
        <v>55892</v>
      </c>
      <c r="B13463" t="s">
        <v>18795</v>
      </c>
      <c r="C13463" s="15" t="s">
        <v>18796</v>
      </c>
      <c r="D13463" s="15" t="s">
        <v>18797</v>
      </c>
      <c r="E13463">
        <v>1540</v>
      </c>
      <c r="F13463">
        <v>1540</v>
      </c>
      <c r="H13463">
        <v>9</v>
      </c>
      <c r="K13463" s="16">
        <f t="shared" si="649"/>
        <v>1724.8</v>
      </c>
      <c r="L13463" s="16">
        <f t="shared" si="651"/>
        <v>1815.578947368421</v>
      </c>
      <c r="M13463" s="16">
        <f t="shared" si="650"/>
        <v>2063.1578947368421</v>
      </c>
      <c r="N13463" t="e">
        <f>INDEX(XML!$A$2:$R$782,MATCH(C13463,XML!$D$2:$D$737,0),2)</f>
        <v>#N/A</v>
      </c>
    </row>
    <row r="13464" spans="1:14" ht="45" x14ac:dyDescent="0.2">
      <c r="A13464">
        <v>58909</v>
      </c>
      <c r="B13464" t="s">
        <v>18783</v>
      </c>
      <c r="C13464" s="15" t="s">
        <v>18784</v>
      </c>
      <c r="D13464" s="15" t="s">
        <v>18785</v>
      </c>
      <c r="E13464">
        <v>2710</v>
      </c>
      <c r="F13464">
        <v>3721</v>
      </c>
      <c r="K13464" s="16">
        <f t="shared" si="649"/>
        <v>3035.2</v>
      </c>
      <c r="L13464" s="16">
        <f t="shared" si="651"/>
        <v>3194.9473684210525</v>
      </c>
      <c r="M13464" s="16">
        <f t="shared" si="650"/>
        <v>3630.6220095693775</v>
      </c>
      <c r="N13464" t="e">
        <f>INDEX(XML!$A$2:$R$782,MATCH(C13464,XML!$D$2:$D$737,0),2)</f>
        <v>#N/A</v>
      </c>
    </row>
    <row r="13465" spans="1:14" ht="45" x14ac:dyDescent="0.2">
      <c r="A13465">
        <v>54807</v>
      </c>
      <c r="B13465" t="s">
        <v>18862</v>
      </c>
      <c r="C13465" s="15" t="s">
        <v>18863</v>
      </c>
      <c r="D13465" s="15" t="s">
        <v>18864</v>
      </c>
      <c r="E13465">
        <v>2710</v>
      </c>
      <c r="F13465">
        <v>3721</v>
      </c>
      <c r="K13465" s="16">
        <f t="shared" si="649"/>
        <v>3035.2</v>
      </c>
      <c r="L13465" s="16">
        <f t="shared" si="651"/>
        <v>3194.9473684210525</v>
      </c>
      <c r="M13465" s="16">
        <f t="shared" si="650"/>
        <v>3630.6220095693775</v>
      </c>
      <c r="N13465" t="e">
        <f>INDEX(XML!$A$2:$R$782,MATCH(C13465,XML!$D$2:$D$737,0),2)</f>
        <v>#N/A</v>
      </c>
    </row>
    <row r="13466" spans="1:14" ht="45" x14ac:dyDescent="0.2">
      <c r="A13466">
        <v>68469</v>
      </c>
      <c r="B13466" t="s">
        <v>24984</v>
      </c>
      <c r="C13466" s="15" t="s">
        <v>24985</v>
      </c>
      <c r="D13466" s="15" t="s">
        <v>24986</v>
      </c>
      <c r="E13466">
        <v>3434</v>
      </c>
      <c r="F13466">
        <v>4717</v>
      </c>
      <c r="K13466" s="16">
        <f t="shared" si="649"/>
        <v>3846.08</v>
      </c>
      <c r="L13466" s="16">
        <f t="shared" si="651"/>
        <v>4048.5052631578947</v>
      </c>
      <c r="M13466" s="16">
        <f t="shared" si="650"/>
        <v>4600.5741626794252</v>
      </c>
      <c r="N13466" t="e">
        <f>INDEX(XML!$A$2:$R$782,MATCH(C13466,XML!$D$2:$D$737,0),2)</f>
        <v>#N/A</v>
      </c>
    </row>
    <row r="13467" spans="1:14" ht="45" x14ac:dyDescent="0.2">
      <c r="A13467">
        <v>59691</v>
      </c>
      <c r="B13467" t="s">
        <v>18813</v>
      </c>
      <c r="C13467" s="15" t="s">
        <v>18814</v>
      </c>
      <c r="D13467" s="15" t="s">
        <v>18815</v>
      </c>
      <c r="E13467">
        <v>2471</v>
      </c>
      <c r="F13467">
        <v>3393</v>
      </c>
      <c r="K13467" s="16">
        <f t="shared" si="649"/>
        <v>2767.52</v>
      </c>
      <c r="L13467" s="16">
        <f t="shared" si="651"/>
        <v>2913.1789473684212</v>
      </c>
      <c r="M13467" s="16">
        <f t="shared" si="650"/>
        <v>3310.4306220095696</v>
      </c>
      <c r="N13467" t="e">
        <f>INDEX(XML!$A$2:$R$782,MATCH(C13467,XML!$D$2:$D$737,0),2)</f>
        <v>#N/A</v>
      </c>
    </row>
    <row r="13468" spans="1:14" ht="33.75" x14ac:dyDescent="0.2">
      <c r="A13468">
        <v>69112</v>
      </c>
      <c r="B13468" t="s">
        <v>46255</v>
      </c>
      <c r="C13468" s="15" t="s">
        <v>46256</v>
      </c>
      <c r="D13468" s="15" t="s">
        <v>46257</v>
      </c>
      <c r="E13468">
        <v>2708</v>
      </c>
      <c r="F13468">
        <v>3721</v>
      </c>
      <c r="H13468">
        <v>1</v>
      </c>
      <c r="K13468" s="16">
        <f t="shared" si="649"/>
        <v>3032.96</v>
      </c>
      <c r="L13468" s="16">
        <f t="shared" si="651"/>
        <v>3192.5894736842106</v>
      </c>
      <c r="M13468" s="16">
        <f t="shared" si="650"/>
        <v>3627.9425837320578</v>
      </c>
      <c r="N13468" t="e">
        <f>INDEX(XML!$A$2:$R$782,MATCH(C13468,XML!$D$2:$D$737,0),2)</f>
        <v>#N/A</v>
      </c>
    </row>
    <row r="13469" spans="1:14" ht="45" x14ac:dyDescent="0.2">
      <c r="A13469">
        <v>66808</v>
      </c>
      <c r="B13469" t="s">
        <v>23548</v>
      </c>
      <c r="C13469" s="15" t="s">
        <v>23549</v>
      </c>
      <c r="D13469" s="15" t="s">
        <v>23550</v>
      </c>
      <c r="E13469">
        <v>3092</v>
      </c>
      <c r="F13469">
        <v>4246</v>
      </c>
      <c r="K13469" s="16">
        <f t="shared" si="649"/>
        <v>3463.04</v>
      </c>
      <c r="L13469" s="16">
        <f t="shared" si="651"/>
        <v>3645.3052631578948</v>
      </c>
      <c r="M13469" s="16">
        <f t="shared" si="650"/>
        <v>4142.3923444976081</v>
      </c>
      <c r="N13469" t="e">
        <f>INDEX(XML!$A$2:$R$782,MATCH(C13469,XML!$D$2:$D$737,0),2)</f>
        <v>#N/A</v>
      </c>
    </row>
    <row r="13470" spans="1:14" ht="56.25" x14ac:dyDescent="0.2">
      <c r="A13470">
        <v>56596</v>
      </c>
      <c r="B13470" t="s">
        <v>18804</v>
      </c>
      <c r="C13470" s="15" t="s">
        <v>18805</v>
      </c>
      <c r="D13470" s="15" t="s">
        <v>18806</v>
      </c>
      <c r="E13470">
        <v>2710</v>
      </c>
      <c r="F13470">
        <v>3721</v>
      </c>
      <c r="H13470">
        <v>7</v>
      </c>
      <c r="K13470" s="16">
        <f t="shared" si="649"/>
        <v>3035.2</v>
      </c>
      <c r="L13470" s="16">
        <f t="shared" si="651"/>
        <v>3194.9473684210525</v>
      </c>
      <c r="M13470" s="16">
        <f t="shared" si="650"/>
        <v>3630.6220095693775</v>
      </c>
      <c r="N13470" t="e">
        <f>INDEX(XML!$A$2:$R$782,MATCH(C13470,XML!$D$2:$D$737,0),2)</f>
        <v>#N/A</v>
      </c>
    </row>
    <row r="13471" spans="1:14" ht="56.25" x14ac:dyDescent="0.2">
      <c r="A13471">
        <v>53745</v>
      </c>
      <c r="B13471" t="s">
        <v>18831</v>
      </c>
      <c r="C13471" s="15" t="s">
        <v>18832</v>
      </c>
      <c r="D13471" s="15" t="s">
        <v>18833</v>
      </c>
      <c r="E13471">
        <v>3448</v>
      </c>
      <c r="F13471">
        <v>4736</v>
      </c>
      <c r="K13471" s="16">
        <f t="shared" si="649"/>
        <v>3861.76</v>
      </c>
      <c r="L13471" s="16">
        <f t="shared" si="651"/>
        <v>4065.0105263157893</v>
      </c>
      <c r="M13471" s="16">
        <f t="shared" si="650"/>
        <v>4619.3301435406693</v>
      </c>
      <c r="N13471" t="e">
        <f>INDEX(XML!$A$2:$R$782,MATCH(C13471,XML!$D$2:$D$737,0),2)</f>
        <v>#N/A</v>
      </c>
    </row>
    <row r="13472" spans="1:14" ht="45" x14ac:dyDescent="0.2">
      <c r="A13472">
        <v>54814</v>
      </c>
      <c r="B13472" t="s">
        <v>18865</v>
      </c>
      <c r="C13472" s="15" t="s">
        <v>18866</v>
      </c>
      <c r="D13472" s="15" t="s">
        <v>18867</v>
      </c>
      <c r="E13472">
        <v>1817</v>
      </c>
      <c r="F13472">
        <v>2495</v>
      </c>
      <c r="K13472" s="16">
        <f t="shared" si="649"/>
        <v>2035.04</v>
      </c>
      <c r="L13472" s="16">
        <f t="shared" si="651"/>
        <v>2142.1473684210528</v>
      </c>
      <c r="M13472" s="16">
        <f t="shared" si="650"/>
        <v>2434.2583732057419</v>
      </c>
      <c r="N13472" t="e">
        <f>INDEX(XML!$A$2:$R$782,MATCH(C13472,XML!$D$2:$D$737,0),2)</f>
        <v>#N/A</v>
      </c>
    </row>
    <row r="13473" spans="1:14" ht="33.75" x14ac:dyDescent="0.2">
      <c r="A13473">
        <v>54802</v>
      </c>
      <c r="B13473" t="s">
        <v>18847</v>
      </c>
      <c r="C13473" s="15" t="s">
        <v>18848</v>
      </c>
      <c r="D13473" s="15" t="s">
        <v>18849</v>
      </c>
      <c r="E13473">
        <v>3084</v>
      </c>
      <c r="F13473">
        <v>4234</v>
      </c>
      <c r="H13473" t="s">
        <v>746</v>
      </c>
      <c r="K13473" s="16">
        <f t="shared" si="649"/>
        <v>3454.08</v>
      </c>
      <c r="L13473" s="16">
        <f t="shared" si="651"/>
        <v>3635.8736842105263</v>
      </c>
      <c r="M13473" s="16">
        <f t="shared" si="650"/>
        <v>4131.6746411483255</v>
      </c>
      <c r="N13473" t="e">
        <f>INDEX(XML!$A$2:$R$782,MATCH(C13473,XML!$D$2:$D$737,0),2)</f>
        <v>#N/A</v>
      </c>
    </row>
    <row r="13474" spans="1:14" ht="45" x14ac:dyDescent="0.2">
      <c r="A13474">
        <v>54967</v>
      </c>
      <c r="B13474" t="s">
        <v>18786</v>
      </c>
      <c r="C13474" s="15" t="s">
        <v>18787</v>
      </c>
      <c r="D13474" s="15" t="s">
        <v>18788</v>
      </c>
      <c r="E13474">
        <v>5407</v>
      </c>
      <c r="F13474">
        <v>7425</v>
      </c>
      <c r="H13474" t="s">
        <v>746</v>
      </c>
      <c r="K13474" s="16">
        <f t="shared" si="649"/>
        <v>6055.84</v>
      </c>
      <c r="L13474" s="16">
        <f t="shared" si="651"/>
        <v>6374.5684210526315</v>
      </c>
      <c r="M13474" s="16">
        <f t="shared" si="650"/>
        <v>7243.8277511961724</v>
      </c>
      <c r="N13474" t="e">
        <f>INDEX(XML!$A$2:$R$782,MATCH(C13474,XML!$D$2:$D$737,0),2)</f>
        <v>#N/A</v>
      </c>
    </row>
    <row r="13475" spans="1:14" ht="45" x14ac:dyDescent="0.2">
      <c r="A13475">
        <v>53732</v>
      </c>
      <c r="B13475" t="s">
        <v>18844</v>
      </c>
      <c r="C13475" s="15" t="s">
        <v>18845</v>
      </c>
      <c r="D13475" s="15" t="s">
        <v>18846</v>
      </c>
      <c r="E13475">
        <v>7714</v>
      </c>
      <c r="F13475">
        <v>10595</v>
      </c>
      <c r="H13475" t="s">
        <v>746</v>
      </c>
      <c r="K13475" s="16">
        <f t="shared" si="649"/>
        <v>8639.68</v>
      </c>
      <c r="L13475" s="16">
        <f t="shared" si="651"/>
        <v>9094.4</v>
      </c>
      <c r="M13475" s="16">
        <f t="shared" si="650"/>
        <v>10334.545454545454</v>
      </c>
      <c r="N13475" t="e">
        <f>INDEX(XML!$A$2:$R$782,MATCH(C13475,XML!$D$2:$D$737,0),2)</f>
        <v>#N/A</v>
      </c>
    </row>
    <row r="13476" spans="1:14" ht="45" x14ac:dyDescent="0.2">
      <c r="A13476">
        <v>53733</v>
      </c>
      <c r="B13476" t="s">
        <v>18822</v>
      </c>
      <c r="C13476" s="15" t="s">
        <v>18823</v>
      </c>
      <c r="D13476" s="15" t="s">
        <v>18824</v>
      </c>
      <c r="E13476">
        <v>10037</v>
      </c>
      <c r="F13476">
        <v>13786</v>
      </c>
      <c r="H13476">
        <v>50</v>
      </c>
      <c r="K13476" s="16">
        <f t="shared" si="649"/>
        <v>11241.44</v>
      </c>
      <c r="L13476" s="16">
        <f t="shared" si="651"/>
        <v>11833.094736842106</v>
      </c>
      <c r="M13476" s="16">
        <f t="shared" si="650"/>
        <v>13446.698564593302</v>
      </c>
      <c r="N13476" t="e">
        <f>INDEX(XML!$A$2:$R$782,MATCH(C13476,XML!$D$2:$D$737,0),2)</f>
        <v>#N/A</v>
      </c>
    </row>
    <row r="13477" spans="1:14" ht="33.75" x14ac:dyDescent="0.2">
      <c r="A13477">
        <v>55878</v>
      </c>
      <c r="B13477" t="s">
        <v>18792</v>
      </c>
      <c r="C13477" s="15" t="s">
        <v>18793</v>
      </c>
      <c r="D13477" s="15" t="s">
        <v>18794</v>
      </c>
      <c r="E13477">
        <v>2966</v>
      </c>
      <c r="F13477">
        <v>4074</v>
      </c>
      <c r="H13477">
        <v>16</v>
      </c>
      <c r="K13477" s="16">
        <f t="shared" si="649"/>
        <v>3321.92</v>
      </c>
      <c r="L13477" s="16">
        <f t="shared" si="651"/>
        <v>3496.757894736842</v>
      </c>
      <c r="M13477" s="16">
        <f t="shared" si="650"/>
        <v>3973.5885167464116</v>
      </c>
      <c r="N13477" t="e">
        <f>INDEX(XML!$A$2:$R$782,MATCH(C13477,XML!$D$2:$D$737,0),2)</f>
        <v>#N/A</v>
      </c>
    </row>
    <row r="13478" spans="1:14" ht="33.75" x14ac:dyDescent="0.2">
      <c r="A13478">
        <v>54803</v>
      </c>
      <c r="B13478" t="s">
        <v>18850</v>
      </c>
      <c r="C13478" s="15" t="s">
        <v>18851</v>
      </c>
      <c r="D13478" s="15" t="s">
        <v>18852</v>
      </c>
      <c r="E13478">
        <v>3862</v>
      </c>
      <c r="F13478">
        <v>5304</v>
      </c>
      <c r="H13478">
        <v>14</v>
      </c>
      <c r="K13478" s="16">
        <f t="shared" si="649"/>
        <v>4325.4399999999996</v>
      </c>
      <c r="L13478" s="16">
        <f t="shared" si="651"/>
        <v>4553.0947368421048</v>
      </c>
      <c r="M13478" s="16">
        <f t="shared" si="650"/>
        <v>5173.9712918660289</v>
      </c>
      <c r="N13478" t="e">
        <f>INDEX(XML!$A$2:$R$782,MATCH(C13478,XML!$D$2:$D$737,0),2)</f>
        <v>#N/A</v>
      </c>
    </row>
    <row r="13479" spans="1:14" ht="33.75" x14ac:dyDescent="0.2">
      <c r="A13479">
        <v>54804</v>
      </c>
      <c r="B13479" t="s">
        <v>18853</v>
      </c>
      <c r="C13479" s="15" t="s">
        <v>18854</v>
      </c>
      <c r="D13479" s="15" t="s">
        <v>18855</v>
      </c>
      <c r="E13479">
        <v>5947</v>
      </c>
      <c r="F13479">
        <v>8167</v>
      </c>
      <c r="H13479">
        <v>13</v>
      </c>
      <c r="K13479" s="16">
        <f t="shared" si="649"/>
        <v>6660.64</v>
      </c>
      <c r="L13479" s="16">
        <f t="shared" si="651"/>
        <v>7011.2</v>
      </c>
      <c r="M13479" s="16">
        <f t="shared" si="650"/>
        <v>7967.272727272727</v>
      </c>
      <c r="N13479" t="e">
        <f>INDEX(XML!$A$2:$R$782,MATCH(C13479,XML!$D$2:$D$737,0),2)</f>
        <v>#N/A</v>
      </c>
    </row>
    <row r="13480" spans="1:14" ht="15.75" x14ac:dyDescent="0.25">
      <c r="A13480" s="184" t="s">
        <v>18868</v>
      </c>
      <c r="B13480" s="184"/>
      <c r="C13480" s="185"/>
      <c r="D13480" s="185"/>
      <c r="E13480" s="184"/>
      <c r="F13480" s="184"/>
      <c r="G13480" s="184"/>
      <c r="H13480" s="184"/>
      <c r="I13480" s="184"/>
      <c r="J13480" s="184"/>
      <c r="K13480" s="16">
        <f t="shared" si="649"/>
        <v>0</v>
      </c>
      <c r="L13480" s="16">
        <f t="shared" si="651"/>
        <v>0</v>
      </c>
      <c r="M13480" s="16">
        <f t="shared" si="650"/>
        <v>0</v>
      </c>
      <c r="N13480" t="e">
        <f>INDEX(XML!$A$2:$R$782,MATCH(C13480,XML!$D$2:$D$737,0),2)</f>
        <v>#N/A</v>
      </c>
    </row>
    <row r="13481" spans="1:14" ht="45" x14ac:dyDescent="0.2">
      <c r="A13481">
        <v>77843</v>
      </c>
      <c r="B13481" t="s">
        <v>38679</v>
      </c>
      <c r="C13481" s="15" t="s">
        <v>38680</v>
      </c>
      <c r="D13481" s="15" t="s">
        <v>38681</v>
      </c>
      <c r="E13481">
        <v>7809</v>
      </c>
      <c r="F13481">
        <v>10726</v>
      </c>
      <c r="K13481" s="16">
        <f t="shared" si="649"/>
        <v>8746.08</v>
      </c>
      <c r="L13481" s="16">
        <f t="shared" si="651"/>
        <v>9206.4</v>
      </c>
      <c r="M13481" s="16">
        <f t="shared" si="650"/>
        <v>10461.818181818182</v>
      </c>
      <c r="N13481" t="e">
        <f>INDEX(XML!$A$2:$R$782,MATCH(C13481,XML!$D$2:$D$737,0),2)</f>
        <v>#N/A</v>
      </c>
    </row>
    <row r="13482" spans="1:14" ht="33.75" x14ac:dyDescent="0.2">
      <c r="A13482">
        <v>66328</v>
      </c>
      <c r="B13482" t="s">
        <v>26867</v>
      </c>
      <c r="C13482" s="15" t="s">
        <v>26868</v>
      </c>
      <c r="D13482" s="15" t="s">
        <v>26869</v>
      </c>
      <c r="E13482">
        <v>10059</v>
      </c>
      <c r="F13482">
        <v>13816</v>
      </c>
      <c r="H13482">
        <v>8</v>
      </c>
      <c r="K13482" s="16">
        <f t="shared" si="649"/>
        <v>11266.08</v>
      </c>
      <c r="L13482" s="16">
        <f t="shared" si="651"/>
        <v>11859.031578947368</v>
      </c>
      <c r="M13482" s="16">
        <f t="shared" si="650"/>
        <v>13476.172248803829</v>
      </c>
      <c r="N13482" t="e">
        <f>INDEX(XML!$A$2:$R$782,MATCH(C13482,XML!$D$2:$D$737,0),2)</f>
        <v>#N/A</v>
      </c>
    </row>
    <row r="13483" spans="1:14" ht="45" x14ac:dyDescent="0.2">
      <c r="A13483">
        <v>53737</v>
      </c>
      <c r="B13483" t="s">
        <v>18938</v>
      </c>
      <c r="C13483" s="15" t="s">
        <v>18939</v>
      </c>
      <c r="D13483" s="15" t="s">
        <v>18940</v>
      </c>
      <c r="E13483">
        <v>3579</v>
      </c>
      <c r="F13483">
        <v>4915</v>
      </c>
      <c r="K13483" s="16">
        <f t="shared" si="649"/>
        <v>4008.48</v>
      </c>
      <c r="L13483" s="16">
        <f t="shared" si="651"/>
        <v>4219.4526315789471</v>
      </c>
      <c r="M13483" s="16">
        <f t="shared" si="650"/>
        <v>4794.8325358851671</v>
      </c>
      <c r="N13483" t="e">
        <f>INDEX(XML!$A$2:$R$782,MATCH(C13483,XML!$D$2:$D$737,0),2)</f>
        <v>#N/A</v>
      </c>
    </row>
    <row r="13484" spans="1:14" ht="33.75" x14ac:dyDescent="0.2">
      <c r="A13484">
        <v>55874</v>
      </c>
      <c r="B13484" t="s">
        <v>18987</v>
      </c>
      <c r="C13484" s="15" t="s">
        <v>18988</v>
      </c>
      <c r="D13484" s="15" t="s">
        <v>18989</v>
      </c>
      <c r="E13484">
        <v>3325</v>
      </c>
      <c r="F13484">
        <v>4566</v>
      </c>
      <c r="H13484" t="s">
        <v>746</v>
      </c>
      <c r="K13484" s="16">
        <f t="shared" si="649"/>
        <v>3724</v>
      </c>
      <c r="L13484" s="16">
        <f t="shared" si="651"/>
        <v>3920</v>
      </c>
      <c r="M13484" s="16">
        <f t="shared" si="650"/>
        <v>4454.545454545455</v>
      </c>
      <c r="N13484" t="e">
        <f>INDEX(XML!$A$2:$R$782,MATCH(C13484,XML!$D$2:$D$737,0),2)</f>
        <v>#N/A</v>
      </c>
    </row>
    <row r="13485" spans="1:14" ht="45" x14ac:dyDescent="0.2">
      <c r="A13485">
        <v>54960</v>
      </c>
      <c r="B13485" t="s">
        <v>18972</v>
      </c>
      <c r="C13485" s="15" t="s">
        <v>18973</v>
      </c>
      <c r="D13485" s="15" t="s">
        <v>18974</v>
      </c>
      <c r="E13485">
        <v>3723</v>
      </c>
      <c r="F13485">
        <v>5114</v>
      </c>
      <c r="K13485" s="16">
        <f t="shared" si="649"/>
        <v>4169.76</v>
      </c>
      <c r="L13485" s="16">
        <f t="shared" si="651"/>
        <v>4389.2210526315794</v>
      </c>
      <c r="M13485" s="16">
        <f t="shared" si="650"/>
        <v>4987.7511961722494</v>
      </c>
      <c r="N13485" t="e">
        <f>INDEX(XML!$A$2:$R$782,MATCH(C13485,XML!$D$2:$D$737,0),2)</f>
        <v>#N/A</v>
      </c>
    </row>
    <row r="13486" spans="1:14" ht="45" x14ac:dyDescent="0.2">
      <c r="A13486">
        <v>53738</v>
      </c>
      <c r="B13486" t="s">
        <v>18941</v>
      </c>
      <c r="C13486" s="15" t="s">
        <v>19727</v>
      </c>
      <c r="D13486" s="15" t="s">
        <v>19728</v>
      </c>
      <c r="E13486">
        <v>4897</v>
      </c>
      <c r="F13486">
        <v>6726</v>
      </c>
      <c r="H13486">
        <v>1</v>
      </c>
      <c r="K13486" s="16">
        <f t="shared" si="649"/>
        <v>5484.64</v>
      </c>
      <c r="L13486" s="16">
        <f t="shared" si="651"/>
        <v>5773.3052631578948</v>
      </c>
      <c r="M13486" s="16">
        <f t="shared" si="650"/>
        <v>6560.5741626794252</v>
      </c>
      <c r="N13486" t="e">
        <f>INDEX(XML!$A$2:$R$782,MATCH(C13486,XML!$D$2:$D$737,0),2)</f>
        <v>#N/A</v>
      </c>
    </row>
    <row r="13487" spans="1:14" ht="45" x14ac:dyDescent="0.2">
      <c r="A13487">
        <v>53730</v>
      </c>
      <c r="B13487" t="s">
        <v>18960</v>
      </c>
      <c r="C13487" s="15" t="s">
        <v>18961</v>
      </c>
      <c r="D13487" s="15" t="s">
        <v>18962</v>
      </c>
      <c r="E13487">
        <v>4409</v>
      </c>
      <c r="F13487">
        <v>6055</v>
      </c>
      <c r="H13487" t="s">
        <v>746</v>
      </c>
      <c r="K13487" s="16">
        <f t="shared" ref="K13487:K13550" si="652">IF(E13487&gt;49999,E13487+E13487*0.07,IF(E13487&lt;=49999,E13487+E13487*0.12))</f>
        <v>4938.08</v>
      </c>
      <c r="L13487" s="16">
        <f t="shared" si="651"/>
        <v>5197.9789473684214</v>
      </c>
      <c r="M13487" s="16">
        <f t="shared" ref="M13487:M13550" si="653">IF(COUNTIF(C13487,"*Dahua*"),F13487-10,L13487*100/88)</f>
        <v>5906.7942583732065</v>
      </c>
      <c r="N13487" t="e">
        <f>INDEX(XML!$A$2:$R$782,MATCH(C13487,XML!$D$2:$D$737,0),2)</f>
        <v>#N/A</v>
      </c>
    </row>
    <row r="13488" spans="1:14" ht="56.25" x14ac:dyDescent="0.2">
      <c r="A13488">
        <v>53747</v>
      </c>
      <c r="B13488" t="s">
        <v>18945</v>
      </c>
      <c r="C13488" s="15" t="s">
        <v>18946</v>
      </c>
      <c r="D13488" s="15" t="s">
        <v>18947</v>
      </c>
      <c r="E13488">
        <v>4603</v>
      </c>
      <c r="F13488">
        <v>6321</v>
      </c>
      <c r="H13488" t="s">
        <v>746</v>
      </c>
      <c r="K13488" s="16">
        <f t="shared" si="652"/>
        <v>5155.3599999999997</v>
      </c>
      <c r="L13488" s="16">
        <f t="shared" si="651"/>
        <v>5426.6947368421042</v>
      </c>
      <c r="M13488" s="16">
        <f t="shared" si="653"/>
        <v>6166.6985645933009</v>
      </c>
      <c r="N13488" t="e">
        <f>INDEX(XML!$A$2:$R$782,MATCH(C13488,XML!$D$2:$D$737,0),2)</f>
        <v>#N/A</v>
      </c>
    </row>
    <row r="13489" spans="1:14" ht="45" x14ac:dyDescent="0.2">
      <c r="A13489">
        <v>53731</v>
      </c>
      <c r="B13489" t="s">
        <v>18932</v>
      </c>
      <c r="C13489" s="15" t="s">
        <v>18933</v>
      </c>
      <c r="D13489" s="15" t="s">
        <v>18934</v>
      </c>
      <c r="E13489">
        <v>9561</v>
      </c>
      <c r="F13489">
        <v>13132</v>
      </c>
      <c r="H13489" t="s">
        <v>746</v>
      </c>
      <c r="K13489" s="16">
        <f t="shared" si="652"/>
        <v>10708.32</v>
      </c>
      <c r="L13489" s="16">
        <f t="shared" si="651"/>
        <v>11271.915789473684</v>
      </c>
      <c r="M13489" s="16">
        <f t="shared" si="653"/>
        <v>12808.995215311004</v>
      </c>
      <c r="N13489" t="e">
        <f>INDEX(XML!$A$2:$R$782,MATCH(C13489,XML!$D$2:$D$737,0),2)</f>
        <v>#N/A</v>
      </c>
    </row>
    <row r="13490" spans="1:14" ht="56.25" x14ac:dyDescent="0.2">
      <c r="A13490">
        <v>77482</v>
      </c>
      <c r="B13490" t="s">
        <v>35573</v>
      </c>
      <c r="C13490" s="15" t="s">
        <v>35574</v>
      </c>
      <c r="D13490" s="15" t="s">
        <v>35575</v>
      </c>
      <c r="E13490">
        <v>13164</v>
      </c>
      <c r="F13490">
        <v>18082</v>
      </c>
      <c r="H13490">
        <v>30</v>
      </c>
      <c r="K13490" s="16">
        <f t="shared" si="652"/>
        <v>14743.68</v>
      </c>
      <c r="L13490" s="16">
        <f t="shared" si="651"/>
        <v>15519.663157894736</v>
      </c>
      <c r="M13490" s="16">
        <f t="shared" si="653"/>
        <v>17635.980861244021</v>
      </c>
      <c r="N13490" t="e">
        <f>INDEX(XML!$A$2:$R$782,MATCH(C13490,XML!$D$2:$D$737,0),2)</f>
        <v>#N/A</v>
      </c>
    </row>
    <row r="13491" spans="1:14" ht="56.25" x14ac:dyDescent="0.2">
      <c r="A13491">
        <v>53749</v>
      </c>
      <c r="B13491" t="s">
        <v>18948</v>
      </c>
      <c r="C13491" s="15" t="s">
        <v>18949</v>
      </c>
      <c r="D13491" s="15" t="s">
        <v>18950</v>
      </c>
      <c r="E13491">
        <v>3973</v>
      </c>
      <c r="F13491">
        <v>5457</v>
      </c>
      <c r="K13491" s="16">
        <f t="shared" si="652"/>
        <v>4449.76</v>
      </c>
      <c r="L13491" s="16">
        <f t="shared" si="651"/>
        <v>4683.9578947368418</v>
      </c>
      <c r="M13491" s="16">
        <f t="shared" si="653"/>
        <v>5322.6794258373202</v>
      </c>
      <c r="N13491" t="e">
        <f>INDEX(XML!$A$2:$R$782,MATCH(C13491,XML!$D$2:$D$737,0),2)</f>
        <v>#N/A</v>
      </c>
    </row>
    <row r="13492" spans="1:14" ht="45" x14ac:dyDescent="0.2">
      <c r="A13492">
        <v>56575</v>
      </c>
      <c r="B13492" t="s">
        <v>18878</v>
      </c>
      <c r="C13492" s="15" t="s">
        <v>18879</v>
      </c>
      <c r="D13492" s="15" t="s">
        <v>18880</v>
      </c>
      <c r="E13492">
        <v>4170</v>
      </c>
      <c r="F13492">
        <v>5728</v>
      </c>
      <c r="H13492" t="s">
        <v>746</v>
      </c>
      <c r="K13492" s="16">
        <f t="shared" si="652"/>
        <v>4670.3999999999996</v>
      </c>
      <c r="L13492" s="16">
        <f t="shared" si="651"/>
        <v>4916.2105263157891</v>
      </c>
      <c r="M13492" s="16">
        <f t="shared" si="653"/>
        <v>5586.6028708133972</v>
      </c>
      <c r="N13492" t="e">
        <f>INDEX(XML!$A$2:$R$782,MATCH(C13492,XML!$D$2:$D$737,0),2)</f>
        <v>#N/A</v>
      </c>
    </row>
    <row r="13493" spans="1:14" ht="56.25" x14ac:dyDescent="0.2">
      <c r="A13493">
        <v>55890</v>
      </c>
      <c r="B13493" t="s">
        <v>18990</v>
      </c>
      <c r="C13493" s="15" t="s">
        <v>18991</v>
      </c>
      <c r="D13493" s="15" t="s">
        <v>18992</v>
      </c>
      <c r="E13493">
        <v>4349</v>
      </c>
      <c r="F13493">
        <v>5973</v>
      </c>
      <c r="K13493" s="16">
        <f t="shared" si="652"/>
        <v>4870.88</v>
      </c>
      <c r="L13493" s="16">
        <f t="shared" si="651"/>
        <v>5127.242105263158</v>
      </c>
      <c r="M13493" s="16">
        <f t="shared" si="653"/>
        <v>5826.4114832535888</v>
      </c>
      <c r="N13493" t="e">
        <f>INDEX(XML!$A$2:$R$782,MATCH(C13493,XML!$D$2:$D$737,0),2)</f>
        <v>#N/A</v>
      </c>
    </row>
    <row r="13494" spans="1:14" ht="45" x14ac:dyDescent="0.2">
      <c r="A13494">
        <v>54816</v>
      </c>
      <c r="B13494" t="s">
        <v>18969</v>
      </c>
      <c r="C13494" s="15" t="s">
        <v>18970</v>
      </c>
      <c r="D13494" s="15" t="s">
        <v>18971</v>
      </c>
      <c r="E13494">
        <v>63859</v>
      </c>
      <c r="F13494">
        <v>87717</v>
      </c>
      <c r="H13494">
        <v>17</v>
      </c>
      <c r="K13494" s="16">
        <f t="shared" si="652"/>
        <v>68329.13</v>
      </c>
      <c r="L13494" s="16">
        <f t="shared" si="651"/>
        <v>71925.399999999994</v>
      </c>
      <c r="M13494" s="16">
        <f t="shared" si="653"/>
        <v>81733.409090909074</v>
      </c>
      <c r="N13494" t="e">
        <f>INDEX(XML!$A$2:$R$782,MATCH(C13494,XML!$D$2:$D$737,0),2)</f>
        <v>#N/A</v>
      </c>
    </row>
    <row r="13495" spans="1:14" ht="33.75" x14ac:dyDescent="0.2">
      <c r="A13495">
        <v>60771</v>
      </c>
      <c r="B13495" t="s">
        <v>18926</v>
      </c>
      <c r="C13495" s="15" t="s">
        <v>18927</v>
      </c>
      <c r="D13495" s="15" t="s">
        <v>18928</v>
      </c>
      <c r="E13495">
        <v>10795</v>
      </c>
      <c r="F13495">
        <v>14828</v>
      </c>
      <c r="K13495" s="16">
        <f t="shared" si="652"/>
        <v>12090.4</v>
      </c>
      <c r="L13495" s="16">
        <f t="shared" si="651"/>
        <v>12726.736842105263</v>
      </c>
      <c r="M13495" s="16">
        <f t="shared" si="653"/>
        <v>14462.200956937799</v>
      </c>
      <c r="N13495" t="e">
        <f>INDEX(XML!$A$2:$R$782,MATCH(C13495,XML!$D$2:$D$737,0),2)</f>
        <v>#N/A</v>
      </c>
    </row>
    <row r="13496" spans="1:14" ht="45" x14ac:dyDescent="0.2">
      <c r="A13496">
        <v>59830</v>
      </c>
      <c r="B13496" t="s">
        <v>18923</v>
      </c>
      <c r="C13496" s="15" t="s">
        <v>18924</v>
      </c>
      <c r="D13496" s="15" t="s">
        <v>18925</v>
      </c>
      <c r="E13496">
        <v>13612</v>
      </c>
      <c r="F13496">
        <v>18696</v>
      </c>
      <c r="K13496" s="16">
        <f t="shared" si="652"/>
        <v>15245.44</v>
      </c>
      <c r="L13496" s="16">
        <f t="shared" si="651"/>
        <v>16047.831578947369</v>
      </c>
      <c r="M13496" s="16">
        <f t="shared" si="653"/>
        <v>18236.172248803829</v>
      </c>
      <c r="N13496" t="e">
        <f>INDEX(XML!$A$2:$R$782,MATCH(C13496,XML!$D$2:$D$737,0),2)</f>
        <v>#N/A</v>
      </c>
    </row>
    <row r="13497" spans="1:14" ht="33.75" x14ac:dyDescent="0.2">
      <c r="A13497">
        <v>54963</v>
      </c>
      <c r="B13497" t="s">
        <v>18981</v>
      </c>
      <c r="C13497" s="15" t="s">
        <v>18982</v>
      </c>
      <c r="D13497" s="15" t="s">
        <v>18983</v>
      </c>
      <c r="E13497">
        <v>17037</v>
      </c>
      <c r="F13497">
        <v>23401</v>
      </c>
      <c r="H13497">
        <v>17</v>
      </c>
      <c r="K13497" s="16">
        <f t="shared" si="652"/>
        <v>19081.439999999999</v>
      </c>
      <c r="L13497" s="16">
        <f t="shared" si="651"/>
        <v>20085.72631578947</v>
      </c>
      <c r="M13497" s="16">
        <f t="shared" si="653"/>
        <v>22824.688995215307</v>
      </c>
      <c r="N13497" t="e">
        <f>INDEX(XML!$A$2:$R$782,MATCH(C13497,XML!$D$2:$D$737,0),2)</f>
        <v>#N/A</v>
      </c>
    </row>
    <row r="13498" spans="1:14" ht="33.75" x14ac:dyDescent="0.2">
      <c r="A13498">
        <v>72282</v>
      </c>
      <c r="B13498" t="s">
        <v>33767</v>
      </c>
      <c r="C13498" s="15" t="s">
        <v>41586</v>
      </c>
      <c r="D13498" s="15" t="s">
        <v>41587</v>
      </c>
      <c r="E13498">
        <v>26991</v>
      </c>
      <c r="F13498">
        <v>37075</v>
      </c>
      <c r="K13498" s="16">
        <f t="shared" si="652"/>
        <v>30229.919999999998</v>
      </c>
      <c r="L13498" s="16">
        <f t="shared" si="651"/>
        <v>31820.968421052632</v>
      </c>
      <c r="M13498" s="16">
        <f t="shared" si="653"/>
        <v>36160.191387559811</v>
      </c>
      <c r="N13498" t="e">
        <f>INDEX(XML!$A$2:$R$782,MATCH(C13498,XML!$D$2:$D$737,0),2)</f>
        <v>#N/A</v>
      </c>
    </row>
    <row r="13499" spans="1:14" ht="45" x14ac:dyDescent="0.2">
      <c r="A13499">
        <v>68661</v>
      </c>
      <c r="B13499" t="s">
        <v>24987</v>
      </c>
      <c r="C13499" s="15" t="s">
        <v>24988</v>
      </c>
      <c r="D13499" s="15" t="s">
        <v>24989</v>
      </c>
      <c r="E13499">
        <v>12058</v>
      </c>
      <c r="F13499">
        <v>16563</v>
      </c>
      <c r="H13499">
        <v>8</v>
      </c>
      <c r="K13499" s="16">
        <f t="shared" si="652"/>
        <v>13504.96</v>
      </c>
      <c r="L13499" s="16">
        <f t="shared" si="651"/>
        <v>14215.747368421053</v>
      </c>
      <c r="M13499" s="16">
        <f t="shared" si="653"/>
        <v>16154.258373205741</v>
      </c>
      <c r="N13499" t="e">
        <f>INDEX(XML!$A$2:$R$782,MATCH(C13499,XML!$D$2:$D$737,0),2)</f>
        <v>#N/A</v>
      </c>
    </row>
    <row r="13500" spans="1:14" ht="45" x14ac:dyDescent="0.2">
      <c r="A13500">
        <v>73809</v>
      </c>
      <c r="B13500" t="s">
        <v>31373</v>
      </c>
      <c r="C13500" s="15" t="s">
        <v>31374</v>
      </c>
      <c r="D13500" s="15" t="s">
        <v>31375</v>
      </c>
      <c r="E13500">
        <v>24335</v>
      </c>
      <c r="F13500">
        <v>33426</v>
      </c>
      <c r="K13500" s="16">
        <f t="shared" si="652"/>
        <v>27255.200000000001</v>
      </c>
      <c r="L13500" s="16">
        <f t="shared" si="651"/>
        <v>28689.684210526317</v>
      </c>
      <c r="M13500" s="16">
        <f t="shared" si="653"/>
        <v>32601.913875598086</v>
      </c>
      <c r="N13500" t="e">
        <f>INDEX(XML!$A$2:$R$782,MATCH(C13500,XML!$D$2:$D$737,0),2)</f>
        <v>#N/A</v>
      </c>
    </row>
    <row r="13501" spans="1:14" ht="33.75" x14ac:dyDescent="0.2">
      <c r="A13501">
        <v>54961</v>
      </c>
      <c r="B13501" t="s">
        <v>18975</v>
      </c>
      <c r="C13501" s="15" t="s">
        <v>18976</v>
      </c>
      <c r="D13501" s="15" t="s">
        <v>18977</v>
      </c>
      <c r="E13501">
        <v>479</v>
      </c>
      <c r="F13501">
        <v>657</v>
      </c>
      <c r="H13501" t="s">
        <v>746</v>
      </c>
      <c r="K13501" s="16">
        <f t="shared" si="652"/>
        <v>536.48</v>
      </c>
      <c r="L13501" s="16">
        <f t="shared" si="651"/>
        <v>564.71578947368425</v>
      </c>
      <c r="M13501" s="16">
        <f t="shared" si="653"/>
        <v>641.72248803827756</v>
      </c>
      <c r="N13501" t="e">
        <f>INDEX(XML!$A$2:$R$782,MATCH(C13501,XML!$D$2:$D$737,0),2)</f>
        <v>#N/A</v>
      </c>
    </row>
    <row r="13502" spans="1:14" ht="33.75" x14ac:dyDescent="0.2">
      <c r="A13502">
        <v>56570</v>
      </c>
      <c r="B13502" t="s">
        <v>18875</v>
      </c>
      <c r="C13502" s="15" t="s">
        <v>18876</v>
      </c>
      <c r="D13502" s="15" t="s">
        <v>18877</v>
      </c>
      <c r="E13502">
        <v>220</v>
      </c>
      <c r="F13502">
        <v>301</v>
      </c>
      <c r="H13502" t="s">
        <v>746</v>
      </c>
      <c r="K13502" s="16">
        <f t="shared" si="652"/>
        <v>246.4</v>
      </c>
      <c r="L13502" s="16">
        <f t="shared" si="651"/>
        <v>259.36842105263156</v>
      </c>
      <c r="M13502" s="16">
        <f t="shared" si="653"/>
        <v>294.73684210526312</v>
      </c>
      <c r="N13502" t="e">
        <f>INDEX(XML!$A$2:$R$782,MATCH(C13502,XML!$D$2:$D$737,0),2)</f>
        <v>#N/A</v>
      </c>
    </row>
    <row r="13503" spans="1:14" ht="45" x14ac:dyDescent="0.2">
      <c r="A13503">
        <v>56557</v>
      </c>
      <c r="B13503" t="s">
        <v>18872</v>
      </c>
      <c r="C13503" s="15" t="s">
        <v>18873</v>
      </c>
      <c r="D13503" s="15" t="s">
        <v>18874</v>
      </c>
      <c r="E13503">
        <v>1893</v>
      </c>
      <c r="F13503">
        <v>2600</v>
      </c>
      <c r="H13503">
        <v>11</v>
      </c>
      <c r="K13503" s="16">
        <f t="shared" si="652"/>
        <v>2120.16</v>
      </c>
      <c r="L13503" s="16">
        <f t="shared" si="651"/>
        <v>2231.7473684210527</v>
      </c>
      <c r="M13503" s="16">
        <f t="shared" si="653"/>
        <v>2536.0765550239234</v>
      </c>
      <c r="N13503" t="e">
        <f>INDEX(XML!$A$2:$R$782,MATCH(C13503,XML!$D$2:$D$737,0),2)</f>
        <v>#N/A</v>
      </c>
    </row>
    <row r="13504" spans="1:14" ht="56.25" x14ac:dyDescent="0.2">
      <c r="A13504">
        <v>66406</v>
      </c>
      <c r="B13504" t="s">
        <v>23401</v>
      </c>
      <c r="C13504" s="15" t="s">
        <v>23402</v>
      </c>
      <c r="D13504" s="15" t="s">
        <v>23403</v>
      </c>
      <c r="E13504">
        <v>35799</v>
      </c>
      <c r="F13504">
        <v>49173</v>
      </c>
      <c r="H13504">
        <v>2</v>
      </c>
      <c r="K13504" s="16">
        <f t="shared" si="652"/>
        <v>40094.879999999997</v>
      </c>
      <c r="L13504" s="16">
        <f t="shared" si="651"/>
        <v>42205.136842105261</v>
      </c>
      <c r="M13504" s="16">
        <f t="shared" si="653"/>
        <v>47960.382775119615</v>
      </c>
      <c r="N13504" t="e">
        <f>INDEX(XML!$A$2:$R$782,MATCH(C13504,XML!$D$2:$D$737,0),2)</f>
        <v>#N/A</v>
      </c>
    </row>
    <row r="13505" spans="1:14" ht="45" x14ac:dyDescent="0.2">
      <c r="A13505">
        <v>58847</v>
      </c>
      <c r="B13505" t="s">
        <v>18920</v>
      </c>
      <c r="C13505" s="15" t="s">
        <v>18921</v>
      </c>
      <c r="D13505" s="15" t="s">
        <v>18922</v>
      </c>
      <c r="E13505">
        <v>19102</v>
      </c>
      <c r="F13505">
        <v>26239</v>
      </c>
      <c r="K13505" s="16">
        <f t="shared" si="652"/>
        <v>21394.239999999998</v>
      </c>
      <c r="L13505" s="16">
        <f t="shared" si="651"/>
        <v>22520.252631578947</v>
      </c>
      <c r="M13505" s="16">
        <f t="shared" si="653"/>
        <v>25591.196172248805</v>
      </c>
      <c r="N13505" t="e">
        <f>INDEX(XML!$A$2:$R$782,MATCH(C13505,XML!$D$2:$D$737,0),2)</f>
        <v>#N/A</v>
      </c>
    </row>
    <row r="13506" spans="1:14" ht="56.25" x14ac:dyDescent="0.2">
      <c r="A13506">
        <v>55893</v>
      </c>
      <c r="B13506" t="s">
        <v>18893</v>
      </c>
      <c r="C13506" s="15" t="s">
        <v>18894</v>
      </c>
      <c r="D13506" s="15" t="s">
        <v>18895</v>
      </c>
      <c r="E13506">
        <v>20334</v>
      </c>
      <c r="F13506">
        <v>27931</v>
      </c>
      <c r="K13506" s="16">
        <f t="shared" si="652"/>
        <v>22774.080000000002</v>
      </c>
      <c r="L13506" s="16">
        <f t="shared" si="651"/>
        <v>23972.715789473685</v>
      </c>
      <c r="M13506" s="16">
        <f t="shared" si="653"/>
        <v>27241.722488038278</v>
      </c>
      <c r="N13506" t="e">
        <f>INDEX(XML!$A$2:$R$782,MATCH(C13506,XML!$D$2:$D$737,0),2)</f>
        <v>#N/A</v>
      </c>
    </row>
    <row r="13507" spans="1:14" ht="45" x14ac:dyDescent="0.2">
      <c r="A13507">
        <v>55145</v>
      </c>
      <c r="B13507" t="s">
        <v>18984</v>
      </c>
      <c r="C13507" s="15" t="s">
        <v>18985</v>
      </c>
      <c r="D13507" s="15" t="s">
        <v>18986</v>
      </c>
      <c r="E13507">
        <v>3649</v>
      </c>
      <c r="F13507">
        <v>5012</v>
      </c>
      <c r="H13507" t="s">
        <v>746</v>
      </c>
      <c r="K13507" s="16">
        <f t="shared" si="652"/>
        <v>4086.88</v>
      </c>
      <c r="L13507" s="16">
        <f t="shared" si="651"/>
        <v>4301.9789473684214</v>
      </c>
      <c r="M13507" s="16">
        <f t="shared" si="653"/>
        <v>4888.6124401913876</v>
      </c>
      <c r="N13507" t="e">
        <f>INDEX(XML!$A$2:$R$782,MATCH(C13507,XML!$D$2:$D$737,0),2)</f>
        <v>#N/A</v>
      </c>
    </row>
    <row r="13508" spans="1:14" ht="56.25" x14ac:dyDescent="0.2">
      <c r="A13508">
        <v>54808</v>
      </c>
      <c r="B13508" t="s">
        <v>18957</v>
      </c>
      <c r="C13508" s="15" t="s">
        <v>18958</v>
      </c>
      <c r="D13508" s="15" t="s">
        <v>18959</v>
      </c>
      <c r="E13508">
        <v>3885</v>
      </c>
      <c r="F13508">
        <v>5335</v>
      </c>
      <c r="H13508" t="s">
        <v>746</v>
      </c>
      <c r="K13508" s="16">
        <f t="shared" si="652"/>
        <v>4351.2</v>
      </c>
      <c r="L13508" s="16">
        <f t="shared" si="651"/>
        <v>4580.2105263157891</v>
      </c>
      <c r="M13508" s="16">
        <f t="shared" si="653"/>
        <v>5204.7846889952152</v>
      </c>
      <c r="N13508" t="e">
        <f>INDEX(XML!$A$2:$R$782,MATCH(C13508,XML!$D$2:$D$737,0),2)</f>
        <v>#N/A</v>
      </c>
    </row>
    <row r="13509" spans="1:14" ht="45" x14ac:dyDescent="0.2">
      <c r="A13509">
        <v>54810</v>
      </c>
      <c r="B13509" t="s">
        <v>18929</v>
      </c>
      <c r="C13509" s="15" t="s">
        <v>18930</v>
      </c>
      <c r="D13509" s="15" t="s">
        <v>18931</v>
      </c>
      <c r="E13509">
        <v>5782</v>
      </c>
      <c r="F13509">
        <v>7942</v>
      </c>
      <c r="K13509" s="16">
        <f t="shared" si="652"/>
        <v>6475.84</v>
      </c>
      <c r="L13509" s="16">
        <f t="shared" ref="L13509:L13572" si="654">K13509*100/95</f>
        <v>6816.6736842105265</v>
      </c>
      <c r="M13509" s="16">
        <f t="shared" si="653"/>
        <v>7746.2200956937804</v>
      </c>
      <c r="N13509" t="e">
        <f>INDEX(XML!$A$2:$R$782,MATCH(C13509,XML!$D$2:$D$737,0),2)</f>
        <v>#N/A</v>
      </c>
    </row>
    <row r="13510" spans="1:14" ht="67.5" x14ac:dyDescent="0.2">
      <c r="A13510">
        <v>56615</v>
      </c>
      <c r="B13510" t="s">
        <v>18908</v>
      </c>
      <c r="C13510" s="15" t="s">
        <v>18909</v>
      </c>
      <c r="D13510" s="15" t="s">
        <v>18910</v>
      </c>
      <c r="E13510">
        <v>12530</v>
      </c>
      <c r="F13510">
        <v>17210</v>
      </c>
      <c r="K13510" s="16">
        <f t="shared" si="652"/>
        <v>14033.6</v>
      </c>
      <c r="L13510" s="16">
        <f t="shared" si="654"/>
        <v>14772.21052631579</v>
      </c>
      <c r="M13510" s="16">
        <f t="shared" si="653"/>
        <v>16786.6028708134</v>
      </c>
      <c r="N13510" t="e">
        <f>INDEX(XML!$A$2:$R$782,MATCH(C13510,XML!$D$2:$D$737,0),2)</f>
        <v>#N/A</v>
      </c>
    </row>
    <row r="13511" spans="1:14" ht="45" x14ac:dyDescent="0.2">
      <c r="A13511">
        <v>53736</v>
      </c>
      <c r="B13511" t="s">
        <v>18935</v>
      </c>
      <c r="C13511" s="15" t="s">
        <v>18936</v>
      </c>
      <c r="D13511" s="15" t="s">
        <v>18937</v>
      </c>
      <c r="E13511">
        <v>5719</v>
      </c>
      <c r="F13511">
        <v>7855</v>
      </c>
      <c r="K13511" s="16">
        <f t="shared" si="652"/>
        <v>6405.28</v>
      </c>
      <c r="L13511" s="16">
        <f t="shared" si="654"/>
        <v>6742.4</v>
      </c>
      <c r="M13511" s="16">
        <f t="shared" si="653"/>
        <v>7661.818181818182</v>
      </c>
      <c r="N13511" t="e">
        <f>INDEX(XML!$A$2:$R$782,MATCH(C13511,XML!$D$2:$D$737,0),2)</f>
        <v>#N/A</v>
      </c>
    </row>
    <row r="13512" spans="1:14" ht="56.25" x14ac:dyDescent="0.2">
      <c r="A13512">
        <v>54811</v>
      </c>
      <c r="B13512" t="s">
        <v>18963</v>
      </c>
      <c r="C13512" s="15" t="s">
        <v>18964</v>
      </c>
      <c r="D13512" s="15" t="s">
        <v>18965</v>
      </c>
      <c r="E13512">
        <v>8956</v>
      </c>
      <c r="F13512">
        <v>12301</v>
      </c>
      <c r="K13512" s="16">
        <f t="shared" si="652"/>
        <v>10030.719999999999</v>
      </c>
      <c r="L13512" s="16">
        <f t="shared" si="654"/>
        <v>10558.652631578947</v>
      </c>
      <c r="M13512" s="16">
        <f t="shared" si="653"/>
        <v>11998.468899521529</v>
      </c>
      <c r="N13512" t="e">
        <f>INDEX(XML!$A$2:$R$782,MATCH(C13512,XML!$D$2:$D$737,0),2)</f>
        <v>#N/A</v>
      </c>
    </row>
    <row r="13513" spans="1:14" ht="45" x14ac:dyDescent="0.2">
      <c r="A13513">
        <v>72753</v>
      </c>
      <c r="B13513" t="s">
        <v>36995</v>
      </c>
      <c r="C13513" s="15" t="s">
        <v>36996</v>
      </c>
      <c r="D13513" s="15" t="s">
        <v>36997</v>
      </c>
      <c r="E13513">
        <v>12484</v>
      </c>
      <c r="F13513">
        <v>17148</v>
      </c>
      <c r="H13513">
        <v>12</v>
      </c>
      <c r="K13513" s="16">
        <f t="shared" si="652"/>
        <v>13982.08</v>
      </c>
      <c r="L13513" s="16">
        <f t="shared" si="654"/>
        <v>14717.978947368421</v>
      </c>
      <c r="M13513" s="16">
        <f t="shared" si="653"/>
        <v>16724.976076555027</v>
      </c>
      <c r="N13513" t="e">
        <f>INDEX(XML!$A$2:$R$782,MATCH(C13513,XML!$D$2:$D$737,0),2)</f>
        <v>#N/A</v>
      </c>
    </row>
    <row r="13514" spans="1:14" ht="45" x14ac:dyDescent="0.2">
      <c r="A13514">
        <v>54962</v>
      </c>
      <c r="B13514" t="s">
        <v>18978</v>
      </c>
      <c r="C13514" s="15" t="s">
        <v>18979</v>
      </c>
      <c r="D13514" s="15" t="s">
        <v>18980</v>
      </c>
      <c r="E13514">
        <v>8499</v>
      </c>
      <c r="F13514">
        <v>11674</v>
      </c>
      <c r="K13514" s="16">
        <f t="shared" si="652"/>
        <v>9518.8799999999992</v>
      </c>
      <c r="L13514" s="16">
        <f t="shared" si="654"/>
        <v>10019.873684210525</v>
      </c>
      <c r="M13514" s="16">
        <f t="shared" si="653"/>
        <v>11386.220095693778</v>
      </c>
      <c r="N13514" t="e">
        <f>INDEX(XML!$A$2:$R$782,MATCH(C13514,XML!$D$2:$D$737,0),2)</f>
        <v>#N/A</v>
      </c>
    </row>
    <row r="13515" spans="1:14" ht="56.25" x14ac:dyDescent="0.2">
      <c r="A13515">
        <v>56608</v>
      </c>
      <c r="B13515" t="s">
        <v>18887</v>
      </c>
      <c r="C13515" s="15" t="s">
        <v>18888</v>
      </c>
      <c r="D13515" s="15" t="s">
        <v>18889</v>
      </c>
      <c r="E13515">
        <v>24896</v>
      </c>
      <c r="F13515">
        <v>34197</v>
      </c>
      <c r="K13515" s="16">
        <f t="shared" si="652"/>
        <v>27883.52</v>
      </c>
      <c r="L13515" s="16">
        <f t="shared" si="654"/>
        <v>29351.073684210525</v>
      </c>
      <c r="M13515" s="16">
        <f t="shared" si="653"/>
        <v>33353.492822966509</v>
      </c>
      <c r="N13515" t="e">
        <f>INDEX(XML!$A$2:$R$782,MATCH(C13515,XML!$D$2:$D$737,0),2)</f>
        <v>#N/A</v>
      </c>
    </row>
    <row r="13516" spans="1:14" ht="56.25" x14ac:dyDescent="0.2">
      <c r="A13516">
        <v>56621</v>
      </c>
      <c r="B13516" t="s">
        <v>18917</v>
      </c>
      <c r="C13516" s="15" t="s">
        <v>18918</v>
      </c>
      <c r="D13516" s="15" t="s">
        <v>18919</v>
      </c>
      <c r="E13516">
        <v>79665</v>
      </c>
      <c r="F13516">
        <v>109428</v>
      </c>
      <c r="K13516" s="16">
        <f t="shared" si="652"/>
        <v>85241.55</v>
      </c>
      <c r="L13516" s="16">
        <f t="shared" si="654"/>
        <v>89727.947368421053</v>
      </c>
      <c r="M13516" s="16">
        <f t="shared" si="653"/>
        <v>101963.57655502392</v>
      </c>
      <c r="N13516" t="e">
        <f>INDEX(XML!$A$2:$R$782,MATCH(C13516,XML!$D$2:$D$737,0),2)</f>
        <v>#N/A</v>
      </c>
    </row>
    <row r="13517" spans="1:14" ht="56.25" x14ac:dyDescent="0.2">
      <c r="A13517">
        <v>55887</v>
      </c>
      <c r="B13517" t="s">
        <v>18685</v>
      </c>
      <c r="C13517" s="15" t="s">
        <v>19117</v>
      </c>
      <c r="D13517" s="15" t="s">
        <v>19118</v>
      </c>
      <c r="E13517">
        <v>3649</v>
      </c>
      <c r="F13517">
        <v>5012</v>
      </c>
      <c r="H13517" t="s">
        <v>746</v>
      </c>
      <c r="K13517" s="16">
        <f t="shared" si="652"/>
        <v>4086.88</v>
      </c>
      <c r="L13517" s="16">
        <f t="shared" si="654"/>
        <v>4301.9789473684214</v>
      </c>
      <c r="M13517" s="16">
        <f t="shared" si="653"/>
        <v>4888.6124401913876</v>
      </c>
      <c r="N13517" t="e">
        <f>INDEX(XML!$A$2:$R$782,MATCH(C13517,XML!$D$2:$D$737,0),2)</f>
        <v>#N/A</v>
      </c>
    </row>
    <row r="13518" spans="1:14" ht="56.25" x14ac:dyDescent="0.2">
      <c r="A13518">
        <v>56611</v>
      </c>
      <c r="B13518" t="s">
        <v>18896</v>
      </c>
      <c r="C13518" s="15" t="s">
        <v>18897</v>
      </c>
      <c r="D13518" s="15" t="s">
        <v>18898</v>
      </c>
      <c r="E13518">
        <v>3885</v>
      </c>
      <c r="F13518">
        <v>5335</v>
      </c>
      <c r="H13518" t="s">
        <v>746</v>
      </c>
      <c r="K13518" s="16">
        <f t="shared" si="652"/>
        <v>4351.2</v>
      </c>
      <c r="L13518" s="16">
        <f t="shared" si="654"/>
        <v>4580.2105263157891</v>
      </c>
      <c r="M13518" s="16">
        <f t="shared" si="653"/>
        <v>5204.7846889952152</v>
      </c>
      <c r="N13518" t="e">
        <f>INDEX(XML!$A$2:$R$782,MATCH(C13518,XML!$D$2:$D$737,0),2)</f>
        <v>#N/A</v>
      </c>
    </row>
    <row r="13519" spans="1:14" ht="67.5" x14ac:dyDescent="0.2">
      <c r="A13519">
        <v>56613</v>
      </c>
      <c r="B13519" t="s">
        <v>18902</v>
      </c>
      <c r="C13519" s="15" t="s">
        <v>18903</v>
      </c>
      <c r="D13519" s="15" t="s">
        <v>18904</v>
      </c>
      <c r="E13519">
        <v>12530</v>
      </c>
      <c r="F13519">
        <v>17210</v>
      </c>
      <c r="K13519" s="16">
        <f t="shared" si="652"/>
        <v>14033.6</v>
      </c>
      <c r="L13519" s="16">
        <f t="shared" si="654"/>
        <v>14772.21052631579</v>
      </c>
      <c r="M13519" s="16">
        <f t="shared" si="653"/>
        <v>16786.6028708134</v>
      </c>
      <c r="N13519" t="e">
        <f>INDEX(XML!$A$2:$R$782,MATCH(C13519,XML!$D$2:$D$737,0),2)</f>
        <v>#N/A</v>
      </c>
    </row>
    <row r="13520" spans="1:14" ht="45" x14ac:dyDescent="0.2">
      <c r="A13520">
        <v>53755</v>
      </c>
      <c r="B13520" t="s">
        <v>18951</v>
      </c>
      <c r="C13520" s="15" t="s">
        <v>18952</v>
      </c>
      <c r="D13520" s="15" t="s">
        <v>18953</v>
      </c>
      <c r="E13520">
        <v>5719</v>
      </c>
      <c r="F13520">
        <v>7855</v>
      </c>
      <c r="K13520" s="16">
        <f t="shared" si="652"/>
        <v>6405.28</v>
      </c>
      <c r="L13520" s="16">
        <f t="shared" si="654"/>
        <v>6742.4</v>
      </c>
      <c r="M13520" s="16">
        <f t="shared" si="653"/>
        <v>7661.818181818182</v>
      </c>
      <c r="N13520" t="e">
        <f>INDEX(XML!$A$2:$R$782,MATCH(C13520,XML!$D$2:$D$737,0),2)</f>
        <v>#N/A</v>
      </c>
    </row>
    <row r="13521" spans="1:14" ht="45" x14ac:dyDescent="0.2">
      <c r="A13521">
        <v>53865</v>
      </c>
      <c r="B13521" t="s">
        <v>18954</v>
      </c>
      <c r="C13521" s="15" t="s">
        <v>18955</v>
      </c>
      <c r="D13521" s="15" t="s">
        <v>18956</v>
      </c>
      <c r="E13521">
        <v>8956</v>
      </c>
      <c r="F13521">
        <v>12301</v>
      </c>
      <c r="K13521" s="16">
        <f t="shared" si="652"/>
        <v>10030.719999999999</v>
      </c>
      <c r="L13521" s="16">
        <f t="shared" si="654"/>
        <v>10558.652631578947</v>
      </c>
      <c r="M13521" s="16">
        <f t="shared" si="653"/>
        <v>11998.468899521529</v>
      </c>
      <c r="N13521" t="e">
        <f>INDEX(XML!$A$2:$R$782,MATCH(C13521,XML!$D$2:$D$737,0),2)</f>
        <v>#N/A</v>
      </c>
    </row>
    <row r="13522" spans="1:14" ht="45" x14ac:dyDescent="0.2">
      <c r="A13522">
        <v>72284</v>
      </c>
      <c r="B13522" t="s">
        <v>33768</v>
      </c>
      <c r="C13522" s="15" t="s">
        <v>33769</v>
      </c>
      <c r="D13522" s="15" t="s">
        <v>33770</v>
      </c>
      <c r="E13522">
        <v>12484</v>
      </c>
      <c r="F13522">
        <v>17148</v>
      </c>
      <c r="H13522">
        <v>2</v>
      </c>
      <c r="K13522" s="16">
        <f t="shared" si="652"/>
        <v>13982.08</v>
      </c>
      <c r="L13522" s="16">
        <f t="shared" si="654"/>
        <v>14717.978947368421</v>
      </c>
      <c r="M13522" s="16">
        <f t="shared" si="653"/>
        <v>16724.976076555027</v>
      </c>
      <c r="N13522" t="e">
        <f>INDEX(XML!$A$2:$R$782,MATCH(C13522,XML!$D$2:$D$737,0),2)</f>
        <v>#N/A</v>
      </c>
    </row>
    <row r="13523" spans="1:14" ht="56.25" x14ac:dyDescent="0.2">
      <c r="A13523">
        <v>56606</v>
      </c>
      <c r="B13523" t="s">
        <v>18881</v>
      </c>
      <c r="C13523" s="15" t="s">
        <v>18882</v>
      </c>
      <c r="D13523" s="15" t="s">
        <v>18883</v>
      </c>
      <c r="E13523">
        <v>24896</v>
      </c>
      <c r="F13523">
        <v>34197</v>
      </c>
      <c r="K13523" s="16">
        <f t="shared" si="652"/>
        <v>27883.52</v>
      </c>
      <c r="L13523" s="16">
        <f t="shared" si="654"/>
        <v>29351.073684210525</v>
      </c>
      <c r="M13523" s="16">
        <f t="shared" si="653"/>
        <v>33353.492822966509</v>
      </c>
      <c r="N13523" t="e">
        <f>INDEX(XML!$A$2:$R$782,MATCH(C13523,XML!$D$2:$D$737,0),2)</f>
        <v>#N/A</v>
      </c>
    </row>
    <row r="13524" spans="1:14" ht="56.25" x14ac:dyDescent="0.2">
      <c r="A13524">
        <v>56619</v>
      </c>
      <c r="B13524" t="s">
        <v>18911</v>
      </c>
      <c r="C13524" s="15" t="s">
        <v>18912</v>
      </c>
      <c r="D13524" s="15" t="s">
        <v>18913</v>
      </c>
      <c r="E13524">
        <v>79665</v>
      </c>
      <c r="F13524">
        <v>109428</v>
      </c>
      <c r="K13524" s="16">
        <f t="shared" si="652"/>
        <v>85241.55</v>
      </c>
      <c r="L13524" s="16">
        <f t="shared" si="654"/>
        <v>89727.947368421053</v>
      </c>
      <c r="M13524" s="16">
        <f t="shared" si="653"/>
        <v>101963.57655502392</v>
      </c>
      <c r="N13524" t="e">
        <f>INDEX(XML!$A$2:$R$782,MATCH(C13524,XML!$D$2:$D$737,0),2)</f>
        <v>#N/A</v>
      </c>
    </row>
    <row r="13525" spans="1:14" ht="45" x14ac:dyDescent="0.2">
      <c r="A13525">
        <v>53743</v>
      </c>
      <c r="B13525" t="s">
        <v>18942</v>
      </c>
      <c r="C13525" s="15" t="s">
        <v>18943</v>
      </c>
      <c r="D13525" s="15" t="s">
        <v>18944</v>
      </c>
      <c r="E13525">
        <v>3649</v>
      </c>
      <c r="F13525">
        <v>5012</v>
      </c>
      <c r="K13525" s="16">
        <f t="shared" si="652"/>
        <v>4086.88</v>
      </c>
      <c r="L13525" s="16">
        <f t="shared" si="654"/>
        <v>4301.9789473684214</v>
      </c>
      <c r="M13525" s="16">
        <f t="shared" si="653"/>
        <v>4888.6124401913876</v>
      </c>
      <c r="N13525" t="e">
        <f>INDEX(XML!$A$2:$R$782,MATCH(C13525,XML!$D$2:$D$737,0),2)</f>
        <v>#N/A</v>
      </c>
    </row>
    <row r="13526" spans="1:14" ht="56.25" x14ac:dyDescent="0.2">
      <c r="A13526">
        <v>56612</v>
      </c>
      <c r="B13526" t="s">
        <v>18899</v>
      </c>
      <c r="C13526" s="15" t="s">
        <v>18900</v>
      </c>
      <c r="D13526" s="15" t="s">
        <v>18901</v>
      </c>
      <c r="E13526">
        <v>3885</v>
      </c>
      <c r="F13526">
        <v>5335</v>
      </c>
      <c r="H13526" t="s">
        <v>746</v>
      </c>
      <c r="K13526" s="16">
        <f t="shared" si="652"/>
        <v>4351.2</v>
      </c>
      <c r="L13526" s="16">
        <f t="shared" si="654"/>
        <v>4580.2105263157891</v>
      </c>
      <c r="M13526" s="16">
        <f t="shared" si="653"/>
        <v>5204.7846889952152</v>
      </c>
      <c r="N13526" t="e">
        <f>INDEX(XML!$A$2:$R$782,MATCH(C13526,XML!$D$2:$D$737,0),2)</f>
        <v>#N/A</v>
      </c>
    </row>
    <row r="13527" spans="1:14" ht="56.25" x14ac:dyDescent="0.2">
      <c r="A13527">
        <v>72281</v>
      </c>
      <c r="B13527" t="s">
        <v>33771</v>
      </c>
      <c r="C13527" s="15" t="s">
        <v>33772</v>
      </c>
      <c r="D13527" s="15" t="s">
        <v>33773</v>
      </c>
      <c r="E13527">
        <v>5782</v>
      </c>
      <c r="F13527">
        <v>7942</v>
      </c>
      <c r="K13527" s="16">
        <f t="shared" si="652"/>
        <v>6475.84</v>
      </c>
      <c r="L13527" s="16">
        <f t="shared" si="654"/>
        <v>6816.6736842105265</v>
      </c>
      <c r="M13527" s="16">
        <f t="shared" si="653"/>
        <v>7746.2200956937804</v>
      </c>
      <c r="N13527" t="e">
        <f>INDEX(XML!$A$2:$R$782,MATCH(C13527,XML!$D$2:$D$737,0),2)</f>
        <v>#N/A</v>
      </c>
    </row>
    <row r="13528" spans="1:14" ht="67.5" x14ac:dyDescent="0.2">
      <c r="A13528">
        <v>56614</v>
      </c>
      <c r="B13528" t="s">
        <v>18905</v>
      </c>
      <c r="C13528" s="15" t="s">
        <v>18906</v>
      </c>
      <c r="D13528" s="15" t="s">
        <v>18907</v>
      </c>
      <c r="E13528">
        <v>12530</v>
      </c>
      <c r="F13528">
        <v>17210</v>
      </c>
      <c r="K13528" s="16">
        <f t="shared" si="652"/>
        <v>14033.6</v>
      </c>
      <c r="L13528" s="16">
        <f t="shared" si="654"/>
        <v>14772.21052631579</v>
      </c>
      <c r="M13528" s="16">
        <f t="shared" si="653"/>
        <v>16786.6028708134</v>
      </c>
      <c r="N13528" t="e">
        <f>INDEX(XML!$A$2:$R$782,MATCH(C13528,XML!$D$2:$D$737,0),2)</f>
        <v>#N/A</v>
      </c>
    </row>
    <row r="13529" spans="1:14" ht="45" x14ac:dyDescent="0.2">
      <c r="A13529">
        <v>56609</v>
      </c>
      <c r="B13529" t="s">
        <v>18890</v>
      </c>
      <c r="C13529" s="15" t="s">
        <v>18891</v>
      </c>
      <c r="D13529" s="15" t="s">
        <v>18892</v>
      </c>
      <c r="E13529">
        <v>5719</v>
      </c>
      <c r="F13529">
        <v>7855</v>
      </c>
      <c r="K13529" s="16">
        <f t="shared" si="652"/>
        <v>6405.28</v>
      </c>
      <c r="L13529" s="16">
        <f t="shared" si="654"/>
        <v>6742.4</v>
      </c>
      <c r="M13529" s="16">
        <f t="shared" si="653"/>
        <v>7661.818181818182</v>
      </c>
      <c r="N13529" t="e">
        <f>INDEX(XML!$A$2:$R$782,MATCH(C13529,XML!$D$2:$D$737,0),2)</f>
        <v>#N/A</v>
      </c>
    </row>
    <row r="13530" spans="1:14" ht="45" x14ac:dyDescent="0.2">
      <c r="A13530">
        <v>56610</v>
      </c>
      <c r="B13530" t="s">
        <v>18869</v>
      </c>
      <c r="C13530" s="15" t="s">
        <v>18870</v>
      </c>
      <c r="D13530" s="15" t="s">
        <v>18871</v>
      </c>
      <c r="E13530">
        <v>8956</v>
      </c>
      <c r="F13530">
        <v>12301</v>
      </c>
      <c r="H13530">
        <v>4</v>
      </c>
      <c r="K13530" s="16">
        <f t="shared" si="652"/>
        <v>10030.719999999999</v>
      </c>
      <c r="L13530" s="16">
        <f t="shared" si="654"/>
        <v>10558.652631578947</v>
      </c>
      <c r="M13530" s="16">
        <f t="shared" si="653"/>
        <v>11998.468899521529</v>
      </c>
      <c r="N13530" t="e">
        <f>INDEX(XML!$A$2:$R$782,MATCH(C13530,XML!$D$2:$D$737,0),2)</f>
        <v>#N/A</v>
      </c>
    </row>
    <row r="13531" spans="1:14" ht="45" x14ac:dyDescent="0.2">
      <c r="A13531">
        <v>72752</v>
      </c>
      <c r="B13531" t="s">
        <v>36998</v>
      </c>
      <c r="C13531" s="15" t="s">
        <v>36999</v>
      </c>
      <c r="D13531" s="15" t="s">
        <v>37000</v>
      </c>
      <c r="E13531">
        <v>12484</v>
      </c>
      <c r="F13531">
        <v>17148</v>
      </c>
      <c r="H13531">
        <v>4</v>
      </c>
      <c r="K13531" s="16">
        <f t="shared" si="652"/>
        <v>13982.08</v>
      </c>
      <c r="L13531" s="16">
        <f t="shared" si="654"/>
        <v>14717.978947368421</v>
      </c>
      <c r="M13531" s="16">
        <f t="shared" si="653"/>
        <v>16724.976076555027</v>
      </c>
      <c r="N13531" t="e">
        <f>INDEX(XML!$A$2:$R$782,MATCH(C13531,XML!$D$2:$D$737,0),2)</f>
        <v>#N/A</v>
      </c>
    </row>
    <row r="13532" spans="1:14" ht="56.25" x14ac:dyDescent="0.2">
      <c r="A13532">
        <v>56607</v>
      </c>
      <c r="B13532" t="s">
        <v>18884</v>
      </c>
      <c r="C13532" s="15" t="s">
        <v>18885</v>
      </c>
      <c r="D13532" s="15" t="s">
        <v>18886</v>
      </c>
      <c r="E13532">
        <v>24896</v>
      </c>
      <c r="F13532">
        <v>34197</v>
      </c>
      <c r="K13532" s="16">
        <f t="shared" si="652"/>
        <v>27883.52</v>
      </c>
      <c r="L13532" s="16">
        <f t="shared" si="654"/>
        <v>29351.073684210525</v>
      </c>
      <c r="M13532" s="16">
        <f t="shared" si="653"/>
        <v>33353.492822966509</v>
      </c>
      <c r="N13532" t="e">
        <f>INDEX(XML!$A$2:$R$782,MATCH(C13532,XML!$D$2:$D$737,0),2)</f>
        <v>#N/A</v>
      </c>
    </row>
    <row r="13533" spans="1:14" ht="56.25" x14ac:dyDescent="0.2">
      <c r="A13533">
        <v>56620</v>
      </c>
      <c r="B13533" t="s">
        <v>18914</v>
      </c>
      <c r="C13533" s="15" t="s">
        <v>18915</v>
      </c>
      <c r="D13533" s="15" t="s">
        <v>18916</v>
      </c>
      <c r="E13533">
        <v>79665</v>
      </c>
      <c r="F13533">
        <v>109428</v>
      </c>
      <c r="H13533">
        <v>1</v>
      </c>
      <c r="K13533" s="16">
        <f t="shared" si="652"/>
        <v>85241.55</v>
      </c>
      <c r="L13533" s="16">
        <f t="shared" si="654"/>
        <v>89727.947368421053</v>
      </c>
      <c r="M13533" s="16">
        <f t="shared" si="653"/>
        <v>101963.57655502392</v>
      </c>
      <c r="N13533" t="e">
        <f>INDEX(XML!$A$2:$R$782,MATCH(C13533,XML!$D$2:$D$737,0),2)</f>
        <v>#N/A</v>
      </c>
    </row>
    <row r="13534" spans="1:14" ht="15.75" x14ac:dyDescent="0.25">
      <c r="A13534" s="184" t="s">
        <v>18993</v>
      </c>
      <c r="B13534" s="184"/>
      <c r="C13534" s="185"/>
      <c r="D13534" s="185"/>
      <c r="E13534" s="184"/>
      <c r="F13534" s="184"/>
      <c r="G13534" s="184"/>
      <c r="H13534" s="184"/>
      <c r="I13534" s="184"/>
      <c r="J13534" s="184"/>
      <c r="K13534" s="16">
        <f t="shared" si="652"/>
        <v>0</v>
      </c>
      <c r="L13534" s="16">
        <f t="shared" si="654"/>
        <v>0</v>
      </c>
      <c r="M13534" s="16">
        <f t="shared" si="653"/>
        <v>0</v>
      </c>
      <c r="N13534" t="e">
        <f>INDEX(XML!$A$2:$R$782,MATCH(C13534,XML!$D$2:$D$737,0),2)</f>
        <v>#N/A</v>
      </c>
    </row>
    <row r="13535" spans="1:14" ht="33.75" x14ac:dyDescent="0.2">
      <c r="A13535">
        <v>59165</v>
      </c>
      <c r="B13535" t="s">
        <v>19024</v>
      </c>
      <c r="C13535" s="15" t="s">
        <v>19025</v>
      </c>
      <c r="D13535" s="15" t="s">
        <v>19026</v>
      </c>
      <c r="E13535">
        <v>4956</v>
      </c>
      <c r="F13535">
        <v>6807</v>
      </c>
      <c r="H13535">
        <v>2</v>
      </c>
      <c r="K13535" s="16">
        <f t="shared" si="652"/>
        <v>5550.72</v>
      </c>
      <c r="L13535" s="16">
        <f t="shared" si="654"/>
        <v>5842.863157894737</v>
      </c>
      <c r="M13535" s="16">
        <f t="shared" si="653"/>
        <v>6639.6172248803832</v>
      </c>
      <c r="N13535" t="e">
        <f>INDEX(XML!$A$2:$R$782,MATCH(C13535,XML!$D$2:$D$737,0),2)</f>
        <v>#N/A</v>
      </c>
    </row>
    <row r="13536" spans="1:14" ht="33.75" x14ac:dyDescent="0.2">
      <c r="A13536">
        <v>62223</v>
      </c>
      <c r="B13536" t="s">
        <v>19520</v>
      </c>
      <c r="C13536" s="15" t="s">
        <v>19521</v>
      </c>
      <c r="D13536" s="15" t="s">
        <v>19522</v>
      </c>
      <c r="E13536">
        <v>4955</v>
      </c>
      <c r="F13536">
        <v>6806</v>
      </c>
      <c r="K13536" s="16">
        <f t="shared" si="652"/>
        <v>5549.6</v>
      </c>
      <c r="L13536" s="16">
        <f t="shared" si="654"/>
        <v>5841.6842105263158</v>
      </c>
      <c r="M13536" s="16">
        <f t="shared" si="653"/>
        <v>6638.2775119617227</v>
      </c>
      <c r="N13536" t="e">
        <f>INDEX(XML!$A$2:$R$782,MATCH(C13536,XML!$D$2:$D$737,0),2)</f>
        <v>#N/A</v>
      </c>
    </row>
    <row r="13537" spans="1:14" ht="45" x14ac:dyDescent="0.2">
      <c r="A13537">
        <v>59166</v>
      </c>
      <c r="B13537" t="s">
        <v>19021</v>
      </c>
      <c r="C13537" s="15" t="s">
        <v>19022</v>
      </c>
      <c r="D13537" s="15" t="s">
        <v>19023</v>
      </c>
      <c r="E13537">
        <v>12397</v>
      </c>
      <c r="F13537">
        <v>17027</v>
      </c>
      <c r="K13537" s="16">
        <f t="shared" si="652"/>
        <v>13884.64</v>
      </c>
      <c r="L13537" s="16">
        <f t="shared" si="654"/>
        <v>14615.410526315789</v>
      </c>
      <c r="M13537" s="16">
        <f t="shared" si="653"/>
        <v>16608.421052631576</v>
      </c>
      <c r="N13537" t="e">
        <f>INDEX(XML!$A$2:$R$782,MATCH(C13537,XML!$D$2:$D$737,0),2)</f>
        <v>#N/A</v>
      </c>
    </row>
    <row r="13538" spans="1:14" ht="45" x14ac:dyDescent="0.2">
      <c r="A13538">
        <v>59167</v>
      </c>
      <c r="B13538" t="s">
        <v>19018</v>
      </c>
      <c r="C13538" s="15" t="s">
        <v>19019</v>
      </c>
      <c r="D13538" s="15" t="s">
        <v>19020</v>
      </c>
      <c r="E13538">
        <v>16109</v>
      </c>
      <c r="F13538">
        <v>22127</v>
      </c>
      <c r="K13538" s="16">
        <f t="shared" si="652"/>
        <v>18042.080000000002</v>
      </c>
      <c r="L13538" s="16">
        <f t="shared" si="654"/>
        <v>18991.663157894738</v>
      </c>
      <c r="M13538" s="16">
        <f t="shared" si="653"/>
        <v>21581.435406698565</v>
      </c>
      <c r="N13538" t="e">
        <f>INDEX(XML!$A$2:$R$782,MATCH(C13538,XML!$D$2:$D$737,0),2)</f>
        <v>#N/A</v>
      </c>
    </row>
    <row r="13539" spans="1:14" ht="45" x14ac:dyDescent="0.2">
      <c r="A13539">
        <v>53742</v>
      </c>
      <c r="B13539" t="s">
        <v>19051</v>
      </c>
      <c r="C13539" s="15" t="s">
        <v>19052</v>
      </c>
      <c r="D13539" s="15" t="s">
        <v>19053</v>
      </c>
      <c r="E13539">
        <v>7601</v>
      </c>
      <c r="F13539">
        <v>10440</v>
      </c>
      <c r="K13539" s="16">
        <f t="shared" si="652"/>
        <v>8513.1200000000008</v>
      </c>
      <c r="L13539" s="16">
        <f t="shared" si="654"/>
        <v>8961.1789473684221</v>
      </c>
      <c r="M13539" s="16">
        <f t="shared" si="653"/>
        <v>10183.157894736843</v>
      </c>
      <c r="N13539" t="e">
        <f>INDEX(XML!$A$2:$R$782,MATCH(C13539,XML!$D$2:$D$737,0),2)</f>
        <v>#N/A</v>
      </c>
    </row>
    <row r="13540" spans="1:14" ht="45" x14ac:dyDescent="0.2">
      <c r="A13540">
        <v>53740</v>
      </c>
      <c r="B13540" t="s">
        <v>19027</v>
      </c>
      <c r="C13540" s="15" t="s">
        <v>19028</v>
      </c>
      <c r="D13540" s="15" t="s">
        <v>19029</v>
      </c>
      <c r="E13540">
        <v>19009</v>
      </c>
      <c r="F13540">
        <v>26110</v>
      </c>
      <c r="K13540" s="16">
        <f t="shared" si="652"/>
        <v>21290.080000000002</v>
      </c>
      <c r="L13540" s="16">
        <f t="shared" si="654"/>
        <v>22410.610526315788</v>
      </c>
      <c r="M13540" s="16">
        <f t="shared" si="653"/>
        <v>25466.602870813396</v>
      </c>
      <c r="N13540" t="e">
        <f>INDEX(XML!$A$2:$R$782,MATCH(C13540,XML!$D$2:$D$737,0),2)</f>
        <v>#N/A</v>
      </c>
    </row>
    <row r="13541" spans="1:14" ht="45" x14ac:dyDescent="0.2">
      <c r="A13541">
        <v>60772</v>
      </c>
      <c r="B13541" t="s">
        <v>19012</v>
      </c>
      <c r="C13541" s="15" t="s">
        <v>19013</v>
      </c>
      <c r="D13541" s="15" t="s">
        <v>19014</v>
      </c>
      <c r="E13541">
        <v>7601</v>
      </c>
      <c r="F13541">
        <v>10440</v>
      </c>
      <c r="K13541" s="16">
        <f t="shared" si="652"/>
        <v>8513.1200000000008</v>
      </c>
      <c r="L13541" s="16">
        <f t="shared" si="654"/>
        <v>8961.1789473684221</v>
      </c>
      <c r="M13541" s="16">
        <f t="shared" si="653"/>
        <v>10183.157894736843</v>
      </c>
      <c r="N13541" t="e">
        <f>INDEX(XML!$A$2:$R$782,MATCH(C13541,XML!$D$2:$D$737,0),2)</f>
        <v>#N/A</v>
      </c>
    </row>
    <row r="13542" spans="1:14" ht="33.75" x14ac:dyDescent="0.2">
      <c r="A13542">
        <v>62218</v>
      </c>
      <c r="B13542" t="s">
        <v>19523</v>
      </c>
      <c r="C13542" s="15" t="s">
        <v>19524</v>
      </c>
      <c r="D13542" s="15" t="s">
        <v>19525</v>
      </c>
      <c r="E13542">
        <v>4956</v>
      </c>
      <c r="F13542">
        <v>6807</v>
      </c>
      <c r="K13542" s="16">
        <f t="shared" si="652"/>
        <v>5550.72</v>
      </c>
      <c r="L13542" s="16">
        <f t="shared" si="654"/>
        <v>5842.863157894737</v>
      </c>
      <c r="M13542" s="16">
        <f t="shared" si="653"/>
        <v>6639.6172248803832</v>
      </c>
      <c r="N13542" t="e">
        <f>INDEX(XML!$A$2:$R$782,MATCH(C13542,XML!$D$2:$D$737,0),2)</f>
        <v>#N/A</v>
      </c>
    </row>
    <row r="13543" spans="1:14" ht="45" x14ac:dyDescent="0.2">
      <c r="A13543">
        <v>60773</v>
      </c>
      <c r="B13543" t="s">
        <v>19009</v>
      </c>
      <c r="C13543" s="15" t="s">
        <v>19010</v>
      </c>
      <c r="D13543" s="15" t="s">
        <v>19011</v>
      </c>
      <c r="E13543">
        <v>8668</v>
      </c>
      <c r="F13543">
        <v>11906</v>
      </c>
      <c r="H13543">
        <v>2</v>
      </c>
      <c r="K13543" s="16">
        <f t="shared" si="652"/>
        <v>9708.16</v>
      </c>
      <c r="L13543" s="16">
        <f t="shared" si="654"/>
        <v>10219.115789473684</v>
      </c>
      <c r="M13543" s="16">
        <f t="shared" si="653"/>
        <v>11612.631578947368</v>
      </c>
      <c r="N13543" t="e">
        <f>INDEX(XML!$A$2:$R$782,MATCH(C13543,XML!$D$2:$D$737,0),2)</f>
        <v>#N/A</v>
      </c>
    </row>
    <row r="13544" spans="1:14" ht="33.75" x14ac:dyDescent="0.2">
      <c r="A13544">
        <v>55876</v>
      </c>
      <c r="B13544" t="s">
        <v>19048</v>
      </c>
      <c r="C13544" s="15" t="s">
        <v>19049</v>
      </c>
      <c r="D13544" s="15" t="s">
        <v>19050</v>
      </c>
      <c r="E13544">
        <v>4956</v>
      </c>
      <c r="F13544">
        <v>6807</v>
      </c>
      <c r="K13544" s="16">
        <f t="shared" si="652"/>
        <v>5550.72</v>
      </c>
      <c r="L13544" s="16">
        <f t="shared" si="654"/>
        <v>5842.863157894737</v>
      </c>
      <c r="M13544" s="16">
        <f t="shared" si="653"/>
        <v>6639.6172248803832</v>
      </c>
      <c r="N13544" t="e">
        <f>INDEX(XML!$A$2:$R$782,MATCH(C13544,XML!$D$2:$D$737,0),2)</f>
        <v>#N/A</v>
      </c>
    </row>
    <row r="13545" spans="1:14" ht="33.75" x14ac:dyDescent="0.2">
      <c r="A13545">
        <v>72280</v>
      </c>
      <c r="B13545" t="s">
        <v>33774</v>
      </c>
      <c r="C13545" s="15" t="s">
        <v>33775</v>
      </c>
      <c r="D13545" s="15" t="s">
        <v>33776</v>
      </c>
      <c r="E13545">
        <v>4955</v>
      </c>
      <c r="F13545">
        <v>6806</v>
      </c>
      <c r="H13545">
        <v>2</v>
      </c>
      <c r="K13545" s="16">
        <f t="shared" si="652"/>
        <v>5549.6</v>
      </c>
      <c r="L13545" s="16">
        <f t="shared" si="654"/>
        <v>5841.6842105263158</v>
      </c>
      <c r="M13545" s="16">
        <f t="shared" si="653"/>
        <v>6638.2775119617227</v>
      </c>
      <c r="N13545" t="e">
        <f>INDEX(XML!$A$2:$R$782,MATCH(C13545,XML!$D$2:$D$737,0),2)</f>
        <v>#N/A</v>
      </c>
    </row>
    <row r="13546" spans="1:14" ht="33.75" x14ac:dyDescent="0.2">
      <c r="A13546">
        <v>62219</v>
      </c>
      <c r="B13546" t="s">
        <v>19526</v>
      </c>
      <c r="C13546" s="15" t="s">
        <v>19527</v>
      </c>
      <c r="D13546" s="15" t="s">
        <v>19528</v>
      </c>
      <c r="E13546">
        <v>4956</v>
      </c>
      <c r="F13546">
        <v>6807</v>
      </c>
      <c r="K13546" s="16">
        <f t="shared" si="652"/>
        <v>5550.72</v>
      </c>
      <c r="L13546" s="16">
        <f t="shared" si="654"/>
        <v>5842.863157894737</v>
      </c>
      <c r="M13546" s="16">
        <f t="shared" si="653"/>
        <v>6639.6172248803832</v>
      </c>
      <c r="N13546" t="e">
        <f>INDEX(XML!$A$2:$R$782,MATCH(C13546,XML!$D$2:$D$737,0),2)</f>
        <v>#N/A</v>
      </c>
    </row>
    <row r="13547" spans="1:14" ht="45" x14ac:dyDescent="0.2">
      <c r="A13547">
        <v>62319</v>
      </c>
      <c r="B13547" t="s">
        <v>19729</v>
      </c>
      <c r="C13547" s="15" t="s">
        <v>19730</v>
      </c>
      <c r="D13547" s="15" t="s">
        <v>19731</v>
      </c>
      <c r="E13547">
        <v>8668</v>
      </c>
      <c r="F13547">
        <v>11906</v>
      </c>
      <c r="K13547" s="16">
        <f t="shared" si="652"/>
        <v>9708.16</v>
      </c>
      <c r="L13547" s="16">
        <f t="shared" si="654"/>
        <v>10219.115789473684</v>
      </c>
      <c r="M13547" s="16">
        <f t="shared" si="653"/>
        <v>11612.631578947368</v>
      </c>
      <c r="N13547" t="e">
        <f>INDEX(XML!$A$2:$R$782,MATCH(C13547,XML!$D$2:$D$737,0),2)</f>
        <v>#N/A</v>
      </c>
    </row>
    <row r="13548" spans="1:14" ht="45" x14ac:dyDescent="0.2">
      <c r="A13548">
        <v>60774</v>
      </c>
      <c r="B13548" t="s">
        <v>19006</v>
      </c>
      <c r="C13548" s="15" t="s">
        <v>19007</v>
      </c>
      <c r="D13548" s="15" t="s">
        <v>19008</v>
      </c>
      <c r="E13548">
        <v>12397</v>
      </c>
      <c r="F13548">
        <v>17027</v>
      </c>
      <c r="K13548" s="16">
        <f t="shared" si="652"/>
        <v>13884.64</v>
      </c>
      <c r="L13548" s="16">
        <f t="shared" si="654"/>
        <v>14615.410526315789</v>
      </c>
      <c r="M13548" s="16">
        <f t="shared" si="653"/>
        <v>16608.421052631576</v>
      </c>
      <c r="N13548" t="e">
        <f>INDEX(XML!$A$2:$R$782,MATCH(C13548,XML!$D$2:$D$737,0),2)</f>
        <v>#N/A</v>
      </c>
    </row>
    <row r="13549" spans="1:14" ht="33.75" x14ac:dyDescent="0.2">
      <c r="A13549">
        <v>62224</v>
      </c>
      <c r="B13549" t="s">
        <v>19529</v>
      </c>
      <c r="C13549" s="15" t="s">
        <v>19530</v>
      </c>
      <c r="D13549" s="15" t="s">
        <v>19531</v>
      </c>
      <c r="E13549">
        <v>13303</v>
      </c>
      <c r="F13549">
        <v>18273</v>
      </c>
      <c r="K13549" s="16">
        <f t="shared" si="652"/>
        <v>14899.36</v>
      </c>
      <c r="L13549" s="16">
        <f t="shared" si="654"/>
        <v>15683.536842105263</v>
      </c>
      <c r="M13549" s="16">
        <f t="shared" si="653"/>
        <v>17822.200956937799</v>
      </c>
      <c r="N13549" t="e">
        <f>INDEX(XML!$A$2:$R$782,MATCH(C13549,XML!$D$2:$D$737,0),2)</f>
        <v>#N/A</v>
      </c>
    </row>
    <row r="13550" spans="1:14" ht="45" x14ac:dyDescent="0.2">
      <c r="A13550">
        <v>66375</v>
      </c>
      <c r="B13550" t="s">
        <v>23357</v>
      </c>
      <c r="C13550" s="15" t="s">
        <v>23358</v>
      </c>
      <c r="D13550" s="15" t="s">
        <v>23359</v>
      </c>
      <c r="E13550">
        <v>23639</v>
      </c>
      <c r="F13550">
        <v>32471</v>
      </c>
      <c r="K13550" s="16">
        <f t="shared" si="652"/>
        <v>26475.68</v>
      </c>
      <c r="L13550" s="16">
        <f t="shared" si="654"/>
        <v>27869.136842105265</v>
      </c>
      <c r="M13550" s="16">
        <f t="shared" si="653"/>
        <v>31669.473684210527</v>
      </c>
      <c r="N13550" t="e">
        <f>INDEX(XML!$A$2:$R$782,MATCH(C13550,XML!$D$2:$D$737,0),2)</f>
        <v>#N/A</v>
      </c>
    </row>
    <row r="13551" spans="1:14" ht="45" x14ac:dyDescent="0.2">
      <c r="A13551">
        <v>60775</v>
      </c>
      <c r="B13551" t="s">
        <v>19003</v>
      </c>
      <c r="C13551" s="15" t="s">
        <v>19004</v>
      </c>
      <c r="D13551" s="15" t="s">
        <v>19005</v>
      </c>
      <c r="E13551">
        <v>33783</v>
      </c>
      <c r="F13551">
        <v>46405</v>
      </c>
      <c r="K13551" s="16">
        <f t="shared" ref="K13551:K13614" si="655">IF(E13551&gt;49999,E13551+E13551*0.07,IF(E13551&lt;=49999,E13551+E13551*0.12))</f>
        <v>37836.959999999999</v>
      </c>
      <c r="L13551" s="16">
        <f t="shared" si="654"/>
        <v>39828.378947368423</v>
      </c>
      <c r="M13551" s="16">
        <f t="shared" ref="M13551:M13614" si="656">IF(COUNTIF(C13551,"*Dahua*"),F13551-10,L13551*100/88)</f>
        <v>45259.521531100479</v>
      </c>
      <c r="N13551" t="e">
        <f>INDEX(XML!$A$2:$R$782,MATCH(C13551,XML!$D$2:$D$737,0),2)</f>
        <v>#N/A</v>
      </c>
    </row>
    <row r="13552" spans="1:14" ht="45" x14ac:dyDescent="0.2">
      <c r="A13552">
        <v>66369</v>
      </c>
      <c r="B13552" t="s">
        <v>23320</v>
      </c>
      <c r="C13552" s="15" t="s">
        <v>23321</v>
      </c>
      <c r="D13552" s="15" t="s">
        <v>23322</v>
      </c>
      <c r="E13552">
        <v>43928</v>
      </c>
      <c r="F13552">
        <v>60339</v>
      </c>
      <c r="K13552" s="16">
        <f t="shared" si="655"/>
        <v>49199.360000000001</v>
      </c>
      <c r="L13552" s="16">
        <f t="shared" si="654"/>
        <v>51788.800000000003</v>
      </c>
      <c r="M13552" s="16">
        <f t="shared" si="656"/>
        <v>58850.909090909088</v>
      </c>
      <c r="N13552" t="e">
        <f>INDEX(XML!$A$2:$R$782,MATCH(C13552,XML!$D$2:$D$737,0),2)</f>
        <v>#N/A</v>
      </c>
    </row>
    <row r="13553" spans="1:14" ht="33.75" x14ac:dyDescent="0.2">
      <c r="A13553">
        <v>57936</v>
      </c>
      <c r="B13553" t="s">
        <v>18994</v>
      </c>
      <c r="C13553" s="15" t="s">
        <v>18995</v>
      </c>
      <c r="D13553" s="15" t="s">
        <v>18996</v>
      </c>
      <c r="E13553">
        <v>13303</v>
      </c>
      <c r="F13553">
        <v>18273</v>
      </c>
      <c r="K13553" s="16">
        <f t="shared" si="655"/>
        <v>14899.36</v>
      </c>
      <c r="L13553" s="16">
        <f t="shared" si="654"/>
        <v>15683.536842105263</v>
      </c>
      <c r="M13553" s="16">
        <f t="shared" si="656"/>
        <v>17822.200956937799</v>
      </c>
      <c r="N13553" t="e">
        <f>INDEX(XML!$A$2:$R$782,MATCH(C13553,XML!$D$2:$D$737,0),2)</f>
        <v>#N/A</v>
      </c>
    </row>
    <row r="13554" spans="1:14" ht="33.75" x14ac:dyDescent="0.2">
      <c r="A13554">
        <v>69339</v>
      </c>
      <c r="B13554" t="s">
        <v>25527</v>
      </c>
      <c r="C13554" s="15" t="s">
        <v>27158</v>
      </c>
      <c r="D13554" s="15" t="s">
        <v>27159</v>
      </c>
      <c r="E13554">
        <v>14256</v>
      </c>
      <c r="F13554">
        <v>19582</v>
      </c>
      <c r="K13554" s="16">
        <f t="shared" si="655"/>
        <v>15966.72</v>
      </c>
      <c r="L13554" s="16">
        <f t="shared" si="654"/>
        <v>16807.073684210525</v>
      </c>
      <c r="M13554" s="16">
        <f t="shared" si="656"/>
        <v>19098.947368421053</v>
      </c>
      <c r="N13554" t="e">
        <f>INDEX(XML!$A$2:$R$782,MATCH(C13554,XML!$D$2:$D$737,0),2)</f>
        <v>#N/A</v>
      </c>
    </row>
    <row r="13555" spans="1:14" ht="33.75" x14ac:dyDescent="0.2">
      <c r="A13555">
        <v>69340</v>
      </c>
      <c r="B13555" t="s">
        <v>25528</v>
      </c>
      <c r="C13555" s="15" t="s">
        <v>25529</v>
      </c>
      <c r="D13555" s="15" t="s">
        <v>25530</v>
      </c>
      <c r="E13555">
        <v>18543</v>
      </c>
      <c r="F13555">
        <v>25471</v>
      </c>
      <c r="K13555" s="16">
        <f t="shared" si="655"/>
        <v>20768.16</v>
      </c>
      <c r="L13555" s="16">
        <f t="shared" si="654"/>
        <v>21861.221052631579</v>
      </c>
      <c r="M13555" s="16">
        <f t="shared" si="656"/>
        <v>24842.296650717701</v>
      </c>
      <c r="N13555" t="e">
        <f>INDEX(XML!$A$2:$R$782,MATCH(C13555,XML!$D$2:$D$737,0),2)</f>
        <v>#N/A</v>
      </c>
    </row>
    <row r="13556" spans="1:14" ht="45" x14ac:dyDescent="0.2">
      <c r="A13556">
        <v>60778</v>
      </c>
      <c r="B13556" t="s">
        <v>18997</v>
      </c>
      <c r="C13556" s="15" t="s">
        <v>18998</v>
      </c>
      <c r="D13556" s="15" t="s">
        <v>18999</v>
      </c>
      <c r="E13556">
        <v>12397</v>
      </c>
      <c r="F13556">
        <v>17027</v>
      </c>
      <c r="K13556" s="16">
        <f t="shared" si="655"/>
        <v>13884.64</v>
      </c>
      <c r="L13556" s="16">
        <f t="shared" si="654"/>
        <v>14615.410526315789</v>
      </c>
      <c r="M13556" s="16">
        <f t="shared" si="656"/>
        <v>16608.421052631576</v>
      </c>
      <c r="N13556" t="e">
        <f>INDEX(XML!$A$2:$R$782,MATCH(C13556,XML!$D$2:$D$737,0),2)</f>
        <v>#N/A</v>
      </c>
    </row>
    <row r="13557" spans="1:14" ht="33.75" x14ac:dyDescent="0.2">
      <c r="A13557">
        <v>59692</v>
      </c>
      <c r="B13557" t="s">
        <v>19015</v>
      </c>
      <c r="C13557" s="15" t="s">
        <v>19016</v>
      </c>
      <c r="D13557" s="15" t="s">
        <v>19017</v>
      </c>
      <c r="E13557">
        <v>13514</v>
      </c>
      <c r="F13557">
        <v>18562</v>
      </c>
      <c r="K13557" s="16">
        <f t="shared" si="655"/>
        <v>15135.68</v>
      </c>
      <c r="L13557" s="16">
        <f t="shared" si="654"/>
        <v>15932.294736842105</v>
      </c>
      <c r="M13557" s="16">
        <f t="shared" si="656"/>
        <v>18104.880382775122</v>
      </c>
      <c r="N13557" t="e">
        <f>INDEX(XML!$A$2:$R$782,MATCH(C13557,XML!$D$2:$D$737,0),2)</f>
        <v>#N/A</v>
      </c>
    </row>
    <row r="13558" spans="1:14" ht="45" x14ac:dyDescent="0.2">
      <c r="A13558">
        <v>53741</v>
      </c>
      <c r="B13558" t="s">
        <v>19054</v>
      </c>
      <c r="C13558" s="15" t="s">
        <v>19055</v>
      </c>
      <c r="D13558" s="15" t="s">
        <v>19056</v>
      </c>
      <c r="E13558">
        <v>33257</v>
      </c>
      <c r="F13558">
        <v>45681</v>
      </c>
      <c r="K13558" s="16">
        <f t="shared" si="655"/>
        <v>37247.839999999997</v>
      </c>
      <c r="L13558" s="16">
        <f t="shared" si="654"/>
        <v>39208.252631578944</v>
      </c>
      <c r="M13558" s="16">
        <f t="shared" si="656"/>
        <v>44554.832535885165</v>
      </c>
      <c r="N13558" t="e">
        <f>INDEX(XML!$A$2:$R$782,MATCH(C13558,XML!$D$2:$D$737,0),2)</f>
        <v>#N/A</v>
      </c>
    </row>
    <row r="13559" spans="1:14" ht="33.75" x14ac:dyDescent="0.2">
      <c r="A13559">
        <v>56699</v>
      </c>
      <c r="B13559" t="s">
        <v>19030</v>
      </c>
      <c r="C13559" s="15" t="s">
        <v>19031</v>
      </c>
      <c r="D13559" s="15" t="s">
        <v>19032</v>
      </c>
      <c r="E13559">
        <v>18838</v>
      </c>
      <c r="F13559">
        <v>25875</v>
      </c>
      <c r="K13559" s="16">
        <f t="shared" si="655"/>
        <v>21098.560000000001</v>
      </c>
      <c r="L13559" s="16">
        <f t="shared" si="654"/>
        <v>22209.010526315789</v>
      </c>
      <c r="M13559" s="16">
        <f t="shared" si="656"/>
        <v>25237.511961722488</v>
      </c>
      <c r="N13559" t="e">
        <f>INDEX(XML!$A$2:$R$782,MATCH(C13559,XML!$D$2:$D$737,0),2)</f>
        <v>#N/A</v>
      </c>
    </row>
    <row r="13560" spans="1:14" ht="45" x14ac:dyDescent="0.2">
      <c r="A13560">
        <v>55895</v>
      </c>
      <c r="B13560" t="s">
        <v>19033</v>
      </c>
      <c r="C13560" s="15" t="s">
        <v>19034</v>
      </c>
      <c r="D13560" s="15" t="s">
        <v>19035</v>
      </c>
      <c r="E13560">
        <v>27225</v>
      </c>
      <c r="F13560">
        <v>37397</v>
      </c>
      <c r="K13560" s="16">
        <f t="shared" si="655"/>
        <v>30492</v>
      </c>
      <c r="L13560" s="16">
        <f t="shared" si="654"/>
        <v>32096.842105263157</v>
      </c>
      <c r="M13560" s="16">
        <f t="shared" si="656"/>
        <v>36473.684210526313</v>
      </c>
      <c r="N13560" t="e">
        <f>INDEX(XML!$A$2:$R$782,MATCH(C13560,XML!$D$2:$D$737,0),2)</f>
        <v>#N/A</v>
      </c>
    </row>
    <row r="13561" spans="1:14" ht="45" x14ac:dyDescent="0.2">
      <c r="A13561">
        <v>55891</v>
      </c>
      <c r="B13561" t="s">
        <v>19039</v>
      </c>
      <c r="C13561" s="15" t="s">
        <v>19040</v>
      </c>
      <c r="D13561" s="15" t="s">
        <v>19041</v>
      </c>
      <c r="E13561">
        <v>23271</v>
      </c>
      <c r="F13561">
        <v>31964</v>
      </c>
      <c r="K13561" s="16">
        <f t="shared" si="655"/>
        <v>26063.52</v>
      </c>
      <c r="L13561" s="16">
        <f t="shared" si="654"/>
        <v>27435.284210526315</v>
      </c>
      <c r="M13561" s="16">
        <f t="shared" si="656"/>
        <v>31176.459330143538</v>
      </c>
      <c r="N13561" t="e">
        <f>INDEX(XML!$A$2:$R$782,MATCH(C13561,XML!$D$2:$D$737,0),2)</f>
        <v>#N/A</v>
      </c>
    </row>
    <row r="13562" spans="1:14" ht="33.75" x14ac:dyDescent="0.2">
      <c r="A13562">
        <v>62222</v>
      </c>
      <c r="B13562" t="s">
        <v>19532</v>
      </c>
      <c r="C13562" s="15" t="s">
        <v>19533</v>
      </c>
      <c r="D13562" s="15" t="s">
        <v>19534</v>
      </c>
      <c r="E13562">
        <v>13303</v>
      </c>
      <c r="F13562">
        <v>18273</v>
      </c>
      <c r="K13562" s="16">
        <f t="shared" si="655"/>
        <v>14899.36</v>
      </c>
      <c r="L13562" s="16">
        <f t="shared" si="654"/>
        <v>15683.536842105263</v>
      </c>
      <c r="M13562" s="16">
        <f t="shared" si="656"/>
        <v>17822.200956937799</v>
      </c>
      <c r="N13562" t="e">
        <f>INDEX(XML!$A$2:$R$782,MATCH(C13562,XML!$D$2:$D$737,0),2)</f>
        <v>#N/A</v>
      </c>
    </row>
    <row r="13563" spans="1:14" ht="45" x14ac:dyDescent="0.2">
      <c r="A13563">
        <v>60776</v>
      </c>
      <c r="B13563" t="s">
        <v>19000</v>
      </c>
      <c r="C13563" s="15" t="s">
        <v>19001</v>
      </c>
      <c r="D13563" s="15" t="s">
        <v>19002</v>
      </c>
      <c r="E13563">
        <v>33257</v>
      </c>
      <c r="F13563">
        <v>45681</v>
      </c>
      <c r="K13563" s="16">
        <f t="shared" si="655"/>
        <v>37247.839999999997</v>
      </c>
      <c r="L13563" s="16">
        <f t="shared" si="654"/>
        <v>39208.252631578944</v>
      </c>
      <c r="M13563" s="16">
        <f t="shared" si="656"/>
        <v>44554.832535885165</v>
      </c>
      <c r="N13563" t="e">
        <f>INDEX(XML!$A$2:$R$782,MATCH(C13563,XML!$D$2:$D$737,0),2)</f>
        <v>#N/A</v>
      </c>
    </row>
    <row r="13564" spans="1:14" ht="33.75" x14ac:dyDescent="0.2">
      <c r="A13564">
        <v>62221</v>
      </c>
      <c r="B13564" t="s">
        <v>19535</v>
      </c>
      <c r="C13564" s="15" t="s">
        <v>19536</v>
      </c>
      <c r="D13564" s="15" t="s">
        <v>19537</v>
      </c>
      <c r="E13564">
        <v>13303</v>
      </c>
      <c r="F13564">
        <v>18273</v>
      </c>
      <c r="K13564" s="16">
        <f t="shared" si="655"/>
        <v>14899.36</v>
      </c>
      <c r="L13564" s="16">
        <f t="shared" si="654"/>
        <v>15683.536842105263</v>
      </c>
      <c r="M13564" s="16">
        <f t="shared" si="656"/>
        <v>17822.200956937799</v>
      </c>
      <c r="N13564" t="e">
        <f>INDEX(XML!$A$2:$R$782,MATCH(C13564,XML!$D$2:$D$737,0),2)</f>
        <v>#N/A</v>
      </c>
    </row>
    <row r="13565" spans="1:14" ht="45" x14ac:dyDescent="0.2">
      <c r="A13565">
        <v>67212</v>
      </c>
      <c r="B13565" t="s">
        <v>23672</v>
      </c>
      <c r="C13565" s="15" t="s">
        <v>23673</v>
      </c>
      <c r="D13565" s="15" t="s">
        <v>23674</v>
      </c>
      <c r="E13565">
        <v>23271</v>
      </c>
      <c r="F13565">
        <v>31964</v>
      </c>
      <c r="H13565">
        <v>3</v>
      </c>
      <c r="K13565" s="16">
        <f t="shared" si="655"/>
        <v>26063.52</v>
      </c>
      <c r="L13565" s="16">
        <f t="shared" si="654"/>
        <v>27435.284210526315</v>
      </c>
      <c r="M13565" s="16">
        <f t="shared" si="656"/>
        <v>31176.459330143538</v>
      </c>
      <c r="N13565" t="e">
        <f>INDEX(XML!$A$2:$R$782,MATCH(C13565,XML!$D$2:$D$737,0),2)</f>
        <v>#N/A</v>
      </c>
    </row>
    <row r="13566" spans="1:14" ht="45" x14ac:dyDescent="0.2">
      <c r="A13566">
        <v>67213</v>
      </c>
      <c r="B13566" t="s">
        <v>23675</v>
      </c>
      <c r="C13566" s="15" t="s">
        <v>23676</v>
      </c>
      <c r="D13566" s="15" t="s">
        <v>23677</v>
      </c>
      <c r="E13566">
        <v>33257</v>
      </c>
      <c r="F13566">
        <v>45681</v>
      </c>
      <c r="K13566" s="16">
        <f t="shared" si="655"/>
        <v>37247.839999999997</v>
      </c>
      <c r="L13566" s="16">
        <f t="shared" si="654"/>
        <v>39208.252631578944</v>
      </c>
      <c r="M13566" s="16">
        <f t="shared" si="656"/>
        <v>44554.832535885165</v>
      </c>
      <c r="N13566" t="e">
        <f>INDEX(XML!$A$2:$R$782,MATCH(C13566,XML!$D$2:$D$737,0),2)</f>
        <v>#N/A</v>
      </c>
    </row>
    <row r="13567" spans="1:14" ht="45" x14ac:dyDescent="0.2">
      <c r="A13567">
        <v>67214</v>
      </c>
      <c r="B13567" t="s">
        <v>23678</v>
      </c>
      <c r="C13567" s="15" t="s">
        <v>23679</v>
      </c>
      <c r="D13567" s="15" t="s">
        <v>23680</v>
      </c>
      <c r="E13567">
        <v>43243</v>
      </c>
      <c r="F13567">
        <v>59398</v>
      </c>
      <c r="K13567" s="16">
        <f t="shared" si="655"/>
        <v>48432.160000000003</v>
      </c>
      <c r="L13567" s="16">
        <f t="shared" si="654"/>
        <v>50981.221052631576</v>
      </c>
      <c r="M13567" s="16">
        <f t="shared" si="656"/>
        <v>57933.205741626793</v>
      </c>
      <c r="N13567" t="e">
        <f>INDEX(XML!$A$2:$R$782,MATCH(C13567,XML!$D$2:$D$737,0),2)</f>
        <v>#N/A</v>
      </c>
    </row>
    <row r="13568" spans="1:14" ht="33.75" x14ac:dyDescent="0.2">
      <c r="A13568">
        <v>55877</v>
      </c>
      <c r="B13568" t="s">
        <v>19045</v>
      </c>
      <c r="C13568" s="15" t="s">
        <v>19046</v>
      </c>
      <c r="D13568" s="15" t="s">
        <v>19047</v>
      </c>
      <c r="E13568">
        <v>22725</v>
      </c>
      <c r="F13568">
        <v>31215</v>
      </c>
      <c r="K13568" s="16">
        <f t="shared" si="655"/>
        <v>25452</v>
      </c>
      <c r="L13568" s="16">
        <f t="shared" si="654"/>
        <v>26791.57894736842</v>
      </c>
      <c r="M13568" s="16">
        <f t="shared" si="656"/>
        <v>30444.97607655502</v>
      </c>
      <c r="N13568" t="e">
        <f>INDEX(XML!$A$2:$R$782,MATCH(C13568,XML!$D$2:$D$737,0),2)</f>
        <v>#N/A</v>
      </c>
    </row>
    <row r="13569" spans="1:14" ht="33.75" x14ac:dyDescent="0.2">
      <c r="A13569">
        <v>55879</v>
      </c>
      <c r="B13569" t="s">
        <v>19042</v>
      </c>
      <c r="C13569" s="15" t="s">
        <v>19043</v>
      </c>
      <c r="D13569" s="15" t="s">
        <v>19044</v>
      </c>
      <c r="E13569">
        <v>24796</v>
      </c>
      <c r="F13569">
        <v>34060</v>
      </c>
      <c r="K13569" s="16">
        <f t="shared" si="655"/>
        <v>27771.52</v>
      </c>
      <c r="L13569" s="16">
        <f t="shared" si="654"/>
        <v>29233.178947368422</v>
      </c>
      <c r="M13569" s="16">
        <f t="shared" si="656"/>
        <v>33219.521531100479</v>
      </c>
      <c r="N13569" t="e">
        <f>INDEX(XML!$A$2:$R$782,MATCH(C13569,XML!$D$2:$D$737,0),2)</f>
        <v>#N/A</v>
      </c>
    </row>
    <row r="13570" spans="1:14" ht="45" x14ac:dyDescent="0.2">
      <c r="A13570">
        <v>55894</v>
      </c>
      <c r="B13570" t="s">
        <v>19036</v>
      </c>
      <c r="C13570" s="15" t="s">
        <v>19037</v>
      </c>
      <c r="D13570" s="15" t="s">
        <v>19038</v>
      </c>
      <c r="E13570">
        <v>39753</v>
      </c>
      <c r="F13570">
        <v>54605</v>
      </c>
      <c r="K13570" s="16">
        <f t="shared" si="655"/>
        <v>44523.360000000001</v>
      </c>
      <c r="L13570" s="16">
        <f t="shared" si="654"/>
        <v>46866.694736842102</v>
      </c>
      <c r="M13570" s="16">
        <f t="shared" si="656"/>
        <v>53257.60765550239</v>
      </c>
      <c r="N13570" t="e">
        <f>INDEX(XML!$A$2:$R$782,MATCH(C13570,XML!$D$2:$D$737,0),2)</f>
        <v>#N/A</v>
      </c>
    </row>
    <row r="13571" spans="1:14" ht="45" x14ac:dyDescent="0.2">
      <c r="A13571">
        <v>71934</v>
      </c>
      <c r="B13571" t="s">
        <v>28493</v>
      </c>
      <c r="C13571" s="15" t="s">
        <v>28494</v>
      </c>
      <c r="D13571" s="15" t="s">
        <v>28495</v>
      </c>
      <c r="E13571">
        <v>73849</v>
      </c>
      <c r="F13571">
        <v>101440</v>
      </c>
      <c r="K13571" s="16">
        <f t="shared" si="655"/>
        <v>79018.429999999993</v>
      </c>
      <c r="L13571" s="16">
        <f t="shared" si="654"/>
        <v>83177.294736842101</v>
      </c>
      <c r="M13571" s="16">
        <f t="shared" si="656"/>
        <v>94519.653110047846</v>
      </c>
      <c r="N13571" t="e">
        <f>INDEX(XML!$A$2:$R$782,MATCH(C13571,XML!$D$2:$D$737,0),2)</f>
        <v>#N/A</v>
      </c>
    </row>
    <row r="13572" spans="1:14" ht="33.75" x14ac:dyDescent="0.2">
      <c r="A13572">
        <v>62220</v>
      </c>
      <c r="B13572" t="s">
        <v>19538</v>
      </c>
      <c r="C13572" s="15" t="s">
        <v>19539</v>
      </c>
      <c r="D13572" s="15" t="s">
        <v>19540</v>
      </c>
      <c r="E13572">
        <v>22725</v>
      </c>
      <c r="F13572">
        <v>31215</v>
      </c>
      <c r="K13572" s="16">
        <f t="shared" si="655"/>
        <v>25452</v>
      </c>
      <c r="L13572" s="16">
        <f t="shared" si="654"/>
        <v>26791.57894736842</v>
      </c>
      <c r="M13572" s="16">
        <f t="shared" si="656"/>
        <v>30444.97607655502</v>
      </c>
      <c r="N13572" t="e">
        <f>INDEX(XML!$A$2:$R$782,MATCH(C13572,XML!$D$2:$D$737,0),2)</f>
        <v>#N/A</v>
      </c>
    </row>
    <row r="13573" spans="1:14" ht="33.75" x14ac:dyDescent="0.2">
      <c r="A13573">
        <v>69374</v>
      </c>
      <c r="B13573" t="s">
        <v>25584</v>
      </c>
      <c r="C13573" s="15" t="s">
        <v>25585</v>
      </c>
      <c r="D13573" s="15" t="s">
        <v>25586</v>
      </c>
      <c r="E13573">
        <v>24796</v>
      </c>
      <c r="F13573">
        <v>34060</v>
      </c>
      <c r="K13573" s="16">
        <f t="shared" si="655"/>
        <v>27771.52</v>
      </c>
      <c r="L13573" s="16">
        <f t="shared" ref="L13573:L13636" si="657">K13573*100/95</f>
        <v>29233.178947368422</v>
      </c>
      <c r="M13573" s="16">
        <f t="shared" si="656"/>
        <v>33219.521531100479</v>
      </c>
      <c r="N13573" t="e">
        <f>INDEX(XML!$A$2:$R$782,MATCH(C13573,XML!$D$2:$D$737,0),2)</f>
        <v>#N/A</v>
      </c>
    </row>
    <row r="13574" spans="1:14" ht="45" x14ac:dyDescent="0.2">
      <c r="A13574">
        <v>67244</v>
      </c>
      <c r="B13574" t="s">
        <v>23701</v>
      </c>
      <c r="C13574" s="15" t="s">
        <v>23702</v>
      </c>
      <c r="D13574" s="15" t="s">
        <v>23703</v>
      </c>
      <c r="E13574">
        <v>39753</v>
      </c>
      <c r="F13574">
        <v>54605</v>
      </c>
      <c r="K13574" s="16">
        <f t="shared" si="655"/>
        <v>44523.360000000001</v>
      </c>
      <c r="L13574" s="16">
        <f t="shared" si="657"/>
        <v>46866.694736842102</v>
      </c>
      <c r="M13574" s="16">
        <f t="shared" si="656"/>
        <v>53257.60765550239</v>
      </c>
      <c r="N13574" t="e">
        <f>INDEX(XML!$A$2:$R$782,MATCH(C13574,XML!$D$2:$D$737,0),2)</f>
        <v>#N/A</v>
      </c>
    </row>
    <row r="13575" spans="1:14" ht="45" x14ac:dyDescent="0.2">
      <c r="A13575">
        <v>67245</v>
      </c>
      <c r="B13575" t="s">
        <v>23704</v>
      </c>
      <c r="C13575" s="15" t="s">
        <v>23705</v>
      </c>
      <c r="D13575" s="15" t="s">
        <v>23706</v>
      </c>
      <c r="E13575">
        <v>56801</v>
      </c>
      <c r="F13575">
        <v>78022</v>
      </c>
      <c r="H13575">
        <v>3</v>
      </c>
      <c r="K13575" s="16">
        <f t="shared" si="655"/>
        <v>60777.07</v>
      </c>
      <c r="L13575" s="16">
        <f t="shared" si="657"/>
        <v>63975.863157894739</v>
      </c>
      <c r="M13575" s="16">
        <f t="shared" si="656"/>
        <v>72699.844497607657</v>
      </c>
      <c r="N13575" t="e">
        <f>INDEX(XML!$A$2:$R$782,MATCH(C13575,XML!$D$2:$D$737,0),2)</f>
        <v>#N/A</v>
      </c>
    </row>
    <row r="13576" spans="1:14" ht="15.75" x14ac:dyDescent="0.25">
      <c r="A13576" s="184" t="s">
        <v>19057</v>
      </c>
      <c r="B13576" s="184"/>
      <c r="C13576" s="185"/>
      <c r="D13576" s="185"/>
      <c r="E13576" s="184"/>
      <c r="F13576" s="184"/>
      <c r="G13576" s="184"/>
      <c r="H13576" s="184"/>
      <c r="I13576" s="184"/>
      <c r="J13576" s="184"/>
      <c r="K13576" s="16">
        <f t="shared" si="655"/>
        <v>0</v>
      </c>
      <c r="L13576" s="16">
        <f t="shared" si="657"/>
        <v>0</v>
      </c>
      <c r="M13576" s="16">
        <f t="shared" si="656"/>
        <v>0</v>
      </c>
      <c r="N13576" t="e">
        <f>INDEX(XML!$A$2:$R$782,MATCH(C13576,XML!$D$2:$D$737,0),2)</f>
        <v>#N/A</v>
      </c>
    </row>
    <row r="13577" spans="1:14" ht="33.75" x14ac:dyDescent="0.2">
      <c r="A13577">
        <v>61027</v>
      </c>
      <c r="B13577" t="s">
        <v>19082</v>
      </c>
      <c r="C13577" s="15" t="s">
        <v>19083</v>
      </c>
      <c r="D13577" s="15" t="s">
        <v>19084</v>
      </c>
      <c r="E13577">
        <v>1175</v>
      </c>
      <c r="F13577">
        <v>1613</v>
      </c>
      <c r="H13577" t="s">
        <v>746</v>
      </c>
      <c r="K13577" s="16">
        <f t="shared" si="655"/>
        <v>1316</v>
      </c>
      <c r="L13577" s="16">
        <f t="shared" si="657"/>
        <v>1385.2631578947369</v>
      </c>
      <c r="M13577" s="16">
        <f t="shared" si="656"/>
        <v>1574.1626794258373</v>
      </c>
      <c r="N13577" t="e">
        <f>INDEX(XML!$A$2:$R$782,MATCH(C13577,XML!$D$2:$D$737,0),2)</f>
        <v>#N/A</v>
      </c>
    </row>
    <row r="13578" spans="1:14" ht="33.75" x14ac:dyDescent="0.2">
      <c r="A13578">
        <v>56846</v>
      </c>
      <c r="B13578" t="s">
        <v>19079</v>
      </c>
      <c r="C13578" s="15" t="s">
        <v>19080</v>
      </c>
      <c r="D13578" s="15" t="s">
        <v>19081</v>
      </c>
      <c r="E13578">
        <v>532</v>
      </c>
      <c r="F13578">
        <v>731</v>
      </c>
      <c r="H13578" t="s">
        <v>746</v>
      </c>
      <c r="K13578" s="16">
        <f t="shared" si="655"/>
        <v>595.84</v>
      </c>
      <c r="L13578" s="16">
        <f t="shared" si="657"/>
        <v>627.20000000000005</v>
      </c>
      <c r="M13578" s="16">
        <f t="shared" si="656"/>
        <v>712.72727272727286</v>
      </c>
      <c r="N13578" t="e">
        <f>INDEX(XML!$A$2:$R$782,MATCH(C13578,XML!$D$2:$D$737,0),2)</f>
        <v>#N/A</v>
      </c>
    </row>
    <row r="13579" spans="1:14" ht="33.75" x14ac:dyDescent="0.2">
      <c r="A13579">
        <v>54796</v>
      </c>
      <c r="B13579" t="s">
        <v>19058</v>
      </c>
      <c r="C13579" s="15" t="s">
        <v>19059</v>
      </c>
      <c r="D13579" s="15" t="s">
        <v>19060</v>
      </c>
      <c r="E13579">
        <v>1075</v>
      </c>
      <c r="F13579">
        <v>1475</v>
      </c>
      <c r="H13579" t="s">
        <v>746</v>
      </c>
      <c r="K13579" s="16">
        <f t="shared" si="655"/>
        <v>1204</v>
      </c>
      <c r="L13579" s="16">
        <f t="shared" si="657"/>
        <v>1267.3684210526317</v>
      </c>
      <c r="M13579" s="16">
        <f t="shared" si="656"/>
        <v>1440.1913875598088</v>
      </c>
      <c r="N13579" t="e">
        <f>INDEX(XML!$A$2:$R$782,MATCH(C13579,XML!$D$2:$D$737,0),2)</f>
        <v>#N/A</v>
      </c>
    </row>
    <row r="13580" spans="1:14" ht="33.75" x14ac:dyDescent="0.2">
      <c r="A13580">
        <v>54798</v>
      </c>
      <c r="B13580" t="s">
        <v>19061</v>
      </c>
      <c r="C13580" s="15" t="s">
        <v>19062</v>
      </c>
      <c r="D13580" s="15" t="s">
        <v>19063</v>
      </c>
      <c r="E13580">
        <v>2494</v>
      </c>
      <c r="F13580">
        <v>3425</v>
      </c>
      <c r="H13580" t="s">
        <v>746</v>
      </c>
      <c r="K13580" s="16">
        <f t="shared" si="655"/>
        <v>2793.2799999999997</v>
      </c>
      <c r="L13580" s="16">
        <f t="shared" si="657"/>
        <v>2940.2947368421051</v>
      </c>
      <c r="M13580" s="16">
        <f t="shared" si="656"/>
        <v>3341.2440191387559</v>
      </c>
      <c r="N13580" t="e">
        <f>INDEX(XML!$A$2:$R$782,MATCH(C13580,XML!$D$2:$D$737,0),2)</f>
        <v>#N/A</v>
      </c>
    </row>
    <row r="13581" spans="1:14" ht="22.5" x14ac:dyDescent="0.2">
      <c r="A13581">
        <v>61028</v>
      </c>
      <c r="B13581" t="s">
        <v>19085</v>
      </c>
      <c r="C13581" s="15" t="s">
        <v>19086</v>
      </c>
      <c r="D13581" s="15" t="s">
        <v>19087</v>
      </c>
      <c r="E13581">
        <v>2226</v>
      </c>
      <c r="F13581">
        <v>3057</v>
      </c>
      <c r="H13581">
        <v>35</v>
      </c>
      <c r="K13581" s="16">
        <f t="shared" si="655"/>
        <v>2493.12</v>
      </c>
      <c r="L13581" s="16">
        <f t="shared" si="657"/>
        <v>2624.3368421052633</v>
      </c>
      <c r="M13581" s="16">
        <f t="shared" si="656"/>
        <v>2982.2009569377992</v>
      </c>
      <c r="N13581" t="e">
        <f>INDEX(XML!$A$2:$R$782,MATCH(C13581,XML!$D$2:$D$737,0),2)</f>
        <v>#N/A</v>
      </c>
    </row>
    <row r="13582" spans="1:14" ht="22.5" x14ac:dyDescent="0.2">
      <c r="A13582">
        <v>56845</v>
      </c>
      <c r="B13582" t="s">
        <v>19076</v>
      </c>
      <c r="C13582" s="15" t="s">
        <v>19077</v>
      </c>
      <c r="D13582" s="15" t="s">
        <v>19078</v>
      </c>
      <c r="E13582">
        <v>3034</v>
      </c>
      <c r="F13582">
        <v>4167</v>
      </c>
      <c r="H13582" t="s">
        <v>746</v>
      </c>
      <c r="K13582" s="16">
        <f t="shared" si="655"/>
        <v>3398.08</v>
      </c>
      <c r="L13582" s="16">
        <f t="shared" si="657"/>
        <v>3576.9263157894738</v>
      </c>
      <c r="M13582" s="16">
        <f t="shared" si="656"/>
        <v>4064.688995215311</v>
      </c>
      <c r="N13582" t="e">
        <f>INDEX(XML!$A$2:$R$782,MATCH(C13582,XML!$D$2:$D$737,0),2)</f>
        <v>#N/A</v>
      </c>
    </row>
    <row r="13583" spans="1:14" ht="33.75" x14ac:dyDescent="0.2">
      <c r="A13583">
        <v>84125</v>
      </c>
      <c r="B13583" t="s">
        <v>47126</v>
      </c>
      <c r="C13583" s="15" t="s">
        <v>47127</v>
      </c>
      <c r="D13583" s="15" t="s">
        <v>47128</v>
      </c>
      <c r="E13583">
        <v>4114</v>
      </c>
      <c r="F13583">
        <v>5651</v>
      </c>
      <c r="H13583" t="s">
        <v>746</v>
      </c>
      <c r="K13583" s="16">
        <f t="shared" si="655"/>
        <v>4607.68</v>
      </c>
      <c r="L13583" s="16">
        <f t="shared" si="657"/>
        <v>4850.1894736842105</v>
      </c>
      <c r="M13583" s="16">
        <f t="shared" si="656"/>
        <v>5511.5789473684208</v>
      </c>
      <c r="N13583" t="e">
        <f>INDEX(XML!$A$2:$R$782,MATCH(C13583,XML!$D$2:$D$737,0),2)</f>
        <v>#N/A</v>
      </c>
    </row>
    <row r="13584" spans="1:14" ht="33.75" x14ac:dyDescent="0.2">
      <c r="A13584">
        <v>82072</v>
      </c>
      <c r="B13584" t="s">
        <v>42248</v>
      </c>
      <c r="C13584" s="15" t="s">
        <v>42249</v>
      </c>
      <c r="D13584" s="15" t="s">
        <v>42250</v>
      </c>
      <c r="E13584">
        <v>6010</v>
      </c>
      <c r="F13584">
        <v>8257</v>
      </c>
      <c r="H13584" t="s">
        <v>746</v>
      </c>
      <c r="K13584" s="16">
        <f t="shared" si="655"/>
        <v>6731.2</v>
      </c>
      <c r="L13584" s="16">
        <f t="shared" si="657"/>
        <v>7085.4736842105267</v>
      </c>
      <c r="M13584" s="16">
        <f t="shared" si="656"/>
        <v>8051.6746411483264</v>
      </c>
      <c r="N13584" t="e">
        <f>INDEX(XML!$A$2:$R$782,MATCH(C13584,XML!$D$2:$D$737,0),2)</f>
        <v>#N/A</v>
      </c>
    </row>
    <row r="13585" spans="1:14" ht="22.5" x14ac:dyDescent="0.2">
      <c r="A13585">
        <v>54966</v>
      </c>
      <c r="B13585" t="s">
        <v>19064</v>
      </c>
      <c r="C13585" s="15" t="s">
        <v>19065</v>
      </c>
      <c r="D13585" s="15" t="s">
        <v>19066</v>
      </c>
      <c r="E13585">
        <v>1196</v>
      </c>
      <c r="F13585">
        <v>1642</v>
      </c>
      <c r="H13585" t="s">
        <v>746</v>
      </c>
      <c r="K13585" s="16">
        <f t="shared" si="655"/>
        <v>1339.52</v>
      </c>
      <c r="L13585" s="16">
        <f t="shared" si="657"/>
        <v>1410.0210526315789</v>
      </c>
      <c r="M13585" s="16">
        <f t="shared" si="656"/>
        <v>1602.2966507177034</v>
      </c>
      <c r="N13585" t="e">
        <f>INDEX(XML!$A$2:$R$782,MATCH(C13585,XML!$D$2:$D$737,0),2)</f>
        <v>#N/A</v>
      </c>
    </row>
    <row r="13586" spans="1:14" ht="22.5" x14ac:dyDescent="0.2">
      <c r="A13586">
        <v>56616</v>
      </c>
      <c r="B13586" t="s">
        <v>19067</v>
      </c>
      <c r="C13586" s="15" t="s">
        <v>19068</v>
      </c>
      <c r="D13586" s="15" t="s">
        <v>19069</v>
      </c>
      <c r="E13586">
        <v>1196</v>
      </c>
      <c r="F13586">
        <v>1642</v>
      </c>
      <c r="H13586">
        <v>35</v>
      </c>
      <c r="K13586" s="16">
        <f t="shared" si="655"/>
        <v>1339.52</v>
      </c>
      <c r="L13586" s="16">
        <f t="shared" si="657"/>
        <v>1410.0210526315789</v>
      </c>
      <c r="M13586" s="16">
        <f t="shared" si="656"/>
        <v>1602.2966507177034</v>
      </c>
      <c r="N13586" t="e">
        <f>INDEX(XML!$A$2:$R$782,MATCH(C13586,XML!$D$2:$D$737,0),2)</f>
        <v>#N/A</v>
      </c>
    </row>
    <row r="13587" spans="1:14" ht="22.5" x14ac:dyDescent="0.2">
      <c r="A13587">
        <v>56617</v>
      </c>
      <c r="B13587" t="s">
        <v>19070</v>
      </c>
      <c r="C13587" s="15" t="s">
        <v>19071</v>
      </c>
      <c r="D13587" s="15" t="s">
        <v>19072</v>
      </c>
      <c r="E13587">
        <v>2516</v>
      </c>
      <c r="F13587">
        <v>3454</v>
      </c>
      <c r="H13587" t="s">
        <v>746</v>
      </c>
      <c r="K13587" s="16">
        <f t="shared" si="655"/>
        <v>2817.92</v>
      </c>
      <c r="L13587" s="16">
        <f t="shared" si="657"/>
        <v>2966.2315789473682</v>
      </c>
      <c r="M13587" s="16">
        <f t="shared" si="656"/>
        <v>3370.7177033492817</v>
      </c>
      <c r="N13587" t="e">
        <f>INDEX(XML!$A$2:$R$782,MATCH(C13587,XML!$D$2:$D$737,0),2)</f>
        <v>#N/A</v>
      </c>
    </row>
    <row r="13588" spans="1:14" ht="22.5" x14ac:dyDescent="0.2">
      <c r="A13588">
        <v>56618</v>
      </c>
      <c r="B13588" t="s">
        <v>19073</v>
      </c>
      <c r="C13588" s="15" t="s">
        <v>19074</v>
      </c>
      <c r="D13588" s="15" t="s">
        <v>19075</v>
      </c>
      <c r="E13588">
        <v>5240</v>
      </c>
      <c r="F13588">
        <v>7196</v>
      </c>
      <c r="H13588">
        <v>25</v>
      </c>
      <c r="K13588" s="16">
        <f t="shared" si="655"/>
        <v>5868.8</v>
      </c>
      <c r="L13588" s="16">
        <f t="shared" si="657"/>
        <v>6177.6842105263158</v>
      </c>
      <c r="M13588" s="16">
        <f t="shared" si="656"/>
        <v>7020.0956937799047</v>
      </c>
      <c r="N13588" t="e">
        <f>INDEX(XML!$A$2:$R$782,MATCH(C13588,XML!$D$2:$D$737,0),2)</f>
        <v>#N/A</v>
      </c>
    </row>
    <row r="13589" spans="1:14" ht="15.75" x14ac:dyDescent="0.25">
      <c r="A13589" s="184" t="s">
        <v>27685</v>
      </c>
      <c r="B13589" s="184"/>
      <c r="C13589" s="185"/>
      <c r="D13589" s="185"/>
      <c r="E13589" s="184"/>
      <c r="F13589" s="184"/>
      <c r="G13589" s="184"/>
      <c r="H13589" s="184"/>
      <c r="I13589" s="184"/>
      <c r="J13589" s="184"/>
      <c r="K13589" s="16">
        <f t="shared" si="655"/>
        <v>0</v>
      </c>
      <c r="L13589" s="16">
        <f t="shared" si="657"/>
        <v>0</v>
      </c>
      <c r="M13589" s="16">
        <f t="shared" si="656"/>
        <v>0</v>
      </c>
      <c r="N13589" t="e">
        <f>INDEX(XML!$A$2:$R$782,MATCH(C13589,XML!$D$2:$D$737,0),2)</f>
        <v>#N/A</v>
      </c>
    </row>
    <row r="13590" spans="1:14" ht="33.75" x14ac:dyDescent="0.2">
      <c r="A13590">
        <v>56649</v>
      </c>
      <c r="B13590" t="s">
        <v>32425</v>
      </c>
      <c r="C13590" s="15" t="s">
        <v>32426</v>
      </c>
      <c r="D13590" s="15" t="s">
        <v>32427</v>
      </c>
      <c r="E13590">
        <v>1367</v>
      </c>
      <c r="F13590">
        <v>2001</v>
      </c>
      <c r="K13590" s="16">
        <f t="shared" si="655"/>
        <v>1531.04</v>
      </c>
      <c r="L13590" s="16">
        <f t="shared" si="657"/>
        <v>1611.621052631579</v>
      </c>
      <c r="M13590" s="16">
        <f t="shared" si="656"/>
        <v>1831.3875598086124</v>
      </c>
      <c r="N13590" t="e">
        <f>INDEX(XML!$A$2:$R$782,MATCH(C13590,XML!$D$2:$D$737,0),2)</f>
        <v>#N/A</v>
      </c>
    </row>
    <row r="13591" spans="1:14" ht="33.75" x14ac:dyDescent="0.2">
      <c r="A13591">
        <v>56651</v>
      </c>
      <c r="B13591" t="s">
        <v>32428</v>
      </c>
      <c r="C13591" s="15" t="s">
        <v>32429</v>
      </c>
      <c r="D13591" s="15" t="s">
        <v>32430</v>
      </c>
      <c r="E13591">
        <v>2368</v>
      </c>
      <c r="F13591">
        <v>3469</v>
      </c>
      <c r="H13591">
        <v>16</v>
      </c>
      <c r="K13591" s="16">
        <f t="shared" si="655"/>
        <v>2652.16</v>
      </c>
      <c r="L13591" s="16">
        <f t="shared" si="657"/>
        <v>2791.7473684210527</v>
      </c>
      <c r="M13591" s="16">
        <f t="shared" si="656"/>
        <v>3172.4401913875599</v>
      </c>
      <c r="N13591" t="e">
        <f>INDEX(XML!$A$2:$R$782,MATCH(C13591,XML!$D$2:$D$737,0),2)</f>
        <v>#N/A</v>
      </c>
    </row>
    <row r="13592" spans="1:14" ht="45" x14ac:dyDescent="0.2">
      <c r="A13592">
        <v>61677</v>
      </c>
      <c r="B13592" t="s">
        <v>32290</v>
      </c>
      <c r="C13592" s="15" t="s">
        <v>32291</v>
      </c>
      <c r="D13592" s="15" t="s">
        <v>32292</v>
      </c>
      <c r="E13592">
        <v>2012</v>
      </c>
      <c r="F13592">
        <v>2948</v>
      </c>
      <c r="K13592" s="16">
        <f t="shared" si="655"/>
        <v>2253.44</v>
      </c>
      <c r="L13592" s="16">
        <f t="shared" si="657"/>
        <v>2372.0421052631577</v>
      </c>
      <c r="M13592" s="16">
        <f t="shared" si="656"/>
        <v>2695.5023923444974</v>
      </c>
      <c r="N13592" t="e">
        <f>INDEX(XML!$A$2:$R$782,MATCH(C13592,XML!$D$2:$D$737,0),2)</f>
        <v>#N/A</v>
      </c>
    </row>
    <row r="13593" spans="1:14" ht="45" x14ac:dyDescent="0.2">
      <c r="A13593">
        <v>56662</v>
      </c>
      <c r="B13593" t="s">
        <v>27686</v>
      </c>
      <c r="C13593" s="15" t="s">
        <v>32070</v>
      </c>
      <c r="D13593" s="15" t="s">
        <v>32071</v>
      </c>
      <c r="E13593">
        <v>8280</v>
      </c>
      <c r="F13593">
        <v>12131</v>
      </c>
      <c r="H13593">
        <v>8</v>
      </c>
      <c r="K13593" s="16">
        <f t="shared" si="655"/>
        <v>9273.6</v>
      </c>
      <c r="L13593" s="16">
        <f t="shared" si="657"/>
        <v>9761.6842105263149</v>
      </c>
      <c r="M13593" s="16">
        <f t="shared" si="656"/>
        <v>11092.822966507176</v>
      </c>
      <c r="N13593" t="e">
        <f>INDEX(XML!$A$2:$R$782,MATCH(C13593,XML!$D$2:$D$737,0),2)</f>
        <v>#N/A</v>
      </c>
    </row>
    <row r="13594" spans="1:14" ht="45" x14ac:dyDescent="0.2">
      <c r="A13594">
        <v>56658</v>
      </c>
      <c r="B13594" t="s">
        <v>32281</v>
      </c>
      <c r="C13594" s="15" t="s">
        <v>32282</v>
      </c>
      <c r="D13594" s="15" t="s">
        <v>32283</v>
      </c>
      <c r="E13594">
        <v>7756</v>
      </c>
      <c r="F13594">
        <v>11363</v>
      </c>
      <c r="K13594" s="16">
        <f t="shared" si="655"/>
        <v>8686.7199999999993</v>
      </c>
      <c r="L13594" s="16">
        <f t="shared" si="657"/>
        <v>9143.9157894736836</v>
      </c>
      <c r="M13594" s="16">
        <f t="shared" si="656"/>
        <v>10390.813397129185</v>
      </c>
      <c r="N13594" t="e">
        <f>INDEX(XML!$A$2:$R$782,MATCH(C13594,XML!$D$2:$D$737,0),2)</f>
        <v>#N/A</v>
      </c>
    </row>
    <row r="13595" spans="1:14" ht="45" x14ac:dyDescent="0.2">
      <c r="A13595">
        <v>56668</v>
      </c>
      <c r="B13595" t="s">
        <v>32431</v>
      </c>
      <c r="C13595" s="15" t="s">
        <v>32432</v>
      </c>
      <c r="D13595" s="15" t="s">
        <v>32433</v>
      </c>
      <c r="E13595">
        <v>1578</v>
      </c>
      <c r="F13595">
        <v>2311</v>
      </c>
      <c r="H13595">
        <v>3</v>
      </c>
      <c r="K13595" s="16">
        <f t="shared" si="655"/>
        <v>1767.36</v>
      </c>
      <c r="L13595" s="16">
        <f t="shared" si="657"/>
        <v>1860.378947368421</v>
      </c>
      <c r="M13595" s="16">
        <f t="shared" si="656"/>
        <v>2114.0669856459331</v>
      </c>
      <c r="N13595" t="e">
        <f>INDEX(XML!$A$2:$R$782,MATCH(C13595,XML!$D$2:$D$737,0),2)</f>
        <v>#N/A</v>
      </c>
    </row>
    <row r="13596" spans="1:14" ht="45" x14ac:dyDescent="0.2">
      <c r="A13596">
        <v>56671</v>
      </c>
      <c r="B13596" t="s">
        <v>32434</v>
      </c>
      <c r="C13596" s="15" t="s">
        <v>32435</v>
      </c>
      <c r="D13596" s="15" t="s">
        <v>32436</v>
      </c>
      <c r="E13596">
        <v>1754</v>
      </c>
      <c r="F13596">
        <v>2570</v>
      </c>
      <c r="K13596" s="16">
        <f t="shared" si="655"/>
        <v>1964.48</v>
      </c>
      <c r="L13596" s="16">
        <f t="shared" si="657"/>
        <v>2067.8736842105263</v>
      </c>
      <c r="M13596" s="16">
        <f t="shared" si="656"/>
        <v>2349.8564593301435</v>
      </c>
      <c r="N13596" t="e">
        <f>INDEX(XML!$A$2:$R$782,MATCH(C13596,XML!$D$2:$D$737,0),2)</f>
        <v>#N/A</v>
      </c>
    </row>
    <row r="13597" spans="1:14" ht="45" x14ac:dyDescent="0.2">
      <c r="A13597">
        <v>56674</v>
      </c>
      <c r="B13597" t="s">
        <v>32437</v>
      </c>
      <c r="C13597" s="15" t="s">
        <v>32438</v>
      </c>
      <c r="D13597" s="15" t="s">
        <v>32439</v>
      </c>
      <c r="E13597">
        <v>1485</v>
      </c>
      <c r="F13597">
        <v>2176</v>
      </c>
      <c r="H13597">
        <v>3</v>
      </c>
      <c r="K13597" s="16">
        <f t="shared" si="655"/>
        <v>1663.2</v>
      </c>
      <c r="L13597" s="16">
        <f t="shared" si="657"/>
        <v>1750.7368421052631</v>
      </c>
      <c r="M13597" s="16">
        <f t="shared" si="656"/>
        <v>1989.4736842105265</v>
      </c>
      <c r="N13597" t="e">
        <f>INDEX(XML!$A$2:$R$782,MATCH(C13597,XML!$D$2:$D$737,0),2)</f>
        <v>#N/A</v>
      </c>
    </row>
    <row r="13598" spans="1:14" ht="33.75" x14ac:dyDescent="0.2">
      <c r="A13598">
        <v>74129</v>
      </c>
      <c r="B13598" t="s">
        <v>32440</v>
      </c>
      <c r="C13598" s="15" t="s">
        <v>32441</v>
      </c>
      <c r="D13598" s="15" t="s">
        <v>32442</v>
      </c>
      <c r="E13598">
        <v>3198</v>
      </c>
      <c r="F13598">
        <v>4685</v>
      </c>
      <c r="H13598">
        <v>1</v>
      </c>
      <c r="K13598" s="16">
        <f t="shared" si="655"/>
        <v>3581.76</v>
      </c>
      <c r="L13598" s="16">
        <f t="shared" si="657"/>
        <v>3770.2736842105264</v>
      </c>
      <c r="M13598" s="16">
        <f t="shared" si="656"/>
        <v>4284.4019138755984</v>
      </c>
      <c r="N13598" t="e">
        <f>INDEX(XML!$A$2:$R$782,MATCH(C13598,XML!$D$2:$D$737,0),2)</f>
        <v>#N/A</v>
      </c>
    </row>
    <row r="13599" spans="1:14" ht="33.75" x14ac:dyDescent="0.2">
      <c r="A13599">
        <v>61669</v>
      </c>
      <c r="B13599" t="s">
        <v>32443</v>
      </c>
      <c r="C13599" s="15" t="s">
        <v>32444</v>
      </c>
      <c r="D13599" s="15" t="s">
        <v>32445</v>
      </c>
      <c r="E13599">
        <v>1519</v>
      </c>
      <c r="F13599">
        <v>2224</v>
      </c>
      <c r="K13599" s="16">
        <f t="shared" si="655"/>
        <v>1701.28</v>
      </c>
      <c r="L13599" s="16">
        <f t="shared" si="657"/>
        <v>1790.8210526315791</v>
      </c>
      <c r="M13599" s="16">
        <f t="shared" si="656"/>
        <v>2035.0239234449762</v>
      </c>
      <c r="N13599" t="e">
        <f>INDEX(XML!$A$2:$R$782,MATCH(C13599,XML!$D$2:$D$737,0),2)</f>
        <v>#N/A</v>
      </c>
    </row>
    <row r="13600" spans="1:14" ht="33.75" x14ac:dyDescent="0.2">
      <c r="A13600">
        <v>61670</v>
      </c>
      <c r="B13600" t="s">
        <v>32284</v>
      </c>
      <c r="C13600" s="15" t="s">
        <v>32285</v>
      </c>
      <c r="D13600" s="15" t="s">
        <v>32286</v>
      </c>
      <c r="E13600">
        <v>2156</v>
      </c>
      <c r="F13600">
        <v>3159</v>
      </c>
      <c r="H13600">
        <v>4</v>
      </c>
      <c r="K13600" s="16">
        <f t="shared" si="655"/>
        <v>2414.7199999999998</v>
      </c>
      <c r="L13600" s="16">
        <f t="shared" si="657"/>
        <v>2541.810526315789</v>
      </c>
      <c r="M13600" s="16">
        <f t="shared" si="656"/>
        <v>2888.4210526315783</v>
      </c>
      <c r="N13600" t="e">
        <f>INDEX(XML!$A$2:$R$782,MATCH(C13600,XML!$D$2:$D$737,0),2)</f>
        <v>#N/A</v>
      </c>
    </row>
    <row r="13601" spans="1:14" ht="33.75" x14ac:dyDescent="0.2">
      <c r="A13601">
        <v>61674</v>
      </c>
      <c r="B13601" t="s">
        <v>32287</v>
      </c>
      <c r="C13601" s="15" t="s">
        <v>32288</v>
      </c>
      <c r="D13601" s="15" t="s">
        <v>32289</v>
      </c>
      <c r="E13601">
        <v>3145</v>
      </c>
      <c r="F13601">
        <v>4608</v>
      </c>
      <c r="K13601" s="16">
        <f t="shared" si="655"/>
        <v>3522.4</v>
      </c>
      <c r="L13601" s="16">
        <f t="shared" si="657"/>
        <v>3707.7894736842104</v>
      </c>
      <c r="M13601" s="16">
        <f t="shared" si="656"/>
        <v>4213.3971291866028</v>
      </c>
      <c r="N13601" t="e">
        <f>INDEX(XML!$A$2:$R$782,MATCH(C13601,XML!$D$2:$D$737,0),2)</f>
        <v>#N/A</v>
      </c>
    </row>
    <row r="13602" spans="1:14" ht="33.75" x14ac:dyDescent="0.2">
      <c r="A13602">
        <v>61858</v>
      </c>
      <c r="B13602" t="s">
        <v>32446</v>
      </c>
      <c r="C13602" s="15" t="s">
        <v>32447</v>
      </c>
      <c r="D13602" s="15" t="s">
        <v>32448</v>
      </c>
      <c r="E13602">
        <v>5577</v>
      </c>
      <c r="F13602">
        <v>8170</v>
      </c>
      <c r="H13602">
        <v>4</v>
      </c>
      <c r="K13602" s="16">
        <f t="shared" si="655"/>
        <v>6246.24</v>
      </c>
      <c r="L13602" s="16">
        <f t="shared" si="657"/>
        <v>6574.9894736842107</v>
      </c>
      <c r="M13602" s="16">
        <f t="shared" si="656"/>
        <v>7471.5789473684217</v>
      </c>
      <c r="N13602" t="e">
        <f>INDEX(XML!$A$2:$R$782,MATCH(C13602,XML!$D$2:$D$737,0),2)</f>
        <v>#N/A</v>
      </c>
    </row>
    <row r="13603" spans="1:14" ht="33.75" x14ac:dyDescent="0.2">
      <c r="A13603">
        <v>62705</v>
      </c>
      <c r="B13603" t="s">
        <v>32449</v>
      </c>
      <c r="C13603" s="15" t="s">
        <v>32450</v>
      </c>
      <c r="D13603" s="15" t="s">
        <v>32451</v>
      </c>
      <c r="E13603">
        <v>7995</v>
      </c>
      <c r="F13603">
        <v>11713</v>
      </c>
      <c r="H13603">
        <v>7</v>
      </c>
      <c r="K13603" s="16">
        <f t="shared" si="655"/>
        <v>8954.4</v>
      </c>
      <c r="L13603" s="16">
        <f t="shared" si="657"/>
        <v>9425.6842105263149</v>
      </c>
      <c r="M13603" s="16">
        <f t="shared" si="656"/>
        <v>10711.004784688994</v>
      </c>
      <c r="N13603" t="e">
        <f>INDEX(XML!$A$2:$R$782,MATCH(C13603,XML!$D$2:$D$737,0),2)</f>
        <v>#N/A</v>
      </c>
    </row>
    <row r="13604" spans="1:14" ht="15.75" x14ac:dyDescent="0.25">
      <c r="A13604" s="184" t="s">
        <v>27687</v>
      </c>
      <c r="B13604" s="184"/>
      <c r="C13604" s="185"/>
      <c r="D13604" s="185"/>
      <c r="E13604" s="184"/>
      <c r="F13604" s="184"/>
      <c r="G13604" s="184"/>
      <c r="H13604" s="184"/>
      <c r="I13604" s="184"/>
      <c r="J13604" s="184"/>
      <c r="K13604" s="16">
        <f t="shared" si="655"/>
        <v>0</v>
      </c>
      <c r="L13604" s="16">
        <f t="shared" si="657"/>
        <v>0</v>
      </c>
      <c r="M13604" s="16">
        <f t="shared" si="656"/>
        <v>0</v>
      </c>
      <c r="N13604" t="e">
        <f>INDEX(XML!$A$2:$R$782,MATCH(C13604,XML!$D$2:$D$737,0),2)</f>
        <v>#N/A</v>
      </c>
    </row>
    <row r="13605" spans="1:14" ht="33.75" x14ac:dyDescent="0.2">
      <c r="A13605">
        <v>56650</v>
      </c>
      <c r="B13605" t="s">
        <v>32293</v>
      </c>
      <c r="C13605" s="15" t="s">
        <v>32294</v>
      </c>
      <c r="D13605" s="15" t="s">
        <v>32295</v>
      </c>
      <c r="E13605">
        <v>1654</v>
      </c>
      <c r="F13605">
        <v>2423</v>
      </c>
      <c r="K13605" s="16">
        <f t="shared" si="655"/>
        <v>1852.48</v>
      </c>
      <c r="L13605" s="16">
        <f t="shared" si="657"/>
        <v>1949.9789473684211</v>
      </c>
      <c r="M13605" s="16">
        <f t="shared" si="656"/>
        <v>2215.8851674641151</v>
      </c>
      <c r="N13605" t="e">
        <f>INDEX(XML!$A$2:$R$782,MATCH(C13605,XML!$D$2:$D$737,0),2)</f>
        <v>#N/A</v>
      </c>
    </row>
    <row r="13606" spans="1:14" ht="33.75" x14ac:dyDescent="0.2">
      <c r="A13606">
        <v>56652</v>
      </c>
      <c r="B13606" t="s">
        <v>32296</v>
      </c>
      <c r="C13606" s="15" t="s">
        <v>32297</v>
      </c>
      <c r="D13606" s="15" t="s">
        <v>32298</v>
      </c>
      <c r="E13606">
        <v>2932</v>
      </c>
      <c r="F13606">
        <v>4295</v>
      </c>
      <c r="K13606" s="16">
        <f t="shared" si="655"/>
        <v>3283.84</v>
      </c>
      <c r="L13606" s="16">
        <f t="shared" si="657"/>
        <v>3456.6736842105265</v>
      </c>
      <c r="M13606" s="16">
        <f t="shared" si="656"/>
        <v>3928.038277511962</v>
      </c>
      <c r="N13606" t="e">
        <f>INDEX(XML!$A$2:$R$782,MATCH(C13606,XML!$D$2:$D$737,0),2)</f>
        <v>#N/A</v>
      </c>
    </row>
    <row r="13607" spans="1:14" ht="45" x14ac:dyDescent="0.2">
      <c r="A13607">
        <v>56666</v>
      </c>
      <c r="B13607" t="s">
        <v>32299</v>
      </c>
      <c r="C13607" s="15" t="s">
        <v>32300</v>
      </c>
      <c r="D13607" s="15" t="s">
        <v>32301</v>
      </c>
      <c r="E13607">
        <v>2507</v>
      </c>
      <c r="F13607">
        <v>3672</v>
      </c>
      <c r="K13607" s="16">
        <f t="shared" si="655"/>
        <v>2807.84</v>
      </c>
      <c r="L13607" s="16">
        <f t="shared" si="657"/>
        <v>2955.621052631579</v>
      </c>
      <c r="M13607" s="16">
        <f t="shared" si="656"/>
        <v>3358.6602870813399</v>
      </c>
      <c r="N13607" t="e">
        <f>INDEX(XML!$A$2:$R$782,MATCH(C13607,XML!$D$2:$D$737,0),2)</f>
        <v>#N/A</v>
      </c>
    </row>
    <row r="13608" spans="1:14" ht="33.75" x14ac:dyDescent="0.2">
      <c r="A13608">
        <v>56660</v>
      </c>
      <c r="B13608" t="s">
        <v>27688</v>
      </c>
      <c r="C13608" s="15" t="s">
        <v>27689</v>
      </c>
      <c r="D13608" s="15" t="s">
        <v>27690</v>
      </c>
      <c r="E13608">
        <v>8664</v>
      </c>
      <c r="F13608">
        <v>12694</v>
      </c>
      <c r="H13608">
        <v>5</v>
      </c>
      <c r="K13608" s="16">
        <f t="shared" si="655"/>
        <v>9703.68</v>
      </c>
      <c r="L13608" s="16">
        <f t="shared" si="657"/>
        <v>10214.4</v>
      </c>
      <c r="M13608" s="16">
        <f t="shared" si="656"/>
        <v>11607.272727272728</v>
      </c>
      <c r="N13608" t="e">
        <f>INDEX(XML!$A$2:$R$782,MATCH(C13608,XML!$D$2:$D$737,0),2)</f>
        <v>#N/A</v>
      </c>
    </row>
    <row r="13609" spans="1:14" ht="45" x14ac:dyDescent="0.2">
      <c r="A13609">
        <v>56665</v>
      </c>
      <c r="B13609" t="s">
        <v>27691</v>
      </c>
      <c r="C13609" s="15" t="s">
        <v>27692</v>
      </c>
      <c r="D13609" s="15" t="s">
        <v>27693</v>
      </c>
      <c r="E13609">
        <v>9186</v>
      </c>
      <c r="F13609">
        <v>13459</v>
      </c>
      <c r="H13609">
        <v>1</v>
      </c>
      <c r="K13609" s="16">
        <f t="shared" si="655"/>
        <v>10288.32</v>
      </c>
      <c r="L13609" s="16">
        <f t="shared" si="657"/>
        <v>10829.810526315789</v>
      </c>
      <c r="M13609" s="16">
        <f t="shared" si="656"/>
        <v>12306.602870813396</v>
      </c>
      <c r="N13609" t="e">
        <f>INDEX(XML!$A$2:$R$782,MATCH(C13609,XML!$D$2:$D$737,0),2)</f>
        <v>#N/A</v>
      </c>
    </row>
    <row r="13610" spans="1:14" ht="33.75" x14ac:dyDescent="0.2">
      <c r="A13610">
        <v>74365</v>
      </c>
      <c r="B13610" t="s">
        <v>32302</v>
      </c>
      <c r="C13610" s="15" t="s">
        <v>32303</v>
      </c>
      <c r="D13610" s="15" t="s">
        <v>32304</v>
      </c>
      <c r="E13610">
        <v>4362</v>
      </c>
      <c r="F13610">
        <v>6390</v>
      </c>
      <c r="H13610">
        <v>3</v>
      </c>
      <c r="K13610" s="16">
        <f t="shared" si="655"/>
        <v>4885.4399999999996</v>
      </c>
      <c r="L13610" s="16">
        <f t="shared" si="657"/>
        <v>5142.5684210526306</v>
      </c>
      <c r="M13610" s="16">
        <f t="shared" si="656"/>
        <v>5843.8277511961705</v>
      </c>
      <c r="N13610" t="e">
        <f>INDEX(XML!$A$2:$R$782,MATCH(C13610,XML!$D$2:$D$737,0),2)</f>
        <v>#N/A</v>
      </c>
    </row>
    <row r="13611" spans="1:14" ht="45" x14ac:dyDescent="0.2">
      <c r="A13611">
        <v>56673</v>
      </c>
      <c r="B13611" t="s">
        <v>32305</v>
      </c>
      <c r="C13611" s="15" t="s">
        <v>32306</v>
      </c>
      <c r="D13611" s="15" t="s">
        <v>32307</v>
      </c>
      <c r="E13611">
        <v>2298</v>
      </c>
      <c r="F13611">
        <v>3367</v>
      </c>
      <c r="K13611" s="16">
        <f t="shared" si="655"/>
        <v>2573.7600000000002</v>
      </c>
      <c r="L13611" s="16">
        <f t="shared" si="657"/>
        <v>2709.2210526315794</v>
      </c>
      <c r="M13611" s="16">
        <f t="shared" si="656"/>
        <v>3078.6602870813399</v>
      </c>
      <c r="N13611" t="e">
        <f>INDEX(XML!$A$2:$R$782,MATCH(C13611,XML!$D$2:$D$737,0),2)</f>
        <v>#N/A</v>
      </c>
    </row>
    <row r="13612" spans="1:14" ht="45" x14ac:dyDescent="0.2">
      <c r="A13612">
        <v>56669</v>
      </c>
      <c r="B13612" t="s">
        <v>32308</v>
      </c>
      <c r="C13612" s="15" t="s">
        <v>32309</v>
      </c>
      <c r="D13612" s="15" t="s">
        <v>32310</v>
      </c>
      <c r="E13612">
        <v>2738</v>
      </c>
      <c r="F13612">
        <v>4010</v>
      </c>
      <c r="H13612">
        <v>3</v>
      </c>
      <c r="K13612" s="16">
        <f t="shared" si="655"/>
        <v>3066.56</v>
      </c>
      <c r="L13612" s="16">
        <f t="shared" si="657"/>
        <v>3227.9578947368423</v>
      </c>
      <c r="M13612" s="16">
        <f t="shared" si="656"/>
        <v>3668.1339712918661</v>
      </c>
      <c r="N13612" t="e">
        <f>INDEX(XML!$A$2:$R$782,MATCH(C13612,XML!$D$2:$D$737,0),2)</f>
        <v>#N/A</v>
      </c>
    </row>
    <row r="13613" spans="1:14" ht="33.75" x14ac:dyDescent="0.2">
      <c r="A13613">
        <v>56653</v>
      </c>
      <c r="B13613" t="s">
        <v>32311</v>
      </c>
      <c r="C13613" s="15" t="s">
        <v>32312</v>
      </c>
      <c r="D13613" s="15" t="s">
        <v>32313</v>
      </c>
      <c r="E13613">
        <v>1610</v>
      </c>
      <c r="F13613">
        <v>2358</v>
      </c>
      <c r="H13613">
        <v>13</v>
      </c>
      <c r="K13613" s="16">
        <f t="shared" si="655"/>
        <v>1803.2</v>
      </c>
      <c r="L13613" s="16">
        <f t="shared" si="657"/>
        <v>1898.1052631578948</v>
      </c>
      <c r="M13613" s="16">
        <f t="shared" si="656"/>
        <v>2156.9377990430621</v>
      </c>
      <c r="N13613" t="e">
        <f>INDEX(XML!$A$2:$R$782,MATCH(C13613,XML!$D$2:$D$737,0),2)</f>
        <v>#N/A</v>
      </c>
    </row>
    <row r="13614" spans="1:14" ht="33.75" x14ac:dyDescent="0.2">
      <c r="A13614">
        <v>74049</v>
      </c>
      <c r="B13614" t="s">
        <v>32314</v>
      </c>
      <c r="C13614" s="15" t="s">
        <v>32315</v>
      </c>
      <c r="D13614" s="15" t="s">
        <v>32316</v>
      </c>
      <c r="E13614">
        <v>3284</v>
      </c>
      <c r="F13614">
        <v>4810</v>
      </c>
      <c r="K13614" s="16">
        <f t="shared" si="655"/>
        <v>3678.08</v>
      </c>
      <c r="L13614" s="16">
        <f t="shared" si="657"/>
        <v>3871.6631578947367</v>
      </c>
      <c r="M13614" s="16">
        <f t="shared" si="656"/>
        <v>4399.6172248803823</v>
      </c>
      <c r="N13614" t="e">
        <f>INDEX(XML!$A$2:$R$782,MATCH(C13614,XML!$D$2:$D$737,0),2)</f>
        <v>#N/A</v>
      </c>
    </row>
    <row r="13615" spans="1:14" ht="33.75" x14ac:dyDescent="0.2">
      <c r="A13615">
        <v>56654</v>
      </c>
      <c r="B13615" t="s">
        <v>32317</v>
      </c>
      <c r="C13615" s="15" t="s">
        <v>32318</v>
      </c>
      <c r="D13615" s="15" t="s">
        <v>32319</v>
      </c>
      <c r="E13615">
        <v>5162</v>
      </c>
      <c r="F13615">
        <v>7563</v>
      </c>
      <c r="K13615" s="16">
        <f t="shared" ref="K13615:K13678" si="658">IF(E13615&gt;49999,E13615+E13615*0.07,IF(E13615&lt;=49999,E13615+E13615*0.12))</f>
        <v>5781.44</v>
      </c>
      <c r="L13615" s="16">
        <f t="shared" si="657"/>
        <v>6085.726315789474</v>
      </c>
      <c r="M13615" s="16">
        <f t="shared" ref="M13615:M13678" si="659">IF(COUNTIF(C13615,"*Dahua*"),F13615-10,L13615*100/88)</f>
        <v>6915.5980861244025</v>
      </c>
      <c r="N13615" t="e">
        <f>INDEX(XML!$A$2:$R$782,MATCH(C13615,XML!$D$2:$D$737,0),2)</f>
        <v>#N/A</v>
      </c>
    </row>
    <row r="13616" spans="1:14" ht="33.75" x14ac:dyDescent="0.2">
      <c r="A13616">
        <v>56655</v>
      </c>
      <c r="B13616" t="s">
        <v>32320</v>
      </c>
      <c r="C13616" s="15" t="s">
        <v>32321</v>
      </c>
      <c r="D13616" s="15" t="s">
        <v>32322</v>
      </c>
      <c r="E13616">
        <v>5976</v>
      </c>
      <c r="F13616">
        <v>8755</v>
      </c>
      <c r="K13616" s="16">
        <f t="shared" si="658"/>
        <v>6693.12</v>
      </c>
      <c r="L13616" s="16">
        <f t="shared" si="657"/>
        <v>7045.3894736842103</v>
      </c>
      <c r="M13616" s="16">
        <f t="shared" si="659"/>
        <v>8006.1244019138749</v>
      </c>
      <c r="N13616" t="e">
        <f>INDEX(XML!$A$2:$R$782,MATCH(C13616,XML!$D$2:$D$737,0),2)</f>
        <v>#N/A</v>
      </c>
    </row>
    <row r="13617" spans="1:14" ht="33.75" x14ac:dyDescent="0.2">
      <c r="A13617">
        <v>56656</v>
      </c>
      <c r="B13617" t="s">
        <v>32323</v>
      </c>
      <c r="C13617" s="15" t="s">
        <v>32324</v>
      </c>
      <c r="D13617" s="15" t="s">
        <v>32325</v>
      </c>
      <c r="E13617">
        <v>8258</v>
      </c>
      <c r="F13617">
        <v>12098</v>
      </c>
      <c r="H13617">
        <v>2</v>
      </c>
      <c r="K13617" s="16">
        <f t="shared" si="658"/>
        <v>9248.9599999999991</v>
      </c>
      <c r="L13617" s="16">
        <f t="shared" si="657"/>
        <v>9735.7473684210509</v>
      </c>
      <c r="M13617" s="16">
        <f t="shared" si="659"/>
        <v>11063.349282296649</v>
      </c>
      <c r="N13617" t="e">
        <f>INDEX(XML!$A$2:$R$782,MATCH(C13617,XML!$D$2:$D$737,0),2)</f>
        <v>#N/A</v>
      </c>
    </row>
    <row r="13618" spans="1:14" ht="15.75" x14ac:dyDescent="0.25">
      <c r="A13618" s="184" t="s">
        <v>19088</v>
      </c>
      <c r="B13618" s="184"/>
      <c r="C13618" s="185"/>
      <c r="D13618" s="185"/>
      <c r="E13618" s="184"/>
      <c r="F13618" s="184"/>
      <c r="G13618" s="184"/>
      <c r="H13618" s="184"/>
      <c r="I13618" s="184"/>
      <c r="J13618" s="184"/>
      <c r="K13618" s="16">
        <f t="shared" si="658"/>
        <v>0</v>
      </c>
      <c r="L13618" s="16">
        <f t="shared" si="657"/>
        <v>0</v>
      </c>
      <c r="M13618" s="16">
        <f t="shared" si="659"/>
        <v>0</v>
      </c>
      <c r="N13618" t="e">
        <f>INDEX(XML!$A$2:$R$782,MATCH(C13618,XML!$D$2:$D$737,0),2)</f>
        <v>#N/A</v>
      </c>
    </row>
    <row r="13619" spans="1:14" ht="33.75" x14ac:dyDescent="0.2">
      <c r="A13619">
        <v>62702</v>
      </c>
      <c r="B13619" t="s">
        <v>32452</v>
      </c>
      <c r="C13619" s="15" t="s">
        <v>32453</v>
      </c>
      <c r="D13619" s="15" t="s">
        <v>32454</v>
      </c>
      <c r="E13619">
        <v>3859</v>
      </c>
      <c r="F13619">
        <v>5653</v>
      </c>
      <c r="K13619" s="16">
        <f t="shared" si="658"/>
        <v>4322.08</v>
      </c>
      <c r="L13619" s="16">
        <f t="shared" si="657"/>
        <v>4549.5578947368422</v>
      </c>
      <c r="M13619" s="16">
        <f t="shared" si="659"/>
        <v>5169.9521531100481</v>
      </c>
      <c r="N13619" t="e">
        <f>INDEX(XML!$A$2:$R$782,MATCH(C13619,XML!$D$2:$D$737,0),2)</f>
        <v>#N/A</v>
      </c>
    </row>
    <row r="13620" spans="1:14" ht="33.75" x14ac:dyDescent="0.2">
      <c r="A13620">
        <v>62703</v>
      </c>
      <c r="B13620" t="s">
        <v>32455</v>
      </c>
      <c r="C13620" s="15" t="s">
        <v>32456</v>
      </c>
      <c r="D13620" s="15" t="s">
        <v>32457</v>
      </c>
      <c r="E13620">
        <v>5967</v>
      </c>
      <c r="F13620">
        <v>8741</v>
      </c>
      <c r="K13620" s="16">
        <f t="shared" si="658"/>
        <v>6683.04</v>
      </c>
      <c r="L13620" s="16">
        <f t="shared" si="657"/>
        <v>7034.7789473684206</v>
      </c>
      <c r="M13620" s="16">
        <f t="shared" si="659"/>
        <v>7994.0669856459317</v>
      </c>
      <c r="N13620" t="e">
        <f>INDEX(XML!$A$2:$R$782,MATCH(C13620,XML!$D$2:$D$737,0),2)</f>
        <v>#N/A</v>
      </c>
    </row>
    <row r="13621" spans="1:14" ht="45" x14ac:dyDescent="0.2">
      <c r="A13621">
        <v>62704</v>
      </c>
      <c r="B13621" t="s">
        <v>32332</v>
      </c>
      <c r="C13621" s="15" t="s">
        <v>32333</v>
      </c>
      <c r="D13621" s="15" t="s">
        <v>32334</v>
      </c>
      <c r="E13621">
        <v>6302</v>
      </c>
      <c r="F13621">
        <v>9233</v>
      </c>
      <c r="H13621" t="s">
        <v>746</v>
      </c>
      <c r="K13621" s="16">
        <f t="shared" si="658"/>
        <v>7058.24</v>
      </c>
      <c r="L13621" s="16">
        <f t="shared" si="657"/>
        <v>7429.726315789474</v>
      </c>
      <c r="M13621" s="16">
        <f t="shared" si="659"/>
        <v>8442.8708133971304</v>
      </c>
      <c r="N13621" t="e">
        <f>INDEX(XML!$A$2:$R$782,MATCH(C13621,XML!$D$2:$D$737,0),2)</f>
        <v>#N/A</v>
      </c>
    </row>
    <row r="13622" spans="1:14" ht="33.75" x14ac:dyDescent="0.2">
      <c r="A13622">
        <v>56657</v>
      </c>
      <c r="B13622" t="s">
        <v>32326</v>
      </c>
      <c r="C13622" s="15" t="s">
        <v>32327</v>
      </c>
      <c r="D13622" s="15" t="s">
        <v>32328</v>
      </c>
      <c r="E13622">
        <v>10551</v>
      </c>
      <c r="F13622">
        <v>15458</v>
      </c>
      <c r="H13622">
        <v>7</v>
      </c>
      <c r="K13622" s="16">
        <f t="shared" si="658"/>
        <v>11817.119999999999</v>
      </c>
      <c r="L13622" s="16">
        <f t="shared" si="657"/>
        <v>12439.073684210527</v>
      </c>
      <c r="M13622" s="16">
        <f t="shared" si="659"/>
        <v>14135.311004784691</v>
      </c>
      <c r="N13622" t="e">
        <f>INDEX(XML!$A$2:$R$782,MATCH(C13622,XML!$D$2:$D$737,0),2)</f>
        <v>#N/A</v>
      </c>
    </row>
    <row r="13623" spans="1:14" ht="45" x14ac:dyDescent="0.2">
      <c r="A13623">
        <v>56670</v>
      </c>
      <c r="B13623" t="s">
        <v>32458</v>
      </c>
      <c r="C13623" s="15" t="s">
        <v>32459</v>
      </c>
      <c r="D13623" s="15" t="s">
        <v>32460</v>
      </c>
      <c r="E13623">
        <v>3036</v>
      </c>
      <c r="F13623">
        <v>4447</v>
      </c>
      <c r="H13623">
        <v>14</v>
      </c>
      <c r="K13623" s="16">
        <f t="shared" si="658"/>
        <v>3400.32</v>
      </c>
      <c r="L13623" s="16">
        <f t="shared" si="657"/>
        <v>3579.2842105263157</v>
      </c>
      <c r="M13623" s="16">
        <f t="shared" si="659"/>
        <v>4067.3684210526317</v>
      </c>
      <c r="N13623" t="e">
        <f>INDEX(XML!$A$2:$R$782,MATCH(C13623,XML!$D$2:$D$737,0),2)</f>
        <v>#N/A</v>
      </c>
    </row>
    <row r="13624" spans="1:14" ht="45" x14ac:dyDescent="0.2">
      <c r="A13624">
        <v>61685</v>
      </c>
      <c r="B13624" t="s">
        <v>32461</v>
      </c>
      <c r="C13624" s="15" t="s">
        <v>32462</v>
      </c>
      <c r="D13624" s="15" t="s">
        <v>32463</v>
      </c>
      <c r="E13624">
        <v>4611</v>
      </c>
      <c r="F13624">
        <v>6756</v>
      </c>
      <c r="H13624">
        <v>3</v>
      </c>
      <c r="K13624" s="16">
        <f t="shared" si="658"/>
        <v>5164.32</v>
      </c>
      <c r="L13624" s="16">
        <f t="shared" si="657"/>
        <v>5436.1263157894737</v>
      </c>
      <c r="M13624" s="16">
        <f t="shared" si="659"/>
        <v>6177.4162679425845</v>
      </c>
      <c r="N13624" t="e">
        <f>INDEX(XML!$A$2:$R$782,MATCH(C13624,XML!$D$2:$D$737,0),2)</f>
        <v>#N/A</v>
      </c>
    </row>
    <row r="13625" spans="1:14" ht="45" x14ac:dyDescent="0.2">
      <c r="A13625">
        <v>73856</v>
      </c>
      <c r="B13625" t="s">
        <v>32335</v>
      </c>
      <c r="C13625" s="15" t="s">
        <v>32336</v>
      </c>
      <c r="D13625" s="15" t="s">
        <v>32337</v>
      </c>
      <c r="E13625">
        <v>5051</v>
      </c>
      <c r="F13625">
        <v>7399</v>
      </c>
      <c r="H13625">
        <v>10</v>
      </c>
      <c r="K13625" s="16">
        <f t="shared" si="658"/>
        <v>5657.12</v>
      </c>
      <c r="L13625" s="16">
        <f t="shared" si="657"/>
        <v>5954.863157894737</v>
      </c>
      <c r="M13625" s="16">
        <f t="shared" si="659"/>
        <v>6766.8899521531102</v>
      </c>
      <c r="N13625" t="e">
        <f>INDEX(XML!$A$2:$R$782,MATCH(C13625,XML!$D$2:$D$737,0),2)</f>
        <v>#N/A</v>
      </c>
    </row>
    <row r="13626" spans="1:14" ht="33.75" x14ac:dyDescent="0.2">
      <c r="A13626">
        <v>74128</v>
      </c>
      <c r="B13626" t="s">
        <v>32464</v>
      </c>
      <c r="C13626" s="15" t="s">
        <v>32465</v>
      </c>
      <c r="D13626" s="15" t="s">
        <v>32466</v>
      </c>
      <c r="E13626">
        <v>5893</v>
      </c>
      <c r="F13626">
        <v>8633</v>
      </c>
      <c r="H13626">
        <v>4</v>
      </c>
      <c r="K13626" s="16">
        <f t="shared" si="658"/>
        <v>6600.16</v>
      </c>
      <c r="L13626" s="16">
        <f t="shared" si="657"/>
        <v>6947.5368421052635</v>
      </c>
      <c r="M13626" s="16">
        <f t="shared" si="659"/>
        <v>7894.9282296650726</v>
      </c>
      <c r="N13626" t="e">
        <f>INDEX(XML!$A$2:$R$782,MATCH(C13626,XML!$D$2:$D$737,0),2)</f>
        <v>#N/A</v>
      </c>
    </row>
    <row r="13627" spans="1:14" ht="33.75" x14ac:dyDescent="0.2">
      <c r="A13627">
        <v>61684</v>
      </c>
      <c r="B13627" t="s">
        <v>32329</v>
      </c>
      <c r="C13627" s="15" t="s">
        <v>32330</v>
      </c>
      <c r="D13627" s="15" t="s">
        <v>32331</v>
      </c>
      <c r="E13627">
        <v>3416</v>
      </c>
      <c r="F13627">
        <v>5005</v>
      </c>
      <c r="H13627" t="s">
        <v>746</v>
      </c>
      <c r="K13627" s="16">
        <f t="shared" si="658"/>
        <v>3825.92</v>
      </c>
      <c r="L13627" s="16">
        <f t="shared" si="657"/>
        <v>4027.2842105263157</v>
      </c>
      <c r="M13627" s="16">
        <f t="shared" si="659"/>
        <v>4576.4593301435407</v>
      </c>
      <c r="N13627" t="e">
        <f>INDEX(XML!$A$2:$R$782,MATCH(C13627,XML!$D$2:$D$737,0),2)</f>
        <v>#N/A</v>
      </c>
    </row>
    <row r="13628" spans="1:14" ht="33.75" x14ac:dyDescent="0.2">
      <c r="A13628">
        <v>74360</v>
      </c>
      <c r="B13628" t="s">
        <v>32338</v>
      </c>
      <c r="C13628" s="15" t="s">
        <v>32339</v>
      </c>
      <c r="D13628" s="15" t="s">
        <v>32340</v>
      </c>
      <c r="E13628">
        <v>5640</v>
      </c>
      <c r="F13628">
        <v>8263</v>
      </c>
      <c r="H13628">
        <v>33</v>
      </c>
      <c r="K13628" s="16">
        <f t="shared" si="658"/>
        <v>6316.8</v>
      </c>
      <c r="L13628" s="16">
        <f t="shared" si="657"/>
        <v>6649.2631578947367</v>
      </c>
      <c r="M13628" s="16">
        <f t="shared" si="659"/>
        <v>7555.9808612440193</v>
      </c>
      <c r="N13628" t="e">
        <f>INDEX(XML!$A$2:$R$782,MATCH(C13628,XML!$D$2:$D$737,0),2)</f>
        <v>#N/A</v>
      </c>
    </row>
    <row r="13629" spans="1:14" ht="33.75" x14ac:dyDescent="0.2">
      <c r="A13629">
        <v>74361</v>
      </c>
      <c r="B13629" t="s">
        <v>32341</v>
      </c>
      <c r="C13629" s="15" t="s">
        <v>32342</v>
      </c>
      <c r="D13629" s="15" t="s">
        <v>32343</v>
      </c>
      <c r="E13629">
        <v>8987</v>
      </c>
      <c r="F13629">
        <v>13168</v>
      </c>
      <c r="H13629">
        <v>14</v>
      </c>
      <c r="K13629" s="16">
        <f t="shared" si="658"/>
        <v>10065.44</v>
      </c>
      <c r="L13629" s="16">
        <f t="shared" si="657"/>
        <v>10595.2</v>
      </c>
      <c r="M13629" s="16">
        <f t="shared" si="659"/>
        <v>12040</v>
      </c>
      <c r="N13629" t="e">
        <f>INDEX(XML!$A$2:$R$782,MATCH(C13629,XML!$D$2:$D$737,0),2)</f>
        <v>#N/A</v>
      </c>
    </row>
    <row r="13630" spans="1:14" ht="33.75" x14ac:dyDescent="0.2">
      <c r="A13630">
        <v>74362</v>
      </c>
      <c r="B13630" t="s">
        <v>32344</v>
      </c>
      <c r="C13630" s="15" t="s">
        <v>32345</v>
      </c>
      <c r="D13630" s="15" t="s">
        <v>32346</v>
      </c>
      <c r="E13630">
        <v>14067</v>
      </c>
      <c r="F13630">
        <v>20610</v>
      </c>
      <c r="H13630">
        <v>14</v>
      </c>
      <c r="K13630" s="16">
        <f t="shared" si="658"/>
        <v>15755.04</v>
      </c>
      <c r="L13630" s="16">
        <f t="shared" si="657"/>
        <v>16584.252631578947</v>
      </c>
      <c r="M13630" s="16">
        <f t="shared" si="659"/>
        <v>18845.741626794261</v>
      </c>
      <c r="N13630" t="e">
        <f>INDEX(XML!$A$2:$R$782,MATCH(C13630,XML!$D$2:$D$737,0),2)</f>
        <v>#N/A</v>
      </c>
    </row>
    <row r="13631" spans="1:14" ht="33.75" x14ac:dyDescent="0.2">
      <c r="A13631">
        <v>74363</v>
      </c>
      <c r="B13631" t="s">
        <v>32347</v>
      </c>
      <c r="C13631" s="15" t="s">
        <v>32348</v>
      </c>
      <c r="D13631" s="15" t="s">
        <v>32349</v>
      </c>
      <c r="E13631">
        <v>18356</v>
      </c>
      <c r="F13631">
        <v>26894</v>
      </c>
      <c r="H13631">
        <v>11</v>
      </c>
      <c r="K13631" s="16">
        <f t="shared" si="658"/>
        <v>20558.72</v>
      </c>
      <c r="L13631" s="16">
        <f t="shared" si="657"/>
        <v>21640.757894736842</v>
      </c>
      <c r="M13631" s="16">
        <f t="shared" si="659"/>
        <v>24591.770334928227</v>
      </c>
      <c r="N13631" t="e">
        <f>INDEX(XML!$A$2:$R$782,MATCH(C13631,XML!$D$2:$D$737,0),2)</f>
        <v>#N/A</v>
      </c>
    </row>
    <row r="13632" spans="1:14" ht="15.75" x14ac:dyDescent="0.25">
      <c r="A13632" s="184" t="s">
        <v>18868</v>
      </c>
      <c r="B13632" s="184"/>
      <c r="C13632" s="185"/>
      <c r="D13632" s="185"/>
      <c r="E13632" s="184"/>
      <c r="F13632" s="184"/>
      <c r="G13632" s="184"/>
      <c r="H13632" s="184"/>
      <c r="I13632" s="184"/>
      <c r="J13632" s="184"/>
      <c r="K13632" s="16">
        <f t="shared" si="658"/>
        <v>0</v>
      </c>
      <c r="L13632" s="16">
        <f t="shared" si="657"/>
        <v>0</v>
      </c>
      <c r="M13632" s="16">
        <f t="shared" si="659"/>
        <v>0</v>
      </c>
      <c r="N13632" t="e">
        <f>INDEX(XML!$A$2:$R$782,MATCH(C13632,XML!$D$2:$D$737,0),2)</f>
        <v>#N/A</v>
      </c>
    </row>
    <row r="13633" spans="1:14" ht="33.75" x14ac:dyDescent="0.2">
      <c r="A13633">
        <v>61679</v>
      </c>
      <c r="B13633" t="s">
        <v>32467</v>
      </c>
      <c r="C13633" s="15" t="s">
        <v>32468</v>
      </c>
      <c r="D13633" s="15" t="s">
        <v>32469</v>
      </c>
      <c r="E13633">
        <v>3370</v>
      </c>
      <c r="F13633">
        <v>4937</v>
      </c>
      <c r="K13633" s="16">
        <f t="shared" si="658"/>
        <v>3774.4</v>
      </c>
      <c r="L13633" s="16">
        <f t="shared" si="657"/>
        <v>3973.0526315789475</v>
      </c>
      <c r="M13633" s="16">
        <f t="shared" si="659"/>
        <v>4514.832535885168</v>
      </c>
      <c r="N13633" t="e">
        <f>INDEX(XML!$A$2:$R$782,MATCH(C13633,XML!$D$2:$D$737,0),2)</f>
        <v>#N/A</v>
      </c>
    </row>
    <row r="13634" spans="1:14" ht="45" x14ac:dyDescent="0.2">
      <c r="A13634">
        <v>61682</v>
      </c>
      <c r="B13634" t="s">
        <v>32470</v>
      </c>
      <c r="C13634" s="15" t="s">
        <v>32471</v>
      </c>
      <c r="D13634" s="15" t="s">
        <v>32472</v>
      </c>
      <c r="E13634">
        <v>4941</v>
      </c>
      <c r="F13634">
        <v>7238</v>
      </c>
      <c r="H13634">
        <v>4</v>
      </c>
      <c r="K13634" s="16">
        <f t="shared" si="658"/>
        <v>5533.92</v>
      </c>
      <c r="L13634" s="16">
        <f t="shared" si="657"/>
        <v>5825.1789473684212</v>
      </c>
      <c r="M13634" s="16">
        <f t="shared" si="659"/>
        <v>6619.5215311004786</v>
      </c>
      <c r="N13634" t="e">
        <f>INDEX(XML!$A$2:$R$782,MATCH(C13634,XML!$D$2:$D$737,0),2)</f>
        <v>#N/A</v>
      </c>
    </row>
    <row r="13635" spans="1:14" ht="33.75" x14ac:dyDescent="0.2">
      <c r="A13635">
        <v>61683</v>
      </c>
      <c r="B13635" t="s">
        <v>32473</v>
      </c>
      <c r="C13635" s="15" t="s">
        <v>32474</v>
      </c>
      <c r="D13635" s="15" t="s">
        <v>32475</v>
      </c>
      <c r="E13635">
        <v>3528</v>
      </c>
      <c r="F13635">
        <v>5168</v>
      </c>
      <c r="H13635">
        <v>19</v>
      </c>
      <c r="K13635" s="16">
        <f t="shared" si="658"/>
        <v>3951.36</v>
      </c>
      <c r="L13635" s="16">
        <f t="shared" si="657"/>
        <v>4159.3263157894735</v>
      </c>
      <c r="M13635" s="16">
        <f t="shared" si="659"/>
        <v>4726.5071770334926</v>
      </c>
      <c r="N13635" t="e">
        <f>INDEX(XML!$A$2:$R$782,MATCH(C13635,XML!$D$2:$D$737,0),2)</f>
        <v>#N/A</v>
      </c>
    </row>
    <row r="13636" spans="1:14" ht="45" x14ac:dyDescent="0.2">
      <c r="A13636">
        <v>62706</v>
      </c>
      <c r="B13636" t="s">
        <v>32476</v>
      </c>
      <c r="C13636" s="15" t="s">
        <v>32477</v>
      </c>
      <c r="D13636" s="15" t="s">
        <v>32478</v>
      </c>
      <c r="E13636">
        <v>7052</v>
      </c>
      <c r="F13636">
        <v>10333</v>
      </c>
      <c r="H13636">
        <v>9</v>
      </c>
      <c r="K13636" s="16">
        <f t="shared" si="658"/>
        <v>7898.24</v>
      </c>
      <c r="L13636" s="16">
        <f t="shared" si="657"/>
        <v>8313.9368421052623</v>
      </c>
      <c r="M13636" s="16">
        <f t="shared" si="659"/>
        <v>9447.6555023923429</v>
      </c>
      <c r="N13636" t="e">
        <f>INDEX(XML!$A$2:$R$782,MATCH(C13636,XML!$D$2:$D$737,0),2)</f>
        <v>#N/A</v>
      </c>
    </row>
    <row r="13637" spans="1:14" ht="33.75" x14ac:dyDescent="0.2">
      <c r="A13637">
        <v>56676</v>
      </c>
      <c r="B13637" t="s">
        <v>32479</v>
      </c>
      <c r="C13637" s="15" t="s">
        <v>32480</v>
      </c>
      <c r="D13637" s="15" t="s">
        <v>32481</v>
      </c>
      <c r="E13637">
        <v>4422</v>
      </c>
      <c r="F13637">
        <v>6479</v>
      </c>
      <c r="K13637" s="16">
        <f t="shared" si="658"/>
        <v>4952.6400000000003</v>
      </c>
      <c r="L13637" s="16">
        <f t="shared" ref="L13637:L13700" si="660">K13637*100/95</f>
        <v>5213.3052631578958</v>
      </c>
      <c r="M13637" s="16">
        <f t="shared" si="659"/>
        <v>5924.21052631579</v>
      </c>
      <c r="N13637" t="e">
        <f>INDEX(XML!$A$2:$R$782,MATCH(C13637,XML!$D$2:$D$737,0),2)</f>
        <v>#N/A</v>
      </c>
    </row>
    <row r="13638" spans="1:14" ht="33.75" x14ac:dyDescent="0.2">
      <c r="A13638">
        <v>56675</v>
      </c>
      <c r="B13638" t="s">
        <v>32482</v>
      </c>
      <c r="C13638" s="15" t="s">
        <v>32483</v>
      </c>
      <c r="D13638" s="15" t="s">
        <v>32484</v>
      </c>
      <c r="E13638">
        <v>4265</v>
      </c>
      <c r="F13638">
        <v>6248</v>
      </c>
      <c r="H13638">
        <v>1</v>
      </c>
      <c r="K13638" s="16">
        <f t="shared" si="658"/>
        <v>4776.8</v>
      </c>
      <c r="L13638" s="16">
        <f t="shared" si="660"/>
        <v>5028.2105263157891</v>
      </c>
      <c r="M13638" s="16">
        <f t="shared" si="659"/>
        <v>5713.8755980861242</v>
      </c>
      <c r="N13638" t="e">
        <f>INDEX(XML!$A$2:$R$782,MATCH(C13638,XML!$D$2:$D$737,0),2)</f>
        <v>#N/A</v>
      </c>
    </row>
    <row r="13639" spans="1:14" ht="45" x14ac:dyDescent="0.2">
      <c r="A13639">
        <v>73855</v>
      </c>
      <c r="B13639" t="s">
        <v>32485</v>
      </c>
      <c r="C13639" s="15" t="s">
        <v>32486</v>
      </c>
      <c r="D13639" s="15" t="s">
        <v>32487</v>
      </c>
      <c r="E13639">
        <v>13897</v>
      </c>
      <c r="F13639">
        <v>20361</v>
      </c>
      <c r="K13639" s="16">
        <f t="shared" si="658"/>
        <v>15564.64</v>
      </c>
      <c r="L13639" s="16">
        <f t="shared" si="660"/>
        <v>16383.831578947369</v>
      </c>
      <c r="M13639" s="16">
        <f t="shared" si="659"/>
        <v>18617.990430622009</v>
      </c>
      <c r="N13639" t="e">
        <f>INDEX(XML!$A$2:$R$782,MATCH(C13639,XML!$D$2:$D$737,0),2)</f>
        <v>#N/A</v>
      </c>
    </row>
    <row r="13640" spans="1:14" ht="33.75" x14ac:dyDescent="0.2">
      <c r="A13640">
        <v>61861</v>
      </c>
      <c r="B13640" t="s">
        <v>32488</v>
      </c>
      <c r="C13640" s="15" t="s">
        <v>32489</v>
      </c>
      <c r="D13640" s="15" t="s">
        <v>32490</v>
      </c>
      <c r="E13640">
        <v>9068</v>
      </c>
      <c r="F13640">
        <v>13287</v>
      </c>
      <c r="K13640" s="16">
        <f t="shared" si="658"/>
        <v>10156.16</v>
      </c>
      <c r="L13640" s="16">
        <f t="shared" si="660"/>
        <v>10690.694736842106</v>
      </c>
      <c r="M13640" s="16">
        <f t="shared" si="659"/>
        <v>12148.516746411484</v>
      </c>
      <c r="N13640" t="e">
        <f>INDEX(XML!$A$2:$R$782,MATCH(C13640,XML!$D$2:$D$737,0),2)</f>
        <v>#N/A</v>
      </c>
    </row>
    <row r="13641" spans="1:14" ht="33.75" x14ac:dyDescent="0.2">
      <c r="A13641">
        <v>56677</v>
      </c>
      <c r="B13641" t="s">
        <v>32491</v>
      </c>
      <c r="C13641" s="15" t="s">
        <v>32492</v>
      </c>
      <c r="D13641" s="15" t="s">
        <v>32493</v>
      </c>
      <c r="E13641">
        <v>7307</v>
      </c>
      <c r="F13641">
        <v>10706</v>
      </c>
      <c r="H13641">
        <v>30</v>
      </c>
      <c r="K13641" s="16">
        <f t="shared" si="658"/>
        <v>8183.84</v>
      </c>
      <c r="L13641" s="16">
        <f t="shared" si="660"/>
        <v>8614.5684210526324</v>
      </c>
      <c r="M13641" s="16">
        <f t="shared" si="659"/>
        <v>9789.2822966507192</v>
      </c>
      <c r="N13641" t="e">
        <f>INDEX(XML!$A$2:$R$782,MATCH(C13641,XML!$D$2:$D$737,0),2)</f>
        <v>#N/A</v>
      </c>
    </row>
    <row r="13642" spans="1:14" ht="33.75" x14ac:dyDescent="0.2">
      <c r="A13642">
        <v>74366</v>
      </c>
      <c r="B13642" t="s">
        <v>32494</v>
      </c>
      <c r="C13642" s="15" t="s">
        <v>32495</v>
      </c>
      <c r="D13642" s="15" t="s">
        <v>32496</v>
      </c>
      <c r="E13642">
        <v>12786</v>
      </c>
      <c r="F13642">
        <v>18734</v>
      </c>
      <c r="H13642">
        <v>10</v>
      </c>
      <c r="K13642" s="16">
        <f t="shared" si="658"/>
        <v>14320.32</v>
      </c>
      <c r="L13642" s="16">
        <f t="shared" si="660"/>
        <v>15074.021052631579</v>
      </c>
      <c r="M13642" s="16">
        <f t="shared" si="659"/>
        <v>17129.569377990429</v>
      </c>
      <c r="N13642" t="e">
        <f>INDEX(XML!$A$2:$R$782,MATCH(C13642,XML!$D$2:$D$737,0),2)</f>
        <v>#N/A</v>
      </c>
    </row>
    <row r="13643" spans="1:14" ht="15.75" x14ac:dyDescent="0.25">
      <c r="A13643" s="184" t="s">
        <v>18993</v>
      </c>
      <c r="B13643" s="184"/>
      <c r="C13643" s="185"/>
      <c r="D13643" s="185"/>
      <c r="E13643" s="184"/>
      <c r="F13643" s="184"/>
      <c r="G13643" s="184"/>
      <c r="H13643" s="184"/>
      <c r="I13643" s="184"/>
      <c r="J13643" s="184"/>
      <c r="K13643" s="16">
        <f t="shared" si="658"/>
        <v>0</v>
      </c>
      <c r="L13643" s="16">
        <f t="shared" si="660"/>
        <v>0</v>
      </c>
      <c r="M13643" s="16">
        <f t="shared" si="659"/>
        <v>0</v>
      </c>
      <c r="N13643" t="e">
        <f>INDEX(XML!$A$2:$R$782,MATCH(C13643,XML!$D$2:$D$737,0),2)</f>
        <v>#N/A</v>
      </c>
    </row>
    <row r="13644" spans="1:14" ht="33.75" x14ac:dyDescent="0.2">
      <c r="A13644">
        <v>58743</v>
      </c>
      <c r="B13644" t="s">
        <v>27694</v>
      </c>
      <c r="C13644" s="15" t="s">
        <v>27695</v>
      </c>
      <c r="D13644" s="15" t="s">
        <v>27696</v>
      </c>
      <c r="E13644">
        <v>46269</v>
      </c>
      <c r="F13644">
        <v>67791</v>
      </c>
      <c r="H13644">
        <v>2</v>
      </c>
      <c r="K13644" s="16">
        <f t="shared" si="658"/>
        <v>51821.279999999999</v>
      </c>
      <c r="L13644" s="16">
        <f t="shared" si="660"/>
        <v>54548.715789473681</v>
      </c>
      <c r="M13644" s="16">
        <f t="shared" si="659"/>
        <v>61987.177033492822</v>
      </c>
      <c r="N13644" t="e">
        <f>INDEX(XML!$A$2:$R$782,MATCH(C13644,XML!$D$2:$D$737,0),2)</f>
        <v>#N/A</v>
      </c>
    </row>
    <row r="13645" spans="1:14" ht="45" x14ac:dyDescent="0.2">
      <c r="A13645">
        <v>58742</v>
      </c>
      <c r="B13645" t="s">
        <v>27697</v>
      </c>
      <c r="C13645" s="15" t="s">
        <v>27698</v>
      </c>
      <c r="D13645" s="15" t="s">
        <v>27699</v>
      </c>
      <c r="E13645">
        <v>38521</v>
      </c>
      <c r="F13645">
        <v>56440</v>
      </c>
      <c r="H13645">
        <v>1</v>
      </c>
      <c r="K13645" s="16">
        <f t="shared" si="658"/>
        <v>43143.519999999997</v>
      </c>
      <c r="L13645" s="16">
        <f t="shared" si="660"/>
        <v>45414.231578947365</v>
      </c>
      <c r="M13645" s="16">
        <f t="shared" si="659"/>
        <v>51607.08133971291</v>
      </c>
      <c r="N13645" t="e">
        <f>INDEX(XML!$A$2:$R$782,MATCH(C13645,XML!$D$2:$D$737,0),2)</f>
        <v>#N/A</v>
      </c>
    </row>
    <row r="13646" spans="1:14" ht="15.75" x14ac:dyDescent="0.25">
      <c r="A13646" s="184" t="s">
        <v>18627</v>
      </c>
      <c r="B13646" s="184"/>
      <c r="C13646" s="185"/>
      <c r="D13646" s="185"/>
      <c r="E13646" s="184"/>
      <c r="F13646" s="184"/>
      <c r="G13646" s="184"/>
      <c r="H13646" s="184"/>
      <c r="I13646" s="184"/>
      <c r="J13646" s="184"/>
      <c r="K13646" s="16">
        <f t="shared" si="658"/>
        <v>0</v>
      </c>
      <c r="L13646" s="16">
        <f t="shared" si="660"/>
        <v>0</v>
      </c>
      <c r="M13646" s="16">
        <f t="shared" si="659"/>
        <v>0</v>
      </c>
      <c r="N13646" t="e">
        <f>INDEX(XML!$A$2:$R$782,MATCH(C13646,XML!$D$2:$D$737,0),2)</f>
        <v>#N/A</v>
      </c>
    </row>
    <row r="13647" spans="1:14" ht="45" x14ac:dyDescent="0.2">
      <c r="A13647">
        <v>51584</v>
      </c>
      <c r="B13647" t="s">
        <v>9416</v>
      </c>
      <c r="C13647" s="15" t="s">
        <v>9417</v>
      </c>
      <c r="D13647" s="15" t="s">
        <v>9418</v>
      </c>
      <c r="E13647">
        <v>3833</v>
      </c>
      <c r="F13647">
        <v>6060</v>
      </c>
      <c r="H13647" t="s">
        <v>1175</v>
      </c>
      <c r="K13647" s="16">
        <f t="shared" si="658"/>
        <v>4292.96</v>
      </c>
      <c r="L13647" s="16">
        <f t="shared" si="660"/>
        <v>4518.9052631578943</v>
      </c>
      <c r="M13647" s="16">
        <f t="shared" si="659"/>
        <v>5135.1196172248801</v>
      </c>
      <c r="N13647" t="e">
        <f>INDEX(XML!$A$2:$R$782,MATCH(C13647,XML!$D$2:$D$737,0),2)</f>
        <v>#N/A</v>
      </c>
    </row>
    <row r="13648" spans="1:14" ht="22.5" x14ac:dyDescent="0.2">
      <c r="A13648">
        <v>61848</v>
      </c>
      <c r="B13648" t="s">
        <v>22171</v>
      </c>
      <c r="C13648" s="15" t="s">
        <v>22172</v>
      </c>
      <c r="D13648" s="15" t="s">
        <v>22173</v>
      </c>
      <c r="E13648">
        <v>404</v>
      </c>
      <c r="F13648">
        <v>638</v>
      </c>
      <c r="H13648" t="s">
        <v>746</v>
      </c>
      <c r="K13648" s="16">
        <f t="shared" si="658"/>
        <v>452.48</v>
      </c>
      <c r="L13648" s="16">
        <f t="shared" si="660"/>
        <v>476.29473684210524</v>
      </c>
      <c r="M13648" s="16">
        <f t="shared" si="659"/>
        <v>541.24401913875602</v>
      </c>
      <c r="N13648" t="e">
        <f>INDEX(XML!$A$2:$R$782,MATCH(C13648,XML!$D$2:$D$737,0),2)</f>
        <v>#N/A</v>
      </c>
    </row>
    <row r="13649" spans="1:14" ht="45" x14ac:dyDescent="0.2">
      <c r="A13649">
        <v>51559</v>
      </c>
      <c r="B13649" t="s">
        <v>9036</v>
      </c>
      <c r="C13649" s="15" t="s">
        <v>9037</v>
      </c>
      <c r="D13649" s="15" t="s">
        <v>9038</v>
      </c>
      <c r="E13649">
        <v>1727</v>
      </c>
      <c r="F13649">
        <v>2730</v>
      </c>
      <c r="H13649">
        <v>1</v>
      </c>
      <c r="K13649" s="16">
        <f t="shared" si="658"/>
        <v>1934.24</v>
      </c>
      <c r="L13649" s="16">
        <f t="shared" si="660"/>
        <v>2036.042105263158</v>
      </c>
      <c r="M13649" s="16">
        <f t="shared" si="659"/>
        <v>2313.6842105263158</v>
      </c>
      <c r="N13649" t="e">
        <f>INDEX(XML!$A$2:$R$782,MATCH(C13649,XML!$D$2:$D$737,0),2)</f>
        <v>#N/A</v>
      </c>
    </row>
    <row r="13650" spans="1:14" ht="45" x14ac:dyDescent="0.2">
      <c r="A13650">
        <v>51560</v>
      </c>
      <c r="B13650" t="s">
        <v>9039</v>
      </c>
      <c r="C13650" s="15" t="s">
        <v>9040</v>
      </c>
      <c r="D13650" s="15" t="s">
        <v>9041</v>
      </c>
      <c r="E13650">
        <v>3384</v>
      </c>
      <c r="F13650">
        <v>5350</v>
      </c>
      <c r="H13650">
        <v>13</v>
      </c>
      <c r="K13650" s="16">
        <f t="shared" si="658"/>
        <v>3790.08</v>
      </c>
      <c r="L13650" s="16">
        <f t="shared" si="660"/>
        <v>3989.5578947368422</v>
      </c>
      <c r="M13650" s="16">
        <f t="shared" si="659"/>
        <v>4533.5885167464112</v>
      </c>
      <c r="N13650" t="e">
        <f>INDEX(XML!$A$2:$R$782,MATCH(C13650,XML!$D$2:$D$737,0),2)</f>
        <v>#N/A</v>
      </c>
    </row>
    <row r="13651" spans="1:14" ht="45" x14ac:dyDescent="0.2">
      <c r="A13651">
        <v>51565</v>
      </c>
      <c r="B13651" t="s">
        <v>9153</v>
      </c>
      <c r="C13651" s="15" t="s">
        <v>9154</v>
      </c>
      <c r="D13651" s="15" t="s">
        <v>9155</v>
      </c>
      <c r="E13651">
        <v>1642</v>
      </c>
      <c r="F13651">
        <v>2596</v>
      </c>
      <c r="K13651" s="16">
        <f t="shared" si="658"/>
        <v>1839.04</v>
      </c>
      <c r="L13651" s="16">
        <f t="shared" si="660"/>
        <v>1935.8315789473684</v>
      </c>
      <c r="M13651" s="16">
        <f t="shared" si="659"/>
        <v>2199.8086124401912</v>
      </c>
      <c r="N13651" t="e">
        <f>INDEX(XML!$A$2:$R$782,MATCH(C13651,XML!$D$2:$D$737,0),2)</f>
        <v>#N/A</v>
      </c>
    </row>
    <row r="13652" spans="1:14" ht="45" x14ac:dyDescent="0.2">
      <c r="A13652">
        <v>51566</v>
      </c>
      <c r="B13652" t="s">
        <v>9156</v>
      </c>
      <c r="C13652" s="15" t="s">
        <v>9157</v>
      </c>
      <c r="D13652" s="15" t="s">
        <v>9158</v>
      </c>
      <c r="E13652">
        <v>1933</v>
      </c>
      <c r="F13652">
        <v>3055</v>
      </c>
      <c r="K13652" s="16">
        <f t="shared" si="658"/>
        <v>2164.96</v>
      </c>
      <c r="L13652" s="16">
        <f t="shared" si="660"/>
        <v>2278.9052631578948</v>
      </c>
      <c r="M13652" s="16">
        <f t="shared" si="659"/>
        <v>2589.6650717703346</v>
      </c>
      <c r="N13652" t="e">
        <f>INDEX(XML!$A$2:$R$782,MATCH(C13652,XML!$D$2:$D$737,0),2)</f>
        <v>#N/A</v>
      </c>
    </row>
    <row r="13653" spans="1:14" ht="33.75" x14ac:dyDescent="0.2">
      <c r="A13653">
        <v>51567</v>
      </c>
      <c r="B13653" t="s">
        <v>9159</v>
      </c>
      <c r="C13653" s="15" t="s">
        <v>9160</v>
      </c>
      <c r="D13653" s="15" t="s">
        <v>9161</v>
      </c>
      <c r="E13653">
        <v>7461</v>
      </c>
      <c r="F13653">
        <v>11796</v>
      </c>
      <c r="H13653">
        <v>15</v>
      </c>
      <c r="K13653" s="16">
        <f t="shared" si="658"/>
        <v>8356.32</v>
      </c>
      <c r="L13653" s="16">
        <f t="shared" si="660"/>
        <v>8796.1263157894737</v>
      </c>
      <c r="M13653" s="16">
        <f t="shared" si="659"/>
        <v>9995.5980861244025</v>
      </c>
      <c r="N13653" t="e">
        <f>INDEX(XML!$A$2:$R$782,MATCH(C13653,XML!$D$2:$D$737,0),2)</f>
        <v>#N/A</v>
      </c>
    </row>
    <row r="13654" spans="1:14" ht="45" x14ac:dyDescent="0.2">
      <c r="A13654">
        <v>73857</v>
      </c>
      <c r="B13654" t="s">
        <v>32350</v>
      </c>
      <c r="C13654" s="15" t="s">
        <v>32351</v>
      </c>
      <c r="D13654" s="15" t="s">
        <v>32352</v>
      </c>
      <c r="E13654">
        <v>3501</v>
      </c>
      <c r="F13654">
        <v>5535</v>
      </c>
      <c r="H13654">
        <v>7</v>
      </c>
      <c r="K13654" s="16">
        <f t="shared" si="658"/>
        <v>3921.12</v>
      </c>
      <c r="L13654" s="16">
        <f t="shared" si="660"/>
        <v>4127.4947368421053</v>
      </c>
      <c r="M13654" s="16">
        <f t="shared" si="659"/>
        <v>4690.3349282296658</v>
      </c>
      <c r="N13654" t="e">
        <f>INDEX(XML!$A$2:$R$782,MATCH(C13654,XML!$D$2:$D$737,0),2)</f>
        <v>#N/A</v>
      </c>
    </row>
    <row r="13655" spans="1:14" ht="56.25" x14ac:dyDescent="0.2">
      <c r="A13655">
        <v>51569</v>
      </c>
      <c r="B13655" t="s">
        <v>9162</v>
      </c>
      <c r="C13655" s="15" t="s">
        <v>9163</v>
      </c>
      <c r="D13655" s="15" t="s">
        <v>9164</v>
      </c>
      <c r="E13655">
        <v>5620</v>
      </c>
      <c r="F13655">
        <v>8885</v>
      </c>
      <c r="H13655">
        <v>6</v>
      </c>
      <c r="K13655" s="16">
        <f t="shared" si="658"/>
        <v>6294.4</v>
      </c>
      <c r="L13655" s="16">
        <f t="shared" si="660"/>
        <v>6625.6842105263158</v>
      </c>
      <c r="M13655" s="16">
        <f t="shared" si="659"/>
        <v>7529.1866028708137</v>
      </c>
      <c r="N13655" t="e">
        <f>INDEX(XML!$A$2:$R$782,MATCH(C13655,XML!$D$2:$D$737,0),2)</f>
        <v>#N/A</v>
      </c>
    </row>
    <row r="13656" spans="1:14" ht="33.75" x14ac:dyDescent="0.2">
      <c r="A13656">
        <v>74367</v>
      </c>
      <c r="B13656" t="s">
        <v>32353</v>
      </c>
      <c r="C13656" s="15" t="s">
        <v>32354</v>
      </c>
      <c r="D13656" s="15" t="s">
        <v>32355</v>
      </c>
      <c r="E13656">
        <v>5185</v>
      </c>
      <c r="F13656">
        <v>8197</v>
      </c>
      <c r="H13656">
        <v>4</v>
      </c>
      <c r="K13656" s="16">
        <f t="shared" si="658"/>
        <v>5807.2</v>
      </c>
      <c r="L13656" s="16">
        <f t="shared" si="660"/>
        <v>6112.8421052631575</v>
      </c>
      <c r="M13656" s="16">
        <f t="shared" si="659"/>
        <v>6946.4114832535879</v>
      </c>
      <c r="N13656" t="e">
        <f>INDEX(XML!$A$2:$R$782,MATCH(C13656,XML!$D$2:$D$737,0),2)</f>
        <v>#N/A</v>
      </c>
    </row>
    <row r="13657" spans="1:14" ht="45" x14ac:dyDescent="0.2">
      <c r="A13657">
        <v>51570</v>
      </c>
      <c r="B13657" t="s">
        <v>9221</v>
      </c>
      <c r="C13657" s="15" t="s">
        <v>9222</v>
      </c>
      <c r="D13657" s="15" t="s">
        <v>9223</v>
      </c>
      <c r="E13657">
        <v>6520</v>
      </c>
      <c r="F13657">
        <v>10308</v>
      </c>
      <c r="H13657">
        <v>6</v>
      </c>
      <c r="K13657" s="16">
        <f t="shared" si="658"/>
        <v>7302.4</v>
      </c>
      <c r="L13657" s="16">
        <f t="shared" si="660"/>
        <v>7686.7368421052633</v>
      </c>
      <c r="M13657" s="16">
        <f t="shared" si="659"/>
        <v>8734.9282296650708</v>
      </c>
      <c r="N13657" t="e">
        <f>INDEX(XML!$A$2:$R$782,MATCH(C13657,XML!$D$2:$D$737,0),2)</f>
        <v>#N/A</v>
      </c>
    </row>
    <row r="13658" spans="1:14" ht="45" x14ac:dyDescent="0.2">
      <c r="A13658">
        <v>51571</v>
      </c>
      <c r="B13658" t="s">
        <v>9227</v>
      </c>
      <c r="C13658" s="15" t="s">
        <v>9228</v>
      </c>
      <c r="D13658" s="15" t="s">
        <v>9229</v>
      </c>
      <c r="E13658">
        <v>9851</v>
      </c>
      <c r="F13658">
        <v>15574</v>
      </c>
      <c r="H13658">
        <v>9</v>
      </c>
      <c r="K13658" s="16">
        <f t="shared" si="658"/>
        <v>11033.119999999999</v>
      </c>
      <c r="L13658" s="16">
        <f t="shared" si="660"/>
        <v>11613.810526315789</v>
      </c>
      <c r="M13658" s="16">
        <f t="shared" si="659"/>
        <v>13197.511961722486</v>
      </c>
      <c r="N13658" t="e">
        <f>INDEX(XML!$A$2:$R$782,MATCH(C13658,XML!$D$2:$D$737,0),2)</f>
        <v>#N/A</v>
      </c>
    </row>
    <row r="13659" spans="1:14" ht="45" x14ac:dyDescent="0.2">
      <c r="A13659">
        <v>51572</v>
      </c>
      <c r="B13659" t="s">
        <v>9224</v>
      </c>
      <c r="C13659" s="15" t="s">
        <v>9225</v>
      </c>
      <c r="D13659" s="15" t="s">
        <v>9226</v>
      </c>
      <c r="E13659">
        <v>10150</v>
      </c>
      <c r="F13659">
        <v>16047</v>
      </c>
      <c r="H13659">
        <v>9</v>
      </c>
      <c r="K13659" s="16">
        <f t="shared" si="658"/>
        <v>11368</v>
      </c>
      <c r="L13659" s="16">
        <f t="shared" si="660"/>
        <v>11966.315789473685</v>
      </c>
      <c r="M13659" s="16">
        <f t="shared" si="659"/>
        <v>13598.086124401916</v>
      </c>
      <c r="N13659" t="e">
        <f>INDEX(XML!$A$2:$R$782,MATCH(C13659,XML!$D$2:$D$737,0),2)</f>
        <v>#N/A</v>
      </c>
    </row>
    <row r="13660" spans="1:14" ht="33.75" x14ac:dyDescent="0.2">
      <c r="A13660">
        <v>51573</v>
      </c>
      <c r="B13660" t="s">
        <v>9233</v>
      </c>
      <c r="C13660" s="15" t="s">
        <v>9234</v>
      </c>
      <c r="D13660" s="15" t="s">
        <v>9235</v>
      </c>
      <c r="E13660">
        <v>26890</v>
      </c>
      <c r="F13660">
        <v>42513</v>
      </c>
      <c r="H13660">
        <v>1</v>
      </c>
      <c r="K13660" s="16">
        <f t="shared" si="658"/>
        <v>30116.799999999999</v>
      </c>
      <c r="L13660" s="16">
        <f t="shared" si="660"/>
        <v>31701.894736842107</v>
      </c>
      <c r="M13660" s="16">
        <f t="shared" si="659"/>
        <v>36024.880382775125</v>
      </c>
      <c r="N13660" t="e">
        <f>INDEX(XML!$A$2:$R$782,MATCH(C13660,XML!$D$2:$D$737,0),2)</f>
        <v>#N/A</v>
      </c>
    </row>
    <row r="13661" spans="1:14" ht="33.75" x14ac:dyDescent="0.2">
      <c r="A13661">
        <v>51568</v>
      </c>
      <c r="B13661" t="s">
        <v>9230</v>
      </c>
      <c r="C13661" s="15" t="s">
        <v>9231</v>
      </c>
      <c r="D13661" s="15" t="s">
        <v>9232</v>
      </c>
      <c r="E13661">
        <v>16814</v>
      </c>
      <c r="F13661">
        <v>26584</v>
      </c>
      <c r="H13661">
        <v>12</v>
      </c>
      <c r="K13661" s="16">
        <f t="shared" si="658"/>
        <v>18831.68</v>
      </c>
      <c r="L13661" s="16">
        <f t="shared" si="660"/>
        <v>19822.821052631578</v>
      </c>
      <c r="M13661" s="16">
        <f t="shared" si="659"/>
        <v>22525.933014354065</v>
      </c>
      <c r="N13661" t="e">
        <f>INDEX(XML!$A$2:$R$782,MATCH(C13661,XML!$D$2:$D$737,0),2)</f>
        <v>#N/A</v>
      </c>
    </row>
    <row r="13662" spans="1:14" ht="45" x14ac:dyDescent="0.2">
      <c r="A13662">
        <v>51561</v>
      </c>
      <c r="B13662" t="s">
        <v>9080</v>
      </c>
      <c r="C13662" s="15" t="s">
        <v>9081</v>
      </c>
      <c r="D13662" s="15" t="s">
        <v>9082</v>
      </c>
      <c r="E13662">
        <v>2437</v>
      </c>
      <c r="F13662">
        <v>3853</v>
      </c>
      <c r="K13662" s="16">
        <f t="shared" si="658"/>
        <v>2729.44</v>
      </c>
      <c r="L13662" s="16">
        <f t="shared" si="660"/>
        <v>2873.0947368421052</v>
      </c>
      <c r="M13662" s="16">
        <f t="shared" si="659"/>
        <v>3264.8803827751194</v>
      </c>
      <c r="N13662" t="e">
        <f>INDEX(XML!$A$2:$R$782,MATCH(C13662,XML!$D$2:$D$737,0),2)</f>
        <v>#N/A</v>
      </c>
    </row>
    <row r="13663" spans="1:14" ht="45" x14ac:dyDescent="0.2">
      <c r="A13663">
        <v>51562</v>
      </c>
      <c r="B13663" t="s">
        <v>9085</v>
      </c>
      <c r="C13663" s="15" t="s">
        <v>9086</v>
      </c>
      <c r="D13663" s="15" t="s">
        <v>9087</v>
      </c>
      <c r="E13663">
        <v>4192</v>
      </c>
      <c r="F13663">
        <v>6628</v>
      </c>
      <c r="H13663">
        <v>48</v>
      </c>
      <c r="K13663" s="16">
        <f t="shared" si="658"/>
        <v>4695.04</v>
      </c>
      <c r="L13663" s="16">
        <f t="shared" si="660"/>
        <v>4942.1473684210523</v>
      </c>
      <c r="M13663" s="16">
        <f t="shared" si="659"/>
        <v>5616.076555023923</v>
      </c>
      <c r="N13663" t="e">
        <f>INDEX(XML!$A$2:$R$782,MATCH(C13663,XML!$D$2:$D$737,0),2)</f>
        <v>#N/A</v>
      </c>
    </row>
    <row r="13664" spans="1:14" ht="45" x14ac:dyDescent="0.2">
      <c r="A13664">
        <v>51563</v>
      </c>
      <c r="B13664" t="s">
        <v>47997</v>
      </c>
      <c r="C13664" s="15" t="s">
        <v>9083</v>
      </c>
      <c r="D13664" s="15" t="s">
        <v>9084</v>
      </c>
      <c r="E13664">
        <v>4044</v>
      </c>
      <c r="F13664">
        <v>6393</v>
      </c>
      <c r="H13664">
        <v>1</v>
      </c>
      <c r="K13664" s="16">
        <f t="shared" si="658"/>
        <v>4529.28</v>
      </c>
      <c r="L13664" s="16">
        <f t="shared" si="660"/>
        <v>4767.6631578947372</v>
      </c>
      <c r="M13664" s="16">
        <f t="shared" si="659"/>
        <v>5417.7990430622012</v>
      </c>
      <c r="N13664" t="e">
        <f>INDEX(XML!$A$2:$R$782,MATCH(C13664,XML!$D$2:$D$737,0),2)</f>
        <v>#N/A</v>
      </c>
    </row>
    <row r="13665" spans="1:14" ht="45" x14ac:dyDescent="0.2">
      <c r="A13665">
        <v>51564</v>
      </c>
      <c r="B13665" t="s">
        <v>9088</v>
      </c>
      <c r="C13665" s="15" t="s">
        <v>9089</v>
      </c>
      <c r="D13665" s="15" t="s">
        <v>9090</v>
      </c>
      <c r="E13665">
        <v>5739</v>
      </c>
      <c r="F13665">
        <v>9073</v>
      </c>
      <c r="H13665">
        <v>8</v>
      </c>
      <c r="K13665" s="16">
        <f t="shared" si="658"/>
        <v>6427.68</v>
      </c>
      <c r="L13665" s="16">
        <f t="shared" si="660"/>
        <v>6765.9789473684214</v>
      </c>
      <c r="M13665" s="16">
        <f t="shared" si="659"/>
        <v>7688.6124401913876</v>
      </c>
      <c r="N13665" t="e">
        <f>INDEX(XML!$A$2:$R$782,MATCH(C13665,XML!$D$2:$D$737,0),2)</f>
        <v>#N/A</v>
      </c>
    </row>
    <row r="13666" spans="1:14" ht="33.75" x14ac:dyDescent="0.2">
      <c r="A13666">
        <v>56444</v>
      </c>
      <c r="B13666" t="s">
        <v>32497</v>
      </c>
      <c r="C13666" s="15" t="s">
        <v>32498</v>
      </c>
      <c r="D13666" s="15" t="s">
        <v>32499</v>
      </c>
      <c r="E13666">
        <v>4990</v>
      </c>
      <c r="F13666">
        <v>5489</v>
      </c>
      <c r="H13666">
        <v>8</v>
      </c>
      <c r="K13666" s="16">
        <f t="shared" si="658"/>
        <v>5588.8</v>
      </c>
      <c r="L13666" s="16">
        <f t="shared" si="660"/>
        <v>5882.9473684210525</v>
      </c>
      <c r="M13666" s="16">
        <f t="shared" si="659"/>
        <v>6685.1674641148329</v>
      </c>
      <c r="N13666" t="e">
        <f>INDEX(XML!$A$2:$R$782,MATCH(C13666,XML!$D$2:$D$737,0),2)</f>
        <v>#N/A</v>
      </c>
    </row>
    <row r="13667" spans="1:14" ht="33.75" x14ac:dyDescent="0.2">
      <c r="A13667">
        <v>51586</v>
      </c>
      <c r="B13667" t="s">
        <v>9347</v>
      </c>
      <c r="C13667" s="15" t="s">
        <v>36804</v>
      </c>
      <c r="D13667" s="15" t="s">
        <v>36805</v>
      </c>
      <c r="E13667">
        <v>432</v>
      </c>
      <c r="F13667">
        <v>682</v>
      </c>
      <c r="H13667" t="s">
        <v>746</v>
      </c>
      <c r="K13667" s="16">
        <f t="shared" si="658"/>
        <v>483.84</v>
      </c>
      <c r="L13667" s="16">
        <f t="shared" si="660"/>
        <v>509.30526315789473</v>
      </c>
      <c r="M13667" s="16">
        <f t="shared" si="659"/>
        <v>578.75598086124398</v>
      </c>
      <c r="N13667" t="e">
        <f>INDEX(XML!$A$2:$R$782,MATCH(C13667,XML!$D$2:$D$737,0),2)</f>
        <v>#N/A</v>
      </c>
    </row>
    <row r="13668" spans="1:14" ht="33.75" x14ac:dyDescent="0.2">
      <c r="A13668">
        <v>51587</v>
      </c>
      <c r="B13668" t="s">
        <v>9348</v>
      </c>
      <c r="C13668" s="15" t="s">
        <v>36806</v>
      </c>
      <c r="D13668" s="15" t="s">
        <v>36807</v>
      </c>
      <c r="E13668">
        <v>808</v>
      </c>
      <c r="F13668">
        <v>1278</v>
      </c>
      <c r="H13668">
        <v>2</v>
      </c>
      <c r="K13668" s="16">
        <f t="shared" si="658"/>
        <v>904.96</v>
      </c>
      <c r="L13668" s="16">
        <f t="shared" si="660"/>
        <v>952.58947368421047</v>
      </c>
      <c r="M13668" s="16">
        <f t="shared" si="659"/>
        <v>1082.488038277512</v>
      </c>
      <c r="N13668" t="e">
        <f>INDEX(XML!$A$2:$R$782,MATCH(C13668,XML!$D$2:$D$737,0),2)</f>
        <v>#N/A</v>
      </c>
    </row>
    <row r="13669" spans="1:14" ht="33.75" x14ac:dyDescent="0.2">
      <c r="A13669">
        <v>51588</v>
      </c>
      <c r="B13669" t="s">
        <v>9349</v>
      </c>
      <c r="C13669" s="15" t="s">
        <v>36808</v>
      </c>
      <c r="D13669" s="15" t="s">
        <v>36809</v>
      </c>
      <c r="E13669">
        <v>1713</v>
      </c>
      <c r="F13669">
        <v>2707</v>
      </c>
      <c r="K13669" s="16">
        <f t="shared" si="658"/>
        <v>1918.56</v>
      </c>
      <c r="L13669" s="16">
        <f t="shared" si="660"/>
        <v>2019.5368421052631</v>
      </c>
      <c r="M13669" s="16">
        <f t="shared" si="659"/>
        <v>2294.9282296650717</v>
      </c>
      <c r="N13669" t="e">
        <f>INDEX(XML!$A$2:$R$782,MATCH(C13669,XML!$D$2:$D$737,0),2)</f>
        <v>#N/A</v>
      </c>
    </row>
    <row r="13670" spans="1:14" ht="33.75" x14ac:dyDescent="0.2">
      <c r="A13670">
        <v>51589</v>
      </c>
      <c r="B13670" t="s">
        <v>9350</v>
      </c>
      <c r="C13670" s="15" t="s">
        <v>36810</v>
      </c>
      <c r="D13670" s="15" t="s">
        <v>36811</v>
      </c>
      <c r="E13670">
        <v>3141</v>
      </c>
      <c r="F13670">
        <v>4966</v>
      </c>
      <c r="H13670">
        <v>7</v>
      </c>
      <c r="K13670" s="16">
        <f t="shared" si="658"/>
        <v>3517.92</v>
      </c>
      <c r="L13670" s="16">
        <f t="shared" si="660"/>
        <v>3703.0736842105262</v>
      </c>
      <c r="M13670" s="16">
        <f t="shared" si="659"/>
        <v>4208.0382775119615</v>
      </c>
      <c r="N13670" t="e">
        <f>INDEX(XML!$A$2:$R$782,MATCH(C13670,XML!$D$2:$D$737,0),2)</f>
        <v>#N/A</v>
      </c>
    </row>
    <row r="13671" spans="1:14" ht="33.75" x14ac:dyDescent="0.2">
      <c r="A13671">
        <v>51590</v>
      </c>
      <c r="B13671" t="s">
        <v>9351</v>
      </c>
      <c r="C13671" s="15" t="s">
        <v>36812</v>
      </c>
      <c r="D13671" s="15" t="s">
        <v>36813</v>
      </c>
      <c r="E13671">
        <v>4852</v>
      </c>
      <c r="F13671">
        <v>7670</v>
      </c>
      <c r="H13671">
        <v>34</v>
      </c>
      <c r="K13671" s="16">
        <f t="shared" si="658"/>
        <v>5434.24</v>
      </c>
      <c r="L13671" s="16">
        <f t="shared" si="660"/>
        <v>5720.2526315789473</v>
      </c>
      <c r="M13671" s="16">
        <f t="shared" si="659"/>
        <v>6500.287081339713</v>
      </c>
      <c r="N13671" t="e">
        <f>INDEX(XML!$A$2:$R$782,MATCH(C13671,XML!$D$2:$D$737,0),2)</f>
        <v>#N/A</v>
      </c>
    </row>
    <row r="13672" spans="1:14" ht="15.75" x14ac:dyDescent="0.25">
      <c r="A13672" s="184" t="s">
        <v>19088</v>
      </c>
      <c r="B13672" s="184"/>
      <c r="C13672" s="185"/>
      <c r="D13672" s="185"/>
      <c r="E13672" s="184"/>
      <c r="F13672" s="184"/>
      <c r="G13672" s="184"/>
      <c r="H13672" s="184"/>
      <c r="I13672" s="184"/>
      <c r="J13672" s="184"/>
      <c r="K13672" s="16">
        <f t="shared" si="658"/>
        <v>0</v>
      </c>
      <c r="L13672" s="16">
        <f t="shared" si="660"/>
        <v>0</v>
      </c>
      <c r="M13672" s="16">
        <f t="shared" si="659"/>
        <v>0</v>
      </c>
      <c r="N13672" t="e">
        <f>INDEX(XML!$A$2:$R$782,MATCH(C13672,XML!$D$2:$D$737,0),2)</f>
        <v>#N/A</v>
      </c>
    </row>
    <row r="13673" spans="1:14" ht="45" x14ac:dyDescent="0.2">
      <c r="A13673">
        <v>57928</v>
      </c>
      <c r="B13673" t="s">
        <v>20086</v>
      </c>
      <c r="C13673" s="15" t="s">
        <v>20087</v>
      </c>
      <c r="D13673" s="15" t="s">
        <v>20088</v>
      </c>
      <c r="E13673">
        <v>2215</v>
      </c>
      <c r="F13673">
        <v>3501</v>
      </c>
      <c r="H13673">
        <v>2</v>
      </c>
      <c r="K13673" s="16">
        <f t="shared" si="658"/>
        <v>2480.8000000000002</v>
      </c>
      <c r="L13673" s="16">
        <f t="shared" si="660"/>
        <v>2611.3684210526317</v>
      </c>
      <c r="M13673" s="16">
        <f t="shared" si="659"/>
        <v>2967.4641148325359</v>
      </c>
      <c r="N13673" t="e">
        <f>INDEX(XML!$A$2:$R$782,MATCH(C13673,XML!$D$2:$D$737,0),2)</f>
        <v>#N/A</v>
      </c>
    </row>
    <row r="13674" spans="1:14" ht="45" x14ac:dyDescent="0.2">
      <c r="A13674">
        <v>57645</v>
      </c>
      <c r="B13674" t="s">
        <v>20089</v>
      </c>
      <c r="C13674" s="15" t="s">
        <v>20090</v>
      </c>
      <c r="D13674" s="15" t="s">
        <v>20091</v>
      </c>
      <c r="E13674">
        <v>4458</v>
      </c>
      <c r="F13674">
        <v>7048</v>
      </c>
      <c r="H13674">
        <v>30</v>
      </c>
      <c r="K13674" s="16">
        <f t="shared" si="658"/>
        <v>4992.96</v>
      </c>
      <c r="L13674" s="16">
        <f t="shared" si="660"/>
        <v>5255.7473684210527</v>
      </c>
      <c r="M13674" s="16">
        <f t="shared" si="659"/>
        <v>5972.4401913875599</v>
      </c>
      <c r="N13674" t="e">
        <f>INDEX(XML!$A$2:$R$782,MATCH(C13674,XML!$D$2:$D$737,0),2)</f>
        <v>#N/A</v>
      </c>
    </row>
    <row r="13675" spans="1:14" ht="45" x14ac:dyDescent="0.2">
      <c r="A13675">
        <v>51578</v>
      </c>
      <c r="B13675" t="s">
        <v>9165</v>
      </c>
      <c r="C13675" s="15" t="s">
        <v>9166</v>
      </c>
      <c r="D13675" s="15" t="s">
        <v>9167</v>
      </c>
      <c r="E13675">
        <v>2099</v>
      </c>
      <c r="F13675">
        <v>3318</v>
      </c>
      <c r="K13675" s="16">
        <f t="shared" si="658"/>
        <v>2350.88</v>
      </c>
      <c r="L13675" s="16">
        <f t="shared" si="660"/>
        <v>2474.6105263157897</v>
      </c>
      <c r="M13675" s="16">
        <f t="shared" si="659"/>
        <v>2812.0574162679427</v>
      </c>
      <c r="N13675" t="e">
        <f>INDEX(XML!$A$2:$R$782,MATCH(C13675,XML!$D$2:$D$737,0),2)</f>
        <v>#N/A</v>
      </c>
    </row>
    <row r="13676" spans="1:14" ht="56.25" x14ac:dyDescent="0.2">
      <c r="A13676">
        <v>51579</v>
      </c>
      <c r="B13676" t="s">
        <v>9168</v>
      </c>
      <c r="C13676" s="15" t="s">
        <v>9169</v>
      </c>
      <c r="D13676" s="15" t="s">
        <v>9170</v>
      </c>
      <c r="E13676">
        <v>2303</v>
      </c>
      <c r="F13676">
        <v>3641</v>
      </c>
      <c r="K13676" s="16">
        <f t="shared" si="658"/>
        <v>2579.36</v>
      </c>
      <c r="L13676" s="16">
        <f t="shared" si="660"/>
        <v>2715.1157894736843</v>
      </c>
      <c r="M13676" s="16">
        <f t="shared" si="659"/>
        <v>3085.3588516746413</v>
      </c>
      <c r="N13676" t="e">
        <f>INDEX(XML!$A$2:$R$782,MATCH(C13676,XML!$D$2:$D$737,0),2)</f>
        <v>#N/A</v>
      </c>
    </row>
    <row r="13677" spans="1:14" ht="45" x14ac:dyDescent="0.2">
      <c r="A13677">
        <v>51580</v>
      </c>
      <c r="B13677" t="s">
        <v>9171</v>
      </c>
      <c r="C13677" s="15" t="s">
        <v>9172</v>
      </c>
      <c r="D13677" s="15" t="s">
        <v>9173</v>
      </c>
      <c r="E13677">
        <v>4901</v>
      </c>
      <c r="F13677">
        <v>7749</v>
      </c>
      <c r="K13677" s="16">
        <f t="shared" si="658"/>
        <v>5489.12</v>
      </c>
      <c r="L13677" s="16">
        <f t="shared" si="660"/>
        <v>5778.0210526315786</v>
      </c>
      <c r="M13677" s="16">
        <f t="shared" si="659"/>
        <v>6565.9330143540665</v>
      </c>
      <c r="N13677" t="e">
        <f>INDEX(XML!$A$2:$R$782,MATCH(C13677,XML!$D$2:$D$737,0),2)</f>
        <v>#N/A</v>
      </c>
    </row>
    <row r="13678" spans="1:14" ht="45" x14ac:dyDescent="0.2">
      <c r="A13678">
        <v>51574</v>
      </c>
      <c r="B13678" t="s">
        <v>9091</v>
      </c>
      <c r="C13678" s="15" t="s">
        <v>9092</v>
      </c>
      <c r="D13678" s="15" t="s">
        <v>9093</v>
      </c>
      <c r="E13678">
        <v>3068</v>
      </c>
      <c r="F13678">
        <v>4850</v>
      </c>
      <c r="H13678">
        <v>4</v>
      </c>
      <c r="K13678" s="16">
        <f t="shared" si="658"/>
        <v>3436.16</v>
      </c>
      <c r="L13678" s="16">
        <f t="shared" si="660"/>
        <v>3617.0105263157893</v>
      </c>
      <c r="M13678" s="16">
        <f t="shared" si="659"/>
        <v>4110.2392344497603</v>
      </c>
      <c r="N13678" t="e">
        <f>INDEX(XML!$A$2:$R$782,MATCH(C13678,XML!$D$2:$D$737,0),2)</f>
        <v>#N/A</v>
      </c>
    </row>
    <row r="13679" spans="1:14" ht="45" x14ac:dyDescent="0.2">
      <c r="A13679">
        <v>51575</v>
      </c>
      <c r="B13679" t="s">
        <v>9097</v>
      </c>
      <c r="C13679" s="15" t="s">
        <v>9098</v>
      </c>
      <c r="D13679" s="15" t="s">
        <v>9099</v>
      </c>
      <c r="E13679">
        <v>5316</v>
      </c>
      <c r="F13679">
        <v>8405</v>
      </c>
      <c r="H13679">
        <v>2</v>
      </c>
      <c r="K13679" s="16">
        <f t="shared" ref="K13679:K13742" si="661">IF(E13679&gt;49999,E13679+E13679*0.07,IF(E13679&lt;=49999,E13679+E13679*0.12))</f>
        <v>5953.92</v>
      </c>
      <c r="L13679" s="16">
        <f t="shared" si="660"/>
        <v>6267.2842105263162</v>
      </c>
      <c r="M13679" s="16">
        <f t="shared" ref="M13679:M13742" si="662">IF(COUNTIF(C13679,"*Dahua*"),F13679-10,L13679*100/88)</f>
        <v>7121.9138755980857</v>
      </c>
      <c r="N13679" t="e">
        <f>INDEX(XML!$A$2:$R$782,MATCH(C13679,XML!$D$2:$D$737,0),2)</f>
        <v>#N/A</v>
      </c>
    </row>
    <row r="13680" spans="1:14" ht="45" x14ac:dyDescent="0.2">
      <c r="A13680">
        <v>51576</v>
      </c>
      <c r="B13680" t="s">
        <v>9094</v>
      </c>
      <c r="C13680" s="15" t="s">
        <v>9095</v>
      </c>
      <c r="D13680" s="15" t="s">
        <v>9096</v>
      </c>
      <c r="E13680">
        <v>5243</v>
      </c>
      <c r="F13680">
        <v>8290</v>
      </c>
      <c r="H13680">
        <v>10</v>
      </c>
      <c r="K13680" s="16">
        <f t="shared" si="661"/>
        <v>5872.16</v>
      </c>
      <c r="L13680" s="16">
        <f t="shared" si="660"/>
        <v>6181.2210526315794</v>
      </c>
      <c r="M13680" s="16">
        <f t="shared" si="662"/>
        <v>7024.1148325358863</v>
      </c>
      <c r="N13680" t="e">
        <f>INDEX(XML!$A$2:$R$782,MATCH(C13680,XML!$D$2:$D$737,0),2)</f>
        <v>#N/A</v>
      </c>
    </row>
    <row r="13681" spans="1:14" ht="45" x14ac:dyDescent="0.2">
      <c r="A13681">
        <v>51577</v>
      </c>
      <c r="B13681" t="s">
        <v>9100</v>
      </c>
      <c r="C13681" s="15" t="s">
        <v>9101</v>
      </c>
      <c r="D13681" s="15" t="s">
        <v>9102</v>
      </c>
      <c r="E13681">
        <v>7330</v>
      </c>
      <c r="F13681">
        <v>11589</v>
      </c>
      <c r="H13681">
        <v>4</v>
      </c>
      <c r="K13681" s="16">
        <f t="shared" si="661"/>
        <v>8209.6</v>
      </c>
      <c r="L13681" s="16">
        <f t="shared" si="660"/>
        <v>8641.6842105263149</v>
      </c>
      <c r="M13681" s="16">
        <f t="shared" si="662"/>
        <v>9820.0956937799037</v>
      </c>
      <c r="N13681" t="e">
        <f>INDEX(XML!$A$2:$R$782,MATCH(C13681,XML!$D$2:$D$737,0),2)</f>
        <v>#N/A</v>
      </c>
    </row>
    <row r="13682" spans="1:14" ht="33.75" x14ac:dyDescent="0.2">
      <c r="A13682">
        <v>57647</v>
      </c>
      <c r="B13682" t="s">
        <v>32356</v>
      </c>
      <c r="C13682" s="15" t="s">
        <v>32357</v>
      </c>
      <c r="D13682" s="15" t="s">
        <v>32358</v>
      </c>
      <c r="E13682">
        <v>5353</v>
      </c>
      <c r="F13682">
        <v>8462</v>
      </c>
      <c r="H13682">
        <v>2</v>
      </c>
      <c r="K13682" s="16">
        <f t="shared" si="661"/>
        <v>5995.36</v>
      </c>
      <c r="L13682" s="16">
        <f t="shared" si="660"/>
        <v>6310.9052631578943</v>
      </c>
      <c r="M13682" s="16">
        <f t="shared" si="662"/>
        <v>7171.4832535885162</v>
      </c>
      <c r="N13682" t="e">
        <f>INDEX(XML!$A$2:$R$782,MATCH(C13682,XML!$D$2:$D$737,0),2)</f>
        <v>#N/A</v>
      </c>
    </row>
    <row r="13683" spans="1:14" ht="33.75" x14ac:dyDescent="0.2">
      <c r="A13683">
        <v>51581</v>
      </c>
      <c r="B13683" t="s">
        <v>9239</v>
      </c>
      <c r="C13683" s="15" t="s">
        <v>9240</v>
      </c>
      <c r="D13683" s="15" t="s">
        <v>9241</v>
      </c>
      <c r="E13683">
        <v>31852</v>
      </c>
      <c r="F13683">
        <v>50358</v>
      </c>
      <c r="H13683">
        <v>3</v>
      </c>
      <c r="K13683" s="16">
        <f t="shared" si="661"/>
        <v>35674.239999999998</v>
      </c>
      <c r="L13683" s="16">
        <f t="shared" si="660"/>
        <v>37551.831578947371</v>
      </c>
      <c r="M13683" s="16">
        <f t="shared" si="662"/>
        <v>42672.535885167468</v>
      </c>
      <c r="N13683" t="e">
        <f>INDEX(XML!$A$2:$R$782,MATCH(C13683,XML!$D$2:$D$737,0),2)</f>
        <v>#N/A</v>
      </c>
    </row>
    <row r="13684" spans="1:14" ht="45" x14ac:dyDescent="0.2">
      <c r="A13684">
        <v>51582</v>
      </c>
      <c r="B13684" t="s">
        <v>9236</v>
      </c>
      <c r="C13684" s="15" t="s">
        <v>9237</v>
      </c>
      <c r="D13684" s="15" t="s">
        <v>9238</v>
      </c>
      <c r="E13684">
        <v>7729</v>
      </c>
      <c r="F13684">
        <v>12220</v>
      </c>
      <c r="H13684">
        <v>19</v>
      </c>
      <c r="K13684" s="16">
        <f t="shared" si="661"/>
        <v>8656.48</v>
      </c>
      <c r="L13684" s="16">
        <f t="shared" si="660"/>
        <v>9112.0842105263164</v>
      </c>
      <c r="M13684" s="16">
        <f t="shared" si="662"/>
        <v>10354.64114832536</v>
      </c>
      <c r="N13684" t="e">
        <f>INDEX(XML!$A$2:$R$782,MATCH(C13684,XML!$D$2:$D$737,0),2)</f>
        <v>#N/A</v>
      </c>
    </row>
    <row r="13685" spans="1:14" ht="33.75" x14ac:dyDescent="0.2">
      <c r="A13685">
        <v>74199</v>
      </c>
      <c r="B13685" t="s">
        <v>33456</v>
      </c>
      <c r="C13685" s="15" t="s">
        <v>41860</v>
      </c>
      <c r="D13685" s="15" t="s">
        <v>41861</v>
      </c>
      <c r="E13685">
        <v>5750</v>
      </c>
      <c r="F13685">
        <v>9090</v>
      </c>
      <c r="H13685">
        <v>9</v>
      </c>
      <c r="K13685" s="16">
        <f t="shared" si="661"/>
        <v>6440</v>
      </c>
      <c r="L13685" s="16">
        <f t="shared" si="660"/>
        <v>6778.9473684210525</v>
      </c>
      <c r="M13685" s="16">
        <f t="shared" si="662"/>
        <v>7703.3492822966509</v>
      </c>
      <c r="N13685" t="e">
        <f>INDEX(XML!$A$2:$R$782,MATCH(C13685,XML!$D$2:$D$737,0),2)</f>
        <v>#N/A</v>
      </c>
    </row>
    <row r="13686" spans="1:14" ht="33.75" x14ac:dyDescent="0.2">
      <c r="A13686">
        <v>51591</v>
      </c>
      <c r="B13686" t="s">
        <v>9352</v>
      </c>
      <c r="C13686" s="15" t="s">
        <v>9353</v>
      </c>
      <c r="D13686" s="15" t="s">
        <v>9354</v>
      </c>
      <c r="E13686">
        <v>1340</v>
      </c>
      <c r="F13686">
        <v>2118</v>
      </c>
      <c r="H13686" t="s">
        <v>746</v>
      </c>
      <c r="K13686" s="16">
        <f t="shared" si="661"/>
        <v>1500.8</v>
      </c>
      <c r="L13686" s="16">
        <f t="shared" si="660"/>
        <v>1579.7894736842106</v>
      </c>
      <c r="M13686" s="16">
        <f t="shared" si="662"/>
        <v>1795.2153110047848</v>
      </c>
      <c r="N13686" t="e">
        <f>INDEX(XML!$A$2:$R$782,MATCH(C13686,XML!$D$2:$D$737,0),2)</f>
        <v>#N/A</v>
      </c>
    </row>
    <row r="13687" spans="1:14" ht="33.75" x14ac:dyDescent="0.2">
      <c r="A13687">
        <v>51592</v>
      </c>
      <c r="B13687" t="s">
        <v>9355</v>
      </c>
      <c r="C13687" s="15" t="s">
        <v>9356</v>
      </c>
      <c r="D13687" s="15" t="s">
        <v>9357</v>
      </c>
      <c r="E13687">
        <v>2445</v>
      </c>
      <c r="F13687">
        <v>3865</v>
      </c>
      <c r="K13687" s="16">
        <f t="shared" si="661"/>
        <v>2738.4</v>
      </c>
      <c r="L13687" s="16">
        <f t="shared" si="660"/>
        <v>2882.5263157894738</v>
      </c>
      <c r="M13687" s="16">
        <f t="shared" si="662"/>
        <v>3275.598086124402</v>
      </c>
      <c r="N13687" t="e">
        <f>INDEX(XML!$A$2:$R$782,MATCH(C13687,XML!$D$2:$D$737,0),2)</f>
        <v>#N/A</v>
      </c>
    </row>
    <row r="13688" spans="1:14" ht="33.75" x14ac:dyDescent="0.2">
      <c r="A13688">
        <v>51593</v>
      </c>
      <c r="B13688" t="s">
        <v>9358</v>
      </c>
      <c r="C13688" s="15" t="s">
        <v>9359</v>
      </c>
      <c r="D13688" s="15" t="s">
        <v>9360</v>
      </c>
      <c r="E13688">
        <v>3691</v>
      </c>
      <c r="F13688">
        <v>5835</v>
      </c>
      <c r="H13688">
        <v>13</v>
      </c>
      <c r="K13688" s="16">
        <f t="shared" si="661"/>
        <v>4133.92</v>
      </c>
      <c r="L13688" s="16">
        <f t="shared" si="660"/>
        <v>4351.4947368421053</v>
      </c>
      <c r="M13688" s="16">
        <f t="shared" si="662"/>
        <v>4944.8803827751199</v>
      </c>
      <c r="N13688" t="e">
        <f>INDEX(XML!$A$2:$R$782,MATCH(C13688,XML!$D$2:$D$737,0),2)</f>
        <v>#N/A</v>
      </c>
    </row>
    <row r="13689" spans="1:14" ht="33.75" x14ac:dyDescent="0.2">
      <c r="A13689">
        <v>51594</v>
      </c>
      <c r="B13689" t="s">
        <v>9361</v>
      </c>
      <c r="C13689" s="15" t="s">
        <v>9362</v>
      </c>
      <c r="D13689" s="15" t="s">
        <v>9363</v>
      </c>
      <c r="E13689">
        <v>7559</v>
      </c>
      <c r="F13689">
        <v>11950</v>
      </c>
      <c r="H13689">
        <v>8</v>
      </c>
      <c r="K13689" s="16">
        <f t="shared" si="661"/>
        <v>8466.08</v>
      </c>
      <c r="L13689" s="16">
        <f t="shared" si="660"/>
        <v>8911.6631578947363</v>
      </c>
      <c r="M13689" s="16">
        <f t="shared" si="662"/>
        <v>10126.889952153109</v>
      </c>
      <c r="N13689" t="e">
        <f>INDEX(XML!$A$2:$R$782,MATCH(C13689,XML!$D$2:$D$737,0),2)</f>
        <v>#N/A</v>
      </c>
    </row>
    <row r="13690" spans="1:14" ht="33.75" x14ac:dyDescent="0.2">
      <c r="A13690">
        <v>51595</v>
      </c>
      <c r="B13690" t="s">
        <v>9364</v>
      </c>
      <c r="C13690" s="15" t="s">
        <v>9365</v>
      </c>
      <c r="D13690" s="15" t="s">
        <v>9366</v>
      </c>
      <c r="E13690">
        <v>10318</v>
      </c>
      <c r="F13690">
        <v>16312</v>
      </c>
      <c r="H13690">
        <v>40</v>
      </c>
      <c r="K13690" s="16">
        <f t="shared" si="661"/>
        <v>11556.16</v>
      </c>
      <c r="L13690" s="16">
        <f t="shared" si="660"/>
        <v>12164.378947368421</v>
      </c>
      <c r="M13690" s="16">
        <f t="shared" si="662"/>
        <v>13823.157894736842</v>
      </c>
      <c r="N13690" t="e">
        <f>INDEX(XML!$A$2:$R$782,MATCH(C13690,XML!$D$2:$D$737,0),2)</f>
        <v>#N/A</v>
      </c>
    </row>
    <row r="13691" spans="1:14" ht="15.75" x14ac:dyDescent="0.25">
      <c r="A13691" s="184" t="s">
        <v>19089</v>
      </c>
      <c r="B13691" s="184"/>
      <c r="C13691" s="185"/>
      <c r="D13691" s="185"/>
      <c r="E13691" s="184"/>
      <c r="F13691" s="184"/>
      <c r="G13691" s="184"/>
      <c r="H13691" s="184"/>
      <c r="I13691" s="184"/>
      <c r="J13691" s="184"/>
      <c r="K13691" s="16">
        <f t="shared" si="661"/>
        <v>0</v>
      </c>
      <c r="L13691" s="16">
        <f t="shared" si="660"/>
        <v>0</v>
      </c>
      <c r="M13691" s="16">
        <f t="shared" si="662"/>
        <v>0</v>
      </c>
      <c r="N13691" t="e">
        <f>INDEX(XML!$A$2:$R$782,MATCH(C13691,XML!$D$2:$D$737,0),2)</f>
        <v>#N/A</v>
      </c>
    </row>
    <row r="13692" spans="1:14" ht="33.75" x14ac:dyDescent="0.2">
      <c r="A13692">
        <v>59727</v>
      </c>
      <c r="B13692">
        <v>782400</v>
      </c>
      <c r="C13692" s="15" t="s">
        <v>16410</v>
      </c>
      <c r="D13692" s="15" t="s">
        <v>16411</v>
      </c>
      <c r="E13692">
        <v>1068</v>
      </c>
      <c r="F13692">
        <v>1526</v>
      </c>
      <c r="H13692">
        <v>22</v>
      </c>
      <c r="K13692" s="16">
        <f t="shared" si="661"/>
        <v>1196.1600000000001</v>
      </c>
      <c r="L13692" s="16">
        <f t="shared" si="660"/>
        <v>1259.1157894736843</v>
      </c>
      <c r="M13692" s="16">
        <f t="shared" si="662"/>
        <v>1430.8133971291866</v>
      </c>
      <c r="N13692" t="e">
        <f>INDEX(XML!$A$2:$R$782,MATCH(C13692,XML!$D$2:$D$737,0),2)</f>
        <v>#N/A</v>
      </c>
    </row>
    <row r="13693" spans="1:14" ht="56.25" x14ac:dyDescent="0.2">
      <c r="A13693">
        <v>59728</v>
      </c>
      <c r="B13693">
        <v>782402</v>
      </c>
      <c r="C13693" s="15" t="s">
        <v>16412</v>
      </c>
      <c r="D13693" s="15" t="s">
        <v>16413</v>
      </c>
      <c r="E13693">
        <v>1423</v>
      </c>
      <c r="F13693">
        <v>2032</v>
      </c>
      <c r="H13693">
        <v>16</v>
      </c>
      <c r="K13693" s="16">
        <f t="shared" si="661"/>
        <v>1593.76</v>
      </c>
      <c r="L13693" s="16">
        <f t="shared" si="660"/>
        <v>1677.6421052631579</v>
      </c>
      <c r="M13693" s="16">
        <f t="shared" si="662"/>
        <v>1906.4114832535886</v>
      </c>
      <c r="N13693" t="e">
        <f>INDEX(XML!$A$2:$R$782,MATCH(C13693,XML!$D$2:$D$737,0),2)</f>
        <v>#N/A</v>
      </c>
    </row>
    <row r="13694" spans="1:14" ht="56.25" x14ac:dyDescent="0.2">
      <c r="A13694">
        <v>59729</v>
      </c>
      <c r="B13694">
        <v>782405</v>
      </c>
      <c r="C13694" s="15" t="s">
        <v>16414</v>
      </c>
      <c r="D13694" s="15" t="s">
        <v>16415</v>
      </c>
      <c r="E13694">
        <v>1114</v>
      </c>
      <c r="F13694">
        <v>1591</v>
      </c>
      <c r="K13694" s="16">
        <f t="shared" si="661"/>
        <v>1247.68</v>
      </c>
      <c r="L13694" s="16">
        <f t="shared" si="660"/>
        <v>1313.3473684210526</v>
      </c>
      <c r="M13694" s="16">
        <f t="shared" si="662"/>
        <v>1492.4401913875597</v>
      </c>
      <c r="N13694" t="e">
        <f>INDEX(XML!$A$2:$R$782,MATCH(C13694,XML!$D$2:$D$737,0),2)</f>
        <v>#N/A</v>
      </c>
    </row>
    <row r="13695" spans="1:14" ht="45" x14ac:dyDescent="0.2">
      <c r="A13695">
        <v>59731</v>
      </c>
      <c r="B13695">
        <v>782404</v>
      </c>
      <c r="C13695" s="15" t="s">
        <v>16418</v>
      </c>
      <c r="D13695" s="15" t="s">
        <v>16419</v>
      </c>
      <c r="E13695">
        <v>1298</v>
      </c>
      <c r="F13695">
        <v>1854</v>
      </c>
      <c r="H13695">
        <v>5</v>
      </c>
      <c r="K13695" s="16">
        <f t="shared" si="661"/>
        <v>1453.76</v>
      </c>
      <c r="L13695" s="16">
        <f t="shared" si="660"/>
        <v>1530.2736842105264</v>
      </c>
      <c r="M13695" s="16">
        <f t="shared" si="662"/>
        <v>1738.9473684210527</v>
      </c>
      <c r="N13695" t="e">
        <f>INDEX(XML!$A$2:$R$782,MATCH(C13695,XML!$D$2:$D$737,0),2)</f>
        <v>#N/A</v>
      </c>
    </row>
    <row r="13696" spans="1:14" ht="33.75" x14ac:dyDescent="0.2">
      <c r="A13696">
        <v>59734</v>
      </c>
      <c r="B13696">
        <v>782410</v>
      </c>
      <c r="C13696" s="15" t="s">
        <v>16424</v>
      </c>
      <c r="D13696" s="15" t="s">
        <v>16425</v>
      </c>
      <c r="E13696">
        <v>833</v>
      </c>
      <c r="F13696">
        <v>1190</v>
      </c>
      <c r="K13696" s="16">
        <f t="shared" si="661"/>
        <v>932.96</v>
      </c>
      <c r="L13696" s="16">
        <f t="shared" si="660"/>
        <v>982.06315789473683</v>
      </c>
      <c r="M13696" s="16">
        <f t="shared" si="662"/>
        <v>1115.980861244019</v>
      </c>
      <c r="N13696" t="e">
        <f>INDEX(XML!$A$2:$R$782,MATCH(C13696,XML!$D$2:$D$737,0),2)</f>
        <v>#N/A</v>
      </c>
    </row>
    <row r="13697" spans="1:14" ht="33.75" x14ac:dyDescent="0.2">
      <c r="A13697">
        <v>59735</v>
      </c>
      <c r="B13697">
        <v>782411</v>
      </c>
      <c r="C13697" s="15" t="s">
        <v>16426</v>
      </c>
      <c r="D13697" s="15" t="s">
        <v>16427</v>
      </c>
      <c r="E13697">
        <v>955</v>
      </c>
      <c r="F13697">
        <v>1364</v>
      </c>
      <c r="H13697">
        <v>7</v>
      </c>
      <c r="K13697" s="16">
        <f t="shared" si="661"/>
        <v>1069.5999999999999</v>
      </c>
      <c r="L13697" s="16">
        <f t="shared" si="660"/>
        <v>1125.8947368421052</v>
      </c>
      <c r="M13697" s="16">
        <f t="shared" si="662"/>
        <v>1279.4258373205741</v>
      </c>
      <c r="N13697" t="e">
        <f>INDEX(XML!$A$2:$R$782,MATCH(C13697,XML!$D$2:$D$737,0),2)</f>
        <v>#N/A</v>
      </c>
    </row>
    <row r="13698" spans="1:14" ht="45" x14ac:dyDescent="0.2">
      <c r="A13698">
        <v>59738</v>
      </c>
      <c r="B13698">
        <v>782420</v>
      </c>
      <c r="C13698" s="15" t="s">
        <v>16432</v>
      </c>
      <c r="D13698" s="15" t="s">
        <v>16433</v>
      </c>
      <c r="E13698">
        <v>1155</v>
      </c>
      <c r="F13698">
        <v>1649</v>
      </c>
      <c r="H13698">
        <v>25</v>
      </c>
      <c r="K13698" s="16">
        <f t="shared" si="661"/>
        <v>1293.5999999999999</v>
      </c>
      <c r="L13698" s="16">
        <f t="shared" si="660"/>
        <v>1361.6842105263156</v>
      </c>
      <c r="M13698" s="16">
        <f t="shared" si="662"/>
        <v>1547.3684210526314</v>
      </c>
      <c r="N13698" t="e">
        <f>INDEX(XML!$A$2:$R$782,MATCH(C13698,XML!$D$2:$D$737,0),2)</f>
        <v>#N/A</v>
      </c>
    </row>
    <row r="13699" spans="1:14" ht="45" x14ac:dyDescent="0.2">
      <c r="A13699">
        <v>59736</v>
      </c>
      <c r="B13699">
        <v>782412</v>
      </c>
      <c r="C13699" s="15" t="s">
        <v>16428</v>
      </c>
      <c r="D13699" s="15" t="s">
        <v>16429</v>
      </c>
      <c r="E13699">
        <v>2220</v>
      </c>
      <c r="F13699">
        <v>3172</v>
      </c>
      <c r="H13699">
        <v>9</v>
      </c>
      <c r="K13699" s="16">
        <f t="shared" si="661"/>
        <v>2486.4</v>
      </c>
      <c r="L13699" s="16">
        <f t="shared" si="660"/>
        <v>2617.2631578947367</v>
      </c>
      <c r="M13699" s="16">
        <f t="shared" si="662"/>
        <v>2974.1626794258368</v>
      </c>
      <c r="N13699" t="e">
        <f>INDEX(XML!$A$2:$R$782,MATCH(C13699,XML!$D$2:$D$737,0),2)</f>
        <v>#N/A</v>
      </c>
    </row>
    <row r="13700" spans="1:14" ht="45" x14ac:dyDescent="0.2">
      <c r="A13700">
        <v>59737</v>
      </c>
      <c r="B13700">
        <v>782413</v>
      </c>
      <c r="C13700" s="15" t="s">
        <v>16430</v>
      </c>
      <c r="D13700" s="15" t="s">
        <v>16431</v>
      </c>
      <c r="E13700">
        <v>2386</v>
      </c>
      <c r="F13700">
        <v>3409</v>
      </c>
      <c r="K13700" s="16">
        <f t="shared" si="661"/>
        <v>2672.32</v>
      </c>
      <c r="L13700" s="16">
        <f t="shared" si="660"/>
        <v>2812.9684210526316</v>
      </c>
      <c r="M13700" s="16">
        <f t="shared" si="662"/>
        <v>3196.5550239234449</v>
      </c>
      <c r="N13700" t="e">
        <f>INDEX(XML!$A$2:$R$782,MATCH(C13700,XML!$D$2:$D$737,0),2)</f>
        <v>#N/A</v>
      </c>
    </row>
    <row r="13701" spans="1:14" ht="45" x14ac:dyDescent="0.2">
      <c r="A13701">
        <v>59740</v>
      </c>
      <c r="B13701">
        <v>782423</v>
      </c>
      <c r="C13701" s="15" t="s">
        <v>16434</v>
      </c>
      <c r="D13701" s="15" t="s">
        <v>16435</v>
      </c>
      <c r="E13701">
        <v>2566</v>
      </c>
      <c r="F13701">
        <v>3665</v>
      </c>
      <c r="H13701">
        <v>1</v>
      </c>
      <c r="K13701" s="16">
        <f t="shared" si="661"/>
        <v>2873.92</v>
      </c>
      <c r="L13701" s="16">
        <f t="shared" ref="L13701:L13764" si="663">K13701*100/95</f>
        <v>3025.1789473684212</v>
      </c>
      <c r="M13701" s="16">
        <f t="shared" si="662"/>
        <v>3437.703349282297</v>
      </c>
      <c r="N13701" t="e">
        <f>INDEX(XML!$A$2:$R$782,MATCH(C13701,XML!$D$2:$D$737,0),2)</f>
        <v>#N/A</v>
      </c>
    </row>
    <row r="13702" spans="1:14" ht="45" x14ac:dyDescent="0.2">
      <c r="A13702">
        <v>59742</v>
      </c>
      <c r="B13702">
        <v>782418</v>
      </c>
      <c r="C13702" s="15" t="s">
        <v>16436</v>
      </c>
      <c r="D13702" s="15" t="s">
        <v>16437</v>
      </c>
      <c r="E13702">
        <v>4230</v>
      </c>
      <c r="F13702">
        <v>6042</v>
      </c>
      <c r="K13702" s="16">
        <f t="shared" si="661"/>
        <v>4737.6000000000004</v>
      </c>
      <c r="L13702" s="16">
        <f t="shared" si="663"/>
        <v>4986.9473684210534</v>
      </c>
      <c r="M13702" s="16">
        <f t="shared" si="662"/>
        <v>5666.9856459330149</v>
      </c>
      <c r="N13702" t="e">
        <f>INDEX(XML!$A$2:$R$782,MATCH(C13702,XML!$D$2:$D$737,0),2)</f>
        <v>#N/A</v>
      </c>
    </row>
    <row r="13703" spans="1:14" ht="45" x14ac:dyDescent="0.2">
      <c r="A13703">
        <v>63637</v>
      </c>
      <c r="B13703">
        <v>782428</v>
      </c>
      <c r="C13703" s="15" t="s">
        <v>21154</v>
      </c>
      <c r="D13703" s="15" t="s">
        <v>21155</v>
      </c>
      <c r="E13703">
        <v>7186</v>
      </c>
      <c r="F13703">
        <v>10265</v>
      </c>
      <c r="H13703">
        <v>2</v>
      </c>
      <c r="K13703" s="16">
        <f t="shared" si="661"/>
        <v>8048.32</v>
      </c>
      <c r="L13703" s="16">
        <f t="shared" si="663"/>
        <v>8471.9157894736836</v>
      </c>
      <c r="M13703" s="16">
        <f t="shared" si="662"/>
        <v>9627.1770334928224</v>
      </c>
      <c r="N13703" t="e">
        <f>INDEX(XML!$A$2:$R$782,MATCH(C13703,XML!$D$2:$D$737,0),2)</f>
        <v>#N/A</v>
      </c>
    </row>
    <row r="13704" spans="1:14" ht="15.75" x14ac:dyDescent="0.25">
      <c r="A13704" s="184" t="s">
        <v>19090</v>
      </c>
      <c r="B13704" s="184"/>
      <c r="C13704" s="185"/>
      <c r="D13704" s="185"/>
      <c r="E13704" s="184"/>
      <c r="F13704" s="184"/>
      <c r="G13704" s="184"/>
      <c r="H13704" s="184"/>
      <c r="I13704" s="184"/>
      <c r="J13704" s="184"/>
      <c r="K13704" s="16">
        <f t="shared" si="661"/>
        <v>0</v>
      </c>
      <c r="L13704" s="16">
        <f t="shared" si="663"/>
        <v>0</v>
      </c>
      <c r="M13704" s="16">
        <f t="shared" si="662"/>
        <v>0</v>
      </c>
      <c r="N13704" t="e">
        <f>INDEX(XML!$A$2:$R$782,MATCH(C13704,XML!$D$2:$D$737,0),2)</f>
        <v>#N/A</v>
      </c>
    </row>
    <row r="13705" spans="1:14" ht="33.75" x14ac:dyDescent="0.2">
      <c r="A13705">
        <v>59723</v>
      </c>
      <c r="B13705">
        <v>782360</v>
      </c>
      <c r="C13705" s="15" t="s">
        <v>16402</v>
      </c>
      <c r="D13705" s="15" t="s">
        <v>16403</v>
      </c>
      <c r="E13705">
        <v>2957</v>
      </c>
      <c r="F13705">
        <v>4224</v>
      </c>
      <c r="H13705">
        <v>9</v>
      </c>
      <c r="K13705" s="16">
        <f t="shared" si="661"/>
        <v>3311.84</v>
      </c>
      <c r="L13705" s="16">
        <f t="shared" si="663"/>
        <v>3486.1473684210528</v>
      </c>
      <c r="M13705" s="16">
        <f t="shared" si="662"/>
        <v>3961.5311004784689</v>
      </c>
      <c r="N13705" t="e">
        <f>INDEX(XML!$A$2:$R$782,MATCH(C13705,XML!$D$2:$D$737,0),2)</f>
        <v>#N/A</v>
      </c>
    </row>
    <row r="13706" spans="1:14" ht="56.25" x14ac:dyDescent="0.2">
      <c r="A13706">
        <v>59724</v>
      </c>
      <c r="B13706">
        <v>782362</v>
      </c>
      <c r="C13706" s="15" t="s">
        <v>16404</v>
      </c>
      <c r="D13706" s="15" t="s">
        <v>16405</v>
      </c>
      <c r="E13706">
        <v>3467</v>
      </c>
      <c r="F13706">
        <v>4953</v>
      </c>
      <c r="H13706">
        <v>9</v>
      </c>
      <c r="K13706" s="16">
        <f t="shared" si="661"/>
        <v>3883.04</v>
      </c>
      <c r="L13706" s="16">
        <f t="shared" si="663"/>
        <v>4087.4105263157894</v>
      </c>
      <c r="M13706" s="16">
        <f t="shared" si="662"/>
        <v>4644.7846889952152</v>
      </c>
      <c r="N13706" t="e">
        <f>INDEX(XML!$A$2:$R$782,MATCH(C13706,XML!$D$2:$D$737,0),2)</f>
        <v>#N/A</v>
      </c>
    </row>
    <row r="13707" spans="1:14" ht="56.25" x14ac:dyDescent="0.2">
      <c r="A13707">
        <v>59725</v>
      </c>
      <c r="B13707">
        <v>782364</v>
      </c>
      <c r="C13707" s="15" t="s">
        <v>16406</v>
      </c>
      <c r="D13707" s="15" t="s">
        <v>16407</v>
      </c>
      <c r="E13707">
        <v>2612</v>
      </c>
      <c r="F13707">
        <v>3732</v>
      </c>
      <c r="K13707" s="16">
        <f t="shared" si="661"/>
        <v>2925.44</v>
      </c>
      <c r="L13707" s="16">
        <f t="shared" si="663"/>
        <v>3079.4105263157894</v>
      </c>
      <c r="M13707" s="16">
        <f t="shared" si="662"/>
        <v>3499.3301435406697</v>
      </c>
      <c r="N13707" t="e">
        <f>INDEX(XML!$A$2:$R$782,MATCH(C13707,XML!$D$2:$D$737,0),2)</f>
        <v>#N/A</v>
      </c>
    </row>
    <row r="13708" spans="1:14" ht="45" x14ac:dyDescent="0.2">
      <c r="A13708">
        <v>59726</v>
      </c>
      <c r="B13708">
        <v>782371</v>
      </c>
      <c r="C13708" s="15" t="s">
        <v>16408</v>
      </c>
      <c r="D13708" s="15" t="s">
        <v>16409</v>
      </c>
      <c r="E13708">
        <v>6874</v>
      </c>
      <c r="F13708">
        <v>9820</v>
      </c>
      <c r="H13708">
        <v>8</v>
      </c>
      <c r="K13708" s="16">
        <f t="shared" si="661"/>
        <v>7698.88</v>
      </c>
      <c r="L13708" s="16">
        <f t="shared" si="663"/>
        <v>8104.0842105263155</v>
      </c>
      <c r="M13708" s="16">
        <f t="shared" si="662"/>
        <v>9209.1866028708137</v>
      </c>
      <c r="N13708" t="e">
        <f>INDEX(XML!$A$2:$R$782,MATCH(C13708,XML!$D$2:$D$737,0),2)</f>
        <v>#N/A</v>
      </c>
    </row>
    <row r="13709" spans="1:14" ht="45" x14ac:dyDescent="0.2">
      <c r="A13709">
        <v>59730</v>
      </c>
      <c r="B13709">
        <v>782363</v>
      </c>
      <c r="C13709" s="15" t="s">
        <v>16416</v>
      </c>
      <c r="D13709" s="15" t="s">
        <v>16417</v>
      </c>
      <c r="E13709">
        <v>2997</v>
      </c>
      <c r="F13709">
        <v>4281</v>
      </c>
      <c r="H13709">
        <v>4</v>
      </c>
      <c r="K13709" s="16">
        <f t="shared" si="661"/>
        <v>3356.64</v>
      </c>
      <c r="L13709" s="16">
        <f t="shared" si="663"/>
        <v>3533.3052631578948</v>
      </c>
      <c r="M13709" s="16">
        <f t="shared" si="662"/>
        <v>4015.1196172248806</v>
      </c>
      <c r="N13709" t="e">
        <f>INDEX(XML!$A$2:$R$782,MATCH(C13709,XML!$D$2:$D$737,0),2)</f>
        <v>#N/A</v>
      </c>
    </row>
    <row r="13710" spans="1:14" ht="45" x14ac:dyDescent="0.2">
      <c r="A13710">
        <v>59732</v>
      </c>
      <c r="B13710">
        <v>782373</v>
      </c>
      <c r="C13710" s="15" t="s">
        <v>16420</v>
      </c>
      <c r="D13710" s="15" t="s">
        <v>16421</v>
      </c>
      <c r="E13710">
        <v>3382</v>
      </c>
      <c r="F13710">
        <v>4832</v>
      </c>
      <c r="H13710">
        <v>23</v>
      </c>
      <c r="K13710" s="16">
        <f t="shared" si="661"/>
        <v>3787.84</v>
      </c>
      <c r="L13710" s="16">
        <f t="shared" si="663"/>
        <v>3987.2</v>
      </c>
      <c r="M13710" s="16">
        <f t="shared" si="662"/>
        <v>4530.909090909091</v>
      </c>
      <c r="N13710" t="e">
        <f>INDEX(XML!$A$2:$R$782,MATCH(C13710,XML!$D$2:$D$737,0),2)</f>
        <v>#N/A</v>
      </c>
    </row>
    <row r="13711" spans="1:14" ht="45" x14ac:dyDescent="0.2">
      <c r="A13711">
        <v>59733</v>
      </c>
      <c r="B13711">
        <v>782374</v>
      </c>
      <c r="C13711" s="15" t="s">
        <v>16422</v>
      </c>
      <c r="D13711" s="15" t="s">
        <v>16423</v>
      </c>
      <c r="E13711">
        <v>5994</v>
      </c>
      <c r="F13711">
        <v>8563</v>
      </c>
      <c r="H13711">
        <v>12</v>
      </c>
      <c r="K13711" s="16">
        <f t="shared" si="661"/>
        <v>6713.28</v>
      </c>
      <c r="L13711" s="16">
        <f t="shared" si="663"/>
        <v>7066.6105263157897</v>
      </c>
      <c r="M13711" s="16">
        <f t="shared" si="662"/>
        <v>8030.2392344497612</v>
      </c>
      <c r="N13711" t="e">
        <f>INDEX(XML!$A$2:$R$782,MATCH(C13711,XML!$D$2:$D$737,0),2)</f>
        <v>#N/A</v>
      </c>
    </row>
    <row r="13712" spans="1:14" ht="15.75" x14ac:dyDescent="0.25">
      <c r="A13712" s="184" t="s">
        <v>18627</v>
      </c>
      <c r="B13712" s="184"/>
      <c r="C13712" s="185"/>
      <c r="D13712" s="185"/>
      <c r="E13712" s="184"/>
      <c r="F13712" s="184"/>
      <c r="G13712" s="184"/>
      <c r="H13712" s="184"/>
      <c r="I13712" s="184"/>
      <c r="J13712" s="184"/>
      <c r="K13712" s="16">
        <f t="shared" si="661"/>
        <v>0</v>
      </c>
      <c r="L13712" s="16">
        <f t="shared" si="663"/>
        <v>0</v>
      </c>
      <c r="M13712" s="16">
        <f t="shared" si="662"/>
        <v>0</v>
      </c>
      <c r="N13712" t="e">
        <f>INDEX(XML!$A$2:$R$782,MATCH(C13712,XML!$D$2:$D$737,0),2)</f>
        <v>#N/A</v>
      </c>
    </row>
    <row r="13713" spans="1:14" ht="67.5" x14ac:dyDescent="0.2">
      <c r="A13713">
        <v>51455</v>
      </c>
      <c r="B13713" t="s">
        <v>8988</v>
      </c>
      <c r="C13713" s="15" t="s">
        <v>8989</v>
      </c>
      <c r="D13713" s="15" t="s">
        <v>8990</v>
      </c>
      <c r="E13713">
        <v>667</v>
      </c>
      <c r="F13713">
        <v>1007</v>
      </c>
      <c r="H13713" t="s">
        <v>746</v>
      </c>
      <c r="K13713" s="16">
        <f t="shared" si="661"/>
        <v>747.04</v>
      </c>
      <c r="L13713" s="16">
        <f t="shared" si="663"/>
        <v>786.35789473684213</v>
      </c>
      <c r="M13713" s="16">
        <f t="shared" si="662"/>
        <v>893.58851674641153</v>
      </c>
      <c r="N13713" t="e">
        <f>INDEX(XML!$A$2:$R$782,MATCH(C13713,XML!$D$2:$D$737,0),2)</f>
        <v>#N/A</v>
      </c>
    </row>
    <row r="13714" spans="1:14" ht="56.25" x14ac:dyDescent="0.2">
      <c r="A13714">
        <v>51457</v>
      </c>
      <c r="B13714" t="s">
        <v>8991</v>
      </c>
      <c r="C13714" s="15" t="s">
        <v>8992</v>
      </c>
      <c r="D13714" s="15" t="s">
        <v>8993</v>
      </c>
      <c r="E13714">
        <v>548</v>
      </c>
      <c r="F13714">
        <v>827</v>
      </c>
      <c r="H13714" t="s">
        <v>746</v>
      </c>
      <c r="K13714" s="16">
        <f t="shared" si="661"/>
        <v>613.76</v>
      </c>
      <c r="L13714" s="16">
        <f t="shared" si="663"/>
        <v>646.06315789473683</v>
      </c>
      <c r="M13714" s="16">
        <f t="shared" si="662"/>
        <v>734.16267942583727</v>
      </c>
      <c r="N13714" t="e">
        <f>INDEX(XML!$A$2:$R$782,MATCH(C13714,XML!$D$2:$D$737,0),2)</f>
        <v>#N/A</v>
      </c>
    </row>
    <row r="13715" spans="1:14" ht="56.25" x14ac:dyDescent="0.2">
      <c r="A13715">
        <v>51467</v>
      </c>
      <c r="B13715" t="s">
        <v>8997</v>
      </c>
      <c r="C13715" s="15" t="s">
        <v>8998</v>
      </c>
      <c r="D13715" s="15" t="s">
        <v>8999</v>
      </c>
      <c r="E13715">
        <v>1148</v>
      </c>
      <c r="F13715">
        <v>1734</v>
      </c>
      <c r="H13715">
        <v>19</v>
      </c>
      <c r="K13715" s="16">
        <f t="shared" si="661"/>
        <v>1285.76</v>
      </c>
      <c r="L13715" s="16">
        <f t="shared" si="663"/>
        <v>1353.4315789473685</v>
      </c>
      <c r="M13715" s="16">
        <f t="shared" si="662"/>
        <v>1537.9904306220096</v>
      </c>
      <c r="N13715" t="e">
        <f>INDEX(XML!$A$2:$R$782,MATCH(C13715,XML!$D$2:$D$737,0),2)</f>
        <v>#N/A</v>
      </c>
    </row>
    <row r="13716" spans="1:14" ht="56.25" x14ac:dyDescent="0.2">
      <c r="A13716">
        <v>51468</v>
      </c>
      <c r="B13716" t="s">
        <v>8994</v>
      </c>
      <c r="C13716" s="15" t="s">
        <v>8995</v>
      </c>
      <c r="D13716" s="15" t="s">
        <v>8996</v>
      </c>
      <c r="E13716">
        <v>1080</v>
      </c>
      <c r="F13716">
        <v>1624</v>
      </c>
      <c r="H13716">
        <v>19</v>
      </c>
      <c r="K13716" s="16">
        <f t="shared" si="661"/>
        <v>1209.5999999999999</v>
      </c>
      <c r="L13716" s="16">
        <f t="shared" si="663"/>
        <v>1273.2631578947367</v>
      </c>
      <c r="M13716" s="16">
        <f t="shared" si="662"/>
        <v>1446.8899521531098</v>
      </c>
      <c r="N13716" t="e">
        <f>INDEX(XML!$A$2:$R$782,MATCH(C13716,XML!$D$2:$D$737,0),2)</f>
        <v>#N/A</v>
      </c>
    </row>
    <row r="13717" spans="1:14" ht="56.25" x14ac:dyDescent="0.2">
      <c r="A13717">
        <v>51463</v>
      </c>
      <c r="B13717" t="s">
        <v>9006</v>
      </c>
      <c r="C13717" s="15" t="s">
        <v>9007</v>
      </c>
      <c r="D13717" s="15" t="s">
        <v>9008</v>
      </c>
      <c r="E13717">
        <v>1065</v>
      </c>
      <c r="F13717">
        <v>1596</v>
      </c>
      <c r="H13717">
        <v>47</v>
      </c>
      <c r="K13717" s="16">
        <f t="shared" si="661"/>
        <v>1192.8</v>
      </c>
      <c r="L13717" s="16">
        <f t="shared" si="663"/>
        <v>1255.578947368421</v>
      </c>
      <c r="M13717" s="16">
        <f t="shared" si="662"/>
        <v>1426.7942583732058</v>
      </c>
      <c r="N13717" t="e">
        <f>INDEX(XML!$A$2:$R$782,MATCH(C13717,XML!$D$2:$D$737,0),2)</f>
        <v>#N/A</v>
      </c>
    </row>
    <row r="13718" spans="1:14" ht="56.25" x14ac:dyDescent="0.2">
      <c r="A13718">
        <v>51464</v>
      </c>
      <c r="B13718" t="s">
        <v>9003</v>
      </c>
      <c r="C13718" s="15" t="s">
        <v>9004</v>
      </c>
      <c r="D13718" s="15" t="s">
        <v>9005</v>
      </c>
      <c r="E13718">
        <v>917</v>
      </c>
      <c r="F13718">
        <v>1372</v>
      </c>
      <c r="H13718">
        <v>1</v>
      </c>
      <c r="K13718" s="16">
        <f t="shared" si="661"/>
        <v>1027.04</v>
      </c>
      <c r="L13718" s="16">
        <f t="shared" si="663"/>
        <v>1081.0947368421052</v>
      </c>
      <c r="M13718" s="16">
        <f t="shared" si="662"/>
        <v>1228.5167464114832</v>
      </c>
      <c r="N13718" t="e">
        <f>INDEX(XML!$A$2:$R$782,MATCH(C13718,XML!$D$2:$D$737,0),2)</f>
        <v>#N/A</v>
      </c>
    </row>
    <row r="13719" spans="1:14" ht="67.5" x14ac:dyDescent="0.2">
      <c r="A13719">
        <v>51456</v>
      </c>
      <c r="B13719" t="s">
        <v>9000</v>
      </c>
      <c r="C13719" s="15" t="s">
        <v>9001</v>
      </c>
      <c r="D13719" s="15" t="s">
        <v>9002</v>
      </c>
      <c r="E13719">
        <v>1196</v>
      </c>
      <c r="F13719">
        <v>1899</v>
      </c>
      <c r="H13719">
        <v>32</v>
      </c>
      <c r="K13719" s="16">
        <f t="shared" si="661"/>
        <v>1339.52</v>
      </c>
      <c r="L13719" s="16">
        <f t="shared" si="663"/>
        <v>1410.0210526315789</v>
      </c>
      <c r="M13719" s="16">
        <f t="shared" si="662"/>
        <v>1602.2966507177034</v>
      </c>
      <c r="N13719" t="e">
        <f>INDEX(XML!$A$2:$R$782,MATCH(C13719,XML!$D$2:$D$737,0),2)</f>
        <v>#N/A</v>
      </c>
    </row>
    <row r="13720" spans="1:14" ht="45" x14ac:dyDescent="0.2">
      <c r="A13720">
        <v>51458</v>
      </c>
      <c r="B13720" t="s">
        <v>9012</v>
      </c>
      <c r="C13720" s="15" t="s">
        <v>9013</v>
      </c>
      <c r="D13720" s="15" t="s">
        <v>9014</v>
      </c>
      <c r="E13720">
        <v>593</v>
      </c>
      <c r="F13720">
        <v>1184</v>
      </c>
      <c r="H13720" t="s">
        <v>746</v>
      </c>
      <c r="K13720" s="16">
        <f t="shared" si="661"/>
        <v>664.16</v>
      </c>
      <c r="L13720" s="16">
        <f t="shared" si="663"/>
        <v>699.11578947368423</v>
      </c>
      <c r="M13720" s="16">
        <f t="shared" si="662"/>
        <v>794.44976076555031</v>
      </c>
      <c r="N13720" t="e">
        <f>INDEX(XML!$A$2:$R$782,MATCH(C13720,XML!$D$2:$D$737,0),2)</f>
        <v>#N/A</v>
      </c>
    </row>
    <row r="13721" spans="1:14" ht="56.25" x14ac:dyDescent="0.2">
      <c r="A13721">
        <v>51459</v>
      </c>
      <c r="B13721" t="s">
        <v>9009</v>
      </c>
      <c r="C13721" s="15" t="s">
        <v>9010</v>
      </c>
      <c r="D13721" s="15" t="s">
        <v>9011</v>
      </c>
      <c r="E13721">
        <v>699</v>
      </c>
      <c r="F13721">
        <v>1056</v>
      </c>
      <c r="H13721" t="s">
        <v>746</v>
      </c>
      <c r="K13721" s="16">
        <f t="shared" si="661"/>
        <v>782.88</v>
      </c>
      <c r="L13721" s="16">
        <f t="shared" si="663"/>
        <v>824.08421052631581</v>
      </c>
      <c r="M13721" s="16">
        <f t="shared" si="662"/>
        <v>936.4593301435408</v>
      </c>
      <c r="N13721" t="e">
        <f>INDEX(XML!$A$2:$R$782,MATCH(C13721,XML!$D$2:$D$737,0),2)</f>
        <v>#N/A</v>
      </c>
    </row>
    <row r="13722" spans="1:14" ht="56.25" x14ac:dyDescent="0.2">
      <c r="A13722">
        <v>51470</v>
      </c>
      <c r="B13722" t="s">
        <v>9015</v>
      </c>
      <c r="C13722" s="15" t="s">
        <v>9016</v>
      </c>
      <c r="D13722" s="15" t="s">
        <v>9017</v>
      </c>
      <c r="E13722">
        <v>1110</v>
      </c>
      <c r="F13722">
        <v>1747</v>
      </c>
      <c r="H13722" t="s">
        <v>746</v>
      </c>
      <c r="K13722" s="16">
        <f t="shared" si="661"/>
        <v>1243.2</v>
      </c>
      <c r="L13722" s="16">
        <f t="shared" si="663"/>
        <v>1308.6315789473683</v>
      </c>
      <c r="M13722" s="16">
        <f t="shared" si="662"/>
        <v>1487.0813397129184</v>
      </c>
      <c r="N13722" t="e">
        <f>INDEX(XML!$A$2:$R$782,MATCH(C13722,XML!$D$2:$D$737,0),2)</f>
        <v>#N/A</v>
      </c>
    </row>
    <row r="13723" spans="1:14" ht="33.75" x14ac:dyDescent="0.2">
      <c r="A13723">
        <v>58237</v>
      </c>
      <c r="B13723" t="s">
        <v>15222</v>
      </c>
      <c r="C13723" s="15" t="s">
        <v>15223</v>
      </c>
      <c r="D13723" s="15" t="s">
        <v>15224</v>
      </c>
      <c r="E13723">
        <v>20647</v>
      </c>
      <c r="F13723">
        <v>31212</v>
      </c>
      <c r="H13723">
        <v>3</v>
      </c>
      <c r="K13723" s="16">
        <f t="shared" si="661"/>
        <v>23124.639999999999</v>
      </c>
      <c r="L13723" s="16">
        <f t="shared" si="663"/>
        <v>24341.726315789474</v>
      </c>
      <c r="M13723" s="16">
        <f t="shared" si="662"/>
        <v>27661.052631578947</v>
      </c>
      <c r="N13723" t="e">
        <f>INDEX(XML!$A$2:$R$782,MATCH(C13723,XML!$D$2:$D$737,0),2)</f>
        <v>#N/A</v>
      </c>
    </row>
    <row r="13724" spans="1:14" ht="45" x14ac:dyDescent="0.2">
      <c r="A13724">
        <v>51473</v>
      </c>
      <c r="B13724" t="s">
        <v>9117</v>
      </c>
      <c r="C13724" s="15" t="s">
        <v>9118</v>
      </c>
      <c r="D13724" s="15" t="s">
        <v>9119</v>
      </c>
      <c r="E13724">
        <v>504</v>
      </c>
      <c r="F13724">
        <v>1029</v>
      </c>
      <c r="H13724" t="s">
        <v>746</v>
      </c>
      <c r="K13724" s="16">
        <f t="shared" si="661"/>
        <v>564.48</v>
      </c>
      <c r="L13724" s="16">
        <f t="shared" si="663"/>
        <v>594.1894736842105</v>
      </c>
      <c r="M13724" s="16">
        <f t="shared" si="662"/>
        <v>675.21531100478467</v>
      </c>
      <c r="N13724" t="e">
        <f>INDEX(XML!$A$2:$R$782,MATCH(C13724,XML!$D$2:$D$737,0),2)</f>
        <v>#N/A</v>
      </c>
    </row>
    <row r="13725" spans="1:14" ht="45" x14ac:dyDescent="0.2">
      <c r="A13725">
        <v>51478</v>
      </c>
      <c r="B13725" t="s">
        <v>9111</v>
      </c>
      <c r="C13725" s="15" t="s">
        <v>9112</v>
      </c>
      <c r="D13725" s="15" t="s">
        <v>9113</v>
      </c>
      <c r="E13725">
        <v>602</v>
      </c>
      <c r="F13725">
        <v>909</v>
      </c>
      <c r="K13725" s="16">
        <f t="shared" si="661"/>
        <v>674.24</v>
      </c>
      <c r="L13725" s="16">
        <f t="shared" si="663"/>
        <v>709.72631578947369</v>
      </c>
      <c r="M13725" s="16">
        <f t="shared" si="662"/>
        <v>806.50717703349289</v>
      </c>
      <c r="N13725" t="e">
        <f>INDEX(XML!$A$2:$R$782,MATCH(C13725,XML!$D$2:$D$737,0),2)</f>
        <v>#N/A</v>
      </c>
    </row>
    <row r="13726" spans="1:14" ht="45" x14ac:dyDescent="0.2">
      <c r="A13726">
        <v>51476</v>
      </c>
      <c r="B13726" t="s">
        <v>9114</v>
      </c>
      <c r="C13726" s="15" t="s">
        <v>9115</v>
      </c>
      <c r="D13726" s="15" t="s">
        <v>9116</v>
      </c>
      <c r="E13726">
        <v>562</v>
      </c>
      <c r="F13726">
        <v>849</v>
      </c>
      <c r="H13726" t="s">
        <v>746</v>
      </c>
      <c r="K13726" s="16">
        <f t="shared" si="661"/>
        <v>629.44000000000005</v>
      </c>
      <c r="L13726" s="16">
        <f t="shared" si="663"/>
        <v>662.56842105263161</v>
      </c>
      <c r="M13726" s="16">
        <f t="shared" si="662"/>
        <v>752.91866028708137</v>
      </c>
      <c r="N13726" t="e">
        <f>INDEX(XML!$A$2:$R$782,MATCH(C13726,XML!$D$2:$D$737,0),2)</f>
        <v>#N/A</v>
      </c>
    </row>
    <row r="13727" spans="1:14" ht="56.25" x14ac:dyDescent="0.2">
      <c r="A13727">
        <v>51477</v>
      </c>
      <c r="B13727" t="s">
        <v>9126</v>
      </c>
      <c r="C13727" s="15" t="s">
        <v>9127</v>
      </c>
      <c r="D13727" s="15" t="s">
        <v>9128</v>
      </c>
      <c r="E13727">
        <v>617</v>
      </c>
      <c r="F13727">
        <v>931</v>
      </c>
      <c r="H13727">
        <v>16</v>
      </c>
      <c r="K13727" s="16">
        <f t="shared" si="661"/>
        <v>691.04</v>
      </c>
      <c r="L13727" s="16">
        <f t="shared" si="663"/>
        <v>727.41052631578953</v>
      </c>
      <c r="M13727" s="16">
        <f t="shared" si="662"/>
        <v>826.60287081339709</v>
      </c>
      <c r="N13727" t="e">
        <f>INDEX(XML!$A$2:$R$782,MATCH(C13727,XML!$D$2:$D$737,0),2)</f>
        <v>#N/A</v>
      </c>
    </row>
    <row r="13728" spans="1:14" ht="56.25" x14ac:dyDescent="0.2">
      <c r="A13728">
        <v>51474</v>
      </c>
      <c r="B13728" t="s">
        <v>9120</v>
      </c>
      <c r="C13728" s="15" t="s">
        <v>9121</v>
      </c>
      <c r="D13728" s="15" t="s">
        <v>9122</v>
      </c>
      <c r="E13728">
        <v>784</v>
      </c>
      <c r="F13728">
        <v>1183</v>
      </c>
      <c r="H13728">
        <v>27</v>
      </c>
      <c r="K13728" s="16">
        <f t="shared" si="661"/>
        <v>878.08</v>
      </c>
      <c r="L13728" s="16">
        <f t="shared" si="663"/>
        <v>924.29473684210529</v>
      </c>
      <c r="M13728" s="16">
        <f t="shared" si="662"/>
        <v>1050.3349282296651</v>
      </c>
      <c r="N13728" t="e">
        <f>INDEX(XML!$A$2:$R$782,MATCH(C13728,XML!$D$2:$D$737,0),2)</f>
        <v>#N/A</v>
      </c>
    </row>
    <row r="13729" spans="1:14" ht="56.25" x14ac:dyDescent="0.2">
      <c r="A13729">
        <v>51475</v>
      </c>
      <c r="B13729" t="s">
        <v>9123</v>
      </c>
      <c r="C13729" s="15" t="s">
        <v>9124</v>
      </c>
      <c r="D13729" s="15" t="s">
        <v>9125</v>
      </c>
      <c r="E13729">
        <v>979</v>
      </c>
      <c r="F13729">
        <v>1479</v>
      </c>
      <c r="H13729">
        <v>9</v>
      </c>
      <c r="K13729" s="16">
        <f t="shared" si="661"/>
        <v>1096.48</v>
      </c>
      <c r="L13729" s="16">
        <f t="shared" si="663"/>
        <v>1154.1894736842105</v>
      </c>
      <c r="M13729" s="16">
        <f t="shared" si="662"/>
        <v>1311.578947368421</v>
      </c>
      <c r="N13729" t="e">
        <f>INDEX(XML!$A$2:$R$782,MATCH(C13729,XML!$D$2:$D$737,0),2)</f>
        <v>#N/A</v>
      </c>
    </row>
    <row r="13730" spans="1:14" ht="45" x14ac:dyDescent="0.2">
      <c r="A13730">
        <v>51479</v>
      </c>
      <c r="B13730" t="s">
        <v>9129</v>
      </c>
      <c r="C13730" s="15" t="s">
        <v>9130</v>
      </c>
      <c r="D13730" s="15" t="s">
        <v>9131</v>
      </c>
      <c r="E13730">
        <v>766</v>
      </c>
      <c r="F13730">
        <v>1156</v>
      </c>
      <c r="K13730" s="16">
        <f t="shared" si="661"/>
        <v>857.92</v>
      </c>
      <c r="L13730" s="16">
        <f t="shared" si="663"/>
        <v>903.07368421052627</v>
      </c>
      <c r="M13730" s="16">
        <f t="shared" si="662"/>
        <v>1026.2200956937797</v>
      </c>
      <c r="N13730" t="e">
        <f>INDEX(XML!$A$2:$R$782,MATCH(C13730,XML!$D$2:$D$737,0),2)</f>
        <v>#N/A</v>
      </c>
    </row>
    <row r="13731" spans="1:14" ht="56.25" x14ac:dyDescent="0.2">
      <c r="A13731">
        <v>51481</v>
      </c>
      <c r="B13731" t="s">
        <v>9132</v>
      </c>
      <c r="C13731" s="15" t="s">
        <v>9133</v>
      </c>
      <c r="D13731" s="15" t="s">
        <v>9134</v>
      </c>
      <c r="E13731">
        <v>761</v>
      </c>
      <c r="F13731">
        <v>1148</v>
      </c>
      <c r="H13731">
        <v>30</v>
      </c>
      <c r="K13731" s="16">
        <f t="shared" si="661"/>
        <v>852.31999999999994</v>
      </c>
      <c r="L13731" s="16">
        <f t="shared" si="663"/>
        <v>897.17894736842106</v>
      </c>
      <c r="M13731" s="16">
        <f t="shared" si="662"/>
        <v>1019.5215311004785</v>
      </c>
      <c r="N13731" t="e">
        <f>INDEX(XML!$A$2:$R$782,MATCH(C13731,XML!$D$2:$D$737,0),2)</f>
        <v>#N/A</v>
      </c>
    </row>
    <row r="13732" spans="1:14" ht="45" x14ac:dyDescent="0.2">
      <c r="A13732">
        <v>51480</v>
      </c>
      <c r="B13732" t="s">
        <v>9135</v>
      </c>
      <c r="C13732" s="15" t="s">
        <v>9136</v>
      </c>
      <c r="D13732" s="15" t="s">
        <v>9137</v>
      </c>
      <c r="E13732">
        <v>1153</v>
      </c>
      <c r="F13732">
        <v>1743</v>
      </c>
      <c r="H13732">
        <v>33</v>
      </c>
      <c r="K13732" s="16">
        <f t="shared" si="661"/>
        <v>1291.3599999999999</v>
      </c>
      <c r="L13732" s="16">
        <f t="shared" si="663"/>
        <v>1359.3263157894735</v>
      </c>
      <c r="M13732" s="16">
        <f t="shared" si="662"/>
        <v>1544.6889952153108</v>
      </c>
      <c r="N13732" t="e">
        <f>INDEX(XML!$A$2:$R$782,MATCH(C13732,XML!$D$2:$D$737,0),2)</f>
        <v>#N/A</v>
      </c>
    </row>
    <row r="13733" spans="1:14" ht="45" x14ac:dyDescent="0.2">
      <c r="A13733">
        <v>53210</v>
      </c>
      <c r="B13733" t="s">
        <v>13037</v>
      </c>
      <c r="C13733" s="15" t="s">
        <v>13038</v>
      </c>
      <c r="D13733" s="15" t="s">
        <v>13039</v>
      </c>
      <c r="E13733">
        <v>1027</v>
      </c>
      <c r="F13733">
        <v>1553</v>
      </c>
      <c r="H13733" t="s">
        <v>746</v>
      </c>
      <c r="K13733" s="16">
        <f t="shared" si="661"/>
        <v>1150.24</v>
      </c>
      <c r="L13733" s="16">
        <f t="shared" si="663"/>
        <v>1210.7789473684211</v>
      </c>
      <c r="M13733" s="16">
        <f t="shared" si="662"/>
        <v>1375.8851674641148</v>
      </c>
      <c r="N13733" t="e">
        <f>INDEX(XML!$A$2:$R$782,MATCH(C13733,XML!$D$2:$D$737,0),2)</f>
        <v>#N/A</v>
      </c>
    </row>
    <row r="13734" spans="1:14" ht="45" x14ac:dyDescent="0.2">
      <c r="A13734">
        <v>53211</v>
      </c>
      <c r="B13734" t="s">
        <v>9257</v>
      </c>
      <c r="C13734" s="15" t="s">
        <v>9258</v>
      </c>
      <c r="D13734" s="15" t="s">
        <v>9259</v>
      </c>
      <c r="E13734">
        <v>1224</v>
      </c>
      <c r="F13734">
        <v>1848</v>
      </c>
      <c r="H13734" t="s">
        <v>746</v>
      </c>
      <c r="K13734" s="16">
        <f t="shared" si="661"/>
        <v>1370.88</v>
      </c>
      <c r="L13734" s="16">
        <f t="shared" si="663"/>
        <v>1443.0315789473684</v>
      </c>
      <c r="M13734" s="16">
        <f t="shared" si="662"/>
        <v>1639.8086124401916</v>
      </c>
      <c r="N13734" t="e">
        <f>INDEX(XML!$A$2:$R$782,MATCH(C13734,XML!$D$2:$D$737,0),2)</f>
        <v>#N/A</v>
      </c>
    </row>
    <row r="13735" spans="1:14" ht="45" x14ac:dyDescent="0.2">
      <c r="A13735">
        <v>51460</v>
      </c>
      <c r="B13735" t="s">
        <v>9050</v>
      </c>
      <c r="C13735" s="15" t="s">
        <v>9051</v>
      </c>
      <c r="D13735" s="15" t="s">
        <v>9052</v>
      </c>
      <c r="E13735">
        <v>930</v>
      </c>
      <c r="F13735">
        <v>1404</v>
      </c>
      <c r="H13735">
        <v>45</v>
      </c>
      <c r="K13735" s="16">
        <f t="shared" si="661"/>
        <v>1041.5999999999999</v>
      </c>
      <c r="L13735" s="16">
        <f t="shared" si="663"/>
        <v>1096.4210526315787</v>
      </c>
      <c r="M13735" s="16">
        <f t="shared" si="662"/>
        <v>1245.9330143540667</v>
      </c>
      <c r="N13735" t="e">
        <f>INDEX(XML!$A$2:$R$782,MATCH(C13735,XML!$D$2:$D$737,0),2)</f>
        <v>#N/A</v>
      </c>
    </row>
    <row r="13736" spans="1:14" ht="56.25" x14ac:dyDescent="0.2">
      <c r="A13736">
        <v>51462</v>
      </c>
      <c r="B13736" t="s">
        <v>9056</v>
      </c>
      <c r="C13736" s="15" t="s">
        <v>9057</v>
      </c>
      <c r="D13736" s="15" t="s">
        <v>9058</v>
      </c>
      <c r="E13736">
        <v>779</v>
      </c>
      <c r="F13736">
        <v>1176</v>
      </c>
      <c r="H13736">
        <v>42</v>
      </c>
      <c r="K13736" s="16">
        <f t="shared" si="661"/>
        <v>872.48</v>
      </c>
      <c r="L13736" s="16">
        <f t="shared" si="663"/>
        <v>918.4</v>
      </c>
      <c r="M13736" s="16">
        <f t="shared" si="662"/>
        <v>1043.6363636363637</v>
      </c>
      <c r="N13736" t="e">
        <f>INDEX(XML!$A$2:$R$782,MATCH(C13736,XML!$D$2:$D$737,0),2)</f>
        <v>#N/A</v>
      </c>
    </row>
    <row r="13737" spans="1:14" ht="56.25" x14ac:dyDescent="0.2">
      <c r="A13737">
        <v>51469</v>
      </c>
      <c r="B13737" t="s">
        <v>9053</v>
      </c>
      <c r="C13737" s="15" t="s">
        <v>9054</v>
      </c>
      <c r="D13737" s="15" t="s">
        <v>9055</v>
      </c>
      <c r="E13737">
        <v>1279</v>
      </c>
      <c r="F13737">
        <v>1932</v>
      </c>
      <c r="H13737">
        <v>28</v>
      </c>
      <c r="K13737" s="16">
        <f t="shared" si="661"/>
        <v>1432.48</v>
      </c>
      <c r="L13737" s="16">
        <f t="shared" si="663"/>
        <v>1507.8736842105263</v>
      </c>
      <c r="M13737" s="16">
        <f t="shared" si="662"/>
        <v>1713.4928229665072</v>
      </c>
      <c r="N13737" t="e">
        <f>INDEX(XML!$A$2:$R$782,MATCH(C13737,XML!$D$2:$D$737,0),2)</f>
        <v>#N/A</v>
      </c>
    </row>
    <row r="13738" spans="1:14" ht="67.5" x14ac:dyDescent="0.2">
      <c r="A13738">
        <v>51461</v>
      </c>
      <c r="B13738" t="s">
        <v>9059</v>
      </c>
      <c r="C13738" s="15" t="s">
        <v>9060</v>
      </c>
      <c r="D13738" s="15" t="s">
        <v>9061</v>
      </c>
      <c r="E13738">
        <v>1316</v>
      </c>
      <c r="F13738">
        <v>1988</v>
      </c>
      <c r="H13738">
        <v>12</v>
      </c>
      <c r="K13738" s="16">
        <f t="shared" si="661"/>
        <v>1473.92</v>
      </c>
      <c r="L13738" s="16">
        <f t="shared" si="663"/>
        <v>1551.4947368421053</v>
      </c>
      <c r="M13738" s="16">
        <f t="shared" si="662"/>
        <v>1763.0622009569379</v>
      </c>
      <c r="N13738" t="e">
        <f>INDEX(XML!$A$2:$R$782,MATCH(C13738,XML!$D$2:$D$737,0),2)</f>
        <v>#N/A</v>
      </c>
    </row>
    <row r="13739" spans="1:14" ht="56.25" x14ac:dyDescent="0.2">
      <c r="A13739">
        <v>51465</v>
      </c>
      <c r="B13739" t="s">
        <v>9074</v>
      </c>
      <c r="C13739" s="15" t="s">
        <v>9075</v>
      </c>
      <c r="D13739" s="15" t="s">
        <v>9076</v>
      </c>
      <c r="E13739">
        <v>1111</v>
      </c>
      <c r="F13739">
        <v>1679</v>
      </c>
      <c r="H13739">
        <v>10</v>
      </c>
      <c r="K13739" s="16">
        <f t="shared" si="661"/>
        <v>1244.32</v>
      </c>
      <c r="L13739" s="16">
        <f t="shared" si="663"/>
        <v>1309.8105263157895</v>
      </c>
      <c r="M13739" s="16">
        <f t="shared" si="662"/>
        <v>1488.421052631579</v>
      </c>
      <c r="N13739" t="e">
        <f>INDEX(XML!$A$2:$R$782,MATCH(C13739,XML!$D$2:$D$737,0),2)</f>
        <v>#N/A</v>
      </c>
    </row>
    <row r="13740" spans="1:14" ht="56.25" x14ac:dyDescent="0.2">
      <c r="A13740">
        <v>51466</v>
      </c>
      <c r="B13740" t="s">
        <v>9077</v>
      </c>
      <c r="C13740" s="15" t="s">
        <v>9078</v>
      </c>
      <c r="D13740" s="15" t="s">
        <v>9079</v>
      </c>
      <c r="E13740">
        <v>964</v>
      </c>
      <c r="F13740">
        <v>1456</v>
      </c>
      <c r="H13740">
        <v>20</v>
      </c>
      <c r="K13740" s="16">
        <f t="shared" si="661"/>
        <v>1079.68</v>
      </c>
      <c r="L13740" s="16">
        <f t="shared" si="663"/>
        <v>1136.5052631578947</v>
      </c>
      <c r="M13740" s="16">
        <f t="shared" si="662"/>
        <v>1291.4832535885166</v>
      </c>
      <c r="N13740" t="e">
        <f>INDEX(XML!$A$2:$R$782,MATCH(C13740,XML!$D$2:$D$737,0),2)</f>
        <v>#N/A</v>
      </c>
    </row>
    <row r="13741" spans="1:14" ht="45" x14ac:dyDescent="0.2">
      <c r="A13741">
        <v>53208</v>
      </c>
      <c r="B13741" t="s">
        <v>9251</v>
      </c>
      <c r="C13741" s="15" t="s">
        <v>9252</v>
      </c>
      <c r="D13741" s="15" t="s">
        <v>9253</v>
      </c>
      <c r="E13741">
        <v>1320</v>
      </c>
      <c r="F13741">
        <v>1960</v>
      </c>
      <c r="H13741">
        <v>11</v>
      </c>
      <c r="K13741" s="16">
        <f t="shared" si="661"/>
        <v>1478.4</v>
      </c>
      <c r="L13741" s="16">
        <f t="shared" si="663"/>
        <v>1556.2105263157894</v>
      </c>
      <c r="M13741" s="16">
        <f t="shared" si="662"/>
        <v>1768.4210526315787</v>
      </c>
      <c r="N13741" t="e">
        <f>INDEX(XML!$A$2:$R$782,MATCH(C13741,XML!$D$2:$D$737,0),2)</f>
        <v>#N/A</v>
      </c>
    </row>
    <row r="13742" spans="1:14" ht="45" x14ac:dyDescent="0.2">
      <c r="A13742">
        <v>51471</v>
      </c>
      <c r="B13742" t="s">
        <v>9200</v>
      </c>
      <c r="C13742" s="15" t="s">
        <v>9201</v>
      </c>
      <c r="D13742" s="15" t="s">
        <v>9202</v>
      </c>
      <c r="E13742">
        <v>17930</v>
      </c>
      <c r="F13742">
        <v>27104</v>
      </c>
      <c r="H13742">
        <v>30</v>
      </c>
      <c r="K13742" s="16">
        <f t="shared" si="661"/>
        <v>20081.599999999999</v>
      </c>
      <c r="L13742" s="16">
        <f t="shared" si="663"/>
        <v>21138.52631578947</v>
      </c>
      <c r="M13742" s="16">
        <f t="shared" si="662"/>
        <v>24021.052631578943</v>
      </c>
      <c r="N13742" t="e">
        <f>INDEX(XML!$A$2:$R$782,MATCH(C13742,XML!$D$2:$D$737,0),2)</f>
        <v>#N/A</v>
      </c>
    </row>
    <row r="13743" spans="1:14" ht="45" x14ac:dyDescent="0.2">
      <c r="A13743">
        <v>51472</v>
      </c>
      <c r="B13743" t="s">
        <v>9203</v>
      </c>
      <c r="C13743" s="15" t="s">
        <v>9204</v>
      </c>
      <c r="D13743" s="15" t="s">
        <v>9205</v>
      </c>
      <c r="E13743">
        <v>22820</v>
      </c>
      <c r="F13743">
        <v>34496</v>
      </c>
      <c r="H13743" t="s">
        <v>746</v>
      </c>
      <c r="K13743" s="16">
        <f t="shared" ref="K13743:K13806" si="664">IF(E13743&gt;49999,E13743+E13743*0.07,IF(E13743&lt;=49999,E13743+E13743*0.12))</f>
        <v>25558.400000000001</v>
      </c>
      <c r="L13743" s="16">
        <f t="shared" si="663"/>
        <v>26903.57894736842</v>
      </c>
      <c r="M13743" s="16">
        <f t="shared" ref="M13743:M13806" si="665">IF(COUNTIF(C13743,"*Dahua*"),F13743-10,L13743*100/88)</f>
        <v>30572.248803827748</v>
      </c>
      <c r="N13743" t="e">
        <f>INDEX(XML!$A$2:$R$782,MATCH(C13743,XML!$D$2:$D$737,0),2)</f>
        <v>#N/A</v>
      </c>
    </row>
    <row r="13744" spans="1:14" ht="45" x14ac:dyDescent="0.2">
      <c r="A13744">
        <v>51482</v>
      </c>
      <c r="B13744" t="s">
        <v>9176</v>
      </c>
      <c r="C13744" s="15" t="s">
        <v>9177</v>
      </c>
      <c r="D13744" s="15" t="s">
        <v>9178</v>
      </c>
      <c r="E13744">
        <v>1603</v>
      </c>
      <c r="F13744">
        <v>2422</v>
      </c>
      <c r="H13744">
        <v>20</v>
      </c>
      <c r="K13744" s="16">
        <f t="shared" si="664"/>
        <v>1795.36</v>
      </c>
      <c r="L13744" s="16">
        <f t="shared" si="663"/>
        <v>1889.8526315789475</v>
      </c>
      <c r="M13744" s="16">
        <f t="shared" si="665"/>
        <v>2147.5598086124405</v>
      </c>
      <c r="N13744" t="e">
        <f>INDEX(XML!$A$2:$R$782,MATCH(C13744,XML!$D$2:$D$737,0),2)</f>
        <v>#N/A</v>
      </c>
    </row>
    <row r="13745" spans="1:14" ht="45" x14ac:dyDescent="0.2">
      <c r="A13745">
        <v>51483</v>
      </c>
      <c r="B13745" t="s">
        <v>9179</v>
      </c>
      <c r="C13745" s="15" t="s">
        <v>9180</v>
      </c>
      <c r="D13745" s="15" t="s">
        <v>9181</v>
      </c>
      <c r="E13745">
        <v>2055</v>
      </c>
      <c r="F13745">
        <v>3106</v>
      </c>
      <c r="H13745">
        <v>1</v>
      </c>
      <c r="K13745" s="16">
        <f t="shared" si="664"/>
        <v>2301.6</v>
      </c>
      <c r="L13745" s="16">
        <f t="shared" si="663"/>
        <v>2422.7368421052633</v>
      </c>
      <c r="M13745" s="16">
        <f t="shared" si="665"/>
        <v>2753.1100478468902</v>
      </c>
      <c r="N13745" t="e">
        <f>INDEX(XML!$A$2:$R$782,MATCH(C13745,XML!$D$2:$D$737,0),2)</f>
        <v>#N/A</v>
      </c>
    </row>
    <row r="13746" spans="1:14" ht="45" x14ac:dyDescent="0.2">
      <c r="A13746">
        <v>51486</v>
      </c>
      <c r="B13746" t="s">
        <v>9188</v>
      </c>
      <c r="C13746" s="15" t="s">
        <v>9189</v>
      </c>
      <c r="D13746" s="15" t="s">
        <v>9190</v>
      </c>
      <c r="E13746">
        <v>3440</v>
      </c>
      <c r="F13746">
        <v>5175</v>
      </c>
      <c r="H13746">
        <v>14</v>
      </c>
      <c r="K13746" s="16">
        <f t="shared" si="664"/>
        <v>3852.8</v>
      </c>
      <c r="L13746" s="16">
        <f t="shared" si="663"/>
        <v>4055.5789473684213</v>
      </c>
      <c r="M13746" s="16">
        <f t="shared" si="665"/>
        <v>4608.6124401913876</v>
      </c>
      <c r="N13746" t="e">
        <f>INDEX(XML!$A$2:$R$782,MATCH(C13746,XML!$D$2:$D$737,0),2)</f>
        <v>#N/A</v>
      </c>
    </row>
    <row r="13747" spans="1:14" ht="45" x14ac:dyDescent="0.2">
      <c r="A13747">
        <v>51487</v>
      </c>
      <c r="B13747" t="s">
        <v>9191</v>
      </c>
      <c r="C13747" s="15" t="s">
        <v>9192</v>
      </c>
      <c r="D13747" s="15" t="s">
        <v>9193</v>
      </c>
      <c r="E13747">
        <v>3120</v>
      </c>
      <c r="F13747">
        <v>4682</v>
      </c>
      <c r="H13747">
        <v>7</v>
      </c>
      <c r="K13747" s="16">
        <f t="shared" si="664"/>
        <v>3494.4</v>
      </c>
      <c r="L13747" s="16">
        <f t="shared" si="663"/>
        <v>3678.3157894736842</v>
      </c>
      <c r="M13747" s="16">
        <f t="shared" si="665"/>
        <v>4179.9043062200953</v>
      </c>
      <c r="N13747" t="e">
        <f>INDEX(XML!$A$2:$R$782,MATCH(C13747,XML!$D$2:$D$737,0),2)</f>
        <v>#N/A</v>
      </c>
    </row>
    <row r="13748" spans="1:14" ht="45" x14ac:dyDescent="0.2">
      <c r="A13748">
        <v>51484</v>
      </c>
      <c r="B13748" t="s">
        <v>9182</v>
      </c>
      <c r="C13748" s="15" t="s">
        <v>9183</v>
      </c>
      <c r="D13748" s="15" t="s">
        <v>9184</v>
      </c>
      <c r="E13748">
        <v>3120</v>
      </c>
      <c r="F13748">
        <v>4682</v>
      </c>
      <c r="K13748" s="16">
        <f t="shared" si="664"/>
        <v>3494.4</v>
      </c>
      <c r="L13748" s="16">
        <f t="shared" si="663"/>
        <v>3678.3157894736842</v>
      </c>
      <c r="M13748" s="16">
        <f t="shared" si="665"/>
        <v>4179.9043062200953</v>
      </c>
      <c r="N13748" t="e">
        <f>INDEX(XML!$A$2:$R$782,MATCH(C13748,XML!$D$2:$D$737,0),2)</f>
        <v>#N/A</v>
      </c>
    </row>
    <row r="13749" spans="1:14" ht="45" x14ac:dyDescent="0.2">
      <c r="A13749">
        <v>51485</v>
      </c>
      <c r="B13749" t="s">
        <v>9185</v>
      </c>
      <c r="C13749" s="15" t="s">
        <v>9186</v>
      </c>
      <c r="D13749" s="15" t="s">
        <v>9187</v>
      </c>
      <c r="E13749">
        <v>2609</v>
      </c>
      <c r="F13749">
        <v>3943</v>
      </c>
      <c r="K13749" s="16">
        <f t="shared" si="664"/>
        <v>2922.08</v>
      </c>
      <c r="L13749" s="16">
        <f t="shared" si="663"/>
        <v>3075.8736842105263</v>
      </c>
      <c r="M13749" s="16">
        <f t="shared" si="665"/>
        <v>3495.311004784689</v>
      </c>
      <c r="N13749" t="e">
        <f>INDEX(XML!$A$2:$R$782,MATCH(C13749,XML!$D$2:$D$737,0),2)</f>
        <v>#N/A</v>
      </c>
    </row>
    <row r="13750" spans="1:14" ht="45" x14ac:dyDescent="0.2">
      <c r="A13750">
        <v>51488</v>
      </c>
      <c r="B13750" t="s">
        <v>9194</v>
      </c>
      <c r="C13750" s="15" t="s">
        <v>9195</v>
      </c>
      <c r="D13750" s="15" t="s">
        <v>9196</v>
      </c>
      <c r="E13750">
        <v>3805</v>
      </c>
      <c r="F13750">
        <v>5724</v>
      </c>
      <c r="H13750">
        <v>30</v>
      </c>
      <c r="K13750" s="16">
        <f t="shared" si="664"/>
        <v>4261.6000000000004</v>
      </c>
      <c r="L13750" s="16">
        <f t="shared" si="663"/>
        <v>4485.8947368421059</v>
      </c>
      <c r="M13750" s="16">
        <f t="shared" si="665"/>
        <v>5097.6076555023928</v>
      </c>
      <c r="N13750" t="e">
        <f>INDEX(XML!$A$2:$R$782,MATCH(C13750,XML!$D$2:$D$737,0),2)</f>
        <v>#N/A</v>
      </c>
    </row>
    <row r="13751" spans="1:14" ht="45" x14ac:dyDescent="0.2">
      <c r="A13751">
        <v>51489</v>
      </c>
      <c r="B13751" t="s">
        <v>9197</v>
      </c>
      <c r="C13751" s="15" t="s">
        <v>9198</v>
      </c>
      <c r="D13751" s="15" t="s">
        <v>9199</v>
      </c>
      <c r="E13751">
        <v>3668</v>
      </c>
      <c r="F13751">
        <v>5544</v>
      </c>
      <c r="K13751" s="16">
        <f t="shared" si="664"/>
        <v>4108.16</v>
      </c>
      <c r="L13751" s="16">
        <f t="shared" si="663"/>
        <v>4324.378947368421</v>
      </c>
      <c r="M13751" s="16">
        <f t="shared" si="665"/>
        <v>4914.0669856459326</v>
      </c>
      <c r="N13751" t="e">
        <f>INDEX(XML!$A$2:$R$782,MATCH(C13751,XML!$D$2:$D$737,0),2)</f>
        <v>#N/A</v>
      </c>
    </row>
    <row r="13752" spans="1:14" ht="33.75" x14ac:dyDescent="0.2">
      <c r="A13752">
        <v>59803</v>
      </c>
      <c r="B13752" t="s">
        <v>17657</v>
      </c>
      <c r="C13752" s="15" t="s">
        <v>17658</v>
      </c>
      <c r="D13752" s="15" t="s">
        <v>17659</v>
      </c>
      <c r="E13752">
        <v>647</v>
      </c>
      <c r="F13752">
        <v>978</v>
      </c>
      <c r="H13752">
        <v>4</v>
      </c>
      <c r="K13752" s="16">
        <f t="shared" si="664"/>
        <v>724.64</v>
      </c>
      <c r="L13752" s="16">
        <f t="shared" si="663"/>
        <v>762.77894736842109</v>
      </c>
      <c r="M13752" s="16">
        <f t="shared" si="665"/>
        <v>866.79425837320571</v>
      </c>
      <c r="N13752" t="e">
        <f>INDEX(XML!$A$2:$R$782,MATCH(C13752,XML!$D$2:$D$737,0),2)</f>
        <v>#N/A</v>
      </c>
    </row>
    <row r="13753" spans="1:14" ht="33.75" x14ac:dyDescent="0.2">
      <c r="A13753">
        <v>62387</v>
      </c>
      <c r="B13753" t="s">
        <v>19789</v>
      </c>
      <c r="C13753" s="15" t="s">
        <v>19790</v>
      </c>
      <c r="D13753" s="15" t="s">
        <v>19791</v>
      </c>
      <c r="E13753">
        <v>385</v>
      </c>
      <c r="F13753">
        <v>580</v>
      </c>
      <c r="H13753">
        <v>23</v>
      </c>
      <c r="K13753" s="16">
        <f t="shared" si="664"/>
        <v>431.2</v>
      </c>
      <c r="L13753" s="16">
        <f t="shared" si="663"/>
        <v>453.89473684210526</v>
      </c>
      <c r="M13753" s="16">
        <f t="shared" si="665"/>
        <v>515.78947368421052</v>
      </c>
      <c r="N13753" t="e">
        <f>INDEX(XML!$A$2:$R$782,MATCH(C13753,XML!$D$2:$D$737,0),2)</f>
        <v>#N/A</v>
      </c>
    </row>
    <row r="13754" spans="1:14" ht="33.75" x14ac:dyDescent="0.2">
      <c r="A13754">
        <v>51490</v>
      </c>
      <c r="B13754" t="s">
        <v>9260</v>
      </c>
      <c r="C13754" s="15" t="s">
        <v>9261</v>
      </c>
      <c r="D13754" s="15" t="s">
        <v>9262</v>
      </c>
      <c r="E13754">
        <v>207</v>
      </c>
      <c r="F13754">
        <v>313</v>
      </c>
      <c r="H13754" t="s">
        <v>746</v>
      </c>
      <c r="K13754" s="16">
        <f t="shared" si="664"/>
        <v>231.84</v>
      </c>
      <c r="L13754" s="16">
        <f t="shared" si="663"/>
        <v>244.04210526315791</v>
      </c>
      <c r="M13754" s="16">
        <f t="shared" si="665"/>
        <v>277.32057416267941</v>
      </c>
      <c r="N13754" t="e">
        <f>INDEX(XML!$A$2:$R$782,MATCH(C13754,XML!$D$2:$D$737,0),2)</f>
        <v>#N/A</v>
      </c>
    </row>
    <row r="13755" spans="1:14" ht="33.75" x14ac:dyDescent="0.2">
      <c r="A13755">
        <v>51491</v>
      </c>
      <c r="B13755" t="s">
        <v>9266</v>
      </c>
      <c r="C13755" s="15" t="s">
        <v>9267</v>
      </c>
      <c r="D13755" s="15" t="s">
        <v>9268</v>
      </c>
      <c r="E13755">
        <v>309</v>
      </c>
      <c r="F13755">
        <v>469</v>
      </c>
      <c r="H13755" t="s">
        <v>746</v>
      </c>
      <c r="K13755" s="16">
        <f t="shared" si="664"/>
        <v>346.08</v>
      </c>
      <c r="L13755" s="16">
        <f t="shared" si="663"/>
        <v>364.29473684210524</v>
      </c>
      <c r="M13755" s="16">
        <f t="shared" si="665"/>
        <v>413.97129186602871</v>
      </c>
      <c r="N13755" t="e">
        <f>INDEX(XML!$A$2:$R$782,MATCH(C13755,XML!$D$2:$D$737,0),2)</f>
        <v>#N/A</v>
      </c>
    </row>
    <row r="13756" spans="1:14" ht="33.75" x14ac:dyDescent="0.2">
      <c r="A13756">
        <v>51492</v>
      </c>
      <c r="B13756" t="s">
        <v>9269</v>
      </c>
      <c r="C13756" s="15" t="s">
        <v>9270</v>
      </c>
      <c r="D13756" s="15" t="s">
        <v>9271</v>
      </c>
      <c r="E13756">
        <v>500</v>
      </c>
      <c r="F13756">
        <v>755</v>
      </c>
      <c r="H13756" t="s">
        <v>746</v>
      </c>
      <c r="K13756" s="16">
        <f t="shared" si="664"/>
        <v>560</v>
      </c>
      <c r="L13756" s="16">
        <f t="shared" si="663"/>
        <v>589.47368421052636</v>
      </c>
      <c r="M13756" s="16">
        <f t="shared" si="665"/>
        <v>669.85645933014359</v>
      </c>
      <c r="N13756" t="e">
        <f>INDEX(XML!$A$2:$R$782,MATCH(C13756,XML!$D$2:$D$737,0),2)</f>
        <v>#N/A</v>
      </c>
    </row>
    <row r="13757" spans="1:14" ht="33.75" x14ac:dyDescent="0.2">
      <c r="A13757">
        <v>51493</v>
      </c>
      <c r="B13757" t="s">
        <v>9272</v>
      </c>
      <c r="C13757" s="15" t="s">
        <v>9273</v>
      </c>
      <c r="D13757" s="15" t="s">
        <v>9274</v>
      </c>
      <c r="E13757">
        <v>820</v>
      </c>
      <c r="F13757">
        <v>1232</v>
      </c>
      <c r="H13757">
        <v>1</v>
      </c>
      <c r="K13757" s="16">
        <f t="shared" si="664"/>
        <v>918.4</v>
      </c>
      <c r="L13757" s="16">
        <f t="shared" si="663"/>
        <v>966.73684210526312</v>
      </c>
      <c r="M13757" s="16">
        <f t="shared" si="665"/>
        <v>1098.5645933014353</v>
      </c>
      <c r="N13757" t="e">
        <f>INDEX(XML!$A$2:$R$782,MATCH(C13757,XML!$D$2:$D$737,0),2)</f>
        <v>#N/A</v>
      </c>
    </row>
    <row r="13758" spans="1:14" ht="33.75" x14ac:dyDescent="0.2">
      <c r="A13758">
        <v>51494</v>
      </c>
      <c r="B13758" t="s">
        <v>9275</v>
      </c>
      <c r="C13758" s="15" t="s">
        <v>9276</v>
      </c>
      <c r="D13758" s="15" t="s">
        <v>9277</v>
      </c>
      <c r="E13758">
        <v>1135</v>
      </c>
      <c r="F13758">
        <v>1701</v>
      </c>
      <c r="H13758" t="s">
        <v>746</v>
      </c>
      <c r="K13758" s="16">
        <f t="shared" si="664"/>
        <v>1271.2</v>
      </c>
      <c r="L13758" s="16">
        <f t="shared" si="663"/>
        <v>1338.1052631578948</v>
      </c>
      <c r="M13758" s="16">
        <f t="shared" si="665"/>
        <v>1520.5741626794259</v>
      </c>
      <c r="N13758" t="e">
        <f>INDEX(XML!$A$2:$R$782,MATCH(C13758,XML!$D$2:$D$737,0),2)</f>
        <v>#N/A</v>
      </c>
    </row>
    <row r="13759" spans="1:14" ht="33.75" x14ac:dyDescent="0.2">
      <c r="A13759">
        <v>51495</v>
      </c>
      <c r="B13759" t="s">
        <v>9278</v>
      </c>
      <c r="C13759" s="15" t="s">
        <v>9279</v>
      </c>
      <c r="D13759" s="15" t="s">
        <v>9280</v>
      </c>
      <c r="E13759">
        <v>797</v>
      </c>
      <c r="F13759">
        <v>1204</v>
      </c>
      <c r="H13759">
        <v>12</v>
      </c>
      <c r="K13759" s="16">
        <f t="shared" si="664"/>
        <v>892.64</v>
      </c>
      <c r="L13759" s="16">
        <f t="shared" si="663"/>
        <v>939.62105263157889</v>
      </c>
      <c r="M13759" s="16">
        <f t="shared" si="665"/>
        <v>1067.7511961722487</v>
      </c>
      <c r="N13759" t="e">
        <f>INDEX(XML!$A$2:$R$782,MATCH(C13759,XML!$D$2:$D$737,0),2)</f>
        <v>#N/A</v>
      </c>
    </row>
    <row r="13760" spans="1:14" ht="33.75" x14ac:dyDescent="0.2">
      <c r="A13760">
        <v>51496</v>
      </c>
      <c r="B13760" t="s">
        <v>9281</v>
      </c>
      <c r="C13760" s="15" t="s">
        <v>9282</v>
      </c>
      <c r="D13760" s="15" t="s">
        <v>9283</v>
      </c>
      <c r="E13760">
        <v>220</v>
      </c>
      <c r="F13760">
        <v>333</v>
      </c>
      <c r="H13760">
        <v>24</v>
      </c>
      <c r="K13760" s="16">
        <f t="shared" si="664"/>
        <v>246.4</v>
      </c>
      <c r="L13760" s="16">
        <f t="shared" si="663"/>
        <v>259.36842105263156</v>
      </c>
      <c r="M13760" s="16">
        <f t="shared" si="665"/>
        <v>294.73684210526312</v>
      </c>
      <c r="N13760" t="e">
        <f>INDEX(XML!$A$2:$R$782,MATCH(C13760,XML!$D$2:$D$737,0),2)</f>
        <v>#N/A</v>
      </c>
    </row>
    <row r="13761" spans="1:14" ht="33.75" x14ac:dyDescent="0.2">
      <c r="A13761">
        <v>51497</v>
      </c>
      <c r="B13761" t="s">
        <v>9284</v>
      </c>
      <c r="C13761" s="15" t="s">
        <v>9285</v>
      </c>
      <c r="D13761" s="15" t="s">
        <v>9286</v>
      </c>
      <c r="E13761">
        <v>313</v>
      </c>
      <c r="F13761">
        <v>469</v>
      </c>
      <c r="H13761">
        <v>39</v>
      </c>
      <c r="K13761" s="16">
        <f t="shared" si="664"/>
        <v>350.56</v>
      </c>
      <c r="L13761" s="16">
        <f t="shared" si="663"/>
        <v>369.01052631578949</v>
      </c>
      <c r="M13761" s="16">
        <f t="shared" si="665"/>
        <v>419.33014354066984</v>
      </c>
      <c r="N13761" t="e">
        <f>INDEX(XML!$A$2:$R$782,MATCH(C13761,XML!$D$2:$D$737,0),2)</f>
        <v>#N/A</v>
      </c>
    </row>
    <row r="13762" spans="1:14" ht="33.75" x14ac:dyDescent="0.2">
      <c r="A13762">
        <v>51498</v>
      </c>
      <c r="B13762" t="s">
        <v>9287</v>
      </c>
      <c r="C13762" s="15" t="s">
        <v>9288</v>
      </c>
      <c r="D13762" s="15" t="s">
        <v>9289</v>
      </c>
      <c r="E13762">
        <v>500</v>
      </c>
      <c r="F13762">
        <v>755</v>
      </c>
      <c r="H13762">
        <v>25</v>
      </c>
      <c r="K13762" s="16">
        <f t="shared" si="664"/>
        <v>560</v>
      </c>
      <c r="L13762" s="16">
        <f t="shared" si="663"/>
        <v>589.47368421052636</v>
      </c>
      <c r="M13762" s="16">
        <f t="shared" si="665"/>
        <v>669.85645933014359</v>
      </c>
      <c r="N13762" t="e">
        <f>INDEX(XML!$A$2:$R$782,MATCH(C13762,XML!$D$2:$D$737,0),2)</f>
        <v>#N/A</v>
      </c>
    </row>
    <row r="13763" spans="1:14" ht="33.75" x14ac:dyDescent="0.2">
      <c r="A13763">
        <v>51499</v>
      </c>
      <c r="B13763" t="s">
        <v>9290</v>
      </c>
      <c r="C13763" s="15" t="s">
        <v>9291</v>
      </c>
      <c r="D13763" s="15" t="s">
        <v>9292</v>
      </c>
      <c r="E13763">
        <v>820</v>
      </c>
      <c r="F13763">
        <v>1232</v>
      </c>
      <c r="H13763">
        <v>20</v>
      </c>
      <c r="K13763" s="16">
        <f t="shared" si="664"/>
        <v>918.4</v>
      </c>
      <c r="L13763" s="16">
        <f t="shared" si="663"/>
        <v>966.73684210526312</v>
      </c>
      <c r="M13763" s="16">
        <f t="shared" si="665"/>
        <v>1098.5645933014353</v>
      </c>
      <c r="N13763" t="e">
        <f>INDEX(XML!$A$2:$R$782,MATCH(C13763,XML!$D$2:$D$737,0),2)</f>
        <v>#N/A</v>
      </c>
    </row>
    <row r="13764" spans="1:14" ht="33.75" x14ac:dyDescent="0.2">
      <c r="A13764">
        <v>51500</v>
      </c>
      <c r="B13764" t="s">
        <v>9293</v>
      </c>
      <c r="C13764" s="15" t="s">
        <v>9294</v>
      </c>
      <c r="D13764" s="15" t="s">
        <v>9295</v>
      </c>
      <c r="E13764">
        <v>1126</v>
      </c>
      <c r="F13764">
        <v>1701</v>
      </c>
      <c r="H13764" t="s">
        <v>746</v>
      </c>
      <c r="K13764" s="16">
        <f t="shared" si="664"/>
        <v>1261.1199999999999</v>
      </c>
      <c r="L13764" s="16">
        <f t="shared" si="663"/>
        <v>1327.4947368421051</v>
      </c>
      <c r="M13764" s="16">
        <f t="shared" si="665"/>
        <v>1508.5167464114829</v>
      </c>
      <c r="N13764" t="e">
        <f>INDEX(XML!$A$2:$R$782,MATCH(C13764,XML!$D$2:$D$737,0),2)</f>
        <v>#N/A</v>
      </c>
    </row>
    <row r="13765" spans="1:14" ht="33.75" x14ac:dyDescent="0.2">
      <c r="A13765">
        <v>51501</v>
      </c>
      <c r="B13765" t="s">
        <v>9296</v>
      </c>
      <c r="C13765" s="15" t="s">
        <v>9297</v>
      </c>
      <c r="D13765" s="15" t="s">
        <v>9298</v>
      </c>
      <c r="E13765">
        <v>430</v>
      </c>
      <c r="F13765">
        <v>644</v>
      </c>
      <c r="H13765">
        <v>4</v>
      </c>
      <c r="K13765" s="16">
        <f t="shared" si="664"/>
        <v>481.6</v>
      </c>
      <c r="L13765" s="16">
        <f t="shared" ref="L13765:L13828" si="666">K13765*100/95</f>
        <v>506.94736842105266</v>
      </c>
      <c r="M13765" s="16">
        <f t="shared" si="665"/>
        <v>576.07655502392345</v>
      </c>
      <c r="N13765" t="e">
        <f>INDEX(XML!$A$2:$R$782,MATCH(C13765,XML!$D$2:$D$737,0),2)</f>
        <v>#N/A</v>
      </c>
    </row>
    <row r="13766" spans="1:14" ht="33.75" x14ac:dyDescent="0.2">
      <c r="A13766">
        <v>51502</v>
      </c>
      <c r="B13766" t="s">
        <v>9299</v>
      </c>
      <c r="C13766" s="15" t="s">
        <v>9300</v>
      </c>
      <c r="D13766" s="15" t="s">
        <v>9301</v>
      </c>
      <c r="E13766">
        <v>555</v>
      </c>
      <c r="F13766">
        <v>840</v>
      </c>
      <c r="H13766">
        <v>31</v>
      </c>
      <c r="K13766" s="16">
        <f t="shared" si="664"/>
        <v>621.6</v>
      </c>
      <c r="L13766" s="16">
        <f t="shared" si="666"/>
        <v>654.31578947368416</v>
      </c>
      <c r="M13766" s="16">
        <f t="shared" si="665"/>
        <v>743.5406698564592</v>
      </c>
      <c r="N13766" t="e">
        <f>INDEX(XML!$A$2:$R$782,MATCH(C13766,XML!$D$2:$D$737,0),2)</f>
        <v>#N/A</v>
      </c>
    </row>
    <row r="13767" spans="1:14" ht="33.75" x14ac:dyDescent="0.2">
      <c r="A13767">
        <v>51503</v>
      </c>
      <c r="B13767" t="s">
        <v>9302</v>
      </c>
      <c r="C13767" s="15" t="s">
        <v>9303</v>
      </c>
      <c r="D13767" s="15" t="s">
        <v>9304</v>
      </c>
      <c r="E13767">
        <v>427</v>
      </c>
      <c r="F13767">
        <v>644</v>
      </c>
      <c r="H13767">
        <v>24</v>
      </c>
      <c r="K13767" s="16">
        <f t="shared" si="664"/>
        <v>478.24</v>
      </c>
      <c r="L13767" s="16">
        <f t="shared" si="666"/>
        <v>503.41052631578947</v>
      </c>
      <c r="M13767" s="16">
        <f t="shared" si="665"/>
        <v>572.05741626794259</v>
      </c>
      <c r="N13767" t="e">
        <f>INDEX(XML!$A$2:$R$782,MATCH(C13767,XML!$D$2:$D$737,0),2)</f>
        <v>#N/A</v>
      </c>
    </row>
    <row r="13768" spans="1:14" ht="33.75" x14ac:dyDescent="0.2">
      <c r="A13768">
        <v>51504</v>
      </c>
      <c r="B13768" t="s">
        <v>9305</v>
      </c>
      <c r="C13768" s="15" t="s">
        <v>9306</v>
      </c>
      <c r="D13768" s="15" t="s">
        <v>9307</v>
      </c>
      <c r="E13768">
        <v>695</v>
      </c>
      <c r="F13768">
        <v>1050</v>
      </c>
      <c r="H13768">
        <v>6</v>
      </c>
      <c r="K13768" s="16">
        <f t="shared" si="664"/>
        <v>778.4</v>
      </c>
      <c r="L13768" s="16">
        <f t="shared" si="666"/>
        <v>819.36842105263156</v>
      </c>
      <c r="M13768" s="16">
        <f t="shared" si="665"/>
        <v>931.1004784688995</v>
      </c>
      <c r="N13768" t="e">
        <f>INDEX(XML!$A$2:$R$782,MATCH(C13768,XML!$D$2:$D$737,0),2)</f>
        <v>#N/A</v>
      </c>
    </row>
    <row r="13769" spans="1:14" ht="15.75" x14ac:dyDescent="0.25">
      <c r="A13769" s="184" t="s">
        <v>19091</v>
      </c>
      <c r="B13769" s="184"/>
      <c r="C13769" s="185"/>
      <c r="D13769" s="185"/>
      <c r="E13769" s="184"/>
      <c r="F13769" s="184"/>
      <c r="G13769" s="184"/>
      <c r="H13769" s="184"/>
      <c r="I13769" s="184"/>
      <c r="J13769" s="184"/>
      <c r="K13769" s="16">
        <f t="shared" si="664"/>
        <v>0</v>
      </c>
      <c r="L13769" s="16">
        <f t="shared" si="666"/>
        <v>0</v>
      </c>
      <c r="M13769" s="16">
        <f t="shared" si="665"/>
        <v>0</v>
      </c>
      <c r="N13769" t="e">
        <f>INDEX(XML!$A$2:$R$782,MATCH(C13769,XML!$D$2:$D$737,0),2)</f>
        <v>#N/A</v>
      </c>
    </row>
    <row r="13770" spans="1:14" ht="67.5" x14ac:dyDescent="0.2">
      <c r="A13770">
        <v>60819</v>
      </c>
      <c r="B13770" t="s">
        <v>17579</v>
      </c>
      <c r="C13770" s="15" t="s">
        <v>17580</v>
      </c>
      <c r="D13770" s="15" t="s">
        <v>17581</v>
      </c>
      <c r="E13770">
        <v>707</v>
      </c>
      <c r="F13770">
        <v>1068</v>
      </c>
      <c r="H13770">
        <v>14</v>
      </c>
      <c r="K13770" s="16">
        <f t="shared" si="664"/>
        <v>791.84</v>
      </c>
      <c r="L13770" s="16">
        <f t="shared" si="666"/>
        <v>833.51578947368421</v>
      </c>
      <c r="M13770" s="16">
        <f t="shared" si="665"/>
        <v>947.17703349282306</v>
      </c>
      <c r="N13770" t="e">
        <f>INDEX(XML!$A$2:$R$782,MATCH(C13770,XML!$D$2:$D$737,0),2)</f>
        <v>#N/A</v>
      </c>
    </row>
    <row r="13771" spans="1:14" ht="56.25" x14ac:dyDescent="0.2">
      <c r="A13771">
        <v>60820</v>
      </c>
      <c r="B13771" t="s">
        <v>17576</v>
      </c>
      <c r="C13771" s="15" t="s">
        <v>17577</v>
      </c>
      <c r="D13771" s="15" t="s">
        <v>17578</v>
      </c>
      <c r="E13771">
        <v>580</v>
      </c>
      <c r="F13771">
        <v>877</v>
      </c>
      <c r="H13771">
        <v>30</v>
      </c>
      <c r="K13771" s="16">
        <f t="shared" si="664"/>
        <v>649.6</v>
      </c>
      <c r="L13771" s="16">
        <f t="shared" si="666"/>
        <v>683.78947368421052</v>
      </c>
      <c r="M13771" s="16">
        <f t="shared" si="665"/>
        <v>777.03349282296654</v>
      </c>
      <c r="N13771" t="e">
        <f>INDEX(XML!$A$2:$R$782,MATCH(C13771,XML!$D$2:$D$737,0),2)</f>
        <v>#N/A</v>
      </c>
    </row>
    <row r="13772" spans="1:14" ht="56.25" x14ac:dyDescent="0.2">
      <c r="A13772">
        <v>60824</v>
      </c>
      <c r="B13772" t="s">
        <v>17600</v>
      </c>
      <c r="C13772" s="15" t="s">
        <v>17601</v>
      </c>
      <c r="D13772" s="15" t="s">
        <v>17602</v>
      </c>
      <c r="E13772">
        <v>1120</v>
      </c>
      <c r="F13772">
        <v>1692</v>
      </c>
      <c r="H13772">
        <v>2</v>
      </c>
      <c r="K13772" s="16">
        <f t="shared" si="664"/>
        <v>1254.4000000000001</v>
      </c>
      <c r="L13772" s="16">
        <f t="shared" si="666"/>
        <v>1320.4210526315792</v>
      </c>
      <c r="M13772" s="16">
        <f t="shared" si="665"/>
        <v>1500.4784688995219</v>
      </c>
      <c r="N13772" t="e">
        <f>INDEX(XML!$A$2:$R$782,MATCH(C13772,XML!$D$2:$D$737,0),2)</f>
        <v>#N/A</v>
      </c>
    </row>
    <row r="13773" spans="1:14" ht="56.25" x14ac:dyDescent="0.2">
      <c r="A13773">
        <v>60823</v>
      </c>
      <c r="B13773" t="s">
        <v>17594</v>
      </c>
      <c r="C13773" s="15" t="s">
        <v>17595</v>
      </c>
      <c r="D13773" s="15" t="s">
        <v>17596</v>
      </c>
      <c r="E13773">
        <v>1014</v>
      </c>
      <c r="F13773">
        <v>1531</v>
      </c>
      <c r="H13773">
        <v>8</v>
      </c>
      <c r="K13773" s="16">
        <f t="shared" si="664"/>
        <v>1135.68</v>
      </c>
      <c r="L13773" s="16">
        <f t="shared" si="666"/>
        <v>1195.4526315789474</v>
      </c>
      <c r="M13773" s="16">
        <f t="shared" si="665"/>
        <v>1358.4688995215311</v>
      </c>
      <c r="N13773" t="e">
        <f>INDEX(XML!$A$2:$R$782,MATCH(C13773,XML!$D$2:$D$737,0),2)</f>
        <v>#N/A</v>
      </c>
    </row>
    <row r="13774" spans="1:14" ht="45" x14ac:dyDescent="0.2">
      <c r="A13774">
        <v>60822</v>
      </c>
      <c r="B13774" t="s">
        <v>17588</v>
      </c>
      <c r="C13774" s="15" t="s">
        <v>17589</v>
      </c>
      <c r="D13774" s="15" t="s">
        <v>17590</v>
      </c>
      <c r="E13774">
        <v>831</v>
      </c>
      <c r="F13774">
        <v>1255</v>
      </c>
      <c r="H13774">
        <v>18</v>
      </c>
      <c r="K13774" s="16">
        <f t="shared" si="664"/>
        <v>930.72</v>
      </c>
      <c r="L13774" s="16">
        <f t="shared" si="666"/>
        <v>979.70526315789471</v>
      </c>
      <c r="M13774" s="16">
        <f t="shared" si="665"/>
        <v>1113.3014354066984</v>
      </c>
      <c r="N13774" t="e">
        <f>INDEX(XML!$A$2:$R$782,MATCH(C13774,XML!$D$2:$D$737,0),2)</f>
        <v>#N/A</v>
      </c>
    </row>
    <row r="13775" spans="1:14" ht="56.25" x14ac:dyDescent="0.2">
      <c r="A13775">
        <v>60821</v>
      </c>
      <c r="B13775" t="s">
        <v>17585</v>
      </c>
      <c r="C13775" s="15" t="s">
        <v>17586</v>
      </c>
      <c r="D13775" s="15" t="s">
        <v>17587</v>
      </c>
      <c r="E13775">
        <v>741</v>
      </c>
      <c r="F13775">
        <v>1119</v>
      </c>
      <c r="H13775">
        <v>32</v>
      </c>
      <c r="K13775" s="16">
        <f t="shared" si="664"/>
        <v>829.92</v>
      </c>
      <c r="L13775" s="16">
        <f t="shared" si="666"/>
        <v>873.6</v>
      </c>
      <c r="M13775" s="16">
        <f t="shared" si="665"/>
        <v>992.72727272727275</v>
      </c>
      <c r="N13775" t="e">
        <f>INDEX(XML!$A$2:$R$782,MATCH(C13775,XML!$D$2:$D$737,0),2)</f>
        <v>#N/A</v>
      </c>
    </row>
    <row r="13776" spans="1:14" ht="45" x14ac:dyDescent="0.2">
      <c r="A13776">
        <v>60836</v>
      </c>
      <c r="B13776" t="s">
        <v>17603</v>
      </c>
      <c r="C13776" s="15" t="s">
        <v>17604</v>
      </c>
      <c r="D13776" s="15" t="s">
        <v>17605</v>
      </c>
      <c r="E13776">
        <v>21886</v>
      </c>
      <c r="F13776">
        <v>33084</v>
      </c>
      <c r="H13776">
        <v>2</v>
      </c>
      <c r="K13776" s="16">
        <f t="shared" si="664"/>
        <v>24512.32</v>
      </c>
      <c r="L13776" s="16">
        <f t="shared" si="666"/>
        <v>25802.442105263159</v>
      </c>
      <c r="M13776" s="16">
        <f t="shared" si="665"/>
        <v>29320.956937799045</v>
      </c>
      <c r="N13776" t="e">
        <f>INDEX(XML!$A$2:$R$782,MATCH(C13776,XML!$D$2:$D$737,0),2)</f>
        <v>#N/A</v>
      </c>
    </row>
    <row r="13777" spans="1:14" ht="45" x14ac:dyDescent="0.2">
      <c r="A13777">
        <v>60830</v>
      </c>
      <c r="B13777" t="s">
        <v>17612</v>
      </c>
      <c r="C13777" s="15" t="s">
        <v>17613</v>
      </c>
      <c r="D13777" s="15" t="s">
        <v>17614</v>
      </c>
      <c r="E13777">
        <v>722</v>
      </c>
      <c r="F13777">
        <v>1090</v>
      </c>
      <c r="H13777" t="s">
        <v>746</v>
      </c>
      <c r="K13777" s="16">
        <f t="shared" si="664"/>
        <v>808.64</v>
      </c>
      <c r="L13777" s="16">
        <f t="shared" si="666"/>
        <v>851.2</v>
      </c>
      <c r="M13777" s="16">
        <f t="shared" si="665"/>
        <v>967.27272727272725</v>
      </c>
      <c r="N13777" t="e">
        <f>INDEX(XML!$A$2:$R$782,MATCH(C13777,XML!$D$2:$D$737,0),2)</f>
        <v>#N/A</v>
      </c>
    </row>
    <row r="13778" spans="1:14" ht="45" x14ac:dyDescent="0.2">
      <c r="A13778">
        <v>60829</v>
      </c>
      <c r="B13778" t="s">
        <v>17609</v>
      </c>
      <c r="C13778" s="15" t="s">
        <v>17610</v>
      </c>
      <c r="D13778" s="15" t="s">
        <v>17611</v>
      </c>
      <c r="E13778">
        <v>596</v>
      </c>
      <c r="F13778">
        <v>900</v>
      </c>
      <c r="K13778" s="16">
        <f t="shared" si="664"/>
        <v>667.52</v>
      </c>
      <c r="L13778" s="16">
        <f t="shared" si="666"/>
        <v>702.65263157894742</v>
      </c>
      <c r="M13778" s="16">
        <f t="shared" si="665"/>
        <v>798.46889952153117</v>
      </c>
      <c r="N13778" t="e">
        <f>INDEX(XML!$A$2:$R$782,MATCH(C13778,XML!$D$2:$D$737,0),2)</f>
        <v>#N/A</v>
      </c>
    </row>
    <row r="13779" spans="1:14" ht="45" x14ac:dyDescent="0.2">
      <c r="A13779">
        <v>60833</v>
      </c>
      <c r="B13779" t="s">
        <v>17621</v>
      </c>
      <c r="C13779" s="15" t="s">
        <v>17622</v>
      </c>
      <c r="D13779" s="15" t="s">
        <v>17623</v>
      </c>
      <c r="E13779">
        <v>638</v>
      </c>
      <c r="F13779">
        <v>963</v>
      </c>
      <c r="H13779">
        <v>48</v>
      </c>
      <c r="K13779" s="16">
        <f t="shared" si="664"/>
        <v>714.56</v>
      </c>
      <c r="L13779" s="16">
        <f t="shared" si="666"/>
        <v>752.16842105263163</v>
      </c>
      <c r="M13779" s="16">
        <f t="shared" si="665"/>
        <v>854.73684210526324</v>
      </c>
      <c r="N13779" t="e">
        <f>INDEX(XML!$A$2:$R$782,MATCH(C13779,XML!$D$2:$D$737,0),2)</f>
        <v>#N/A</v>
      </c>
    </row>
    <row r="13780" spans="1:14" ht="45" x14ac:dyDescent="0.2">
      <c r="A13780">
        <v>60834</v>
      </c>
      <c r="B13780" t="s">
        <v>17624</v>
      </c>
      <c r="C13780" s="15" t="s">
        <v>17625</v>
      </c>
      <c r="D13780" s="15" t="s">
        <v>17626</v>
      </c>
      <c r="E13780">
        <v>811</v>
      </c>
      <c r="F13780">
        <v>1226</v>
      </c>
      <c r="H13780">
        <v>11</v>
      </c>
      <c r="K13780" s="16">
        <f t="shared" si="664"/>
        <v>908.31999999999994</v>
      </c>
      <c r="L13780" s="16">
        <f t="shared" si="666"/>
        <v>956.12631578947367</v>
      </c>
      <c r="M13780" s="16">
        <f t="shared" si="665"/>
        <v>1086.5071770334928</v>
      </c>
      <c r="N13780" t="e">
        <f>INDEX(XML!$A$2:$R$782,MATCH(C13780,XML!$D$2:$D$737,0),2)</f>
        <v>#N/A</v>
      </c>
    </row>
    <row r="13781" spans="1:14" ht="56.25" x14ac:dyDescent="0.2">
      <c r="A13781">
        <v>60835</v>
      </c>
      <c r="B13781" t="s">
        <v>17627</v>
      </c>
      <c r="C13781" s="15" t="s">
        <v>17628</v>
      </c>
      <c r="D13781" s="15" t="s">
        <v>17629</v>
      </c>
      <c r="E13781">
        <v>806</v>
      </c>
      <c r="F13781">
        <v>1217</v>
      </c>
      <c r="H13781">
        <v>22</v>
      </c>
      <c r="K13781" s="16">
        <f t="shared" si="664"/>
        <v>902.72</v>
      </c>
      <c r="L13781" s="16">
        <f t="shared" si="666"/>
        <v>950.23157894736846</v>
      </c>
      <c r="M13781" s="16">
        <f t="shared" si="665"/>
        <v>1079.8086124401914</v>
      </c>
      <c r="N13781" t="e">
        <f>INDEX(XML!$A$2:$R$782,MATCH(C13781,XML!$D$2:$D$737,0),2)</f>
        <v>#N/A</v>
      </c>
    </row>
    <row r="13782" spans="1:14" ht="56.25" x14ac:dyDescent="0.2">
      <c r="A13782">
        <v>60831</v>
      </c>
      <c r="B13782" t="s">
        <v>17615</v>
      </c>
      <c r="C13782" s="15" t="s">
        <v>17616</v>
      </c>
      <c r="D13782" s="15" t="s">
        <v>17617</v>
      </c>
      <c r="E13782">
        <v>830</v>
      </c>
      <c r="F13782">
        <v>1254</v>
      </c>
      <c r="H13782">
        <v>22</v>
      </c>
      <c r="K13782" s="16">
        <f t="shared" si="664"/>
        <v>929.6</v>
      </c>
      <c r="L13782" s="16">
        <f t="shared" si="666"/>
        <v>978.52631578947364</v>
      </c>
      <c r="M13782" s="16">
        <f t="shared" si="665"/>
        <v>1111.9617224880383</v>
      </c>
      <c r="N13782" t="e">
        <f>INDEX(XML!$A$2:$R$782,MATCH(C13782,XML!$D$2:$D$737,0),2)</f>
        <v>#N/A</v>
      </c>
    </row>
    <row r="13783" spans="1:14" ht="56.25" x14ac:dyDescent="0.2">
      <c r="A13783">
        <v>60832</v>
      </c>
      <c r="B13783" t="s">
        <v>17618</v>
      </c>
      <c r="C13783" s="15" t="s">
        <v>17619</v>
      </c>
      <c r="D13783" s="15" t="s">
        <v>17620</v>
      </c>
      <c r="E13783">
        <v>654</v>
      </c>
      <c r="F13783">
        <v>987</v>
      </c>
      <c r="K13783" s="16">
        <f t="shared" si="664"/>
        <v>732.48</v>
      </c>
      <c r="L13783" s="16">
        <f t="shared" si="666"/>
        <v>771.03157894736842</v>
      </c>
      <c r="M13783" s="16">
        <f t="shared" si="665"/>
        <v>876.17224880382776</v>
      </c>
      <c r="N13783" t="e">
        <f>INDEX(XML!$A$2:$R$782,MATCH(C13783,XML!$D$2:$D$737,0),2)</f>
        <v>#N/A</v>
      </c>
    </row>
    <row r="13784" spans="1:14" ht="45" x14ac:dyDescent="0.2">
      <c r="A13784">
        <v>60825</v>
      </c>
      <c r="B13784" t="s">
        <v>17564</v>
      </c>
      <c r="C13784" s="15" t="s">
        <v>17565</v>
      </c>
      <c r="D13784" s="15" t="s">
        <v>17566</v>
      </c>
      <c r="E13784">
        <v>985</v>
      </c>
      <c r="F13784">
        <v>1488</v>
      </c>
      <c r="H13784">
        <v>19</v>
      </c>
      <c r="K13784" s="16">
        <f t="shared" si="664"/>
        <v>1103.2</v>
      </c>
      <c r="L13784" s="16">
        <f t="shared" si="666"/>
        <v>1161.2631578947369</v>
      </c>
      <c r="M13784" s="16">
        <f t="shared" si="665"/>
        <v>1319.617224880383</v>
      </c>
      <c r="N13784" t="e">
        <f>INDEX(XML!$A$2:$R$782,MATCH(C13784,XML!$D$2:$D$737,0),2)</f>
        <v>#N/A</v>
      </c>
    </row>
    <row r="13785" spans="1:14" ht="56.25" x14ac:dyDescent="0.2">
      <c r="A13785">
        <v>60826</v>
      </c>
      <c r="B13785" t="s">
        <v>17567</v>
      </c>
      <c r="C13785" s="15" t="s">
        <v>17568</v>
      </c>
      <c r="D13785" s="15" t="s">
        <v>17569</v>
      </c>
      <c r="E13785">
        <v>826</v>
      </c>
      <c r="F13785">
        <v>1247</v>
      </c>
      <c r="H13785">
        <v>6</v>
      </c>
      <c r="K13785" s="16">
        <f t="shared" si="664"/>
        <v>925.12</v>
      </c>
      <c r="L13785" s="16">
        <f t="shared" si="666"/>
        <v>973.8105263157895</v>
      </c>
      <c r="M13785" s="16">
        <f t="shared" si="665"/>
        <v>1106.6028708133972</v>
      </c>
      <c r="N13785" t="e">
        <f>INDEX(XML!$A$2:$R$782,MATCH(C13785,XML!$D$2:$D$737,0),2)</f>
        <v>#N/A</v>
      </c>
    </row>
    <row r="13786" spans="1:14" ht="56.25" x14ac:dyDescent="0.2">
      <c r="A13786">
        <v>60827</v>
      </c>
      <c r="B13786" t="s">
        <v>17570</v>
      </c>
      <c r="C13786" s="15" t="s">
        <v>17571</v>
      </c>
      <c r="D13786" s="15" t="s">
        <v>17572</v>
      </c>
      <c r="E13786">
        <v>1179</v>
      </c>
      <c r="F13786">
        <v>1780</v>
      </c>
      <c r="H13786">
        <v>12</v>
      </c>
      <c r="K13786" s="16">
        <f t="shared" si="664"/>
        <v>1320.48</v>
      </c>
      <c r="L13786" s="16">
        <f t="shared" si="666"/>
        <v>1389.9789473684211</v>
      </c>
      <c r="M13786" s="16">
        <f t="shared" si="665"/>
        <v>1579.5215311004786</v>
      </c>
      <c r="N13786" t="e">
        <f>INDEX(XML!$A$2:$R$782,MATCH(C13786,XML!$D$2:$D$737,0),2)</f>
        <v>#N/A</v>
      </c>
    </row>
    <row r="13787" spans="1:14" ht="56.25" x14ac:dyDescent="0.2">
      <c r="A13787">
        <v>60828</v>
      </c>
      <c r="B13787" t="s">
        <v>17573</v>
      </c>
      <c r="C13787" s="15" t="s">
        <v>17574</v>
      </c>
      <c r="D13787" s="15" t="s">
        <v>17575</v>
      </c>
      <c r="E13787">
        <v>1022</v>
      </c>
      <c r="F13787">
        <v>1544</v>
      </c>
      <c r="H13787">
        <v>7</v>
      </c>
      <c r="K13787" s="16">
        <f t="shared" si="664"/>
        <v>1144.6400000000001</v>
      </c>
      <c r="L13787" s="16">
        <f t="shared" si="666"/>
        <v>1204.8842105263159</v>
      </c>
      <c r="M13787" s="16">
        <f t="shared" si="665"/>
        <v>1369.1866028708134</v>
      </c>
      <c r="N13787" t="e">
        <f>INDEX(XML!$A$2:$R$782,MATCH(C13787,XML!$D$2:$D$737,0),2)</f>
        <v>#N/A</v>
      </c>
    </row>
    <row r="13788" spans="1:14" ht="45" x14ac:dyDescent="0.2">
      <c r="A13788">
        <v>60810</v>
      </c>
      <c r="B13788" t="s">
        <v>17633</v>
      </c>
      <c r="C13788" s="15" t="s">
        <v>17634</v>
      </c>
      <c r="D13788" s="15" t="s">
        <v>17635</v>
      </c>
      <c r="E13788">
        <v>1375</v>
      </c>
      <c r="F13788">
        <v>2078</v>
      </c>
      <c r="H13788">
        <v>10</v>
      </c>
      <c r="K13788" s="16">
        <f t="shared" si="664"/>
        <v>1540</v>
      </c>
      <c r="L13788" s="16">
        <f t="shared" si="666"/>
        <v>1621.0526315789473</v>
      </c>
      <c r="M13788" s="16">
        <f t="shared" si="665"/>
        <v>1842.1052631578946</v>
      </c>
      <c r="N13788" t="e">
        <f>INDEX(XML!$A$2:$R$782,MATCH(C13788,XML!$D$2:$D$737,0),2)</f>
        <v>#N/A</v>
      </c>
    </row>
    <row r="13789" spans="1:14" ht="45" x14ac:dyDescent="0.2">
      <c r="A13789">
        <v>60811</v>
      </c>
      <c r="B13789" t="s">
        <v>17636</v>
      </c>
      <c r="C13789" s="15" t="s">
        <v>17637</v>
      </c>
      <c r="D13789" s="15" t="s">
        <v>17638</v>
      </c>
      <c r="E13789">
        <v>1699</v>
      </c>
      <c r="F13789">
        <v>2567</v>
      </c>
      <c r="H13789">
        <v>23</v>
      </c>
      <c r="K13789" s="16">
        <f t="shared" si="664"/>
        <v>1902.88</v>
      </c>
      <c r="L13789" s="16">
        <f t="shared" si="666"/>
        <v>2003.0315789473684</v>
      </c>
      <c r="M13789" s="16">
        <f t="shared" si="665"/>
        <v>2276.1722488038281</v>
      </c>
      <c r="N13789" t="e">
        <f>INDEX(XML!$A$2:$R$782,MATCH(C13789,XML!$D$2:$D$737,0),2)</f>
        <v>#N/A</v>
      </c>
    </row>
    <row r="13790" spans="1:14" ht="45" x14ac:dyDescent="0.2">
      <c r="A13790">
        <v>60815</v>
      </c>
      <c r="B13790" t="s">
        <v>17645</v>
      </c>
      <c r="C13790" s="15" t="s">
        <v>17646</v>
      </c>
      <c r="D13790" s="15" t="s">
        <v>17647</v>
      </c>
      <c r="E13790">
        <v>3629</v>
      </c>
      <c r="F13790">
        <v>5485</v>
      </c>
      <c r="H13790">
        <v>5</v>
      </c>
      <c r="K13790" s="16">
        <f t="shared" si="664"/>
        <v>4064.48</v>
      </c>
      <c r="L13790" s="16">
        <f t="shared" si="666"/>
        <v>4278.3999999999996</v>
      </c>
      <c r="M13790" s="16">
        <f t="shared" si="665"/>
        <v>4861.8181818181811</v>
      </c>
      <c r="N13790" t="e">
        <f>INDEX(XML!$A$2:$R$782,MATCH(C13790,XML!$D$2:$D$737,0),2)</f>
        <v>#N/A</v>
      </c>
    </row>
    <row r="13791" spans="1:14" ht="45" x14ac:dyDescent="0.2">
      <c r="A13791">
        <v>60816</v>
      </c>
      <c r="B13791" t="s">
        <v>17648</v>
      </c>
      <c r="C13791" s="15" t="s">
        <v>17649</v>
      </c>
      <c r="D13791" s="15" t="s">
        <v>17650</v>
      </c>
      <c r="E13791">
        <v>3284</v>
      </c>
      <c r="F13791">
        <v>4963</v>
      </c>
      <c r="H13791">
        <v>7</v>
      </c>
      <c r="K13791" s="16">
        <f t="shared" si="664"/>
        <v>3678.08</v>
      </c>
      <c r="L13791" s="16">
        <f t="shared" si="666"/>
        <v>3871.6631578947367</v>
      </c>
      <c r="M13791" s="16">
        <f t="shared" si="665"/>
        <v>4399.6172248803823</v>
      </c>
      <c r="N13791" t="e">
        <f>INDEX(XML!$A$2:$R$782,MATCH(C13791,XML!$D$2:$D$737,0),2)</f>
        <v>#N/A</v>
      </c>
    </row>
    <row r="13792" spans="1:14" ht="45" x14ac:dyDescent="0.2">
      <c r="A13792">
        <v>60813</v>
      </c>
      <c r="B13792" t="s">
        <v>17639</v>
      </c>
      <c r="C13792" s="15" t="s">
        <v>17640</v>
      </c>
      <c r="D13792" s="15" t="s">
        <v>17641</v>
      </c>
      <c r="E13792">
        <v>3284</v>
      </c>
      <c r="F13792">
        <v>4963</v>
      </c>
      <c r="H13792">
        <v>20</v>
      </c>
      <c r="K13792" s="16">
        <f t="shared" si="664"/>
        <v>3678.08</v>
      </c>
      <c r="L13792" s="16">
        <f t="shared" si="666"/>
        <v>3871.6631578947367</v>
      </c>
      <c r="M13792" s="16">
        <f t="shared" si="665"/>
        <v>4399.6172248803823</v>
      </c>
      <c r="N13792" t="e">
        <f>INDEX(XML!$A$2:$R$782,MATCH(C13792,XML!$D$2:$D$737,0),2)</f>
        <v>#N/A</v>
      </c>
    </row>
    <row r="13793" spans="1:14" ht="45" x14ac:dyDescent="0.2">
      <c r="A13793">
        <v>60817</v>
      </c>
      <c r="B13793" t="s">
        <v>17651</v>
      </c>
      <c r="C13793" s="15" t="s">
        <v>17652</v>
      </c>
      <c r="D13793" s="15" t="s">
        <v>17653</v>
      </c>
      <c r="E13793">
        <v>4014</v>
      </c>
      <c r="F13793">
        <v>6067</v>
      </c>
      <c r="H13793">
        <v>14</v>
      </c>
      <c r="K13793" s="16">
        <f t="shared" si="664"/>
        <v>4495.68</v>
      </c>
      <c r="L13793" s="16">
        <f t="shared" si="666"/>
        <v>4732.2947368421055</v>
      </c>
      <c r="M13793" s="16">
        <f t="shared" si="665"/>
        <v>5377.6076555023928</v>
      </c>
      <c r="N13793" t="e">
        <f>INDEX(XML!$A$2:$R$782,MATCH(C13793,XML!$D$2:$D$737,0),2)</f>
        <v>#N/A</v>
      </c>
    </row>
    <row r="13794" spans="1:14" ht="33.75" x14ac:dyDescent="0.2">
      <c r="A13794">
        <v>60804</v>
      </c>
      <c r="B13794" t="s">
        <v>17660</v>
      </c>
      <c r="C13794" s="15" t="s">
        <v>17661</v>
      </c>
      <c r="D13794" s="15" t="s">
        <v>17662</v>
      </c>
      <c r="E13794">
        <v>220</v>
      </c>
      <c r="F13794">
        <v>332</v>
      </c>
      <c r="H13794">
        <v>34</v>
      </c>
      <c r="K13794" s="16">
        <f t="shared" si="664"/>
        <v>246.4</v>
      </c>
      <c r="L13794" s="16">
        <f t="shared" si="666"/>
        <v>259.36842105263156</v>
      </c>
      <c r="M13794" s="16">
        <f t="shared" si="665"/>
        <v>294.73684210526312</v>
      </c>
      <c r="N13794" t="e">
        <f>INDEX(XML!$A$2:$R$782,MATCH(C13794,XML!$D$2:$D$737,0),2)</f>
        <v>#N/A</v>
      </c>
    </row>
    <row r="13795" spans="1:14" ht="33.75" x14ac:dyDescent="0.2">
      <c r="A13795">
        <v>60805</v>
      </c>
      <c r="B13795" t="s">
        <v>17663</v>
      </c>
      <c r="C13795" s="15" t="s">
        <v>17664</v>
      </c>
      <c r="D13795" s="15" t="s">
        <v>17665</v>
      </c>
      <c r="E13795">
        <v>329</v>
      </c>
      <c r="F13795">
        <v>497</v>
      </c>
      <c r="H13795" t="s">
        <v>746</v>
      </c>
      <c r="K13795" s="16">
        <f t="shared" si="664"/>
        <v>368.48</v>
      </c>
      <c r="L13795" s="16">
        <f t="shared" si="666"/>
        <v>387.87368421052633</v>
      </c>
      <c r="M13795" s="16">
        <f t="shared" si="665"/>
        <v>440.76555023923447</v>
      </c>
      <c r="N13795" t="e">
        <f>INDEX(XML!$A$2:$R$782,MATCH(C13795,XML!$D$2:$D$737,0),2)</f>
        <v>#N/A</v>
      </c>
    </row>
    <row r="13796" spans="1:14" ht="33.75" x14ac:dyDescent="0.2">
      <c r="A13796">
        <v>60806</v>
      </c>
      <c r="B13796" t="s">
        <v>17666</v>
      </c>
      <c r="C13796" s="15" t="s">
        <v>17667</v>
      </c>
      <c r="D13796" s="15" t="s">
        <v>17668</v>
      </c>
      <c r="E13796">
        <v>531</v>
      </c>
      <c r="F13796">
        <v>801</v>
      </c>
      <c r="H13796">
        <v>30</v>
      </c>
      <c r="K13796" s="16">
        <f t="shared" si="664"/>
        <v>594.72</v>
      </c>
      <c r="L13796" s="16">
        <f t="shared" si="666"/>
        <v>626.02105263157898</v>
      </c>
      <c r="M13796" s="16">
        <f t="shared" si="665"/>
        <v>711.38755980861254</v>
      </c>
      <c r="N13796" t="e">
        <f>INDEX(XML!$A$2:$R$782,MATCH(C13796,XML!$D$2:$D$737,0),2)</f>
        <v>#N/A</v>
      </c>
    </row>
    <row r="13797" spans="1:14" ht="33.75" x14ac:dyDescent="0.2">
      <c r="A13797">
        <v>60807</v>
      </c>
      <c r="B13797" t="s">
        <v>17669</v>
      </c>
      <c r="C13797" s="15" t="s">
        <v>17670</v>
      </c>
      <c r="D13797" s="15" t="s">
        <v>17671</v>
      </c>
      <c r="E13797">
        <v>865</v>
      </c>
      <c r="F13797">
        <v>1306</v>
      </c>
      <c r="H13797">
        <v>16</v>
      </c>
      <c r="K13797" s="16">
        <f t="shared" si="664"/>
        <v>968.8</v>
      </c>
      <c r="L13797" s="16">
        <f t="shared" si="666"/>
        <v>1019.7894736842105</v>
      </c>
      <c r="M13797" s="16">
        <f t="shared" si="665"/>
        <v>1158.8516746411483</v>
      </c>
      <c r="N13797" t="e">
        <f>INDEX(XML!$A$2:$R$782,MATCH(C13797,XML!$D$2:$D$737,0),2)</f>
        <v>#N/A</v>
      </c>
    </row>
    <row r="13798" spans="1:14" ht="33.75" x14ac:dyDescent="0.2">
      <c r="A13798">
        <v>60808</v>
      </c>
      <c r="B13798" t="s">
        <v>17672</v>
      </c>
      <c r="C13798" s="15" t="s">
        <v>17673</v>
      </c>
      <c r="D13798" s="15" t="s">
        <v>17674</v>
      </c>
      <c r="E13798">
        <v>1193</v>
      </c>
      <c r="F13798">
        <v>1803</v>
      </c>
      <c r="H13798">
        <v>13</v>
      </c>
      <c r="K13798" s="16">
        <f t="shared" si="664"/>
        <v>1336.16</v>
      </c>
      <c r="L13798" s="16">
        <f t="shared" si="666"/>
        <v>1406.4842105263158</v>
      </c>
      <c r="M13798" s="16">
        <f t="shared" si="665"/>
        <v>1598.2775119617224</v>
      </c>
      <c r="N13798" t="e">
        <f>INDEX(XML!$A$2:$R$782,MATCH(C13798,XML!$D$2:$D$737,0),2)</f>
        <v>#N/A</v>
      </c>
    </row>
    <row r="13799" spans="1:14" ht="33.75" x14ac:dyDescent="0.2">
      <c r="A13799">
        <v>60809</v>
      </c>
      <c r="B13799" t="s">
        <v>17675</v>
      </c>
      <c r="C13799" s="15" t="s">
        <v>17676</v>
      </c>
      <c r="D13799" s="15" t="s">
        <v>17677</v>
      </c>
      <c r="E13799">
        <v>846</v>
      </c>
      <c r="F13799">
        <v>1277</v>
      </c>
      <c r="H13799">
        <v>22</v>
      </c>
      <c r="K13799" s="16">
        <f t="shared" si="664"/>
        <v>947.52</v>
      </c>
      <c r="L13799" s="16">
        <f t="shared" si="666"/>
        <v>997.38947368421054</v>
      </c>
      <c r="M13799" s="16">
        <f t="shared" si="665"/>
        <v>1133.3971291866028</v>
      </c>
      <c r="N13799" t="e">
        <f>INDEX(XML!$A$2:$R$782,MATCH(C13799,XML!$D$2:$D$737,0),2)</f>
        <v>#N/A</v>
      </c>
    </row>
    <row r="13800" spans="1:14" ht="33.75" x14ac:dyDescent="0.2">
      <c r="A13800">
        <v>62391</v>
      </c>
      <c r="B13800" t="s">
        <v>19832</v>
      </c>
      <c r="C13800" s="15" t="s">
        <v>19833</v>
      </c>
      <c r="D13800" s="15" t="s">
        <v>19834</v>
      </c>
      <c r="E13800">
        <v>247</v>
      </c>
      <c r="F13800">
        <v>373</v>
      </c>
      <c r="H13800">
        <v>1</v>
      </c>
      <c r="K13800" s="16">
        <f t="shared" si="664"/>
        <v>276.64</v>
      </c>
      <c r="L13800" s="16">
        <f t="shared" si="666"/>
        <v>291.2</v>
      </c>
      <c r="M13800" s="16">
        <f t="shared" si="665"/>
        <v>330.90909090909093</v>
      </c>
      <c r="N13800" t="e">
        <f>INDEX(XML!$A$2:$R$782,MATCH(C13800,XML!$D$2:$D$737,0),2)</f>
        <v>#N/A</v>
      </c>
    </row>
    <row r="13801" spans="1:14" ht="45" x14ac:dyDescent="0.2">
      <c r="A13801">
        <v>62394</v>
      </c>
      <c r="B13801" t="s">
        <v>19835</v>
      </c>
      <c r="C13801" s="15" t="s">
        <v>19836</v>
      </c>
      <c r="D13801" s="15" t="s">
        <v>19837</v>
      </c>
      <c r="E13801">
        <v>913</v>
      </c>
      <c r="F13801">
        <v>1378</v>
      </c>
      <c r="H13801">
        <v>12</v>
      </c>
      <c r="K13801" s="16">
        <f t="shared" si="664"/>
        <v>1022.56</v>
      </c>
      <c r="L13801" s="16">
        <f t="shared" si="666"/>
        <v>1076.378947368421</v>
      </c>
      <c r="M13801" s="16">
        <f t="shared" si="665"/>
        <v>1223.1578947368421</v>
      </c>
      <c r="N13801" t="e">
        <f>INDEX(XML!$A$2:$R$782,MATCH(C13801,XML!$D$2:$D$737,0),2)</f>
        <v>#N/A</v>
      </c>
    </row>
    <row r="13802" spans="1:14" ht="45" x14ac:dyDescent="0.2">
      <c r="A13802">
        <v>62395</v>
      </c>
      <c r="B13802" t="s">
        <v>19838</v>
      </c>
      <c r="C13802" s="15" t="s">
        <v>19839</v>
      </c>
      <c r="D13802" s="15" t="s">
        <v>19840</v>
      </c>
      <c r="E13802">
        <v>1258</v>
      </c>
      <c r="F13802">
        <v>1902</v>
      </c>
      <c r="H13802">
        <v>9</v>
      </c>
      <c r="K13802" s="16">
        <f t="shared" si="664"/>
        <v>1408.96</v>
      </c>
      <c r="L13802" s="16">
        <f t="shared" si="666"/>
        <v>1483.1157894736841</v>
      </c>
      <c r="M13802" s="16">
        <f t="shared" si="665"/>
        <v>1685.3588516746408</v>
      </c>
      <c r="N13802" t="e">
        <f>INDEX(XML!$A$2:$R$782,MATCH(C13802,XML!$D$2:$D$737,0),2)</f>
        <v>#N/A</v>
      </c>
    </row>
    <row r="13803" spans="1:14" ht="33.75" x14ac:dyDescent="0.2">
      <c r="A13803">
        <v>62397</v>
      </c>
      <c r="B13803" t="s">
        <v>19841</v>
      </c>
      <c r="C13803" s="15" t="s">
        <v>19842</v>
      </c>
      <c r="D13803" s="15" t="s">
        <v>19843</v>
      </c>
      <c r="E13803">
        <v>453</v>
      </c>
      <c r="F13803">
        <v>683</v>
      </c>
      <c r="H13803">
        <v>12</v>
      </c>
      <c r="K13803" s="16">
        <f t="shared" si="664"/>
        <v>507.36</v>
      </c>
      <c r="L13803" s="16">
        <f t="shared" si="666"/>
        <v>534.06315789473683</v>
      </c>
      <c r="M13803" s="16">
        <f t="shared" si="665"/>
        <v>606.88995215311002</v>
      </c>
      <c r="N13803" t="e">
        <f>INDEX(XML!$A$2:$R$782,MATCH(C13803,XML!$D$2:$D$737,0),2)</f>
        <v>#N/A</v>
      </c>
    </row>
    <row r="13804" spans="1:14" ht="33.75" x14ac:dyDescent="0.2">
      <c r="A13804">
        <v>62398</v>
      </c>
      <c r="B13804" t="s">
        <v>19844</v>
      </c>
      <c r="C13804" s="15" t="s">
        <v>19845</v>
      </c>
      <c r="D13804" s="15" t="s">
        <v>19846</v>
      </c>
      <c r="E13804">
        <v>590</v>
      </c>
      <c r="F13804">
        <v>891</v>
      </c>
      <c r="H13804">
        <v>11</v>
      </c>
      <c r="K13804" s="16">
        <f t="shared" si="664"/>
        <v>660.8</v>
      </c>
      <c r="L13804" s="16">
        <f t="shared" si="666"/>
        <v>695.57894736842104</v>
      </c>
      <c r="M13804" s="16">
        <f t="shared" si="665"/>
        <v>790.43062200956945</v>
      </c>
      <c r="N13804" t="e">
        <f>INDEX(XML!$A$2:$R$782,MATCH(C13804,XML!$D$2:$D$737,0),2)</f>
        <v>#N/A</v>
      </c>
    </row>
    <row r="13805" spans="1:14" ht="33.75" x14ac:dyDescent="0.2">
      <c r="A13805">
        <v>62399</v>
      </c>
      <c r="B13805" t="s">
        <v>19847</v>
      </c>
      <c r="C13805" s="15" t="s">
        <v>19848</v>
      </c>
      <c r="D13805" s="15" t="s">
        <v>19849</v>
      </c>
      <c r="E13805">
        <v>533</v>
      </c>
      <c r="F13805">
        <v>805</v>
      </c>
      <c r="H13805">
        <v>22</v>
      </c>
      <c r="K13805" s="16">
        <f t="shared" si="664"/>
        <v>596.96</v>
      </c>
      <c r="L13805" s="16">
        <f t="shared" si="666"/>
        <v>628.37894736842111</v>
      </c>
      <c r="M13805" s="16">
        <f t="shared" si="665"/>
        <v>714.06698564593307</v>
      </c>
      <c r="N13805" t="e">
        <f>INDEX(XML!$A$2:$R$782,MATCH(C13805,XML!$D$2:$D$737,0),2)</f>
        <v>#N/A</v>
      </c>
    </row>
    <row r="13806" spans="1:14" ht="33.75" x14ac:dyDescent="0.2">
      <c r="A13806">
        <v>62400</v>
      </c>
      <c r="B13806" t="s">
        <v>19850</v>
      </c>
      <c r="C13806" s="15" t="s">
        <v>19851</v>
      </c>
      <c r="D13806" s="15" t="s">
        <v>19852</v>
      </c>
      <c r="E13806">
        <v>695</v>
      </c>
      <c r="F13806">
        <v>1050</v>
      </c>
      <c r="H13806">
        <v>13</v>
      </c>
      <c r="K13806" s="16">
        <f t="shared" si="664"/>
        <v>778.4</v>
      </c>
      <c r="L13806" s="16">
        <f t="shared" si="666"/>
        <v>819.36842105263156</v>
      </c>
      <c r="M13806" s="16">
        <f t="shared" si="665"/>
        <v>931.1004784688995</v>
      </c>
      <c r="N13806" t="e">
        <f>INDEX(XML!$A$2:$R$782,MATCH(C13806,XML!$D$2:$D$737,0),2)</f>
        <v>#N/A</v>
      </c>
    </row>
    <row r="13807" spans="1:14" ht="15.75" x14ac:dyDescent="0.25">
      <c r="A13807" s="184" t="s">
        <v>19088</v>
      </c>
      <c r="B13807" s="184"/>
      <c r="C13807" s="185"/>
      <c r="D13807" s="185"/>
      <c r="E13807" s="184"/>
      <c r="F13807" s="184"/>
      <c r="G13807" s="184"/>
      <c r="H13807" s="184"/>
      <c r="I13807" s="184"/>
      <c r="J13807" s="184"/>
      <c r="K13807" s="16">
        <f t="shared" ref="K13807:K13870" si="667">IF(E13807&gt;49999,E13807+E13807*0.07,IF(E13807&lt;=49999,E13807+E13807*0.12))</f>
        <v>0</v>
      </c>
      <c r="L13807" s="16">
        <f t="shared" si="666"/>
        <v>0</v>
      </c>
      <c r="M13807" s="16">
        <f t="shared" ref="M13807:M13870" si="668">IF(COUNTIF(C13807,"*Dahua*"),F13807-10,L13807*100/88)</f>
        <v>0</v>
      </c>
      <c r="N13807" t="e">
        <f>INDEX(XML!$A$2:$R$782,MATCH(C13807,XML!$D$2:$D$737,0),2)</f>
        <v>#N/A</v>
      </c>
    </row>
    <row r="13808" spans="1:14" ht="67.5" x14ac:dyDescent="0.2">
      <c r="A13808">
        <v>52707</v>
      </c>
      <c r="B13808" t="s">
        <v>9018</v>
      </c>
      <c r="C13808" s="15" t="s">
        <v>9019</v>
      </c>
      <c r="D13808" s="15" t="s">
        <v>9020</v>
      </c>
      <c r="E13808">
        <v>838</v>
      </c>
      <c r="F13808">
        <v>1266</v>
      </c>
      <c r="H13808" t="s">
        <v>746</v>
      </c>
      <c r="K13808" s="16">
        <f t="shared" si="667"/>
        <v>938.56</v>
      </c>
      <c r="L13808" s="16">
        <f t="shared" si="666"/>
        <v>987.95789473684215</v>
      </c>
      <c r="M13808" s="16">
        <f t="shared" si="668"/>
        <v>1122.6794258373207</v>
      </c>
      <c r="N13808" t="e">
        <f>INDEX(XML!$A$2:$R$782,MATCH(C13808,XML!$D$2:$D$737,0),2)</f>
        <v>#N/A</v>
      </c>
    </row>
    <row r="13809" spans="1:14" ht="67.5" x14ac:dyDescent="0.2">
      <c r="A13809">
        <v>68870</v>
      </c>
      <c r="B13809" t="s">
        <v>25531</v>
      </c>
      <c r="C13809" s="15" t="s">
        <v>25532</v>
      </c>
      <c r="D13809" s="15" t="s">
        <v>25533</v>
      </c>
      <c r="E13809">
        <v>825</v>
      </c>
      <c r="F13809">
        <v>1245</v>
      </c>
      <c r="H13809">
        <v>9</v>
      </c>
      <c r="K13809" s="16">
        <f t="shared" si="667"/>
        <v>924</v>
      </c>
      <c r="L13809" s="16">
        <f t="shared" si="666"/>
        <v>972.63157894736844</v>
      </c>
      <c r="M13809" s="16">
        <f t="shared" si="668"/>
        <v>1105.2631578947369</v>
      </c>
      <c r="N13809" t="e">
        <f>INDEX(XML!$A$2:$R$782,MATCH(C13809,XML!$D$2:$D$737,0),2)</f>
        <v>#N/A</v>
      </c>
    </row>
    <row r="13810" spans="1:14" ht="56.25" x14ac:dyDescent="0.2">
      <c r="A13810">
        <v>52714</v>
      </c>
      <c r="B13810" t="s">
        <v>9024</v>
      </c>
      <c r="C13810" s="15" t="s">
        <v>9025</v>
      </c>
      <c r="D13810" s="15" t="s">
        <v>9026</v>
      </c>
      <c r="E13810">
        <v>1223</v>
      </c>
      <c r="F13810">
        <v>1847</v>
      </c>
      <c r="H13810">
        <v>11</v>
      </c>
      <c r="K13810" s="16">
        <f t="shared" si="667"/>
        <v>1369.76</v>
      </c>
      <c r="L13810" s="16">
        <f t="shared" si="666"/>
        <v>1441.8526315789475</v>
      </c>
      <c r="M13810" s="16">
        <f t="shared" si="668"/>
        <v>1638.4688995215313</v>
      </c>
      <c r="N13810" t="e">
        <f>INDEX(XML!$A$2:$R$782,MATCH(C13810,XML!$D$2:$D$737,0),2)</f>
        <v>#N/A</v>
      </c>
    </row>
    <row r="13811" spans="1:14" ht="56.25" x14ac:dyDescent="0.2">
      <c r="A13811">
        <v>52712</v>
      </c>
      <c r="B13811" t="s">
        <v>9027</v>
      </c>
      <c r="C13811" s="15" t="s">
        <v>9028</v>
      </c>
      <c r="D13811" s="15" t="s">
        <v>9029</v>
      </c>
      <c r="E13811">
        <v>1197</v>
      </c>
      <c r="F13811">
        <v>1810</v>
      </c>
      <c r="H13811">
        <v>39</v>
      </c>
      <c r="K13811" s="16">
        <f t="shared" si="667"/>
        <v>1340.6399999999999</v>
      </c>
      <c r="L13811" s="16">
        <f t="shared" si="666"/>
        <v>1411.2</v>
      </c>
      <c r="M13811" s="16">
        <f t="shared" si="668"/>
        <v>1603.6363636363637</v>
      </c>
      <c r="N13811" t="e">
        <f>INDEX(XML!$A$2:$R$782,MATCH(C13811,XML!$D$2:$D$737,0),2)</f>
        <v>#N/A</v>
      </c>
    </row>
    <row r="13812" spans="1:14" ht="78.75" x14ac:dyDescent="0.2">
      <c r="A13812">
        <v>52708</v>
      </c>
      <c r="B13812" t="s">
        <v>9021</v>
      </c>
      <c r="C13812" s="15" t="s">
        <v>9022</v>
      </c>
      <c r="D13812" s="15" t="s">
        <v>9023</v>
      </c>
      <c r="E13812">
        <v>1551</v>
      </c>
      <c r="F13812">
        <v>2343</v>
      </c>
      <c r="H13812">
        <v>36</v>
      </c>
      <c r="K13812" s="16">
        <f t="shared" si="667"/>
        <v>1737.12</v>
      </c>
      <c r="L13812" s="16">
        <f t="shared" si="666"/>
        <v>1828.5473684210526</v>
      </c>
      <c r="M13812" s="16">
        <f t="shared" si="668"/>
        <v>2077.894736842105</v>
      </c>
      <c r="N13812" t="e">
        <f>INDEX(XML!$A$2:$R$782,MATCH(C13812,XML!$D$2:$D$737,0),2)</f>
        <v>#N/A</v>
      </c>
    </row>
    <row r="13813" spans="1:14" ht="67.5" x14ac:dyDescent="0.2">
      <c r="A13813">
        <v>52709</v>
      </c>
      <c r="B13813" t="s">
        <v>9030</v>
      </c>
      <c r="C13813" s="15" t="s">
        <v>9031</v>
      </c>
      <c r="D13813" s="15" t="s">
        <v>9032</v>
      </c>
      <c r="E13813">
        <v>929</v>
      </c>
      <c r="F13813">
        <v>1403</v>
      </c>
      <c r="H13813" t="s">
        <v>746</v>
      </c>
      <c r="K13813" s="16">
        <f t="shared" si="667"/>
        <v>1040.48</v>
      </c>
      <c r="L13813" s="16">
        <f t="shared" si="666"/>
        <v>1095.2421052631578</v>
      </c>
      <c r="M13813" s="16">
        <f t="shared" si="668"/>
        <v>1244.5933014354066</v>
      </c>
      <c r="N13813" t="e">
        <f>INDEX(XML!$A$2:$R$782,MATCH(C13813,XML!$D$2:$D$737,0),2)</f>
        <v>#N/A</v>
      </c>
    </row>
    <row r="13814" spans="1:14" ht="67.5" x14ac:dyDescent="0.2">
      <c r="A13814">
        <v>52716</v>
      </c>
      <c r="B13814" t="s">
        <v>9033</v>
      </c>
      <c r="C13814" s="15" t="s">
        <v>9034</v>
      </c>
      <c r="D13814" s="15" t="s">
        <v>9035</v>
      </c>
      <c r="E13814">
        <v>1401</v>
      </c>
      <c r="F13814">
        <v>2118</v>
      </c>
      <c r="H13814">
        <v>17</v>
      </c>
      <c r="K13814" s="16">
        <f t="shared" si="667"/>
        <v>1569.12</v>
      </c>
      <c r="L13814" s="16">
        <f t="shared" si="666"/>
        <v>1651.7052631578947</v>
      </c>
      <c r="M13814" s="16">
        <f t="shared" si="668"/>
        <v>1876.9377990430621</v>
      </c>
      <c r="N13814" t="e">
        <f>INDEX(XML!$A$2:$R$782,MATCH(C13814,XML!$D$2:$D$737,0),2)</f>
        <v>#N/A</v>
      </c>
    </row>
    <row r="13815" spans="1:14" ht="33.75" x14ac:dyDescent="0.2">
      <c r="A13815">
        <v>58236</v>
      </c>
      <c r="B13815" t="s">
        <v>15219</v>
      </c>
      <c r="C13815" s="15" t="s">
        <v>15220</v>
      </c>
      <c r="D13815" s="15" t="s">
        <v>15221</v>
      </c>
      <c r="E13815">
        <v>20998</v>
      </c>
      <c r="F13815">
        <v>31743</v>
      </c>
      <c r="H13815">
        <v>3</v>
      </c>
      <c r="K13815" s="16">
        <f t="shared" si="667"/>
        <v>23517.759999999998</v>
      </c>
      <c r="L13815" s="16">
        <f t="shared" si="666"/>
        <v>24755.536842105263</v>
      </c>
      <c r="M13815" s="16">
        <f t="shared" si="668"/>
        <v>28131.291866028707</v>
      </c>
      <c r="N13815" t="e">
        <f>INDEX(XML!$A$2:$R$782,MATCH(C13815,XML!$D$2:$D$737,0),2)</f>
        <v>#N/A</v>
      </c>
    </row>
    <row r="13816" spans="1:14" ht="56.25" x14ac:dyDescent="0.2">
      <c r="A13816">
        <v>52719</v>
      </c>
      <c r="B13816" t="s">
        <v>9138</v>
      </c>
      <c r="C13816" s="15" t="s">
        <v>9139</v>
      </c>
      <c r="D13816" s="15" t="s">
        <v>9140</v>
      </c>
      <c r="E13816">
        <v>854</v>
      </c>
      <c r="F13816">
        <v>1290</v>
      </c>
      <c r="H13816" t="s">
        <v>746</v>
      </c>
      <c r="K13816" s="16">
        <f t="shared" si="667"/>
        <v>956.48</v>
      </c>
      <c r="L13816" s="16">
        <f t="shared" si="666"/>
        <v>1006.8210526315789</v>
      </c>
      <c r="M13816" s="16">
        <f t="shared" si="668"/>
        <v>1144.1148325358852</v>
      </c>
      <c r="N13816" t="e">
        <f>INDEX(XML!$A$2:$R$782,MATCH(C13816,XML!$D$2:$D$737,0),2)</f>
        <v>#N/A</v>
      </c>
    </row>
    <row r="13817" spans="1:14" ht="56.25" x14ac:dyDescent="0.2">
      <c r="A13817">
        <v>52721</v>
      </c>
      <c r="B13817" t="s">
        <v>9144</v>
      </c>
      <c r="C13817" s="15" t="s">
        <v>9145</v>
      </c>
      <c r="D13817" s="15" t="s">
        <v>9146</v>
      </c>
      <c r="E13817">
        <v>826</v>
      </c>
      <c r="F13817">
        <v>1247</v>
      </c>
      <c r="H13817" t="s">
        <v>746</v>
      </c>
      <c r="K13817" s="16">
        <f t="shared" si="667"/>
        <v>925.12</v>
      </c>
      <c r="L13817" s="16">
        <f t="shared" si="666"/>
        <v>973.8105263157895</v>
      </c>
      <c r="M13817" s="16">
        <f t="shared" si="668"/>
        <v>1106.6028708133972</v>
      </c>
      <c r="N13817" t="e">
        <f>INDEX(XML!$A$2:$R$782,MATCH(C13817,XML!$D$2:$D$737,0),2)</f>
        <v>#N/A</v>
      </c>
    </row>
    <row r="13818" spans="1:14" ht="56.25" x14ac:dyDescent="0.2">
      <c r="A13818">
        <v>52722</v>
      </c>
      <c r="B13818" t="s">
        <v>9147</v>
      </c>
      <c r="C13818" s="15" t="s">
        <v>9148</v>
      </c>
      <c r="D13818" s="15" t="s">
        <v>9149</v>
      </c>
      <c r="E13818">
        <v>940</v>
      </c>
      <c r="F13818">
        <v>1420</v>
      </c>
      <c r="H13818" t="s">
        <v>746</v>
      </c>
      <c r="K13818" s="16">
        <f t="shared" si="667"/>
        <v>1052.8</v>
      </c>
      <c r="L13818" s="16">
        <f t="shared" si="666"/>
        <v>1108.2105263157894</v>
      </c>
      <c r="M13818" s="16">
        <f t="shared" si="668"/>
        <v>1259.3301435406697</v>
      </c>
      <c r="N13818" t="e">
        <f>INDEX(XML!$A$2:$R$782,MATCH(C13818,XML!$D$2:$D$737,0),2)</f>
        <v>#N/A</v>
      </c>
    </row>
    <row r="13819" spans="1:14" ht="56.25" x14ac:dyDescent="0.2">
      <c r="A13819">
        <v>52720</v>
      </c>
      <c r="B13819" t="s">
        <v>9141</v>
      </c>
      <c r="C13819" s="15" t="s">
        <v>9142</v>
      </c>
      <c r="D13819" s="15" t="s">
        <v>9143</v>
      </c>
      <c r="E13819">
        <v>1148</v>
      </c>
      <c r="F13819">
        <v>1734</v>
      </c>
      <c r="H13819" t="s">
        <v>746</v>
      </c>
      <c r="K13819" s="16">
        <f t="shared" si="667"/>
        <v>1285.76</v>
      </c>
      <c r="L13819" s="16">
        <f t="shared" si="666"/>
        <v>1353.4315789473685</v>
      </c>
      <c r="M13819" s="16">
        <f t="shared" si="668"/>
        <v>1537.9904306220096</v>
      </c>
      <c r="N13819" t="e">
        <f>INDEX(XML!$A$2:$R$782,MATCH(C13819,XML!$D$2:$D$737,0),2)</f>
        <v>#N/A</v>
      </c>
    </row>
    <row r="13820" spans="1:14" ht="45" x14ac:dyDescent="0.2">
      <c r="A13820">
        <v>52723</v>
      </c>
      <c r="B13820" t="s">
        <v>9150</v>
      </c>
      <c r="C13820" s="15" t="s">
        <v>9151</v>
      </c>
      <c r="D13820" s="15" t="s">
        <v>9152</v>
      </c>
      <c r="E13820">
        <v>1837</v>
      </c>
      <c r="F13820">
        <v>2776</v>
      </c>
      <c r="K13820" s="16">
        <f t="shared" si="667"/>
        <v>2057.44</v>
      </c>
      <c r="L13820" s="16">
        <f t="shared" si="666"/>
        <v>2165.7263157894736</v>
      </c>
      <c r="M13820" s="16">
        <f t="shared" si="668"/>
        <v>2461.0526315789471</v>
      </c>
      <c r="N13820" t="e">
        <f>INDEX(XML!$A$2:$R$782,MATCH(C13820,XML!$D$2:$D$737,0),2)</f>
        <v>#N/A</v>
      </c>
    </row>
    <row r="13821" spans="1:14" ht="45" x14ac:dyDescent="0.2">
      <c r="A13821">
        <v>53212</v>
      </c>
      <c r="B13821" t="s">
        <v>13926</v>
      </c>
      <c r="C13821" s="15" t="s">
        <v>13927</v>
      </c>
      <c r="D13821" s="15" t="s">
        <v>13928</v>
      </c>
      <c r="E13821">
        <v>2191</v>
      </c>
      <c r="F13821">
        <v>3311</v>
      </c>
      <c r="H13821" t="s">
        <v>746</v>
      </c>
      <c r="K13821" s="16">
        <f t="shared" si="667"/>
        <v>2453.92</v>
      </c>
      <c r="L13821" s="16">
        <f t="shared" si="666"/>
        <v>2583.0736842105262</v>
      </c>
      <c r="M13821" s="16">
        <f t="shared" si="668"/>
        <v>2935.311004784689</v>
      </c>
      <c r="N13821" t="e">
        <f>INDEX(XML!$A$2:$R$782,MATCH(C13821,XML!$D$2:$D$737,0),2)</f>
        <v>#N/A</v>
      </c>
    </row>
    <row r="13822" spans="1:14" ht="45" x14ac:dyDescent="0.2">
      <c r="A13822">
        <v>52710</v>
      </c>
      <c r="B13822" t="s">
        <v>9062</v>
      </c>
      <c r="C13822" s="15" t="s">
        <v>9063</v>
      </c>
      <c r="D13822" s="15" t="s">
        <v>9064</v>
      </c>
      <c r="E13822">
        <v>1014</v>
      </c>
      <c r="F13822">
        <v>1531</v>
      </c>
      <c r="H13822" t="s">
        <v>746</v>
      </c>
      <c r="K13822" s="16">
        <f t="shared" si="667"/>
        <v>1135.68</v>
      </c>
      <c r="L13822" s="16">
        <f t="shared" si="666"/>
        <v>1195.4526315789474</v>
      </c>
      <c r="M13822" s="16">
        <f t="shared" si="668"/>
        <v>1358.4688995215311</v>
      </c>
      <c r="N13822" t="e">
        <f>INDEX(XML!$A$2:$R$782,MATCH(C13822,XML!$D$2:$D$737,0),2)</f>
        <v>#N/A</v>
      </c>
    </row>
    <row r="13823" spans="1:14" ht="67.5" x14ac:dyDescent="0.2">
      <c r="A13823">
        <v>52711</v>
      </c>
      <c r="B13823" t="s">
        <v>9065</v>
      </c>
      <c r="C13823" s="15" t="s">
        <v>9066</v>
      </c>
      <c r="D13823" s="15" t="s">
        <v>9067</v>
      </c>
      <c r="E13823">
        <v>1578</v>
      </c>
      <c r="F13823">
        <v>2384</v>
      </c>
      <c r="K13823" s="16">
        <f t="shared" si="667"/>
        <v>1767.36</v>
      </c>
      <c r="L13823" s="16">
        <f t="shared" si="666"/>
        <v>1860.378947368421</v>
      </c>
      <c r="M13823" s="16">
        <f t="shared" si="668"/>
        <v>2114.0669856459331</v>
      </c>
      <c r="N13823" t="e">
        <f>INDEX(XML!$A$2:$R$782,MATCH(C13823,XML!$D$2:$D$737,0),2)</f>
        <v>#N/A</v>
      </c>
    </row>
    <row r="13824" spans="1:14" ht="56.25" x14ac:dyDescent="0.2">
      <c r="A13824">
        <v>52715</v>
      </c>
      <c r="B13824" t="s">
        <v>9068</v>
      </c>
      <c r="C13824" s="15" t="s">
        <v>9069</v>
      </c>
      <c r="D13824" s="15" t="s">
        <v>9070</v>
      </c>
      <c r="E13824">
        <v>1426</v>
      </c>
      <c r="F13824">
        <v>2155</v>
      </c>
      <c r="H13824">
        <v>17</v>
      </c>
      <c r="K13824" s="16">
        <f t="shared" si="667"/>
        <v>1597.12</v>
      </c>
      <c r="L13824" s="16">
        <f t="shared" si="666"/>
        <v>1681.1789473684209</v>
      </c>
      <c r="M13824" s="16">
        <f t="shared" si="668"/>
        <v>1910.4306220095693</v>
      </c>
      <c r="N13824" t="e">
        <f>INDEX(XML!$A$2:$R$782,MATCH(C13824,XML!$D$2:$D$737,0),2)</f>
        <v>#N/A</v>
      </c>
    </row>
    <row r="13825" spans="1:14" ht="67.5" x14ac:dyDescent="0.2">
      <c r="A13825">
        <v>52713</v>
      </c>
      <c r="B13825" t="s">
        <v>9071</v>
      </c>
      <c r="C13825" s="15" t="s">
        <v>9072</v>
      </c>
      <c r="D13825" s="15" t="s">
        <v>9073</v>
      </c>
      <c r="E13825">
        <v>1237</v>
      </c>
      <c r="F13825">
        <v>1869</v>
      </c>
      <c r="H13825">
        <v>17</v>
      </c>
      <c r="K13825" s="16">
        <f t="shared" si="667"/>
        <v>1385.44</v>
      </c>
      <c r="L13825" s="16">
        <f t="shared" si="666"/>
        <v>1458.3578947368421</v>
      </c>
      <c r="M13825" s="16">
        <f t="shared" si="668"/>
        <v>1657.2248803827752</v>
      </c>
      <c r="N13825" t="e">
        <f>INDEX(XML!$A$2:$R$782,MATCH(C13825,XML!$D$2:$D$737,0),2)</f>
        <v>#N/A</v>
      </c>
    </row>
    <row r="13826" spans="1:14" ht="45" x14ac:dyDescent="0.2">
      <c r="A13826">
        <v>53209</v>
      </c>
      <c r="B13826" t="s">
        <v>9254</v>
      </c>
      <c r="C13826" s="15" t="s">
        <v>9255</v>
      </c>
      <c r="D13826" s="15" t="s">
        <v>9256</v>
      </c>
      <c r="E13826">
        <v>1549</v>
      </c>
      <c r="F13826">
        <v>2342</v>
      </c>
      <c r="H13826" t="s">
        <v>746</v>
      </c>
      <c r="K13826" s="16">
        <f t="shared" si="667"/>
        <v>1734.88</v>
      </c>
      <c r="L13826" s="16">
        <f t="shared" si="666"/>
        <v>1826.1894736842105</v>
      </c>
      <c r="M13826" s="16">
        <f t="shared" si="668"/>
        <v>2075.2153110047843</v>
      </c>
      <c r="N13826" t="e">
        <f>INDEX(XML!$A$2:$R$782,MATCH(C13826,XML!$D$2:$D$737,0),2)</f>
        <v>#N/A</v>
      </c>
    </row>
    <row r="13827" spans="1:14" ht="45" x14ac:dyDescent="0.2">
      <c r="A13827">
        <v>52717</v>
      </c>
      <c r="B13827" t="s">
        <v>9215</v>
      </c>
      <c r="C13827" s="15" t="s">
        <v>9216</v>
      </c>
      <c r="D13827" s="15" t="s">
        <v>9217</v>
      </c>
      <c r="E13827">
        <v>19059</v>
      </c>
      <c r="F13827">
        <v>28811</v>
      </c>
      <c r="H13827">
        <v>24</v>
      </c>
      <c r="K13827" s="16">
        <f t="shared" si="667"/>
        <v>21346.080000000002</v>
      </c>
      <c r="L13827" s="16">
        <f t="shared" si="666"/>
        <v>22469.557894736841</v>
      </c>
      <c r="M13827" s="16">
        <f t="shared" si="668"/>
        <v>25533.588516746411</v>
      </c>
      <c r="N13827" t="e">
        <f>INDEX(XML!$A$2:$R$782,MATCH(C13827,XML!$D$2:$D$737,0),2)</f>
        <v>#N/A</v>
      </c>
    </row>
    <row r="13828" spans="1:14" ht="45" x14ac:dyDescent="0.2">
      <c r="A13828">
        <v>52718</v>
      </c>
      <c r="B13828" t="s">
        <v>9218</v>
      </c>
      <c r="C13828" s="15" t="s">
        <v>9219</v>
      </c>
      <c r="D13828" s="15" t="s">
        <v>9220</v>
      </c>
      <c r="E13828">
        <v>23202</v>
      </c>
      <c r="F13828">
        <v>35075</v>
      </c>
      <c r="H13828">
        <v>16</v>
      </c>
      <c r="K13828" s="16">
        <f t="shared" si="667"/>
        <v>25986.239999999998</v>
      </c>
      <c r="L13828" s="16">
        <f t="shared" si="666"/>
        <v>27353.936842105264</v>
      </c>
      <c r="M13828" s="16">
        <f t="shared" si="668"/>
        <v>31084.019138755979</v>
      </c>
      <c r="N13828" t="e">
        <f>INDEX(XML!$A$2:$R$782,MATCH(C13828,XML!$D$2:$D$737,0),2)</f>
        <v>#N/A</v>
      </c>
    </row>
    <row r="13829" spans="1:14" ht="45" x14ac:dyDescent="0.2">
      <c r="A13829">
        <v>52724</v>
      </c>
      <c r="B13829" t="s">
        <v>9206</v>
      </c>
      <c r="C13829" s="15" t="s">
        <v>9207</v>
      </c>
      <c r="D13829" s="15" t="s">
        <v>9208</v>
      </c>
      <c r="E13829">
        <v>2480</v>
      </c>
      <c r="F13829">
        <v>3747</v>
      </c>
      <c r="K13829" s="16">
        <f t="shared" si="667"/>
        <v>2777.6</v>
      </c>
      <c r="L13829" s="16">
        <f t="shared" ref="L13829:L13892" si="669">K13829*100/95</f>
        <v>2923.7894736842104</v>
      </c>
      <c r="M13829" s="16">
        <f t="shared" si="668"/>
        <v>3322.4880382775123</v>
      </c>
      <c r="N13829" t="e">
        <f>INDEX(XML!$A$2:$R$782,MATCH(C13829,XML!$D$2:$D$737,0),2)</f>
        <v>#N/A</v>
      </c>
    </row>
    <row r="13830" spans="1:14" ht="56.25" x14ac:dyDescent="0.2">
      <c r="A13830">
        <v>52725</v>
      </c>
      <c r="B13830" t="s">
        <v>9248</v>
      </c>
      <c r="C13830" s="15" t="s">
        <v>9249</v>
      </c>
      <c r="D13830" s="15" t="s">
        <v>9250</v>
      </c>
      <c r="E13830">
        <v>3308</v>
      </c>
      <c r="F13830">
        <v>5000</v>
      </c>
      <c r="H13830">
        <v>40</v>
      </c>
      <c r="K13830" s="16">
        <f t="shared" si="667"/>
        <v>3704.96</v>
      </c>
      <c r="L13830" s="16">
        <f t="shared" si="669"/>
        <v>3899.9578947368423</v>
      </c>
      <c r="M13830" s="16">
        <f t="shared" si="668"/>
        <v>4431.7703349282301</v>
      </c>
      <c r="N13830" t="e">
        <f>INDEX(XML!$A$2:$R$782,MATCH(C13830,XML!$D$2:$D$737,0),2)</f>
        <v>#N/A</v>
      </c>
    </row>
    <row r="13831" spans="1:14" ht="45" x14ac:dyDescent="0.2">
      <c r="A13831">
        <v>52726</v>
      </c>
      <c r="B13831" t="s">
        <v>9209</v>
      </c>
      <c r="C13831" s="15" t="s">
        <v>9210</v>
      </c>
      <c r="D13831" s="15" t="s">
        <v>9211</v>
      </c>
      <c r="E13831">
        <v>3149</v>
      </c>
      <c r="F13831">
        <v>4761</v>
      </c>
      <c r="K13831" s="16">
        <f t="shared" si="667"/>
        <v>3526.88</v>
      </c>
      <c r="L13831" s="16">
        <f t="shared" si="669"/>
        <v>3712.5052631578947</v>
      </c>
      <c r="M13831" s="16">
        <f t="shared" si="668"/>
        <v>4218.7559808612432</v>
      </c>
      <c r="N13831" t="e">
        <f>INDEX(XML!$A$2:$R$782,MATCH(C13831,XML!$D$2:$D$737,0),2)</f>
        <v>#N/A</v>
      </c>
    </row>
    <row r="13832" spans="1:14" ht="56.25" x14ac:dyDescent="0.2">
      <c r="A13832">
        <v>52727</v>
      </c>
      <c r="B13832" t="s">
        <v>9212</v>
      </c>
      <c r="C13832" s="15" t="s">
        <v>9213</v>
      </c>
      <c r="D13832" s="15" t="s">
        <v>9214</v>
      </c>
      <c r="E13832">
        <v>4527</v>
      </c>
      <c r="F13832">
        <v>6842</v>
      </c>
      <c r="H13832">
        <v>8</v>
      </c>
      <c r="K13832" s="16">
        <f t="shared" si="667"/>
        <v>5070.24</v>
      </c>
      <c r="L13832" s="16">
        <f t="shared" si="669"/>
        <v>5337.0947368421057</v>
      </c>
      <c r="M13832" s="16">
        <f t="shared" si="668"/>
        <v>6064.8803827751199</v>
      </c>
      <c r="N13832" t="e">
        <f>INDEX(XML!$A$2:$R$782,MATCH(C13832,XML!$D$2:$D$737,0),2)</f>
        <v>#N/A</v>
      </c>
    </row>
    <row r="13833" spans="1:14" ht="33.75" x14ac:dyDescent="0.2">
      <c r="A13833">
        <v>57040</v>
      </c>
      <c r="B13833" t="s">
        <v>15230</v>
      </c>
      <c r="C13833" s="15" t="s">
        <v>15231</v>
      </c>
      <c r="D13833" s="15" t="s">
        <v>15232</v>
      </c>
      <c r="E13833">
        <v>928</v>
      </c>
      <c r="F13833">
        <v>1402</v>
      </c>
      <c r="H13833">
        <v>13</v>
      </c>
      <c r="K13833" s="16">
        <f t="shared" si="667"/>
        <v>1039.3599999999999</v>
      </c>
      <c r="L13833" s="16">
        <f t="shared" si="669"/>
        <v>1094.0631578947366</v>
      </c>
      <c r="M13833" s="16">
        <f t="shared" si="668"/>
        <v>1243.2535885167463</v>
      </c>
      <c r="N13833" t="e">
        <f>INDEX(XML!$A$2:$R$782,MATCH(C13833,XML!$D$2:$D$737,0),2)</f>
        <v>#N/A</v>
      </c>
    </row>
    <row r="13834" spans="1:14" ht="33.75" x14ac:dyDescent="0.2">
      <c r="A13834">
        <v>52729</v>
      </c>
      <c r="B13834" t="s">
        <v>9308</v>
      </c>
      <c r="C13834" s="15" t="s">
        <v>9309</v>
      </c>
      <c r="D13834" s="15" t="s">
        <v>9310</v>
      </c>
      <c r="E13834">
        <v>432</v>
      </c>
      <c r="F13834">
        <v>651</v>
      </c>
      <c r="H13834" t="s">
        <v>746</v>
      </c>
      <c r="K13834" s="16">
        <f t="shared" si="667"/>
        <v>483.84</v>
      </c>
      <c r="L13834" s="16">
        <f t="shared" si="669"/>
        <v>509.30526315789473</v>
      </c>
      <c r="M13834" s="16">
        <f t="shared" si="668"/>
        <v>578.75598086124398</v>
      </c>
      <c r="N13834" t="e">
        <f>INDEX(XML!$A$2:$R$782,MATCH(C13834,XML!$D$2:$D$737,0),2)</f>
        <v>#N/A</v>
      </c>
    </row>
    <row r="13835" spans="1:14" ht="33.75" x14ac:dyDescent="0.2">
      <c r="A13835">
        <v>52730</v>
      </c>
      <c r="B13835" t="s">
        <v>9311</v>
      </c>
      <c r="C13835" s="15" t="s">
        <v>9312</v>
      </c>
      <c r="D13835" s="15" t="s">
        <v>9313</v>
      </c>
      <c r="E13835">
        <v>658</v>
      </c>
      <c r="F13835">
        <v>993</v>
      </c>
      <c r="H13835" t="s">
        <v>746</v>
      </c>
      <c r="K13835" s="16">
        <f t="shared" si="667"/>
        <v>736.96</v>
      </c>
      <c r="L13835" s="16">
        <f t="shared" si="669"/>
        <v>775.74736842105267</v>
      </c>
      <c r="M13835" s="16">
        <f t="shared" si="668"/>
        <v>881.53110047846894</v>
      </c>
      <c r="N13835" t="e">
        <f>INDEX(XML!$A$2:$R$782,MATCH(C13835,XML!$D$2:$D$737,0),2)</f>
        <v>#N/A</v>
      </c>
    </row>
    <row r="13836" spans="1:14" ht="33.75" x14ac:dyDescent="0.2">
      <c r="A13836">
        <v>52731</v>
      </c>
      <c r="B13836" t="s">
        <v>9314</v>
      </c>
      <c r="C13836" s="15" t="s">
        <v>9315</v>
      </c>
      <c r="D13836" s="15" t="s">
        <v>9316</v>
      </c>
      <c r="E13836">
        <v>960</v>
      </c>
      <c r="F13836">
        <v>1451</v>
      </c>
      <c r="H13836" t="s">
        <v>746</v>
      </c>
      <c r="K13836" s="16">
        <f t="shared" si="667"/>
        <v>1075.2</v>
      </c>
      <c r="L13836" s="16">
        <f t="shared" si="669"/>
        <v>1131.7894736842106</v>
      </c>
      <c r="M13836" s="16">
        <f t="shared" si="668"/>
        <v>1286.1244019138758</v>
      </c>
      <c r="N13836" t="e">
        <f>INDEX(XML!$A$2:$R$782,MATCH(C13836,XML!$D$2:$D$737,0),2)</f>
        <v>#N/A</v>
      </c>
    </row>
    <row r="13837" spans="1:14" ht="33.75" x14ac:dyDescent="0.2">
      <c r="A13837">
        <v>52732</v>
      </c>
      <c r="B13837" t="s">
        <v>9317</v>
      </c>
      <c r="C13837" s="15" t="s">
        <v>9318</v>
      </c>
      <c r="D13837" s="15" t="s">
        <v>9319</v>
      </c>
      <c r="E13837">
        <v>1275</v>
      </c>
      <c r="F13837">
        <v>1927</v>
      </c>
      <c r="H13837" t="s">
        <v>746</v>
      </c>
      <c r="K13837" s="16">
        <f t="shared" si="667"/>
        <v>1428</v>
      </c>
      <c r="L13837" s="16">
        <f t="shared" si="669"/>
        <v>1503.1578947368421</v>
      </c>
      <c r="M13837" s="16">
        <f t="shared" si="668"/>
        <v>1708.1339712918661</v>
      </c>
      <c r="N13837" t="e">
        <f>INDEX(XML!$A$2:$R$782,MATCH(C13837,XML!$D$2:$D$737,0),2)</f>
        <v>#N/A</v>
      </c>
    </row>
    <row r="13838" spans="1:14" ht="33.75" x14ac:dyDescent="0.2">
      <c r="A13838">
        <v>52733</v>
      </c>
      <c r="B13838" t="s">
        <v>9320</v>
      </c>
      <c r="C13838" s="15" t="s">
        <v>9321</v>
      </c>
      <c r="D13838" s="15" t="s">
        <v>9322</v>
      </c>
      <c r="E13838">
        <v>1598</v>
      </c>
      <c r="F13838">
        <v>2413</v>
      </c>
      <c r="H13838">
        <v>29</v>
      </c>
      <c r="K13838" s="16">
        <f t="shared" si="667"/>
        <v>1789.76</v>
      </c>
      <c r="L13838" s="16">
        <f t="shared" si="669"/>
        <v>1883.957894736842</v>
      </c>
      <c r="M13838" s="16">
        <f t="shared" si="668"/>
        <v>2140.8612440191387</v>
      </c>
      <c r="N13838" t="e">
        <f>INDEX(XML!$A$2:$R$782,MATCH(C13838,XML!$D$2:$D$737,0),2)</f>
        <v>#N/A</v>
      </c>
    </row>
    <row r="13839" spans="1:14" ht="33.75" x14ac:dyDescent="0.2">
      <c r="A13839">
        <v>52734</v>
      </c>
      <c r="B13839" t="s">
        <v>12623</v>
      </c>
      <c r="C13839" s="15" t="s">
        <v>12624</v>
      </c>
      <c r="D13839" s="15" t="s">
        <v>12625</v>
      </c>
      <c r="E13839">
        <v>1719</v>
      </c>
      <c r="F13839">
        <v>2599</v>
      </c>
      <c r="H13839">
        <v>2</v>
      </c>
      <c r="K13839" s="16">
        <f t="shared" si="667"/>
        <v>1925.28</v>
      </c>
      <c r="L13839" s="16">
        <f t="shared" si="669"/>
        <v>2026.6105263157895</v>
      </c>
      <c r="M13839" s="16">
        <f t="shared" si="668"/>
        <v>2302.9665071770332</v>
      </c>
      <c r="N13839" t="e">
        <f>INDEX(XML!$A$2:$R$782,MATCH(C13839,XML!$D$2:$D$737,0),2)</f>
        <v>#N/A</v>
      </c>
    </row>
    <row r="13840" spans="1:14" ht="22.5" x14ac:dyDescent="0.2">
      <c r="A13840">
        <v>52735</v>
      </c>
      <c r="B13840" t="s">
        <v>9323</v>
      </c>
      <c r="C13840" s="15" t="s">
        <v>9324</v>
      </c>
      <c r="D13840" s="15" t="s">
        <v>9325</v>
      </c>
      <c r="E13840">
        <v>392</v>
      </c>
      <c r="F13840">
        <v>592</v>
      </c>
      <c r="H13840">
        <v>22</v>
      </c>
      <c r="K13840" s="16">
        <f t="shared" si="667"/>
        <v>439.04</v>
      </c>
      <c r="L13840" s="16">
        <f t="shared" si="669"/>
        <v>462.14736842105265</v>
      </c>
      <c r="M13840" s="16">
        <f t="shared" si="668"/>
        <v>525.16746411483257</v>
      </c>
      <c r="N13840" t="e">
        <f>INDEX(XML!$A$2:$R$782,MATCH(C13840,XML!$D$2:$D$737,0),2)</f>
        <v>#N/A</v>
      </c>
    </row>
    <row r="13841" spans="1:14" ht="33.75" x14ac:dyDescent="0.2">
      <c r="A13841">
        <v>52736</v>
      </c>
      <c r="B13841" t="s">
        <v>9326</v>
      </c>
      <c r="C13841" s="15" t="s">
        <v>9327</v>
      </c>
      <c r="D13841" s="15" t="s">
        <v>9328</v>
      </c>
      <c r="E13841">
        <v>572</v>
      </c>
      <c r="F13841">
        <v>863</v>
      </c>
      <c r="H13841">
        <v>27</v>
      </c>
      <c r="K13841" s="16">
        <f t="shared" si="667"/>
        <v>640.64</v>
      </c>
      <c r="L13841" s="16">
        <f t="shared" si="669"/>
        <v>674.35789473684213</v>
      </c>
      <c r="M13841" s="16">
        <f t="shared" si="668"/>
        <v>766.31578947368428</v>
      </c>
      <c r="N13841" t="e">
        <f>INDEX(XML!$A$2:$R$782,MATCH(C13841,XML!$D$2:$D$737,0),2)</f>
        <v>#N/A</v>
      </c>
    </row>
    <row r="13842" spans="1:14" ht="33.75" x14ac:dyDescent="0.2">
      <c r="A13842">
        <v>52737</v>
      </c>
      <c r="B13842" t="s">
        <v>9329</v>
      </c>
      <c r="C13842" s="15" t="s">
        <v>9330</v>
      </c>
      <c r="D13842" s="15" t="s">
        <v>9331</v>
      </c>
      <c r="E13842">
        <v>1149</v>
      </c>
      <c r="F13842">
        <v>1736</v>
      </c>
      <c r="H13842">
        <v>22</v>
      </c>
      <c r="K13842" s="16">
        <f t="shared" si="667"/>
        <v>1286.8800000000001</v>
      </c>
      <c r="L13842" s="16">
        <f t="shared" si="669"/>
        <v>1354.6105263157897</v>
      </c>
      <c r="M13842" s="16">
        <f t="shared" si="668"/>
        <v>1539.33014354067</v>
      </c>
      <c r="N13842" t="e">
        <f>INDEX(XML!$A$2:$R$782,MATCH(C13842,XML!$D$2:$D$737,0),2)</f>
        <v>#N/A</v>
      </c>
    </row>
    <row r="13843" spans="1:14" ht="33.75" x14ac:dyDescent="0.2">
      <c r="A13843">
        <v>52738</v>
      </c>
      <c r="B13843" t="s">
        <v>9332</v>
      </c>
      <c r="C13843" s="15" t="s">
        <v>9333</v>
      </c>
      <c r="D13843" s="15" t="s">
        <v>9334</v>
      </c>
      <c r="E13843">
        <v>1320</v>
      </c>
      <c r="F13843">
        <v>1995</v>
      </c>
      <c r="H13843">
        <v>14</v>
      </c>
      <c r="K13843" s="16">
        <f t="shared" si="667"/>
        <v>1478.4</v>
      </c>
      <c r="L13843" s="16">
        <f t="shared" si="669"/>
        <v>1556.2105263157894</v>
      </c>
      <c r="M13843" s="16">
        <f t="shared" si="668"/>
        <v>1768.4210526315787</v>
      </c>
      <c r="N13843" t="e">
        <f>INDEX(XML!$A$2:$R$782,MATCH(C13843,XML!$D$2:$D$737,0),2)</f>
        <v>#N/A</v>
      </c>
    </row>
    <row r="13844" spans="1:14" ht="33.75" x14ac:dyDescent="0.2">
      <c r="A13844">
        <v>52739</v>
      </c>
      <c r="B13844" t="s">
        <v>9335</v>
      </c>
      <c r="C13844" s="15" t="s">
        <v>9336</v>
      </c>
      <c r="D13844" s="15" t="s">
        <v>9337</v>
      </c>
      <c r="E13844">
        <v>1754</v>
      </c>
      <c r="F13844">
        <v>2651</v>
      </c>
      <c r="H13844">
        <v>16</v>
      </c>
      <c r="K13844" s="16">
        <f t="shared" si="667"/>
        <v>1964.48</v>
      </c>
      <c r="L13844" s="16">
        <f t="shared" si="669"/>
        <v>2067.8736842105263</v>
      </c>
      <c r="M13844" s="16">
        <f t="shared" si="668"/>
        <v>2349.8564593301435</v>
      </c>
      <c r="N13844" t="e">
        <f>INDEX(XML!$A$2:$R$782,MATCH(C13844,XML!$D$2:$D$737,0),2)</f>
        <v>#N/A</v>
      </c>
    </row>
    <row r="13845" spans="1:14" ht="33.75" x14ac:dyDescent="0.2">
      <c r="A13845">
        <v>52740</v>
      </c>
      <c r="B13845" t="s">
        <v>9338</v>
      </c>
      <c r="C13845" s="15" t="s">
        <v>9339</v>
      </c>
      <c r="D13845" s="15" t="s">
        <v>9340</v>
      </c>
      <c r="E13845">
        <v>646</v>
      </c>
      <c r="F13845">
        <v>976</v>
      </c>
      <c r="H13845">
        <v>11</v>
      </c>
      <c r="K13845" s="16">
        <f t="shared" si="667"/>
        <v>723.52</v>
      </c>
      <c r="L13845" s="16">
        <f t="shared" si="669"/>
        <v>761.6</v>
      </c>
      <c r="M13845" s="16">
        <f t="shared" si="668"/>
        <v>865.4545454545455</v>
      </c>
      <c r="N13845" t="e">
        <f>INDEX(XML!$A$2:$R$782,MATCH(C13845,XML!$D$2:$D$737,0),2)</f>
        <v>#N/A</v>
      </c>
    </row>
    <row r="13846" spans="1:14" ht="33.75" x14ac:dyDescent="0.2">
      <c r="A13846">
        <v>52741</v>
      </c>
      <c r="B13846" t="s">
        <v>9341</v>
      </c>
      <c r="C13846" s="15" t="s">
        <v>9342</v>
      </c>
      <c r="D13846" s="15" t="s">
        <v>9343</v>
      </c>
      <c r="E13846">
        <v>945</v>
      </c>
      <c r="F13846">
        <v>1428</v>
      </c>
      <c r="H13846">
        <v>11</v>
      </c>
      <c r="K13846" s="16">
        <f t="shared" si="667"/>
        <v>1058.4000000000001</v>
      </c>
      <c r="L13846" s="16">
        <f t="shared" si="669"/>
        <v>1114.1052631578948</v>
      </c>
      <c r="M13846" s="16">
        <f t="shared" si="668"/>
        <v>1266.0287081339713</v>
      </c>
      <c r="N13846" t="e">
        <f>INDEX(XML!$A$2:$R$782,MATCH(C13846,XML!$D$2:$D$737,0),2)</f>
        <v>#N/A</v>
      </c>
    </row>
    <row r="13847" spans="1:14" ht="33.75" x14ac:dyDescent="0.2">
      <c r="A13847">
        <v>52742</v>
      </c>
      <c r="B13847" t="s">
        <v>9344</v>
      </c>
      <c r="C13847" s="15" t="s">
        <v>9345</v>
      </c>
      <c r="D13847" s="15" t="s">
        <v>9346</v>
      </c>
      <c r="E13847">
        <v>1019</v>
      </c>
      <c r="F13847">
        <v>1539</v>
      </c>
      <c r="H13847">
        <v>26</v>
      </c>
      <c r="K13847" s="16">
        <f t="shared" si="667"/>
        <v>1141.28</v>
      </c>
      <c r="L13847" s="16">
        <f t="shared" si="669"/>
        <v>1201.3473684210526</v>
      </c>
      <c r="M13847" s="16">
        <f t="shared" si="668"/>
        <v>1365.1674641148325</v>
      </c>
      <c r="N13847" t="e">
        <f>INDEX(XML!$A$2:$R$782,MATCH(C13847,XML!$D$2:$D$737,0),2)</f>
        <v>#N/A</v>
      </c>
    </row>
    <row r="13848" spans="1:14" ht="15.75" x14ac:dyDescent="0.25">
      <c r="A13848" s="184" t="s">
        <v>19092</v>
      </c>
      <c r="B13848" s="184"/>
      <c r="C13848" s="185"/>
      <c r="D13848" s="185"/>
      <c r="E13848" s="184"/>
      <c r="F13848" s="184"/>
      <c r="G13848" s="184"/>
      <c r="H13848" s="184"/>
      <c r="I13848" s="184"/>
      <c r="J13848" s="184"/>
      <c r="K13848" s="16">
        <f t="shared" si="667"/>
        <v>0</v>
      </c>
      <c r="L13848" s="16">
        <f t="shared" si="669"/>
        <v>0</v>
      </c>
      <c r="M13848" s="16">
        <f t="shared" si="668"/>
        <v>0</v>
      </c>
      <c r="N13848" t="e">
        <f>INDEX(XML!$A$2:$R$782,MATCH(C13848,XML!$D$2:$D$737,0),2)</f>
        <v>#N/A</v>
      </c>
    </row>
    <row r="13849" spans="1:14" ht="56.25" x14ac:dyDescent="0.2">
      <c r="A13849">
        <v>58113</v>
      </c>
      <c r="B13849" t="s">
        <v>15206</v>
      </c>
      <c r="C13849" s="15" t="s">
        <v>15746</v>
      </c>
      <c r="D13849" s="15" t="s">
        <v>15747</v>
      </c>
      <c r="E13849">
        <v>832</v>
      </c>
      <c r="F13849">
        <v>1256</v>
      </c>
      <c r="H13849" t="s">
        <v>746</v>
      </c>
      <c r="K13849" s="16">
        <f t="shared" si="667"/>
        <v>931.84</v>
      </c>
      <c r="L13849" s="16">
        <f t="shared" si="669"/>
        <v>980.88421052631577</v>
      </c>
      <c r="M13849" s="16">
        <f t="shared" si="668"/>
        <v>1114.6411483253587</v>
      </c>
      <c r="N13849" t="e">
        <f>INDEX(XML!$A$2:$R$782,MATCH(C13849,XML!$D$2:$D$737,0),2)</f>
        <v>#N/A</v>
      </c>
    </row>
    <row r="13850" spans="1:14" ht="56.25" x14ac:dyDescent="0.2">
      <c r="A13850">
        <v>58220</v>
      </c>
      <c r="B13850" t="s">
        <v>15213</v>
      </c>
      <c r="C13850" s="15" t="s">
        <v>15762</v>
      </c>
      <c r="D13850" s="15" t="s">
        <v>15763</v>
      </c>
      <c r="E13850">
        <v>1194</v>
      </c>
      <c r="F13850">
        <v>1805</v>
      </c>
      <c r="K13850" s="16">
        <f t="shared" si="667"/>
        <v>1337.28</v>
      </c>
      <c r="L13850" s="16">
        <f t="shared" si="669"/>
        <v>1407.6631578947367</v>
      </c>
      <c r="M13850" s="16">
        <f t="shared" si="668"/>
        <v>1599.6172248803828</v>
      </c>
      <c r="N13850" t="e">
        <f>INDEX(XML!$A$2:$R$782,MATCH(C13850,XML!$D$2:$D$737,0),2)</f>
        <v>#N/A</v>
      </c>
    </row>
    <row r="13851" spans="1:14" ht="56.25" x14ac:dyDescent="0.2">
      <c r="A13851">
        <v>58219</v>
      </c>
      <c r="B13851" t="s">
        <v>15212</v>
      </c>
      <c r="C13851" s="15" t="s">
        <v>15758</v>
      </c>
      <c r="D13851" s="15" t="s">
        <v>15759</v>
      </c>
      <c r="E13851">
        <v>1018</v>
      </c>
      <c r="F13851">
        <v>1538</v>
      </c>
      <c r="K13851" s="16">
        <f t="shared" si="667"/>
        <v>1140.1600000000001</v>
      </c>
      <c r="L13851" s="16">
        <f t="shared" si="669"/>
        <v>1200.1684210526316</v>
      </c>
      <c r="M13851" s="16">
        <f t="shared" si="668"/>
        <v>1363.8277511961724</v>
      </c>
      <c r="N13851" t="e">
        <f>INDEX(XML!$A$2:$R$782,MATCH(C13851,XML!$D$2:$D$737,0),2)</f>
        <v>#N/A</v>
      </c>
    </row>
    <row r="13852" spans="1:14" ht="67.5" x14ac:dyDescent="0.2">
      <c r="A13852">
        <v>58116</v>
      </c>
      <c r="B13852" t="s">
        <v>15208</v>
      </c>
      <c r="C13852" s="15" t="s">
        <v>15750</v>
      </c>
      <c r="D13852" s="15" t="s">
        <v>15751</v>
      </c>
      <c r="E13852">
        <v>924</v>
      </c>
      <c r="F13852">
        <v>1396</v>
      </c>
      <c r="H13852">
        <v>24</v>
      </c>
      <c r="K13852" s="16">
        <f t="shared" si="667"/>
        <v>1034.8800000000001</v>
      </c>
      <c r="L13852" s="16">
        <f t="shared" si="669"/>
        <v>1089.3473684210528</v>
      </c>
      <c r="M13852" s="16">
        <f t="shared" si="668"/>
        <v>1237.8947368421054</v>
      </c>
      <c r="N13852" t="e">
        <f>INDEX(XML!$A$2:$R$782,MATCH(C13852,XML!$D$2:$D$737,0),2)</f>
        <v>#N/A</v>
      </c>
    </row>
    <row r="13853" spans="1:14" ht="56.25" x14ac:dyDescent="0.2">
      <c r="A13853">
        <v>58221</v>
      </c>
      <c r="B13853" t="s">
        <v>15866</v>
      </c>
      <c r="C13853" s="15" t="s">
        <v>15867</v>
      </c>
      <c r="D13853" s="15" t="s">
        <v>15868</v>
      </c>
      <c r="E13853">
        <v>1213</v>
      </c>
      <c r="F13853">
        <v>1834</v>
      </c>
      <c r="H13853">
        <v>16</v>
      </c>
      <c r="K13853" s="16">
        <f t="shared" si="667"/>
        <v>1358.56</v>
      </c>
      <c r="L13853" s="16">
        <f t="shared" si="669"/>
        <v>1430.0631578947368</v>
      </c>
      <c r="M13853" s="16">
        <f t="shared" si="668"/>
        <v>1625.0717703349283</v>
      </c>
      <c r="N13853" t="e">
        <f>INDEX(XML!$A$2:$R$782,MATCH(C13853,XML!$D$2:$D$737,0),2)</f>
        <v>#N/A</v>
      </c>
    </row>
    <row r="13854" spans="1:14" ht="56.25" x14ac:dyDescent="0.2">
      <c r="A13854">
        <v>58123</v>
      </c>
      <c r="B13854" t="s">
        <v>15210</v>
      </c>
      <c r="C13854" s="15" t="s">
        <v>15754</v>
      </c>
      <c r="D13854" s="15" t="s">
        <v>15755</v>
      </c>
      <c r="E13854">
        <v>1401</v>
      </c>
      <c r="F13854">
        <v>2117</v>
      </c>
      <c r="H13854">
        <v>16</v>
      </c>
      <c r="K13854" s="16">
        <f t="shared" si="667"/>
        <v>1569.12</v>
      </c>
      <c r="L13854" s="16">
        <f t="shared" si="669"/>
        <v>1651.7052631578947</v>
      </c>
      <c r="M13854" s="16">
        <f t="shared" si="668"/>
        <v>1876.9377990430621</v>
      </c>
      <c r="N13854" t="e">
        <f>INDEX(XML!$A$2:$R$782,MATCH(C13854,XML!$D$2:$D$737,0),2)</f>
        <v>#N/A</v>
      </c>
    </row>
    <row r="13855" spans="1:14" ht="33.75" x14ac:dyDescent="0.2">
      <c r="A13855">
        <v>58235</v>
      </c>
      <c r="B13855" t="s">
        <v>15218</v>
      </c>
      <c r="C13855" s="15" t="s">
        <v>15770</v>
      </c>
      <c r="D13855" s="15" t="s">
        <v>15771</v>
      </c>
      <c r="E13855">
        <v>20992</v>
      </c>
      <c r="F13855">
        <v>31734</v>
      </c>
      <c r="H13855">
        <v>3</v>
      </c>
      <c r="K13855" s="16">
        <f t="shared" si="667"/>
        <v>23511.040000000001</v>
      </c>
      <c r="L13855" s="16">
        <f t="shared" si="669"/>
        <v>24748.463157894737</v>
      </c>
      <c r="M13855" s="16">
        <f t="shared" si="668"/>
        <v>28123.253588516745</v>
      </c>
      <c r="N13855" t="e">
        <f>INDEX(XML!$A$2:$R$782,MATCH(C13855,XML!$D$2:$D$737,0),2)</f>
        <v>#N/A</v>
      </c>
    </row>
    <row r="13856" spans="1:14" ht="56.25" x14ac:dyDescent="0.2">
      <c r="A13856">
        <v>58176</v>
      </c>
      <c r="B13856" t="s">
        <v>15225</v>
      </c>
      <c r="C13856" s="15" t="s">
        <v>15772</v>
      </c>
      <c r="D13856" s="15" t="s">
        <v>15773</v>
      </c>
      <c r="E13856">
        <v>843</v>
      </c>
      <c r="F13856">
        <v>1272</v>
      </c>
      <c r="H13856" t="s">
        <v>746</v>
      </c>
      <c r="K13856" s="16">
        <f t="shared" si="667"/>
        <v>944.16</v>
      </c>
      <c r="L13856" s="16">
        <f t="shared" si="669"/>
        <v>993.85263157894735</v>
      </c>
      <c r="M13856" s="16">
        <f t="shared" si="668"/>
        <v>1129.377990430622</v>
      </c>
      <c r="N13856" t="e">
        <f>INDEX(XML!$A$2:$R$782,MATCH(C13856,XML!$D$2:$D$737,0),2)</f>
        <v>#N/A</v>
      </c>
    </row>
    <row r="13857" spans="1:14" ht="56.25" x14ac:dyDescent="0.2">
      <c r="A13857">
        <v>58178</v>
      </c>
      <c r="B13857" t="s">
        <v>15227</v>
      </c>
      <c r="C13857" s="15" t="s">
        <v>15776</v>
      </c>
      <c r="D13857" s="15" t="s">
        <v>15777</v>
      </c>
      <c r="E13857">
        <v>830</v>
      </c>
      <c r="F13857">
        <v>1253</v>
      </c>
      <c r="H13857">
        <v>40</v>
      </c>
      <c r="K13857" s="16">
        <f t="shared" si="667"/>
        <v>929.6</v>
      </c>
      <c r="L13857" s="16">
        <f t="shared" si="669"/>
        <v>978.52631578947364</v>
      </c>
      <c r="M13857" s="16">
        <f t="shared" si="668"/>
        <v>1111.9617224880383</v>
      </c>
      <c r="N13857" t="e">
        <f>INDEX(XML!$A$2:$R$782,MATCH(C13857,XML!$D$2:$D$737,0),2)</f>
        <v>#N/A</v>
      </c>
    </row>
    <row r="13858" spans="1:14" ht="45" x14ac:dyDescent="0.2">
      <c r="A13858">
        <v>58183</v>
      </c>
      <c r="B13858" t="s">
        <v>15229</v>
      </c>
      <c r="C13858" s="15" t="s">
        <v>15780</v>
      </c>
      <c r="D13858" s="15" t="s">
        <v>15781</v>
      </c>
      <c r="E13858">
        <v>2204</v>
      </c>
      <c r="F13858">
        <v>3331</v>
      </c>
      <c r="H13858">
        <v>42</v>
      </c>
      <c r="K13858" s="16">
        <f t="shared" si="667"/>
        <v>2468.48</v>
      </c>
      <c r="L13858" s="16">
        <f t="shared" si="669"/>
        <v>2598.4</v>
      </c>
      <c r="M13858" s="16">
        <f t="shared" si="668"/>
        <v>2952.7272727272725</v>
      </c>
      <c r="N13858" t="e">
        <f>INDEX(XML!$A$2:$R$782,MATCH(C13858,XML!$D$2:$D$737,0),2)</f>
        <v>#N/A</v>
      </c>
    </row>
    <row r="13859" spans="1:14" ht="45" x14ac:dyDescent="0.2">
      <c r="A13859">
        <v>58187</v>
      </c>
      <c r="B13859" t="s">
        <v>15244</v>
      </c>
      <c r="C13859" s="15" t="s">
        <v>15790</v>
      </c>
      <c r="D13859" s="15" t="s">
        <v>15791</v>
      </c>
      <c r="E13859">
        <v>1551</v>
      </c>
      <c r="F13859">
        <v>2344</v>
      </c>
      <c r="H13859">
        <v>19</v>
      </c>
      <c r="K13859" s="16">
        <f t="shared" si="667"/>
        <v>1737.12</v>
      </c>
      <c r="L13859" s="16">
        <f t="shared" si="669"/>
        <v>1828.5473684210526</v>
      </c>
      <c r="M13859" s="16">
        <f t="shared" si="668"/>
        <v>2077.894736842105</v>
      </c>
      <c r="N13859" t="e">
        <f>INDEX(XML!$A$2:$R$782,MATCH(C13859,XML!$D$2:$D$737,0),2)</f>
        <v>#N/A</v>
      </c>
    </row>
    <row r="13860" spans="1:14" ht="33.75" x14ac:dyDescent="0.2">
      <c r="A13860">
        <v>58201</v>
      </c>
      <c r="B13860" t="s">
        <v>15237</v>
      </c>
      <c r="C13860" s="15" t="s">
        <v>15784</v>
      </c>
      <c r="D13860" s="15" t="s">
        <v>15785</v>
      </c>
      <c r="E13860">
        <v>19059</v>
      </c>
      <c r="F13860">
        <v>28811</v>
      </c>
      <c r="H13860">
        <v>20</v>
      </c>
      <c r="K13860" s="16">
        <f t="shared" si="667"/>
        <v>21346.080000000002</v>
      </c>
      <c r="L13860" s="16">
        <f t="shared" si="669"/>
        <v>22469.557894736841</v>
      </c>
      <c r="M13860" s="16">
        <f t="shared" si="668"/>
        <v>25533.588516746411</v>
      </c>
      <c r="N13860" t="e">
        <f>INDEX(XML!$A$2:$R$782,MATCH(C13860,XML!$D$2:$D$737,0),2)</f>
        <v>#N/A</v>
      </c>
    </row>
    <row r="13861" spans="1:14" ht="45" x14ac:dyDescent="0.2">
      <c r="A13861">
        <v>58196</v>
      </c>
      <c r="B13861" t="s">
        <v>15241</v>
      </c>
      <c r="C13861" s="15" t="s">
        <v>15792</v>
      </c>
      <c r="D13861" s="15" t="s">
        <v>15793</v>
      </c>
      <c r="E13861">
        <v>2485</v>
      </c>
      <c r="F13861">
        <v>3756</v>
      </c>
      <c r="H13861">
        <v>20</v>
      </c>
      <c r="K13861" s="16">
        <f t="shared" si="667"/>
        <v>2783.2</v>
      </c>
      <c r="L13861" s="16">
        <f t="shared" si="669"/>
        <v>2929.6842105263158</v>
      </c>
      <c r="M13861" s="16">
        <f t="shared" si="668"/>
        <v>3329.1866028708132</v>
      </c>
      <c r="N13861" t="e">
        <f>INDEX(XML!$A$2:$R$782,MATCH(C13861,XML!$D$2:$D$737,0),2)</f>
        <v>#N/A</v>
      </c>
    </row>
    <row r="13862" spans="1:14" ht="45" x14ac:dyDescent="0.2">
      <c r="A13862">
        <v>58197</v>
      </c>
      <c r="B13862" t="s">
        <v>15240</v>
      </c>
      <c r="C13862" s="15" t="s">
        <v>15802</v>
      </c>
      <c r="D13862" s="15" t="s">
        <v>15803</v>
      </c>
      <c r="E13862">
        <v>3149</v>
      </c>
      <c r="F13862">
        <v>4761</v>
      </c>
      <c r="H13862">
        <v>15</v>
      </c>
      <c r="K13862" s="16">
        <f t="shared" si="667"/>
        <v>3526.88</v>
      </c>
      <c r="L13862" s="16">
        <f t="shared" si="669"/>
        <v>3712.5052631578947</v>
      </c>
      <c r="M13862" s="16">
        <f t="shared" si="668"/>
        <v>4218.7559808612432</v>
      </c>
      <c r="N13862" t="e">
        <f>INDEX(XML!$A$2:$R$782,MATCH(C13862,XML!$D$2:$D$737,0),2)</f>
        <v>#N/A</v>
      </c>
    </row>
    <row r="13863" spans="1:14" ht="45" x14ac:dyDescent="0.2">
      <c r="A13863">
        <v>58202</v>
      </c>
      <c r="B13863" t="s">
        <v>15236</v>
      </c>
      <c r="C13863" s="15" t="s">
        <v>15798</v>
      </c>
      <c r="D13863" s="15" t="s">
        <v>15799</v>
      </c>
      <c r="E13863">
        <v>3306</v>
      </c>
      <c r="F13863">
        <v>4996</v>
      </c>
      <c r="H13863">
        <v>4</v>
      </c>
      <c r="K13863" s="16">
        <f t="shared" si="667"/>
        <v>3702.72</v>
      </c>
      <c r="L13863" s="16">
        <f t="shared" si="669"/>
        <v>3897.6</v>
      </c>
      <c r="M13863" s="16">
        <f t="shared" si="668"/>
        <v>4429.090909090909</v>
      </c>
      <c r="N13863" t="e">
        <f>INDEX(XML!$A$2:$R$782,MATCH(C13863,XML!$D$2:$D$737,0),2)</f>
        <v>#N/A</v>
      </c>
    </row>
    <row r="13864" spans="1:14" ht="45" x14ac:dyDescent="0.2">
      <c r="A13864">
        <v>58203</v>
      </c>
      <c r="B13864" t="s">
        <v>15235</v>
      </c>
      <c r="C13864" s="15" t="s">
        <v>15806</v>
      </c>
      <c r="D13864" s="15" t="s">
        <v>15807</v>
      </c>
      <c r="E13864">
        <v>3919</v>
      </c>
      <c r="F13864">
        <v>5923</v>
      </c>
      <c r="H13864">
        <v>19</v>
      </c>
      <c r="K13864" s="16">
        <f t="shared" si="667"/>
        <v>4389.28</v>
      </c>
      <c r="L13864" s="16">
        <f t="shared" si="669"/>
        <v>4620.2947368421055</v>
      </c>
      <c r="M13864" s="16">
        <f t="shared" si="668"/>
        <v>5250.3349282296658</v>
      </c>
      <c r="N13864" t="e">
        <f>INDEX(XML!$A$2:$R$782,MATCH(C13864,XML!$D$2:$D$737,0),2)</f>
        <v>#N/A</v>
      </c>
    </row>
    <row r="13865" spans="1:14" ht="33.75" x14ac:dyDescent="0.2">
      <c r="A13865">
        <v>58206</v>
      </c>
      <c r="B13865" t="s">
        <v>15245</v>
      </c>
      <c r="C13865" s="15" t="s">
        <v>15808</v>
      </c>
      <c r="D13865" s="15" t="s">
        <v>15809</v>
      </c>
      <c r="E13865">
        <v>433</v>
      </c>
      <c r="F13865">
        <v>654</v>
      </c>
      <c r="H13865" t="s">
        <v>746</v>
      </c>
      <c r="K13865" s="16">
        <f t="shared" si="667"/>
        <v>484.96</v>
      </c>
      <c r="L13865" s="16">
        <f t="shared" si="669"/>
        <v>510.48421052631579</v>
      </c>
      <c r="M13865" s="16">
        <f t="shared" si="668"/>
        <v>580.09569377990431</v>
      </c>
      <c r="N13865" t="e">
        <f>INDEX(XML!$A$2:$R$782,MATCH(C13865,XML!$D$2:$D$737,0),2)</f>
        <v>#N/A</v>
      </c>
    </row>
    <row r="13866" spans="1:14" ht="33.75" x14ac:dyDescent="0.2">
      <c r="A13866">
        <v>58207</v>
      </c>
      <c r="B13866" t="s">
        <v>15246</v>
      </c>
      <c r="C13866" s="15" t="s">
        <v>15810</v>
      </c>
      <c r="D13866" s="15" t="s">
        <v>15811</v>
      </c>
      <c r="E13866">
        <v>657</v>
      </c>
      <c r="F13866">
        <v>991</v>
      </c>
      <c r="H13866">
        <v>40</v>
      </c>
      <c r="K13866" s="16">
        <f t="shared" si="667"/>
        <v>735.84</v>
      </c>
      <c r="L13866" s="16">
        <f t="shared" si="669"/>
        <v>774.56842105263161</v>
      </c>
      <c r="M13866" s="16">
        <f t="shared" si="668"/>
        <v>880.19138755980862</v>
      </c>
      <c r="N13866" t="e">
        <f>INDEX(XML!$A$2:$R$782,MATCH(C13866,XML!$D$2:$D$737,0),2)</f>
        <v>#N/A</v>
      </c>
    </row>
    <row r="13867" spans="1:14" ht="33.75" x14ac:dyDescent="0.2">
      <c r="A13867">
        <v>58208</v>
      </c>
      <c r="B13867" t="s">
        <v>17147</v>
      </c>
      <c r="C13867" s="15" t="s">
        <v>17148</v>
      </c>
      <c r="D13867" s="15" t="s">
        <v>17149</v>
      </c>
      <c r="E13867">
        <v>959</v>
      </c>
      <c r="F13867">
        <v>1449</v>
      </c>
      <c r="H13867" t="s">
        <v>746</v>
      </c>
      <c r="K13867" s="16">
        <f t="shared" si="667"/>
        <v>1074.08</v>
      </c>
      <c r="L13867" s="16">
        <f t="shared" si="669"/>
        <v>1130.6105263157895</v>
      </c>
      <c r="M13867" s="16">
        <f t="shared" si="668"/>
        <v>1284.7846889952152</v>
      </c>
      <c r="N13867" t="e">
        <f>INDEX(XML!$A$2:$R$782,MATCH(C13867,XML!$D$2:$D$737,0),2)</f>
        <v>#N/A</v>
      </c>
    </row>
    <row r="13868" spans="1:14" ht="33.75" x14ac:dyDescent="0.2">
      <c r="A13868">
        <v>58209</v>
      </c>
      <c r="B13868" t="s">
        <v>15247</v>
      </c>
      <c r="C13868" s="15" t="s">
        <v>15812</v>
      </c>
      <c r="D13868" s="15" t="s">
        <v>15813</v>
      </c>
      <c r="E13868">
        <v>1278</v>
      </c>
      <c r="F13868">
        <v>1931</v>
      </c>
      <c r="H13868">
        <v>26</v>
      </c>
      <c r="K13868" s="16">
        <f t="shared" si="667"/>
        <v>1431.36</v>
      </c>
      <c r="L13868" s="16">
        <f t="shared" si="669"/>
        <v>1506.6947368421052</v>
      </c>
      <c r="M13868" s="16">
        <f t="shared" si="668"/>
        <v>1712.1531100478467</v>
      </c>
      <c r="N13868" t="e">
        <f>INDEX(XML!$A$2:$R$782,MATCH(C13868,XML!$D$2:$D$737,0),2)</f>
        <v>#N/A</v>
      </c>
    </row>
    <row r="13869" spans="1:14" ht="33.75" x14ac:dyDescent="0.2">
      <c r="A13869">
        <v>58210</v>
      </c>
      <c r="B13869" t="s">
        <v>15248</v>
      </c>
      <c r="C13869" s="15" t="s">
        <v>15814</v>
      </c>
      <c r="D13869" s="15" t="s">
        <v>15815</v>
      </c>
      <c r="E13869">
        <v>1591</v>
      </c>
      <c r="F13869">
        <v>2404</v>
      </c>
      <c r="H13869">
        <v>18</v>
      </c>
      <c r="K13869" s="16">
        <f t="shared" si="667"/>
        <v>1781.92</v>
      </c>
      <c r="L13869" s="16">
        <f t="shared" si="669"/>
        <v>1875.7052631578947</v>
      </c>
      <c r="M13869" s="16">
        <f t="shared" si="668"/>
        <v>2131.4832535885166</v>
      </c>
      <c r="N13869" t="e">
        <f>INDEX(XML!$A$2:$R$782,MATCH(C13869,XML!$D$2:$D$737,0),2)</f>
        <v>#N/A</v>
      </c>
    </row>
    <row r="13870" spans="1:14" ht="33.75" x14ac:dyDescent="0.2">
      <c r="A13870">
        <v>62402</v>
      </c>
      <c r="B13870" t="s">
        <v>19853</v>
      </c>
      <c r="C13870" s="15" t="s">
        <v>19854</v>
      </c>
      <c r="D13870" s="15" t="s">
        <v>19855</v>
      </c>
      <c r="E13870">
        <v>398</v>
      </c>
      <c r="F13870">
        <v>602</v>
      </c>
      <c r="H13870">
        <v>34</v>
      </c>
      <c r="K13870" s="16">
        <f t="shared" si="667"/>
        <v>445.76</v>
      </c>
      <c r="L13870" s="16">
        <f t="shared" si="669"/>
        <v>469.22105263157897</v>
      </c>
      <c r="M13870" s="16">
        <f t="shared" si="668"/>
        <v>533.20574162679429</v>
      </c>
      <c r="N13870" t="e">
        <f>INDEX(XML!$A$2:$R$782,MATCH(C13870,XML!$D$2:$D$737,0),2)</f>
        <v>#N/A</v>
      </c>
    </row>
    <row r="13871" spans="1:14" ht="33.75" x14ac:dyDescent="0.2">
      <c r="A13871">
        <v>62403</v>
      </c>
      <c r="B13871" t="s">
        <v>19856</v>
      </c>
      <c r="C13871" s="15" t="s">
        <v>19857</v>
      </c>
      <c r="D13871" s="15" t="s">
        <v>19858</v>
      </c>
      <c r="E13871">
        <v>581</v>
      </c>
      <c r="F13871">
        <v>877</v>
      </c>
      <c r="H13871">
        <v>30</v>
      </c>
      <c r="K13871" s="16">
        <f t="shared" ref="K13871:K13934" si="670">IF(E13871&gt;49999,E13871+E13871*0.07,IF(E13871&lt;=49999,E13871+E13871*0.12))</f>
        <v>650.72</v>
      </c>
      <c r="L13871" s="16">
        <f t="shared" si="669"/>
        <v>684.96842105263158</v>
      </c>
      <c r="M13871" s="16">
        <f t="shared" ref="M13871:M13934" si="671">IF(COUNTIF(C13871,"*Dahua*"),F13871-10,L13871*100/88)</f>
        <v>778.37320574162686</v>
      </c>
      <c r="N13871" t="e">
        <f>INDEX(XML!$A$2:$R$782,MATCH(C13871,XML!$D$2:$D$737,0),2)</f>
        <v>#N/A</v>
      </c>
    </row>
    <row r="13872" spans="1:14" ht="33.75" x14ac:dyDescent="0.2">
      <c r="A13872">
        <v>62404</v>
      </c>
      <c r="B13872" t="s">
        <v>19859</v>
      </c>
      <c r="C13872" s="15" t="s">
        <v>19860</v>
      </c>
      <c r="D13872" s="15" t="s">
        <v>19861</v>
      </c>
      <c r="E13872">
        <v>1168</v>
      </c>
      <c r="F13872">
        <v>1765</v>
      </c>
      <c r="H13872">
        <v>20</v>
      </c>
      <c r="K13872" s="16">
        <f t="shared" si="670"/>
        <v>1308.1600000000001</v>
      </c>
      <c r="L13872" s="16">
        <f t="shared" si="669"/>
        <v>1377.0105263157895</v>
      </c>
      <c r="M13872" s="16">
        <f t="shared" si="671"/>
        <v>1564.7846889952154</v>
      </c>
      <c r="N13872" t="e">
        <f>INDEX(XML!$A$2:$R$782,MATCH(C13872,XML!$D$2:$D$737,0),2)</f>
        <v>#N/A</v>
      </c>
    </row>
    <row r="13873" spans="1:14" ht="33.75" x14ac:dyDescent="0.2">
      <c r="A13873">
        <v>62405</v>
      </c>
      <c r="B13873" t="s">
        <v>19862</v>
      </c>
      <c r="C13873" s="15" t="s">
        <v>19863</v>
      </c>
      <c r="D13873" s="15" t="s">
        <v>19864</v>
      </c>
      <c r="E13873">
        <v>1342</v>
      </c>
      <c r="F13873">
        <v>2029</v>
      </c>
      <c r="H13873">
        <v>21</v>
      </c>
      <c r="K13873" s="16">
        <f t="shared" si="670"/>
        <v>1503.04</v>
      </c>
      <c r="L13873" s="16">
        <f t="shared" si="669"/>
        <v>1582.1473684210525</v>
      </c>
      <c r="M13873" s="16">
        <f t="shared" si="671"/>
        <v>1797.8947368421052</v>
      </c>
      <c r="N13873" t="e">
        <f>INDEX(XML!$A$2:$R$782,MATCH(C13873,XML!$D$2:$D$737,0),2)</f>
        <v>#N/A</v>
      </c>
    </row>
    <row r="13874" spans="1:14" ht="33.75" x14ac:dyDescent="0.2">
      <c r="A13874">
        <v>62406</v>
      </c>
      <c r="B13874" t="s">
        <v>19865</v>
      </c>
      <c r="C13874" s="15" t="s">
        <v>19866</v>
      </c>
      <c r="D13874" s="15" t="s">
        <v>19867</v>
      </c>
      <c r="E13874">
        <v>1784</v>
      </c>
      <c r="F13874">
        <v>2696</v>
      </c>
      <c r="H13874">
        <v>8</v>
      </c>
      <c r="K13874" s="16">
        <f t="shared" si="670"/>
        <v>1998.08</v>
      </c>
      <c r="L13874" s="16">
        <f t="shared" si="669"/>
        <v>2103.242105263158</v>
      </c>
      <c r="M13874" s="16">
        <f t="shared" si="671"/>
        <v>2390.0478468899523</v>
      </c>
      <c r="N13874" t="e">
        <f>INDEX(XML!$A$2:$R$782,MATCH(C13874,XML!$D$2:$D$737,0),2)</f>
        <v>#N/A</v>
      </c>
    </row>
    <row r="13875" spans="1:14" ht="33.75" x14ac:dyDescent="0.2">
      <c r="A13875">
        <v>62407</v>
      </c>
      <c r="B13875" t="s">
        <v>19868</v>
      </c>
      <c r="C13875" s="15" t="s">
        <v>19869</v>
      </c>
      <c r="D13875" s="15" t="s">
        <v>19870</v>
      </c>
      <c r="E13875">
        <v>737</v>
      </c>
      <c r="F13875">
        <v>1113</v>
      </c>
      <c r="H13875">
        <v>14</v>
      </c>
      <c r="K13875" s="16">
        <f t="shared" si="670"/>
        <v>825.44</v>
      </c>
      <c r="L13875" s="16">
        <f t="shared" si="669"/>
        <v>868.88421052631577</v>
      </c>
      <c r="M13875" s="16">
        <f t="shared" si="671"/>
        <v>987.36842105263156</v>
      </c>
      <c r="N13875" t="e">
        <f>INDEX(XML!$A$2:$R$782,MATCH(C13875,XML!$D$2:$D$737,0),2)</f>
        <v>#N/A</v>
      </c>
    </row>
    <row r="13876" spans="1:14" ht="33.75" x14ac:dyDescent="0.2">
      <c r="A13876">
        <v>62408</v>
      </c>
      <c r="B13876" t="s">
        <v>19871</v>
      </c>
      <c r="C13876" s="15" t="s">
        <v>19872</v>
      </c>
      <c r="D13876" s="15" t="s">
        <v>19873</v>
      </c>
      <c r="E13876">
        <v>1074</v>
      </c>
      <c r="F13876">
        <v>1622</v>
      </c>
      <c r="H13876">
        <v>13</v>
      </c>
      <c r="K13876" s="16">
        <f t="shared" si="670"/>
        <v>1202.8800000000001</v>
      </c>
      <c r="L13876" s="16">
        <f t="shared" si="669"/>
        <v>1266.1894736842107</v>
      </c>
      <c r="M13876" s="16">
        <f t="shared" si="671"/>
        <v>1438.8516746411485</v>
      </c>
      <c r="N13876" t="e">
        <f>INDEX(XML!$A$2:$R$782,MATCH(C13876,XML!$D$2:$D$737,0),2)</f>
        <v>#N/A</v>
      </c>
    </row>
    <row r="13877" spans="1:14" ht="33.75" x14ac:dyDescent="0.2">
      <c r="A13877">
        <v>62409</v>
      </c>
      <c r="B13877" t="s">
        <v>19874</v>
      </c>
      <c r="C13877" s="15" t="s">
        <v>19875</v>
      </c>
      <c r="D13877" s="15" t="s">
        <v>19876</v>
      </c>
      <c r="E13877">
        <v>1019</v>
      </c>
      <c r="F13877">
        <v>1539</v>
      </c>
      <c r="H13877">
        <v>24</v>
      </c>
      <c r="K13877" s="16">
        <f t="shared" si="670"/>
        <v>1141.28</v>
      </c>
      <c r="L13877" s="16">
        <f t="shared" si="669"/>
        <v>1201.3473684210526</v>
      </c>
      <c r="M13877" s="16">
        <f t="shared" si="671"/>
        <v>1365.1674641148325</v>
      </c>
      <c r="N13877" t="e">
        <f>INDEX(XML!$A$2:$R$782,MATCH(C13877,XML!$D$2:$D$737,0),2)</f>
        <v>#N/A</v>
      </c>
    </row>
    <row r="13878" spans="1:14" ht="33.75" x14ac:dyDescent="0.2">
      <c r="A13878">
        <v>62410</v>
      </c>
      <c r="B13878" t="s">
        <v>19877</v>
      </c>
      <c r="C13878" s="15" t="s">
        <v>19878</v>
      </c>
      <c r="D13878" s="15" t="s">
        <v>19879</v>
      </c>
      <c r="E13878">
        <v>1389</v>
      </c>
      <c r="F13878">
        <v>2099</v>
      </c>
      <c r="H13878">
        <v>13</v>
      </c>
      <c r="K13878" s="16">
        <f t="shared" si="670"/>
        <v>1555.68</v>
      </c>
      <c r="L13878" s="16">
        <f t="shared" si="669"/>
        <v>1637.5578947368422</v>
      </c>
      <c r="M13878" s="16">
        <f t="shared" si="671"/>
        <v>1860.8612440191389</v>
      </c>
      <c r="N13878" t="e">
        <f>INDEX(XML!$A$2:$R$782,MATCH(C13878,XML!$D$2:$D$737,0),2)</f>
        <v>#N/A</v>
      </c>
    </row>
    <row r="13879" spans="1:14" ht="15.75" x14ac:dyDescent="0.25">
      <c r="A13879" s="184" t="s">
        <v>19093</v>
      </c>
      <c r="B13879" s="184"/>
      <c r="C13879" s="185"/>
      <c r="D13879" s="185"/>
      <c r="E13879" s="184"/>
      <c r="F13879" s="184"/>
      <c r="G13879" s="184"/>
      <c r="H13879" s="184"/>
      <c r="I13879" s="184"/>
      <c r="J13879" s="184"/>
      <c r="K13879" s="16">
        <f t="shared" si="670"/>
        <v>0</v>
      </c>
      <c r="L13879" s="16">
        <f t="shared" si="669"/>
        <v>0</v>
      </c>
      <c r="M13879" s="16">
        <f t="shared" si="671"/>
        <v>0</v>
      </c>
      <c r="N13879" t="e">
        <f>INDEX(XML!$A$2:$R$782,MATCH(C13879,XML!$D$2:$D$737,0),2)</f>
        <v>#N/A</v>
      </c>
    </row>
    <row r="13880" spans="1:14" ht="67.5" x14ac:dyDescent="0.2">
      <c r="A13880">
        <v>60757</v>
      </c>
      <c r="B13880" t="s">
        <v>17376</v>
      </c>
      <c r="C13880" s="15" t="s">
        <v>17377</v>
      </c>
      <c r="D13880" s="15" t="s">
        <v>17378</v>
      </c>
      <c r="E13880">
        <v>831</v>
      </c>
      <c r="F13880">
        <v>1256</v>
      </c>
      <c r="H13880">
        <v>9</v>
      </c>
      <c r="K13880" s="16">
        <f t="shared" si="670"/>
        <v>930.72</v>
      </c>
      <c r="L13880" s="16">
        <f t="shared" si="669"/>
        <v>979.70526315789471</v>
      </c>
      <c r="M13880" s="16">
        <f t="shared" si="671"/>
        <v>1113.3014354066984</v>
      </c>
      <c r="N13880" t="e">
        <f>INDEX(XML!$A$2:$R$782,MATCH(C13880,XML!$D$2:$D$737,0),2)</f>
        <v>#N/A</v>
      </c>
    </row>
    <row r="13881" spans="1:14" ht="56.25" x14ac:dyDescent="0.2">
      <c r="A13881">
        <v>60801</v>
      </c>
      <c r="B13881" t="s">
        <v>17591</v>
      </c>
      <c r="C13881" s="15" t="s">
        <v>17592</v>
      </c>
      <c r="D13881" s="15" t="s">
        <v>17593</v>
      </c>
      <c r="E13881">
        <v>1202</v>
      </c>
      <c r="F13881">
        <v>1816</v>
      </c>
      <c r="K13881" s="16">
        <f t="shared" si="670"/>
        <v>1346.24</v>
      </c>
      <c r="L13881" s="16">
        <f t="shared" si="669"/>
        <v>1417.0947368421052</v>
      </c>
      <c r="M13881" s="16">
        <f t="shared" si="671"/>
        <v>1610.3349282296651</v>
      </c>
      <c r="N13881" t="e">
        <f>INDEX(XML!$A$2:$R$782,MATCH(C13881,XML!$D$2:$D$737,0),2)</f>
        <v>#N/A</v>
      </c>
    </row>
    <row r="13882" spans="1:14" ht="56.25" x14ac:dyDescent="0.2">
      <c r="A13882">
        <v>60800</v>
      </c>
      <c r="B13882" t="s">
        <v>17582</v>
      </c>
      <c r="C13882" s="15" t="s">
        <v>17583</v>
      </c>
      <c r="D13882" s="15" t="s">
        <v>17584</v>
      </c>
      <c r="E13882">
        <v>1017</v>
      </c>
      <c r="F13882">
        <v>1536</v>
      </c>
      <c r="K13882" s="16">
        <f t="shared" si="670"/>
        <v>1139.04</v>
      </c>
      <c r="L13882" s="16">
        <f t="shared" si="669"/>
        <v>1198.9894736842105</v>
      </c>
      <c r="M13882" s="16">
        <f t="shared" si="671"/>
        <v>1362.4880382775118</v>
      </c>
      <c r="N13882" t="e">
        <f>INDEX(XML!$A$2:$R$782,MATCH(C13882,XML!$D$2:$D$737,0),2)</f>
        <v>#N/A</v>
      </c>
    </row>
    <row r="13883" spans="1:14" ht="67.5" x14ac:dyDescent="0.2">
      <c r="A13883">
        <v>60784</v>
      </c>
      <c r="B13883" t="s">
        <v>17521</v>
      </c>
      <c r="C13883" s="15" t="s">
        <v>17522</v>
      </c>
      <c r="D13883" s="15" t="s">
        <v>17523</v>
      </c>
      <c r="E13883">
        <v>923</v>
      </c>
      <c r="F13883">
        <v>1395</v>
      </c>
      <c r="H13883">
        <v>5</v>
      </c>
      <c r="K13883" s="16">
        <f t="shared" si="670"/>
        <v>1033.76</v>
      </c>
      <c r="L13883" s="16">
        <f t="shared" si="669"/>
        <v>1088.1684210526316</v>
      </c>
      <c r="M13883" s="16">
        <f t="shared" si="671"/>
        <v>1236.5550239234451</v>
      </c>
      <c r="N13883" t="e">
        <f>INDEX(XML!$A$2:$R$782,MATCH(C13883,XML!$D$2:$D$737,0),2)</f>
        <v>#N/A</v>
      </c>
    </row>
    <row r="13884" spans="1:14" ht="56.25" x14ac:dyDescent="0.2">
      <c r="A13884">
        <v>60802</v>
      </c>
      <c r="B13884" t="s">
        <v>17597</v>
      </c>
      <c r="C13884" s="15" t="s">
        <v>17598</v>
      </c>
      <c r="D13884" s="15" t="s">
        <v>17599</v>
      </c>
      <c r="E13884">
        <v>1241</v>
      </c>
      <c r="F13884">
        <v>1874</v>
      </c>
      <c r="H13884">
        <v>12</v>
      </c>
      <c r="K13884" s="16">
        <f t="shared" si="670"/>
        <v>1389.92</v>
      </c>
      <c r="L13884" s="16">
        <f t="shared" si="669"/>
        <v>1463.0736842105264</v>
      </c>
      <c r="M13884" s="16">
        <f t="shared" si="671"/>
        <v>1662.5837320574165</v>
      </c>
      <c r="N13884" t="e">
        <f>INDEX(XML!$A$2:$R$782,MATCH(C13884,XML!$D$2:$D$737,0),2)</f>
        <v>#N/A</v>
      </c>
    </row>
    <row r="13885" spans="1:14" ht="56.25" x14ac:dyDescent="0.2">
      <c r="A13885">
        <v>60785</v>
      </c>
      <c r="B13885" t="s">
        <v>17524</v>
      </c>
      <c r="C13885" s="15" t="s">
        <v>17525</v>
      </c>
      <c r="D13885" s="15" t="s">
        <v>17526</v>
      </c>
      <c r="E13885">
        <v>1410</v>
      </c>
      <c r="F13885">
        <v>2130</v>
      </c>
      <c r="K13885" s="16">
        <f t="shared" si="670"/>
        <v>1579.2</v>
      </c>
      <c r="L13885" s="16">
        <f t="shared" si="669"/>
        <v>1662.3157894736842</v>
      </c>
      <c r="M13885" s="16">
        <f t="shared" si="671"/>
        <v>1888.9952153110048</v>
      </c>
      <c r="N13885" t="e">
        <f>INDEX(XML!$A$2:$R$782,MATCH(C13885,XML!$D$2:$D$737,0),2)</f>
        <v>#N/A</v>
      </c>
    </row>
    <row r="13886" spans="1:14" ht="33.75" x14ac:dyDescent="0.2">
      <c r="A13886">
        <v>60803</v>
      </c>
      <c r="B13886" t="s">
        <v>17606</v>
      </c>
      <c r="C13886" s="15" t="s">
        <v>17607</v>
      </c>
      <c r="D13886" s="15" t="s">
        <v>17608</v>
      </c>
      <c r="E13886">
        <v>20992</v>
      </c>
      <c r="F13886">
        <v>31734</v>
      </c>
      <c r="H13886">
        <v>3</v>
      </c>
      <c r="K13886" s="16">
        <f t="shared" si="670"/>
        <v>23511.040000000001</v>
      </c>
      <c r="L13886" s="16">
        <f t="shared" si="669"/>
        <v>24748.463157894737</v>
      </c>
      <c r="M13886" s="16">
        <f t="shared" si="671"/>
        <v>28123.253588516745</v>
      </c>
      <c r="N13886" t="e">
        <f>INDEX(XML!$A$2:$R$782,MATCH(C13886,XML!$D$2:$D$737,0),2)</f>
        <v>#N/A</v>
      </c>
    </row>
    <row r="13887" spans="1:14" ht="56.25" x14ac:dyDescent="0.2">
      <c r="A13887">
        <v>60786</v>
      </c>
      <c r="B13887" t="s">
        <v>17527</v>
      </c>
      <c r="C13887" s="15" t="s">
        <v>17528</v>
      </c>
      <c r="D13887" s="15" t="s">
        <v>17529</v>
      </c>
      <c r="E13887">
        <v>845</v>
      </c>
      <c r="F13887">
        <v>1275</v>
      </c>
      <c r="H13887">
        <v>11</v>
      </c>
      <c r="K13887" s="16">
        <f t="shared" si="670"/>
        <v>946.4</v>
      </c>
      <c r="L13887" s="16">
        <f t="shared" si="669"/>
        <v>996.21052631578948</v>
      </c>
      <c r="M13887" s="16">
        <f t="shared" si="671"/>
        <v>1132.0574162679425</v>
      </c>
      <c r="N13887" t="e">
        <f>INDEX(XML!$A$2:$R$782,MATCH(C13887,XML!$D$2:$D$737,0),2)</f>
        <v>#N/A</v>
      </c>
    </row>
    <row r="13888" spans="1:14" ht="56.25" x14ac:dyDescent="0.2">
      <c r="A13888">
        <v>60787</v>
      </c>
      <c r="B13888" t="s">
        <v>17530</v>
      </c>
      <c r="C13888" s="15" t="s">
        <v>17531</v>
      </c>
      <c r="D13888" s="15" t="s">
        <v>17532</v>
      </c>
      <c r="E13888">
        <v>828</v>
      </c>
      <c r="F13888">
        <v>1251</v>
      </c>
      <c r="H13888">
        <v>15</v>
      </c>
      <c r="K13888" s="16">
        <f t="shared" si="670"/>
        <v>927.36</v>
      </c>
      <c r="L13888" s="16">
        <f t="shared" si="669"/>
        <v>976.16842105263163</v>
      </c>
      <c r="M13888" s="16">
        <f t="shared" si="671"/>
        <v>1109.2822966507176</v>
      </c>
      <c r="N13888" t="e">
        <f>INDEX(XML!$A$2:$R$782,MATCH(C13888,XML!$D$2:$D$737,0),2)</f>
        <v>#N/A</v>
      </c>
    </row>
    <row r="13889" spans="1:14" ht="45" x14ac:dyDescent="0.2">
      <c r="A13889">
        <v>60788</v>
      </c>
      <c r="B13889" t="s">
        <v>17533</v>
      </c>
      <c r="C13889" s="15" t="s">
        <v>17534</v>
      </c>
      <c r="D13889" s="15" t="s">
        <v>17535</v>
      </c>
      <c r="E13889">
        <v>2200</v>
      </c>
      <c r="F13889">
        <v>3325</v>
      </c>
      <c r="H13889">
        <v>1</v>
      </c>
      <c r="K13889" s="16">
        <f t="shared" si="670"/>
        <v>2464</v>
      </c>
      <c r="L13889" s="16">
        <f t="shared" si="669"/>
        <v>2593.6842105263158</v>
      </c>
      <c r="M13889" s="16">
        <f t="shared" si="671"/>
        <v>2947.3684210526317</v>
      </c>
      <c r="N13889" t="e">
        <f>INDEX(XML!$A$2:$R$782,MATCH(C13889,XML!$D$2:$D$737,0),2)</f>
        <v>#N/A</v>
      </c>
    </row>
    <row r="13890" spans="1:14" ht="45" x14ac:dyDescent="0.2">
      <c r="A13890">
        <v>60789</v>
      </c>
      <c r="B13890" t="s">
        <v>17536</v>
      </c>
      <c r="C13890" s="15" t="s">
        <v>17537</v>
      </c>
      <c r="D13890" s="15" t="s">
        <v>17538</v>
      </c>
      <c r="E13890">
        <v>1556</v>
      </c>
      <c r="F13890">
        <v>2350</v>
      </c>
      <c r="H13890">
        <v>18</v>
      </c>
      <c r="K13890" s="16">
        <f t="shared" si="670"/>
        <v>1742.72</v>
      </c>
      <c r="L13890" s="16">
        <f t="shared" si="669"/>
        <v>1834.4421052631578</v>
      </c>
      <c r="M13890" s="16">
        <f t="shared" si="671"/>
        <v>2084.5933014354068</v>
      </c>
      <c r="N13890" t="e">
        <f>INDEX(XML!$A$2:$R$782,MATCH(C13890,XML!$D$2:$D$737,0),2)</f>
        <v>#N/A</v>
      </c>
    </row>
    <row r="13891" spans="1:14" ht="45" x14ac:dyDescent="0.2">
      <c r="A13891">
        <v>60792</v>
      </c>
      <c r="B13891" t="s">
        <v>17630</v>
      </c>
      <c r="C13891" s="15" t="s">
        <v>17631</v>
      </c>
      <c r="D13891" s="15" t="s">
        <v>17632</v>
      </c>
      <c r="E13891">
        <v>19059</v>
      </c>
      <c r="F13891">
        <v>28811</v>
      </c>
      <c r="H13891">
        <v>4</v>
      </c>
      <c r="K13891" s="16">
        <f t="shared" si="670"/>
        <v>21346.080000000002</v>
      </c>
      <c r="L13891" s="16">
        <f t="shared" si="669"/>
        <v>22469.557894736841</v>
      </c>
      <c r="M13891" s="16">
        <f t="shared" si="671"/>
        <v>25533.588516746411</v>
      </c>
      <c r="N13891" t="e">
        <f>INDEX(XML!$A$2:$R$782,MATCH(C13891,XML!$D$2:$D$737,0),2)</f>
        <v>#N/A</v>
      </c>
    </row>
    <row r="13892" spans="1:14" ht="45" x14ac:dyDescent="0.2">
      <c r="A13892">
        <v>60790</v>
      </c>
      <c r="B13892" t="s">
        <v>17539</v>
      </c>
      <c r="C13892" s="15" t="s">
        <v>17540</v>
      </c>
      <c r="D13892" s="15" t="s">
        <v>17541</v>
      </c>
      <c r="E13892">
        <v>2478</v>
      </c>
      <c r="F13892">
        <v>3746</v>
      </c>
      <c r="K13892" s="16">
        <f t="shared" si="670"/>
        <v>2775.36</v>
      </c>
      <c r="L13892" s="16">
        <f t="shared" si="669"/>
        <v>2921.4315789473685</v>
      </c>
      <c r="M13892" s="16">
        <f t="shared" si="671"/>
        <v>3319.8086124401916</v>
      </c>
      <c r="N13892" t="e">
        <f>INDEX(XML!$A$2:$R$782,MATCH(C13892,XML!$D$2:$D$737,0),2)</f>
        <v>#N/A</v>
      </c>
    </row>
    <row r="13893" spans="1:14" ht="56.25" x14ac:dyDescent="0.2">
      <c r="A13893">
        <v>60793</v>
      </c>
      <c r="B13893" t="s">
        <v>17642</v>
      </c>
      <c r="C13893" s="15" t="s">
        <v>17643</v>
      </c>
      <c r="D13893" s="15" t="s">
        <v>17644</v>
      </c>
      <c r="E13893">
        <v>3315</v>
      </c>
      <c r="F13893">
        <v>5011</v>
      </c>
      <c r="H13893">
        <v>8</v>
      </c>
      <c r="K13893" s="16">
        <f t="shared" si="670"/>
        <v>3712.8</v>
      </c>
      <c r="L13893" s="16">
        <f t="shared" ref="L13893:L13956" si="672">K13893*100/95</f>
        <v>3908.2105263157896</v>
      </c>
      <c r="M13893" s="16">
        <f t="shared" si="671"/>
        <v>4441.1483253588513</v>
      </c>
      <c r="N13893" t="e">
        <f>INDEX(XML!$A$2:$R$782,MATCH(C13893,XML!$D$2:$D$737,0),2)</f>
        <v>#N/A</v>
      </c>
    </row>
    <row r="13894" spans="1:14" ht="45" x14ac:dyDescent="0.2">
      <c r="A13894">
        <v>60791</v>
      </c>
      <c r="B13894" t="s">
        <v>17542</v>
      </c>
      <c r="C13894" s="15" t="s">
        <v>17543</v>
      </c>
      <c r="D13894" s="15" t="s">
        <v>17544</v>
      </c>
      <c r="E13894">
        <v>3517</v>
      </c>
      <c r="F13894">
        <v>5316</v>
      </c>
      <c r="H13894">
        <v>18</v>
      </c>
      <c r="K13894" s="16">
        <f t="shared" si="670"/>
        <v>3939.04</v>
      </c>
      <c r="L13894" s="16">
        <f t="shared" si="672"/>
        <v>4146.3578947368424</v>
      </c>
      <c r="M13894" s="16">
        <f t="shared" si="671"/>
        <v>4711.7703349282301</v>
      </c>
      <c r="N13894" t="e">
        <f>INDEX(XML!$A$2:$R$782,MATCH(C13894,XML!$D$2:$D$737,0),2)</f>
        <v>#N/A</v>
      </c>
    </row>
    <row r="13895" spans="1:14" ht="56.25" x14ac:dyDescent="0.2">
      <c r="A13895">
        <v>60794</v>
      </c>
      <c r="B13895" t="s">
        <v>17654</v>
      </c>
      <c r="C13895" s="15" t="s">
        <v>17655</v>
      </c>
      <c r="D13895" s="15" t="s">
        <v>17656</v>
      </c>
      <c r="E13895">
        <v>3919</v>
      </c>
      <c r="F13895">
        <v>5923</v>
      </c>
      <c r="H13895">
        <v>19</v>
      </c>
      <c r="K13895" s="16">
        <f t="shared" si="670"/>
        <v>4389.28</v>
      </c>
      <c r="L13895" s="16">
        <f t="shared" si="672"/>
        <v>4620.2947368421055</v>
      </c>
      <c r="M13895" s="16">
        <f t="shared" si="671"/>
        <v>5250.3349282296658</v>
      </c>
      <c r="N13895" t="e">
        <f>INDEX(XML!$A$2:$R$782,MATCH(C13895,XML!$D$2:$D$737,0),2)</f>
        <v>#N/A</v>
      </c>
    </row>
    <row r="13896" spans="1:14" ht="33.75" x14ac:dyDescent="0.2">
      <c r="A13896">
        <v>60795</v>
      </c>
      <c r="B13896" t="s">
        <v>17678</v>
      </c>
      <c r="C13896" s="15" t="s">
        <v>17679</v>
      </c>
      <c r="D13896" s="15" t="s">
        <v>17680</v>
      </c>
      <c r="E13896">
        <v>433</v>
      </c>
      <c r="F13896">
        <v>654</v>
      </c>
      <c r="H13896">
        <v>21</v>
      </c>
      <c r="K13896" s="16">
        <f t="shared" si="670"/>
        <v>484.96</v>
      </c>
      <c r="L13896" s="16">
        <f t="shared" si="672"/>
        <v>510.48421052631579</v>
      </c>
      <c r="M13896" s="16">
        <f t="shared" si="671"/>
        <v>580.09569377990431</v>
      </c>
      <c r="N13896" t="e">
        <f>INDEX(XML!$A$2:$R$782,MATCH(C13896,XML!$D$2:$D$737,0),2)</f>
        <v>#N/A</v>
      </c>
    </row>
    <row r="13897" spans="1:14" ht="33.75" x14ac:dyDescent="0.2">
      <c r="A13897">
        <v>60796</v>
      </c>
      <c r="B13897" t="s">
        <v>17681</v>
      </c>
      <c r="C13897" s="15" t="s">
        <v>17682</v>
      </c>
      <c r="D13897" s="15" t="s">
        <v>17683</v>
      </c>
      <c r="E13897">
        <v>658</v>
      </c>
      <c r="F13897">
        <v>993</v>
      </c>
      <c r="H13897">
        <v>18</v>
      </c>
      <c r="K13897" s="16">
        <f t="shared" si="670"/>
        <v>736.96</v>
      </c>
      <c r="L13897" s="16">
        <f t="shared" si="672"/>
        <v>775.74736842105267</v>
      </c>
      <c r="M13897" s="16">
        <f t="shared" si="671"/>
        <v>881.53110047846894</v>
      </c>
      <c r="N13897" t="e">
        <f>INDEX(XML!$A$2:$R$782,MATCH(C13897,XML!$D$2:$D$737,0),2)</f>
        <v>#N/A</v>
      </c>
    </row>
    <row r="13898" spans="1:14" ht="33.75" x14ac:dyDescent="0.2">
      <c r="A13898">
        <v>60797</v>
      </c>
      <c r="B13898" t="s">
        <v>17684</v>
      </c>
      <c r="C13898" s="15" t="s">
        <v>17685</v>
      </c>
      <c r="D13898" s="15" t="s">
        <v>17686</v>
      </c>
      <c r="E13898">
        <v>959</v>
      </c>
      <c r="F13898">
        <v>1449</v>
      </c>
      <c r="H13898">
        <v>30</v>
      </c>
      <c r="K13898" s="16">
        <f t="shared" si="670"/>
        <v>1074.08</v>
      </c>
      <c r="L13898" s="16">
        <f t="shared" si="672"/>
        <v>1130.6105263157895</v>
      </c>
      <c r="M13898" s="16">
        <f t="shared" si="671"/>
        <v>1284.7846889952152</v>
      </c>
      <c r="N13898" t="e">
        <f>INDEX(XML!$A$2:$R$782,MATCH(C13898,XML!$D$2:$D$737,0),2)</f>
        <v>#N/A</v>
      </c>
    </row>
    <row r="13899" spans="1:14" ht="33.75" x14ac:dyDescent="0.2">
      <c r="A13899">
        <v>60798</v>
      </c>
      <c r="B13899" t="s">
        <v>17687</v>
      </c>
      <c r="C13899" s="15" t="s">
        <v>17688</v>
      </c>
      <c r="D13899" s="15" t="s">
        <v>17689</v>
      </c>
      <c r="E13899">
        <v>1279</v>
      </c>
      <c r="F13899">
        <v>1932</v>
      </c>
      <c r="K13899" s="16">
        <f t="shared" si="670"/>
        <v>1432.48</v>
      </c>
      <c r="L13899" s="16">
        <f t="shared" si="672"/>
        <v>1507.8736842105263</v>
      </c>
      <c r="M13899" s="16">
        <f t="shared" si="671"/>
        <v>1713.4928229665072</v>
      </c>
      <c r="N13899" t="e">
        <f>INDEX(XML!$A$2:$R$782,MATCH(C13899,XML!$D$2:$D$737,0),2)</f>
        <v>#N/A</v>
      </c>
    </row>
    <row r="13900" spans="1:14" ht="33.75" x14ac:dyDescent="0.2">
      <c r="A13900">
        <v>60799</v>
      </c>
      <c r="B13900" t="s">
        <v>17690</v>
      </c>
      <c r="C13900" s="15" t="s">
        <v>17691</v>
      </c>
      <c r="D13900" s="15" t="s">
        <v>17692</v>
      </c>
      <c r="E13900">
        <v>1602</v>
      </c>
      <c r="F13900">
        <v>2421</v>
      </c>
      <c r="H13900">
        <v>7</v>
      </c>
      <c r="K13900" s="16">
        <f t="shared" si="670"/>
        <v>1794.24</v>
      </c>
      <c r="L13900" s="16">
        <f t="shared" si="672"/>
        <v>1888.6736842105263</v>
      </c>
      <c r="M13900" s="16">
        <f t="shared" si="671"/>
        <v>2146.22009569378</v>
      </c>
      <c r="N13900" t="e">
        <f>INDEX(XML!$A$2:$R$782,MATCH(C13900,XML!$D$2:$D$737,0),2)</f>
        <v>#N/A</v>
      </c>
    </row>
    <row r="13901" spans="1:14" ht="33.75" x14ac:dyDescent="0.2">
      <c r="A13901">
        <v>62434</v>
      </c>
      <c r="B13901" t="s">
        <v>19880</v>
      </c>
      <c r="C13901" s="15" t="s">
        <v>19881</v>
      </c>
      <c r="D13901" s="15" t="s">
        <v>19882</v>
      </c>
      <c r="E13901">
        <v>398</v>
      </c>
      <c r="F13901">
        <v>602</v>
      </c>
      <c r="H13901">
        <v>43</v>
      </c>
      <c r="K13901" s="16">
        <f t="shared" si="670"/>
        <v>445.76</v>
      </c>
      <c r="L13901" s="16">
        <f t="shared" si="672"/>
        <v>469.22105263157897</v>
      </c>
      <c r="M13901" s="16">
        <f t="shared" si="671"/>
        <v>533.20574162679429</v>
      </c>
      <c r="N13901" t="e">
        <f>INDEX(XML!$A$2:$R$782,MATCH(C13901,XML!$D$2:$D$737,0),2)</f>
        <v>#N/A</v>
      </c>
    </row>
    <row r="13902" spans="1:14" ht="45" x14ac:dyDescent="0.2">
      <c r="A13902">
        <v>62435</v>
      </c>
      <c r="B13902" t="s">
        <v>19883</v>
      </c>
      <c r="C13902" s="15" t="s">
        <v>19884</v>
      </c>
      <c r="D13902" s="15" t="s">
        <v>19885</v>
      </c>
      <c r="E13902">
        <v>581</v>
      </c>
      <c r="F13902">
        <v>877</v>
      </c>
      <c r="H13902">
        <v>35</v>
      </c>
      <c r="K13902" s="16">
        <f t="shared" si="670"/>
        <v>650.72</v>
      </c>
      <c r="L13902" s="16">
        <f t="shared" si="672"/>
        <v>684.96842105263158</v>
      </c>
      <c r="M13902" s="16">
        <f t="shared" si="671"/>
        <v>778.37320574162686</v>
      </c>
      <c r="N13902" t="e">
        <f>INDEX(XML!$A$2:$R$782,MATCH(C13902,XML!$D$2:$D$737,0),2)</f>
        <v>#N/A</v>
      </c>
    </row>
    <row r="13903" spans="1:14" ht="45" x14ac:dyDescent="0.2">
      <c r="A13903">
        <v>62436</v>
      </c>
      <c r="B13903" t="s">
        <v>19886</v>
      </c>
      <c r="C13903" s="15" t="s">
        <v>19887</v>
      </c>
      <c r="D13903" s="15" t="s">
        <v>19888</v>
      </c>
      <c r="E13903">
        <v>1168</v>
      </c>
      <c r="F13903">
        <v>1765</v>
      </c>
      <c r="H13903">
        <v>11</v>
      </c>
      <c r="K13903" s="16">
        <f t="shared" si="670"/>
        <v>1308.1600000000001</v>
      </c>
      <c r="L13903" s="16">
        <f t="shared" si="672"/>
        <v>1377.0105263157895</v>
      </c>
      <c r="M13903" s="16">
        <f t="shared" si="671"/>
        <v>1564.7846889952154</v>
      </c>
      <c r="N13903" t="e">
        <f>INDEX(XML!$A$2:$R$782,MATCH(C13903,XML!$D$2:$D$737,0),2)</f>
        <v>#N/A</v>
      </c>
    </row>
    <row r="13904" spans="1:14" ht="45" x14ac:dyDescent="0.2">
      <c r="A13904">
        <v>62437</v>
      </c>
      <c r="B13904" t="s">
        <v>19889</v>
      </c>
      <c r="C13904" s="15" t="s">
        <v>19890</v>
      </c>
      <c r="D13904" s="15" t="s">
        <v>19891</v>
      </c>
      <c r="E13904">
        <v>1342</v>
      </c>
      <c r="F13904">
        <v>2029</v>
      </c>
      <c r="H13904">
        <v>25</v>
      </c>
      <c r="K13904" s="16">
        <f t="shared" si="670"/>
        <v>1503.04</v>
      </c>
      <c r="L13904" s="16">
        <f t="shared" si="672"/>
        <v>1582.1473684210525</v>
      </c>
      <c r="M13904" s="16">
        <f t="shared" si="671"/>
        <v>1797.8947368421052</v>
      </c>
      <c r="N13904" t="e">
        <f>INDEX(XML!$A$2:$R$782,MATCH(C13904,XML!$D$2:$D$737,0),2)</f>
        <v>#N/A</v>
      </c>
    </row>
    <row r="13905" spans="1:14" ht="45" x14ac:dyDescent="0.2">
      <c r="A13905">
        <v>62438</v>
      </c>
      <c r="B13905" t="s">
        <v>19892</v>
      </c>
      <c r="C13905" s="15" t="s">
        <v>19893</v>
      </c>
      <c r="D13905" s="15" t="s">
        <v>19894</v>
      </c>
      <c r="E13905">
        <v>1784</v>
      </c>
      <c r="F13905">
        <v>2696</v>
      </c>
      <c r="H13905">
        <v>9</v>
      </c>
      <c r="K13905" s="16">
        <f t="shared" si="670"/>
        <v>1998.08</v>
      </c>
      <c r="L13905" s="16">
        <f t="shared" si="672"/>
        <v>2103.242105263158</v>
      </c>
      <c r="M13905" s="16">
        <f t="shared" si="671"/>
        <v>2390.0478468899523</v>
      </c>
      <c r="N13905" t="e">
        <f>INDEX(XML!$A$2:$R$782,MATCH(C13905,XML!$D$2:$D$737,0),2)</f>
        <v>#N/A</v>
      </c>
    </row>
    <row r="13906" spans="1:14" ht="33.75" x14ac:dyDescent="0.2">
      <c r="A13906">
        <v>62439</v>
      </c>
      <c r="B13906" t="s">
        <v>19895</v>
      </c>
      <c r="C13906" s="15" t="s">
        <v>19896</v>
      </c>
      <c r="D13906" s="15" t="s">
        <v>19897</v>
      </c>
      <c r="E13906">
        <v>638</v>
      </c>
      <c r="F13906">
        <v>963</v>
      </c>
      <c r="H13906">
        <v>16</v>
      </c>
      <c r="K13906" s="16">
        <f t="shared" si="670"/>
        <v>714.56</v>
      </c>
      <c r="L13906" s="16">
        <f t="shared" si="672"/>
        <v>752.16842105263163</v>
      </c>
      <c r="M13906" s="16">
        <f t="shared" si="671"/>
        <v>854.73684210526324</v>
      </c>
      <c r="N13906" t="e">
        <f>INDEX(XML!$A$2:$R$782,MATCH(C13906,XML!$D$2:$D$737,0),2)</f>
        <v>#N/A</v>
      </c>
    </row>
    <row r="13907" spans="1:14" ht="33.75" x14ac:dyDescent="0.2">
      <c r="A13907">
        <v>62440</v>
      </c>
      <c r="B13907" t="s">
        <v>19898</v>
      </c>
      <c r="C13907" s="15" t="s">
        <v>19899</v>
      </c>
      <c r="D13907" s="15" t="s">
        <v>19900</v>
      </c>
      <c r="E13907">
        <v>1074</v>
      </c>
      <c r="F13907">
        <v>1622</v>
      </c>
      <c r="H13907">
        <v>8</v>
      </c>
      <c r="K13907" s="16">
        <f t="shared" si="670"/>
        <v>1202.8800000000001</v>
      </c>
      <c r="L13907" s="16">
        <f t="shared" si="672"/>
        <v>1266.1894736842107</v>
      </c>
      <c r="M13907" s="16">
        <f t="shared" si="671"/>
        <v>1438.8516746411485</v>
      </c>
      <c r="N13907" t="e">
        <f>INDEX(XML!$A$2:$R$782,MATCH(C13907,XML!$D$2:$D$737,0),2)</f>
        <v>#N/A</v>
      </c>
    </row>
    <row r="13908" spans="1:14" ht="33.75" x14ac:dyDescent="0.2">
      <c r="A13908">
        <v>62441</v>
      </c>
      <c r="B13908" t="s">
        <v>19901</v>
      </c>
      <c r="C13908" s="15" t="s">
        <v>19902</v>
      </c>
      <c r="D13908" s="15" t="s">
        <v>19903</v>
      </c>
      <c r="E13908">
        <v>1019</v>
      </c>
      <c r="F13908">
        <v>1539</v>
      </c>
      <c r="H13908">
        <v>20</v>
      </c>
      <c r="K13908" s="16">
        <f t="shared" si="670"/>
        <v>1141.28</v>
      </c>
      <c r="L13908" s="16">
        <f t="shared" si="672"/>
        <v>1201.3473684210526</v>
      </c>
      <c r="M13908" s="16">
        <f t="shared" si="671"/>
        <v>1365.1674641148325</v>
      </c>
      <c r="N13908" t="e">
        <f>INDEX(XML!$A$2:$R$782,MATCH(C13908,XML!$D$2:$D$737,0),2)</f>
        <v>#N/A</v>
      </c>
    </row>
    <row r="13909" spans="1:14" ht="33.75" x14ac:dyDescent="0.2">
      <c r="A13909">
        <v>62442</v>
      </c>
      <c r="B13909" t="s">
        <v>19904</v>
      </c>
      <c r="C13909" s="15" t="s">
        <v>19905</v>
      </c>
      <c r="D13909" s="15" t="s">
        <v>19906</v>
      </c>
      <c r="E13909">
        <v>1389</v>
      </c>
      <c r="F13909">
        <v>2099</v>
      </c>
      <c r="H13909">
        <v>15</v>
      </c>
      <c r="K13909" s="16">
        <f t="shared" si="670"/>
        <v>1555.68</v>
      </c>
      <c r="L13909" s="16">
        <f t="shared" si="672"/>
        <v>1637.5578947368422</v>
      </c>
      <c r="M13909" s="16">
        <f t="shared" si="671"/>
        <v>1860.8612440191389</v>
      </c>
      <c r="N13909" t="e">
        <f>INDEX(XML!$A$2:$R$782,MATCH(C13909,XML!$D$2:$D$737,0),2)</f>
        <v>#N/A</v>
      </c>
    </row>
    <row r="13910" spans="1:14" ht="15.75" x14ac:dyDescent="0.25">
      <c r="A13910" s="184" t="s">
        <v>19094</v>
      </c>
      <c r="B13910" s="184"/>
      <c r="C13910" s="185"/>
      <c r="D13910" s="185"/>
      <c r="E13910" s="184"/>
      <c r="F13910" s="184"/>
      <c r="G13910" s="184"/>
      <c r="H13910" s="184"/>
      <c r="I13910" s="184"/>
      <c r="J13910" s="184"/>
      <c r="K13910" s="16">
        <f t="shared" si="670"/>
        <v>0</v>
      </c>
      <c r="L13910" s="16">
        <f t="shared" si="672"/>
        <v>0</v>
      </c>
      <c r="M13910" s="16">
        <f t="shared" si="671"/>
        <v>0</v>
      </c>
      <c r="N13910" t="e">
        <f>INDEX(XML!$A$2:$R$782,MATCH(C13910,XML!$D$2:$D$737,0),2)</f>
        <v>#N/A</v>
      </c>
    </row>
    <row r="13911" spans="1:14" ht="67.5" x14ac:dyDescent="0.2">
      <c r="A13911">
        <v>58114</v>
      </c>
      <c r="B13911" t="s">
        <v>15207</v>
      </c>
      <c r="C13911" s="15" t="s">
        <v>15748</v>
      </c>
      <c r="D13911" s="15" t="s">
        <v>15749</v>
      </c>
      <c r="E13911">
        <v>834</v>
      </c>
      <c r="F13911">
        <v>1259</v>
      </c>
      <c r="H13911" t="s">
        <v>746</v>
      </c>
      <c r="K13911" s="16">
        <f t="shared" si="670"/>
        <v>934.08</v>
      </c>
      <c r="L13911" s="16">
        <f t="shared" si="672"/>
        <v>983.2421052631579</v>
      </c>
      <c r="M13911" s="16">
        <f t="shared" si="671"/>
        <v>1117.3205741626793</v>
      </c>
      <c r="N13911" t="e">
        <f>INDEX(XML!$A$2:$R$782,MATCH(C13911,XML!$D$2:$D$737,0),2)</f>
        <v>#N/A</v>
      </c>
    </row>
    <row r="13912" spans="1:14" ht="56.25" x14ac:dyDescent="0.2">
      <c r="A13912">
        <v>58222</v>
      </c>
      <c r="B13912" t="s">
        <v>15214</v>
      </c>
      <c r="C13912" s="15" t="s">
        <v>15760</v>
      </c>
      <c r="D13912" s="15" t="s">
        <v>15761</v>
      </c>
      <c r="E13912">
        <v>1019</v>
      </c>
      <c r="F13912">
        <v>1539</v>
      </c>
      <c r="H13912">
        <v>3</v>
      </c>
      <c r="K13912" s="16">
        <f t="shared" si="670"/>
        <v>1141.28</v>
      </c>
      <c r="L13912" s="16">
        <f t="shared" si="672"/>
        <v>1201.3473684210526</v>
      </c>
      <c r="M13912" s="16">
        <f t="shared" si="671"/>
        <v>1365.1674641148325</v>
      </c>
      <c r="N13912" t="e">
        <f>INDEX(XML!$A$2:$R$782,MATCH(C13912,XML!$D$2:$D$737,0),2)</f>
        <v>#N/A</v>
      </c>
    </row>
    <row r="13913" spans="1:14" ht="56.25" x14ac:dyDescent="0.2">
      <c r="A13913">
        <v>58223</v>
      </c>
      <c r="B13913" t="s">
        <v>15215</v>
      </c>
      <c r="C13913" s="15" t="s">
        <v>15764</v>
      </c>
      <c r="D13913" s="15" t="s">
        <v>15765</v>
      </c>
      <c r="E13913">
        <v>1201</v>
      </c>
      <c r="F13913">
        <v>1814</v>
      </c>
      <c r="K13913" s="16">
        <f t="shared" si="670"/>
        <v>1345.12</v>
      </c>
      <c r="L13913" s="16">
        <f t="shared" si="672"/>
        <v>1415.9157894736843</v>
      </c>
      <c r="M13913" s="16">
        <f t="shared" si="671"/>
        <v>1608.9952153110048</v>
      </c>
      <c r="N13913" t="e">
        <f>INDEX(XML!$A$2:$R$782,MATCH(C13913,XML!$D$2:$D$737,0),2)</f>
        <v>#N/A</v>
      </c>
    </row>
    <row r="13914" spans="1:14" ht="56.25" x14ac:dyDescent="0.2">
      <c r="A13914">
        <v>58224</v>
      </c>
      <c r="B13914" t="s">
        <v>15216</v>
      </c>
      <c r="C13914" s="15" t="s">
        <v>15766</v>
      </c>
      <c r="D13914" s="15" t="s">
        <v>15767</v>
      </c>
      <c r="E13914">
        <v>1208</v>
      </c>
      <c r="F13914">
        <v>1824</v>
      </c>
      <c r="H13914">
        <v>7</v>
      </c>
      <c r="K13914" s="16">
        <f t="shared" si="670"/>
        <v>1352.96</v>
      </c>
      <c r="L13914" s="16">
        <f t="shared" si="672"/>
        <v>1424.1684210526316</v>
      </c>
      <c r="M13914" s="16">
        <f t="shared" si="671"/>
        <v>1618.3732057416271</v>
      </c>
      <c r="N13914" t="e">
        <f>INDEX(XML!$A$2:$R$782,MATCH(C13914,XML!$D$2:$D$737,0),2)</f>
        <v>#N/A</v>
      </c>
    </row>
    <row r="13915" spans="1:14" ht="67.5" x14ac:dyDescent="0.2">
      <c r="A13915">
        <v>58118</v>
      </c>
      <c r="B13915" t="s">
        <v>15209</v>
      </c>
      <c r="C13915" s="15" t="s">
        <v>15752</v>
      </c>
      <c r="D13915" s="15" t="s">
        <v>15753</v>
      </c>
      <c r="E13915">
        <v>927</v>
      </c>
      <c r="F13915">
        <v>1400</v>
      </c>
      <c r="K13915" s="16">
        <f t="shared" si="670"/>
        <v>1038.24</v>
      </c>
      <c r="L13915" s="16">
        <f t="shared" si="672"/>
        <v>1092.8842105263159</v>
      </c>
      <c r="M13915" s="16">
        <f t="shared" si="671"/>
        <v>1241.9138755980862</v>
      </c>
      <c r="N13915" t="e">
        <f>INDEX(XML!$A$2:$R$782,MATCH(C13915,XML!$D$2:$D$737,0),2)</f>
        <v>#N/A</v>
      </c>
    </row>
    <row r="13916" spans="1:14" ht="56.25" x14ac:dyDescent="0.2">
      <c r="A13916">
        <v>58163</v>
      </c>
      <c r="B13916" t="s">
        <v>15211</v>
      </c>
      <c r="C13916" s="15" t="s">
        <v>15756</v>
      </c>
      <c r="D13916" s="15" t="s">
        <v>15757</v>
      </c>
      <c r="E13916">
        <v>1402</v>
      </c>
      <c r="F13916">
        <v>2118</v>
      </c>
      <c r="H13916">
        <v>20</v>
      </c>
      <c r="K13916" s="16">
        <f t="shared" si="670"/>
        <v>1570.24</v>
      </c>
      <c r="L13916" s="16">
        <f t="shared" si="672"/>
        <v>1652.8842105263159</v>
      </c>
      <c r="M13916" s="16">
        <f t="shared" si="671"/>
        <v>1878.2775119617227</v>
      </c>
      <c r="N13916" t="e">
        <f>INDEX(XML!$A$2:$R$782,MATCH(C13916,XML!$D$2:$D$737,0),2)</f>
        <v>#N/A</v>
      </c>
    </row>
    <row r="13917" spans="1:14" ht="33.75" x14ac:dyDescent="0.2">
      <c r="A13917">
        <v>58225</v>
      </c>
      <c r="B13917" t="s">
        <v>15217</v>
      </c>
      <c r="C13917" s="15" t="s">
        <v>15768</v>
      </c>
      <c r="D13917" s="15" t="s">
        <v>15769</v>
      </c>
      <c r="E13917">
        <v>20992</v>
      </c>
      <c r="F13917">
        <v>31734</v>
      </c>
      <c r="H13917">
        <v>3</v>
      </c>
      <c r="K13917" s="16">
        <f t="shared" si="670"/>
        <v>23511.040000000001</v>
      </c>
      <c r="L13917" s="16">
        <f t="shared" si="672"/>
        <v>24748.463157894737</v>
      </c>
      <c r="M13917" s="16">
        <f t="shared" si="671"/>
        <v>28123.253588516745</v>
      </c>
      <c r="N13917" t="e">
        <f>INDEX(XML!$A$2:$R$782,MATCH(C13917,XML!$D$2:$D$737,0),2)</f>
        <v>#N/A</v>
      </c>
    </row>
    <row r="13918" spans="1:14" ht="56.25" x14ac:dyDescent="0.2">
      <c r="A13918">
        <v>58177</v>
      </c>
      <c r="B13918" t="s">
        <v>15226</v>
      </c>
      <c r="C13918" s="15" t="s">
        <v>15774</v>
      </c>
      <c r="D13918" s="15" t="s">
        <v>15775</v>
      </c>
      <c r="E13918">
        <v>845</v>
      </c>
      <c r="F13918">
        <v>1275</v>
      </c>
      <c r="H13918" t="s">
        <v>746</v>
      </c>
      <c r="K13918" s="16">
        <f t="shared" si="670"/>
        <v>946.4</v>
      </c>
      <c r="L13918" s="16">
        <f t="shared" si="672"/>
        <v>996.21052631578948</v>
      </c>
      <c r="M13918" s="16">
        <f t="shared" si="671"/>
        <v>1132.0574162679425</v>
      </c>
      <c r="N13918" t="e">
        <f>INDEX(XML!$A$2:$R$782,MATCH(C13918,XML!$D$2:$D$737,0),2)</f>
        <v>#N/A</v>
      </c>
    </row>
    <row r="13919" spans="1:14" ht="56.25" x14ac:dyDescent="0.2">
      <c r="A13919">
        <v>58179</v>
      </c>
      <c r="B13919" t="s">
        <v>15228</v>
      </c>
      <c r="C13919" s="15" t="s">
        <v>15778</v>
      </c>
      <c r="D13919" s="15" t="s">
        <v>15779</v>
      </c>
      <c r="E13919">
        <v>830</v>
      </c>
      <c r="F13919">
        <v>1253</v>
      </c>
      <c r="H13919" t="s">
        <v>746</v>
      </c>
      <c r="K13919" s="16">
        <f t="shared" si="670"/>
        <v>929.6</v>
      </c>
      <c r="L13919" s="16">
        <f t="shared" si="672"/>
        <v>978.52631578947364</v>
      </c>
      <c r="M13919" s="16">
        <f t="shared" si="671"/>
        <v>1111.9617224880383</v>
      </c>
      <c r="N13919" t="e">
        <f>INDEX(XML!$A$2:$R$782,MATCH(C13919,XML!$D$2:$D$737,0),2)</f>
        <v>#N/A</v>
      </c>
    </row>
    <row r="13920" spans="1:14" ht="45" x14ac:dyDescent="0.2">
      <c r="A13920">
        <v>58180</v>
      </c>
      <c r="B13920" t="s">
        <v>15609</v>
      </c>
      <c r="C13920" s="15" t="s">
        <v>15782</v>
      </c>
      <c r="D13920" s="15" t="s">
        <v>15783</v>
      </c>
      <c r="E13920">
        <v>2308</v>
      </c>
      <c r="F13920">
        <v>3489</v>
      </c>
      <c r="K13920" s="16">
        <f t="shared" si="670"/>
        <v>2584.96</v>
      </c>
      <c r="L13920" s="16">
        <f t="shared" si="672"/>
        <v>2721.0105263157893</v>
      </c>
      <c r="M13920" s="16">
        <f t="shared" si="671"/>
        <v>3092.0574162679422</v>
      </c>
      <c r="N13920" t="e">
        <f>INDEX(XML!$A$2:$R$782,MATCH(C13920,XML!$D$2:$D$737,0),2)</f>
        <v>#N/A</v>
      </c>
    </row>
    <row r="13921" spans="1:14" ht="45" x14ac:dyDescent="0.2">
      <c r="A13921">
        <v>58190</v>
      </c>
      <c r="B13921" t="s">
        <v>15243</v>
      </c>
      <c r="C13921" s="15" t="s">
        <v>15788</v>
      </c>
      <c r="D13921" s="15" t="s">
        <v>15789</v>
      </c>
      <c r="E13921">
        <v>1551</v>
      </c>
      <c r="F13921">
        <v>2344</v>
      </c>
      <c r="H13921">
        <v>19</v>
      </c>
      <c r="K13921" s="16">
        <f t="shared" si="670"/>
        <v>1737.12</v>
      </c>
      <c r="L13921" s="16">
        <f t="shared" si="672"/>
        <v>1828.5473684210526</v>
      </c>
      <c r="M13921" s="16">
        <f t="shared" si="671"/>
        <v>2077.894736842105</v>
      </c>
      <c r="N13921" t="e">
        <f>INDEX(XML!$A$2:$R$782,MATCH(C13921,XML!$D$2:$D$737,0),2)</f>
        <v>#N/A</v>
      </c>
    </row>
    <row r="13922" spans="1:14" ht="33.75" x14ac:dyDescent="0.2">
      <c r="A13922">
        <v>58200</v>
      </c>
      <c r="B13922" t="s">
        <v>15238</v>
      </c>
      <c r="C13922" s="15" t="s">
        <v>15786</v>
      </c>
      <c r="D13922" s="15" t="s">
        <v>15787</v>
      </c>
      <c r="E13922">
        <v>18742</v>
      </c>
      <c r="F13922">
        <v>28331</v>
      </c>
      <c r="H13922">
        <v>8</v>
      </c>
      <c r="K13922" s="16">
        <f t="shared" si="670"/>
        <v>20991.040000000001</v>
      </c>
      <c r="L13922" s="16">
        <f t="shared" si="672"/>
        <v>22095.831578947367</v>
      </c>
      <c r="M13922" s="16">
        <f t="shared" si="671"/>
        <v>25108.899521531097</v>
      </c>
      <c r="N13922" t="e">
        <f>INDEX(XML!$A$2:$R$782,MATCH(C13922,XML!$D$2:$D$737,0),2)</f>
        <v>#N/A</v>
      </c>
    </row>
    <row r="13923" spans="1:14" ht="45" x14ac:dyDescent="0.2">
      <c r="A13923">
        <v>58195</v>
      </c>
      <c r="B13923" t="s">
        <v>15242</v>
      </c>
      <c r="C13923" s="15" t="s">
        <v>15794</v>
      </c>
      <c r="D13923" s="15" t="s">
        <v>15795</v>
      </c>
      <c r="E13923">
        <v>2487</v>
      </c>
      <c r="F13923">
        <v>3758</v>
      </c>
      <c r="H13923">
        <v>45</v>
      </c>
      <c r="K13923" s="16">
        <f t="shared" si="670"/>
        <v>2785.44</v>
      </c>
      <c r="L13923" s="16">
        <f t="shared" si="672"/>
        <v>2932.0421052631577</v>
      </c>
      <c r="M13923" s="16">
        <f t="shared" si="671"/>
        <v>3331.8660287081339</v>
      </c>
      <c r="N13923" t="e">
        <f>INDEX(XML!$A$2:$R$782,MATCH(C13923,XML!$D$2:$D$737,0),2)</f>
        <v>#N/A</v>
      </c>
    </row>
    <row r="13924" spans="1:14" ht="45" x14ac:dyDescent="0.2">
      <c r="A13924">
        <v>58204</v>
      </c>
      <c r="B13924" t="s">
        <v>15234</v>
      </c>
      <c r="C13924" s="15" t="s">
        <v>15796</v>
      </c>
      <c r="D13924" s="15" t="s">
        <v>15797</v>
      </c>
      <c r="E13924">
        <v>3315</v>
      </c>
      <c r="F13924">
        <v>5011</v>
      </c>
      <c r="H13924">
        <v>43</v>
      </c>
      <c r="K13924" s="16">
        <f t="shared" si="670"/>
        <v>3712.8</v>
      </c>
      <c r="L13924" s="16">
        <f t="shared" si="672"/>
        <v>3908.2105263157896</v>
      </c>
      <c r="M13924" s="16">
        <f t="shared" si="671"/>
        <v>4441.1483253588513</v>
      </c>
      <c r="N13924" t="e">
        <f>INDEX(XML!$A$2:$R$782,MATCH(C13924,XML!$D$2:$D$737,0),2)</f>
        <v>#N/A</v>
      </c>
    </row>
    <row r="13925" spans="1:14" ht="45" x14ac:dyDescent="0.2">
      <c r="A13925">
        <v>58199</v>
      </c>
      <c r="B13925" t="s">
        <v>15239</v>
      </c>
      <c r="C13925" s="15" t="s">
        <v>15800</v>
      </c>
      <c r="D13925" s="15" t="s">
        <v>15801</v>
      </c>
      <c r="E13925">
        <v>3517</v>
      </c>
      <c r="F13925">
        <v>5316</v>
      </c>
      <c r="H13925">
        <v>7</v>
      </c>
      <c r="K13925" s="16">
        <f t="shared" si="670"/>
        <v>3939.04</v>
      </c>
      <c r="L13925" s="16">
        <f t="shared" si="672"/>
        <v>4146.3578947368424</v>
      </c>
      <c r="M13925" s="16">
        <f t="shared" si="671"/>
        <v>4711.7703349282301</v>
      </c>
      <c r="N13925" t="e">
        <f>INDEX(XML!$A$2:$R$782,MATCH(C13925,XML!$D$2:$D$737,0),2)</f>
        <v>#N/A</v>
      </c>
    </row>
    <row r="13926" spans="1:14" ht="45" x14ac:dyDescent="0.2">
      <c r="A13926">
        <v>58205</v>
      </c>
      <c r="B13926" t="s">
        <v>15233</v>
      </c>
      <c r="C13926" s="15" t="s">
        <v>15804</v>
      </c>
      <c r="D13926" s="15" t="s">
        <v>15805</v>
      </c>
      <c r="E13926">
        <v>4527</v>
      </c>
      <c r="F13926">
        <v>6842</v>
      </c>
      <c r="H13926">
        <v>9</v>
      </c>
      <c r="K13926" s="16">
        <f t="shared" si="670"/>
        <v>5070.24</v>
      </c>
      <c r="L13926" s="16">
        <f t="shared" si="672"/>
        <v>5337.0947368421057</v>
      </c>
      <c r="M13926" s="16">
        <f t="shared" si="671"/>
        <v>6064.8803827751199</v>
      </c>
      <c r="N13926" t="e">
        <f>INDEX(XML!$A$2:$R$782,MATCH(C13926,XML!$D$2:$D$737,0),2)</f>
        <v>#N/A</v>
      </c>
    </row>
    <row r="13927" spans="1:14" ht="22.5" x14ac:dyDescent="0.2">
      <c r="A13927">
        <v>58211</v>
      </c>
      <c r="B13927" t="s">
        <v>15249</v>
      </c>
      <c r="C13927" s="15" t="s">
        <v>15816</v>
      </c>
      <c r="D13927" s="15" t="s">
        <v>15817</v>
      </c>
      <c r="E13927">
        <v>434</v>
      </c>
      <c r="F13927">
        <v>656</v>
      </c>
      <c r="K13927" s="16">
        <f t="shared" si="670"/>
        <v>486.08</v>
      </c>
      <c r="L13927" s="16">
        <f t="shared" si="672"/>
        <v>511.66315789473686</v>
      </c>
      <c r="M13927" s="16">
        <f t="shared" si="671"/>
        <v>581.43540669856463</v>
      </c>
      <c r="N13927" t="e">
        <f>INDEX(XML!$A$2:$R$782,MATCH(C13927,XML!$D$2:$D$737,0),2)</f>
        <v>#N/A</v>
      </c>
    </row>
    <row r="13928" spans="1:14" ht="33.75" x14ac:dyDescent="0.2">
      <c r="A13928">
        <v>58212</v>
      </c>
      <c r="B13928" t="s">
        <v>15250</v>
      </c>
      <c r="C13928" s="15" t="s">
        <v>15818</v>
      </c>
      <c r="D13928" s="15" t="s">
        <v>15819</v>
      </c>
      <c r="E13928">
        <v>660</v>
      </c>
      <c r="F13928">
        <v>996</v>
      </c>
      <c r="H13928" t="s">
        <v>746</v>
      </c>
      <c r="K13928" s="16">
        <f t="shared" si="670"/>
        <v>739.2</v>
      </c>
      <c r="L13928" s="16">
        <f t="shared" si="672"/>
        <v>778.10526315789468</v>
      </c>
      <c r="M13928" s="16">
        <f t="shared" si="671"/>
        <v>884.21052631578937</v>
      </c>
      <c r="N13928" t="e">
        <f>INDEX(XML!$A$2:$R$782,MATCH(C13928,XML!$D$2:$D$737,0),2)</f>
        <v>#N/A</v>
      </c>
    </row>
    <row r="13929" spans="1:14" ht="33.75" x14ac:dyDescent="0.2">
      <c r="A13929">
        <v>58213</v>
      </c>
      <c r="B13929" t="s">
        <v>15251</v>
      </c>
      <c r="C13929" s="15" t="s">
        <v>15820</v>
      </c>
      <c r="D13929" s="15" t="s">
        <v>15821</v>
      </c>
      <c r="E13929">
        <v>961</v>
      </c>
      <c r="F13929">
        <v>1452</v>
      </c>
      <c r="H13929">
        <v>48</v>
      </c>
      <c r="K13929" s="16">
        <f t="shared" si="670"/>
        <v>1076.32</v>
      </c>
      <c r="L13929" s="16">
        <f t="shared" si="672"/>
        <v>1132.9684210526316</v>
      </c>
      <c r="M13929" s="16">
        <f t="shared" si="671"/>
        <v>1287.4641148325359</v>
      </c>
      <c r="N13929" t="e">
        <f>INDEX(XML!$A$2:$R$782,MATCH(C13929,XML!$D$2:$D$737,0),2)</f>
        <v>#N/A</v>
      </c>
    </row>
    <row r="13930" spans="1:14" ht="33.75" x14ac:dyDescent="0.2">
      <c r="A13930">
        <v>58215</v>
      </c>
      <c r="B13930" t="s">
        <v>15252</v>
      </c>
      <c r="C13930" s="15" t="s">
        <v>15822</v>
      </c>
      <c r="D13930" s="15" t="s">
        <v>15823</v>
      </c>
      <c r="E13930">
        <v>1281</v>
      </c>
      <c r="F13930">
        <v>1936</v>
      </c>
      <c r="H13930">
        <v>45</v>
      </c>
      <c r="K13930" s="16">
        <f t="shared" si="670"/>
        <v>1434.72</v>
      </c>
      <c r="L13930" s="16">
        <f t="shared" si="672"/>
        <v>1510.2315789473685</v>
      </c>
      <c r="M13930" s="16">
        <f t="shared" si="671"/>
        <v>1716.1722488038279</v>
      </c>
      <c r="N13930" t="e">
        <f>INDEX(XML!$A$2:$R$782,MATCH(C13930,XML!$D$2:$D$737,0),2)</f>
        <v>#N/A</v>
      </c>
    </row>
    <row r="13931" spans="1:14" ht="33.75" x14ac:dyDescent="0.2">
      <c r="A13931">
        <v>58218</v>
      </c>
      <c r="B13931" t="s">
        <v>15253</v>
      </c>
      <c r="C13931" s="15" t="s">
        <v>15824</v>
      </c>
      <c r="D13931" s="15" t="s">
        <v>15825</v>
      </c>
      <c r="E13931">
        <v>1602</v>
      </c>
      <c r="F13931">
        <v>2421</v>
      </c>
      <c r="H13931">
        <v>14</v>
      </c>
      <c r="K13931" s="16">
        <f t="shared" si="670"/>
        <v>1794.24</v>
      </c>
      <c r="L13931" s="16">
        <f t="shared" si="672"/>
        <v>1888.6736842105263</v>
      </c>
      <c r="M13931" s="16">
        <f t="shared" si="671"/>
        <v>2146.22009569378</v>
      </c>
      <c r="N13931" t="e">
        <f>INDEX(XML!$A$2:$R$782,MATCH(C13931,XML!$D$2:$D$737,0),2)</f>
        <v>#N/A</v>
      </c>
    </row>
    <row r="13932" spans="1:14" ht="33.75" x14ac:dyDescent="0.2">
      <c r="A13932">
        <v>62444</v>
      </c>
      <c r="B13932" t="s">
        <v>19907</v>
      </c>
      <c r="C13932" s="15" t="s">
        <v>19908</v>
      </c>
      <c r="D13932" s="15" t="s">
        <v>19909</v>
      </c>
      <c r="E13932">
        <v>398</v>
      </c>
      <c r="F13932">
        <v>602</v>
      </c>
      <c r="H13932">
        <v>4</v>
      </c>
      <c r="K13932" s="16">
        <f t="shared" si="670"/>
        <v>445.76</v>
      </c>
      <c r="L13932" s="16">
        <f t="shared" si="672"/>
        <v>469.22105263157897</v>
      </c>
      <c r="M13932" s="16">
        <f t="shared" si="671"/>
        <v>533.20574162679429</v>
      </c>
      <c r="N13932" t="e">
        <f>INDEX(XML!$A$2:$R$782,MATCH(C13932,XML!$D$2:$D$737,0),2)</f>
        <v>#N/A</v>
      </c>
    </row>
    <row r="13933" spans="1:14" ht="33.75" x14ac:dyDescent="0.2">
      <c r="A13933">
        <v>62449</v>
      </c>
      <c r="B13933" t="s">
        <v>19910</v>
      </c>
      <c r="C13933" s="15" t="s">
        <v>19911</v>
      </c>
      <c r="D13933" s="15" t="s">
        <v>19912</v>
      </c>
      <c r="E13933">
        <v>581</v>
      </c>
      <c r="F13933">
        <v>877</v>
      </c>
      <c r="H13933">
        <v>28</v>
      </c>
      <c r="K13933" s="16">
        <f t="shared" si="670"/>
        <v>650.72</v>
      </c>
      <c r="L13933" s="16">
        <f t="shared" si="672"/>
        <v>684.96842105263158</v>
      </c>
      <c r="M13933" s="16">
        <f t="shared" si="671"/>
        <v>778.37320574162686</v>
      </c>
      <c r="N13933" t="e">
        <f>INDEX(XML!$A$2:$R$782,MATCH(C13933,XML!$D$2:$D$737,0),2)</f>
        <v>#N/A</v>
      </c>
    </row>
    <row r="13934" spans="1:14" ht="33.75" x14ac:dyDescent="0.2">
      <c r="A13934">
        <v>62450</v>
      </c>
      <c r="B13934" t="s">
        <v>19913</v>
      </c>
      <c r="C13934" s="15" t="s">
        <v>19914</v>
      </c>
      <c r="D13934" s="15" t="s">
        <v>19915</v>
      </c>
      <c r="E13934">
        <v>1168</v>
      </c>
      <c r="F13934">
        <v>1765</v>
      </c>
      <c r="H13934">
        <v>8</v>
      </c>
      <c r="K13934" s="16">
        <f t="shared" si="670"/>
        <v>1308.1600000000001</v>
      </c>
      <c r="L13934" s="16">
        <f t="shared" si="672"/>
        <v>1377.0105263157895</v>
      </c>
      <c r="M13934" s="16">
        <f t="shared" si="671"/>
        <v>1564.7846889952154</v>
      </c>
      <c r="N13934" t="e">
        <f>INDEX(XML!$A$2:$R$782,MATCH(C13934,XML!$D$2:$D$737,0),2)</f>
        <v>#N/A</v>
      </c>
    </row>
    <row r="13935" spans="1:14" ht="33.75" x14ac:dyDescent="0.2">
      <c r="A13935">
        <v>62452</v>
      </c>
      <c r="B13935" t="s">
        <v>19916</v>
      </c>
      <c r="C13935" s="15" t="s">
        <v>19917</v>
      </c>
      <c r="D13935" s="15" t="s">
        <v>19918</v>
      </c>
      <c r="E13935">
        <v>1342</v>
      </c>
      <c r="F13935">
        <v>2029</v>
      </c>
      <c r="H13935">
        <v>28</v>
      </c>
      <c r="K13935" s="16">
        <f t="shared" ref="K13935:K13985" si="673">IF(E13935&gt;49999,E13935+E13935*0.07,IF(E13935&lt;=49999,E13935+E13935*0.12))</f>
        <v>1503.04</v>
      </c>
      <c r="L13935" s="16">
        <f t="shared" si="672"/>
        <v>1582.1473684210525</v>
      </c>
      <c r="M13935" s="16">
        <f t="shared" ref="M13935:M13985" si="674">IF(COUNTIF(C13935,"*Dahua*"),F13935-10,L13935*100/88)</f>
        <v>1797.8947368421052</v>
      </c>
      <c r="N13935" t="e">
        <f>INDEX(XML!$A$2:$R$782,MATCH(C13935,XML!$D$2:$D$737,0),2)</f>
        <v>#N/A</v>
      </c>
    </row>
    <row r="13936" spans="1:14" ht="33.75" x14ac:dyDescent="0.2">
      <c r="A13936">
        <v>62453</v>
      </c>
      <c r="B13936" t="s">
        <v>19919</v>
      </c>
      <c r="C13936" s="15" t="s">
        <v>19920</v>
      </c>
      <c r="D13936" s="15" t="s">
        <v>19921</v>
      </c>
      <c r="E13936">
        <v>1784</v>
      </c>
      <c r="F13936">
        <v>2696</v>
      </c>
      <c r="H13936">
        <v>9</v>
      </c>
      <c r="K13936" s="16">
        <f t="shared" si="673"/>
        <v>1998.08</v>
      </c>
      <c r="L13936" s="16">
        <f t="shared" si="672"/>
        <v>2103.242105263158</v>
      </c>
      <c r="M13936" s="16">
        <f t="shared" si="674"/>
        <v>2390.0478468899523</v>
      </c>
      <c r="N13936" t="e">
        <f>INDEX(XML!$A$2:$R$782,MATCH(C13936,XML!$D$2:$D$737,0),2)</f>
        <v>#N/A</v>
      </c>
    </row>
    <row r="13937" spans="1:14" ht="33.75" x14ac:dyDescent="0.2">
      <c r="A13937">
        <v>62456</v>
      </c>
      <c r="B13937" t="s">
        <v>19922</v>
      </c>
      <c r="C13937" s="15" t="s">
        <v>19923</v>
      </c>
      <c r="D13937" s="15" t="s">
        <v>19924</v>
      </c>
      <c r="E13937">
        <v>638</v>
      </c>
      <c r="F13937">
        <v>963</v>
      </c>
      <c r="H13937">
        <v>19</v>
      </c>
      <c r="K13937" s="16">
        <f t="shared" si="673"/>
        <v>714.56</v>
      </c>
      <c r="L13937" s="16">
        <f t="shared" si="672"/>
        <v>752.16842105263163</v>
      </c>
      <c r="M13937" s="16">
        <f t="shared" si="674"/>
        <v>854.73684210526324</v>
      </c>
      <c r="N13937" t="e">
        <f>INDEX(XML!$A$2:$R$782,MATCH(C13937,XML!$D$2:$D$737,0),2)</f>
        <v>#N/A</v>
      </c>
    </row>
    <row r="13938" spans="1:14" ht="33.75" x14ac:dyDescent="0.2">
      <c r="A13938">
        <v>62457</v>
      </c>
      <c r="B13938" t="s">
        <v>19925</v>
      </c>
      <c r="C13938" s="15" t="s">
        <v>19926</v>
      </c>
      <c r="D13938" s="15" t="s">
        <v>19927</v>
      </c>
      <c r="E13938">
        <v>930</v>
      </c>
      <c r="F13938">
        <v>1404</v>
      </c>
      <c r="H13938">
        <v>14</v>
      </c>
      <c r="K13938" s="16">
        <f t="shared" si="673"/>
        <v>1041.5999999999999</v>
      </c>
      <c r="L13938" s="16">
        <f t="shared" si="672"/>
        <v>1096.4210526315787</v>
      </c>
      <c r="M13938" s="16">
        <f t="shared" si="674"/>
        <v>1245.9330143540667</v>
      </c>
      <c r="N13938" t="e">
        <f>INDEX(XML!$A$2:$R$782,MATCH(C13938,XML!$D$2:$D$737,0),2)</f>
        <v>#N/A</v>
      </c>
    </row>
    <row r="13939" spans="1:14" ht="33.75" x14ac:dyDescent="0.2">
      <c r="A13939">
        <v>62458</v>
      </c>
      <c r="B13939" t="s">
        <v>19928</v>
      </c>
      <c r="C13939" s="15" t="s">
        <v>19929</v>
      </c>
      <c r="D13939" s="15" t="s">
        <v>19930</v>
      </c>
      <c r="E13939">
        <v>973</v>
      </c>
      <c r="F13939">
        <v>1469</v>
      </c>
      <c r="H13939">
        <v>24</v>
      </c>
      <c r="K13939" s="16">
        <f t="shared" si="673"/>
        <v>1089.76</v>
      </c>
      <c r="L13939" s="16">
        <f t="shared" si="672"/>
        <v>1147.1157894736841</v>
      </c>
      <c r="M13939" s="16">
        <f t="shared" si="674"/>
        <v>1303.5406698564593</v>
      </c>
      <c r="N13939" t="e">
        <f>INDEX(XML!$A$2:$R$782,MATCH(C13939,XML!$D$2:$D$737,0),2)</f>
        <v>#N/A</v>
      </c>
    </row>
    <row r="13940" spans="1:14" ht="33.75" x14ac:dyDescent="0.2">
      <c r="A13940">
        <v>62459</v>
      </c>
      <c r="B13940" t="s">
        <v>19931</v>
      </c>
      <c r="C13940" s="15" t="s">
        <v>19932</v>
      </c>
      <c r="D13940" s="15" t="s">
        <v>19933</v>
      </c>
      <c r="E13940">
        <v>1326</v>
      </c>
      <c r="F13940">
        <v>2003</v>
      </c>
      <c r="H13940">
        <v>15</v>
      </c>
      <c r="K13940" s="16">
        <f t="shared" si="673"/>
        <v>1485.12</v>
      </c>
      <c r="L13940" s="16">
        <f t="shared" si="672"/>
        <v>1563.2842105263157</v>
      </c>
      <c r="M13940" s="16">
        <f t="shared" si="674"/>
        <v>1776.4593301435407</v>
      </c>
      <c r="N13940" t="e">
        <f>INDEX(XML!$A$2:$R$782,MATCH(C13940,XML!$D$2:$D$737,0),2)</f>
        <v>#N/A</v>
      </c>
    </row>
    <row r="13941" spans="1:14" ht="15.75" x14ac:dyDescent="0.25">
      <c r="A13941" s="184" t="s">
        <v>18627</v>
      </c>
      <c r="B13941" s="184"/>
      <c r="C13941" s="185"/>
      <c r="D13941" s="185"/>
      <c r="E13941" s="184"/>
      <c r="F13941" s="184"/>
      <c r="G13941" s="184"/>
      <c r="H13941" s="184"/>
      <c r="I13941" s="184"/>
      <c r="J13941" s="184"/>
      <c r="K13941" s="16">
        <f t="shared" si="673"/>
        <v>0</v>
      </c>
      <c r="L13941" s="16">
        <f t="shared" si="672"/>
        <v>0</v>
      </c>
      <c r="M13941" s="16">
        <f t="shared" si="674"/>
        <v>0</v>
      </c>
      <c r="N13941" t="e">
        <f>INDEX(XML!$A$2:$R$782,MATCH(C13941,XML!$D$2:$D$737,0),2)</f>
        <v>#N/A</v>
      </c>
    </row>
    <row r="13942" spans="1:14" ht="45" x14ac:dyDescent="0.2">
      <c r="A13942">
        <v>64124</v>
      </c>
      <c r="B13942">
        <v>863101</v>
      </c>
      <c r="C13942" s="15" t="s">
        <v>21407</v>
      </c>
      <c r="D13942" s="15" t="s">
        <v>21408</v>
      </c>
      <c r="E13942">
        <v>697</v>
      </c>
      <c r="F13942">
        <v>996</v>
      </c>
      <c r="H13942" t="s">
        <v>746</v>
      </c>
      <c r="K13942" s="16">
        <f t="shared" si="673"/>
        <v>780.64</v>
      </c>
      <c r="L13942" s="16">
        <f t="shared" si="672"/>
        <v>821.72631578947369</v>
      </c>
      <c r="M13942" s="16">
        <f t="shared" si="674"/>
        <v>933.77990430622015</v>
      </c>
      <c r="N13942" t="e">
        <f>INDEX(XML!$A$2:$R$782,MATCH(C13942,XML!$D$2:$D$737,0),2)</f>
        <v>#N/A</v>
      </c>
    </row>
    <row r="13943" spans="1:14" ht="56.25" x14ac:dyDescent="0.2">
      <c r="A13943">
        <v>64126</v>
      </c>
      <c r="B13943">
        <v>863105</v>
      </c>
      <c r="C13943" s="15" t="s">
        <v>21411</v>
      </c>
      <c r="D13943" s="15" t="s">
        <v>21412</v>
      </c>
      <c r="E13943">
        <v>910</v>
      </c>
      <c r="F13943">
        <v>1214</v>
      </c>
      <c r="H13943" t="s">
        <v>746</v>
      </c>
      <c r="K13943" s="16">
        <f t="shared" si="673"/>
        <v>1019.2</v>
      </c>
      <c r="L13943" s="16">
        <f t="shared" si="672"/>
        <v>1072.8421052631579</v>
      </c>
      <c r="M13943" s="16">
        <f t="shared" si="674"/>
        <v>1219.1387559808611</v>
      </c>
      <c r="N13943" t="e">
        <f>INDEX(XML!$A$2:$R$782,MATCH(C13943,XML!$D$2:$D$737,0),2)</f>
        <v>#N/A</v>
      </c>
    </row>
    <row r="13944" spans="1:14" ht="45" x14ac:dyDescent="0.2">
      <c r="A13944">
        <v>64125</v>
      </c>
      <c r="B13944">
        <v>863103</v>
      </c>
      <c r="C13944" s="15" t="s">
        <v>21409</v>
      </c>
      <c r="D13944" s="15" t="s">
        <v>21410</v>
      </c>
      <c r="E13944">
        <v>2535</v>
      </c>
      <c r="F13944">
        <v>2700</v>
      </c>
      <c r="H13944" t="s">
        <v>746</v>
      </c>
      <c r="K13944" s="16">
        <f t="shared" si="673"/>
        <v>2839.2</v>
      </c>
      <c r="L13944" s="16">
        <f t="shared" si="672"/>
        <v>2988.6315789473683</v>
      </c>
      <c r="M13944" s="16">
        <f t="shared" si="674"/>
        <v>3396.1722488038281</v>
      </c>
      <c r="N13944" t="e">
        <f>INDEX(XML!$A$2:$R$782,MATCH(C13944,XML!$D$2:$D$737,0),2)</f>
        <v>#N/A</v>
      </c>
    </row>
    <row r="13945" spans="1:14" ht="56.25" x14ac:dyDescent="0.2">
      <c r="A13945">
        <v>64123</v>
      </c>
      <c r="B13945">
        <v>863111</v>
      </c>
      <c r="C13945" s="15" t="s">
        <v>21529</v>
      </c>
      <c r="D13945" s="15" t="s">
        <v>21530</v>
      </c>
      <c r="E13945">
        <v>1633</v>
      </c>
      <c r="F13945">
        <v>2333</v>
      </c>
      <c r="H13945">
        <v>42</v>
      </c>
      <c r="K13945" s="16">
        <f t="shared" si="673"/>
        <v>1828.96</v>
      </c>
      <c r="L13945" s="16">
        <f t="shared" si="672"/>
        <v>1925.2210526315789</v>
      </c>
      <c r="M13945" s="16">
        <f t="shared" si="674"/>
        <v>2187.7511961722489</v>
      </c>
      <c r="N13945" t="e">
        <f>INDEX(XML!$A$2:$R$782,MATCH(C13945,XML!$D$2:$D$737,0),2)</f>
        <v>#N/A</v>
      </c>
    </row>
    <row r="13946" spans="1:14" ht="67.5" x14ac:dyDescent="0.2">
      <c r="A13946">
        <v>64122</v>
      </c>
      <c r="B13946">
        <v>863115</v>
      </c>
      <c r="C13946" s="15" t="s">
        <v>21531</v>
      </c>
      <c r="D13946" s="15" t="s">
        <v>21532</v>
      </c>
      <c r="E13946">
        <v>2872</v>
      </c>
      <c r="F13946">
        <v>4102</v>
      </c>
      <c r="H13946">
        <v>47</v>
      </c>
      <c r="K13946" s="16">
        <f t="shared" si="673"/>
        <v>3216.64</v>
      </c>
      <c r="L13946" s="16">
        <f t="shared" si="672"/>
        <v>3385.9368421052632</v>
      </c>
      <c r="M13946" s="16">
        <f t="shared" si="674"/>
        <v>3847.6555023923443</v>
      </c>
      <c r="N13946" t="e">
        <f>INDEX(XML!$A$2:$R$782,MATCH(C13946,XML!$D$2:$D$737,0),2)</f>
        <v>#N/A</v>
      </c>
    </row>
    <row r="13947" spans="1:14" ht="45" x14ac:dyDescent="0.2">
      <c r="A13947">
        <v>64127</v>
      </c>
      <c r="B13947">
        <v>863106</v>
      </c>
      <c r="C13947" s="15" t="s">
        <v>21413</v>
      </c>
      <c r="D13947" s="15" t="s">
        <v>21414</v>
      </c>
      <c r="E13947">
        <v>947</v>
      </c>
      <c r="F13947">
        <v>1353</v>
      </c>
      <c r="H13947">
        <v>24</v>
      </c>
      <c r="K13947" s="16">
        <f t="shared" si="673"/>
        <v>1060.6400000000001</v>
      </c>
      <c r="L13947" s="16">
        <f t="shared" si="672"/>
        <v>1116.4631578947369</v>
      </c>
      <c r="M13947" s="16">
        <f t="shared" si="674"/>
        <v>1268.708133971292</v>
      </c>
      <c r="N13947" t="e">
        <f>INDEX(XML!$A$2:$R$782,MATCH(C13947,XML!$D$2:$D$737,0),2)</f>
        <v>#N/A</v>
      </c>
    </row>
    <row r="13948" spans="1:14" ht="56.25" x14ac:dyDescent="0.2">
      <c r="A13948">
        <v>64128</v>
      </c>
      <c r="B13948">
        <v>863107</v>
      </c>
      <c r="C13948" s="15" t="s">
        <v>21415</v>
      </c>
      <c r="D13948" s="15" t="s">
        <v>21416</v>
      </c>
      <c r="E13948">
        <v>2270</v>
      </c>
      <c r="F13948">
        <v>2270</v>
      </c>
      <c r="H13948">
        <v>14</v>
      </c>
      <c r="K13948" s="16">
        <f t="shared" si="673"/>
        <v>2542.4</v>
      </c>
      <c r="L13948" s="16">
        <f t="shared" si="672"/>
        <v>2676.2105263157896</v>
      </c>
      <c r="M13948" s="16">
        <f t="shared" si="674"/>
        <v>3041.1483253588517</v>
      </c>
      <c r="N13948" t="e">
        <f>INDEX(XML!$A$2:$R$782,MATCH(C13948,XML!$D$2:$D$737,0),2)</f>
        <v>#N/A</v>
      </c>
    </row>
    <row r="13949" spans="1:14" ht="56.25" x14ac:dyDescent="0.2">
      <c r="A13949">
        <v>64129</v>
      </c>
      <c r="B13949">
        <v>863108</v>
      </c>
      <c r="C13949" s="15" t="s">
        <v>42789</v>
      </c>
      <c r="D13949" s="15" t="s">
        <v>42790</v>
      </c>
      <c r="E13949">
        <v>1513</v>
      </c>
      <c r="F13949">
        <v>1513</v>
      </c>
      <c r="H13949">
        <v>8</v>
      </c>
      <c r="K13949" s="16">
        <f t="shared" si="673"/>
        <v>1694.56</v>
      </c>
      <c r="L13949" s="16">
        <f t="shared" si="672"/>
        <v>1783.7473684210527</v>
      </c>
      <c r="M13949" s="16">
        <f t="shared" si="674"/>
        <v>2026.9856459330147</v>
      </c>
      <c r="N13949" t="e">
        <f>INDEX(XML!$A$2:$R$782,MATCH(C13949,XML!$D$2:$D$737,0),2)</f>
        <v>#N/A</v>
      </c>
    </row>
    <row r="13950" spans="1:14" ht="56.25" x14ac:dyDescent="0.2">
      <c r="A13950">
        <v>64442</v>
      </c>
      <c r="B13950">
        <v>863152</v>
      </c>
      <c r="C13950" s="15" t="s">
        <v>21533</v>
      </c>
      <c r="D13950" s="15" t="s">
        <v>21534</v>
      </c>
      <c r="E13950">
        <v>16539</v>
      </c>
      <c r="F13950">
        <v>23626</v>
      </c>
      <c r="H13950">
        <v>2</v>
      </c>
      <c r="K13950" s="16">
        <f t="shared" si="673"/>
        <v>18523.68</v>
      </c>
      <c r="L13950" s="16">
        <f t="shared" si="672"/>
        <v>19498.610526315788</v>
      </c>
      <c r="M13950" s="16">
        <f t="shared" si="674"/>
        <v>22157.511961722488</v>
      </c>
      <c r="N13950" t="e">
        <f>INDEX(XML!$A$2:$R$782,MATCH(C13950,XML!$D$2:$D$737,0),2)</f>
        <v>#N/A</v>
      </c>
    </row>
    <row r="13951" spans="1:14" ht="45" x14ac:dyDescent="0.2">
      <c r="A13951">
        <v>64446</v>
      </c>
      <c r="B13951">
        <v>863119</v>
      </c>
      <c r="C13951" s="15" t="s">
        <v>21535</v>
      </c>
      <c r="D13951" s="15" t="s">
        <v>21536</v>
      </c>
      <c r="E13951">
        <v>890</v>
      </c>
      <c r="F13951">
        <v>1272</v>
      </c>
      <c r="H13951" t="s">
        <v>746</v>
      </c>
      <c r="K13951" s="16">
        <f t="shared" si="673"/>
        <v>996.8</v>
      </c>
      <c r="L13951" s="16">
        <f t="shared" si="672"/>
        <v>1049.2631578947369</v>
      </c>
      <c r="M13951" s="16">
        <f t="shared" si="674"/>
        <v>1192.3444976076555</v>
      </c>
      <c r="N13951" t="e">
        <f>INDEX(XML!$A$2:$R$782,MATCH(C13951,XML!$D$2:$D$737,0),2)</f>
        <v>#N/A</v>
      </c>
    </row>
    <row r="13952" spans="1:14" ht="33.75" x14ac:dyDescent="0.2">
      <c r="A13952">
        <v>64130</v>
      </c>
      <c r="B13952">
        <v>863121</v>
      </c>
      <c r="C13952" s="15" t="s">
        <v>21417</v>
      </c>
      <c r="D13952" s="15" t="s">
        <v>21418</v>
      </c>
      <c r="E13952">
        <v>684</v>
      </c>
      <c r="F13952">
        <v>977</v>
      </c>
      <c r="H13952" t="s">
        <v>746</v>
      </c>
      <c r="K13952" s="16">
        <f t="shared" si="673"/>
        <v>766.08</v>
      </c>
      <c r="L13952" s="16">
        <f t="shared" si="672"/>
        <v>806.4</v>
      </c>
      <c r="M13952" s="16">
        <f t="shared" si="674"/>
        <v>916.36363636363637</v>
      </c>
      <c r="N13952" t="e">
        <f>INDEX(XML!$A$2:$R$782,MATCH(C13952,XML!$D$2:$D$737,0),2)</f>
        <v>#N/A</v>
      </c>
    </row>
    <row r="13953" spans="1:14" ht="56.25" x14ac:dyDescent="0.2">
      <c r="A13953">
        <v>64131</v>
      </c>
      <c r="B13953">
        <v>863122</v>
      </c>
      <c r="C13953" s="15" t="s">
        <v>21537</v>
      </c>
      <c r="D13953" s="15" t="s">
        <v>21538</v>
      </c>
      <c r="E13953">
        <v>3250</v>
      </c>
      <c r="F13953">
        <v>3250</v>
      </c>
      <c r="H13953" t="s">
        <v>746</v>
      </c>
      <c r="K13953" s="16">
        <f t="shared" si="673"/>
        <v>3640</v>
      </c>
      <c r="L13953" s="16">
        <f t="shared" si="672"/>
        <v>3831.5789473684213</v>
      </c>
      <c r="M13953" s="16">
        <f t="shared" si="674"/>
        <v>4354.0669856459335</v>
      </c>
      <c r="N13953" t="e">
        <f>INDEX(XML!$A$2:$R$782,MATCH(C13953,XML!$D$2:$D$737,0),2)</f>
        <v>#N/A</v>
      </c>
    </row>
    <row r="13954" spans="1:14" ht="45" x14ac:dyDescent="0.2">
      <c r="A13954">
        <v>64132</v>
      </c>
      <c r="B13954">
        <v>863123</v>
      </c>
      <c r="C13954" s="15" t="s">
        <v>21419</v>
      </c>
      <c r="D13954" s="15" t="s">
        <v>21420</v>
      </c>
      <c r="E13954">
        <v>1580</v>
      </c>
      <c r="F13954">
        <v>2011</v>
      </c>
      <c r="H13954">
        <v>16</v>
      </c>
      <c r="K13954" s="16">
        <f t="shared" si="673"/>
        <v>1769.6</v>
      </c>
      <c r="L13954" s="16">
        <f t="shared" si="672"/>
        <v>1862.7368421052631</v>
      </c>
      <c r="M13954" s="16">
        <f t="shared" si="674"/>
        <v>2116.7464114832537</v>
      </c>
      <c r="N13954" t="e">
        <f>INDEX(XML!$A$2:$R$782,MATCH(C13954,XML!$D$2:$D$737,0),2)</f>
        <v>#N/A</v>
      </c>
    </row>
    <row r="13955" spans="1:14" ht="56.25" x14ac:dyDescent="0.2">
      <c r="A13955">
        <v>83628</v>
      </c>
      <c r="B13955" t="s">
        <v>45964</v>
      </c>
      <c r="C13955" s="15" t="s">
        <v>45965</v>
      </c>
      <c r="D13955" s="15" t="s">
        <v>45966</v>
      </c>
      <c r="E13955">
        <v>2501</v>
      </c>
      <c r="F13955">
        <v>3572</v>
      </c>
      <c r="H13955">
        <v>10</v>
      </c>
      <c r="K13955" s="16">
        <f t="shared" si="673"/>
        <v>2801.12</v>
      </c>
      <c r="L13955" s="16">
        <f t="shared" si="672"/>
        <v>2948.5473684210529</v>
      </c>
      <c r="M13955" s="16">
        <f t="shared" si="674"/>
        <v>3350.6220095693784</v>
      </c>
      <c r="N13955" t="e">
        <f>INDEX(XML!$A$2:$R$782,MATCH(C13955,XML!$D$2:$D$737,0),2)</f>
        <v>#N/A</v>
      </c>
    </row>
    <row r="13956" spans="1:14" ht="56.25" x14ac:dyDescent="0.2">
      <c r="A13956">
        <v>64134</v>
      </c>
      <c r="B13956">
        <v>863160</v>
      </c>
      <c r="C13956" s="15" t="s">
        <v>21539</v>
      </c>
      <c r="D13956" s="15" t="s">
        <v>21540</v>
      </c>
      <c r="E13956">
        <v>3173</v>
      </c>
      <c r="F13956">
        <v>4533</v>
      </c>
      <c r="H13956">
        <v>5</v>
      </c>
      <c r="K13956" s="16">
        <f t="shared" si="673"/>
        <v>3553.76</v>
      </c>
      <c r="L13956" s="16">
        <f t="shared" si="672"/>
        <v>3740.8</v>
      </c>
      <c r="M13956" s="16">
        <f t="shared" si="674"/>
        <v>4250.909090909091</v>
      </c>
      <c r="N13956" t="e">
        <f>INDEX(XML!$A$2:$R$782,MATCH(C13956,XML!$D$2:$D$737,0),2)</f>
        <v>#N/A</v>
      </c>
    </row>
    <row r="13957" spans="1:14" ht="56.25" x14ac:dyDescent="0.2">
      <c r="A13957">
        <v>64447</v>
      </c>
      <c r="B13957">
        <v>863163</v>
      </c>
      <c r="C13957" s="15" t="s">
        <v>21541</v>
      </c>
      <c r="D13957" s="15" t="s">
        <v>21542</v>
      </c>
      <c r="E13957">
        <v>4761</v>
      </c>
      <c r="F13957">
        <v>6801</v>
      </c>
      <c r="H13957">
        <v>37</v>
      </c>
      <c r="K13957" s="16">
        <f t="shared" si="673"/>
        <v>5332.32</v>
      </c>
      <c r="L13957" s="16">
        <f t="shared" ref="L13957:L14020" si="675">K13957*100/95</f>
        <v>5612.9684210526311</v>
      </c>
      <c r="M13957" s="16">
        <f t="shared" si="674"/>
        <v>6378.3732057416264</v>
      </c>
      <c r="N13957" t="e">
        <f>INDEX(XML!$A$2:$R$782,MATCH(C13957,XML!$D$2:$D$737,0),2)</f>
        <v>#N/A</v>
      </c>
    </row>
    <row r="13958" spans="1:14" ht="56.25" x14ac:dyDescent="0.2">
      <c r="A13958">
        <v>84478</v>
      </c>
      <c r="B13958" t="s">
        <v>47715</v>
      </c>
      <c r="C13958" s="15" t="s">
        <v>47716</v>
      </c>
      <c r="D13958" s="15" t="s">
        <v>47717</v>
      </c>
      <c r="E13958">
        <v>7200</v>
      </c>
      <c r="F13958">
        <v>10285</v>
      </c>
      <c r="H13958">
        <v>30</v>
      </c>
      <c r="K13958" s="16">
        <f t="shared" si="673"/>
        <v>8064</v>
      </c>
      <c r="L13958" s="16">
        <f t="shared" si="675"/>
        <v>8488.4210526315783</v>
      </c>
      <c r="M13958" s="16">
        <f t="shared" si="674"/>
        <v>9645.9330143540665</v>
      </c>
      <c r="N13958" t="e">
        <f>INDEX(XML!$A$2:$R$782,MATCH(C13958,XML!$D$2:$D$737,0),2)</f>
        <v>#N/A</v>
      </c>
    </row>
    <row r="13959" spans="1:14" ht="56.25" x14ac:dyDescent="0.2">
      <c r="A13959">
        <v>72023</v>
      </c>
      <c r="B13959">
        <v>863156</v>
      </c>
      <c r="C13959" s="15" t="s">
        <v>29363</v>
      </c>
      <c r="D13959" s="15" t="s">
        <v>29364</v>
      </c>
      <c r="E13959">
        <v>4639</v>
      </c>
      <c r="F13959">
        <v>6627</v>
      </c>
      <c r="H13959">
        <v>5</v>
      </c>
      <c r="K13959" s="16">
        <f t="shared" si="673"/>
        <v>5195.68</v>
      </c>
      <c r="L13959" s="16">
        <f t="shared" si="675"/>
        <v>5469.136842105263</v>
      </c>
      <c r="M13959" s="16">
        <f t="shared" si="674"/>
        <v>6214.9282296650717</v>
      </c>
      <c r="N13959" t="e">
        <f>INDEX(XML!$A$2:$R$782,MATCH(C13959,XML!$D$2:$D$737,0),2)</f>
        <v>#N/A</v>
      </c>
    </row>
    <row r="13960" spans="1:14" ht="45" x14ac:dyDescent="0.2">
      <c r="A13960">
        <v>64135</v>
      </c>
      <c r="B13960">
        <v>863140</v>
      </c>
      <c r="C13960" s="15" t="s">
        <v>21543</v>
      </c>
      <c r="D13960" s="15" t="s">
        <v>21544</v>
      </c>
      <c r="E13960">
        <v>7873</v>
      </c>
      <c r="F13960">
        <v>11247</v>
      </c>
      <c r="H13960">
        <v>5</v>
      </c>
      <c r="K13960" s="16">
        <f t="shared" si="673"/>
        <v>8817.76</v>
      </c>
      <c r="L13960" s="16">
        <f t="shared" si="675"/>
        <v>9281.8526315789477</v>
      </c>
      <c r="M13960" s="16">
        <f t="shared" si="674"/>
        <v>10547.559808612439</v>
      </c>
      <c r="N13960" t="e">
        <f>INDEX(XML!$A$2:$R$782,MATCH(C13960,XML!$D$2:$D$737,0),2)</f>
        <v>#N/A</v>
      </c>
    </row>
    <row r="13961" spans="1:14" ht="33.75" x14ac:dyDescent="0.2">
      <c r="A13961">
        <v>79251</v>
      </c>
      <c r="B13961">
        <v>764697</v>
      </c>
      <c r="C13961" s="15" t="s">
        <v>43405</v>
      </c>
      <c r="D13961" s="15" t="s">
        <v>43406</v>
      </c>
      <c r="E13961">
        <v>11023</v>
      </c>
      <c r="F13961">
        <v>15747</v>
      </c>
      <c r="H13961">
        <v>1</v>
      </c>
      <c r="K13961" s="16">
        <f t="shared" si="673"/>
        <v>12345.76</v>
      </c>
      <c r="L13961" s="16">
        <f t="shared" si="675"/>
        <v>12995.536842105263</v>
      </c>
      <c r="M13961" s="16">
        <f t="shared" si="674"/>
        <v>14767.655502392345</v>
      </c>
      <c r="N13961" t="e">
        <f>INDEX(XML!$A$2:$R$782,MATCH(C13961,XML!$D$2:$D$737,0),2)</f>
        <v>#N/A</v>
      </c>
    </row>
    <row r="13962" spans="1:14" ht="33.75" x14ac:dyDescent="0.2">
      <c r="A13962">
        <v>64337</v>
      </c>
      <c r="B13962">
        <v>863129</v>
      </c>
      <c r="C13962" s="15" t="s">
        <v>21545</v>
      </c>
      <c r="D13962" s="15" t="s">
        <v>21546</v>
      </c>
      <c r="E13962">
        <v>1390</v>
      </c>
      <c r="F13962">
        <v>1986</v>
      </c>
      <c r="H13962">
        <v>20</v>
      </c>
      <c r="K13962" s="16">
        <f t="shared" si="673"/>
        <v>1556.8</v>
      </c>
      <c r="L13962" s="16">
        <f t="shared" si="675"/>
        <v>1638.7368421052631</v>
      </c>
      <c r="M13962" s="16">
        <f t="shared" si="674"/>
        <v>1862.200956937799</v>
      </c>
      <c r="N13962" t="e">
        <f>INDEX(XML!$A$2:$R$782,MATCH(C13962,XML!$D$2:$D$737,0),2)</f>
        <v>#N/A</v>
      </c>
    </row>
    <row r="13963" spans="1:14" ht="33.75" x14ac:dyDescent="0.2">
      <c r="A13963">
        <v>64136</v>
      </c>
      <c r="B13963">
        <v>863174</v>
      </c>
      <c r="C13963" s="15" t="s">
        <v>21421</v>
      </c>
      <c r="D13963" s="15" t="s">
        <v>21422</v>
      </c>
      <c r="E13963">
        <v>1776</v>
      </c>
      <c r="F13963">
        <v>2537</v>
      </c>
      <c r="H13963">
        <v>21</v>
      </c>
      <c r="K13963" s="16">
        <f t="shared" si="673"/>
        <v>1989.12</v>
      </c>
      <c r="L13963" s="16">
        <f t="shared" si="675"/>
        <v>2093.8105263157895</v>
      </c>
      <c r="M13963" s="16">
        <f t="shared" si="674"/>
        <v>2379.3301435406702</v>
      </c>
      <c r="N13963" t="e">
        <f>INDEX(XML!$A$2:$R$782,MATCH(C13963,XML!$D$2:$D$737,0),2)</f>
        <v>#N/A</v>
      </c>
    </row>
    <row r="13964" spans="1:14" ht="33.75" x14ac:dyDescent="0.2">
      <c r="A13964">
        <v>64137</v>
      </c>
      <c r="B13964">
        <v>863191</v>
      </c>
      <c r="C13964" s="15" t="s">
        <v>21423</v>
      </c>
      <c r="D13964" s="15" t="s">
        <v>21424</v>
      </c>
      <c r="E13964">
        <v>177</v>
      </c>
      <c r="F13964">
        <v>253</v>
      </c>
      <c r="H13964" t="s">
        <v>746</v>
      </c>
      <c r="K13964" s="16">
        <f t="shared" si="673"/>
        <v>198.24</v>
      </c>
      <c r="L13964" s="16">
        <f t="shared" si="675"/>
        <v>208.67368421052632</v>
      </c>
      <c r="M13964" s="16">
        <f t="shared" si="674"/>
        <v>237.12918660287085</v>
      </c>
      <c r="N13964" t="e">
        <f>INDEX(XML!$A$2:$R$782,MATCH(C13964,XML!$D$2:$D$737,0),2)</f>
        <v>#N/A</v>
      </c>
    </row>
    <row r="13965" spans="1:14" ht="33.75" x14ac:dyDescent="0.2">
      <c r="A13965">
        <v>64138</v>
      </c>
      <c r="B13965">
        <v>863192</v>
      </c>
      <c r="C13965" s="15" t="s">
        <v>21425</v>
      </c>
      <c r="D13965" s="15" t="s">
        <v>21426</v>
      </c>
      <c r="E13965">
        <v>336</v>
      </c>
      <c r="F13965">
        <v>479</v>
      </c>
      <c r="H13965" t="s">
        <v>746</v>
      </c>
      <c r="K13965" s="16">
        <f t="shared" si="673"/>
        <v>376.32</v>
      </c>
      <c r="L13965" s="16">
        <f t="shared" si="675"/>
        <v>396.12631578947367</v>
      </c>
      <c r="M13965" s="16">
        <f t="shared" si="674"/>
        <v>450.14354066985646</v>
      </c>
      <c r="N13965" t="e">
        <f>INDEX(XML!$A$2:$R$782,MATCH(C13965,XML!$D$2:$D$737,0),2)</f>
        <v>#N/A</v>
      </c>
    </row>
    <row r="13966" spans="1:14" ht="33.75" x14ac:dyDescent="0.2">
      <c r="A13966">
        <v>64139</v>
      </c>
      <c r="B13966">
        <v>863193</v>
      </c>
      <c r="C13966" s="15" t="s">
        <v>21427</v>
      </c>
      <c r="D13966" s="15" t="s">
        <v>21428</v>
      </c>
      <c r="E13966">
        <v>615</v>
      </c>
      <c r="F13966">
        <v>879</v>
      </c>
      <c r="H13966" t="s">
        <v>746</v>
      </c>
      <c r="K13966" s="16">
        <f t="shared" si="673"/>
        <v>688.8</v>
      </c>
      <c r="L13966" s="16">
        <f t="shared" si="675"/>
        <v>725.0526315789474</v>
      </c>
      <c r="M13966" s="16">
        <f t="shared" si="674"/>
        <v>823.92344497607655</v>
      </c>
      <c r="N13966" t="e">
        <f>INDEX(XML!$A$2:$R$782,MATCH(C13966,XML!$D$2:$D$737,0),2)</f>
        <v>#N/A</v>
      </c>
    </row>
    <row r="13967" spans="1:14" ht="33.75" x14ac:dyDescent="0.2">
      <c r="A13967">
        <v>64140</v>
      </c>
      <c r="B13967">
        <v>863194</v>
      </c>
      <c r="C13967" s="15" t="s">
        <v>21429</v>
      </c>
      <c r="D13967" s="15" t="s">
        <v>21430</v>
      </c>
      <c r="E13967">
        <v>918</v>
      </c>
      <c r="F13967">
        <v>1311</v>
      </c>
      <c r="H13967">
        <v>18</v>
      </c>
      <c r="K13967" s="16">
        <f t="shared" si="673"/>
        <v>1028.1600000000001</v>
      </c>
      <c r="L13967" s="16">
        <f t="shared" si="675"/>
        <v>1082.2736842105264</v>
      </c>
      <c r="M13967" s="16">
        <f t="shared" si="674"/>
        <v>1229.8564593301437</v>
      </c>
      <c r="N13967" t="e">
        <f>INDEX(XML!$A$2:$R$782,MATCH(C13967,XML!$D$2:$D$737,0),2)</f>
        <v>#N/A</v>
      </c>
    </row>
    <row r="13968" spans="1:14" ht="33.75" x14ac:dyDescent="0.2">
      <c r="A13968">
        <v>64141</v>
      </c>
      <c r="B13968">
        <v>863195</v>
      </c>
      <c r="C13968" s="15" t="s">
        <v>21431</v>
      </c>
      <c r="D13968" s="15" t="s">
        <v>21432</v>
      </c>
      <c r="E13968">
        <v>1217</v>
      </c>
      <c r="F13968">
        <v>1738</v>
      </c>
      <c r="H13968">
        <v>43</v>
      </c>
      <c r="K13968" s="16">
        <f t="shared" si="673"/>
        <v>1363.04</v>
      </c>
      <c r="L13968" s="16">
        <f t="shared" si="675"/>
        <v>1434.7789473684211</v>
      </c>
      <c r="M13968" s="16">
        <f t="shared" si="674"/>
        <v>1630.4306220095693</v>
      </c>
      <c r="N13968" t="e">
        <f>INDEX(XML!$A$2:$R$782,MATCH(C13968,XML!$D$2:$D$737,0),2)</f>
        <v>#N/A</v>
      </c>
    </row>
    <row r="13969" spans="1:14" ht="15.75" x14ac:dyDescent="0.25">
      <c r="A13969" s="184" t="s">
        <v>21355</v>
      </c>
      <c r="B13969" s="184"/>
      <c r="C13969" s="185"/>
      <c r="D13969" s="185"/>
      <c r="E13969" s="184"/>
      <c r="F13969" s="184"/>
      <c r="G13969" s="184"/>
      <c r="H13969" s="184"/>
      <c r="I13969" s="184"/>
      <c r="J13969" s="184"/>
      <c r="K13969" s="16">
        <f t="shared" si="673"/>
        <v>0</v>
      </c>
      <c r="L13969" s="16">
        <f t="shared" si="675"/>
        <v>0</v>
      </c>
      <c r="M13969" s="16">
        <f t="shared" si="674"/>
        <v>0</v>
      </c>
      <c r="N13969" t="e">
        <f>INDEX(XML!$A$2:$R$782,MATCH(C13969,XML!$D$2:$D$737,0),2)</f>
        <v>#N/A</v>
      </c>
    </row>
    <row r="13970" spans="1:14" ht="45" x14ac:dyDescent="0.2">
      <c r="A13970">
        <v>64144</v>
      </c>
      <c r="B13970">
        <v>863501</v>
      </c>
      <c r="C13970" s="15" t="s">
        <v>21433</v>
      </c>
      <c r="D13970" s="15" t="s">
        <v>21434</v>
      </c>
      <c r="E13970">
        <v>722</v>
      </c>
      <c r="F13970">
        <v>1032</v>
      </c>
      <c r="H13970">
        <v>5</v>
      </c>
      <c r="K13970" s="16">
        <f t="shared" si="673"/>
        <v>808.64</v>
      </c>
      <c r="L13970" s="16">
        <f t="shared" si="675"/>
        <v>851.2</v>
      </c>
      <c r="M13970" s="16">
        <f t="shared" si="674"/>
        <v>967.27272727272725</v>
      </c>
      <c r="N13970" t="e">
        <f>INDEX(XML!$A$2:$R$782,MATCH(C13970,XML!$D$2:$D$737,0),2)</f>
        <v>#N/A</v>
      </c>
    </row>
    <row r="13971" spans="1:14" ht="56.25" x14ac:dyDescent="0.2">
      <c r="A13971">
        <v>64146</v>
      </c>
      <c r="B13971">
        <v>863505</v>
      </c>
      <c r="C13971" s="15" t="s">
        <v>21435</v>
      </c>
      <c r="D13971" s="15" t="s">
        <v>21436</v>
      </c>
      <c r="E13971">
        <v>1130</v>
      </c>
      <c r="F13971">
        <v>1614</v>
      </c>
      <c r="H13971">
        <v>33</v>
      </c>
      <c r="K13971" s="16">
        <f t="shared" si="673"/>
        <v>1265.5999999999999</v>
      </c>
      <c r="L13971" s="16">
        <f t="shared" si="675"/>
        <v>1332.2105263157894</v>
      </c>
      <c r="M13971" s="16">
        <f t="shared" si="674"/>
        <v>1513.8755980861242</v>
      </c>
      <c r="N13971" t="e">
        <f>INDEX(XML!$A$2:$R$782,MATCH(C13971,XML!$D$2:$D$737,0),2)</f>
        <v>#N/A</v>
      </c>
    </row>
    <row r="13972" spans="1:14" ht="45" x14ac:dyDescent="0.2">
      <c r="A13972">
        <v>64145</v>
      </c>
      <c r="B13972">
        <v>863503</v>
      </c>
      <c r="C13972" s="15" t="s">
        <v>21547</v>
      </c>
      <c r="D13972" s="15" t="s">
        <v>21548</v>
      </c>
      <c r="E13972">
        <v>2022</v>
      </c>
      <c r="F13972">
        <v>2435</v>
      </c>
      <c r="H13972">
        <v>17</v>
      </c>
      <c r="K13972" s="16">
        <f t="shared" si="673"/>
        <v>2264.64</v>
      </c>
      <c r="L13972" s="16">
        <f t="shared" si="675"/>
        <v>2383.8315789473686</v>
      </c>
      <c r="M13972" s="16">
        <f t="shared" si="674"/>
        <v>2708.8995215311006</v>
      </c>
      <c r="N13972" t="e">
        <f>INDEX(XML!$A$2:$R$782,MATCH(C13972,XML!$D$2:$D$737,0),2)</f>
        <v>#N/A</v>
      </c>
    </row>
    <row r="13973" spans="1:14" ht="56.25" x14ac:dyDescent="0.2">
      <c r="A13973">
        <v>64143</v>
      </c>
      <c r="B13973">
        <v>863511</v>
      </c>
      <c r="C13973" s="15" t="s">
        <v>21549</v>
      </c>
      <c r="D13973" s="15" t="s">
        <v>21988</v>
      </c>
      <c r="E13973">
        <v>1429</v>
      </c>
      <c r="F13973">
        <v>2041</v>
      </c>
      <c r="H13973">
        <v>44</v>
      </c>
      <c r="K13973" s="16">
        <f t="shared" si="673"/>
        <v>1600.48</v>
      </c>
      <c r="L13973" s="16">
        <f t="shared" si="675"/>
        <v>1684.7157894736843</v>
      </c>
      <c r="M13973" s="16">
        <f t="shared" si="674"/>
        <v>1914.4497607655503</v>
      </c>
      <c r="N13973" t="e">
        <f>INDEX(XML!$A$2:$R$782,MATCH(C13973,XML!$D$2:$D$737,0),2)</f>
        <v>#N/A</v>
      </c>
    </row>
    <row r="13974" spans="1:14" ht="67.5" x14ac:dyDescent="0.2">
      <c r="A13974">
        <v>64142</v>
      </c>
      <c r="B13974">
        <v>863515</v>
      </c>
      <c r="C13974" s="15" t="s">
        <v>21550</v>
      </c>
      <c r="D13974" s="15" t="s">
        <v>21989</v>
      </c>
      <c r="E13974">
        <v>2558</v>
      </c>
      <c r="F13974">
        <v>3654</v>
      </c>
      <c r="H13974">
        <v>39</v>
      </c>
      <c r="K13974" s="16">
        <f t="shared" si="673"/>
        <v>2864.96</v>
      </c>
      <c r="L13974" s="16">
        <f t="shared" si="675"/>
        <v>3015.7473684210527</v>
      </c>
      <c r="M13974" s="16">
        <f t="shared" si="674"/>
        <v>3426.9856459330144</v>
      </c>
      <c r="N13974" t="e">
        <f>INDEX(XML!$A$2:$R$782,MATCH(C13974,XML!$D$2:$D$737,0),2)</f>
        <v>#N/A</v>
      </c>
    </row>
    <row r="13975" spans="1:14" ht="45" x14ac:dyDescent="0.2">
      <c r="A13975">
        <v>64147</v>
      </c>
      <c r="B13975">
        <v>863506</v>
      </c>
      <c r="C13975" s="15" t="s">
        <v>21437</v>
      </c>
      <c r="D13975" s="15" t="s">
        <v>21438</v>
      </c>
      <c r="E13975">
        <v>1233</v>
      </c>
      <c r="F13975">
        <v>1761</v>
      </c>
      <c r="H13975">
        <v>7</v>
      </c>
      <c r="K13975" s="16">
        <f t="shared" si="673"/>
        <v>1380.96</v>
      </c>
      <c r="L13975" s="16">
        <f t="shared" si="675"/>
        <v>1453.6421052631579</v>
      </c>
      <c r="M13975" s="16">
        <f t="shared" si="674"/>
        <v>1651.8660287081339</v>
      </c>
      <c r="N13975" t="e">
        <f>INDEX(XML!$A$2:$R$782,MATCH(C13975,XML!$D$2:$D$737,0),2)</f>
        <v>#N/A</v>
      </c>
    </row>
    <row r="13976" spans="1:14" ht="56.25" x14ac:dyDescent="0.2">
      <c r="A13976">
        <v>64148</v>
      </c>
      <c r="B13976">
        <v>863507</v>
      </c>
      <c r="C13976" s="15" t="s">
        <v>21439</v>
      </c>
      <c r="D13976" s="15" t="s">
        <v>21440</v>
      </c>
      <c r="E13976">
        <v>2072</v>
      </c>
      <c r="F13976">
        <v>2072</v>
      </c>
      <c r="H13976">
        <v>17</v>
      </c>
      <c r="K13976" s="16">
        <f t="shared" si="673"/>
        <v>2320.64</v>
      </c>
      <c r="L13976" s="16">
        <f t="shared" si="675"/>
        <v>2442.7789473684211</v>
      </c>
      <c r="M13976" s="16">
        <f t="shared" si="674"/>
        <v>2775.8851674641151</v>
      </c>
      <c r="N13976" t="e">
        <f>INDEX(XML!$A$2:$R$782,MATCH(C13976,XML!$D$2:$D$737,0),2)</f>
        <v>#N/A</v>
      </c>
    </row>
    <row r="13977" spans="1:14" ht="56.25" x14ac:dyDescent="0.2">
      <c r="A13977">
        <v>64149</v>
      </c>
      <c r="B13977">
        <v>863508</v>
      </c>
      <c r="C13977" s="15" t="s">
        <v>21441</v>
      </c>
      <c r="D13977" s="15" t="s">
        <v>21442</v>
      </c>
      <c r="E13977">
        <v>1505</v>
      </c>
      <c r="F13977">
        <v>2150</v>
      </c>
      <c r="H13977">
        <v>16</v>
      </c>
      <c r="K13977" s="16">
        <f t="shared" si="673"/>
        <v>1685.6</v>
      </c>
      <c r="L13977" s="16">
        <f t="shared" si="675"/>
        <v>1774.3157894736842</v>
      </c>
      <c r="M13977" s="16">
        <f t="shared" si="674"/>
        <v>2016.2679425837321</v>
      </c>
      <c r="N13977" t="e">
        <f>INDEX(XML!$A$2:$R$782,MATCH(C13977,XML!$D$2:$D$737,0),2)</f>
        <v>#N/A</v>
      </c>
    </row>
    <row r="13978" spans="1:14" ht="33.75" x14ac:dyDescent="0.2">
      <c r="A13978">
        <v>64436</v>
      </c>
      <c r="B13978">
        <v>863519</v>
      </c>
      <c r="C13978" s="15" t="s">
        <v>21551</v>
      </c>
      <c r="D13978" s="15" t="s">
        <v>21552</v>
      </c>
      <c r="E13978">
        <v>1140</v>
      </c>
      <c r="F13978">
        <v>1628</v>
      </c>
      <c r="H13978" t="s">
        <v>746</v>
      </c>
      <c r="K13978" s="16">
        <f t="shared" si="673"/>
        <v>1276.8</v>
      </c>
      <c r="L13978" s="16">
        <f t="shared" si="675"/>
        <v>1344</v>
      </c>
      <c r="M13978" s="16">
        <f t="shared" si="674"/>
        <v>1527.2727272727273</v>
      </c>
      <c r="N13978" t="e">
        <f>INDEX(XML!$A$2:$R$782,MATCH(C13978,XML!$D$2:$D$737,0),2)</f>
        <v>#N/A</v>
      </c>
    </row>
    <row r="13979" spans="1:14" ht="33.75" x14ac:dyDescent="0.2">
      <c r="A13979">
        <v>64150</v>
      </c>
      <c r="B13979">
        <v>863521</v>
      </c>
      <c r="C13979" s="15" t="s">
        <v>21443</v>
      </c>
      <c r="D13979" s="15" t="s">
        <v>21444</v>
      </c>
      <c r="E13979">
        <v>1051</v>
      </c>
      <c r="F13979">
        <v>1501</v>
      </c>
      <c r="H13979" t="s">
        <v>746</v>
      </c>
      <c r="K13979" s="16">
        <f t="shared" si="673"/>
        <v>1177.1199999999999</v>
      </c>
      <c r="L13979" s="16">
        <f t="shared" si="675"/>
        <v>1239.0736842105262</v>
      </c>
      <c r="M13979" s="16">
        <f t="shared" si="674"/>
        <v>1408.0382775119615</v>
      </c>
      <c r="N13979" t="e">
        <f>INDEX(XML!$A$2:$R$782,MATCH(C13979,XML!$D$2:$D$737,0),2)</f>
        <v>#N/A</v>
      </c>
    </row>
    <row r="13980" spans="1:14" ht="45" x14ac:dyDescent="0.2">
      <c r="A13980">
        <v>64151</v>
      </c>
      <c r="B13980">
        <v>863522</v>
      </c>
      <c r="C13980" s="15" t="s">
        <v>21553</v>
      </c>
      <c r="D13980" s="15" t="s">
        <v>21554</v>
      </c>
      <c r="E13980">
        <v>4356</v>
      </c>
      <c r="F13980">
        <v>4356</v>
      </c>
      <c r="H13980" t="s">
        <v>746</v>
      </c>
      <c r="K13980" s="16">
        <f t="shared" si="673"/>
        <v>4878.72</v>
      </c>
      <c r="L13980" s="16">
        <f t="shared" si="675"/>
        <v>5135.4947368421053</v>
      </c>
      <c r="M13980" s="16">
        <f t="shared" si="674"/>
        <v>5835.7894736842109</v>
      </c>
      <c r="N13980" t="e">
        <f>INDEX(XML!$A$2:$R$782,MATCH(C13980,XML!$D$2:$D$737,0),2)</f>
        <v>#N/A</v>
      </c>
    </row>
    <row r="13981" spans="1:14" ht="45" x14ac:dyDescent="0.2">
      <c r="A13981">
        <v>64152</v>
      </c>
      <c r="B13981">
        <v>863523</v>
      </c>
      <c r="C13981" s="15" t="s">
        <v>21555</v>
      </c>
      <c r="D13981" s="15" t="s">
        <v>21556</v>
      </c>
      <c r="E13981">
        <v>1886</v>
      </c>
      <c r="F13981">
        <v>2694</v>
      </c>
      <c r="H13981">
        <v>34</v>
      </c>
      <c r="K13981" s="16">
        <f t="shared" si="673"/>
        <v>2112.3200000000002</v>
      </c>
      <c r="L13981" s="16">
        <f t="shared" si="675"/>
        <v>2223.4947368421058</v>
      </c>
      <c r="M13981" s="16">
        <f t="shared" si="674"/>
        <v>2526.6985645933023</v>
      </c>
      <c r="N13981" t="e">
        <f>INDEX(XML!$A$2:$R$782,MATCH(C13981,XML!$D$2:$D$737,0),2)</f>
        <v>#N/A</v>
      </c>
    </row>
    <row r="13982" spans="1:14" ht="56.25" x14ac:dyDescent="0.2">
      <c r="A13982">
        <v>64443</v>
      </c>
      <c r="B13982">
        <v>863552</v>
      </c>
      <c r="C13982" s="15" t="s">
        <v>21557</v>
      </c>
      <c r="D13982" s="15" t="s">
        <v>21558</v>
      </c>
      <c r="E13982">
        <v>16541</v>
      </c>
      <c r="F13982">
        <v>23630</v>
      </c>
      <c r="H13982">
        <v>1</v>
      </c>
      <c r="K13982" s="16">
        <f t="shared" si="673"/>
        <v>18525.919999999998</v>
      </c>
      <c r="L13982" s="16">
        <f t="shared" si="675"/>
        <v>19500.968421052628</v>
      </c>
      <c r="M13982" s="16">
        <f>IF(COUNTIF(C13982,"*Dahua*"),F13982-10,L13982*100/88)</f>
        <v>22160.191387559807</v>
      </c>
      <c r="N13982" t="e">
        <f>INDEX(XML!$A$2:$R$782,MATCH(C13982,XML!$D$2:$D$737,0),2)</f>
        <v>#N/A</v>
      </c>
    </row>
    <row r="13983" spans="1:14" ht="56.25" x14ac:dyDescent="0.2">
      <c r="A13983">
        <v>64153</v>
      </c>
      <c r="B13983">
        <v>863559</v>
      </c>
      <c r="C13983" s="15" t="s">
        <v>21445</v>
      </c>
      <c r="D13983" s="15" t="s">
        <v>21446</v>
      </c>
      <c r="E13983">
        <v>3052</v>
      </c>
      <c r="F13983">
        <v>4359</v>
      </c>
      <c r="H13983">
        <v>4</v>
      </c>
      <c r="K13983" s="16">
        <f t="shared" si="673"/>
        <v>3418.24</v>
      </c>
      <c r="L13983" s="16">
        <f t="shared" si="675"/>
        <v>3598.1473684210528</v>
      </c>
      <c r="M13983" s="16">
        <f t="shared" si="674"/>
        <v>4088.8038277511964</v>
      </c>
      <c r="N13983" t="e">
        <f>INDEX(XML!$A$2:$R$782,MATCH(C13983,XML!$D$2:$D$737,0),2)</f>
        <v>#N/A</v>
      </c>
    </row>
    <row r="13984" spans="1:14" ht="56.25" x14ac:dyDescent="0.2">
      <c r="A13984">
        <v>64154</v>
      </c>
      <c r="B13984">
        <v>863560</v>
      </c>
      <c r="C13984" s="15" t="s">
        <v>21559</v>
      </c>
      <c r="D13984" s="15" t="s">
        <v>21560</v>
      </c>
      <c r="E13984">
        <v>4069</v>
      </c>
      <c r="F13984">
        <v>5812</v>
      </c>
      <c r="H13984">
        <v>5</v>
      </c>
      <c r="K13984" s="16">
        <f t="shared" si="673"/>
        <v>4557.28</v>
      </c>
      <c r="L13984" s="16">
        <f t="shared" si="675"/>
        <v>4797.136842105263</v>
      </c>
      <c r="M13984" s="16">
        <f t="shared" si="674"/>
        <v>5451.2918660287078</v>
      </c>
      <c r="N13984" t="e">
        <f>INDEX(XML!$A$2:$R$782,MATCH(C13984,XML!$D$2:$D$737,0),2)</f>
        <v>#N/A</v>
      </c>
    </row>
    <row r="13985" spans="1:14" ht="56.25" x14ac:dyDescent="0.2">
      <c r="A13985">
        <v>64438</v>
      </c>
      <c r="B13985">
        <v>863563</v>
      </c>
      <c r="C13985" s="15" t="s">
        <v>21561</v>
      </c>
      <c r="D13985" s="15" t="s">
        <v>21562</v>
      </c>
      <c r="E13985">
        <v>3865</v>
      </c>
      <c r="F13985">
        <v>5521</v>
      </c>
      <c r="H13985">
        <v>18</v>
      </c>
      <c r="K13985" s="16">
        <f t="shared" si="673"/>
        <v>4328.8</v>
      </c>
      <c r="L13985" s="16">
        <f t="shared" si="675"/>
        <v>4556.6315789473683</v>
      </c>
      <c r="M13985" s="16">
        <f t="shared" si="674"/>
        <v>5177.9904306220096</v>
      </c>
      <c r="N13985" t="e">
        <f>INDEX(XML!$A$2:$R$782,MATCH(C13985,XML!$D$2:$D$737,0),2)</f>
        <v>#N/A</v>
      </c>
    </row>
    <row r="13986" spans="1:14" ht="45" x14ac:dyDescent="0.2">
      <c r="A13986">
        <v>64155</v>
      </c>
      <c r="B13986">
        <v>863540</v>
      </c>
      <c r="C13986" s="15" t="s">
        <v>21563</v>
      </c>
      <c r="D13986" s="15" t="s">
        <v>21564</v>
      </c>
      <c r="E13986">
        <v>10603</v>
      </c>
      <c r="F13986">
        <v>10603</v>
      </c>
      <c r="H13986">
        <v>1</v>
      </c>
      <c r="K13986" s="16">
        <f t="shared" ref="K13986:K14017" si="676">IF(E13986&gt;49999,E13986+E13986*0.07,IF(E13986&lt;=49999,E13986+E13986*0.12))</f>
        <v>11875.36</v>
      </c>
      <c r="L13986" s="16">
        <f t="shared" si="675"/>
        <v>12500.378947368421</v>
      </c>
      <c r="M13986" s="16">
        <f t="shared" ref="M13986:M14017" si="677">IF(COUNTIF(C13986,"*Dahua*"),F13986-10,L13986*100/88)</f>
        <v>14204.976076555024</v>
      </c>
      <c r="N13986" t="e">
        <f>INDEX(XML!$A$2:$R$782,MATCH(C13986,XML!$D$2:$D$737,0),2)</f>
        <v>#N/A</v>
      </c>
    </row>
    <row r="13987" spans="1:14" ht="33.75" x14ac:dyDescent="0.2">
      <c r="A13987">
        <v>64338</v>
      </c>
      <c r="B13987">
        <v>863529</v>
      </c>
      <c r="C13987" s="15" t="s">
        <v>21565</v>
      </c>
      <c r="D13987" s="15" t="s">
        <v>21726</v>
      </c>
      <c r="E13987">
        <v>1236</v>
      </c>
      <c r="F13987">
        <v>1765</v>
      </c>
      <c r="H13987">
        <v>9</v>
      </c>
      <c r="K13987" s="16">
        <f t="shared" si="676"/>
        <v>1384.32</v>
      </c>
      <c r="L13987" s="16">
        <f t="shared" si="675"/>
        <v>1457.1789473684209</v>
      </c>
      <c r="M13987" s="16">
        <f t="shared" si="677"/>
        <v>1655.8851674641148</v>
      </c>
      <c r="N13987" t="e">
        <f>INDEX(XML!$A$2:$R$782,MATCH(C13987,XML!$D$2:$D$737,0),2)</f>
        <v>#N/A</v>
      </c>
    </row>
    <row r="13988" spans="1:14" ht="33.75" x14ac:dyDescent="0.2">
      <c r="A13988">
        <v>64156</v>
      </c>
      <c r="B13988">
        <v>863574</v>
      </c>
      <c r="C13988" s="15" t="s">
        <v>21447</v>
      </c>
      <c r="D13988" s="15" t="s">
        <v>21448</v>
      </c>
      <c r="E13988">
        <v>2247</v>
      </c>
      <c r="F13988">
        <v>3209</v>
      </c>
      <c r="H13988">
        <v>17</v>
      </c>
      <c r="K13988" s="16">
        <f t="shared" si="676"/>
        <v>2516.64</v>
      </c>
      <c r="L13988" s="16">
        <f t="shared" si="675"/>
        <v>2649.0947368421052</v>
      </c>
      <c r="M13988" s="16">
        <f t="shared" si="677"/>
        <v>3010.3349282296649</v>
      </c>
      <c r="N13988" t="e">
        <f>INDEX(XML!$A$2:$R$782,MATCH(C13988,XML!$D$2:$D$737,0),2)</f>
        <v>#N/A</v>
      </c>
    </row>
    <row r="13989" spans="1:14" ht="33.75" x14ac:dyDescent="0.2">
      <c r="A13989">
        <v>64157</v>
      </c>
      <c r="B13989">
        <v>863591</v>
      </c>
      <c r="C13989" s="15" t="s">
        <v>21449</v>
      </c>
      <c r="D13989" s="15" t="s">
        <v>21450</v>
      </c>
      <c r="E13989">
        <v>603</v>
      </c>
      <c r="F13989">
        <v>862</v>
      </c>
      <c r="H13989" t="s">
        <v>746</v>
      </c>
      <c r="K13989" s="16">
        <f t="shared" si="676"/>
        <v>675.36</v>
      </c>
      <c r="L13989" s="16">
        <f t="shared" si="675"/>
        <v>710.90526315789475</v>
      </c>
      <c r="M13989" s="16">
        <f t="shared" si="677"/>
        <v>807.84688995215322</v>
      </c>
      <c r="N13989" t="e">
        <f>INDEX(XML!$A$2:$R$782,MATCH(C13989,XML!$D$2:$D$737,0),2)</f>
        <v>#N/A</v>
      </c>
    </row>
    <row r="13990" spans="1:14" ht="33.75" x14ac:dyDescent="0.2">
      <c r="A13990">
        <v>64158</v>
      </c>
      <c r="B13990">
        <v>863592</v>
      </c>
      <c r="C13990" s="15" t="s">
        <v>21451</v>
      </c>
      <c r="D13990" s="15" t="s">
        <v>21452</v>
      </c>
      <c r="E13990">
        <v>903</v>
      </c>
      <c r="F13990">
        <v>1290</v>
      </c>
      <c r="H13990" t="s">
        <v>746</v>
      </c>
      <c r="K13990" s="16">
        <f t="shared" si="676"/>
        <v>1011.36</v>
      </c>
      <c r="L13990" s="16">
        <f t="shared" si="675"/>
        <v>1064.5894736842106</v>
      </c>
      <c r="M13990" s="16">
        <f t="shared" si="677"/>
        <v>1209.7607655502393</v>
      </c>
      <c r="N13990" t="e">
        <f>INDEX(XML!$A$2:$R$782,MATCH(C13990,XML!$D$2:$D$737,0),2)</f>
        <v>#N/A</v>
      </c>
    </row>
    <row r="13991" spans="1:14" ht="33.75" x14ac:dyDescent="0.2">
      <c r="A13991">
        <v>64159</v>
      </c>
      <c r="B13991">
        <v>863593</v>
      </c>
      <c r="C13991" s="15" t="s">
        <v>21453</v>
      </c>
      <c r="D13991" s="15" t="s">
        <v>21454</v>
      </c>
      <c r="E13991">
        <v>1593</v>
      </c>
      <c r="F13991">
        <v>1593</v>
      </c>
      <c r="H13991">
        <v>41</v>
      </c>
      <c r="K13991" s="16">
        <f t="shared" si="676"/>
        <v>1784.16</v>
      </c>
      <c r="L13991" s="16">
        <f t="shared" si="675"/>
        <v>1878.0631578947368</v>
      </c>
      <c r="M13991" s="16">
        <f t="shared" si="677"/>
        <v>2134.1626794258373</v>
      </c>
      <c r="N13991" t="e">
        <f>INDEX(XML!$A$2:$R$782,MATCH(C13991,XML!$D$2:$D$737,0),2)</f>
        <v>#N/A</v>
      </c>
    </row>
    <row r="13992" spans="1:14" ht="33.75" x14ac:dyDescent="0.2">
      <c r="A13992">
        <v>64160</v>
      </c>
      <c r="B13992">
        <v>863594</v>
      </c>
      <c r="C13992" s="15" t="s">
        <v>21455</v>
      </c>
      <c r="D13992" s="15" t="s">
        <v>21456</v>
      </c>
      <c r="E13992">
        <v>2030</v>
      </c>
      <c r="F13992">
        <v>2504</v>
      </c>
      <c r="H13992">
        <v>13</v>
      </c>
      <c r="K13992" s="16">
        <f t="shared" si="676"/>
        <v>2273.6</v>
      </c>
      <c r="L13992" s="16">
        <f t="shared" si="675"/>
        <v>2393.2631578947367</v>
      </c>
      <c r="M13992" s="16">
        <f t="shared" si="677"/>
        <v>2719.6172248803823</v>
      </c>
      <c r="N13992" t="e">
        <f>INDEX(XML!$A$2:$R$782,MATCH(C13992,XML!$D$2:$D$737,0),2)</f>
        <v>#N/A</v>
      </c>
    </row>
    <row r="13993" spans="1:14" ht="33.75" x14ac:dyDescent="0.2">
      <c r="A13993">
        <v>64161</v>
      </c>
      <c r="B13993">
        <v>863595</v>
      </c>
      <c r="C13993" s="15" t="s">
        <v>21457</v>
      </c>
      <c r="D13993" s="15" t="s">
        <v>21458</v>
      </c>
      <c r="E13993">
        <v>3408</v>
      </c>
      <c r="F13993">
        <v>3408</v>
      </c>
      <c r="H13993" t="s">
        <v>746</v>
      </c>
      <c r="K13993" s="16">
        <f t="shared" si="676"/>
        <v>3816.96</v>
      </c>
      <c r="L13993" s="16">
        <f t="shared" si="675"/>
        <v>4017.8526315789472</v>
      </c>
      <c r="M13993" s="16">
        <f t="shared" si="677"/>
        <v>4565.7416267942581</v>
      </c>
      <c r="N13993" t="e">
        <f>INDEX(XML!$A$2:$R$782,MATCH(C13993,XML!$D$2:$D$737,0),2)</f>
        <v>#N/A</v>
      </c>
    </row>
    <row r="13994" spans="1:14" ht="15.75" x14ac:dyDescent="0.25">
      <c r="A13994" s="184" t="s">
        <v>19093</v>
      </c>
      <c r="B13994" s="184"/>
      <c r="C13994" s="185"/>
      <c r="D13994" s="185"/>
      <c r="E13994" s="184"/>
      <c r="F13994" s="184"/>
      <c r="G13994" s="184"/>
      <c r="H13994" s="184"/>
      <c r="I13994" s="184"/>
      <c r="J13994" s="184"/>
      <c r="K13994" s="16">
        <f t="shared" si="676"/>
        <v>0</v>
      </c>
      <c r="L13994" s="16">
        <f t="shared" si="675"/>
        <v>0</v>
      </c>
      <c r="M13994" s="16">
        <f t="shared" si="677"/>
        <v>0</v>
      </c>
      <c r="N13994" t="e">
        <f>INDEX(XML!$A$2:$R$782,MATCH(C13994,XML!$D$2:$D$737,0),2)</f>
        <v>#N/A</v>
      </c>
    </row>
    <row r="13995" spans="1:14" ht="45" x14ac:dyDescent="0.2">
      <c r="A13995">
        <v>64214</v>
      </c>
      <c r="B13995">
        <v>863301</v>
      </c>
      <c r="C13995" s="15" t="s">
        <v>21566</v>
      </c>
      <c r="D13995" s="15" t="s">
        <v>21567</v>
      </c>
      <c r="E13995">
        <v>745</v>
      </c>
      <c r="F13995">
        <v>1063</v>
      </c>
      <c r="H13995" t="s">
        <v>746</v>
      </c>
      <c r="K13995" s="16">
        <f t="shared" si="676"/>
        <v>834.4</v>
      </c>
      <c r="L13995" s="16">
        <f t="shared" si="675"/>
        <v>878.31578947368416</v>
      </c>
      <c r="M13995" s="16">
        <f t="shared" si="677"/>
        <v>998.08612440191382</v>
      </c>
      <c r="N13995" t="e">
        <f>INDEX(XML!$A$2:$R$782,MATCH(C13995,XML!$D$2:$D$737,0),2)</f>
        <v>#N/A</v>
      </c>
    </row>
    <row r="13996" spans="1:14" ht="56.25" x14ac:dyDescent="0.2">
      <c r="A13996">
        <v>64215</v>
      </c>
      <c r="B13996">
        <v>863305</v>
      </c>
      <c r="C13996" s="15" t="s">
        <v>21568</v>
      </c>
      <c r="D13996" s="15" t="s">
        <v>21569</v>
      </c>
      <c r="E13996">
        <v>1140</v>
      </c>
      <c r="F13996">
        <v>1140</v>
      </c>
      <c r="H13996">
        <v>40</v>
      </c>
      <c r="K13996" s="16">
        <f t="shared" si="676"/>
        <v>1276.8</v>
      </c>
      <c r="L13996" s="16">
        <f t="shared" si="675"/>
        <v>1344</v>
      </c>
      <c r="M13996" s="16">
        <f t="shared" si="677"/>
        <v>1527.2727272727273</v>
      </c>
      <c r="N13996" t="e">
        <f>INDEX(XML!$A$2:$R$782,MATCH(C13996,XML!$D$2:$D$737,0),2)</f>
        <v>#N/A</v>
      </c>
    </row>
    <row r="13997" spans="1:14" ht="45" x14ac:dyDescent="0.2">
      <c r="A13997">
        <v>79609</v>
      </c>
      <c r="B13997">
        <v>863303</v>
      </c>
      <c r="C13997" s="15" t="s">
        <v>38532</v>
      </c>
      <c r="D13997" s="15" t="s">
        <v>38533</v>
      </c>
      <c r="E13997">
        <v>2487</v>
      </c>
      <c r="F13997">
        <v>2487</v>
      </c>
      <c r="H13997">
        <v>3</v>
      </c>
      <c r="K13997" s="16">
        <f t="shared" si="676"/>
        <v>2785.44</v>
      </c>
      <c r="L13997" s="16">
        <f t="shared" si="675"/>
        <v>2932.0421052631577</v>
      </c>
      <c r="M13997" s="16">
        <f t="shared" si="677"/>
        <v>3331.8660287081339</v>
      </c>
      <c r="N13997" t="e">
        <f>INDEX(XML!$A$2:$R$782,MATCH(C13997,XML!$D$2:$D$737,0),2)</f>
        <v>#N/A</v>
      </c>
    </row>
    <row r="13998" spans="1:14" ht="56.25" x14ac:dyDescent="0.2">
      <c r="A13998">
        <v>64213</v>
      </c>
      <c r="B13998">
        <v>863311</v>
      </c>
      <c r="C13998" s="15" t="s">
        <v>21570</v>
      </c>
      <c r="D13998" s="15" t="s">
        <v>21571</v>
      </c>
      <c r="E13998">
        <v>1429</v>
      </c>
      <c r="F13998">
        <v>2041</v>
      </c>
      <c r="H13998">
        <v>13</v>
      </c>
      <c r="K13998" s="16">
        <f t="shared" si="676"/>
        <v>1600.48</v>
      </c>
      <c r="L13998" s="16">
        <f t="shared" si="675"/>
        <v>1684.7157894736843</v>
      </c>
      <c r="M13998" s="16">
        <f t="shared" si="677"/>
        <v>1914.4497607655503</v>
      </c>
      <c r="N13998" t="e">
        <f>INDEX(XML!$A$2:$R$782,MATCH(C13998,XML!$D$2:$D$737,0),2)</f>
        <v>#N/A</v>
      </c>
    </row>
    <row r="13999" spans="1:14" ht="67.5" x14ac:dyDescent="0.2">
      <c r="A13999">
        <v>64212</v>
      </c>
      <c r="B13999">
        <v>863315</v>
      </c>
      <c r="C13999" s="15" t="s">
        <v>21572</v>
      </c>
      <c r="D13999" s="15" t="s">
        <v>21573</v>
      </c>
      <c r="E13999">
        <v>2558</v>
      </c>
      <c r="F13999">
        <v>3654</v>
      </c>
      <c r="H13999">
        <v>20</v>
      </c>
      <c r="K13999" s="16">
        <f t="shared" si="676"/>
        <v>2864.96</v>
      </c>
      <c r="L13999" s="16">
        <f t="shared" si="675"/>
        <v>3015.7473684210527</v>
      </c>
      <c r="M13999" s="16">
        <f t="shared" si="677"/>
        <v>3426.9856459330144</v>
      </c>
      <c r="N13999" t="e">
        <f>INDEX(XML!$A$2:$R$782,MATCH(C13999,XML!$D$2:$D$737,0),2)</f>
        <v>#N/A</v>
      </c>
    </row>
    <row r="14000" spans="1:14" ht="45" x14ac:dyDescent="0.2">
      <c r="A14000">
        <v>64216</v>
      </c>
      <c r="B14000">
        <v>863306</v>
      </c>
      <c r="C14000" s="15" t="s">
        <v>21574</v>
      </c>
      <c r="D14000" s="15" t="s">
        <v>21575</v>
      </c>
      <c r="E14000">
        <v>1233</v>
      </c>
      <c r="F14000">
        <v>1761</v>
      </c>
      <c r="H14000">
        <v>28</v>
      </c>
      <c r="K14000" s="16">
        <f t="shared" si="676"/>
        <v>1380.96</v>
      </c>
      <c r="L14000" s="16">
        <f t="shared" si="675"/>
        <v>1453.6421052631579</v>
      </c>
      <c r="M14000" s="16">
        <f t="shared" si="677"/>
        <v>1651.8660287081339</v>
      </c>
      <c r="N14000" t="e">
        <f>INDEX(XML!$A$2:$R$782,MATCH(C14000,XML!$D$2:$D$737,0),2)</f>
        <v>#N/A</v>
      </c>
    </row>
    <row r="14001" spans="1:14" ht="56.25" x14ac:dyDescent="0.2">
      <c r="A14001">
        <v>64217</v>
      </c>
      <c r="B14001">
        <v>863307</v>
      </c>
      <c r="C14001" s="15" t="s">
        <v>21576</v>
      </c>
      <c r="D14001" s="15" t="s">
        <v>21577</v>
      </c>
      <c r="E14001">
        <v>2072</v>
      </c>
      <c r="F14001">
        <v>2072</v>
      </c>
      <c r="H14001">
        <v>4</v>
      </c>
      <c r="K14001" s="16">
        <f t="shared" si="676"/>
        <v>2320.64</v>
      </c>
      <c r="L14001" s="16">
        <f t="shared" si="675"/>
        <v>2442.7789473684211</v>
      </c>
      <c r="M14001" s="16">
        <f t="shared" si="677"/>
        <v>2775.8851674641151</v>
      </c>
      <c r="N14001" t="e">
        <f>INDEX(XML!$A$2:$R$782,MATCH(C14001,XML!$D$2:$D$737,0),2)</f>
        <v>#N/A</v>
      </c>
    </row>
    <row r="14002" spans="1:14" ht="56.25" x14ac:dyDescent="0.2">
      <c r="A14002">
        <v>64218</v>
      </c>
      <c r="B14002">
        <v>863308</v>
      </c>
      <c r="C14002" s="15" t="s">
        <v>21578</v>
      </c>
      <c r="D14002" s="15" t="s">
        <v>21579</v>
      </c>
      <c r="E14002">
        <v>1990</v>
      </c>
      <c r="F14002">
        <v>1990</v>
      </c>
      <c r="H14002">
        <v>17</v>
      </c>
      <c r="K14002" s="16">
        <f t="shared" si="676"/>
        <v>2228.8000000000002</v>
      </c>
      <c r="L14002" s="16">
        <f t="shared" si="675"/>
        <v>2346.105263157895</v>
      </c>
      <c r="M14002" s="16">
        <f t="shared" si="677"/>
        <v>2666.0287081339716</v>
      </c>
      <c r="N14002" t="e">
        <f>INDEX(XML!$A$2:$R$782,MATCH(C14002,XML!$D$2:$D$737,0),2)</f>
        <v>#N/A</v>
      </c>
    </row>
    <row r="14003" spans="1:14" ht="56.25" x14ac:dyDescent="0.2">
      <c r="A14003">
        <v>64445</v>
      </c>
      <c r="B14003">
        <v>863352</v>
      </c>
      <c r="C14003" s="15" t="s">
        <v>21580</v>
      </c>
      <c r="D14003" s="15" t="s">
        <v>21581</v>
      </c>
      <c r="E14003">
        <v>16541</v>
      </c>
      <c r="F14003">
        <v>23630</v>
      </c>
      <c r="H14003">
        <v>3</v>
      </c>
      <c r="K14003" s="16">
        <f t="shared" si="676"/>
        <v>18525.919999999998</v>
      </c>
      <c r="L14003" s="16">
        <f t="shared" si="675"/>
        <v>19500.968421052628</v>
      </c>
      <c r="M14003" s="16">
        <f t="shared" si="677"/>
        <v>22160.191387559807</v>
      </c>
      <c r="N14003" t="e">
        <f>INDEX(XML!$A$2:$R$782,MATCH(C14003,XML!$D$2:$D$737,0),2)</f>
        <v>#N/A</v>
      </c>
    </row>
    <row r="14004" spans="1:14" ht="45" x14ac:dyDescent="0.2">
      <c r="A14004">
        <v>64330</v>
      </c>
      <c r="B14004">
        <v>863319</v>
      </c>
      <c r="C14004" s="15" t="s">
        <v>21582</v>
      </c>
      <c r="D14004" s="15" t="s">
        <v>21583</v>
      </c>
      <c r="E14004">
        <v>1004</v>
      </c>
      <c r="F14004">
        <v>1434</v>
      </c>
      <c r="H14004" t="s">
        <v>746</v>
      </c>
      <c r="K14004" s="16">
        <f t="shared" si="676"/>
        <v>1124.48</v>
      </c>
      <c r="L14004" s="16">
        <f t="shared" si="675"/>
        <v>1183.6631578947367</v>
      </c>
      <c r="M14004" s="16">
        <f t="shared" si="677"/>
        <v>1345.0717703349283</v>
      </c>
      <c r="N14004" t="e">
        <f>INDEX(XML!$A$2:$R$782,MATCH(C14004,XML!$D$2:$D$737,0),2)</f>
        <v>#N/A</v>
      </c>
    </row>
    <row r="14005" spans="1:14" ht="45" x14ac:dyDescent="0.2">
      <c r="A14005">
        <v>64219</v>
      </c>
      <c r="B14005">
        <v>863321</v>
      </c>
      <c r="C14005" s="15" t="s">
        <v>21584</v>
      </c>
      <c r="D14005" s="15" t="s">
        <v>21585</v>
      </c>
      <c r="E14005">
        <v>978</v>
      </c>
      <c r="F14005">
        <v>1396</v>
      </c>
      <c r="H14005" t="s">
        <v>746</v>
      </c>
      <c r="K14005" s="16">
        <f t="shared" si="676"/>
        <v>1095.3599999999999</v>
      </c>
      <c r="L14005" s="16">
        <f t="shared" si="675"/>
        <v>1153.0105263157893</v>
      </c>
      <c r="M14005" s="16">
        <f t="shared" si="677"/>
        <v>1310.2392344497605</v>
      </c>
      <c r="N14005" t="e">
        <f>INDEX(XML!$A$2:$R$782,MATCH(C14005,XML!$D$2:$D$737,0),2)</f>
        <v>#N/A</v>
      </c>
    </row>
    <row r="14006" spans="1:14" ht="56.25" x14ac:dyDescent="0.2">
      <c r="A14006">
        <v>64220</v>
      </c>
      <c r="B14006">
        <v>863322</v>
      </c>
      <c r="C14006" s="15" t="s">
        <v>21586</v>
      </c>
      <c r="D14006" s="15" t="s">
        <v>21587</v>
      </c>
      <c r="E14006">
        <v>4356</v>
      </c>
      <c r="F14006">
        <v>4356</v>
      </c>
      <c r="H14006" t="s">
        <v>746</v>
      </c>
      <c r="K14006" s="16">
        <f t="shared" si="676"/>
        <v>4878.72</v>
      </c>
      <c r="L14006" s="16">
        <f t="shared" si="675"/>
        <v>5135.4947368421053</v>
      </c>
      <c r="M14006" s="16">
        <f t="shared" si="677"/>
        <v>5835.7894736842109</v>
      </c>
      <c r="N14006" t="e">
        <f>INDEX(XML!$A$2:$R$782,MATCH(C14006,XML!$D$2:$D$737,0),2)</f>
        <v>#N/A</v>
      </c>
    </row>
    <row r="14007" spans="1:14" ht="56.25" x14ac:dyDescent="0.2">
      <c r="A14007">
        <v>64221</v>
      </c>
      <c r="B14007">
        <v>863359</v>
      </c>
      <c r="C14007" s="15" t="s">
        <v>21588</v>
      </c>
      <c r="D14007" s="15" t="s">
        <v>21589</v>
      </c>
      <c r="E14007">
        <v>3052</v>
      </c>
      <c r="F14007">
        <v>4359</v>
      </c>
      <c r="H14007">
        <v>10</v>
      </c>
      <c r="K14007" s="16">
        <f t="shared" si="676"/>
        <v>3418.24</v>
      </c>
      <c r="L14007" s="16">
        <f t="shared" si="675"/>
        <v>3598.1473684210528</v>
      </c>
      <c r="M14007" s="16">
        <f t="shared" si="677"/>
        <v>4088.8038277511964</v>
      </c>
      <c r="N14007" t="e">
        <f>INDEX(XML!$A$2:$R$782,MATCH(C14007,XML!$D$2:$D$737,0),2)</f>
        <v>#N/A</v>
      </c>
    </row>
    <row r="14008" spans="1:14" ht="56.25" x14ac:dyDescent="0.2">
      <c r="A14008">
        <v>64222</v>
      </c>
      <c r="B14008">
        <v>863360</v>
      </c>
      <c r="C14008" s="15" t="s">
        <v>21590</v>
      </c>
      <c r="D14008" s="15" t="s">
        <v>21591</v>
      </c>
      <c r="E14008">
        <v>4069</v>
      </c>
      <c r="F14008">
        <v>5812</v>
      </c>
      <c r="H14008">
        <v>5</v>
      </c>
      <c r="K14008" s="16">
        <f t="shared" si="676"/>
        <v>4557.28</v>
      </c>
      <c r="L14008" s="16">
        <f t="shared" si="675"/>
        <v>4797.136842105263</v>
      </c>
      <c r="M14008" s="16">
        <f t="shared" si="677"/>
        <v>5451.2918660287078</v>
      </c>
      <c r="N14008" t="e">
        <f>INDEX(XML!$A$2:$R$782,MATCH(C14008,XML!$D$2:$D$737,0),2)</f>
        <v>#N/A</v>
      </c>
    </row>
    <row r="14009" spans="1:14" ht="56.25" x14ac:dyDescent="0.2">
      <c r="A14009">
        <v>64331</v>
      </c>
      <c r="B14009">
        <v>863363</v>
      </c>
      <c r="C14009" s="15" t="s">
        <v>21592</v>
      </c>
      <c r="D14009" s="15" t="s">
        <v>21593</v>
      </c>
      <c r="E14009">
        <v>3865</v>
      </c>
      <c r="F14009">
        <v>5521</v>
      </c>
      <c r="H14009">
        <v>14</v>
      </c>
      <c r="K14009" s="16">
        <f t="shared" si="676"/>
        <v>4328.8</v>
      </c>
      <c r="L14009" s="16">
        <f t="shared" si="675"/>
        <v>4556.6315789473683</v>
      </c>
      <c r="M14009" s="16">
        <f t="shared" si="677"/>
        <v>5177.9904306220096</v>
      </c>
      <c r="N14009" t="e">
        <f>INDEX(XML!$A$2:$R$782,MATCH(C14009,XML!$D$2:$D$737,0),2)</f>
        <v>#N/A</v>
      </c>
    </row>
    <row r="14010" spans="1:14" ht="45" x14ac:dyDescent="0.2">
      <c r="A14010">
        <v>64223</v>
      </c>
      <c r="B14010">
        <v>863340</v>
      </c>
      <c r="C14010" s="15" t="s">
        <v>21594</v>
      </c>
      <c r="D14010" s="15" t="s">
        <v>21595</v>
      </c>
      <c r="E14010">
        <v>10790</v>
      </c>
      <c r="F14010">
        <v>13210</v>
      </c>
      <c r="H14010">
        <v>2</v>
      </c>
      <c r="K14010" s="16">
        <f t="shared" si="676"/>
        <v>12084.8</v>
      </c>
      <c r="L14010" s="16">
        <f t="shared" si="675"/>
        <v>12720.842105263158</v>
      </c>
      <c r="M14010" s="16">
        <f t="shared" si="677"/>
        <v>14455.502392344497</v>
      </c>
      <c r="N14010" t="e">
        <f>INDEX(XML!$A$2:$R$782,MATCH(C14010,XML!$D$2:$D$737,0),2)</f>
        <v>#N/A</v>
      </c>
    </row>
    <row r="14011" spans="1:14" ht="45" x14ac:dyDescent="0.2">
      <c r="A14011">
        <v>64434</v>
      </c>
      <c r="B14011">
        <v>863329</v>
      </c>
      <c r="C14011" s="15" t="s">
        <v>21596</v>
      </c>
      <c r="D14011" s="15" t="s">
        <v>21597</v>
      </c>
      <c r="E14011">
        <v>1236</v>
      </c>
      <c r="F14011">
        <v>1765</v>
      </c>
      <c r="H14011">
        <v>10</v>
      </c>
      <c r="K14011" s="16">
        <f t="shared" si="676"/>
        <v>1384.32</v>
      </c>
      <c r="L14011" s="16">
        <f t="shared" si="675"/>
        <v>1457.1789473684209</v>
      </c>
      <c r="M14011" s="16">
        <f t="shared" si="677"/>
        <v>1655.8851674641148</v>
      </c>
      <c r="N14011" t="e">
        <f>INDEX(XML!$A$2:$R$782,MATCH(C14011,XML!$D$2:$D$737,0),2)</f>
        <v>#N/A</v>
      </c>
    </row>
    <row r="14012" spans="1:14" ht="33.75" x14ac:dyDescent="0.2">
      <c r="A14012">
        <v>64224</v>
      </c>
      <c r="B14012">
        <v>863374</v>
      </c>
      <c r="C14012" s="15" t="s">
        <v>21598</v>
      </c>
      <c r="D14012" s="15" t="s">
        <v>21599</v>
      </c>
      <c r="E14012">
        <v>2247</v>
      </c>
      <c r="F14012">
        <v>3209</v>
      </c>
      <c r="H14012">
        <v>6</v>
      </c>
      <c r="K14012" s="16">
        <f t="shared" si="676"/>
        <v>2516.64</v>
      </c>
      <c r="L14012" s="16">
        <f t="shared" si="675"/>
        <v>2649.0947368421052</v>
      </c>
      <c r="M14012" s="16">
        <f t="shared" si="677"/>
        <v>3010.3349282296649</v>
      </c>
      <c r="N14012" t="e">
        <f>INDEX(XML!$A$2:$R$782,MATCH(C14012,XML!$D$2:$D$737,0),2)</f>
        <v>#N/A</v>
      </c>
    </row>
    <row r="14013" spans="1:14" ht="33.75" x14ac:dyDescent="0.2">
      <c r="A14013">
        <v>64225</v>
      </c>
      <c r="B14013">
        <v>863391</v>
      </c>
      <c r="C14013" s="15" t="s">
        <v>21600</v>
      </c>
      <c r="D14013" s="15" t="s">
        <v>21601</v>
      </c>
      <c r="E14013">
        <v>603</v>
      </c>
      <c r="F14013">
        <v>862</v>
      </c>
      <c r="H14013">
        <v>21</v>
      </c>
      <c r="K14013" s="16">
        <f t="shared" si="676"/>
        <v>675.36</v>
      </c>
      <c r="L14013" s="16">
        <f t="shared" si="675"/>
        <v>710.90526315789475</v>
      </c>
      <c r="M14013" s="16">
        <f t="shared" si="677"/>
        <v>807.84688995215322</v>
      </c>
      <c r="N14013" t="e">
        <f>INDEX(XML!$A$2:$R$782,MATCH(C14013,XML!$D$2:$D$737,0),2)</f>
        <v>#N/A</v>
      </c>
    </row>
    <row r="14014" spans="1:14" ht="33.75" x14ac:dyDescent="0.2">
      <c r="A14014">
        <v>64226</v>
      </c>
      <c r="B14014">
        <v>863392</v>
      </c>
      <c r="C14014" s="15" t="s">
        <v>21602</v>
      </c>
      <c r="D14014" s="15" t="s">
        <v>21603</v>
      </c>
      <c r="E14014">
        <v>1063</v>
      </c>
      <c r="F14014">
        <v>1290</v>
      </c>
      <c r="H14014" t="s">
        <v>746</v>
      </c>
      <c r="K14014" s="16">
        <f t="shared" si="676"/>
        <v>1190.56</v>
      </c>
      <c r="L14014" s="16">
        <f t="shared" si="675"/>
        <v>1253.2210526315789</v>
      </c>
      <c r="M14014" s="16">
        <f t="shared" si="677"/>
        <v>1424.1148325358852</v>
      </c>
      <c r="N14014" t="e">
        <f>INDEX(XML!$A$2:$R$782,MATCH(C14014,XML!$D$2:$D$737,0),2)</f>
        <v>#N/A</v>
      </c>
    </row>
    <row r="14015" spans="1:14" ht="33.75" x14ac:dyDescent="0.2">
      <c r="A14015">
        <v>64227</v>
      </c>
      <c r="B14015">
        <v>863393</v>
      </c>
      <c r="C14015" s="15" t="s">
        <v>21604</v>
      </c>
      <c r="D14015" s="15" t="s">
        <v>21605</v>
      </c>
      <c r="E14015">
        <v>1510</v>
      </c>
      <c r="F14015">
        <v>1886</v>
      </c>
      <c r="H14015">
        <v>31</v>
      </c>
      <c r="K14015" s="16">
        <f t="shared" si="676"/>
        <v>1691.2</v>
      </c>
      <c r="L14015" s="16">
        <f t="shared" si="675"/>
        <v>1780.2105263157894</v>
      </c>
      <c r="M14015" s="16">
        <f t="shared" si="677"/>
        <v>2022.9665071770332</v>
      </c>
      <c r="N14015" t="e">
        <f>INDEX(XML!$A$2:$R$782,MATCH(C14015,XML!$D$2:$D$737,0),2)</f>
        <v>#N/A</v>
      </c>
    </row>
    <row r="14016" spans="1:14" ht="33.75" x14ac:dyDescent="0.2">
      <c r="A14016">
        <v>64228</v>
      </c>
      <c r="B14016">
        <v>863394</v>
      </c>
      <c r="C14016" s="15" t="s">
        <v>21606</v>
      </c>
      <c r="D14016" s="15" t="s">
        <v>21607</v>
      </c>
      <c r="E14016">
        <v>2484</v>
      </c>
      <c r="F14016">
        <v>2504</v>
      </c>
      <c r="H14016">
        <v>22</v>
      </c>
      <c r="K14016" s="16">
        <f t="shared" si="676"/>
        <v>2782.08</v>
      </c>
      <c r="L14016" s="16">
        <f t="shared" si="675"/>
        <v>2928.5052631578947</v>
      </c>
      <c r="M14016" s="16">
        <f t="shared" si="677"/>
        <v>3327.8468899521527</v>
      </c>
      <c r="N14016" t="e">
        <f>INDEX(XML!$A$2:$R$782,MATCH(C14016,XML!$D$2:$D$737,0),2)</f>
        <v>#N/A</v>
      </c>
    </row>
    <row r="14017" spans="1:14" ht="33.75" x14ac:dyDescent="0.2">
      <c r="A14017">
        <v>64229</v>
      </c>
      <c r="B14017">
        <v>863395</v>
      </c>
      <c r="C14017" s="15" t="s">
        <v>21608</v>
      </c>
      <c r="D14017" s="15" t="s">
        <v>21609</v>
      </c>
      <c r="E14017">
        <v>3409</v>
      </c>
      <c r="F14017">
        <v>3409</v>
      </c>
      <c r="H14017">
        <v>26</v>
      </c>
      <c r="K14017" s="16">
        <f t="shared" si="676"/>
        <v>3818.08</v>
      </c>
      <c r="L14017" s="16">
        <f t="shared" si="675"/>
        <v>4019.0315789473684</v>
      </c>
      <c r="M14017" s="16">
        <f t="shared" si="677"/>
        <v>4567.0813397129186</v>
      </c>
      <c r="N14017" t="e">
        <f>INDEX(XML!$A$2:$R$782,MATCH(C14017,XML!$D$2:$D$737,0),2)</f>
        <v>#N/A</v>
      </c>
    </row>
    <row r="14018" spans="1:14" ht="45" x14ac:dyDescent="0.2">
      <c r="A14018">
        <v>64332</v>
      </c>
      <c r="B14018">
        <v>863397</v>
      </c>
      <c r="C14018" s="15" t="s">
        <v>23615</v>
      </c>
      <c r="D14018" s="15" t="s">
        <v>23616</v>
      </c>
      <c r="E14018">
        <v>1581</v>
      </c>
      <c r="F14018">
        <v>2258</v>
      </c>
      <c r="H14018">
        <v>3</v>
      </c>
      <c r="K14018" s="16">
        <f t="shared" ref="K14018:K14081" si="678">IF(E14018&gt;49999,E14018+E14018*0.07,IF(E14018&lt;=49999,E14018+E14018*0.12))</f>
        <v>1770.72</v>
      </c>
      <c r="L14018" s="16">
        <f t="shared" si="675"/>
        <v>1863.9157894736843</v>
      </c>
      <c r="M14018" s="16">
        <f t="shared" ref="M14018:M14081" si="679">IF(COUNTIF(C14018,"*Dahua*"),F14018-10,L14018*100/88)</f>
        <v>2118.0861244019138</v>
      </c>
      <c r="N14018" t="e">
        <f>INDEX(XML!$A$2:$R$782,MATCH(C14018,XML!$D$2:$D$737,0),2)</f>
        <v>#N/A</v>
      </c>
    </row>
    <row r="14019" spans="1:14" ht="15.75" x14ac:dyDescent="0.25">
      <c r="A14019" s="184" t="s">
        <v>19094</v>
      </c>
      <c r="B14019" s="184"/>
      <c r="C14019" s="185"/>
      <c r="D14019" s="185"/>
      <c r="E14019" s="184"/>
      <c r="F14019" s="184"/>
      <c r="G14019" s="184"/>
      <c r="H14019" s="184"/>
      <c r="I14019" s="184"/>
      <c r="J14019" s="184"/>
      <c r="K14019" s="16">
        <f t="shared" si="678"/>
        <v>0</v>
      </c>
      <c r="L14019" s="16">
        <f t="shared" si="675"/>
        <v>0</v>
      </c>
      <c r="M14019" s="16">
        <f t="shared" si="679"/>
        <v>0</v>
      </c>
      <c r="N14019" t="e">
        <f>INDEX(XML!$A$2:$R$782,MATCH(C14019,XML!$D$2:$D$737,0),2)</f>
        <v>#N/A</v>
      </c>
    </row>
    <row r="14020" spans="1:14" ht="45" x14ac:dyDescent="0.2">
      <c r="A14020">
        <v>64196</v>
      </c>
      <c r="B14020">
        <v>863401</v>
      </c>
      <c r="C14020" s="15" t="s">
        <v>21610</v>
      </c>
      <c r="D14020" s="15" t="s">
        <v>21611</v>
      </c>
      <c r="E14020">
        <v>745</v>
      </c>
      <c r="F14020">
        <v>1063</v>
      </c>
      <c r="H14020">
        <v>37</v>
      </c>
      <c r="K14020" s="16">
        <f t="shared" si="678"/>
        <v>834.4</v>
      </c>
      <c r="L14020" s="16">
        <f t="shared" si="675"/>
        <v>878.31578947368416</v>
      </c>
      <c r="M14020" s="16">
        <f t="shared" si="679"/>
        <v>998.08612440191382</v>
      </c>
      <c r="N14020" t="e">
        <f>INDEX(XML!$A$2:$R$782,MATCH(C14020,XML!$D$2:$D$737,0),2)</f>
        <v>#N/A</v>
      </c>
    </row>
    <row r="14021" spans="1:14" ht="56.25" x14ac:dyDescent="0.2">
      <c r="A14021">
        <v>64197</v>
      </c>
      <c r="B14021">
        <v>863405</v>
      </c>
      <c r="C14021" s="15" t="s">
        <v>21612</v>
      </c>
      <c r="D14021" s="15" t="s">
        <v>21613</v>
      </c>
      <c r="E14021">
        <v>1130</v>
      </c>
      <c r="F14021">
        <v>1614</v>
      </c>
      <c r="H14021">
        <v>14</v>
      </c>
      <c r="K14021" s="16">
        <f t="shared" si="678"/>
        <v>1265.5999999999999</v>
      </c>
      <c r="L14021" s="16">
        <f t="shared" ref="L14021:L14084" si="680">K14021*100/95</f>
        <v>1332.2105263157894</v>
      </c>
      <c r="M14021" s="16">
        <f t="shared" si="679"/>
        <v>1513.8755980861242</v>
      </c>
      <c r="N14021" t="e">
        <f>INDEX(XML!$A$2:$R$782,MATCH(C14021,XML!$D$2:$D$737,0),2)</f>
        <v>#N/A</v>
      </c>
    </row>
    <row r="14022" spans="1:14" ht="56.25" x14ac:dyDescent="0.2">
      <c r="A14022">
        <v>64195</v>
      </c>
      <c r="B14022">
        <v>863411</v>
      </c>
      <c r="C14022" s="15" t="s">
        <v>21614</v>
      </c>
      <c r="D14022" s="15" t="s">
        <v>21615</v>
      </c>
      <c r="E14022">
        <v>1429</v>
      </c>
      <c r="F14022">
        <v>2041</v>
      </c>
      <c r="H14022">
        <v>27</v>
      </c>
      <c r="K14022" s="16">
        <f t="shared" si="678"/>
        <v>1600.48</v>
      </c>
      <c r="L14022" s="16">
        <f t="shared" si="680"/>
        <v>1684.7157894736843</v>
      </c>
      <c r="M14022" s="16">
        <f t="shared" si="679"/>
        <v>1914.4497607655503</v>
      </c>
      <c r="N14022" t="e">
        <f>INDEX(XML!$A$2:$R$782,MATCH(C14022,XML!$D$2:$D$737,0),2)</f>
        <v>#N/A</v>
      </c>
    </row>
    <row r="14023" spans="1:14" ht="67.5" x14ac:dyDescent="0.2">
      <c r="A14023">
        <v>64194</v>
      </c>
      <c r="B14023">
        <v>863415</v>
      </c>
      <c r="C14023" s="15" t="s">
        <v>21616</v>
      </c>
      <c r="D14023" s="15" t="s">
        <v>21617</v>
      </c>
      <c r="E14023">
        <v>2558</v>
      </c>
      <c r="F14023">
        <v>3654</v>
      </c>
      <c r="H14023">
        <v>16</v>
      </c>
      <c r="K14023" s="16">
        <f t="shared" si="678"/>
        <v>2864.96</v>
      </c>
      <c r="L14023" s="16">
        <f t="shared" si="680"/>
        <v>3015.7473684210527</v>
      </c>
      <c r="M14023" s="16">
        <f t="shared" si="679"/>
        <v>3426.9856459330144</v>
      </c>
      <c r="N14023" t="e">
        <f>INDEX(XML!$A$2:$R$782,MATCH(C14023,XML!$D$2:$D$737,0),2)</f>
        <v>#N/A</v>
      </c>
    </row>
    <row r="14024" spans="1:14" ht="45" x14ac:dyDescent="0.2">
      <c r="A14024">
        <v>64198</v>
      </c>
      <c r="B14024">
        <v>863406</v>
      </c>
      <c r="C14024" s="15" t="s">
        <v>21618</v>
      </c>
      <c r="D14024" s="15" t="s">
        <v>21619</v>
      </c>
      <c r="E14024">
        <v>1233</v>
      </c>
      <c r="F14024">
        <v>1761</v>
      </c>
      <c r="H14024">
        <v>29</v>
      </c>
      <c r="K14024" s="16">
        <f t="shared" si="678"/>
        <v>1380.96</v>
      </c>
      <c r="L14024" s="16">
        <f t="shared" si="680"/>
        <v>1453.6421052631579</v>
      </c>
      <c r="M14024" s="16">
        <f t="shared" si="679"/>
        <v>1651.8660287081339</v>
      </c>
      <c r="N14024" t="e">
        <f>INDEX(XML!$A$2:$R$782,MATCH(C14024,XML!$D$2:$D$737,0),2)</f>
        <v>#N/A</v>
      </c>
    </row>
    <row r="14025" spans="1:14" ht="56.25" x14ac:dyDescent="0.2">
      <c r="A14025">
        <v>64199</v>
      </c>
      <c r="B14025">
        <v>863407</v>
      </c>
      <c r="C14025" s="15" t="s">
        <v>21620</v>
      </c>
      <c r="D14025" s="15" t="s">
        <v>21621</v>
      </c>
      <c r="E14025">
        <v>2072</v>
      </c>
      <c r="F14025">
        <v>2072</v>
      </c>
      <c r="H14025">
        <v>8</v>
      </c>
      <c r="K14025" s="16">
        <f t="shared" si="678"/>
        <v>2320.64</v>
      </c>
      <c r="L14025" s="16">
        <f t="shared" si="680"/>
        <v>2442.7789473684211</v>
      </c>
      <c r="M14025" s="16">
        <f t="shared" si="679"/>
        <v>2775.8851674641151</v>
      </c>
      <c r="N14025" t="e">
        <f>INDEX(XML!$A$2:$R$782,MATCH(C14025,XML!$D$2:$D$737,0),2)</f>
        <v>#N/A</v>
      </c>
    </row>
    <row r="14026" spans="1:14" ht="56.25" x14ac:dyDescent="0.2">
      <c r="A14026">
        <v>64200</v>
      </c>
      <c r="B14026">
        <v>863408</v>
      </c>
      <c r="C14026" s="15" t="s">
        <v>21622</v>
      </c>
      <c r="D14026" s="15" t="s">
        <v>21623</v>
      </c>
      <c r="E14026">
        <v>1990</v>
      </c>
      <c r="F14026">
        <v>1990</v>
      </c>
      <c r="H14026">
        <v>7</v>
      </c>
      <c r="K14026" s="16">
        <f t="shared" si="678"/>
        <v>2228.8000000000002</v>
      </c>
      <c r="L14026" s="16">
        <f t="shared" si="680"/>
        <v>2346.105263157895</v>
      </c>
      <c r="M14026" s="16">
        <f t="shared" si="679"/>
        <v>2666.0287081339716</v>
      </c>
      <c r="N14026" t="e">
        <f>INDEX(XML!$A$2:$R$782,MATCH(C14026,XML!$D$2:$D$737,0),2)</f>
        <v>#N/A</v>
      </c>
    </row>
    <row r="14027" spans="1:14" ht="45" x14ac:dyDescent="0.2">
      <c r="A14027">
        <v>64336</v>
      </c>
      <c r="B14027">
        <v>863419</v>
      </c>
      <c r="C14027" s="15" t="s">
        <v>21624</v>
      </c>
      <c r="D14027" s="15" t="s">
        <v>21625</v>
      </c>
      <c r="E14027">
        <v>1004</v>
      </c>
      <c r="F14027">
        <v>1434</v>
      </c>
      <c r="H14027" t="s">
        <v>746</v>
      </c>
      <c r="K14027" s="16">
        <f t="shared" si="678"/>
        <v>1124.48</v>
      </c>
      <c r="L14027" s="16">
        <f t="shared" si="680"/>
        <v>1183.6631578947367</v>
      </c>
      <c r="M14027" s="16">
        <f t="shared" si="679"/>
        <v>1345.0717703349283</v>
      </c>
      <c r="N14027" t="e">
        <f>INDEX(XML!$A$2:$R$782,MATCH(C14027,XML!$D$2:$D$737,0),2)</f>
        <v>#N/A</v>
      </c>
    </row>
    <row r="14028" spans="1:14" ht="33.75" x14ac:dyDescent="0.2">
      <c r="A14028">
        <v>64201</v>
      </c>
      <c r="B14028">
        <v>863421</v>
      </c>
      <c r="C14028" s="15" t="s">
        <v>21626</v>
      </c>
      <c r="D14028" s="15" t="s">
        <v>21627</v>
      </c>
      <c r="E14028">
        <v>978</v>
      </c>
      <c r="F14028">
        <v>1396</v>
      </c>
      <c r="H14028">
        <v>50</v>
      </c>
      <c r="K14028" s="16">
        <f t="shared" si="678"/>
        <v>1095.3599999999999</v>
      </c>
      <c r="L14028" s="16">
        <f t="shared" si="680"/>
        <v>1153.0105263157893</v>
      </c>
      <c r="M14028" s="16">
        <f t="shared" si="679"/>
        <v>1310.2392344497605</v>
      </c>
      <c r="N14028" t="e">
        <f>INDEX(XML!$A$2:$R$782,MATCH(C14028,XML!$D$2:$D$737,0),2)</f>
        <v>#N/A</v>
      </c>
    </row>
    <row r="14029" spans="1:14" ht="45" x14ac:dyDescent="0.2">
      <c r="A14029">
        <v>64202</v>
      </c>
      <c r="B14029">
        <v>863420</v>
      </c>
      <c r="C14029" s="15" t="s">
        <v>21628</v>
      </c>
      <c r="D14029" s="15" t="s">
        <v>21629</v>
      </c>
      <c r="E14029">
        <v>1208</v>
      </c>
      <c r="F14029">
        <v>1725</v>
      </c>
      <c r="H14029" t="s">
        <v>746</v>
      </c>
      <c r="K14029" s="16">
        <f t="shared" si="678"/>
        <v>1352.96</v>
      </c>
      <c r="L14029" s="16">
        <f t="shared" si="680"/>
        <v>1424.1684210526316</v>
      </c>
      <c r="M14029" s="16">
        <f t="shared" si="679"/>
        <v>1618.3732057416271</v>
      </c>
      <c r="N14029" t="e">
        <f>INDEX(XML!$A$2:$R$782,MATCH(C14029,XML!$D$2:$D$737,0),2)</f>
        <v>#N/A</v>
      </c>
    </row>
    <row r="14030" spans="1:14" ht="56.25" x14ac:dyDescent="0.2">
      <c r="A14030">
        <v>64444</v>
      </c>
      <c r="B14030">
        <v>863452</v>
      </c>
      <c r="C14030" s="15" t="s">
        <v>21630</v>
      </c>
      <c r="D14030" s="15" t="s">
        <v>21631</v>
      </c>
      <c r="E14030">
        <v>16541</v>
      </c>
      <c r="F14030">
        <v>23630</v>
      </c>
      <c r="H14030">
        <v>3</v>
      </c>
      <c r="K14030" s="16">
        <f t="shared" si="678"/>
        <v>18525.919999999998</v>
      </c>
      <c r="L14030" s="16">
        <f t="shared" si="680"/>
        <v>19500.968421052628</v>
      </c>
      <c r="M14030" s="16">
        <f t="shared" si="679"/>
        <v>22160.191387559807</v>
      </c>
      <c r="N14030" t="e">
        <f>INDEX(XML!$A$2:$R$782,MATCH(C14030,XML!$D$2:$D$737,0),2)</f>
        <v>#N/A</v>
      </c>
    </row>
    <row r="14031" spans="1:14" ht="56.25" x14ac:dyDescent="0.2">
      <c r="A14031">
        <v>64203</v>
      </c>
      <c r="B14031">
        <v>863459</v>
      </c>
      <c r="C14031" s="15" t="s">
        <v>21632</v>
      </c>
      <c r="D14031" s="15" t="s">
        <v>21633</v>
      </c>
      <c r="E14031">
        <v>3052</v>
      </c>
      <c r="F14031">
        <v>4359</v>
      </c>
      <c r="H14031">
        <v>11</v>
      </c>
      <c r="K14031" s="16">
        <f t="shared" si="678"/>
        <v>3418.24</v>
      </c>
      <c r="L14031" s="16">
        <f t="shared" si="680"/>
        <v>3598.1473684210528</v>
      </c>
      <c r="M14031" s="16">
        <f t="shared" si="679"/>
        <v>4088.8038277511964</v>
      </c>
      <c r="N14031" t="e">
        <f>INDEX(XML!$A$2:$R$782,MATCH(C14031,XML!$D$2:$D$737,0),2)</f>
        <v>#N/A</v>
      </c>
    </row>
    <row r="14032" spans="1:14" ht="56.25" x14ac:dyDescent="0.2">
      <c r="A14032">
        <v>64204</v>
      </c>
      <c r="B14032">
        <v>863460</v>
      </c>
      <c r="C14032" s="15" t="s">
        <v>21634</v>
      </c>
      <c r="D14032" s="15" t="s">
        <v>21635</v>
      </c>
      <c r="E14032">
        <v>4069</v>
      </c>
      <c r="F14032">
        <v>5812</v>
      </c>
      <c r="H14032">
        <v>5</v>
      </c>
      <c r="K14032" s="16">
        <f t="shared" si="678"/>
        <v>4557.28</v>
      </c>
      <c r="L14032" s="16">
        <f t="shared" si="680"/>
        <v>4797.136842105263</v>
      </c>
      <c r="M14032" s="16">
        <f t="shared" si="679"/>
        <v>5451.2918660287078</v>
      </c>
      <c r="N14032" t="e">
        <f>INDEX(XML!$A$2:$R$782,MATCH(C14032,XML!$D$2:$D$737,0),2)</f>
        <v>#N/A</v>
      </c>
    </row>
    <row r="14033" spans="1:14" ht="56.25" x14ac:dyDescent="0.2">
      <c r="A14033">
        <v>64435</v>
      </c>
      <c r="B14033">
        <v>863463</v>
      </c>
      <c r="C14033" s="15" t="s">
        <v>21636</v>
      </c>
      <c r="D14033" s="15" t="s">
        <v>21637</v>
      </c>
      <c r="E14033">
        <v>3865</v>
      </c>
      <c r="F14033">
        <v>5521</v>
      </c>
      <c r="H14033">
        <v>11</v>
      </c>
      <c r="K14033" s="16">
        <f t="shared" si="678"/>
        <v>4328.8</v>
      </c>
      <c r="L14033" s="16">
        <f t="shared" si="680"/>
        <v>4556.6315789473683</v>
      </c>
      <c r="M14033" s="16">
        <f t="shared" si="679"/>
        <v>5177.9904306220096</v>
      </c>
      <c r="N14033" t="e">
        <f>INDEX(XML!$A$2:$R$782,MATCH(C14033,XML!$D$2:$D$737,0),2)</f>
        <v>#N/A</v>
      </c>
    </row>
    <row r="14034" spans="1:14" ht="45" x14ac:dyDescent="0.2">
      <c r="A14034">
        <v>64205</v>
      </c>
      <c r="B14034">
        <v>863440</v>
      </c>
      <c r="C14034" s="15" t="s">
        <v>21638</v>
      </c>
      <c r="D14034" s="15" t="s">
        <v>21639</v>
      </c>
      <c r="E14034">
        <v>10603</v>
      </c>
      <c r="F14034">
        <v>10603</v>
      </c>
      <c r="H14034">
        <v>5</v>
      </c>
      <c r="K14034" s="16">
        <f t="shared" si="678"/>
        <v>11875.36</v>
      </c>
      <c r="L14034" s="16">
        <f t="shared" si="680"/>
        <v>12500.378947368421</v>
      </c>
      <c r="M14034" s="16">
        <f t="shared" si="679"/>
        <v>14204.976076555024</v>
      </c>
      <c r="N14034" t="e">
        <f>INDEX(XML!$A$2:$R$782,MATCH(C14034,XML!$D$2:$D$737,0),2)</f>
        <v>#N/A</v>
      </c>
    </row>
    <row r="14035" spans="1:14" ht="33.75" x14ac:dyDescent="0.2">
      <c r="A14035">
        <v>64421</v>
      </c>
      <c r="B14035">
        <v>863429</v>
      </c>
      <c r="C14035" s="15" t="s">
        <v>21640</v>
      </c>
      <c r="D14035" s="15" t="s">
        <v>21641</v>
      </c>
      <c r="E14035">
        <v>1236</v>
      </c>
      <c r="F14035">
        <v>1765</v>
      </c>
      <c r="H14035">
        <v>10</v>
      </c>
      <c r="K14035" s="16">
        <f t="shared" si="678"/>
        <v>1384.32</v>
      </c>
      <c r="L14035" s="16">
        <f t="shared" si="680"/>
        <v>1457.1789473684209</v>
      </c>
      <c r="M14035" s="16">
        <f t="shared" si="679"/>
        <v>1655.8851674641148</v>
      </c>
      <c r="N14035" t="e">
        <f>INDEX(XML!$A$2:$R$782,MATCH(C14035,XML!$D$2:$D$737,0),2)</f>
        <v>#N/A</v>
      </c>
    </row>
    <row r="14036" spans="1:14" ht="33.75" x14ac:dyDescent="0.2">
      <c r="A14036">
        <v>64206</v>
      </c>
      <c r="B14036">
        <v>863474</v>
      </c>
      <c r="C14036" s="15" t="s">
        <v>21642</v>
      </c>
      <c r="D14036" s="15" t="s">
        <v>21643</v>
      </c>
      <c r="E14036">
        <v>2247</v>
      </c>
      <c r="F14036">
        <v>3209</v>
      </c>
      <c r="H14036">
        <v>10</v>
      </c>
      <c r="K14036" s="16">
        <f t="shared" si="678"/>
        <v>2516.64</v>
      </c>
      <c r="L14036" s="16">
        <f t="shared" si="680"/>
        <v>2649.0947368421052</v>
      </c>
      <c r="M14036" s="16">
        <f t="shared" si="679"/>
        <v>3010.3349282296649</v>
      </c>
      <c r="N14036" t="e">
        <f>INDEX(XML!$A$2:$R$782,MATCH(C14036,XML!$D$2:$D$737,0),2)</f>
        <v>#N/A</v>
      </c>
    </row>
    <row r="14037" spans="1:14" ht="33.75" x14ac:dyDescent="0.2">
      <c r="A14037">
        <v>64207</v>
      </c>
      <c r="B14037">
        <v>863491</v>
      </c>
      <c r="C14037" s="15" t="s">
        <v>21644</v>
      </c>
      <c r="D14037" s="15" t="s">
        <v>21645</v>
      </c>
      <c r="E14037">
        <v>603</v>
      </c>
      <c r="F14037">
        <v>862</v>
      </c>
      <c r="H14037">
        <v>10</v>
      </c>
      <c r="K14037" s="16">
        <f t="shared" si="678"/>
        <v>675.36</v>
      </c>
      <c r="L14037" s="16">
        <f t="shared" si="680"/>
        <v>710.90526315789475</v>
      </c>
      <c r="M14037" s="16">
        <f t="shared" si="679"/>
        <v>807.84688995215322</v>
      </c>
      <c r="N14037" t="e">
        <f>INDEX(XML!$A$2:$R$782,MATCH(C14037,XML!$D$2:$D$737,0),2)</f>
        <v>#N/A</v>
      </c>
    </row>
    <row r="14038" spans="1:14" ht="33.75" x14ac:dyDescent="0.2">
      <c r="A14038">
        <v>64208</v>
      </c>
      <c r="B14038">
        <v>863492</v>
      </c>
      <c r="C14038" s="15" t="s">
        <v>21646</v>
      </c>
      <c r="D14038" s="15" t="s">
        <v>21647</v>
      </c>
      <c r="E14038">
        <v>1062</v>
      </c>
      <c r="F14038">
        <v>1290</v>
      </c>
      <c r="H14038" t="s">
        <v>746</v>
      </c>
      <c r="K14038" s="16">
        <f t="shared" si="678"/>
        <v>1189.44</v>
      </c>
      <c r="L14038" s="16">
        <f t="shared" si="680"/>
        <v>1252.042105263158</v>
      </c>
      <c r="M14038" s="16">
        <f t="shared" si="679"/>
        <v>1422.7751196172251</v>
      </c>
      <c r="N14038" t="e">
        <f>INDEX(XML!$A$2:$R$782,MATCH(C14038,XML!$D$2:$D$737,0),2)</f>
        <v>#N/A</v>
      </c>
    </row>
    <row r="14039" spans="1:14" ht="33.75" x14ac:dyDescent="0.2">
      <c r="A14039">
        <v>64209</v>
      </c>
      <c r="B14039">
        <v>863493</v>
      </c>
      <c r="C14039" s="15" t="s">
        <v>21648</v>
      </c>
      <c r="D14039" s="15" t="s">
        <v>21649</v>
      </c>
      <c r="E14039">
        <v>1593</v>
      </c>
      <c r="F14039">
        <v>1886</v>
      </c>
      <c r="H14039">
        <v>41</v>
      </c>
      <c r="K14039" s="16">
        <f t="shared" si="678"/>
        <v>1784.16</v>
      </c>
      <c r="L14039" s="16">
        <f t="shared" si="680"/>
        <v>1878.0631578947368</v>
      </c>
      <c r="M14039" s="16">
        <f t="shared" si="679"/>
        <v>2134.1626794258373</v>
      </c>
      <c r="N14039" t="e">
        <f>INDEX(XML!$A$2:$R$782,MATCH(C14039,XML!$D$2:$D$737,0),2)</f>
        <v>#N/A</v>
      </c>
    </row>
    <row r="14040" spans="1:14" ht="33.75" x14ac:dyDescent="0.2">
      <c r="A14040">
        <v>64210</v>
      </c>
      <c r="B14040">
        <v>863494</v>
      </c>
      <c r="C14040" s="15" t="s">
        <v>21650</v>
      </c>
      <c r="D14040" s="15" t="s">
        <v>21651</v>
      </c>
      <c r="E14040">
        <v>2483</v>
      </c>
      <c r="F14040">
        <v>3191</v>
      </c>
      <c r="H14040">
        <v>11</v>
      </c>
      <c r="K14040" s="16">
        <f t="shared" si="678"/>
        <v>2780.96</v>
      </c>
      <c r="L14040" s="16">
        <f t="shared" si="680"/>
        <v>2927.3263157894735</v>
      </c>
      <c r="M14040" s="16">
        <f t="shared" si="679"/>
        <v>3326.5071770334926</v>
      </c>
      <c r="N14040" t="e">
        <f>INDEX(XML!$A$2:$R$782,MATCH(C14040,XML!$D$2:$D$737,0),2)</f>
        <v>#N/A</v>
      </c>
    </row>
    <row r="14041" spans="1:14" ht="33.75" x14ac:dyDescent="0.2">
      <c r="A14041">
        <v>64211</v>
      </c>
      <c r="B14041">
        <v>863495</v>
      </c>
      <c r="C14041" s="15" t="s">
        <v>21652</v>
      </c>
      <c r="D14041" s="15" t="s">
        <v>21653</v>
      </c>
      <c r="E14041">
        <v>3408</v>
      </c>
      <c r="F14041">
        <v>4380</v>
      </c>
      <c r="H14041">
        <v>30</v>
      </c>
      <c r="K14041" s="16">
        <f t="shared" si="678"/>
        <v>3816.96</v>
      </c>
      <c r="L14041" s="16">
        <f t="shared" si="680"/>
        <v>4017.8526315789472</v>
      </c>
      <c r="M14041" s="16">
        <f t="shared" si="679"/>
        <v>4565.7416267942581</v>
      </c>
      <c r="N14041" t="e">
        <f>INDEX(XML!$A$2:$R$782,MATCH(C14041,XML!$D$2:$D$737,0),2)</f>
        <v>#N/A</v>
      </c>
    </row>
    <row r="14042" spans="1:14" ht="45" x14ac:dyDescent="0.2">
      <c r="A14042">
        <v>64334</v>
      </c>
      <c r="B14042">
        <v>863497</v>
      </c>
      <c r="C14042" s="15" t="s">
        <v>23617</v>
      </c>
      <c r="D14042" s="15" t="s">
        <v>23618</v>
      </c>
      <c r="E14042">
        <v>1581</v>
      </c>
      <c r="F14042">
        <v>2258</v>
      </c>
      <c r="H14042">
        <v>1</v>
      </c>
      <c r="K14042" s="16">
        <f t="shared" si="678"/>
        <v>1770.72</v>
      </c>
      <c r="L14042" s="16">
        <f t="shared" si="680"/>
        <v>1863.9157894736843</v>
      </c>
      <c r="M14042" s="16">
        <f t="shared" si="679"/>
        <v>2118.0861244019138</v>
      </c>
      <c r="N14042" t="e">
        <f>INDEX(XML!$A$2:$R$782,MATCH(C14042,XML!$D$2:$D$737,0),2)</f>
        <v>#N/A</v>
      </c>
    </row>
    <row r="14043" spans="1:14" ht="15.75" x14ac:dyDescent="0.25">
      <c r="A14043" s="184" t="s">
        <v>18627</v>
      </c>
      <c r="B14043" s="184"/>
      <c r="C14043" s="185"/>
      <c r="D14043" s="185"/>
      <c r="E14043" s="184"/>
      <c r="F14043" s="184"/>
      <c r="G14043" s="184"/>
      <c r="H14043" s="184"/>
      <c r="I14043" s="184"/>
      <c r="J14043" s="184"/>
      <c r="K14043" s="16">
        <f t="shared" si="678"/>
        <v>0</v>
      </c>
      <c r="L14043" s="16">
        <f t="shared" si="680"/>
        <v>0</v>
      </c>
      <c r="M14043" s="16">
        <f t="shared" si="679"/>
        <v>0</v>
      </c>
      <c r="N14043" t="e">
        <f>INDEX(XML!$A$2:$R$782,MATCH(C14043,XML!$D$2:$D$737,0),2)</f>
        <v>#N/A</v>
      </c>
    </row>
    <row r="14044" spans="1:14" ht="45" x14ac:dyDescent="0.2">
      <c r="A14044">
        <v>64162</v>
      </c>
      <c r="B14044">
        <v>721101</v>
      </c>
      <c r="C14044" s="15" t="s">
        <v>21459</v>
      </c>
      <c r="D14044" s="15" t="s">
        <v>21460</v>
      </c>
      <c r="E14044">
        <v>1321</v>
      </c>
      <c r="F14044">
        <v>2033</v>
      </c>
      <c r="H14044" t="s">
        <v>746</v>
      </c>
      <c r="K14044" s="16">
        <f t="shared" si="678"/>
        <v>1479.52</v>
      </c>
      <c r="L14044" s="16">
        <f t="shared" si="680"/>
        <v>1557.3894736842105</v>
      </c>
      <c r="M14044" s="16">
        <f t="shared" si="679"/>
        <v>1769.7607655502395</v>
      </c>
      <c r="N14044" t="e">
        <f>INDEX(XML!$A$2:$R$782,MATCH(C14044,XML!$D$2:$D$737,0),2)</f>
        <v>#N/A</v>
      </c>
    </row>
    <row r="14045" spans="1:14" ht="56.25" x14ac:dyDescent="0.2">
      <c r="A14045">
        <v>64163</v>
      </c>
      <c r="B14045">
        <v>721105</v>
      </c>
      <c r="C14045" s="15" t="s">
        <v>21654</v>
      </c>
      <c r="D14045" s="15" t="s">
        <v>21655</v>
      </c>
      <c r="E14045">
        <v>2616</v>
      </c>
      <c r="F14045">
        <v>4025</v>
      </c>
      <c r="H14045" t="s">
        <v>746</v>
      </c>
      <c r="K14045" s="16">
        <f t="shared" si="678"/>
        <v>2929.92</v>
      </c>
      <c r="L14045" s="16">
        <f t="shared" si="680"/>
        <v>3084.1263157894737</v>
      </c>
      <c r="M14045" s="16">
        <f t="shared" si="679"/>
        <v>3504.688995215311</v>
      </c>
      <c r="N14045" t="e">
        <f>INDEX(XML!$A$2:$R$782,MATCH(C14045,XML!$D$2:$D$737,0),2)</f>
        <v>#N/A</v>
      </c>
    </row>
    <row r="14046" spans="1:14" ht="33.75" x14ac:dyDescent="0.2">
      <c r="A14046">
        <v>64164</v>
      </c>
      <c r="B14046">
        <v>721106</v>
      </c>
      <c r="C14046" s="15" t="s">
        <v>21461</v>
      </c>
      <c r="D14046" s="15" t="s">
        <v>21462</v>
      </c>
      <c r="E14046">
        <v>1976</v>
      </c>
      <c r="F14046">
        <v>3040</v>
      </c>
      <c r="H14046">
        <v>6</v>
      </c>
      <c r="K14046" s="16">
        <f t="shared" si="678"/>
        <v>2213.12</v>
      </c>
      <c r="L14046" s="16">
        <f t="shared" si="680"/>
        <v>2329.6</v>
      </c>
      <c r="M14046" s="16">
        <f t="shared" si="679"/>
        <v>2647.2727272727275</v>
      </c>
      <c r="N14046" t="e">
        <f>INDEX(XML!$A$2:$R$782,MATCH(C14046,XML!$D$2:$D$737,0),2)</f>
        <v>#N/A</v>
      </c>
    </row>
    <row r="14047" spans="1:14" ht="56.25" x14ac:dyDescent="0.2">
      <c r="A14047">
        <v>64166</v>
      </c>
      <c r="B14047">
        <v>721107</v>
      </c>
      <c r="C14047" s="15" t="s">
        <v>21656</v>
      </c>
      <c r="D14047" s="15" t="s">
        <v>21657</v>
      </c>
      <c r="E14047">
        <v>3737</v>
      </c>
      <c r="F14047">
        <v>5750</v>
      </c>
      <c r="H14047">
        <v>16</v>
      </c>
      <c r="K14047" s="16">
        <f t="shared" si="678"/>
        <v>4185.4399999999996</v>
      </c>
      <c r="L14047" s="16">
        <f t="shared" si="680"/>
        <v>4405.7263157894731</v>
      </c>
      <c r="M14047" s="16">
        <f t="shared" si="679"/>
        <v>5006.5071770334916</v>
      </c>
      <c r="N14047" t="e">
        <f>INDEX(XML!$A$2:$R$782,MATCH(C14047,XML!$D$2:$D$737,0),2)</f>
        <v>#N/A</v>
      </c>
    </row>
    <row r="14048" spans="1:14" ht="56.25" x14ac:dyDescent="0.2">
      <c r="A14048">
        <v>64165</v>
      </c>
      <c r="B14048">
        <v>721108</v>
      </c>
      <c r="C14048" s="15" t="s">
        <v>21658</v>
      </c>
      <c r="D14048" s="15" t="s">
        <v>21659</v>
      </c>
      <c r="E14048">
        <v>3364</v>
      </c>
      <c r="F14048">
        <v>5175</v>
      </c>
      <c r="H14048">
        <v>9</v>
      </c>
      <c r="K14048" s="16">
        <f t="shared" si="678"/>
        <v>3767.68</v>
      </c>
      <c r="L14048" s="16">
        <f t="shared" si="680"/>
        <v>3965.9789473684209</v>
      </c>
      <c r="M14048" s="16">
        <f t="shared" si="679"/>
        <v>4506.7942583732056</v>
      </c>
      <c r="N14048" t="e">
        <f>INDEX(XML!$A$2:$R$782,MATCH(C14048,XML!$D$2:$D$737,0),2)</f>
        <v>#N/A</v>
      </c>
    </row>
    <row r="14049" spans="1:14" ht="33.75" x14ac:dyDescent="0.2">
      <c r="A14049">
        <v>64167</v>
      </c>
      <c r="B14049">
        <v>721125</v>
      </c>
      <c r="C14049" s="15" t="s">
        <v>21463</v>
      </c>
      <c r="D14049" s="15" t="s">
        <v>21464</v>
      </c>
      <c r="E14049">
        <v>1281</v>
      </c>
      <c r="F14049">
        <v>1971</v>
      </c>
      <c r="H14049" t="s">
        <v>746</v>
      </c>
      <c r="K14049" s="16">
        <f t="shared" si="678"/>
        <v>1434.72</v>
      </c>
      <c r="L14049" s="16">
        <f t="shared" si="680"/>
        <v>1510.2315789473685</v>
      </c>
      <c r="M14049" s="16">
        <f t="shared" si="679"/>
        <v>1716.1722488038279</v>
      </c>
      <c r="N14049" t="e">
        <f>INDEX(XML!$A$2:$R$782,MATCH(C14049,XML!$D$2:$D$737,0),2)</f>
        <v>#N/A</v>
      </c>
    </row>
    <row r="14050" spans="1:14" ht="45" x14ac:dyDescent="0.2">
      <c r="A14050">
        <v>64168</v>
      </c>
      <c r="B14050">
        <v>721127</v>
      </c>
      <c r="C14050" s="15" t="s">
        <v>21465</v>
      </c>
      <c r="D14050" s="15" t="s">
        <v>21466</v>
      </c>
      <c r="E14050">
        <v>2616</v>
      </c>
      <c r="F14050">
        <v>4025</v>
      </c>
      <c r="H14050">
        <v>4</v>
      </c>
      <c r="K14050" s="16">
        <f t="shared" si="678"/>
        <v>2929.92</v>
      </c>
      <c r="L14050" s="16">
        <f t="shared" si="680"/>
        <v>3084.1263157894737</v>
      </c>
      <c r="M14050" s="16">
        <f t="shared" si="679"/>
        <v>3504.688995215311</v>
      </c>
      <c r="N14050" t="e">
        <f>INDEX(XML!$A$2:$R$782,MATCH(C14050,XML!$D$2:$D$737,0),2)</f>
        <v>#N/A</v>
      </c>
    </row>
    <row r="14051" spans="1:14" ht="45" x14ac:dyDescent="0.2">
      <c r="A14051">
        <v>64169</v>
      </c>
      <c r="B14051">
        <v>721126</v>
      </c>
      <c r="C14051" s="15" t="s">
        <v>21660</v>
      </c>
      <c r="D14051" s="15" t="s">
        <v>21661</v>
      </c>
      <c r="E14051">
        <v>4321</v>
      </c>
      <c r="F14051">
        <v>6648</v>
      </c>
      <c r="H14051">
        <v>29</v>
      </c>
      <c r="K14051" s="16">
        <f t="shared" si="678"/>
        <v>4839.5200000000004</v>
      </c>
      <c r="L14051" s="16">
        <f t="shared" si="680"/>
        <v>5094.2315789473687</v>
      </c>
      <c r="M14051" s="16">
        <f t="shared" si="679"/>
        <v>5788.8995215311006</v>
      </c>
      <c r="N14051" t="e">
        <f>INDEX(XML!$A$2:$R$782,MATCH(C14051,XML!$D$2:$D$737,0),2)</f>
        <v>#N/A</v>
      </c>
    </row>
    <row r="14052" spans="1:14" ht="33.75" x14ac:dyDescent="0.2">
      <c r="A14052">
        <v>64170</v>
      </c>
      <c r="B14052">
        <v>721166</v>
      </c>
      <c r="C14052" s="15" t="s">
        <v>21467</v>
      </c>
      <c r="D14052" s="15" t="s">
        <v>21468</v>
      </c>
      <c r="E14052">
        <v>3293</v>
      </c>
      <c r="F14052">
        <v>5066</v>
      </c>
      <c r="H14052">
        <v>4</v>
      </c>
      <c r="K14052" s="16">
        <f t="shared" si="678"/>
        <v>3688.16</v>
      </c>
      <c r="L14052" s="16">
        <f t="shared" si="680"/>
        <v>3882.2736842105264</v>
      </c>
      <c r="M14052" s="16">
        <f t="shared" si="679"/>
        <v>4411.6746411483255</v>
      </c>
      <c r="N14052" t="e">
        <f>INDEX(XML!$A$2:$R$782,MATCH(C14052,XML!$D$2:$D$737,0),2)</f>
        <v>#N/A</v>
      </c>
    </row>
    <row r="14053" spans="1:14" ht="45" x14ac:dyDescent="0.2">
      <c r="A14053">
        <v>64171</v>
      </c>
      <c r="B14053">
        <v>721150</v>
      </c>
      <c r="C14053" s="15" t="s">
        <v>21469</v>
      </c>
      <c r="D14053" s="15" t="s">
        <v>21470</v>
      </c>
      <c r="E14053">
        <v>4897</v>
      </c>
      <c r="F14053">
        <v>7534</v>
      </c>
      <c r="H14053">
        <v>6</v>
      </c>
      <c r="K14053" s="16">
        <f t="shared" si="678"/>
        <v>5484.64</v>
      </c>
      <c r="L14053" s="16">
        <f t="shared" si="680"/>
        <v>5773.3052631578948</v>
      </c>
      <c r="M14053" s="16">
        <f t="shared" si="679"/>
        <v>6560.5741626794252</v>
      </c>
      <c r="N14053" t="e">
        <f>INDEX(XML!$A$2:$R$782,MATCH(C14053,XML!$D$2:$D$737,0),2)</f>
        <v>#N/A</v>
      </c>
    </row>
    <row r="14054" spans="1:14" ht="45" x14ac:dyDescent="0.2">
      <c r="A14054">
        <v>64172</v>
      </c>
      <c r="B14054">
        <v>721151</v>
      </c>
      <c r="C14054" s="15" t="s">
        <v>21471</v>
      </c>
      <c r="D14054" s="15" t="s">
        <v>21472</v>
      </c>
      <c r="E14054">
        <v>7346</v>
      </c>
      <c r="F14054">
        <v>11301</v>
      </c>
      <c r="H14054">
        <v>10</v>
      </c>
      <c r="K14054" s="16">
        <f t="shared" si="678"/>
        <v>8227.52</v>
      </c>
      <c r="L14054" s="16">
        <f t="shared" si="680"/>
        <v>8660.5473684210519</v>
      </c>
      <c r="M14054" s="16">
        <f t="shared" si="679"/>
        <v>9841.5311004784671</v>
      </c>
      <c r="N14054" t="e">
        <f>INDEX(XML!$A$2:$R$782,MATCH(C14054,XML!$D$2:$D$737,0),2)</f>
        <v>#N/A</v>
      </c>
    </row>
    <row r="14055" spans="1:14" ht="45" x14ac:dyDescent="0.2">
      <c r="A14055">
        <v>71463</v>
      </c>
      <c r="B14055">
        <v>721152</v>
      </c>
      <c r="C14055" s="15" t="s">
        <v>27700</v>
      </c>
      <c r="D14055" s="15" t="s">
        <v>27701</v>
      </c>
      <c r="E14055">
        <v>4988</v>
      </c>
      <c r="F14055">
        <v>7674</v>
      </c>
      <c r="H14055">
        <v>6</v>
      </c>
      <c r="K14055" s="16">
        <f t="shared" si="678"/>
        <v>5586.5599999999995</v>
      </c>
      <c r="L14055" s="16">
        <f t="shared" si="680"/>
        <v>5880.5894736842101</v>
      </c>
      <c r="M14055" s="16">
        <f t="shared" si="679"/>
        <v>6682.4880382775118</v>
      </c>
      <c r="N14055" t="e">
        <f>INDEX(XML!$A$2:$R$782,MATCH(C14055,XML!$D$2:$D$737,0),2)</f>
        <v>#N/A</v>
      </c>
    </row>
    <row r="14056" spans="1:14" ht="45" x14ac:dyDescent="0.2">
      <c r="A14056">
        <v>71433</v>
      </c>
      <c r="B14056">
        <v>721142</v>
      </c>
      <c r="C14056" s="15" t="s">
        <v>27702</v>
      </c>
      <c r="D14056" s="15" t="s">
        <v>27703</v>
      </c>
      <c r="E14056">
        <v>3480</v>
      </c>
      <c r="F14056">
        <v>5353</v>
      </c>
      <c r="H14056">
        <v>8</v>
      </c>
      <c r="K14056" s="16">
        <f t="shared" si="678"/>
        <v>3897.6</v>
      </c>
      <c r="L14056" s="16">
        <f t="shared" si="680"/>
        <v>4102.7368421052633</v>
      </c>
      <c r="M14056" s="16">
        <f t="shared" si="679"/>
        <v>4662.2009569377997</v>
      </c>
      <c r="N14056" t="e">
        <f>INDEX(XML!$A$2:$R$782,MATCH(C14056,XML!$D$2:$D$737,0),2)</f>
        <v>#N/A</v>
      </c>
    </row>
    <row r="14057" spans="1:14" ht="45" x14ac:dyDescent="0.2">
      <c r="A14057">
        <v>64173</v>
      </c>
      <c r="B14057">
        <v>721501</v>
      </c>
      <c r="C14057" s="15" t="s">
        <v>21473</v>
      </c>
      <c r="D14057" s="15" t="s">
        <v>21474</v>
      </c>
      <c r="E14057">
        <v>257</v>
      </c>
      <c r="F14057">
        <v>395</v>
      </c>
      <c r="H14057" t="s">
        <v>746</v>
      </c>
      <c r="K14057" s="16">
        <f t="shared" si="678"/>
        <v>287.83999999999997</v>
      </c>
      <c r="L14057" s="16">
        <f t="shared" si="680"/>
        <v>302.98947368421051</v>
      </c>
      <c r="M14057" s="16">
        <f t="shared" si="679"/>
        <v>344.30622009569373</v>
      </c>
      <c r="N14057" t="e">
        <f>INDEX(XML!$A$2:$R$782,MATCH(C14057,XML!$D$2:$D$737,0),2)</f>
        <v>#N/A</v>
      </c>
    </row>
    <row r="14058" spans="1:14" ht="45" x14ac:dyDescent="0.2">
      <c r="A14058">
        <v>64174</v>
      </c>
      <c r="B14058">
        <v>721502</v>
      </c>
      <c r="C14058" s="15" t="s">
        <v>21475</v>
      </c>
      <c r="D14058" s="15" t="s">
        <v>21476</v>
      </c>
      <c r="E14058">
        <v>654</v>
      </c>
      <c r="F14058">
        <v>1006</v>
      </c>
      <c r="H14058" t="s">
        <v>746</v>
      </c>
      <c r="K14058" s="16">
        <f t="shared" si="678"/>
        <v>732.48</v>
      </c>
      <c r="L14058" s="16">
        <f t="shared" si="680"/>
        <v>771.03157894736842</v>
      </c>
      <c r="M14058" s="16">
        <f t="shared" si="679"/>
        <v>876.17224880382776</v>
      </c>
      <c r="N14058" t="e">
        <f>INDEX(XML!$A$2:$R$782,MATCH(C14058,XML!$D$2:$D$737,0),2)</f>
        <v>#N/A</v>
      </c>
    </row>
    <row r="14059" spans="1:14" ht="45" x14ac:dyDescent="0.2">
      <c r="A14059">
        <v>64175</v>
      </c>
      <c r="B14059">
        <v>721503</v>
      </c>
      <c r="C14059" s="15" t="s">
        <v>21477</v>
      </c>
      <c r="D14059" s="15" t="s">
        <v>21478</v>
      </c>
      <c r="E14059">
        <v>1017</v>
      </c>
      <c r="F14059">
        <v>1565</v>
      </c>
      <c r="H14059">
        <v>18</v>
      </c>
      <c r="K14059" s="16">
        <f t="shared" si="678"/>
        <v>1139.04</v>
      </c>
      <c r="L14059" s="16">
        <f t="shared" si="680"/>
        <v>1198.9894736842105</v>
      </c>
      <c r="M14059" s="16">
        <f t="shared" si="679"/>
        <v>1362.4880382775118</v>
      </c>
      <c r="N14059" t="e">
        <f>INDEX(XML!$A$2:$R$782,MATCH(C14059,XML!$D$2:$D$737,0),2)</f>
        <v>#N/A</v>
      </c>
    </row>
    <row r="14060" spans="1:14" ht="45" x14ac:dyDescent="0.2">
      <c r="A14060">
        <v>64176</v>
      </c>
      <c r="B14060">
        <v>721504</v>
      </c>
      <c r="C14060" s="15" t="s">
        <v>21479</v>
      </c>
      <c r="D14060" s="15" t="s">
        <v>21480</v>
      </c>
      <c r="E14060">
        <v>1817</v>
      </c>
      <c r="F14060">
        <v>2795</v>
      </c>
      <c r="H14060">
        <v>11</v>
      </c>
      <c r="K14060" s="16">
        <f t="shared" si="678"/>
        <v>2035.04</v>
      </c>
      <c r="L14060" s="16">
        <f t="shared" si="680"/>
        <v>2142.1473684210528</v>
      </c>
      <c r="M14060" s="16">
        <f t="shared" si="679"/>
        <v>2434.2583732057419</v>
      </c>
      <c r="N14060" t="e">
        <f>INDEX(XML!$A$2:$R$782,MATCH(C14060,XML!$D$2:$D$737,0),2)</f>
        <v>#N/A</v>
      </c>
    </row>
    <row r="14061" spans="1:14" ht="45" x14ac:dyDescent="0.2">
      <c r="A14061">
        <v>64177</v>
      </c>
      <c r="B14061">
        <v>721505</v>
      </c>
      <c r="C14061" s="15" t="s">
        <v>21481</v>
      </c>
      <c r="D14061" s="15" t="s">
        <v>21482</v>
      </c>
      <c r="E14061">
        <v>2289</v>
      </c>
      <c r="F14061">
        <v>3522</v>
      </c>
      <c r="H14061">
        <v>15</v>
      </c>
      <c r="K14061" s="16">
        <f t="shared" si="678"/>
        <v>2563.6799999999998</v>
      </c>
      <c r="L14061" s="16">
        <f t="shared" si="680"/>
        <v>2698.6105263157892</v>
      </c>
      <c r="M14061" s="16">
        <f t="shared" si="679"/>
        <v>3066.6028708133967</v>
      </c>
      <c r="N14061" t="e">
        <f>INDEX(XML!$A$2:$R$782,MATCH(C14061,XML!$D$2:$D$737,0),2)</f>
        <v>#N/A</v>
      </c>
    </row>
    <row r="14062" spans="1:14" ht="15.75" x14ac:dyDescent="0.25">
      <c r="A14062" s="184" t="s">
        <v>19088</v>
      </c>
      <c r="B14062" s="184"/>
      <c r="C14062" s="185"/>
      <c r="D14062" s="185"/>
      <c r="E14062" s="184"/>
      <c r="F14062" s="184"/>
      <c r="G14062" s="184"/>
      <c r="H14062" s="184"/>
      <c r="I14062" s="184"/>
      <c r="J14062" s="184"/>
      <c r="K14062" s="16">
        <f t="shared" si="678"/>
        <v>0</v>
      </c>
      <c r="L14062" s="16">
        <f t="shared" si="680"/>
        <v>0</v>
      </c>
      <c r="M14062" s="16">
        <f t="shared" si="679"/>
        <v>0</v>
      </c>
      <c r="N14062" t="e">
        <f>INDEX(XML!$A$2:$R$782,MATCH(C14062,XML!$D$2:$D$737,0),2)</f>
        <v>#N/A</v>
      </c>
    </row>
    <row r="14063" spans="1:14" ht="56.25" x14ac:dyDescent="0.2">
      <c r="A14063">
        <v>64178</v>
      </c>
      <c r="B14063">
        <v>721401</v>
      </c>
      <c r="C14063" s="15" t="s">
        <v>21483</v>
      </c>
      <c r="D14063" s="15" t="s">
        <v>21484</v>
      </c>
      <c r="E14063">
        <v>2305</v>
      </c>
      <c r="F14063">
        <v>3546</v>
      </c>
      <c r="H14063">
        <v>23</v>
      </c>
      <c r="K14063" s="16">
        <f t="shared" si="678"/>
        <v>2581.6</v>
      </c>
      <c r="L14063" s="16">
        <f t="shared" si="680"/>
        <v>2717.4736842105262</v>
      </c>
      <c r="M14063" s="16">
        <f t="shared" si="679"/>
        <v>3088.038277511962</v>
      </c>
      <c r="N14063" t="e">
        <f>INDEX(XML!$A$2:$R$782,MATCH(C14063,XML!$D$2:$D$737,0),2)</f>
        <v>#N/A</v>
      </c>
    </row>
    <row r="14064" spans="1:14" ht="67.5" x14ac:dyDescent="0.2">
      <c r="A14064">
        <v>64179</v>
      </c>
      <c r="B14064">
        <v>721405</v>
      </c>
      <c r="C14064" s="15" t="s">
        <v>21662</v>
      </c>
      <c r="D14064" s="15" t="s">
        <v>21663</v>
      </c>
      <c r="E14064">
        <v>3663</v>
      </c>
      <c r="F14064">
        <v>5635</v>
      </c>
      <c r="H14064">
        <v>22</v>
      </c>
      <c r="K14064" s="16">
        <f t="shared" si="678"/>
        <v>4102.5600000000004</v>
      </c>
      <c r="L14064" s="16">
        <f t="shared" si="680"/>
        <v>4318.484210526316</v>
      </c>
      <c r="M14064" s="16">
        <f t="shared" si="679"/>
        <v>4907.3684210526317</v>
      </c>
      <c r="N14064" t="e">
        <f>INDEX(XML!$A$2:$R$782,MATCH(C14064,XML!$D$2:$D$737,0),2)</f>
        <v>#N/A</v>
      </c>
    </row>
    <row r="14065" spans="1:14" ht="45" x14ac:dyDescent="0.2">
      <c r="A14065">
        <v>64180</v>
      </c>
      <c r="B14065">
        <v>721406</v>
      </c>
      <c r="C14065" s="15" t="s">
        <v>21485</v>
      </c>
      <c r="D14065" s="15" t="s">
        <v>21486</v>
      </c>
      <c r="E14065">
        <v>2766</v>
      </c>
      <c r="F14065">
        <v>4255</v>
      </c>
      <c r="H14065">
        <v>4</v>
      </c>
      <c r="K14065" s="16">
        <f t="shared" si="678"/>
        <v>3097.92</v>
      </c>
      <c r="L14065" s="16">
        <f t="shared" si="680"/>
        <v>3260.9684210526316</v>
      </c>
      <c r="M14065" s="16">
        <f t="shared" si="679"/>
        <v>3705.6459330143539</v>
      </c>
      <c r="N14065" t="e">
        <f>INDEX(XML!$A$2:$R$782,MATCH(C14065,XML!$D$2:$D$737,0),2)</f>
        <v>#N/A</v>
      </c>
    </row>
    <row r="14066" spans="1:14" ht="56.25" x14ac:dyDescent="0.2">
      <c r="A14066">
        <v>64182</v>
      </c>
      <c r="B14066">
        <v>721407</v>
      </c>
      <c r="C14066" s="15" t="s">
        <v>21664</v>
      </c>
      <c r="D14066" s="15" t="s">
        <v>21665</v>
      </c>
      <c r="E14066">
        <v>5232</v>
      </c>
      <c r="F14066">
        <v>8050</v>
      </c>
      <c r="H14066">
        <v>7</v>
      </c>
      <c r="K14066" s="16">
        <f t="shared" si="678"/>
        <v>5859.84</v>
      </c>
      <c r="L14066" s="16">
        <f t="shared" si="680"/>
        <v>6168.2526315789473</v>
      </c>
      <c r="M14066" s="16">
        <f t="shared" si="679"/>
        <v>7009.377990430622</v>
      </c>
      <c r="N14066" t="e">
        <f>INDEX(XML!$A$2:$R$782,MATCH(C14066,XML!$D$2:$D$737,0),2)</f>
        <v>#N/A</v>
      </c>
    </row>
    <row r="14067" spans="1:14" ht="67.5" x14ac:dyDescent="0.2">
      <c r="A14067">
        <v>64181</v>
      </c>
      <c r="B14067">
        <v>721408</v>
      </c>
      <c r="C14067" s="15" t="s">
        <v>21487</v>
      </c>
      <c r="D14067" s="15" t="s">
        <v>21488</v>
      </c>
      <c r="E14067">
        <v>4709</v>
      </c>
      <c r="F14067">
        <v>7245</v>
      </c>
      <c r="H14067">
        <v>2</v>
      </c>
      <c r="K14067" s="16">
        <f t="shared" si="678"/>
        <v>5274.08</v>
      </c>
      <c r="L14067" s="16">
        <f t="shared" si="680"/>
        <v>5551.6631578947372</v>
      </c>
      <c r="M14067" s="16">
        <f t="shared" si="679"/>
        <v>6308.7081339712922</v>
      </c>
      <c r="N14067" t="e">
        <f>INDEX(XML!$A$2:$R$782,MATCH(C14067,XML!$D$2:$D$737,0),2)</f>
        <v>#N/A</v>
      </c>
    </row>
    <row r="14068" spans="1:14" ht="33.75" x14ac:dyDescent="0.2">
      <c r="A14068">
        <v>64183</v>
      </c>
      <c r="B14068">
        <v>721425</v>
      </c>
      <c r="C14068" s="15" t="s">
        <v>21489</v>
      </c>
      <c r="D14068" s="15" t="s">
        <v>21490</v>
      </c>
      <c r="E14068">
        <v>2305</v>
      </c>
      <c r="F14068">
        <v>3546</v>
      </c>
      <c r="H14068">
        <v>47</v>
      </c>
      <c r="K14068" s="16">
        <f t="shared" si="678"/>
        <v>2581.6</v>
      </c>
      <c r="L14068" s="16">
        <f t="shared" si="680"/>
        <v>2717.4736842105262</v>
      </c>
      <c r="M14068" s="16">
        <f t="shared" si="679"/>
        <v>3088.038277511962</v>
      </c>
      <c r="N14068" t="e">
        <f>INDEX(XML!$A$2:$R$782,MATCH(C14068,XML!$D$2:$D$737,0),2)</f>
        <v>#N/A</v>
      </c>
    </row>
    <row r="14069" spans="1:14" ht="56.25" x14ac:dyDescent="0.2">
      <c r="A14069">
        <v>64184</v>
      </c>
      <c r="B14069">
        <v>721427</v>
      </c>
      <c r="C14069" s="15" t="s">
        <v>21491</v>
      </c>
      <c r="D14069" s="15" t="s">
        <v>21492</v>
      </c>
      <c r="E14069">
        <v>3663</v>
      </c>
      <c r="F14069">
        <v>5635</v>
      </c>
      <c r="K14069" s="16">
        <f t="shared" si="678"/>
        <v>4102.5600000000004</v>
      </c>
      <c r="L14069" s="16">
        <f t="shared" si="680"/>
        <v>4318.484210526316</v>
      </c>
      <c r="M14069" s="16">
        <f t="shared" si="679"/>
        <v>4907.3684210526317</v>
      </c>
      <c r="N14069" t="e">
        <f>INDEX(XML!$A$2:$R$782,MATCH(C14069,XML!$D$2:$D$737,0),2)</f>
        <v>#N/A</v>
      </c>
    </row>
    <row r="14070" spans="1:14" ht="56.25" x14ac:dyDescent="0.2">
      <c r="A14070">
        <v>64185</v>
      </c>
      <c r="B14070">
        <v>721426</v>
      </c>
      <c r="C14070" s="15" t="s">
        <v>21666</v>
      </c>
      <c r="D14070" s="15" t="s">
        <v>21667</v>
      </c>
      <c r="E14070">
        <v>6050</v>
      </c>
      <c r="F14070">
        <v>9308</v>
      </c>
      <c r="H14070">
        <v>28</v>
      </c>
      <c r="K14070" s="16">
        <f t="shared" si="678"/>
        <v>6776</v>
      </c>
      <c r="L14070" s="16">
        <f t="shared" si="680"/>
        <v>7132.6315789473683</v>
      </c>
      <c r="M14070" s="16">
        <f t="shared" si="679"/>
        <v>8105.2631578947367</v>
      </c>
      <c r="N14070" t="e">
        <f>INDEX(XML!$A$2:$R$782,MATCH(C14070,XML!$D$2:$D$737,0),2)</f>
        <v>#N/A</v>
      </c>
    </row>
    <row r="14071" spans="1:14" ht="45" x14ac:dyDescent="0.2">
      <c r="A14071">
        <v>64186</v>
      </c>
      <c r="B14071">
        <v>721466</v>
      </c>
      <c r="C14071" s="15" t="s">
        <v>21493</v>
      </c>
      <c r="D14071" s="15" t="s">
        <v>21494</v>
      </c>
      <c r="E14071">
        <v>5232</v>
      </c>
      <c r="F14071">
        <v>8050</v>
      </c>
      <c r="H14071">
        <v>7</v>
      </c>
      <c r="K14071" s="16">
        <f t="shared" si="678"/>
        <v>5859.84</v>
      </c>
      <c r="L14071" s="16">
        <f t="shared" si="680"/>
        <v>6168.2526315789473</v>
      </c>
      <c r="M14071" s="16">
        <f t="shared" si="679"/>
        <v>7009.377990430622</v>
      </c>
      <c r="N14071" t="e">
        <f>INDEX(XML!$A$2:$R$782,MATCH(C14071,XML!$D$2:$D$737,0),2)</f>
        <v>#N/A</v>
      </c>
    </row>
    <row r="14072" spans="1:14" ht="56.25" x14ac:dyDescent="0.2">
      <c r="A14072">
        <v>64187</v>
      </c>
      <c r="B14072">
        <v>721450</v>
      </c>
      <c r="C14072" s="15" t="s">
        <v>21495</v>
      </c>
      <c r="D14072" s="15" t="s">
        <v>21496</v>
      </c>
      <c r="E14072">
        <v>6856</v>
      </c>
      <c r="F14072">
        <v>10548</v>
      </c>
      <c r="K14072" s="16">
        <f t="shared" si="678"/>
        <v>7678.72</v>
      </c>
      <c r="L14072" s="16">
        <f t="shared" si="680"/>
        <v>8082.863157894737</v>
      </c>
      <c r="M14072" s="16">
        <f t="shared" si="679"/>
        <v>9185.0717703349292</v>
      </c>
      <c r="N14072" t="e">
        <f>INDEX(XML!$A$2:$R$782,MATCH(C14072,XML!$D$2:$D$737,0),2)</f>
        <v>#N/A</v>
      </c>
    </row>
    <row r="14073" spans="1:14" ht="56.25" x14ac:dyDescent="0.2">
      <c r="A14073">
        <v>64188</v>
      </c>
      <c r="B14073">
        <v>721451</v>
      </c>
      <c r="C14073" s="15" t="s">
        <v>21497</v>
      </c>
      <c r="D14073" s="15" t="s">
        <v>21498</v>
      </c>
      <c r="E14073">
        <v>10284</v>
      </c>
      <c r="F14073">
        <v>15822</v>
      </c>
      <c r="H14073">
        <v>6</v>
      </c>
      <c r="K14073" s="16">
        <f t="shared" si="678"/>
        <v>11518.08</v>
      </c>
      <c r="L14073" s="16">
        <f t="shared" si="680"/>
        <v>12124.294736842105</v>
      </c>
      <c r="M14073" s="16">
        <f t="shared" si="679"/>
        <v>13777.607655502392</v>
      </c>
      <c r="N14073" t="e">
        <f>INDEX(XML!$A$2:$R$782,MATCH(C14073,XML!$D$2:$D$737,0),2)</f>
        <v>#N/A</v>
      </c>
    </row>
    <row r="14074" spans="1:14" ht="45" x14ac:dyDescent="0.2">
      <c r="A14074">
        <v>64189</v>
      </c>
      <c r="B14074">
        <v>721521</v>
      </c>
      <c r="C14074" s="15" t="s">
        <v>21499</v>
      </c>
      <c r="D14074" s="15" t="s">
        <v>21500</v>
      </c>
      <c r="E14074">
        <v>1330</v>
      </c>
      <c r="F14074">
        <v>2046</v>
      </c>
      <c r="H14074" t="s">
        <v>746</v>
      </c>
      <c r="K14074" s="16">
        <f t="shared" si="678"/>
        <v>1489.6</v>
      </c>
      <c r="L14074" s="16">
        <f t="shared" si="680"/>
        <v>1568</v>
      </c>
      <c r="M14074" s="16">
        <f t="shared" si="679"/>
        <v>1781.8181818181818</v>
      </c>
      <c r="N14074" t="e">
        <f>INDEX(XML!$A$2:$R$782,MATCH(C14074,XML!$D$2:$D$737,0),2)</f>
        <v>#N/A</v>
      </c>
    </row>
    <row r="14075" spans="1:14" ht="45" x14ac:dyDescent="0.2">
      <c r="A14075">
        <v>64190</v>
      </c>
      <c r="B14075">
        <v>721522</v>
      </c>
      <c r="C14075" s="15" t="s">
        <v>21501</v>
      </c>
      <c r="D14075" s="15" t="s">
        <v>21502</v>
      </c>
      <c r="E14075">
        <v>2394</v>
      </c>
      <c r="F14075">
        <v>3683</v>
      </c>
      <c r="H14075">
        <v>12</v>
      </c>
      <c r="K14075" s="16">
        <f t="shared" si="678"/>
        <v>2681.2799999999997</v>
      </c>
      <c r="L14075" s="16">
        <f t="shared" si="680"/>
        <v>2822.4</v>
      </c>
      <c r="M14075" s="16">
        <f t="shared" si="679"/>
        <v>3207.2727272727275</v>
      </c>
      <c r="N14075" t="e">
        <f>INDEX(XML!$A$2:$R$782,MATCH(C14075,XML!$D$2:$D$737,0),2)</f>
        <v>#N/A</v>
      </c>
    </row>
    <row r="14076" spans="1:14" ht="45" x14ac:dyDescent="0.2">
      <c r="A14076">
        <v>64191</v>
      </c>
      <c r="B14076">
        <v>721523</v>
      </c>
      <c r="C14076" s="15" t="s">
        <v>21668</v>
      </c>
      <c r="D14076" s="15" t="s">
        <v>21669</v>
      </c>
      <c r="E14076">
        <v>3724</v>
      </c>
      <c r="F14076">
        <v>5728</v>
      </c>
      <c r="K14076" s="16">
        <f t="shared" si="678"/>
        <v>4170.88</v>
      </c>
      <c r="L14076" s="16">
        <f t="shared" si="680"/>
        <v>4390.3999999999996</v>
      </c>
      <c r="M14076" s="16">
        <f t="shared" si="679"/>
        <v>4989.0909090909081</v>
      </c>
      <c r="N14076" t="e">
        <f>INDEX(XML!$A$2:$R$782,MATCH(C14076,XML!$D$2:$D$737,0),2)</f>
        <v>#N/A</v>
      </c>
    </row>
    <row r="14077" spans="1:14" ht="45" x14ac:dyDescent="0.2">
      <c r="A14077">
        <v>64192</v>
      </c>
      <c r="B14077">
        <v>721524</v>
      </c>
      <c r="C14077" s="15" t="s">
        <v>21503</v>
      </c>
      <c r="D14077" s="15" t="s">
        <v>21504</v>
      </c>
      <c r="E14077">
        <v>6856</v>
      </c>
      <c r="F14077">
        <v>10548</v>
      </c>
      <c r="H14077">
        <v>17</v>
      </c>
      <c r="K14077" s="16">
        <f t="shared" si="678"/>
        <v>7678.72</v>
      </c>
      <c r="L14077" s="16">
        <f t="shared" si="680"/>
        <v>8082.863157894737</v>
      </c>
      <c r="M14077" s="16">
        <f t="shared" si="679"/>
        <v>9185.0717703349292</v>
      </c>
      <c r="N14077" t="e">
        <f>INDEX(XML!$A$2:$R$782,MATCH(C14077,XML!$D$2:$D$737,0),2)</f>
        <v>#N/A</v>
      </c>
    </row>
    <row r="14078" spans="1:14" ht="45" x14ac:dyDescent="0.2">
      <c r="A14078">
        <v>64193</v>
      </c>
      <c r="B14078">
        <v>721525</v>
      </c>
      <c r="C14078" s="15" t="s">
        <v>21505</v>
      </c>
      <c r="D14078" s="15" t="s">
        <v>21506</v>
      </c>
      <c r="E14078">
        <v>8661</v>
      </c>
      <c r="F14078">
        <v>13324</v>
      </c>
      <c r="H14078">
        <v>9</v>
      </c>
      <c r="K14078" s="16">
        <f t="shared" si="678"/>
        <v>9700.32</v>
      </c>
      <c r="L14078" s="16">
        <f t="shared" si="680"/>
        <v>10210.863157894737</v>
      </c>
      <c r="M14078" s="16">
        <f t="shared" si="679"/>
        <v>11603.253588516747</v>
      </c>
      <c r="N14078" t="e">
        <f>INDEX(XML!$A$2:$R$782,MATCH(C14078,XML!$D$2:$D$737,0),2)</f>
        <v>#N/A</v>
      </c>
    </row>
    <row r="14079" spans="1:14" ht="15.75" x14ac:dyDescent="0.25">
      <c r="A14079" s="184" t="s">
        <v>19088</v>
      </c>
      <c r="B14079" s="184"/>
      <c r="C14079" s="185"/>
      <c r="D14079" s="185"/>
      <c r="E14079" s="184"/>
      <c r="F14079" s="184"/>
      <c r="G14079" s="184"/>
      <c r="H14079" s="184"/>
      <c r="I14079" s="184"/>
      <c r="J14079" s="184"/>
      <c r="K14079" s="16">
        <f t="shared" si="678"/>
        <v>0</v>
      </c>
      <c r="L14079" s="16">
        <f t="shared" si="680"/>
        <v>0</v>
      </c>
      <c r="M14079" s="16">
        <f t="shared" si="679"/>
        <v>0</v>
      </c>
      <c r="N14079" t="e">
        <f>INDEX(XML!$A$2:$R$782,MATCH(C14079,XML!$D$2:$D$737,0),2)</f>
        <v>#N/A</v>
      </c>
    </row>
    <row r="14080" spans="1:14" ht="45" x14ac:dyDescent="0.2">
      <c r="A14080">
        <v>72310</v>
      </c>
      <c r="B14080">
        <v>756301</v>
      </c>
      <c r="C14080" s="15" t="s">
        <v>29377</v>
      </c>
      <c r="D14080" s="15" t="s">
        <v>29378</v>
      </c>
      <c r="E14080">
        <v>2204</v>
      </c>
      <c r="F14080">
        <v>3555</v>
      </c>
      <c r="K14080" s="16">
        <f t="shared" si="678"/>
        <v>2468.48</v>
      </c>
      <c r="L14080" s="16">
        <f t="shared" si="680"/>
        <v>2598.4</v>
      </c>
      <c r="M14080" s="16">
        <f t="shared" si="679"/>
        <v>2952.7272727272725</v>
      </c>
      <c r="N14080" t="e">
        <f>INDEX(XML!$A$2:$R$782,MATCH(C14080,XML!$D$2:$D$737,0),2)</f>
        <v>#N/A</v>
      </c>
    </row>
    <row r="14081" spans="1:14" ht="67.5" x14ac:dyDescent="0.2">
      <c r="A14081">
        <v>72311</v>
      </c>
      <c r="B14081">
        <v>756305</v>
      </c>
      <c r="C14081" s="15" t="s">
        <v>29379</v>
      </c>
      <c r="D14081" s="15" t="s">
        <v>29380</v>
      </c>
      <c r="E14081">
        <v>3815</v>
      </c>
      <c r="F14081">
        <v>6153</v>
      </c>
      <c r="H14081">
        <v>74</v>
      </c>
      <c r="K14081" s="16">
        <f t="shared" si="678"/>
        <v>4272.8</v>
      </c>
      <c r="L14081" s="16">
        <f t="shared" si="680"/>
        <v>4497.6842105263158</v>
      </c>
      <c r="M14081" s="16">
        <f t="shared" si="679"/>
        <v>5111.0047846889947</v>
      </c>
      <c r="N14081" t="e">
        <f>INDEX(XML!$A$2:$R$782,MATCH(C14081,XML!$D$2:$D$737,0),2)</f>
        <v>#N/A</v>
      </c>
    </row>
    <row r="14082" spans="1:14" ht="56.25" x14ac:dyDescent="0.2">
      <c r="A14082">
        <v>72390</v>
      </c>
      <c r="B14082">
        <v>756321</v>
      </c>
      <c r="C14082" s="15" t="s">
        <v>29365</v>
      </c>
      <c r="D14082" s="15" t="s">
        <v>29366</v>
      </c>
      <c r="E14082">
        <v>2099</v>
      </c>
      <c r="F14082">
        <v>3386</v>
      </c>
      <c r="H14082">
        <v>2</v>
      </c>
      <c r="K14082" s="16">
        <f t="shared" ref="K14082:K14102" si="681">IF(E14082&gt;49999,E14082+E14082*0.07,IF(E14082&lt;=49999,E14082+E14082*0.12))</f>
        <v>2350.88</v>
      </c>
      <c r="L14082" s="16">
        <f t="shared" si="680"/>
        <v>2474.6105263157897</v>
      </c>
      <c r="M14082" s="16">
        <f t="shared" ref="M14082:M14102" si="682">IF(COUNTIF(C14082,"*Dahua*"),F14082-10,L14082*100/88)</f>
        <v>2812.0574162679427</v>
      </c>
      <c r="N14082" t="e">
        <f>INDEX(XML!$A$2:$R$782,MATCH(C14082,XML!$D$2:$D$737,0),2)</f>
        <v>#N/A</v>
      </c>
    </row>
    <row r="14083" spans="1:14" ht="56.25" x14ac:dyDescent="0.2">
      <c r="A14083">
        <v>72386</v>
      </c>
      <c r="B14083">
        <v>756316</v>
      </c>
      <c r="C14083" s="15" t="s">
        <v>29369</v>
      </c>
      <c r="D14083" s="15" t="s">
        <v>29370</v>
      </c>
      <c r="E14083">
        <v>2537</v>
      </c>
      <c r="F14083">
        <v>4092</v>
      </c>
      <c r="H14083">
        <v>68</v>
      </c>
      <c r="K14083" s="16">
        <f t="shared" si="681"/>
        <v>2841.44</v>
      </c>
      <c r="L14083" s="16">
        <f t="shared" si="680"/>
        <v>2990.9894736842107</v>
      </c>
      <c r="M14083" s="16">
        <f t="shared" si="682"/>
        <v>3398.8516746411483</v>
      </c>
      <c r="N14083" t="e">
        <f>INDEX(XML!$A$2:$R$782,MATCH(C14083,XML!$D$2:$D$737,0),2)</f>
        <v>#N/A</v>
      </c>
    </row>
    <row r="14084" spans="1:14" ht="56.25" x14ac:dyDescent="0.2">
      <c r="A14084">
        <v>72384</v>
      </c>
      <c r="B14084">
        <v>756308</v>
      </c>
      <c r="C14084" s="15" t="s">
        <v>29393</v>
      </c>
      <c r="D14084" s="15" t="s">
        <v>29394</v>
      </c>
      <c r="E14084">
        <v>4084</v>
      </c>
      <c r="F14084">
        <v>6586</v>
      </c>
      <c r="H14084">
        <v>59</v>
      </c>
      <c r="K14084" s="16">
        <f t="shared" si="681"/>
        <v>4574.08</v>
      </c>
      <c r="L14084" s="16">
        <f t="shared" si="680"/>
        <v>4814.8210526315788</v>
      </c>
      <c r="M14084" s="16">
        <f t="shared" si="682"/>
        <v>5471.3875598086124</v>
      </c>
      <c r="N14084" t="e">
        <f>INDEX(XML!$A$2:$R$782,MATCH(C14084,XML!$D$2:$D$737,0),2)</f>
        <v>#N/A</v>
      </c>
    </row>
    <row r="14085" spans="1:14" ht="67.5" x14ac:dyDescent="0.2">
      <c r="A14085">
        <v>72387</v>
      </c>
      <c r="B14085">
        <v>756317</v>
      </c>
      <c r="C14085" s="15" t="s">
        <v>29381</v>
      </c>
      <c r="D14085" s="15" t="s">
        <v>29382</v>
      </c>
      <c r="E14085">
        <v>3985</v>
      </c>
      <c r="F14085">
        <v>6427</v>
      </c>
      <c r="H14085">
        <v>35</v>
      </c>
      <c r="K14085" s="16">
        <f t="shared" si="681"/>
        <v>4463.2</v>
      </c>
      <c r="L14085" s="16">
        <f t="shared" ref="L14085:L14148" si="683">K14085*100/95</f>
        <v>4698.105263157895</v>
      </c>
      <c r="M14085" s="16">
        <f t="shared" si="682"/>
        <v>5338.7559808612441</v>
      </c>
      <c r="N14085" t="e">
        <f>INDEX(XML!$A$2:$R$782,MATCH(C14085,XML!$D$2:$D$737,0),2)</f>
        <v>#N/A</v>
      </c>
    </row>
    <row r="14086" spans="1:14" ht="45" x14ac:dyDescent="0.2">
      <c r="A14086">
        <v>72399</v>
      </c>
      <c r="B14086">
        <v>756351</v>
      </c>
      <c r="C14086" s="15" t="s">
        <v>29375</v>
      </c>
      <c r="D14086" s="15" t="s">
        <v>29376</v>
      </c>
      <c r="E14086">
        <v>3232</v>
      </c>
      <c r="F14086">
        <v>5213</v>
      </c>
      <c r="H14086">
        <v>46</v>
      </c>
      <c r="K14086" s="16">
        <f t="shared" si="681"/>
        <v>3619.84</v>
      </c>
      <c r="L14086" s="16">
        <f t="shared" si="683"/>
        <v>3810.3578947368419</v>
      </c>
      <c r="M14086" s="16">
        <f t="shared" si="682"/>
        <v>4329.9521531100481</v>
      </c>
      <c r="N14086" t="e">
        <f>INDEX(XML!$A$2:$R$782,MATCH(C14086,XML!$D$2:$D$737,0),2)</f>
        <v>#N/A</v>
      </c>
    </row>
    <row r="14087" spans="1:14" ht="56.25" x14ac:dyDescent="0.2">
      <c r="A14087">
        <v>72395</v>
      </c>
      <c r="B14087">
        <v>756340</v>
      </c>
      <c r="C14087" s="15" t="s">
        <v>29367</v>
      </c>
      <c r="D14087" s="15" t="s">
        <v>29368</v>
      </c>
      <c r="E14087">
        <v>6653</v>
      </c>
      <c r="F14087">
        <v>10731</v>
      </c>
      <c r="H14087">
        <v>19</v>
      </c>
      <c r="K14087" s="16">
        <f t="shared" si="681"/>
        <v>7451.36</v>
      </c>
      <c r="L14087" s="16">
        <f t="shared" si="683"/>
        <v>7843.5368421052635</v>
      </c>
      <c r="M14087" s="16">
        <f t="shared" si="682"/>
        <v>8913.1100478468907</v>
      </c>
      <c r="N14087" t="e">
        <f>INDEX(XML!$A$2:$R$782,MATCH(C14087,XML!$D$2:$D$737,0),2)</f>
        <v>#N/A</v>
      </c>
    </row>
    <row r="14088" spans="1:14" ht="56.25" x14ac:dyDescent="0.2">
      <c r="A14088">
        <v>72397</v>
      </c>
      <c r="B14088">
        <v>756343</v>
      </c>
      <c r="C14088" s="15" t="s">
        <v>29371</v>
      </c>
      <c r="D14088" s="15" t="s">
        <v>29372</v>
      </c>
      <c r="E14088">
        <v>15397</v>
      </c>
      <c r="F14088">
        <v>24834</v>
      </c>
      <c r="K14088" s="16">
        <f t="shared" si="681"/>
        <v>17244.64</v>
      </c>
      <c r="L14088" s="16">
        <f t="shared" si="683"/>
        <v>18152.252631578947</v>
      </c>
      <c r="M14088" s="16">
        <f t="shared" si="682"/>
        <v>20627.559808612441</v>
      </c>
      <c r="N14088" t="e">
        <f>INDEX(XML!$A$2:$R$782,MATCH(C14088,XML!$D$2:$D$737,0),2)</f>
        <v>#N/A</v>
      </c>
    </row>
    <row r="14089" spans="1:14" ht="45" x14ac:dyDescent="0.2">
      <c r="A14089">
        <v>72398</v>
      </c>
      <c r="B14089">
        <v>756344</v>
      </c>
      <c r="C14089" s="15" t="s">
        <v>29373</v>
      </c>
      <c r="D14089" s="15" t="s">
        <v>29374</v>
      </c>
      <c r="E14089">
        <v>5230</v>
      </c>
      <c r="F14089">
        <v>8435</v>
      </c>
      <c r="H14089">
        <v>33</v>
      </c>
      <c r="K14089" s="16">
        <f t="shared" si="681"/>
        <v>5857.6</v>
      </c>
      <c r="L14089" s="16">
        <f t="shared" si="683"/>
        <v>6165.894736842105</v>
      </c>
      <c r="M14089" s="16">
        <f t="shared" si="682"/>
        <v>7006.6985645933009</v>
      </c>
      <c r="N14089" t="e">
        <f>INDEX(XML!$A$2:$R$782,MATCH(C14089,XML!$D$2:$D$737,0),2)</f>
        <v>#N/A</v>
      </c>
    </row>
    <row r="14090" spans="1:14" ht="45" x14ac:dyDescent="0.2">
      <c r="A14090">
        <v>72370</v>
      </c>
      <c r="B14090">
        <v>754251</v>
      </c>
      <c r="C14090" s="15" t="s">
        <v>29383</v>
      </c>
      <c r="D14090" s="15" t="s">
        <v>29384</v>
      </c>
      <c r="E14090">
        <v>1389</v>
      </c>
      <c r="F14090">
        <v>2241</v>
      </c>
      <c r="H14090">
        <v>88</v>
      </c>
      <c r="K14090" s="16">
        <f t="shared" si="681"/>
        <v>1555.68</v>
      </c>
      <c r="L14090" s="16">
        <f t="shared" si="683"/>
        <v>1637.5578947368422</v>
      </c>
      <c r="M14090" s="16">
        <f t="shared" si="682"/>
        <v>1860.8612440191389</v>
      </c>
      <c r="N14090" t="e">
        <f>INDEX(XML!$A$2:$R$782,MATCH(C14090,XML!$D$2:$D$737,0),2)</f>
        <v>#N/A</v>
      </c>
    </row>
    <row r="14091" spans="1:14" ht="45" x14ac:dyDescent="0.2">
      <c r="A14091">
        <v>72372</v>
      </c>
      <c r="B14091">
        <v>754252</v>
      </c>
      <c r="C14091" s="15" t="s">
        <v>29385</v>
      </c>
      <c r="D14091" s="15" t="s">
        <v>29386</v>
      </c>
      <c r="E14091">
        <v>3057</v>
      </c>
      <c r="F14091">
        <v>4930</v>
      </c>
      <c r="H14091">
        <v>118</v>
      </c>
      <c r="K14091" s="16">
        <f t="shared" si="681"/>
        <v>3423.84</v>
      </c>
      <c r="L14091" s="16">
        <f t="shared" si="683"/>
        <v>3604.0421052631577</v>
      </c>
      <c r="M14091" s="16">
        <f t="shared" si="682"/>
        <v>4095.5023923444974</v>
      </c>
      <c r="N14091" t="e">
        <f>INDEX(XML!$A$2:$R$782,MATCH(C14091,XML!$D$2:$D$737,0),2)</f>
        <v>#N/A</v>
      </c>
    </row>
    <row r="14092" spans="1:14" ht="45" x14ac:dyDescent="0.2">
      <c r="A14092">
        <v>72376</v>
      </c>
      <c r="B14092">
        <v>754253</v>
      </c>
      <c r="C14092" s="15" t="s">
        <v>29387</v>
      </c>
      <c r="D14092" s="15" t="s">
        <v>29388</v>
      </c>
      <c r="E14092">
        <v>4514</v>
      </c>
      <c r="F14092">
        <v>7281</v>
      </c>
      <c r="H14092">
        <v>14</v>
      </c>
      <c r="K14092" s="16">
        <f t="shared" si="681"/>
        <v>5055.68</v>
      </c>
      <c r="L14092" s="16">
        <f t="shared" si="683"/>
        <v>5321.7684210526313</v>
      </c>
      <c r="M14092" s="16">
        <f t="shared" si="682"/>
        <v>6047.4641148325354</v>
      </c>
      <c r="N14092" t="e">
        <f>INDEX(XML!$A$2:$R$782,MATCH(C14092,XML!$D$2:$D$737,0),2)</f>
        <v>#N/A</v>
      </c>
    </row>
    <row r="14093" spans="1:14" ht="45" x14ac:dyDescent="0.2">
      <c r="A14093">
        <v>72377</v>
      </c>
      <c r="B14093">
        <v>754254</v>
      </c>
      <c r="C14093" s="15" t="s">
        <v>29389</v>
      </c>
      <c r="D14093" s="15" t="s">
        <v>29390</v>
      </c>
      <c r="E14093">
        <v>5905</v>
      </c>
      <c r="F14093">
        <v>9524</v>
      </c>
      <c r="H14093" t="s">
        <v>746</v>
      </c>
      <c r="K14093" s="16">
        <f t="shared" si="681"/>
        <v>6613.6</v>
      </c>
      <c r="L14093" s="16">
        <f t="shared" si="683"/>
        <v>6961.6842105263158</v>
      </c>
      <c r="M14093" s="16">
        <f t="shared" si="682"/>
        <v>7911.0047846889947</v>
      </c>
      <c r="N14093" t="e">
        <f>INDEX(XML!$A$2:$R$782,MATCH(C14093,XML!$D$2:$D$737,0),2)</f>
        <v>#N/A</v>
      </c>
    </row>
    <row r="14094" spans="1:14" ht="45" x14ac:dyDescent="0.2">
      <c r="A14094">
        <v>72378</v>
      </c>
      <c r="B14094">
        <v>754255</v>
      </c>
      <c r="C14094" s="15" t="s">
        <v>29391</v>
      </c>
      <c r="D14094" s="15" t="s">
        <v>29392</v>
      </c>
      <c r="E14094">
        <v>9789</v>
      </c>
      <c r="F14094">
        <v>15060</v>
      </c>
      <c r="H14094">
        <v>7</v>
      </c>
      <c r="K14094" s="16">
        <f t="shared" si="681"/>
        <v>10963.68</v>
      </c>
      <c r="L14094" s="16">
        <f t="shared" si="683"/>
        <v>11540.715789473685</v>
      </c>
      <c r="M14094" s="16">
        <f t="shared" si="682"/>
        <v>13114.449760765552</v>
      </c>
      <c r="N14094" t="e">
        <f>INDEX(XML!$A$2:$R$782,MATCH(C14094,XML!$D$2:$D$737,0),2)</f>
        <v>#N/A</v>
      </c>
    </row>
    <row r="14095" spans="1:14" ht="15.75" x14ac:dyDescent="0.25">
      <c r="A14095" s="184" t="s">
        <v>29990</v>
      </c>
      <c r="B14095" s="184"/>
      <c r="C14095" s="185"/>
      <c r="D14095" s="185"/>
      <c r="E14095" s="184"/>
      <c r="F14095" s="184"/>
      <c r="G14095" s="184"/>
      <c r="H14095" s="184"/>
      <c r="I14095" s="184"/>
      <c r="J14095" s="184"/>
      <c r="K14095" s="16">
        <f t="shared" si="681"/>
        <v>0</v>
      </c>
      <c r="L14095" s="16">
        <f t="shared" si="683"/>
        <v>0</v>
      </c>
      <c r="M14095" s="16">
        <f t="shared" si="682"/>
        <v>0</v>
      </c>
      <c r="N14095" t="e">
        <f>INDEX(XML!$A$2:$R$782,MATCH(C14095,XML!$D$2:$D$737,0),2)</f>
        <v>#N/A</v>
      </c>
    </row>
    <row r="14096" spans="1:14" ht="33.75" x14ac:dyDescent="0.2">
      <c r="A14096">
        <v>62629</v>
      </c>
      <c r="B14096" t="s">
        <v>27704</v>
      </c>
      <c r="C14096" s="15" t="s">
        <v>27705</v>
      </c>
      <c r="D14096" s="15" t="s">
        <v>27706</v>
      </c>
      <c r="E14096">
        <v>1623</v>
      </c>
      <c r="F14096">
        <v>2496</v>
      </c>
      <c r="K14096" s="16">
        <f t="shared" si="681"/>
        <v>1817.76</v>
      </c>
      <c r="L14096" s="16">
        <f t="shared" si="683"/>
        <v>1913.4315789473685</v>
      </c>
      <c r="M14096" s="16">
        <f>IF(COUNTIF(C14096,"*Dahua*"),F14096-10,L14096*100/88)</f>
        <v>2174.3540669856461</v>
      </c>
      <c r="N14096" t="e">
        <f>INDEX(XML!$A$2:$R$782,MATCH(C14096,XML!$D$2:$D$737,0),2)</f>
        <v>#N/A</v>
      </c>
    </row>
    <row r="14097" spans="1:14" ht="15.75" x14ac:dyDescent="0.25">
      <c r="A14097" s="184" t="s">
        <v>19095</v>
      </c>
      <c r="B14097" s="184"/>
      <c r="C14097" s="185"/>
      <c r="D14097" s="185"/>
      <c r="E14097" s="184"/>
      <c r="F14097" s="184"/>
      <c r="G14097" s="184"/>
      <c r="H14097" s="184"/>
      <c r="I14097" s="184"/>
      <c r="J14097" s="184"/>
      <c r="K14097" s="16">
        <f t="shared" si="681"/>
        <v>0</v>
      </c>
      <c r="L14097" s="16">
        <f t="shared" si="683"/>
        <v>0</v>
      </c>
      <c r="M14097" s="16">
        <f t="shared" si="682"/>
        <v>0</v>
      </c>
      <c r="N14097" t="e">
        <f>INDEX(XML!$A$2:$R$782,MATCH(C14097,XML!$D$2:$D$737,0),2)</f>
        <v>#N/A</v>
      </c>
    </row>
    <row r="14098" spans="1:14" ht="45" x14ac:dyDescent="0.2">
      <c r="A14098">
        <v>45595</v>
      </c>
      <c r="B14098">
        <v>672202</v>
      </c>
      <c r="C14098" s="15" t="s">
        <v>9042</v>
      </c>
      <c r="D14098" s="15" t="s">
        <v>9043</v>
      </c>
      <c r="E14098">
        <v>969</v>
      </c>
      <c r="F14098">
        <v>1114</v>
      </c>
      <c r="H14098">
        <v>5</v>
      </c>
      <c r="K14098" s="16">
        <f t="shared" si="681"/>
        <v>1085.28</v>
      </c>
      <c r="L14098" s="16">
        <f t="shared" si="683"/>
        <v>1142.4000000000001</v>
      </c>
      <c r="M14098" s="16">
        <f t="shared" si="682"/>
        <v>1298.1818181818182</v>
      </c>
      <c r="N14098" t="e">
        <f>INDEX(XML!$A$2:$R$782,MATCH(C14098,XML!$D$2:$D$737,0),2)</f>
        <v>#N/A</v>
      </c>
    </row>
    <row r="14099" spans="1:14" ht="56.25" x14ac:dyDescent="0.2">
      <c r="A14099">
        <v>45597</v>
      </c>
      <c r="B14099">
        <v>672204</v>
      </c>
      <c r="C14099" s="15" t="s">
        <v>9044</v>
      </c>
      <c r="D14099" s="15" t="s">
        <v>9045</v>
      </c>
      <c r="E14099">
        <v>1304</v>
      </c>
      <c r="F14099">
        <v>1500</v>
      </c>
      <c r="H14099">
        <v>1</v>
      </c>
      <c r="K14099" s="16">
        <f t="shared" si="681"/>
        <v>1460.48</v>
      </c>
      <c r="L14099" s="16">
        <f t="shared" si="683"/>
        <v>1537.3473684210526</v>
      </c>
      <c r="M14099" s="16">
        <f t="shared" si="682"/>
        <v>1746.9856459330142</v>
      </c>
      <c r="N14099" t="e">
        <f>INDEX(XML!$A$2:$R$782,MATCH(C14099,XML!$D$2:$D$737,0),2)</f>
        <v>#N/A</v>
      </c>
    </row>
    <row r="14100" spans="1:14" ht="45" x14ac:dyDescent="0.2">
      <c r="A14100">
        <v>45600</v>
      </c>
      <c r="B14100">
        <v>672212</v>
      </c>
      <c r="C14100" s="15" t="s">
        <v>9105</v>
      </c>
      <c r="D14100" s="15" t="s">
        <v>9106</v>
      </c>
      <c r="E14100">
        <v>1536</v>
      </c>
      <c r="F14100">
        <v>1766</v>
      </c>
      <c r="H14100">
        <v>23</v>
      </c>
      <c r="K14100" s="16">
        <f t="shared" si="681"/>
        <v>1720.32</v>
      </c>
      <c r="L14100" s="16">
        <f t="shared" si="683"/>
        <v>1810.8631578947368</v>
      </c>
      <c r="M14100" s="16">
        <f t="shared" si="682"/>
        <v>2057.7990430622008</v>
      </c>
      <c r="N14100" t="e">
        <f>INDEX(XML!$A$2:$R$782,MATCH(C14100,XML!$D$2:$D$737,0),2)</f>
        <v>#N/A</v>
      </c>
    </row>
    <row r="14101" spans="1:14" ht="56.25" x14ac:dyDescent="0.2">
      <c r="A14101">
        <v>45599</v>
      </c>
      <c r="B14101">
        <v>672209</v>
      </c>
      <c r="C14101" s="15" t="s">
        <v>9103</v>
      </c>
      <c r="D14101" s="15" t="s">
        <v>9104</v>
      </c>
      <c r="E14101">
        <v>1270</v>
      </c>
      <c r="F14101">
        <v>1461</v>
      </c>
      <c r="H14101">
        <v>4</v>
      </c>
      <c r="K14101" s="16">
        <f t="shared" si="681"/>
        <v>1422.4</v>
      </c>
      <c r="L14101" s="16">
        <f t="shared" si="683"/>
        <v>1497.2631578947369</v>
      </c>
      <c r="M14101" s="16">
        <f t="shared" si="682"/>
        <v>1701.4354066985645</v>
      </c>
      <c r="N14101" t="e">
        <f>INDEX(XML!$A$2:$R$782,MATCH(C14101,XML!$D$2:$D$737,0),2)</f>
        <v>#N/A</v>
      </c>
    </row>
    <row r="14102" spans="1:14" ht="45" x14ac:dyDescent="0.2">
      <c r="A14102">
        <v>45622</v>
      </c>
      <c r="B14102">
        <v>672263</v>
      </c>
      <c r="C14102" s="15" t="s">
        <v>9246</v>
      </c>
      <c r="D14102" s="15" t="s">
        <v>9247</v>
      </c>
      <c r="E14102">
        <v>2209</v>
      </c>
      <c r="F14102">
        <v>2540</v>
      </c>
      <c r="H14102" t="s">
        <v>746</v>
      </c>
      <c r="K14102" s="16">
        <f t="shared" si="681"/>
        <v>2474.08</v>
      </c>
      <c r="L14102" s="16">
        <f t="shared" si="683"/>
        <v>2604.2947368421051</v>
      </c>
      <c r="M14102" s="16">
        <f t="shared" si="682"/>
        <v>2959.4258373205739</v>
      </c>
      <c r="N14102" t="e">
        <f>INDEX(XML!$A$2:$R$782,MATCH(C14102,XML!$D$2:$D$737,0),2)</f>
        <v>#N/A</v>
      </c>
    </row>
    <row r="14103" spans="1:14" ht="33.75" x14ac:dyDescent="0.2">
      <c r="A14103">
        <v>45621</v>
      </c>
      <c r="B14103">
        <v>672257</v>
      </c>
      <c r="C14103" s="15" t="s">
        <v>9244</v>
      </c>
      <c r="D14103" s="15" t="s">
        <v>9245</v>
      </c>
      <c r="E14103">
        <v>1919</v>
      </c>
      <c r="F14103">
        <v>2207</v>
      </c>
      <c r="H14103">
        <v>4</v>
      </c>
      <c r="K14103" s="16">
        <f t="shared" ref="K14103:K14166" si="684">IF(E14103&gt;49999,E14103+E14103*0.07,IF(E14103&lt;=49999,E14103+E14103*0.12))</f>
        <v>2149.2800000000002</v>
      </c>
      <c r="L14103" s="16">
        <f t="shared" si="683"/>
        <v>2262.4</v>
      </c>
      <c r="M14103" s="16">
        <f t="shared" ref="M14103:M14166" si="685">IF(COUNTIF(C14103,"*Dahua*"),F14103-10,L14103*100/88)</f>
        <v>2570.909090909091</v>
      </c>
      <c r="N14103" t="e">
        <f>INDEX(XML!$A$2:$R$782,MATCH(C14103,XML!$D$2:$D$737,0),2)</f>
        <v>#N/A</v>
      </c>
    </row>
    <row r="14104" spans="1:14" ht="45" x14ac:dyDescent="0.2">
      <c r="A14104">
        <v>45616</v>
      </c>
      <c r="B14104">
        <v>672251</v>
      </c>
      <c r="C14104" s="15" t="s">
        <v>9242</v>
      </c>
      <c r="D14104" s="15" t="s">
        <v>9243</v>
      </c>
      <c r="E14104">
        <v>1592</v>
      </c>
      <c r="F14104">
        <v>1831</v>
      </c>
      <c r="H14104">
        <v>1</v>
      </c>
      <c r="K14104" s="16">
        <f t="shared" si="684"/>
        <v>1783.04</v>
      </c>
      <c r="L14104" s="16">
        <f t="shared" si="683"/>
        <v>1876.8842105263159</v>
      </c>
      <c r="M14104" s="16">
        <f t="shared" si="685"/>
        <v>2132.8229665071772</v>
      </c>
      <c r="N14104" t="e">
        <f>INDEX(XML!$A$2:$R$782,MATCH(C14104,XML!$D$2:$D$737,0),2)</f>
        <v>#N/A</v>
      </c>
    </row>
    <row r="14105" spans="1:14" ht="45" x14ac:dyDescent="0.2">
      <c r="A14105">
        <v>51932</v>
      </c>
      <c r="B14105">
        <v>672612</v>
      </c>
      <c r="C14105" s="15" t="s">
        <v>9107</v>
      </c>
      <c r="D14105" s="15" t="s">
        <v>9108</v>
      </c>
      <c r="E14105">
        <v>2324</v>
      </c>
      <c r="F14105">
        <v>2673</v>
      </c>
      <c r="H14105">
        <v>22</v>
      </c>
      <c r="K14105" s="16">
        <f t="shared" si="684"/>
        <v>2602.88</v>
      </c>
      <c r="L14105" s="16">
        <f t="shared" si="683"/>
        <v>2739.8736842105263</v>
      </c>
      <c r="M14105" s="16">
        <f t="shared" si="685"/>
        <v>3113.4928229665074</v>
      </c>
      <c r="N14105" t="e">
        <f>INDEX(XML!$A$2:$R$782,MATCH(C14105,XML!$D$2:$D$737,0),2)</f>
        <v>#N/A</v>
      </c>
    </row>
    <row r="14106" spans="1:14" ht="45" x14ac:dyDescent="0.2">
      <c r="A14106">
        <v>50859</v>
      </c>
      <c r="B14106">
        <v>672401</v>
      </c>
      <c r="C14106" s="15" t="s">
        <v>9046</v>
      </c>
      <c r="D14106" s="15" t="s">
        <v>9047</v>
      </c>
      <c r="E14106">
        <v>896</v>
      </c>
      <c r="F14106">
        <v>1030</v>
      </c>
      <c r="H14106">
        <v>10</v>
      </c>
      <c r="K14106" s="16">
        <f t="shared" si="684"/>
        <v>1003.52</v>
      </c>
      <c r="L14106" s="16">
        <f t="shared" si="683"/>
        <v>1056.3368421052633</v>
      </c>
      <c r="M14106" s="16">
        <f t="shared" si="685"/>
        <v>1200.3827751196172</v>
      </c>
      <c r="N14106" t="e">
        <f>INDEX(XML!$A$2:$R$782,MATCH(C14106,XML!$D$2:$D$737,0),2)</f>
        <v>#N/A</v>
      </c>
    </row>
    <row r="14107" spans="1:14" ht="45" x14ac:dyDescent="0.2">
      <c r="A14107">
        <v>50860</v>
      </c>
      <c r="B14107">
        <v>672402</v>
      </c>
      <c r="C14107" s="15" t="s">
        <v>9048</v>
      </c>
      <c r="D14107" s="15" t="s">
        <v>9049</v>
      </c>
      <c r="E14107">
        <v>1331</v>
      </c>
      <c r="F14107">
        <v>1531</v>
      </c>
      <c r="H14107">
        <v>4</v>
      </c>
      <c r="K14107" s="16">
        <f t="shared" si="684"/>
        <v>1490.72</v>
      </c>
      <c r="L14107" s="16">
        <f t="shared" si="683"/>
        <v>1569.1789473684209</v>
      </c>
      <c r="M14107" s="16">
        <f t="shared" si="685"/>
        <v>1783.1578947368421</v>
      </c>
      <c r="N14107" t="e">
        <f>INDEX(XML!$A$2:$R$782,MATCH(C14107,XML!$D$2:$D$737,0),2)</f>
        <v>#N/A</v>
      </c>
    </row>
    <row r="14108" spans="1:14" ht="45" x14ac:dyDescent="0.2">
      <c r="A14108">
        <v>50862</v>
      </c>
      <c r="B14108">
        <v>672412</v>
      </c>
      <c r="C14108" s="15" t="s">
        <v>9109</v>
      </c>
      <c r="D14108" s="15" t="s">
        <v>9110</v>
      </c>
      <c r="E14108">
        <v>2323</v>
      </c>
      <c r="F14108">
        <v>2672</v>
      </c>
      <c r="H14108">
        <v>15</v>
      </c>
      <c r="K14108" s="16">
        <f t="shared" si="684"/>
        <v>2601.7600000000002</v>
      </c>
      <c r="L14108" s="16">
        <f t="shared" si="683"/>
        <v>2738.6947368421056</v>
      </c>
      <c r="M14108" s="16">
        <f t="shared" si="685"/>
        <v>3112.1531100478473</v>
      </c>
      <c r="N14108" t="e">
        <f>INDEX(XML!$A$2:$R$782,MATCH(C14108,XML!$D$2:$D$737,0),2)</f>
        <v>#N/A</v>
      </c>
    </row>
    <row r="14109" spans="1:14" ht="56.25" x14ac:dyDescent="0.2">
      <c r="A14109">
        <v>50864</v>
      </c>
      <c r="B14109">
        <v>672434</v>
      </c>
      <c r="C14109" s="15" t="s">
        <v>9174</v>
      </c>
      <c r="D14109" s="15" t="s">
        <v>9175</v>
      </c>
      <c r="E14109">
        <v>1035</v>
      </c>
      <c r="F14109">
        <v>1190</v>
      </c>
      <c r="H14109">
        <v>2</v>
      </c>
      <c r="K14109" s="16">
        <f t="shared" si="684"/>
        <v>1159.2</v>
      </c>
      <c r="L14109" s="16">
        <f t="shared" si="683"/>
        <v>1220.2105263157894</v>
      </c>
      <c r="M14109" s="16">
        <f t="shared" si="685"/>
        <v>1386.602870813397</v>
      </c>
      <c r="N14109" t="e">
        <f>INDEX(XML!$A$2:$R$782,MATCH(C14109,XML!$D$2:$D$737,0),2)</f>
        <v>#N/A</v>
      </c>
    </row>
    <row r="14110" spans="1:14" ht="45" x14ac:dyDescent="0.2">
      <c r="A14110">
        <v>47633</v>
      </c>
      <c r="B14110">
        <v>673620</v>
      </c>
      <c r="C14110" s="15" t="s">
        <v>13718</v>
      </c>
      <c r="D14110" s="15" t="s">
        <v>13719</v>
      </c>
      <c r="E14110">
        <v>768</v>
      </c>
      <c r="F14110">
        <v>889</v>
      </c>
      <c r="H14110">
        <v>4</v>
      </c>
      <c r="K14110" s="16">
        <f t="shared" si="684"/>
        <v>860.16</v>
      </c>
      <c r="L14110" s="16">
        <f t="shared" si="683"/>
        <v>905.43157894736839</v>
      </c>
      <c r="M14110" s="16">
        <f t="shared" si="685"/>
        <v>1028.8995215311004</v>
      </c>
      <c r="N14110" t="e">
        <f>INDEX(XML!$A$2:$R$782,MATCH(C14110,XML!$D$2:$D$737,0),2)</f>
        <v>#N/A</v>
      </c>
    </row>
    <row r="14111" spans="1:14" ht="56.25" x14ac:dyDescent="0.2">
      <c r="A14111">
        <v>47640</v>
      </c>
      <c r="B14111">
        <v>673740</v>
      </c>
      <c r="C14111" s="15" t="s">
        <v>13744</v>
      </c>
      <c r="D14111" s="15" t="s">
        <v>13745</v>
      </c>
      <c r="E14111">
        <v>1013</v>
      </c>
      <c r="F14111">
        <v>1173</v>
      </c>
      <c r="H14111">
        <v>3</v>
      </c>
      <c r="K14111" s="16">
        <f t="shared" si="684"/>
        <v>1134.56</v>
      </c>
      <c r="L14111" s="16">
        <f t="shared" si="683"/>
        <v>1194.2736842105264</v>
      </c>
      <c r="M14111" s="16">
        <f t="shared" si="685"/>
        <v>1357.129186602871</v>
      </c>
      <c r="N14111" t="e">
        <f>INDEX(XML!$A$2:$R$782,MATCH(C14111,XML!$D$2:$D$737,0),2)</f>
        <v>#N/A</v>
      </c>
    </row>
    <row r="14112" spans="1:14" ht="45" x14ac:dyDescent="0.2">
      <c r="A14112">
        <v>47635</v>
      </c>
      <c r="B14112">
        <v>673650</v>
      </c>
      <c r="C14112" s="15" t="s">
        <v>13742</v>
      </c>
      <c r="D14112" s="15" t="s">
        <v>13743</v>
      </c>
      <c r="E14112">
        <v>904</v>
      </c>
      <c r="F14112">
        <v>1047</v>
      </c>
      <c r="H14112">
        <v>31</v>
      </c>
      <c r="K14112" s="16">
        <f t="shared" si="684"/>
        <v>1012.48</v>
      </c>
      <c r="L14112" s="16">
        <f t="shared" si="683"/>
        <v>1065.7684210526315</v>
      </c>
      <c r="M14112" s="16">
        <f t="shared" si="685"/>
        <v>1211.1004784688996</v>
      </c>
      <c r="N14112" t="e">
        <f>INDEX(XML!$A$2:$R$782,MATCH(C14112,XML!$D$2:$D$737,0),2)</f>
        <v>#N/A</v>
      </c>
    </row>
    <row r="14113" spans="1:14" ht="56.25" x14ac:dyDescent="0.2">
      <c r="A14113">
        <v>47636</v>
      </c>
      <c r="B14113">
        <v>673680</v>
      </c>
      <c r="C14113" s="15" t="s">
        <v>13726</v>
      </c>
      <c r="D14113" s="15" t="s">
        <v>13727</v>
      </c>
      <c r="E14113">
        <v>1482</v>
      </c>
      <c r="F14113">
        <v>1716</v>
      </c>
      <c r="H14113">
        <v>13</v>
      </c>
      <c r="K14113" s="16">
        <f t="shared" si="684"/>
        <v>1659.84</v>
      </c>
      <c r="L14113" s="16">
        <f t="shared" si="683"/>
        <v>1747.2</v>
      </c>
      <c r="M14113" s="16">
        <f t="shared" si="685"/>
        <v>1985.4545454545455</v>
      </c>
      <c r="N14113" t="e">
        <f>INDEX(XML!$A$2:$R$782,MATCH(C14113,XML!$D$2:$D$737,0),2)</f>
        <v>#N/A</v>
      </c>
    </row>
    <row r="14114" spans="1:14" ht="22.5" x14ac:dyDescent="0.2">
      <c r="A14114">
        <v>47655</v>
      </c>
      <c r="B14114">
        <v>673950</v>
      </c>
      <c r="C14114" s="15" t="s">
        <v>37001</v>
      </c>
      <c r="D14114" s="15" t="s">
        <v>37002</v>
      </c>
      <c r="E14114">
        <v>565</v>
      </c>
      <c r="F14114">
        <v>654</v>
      </c>
      <c r="H14114">
        <v>2</v>
      </c>
      <c r="K14114" s="16">
        <f t="shared" si="684"/>
        <v>632.79999999999995</v>
      </c>
      <c r="L14114" s="16">
        <f t="shared" si="683"/>
        <v>666.10526315789468</v>
      </c>
      <c r="M14114" s="16">
        <f t="shared" si="685"/>
        <v>756.93779904306211</v>
      </c>
      <c r="N14114" t="e">
        <f>INDEX(XML!$A$2:$R$782,MATCH(C14114,XML!$D$2:$D$737,0),2)</f>
        <v>#N/A</v>
      </c>
    </row>
    <row r="14115" spans="1:14" ht="22.5" x14ac:dyDescent="0.2">
      <c r="A14115">
        <v>47657</v>
      </c>
      <c r="B14115">
        <v>673970</v>
      </c>
      <c r="C14115" s="15" t="s">
        <v>13752</v>
      </c>
      <c r="D14115" s="15" t="s">
        <v>13753</v>
      </c>
      <c r="E14115">
        <v>1138</v>
      </c>
      <c r="F14115">
        <v>1317</v>
      </c>
      <c r="H14115">
        <v>1</v>
      </c>
      <c r="K14115" s="16">
        <f t="shared" si="684"/>
        <v>1274.56</v>
      </c>
      <c r="L14115" s="16">
        <f t="shared" si="683"/>
        <v>1341.6421052631579</v>
      </c>
      <c r="M14115" s="16">
        <f t="shared" si="685"/>
        <v>1524.5933014354066</v>
      </c>
      <c r="N14115" t="e">
        <f>INDEX(XML!$A$2:$R$782,MATCH(C14115,XML!$D$2:$D$737,0),2)</f>
        <v>#N/A</v>
      </c>
    </row>
    <row r="14116" spans="1:14" ht="78.75" x14ac:dyDescent="0.2">
      <c r="A14116">
        <v>52338</v>
      </c>
      <c r="B14116">
        <v>673682</v>
      </c>
      <c r="C14116" s="15" t="s">
        <v>13740</v>
      </c>
      <c r="D14116" s="15" t="s">
        <v>13741</v>
      </c>
      <c r="E14116">
        <v>2213</v>
      </c>
      <c r="F14116">
        <v>2545</v>
      </c>
      <c r="H14116">
        <v>9</v>
      </c>
      <c r="K14116" s="16">
        <f t="shared" si="684"/>
        <v>2478.56</v>
      </c>
      <c r="L14116" s="16">
        <f t="shared" si="683"/>
        <v>2609.0105263157893</v>
      </c>
      <c r="M14116" s="16">
        <f t="shared" si="685"/>
        <v>2964.7846889952152</v>
      </c>
      <c r="N14116" t="e">
        <f>INDEX(XML!$A$2:$R$782,MATCH(C14116,XML!$D$2:$D$737,0),2)</f>
        <v>#N/A</v>
      </c>
    </row>
    <row r="14117" spans="1:14" ht="67.5" x14ac:dyDescent="0.2">
      <c r="A14117">
        <v>52335</v>
      </c>
      <c r="B14117">
        <v>673652</v>
      </c>
      <c r="C14117" s="15" t="s">
        <v>13734</v>
      </c>
      <c r="D14117" s="15" t="s">
        <v>13735</v>
      </c>
      <c r="E14117">
        <v>1394</v>
      </c>
      <c r="F14117">
        <v>1603</v>
      </c>
      <c r="H14117">
        <v>13</v>
      </c>
      <c r="K14117" s="16">
        <f t="shared" si="684"/>
        <v>1561.28</v>
      </c>
      <c r="L14117" s="16">
        <f t="shared" si="683"/>
        <v>1643.4526315789474</v>
      </c>
      <c r="M14117" s="16">
        <f t="shared" si="685"/>
        <v>1867.5598086124403</v>
      </c>
      <c r="N14117" t="e">
        <f>INDEX(XML!$A$2:$R$782,MATCH(C14117,XML!$D$2:$D$737,0),2)</f>
        <v>#N/A</v>
      </c>
    </row>
    <row r="14118" spans="1:14" ht="67.5" x14ac:dyDescent="0.2">
      <c r="A14118">
        <v>52347</v>
      </c>
      <c r="B14118">
        <v>673952</v>
      </c>
      <c r="C14118" s="15" t="s">
        <v>13760</v>
      </c>
      <c r="D14118" s="15" t="s">
        <v>13761</v>
      </c>
      <c r="E14118">
        <v>874</v>
      </c>
      <c r="F14118">
        <v>1005</v>
      </c>
      <c r="H14118">
        <v>3</v>
      </c>
      <c r="K14118" s="16">
        <f t="shared" si="684"/>
        <v>978.88</v>
      </c>
      <c r="L14118" s="16">
        <f t="shared" si="683"/>
        <v>1030.4000000000001</v>
      </c>
      <c r="M14118" s="16">
        <f t="shared" si="685"/>
        <v>1170.909090909091</v>
      </c>
      <c r="N14118" t="e">
        <f>INDEX(XML!$A$2:$R$782,MATCH(C14118,XML!$D$2:$D$737,0),2)</f>
        <v>#N/A</v>
      </c>
    </row>
    <row r="14119" spans="1:14" ht="67.5" x14ac:dyDescent="0.2">
      <c r="A14119">
        <v>52351</v>
      </c>
      <c r="B14119">
        <v>673972</v>
      </c>
      <c r="C14119" s="15" t="s">
        <v>13754</v>
      </c>
      <c r="D14119" s="15" t="s">
        <v>13755</v>
      </c>
      <c r="E14119">
        <v>1768</v>
      </c>
      <c r="F14119">
        <v>2033</v>
      </c>
      <c r="H14119">
        <v>3</v>
      </c>
      <c r="K14119" s="16">
        <f t="shared" si="684"/>
        <v>1980.16</v>
      </c>
      <c r="L14119" s="16">
        <f t="shared" si="683"/>
        <v>2084.378947368421</v>
      </c>
      <c r="M14119" s="16">
        <f t="shared" si="685"/>
        <v>2368.6124401913876</v>
      </c>
      <c r="N14119" t="e">
        <f>INDEX(XML!$A$2:$R$782,MATCH(C14119,XML!$D$2:$D$737,0),2)</f>
        <v>#N/A</v>
      </c>
    </row>
    <row r="14120" spans="1:14" ht="33.75" x14ac:dyDescent="0.2">
      <c r="A14120">
        <v>47667</v>
      </c>
      <c r="B14120">
        <v>673753</v>
      </c>
      <c r="C14120" s="15" t="s">
        <v>13746</v>
      </c>
      <c r="D14120" s="15" t="s">
        <v>13747</v>
      </c>
      <c r="E14120">
        <v>1549</v>
      </c>
      <c r="F14120">
        <v>1794</v>
      </c>
      <c r="H14120">
        <v>7</v>
      </c>
      <c r="K14120" s="16">
        <f t="shared" si="684"/>
        <v>1734.88</v>
      </c>
      <c r="L14120" s="16">
        <f t="shared" si="683"/>
        <v>1826.1894736842105</v>
      </c>
      <c r="M14120" s="16">
        <f t="shared" si="685"/>
        <v>2075.2153110047843</v>
      </c>
      <c r="N14120" t="e">
        <f>INDEX(XML!$A$2:$R$782,MATCH(C14120,XML!$D$2:$D$737,0),2)</f>
        <v>#N/A</v>
      </c>
    </row>
    <row r="14121" spans="1:14" ht="45" x14ac:dyDescent="0.2">
      <c r="A14121">
        <v>47661</v>
      </c>
      <c r="B14121">
        <v>673653</v>
      </c>
      <c r="C14121" s="15" t="s">
        <v>13728</v>
      </c>
      <c r="D14121" s="15" t="s">
        <v>13729</v>
      </c>
      <c r="E14121">
        <v>1394</v>
      </c>
      <c r="F14121">
        <v>1615</v>
      </c>
      <c r="H14121">
        <v>39</v>
      </c>
      <c r="K14121" s="16">
        <f t="shared" si="684"/>
        <v>1561.28</v>
      </c>
      <c r="L14121" s="16">
        <f t="shared" si="683"/>
        <v>1643.4526315789474</v>
      </c>
      <c r="M14121" s="16">
        <f t="shared" si="685"/>
        <v>1867.5598086124403</v>
      </c>
      <c r="N14121" t="e">
        <f>INDEX(XML!$A$2:$R$782,MATCH(C14121,XML!$D$2:$D$737,0),2)</f>
        <v>#N/A</v>
      </c>
    </row>
    <row r="14122" spans="1:14" ht="56.25" x14ac:dyDescent="0.2">
      <c r="A14122">
        <v>47662</v>
      </c>
      <c r="B14122">
        <v>673683</v>
      </c>
      <c r="C14122" s="15" t="s">
        <v>13730</v>
      </c>
      <c r="D14122" s="15" t="s">
        <v>13731</v>
      </c>
      <c r="E14122">
        <v>2214</v>
      </c>
      <c r="F14122">
        <v>2564</v>
      </c>
      <c r="H14122">
        <v>4</v>
      </c>
      <c r="I14122">
        <v>1</v>
      </c>
      <c r="K14122" s="16">
        <f t="shared" si="684"/>
        <v>2479.6799999999998</v>
      </c>
      <c r="L14122" s="16">
        <f t="shared" si="683"/>
        <v>2610.18947368421</v>
      </c>
      <c r="M14122" s="16">
        <f t="shared" si="685"/>
        <v>2966.1244019138753</v>
      </c>
      <c r="N14122" t="e">
        <f>INDEX(XML!$A$2:$R$782,MATCH(C14122,XML!$D$2:$D$737,0),2)</f>
        <v>#N/A</v>
      </c>
    </row>
    <row r="14123" spans="1:14" ht="56.25" x14ac:dyDescent="0.2">
      <c r="A14123">
        <v>47668</v>
      </c>
      <c r="B14123">
        <v>673763</v>
      </c>
      <c r="C14123" s="15" t="s">
        <v>20266</v>
      </c>
      <c r="D14123" s="15" t="s">
        <v>20267</v>
      </c>
      <c r="E14123">
        <v>9167</v>
      </c>
      <c r="F14123">
        <v>9167</v>
      </c>
      <c r="H14123">
        <v>3</v>
      </c>
      <c r="K14123" s="16">
        <f t="shared" si="684"/>
        <v>10267.040000000001</v>
      </c>
      <c r="L14123" s="16">
        <f t="shared" si="683"/>
        <v>10807.410526315791</v>
      </c>
      <c r="M14123" s="16">
        <f t="shared" si="685"/>
        <v>12281.148325358854</v>
      </c>
      <c r="N14123" t="e">
        <f>INDEX(XML!$A$2:$R$782,MATCH(C14123,XML!$D$2:$D$737,0),2)</f>
        <v>#N/A</v>
      </c>
    </row>
    <row r="14124" spans="1:14" ht="33.75" x14ac:dyDescent="0.2">
      <c r="A14124">
        <v>47678</v>
      </c>
      <c r="B14124">
        <v>673883</v>
      </c>
      <c r="C14124" s="15" t="s">
        <v>13748</v>
      </c>
      <c r="D14124" s="15" t="s">
        <v>13749</v>
      </c>
      <c r="E14124">
        <v>4938</v>
      </c>
      <c r="F14124">
        <v>5722</v>
      </c>
      <c r="H14124">
        <v>4</v>
      </c>
      <c r="K14124" s="16">
        <f t="shared" si="684"/>
        <v>5530.5599999999995</v>
      </c>
      <c r="L14124" s="16">
        <f t="shared" si="683"/>
        <v>5821.6421052631576</v>
      </c>
      <c r="M14124" s="16">
        <f t="shared" si="685"/>
        <v>6615.5023923444969</v>
      </c>
      <c r="N14124" t="e">
        <f>INDEX(XML!$A$2:$R$782,MATCH(C14124,XML!$D$2:$D$737,0),2)</f>
        <v>#N/A</v>
      </c>
    </row>
    <row r="14125" spans="1:14" ht="33.75" x14ac:dyDescent="0.2">
      <c r="A14125">
        <v>47683</v>
      </c>
      <c r="B14125">
        <v>673973</v>
      </c>
      <c r="C14125" s="15" t="s">
        <v>13750</v>
      </c>
      <c r="D14125" s="15" t="s">
        <v>13751</v>
      </c>
      <c r="E14125">
        <v>1768</v>
      </c>
      <c r="F14125">
        <v>2033</v>
      </c>
      <c r="H14125">
        <v>1</v>
      </c>
      <c r="K14125" s="16">
        <f t="shared" si="684"/>
        <v>1980.16</v>
      </c>
      <c r="L14125" s="16">
        <f t="shared" si="683"/>
        <v>2084.378947368421</v>
      </c>
      <c r="M14125" s="16">
        <f t="shared" si="685"/>
        <v>2368.6124401913876</v>
      </c>
      <c r="N14125" t="e">
        <f>INDEX(XML!$A$2:$R$782,MATCH(C14125,XML!$D$2:$D$737,0),2)</f>
        <v>#N/A</v>
      </c>
    </row>
    <row r="14126" spans="1:14" ht="78.75" x14ac:dyDescent="0.2">
      <c r="A14126">
        <v>52328</v>
      </c>
      <c r="B14126">
        <v>673611</v>
      </c>
      <c r="C14126" s="15" t="s">
        <v>13720</v>
      </c>
      <c r="D14126" s="15" t="s">
        <v>13721</v>
      </c>
      <c r="E14126">
        <v>908</v>
      </c>
      <c r="F14126">
        <v>1044</v>
      </c>
      <c r="H14126">
        <v>1</v>
      </c>
      <c r="K14126" s="16">
        <f t="shared" si="684"/>
        <v>1016.96</v>
      </c>
      <c r="L14126" s="16">
        <f t="shared" si="683"/>
        <v>1070.4842105263158</v>
      </c>
      <c r="M14126" s="16">
        <f t="shared" si="685"/>
        <v>1216.4593301435407</v>
      </c>
      <c r="N14126" t="e">
        <f>INDEX(XML!$A$2:$R$782,MATCH(C14126,XML!$D$2:$D$737,0),2)</f>
        <v>#N/A</v>
      </c>
    </row>
    <row r="14127" spans="1:14" ht="78.75" x14ac:dyDescent="0.2">
      <c r="A14127">
        <v>52331</v>
      </c>
      <c r="B14127">
        <v>673631</v>
      </c>
      <c r="C14127" s="15" t="s">
        <v>13722</v>
      </c>
      <c r="D14127" s="15" t="s">
        <v>13723</v>
      </c>
      <c r="E14127">
        <v>1236</v>
      </c>
      <c r="F14127">
        <v>1421</v>
      </c>
      <c r="H14127">
        <v>2</v>
      </c>
      <c r="K14127" s="16">
        <f t="shared" si="684"/>
        <v>1384.32</v>
      </c>
      <c r="L14127" s="16">
        <f t="shared" si="683"/>
        <v>1457.1789473684209</v>
      </c>
      <c r="M14127" s="16">
        <f t="shared" si="685"/>
        <v>1655.8851674641148</v>
      </c>
      <c r="N14127" t="e">
        <f>INDEX(XML!$A$2:$R$782,MATCH(C14127,XML!$D$2:$D$737,0),2)</f>
        <v>#N/A</v>
      </c>
    </row>
    <row r="14128" spans="1:14" ht="67.5" x14ac:dyDescent="0.2">
      <c r="A14128">
        <v>52332</v>
      </c>
      <c r="B14128">
        <v>673641</v>
      </c>
      <c r="C14128" s="15" t="s">
        <v>13724</v>
      </c>
      <c r="D14128" s="15" t="s">
        <v>13725</v>
      </c>
      <c r="E14128">
        <v>1265</v>
      </c>
      <c r="F14128">
        <v>1455</v>
      </c>
      <c r="H14128">
        <v>9</v>
      </c>
      <c r="K14128" s="16">
        <f t="shared" si="684"/>
        <v>1416.8</v>
      </c>
      <c r="L14128" s="16">
        <f t="shared" si="683"/>
        <v>1491.3684210526317</v>
      </c>
      <c r="M14128" s="16">
        <f t="shared" si="685"/>
        <v>1694.7368421052633</v>
      </c>
      <c r="N14128" t="e">
        <f>INDEX(XML!$A$2:$R$782,MATCH(C14128,XML!$D$2:$D$737,0),2)</f>
        <v>#N/A</v>
      </c>
    </row>
    <row r="14129" spans="1:14" ht="78.75" x14ac:dyDescent="0.2">
      <c r="A14129">
        <v>52336</v>
      </c>
      <c r="B14129">
        <v>673661</v>
      </c>
      <c r="C14129" s="15" t="s">
        <v>13736</v>
      </c>
      <c r="D14129" s="15" t="s">
        <v>13737</v>
      </c>
      <c r="E14129">
        <v>1004</v>
      </c>
      <c r="F14129">
        <v>1155</v>
      </c>
      <c r="H14129">
        <v>4</v>
      </c>
      <c r="K14129" s="16">
        <f t="shared" si="684"/>
        <v>1124.48</v>
      </c>
      <c r="L14129" s="16">
        <f t="shared" si="683"/>
        <v>1183.6631578947367</v>
      </c>
      <c r="M14129" s="16">
        <f t="shared" si="685"/>
        <v>1345.0717703349283</v>
      </c>
      <c r="N14129" t="e">
        <f>INDEX(XML!$A$2:$R$782,MATCH(C14129,XML!$D$2:$D$737,0),2)</f>
        <v>#N/A</v>
      </c>
    </row>
    <row r="14130" spans="1:14" ht="67.5" x14ac:dyDescent="0.2">
      <c r="A14130">
        <v>52334</v>
      </c>
      <c r="B14130">
        <v>673651</v>
      </c>
      <c r="C14130" s="15" t="s">
        <v>13732</v>
      </c>
      <c r="D14130" s="15" t="s">
        <v>13733</v>
      </c>
      <c r="E14130">
        <v>904</v>
      </c>
      <c r="F14130">
        <v>1040</v>
      </c>
      <c r="H14130">
        <v>6</v>
      </c>
      <c r="K14130" s="16">
        <f t="shared" si="684"/>
        <v>1012.48</v>
      </c>
      <c r="L14130" s="16">
        <f t="shared" si="683"/>
        <v>1065.7684210526315</v>
      </c>
      <c r="M14130" s="16">
        <f t="shared" si="685"/>
        <v>1211.1004784688996</v>
      </c>
      <c r="N14130" t="e">
        <f>INDEX(XML!$A$2:$R$782,MATCH(C14130,XML!$D$2:$D$737,0),2)</f>
        <v>#N/A</v>
      </c>
    </row>
    <row r="14131" spans="1:14" ht="78.75" x14ac:dyDescent="0.2">
      <c r="A14131">
        <v>52337</v>
      </c>
      <c r="B14131">
        <v>673681</v>
      </c>
      <c r="C14131" s="15" t="s">
        <v>13738</v>
      </c>
      <c r="D14131" s="15" t="s">
        <v>13739</v>
      </c>
      <c r="E14131">
        <v>1481</v>
      </c>
      <c r="F14131">
        <v>1703</v>
      </c>
      <c r="H14131">
        <v>13</v>
      </c>
      <c r="K14131" s="16">
        <f t="shared" si="684"/>
        <v>1658.72</v>
      </c>
      <c r="L14131" s="16">
        <f t="shared" si="683"/>
        <v>1746.0210526315789</v>
      </c>
      <c r="M14131" s="16">
        <f t="shared" si="685"/>
        <v>1984.1148325358852</v>
      </c>
      <c r="N14131" t="e">
        <f>INDEX(XML!$A$2:$R$782,MATCH(C14131,XML!$D$2:$D$737,0),2)</f>
        <v>#N/A</v>
      </c>
    </row>
    <row r="14132" spans="1:14" ht="78.75" x14ac:dyDescent="0.2">
      <c r="A14132">
        <v>52348</v>
      </c>
      <c r="B14132">
        <v>673961</v>
      </c>
      <c r="C14132" s="15" t="s">
        <v>13758</v>
      </c>
      <c r="D14132" s="15" t="s">
        <v>13759</v>
      </c>
      <c r="E14132">
        <v>872</v>
      </c>
      <c r="F14132">
        <v>1003</v>
      </c>
      <c r="H14132">
        <v>5</v>
      </c>
      <c r="K14132" s="16">
        <f t="shared" si="684"/>
        <v>976.64</v>
      </c>
      <c r="L14132" s="16">
        <f t="shared" si="683"/>
        <v>1028.042105263158</v>
      </c>
      <c r="M14132" s="16">
        <f t="shared" si="685"/>
        <v>1168.2296650717706</v>
      </c>
      <c r="N14132" t="e">
        <f>INDEX(XML!$A$2:$R$782,MATCH(C14132,XML!$D$2:$D$737,0),2)</f>
        <v>#N/A</v>
      </c>
    </row>
    <row r="14133" spans="1:14" ht="78.75" x14ac:dyDescent="0.2">
      <c r="A14133">
        <v>52350</v>
      </c>
      <c r="B14133">
        <v>673971</v>
      </c>
      <c r="C14133" s="15" t="s">
        <v>13756</v>
      </c>
      <c r="D14133" s="15" t="s">
        <v>13757</v>
      </c>
      <c r="E14133">
        <v>1137</v>
      </c>
      <c r="F14133">
        <v>1308</v>
      </c>
      <c r="H14133">
        <v>9</v>
      </c>
      <c r="K14133" s="16">
        <f t="shared" si="684"/>
        <v>1273.44</v>
      </c>
      <c r="L14133" s="16">
        <f t="shared" si="683"/>
        <v>1340.4631578947369</v>
      </c>
      <c r="M14133" s="16">
        <f t="shared" si="685"/>
        <v>1523.2535885167463</v>
      </c>
      <c r="N14133" t="e">
        <f>INDEX(XML!$A$2:$R$782,MATCH(C14133,XML!$D$2:$D$737,0),2)</f>
        <v>#N/A</v>
      </c>
    </row>
    <row r="14134" spans="1:14" ht="15.75" x14ac:dyDescent="0.25">
      <c r="A14134" s="184" t="s">
        <v>9373</v>
      </c>
      <c r="B14134" s="184"/>
      <c r="C14134" s="185"/>
      <c r="D14134" s="185"/>
      <c r="E14134" s="184"/>
      <c r="F14134" s="184"/>
      <c r="G14134" s="184"/>
      <c r="H14134" s="184"/>
      <c r="I14134" s="184"/>
      <c r="J14134" s="184"/>
      <c r="K14134" s="16">
        <f t="shared" si="684"/>
        <v>0</v>
      </c>
      <c r="L14134" s="16">
        <f t="shared" si="683"/>
        <v>0</v>
      </c>
      <c r="M14134" s="16">
        <f t="shared" si="685"/>
        <v>0</v>
      </c>
      <c r="N14134" t="e">
        <f>INDEX(XML!$A$2:$R$782,MATCH(C14134,XML!$D$2:$D$737,0),2)</f>
        <v>#N/A</v>
      </c>
    </row>
    <row r="14135" spans="1:14" ht="56.25" x14ac:dyDescent="0.2">
      <c r="A14135">
        <v>80247</v>
      </c>
      <c r="B14135" t="s">
        <v>42791</v>
      </c>
      <c r="C14135" s="15" t="s">
        <v>42792</v>
      </c>
      <c r="D14135" s="15" t="s">
        <v>42793</v>
      </c>
      <c r="E14135">
        <v>1800</v>
      </c>
      <c r="F14135">
        <v>2340</v>
      </c>
      <c r="K14135" s="16">
        <f t="shared" si="684"/>
        <v>2016</v>
      </c>
      <c r="L14135" s="16">
        <f t="shared" si="683"/>
        <v>2122.1052631578946</v>
      </c>
      <c r="M14135" s="16">
        <f t="shared" si="685"/>
        <v>2411.4832535885166</v>
      </c>
      <c r="N14135" t="e">
        <f>INDEX(XML!$A$2:$R$782,MATCH(C14135,XML!$D$2:$D$737,0),2)</f>
        <v>#N/A</v>
      </c>
    </row>
    <row r="14136" spans="1:14" ht="33.75" x14ac:dyDescent="0.2">
      <c r="A14136">
        <v>10899</v>
      </c>
      <c r="B14136">
        <v>65021</v>
      </c>
      <c r="C14136" s="15" t="s">
        <v>9374</v>
      </c>
      <c r="D14136" s="15" t="s">
        <v>9375</v>
      </c>
      <c r="E14136">
        <v>494</v>
      </c>
      <c r="F14136">
        <v>642</v>
      </c>
      <c r="H14136">
        <v>26</v>
      </c>
      <c r="K14136" s="16">
        <f t="shared" si="684"/>
        <v>553.28</v>
      </c>
      <c r="L14136" s="16">
        <f t="shared" si="683"/>
        <v>582.4</v>
      </c>
      <c r="M14136" s="16">
        <f t="shared" si="685"/>
        <v>661.81818181818187</v>
      </c>
      <c r="N14136" t="e">
        <f>INDEX(XML!$A$2:$R$782,MATCH(C14136,XML!$D$2:$D$737,0),2)</f>
        <v>#N/A</v>
      </c>
    </row>
    <row r="14137" spans="1:14" ht="45" x14ac:dyDescent="0.2">
      <c r="A14137">
        <v>10895</v>
      </c>
      <c r="B14137" t="s">
        <v>9376</v>
      </c>
      <c r="C14137" s="15" t="s">
        <v>9377</v>
      </c>
      <c r="D14137" s="15" t="s">
        <v>9378</v>
      </c>
      <c r="E14137">
        <v>291</v>
      </c>
      <c r="F14137">
        <v>378</v>
      </c>
      <c r="H14137">
        <v>89</v>
      </c>
      <c r="K14137" s="16">
        <f t="shared" si="684"/>
        <v>325.92</v>
      </c>
      <c r="L14137" s="16">
        <f t="shared" si="683"/>
        <v>343.07368421052632</v>
      </c>
      <c r="M14137" s="16">
        <f t="shared" si="685"/>
        <v>389.85645933014354</v>
      </c>
      <c r="N14137" t="e">
        <f>INDEX(XML!$A$2:$R$782,MATCH(C14137,XML!$D$2:$D$737,0),2)</f>
        <v>#N/A</v>
      </c>
    </row>
    <row r="14138" spans="1:14" ht="67.5" x14ac:dyDescent="0.2">
      <c r="A14138">
        <v>12592</v>
      </c>
      <c r="B14138">
        <v>67020</v>
      </c>
      <c r="C14138" s="15" t="s">
        <v>9379</v>
      </c>
      <c r="D14138" s="15" t="s">
        <v>9380</v>
      </c>
      <c r="E14138">
        <v>250</v>
      </c>
      <c r="F14138">
        <v>315</v>
      </c>
      <c r="H14138" t="s">
        <v>37050</v>
      </c>
      <c r="K14138" s="16">
        <f t="shared" si="684"/>
        <v>280</v>
      </c>
      <c r="L14138" s="16">
        <f t="shared" si="683"/>
        <v>294.73684210526318</v>
      </c>
      <c r="M14138" s="16">
        <f t="shared" si="685"/>
        <v>334.9282296650718</v>
      </c>
      <c r="N14138" t="e">
        <f>INDEX(XML!$A$2:$R$782,MATCH(C14138,XML!$D$2:$D$737,0),2)</f>
        <v>#N/A</v>
      </c>
    </row>
    <row r="14139" spans="1:14" ht="33.75" x14ac:dyDescent="0.2">
      <c r="A14139">
        <v>10907</v>
      </c>
      <c r="B14139" t="s">
        <v>9381</v>
      </c>
      <c r="C14139" s="15" t="s">
        <v>9382</v>
      </c>
      <c r="D14139" s="15" t="s">
        <v>9383</v>
      </c>
      <c r="E14139">
        <v>318</v>
      </c>
      <c r="F14139">
        <v>403</v>
      </c>
      <c r="K14139" s="16">
        <f t="shared" si="684"/>
        <v>356.15999999999997</v>
      </c>
      <c r="L14139" s="16">
        <f t="shared" si="683"/>
        <v>374.90526315789475</v>
      </c>
      <c r="M14139" s="16">
        <f t="shared" si="685"/>
        <v>426.02870813397129</v>
      </c>
      <c r="N14139" t="e">
        <f>INDEX(XML!$A$2:$R$782,MATCH(C14139,XML!$D$2:$D$737,0),2)</f>
        <v>#N/A</v>
      </c>
    </row>
    <row r="14140" spans="1:14" ht="56.25" x14ac:dyDescent="0.2">
      <c r="A14140">
        <v>65032</v>
      </c>
      <c r="B14140">
        <v>53800</v>
      </c>
      <c r="C14140" s="15" t="s">
        <v>22949</v>
      </c>
      <c r="D14140" s="15" t="s">
        <v>22950</v>
      </c>
      <c r="E14140">
        <v>665</v>
      </c>
      <c r="F14140">
        <v>863</v>
      </c>
      <c r="K14140" s="16">
        <f t="shared" si="684"/>
        <v>744.8</v>
      </c>
      <c r="L14140" s="16">
        <f t="shared" si="683"/>
        <v>784</v>
      </c>
      <c r="M14140" s="16">
        <f t="shared" si="685"/>
        <v>890.90909090909088</v>
      </c>
      <c r="N14140" t="e">
        <f>INDEX(XML!$A$2:$R$782,MATCH(C14140,XML!$D$2:$D$737,0),2)</f>
        <v>#N/A</v>
      </c>
    </row>
    <row r="14141" spans="1:14" ht="45" x14ac:dyDescent="0.2">
      <c r="A14141">
        <v>65033</v>
      </c>
      <c r="B14141" t="s">
        <v>22951</v>
      </c>
      <c r="C14141" s="15" t="s">
        <v>22952</v>
      </c>
      <c r="D14141" s="15" t="s">
        <v>22953</v>
      </c>
      <c r="E14141">
        <v>1033</v>
      </c>
      <c r="F14141">
        <v>1342</v>
      </c>
      <c r="H14141" t="s">
        <v>746</v>
      </c>
      <c r="K14141" s="16">
        <f t="shared" si="684"/>
        <v>1156.96</v>
      </c>
      <c r="L14141" s="16">
        <f t="shared" si="683"/>
        <v>1217.8526315789475</v>
      </c>
      <c r="M14141" s="16">
        <f t="shared" si="685"/>
        <v>1383.9234449760768</v>
      </c>
      <c r="N14141" t="e">
        <f>INDEX(XML!$A$2:$R$782,MATCH(C14141,XML!$D$2:$D$737,0),2)</f>
        <v>#N/A</v>
      </c>
    </row>
    <row r="14142" spans="1:14" ht="45" x14ac:dyDescent="0.2">
      <c r="A14142">
        <v>10896</v>
      </c>
      <c r="B14142">
        <v>65002</v>
      </c>
      <c r="C14142" s="15" t="s">
        <v>9384</v>
      </c>
      <c r="D14142" s="15" t="s">
        <v>9385</v>
      </c>
      <c r="E14142">
        <v>214</v>
      </c>
      <c r="F14142">
        <v>269</v>
      </c>
      <c r="H14142" t="s">
        <v>768</v>
      </c>
      <c r="K14142" s="16">
        <f t="shared" si="684"/>
        <v>239.68</v>
      </c>
      <c r="L14142" s="16">
        <f t="shared" si="683"/>
        <v>252.29473684210527</v>
      </c>
      <c r="M14142" s="16">
        <f t="shared" si="685"/>
        <v>286.69856459330146</v>
      </c>
      <c r="N14142" t="e">
        <f>INDEX(XML!$A$2:$R$782,MATCH(C14142,XML!$D$2:$D$737,0),2)</f>
        <v>#N/A</v>
      </c>
    </row>
    <row r="14143" spans="1:14" ht="33.75" x14ac:dyDescent="0.2">
      <c r="A14143">
        <v>10900</v>
      </c>
      <c r="B14143" t="s">
        <v>9386</v>
      </c>
      <c r="C14143" s="15" t="s">
        <v>9387</v>
      </c>
      <c r="D14143" s="15" t="s">
        <v>9388</v>
      </c>
      <c r="E14143">
        <v>188</v>
      </c>
      <c r="F14143">
        <v>221</v>
      </c>
      <c r="H14143" t="s">
        <v>3108</v>
      </c>
      <c r="K14143" s="16">
        <f t="shared" si="684"/>
        <v>210.56</v>
      </c>
      <c r="L14143" s="16">
        <f t="shared" si="683"/>
        <v>221.6421052631579</v>
      </c>
      <c r="M14143" s="16">
        <f t="shared" si="685"/>
        <v>251.86602870813397</v>
      </c>
      <c r="N14143" t="e">
        <f>INDEX(XML!$A$2:$R$782,MATCH(C14143,XML!$D$2:$D$737,0),2)</f>
        <v>#N/A</v>
      </c>
    </row>
    <row r="14144" spans="1:14" ht="45" x14ac:dyDescent="0.2">
      <c r="A14144">
        <v>10908</v>
      </c>
      <c r="B14144">
        <v>67030</v>
      </c>
      <c r="C14144" s="15" t="s">
        <v>9389</v>
      </c>
      <c r="D14144" s="15" t="s">
        <v>9390</v>
      </c>
      <c r="E14144">
        <v>322</v>
      </c>
      <c r="F14144">
        <v>403</v>
      </c>
      <c r="H14144">
        <v>105</v>
      </c>
      <c r="K14144" s="16">
        <f t="shared" si="684"/>
        <v>360.64</v>
      </c>
      <c r="L14144" s="16">
        <f t="shared" si="683"/>
        <v>379.62105263157895</v>
      </c>
      <c r="M14144" s="16">
        <f t="shared" si="685"/>
        <v>431.38755980861242</v>
      </c>
      <c r="N14144" t="e">
        <f>INDEX(XML!$A$2:$R$782,MATCH(C14144,XML!$D$2:$D$737,0),2)</f>
        <v>#N/A</v>
      </c>
    </row>
    <row r="14145" spans="1:14" ht="45" x14ac:dyDescent="0.2">
      <c r="A14145">
        <v>10912</v>
      </c>
      <c r="B14145" t="s">
        <v>9391</v>
      </c>
      <c r="C14145" s="15" t="s">
        <v>9392</v>
      </c>
      <c r="D14145" s="15" t="s">
        <v>9393</v>
      </c>
      <c r="E14145">
        <v>381</v>
      </c>
      <c r="F14145">
        <v>495</v>
      </c>
      <c r="H14145" t="s">
        <v>46576</v>
      </c>
      <c r="K14145" s="16">
        <f t="shared" si="684"/>
        <v>426.72</v>
      </c>
      <c r="L14145" s="16">
        <f t="shared" si="683"/>
        <v>449.17894736842106</v>
      </c>
      <c r="M14145" s="16">
        <f t="shared" si="685"/>
        <v>510.43062200956939</v>
      </c>
      <c r="N14145" t="e">
        <f>INDEX(XML!$A$2:$R$782,MATCH(C14145,XML!$D$2:$D$737,0),2)</f>
        <v>#N/A</v>
      </c>
    </row>
    <row r="14146" spans="1:14" ht="33.75" x14ac:dyDescent="0.2">
      <c r="A14146">
        <v>12593</v>
      </c>
      <c r="B14146">
        <v>67040</v>
      </c>
      <c r="C14146" s="15" t="s">
        <v>9394</v>
      </c>
      <c r="D14146" s="15" t="s">
        <v>9395</v>
      </c>
      <c r="E14146">
        <v>501</v>
      </c>
      <c r="F14146">
        <v>651</v>
      </c>
      <c r="H14146" t="s">
        <v>15945</v>
      </c>
      <c r="K14146" s="16">
        <f t="shared" si="684"/>
        <v>561.12</v>
      </c>
      <c r="L14146" s="16">
        <f t="shared" si="683"/>
        <v>590.65263157894742</v>
      </c>
      <c r="M14146" s="16">
        <f t="shared" si="685"/>
        <v>671.19617224880392</v>
      </c>
      <c r="N14146" t="e">
        <f>INDEX(XML!$A$2:$R$782,MATCH(C14146,XML!$D$2:$D$737,0),2)</f>
        <v>#N/A</v>
      </c>
    </row>
    <row r="14147" spans="1:14" ht="45" x14ac:dyDescent="0.2">
      <c r="A14147">
        <v>12595</v>
      </c>
      <c r="B14147">
        <v>67048</v>
      </c>
      <c r="C14147" s="15" t="s">
        <v>9396</v>
      </c>
      <c r="D14147" s="15" t="s">
        <v>9397</v>
      </c>
      <c r="E14147">
        <v>885</v>
      </c>
      <c r="F14147">
        <v>940</v>
      </c>
      <c r="K14147" s="16">
        <f t="shared" si="684"/>
        <v>991.2</v>
      </c>
      <c r="L14147" s="16">
        <f t="shared" si="683"/>
        <v>1043.3684210526317</v>
      </c>
      <c r="M14147" s="16">
        <f t="shared" si="685"/>
        <v>1185.6459330143543</v>
      </c>
      <c r="N14147" t="e">
        <f>INDEX(XML!$A$2:$R$782,MATCH(C14147,XML!$D$2:$D$737,0),2)</f>
        <v>#N/A</v>
      </c>
    </row>
    <row r="14148" spans="1:14" ht="56.25" x14ac:dyDescent="0.2">
      <c r="A14148">
        <v>68847</v>
      </c>
      <c r="B14148">
        <v>53801</v>
      </c>
      <c r="C14148" s="15" t="s">
        <v>26841</v>
      </c>
      <c r="D14148" s="15" t="s">
        <v>26842</v>
      </c>
      <c r="E14148">
        <v>995</v>
      </c>
      <c r="F14148">
        <v>1413</v>
      </c>
      <c r="H14148" t="s">
        <v>746</v>
      </c>
      <c r="K14148" s="16">
        <f t="shared" si="684"/>
        <v>1114.4000000000001</v>
      </c>
      <c r="L14148" s="16">
        <f t="shared" si="683"/>
        <v>1173.0526315789475</v>
      </c>
      <c r="M14148" s="16">
        <f t="shared" si="685"/>
        <v>1333.0143540669858</v>
      </c>
      <c r="N14148" t="e">
        <f>INDEX(XML!$A$2:$R$782,MATCH(C14148,XML!$D$2:$D$737,0),2)</f>
        <v>#N/A</v>
      </c>
    </row>
    <row r="14149" spans="1:14" ht="56.25" x14ac:dyDescent="0.2">
      <c r="A14149">
        <v>68848</v>
      </c>
      <c r="B14149">
        <v>54100</v>
      </c>
      <c r="C14149" s="15" t="s">
        <v>26843</v>
      </c>
      <c r="D14149" s="15" t="s">
        <v>26844</v>
      </c>
      <c r="E14149">
        <v>3048</v>
      </c>
      <c r="F14149">
        <v>4327</v>
      </c>
      <c r="H14149">
        <v>38</v>
      </c>
      <c r="K14149" s="16">
        <f t="shared" si="684"/>
        <v>3413.76</v>
      </c>
      <c r="L14149" s="16">
        <f t="shared" ref="L14149:L14212" si="686">K14149*100/95</f>
        <v>3593.4315789473685</v>
      </c>
      <c r="M14149" s="16">
        <f t="shared" si="685"/>
        <v>4083.4449760765551</v>
      </c>
      <c r="N14149" t="e">
        <f>INDEX(XML!$A$2:$R$782,MATCH(C14149,XML!$D$2:$D$737,0),2)</f>
        <v>#N/A</v>
      </c>
    </row>
    <row r="14150" spans="1:14" ht="45" x14ac:dyDescent="0.2">
      <c r="A14150">
        <v>10911</v>
      </c>
      <c r="B14150">
        <v>67095</v>
      </c>
      <c r="C14150" s="15" t="s">
        <v>9398</v>
      </c>
      <c r="D14150" s="15" t="s">
        <v>9399</v>
      </c>
      <c r="E14150">
        <v>410</v>
      </c>
      <c r="F14150">
        <v>501</v>
      </c>
      <c r="H14150" t="s">
        <v>46577</v>
      </c>
      <c r="K14150" s="16">
        <f t="shared" si="684"/>
        <v>459.2</v>
      </c>
      <c r="L14150" s="16">
        <f t="shared" si="686"/>
        <v>483.36842105263156</v>
      </c>
      <c r="M14150" s="16">
        <f t="shared" si="685"/>
        <v>549.28229665071763</v>
      </c>
      <c r="N14150" t="e">
        <f>INDEX(XML!$A$2:$R$782,MATCH(C14150,XML!$D$2:$D$737,0),2)</f>
        <v>#N/A</v>
      </c>
    </row>
    <row r="14151" spans="1:14" ht="45" x14ac:dyDescent="0.2">
      <c r="A14151">
        <v>10913</v>
      </c>
      <c r="B14151">
        <v>67044</v>
      </c>
      <c r="C14151" s="15" t="s">
        <v>9400</v>
      </c>
      <c r="D14151" s="15" t="s">
        <v>9401</v>
      </c>
      <c r="E14151">
        <v>743</v>
      </c>
      <c r="F14151">
        <v>966</v>
      </c>
      <c r="H14151" t="s">
        <v>746</v>
      </c>
      <c r="K14151" s="16">
        <f t="shared" si="684"/>
        <v>832.16</v>
      </c>
      <c r="L14151" s="16">
        <f t="shared" si="686"/>
        <v>875.95789473684215</v>
      </c>
      <c r="M14151" s="16">
        <f t="shared" si="685"/>
        <v>995.40669856459328</v>
      </c>
      <c r="N14151" t="e">
        <f>INDEX(XML!$A$2:$R$782,MATCH(C14151,XML!$D$2:$D$737,0),2)</f>
        <v>#N/A</v>
      </c>
    </row>
    <row r="14152" spans="1:14" ht="45" x14ac:dyDescent="0.2">
      <c r="A14152">
        <v>12594</v>
      </c>
      <c r="B14152">
        <v>67045</v>
      </c>
      <c r="C14152" s="15" t="s">
        <v>9402</v>
      </c>
      <c r="D14152" s="15" t="s">
        <v>9403</v>
      </c>
      <c r="E14152">
        <v>667</v>
      </c>
      <c r="F14152">
        <v>867</v>
      </c>
      <c r="H14152">
        <v>36</v>
      </c>
      <c r="K14152" s="16">
        <f t="shared" si="684"/>
        <v>747.04</v>
      </c>
      <c r="L14152" s="16">
        <f t="shared" si="686"/>
        <v>786.35789473684213</v>
      </c>
      <c r="M14152" s="16">
        <f t="shared" si="685"/>
        <v>893.58851674641153</v>
      </c>
      <c r="N14152" t="e">
        <f>INDEX(XML!$A$2:$R$782,MATCH(C14152,XML!$D$2:$D$737,0),2)</f>
        <v>#N/A</v>
      </c>
    </row>
    <row r="14153" spans="1:14" ht="45" x14ac:dyDescent="0.2">
      <c r="A14153">
        <v>12597</v>
      </c>
      <c r="B14153">
        <v>67049</v>
      </c>
      <c r="C14153" s="15" t="s">
        <v>9404</v>
      </c>
      <c r="D14153" s="15" t="s">
        <v>9405</v>
      </c>
      <c r="E14153">
        <v>620</v>
      </c>
      <c r="F14153">
        <v>744</v>
      </c>
      <c r="H14153" t="s">
        <v>746</v>
      </c>
      <c r="K14153" s="16">
        <f t="shared" si="684"/>
        <v>694.4</v>
      </c>
      <c r="L14153" s="16">
        <f t="shared" si="686"/>
        <v>730.9473684210526</v>
      </c>
      <c r="M14153" s="16">
        <f t="shared" si="685"/>
        <v>830.62200956937806</v>
      </c>
      <c r="N14153" t="e">
        <f>INDEX(XML!$A$2:$R$782,MATCH(C14153,XML!$D$2:$D$737,0),2)</f>
        <v>#N/A</v>
      </c>
    </row>
    <row r="14154" spans="1:14" ht="33.75" x14ac:dyDescent="0.2">
      <c r="A14154">
        <v>10919</v>
      </c>
      <c r="B14154">
        <v>67050</v>
      </c>
      <c r="C14154" s="15" t="s">
        <v>9406</v>
      </c>
      <c r="D14154" s="15" t="s">
        <v>9407</v>
      </c>
      <c r="E14154">
        <v>840</v>
      </c>
      <c r="F14154">
        <v>1092</v>
      </c>
      <c r="H14154" t="s">
        <v>746</v>
      </c>
      <c r="K14154" s="16">
        <f t="shared" si="684"/>
        <v>940.8</v>
      </c>
      <c r="L14154" s="16">
        <f t="shared" si="686"/>
        <v>990.31578947368416</v>
      </c>
      <c r="M14154" s="16">
        <f t="shared" si="685"/>
        <v>1125.3588516746411</v>
      </c>
      <c r="N14154" t="e">
        <f>INDEX(XML!$A$2:$R$782,MATCH(C14154,XML!$D$2:$D$737,0),2)</f>
        <v>#N/A</v>
      </c>
    </row>
    <row r="14155" spans="1:14" ht="45" x14ac:dyDescent="0.2">
      <c r="A14155">
        <v>12596</v>
      </c>
      <c r="B14155">
        <v>67058</v>
      </c>
      <c r="C14155" s="15" t="s">
        <v>9408</v>
      </c>
      <c r="D14155" s="15" t="s">
        <v>9409</v>
      </c>
      <c r="E14155">
        <v>1780</v>
      </c>
      <c r="F14155">
        <v>2314</v>
      </c>
      <c r="H14155" t="s">
        <v>746</v>
      </c>
      <c r="K14155" s="16">
        <f t="shared" si="684"/>
        <v>1993.6</v>
      </c>
      <c r="L14155" s="16">
        <f t="shared" si="686"/>
        <v>2098.5263157894738</v>
      </c>
      <c r="M14155" s="16">
        <f t="shared" si="685"/>
        <v>2384.688995215311</v>
      </c>
      <c r="N14155" t="e">
        <f>INDEX(XML!$A$2:$R$782,MATCH(C14155,XML!$D$2:$D$737,0),2)</f>
        <v>#N/A</v>
      </c>
    </row>
    <row r="14156" spans="1:14" ht="45" x14ac:dyDescent="0.2">
      <c r="A14156">
        <v>10917</v>
      </c>
      <c r="B14156">
        <v>67056</v>
      </c>
      <c r="C14156" s="15" t="s">
        <v>9410</v>
      </c>
      <c r="D14156" s="15" t="s">
        <v>9411</v>
      </c>
      <c r="E14156">
        <v>2127</v>
      </c>
      <c r="F14156">
        <v>2765</v>
      </c>
      <c r="H14156" t="s">
        <v>746</v>
      </c>
      <c r="K14156" s="16">
        <f t="shared" si="684"/>
        <v>2382.2399999999998</v>
      </c>
      <c r="L14156" s="16">
        <f t="shared" si="686"/>
        <v>2507.6210526315786</v>
      </c>
      <c r="M14156" s="16">
        <f t="shared" si="685"/>
        <v>2849.5693779904304</v>
      </c>
      <c r="N14156" t="e">
        <f>INDEX(XML!$A$2:$R$782,MATCH(C14156,XML!$D$2:$D$737,0),2)</f>
        <v>#N/A</v>
      </c>
    </row>
    <row r="14157" spans="1:14" ht="45" x14ac:dyDescent="0.2">
      <c r="A14157">
        <v>10918</v>
      </c>
      <c r="B14157">
        <v>67066</v>
      </c>
      <c r="C14157" s="15" t="s">
        <v>9412</v>
      </c>
      <c r="D14157" s="15" t="s">
        <v>9413</v>
      </c>
      <c r="E14157">
        <v>2800</v>
      </c>
      <c r="F14157">
        <v>4139</v>
      </c>
      <c r="H14157">
        <v>43</v>
      </c>
      <c r="K14157" s="16">
        <f t="shared" si="684"/>
        <v>3136</v>
      </c>
      <c r="L14157" s="16">
        <f t="shared" si="686"/>
        <v>3301.0526315789475</v>
      </c>
      <c r="M14157" s="16">
        <f t="shared" si="685"/>
        <v>3751.1961722488045</v>
      </c>
      <c r="N14157" t="e">
        <f>INDEX(XML!$A$2:$R$782,MATCH(C14157,XML!$D$2:$D$737,0),2)</f>
        <v>#N/A</v>
      </c>
    </row>
    <row r="14158" spans="1:14" ht="45" x14ac:dyDescent="0.2">
      <c r="A14158">
        <v>48571</v>
      </c>
      <c r="B14158">
        <v>67053</v>
      </c>
      <c r="C14158" s="15" t="s">
        <v>9414</v>
      </c>
      <c r="D14158" s="15" t="s">
        <v>9415</v>
      </c>
      <c r="E14158">
        <v>1800</v>
      </c>
      <c r="F14158">
        <v>2340</v>
      </c>
      <c r="H14158">
        <v>9</v>
      </c>
      <c r="K14158" s="16">
        <f t="shared" si="684"/>
        <v>2016</v>
      </c>
      <c r="L14158" s="16">
        <f t="shared" si="686"/>
        <v>2122.1052631578946</v>
      </c>
      <c r="M14158" s="16">
        <f t="shared" si="685"/>
        <v>2411.4832535885166</v>
      </c>
      <c r="N14158" t="e">
        <f>INDEX(XML!$A$2:$R$782,MATCH(C14158,XML!$D$2:$D$737,0),2)</f>
        <v>#N/A</v>
      </c>
    </row>
    <row r="14159" spans="1:14" ht="33.75" x14ac:dyDescent="0.2">
      <c r="A14159">
        <v>72626</v>
      </c>
      <c r="B14159" t="s">
        <v>32072</v>
      </c>
      <c r="C14159" s="15" t="s">
        <v>39730</v>
      </c>
      <c r="D14159" s="15" t="s">
        <v>39731</v>
      </c>
      <c r="E14159">
        <v>247</v>
      </c>
      <c r="F14159">
        <v>279</v>
      </c>
      <c r="H14159" t="s">
        <v>1864</v>
      </c>
      <c r="K14159" s="16">
        <f t="shared" si="684"/>
        <v>276.64</v>
      </c>
      <c r="L14159" s="16">
        <f t="shared" si="686"/>
        <v>291.2</v>
      </c>
      <c r="M14159" s="16">
        <f t="shared" si="685"/>
        <v>330.90909090909093</v>
      </c>
      <c r="N14159" t="e">
        <f>INDEX(XML!$A$2:$R$782,MATCH(C14159,XML!$D$2:$D$737,0),2)</f>
        <v>#N/A</v>
      </c>
    </row>
    <row r="14160" spans="1:14" ht="45" x14ac:dyDescent="0.2">
      <c r="A14160">
        <v>72627</v>
      </c>
      <c r="B14160" t="s">
        <v>32073</v>
      </c>
      <c r="C14160" s="15" t="s">
        <v>39732</v>
      </c>
      <c r="D14160" s="15" t="s">
        <v>39733</v>
      </c>
      <c r="E14160">
        <v>252</v>
      </c>
      <c r="F14160">
        <v>278</v>
      </c>
      <c r="H14160" t="s">
        <v>32074</v>
      </c>
      <c r="K14160" s="16">
        <f t="shared" si="684"/>
        <v>282.24</v>
      </c>
      <c r="L14160" s="16">
        <f t="shared" si="686"/>
        <v>297.09473684210525</v>
      </c>
      <c r="M14160" s="16">
        <f t="shared" si="685"/>
        <v>337.60765550239233</v>
      </c>
      <c r="N14160" t="e">
        <f>INDEX(XML!$A$2:$R$782,MATCH(C14160,XML!$D$2:$D$737,0),2)</f>
        <v>#N/A</v>
      </c>
    </row>
    <row r="14161" spans="1:14" ht="45" x14ac:dyDescent="0.2">
      <c r="A14161">
        <v>72628</v>
      </c>
      <c r="B14161" t="s">
        <v>32075</v>
      </c>
      <c r="C14161" s="15" t="s">
        <v>39734</v>
      </c>
      <c r="D14161" s="15" t="s">
        <v>39735</v>
      </c>
      <c r="E14161">
        <v>320</v>
      </c>
      <c r="F14161">
        <v>374</v>
      </c>
      <c r="H14161" t="s">
        <v>3955</v>
      </c>
      <c r="K14161" s="16">
        <f t="shared" si="684"/>
        <v>358.4</v>
      </c>
      <c r="L14161" s="16">
        <f t="shared" si="686"/>
        <v>377.26315789473682</v>
      </c>
      <c r="M14161" s="16">
        <f t="shared" si="685"/>
        <v>428.70813397129183</v>
      </c>
      <c r="N14161" t="e">
        <f>INDEX(XML!$A$2:$R$782,MATCH(C14161,XML!$D$2:$D$737,0),2)</f>
        <v>#N/A</v>
      </c>
    </row>
    <row r="14162" spans="1:14" ht="45" x14ac:dyDescent="0.2">
      <c r="A14162">
        <v>72629</v>
      </c>
      <c r="B14162" t="s">
        <v>32076</v>
      </c>
      <c r="C14162" s="15" t="s">
        <v>39736</v>
      </c>
      <c r="D14162" s="15" t="s">
        <v>39737</v>
      </c>
      <c r="E14162">
        <v>666</v>
      </c>
      <c r="F14162">
        <v>807</v>
      </c>
      <c r="K14162" s="16">
        <f t="shared" si="684"/>
        <v>745.92</v>
      </c>
      <c r="L14162" s="16">
        <f t="shared" si="686"/>
        <v>785.17894736842106</v>
      </c>
      <c r="M14162" s="16">
        <f t="shared" si="685"/>
        <v>892.2488038277512</v>
      </c>
      <c r="N14162" t="e">
        <f>INDEX(XML!$A$2:$R$782,MATCH(C14162,XML!$D$2:$D$737,0),2)</f>
        <v>#N/A</v>
      </c>
    </row>
    <row r="14163" spans="1:14" ht="56.25" x14ac:dyDescent="0.2">
      <c r="A14163">
        <v>72630</v>
      </c>
      <c r="B14163" t="s">
        <v>32077</v>
      </c>
      <c r="C14163" s="15" t="s">
        <v>39738</v>
      </c>
      <c r="D14163" s="15" t="s">
        <v>39739</v>
      </c>
      <c r="E14163">
        <v>1084</v>
      </c>
      <c r="F14163">
        <v>1308</v>
      </c>
      <c r="H14163" t="s">
        <v>746</v>
      </c>
      <c r="K14163" s="16">
        <f t="shared" si="684"/>
        <v>1214.08</v>
      </c>
      <c r="L14163" s="16">
        <f t="shared" si="686"/>
        <v>1277.9789473684211</v>
      </c>
      <c r="M14163" s="16">
        <f t="shared" si="685"/>
        <v>1452.2488038277513</v>
      </c>
      <c r="N14163" t="e">
        <f>INDEX(XML!$A$2:$R$782,MATCH(C14163,XML!$D$2:$D$737,0),2)</f>
        <v>#N/A</v>
      </c>
    </row>
    <row r="14164" spans="1:14" ht="45" x14ac:dyDescent="0.2">
      <c r="A14164">
        <v>72631</v>
      </c>
      <c r="B14164" t="s">
        <v>32078</v>
      </c>
      <c r="C14164" s="15" t="s">
        <v>39740</v>
      </c>
      <c r="D14164" s="15" t="s">
        <v>39741</v>
      </c>
      <c r="E14164">
        <v>965</v>
      </c>
      <c r="F14164">
        <v>1164</v>
      </c>
      <c r="H14164" t="s">
        <v>746</v>
      </c>
      <c r="K14164" s="16">
        <f t="shared" si="684"/>
        <v>1080.8</v>
      </c>
      <c r="L14164" s="16">
        <f t="shared" si="686"/>
        <v>1137.6842105263158</v>
      </c>
      <c r="M14164" s="16">
        <f t="shared" si="685"/>
        <v>1292.8229665071772</v>
      </c>
      <c r="N14164" t="e">
        <f>INDEX(XML!$A$2:$R$782,MATCH(C14164,XML!$D$2:$D$737,0),2)</f>
        <v>#N/A</v>
      </c>
    </row>
    <row r="14165" spans="1:14" ht="56.25" x14ac:dyDescent="0.2">
      <c r="A14165">
        <v>72632</v>
      </c>
      <c r="B14165" t="s">
        <v>32079</v>
      </c>
      <c r="C14165" s="15" t="s">
        <v>39742</v>
      </c>
      <c r="D14165" s="15" t="s">
        <v>39743</v>
      </c>
      <c r="E14165">
        <v>1696</v>
      </c>
      <c r="F14165">
        <v>2049</v>
      </c>
      <c r="K14165" s="16">
        <f t="shared" si="684"/>
        <v>1899.52</v>
      </c>
      <c r="L14165" s="16">
        <f t="shared" si="686"/>
        <v>1999.4947368421053</v>
      </c>
      <c r="M14165" s="16">
        <f t="shared" si="685"/>
        <v>2272.1531100478469</v>
      </c>
      <c r="N14165" t="e">
        <f>INDEX(XML!$A$2:$R$782,MATCH(C14165,XML!$D$2:$D$737,0),2)</f>
        <v>#N/A</v>
      </c>
    </row>
    <row r="14166" spans="1:14" ht="45" x14ac:dyDescent="0.2">
      <c r="A14166">
        <v>72633</v>
      </c>
      <c r="B14166" t="s">
        <v>32080</v>
      </c>
      <c r="C14166" s="15" t="s">
        <v>39744</v>
      </c>
      <c r="D14166" s="15" t="s">
        <v>39745</v>
      </c>
      <c r="E14166">
        <v>1503</v>
      </c>
      <c r="F14166">
        <v>1820</v>
      </c>
      <c r="H14166" t="s">
        <v>746</v>
      </c>
      <c r="K14166" s="16">
        <f t="shared" si="684"/>
        <v>1683.36</v>
      </c>
      <c r="L14166" s="16">
        <f t="shared" si="686"/>
        <v>1771.957894736842</v>
      </c>
      <c r="M14166" s="16">
        <f t="shared" si="685"/>
        <v>2013.5885167464114</v>
      </c>
      <c r="N14166" t="e">
        <f>INDEX(XML!$A$2:$R$782,MATCH(C14166,XML!$D$2:$D$737,0),2)</f>
        <v>#N/A</v>
      </c>
    </row>
    <row r="14167" spans="1:14" ht="56.25" x14ac:dyDescent="0.2">
      <c r="A14167">
        <v>72634</v>
      </c>
      <c r="B14167" t="s">
        <v>32081</v>
      </c>
      <c r="C14167" s="15" t="s">
        <v>39746</v>
      </c>
      <c r="D14167" s="15" t="s">
        <v>39747</v>
      </c>
      <c r="E14167">
        <v>2417</v>
      </c>
      <c r="F14167">
        <v>2920</v>
      </c>
      <c r="H14167" t="s">
        <v>746</v>
      </c>
      <c r="K14167" s="16">
        <f t="shared" ref="K14167:K14178" si="687">IF(E14167&gt;49999,E14167+E14167*0.07,IF(E14167&lt;=49999,E14167+E14167*0.12))</f>
        <v>2707.04</v>
      </c>
      <c r="L14167" s="16">
        <f t="shared" si="686"/>
        <v>2849.5157894736844</v>
      </c>
      <c r="M14167" s="16">
        <f t="shared" ref="M14167:M14178" si="688">IF(COUNTIF(C14167,"*Dahua*"),F14167-10,L14167*100/88)</f>
        <v>3238.0861244019138</v>
      </c>
      <c r="N14167" t="e">
        <f>INDEX(XML!$A$2:$R$782,MATCH(C14167,XML!$D$2:$D$737,0),2)</f>
        <v>#N/A</v>
      </c>
    </row>
    <row r="14168" spans="1:14" ht="45" x14ac:dyDescent="0.2">
      <c r="A14168">
        <v>72635</v>
      </c>
      <c r="B14168" t="s">
        <v>32082</v>
      </c>
      <c r="C14168" s="15" t="s">
        <v>39748</v>
      </c>
      <c r="D14168" s="15" t="s">
        <v>39749</v>
      </c>
      <c r="E14168">
        <v>2138</v>
      </c>
      <c r="F14168">
        <v>2600</v>
      </c>
      <c r="H14168" t="s">
        <v>746</v>
      </c>
      <c r="K14168" s="16">
        <f t="shared" si="687"/>
        <v>2394.56</v>
      </c>
      <c r="L14168" s="16">
        <f t="shared" si="686"/>
        <v>2520.5894736842106</v>
      </c>
      <c r="M14168" s="16">
        <f t="shared" si="688"/>
        <v>2864.3062200956938</v>
      </c>
      <c r="N14168" t="e">
        <f>INDEX(XML!$A$2:$R$782,MATCH(C14168,XML!$D$2:$D$737,0),2)</f>
        <v>#N/A</v>
      </c>
    </row>
    <row r="14169" spans="1:14" ht="15.75" x14ac:dyDescent="0.25">
      <c r="A14169" s="184" t="s">
        <v>9419</v>
      </c>
      <c r="B14169" s="184"/>
      <c r="C14169" s="185"/>
      <c r="D14169" s="185"/>
      <c r="E14169" s="184"/>
      <c r="F14169" s="184"/>
      <c r="G14169" s="184"/>
      <c r="H14169" s="184"/>
      <c r="I14169" s="184"/>
      <c r="J14169" s="184"/>
      <c r="K14169" s="16">
        <f t="shared" si="687"/>
        <v>0</v>
      </c>
      <c r="L14169" s="16">
        <f t="shared" si="686"/>
        <v>0</v>
      </c>
      <c r="M14169" s="16">
        <f t="shared" si="688"/>
        <v>0</v>
      </c>
      <c r="N14169" t="e">
        <f>INDEX(XML!$A$2:$R$782,MATCH(C14169,XML!$D$2:$D$737,0),2)</f>
        <v>#N/A</v>
      </c>
    </row>
    <row r="14170" spans="1:14" ht="56.25" x14ac:dyDescent="0.2">
      <c r="A14170">
        <v>10898</v>
      </c>
      <c r="B14170">
        <v>10175</v>
      </c>
      <c r="C14170" s="15" t="s">
        <v>9420</v>
      </c>
      <c r="D14170" s="15" t="s">
        <v>9421</v>
      </c>
      <c r="E14170">
        <v>31</v>
      </c>
      <c r="F14170">
        <v>40</v>
      </c>
      <c r="H14170" t="s">
        <v>746</v>
      </c>
      <c r="K14170" s="16">
        <f t="shared" si="687"/>
        <v>34.72</v>
      </c>
      <c r="L14170" s="16">
        <f t="shared" si="686"/>
        <v>36.547368421052632</v>
      </c>
      <c r="M14170" s="16">
        <f t="shared" si="688"/>
        <v>41.5311004784689</v>
      </c>
      <c r="N14170" t="e">
        <f>INDEX(XML!$A$2:$R$782,MATCH(C14170,XML!$D$2:$D$737,0),2)</f>
        <v>#N/A</v>
      </c>
    </row>
    <row r="14171" spans="1:14" ht="45" x14ac:dyDescent="0.2">
      <c r="A14171">
        <v>12588</v>
      </c>
      <c r="B14171" t="s">
        <v>9422</v>
      </c>
      <c r="C14171" s="15" t="s">
        <v>9423</v>
      </c>
      <c r="D14171" s="15" t="s">
        <v>9424</v>
      </c>
      <c r="E14171">
        <v>58</v>
      </c>
      <c r="F14171">
        <v>85</v>
      </c>
      <c r="H14171" t="s">
        <v>46024</v>
      </c>
      <c r="I14171">
        <v>3</v>
      </c>
      <c r="K14171" s="16">
        <f t="shared" si="687"/>
        <v>64.959999999999994</v>
      </c>
      <c r="L14171" s="16">
        <f t="shared" si="686"/>
        <v>68.378947368421038</v>
      </c>
      <c r="M14171" s="16">
        <f t="shared" si="688"/>
        <v>77.703349282296642</v>
      </c>
      <c r="N14171" t="e">
        <f>INDEX(XML!$A$2:$R$782,MATCH(C14171,XML!$D$2:$D$737,0),2)</f>
        <v>#N/A</v>
      </c>
    </row>
    <row r="14172" spans="1:14" ht="56.25" x14ac:dyDescent="0.2">
      <c r="A14172">
        <v>10897</v>
      </c>
      <c r="B14172">
        <v>10176</v>
      </c>
      <c r="C14172" s="15" t="s">
        <v>9425</v>
      </c>
      <c r="D14172" s="15" t="s">
        <v>9426</v>
      </c>
      <c r="E14172">
        <v>89</v>
      </c>
      <c r="F14172">
        <v>116</v>
      </c>
      <c r="H14172" t="s">
        <v>46025</v>
      </c>
      <c r="K14172" s="16">
        <f t="shared" si="687"/>
        <v>99.68</v>
      </c>
      <c r="L14172" s="16">
        <f t="shared" si="686"/>
        <v>104.92631578947369</v>
      </c>
      <c r="M14172" s="16">
        <f t="shared" si="688"/>
        <v>119.23444976076554</v>
      </c>
      <c r="N14172" t="e">
        <f>INDEX(XML!$A$2:$R$782,MATCH(C14172,XML!$D$2:$D$737,0),2)</f>
        <v>#N/A</v>
      </c>
    </row>
    <row r="14173" spans="1:14" ht="45" x14ac:dyDescent="0.2">
      <c r="A14173">
        <v>12589</v>
      </c>
      <c r="B14173">
        <v>10142</v>
      </c>
      <c r="C14173" s="15" t="s">
        <v>9427</v>
      </c>
      <c r="D14173" s="15" t="s">
        <v>9428</v>
      </c>
      <c r="E14173">
        <v>215</v>
      </c>
      <c r="F14173">
        <v>279</v>
      </c>
      <c r="H14173" t="s">
        <v>2175</v>
      </c>
      <c r="K14173" s="16">
        <f t="shared" si="687"/>
        <v>240.8</v>
      </c>
      <c r="L14173" s="16">
        <f t="shared" si="686"/>
        <v>253.47368421052633</v>
      </c>
      <c r="M14173" s="16">
        <f t="shared" si="688"/>
        <v>288.03827751196172</v>
      </c>
      <c r="N14173" t="e">
        <f>INDEX(XML!$A$2:$R$782,MATCH(C14173,XML!$D$2:$D$737,0),2)</f>
        <v>#N/A</v>
      </c>
    </row>
    <row r="14174" spans="1:14" ht="45" x14ac:dyDescent="0.2">
      <c r="A14174">
        <v>12590</v>
      </c>
      <c r="B14174">
        <v>10161</v>
      </c>
      <c r="C14174" s="15" t="s">
        <v>9429</v>
      </c>
      <c r="D14174" s="15" t="s">
        <v>9430</v>
      </c>
      <c r="E14174">
        <v>308</v>
      </c>
      <c r="F14174">
        <v>356</v>
      </c>
      <c r="H14174" t="s">
        <v>747</v>
      </c>
      <c r="K14174" s="16">
        <f t="shared" si="687"/>
        <v>344.96</v>
      </c>
      <c r="L14174" s="16">
        <f t="shared" si="686"/>
        <v>363.11578947368423</v>
      </c>
      <c r="M14174" s="16">
        <f t="shared" si="688"/>
        <v>412.63157894736838</v>
      </c>
      <c r="N14174" t="e">
        <f>INDEX(XML!$A$2:$R$782,MATCH(C14174,XML!$D$2:$D$737,0),2)</f>
        <v>#N/A</v>
      </c>
    </row>
    <row r="14175" spans="1:14" ht="45" x14ac:dyDescent="0.2">
      <c r="A14175">
        <v>12591</v>
      </c>
      <c r="B14175">
        <v>10177</v>
      </c>
      <c r="C14175" s="15" t="s">
        <v>9431</v>
      </c>
      <c r="D14175" s="15" t="s">
        <v>9432</v>
      </c>
      <c r="E14175">
        <v>765</v>
      </c>
      <c r="F14175">
        <v>971</v>
      </c>
      <c r="H14175" t="s">
        <v>746</v>
      </c>
      <c r="K14175" s="16">
        <f t="shared" si="687"/>
        <v>856.8</v>
      </c>
      <c r="L14175" s="16">
        <f t="shared" si="686"/>
        <v>901.89473684210532</v>
      </c>
      <c r="M14175" s="16">
        <f t="shared" si="688"/>
        <v>1024.8803827751196</v>
      </c>
      <c r="N14175" t="e">
        <f>INDEX(XML!$A$2:$R$782,MATCH(C14175,XML!$D$2:$D$737,0),2)</f>
        <v>#N/A</v>
      </c>
    </row>
    <row r="14176" spans="1:14" ht="67.5" x14ac:dyDescent="0.2">
      <c r="A14176">
        <v>1327</v>
      </c>
      <c r="B14176" t="s">
        <v>9433</v>
      </c>
      <c r="C14176" s="15" t="s">
        <v>9434</v>
      </c>
      <c r="D14176" s="15" t="s">
        <v>9435</v>
      </c>
      <c r="E14176">
        <v>416</v>
      </c>
      <c r="F14176">
        <v>452</v>
      </c>
      <c r="H14176" t="s">
        <v>768</v>
      </c>
      <c r="K14176" s="16">
        <f t="shared" si="687"/>
        <v>465.92</v>
      </c>
      <c r="L14176" s="16">
        <f t="shared" si="686"/>
        <v>490.44210526315788</v>
      </c>
      <c r="M14176" s="16">
        <f t="shared" si="688"/>
        <v>557.32057416267935</v>
      </c>
      <c r="N14176" t="e">
        <f>INDEX(XML!$A$2:$R$782,MATCH(C14176,XML!$D$2:$D$737,0),2)</f>
        <v>#N/A</v>
      </c>
    </row>
    <row r="14177" spans="1:14" ht="45" x14ac:dyDescent="0.2">
      <c r="A14177">
        <v>45738</v>
      </c>
      <c r="B14177" t="s">
        <v>9436</v>
      </c>
      <c r="C14177" s="15" t="s">
        <v>9437</v>
      </c>
      <c r="D14177" s="15" t="s">
        <v>9438</v>
      </c>
      <c r="E14177">
        <v>1352</v>
      </c>
      <c r="F14177">
        <v>1623</v>
      </c>
      <c r="K14177" s="16">
        <f t="shared" si="687"/>
        <v>1514.24</v>
      </c>
      <c r="L14177" s="16">
        <f t="shared" si="686"/>
        <v>1593.9368421052632</v>
      </c>
      <c r="M14177" s="16">
        <f t="shared" si="688"/>
        <v>1811.2918660287082</v>
      </c>
      <c r="N14177" t="e">
        <f>INDEX(XML!$A$2:$R$782,MATCH(C14177,XML!$D$2:$D$737,0),2)</f>
        <v>#N/A</v>
      </c>
    </row>
    <row r="14178" spans="1:14" ht="45" x14ac:dyDescent="0.2">
      <c r="A14178">
        <v>45739</v>
      </c>
      <c r="B14178" t="s">
        <v>9439</v>
      </c>
      <c r="C14178" s="15" t="s">
        <v>9440</v>
      </c>
      <c r="D14178" s="15" t="s">
        <v>9441</v>
      </c>
      <c r="E14178">
        <v>4275</v>
      </c>
      <c r="F14178">
        <v>5130</v>
      </c>
      <c r="K14178" s="16">
        <f t="shared" si="687"/>
        <v>4788</v>
      </c>
      <c r="L14178" s="16">
        <f t="shared" si="686"/>
        <v>5040</v>
      </c>
      <c r="M14178" s="16">
        <f t="shared" si="688"/>
        <v>5727.272727272727</v>
      </c>
      <c r="N14178" t="e">
        <f>INDEX(XML!$A$2:$R$782,MATCH(C14178,XML!$D$2:$D$737,0),2)</f>
        <v>#N/A</v>
      </c>
    </row>
    <row r="14179" spans="1:14" ht="33.75" x14ac:dyDescent="0.2">
      <c r="A14179">
        <v>61511</v>
      </c>
      <c r="B14179" t="s">
        <v>19409</v>
      </c>
      <c r="C14179" s="15" t="s">
        <v>19410</v>
      </c>
      <c r="D14179" s="15" t="s">
        <v>19411</v>
      </c>
      <c r="E14179">
        <v>420</v>
      </c>
      <c r="F14179">
        <v>504</v>
      </c>
      <c r="H14179" t="s">
        <v>746</v>
      </c>
      <c r="K14179" s="16">
        <f t="shared" ref="K14179:K14198" si="689">IF(E14179&gt;49999,E14179+E14179*0.07,IF(E14179&lt;=49999,E14179+E14179*0.12))</f>
        <v>470.4</v>
      </c>
      <c r="L14179" s="16">
        <f t="shared" si="686"/>
        <v>495.15789473684208</v>
      </c>
      <c r="M14179" s="16">
        <f t="shared" ref="M14179:M14198" si="690">IF(COUNTIF(C14179,"*Dahua*"),F14179-10,L14179*100/88)</f>
        <v>562.67942583732054</v>
      </c>
      <c r="N14179" t="e">
        <f>INDEX(XML!$A$2:$R$782,MATCH(C14179,XML!$D$2:$D$737,0),2)</f>
        <v>#N/A</v>
      </c>
    </row>
    <row r="14180" spans="1:14" ht="33.75" x14ac:dyDescent="0.2">
      <c r="A14180">
        <v>63349</v>
      </c>
      <c r="B14180" t="s">
        <v>22328</v>
      </c>
      <c r="C14180" s="15" t="s">
        <v>22329</v>
      </c>
      <c r="D14180" s="15" t="s">
        <v>22330</v>
      </c>
      <c r="E14180">
        <v>1752</v>
      </c>
      <c r="F14180">
        <v>2103</v>
      </c>
      <c r="H14180">
        <v>43</v>
      </c>
      <c r="K14180" s="16">
        <f t="shared" si="689"/>
        <v>1962.24</v>
      </c>
      <c r="L14180" s="16">
        <f t="shared" si="686"/>
        <v>2065.5157894736844</v>
      </c>
      <c r="M14180" s="16">
        <f t="shared" si="690"/>
        <v>2347.1770334928233</v>
      </c>
      <c r="N14180" t="e">
        <f>INDEX(XML!$A$2:$R$782,MATCH(C14180,XML!$D$2:$D$737,0),2)</f>
        <v>#N/A</v>
      </c>
    </row>
    <row r="14181" spans="1:14" ht="33.75" x14ac:dyDescent="0.2">
      <c r="A14181">
        <v>63348</v>
      </c>
      <c r="B14181" t="s">
        <v>20829</v>
      </c>
      <c r="C14181" s="15" t="s">
        <v>20830</v>
      </c>
      <c r="D14181" s="15" t="s">
        <v>20831</v>
      </c>
      <c r="E14181">
        <v>1503</v>
      </c>
      <c r="F14181">
        <v>1804</v>
      </c>
      <c r="H14181">
        <v>22</v>
      </c>
      <c r="K14181" s="16">
        <f t="shared" si="689"/>
        <v>1683.36</v>
      </c>
      <c r="L14181" s="16">
        <f t="shared" si="686"/>
        <v>1771.957894736842</v>
      </c>
      <c r="M14181" s="16">
        <f t="shared" si="690"/>
        <v>2013.5885167464114</v>
      </c>
      <c r="N14181" t="e">
        <f>INDEX(XML!$A$2:$R$782,MATCH(C14181,XML!$D$2:$D$737,0),2)</f>
        <v>#N/A</v>
      </c>
    </row>
    <row r="14182" spans="1:14" ht="45" x14ac:dyDescent="0.2">
      <c r="A14182">
        <v>63351</v>
      </c>
      <c r="B14182" t="s">
        <v>20832</v>
      </c>
      <c r="C14182" s="15" t="s">
        <v>20833</v>
      </c>
      <c r="D14182" s="15" t="s">
        <v>20834</v>
      </c>
      <c r="E14182">
        <v>2251</v>
      </c>
      <c r="F14182">
        <v>2702</v>
      </c>
      <c r="H14182">
        <v>23</v>
      </c>
      <c r="K14182" s="16">
        <f t="shared" si="689"/>
        <v>2521.12</v>
      </c>
      <c r="L14182" s="16">
        <f t="shared" si="686"/>
        <v>2653.8105263157895</v>
      </c>
      <c r="M14182" s="16">
        <f t="shared" si="690"/>
        <v>3015.6937799043062</v>
      </c>
      <c r="N14182" t="e">
        <f>INDEX(XML!$A$2:$R$782,MATCH(C14182,XML!$D$2:$D$737,0),2)</f>
        <v>#N/A</v>
      </c>
    </row>
    <row r="14183" spans="1:14" ht="45" x14ac:dyDescent="0.2">
      <c r="A14183">
        <v>71756</v>
      </c>
      <c r="B14183" t="s">
        <v>33777</v>
      </c>
      <c r="C14183" s="15" t="s">
        <v>33778</v>
      </c>
      <c r="D14183" s="15" t="s">
        <v>33779</v>
      </c>
      <c r="E14183">
        <v>1873</v>
      </c>
      <c r="F14183">
        <v>2675</v>
      </c>
      <c r="H14183">
        <v>7</v>
      </c>
      <c r="K14183" s="16">
        <f t="shared" si="689"/>
        <v>2097.7600000000002</v>
      </c>
      <c r="L14183" s="16">
        <f t="shared" si="686"/>
        <v>2208.1684210526319</v>
      </c>
      <c r="M14183" s="16">
        <f t="shared" si="690"/>
        <v>2509.2822966507179</v>
      </c>
      <c r="N14183" t="e">
        <f>INDEX(XML!$A$2:$R$782,MATCH(C14183,XML!$D$2:$D$737,0),2)</f>
        <v>#N/A</v>
      </c>
    </row>
    <row r="14184" spans="1:14" ht="56.25" x14ac:dyDescent="0.2">
      <c r="A14184">
        <v>72641</v>
      </c>
      <c r="B14184" t="s">
        <v>32083</v>
      </c>
      <c r="C14184" s="15" t="s">
        <v>39750</v>
      </c>
      <c r="D14184" s="15" t="s">
        <v>39751</v>
      </c>
      <c r="E14184">
        <v>117</v>
      </c>
      <c r="F14184">
        <v>126</v>
      </c>
      <c r="H14184" t="s">
        <v>1168</v>
      </c>
      <c r="K14184" s="16">
        <f t="shared" si="689"/>
        <v>131.04</v>
      </c>
      <c r="L14184" s="16">
        <f t="shared" si="686"/>
        <v>137.93684210526317</v>
      </c>
      <c r="M14184" s="16">
        <f t="shared" si="690"/>
        <v>156.74641148325361</v>
      </c>
      <c r="N14184" t="e">
        <f>INDEX(XML!$A$2:$R$782,MATCH(C14184,XML!$D$2:$D$737,0),2)</f>
        <v>#N/A</v>
      </c>
    </row>
    <row r="14185" spans="1:14" ht="56.25" x14ac:dyDescent="0.2">
      <c r="A14185">
        <v>72642</v>
      </c>
      <c r="B14185" t="s">
        <v>32084</v>
      </c>
      <c r="C14185" s="15" t="s">
        <v>39752</v>
      </c>
      <c r="D14185" s="15" t="s">
        <v>39753</v>
      </c>
      <c r="E14185">
        <v>95</v>
      </c>
      <c r="F14185">
        <v>104</v>
      </c>
      <c r="H14185" t="s">
        <v>25643</v>
      </c>
      <c r="K14185" s="16">
        <f t="shared" si="689"/>
        <v>106.4</v>
      </c>
      <c r="L14185" s="16">
        <f t="shared" si="686"/>
        <v>112</v>
      </c>
      <c r="M14185" s="16">
        <f t="shared" si="690"/>
        <v>127.27272727272727</v>
      </c>
      <c r="N14185" t="e">
        <f>INDEX(XML!$A$2:$R$782,MATCH(C14185,XML!$D$2:$D$737,0),2)</f>
        <v>#N/A</v>
      </c>
    </row>
    <row r="14186" spans="1:14" ht="56.25" x14ac:dyDescent="0.2">
      <c r="A14186">
        <v>72643</v>
      </c>
      <c r="B14186" t="s">
        <v>32085</v>
      </c>
      <c r="C14186" s="15" t="s">
        <v>39754</v>
      </c>
      <c r="D14186" s="15" t="s">
        <v>39755</v>
      </c>
      <c r="E14186">
        <v>99</v>
      </c>
      <c r="F14186">
        <v>110</v>
      </c>
      <c r="H14186" t="s">
        <v>42794</v>
      </c>
      <c r="K14186" s="16">
        <f t="shared" si="689"/>
        <v>110.88</v>
      </c>
      <c r="L14186" s="16">
        <f t="shared" si="686"/>
        <v>116.71578947368421</v>
      </c>
      <c r="M14186" s="16">
        <f t="shared" si="690"/>
        <v>132.63157894736844</v>
      </c>
      <c r="N14186" t="e">
        <f>INDEX(XML!$A$2:$R$782,MATCH(C14186,XML!$D$2:$D$737,0),2)</f>
        <v>#N/A</v>
      </c>
    </row>
    <row r="14187" spans="1:14" ht="33.75" x14ac:dyDescent="0.2">
      <c r="A14187">
        <v>72644</v>
      </c>
      <c r="B14187" t="s">
        <v>32086</v>
      </c>
      <c r="C14187" s="15" t="s">
        <v>32087</v>
      </c>
      <c r="D14187" s="15" t="s">
        <v>32088</v>
      </c>
      <c r="E14187">
        <v>32</v>
      </c>
      <c r="F14187">
        <v>35</v>
      </c>
      <c r="H14187" t="s">
        <v>768</v>
      </c>
      <c r="K14187" s="16">
        <f t="shared" si="689"/>
        <v>35.840000000000003</v>
      </c>
      <c r="L14187" s="16">
        <f t="shared" si="686"/>
        <v>37.726315789473688</v>
      </c>
      <c r="M14187" s="16">
        <f t="shared" si="690"/>
        <v>42.87081339712919</v>
      </c>
      <c r="N14187" t="e">
        <f>INDEX(XML!$A$2:$R$782,MATCH(C14187,XML!$D$2:$D$737,0),2)</f>
        <v>#N/A</v>
      </c>
    </row>
    <row r="14188" spans="1:14" ht="56.25" x14ac:dyDescent="0.2">
      <c r="A14188">
        <v>72645</v>
      </c>
      <c r="B14188" t="s">
        <v>32089</v>
      </c>
      <c r="C14188" s="15" t="s">
        <v>39756</v>
      </c>
      <c r="D14188" s="15" t="s">
        <v>39757</v>
      </c>
      <c r="E14188">
        <v>99</v>
      </c>
      <c r="F14188">
        <v>110</v>
      </c>
      <c r="H14188" t="s">
        <v>1168</v>
      </c>
      <c r="K14188" s="16">
        <f t="shared" si="689"/>
        <v>110.88</v>
      </c>
      <c r="L14188" s="16">
        <f t="shared" si="686"/>
        <v>116.71578947368421</v>
      </c>
      <c r="M14188" s="16">
        <f t="shared" si="690"/>
        <v>132.63157894736844</v>
      </c>
      <c r="N14188" t="e">
        <f>INDEX(XML!$A$2:$R$782,MATCH(C14188,XML!$D$2:$D$737,0),2)</f>
        <v>#N/A</v>
      </c>
    </row>
    <row r="14189" spans="1:14" ht="56.25" x14ac:dyDescent="0.2">
      <c r="A14189">
        <v>72646</v>
      </c>
      <c r="B14189" t="s">
        <v>32090</v>
      </c>
      <c r="C14189" s="15" t="s">
        <v>39758</v>
      </c>
      <c r="D14189" s="15" t="s">
        <v>39759</v>
      </c>
      <c r="E14189">
        <v>197</v>
      </c>
      <c r="F14189">
        <v>217</v>
      </c>
      <c r="H14189">
        <v>41</v>
      </c>
      <c r="K14189" s="16">
        <f t="shared" si="689"/>
        <v>220.64</v>
      </c>
      <c r="L14189" s="16">
        <f t="shared" si="686"/>
        <v>232.25263157894736</v>
      </c>
      <c r="M14189" s="16">
        <f t="shared" si="690"/>
        <v>263.92344497607655</v>
      </c>
      <c r="N14189" t="e">
        <f>INDEX(XML!$A$2:$R$782,MATCH(C14189,XML!$D$2:$D$737,0),2)</f>
        <v>#N/A</v>
      </c>
    </row>
    <row r="14190" spans="1:14" ht="45" x14ac:dyDescent="0.2">
      <c r="A14190">
        <v>72647</v>
      </c>
      <c r="B14190" t="s">
        <v>32091</v>
      </c>
      <c r="C14190" s="15" t="s">
        <v>39760</v>
      </c>
      <c r="D14190" s="15" t="s">
        <v>39761</v>
      </c>
      <c r="E14190">
        <v>67</v>
      </c>
      <c r="F14190">
        <v>71</v>
      </c>
      <c r="H14190">
        <v>156</v>
      </c>
      <c r="K14190" s="16">
        <f t="shared" si="689"/>
        <v>75.039999999999992</v>
      </c>
      <c r="L14190" s="16">
        <f t="shared" si="686"/>
        <v>78.989473684210523</v>
      </c>
      <c r="M14190" s="16">
        <f t="shared" si="690"/>
        <v>89.760765550239228</v>
      </c>
      <c r="N14190" t="e">
        <f>INDEX(XML!$A$2:$R$782,MATCH(C14190,XML!$D$2:$D$737,0),2)</f>
        <v>#N/A</v>
      </c>
    </row>
    <row r="14191" spans="1:14" ht="56.25" x14ac:dyDescent="0.2">
      <c r="A14191">
        <v>72636</v>
      </c>
      <c r="B14191" t="s">
        <v>32092</v>
      </c>
      <c r="C14191" s="15" t="s">
        <v>39762</v>
      </c>
      <c r="D14191" s="15" t="s">
        <v>39763</v>
      </c>
      <c r="E14191">
        <v>827</v>
      </c>
      <c r="F14191">
        <v>857</v>
      </c>
      <c r="H14191">
        <v>63</v>
      </c>
      <c r="K14191" s="16">
        <f t="shared" si="689"/>
        <v>926.24</v>
      </c>
      <c r="L14191" s="16">
        <f t="shared" si="686"/>
        <v>974.98947368421057</v>
      </c>
      <c r="M14191" s="16">
        <f t="shared" si="690"/>
        <v>1107.9425837320575</v>
      </c>
      <c r="N14191" t="e">
        <f>INDEX(XML!$A$2:$R$782,MATCH(C14191,XML!$D$2:$D$737,0),2)</f>
        <v>#N/A</v>
      </c>
    </row>
    <row r="14192" spans="1:14" ht="56.25" x14ac:dyDescent="0.2">
      <c r="A14192">
        <v>72637</v>
      </c>
      <c r="B14192" t="s">
        <v>32093</v>
      </c>
      <c r="C14192" s="15" t="s">
        <v>39764</v>
      </c>
      <c r="D14192" s="15" t="s">
        <v>39765</v>
      </c>
      <c r="E14192">
        <v>559</v>
      </c>
      <c r="F14192">
        <v>656</v>
      </c>
      <c r="H14192">
        <v>94</v>
      </c>
      <c r="K14192" s="16">
        <f t="shared" si="689"/>
        <v>626.08000000000004</v>
      </c>
      <c r="L14192" s="16">
        <f t="shared" si="686"/>
        <v>659.03157894736853</v>
      </c>
      <c r="M14192" s="16">
        <f t="shared" si="690"/>
        <v>748.89952153110062</v>
      </c>
      <c r="N14192" t="e">
        <f>INDEX(XML!$A$2:$R$782,MATCH(C14192,XML!$D$2:$D$737,0),2)</f>
        <v>#N/A</v>
      </c>
    </row>
    <row r="14193" spans="1:14" ht="67.5" x14ac:dyDescent="0.2">
      <c r="A14193">
        <v>72638</v>
      </c>
      <c r="B14193" t="s">
        <v>32094</v>
      </c>
      <c r="C14193" s="15" t="s">
        <v>39766</v>
      </c>
      <c r="D14193" s="15" t="s">
        <v>39767</v>
      </c>
      <c r="E14193">
        <v>518</v>
      </c>
      <c r="F14193">
        <v>605</v>
      </c>
      <c r="H14193">
        <v>84</v>
      </c>
      <c r="K14193" s="16">
        <f t="shared" si="689"/>
        <v>580.16</v>
      </c>
      <c r="L14193" s="16">
        <f t="shared" si="686"/>
        <v>610.69473684210527</v>
      </c>
      <c r="M14193" s="16">
        <f t="shared" si="690"/>
        <v>693.97129186602876</v>
      </c>
      <c r="N14193" t="e">
        <f>INDEX(XML!$A$2:$R$782,MATCH(C14193,XML!$D$2:$D$737,0),2)</f>
        <v>#N/A</v>
      </c>
    </row>
    <row r="14194" spans="1:14" ht="45" x14ac:dyDescent="0.2">
      <c r="A14194">
        <v>72639</v>
      </c>
      <c r="B14194" t="s">
        <v>32095</v>
      </c>
      <c r="C14194" s="15" t="s">
        <v>39768</v>
      </c>
      <c r="D14194" s="15" t="s">
        <v>39769</v>
      </c>
      <c r="E14194">
        <v>560</v>
      </c>
      <c r="F14194">
        <v>687</v>
      </c>
      <c r="H14194">
        <v>52</v>
      </c>
      <c r="K14194" s="16">
        <f t="shared" si="689"/>
        <v>627.20000000000005</v>
      </c>
      <c r="L14194" s="16">
        <f t="shared" si="686"/>
        <v>660.21052631578959</v>
      </c>
      <c r="M14194" s="16">
        <f t="shared" si="690"/>
        <v>750.23923444976094</v>
      </c>
      <c r="N14194" t="e">
        <f>INDEX(XML!$A$2:$R$782,MATCH(C14194,XML!$D$2:$D$737,0),2)</f>
        <v>#N/A</v>
      </c>
    </row>
    <row r="14195" spans="1:14" ht="45" x14ac:dyDescent="0.2">
      <c r="A14195">
        <v>72640</v>
      </c>
      <c r="B14195" t="s">
        <v>32096</v>
      </c>
      <c r="C14195" s="15" t="s">
        <v>39770</v>
      </c>
      <c r="D14195" s="15" t="s">
        <v>39771</v>
      </c>
      <c r="E14195">
        <v>741</v>
      </c>
      <c r="F14195">
        <v>911</v>
      </c>
      <c r="H14195">
        <v>40</v>
      </c>
      <c r="K14195" s="16">
        <f t="shared" si="689"/>
        <v>829.92</v>
      </c>
      <c r="L14195" s="16">
        <f t="shared" si="686"/>
        <v>873.6</v>
      </c>
      <c r="M14195" s="16">
        <f t="shared" si="690"/>
        <v>992.72727272727275</v>
      </c>
      <c r="N14195" t="e">
        <f>INDEX(XML!$A$2:$R$782,MATCH(C14195,XML!$D$2:$D$737,0),2)</f>
        <v>#N/A</v>
      </c>
    </row>
    <row r="14196" spans="1:14" ht="45" x14ac:dyDescent="0.2">
      <c r="A14196">
        <v>72648</v>
      </c>
      <c r="B14196" t="s">
        <v>32097</v>
      </c>
      <c r="C14196" s="15" t="s">
        <v>39772</v>
      </c>
      <c r="D14196" s="15" t="s">
        <v>39773</v>
      </c>
      <c r="E14196">
        <v>61</v>
      </c>
      <c r="F14196">
        <v>64</v>
      </c>
      <c r="H14196" t="s">
        <v>1116</v>
      </c>
      <c r="K14196" s="16">
        <f t="shared" si="689"/>
        <v>68.319999999999993</v>
      </c>
      <c r="L14196" s="16">
        <f t="shared" si="686"/>
        <v>71.9157894736842</v>
      </c>
      <c r="M14196" s="16">
        <f t="shared" si="690"/>
        <v>81.722488038277504</v>
      </c>
      <c r="N14196" t="e">
        <f>INDEX(XML!$A$2:$R$782,MATCH(C14196,XML!$D$2:$D$737,0),2)</f>
        <v>#N/A</v>
      </c>
    </row>
    <row r="14197" spans="1:14" ht="45" x14ac:dyDescent="0.2">
      <c r="A14197">
        <v>72649</v>
      </c>
      <c r="B14197" t="s">
        <v>32098</v>
      </c>
      <c r="C14197" s="15" t="s">
        <v>39774</v>
      </c>
      <c r="D14197" s="15" t="s">
        <v>39775</v>
      </c>
      <c r="E14197">
        <v>42</v>
      </c>
      <c r="F14197">
        <v>47</v>
      </c>
      <c r="H14197" t="s">
        <v>1168</v>
      </c>
      <c r="K14197" s="16">
        <f t="shared" si="689"/>
        <v>47.04</v>
      </c>
      <c r="L14197" s="16">
        <f t="shared" si="686"/>
        <v>49.515789473684208</v>
      </c>
      <c r="M14197" s="16">
        <f t="shared" si="690"/>
        <v>56.267942583732058</v>
      </c>
      <c r="N14197" t="e">
        <f>INDEX(XML!$A$2:$R$782,MATCH(C14197,XML!$D$2:$D$737,0),2)</f>
        <v>#N/A</v>
      </c>
    </row>
    <row r="14198" spans="1:14" ht="45" x14ac:dyDescent="0.2">
      <c r="A14198">
        <v>72650</v>
      </c>
      <c r="B14198" t="s">
        <v>32099</v>
      </c>
      <c r="C14198" s="15" t="s">
        <v>39776</v>
      </c>
      <c r="D14198" s="15" t="s">
        <v>39777</v>
      </c>
      <c r="E14198">
        <v>50</v>
      </c>
      <c r="F14198">
        <v>59</v>
      </c>
      <c r="H14198" t="s">
        <v>1168</v>
      </c>
      <c r="K14198" s="16">
        <f t="shared" si="689"/>
        <v>56</v>
      </c>
      <c r="L14198" s="16">
        <f t="shared" si="686"/>
        <v>58.94736842105263</v>
      </c>
      <c r="M14198" s="16">
        <f t="shared" si="690"/>
        <v>66.985645933014354</v>
      </c>
      <c r="N14198" t="e">
        <f>INDEX(XML!$A$2:$R$782,MATCH(C14198,XML!$D$2:$D$737,0),2)</f>
        <v>#N/A</v>
      </c>
    </row>
    <row r="14199" spans="1:14" ht="56.25" x14ac:dyDescent="0.2">
      <c r="A14199">
        <v>72651</v>
      </c>
      <c r="B14199" t="s">
        <v>32100</v>
      </c>
      <c r="C14199" s="15" t="s">
        <v>39778</v>
      </c>
      <c r="D14199" s="15" t="s">
        <v>39779</v>
      </c>
      <c r="E14199">
        <v>53</v>
      </c>
      <c r="F14199">
        <v>59</v>
      </c>
      <c r="H14199" t="s">
        <v>767</v>
      </c>
      <c r="K14199" s="16">
        <f t="shared" ref="K14199:K14215" si="691">IF(E14199&gt;49999,E14199+E14199*0.07,IF(E14199&lt;=49999,E14199+E14199*0.12))</f>
        <v>59.36</v>
      </c>
      <c r="L14199" s="16">
        <f t="shared" si="686"/>
        <v>62.484210526315792</v>
      </c>
      <c r="M14199" s="16">
        <f t="shared" ref="M14199:M14215" si="692">IF(COUNTIF(C14199,"*Dahua*"),F14199-10,L14199*100/88)</f>
        <v>71.004784688995215</v>
      </c>
      <c r="N14199" t="e">
        <f>INDEX(XML!$A$2:$R$782,MATCH(C14199,XML!$D$2:$D$737,0),2)</f>
        <v>#N/A</v>
      </c>
    </row>
    <row r="14200" spans="1:14" ht="15.75" x14ac:dyDescent="0.25">
      <c r="A14200" s="184" t="s">
        <v>29922</v>
      </c>
      <c r="B14200" s="184"/>
      <c r="C14200" s="185"/>
      <c r="D14200" s="185"/>
      <c r="E14200" s="184"/>
      <c r="F14200" s="184"/>
      <c r="G14200" s="184"/>
      <c r="H14200" s="184"/>
      <c r="I14200" s="184"/>
      <c r="J14200" s="184"/>
      <c r="K14200" s="16">
        <f t="shared" si="691"/>
        <v>0</v>
      </c>
      <c r="L14200" s="16">
        <f t="shared" si="686"/>
        <v>0</v>
      </c>
      <c r="M14200" s="16">
        <f t="shared" si="692"/>
        <v>0</v>
      </c>
      <c r="N14200" t="e">
        <f>INDEX(XML!$A$2:$R$782,MATCH(C14200,XML!$D$2:$D$737,0),2)</f>
        <v>#N/A</v>
      </c>
    </row>
    <row r="14201" spans="1:14" ht="78.75" x14ac:dyDescent="0.2">
      <c r="A14201">
        <v>63358</v>
      </c>
      <c r="B14201" t="s">
        <v>28909</v>
      </c>
      <c r="C14201" s="15" t="s">
        <v>35576</v>
      </c>
      <c r="D14201" s="15" t="s">
        <v>35577</v>
      </c>
      <c r="E14201">
        <v>53656</v>
      </c>
      <c r="F14201">
        <v>61432</v>
      </c>
      <c r="K14201" s="16">
        <f t="shared" si="691"/>
        <v>57411.92</v>
      </c>
      <c r="L14201" s="16">
        <f t="shared" si="686"/>
        <v>60433.599999999999</v>
      </c>
      <c r="M14201" s="16">
        <f t="shared" si="692"/>
        <v>68674.545454545456</v>
      </c>
      <c r="N14201" t="e">
        <f>INDEX(XML!$A$2:$R$782,MATCH(C14201,XML!$D$2:$D$737,0),2)</f>
        <v>#N/A</v>
      </c>
    </row>
    <row r="14202" spans="1:14" ht="90" x14ac:dyDescent="0.2">
      <c r="A14202">
        <v>71995</v>
      </c>
      <c r="B14202" t="s">
        <v>28843</v>
      </c>
      <c r="C14202" s="15" t="s">
        <v>29262</v>
      </c>
      <c r="D14202" s="15" t="s">
        <v>29263</v>
      </c>
      <c r="E14202">
        <v>34263</v>
      </c>
      <c r="F14202">
        <v>39229</v>
      </c>
      <c r="K14202" s="16">
        <f t="shared" si="691"/>
        <v>38374.559999999998</v>
      </c>
      <c r="L14202" s="16">
        <f t="shared" si="686"/>
        <v>40394.27368421053</v>
      </c>
      <c r="M14202" s="16">
        <f t="shared" si="692"/>
        <v>45902.583732057421</v>
      </c>
      <c r="N14202" t="e">
        <f>INDEX(XML!$A$2:$R$782,MATCH(C14202,XML!$D$2:$D$737,0),2)</f>
        <v>#N/A</v>
      </c>
    </row>
    <row r="14203" spans="1:14" ht="45" x14ac:dyDescent="0.2">
      <c r="A14203">
        <v>71997</v>
      </c>
      <c r="B14203" t="s">
        <v>28907</v>
      </c>
      <c r="C14203" s="15" t="s">
        <v>28908</v>
      </c>
      <c r="D14203" s="15" t="s">
        <v>31257</v>
      </c>
      <c r="E14203">
        <v>48022</v>
      </c>
      <c r="F14203">
        <v>54981</v>
      </c>
      <c r="H14203">
        <v>7</v>
      </c>
      <c r="K14203" s="16">
        <f t="shared" si="691"/>
        <v>53784.639999999999</v>
      </c>
      <c r="L14203" s="16">
        <f t="shared" si="686"/>
        <v>56615.410526315791</v>
      </c>
      <c r="M14203" s="16">
        <f t="shared" si="692"/>
        <v>64335.693779904308</v>
      </c>
      <c r="N14203" t="e">
        <f>INDEX(XML!$A$2:$R$782,MATCH(C14203,XML!$D$2:$D$737,0),2)</f>
        <v>#N/A</v>
      </c>
    </row>
    <row r="14204" spans="1:14" ht="67.5" x14ac:dyDescent="0.2">
      <c r="A14204">
        <v>63361</v>
      </c>
      <c r="B14204" t="s">
        <v>22318</v>
      </c>
      <c r="C14204" s="15" t="s">
        <v>31261</v>
      </c>
      <c r="D14204" s="15" t="s">
        <v>31262</v>
      </c>
      <c r="E14204">
        <v>29971</v>
      </c>
      <c r="F14204">
        <v>34315</v>
      </c>
      <c r="K14204" s="16">
        <f t="shared" si="691"/>
        <v>33567.519999999997</v>
      </c>
      <c r="L14204" s="16">
        <f t="shared" si="686"/>
        <v>35334.231578947365</v>
      </c>
      <c r="M14204" s="16">
        <f t="shared" si="692"/>
        <v>40152.535885167461</v>
      </c>
      <c r="N14204" t="e">
        <f>INDEX(XML!$A$2:$R$782,MATCH(C14204,XML!$D$2:$D$737,0),2)</f>
        <v>#N/A</v>
      </c>
    </row>
    <row r="14205" spans="1:14" ht="56.25" x14ac:dyDescent="0.2">
      <c r="A14205">
        <v>77685</v>
      </c>
      <c r="B14205" t="s">
        <v>44055</v>
      </c>
      <c r="C14205" s="15" t="s">
        <v>44056</v>
      </c>
      <c r="D14205" s="15" t="s">
        <v>44057</v>
      </c>
      <c r="E14205">
        <v>97288</v>
      </c>
      <c r="F14205">
        <v>111387</v>
      </c>
      <c r="K14205" s="16">
        <f t="shared" si="691"/>
        <v>104098.16</v>
      </c>
      <c r="L14205" s="16">
        <f t="shared" si="686"/>
        <v>109577.01052631579</v>
      </c>
      <c r="M14205" s="16">
        <f t="shared" si="692"/>
        <v>124519.33014354068</v>
      </c>
      <c r="N14205" t="e">
        <f>INDEX(XML!$A$2:$R$782,MATCH(C14205,XML!$D$2:$D$737,0),2)</f>
        <v>#N/A</v>
      </c>
    </row>
    <row r="14206" spans="1:14" ht="78.75" x14ac:dyDescent="0.2">
      <c r="A14206">
        <v>72264</v>
      </c>
      <c r="B14206" t="s">
        <v>28931</v>
      </c>
      <c r="C14206" s="15" t="s">
        <v>28932</v>
      </c>
      <c r="D14206" s="15" t="s">
        <v>28933</v>
      </c>
      <c r="E14206">
        <v>58029</v>
      </c>
      <c r="F14206">
        <v>66439</v>
      </c>
      <c r="K14206" s="16">
        <f t="shared" si="691"/>
        <v>62091.03</v>
      </c>
      <c r="L14206" s="16">
        <f t="shared" si="686"/>
        <v>65358.978947368421</v>
      </c>
      <c r="M14206" s="16">
        <f t="shared" si="692"/>
        <v>74271.566985645928</v>
      </c>
      <c r="N14206" t="e">
        <f>INDEX(XML!$A$2:$R$782,MATCH(C14206,XML!$D$2:$D$737,0),2)</f>
        <v>#N/A</v>
      </c>
    </row>
    <row r="14207" spans="1:14" ht="78.75" x14ac:dyDescent="0.2">
      <c r="A14207">
        <v>72528</v>
      </c>
      <c r="B14207" t="s">
        <v>29264</v>
      </c>
      <c r="C14207" s="15" t="s">
        <v>43411</v>
      </c>
      <c r="D14207" s="15" t="s">
        <v>43412</v>
      </c>
      <c r="E14207">
        <v>39220</v>
      </c>
      <c r="F14207">
        <v>44904</v>
      </c>
      <c r="K14207" s="16">
        <f t="shared" si="691"/>
        <v>43926.400000000001</v>
      </c>
      <c r="L14207" s="16">
        <f t="shared" si="686"/>
        <v>46238.315789473687</v>
      </c>
      <c r="M14207" s="16">
        <f t="shared" si="692"/>
        <v>52543.540669856469</v>
      </c>
      <c r="N14207" t="e">
        <f>INDEX(XML!$A$2:$R$782,MATCH(C14207,XML!$D$2:$D$737,0),2)</f>
        <v>#N/A</v>
      </c>
    </row>
    <row r="14208" spans="1:14" ht="45" x14ac:dyDescent="0.2">
      <c r="A14208">
        <v>72263</v>
      </c>
      <c r="B14208" t="s">
        <v>28928</v>
      </c>
      <c r="C14208" s="15" t="s">
        <v>28929</v>
      </c>
      <c r="D14208" s="15" t="s">
        <v>28930</v>
      </c>
      <c r="E14208">
        <v>47202</v>
      </c>
      <c r="F14208">
        <v>54043</v>
      </c>
      <c r="K14208" s="16">
        <f t="shared" si="691"/>
        <v>52866.239999999998</v>
      </c>
      <c r="L14208" s="16">
        <f t="shared" si="686"/>
        <v>55648.673684210524</v>
      </c>
      <c r="M14208" s="16">
        <f t="shared" si="692"/>
        <v>63237.12918660287</v>
      </c>
      <c r="N14208" t="e">
        <f>INDEX(XML!$A$2:$R$782,MATCH(C14208,XML!$D$2:$D$737,0),2)</f>
        <v>#N/A</v>
      </c>
    </row>
    <row r="14209" spans="1:14" ht="56.25" x14ac:dyDescent="0.2">
      <c r="A14209">
        <v>72265</v>
      </c>
      <c r="B14209" t="s">
        <v>28995</v>
      </c>
      <c r="C14209" s="15" t="s">
        <v>43407</v>
      </c>
      <c r="D14209" s="15" t="s">
        <v>43408</v>
      </c>
      <c r="E14209">
        <v>34040</v>
      </c>
      <c r="F14209">
        <v>38973</v>
      </c>
      <c r="K14209" s="16">
        <f t="shared" si="691"/>
        <v>38124.800000000003</v>
      </c>
      <c r="L14209" s="16">
        <f t="shared" si="686"/>
        <v>40131.368421052633</v>
      </c>
      <c r="M14209" s="16">
        <f t="shared" si="692"/>
        <v>45603.827751196171</v>
      </c>
      <c r="N14209" t="e">
        <f>INDEX(XML!$A$2:$R$782,MATCH(C14209,XML!$D$2:$D$737,0),2)</f>
        <v>#N/A</v>
      </c>
    </row>
    <row r="14210" spans="1:14" ht="78.75" x14ac:dyDescent="0.2">
      <c r="A14210">
        <v>78361</v>
      </c>
      <c r="B14210" t="s">
        <v>44058</v>
      </c>
      <c r="C14210" s="15" t="s">
        <v>44059</v>
      </c>
      <c r="D14210" s="15" t="s">
        <v>44060</v>
      </c>
      <c r="E14210">
        <v>62550</v>
      </c>
      <c r="F14210">
        <v>71616</v>
      </c>
      <c r="K14210" s="16">
        <f t="shared" si="691"/>
        <v>66928.5</v>
      </c>
      <c r="L14210" s="16">
        <f t="shared" si="686"/>
        <v>70451.052631578947</v>
      </c>
      <c r="M14210" s="16">
        <f t="shared" si="692"/>
        <v>80058.014354066981</v>
      </c>
      <c r="N14210" t="e">
        <f>INDEX(XML!$A$2:$R$782,MATCH(C14210,XML!$D$2:$D$737,0),2)</f>
        <v>#N/A</v>
      </c>
    </row>
    <row r="14211" spans="1:14" ht="33.75" x14ac:dyDescent="0.2">
      <c r="A14211">
        <v>67877</v>
      </c>
      <c r="B14211" t="s">
        <v>25605</v>
      </c>
      <c r="C14211" s="15" t="s">
        <v>25606</v>
      </c>
      <c r="D14211" s="15" t="s">
        <v>25607</v>
      </c>
      <c r="E14211">
        <v>39411</v>
      </c>
      <c r="F14211">
        <v>45122</v>
      </c>
      <c r="H14211">
        <v>1</v>
      </c>
      <c r="K14211" s="16">
        <f t="shared" si="691"/>
        <v>44140.32</v>
      </c>
      <c r="L14211" s="16">
        <f t="shared" si="686"/>
        <v>46463.494736842105</v>
      </c>
      <c r="M14211" s="16">
        <f t="shared" si="692"/>
        <v>52799.425837320574</v>
      </c>
      <c r="N14211" t="e">
        <f>INDEX(XML!$A$2:$R$782,MATCH(C14211,XML!$D$2:$D$737,0),2)</f>
        <v>#N/A</v>
      </c>
    </row>
    <row r="14212" spans="1:14" ht="56.25" x14ac:dyDescent="0.2">
      <c r="A14212">
        <v>74359</v>
      </c>
      <c r="B14212" t="s">
        <v>33780</v>
      </c>
      <c r="C14212" s="15" t="s">
        <v>33781</v>
      </c>
      <c r="D14212" s="15" t="s">
        <v>33782</v>
      </c>
      <c r="E14212">
        <v>2563</v>
      </c>
      <c r="F14212">
        <v>2935</v>
      </c>
      <c r="K14212" s="16">
        <f t="shared" si="691"/>
        <v>2870.56</v>
      </c>
      <c r="L14212" s="16">
        <f t="shared" si="686"/>
        <v>3021.6421052631581</v>
      </c>
      <c r="M14212" s="16">
        <f t="shared" si="692"/>
        <v>3433.6842105263158</v>
      </c>
      <c r="N14212" t="e">
        <f>INDEX(XML!$A$2:$R$782,MATCH(C14212,XML!$D$2:$D$737,0),2)</f>
        <v>#N/A</v>
      </c>
    </row>
    <row r="14213" spans="1:14" ht="67.5" x14ac:dyDescent="0.2">
      <c r="A14213">
        <v>74353</v>
      </c>
      <c r="B14213" t="s">
        <v>33783</v>
      </c>
      <c r="C14213" s="15" t="s">
        <v>33784</v>
      </c>
      <c r="D14213" s="15" t="s">
        <v>33785</v>
      </c>
      <c r="E14213">
        <v>15726</v>
      </c>
      <c r="F14213">
        <v>18005</v>
      </c>
      <c r="K14213" s="16">
        <f t="shared" si="691"/>
        <v>17613.12</v>
      </c>
      <c r="L14213" s="16">
        <f t="shared" ref="L14213:L14276" si="693">K14213*100/95</f>
        <v>18540.126315789475</v>
      </c>
      <c r="M14213" s="16">
        <f t="shared" si="692"/>
        <v>21068.325358851678</v>
      </c>
      <c r="N14213" t="e">
        <f>INDEX(XML!$A$2:$R$782,MATCH(C14213,XML!$D$2:$D$737,0),2)</f>
        <v>#N/A</v>
      </c>
    </row>
    <row r="14214" spans="1:14" ht="67.5" x14ac:dyDescent="0.2">
      <c r="A14214">
        <v>75905</v>
      </c>
      <c r="B14214" t="s">
        <v>33296</v>
      </c>
      <c r="C14214" s="15" t="s">
        <v>33297</v>
      </c>
      <c r="D14214" s="15" t="s">
        <v>33298</v>
      </c>
      <c r="E14214">
        <v>21229</v>
      </c>
      <c r="F14214">
        <v>24306</v>
      </c>
      <c r="K14214" s="16">
        <f t="shared" si="691"/>
        <v>23776.48</v>
      </c>
      <c r="L14214" s="16">
        <f t="shared" si="693"/>
        <v>25027.873684210525</v>
      </c>
      <c r="M14214" s="16">
        <f t="shared" si="692"/>
        <v>28440.765550239234</v>
      </c>
      <c r="N14214" t="e">
        <f>INDEX(XML!$A$2:$R$782,MATCH(C14214,XML!$D$2:$D$737,0),2)</f>
        <v>#N/A</v>
      </c>
    </row>
    <row r="14215" spans="1:14" ht="56.25" x14ac:dyDescent="0.2">
      <c r="A14215">
        <v>70046</v>
      </c>
      <c r="B14215" t="s">
        <v>28910</v>
      </c>
      <c r="C14215" s="15" t="s">
        <v>28911</v>
      </c>
      <c r="D14215" s="15" t="s">
        <v>28912</v>
      </c>
      <c r="E14215">
        <v>4287</v>
      </c>
      <c r="F14215">
        <v>4908</v>
      </c>
      <c r="K14215" s="16">
        <f t="shared" si="691"/>
        <v>4801.4399999999996</v>
      </c>
      <c r="L14215" s="16">
        <f t="shared" si="693"/>
        <v>5054.1473684210523</v>
      </c>
      <c r="M14215" s="16">
        <f t="shared" si="692"/>
        <v>5743.34928229665</v>
      </c>
      <c r="N14215" t="e">
        <f>INDEX(XML!$A$2:$R$782,MATCH(C14215,XML!$D$2:$D$737,0),2)</f>
        <v>#N/A</v>
      </c>
    </row>
    <row r="14216" spans="1:14" ht="45" x14ac:dyDescent="0.2">
      <c r="A14216">
        <v>70067</v>
      </c>
      <c r="B14216" t="s">
        <v>28919</v>
      </c>
      <c r="C14216" s="15" t="s">
        <v>28920</v>
      </c>
      <c r="D14216" s="15" t="s">
        <v>28921</v>
      </c>
      <c r="E14216">
        <v>6796</v>
      </c>
      <c r="F14216">
        <v>7780</v>
      </c>
      <c r="K14216" s="16">
        <f t="shared" ref="K14216:K14279" si="694">IF(E14216&gt;49999,E14216+E14216*0.07,IF(E14216&lt;=49999,E14216+E14216*0.12))</f>
        <v>7611.52</v>
      </c>
      <c r="L14216" s="16">
        <f t="shared" si="693"/>
        <v>8012.1263157894737</v>
      </c>
      <c r="M14216" s="16">
        <f t="shared" ref="M14216:M14279" si="695">IF(COUNTIF(C14216,"*Dahua*"),F14216-10,L14216*100/88)</f>
        <v>9104.6889952153124</v>
      </c>
      <c r="N14216" t="e">
        <f>INDEX(XML!$A$2:$R$782,MATCH(C14216,XML!$D$2:$D$737,0),2)</f>
        <v>#N/A</v>
      </c>
    </row>
    <row r="14217" spans="1:14" ht="56.25" x14ac:dyDescent="0.2">
      <c r="A14217">
        <v>69939</v>
      </c>
      <c r="B14217" t="s">
        <v>31258</v>
      </c>
      <c r="C14217" s="15" t="s">
        <v>31259</v>
      </c>
      <c r="D14217" s="15" t="s">
        <v>31260</v>
      </c>
      <c r="E14217">
        <v>69514</v>
      </c>
      <c r="F14217">
        <v>79588</v>
      </c>
      <c r="K14217" s="16">
        <f t="shared" si="694"/>
        <v>74379.98</v>
      </c>
      <c r="L14217" s="16">
        <f t="shared" si="693"/>
        <v>78294.715789473688</v>
      </c>
      <c r="M14217" s="16">
        <f t="shared" si="695"/>
        <v>88971.267942583741</v>
      </c>
      <c r="N14217" t="e">
        <f>INDEX(XML!$A$2:$R$782,MATCH(C14217,XML!$D$2:$D$737,0),2)</f>
        <v>#N/A</v>
      </c>
    </row>
    <row r="14218" spans="1:14" ht="67.5" x14ac:dyDescent="0.2">
      <c r="A14218">
        <v>69581</v>
      </c>
      <c r="B14218" t="s">
        <v>28913</v>
      </c>
      <c r="C14218" s="15" t="s">
        <v>28914</v>
      </c>
      <c r="D14218" s="15" t="s">
        <v>28915</v>
      </c>
      <c r="E14218">
        <v>49653</v>
      </c>
      <c r="F14218">
        <v>56849</v>
      </c>
      <c r="K14218" s="16">
        <f t="shared" si="694"/>
        <v>55611.360000000001</v>
      </c>
      <c r="L14218" s="16">
        <f t="shared" si="693"/>
        <v>58538.27368421053</v>
      </c>
      <c r="M14218" s="16">
        <f t="shared" si="695"/>
        <v>66520.76555023923</v>
      </c>
      <c r="N14218" t="e">
        <f>INDEX(XML!$A$2:$R$782,MATCH(C14218,XML!$D$2:$D$737,0),2)</f>
        <v>#N/A</v>
      </c>
    </row>
    <row r="14219" spans="1:14" ht="67.5" x14ac:dyDescent="0.2">
      <c r="A14219">
        <v>69919</v>
      </c>
      <c r="B14219" t="s">
        <v>28916</v>
      </c>
      <c r="C14219" s="15" t="s">
        <v>28917</v>
      </c>
      <c r="D14219" s="15" t="s">
        <v>28918</v>
      </c>
      <c r="E14219">
        <v>67031</v>
      </c>
      <c r="F14219">
        <v>76746</v>
      </c>
      <c r="K14219" s="16">
        <f t="shared" si="694"/>
        <v>71723.17</v>
      </c>
      <c r="L14219" s="16">
        <f t="shared" si="693"/>
        <v>75498.073684210525</v>
      </c>
      <c r="M14219" s="16">
        <f t="shared" si="695"/>
        <v>85793.26555023923</v>
      </c>
      <c r="N14219" t="e">
        <f>INDEX(XML!$A$2:$R$782,MATCH(C14219,XML!$D$2:$D$737,0),2)</f>
        <v>#N/A</v>
      </c>
    </row>
    <row r="14220" spans="1:14" ht="56.25" x14ac:dyDescent="0.2">
      <c r="A14220">
        <v>74364</v>
      </c>
      <c r="B14220" t="s">
        <v>44061</v>
      </c>
      <c r="C14220" s="15" t="s">
        <v>44062</v>
      </c>
      <c r="D14220" s="15" t="s">
        <v>44063</v>
      </c>
      <c r="E14220">
        <v>6408</v>
      </c>
      <c r="F14220">
        <v>7336</v>
      </c>
      <c r="K14220" s="16">
        <f t="shared" si="694"/>
        <v>7176.96</v>
      </c>
      <c r="L14220" s="16">
        <f t="shared" si="693"/>
        <v>7554.6947368421052</v>
      </c>
      <c r="M14220" s="16">
        <f t="shared" si="695"/>
        <v>8584.8803827751199</v>
      </c>
      <c r="N14220" t="e">
        <f>INDEX(XML!$A$2:$R$782,MATCH(C14220,XML!$D$2:$D$737,0),2)</f>
        <v>#N/A</v>
      </c>
    </row>
    <row r="14221" spans="1:14" ht="67.5" x14ac:dyDescent="0.2">
      <c r="A14221">
        <v>74368</v>
      </c>
      <c r="B14221" t="s">
        <v>44064</v>
      </c>
      <c r="C14221" s="15" t="s">
        <v>44065</v>
      </c>
      <c r="D14221" s="15" t="s">
        <v>44066</v>
      </c>
      <c r="E14221">
        <v>56409</v>
      </c>
      <c r="F14221">
        <v>64585</v>
      </c>
      <c r="K14221" s="16">
        <f t="shared" si="694"/>
        <v>60357.63</v>
      </c>
      <c r="L14221" s="16">
        <f t="shared" si="693"/>
        <v>63534.347368421055</v>
      </c>
      <c r="M14221" s="16">
        <f t="shared" si="695"/>
        <v>72198.122009569372</v>
      </c>
      <c r="N14221" t="e">
        <f>INDEX(XML!$A$2:$R$782,MATCH(C14221,XML!$D$2:$D$737,0),2)</f>
        <v>#N/A</v>
      </c>
    </row>
    <row r="14222" spans="1:14" ht="56.25" x14ac:dyDescent="0.2">
      <c r="A14222">
        <v>70088</v>
      </c>
      <c r="B14222" t="s">
        <v>28922</v>
      </c>
      <c r="C14222" s="15" t="s">
        <v>28923</v>
      </c>
      <c r="D14222" s="15" t="s">
        <v>28924</v>
      </c>
      <c r="E14222">
        <v>10716</v>
      </c>
      <c r="F14222">
        <v>12269</v>
      </c>
      <c r="K14222" s="16">
        <f t="shared" si="694"/>
        <v>12001.92</v>
      </c>
      <c r="L14222" s="16">
        <f t="shared" si="693"/>
        <v>12633.6</v>
      </c>
      <c r="M14222" s="16">
        <f t="shared" si="695"/>
        <v>14356.363636363636</v>
      </c>
      <c r="N14222" t="e">
        <f>INDEX(XML!$A$2:$R$782,MATCH(C14222,XML!$D$2:$D$737,0),2)</f>
        <v>#N/A</v>
      </c>
    </row>
    <row r="14223" spans="1:14" ht="67.5" x14ac:dyDescent="0.2">
      <c r="A14223">
        <v>70086</v>
      </c>
      <c r="B14223" t="s">
        <v>28925</v>
      </c>
      <c r="C14223" s="15" t="s">
        <v>28926</v>
      </c>
      <c r="D14223" s="15" t="s">
        <v>28927</v>
      </c>
      <c r="E14223">
        <v>101787</v>
      </c>
      <c r="F14223">
        <v>116538</v>
      </c>
      <c r="K14223" s="16">
        <f t="shared" si="694"/>
        <v>108912.09</v>
      </c>
      <c r="L14223" s="16">
        <f t="shared" si="693"/>
        <v>114644.30526315789</v>
      </c>
      <c r="M14223" s="16">
        <f t="shared" si="695"/>
        <v>130277.61961722489</v>
      </c>
      <c r="N14223" t="e">
        <f>INDEX(XML!$A$2:$R$782,MATCH(C14223,XML!$D$2:$D$737,0),2)</f>
        <v>#N/A</v>
      </c>
    </row>
    <row r="14224" spans="1:14" ht="45" x14ac:dyDescent="0.2">
      <c r="A14224">
        <v>71231</v>
      </c>
      <c r="B14224" t="s">
        <v>28997</v>
      </c>
      <c r="C14224" s="15" t="s">
        <v>28998</v>
      </c>
      <c r="D14224" s="15" t="s">
        <v>28999</v>
      </c>
      <c r="E14224">
        <v>7261</v>
      </c>
      <c r="F14224">
        <v>8313</v>
      </c>
      <c r="K14224" s="16">
        <f t="shared" si="694"/>
        <v>8132.32</v>
      </c>
      <c r="L14224" s="16">
        <f t="shared" si="693"/>
        <v>8560.3368421052637</v>
      </c>
      <c r="M14224" s="16">
        <f t="shared" si="695"/>
        <v>9727.6555023923447</v>
      </c>
      <c r="N14224" t="e">
        <f>INDEX(XML!$A$2:$R$782,MATCH(C14224,XML!$D$2:$D$737,0),2)</f>
        <v>#N/A</v>
      </c>
    </row>
    <row r="14225" spans="1:14" ht="56.25" x14ac:dyDescent="0.2">
      <c r="A14225">
        <v>71230</v>
      </c>
      <c r="B14225" t="s">
        <v>28996</v>
      </c>
      <c r="C14225" s="15" t="s">
        <v>43409</v>
      </c>
      <c r="D14225" s="15" t="s">
        <v>43410</v>
      </c>
      <c r="E14225">
        <v>25046</v>
      </c>
      <c r="F14225">
        <v>28676</v>
      </c>
      <c r="K14225" s="16">
        <f t="shared" si="694"/>
        <v>28051.52</v>
      </c>
      <c r="L14225" s="16">
        <f t="shared" si="693"/>
        <v>29527.915789473685</v>
      </c>
      <c r="M14225" s="16">
        <f t="shared" si="695"/>
        <v>33554.44976076555</v>
      </c>
      <c r="N14225" t="e">
        <f>INDEX(XML!$A$2:$R$782,MATCH(C14225,XML!$D$2:$D$737,0),2)</f>
        <v>#N/A</v>
      </c>
    </row>
    <row r="14226" spans="1:14" ht="67.5" x14ac:dyDescent="0.2">
      <c r="A14226">
        <v>76169</v>
      </c>
      <c r="B14226" t="s">
        <v>44067</v>
      </c>
      <c r="C14226" s="15" t="s">
        <v>44836</v>
      </c>
      <c r="D14226" s="15" t="s">
        <v>44837</v>
      </c>
      <c r="E14226">
        <v>30563</v>
      </c>
      <c r="F14226">
        <v>34993</v>
      </c>
      <c r="K14226" s="16">
        <f t="shared" si="694"/>
        <v>34230.559999999998</v>
      </c>
      <c r="L14226" s="16">
        <f t="shared" si="693"/>
        <v>36032.168421052629</v>
      </c>
      <c r="M14226" s="16">
        <f t="shared" si="695"/>
        <v>40945.645933014348</v>
      </c>
      <c r="N14226" t="e">
        <f>INDEX(XML!$A$2:$R$782,MATCH(C14226,XML!$D$2:$D$737,0),2)</f>
        <v>#N/A</v>
      </c>
    </row>
    <row r="14227" spans="1:14" ht="67.5" x14ac:dyDescent="0.2">
      <c r="A14227">
        <v>74668</v>
      </c>
      <c r="B14227" t="s">
        <v>44068</v>
      </c>
      <c r="C14227" s="15" t="s">
        <v>44838</v>
      </c>
      <c r="D14227" s="15" t="s">
        <v>44839</v>
      </c>
      <c r="E14227">
        <v>45307</v>
      </c>
      <c r="F14227">
        <v>51873</v>
      </c>
      <c r="K14227" s="16">
        <f t="shared" si="694"/>
        <v>50743.839999999997</v>
      </c>
      <c r="L14227" s="16">
        <f t="shared" si="693"/>
        <v>53414.568421052631</v>
      </c>
      <c r="M14227" s="16">
        <f t="shared" si="695"/>
        <v>60698.373205741627</v>
      </c>
      <c r="N14227" t="e">
        <f>INDEX(XML!$A$2:$R$782,MATCH(C14227,XML!$D$2:$D$737,0),2)</f>
        <v>#N/A</v>
      </c>
    </row>
    <row r="14228" spans="1:14" ht="45" x14ac:dyDescent="0.2">
      <c r="A14228">
        <v>73479</v>
      </c>
      <c r="B14228">
        <v>88308</v>
      </c>
      <c r="C14228" s="15" t="s">
        <v>30309</v>
      </c>
      <c r="D14228" s="15" t="s">
        <v>30310</v>
      </c>
      <c r="E14228">
        <v>28351</v>
      </c>
      <c r="F14228">
        <v>40501</v>
      </c>
      <c r="K14228" s="16">
        <f t="shared" si="694"/>
        <v>31753.119999999999</v>
      </c>
      <c r="L14228" s="16">
        <f t="shared" si="693"/>
        <v>33424.336842105266</v>
      </c>
      <c r="M14228" s="16">
        <f t="shared" si="695"/>
        <v>37982.200956937806</v>
      </c>
      <c r="N14228" t="e">
        <f>INDEX(XML!$A$2:$R$782,MATCH(C14228,XML!$D$2:$D$737,0),2)</f>
        <v>#N/A</v>
      </c>
    </row>
    <row r="14229" spans="1:14" ht="45" x14ac:dyDescent="0.2">
      <c r="A14229">
        <v>80291</v>
      </c>
      <c r="B14229">
        <v>88508</v>
      </c>
      <c r="C14229" s="15" t="s">
        <v>43897</v>
      </c>
      <c r="D14229" s="15" t="s">
        <v>43898</v>
      </c>
      <c r="E14229">
        <v>19948</v>
      </c>
      <c r="F14229">
        <v>28497</v>
      </c>
      <c r="K14229" s="16">
        <f t="shared" si="694"/>
        <v>22341.759999999998</v>
      </c>
      <c r="L14229" s="16">
        <f t="shared" si="693"/>
        <v>23517.642105263159</v>
      </c>
      <c r="M14229" s="16">
        <f t="shared" si="695"/>
        <v>26724.593301435409</v>
      </c>
      <c r="N14229" t="e">
        <f>INDEX(XML!$A$2:$R$782,MATCH(C14229,XML!$D$2:$D$737,0),2)</f>
        <v>#N/A</v>
      </c>
    </row>
    <row r="14230" spans="1:14" ht="45" x14ac:dyDescent="0.2">
      <c r="A14230">
        <v>73481</v>
      </c>
      <c r="B14230">
        <v>88312</v>
      </c>
      <c r="C14230" s="15" t="s">
        <v>43413</v>
      </c>
      <c r="D14230" s="15" t="s">
        <v>43414</v>
      </c>
      <c r="E14230">
        <v>29768</v>
      </c>
      <c r="F14230">
        <v>42526</v>
      </c>
      <c r="K14230" s="16">
        <f t="shared" si="694"/>
        <v>33340.160000000003</v>
      </c>
      <c r="L14230" s="16">
        <f t="shared" si="693"/>
        <v>35094.905263157896</v>
      </c>
      <c r="M14230" s="16">
        <f t="shared" si="695"/>
        <v>39880.574162679426</v>
      </c>
      <c r="N14230" t="e">
        <f>INDEX(XML!$A$2:$R$782,MATCH(C14230,XML!$D$2:$D$737,0),2)</f>
        <v>#N/A</v>
      </c>
    </row>
    <row r="14231" spans="1:14" ht="45" x14ac:dyDescent="0.2">
      <c r="A14231">
        <v>82653</v>
      </c>
      <c r="B14231">
        <v>88512</v>
      </c>
      <c r="C14231" s="15" t="s">
        <v>43899</v>
      </c>
      <c r="D14231" s="15" t="s">
        <v>43900</v>
      </c>
      <c r="E14231">
        <v>23272</v>
      </c>
      <c r="F14231">
        <v>33246</v>
      </c>
      <c r="K14231" s="16">
        <f t="shared" si="694"/>
        <v>26064.639999999999</v>
      </c>
      <c r="L14231" s="16">
        <f t="shared" si="693"/>
        <v>27436.463157894737</v>
      </c>
      <c r="M14231" s="16">
        <f t="shared" si="695"/>
        <v>31177.799043062201</v>
      </c>
      <c r="N14231" t="e">
        <f>INDEX(XML!$A$2:$R$782,MATCH(C14231,XML!$D$2:$D$737,0),2)</f>
        <v>#N/A</v>
      </c>
    </row>
    <row r="14232" spans="1:14" ht="45" x14ac:dyDescent="0.2">
      <c r="A14232">
        <v>73483</v>
      </c>
      <c r="B14232">
        <v>88316</v>
      </c>
      <c r="C14232" s="15" t="s">
        <v>30311</v>
      </c>
      <c r="D14232" s="15" t="s">
        <v>30312</v>
      </c>
      <c r="E14232">
        <v>32745</v>
      </c>
      <c r="F14232">
        <v>46779</v>
      </c>
      <c r="K14232" s="16">
        <f t="shared" si="694"/>
        <v>36674.400000000001</v>
      </c>
      <c r="L14232" s="16">
        <f t="shared" si="693"/>
        <v>38604.631578947367</v>
      </c>
      <c r="M14232" s="16">
        <f t="shared" si="695"/>
        <v>43868.899521531101</v>
      </c>
      <c r="N14232" t="e">
        <f>INDEX(XML!$A$2:$R$782,MATCH(C14232,XML!$D$2:$D$737,0),2)</f>
        <v>#N/A</v>
      </c>
    </row>
    <row r="14233" spans="1:14" ht="45" x14ac:dyDescent="0.2">
      <c r="A14233">
        <v>82738</v>
      </c>
      <c r="B14233">
        <v>88516</v>
      </c>
      <c r="C14233" s="15" t="s">
        <v>43901</v>
      </c>
      <c r="D14233" s="15" t="s">
        <v>43902</v>
      </c>
      <c r="E14233">
        <v>25766</v>
      </c>
      <c r="F14233">
        <v>36808</v>
      </c>
      <c r="K14233" s="16">
        <f t="shared" si="694"/>
        <v>28857.919999999998</v>
      </c>
      <c r="L14233" s="16">
        <f t="shared" si="693"/>
        <v>30376.757894736842</v>
      </c>
      <c r="M14233" s="16">
        <f t="shared" si="695"/>
        <v>34519.043062200952</v>
      </c>
      <c r="N14233" t="e">
        <f>INDEX(XML!$A$2:$R$782,MATCH(C14233,XML!$D$2:$D$737,0),2)</f>
        <v>#N/A</v>
      </c>
    </row>
    <row r="14234" spans="1:14" ht="45" x14ac:dyDescent="0.2">
      <c r="A14234">
        <v>73582</v>
      </c>
      <c r="B14234">
        <v>4402914</v>
      </c>
      <c r="C14234" s="15" t="s">
        <v>32500</v>
      </c>
      <c r="D14234" s="15" t="s">
        <v>32501</v>
      </c>
      <c r="E14234">
        <v>2608</v>
      </c>
      <c r="F14234">
        <v>3725</v>
      </c>
      <c r="K14234" s="16">
        <f t="shared" si="694"/>
        <v>2920.96</v>
      </c>
      <c r="L14234" s="16">
        <f t="shared" si="693"/>
        <v>3074.6947368421052</v>
      </c>
      <c r="M14234" s="16">
        <f t="shared" si="695"/>
        <v>3493.9712918660284</v>
      </c>
      <c r="N14234" t="e">
        <f>INDEX(XML!$A$2:$R$782,MATCH(C14234,XML!$D$2:$D$737,0),2)</f>
        <v>#N/A</v>
      </c>
    </row>
    <row r="14235" spans="1:14" ht="33.75" x14ac:dyDescent="0.2">
      <c r="A14235">
        <v>73583</v>
      </c>
      <c r="B14235" t="s">
        <v>32502</v>
      </c>
      <c r="C14235" s="15" t="s">
        <v>32503</v>
      </c>
      <c r="D14235" s="15" t="s">
        <v>32504</v>
      </c>
      <c r="E14235">
        <v>559</v>
      </c>
      <c r="F14235">
        <v>798</v>
      </c>
      <c r="K14235" s="16">
        <f t="shared" si="694"/>
        <v>626.08000000000004</v>
      </c>
      <c r="L14235" s="16">
        <f t="shared" si="693"/>
        <v>659.03157894736853</v>
      </c>
      <c r="M14235" s="16">
        <f t="shared" si="695"/>
        <v>748.89952153110062</v>
      </c>
      <c r="N14235" t="e">
        <f>INDEX(XML!$A$2:$R$782,MATCH(C14235,XML!$D$2:$D$737,0),2)</f>
        <v>#N/A</v>
      </c>
    </row>
    <row r="14236" spans="1:14" ht="33.75" x14ac:dyDescent="0.2">
      <c r="A14236">
        <v>73586</v>
      </c>
      <c r="B14236" t="s">
        <v>32505</v>
      </c>
      <c r="C14236" s="15" t="s">
        <v>32506</v>
      </c>
      <c r="D14236" s="15" t="s">
        <v>32507</v>
      </c>
      <c r="E14236">
        <v>522</v>
      </c>
      <c r="F14236">
        <v>746</v>
      </c>
      <c r="K14236" s="16">
        <f t="shared" si="694"/>
        <v>584.64</v>
      </c>
      <c r="L14236" s="16">
        <f t="shared" si="693"/>
        <v>615.41052631578953</v>
      </c>
      <c r="M14236" s="16">
        <f t="shared" si="695"/>
        <v>699.33014354066995</v>
      </c>
      <c r="N14236" t="e">
        <f>INDEX(XML!$A$2:$R$782,MATCH(C14236,XML!$D$2:$D$737,0),2)</f>
        <v>#N/A</v>
      </c>
    </row>
    <row r="14237" spans="1:14" ht="45" x14ac:dyDescent="0.2">
      <c r="A14237">
        <v>73591</v>
      </c>
      <c r="B14237">
        <v>4402916</v>
      </c>
      <c r="C14237" s="15" t="s">
        <v>32511</v>
      </c>
      <c r="D14237" s="15" t="s">
        <v>32512</v>
      </c>
      <c r="E14237">
        <v>3042</v>
      </c>
      <c r="F14237">
        <v>4346</v>
      </c>
      <c r="K14237" s="16">
        <f t="shared" si="694"/>
        <v>3407.04</v>
      </c>
      <c r="L14237" s="16">
        <f t="shared" si="693"/>
        <v>3586.3578947368419</v>
      </c>
      <c r="M14237" s="16">
        <f t="shared" si="695"/>
        <v>4075.4066985645932</v>
      </c>
      <c r="N14237" t="e">
        <f>INDEX(XML!$A$2:$R$782,MATCH(C14237,XML!$D$2:$D$737,0),2)</f>
        <v>#N/A</v>
      </c>
    </row>
    <row r="14238" spans="1:14" ht="33.75" x14ac:dyDescent="0.2">
      <c r="A14238">
        <v>73598</v>
      </c>
      <c r="B14238" t="s">
        <v>32513</v>
      </c>
      <c r="C14238" s="15" t="s">
        <v>32514</v>
      </c>
      <c r="D14238" s="15" t="s">
        <v>32515</v>
      </c>
      <c r="E14238">
        <v>674</v>
      </c>
      <c r="F14238">
        <v>963</v>
      </c>
      <c r="K14238" s="16">
        <f t="shared" si="694"/>
        <v>754.88</v>
      </c>
      <c r="L14238" s="16">
        <f t="shared" si="693"/>
        <v>794.61052631578946</v>
      </c>
      <c r="M14238" s="16">
        <f t="shared" si="695"/>
        <v>902.96650717703346</v>
      </c>
      <c r="N14238" t="e">
        <f>INDEX(XML!$A$2:$R$782,MATCH(C14238,XML!$D$2:$D$737,0),2)</f>
        <v>#N/A</v>
      </c>
    </row>
    <row r="14239" spans="1:14" ht="33.75" x14ac:dyDescent="0.2">
      <c r="A14239">
        <v>73607</v>
      </c>
      <c r="B14239" t="s">
        <v>32516</v>
      </c>
      <c r="C14239" s="15" t="s">
        <v>32517</v>
      </c>
      <c r="D14239" s="15" t="s">
        <v>32518</v>
      </c>
      <c r="E14239">
        <v>967</v>
      </c>
      <c r="F14239">
        <v>1382</v>
      </c>
      <c r="K14239" s="16">
        <f t="shared" si="694"/>
        <v>1083.04</v>
      </c>
      <c r="L14239" s="16">
        <f t="shared" si="693"/>
        <v>1140.042105263158</v>
      </c>
      <c r="M14239" s="16">
        <f t="shared" si="695"/>
        <v>1295.5023923444978</v>
      </c>
      <c r="N14239" t="e">
        <f>INDEX(XML!$A$2:$R$782,MATCH(C14239,XML!$D$2:$D$737,0),2)</f>
        <v>#N/A</v>
      </c>
    </row>
    <row r="14240" spans="1:14" ht="33.75" x14ac:dyDescent="0.2">
      <c r="A14240">
        <v>73611</v>
      </c>
      <c r="B14240" t="s">
        <v>32519</v>
      </c>
      <c r="C14240" s="15" t="s">
        <v>32520</v>
      </c>
      <c r="D14240" s="15" t="s">
        <v>32521</v>
      </c>
      <c r="E14240">
        <v>963</v>
      </c>
      <c r="F14240">
        <v>1376</v>
      </c>
      <c r="K14240" s="16">
        <f t="shared" si="694"/>
        <v>1078.56</v>
      </c>
      <c r="L14240" s="16">
        <f t="shared" si="693"/>
        <v>1135.3263157894737</v>
      </c>
      <c r="M14240" s="16">
        <f t="shared" si="695"/>
        <v>1290.1435406698565</v>
      </c>
      <c r="N14240" t="e">
        <f>INDEX(XML!$A$2:$R$782,MATCH(C14240,XML!$D$2:$D$737,0),2)</f>
        <v>#N/A</v>
      </c>
    </row>
    <row r="14241" spans="1:14" ht="45" x14ac:dyDescent="0.2">
      <c r="A14241">
        <v>82683</v>
      </c>
      <c r="B14241">
        <v>19521</v>
      </c>
      <c r="C14241" s="15" t="s">
        <v>43903</v>
      </c>
      <c r="D14241" s="15" t="s">
        <v>43904</v>
      </c>
      <c r="E14241">
        <v>31450</v>
      </c>
      <c r="F14241">
        <v>44828</v>
      </c>
      <c r="K14241" s="16">
        <f t="shared" si="694"/>
        <v>35224</v>
      </c>
      <c r="L14241" s="16">
        <f t="shared" si="693"/>
        <v>37077.894736842107</v>
      </c>
      <c r="M14241" s="16">
        <f t="shared" si="695"/>
        <v>42133.97129186603</v>
      </c>
      <c r="N14241" t="e">
        <f>INDEX(XML!$A$2:$R$782,MATCH(C14241,XML!$D$2:$D$737,0),2)</f>
        <v>#N/A</v>
      </c>
    </row>
    <row r="14242" spans="1:14" ht="33.75" x14ac:dyDescent="0.2">
      <c r="A14242">
        <v>82685</v>
      </c>
      <c r="B14242">
        <v>19522</v>
      </c>
      <c r="C14242" s="15" t="s">
        <v>43905</v>
      </c>
      <c r="D14242" s="15" t="s">
        <v>43906</v>
      </c>
      <c r="E14242">
        <v>31450</v>
      </c>
      <c r="F14242">
        <v>44928</v>
      </c>
      <c r="K14242" s="16">
        <f t="shared" si="694"/>
        <v>35224</v>
      </c>
      <c r="L14242" s="16">
        <f t="shared" si="693"/>
        <v>37077.894736842107</v>
      </c>
      <c r="M14242" s="16">
        <f t="shared" si="695"/>
        <v>42133.97129186603</v>
      </c>
      <c r="N14242" t="e">
        <f>INDEX(XML!$A$2:$R$782,MATCH(C14242,XML!$D$2:$D$737,0),2)</f>
        <v>#N/A</v>
      </c>
    </row>
    <row r="14243" spans="1:14" ht="33.75" x14ac:dyDescent="0.2">
      <c r="A14243">
        <v>82686</v>
      </c>
      <c r="B14243">
        <v>19523</v>
      </c>
      <c r="C14243" s="15" t="s">
        <v>43907</v>
      </c>
      <c r="D14243" s="15" t="s">
        <v>43908</v>
      </c>
      <c r="E14243">
        <v>31450</v>
      </c>
      <c r="F14243">
        <v>44928</v>
      </c>
      <c r="K14243" s="16">
        <f t="shared" si="694"/>
        <v>35224</v>
      </c>
      <c r="L14243" s="16">
        <f t="shared" si="693"/>
        <v>37077.894736842107</v>
      </c>
      <c r="M14243" s="16">
        <f t="shared" si="695"/>
        <v>42133.97129186603</v>
      </c>
      <c r="N14243" t="e">
        <f>INDEX(XML!$A$2:$R$782,MATCH(C14243,XML!$D$2:$D$737,0),2)</f>
        <v>#N/A</v>
      </c>
    </row>
    <row r="14244" spans="1:14" ht="45" x14ac:dyDescent="0.2">
      <c r="A14244">
        <v>82687</v>
      </c>
      <c r="B14244">
        <v>19524</v>
      </c>
      <c r="C14244" s="15" t="s">
        <v>43909</v>
      </c>
      <c r="D14244" s="15" t="s">
        <v>43910</v>
      </c>
      <c r="E14244">
        <v>28441</v>
      </c>
      <c r="F14244">
        <v>40631</v>
      </c>
      <c r="K14244" s="16">
        <f t="shared" si="694"/>
        <v>31853.919999999998</v>
      </c>
      <c r="L14244" s="16">
        <f t="shared" si="693"/>
        <v>33530.442105263159</v>
      </c>
      <c r="M14244" s="16">
        <f t="shared" si="695"/>
        <v>38102.775119617225</v>
      </c>
      <c r="N14244" t="e">
        <f>INDEX(XML!$A$2:$R$782,MATCH(C14244,XML!$D$2:$D$737,0),2)</f>
        <v>#N/A</v>
      </c>
    </row>
    <row r="14245" spans="1:14" ht="45" x14ac:dyDescent="0.2">
      <c r="A14245">
        <v>82680</v>
      </c>
      <c r="B14245">
        <v>19531</v>
      </c>
      <c r="C14245" s="15" t="s">
        <v>43911</v>
      </c>
      <c r="D14245" s="15" t="s">
        <v>43912</v>
      </c>
      <c r="E14245">
        <v>36288</v>
      </c>
      <c r="F14245">
        <v>51840</v>
      </c>
      <c r="K14245" s="16">
        <f t="shared" si="694"/>
        <v>40642.559999999998</v>
      </c>
      <c r="L14245" s="16">
        <f t="shared" si="693"/>
        <v>42781.642105263156</v>
      </c>
      <c r="M14245" s="16">
        <f t="shared" si="695"/>
        <v>48615.502392344497</v>
      </c>
      <c r="N14245" t="e">
        <f>INDEX(XML!$A$2:$R$782,MATCH(C14245,XML!$D$2:$D$737,0),2)</f>
        <v>#N/A</v>
      </c>
    </row>
    <row r="14246" spans="1:14" ht="45" x14ac:dyDescent="0.2">
      <c r="A14246">
        <v>71994</v>
      </c>
      <c r="B14246">
        <v>19532</v>
      </c>
      <c r="C14246" s="15" t="s">
        <v>32379</v>
      </c>
      <c r="D14246" s="15" t="s">
        <v>32380</v>
      </c>
      <c r="E14246">
        <v>36288</v>
      </c>
      <c r="F14246">
        <v>51840</v>
      </c>
      <c r="K14246" s="16">
        <f t="shared" si="694"/>
        <v>40642.559999999998</v>
      </c>
      <c r="L14246" s="16">
        <f t="shared" si="693"/>
        <v>42781.642105263156</v>
      </c>
      <c r="M14246" s="16">
        <f t="shared" si="695"/>
        <v>48615.502392344497</v>
      </c>
      <c r="N14246" t="e">
        <f>INDEX(XML!$A$2:$R$782,MATCH(C14246,XML!$D$2:$D$737,0),2)</f>
        <v>#N/A</v>
      </c>
    </row>
    <row r="14247" spans="1:14" ht="45" x14ac:dyDescent="0.2">
      <c r="A14247">
        <v>75871</v>
      </c>
      <c r="B14247">
        <v>19533</v>
      </c>
      <c r="C14247" s="15" t="s">
        <v>43834</v>
      </c>
      <c r="D14247" s="15" t="s">
        <v>43835</v>
      </c>
      <c r="E14247">
        <v>36288</v>
      </c>
      <c r="F14247">
        <v>51840</v>
      </c>
      <c r="K14247" s="16">
        <f t="shared" si="694"/>
        <v>40642.559999999998</v>
      </c>
      <c r="L14247" s="16">
        <f t="shared" si="693"/>
        <v>42781.642105263156</v>
      </c>
      <c r="M14247" s="16">
        <f t="shared" si="695"/>
        <v>48615.502392344497</v>
      </c>
      <c r="N14247" t="e">
        <f>INDEX(XML!$A$2:$R$782,MATCH(C14247,XML!$D$2:$D$737,0),2)</f>
        <v>#N/A</v>
      </c>
    </row>
    <row r="14248" spans="1:14" ht="45" x14ac:dyDescent="0.2">
      <c r="A14248">
        <v>82682</v>
      </c>
      <c r="B14248">
        <v>19534</v>
      </c>
      <c r="C14248" s="15" t="s">
        <v>43913</v>
      </c>
      <c r="D14248" s="15" t="s">
        <v>43914</v>
      </c>
      <c r="E14248">
        <v>31555</v>
      </c>
      <c r="F14248">
        <v>45078</v>
      </c>
      <c r="K14248" s="16">
        <f t="shared" si="694"/>
        <v>35341.599999999999</v>
      </c>
      <c r="L14248" s="16">
        <f t="shared" si="693"/>
        <v>37201.684210526313</v>
      </c>
      <c r="M14248" s="16">
        <f t="shared" si="695"/>
        <v>42274.641148325354</v>
      </c>
      <c r="N14248" t="e">
        <f>INDEX(XML!$A$2:$R$782,MATCH(C14248,XML!$D$2:$D$737,0),2)</f>
        <v>#N/A</v>
      </c>
    </row>
    <row r="14249" spans="1:14" ht="33.75" x14ac:dyDescent="0.2">
      <c r="A14249">
        <v>82688</v>
      </c>
      <c r="B14249">
        <v>19551</v>
      </c>
      <c r="C14249" s="15" t="s">
        <v>43915</v>
      </c>
      <c r="D14249" s="15" t="s">
        <v>43916</v>
      </c>
      <c r="E14249">
        <v>42336</v>
      </c>
      <c r="F14249">
        <v>60480</v>
      </c>
      <c r="K14249" s="16">
        <f t="shared" si="694"/>
        <v>47416.32</v>
      </c>
      <c r="L14249" s="16">
        <f t="shared" si="693"/>
        <v>49911.915789473685</v>
      </c>
      <c r="M14249" s="16">
        <f t="shared" si="695"/>
        <v>56718.086124401918</v>
      </c>
      <c r="N14249" t="e">
        <f>INDEX(XML!$A$2:$R$782,MATCH(C14249,XML!$D$2:$D$737,0),2)</f>
        <v>#N/A</v>
      </c>
    </row>
    <row r="14250" spans="1:14" ht="22.5" x14ac:dyDescent="0.2">
      <c r="A14250">
        <v>82689</v>
      </c>
      <c r="B14250">
        <v>19552</v>
      </c>
      <c r="C14250" s="15" t="s">
        <v>43917</v>
      </c>
      <c r="D14250" s="15" t="s">
        <v>43918</v>
      </c>
      <c r="E14250">
        <v>42336</v>
      </c>
      <c r="F14250">
        <v>60480</v>
      </c>
      <c r="K14250" s="16">
        <f t="shared" si="694"/>
        <v>47416.32</v>
      </c>
      <c r="L14250" s="16">
        <f t="shared" si="693"/>
        <v>49911.915789473685</v>
      </c>
      <c r="M14250" s="16">
        <f t="shared" si="695"/>
        <v>56718.086124401918</v>
      </c>
      <c r="N14250" t="e">
        <f>INDEX(XML!$A$2:$R$782,MATCH(C14250,XML!$D$2:$D$737,0),2)</f>
        <v>#N/A</v>
      </c>
    </row>
    <row r="14251" spans="1:14" ht="22.5" x14ac:dyDescent="0.2">
      <c r="A14251">
        <v>82690</v>
      </c>
      <c r="B14251">
        <v>19553</v>
      </c>
      <c r="C14251" s="15" t="s">
        <v>43919</v>
      </c>
      <c r="D14251" s="15" t="s">
        <v>43920</v>
      </c>
      <c r="E14251">
        <v>42336</v>
      </c>
      <c r="F14251">
        <v>60480</v>
      </c>
      <c r="K14251" s="16">
        <f t="shared" si="694"/>
        <v>47416.32</v>
      </c>
      <c r="L14251" s="16">
        <f t="shared" si="693"/>
        <v>49911.915789473685</v>
      </c>
      <c r="M14251" s="16">
        <f t="shared" si="695"/>
        <v>56718.086124401918</v>
      </c>
      <c r="N14251" t="e">
        <f>INDEX(XML!$A$2:$R$782,MATCH(C14251,XML!$D$2:$D$737,0),2)</f>
        <v>#N/A</v>
      </c>
    </row>
    <row r="14252" spans="1:14" ht="33.75" x14ac:dyDescent="0.2">
      <c r="A14252">
        <v>82691</v>
      </c>
      <c r="B14252">
        <v>19554</v>
      </c>
      <c r="C14252" s="15" t="s">
        <v>43921</v>
      </c>
      <c r="D14252" s="15" t="s">
        <v>43922</v>
      </c>
      <c r="E14252">
        <v>38287</v>
      </c>
      <c r="F14252">
        <v>54695</v>
      </c>
      <c r="K14252" s="16">
        <f t="shared" si="694"/>
        <v>42881.440000000002</v>
      </c>
      <c r="L14252" s="16">
        <f t="shared" si="693"/>
        <v>45138.357894736844</v>
      </c>
      <c r="M14252" s="16">
        <f t="shared" si="695"/>
        <v>51293.588516746415</v>
      </c>
      <c r="N14252" t="e">
        <f>INDEX(XML!$A$2:$R$782,MATCH(C14252,XML!$D$2:$D$737,0),2)</f>
        <v>#N/A</v>
      </c>
    </row>
    <row r="14253" spans="1:14" ht="45" x14ac:dyDescent="0.2">
      <c r="A14253">
        <v>82692</v>
      </c>
      <c r="B14253" t="s">
        <v>43923</v>
      </c>
      <c r="C14253" s="15" t="s">
        <v>43924</v>
      </c>
      <c r="D14253" s="15" t="s">
        <v>43925</v>
      </c>
      <c r="E14253">
        <v>48384</v>
      </c>
      <c r="F14253">
        <v>69120</v>
      </c>
      <c r="K14253" s="16">
        <f t="shared" si="694"/>
        <v>54190.080000000002</v>
      </c>
      <c r="L14253" s="16">
        <f t="shared" si="693"/>
        <v>57042.189473684208</v>
      </c>
      <c r="M14253" s="16">
        <f t="shared" si="695"/>
        <v>64820.669856459324</v>
      </c>
      <c r="N14253" t="e">
        <f>INDEX(XML!$A$2:$R$782,MATCH(C14253,XML!$D$2:$D$737,0),2)</f>
        <v>#N/A</v>
      </c>
    </row>
    <row r="14254" spans="1:14" ht="22.5" x14ac:dyDescent="0.2">
      <c r="A14254">
        <v>82695</v>
      </c>
      <c r="B14254" t="s">
        <v>43926</v>
      </c>
      <c r="C14254" s="15" t="s">
        <v>43927</v>
      </c>
      <c r="D14254" s="15" t="s">
        <v>43928</v>
      </c>
      <c r="E14254">
        <v>48384</v>
      </c>
      <c r="F14254">
        <v>69120</v>
      </c>
      <c r="K14254" s="16">
        <f t="shared" si="694"/>
        <v>54190.080000000002</v>
      </c>
      <c r="L14254" s="16">
        <f t="shared" si="693"/>
        <v>57042.189473684208</v>
      </c>
      <c r="M14254" s="16">
        <f t="shared" si="695"/>
        <v>64820.669856459324</v>
      </c>
      <c r="N14254" t="e">
        <f>INDEX(XML!$A$2:$R$782,MATCH(C14254,XML!$D$2:$D$737,0),2)</f>
        <v>#N/A</v>
      </c>
    </row>
    <row r="14255" spans="1:14" ht="33.75" x14ac:dyDescent="0.2">
      <c r="A14255">
        <v>82697</v>
      </c>
      <c r="B14255" t="s">
        <v>43929</v>
      </c>
      <c r="C14255" s="15" t="s">
        <v>43930</v>
      </c>
      <c r="D14255" s="15" t="s">
        <v>43931</v>
      </c>
      <c r="E14255">
        <v>48384</v>
      </c>
      <c r="F14255">
        <v>69120</v>
      </c>
      <c r="K14255" s="16">
        <f t="shared" si="694"/>
        <v>54190.080000000002</v>
      </c>
      <c r="L14255" s="16">
        <f t="shared" si="693"/>
        <v>57042.189473684208</v>
      </c>
      <c r="M14255" s="16">
        <f t="shared" si="695"/>
        <v>64820.669856459324</v>
      </c>
      <c r="N14255" t="e">
        <f>INDEX(XML!$A$2:$R$782,MATCH(C14255,XML!$D$2:$D$737,0),2)</f>
        <v>#N/A</v>
      </c>
    </row>
    <row r="14256" spans="1:14" ht="33.75" x14ac:dyDescent="0.2">
      <c r="A14256">
        <v>82698</v>
      </c>
      <c r="B14256" t="s">
        <v>43932</v>
      </c>
      <c r="C14256" s="15" t="s">
        <v>43933</v>
      </c>
      <c r="D14256" s="15" t="s">
        <v>43934</v>
      </c>
      <c r="E14256">
        <v>43756</v>
      </c>
      <c r="F14256">
        <v>62509</v>
      </c>
      <c r="K14256" s="16">
        <f t="shared" si="694"/>
        <v>49006.720000000001</v>
      </c>
      <c r="L14256" s="16">
        <f t="shared" si="693"/>
        <v>51586.021052631579</v>
      </c>
      <c r="M14256" s="16">
        <f t="shared" si="695"/>
        <v>58620.478468899521</v>
      </c>
      <c r="N14256" t="e">
        <f>INDEX(XML!$A$2:$R$782,MATCH(C14256,XML!$D$2:$D$737,0),2)</f>
        <v>#N/A</v>
      </c>
    </row>
    <row r="14257" spans="1:14" ht="56.25" x14ac:dyDescent="0.2">
      <c r="A14257">
        <v>82722</v>
      </c>
      <c r="B14257" t="s">
        <v>43935</v>
      </c>
      <c r="C14257" s="15" t="s">
        <v>43936</v>
      </c>
      <c r="D14257" s="15" t="s">
        <v>43937</v>
      </c>
      <c r="E14257">
        <v>266113</v>
      </c>
      <c r="F14257">
        <v>380162</v>
      </c>
      <c r="K14257" s="16">
        <f t="shared" si="694"/>
        <v>284740.91000000003</v>
      </c>
      <c r="L14257" s="16">
        <f t="shared" si="693"/>
        <v>299727.27368421055</v>
      </c>
      <c r="M14257" s="16">
        <f t="shared" si="695"/>
        <v>340599.17464114836</v>
      </c>
      <c r="N14257" t="e">
        <f>INDEX(XML!$A$2:$R$782,MATCH(C14257,XML!$D$2:$D$737,0),2)</f>
        <v>#N/A</v>
      </c>
    </row>
    <row r="14258" spans="1:14" ht="56.25" x14ac:dyDescent="0.2">
      <c r="A14258">
        <v>82724</v>
      </c>
      <c r="B14258" t="s">
        <v>43938</v>
      </c>
      <c r="C14258" s="15" t="s">
        <v>43939</v>
      </c>
      <c r="D14258" s="15" t="s">
        <v>43940</v>
      </c>
      <c r="E14258">
        <v>240659</v>
      </c>
      <c r="F14258">
        <v>343798</v>
      </c>
      <c r="K14258" s="16">
        <f t="shared" si="694"/>
        <v>257505.13</v>
      </c>
      <c r="L14258" s="16">
        <f t="shared" si="693"/>
        <v>271058.03157894738</v>
      </c>
      <c r="M14258" s="16">
        <f t="shared" si="695"/>
        <v>308020.49043062201</v>
      </c>
      <c r="N14258" t="e">
        <f>INDEX(XML!$A$2:$R$782,MATCH(C14258,XML!$D$2:$D$737,0),2)</f>
        <v>#N/A</v>
      </c>
    </row>
    <row r="14259" spans="1:14" ht="45" x14ac:dyDescent="0.2">
      <c r="A14259">
        <v>82726</v>
      </c>
      <c r="B14259" t="s">
        <v>43941</v>
      </c>
      <c r="C14259" s="15" t="s">
        <v>43942</v>
      </c>
      <c r="D14259" s="15" t="s">
        <v>43943</v>
      </c>
      <c r="E14259">
        <v>266113</v>
      </c>
      <c r="F14259">
        <v>380162</v>
      </c>
      <c r="K14259" s="16">
        <f t="shared" si="694"/>
        <v>284740.91000000003</v>
      </c>
      <c r="L14259" s="16">
        <f t="shared" si="693"/>
        <v>299727.27368421055</v>
      </c>
      <c r="M14259" s="16">
        <f t="shared" si="695"/>
        <v>340599.17464114836</v>
      </c>
      <c r="N14259" t="e">
        <f>INDEX(XML!$A$2:$R$782,MATCH(C14259,XML!$D$2:$D$737,0),2)</f>
        <v>#N/A</v>
      </c>
    </row>
    <row r="14260" spans="1:14" ht="45" x14ac:dyDescent="0.2">
      <c r="A14260">
        <v>82727</v>
      </c>
      <c r="B14260" t="s">
        <v>43944</v>
      </c>
      <c r="C14260" s="15" t="s">
        <v>43945</v>
      </c>
      <c r="D14260" s="15" t="s">
        <v>43946</v>
      </c>
      <c r="E14260">
        <v>266113</v>
      </c>
      <c r="F14260">
        <v>380162</v>
      </c>
      <c r="K14260" s="16">
        <f t="shared" si="694"/>
        <v>284740.91000000003</v>
      </c>
      <c r="L14260" s="16">
        <f t="shared" si="693"/>
        <v>299727.27368421055</v>
      </c>
      <c r="M14260" s="16">
        <f t="shared" si="695"/>
        <v>340599.17464114836</v>
      </c>
      <c r="N14260" t="e">
        <f>INDEX(XML!$A$2:$R$782,MATCH(C14260,XML!$D$2:$D$737,0),2)</f>
        <v>#N/A</v>
      </c>
    </row>
    <row r="14261" spans="1:14" ht="56.25" x14ac:dyDescent="0.2">
      <c r="A14261">
        <v>82730</v>
      </c>
      <c r="B14261" t="s">
        <v>43947</v>
      </c>
      <c r="C14261" s="15" t="s">
        <v>43948</v>
      </c>
      <c r="D14261" s="15" t="s">
        <v>43949</v>
      </c>
      <c r="E14261">
        <v>181441</v>
      </c>
      <c r="F14261">
        <v>259201</v>
      </c>
      <c r="K14261" s="16">
        <f t="shared" si="694"/>
        <v>194141.87</v>
      </c>
      <c r="L14261" s="16">
        <f t="shared" si="693"/>
        <v>204359.86315789472</v>
      </c>
      <c r="M14261" s="16">
        <f t="shared" si="695"/>
        <v>232227.11722488038</v>
      </c>
      <c r="N14261" t="e">
        <f>INDEX(XML!$A$2:$R$782,MATCH(C14261,XML!$D$2:$D$737,0),2)</f>
        <v>#N/A</v>
      </c>
    </row>
    <row r="14262" spans="1:14" ht="45" x14ac:dyDescent="0.2">
      <c r="A14262">
        <v>82731</v>
      </c>
      <c r="B14262" t="s">
        <v>43950</v>
      </c>
      <c r="C14262" s="15" t="s">
        <v>43951</v>
      </c>
      <c r="D14262" s="15" t="s">
        <v>43952</v>
      </c>
      <c r="E14262">
        <v>181441</v>
      </c>
      <c r="F14262">
        <v>259201</v>
      </c>
      <c r="K14262" s="16">
        <f t="shared" si="694"/>
        <v>194141.87</v>
      </c>
      <c r="L14262" s="16">
        <f t="shared" si="693"/>
        <v>204359.86315789472</v>
      </c>
      <c r="M14262" s="16">
        <f t="shared" si="695"/>
        <v>232227.11722488038</v>
      </c>
      <c r="N14262" t="e">
        <f>INDEX(XML!$A$2:$R$782,MATCH(C14262,XML!$D$2:$D$737,0),2)</f>
        <v>#N/A</v>
      </c>
    </row>
    <row r="14263" spans="1:14" ht="45" x14ac:dyDescent="0.2">
      <c r="A14263">
        <v>82732</v>
      </c>
      <c r="B14263" t="s">
        <v>43953</v>
      </c>
      <c r="C14263" s="15" t="s">
        <v>43954</v>
      </c>
      <c r="D14263" s="15" t="s">
        <v>43955</v>
      </c>
      <c r="E14263">
        <v>181441</v>
      </c>
      <c r="F14263">
        <v>259201</v>
      </c>
      <c r="K14263" s="16">
        <f t="shared" si="694"/>
        <v>194141.87</v>
      </c>
      <c r="L14263" s="16">
        <f t="shared" si="693"/>
        <v>204359.86315789472</v>
      </c>
      <c r="M14263" s="16">
        <f t="shared" si="695"/>
        <v>232227.11722488038</v>
      </c>
      <c r="N14263" t="e">
        <f>INDEX(XML!$A$2:$R$782,MATCH(C14263,XML!$D$2:$D$737,0),2)</f>
        <v>#N/A</v>
      </c>
    </row>
    <row r="14264" spans="1:14" ht="56.25" x14ac:dyDescent="0.2">
      <c r="A14264">
        <v>82733</v>
      </c>
      <c r="B14264" t="s">
        <v>43956</v>
      </c>
      <c r="C14264" s="15" t="s">
        <v>43957</v>
      </c>
      <c r="D14264" s="15" t="s">
        <v>43958</v>
      </c>
      <c r="E14264">
        <v>164086</v>
      </c>
      <c r="F14264">
        <v>234408</v>
      </c>
      <c r="K14264" s="16">
        <f t="shared" si="694"/>
        <v>175572.02</v>
      </c>
      <c r="L14264" s="16">
        <f t="shared" si="693"/>
        <v>184812.65263157894</v>
      </c>
      <c r="M14264" s="16">
        <f t="shared" si="695"/>
        <v>210014.3779904306</v>
      </c>
      <c r="N14264" t="e">
        <f>INDEX(XML!$A$2:$R$782,MATCH(C14264,XML!$D$2:$D$737,0),2)</f>
        <v>#N/A</v>
      </c>
    </row>
    <row r="14265" spans="1:14" ht="45" x14ac:dyDescent="0.2">
      <c r="A14265">
        <v>82729</v>
      </c>
      <c r="B14265" t="s">
        <v>43959</v>
      </c>
      <c r="C14265" s="15" t="s">
        <v>43960</v>
      </c>
      <c r="D14265" s="15" t="s">
        <v>43961</v>
      </c>
      <c r="E14265">
        <v>24192</v>
      </c>
      <c r="F14265">
        <v>34560</v>
      </c>
      <c r="K14265" s="16">
        <f t="shared" si="694"/>
        <v>27095.040000000001</v>
      </c>
      <c r="L14265" s="16">
        <f t="shared" si="693"/>
        <v>28521.094736842104</v>
      </c>
      <c r="M14265" s="16">
        <f t="shared" si="695"/>
        <v>32410.334928229662</v>
      </c>
      <c r="N14265" t="e">
        <f>INDEX(XML!$A$2:$R$782,MATCH(C14265,XML!$D$2:$D$737,0),2)</f>
        <v>#N/A</v>
      </c>
    </row>
    <row r="14266" spans="1:14" ht="15.75" x14ac:dyDescent="0.25">
      <c r="A14266" s="184" t="s">
        <v>9445</v>
      </c>
      <c r="B14266" s="184"/>
      <c r="C14266" s="185"/>
      <c r="D14266" s="185"/>
      <c r="E14266" s="184"/>
      <c r="F14266" s="184"/>
      <c r="G14266" s="184"/>
      <c r="H14266" s="184"/>
      <c r="I14266" s="184"/>
      <c r="J14266" s="184"/>
      <c r="K14266" s="16">
        <f t="shared" si="694"/>
        <v>0</v>
      </c>
      <c r="L14266" s="16">
        <f t="shared" si="693"/>
        <v>0</v>
      </c>
      <c r="M14266" s="16">
        <f t="shared" si="695"/>
        <v>0</v>
      </c>
      <c r="N14266" t="e">
        <f>INDEX(XML!$A$2:$R$782,MATCH(C14266,XML!$D$2:$D$737,0),2)</f>
        <v>#N/A</v>
      </c>
    </row>
    <row r="14267" spans="1:14" ht="56.25" x14ac:dyDescent="0.2">
      <c r="A14267">
        <v>72652</v>
      </c>
      <c r="B14267" t="s">
        <v>32101</v>
      </c>
      <c r="C14267" s="15" t="s">
        <v>39780</v>
      </c>
      <c r="D14267" s="15" t="s">
        <v>39781</v>
      </c>
      <c r="E14267">
        <v>349</v>
      </c>
      <c r="F14267">
        <v>419</v>
      </c>
      <c r="H14267" t="s">
        <v>3955</v>
      </c>
      <c r="K14267" s="16">
        <f t="shared" si="694"/>
        <v>390.88</v>
      </c>
      <c r="L14267" s="16">
        <f t="shared" si="693"/>
        <v>411.45263157894738</v>
      </c>
      <c r="M14267" s="16">
        <f t="shared" si="695"/>
        <v>467.55980861244024</v>
      </c>
      <c r="N14267" t="e">
        <f>INDEX(XML!$A$2:$R$782,MATCH(C14267,XML!$D$2:$D$737,0),2)</f>
        <v>#N/A</v>
      </c>
    </row>
    <row r="14268" spans="1:14" ht="56.25" x14ac:dyDescent="0.2">
      <c r="A14268">
        <v>72653</v>
      </c>
      <c r="B14268" t="s">
        <v>32102</v>
      </c>
      <c r="C14268" s="15" t="s">
        <v>39782</v>
      </c>
      <c r="D14268" s="15" t="s">
        <v>39783</v>
      </c>
      <c r="E14268">
        <v>440</v>
      </c>
      <c r="F14268">
        <v>531</v>
      </c>
      <c r="H14268" t="s">
        <v>35532</v>
      </c>
      <c r="K14268" s="16">
        <f t="shared" si="694"/>
        <v>492.8</v>
      </c>
      <c r="L14268" s="16">
        <f t="shared" si="693"/>
        <v>518.73684210526312</v>
      </c>
      <c r="M14268" s="16">
        <f t="shared" si="695"/>
        <v>589.47368421052624</v>
      </c>
      <c r="N14268" t="e">
        <f>INDEX(XML!$A$2:$R$782,MATCH(C14268,XML!$D$2:$D$737,0),2)</f>
        <v>#N/A</v>
      </c>
    </row>
    <row r="14269" spans="1:14" ht="33.75" x14ac:dyDescent="0.2">
      <c r="A14269">
        <v>42081</v>
      </c>
      <c r="B14269">
        <v>13976</v>
      </c>
      <c r="C14269" s="15" t="s">
        <v>33786</v>
      </c>
      <c r="D14269" s="15" t="s">
        <v>33787</v>
      </c>
      <c r="E14269">
        <v>11970</v>
      </c>
      <c r="F14269">
        <v>20736</v>
      </c>
      <c r="H14269">
        <v>17</v>
      </c>
      <c r="K14269" s="16">
        <f t="shared" si="694"/>
        <v>13406.4</v>
      </c>
      <c r="L14269" s="16">
        <f t="shared" si="693"/>
        <v>14112</v>
      </c>
      <c r="M14269" s="16">
        <f t="shared" si="695"/>
        <v>16036.363636363636</v>
      </c>
      <c r="N14269" t="e">
        <f>INDEX(XML!$A$2:$R$782,MATCH(C14269,XML!$D$2:$D$737,0),2)</f>
        <v>#N/A</v>
      </c>
    </row>
    <row r="14270" spans="1:14" ht="33.75" x14ac:dyDescent="0.2">
      <c r="A14270">
        <v>42082</v>
      </c>
      <c r="B14270">
        <v>13977</v>
      </c>
      <c r="C14270" s="15" t="s">
        <v>33788</v>
      </c>
      <c r="D14270" s="15" t="s">
        <v>33789</v>
      </c>
      <c r="E14270">
        <v>12060</v>
      </c>
      <c r="F14270">
        <v>20885</v>
      </c>
      <c r="H14270">
        <v>39</v>
      </c>
      <c r="K14270" s="16">
        <f t="shared" si="694"/>
        <v>13507.2</v>
      </c>
      <c r="L14270" s="16">
        <f t="shared" si="693"/>
        <v>14218.105263157895</v>
      </c>
      <c r="M14270" s="16">
        <f t="shared" si="695"/>
        <v>16156.937799043062</v>
      </c>
      <c r="N14270" t="e">
        <f>INDEX(XML!$A$2:$R$782,MATCH(C14270,XML!$D$2:$D$737,0),2)</f>
        <v>#N/A</v>
      </c>
    </row>
    <row r="14271" spans="1:14" ht="33.75" x14ac:dyDescent="0.2">
      <c r="A14271">
        <v>42083</v>
      </c>
      <c r="B14271">
        <v>13978</v>
      </c>
      <c r="C14271" s="15" t="s">
        <v>33790</v>
      </c>
      <c r="D14271" s="15" t="s">
        <v>33791</v>
      </c>
      <c r="E14271">
        <v>14880</v>
      </c>
      <c r="F14271">
        <v>25774</v>
      </c>
      <c r="H14271">
        <v>48</v>
      </c>
      <c r="K14271" s="16">
        <f t="shared" si="694"/>
        <v>16665.599999999999</v>
      </c>
      <c r="L14271" s="16">
        <f t="shared" si="693"/>
        <v>17542.73684210526</v>
      </c>
      <c r="M14271" s="16">
        <f t="shared" si="695"/>
        <v>19934.928229665067</v>
      </c>
      <c r="N14271" t="e">
        <f>INDEX(XML!$A$2:$R$782,MATCH(C14271,XML!$D$2:$D$737,0),2)</f>
        <v>#N/A</v>
      </c>
    </row>
    <row r="14272" spans="1:14" ht="56.25" x14ac:dyDescent="0.2">
      <c r="A14272">
        <v>43494</v>
      </c>
      <c r="B14272" t="s">
        <v>9446</v>
      </c>
      <c r="C14272" s="15" t="s">
        <v>9447</v>
      </c>
      <c r="D14272" s="15" t="s">
        <v>9448</v>
      </c>
      <c r="E14272">
        <v>27365</v>
      </c>
      <c r="F14272">
        <v>32838</v>
      </c>
      <c r="H14272">
        <v>4</v>
      </c>
      <c r="K14272" s="16">
        <f t="shared" si="694"/>
        <v>30648.799999999999</v>
      </c>
      <c r="L14272" s="16">
        <f t="shared" si="693"/>
        <v>32261.894736842107</v>
      </c>
      <c r="M14272" s="16">
        <f t="shared" si="695"/>
        <v>36661.244019138758</v>
      </c>
      <c r="N14272" t="e">
        <f>INDEX(XML!$A$2:$R$782,MATCH(C14272,XML!$D$2:$D$737,0),2)</f>
        <v>#N/A</v>
      </c>
    </row>
    <row r="14273" spans="1:14" ht="33.75" x14ac:dyDescent="0.2">
      <c r="A14273">
        <v>51332</v>
      </c>
      <c r="B14273">
        <v>68022</v>
      </c>
      <c r="C14273" s="15" t="s">
        <v>9449</v>
      </c>
      <c r="D14273" s="15" t="s">
        <v>9450</v>
      </c>
      <c r="E14273">
        <v>214</v>
      </c>
      <c r="F14273">
        <v>309</v>
      </c>
      <c r="H14273">
        <v>48</v>
      </c>
      <c r="K14273" s="16">
        <f t="shared" si="694"/>
        <v>239.68</v>
      </c>
      <c r="L14273" s="16">
        <f t="shared" si="693"/>
        <v>252.29473684210527</v>
      </c>
      <c r="M14273" s="16">
        <f t="shared" si="695"/>
        <v>286.69856459330146</v>
      </c>
      <c r="N14273" t="e">
        <f>INDEX(XML!$A$2:$R$782,MATCH(C14273,XML!$D$2:$D$737,0),2)</f>
        <v>#N/A</v>
      </c>
    </row>
    <row r="14274" spans="1:14" ht="33.75" x14ac:dyDescent="0.2">
      <c r="A14274">
        <v>42074</v>
      </c>
      <c r="B14274">
        <v>13981</v>
      </c>
      <c r="C14274" s="15" t="s">
        <v>33792</v>
      </c>
      <c r="D14274" s="15" t="s">
        <v>33793</v>
      </c>
      <c r="E14274">
        <v>22710</v>
      </c>
      <c r="F14274">
        <v>39326</v>
      </c>
      <c r="H14274">
        <v>33</v>
      </c>
      <c r="K14274" s="16">
        <f t="shared" si="694"/>
        <v>25435.200000000001</v>
      </c>
      <c r="L14274" s="16">
        <f t="shared" si="693"/>
        <v>26773.894736842107</v>
      </c>
      <c r="M14274" s="16">
        <f t="shared" si="695"/>
        <v>30424.880382775122</v>
      </c>
      <c r="N14274" t="e">
        <f>INDEX(XML!$A$2:$R$782,MATCH(C14274,XML!$D$2:$D$737,0),2)</f>
        <v>#N/A</v>
      </c>
    </row>
    <row r="14275" spans="1:14" ht="33.75" x14ac:dyDescent="0.2">
      <c r="A14275">
        <v>42075</v>
      </c>
      <c r="B14275">
        <v>13982</v>
      </c>
      <c r="C14275" s="15" t="s">
        <v>33794</v>
      </c>
      <c r="D14275" s="15" t="s">
        <v>33795</v>
      </c>
      <c r="E14275">
        <v>27200</v>
      </c>
      <c r="F14275">
        <v>47101</v>
      </c>
      <c r="H14275" t="s">
        <v>746</v>
      </c>
      <c r="K14275" s="16">
        <f t="shared" si="694"/>
        <v>30464</v>
      </c>
      <c r="L14275" s="16">
        <f t="shared" si="693"/>
        <v>32067.36842105263</v>
      </c>
      <c r="M14275" s="16">
        <f t="shared" si="695"/>
        <v>36440.191387559804</v>
      </c>
      <c r="N14275" t="e">
        <f>INDEX(XML!$A$2:$R$782,MATCH(C14275,XML!$D$2:$D$737,0),2)</f>
        <v>#N/A</v>
      </c>
    </row>
    <row r="14276" spans="1:14" ht="33.75" x14ac:dyDescent="0.2">
      <c r="A14276">
        <v>42076</v>
      </c>
      <c r="B14276">
        <v>13983</v>
      </c>
      <c r="C14276" s="15" t="s">
        <v>33796</v>
      </c>
      <c r="D14276" s="15" t="s">
        <v>33797</v>
      </c>
      <c r="E14276">
        <v>39630</v>
      </c>
      <c r="F14276">
        <v>65506</v>
      </c>
      <c r="H14276">
        <v>26</v>
      </c>
      <c r="K14276" s="16">
        <f t="shared" si="694"/>
        <v>44385.599999999999</v>
      </c>
      <c r="L14276" s="16">
        <f t="shared" si="693"/>
        <v>46721.684210526313</v>
      </c>
      <c r="M14276" s="16">
        <f t="shared" si="695"/>
        <v>53092.82296650717</v>
      </c>
      <c r="N14276" t="e">
        <f>INDEX(XML!$A$2:$R$782,MATCH(C14276,XML!$D$2:$D$737,0),2)</f>
        <v>#N/A</v>
      </c>
    </row>
    <row r="14277" spans="1:14" ht="33.75" x14ac:dyDescent="0.2">
      <c r="A14277">
        <v>42077</v>
      </c>
      <c r="B14277">
        <v>13984</v>
      </c>
      <c r="C14277" s="15" t="s">
        <v>33798</v>
      </c>
      <c r="D14277" s="15" t="s">
        <v>33799</v>
      </c>
      <c r="E14277">
        <v>41570</v>
      </c>
      <c r="F14277">
        <v>71985</v>
      </c>
      <c r="H14277">
        <v>35</v>
      </c>
      <c r="K14277" s="16">
        <f t="shared" si="694"/>
        <v>46558.400000000001</v>
      </c>
      <c r="L14277" s="16">
        <f t="shared" ref="L14277:L14340" si="696">K14277*100/95</f>
        <v>49008.84210526316</v>
      </c>
      <c r="M14277" s="16">
        <f t="shared" si="695"/>
        <v>55691.866028708144</v>
      </c>
      <c r="N14277" t="e">
        <f>INDEX(XML!$A$2:$R$782,MATCH(C14277,XML!$D$2:$D$737,0),2)</f>
        <v>#N/A</v>
      </c>
    </row>
    <row r="14278" spans="1:14" ht="33.75" x14ac:dyDescent="0.2">
      <c r="A14278">
        <v>42078</v>
      </c>
      <c r="B14278">
        <v>13985</v>
      </c>
      <c r="C14278" s="15" t="s">
        <v>33800</v>
      </c>
      <c r="D14278" s="15" t="s">
        <v>33801</v>
      </c>
      <c r="E14278">
        <v>41570</v>
      </c>
      <c r="F14278">
        <v>71985</v>
      </c>
      <c r="H14278">
        <v>38</v>
      </c>
      <c r="K14278" s="16">
        <f t="shared" si="694"/>
        <v>46558.400000000001</v>
      </c>
      <c r="L14278" s="16">
        <f t="shared" si="696"/>
        <v>49008.84210526316</v>
      </c>
      <c r="M14278" s="16">
        <f t="shared" si="695"/>
        <v>55691.866028708144</v>
      </c>
      <c r="N14278" t="e">
        <f>INDEX(XML!$A$2:$R$782,MATCH(C14278,XML!$D$2:$D$737,0),2)</f>
        <v>#N/A</v>
      </c>
    </row>
    <row r="14279" spans="1:14" ht="33.75" x14ac:dyDescent="0.2">
      <c r="A14279">
        <v>42079</v>
      </c>
      <c r="B14279">
        <v>13986</v>
      </c>
      <c r="C14279" s="15" t="s">
        <v>33802</v>
      </c>
      <c r="D14279" s="15" t="s">
        <v>33803</v>
      </c>
      <c r="E14279">
        <v>52650</v>
      </c>
      <c r="F14279">
        <v>91167</v>
      </c>
      <c r="H14279">
        <v>13</v>
      </c>
      <c r="K14279" s="16">
        <f t="shared" si="694"/>
        <v>56335.5</v>
      </c>
      <c r="L14279" s="16">
        <f t="shared" si="696"/>
        <v>59300.526315789473</v>
      </c>
      <c r="M14279" s="16">
        <f t="shared" si="695"/>
        <v>67386.961722488035</v>
      </c>
      <c r="N14279" t="e">
        <f>INDEX(XML!$A$2:$R$782,MATCH(C14279,XML!$D$2:$D$737,0),2)</f>
        <v>#N/A</v>
      </c>
    </row>
    <row r="14280" spans="1:14" ht="33.75" x14ac:dyDescent="0.2">
      <c r="A14280">
        <v>42080</v>
      </c>
      <c r="B14280">
        <v>13987</v>
      </c>
      <c r="C14280" s="15" t="s">
        <v>33804</v>
      </c>
      <c r="D14280" s="15" t="s">
        <v>33805</v>
      </c>
      <c r="E14280">
        <v>65230</v>
      </c>
      <c r="F14280">
        <v>112940</v>
      </c>
      <c r="H14280">
        <v>44</v>
      </c>
      <c r="K14280" s="16">
        <f t="shared" ref="K14280:K14332" si="697">IF(E14280&gt;49999,E14280+E14280*0.07,IF(E14280&lt;=49999,E14280+E14280*0.12))</f>
        <v>69796.100000000006</v>
      </c>
      <c r="L14280" s="16">
        <f t="shared" si="696"/>
        <v>73469.578947368427</v>
      </c>
      <c r="M14280" s="16">
        <f t="shared" ref="M14280:M14332" si="698">IF(COUNTIF(C14280,"*Dahua*"),F14280-10,L14280*100/88)</f>
        <v>83488.157894736854</v>
      </c>
      <c r="N14280" t="e">
        <f>INDEX(XML!$A$2:$R$782,MATCH(C14280,XML!$D$2:$D$737,0),2)</f>
        <v>#N/A</v>
      </c>
    </row>
    <row r="14281" spans="1:14" ht="45" x14ac:dyDescent="0.2">
      <c r="A14281">
        <v>75741</v>
      </c>
      <c r="B14281" t="s">
        <v>34625</v>
      </c>
      <c r="C14281" s="15" t="s">
        <v>34626</v>
      </c>
      <c r="D14281" s="15" t="s">
        <v>34627</v>
      </c>
      <c r="E14281">
        <v>4391</v>
      </c>
      <c r="F14281">
        <v>6099</v>
      </c>
      <c r="H14281" t="s">
        <v>746</v>
      </c>
      <c r="K14281" s="16">
        <f t="shared" si="697"/>
        <v>4917.92</v>
      </c>
      <c r="L14281" s="16">
        <f t="shared" si="696"/>
        <v>5176.757894736842</v>
      </c>
      <c r="M14281" s="16">
        <f t="shared" si="698"/>
        <v>5882.6794258373202</v>
      </c>
      <c r="N14281" t="e">
        <f>INDEX(XML!$A$2:$R$782,MATCH(C14281,XML!$D$2:$D$737,0),2)</f>
        <v>#N/A</v>
      </c>
    </row>
    <row r="14282" spans="1:14" ht="45" x14ac:dyDescent="0.2">
      <c r="A14282">
        <v>75742</v>
      </c>
      <c r="B14282" t="s">
        <v>34628</v>
      </c>
      <c r="C14282" s="15" t="s">
        <v>34629</v>
      </c>
      <c r="D14282" s="15" t="s">
        <v>34630</v>
      </c>
      <c r="E14282">
        <v>6121</v>
      </c>
      <c r="F14282">
        <v>8501</v>
      </c>
      <c r="H14282" t="s">
        <v>746</v>
      </c>
      <c r="K14282" s="16">
        <f t="shared" si="697"/>
        <v>6855.52</v>
      </c>
      <c r="L14282" s="16">
        <f t="shared" si="696"/>
        <v>7216.3368421052628</v>
      </c>
      <c r="M14282" s="16">
        <f t="shared" si="698"/>
        <v>8200.3827751196168</v>
      </c>
      <c r="N14282" t="e">
        <f>INDEX(XML!$A$2:$R$782,MATCH(C14282,XML!$D$2:$D$737,0),2)</f>
        <v>#N/A</v>
      </c>
    </row>
    <row r="14283" spans="1:14" ht="45" x14ac:dyDescent="0.2">
      <c r="A14283">
        <v>75743</v>
      </c>
      <c r="B14283" t="s">
        <v>34759</v>
      </c>
      <c r="C14283" s="15" t="s">
        <v>34760</v>
      </c>
      <c r="D14283" s="15" t="s">
        <v>34761</v>
      </c>
      <c r="E14283">
        <v>7520</v>
      </c>
      <c r="F14283">
        <v>10444</v>
      </c>
      <c r="H14283" t="s">
        <v>746</v>
      </c>
      <c r="K14283" s="16">
        <f t="shared" si="697"/>
        <v>8422.4</v>
      </c>
      <c r="L14283" s="16">
        <f t="shared" si="696"/>
        <v>8865.6842105263149</v>
      </c>
      <c r="M14283" s="16">
        <f t="shared" si="698"/>
        <v>10074.641148325358</v>
      </c>
      <c r="N14283" t="e">
        <f>INDEX(XML!$A$2:$R$782,MATCH(C14283,XML!$D$2:$D$737,0),2)</f>
        <v>#N/A</v>
      </c>
    </row>
    <row r="14284" spans="1:14" ht="33.75" x14ac:dyDescent="0.2">
      <c r="A14284">
        <v>75744</v>
      </c>
      <c r="B14284" t="s">
        <v>34762</v>
      </c>
      <c r="C14284" s="15" t="s">
        <v>34763</v>
      </c>
      <c r="D14284" s="15" t="s">
        <v>34764</v>
      </c>
      <c r="E14284">
        <v>9032</v>
      </c>
      <c r="F14284">
        <v>12544</v>
      </c>
      <c r="H14284">
        <v>10</v>
      </c>
      <c r="K14284" s="16">
        <f t="shared" si="697"/>
        <v>10115.84</v>
      </c>
      <c r="L14284" s="16">
        <f t="shared" si="696"/>
        <v>10648.252631578947</v>
      </c>
      <c r="M14284" s="16">
        <f t="shared" si="698"/>
        <v>12100.287081339715</v>
      </c>
      <c r="N14284" t="e">
        <f>INDEX(XML!$A$2:$R$782,MATCH(C14284,XML!$D$2:$D$737,0),2)</f>
        <v>#N/A</v>
      </c>
    </row>
    <row r="14285" spans="1:14" ht="45" x14ac:dyDescent="0.2">
      <c r="A14285">
        <v>75758</v>
      </c>
      <c r="B14285" t="s">
        <v>34765</v>
      </c>
      <c r="C14285" s="15" t="s">
        <v>34766</v>
      </c>
      <c r="D14285" s="15" t="s">
        <v>34767</v>
      </c>
      <c r="E14285">
        <v>13883</v>
      </c>
      <c r="F14285">
        <v>19281</v>
      </c>
      <c r="H14285" t="s">
        <v>746</v>
      </c>
      <c r="K14285" s="16">
        <f t="shared" si="697"/>
        <v>15548.96</v>
      </c>
      <c r="L14285" s="16">
        <f t="shared" si="696"/>
        <v>16367.326315789474</v>
      </c>
      <c r="M14285" s="16">
        <f t="shared" si="698"/>
        <v>18599.234449760766</v>
      </c>
      <c r="N14285" t="e">
        <f>INDEX(XML!$A$2:$R$782,MATCH(C14285,XML!$D$2:$D$737,0),2)</f>
        <v>#N/A</v>
      </c>
    </row>
    <row r="14286" spans="1:14" ht="45" x14ac:dyDescent="0.2">
      <c r="A14286">
        <v>75768</v>
      </c>
      <c r="B14286" t="s">
        <v>34768</v>
      </c>
      <c r="C14286" s="15" t="s">
        <v>34769</v>
      </c>
      <c r="D14286" s="15" t="s">
        <v>34770</v>
      </c>
      <c r="E14286">
        <v>5121</v>
      </c>
      <c r="F14286">
        <v>7112</v>
      </c>
      <c r="H14286" t="s">
        <v>746</v>
      </c>
      <c r="K14286" s="16">
        <f t="shared" si="697"/>
        <v>5735.52</v>
      </c>
      <c r="L14286" s="16">
        <f t="shared" si="696"/>
        <v>6037.3894736842103</v>
      </c>
      <c r="M14286" s="16">
        <f t="shared" si="698"/>
        <v>6860.6698564593298</v>
      </c>
      <c r="N14286" t="e">
        <f>INDEX(XML!$A$2:$R$782,MATCH(C14286,XML!$D$2:$D$737,0),2)</f>
        <v>#N/A</v>
      </c>
    </row>
    <row r="14287" spans="1:14" ht="45" x14ac:dyDescent="0.2">
      <c r="A14287">
        <v>75780</v>
      </c>
      <c r="B14287" t="s">
        <v>34771</v>
      </c>
      <c r="C14287" s="15" t="s">
        <v>34772</v>
      </c>
      <c r="D14287" s="15" t="s">
        <v>34773</v>
      </c>
      <c r="E14287">
        <v>6677</v>
      </c>
      <c r="F14287">
        <v>9274</v>
      </c>
      <c r="H14287">
        <v>16</v>
      </c>
      <c r="K14287" s="16">
        <f t="shared" si="697"/>
        <v>7478.24</v>
      </c>
      <c r="L14287" s="16">
        <f t="shared" si="696"/>
        <v>7871.8315789473681</v>
      </c>
      <c r="M14287" s="16">
        <f t="shared" si="698"/>
        <v>8945.2631578947367</v>
      </c>
      <c r="N14287" t="e">
        <f>INDEX(XML!$A$2:$R$782,MATCH(C14287,XML!$D$2:$D$737,0),2)</f>
        <v>#N/A</v>
      </c>
    </row>
    <row r="14288" spans="1:14" ht="45" x14ac:dyDescent="0.2">
      <c r="A14288">
        <v>75782</v>
      </c>
      <c r="B14288" t="s">
        <v>34774</v>
      </c>
      <c r="C14288" s="15" t="s">
        <v>34775</v>
      </c>
      <c r="D14288" s="15" t="s">
        <v>34776</v>
      </c>
      <c r="E14288">
        <v>7556</v>
      </c>
      <c r="F14288">
        <v>10495</v>
      </c>
      <c r="H14288" t="s">
        <v>746</v>
      </c>
      <c r="K14288" s="16">
        <f t="shared" si="697"/>
        <v>8462.7199999999993</v>
      </c>
      <c r="L14288" s="16">
        <f t="shared" si="696"/>
        <v>8908.1263157894718</v>
      </c>
      <c r="M14288" s="16">
        <f t="shared" si="698"/>
        <v>10122.870813397127</v>
      </c>
      <c r="N14288" t="e">
        <f>INDEX(XML!$A$2:$R$782,MATCH(C14288,XML!$D$2:$D$737,0),2)</f>
        <v>#N/A</v>
      </c>
    </row>
    <row r="14289" spans="1:14" ht="33.75" x14ac:dyDescent="0.2">
      <c r="A14289">
        <v>75784</v>
      </c>
      <c r="B14289" t="s">
        <v>34777</v>
      </c>
      <c r="C14289" s="15" t="s">
        <v>34778</v>
      </c>
      <c r="D14289" s="15" t="s">
        <v>34779</v>
      </c>
      <c r="E14289">
        <v>8629</v>
      </c>
      <c r="F14289">
        <v>11984</v>
      </c>
      <c r="H14289" t="s">
        <v>746</v>
      </c>
      <c r="K14289" s="16">
        <f t="shared" si="697"/>
        <v>9664.48</v>
      </c>
      <c r="L14289" s="16">
        <f t="shared" si="696"/>
        <v>10173.136842105263</v>
      </c>
      <c r="M14289" s="16">
        <f t="shared" si="698"/>
        <v>11560.382775119617</v>
      </c>
      <c r="N14289" t="e">
        <f>INDEX(XML!$A$2:$R$782,MATCH(C14289,XML!$D$2:$D$737,0),2)</f>
        <v>#N/A</v>
      </c>
    </row>
    <row r="14290" spans="1:14" ht="45" x14ac:dyDescent="0.2">
      <c r="A14290">
        <v>75786</v>
      </c>
      <c r="B14290" t="s">
        <v>34780</v>
      </c>
      <c r="C14290" s="15" t="s">
        <v>34781</v>
      </c>
      <c r="D14290" s="15" t="s">
        <v>34782</v>
      </c>
      <c r="E14290">
        <v>13024</v>
      </c>
      <c r="F14290">
        <v>18088</v>
      </c>
      <c r="K14290" s="16">
        <f t="shared" si="697"/>
        <v>14586.88</v>
      </c>
      <c r="L14290" s="16">
        <f t="shared" si="696"/>
        <v>15354.61052631579</v>
      </c>
      <c r="M14290" s="16">
        <f t="shared" si="698"/>
        <v>17448.421052631576</v>
      </c>
      <c r="N14290" t="e">
        <f>INDEX(XML!$A$2:$R$782,MATCH(C14290,XML!$D$2:$D$737,0),2)</f>
        <v>#N/A</v>
      </c>
    </row>
    <row r="14291" spans="1:14" ht="45" x14ac:dyDescent="0.2">
      <c r="A14291">
        <v>62085</v>
      </c>
      <c r="B14291">
        <v>134554</v>
      </c>
      <c r="C14291" s="15" t="s">
        <v>19981</v>
      </c>
      <c r="D14291" s="15" t="s">
        <v>19982</v>
      </c>
      <c r="E14291">
        <v>6581</v>
      </c>
      <c r="F14291">
        <v>10125</v>
      </c>
      <c r="H14291">
        <v>3</v>
      </c>
      <c r="K14291" s="16">
        <f t="shared" si="697"/>
        <v>7370.72</v>
      </c>
      <c r="L14291" s="16">
        <f t="shared" si="696"/>
        <v>7758.652631578947</v>
      </c>
      <c r="M14291" s="16">
        <f t="shared" si="698"/>
        <v>8816.6507177033491</v>
      </c>
      <c r="N14291" t="e">
        <f>INDEX(XML!$A$2:$R$782,MATCH(C14291,XML!$D$2:$D$737,0),2)</f>
        <v>#N/A</v>
      </c>
    </row>
    <row r="14292" spans="1:14" ht="45" x14ac:dyDescent="0.2">
      <c r="A14292">
        <v>62088</v>
      </c>
      <c r="B14292">
        <v>134556</v>
      </c>
      <c r="C14292" s="15" t="s">
        <v>19983</v>
      </c>
      <c r="D14292" s="15" t="s">
        <v>19984</v>
      </c>
      <c r="E14292">
        <v>7680</v>
      </c>
      <c r="F14292">
        <v>11815</v>
      </c>
      <c r="H14292">
        <v>3</v>
      </c>
      <c r="K14292" s="16">
        <f t="shared" si="697"/>
        <v>8601.6</v>
      </c>
      <c r="L14292" s="16">
        <f t="shared" si="696"/>
        <v>9054.3157894736851</v>
      </c>
      <c r="M14292" s="16">
        <f t="shared" si="698"/>
        <v>10288.995215311006</v>
      </c>
      <c r="N14292" t="e">
        <f>INDEX(XML!$A$2:$R$782,MATCH(C14292,XML!$D$2:$D$737,0),2)</f>
        <v>#N/A</v>
      </c>
    </row>
    <row r="14293" spans="1:14" ht="45" x14ac:dyDescent="0.2">
      <c r="A14293">
        <v>62089</v>
      </c>
      <c r="B14293">
        <v>134558</v>
      </c>
      <c r="C14293" s="15" t="s">
        <v>19985</v>
      </c>
      <c r="D14293" s="15" t="s">
        <v>19986</v>
      </c>
      <c r="E14293">
        <v>8351</v>
      </c>
      <c r="F14293">
        <v>12848</v>
      </c>
      <c r="H14293">
        <v>8</v>
      </c>
      <c r="K14293" s="16">
        <f t="shared" si="697"/>
        <v>9353.1200000000008</v>
      </c>
      <c r="L14293" s="16">
        <f t="shared" si="696"/>
        <v>9845.3894736842121</v>
      </c>
      <c r="M14293" s="16">
        <f t="shared" si="698"/>
        <v>11187.94258373206</v>
      </c>
      <c r="N14293" t="e">
        <f>INDEX(XML!$A$2:$R$782,MATCH(C14293,XML!$D$2:$D$737,0),2)</f>
        <v>#N/A</v>
      </c>
    </row>
    <row r="14294" spans="1:14" ht="45" x14ac:dyDescent="0.2">
      <c r="A14294">
        <v>62090</v>
      </c>
      <c r="B14294">
        <v>135551</v>
      </c>
      <c r="C14294" s="15" t="s">
        <v>19987</v>
      </c>
      <c r="D14294" s="15" t="s">
        <v>19988</v>
      </c>
      <c r="E14294">
        <v>10950</v>
      </c>
      <c r="F14294">
        <v>16846</v>
      </c>
      <c r="H14294">
        <v>3</v>
      </c>
      <c r="K14294" s="16">
        <f t="shared" si="697"/>
        <v>12264</v>
      </c>
      <c r="L14294" s="16">
        <f t="shared" si="696"/>
        <v>12909.473684210527</v>
      </c>
      <c r="M14294" s="16">
        <f t="shared" si="698"/>
        <v>14669.856459330143</v>
      </c>
      <c r="N14294" t="e">
        <f>INDEX(XML!$A$2:$R$782,MATCH(C14294,XML!$D$2:$D$737,0),2)</f>
        <v>#N/A</v>
      </c>
    </row>
    <row r="14295" spans="1:14" ht="45" x14ac:dyDescent="0.2">
      <c r="A14295">
        <v>62091</v>
      </c>
      <c r="B14295">
        <v>135552</v>
      </c>
      <c r="C14295" s="15" t="s">
        <v>19989</v>
      </c>
      <c r="D14295" s="15" t="s">
        <v>19990</v>
      </c>
      <c r="E14295">
        <v>15785</v>
      </c>
      <c r="F14295">
        <v>24285</v>
      </c>
      <c r="H14295">
        <v>6</v>
      </c>
      <c r="K14295" s="16">
        <f t="shared" si="697"/>
        <v>17679.2</v>
      </c>
      <c r="L14295" s="16">
        <f t="shared" si="696"/>
        <v>18609.684210526317</v>
      </c>
      <c r="M14295" s="16">
        <f t="shared" si="698"/>
        <v>21147.368421052633</v>
      </c>
      <c r="N14295" t="e">
        <f>INDEX(XML!$A$2:$R$782,MATCH(C14295,XML!$D$2:$D$737,0),2)</f>
        <v>#N/A</v>
      </c>
    </row>
    <row r="14296" spans="1:14" ht="45" x14ac:dyDescent="0.2">
      <c r="A14296">
        <v>62092</v>
      </c>
      <c r="B14296">
        <v>135553</v>
      </c>
      <c r="C14296" s="15" t="s">
        <v>19991</v>
      </c>
      <c r="D14296" s="15" t="s">
        <v>19992</v>
      </c>
      <c r="E14296">
        <v>19609</v>
      </c>
      <c r="F14296">
        <v>30167</v>
      </c>
      <c r="H14296">
        <v>11</v>
      </c>
      <c r="K14296" s="16">
        <f t="shared" si="697"/>
        <v>21962.080000000002</v>
      </c>
      <c r="L14296" s="16">
        <f t="shared" si="696"/>
        <v>23117.978947368421</v>
      </c>
      <c r="M14296" s="16">
        <f t="shared" si="698"/>
        <v>26270.430622009571</v>
      </c>
      <c r="N14296" t="e">
        <f>INDEX(XML!$A$2:$R$782,MATCH(C14296,XML!$D$2:$D$737,0),2)</f>
        <v>#N/A</v>
      </c>
    </row>
    <row r="14297" spans="1:14" ht="45" x14ac:dyDescent="0.2">
      <c r="A14297">
        <v>62095</v>
      </c>
      <c r="B14297">
        <v>135554</v>
      </c>
      <c r="C14297" s="15" t="s">
        <v>19993</v>
      </c>
      <c r="D14297" s="15" t="s">
        <v>19994</v>
      </c>
      <c r="E14297">
        <v>36824</v>
      </c>
      <c r="F14297">
        <v>56652</v>
      </c>
      <c r="K14297" s="16">
        <f t="shared" si="697"/>
        <v>41242.879999999997</v>
      </c>
      <c r="L14297" s="16">
        <f t="shared" si="696"/>
        <v>43413.557894736834</v>
      </c>
      <c r="M14297" s="16">
        <f t="shared" si="698"/>
        <v>49333.588516746408</v>
      </c>
      <c r="N14297" t="e">
        <f>INDEX(XML!$A$2:$R$782,MATCH(C14297,XML!$D$2:$D$737,0),2)</f>
        <v>#N/A</v>
      </c>
    </row>
    <row r="14298" spans="1:14" ht="45" x14ac:dyDescent="0.2">
      <c r="A14298">
        <v>62161</v>
      </c>
      <c r="B14298">
        <v>137556</v>
      </c>
      <c r="C14298" s="15" t="s">
        <v>19995</v>
      </c>
      <c r="D14298" s="15" t="s">
        <v>19996</v>
      </c>
      <c r="E14298">
        <v>13151</v>
      </c>
      <c r="F14298">
        <v>20232</v>
      </c>
      <c r="H14298">
        <v>2</v>
      </c>
      <c r="K14298" s="16">
        <f t="shared" si="697"/>
        <v>14729.119999999999</v>
      </c>
      <c r="L14298" s="16">
        <f t="shared" si="696"/>
        <v>15504.336842105264</v>
      </c>
      <c r="M14298" s="16">
        <f t="shared" si="698"/>
        <v>17618.564593301435</v>
      </c>
      <c r="N14298" t="e">
        <f>INDEX(XML!$A$2:$R$782,MATCH(C14298,XML!$D$2:$D$737,0),2)</f>
        <v>#N/A</v>
      </c>
    </row>
    <row r="14299" spans="1:14" ht="45" x14ac:dyDescent="0.2">
      <c r="A14299">
        <v>62096</v>
      </c>
      <c r="B14299">
        <v>137557</v>
      </c>
      <c r="C14299" s="15" t="s">
        <v>19997</v>
      </c>
      <c r="D14299" s="15" t="s">
        <v>19998</v>
      </c>
      <c r="E14299">
        <v>20488</v>
      </c>
      <c r="F14299">
        <v>31520</v>
      </c>
      <c r="H14299">
        <v>6</v>
      </c>
      <c r="K14299" s="16">
        <f t="shared" si="697"/>
        <v>22946.560000000001</v>
      </c>
      <c r="L14299" s="16">
        <f t="shared" si="696"/>
        <v>24154.273684210526</v>
      </c>
      <c r="M14299" s="16">
        <f t="shared" si="698"/>
        <v>27448.038277511961</v>
      </c>
      <c r="N14299" t="e">
        <f>INDEX(XML!$A$2:$R$782,MATCH(C14299,XML!$D$2:$D$737,0),2)</f>
        <v>#N/A</v>
      </c>
    </row>
    <row r="14300" spans="1:14" ht="45" x14ac:dyDescent="0.2">
      <c r="A14300">
        <v>62157</v>
      </c>
      <c r="B14300">
        <v>137558</v>
      </c>
      <c r="C14300" s="15" t="s">
        <v>19999</v>
      </c>
      <c r="D14300" s="15" t="s">
        <v>20000</v>
      </c>
      <c r="E14300">
        <v>38911</v>
      </c>
      <c r="F14300">
        <v>59863</v>
      </c>
      <c r="H14300">
        <v>7</v>
      </c>
      <c r="K14300" s="16">
        <f t="shared" si="697"/>
        <v>43580.32</v>
      </c>
      <c r="L14300" s="16">
        <f t="shared" si="696"/>
        <v>45874.021052631579</v>
      </c>
      <c r="M14300" s="16">
        <f t="shared" si="698"/>
        <v>52129.569377990432</v>
      </c>
      <c r="N14300" t="e">
        <f>INDEX(XML!$A$2:$R$782,MATCH(C14300,XML!$D$2:$D$737,0),2)</f>
        <v>#N/A</v>
      </c>
    </row>
    <row r="14301" spans="1:14" ht="45" x14ac:dyDescent="0.2">
      <c r="A14301">
        <v>62160</v>
      </c>
      <c r="B14301">
        <v>137559</v>
      </c>
      <c r="C14301" s="15" t="s">
        <v>20001</v>
      </c>
      <c r="D14301" s="15" t="s">
        <v>20002</v>
      </c>
      <c r="E14301">
        <v>48220</v>
      </c>
      <c r="F14301">
        <v>74186</v>
      </c>
      <c r="H14301">
        <v>6</v>
      </c>
      <c r="K14301" s="16">
        <f t="shared" si="697"/>
        <v>54006.400000000001</v>
      </c>
      <c r="L14301" s="16">
        <f t="shared" si="696"/>
        <v>56848.84210526316</v>
      </c>
      <c r="M14301" s="16">
        <f t="shared" si="698"/>
        <v>64600.956937799048</v>
      </c>
      <c r="N14301" t="e">
        <f>INDEX(XML!$A$2:$R$782,MATCH(C14301,XML!$D$2:$D$737,0),2)</f>
        <v>#N/A</v>
      </c>
    </row>
    <row r="14302" spans="1:14" ht="33.75" x14ac:dyDescent="0.2">
      <c r="A14302">
        <v>62162</v>
      </c>
      <c r="B14302">
        <v>134614</v>
      </c>
      <c r="C14302" s="15" t="s">
        <v>20003</v>
      </c>
      <c r="D14302" s="15" t="s">
        <v>20004</v>
      </c>
      <c r="E14302">
        <v>7117</v>
      </c>
      <c r="F14302">
        <v>10950</v>
      </c>
      <c r="H14302">
        <v>2</v>
      </c>
      <c r="K14302" s="16">
        <f t="shared" si="697"/>
        <v>7971.04</v>
      </c>
      <c r="L14302" s="16">
        <f t="shared" si="696"/>
        <v>8390.5684210526324</v>
      </c>
      <c r="M14302" s="16">
        <f t="shared" si="698"/>
        <v>9534.7368421052652</v>
      </c>
      <c r="N14302" t="e">
        <f>INDEX(XML!$A$2:$R$782,MATCH(C14302,XML!$D$2:$D$737,0),2)</f>
        <v>#N/A</v>
      </c>
    </row>
    <row r="14303" spans="1:14" ht="33.75" x14ac:dyDescent="0.2">
      <c r="A14303">
        <v>62164</v>
      </c>
      <c r="B14303">
        <v>134618</v>
      </c>
      <c r="C14303" s="15" t="s">
        <v>20005</v>
      </c>
      <c r="D14303" s="15" t="s">
        <v>20006</v>
      </c>
      <c r="E14303">
        <v>9264</v>
      </c>
      <c r="F14303">
        <v>14252</v>
      </c>
      <c r="H14303">
        <v>3</v>
      </c>
      <c r="K14303" s="16">
        <f t="shared" si="697"/>
        <v>10375.68</v>
      </c>
      <c r="L14303" s="16">
        <f t="shared" si="696"/>
        <v>10921.768421052631</v>
      </c>
      <c r="M14303" s="16">
        <f t="shared" si="698"/>
        <v>12411.100478468899</v>
      </c>
      <c r="N14303" t="e">
        <f>INDEX(XML!$A$2:$R$782,MATCH(C14303,XML!$D$2:$D$737,0),2)</f>
        <v>#N/A</v>
      </c>
    </row>
    <row r="14304" spans="1:14" ht="33.75" x14ac:dyDescent="0.2">
      <c r="A14304">
        <v>62165</v>
      </c>
      <c r="B14304">
        <v>135611</v>
      </c>
      <c r="C14304" s="15" t="s">
        <v>20007</v>
      </c>
      <c r="D14304" s="15" t="s">
        <v>20008</v>
      </c>
      <c r="E14304">
        <v>10849</v>
      </c>
      <c r="F14304">
        <v>16690</v>
      </c>
      <c r="H14304">
        <v>3</v>
      </c>
      <c r="K14304" s="16">
        <f t="shared" si="697"/>
        <v>12150.88</v>
      </c>
      <c r="L14304" s="16">
        <f t="shared" si="696"/>
        <v>12790.4</v>
      </c>
      <c r="M14304" s="16">
        <f t="shared" si="698"/>
        <v>14534.545454545454</v>
      </c>
      <c r="N14304" t="e">
        <f>INDEX(XML!$A$2:$R$782,MATCH(C14304,XML!$D$2:$D$737,0),2)</f>
        <v>#N/A</v>
      </c>
    </row>
    <row r="14305" spans="1:14" ht="33.75" x14ac:dyDescent="0.2">
      <c r="A14305">
        <v>62169</v>
      </c>
      <c r="B14305">
        <v>135612</v>
      </c>
      <c r="C14305" s="15" t="s">
        <v>20009</v>
      </c>
      <c r="D14305" s="15" t="s">
        <v>20010</v>
      </c>
      <c r="E14305">
        <v>15368</v>
      </c>
      <c r="F14305">
        <v>23642</v>
      </c>
      <c r="H14305">
        <v>9</v>
      </c>
      <c r="K14305" s="16">
        <f t="shared" si="697"/>
        <v>17212.16</v>
      </c>
      <c r="L14305" s="16">
        <f t="shared" si="696"/>
        <v>18118.063157894736</v>
      </c>
      <c r="M14305" s="16">
        <f t="shared" si="698"/>
        <v>20588.708133971293</v>
      </c>
      <c r="N14305" t="e">
        <f>INDEX(XML!$A$2:$R$782,MATCH(C14305,XML!$D$2:$D$737,0),2)</f>
        <v>#N/A</v>
      </c>
    </row>
    <row r="14306" spans="1:14" ht="33.75" x14ac:dyDescent="0.2">
      <c r="A14306">
        <v>62171</v>
      </c>
      <c r="B14306">
        <v>135613</v>
      </c>
      <c r="C14306" s="15" t="s">
        <v>20011</v>
      </c>
      <c r="D14306" s="15" t="s">
        <v>20012</v>
      </c>
      <c r="E14306">
        <v>19610</v>
      </c>
      <c r="F14306">
        <v>30169</v>
      </c>
      <c r="K14306" s="16">
        <f t="shared" si="697"/>
        <v>21963.200000000001</v>
      </c>
      <c r="L14306" s="16">
        <f t="shared" si="696"/>
        <v>23119.157894736843</v>
      </c>
      <c r="M14306" s="16">
        <f t="shared" si="698"/>
        <v>26271.770334928235</v>
      </c>
      <c r="N14306" t="e">
        <f>INDEX(XML!$A$2:$R$782,MATCH(C14306,XML!$D$2:$D$737,0),2)</f>
        <v>#N/A</v>
      </c>
    </row>
    <row r="14307" spans="1:14" ht="33.75" x14ac:dyDescent="0.2">
      <c r="A14307">
        <v>62172</v>
      </c>
      <c r="B14307">
        <v>135614</v>
      </c>
      <c r="C14307" s="15" t="s">
        <v>20013</v>
      </c>
      <c r="D14307" s="15" t="s">
        <v>20014</v>
      </c>
      <c r="E14307">
        <v>33857</v>
      </c>
      <c r="F14307">
        <v>52088</v>
      </c>
      <c r="H14307">
        <v>3</v>
      </c>
      <c r="K14307" s="16">
        <f t="shared" si="697"/>
        <v>37919.839999999997</v>
      </c>
      <c r="L14307" s="16">
        <f t="shared" si="696"/>
        <v>39915.621052631577</v>
      </c>
      <c r="M14307" s="16">
        <f t="shared" si="698"/>
        <v>45358.660287081337</v>
      </c>
      <c r="N14307" t="e">
        <f>INDEX(XML!$A$2:$R$782,MATCH(C14307,XML!$D$2:$D$737,0),2)</f>
        <v>#N/A</v>
      </c>
    </row>
    <row r="14308" spans="1:14" ht="33.75" x14ac:dyDescent="0.2">
      <c r="A14308">
        <v>62167</v>
      </c>
      <c r="B14308">
        <v>137616</v>
      </c>
      <c r="C14308" s="15" t="s">
        <v>20015</v>
      </c>
      <c r="D14308" s="15" t="s">
        <v>20016</v>
      </c>
      <c r="E14308">
        <v>13502</v>
      </c>
      <c r="F14308">
        <v>20773</v>
      </c>
      <c r="H14308">
        <v>4</v>
      </c>
      <c r="K14308" s="16">
        <f t="shared" si="697"/>
        <v>15122.24</v>
      </c>
      <c r="L14308" s="16">
        <f t="shared" si="696"/>
        <v>15918.147368421052</v>
      </c>
      <c r="M14308" s="16">
        <f t="shared" si="698"/>
        <v>18088.803827751195</v>
      </c>
      <c r="N14308" t="e">
        <f>INDEX(XML!$A$2:$R$782,MATCH(C14308,XML!$D$2:$D$737,0),2)</f>
        <v>#N/A</v>
      </c>
    </row>
    <row r="14309" spans="1:14" ht="33.75" x14ac:dyDescent="0.2">
      <c r="A14309">
        <v>62174</v>
      </c>
      <c r="B14309">
        <v>137617</v>
      </c>
      <c r="C14309" s="15" t="s">
        <v>20017</v>
      </c>
      <c r="D14309" s="15" t="s">
        <v>20018</v>
      </c>
      <c r="E14309">
        <v>23930</v>
      </c>
      <c r="F14309">
        <v>36815</v>
      </c>
      <c r="H14309">
        <v>3</v>
      </c>
      <c r="K14309" s="16">
        <f t="shared" si="697"/>
        <v>26801.599999999999</v>
      </c>
      <c r="L14309" s="16">
        <f t="shared" si="696"/>
        <v>28212.21052631579</v>
      </c>
      <c r="M14309" s="16">
        <f t="shared" si="698"/>
        <v>32059.330143540668</v>
      </c>
      <c r="N14309" t="e">
        <f>INDEX(XML!$A$2:$R$782,MATCH(C14309,XML!$D$2:$D$737,0),2)</f>
        <v>#N/A</v>
      </c>
    </row>
    <row r="14310" spans="1:14" ht="33.75" x14ac:dyDescent="0.2">
      <c r="A14310">
        <v>62176</v>
      </c>
      <c r="B14310">
        <v>137618</v>
      </c>
      <c r="C14310" s="15" t="s">
        <v>20019</v>
      </c>
      <c r="D14310" s="15" t="s">
        <v>20020</v>
      </c>
      <c r="E14310">
        <v>39892</v>
      </c>
      <c r="F14310">
        <v>61372</v>
      </c>
      <c r="H14310">
        <v>4</v>
      </c>
      <c r="K14310" s="16">
        <f t="shared" si="697"/>
        <v>44679.040000000001</v>
      </c>
      <c r="L14310" s="16">
        <f t="shared" si="696"/>
        <v>47030.568421052631</v>
      </c>
      <c r="M14310" s="16">
        <f t="shared" si="698"/>
        <v>53443.827751196171</v>
      </c>
      <c r="N14310" t="e">
        <f>INDEX(XML!$A$2:$R$782,MATCH(C14310,XML!$D$2:$D$737,0),2)</f>
        <v>#N/A</v>
      </c>
    </row>
    <row r="14311" spans="1:14" ht="33.75" x14ac:dyDescent="0.2">
      <c r="A14311">
        <v>62177</v>
      </c>
      <c r="B14311">
        <v>137619</v>
      </c>
      <c r="C14311" s="15" t="s">
        <v>20021</v>
      </c>
      <c r="D14311" s="15" t="s">
        <v>20022</v>
      </c>
      <c r="E14311">
        <v>52042</v>
      </c>
      <c r="F14311">
        <v>80065</v>
      </c>
      <c r="H14311">
        <v>3</v>
      </c>
      <c r="K14311" s="16">
        <f t="shared" si="697"/>
        <v>55684.94</v>
      </c>
      <c r="L14311" s="16">
        <f t="shared" si="696"/>
        <v>58615.72631578947</v>
      </c>
      <c r="M14311" s="16">
        <f t="shared" si="698"/>
        <v>66608.779904306226</v>
      </c>
      <c r="N14311" t="e">
        <f>INDEX(XML!$A$2:$R$782,MATCH(C14311,XML!$D$2:$D$737,0),2)</f>
        <v>#N/A</v>
      </c>
    </row>
    <row r="14312" spans="1:14" ht="15.75" x14ac:dyDescent="0.25">
      <c r="A14312" s="184" t="s">
        <v>7344</v>
      </c>
      <c r="B14312" s="184"/>
      <c r="C14312" s="185"/>
      <c r="D14312" s="185"/>
      <c r="E14312" s="184"/>
      <c r="F14312" s="184"/>
      <c r="G14312" s="184"/>
      <c r="H14312" s="184"/>
      <c r="I14312" s="184"/>
      <c r="J14312" s="184"/>
      <c r="K14312" s="16">
        <f t="shared" si="697"/>
        <v>0</v>
      </c>
      <c r="L14312" s="16">
        <f t="shared" si="696"/>
        <v>0</v>
      </c>
      <c r="M14312" s="16">
        <f t="shared" si="698"/>
        <v>0</v>
      </c>
      <c r="N14312" t="e">
        <f>INDEX(XML!$A$2:$R$782,MATCH(C14312,XML!$D$2:$D$737,0),2)</f>
        <v>#N/A</v>
      </c>
    </row>
    <row r="14313" spans="1:14" ht="45" x14ac:dyDescent="0.2">
      <c r="A14313">
        <v>66303</v>
      </c>
      <c r="B14313" t="s">
        <v>23749</v>
      </c>
      <c r="C14313" s="15" t="s">
        <v>23750</v>
      </c>
      <c r="D14313" s="15" t="s">
        <v>23751</v>
      </c>
      <c r="E14313">
        <v>40205</v>
      </c>
      <c r="F14313">
        <v>57436</v>
      </c>
      <c r="H14313">
        <v>12</v>
      </c>
      <c r="K14313" s="16">
        <f t="shared" si="697"/>
        <v>45029.599999999999</v>
      </c>
      <c r="L14313" s="16">
        <f t="shared" si="696"/>
        <v>47399.57894736842</v>
      </c>
      <c r="M14313" s="16">
        <f t="shared" si="698"/>
        <v>53863.157894736847</v>
      </c>
      <c r="N14313" t="e">
        <f>INDEX(XML!$A$2:$R$782,MATCH(C14313,XML!$D$2:$D$737,0),2)</f>
        <v>#N/A</v>
      </c>
    </row>
    <row r="14314" spans="1:14" ht="45" x14ac:dyDescent="0.2">
      <c r="A14314">
        <v>66296</v>
      </c>
      <c r="B14314" t="s">
        <v>23752</v>
      </c>
      <c r="C14314" s="15" t="s">
        <v>23753</v>
      </c>
      <c r="D14314" s="15" t="s">
        <v>23754</v>
      </c>
      <c r="E14314">
        <v>47297</v>
      </c>
      <c r="F14314">
        <v>67567</v>
      </c>
      <c r="H14314">
        <v>2</v>
      </c>
      <c r="K14314" s="16">
        <f t="shared" si="697"/>
        <v>52972.639999999999</v>
      </c>
      <c r="L14314" s="16">
        <f t="shared" si="696"/>
        <v>55760.673684210524</v>
      </c>
      <c r="M14314" s="16">
        <f t="shared" si="698"/>
        <v>63364.401913875598</v>
      </c>
      <c r="N14314" t="e">
        <f>INDEX(XML!$A$2:$R$782,MATCH(C14314,XML!$D$2:$D$737,0),2)</f>
        <v>#N/A</v>
      </c>
    </row>
    <row r="14315" spans="1:14" ht="45" x14ac:dyDescent="0.2">
      <c r="A14315">
        <v>66301</v>
      </c>
      <c r="B14315" t="s">
        <v>23755</v>
      </c>
      <c r="C14315" s="15" t="s">
        <v>23756</v>
      </c>
      <c r="D14315" s="15" t="s">
        <v>23757</v>
      </c>
      <c r="E14315">
        <v>62585</v>
      </c>
      <c r="F14315">
        <v>89406</v>
      </c>
      <c r="H14315">
        <v>10</v>
      </c>
      <c r="K14315" s="16">
        <f t="shared" si="697"/>
        <v>66965.95</v>
      </c>
      <c r="L14315" s="16">
        <f t="shared" si="696"/>
        <v>70490.473684210519</v>
      </c>
      <c r="M14315" s="16">
        <f t="shared" si="698"/>
        <v>80102.811004784671</v>
      </c>
      <c r="N14315" t="e">
        <f>INDEX(XML!$A$2:$R$782,MATCH(C14315,XML!$D$2:$D$737,0),2)</f>
        <v>#N/A</v>
      </c>
    </row>
    <row r="14316" spans="1:14" ht="45" x14ac:dyDescent="0.2">
      <c r="A14316">
        <v>66304</v>
      </c>
      <c r="B14316" t="s">
        <v>23758</v>
      </c>
      <c r="C14316" s="15" t="s">
        <v>23759</v>
      </c>
      <c r="D14316" s="15" t="s">
        <v>23760</v>
      </c>
      <c r="E14316">
        <v>65955</v>
      </c>
      <c r="F14316">
        <v>94222</v>
      </c>
      <c r="H14316">
        <v>10</v>
      </c>
      <c r="K14316" s="16">
        <f t="shared" si="697"/>
        <v>70571.850000000006</v>
      </c>
      <c r="L14316" s="16">
        <f t="shared" si="696"/>
        <v>74286.157894736854</v>
      </c>
      <c r="M14316" s="16">
        <f t="shared" si="698"/>
        <v>84416.088516746429</v>
      </c>
      <c r="N14316" t="e">
        <f>INDEX(XML!$A$2:$R$782,MATCH(C14316,XML!$D$2:$D$737,0),2)</f>
        <v>#N/A</v>
      </c>
    </row>
    <row r="14317" spans="1:14" ht="45" x14ac:dyDescent="0.2">
      <c r="A14317">
        <v>76610</v>
      </c>
      <c r="B14317" t="s">
        <v>37150</v>
      </c>
      <c r="C14317" s="15" t="s">
        <v>37151</v>
      </c>
      <c r="D14317" s="15" t="s">
        <v>37152</v>
      </c>
      <c r="E14317">
        <v>103424</v>
      </c>
      <c r="F14317">
        <v>147749</v>
      </c>
      <c r="H14317">
        <v>7</v>
      </c>
      <c r="K14317" s="16">
        <f t="shared" si="697"/>
        <v>110663.67999999999</v>
      </c>
      <c r="L14317" s="16">
        <f t="shared" si="696"/>
        <v>116488.08421052631</v>
      </c>
      <c r="M14317" s="16">
        <f t="shared" si="698"/>
        <v>132372.82296650717</v>
      </c>
      <c r="N14317" t="e">
        <f>INDEX(XML!$A$2:$R$782,MATCH(C14317,XML!$D$2:$D$737,0),2)</f>
        <v>#N/A</v>
      </c>
    </row>
    <row r="14318" spans="1:14" ht="33.75" x14ac:dyDescent="0.2">
      <c r="A14318">
        <v>43325</v>
      </c>
      <c r="B14318" t="s">
        <v>13085</v>
      </c>
      <c r="C14318" s="15" t="s">
        <v>7345</v>
      </c>
      <c r="D14318" s="15" t="s">
        <v>7346</v>
      </c>
      <c r="E14318">
        <v>9440</v>
      </c>
      <c r="F14318">
        <v>10856</v>
      </c>
      <c r="H14318" t="s">
        <v>746</v>
      </c>
      <c r="K14318" s="16">
        <f t="shared" si="697"/>
        <v>10572.8</v>
      </c>
      <c r="L14318" s="16">
        <f t="shared" si="696"/>
        <v>11129.263157894737</v>
      </c>
      <c r="M14318" s="16">
        <f t="shared" si="698"/>
        <v>12646.889952153111</v>
      </c>
      <c r="N14318" t="e">
        <f>INDEX(XML!$A$2:$R$782,MATCH(C14318,XML!$D$2:$D$737,0),2)</f>
        <v>#N/A</v>
      </c>
    </row>
    <row r="14319" spans="1:14" ht="33.75" x14ac:dyDescent="0.2">
      <c r="A14319">
        <v>43319</v>
      </c>
      <c r="B14319" t="s">
        <v>14767</v>
      </c>
      <c r="C14319" s="15" t="s">
        <v>7347</v>
      </c>
      <c r="D14319" s="15" t="s">
        <v>7348</v>
      </c>
      <c r="E14319">
        <v>14090</v>
      </c>
      <c r="F14319">
        <v>16204</v>
      </c>
      <c r="H14319" t="s">
        <v>746</v>
      </c>
      <c r="K14319" s="16">
        <f t="shared" si="697"/>
        <v>15780.8</v>
      </c>
      <c r="L14319" s="16">
        <f t="shared" si="696"/>
        <v>16611.36842105263</v>
      </c>
      <c r="M14319" s="16">
        <f t="shared" si="698"/>
        <v>18876.555023923444</v>
      </c>
      <c r="N14319" t="e">
        <f>INDEX(XML!$A$2:$R$782,MATCH(C14319,XML!$D$2:$D$737,0),2)</f>
        <v>#N/A</v>
      </c>
    </row>
    <row r="14320" spans="1:14" ht="33.75" x14ac:dyDescent="0.2">
      <c r="A14320">
        <v>43320</v>
      </c>
      <c r="B14320" t="s">
        <v>14768</v>
      </c>
      <c r="C14320" s="15" t="s">
        <v>7349</v>
      </c>
      <c r="D14320" s="15" t="s">
        <v>7350</v>
      </c>
      <c r="E14320">
        <v>23730</v>
      </c>
      <c r="F14320">
        <v>27290</v>
      </c>
      <c r="H14320">
        <v>41</v>
      </c>
      <c r="K14320" s="16">
        <f t="shared" si="697"/>
        <v>26577.599999999999</v>
      </c>
      <c r="L14320" s="16">
        <f t="shared" si="696"/>
        <v>27976.42105263158</v>
      </c>
      <c r="M14320" s="16">
        <f t="shared" si="698"/>
        <v>31791.387559808616</v>
      </c>
      <c r="N14320" t="e">
        <f>INDEX(XML!$A$2:$R$782,MATCH(C14320,XML!$D$2:$D$737,0),2)</f>
        <v>#N/A</v>
      </c>
    </row>
    <row r="14321" spans="1:14" ht="33.75" x14ac:dyDescent="0.2">
      <c r="A14321">
        <v>43321</v>
      </c>
      <c r="B14321" t="s">
        <v>13086</v>
      </c>
      <c r="C14321" s="15" t="s">
        <v>7351</v>
      </c>
      <c r="D14321" s="15" t="s">
        <v>7352</v>
      </c>
      <c r="E14321">
        <v>25300</v>
      </c>
      <c r="F14321">
        <v>29095</v>
      </c>
      <c r="H14321" t="s">
        <v>746</v>
      </c>
      <c r="K14321" s="16">
        <f t="shared" si="697"/>
        <v>28336</v>
      </c>
      <c r="L14321" s="16">
        <f t="shared" si="696"/>
        <v>29827.36842105263</v>
      </c>
      <c r="M14321" s="16">
        <f t="shared" si="698"/>
        <v>33894.73684210526</v>
      </c>
      <c r="N14321" t="e">
        <f>INDEX(XML!$A$2:$R$782,MATCH(C14321,XML!$D$2:$D$737,0),2)</f>
        <v>#N/A</v>
      </c>
    </row>
    <row r="14322" spans="1:14" ht="33.75" x14ac:dyDescent="0.2">
      <c r="A14322">
        <v>43322</v>
      </c>
      <c r="B14322" t="s">
        <v>14769</v>
      </c>
      <c r="C14322" s="15" t="s">
        <v>7353</v>
      </c>
      <c r="D14322" s="15" t="s">
        <v>7354</v>
      </c>
      <c r="E14322">
        <v>33170</v>
      </c>
      <c r="F14322">
        <v>38146</v>
      </c>
      <c r="H14322">
        <v>43</v>
      </c>
      <c r="I14322">
        <v>3</v>
      </c>
      <c r="K14322" s="16">
        <f t="shared" si="697"/>
        <v>37150.400000000001</v>
      </c>
      <c r="L14322" s="16">
        <f t="shared" si="696"/>
        <v>39105.684210526313</v>
      </c>
      <c r="M14322" s="16">
        <f t="shared" si="698"/>
        <v>44438.277511961722</v>
      </c>
      <c r="N14322" t="e">
        <f>INDEX(XML!$A$2:$R$782,MATCH(C14322,XML!$D$2:$D$737,0),2)</f>
        <v>#N/A</v>
      </c>
    </row>
    <row r="14323" spans="1:14" ht="33.75" x14ac:dyDescent="0.2">
      <c r="A14323">
        <v>43323</v>
      </c>
      <c r="B14323" t="s">
        <v>16179</v>
      </c>
      <c r="C14323" s="15" t="s">
        <v>7355</v>
      </c>
      <c r="D14323" s="15" t="s">
        <v>7356</v>
      </c>
      <c r="E14323">
        <v>48660</v>
      </c>
      <c r="F14323">
        <v>55959</v>
      </c>
      <c r="H14323">
        <v>19</v>
      </c>
      <c r="K14323" s="16">
        <f t="shared" si="697"/>
        <v>54499.199999999997</v>
      </c>
      <c r="L14323" s="16">
        <f t="shared" si="696"/>
        <v>57367.57894736842</v>
      </c>
      <c r="M14323" s="16">
        <f t="shared" si="698"/>
        <v>65190.430622009568</v>
      </c>
      <c r="N14323" t="e">
        <f>INDEX(XML!$A$2:$R$782,MATCH(C14323,XML!$D$2:$D$737,0),2)</f>
        <v>#N/A</v>
      </c>
    </row>
    <row r="14324" spans="1:14" ht="33.75" x14ac:dyDescent="0.2">
      <c r="A14324">
        <v>43324</v>
      </c>
      <c r="B14324" t="s">
        <v>13087</v>
      </c>
      <c r="C14324" s="15" t="s">
        <v>7357</v>
      </c>
      <c r="D14324" s="15" t="s">
        <v>7358</v>
      </c>
      <c r="E14324">
        <v>91160</v>
      </c>
      <c r="F14324">
        <v>104834</v>
      </c>
      <c r="H14324">
        <v>33</v>
      </c>
      <c r="K14324" s="16">
        <f t="shared" si="697"/>
        <v>97541.2</v>
      </c>
      <c r="L14324" s="16">
        <f t="shared" si="696"/>
        <v>102674.94736842105</v>
      </c>
      <c r="M14324" s="16">
        <f t="shared" si="698"/>
        <v>116676.07655502392</v>
      </c>
      <c r="N14324" t="e">
        <f>INDEX(XML!$A$2:$R$782,MATCH(C14324,XML!$D$2:$D$737,0),2)</f>
        <v>#N/A</v>
      </c>
    </row>
    <row r="14325" spans="1:14" ht="33.75" x14ac:dyDescent="0.2">
      <c r="A14325">
        <v>43330</v>
      </c>
      <c r="B14325" t="s">
        <v>13088</v>
      </c>
      <c r="C14325" s="15" t="s">
        <v>7359</v>
      </c>
      <c r="D14325" s="15" t="s">
        <v>7360</v>
      </c>
      <c r="E14325">
        <v>9810</v>
      </c>
      <c r="F14325">
        <v>11282</v>
      </c>
      <c r="H14325" t="s">
        <v>746</v>
      </c>
      <c r="K14325" s="16">
        <f t="shared" si="697"/>
        <v>10987.2</v>
      </c>
      <c r="L14325" s="16">
        <f t="shared" si="696"/>
        <v>11565.473684210527</v>
      </c>
      <c r="M14325" s="16">
        <f t="shared" si="698"/>
        <v>13142.583732057416</v>
      </c>
      <c r="N14325" t="e">
        <f>INDEX(XML!$A$2:$R$782,MATCH(C14325,XML!$D$2:$D$737,0),2)</f>
        <v>#N/A</v>
      </c>
    </row>
    <row r="14326" spans="1:14" ht="33.75" x14ac:dyDescent="0.2">
      <c r="A14326">
        <v>43326</v>
      </c>
      <c r="B14326" t="s">
        <v>13089</v>
      </c>
      <c r="C14326" s="15" t="s">
        <v>7361</v>
      </c>
      <c r="D14326" s="15" t="s">
        <v>7362</v>
      </c>
      <c r="E14326">
        <v>16650</v>
      </c>
      <c r="F14326">
        <v>19148</v>
      </c>
      <c r="H14326">
        <v>36</v>
      </c>
      <c r="K14326" s="16">
        <f t="shared" si="697"/>
        <v>18648</v>
      </c>
      <c r="L14326" s="16">
        <f t="shared" si="696"/>
        <v>19629.473684210527</v>
      </c>
      <c r="M14326" s="16">
        <f t="shared" si="698"/>
        <v>22306.220095693778</v>
      </c>
      <c r="N14326" t="e">
        <f>INDEX(XML!$A$2:$R$782,MATCH(C14326,XML!$D$2:$D$737,0),2)</f>
        <v>#N/A</v>
      </c>
    </row>
    <row r="14327" spans="1:14" ht="33.75" x14ac:dyDescent="0.2">
      <c r="A14327">
        <v>43331</v>
      </c>
      <c r="B14327" t="s">
        <v>13091</v>
      </c>
      <c r="C14327" s="15" t="s">
        <v>7367</v>
      </c>
      <c r="D14327" s="15" t="s">
        <v>7368</v>
      </c>
      <c r="E14327">
        <v>26020</v>
      </c>
      <c r="F14327">
        <v>29923</v>
      </c>
      <c r="H14327">
        <v>18</v>
      </c>
      <c r="K14327" s="16">
        <f t="shared" si="697"/>
        <v>29142.400000000001</v>
      </c>
      <c r="L14327" s="16">
        <f t="shared" si="696"/>
        <v>30676.21052631579</v>
      </c>
      <c r="M14327" s="16">
        <f t="shared" si="698"/>
        <v>34859.330143540668</v>
      </c>
      <c r="N14327" t="e">
        <f>INDEX(XML!$A$2:$R$782,MATCH(C14327,XML!$D$2:$D$737,0),2)</f>
        <v>#N/A</v>
      </c>
    </row>
    <row r="14328" spans="1:14" ht="33.75" x14ac:dyDescent="0.2">
      <c r="A14328">
        <v>43327</v>
      </c>
      <c r="B14328" t="s">
        <v>14770</v>
      </c>
      <c r="C14328" s="15" t="s">
        <v>7363</v>
      </c>
      <c r="D14328" s="15" t="s">
        <v>7364</v>
      </c>
      <c r="E14328">
        <v>30250</v>
      </c>
      <c r="F14328">
        <v>34788</v>
      </c>
      <c r="H14328">
        <v>21</v>
      </c>
      <c r="K14328" s="16">
        <f t="shared" si="697"/>
        <v>33880</v>
      </c>
      <c r="L14328" s="16">
        <f t="shared" si="696"/>
        <v>35663.15789473684</v>
      </c>
      <c r="M14328" s="16">
        <f t="shared" si="698"/>
        <v>40526.31578947368</v>
      </c>
      <c r="N14328" t="e">
        <f>INDEX(XML!$A$2:$R$782,MATCH(C14328,XML!$D$2:$D$737,0),2)</f>
        <v>#N/A</v>
      </c>
    </row>
    <row r="14329" spans="1:14" ht="33.75" x14ac:dyDescent="0.2">
      <c r="A14329">
        <v>43328</v>
      </c>
      <c r="B14329" t="s">
        <v>13090</v>
      </c>
      <c r="C14329" s="15" t="s">
        <v>7365</v>
      </c>
      <c r="D14329" s="15" t="s">
        <v>7366</v>
      </c>
      <c r="E14329">
        <v>42920</v>
      </c>
      <c r="F14329">
        <v>49358</v>
      </c>
      <c r="H14329" t="s">
        <v>746</v>
      </c>
      <c r="K14329" s="16">
        <f t="shared" si="697"/>
        <v>48070.400000000001</v>
      </c>
      <c r="L14329" s="16">
        <f t="shared" si="696"/>
        <v>50600.42105263158</v>
      </c>
      <c r="M14329" s="16">
        <f t="shared" si="698"/>
        <v>57500.478468899521</v>
      </c>
      <c r="N14329" t="e">
        <f>INDEX(XML!$A$2:$R$782,MATCH(C14329,XML!$D$2:$D$737,0),2)</f>
        <v>#N/A</v>
      </c>
    </row>
    <row r="14330" spans="1:14" ht="33.75" x14ac:dyDescent="0.2">
      <c r="A14330">
        <v>43329</v>
      </c>
      <c r="B14330" t="s">
        <v>13954</v>
      </c>
      <c r="C14330" s="15" t="s">
        <v>13955</v>
      </c>
      <c r="D14330" s="15" t="s">
        <v>13956</v>
      </c>
      <c r="E14330">
        <v>58820</v>
      </c>
      <c r="F14330">
        <v>67643</v>
      </c>
      <c r="K14330" s="16">
        <f t="shared" si="697"/>
        <v>62937.4</v>
      </c>
      <c r="L14330" s="16">
        <f t="shared" si="696"/>
        <v>66249.894736842107</v>
      </c>
      <c r="M14330" s="16">
        <f t="shared" si="698"/>
        <v>75283.971291866023</v>
      </c>
      <c r="N14330" t="e">
        <f>INDEX(XML!$A$2:$R$782,MATCH(C14330,XML!$D$2:$D$737,0),2)</f>
        <v>#N/A</v>
      </c>
    </row>
    <row r="14331" spans="1:14" ht="15.75" x14ac:dyDescent="0.25">
      <c r="A14331" s="184" t="s">
        <v>38534</v>
      </c>
      <c r="B14331" s="184"/>
      <c r="C14331" s="185"/>
      <c r="D14331" s="185"/>
      <c r="E14331" s="184"/>
      <c r="F14331" s="184"/>
      <c r="G14331" s="184"/>
      <c r="H14331" s="184"/>
      <c r="I14331" s="184"/>
      <c r="J14331" s="184"/>
      <c r="K14331" s="16">
        <f t="shared" si="697"/>
        <v>0</v>
      </c>
      <c r="L14331" s="16">
        <f t="shared" si="696"/>
        <v>0</v>
      </c>
      <c r="M14331" s="16">
        <f t="shared" si="698"/>
        <v>0</v>
      </c>
      <c r="N14331" t="e">
        <f>INDEX(XML!$A$2:$R$782,MATCH(C14331,XML!$D$2:$D$737,0),2)</f>
        <v>#N/A</v>
      </c>
    </row>
    <row r="14332" spans="1:14" ht="67.5" x14ac:dyDescent="0.2">
      <c r="A14332">
        <v>78001</v>
      </c>
      <c r="B14332">
        <v>12310457</v>
      </c>
      <c r="C14332" s="15" t="s">
        <v>38535</v>
      </c>
      <c r="D14332" s="15" t="s">
        <v>38536</v>
      </c>
      <c r="E14332">
        <v>103564</v>
      </c>
      <c r="F14332">
        <v>124277</v>
      </c>
      <c r="H14332">
        <v>5</v>
      </c>
      <c r="K14332" s="16">
        <f t="shared" si="697"/>
        <v>110813.48</v>
      </c>
      <c r="L14332" s="16">
        <f t="shared" si="696"/>
        <v>116645.76842105263</v>
      </c>
      <c r="M14332" s="16">
        <f t="shared" si="698"/>
        <v>132552.00956937799</v>
      </c>
      <c r="N14332" t="e">
        <f>INDEX(XML!$A$2:$R$782,MATCH(C14332,XML!$D$2:$D$737,0),2)</f>
        <v>#N/A</v>
      </c>
    </row>
    <row r="14333" spans="1:14" ht="67.5" x14ac:dyDescent="0.2">
      <c r="A14333">
        <v>78013</v>
      </c>
      <c r="B14333">
        <v>12310529</v>
      </c>
      <c r="C14333" s="15" t="s">
        <v>38537</v>
      </c>
      <c r="D14333" s="15" t="s">
        <v>38538</v>
      </c>
      <c r="E14333">
        <v>167446</v>
      </c>
      <c r="F14333">
        <v>200935</v>
      </c>
      <c r="H14333">
        <v>5</v>
      </c>
      <c r="K14333" s="16">
        <f t="shared" ref="K14333:K14357" si="699">IF(E14333&gt;49999,E14333+E14333*0.07,IF(E14333&lt;=49999,E14333+E14333*0.12))</f>
        <v>179167.22</v>
      </c>
      <c r="L14333" s="16">
        <f t="shared" si="696"/>
        <v>188597.07368421054</v>
      </c>
      <c r="M14333" s="16">
        <f t="shared" ref="M14333:M14357" si="700">IF(COUNTIF(C14333,"*Dahua*"),F14333-10,L14333*100/88)</f>
        <v>214314.85645933019</v>
      </c>
      <c r="N14333" t="e">
        <f>INDEX(XML!$A$2:$R$782,MATCH(C14333,XML!$D$2:$D$737,0),2)</f>
        <v>#N/A</v>
      </c>
    </row>
    <row r="14334" spans="1:14" ht="78.75" x14ac:dyDescent="0.2">
      <c r="A14334">
        <v>77929</v>
      </c>
      <c r="B14334">
        <v>12310536</v>
      </c>
      <c r="C14334" s="15" t="s">
        <v>38539</v>
      </c>
      <c r="D14334" s="15" t="s">
        <v>38540</v>
      </c>
      <c r="E14334">
        <v>93843</v>
      </c>
      <c r="F14334">
        <v>112612</v>
      </c>
      <c r="H14334">
        <v>5</v>
      </c>
      <c r="K14334" s="16">
        <f t="shared" si="699"/>
        <v>100412.01</v>
      </c>
      <c r="L14334" s="16">
        <f t="shared" si="696"/>
        <v>105696.85263157895</v>
      </c>
      <c r="M14334" s="16">
        <f t="shared" si="700"/>
        <v>120110.05980861244</v>
      </c>
      <c r="N14334" t="e">
        <f>INDEX(XML!$A$2:$R$782,MATCH(C14334,XML!$D$2:$D$737,0),2)</f>
        <v>#N/A</v>
      </c>
    </row>
    <row r="14335" spans="1:14" ht="67.5" x14ac:dyDescent="0.2">
      <c r="A14335">
        <v>78012</v>
      </c>
      <c r="B14335">
        <v>12310540</v>
      </c>
      <c r="C14335" s="15" t="s">
        <v>38541</v>
      </c>
      <c r="D14335" s="15" t="s">
        <v>38542</v>
      </c>
      <c r="E14335">
        <v>202024</v>
      </c>
      <c r="F14335">
        <v>242429</v>
      </c>
      <c r="H14335">
        <v>5</v>
      </c>
      <c r="K14335" s="16">
        <f t="shared" si="699"/>
        <v>216165.68</v>
      </c>
      <c r="L14335" s="16">
        <f t="shared" si="696"/>
        <v>227542.82105263157</v>
      </c>
      <c r="M14335" s="16">
        <f t="shared" si="700"/>
        <v>258571.38755980859</v>
      </c>
      <c r="N14335" t="e">
        <f>INDEX(XML!$A$2:$R$782,MATCH(C14335,XML!$D$2:$D$737,0),2)</f>
        <v>#N/A</v>
      </c>
    </row>
    <row r="14336" spans="1:14" ht="67.5" x14ac:dyDescent="0.2">
      <c r="A14336">
        <v>78011</v>
      </c>
      <c r="B14336">
        <v>12312786</v>
      </c>
      <c r="C14336" s="15" t="s">
        <v>38543</v>
      </c>
      <c r="D14336" s="15" t="s">
        <v>38544</v>
      </c>
      <c r="E14336">
        <v>53440</v>
      </c>
      <c r="F14336">
        <v>64128</v>
      </c>
      <c r="H14336">
        <v>5</v>
      </c>
      <c r="K14336" s="16">
        <f t="shared" si="699"/>
        <v>57180.800000000003</v>
      </c>
      <c r="L14336" s="16">
        <f t="shared" si="696"/>
        <v>60190.315789473687</v>
      </c>
      <c r="M14336" s="16">
        <f t="shared" si="700"/>
        <v>68398.086124401918</v>
      </c>
      <c r="N14336" t="e">
        <f>INDEX(XML!$A$2:$R$782,MATCH(C14336,XML!$D$2:$D$737,0),2)</f>
        <v>#N/A</v>
      </c>
    </row>
    <row r="14337" spans="1:14" ht="67.5" x14ac:dyDescent="0.2">
      <c r="A14337">
        <v>77989</v>
      </c>
      <c r="B14337">
        <v>12312850</v>
      </c>
      <c r="C14337" s="15" t="s">
        <v>38545</v>
      </c>
      <c r="D14337" s="15" t="s">
        <v>38546</v>
      </c>
      <c r="E14337">
        <v>136661</v>
      </c>
      <c r="F14337">
        <v>163993</v>
      </c>
      <c r="H14337">
        <v>5</v>
      </c>
      <c r="K14337" s="16">
        <f t="shared" si="699"/>
        <v>146227.26999999999</v>
      </c>
      <c r="L14337" s="16">
        <f t="shared" si="696"/>
        <v>153923.44210526315</v>
      </c>
      <c r="M14337" s="16">
        <f t="shared" si="700"/>
        <v>174913.0023923445</v>
      </c>
      <c r="N14337" t="e">
        <f>INDEX(XML!$A$2:$R$782,MATCH(C14337,XML!$D$2:$D$737,0),2)</f>
        <v>#N/A</v>
      </c>
    </row>
    <row r="14338" spans="1:14" ht="67.5" x14ac:dyDescent="0.2">
      <c r="A14338">
        <v>78009</v>
      </c>
      <c r="B14338">
        <v>15142947</v>
      </c>
      <c r="C14338" s="15" t="s">
        <v>38547</v>
      </c>
      <c r="D14338" s="15" t="s">
        <v>38548</v>
      </c>
      <c r="E14338">
        <v>110094</v>
      </c>
      <c r="F14338">
        <v>132113</v>
      </c>
      <c r="H14338">
        <v>5</v>
      </c>
      <c r="K14338" s="16">
        <f t="shared" si="699"/>
        <v>117800.58</v>
      </c>
      <c r="L14338" s="16">
        <f t="shared" si="696"/>
        <v>124000.6105263158</v>
      </c>
      <c r="M14338" s="16">
        <f t="shared" si="700"/>
        <v>140909.78468899522</v>
      </c>
      <c r="N14338" t="e">
        <f>INDEX(XML!$A$2:$R$782,MATCH(C14338,XML!$D$2:$D$737,0),2)</f>
        <v>#N/A</v>
      </c>
    </row>
    <row r="14339" spans="1:14" ht="67.5" x14ac:dyDescent="0.2">
      <c r="A14339">
        <v>78016</v>
      </c>
      <c r="B14339">
        <v>16255791</v>
      </c>
      <c r="C14339" s="15" t="s">
        <v>38549</v>
      </c>
      <c r="D14339" s="15" t="s">
        <v>38550</v>
      </c>
      <c r="E14339">
        <v>33492</v>
      </c>
      <c r="F14339">
        <v>40190</v>
      </c>
      <c r="H14339">
        <v>10</v>
      </c>
      <c r="K14339" s="16">
        <f t="shared" si="699"/>
        <v>37511.040000000001</v>
      </c>
      <c r="L14339" s="16">
        <f t="shared" si="696"/>
        <v>39485.305263157898</v>
      </c>
      <c r="M14339" s="16">
        <f t="shared" si="700"/>
        <v>44869.665071770338</v>
      </c>
      <c r="N14339" t="e">
        <f>INDEX(XML!$A$2:$R$782,MATCH(C14339,XML!$D$2:$D$737,0),2)</f>
        <v>#N/A</v>
      </c>
    </row>
    <row r="14340" spans="1:14" ht="67.5" x14ac:dyDescent="0.2">
      <c r="A14340">
        <v>78032</v>
      </c>
      <c r="B14340">
        <v>16257924</v>
      </c>
      <c r="C14340" s="15" t="s">
        <v>38551</v>
      </c>
      <c r="D14340" s="15" t="s">
        <v>38552</v>
      </c>
      <c r="E14340">
        <v>111638</v>
      </c>
      <c r="F14340">
        <v>133966</v>
      </c>
      <c r="H14340">
        <v>10</v>
      </c>
      <c r="K14340" s="16">
        <f t="shared" si="699"/>
        <v>119452.66</v>
      </c>
      <c r="L14340" s="16">
        <f t="shared" si="696"/>
        <v>125739.64210526316</v>
      </c>
      <c r="M14340" s="16">
        <f t="shared" si="700"/>
        <v>142885.95693779903</v>
      </c>
      <c r="N14340" t="e">
        <f>INDEX(XML!$A$2:$R$782,MATCH(C14340,XML!$D$2:$D$737,0),2)</f>
        <v>#N/A</v>
      </c>
    </row>
    <row r="14341" spans="1:14" ht="67.5" x14ac:dyDescent="0.2">
      <c r="A14341">
        <v>77991</v>
      </c>
      <c r="B14341">
        <v>16803815</v>
      </c>
      <c r="C14341" s="15" t="s">
        <v>38553</v>
      </c>
      <c r="D14341" s="15" t="s">
        <v>38554</v>
      </c>
      <c r="E14341">
        <v>59218</v>
      </c>
      <c r="F14341">
        <v>71062</v>
      </c>
      <c r="H14341">
        <v>15</v>
      </c>
      <c r="K14341" s="16">
        <f t="shared" si="699"/>
        <v>63363.26</v>
      </c>
      <c r="L14341" s="16">
        <f t="shared" ref="L14341:L14404" si="701">K14341*100/95</f>
        <v>66698.168421052629</v>
      </c>
      <c r="M14341" s="16">
        <f t="shared" si="700"/>
        <v>75793.37320574162</v>
      </c>
      <c r="N14341" t="e">
        <f>INDEX(XML!$A$2:$R$782,MATCH(C14341,XML!$D$2:$D$737,0),2)</f>
        <v>#N/A</v>
      </c>
    </row>
    <row r="14342" spans="1:14" ht="67.5" x14ac:dyDescent="0.2">
      <c r="A14342">
        <v>77999</v>
      </c>
      <c r="B14342">
        <v>16803816</v>
      </c>
      <c r="C14342" s="15" t="s">
        <v>38555</v>
      </c>
      <c r="D14342" s="15" t="s">
        <v>38556</v>
      </c>
      <c r="E14342">
        <v>69087</v>
      </c>
      <c r="F14342">
        <v>82904</v>
      </c>
      <c r="H14342">
        <v>5</v>
      </c>
      <c r="K14342" s="16">
        <f t="shared" si="699"/>
        <v>73923.09</v>
      </c>
      <c r="L14342" s="16">
        <f t="shared" si="701"/>
        <v>77813.778947368424</v>
      </c>
      <c r="M14342" s="16">
        <f t="shared" si="700"/>
        <v>88424.748803827752</v>
      </c>
      <c r="N14342" t="e">
        <f>INDEX(XML!$A$2:$R$782,MATCH(C14342,XML!$D$2:$D$737,0),2)</f>
        <v>#N/A</v>
      </c>
    </row>
    <row r="14343" spans="1:14" ht="67.5" x14ac:dyDescent="0.2">
      <c r="A14343">
        <v>77998</v>
      </c>
      <c r="B14343">
        <v>16803817</v>
      </c>
      <c r="C14343" s="15" t="s">
        <v>38557</v>
      </c>
      <c r="D14343" s="15" t="s">
        <v>38558</v>
      </c>
      <c r="E14343">
        <v>81991</v>
      </c>
      <c r="F14343">
        <v>98389</v>
      </c>
      <c r="H14343">
        <v>3</v>
      </c>
      <c r="K14343" s="16">
        <f t="shared" si="699"/>
        <v>87730.37</v>
      </c>
      <c r="L14343" s="16">
        <f t="shared" si="701"/>
        <v>92347.757894736846</v>
      </c>
      <c r="M14343" s="16">
        <f t="shared" si="700"/>
        <v>104940.63397129187</v>
      </c>
      <c r="N14343" t="e">
        <f>INDEX(XML!$A$2:$R$782,MATCH(C14343,XML!$D$2:$D$737,0),2)</f>
        <v>#N/A</v>
      </c>
    </row>
    <row r="14344" spans="1:14" ht="67.5" x14ac:dyDescent="0.2">
      <c r="A14344">
        <v>77994</v>
      </c>
      <c r="B14344">
        <v>16992187</v>
      </c>
      <c r="C14344" s="15" t="s">
        <v>38559</v>
      </c>
      <c r="D14344" s="15" t="s">
        <v>38560</v>
      </c>
      <c r="E14344">
        <v>76535</v>
      </c>
      <c r="F14344">
        <v>91842</v>
      </c>
      <c r="H14344">
        <v>10</v>
      </c>
      <c r="K14344" s="16">
        <f t="shared" si="699"/>
        <v>81892.45</v>
      </c>
      <c r="L14344" s="16">
        <f t="shared" si="701"/>
        <v>86202.578947368427</v>
      </c>
      <c r="M14344" s="16">
        <f t="shared" si="700"/>
        <v>97957.476076555031</v>
      </c>
      <c r="N14344" t="e">
        <f>INDEX(XML!$A$2:$R$782,MATCH(C14344,XML!$D$2:$D$737,0),2)</f>
        <v>#N/A</v>
      </c>
    </row>
    <row r="14345" spans="1:14" ht="67.5" x14ac:dyDescent="0.2">
      <c r="A14345">
        <v>78018</v>
      </c>
      <c r="B14345">
        <v>17376511</v>
      </c>
      <c r="C14345" s="15" t="s">
        <v>38561</v>
      </c>
      <c r="D14345" s="15" t="s">
        <v>38562</v>
      </c>
      <c r="E14345">
        <v>37216</v>
      </c>
      <c r="F14345">
        <v>44659</v>
      </c>
      <c r="H14345">
        <v>9</v>
      </c>
      <c r="K14345" s="16">
        <f t="shared" si="699"/>
        <v>41681.919999999998</v>
      </c>
      <c r="L14345" s="16">
        <f t="shared" si="701"/>
        <v>43875.705263157892</v>
      </c>
      <c r="M14345" s="16">
        <f t="shared" si="700"/>
        <v>49858.755980861235</v>
      </c>
      <c r="N14345" t="e">
        <f>INDEX(XML!$A$2:$R$782,MATCH(C14345,XML!$D$2:$D$737,0),2)</f>
        <v>#N/A</v>
      </c>
    </row>
    <row r="14346" spans="1:14" ht="67.5" x14ac:dyDescent="0.2">
      <c r="A14346">
        <v>78044</v>
      </c>
      <c r="B14346">
        <v>17376512</v>
      </c>
      <c r="C14346" s="15" t="s">
        <v>38563</v>
      </c>
      <c r="D14346" s="15" t="s">
        <v>38564</v>
      </c>
      <c r="E14346">
        <v>54816</v>
      </c>
      <c r="F14346">
        <v>65779</v>
      </c>
      <c r="H14346">
        <v>7</v>
      </c>
      <c r="K14346" s="16">
        <f t="shared" si="699"/>
        <v>58653.120000000003</v>
      </c>
      <c r="L14346" s="16">
        <f t="shared" si="701"/>
        <v>61740.126315789472</v>
      </c>
      <c r="M14346" s="16">
        <f t="shared" si="700"/>
        <v>70159.23444976077</v>
      </c>
      <c r="N14346" t="e">
        <f>INDEX(XML!$A$2:$R$782,MATCH(C14346,XML!$D$2:$D$737,0),2)</f>
        <v>#N/A</v>
      </c>
    </row>
    <row r="14347" spans="1:14" ht="67.5" x14ac:dyDescent="0.2">
      <c r="A14347">
        <v>78033</v>
      </c>
      <c r="B14347">
        <v>17376513</v>
      </c>
      <c r="C14347" s="15" t="s">
        <v>38565</v>
      </c>
      <c r="D14347" s="15" t="s">
        <v>38566</v>
      </c>
      <c r="E14347">
        <v>104391</v>
      </c>
      <c r="F14347">
        <v>125269</v>
      </c>
      <c r="H14347">
        <v>10</v>
      </c>
      <c r="K14347" s="16">
        <f t="shared" si="699"/>
        <v>111698.37</v>
      </c>
      <c r="L14347" s="16">
        <f t="shared" si="701"/>
        <v>117577.23157894737</v>
      </c>
      <c r="M14347" s="16">
        <f t="shared" si="700"/>
        <v>133610.49043062201</v>
      </c>
      <c r="N14347" t="e">
        <f>INDEX(XML!$A$2:$R$782,MATCH(C14347,XML!$D$2:$D$737,0),2)</f>
        <v>#N/A</v>
      </c>
    </row>
    <row r="14348" spans="1:14" ht="56.25" x14ac:dyDescent="0.2">
      <c r="A14348">
        <v>78031</v>
      </c>
      <c r="B14348">
        <v>17376514</v>
      </c>
      <c r="C14348" s="15" t="s">
        <v>38567</v>
      </c>
      <c r="D14348" s="15" t="s">
        <v>38568</v>
      </c>
      <c r="E14348">
        <v>73074</v>
      </c>
      <c r="F14348">
        <v>87689</v>
      </c>
      <c r="H14348">
        <v>10</v>
      </c>
      <c r="K14348" s="16">
        <f t="shared" si="699"/>
        <v>78189.179999999993</v>
      </c>
      <c r="L14348" s="16">
        <f t="shared" si="701"/>
        <v>82304.399999999994</v>
      </c>
      <c r="M14348" s="16">
        <f t="shared" si="700"/>
        <v>93527.727272727265</v>
      </c>
      <c r="N14348" t="e">
        <f>INDEX(XML!$A$2:$R$782,MATCH(C14348,XML!$D$2:$D$737,0),2)</f>
        <v>#N/A</v>
      </c>
    </row>
    <row r="14349" spans="1:14" ht="67.5" x14ac:dyDescent="0.2">
      <c r="A14349">
        <v>78035</v>
      </c>
      <c r="B14349">
        <v>17376515</v>
      </c>
      <c r="C14349" s="15" t="s">
        <v>38569</v>
      </c>
      <c r="D14349" s="15" t="s">
        <v>38570</v>
      </c>
      <c r="E14349">
        <v>133107</v>
      </c>
      <c r="F14349">
        <v>159728</v>
      </c>
      <c r="H14349">
        <v>9</v>
      </c>
      <c r="K14349" s="16">
        <f t="shared" si="699"/>
        <v>142424.49</v>
      </c>
      <c r="L14349" s="16">
        <f t="shared" si="701"/>
        <v>149920.51578947369</v>
      </c>
      <c r="M14349" s="16">
        <f t="shared" si="700"/>
        <v>170364.22248803827</v>
      </c>
      <c r="N14349" t="e">
        <f>INDEX(XML!$A$2:$R$782,MATCH(C14349,XML!$D$2:$D$737,0),2)</f>
        <v>#N/A</v>
      </c>
    </row>
    <row r="14350" spans="1:14" ht="67.5" x14ac:dyDescent="0.2">
      <c r="A14350">
        <v>78046</v>
      </c>
      <c r="B14350">
        <v>17725342</v>
      </c>
      <c r="C14350" s="15" t="s">
        <v>38571</v>
      </c>
      <c r="D14350" s="15" t="s">
        <v>38572</v>
      </c>
      <c r="E14350">
        <v>182224</v>
      </c>
      <c r="F14350">
        <v>218669</v>
      </c>
      <c r="H14350">
        <v>5</v>
      </c>
      <c r="K14350" s="16">
        <f t="shared" si="699"/>
        <v>194979.68</v>
      </c>
      <c r="L14350" s="16">
        <f t="shared" si="701"/>
        <v>205241.76842105263</v>
      </c>
      <c r="M14350" s="16">
        <f t="shared" si="700"/>
        <v>233229.28229665069</v>
      </c>
      <c r="N14350" t="e">
        <f>INDEX(XML!$A$2:$R$782,MATCH(C14350,XML!$D$2:$D$737,0),2)</f>
        <v>#N/A</v>
      </c>
    </row>
    <row r="14351" spans="1:14" ht="67.5" x14ac:dyDescent="0.2">
      <c r="A14351">
        <v>78048</v>
      </c>
      <c r="B14351">
        <v>17725617</v>
      </c>
      <c r="C14351" s="15" t="s">
        <v>38573</v>
      </c>
      <c r="D14351" s="15" t="s">
        <v>38574</v>
      </c>
      <c r="E14351">
        <v>185635</v>
      </c>
      <c r="F14351">
        <v>222762</v>
      </c>
      <c r="H14351">
        <v>5</v>
      </c>
      <c r="K14351" s="16">
        <f t="shared" si="699"/>
        <v>198629.45</v>
      </c>
      <c r="L14351" s="16">
        <f t="shared" si="701"/>
        <v>209083.63157894736</v>
      </c>
      <c r="M14351" s="16">
        <f t="shared" si="700"/>
        <v>237595.03588516742</v>
      </c>
      <c r="N14351" t="e">
        <f>INDEX(XML!$A$2:$R$782,MATCH(C14351,XML!$D$2:$D$737,0),2)</f>
        <v>#N/A</v>
      </c>
    </row>
    <row r="14352" spans="1:14" ht="67.5" x14ac:dyDescent="0.2">
      <c r="A14352">
        <v>78047</v>
      </c>
      <c r="B14352">
        <v>17725872</v>
      </c>
      <c r="C14352" s="15" t="s">
        <v>38575</v>
      </c>
      <c r="D14352" s="15" t="s">
        <v>38576</v>
      </c>
      <c r="E14352">
        <v>219014</v>
      </c>
      <c r="F14352">
        <v>262817</v>
      </c>
      <c r="H14352">
        <v>5</v>
      </c>
      <c r="K14352" s="16">
        <f t="shared" si="699"/>
        <v>234344.98</v>
      </c>
      <c r="L14352" s="16">
        <f t="shared" si="701"/>
        <v>246678.92631578946</v>
      </c>
      <c r="M14352" s="16">
        <f t="shared" si="700"/>
        <v>280316.96172248799</v>
      </c>
      <c r="N14352" t="e">
        <f>INDEX(XML!$A$2:$R$782,MATCH(C14352,XML!$D$2:$D$737,0),2)</f>
        <v>#N/A</v>
      </c>
    </row>
    <row r="14353" spans="1:14" ht="67.5" x14ac:dyDescent="0.2">
      <c r="A14353">
        <v>78040</v>
      </c>
      <c r="B14353">
        <v>17886271</v>
      </c>
      <c r="C14353" s="15" t="s">
        <v>38577</v>
      </c>
      <c r="D14353" s="15" t="s">
        <v>38578</v>
      </c>
      <c r="E14353">
        <v>50883</v>
      </c>
      <c r="F14353">
        <v>61060</v>
      </c>
      <c r="H14353">
        <v>8</v>
      </c>
      <c r="K14353" s="16">
        <f t="shared" si="699"/>
        <v>54444.81</v>
      </c>
      <c r="L14353" s="16">
        <f t="shared" si="701"/>
        <v>57310.326315789476</v>
      </c>
      <c r="M14353" s="16">
        <f t="shared" si="700"/>
        <v>65125.37081339713</v>
      </c>
      <c r="N14353" t="e">
        <f>INDEX(XML!$A$2:$R$782,MATCH(C14353,XML!$D$2:$D$737,0),2)</f>
        <v>#N/A</v>
      </c>
    </row>
    <row r="14354" spans="1:14" ht="56.25" x14ac:dyDescent="0.2">
      <c r="A14354">
        <v>78014</v>
      </c>
      <c r="B14354">
        <v>17886273</v>
      </c>
      <c r="C14354" s="15" t="s">
        <v>38579</v>
      </c>
      <c r="D14354" s="15" t="s">
        <v>38580</v>
      </c>
      <c r="E14354">
        <v>97866</v>
      </c>
      <c r="F14354">
        <v>117439</v>
      </c>
      <c r="H14354">
        <v>4</v>
      </c>
      <c r="K14354" s="16">
        <f t="shared" si="699"/>
        <v>104716.62</v>
      </c>
      <c r="L14354" s="16">
        <f t="shared" si="701"/>
        <v>110228.02105263158</v>
      </c>
      <c r="M14354" s="16">
        <f t="shared" si="700"/>
        <v>125259.1148325359</v>
      </c>
      <c r="N14354" t="e">
        <f>INDEX(XML!$A$2:$R$782,MATCH(C14354,XML!$D$2:$D$737,0),2)</f>
        <v>#N/A</v>
      </c>
    </row>
    <row r="14355" spans="1:14" ht="67.5" x14ac:dyDescent="0.2">
      <c r="A14355">
        <v>78029</v>
      </c>
      <c r="B14355">
        <v>17886531</v>
      </c>
      <c r="C14355" s="15" t="s">
        <v>38581</v>
      </c>
      <c r="D14355" s="15" t="s">
        <v>38582</v>
      </c>
      <c r="E14355">
        <v>50498</v>
      </c>
      <c r="F14355">
        <v>60598</v>
      </c>
      <c r="H14355">
        <v>19</v>
      </c>
      <c r="K14355" s="16">
        <f t="shared" si="699"/>
        <v>54032.86</v>
      </c>
      <c r="L14355" s="16">
        <f t="shared" si="701"/>
        <v>56876.694736842102</v>
      </c>
      <c r="M14355" s="16">
        <f t="shared" si="700"/>
        <v>64632.60765550239</v>
      </c>
      <c r="N14355" t="e">
        <f>INDEX(XML!$A$2:$R$782,MATCH(C14355,XML!$D$2:$D$737,0),2)</f>
        <v>#N/A</v>
      </c>
    </row>
    <row r="14356" spans="1:14" ht="67.5" x14ac:dyDescent="0.2">
      <c r="A14356">
        <v>78030</v>
      </c>
      <c r="B14356">
        <v>17886536</v>
      </c>
      <c r="C14356" s="15" t="s">
        <v>38583</v>
      </c>
      <c r="D14356" s="15" t="s">
        <v>38584</v>
      </c>
      <c r="E14356">
        <v>85065</v>
      </c>
      <c r="F14356">
        <v>102078</v>
      </c>
      <c r="H14356">
        <v>20</v>
      </c>
      <c r="K14356" s="16">
        <f t="shared" si="699"/>
        <v>91019.55</v>
      </c>
      <c r="L14356" s="16">
        <f t="shared" si="701"/>
        <v>95810.052631578947</v>
      </c>
      <c r="M14356" s="16">
        <f t="shared" si="700"/>
        <v>108875.05980861244</v>
      </c>
      <c r="N14356" t="e">
        <f>INDEX(XML!$A$2:$R$782,MATCH(C14356,XML!$D$2:$D$737,0),2)</f>
        <v>#N/A</v>
      </c>
    </row>
    <row r="14357" spans="1:14" ht="67.5" x14ac:dyDescent="0.2">
      <c r="A14357">
        <v>78034</v>
      </c>
      <c r="B14357">
        <v>17886608</v>
      </c>
      <c r="C14357" s="15" t="s">
        <v>38585</v>
      </c>
      <c r="D14357" s="15" t="s">
        <v>38586</v>
      </c>
      <c r="E14357">
        <v>98339</v>
      </c>
      <c r="F14357">
        <v>118007</v>
      </c>
      <c r="H14357">
        <v>10</v>
      </c>
      <c r="K14357" s="16">
        <f t="shared" si="699"/>
        <v>105222.73</v>
      </c>
      <c r="L14357" s="16">
        <f t="shared" si="701"/>
        <v>110760.76842105263</v>
      </c>
      <c r="M14357" s="16">
        <f t="shared" si="700"/>
        <v>125864.509569378</v>
      </c>
      <c r="N14357" t="e">
        <f>INDEX(XML!$A$2:$R$782,MATCH(C14357,XML!$D$2:$D$737,0),2)</f>
        <v>#N/A</v>
      </c>
    </row>
    <row r="14358" spans="1:14" ht="67.5" x14ac:dyDescent="0.2">
      <c r="A14358">
        <v>78015</v>
      </c>
      <c r="B14358">
        <v>17886610</v>
      </c>
      <c r="C14358" s="15" t="s">
        <v>38587</v>
      </c>
      <c r="D14358" s="15" t="s">
        <v>38588</v>
      </c>
      <c r="E14358">
        <v>136887</v>
      </c>
      <c r="F14358">
        <v>164264</v>
      </c>
      <c r="H14358">
        <v>15</v>
      </c>
      <c r="K14358" s="16">
        <f t="shared" ref="K14358:K14363" si="702">IF(E14358&gt;49999,E14358+E14358*0.07,IF(E14358&lt;=49999,E14358+E14358*0.12))</f>
        <v>146469.09</v>
      </c>
      <c r="L14358" s="16">
        <f t="shared" si="701"/>
        <v>154177.9894736842</v>
      </c>
      <c r="M14358" s="16">
        <f t="shared" ref="M14358:M14363" si="703">IF(COUNTIF(C14358,"*Dahua*"),F14358-10,L14358*100/88)</f>
        <v>175202.26076555022</v>
      </c>
      <c r="N14358" t="e">
        <f>INDEX(XML!$A$2:$R$782,MATCH(C14358,XML!$D$2:$D$737,0),2)</f>
        <v>#N/A</v>
      </c>
    </row>
    <row r="14359" spans="1:14" ht="67.5" x14ac:dyDescent="0.2">
      <c r="A14359">
        <v>78042</v>
      </c>
      <c r="B14359">
        <v>17896923</v>
      </c>
      <c r="C14359" s="15" t="s">
        <v>38589</v>
      </c>
      <c r="D14359" s="15" t="s">
        <v>38590</v>
      </c>
      <c r="E14359">
        <v>55827</v>
      </c>
      <c r="F14359">
        <v>66992</v>
      </c>
      <c r="H14359">
        <v>20</v>
      </c>
      <c r="K14359" s="16">
        <f t="shared" si="702"/>
        <v>59734.89</v>
      </c>
      <c r="L14359" s="16">
        <f t="shared" si="701"/>
        <v>62878.831578947371</v>
      </c>
      <c r="M14359" s="16">
        <f t="shared" si="703"/>
        <v>71453.217703349292</v>
      </c>
      <c r="N14359" t="e">
        <f>INDEX(XML!$A$2:$R$782,MATCH(C14359,XML!$D$2:$D$737,0),2)</f>
        <v>#N/A</v>
      </c>
    </row>
    <row r="14360" spans="1:14" ht="67.5" x14ac:dyDescent="0.2">
      <c r="A14360">
        <v>78021</v>
      </c>
      <c r="B14360">
        <v>17928293</v>
      </c>
      <c r="C14360" s="15" t="s">
        <v>38591</v>
      </c>
      <c r="D14360" s="15" t="s">
        <v>38592</v>
      </c>
      <c r="E14360">
        <v>41341</v>
      </c>
      <c r="F14360">
        <v>49609</v>
      </c>
      <c r="H14360">
        <v>10</v>
      </c>
      <c r="K14360" s="16">
        <f t="shared" si="702"/>
        <v>46301.919999999998</v>
      </c>
      <c r="L14360" s="16">
        <f t="shared" si="701"/>
        <v>48738.863157894739</v>
      </c>
      <c r="M14360" s="16">
        <f t="shared" si="703"/>
        <v>55385.071770334936</v>
      </c>
      <c r="N14360" t="e">
        <f>INDEX(XML!$A$2:$R$782,MATCH(C14360,XML!$D$2:$D$737,0),2)</f>
        <v>#N/A</v>
      </c>
    </row>
    <row r="14361" spans="1:14" ht="67.5" x14ac:dyDescent="0.2">
      <c r="A14361">
        <v>78038</v>
      </c>
      <c r="B14361">
        <v>17928295</v>
      </c>
      <c r="C14361" s="15" t="s">
        <v>38593</v>
      </c>
      <c r="D14361" s="15" t="s">
        <v>38594</v>
      </c>
      <c r="E14361">
        <v>45619</v>
      </c>
      <c r="F14361">
        <v>54743</v>
      </c>
      <c r="H14361">
        <v>9</v>
      </c>
      <c r="K14361" s="16">
        <f t="shared" si="702"/>
        <v>51093.279999999999</v>
      </c>
      <c r="L14361" s="16">
        <f t="shared" si="701"/>
        <v>53782.400000000001</v>
      </c>
      <c r="M14361" s="16">
        <f t="shared" si="703"/>
        <v>61116.36363636364</v>
      </c>
      <c r="N14361" t="e">
        <f>INDEX(XML!$A$2:$R$782,MATCH(C14361,XML!$D$2:$D$737,0),2)</f>
        <v>#N/A</v>
      </c>
    </row>
    <row r="14362" spans="1:14" ht="67.5" x14ac:dyDescent="0.2">
      <c r="A14362">
        <v>78017</v>
      </c>
      <c r="B14362">
        <v>17928296</v>
      </c>
      <c r="C14362" s="15" t="s">
        <v>38595</v>
      </c>
      <c r="D14362" s="15" t="s">
        <v>38596</v>
      </c>
      <c r="E14362">
        <v>37216</v>
      </c>
      <c r="F14362">
        <v>44659</v>
      </c>
      <c r="H14362">
        <v>10</v>
      </c>
      <c r="K14362" s="16">
        <f t="shared" si="702"/>
        <v>41681.919999999998</v>
      </c>
      <c r="L14362" s="16">
        <f t="shared" si="701"/>
        <v>43875.705263157892</v>
      </c>
      <c r="M14362" s="16">
        <f t="shared" si="703"/>
        <v>49858.755980861235</v>
      </c>
      <c r="N14362" t="e">
        <f>INDEX(XML!$A$2:$R$782,MATCH(C14362,XML!$D$2:$D$737,0),2)</f>
        <v>#N/A</v>
      </c>
    </row>
    <row r="14363" spans="1:14" ht="67.5" x14ac:dyDescent="0.2">
      <c r="A14363">
        <v>78020</v>
      </c>
      <c r="B14363">
        <v>17928297</v>
      </c>
      <c r="C14363" s="15" t="s">
        <v>38597</v>
      </c>
      <c r="D14363" s="15" t="s">
        <v>38598</v>
      </c>
      <c r="E14363">
        <v>41341</v>
      </c>
      <c r="F14363">
        <v>49609</v>
      </c>
      <c r="H14363">
        <v>10</v>
      </c>
      <c r="K14363" s="16">
        <f t="shared" si="702"/>
        <v>46301.919999999998</v>
      </c>
      <c r="L14363" s="16">
        <f t="shared" si="701"/>
        <v>48738.863157894739</v>
      </c>
      <c r="M14363" s="16">
        <f t="shared" si="703"/>
        <v>55385.071770334936</v>
      </c>
      <c r="N14363" t="e">
        <f>INDEX(XML!$A$2:$R$782,MATCH(C14363,XML!$D$2:$D$737,0),2)</f>
        <v>#N/A</v>
      </c>
    </row>
    <row r="14364" spans="1:14" ht="67.5" x14ac:dyDescent="0.2">
      <c r="A14364">
        <v>78037</v>
      </c>
      <c r="B14364">
        <v>17928428</v>
      </c>
      <c r="C14364" s="15" t="s">
        <v>38599</v>
      </c>
      <c r="D14364" s="15" t="s">
        <v>38600</v>
      </c>
      <c r="E14364">
        <v>45619</v>
      </c>
      <c r="F14364">
        <v>54743</v>
      </c>
      <c r="H14364">
        <v>9</v>
      </c>
      <c r="K14364" s="16">
        <f t="shared" ref="K14364:K14391" si="704">IF(E14364&gt;49999,E14364+E14364*0.07,IF(E14364&lt;=49999,E14364+E14364*0.12))</f>
        <v>51093.279999999999</v>
      </c>
      <c r="L14364" s="16">
        <f t="shared" si="701"/>
        <v>53782.400000000001</v>
      </c>
      <c r="M14364" s="16">
        <f t="shared" ref="M14364:M14391" si="705">IF(COUNTIF(C14364,"*Dahua*"),F14364-10,L14364*100/88)</f>
        <v>61116.36363636364</v>
      </c>
      <c r="N14364" t="e">
        <f>INDEX(XML!$A$2:$R$782,MATCH(C14364,XML!$D$2:$D$737,0),2)</f>
        <v>#N/A</v>
      </c>
    </row>
    <row r="14365" spans="1:14" ht="15.75" x14ac:dyDescent="0.25">
      <c r="A14365" s="184" t="s">
        <v>25727</v>
      </c>
      <c r="B14365" s="184"/>
      <c r="C14365" s="185"/>
      <c r="D14365" s="185"/>
      <c r="E14365" s="184"/>
      <c r="F14365" s="184"/>
      <c r="G14365" s="184"/>
      <c r="H14365" s="184"/>
      <c r="I14365" s="184"/>
      <c r="J14365" s="184"/>
      <c r="K14365" s="16">
        <f t="shared" si="704"/>
        <v>0</v>
      </c>
      <c r="L14365" s="16">
        <f t="shared" si="701"/>
        <v>0</v>
      </c>
      <c r="M14365" s="16">
        <f t="shared" si="705"/>
        <v>0</v>
      </c>
      <c r="N14365" t="e">
        <f>INDEX(XML!$A$2:$R$782,MATCH(C14365,XML!$D$2:$D$737,0),2)</f>
        <v>#N/A</v>
      </c>
    </row>
    <row r="14366" spans="1:14" ht="56.25" x14ac:dyDescent="0.2">
      <c r="A14366">
        <v>69643</v>
      </c>
      <c r="B14366">
        <v>639012</v>
      </c>
      <c r="C14366" s="15" t="s">
        <v>26315</v>
      </c>
      <c r="D14366" s="15" t="s">
        <v>26316</v>
      </c>
      <c r="E14366">
        <v>97201</v>
      </c>
      <c r="F14366">
        <v>138858</v>
      </c>
      <c r="H14366">
        <v>9</v>
      </c>
      <c r="K14366" s="16">
        <f t="shared" si="704"/>
        <v>104005.07</v>
      </c>
      <c r="L14366" s="16">
        <f t="shared" si="701"/>
        <v>109479.02105263158</v>
      </c>
      <c r="M14366" s="16">
        <f t="shared" si="705"/>
        <v>124407.97846889953</v>
      </c>
      <c r="N14366" t="e">
        <f>INDEX(XML!$A$2:$R$782,MATCH(C14366,XML!$D$2:$D$737,0),2)</f>
        <v>#N/A</v>
      </c>
    </row>
    <row r="14367" spans="1:14" ht="56.25" x14ac:dyDescent="0.2">
      <c r="A14367">
        <v>69644</v>
      </c>
      <c r="B14367">
        <v>639028</v>
      </c>
      <c r="C14367" s="15" t="s">
        <v>26317</v>
      </c>
      <c r="D14367" s="15" t="s">
        <v>26318</v>
      </c>
      <c r="E14367">
        <v>95369</v>
      </c>
      <c r="F14367">
        <v>136241</v>
      </c>
      <c r="H14367">
        <v>8</v>
      </c>
      <c r="K14367" s="16">
        <f t="shared" si="704"/>
        <v>102044.83</v>
      </c>
      <c r="L14367" s="16">
        <f t="shared" si="701"/>
        <v>107415.6105263158</v>
      </c>
      <c r="M14367" s="16">
        <f t="shared" si="705"/>
        <v>122063.19377990431</v>
      </c>
      <c r="N14367" t="e">
        <f>INDEX(XML!$A$2:$R$782,MATCH(C14367,XML!$D$2:$D$737,0),2)</f>
        <v>#N/A</v>
      </c>
    </row>
    <row r="14368" spans="1:14" ht="56.25" x14ac:dyDescent="0.2">
      <c r="A14368">
        <v>69646</v>
      </c>
      <c r="B14368">
        <v>639050</v>
      </c>
      <c r="C14368" s="15" t="s">
        <v>46428</v>
      </c>
      <c r="D14368" s="15" t="s">
        <v>46429</v>
      </c>
      <c r="E14368">
        <v>106506</v>
      </c>
      <c r="F14368">
        <v>152151</v>
      </c>
      <c r="H14368">
        <v>1</v>
      </c>
      <c r="K14368" s="16">
        <f t="shared" si="704"/>
        <v>113961.42</v>
      </c>
      <c r="L14368" s="16">
        <f t="shared" si="701"/>
        <v>119959.3894736842</v>
      </c>
      <c r="M14368" s="16">
        <f t="shared" si="705"/>
        <v>136317.48803827752</v>
      </c>
      <c r="N14368" t="e">
        <f>INDEX(XML!$A$2:$R$782,MATCH(C14368,XML!$D$2:$D$737,0),2)</f>
        <v>#N/A</v>
      </c>
    </row>
    <row r="14369" spans="1:14" ht="56.25" x14ac:dyDescent="0.2">
      <c r="A14369">
        <v>69648</v>
      </c>
      <c r="B14369">
        <v>639015</v>
      </c>
      <c r="C14369" s="15" t="s">
        <v>26319</v>
      </c>
      <c r="D14369" s="15" t="s">
        <v>26320</v>
      </c>
      <c r="E14369">
        <v>194739</v>
      </c>
      <c r="F14369">
        <v>278199</v>
      </c>
      <c r="H14369">
        <v>1</v>
      </c>
      <c r="K14369" s="16">
        <f t="shared" si="704"/>
        <v>208370.73</v>
      </c>
      <c r="L14369" s="16">
        <f t="shared" si="701"/>
        <v>219337.61052631578</v>
      </c>
      <c r="M14369" s="16">
        <f t="shared" si="705"/>
        <v>249247.28468899522</v>
      </c>
      <c r="N14369" t="e">
        <f>INDEX(XML!$A$2:$R$782,MATCH(C14369,XML!$D$2:$D$737,0),2)</f>
        <v>#N/A</v>
      </c>
    </row>
    <row r="14370" spans="1:14" ht="56.25" x14ac:dyDescent="0.2">
      <c r="A14370">
        <v>69650</v>
      </c>
      <c r="B14370">
        <v>639025</v>
      </c>
      <c r="C14370" s="15" t="s">
        <v>26321</v>
      </c>
      <c r="D14370" s="15" t="s">
        <v>26322</v>
      </c>
      <c r="E14370">
        <v>277349</v>
      </c>
      <c r="F14370">
        <v>396213</v>
      </c>
      <c r="H14370">
        <v>1</v>
      </c>
      <c r="K14370" s="16">
        <f t="shared" si="704"/>
        <v>296763.43</v>
      </c>
      <c r="L14370" s="16">
        <f t="shared" si="701"/>
        <v>312382.55789473682</v>
      </c>
      <c r="M14370" s="16">
        <f t="shared" si="705"/>
        <v>354980.1794258373</v>
      </c>
      <c r="N14370" t="e">
        <f>INDEX(XML!$A$2:$R$782,MATCH(C14370,XML!$D$2:$D$737,0),2)</f>
        <v>#N/A</v>
      </c>
    </row>
    <row r="14371" spans="1:14" ht="56.25" x14ac:dyDescent="0.2">
      <c r="A14371">
        <v>69651</v>
      </c>
      <c r="B14371">
        <v>639033</v>
      </c>
      <c r="C14371" s="15" t="s">
        <v>26323</v>
      </c>
      <c r="D14371" s="15" t="s">
        <v>26324</v>
      </c>
      <c r="E14371">
        <v>376554</v>
      </c>
      <c r="F14371">
        <v>537934</v>
      </c>
      <c r="H14371">
        <v>1</v>
      </c>
      <c r="K14371" s="16">
        <f t="shared" si="704"/>
        <v>402912.78</v>
      </c>
      <c r="L14371" s="16">
        <f t="shared" si="701"/>
        <v>424118.71578947367</v>
      </c>
      <c r="M14371" s="16">
        <f t="shared" si="705"/>
        <v>481953.08612440189</v>
      </c>
      <c r="N14371" t="e">
        <f>INDEX(XML!$A$2:$R$782,MATCH(C14371,XML!$D$2:$D$737,0),2)</f>
        <v>#N/A</v>
      </c>
    </row>
    <row r="14372" spans="1:14" ht="56.25" x14ac:dyDescent="0.2">
      <c r="A14372">
        <v>63347</v>
      </c>
      <c r="B14372">
        <v>639047</v>
      </c>
      <c r="C14372" s="15" t="s">
        <v>26325</v>
      </c>
      <c r="D14372" s="15" t="s">
        <v>26326</v>
      </c>
      <c r="E14372">
        <v>587110</v>
      </c>
      <c r="F14372">
        <v>838728</v>
      </c>
      <c r="H14372">
        <v>1</v>
      </c>
      <c r="K14372" s="16">
        <f t="shared" si="704"/>
        <v>628207.69999999995</v>
      </c>
      <c r="L14372" s="16">
        <f t="shared" si="701"/>
        <v>661271.2631578946</v>
      </c>
      <c r="M14372" s="16">
        <f t="shared" si="705"/>
        <v>751444.61722488026</v>
      </c>
      <c r="N14372" t="e">
        <f>INDEX(XML!$A$2:$R$782,MATCH(C14372,XML!$D$2:$D$737,0),2)</f>
        <v>#N/A</v>
      </c>
    </row>
    <row r="14373" spans="1:14" ht="56.25" x14ac:dyDescent="0.2">
      <c r="A14373">
        <v>69652</v>
      </c>
      <c r="B14373">
        <v>639048</v>
      </c>
      <c r="C14373" s="15" t="s">
        <v>26327</v>
      </c>
      <c r="D14373" s="15" t="s">
        <v>26328</v>
      </c>
      <c r="E14373">
        <v>582952</v>
      </c>
      <c r="F14373">
        <v>832789</v>
      </c>
      <c r="H14373">
        <v>1</v>
      </c>
      <c r="K14373" s="16">
        <f t="shared" si="704"/>
        <v>623758.64</v>
      </c>
      <c r="L14373" s="16">
        <f t="shared" si="701"/>
        <v>656588.04210526322</v>
      </c>
      <c r="M14373" s="16">
        <f t="shared" si="705"/>
        <v>746122.77511961735</v>
      </c>
      <c r="N14373" t="e">
        <f>INDEX(XML!$A$2:$R$782,MATCH(C14373,XML!$D$2:$D$737,0),2)</f>
        <v>#N/A</v>
      </c>
    </row>
    <row r="14374" spans="1:14" ht="56.25" x14ac:dyDescent="0.2">
      <c r="A14374">
        <v>69653</v>
      </c>
      <c r="B14374">
        <v>639053</v>
      </c>
      <c r="C14374" s="15" t="s">
        <v>26329</v>
      </c>
      <c r="D14374" s="15" t="s">
        <v>26330</v>
      </c>
      <c r="E14374">
        <v>823961</v>
      </c>
      <c r="F14374">
        <v>1177087</v>
      </c>
      <c r="H14374">
        <v>1</v>
      </c>
      <c r="K14374" s="16">
        <f t="shared" si="704"/>
        <v>881638.27</v>
      </c>
      <c r="L14374" s="16">
        <f t="shared" si="701"/>
        <v>928040.28421052627</v>
      </c>
      <c r="M14374" s="16">
        <f t="shared" si="705"/>
        <v>1054591.2320574161</v>
      </c>
      <c r="N14374" t="e">
        <f>INDEX(XML!$A$2:$R$782,MATCH(C14374,XML!$D$2:$D$737,0),2)</f>
        <v>#N/A</v>
      </c>
    </row>
    <row r="14375" spans="1:14" ht="15.75" x14ac:dyDescent="0.25">
      <c r="A14375" s="184" t="s">
        <v>25728</v>
      </c>
      <c r="B14375" s="184"/>
      <c r="C14375" s="185"/>
      <c r="D14375" s="185"/>
      <c r="E14375" s="184"/>
      <c r="F14375" s="184"/>
      <c r="G14375" s="184"/>
      <c r="H14375" s="184"/>
      <c r="I14375" s="184"/>
      <c r="J14375" s="184"/>
      <c r="K14375" s="16">
        <f t="shared" si="704"/>
        <v>0</v>
      </c>
      <c r="L14375" s="16">
        <f t="shared" si="701"/>
        <v>0</v>
      </c>
      <c r="M14375" s="16">
        <f t="shared" si="705"/>
        <v>0</v>
      </c>
      <c r="N14375" t="e">
        <f>INDEX(XML!$A$2:$R$782,MATCH(C14375,XML!$D$2:$D$737,0),2)</f>
        <v>#N/A</v>
      </c>
    </row>
    <row r="14376" spans="1:14" ht="33.75" x14ac:dyDescent="0.2">
      <c r="A14376">
        <v>69638</v>
      </c>
      <c r="B14376">
        <v>489019</v>
      </c>
      <c r="C14376" s="15" t="s">
        <v>26331</v>
      </c>
      <c r="D14376" s="15" t="s">
        <v>26332</v>
      </c>
      <c r="E14376">
        <v>133433</v>
      </c>
      <c r="F14376">
        <v>190619</v>
      </c>
      <c r="H14376">
        <v>2</v>
      </c>
      <c r="K14376" s="16">
        <f t="shared" si="704"/>
        <v>142773.31</v>
      </c>
      <c r="L14376" s="16">
        <f t="shared" si="701"/>
        <v>150287.6947368421</v>
      </c>
      <c r="M14376" s="16">
        <f t="shared" si="705"/>
        <v>170781.47129186604</v>
      </c>
      <c r="N14376" t="e">
        <f>INDEX(XML!$A$2:$R$782,MATCH(C14376,XML!$D$2:$D$737,0),2)</f>
        <v>#N/A</v>
      </c>
    </row>
    <row r="14377" spans="1:14" ht="33.75" x14ac:dyDescent="0.2">
      <c r="A14377">
        <v>69639</v>
      </c>
      <c r="B14377">
        <v>489022</v>
      </c>
      <c r="C14377" s="15" t="s">
        <v>26333</v>
      </c>
      <c r="D14377" s="15" t="s">
        <v>26334</v>
      </c>
      <c r="E14377">
        <v>134670</v>
      </c>
      <c r="F14377">
        <v>192386</v>
      </c>
      <c r="H14377">
        <v>3</v>
      </c>
      <c r="K14377" s="16">
        <f t="shared" si="704"/>
        <v>144096.9</v>
      </c>
      <c r="L14377" s="16">
        <f t="shared" si="701"/>
        <v>151680.94736842104</v>
      </c>
      <c r="M14377" s="16">
        <f t="shared" si="705"/>
        <v>172364.71291866025</v>
      </c>
      <c r="N14377" t="e">
        <f>INDEX(XML!$A$2:$R$782,MATCH(C14377,XML!$D$2:$D$737,0),2)</f>
        <v>#N/A</v>
      </c>
    </row>
    <row r="14378" spans="1:14" ht="33.75" x14ac:dyDescent="0.2">
      <c r="A14378">
        <v>69642</v>
      </c>
      <c r="B14378">
        <v>489028</v>
      </c>
      <c r="C14378" s="15" t="s">
        <v>26335</v>
      </c>
      <c r="D14378" s="15" t="s">
        <v>26336</v>
      </c>
      <c r="E14378">
        <v>382679</v>
      </c>
      <c r="F14378">
        <v>546684</v>
      </c>
      <c r="H14378">
        <v>2</v>
      </c>
      <c r="K14378" s="16">
        <f t="shared" si="704"/>
        <v>409466.53</v>
      </c>
      <c r="L14378" s="16">
        <f t="shared" si="701"/>
        <v>431017.4</v>
      </c>
      <c r="M14378" s="16">
        <f t="shared" si="705"/>
        <v>489792.5</v>
      </c>
      <c r="N14378" t="e">
        <f>INDEX(XML!$A$2:$R$782,MATCH(C14378,XML!$D$2:$D$737,0),2)</f>
        <v>#N/A</v>
      </c>
    </row>
    <row r="14379" spans="1:14" ht="15.75" x14ac:dyDescent="0.25">
      <c r="A14379" s="184" t="s">
        <v>47665</v>
      </c>
      <c r="B14379" s="184"/>
      <c r="C14379" s="185"/>
      <c r="D14379" s="185"/>
      <c r="E14379" s="184"/>
      <c r="F14379" s="184"/>
      <c r="G14379" s="184"/>
      <c r="H14379" s="184"/>
      <c r="I14379" s="184"/>
      <c r="J14379" s="184"/>
      <c r="K14379" s="16">
        <f t="shared" si="704"/>
        <v>0</v>
      </c>
      <c r="L14379" s="16">
        <f t="shared" si="701"/>
        <v>0</v>
      </c>
      <c r="M14379" s="16">
        <f t="shared" si="705"/>
        <v>0</v>
      </c>
      <c r="N14379" t="e">
        <f>INDEX(XML!$A$2:$R$782,MATCH(C14379,XML!$D$2:$D$737,0),2)</f>
        <v>#N/A</v>
      </c>
    </row>
    <row r="14380" spans="1:14" ht="45" x14ac:dyDescent="0.2">
      <c r="A14380">
        <v>83570</v>
      </c>
      <c r="B14380" t="s">
        <v>47666</v>
      </c>
      <c r="C14380" s="15" t="s">
        <v>47667</v>
      </c>
      <c r="D14380" s="15" t="s">
        <v>47668</v>
      </c>
      <c r="E14380">
        <v>1</v>
      </c>
      <c r="F14380">
        <v>1</v>
      </c>
      <c r="K14380" s="16">
        <f t="shared" si="704"/>
        <v>1.1200000000000001</v>
      </c>
      <c r="L14380" s="16">
        <f t="shared" si="701"/>
        <v>1.1789473684210527</v>
      </c>
      <c r="M14380" s="16">
        <f t="shared" si="705"/>
        <v>1.3397129186602872</v>
      </c>
      <c r="N14380" t="e">
        <f>INDEX(XML!$A$2:$R$782,MATCH(C14380,XML!$D$2:$D$737,0),2)</f>
        <v>#N/A</v>
      </c>
    </row>
    <row r="14381" spans="1:14" ht="15.75" x14ac:dyDescent="0.25">
      <c r="A14381" s="184" t="s">
        <v>1919</v>
      </c>
      <c r="B14381" s="184"/>
      <c r="C14381" s="185"/>
      <c r="D14381" s="185"/>
      <c r="E14381" s="184"/>
      <c r="F14381" s="184"/>
      <c r="G14381" s="184"/>
      <c r="H14381" s="184"/>
      <c r="I14381" s="184"/>
      <c r="J14381" s="184"/>
      <c r="K14381" s="16">
        <f t="shared" si="704"/>
        <v>0</v>
      </c>
      <c r="L14381" s="16">
        <f t="shared" si="701"/>
        <v>0</v>
      </c>
      <c r="M14381" s="16">
        <f t="shared" si="705"/>
        <v>0</v>
      </c>
      <c r="N14381" t="e">
        <f>INDEX(XML!$A$2:$R$782,MATCH(C14381,XML!$D$2:$D$737,0),2)</f>
        <v>#N/A</v>
      </c>
    </row>
    <row r="14382" spans="1:14" ht="33.75" x14ac:dyDescent="0.2">
      <c r="A14382">
        <v>74358</v>
      </c>
      <c r="B14382" t="s">
        <v>42795</v>
      </c>
      <c r="C14382" s="15" t="s">
        <v>42796</v>
      </c>
      <c r="D14382" s="15" t="s">
        <v>42797</v>
      </c>
      <c r="E14382">
        <v>74760</v>
      </c>
      <c r="F14382">
        <v>100900</v>
      </c>
      <c r="H14382">
        <v>1</v>
      </c>
      <c r="K14382" s="16">
        <f t="shared" si="704"/>
        <v>79993.2</v>
      </c>
      <c r="L14382" s="16">
        <f t="shared" si="701"/>
        <v>84203.368421052626</v>
      </c>
      <c r="M14382" s="16">
        <f t="shared" si="705"/>
        <v>95685.645933014341</v>
      </c>
      <c r="N14382" t="e">
        <f>INDEX(XML!$A$2:$R$782,MATCH(C14382,XML!$D$2:$D$737,0),2)</f>
        <v>#N/A</v>
      </c>
    </row>
    <row r="14383" spans="1:14" ht="33.75" x14ac:dyDescent="0.2">
      <c r="A14383">
        <v>68106</v>
      </c>
      <c r="B14383" t="s">
        <v>45329</v>
      </c>
      <c r="C14383" s="15" t="s">
        <v>45330</v>
      </c>
      <c r="D14383" s="15" t="s">
        <v>45331</v>
      </c>
      <c r="E14383">
        <v>62580</v>
      </c>
      <c r="F14383">
        <v>73830</v>
      </c>
      <c r="H14383">
        <v>1</v>
      </c>
      <c r="K14383" s="16">
        <f t="shared" si="704"/>
        <v>66960.600000000006</v>
      </c>
      <c r="L14383" s="16">
        <f t="shared" si="701"/>
        <v>70484.842105263175</v>
      </c>
      <c r="M14383" s="16">
        <f t="shared" si="705"/>
        <v>80096.4114832536</v>
      </c>
      <c r="N14383" t="e">
        <f>INDEX(XML!$A$2:$R$782,MATCH(C14383,XML!$D$2:$D$737,0),2)</f>
        <v>#N/A</v>
      </c>
    </row>
    <row r="14384" spans="1:14" ht="33.75" x14ac:dyDescent="0.2">
      <c r="A14384">
        <v>54917</v>
      </c>
      <c r="B14384" t="s">
        <v>17784</v>
      </c>
      <c r="C14384" s="15" t="s">
        <v>17785</v>
      </c>
      <c r="D14384" s="15" t="s">
        <v>17786</v>
      </c>
      <c r="E14384">
        <v>58811</v>
      </c>
      <c r="F14384">
        <v>83776</v>
      </c>
      <c r="H14384">
        <v>1</v>
      </c>
      <c r="K14384" s="16">
        <f t="shared" si="704"/>
        <v>62927.770000000004</v>
      </c>
      <c r="L14384" s="16">
        <f t="shared" si="701"/>
        <v>66239.757894736846</v>
      </c>
      <c r="M14384" s="16">
        <f t="shared" si="705"/>
        <v>75272.452153110047</v>
      </c>
      <c r="N14384" t="e">
        <f>INDEX(XML!$A$2:$R$782,MATCH(C14384,XML!$D$2:$D$737,0),2)</f>
        <v>#N/A</v>
      </c>
    </row>
    <row r="14385" spans="1:14" ht="15.75" x14ac:dyDescent="0.25">
      <c r="A14385" s="184" t="s">
        <v>27707</v>
      </c>
      <c r="B14385" s="184"/>
      <c r="C14385" s="185"/>
      <c r="D14385" s="185"/>
      <c r="E14385" s="184"/>
      <c r="F14385" s="184"/>
      <c r="G14385" s="184"/>
      <c r="H14385" s="184"/>
      <c r="I14385" s="184"/>
      <c r="J14385" s="184"/>
      <c r="K14385" s="16">
        <f t="shared" si="704"/>
        <v>0</v>
      </c>
      <c r="L14385" s="16">
        <f t="shared" si="701"/>
        <v>0</v>
      </c>
      <c r="M14385" s="16">
        <f t="shared" si="705"/>
        <v>0</v>
      </c>
      <c r="N14385" t="e">
        <f>INDEX(XML!$A$2:$R$782,MATCH(C14385,XML!$D$2:$D$737,0),2)</f>
        <v>#N/A</v>
      </c>
    </row>
    <row r="14386" spans="1:14" ht="33.75" x14ac:dyDescent="0.2">
      <c r="A14386">
        <v>68107</v>
      </c>
      <c r="B14386" t="s">
        <v>27708</v>
      </c>
      <c r="C14386" s="15" t="s">
        <v>27709</v>
      </c>
      <c r="D14386" s="15" t="s">
        <v>27710</v>
      </c>
      <c r="E14386">
        <v>140860</v>
      </c>
      <c r="F14386">
        <v>205635</v>
      </c>
      <c r="H14386">
        <v>1</v>
      </c>
      <c r="K14386" s="16">
        <f t="shared" si="704"/>
        <v>150720.20000000001</v>
      </c>
      <c r="L14386" s="16">
        <f t="shared" si="701"/>
        <v>158652.84210526317</v>
      </c>
      <c r="M14386" s="16">
        <f t="shared" si="705"/>
        <v>180287.3205741627</v>
      </c>
      <c r="N14386" t="e">
        <f>INDEX(XML!$A$2:$R$782,MATCH(C14386,XML!$D$2:$D$737,0),2)</f>
        <v>#N/A</v>
      </c>
    </row>
    <row r="14387" spans="1:14" ht="15.75" x14ac:dyDescent="0.25">
      <c r="A14387" s="184" t="s">
        <v>8723</v>
      </c>
      <c r="B14387" s="184"/>
      <c r="C14387" s="185"/>
      <c r="D14387" s="185"/>
      <c r="E14387" s="184"/>
      <c r="F14387" s="184"/>
      <c r="G14387" s="184"/>
      <c r="H14387" s="184"/>
      <c r="I14387" s="184"/>
      <c r="J14387" s="184"/>
      <c r="K14387" s="16">
        <f t="shared" si="704"/>
        <v>0</v>
      </c>
      <c r="L14387" s="16">
        <f t="shared" si="701"/>
        <v>0</v>
      </c>
      <c r="M14387" s="16">
        <f t="shared" si="705"/>
        <v>0</v>
      </c>
      <c r="N14387" t="e">
        <f>INDEX(XML!$A$2:$R$782,MATCH(C14387,XML!$D$2:$D$737,0),2)</f>
        <v>#N/A</v>
      </c>
    </row>
    <row r="14388" spans="1:14" ht="22.5" x14ac:dyDescent="0.2">
      <c r="A14388">
        <v>15785</v>
      </c>
      <c r="B14388" t="s">
        <v>8724</v>
      </c>
      <c r="C14388" s="15" t="s">
        <v>8725</v>
      </c>
      <c r="D14388" s="15" t="s">
        <v>8726</v>
      </c>
      <c r="E14388">
        <v>950</v>
      </c>
      <c r="F14388">
        <v>1555</v>
      </c>
      <c r="H14388" t="s">
        <v>747</v>
      </c>
      <c r="K14388" s="16">
        <f t="shared" si="704"/>
        <v>1064</v>
      </c>
      <c r="L14388" s="16">
        <f t="shared" si="701"/>
        <v>1120</v>
      </c>
      <c r="M14388" s="16">
        <f t="shared" si="705"/>
        <v>1272.7272727272727</v>
      </c>
      <c r="N14388" t="e">
        <f>INDEX(XML!$A$2:$R$782,MATCH(C14388,XML!$D$2:$D$737,0),2)</f>
        <v>#N/A</v>
      </c>
    </row>
    <row r="14389" spans="1:14" ht="22.5" x14ac:dyDescent="0.2">
      <c r="A14389">
        <v>16611</v>
      </c>
      <c r="B14389" t="s">
        <v>8727</v>
      </c>
      <c r="C14389" s="15" t="s">
        <v>8728</v>
      </c>
      <c r="D14389" s="15" t="s">
        <v>8729</v>
      </c>
      <c r="E14389">
        <v>1090</v>
      </c>
      <c r="F14389">
        <v>1666</v>
      </c>
      <c r="H14389" t="s">
        <v>746</v>
      </c>
      <c r="K14389" s="16">
        <f t="shared" si="704"/>
        <v>1220.8</v>
      </c>
      <c r="L14389" s="16">
        <f t="shared" si="701"/>
        <v>1285.0526315789473</v>
      </c>
      <c r="M14389" s="16">
        <f t="shared" si="705"/>
        <v>1460.2870813397128</v>
      </c>
      <c r="N14389" t="e">
        <f>INDEX(XML!$A$2:$R$782,MATCH(C14389,XML!$D$2:$D$737,0),2)</f>
        <v>#N/A</v>
      </c>
    </row>
    <row r="14390" spans="1:14" ht="22.5" x14ac:dyDescent="0.2">
      <c r="A14390">
        <v>66916</v>
      </c>
      <c r="B14390" t="s">
        <v>28210</v>
      </c>
      <c r="C14390" s="15" t="s">
        <v>28211</v>
      </c>
      <c r="D14390" s="15" t="s">
        <v>28212</v>
      </c>
      <c r="E14390">
        <v>1014</v>
      </c>
      <c r="F14390">
        <v>1167</v>
      </c>
      <c r="H14390">
        <v>76</v>
      </c>
      <c r="K14390" s="16">
        <f t="shared" si="704"/>
        <v>1135.68</v>
      </c>
      <c r="L14390" s="16">
        <f t="shared" si="701"/>
        <v>1195.4526315789474</v>
      </c>
      <c r="M14390" s="16">
        <f t="shared" si="705"/>
        <v>1358.4688995215311</v>
      </c>
      <c r="N14390" t="e">
        <f>INDEX(XML!$A$2:$R$782,MATCH(C14390,XML!$D$2:$D$737,0),2)</f>
        <v>#N/A</v>
      </c>
    </row>
    <row r="14391" spans="1:14" ht="22.5" x14ac:dyDescent="0.2">
      <c r="A14391">
        <v>63234</v>
      </c>
      <c r="B14391" t="s">
        <v>24461</v>
      </c>
      <c r="C14391" s="15" t="s">
        <v>24462</v>
      </c>
      <c r="D14391" s="15" t="s">
        <v>24463</v>
      </c>
      <c r="E14391">
        <v>1014</v>
      </c>
      <c r="F14391">
        <v>1167</v>
      </c>
      <c r="H14391">
        <v>49</v>
      </c>
      <c r="K14391" s="16">
        <f t="shared" si="704"/>
        <v>1135.68</v>
      </c>
      <c r="L14391" s="16">
        <f t="shared" si="701"/>
        <v>1195.4526315789474</v>
      </c>
      <c r="M14391" s="16">
        <f t="shared" si="705"/>
        <v>1358.4688995215311</v>
      </c>
      <c r="N14391" t="e">
        <f>INDEX(XML!$A$2:$R$782,MATCH(C14391,XML!$D$2:$D$737,0),2)</f>
        <v>#N/A</v>
      </c>
    </row>
    <row r="14392" spans="1:14" ht="22.5" x14ac:dyDescent="0.2">
      <c r="A14392">
        <v>63235</v>
      </c>
      <c r="B14392" t="s">
        <v>8730</v>
      </c>
      <c r="C14392" s="15" t="s">
        <v>24464</v>
      </c>
      <c r="D14392" s="15" t="s">
        <v>24465</v>
      </c>
      <c r="E14392">
        <v>1014</v>
      </c>
      <c r="F14392">
        <v>1167</v>
      </c>
      <c r="K14392" s="16">
        <f t="shared" ref="K14392:K14420" si="706">IF(E14392&gt;49999,E14392+E14392*0.07,IF(E14392&lt;=49999,E14392+E14392*0.12))</f>
        <v>1135.68</v>
      </c>
      <c r="L14392" s="16">
        <f t="shared" si="701"/>
        <v>1195.4526315789474</v>
      </c>
      <c r="M14392" s="16">
        <f t="shared" ref="M14392:M14420" si="707">IF(COUNTIF(C14392,"*Dahua*"),F14392-10,L14392*100/88)</f>
        <v>1358.4688995215311</v>
      </c>
      <c r="N14392" t="e">
        <f>INDEX(XML!$A$2:$R$782,MATCH(C14392,XML!$D$2:$D$737,0),2)</f>
        <v>#N/A</v>
      </c>
    </row>
    <row r="14393" spans="1:14" ht="22.5" x14ac:dyDescent="0.2">
      <c r="A14393">
        <v>63288</v>
      </c>
      <c r="B14393" t="s">
        <v>8731</v>
      </c>
      <c r="C14393" s="15" t="s">
        <v>32921</v>
      </c>
      <c r="D14393" s="15" t="s">
        <v>32922</v>
      </c>
      <c r="E14393">
        <v>1162</v>
      </c>
      <c r="F14393">
        <v>1336</v>
      </c>
      <c r="H14393">
        <v>90</v>
      </c>
      <c r="K14393" s="16">
        <f t="shared" si="706"/>
        <v>1301.44</v>
      </c>
      <c r="L14393" s="16">
        <f t="shared" si="701"/>
        <v>1369.9368421052632</v>
      </c>
      <c r="M14393" s="16">
        <f t="shared" si="707"/>
        <v>1556.7464114832537</v>
      </c>
      <c r="N14393" t="e">
        <f>INDEX(XML!$A$2:$R$782,MATCH(C14393,XML!$D$2:$D$737,0),2)</f>
        <v>#N/A</v>
      </c>
    </row>
    <row r="14394" spans="1:14" ht="22.5" x14ac:dyDescent="0.2">
      <c r="A14394">
        <v>63289</v>
      </c>
      <c r="B14394" t="s">
        <v>8732</v>
      </c>
      <c r="C14394" s="15" t="s">
        <v>24286</v>
      </c>
      <c r="D14394" s="15" t="s">
        <v>24287</v>
      </c>
      <c r="E14394">
        <v>1162</v>
      </c>
      <c r="F14394">
        <v>1336</v>
      </c>
      <c r="H14394" t="s">
        <v>768</v>
      </c>
      <c r="K14394" s="16">
        <f t="shared" si="706"/>
        <v>1301.44</v>
      </c>
      <c r="L14394" s="16">
        <f t="shared" si="701"/>
        <v>1369.9368421052632</v>
      </c>
      <c r="M14394" s="16">
        <f t="shared" si="707"/>
        <v>1556.7464114832537</v>
      </c>
      <c r="N14394" t="e">
        <f>INDEX(XML!$A$2:$R$782,MATCH(C14394,XML!$D$2:$D$737,0),2)</f>
        <v>#N/A</v>
      </c>
    </row>
    <row r="14395" spans="1:14" ht="22.5" x14ac:dyDescent="0.2">
      <c r="A14395">
        <v>63240</v>
      </c>
      <c r="B14395" t="s">
        <v>24466</v>
      </c>
      <c r="C14395" s="15" t="s">
        <v>24467</v>
      </c>
      <c r="D14395" s="15" t="s">
        <v>24468</v>
      </c>
      <c r="E14395">
        <v>1620</v>
      </c>
      <c r="F14395">
        <v>1863</v>
      </c>
      <c r="K14395" s="16">
        <f t="shared" si="706"/>
        <v>1814.4</v>
      </c>
      <c r="L14395" s="16">
        <f t="shared" si="701"/>
        <v>1909.8947368421052</v>
      </c>
      <c r="M14395" s="16">
        <f t="shared" si="707"/>
        <v>2170.3349282296654</v>
      </c>
      <c r="N14395" t="e">
        <f>INDEX(XML!$A$2:$R$782,MATCH(C14395,XML!$D$2:$D$737,0),2)</f>
        <v>#N/A</v>
      </c>
    </row>
    <row r="14396" spans="1:14" ht="22.5" x14ac:dyDescent="0.2">
      <c r="A14396">
        <v>63283</v>
      </c>
      <c r="B14396" t="s">
        <v>8733</v>
      </c>
      <c r="C14396" s="15" t="s">
        <v>24288</v>
      </c>
      <c r="D14396" s="15" t="s">
        <v>24289</v>
      </c>
      <c r="E14396">
        <v>1660</v>
      </c>
      <c r="F14396">
        <v>1909</v>
      </c>
      <c r="K14396" s="16">
        <f t="shared" si="706"/>
        <v>1859.2</v>
      </c>
      <c r="L14396" s="16">
        <f t="shared" si="701"/>
        <v>1957.0526315789473</v>
      </c>
      <c r="M14396" s="16">
        <f t="shared" si="707"/>
        <v>2223.9234449760766</v>
      </c>
      <c r="N14396" t="e">
        <f>INDEX(XML!$A$2:$R$782,MATCH(C14396,XML!$D$2:$D$737,0),2)</f>
        <v>#N/A</v>
      </c>
    </row>
    <row r="14397" spans="1:14" ht="22.5" x14ac:dyDescent="0.2">
      <c r="A14397">
        <v>63284</v>
      </c>
      <c r="B14397" t="s">
        <v>8734</v>
      </c>
      <c r="C14397" s="15" t="s">
        <v>24290</v>
      </c>
      <c r="D14397" s="15" t="s">
        <v>24291</v>
      </c>
      <c r="E14397">
        <v>1847</v>
      </c>
      <c r="F14397">
        <v>2124</v>
      </c>
      <c r="H14397">
        <v>38</v>
      </c>
      <c r="K14397" s="16">
        <f t="shared" si="706"/>
        <v>2068.64</v>
      </c>
      <c r="L14397" s="16">
        <f t="shared" si="701"/>
        <v>2177.5157894736844</v>
      </c>
      <c r="M14397" s="16">
        <f t="shared" si="707"/>
        <v>2474.4497607655508</v>
      </c>
      <c r="N14397" t="e">
        <f>INDEX(XML!$A$2:$R$782,MATCH(C14397,XML!$D$2:$D$737,0),2)</f>
        <v>#N/A</v>
      </c>
    </row>
    <row r="14398" spans="1:14" ht="22.5" x14ac:dyDescent="0.2">
      <c r="A14398">
        <v>14848</v>
      </c>
      <c r="B14398" t="s">
        <v>8735</v>
      </c>
      <c r="C14398" s="15" t="s">
        <v>8736</v>
      </c>
      <c r="D14398" s="15" t="s">
        <v>8737</v>
      </c>
      <c r="E14398">
        <v>2892</v>
      </c>
      <c r="F14398">
        <v>4724</v>
      </c>
      <c r="H14398">
        <v>34</v>
      </c>
      <c r="K14398" s="16">
        <f t="shared" si="706"/>
        <v>3239.04</v>
      </c>
      <c r="L14398" s="16">
        <f t="shared" si="701"/>
        <v>3409.5157894736844</v>
      </c>
      <c r="M14398" s="16">
        <f t="shared" si="707"/>
        <v>3874.4497607655503</v>
      </c>
      <c r="N14398" t="e">
        <f>INDEX(XML!$A$2:$R$782,MATCH(C14398,XML!$D$2:$D$737,0),2)</f>
        <v>#N/A</v>
      </c>
    </row>
    <row r="14399" spans="1:14" ht="22.5" x14ac:dyDescent="0.2">
      <c r="A14399">
        <v>14909</v>
      </c>
      <c r="B14399" t="s">
        <v>8738</v>
      </c>
      <c r="C14399" s="15" t="s">
        <v>8739</v>
      </c>
      <c r="D14399" s="15" t="s">
        <v>8740</v>
      </c>
      <c r="E14399">
        <v>3300</v>
      </c>
      <c r="F14399">
        <v>5471</v>
      </c>
      <c r="H14399" t="s">
        <v>746</v>
      </c>
      <c r="K14399" s="16">
        <f t="shared" si="706"/>
        <v>3696</v>
      </c>
      <c r="L14399" s="16">
        <f t="shared" si="701"/>
        <v>3890.5263157894738</v>
      </c>
      <c r="M14399" s="16">
        <f t="shared" si="707"/>
        <v>4421.0526315789475</v>
      </c>
      <c r="N14399" t="e">
        <f>INDEX(XML!$A$2:$R$782,MATCH(C14399,XML!$D$2:$D$737,0),2)</f>
        <v>#N/A</v>
      </c>
    </row>
    <row r="14400" spans="1:14" ht="22.5" x14ac:dyDescent="0.2">
      <c r="A14400">
        <v>16612</v>
      </c>
      <c r="B14400" t="s">
        <v>8741</v>
      </c>
      <c r="C14400" s="15" t="s">
        <v>8742</v>
      </c>
      <c r="D14400" s="15" t="s">
        <v>8743</v>
      </c>
      <c r="E14400">
        <v>3920</v>
      </c>
      <c r="F14400">
        <v>6107</v>
      </c>
      <c r="H14400">
        <v>2</v>
      </c>
      <c r="K14400" s="16">
        <f t="shared" si="706"/>
        <v>4390.3999999999996</v>
      </c>
      <c r="L14400" s="16">
        <f t="shared" si="701"/>
        <v>4621.4736842105258</v>
      </c>
      <c r="M14400" s="16">
        <f t="shared" si="707"/>
        <v>5251.6746411483246</v>
      </c>
      <c r="N14400" t="e">
        <f>INDEX(XML!$A$2:$R$782,MATCH(C14400,XML!$D$2:$D$737,0),2)</f>
        <v>#N/A</v>
      </c>
    </row>
    <row r="14401" spans="1:14" ht="22.5" x14ac:dyDescent="0.2">
      <c r="A14401">
        <v>63293</v>
      </c>
      <c r="B14401" t="s">
        <v>31650</v>
      </c>
      <c r="C14401" s="15" t="s">
        <v>31651</v>
      </c>
      <c r="D14401" s="15" t="s">
        <v>31652</v>
      </c>
      <c r="E14401">
        <v>5540</v>
      </c>
      <c r="F14401">
        <v>6380</v>
      </c>
      <c r="H14401">
        <v>19</v>
      </c>
      <c r="K14401" s="16">
        <f t="shared" si="706"/>
        <v>6204.8</v>
      </c>
      <c r="L14401" s="16">
        <f t="shared" si="701"/>
        <v>6531.3684210526317</v>
      </c>
      <c r="M14401" s="16">
        <f t="shared" si="707"/>
        <v>7422.0095693779904</v>
      </c>
      <c r="N14401" t="e">
        <f>INDEX(XML!$A$2:$R$782,MATCH(C14401,XML!$D$2:$D$737,0),2)</f>
        <v>#N/A</v>
      </c>
    </row>
    <row r="14402" spans="1:14" ht="22.5" x14ac:dyDescent="0.2">
      <c r="A14402">
        <v>63285</v>
      </c>
      <c r="B14402" t="s">
        <v>8744</v>
      </c>
      <c r="C14402" s="15" t="s">
        <v>24292</v>
      </c>
      <c r="D14402" s="15" t="s">
        <v>24293</v>
      </c>
      <c r="E14402">
        <v>6440</v>
      </c>
      <c r="F14402">
        <v>7406</v>
      </c>
      <c r="H14402">
        <v>1</v>
      </c>
      <c r="K14402" s="16">
        <f t="shared" si="706"/>
        <v>7212.8</v>
      </c>
      <c r="L14402" s="16">
        <f t="shared" si="701"/>
        <v>7592.4210526315792</v>
      </c>
      <c r="M14402" s="16">
        <f t="shared" si="707"/>
        <v>8627.7511961722485</v>
      </c>
      <c r="N14402" t="e">
        <f>INDEX(XML!$A$2:$R$782,MATCH(C14402,XML!$D$2:$D$737,0),2)</f>
        <v>#N/A</v>
      </c>
    </row>
    <row r="14403" spans="1:14" ht="22.5" x14ac:dyDescent="0.2">
      <c r="A14403">
        <v>34958</v>
      </c>
      <c r="B14403" t="s">
        <v>8744</v>
      </c>
      <c r="C14403" s="15" t="s">
        <v>8745</v>
      </c>
      <c r="D14403" s="15" t="s">
        <v>8746</v>
      </c>
      <c r="E14403">
        <v>5221</v>
      </c>
      <c r="F14403">
        <v>8527</v>
      </c>
      <c r="H14403">
        <v>2</v>
      </c>
      <c r="K14403" s="16">
        <f t="shared" si="706"/>
        <v>5847.52</v>
      </c>
      <c r="L14403" s="16">
        <f t="shared" si="701"/>
        <v>6155.2842105263162</v>
      </c>
      <c r="M14403" s="16">
        <f t="shared" si="707"/>
        <v>6994.6411483253587</v>
      </c>
      <c r="N14403" t="e">
        <f>INDEX(XML!$A$2:$R$782,MATCH(C14403,XML!$D$2:$D$737,0),2)</f>
        <v>#N/A</v>
      </c>
    </row>
    <row r="14404" spans="1:14" ht="15.75" x14ac:dyDescent="0.25">
      <c r="A14404" s="184" t="s">
        <v>8747</v>
      </c>
      <c r="B14404" s="184"/>
      <c r="C14404" s="185"/>
      <c r="D14404" s="185"/>
      <c r="E14404" s="184"/>
      <c r="F14404" s="184"/>
      <c r="G14404" s="184"/>
      <c r="H14404" s="184"/>
      <c r="I14404" s="184"/>
      <c r="J14404" s="184"/>
      <c r="K14404" s="16">
        <f t="shared" si="706"/>
        <v>0</v>
      </c>
      <c r="L14404" s="16">
        <f t="shared" si="701"/>
        <v>0</v>
      </c>
      <c r="M14404" s="16">
        <f t="shared" si="707"/>
        <v>0</v>
      </c>
      <c r="N14404" t="e">
        <f>INDEX(XML!$A$2:$R$782,MATCH(C14404,XML!$D$2:$D$737,0),2)</f>
        <v>#N/A</v>
      </c>
    </row>
    <row r="14405" spans="1:14" ht="56.25" x14ac:dyDescent="0.2">
      <c r="A14405">
        <v>42887</v>
      </c>
      <c r="B14405" t="s">
        <v>8748</v>
      </c>
      <c r="C14405" s="15" t="s">
        <v>8749</v>
      </c>
      <c r="D14405" s="15" t="s">
        <v>8750</v>
      </c>
      <c r="E14405">
        <v>6705</v>
      </c>
      <c r="F14405">
        <v>8940</v>
      </c>
      <c r="H14405">
        <v>36</v>
      </c>
      <c r="K14405" s="16">
        <f t="shared" si="706"/>
        <v>7509.6</v>
      </c>
      <c r="L14405" s="16">
        <f t="shared" ref="L14405:L14468" si="708">K14405*100/95</f>
        <v>7904.8421052631575</v>
      </c>
      <c r="M14405" s="16">
        <f t="shared" si="707"/>
        <v>8982.7751196172248</v>
      </c>
      <c r="N14405" t="e">
        <f>INDEX(XML!$A$2:$R$782,MATCH(C14405,XML!$D$2:$D$737,0),2)</f>
        <v>#N/A</v>
      </c>
    </row>
    <row r="14406" spans="1:14" ht="15.75" x14ac:dyDescent="0.25">
      <c r="A14406" s="184" t="s">
        <v>1291</v>
      </c>
      <c r="B14406" s="184"/>
      <c r="C14406" s="185"/>
      <c r="D14406" s="185"/>
      <c r="E14406" s="184"/>
      <c r="F14406" s="184"/>
      <c r="G14406" s="184"/>
      <c r="H14406" s="184"/>
      <c r="I14406" s="184"/>
      <c r="J14406" s="184"/>
      <c r="K14406" s="16">
        <f t="shared" si="706"/>
        <v>0</v>
      </c>
      <c r="L14406" s="16">
        <f t="shared" si="708"/>
        <v>0</v>
      </c>
      <c r="M14406" s="16">
        <f t="shared" si="707"/>
        <v>0</v>
      </c>
      <c r="N14406" t="e">
        <f>INDEX(XML!$A$2:$R$782,MATCH(C14406,XML!$D$2:$D$737,0),2)</f>
        <v>#N/A</v>
      </c>
    </row>
    <row r="14407" spans="1:14" ht="45" x14ac:dyDescent="0.2">
      <c r="A14407">
        <v>68105</v>
      </c>
      <c r="B14407" t="s">
        <v>41336</v>
      </c>
      <c r="C14407" s="15" t="s">
        <v>41337</v>
      </c>
      <c r="D14407" s="15" t="s">
        <v>41338</v>
      </c>
      <c r="E14407">
        <v>149000</v>
      </c>
      <c r="F14407">
        <v>235670</v>
      </c>
      <c r="H14407">
        <v>1</v>
      </c>
      <c r="K14407" s="16">
        <f t="shared" si="706"/>
        <v>159430</v>
      </c>
      <c r="L14407" s="16">
        <f t="shared" si="708"/>
        <v>167821.05263157896</v>
      </c>
      <c r="M14407" s="16">
        <f t="shared" si="707"/>
        <v>190705.74162679428</v>
      </c>
      <c r="N14407" t="e">
        <f>INDEX(XML!$A$2:$R$782,MATCH(C14407,XML!$D$2:$D$737,0),2)</f>
        <v>#N/A</v>
      </c>
    </row>
    <row r="14408" spans="1:14" ht="15.75" x14ac:dyDescent="0.25">
      <c r="A14408" s="184" t="s">
        <v>8752</v>
      </c>
      <c r="B14408" s="184"/>
      <c r="C14408" s="185"/>
      <c r="D14408" s="185"/>
      <c r="E14408" s="184"/>
      <c r="F14408" s="184"/>
      <c r="G14408" s="184"/>
      <c r="H14408" s="184"/>
      <c r="I14408" s="184"/>
      <c r="J14408" s="184"/>
      <c r="K14408" s="16">
        <f t="shared" si="706"/>
        <v>0</v>
      </c>
      <c r="L14408" s="16">
        <f t="shared" si="708"/>
        <v>0</v>
      </c>
      <c r="M14408" s="16">
        <f t="shared" si="707"/>
        <v>0</v>
      </c>
      <c r="N14408" t="e">
        <f>INDEX(XML!$A$2:$R$782,MATCH(C14408,XML!$D$2:$D$737,0),2)</f>
        <v>#N/A</v>
      </c>
    </row>
    <row r="14409" spans="1:14" ht="33.75" x14ac:dyDescent="0.2">
      <c r="A14409">
        <v>67924</v>
      </c>
      <c r="B14409" t="s">
        <v>30654</v>
      </c>
      <c r="C14409" s="15" t="s">
        <v>30655</v>
      </c>
      <c r="D14409" s="15" t="s">
        <v>30656</v>
      </c>
      <c r="E14409">
        <v>21050</v>
      </c>
      <c r="F14409">
        <v>30520</v>
      </c>
      <c r="H14409">
        <v>2</v>
      </c>
      <c r="K14409" s="16">
        <f t="shared" si="706"/>
        <v>23576</v>
      </c>
      <c r="L14409" s="16">
        <f t="shared" si="708"/>
        <v>24816.842105263157</v>
      </c>
      <c r="M14409" s="16">
        <f t="shared" si="707"/>
        <v>28200.956937799041</v>
      </c>
      <c r="N14409" t="e">
        <f>INDEX(XML!$A$2:$R$782,MATCH(C14409,XML!$D$2:$D$737,0),2)</f>
        <v>#N/A</v>
      </c>
    </row>
    <row r="14410" spans="1:14" ht="45" x14ac:dyDescent="0.2">
      <c r="A14410">
        <v>78296</v>
      </c>
      <c r="B14410" t="s">
        <v>44993</v>
      </c>
      <c r="C14410" s="15" t="s">
        <v>44994</v>
      </c>
      <c r="D14410" s="15" t="s">
        <v>44995</v>
      </c>
      <c r="E14410">
        <v>1970</v>
      </c>
      <c r="F14410">
        <v>2867</v>
      </c>
      <c r="H14410" t="s">
        <v>746</v>
      </c>
      <c r="K14410" s="16">
        <f t="shared" si="706"/>
        <v>2206.4</v>
      </c>
      <c r="L14410" s="16">
        <f t="shared" si="708"/>
        <v>2322.5263157894738</v>
      </c>
      <c r="M14410" s="16">
        <f t="shared" si="707"/>
        <v>2639.234449760766</v>
      </c>
      <c r="N14410" t="e">
        <f>INDEX(XML!$A$2:$R$782,MATCH(C14410,XML!$D$2:$D$737,0),2)</f>
        <v>#N/A</v>
      </c>
    </row>
    <row r="14411" spans="1:14" ht="56.25" x14ac:dyDescent="0.2">
      <c r="A14411">
        <v>54714</v>
      </c>
      <c r="B14411">
        <v>651158</v>
      </c>
      <c r="C14411" s="15" t="s">
        <v>14772</v>
      </c>
      <c r="D14411" s="15" t="s">
        <v>14773</v>
      </c>
      <c r="E14411">
        <v>1342</v>
      </c>
      <c r="F14411">
        <v>1789</v>
      </c>
      <c r="H14411">
        <v>7</v>
      </c>
      <c r="K14411" s="16">
        <f t="shared" si="706"/>
        <v>1503.04</v>
      </c>
      <c r="L14411" s="16">
        <f t="shared" si="708"/>
        <v>1582.1473684210525</v>
      </c>
      <c r="M14411" s="16">
        <f t="shared" si="707"/>
        <v>1797.8947368421052</v>
      </c>
      <c r="N14411" t="e">
        <f>INDEX(XML!$A$2:$R$782,MATCH(C14411,XML!$D$2:$D$737,0),2)</f>
        <v>#N/A</v>
      </c>
    </row>
    <row r="14412" spans="1:14" ht="45" x14ac:dyDescent="0.2">
      <c r="A14412">
        <v>69915</v>
      </c>
      <c r="B14412">
        <v>285227</v>
      </c>
      <c r="C14412" s="15" t="s">
        <v>31263</v>
      </c>
      <c r="D14412" s="15" t="s">
        <v>31264</v>
      </c>
      <c r="E14412">
        <v>1448</v>
      </c>
      <c r="F14412">
        <v>1930</v>
      </c>
      <c r="H14412">
        <v>38</v>
      </c>
      <c r="K14412" s="16">
        <f t="shared" si="706"/>
        <v>1621.76</v>
      </c>
      <c r="L14412" s="16">
        <f t="shared" si="708"/>
        <v>1707.1157894736841</v>
      </c>
      <c r="M14412" s="16">
        <f t="shared" si="707"/>
        <v>1939.9043062200953</v>
      </c>
      <c r="N14412" t="e">
        <f>INDEX(XML!$A$2:$R$782,MATCH(C14412,XML!$D$2:$D$737,0),2)</f>
        <v>#N/A</v>
      </c>
    </row>
    <row r="14413" spans="1:14" ht="45" x14ac:dyDescent="0.2">
      <c r="A14413">
        <v>67732</v>
      </c>
      <c r="B14413">
        <v>285448</v>
      </c>
      <c r="C14413" s="15" t="s">
        <v>40217</v>
      </c>
      <c r="D14413" s="15" t="s">
        <v>40218</v>
      </c>
      <c r="E14413">
        <v>1174</v>
      </c>
      <c r="F14413">
        <v>1565</v>
      </c>
      <c r="K14413" s="16">
        <f t="shared" si="706"/>
        <v>1314.88</v>
      </c>
      <c r="L14413" s="16">
        <f t="shared" si="708"/>
        <v>1384.0842105263157</v>
      </c>
      <c r="M14413" s="16">
        <f t="shared" si="707"/>
        <v>1572.8229665071769</v>
      </c>
      <c r="N14413" t="e">
        <f>INDEX(XML!$A$2:$R$782,MATCH(C14413,XML!$D$2:$D$737,0),2)</f>
        <v>#N/A</v>
      </c>
    </row>
    <row r="14414" spans="1:14" ht="45" x14ac:dyDescent="0.2">
      <c r="A14414">
        <v>54716</v>
      </c>
      <c r="B14414">
        <v>285981</v>
      </c>
      <c r="C14414" s="15" t="s">
        <v>12575</v>
      </c>
      <c r="D14414" s="15" t="s">
        <v>14720</v>
      </c>
      <c r="E14414">
        <v>710</v>
      </c>
      <c r="F14414">
        <v>947</v>
      </c>
      <c r="H14414">
        <v>3</v>
      </c>
      <c r="K14414" s="16">
        <f t="shared" si="706"/>
        <v>795.2</v>
      </c>
      <c r="L14414" s="16">
        <f t="shared" si="708"/>
        <v>837.0526315789474</v>
      </c>
      <c r="M14414" s="16">
        <f t="shared" si="707"/>
        <v>951.1961722488038</v>
      </c>
      <c r="N14414" t="e">
        <f>INDEX(XML!$A$2:$R$782,MATCH(C14414,XML!$D$2:$D$737,0),2)</f>
        <v>#N/A</v>
      </c>
    </row>
    <row r="14415" spans="1:14" ht="33.75" x14ac:dyDescent="0.2">
      <c r="A14415">
        <v>77365</v>
      </c>
      <c r="B14415">
        <v>285975</v>
      </c>
      <c r="C14415" s="15" t="s">
        <v>37788</v>
      </c>
      <c r="D14415" s="15" t="s">
        <v>37789</v>
      </c>
      <c r="E14415">
        <v>512</v>
      </c>
      <c r="F14415">
        <v>682</v>
      </c>
      <c r="H14415">
        <v>6</v>
      </c>
      <c r="K14415" s="16">
        <f t="shared" si="706"/>
        <v>573.44000000000005</v>
      </c>
      <c r="L14415" s="16">
        <f t="shared" si="708"/>
        <v>603.621052631579</v>
      </c>
      <c r="M14415" s="16">
        <f t="shared" si="707"/>
        <v>685.93301435406704</v>
      </c>
      <c r="N14415" t="e">
        <f>INDEX(XML!$A$2:$R$782,MATCH(C14415,XML!$D$2:$D$737,0),2)</f>
        <v>#N/A</v>
      </c>
    </row>
    <row r="14416" spans="1:14" ht="33.75" x14ac:dyDescent="0.2">
      <c r="A14416">
        <v>56192</v>
      </c>
      <c r="B14416">
        <v>285976</v>
      </c>
      <c r="C14416" s="15" t="s">
        <v>14564</v>
      </c>
      <c r="D14416" s="15" t="s">
        <v>14565</v>
      </c>
      <c r="E14416">
        <v>512</v>
      </c>
      <c r="F14416">
        <v>682</v>
      </c>
      <c r="H14416" t="s">
        <v>746</v>
      </c>
      <c r="K14416" s="16">
        <f t="shared" si="706"/>
        <v>573.44000000000005</v>
      </c>
      <c r="L14416" s="16">
        <f t="shared" si="708"/>
        <v>603.621052631579</v>
      </c>
      <c r="M14416" s="16">
        <f t="shared" si="707"/>
        <v>685.93301435406704</v>
      </c>
      <c r="N14416" t="e">
        <f>INDEX(XML!$A$2:$R$782,MATCH(C14416,XML!$D$2:$D$737,0),2)</f>
        <v>#N/A</v>
      </c>
    </row>
    <row r="14417" spans="1:14" ht="33.75" x14ac:dyDescent="0.2">
      <c r="A14417">
        <v>54242</v>
      </c>
      <c r="B14417" t="s">
        <v>8753</v>
      </c>
      <c r="C14417" s="15" t="s">
        <v>8754</v>
      </c>
      <c r="D14417" s="15" t="s">
        <v>8755</v>
      </c>
      <c r="E14417">
        <v>931</v>
      </c>
      <c r="F14417">
        <v>1024</v>
      </c>
      <c r="H14417" t="s">
        <v>1168</v>
      </c>
      <c r="K14417" s="16">
        <f t="shared" si="706"/>
        <v>1042.72</v>
      </c>
      <c r="L14417" s="16">
        <f t="shared" si="708"/>
        <v>1097.5999999999999</v>
      </c>
      <c r="M14417" s="16">
        <f t="shared" si="707"/>
        <v>1247.272727272727</v>
      </c>
      <c r="N14417" t="e">
        <f>INDEX(XML!$A$2:$R$782,MATCH(C14417,XML!$D$2:$D$737,0),2)</f>
        <v>#N/A</v>
      </c>
    </row>
    <row r="14418" spans="1:14" ht="22.5" x14ac:dyDescent="0.2">
      <c r="A14418">
        <v>56941</v>
      </c>
      <c r="B14418" t="s">
        <v>16682</v>
      </c>
      <c r="C14418" s="15" t="s">
        <v>16683</v>
      </c>
      <c r="D14418" s="15" t="s">
        <v>16684</v>
      </c>
      <c r="E14418">
        <v>412</v>
      </c>
      <c r="F14418">
        <v>454</v>
      </c>
      <c r="H14418">
        <v>229</v>
      </c>
      <c r="K14418" s="16">
        <f t="shared" si="706"/>
        <v>461.44</v>
      </c>
      <c r="L14418" s="16">
        <f t="shared" si="708"/>
        <v>485.72631578947369</v>
      </c>
      <c r="M14418" s="16">
        <f t="shared" si="707"/>
        <v>551.96172248803828</v>
      </c>
      <c r="N14418" t="e">
        <f>INDEX(XML!$A$2:$R$782,MATCH(C14418,XML!$D$2:$D$737,0),2)</f>
        <v>#N/A</v>
      </c>
    </row>
    <row r="14419" spans="1:14" ht="33.75" x14ac:dyDescent="0.2">
      <c r="A14419">
        <v>63687</v>
      </c>
      <c r="B14419" t="s">
        <v>24294</v>
      </c>
      <c r="C14419" s="15" t="s">
        <v>24295</v>
      </c>
      <c r="D14419" s="15" t="s">
        <v>24296</v>
      </c>
      <c r="E14419">
        <v>412</v>
      </c>
      <c r="F14419">
        <v>454</v>
      </c>
      <c r="H14419" t="s">
        <v>1168</v>
      </c>
      <c r="K14419" s="16">
        <f t="shared" si="706"/>
        <v>461.44</v>
      </c>
      <c r="L14419" s="16">
        <f t="shared" si="708"/>
        <v>485.72631578947369</v>
      </c>
      <c r="M14419" s="16">
        <f t="shared" si="707"/>
        <v>551.96172248803828</v>
      </c>
      <c r="N14419" t="e">
        <f>INDEX(XML!$A$2:$R$782,MATCH(C14419,XML!$D$2:$D$737,0),2)</f>
        <v>#N/A</v>
      </c>
    </row>
    <row r="14420" spans="1:14" ht="45" x14ac:dyDescent="0.2">
      <c r="A14420">
        <v>54243</v>
      </c>
      <c r="B14420" t="s">
        <v>14771</v>
      </c>
      <c r="C14420" s="15" t="s">
        <v>8756</v>
      </c>
      <c r="D14420" s="15" t="s">
        <v>8757</v>
      </c>
      <c r="E14420">
        <v>269</v>
      </c>
      <c r="F14420">
        <v>290</v>
      </c>
      <c r="H14420" t="s">
        <v>1168</v>
      </c>
      <c r="K14420" s="16">
        <f t="shared" si="706"/>
        <v>301.27999999999997</v>
      </c>
      <c r="L14420" s="16">
        <f t="shared" si="708"/>
        <v>317.1368421052631</v>
      </c>
      <c r="M14420" s="16">
        <f t="shared" si="707"/>
        <v>360.38277511961718</v>
      </c>
      <c r="N14420" t="e">
        <f>INDEX(XML!$A$2:$R$782,MATCH(C14420,XML!$D$2:$D$737,0),2)</f>
        <v>#N/A</v>
      </c>
    </row>
    <row r="14421" spans="1:14" ht="15.75" x14ac:dyDescent="0.25">
      <c r="A14421" s="184" t="s">
        <v>8758</v>
      </c>
      <c r="B14421" s="184"/>
      <c r="C14421" s="185"/>
      <c r="D14421" s="185"/>
      <c r="E14421" s="184"/>
      <c r="F14421" s="184"/>
      <c r="G14421" s="184"/>
      <c r="H14421" s="184"/>
      <c r="I14421" s="184"/>
      <c r="J14421" s="184"/>
      <c r="K14421" s="16">
        <f t="shared" ref="K14421:K14484" si="709">IF(E14421&gt;49999,E14421+E14421*0.07,IF(E14421&lt;=49999,E14421+E14421*0.12))</f>
        <v>0</v>
      </c>
      <c r="L14421" s="16">
        <f t="shared" si="708"/>
        <v>0</v>
      </c>
      <c r="M14421" s="16">
        <f t="shared" ref="M14421:M14484" si="710">IF(COUNTIF(C14421,"*Dahua*"),F14421-10,L14421*100/88)</f>
        <v>0</v>
      </c>
      <c r="N14421" t="e">
        <f>INDEX(XML!$A$2:$R$782,MATCH(C14421,XML!$D$2:$D$737,0),2)</f>
        <v>#N/A</v>
      </c>
    </row>
    <row r="14422" spans="1:14" ht="33.75" x14ac:dyDescent="0.2">
      <c r="A14422">
        <v>69654</v>
      </c>
      <c r="B14422">
        <v>258091</v>
      </c>
      <c r="C14422" s="15" t="s">
        <v>26337</v>
      </c>
      <c r="D14422" s="15" t="s">
        <v>26338</v>
      </c>
      <c r="E14422">
        <v>5708</v>
      </c>
      <c r="F14422">
        <v>7610</v>
      </c>
      <c r="H14422">
        <v>5</v>
      </c>
      <c r="K14422" s="16">
        <f t="shared" si="709"/>
        <v>6392.96</v>
      </c>
      <c r="L14422" s="16">
        <f t="shared" si="708"/>
        <v>6729.4315789473685</v>
      </c>
      <c r="M14422" s="16">
        <f t="shared" si="710"/>
        <v>7647.0813397129186</v>
      </c>
      <c r="N14422" t="e">
        <f>INDEX(XML!$A$2:$R$782,MATCH(C14422,XML!$D$2:$D$737,0),2)</f>
        <v>#N/A</v>
      </c>
    </row>
    <row r="14423" spans="1:14" ht="45" x14ac:dyDescent="0.2">
      <c r="A14423">
        <v>54718</v>
      </c>
      <c r="B14423">
        <v>258312</v>
      </c>
      <c r="C14423" s="15" t="s">
        <v>12576</v>
      </c>
      <c r="D14423" s="15" t="s">
        <v>15260</v>
      </c>
      <c r="E14423">
        <v>10799</v>
      </c>
      <c r="F14423">
        <v>14399</v>
      </c>
      <c r="H14423">
        <v>8</v>
      </c>
      <c r="K14423" s="16">
        <f t="shared" si="709"/>
        <v>12094.88</v>
      </c>
      <c r="L14423" s="16">
        <f t="shared" si="708"/>
        <v>12731.452631578948</v>
      </c>
      <c r="M14423" s="16">
        <f t="shared" si="710"/>
        <v>14467.559808612441</v>
      </c>
      <c r="N14423" t="e">
        <f>INDEX(XML!$A$2:$R$782,MATCH(C14423,XML!$D$2:$D$737,0),2)</f>
        <v>#N/A</v>
      </c>
    </row>
    <row r="14424" spans="1:14" ht="33.75" x14ac:dyDescent="0.2">
      <c r="A14424">
        <v>69655</v>
      </c>
      <c r="B14424">
        <v>294324</v>
      </c>
      <c r="C14424" s="15" t="s">
        <v>26339</v>
      </c>
      <c r="D14424" s="15" t="s">
        <v>26340</v>
      </c>
      <c r="E14424">
        <v>3923</v>
      </c>
      <c r="F14424">
        <v>5230</v>
      </c>
      <c r="H14424">
        <v>18</v>
      </c>
      <c r="K14424" s="16">
        <f t="shared" si="709"/>
        <v>4393.76</v>
      </c>
      <c r="L14424" s="16">
        <f t="shared" si="708"/>
        <v>4625.0105263157893</v>
      </c>
      <c r="M14424" s="16">
        <f t="shared" si="710"/>
        <v>5255.6937799043062</v>
      </c>
      <c r="N14424" t="e">
        <f>INDEX(XML!$A$2:$R$782,MATCH(C14424,XML!$D$2:$D$737,0),2)</f>
        <v>#N/A</v>
      </c>
    </row>
    <row r="14425" spans="1:14" ht="33.75" x14ac:dyDescent="0.2">
      <c r="A14425">
        <v>18434</v>
      </c>
      <c r="B14425" t="s">
        <v>15024</v>
      </c>
      <c r="C14425" s="15" t="s">
        <v>15025</v>
      </c>
      <c r="D14425" s="15" t="s">
        <v>15026</v>
      </c>
      <c r="E14425">
        <v>1885</v>
      </c>
      <c r="F14425">
        <v>2168</v>
      </c>
      <c r="I14425">
        <v>46</v>
      </c>
      <c r="K14425" s="16">
        <f t="shared" si="709"/>
        <v>2111.1999999999998</v>
      </c>
      <c r="L14425" s="16">
        <f t="shared" si="708"/>
        <v>2222.3157894736837</v>
      </c>
      <c r="M14425" s="16">
        <f t="shared" si="710"/>
        <v>2525.3588516746404</v>
      </c>
      <c r="N14425" t="e">
        <f>INDEX(XML!$A$2:$R$782,MATCH(C14425,XML!$D$2:$D$737,0),2)</f>
        <v>#N/A</v>
      </c>
    </row>
    <row r="14426" spans="1:14" ht="22.5" x14ac:dyDescent="0.2">
      <c r="A14426">
        <v>56939</v>
      </c>
      <c r="B14426" t="s">
        <v>8760</v>
      </c>
      <c r="C14426" s="15" t="s">
        <v>16685</v>
      </c>
      <c r="D14426" s="15" t="s">
        <v>16686</v>
      </c>
      <c r="E14426">
        <v>3028</v>
      </c>
      <c r="F14426">
        <v>3478</v>
      </c>
      <c r="H14426">
        <v>92</v>
      </c>
      <c r="K14426" s="16">
        <f t="shared" si="709"/>
        <v>3391.36</v>
      </c>
      <c r="L14426" s="16">
        <f t="shared" si="708"/>
        <v>3569.8526315789472</v>
      </c>
      <c r="M14426" s="16">
        <f t="shared" si="710"/>
        <v>4056.6507177033491</v>
      </c>
      <c r="N14426" t="e">
        <f>INDEX(XML!$A$2:$R$782,MATCH(C14426,XML!$D$2:$D$737,0),2)</f>
        <v>#N/A</v>
      </c>
    </row>
    <row r="14427" spans="1:14" ht="33.75" x14ac:dyDescent="0.2">
      <c r="A14427">
        <v>69570</v>
      </c>
      <c r="B14427" t="s">
        <v>30657</v>
      </c>
      <c r="C14427" s="15" t="s">
        <v>30658</v>
      </c>
      <c r="D14427" s="15" t="s">
        <v>30659</v>
      </c>
      <c r="E14427">
        <v>1730</v>
      </c>
      <c r="F14427">
        <v>1890</v>
      </c>
      <c r="K14427" s="16">
        <f t="shared" si="709"/>
        <v>1937.6</v>
      </c>
      <c r="L14427" s="16">
        <f t="shared" si="708"/>
        <v>2039.578947368421</v>
      </c>
      <c r="M14427" s="16">
        <f t="shared" si="710"/>
        <v>2317.7033492822966</v>
      </c>
      <c r="N14427" t="e">
        <f>INDEX(XML!$A$2:$R$782,MATCH(C14427,XML!$D$2:$D$737,0),2)</f>
        <v>#N/A</v>
      </c>
    </row>
    <row r="14428" spans="1:14" ht="33.75" x14ac:dyDescent="0.2">
      <c r="A14428">
        <v>56937</v>
      </c>
      <c r="B14428" t="s">
        <v>15024</v>
      </c>
      <c r="C14428" s="15" t="s">
        <v>16687</v>
      </c>
      <c r="D14428" s="15" t="s">
        <v>16688</v>
      </c>
      <c r="E14428">
        <v>1691</v>
      </c>
      <c r="F14428">
        <v>1947</v>
      </c>
      <c r="H14428">
        <v>43</v>
      </c>
      <c r="K14428" s="16">
        <f t="shared" si="709"/>
        <v>1893.92</v>
      </c>
      <c r="L14428" s="16">
        <f t="shared" si="708"/>
        <v>1993.6</v>
      </c>
      <c r="M14428" s="16">
        <f t="shared" si="710"/>
        <v>2265.4545454545455</v>
      </c>
      <c r="N14428" t="e">
        <f>INDEX(XML!$A$2:$R$782,MATCH(C14428,XML!$D$2:$D$737,0),2)</f>
        <v>#N/A</v>
      </c>
    </row>
    <row r="14429" spans="1:14" ht="33.75" x14ac:dyDescent="0.2">
      <c r="A14429">
        <v>56938</v>
      </c>
      <c r="B14429" t="s">
        <v>8759</v>
      </c>
      <c r="C14429" s="15" t="s">
        <v>16689</v>
      </c>
      <c r="D14429" s="15" t="s">
        <v>16690</v>
      </c>
      <c r="E14429">
        <v>161</v>
      </c>
      <c r="F14429">
        <v>187</v>
      </c>
      <c r="H14429">
        <v>199</v>
      </c>
      <c r="K14429" s="16">
        <f t="shared" si="709"/>
        <v>180.32</v>
      </c>
      <c r="L14429" s="16">
        <f t="shared" si="708"/>
        <v>189.81052631578947</v>
      </c>
      <c r="M14429" s="16">
        <f t="shared" si="710"/>
        <v>215.69377990430621</v>
      </c>
      <c r="N14429" t="e">
        <f>INDEX(XML!$A$2:$R$782,MATCH(C14429,XML!$D$2:$D$737,0),2)</f>
        <v>#N/A</v>
      </c>
    </row>
    <row r="14430" spans="1:14" ht="15.75" x14ac:dyDescent="0.25">
      <c r="A14430" s="184" t="s">
        <v>8761</v>
      </c>
      <c r="B14430" s="184"/>
      <c r="C14430" s="185"/>
      <c r="D14430" s="185"/>
      <c r="E14430" s="184"/>
      <c r="F14430" s="184"/>
      <c r="G14430" s="184"/>
      <c r="H14430" s="184"/>
      <c r="I14430" s="184"/>
      <c r="J14430" s="184"/>
      <c r="K14430" s="16">
        <f t="shared" si="709"/>
        <v>0</v>
      </c>
      <c r="L14430" s="16">
        <f t="shared" si="708"/>
        <v>0</v>
      </c>
      <c r="M14430" s="16">
        <f t="shared" si="710"/>
        <v>0</v>
      </c>
      <c r="N14430" t="e">
        <f>INDEX(XML!$A$2:$R$782,MATCH(C14430,XML!$D$2:$D$737,0),2)</f>
        <v>#N/A</v>
      </c>
    </row>
    <row r="14431" spans="1:14" ht="33.75" x14ac:dyDescent="0.2">
      <c r="A14431">
        <v>70224</v>
      </c>
      <c r="B14431" t="s">
        <v>41170</v>
      </c>
      <c r="C14431" s="15" t="s">
        <v>41171</v>
      </c>
      <c r="D14431" s="15" t="s">
        <v>41172</v>
      </c>
      <c r="E14431">
        <v>30430</v>
      </c>
      <c r="F14431">
        <v>43549</v>
      </c>
      <c r="H14431">
        <v>3</v>
      </c>
      <c r="K14431" s="16">
        <f t="shared" si="709"/>
        <v>34081.599999999999</v>
      </c>
      <c r="L14431" s="16">
        <f t="shared" si="708"/>
        <v>35875.368421052633</v>
      </c>
      <c r="M14431" s="16">
        <f t="shared" si="710"/>
        <v>40767.464114832539</v>
      </c>
      <c r="N14431" t="e">
        <f>INDEX(XML!$A$2:$R$782,MATCH(C14431,XML!$D$2:$D$737,0),2)</f>
        <v>#N/A</v>
      </c>
    </row>
    <row r="14432" spans="1:14" ht="33.75" x14ac:dyDescent="0.2">
      <c r="A14432">
        <v>76652</v>
      </c>
      <c r="B14432" t="s">
        <v>43415</v>
      </c>
      <c r="C14432" s="15" t="s">
        <v>43416</v>
      </c>
      <c r="D14432" s="15" t="s">
        <v>43417</v>
      </c>
      <c r="E14432">
        <v>3380</v>
      </c>
      <c r="F14432">
        <v>4940</v>
      </c>
      <c r="H14432">
        <v>3</v>
      </c>
      <c r="K14432" s="16">
        <f t="shared" si="709"/>
        <v>3785.6</v>
      </c>
      <c r="L14432" s="16">
        <f t="shared" si="708"/>
        <v>3984.8421052631579</v>
      </c>
      <c r="M14432" s="16">
        <f t="shared" si="710"/>
        <v>4528.2296650717699</v>
      </c>
      <c r="N14432" t="e">
        <f>INDEX(XML!$A$2:$R$782,MATCH(C14432,XML!$D$2:$D$737,0),2)</f>
        <v>#N/A</v>
      </c>
    </row>
    <row r="14433" spans="1:14" ht="33.75" x14ac:dyDescent="0.2">
      <c r="A14433">
        <v>54717</v>
      </c>
      <c r="B14433">
        <v>697027</v>
      </c>
      <c r="C14433" s="15" t="s">
        <v>14774</v>
      </c>
      <c r="D14433" s="15" t="s">
        <v>15261</v>
      </c>
      <c r="E14433">
        <v>10631</v>
      </c>
      <c r="F14433">
        <v>14175</v>
      </c>
      <c r="H14433" t="s">
        <v>746</v>
      </c>
      <c r="K14433" s="16">
        <f t="shared" si="709"/>
        <v>11906.72</v>
      </c>
      <c r="L14433" s="16">
        <f t="shared" si="708"/>
        <v>12533.38947368421</v>
      </c>
      <c r="M14433" s="16">
        <f t="shared" si="710"/>
        <v>14242.488038277514</v>
      </c>
      <c r="N14433" t="e">
        <f>INDEX(XML!$A$2:$R$782,MATCH(C14433,XML!$D$2:$D$737,0),2)</f>
        <v>#N/A</v>
      </c>
    </row>
    <row r="14434" spans="1:14" ht="33.75" x14ac:dyDescent="0.2">
      <c r="A14434">
        <v>64594</v>
      </c>
      <c r="B14434">
        <v>284003</v>
      </c>
      <c r="C14434" s="15" t="s">
        <v>26341</v>
      </c>
      <c r="D14434" s="15" t="s">
        <v>26342</v>
      </c>
      <c r="E14434">
        <v>11141</v>
      </c>
      <c r="F14434">
        <v>14854</v>
      </c>
      <c r="H14434">
        <v>12</v>
      </c>
      <c r="K14434" s="16">
        <f t="shared" si="709"/>
        <v>12477.92</v>
      </c>
      <c r="L14434" s="16">
        <f t="shared" si="708"/>
        <v>13134.652631578947</v>
      </c>
      <c r="M14434" s="16">
        <f t="shared" si="710"/>
        <v>14925.741626794257</v>
      </c>
      <c r="N14434" t="e">
        <f>INDEX(XML!$A$2:$R$782,MATCH(C14434,XML!$D$2:$D$737,0),2)</f>
        <v>#N/A</v>
      </c>
    </row>
    <row r="14435" spans="1:14" ht="45" x14ac:dyDescent="0.2">
      <c r="A14435">
        <v>56940</v>
      </c>
      <c r="B14435" t="s">
        <v>16691</v>
      </c>
      <c r="C14435" s="15" t="s">
        <v>16692</v>
      </c>
      <c r="D14435" s="15" t="s">
        <v>16693</v>
      </c>
      <c r="E14435">
        <v>5650</v>
      </c>
      <c r="F14435">
        <v>6495</v>
      </c>
      <c r="H14435" t="s">
        <v>768</v>
      </c>
      <c r="K14435" s="16">
        <f t="shared" si="709"/>
        <v>6328</v>
      </c>
      <c r="L14435" s="16">
        <f t="shared" si="708"/>
        <v>6661.0526315789475</v>
      </c>
      <c r="M14435" s="16">
        <f t="shared" si="710"/>
        <v>7569.377990430622</v>
      </c>
      <c r="N14435" t="e">
        <f>INDEX(XML!$A$2:$R$782,MATCH(C14435,XML!$D$2:$D$737,0),2)</f>
        <v>#N/A</v>
      </c>
    </row>
    <row r="14436" spans="1:14" ht="15.75" x14ac:dyDescent="0.25">
      <c r="A14436" s="184" t="s">
        <v>25729</v>
      </c>
      <c r="B14436" s="184"/>
      <c r="C14436" s="185"/>
      <c r="D14436" s="185"/>
      <c r="E14436" s="184"/>
      <c r="F14436" s="184"/>
      <c r="G14436" s="184"/>
      <c r="H14436" s="184"/>
      <c r="I14436" s="184"/>
      <c r="J14436" s="184"/>
      <c r="K14436" s="16">
        <f t="shared" si="709"/>
        <v>0</v>
      </c>
      <c r="L14436" s="16">
        <f t="shared" si="708"/>
        <v>0</v>
      </c>
      <c r="M14436" s="16">
        <f t="shared" si="710"/>
        <v>0</v>
      </c>
      <c r="N14436" t="e">
        <f>INDEX(XML!$A$2:$R$782,MATCH(C14436,XML!$D$2:$D$737,0),2)</f>
        <v>#N/A</v>
      </c>
    </row>
    <row r="14437" spans="1:14" ht="45" x14ac:dyDescent="0.2">
      <c r="A14437">
        <v>69656</v>
      </c>
      <c r="B14437">
        <v>311016</v>
      </c>
      <c r="C14437" s="15" t="s">
        <v>26343</v>
      </c>
      <c r="D14437" s="15" t="s">
        <v>26344</v>
      </c>
      <c r="E14437">
        <v>7102</v>
      </c>
      <c r="F14437">
        <v>9469</v>
      </c>
      <c r="H14437">
        <v>19</v>
      </c>
      <c r="K14437" s="16">
        <f t="shared" si="709"/>
        <v>7954.24</v>
      </c>
      <c r="L14437" s="16">
        <f t="shared" si="708"/>
        <v>8372.8842105263157</v>
      </c>
      <c r="M14437" s="16">
        <f t="shared" si="710"/>
        <v>9514.6411483253596</v>
      </c>
      <c r="N14437" t="e">
        <f>INDEX(XML!$A$2:$R$782,MATCH(C14437,XML!$D$2:$D$737,0),2)</f>
        <v>#N/A</v>
      </c>
    </row>
    <row r="14438" spans="1:14" ht="33.75" x14ac:dyDescent="0.2">
      <c r="A14438">
        <v>69657</v>
      </c>
      <c r="B14438">
        <v>311022</v>
      </c>
      <c r="C14438" s="15" t="s">
        <v>26345</v>
      </c>
      <c r="D14438" s="15" t="s">
        <v>26346</v>
      </c>
      <c r="E14438">
        <v>9391</v>
      </c>
      <c r="F14438">
        <v>12521</v>
      </c>
      <c r="H14438">
        <v>22</v>
      </c>
      <c r="K14438" s="16">
        <f t="shared" si="709"/>
        <v>10517.92</v>
      </c>
      <c r="L14438" s="16">
        <f t="shared" si="708"/>
        <v>11071.494736842105</v>
      </c>
      <c r="M14438" s="16">
        <f t="shared" si="710"/>
        <v>12581.244019138756</v>
      </c>
      <c r="N14438" t="e">
        <f>INDEX(XML!$A$2:$R$782,MATCH(C14438,XML!$D$2:$D$737,0),2)</f>
        <v>#N/A</v>
      </c>
    </row>
    <row r="14439" spans="1:14" ht="15.75" x14ac:dyDescent="0.25">
      <c r="A14439" s="184" t="s">
        <v>8762</v>
      </c>
      <c r="B14439" s="184"/>
      <c r="C14439" s="185"/>
      <c r="D14439" s="185"/>
      <c r="E14439" s="184"/>
      <c r="F14439" s="184"/>
      <c r="G14439" s="184"/>
      <c r="H14439" s="184"/>
      <c r="I14439" s="184"/>
      <c r="J14439" s="184"/>
      <c r="K14439" s="16">
        <f t="shared" si="709"/>
        <v>0</v>
      </c>
      <c r="L14439" s="16">
        <f t="shared" si="708"/>
        <v>0</v>
      </c>
      <c r="M14439" s="16">
        <f t="shared" si="710"/>
        <v>0</v>
      </c>
      <c r="N14439" t="e">
        <f>INDEX(XML!$A$2:$R$782,MATCH(C14439,XML!$D$2:$D$737,0),2)</f>
        <v>#N/A</v>
      </c>
    </row>
    <row r="14440" spans="1:14" ht="33.75" x14ac:dyDescent="0.2">
      <c r="A14440">
        <v>54719</v>
      </c>
      <c r="B14440">
        <v>310024</v>
      </c>
      <c r="C14440" s="15" t="s">
        <v>12577</v>
      </c>
      <c r="D14440" s="15" t="s">
        <v>12867</v>
      </c>
      <c r="E14440">
        <v>14135</v>
      </c>
      <c r="F14440">
        <v>18847</v>
      </c>
      <c r="H14440">
        <v>24</v>
      </c>
      <c r="K14440" s="16">
        <f t="shared" si="709"/>
        <v>15831.2</v>
      </c>
      <c r="L14440" s="16">
        <f t="shared" si="708"/>
        <v>16664.42105263158</v>
      </c>
      <c r="M14440" s="16">
        <f t="shared" si="710"/>
        <v>18936.84210526316</v>
      </c>
      <c r="N14440" t="e">
        <f>INDEX(XML!$A$2:$R$782,MATCH(C14440,XML!$D$2:$D$737,0),2)</f>
        <v>#N/A</v>
      </c>
    </row>
    <row r="14441" spans="1:14" ht="33.75" x14ac:dyDescent="0.2">
      <c r="A14441">
        <v>54244</v>
      </c>
      <c r="B14441" t="s">
        <v>8763</v>
      </c>
      <c r="C14441" s="15" t="s">
        <v>8764</v>
      </c>
      <c r="D14441" s="15" t="s">
        <v>8765</v>
      </c>
      <c r="E14441">
        <v>3530</v>
      </c>
      <c r="F14441">
        <v>3890</v>
      </c>
      <c r="H14441" t="s">
        <v>768</v>
      </c>
      <c r="K14441" s="16">
        <f t="shared" si="709"/>
        <v>3953.6</v>
      </c>
      <c r="L14441" s="16">
        <f t="shared" si="708"/>
        <v>4161.6842105263158</v>
      </c>
      <c r="M14441" s="16">
        <f t="shared" si="710"/>
        <v>4729.1866028708137</v>
      </c>
      <c r="N14441" t="e">
        <f>INDEX(XML!$A$2:$R$782,MATCH(C14441,XML!$D$2:$D$737,0),2)</f>
        <v>#N/A</v>
      </c>
    </row>
    <row r="14442" spans="1:14" ht="45" x14ac:dyDescent="0.2">
      <c r="A14442">
        <v>56942</v>
      </c>
      <c r="B14442" t="s">
        <v>8766</v>
      </c>
      <c r="C14442" s="15" t="s">
        <v>16694</v>
      </c>
      <c r="D14442" s="15" t="s">
        <v>16695</v>
      </c>
      <c r="E14442">
        <v>2650</v>
      </c>
      <c r="F14442">
        <v>2920</v>
      </c>
      <c r="H14442" t="s">
        <v>768</v>
      </c>
      <c r="K14442" s="16">
        <f t="shared" si="709"/>
        <v>2968</v>
      </c>
      <c r="L14442" s="16">
        <f t="shared" si="708"/>
        <v>3124.2105263157896</v>
      </c>
      <c r="M14442" s="16">
        <f t="shared" si="710"/>
        <v>3550.2392344497607</v>
      </c>
      <c r="N14442" t="e">
        <f>INDEX(XML!$A$2:$R$782,MATCH(C14442,XML!$D$2:$D$737,0),2)</f>
        <v>#N/A</v>
      </c>
    </row>
    <row r="14443" spans="1:14" ht="15.75" x14ac:dyDescent="0.25">
      <c r="A14443" s="184" t="s">
        <v>32522</v>
      </c>
      <c r="B14443" s="184"/>
      <c r="C14443" s="185"/>
      <c r="D14443" s="185"/>
      <c r="E14443" s="184"/>
      <c r="F14443" s="184"/>
      <c r="G14443" s="184"/>
      <c r="H14443" s="184"/>
      <c r="I14443" s="184"/>
      <c r="J14443" s="184"/>
      <c r="K14443" s="16">
        <f t="shared" si="709"/>
        <v>0</v>
      </c>
      <c r="L14443" s="16">
        <f t="shared" si="708"/>
        <v>0</v>
      </c>
      <c r="M14443" s="16">
        <f t="shared" si="710"/>
        <v>0</v>
      </c>
      <c r="N14443" t="e">
        <f>INDEX(XML!$A$2:$R$782,MATCH(C14443,XML!$D$2:$D$737,0),2)</f>
        <v>#N/A</v>
      </c>
    </row>
    <row r="14444" spans="1:14" ht="56.25" x14ac:dyDescent="0.2">
      <c r="A14444">
        <v>63112</v>
      </c>
      <c r="B14444" t="s">
        <v>43418</v>
      </c>
      <c r="C14444" s="15" t="s">
        <v>43419</v>
      </c>
      <c r="D14444" s="15" t="s">
        <v>43420</v>
      </c>
      <c r="E14444">
        <v>71490</v>
      </c>
      <c r="F14444">
        <v>71490</v>
      </c>
      <c r="H14444">
        <v>6</v>
      </c>
      <c r="K14444" s="16">
        <f t="shared" si="709"/>
        <v>76494.3</v>
      </c>
      <c r="L14444" s="16">
        <f t="shared" si="708"/>
        <v>80520.31578947368</v>
      </c>
      <c r="M14444" s="16">
        <f t="shared" si="710"/>
        <v>91500.358851674639</v>
      </c>
      <c r="N14444" t="e">
        <f>INDEX(XML!$A$2:$R$782,MATCH(C14444,XML!$D$2:$D$737,0),2)</f>
        <v>#N/A</v>
      </c>
    </row>
    <row r="14445" spans="1:14" ht="15.75" x14ac:dyDescent="0.25">
      <c r="A14445" s="184" t="s">
        <v>10024</v>
      </c>
      <c r="B14445" s="184"/>
      <c r="C14445" s="185"/>
      <c r="D14445" s="185"/>
      <c r="E14445" s="184"/>
      <c r="F14445" s="184"/>
      <c r="G14445" s="184"/>
      <c r="H14445" s="184"/>
      <c r="I14445" s="184"/>
      <c r="J14445" s="184"/>
      <c r="K14445" s="16">
        <f t="shared" si="709"/>
        <v>0</v>
      </c>
      <c r="L14445" s="16">
        <f t="shared" si="708"/>
        <v>0</v>
      </c>
      <c r="M14445" s="16">
        <f t="shared" si="710"/>
        <v>0</v>
      </c>
      <c r="N14445" t="e">
        <f>INDEX(XML!$A$2:$R$782,MATCH(C14445,XML!$D$2:$D$737,0),2)</f>
        <v>#N/A</v>
      </c>
    </row>
    <row r="14446" spans="1:14" ht="67.5" x14ac:dyDescent="0.2">
      <c r="A14446">
        <v>66913</v>
      </c>
      <c r="B14446" t="s">
        <v>35367</v>
      </c>
      <c r="C14446" s="15" t="s">
        <v>35368</v>
      </c>
      <c r="D14446" s="15" t="s">
        <v>35369</v>
      </c>
      <c r="E14446">
        <v>350990</v>
      </c>
      <c r="F14446">
        <v>350990</v>
      </c>
      <c r="H14446">
        <v>13</v>
      </c>
      <c r="K14446" s="16">
        <f t="shared" si="709"/>
        <v>375559.3</v>
      </c>
      <c r="L14446" s="16">
        <f t="shared" si="708"/>
        <v>395325.57894736843</v>
      </c>
      <c r="M14446" s="16">
        <f t="shared" si="710"/>
        <v>449233.61244019138</v>
      </c>
      <c r="N14446" t="e">
        <f>INDEX(XML!$A$2:$R$782,MATCH(C14446,XML!$D$2:$D$737,0),2)</f>
        <v>#N/A</v>
      </c>
    </row>
    <row r="14447" spans="1:14" ht="67.5" x14ac:dyDescent="0.2">
      <c r="A14447">
        <v>66912</v>
      </c>
      <c r="B14447" t="s">
        <v>35364</v>
      </c>
      <c r="C14447" s="15" t="s">
        <v>35365</v>
      </c>
      <c r="D14447" s="15" t="s">
        <v>35366</v>
      </c>
      <c r="E14447">
        <v>298990</v>
      </c>
      <c r="F14447">
        <v>298990</v>
      </c>
      <c r="H14447">
        <v>13</v>
      </c>
      <c r="K14447" s="16">
        <f t="shared" si="709"/>
        <v>319919.3</v>
      </c>
      <c r="L14447" s="16">
        <f t="shared" si="708"/>
        <v>336757.15789473685</v>
      </c>
      <c r="M14447" s="16">
        <f t="shared" si="710"/>
        <v>382678.58851674641</v>
      </c>
      <c r="N14447" t="e">
        <f>INDEX(XML!$A$2:$R$782,MATCH(C14447,XML!$D$2:$D$737,0),2)</f>
        <v>#N/A</v>
      </c>
    </row>
    <row r="14448" spans="1:14" ht="78.75" x14ac:dyDescent="0.2">
      <c r="A14448">
        <v>77408</v>
      </c>
      <c r="B14448" t="s">
        <v>35377</v>
      </c>
      <c r="C14448" s="15" t="s">
        <v>35378</v>
      </c>
      <c r="D14448" s="15" t="s">
        <v>35379</v>
      </c>
      <c r="E14448">
        <v>398078</v>
      </c>
      <c r="F14448">
        <v>503950</v>
      </c>
      <c r="H14448">
        <v>2</v>
      </c>
      <c r="K14448" s="16">
        <f t="shared" si="709"/>
        <v>425943.46</v>
      </c>
      <c r="L14448" s="16">
        <f t="shared" si="708"/>
        <v>448361.53684210527</v>
      </c>
      <c r="M14448" s="16">
        <f t="shared" si="710"/>
        <v>509501.74641148321</v>
      </c>
      <c r="N14448" t="e">
        <f>INDEX(XML!$A$2:$R$782,MATCH(C14448,XML!$D$2:$D$737,0),2)</f>
        <v>#N/A</v>
      </c>
    </row>
    <row r="14449" spans="1:14" ht="45" x14ac:dyDescent="0.2">
      <c r="A14449">
        <v>66914</v>
      </c>
      <c r="B14449">
        <v>2517807</v>
      </c>
      <c r="C14449" s="15" t="s">
        <v>35370</v>
      </c>
      <c r="D14449" s="15" t="s">
        <v>35371</v>
      </c>
      <c r="E14449">
        <v>55190</v>
      </c>
      <c r="F14449">
        <v>55190</v>
      </c>
      <c r="H14449">
        <v>6</v>
      </c>
      <c r="K14449" s="16">
        <f t="shared" si="709"/>
        <v>59053.3</v>
      </c>
      <c r="L14449" s="16">
        <f t="shared" si="708"/>
        <v>62161.368421052633</v>
      </c>
      <c r="M14449" s="16">
        <f t="shared" si="710"/>
        <v>70637.918660287076</v>
      </c>
      <c r="N14449" t="e">
        <f>INDEX(XML!$A$2:$R$782,MATCH(C14449,XML!$D$2:$D$737,0),2)</f>
        <v>#N/A</v>
      </c>
    </row>
    <row r="14450" spans="1:14" ht="67.5" x14ac:dyDescent="0.2">
      <c r="A14450">
        <v>66909</v>
      </c>
      <c r="B14450" t="s">
        <v>35361</v>
      </c>
      <c r="C14450" s="15" t="s">
        <v>35362</v>
      </c>
      <c r="D14450" s="15" t="s">
        <v>35363</v>
      </c>
      <c r="E14450">
        <v>162490</v>
      </c>
      <c r="F14450">
        <v>162490</v>
      </c>
      <c r="H14450">
        <v>10</v>
      </c>
      <c r="K14450" s="16">
        <f t="shared" si="709"/>
        <v>173864.3</v>
      </c>
      <c r="L14450" s="16">
        <f t="shared" si="708"/>
        <v>183015.05263157896</v>
      </c>
      <c r="M14450" s="16">
        <f t="shared" si="710"/>
        <v>207971.65071770336</v>
      </c>
      <c r="N14450" t="e">
        <f>INDEX(XML!$A$2:$R$782,MATCH(C14450,XML!$D$2:$D$737,0),2)</f>
        <v>#N/A</v>
      </c>
    </row>
    <row r="14451" spans="1:14" ht="67.5" x14ac:dyDescent="0.2">
      <c r="A14451">
        <v>77395</v>
      </c>
      <c r="B14451" t="s">
        <v>35372</v>
      </c>
      <c r="C14451" s="15" t="s">
        <v>35373</v>
      </c>
      <c r="D14451" s="15" t="s">
        <v>35374</v>
      </c>
      <c r="E14451">
        <v>232192</v>
      </c>
      <c r="F14451">
        <v>293950</v>
      </c>
      <c r="H14451">
        <v>1</v>
      </c>
      <c r="K14451" s="16">
        <f t="shared" si="709"/>
        <v>248445.44</v>
      </c>
      <c r="L14451" s="16">
        <f t="shared" si="708"/>
        <v>261521.51578947369</v>
      </c>
      <c r="M14451" s="16">
        <f t="shared" si="710"/>
        <v>297183.54066985648</v>
      </c>
      <c r="N14451" t="e">
        <f>INDEX(XML!$A$2:$R$782,MATCH(C14451,XML!$D$2:$D$737,0),2)</f>
        <v>#N/A</v>
      </c>
    </row>
    <row r="14452" spans="1:14" ht="78.75" x14ac:dyDescent="0.2">
      <c r="A14452">
        <v>77404</v>
      </c>
      <c r="B14452" t="s">
        <v>35375</v>
      </c>
      <c r="C14452" s="15" t="s">
        <v>35420</v>
      </c>
      <c r="D14452" s="15" t="s">
        <v>35376</v>
      </c>
      <c r="E14452">
        <v>270109</v>
      </c>
      <c r="F14452">
        <v>311990</v>
      </c>
      <c r="H14452">
        <v>6</v>
      </c>
      <c r="K14452" s="16">
        <f t="shared" si="709"/>
        <v>289016.63</v>
      </c>
      <c r="L14452" s="16">
        <f t="shared" si="708"/>
        <v>304228.03157894738</v>
      </c>
      <c r="M14452" s="16">
        <f t="shared" si="710"/>
        <v>345713.67224880384</v>
      </c>
      <c r="N14452" t="e">
        <f>INDEX(XML!$A$2:$R$782,MATCH(C14452,XML!$D$2:$D$737,0),2)</f>
        <v>#N/A</v>
      </c>
    </row>
    <row r="14453" spans="1:14" ht="15.75" x14ac:dyDescent="0.25">
      <c r="A14453" s="184" t="s">
        <v>10025</v>
      </c>
      <c r="B14453" s="184"/>
      <c r="C14453" s="185"/>
      <c r="D14453" s="185"/>
      <c r="E14453" s="184"/>
      <c r="F14453" s="184"/>
      <c r="G14453" s="184"/>
      <c r="H14453" s="184"/>
      <c r="I14453" s="184"/>
      <c r="J14453" s="184"/>
      <c r="K14453" s="16">
        <f t="shared" si="709"/>
        <v>0</v>
      </c>
      <c r="L14453" s="16">
        <f t="shared" si="708"/>
        <v>0</v>
      </c>
      <c r="M14453" s="16">
        <f t="shared" si="710"/>
        <v>0</v>
      </c>
      <c r="N14453" t="e">
        <f>INDEX(XML!$A$2:$R$782,MATCH(C14453,XML!$D$2:$D$737,0),2)</f>
        <v>#N/A</v>
      </c>
    </row>
    <row r="14454" spans="1:14" ht="33.75" x14ac:dyDescent="0.2">
      <c r="A14454">
        <v>63131</v>
      </c>
      <c r="B14454">
        <v>2953907</v>
      </c>
      <c r="C14454" s="15" t="s">
        <v>21029</v>
      </c>
      <c r="D14454" s="15" t="s">
        <v>21030</v>
      </c>
      <c r="E14454">
        <v>7490</v>
      </c>
      <c r="F14454">
        <v>7490</v>
      </c>
      <c r="H14454">
        <v>6</v>
      </c>
      <c r="K14454" s="16">
        <f t="shared" si="709"/>
        <v>8388.7999999999993</v>
      </c>
      <c r="L14454" s="16">
        <f t="shared" si="708"/>
        <v>8830.3157894736833</v>
      </c>
      <c r="M14454" s="16">
        <f t="shared" si="710"/>
        <v>10034.449760765548</v>
      </c>
      <c r="N14454" t="e">
        <f>INDEX(XML!$A$2:$R$782,MATCH(C14454,XML!$D$2:$D$737,0),2)</f>
        <v>#N/A</v>
      </c>
    </row>
    <row r="14455" spans="1:14" ht="45" x14ac:dyDescent="0.2">
      <c r="A14455">
        <v>63133</v>
      </c>
      <c r="B14455">
        <v>29497</v>
      </c>
      <c r="C14455" s="15" t="s">
        <v>21031</v>
      </c>
      <c r="D14455" s="15" t="s">
        <v>21032</v>
      </c>
      <c r="E14455">
        <v>7490</v>
      </c>
      <c r="F14455">
        <v>7490</v>
      </c>
      <c r="H14455">
        <v>6</v>
      </c>
      <c r="K14455" s="16">
        <f t="shared" si="709"/>
        <v>8388.7999999999993</v>
      </c>
      <c r="L14455" s="16">
        <f t="shared" si="708"/>
        <v>8830.3157894736833</v>
      </c>
      <c r="M14455" s="16">
        <f t="shared" si="710"/>
        <v>10034.449760765548</v>
      </c>
      <c r="N14455" t="e">
        <f>INDEX(XML!$A$2:$R$782,MATCH(C14455,XML!$D$2:$D$737,0),2)</f>
        <v>#N/A</v>
      </c>
    </row>
    <row r="14456" spans="1:14" ht="33.75" x14ac:dyDescent="0.2">
      <c r="A14456">
        <v>63132</v>
      </c>
      <c r="B14456">
        <v>2947007</v>
      </c>
      <c r="C14456" s="15" t="s">
        <v>21033</v>
      </c>
      <c r="D14456" s="15" t="s">
        <v>21034</v>
      </c>
      <c r="E14456">
        <v>8130</v>
      </c>
      <c r="F14456">
        <v>8130</v>
      </c>
      <c r="H14456">
        <v>6</v>
      </c>
      <c r="K14456" s="16">
        <f t="shared" si="709"/>
        <v>9105.6</v>
      </c>
      <c r="L14456" s="16">
        <f t="shared" si="708"/>
        <v>9584.8421052631584</v>
      </c>
      <c r="M14456" s="16">
        <f t="shared" si="710"/>
        <v>10891.866028708135</v>
      </c>
      <c r="N14456" t="e">
        <f>INDEX(XML!$A$2:$R$782,MATCH(C14456,XML!$D$2:$D$737,0),2)</f>
        <v>#N/A</v>
      </c>
    </row>
    <row r="14457" spans="1:14" ht="236.25" x14ac:dyDescent="0.2">
      <c r="A14457">
        <v>63052</v>
      </c>
      <c r="B14457">
        <v>2903307</v>
      </c>
      <c r="C14457" s="15" t="s">
        <v>21035</v>
      </c>
      <c r="D14457" s="15" t="s">
        <v>21036</v>
      </c>
      <c r="E14457">
        <v>25990</v>
      </c>
      <c r="F14457">
        <v>25990</v>
      </c>
      <c r="H14457">
        <v>2</v>
      </c>
      <c r="K14457" s="16">
        <f t="shared" si="709"/>
        <v>29108.799999999999</v>
      </c>
      <c r="L14457" s="16">
        <f t="shared" si="708"/>
        <v>30640.842105263157</v>
      </c>
      <c r="M14457" s="16">
        <f t="shared" si="710"/>
        <v>34819.138755980857</v>
      </c>
      <c r="N14457" t="e">
        <f>INDEX(XML!$A$2:$R$782,MATCH(C14457,XML!$D$2:$D$737,0),2)</f>
        <v>#N/A</v>
      </c>
    </row>
    <row r="14458" spans="1:14" ht="247.5" x14ac:dyDescent="0.2">
      <c r="A14458">
        <v>63053</v>
      </c>
      <c r="B14458">
        <v>1600207</v>
      </c>
      <c r="C14458" s="15" t="s">
        <v>21037</v>
      </c>
      <c r="D14458" s="15" t="s">
        <v>21038</v>
      </c>
      <c r="E14458">
        <v>38990</v>
      </c>
      <c r="F14458">
        <v>38990</v>
      </c>
      <c r="H14458">
        <v>1</v>
      </c>
      <c r="K14458" s="16">
        <f t="shared" si="709"/>
        <v>43668.800000000003</v>
      </c>
      <c r="L14458" s="16">
        <f t="shared" si="708"/>
        <v>45967.15789473684</v>
      </c>
      <c r="M14458" s="16">
        <f t="shared" si="710"/>
        <v>52235.406698564584</v>
      </c>
      <c r="N14458" t="e">
        <f>INDEX(XML!$A$2:$R$782,MATCH(C14458,XML!$D$2:$D$737,0),2)</f>
        <v>#N/A</v>
      </c>
    </row>
    <row r="14459" spans="1:14" ht="247.5" x14ac:dyDescent="0.2">
      <c r="A14459">
        <v>63055</v>
      </c>
      <c r="B14459">
        <v>1600807</v>
      </c>
      <c r="C14459" s="15" t="s">
        <v>21039</v>
      </c>
      <c r="D14459" s="15" t="s">
        <v>21040</v>
      </c>
      <c r="E14459">
        <v>42190</v>
      </c>
      <c r="F14459">
        <v>42190</v>
      </c>
      <c r="H14459">
        <v>5</v>
      </c>
      <c r="K14459" s="16">
        <f t="shared" si="709"/>
        <v>47252.800000000003</v>
      </c>
      <c r="L14459" s="16">
        <f t="shared" si="708"/>
        <v>49739.789473684214</v>
      </c>
      <c r="M14459" s="16">
        <f t="shared" si="710"/>
        <v>56522.488038277515</v>
      </c>
      <c r="N14459" t="e">
        <f>INDEX(XML!$A$2:$R$782,MATCH(C14459,XML!$D$2:$D$737,0),2)</f>
        <v>#N/A</v>
      </c>
    </row>
    <row r="14460" spans="1:14" ht="15.75" x14ac:dyDescent="0.25">
      <c r="A14460" s="184" t="s">
        <v>10027</v>
      </c>
      <c r="B14460" s="184"/>
      <c r="C14460" s="185"/>
      <c r="D14460" s="185"/>
      <c r="E14460" s="184"/>
      <c r="F14460" s="184"/>
      <c r="G14460" s="184"/>
      <c r="H14460" s="184"/>
      <c r="I14460" s="184"/>
      <c r="J14460" s="184"/>
      <c r="K14460" s="16">
        <f t="shared" si="709"/>
        <v>0</v>
      </c>
      <c r="L14460" s="16">
        <f t="shared" si="708"/>
        <v>0</v>
      </c>
      <c r="M14460" s="16">
        <f t="shared" si="710"/>
        <v>0</v>
      </c>
      <c r="N14460" t="e">
        <f>INDEX(XML!$A$2:$R$782,MATCH(C14460,XML!$D$2:$D$737,0),2)</f>
        <v>#N/A</v>
      </c>
    </row>
    <row r="14461" spans="1:14" ht="180" x14ac:dyDescent="0.2">
      <c r="A14461">
        <v>62998</v>
      </c>
      <c r="B14461" t="s">
        <v>21041</v>
      </c>
      <c r="C14461" s="15" t="s">
        <v>21042</v>
      </c>
      <c r="D14461" s="15" t="s">
        <v>21043</v>
      </c>
      <c r="E14461">
        <v>90990</v>
      </c>
      <c r="F14461">
        <v>90990</v>
      </c>
      <c r="H14461">
        <v>8</v>
      </c>
      <c r="K14461" s="16">
        <f t="shared" si="709"/>
        <v>97359.3</v>
      </c>
      <c r="L14461" s="16">
        <f t="shared" si="708"/>
        <v>102483.47368421052</v>
      </c>
      <c r="M14461" s="16">
        <f t="shared" si="710"/>
        <v>116458.49282296649</v>
      </c>
      <c r="N14461" t="e">
        <f>INDEX(XML!$A$2:$R$782,MATCH(C14461,XML!$D$2:$D$737,0),2)</f>
        <v>#N/A</v>
      </c>
    </row>
    <row r="14462" spans="1:14" ht="168.75" x14ac:dyDescent="0.2">
      <c r="A14462">
        <v>63034</v>
      </c>
      <c r="B14462" t="s">
        <v>21044</v>
      </c>
      <c r="C14462" s="15" t="s">
        <v>21045</v>
      </c>
      <c r="D14462" s="15" t="s">
        <v>21046</v>
      </c>
      <c r="E14462">
        <v>116990</v>
      </c>
      <c r="F14462">
        <v>116990</v>
      </c>
      <c r="H14462">
        <v>3</v>
      </c>
      <c r="K14462" s="16">
        <f t="shared" si="709"/>
        <v>125179.3</v>
      </c>
      <c r="L14462" s="16">
        <f t="shared" si="708"/>
        <v>131767.68421052632</v>
      </c>
      <c r="M14462" s="16">
        <f t="shared" si="710"/>
        <v>149736.00478468902</v>
      </c>
      <c r="N14462" t="e">
        <f>INDEX(XML!$A$2:$R$782,MATCH(C14462,XML!$D$2:$D$737,0),2)</f>
        <v>#N/A</v>
      </c>
    </row>
    <row r="14463" spans="1:14" ht="56.25" x14ac:dyDescent="0.2">
      <c r="A14463">
        <v>77412</v>
      </c>
      <c r="B14463" t="s">
        <v>35380</v>
      </c>
      <c r="C14463" s="15" t="s">
        <v>35381</v>
      </c>
      <c r="D14463" s="15" t="s">
        <v>35382</v>
      </c>
      <c r="E14463">
        <v>64990</v>
      </c>
      <c r="F14463">
        <v>77990</v>
      </c>
      <c r="H14463">
        <v>5</v>
      </c>
      <c r="K14463" s="16">
        <f t="shared" si="709"/>
        <v>69539.3</v>
      </c>
      <c r="L14463" s="16">
        <f t="shared" si="708"/>
        <v>73199.263157894733</v>
      </c>
      <c r="M14463" s="16">
        <f t="shared" si="710"/>
        <v>83180.98086124401</v>
      </c>
      <c r="N14463" t="e">
        <f>INDEX(XML!$A$2:$R$782,MATCH(C14463,XML!$D$2:$D$737,0),2)</f>
        <v>#N/A</v>
      </c>
    </row>
    <row r="14464" spans="1:14" ht="67.5" x14ac:dyDescent="0.2">
      <c r="A14464">
        <v>73750</v>
      </c>
      <c r="B14464" t="s">
        <v>32527</v>
      </c>
      <c r="C14464" s="15" t="s">
        <v>32528</v>
      </c>
      <c r="D14464" s="15" t="s">
        <v>32529</v>
      </c>
      <c r="E14464">
        <v>116990</v>
      </c>
      <c r="F14464">
        <v>116990</v>
      </c>
      <c r="H14464">
        <v>5</v>
      </c>
      <c r="K14464" s="16">
        <f t="shared" si="709"/>
        <v>125179.3</v>
      </c>
      <c r="L14464" s="16">
        <f t="shared" si="708"/>
        <v>131767.68421052632</v>
      </c>
      <c r="M14464" s="16">
        <f t="shared" si="710"/>
        <v>149736.00478468902</v>
      </c>
      <c r="N14464" t="e">
        <f>INDEX(XML!$A$2:$R$782,MATCH(C14464,XML!$D$2:$D$737,0),2)</f>
        <v>#N/A</v>
      </c>
    </row>
    <row r="14465" spans="1:14" ht="33.75" x14ac:dyDescent="0.2">
      <c r="A14465">
        <v>73791</v>
      </c>
      <c r="B14465">
        <v>2953307</v>
      </c>
      <c r="C14465" s="15" t="s">
        <v>32525</v>
      </c>
      <c r="D14465" s="15" t="s">
        <v>32526</v>
      </c>
      <c r="E14465">
        <v>3190</v>
      </c>
      <c r="F14465">
        <v>3190</v>
      </c>
      <c r="H14465">
        <v>8</v>
      </c>
      <c r="K14465" s="16">
        <f t="shared" si="709"/>
        <v>3572.8</v>
      </c>
      <c r="L14465" s="16">
        <f t="shared" si="708"/>
        <v>3760.8421052631579</v>
      </c>
      <c r="M14465" s="16">
        <f t="shared" si="710"/>
        <v>4273.6842105263158</v>
      </c>
      <c r="N14465" t="e">
        <f>INDEX(XML!$A$2:$R$782,MATCH(C14465,XML!$D$2:$D$737,0),2)</f>
        <v>#N/A</v>
      </c>
    </row>
    <row r="14466" spans="1:14" ht="33.75" x14ac:dyDescent="0.2">
      <c r="A14466">
        <v>73792</v>
      </c>
      <c r="B14466">
        <v>2947207</v>
      </c>
      <c r="C14466" s="15" t="s">
        <v>32523</v>
      </c>
      <c r="D14466" s="15" t="s">
        <v>32524</v>
      </c>
      <c r="E14466">
        <v>9490</v>
      </c>
      <c r="F14466">
        <v>9490</v>
      </c>
      <c r="H14466">
        <v>4</v>
      </c>
      <c r="K14466" s="16">
        <f t="shared" si="709"/>
        <v>10628.8</v>
      </c>
      <c r="L14466" s="16">
        <f t="shared" si="708"/>
        <v>11188.21052631579</v>
      </c>
      <c r="M14466" s="16">
        <f t="shared" si="710"/>
        <v>12713.875598086126</v>
      </c>
      <c r="N14466" t="e">
        <f>INDEX(XML!$A$2:$R$782,MATCH(C14466,XML!$D$2:$D$737,0),2)</f>
        <v>#N/A</v>
      </c>
    </row>
    <row r="14467" spans="1:14" ht="15.75" x14ac:dyDescent="0.25">
      <c r="A14467" s="184" t="s">
        <v>26275</v>
      </c>
      <c r="B14467" s="184"/>
      <c r="C14467" s="185"/>
      <c r="D14467" s="185"/>
      <c r="E14467" s="184"/>
      <c r="F14467" s="184"/>
      <c r="G14467" s="184"/>
      <c r="H14467" s="184"/>
      <c r="I14467" s="184"/>
      <c r="J14467" s="184"/>
      <c r="K14467" s="16">
        <f t="shared" si="709"/>
        <v>0</v>
      </c>
      <c r="L14467" s="16">
        <f t="shared" si="708"/>
        <v>0</v>
      </c>
      <c r="M14467" s="16">
        <f t="shared" si="710"/>
        <v>0</v>
      </c>
      <c r="N14467" t="e">
        <f>INDEX(XML!$A$2:$R$782,MATCH(C14467,XML!$D$2:$D$737,0),2)</f>
        <v>#N/A</v>
      </c>
    </row>
    <row r="14468" spans="1:14" ht="67.5" x14ac:dyDescent="0.2">
      <c r="A14468">
        <v>68320</v>
      </c>
      <c r="B14468" t="s">
        <v>25534</v>
      </c>
      <c r="C14468" s="15" t="s">
        <v>25535</v>
      </c>
      <c r="D14468" s="15" t="s">
        <v>25536</v>
      </c>
      <c r="E14468">
        <v>233990</v>
      </c>
      <c r="F14468">
        <v>233990</v>
      </c>
      <c r="H14468">
        <v>11</v>
      </c>
      <c r="K14468" s="16">
        <f t="shared" si="709"/>
        <v>250369.3</v>
      </c>
      <c r="L14468" s="16">
        <f t="shared" si="708"/>
        <v>263546.63157894736</v>
      </c>
      <c r="M14468" s="16">
        <f t="shared" si="710"/>
        <v>299484.80861244019</v>
      </c>
      <c r="N14468" t="e">
        <f>INDEX(XML!$A$2:$R$782,MATCH(C14468,XML!$D$2:$D$737,0),2)</f>
        <v>#N/A</v>
      </c>
    </row>
    <row r="14469" spans="1:14" ht="67.5" x14ac:dyDescent="0.2">
      <c r="A14469">
        <v>71280</v>
      </c>
      <c r="B14469">
        <v>2602807</v>
      </c>
      <c r="C14469" s="15" t="s">
        <v>28954</v>
      </c>
      <c r="D14469" s="15" t="s">
        <v>29006</v>
      </c>
      <c r="E14469">
        <v>1039990</v>
      </c>
      <c r="F14469">
        <v>1039990</v>
      </c>
      <c r="H14469">
        <v>1</v>
      </c>
      <c r="K14469" s="16">
        <f t="shared" si="709"/>
        <v>1112789.3</v>
      </c>
      <c r="L14469" s="16">
        <f t="shared" ref="L14469:L14532" si="711">K14469*100/95</f>
        <v>1171357.1578947369</v>
      </c>
      <c r="M14469" s="16">
        <f t="shared" si="710"/>
        <v>1331087.6794258372</v>
      </c>
      <c r="N14469" t="e">
        <f>INDEX(XML!$A$2:$R$782,MATCH(C14469,XML!$D$2:$D$737,0),2)</f>
        <v>#N/A</v>
      </c>
    </row>
    <row r="14470" spans="1:14" ht="15.75" x14ac:dyDescent="0.25">
      <c r="A14470" s="184" t="s">
        <v>10026</v>
      </c>
      <c r="B14470" s="184"/>
      <c r="C14470" s="185"/>
      <c r="D14470" s="185"/>
      <c r="E14470" s="184"/>
      <c r="F14470" s="184"/>
      <c r="G14470" s="184"/>
      <c r="H14470" s="184"/>
      <c r="I14470" s="184"/>
      <c r="J14470" s="184"/>
      <c r="K14470" s="16">
        <f t="shared" si="709"/>
        <v>0</v>
      </c>
      <c r="L14470" s="16">
        <f t="shared" si="711"/>
        <v>0</v>
      </c>
      <c r="M14470" s="16">
        <f t="shared" si="710"/>
        <v>0</v>
      </c>
      <c r="N14470" t="e">
        <f>INDEX(XML!$A$2:$R$782,MATCH(C14470,XML!$D$2:$D$737,0),2)</f>
        <v>#N/A</v>
      </c>
    </row>
    <row r="14471" spans="1:14" ht="56.25" x14ac:dyDescent="0.2">
      <c r="A14471">
        <v>52549</v>
      </c>
      <c r="B14471" t="s">
        <v>38601</v>
      </c>
      <c r="C14471" s="15" t="s">
        <v>38602</v>
      </c>
      <c r="D14471" s="15" t="s">
        <v>38603</v>
      </c>
      <c r="E14471">
        <v>49990</v>
      </c>
      <c r="F14471">
        <v>49990</v>
      </c>
      <c r="H14471">
        <v>8</v>
      </c>
      <c r="K14471" s="16">
        <f t="shared" si="709"/>
        <v>55988.800000000003</v>
      </c>
      <c r="L14471" s="16">
        <f t="shared" si="711"/>
        <v>58935.57894736842</v>
      </c>
      <c r="M14471" s="16">
        <f t="shared" si="710"/>
        <v>66972.248803827752</v>
      </c>
      <c r="N14471" t="e">
        <f>INDEX(XML!$A$2:$R$782,MATCH(C14471,XML!$D$2:$D$737,0),2)</f>
        <v>#N/A</v>
      </c>
    </row>
    <row r="14472" spans="1:14" ht="146.25" x14ac:dyDescent="0.2">
      <c r="A14472">
        <v>58673</v>
      </c>
      <c r="B14472" t="s">
        <v>20497</v>
      </c>
      <c r="C14472" s="15" t="s">
        <v>20498</v>
      </c>
      <c r="D14472" s="15" t="s">
        <v>20499</v>
      </c>
      <c r="E14472">
        <v>24410</v>
      </c>
      <c r="F14472">
        <v>34490</v>
      </c>
      <c r="H14472">
        <v>4</v>
      </c>
      <c r="K14472" s="16">
        <f t="shared" si="709"/>
        <v>27339.200000000001</v>
      </c>
      <c r="L14472" s="16">
        <f t="shared" si="711"/>
        <v>28778.105263157893</v>
      </c>
      <c r="M14472" s="16">
        <f t="shared" si="710"/>
        <v>32702.392344497606</v>
      </c>
      <c r="N14472" t="e">
        <f>INDEX(XML!$A$2:$R$782,MATCH(C14472,XML!$D$2:$D$737,0),2)</f>
        <v>#N/A</v>
      </c>
    </row>
    <row r="14473" spans="1:14" ht="123.75" x14ac:dyDescent="0.2">
      <c r="A14473">
        <v>58672</v>
      </c>
      <c r="B14473" t="s">
        <v>20500</v>
      </c>
      <c r="C14473" s="15" t="s">
        <v>20501</v>
      </c>
      <c r="D14473" s="15" t="s">
        <v>20502</v>
      </c>
      <c r="E14473">
        <v>29787</v>
      </c>
      <c r="F14473">
        <v>42090</v>
      </c>
      <c r="H14473">
        <v>17</v>
      </c>
      <c r="K14473" s="16">
        <f t="shared" si="709"/>
        <v>33361.440000000002</v>
      </c>
      <c r="L14473" s="16">
        <f t="shared" si="711"/>
        <v>35117.305263157898</v>
      </c>
      <c r="M14473" s="16">
        <f t="shared" si="710"/>
        <v>39906.02870813397</v>
      </c>
      <c r="N14473" t="e">
        <f>INDEX(XML!$A$2:$R$782,MATCH(C14473,XML!$D$2:$D$737,0),2)</f>
        <v>#N/A</v>
      </c>
    </row>
    <row r="14474" spans="1:14" ht="135" x14ac:dyDescent="0.2">
      <c r="A14474">
        <v>73323</v>
      </c>
      <c r="B14474" t="s">
        <v>31265</v>
      </c>
      <c r="C14474" s="15" t="s">
        <v>31266</v>
      </c>
      <c r="D14474" s="15" t="s">
        <v>32103</v>
      </c>
      <c r="E14474">
        <v>55990</v>
      </c>
      <c r="F14474">
        <v>55990</v>
      </c>
      <c r="H14474">
        <v>8</v>
      </c>
      <c r="K14474" s="16">
        <f t="shared" si="709"/>
        <v>59909.3</v>
      </c>
      <c r="L14474" s="16">
        <f t="shared" si="711"/>
        <v>63062.42105263158</v>
      </c>
      <c r="M14474" s="16">
        <f t="shared" si="710"/>
        <v>71661.84210526316</v>
      </c>
      <c r="N14474" t="e">
        <f>INDEX(XML!$A$2:$R$782,MATCH(C14474,XML!$D$2:$D$737,0),2)</f>
        <v>#N/A</v>
      </c>
    </row>
    <row r="14475" spans="1:14" ht="45" x14ac:dyDescent="0.2">
      <c r="A14475">
        <v>61512</v>
      </c>
      <c r="B14475">
        <v>15454</v>
      </c>
      <c r="C14475" s="15" t="s">
        <v>19214</v>
      </c>
      <c r="D14475" s="15" t="s">
        <v>19215</v>
      </c>
      <c r="E14475">
        <v>82345</v>
      </c>
      <c r="F14475">
        <v>99990</v>
      </c>
      <c r="H14475">
        <v>3</v>
      </c>
      <c r="K14475" s="16">
        <f t="shared" si="709"/>
        <v>88109.15</v>
      </c>
      <c r="L14475" s="16">
        <f t="shared" si="711"/>
        <v>92746.473684210519</v>
      </c>
      <c r="M14475" s="16">
        <f t="shared" si="710"/>
        <v>105393.72009569377</v>
      </c>
      <c r="N14475" t="e">
        <f>INDEX(XML!$A$2:$R$782,MATCH(C14475,XML!$D$2:$D$737,0),2)</f>
        <v>#N/A</v>
      </c>
    </row>
    <row r="14476" spans="1:14" ht="45" x14ac:dyDescent="0.2">
      <c r="A14476">
        <v>61515</v>
      </c>
      <c r="B14476">
        <v>15452</v>
      </c>
      <c r="C14476" s="15" t="s">
        <v>19216</v>
      </c>
      <c r="D14476" s="15" t="s">
        <v>19217</v>
      </c>
      <c r="E14476">
        <v>124158</v>
      </c>
      <c r="F14476">
        <v>148990</v>
      </c>
      <c r="H14476">
        <v>1</v>
      </c>
      <c r="K14476" s="16">
        <f t="shared" si="709"/>
        <v>132849.06</v>
      </c>
      <c r="L14476" s="16">
        <f t="shared" si="711"/>
        <v>139841.1157894737</v>
      </c>
      <c r="M14476" s="16">
        <f t="shared" si="710"/>
        <v>158910.35885167465</v>
      </c>
      <c r="N14476" t="e">
        <f>INDEX(XML!$A$2:$R$782,MATCH(C14476,XML!$D$2:$D$737,0),2)</f>
        <v>#N/A</v>
      </c>
    </row>
    <row r="14477" spans="1:14" ht="225" x14ac:dyDescent="0.2">
      <c r="A14477">
        <v>63051</v>
      </c>
      <c r="B14477">
        <v>5106607</v>
      </c>
      <c r="C14477" s="15" t="s">
        <v>21066</v>
      </c>
      <c r="D14477" s="15" t="s">
        <v>21067</v>
      </c>
      <c r="E14477">
        <v>110490</v>
      </c>
      <c r="F14477">
        <v>110490</v>
      </c>
      <c r="H14477">
        <v>5</v>
      </c>
      <c r="K14477" s="16">
        <f t="shared" si="709"/>
        <v>118224.3</v>
      </c>
      <c r="L14477" s="16">
        <f t="shared" si="711"/>
        <v>124446.63157894737</v>
      </c>
      <c r="M14477" s="16">
        <f t="shared" si="710"/>
        <v>141416.62679425839</v>
      </c>
      <c r="N14477" t="e">
        <f>INDEX(XML!$A$2:$R$782,MATCH(C14477,XML!$D$2:$D$737,0),2)</f>
        <v>#N/A</v>
      </c>
    </row>
    <row r="14478" spans="1:14" ht="67.5" x14ac:dyDescent="0.2">
      <c r="A14478">
        <v>73775</v>
      </c>
      <c r="B14478">
        <v>5107007</v>
      </c>
      <c r="C14478" s="15" t="s">
        <v>32538</v>
      </c>
      <c r="D14478" s="15" t="s">
        <v>32539</v>
      </c>
      <c r="E14478">
        <v>64990</v>
      </c>
      <c r="F14478">
        <v>64990</v>
      </c>
      <c r="H14478">
        <v>3</v>
      </c>
      <c r="K14478" s="16">
        <f t="shared" si="709"/>
        <v>69539.3</v>
      </c>
      <c r="L14478" s="16">
        <f t="shared" si="711"/>
        <v>73199.263157894733</v>
      </c>
      <c r="M14478" s="16">
        <f t="shared" si="710"/>
        <v>83180.98086124401</v>
      </c>
      <c r="N14478" t="e">
        <f>INDEX(XML!$A$2:$R$782,MATCH(C14478,XML!$D$2:$D$737,0),2)</f>
        <v>#N/A</v>
      </c>
    </row>
    <row r="14479" spans="1:14" ht="67.5" x14ac:dyDescent="0.2">
      <c r="A14479">
        <v>73776</v>
      </c>
      <c r="B14479">
        <v>5106507</v>
      </c>
      <c r="C14479" s="15" t="s">
        <v>32536</v>
      </c>
      <c r="D14479" s="15" t="s">
        <v>32537</v>
      </c>
      <c r="E14479">
        <v>90990</v>
      </c>
      <c r="F14479">
        <v>90990</v>
      </c>
      <c r="H14479">
        <v>1</v>
      </c>
      <c r="K14479" s="16">
        <f t="shared" si="709"/>
        <v>97359.3</v>
      </c>
      <c r="L14479" s="16">
        <f t="shared" si="711"/>
        <v>102483.47368421052</v>
      </c>
      <c r="M14479" s="16">
        <f t="shared" si="710"/>
        <v>116458.49282296649</v>
      </c>
      <c r="N14479" t="e">
        <f>INDEX(XML!$A$2:$R$782,MATCH(C14479,XML!$D$2:$D$737,0),2)</f>
        <v>#N/A</v>
      </c>
    </row>
    <row r="14480" spans="1:14" ht="67.5" x14ac:dyDescent="0.2">
      <c r="A14480">
        <v>73777</v>
      </c>
      <c r="B14480">
        <v>5105507</v>
      </c>
      <c r="C14480" s="15" t="s">
        <v>32534</v>
      </c>
      <c r="D14480" s="15" t="s">
        <v>32535</v>
      </c>
      <c r="E14480">
        <v>116990</v>
      </c>
      <c r="F14480">
        <v>116990</v>
      </c>
      <c r="H14480">
        <v>2</v>
      </c>
      <c r="K14480" s="16">
        <f t="shared" si="709"/>
        <v>125179.3</v>
      </c>
      <c r="L14480" s="16">
        <f t="shared" si="711"/>
        <v>131767.68421052632</v>
      </c>
      <c r="M14480" s="16">
        <f t="shared" si="710"/>
        <v>149736.00478468902</v>
      </c>
      <c r="N14480" t="e">
        <f>INDEX(XML!$A$2:$R$782,MATCH(C14480,XML!$D$2:$D$737,0),2)</f>
        <v>#N/A</v>
      </c>
    </row>
    <row r="14481" spans="1:14" ht="146.25" x14ac:dyDescent="0.2">
      <c r="A14481">
        <v>63945</v>
      </c>
      <c r="B14481" t="s">
        <v>40120</v>
      </c>
      <c r="C14481" s="15" t="s">
        <v>40121</v>
      </c>
      <c r="D14481" s="15" t="s">
        <v>40122</v>
      </c>
      <c r="E14481">
        <v>39190</v>
      </c>
      <c r="F14481">
        <v>39190</v>
      </c>
      <c r="H14481">
        <v>6</v>
      </c>
      <c r="K14481" s="16">
        <f t="shared" si="709"/>
        <v>43892.800000000003</v>
      </c>
      <c r="L14481" s="16">
        <f t="shared" si="711"/>
        <v>46202.947368421053</v>
      </c>
      <c r="M14481" s="16">
        <f t="shared" si="710"/>
        <v>52503.349282296651</v>
      </c>
      <c r="N14481" t="e">
        <f>INDEX(XML!$A$2:$R$782,MATCH(C14481,XML!$D$2:$D$737,0),2)</f>
        <v>#N/A</v>
      </c>
    </row>
    <row r="14482" spans="1:14" ht="146.25" x14ac:dyDescent="0.2">
      <c r="A14482">
        <v>63944</v>
      </c>
      <c r="B14482" t="s">
        <v>40123</v>
      </c>
      <c r="C14482" s="15" t="s">
        <v>40124</v>
      </c>
      <c r="D14482" s="15" t="s">
        <v>40125</v>
      </c>
      <c r="E14482">
        <v>41990</v>
      </c>
      <c r="F14482">
        <v>41990</v>
      </c>
      <c r="H14482">
        <v>9</v>
      </c>
      <c r="K14482" s="16">
        <f t="shared" si="709"/>
        <v>47028.800000000003</v>
      </c>
      <c r="L14482" s="16">
        <f t="shared" si="711"/>
        <v>49504</v>
      </c>
      <c r="M14482" s="16">
        <f t="shared" si="710"/>
        <v>56254.545454545456</v>
      </c>
      <c r="N14482" t="e">
        <f>INDEX(XML!$A$2:$R$782,MATCH(C14482,XML!$D$2:$D$737,0),2)</f>
        <v>#N/A</v>
      </c>
    </row>
    <row r="14483" spans="1:14" ht="168.75" x14ac:dyDescent="0.2">
      <c r="A14483">
        <v>73322</v>
      </c>
      <c r="B14483" t="s">
        <v>40126</v>
      </c>
      <c r="C14483" s="15" t="s">
        <v>40127</v>
      </c>
      <c r="D14483" s="15" t="s">
        <v>40128</v>
      </c>
      <c r="E14483">
        <v>69990</v>
      </c>
      <c r="F14483">
        <v>69990</v>
      </c>
      <c r="H14483">
        <v>7</v>
      </c>
      <c r="K14483" s="16">
        <f t="shared" si="709"/>
        <v>74889.3</v>
      </c>
      <c r="L14483" s="16">
        <f t="shared" si="711"/>
        <v>78830.84210526316</v>
      </c>
      <c r="M14483" s="16">
        <f t="shared" si="710"/>
        <v>89580.502392344511</v>
      </c>
      <c r="N14483" t="e">
        <f>INDEX(XML!$A$2:$R$782,MATCH(C14483,XML!$D$2:$D$737,0),2)</f>
        <v>#N/A</v>
      </c>
    </row>
    <row r="14484" spans="1:14" ht="146.25" x14ac:dyDescent="0.2">
      <c r="A14484">
        <v>63946</v>
      </c>
      <c r="B14484" t="s">
        <v>40129</v>
      </c>
      <c r="C14484" s="15" t="s">
        <v>40130</v>
      </c>
      <c r="D14484" s="15" t="s">
        <v>40131</v>
      </c>
      <c r="E14484">
        <v>76990</v>
      </c>
      <c r="F14484">
        <v>76990</v>
      </c>
      <c r="H14484">
        <v>2</v>
      </c>
      <c r="K14484" s="16">
        <f t="shared" si="709"/>
        <v>82379.3</v>
      </c>
      <c r="L14484" s="16">
        <f t="shared" si="711"/>
        <v>86715.052631578947</v>
      </c>
      <c r="M14484" s="16">
        <f t="shared" si="710"/>
        <v>98539.832535885173</v>
      </c>
      <c r="N14484" t="e">
        <f>INDEX(XML!$A$2:$R$782,MATCH(C14484,XML!$D$2:$D$737,0),2)</f>
        <v>#N/A</v>
      </c>
    </row>
    <row r="14485" spans="1:14" ht="45" x14ac:dyDescent="0.2">
      <c r="A14485">
        <v>73782</v>
      </c>
      <c r="B14485">
        <v>5201607</v>
      </c>
      <c r="C14485" s="15" t="s">
        <v>32532</v>
      </c>
      <c r="D14485" s="15" t="s">
        <v>32533</v>
      </c>
      <c r="E14485">
        <v>6450</v>
      </c>
      <c r="F14485">
        <v>6450</v>
      </c>
      <c r="H14485">
        <v>1</v>
      </c>
      <c r="K14485" s="16">
        <f t="shared" ref="K14485:K14548" si="712">IF(E14485&gt;49999,E14485+E14485*0.07,IF(E14485&lt;=49999,E14485+E14485*0.12))</f>
        <v>7224</v>
      </c>
      <c r="L14485" s="16">
        <f t="shared" si="711"/>
        <v>7604.2105263157891</v>
      </c>
      <c r="M14485" s="16">
        <f t="shared" ref="M14485:M14548" si="713">IF(COUNTIF(C14485,"*Dahua*"),F14485-10,L14485*100/88)</f>
        <v>8641.1483253588503</v>
      </c>
      <c r="N14485" t="e">
        <f>INDEX(XML!$A$2:$R$782,MATCH(C14485,XML!$D$2:$D$737,0),2)</f>
        <v>#N/A</v>
      </c>
    </row>
    <row r="14486" spans="1:14" ht="45" x14ac:dyDescent="0.2">
      <c r="A14486">
        <v>73783</v>
      </c>
      <c r="B14486">
        <v>5202007</v>
      </c>
      <c r="C14486" s="15" t="s">
        <v>32530</v>
      </c>
      <c r="D14486" s="15" t="s">
        <v>32531</v>
      </c>
      <c r="E14486">
        <v>6450</v>
      </c>
      <c r="F14486">
        <v>6450</v>
      </c>
      <c r="H14486">
        <v>2</v>
      </c>
      <c r="K14486" s="16">
        <f t="shared" si="712"/>
        <v>7224</v>
      </c>
      <c r="L14486" s="16">
        <f t="shared" si="711"/>
        <v>7604.2105263157891</v>
      </c>
      <c r="M14486" s="16">
        <f t="shared" si="713"/>
        <v>8641.1483253588503</v>
      </c>
      <c r="N14486" t="e">
        <f>INDEX(XML!$A$2:$R$782,MATCH(C14486,XML!$D$2:$D$737,0),2)</f>
        <v>#N/A</v>
      </c>
    </row>
    <row r="14487" spans="1:14" ht="15.75" x14ac:dyDescent="0.25">
      <c r="A14487" s="184" t="s">
        <v>10028</v>
      </c>
      <c r="B14487" s="184"/>
      <c r="C14487" s="185"/>
      <c r="D14487" s="185"/>
      <c r="E14487" s="184"/>
      <c r="F14487" s="184"/>
      <c r="G14487" s="184"/>
      <c r="H14487" s="184"/>
      <c r="I14487" s="184"/>
      <c r="J14487" s="184"/>
      <c r="K14487" s="16">
        <f t="shared" si="712"/>
        <v>0</v>
      </c>
      <c r="L14487" s="16">
        <f t="shared" si="711"/>
        <v>0</v>
      </c>
      <c r="M14487" s="16">
        <f t="shared" si="713"/>
        <v>0</v>
      </c>
      <c r="N14487" t="e">
        <f>INDEX(XML!$A$2:$R$782,MATCH(C14487,XML!$D$2:$D$737,0),2)</f>
        <v>#N/A</v>
      </c>
    </row>
    <row r="14488" spans="1:14" ht="258.75" x14ac:dyDescent="0.2">
      <c r="A14488">
        <v>63000</v>
      </c>
      <c r="B14488" t="s">
        <v>21047</v>
      </c>
      <c r="C14488" s="15" t="s">
        <v>21048</v>
      </c>
      <c r="D14488" s="15" t="s">
        <v>21049</v>
      </c>
      <c r="E14488">
        <v>58490</v>
      </c>
      <c r="F14488">
        <v>58490</v>
      </c>
      <c r="H14488">
        <v>1</v>
      </c>
      <c r="K14488" s="16">
        <f t="shared" si="712"/>
        <v>62584.3</v>
      </c>
      <c r="L14488" s="16">
        <f t="shared" si="711"/>
        <v>65878.210526315786</v>
      </c>
      <c r="M14488" s="16">
        <f t="shared" si="713"/>
        <v>74861.602870813396</v>
      </c>
      <c r="N14488" t="e">
        <f>INDEX(XML!$A$2:$R$782,MATCH(C14488,XML!$D$2:$D$737,0),2)</f>
        <v>#N/A</v>
      </c>
    </row>
    <row r="14489" spans="1:14" ht="15.75" x14ac:dyDescent="0.25">
      <c r="A14489" s="184" t="s">
        <v>10020</v>
      </c>
      <c r="B14489" s="184"/>
      <c r="C14489" s="185"/>
      <c r="D14489" s="185"/>
      <c r="E14489" s="184"/>
      <c r="F14489" s="184"/>
      <c r="G14489" s="184"/>
      <c r="H14489" s="184"/>
      <c r="I14489" s="184"/>
      <c r="J14489" s="184"/>
      <c r="K14489" s="16">
        <f t="shared" si="712"/>
        <v>0</v>
      </c>
      <c r="L14489" s="16">
        <f t="shared" si="711"/>
        <v>0</v>
      </c>
      <c r="M14489" s="16">
        <f t="shared" si="713"/>
        <v>0</v>
      </c>
      <c r="N14489" t="e">
        <f>INDEX(XML!$A$2:$R$782,MATCH(C14489,XML!$D$2:$D$737,0),2)</f>
        <v>#N/A</v>
      </c>
    </row>
    <row r="14490" spans="1:14" ht="157.5" x14ac:dyDescent="0.2">
      <c r="A14490">
        <v>63043</v>
      </c>
      <c r="B14490" t="s">
        <v>32540</v>
      </c>
      <c r="C14490" s="15" t="s">
        <v>32541</v>
      </c>
      <c r="D14490" s="15" t="s">
        <v>32542</v>
      </c>
      <c r="E14490">
        <v>467990</v>
      </c>
      <c r="F14490">
        <v>467990</v>
      </c>
      <c r="H14490">
        <v>3</v>
      </c>
      <c r="K14490" s="16">
        <f t="shared" si="712"/>
        <v>500749.3</v>
      </c>
      <c r="L14490" s="16">
        <f t="shared" si="711"/>
        <v>527104.52631578944</v>
      </c>
      <c r="M14490" s="16">
        <f t="shared" si="713"/>
        <v>598982.41626794252</v>
      </c>
      <c r="N14490" t="e">
        <f>INDEX(XML!$A$2:$R$782,MATCH(C14490,XML!$D$2:$D$737,0),2)</f>
        <v>#N/A</v>
      </c>
    </row>
    <row r="14491" spans="1:14" ht="112.5" x14ac:dyDescent="0.2">
      <c r="A14491">
        <v>52539</v>
      </c>
      <c r="B14491" t="s">
        <v>10021</v>
      </c>
      <c r="C14491" s="15" t="s">
        <v>10022</v>
      </c>
      <c r="D14491" s="15" t="s">
        <v>10023</v>
      </c>
      <c r="E14491">
        <v>9590</v>
      </c>
      <c r="F14491">
        <v>11290</v>
      </c>
      <c r="H14491">
        <v>2</v>
      </c>
      <c r="K14491" s="16">
        <f t="shared" si="712"/>
        <v>10740.8</v>
      </c>
      <c r="L14491" s="16">
        <f t="shared" si="711"/>
        <v>11306.105263157895</v>
      </c>
      <c r="M14491" s="16">
        <f t="shared" si="713"/>
        <v>12847.846889952152</v>
      </c>
      <c r="N14491" t="e">
        <f>INDEX(XML!$A$2:$R$782,MATCH(C14491,XML!$D$2:$D$737,0),2)</f>
        <v>#N/A</v>
      </c>
    </row>
    <row r="14492" spans="1:14" ht="15.75" x14ac:dyDescent="0.25">
      <c r="A14492" s="184" t="s">
        <v>20503</v>
      </c>
      <c r="B14492" s="184"/>
      <c r="C14492" s="185"/>
      <c r="D14492" s="185"/>
      <c r="E14492" s="184"/>
      <c r="F14492" s="184"/>
      <c r="G14492" s="184"/>
      <c r="H14492" s="184"/>
      <c r="I14492" s="184"/>
      <c r="J14492" s="184"/>
      <c r="K14492" s="16">
        <f t="shared" si="712"/>
        <v>0</v>
      </c>
      <c r="L14492" s="16">
        <f t="shared" si="711"/>
        <v>0</v>
      </c>
      <c r="M14492" s="16">
        <f t="shared" si="713"/>
        <v>0</v>
      </c>
      <c r="N14492" t="e">
        <f>INDEX(XML!$A$2:$R$782,MATCH(C14492,XML!$D$2:$D$737,0),2)</f>
        <v>#N/A</v>
      </c>
    </row>
    <row r="14493" spans="1:14" ht="33.75" x14ac:dyDescent="0.2">
      <c r="A14493">
        <v>63128</v>
      </c>
      <c r="B14493">
        <v>2954007</v>
      </c>
      <c r="C14493" s="15" t="s">
        <v>21050</v>
      </c>
      <c r="D14493" s="15" t="s">
        <v>21051</v>
      </c>
      <c r="E14493">
        <v>7490</v>
      </c>
      <c r="F14493">
        <v>7490</v>
      </c>
      <c r="H14493">
        <v>2</v>
      </c>
      <c r="K14493" s="16">
        <f t="shared" si="712"/>
        <v>8388.7999999999993</v>
      </c>
      <c r="L14493" s="16">
        <f t="shared" si="711"/>
        <v>8830.3157894736833</v>
      </c>
      <c r="M14493" s="16">
        <f t="shared" si="713"/>
        <v>10034.449760765548</v>
      </c>
      <c r="N14493" t="e">
        <f>INDEX(XML!$A$2:$R$782,MATCH(C14493,XML!$D$2:$D$737,0),2)</f>
        <v>#N/A</v>
      </c>
    </row>
    <row r="14494" spans="1:14" ht="15.75" x14ac:dyDescent="0.25">
      <c r="A14494" s="184" t="s">
        <v>10036</v>
      </c>
      <c r="B14494" s="184"/>
      <c r="C14494" s="185"/>
      <c r="D14494" s="185"/>
      <c r="E14494" s="184"/>
      <c r="F14494" s="184"/>
      <c r="G14494" s="184"/>
      <c r="H14494" s="184"/>
      <c r="I14494" s="184"/>
      <c r="J14494" s="184"/>
      <c r="K14494" s="16">
        <f t="shared" si="712"/>
        <v>0</v>
      </c>
      <c r="L14494" s="16">
        <f t="shared" si="711"/>
        <v>0</v>
      </c>
      <c r="M14494" s="16">
        <f t="shared" si="713"/>
        <v>0</v>
      </c>
      <c r="N14494" t="e">
        <f>INDEX(XML!$A$2:$R$782,MATCH(C14494,XML!$D$2:$D$737,0),2)</f>
        <v>#N/A</v>
      </c>
    </row>
    <row r="14495" spans="1:14" ht="33.75" x14ac:dyDescent="0.2">
      <c r="A14495">
        <v>79131</v>
      </c>
      <c r="B14495" t="s">
        <v>37211</v>
      </c>
      <c r="C14495" s="15" t="s">
        <v>37212</v>
      </c>
      <c r="D14495" s="15" t="s">
        <v>45546</v>
      </c>
      <c r="E14495">
        <v>60000</v>
      </c>
      <c r="F14495">
        <v>76205</v>
      </c>
      <c r="H14495">
        <v>15</v>
      </c>
      <c r="K14495" s="16">
        <f t="shared" si="712"/>
        <v>64200</v>
      </c>
      <c r="L14495" s="16">
        <f t="shared" si="711"/>
        <v>67578.947368421053</v>
      </c>
      <c r="M14495" s="16">
        <f t="shared" si="713"/>
        <v>76794.258373205739</v>
      </c>
      <c r="N14495" t="e">
        <f>INDEX(XML!$A$2:$R$782,MATCH(C14495,XML!$D$2:$D$737,0),2)</f>
        <v>#N/A</v>
      </c>
    </row>
    <row r="14496" spans="1:14" ht="33.75" x14ac:dyDescent="0.2">
      <c r="A14496">
        <v>73772</v>
      </c>
      <c r="B14496">
        <v>2958407</v>
      </c>
      <c r="C14496" s="15" t="s">
        <v>35383</v>
      </c>
      <c r="D14496" s="15" t="s">
        <v>35384</v>
      </c>
      <c r="E14496">
        <v>32490</v>
      </c>
      <c r="F14496">
        <v>32490</v>
      </c>
      <c r="H14496">
        <v>5</v>
      </c>
      <c r="K14496" s="16">
        <f t="shared" si="712"/>
        <v>36388.800000000003</v>
      </c>
      <c r="L14496" s="16">
        <f t="shared" si="711"/>
        <v>38304.000000000007</v>
      </c>
      <c r="M14496" s="16">
        <f t="shared" si="713"/>
        <v>43527.272727272735</v>
      </c>
      <c r="N14496" t="e">
        <f>INDEX(XML!$A$2:$R$782,MATCH(C14496,XML!$D$2:$D$737,0),2)</f>
        <v>#N/A</v>
      </c>
    </row>
    <row r="14497" spans="1:14" ht="168.75" x14ac:dyDescent="0.2">
      <c r="A14497">
        <v>63028</v>
      </c>
      <c r="B14497">
        <v>2938407</v>
      </c>
      <c r="C14497" s="15" t="s">
        <v>21060</v>
      </c>
      <c r="D14497" s="15" t="s">
        <v>21061</v>
      </c>
      <c r="E14497">
        <v>32490</v>
      </c>
      <c r="F14497">
        <v>32490</v>
      </c>
      <c r="H14497">
        <v>8</v>
      </c>
      <c r="K14497" s="16">
        <f t="shared" si="712"/>
        <v>36388.800000000003</v>
      </c>
      <c r="L14497" s="16">
        <f t="shared" si="711"/>
        <v>38304.000000000007</v>
      </c>
      <c r="M14497" s="16">
        <f t="shared" si="713"/>
        <v>43527.272727272735</v>
      </c>
      <c r="N14497" t="e">
        <f>INDEX(XML!$A$2:$R$782,MATCH(C14497,XML!$D$2:$D$737,0),2)</f>
        <v>#N/A</v>
      </c>
    </row>
    <row r="14498" spans="1:14" ht="67.5" x14ac:dyDescent="0.2">
      <c r="A14498">
        <v>67659</v>
      </c>
      <c r="B14498">
        <v>4932430063</v>
      </c>
      <c r="C14498" s="15" t="s">
        <v>24108</v>
      </c>
      <c r="D14498" s="15" t="s">
        <v>24109</v>
      </c>
      <c r="E14498">
        <v>66962</v>
      </c>
      <c r="F14498">
        <v>74590</v>
      </c>
      <c r="H14498">
        <v>7</v>
      </c>
      <c r="K14498" s="16">
        <f t="shared" si="712"/>
        <v>71649.34</v>
      </c>
      <c r="L14498" s="16">
        <f t="shared" si="711"/>
        <v>75420.357894736837</v>
      </c>
      <c r="M14498" s="16">
        <f t="shared" si="713"/>
        <v>85704.952153110047</v>
      </c>
      <c r="N14498" t="e">
        <f>INDEX(XML!$A$2:$R$782,MATCH(C14498,XML!$D$2:$D$737,0),2)</f>
        <v>#N/A</v>
      </c>
    </row>
    <row r="14499" spans="1:14" ht="56.25" x14ac:dyDescent="0.2">
      <c r="A14499">
        <v>67660</v>
      </c>
      <c r="B14499">
        <v>4932430483</v>
      </c>
      <c r="C14499" s="15" t="s">
        <v>24110</v>
      </c>
      <c r="D14499" s="15" t="s">
        <v>24111</v>
      </c>
      <c r="E14499">
        <v>78471</v>
      </c>
      <c r="F14499">
        <v>86390</v>
      </c>
      <c r="H14499">
        <v>2</v>
      </c>
      <c r="K14499" s="16">
        <f t="shared" si="712"/>
        <v>83963.97</v>
      </c>
      <c r="L14499" s="16">
        <f t="shared" si="711"/>
        <v>88383.126315789472</v>
      </c>
      <c r="M14499" s="16">
        <f t="shared" si="713"/>
        <v>100435.37081339712</v>
      </c>
      <c r="N14499" t="e">
        <f>INDEX(XML!$A$2:$R$782,MATCH(C14499,XML!$D$2:$D$737,0),2)</f>
        <v>#N/A</v>
      </c>
    </row>
    <row r="14500" spans="1:14" ht="180" x14ac:dyDescent="0.2">
      <c r="A14500">
        <v>63046</v>
      </c>
      <c r="B14500">
        <v>2939407</v>
      </c>
      <c r="C14500" s="15" t="s">
        <v>21064</v>
      </c>
      <c r="D14500" s="15" t="s">
        <v>21065</v>
      </c>
      <c r="E14500">
        <v>35690</v>
      </c>
      <c r="F14500">
        <v>35690</v>
      </c>
      <c r="H14500">
        <v>1</v>
      </c>
      <c r="K14500" s="16">
        <f t="shared" si="712"/>
        <v>39972.800000000003</v>
      </c>
      <c r="L14500" s="16">
        <f t="shared" si="711"/>
        <v>42076.631578947374</v>
      </c>
      <c r="M14500" s="16">
        <f t="shared" si="713"/>
        <v>47814.354066985652</v>
      </c>
      <c r="N14500" t="e">
        <f>INDEX(XML!$A$2:$R$782,MATCH(C14500,XML!$D$2:$D$737,0),2)</f>
        <v>#N/A</v>
      </c>
    </row>
    <row r="14501" spans="1:14" ht="157.5" x14ac:dyDescent="0.2">
      <c r="A14501">
        <v>63029</v>
      </c>
      <c r="B14501">
        <v>2939307</v>
      </c>
      <c r="C14501" s="15" t="s">
        <v>21062</v>
      </c>
      <c r="D14501" s="15" t="s">
        <v>21063</v>
      </c>
      <c r="E14501">
        <v>35690</v>
      </c>
      <c r="F14501">
        <v>35690</v>
      </c>
      <c r="H14501">
        <v>1</v>
      </c>
      <c r="K14501" s="16">
        <f t="shared" si="712"/>
        <v>39972.800000000003</v>
      </c>
      <c r="L14501" s="16">
        <f t="shared" si="711"/>
        <v>42076.631578947374</v>
      </c>
      <c r="M14501" s="16">
        <f t="shared" si="713"/>
        <v>47814.354066985652</v>
      </c>
      <c r="N14501" t="e">
        <f>INDEX(XML!$A$2:$R$782,MATCH(C14501,XML!$D$2:$D$737,0),2)</f>
        <v>#N/A</v>
      </c>
    </row>
    <row r="14502" spans="1:14" ht="157.5" x14ac:dyDescent="0.2">
      <c r="A14502">
        <v>63027</v>
      </c>
      <c r="B14502">
        <v>2939207</v>
      </c>
      <c r="C14502" s="15" t="s">
        <v>21058</v>
      </c>
      <c r="D14502" s="15" t="s">
        <v>21059</v>
      </c>
      <c r="E14502">
        <v>22690</v>
      </c>
      <c r="F14502">
        <v>22690</v>
      </c>
      <c r="H14502">
        <v>31</v>
      </c>
      <c r="K14502" s="16">
        <f t="shared" si="712"/>
        <v>25412.799999999999</v>
      </c>
      <c r="L14502" s="16">
        <f t="shared" si="711"/>
        <v>26750.315789473683</v>
      </c>
      <c r="M14502" s="16">
        <f t="shared" si="713"/>
        <v>30398.086124401914</v>
      </c>
      <c r="N14502" t="e">
        <f>INDEX(XML!$A$2:$R$782,MATCH(C14502,XML!$D$2:$D$737,0),2)</f>
        <v>#N/A</v>
      </c>
    </row>
    <row r="14503" spans="1:14" ht="146.25" x14ac:dyDescent="0.2">
      <c r="A14503">
        <v>63049</v>
      </c>
      <c r="B14503">
        <v>2945107</v>
      </c>
      <c r="C14503" s="15" t="s">
        <v>21056</v>
      </c>
      <c r="D14503" s="15" t="s">
        <v>21057</v>
      </c>
      <c r="E14503">
        <v>32490</v>
      </c>
      <c r="F14503">
        <v>32490</v>
      </c>
      <c r="H14503">
        <v>42</v>
      </c>
      <c r="K14503" s="16">
        <f t="shared" si="712"/>
        <v>36388.800000000003</v>
      </c>
      <c r="L14503" s="16">
        <f t="shared" si="711"/>
        <v>38304.000000000007</v>
      </c>
      <c r="M14503" s="16">
        <f t="shared" si="713"/>
        <v>43527.272727272735</v>
      </c>
      <c r="N14503" t="e">
        <f>INDEX(XML!$A$2:$R$782,MATCH(C14503,XML!$D$2:$D$737,0),2)</f>
        <v>#N/A</v>
      </c>
    </row>
    <row r="14504" spans="1:14" ht="135" x14ac:dyDescent="0.2">
      <c r="A14504">
        <v>63048</v>
      </c>
      <c r="B14504">
        <v>2946507</v>
      </c>
      <c r="C14504" s="15" t="s">
        <v>21054</v>
      </c>
      <c r="D14504" s="15" t="s">
        <v>21055</v>
      </c>
      <c r="E14504">
        <v>12990</v>
      </c>
      <c r="F14504">
        <v>12990</v>
      </c>
      <c r="H14504" t="s">
        <v>746</v>
      </c>
      <c r="K14504" s="16">
        <f t="shared" si="712"/>
        <v>14548.8</v>
      </c>
      <c r="L14504" s="16">
        <f t="shared" si="711"/>
        <v>15314.526315789473</v>
      </c>
      <c r="M14504" s="16">
        <f t="shared" si="713"/>
        <v>17402.87081339713</v>
      </c>
      <c r="N14504" t="e">
        <f>INDEX(XML!$A$2:$R$782,MATCH(C14504,XML!$D$2:$D$737,0),2)</f>
        <v>#N/A</v>
      </c>
    </row>
    <row r="14505" spans="1:14" ht="236.25" x14ac:dyDescent="0.2">
      <c r="A14505">
        <v>63031</v>
      </c>
      <c r="B14505">
        <v>2946207</v>
      </c>
      <c r="C14505" s="15" t="s">
        <v>21052</v>
      </c>
      <c r="D14505" s="15" t="s">
        <v>21053</v>
      </c>
      <c r="E14505">
        <v>12990</v>
      </c>
      <c r="F14505">
        <v>12990</v>
      </c>
      <c r="H14505" t="s">
        <v>746</v>
      </c>
      <c r="K14505" s="16">
        <f t="shared" si="712"/>
        <v>14548.8</v>
      </c>
      <c r="L14505" s="16">
        <f t="shared" si="711"/>
        <v>15314.526315789473</v>
      </c>
      <c r="M14505" s="16">
        <f t="shared" si="713"/>
        <v>17402.87081339713</v>
      </c>
      <c r="N14505" t="e">
        <f>INDEX(XML!$A$2:$R$782,MATCH(C14505,XML!$D$2:$D$737,0),2)</f>
        <v>#N/A</v>
      </c>
    </row>
    <row r="14506" spans="1:14" ht="33.75" x14ac:dyDescent="0.2">
      <c r="A14506">
        <v>47440</v>
      </c>
      <c r="B14506" t="s">
        <v>10037</v>
      </c>
      <c r="C14506" s="15" t="s">
        <v>10038</v>
      </c>
      <c r="D14506" s="15" t="s">
        <v>10039</v>
      </c>
      <c r="E14506">
        <v>43385</v>
      </c>
      <c r="F14506">
        <v>50545</v>
      </c>
      <c r="H14506">
        <v>7</v>
      </c>
      <c r="K14506" s="16">
        <f t="shared" si="712"/>
        <v>48591.199999999997</v>
      </c>
      <c r="L14506" s="16">
        <f t="shared" si="711"/>
        <v>51148.631578947367</v>
      </c>
      <c r="M14506" s="16">
        <f t="shared" si="713"/>
        <v>58123.444976076556</v>
      </c>
      <c r="N14506" t="e">
        <f>INDEX(XML!$A$2:$R$782,MATCH(C14506,XML!$D$2:$D$737,0),2)</f>
        <v>#N/A</v>
      </c>
    </row>
    <row r="14507" spans="1:14" ht="56.25" x14ac:dyDescent="0.2">
      <c r="A14507">
        <v>67671</v>
      </c>
      <c r="B14507">
        <v>4932352959</v>
      </c>
      <c r="C14507" s="15" t="s">
        <v>24112</v>
      </c>
      <c r="D14507" s="15" t="s">
        <v>24113</v>
      </c>
      <c r="E14507">
        <v>35713</v>
      </c>
      <c r="F14507">
        <v>48390</v>
      </c>
      <c r="H14507">
        <v>1</v>
      </c>
      <c r="K14507" s="16">
        <f t="shared" si="712"/>
        <v>39998.559999999998</v>
      </c>
      <c r="L14507" s="16">
        <f t="shared" si="711"/>
        <v>42103.747368421049</v>
      </c>
      <c r="M14507" s="16">
        <f t="shared" si="713"/>
        <v>47845.167464114835</v>
      </c>
      <c r="N14507" t="e">
        <f>INDEX(XML!$A$2:$R$782,MATCH(C14507,XML!$D$2:$D$737,0),2)</f>
        <v>#N/A</v>
      </c>
    </row>
    <row r="14508" spans="1:14" ht="33.75" x14ac:dyDescent="0.2">
      <c r="A14508">
        <v>71112</v>
      </c>
      <c r="B14508">
        <v>2932007</v>
      </c>
      <c r="C14508" s="15" t="s">
        <v>28955</v>
      </c>
      <c r="D14508" s="15" t="s">
        <v>29007</v>
      </c>
      <c r="E14508">
        <v>25990</v>
      </c>
      <c r="F14508">
        <v>25990</v>
      </c>
      <c r="H14508">
        <v>8</v>
      </c>
      <c r="K14508" s="16">
        <f t="shared" si="712"/>
        <v>29108.799999999999</v>
      </c>
      <c r="L14508" s="16">
        <f t="shared" si="711"/>
        <v>30640.842105263157</v>
      </c>
      <c r="M14508" s="16">
        <f t="shared" si="713"/>
        <v>34819.138755980857</v>
      </c>
      <c r="N14508" t="e">
        <f>INDEX(XML!$A$2:$R$782,MATCH(C14508,XML!$D$2:$D$737,0),2)</f>
        <v>#N/A</v>
      </c>
    </row>
    <row r="14509" spans="1:14" ht="56.25" x14ac:dyDescent="0.2">
      <c r="A14509">
        <v>71113</v>
      </c>
      <c r="B14509">
        <v>2954407</v>
      </c>
      <c r="C14509" s="15" t="s">
        <v>28956</v>
      </c>
      <c r="D14509" s="15" t="s">
        <v>29008</v>
      </c>
      <c r="E14509">
        <v>77990</v>
      </c>
      <c r="F14509">
        <v>77990</v>
      </c>
      <c r="H14509">
        <v>9</v>
      </c>
      <c r="K14509" s="16">
        <f t="shared" si="712"/>
        <v>83449.3</v>
      </c>
      <c r="L14509" s="16">
        <f t="shared" si="711"/>
        <v>87841.368421052626</v>
      </c>
      <c r="M14509" s="16">
        <f t="shared" si="713"/>
        <v>99819.736842105252</v>
      </c>
      <c r="N14509" t="e">
        <f>INDEX(XML!$A$2:$R$782,MATCH(C14509,XML!$D$2:$D$737,0),2)</f>
        <v>#N/A</v>
      </c>
    </row>
    <row r="14510" spans="1:14" ht="45" x14ac:dyDescent="0.2">
      <c r="A14510">
        <v>73757</v>
      </c>
      <c r="B14510">
        <v>2946407</v>
      </c>
      <c r="C14510" s="15" t="s">
        <v>32543</v>
      </c>
      <c r="D14510" s="15" t="s">
        <v>32544</v>
      </c>
      <c r="E14510">
        <v>29190</v>
      </c>
      <c r="F14510">
        <v>29190</v>
      </c>
      <c r="H14510">
        <v>32</v>
      </c>
      <c r="K14510" s="16">
        <f t="shared" si="712"/>
        <v>32692.799999999999</v>
      </c>
      <c r="L14510" s="16">
        <f t="shared" si="711"/>
        <v>34413.473684210527</v>
      </c>
      <c r="M14510" s="16">
        <f t="shared" si="713"/>
        <v>39106.220095693781</v>
      </c>
      <c r="N14510" t="e">
        <f>INDEX(XML!$A$2:$R$782,MATCH(C14510,XML!$D$2:$D$737,0),2)</f>
        <v>#N/A</v>
      </c>
    </row>
    <row r="14511" spans="1:14" ht="15.75" x14ac:dyDescent="0.25">
      <c r="A14511" s="184" t="s">
        <v>10040</v>
      </c>
      <c r="B14511" s="184"/>
      <c r="C14511" s="185"/>
      <c r="D14511" s="185"/>
      <c r="E14511" s="184"/>
      <c r="F14511" s="184"/>
      <c r="G14511" s="184"/>
      <c r="H14511" s="184"/>
      <c r="I14511" s="184"/>
      <c r="J14511" s="184"/>
      <c r="K14511" s="16">
        <f t="shared" si="712"/>
        <v>0</v>
      </c>
      <c r="L14511" s="16">
        <f t="shared" si="711"/>
        <v>0</v>
      </c>
      <c r="M14511" s="16">
        <f t="shared" si="713"/>
        <v>0</v>
      </c>
      <c r="N14511" t="e">
        <f>INDEX(XML!$A$2:$R$782,MATCH(C14511,XML!$D$2:$D$737,0),2)</f>
        <v>#N/A</v>
      </c>
    </row>
    <row r="14512" spans="1:14" ht="56.25" x14ac:dyDescent="0.2">
      <c r="A14512">
        <v>53028</v>
      </c>
      <c r="B14512" t="s">
        <v>10041</v>
      </c>
      <c r="C14512" s="15" t="s">
        <v>10042</v>
      </c>
      <c r="D14512" s="15" t="s">
        <v>10043</v>
      </c>
      <c r="E14512">
        <v>90423</v>
      </c>
      <c r="F14512">
        <v>129900</v>
      </c>
      <c r="H14512">
        <v>1</v>
      </c>
      <c r="K14512" s="16">
        <f t="shared" si="712"/>
        <v>96752.61</v>
      </c>
      <c r="L14512" s="16">
        <f t="shared" si="711"/>
        <v>101844.85263157895</v>
      </c>
      <c r="M14512" s="16">
        <f t="shared" si="713"/>
        <v>115732.78708133972</v>
      </c>
      <c r="N14512" t="e">
        <f>INDEX(XML!$A$2:$R$782,MATCH(C14512,XML!$D$2:$D$737,0),2)</f>
        <v>#N/A</v>
      </c>
    </row>
    <row r="14513" spans="1:14" ht="67.5" x14ac:dyDescent="0.2">
      <c r="A14513">
        <v>53052</v>
      </c>
      <c r="B14513" t="s">
        <v>10044</v>
      </c>
      <c r="C14513" s="15" t="s">
        <v>10045</v>
      </c>
      <c r="D14513" s="15" t="s">
        <v>10046</v>
      </c>
      <c r="E14513">
        <v>127859</v>
      </c>
      <c r="F14513">
        <v>162370</v>
      </c>
      <c r="H14513">
        <v>1</v>
      </c>
      <c r="K14513" s="16">
        <f t="shared" si="712"/>
        <v>136809.13</v>
      </c>
      <c r="L14513" s="16">
        <f t="shared" si="711"/>
        <v>144009.61052631578</v>
      </c>
      <c r="M14513" s="16">
        <f t="shared" si="713"/>
        <v>163647.28468899519</v>
      </c>
      <c r="N14513" t="e">
        <f>INDEX(XML!$A$2:$R$782,MATCH(C14513,XML!$D$2:$D$737,0),2)</f>
        <v>#N/A</v>
      </c>
    </row>
    <row r="14514" spans="1:14" ht="292.5" x14ac:dyDescent="0.2">
      <c r="A14514">
        <v>63008</v>
      </c>
      <c r="B14514" t="s">
        <v>21068</v>
      </c>
      <c r="C14514" s="15" t="s">
        <v>21069</v>
      </c>
      <c r="D14514" s="15" t="s">
        <v>21070</v>
      </c>
      <c r="E14514">
        <v>53623</v>
      </c>
      <c r="F14514">
        <v>64990</v>
      </c>
      <c r="K14514" s="16">
        <f t="shared" si="712"/>
        <v>57376.61</v>
      </c>
      <c r="L14514" s="16">
        <f t="shared" si="711"/>
        <v>60396.431578947369</v>
      </c>
      <c r="M14514" s="16">
        <f t="shared" si="713"/>
        <v>68632.308612440189</v>
      </c>
      <c r="N14514" t="e">
        <f>INDEX(XML!$A$2:$R$782,MATCH(C14514,XML!$D$2:$D$737,0),2)</f>
        <v>#N/A</v>
      </c>
    </row>
    <row r="14515" spans="1:14" ht="270" x14ac:dyDescent="0.2">
      <c r="A14515">
        <v>63010</v>
      </c>
      <c r="B14515" t="s">
        <v>21071</v>
      </c>
      <c r="C14515" s="15" t="s">
        <v>21072</v>
      </c>
      <c r="D14515" s="15" t="s">
        <v>21073</v>
      </c>
      <c r="E14515">
        <v>123490</v>
      </c>
      <c r="F14515">
        <v>123490</v>
      </c>
      <c r="K14515" s="16">
        <f t="shared" si="712"/>
        <v>132134.29999999999</v>
      </c>
      <c r="L14515" s="16">
        <f t="shared" si="711"/>
        <v>139088.73684210525</v>
      </c>
      <c r="M14515" s="16">
        <f t="shared" si="713"/>
        <v>158055.38277511962</v>
      </c>
      <c r="N14515" t="e">
        <f>INDEX(XML!$A$2:$R$782,MATCH(C14515,XML!$D$2:$D$737,0),2)</f>
        <v>#N/A</v>
      </c>
    </row>
    <row r="14516" spans="1:14" ht="101.25" x14ac:dyDescent="0.2">
      <c r="A14516">
        <v>53055</v>
      </c>
      <c r="B14516" t="s">
        <v>10047</v>
      </c>
      <c r="C14516" s="15" t="s">
        <v>10048</v>
      </c>
      <c r="D14516" s="15" t="s">
        <v>10049</v>
      </c>
      <c r="E14516">
        <v>132404</v>
      </c>
      <c r="F14516">
        <v>178610</v>
      </c>
      <c r="H14516">
        <v>1</v>
      </c>
      <c r="I14516">
        <v>1</v>
      </c>
      <c r="K14516" s="16">
        <f t="shared" si="712"/>
        <v>141672.28</v>
      </c>
      <c r="L14516" s="16">
        <f t="shared" si="711"/>
        <v>149128.71578947367</v>
      </c>
      <c r="M14516" s="16">
        <f t="shared" si="713"/>
        <v>169464.44976076554</v>
      </c>
      <c r="N14516" t="e">
        <f>INDEX(XML!$A$2:$R$782,MATCH(C14516,XML!$D$2:$D$737,0),2)</f>
        <v>#N/A</v>
      </c>
    </row>
    <row r="14517" spans="1:14" ht="15.75" x14ac:dyDescent="0.25">
      <c r="A14517" s="184" t="s">
        <v>10065</v>
      </c>
      <c r="B14517" s="184"/>
      <c r="C14517" s="185"/>
      <c r="D14517" s="185"/>
      <c r="E14517" s="184"/>
      <c r="F14517" s="184"/>
      <c r="G14517" s="184"/>
      <c r="H14517" s="184"/>
      <c r="I14517" s="184"/>
      <c r="J14517" s="184"/>
      <c r="K14517" s="16">
        <f t="shared" si="712"/>
        <v>0</v>
      </c>
      <c r="L14517" s="16">
        <f t="shared" si="711"/>
        <v>0</v>
      </c>
      <c r="M14517" s="16">
        <f t="shared" si="713"/>
        <v>0</v>
      </c>
      <c r="N14517" t="e">
        <f>INDEX(XML!$A$2:$R$782,MATCH(C14517,XML!$D$2:$D$737,0),2)</f>
        <v>#N/A</v>
      </c>
    </row>
    <row r="14518" spans="1:14" ht="56.25" x14ac:dyDescent="0.2">
      <c r="A14518">
        <v>79012</v>
      </c>
      <c r="B14518" t="s">
        <v>37213</v>
      </c>
      <c r="C14518" s="15" t="s">
        <v>37214</v>
      </c>
      <c r="D14518" s="15" t="s">
        <v>37215</v>
      </c>
      <c r="E14518">
        <v>191418</v>
      </c>
      <c r="F14518">
        <v>211515</v>
      </c>
      <c r="H14518">
        <v>9</v>
      </c>
      <c r="K14518" s="16">
        <f t="shared" si="712"/>
        <v>204817.26</v>
      </c>
      <c r="L14518" s="16">
        <f t="shared" si="711"/>
        <v>215597.1157894737</v>
      </c>
      <c r="M14518" s="16">
        <f t="shared" si="713"/>
        <v>244996.72248803827</v>
      </c>
      <c r="N14518" t="e">
        <f>INDEX(XML!$A$2:$R$782,MATCH(C14518,XML!$D$2:$D$737,0),2)</f>
        <v>#N/A</v>
      </c>
    </row>
    <row r="14519" spans="1:14" ht="45" x14ac:dyDescent="0.2">
      <c r="A14519">
        <v>79013</v>
      </c>
      <c r="B14519" t="s">
        <v>37216</v>
      </c>
      <c r="C14519" s="15" t="s">
        <v>37217</v>
      </c>
      <c r="D14519" s="15" t="s">
        <v>37218</v>
      </c>
      <c r="E14519">
        <v>53270</v>
      </c>
      <c r="F14519">
        <v>73290</v>
      </c>
      <c r="K14519" s="16">
        <f t="shared" si="712"/>
        <v>56998.9</v>
      </c>
      <c r="L14519" s="16">
        <f t="shared" si="711"/>
        <v>59998.84210526316</v>
      </c>
      <c r="M14519" s="16">
        <f t="shared" si="713"/>
        <v>68180.502392344511</v>
      </c>
      <c r="N14519" t="e">
        <f>INDEX(XML!$A$2:$R$782,MATCH(C14519,XML!$D$2:$D$737,0),2)</f>
        <v>#N/A</v>
      </c>
    </row>
    <row r="14520" spans="1:14" ht="56.25" x14ac:dyDescent="0.2">
      <c r="A14520">
        <v>79016</v>
      </c>
      <c r="B14520" t="s">
        <v>37219</v>
      </c>
      <c r="C14520" s="15" t="s">
        <v>37220</v>
      </c>
      <c r="D14520" s="15" t="s">
        <v>37221</v>
      </c>
      <c r="E14520">
        <v>219448</v>
      </c>
      <c r="F14520">
        <v>248195</v>
      </c>
      <c r="H14520">
        <v>10</v>
      </c>
      <c r="K14520" s="16">
        <f t="shared" si="712"/>
        <v>234809.36</v>
      </c>
      <c r="L14520" s="16">
        <f t="shared" si="711"/>
        <v>247167.74736842106</v>
      </c>
      <c r="M14520" s="16">
        <f t="shared" si="713"/>
        <v>280872.44019138761</v>
      </c>
      <c r="N14520" t="e">
        <f>INDEX(XML!$A$2:$R$782,MATCH(C14520,XML!$D$2:$D$737,0),2)</f>
        <v>#N/A</v>
      </c>
    </row>
    <row r="14521" spans="1:14" ht="56.25" x14ac:dyDescent="0.2">
      <c r="A14521">
        <v>68408</v>
      </c>
      <c r="B14521" t="s">
        <v>43421</v>
      </c>
      <c r="C14521" s="15" t="s">
        <v>43422</v>
      </c>
      <c r="D14521" s="15" t="s">
        <v>43423</v>
      </c>
      <c r="E14521">
        <v>77990</v>
      </c>
      <c r="F14521">
        <v>77990</v>
      </c>
      <c r="H14521">
        <v>8</v>
      </c>
      <c r="K14521" s="16">
        <f t="shared" si="712"/>
        <v>83449.3</v>
      </c>
      <c r="L14521" s="16">
        <f t="shared" si="711"/>
        <v>87841.368421052626</v>
      </c>
      <c r="M14521" s="16">
        <f t="shared" si="713"/>
        <v>99819.736842105252</v>
      </c>
      <c r="N14521" t="e">
        <f>INDEX(XML!$A$2:$R$782,MATCH(C14521,XML!$D$2:$D$737,0),2)</f>
        <v>#N/A</v>
      </c>
    </row>
    <row r="14522" spans="1:14" ht="56.25" x14ac:dyDescent="0.2">
      <c r="A14522">
        <v>68409</v>
      </c>
      <c r="B14522" t="s">
        <v>43424</v>
      </c>
      <c r="C14522" s="15" t="s">
        <v>43425</v>
      </c>
      <c r="D14522" s="15" t="s">
        <v>43426</v>
      </c>
      <c r="E14522">
        <v>90990</v>
      </c>
      <c r="F14522">
        <v>90990</v>
      </c>
      <c r="H14522">
        <v>5</v>
      </c>
      <c r="K14522" s="16">
        <f t="shared" si="712"/>
        <v>97359.3</v>
      </c>
      <c r="L14522" s="16">
        <f t="shared" si="711"/>
        <v>102483.47368421052</v>
      </c>
      <c r="M14522" s="16">
        <f t="shared" si="713"/>
        <v>116458.49282296649</v>
      </c>
      <c r="N14522" t="e">
        <f>INDEX(XML!$A$2:$R$782,MATCH(C14522,XML!$D$2:$D$737,0),2)</f>
        <v>#N/A</v>
      </c>
    </row>
    <row r="14523" spans="1:14" ht="123.75" x14ac:dyDescent="0.2">
      <c r="A14523">
        <v>53064</v>
      </c>
      <c r="B14523" t="s">
        <v>10066</v>
      </c>
      <c r="C14523" s="15" t="s">
        <v>10067</v>
      </c>
      <c r="D14523" s="15" t="s">
        <v>10068</v>
      </c>
      <c r="E14523">
        <v>147765</v>
      </c>
      <c r="F14523">
        <v>200260</v>
      </c>
      <c r="H14523">
        <v>1</v>
      </c>
      <c r="K14523" s="16">
        <f t="shared" si="712"/>
        <v>158108.54999999999</v>
      </c>
      <c r="L14523" s="16">
        <f t="shared" si="711"/>
        <v>166430.05263157893</v>
      </c>
      <c r="M14523" s="16">
        <f t="shared" si="713"/>
        <v>189125.05980861242</v>
      </c>
      <c r="N14523" t="e">
        <f>INDEX(XML!$A$2:$R$782,MATCH(C14523,XML!$D$2:$D$737,0),2)</f>
        <v>#N/A</v>
      </c>
    </row>
    <row r="14524" spans="1:14" ht="157.5" x14ac:dyDescent="0.2">
      <c r="A14524">
        <v>67667</v>
      </c>
      <c r="B14524">
        <v>4933459727</v>
      </c>
      <c r="C14524" s="15" t="s">
        <v>30523</v>
      </c>
      <c r="D14524" s="15" t="s">
        <v>30524</v>
      </c>
      <c r="E14524">
        <v>371371</v>
      </c>
      <c r="F14524">
        <v>434390</v>
      </c>
      <c r="H14524">
        <v>3</v>
      </c>
      <c r="K14524" s="16">
        <f t="shared" si="712"/>
        <v>397366.97</v>
      </c>
      <c r="L14524" s="16">
        <f t="shared" si="711"/>
        <v>418281.02105263161</v>
      </c>
      <c r="M14524" s="16">
        <f t="shared" si="713"/>
        <v>475319.34210526315</v>
      </c>
      <c r="N14524" t="e">
        <f>INDEX(XML!$A$2:$R$782,MATCH(C14524,XML!$D$2:$D$737,0),2)</f>
        <v>#N/A</v>
      </c>
    </row>
    <row r="14525" spans="1:14" ht="168.75" x14ac:dyDescent="0.2">
      <c r="A14525">
        <v>67669</v>
      </c>
      <c r="B14525">
        <v>4933459725</v>
      </c>
      <c r="C14525" s="15" t="s">
        <v>30525</v>
      </c>
      <c r="D14525" s="15" t="s">
        <v>30526</v>
      </c>
      <c r="E14525">
        <v>415753</v>
      </c>
      <c r="F14525">
        <v>490590</v>
      </c>
      <c r="H14525">
        <v>2</v>
      </c>
      <c r="K14525" s="16">
        <f t="shared" si="712"/>
        <v>444855.71</v>
      </c>
      <c r="L14525" s="16">
        <f t="shared" si="711"/>
        <v>468269.16842105263</v>
      </c>
      <c r="M14525" s="16">
        <f t="shared" si="713"/>
        <v>532124.0550239234</v>
      </c>
      <c r="N14525" t="e">
        <f>INDEX(XML!$A$2:$R$782,MATCH(C14525,XML!$D$2:$D$737,0),2)</f>
        <v>#N/A</v>
      </c>
    </row>
    <row r="14526" spans="1:14" ht="146.25" x14ac:dyDescent="0.2">
      <c r="A14526">
        <v>67668</v>
      </c>
      <c r="B14526">
        <v>4933459730</v>
      </c>
      <c r="C14526" s="15" t="s">
        <v>24122</v>
      </c>
      <c r="D14526" s="15" t="s">
        <v>24123</v>
      </c>
      <c r="E14526">
        <v>382694</v>
      </c>
      <c r="F14526">
        <v>447490</v>
      </c>
      <c r="H14526">
        <v>7</v>
      </c>
      <c r="K14526" s="16">
        <f t="shared" si="712"/>
        <v>409482.58</v>
      </c>
      <c r="L14526" s="16">
        <f t="shared" si="711"/>
        <v>431034.2947368421</v>
      </c>
      <c r="M14526" s="16">
        <f t="shared" si="713"/>
        <v>489811.69856459327</v>
      </c>
      <c r="N14526" t="e">
        <f>INDEX(XML!$A$2:$R$782,MATCH(C14526,XML!$D$2:$D$737,0),2)</f>
        <v>#N/A</v>
      </c>
    </row>
    <row r="14527" spans="1:14" ht="112.5" x14ac:dyDescent="0.2">
      <c r="A14527">
        <v>67663</v>
      </c>
      <c r="B14527">
        <v>4933478444</v>
      </c>
      <c r="C14527" s="15" t="s">
        <v>30519</v>
      </c>
      <c r="D14527" s="15" t="s">
        <v>30520</v>
      </c>
      <c r="E14527">
        <v>289841</v>
      </c>
      <c r="F14527">
        <v>338890</v>
      </c>
      <c r="H14527">
        <v>1</v>
      </c>
      <c r="K14527" s="16">
        <f t="shared" si="712"/>
        <v>310129.87</v>
      </c>
      <c r="L14527" s="16">
        <f t="shared" si="711"/>
        <v>326452.49473684211</v>
      </c>
      <c r="M14527" s="16">
        <f t="shared" si="713"/>
        <v>370968.74401913874</v>
      </c>
      <c r="N14527" t="e">
        <f>INDEX(XML!$A$2:$R$782,MATCH(C14527,XML!$D$2:$D$737,0),2)</f>
        <v>#N/A</v>
      </c>
    </row>
    <row r="14528" spans="1:14" ht="112.5" x14ac:dyDescent="0.2">
      <c r="A14528">
        <v>67664</v>
      </c>
      <c r="B14528">
        <v>4933478450</v>
      </c>
      <c r="C14528" s="15" t="s">
        <v>30521</v>
      </c>
      <c r="D14528" s="15" t="s">
        <v>30522</v>
      </c>
      <c r="E14528">
        <v>321547</v>
      </c>
      <c r="F14528">
        <v>375390</v>
      </c>
      <c r="H14528">
        <v>2</v>
      </c>
      <c r="K14528" s="16">
        <f t="shared" si="712"/>
        <v>344055.29</v>
      </c>
      <c r="L14528" s="16">
        <f t="shared" si="711"/>
        <v>362163.46315789473</v>
      </c>
      <c r="M14528" s="16">
        <f t="shared" si="713"/>
        <v>411549.38995215314</v>
      </c>
      <c r="N14528" t="e">
        <f>INDEX(XML!$A$2:$R$782,MATCH(C14528,XML!$D$2:$D$737,0),2)</f>
        <v>#N/A</v>
      </c>
    </row>
    <row r="14529" spans="1:14" ht="15.75" x14ac:dyDescent="0.25">
      <c r="A14529" s="184" t="s">
        <v>10029</v>
      </c>
      <c r="B14529" s="184"/>
      <c r="C14529" s="185"/>
      <c r="D14529" s="185"/>
      <c r="E14529" s="184"/>
      <c r="F14529" s="184"/>
      <c r="G14529" s="184"/>
      <c r="H14529" s="184"/>
      <c r="I14529" s="184"/>
      <c r="J14529" s="184"/>
      <c r="K14529" s="16">
        <f t="shared" si="712"/>
        <v>0</v>
      </c>
      <c r="L14529" s="16">
        <f t="shared" si="711"/>
        <v>0</v>
      </c>
      <c r="M14529" s="16">
        <f t="shared" si="713"/>
        <v>0</v>
      </c>
      <c r="N14529" t="e">
        <f>INDEX(XML!$A$2:$R$782,MATCH(C14529,XML!$D$2:$D$737,0),2)</f>
        <v>#N/A</v>
      </c>
    </row>
    <row r="14530" spans="1:14" ht="67.5" x14ac:dyDescent="0.2">
      <c r="A14530">
        <v>53049</v>
      </c>
      <c r="B14530" t="s">
        <v>10033</v>
      </c>
      <c r="C14530" s="15" t="s">
        <v>10034</v>
      </c>
      <c r="D14530" s="15" t="s">
        <v>10035</v>
      </c>
      <c r="E14530">
        <v>52785</v>
      </c>
      <c r="F14530">
        <v>75770</v>
      </c>
      <c r="H14530">
        <v>1</v>
      </c>
      <c r="K14530" s="16">
        <f t="shared" si="712"/>
        <v>56479.95</v>
      </c>
      <c r="L14530" s="16">
        <f t="shared" si="711"/>
        <v>59452.57894736842</v>
      </c>
      <c r="M14530" s="16">
        <f t="shared" si="713"/>
        <v>67559.748803827752</v>
      </c>
      <c r="N14530" t="e">
        <f>INDEX(XML!$A$2:$R$782,MATCH(C14530,XML!$D$2:$D$737,0),2)</f>
        <v>#N/A</v>
      </c>
    </row>
    <row r="14531" spans="1:14" ht="90" x14ac:dyDescent="0.2">
      <c r="A14531">
        <v>53047</v>
      </c>
      <c r="B14531" t="s">
        <v>10030</v>
      </c>
      <c r="C14531" s="15" t="s">
        <v>10031</v>
      </c>
      <c r="D14531" s="15" t="s">
        <v>10032</v>
      </c>
      <c r="E14531">
        <v>210817</v>
      </c>
      <c r="F14531">
        <v>303090</v>
      </c>
      <c r="H14531">
        <v>1</v>
      </c>
      <c r="K14531" s="16">
        <f t="shared" si="712"/>
        <v>225574.19</v>
      </c>
      <c r="L14531" s="16">
        <f t="shared" si="711"/>
        <v>237446.51578947369</v>
      </c>
      <c r="M14531" s="16">
        <f t="shared" si="713"/>
        <v>269825.58612440195</v>
      </c>
      <c r="N14531" t="e">
        <f>INDEX(XML!$A$2:$R$782,MATCH(C14531,XML!$D$2:$D$737,0),2)</f>
        <v>#N/A</v>
      </c>
    </row>
    <row r="14532" spans="1:14" ht="15.75" x14ac:dyDescent="0.25">
      <c r="A14532" s="184" t="s">
        <v>10058</v>
      </c>
      <c r="B14532" s="184"/>
      <c r="C14532" s="185"/>
      <c r="D14532" s="185"/>
      <c r="E14532" s="184"/>
      <c r="F14532" s="184"/>
      <c r="G14532" s="184"/>
      <c r="H14532" s="184"/>
      <c r="I14532" s="184"/>
      <c r="J14532" s="184"/>
      <c r="K14532" s="16">
        <f t="shared" si="712"/>
        <v>0</v>
      </c>
      <c r="L14532" s="16">
        <f t="shared" si="711"/>
        <v>0</v>
      </c>
      <c r="M14532" s="16">
        <f t="shared" si="713"/>
        <v>0</v>
      </c>
      <c r="N14532" t="e">
        <f>INDEX(XML!$A$2:$R$782,MATCH(C14532,XML!$D$2:$D$737,0),2)</f>
        <v>#N/A</v>
      </c>
    </row>
    <row r="14533" spans="1:14" ht="67.5" x14ac:dyDescent="0.2">
      <c r="A14533">
        <v>68410</v>
      </c>
      <c r="B14533" t="s">
        <v>25537</v>
      </c>
      <c r="C14533" s="15" t="s">
        <v>25538</v>
      </c>
      <c r="D14533" s="15" t="s">
        <v>29009</v>
      </c>
      <c r="E14533">
        <v>97490</v>
      </c>
      <c r="F14533">
        <v>97490</v>
      </c>
      <c r="H14533">
        <v>4</v>
      </c>
      <c r="K14533" s="16">
        <f t="shared" si="712"/>
        <v>104314.3</v>
      </c>
      <c r="L14533" s="16">
        <f t="shared" ref="L14533:L14596" si="714">K14533*100/95</f>
        <v>109804.52631578948</v>
      </c>
      <c r="M14533" s="16">
        <f t="shared" si="713"/>
        <v>124777.87081339714</v>
      </c>
      <c r="N14533" t="e">
        <f>INDEX(XML!$A$2:$R$782,MATCH(C14533,XML!$D$2:$D$737,0),2)</f>
        <v>#N/A</v>
      </c>
    </row>
    <row r="14534" spans="1:14" ht="45" x14ac:dyDescent="0.2">
      <c r="A14534">
        <v>53065</v>
      </c>
      <c r="B14534" t="s">
        <v>10059</v>
      </c>
      <c r="C14534" s="15" t="s">
        <v>10060</v>
      </c>
      <c r="D14534" s="15" t="s">
        <v>10061</v>
      </c>
      <c r="E14534">
        <v>71341</v>
      </c>
      <c r="F14534">
        <v>97420</v>
      </c>
      <c r="H14534">
        <v>4</v>
      </c>
      <c r="K14534" s="16">
        <f t="shared" si="712"/>
        <v>76334.87</v>
      </c>
      <c r="L14534" s="16">
        <f t="shared" si="714"/>
        <v>80352.494736842098</v>
      </c>
      <c r="M14534" s="16">
        <f t="shared" si="713"/>
        <v>91309.653110047831</v>
      </c>
      <c r="N14534" t="e">
        <f>INDEX(XML!$A$2:$R$782,MATCH(C14534,XML!$D$2:$D$737,0),2)</f>
        <v>#N/A</v>
      </c>
    </row>
    <row r="14535" spans="1:14" ht="202.5" x14ac:dyDescent="0.2">
      <c r="A14535">
        <v>63017</v>
      </c>
      <c r="B14535">
        <v>3100607</v>
      </c>
      <c r="C14535" s="15" t="s">
        <v>21076</v>
      </c>
      <c r="D14535" s="15" t="s">
        <v>21077</v>
      </c>
      <c r="E14535">
        <v>74740</v>
      </c>
      <c r="F14535">
        <v>74740</v>
      </c>
      <c r="H14535">
        <v>5</v>
      </c>
      <c r="K14535" s="16">
        <f t="shared" si="712"/>
        <v>79971.8</v>
      </c>
      <c r="L14535" s="16">
        <f t="shared" si="714"/>
        <v>84180.84210526316</v>
      </c>
      <c r="M14535" s="16">
        <f t="shared" si="713"/>
        <v>95660.047846889953</v>
      </c>
      <c r="N14535" t="e">
        <f>INDEX(XML!$A$2:$R$782,MATCH(C14535,XML!$D$2:$D$737,0),2)</f>
        <v>#N/A</v>
      </c>
    </row>
    <row r="14536" spans="1:14" ht="67.5" x14ac:dyDescent="0.2">
      <c r="A14536">
        <v>53072</v>
      </c>
      <c r="B14536" t="s">
        <v>10062</v>
      </c>
      <c r="C14536" s="15" t="s">
        <v>10063</v>
      </c>
      <c r="D14536" s="15" t="s">
        <v>10064</v>
      </c>
      <c r="E14536">
        <v>120471</v>
      </c>
      <c r="F14536">
        <v>141730</v>
      </c>
      <c r="H14536">
        <v>1</v>
      </c>
      <c r="K14536" s="16">
        <f t="shared" si="712"/>
        <v>128903.97</v>
      </c>
      <c r="L14536" s="16">
        <f t="shared" si="714"/>
        <v>135688.38947368422</v>
      </c>
      <c r="M14536" s="16">
        <f t="shared" si="713"/>
        <v>154191.35167464116</v>
      </c>
      <c r="N14536" t="e">
        <f>INDEX(XML!$A$2:$R$782,MATCH(C14536,XML!$D$2:$D$737,0),2)</f>
        <v>#N/A</v>
      </c>
    </row>
    <row r="14537" spans="1:14" ht="236.25" x14ac:dyDescent="0.2">
      <c r="A14537">
        <v>63016</v>
      </c>
      <c r="B14537">
        <v>3100507</v>
      </c>
      <c r="C14537" s="15" t="s">
        <v>21074</v>
      </c>
      <c r="D14537" s="15" t="s">
        <v>21075</v>
      </c>
      <c r="E14537">
        <v>35690</v>
      </c>
      <c r="F14537">
        <v>35690</v>
      </c>
      <c r="H14537">
        <v>3</v>
      </c>
      <c r="K14537" s="16">
        <f t="shared" si="712"/>
        <v>39972.800000000003</v>
      </c>
      <c r="L14537" s="16">
        <f t="shared" si="714"/>
        <v>42076.631578947374</v>
      </c>
      <c r="M14537" s="16">
        <f t="shared" si="713"/>
        <v>47814.354066985652</v>
      </c>
      <c r="N14537" t="e">
        <f>INDEX(XML!$A$2:$R$782,MATCH(C14537,XML!$D$2:$D$737,0),2)</f>
        <v>#N/A</v>
      </c>
    </row>
    <row r="14538" spans="1:14" ht="90" x14ac:dyDescent="0.2">
      <c r="A14538">
        <v>67654</v>
      </c>
      <c r="B14538">
        <v>4933427183</v>
      </c>
      <c r="C14538" s="15" t="s">
        <v>24116</v>
      </c>
      <c r="D14538" s="15" t="s">
        <v>24117</v>
      </c>
      <c r="E14538">
        <v>43944</v>
      </c>
      <c r="F14538">
        <v>52390</v>
      </c>
      <c r="H14538">
        <v>5</v>
      </c>
      <c r="K14538" s="16">
        <f t="shared" si="712"/>
        <v>49217.279999999999</v>
      </c>
      <c r="L14538" s="16">
        <f t="shared" si="714"/>
        <v>51807.663157894734</v>
      </c>
      <c r="M14538" s="16">
        <f t="shared" si="713"/>
        <v>58872.34449760765</v>
      </c>
      <c r="N14538" t="e">
        <f>INDEX(XML!$A$2:$R$782,MATCH(C14538,XML!$D$2:$D$737,0),2)</f>
        <v>#N/A</v>
      </c>
    </row>
    <row r="14539" spans="1:14" ht="112.5" x14ac:dyDescent="0.2">
      <c r="A14539">
        <v>67655</v>
      </c>
      <c r="B14539">
        <v>4933464618</v>
      </c>
      <c r="C14539" s="15" t="s">
        <v>24118</v>
      </c>
      <c r="D14539" s="15" t="s">
        <v>24119</v>
      </c>
      <c r="E14539">
        <v>132300</v>
      </c>
      <c r="F14539">
        <v>151200</v>
      </c>
      <c r="H14539">
        <v>11</v>
      </c>
      <c r="K14539" s="16">
        <f t="shared" si="712"/>
        <v>141561</v>
      </c>
      <c r="L14539" s="16">
        <f t="shared" si="714"/>
        <v>149011.57894736843</v>
      </c>
      <c r="M14539" s="16">
        <f t="shared" si="713"/>
        <v>169331.33971291868</v>
      </c>
      <c r="N14539" t="e">
        <f>INDEX(XML!$A$2:$R$782,MATCH(C14539,XML!$D$2:$D$737,0),2)</f>
        <v>#N/A</v>
      </c>
    </row>
    <row r="14540" spans="1:14" ht="101.25" x14ac:dyDescent="0.2">
      <c r="A14540">
        <v>67666</v>
      </c>
      <c r="B14540">
        <v>4933478428</v>
      </c>
      <c r="C14540" s="15" t="s">
        <v>24120</v>
      </c>
      <c r="D14540" s="15" t="s">
        <v>24121</v>
      </c>
      <c r="E14540">
        <v>131312</v>
      </c>
      <c r="F14540">
        <v>154490</v>
      </c>
      <c r="H14540">
        <v>6</v>
      </c>
      <c r="K14540" s="16">
        <f t="shared" si="712"/>
        <v>140503.84</v>
      </c>
      <c r="L14540" s="16">
        <f t="shared" si="714"/>
        <v>147898.77894736841</v>
      </c>
      <c r="M14540" s="16">
        <f t="shared" si="713"/>
        <v>168066.79425837321</v>
      </c>
      <c r="N14540" t="e">
        <f>INDEX(XML!$A$2:$R$782,MATCH(C14540,XML!$D$2:$D$737,0),2)</f>
        <v>#N/A</v>
      </c>
    </row>
    <row r="14541" spans="1:14" ht="15.75" x14ac:dyDescent="0.25">
      <c r="A14541" s="184" t="s">
        <v>10050</v>
      </c>
      <c r="B14541" s="184"/>
      <c r="C14541" s="185"/>
      <c r="D14541" s="185"/>
      <c r="E14541" s="184"/>
      <c r="F14541" s="184"/>
      <c r="G14541" s="184"/>
      <c r="H14541" s="184"/>
      <c r="I14541" s="184"/>
      <c r="J14541" s="184"/>
      <c r="K14541" s="16">
        <f t="shared" si="712"/>
        <v>0</v>
      </c>
      <c r="L14541" s="16">
        <f t="shared" si="714"/>
        <v>0</v>
      </c>
      <c r="M14541" s="16">
        <f t="shared" si="713"/>
        <v>0</v>
      </c>
      <c r="N14541" t="e">
        <f>INDEX(XML!$A$2:$R$782,MATCH(C14541,XML!$D$2:$D$737,0),2)</f>
        <v>#N/A</v>
      </c>
    </row>
    <row r="14542" spans="1:14" ht="45" x14ac:dyDescent="0.2">
      <c r="A14542">
        <v>53073</v>
      </c>
      <c r="B14542" t="s">
        <v>10054</v>
      </c>
      <c r="C14542" s="15" t="s">
        <v>10055</v>
      </c>
      <c r="D14542" s="15" t="s">
        <v>10056</v>
      </c>
      <c r="E14542">
        <v>90347</v>
      </c>
      <c r="F14542">
        <v>129900</v>
      </c>
      <c r="H14542">
        <v>3</v>
      </c>
      <c r="K14542" s="16">
        <f t="shared" si="712"/>
        <v>96671.290000000008</v>
      </c>
      <c r="L14542" s="16">
        <f t="shared" si="714"/>
        <v>101759.25263157894</v>
      </c>
      <c r="M14542" s="16">
        <f t="shared" si="713"/>
        <v>115635.51435406698</v>
      </c>
      <c r="N14542" t="e">
        <f>INDEX(XML!$A$2:$R$782,MATCH(C14542,XML!$D$2:$D$737,0),2)</f>
        <v>#N/A</v>
      </c>
    </row>
    <row r="14543" spans="1:14" ht="67.5" x14ac:dyDescent="0.2">
      <c r="A14543">
        <v>53056</v>
      </c>
      <c r="B14543" t="s">
        <v>10051</v>
      </c>
      <c r="C14543" s="15" t="s">
        <v>10052</v>
      </c>
      <c r="D14543" s="15" t="s">
        <v>10053</v>
      </c>
      <c r="E14543">
        <v>152460</v>
      </c>
      <c r="F14543">
        <v>205670</v>
      </c>
      <c r="H14543">
        <v>2</v>
      </c>
      <c r="K14543" s="16">
        <f t="shared" si="712"/>
        <v>163132.20000000001</v>
      </c>
      <c r="L14543" s="16">
        <f t="shared" si="714"/>
        <v>171718.10526315792</v>
      </c>
      <c r="M14543" s="16">
        <f t="shared" si="713"/>
        <v>195134.21052631584</v>
      </c>
      <c r="N14543" t="e">
        <f>INDEX(XML!$A$2:$R$782,MATCH(C14543,XML!$D$2:$D$737,0),2)</f>
        <v>#N/A</v>
      </c>
    </row>
    <row r="14544" spans="1:14" ht="56.25" x14ac:dyDescent="0.2">
      <c r="A14544">
        <v>47413</v>
      </c>
      <c r="B14544" t="s">
        <v>19195</v>
      </c>
      <c r="C14544" s="15" t="s">
        <v>19196</v>
      </c>
      <c r="D14544" s="15" t="s">
        <v>19197</v>
      </c>
      <c r="E14544">
        <v>84647</v>
      </c>
      <c r="F14544">
        <v>95790</v>
      </c>
      <c r="H14544">
        <v>1</v>
      </c>
      <c r="K14544" s="16">
        <f t="shared" si="712"/>
        <v>90572.290000000008</v>
      </c>
      <c r="L14544" s="16">
        <f t="shared" si="714"/>
        <v>95339.252631578944</v>
      </c>
      <c r="M14544" s="16">
        <f t="shared" si="713"/>
        <v>108340.05980861244</v>
      </c>
      <c r="N14544" t="e">
        <f>INDEX(XML!$A$2:$R$782,MATCH(C14544,XML!$D$2:$D$737,0),2)</f>
        <v>#N/A</v>
      </c>
    </row>
    <row r="14545" spans="1:14" ht="15.75" x14ac:dyDescent="0.25">
      <c r="A14545" s="184" t="s">
        <v>10057</v>
      </c>
      <c r="B14545" s="184"/>
      <c r="C14545" s="185"/>
      <c r="D14545" s="185"/>
      <c r="E14545" s="184"/>
      <c r="F14545" s="184"/>
      <c r="G14545" s="184"/>
      <c r="H14545" s="184"/>
      <c r="I14545" s="184"/>
      <c r="J14545" s="184"/>
      <c r="K14545" s="16">
        <f t="shared" si="712"/>
        <v>0</v>
      </c>
      <c r="L14545" s="16">
        <f t="shared" si="714"/>
        <v>0</v>
      </c>
      <c r="M14545" s="16">
        <f t="shared" si="713"/>
        <v>0</v>
      </c>
      <c r="N14545" t="e">
        <f>INDEX(XML!$A$2:$R$782,MATCH(C14545,XML!$D$2:$D$737,0),2)</f>
        <v>#N/A</v>
      </c>
    </row>
    <row r="14546" spans="1:14" ht="101.25" x14ac:dyDescent="0.2">
      <c r="A14546">
        <v>67662</v>
      </c>
      <c r="B14546">
        <v>4933459771</v>
      </c>
      <c r="C14546" s="15" t="s">
        <v>24114</v>
      </c>
      <c r="D14546" s="15" t="s">
        <v>24115</v>
      </c>
      <c r="E14546">
        <v>82681</v>
      </c>
      <c r="F14546">
        <v>104690</v>
      </c>
      <c r="H14546">
        <v>3</v>
      </c>
      <c r="K14546" s="16">
        <f t="shared" si="712"/>
        <v>88468.67</v>
      </c>
      <c r="L14546" s="16">
        <f t="shared" si="714"/>
        <v>93124.915789473685</v>
      </c>
      <c r="M14546" s="16">
        <f t="shared" si="713"/>
        <v>105823.76794258374</v>
      </c>
      <c r="N14546" t="e">
        <f>INDEX(XML!$A$2:$R$782,MATCH(C14546,XML!$D$2:$D$737,0),2)</f>
        <v>#N/A</v>
      </c>
    </row>
    <row r="14547" spans="1:14" ht="15.75" x14ac:dyDescent="0.25">
      <c r="A14547" s="184" t="s">
        <v>10069</v>
      </c>
      <c r="B14547" s="184"/>
      <c r="C14547" s="185"/>
      <c r="D14547" s="185"/>
      <c r="E14547" s="184"/>
      <c r="F14547" s="184"/>
      <c r="G14547" s="184"/>
      <c r="H14547" s="184"/>
      <c r="I14547" s="184"/>
      <c r="J14547" s="184"/>
      <c r="K14547" s="16">
        <f t="shared" si="712"/>
        <v>0</v>
      </c>
      <c r="L14547" s="16">
        <f t="shared" si="714"/>
        <v>0</v>
      </c>
      <c r="M14547" s="16">
        <f t="shared" si="713"/>
        <v>0</v>
      </c>
      <c r="N14547" t="e">
        <f>INDEX(XML!$A$2:$R$782,MATCH(C14547,XML!$D$2:$D$737,0),2)</f>
        <v>#N/A</v>
      </c>
    </row>
    <row r="14548" spans="1:14" ht="56.25" x14ac:dyDescent="0.2">
      <c r="A14548">
        <v>601</v>
      </c>
      <c r="B14548" t="s">
        <v>10085</v>
      </c>
      <c r="C14548" s="15" t="s">
        <v>10086</v>
      </c>
      <c r="D14548" s="15" t="s">
        <v>10087</v>
      </c>
      <c r="E14548">
        <v>16084</v>
      </c>
      <c r="F14548">
        <v>22329</v>
      </c>
      <c r="H14548" t="s">
        <v>746</v>
      </c>
      <c r="K14548" s="16">
        <f t="shared" si="712"/>
        <v>18014.080000000002</v>
      </c>
      <c r="L14548" s="16">
        <f t="shared" si="714"/>
        <v>18962.189473684211</v>
      </c>
      <c r="M14548" s="16">
        <f t="shared" si="713"/>
        <v>21547.94258373206</v>
      </c>
      <c r="N14548" t="e">
        <f>INDEX(XML!$A$2:$R$782,MATCH(C14548,XML!$D$2:$D$737,0),2)</f>
        <v>#N/A</v>
      </c>
    </row>
    <row r="14549" spans="1:14" ht="45" x14ac:dyDescent="0.2">
      <c r="A14549">
        <v>600</v>
      </c>
      <c r="B14549">
        <v>2006</v>
      </c>
      <c r="C14549" s="15" t="s">
        <v>16506</v>
      </c>
      <c r="D14549" s="15" t="s">
        <v>16507</v>
      </c>
      <c r="E14549">
        <v>20295</v>
      </c>
      <c r="F14549">
        <v>27813</v>
      </c>
      <c r="H14549" t="s">
        <v>746</v>
      </c>
      <c r="K14549" s="16">
        <f t="shared" ref="K14549:K14601" si="715">IF(E14549&gt;49999,E14549+E14549*0.07,IF(E14549&lt;=49999,E14549+E14549*0.12))</f>
        <v>22730.400000000001</v>
      </c>
      <c r="L14549" s="16">
        <f t="shared" si="714"/>
        <v>23926.736842105263</v>
      </c>
      <c r="M14549" s="16">
        <f t="shared" ref="M14549:M14601" si="716">IF(COUNTIF(C14549,"*Dahua*"),F14549-10,L14549*100/88)</f>
        <v>27189.473684210527</v>
      </c>
      <c r="N14549" t="e">
        <f>INDEX(XML!$A$2:$R$782,MATCH(C14549,XML!$D$2:$D$737,0),2)</f>
        <v>#N/A</v>
      </c>
    </row>
    <row r="14550" spans="1:14" ht="146.25" x14ac:dyDescent="0.2">
      <c r="A14550">
        <v>38074</v>
      </c>
      <c r="B14550" t="s">
        <v>10070</v>
      </c>
      <c r="C14550" s="15" t="s">
        <v>10071</v>
      </c>
      <c r="D14550" s="15" t="s">
        <v>10072</v>
      </c>
      <c r="E14550">
        <v>7134</v>
      </c>
      <c r="F14550">
        <v>9990</v>
      </c>
      <c r="K14550" s="16">
        <f t="shared" si="715"/>
        <v>7990.08</v>
      </c>
      <c r="L14550" s="16">
        <f t="shared" si="714"/>
        <v>8410.6105263157897</v>
      </c>
      <c r="M14550" s="16">
        <f t="shared" si="716"/>
        <v>9557.5119617224882</v>
      </c>
      <c r="N14550" t="e">
        <f>INDEX(XML!$A$2:$R$782,MATCH(C14550,XML!$D$2:$D$737,0),2)</f>
        <v>#N/A</v>
      </c>
    </row>
    <row r="14551" spans="1:14" ht="90" x14ac:dyDescent="0.2">
      <c r="A14551">
        <v>38853</v>
      </c>
      <c r="B14551" t="s">
        <v>10073</v>
      </c>
      <c r="C14551" s="15" t="s">
        <v>10074</v>
      </c>
      <c r="D14551" s="15" t="s">
        <v>10075</v>
      </c>
      <c r="E14551">
        <v>7890</v>
      </c>
      <c r="F14551">
        <v>9990</v>
      </c>
      <c r="H14551">
        <v>16</v>
      </c>
      <c r="K14551" s="16">
        <f t="shared" si="715"/>
        <v>8836.7999999999993</v>
      </c>
      <c r="L14551" s="16">
        <f t="shared" si="714"/>
        <v>9301.8947368421032</v>
      </c>
      <c r="M14551" s="16">
        <f t="shared" si="716"/>
        <v>10570.334928229662</v>
      </c>
      <c r="N14551" t="e">
        <f>INDEX(XML!$A$2:$R$782,MATCH(C14551,XML!$D$2:$D$737,0),2)</f>
        <v>#N/A</v>
      </c>
    </row>
    <row r="14552" spans="1:14" ht="112.5" x14ac:dyDescent="0.2">
      <c r="A14552">
        <v>38275</v>
      </c>
      <c r="B14552" t="s">
        <v>10076</v>
      </c>
      <c r="C14552" s="15" t="s">
        <v>10077</v>
      </c>
      <c r="D14552" s="15" t="s">
        <v>10078</v>
      </c>
      <c r="E14552">
        <v>15788</v>
      </c>
      <c r="F14552">
        <v>18990</v>
      </c>
      <c r="H14552">
        <v>19</v>
      </c>
      <c r="K14552" s="16">
        <f t="shared" si="715"/>
        <v>17682.560000000001</v>
      </c>
      <c r="L14552" s="16">
        <f t="shared" si="714"/>
        <v>18613.221052631583</v>
      </c>
      <c r="M14552" s="16">
        <f t="shared" si="716"/>
        <v>21151.387559808616</v>
      </c>
      <c r="N14552" t="e">
        <f>INDEX(XML!$A$2:$R$782,MATCH(C14552,XML!$D$2:$D$737,0),2)</f>
        <v>#N/A</v>
      </c>
    </row>
    <row r="14553" spans="1:14" ht="258.75" x14ac:dyDescent="0.2">
      <c r="A14553">
        <v>41477</v>
      </c>
      <c r="B14553" t="s">
        <v>10079</v>
      </c>
      <c r="C14553" s="15" t="s">
        <v>10080</v>
      </c>
      <c r="D14553" s="15" t="s">
        <v>10081</v>
      </c>
      <c r="E14553">
        <v>17308</v>
      </c>
      <c r="F14553">
        <v>19990</v>
      </c>
      <c r="H14553">
        <v>48</v>
      </c>
      <c r="K14553" s="16">
        <f t="shared" si="715"/>
        <v>19384.96</v>
      </c>
      <c r="L14553" s="16">
        <f t="shared" si="714"/>
        <v>20405.221052631579</v>
      </c>
      <c r="M14553" s="16">
        <f t="shared" si="716"/>
        <v>23187.751196172248</v>
      </c>
      <c r="N14553" t="e">
        <f>INDEX(XML!$A$2:$R$782,MATCH(C14553,XML!$D$2:$D$737,0),2)</f>
        <v>#N/A</v>
      </c>
    </row>
    <row r="14554" spans="1:14" ht="112.5" x14ac:dyDescent="0.2">
      <c r="A14554">
        <v>38263</v>
      </c>
      <c r="B14554" t="s">
        <v>10082</v>
      </c>
      <c r="C14554" s="15" t="s">
        <v>10083</v>
      </c>
      <c r="D14554" s="15" t="s">
        <v>10084</v>
      </c>
      <c r="E14554">
        <v>46881</v>
      </c>
      <c r="F14554">
        <v>54990</v>
      </c>
      <c r="H14554">
        <v>24</v>
      </c>
      <c r="I14554">
        <v>1</v>
      </c>
      <c r="K14554" s="16">
        <f t="shared" si="715"/>
        <v>52506.720000000001</v>
      </c>
      <c r="L14554" s="16">
        <f t="shared" si="714"/>
        <v>55270.231578947365</v>
      </c>
      <c r="M14554" s="16">
        <f t="shared" si="716"/>
        <v>62807.08133971291</v>
      </c>
      <c r="N14554" t="e">
        <f>INDEX(XML!$A$2:$R$782,MATCH(C14554,XML!$D$2:$D$737,0),2)</f>
        <v>#N/A</v>
      </c>
    </row>
    <row r="14555" spans="1:14" ht="67.5" x14ac:dyDescent="0.2">
      <c r="A14555">
        <v>36418</v>
      </c>
      <c r="B14555" t="s">
        <v>47248</v>
      </c>
      <c r="C14555" s="15" t="s">
        <v>47249</v>
      </c>
      <c r="D14555" s="15" t="s">
        <v>47250</v>
      </c>
      <c r="E14555">
        <v>9155</v>
      </c>
      <c r="F14555">
        <v>11759</v>
      </c>
      <c r="H14555">
        <v>4</v>
      </c>
      <c r="K14555" s="16">
        <f t="shared" si="715"/>
        <v>10253.6</v>
      </c>
      <c r="L14555" s="16">
        <f t="shared" si="714"/>
        <v>10793.263157894737</v>
      </c>
      <c r="M14555" s="16">
        <f t="shared" si="716"/>
        <v>12265.071770334929</v>
      </c>
      <c r="N14555" t="e">
        <f>INDEX(XML!$A$2:$R$782,MATCH(C14555,XML!$D$2:$D$737,0),2)</f>
        <v>#N/A</v>
      </c>
    </row>
    <row r="14556" spans="1:14" ht="56.25" x14ac:dyDescent="0.2">
      <c r="A14556">
        <v>36413</v>
      </c>
      <c r="B14556" t="s">
        <v>47051</v>
      </c>
      <c r="C14556" s="15" t="s">
        <v>47052</v>
      </c>
      <c r="D14556" s="15" t="s">
        <v>47053</v>
      </c>
      <c r="E14556">
        <v>19363</v>
      </c>
      <c r="F14556">
        <v>25241</v>
      </c>
      <c r="K14556" s="16">
        <f t="shared" si="715"/>
        <v>21686.560000000001</v>
      </c>
      <c r="L14556" s="16">
        <f t="shared" si="714"/>
        <v>22827.957894736843</v>
      </c>
      <c r="M14556" s="16">
        <f t="shared" si="716"/>
        <v>25940.861244019143</v>
      </c>
      <c r="N14556" t="e">
        <f>INDEX(XML!$A$2:$R$782,MATCH(C14556,XML!$D$2:$D$737,0),2)</f>
        <v>#N/A</v>
      </c>
    </row>
    <row r="14557" spans="1:14" ht="45" x14ac:dyDescent="0.2">
      <c r="A14557">
        <v>36416</v>
      </c>
      <c r="B14557" t="s">
        <v>47251</v>
      </c>
      <c r="C14557" s="15" t="s">
        <v>47252</v>
      </c>
      <c r="D14557" s="15" t="s">
        <v>47253</v>
      </c>
      <c r="E14557">
        <v>14883</v>
      </c>
      <c r="F14557">
        <v>21389</v>
      </c>
      <c r="K14557" s="16">
        <f t="shared" si="715"/>
        <v>16668.96</v>
      </c>
      <c r="L14557" s="16">
        <f t="shared" si="714"/>
        <v>17546.273684210526</v>
      </c>
      <c r="M14557" s="16">
        <f t="shared" si="716"/>
        <v>19938.947368421053</v>
      </c>
      <c r="N14557" t="e">
        <f>INDEX(XML!$A$2:$R$782,MATCH(C14557,XML!$D$2:$D$737,0),2)</f>
        <v>#N/A</v>
      </c>
    </row>
    <row r="14558" spans="1:14" ht="15.75" x14ac:dyDescent="0.25">
      <c r="A14558" s="184" t="s">
        <v>10088</v>
      </c>
      <c r="B14558" s="184"/>
      <c r="C14558" s="185"/>
      <c r="D14558" s="185"/>
      <c r="E14558" s="184"/>
      <c r="F14558" s="184"/>
      <c r="G14558" s="184"/>
      <c r="H14558" s="184"/>
      <c r="I14558" s="184"/>
      <c r="J14558" s="184"/>
      <c r="K14558" s="16">
        <f t="shared" si="715"/>
        <v>0</v>
      </c>
      <c r="L14558" s="16">
        <f t="shared" si="714"/>
        <v>0</v>
      </c>
      <c r="M14558" s="16">
        <f t="shared" si="716"/>
        <v>0</v>
      </c>
      <c r="N14558" t="e">
        <f>INDEX(XML!$A$2:$R$782,MATCH(C14558,XML!$D$2:$D$737,0),2)</f>
        <v>#N/A</v>
      </c>
    </row>
    <row r="14559" spans="1:14" ht="33.75" x14ac:dyDescent="0.2">
      <c r="A14559">
        <v>163</v>
      </c>
      <c r="B14559" t="s">
        <v>42072</v>
      </c>
      <c r="C14559" s="15" t="s">
        <v>42073</v>
      </c>
      <c r="D14559" s="15" t="s">
        <v>42074</v>
      </c>
      <c r="E14559">
        <v>1888</v>
      </c>
      <c r="F14559">
        <v>3299</v>
      </c>
      <c r="H14559" t="s">
        <v>746</v>
      </c>
      <c r="K14559" s="16">
        <f t="shared" si="715"/>
        <v>2114.56</v>
      </c>
      <c r="L14559" s="16">
        <f t="shared" si="714"/>
        <v>2225.8526315789472</v>
      </c>
      <c r="M14559" s="16">
        <f t="shared" si="716"/>
        <v>2529.3779904306216</v>
      </c>
      <c r="N14559" t="e">
        <f>INDEX(XML!$A$2:$R$782,MATCH(C14559,XML!$D$2:$D$737,0),2)</f>
        <v>#N/A</v>
      </c>
    </row>
    <row r="14560" spans="1:14" ht="45" x14ac:dyDescent="0.2">
      <c r="A14560">
        <v>1028</v>
      </c>
      <c r="B14560" t="s">
        <v>10089</v>
      </c>
      <c r="C14560" s="15" t="s">
        <v>10090</v>
      </c>
      <c r="D14560" s="15" t="s">
        <v>10091</v>
      </c>
      <c r="E14560">
        <v>246</v>
      </c>
      <c r="F14560">
        <v>297</v>
      </c>
      <c r="H14560">
        <v>240</v>
      </c>
      <c r="K14560" s="16">
        <f t="shared" si="715"/>
        <v>275.52</v>
      </c>
      <c r="L14560" s="16">
        <f t="shared" si="714"/>
        <v>290.02105263157893</v>
      </c>
      <c r="M14560" s="16">
        <f t="shared" si="716"/>
        <v>329.56937799043061</v>
      </c>
      <c r="N14560" t="e">
        <f>INDEX(XML!$A$2:$R$782,MATCH(C14560,XML!$D$2:$D$737,0),2)</f>
        <v>#N/A</v>
      </c>
    </row>
    <row r="14561" spans="1:14" ht="33.75" x14ac:dyDescent="0.2">
      <c r="A14561">
        <v>12578</v>
      </c>
      <c r="B14561" t="s">
        <v>10092</v>
      </c>
      <c r="C14561" s="15" t="s">
        <v>31376</v>
      </c>
      <c r="D14561" s="15" t="s">
        <v>10093</v>
      </c>
      <c r="E14561">
        <v>1691</v>
      </c>
      <c r="F14561">
        <v>2564</v>
      </c>
      <c r="H14561" t="s">
        <v>768</v>
      </c>
      <c r="K14561" s="16">
        <f t="shared" si="715"/>
        <v>1893.92</v>
      </c>
      <c r="L14561" s="16">
        <f t="shared" si="714"/>
        <v>1993.6</v>
      </c>
      <c r="M14561" s="16">
        <f t="shared" si="716"/>
        <v>2265.4545454545455</v>
      </c>
      <c r="N14561" t="e">
        <f>INDEX(XML!$A$2:$R$782,MATCH(C14561,XML!$D$2:$D$737,0),2)</f>
        <v>#N/A</v>
      </c>
    </row>
    <row r="14562" spans="1:14" ht="45" x14ac:dyDescent="0.2">
      <c r="A14562">
        <v>1343</v>
      </c>
      <c r="B14562" t="s">
        <v>10094</v>
      </c>
      <c r="C14562" s="15" t="s">
        <v>10095</v>
      </c>
      <c r="D14562" s="15" t="s">
        <v>10096</v>
      </c>
      <c r="E14562">
        <v>4341</v>
      </c>
      <c r="F14562">
        <v>6527</v>
      </c>
      <c r="H14562" t="s">
        <v>746</v>
      </c>
      <c r="K14562" s="16">
        <f t="shared" si="715"/>
        <v>4861.92</v>
      </c>
      <c r="L14562" s="16">
        <f t="shared" si="714"/>
        <v>5117.8105263157895</v>
      </c>
      <c r="M14562" s="16">
        <f t="shared" si="716"/>
        <v>5815.6937799043062</v>
      </c>
      <c r="N14562" t="e">
        <f>INDEX(XML!$A$2:$R$782,MATCH(C14562,XML!$D$2:$D$737,0),2)</f>
        <v>#N/A</v>
      </c>
    </row>
    <row r="14563" spans="1:14" ht="56.25" x14ac:dyDescent="0.2">
      <c r="A14563">
        <v>54256</v>
      </c>
      <c r="B14563" t="s">
        <v>14443</v>
      </c>
      <c r="C14563" s="15" t="s">
        <v>14444</v>
      </c>
      <c r="D14563" s="15" t="s">
        <v>14445</v>
      </c>
      <c r="E14563">
        <v>25032</v>
      </c>
      <c r="F14563">
        <v>32542</v>
      </c>
      <c r="K14563" s="16">
        <f t="shared" si="715"/>
        <v>28035.84</v>
      </c>
      <c r="L14563" s="16">
        <f t="shared" si="714"/>
        <v>29511.410526315791</v>
      </c>
      <c r="M14563" s="16">
        <f t="shared" si="716"/>
        <v>33535.693779904308</v>
      </c>
      <c r="N14563" t="e">
        <f>INDEX(XML!$A$2:$R$782,MATCH(C14563,XML!$D$2:$D$737,0),2)</f>
        <v>#N/A</v>
      </c>
    </row>
    <row r="14564" spans="1:14" ht="45" x14ac:dyDescent="0.2">
      <c r="A14564">
        <v>54279</v>
      </c>
      <c r="B14564" t="s">
        <v>14440</v>
      </c>
      <c r="C14564" s="15" t="s">
        <v>14441</v>
      </c>
      <c r="D14564" s="15" t="s">
        <v>14442</v>
      </c>
      <c r="E14564">
        <v>17522</v>
      </c>
      <c r="F14564">
        <v>21395</v>
      </c>
      <c r="H14564">
        <v>1</v>
      </c>
      <c r="K14564" s="16">
        <f t="shared" si="715"/>
        <v>19624.64</v>
      </c>
      <c r="L14564" s="16">
        <f t="shared" si="714"/>
        <v>20657.515789473684</v>
      </c>
      <c r="M14564" s="16">
        <f t="shared" si="716"/>
        <v>23474.44976076555</v>
      </c>
      <c r="N14564" t="e">
        <f>INDEX(XML!$A$2:$R$782,MATCH(C14564,XML!$D$2:$D$737,0),2)</f>
        <v>#N/A</v>
      </c>
    </row>
    <row r="14565" spans="1:14" ht="56.25" x14ac:dyDescent="0.2">
      <c r="A14565">
        <v>54281</v>
      </c>
      <c r="B14565" t="s">
        <v>14437</v>
      </c>
      <c r="C14565" s="15" t="s">
        <v>14438</v>
      </c>
      <c r="D14565" s="15" t="s">
        <v>14439</v>
      </c>
      <c r="E14565">
        <v>11854</v>
      </c>
      <c r="F14565">
        <v>14158</v>
      </c>
      <c r="H14565">
        <v>6</v>
      </c>
      <c r="K14565" s="16">
        <f t="shared" si="715"/>
        <v>13276.48</v>
      </c>
      <c r="L14565" s="16">
        <f t="shared" si="714"/>
        <v>13975.242105263158</v>
      </c>
      <c r="M14565" s="16">
        <f t="shared" si="716"/>
        <v>15880.956937799043</v>
      </c>
      <c r="N14565" t="e">
        <f>INDEX(XML!$A$2:$R$782,MATCH(C14565,XML!$D$2:$D$737,0),2)</f>
        <v>#N/A</v>
      </c>
    </row>
    <row r="14566" spans="1:14" ht="45" x14ac:dyDescent="0.2">
      <c r="A14566">
        <v>54283</v>
      </c>
      <c r="B14566" t="s">
        <v>14434</v>
      </c>
      <c r="C14566" s="15" t="s">
        <v>14435</v>
      </c>
      <c r="D14566" s="15" t="s">
        <v>14436</v>
      </c>
      <c r="E14566">
        <v>21040</v>
      </c>
      <c r="F14566">
        <v>27352</v>
      </c>
      <c r="H14566">
        <v>1</v>
      </c>
      <c r="K14566" s="16">
        <f t="shared" si="715"/>
        <v>23564.799999999999</v>
      </c>
      <c r="L14566" s="16">
        <f t="shared" si="714"/>
        <v>24805.052631578947</v>
      </c>
      <c r="M14566" s="16">
        <f t="shared" si="716"/>
        <v>28187.559808612441</v>
      </c>
      <c r="N14566" t="e">
        <f>INDEX(XML!$A$2:$R$782,MATCH(C14566,XML!$D$2:$D$737,0),2)</f>
        <v>#N/A</v>
      </c>
    </row>
    <row r="14567" spans="1:14" ht="45" x14ac:dyDescent="0.2">
      <c r="A14567">
        <v>54288</v>
      </c>
      <c r="B14567" t="s">
        <v>14431</v>
      </c>
      <c r="C14567" s="15" t="s">
        <v>14432</v>
      </c>
      <c r="D14567" s="15" t="s">
        <v>14433</v>
      </c>
      <c r="E14567">
        <v>24994</v>
      </c>
      <c r="F14567">
        <v>37491</v>
      </c>
      <c r="K14567" s="16">
        <f t="shared" si="715"/>
        <v>27993.279999999999</v>
      </c>
      <c r="L14567" s="16">
        <f t="shared" si="714"/>
        <v>29466.610526315788</v>
      </c>
      <c r="M14567" s="16">
        <f t="shared" si="716"/>
        <v>33484.784688995212</v>
      </c>
      <c r="N14567" t="e">
        <f>INDEX(XML!$A$2:$R$782,MATCH(C14567,XML!$D$2:$D$737,0),2)</f>
        <v>#N/A</v>
      </c>
    </row>
    <row r="14568" spans="1:14" ht="56.25" x14ac:dyDescent="0.2">
      <c r="A14568">
        <v>54290</v>
      </c>
      <c r="B14568" t="s">
        <v>14428</v>
      </c>
      <c r="C14568" s="15" t="s">
        <v>14429</v>
      </c>
      <c r="D14568" s="15" t="s">
        <v>14430</v>
      </c>
      <c r="E14568">
        <v>17615</v>
      </c>
      <c r="F14568">
        <v>26423</v>
      </c>
      <c r="H14568">
        <v>8</v>
      </c>
      <c r="K14568" s="16">
        <f t="shared" si="715"/>
        <v>19728.8</v>
      </c>
      <c r="L14568" s="16">
        <f t="shared" si="714"/>
        <v>20767.157894736843</v>
      </c>
      <c r="M14568" s="16">
        <f t="shared" si="716"/>
        <v>23599.043062200959</v>
      </c>
      <c r="N14568" t="e">
        <f>INDEX(XML!$A$2:$R$782,MATCH(C14568,XML!$D$2:$D$737,0),2)</f>
        <v>#N/A</v>
      </c>
    </row>
    <row r="14569" spans="1:14" ht="56.25" x14ac:dyDescent="0.2">
      <c r="A14569">
        <v>54294</v>
      </c>
      <c r="B14569" t="s">
        <v>14425</v>
      </c>
      <c r="C14569" s="15" t="s">
        <v>14426</v>
      </c>
      <c r="D14569" s="15" t="s">
        <v>14427</v>
      </c>
      <c r="E14569">
        <v>37664</v>
      </c>
      <c r="F14569">
        <v>56497</v>
      </c>
      <c r="H14569">
        <v>2</v>
      </c>
      <c r="K14569" s="16">
        <f t="shared" si="715"/>
        <v>42183.68</v>
      </c>
      <c r="L14569" s="16">
        <f t="shared" si="714"/>
        <v>44403.873684210528</v>
      </c>
      <c r="M14569" s="16">
        <f t="shared" si="716"/>
        <v>50458.947368421053</v>
      </c>
      <c r="N14569" t="e">
        <f>INDEX(XML!$A$2:$R$782,MATCH(C14569,XML!$D$2:$D$737,0),2)</f>
        <v>#N/A</v>
      </c>
    </row>
    <row r="14570" spans="1:14" ht="56.25" x14ac:dyDescent="0.2">
      <c r="A14570">
        <v>54295</v>
      </c>
      <c r="B14570" t="s">
        <v>14422</v>
      </c>
      <c r="C14570" s="15" t="s">
        <v>14423</v>
      </c>
      <c r="D14570" s="15" t="s">
        <v>14424</v>
      </c>
      <c r="E14570">
        <v>10569</v>
      </c>
      <c r="F14570">
        <v>12065</v>
      </c>
      <c r="H14570">
        <v>3</v>
      </c>
      <c r="K14570" s="16">
        <f t="shared" si="715"/>
        <v>11837.28</v>
      </c>
      <c r="L14570" s="16">
        <f t="shared" si="714"/>
        <v>12460.294736842105</v>
      </c>
      <c r="M14570" s="16">
        <f t="shared" si="716"/>
        <v>14159.425837320574</v>
      </c>
      <c r="N14570" t="e">
        <f>INDEX(XML!$A$2:$R$782,MATCH(C14570,XML!$D$2:$D$737,0),2)</f>
        <v>#N/A</v>
      </c>
    </row>
    <row r="14571" spans="1:14" ht="45" x14ac:dyDescent="0.2">
      <c r="A14571">
        <v>54298</v>
      </c>
      <c r="B14571" t="s">
        <v>14419</v>
      </c>
      <c r="C14571" s="15" t="s">
        <v>14420</v>
      </c>
      <c r="D14571" s="15" t="s">
        <v>14421</v>
      </c>
      <c r="E14571">
        <v>5886</v>
      </c>
      <c r="F14571">
        <v>8830</v>
      </c>
      <c r="H14571">
        <v>5</v>
      </c>
      <c r="K14571" s="16">
        <f t="shared" si="715"/>
        <v>6592.32</v>
      </c>
      <c r="L14571" s="16">
        <f t="shared" si="714"/>
        <v>6939.2842105263162</v>
      </c>
      <c r="M14571" s="16">
        <f t="shared" si="716"/>
        <v>7885.5502392344497</v>
      </c>
      <c r="N14571" t="e">
        <f>INDEX(XML!$A$2:$R$782,MATCH(C14571,XML!$D$2:$D$737,0),2)</f>
        <v>#N/A</v>
      </c>
    </row>
    <row r="14572" spans="1:14" ht="22.5" x14ac:dyDescent="0.2">
      <c r="A14572">
        <v>54299</v>
      </c>
      <c r="B14572" t="s">
        <v>14416</v>
      </c>
      <c r="C14572" s="15" t="s">
        <v>14417</v>
      </c>
      <c r="D14572" s="15" t="s">
        <v>14418</v>
      </c>
      <c r="E14572">
        <v>30357</v>
      </c>
      <c r="F14572">
        <v>45536</v>
      </c>
      <c r="H14572">
        <v>1</v>
      </c>
      <c r="K14572" s="16">
        <f t="shared" si="715"/>
        <v>33999.839999999997</v>
      </c>
      <c r="L14572" s="16">
        <f t="shared" si="714"/>
        <v>35789.30526315789</v>
      </c>
      <c r="M14572" s="16">
        <f t="shared" si="716"/>
        <v>40669.665071770331</v>
      </c>
      <c r="N14572" t="e">
        <f>INDEX(XML!$A$2:$R$782,MATCH(C14572,XML!$D$2:$D$737,0),2)</f>
        <v>#N/A</v>
      </c>
    </row>
    <row r="14573" spans="1:14" ht="45" x14ac:dyDescent="0.2">
      <c r="A14573">
        <v>54300</v>
      </c>
      <c r="B14573" t="s">
        <v>14413</v>
      </c>
      <c r="C14573" s="15" t="s">
        <v>14414</v>
      </c>
      <c r="D14573" s="15" t="s">
        <v>14415</v>
      </c>
      <c r="E14573">
        <v>8645</v>
      </c>
      <c r="F14573">
        <v>10058</v>
      </c>
      <c r="H14573">
        <v>3</v>
      </c>
      <c r="K14573" s="16">
        <f t="shared" si="715"/>
        <v>9682.4</v>
      </c>
      <c r="L14573" s="16">
        <f t="shared" si="714"/>
        <v>10192</v>
      </c>
      <c r="M14573" s="16">
        <f t="shared" si="716"/>
        <v>11581.818181818182</v>
      </c>
      <c r="N14573" t="e">
        <f>INDEX(XML!$A$2:$R$782,MATCH(C14573,XML!$D$2:$D$737,0),2)</f>
        <v>#N/A</v>
      </c>
    </row>
    <row r="14574" spans="1:14" ht="56.25" x14ac:dyDescent="0.2">
      <c r="A14574">
        <v>54302</v>
      </c>
      <c r="B14574" t="s">
        <v>14410</v>
      </c>
      <c r="C14574" s="15" t="s">
        <v>14411</v>
      </c>
      <c r="D14574" s="15" t="s">
        <v>14412</v>
      </c>
      <c r="E14574">
        <v>27916</v>
      </c>
      <c r="F14574">
        <v>41874</v>
      </c>
      <c r="H14574">
        <v>13</v>
      </c>
      <c r="K14574" s="16">
        <f t="shared" si="715"/>
        <v>31265.919999999998</v>
      </c>
      <c r="L14574" s="16">
        <f t="shared" si="714"/>
        <v>32911.494736842105</v>
      </c>
      <c r="M14574" s="16">
        <f t="shared" si="716"/>
        <v>37399.425837320574</v>
      </c>
      <c r="N14574" t="e">
        <f>INDEX(XML!$A$2:$R$782,MATCH(C14574,XML!$D$2:$D$737,0),2)</f>
        <v>#N/A</v>
      </c>
    </row>
    <row r="14575" spans="1:14" ht="45" x14ac:dyDescent="0.2">
      <c r="A14575">
        <v>54303</v>
      </c>
      <c r="B14575" t="s">
        <v>14407</v>
      </c>
      <c r="C14575" s="15" t="s">
        <v>14408</v>
      </c>
      <c r="D14575" s="15" t="s">
        <v>14409</v>
      </c>
      <c r="E14575">
        <v>19077</v>
      </c>
      <c r="F14575">
        <v>28616</v>
      </c>
      <c r="H14575">
        <v>5</v>
      </c>
      <c r="K14575" s="16">
        <f t="shared" si="715"/>
        <v>21366.239999999998</v>
      </c>
      <c r="L14575" s="16">
        <f t="shared" si="714"/>
        <v>22490.778947368421</v>
      </c>
      <c r="M14575" s="16">
        <f t="shared" si="716"/>
        <v>25557.703349282299</v>
      </c>
      <c r="N14575" t="e">
        <f>INDEX(XML!$A$2:$R$782,MATCH(C14575,XML!$D$2:$D$737,0),2)</f>
        <v>#N/A</v>
      </c>
    </row>
    <row r="14576" spans="1:14" ht="45" x14ac:dyDescent="0.2">
      <c r="A14576">
        <v>54344</v>
      </c>
      <c r="B14576" t="s">
        <v>14404</v>
      </c>
      <c r="C14576" s="15" t="s">
        <v>14405</v>
      </c>
      <c r="D14576" s="15" t="s">
        <v>14406</v>
      </c>
      <c r="E14576">
        <v>34218</v>
      </c>
      <c r="F14576">
        <v>44483</v>
      </c>
      <c r="H14576">
        <v>17</v>
      </c>
      <c r="K14576" s="16">
        <f t="shared" si="715"/>
        <v>38324.160000000003</v>
      </c>
      <c r="L14576" s="16">
        <f t="shared" si="714"/>
        <v>40341.221052631583</v>
      </c>
      <c r="M14576" s="16">
        <f t="shared" si="716"/>
        <v>45842.296650717704</v>
      </c>
      <c r="N14576" t="e">
        <f>INDEX(XML!$A$2:$R$782,MATCH(C14576,XML!$D$2:$D$737,0),2)</f>
        <v>#N/A</v>
      </c>
    </row>
    <row r="14577" spans="1:14" ht="56.25" x14ac:dyDescent="0.2">
      <c r="A14577">
        <v>54348</v>
      </c>
      <c r="B14577" t="s">
        <v>14401</v>
      </c>
      <c r="C14577" s="15" t="s">
        <v>14402</v>
      </c>
      <c r="D14577" s="15" t="s">
        <v>14403</v>
      </c>
      <c r="E14577">
        <v>11593</v>
      </c>
      <c r="F14577">
        <v>17390</v>
      </c>
      <c r="H14577">
        <v>5</v>
      </c>
      <c r="K14577" s="16">
        <f t="shared" si="715"/>
        <v>12984.16</v>
      </c>
      <c r="L14577" s="16">
        <f t="shared" si="714"/>
        <v>13667.536842105263</v>
      </c>
      <c r="M14577" s="16">
        <f t="shared" si="716"/>
        <v>15531.291866028709</v>
      </c>
      <c r="N14577" t="e">
        <f>INDEX(XML!$A$2:$R$782,MATCH(C14577,XML!$D$2:$D$737,0),2)</f>
        <v>#N/A</v>
      </c>
    </row>
    <row r="14578" spans="1:14" ht="33.75" x14ac:dyDescent="0.2">
      <c r="A14578">
        <v>54349</v>
      </c>
      <c r="B14578" t="s">
        <v>14398</v>
      </c>
      <c r="C14578" s="15" t="s">
        <v>14399</v>
      </c>
      <c r="D14578" s="15" t="s">
        <v>14400</v>
      </c>
      <c r="E14578">
        <v>6769</v>
      </c>
      <c r="F14578">
        <v>7860</v>
      </c>
      <c r="H14578">
        <v>7</v>
      </c>
      <c r="K14578" s="16">
        <f t="shared" si="715"/>
        <v>7581.28</v>
      </c>
      <c r="L14578" s="16">
        <f t="shared" si="714"/>
        <v>7980.2947368421055</v>
      </c>
      <c r="M14578" s="16">
        <f t="shared" si="716"/>
        <v>9068.5167464114838</v>
      </c>
      <c r="N14578" t="e">
        <f>INDEX(XML!$A$2:$R$782,MATCH(C14578,XML!$D$2:$D$737,0),2)</f>
        <v>#N/A</v>
      </c>
    </row>
    <row r="14579" spans="1:14" ht="33.75" x14ac:dyDescent="0.2">
      <c r="A14579">
        <v>54351</v>
      </c>
      <c r="B14579" t="s">
        <v>14395</v>
      </c>
      <c r="C14579" s="15" t="s">
        <v>14396</v>
      </c>
      <c r="D14579" s="15" t="s">
        <v>14397</v>
      </c>
      <c r="E14579">
        <v>6421</v>
      </c>
      <c r="F14579">
        <v>9632</v>
      </c>
      <c r="K14579" s="16">
        <f t="shared" si="715"/>
        <v>7191.52</v>
      </c>
      <c r="L14579" s="16">
        <f t="shared" si="714"/>
        <v>7570.0210526315786</v>
      </c>
      <c r="M14579" s="16">
        <f t="shared" si="716"/>
        <v>8602.2966507177025</v>
      </c>
      <c r="N14579" t="e">
        <f>INDEX(XML!$A$2:$R$782,MATCH(C14579,XML!$D$2:$D$737,0),2)</f>
        <v>#N/A</v>
      </c>
    </row>
    <row r="14580" spans="1:14" ht="15.75" x14ac:dyDescent="0.25">
      <c r="A14580" s="184" t="s">
        <v>10097</v>
      </c>
      <c r="B14580" s="184"/>
      <c r="C14580" s="185"/>
      <c r="D14580" s="185"/>
      <c r="E14580" s="184"/>
      <c r="F14580" s="184"/>
      <c r="G14580" s="184"/>
      <c r="H14580" s="184"/>
      <c r="I14580" s="184"/>
      <c r="J14580" s="184"/>
      <c r="K14580" s="16">
        <f t="shared" si="715"/>
        <v>0</v>
      </c>
      <c r="L14580" s="16">
        <f t="shared" si="714"/>
        <v>0</v>
      </c>
      <c r="M14580" s="16">
        <f t="shared" si="716"/>
        <v>0</v>
      </c>
      <c r="N14580" t="e">
        <f>INDEX(XML!$A$2:$R$782,MATCH(C14580,XML!$D$2:$D$737,0),2)</f>
        <v>#N/A</v>
      </c>
    </row>
    <row r="14581" spans="1:14" ht="56.25" x14ac:dyDescent="0.2">
      <c r="A14581">
        <v>13806</v>
      </c>
      <c r="C14581" s="15" t="s">
        <v>10098</v>
      </c>
      <c r="D14581" s="15" t="s">
        <v>10099</v>
      </c>
      <c r="E14581">
        <v>58</v>
      </c>
      <c r="F14581">
        <v>572</v>
      </c>
      <c r="H14581">
        <v>39</v>
      </c>
      <c r="K14581" s="16">
        <f t="shared" si="715"/>
        <v>64.959999999999994</v>
      </c>
      <c r="L14581" s="16">
        <f t="shared" si="714"/>
        <v>68.378947368421038</v>
      </c>
      <c r="M14581" s="16">
        <f t="shared" si="716"/>
        <v>77.703349282296642</v>
      </c>
      <c r="N14581" t="e">
        <f>INDEX(XML!$A$2:$R$782,MATCH(C14581,XML!$D$2:$D$737,0),2)</f>
        <v>#N/A</v>
      </c>
    </row>
    <row r="14582" spans="1:14" ht="56.25" x14ac:dyDescent="0.2">
      <c r="A14582">
        <v>64800</v>
      </c>
      <c r="B14582" t="s">
        <v>43836</v>
      </c>
      <c r="C14582" s="15" t="s">
        <v>43837</v>
      </c>
      <c r="D14582" s="15" t="s">
        <v>43838</v>
      </c>
      <c r="E14582">
        <v>488000</v>
      </c>
      <c r="F14582">
        <v>610000</v>
      </c>
      <c r="H14582">
        <v>1</v>
      </c>
      <c r="K14582" s="16">
        <f t="shared" si="715"/>
        <v>522160</v>
      </c>
      <c r="L14582" s="16">
        <f t="shared" si="714"/>
        <v>549642.10526315786</v>
      </c>
      <c r="M14582" s="16">
        <f t="shared" si="716"/>
        <v>609990</v>
      </c>
      <c r="N14582" t="e">
        <f>INDEX(XML!$A$2:$R$782,MATCH(C14582,XML!$D$2:$D$737,0),2)</f>
        <v>#N/A</v>
      </c>
    </row>
    <row r="14583" spans="1:14" ht="56.25" x14ac:dyDescent="0.2">
      <c r="A14583">
        <v>13804</v>
      </c>
      <c r="C14583" s="15" t="s">
        <v>10100</v>
      </c>
      <c r="D14583" s="15" t="s">
        <v>10101</v>
      </c>
      <c r="E14583">
        <v>58</v>
      </c>
      <c r="F14583">
        <v>572</v>
      </c>
      <c r="H14583">
        <v>12</v>
      </c>
      <c r="K14583" s="16">
        <f t="shared" si="715"/>
        <v>64.959999999999994</v>
      </c>
      <c r="L14583" s="16">
        <f t="shared" si="714"/>
        <v>68.378947368421038</v>
      </c>
      <c r="M14583" s="16">
        <f t="shared" si="716"/>
        <v>77.703349282296642</v>
      </c>
      <c r="N14583" t="e">
        <f>INDEX(XML!$A$2:$R$782,MATCH(C14583,XML!$D$2:$D$737,0),2)</f>
        <v>#N/A</v>
      </c>
    </row>
    <row r="14584" spans="1:14" ht="45" x14ac:dyDescent="0.2">
      <c r="A14584">
        <v>54347</v>
      </c>
      <c r="B14584" t="s">
        <v>14446</v>
      </c>
      <c r="C14584" s="15" t="s">
        <v>27124</v>
      </c>
      <c r="D14584" s="15" t="s">
        <v>14447</v>
      </c>
      <c r="E14584">
        <v>16259</v>
      </c>
      <c r="F14584">
        <v>24388</v>
      </c>
      <c r="K14584" s="16">
        <f t="shared" si="715"/>
        <v>18210.080000000002</v>
      </c>
      <c r="L14584" s="16">
        <f t="shared" si="714"/>
        <v>19168.505263157898</v>
      </c>
      <c r="M14584" s="16">
        <f t="shared" si="716"/>
        <v>21782.392344497614</v>
      </c>
      <c r="N14584" t="e">
        <f>INDEX(XML!$A$2:$R$782,MATCH(C14584,XML!$D$2:$D$737,0),2)</f>
        <v>#N/A</v>
      </c>
    </row>
    <row r="14585" spans="1:14" ht="180" x14ac:dyDescent="0.2">
      <c r="A14585">
        <v>42506</v>
      </c>
      <c r="B14585" t="s">
        <v>4305</v>
      </c>
      <c r="C14585" s="15" t="s">
        <v>4306</v>
      </c>
      <c r="D14585" s="15" t="s">
        <v>4307</v>
      </c>
      <c r="E14585">
        <v>16839</v>
      </c>
      <c r="F14585">
        <v>19990</v>
      </c>
      <c r="K14585" s="16">
        <f t="shared" si="715"/>
        <v>18859.68</v>
      </c>
      <c r="L14585" s="16">
        <f t="shared" si="714"/>
        <v>19852.294736842105</v>
      </c>
      <c r="M14585" s="16">
        <f t="shared" si="716"/>
        <v>22559.425837320574</v>
      </c>
      <c r="N14585" t="e">
        <f>INDEX(XML!$A$2:$R$782,MATCH(C14585,XML!$D$2:$D$737,0),2)</f>
        <v>#N/A</v>
      </c>
    </row>
    <row r="14586" spans="1:14" ht="33.75" x14ac:dyDescent="0.2">
      <c r="A14586">
        <v>1031</v>
      </c>
      <c r="B14586" t="s">
        <v>10102</v>
      </c>
      <c r="C14586" s="15" t="s">
        <v>10103</v>
      </c>
      <c r="D14586" s="15" t="s">
        <v>10104</v>
      </c>
      <c r="E14586">
        <v>4295</v>
      </c>
      <c r="F14586">
        <v>5199</v>
      </c>
      <c r="H14586" t="s">
        <v>747</v>
      </c>
      <c r="K14586" s="16">
        <f t="shared" si="715"/>
        <v>4810.3999999999996</v>
      </c>
      <c r="L14586" s="16">
        <f t="shared" si="714"/>
        <v>5063.5789473684208</v>
      </c>
      <c r="M14586" s="16">
        <f t="shared" si="716"/>
        <v>5754.0669856459326</v>
      </c>
      <c r="N14586" t="e">
        <f>INDEX(XML!$A$2:$R$782,MATCH(C14586,XML!$D$2:$D$737,0),2)</f>
        <v>#N/A</v>
      </c>
    </row>
    <row r="14587" spans="1:14" ht="33.75" x14ac:dyDescent="0.2">
      <c r="A14587">
        <v>1346</v>
      </c>
      <c r="B14587" t="s">
        <v>10105</v>
      </c>
      <c r="C14587" s="15" t="s">
        <v>10106</v>
      </c>
      <c r="D14587" s="15" t="s">
        <v>10107</v>
      </c>
      <c r="E14587">
        <v>4778</v>
      </c>
      <c r="F14587">
        <v>7203</v>
      </c>
      <c r="H14587" t="s">
        <v>746</v>
      </c>
      <c r="K14587" s="16">
        <f t="shared" si="715"/>
        <v>5351.36</v>
      </c>
      <c r="L14587" s="16">
        <f t="shared" si="714"/>
        <v>5633.0105263157893</v>
      </c>
      <c r="M14587" s="16">
        <f t="shared" si="716"/>
        <v>6401.1483253588513</v>
      </c>
      <c r="N14587" t="e">
        <f>INDEX(XML!$A$2:$R$782,MATCH(C14587,XML!$D$2:$D$737,0),2)</f>
        <v>#N/A</v>
      </c>
    </row>
    <row r="14588" spans="1:14" ht="33.75" x14ac:dyDescent="0.2">
      <c r="A14588">
        <v>1344</v>
      </c>
      <c r="B14588" t="s">
        <v>10108</v>
      </c>
      <c r="C14588" s="15" t="s">
        <v>10109</v>
      </c>
      <c r="D14588" s="15" t="s">
        <v>10110</v>
      </c>
      <c r="E14588">
        <v>9166</v>
      </c>
      <c r="F14588">
        <v>13777</v>
      </c>
      <c r="H14588" t="s">
        <v>746</v>
      </c>
      <c r="K14588" s="16">
        <f t="shared" si="715"/>
        <v>10265.92</v>
      </c>
      <c r="L14588" s="16">
        <f t="shared" si="714"/>
        <v>10806.231578947369</v>
      </c>
      <c r="M14588" s="16">
        <f t="shared" si="716"/>
        <v>12279.808612440191</v>
      </c>
      <c r="N14588" t="e">
        <f>INDEX(XML!$A$2:$R$782,MATCH(C14588,XML!$D$2:$D$737,0),2)</f>
        <v>#N/A</v>
      </c>
    </row>
    <row r="14589" spans="1:14" ht="45" x14ac:dyDescent="0.2">
      <c r="A14589">
        <v>1345</v>
      </c>
      <c r="B14589" t="s">
        <v>10111</v>
      </c>
      <c r="C14589" s="15" t="s">
        <v>10112</v>
      </c>
      <c r="D14589" s="15" t="s">
        <v>10113</v>
      </c>
      <c r="E14589">
        <v>13461</v>
      </c>
      <c r="F14589">
        <v>17002</v>
      </c>
      <c r="H14589">
        <v>42</v>
      </c>
      <c r="K14589" s="16">
        <f t="shared" si="715"/>
        <v>15076.32</v>
      </c>
      <c r="L14589" s="16">
        <f t="shared" si="714"/>
        <v>15869.810526315789</v>
      </c>
      <c r="M14589" s="16">
        <f t="shared" si="716"/>
        <v>18033.875598086124</v>
      </c>
      <c r="N14589" t="e">
        <f>INDEX(XML!$A$2:$R$782,MATCH(C14589,XML!$D$2:$D$737,0),2)</f>
        <v>#N/A</v>
      </c>
    </row>
    <row r="14590" spans="1:14" ht="15.75" x14ac:dyDescent="0.25">
      <c r="A14590" s="184" t="s">
        <v>10114</v>
      </c>
      <c r="B14590" s="184"/>
      <c r="C14590" s="185"/>
      <c r="D14590" s="185"/>
      <c r="E14590" s="184"/>
      <c r="F14590" s="184"/>
      <c r="G14590" s="184"/>
      <c r="H14590" s="184"/>
      <c r="I14590" s="184"/>
      <c r="J14590" s="184"/>
      <c r="K14590" s="16">
        <f t="shared" si="715"/>
        <v>0</v>
      </c>
      <c r="L14590" s="16">
        <f t="shared" si="714"/>
        <v>0</v>
      </c>
      <c r="M14590" s="16">
        <f t="shared" si="716"/>
        <v>0</v>
      </c>
      <c r="N14590" t="e">
        <f>INDEX(XML!$A$2:$R$782,MATCH(C14590,XML!$D$2:$D$737,0),2)</f>
        <v>#N/A</v>
      </c>
    </row>
    <row r="14591" spans="1:14" ht="90" x14ac:dyDescent="0.2">
      <c r="A14591">
        <v>78953</v>
      </c>
      <c r="B14591" t="s">
        <v>45332</v>
      </c>
      <c r="C14591" s="15" t="s">
        <v>45333</v>
      </c>
      <c r="D14591" s="15" t="s">
        <v>45334</v>
      </c>
      <c r="E14591">
        <v>1102291</v>
      </c>
      <c r="F14591">
        <v>1400990</v>
      </c>
      <c r="H14591">
        <v>10</v>
      </c>
      <c r="K14591" s="16">
        <f t="shared" si="715"/>
        <v>1179451.3700000001</v>
      </c>
      <c r="L14591" s="16">
        <f t="shared" si="714"/>
        <v>1241527.7578947369</v>
      </c>
      <c r="M14591" s="16">
        <f t="shared" si="716"/>
        <v>1410826.9976076556</v>
      </c>
      <c r="N14591" t="e">
        <f>INDEX(XML!$A$2:$R$782,MATCH(C14591,XML!$D$2:$D$737,0),2)</f>
        <v>#N/A</v>
      </c>
    </row>
    <row r="14592" spans="1:14" ht="90" x14ac:dyDescent="0.2">
      <c r="A14592">
        <v>67090</v>
      </c>
      <c r="B14592" t="s">
        <v>24776</v>
      </c>
      <c r="C14592" s="15" t="s">
        <v>24777</v>
      </c>
      <c r="D14592" s="15" t="s">
        <v>24778</v>
      </c>
      <c r="E14592">
        <v>1038483</v>
      </c>
      <c r="F14592">
        <v>1132990</v>
      </c>
      <c r="H14592">
        <v>1</v>
      </c>
      <c r="K14592" s="16">
        <f t="shared" si="715"/>
        <v>1111176.81</v>
      </c>
      <c r="L14592" s="16">
        <f t="shared" si="714"/>
        <v>1169659.8</v>
      </c>
      <c r="M14592" s="16">
        <f t="shared" si="716"/>
        <v>1329158.8636363635</v>
      </c>
      <c r="N14592" t="e">
        <f>INDEX(XML!$A$2:$R$782,MATCH(C14592,XML!$D$2:$D$737,0),2)</f>
        <v>#N/A</v>
      </c>
    </row>
    <row r="14593" spans="1:14" ht="67.5" x14ac:dyDescent="0.2">
      <c r="A14593">
        <v>62516</v>
      </c>
      <c r="B14593" t="s">
        <v>25137</v>
      </c>
      <c r="C14593" s="15" t="s">
        <v>25138</v>
      </c>
      <c r="D14593" s="15" t="s">
        <v>25139</v>
      </c>
      <c r="E14593">
        <v>94841</v>
      </c>
      <c r="F14593">
        <v>94841</v>
      </c>
      <c r="H14593" t="s">
        <v>746</v>
      </c>
      <c r="K14593" s="16">
        <f t="shared" si="715"/>
        <v>101479.87</v>
      </c>
      <c r="L14593" s="16">
        <f t="shared" si="714"/>
        <v>106820.91578947369</v>
      </c>
      <c r="M14593" s="16">
        <f t="shared" si="716"/>
        <v>121387.40430622011</v>
      </c>
      <c r="N14593" t="e">
        <f>INDEX(XML!$A$2:$R$782,MATCH(C14593,XML!$D$2:$D$737,0),2)</f>
        <v>#N/A</v>
      </c>
    </row>
    <row r="14594" spans="1:14" ht="382.5" x14ac:dyDescent="0.2">
      <c r="A14594">
        <v>74493</v>
      </c>
      <c r="B14594" t="s">
        <v>37254</v>
      </c>
      <c r="C14594" s="15" t="s">
        <v>37255</v>
      </c>
      <c r="D14594" s="15" t="s">
        <v>37256</v>
      </c>
      <c r="E14594">
        <v>199990</v>
      </c>
      <c r="F14594">
        <v>189990</v>
      </c>
      <c r="H14594" t="s">
        <v>746</v>
      </c>
      <c r="K14594" s="16">
        <f t="shared" si="715"/>
        <v>213989.3</v>
      </c>
      <c r="L14594" s="16">
        <f t="shared" si="714"/>
        <v>225251.89473684211</v>
      </c>
      <c r="M14594" s="16">
        <f t="shared" si="716"/>
        <v>255968.06220095695</v>
      </c>
      <c r="N14594" t="e">
        <f>INDEX(XML!$A$2:$R$782,MATCH(C14594,XML!$D$2:$D$737,0),2)</f>
        <v>#N/A</v>
      </c>
    </row>
    <row r="14595" spans="1:14" ht="409.5" x14ac:dyDescent="0.2">
      <c r="A14595">
        <v>78993</v>
      </c>
      <c r="B14595" t="s">
        <v>40166</v>
      </c>
      <c r="C14595" s="15" t="s">
        <v>40167</v>
      </c>
      <c r="D14595" s="15" t="s">
        <v>40168</v>
      </c>
      <c r="E14595">
        <v>329990</v>
      </c>
      <c r="F14595">
        <v>299990</v>
      </c>
      <c r="H14595" t="s">
        <v>746</v>
      </c>
      <c r="K14595" s="16">
        <f t="shared" si="715"/>
        <v>353089.3</v>
      </c>
      <c r="L14595" s="16">
        <f t="shared" si="714"/>
        <v>371672.94736842107</v>
      </c>
      <c r="M14595" s="16">
        <f t="shared" si="716"/>
        <v>422355.62200956937</v>
      </c>
      <c r="N14595" t="e">
        <f>INDEX(XML!$A$2:$R$782,MATCH(C14595,XML!$D$2:$D$737,0),2)</f>
        <v>#N/A</v>
      </c>
    </row>
    <row r="14596" spans="1:14" ht="409.5" x14ac:dyDescent="0.2">
      <c r="A14596">
        <v>74438</v>
      </c>
      <c r="B14596" t="s">
        <v>37257</v>
      </c>
      <c r="C14596" s="15" t="s">
        <v>37258</v>
      </c>
      <c r="D14596" s="15" t="s">
        <v>37259</v>
      </c>
      <c r="E14596">
        <v>239990</v>
      </c>
      <c r="F14596">
        <v>239990</v>
      </c>
      <c r="H14596" t="s">
        <v>746</v>
      </c>
      <c r="I14596">
        <v>3</v>
      </c>
      <c r="K14596" s="16">
        <f t="shared" si="715"/>
        <v>256789.3</v>
      </c>
      <c r="L14596" s="16">
        <f t="shared" si="714"/>
        <v>270304.5263157895</v>
      </c>
      <c r="M14596" s="16">
        <f t="shared" si="716"/>
        <v>307164.23444976076</v>
      </c>
      <c r="N14596" t="e">
        <f>INDEX(XML!$A$2:$R$782,MATCH(C14596,XML!$D$2:$D$737,0),2)</f>
        <v>#N/A</v>
      </c>
    </row>
    <row r="14597" spans="1:14" ht="409.5" x14ac:dyDescent="0.2">
      <c r="A14597">
        <v>74491</v>
      </c>
      <c r="B14597" t="s">
        <v>37260</v>
      </c>
      <c r="C14597" s="15" t="s">
        <v>37261</v>
      </c>
      <c r="D14597" s="15" t="s">
        <v>41662</v>
      </c>
      <c r="E14597">
        <v>299990</v>
      </c>
      <c r="F14597">
        <v>299990</v>
      </c>
      <c r="H14597" t="s">
        <v>746</v>
      </c>
      <c r="K14597" s="16">
        <f t="shared" si="715"/>
        <v>320989.3</v>
      </c>
      <c r="L14597" s="16">
        <f t="shared" ref="L14597:L14660" si="717">K14597*100/95</f>
        <v>337883.4736842105</v>
      </c>
      <c r="M14597" s="16">
        <f t="shared" si="716"/>
        <v>383958.49282296648</v>
      </c>
      <c r="N14597" t="e">
        <f>INDEX(XML!$A$2:$R$782,MATCH(C14597,XML!$D$2:$D$737,0),2)</f>
        <v>#N/A</v>
      </c>
    </row>
    <row r="14598" spans="1:14" ht="409.5" x14ac:dyDescent="0.2">
      <c r="A14598">
        <v>74492</v>
      </c>
      <c r="B14598" t="s">
        <v>37262</v>
      </c>
      <c r="C14598" s="15" t="s">
        <v>37263</v>
      </c>
      <c r="D14598" s="15" t="s">
        <v>37264</v>
      </c>
      <c r="E14598">
        <v>349990</v>
      </c>
      <c r="F14598">
        <v>349990</v>
      </c>
      <c r="H14598" t="s">
        <v>746</v>
      </c>
      <c r="K14598" s="16">
        <f t="shared" si="715"/>
        <v>374489.3</v>
      </c>
      <c r="L14598" s="16">
        <f t="shared" si="717"/>
        <v>394199.26315789472</v>
      </c>
      <c r="M14598" s="16">
        <f t="shared" si="716"/>
        <v>447953.70813397126</v>
      </c>
      <c r="N14598" t="e">
        <f>INDEX(XML!$A$2:$R$782,MATCH(C14598,XML!$D$2:$D$737,0),2)</f>
        <v>#N/A</v>
      </c>
    </row>
    <row r="14599" spans="1:14" ht="191.25" x14ac:dyDescent="0.2">
      <c r="A14599">
        <v>50086</v>
      </c>
      <c r="B14599" t="s">
        <v>10115</v>
      </c>
      <c r="C14599" s="15" t="s">
        <v>10116</v>
      </c>
      <c r="D14599" s="15" t="s">
        <v>10117</v>
      </c>
      <c r="E14599">
        <v>353520</v>
      </c>
      <c r="F14599">
        <v>459990</v>
      </c>
      <c r="K14599" s="16">
        <f t="shared" si="715"/>
        <v>378266.4</v>
      </c>
      <c r="L14599" s="16">
        <f t="shared" si="717"/>
        <v>398175.15789473685</v>
      </c>
      <c r="M14599" s="16">
        <f t="shared" si="716"/>
        <v>452471.77033492824</v>
      </c>
      <c r="N14599" t="e">
        <f>INDEX(XML!$A$2:$R$782,MATCH(C14599,XML!$D$2:$D$737,0),2)</f>
        <v>#N/A</v>
      </c>
    </row>
    <row r="14600" spans="1:14" ht="123.75" x14ac:dyDescent="0.2">
      <c r="A14600">
        <v>47182</v>
      </c>
      <c r="B14600" t="s">
        <v>10118</v>
      </c>
      <c r="C14600" s="15" t="s">
        <v>10119</v>
      </c>
      <c r="D14600" s="15" t="s">
        <v>10120</v>
      </c>
      <c r="E14600">
        <v>375990</v>
      </c>
      <c r="F14600">
        <v>375990</v>
      </c>
      <c r="H14600">
        <v>36</v>
      </c>
      <c r="K14600" s="16">
        <f t="shared" si="715"/>
        <v>402309.3</v>
      </c>
      <c r="L14600" s="16">
        <f t="shared" si="717"/>
        <v>423483.4736842105</v>
      </c>
      <c r="M14600" s="16">
        <f t="shared" si="716"/>
        <v>481231.22009569372</v>
      </c>
      <c r="N14600" t="e">
        <f>INDEX(XML!$A$2:$R$782,MATCH(C14600,XML!$D$2:$D$737,0),2)</f>
        <v>#N/A</v>
      </c>
    </row>
    <row r="14601" spans="1:14" ht="409.5" x14ac:dyDescent="0.2">
      <c r="A14601">
        <v>51444</v>
      </c>
      <c r="B14601" t="s">
        <v>10121</v>
      </c>
      <c r="C14601" s="15" t="s">
        <v>10122</v>
      </c>
      <c r="D14601" s="15" t="s">
        <v>10123</v>
      </c>
      <c r="E14601">
        <v>229990</v>
      </c>
      <c r="F14601">
        <v>229990</v>
      </c>
      <c r="H14601" t="s">
        <v>746</v>
      </c>
      <c r="I14601">
        <v>2</v>
      </c>
      <c r="K14601" s="16">
        <f t="shared" si="715"/>
        <v>246089.3</v>
      </c>
      <c r="L14601" s="16">
        <f t="shared" si="717"/>
        <v>259041.36842105264</v>
      </c>
      <c r="M14601" s="16">
        <f t="shared" si="716"/>
        <v>294365.19138755981</v>
      </c>
      <c r="N14601" t="e">
        <f>INDEX(XML!$A$2:$R$782,MATCH(C14601,XML!$D$2:$D$737,0),2)</f>
        <v>#N/A</v>
      </c>
    </row>
    <row r="14602" spans="1:14" ht="56.25" x14ac:dyDescent="0.2">
      <c r="A14602">
        <v>33802</v>
      </c>
      <c r="B14602" t="s">
        <v>10130</v>
      </c>
      <c r="C14602" s="15" t="s">
        <v>10131</v>
      </c>
      <c r="D14602" s="15" t="s">
        <v>10132</v>
      </c>
      <c r="E14602">
        <v>249990</v>
      </c>
      <c r="F14602">
        <v>249990</v>
      </c>
      <c r="H14602">
        <v>13</v>
      </c>
      <c r="K14602" s="16">
        <f t="shared" ref="K14602:K14664" si="718">IF(E14602&gt;49999,E14602+E14602*0.07,IF(E14602&lt;=49999,E14602+E14602*0.12))</f>
        <v>267489.3</v>
      </c>
      <c r="L14602" s="16">
        <f t="shared" si="717"/>
        <v>281567.68421052629</v>
      </c>
      <c r="M14602" s="16">
        <f t="shared" ref="M14602:M14664" si="719">IF(COUNTIF(C14602,"*Dahua*"),F14602-10,L14602*100/88)</f>
        <v>319963.2775119617</v>
      </c>
      <c r="N14602" t="e">
        <f>INDEX(XML!$A$2:$R$782,MATCH(C14602,XML!$D$2:$D$737,0),2)</f>
        <v>#N/A</v>
      </c>
    </row>
    <row r="14603" spans="1:14" ht="112.5" x14ac:dyDescent="0.2">
      <c r="A14603">
        <v>38190</v>
      </c>
      <c r="B14603" t="s">
        <v>10127</v>
      </c>
      <c r="C14603" s="15" t="s">
        <v>10128</v>
      </c>
      <c r="D14603" s="15" t="s">
        <v>10129</v>
      </c>
      <c r="E14603">
        <v>176691</v>
      </c>
      <c r="F14603">
        <v>189990</v>
      </c>
      <c r="I14603">
        <v>2</v>
      </c>
      <c r="K14603" s="16">
        <f t="shared" si="718"/>
        <v>189059.37</v>
      </c>
      <c r="L14603" s="16">
        <f t="shared" si="717"/>
        <v>199009.86315789472</v>
      </c>
      <c r="M14603" s="16">
        <f t="shared" si="719"/>
        <v>226147.57177033491</v>
      </c>
      <c r="N14603" t="e">
        <f>INDEX(XML!$A$2:$R$782,MATCH(C14603,XML!$D$2:$D$737,0),2)</f>
        <v>#N/A</v>
      </c>
    </row>
    <row r="14604" spans="1:14" ht="112.5" x14ac:dyDescent="0.2">
      <c r="A14604">
        <v>38192</v>
      </c>
      <c r="B14604" t="s">
        <v>10124</v>
      </c>
      <c r="C14604" s="15" t="s">
        <v>10125</v>
      </c>
      <c r="D14604" s="15" t="s">
        <v>10126</v>
      </c>
      <c r="E14604">
        <v>279990</v>
      </c>
      <c r="F14604">
        <v>279990</v>
      </c>
      <c r="I14604">
        <v>1</v>
      </c>
      <c r="K14604" s="16">
        <f t="shared" si="718"/>
        <v>299589.3</v>
      </c>
      <c r="L14604" s="16">
        <f t="shared" si="717"/>
        <v>315357.15789473685</v>
      </c>
      <c r="M14604" s="16">
        <f t="shared" si="719"/>
        <v>358360.40669856459</v>
      </c>
      <c r="N14604" t="e">
        <f>INDEX(XML!$A$2:$R$782,MATCH(C14604,XML!$D$2:$D$737,0),2)</f>
        <v>#N/A</v>
      </c>
    </row>
    <row r="14605" spans="1:14" ht="135" x14ac:dyDescent="0.2">
      <c r="A14605">
        <v>47184</v>
      </c>
      <c r="B14605" t="s">
        <v>37304</v>
      </c>
      <c r="C14605" s="15" t="s">
        <v>37305</v>
      </c>
      <c r="D14605" s="15" t="s">
        <v>37306</v>
      </c>
      <c r="E14605">
        <v>1395552</v>
      </c>
      <c r="F14605">
        <v>1599990</v>
      </c>
      <c r="I14605">
        <v>1</v>
      </c>
      <c r="K14605" s="16">
        <f t="shared" si="718"/>
        <v>1493240.6400000001</v>
      </c>
      <c r="L14605" s="16">
        <f t="shared" si="717"/>
        <v>1571832.2526315791</v>
      </c>
      <c r="M14605" s="16">
        <f t="shared" si="719"/>
        <v>1786173.0143540672</v>
      </c>
      <c r="N14605" t="e">
        <f>INDEX(XML!$A$2:$R$782,MATCH(C14605,XML!$D$2:$D$737,0),2)</f>
        <v>#N/A</v>
      </c>
    </row>
    <row r="14606" spans="1:14" ht="90" x14ac:dyDescent="0.2">
      <c r="A14606">
        <v>33603</v>
      </c>
      <c r="B14606" t="s">
        <v>48877</v>
      </c>
      <c r="C14606" s="15" t="s">
        <v>48878</v>
      </c>
      <c r="D14606" s="15" t="s">
        <v>48879</v>
      </c>
      <c r="E14606">
        <v>99990</v>
      </c>
      <c r="F14606">
        <v>99990</v>
      </c>
      <c r="K14606" s="16">
        <f t="shared" si="718"/>
        <v>106989.3</v>
      </c>
      <c r="L14606" s="16">
        <f t="shared" si="717"/>
        <v>112620.31578947368</v>
      </c>
      <c r="M14606" s="16">
        <f t="shared" si="719"/>
        <v>127977.63157894736</v>
      </c>
      <c r="N14606" t="e">
        <f>INDEX(XML!$A$2:$R$782,MATCH(C14606,XML!$D$2:$D$737,0),2)</f>
        <v>#N/A</v>
      </c>
    </row>
    <row r="14607" spans="1:14" ht="15.75" x14ac:dyDescent="0.25">
      <c r="A14607" s="184" t="s">
        <v>10133</v>
      </c>
      <c r="B14607" s="184"/>
      <c r="C14607" s="185"/>
      <c r="D14607" s="185"/>
      <c r="E14607" s="184"/>
      <c r="F14607" s="184"/>
      <c r="G14607" s="184"/>
      <c r="H14607" s="184"/>
      <c r="I14607" s="184"/>
      <c r="J14607" s="184"/>
      <c r="K14607" s="16">
        <f t="shared" si="718"/>
        <v>0</v>
      </c>
      <c r="L14607" s="16">
        <f t="shared" si="717"/>
        <v>0</v>
      </c>
      <c r="M14607" s="16">
        <f t="shared" si="719"/>
        <v>0</v>
      </c>
      <c r="N14607" t="e">
        <f>INDEX(XML!$A$2:$R$782,MATCH(C14607,XML!$D$2:$D$737,0),2)</f>
        <v>#N/A</v>
      </c>
    </row>
    <row r="14608" spans="1:14" ht="90" x14ac:dyDescent="0.2">
      <c r="A14608">
        <v>41305</v>
      </c>
      <c r="B14608" t="s">
        <v>10134</v>
      </c>
      <c r="C14608" s="15" t="s">
        <v>10135</v>
      </c>
      <c r="D14608" s="15" t="s">
        <v>10136</v>
      </c>
      <c r="E14608">
        <v>199990</v>
      </c>
      <c r="F14608">
        <v>199990</v>
      </c>
      <c r="I14608">
        <v>2</v>
      </c>
      <c r="K14608" s="16">
        <f t="shared" si="718"/>
        <v>213989.3</v>
      </c>
      <c r="L14608" s="16">
        <f t="shared" si="717"/>
        <v>225251.89473684211</v>
      </c>
      <c r="M14608" s="16">
        <f t="shared" si="719"/>
        <v>255968.06220095695</v>
      </c>
      <c r="N14608" t="e">
        <f>INDEX(XML!$A$2:$R$782,MATCH(C14608,XML!$D$2:$D$737,0),2)</f>
        <v>#N/A</v>
      </c>
    </row>
    <row r="14609" spans="1:14" ht="15.75" x14ac:dyDescent="0.25">
      <c r="A14609" s="184" t="s">
        <v>10137</v>
      </c>
      <c r="B14609" s="184"/>
      <c r="C14609" s="185"/>
      <c r="D14609" s="185"/>
      <c r="E14609" s="184"/>
      <c r="F14609" s="184"/>
      <c r="G14609" s="184"/>
      <c r="H14609" s="184"/>
      <c r="I14609" s="184"/>
      <c r="J14609" s="184"/>
      <c r="K14609" s="16">
        <f t="shared" si="718"/>
        <v>0</v>
      </c>
      <c r="L14609" s="16">
        <f t="shared" si="717"/>
        <v>0</v>
      </c>
      <c r="M14609" s="16">
        <f t="shared" si="719"/>
        <v>0</v>
      </c>
      <c r="N14609" t="e">
        <f>INDEX(XML!$A$2:$R$782,MATCH(C14609,XML!$D$2:$D$737,0),2)</f>
        <v>#N/A</v>
      </c>
    </row>
    <row r="14610" spans="1:14" ht="78.75" x14ac:dyDescent="0.2">
      <c r="A14610">
        <v>24149</v>
      </c>
      <c r="B14610" t="s">
        <v>10138</v>
      </c>
      <c r="C14610" s="15" t="s">
        <v>10139</v>
      </c>
      <c r="D14610" s="15" t="s">
        <v>10140</v>
      </c>
      <c r="E14610">
        <v>199</v>
      </c>
      <c r="F14610">
        <v>756</v>
      </c>
      <c r="H14610">
        <v>107</v>
      </c>
      <c r="K14610" s="16">
        <f t="shared" si="718"/>
        <v>222.88</v>
      </c>
      <c r="L14610" s="16">
        <f t="shared" si="717"/>
        <v>234.61052631578949</v>
      </c>
      <c r="M14610" s="16">
        <f t="shared" si="719"/>
        <v>266.60287081339715</v>
      </c>
      <c r="N14610" t="e">
        <f>INDEX(XML!$A$2:$R$782,MATCH(C14610,XML!$D$2:$D$737,0),2)</f>
        <v>#N/A</v>
      </c>
    </row>
    <row r="14611" spans="1:14" ht="78.75" x14ac:dyDescent="0.2">
      <c r="A14611">
        <v>32210</v>
      </c>
      <c r="B14611" t="s">
        <v>10141</v>
      </c>
      <c r="C14611" s="15" t="s">
        <v>10142</v>
      </c>
      <c r="D14611" s="15" t="s">
        <v>10143</v>
      </c>
      <c r="E14611">
        <v>199</v>
      </c>
      <c r="F14611">
        <v>756</v>
      </c>
      <c r="H14611">
        <v>44</v>
      </c>
      <c r="K14611" s="16">
        <f t="shared" si="718"/>
        <v>222.88</v>
      </c>
      <c r="L14611" s="16">
        <f t="shared" si="717"/>
        <v>234.61052631578949</v>
      </c>
      <c r="M14611" s="16">
        <f t="shared" si="719"/>
        <v>266.60287081339715</v>
      </c>
      <c r="N14611" t="e">
        <f>INDEX(XML!$A$2:$R$782,MATCH(C14611,XML!$D$2:$D$737,0),2)</f>
        <v>#N/A</v>
      </c>
    </row>
    <row r="14612" spans="1:14" ht="15.75" x14ac:dyDescent="0.25">
      <c r="A14612" s="184" t="s">
        <v>10144</v>
      </c>
      <c r="B14612" s="184"/>
      <c r="C14612" s="185"/>
      <c r="D14612" s="185"/>
      <c r="E14612" s="184"/>
      <c r="F14612" s="184"/>
      <c r="G14612" s="184"/>
      <c r="H14612" s="184"/>
      <c r="I14612" s="184"/>
      <c r="J14612" s="184"/>
      <c r="K14612" s="16">
        <f t="shared" si="718"/>
        <v>0</v>
      </c>
      <c r="L14612" s="16">
        <f t="shared" si="717"/>
        <v>0</v>
      </c>
      <c r="M14612" s="16">
        <f t="shared" si="719"/>
        <v>0</v>
      </c>
      <c r="N14612" t="e">
        <f>INDEX(XML!$A$2:$R$782,MATCH(C14612,XML!$D$2:$D$737,0),2)</f>
        <v>#N/A</v>
      </c>
    </row>
    <row r="14613" spans="1:14" ht="67.5" x14ac:dyDescent="0.2">
      <c r="A14613">
        <v>18614</v>
      </c>
      <c r="B14613" t="s">
        <v>10145</v>
      </c>
      <c r="C14613" s="15" t="s">
        <v>10146</v>
      </c>
      <c r="D14613" s="15" t="s">
        <v>10147</v>
      </c>
      <c r="E14613">
        <v>2139</v>
      </c>
      <c r="F14613">
        <v>3530</v>
      </c>
      <c r="H14613" t="s">
        <v>746</v>
      </c>
      <c r="K14613" s="16">
        <f t="shared" si="718"/>
        <v>2395.6799999999998</v>
      </c>
      <c r="L14613" s="16">
        <f t="shared" si="717"/>
        <v>2521.7684210526313</v>
      </c>
      <c r="M14613" s="16">
        <f t="shared" si="719"/>
        <v>2865.6459330143539</v>
      </c>
      <c r="N14613" t="e">
        <f>INDEX(XML!$A$2:$R$782,MATCH(C14613,XML!$D$2:$D$737,0),2)</f>
        <v>#N/A</v>
      </c>
    </row>
    <row r="14614" spans="1:14" ht="67.5" x14ac:dyDescent="0.2">
      <c r="A14614">
        <v>18615</v>
      </c>
      <c r="B14614" t="s">
        <v>10148</v>
      </c>
      <c r="C14614" s="15" t="s">
        <v>10149</v>
      </c>
      <c r="D14614" s="15" t="s">
        <v>10150</v>
      </c>
      <c r="E14614">
        <v>2139</v>
      </c>
      <c r="F14614">
        <v>3530</v>
      </c>
      <c r="H14614" t="s">
        <v>746</v>
      </c>
      <c r="K14614" s="16">
        <f t="shared" si="718"/>
        <v>2395.6799999999998</v>
      </c>
      <c r="L14614" s="16">
        <f t="shared" si="717"/>
        <v>2521.7684210526313</v>
      </c>
      <c r="M14614" s="16">
        <f t="shared" si="719"/>
        <v>2865.6459330143539</v>
      </c>
      <c r="N14614" t="e">
        <f>INDEX(XML!$A$2:$R$782,MATCH(C14614,XML!$D$2:$D$737,0),2)</f>
        <v>#N/A</v>
      </c>
    </row>
    <row r="14615" spans="1:14" ht="67.5" x14ac:dyDescent="0.2">
      <c r="A14615">
        <v>18616</v>
      </c>
      <c r="B14615" t="s">
        <v>10151</v>
      </c>
      <c r="C14615" s="15" t="s">
        <v>10152</v>
      </c>
      <c r="D14615" s="15" t="s">
        <v>10153</v>
      </c>
      <c r="E14615">
        <v>2139</v>
      </c>
      <c r="F14615">
        <v>3530</v>
      </c>
      <c r="H14615" t="s">
        <v>746</v>
      </c>
      <c r="K14615" s="16">
        <f t="shared" si="718"/>
        <v>2395.6799999999998</v>
      </c>
      <c r="L14615" s="16">
        <f t="shared" si="717"/>
        <v>2521.7684210526313</v>
      </c>
      <c r="M14615" s="16">
        <f t="shared" si="719"/>
        <v>2865.6459330143539</v>
      </c>
      <c r="N14615" t="e">
        <f>INDEX(XML!$A$2:$R$782,MATCH(C14615,XML!$D$2:$D$737,0),2)</f>
        <v>#N/A</v>
      </c>
    </row>
    <row r="14616" spans="1:14" ht="67.5" x14ac:dyDescent="0.2">
      <c r="A14616">
        <v>18617</v>
      </c>
      <c r="B14616" t="s">
        <v>10154</v>
      </c>
      <c r="C14616" s="15" t="s">
        <v>10155</v>
      </c>
      <c r="D14616" s="15" t="s">
        <v>10156</v>
      </c>
      <c r="E14616">
        <v>2139</v>
      </c>
      <c r="F14616">
        <v>3530</v>
      </c>
      <c r="H14616" t="s">
        <v>746</v>
      </c>
      <c r="K14616" s="16">
        <f t="shared" si="718"/>
        <v>2395.6799999999998</v>
      </c>
      <c r="L14616" s="16">
        <f t="shared" si="717"/>
        <v>2521.7684210526313</v>
      </c>
      <c r="M14616" s="16">
        <f t="shared" si="719"/>
        <v>2865.6459330143539</v>
      </c>
      <c r="N14616" t="e">
        <f>INDEX(XML!$A$2:$R$782,MATCH(C14616,XML!$D$2:$D$737,0),2)</f>
        <v>#N/A</v>
      </c>
    </row>
    <row r="14617" spans="1:14" ht="67.5" x14ac:dyDescent="0.2">
      <c r="A14617">
        <v>23649</v>
      </c>
      <c r="B14617" t="s">
        <v>10157</v>
      </c>
      <c r="C14617" s="15" t="s">
        <v>10158</v>
      </c>
      <c r="D14617" s="15" t="s">
        <v>10159</v>
      </c>
      <c r="E14617">
        <v>2139</v>
      </c>
      <c r="F14617">
        <v>3530</v>
      </c>
      <c r="H14617" t="s">
        <v>746</v>
      </c>
      <c r="K14617" s="16">
        <f t="shared" si="718"/>
        <v>2395.6799999999998</v>
      </c>
      <c r="L14617" s="16">
        <f t="shared" si="717"/>
        <v>2521.7684210526313</v>
      </c>
      <c r="M14617" s="16">
        <f t="shared" si="719"/>
        <v>2865.6459330143539</v>
      </c>
      <c r="N14617" t="e">
        <f>INDEX(XML!$A$2:$R$782,MATCH(C14617,XML!$D$2:$D$737,0),2)</f>
        <v>#N/A</v>
      </c>
    </row>
    <row r="14618" spans="1:14" ht="67.5" x14ac:dyDescent="0.2">
      <c r="A14618">
        <v>23650</v>
      </c>
      <c r="B14618" t="s">
        <v>10160</v>
      </c>
      <c r="C14618" s="15" t="s">
        <v>10161</v>
      </c>
      <c r="D14618" s="15" t="s">
        <v>10162</v>
      </c>
      <c r="E14618">
        <v>2139</v>
      </c>
      <c r="F14618">
        <v>3530</v>
      </c>
      <c r="H14618" t="s">
        <v>746</v>
      </c>
      <c r="I14618">
        <v>2</v>
      </c>
      <c r="K14618" s="16">
        <f t="shared" si="718"/>
        <v>2395.6799999999998</v>
      </c>
      <c r="L14618" s="16">
        <f t="shared" si="717"/>
        <v>2521.7684210526313</v>
      </c>
      <c r="M14618" s="16">
        <f t="shared" si="719"/>
        <v>2865.6459330143539</v>
      </c>
      <c r="N14618" t="e">
        <f>INDEX(XML!$A$2:$R$782,MATCH(C14618,XML!$D$2:$D$737,0),2)</f>
        <v>#N/A</v>
      </c>
    </row>
    <row r="14619" spans="1:14" ht="67.5" x14ac:dyDescent="0.2">
      <c r="A14619">
        <v>23651</v>
      </c>
      <c r="B14619" t="s">
        <v>10163</v>
      </c>
      <c r="C14619" s="15" t="s">
        <v>10164</v>
      </c>
      <c r="D14619" s="15" t="s">
        <v>10165</v>
      </c>
      <c r="E14619">
        <v>2139</v>
      </c>
      <c r="F14619">
        <v>3530</v>
      </c>
      <c r="H14619" t="s">
        <v>746</v>
      </c>
      <c r="K14619" s="16">
        <f t="shared" si="718"/>
        <v>2395.6799999999998</v>
      </c>
      <c r="L14619" s="16">
        <f t="shared" si="717"/>
        <v>2521.7684210526313</v>
      </c>
      <c r="M14619" s="16">
        <f t="shared" si="719"/>
        <v>2865.6459330143539</v>
      </c>
      <c r="N14619" t="e">
        <f>INDEX(XML!$A$2:$R$782,MATCH(C14619,XML!$D$2:$D$737,0),2)</f>
        <v>#N/A</v>
      </c>
    </row>
    <row r="14620" spans="1:14" ht="67.5" x14ac:dyDescent="0.2">
      <c r="A14620">
        <v>23652</v>
      </c>
      <c r="B14620" t="s">
        <v>10166</v>
      </c>
      <c r="C14620" s="15" t="s">
        <v>10167</v>
      </c>
      <c r="D14620" s="15" t="s">
        <v>10168</v>
      </c>
      <c r="E14620">
        <v>2139</v>
      </c>
      <c r="F14620">
        <v>3530</v>
      </c>
      <c r="H14620" t="s">
        <v>746</v>
      </c>
      <c r="K14620" s="16">
        <f t="shared" si="718"/>
        <v>2395.6799999999998</v>
      </c>
      <c r="L14620" s="16">
        <f t="shared" si="717"/>
        <v>2521.7684210526313</v>
      </c>
      <c r="M14620" s="16">
        <f t="shared" si="719"/>
        <v>2865.6459330143539</v>
      </c>
      <c r="N14620" t="e">
        <f>INDEX(XML!$A$2:$R$782,MATCH(C14620,XML!$D$2:$D$737,0),2)</f>
        <v>#N/A</v>
      </c>
    </row>
    <row r="14621" spans="1:14" ht="67.5" x14ac:dyDescent="0.2">
      <c r="A14621">
        <v>23653</v>
      </c>
      <c r="B14621" t="s">
        <v>10169</v>
      </c>
      <c r="C14621" s="15" t="s">
        <v>10170</v>
      </c>
      <c r="D14621" s="15" t="s">
        <v>10171</v>
      </c>
      <c r="E14621">
        <v>2139</v>
      </c>
      <c r="F14621">
        <v>3530</v>
      </c>
      <c r="H14621" t="s">
        <v>746</v>
      </c>
      <c r="I14621">
        <v>1</v>
      </c>
      <c r="K14621" s="16">
        <f t="shared" si="718"/>
        <v>2395.6799999999998</v>
      </c>
      <c r="L14621" s="16">
        <f t="shared" si="717"/>
        <v>2521.7684210526313</v>
      </c>
      <c r="M14621" s="16">
        <f t="shared" si="719"/>
        <v>2865.6459330143539</v>
      </c>
      <c r="N14621" t="e">
        <f>INDEX(XML!$A$2:$R$782,MATCH(C14621,XML!$D$2:$D$737,0),2)</f>
        <v>#N/A</v>
      </c>
    </row>
    <row r="14622" spans="1:14" ht="67.5" x14ac:dyDescent="0.2">
      <c r="A14622">
        <v>23654</v>
      </c>
      <c r="B14622" t="s">
        <v>10172</v>
      </c>
      <c r="C14622" s="15" t="s">
        <v>10173</v>
      </c>
      <c r="D14622" s="15" t="s">
        <v>10174</v>
      </c>
      <c r="E14622">
        <v>2139</v>
      </c>
      <c r="F14622">
        <v>3530</v>
      </c>
      <c r="H14622" t="s">
        <v>746</v>
      </c>
      <c r="K14622" s="16">
        <f t="shared" si="718"/>
        <v>2395.6799999999998</v>
      </c>
      <c r="L14622" s="16">
        <f t="shared" si="717"/>
        <v>2521.7684210526313</v>
      </c>
      <c r="M14622" s="16">
        <f t="shared" si="719"/>
        <v>2865.6459330143539</v>
      </c>
      <c r="N14622" t="e">
        <f>INDEX(XML!$A$2:$R$782,MATCH(C14622,XML!$D$2:$D$737,0),2)</f>
        <v>#N/A</v>
      </c>
    </row>
    <row r="14623" spans="1:14" ht="78.75" x14ac:dyDescent="0.2">
      <c r="A14623">
        <v>18609</v>
      </c>
      <c r="B14623" t="s">
        <v>10175</v>
      </c>
      <c r="C14623" s="15" t="s">
        <v>10176</v>
      </c>
      <c r="D14623" s="15" t="s">
        <v>10177</v>
      </c>
      <c r="E14623">
        <v>3162</v>
      </c>
      <c r="F14623">
        <v>5081</v>
      </c>
      <c r="H14623" t="s">
        <v>746</v>
      </c>
      <c r="K14623" s="16">
        <f t="shared" si="718"/>
        <v>3541.44</v>
      </c>
      <c r="L14623" s="16">
        <f t="shared" si="717"/>
        <v>3727.8315789473686</v>
      </c>
      <c r="M14623" s="16">
        <f t="shared" si="719"/>
        <v>4236.1722488038276</v>
      </c>
      <c r="N14623" t="e">
        <f>INDEX(XML!$A$2:$R$782,MATCH(C14623,XML!$D$2:$D$737,0),2)</f>
        <v>#N/A</v>
      </c>
    </row>
    <row r="14624" spans="1:14" ht="78.75" x14ac:dyDescent="0.2">
      <c r="A14624">
        <v>18610</v>
      </c>
      <c r="B14624" t="s">
        <v>10178</v>
      </c>
      <c r="C14624" s="15" t="s">
        <v>10179</v>
      </c>
      <c r="D14624" s="15" t="s">
        <v>10180</v>
      </c>
      <c r="E14624">
        <v>3162</v>
      </c>
      <c r="F14624">
        <v>5081</v>
      </c>
      <c r="H14624" t="s">
        <v>746</v>
      </c>
      <c r="K14624" s="16">
        <f t="shared" si="718"/>
        <v>3541.44</v>
      </c>
      <c r="L14624" s="16">
        <f t="shared" si="717"/>
        <v>3727.8315789473686</v>
      </c>
      <c r="M14624" s="16">
        <f t="shared" si="719"/>
        <v>4236.1722488038276</v>
      </c>
      <c r="N14624" t="e">
        <f>INDEX(XML!$A$2:$R$782,MATCH(C14624,XML!$D$2:$D$737,0),2)</f>
        <v>#N/A</v>
      </c>
    </row>
    <row r="14625" spans="1:14" ht="78.75" x14ac:dyDescent="0.2">
      <c r="A14625">
        <v>18611</v>
      </c>
      <c r="B14625" t="s">
        <v>10181</v>
      </c>
      <c r="C14625" s="15" t="s">
        <v>10182</v>
      </c>
      <c r="D14625" s="15" t="s">
        <v>10183</v>
      </c>
      <c r="E14625">
        <v>3162</v>
      </c>
      <c r="F14625">
        <v>5081</v>
      </c>
      <c r="H14625" t="s">
        <v>746</v>
      </c>
      <c r="K14625" s="16">
        <f t="shared" si="718"/>
        <v>3541.44</v>
      </c>
      <c r="L14625" s="16">
        <f t="shared" si="717"/>
        <v>3727.8315789473686</v>
      </c>
      <c r="M14625" s="16">
        <f t="shared" si="719"/>
        <v>4236.1722488038276</v>
      </c>
      <c r="N14625" t="e">
        <f>INDEX(XML!$A$2:$R$782,MATCH(C14625,XML!$D$2:$D$737,0),2)</f>
        <v>#N/A</v>
      </c>
    </row>
    <row r="14626" spans="1:14" ht="78.75" x14ac:dyDescent="0.2">
      <c r="A14626">
        <v>23454</v>
      </c>
      <c r="B14626" t="s">
        <v>10184</v>
      </c>
      <c r="C14626" s="15" t="s">
        <v>10185</v>
      </c>
      <c r="D14626" s="15" t="s">
        <v>10186</v>
      </c>
      <c r="E14626">
        <v>3162</v>
      </c>
      <c r="F14626">
        <v>5081</v>
      </c>
      <c r="H14626" t="s">
        <v>746</v>
      </c>
      <c r="K14626" s="16">
        <f t="shared" si="718"/>
        <v>3541.44</v>
      </c>
      <c r="L14626" s="16">
        <f t="shared" si="717"/>
        <v>3727.8315789473686</v>
      </c>
      <c r="M14626" s="16">
        <f t="shared" si="719"/>
        <v>4236.1722488038276</v>
      </c>
      <c r="N14626" t="e">
        <f>INDEX(XML!$A$2:$R$782,MATCH(C14626,XML!$D$2:$D$737,0),2)</f>
        <v>#N/A</v>
      </c>
    </row>
    <row r="14627" spans="1:14" ht="78.75" x14ac:dyDescent="0.2">
      <c r="A14627">
        <v>23655</v>
      </c>
      <c r="B14627" t="s">
        <v>10187</v>
      </c>
      <c r="C14627" s="15" t="s">
        <v>10188</v>
      </c>
      <c r="D14627" s="15" t="s">
        <v>10189</v>
      </c>
      <c r="E14627">
        <v>3162</v>
      </c>
      <c r="F14627">
        <v>5081</v>
      </c>
      <c r="H14627" t="s">
        <v>746</v>
      </c>
      <c r="K14627" s="16">
        <f t="shared" si="718"/>
        <v>3541.44</v>
      </c>
      <c r="L14627" s="16">
        <f t="shared" si="717"/>
        <v>3727.8315789473686</v>
      </c>
      <c r="M14627" s="16">
        <f t="shared" si="719"/>
        <v>4236.1722488038276</v>
      </c>
      <c r="N14627" t="e">
        <f>INDEX(XML!$A$2:$R$782,MATCH(C14627,XML!$D$2:$D$737,0),2)</f>
        <v>#N/A</v>
      </c>
    </row>
    <row r="14628" spans="1:14" ht="67.5" x14ac:dyDescent="0.2">
      <c r="A14628">
        <v>23656</v>
      </c>
      <c r="B14628" t="s">
        <v>10190</v>
      </c>
      <c r="C14628" s="15" t="s">
        <v>10191</v>
      </c>
      <c r="D14628" s="15" t="s">
        <v>10192</v>
      </c>
      <c r="E14628">
        <v>3162</v>
      </c>
      <c r="F14628">
        <v>5081</v>
      </c>
      <c r="H14628" t="s">
        <v>746</v>
      </c>
      <c r="K14628" s="16">
        <f t="shared" si="718"/>
        <v>3541.44</v>
      </c>
      <c r="L14628" s="16">
        <f t="shared" si="717"/>
        <v>3727.8315789473686</v>
      </c>
      <c r="M14628" s="16">
        <f t="shared" si="719"/>
        <v>4236.1722488038276</v>
      </c>
      <c r="N14628" t="e">
        <f>INDEX(XML!$A$2:$R$782,MATCH(C14628,XML!$D$2:$D$737,0),2)</f>
        <v>#N/A</v>
      </c>
    </row>
    <row r="14629" spans="1:14" ht="67.5" x14ac:dyDescent="0.2">
      <c r="A14629">
        <v>23657</v>
      </c>
      <c r="B14629" t="s">
        <v>10193</v>
      </c>
      <c r="C14629" s="15" t="s">
        <v>10194</v>
      </c>
      <c r="D14629" s="15" t="s">
        <v>10195</v>
      </c>
      <c r="E14629">
        <v>3162</v>
      </c>
      <c r="F14629">
        <v>5081</v>
      </c>
      <c r="H14629" t="s">
        <v>746</v>
      </c>
      <c r="I14629">
        <v>6</v>
      </c>
      <c r="K14629" s="16">
        <f t="shared" si="718"/>
        <v>3541.44</v>
      </c>
      <c r="L14629" s="16">
        <f t="shared" si="717"/>
        <v>3727.8315789473686</v>
      </c>
      <c r="M14629" s="16">
        <f t="shared" si="719"/>
        <v>4236.1722488038276</v>
      </c>
      <c r="N14629" t="e">
        <f>INDEX(XML!$A$2:$R$782,MATCH(C14629,XML!$D$2:$D$737,0),2)</f>
        <v>#N/A</v>
      </c>
    </row>
    <row r="14630" spans="1:14" ht="78.75" x14ac:dyDescent="0.2">
      <c r="A14630">
        <v>18612</v>
      </c>
      <c r="B14630" t="s">
        <v>10196</v>
      </c>
      <c r="C14630" s="15" t="s">
        <v>10197</v>
      </c>
      <c r="D14630" s="15" t="s">
        <v>10198</v>
      </c>
      <c r="E14630">
        <v>4118</v>
      </c>
      <c r="F14630">
        <v>6633</v>
      </c>
      <c r="K14630" s="16">
        <f t="shared" si="718"/>
        <v>4612.16</v>
      </c>
      <c r="L14630" s="16">
        <f t="shared" si="717"/>
        <v>4854.9052631578943</v>
      </c>
      <c r="M14630" s="16">
        <f t="shared" si="719"/>
        <v>5516.9377990430621</v>
      </c>
      <c r="N14630" t="e">
        <f>INDEX(XML!$A$2:$R$782,MATCH(C14630,XML!$D$2:$D$737,0),2)</f>
        <v>#N/A</v>
      </c>
    </row>
    <row r="14631" spans="1:14" ht="78.75" x14ac:dyDescent="0.2">
      <c r="A14631">
        <v>18613</v>
      </c>
      <c r="B14631" t="s">
        <v>10199</v>
      </c>
      <c r="C14631" s="15" t="s">
        <v>10200</v>
      </c>
      <c r="D14631" s="15" t="s">
        <v>10201</v>
      </c>
      <c r="E14631">
        <v>4118</v>
      </c>
      <c r="F14631">
        <v>6633</v>
      </c>
      <c r="H14631" t="s">
        <v>746</v>
      </c>
      <c r="K14631" s="16">
        <f t="shared" si="718"/>
        <v>4612.16</v>
      </c>
      <c r="L14631" s="16">
        <f t="shared" si="717"/>
        <v>4854.9052631578943</v>
      </c>
      <c r="M14631" s="16">
        <f t="shared" si="719"/>
        <v>5516.9377990430621</v>
      </c>
      <c r="N14631" t="e">
        <f>INDEX(XML!$A$2:$R$782,MATCH(C14631,XML!$D$2:$D$737,0),2)</f>
        <v>#N/A</v>
      </c>
    </row>
    <row r="14632" spans="1:14" ht="78.75" x14ac:dyDescent="0.2">
      <c r="A14632">
        <v>45287</v>
      </c>
      <c r="B14632" t="s">
        <v>10202</v>
      </c>
      <c r="C14632" s="15" t="s">
        <v>10203</v>
      </c>
      <c r="D14632" s="15" t="s">
        <v>10204</v>
      </c>
      <c r="E14632">
        <v>1390</v>
      </c>
      <c r="F14632">
        <v>2674</v>
      </c>
      <c r="H14632" t="s">
        <v>1175</v>
      </c>
      <c r="K14632" s="16">
        <f t="shared" si="718"/>
        <v>1556.8</v>
      </c>
      <c r="L14632" s="16">
        <f t="shared" si="717"/>
        <v>1638.7368421052631</v>
      </c>
      <c r="M14632" s="16">
        <f t="shared" si="719"/>
        <v>1862.200956937799</v>
      </c>
      <c r="N14632" t="e">
        <f>INDEX(XML!$A$2:$R$782,MATCH(C14632,XML!$D$2:$D$737,0),2)</f>
        <v>#N/A</v>
      </c>
    </row>
    <row r="14633" spans="1:14" ht="78.75" x14ac:dyDescent="0.2">
      <c r="A14633">
        <v>47275</v>
      </c>
      <c r="B14633" t="s">
        <v>10205</v>
      </c>
      <c r="C14633" s="15" t="s">
        <v>10206</v>
      </c>
      <c r="D14633" s="15" t="s">
        <v>10207</v>
      </c>
      <c r="E14633">
        <v>1390</v>
      </c>
      <c r="F14633">
        <v>2674</v>
      </c>
      <c r="H14633" t="s">
        <v>1175</v>
      </c>
      <c r="K14633" s="16">
        <f t="shared" si="718"/>
        <v>1556.8</v>
      </c>
      <c r="L14633" s="16">
        <f t="shared" si="717"/>
        <v>1638.7368421052631</v>
      </c>
      <c r="M14633" s="16">
        <f t="shared" si="719"/>
        <v>1862.200956937799</v>
      </c>
      <c r="N14633" t="e">
        <f>INDEX(XML!$A$2:$R$782,MATCH(C14633,XML!$D$2:$D$737,0),2)</f>
        <v>#N/A</v>
      </c>
    </row>
    <row r="14634" spans="1:14" ht="78.75" x14ac:dyDescent="0.2">
      <c r="A14634">
        <v>45286</v>
      </c>
      <c r="B14634" t="s">
        <v>10208</v>
      </c>
      <c r="C14634" s="15" t="s">
        <v>10209</v>
      </c>
      <c r="D14634" s="15" t="s">
        <v>10210</v>
      </c>
      <c r="E14634">
        <v>1390</v>
      </c>
      <c r="F14634">
        <v>2674</v>
      </c>
      <c r="H14634">
        <v>68</v>
      </c>
      <c r="K14634" s="16">
        <f t="shared" si="718"/>
        <v>1556.8</v>
      </c>
      <c r="L14634" s="16">
        <f t="shared" si="717"/>
        <v>1638.7368421052631</v>
      </c>
      <c r="M14634" s="16">
        <f t="shared" si="719"/>
        <v>1862.200956937799</v>
      </c>
      <c r="N14634" t="e">
        <f>INDEX(XML!$A$2:$R$782,MATCH(C14634,XML!$D$2:$D$737,0),2)</f>
        <v>#N/A</v>
      </c>
    </row>
    <row r="14635" spans="1:14" ht="90" x14ac:dyDescent="0.2">
      <c r="A14635">
        <v>47340</v>
      </c>
      <c r="B14635" t="s">
        <v>10211</v>
      </c>
      <c r="C14635" s="15" t="s">
        <v>10212</v>
      </c>
      <c r="D14635" s="15" t="s">
        <v>10213</v>
      </c>
      <c r="E14635">
        <v>1390</v>
      </c>
      <c r="F14635">
        <v>2674</v>
      </c>
      <c r="K14635" s="16">
        <f t="shared" si="718"/>
        <v>1556.8</v>
      </c>
      <c r="L14635" s="16">
        <f t="shared" si="717"/>
        <v>1638.7368421052631</v>
      </c>
      <c r="M14635" s="16">
        <f t="shared" si="719"/>
        <v>1862.200956937799</v>
      </c>
      <c r="N14635" t="e">
        <f>INDEX(XML!$A$2:$R$782,MATCH(C14635,XML!$D$2:$D$737,0),2)</f>
        <v>#N/A</v>
      </c>
    </row>
    <row r="14636" spans="1:14" ht="90" x14ac:dyDescent="0.2">
      <c r="A14636">
        <v>35620</v>
      </c>
      <c r="B14636" t="s">
        <v>10214</v>
      </c>
      <c r="C14636" s="15" t="s">
        <v>10215</v>
      </c>
      <c r="D14636" s="15" t="s">
        <v>10216</v>
      </c>
      <c r="E14636">
        <v>1390</v>
      </c>
      <c r="F14636">
        <v>2674</v>
      </c>
      <c r="H14636">
        <v>30</v>
      </c>
      <c r="K14636" s="16">
        <f t="shared" si="718"/>
        <v>1556.8</v>
      </c>
      <c r="L14636" s="16">
        <f t="shared" si="717"/>
        <v>1638.7368421052631</v>
      </c>
      <c r="M14636" s="16">
        <f t="shared" si="719"/>
        <v>1862.200956937799</v>
      </c>
      <c r="N14636" t="e">
        <f>INDEX(XML!$A$2:$R$782,MATCH(C14636,XML!$D$2:$D$737,0),2)</f>
        <v>#N/A</v>
      </c>
    </row>
    <row r="14637" spans="1:14" ht="78.75" x14ac:dyDescent="0.2">
      <c r="A14637">
        <v>35619</v>
      </c>
      <c r="B14637" t="s">
        <v>10217</v>
      </c>
      <c r="C14637" s="15" t="s">
        <v>10218</v>
      </c>
      <c r="D14637" s="15" t="s">
        <v>10219</v>
      </c>
      <c r="E14637">
        <v>1390</v>
      </c>
      <c r="F14637">
        <v>2674</v>
      </c>
      <c r="H14637" t="s">
        <v>1175</v>
      </c>
      <c r="K14637" s="16">
        <f t="shared" si="718"/>
        <v>1556.8</v>
      </c>
      <c r="L14637" s="16">
        <f t="shared" si="717"/>
        <v>1638.7368421052631</v>
      </c>
      <c r="M14637" s="16">
        <f t="shared" si="719"/>
        <v>1862.200956937799</v>
      </c>
      <c r="N14637" t="e">
        <f>INDEX(XML!$A$2:$R$782,MATCH(C14637,XML!$D$2:$D$737,0),2)</f>
        <v>#N/A</v>
      </c>
    </row>
    <row r="14638" spans="1:14" ht="90" x14ac:dyDescent="0.2">
      <c r="A14638">
        <v>35611</v>
      </c>
      <c r="B14638" t="s">
        <v>10220</v>
      </c>
      <c r="C14638" s="15" t="s">
        <v>10221</v>
      </c>
      <c r="D14638" s="15" t="s">
        <v>10222</v>
      </c>
      <c r="E14638">
        <v>1501</v>
      </c>
      <c r="F14638">
        <v>2674</v>
      </c>
      <c r="K14638" s="16">
        <f t="shared" si="718"/>
        <v>1681.12</v>
      </c>
      <c r="L14638" s="16">
        <f t="shared" si="717"/>
        <v>1769.6</v>
      </c>
      <c r="M14638" s="16">
        <f t="shared" si="719"/>
        <v>2010.909090909091</v>
      </c>
      <c r="N14638" t="e">
        <f>INDEX(XML!$A$2:$R$782,MATCH(C14638,XML!$D$2:$D$737,0),2)</f>
        <v>#N/A</v>
      </c>
    </row>
    <row r="14639" spans="1:14" ht="78.75" x14ac:dyDescent="0.2">
      <c r="A14639">
        <v>35613</v>
      </c>
      <c r="B14639" t="s">
        <v>10223</v>
      </c>
      <c r="C14639" s="15" t="s">
        <v>10224</v>
      </c>
      <c r="D14639" s="15" t="s">
        <v>10225</v>
      </c>
      <c r="E14639">
        <v>1390</v>
      </c>
      <c r="F14639">
        <v>2674</v>
      </c>
      <c r="H14639">
        <v>68</v>
      </c>
      <c r="K14639" s="16">
        <f t="shared" si="718"/>
        <v>1556.8</v>
      </c>
      <c r="L14639" s="16">
        <f t="shared" si="717"/>
        <v>1638.7368421052631</v>
      </c>
      <c r="M14639" s="16">
        <f t="shared" si="719"/>
        <v>1862.200956937799</v>
      </c>
      <c r="N14639" t="e">
        <f>INDEX(XML!$A$2:$R$782,MATCH(C14639,XML!$D$2:$D$737,0),2)</f>
        <v>#N/A</v>
      </c>
    </row>
    <row r="14640" spans="1:14" ht="78.75" x14ac:dyDescent="0.2">
      <c r="A14640">
        <v>35612</v>
      </c>
      <c r="B14640" t="s">
        <v>10226</v>
      </c>
      <c r="C14640" s="15" t="s">
        <v>10227</v>
      </c>
      <c r="D14640" s="15" t="s">
        <v>10228</v>
      </c>
      <c r="E14640">
        <v>1390</v>
      </c>
      <c r="F14640">
        <v>2674</v>
      </c>
      <c r="H14640" t="s">
        <v>1175</v>
      </c>
      <c r="K14640" s="16">
        <f t="shared" si="718"/>
        <v>1556.8</v>
      </c>
      <c r="L14640" s="16">
        <f t="shared" si="717"/>
        <v>1638.7368421052631</v>
      </c>
      <c r="M14640" s="16">
        <f t="shared" si="719"/>
        <v>1862.200956937799</v>
      </c>
      <c r="N14640" t="e">
        <f>INDEX(XML!$A$2:$R$782,MATCH(C14640,XML!$D$2:$D$737,0),2)</f>
        <v>#N/A</v>
      </c>
    </row>
    <row r="14641" spans="1:14" ht="90" x14ac:dyDescent="0.2">
      <c r="A14641">
        <v>47341</v>
      </c>
      <c r="B14641" t="s">
        <v>10229</v>
      </c>
      <c r="C14641" s="15" t="s">
        <v>10230</v>
      </c>
      <c r="D14641" s="15" t="s">
        <v>10231</v>
      </c>
      <c r="E14641">
        <v>1390</v>
      </c>
      <c r="F14641">
        <v>2674</v>
      </c>
      <c r="H14641">
        <v>58</v>
      </c>
      <c r="K14641" s="16">
        <f t="shared" si="718"/>
        <v>1556.8</v>
      </c>
      <c r="L14641" s="16">
        <f t="shared" si="717"/>
        <v>1638.7368421052631</v>
      </c>
      <c r="M14641" s="16">
        <f t="shared" si="719"/>
        <v>1862.200956937799</v>
      </c>
      <c r="N14641" t="e">
        <f>INDEX(XML!$A$2:$R$782,MATCH(C14641,XML!$D$2:$D$737,0),2)</f>
        <v>#N/A</v>
      </c>
    </row>
    <row r="14642" spans="1:14" ht="90" x14ac:dyDescent="0.2">
      <c r="A14642">
        <v>35614</v>
      </c>
      <c r="B14642" t="s">
        <v>10232</v>
      </c>
      <c r="C14642" s="15" t="s">
        <v>10233</v>
      </c>
      <c r="D14642" s="15" t="s">
        <v>10234</v>
      </c>
      <c r="E14642">
        <v>1390</v>
      </c>
      <c r="F14642">
        <v>2674</v>
      </c>
      <c r="H14642" t="s">
        <v>1175</v>
      </c>
      <c r="K14642" s="16">
        <f t="shared" si="718"/>
        <v>1556.8</v>
      </c>
      <c r="L14642" s="16">
        <f t="shared" si="717"/>
        <v>1638.7368421052631</v>
      </c>
      <c r="M14642" s="16">
        <f t="shared" si="719"/>
        <v>1862.200956937799</v>
      </c>
      <c r="N14642" t="e">
        <f>INDEX(XML!$A$2:$R$782,MATCH(C14642,XML!$D$2:$D$737,0),2)</f>
        <v>#N/A</v>
      </c>
    </row>
    <row r="14643" spans="1:14" ht="78.75" x14ac:dyDescent="0.2">
      <c r="A14643">
        <v>47277</v>
      </c>
      <c r="B14643" t="s">
        <v>10235</v>
      </c>
      <c r="C14643" s="15" t="s">
        <v>10236</v>
      </c>
      <c r="D14643" s="15" t="s">
        <v>10237</v>
      </c>
      <c r="E14643">
        <v>1390</v>
      </c>
      <c r="F14643">
        <v>2674</v>
      </c>
      <c r="H14643" t="s">
        <v>1175</v>
      </c>
      <c r="K14643" s="16">
        <f t="shared" si="718"/>
        <v>1556.8</v>
      </c>
      <c r="L14643" s="16">
        <f t="shared" si="717"/>
        <v>1638.7368421052631</v>
      </c>
      <c r="M14643" s="16">
        <f t="shared" si="719"/>
        <v>1862.200956937799</v>
      </c>
      <c r="N14643" t="e">
        <f>INDEX(XML!$A$2:$R$782,MATCH(C14643,XML!$D$2:$D$737,0),2)</f>
        <v>#N/A</v>
      </c>
    </row>
    <row r="14644" spans="1:14" ht="78.75" x14ac:dyDescent="0.2">
      <c r="A14644">
        <v>47342</v>
      </c>
      <c r="B14644" t="s">
        <v>10238</v>
      </c>
      <c r="C14644" s="15" t="s">
        <v>10239</v>
      </c>
      <c r="D14644" s="15" t="s">
        <v>10240</v>
      </c>
      <c r="E14644">
        <v>1390</v>
      </c>
      <c r="F14644">
        <v>2674</v>
      </c>
      <c r="H14644" t="s">
        <v>1175</v>
      </c>
      <c r="K14644" s="16">
        <f t="shared" si="718"/>
        <v>1556.8</v>
      </c>
      <c r="L14644" s="16">
        <f t="shared" si="717"/>
        <v>1638.7368421052631</v>
      </c>
      <c r="M14644" s="16">
        <f t="shared" si="719"/>
        <v>1862.200956937799</v>
      </c>
      <c r="N14644" t="e">
        <f>INDEX(XML!$A$2:$R$782,MATCH(C14644,XML!$D$2:$D$737,0),2)</f>
        <v>#N/A</v>
      </c>
    </row>
    <row r="14645" spans="1:14" ht="78.75" x14ac:dyDescent="0.2">
      <c r="A14645">
        <v>35617</v>
      </c>
      <c r="B14645" t="s">
        <v>10241</v>
      </c>
      <c r="C14645" s="15" t="s">
        <v>10242</v>
      </c>
      <c r="D14645" s="15" t="s">
        <v>10243</v>
      </c>
      <c r="E14645">
        <v>1390</v>
      </c>
      <c r="F14645">
        <v>2674</v>
      </c>
      <c r="H14645" t="s">
        <v>1175</v>
      </c>
      <c r="K14645" s="16">
        <f t="shared" si="718"/>
        <v>1556.8</v>
      </c>
      <c r="L14645" s="16">
        <f t="shared" si="717"/>
        <v>1638.7368421052631</v>
      </c>
      <c r="M14645" s="16">
        <f t="shared" si="719"/>
        <v>1862.200956937799</v>
      </c>
      <c r="N14645" t="e">
        <f>INDEX(XML!$A$2:$R$782,MATCH(C14645,XML!$D$2:$D$737,0),2)</f>
        <v>#N/A</v>
      </c>
    </row>
    <row r="14646" spans="1:14" ht="90" x14ac:dyDescent="0.2">
      <c r="A14646">
        <v>35618</v>
      </c>
      <c r="B14646" t="s">
        <v>10244</v>
      </c>
      <c r="C14646" s="15" t="s">
        <v>10245</v>
      </c>
      <c r="D14646" s="15" t="s">
        <v>10246</v>
      </c>
      <c r="E14646">
        <v>1390</v>
      </c>
      <c r="F14646">
        <v>2674</v>
      </c>
      <c r="H14646" t="s">
        <v>1175</v>
      </c>
      <c r="K14646" s="16">
        <f t="shared" si="718"/>
        <v>1556.8</v>
      </c>
      <c r="L14646" s="16">
        <f t="shared" si="717"/>
        <v>1638.7368421052631</v>
      </c>
      <c r="M14646" s="16">
        <f t="shared" si="719"/>
        <v>1862.200956937799</v>
      </c>
      <c r="N14646" t="e">
        <f>INDEX(XML!$A$2:$R$782,MATCH(C14646,XML!$D$2:$D$737,0),2)</f>
        <v>#N/A</v>
      </c>
    </row>
    <row r="14647" spans="1:14" ht="90" x14ac:dyDescent="0.2">
      <c r="A14647">
        <v>35616</v>
      </c>
      <c r="B14647" t="s">
        <v>10247</v>
      </c>
      <c r="C14647" s="15" t="s">
        <v>10248</v>
      </c>
      <c r="D14647" s="15" t="s">
        <v>10249</v>
      </c>
      <c r="E14647">
        <v>1390</v>
      </c>
      <c r="F14647">
        <v>2674</v>
      </c>
      <c r="H14647">
        <v>59</v>
      </c>
      <c r="K14647" s="16">
        <f t="shared" si="718"/>
        <v>1556.8</v>
      </c>
      <c r="L14647" s="16">
        <f t="shared" si="717"/>
        <v>1638.7368421052631</v>
      </c>
      <c r="M14647" s="16">
        <f t="shared" si="719"/>
        <v>1862.200956937799</v>
      </c>
      <c r="N14647" t="e">
        <f>INDEX(XML!$A$2:$R$782,MATCH(C14647,XML!$D$2:$D$737,0),2)</f>
        <v>#N/A</v>
      </c>
    </row>
    <row r="14648" spans="1:14" ht="90" x14ac:dyDescent="0.2">
      <c r="A14648">
        <v>35605</v>
      </c>
      <c r="B14648" t="s">
        <v>10250</v>
      </c>
      <c r="C14648" s="15" t="s">
        <v>10251</v>
      </c>
      <c r="D14648" s="15" t="s">
        <v>10252</v>
      </c>
      <c r="E14648">
        <v>1390</v>
      </c>
      <c r="F14648">
        <v>2674</v>
      </c>
      <c r="H14648" t="s">
        <v>1175</v>
      </c>
      <c r="K14648" s="16">
        <f t="shared" si="718"/>
        <v>1556.8</v>
      </c>
      <c r="L14648" s="16">
        <f t="shared" si="717"/>
        <v>1638.7368421052631</v>
      </c>
      <c r="M14648" s="16">
        <f t="shared" si="719"/>
        <v>1862.200956937799</v>
      </c>
      <c r="N14648" t="e">
        <f>INDEX(XML!$A$2:$R$782,MATCH(C14648,XML!$D$2:$D$737,0),2)</f>
        <v>#N/A</v>
      </c>
    </row>
    <row r="14649" spans="1:14" ht="90" x14ac:dyDescent="0.2">
      <c r="A14649">
        <v>47276</v>
      </c>
      <c r="B14649" t="s">
        <v>10253</v>
      </c>
      <c r="C14649" s="15" t="s">
        <v>10254</v>
      </c>
      <c r="D14649" s="15" t="s">
        <v>10255</v>
      </c>
      <c r="E14649">
        <v>1390</v>
      </c>
      <c r="F14649">
        <v>2674</v>
      </c>
      <c r="H14649" t="s">
        <v>1175</v>
      </c>
      <c r="K14649" s="16">
        <f t="shared" si="718"/>
        <v>1556.8</v>
      </c>
      <c r="L14649" s="16">
        <f t="shared" si="717"/>
        <v>1638.7368421052631</v>
      </c>
      <c r="M14649" s="16">
        <f t="shared" si="719"/>
        <v>1862.200956937799</v>
      </c>
      <c r="N14649" t="e">
        <f>INDEX(XML!$A$2:$R$782,MATCH(C14649,XML!$D$2:$D$737,0),2)</f>
        <v>#N/A</v>
      </c>
    </row>
    <row r="14650" spans="1:14" ht="90" x14ac:dyDescent="0.2">
      <c r="A14650">
        <v>47343</v>
      </c>
      <c r="B14650" t="s">
        <v>10256</v>
      </c>
      <c r="C14650" s="15" t="s">
        <v>10257</v>
      </c>
      <c r="D14650" s="15" t="s">
        <v>10258</v>
      </c>
      <c r="E14650">
        <v>1390</v>
      </c>
      <c r="F14650">
        <v>2674</v>
      </c>
      <c r="H14650">
        <v>87</v>
      </c>
      <c r="K14650" s="16">
        <f t="shared" si="718"/>
        <v>1556.8</v>
      </c>
      <c r="L14650" s="16">
        <f t="shared" si="717"/>
        <v>1638.7368421052631</v>
      </c>
      <c r="M14650" s="16">
        <f t="shared" si="719"/>
        <v>1862.200956937799</v>
      </c>
      <c r="N14650" t="e">
        <f>INDEX(XML!$A$2:$R$782,MATCH(C14650,XML!$D$2:$D$737,0),2)</f>
        <v>#N/A</v>
      </c>
    </row>
    <row r="14651" spans="1:14" ht="90" x14ac:dyDescent="0.2">
      <c r="A14651">
        <v>45279</v>
      </c>
      <c r="B14651" t="s">
        <v>10259</v>
      </c>
      <c r="C14651" s="15" t="s">
        <v>10260</v>
      </c>
      <c r="D14651" s="15" t="s">
        <v>10261</v>
      </c>
      <c r="E14651">
        <v>1390</v>
      </c>
      <c r="F14651">
        <v>2674</v>
      </c>
      <c r="H14651" t="s">
        <v>1175</v>
      </c>
      <c r="K14651" s="16">
        <f t="shared" si="718"/>
        <v>1556.8</v>
      </c>
      <c r="L14651" s="16">
        <f t="shared" si="717"/>
        <v>1638.7368421052631</v>
      </c>
      <c r="M14651" s="16">
        <f t="shared" si="719"/>
        <v>1862.200956937799</v>
      </c>
      <c r="N14651" t="e">
        <f>INDEX(XML!$A$2:$R$782,MATCH(C14651,XML!$D$2:$D$737,0),2)</f>
        <v>#N/A</v>
      </c>
    </row>
    <row r="14652" spans="1:14" ht="90" x14ac:dyDescent="0.2">
      <c r="A14652">
        <v>47274</v>
      </c>
      <c r="B14652" t="s">
        <v>10262</v>
      </c>
      <c r="C14652" s="15" t="s">
        <v>10263</v>
      </c>
      <c r="D14652" s="15" t="s">
        <v>10264</v>
      </c>
      <c r="E14652">
        <v>1390</v>
      </c>
      <c r="F14652">
        <v>2674</v>
      </c>
      <c r="H14652">
        <v>7</v>
      </c>
      <c r="K14652" s="16">
        <f t="shared" si="718"/>
        <v>1556.8</v>
      </c>
      <c r="L14652" s="16">
        <f t="shared" si="717"/>
        <v>1638.7368421052631</v>
      </c>
      <c r="M14652" s="16">
        <f t="shared" si="719"/>
        <v>1862.200956937799</v>
      </c>
      <c r="N14652" t="e">
        <f>INDEX(XML!$A$2:$R$782,MATCH(C14652,XML!$D$2:$D$737,0),2)</f>
        <v>#N/A</v>
      </c>
    </row>
    <row r="14653" spans="1:14" ht="90" x14ac:dyDescent="0.2">
      <c r="A14653">
        <v>35603</v>
      </c>
      <c r="B14653" t="s">
        <v>10265</v>
      </c>
      <c r="C14653" s="15" t="s">
        <v>10266</v>
      </c>
      <c r="D14653" s="15" t="s">
        <v>10267</v>
      </c>
      <c r="E14653">
        <v>1390</v>
      </c>
      <c r="F14653">
        <v>2674</v>
      </c>
      <c r="K14653" s="16">
        <f t="shared" si="718"/>
        <v>1556.8</v>
      </c>
      <c r="L14653" s="16">
        <f t="shared" si="717"/>
        <v>1638.7368421052631</v>
      </c>
      <c r="M14653" s="16">
        <f t="shared" si="719"/>
        <v>1862.200956937799</v>
      </c>
      <c r="N14653" t="e">
        <f>INDEX(XML!$A$2:$R$782,MATCH(C14653,XML!$D$2:$D$737,0),2)</f>
        <v>#N/A</v>
      </c>
    </row>
    <row r="14654" spans="1:14" ht="78.75" x14ac:dyDescent="0.2">
      <c r="A14654">
        <v>35602</v>
      </c>
      <c r="B14654" t="s">
        <v>10268</v>
      </c>
      <c r="C14654" s="15" t="s">
        <v>10269</v>
      </c>
      <c r="D14654" s="15" t="s">
        <v>10270</v>
      </c>
      <c r="E14654">
        <v>1390</v>
      </c>
      <c r="F14654">
        <v>2674</v>
      </c>
      <c r="H14654">
        <v>116</v>
      </c>
      <c r="K14654" s="16">
        <f t="shared" si="718"/>
        <v>1556.8</v>
      </c>
      <c r="L14654" s="16">
        <f t="shared" si="717"/>
        <v>1638.7368421052631</v>
      </c>
      <c r="M14654" s="16">
        <f t="shared" si="719"/>
        <v>1862.200956937799</v>
      </c>
      <c r="N14654" t="e">
        <f>INDEX(XML!$A$2:$R$782,MATCH(C14654,XML!$D$2:$D$737,0),2)</f>
        <v>#N/A</v>
      </c>
    </row>
    <row r="14655" spans="1:14" ht="78.75" x14ac:dyDescent="0.2">
      <c r="A14655">
        <v>45280</v>
      </c>
      <c r="B14655" t="s">
        <v>10271</v>
      </c>
      <c r="C14655" s="15" t="s">
        <v>10272</v>
      </c>
      <c r="D14655" s="15" t="s">
        <v>10273</v>
      </c>
      <c r="E14655">
        <v>1390</v>
      </c>
      <c r="F14655">
        <v>2674</v>
      </c>
      <c r="H14655">
        <v>109</v>
      </c>
      <c r="K14655" s="16">
        <f t="shared" si="718"/>
        <v>1556.8</v>
      </c>
      <c r="L14655" s="16">
        <f t="shared" si="717"/>
        <v>1638.7368421052631</v>
      </c>
      <c r="M14655" s="16">
        <f t="shared" si="719"/>
        <v>1862.200956937799</v>
      </c>
      <c r="N14655" t="e">
        <f>INDEX(XML!$A$2:$R$782,MATCH(C14655,XML!$D$2:$D$737,0),2)</f>
        <v>#N/A</v>
      </c>
    </row>
    <row r="14656" spans="1:14" ht="90" x14ac:dyDescent="0.2">
      <c r="A14656">
        <v>45281</v>
      </c>
      <c r="B14656" t="s">
        <v>10274</v>
      </c>
      <c r="C14656" s="15" t="s">
        <v>10275</v>
      </c>
      <c r="D14656" s="15" t="s">
        <v>10276</v>
      </c>
      <c r="E14656">
        <v>1390</v>
      </c>
      <c r="F14656">
        <v>2674</v>
      </c>
      <c r="H14656" t="s">
        <v>1175</v>
      </c>
      <c r="K14656" s="16">
        <f t="shared" si="718"/>
        <v>1556.8</v>
      </c>
      <c r="L14656" s="16">
        <f t="shared" si="717"/>
        <v>1638.7368421052631</v>
      </c>
      <c r="M14656" s="16">
        <f t="shared" si="719"/>
        <v>1862.200956937799</v>
      </c>
      <c r="N14656" t="e">
        <f>INDEX(XML!$A$2:$R$782,MATCH(C14656,XML!$D$2:$D$737,0),2)</f>
        <v>#N/A</v>
      </c>
    </row>
    <row r="14657" spans="1:14" ht="90" x14ac:dyDescent="0.2">
      <c r="A14657">
        <v>45282</v>
      </c>
      <c r="B14657" t="s">
        <v>10277</v>
      </c>
      <c r="C14657" s="15" t="s">
        <v>10278</v>
      </c>
      <c r="D14657" s="15" t="s">
        <v>10279</v>
      </c>
      <c r="E14657">
        <v>1390</v>
      </c>
      <c r="F14657">
        <v>2674</v>
      </c>
      <c r="H14657" t="s">
        <v>1175</v>
      </c>
      <c r="K14657" s="16">
        <f t="shared" si="718"/>
        <v>1556.8</v>
      </c>
      <c r="L14657" s="16">
        <f t="shared" si="717"/>
        <v>1638.7368421052631</v>
      </c>
      <c r="M14657" s="16">
        <f t="shared" si="719"/>
        <v>1862.200956937799</v>
      </c>
      <c r="N14657" t="e">
        <f>INDEX(XML!$A$2:$R$782,MATCH(C14657,XML!$D$2:$D$737,0),2)</f>
        <v>#N/A</v>
      </c>
    </row>
    <row r="14658" spans="1:14" ht="78.75" x14ac:dyDescent="0.2">
      <c r="A14658">
        <v>45285</v>
      </c>
      <c r="B14658" t="s">
        <v>10280</v>
      </c>
      <c r="C14658" s="15" t="s">
        <v>10281</v>
      </c>
      <c r="D14658" s="15" t="s">
        <v>10282</v>
      </c>
      <c r="E14658">
        <v>1390</v>
      </c>
      <c r="F14658">
        <v>2674</v>
      </c>
      <c r="H14658" t="s">
        <v>1175</v>
      </c>
      <c r="K14658" s="16">
        <f t="shared" si="718"/>
        <v>1556.8</v>
      </c>
      <c r="L14658" s="16">
        <f t="shared" si="717"/>
        <v>1638.7368421052631</v>
      </c>
      <c r="M14658" s="16">
        <f t="shared" si="719"/>
        <v>1862.200956937799</v>
      </c>
      <c r="N14658" t="e">
        <f>INDEX(XML!$A$2:$R$782,MATCH(C14658,XML!$D$2:$D$737,0),2)</f>
        <v>#N/A</v>
      </c>
    </row>
    <row r="14659" spans="1:14" ht="78.75" x14ac:dyDescent="0.2">
      <c r="A14659">
        <v>45288</v>
      </c>
      <c r="B14659" t="s">
        <v>10283</v>
      </c>
      <c r="C14659" s="15" t="s">
        <v>10284</v>
      </c>
      <c r="D14659" s="15" t="s">
        <v>10285</v>
      </c>
      <c r="E14659">
        <v>1390</v>
      </c>
      <c r="F14659">
        <v>2674</v>
      </c>
      <c r="H14659" t="s">
        <v>1175</v>
      </c>
      <c r="K14659" s="16">
        <f t="shared" si="718"/>
        <v>1556.8</v>
      </c>
      <c r="L14659" s="16">
        <f t="shared" si="717"/>
        <v>1638.7368421052631</v>
      </c>
      <c r="M14659" s="16">
        <f t="shared" si="719"/>
        <v>1862.200956937799</v>
      </c>
      <c r="N14659" t="e">
        <f>INDEX(XML!$A$2:$R$782,MATCH(C14659,XML!$D$2:$D$737,0),2)</f>
        <v>#N/A</v>
      </c>
    </row>
    <row r="14660" spans="1:14" ht="78.75" x14ac:dyDescent="0.2">
      <c r="A14660">
        <v>45289</v>
      </c>
      <c r="B14660" t="s">
        <v>10286</v>
      </c>
      <c r="C14660" s="15" t="s">
        <v>10287</v>
      </c>
      <c r="D14660" s="15" t="s">
        <v>10288</v>
      </c>
      <c r="E14660">
        <v>1390</v>
      </c>
      <c r="F14660">
        <v>2674</v>
      </c>
      <c r="H14660">
        <v>13</v>
      </c>
      <c r="K14660" s="16">
        <f t="shared" si="718"/>
        <v>1556.8</v>
      </c>
      <c r="L14660" s="16">
        <f t="shared" si="717"/>
        <v>1638.7368421052631</v>
      </c>
      <c r="M14660" s="16">
        <f t="shared" si="719"/>
        <v>1862.200956937799</v>
      </c>
      <c r="N14660" t="e">
        <f>INDEX(XML!$A$2:$R$782,MATCH(C14660,XML!$D$2:$D$737,0),2)</f>
        <v>#N/A</v>
      </c>
    </row>
    <row r="14661" spans="1:14" ht="15.75" x14ac:dyDescent="0.25">
      <c r="A14661" s="184" t="s">
        <v>10289</v>
      </c>
      <c r="B14661" s="184"/>
      <c r="C14661" s="185"/>
      <c r="D14661" s="185"/>
      <c r="E14661" s="184"/>
      <c r="F14661" s="184"/>
      <c r="G14661" s="184"/>
      <c r="H14661" s="184"/>
      <c r="I14661" s="184"/>
      <c r="J14661" s="184"/>
      <c r="K14661" s="16">
        <f t="shared" si="718"/>
        <v>0</v>
      </c>
      <c r="L14661" s="16">
        <f t="shared" ref="L14661:L14724" si="720">K14661*100/95</f>
        <v>0</v>
      </c>
      <c r="M14661" s="16">
        <f t="shared" si="719"/>
        <v>0</v>
      </c>
      <c r="N14661" t="e">
        <f>INDEX(XML!$A$2:$R$782,MATCH(C14661,XML!$D$2:$D$737,0),2)</f>
        <v>#N/A</v>
      </c>
    </row>
    <row r="14662" spans="1:14" ht="90" x14ac:dyDescent="0.2">
      <c r="A14662">
        <v>26496</v>
      </c>
      <c r="B14662" t="s">
        <v>10299</v>
      </c>
      <c r="C14662" s="15" t="s">
        <v>10300</v>
      </c>
      <c r="D14662" s="15" t="s">
        <v>10301</v>
      </c>
      <c r="E14662">
        <v>1832</v>
      </c>
      <c r="F14662">
        <v>3151</v>
      </c>
      <c r="H14662">
        <v>2</v>
      </c>
      <c r="K14662" s="16">
        <f t="shared" si="718"/>
        <v>2051.84</v>
      </c>
      <c r="L14662" s="16">
        <f t="shared" si="720"/>
        <v>2159.8315789473686</v>
      </c>
      <c r="M14662" s="16">
        <f t="shared" si="719"/>
        <v>2454.3540669856461</v>
      </c>
      <c r="N14662" t="e">
        <f>INDEX(XML!$A$2:$R$782,MATCH(C14662,XML!$D$2:$D$737,0),2)</f>
        <v>#N/A</v>
      </c>
    </row>
    <row r="14663" spans="1:14" ht="90" x14ac:dyDescent="0.2">
      <c r="A14663">
        <v>26497</v>
      </c>
      <c r="B14663" t="s">
        <v>10290</v>
      </c>
      <c r="C14663" s="15" t="s">
        <v>10291</v>
      </c>
      <c r="D14663" s="15" t="s">
        <v>10292</v>
      </c>
      <c r="E14663">
        <v>1832</v>
      </c>
      <c r="F14663">
        <v>3151</v>
      </c>
      <c r="H14663">
        <v>41</v>
      </c>
      <c r="K14663" s="16">
        <f t="shared" si="718"/>
        <v>2051.84</v>
      </c>
      <c r="L14663" s="16">
        <f t="shared" si="720"/>
        <v>2159.8315789473686</v>
      </c>
      <c r="M14663" s="16">
        <f t="shared" si="719"/>
        <v>2454.3540669856461</v>
      </c>
      <c r="N14663" t="e">
        <f>INDEX(XML!$A$2:$R$782,MATCH(C14663,XML!$D$2:$D$737,0),2)</f>
        <v>#N/A</v>
      </c>
    </row>
    <row r="14664" spans="1:14" ht="90" x14ac:dyDescent="0.2">
      <c r="A14664">
        <v>26498</v>
      </c>
      <c r="B14664" t="s">
        <v>10293</v>
      </c>
      <c r="C14664" s="15" t="s">
        <v>10294</v>
      </c>
      <c r="D14664" s="15" t="s">
        <v>10295</v>
      </c>
      <c r="E14664">
        <v>1399</v>
      </c>
      <c r="F14664">
        <v>3151</v>
      </c>
      <c r="H14664" t="s">
        <v>1122</v>
      </c>
      <c r="K14664" s="16">
        <f t="shared" si="718"/>
        <v>1566.88</v>
      </c>
      <c r="L14664" s="16">
        <f t="shared" si="720"/>
        <v>1649.3473684210526</v>
      </c>
      <c r="M14664" s="16">
        <f t="shared" si="719"/>
        <v>1874.2583732057415</v>
      </c>
      <c r="N14664" t="e">
        <f>INDEX(XML!$A$2:$R$782,MATCH(C14664,XML!$D$2:$D$737,0),2)</f>
        <v>#N/A</v>
      </c>
    </row>
    <row r="14665" spans="1:14" ht="90" x14ac:dyDescent="0.2">
      <c r="A14665">
        <v>35277</v>
      </c>
      <c r="B14665" t="s">
        <v>10296</v>
      </c>
      <c r="C14665" s="15" t="s">
        <v>10297</v>
      </c>
      <c r="D14665" s="15" t="s">
        <v>10298</v>
      </c>
      <c r="E14665">
        <v>1399</v>
      </c>
      <c r="F14665">
        <v>3151</v>
      </c>
      <c r="K14665" s="16">
        <f t="shared" ref="K14665:K14728" si="721">IF(E14665&gt;49999,E14665+E14665*0.07,IF(E14665&lt;=49999,E14665+E14665*0.12))</f>
        <v>1566.88</v>
      </c>
      <c r="L14665" s="16">
        <f t="shared" si="720"/>
        <v>1649.3473684210526</v>
      </c>
      <c r="M14665" s="16">
        <f t="shared" ref="M14665:M14728" si="722">IF(COUNTIF(C14665,"*Dahua*"),F14665-10,L14665*100/88)</f>
        <v>1874.2583732057415</v>
      </c>
      <c r="N14665" t="e">
        <f>INDEX(XML!$A$2:$R$782,MATCH(C14665,XML!$D$2:$D$737,0),2)</f>
        <v>#N/A</v>
      </c>
    </row>
    <row r="14666" spans="1:14" ht="90" x14ac:dyDescent="0.2">
      <c r="A14666">
        <v>35276</v>
      </c>
      <c r="B14666" t="s">
        <v>45373</v>
      </c>
      <c r="C14666" s="15" t="s">
        <v>45374</v>
      </c>
      <c r="D14666" s="15" t="s">
        <v>45375</v>
      </c>
      <c r="E14666">
        <v>1399</v>
      </c>
      <c r="F14666">
        <v>3151</v>
      </c>
      <c r="I14666">
        <v>1</v>
      </c>
      <c r="K14666" s="16">
        <f t="shared" si="721"/>
        <v>1566.88</v>
      </c>
      <c r="L14666" s="16">
        <f t="shared" si="720"/>
        <v>1649.3473684210526</v>
      </c>
      <c r="M14666" s="16">
        <f t="shared" si="722"/>
        <v>1874.2583732057415</v>
      </c>
      <c r="N14666" t="e">
        <f>INDEX(XML!$A$2:$R$782,MATCH(C14666,XML!$D$2:$D$737,0),2)</f>
        <v>#N/A</v>
      </c>
    </row>
    <row r="14667" spans="1:14" ht="15.75" x14ac:dyDescent="0.25">
      <c r="A14667" s="184" t="s">
        <v>10302</v>
      </c>
      <c r="B14667" s="184"/>
      <c r="C14667" s="185"/>
      <c r="D14667" s="185"/>
      <c r="E14667" s="184"/>
      <c r="F14667" s="184"/>
      <c r="G14667" s="184"/>
      <c r="H14667" s="184"/>
      <c r="I14667" s="184"/>
      <c r="J14667" s="184"/>
      <c r="K14667" s="16">
        <f t="shared" si="721"/>
        <v>0</v>
      </c>
      <c r="L14667" s="16">
        <f t="shared" si="720"/>
        <v>0</v>
      </c>
      <c r="M14667" s="16">
        <f t="shared" si="722"/>
        <v>0</v>
      </c>
      <c r="N14667" t="e">
        <f>INDEX(XML!$A$2:$R$782,MATCH(C14667,XML!$D$2:$D$737,0),2)</f>
        <v>#N/A</v>
      </c>
    </row>
    <row r="14668" spans="1:14" ht="67.5" x14ac:dyDescent="0.2">
      <c r="A14668">
        <v>40455</v>
      </c>
      <c r="B14668" t="s">
        <v>10303</v>
      </c>
      <c r="C14668" s="15" t="s">
        <v>10304</v>
      </c>
      <c r="D14668" s="15" t="s">
        <v>10305</v>
      </c>
      <c r="E14668">
        <v>4240</v>
      </c>
      <c r="F14668">
        <v>6624</v>
      </c>
      <c r="K14668" s="16">
        <f t="shared" si="721"/>
        <v>4748.8</v>
      </c>
      <c r="L14668" s="16">
        <f t="shared" si="720"/>
        <v>4998.7368421052633</v>
      </c>
      <c r="M14668" s="16">
        <f t="shared" si="722"/>
        <v>5680.3827751196177</v>
      </c>
      <c r="N14668" t="e">
        <f>INDEX(XML!$A$2:$R$782,MATCH(C14668,XML!$D$2:$D$737,0),2)</f>
        <v>#N/A</v>
      </c>
    </row>
    <row r="14669" spans="1:14" ht="78.75" x14ac:dyDescent="0.2">
      <c r="A14669">
        <v>45817</v>
      </c>
      <c r="B14669" t="s">
        <v>10306</v>
      </c>
      <c r="C14669" s="15" t="s">
        <v>10307</v>
      </c>
      <c r="D14669" s="15" t="s">
        <v>10308</v>
      </c>
      <c r="E14669">
        <v>2799</v>
      </c>
      <c r="F14669">
        <v>6418</v>
      </c>
      <c r="H14669" t="s">
        <v>746</v>
      </c>
      <c r="K14669" s="16">
        <f t="shared" si="721"/>
        <v>3134.88</v>
      </c>
      <c r="L14669" s="16">
        <f t="shared" si="720"/>
        <v>3299.8736842105263</v>
      </c>
      <c r="M14669" s="16">
        <f t="shared" si="722"/>
        <v>3749.8564593301435</v>
      </c>
      <c r="N14669" t="e">
        <f>INDEX(XML!$A$2:$R$782,MATCH(C14669,XML!$D$2:$D$737,0),2)</f>
        <v>#N/A</v>
      </c>
    </row>
    <row r="14670" spans="1:14" ht="78.75" x14ac:dyDescent="0.2">
      <c r="A14670">
        <v>45818</v>
      </c>
      <c r="B14670" t="s">
        <v>10309</v>
      </c>
      <c r="C14670" s="15" t="s">
        <v>10310</v>
      </c>
      <c r="D14670" s="15" t="s">
        <v>10311</v>
      </c>
      <c r="E14670">
        <v>2999</v>
      </c>
      <c r="F14670">
        <v>6418</v>
      </c>
      <c r="H14670" t="s">
        <v>746</v>
      </c>
      <c r="K14670" s="16">
        <f t="shared" si="721"/>
        <v>3358.88</v>
      </c>
      <c r="L14670" s="16">
        <f t="shared" si="720"/>
        <v>3535.6631578947367</v>
      </c>
      <c r="M14670" s="16">
        <f t="shared" si="722"/>
        <v>4017.7990430622008</v>
      </c>
      <c r="N14670" t="e">
        <f>INDEX(XML!$A$2:$R$782,MATCH(C14670,XML!$D$2:$D$737,0),2)</f>
        <v>#N/A</v>
      </c>
    </row>
    <row r="14671" spans="1:14" ht="56.25" x14ac:dyDescent="0.2">
      <c r="A14671">
        <v>37704</v>
      </c>
      <c r="B14671" t="s">
        <v>10312</v>
      </c>
      <c r="C14671" s="15" t="s">
        <v>10313</v>
      </c>
      <c r="D14671" s="15" t="s">
        <v>10314</v>
      </c>
      <c r="E14671">
        <v>7086</v>
      </c>
      <c r="F14671">
        <v>11451</v>
      </c>
      <c r="K14671" s="16">
        <f t="shared" si="721"/>
        <v>7936.32</v>
      </c>
      <c r="L14671" s="16">
        <f t="shared" si="720"/>
        <v>8354.0210526315786</v>
      </c>
      <c r="M14671" s="16">
        <f t="shared" si="722"/>
        <v>9493.2057416267944</v>
      </c>
      <c r="N14671" t="e">
        <f>INDEX(XML!$A$2:$R$782,MATCH(C14671,XML!$D$2:$D$737,0),2)</f>
        <v>#N/A</v>
      </c>
    </row>
    <row r="14672" spans="1:14" ht="56.25" x14ac:dyDescent="0.2">
      <c r="A14672">
        <v>37705</v>
      </c>
      <c r="B14672" t="s">
        <v>10315</v>
      </c>
      <c r="C14672" s="15" t="s">
        <v>10316</v>
      </c>
      <c r="D14672" s="15" t="s">
        <v>10317</v>
      </c>
      <c r="E14672">
        <v>7086</v>
      </c>
      <c r="F14672">
        <v>11451</v>
      </c>
      <c r="H14672">
        <v>10</v>
      </c>
      <c r="I14672">
        <v>1</v>
      </c>
      <c r="K14672" s="16">
        <f t="shared" si="721"/>
        <v>7936.32</v>
      </c>
      <c r="L14672" s="16">
        <f t="shared" si="720"/>
        <v>8354.0210526315786</v>
      </c>
      <c r="M14672" s="16">
        <f t="shared" si="722"/>
        <v>9493.2057416267944</v>
      </c>
      <c r="N14672" t="e">
        <f>INDEX(XML!$A$2:$R$782,MATCH(C14672,XML!$D$2:$D$737,0),2)</f>
        <v>#N/A</v>
      </c>
    </row>
    <row r="14673" spans="1:14" ht="78.75" x14ac:dyDescent="0.2">
      <c r="A14673">
        <v>45819</v>
      </c>
      <c r="B14673" t="s">
        <v>10318</v>
      </c>
      <c r="C14673" s="15" t="s">
        <v>10319</v>
      </c>
      <c r="D14673" s="15" t="s">
        <v>10320</v>
      </c>
      <c r="E14673">
        <v>4999</v>
      </c>
      <c r="F14673">
        <v>11224</v>
      </c>
      <c r="H14673" t="s">
        <v>746</v>
      </c>
      <c r="K14673" s="16">
        <f t="shared" si="721"/>
        <v>5598.88</v>
      </c>
      <c r="L14673" s="16">
        <f t="shared" si="720"/>
        <v>5893.5578947368422</v>
      </c>
      <c r="M14673" s="16">
        <f t="shared" si="722"/>
        <v>6697.2248803827761</v>
      </c>
      <c r="N14673" t="e">
        <f>INDEX(XML!$A$2:$R$782,MATCH(C14673,XML!$D$2:$D$737,0),2)</f>
        <v>#N/A</v>
      </c>
    </row>
    <row r="14674" spans="1:14" ht="78.75" x14ac:dyDescent="0.2">
      <c r="A14674">
        <v>45820</v>
      </c>
      <c r="B14674" t="s">
        <v>10321</v>
      </c>
      <c r="C14674" s="15" t="s">
        <v>10322</v>
      </c>
      <c r="D14674" s="15" t="s">
        <v>10323</v>
      </c>
      <c r="E14674">
        <v>4999</v>
      </c>
      <c r="F14674">
        <v>11224</v>
      </c>
      <c r="H14674" t="s">
        <v>746</v>
      </c>
      <c r="K14674" s="16">
        <f t="shared" si="721"/>
        <v>5598.88</v>
      </c>
      <c r="L14674" s="16">
        <f t="shared" si="720"/>
        <v>5893.5578947368422</v>
      </c>
      <c r="M14674" s="16">
        <f t="shared" si="722"/>
        <v>6697.2248803827761</v>
      </c>
      <c r="N14674" t="e">
        <f>INDEX(XML!$A$2:$R$782,MATCH(C14674,XML!$D$2:$D$737,0),2)</f>
        <v>#N/A</v>
      </c>
    </row>
    <row r="14675" spans="1:14" ht="78.75" x14ac:dyDescent="0.2">
      <c r="A14675">
        <v>45821</v>
      </c>
      <c r="B14675" t="s">
        <v>10324</v>
      </c>
      <c r="C14675" s="15" t="s">
        <v>10325</v>
      </c>
      <c r="D14675" s="15" t="s">
        <v>10326</v>
      </c>
      <c r="E14675">
        <v>4999</v>
      </c>
      <c r="F14675">
        <v>11224</v>
      </c>
      <c r="H14675" t="s">
        <v>746</v>
      </c>
      <c r="K14675" s="16">
        <f t="shared" si="721"/>
        <v>5598.88</v>
      </c>
      <c r="L14675" s="16">
        <f t="shared" si="720"/>
        <v>5893.5578947368422</v>
      </c>
      <c r="M14675" s="16">
        <f t="shared" si="722"/>
        <v>6697.2248803827761</v>
      </c>
      <c r="N14675" t="e">
        <f>INDEX(XML!$A$2:$R$782,MATCH(C14675,XML!$D$2:$D$737,0),2)</f>
        <v>#N/A</v>
      </c>
    </row>
    <row r="14676" spans="1:14" ht="67.5" x14ac:dyDescent="0.2">
      <c r="A14676">
        <v>35638</v>
      </c>
      <c r="B14676" t="s">
        <v>13040</v>
      </c>
      <c r="C14676" s="15" t="s">
        <v>13041</v>
      </c>
      <c r="D14676" s="15" t="s">
        <v>13042</v>
      </c>
      <c r="E14676">
        <v>7499</v>
      </c>
      <c r="F14676">
        <v>17176</v>
      </c>
      <c r="H14676" t="s">
        <v>746</v>
      </c>
      <c r="K14676" s="16">
        <f t="shared" si="721"/>
        <v>8398.8799999999992</v>
      </c>
      <c r="L14676" s="16">
        <f t="shared" si="720"/>
        <v>8840.9263157894729</v>
      </c>
      <c r="M14676" s="16">
        <f t="shared" si="722"/>
        <v>10046.507177033493</v>
      </c>
      <c r="N14676" t="e">
        <f>INDEX(XML!$A$2:$R$782,MATCH(C14676,XML!$D$2:$D$737,0),2)</f>
        <v>#N/A</v>
      </c>
    </row>
    <row r="14677" spans="1:14" ht="78.75" x14ac:dyDescent="0.2">
      <c r="A14677">
        <v>30097</v>
      </c>
      <c r="B14677" t="s">
        <v>10327</v>
      </c>
      <c r="C14677" s="15" t="s">
        <v>10328</v>
      </c>
      <c r="D14677" s="15" t="s">
        <v>10329</v>
      </c>
      <c r="E14677">
        <v>12149</v>
      </c>
      <c r="F14677">
        <v>18326</v>
      </c>
      <c r="H14677">
        <v>8</v>
      </c>
      <c r="K14677" s="16">
        <f t="shared" si="721"/>
        <v>13606.88</v>
      </c>
      <c r="L14677" s="16">
        <f t="shared" si="720"/>
        <v>14323.031578947368</v>
      </c>
      <c r="M14677" s="16">
        <f t="shared" si="722"/>
        <v>16276.172248803829</v>
      </c>
      <c r="N14677" t="e">
        <f>INDEX(XML!$A$2:$R$782,MATCH(C14677,XML!$D$2:$D$737,0),2)</f>
        <v>#N/A</v>
      </c>
    </row>
    <row r="14678" spans="1:14" ht="56.25" x14ac:dyDescent="0.2">
      <c r="A14678">
        <v>10202</v>
      </c>
      <c r="B14678" t="s">
        <v>10330</v>
      </c>
      <c r="C14678" s="15" t="s">
        <v>10331</v>
      </c>
      <c r="D14678" s="15" t="s">
        <v>10332</v>
      </c>
      <c r="E14678">
        <v>7539</v>
      </c>
      <c r="F14678">
        <v>10873</v>
      </c>
      <c r="H14678">
        <v>1</v>
      </c>
      <c r="K14678" s="16">
        <f t="shared" si="721"/>
        <v>8443.68</v>
      </c>
      <c r="L14678" s="16">
        <f t="shared" si="720"/>
        <v>8888.0842105263164</v>
      </c>
      <c r="M14678" s="16">
        <f t="shared" si="722"/>
        <v>10100.095693779906</v>
      </c>
      <c r="N14678" t="e">
        <f>INDEX(XML!$A$2:$R$782,MATCH(C14678,XML!$D$2:$D$737,0),2)</f>
        <v>#N/A</v>
      </c>
    </row>
    <row r="14679" spans="1:14" ht="56.25" x14ac:dyDescent="0.2">
      <c r="A14679">
        <v>12883</v>
      </c>
      <c r="B14679" t="s">
        <v>10333</v>
      </c>
      <c r="C14679" s="15" t="s">
        <v>10334</v>
      </c>
      <c r="D14679" s="15" t="s">
        <v>10335</v>
      </c>
      <c r="E14679">
        <v>7539</v>
      </c>
      <c r="F14679">
        <v>10873</v>
      </c>
      <c r="K14679" s="16">
        <f t="shared" si="721"/>
        <v>8443.68</v>
      </c>
      <c r="L14679" s="16">
        <f t="shared" si="720"/>
        <v>8888.0842105263164</v>
      </c>
      <c r="M14679" s="16">
        <f t="shared" si="722"/>
        <v>10100.095693779906</v>
      </c>
      <c r="N14679" t="e">
        <f>INDEX(XML!$A$2:$R$782,MATCH(C14679,XML!$D$2:$D$737,0),2)</f>
        <v>#N/A</v>
      </c>
    </row>
    <row r="14680" spans="1:14" ht="56.25" x14ac:dyDescent="0.2">
      <c r="A14680">
        <v>9491</v>
      </c>
      <c r="B14680" t="s">
        <v>10336</v>
      </c>
      <c r="C14680" s="15" t="s">
        <v>10337</v>
      </c>
      <c r="D14680" s="15" t="s">
        <v>10338</v>
      </c>
      <c r="E14680">
        <v>5999</v>
      </c>
      <c r="F14680">
        <v>10873</v>
      </c>
      <c r="H14680">
        <v>34</v>
      </c>
      <c r="K14680" s="16">
        <f t="shared" si="721"/>
        <v>6718.88</v>
      </c>
      <c r="L14680" s="16">
        <f t="shared" si="720"/>
        <v>7072.5052631578947</v>
      </c>
      <c r="M14680" s="16">
        <f t="shared" si="722"/>
        <v>8036.9377990430621</v>
      </c>
      <c r="N14680" t="e">
        <f>INDEX(XML!$A$2:$R$782,MATCH(C14680,XML!$D$2:$D$737,0),2)</f>
        <v>#N/A</v>
      </c>
    </row>
    <row r="14681" spans="1:14" ht="45" x14ac:dyDescent="0.2">
      <c r="A14681">
        <v>9490</v>
      </c>
      <c r="B14681" t="s">
        <v>10339</v>
      </c>
      <c r="C14681" s="15" t="s">
        <v>10340</v>
      </c>
      <c r="D14681" s="15" t="s">
        <v>10341</v>
      </c>
      <c r="E14681">
        <v>7539</v>
      </c>
      <c r="F14681">
        <v>10873</v>
      </c>
      <c r="H14681" t="s">
        <v>746</v>
      </c>
      <c r="K14681" s="16">
        <f t="shared" si="721"/>
        <v>8443.68</v>
      </c>
      <c r="L14681" s="16">
        <f t="shared" si="720"/>
        <v>8888.0842105263164</v>
      </c>
      <c r="M14681" s="16">
        <f t="shared" si="722"/>
        <v>10100.095693779906</v>
      </c>
      <c r="N14681" t="e">
        <f>INDEX(XML!$A$2:$R$782,MATCH(C14681,XML!$D$2:$D$737,0),2)</f>
        <v>#N/A</v>
      </c>
    </row>
    <row r="14682" spans="1:14" ht="56.25" x14ac:dyDescent="0.2">
      <c r="A14682">
        <v>23524</v>
      </c>
      <c r="B14682" t="s">
        <v>10342</v>
      </c>
      <c r="C14682" s="15" t="s">
        <v>10343</v>
      </c>
      <c r="D14682" s="15" t="s">
        <v>10344</v>
      </c>
      <c r="E14682">
        <v>7997</v>
      </c>
      <c r="F14682">
        <v>11446</v>
      </c>
      <c r="H14682" t="s">
        <v>746</v>
      </c>
      <c r="K14682" s="16">
        <f t="shared" si="721"/>
        <v>8956.64</v>
      </c>
      <c r="L14682" s="16">
        <f t="shared" si="720"/>
        <v>9428.0421052631573</v>
      </c>
      <c r="M14682" s="16">
        <f t="shared" si="722"/>
        <v>10713.684210526315</v>
      </c>
      <c r="N14682" t="e">
        <f>INDEX(XML!$A$2:$R$782,MATCH(C14682,XML!$D$2:$D$737,0),2)</f>
        <v>#N/A</v>
      </c>
    </row>
    <row r="14683" spans="1:14" ht="56.25" x14ac:dyDescent="0.2">
      <c r="A14683">
        <v>29740</v>
      </c>
      <c r="B14683" t="s">
        <v>10345</v>
      </c>
      <c r="C14683" s="15" t="s">
        <v>10346</v>
      </c>
      <c r="D14683" s="15" t="s">
        <v>10347</v>
      </c>
      <c r="E14683">
        <v>7539</v>
      </c>
      <c r="F14683">
        <v>10873</v>
      </c>
      <c r="H14683" t="s">
        <v>746</v>
      </c>
      <c r="K14683" s="16">
        <f t="shared" si="721"/>
        <v>8443.68</v>
      </c>
      <c r="L14683" s="16">
        <f t="shared" si="720"/>
        <v>8888.0842105263164</v>
      </c>
      <c r="M14683" s="16">
        <f t="shared" si="722"/>
        <v>10100.095693779906</v>
      </c>
      <c r="N14683" t="e">
        <f>INDEX(XML!$A$2:$R$782,MATCH(C14683,XML!$D$2:$D$737,0),2)</f>
        <v>#N/A</v>
      </c>
    </row>
    <row r="14684" spans="1:14" ht="56.25" x14ac:dyDescent="0.2">
      <c r="A14684">
        <v>29739</v>
      </c>
      <c r="B14684" t="s">
        <v>10348</v>
      </c>
      <c r="C14684" s="15" t="s">
        <v>10349</v>
      </c>
      <c r="D14684" s="15" t="s">
        <v>10350</v>
      </c>
      <c r="E14684">
        <v>7539</v>
      </c>
      <c r="F14684">
        <v>10873</v>
      </c>
      <c r="H14684" t="s">
        <v>746</v>
      </c>
      <c r="K14684" s="16">
        <f t="shared" si="721"/>
        <v>8443.68</v>
      </c>
      <c r="L14684" s="16">
        <f t="shared" si="720"/>
        <v>8888.0842105263164</v>
      </c>
      <c r="M14684" s="16">
        <f t="shared" si="722"/>
        <v>10100.095693779906</v>
      </c>
      <c r="N14684" t="e">
        <f>INDEX(XML!$A$2:$R$782,MATCH(C14684,XML!$D$2:$D$737,0),2)</f>
        <v>#N/A</v>
      </c>
    </row>
    <row r="14685" spans="1:14" ht="56.25" x14ac:dyDescent="0.2">
      <c r="A14685">
        <v>9307</v>
      </c>
      <c r="B14685" t="s">
        <v>10351</v>
      </c>
      <c r="C14685" s="15" t="s">
        <v>10352</v>
      </c>
      <c r="D14685" s="15" t="s">
        <v>10353</v>
      </c>
      <c r="E14685">
        <v>13999</v>
      </c>
      <c r="F14685">
        <v>24621</v>
      </c>
      <c r="H14685">
        <v>49</v>
      </c>
      <c r="K14685" s="16">
        <f t="shared" si="721"/>
        <v>15678.88</v>
      </c>
      <c r="L14685" s="16">
        <f t="shared" si="720"/>
        <v>16504.084210526315</v>
      </c>
      <c r="M14685" s="16">
        <f t="shared" si="722"/>
        <v>18754.641148325358</v>
      </c>
      <c r="N14685" t="e">
        <f>INDEX(XML!$A$2:$R$782,MATCH(C14685,XML!$D$2:$D$737,0),2)</f>
        <v>#N/A</v>
      </c>
    </row>
    <row r="14686" spans="1:14" ht="56.25" x14ac:dyDescent="0.2">
      <c r="A14686">
        <v>9300</v>
      </c>
      <c r="B14686" t="s">
        <v>10354</v>
      </c>
      <c r="C14686" s="15" t="s">
        <v>10355</v>
      </c>
      <c r="D14686" s="15" t="s">
        <v>10356</v>
      </c>
      <c r="E14686">
        <v>13999</v>
      </c>
      <c r="F14686">
        <v>24621</v>
      </c>
      <c r="H14686">
        <v>10</v>
      </c>
      <c r="K14686" s="16">
        <f t="shared" si="721"/>
        <v>15678.88</v>
      </c>
      <c r="L14686" s="16">
        <f t="shared" si="720"/>
        <v>16504.084210526315</v>
      </c>
      <c r="M14686" s="16">
        <f t="shared" si="722"/>
        <v>18754.641148325358</v>
      </c>
      <c r="N14686" t="e">
        <f>INDEX(XML!$A$2:$R$782,MATCH(C14686,XML!$D$2:$D$737,0),2)</f>
        <v>#N/A</v>
      </c>
    </row>
    <row r="14687" spans="1:14" ht="78.75" x14ac:dyDescent="0.2">
      <c r="A14687">
        <v>40449</v>
      </c>
      <c r="B14687" t="s">
        <v>10357</v>
      </c>
      <c r="C14687" s="15" t="s">
        <v>10358</v>
      </c>
      <c r="D14687" s="15" t="s">
        <v>10359</v>
      </c>
      <c r="E14687">
        <v>12499</v>
      </c>
      <c r="F14687">
        <v>25195</v>
      </c>
      <c r="H14687">
        <v>3</v>
      </c>
      <c r="K14687" s="16">
        <f t="shared" si="721"/>
        <v>13998.88</v>
      </c>
      <c r="L14687" s="16">
        <f t="shared" si="720"/>
        <v>14735.663157894736</v>
      </c>
      <c r="M14687" s="16">
        <f t="shared" si="722"/>
        <v>16745.071770334929</v>
      </c>
      <c r="N14687" t="e">
        <f>INDEX(XML!$A$2:$R$782,MATCH(C14687,XML!$D$2:$D$737,0),2)</f>
        <v>#N/A</v>
      </c>
    </row>
    <row r="14688" spans="1:14" ht="67.5" x14ac:dyDescent="0.2">
      <c r="A14688">
        <v>12876</v>
      </c>
      <c r="B14688" t="s">
        <v>44936</v>
      </c>
      <c r="C14688" s="15" t="s">
        <v>44937</v>
      </c>
      <c r="D14688" s="15" t="s">
        <v>44938</v>
      </c>
      <c r="E14688">
        <v>17500</v>
      </c>
      <c r="F14688">
        <v>25195</v>
      </c>
      <c r="K14688" s="16">
        <f t="shared" si="721"/>
        <v>19600</v>
      </c>
      <c r="L14688" s="16">
        <f t="shared" si="720"/>
        <v>20631.57894736842</v>
      </c>
      <c r="M14688" s="16">
        <f t="shared" si="722"/>
        <v>23444.976076555024</v>
      </c>
      <c r="N14688" t="e">
        <f>INDEX(XML!$A$2:$R$782,MATCH(C14688,XML!$D$2:$D$737,0),2)</f>
        <v>#N/A</v>
      </c>
    </row>
    <row r="14689" spans="1:14" ht="56.25" x14ac:dyDescent="0.2">
      <c r="A14689">
        <v>12875</v>
      </c>
      <c r="B14689" t="s">
        <v>28592</v>
      </c>
      <c r="C14689" s="15" t="s">
        <v>28593</v>
      </c>
      <c r="D14689" s="15" t="s">
        <v>28594</v>
      </c>
      <c r="E14689">
        <v>13999</v>
      </c>
      <c r="F14689">
        <v>21642</v>
      </c>
      <c r="H14689" t="s">
        <v>746</v>
      </c>
      <c r="K14689" s="16">
        <f t="shared" si="721"/>
        <v>15678.88</v>
      </c>
      <c r="L14689" s="16">
        <f t="shared" si="720"/>
        <v>16504.084210526315</v>
      </c>
      <c r="M14689" s="16">
        <f t="shared" si="722"/>
        <v>18754.641148325358</v>
      </c>
      <c r="N14689" t="e">
        <f>INDEX(XML!$A$2:$R$782,MATCH(C14689,XML!$D$2:$D$737,0),2)</f>
        <v>#N/A</v>
      </c>
    </row>
    <row r="14690" spans="1:14" ht="45" x14ac:dyDescent="0.2">
      <c r="A14690">
        <v>45489</v>
      </c>
      <c r="B14690" t="s">
        <v>10360</v>
      </c>
      <c r="C14690" s="15" t="s">
        <v>10361</v>
      </c>
      <c r="D14690" s="15" t="s">
        <v>10362</v>
      </c>
      <c r="E14690">
        <v>18813</v>
      </c>
      <c r="F14690">
        <v>26341</v>
      </c>
      <c r="H14690">
        <v>41</v>
      </c>
      <c r="K14690" s="16">
        <f t="shared" si="721"/>
        <v>21070.560000000001</v>
      </c>
      <c r="L14690" s="16">
        <f t="shared" si="720"/>
        <v>22179.536842105263</v>
      </c>
      <c r="M14690" s="16">
        <f t="shared" si="722"/>
        <v>25204.019138755979</v>
      </c>
      <c r="N14690" t="e">
        <f>INDEX(XML!$A$2:$R$782,MATCH(C14690,XML!$D$2:$D$737,0),2)</f>
        <v>#N/A</v>
      </c>
    </row>
    <row r="14691" spans="1:14" ht="56.25" x14ac:dyDescent="0.2">
      <c r="A14691">
        <v>45490</v>
      </c>
      <c r="B14691" t="s">
        <v>10363</v>
      </c>
      <c r="C14691" s="15" t="s">
        <v>10364</v>
      </c>
      <c r="D14691" s="15" t="s">
        <v>10365</v>
      </c>
      <c r="E14691">
        <v>12499</v>
      </c>
      <c r="F14691">
        <v>26341</v>
      </c>
      <c r="H14691">
        <v>38</v>
      </c>
      <c r="K14691" s="16">
        <f t="shared" si="721"/>
        <v>13998.88</v>
      </c>
      <c r="L14691" s="16">
        <f t="shared" si="720"/>
        <v>14735.663157894736</v>
      </c>
      <c r="M14691" s="16">
        <f t="shared" si="722"/>
        <v>16745.071770334929</v>
      </c>
      <c r="N14691" t="e">
        <f>INDEX(XML!$A$2:$R$782,MATCH(C14691,XML!$D$2:$D$737,0),2)</f>
        <v>#N/A</v>
      </c>
    </row>
    <row r="14692" spans="1:14" ht="67.5" x14ac:dyDescent="0.2">
      <c r="A14692">
        <v>31659</v>
      </c>
      <c r="B14692" t="s">
        <v>10366</v>
      </c>
      <c r="C14692" s="15" t="s">
        <v>10367</v>
      </c>
      <c r="D14692" s="15" t="s">
        <v>10368</v>
      </c>
      <c r="E14692">
        <v>14999</v>
      </c>
      <c r="F14692">
        <v>26341</v>
      </c>
      <c r="H14692" t="s">
        <v>746</v>
      </c>
      <c r="K14692" s="16">
        <f t="shared" si="721"/>
        <v>16798.88</v>
      </c>
      <c r="L14692" s="16">
        <f t="shared" si="720"/>
        <v>17683.031578947368</v>
      </c>
      <c r="M14692" s="16">
        <f t="shared" si="722"/>
        <v>20094.354066985645</v>
      </c>
      <c r="N14692" t="e">
        <f>INDEX(XML!$A$2:$R$782,MATCH(C14692,XML!$D$2:$D$737,0),2)</f>
        <v>#N/A</v>
      </c>
    </row>
    <row r="14693" spans="1:14" ht="67.5" x14ac:dyDescent="0.2">
      <c r="A14693">
        <v>25124</v>
      </c>
      <c r="B14693" t="s">
        <v>10369</v>
      </c>
      <c r="C14693" s="15" t="s">
        <v>10370</v>
      </c>
      <c r="D14693" s="15" t="s">
        <v>10371</v>
      </c>
      <c r="E14693">
        <v>12499</v>
      </c>
      <c r="F14693">
        <v>25195</v>
      </c>
      <c r="H14693" t="s">
        <v>746</v>
      </c>
      <c r="K14693" s="16">
        <f t="shared" si="721"/>
        <v>13998.88</v>
      </c>
      <c r="L14693" s="16">
        <f t="shared" si="720"/>
        <v>14735.663157894736</v>
      </c>
      <c r="M14693" s="16">
        <f t="shared" si="722"/>
        <v>16745.071770334929</v>
      </c>
      <c r="N14693" t="e">
        <f>INDEX(XML!$A$2:$R$782,MATCH(C14693,XML!$D$2:$D$737,0),2)</f>
        <v>#N/A</v>
      </c>
    </row>
    <row r="14694" spans="1:14" ht="56.25" x14ac:dyDescent="0.2">
      <c r="A14694">
        <v>31658</v>
      </c>
      <c r="B14694" t="s">
        <v>10372</v>
      </c>
      <c r="C14694" s="15" t="s">
        <v>10373</v>
      </c>
      <c r="D14694" s="15" t="s">
        <v>10374</v>
      </c>
      <c r="E14694">
        <v>12999</v>
      </c>
      <c r="F14694">
        <v>25195</v>
      </c>
      <c r="H14694" t="s">
        <v>746</v>
      </c>
      <c r="K14694" s="16">
        <f t="shared" si="721"/>
        <v>14558.88</v>
      </c>
      <c r="L14694" s="16">
        <f t="shared" si="720"/>
        <v>15325.136842105263</v>
      </c>
      <c r="M14694" s="16">
        <f t="shared" si="722"/>
        <v>17414.928229665071</v>
      </c>
      <c r="N14694" t="e">
        <f>INDEX(XML!$A$2:$R$782,MATCH(C14694,XML!$D$2:$D$737,0),2)</f>
        <v>#N/A</v>
      </c>
    </row>
    <row r="14695" spans="1:14" ht="67.5" x14ac:dyDescent="0.2">
      <c r="A14695">
        <v>9280</v>
      </c>
      <c r="B14695" t="s">
        <v>44933</v>
      </c>
      <c r="C14695" s="15" t="s">
        <v>44934</v>
      </c>
      <c r="D14695" s="15" t="s">
        <v>44935</v>
      </c>
      <c r="E14695">
        <v>17059</v>
      </c>
      <c r="F14695">
        <v>24621</v>
      </c>
      <c r="H14695">
        <v>1</v>
      </c>
      <c r="K14695" s="16">
        <f t="shared" si="721"/>
        <v>19106.080000000002</v>
      </c>
      <c r="L14695" s="16">
        <f t="shared" si="720"/>
        <v>20111.663157894738</v>
      </c>
      <c r="M14695" s="16">
        <f t="shared" si="722"/>
        <v>22854.162679425837</v>
      </c>
      <c r="N14695" t="e">
        <f>INDEX(XML!$A$2:$R$782,MATCH(C14695,XML!$D$2:$D$737,0),2)</f>
        <v>#N/A</v>
      </c>
    </row>
    <row r="14696" spans="1:14" ht="78.75" x14ac:dyDescent="0.2">
      <c r="A14696">
        <v>29737</v>
      </c>
      <c r="B14696" t="s">
        <v>10375</v>
      </c>
      <c r="C14696" s="15" t="s">
        <v>10376</v>
      </c>
      <c r="D14696" s="15" t="s">
        <v>10377</v>
      </c>
      <c r="E14696">
        <v>14999</v>
      </c>
      <c r="F14696">
        <v>26341</v>
      </c>
      <c r="H14696" t="s">
        <v>746</v>
      </c>
      <c r="K14696" s="16">
        <f t="shared" si="721"/>
        <v>16798.88</v>
      </c>
      <c r="L14696" s="16">
        <f t="shared" si="720"/>
        <v>17683.031578947368</v>
      </c>
      <c r="M14696" s="16">
        <f t="shared" si="722"/>
        <v>20094.354066985645</v>
      </c>
      <c r="N14696" t="e">
        <f>INDEX(XML!$A$2:$R$782,MATCH(C14696,XML!$D$2:$D$737,0),2)</f>
        <v>#N/A</v>
      </c>
    </row>
    <row r="14697" spans="1:14" ht="78.75" x14ac:dyDescent="0.2">
      <c r="A14697">
        <v>29738</v>
      </c>
      <c r="B14697" t="s">
        <v>10378</v>
      </c>
      <c r="C14697" s="15" t="s">
        <v>10379</v>
      </c>
      <c r="D14697" s="15" t="s">
        <v>10380</v>
      </c>
      <c r="E14697">
        <v>12999</v>
      </c>
      <c r="F14697">
        <v>26341</v>
      </c>
      <c r="H14697">
        <v>48</v>
      </c>
      <c r="K14697" s="16">
        <f t="shared" si="721"/>
        <v>14558.88</v>
      </c>
      <c r="L14697" s="16">
        <f t="shared" si="720"/>
        <v>15325.136842105263</v>
      </c>
      <c r="M14697" s="16">
        <f t="shared" si="722"/>
        <v>17414.928229665071</v>
      </c>
      <c r="N14697" t="e">
        <f>INDEX(XML!$A$2:$R$782,MATCH(C14697,XML!$D$2:$D$737,0),2)</f>
        <v>#N/A</v>
      </c>
    </row>
    <row r="14698" spans="1:14" ht="15.75" x14ac:dyDescent="0.25">
      <c r="A14698" s="184" t="s">
        <v>10381</v>
      </c>
      <c r="B14698" s="184"/>
      <c r="C14698" s="185"/>
      <c r="D14698" s="185"/>
      <c r="E14698" s="184"/>
      <c r="F14698" s="184"/>
      <c r="G14698" s="184"/>
      <c r="H14698" s="184"/>
      <c r="I14698" s="184"/>
      <c r="J14698" s="184"/>
      <c r="K14698" s="16">
        <f t="shared" si="721"/>
        <v>0</v>
      </c>
      <c r="L14698" s="16">
        <f t="shared" si="720"/>
        <v>0</v>
      </c>
      <c r="M14698" s="16">
        <f t="shared" si="722"/>
        <v>0</v>
      </c>
      <c r="N14698" t="e">
        <f>INDEX(XML!$A$2:$R$782,MATCH(C14698,XML!$D$2:$D$737,0),2)</f>
        <v>#N/A</v>
      </c>
    </row>
    <row r="14699" spans="1:14" ht="101.25" x14ac:dyDescent="0.2">
      <c r="A14699">
        <v>19871</v>
      </c>
      <c r="B14699" t="s">
        <v>10382</v>
      </c>
      <c r="C14699" s="15" t="s">
        <v>10383</v>
      </c>
      <c r="D14699" s="15" t="s">
        <v>10384</v>
      </c>
      <c r="E14699">
        <v>16999</v>
      </c>
      <c r="F14699">
        <v>34361</v>
      </c>
      <c r="H14699">
        <v>33</v>
      </c>
      <c r="K14699" s="16">
        <f t="shared" si="721"/>
        <v>19038.88</v>
      </c>
      <c r="L14699" s="16">
        <f t="shared" si="720"/>
        <v>20040.926315789475</v>
      </c>
      <c r="M14699" s="16">
        <f t="shared" si="722"/>
        <v>22773.779904306222</v>
      </c>
      <c r="N14699" t="e">
        <f>INDEX(XML!$A$2:$R$782,MATCH(C14699,XML!$D$2:$D$737,0),2)</f>
        <v>#N/A</v>
      </c>
    </row>
    <row r="14700" spans="1:14" ht="101.25" x14ac:dyDescent="0.2">
      <c r="A14700">
        <v>19870</v>
      </c>
      <c r="B14700" t="s">
        <v>10385</v>
      </c>
      <c r="C14700" s="15" t="s">
        <v>10386</v>
      </c>
      <c r="D14700" s="15" t="s">
        <v>10387</v>
      </c>
      <c r="E14700">
        <v>16999</v>
      </c>
      <c r="F14700">
        <v>34361</v>
      </c>
      <c r="H14700">
        <v>23</v>
      </c>
      <c r="K14700" s="16">
        <f t="shared" si="721"/>
        <v>19038.88</v>
      </c>
      <c r="L14700" s="16">
        <f t="shared" si="720"/>
        <v>20040.926315789475</v>
      </c>
      <c r="M14700" s="16">
        <f t="shared" si="722"/>
        <v>22773.779904306222</v>
      </c>
      <c r="N14700" t="e">
        <f>INDEX(XML!$A$2:$R$782,MATCH(C14700,XML!$D$2:$D$737,0),2)</f>
        <v>#N/A</v>
      </c>
    </row>
    <row r="14701" spans="1:14" ht="15.75" x14ac:dyDescent="0.25">
      <c r="A14701" s="184" t="s">
        <v>10388</v>
      </c>
      <c r="B14701" s="184"/>
      <c r="C14701" s="185"/>
      <c r="D14701" s="185"/>
      <c r="E14701" s="184"/>
      <c r="F14701" s="184"/>
      <c r="G14701" s="184"/>
      <c r="H14701" s="184"/>
      <c r="I14701" s="184"/>
      <c r="J14701" s="184"/>
      <c r="K14701" s="16">
        <f t="shared" si="721"/>
        <v>0</v>
      </c>
      <c r="L14701" s="16">
        <f t="shared" si="720"/>
        <v>0</v>
      </c>
      <c r="M14701" s="16">
        <f t="shared" si="722"/>
        <v>0</v>
      </c>
      <c r="N14701" t="e">
        <f>INDEX(XML!$A$2:$R$782,MATCH(C14701,XML!$D$2:$D$737,0),2)</f>
        <v>#N/A</v>
      </c>
    </row>
    <row r="14702" spans="1:14" ht="90" x14ac:dyDescent="0.2">
      <c r="A14702">
        <v>26501</v>
      </c>
      <c r="B14702">
        <v>8228</v>
      </c>
      <c r="C14702" s="15" t="s">
        <v>10389</v>
      </c>
      <c r="D14702" s="15" t="s">
        <v>10390</v>
      </c>
      <c r="E14702">
        <v>2004</v>
      </c>
      <c r="F14702">
        <v>3423</v>
      </c>
      <c r="H14702" t="s">
        <v>1163</v>
      </c>
      <c r="K14702" s="16">
        <f t="shared" si="721"/>
        <v>2244.48</v>
      </c>
      <c r="L14702" s="16">
        <f t="shared" si="720"/>
        <v>2362.6105263157897</v>
      </c>
      <c r="M14702" s="16">
        <f t="shared" si="722"/>
        <v>2684.7846889952157</v>
      </c>
      <c r="N14702" t="e">
        <f>INDEX(XML!$A$2:$R$782,MATCH(C14702,XML!$D$2:$D$737,0),2)</f>
        <v>#N/A</v>
      </c>
    </row>
    <row r="14703" spans="1:14" ht="90" x14ac:dyDescent="0.2">
      <c r="A14703">
        <v>26502</v>
      </c>
      <c r="B14703">
        <v>8229</v>
      </c>
      <c r="C14703" s="15" t="s">
        <v>10391</v>
      </c>
      <c r="D14703" s="15" t="s">
        <v>10392</v>
      </c>
      <c r="E14703">
        <v>2004</v>
      </c>
      <c r="F14703">
        <v>3423</v>
      </c>
      <c r="H14703" t="s">
        <v>1163</v>
      </c>
      <c r="K14703" s="16">
        <f t="shared" si="721"/>
        <v>2244.48</v>
      </c>
      <c r="L14703" s="16">
        <f t="shared" si="720"/>
        <v>2362.6105263157897</v>
      </c>
      <c r="M14703" s="16">
        <f t="shared" si="722"/>
        <v>2684.7846889952157</v>
      </c>
      <c r="N14703" t="e">
        <f>INDEX(XML!$A$2:$R$782,MATCH(C14703,XML!$D$2:$D$737,0),2)</f>
        <v>#N/A</v>
      </c>
    </row>
    <row r="14704" spans="1:14" ht="90" x14ac:dyDescent="0.2">
      <c r="A14704">
        <v>26503</v>
      </c>
      <c r="B14704">
        <v>8231</v>
      </c>
      <c r="C14704" s="15" t="s">
        <v>10393</v>
      </c>
      <c r="D14704" s="15" t="s">
        <v>10394</v>
      </c>
      <c r="E14704">
        <v>2004</v>
      </c>
      <c r="F14704">
        <v>3423</v>
      </c>
      <c r="H14704" t="s">
        <v>1163</v>
      </c>
      <c r="K14704" s="16">
        <f t="shared" si="721"/>
        <v>2244.48</v>
      </c>
      <c r="L14704" s="16">
        <f t="shared" si="720"/>
        <v>2362.6105263157897</v>
      </c>
      <c r="M14704" s="16">
        <f t="shared" si="722"/>
        <v>2684.7846889952157</v>
      </c>
      <c r="N14704" t="e">
        <f>INDEX(XML!$A$2:$R$782,MATCH(C14704,XML!$D$2:$D$737,0),2)</f>
        <v>#N/A</v>
      </c>
    </row>
    <row r="14705" spans="1:14" ht="101.25" x14ac:dyDescent="0.2">
      <c r="A14705">
        <v>26507</v>
      </c>
      <c r="B14705">
        <v>9310</v>
      </c>
      <c r="C14705" s="15" t="s">
        <v>10395</v>
      </c>
      <c r="D14705" s="15" t="s">
        <v>10396</v>
      </c>
      <c r="E14705">
        <v>1299</v>
      </c>
      <c r="F14705">
        <v>2853</v>
      </c>
      <c r="H14705" t="s">
        <v>747</v>
      </c>
      <c r="K14705" s="16">
        <f t="shared" si="721"/>
        <v>1454.88</v>
      </c>
      <c r="L14705" s="16">
        <f t="shared" si="720"/>
        <v>1531.4526315789474</v>
      </c>
      <c r="M14705" s="16">
        <f t="shared" si="722"/>
        <v>1740.287081339713</v>
      </c>
      <c r="N14705" t="e">
        <f>INDEX(XML!$A$2:$R$782,MATCH(C14705,XML!$D$2:$D$737,0),2)</f>
        <v>#N/A</v>
      </c>
    </row>
    <row r="14706" spans="1:14" ht="90" x14ac:dyDescent="0.2">
      <c r="A14706">
        <v>26508</v>
      </c>
      <c r="B14706">
        <v>9311</v>
      </c>
      <c r="C14706" s="15" t="s">
        <v>10397</v>
      </c>
      <c r="D14706" s="15" t="s">
        <v>10398</v>
      </c>
      <c r="E14706">
        <v>1299</v>
      </c>
      <c r="F14706">
        <v>2853</v>
      </c>
      <c r="H14706" t="s">
        <v>747</v>
      </c>
      <c r="K14706" s="16">
        <f t="shared" si="721"/>
        <v>1454.88</v>
      </c>
      <c r="L14706" s="16">
        <f t="shared" si="720"/>
        <v>1531.4526315789474</v>
      </c>
      <c r="M14706" s="16">
        <f t="shared" si="722"/>
        <v>1740.287081339713</v>
      </c>
      <c r="N14706" t="e">
        <f>INDEX(XML!$A$2:$R$782,MATCH(C14706,XML!$D$2:$D$737,0),2)</f>
        <v>#N/A</v>
      </c>
    </row>
    <row r="14707" spans="1:14" ht="90" x14ac:dyDescent="0.2">
      <c r="A14707">
        <v>26509</v>
      </c>
      <c r="B14707">
        <v>9314</v>
      </c>
      <c r="C14707" s="15" t="s">
        <v>10399</v>
      </c>
      <c r="D14707" s="15" t="s">
        <v>10400</v>
      </c>
      <c r="E14707">
        <v>1299</v>
      </c>
      <c r="F14707">
        <v>2853</v>
      </c>
      <c r="H14707" t="s">
        <v>747</v>
      </c>
      <c r="K14707" s="16">
        <f t="shared" si="721"/>
        <v>1454.88</v>
      </c>
      <c r="L14707" s="16">
        <f t="shared" si="720"/>
        <v>1531.4526315789474</v>
      </c>
      <c r="M14707" s="16">
        <f t="shared" si="722"/>
        <v>1740.287081339713</v>
      </c>
      <c r="N14707" t="e">
        <f>INDEX(XML!$A$2:$R$782,MATCH(C14707,XML!$D$2:$D$737,0),2)</f>
        <v>#N/A</v>
      </c>
    </row>
    <row r="14708" spans="1:14" ht="112.5" x14ac:dyDescent="0.2">
      <c r="A14708">
        <v>40560</v>
      </c>
      <c r="B14708">
        <v>5555</v>
      </c>
      <c r="C14708" s="15" t="s">
        <v>10402</v>
      </c>
      <c r="D14708" s="15" t="s">
        <v>10403</v>
      </c>
      <c r="E14708">
        <v>2370</v>
      </c>
      <c r="F14708">
        <v>4571</v>
      </c>
      <c r="H14708" t="s">
        <v>10401</v>
      </c>
      <c r="K14708" s="16">
        <f t="shared" si="721"/>
        <v>2654.4</v>
      </c>
      <c r="L14708" s="16">
        <f t="shared" si="720"/>
        <v>2794.1052631578946</v>
      </c>
      <c r="M14708" s="16">
        <f t="shared" si="722"/>
        <v>3175.1196172248801</v>
      </c>
      <c r="N14708" t="e">
        <f>INDEX(XML!$A$2:$R$782,MATCH(C14708,XML!$D$2:$D$737,0),2)</f>
        <v>#N/A</v>
      </c>
    </row>
    <row r="14709" spans="1:14" ht="15.75" x14ac:dyDescent="0.25">
      <c r="A14709" s="184" t="s">
        <v>10404</v>
      </c>
      <c r="B14709" s="184"/>
      <c r="C14709" s="185"/>
      <c r="D14709" s="185"/>
      <c r="E14709" s="184"/>
      <c r="F14709" s="184"/>
      <c r="G14709" s="184"/>
      <c r="H14709" s="184"/>
      <c r="I14709" s="184"/>
      <c r="J14709" s="184"/>
      <c r="K14709" s="16">
        <f t="shared" si="721"/>
        <v>0</v>
      </c>
      <c r="L14709" s="16">
        <f t="shared" si="720"/>
        <v>0</v>
      </c>
      <c r="M14709" s="16">
        <f t="shared" si="722"/>
        <v>0</v>
      </c>
      <c r="N14709" t="e">
        <f>INDEX(XML!$A$2:$R$782,MATCH(C14709,XML!$D$2:$D$737,0),2)</f>
        <v>#N/A</v>
      </c>
    </row>
    <row r="14710" spans="1:14" ht="67.5" x14ac:dyDescent="0.2">
      <c r="A14710">
        <v>45186</v>
      </c>
      <c r="B14710" t="s">
        <v>10405</v>
      </c>
      <c r="C14710" s="15" t="s">
        <v>10406</v>
      </c>
      <c r="D14710" s="15" t="s">
        <v>10407</v>
      </c>
      <c r="E14710">
        <v>41060</v>
      </c>
      <c r="F14710">
        <v>49990</v>
      </c>
      <c r="H14710">
        <v>117</v>
      </c>
      <c r="K14710" s="16">
        <f t="shared" si="721"/>
        <v>45987.199999999997</v>
      </c>
      <c r="L14710" s="16">
        <f t="shared" si="720"/>
        <v>48407.57894736842</v>
      </c>
      <c r="M14710" s="16">
        <f t="shared" si="722"/>
        <v>55008.612440191391</v>
      </c>
      <c r="N14710" t="e">
        <f>INDEX(XML!$A$2:$R$782,MATCH(C14710,XML!$D$2:$D$737,0),2)</f>
        <v>#N/A</v>
      </c>
    </row>
    <row r="14711" spans="1:14" ht="67.5" x14ac:dyDescent="0.2">
      <c r="A14711">
        <v>45187</v>
      </c>
      <c r="B14711" t="s">
        <v>10408</v>
      </c>
      <c r="C14711" s="15" t="s">
        <v>10409</v>
      </c>
      <c r="D14711" s="15" t="s">
        <v>10410</v>
      </c>
      <c r="E14711">
        <v>25940</v>
      </c>
      <c r="F14711">
        <v>31900</v>
      </c>
      <c r="H14711">
        <v>48</v>
      </c>
      <c r="K14711" s="16">
        <f t="shared" si="721"/>
        <v>29052.799999999999</v>
      </c>
      <c r="L14711" s="16">
        <f t="shared" si="720"/>
        <v>30581.894736842107</v>
      </c>
      <c r="M14711" s="16">
        <f t="shared" si="722"/>
        <v>34752.153110047853</v>
      </c>
      <c r="N14711" t="e">
        <f>INDEX(XML!$A$2:$R$782,MATCH(C14711,XML!$D$2:$D$737,0),2)</f>
        <v>#N/A</v>
      </c>
    </row>
    <row r="14712" spans="1:14" ht="45" x14ac:dyDescent="0.2">
      <c r="A14712">
        <v>45194</v>
      </c>
      <c r="B14712" t="s">
        <v>10411</v>
      </c>
      <c r="C14712" s="15" t="s">
        <v>10412</v>
      </c>
      <c r="D14712" s="15" t="s">
        <v>10413</v>
      </c>
      <c r="E14712">
        <v>6720</v>
      </c>
      <c r="F14712">
        <v>9200</v>
      </c>
      <c r="H14712">
        <v>6</v>
      </c>
      <c r="K14712" s="16">
        <f t="shared" si="721"/>
        <v>7526.4</v>
      </c>
      <c r="L14712" s="16">
        <f t="shared" si="720"/>
        <v>7922.5263157894733</v>
      </c>
      <c r="M14712" s="16">
        <f t="shared" si="722"/>
        <v>9002.8708133971286</v>
      </c>
      <c r="N14712" t="e">
        <f>INDEX(XML!$A$2:$R$782,MATCH(C14712,XML!$D$2:$D$737,0),2)</f>
        <v>#N/A</v>
      </c>
    </row>
    <row r="14713" spans="1:14" ht="56.25" x14ac:dyDescent="0.2">
      <c r="A14713">
        <v>45189</v>
      </c>
      <c r="B14713" t="s">
        <v>10414</v>
      </c>
      <c r="C14713" s="15" t="s">
        <v>10415</v>
      </c>
      <c r="D14713" s="15" t="s">
        <v>10416</v>
      </c>
      <c r="E14713">
        <v>6250</v>
      </c>
      <c r="F14713">
        <v>7790</v>
      </c>
      <c r="H14713" t="s">
        <v>746</v>
      </c>
      <c r="K14713" s="16">
        <f t="shared" si="721"/>
        <v>7000</v>
      </c>
      <c r="L14713" s="16">
        <f t="shared" si="720"/>
        <v>7368.4210526315792</v>
      </c>
      <c r="M14713" s="16">
        <f t="shared" si="722"/>
        <v>8373.2057416267944</v>
      </c>
      <c r="N14713" t="e">
        <f>INDEX(XML!$A$2:$R$782,MATCH(C14713,XML!$D$2:$D$737,0),2)</f>
        <v>#N/A</v>
      </c>
    </row>
    <row r="14714" spans="1:14" ht="45" x14ac:dyDescent="0.2">
      <c r="A14714">
        <v>45183</v>
      </c>
      <c r="B14714" t="s">
        <v>10417</v>
      </c>
      <c r="C14714" s="15" t="s">
        <v>10418</v>
      </c>
      <c r="D14714" s="15" t="s">
        <v>10419</v>
      </c>
      <c r="E14714">
        <v>6250</v>
      </c>
      <c r="F14714">
        <v>7790</v>
      </c>
      <c r="H14714" t="s">
        <v>746</v>
      </c>
      <c r="K14714" s="16">
        <f t="shared" si="721"/>
        <v>7000</v>
      </c>
      <c r="L14714" s="16">
        <f t="shared" si="720"/>
        <v>7368.4210526315792</v>
      </c>
      <c r="M14714" s="16">
        <f t="shared" si="722"/>
        <v>8373.2057416267944</v>
      </c>
      <c r="N14714" t="e">
        <f>INDEX(XML!$A$2:$R$782,MATCH(C14714,XML!$D$2:$D$737,0),2)</f>
        <v>#N/A</v>
      </c>
    </row>
    <row r="14715" spans="1:14" ht="56.25" x14ac:dyDescent="0.2">
      <c r="A14715">
        <v>45181</v>
      </c>
      <c r="B14715" t="s">
        <v>10420</v>
      </c>
      <c r="C14715" s="15" t="s">
        <v>10421</v>
      </c>
      <c r="D14715" s="15" t="s">
        <v>10422</v>
      </c>
      <c r="E14715">
        <v>6250</v>
      </c>
      <c r="F14715">
        <v>7790</v>
      </c>
      <c r="H14715">
        <v>31</v>
      </c>
      <c r="K14715" s="16">
        <f t="shared" si="721"/>
        <v>7000</v>
      </c>
      <c r="L14715" s="16">
        <f t="shared" si="720"/>
        <v>7368.4210526315792</v>
      </c>
      <c r="M14715" s="16">
        <f t="shared" si="722"/>
        <v>8373.2057416267944</v>
      </c>
      <c r="N14715" t="e">
        <f>INDEX(XML!$A$2:$R$782,MATCH(C14715,XML!$D$2:$D$737,0),2)</f>
        <v>#N/A</v>
      </c>
    </row>
    <row r="14716" spans="1:14" ht="56.25" x14ac:dyDescent="0.2">
      <c r="A14716">
        <v>45188</v>
      </c>
      <c r="B14716" t="s">
        <v>10423</v>
      </c>
      <c r="C14716" s="15" t="s">
        <v>10424</v>
      </c>
      <c r="D14716" s="15" t="s">
        <v>10425</v>
      </c>
      <c r="E14716">
        <v>6250</v>
      </c>
      <c r="F14716">
        <v>7790</v>
      </c>
      <c r="H14716" t="s">
        <v>746</v>
      </c>
      <c r="K14716" s="16">
        <f t="shared" si="721"/>
        <v>7000</v>
      </c>
      <c r="L14716" s="16">
        <f t="shared" si="720"/>
        <v>7368.4210526315792</v>
      </c>
      <c r="M14716" s="16">
        <f t="shared" si="722"/>
        <v>8373.2057416267944</v>
      </c>
      <c r="N14716" t="e">
        <f>INDEX(XML!$A$2:$R$782,MATCH(C14716,XML!$D$2:$D$737,0),2)</f>
        <v>#N/A</v>
      </c>
    </row>
    <row r="14717" spans="1:14" ht="56.25" x14ac:dyDescent="0.2">
      <c r="A14717">
        <v>45190</v>
      </c>
      <c r="B14717" t="s">
        <v>10426</v>
      </c>
      <c r="C14717" s="15" t="s">
        <v>10427</v>
      </c>
      <c r="D14717" s="15" t="s">
        <v>10428</v>
      </c>
      <c r="E14717">
        <v>18460</v>
      </c>
      <c r="F14717">
        <v>23590</v>
      </c>
      <c r="H14717">
        <v>35</v>
      </c>
      <c r="K14717" s="16">
        <f t="shared" si="721"/>
        <v>20675.2</v>
      </c>
      <c r="L14717" s="16">
        <f t="shared" si="720"/>
        <v>21763.36842105263</v>
      </c>
      <c r="M14717" s="16">
        <f t="shared" si="722"/>
        <v>24731.100478468896</v>
      </c>
      <c r="N14717" t="e">
        <f>INDEX(XML!$A$2:$R$782,MATCH(C14717,XML!$D$2:$D$737,0),2)</f>
        <v>#N/A</v>
      </c>
    </row>
    <row r="14718" spans="1:14" ht="56.25" x14ac:dyDescent="0.2">
      <c r="A14718">
        <v>45193</v>
      </c>
      <c r="B14718" t="s">
        <v>10429</v>
      </c>
      <c r="C14718" s="15" t="s">
        <v>10430</v>
      </c>
      <c r="D14718" s="15" t="s">
        <v>10431</v>
      </c>
      <c r="E14718">
        <v>8000</v>
      </c>
      <c r="F14718">
        <v>10990</v>
      </c>
      <c r="H14718">
        <v>16</v>
      </c>
      <c r="K14718" s="16">
        <f t="shared" si="721"/>
        <v>8960</v>
      </c>
      <c r="L14718" s="16">
        <f t="shared" si="720"/>
        <v>9431.5789473684217</v>
      </c>
      <c r="M14718" s="16">
        <f t="shared" si="722"/>
        <v>10717.703349282297</v>
      </c>
      <c r="N14718" t="e">
        <f>INDEX(XML!$A$2:$R$782,MATCH(C14718,XML!$D$2:$D$737,0),2)</f>
        <v>#N/A</v>
      </c>
    </row>
    <row r="14719" spans="1:14" ht="67.5" x14ac:dyDescent="0.2">
      <c r="A14719">
        <v>45420</v>
      </c>
      <c r="B14719">
        <v>24201</v>
      </c>
      <c r="C14719" s="15" t="s">
        <v>10432</v>
      </c>
      <c r="D14719" s="15" t="s">
        <v>10433</v>
      </c>
      <c r="E14719">
        <v>970</v>
      </c>
      <c r="F14719">
        <v>1714</v>
      </c>
      <c r="H14719" t="s">
        <v>1122</v>
      </c>
      <c r="K14719" s="16">
        <f t="shared" si="721"/>
        <v>1086.4000000000001</v>
      </c>
      <c r="L14719" s="16">
        <f t="shared" si="720"/>
        <v>1143.5789473684213</v>
      </c>
      <c r="M14719" s="16">
        <f t="shared" si="722"/>
        <v>1299.5215311004786</v>
      </c>
      <c r="N14719" t="e">
        <f>INDEX(XML!$A$2:$R$782,MATCH(C14719,XML!$D$2:$D$737,0),2)</f>
        <v>#N/A</v>
      </c>
    </row>
    <row r="14720" spans="1:14" ht="67.5" x14ac:dyDescent="0.2">
      <c r="A14720">
        <v>45421</v>
      </c>
      <c r="B14720">
        <v>24301</v>
      </c>
      <c r="C14720" s="15" t="s">
        <v>10434</v>
      </c>
      <c r="D14720" s="15" t="s">
        <v>10435</v>
      </c>
      <c r="E14720">
        <v>1126</v>
      </c>
      <c r="F14720">
        <v>2023</v>
      </c>
      <c r="H14720" t="s">
        <v>1122</v>
      </c>
      <c r="K14720" s="16">
        <f t="shared" si="721"/>
        <v>1261.1199999999999</v>
      </c>
      <c r="L14720" s="16">
        <f t="shared" si="720"/>
        <v>1327.4947368421051</v>
      </c>
      <c r="M14720" s="16">
        <f t="shared" si="722"/>
        <v>1508.5167464114829</v>
      </c>
      <c r="N14720" t="e">
        <f>INDEX(XML!$A$2:$R$782,MATCH(C14720,XML!$D$2:$D$737,0),2)</f>
        <v>#N/A</v>
      </c>
    </row>
    <row r="14721" spans="1:14" ht="67.5" x14ac:dyDescent="0.2">
      <c r="A14721">
        <v>45422</v>
      </c>
      <c r="B14721">
        <v>24401</v>
      </c>
      <c r="C14721" s="15" t="s">
        <v>10436</v>
      </c>
      <c r="D14721" s="15" t="s">
        <v>10437</v>
      </c>
      <c r="E14721">
        <v>1800</v>
      </c>
      <c r="F14721">
        <v>3112</v>
      </c>
      <c r="H14721" t="s">
        <v>1163</v>
      </c>
      <c r="K14721" s="16">
        <f t="shared" si="721"/>
        <v>2016</v>
      </c>
      <c r="L14721" s="16">
        <f t="shared" si="720"/>
        <v>2122.1052631578946</v>
      </c>
      <c r="M14721" s="16">
        <f t="shared" si="722"/>
        <v>2411.4832535885166</v>
      </c>
      <c r="N14721" t="e">
        <f>INDEX(XML!$A$2:$R$782,MATCH(C14721,XML!$D$2:$D$737,0),2)</f>
        <v>#N/A</v>
      </c>
    </row>
    <row r="14722" spans="1:14" ht="67.5" x14ac:dyDescent="0.2">
      <c r="A14722">
        <v>45425</v>
      </c>
      <c r="B14722">
        <v>24415</v>
      </c>
      <c r="C14722" s="15" t="s">
        <v>10438</v>
      </c>
      <c r="D14722" s="15" t="s">
        <v>10439</v>
      </c>
      <c r="E14722">
        <v>1864</v>
      </c>
      <c r="F14722">
        <v>3241</v>
      </c>
      <c r="H14722">
        <v>46</v>
      </c>
      <c r="K14722" s="16">
        <f t="shared" si="721"/>
        <v>2087.6799999999998</v>
      </c>
      <c r="L14722" s="16">
        <f t="shared" si="720"/>
        <v>2197.5578947368417</v>
      </c>
      <c r="M14722" s="16">
        <f t="shared" si="722"/>
        <v>2497.2248803827747</v>
      </c>
      <c r="N14722" t="e">
        <f>INDEX(XML!$A$2:$R$782,MATCH(C14722,XML!$D$2:$D$737,0),2)</f>
        <v>#N/A</v>
      </c>
    </row>
    <row r="14723" spans="1:14" ht="78.75" x14ac:dyDescent="0.2">
      <c r="A14723">
        <v>45424</v>
      </c>
      <c r="B14723">
        <v>24409</v>
      </c>
      <c r="C14723" s="15" t="s">
        <v>10440</v>
      </c>
      <c r="D14723" s="15" t="s">
        <v>10441</v>
      </c>
      <c r="E14723">
        <v>1916</v>
      </c>
      <c r="F14723">
        <v>3375</v>
      </c>
      <c r="H14723" t="s">
        <v>1163</v>
      </c>
      <c r="K14723" s="16">
        <f t="shared" si="721"/>
        <v>2145.92</v>
      </c>
      <c r="L14723" s="16">
        <f t="shared" si="720"/>
        <v>2258.863157894737</v>
      </c>
      <c r="M14723" s="16">
        <f t="shared" si="722"/>
        <v>2566.8899521531102</v>
      </c>
      <c r="N14723" t="e">
        <f>INDEX(XML!$A$2:$R$782,MATCH(C14723,XML!$D$2:$D$737,0),2)</f>
        <v>#N/A</v>
      </c>
    </row>
    <row r="14724" spans="1:14" ht="67.5" x14ac:dyDescent="0.2">
      <c r="A14724">
        <v>45423</v>
      </c>
      <c r="B14724">
        <v>24402</v>
      </c>
      <c r="C14724" s="15" t="s">
        <v>10442</v>
      </c>
      <c r="D14724" s="15" t="s">
        <v>10443</v>
      </c>
      <c r="E14724">
        <v>2091</v>
      </c>
      <c r="F14724">
        <v>3581</v>
      </c>
      <c r="H14724" t="s">
        <v>1163</v>
      </c>
      <c r="K14724" s="16">
        <f t="shared" si="721"/>
        <v>2341.92</v>
      </c>
      <c r="L14724" s="16">
        <f t="shared" si="720"/>
        <v>2465.1789473684212</v>
      </c>
      <c r="M14724" s="16">
        <f t="shared" si="722"/>
        <v>2801.3397129186601</v>
      </c>
      <c r="N14724" t="e">
        <f>INDEX(XML!$A$2:$R$782,MATCH(C14724,XML!$D$2:$D$737,0),2)</f>
        <v>#N/A</v>
      </c>
    </row>
    <row r="14725" spans="1:14" ht="78.75" x14ac:dyDescent="0.2">
      <c r="A14725">
        <v>45427</v>
      </c>
      <c r="B14725">
        <v>24421</v>
      </c>
      <c r="C14725" s="15" t="s">
        <v>10444</v>
      </c>
      <c r="D14725" s="15" t="s">
        <v>10445</v>
      </c>
      <c r="E14725">
        <v>2232</v>
      </c>
      <c r="F14725">
        <v>3797</v>
      </c>
      <c r="H14725" t="s">
        <v>1163</v>
      </c>
      <c r="K14725" s="16">
        <f t="shared" si="721"/>
        <v>2499.84</v>
      </c>
      <c r="L14725" s="16">
        <f t="shared" ref="L14725:L14788" si="723">K14725*100/95</f>
        <v>2631.4105263157894</v>
      </c>
      <c r="M14725" s="16">
        <f t="shared" si="722"/>
        <v>2990.2392344497607</v>
      </c>
      <c r="N14725" t="e">
        <f>INDEX(XML!$A$2:$R$782,MATCH(C14725,XML!$D$2:$D$737,0),2)</f>
        <v>#N/A</v>
      </c>
    </row>
    <row r="14726" spans="1:14" ht="78.75" x14ac:dyDescent="0.2">
      <c r="A14726">
        <v>45426</v>
      </c>
      <c r="B14726">
        <v>24418</v>
      </c>
      <c r="C14726" s="15" t="s">
        <v>10446</v>
      </c>
      <c r="D14726" s="15" t="s">
        <v>10447</v>
      </c>
      <c r="E14726">
        <v>2614</v>
      </c>
      <c r="F14726">
        <v>4439</v>
      </c>
      <c r="H14726" t="s">
        <v>746</v>
      </c>
      <c r="K14726" s="16">
        <f t="shared" si="721"/>
        <v>2927.68</v>
      </c>
      <c r="L14726" s="16">
        <f t="shared" si="723"/>
        <v>3081.7684210526318</v>
      </c>
      <c r="M14726" s="16">
        <f t="shared" si="722"/>
        <v>3502.0095693779908</v>
      </c>
      <c r="N14726" t="e">
        <f>INDEX(XML!$A$2:$R$782,MATCH(C14726,XML!$D$2:$D$737,0),2)</f>
        <v>#N/A</v>
      </c>
    </row>
    <row r="14727" spans="1:14" ht="78.75" x14ac:dyDescent="0.2">
      <c r="A14727">
        <v>45428</v>
      </c>
      <c r="B14727">
        <v>24422</v>
      </c>
      <c r="C14727" s="15" t="s">
        <v>10448</v>
      </c>
      <c r="D14727" s="15" t="s">
        <v>10449</v>
      </c>
      <c r="E14727">
        <v>2852</v>
      </c>
      <c r="F14727">
        <v>4846</v>
      </c>
      <c r="H14727" t="s">
        <v>746</v>
      </c>
      <c r="K14727" s="16">
        <f t="shared" si="721"/>
        <v>3194.24</v>
      </c>
      <c r="L14727" s="16">
        <f t="shared" si="723"/>
        <v>3362.3578947368419</v>
      </c>
      <c r="M14727" s="16">
        <f t="shared" si="722"/>
        <v>3820.8612440191387</v>
      </c>
      <c r="N14727" t="e">
        <f>INDEX(XML!$A$2:$R$782,MATCH(C14727,XML!$D$2:$D$737,0),2)</f>
        <v>#N/A</v>
      </c>
    </row>
    <row r="14728" spans="1:14" ht="67.5" x14ac:dyDescent="0.2">
      <c r="A14728">
        <v>45431</v>
      </c>
      <c r="B14728">
        <v>24511</v>
      </c>
      <c r="C14728" s="15" t="s">
        <v>10450</v>
      </c>
      <c r="D14728" s="15" t="s">
        <v>10451</v>
      </c>
      <c r="E14728">
        <v>4008</v>
      </c>
      <c r="F14728">
        <v>6818</v>
      </c>
      <c r="H14728">
        <v>7</v>
      </c>
      <c r="K14728" s="16">
        <f t="shared" si="721"/>
        <v>4488.96</v>
      </c>
      <c r="L14728" s="16">
        <f t="shared" si="723"/>
        <v>4725.2210526315794</v>
      </c>
      <c r="M14728" s="16">
        <f t="shared" si="722"/>
        <v>5369.5693779904313</v>
      </c>
      <c r="N14728" t="e">
        <f>INDEX(XML!$A$2:$R$782,MATCH(C14728,XML!$D$2:$D$737,0),2)</f>
        <v>#N/A</v>
      </c>
    </row>
    <row r="14729" spans="1:14" ht="67.5" x14ac:dyDescent="0.2">
      <c r="A14729">
        <v>45430</v>
      </c>
      <c r="B14729">
        <v>24507</v>
      </c>
      <c r="C14729" s="15" t="s">
        <v>10452</v>
      </c>
      <c r="D14729" s="15" t="s">
        <v>10453</v>
      </c>
      <c r="E14729">
        <v>4075</v>
      </c>
      <c r="F14729">
        <v>6869</v>
      </c>
      <c r="K14729" s="16">
        <f t="shared" ref="K14729:K14792" si="724">IF(E14729&gt;49999,E14729+E14729*0.07,IF(E14729&lt;=49999,E14729+E14729*0.12))</f>
        <v>4564</v>
      </c>
      <c r="L14729" s="16">
        <f t="shared" si="723"/>
        <v>4804.2105263157891</v>
      </c>
      <c r="M14729" s="16">
        <f t="shared" ref="M14729:M14792" si="725">IF(COUNTIF(C14729,"*Dahua*"),F14729-10,L14729*100/88)</f>
        <v>5459.3301435406693</v>
      </c>
      <c r="N14729" t="e">
        <f>INDEX(XML!$A$2:$R$782,MATCH(C14729,XML!$D$2:$D$737,0),2)</f>
        <v>#N/A</v>
      </c>
    </row>
    <row r="14730" spans="1:14" ht="67.5" x14ac:dyDescent="0.2">
      <c r="A14730">
        <v>45433</v>
      </c>
      <c r="B14730">
        <v>24606</v>
      </c>
      <c r="C14730" s="15" t="s">
        <v>10454</v>
      </c>
      <c r="D14730" s="15" t="s">
        <v>10455</v>
      </c>
      <c r="E14730">
        <v>5620</v>
      </c>
      <c r="F14730">
        <v>9550</v>
      </c>
      <c r="H14730">
        <v>46</v>
      </c>
      <c r="K14730" s="16">
        <f t="shared" si="724"/>
        <v>6294.4</v>
      </c>
      <c r="L14730" s="16">
        <f t="shared" si="723"/>
        <v>6625.6842105263158</v>
      </c>
      <c r="M14730" s="16">
        <f t="shared" si="725"/>
        <v>7529.1866028708137</v>
      </c>
      <c r="N14730" t="e">
        <f>INDEX(XML!$A$2:$R$782,MATCH(C14730,XML!$D$2:$D$737,0),2)</f>
        <v>#N/A</v>
      </c>
    </row>
    <row r="14731" spans="1:14" ht="78.75" x14ac:dyDescent="0.2">
      <c r="A14731">
        <v>45432</v>
      </c>
      <c r="B14731">
        <v>24605</v>
      </c>
      <c r="C14731" s="15" t="s">
        <v>10456</v>
      </c>
      <c r="D14731" s="15" t="s">
        <v>10457</v>
      </c>
      <c r="E14731">
        <v>6763</v>
      </c>
      <c r="F14731">
        <v>11325</v>
      </c>
      <c r="H14731" t="s">
        <v>746</v>
      </c>
      <c r="K14731" s="16">
        <f t="shared" si="724"/>
        <v>7574.5599999999995</v>
      </c>
      <c r="L14731" s="16">
        <f t="shared" si="723"/>
        <v>7973.2210526315794</v>
      </c>
      <c r="M14731" s="16">
        <f t="shared" si="725"/>
        <v>9060.4784688995223</v>
      </c>
      <c r="N14731" t="e">
        <f>INDEX(XML!$A$2:$R$782,MATCH(C14731,XML!$D$2:$D$737,0),2)</f>
        <v>#N/A</v>
      </c>
    </row>
    <row r="14732" spans="1:14" ht="78.75" x14ac:dyDescent="0.2">
      <c r="A14732">
        <v>45434</v>
      </c>
      <c r="B14732">
        <v>24609</v>
      </c>
      <c r="C14732" s="15" t="s">
        <v>10458</v>
      </c>
      <c r="D14732" s="15" t="s">
        <v>10459</v>
      </c>
      <c r="E14732">
        <v>7127</v>
      </c>
      <c r="F14732">
        <v>12025</v>
      </c>
      <c r="H14732">
        <v>44</v>
      </c>
      <c r="K14732" s="16">
        <f t="shared" si="724"/>
        <v>7982.24</v>
      </c>
      <c r="L14732" s="16">
        <f t="shared" si="723"/>
        <v>8402.3578947368424</v>
      </c>
      <c r="M14732" s="16">
        <f t="shared" si="725"/>
        <v>9548.1339712918671</v>
      </c>
      <c r="N14732" t="e">
        <f>INDEX(XML!$A$2:$R$782,MATCH(C14732,XML!$D$2:$D$737,0),2)</f>
        <v>#N/A</v>
      </c>
    </row>
    <row r="14733" spans="1:14" ht="67.5" x14ac:dyDescent="0.2">
      <c r="A14733">
        <v>45435</v>
      </c>
      <c r="B14733">
        <v>24801</v>
      </c>
      <c r="C14733" s="15" t="s">
        <v>10460</v>
      </c>
      <c r="D14733" s="15" t="s">
        <v>10461</v>
      </c>
      <c r="E14733">
        <v>6499</v>
      </c>
      <c r="F14733">
        <v>13743</v>
      </c>
      <c r="H14733" t="s">
        <v>746</v>
      </c>
      <c r="K14733" s="16">
        <f t="shared" si="724"/>
        <v>7278.88</v>
      </c>
      <c r="L14733" s="16">
        <f t="shared" si="723"/>
        <v>7661.9789473684214</v>
      </c>
      <c r="M14733" s="16">
        <f t="shared" si="725"/>
        <v>8706.7942583732056</v>
      </c>
      <c r="N14733" t="e">
        <f>INDEX(XML!$A$2:$R$782,MATCH(C14733,XML!$D$2:$D$737,0),2)</f>
        <v>#N/A</v>
      </c>
    </row>
    <row r="14734" spans="1:14" ht="56.25" x14ac:dyDescent="0.2">
      <c r="A14734">
        <v>23350</v>
      </c>
      <c r="B14734">
        <v>24812</v>
      </c>
      <c r="C14734" s="15" t="s">
        <v>35385</v>
      </c>
      <c r="D14734" s="15" t="s">
        <v>35386</v>
      </c>
      <c r="E14734">
        <v>8319</v>
      </c>
      <c r="F14734">
        <v>14889</v>
      </c>
      <c r="H14734">
        <v>2</v>
      </c>
      <c r="K14734" s="16">
        <f t="shared" si="724"/>
        <v>9317.2800000000007</v>
      </c>
      <c r="L14734" s="16">
        <f t="shared" si="723"/>
        <v>9807.6631578947381</v>
      </c>
      <c r="M14734" s="16">
        <f t="shared" si="725"/>
        <v>11145.071770334929</v>
      </c>
      <c r="N14734" t="e">
        <f>INDEX(XML!$A$2:$R$782,MATCH(C14734,XML!$D$2:$D$737,0),2)</f>
        <v>#N/A</v>
      </c>
    </row>
    <row r="14735" spans="1:14" ht="78.75" x14ac:dyDescent="0.2">
      <c r="A14735">
        <v>45437</v>
      </c>
      <c r="B14735">
        <v>24812</v>
      </c>
      <c r="C14735" s="15" t="s">
        <v>10462</v>
      </c>
      <c r="D14735" s="15" t="s">
        <v>10463</v>
      </c>
      <c r="E14735">
        <v>6499</v>
      </c>
      <c r="F14735">
        <v>14889</v>
      </c>
      <c r="H14735" t="s">
        <v>746</v>
      </c>
      <c r="K14735" s="16">
        <f t="shared" si="724"/>
        <v>7278.88</v>
      </c>
      <c r="L14735" s="16">
        <f t="shared" si="723"/>
        <v>7661.9789473684214</v>
      </c>
      <c r="M14735" s="16">
        <f t="shared" si="725"/>
        <v>8706.7942583732056</v>
      </c>
      <c r="N14735" t="e">
        <f>INDEX(XML!$A$2:$R$782,MATCH(C14735,XML!$D$2:$D$737,0),2)</f>
        <v>#N/A</v>
      </c>
    </row>
    <row r="14736" spans="1:14" ht="56.25" x14ac:dyDescent="0.2">
      <c r="A14736">
        <v>23351</v>
      </c>
      <c r="B14736">
        <v>24806</v>
      </c>
      <c r="C14736" s="15" t="s">
        <v>35387</v>
      </c>
      <c r="D14736" s="15" t="s">
        <v>35388</v>
      </c>
      <c r="E14736">
        <v>9465</v>
      </c>
      <c r="F14736">
        <v>16607</v>
      </c>
      <c r="H14736">
        <v>2</v>
      </c>
      <c r="K14736" s="16">
        <f t="shared" si="724"/>
        <v>10600.8</v>
      </c>
      <c r="L14736" s="16">
        <f t="shared" si="723"/>
        <v>11158.736842105263</v>
      </c>
      <c r="M14736" s="16">
        <f t="shared" si="725"/>
        <v>12680.382775119617</v>
      </c>
      <c r="N14736" t="e">
        <f>INDEX(XML!$A$2:$R$782,MATCH(C14736,XML!$D$2:$D$737,0),2)</f>
        <v>#N/A</v>
      </c>
    </row>
    <row r="14737" spans="1:14" ht="67.5" x14ac:dyDescent="0.2">
      <c r="A14737">
        <v>45436</v>
      </c>
      <c r="B14737">
        <v>24806</v>
      </c>
      <c r="C14737" s="15" t="s">
        <v>10464</v>
      </c>
      <c r="D14737" s="15" t="s">
        <v>10465</v>
      </c>
      <c r="E14737">
        <v>7499</v>
      </c>
      <c r="F14737">
        <v>16607</v>
      </c>
      <c r="H14737">
        <v>25</v>
      </c>
      <c r="K14737" s="16">
        <f t="shared" si="724"/>
        <v>8398.8799999999992</v>
      </c>
      <c r="L14737" s="16">
        <f t="shared" si="723"/>
        <v>8840.9263157894729</v>
      </c>
      <c r="M14737" s="16">
        <f t="shared" si="725"/>
        <v>10046.507177033493</v>
      </c>
      <c r="N14737" t="e">
        <f>INDEX(XML!$A$2:$R$782,MATCH(C14737,XML!$D$2:$D$737,0),2)</f>
        <v>#N/A</v>
      </c>
    </row>
    <row r="14738" spans="1:14" ht="78.75" x14ac:dyDescent="0.2">
      <c r="A14738">
        <v>45439</v>
      </c>
      <c r="B14738">
        <v>24903</v>
      </c>
      <c r="C14738" s="15" t="s">
        <v>10466</v>
      </c>
      <c r="D14738" s="15" t="s">
        <v>10467</v>
      </c>
      <c r="E14738">
        <v>9999</v>
      </c>
      <c r="F14738">
        <v>20617</v>
      </c>
      <c r="H14738" t="s">
        <v>746</v>
      </c>
      <c r="K14738" s="16">
        <f t="shared" si="724"/>
        <v>11198.88</v>
      </c>
      <c r="L14738" s="16">
        <f t="shared" si="723"/>
        <v>11788.294736842105</v>
      </c>
      <c r="M14738" s="16">
        <f t="shared" si="725"/>
        <v>13395.789473684212</v>
      </c>
      <c r="N14738" t="e">
        <f>INDEX(XML!$A$2:$R$782,MATCH(C14738,XML!$D$2:$D$737,0),2)</f>
        <v>#N/A</v>
      </c>
    </row>
    <row r="14739" spans="1:14" ht="67.5" x14ac:dyDescent="0.2">
      <c r="A14739">
        <v>45404</v>
      </c>
      <c r="B14739">
        <v>22404</v>
      </c>
      <c r="C14739" s="15" t="s">
        <v>10468</v>
      </c>
      <c r="D14739" s="15" t="s">
        <v>10469</v>
      </c>
      <c r="E14739">
        <v>1388</v>
      </c>
      <c r="F14739">
        <v>2286</v>
      </c>
      <c r="H14739" t="s">
        <v>1163</v>
      </c>
      <c r="K14739" s="16">
        <f t="shared" si="724"/>
        <v>1554.56</v>
      </c>
      <c r="L14739" s="16">
        <f t="shared" si="723"/>
        <v>1636.378947368421</v>
      </c>
      <c r="M14739" s="16">
        <f t="shared" si="725"/>
        <v>1859.5215311004786</v>
      </c>
      <c r="N14739" t="e">
        <f>INDEX(XML!$A$2:$R$782,MATCH(C14739,XML!$D$2:$D$737,0),2)</f>
        <v>#N/A</v>
      </c>
    </row>
    <row r="14740" spans="1:14" ht="67.5" x14ac:dyDescent="0.2">
      <c r="A14740">
        <v>45403</v>
      </c>
      <c r="B14740">
        <v>22402</v>
      </c>
      <c r="C14740" s="15" t="s">
        <v>10470</v>
      </c>
      <c r="D14740" s="15" t="s">
        <v>10471</v>
      </c>
      <c r="E14740">
        <v>2472</v>
      </c>
      <c r="F14740">
        <v>4204</v>
      </c>
      <c r="H14740" t="s">
        <v>746</v>
      </c>
      <c r="K14740" s="16">
        <f t="shared" si="724"/>
        <v>2768.64</v>
      </c>
      <c r="L14740" s="16">
        <f t="shared" si="723"/>
        <v>2914.3578947368419</v>
      </c>
      <c r="M14740" s="16">
        <f t="shared" si="725"/>
        <v>3311.7703349282297</v>
      </c>
      <c r="N14740" t="e">
        <f>INDEX(XML!$A$2:$R$782,MATCH(C14740,XML!$D$2:$D$737,0),2)</f>
        <v>#N/A</v>
      </c>
    </row>
    <row r="14741" spans="1:14" ht="78.75" x14ac:dyDescent="0.2">
      <c r="A14741">
        <v>45405</v>
      </c>
      <c r="B14741">
        <v>22408</v>
      </c>
      <c r="C14741" s="15" t="s">
        <v>10472</v>
      </c>
      <c r="D14741" s="15" t="s">
        <v>10473</v>
      </c>
      <c r="E14741">
        <v>3014</v>
      </c>
      <c r="F14741">
        <v>5150</v>
      </c>
      <c r="H14741">
        <v>1</v>
      </c>
      <c r="K14741" s="16">
        <f t="shared" si="724"/>
        <v>3375.68</v>
      </c>
      <c r="L14741" s="16">
        <f t="shared" si="723"/>
        <v>3553.3473684210526</v>
      </c>
      <c r="M14741" s="16">
        <f t="shared" si="725"/>
        <v>4037.8947368421054</v>
      </c>
      <c r="N14741" t="e">
        <f>INDEX(XML!$A$2:$R$782,MATCH(C14741,XML!$D$2:$D$737,0),2)</f>
        <v>#N/A</v>
      </c>
    </row>
    <row r="14742" spans="1:14" ht="67.5" x14ac:dyDescent="0.2">
      <c r="A14742">
        <v>45407</v>
      </c>
      <c r="B14742">
        <v>22504</v>
      </c>
      <c r="C14742" s="15" t="s">
        <v>10474</v>
      </c>
      <c r="D14742" s="15" t="s">
        <v>10475</v>
      </c>
      <c r="E14742">
        <v>3782</v>
      </c>
      <c r="F14742">
        <v>6295</v>
      </c>
      <c r="H14742" t="s">
        <v>746</v>
      </c>
      <c r="K14742" s="16">
        <f t="shared" si="724"/>
        <v>4235.84</v>
      </c>
      <c r="L14742" s="16">
        <f t="shared" si="723"/>
        <v>4458.7789473684206</v>
      </c>
      <c r="M14742" s="16">
        <f t="shared" si="725"/>
        <v>5066.7942583732056</v>
      </c>
      <c r="N14742" t="e">
        <f>INDEX(XML!$A$2:$R$782,MATCH(C14742,XML!$D$2:$D$737,0),2)</f>
        <v>#N/A</v>
      </c>
    </row>
    <row r="14743" spans="1:14" ht="67.5" x14ac:dyDescent="0.2">
      <c r="A14743">
        <v>45406</v>
      </c>
      <c r="B14743">
        <v>22502</v>
      </c>
      <c r="C14743" s="15" t="s">
        <v>10476</v>
      </c>
      <c r="D14743" s="15" t="s">
        <v>10477</v>
      </c>
      <c r="E14743">
        <v>4354</v>
      </c>
      <c r="F14743">
        <v>7442</v>
      </c>
      <c r="H14743" t="s">
        <v>746</v>
      </c>
      <c r="K14743" s="16">
        <f t="shared" si="724"/>
        <v>4876.4799999999996</v>
      </c>
      <c r="L14743" s="16">
        <f t="shared" si="723"/>
        <v>5133.136842105263</v>
      </c>
      <c r="M14743" s="16">
        <f t="shared" si="725"/>
        <v>5833.1100478468898</v>
      </c>
      <c r="N14743" t="e">
        <f>INDEX(XML!$A$2:$R$782,MATCH(C14743,XML!$D$2:$D$737,0),2)</f>
        <v>#N/A</v>
      </c>
    </row>
    <row r="14744" spans="1:14" ht="67.5" x14ac:dyDescent="0.2">
      <c r="A14744">
        <v>45409</v>
      </c>
      <c r="B14744">
        <v>22601</v>
      </c>
      <c r="C14744" s="15" t="s">
        <v>16293</v>
      </c>
      <c r="D14744" s="15" t="s">
        <v>16294</v>
      </c>
      <c r="E14744">
        <v>4199</v>
      </c>
      <c r="F14744">
        <v>9131</v>
      </c>
      <c r="H14744" t="s">
        <v>746</v>
      </c>
      <c r="K14744" s="16">
        <f t="shared" si="724"/>
        <v>4702.88</v>
      </c>
      <c r="L14744" s="16">
        <f t="shared" si="723"/>
        <v>4950.3999999999996</v>
      </c>
      <c r="M14744" s="16">
        <f t="shared" si="725"/>
        <v>5625.454545454545</v>
      </c>
      <c r="N14744" t="e">
        <f>INDEX(XML!$A$2:$R$782,MATCH(C14744,XML!$D$2:$D$737,0),2)</f>
        <v>#N/A</v>
      </c>
    </row>
    <row r="14745" spans="1:14" ht="67.5" x14ac:dyDescent="0.2">
      <c r="A14745">
        <v>45408</v>
      </c>
      <c r="B14745">
        <v>22508</v>
      </c>
      <c r="C14745" s="15" t="s">
        <v>10478</v>
      </c>
      <c r="D14745" s="15" t="s">
        <v>10479</v>
      </c>
      <c r="E14745">
        <v>5400</v>
      </c>
      <c r="F14745">
        <v>10055</v>
      </c>
      <c r="H14745" t="s">
        <v>746</v>
      </c>
      <c r="K14745" s="16">
        <f t="shared" si="724"/>
        <v>6048</v>
      </c>
      <c r="L14745" s="16">
        <f t="shared" si="723"/>
        <v>6366.3157894736842</v>
      </c>
      <c r="M14745" s="16">
        <f t="shared" si="725"/>
        <v>7234.4497607655503</v>
      </c>
      <c r="N14745" t="e">
        <f>INDEX(XML!$A$2:$R$782,MATCH(C14745,XML!$D$2:$D$737,0),2)</f>
        <v>#N/A</v>
      </c>
    </row>
    <row r="14746" spans="1:14" ht="78.75" x14ac:dyDescent="0.2">
      <c r="A14746">
        <v>45411</v>
      </c>
      <c r="B14746">
        <v>22708</v>
      </c>
      <c r="C14746" s="15" t="s">
        <v>10480</v>
      </c>
      <c r="D14746" s="15" t="s">
        <v>10481</v>
      </c>
      <c r="E14746">
        <v>6999</v>
      </c>
      <c r="F14746">
        <v>13743</v>
      </c>
      <c r="H14746">
        <v>50</v>
      </c>
      <c r="K14746" s="16">
        <f t="shared" si="724"/>
        <v>7838.88</v>
      </c>
      <c r="L14746" s="16">
        <f t="shared" si="723"/>
        <v>8251.4526315789481</v>
      </c>
      <c r="M14746" s="16">
        <f t="shared" si="725"/>
        <v>9376.6507177033509</v>
      </c>
      <c r="N14746" t="e">
        <f>INDEX(XML!$A$2:$R$782,MATCH(C14746,XML!$D$2:$D$737,0),2)</f>
        <v>#N/A</v>
      </c>
    </row>
    <row r="14747" spans="1:14" ht="78.75" x14ac:dyDescent="0.2">
      <c r="A14747">
        <v>45410</v>
      </c>
      <c r="B14747">
        <v>22704</v>
      </c>
      <c r="C14747" s="15" t="s">
        <v>10482</v>
      </c>
      <c r="D14747" s="15" t="s">
        <v>10483</v>
      </c>
      <c r="E14747">
        <v>9999</v>
      </c>
      <c r="F14747">
        <v>20617</v>
      </c>
      <c r="H14747" t="s">
        <v>746</v>
      </c>
      <c r="K14747" s="16">
        <f t="shared" si="724"/>
        <v>11198.88</v>
      </c>
      <c r="L14747" s="16">
        <f t="shared" si="723"/>
        <v>11788.294736842105</v>
      </c>
      <c r="M14747" s="16">
        <f t="shared" si="725"/>
        <v>13395.789473684212</v>
      </c>
      <c r="N14747" t="e">
        <f>INDEX(XML!$A$2:$R$782,MATCH(C14747,XML!$D$2:$D$737,0),2)</f>
        <v>#N/A</v>
      </c>
    </row>
    <row r="14748" spans="1:14" ht="56.25" x14ac:dyDescent="0.2">
      <c r="A14748">
        <v>45441</v>
      </c>
      <c r="B14748">
        <v>25423</v>
      </c>
      <c r="C14748" s="15" t="s">
        <v>10484</v>
      </c>
      <c r="D14748" s="15" t="s">
        <v>10485</v>
      </c>
      <c r="E14748">
        <v>1993</v>
      </c>
      <c r="F14748">
        <v>3431</v>
      </c>
      <c r="H14748" t="s">
        <v>1163</v>
      </c>
      <c r="K14748" s="16">
        <f t="shared" si="724"/>
        <v>2232.16</v>
      </c>
      <c r="L14748" s="16">
        <f t="shared" si="723"/>
        <v>2349.6421052631581</v>
      </c>
      <c r="M14748" s="16">
        <f t="shared" si="725"/>
        <v>2670.0478468899523</v>
      </c>
      <c r="N14748" t="e">
        <f>INDEX(XML!$A$2:$R$782,MATCH(C14748,XML!$D$2:$D$737,0),2)</f>
        <v>#N/A</v>
      </c>
    </row>
    <row r="14749" spans="1:14" ht="56.25" x14ac:dyDescent="0.2">
      <c r="A14749">
        <v>45444</v>
      </c>
      <c r="B14749">
        <v>25510</v>
      </c>
      <c r="C14749" s="15" t="s">
        <v>10486</v>
      </c>
      <c r="D14749" s="15" t="s">
        <v>10487</v>
      </c>
      <c r="E14749">
        <v>3381</v>
      </c>
      <c r="F14749">
        <v>5722</v>
      </c>
      <c r="H14749">
        <v>29</v>
      </c>
      <c r="K14749" s="16">
        <f t="shared" si="724"/>
        <v>3786.72</v>
      </c>
      <c r="L14749" s="16">
        <f t="shared" si="723"/>
        <v>3986.0210526315791</v>
      </c>
      <c r="M14749" s="16">
        <f t="shared" si="725"/>
        <v>4529.5693779904313</v>
      </c>
      <c r="N14749" t="e">
        <f>INDEX(XML!$A$2:$R$782,MATCH(C14749,XML!$D$2:$D$737,0),2)</f>
        <v>#N/A</v>
      </c>
    </row>
    <row r="14750" spans="1:14" ht="56.25" x14ac:dyDescent="0.2">
      <c r="A14750">
        <v>45445</v>
      </c>
      <c r="B14750">
        <v>25511</v>
      </c>
      <c r="C14750" s="15" t="s">
        <v>10488</v>
      </c>
      <c r="D14750" s="15" t="s">
        <v>10489</v>
      </c>
      <c r="E14750">
        <v>3804</v>
      </c>
      <c r="F14750">
        <v>6467</v>
      </c>
      <c r="H14750" t="s">
        <v>746</v>
      </c>
      <c r="K14750" s="16">
        <f t="shared" si="724"/>
        <v>4260.4799999999996</v>
      </c>
      <c r="L14750" s="16">
        <f t="shared" si="723"/>
        <v>4484.7157894736838</v>
      </c>
      <c r="M14750" s="16">
        <f t="shared" si="725"/>
        <v>5096.2679425837314</v>
      </c>
      <c r="N14750" t="e">
        <f>INDEX(XML!$A$2:$R$782,MATCH(C14750,XML!$D$2:$D$737,0),2)</f>
        <v>#N/A</v>
      </c>
    </row>
    <row r="14751" spans="1:14" ht="45" x14ac:dyDescent="0.2">
      <c r="A14751">
        <v>45449</v>
      </c>
      <c r="B14751">
        <v>25620</v>
      </c>
      <c r="C14751" s="15" t="s">
        <v>10490</v>
      </c>
      <c r="D14751" s="15" t="s">
        <v>10491</v>
      </c>
      <c r="E14751">
        <v>3690</v>
      </c>
      <c r="F14751">
        <v>7442</v>
      </c>
      <c r="H14751" t="s">
        <v>746</v>
      </c>
      <c r="K14751" s="16">
        <f t="shared" si="724"/>
        <v>4132.8</v>
      </c>
      <c r="L14751" s="16">
        <f t="shared" si="723"/>
        <v>4350.3157894736842</v>
      </c>
      <c r="M14751" s="16">
        <f t="shared" si="725"/>
        <v>4943.5406698564593</v>
      </c>
      <c r="N14751" t="e">
        <f>INDEX(XML!$A$2:$R$782,MATCH(C14751,XML!$D$2:$D$737,0),2)</f>
        <v>#N/A</v>
      </c>
    </row>
    <row r="14752" spans="1:14" ht="56.25" x14ac:dyDescent="0.2">
      <c r="A14752">
        <v>45446</v>
      </c>
      <c r="B14752">
        <v>25519</v>
      </c>
      <c r="C14752" s="15" t="s">
        <v>10492</v>
      </c>
      <c r="D14752" s="15" t="s">
        <v>10493</v>
      </c>
      <c r="E14752">
        <v>4895</v>
      </c>
      <c r="F14752">
        <v>8014</v>
      </c>
      <c r="H14752" t="s">
        <v>746</v>
      </c>
      <c r="K14752" s="16">
        <f t="shared" si="724"/>
        <v>5482.4</v>
      </c>
      <c r="L14752" s="16">
        <f t="shared" si="723"/>
        <v>5770.9473684210525</v>
      </c>
      <c r="M14752" s="16">
        <f t="shared" si="725"/>
        <v>6557.8947368421059</v>
      </c>
      <c r="N14752" t="e">
        <f>INDEX(XML!$A$2:$R$782,MATCH(C14752,XML!$D$2:$D$737,0),2)</f>
        <v>#N/A</v>
      </c>
    </row>
    <row r="14753" spans="1:14" ht="67.5" x14ac:dyDescent="0.2">
      <c r="A14753">
        <v>45448</v>
      </c>
      <c r="B14753">
        <v>25613</v>
      </c>
      <c r="C14753" s="15" t="s">
        <v>10494</v>
      </c>
      <c r="D14753" s="15" t="s">
        <v>10495</v>
      </c>
      <c r="E14753">
        <v>4899</v>
      </c>
      <c r="F14753">
        <v>10598</v>
      </c>
      <c r="H14753" t="s">
        <v>746</v>
      </c>
      <c r="K14753" s="16">
        <f t="shared" si="724"/>
        <v>5486.88</v>
      </c>
      <c r="L14753" s="16">
        <f t="shared" si="723"/>
        <v>5775.6631578947372</v>
      </c>
      <c r="M14753" s="16">
        <f t="shared" si="725"/>
        <v>6563.2535885167463</v>
      </c>
      <c r="N14753" t="e">
        <f>INDEX(XML!$A$2:$R$782,MATCH(C14753,XML!$D$2:$D$737,0),2)</f>
        <v>#N/A</v>
      </c>
    </row>
    <row r="14754" spans="1:14" ht="56.25" x14ac:dyDescent="0.2">
      <c r="A14754">
        <v>45447</v>
      </c>
      <c r="B14754">
        <v>25612</v>
      </c>
      <c r="C14754" s="15" t="s">
        <v>10496</v>
      </c>
      <c r="D14754" s="15" t="s">
        <v>10497</v>
      </c>
      <c r="E14754">
        <v>4899</v>
      </c>
      <c r="F14754">
        <v>10764</v>
      </c>
      <c r="H14754" t="s">
        <v>746</v>
      </c>
      <c r="K14754" s="16">
        <f t="shared" si="724"/>
        <v>5486.88</v>
      </c>
      <c r="L14754" s="16">
        <f t="shared" si="723"/>
        <v>5775.6631578947372</v>
      </c>
      <c r="M14754" s="16">
        <f t="shared" si="725"/>
        <v>6563.2535885167463</v>
      </c>
      <c r="N14754" t="e">
        <f>INDEX(XML!$A$2:$R$782,MATCH(C14754,XML!$D$2:$D$737,0),2)</f>
        <v>#N/A</v>
      </c>
    </row>
    <row r="14755" spans="1:14" ht="56.25" x14ac:dyDescent="0.2">
      <c r="A14755">
        <v>45451</v>
      </c>
      <c r="B14755">
        <v>25711</v>
      </c>
      <c r="C14755" s="15" t="s">
        <v>10498</v>
      </c>
      <c r="D14755" s="15" t="s">
        <v>10499</v>
      </c>
      <c r="E14755">
        <v>6419</v>
      </c>
      <c r="F14755">
        <v>12597</v>
      </c>
      <c r="H14755">
        <v>50</v>
      </c>
      <c r="K14755" s="16">
        <f t="shared" si="724"/>
        <v>7189.28</v>
      </c>
      <c r="L14755" s="16">
        <f t="shared" si="723"/>
        <v>7567.6631578947372</v>
      </c>
      <c r="M14755" s="16">
        <f t="shared" si="725"/>
        <v>8599.6172248803832</v>
      </c>
      <c r="N14755" t="e">
        <f>INDEX(XML!$A$2:$R$782,MATCH(C14755,XML!$D$2:$D$737,0),2)</f>
        <v>#N/A</v>
      </c>
    </row>
    <row r="14756" spans="1:14" ht="56.25" x14ac:dyDescent="0.2">
      <c r="A14756">
        <v>17199</v>
      </c>
      <c r="B14756">
        <v>25711</v>
      </c>
      <c r="C14756" s="15" t="s">
        <v>10500</v>
      </c>
      <c r="D14756" s="15" t="s">
        <v>10501</v>
      </c>
      <c r="E14756">
        <v>5776</v>
      </c>
      <c r="F14756">
        <v>12597</v>
      </c>
      <c r="H14756">
        <v>6</v>
      </c>
      <c r="K14756" s="16">
        <f t="shared" si="724"/>
        <v>6469.12</v>
      </c>
      <c r="L14756" s="16">
        <f t="shared" si="723"/>
        <v>6809.6</v>
      </c>
      <c r="M14756" s="16">
        <f t="shared" si="725"/>
        <v>7738.181818181818</v>
      </c>
      <c r="N14756" t="e">
        <f>INDEX(XML!$A$2:$R$782,MATCH(C14756,XML!$D$2:$D$737,0),2)</f>
        <v>#N/A</v>
      </c>
    </row>
    <row r="14757" spans="1:14" ht="67.5" x14ac:dyDescent="0.2">
      <c r="A14757">
        <v>45453</v>
      </c>
      <c r="B14757">
        <v>25814</v>
      </c>
      <c r="C14757" s="15" t="s">
        <v>10502</v>
      </c>
      <c r="D14757" s="15" t="s">
        <v>10503</v>
      </c>
      <c r="E14757">
        <v>9629</v>
      </c>
      <c r="F14757">
        <v>17180</v>
      </c>
      <c r="H14757" t="s">
        <v>746</v>
      </c>
      <c r="K14757" s="16">
        <f t="shared" si="724"/>
        <v>10784.48</v>
      </c>
      <c r="L14757" s="16">
        <f t="shared" si="723"/>
        <v>11352.084210526316</v>
      </c>
      <c r="M14757" s="16">
        <f t="shared" si="725"/>
        <v>12900.095693779906</v>
      </c>
      <c r="N14757" t="e">
        <f>INDEX(XML!$A$2:$R$782,MATCH(C14757,XML!$D$2:$D$737,0),2)</f>
        <v>#N/A</v>
      </c>
    </row>
    <row r="14758" spans="1:14" ht="90" x14ac:dyDescent="0.2">
      <c r="A14758">
        <v>45399</v>
      </c>
      <c r="B14758">
        <v>21201</v>
      </c>
      <c r="C14758" s="15" t="s">
        <v>10504</v>
      </c>
      <c r="D14758" s="15" t="s">
        <v>10505</v>
      </c>
      <c r="E14758">
        <v>799</v>
      </c>
      <c r="F14758">
        <v>1546</v>
      </c>
      <c r="H14758">
        <v>22</v>
      </c>
      <c r="K14758" s="16">
        <f t="shared" si="724"/>
        <v>894.88</v>
      </c>
      <c r="L14758" s="16">
        <f t="shared" si="723"/>
        <v>941.97894736842102</v>
      </c>
      <c r="M14758" s="16">
        <f t="shared" si="725"/>
        <v>1070.4306220095693</v>
      </c>
      <c r="N14758" t="e">
        <f>INDEX(XML!$A$2:$R$782,MATCH(C14758,XML!$D$2:$D$737,0),2)</f>
        <v>#N/A</v>
      </c>
    </row>
    <row r="14759" spans="1:14" ht="90" x14ac:dyDescent="0.2">
      <c r="A14759">
        <v>45400</v>
      </c>
      <c r="B14759">
        <v>21503</v>
      </c>
      <c r="C14759" s="15" t="s">
        <v>10506</v>
      </c>
      <c r="D14759" s="15" t="s">
        <v>10507</v>
      </c>
      <c r="E14759">
        <v>3549</v>
      </c>
      <c r="F14759">
        <v>6701</v>
      </c>
      <c r="K14759" s="16">
        <f t="shared" si="724"/>
        <v>3974.88</v>
      </c>
      <c r="L14759" s="16">
        <f t="shared" si="723"/>
        <v>4184.0842105263155</v>
      </c>
      <c r="M14759" s="16">
        <f t="shared" si="725"/>
        <v>4754.6411483253587</v>
      </c>
      <c r="N14759" t="e">
        <f>INDEX(XML!$A$2:$R$782,MATCH(C14759,XML!$D$2:$D$737,0),2)</f>
        <v>#N/A</v>
      </c>
    </row>
    <row r="14760" spans="1:14" ht="78.75" x14ac:dyDescent="0.2">
      <c r="A14760">
        <v>45401</v>
      </c>
      <c r="B14760">
        <v>21602</v>
      </c>
      <c r="C14760" s="15" t="s">
        <v>10508</v>
      </c>
      <c r="D14760" s="15" t="s">
        <v>10509</v>
      </c>
      <c r="E14760">
        <v>5264</v>
      </c>
      <c r="F14760">
        <v>8954</v>
      </c>
      <c r="H14760" t="s">
        <v>746</v>
      </c>
      <c r="K14760" s="16">
        <f t="shared" si="724"/>
        <v>5895.68</v>
      </c>
      <c r="L14760" s="16">
        <f t="shared" si="723"/>
        <v>6205.9789473684214</v>
      </c>
      <c r="M14760" s="16">
        <f t="shared" si="725"/>
        <v>7052.2488038277515</v>
      </c>
      <c r="N14760" t="e">
        <f>INDEX(XML!$A$2:$R$782,MATCH(C14760,XML!$D$2:$D$737,0),2)</f>
        <v>#N/A</v>
      </c>
    </row>
    <row r="14761" spans="1:14" ht="78.75" x14ac:dyDescent="0.2">
      <c r="A14761">
        <v>45402</v>
      </c>
      <c r="B14761">
        <v>21901</v>
      </c>
      <c r="C14761" s="15" t="s">
        <v>10510</v>
      </c>
      <c r="D14761" s="15" t="s">
        <v>10511</v>
      </c>
      <c r="E14761">
        <v>8999</v>
      </c>
      <c r="F14761">
        <v>18326</v>
      </c>
      <c r="H14761" t="s">
        <v>746</v>
      </c>
      <c r="K14761" s="16">
        <f t="shared" si="724"/>
        <v>10078.879999999999</v>
      </c>
      <c r="L14761" s="16">
        <f t="shared" si="723"/>
        <v>10609.347368421051</v>
      </c>
      <c r="M14761" s="16">
        <f t="shared" si="725"/>
        <v>12056.076555023923</v>
      </c>
      <c r="N14761" t="e">
        <f>INDEX(XML!$A$2:$R$782,MATCH(C14761,XML!$D$2:$D$737,0),2)</f>
        <v>#N/A</v>
      </c>
    </row>
    <row r="14762" spans="1:14" ht="67.5" x14ac:dyDescent="0.2">
      <c r="A14762">
        <v>45413</v>
      </c>
      <c r="B14762">
        <v>23201</v>
      </c>
      <c r="C14762" s="15" t="s">
        <v>10512</v>
      </c>
      <c r="D14762" s="15" t="s">
        <v>10513</v>
      </c>
      <c r="E14762">
        <v>764</v>
      </c>
      <c r="F14762">
        <v>1363</v>
      </c>
      <c r="H14762" t="s">
        <v>1122</v>
      </c>
      <c r="K14762" s="16">
        <f t="shared" si="724"/>
        <v>855.68</v>
      </c>
      <c r="L14762" s="16">
        <f t="shared" si="723"/>
        <v>900.71578947368425</v>
      </c>
      <c r="M14762" s="16">
        <f t="shared" si="725"/>
        <v>1023.5406698564594</v>
      </c>
      <c r="N14762" t="e">
        <f>INDEX(XML!$A$2:$R$782,MATCH(C14762,XML!$D$2:$D$737,0),2)</f>
        <v>#N/A</v>
      </c>
    </row>
    <row r="14763" spans="1:14" ht="78.75" x14ac:dyDescent="0.2">
      <c r="A14763">
        <v>45415</v>
      </c>
      <c r="B14763">
        <v>23406</v>
      </c>
      <c r="C14763" s="15" t="s">
        <v>10514</v>
      </c>
      <c r="D14763" s="15" t="s">
        <v>10515</v>
      </c>
      <c r="E14763">
        <v>1605</v>
      </c>
      <c r="F14763">
        <v>2726</v>
      </c>
      <c r="K14763" s="16">
        <f t="shared" si="724"/>
        <v>1797.6</v>
      </c>
      <c r="L14763" s="16">
        <f t="shared" si="723"/>
        <v>1892.2105263157894</v>
      </c>
      <c r="M14763" s="16">
        <f t="shared" si="725"/>
        <v>2150.2392344497607</v>
      </c>
      <c r="N14763" t="e">
        <f>INDEX(XML!$A$2:$R$782,MATCH(C14763,XML!$D$2:$D$737,0),2)</f>
        <v>#N/A</v>
      </c>
    </row>
    <row r="14764" spans="1:14" ht="78.75" x14ac:dyDescent="0.2">
      <c r="A14764">
        <v>45414</v>
      </c>
      <c r="B14764">
        <v>23405</v>
      </c>
      <c r="C14764" s="15" t="s">
        <v>10516</v>
      </c>
      <c r="D14764" s="15" t="s">
        <v>10517</v>
      </c>
      <c r="E14764">
        <v>2503</v>
      </c>
      <c r="F14764">
        <v>4256</v>
      </c>
      <c r="H14764" t="s">
        <v>1163</v>
      </c>
      <c r="K14764" s="16">
        <f t="shared" si="724"/>
        <v>2803.36</v>
      </c>
      <c r="L14764" s="16">
        <f t="shared" si="723"/>
        <v>2950.9052631578948</v>
      </c>
      <c r="M14764" s="16">
        <f t="shared" si="725"/>
        <v>3353.3014354066986</v>
      </c>
      <c r="N14764" t="e">
        <f>INDEX(XML!$A$2:$R$782,MATCH(C14764,XML!$D$2:$D$737,0),2)</f>
        <v>#N/A</v>
      </c>
    </row>
    <row r="14765" spans="1:14" ht="78.75" x14ac:dyDescent="0.2">
      <c r="A14765">
        <v>45417</v>
      </c>
      <c r="B14765">
        <v>23512</v>
      </c>
      <c r="C14765" s="15" t="s">
        <v>10518</v>
      </c>
      <c r="D14765" s="15" t="s">
        <v>10519</v>
      </c>
      <c r="E14765">
        <v>2999</v>
      </c>
      <c r="F14765">
        <v>6701</v>
      </c>
      <c r="H14765" t="s">
        <v>746</v>
      </c>
      <c r="K14765" s="16">
        <f t="shared" si="724"/>
        <v>3358.88</v>
      </c>
      <c r="L14765" s="16">
        <f t="shared" si="723"/>
        <v>3535.6631578947367</v>
      </c>
      <c r="M14765" s="16">
        <f t="shared" si="725"/>
        <v>4017.7990430622008</v>
      </c>
      <c r="N14765" t="e">
        <f>INDEX(XML!$A$2:$R$782,MATCH(C14765,XML!$D$2:$D$737,0),2)</f>
        <v>#N/A</v>
      </c>
    </row>
    <row r="14766" spans="1:14" ht="67.5" x14ac:dyDescent="0.2">
      <c r="A14766">
        <v>45416</v>
      </c>
      <c r="B14766">
        <v>23509</v>
      </c>
      <c r="C14766" s="15" t="s">
        <v>10520</v>
      </c>
      <c r="D14766" s="15" t="s">
        <v>10521</v>
      </c>
      <c r="E14766">
        <v>4699</v>
      </c>
      <c r="F14766">
        <v>9159</v>
      </c>
      <c r="H14766" t="s">
        <v>746</v>
      </c>
      <c r="K14766" s="16">
        <f t="shared" si="724"/>
        <v>5262.88</v>
      </c>
      <c r="L14766" s="16">
        <f t="shared" si="723"/>
        <v>5539.8736842105263</v>
      </c>
      <c r="M14766" s="16">
        <f t="shared" si="725"/>
        <v>6295.3110047846885</v>
      </c>
      <c r="N14766" t="e">
        <f>INDEX(XML!$A$2:$R$782,MATCH(C14766,XML!$D$2:$D$737,0),2)</f>
        <v>#N/A</v>
      </c>
    </row>
    <row r="14767" spans="1:14" ht="56.25" x14ac:dyDescent="0.2">
      <c r="A14767">
        <v>45419</v>
      </c>
      <c r="B14767">
        <v>23701</v>
      </c>
      <c r="C14767" s="15" t="s">
        <v>10522</v>
      </c>
      <c r="D14767" s="15" t="s">
        <v>10523</v>
      </c>
      <c r="E14767">
        <v>8314</v>
      </c>
      <c r="F14767">
        <v>13743</v>
      </c>
      <c r="H14767" t="s">
        <v>746</v>
      </c>
      <c r="K14767" s="16">
        <f t="shared" si="724"/>
        <v>9311.68</v>
      </c>
      <c r="L14767" s="16">
        <f t="shared" si="723"/>
        <v>9801.7684210526313</v>
      </c>
      <c r="M14767" s="16">
        <f t="shared" si="725"/>
        <v>11138.373205741627</v>
      </c>
      <c r="N14767" t="e">
        <f>INDEX(XML!$A$2:$R$782,MATCH(C14767,XML!$D$2:$D$737,0),2)</f>
        <v>#N/A</v>
      </c>
    </row>
    <row r="14768" spans="1:14" ht="78.75" x14ac:dyDescent="0.2">
      <c r="A14768">
        <v>45418</v>
      </c>
      <c r="B14768">
        <v>23604</v>
      </c>
      <c r="C14768" s="15" t="s">
        <v>10524</v>
      </c>
      <c r="D14768" s="15" t="s">
        <v>10525</v>
      </c>
      <c r="E14768">
        <v>7499</v>
      </c>
      <c r="F14768">
        <v>16033</v>
      </c>
      <c r="H14768">
        <v>47</v>
      </c>
      <c r="K14768" s="16">
        <f t="shared" si="724"/>
        <v>8398.8799999999992</v>
      </c>
      <c r="L14768" s="16">
        <f t="shared" si="723"/>
        <v>8840.9263157894729</v>
      </c>
      <c r="M14768" s="16">
        <f t="shared" si="725"/>
        <v>10046.507177033493</v>
      </c>
      <c r="N14768" t="e">
        <f>INDEX(XML!$A$2:$R$782,MATCH(C14768,XML!$D$2:$D$737,0),2)</f>
        <v>#N/A</v>
      </c>
    </row>
    <row r="14769" spans="1:14" ht="78.75" x14ac:dyDescent="0.2">
      <c r="A14769">
        <v>45412</v>
      </c>
      <c r="B14769">
        <v>23001</v>
      </c>
      <c r="C14769" s="15" t="s">
        <v>10526</v>
      </c>
      <c r="D14769" s="15" t="s">
        <v>10527</v>
      </c>
      <c r="E14769">
        <v>9999</v>
      </c>
      <c r="F14769">
        <v>21763</v>
      </c>
      <c r="H14769">
        <v>50</v>
      </c>
      <c r="K14769" s="16">
        <f t="shared" si="724"/>
        <v>11198.88</v>
      </c>
      <c r="L14769" s="16">
        <f t="shared" si="723"/>
        <v>11788.294736842105</v>
      </c>
      <c r="M14769" s="16">
        <f t="shared" si="725"/>
        <v>13395.789473684212</v>
      </c>
      <c r="N14769" t="e">
        <f>INDEX(XML!$A$2:$R$782,MATCH(C14769,XML!$D$2:$D$737,0),2)</f>
        <v>#N/A</v>
      </c>
    </row>
    <row r="14770" spans="1:14" ht="67.5" x14ac:dyDescent="0.2">
      <c r="A14770">
        <v>45456</v>
      </c>
      <c r="B14770">
        <v>26412</v>
      </c>
      <c r="C14770" s="15" t="s">
        <v>10528</v>
      </c>
      <c r="D14770" s="15" t="s">
        <v>10529</v>
      </c>
      <c r="E14770">
        <v>2645</v>
      </c>
      <c r="F14770">
        <v>4496</v>
      </c>
      <c r="H14770" t="s">
        <v>746</v>
      </c>
      <c r="K14770" s="16">
        <f t="shared" si="724"/>
        <v>2962.4</v>
      </c>
      <c r="L14770" s="16">
        <f t="shared" si="723"/>
        <v>3118.3157894736842</v>
      </c>
      <c r="M14770" s="16">
        <f t="shared" si="725"/>
        <v>3543.5406698564593</v>
      </c>
      <c r="N14770" t="e">
        <f>INDEX(XML!$A$2:$R$782,MATCH(C14770,XML!$D$2:$D$737,0),2)</f>
        <v>#N/A</v>
      </c>
    </row>
    <row r="14771" spans="1:14" ht="78.75" x14ac:dyDescent="0.2">
      <c r="A14771">
        <v>45454</v>
      </c>
      <c r="B14771">
        <v>26409</v>
      </c>
      <c r="C14771" s="15" t="s">
        <v>10530</v>
      </c>
      <c r="D14771" s="15" t="s">
        <v>10531</v>
      </c>
      <c r="E14771">
        <v>2884</v>
      </c>
      <c r="F14771">
        <v>4904</v>
      </c>
      <c r="H14771">
        <v>29</v>
      </c>
      <c r="K14771" s="16">
        <f t="shared" si="724"/>
        <v>3230.08</v>
      </c>
      <c r="L14771" s="16">
        <f t="shared" si="723"/>
        <v>3400.0842105263159</v>
      </c>
      <c r="M14771" s="16">
        <f t="shared" si="725"/>
        <v>3863.7320574162677</v>
      </c>
      <c r="N14771" t="e">
        <f>INDEX(XML!$A$2:$R$782,MATCH(C14771,XML!$D$2:$D$737,0),2)</f>
        <v>#N/A</v>
      </c>
    </row>
    <row r="14772" spans="1:14" ht="67.5" x14ac:dyDescent="0.2">
      <c r="A14772">
        <v>45443</v>
      </c>
      <c r="B14772">
        <v>25503</v>
      </c>
      <c r="C14772" s="15" t="s">
        <v>10532</v>
      </c>
      <c r="D14772" s="15" t="s">
        <v>10533</v>
      </c>
      <c r="E14772">
        <v>3241</v>
      </c>
      <c r="F14772">
        <v>5500</v>
      </c>
      <c r="H14772">
        <v>10</v>
      </c>
      <c r="K14772" s="16">
        <f t="shared" si="724"/>
        <v>3629.92</v>
      </c>
      <c r="L14772" s="16">
        <f t="shared" si="723"/>
        <v>3820.9684210526316</v>
      </c>
      <c r="M14772" s="16">
        <f t="shared" si="725"/>
        <v>4342.0095693779904</v>
      </c>
      <c r="N14772" t="e">
        <f>INDEX(XML!$A$2:$R$782,MATCH(C14772,XML!$D$2:$D$737,0),2)</f>
        <v>#N/A</v>
      </c>
    </row>
    <row r="14773" spans="1:14" ht="56.25" x14ac:dyDescent="0.2">
      <c r="A14773">
        <v>45450</v>
      </c>
      <c r="B14773">
        <v>25621</v>
      </c>
      <c r="C14773" s="15" t="s">
        <v>10534</v>
      </c>
      <c r="D14773" s="15" t="s">
        <v>10535</v>
      </c>
      <c r="E14773">
        <v>5269</v>
      </c>
      <c r="F14773">
        <v>8937</v>
      </c>
      <c r="H14773" t="s">
        <v>746</v>
      </c>
      <c r="K14773" s="16">
        <f t="shared" si="724"/>
        <v>5901.28</v>
      </c>
      <c r="L14773" s="16">
        <f t="shared" si="723"/>
        <v>6211.8736842105263</v>
      </c>
      <c r="M14773" s="16">
        <f t="shared" si="725"/>
        <v>7058.9473684210525</v>
      </c>
      <c r="N14773" t="e">
        <f>INDEX(XML!$A$2:$R$782,MATCH(C14773,XML!$D$2:$D$737,0),2)</f>
        <v>#N/A</v>
      </c>
    </row>
    <row r="14774" spans="1:14" ht="90" x14ac:dyDescent="0.2">
      <c r="A14774">
        <v>45397</v>
      </c>
      <c r="B14774">
        <v>20111</v>
      </c>
      <c r="C14774" s="15" t="s">
        <v>10536</v>
      </c>
      <c r="D14774" s="15" t="s">
        <v>10537</v>
      </c>
      <c r="E14774">
        <v>4999</v>
      </c>
      <c r="F14774">
        <v>11068</v>
      </c>
      <c r="H14774" t="s">
        <v>746</v>
      </c>
      <c r="K14774" s="16">
        <f t="shared" si="724"/>
        <v>5598.88</v>
      </c>
      <c r="L14774" s="16">
        <f t="shared" si="723"/>
        <v>5893.5578947368422</v>
      </c>
      <c r="M14774" s="16">
        <f t="shared" si="725"/>
        <v>6697.2248803827761</v>
      </c>
      <c r="N14774" t="e">
        <f>INDEX(XML!$A$2:$R$782,MATCH(C14774,XML!$D$2:$D$737,0),2)</f>
        <v>#N/A</v>
      </c>
    </row>
    <row r="14775" spans="1:14" ht="101.25" x14ac:dyDescent="0.2">
      <c r="A14775">
        <v>45398</v>
      </c>
      <c r="B14775">
        <v>20203</v>
      </c>
      <c r="C14775" s="15" t="s">
        <v>10538</v>
      </c>
      <c r="D14775" s="15" t="s">
        <v>10539</v>
      </c>
      <c r="E14775">
        <v>5499</v>
      </c>
      <c r="F14775">
        <v>12597</v>
      </c>
      <c r="H14775" t="s">
        <v>746</v>
      </c>
      <c r="K14775" s="16">
        <f t="shared" si="724"/>
        <v>6158.88</v>
      </c>
      <c r="L14775" s="16">
        <f t="shared" si="723"/>
        <v>6483.0315789473689</v>
      </c>
      <c r="M14775" s="16">
        <f t="shared" si="725"/>
        <v>7367.0813397129186</v>
      </c>
      <c r="N14775" t="e">
        <f>INDEX(XML!$A$2:$R$782,MATCH(C14775,XML!$D$2:$D$737,0),2)</f>
        <v>#N/A</v>
      </c>
    </row>
    <row r="14776" spans="1:14" ht="67.5" x14ac:dyDescent="0.2">
      <c r="A14776">
        <v>45442</v>
      </c>
      <c r="B14776">
        <v>25462</v>
      </c>
      <c r="C14776" s="15" t="s">
        <v>10540</v>
      </c>
      <c r="D14776" s="15" t="s">
        <v>10541</v>
      </c>
      <c r="E14776">
        <v>2624</v>
      </c>
      <c r="F14776">
        <v>4463</v>
      </c>
      <c r="H14776" t="s">
        <v>746</v>
      </c>
      <c r="K14776" s="16">
        <f t="shared" si="724"/>
        <v>2938.88</v>
      </c>
      <c r="L14776" s="16">
        <f t="shared" si="723"/>
        <v>3093.5578947368422</v>
      </c>
      <c r="M14776" s="16">
        <f t="shared" si="725"/>
        <v>3515.4066985645932</v>
      </c>
      <c r="N14776" t="e">
        <f>INDEX(XML!$A$2:$R$782,MATCH(C14776,XML!$D$2:$D$737,0),2)</f>
        <v>#N/A</v>
      </c>
    </row>
    <row r="14777" spans="1:14" ht="78.75" x14ac:dyDescent="0.2">
      <c r="A14777">
        <v>45457</v>
      </c>
      <c r="B14777">
        <v>27004</v>
      </c>
      <c r="C14777" s="15" t="s">
        <v>10542</v>
      </c>
      <c r="D14777" s="15" t="s">
        <v>10543</v>
      </c>
      <c r="E14777">
        <v>10699</v>
      </c>
      <c r="F14777">
        <v>22910</v>
      </c>
      <c r="H14777">
        <v>19</v>
      </c>
      <c r="K14777" s="16">
        <f t="shared" si="724"/>
        <v>11982.88</v>
      </c>
      <c r="L14777" s="16">
        <f t="shared" si="723"/>
        <v>12613.557894736841</v>
      </c>
      <c r="M14777" s="16">
        <f t="shared" si="725"/>
        <v>14333.588516746409</v>
      </c>
      <c r="N14777" t="e">
        <f>INDEX(XML!$A$2:$R$782,MATCH(C14777,XML!$D$2:$D$737,0),2)</f>
        <v>#N/A</v>
      </c>
    </row>
    <row r="14778" spans="1:14" ht="90" x14ac:dyDescent="0.2">
      <c r="A14778">
        <v>45458</v>
      </c>
      <c r="B14778">
        <v>29604</v>
      </c>
      <c r="C14778" s="15" t="s">
        <v>10544</v>
      </c>
      <c r="D14778" s="15" t="s">
        <v>10545</v>
      </c>
      <c r="E14778">
        <v>6712</v>
      </c>
      <c r="F14778">
        <v>11451</v>
      </c>
      <c r="H14778">
        <v>21</v>
      </c>
      <c r="K14778" s="16">
        <f t="shared" si="724"/>
        <v>7517.44</v>
      </c>
      <c r="L14778" s="16">
        <f t="shared" si="723"/>
        <v>7913.0947368421057</v>
      </c>
      <c r="M14778" s="16">
        <f t="shared" si="725"/>
        <v>8992.1531100478478</v>
      </c>
      <c r="N14778" t="e">
        <f>INDEX(XML!$A$2:$R$782,MATCH(C14778,XML!$D$2:$D$737,0),2)</f>
        <v>#N/A</v>
      </c>
    </row>
    <row r="14779" spans="1:14" ht="15.75" x14ac:dyDescent="0.25">
      <c r="A14779" s="184" t="s">
        <v>10546</v>
      </c>
      <c r="B14779" s="184"/>
      <c r="C14779" s="185"/>
      <c r="D14779" s="185"/>
      <c r="E14779" s="184"/>
      <c r="F14779" s="184"/>
      <c r="G14779" s="184"/>
      <c r="H14779" s="184"/>
      <c r="I14779" s="184"/>
      <c r="J14779" s="184"/>
      <c r="K14779" s="16">
        <f t="shared" si="724"/>
        <v>0</v>
      </c>
      <c r="L14779" s="16">
        <f t="shared" si="723"/>
        <v>0</v>
      </c>
      <c r="M14779" s="16">
        <f t="shared" si="725"/>
        <v>0</v>
      </c>
      <c r="N14779" t="e">
        <f>INDEX(XML!$A$2:$R$782,MATCH(C14779,XML!$D$2:$D$737,0),2)</f>
        <v>#N/A</v>
      </c>
    </row>
    <row r="14780" spans="1:14" ht="67.5" x14ac:dyDescent="0.2">
      <c r="A14780">
        <v>37100</v>
      </c>
      <c r="B14780" t="s">
        <v>10547</v>
      </c>
      <c r="C14780" s="15" t="s">
        <v>10548</v>
      </c>
      <c r="D14780" s="15" t="s">
        <v>10549</v>
      </c>
      <c r="E14780">
        <v>231</v>
      </c>
      <c r="F14780">
        <v>1045</v>
      </c>
      <c r="H14780">
        <v>47</v>
      </c>
      <c r="K14780" s="16">
        <f t="shared" si="724"/>
        <v>258.72000000000003</v>
      </c>
      <c r="L14780" s="16">
        <f t="shared" si="723"/>
        <v>272.3368421052632</v>
      </c>
      <c r="M14780" s="16">
        <f t="shared" si="725"/>
        <v>309.47368421052636</v>
      </c>
      <c r="N14780" t="e">
        <f>INDEX(XML!$A$2:$R$782,MATCH(C14780,XML!$D$2:$D$737,0),2)</f>
        <v>#N/A</v>
      </c>
    </row>
    <row r="14781" spans="1:14" ht="67.5" x14ac:dyDescent="0.2">
      <c r="A14781">
        <v>24546</v>
      </c>
      <c r="B14781" t="s">
        <v>10550</v>
      </c>
      <c r="C14781" s="15" t="s">
        <v>10551</v>
      </c>
      <c r="D14781" s="15" t="s">
        <v>10552</v>
      </c>
      <c r="E14781">
        <v>251</v>
      </c>
      <c r="F14781">
        <v>1128</v>
      </c>
      <c r="H14781">
        <v>4</v>
      </c>
      <c r="K14781" s="16">
        <f t="shared" si="724"/>
        <v>281.12</v>
      </c>
      <c r="L14781" s="16">
        <f t="shared" si="723"/>
        <v>295.91578947368419</v>
      </c>
      <c r="M14781" s="16">
        <f t="shared" si="725"/>
        <v>336.26794258373207</v>
      </c>
      <c r="N14781" t="e">
        <f>INDEX(XML!$A$2:$R$782,MATCH(C14781,XML!$D$2:$D$737,0),2)</f>
        <v>#N/A</v>
      </c>
    </row>
    <row r="14782" spans="1:14" ht="67.5" x14ac:dyDescent="0.2">
      <c r="A14782">
        <v>24508</v>
      </c>
      <c r="B14782" t="s">
        <v>10553</v>
      </c>
      <c r="C14782" s="15" t="s">
        <v>10554</v>
      </c>
      <c r="D14782" s="15" t="s">
        <v>10555</v>
      </c>
      <c r="E14782">
        <v>44</v>
      </c>
      <c r="F14782">
        <v>258</v>
      </c>
      <c r="H14782">
        <v>1</v>
      </c>
      <c r="K14782" s="16">
        <f t="shared" si="724"/>
        <v>49.28</v>
      </c>
      <c r="L14782" s="16">
        <f t="shared" si="723"/>
        <v>51.873684210526314</v>
      </c>
      <c r="M14782" s="16">
        <f t="shared" si="725"/>
        <v>58.94736842105263</v>
      </c>
      <c r="N14782" t="e">
        <f>INDEX(XML!$A$2:$R$782,MATCH(C14782,XML!$D$2:$D$737,0),2)</f>
        <v>#N/A</v>
      </c>
    </row>
    <row r="14783" spans="1:14" ht="78.75" x14ac:dyDescent="0.2">
      <c r="A14783">
        <v>36501</v>
      </c>
      <c r="B14783" t="s">
        <v>15119</v>
      </c>
      <c r="C14783" s="15" t="s">
        <v>15120</v>
      </c>
      <c r="D14783" s="15" t="s">
        <v>15121</v>
      </c>
      <c r="E14783">
        <v>87</v>
      </c>
      <c r="F14783">
        <v>418</v>
      </c>
      <c r="H14783">
        <v>6</v>
      </c>
      <c r="K14783" s="16">
        <f t="shared" si="724"/>
        <v>97.44</v>
      </c>
      <c r="L14783" s="16">
        <f t="shared" si="723"/>
        <v>102.56842105263158</v>
      </c>
      <c r="M14783" s="16">
        <f t="shared" si="725"/>
        <v>116.55502392344498</v>
      </c>
      <c r="N14783" t="e">
        <f>INDEX(XML!$A$2:$R$782,MATCH(C14783,XML!$D$2:$D$737,0),2)</f>
        <v>#N/A</v>
      </c>
    </row>
    <row r="14784" spans="1:14" ht="67.5" x14ac:dyDescent="0.2">
      <c r="A14784">
        <v>31466</v>
      </c>
      <c r="B14784" t="s">
        <v>10556</v>
      </c>
      <c r="C14784" s="15" t="s">
        <v>10557</v>
      </c>
      <c r="D14784" s="15" t="s">
        <v>10558</v>
      </c>
      <c r="E14784">
        <v>82</v>
      </c>
      <c r="F14784">
        <v>376</v>
      </c>
      <c r="H14784">
        <v>4</v>
      </c>
      <c r="K14784" s="16">
        <f t="shared" si="724"/>
        <v>91.84</v>
      </c>
      <c r="L14784" s="16">
        <f t="shared" si="723"/>
        <v>96.673684210526318</v>
      </c>
      <c r="M14784" s="16">
        <f t="shared" si="725"/>
        <v>109.85645933014354</v>
      </c>
      <c r="N14784" t="e">
        <f>INDEX(XML!$A$2:$R$782,MATCH(C14784,XML!$D$2:$D$737,0),2)</f>
        <v>#N/A</v>
      </c>
    </row>
    <row r="14785" spans="1:14" ht="56.25" x14ac:dyDescent="0.2">
      <c r="A14785">
        <v>31492</v>
      </c>
      <c r="B14785" t="s">
        <v>15122</v>
      </c>
      <c r="C14785" s="15" t="s">
        <v>15123</v>
      </c>
      <c r="D14785" s="15" t="s">
        <v>15124</v>
      </c>
      <c r="E14785">
        <v>91</v>
      </c>
      <c r="F14785">
        <v>447</v>
      </c>
      <c r="H14785">
        <v>1</v>
      </c>
      <c r="K14785" s="16">
        <f t="shared" si="724"/>
        <v>101.92</v>
      </c>
      <c r="L14785" s="16">
        <f t="shared" si="723"/>
        <v>107.28421052631579</v>
      </c>
      <c r="M14785" s="16">
        <f t="shared" si="725"/>
        <v>121.91387559808612</v>
      </c>
      <c r="N14785" t="e">
        <f>INDEX(XML!$A$2:$R$782,MATCH(C14785,XML!$D$2:$D$737,0),2)</f>
        <v>#N/A</v>
      </c>
    </row>
    <row r="14786" spans="1:14" ht="78.75" x14ac:dyDescent="0.2">
      <c r="A14786">
        <v>36511</v>
      </c>
      <c r="B14786" t="s">
        <v>15125</v>
      </c>
      <c r="C14786" s="15" t="s">
        <v>15126</v>
      </c>
      <c r="D14786" s="15" t="s">
        <v>15127</v>
      </c>
      <c r="E14786">
        <v>87</v>
      </c>
      <c r="F14786">
        <v>418</v>
      </c>
      <c r="H14786">
        <v>4</v>
      </c>
      <c r="K14786" s="16">
        <f t="shared" si="724"/>
        <v>97.44</v>
      </c>
      <c r="L14786" s="16">
        <f t="shared" si="723"/>
        <v>102.56842105263158</v>
      </c>
      <c r="M14786" s="16">
        <f t="shared" si="725"/>
        <v>116.55502392344498</v>
      </c>
      <c r="N14786" t="e">
        <f>INDEX(XML!$A$2:$R$782,MATCH(C14786,XML!$D$2:$D$737,0),2)</f>
        <v>#N/A</v>
      </c>
    </row>
    <row r="14787" spans="1:14" x14ac:dyDescent="0.2">
      <c r="A14787">
        <v>81731</v>
      </c>
      <c r="C14787" s="15" t="s">
        <v>42251</v>
      </c>
      <c r="D14787" s="15" t="s">
        <v>42251</v>
      </c>
      <c r="E14787">
        <v>0</v>
      </c>
      <c r="F14787">
        <v>0</v>
      </c>
      <c r="K14787" s="16">
        <f t="shared" si="724"/>
        <v>0</v>
      </c>
      <c r="L14787" s="16">
        <f t="shared" si="723"/>
        <v>0</v>
      </c>
      <c r="M14787" s="16">
        <f t="shared" si="725"/>
        <v>0</v>
      </c>
      <c r="N14787" t="e">
        <f>INDEX(XML!$A$2:$R$782,MATCH(C14787,XML!$D$2:$D$737,0),2)</f>
        <v>#N/A</v>
      </c>
    </row>
    <row r="14788" spans="1:14" ht="15.75" x14ac:dyDescent="0.25">
      <c r="A14788" s="184" t="s">
        <v>10570</v>
      </c>
      <c r="B14788" s="184"/>
      <c r="C14788" s="185"/>
      <c r="D14788" s="185"/>
      <c r="E14788" s="184"/>
      <c r="F14788" s="184"/>
      <c r="G14788" s="184"/>
      <c r="H14788" s="184"/>
      <c r="I14788" s="184"/>
      <c r="J14788" s="184"/>
      <c r="K14788" s="16">
        <f t="shared" si="724"/>
        <v>0</v>
      </c>
      <c r="L14788" s="16">
        <f t="shared" si="723"/>
        <v>0</v>
      </c>
      <c r="M14788" s="16">
        <f t="shared" si="725"/>
        <v>0</v>
      </c>
      <c r="N14788" t="e">
        <f>INDEX(XML!$A$2:$R$782,MATCH(C14788,XML!$D$2:$D$737,0),2)</f>
        <v>#N/A</v>
      </c>
    </row>
    <row r="14789" spans="1:14" ht="90" x14ac:dyDescent="0.2">
      <c r="A14789">
        <v>70412</v>
      </c>
      <c r="B14789" t="s">
        <v>41588</v>
      </c>
      <c r="C14789" s="15" t="s">
        <v>41589</v>
      </c>
      <c r="D14789" s="15" t="s">
        <v>41590</v>
      </c>
      <c r="E14789">
        <v>10490</v>
      </c>
      <c r="F14789">
        <v>16794</v>
      </c>
      <c r="H14789">
        <v>20</v>
      </c>
      <c r="K14789" s="16">
        <f t="shared" si="724"/>
        <v>11748.8</v>
      </c>
      <c r="L14789" s="16">
        <f t="shared" ref="L14789:L14852" si="726">K14789*100/95</f>
        <v>12367.157894736842</v>
      </c>
      <c r="M14789" s="16">
        <f t="shared" si="725"/>
        <v>14053.588516746413</v>
      </c>
      <c r="N14789" t="e">
        <f>INDEX(XML!$A$2:$R$782,MATCH(C14789,XML!$D$2:$D$737,0),2)</f>
        <v>#N/A</v>
      </c>
    </row>
    <row r="14790" spans="1:14" ht="101.25" x14ac:dyDescent="0.2">
      <c r="A14790">
        <v>55834</v>
      </c>
      <c r="B14790" t="s">
        <v>16914</v>
      </c>
      <c r="C14790" s="15" t="s">
        <v>16915</v>
      </c>
      <c r="D14790" s="15" t="s">
        <v>16916</v>
      </c>
      <c r="E14790">
        <v>23218</v>
      </c>
      <c r="F14790">
        <v>32505</v>
      </c>
      <c r="H14790">
        <v>5</v>
      </c>
      <c r="K14790" s="16">
        <f t="shared" si="724"/>
        <v>26004.16</v>
      </c>
      <c r="L14790" s="16">
        <f t="shared" si="726"/>
        <v>27372.799999999999</v>
      </c>
      <c r="M14790" s="16">
        <f t="shared" si="725"/>
        <v>31105.454545454544</v>
      </c>
      <c r="N14790" t="e">
        <f>INDEX(XML!$A$2:$R$782,MATCH(C14790,XML!$D$2:$D$737,0),2)</f>
        <v>#N/A</v>
      </c>
    </row>
    <row r="14791" spans="1:14" ht="15.75" x14ac:dyDescent="0.25">
      <c r="A14791" s="184" t="s">
        <v>10571</v>
      </c>
      <c r="B14791" s="184"/>
      <c r="C14791" s="185"/>
      <c r="D14791" s="185"/>
      <c r="E14791" s="184"/>
      <c r="F14791" s="184"/>
      <c r="G14791" s="184"/>
      <c r="H14791" s="184"/>
      <c r="I14791" s="184"/>
      <c r="J14791" s="184"/>
      <c r="K14791" s="16">
        <f t="shared" si="724"/>
        <v>0</v>
      </c>
      <c r="L14791" s="16">
        <f t="shared" si="726"/>
        <v>0</v>
      </c>
      <c r="M14791" s="16">
        <f t="shared" si="725"/>
        <v>0</v>
      </c>
      <c r="N14791" t="e">
        <f>INDEX(XML!$A$2:$R$782,MATCH(C14791,XML!$D$2:$D$737,0),2)</f>
        <v>#N/A</v>
      </c>
    </row>
    <row r="14792" spans="1:14" ht="90" x14ac:dyDescent="0.2">
      <c r="A14792">
        <v>30276</v>
      </c>
      <c r="B14792" t="s">
        <v>31434</v>
      </c>
      <c r="C14792" s="15" t="s">
        <v>31435</v>
      </c>
      <c r="D14792" s="15" t="s">
        <v>31436</v>
      </c>
      <c r="E14792">
        <v>7999</v>
      </c>
      <c r="F14792">
        <v>15746</v>
      </c>
      <c r="H14792" t="s">
        <v>746</v>
      </c>
      <c r="K14792" s="16">
        <f t="shared" si="724"/>
        <v>8958.8799999999992</v>
      </c>
      <c r="L14792" s="16">
        <f t="shared" si="726"/>
        <v>9430.4</v>
      </c>
      <c r="M14792" s="16">
        <f t="shared" si="725"/>
        <v>10716.363636363636</v>
      </c>
      <c r="N14792" t="e">
        <f>INDEX(XML!$A$2:$R$782,MATCH(C14792,XML!$D$2:$D$737,0),2)</f>
        <v>#N/A</v>
      </c>
    </row>
    <row r="14793" spans="1:14" ht="78.75" x14ac:dyDescent="0.2">
      <c r="A14793">
        <v>32860</v>
      </c>
      <c r="B14793">
        <v>54006</v>
      </c>
      <c r="C14793" s="15" t="s">
        <v>41458</v>
      </c>
      <c r="D14793" s="15" t="s">
        <v>41459</v>
      </c>
      <c r="E14793">
        <v>9199</v>
      </c>
      <c r="F14793">
        <v>16709</v>
      </c>
      <c r="H14793">
        <v>1</v>
      </c>
      <c r="K14793" s="16">
        <f t="shared" ref="K14793:K14815" si="727">IF(E14793&gt;49999,E14793+E14793*0.07,IF(E14793&lt;=49999,E14793+E14793*0.12))</f>
        <v>10302.879999999999</v>
      </c>
      <c r="L14793" s="16">
        <f t="shared" si="726"/>
        <v>10845.136842105261</v>
      </c>
      <c r="M14793" s="16">
        <f t="shared" ref="M14793:M14815" si="728">IF(COUNTIF(C14793,"*Dahua*"),F14793-10,L14793*100/88)</f>
        <v>12324.019138755977</v>
      </c>
      <c r="N14793" t="e">
        <f>INDEX(XML!$A$2:$R$782,MATCH(C14793,XML!$D$2:$D$737,0),2)</f>
        <v>#N/A</v>
      </c>
    </row>
    <row r="14794" spans="1:14" ht="67.5" x14ac:dyDescent="0.2">
      <c r="A14794">
        <v>27512</v>
      </c>
      <c r="B14794" t="s">
        <v>31437</v>
      </c>
      <c r="C14794" s="15" t="s">
        <v>31438</v>
      </c>
      <c r="D14794" s="15" t="s">
        <v>31439</v>
      </c>
      <c r="E14794">
        <v>9999</v>
      </c>
      <c r="F14794">
        <v>17698</v>
      </c>
      <c r="H14794">
        <v>49</v>
      </c>
      <c r="I14794">
        <v>1</v>
      </c>
      <c r="K14794" s="16">
        <f t="shared" si="727"/>
        <v>11198.88</v>
      </c>
      <c r="L14794" s="16">
        <f t="shared" si="726"/>
        <v>11788.294736842105</v>
      </c>
      <c r="M14794" s="16">
        <f t="shared" si="728"/>
        <v>13395.789473684212</v>
      </c>
      <c r="N14794" t="e">
        <f>INDEX(XML!$A$2:$R$782,MATCH(C14794,XML!$D$2:$D$737,0),2)</f>
        <v>#N/A</v>
      </c>
    </row>
    <row r="14795" spans="1:14" ht="67.5" x14ac:dyDescent="0.2">
      <c r="A14795">
        <v>44776</v>
      </c>
      <c r="B14795" t="s">
        <v>16917</v>
      </c>
      <c r="C14795" s="15" t="s">
        <v>16918</v>
      </c>
      <c r="D14795" s="15" t="s">
        <v>16919</v>
      </c>
      <c r="E14795">
        <v>11999</v>
      </c>
      <c r="F14795">
        <v>21447</v>
      </c>
      <c r="H14795" t="s">
        <v>746</v>
      </c>
      <c r="K14795" s="16">
        <f t="shared" si="727"/>
        <v>13438.88</v>
      </c>
      <c r="L14795" s="16">
        <f t="shared" si="726"/>
        <v>14146.189473684211</v>
      </c>
      <c r="M14795" s="16">
        <f t="shared" si="728"/>
        <v>16075.215311004786</v>
      </c>
      <c r="N14795" t="e">
        <f>INDEX(XML!$A$2:$R$782,MATCH(C14795,XML!$D$2:$D$737,0),2)</f>
        <v>#N/A</v>
      </c>
    </row>
    <row r="14796" spans="1:14" ht="56.25" x14ac:dyDescent="0.2">
      <c r="A14796">
        <v>35108</v>
      </c>
      <c r="B14796" t="s">
        <v>31440</v>
      </c>
      <c r="C14796" s="15" t="s">
        <v>31441</v>
      </c>
      <c r="D14796" s="15" t="s">
        <v>31442</v>
      </c>
      <c r="E14796">
        <v>13499</v>
      </c>
      <c r="F14796">
        <v>24825</v>
      </c>
      <c r="H14796">
        <v>11</v>
      </c>
      <c r="K14796" s="16">
        <f t="shared" si="727"/>
        <v>15118.88</v>
      </c>
      <c r="L14796" s="16">
        <f t="shared" si="726"/>
        <v>15914.61052631579</v>
      </c>
      <c r="M14796" s="16">
        <f t="shared" si="728"/>
        <v>18084.784688995216</v>
      </c>
      <c r="N14796" t="e">
        <f>INDEX(XML!$A$2:$R$782,MATCH(C14796,XML!$D$2:$D$737,0),2)</f>
        <v>#N/A</v>
      </c>
    </row>
    <row r="14797" spans="1:14" ht="78.75" x14ac:dyDescent="0.2">
      <c r="A14797">
        <v>34993</v>
      </c>
      <c r="B14797" t="s">
        <v>16920</v>
      </c>
      <c r="C14797" s="15" t="s">
        <v>16921</v>
      </c>
      <c r="D14797" s="15" t="s">
        <v>16922</v>
      </c>
      <c r="E14797">
        <v>21999</v>
      </c>
      <c r="F14797">
        <v>33717</v>
      </c>
      <c r="H14797">
        <v>18</v>
      </c>
      <c r="K14797" s="16">
        <f t="shared" si="727"/>
        <v>24638.880000000001</v>
      </c>
      <c r="L14797" s="16">
        <f t="shared" si="726"/>
        <v>25935.663157894738</v>
      </c>
      <c r="M14797" s="16">
        <f t="shared" si="728"/>
        <v>29472.344497607657</v>
      </c>
      <c r="N14797" t="e">
        <f>INDEX(XML!$A$2:$R$782,MATCH(C14797,XML!$D$2:$D$737,0),2)</f>
        <v>#N/A</v>
      </c>
    </row>
    <row r="14798" spans="1:14" ht="15.75" x14ac:dyDescent="0.25">
      <c r="A14798" s="184" t="s">
        <v>38682</v>
      </c>
      <c r="B14798" s="184"/>
      <c r="C14798" s="185"/>
      <c r="D14798" s="185"/>
      <c r="E14798" s="184"/>
      <c r="F14798" s="184"/>
      <c r="G14798" s="184"/>
      <c r="H14798" s="184"/>
      <c r="I14798" s="184"/>
      <c r="J14798" s="184"/>
      <c r="K14798" s="16">
        <f t="shared" si="727"/>
        <v>0</v>
      </c>
      <c r="L14798" s="16">
        <f t="shared" si="726"/>
        <v>0</v>
      </c>
      <c r="M14798" s="16">
        <f t="shared" si="728"/>
        <v>0</v>
      </c>
      <c r="N14798" t="e">
        <f>INDEX(XML!$A$2:$R$782,MATCH(C14798,XML!$D$2:$D$737,0),2)</f>
        <v>#N/A</v>
      </c>
    </row>
    <row r="14799" spans="1:14" ht="56.25" x14ac:dyDescent="0.2">
      <c r="A14799">
        <v>74283</v>
      </c>
      <c r="B14799">
        <v>17798</v>
      </c>
      <c r="C14799" s="15" t="s">
        <v>40132</v>
      </c>
      <c r="D14799" s="15" t="s">
        <v>40133</v>
      </c>
      <c r="E14799">
        <v>26999</v>
      </c>
      <c r="F14799">
        <v>39990</v>
      </c>
      <c r="H14799">
        <v>1</v>
      </c>
      <c r="I14799">
        <v>2</v>
      </c>
      <c r="K14799" s="16">
        <f t="shared" si="727"/>
        <v>30238.880000000001</v>
      </c>
      <c r="L14799" s="16">
        <f t="shared" si="726"/>
        <v>31830.400000000001</v>
      </c>
      <c r="M14799" s="16">
        <f t="shared" si="728"/>
        <v>36170.909090909088</v>
      </c>
      <c r="N14799" t="e">
        <f>INDEX(XML!$A$2:$R$782,MATCH(C14799,XML!$D$2:$D$737,0),2)</f>
        <v>#N/A</v>
      </c>
    </row>
    <row r="14800" spans="1:14" ht="67.5" x14ac:dyDescent="0.2">
      <c r="A14800">
        <v>74286</v>
      </c>
      <c r="B14800" t="s">
        <v>38832</v>
      </c>
      <c r="C14800" s="15" t="s">
        <v>38833</v>
      </c>
      <c r="D14800" s="15" t="s">
        <v>38834</v>
      </c>
      <c r="E14800">
        <v>42199</v>
      </c>
      <c r="F14800">
        <v>53750</v>
      </c>
      <c r="H14800">
        <v>4</v>
      </c>
      <c r="I14800">
        <v>1</v>
      </c>
      <c r="K14800" s="16">
        <f t="shared" si="727"/>
        <v>47262.879999999997</v>
      </c>
      <c r="L14800" s="16">
        <f t="shared" si="726"/>
        <v>49750.400000000001</v>
      </c>
      <c r="M14800" s="16">
        <f t="shared" si="728"/>
        <v>56534.545454545456</v>
      </c>
      <c r="N14800" t="e">
        <f>INDEX(XML!$A$2:$R$782,MATCH(C14800,XML!$D$2:$D$737,0),2)</f>
        <v>#N/A</v>
      </c>
    </row>
    <row r="14801" spans="1:14" ht="78.75" x14ac:dyDescent="0.2">
      <c r="A14801">
        <v>74288</v>
      </c>
      <c r="B14801" t="s">
        <v>38777</v>
      </c>
      <c r="C14801" s="15" t="s">
        <v>38778</v>
      </c>
      <c r="D14801" s="15" t="s">
        <v>38779</v>
      </c>
      <c r="E14801">
        <v>86825</v>
      </c>
      <c r="F14801">
        <v>91999</v>
      </c>
      <c r="I14801">
        <v>1</v>
      </c>
      <c r="K14801" s="16">
        <f t="shared" si="727"/>
        <v>92902.75</v>
      </c>
      <c r="L14801" s="16">
        <f t="shared" si="726"/>
        <v>97792.368421052626</v>
      </c>
      <c r="M14801" s="16">
        <f t="shared" si="728"/>
        <v>111127.6913875598</v>
      </c>
      <c r="N14801" t="e">
        <f>INDEX(XML!$A$2:$R$782,MATCH(C14801,XML!$D$2:$D$737,0),2)</f>
        <v>#N/A</v>
      </c>
    </row>
    <row r="14802" spans="1:14" ht="56.25" x14ac:dyDescent="0.2">
      <c r="A14802">
        <v>74284</v>
      </c>
      <c r="B14802">
        <v>17771</v>
      </c>
      <c r="C14802" s="15" t="s">
        <v>40056</v>
      </c>
      <c r="D14802" s="15" t="s">
        <v>40057</v>
      </c>
      <c r="E14802">
        <v>33715</v>
      </c>
      <c r="F14802">
        <v>39990</v>
      </c>
      <c r="I14802">
        <v>1</v>
      </c>
      <c r="K14802" s="16">
        <f t="shared" si="727"/>
        <v>37760.800000000003</v>
      </c>
      <c r="L14802" s="16">
        <f t="shared" si="726"/>
        <v>39748.210526315794</v>
      </c>
      <c r="M14802" s="16">
        <f t="shared" si="728"/>
        <v>45168.42105263158</v>
      </c>
      <c r="N14802" t="e">
        <f>INDEX(XML!$A$2:$R$782,MATCH(C14802,XML!$D$2:$D$737,0),2)</f>
        <v>#N/A</v>
      </c>
    </row>
    <row r="14803" spans="1:14" ht="15.75" x14ac:dyDescent="0.25">
      <c r="A14803" s="184" t="s">
        <v>10572</v>
      </c>
      <c r="B14803" s="184"/>
      <c r="C14803" s="185"/>
      <c r="D14803" s="185"/>
      <c r="E14803" s="184"/>
      <c r="F14803" s="184"/>
      <c r="G14803" s="184"/>
      <c r="H14803" s="184"/>
      <c r="I14803" s="184"/>
      <c r="J14803" s="184"/>
      <c r="K14803" s="16">
        <f t="shared" si="727"/>
        <v>0</v>
      </c>
      <c r="L14803" s="16">
        <f t="shared" si="726"/>
        <v>0</v>
      </c>
      <c r="M14803" s="16">
        <f t="shared" si="728"/>
        <v>0</v>
      </c>
      <c r="N14803" t="e">
        <f>INDEX(XML!$A$2:$R$782,MATCH(C14803,XML!$D$2:$D$737,0),2)</f>
        <v>#N/A</v>
      </c>
    </row>
    <row r="14804" spans="1:14" ht="67.5" x14ac:dyDescent="0.2">
      <c r="A14804">
        <v>31946</v>
      </c>
      <c r="B14804">
        <v>56985</v>
      </c>
      <c r="C14804" s="15" t="s">
        <v>41591</v>
      </c>
      <c r="D14804" s="15" t="s">
        <v>41592</v>
      </c>
      <c r="E14804">
        <v>33499</v>
      </c>
      <c r="F14804">
        <v>54151</v>
      </c>
      <c r="H14804">
        <v>1</v>
      </c>
      <c r="K14804" s="16">
        <f t="shared" si="727"/>
        <v>37518.879999999997</v>
      </c>
      <c r="L14804" s="16">
        <f t="shared" si="726"/>
        <v>39493.557894736834</v>
      </c>
      <c r="M14804" s="16">
        <f t="shared" si="728"/>
        <v>44879.043062200952</v>
      </c>
      <c r="N14804" t="e">
        <f>INDEX(XML!$A$2:$R$782,MATCH(C14804,XML!$D$2:$D$737,0),2)</f>
        <v>#N/A</v>
      </c>
    </row>
    <row r="14805" spans="1:14" ht="67.5" x14ac:dyDescent="0.2">
      <c r="A14805">
        <v>957</v>
      </c>
      <c r="B14805">
        <v>56706</v>
      </c>
      <c r="C14805" s="15" t="s">
        <v>46064</v>
      </c>
      <c r="D14805" s="15" t="s">
        <v>46065</v>
      </c>
      <c r="E14805">
        <v>39999</v>
      </c>
      <c r="F14805">
        <v>62935</v>
      </c>
      <c r="H14805">
        <v>1</v>
      </c>
      <c r="K14805" s="16">
        <f t="shared" si="727"/>
        <v>44798.879999999997</v>
      </c>
      <c r="L14805" s="16">
        <f t="shared" si="726"/>
        <v>47156.715789473681</v>
      </c>
      <c r="M14805" s="16">
        <f t="shared" si="728"/>
        <v>53587.177033492822</v>
      </c>
      <c r="N14805" t="e">
        <f>INDEX(XML!$A$2:$R$782,MATCH(C14805,XML!$D$2:$D$737,0),2)</f>
        <v>#N/A</v>
      </c>
    </row>
    <row r="14806" spans="1:14" ht="67.5" x14ac:dyDescent="0.2">
      <c r="A14806">
        <v>17424</v>
      </c>
      <c r="B14806">
        <v>56403</v>
      </c>
      <c r="C14806" s="15" t="s">
        <v>46180</v>
      </c>
      <c r="D14806" s="15" t="s">
        <v>46181</v>
      </c>
      <c r="E14806">
        <v>27999</v>
      </c>
      <c r="F14806">
        <v>40244</v>
      </c>
      <c r="H14806">
        <v>1</v>
      </c>
      <c r="K14806" s="16">
        <f t="shared" si="727"/>
        <v>31358.880000000001</v>
      </c>
      <c r="L14806" s="16">
        <f t="shared" si="726"/>
        <v>33009.347368421055</v>
      </c>
      <c r="M14806" s="16">
        <f t="shared" si="728"/>
        <v>37510.622009569379</v>
      </c>
      <c r="N14806" t="e">
        <f>INDEX(XML!$A$2:$R$782,MATCH(C14806,XML!$D$2:$D$737,0),2)</f>
        <v>#N/A</v>
      </c>
    </row>
    <row r="14807" spans="1:14" ht="78.75" x14ac:dyDescent="0.2">
      <c r="A14807">
        <v>15169</v>
      </c>
      <c r="B14807">
        <v>56411</v>
      </c>
      <c r="C14807" s="15" t="s">
        <v>41593</v>
      </c>
      <c r="D14807" s="15" t="s">
        <v>41594</v>
      </c>
      <c r="E14807">
        <v>43499</v>
      </c>
      <c r="F14807">
        <v>62934</v>
      </c>
      <c r="H14807">
        <v>1</v>
      </c>
      <c r="K14807" s="16">
        <f t="shared" si="727"/>
        <v>48718.879999999997</v>
      </c>
      <c r="L14807" s="16">
        <f t="shared" si="726"/>
        <v>51283.031578947368</v>
      </c>
      <c r="M14807" s="16">
        <f t="shared" si="728"/>
        <v>58276.172248803829</v>
      </c>
      <c r="N14807" t="e">
        <f>INDEX(XML!$A$2:$R$782,MATCH(C14807,XML!$D$2:$D$737,0),2)</f>
        <v>#N/A</v>
      </c>
    </row>
    <row r="14808" spans="1:14" ht="67.5" x14ac:dyDescent="0.2">
      <c r="A14808">
        <v>57189</v>
      </c>
      <c r="B14808" t="s">
        <v>16923</v>
      </c>
      <c r="C14808" s="15" t="s">
        <v>16924</v>
      </c>
      <c r="D14808" s="15" t="s">
        <v>16925</v>
      </c>
      <c r="E14808">
        <v>41999</v>
      </c>
      <c r="F14808">
        <v>64771</v>
      </c>
      <c r="H14808" t="s">
        <v>746</v>
      </c>
      <c r="K14808" s="16">
        <f t="shared" si="727"/>
        <v>47038.879999999997</v>
      </c>
      <c r="L14808" s="16">
        <f t="shared" si="726"/>
        <v>49514.610526315788</v>
      </c>
      <c r="M14808" s="16">
        <f t="shared" si="728"/>
        <v>56266.602870813389</v>
      </c>
      <c r="N14808" t="e">
        <f>INDEX(XML!$A$2:$R$782,MATCH(C14808,XML!$D$2:$D$737,0),2)</f>
        <v>#N/A</v>
      </c>
    </row>
    <row r="14809" spans="1:14" ht="78.75" x14ac:dyDescent="0.2">
      <c r="A14809">
        <v>57196</v>
      </c>
      <c r="B14809" t="s">
        <v>40058</v>
      </c>
      <c r="C14809" s="15" t="s">
        <v>40059</v>
      </c>
      <c r="D14809" s="15" t="s">
        <v>40060</v>
      </c>
      <c r="E14809">
        <v>64076</v>
      </c>
      <c r="F14809">
        <v>86503</v>
      </c>
      <c r="I14809">
        <v>1</v>
      </c>
      <c r="K14809" s="16">
        <f t="shared" si="727"/>
        <v>68561.320000000007</v>
      </c>
      <c r="L14809" s="16">
        <f t="shared" si="726"/>
        <v>72169.810526315792</v>
      </c>
      <c r="M14809" s="16">
        <f t="shared" si="728"/>
        <v>82011.148325358852</v>
      </c>
      <c r="N14809" t="e">
        <f>INDEX(XML!$A$2:$R$782,MATCH(C14809,XML!$D$2:$D$737,0),2)</f>
        <v>#N/A</v>
      </c>
    </row>
    <row r="14810" spans="1:14" ht="67.5" x14ac:dyDescent="0.2">
      <c r="A14810">
        <v>17425</v>
      </c>
      <c r="B14810">
        <v>56405</v>
      </c>
      <c r="C14810" s="15" t="s">
        <v>42798</v>
      </c>
      <c r="D14810" s="15" t="s">
        <v>42799</v>
      </c>
      <c r="E14810">
        <v>64923</v>
      </c>
      <c r="F14810">
        <v>82893</v>
      </c>
      <c r="I14810">
        <v>1</v>
      </c>
      <c r="K14810" s="16">
        <f t="shared" si="727"/>
        <v>69467.61</v>
      </c>
      <c r="L14810" s="16">
        <f t="shared" si="726"/>
        <v>73123.8</v>
      </c>
      <c r="M14810" s="16">
        <f t="shared" si="728"/>
        <v>83095.227272727279</v>
      </c>
      <c r="N14810" t="e">
        <f>INDEX(XML!$A$2:$R$782,MATCH(C14810,XML!$D$2:$D$737,0),2)</f>
        <v>#N/A</v>
      </c>
    </row>
    <row r="14811" spans="1:14" ht="78.75" x14ac:dyDescent="0.2">
      <c r="A14811">
        <v>35158</v>
      </c>
      <c r="B14811">
        <v>56260</v>
      </c>
      <c r="C14811" s="15" t="s">
        <v>39784</v>
      </c>
      <c r="D14811" s="15" t="s">
        <v>39785</v>
      </c>
      <c r="E14811">
        <v>83184</v>
      </c>
      <c r="F14811">
        <v>112299</v>
      </c>
      <c r="H14811">
        <v>1</v>
      </c>
      <c r="I14811">
        <v>4</v>
      </c>
      <c r="K14811" s="16">
        <f t="shared" si="727"/>
        <v>89006.88</v>
      </c>
      <c r="L14811" s="16">
        <f t="shared" si="726"/>
        <v>93691.452631578941</v>
      </c>
      <c r="M14811" s="16">
        <f t="shared" si="728"/>
        <v>106467.55980861244</v>
      </c>
      <c r="N14811" t="e">
        <f>INDEX(XML!$A$2:$R$782,MATCH(C14811,XML!$D$2:$D$737,0),2)</f>
        <v>#N/A</v>
      </c>
    </row>
    <row r="14812" spans="1:14" ht="112.5" x14ac:dyDescent="0.2">
      <c r="A14812">
        <v>57190</v>
      </c>
      <c r="B14812" t="s">
        <v>46182</v>
      </c>
      <c r="C14812" s="15" t="s">
        <v>46183</v>
      </c>
      <c r="D14812" s="15" t="s">
        <v>46184</v>
      </c>
      <c r="E14812">
        <v>131999</v>
      </c>
      <c r="F14812">
        <v>204325</v>
      </c>
      <c r="H14812">
        <v>1</v>
      </c>
      <c r="K14812" s="16">
        <f t="shared" si="727"/>
        <v>141238.93</v>
      </c>
      <c r="L14812" s="16">
        <f t="shared" si="726"/>
        <v>148672.55789473685</v>
      </c>
      <c r="M14812" s="16">
        <f t="shared" si="728"/>
        <v>168946.08851674641</v>
      </c>
      <c r="N14812" t="e">
        <f>INDEX(XML!$A$2:$R$782,MATCH(C14812,XML!$D$2:$D$737,0),2)</f>
        <v>#N/A</v>
      </c>
    </row>
    <row r="14813" spans="1:14" ht="101.25" x14ac:dyDescent="0.2">
      <c r="A14813">
        <v>44870</v>
      </c>
      <c r="B14813" t="s">
        <v>46185</v>
      </c>
      <c r="C14813" s="15" t="s">
        <v>46186</v>
      </c>
      <c r="D14813" s="15" t="s">
        <v>46187</v>
      </c>
      <c r="E14813">
        <v>142999</v>
      </c>
      <c r="F14813">
        <v>215530</v>
      </c>
      <c r="H14813">
        <v>2</v>
      </c>
      <c r="K14813" s="16">
        <f t="shared" si="727"/>
        <v>153008.93</v>
      </c>
      <c r="L14813" s="16">
        <f t="shared" si="726"/>
        <v>161062.03157894738</v>
      </c>
      <c r="M14813" s="16">
        <f t="shared" si="728"/>
        <v>183025.03588516748</v>
      </c>
      <c r="N14813" t="e">
        <f>INDEX(XML!$A$2:$R$782,MATCH(C14813,XML!$D$2:$D$737,0),2)</f>
        <v>#N/A</v>
      </c>
    </row>
    <row r="14814" spans="1:14" ht="101.25" x14ac:dyDescent="0.2">
      <c r="A14814">
        <v>35077</v>
      </c>
      <c r="B14814">
        <v>56442</v>
      </c>
      <c r="C14814" s="15" t="s">
        <v>24038</v>
      </c>
      <c r="D14814" s="15" t="s">
        <v>30313</v>
      </c>
      <c r="E14814">
        <v>157999</v>
      </c>
      <c r="F14814">
        <v>268016</v>
      </c>
      <c r="H14814">
        <v>3</v>
      </c>
      <c r="K14814" s="16">
        <f t="shared" si="727"/>
        <v>169058.93</v>
      </c>
      <c r="L14814" s="16">
        <f t="shared" si="726"/>
        <v>177956.76842105263</v>
      </c>
      <c r="M14814" s="16">
        <f t="shared" si="728"/>
        <v>202223.6004784689</v>
      </c>
      <c r="N14814" t="e">
        <f>INDEX(XML!$A$2:$R$782,MATCH(C14814,XML!$D$2:$D$737,0),2)</f>
        <v>#N/A</v>
      </c>
    </row>
    <row r="14815" spans="1:14" ht="101.25" x14ac:dyDescent="0.2">
      <c r="A14815">
        <v>15184</v>
      </c>
      <c r="B14815">
        <v>56456</v>
      </c>
      <c r="C14815" s="15" t="s">
        <v>40169</v>
      </c>
      <c r="D14815" s="15" t="s">
        <v>40170</v>
      </c>
      <c r="E14815">
        <v>196919</v>
      </c>
      <c r="F14815">
        <v>280557</v>
      </c>
      <c r="I14815">
        <v>1</v>
      </c>
      <c r="K14815" s="16">
        <f t="shared" si="727"/>
        <v>210703.33000000002</v>
      </c>
      <c r="L14815" s="16">
        <f t="shared" si="726"/>
        <v>221792.97894736842</v>
      </c>
      <c r="M14815" s="16">
        <f t="shared" si="728"/>
        <v>252037.476076555</v>
      </c>
      <c r="N14815" t="e">
        <f>INDEX(XML!$A$2:$R$782,MATCH(C14815,XML!$D$2:$D$737,0),2)</f>
        <v>#N/A</v>
      </c>
    </row>
    <row r="14816" spans="1:14" ht="101.25" x14ac:dyDescent="0.2">
      <c r="A14816">
        <v>66971</v>
      </c>
      <c r="B14816" t="s">
        <v>30071</v>
      </c>
      <c r="C14816" s="15" t="s">
        <v>30072</v>
      </c>
      <c r="D14816" s="15" t="s">
        <v>32923</v>
      </c>
      <c r="E14816">
        <v>399999</v>
      </c>
      <c r="F14816">
        <v>602746</v>
      </c>
      <c r="H14816">
        <v>1</v>
      </c>
      <c r="K14816" s="16">
        <f t="shared" ref="K14816:K14822" si="729">IF(E14816&gt;49999,E14816+E14816*0.07,IF(E14816&lt;=49999,E14816+E14816*0.12))</f>
        <v>427998.93</v>
      </c>
      <c r="L14816" s="16">
        <f t="shared" si="726"/>
        <v>450525.18947368424</v>
      </c>
      <c r="M14816" s="16">
        <f t="shared" ref="M14816:M14822" si="730">IF(COUNTIF(C14816,"*Dahua*"),F14816-10,L14816*100/88)</f>
        <v>511960.44258373207</v>
      </c>
      <c r="N14816" t="e">
        <f>INDEX(XML!$A$2:$R$782,MATCH(C14816,XML!$D$2:$D$737,0),2)</f>
        <v>#N/A</v>
      </c>
    </row>
    <row r="14817" spans="1:14" ht="15.75" x14ac:dyDescent="0.25">
      <c r="A14817" s="184" t="s">
        <v>10573</v>
      </c>
      <c r="B14817" s="184"/>
      <c r="C14817" s="185"/>
      <c r="D14817" s="185"/>
      <c r="E14817" s="184"/>
      <c r="F14817" s="184"/>
      <c r="G14817" s="184"/>
      <c r="H14817" s="184"/>
      <c r="I14817" s="184"/>
      <c r="J14817" s="184"/>
      <c r="K14817" s="16">
        <f t="shared" si="729"/>
        <v>0</v>
      </c>
      <c r="L14817" s="16">
        <f t="shared" si="726"/>
        <v>0</v>
      </c>
      <c r="M14817" s="16">
        <f t="shared" si="730"/>
        <v>0</v>
      </c>
      <c r="N14817" t="e">
        <f>INDEX(XML!$A$2:$R$782,MATCH(C14817,XML!$D$2:$D$737,0),2)</f>
        <v>#N/A</v>
      </c>
    </row>
    <row r="14818" spans="1:14" ht="90" x14ac:dyDescent="0.2">
      <c r="A14818">
        <v>56994</v>
      </c>
      <c r="B14818" t="s">
        <v>30048</v>
      </c>
      <c r="C14818" s="15" t="s">
        <v>30049</v>
      </c>
      <c r="D14818" s="15" t="s">
        <v>30050</v>
      </c>
      <c r="E14818">
        <v>30399</v>
      </c>
      <c r="F14818">
        <v>51667</v>
      </c>
      <c r="H14818">
        <v>10</v>
      </c>
      <c r="K14818" s="16">
        <f t="shared" si="729"/>
        <v>34046.879999999997</v>
      </c>
      <c r="L14818" s="16">
        <f t="shared" si="726"/>
        <v>35838.821052631574</v>
      </c>
      <c r="M14818" s="16">
        <f t="shared" si="730"/>
        <v>40725.933014354057</v>
      </c>
      <c r="N14818" t="e">
        <f>INDEX(XML!$A$2:$R$782,MATCH(C14818,XML!$D$2:$D$737,0),2)</f>
        <v>#N/A</v>
      </c>
    </row>
    <row r="14819" spans="1:14" ht="78.75" x14ac:dyDescent="0.2">
      <c r="A14819">
        <v>44772</v>
      </c>
      <c r="B14819" t="s">
        <v>46188</v>
      </c>
      <c r="C14819" s="15" t="s">
        <v>46189</v>
      </c>
      <c r="D14819" s="15" t="s">
        <v>46190</v>
      </c>
      <c r="E14819">
        <v>29699</v>
      </c>
      <c r="F14819">
        <v>42954</v>
      </c>
      <c r="H14819">
        <v>1</v>
      </c>
      <c r="K14819" s="16">
        <f t="shared" si="729"/>
        <v>33262.879999999997</v>
      </c>
      <c r="L14819" s="16">
        <f t="shared" si="726"/>
        <v>35013.557894736834</v>
      </c>
      <c r="M14819" s="16">
        <f t="shared" si="730"/>
        <v>39788.133971291856</v>
      </c>
      <c r="N14819" t="e">
        <f>INDEX(XML!$A$2:$R$782,MATCH(C14819,XML!$D$2:$D$737,0),2)</f>
        <v>#N/A</v>
      </c>
    </row>
    <row r="14820" spans="1:14" ht="78.75" x14ac:dyDescent="0.2">
      <c r="A14820">
        <v>34986</v>
      </c>
      <c r="B14820" t="s">
        <v>40061</v>
      </c>
      <c r="C14820" s="15" t="s">
        <v>40062</v>
      </c>
      <c r="D14820" s="15" t="s">
        <v>40063</v>
      </c>
      <c r="E14820">
        <v>82195</v>
      </c>
      <c r="F14820">
        <v>114966</v>
      </c>
      <c r="H14820">
        <v>1</v>
      </c>
      <c r="I14820">
        <v>1</v>
      </c>
      <c r="K14820" s="16">
        <f t="shared" si="729"/>
        <v>87948.65</v>
      </c>
      <c r="L14820" s="16">
        <f t="shared" si="726"/>
        <v>92577.526315789481</v>
      </c>
      <c r="M14820" s="16">
        <f t="shared" si="730"/>
        <v>105201.73444976077</v>
      </c>
      <c r="N14820" t="e">
        <f>INDEX(XML!$A$2:$R$782,MATCH(C14820,XML!$D$2:$D$737,0),2)</f>
        <v>#N/A</v>
      </c>
    </row>
    <row r="14821" spans="1:14" ht="90" x14ac:dyDescent="0.2">
      <c r="A14821">
        <v>34985</v>
      </c>
      <c r="B14821" t="s">
        <v>41271</v>
      </c>
      <c r="C14821" s="15" t="s">
        <v>41272</v>
      </c>
      <c r="D14821" s="15" t="s">
        <v>41273</v>
      </c>
      <c r="E14821">
        <v>45999</v>
      </c>
      <c r="F14821">
        <v>76738</v>
      </c>
      <c r="H14821">
        <v>1</v>
      </c>
      <c r="I14821">
        <v>1</v>
      </c>
      <c r="K14821" s="16">
        <f t="shared" si="729"/>
        <v>51518.879999999997</v>
      </c>
      <c r="L14821" s="16">
        <f t="shared" si="726"/>
        <v>54230.400000000001</v>
      </c>
      <c r="M14821" s="16">
        <f t="shared" si="730"/>
        <v>61625.454545454544</v>
      </c>
      <c r="N14821" t="e">
        <f>INDEX(XML!$A$2:$R$782,MATCH(C14821,XML!$D$2:$D$737,0),2)</f>
        <v>#N/A</v>
      </c>
    </row>
    <row r="14822" spans="1:14" ht="78.75" x14ac:dyDescent="0.2">
      <c r="A14822">
        <v>27451</v>
      </c>
      <c r="B14822" t="s">
        <v>46066</v>
      </c>
      <c r="C14822" s="15" t="s">
        <v>46067</v>
      </c>
      <c r="D14822" s="15" t="s">
        <v>46068</v>
      </c>
      <c r="E14822">
        <v>42499</v>
      </c>
      <c r="F14822">
        <v>74153</v>
      </c>
      <c r="H14822">
        <v>1</v>
      </c>
      <c r="K14822" s="16">
        <f t="shared" si="729"/>
        <v>47598.879999999997</v>
      </c>
      <c r="L14822" s="16">
        <f t="shared" si="726"/>
        <v>50104.084210526315</v>
      </c>
      <c r="M14822" s="16">
        <f t="shared" si="730"/>
        <v>56936.459330143531</v>
      </c>
      <c r="N14822" t="e">
        <f>INDEX(XML!$A$2:$R$782,MATCH(C14822,XML!$D$2:$D$737,0),2)</f>
        <v>#N/A</v>
      </c>
    </row>
    <row r="14823" spans="1:14" ht="78.75" x14ac:dyDescent="0.2">
      <c r="A14823">
        <v>27453</v>
      </c>
      <c r="B14823" t="s">
        <v>39639</v>
      </c>
      <c r="C14823" s="15" t="s">
        <v>39640</v>
      </c>
      <c r="D14823" s="15" t="s">
        <v>39641</v>
      </c>
      <c r="E14823">
        <v>54999</v>
      </c>
      <c r="F14823">
        <v>87292</v>
      </c>
      <c r="H14823">
        <v>4</v>
      </c>
      <c r="K14823" s="16">
        <f t="shared" ref="K14823:K14839" si="731">IF(E14823&gt;49999,E14823+E14823*0.07,IF(E14823&lt;=49999,E14823+E14823*0.12))</f>
        <v>58848.93</v>
      </c>
      <c r="L14823" s="16">
        <f t="shared" si="726"/>
        <v>61946.242105263154</v>
      </c>
      <c r="M14823" s="16">
        <f t="shared" ref="M14823:M14839" si="732">IF(COUNTIF(C14823,"*Dahua*"),F14823-10,L14823*100/88)</f>
        <v>70393.456937799041</v>
      </c>
      <c r="N14823" t="e">
        <f>INDEX(XML!$A$2:$R$782,MATCH(C14823,XML!$D$2:$D$737,0),2)</f>
        <v>#N/A</v>
      </c>
    </row>
    <row r="14824" spans="1:14" ht="112.5" x14ac:dyDescent="0.2">
      <c r="A14824">
        <v>27454</v>
      </c>
      <c r="B14824" t="s">
        <v>46069</v>
      </c>
      <c r="C14824" s="15" t="s">
        <v>46070</v>
      </c>
      <c r="D14824" s="15" t="s">
        <v>46071</v>
      </c>
      <c r="E14824">
        <v>132999</v>
      </c>
      <c r="F14824">
        <v>234806</v>
      </c>
      <c r="K14824" s="16">
        <f t="shared" si="731"/>
        <v>142308.93</v>
      </c>
      <c r="L14824" s="16">
        <f t="shared" si="726"/>
        <v>149798.87368421053</v>
      </c>
      <c r="M14824" s="16">
        <f t="shared" si="732"/>
        <v>170225.99282296651</v>
      </c>
      <c r="N14824" t="e">
        <f>INDEX(XML!$A$2:$R$782,MATCH(C14824,XML!$D$2:$D$737,0),2)</f>
        <v>#N/A</v>
      </c>
    </row>
    <row r="14825" spans="1:14" ht="78.75" x14ac:dyDescent="0.2">
      <c r="A14825">
        <v>27438</v>
      </c>
      <c r="B14825" t="s">
        <v>47539</v>
      </c>
      <c r="C14825" s="15" t="s">
        <v>47540</v>
      </c>
      <c r="D14825" s="15" t="s">
        <v>47541</v>
      </c>
      <c r="E14825">
        <v>56999</v>
      </c>
      <c r="F14825">
        <v>90242</v>
      </c>
      <c r="H14825">
        <v>1</v>
      </c>
      <c r="K14825" s="16">
        <f t="shared" si="731"/>
        <v>60988.93</v>
      </c>
      <c r="L14825" s="16">
        <f t="shared" si="726"/>
        <v>64198.873684210528</v>
      </c>
      <c r="M14825" s="16">
        <f t="shared" si="732"/>
        <v>72953.26555023923</v>
      </c>
      <c r="N14825" t="e">
        <f>INDEX(XML!$A$2:$R$782,MATCH(C14825,XML!$D$2:$D$737,0),2)</f>
        <v>#N/A</v>
      </c>
    </row>
    <row r="14826" spans="1:14" ht="78.75" x14ac:dyDescent="0.2">
      <c r="A14826">
        <v>74468</v>
      </c>
      <c r="B14826" t="s">
        <v>40064</v>
      </c>
      <c r="C14826" s="15" t="s">
        <v>40065</v>
      </c>
      <c r="D14826" s="15" t="s">
        <v>40066</v>
      </c>
      <c r="E14826">
        <v>66632</v>
      </c>
      <c r="F14826">
        <v>111303</v>
      </c>
      <c r="I14826">
        <v>3</v>
      </c>
      <c r="K14826" s="16">
        <f t="shared" si="731"/>
        <v>71296.240000000005</v>
      </c>
      <c r="L14826" s="16">
        <f t="shared" si="726"/>
        <v>75048.673684210531</v>
      </c>
      <c r="M14826" s="16">
        <f t="shared" si="732"/>
        <v>85282.583732057421</v>
      </c>
      <c r="N14826" t="e">
        <f>INDEX(XML!$A$2:$R$782,MATCH(C14826,XML!$D$2:$D$737,0),2)</f>
        <v>#N/A</v>
      </c>
    </row>
    <row r="14827" spans="1:14" ht="90" x14ac:dyDescent="0.2">
      <c r="A14827">
        <v>27439</v>
      </c>
      <c r="B14827" t="s">
        <v>39228</v>
      </c>
      <c r="C14827" s="15" t="s">
        <v>39229</v>
      </c>
      <c r="D14827" s="15" t="s">
        <v>39230</v>
      </c>
      <c r="E14827">
        <v>93999</v>
      </c>
      <c r="F14827">
        <v>144635</v>
      </c>
      <c r="H14827">
        <v>1</v>
      </c>
      <c r="I14827">
        <v>1</v>
      </c>
      <c r="K14827" s="16">
        <f t="shared" si="731"/>
        <v>100578.93</v>
      </c>
      <c r="L14827" s="16">
        <f t="shared" si="726"/>
        <v>105872.55789473685</v>
      </c>
      <c r="M14827" s="16">
        <f t="shared" si="732"/>
        <v>120309.72488038278</v>
      </c>
      <c r="N14827" t="e">
        <f>INDEX(XML!$A$2:$R$782,MATCH(C14827,XML!$D$2:$D$737,0),2)</f>
        <v>#N/A</v>
      </c>
    </row>
    <row r="14828" spans="1:14" ht="90" x14ac:dyDescent="0.2">
      <c r="A14828">
        <v>27440</v>
      </c>
      <c r="B14828" t="s">
        <v>33806</v>
      </c>
      <c r="C14828" s="15" t="s">
        <v>33807</v>
      </c>
      <c r="D14828" s="15" t="s">
        <v>33808</v>
      </c>
      <c r="E14828">
        <v>119999</v>
      </c>
      <c r="F14828">
        <v>193704</v>
      </c>
      <c r="H14828">
        <v>39</v>
      </c>
      <c r="I14828">
        <v>1</v>
      </c>
      <c r="K14828" s="16">
        <f t="shared" si="731"/>
        <v>128398.93</v>
      </c>
      <c r="L14828" s="16">
        <f t="shared" si="726"/>
        <v>135156.76842105263</v>
      </c>
      <c r="M14828" s="16">
        <f t="shared" si="732"/>
        <v>153587.23684210528</v>
      </c>
      <c r="N14828" t="e">
        <f>INDEX(XML!$A$2:$R$782,MATCH(C14828,XML!$D$2:$D$737,0),2)</f>
        <v>#N/A</v>
      </c>
    </row>
    <row r="14829" spans="1:14" ht="123.75" x14ac:dyDescent="0.2">
      <c r="A14829">
        <v>27442</v>
      </c>
      <c r="B14829" t="s">
        <v>39308</v>
      </c>
      <c r="C14829" s="15" t="s">
        <v>39309</v>
      </c>
      <c r="D14829" s="15" t="s">
        <v>39310</v>
      </c>
      <c r="E14829">
        <v>129999</v>
      </c>
      <c r="F14829">
        <v>214492</v>
      </c>
      <c r="H14829">
        <v>3</v>
      </c>
      <c r="I14829">
        <v>1</v>
      </c>
      <c r="K14829" s="16">
        <f t="shared" si="731"/>
        <v>139098.93</v>
      </c>
      <c r="L14829" s="16">
        <f t="shared" si="726"/>
        <v>146419.92631578946</v>
      </c>
      <c r="M14829" s="16">
        <f t="shared" si="732"/>
        <v>166386.2799043062</v>
      </c>
      <c r="N14829" t="e">
        <f>INDEX(XML!$A$2:$R$782,MATCH(C14829,XML!$D$2:$D$737,0),2)</f>
        <v>#N/A</v>
      </c>
    </row>
    <row r="14830" spans="1:14" ht="123.75" x14ac:dyDescent="0.2">
      <c r="A14830">
        <v>27443</v>
      </c>
      <c r="B14830" t="s">
        <v>30054</v>
      </c>
      <c r="C14830" s="15" t="s">
        <v>30055</v>
      </c>
      <c r="D14830" s="15" t="s">
        <v>30056</v>
      </c>
      <c r="E14830">
        <v>146999</v>
      </c>
      <c r="F14830">
        <v>244515</v>
      </c>
      <c r="H14830" t="s">
        <v>746</v>
      </c>
      <c r="K14830" s="16">
        <f t="shared" si="731"/>
        <v>157288.93</v>
      </c>
      <c r="L14830" s="16">
        <f t="shared" si="726"/>
        <v>165567.2947368421</v>
      </c>
      <c r="M14830" s="16">
        <f t="shared" si="732"/>
        <v>188144.65311004783</v>
      </c>
      <c r="N14830" t="e">
        <f>INDEX(XML!$A$2:$R$782,MATCH(C14830,XML!$D$2:$D$737,0),2)</f>
        <v>#N/A</v>
      </c>
    </row>
    <row r="14831" spans="1:14" ht="123.75" x14ac:dyDescent="0.2">
      <c r="A14831">
        <v>27444</v>
      </c>
      <c r="B14831" t="s">
        <v>39311</v>
      </c>
      <c r="C14831" s="15" t="s">
        <v>39312</v>
      </c>
      <c r="D14831" s="15" t="s">
        <v>39313</v>
      </c>
      <c r="E14831">
        <v>227999</v>
      </c>
      <c r="F14831">
        <v>350440</v>
      </c>
      <c r="H14831">
        <v>2</v>
      </c>
      <c r="K14831" s="16">
        <f t="shared" si="731"/>
        <v>243958.93</v>
      </c>
      <c r="L14831" s="16">
        <f t="shared" si="726"/>
        <v>256798.87368421053</v>
      </c>
      <c r="M14831" s="16">
        <f t="shared" si="732"/>
        <v>291816.9019138756</v>
      </c>
      <c r="N14831" t="e">
        <f>INDEX(XML!$A$2:$R$782,MATCH(C14831,XML!$D$2:$D$737,0),2)</f>
        <v>#N/A</v>
      </c>
    </row>
    <row r="14832" spans="1:14" ht="123.75" x14ac:dyDescent="0.2">
      <c r="A14832">
        <v>27445</v>
      </c>
      <c r="B14832" t="s">
        <v>47542</v>
      </c>
      <c r="C14832" s="15" t="s">
        <v>47543</v>
      </c>
      <c r="D14832" s="15" t="s">
        <v>47544</v>
      </c>
      <c r="E14832">
        <v>270999</v>
      </c>
      <c r="F14832">
        <v>412518</v>
      </c>
      <c r="H14832">
        <v>1</v>
      </c>
      <c r="K14832" s="16">
        <f t="shared" si="731"/>
        <v>289968.93</v>
      </c>
      <c r="L14832" s="16">
        <f t="shared" si="726"/>
        <v>305230.45263157896</v>
      </c>
      <c r="M14832" s="16">
        <f t="shared" si="732"/>
        <v>346852.78708133975</v>
      </c>
      <c r="N14832" t="e">
        <f>INDEX(XML!$A$2:$R$782,MATCH(C14832,XML!$D$2:$D$737,0),2)</f>
        <v>#N/A</v>
      </c>
    </row>
    <row r="14833" spans="1:14" ht="112.5" x14ac:dyDescent="0.2">
      <c r="A14833">
        <v>27446</v>
      </c>
      <c r="B14833" t="s">
        <v>30057</v>
      </c>
      <c r="C14833" s="15" t="s">
        <v>30058</v>
      </c>
      <c r="D14833" s="15" t="s">
        <v>30059</v>
      </c>
      <c r="E14833">
        <v>145999</v>
      </c>
      <c r="F14833">
        <v>242480</v>
      </c>
      <c r="H14833">
        <v>15</v>
      </c>
      <c r="K14833" s="16">
        <f t="shared" si="731"/>
        <v>156218.93</v>
      </c>
      <c r="L14833" s="16">
        <f t="shared" si="726"/>
        <v>164440.97894736842</v>
      </c>
      <c r="M14833" s="16">
        <f t="shared" si="732"/>
        <v>186864.74880382774</v>
      </c>
      <c r="N14833" t="e">
        <f>INDEX(XML!$A$2:$R$782,MATCH(C14833,XML!$D$2:$D$737,0),2)</f>
        <v>#N/A</v>
      </c>
    </row>
    <row r="14834" spans="1:14" ht="112.5" x14ac:dyDescent="0.2">
      <c r="A14834">
        <v>34982</v>
      </c>
      <c r="B14834" t="s">
        <v>41595</v>
      </c>
      <c r="C14834" s="15" t="s">
        <v>41596</v>
      </c>
      <c r="D14834" s="15" t="s">
        <v>41597</v>
      </c>
      <c r="E14834">
        <v>185225</v>
      </c>
      <c r="F14834">
        <v>304240</v>
      </c>
      <c r="H14834">
        <v>2</v>
      </c>
      <c r="K14834" s="16">
        <f t="shared" si="731"/>
        <v>198190.75</v>
      </c>
      <c r="L14834" s="16">
        <f t="shared" si="726"/>
        <v>208621.84210526315</v>
      </c>
      <c r="M14834" s="16">
        <f t="shared" si="732"/>
        <v>237070.2751196172</v>
      </c>
      <c r="N14834" t="e">
        <f>INDEX(XML!$A$2:$R$782,MATCH(C14834,XML!$D$2:$D$737,0),2)</f>
        <v>#N/A</v>
      </c>
    </row>
    <row r="14835" spans="1:14" ht="123.75" x14ac:dyDescent="0.2">
      <c r="A14835">
        <v>27426</v>
      </c>
      <c r="B14835" t="s">
        <v>30051</v>
      </c>
      <c r="C14835" s="15" t="s">
        <v>30052</v>
      </c>
      <c r="D14835" s="15" t="s">
        <v>30053</v>
      </c>
      <c r="E14835">
        <v>328999</v>
      </c>
      <c r="F14835">
        <v>508686</v>
      </c>
      <c r="H14835">
        <v>2</v>
      </c>
      <c r="K14835" s="16">
        <f t="shared" si="731"/>
        <v>352028.93</v>
      </c>
      <c r="L14835" s="16">
        <f t="shared" si="726"/>
        <v>370556.76842105261</v>
      </c>
      <c r="M14835" s="16">
        <f t="shared" si="732"/>
        <v>421087.23684210522</v>
      </c>
      <c r="N14835" t="e">
        <f>INDEX(XML!$A$2:$R$782,MATCH(C14835,XML!$D$2:$D$737,0),2)</f>
        <v>#N/A</v>
      </c>
    </row>
    <row r="14836" spans="1:14" ht="15.75" x14ac:dyDescent="0.25">
      <c r="A14836" s="184" t="s">
        <v>17272</v>
      </c>
      <c r="B14836" s="184"/>
      <c r="C14836" s="185"/>
      <c r="D14836" s="185"/>
      <c r="E14836" s="184"/>
      <c r="F14836" s="184"/>
      <c r="G14836" s="184"/>
      <c r="H14836" s="184"/>
      <c r="I14836" s="184"/>
      <c r="J14836" s="184"/>
      <c r="K14836" s="16">
        <f t="shared" si="731"/>
        <v>0</v>
      </c>
      <c r="L14836" s="16">
        <f t="shared" si="726"/>
        <v>0</v>
      </c>
      <c r="M14836" s="16">
        <f t="shared" si="732"/>
        <v>0</v>
      </c>
      <c r="N14836" t="e">
        <f>INDEX(XML!$A$2:$R$782,MATCH(C14836,XML!$D$2:$D$737,0),2)</f>
        <v>#N/A</v>
      </c>
    </row>
    <row r="14837" spans="1:14" ht="78.75" x14ac:dyDescent="0.2">
      <c r="A14837">
        <v>66963</v>
      </c>
      <c r="B14837">
        <v>59100</v>
      </c>
      <c r="C14837" s="15" t="s">
        <v>30314</v>
      </c>
      <c r="D14837" s="15" t="s">
        <v>30315</v>
      </c>
      <c r="E14837">
        <v>19999</v>
      </c>
      <c r="F14837">
        <v>34543</v>
      </c>
      <c r="H14837">
        <v>1</v>
      </c>
      <c r="K14837" s="16">
        <f t="shared" si="731"/>
        <v>22398.880000000001</v>
      </c>
      <c r="L14837" s="16">
        <f t="shared" si="726"/>
        <v>23577.768421052631</v>
      </c>
      <c r="M14837" s="16">
        <f t="shared" si="732"/>
        <v>26792.91866028708</v>
      </c>
      <c r="N14837" t="e">
        <f>INDEX(XML!$A$2:$R$782,MATCH(C14837,XML!$D$2:$D$737,0),2)</f>
        <v>#N/A</v>
      </c>
    </row>
    <row r="14838" spans="1:14" ht="78.75" x14ac:dyDescent="0.2">
      <c r="A14838">
        <v>28197</v>
      </c>
      <c r="B14838" t="s">
        <v>44069</v>
      </c>
      <c r="C14838" s="15" t="s">
        <v>44070</v>
      </c>
      <c r="D14838" s="15" t="s">
        <v>44071</v>
      </c>
      <c r="E14838">
        <v>68999</v>
      </c>
      <c r="F14838">
        <v>94990</v>
      </c>
      <c r="H14838">
        <v>1</v>
      </c>
      <c r="K14838" s="16">
        <f t="shared" si="731"/>
        <v>73828.929999999993</v>
      </c>
      <c r="L14838" s="16">
        <f t="shared" si="726"/>
        <v>77714.663157894727</v>
      </c>
      <c r="M14838" s="16">
        <f t="shared" si="732"/>
        <v>88312.117224880363</v>
      </c>
      <c r="N14838" t="e">
        <f>INDEX(XML!$A$2:$R$782,MATCH(C14838,XML!$D$2:$D$737,0),2)</f>
        <v>#N/A</v>
      </c>
    </row>
    <row r="14839" spans="1:14" ht="78.75" x14ac:dyDescent="0.2">
      <c r="A14839">
        <v>56986</v>
      </c>
      <c r="B14839">
        <v>44113</v>
      </c>
      <c r="C14839" s="15" t="s">
        <v>16913</v>
      </c>
      <c r="D14839" s="15" t="s">
        <v>27076</v>
      </c>
      <c r="E14839">
        <v>55999</v>
      </c>
      <c r="F14839">
        <v>79635</v>
      </c>
      <c r="H14839">
        <v>6</v>
      </c>
      <c r="K14839" s="16">
        <f t="shared" si="731"/>
        <v>59918.93</v>
      </c>
      <c r="L14839" s="16">
        <f t="shared" si="726"/>
        <v>63072.557894736841</v>
      </c>
      <c r="M14839" s="16">
        <f t="shared" si="732"/>
        <v>71673.361244019135</v>
      </c>
      <c r="N14839" t="e">
        <f>INDEX(XML!$A$2:$R$782,MATCH(C14839,XML!$D$2:$D$737,0),2)</f>
        <v>#N/A</v>
      </c>
    </row>
    <row r="14840" spans="1:14" ht="67.5" x14ac:dyDescent="0.2">
      <c r="A14840">
        <v>70409</v>
      </c>
      <c r="B14840">
        <v>44114</v>
      </c>
      <c r="C14840" s="15" t="s">
        <v>30316</v>
      </c>
      <c r="D14840" s="15" t="s">
        <v>30317</v>
      </c>
      <c r="E14840">
        <v>55508</v>
      </c>
      <c r="F14840">
        <v>74935</v>
      </c>
      <c r="H14840">
        <v>2</v>
      </c>
      <c r="K14840" s="16">
        <f t="shared" ref="K14840:K14898" si="733">IF(E14840&gt;49999,E14840+E14840*0.07,IF(E14840&lt;=49999,E14840+E14840*0.12))</f>
        <v>59393.56</v>
      </c>
      <c r="L14840" s="16">
        <f t="shared" si="726"/>
        <v>62519.536842105263</v>
      </c>
      <c r="M14840" s="16">
        <f t="shared" ref="M14840:M14898" si="734">IF(COUNTIF(C14840,"*Dahua*"),F14840-10,L14840*100/88)</f>
        <v>71044.928229665064</v>
      </c>
      <c r="N14840" t="e">
        <f>INDEX(XML!$A$2:$R$782,MATCH(C14840,XML!$D$2:$D$737,0),2)</f>
        <v>#N/A</v>
      </c>
    </row>
    <row r="14841" spans="1:14" ht="78.75" x14ac:dyDescent="0.2">
      <c r="A14841">
        <v>56989</v>
      </c>
      <c r="B14841">
        <v>44125</v>
      </c>
      <c r="C14841" s="15" t="s">
        <v>30318</v>
      </c>
      <c r="D14841" s="15" t="s">
        <v>30319</v>
      </c>
      <c r="E14841">
        <v>54999</v>
      </c>
      <c r="F14841">
        <v>89382</v>
      </c>
      <c r="H14841">
        <v>21</v>
      </c>
      <c r="K14841" s="16">
        <f t="shared" si="733"/>
        <v>58848.93</v>
      </c>
      <c r="L14841" s="16">
        <f t="shared" si="726"/>
        <v>61946.242105263154</v>
      </c>
      <c r="M14841" s="16">
        <f t="shared" si="734"/>
        <v>70393.456937799041</v>
      </c>
      <c r="N14841" t="e">
        <f>INDEX(XML!$A$2:$R$782,MATCH(C14841,XML!$D$2:$D$737,0),2)</f>
        <v>#N/A</v>
      </c>
    </row>
    <row r="14842" spans="1:14" ht="67.5" x14ac:dyDescent="0.2">
      <c r="A14842">
        <v>56987</v>
      </c>
      <c r="B14842">
        <v>44120</v>
      </c>
      <c r="C14842" s="15" t="s">
        <v>30320</v>
      </c>
      <c r="D14842" s="15" t="s">
        <v>30321</v>
      </c>
      <c r="E14842">
        <v>55999</v>
      </c>
      <c r="F14842">
        <v>88325</v>
      </c>
      <c r="H14842">
        <v>5</v>
      </c>
      <c r="K14842" s="16">
        <f t="shared" si="733"/>
        <v>59918.93</v>
      </c>
      <c r="L14842" s="16">
        <f t="shared" si="726"/>
        <v>63072.557894736841</v>
      </c>
      <c r="M14842" s="16">
        <f t="shared" si="734"/>
        <v>71673.361244019135</v>
      </c>
      <c r="N14842" t="e">
        <f>INDEX(XML!$A$2:$R$782,MATCH(C14842,XML!$D$2:$D$737,0),2)</f>
        <v>#N/A</v>
      </c>
    </row>
    <row r="14843" spans="1:14" ht="78.75" x14ac:dyDescent="0.2">
      <c r="A14843">
        <v>56990</v>
      </c>
      <c r="B14843">
        <v>44133</v>
      </c>
      <c r="C14843" s="15" t="s">
        <v>30322</v>
      </c>
      <c r="D14843" s="15" t="s">
        <v>30323</v>
      </c>
      <c r="E14843">
        <v>70999</v>
      </c>
      <c r="F14843">
        <v>102351</v>
      </c>
      <c r="H14843">
        <v>4</v>
      </c>
      <c r="K14843" s="16">
        <f t="shared" si="733"/>
        <v>75968.929999999993</v>
      </c>
      <c r="L14843" s="16">
        <f t="shared" si="726"/>
        <v>79967.294736842101</v>
      </c>
      <c r="M14843" s="16">
        <f t="shared" si="734"/>
        <v>90871.925837320567</v>
      </c>
      <c r="N14843" t="e">
        <f>INDEX(XML!$A$2:$R$782,MATCH(C14843,XML!$D$2:$D$737,0),2)</f>
        <v>#N/A</v>
      </c>
    </row>
    <row r="14844" spans="1:14" ht="67.5" x14ac:dyDescent="0.2">
      <c r="A14844">
        <v>56988</v>
      </c>
      <c r="B14844">
        <v>44121</v>
      </c>
      <c r="C14844" s="15" t="s">
        <v>30324</v>
      </c>
      <c r="D14844" s="15" t="s">
        <v>30325</v>
      </c>
      <c r="E14844">
        <v>75169</v>
      </c>
      <c r="F14844">
        <v>101479</v>
      </c>
      <c r="H14844">
        <v>4</v>
      </c>
      <c r="K14844" s="16">
        <f t="shared" si="733"/>
        <v>80430.83</v>
      </c>
      <c r="L14844" s="16">
        <f t="shared" si="726"/>
        <v>84664.031578947368</v>
      </c>
      <c r="M14844" s="16">
        <f t="shared" si="734"/>
        <v>96209.126794258365</v>
      </c>
      <c r="N14844" t="e">
        <f>INDEX(XML!$A$2:$R$782,MATCH(C14844,XML!$D$2:$D$737,0),2)</f>
        <v>#N/A</v>
      </c>
    </row>
    <row r="14845" spans="1:14" ht="15.75" x14ac:dyDescent="0.25">
      <c r="A14845" s="184" t="s">
        <v>30527</v>
      </c>
      <c r="B14845" s="184"/>
      <c r="C14845" s="185"/>
      <c r="D14845" s="185"/>
      <c r="E14845" s="184"/>
      <c r="F14845" s="184"/>
      <c r="G14845" s="184"/>
      <c r="H14845" s="184"/>
      <c r="I14845" s="184"/>
      <c r="J14845" s="184"/>
      <c r="K14845" s="16">
        <f t="shared" si="733"/>
        <v>0</v>
      </c>
      <c r="L14845" s="16">
        <f t="shared" si="726"/>
        <v>0</v>
      </c>
      <c r="M14845" s="16">
        <f t="shared" si="734"/>
        <v>0</v>
      </c>
      <c r="N14845" t="e">
        <f>INDEX(XML!$A$2:$R$782,MATCH(C14845,XML!$D$2:$D$737,0),2)</f>
        <v>#N/A</v>
      </c>
    </row>
    <row r="14846" spans="1:14" ht="56.25" x14ac:dyDescent="0.2">
      <c r="A14846">
        <v>27460</v>
      </c>
      <c r="B14846">
        <v>29000</v>
      </c>
      <c r="C14846" s="15" t="s">
        <v>46072</v>
      </c>
      <c r="D14846" s="15" t="s">
        <v>46073</v>
      </c>
      <c r="E14846">
        <v>799</v>
      </c>
      <c r="F14846">
        <v>1902</v>
      </c>
      <c r="H14846">
        <v>6</v>
      </c>
      <c r="K14846" s="16">
        <f t="shared" si="733"/>
        <v>894.88</v>
      </c>
      <c r="L14846" s="16">
        <f t="shared" si="726"/>
        <v>941.97894736842102</v>
      </c>
      <c r="M14846" s="16">
        <f t="shared" si="734"/>
        <v>1070.4306220095693</v>
      </c>
      <c r="N14846" t="e">
        <f>INDEX(XML!$A$2:$R$782,MATCH(C14846,XML!$D$2:$D$737,0),2)</f>
        <v>#N/A</v>
      </c>
    </row>
    <row r="14847" spans="1:14" ht="56.25" x14ac:dyDescent="0.2">
      <c r="A14847">
        <v>22904</v>
      </c>
      <c r="B14847">
        <v>58383</v>
      </c>
      <c r="C14847" s="15" t="s">
        <v>39503</v>
      </c>
      <c r="D14847" s="15" t="s">
        <v>39504</v>
      </c>
      <c r="E14847">
        <v>11199</v>
      </c>
      <c r="F14847">
        <v>16561</v>
      </c>
      <c r="I14847">
        <v>1</v>
      </c>
      <c r="K14847" s="16">
        <f t="shared" si="733"/>
        <v>12542.88</v>
      </c>
      <c r="L14847" s="16">
        <f t="shared" si="726"/>
        <v>13203.031578947368</v>
      </c>
      <c r="M14847" s="16">
        <f t="shared" si="734"/>
        <v>15003.444976076555</v>
      </c>
      <c r="N14847" t="e">
        <f>INDEX(XML!$A$2:$R$782,MATCH(C14847,XML!$D$2:$D$737,0),2)</f>
        <v>#N/A</v>
      </c>
    </row>
    <row r="14848" spans="1:14" ht="56.25" x14ac:dyDescent="0.2">
      <c r="A14848">
        <v>27581</v>
      </c>
      <c r="B14848">
        <v>28602</v>
      </c>
      <c r="C14848" s="15" t="s">
        <v>43427</v>
      </c>
      <c r="D14848" s="15" t="s">
        <v>43428</v>
      </c>
      <c r="E14848">
        <v>8999</v>
      </c>
      <c r="F14848">
        <v>19255</v>
      </c>
      <c r="H14848">
        <v>1</v>
      </c>
      <c r="K14848" s="16">
        <f t="shared" si="733"/>
        <v>10078.879999999999</v>
      </c>
      <c r="L14848" s="16">
        <f t="shared" si="726"/>
        <v>10609.347368421051</v>
      </c>
      <c r="M14848" s="16">
        <f t="shared" si="734"/>
        <v>12056.076555023923</v>
      </c>
      <c r="N14848" t="e">
        <f>INDEX(XML!$A$2:$R$782,MATCH(C14848,XML!$D$2:$D$737,0),2)</f>
        <v>#N/A</v>
      </c>
    </row>
    <row r="14849" spans="1:14" ht="56.25" x14ac:dyDescent="0.2">
      <c r="A14849">
        <v>67493</v>
      </c>
      <c r="B14849">
        <v>26604</v>
      </c>
      <c r="C14849" s="15" t="s">
        <v>30528</v>
      </c>
      <c r="D14849" s="15" t="s">
        <v>30529</v>
      </c>
      <c r="E14849">
        <v>9999</v>
      </c>
      <c r="F14849">
        <v>21349</v>
      </c>
      <c r="H14849">
        <v>26</v>
      </c>
      <c r="I14849">
        <v>3</v>
      </c>
      <c r="K14849" s="16">
        <f t="shared" si="733"/>
        <v>11198.88</v>
      </c>
      <c r="L14849" s="16">
        <f t="shared" si="726"/>
        <v>11788.294736842105</v>
      </c>
      <c r="M14849" s="16">
        <f t="shared" si="734"/>
        <v>13395.789473684212</v>
      </c>
      <c r="N14849" t="e">
        <f>INDEX(XML!$A$2:$R$782,MATCH(C14849,XML!$D$2:$D$737,0),2)</f>
        <v>#N/A</v>
      </c>
    </row>
    <row r="14850" spans="1:14" ht="56.25" x14ac:dyDescent="0.2">
      <c r="A14850">
        <v>67496</v>
      </c>
      <c r="B14850">
        <v>26634</v>
      </c>
      <c r="C14850" s="15" t="s">
        <v>30530</v>
      </c>
      <c r="D14850" s="15" t="s">
        <v>30531</v>
      </c>
      <c r="E14850">
        <v>48499</v>
      </c>
      <c r="F14850">
        <v>80087</v>
      </c>
      <c r="H14850">
        <v>46</v>
      </c>
      <c r="K14850" s="16">
        <f t="shared" si="733"/>
        <v>54318.879999999997</v>
      </c>
      <c r="L14850" s="16">
        <f t="shared" si="726"/>
        <v>57177.768421052635</v>
      </c>
      <c r="M14850" s="16">
        <f t="shared" si="734"/>
        <v>64974.736842105274</v>
      </c>
      <c r="N14850" t="e">
        <f>INDEX(XML!$A$2:$R$782,MATCH(C14850,XML!$D$2:$D$737,0),2)</f>
        <v>#N/A</v>
      </c>
    </row>
    <row r="14851" spans="1:14" ht="78.75" x14ac:dyDescent="0.2">
      <c r="A14851">
        <v>27579</v>
      </c>
      <c r="B14851">
        <v>26648</v>
      </c>
      <c r="C14851" s="15" t="s">
        <v>47254</v>
      </c>
      <c r="D14851" s="15" t="s">
        <v>47255</v>
      </c>
      <c r="E14851">
        <v>78999</v>
      </c>
      <c r="F14851">
        <v>138094</v>
      </c>
      <c r="K14851" s="16">
        <f t="shared" si="733"/>
        <v>84528.93</v>
      </c>
      <c r="L14851" s="16">
        <f t="shared" si="726"/>
        <v>88977.821052631582</v>
      </c>
      <c r="M14851" s="16">
        <f t="shared" si="734"/>
        <v>101111.16028708135</v>
      </c>
      <c r="N14851" t="e">
        <f>INDEX(XML!$A$2:$R$782,MATCH(C14851,XML!$D$2:$D$737,0),2)</f>
        <v>#N/A</v>
      </c>
    </row>
    <row r="14852" spans="1:14" ht="15.75" x14ac:dyDescent="0.25">
      <c r="A14852" s="184" t="s">
        <v>10574</v>
      </c>
      <c r="B14852" s="184"/>
      <c r="C14852" s="185"/>
      <c r="D14852" s="185"/>
      <c r="E14852" s="184"/>
      <c r="F14852" s="184"/>
      <c r="G14852" s="184"/>
      <c r="H14852" s="184"/>
      <c r="I14852" s="184"/>
      <c r="J14852" s="184"/>
      <c r="K14852" s="16">
        <f t="shared" si="733"/>
        <v>0</v>
      </c>
      <c r="L14852" s="16">
        <f t="shared" si="726"/>
        <v>0</v>
      </c>
      <c r="M14852" s="16">
        <f t="shared" si="734"/>
        <v>0</v>
      </c>
      <c r="N14852" t="e">
        <f>INDEX(XML!$A$2:$R$782,MATCH(C14852,XML!$D$2:$D$737,0),2)</f>
        <v>#N/A</v>
      </c>
    </row>
    <row r="14853" spans="1:14" ht="90" x14ac:dyDescent="0.2">
      <c r="A14853">
        <v>38967</v>
      </c>
      <c r="B14853">
        <v>28698</v>
      </c>
      <c r="C14853" s="15" t="s">
        <v>42800</v>
      </c>
      <c r="D14853" s="15" t="s">
        <v>42801</v>
      </c>
      <c r="E14853">
        <v>30604</v>
      </c>
      <c r="F14853">
        <v>42081</v>
      </c>
      <c r="I14853">
        <v>1</v>
      </c>
      <c r="K14853" s="16">
        <f t="shared" si="733"/>
        <v>34276.480000000003</v>
      </c>
      <c r="L14853" s="16">
        <f t="shared" ref="L14853:L14916" si="735">K14853*100/95</f>
        <v>36080.505263157902</v>
      </c>
      <c r="M14853" s="16">
        <f t="shared" si="734"/>
        <v>41000.574162679433</v>
      </c>
      <c r="N14853" t="e">
        <f>INDEX(XML!$A$2:$R$782,MATCH(C14853,XML!$D$2:$D$737,0),2)</f>
        <v>#N/A</v>
      </c>
    </row>
    <row r="14854" spans="1:14" ht="101.25" x14ac:dyDescent="0.2">
      <c r="A14854">
        <v>67535</v>
      </c>
      <c r="B14854">
        <v>58849</v>
      </c>
      <c r="C14854" s="15" t="s">
        <v>30532</v>
      </c>
      <c r="D14854" s="15" t="s">
        <v>30533</v>
      </c>
      <c r="E14854">
        <v>12699</v>
      </c>
      <c r="F14854">
        <v>22762</v>
      </c>
      <c r="H14854">
        <v>17</v>
      </c>
      <c r="K14854" s="16">
        <f t="shared" si="733"/>
        <v>14222.88</v>
      </c>
      <c r="L14854" s="16">
        <f t="shared" si="735"/>
        <v>14971.452631578948</v>
      </c>
      <c r="M14854" s="16">
        <f t="shared" si="734"/>
        <v>17013.014354066985</v>
      </c>
      <c r="N14854" t="e">
        <f>INDEX(XML!$A$2:$R$782,MATCH(C14854,XML!$D$2:$D$737,0),2)</f>
        <v>#N/A</v>
      </c>
    </row>
    <row r="14855" spans="1:14" ht="112.5" x14ac:dyDescent="0.2">
      <c r="A14855">
        <v>35013</v>
      </c>
      <c r="B14855">
        <v>28090</v>
      </c>
      <c r="C14855" s="15" t="s">
        <v>30534</v>
      </c>
      <c r="D14855" s="15" t="s">
        <v>30535</v>
      </c>
      <c r="E14855">
        <v>23499</v>
      </c>
      <c r="F14855">
        <v>42699</v>
      </c>
      <c r="H14855">
        <v>48</v>
      </c>
      <c r="K14855" s="16">
        <f t="shared" si="733"/>
        <v>26318.880000000001</v>
      </c>
      <c r="L14855" s="16">
        <f t="shared" si="735"/>
        <v>27704.084210526315</v>
      </c>
      <c r="M14855" s="16">
        <f t="shared" si="734"/>
        <v>31481.913875598086</v>
      </c>
      <c r="N14855" t="e">
        <f>INDEX(XML!$A$2:$R$782,MATCH(C14855,XML!$D$2:$D$737,0),2)</f>
        <v>#N/A</v>
      </c>
    </row>
    <row r="14856" spans="1:14" ht="67.5" x14ac:dyDescent="0.2">
      <c r="A14856">
        <v>15203</v>
      </c>
      <c r="B14856">
        <v>58036</v>
      </c>
      <c r="C14856" s="15" t="s">
        <v>41173</v>
      </c>
      <c r="D14856" s="15" t="s">
        <v>41174</v>
      </c>
      <c r="E14856">
        <v>4165</v>
      </c>
      <c r="F14856">
        <v>6526</v>
      </c>
      <c r="I14856">
        <v>2</v>
      </c>
      <c r="K14856" s="16">
        <f t="shared" si="733"/>
        <v>4664.8</v>
      </c>
      <c r="L14856" s="16">
        <f t="shared" si="735"/>
        <v>4910.3157894736842</v>
      </c>
      <c r="M14856" s="16">
        <f t="shared" si="734"/>
        <v>5579.9043062200953</v>
      </c>
      <c r="N14856" t="e">
        <f>INDEX(XML!$A$2:$R$782,MATCH(C14856,XML!$D$2:$D$737,0),2)</f>
        <v>#N/A</v>
      </c>
    </row>
    <row r="14857" spans="1:14" ht="45" x14ac:dyDescent="0.2">
      <c r="A14857">
        <v>27706</v>
      </c>
      <c r="B14857">
        <v>58060</v>
      </c>
      <c r="C14857" s="15" t="s">
        <v>40450</v>
      </c>
      <c r="D14857" s="15" t="s">
        <v>40451</v>
      </c>
      <c r="E14857">
        <v>3140</v>
      </c>
      <c r="F14857">
        <v>5013</v>
      </c>
      <c r="I14857">
        <v>1</v>
      </c>
      <c r="K14857" s="16">
        <f t="shared" si="733"/>
        <v>3516.8</v>
      </c>
      <c r="L14857" s="16">
        <f t="shared" si="735"/>
        <v>3701.8947368421054</v>
      </c>
      <c r="M14857" s="16">
        <f t="shared" si="734"/>
        <v>4206.6985645933019</v>
      </c>
      <c r="N14857" t="e">
        <f>INDEX(XML!$A$2:$R$782,MATCH(C14857,XML!$D$2:$D$737,0),2)</f>
        <v>#N/A</v>
      </c>
    </row>
    <row r="14858" spans="1:14" ht="67.5" x14ac:dyDescent="0.2">
      <c r="A14858">
        <v>27568</v>
      </c>
      <c r="B14858">
        <v>28037</v>
      </c>
      <c r="C14858" s="15" t="s">
        <v>30536</v>
      </c>
      <c r="D14858" s="15" t="s">
        <v>30537</v>
      </c>
      <c r="E14858">
        <v>4886</v>
      </c>
      <c r="F14858">
        <v>8520</v>
      </c>
      <c r="I14858">
        <v>4</v>
      </c>
      <c r="K14858" s="16">
        <f t="shared" si="733"/>
        <v>5472.32</v>
      </c>
      <c r="L14858" s="16">
        <f t="shared" si="735"/>
        <v>5760.3368421052628</v>
      </c>
      <c r="M14858" s="16">
        <f t="shared" si="734"/>
        <v>6545.8373205741627</v>
      </c>
      <c r="N14858" t="e">
        <f>INDEX(XML!$A$2:$R$782,MATCH(C14858,XML!$D$2:$D$737,0),2)</f>
        <v>#N/A</v>
      </c>
    </row>
    <row r="14859" spans="1:14" ht="67.5" x14ac:dyDescent="0.2">
      <c r="A14859">
        <v>50099</v>
      </c>
      <c r="B14859">
        <v>10757</v>
      </c>
      <c r="C14859" s="15" t="s">
        <v>34631</v>
      </c>
      <c r="D14859" s="15" t="s">
        <v>34632</v>
      </c>
      <c r="E14859">
        <v>26999</v>
      </c>
      <c r="F14859">
        <v>44355</v>
      </c>
      <c r="H14859">
        <v>2</v>
      </c>
      <c r="K14859" s="16">
        <f t="shared" si="733"/>
        <v>30238.880000000001</v>
      </c>
      <c r="L14859" s="16">
        <f t="shared" si="735"/>
        <v>31830.400000000001</v>
      </c>
      <c r="M14859" s="16">
        <f t="shared" si="734"/>
        <v>36170.909090909088</v>
      </c>
      <c r="N14859" t="e">
        <f>INDEX(XML!$A$2:$R$782,MATCH(C14859,XML!$D$2:$D$737,0),2)</f>
        <v>#N/A</v>
      </c>
    </row>
    <row r="14860" spans="1:14" ht="56.25" x14ac:dyDescent="0.2">
      <c r="A14860">
        <v>55828</v>
      </c>
      <c r="B14860">
        <v>28028</v>
      </c>
      <c r="C14860" s="15" t="s">
        <v>30538</v>
      </c>
      <c r="D14860" s="15" t="s">
        <v>30539</v>
      </c>
      <c r="E14860">
        <v>5499</v>
      </c>
      <c r="F14860">
        <v>12933</v>
      </c>
      <c r="H14860">
        <v>29</v>
      </c>
      <c r="K14860" s="16">
        <f t="shared" si="733"/>
        <v>6158.88</v>
      </c>
      <c r="L14860" s="16">
        <f t="shared" si="735"/>
        <v>6483.0315789473689</v>
      </c>
      <c r="M14860" s="16">
        <f t="shared" si="734"/>
        <v>7367.0813397129186</v>
      </c>
      <c r="N14860" t="e">
        <f>INDEX(XML!$A$2:$R$782,MATCH(C14860,XML!$D$2:$D$737,0),2)</f>
        <v>#N/A</v>
      </c>
    </row>
    <row r="14861" spans="1:14" ht="15.75" x14ac:dyDescent="0.25">
      <c r="A14861" s="184" t="s">
        <v>10575</v>
      </c>
      <c r="B14861" s="184"/>
      <c r="C14861" s="185"/>
      <c r="D14861" s="185"/>
      <c r="E14861" s="184"/>
      <c r="F14861" s="184"/>
      <c r="G14861" s="184"/>
      <c r="H14861" s="184"/>
      <c r="I14861" s="184"/>
      <c r="J14861" s="184"/>
      <c r="K14861" s="16">
        <f t="shared" si="733"/>
        <v>0</v>
      </c>
      <c r="L14861" s="16">
        <f t="shared" si="735"/>
        <v>0</v>
      </c>
      <c r="M14861" s="16">
        <f t="shared" si="734"/>
        <v>0</v>
      </c>
      <c r="N14861" t="e">
        <f>INDEX(XML!$A$2:$R$782,MATCH(C14861,XML!$D$2:$D$737,0),2)</f>
        <v>#N/A</v>
      </c>
    </row>
    <row r="14862" spans="1:14" ht="67.5" x14ac:dyDescent="0.2">
      <c r="A14862">
        <v>19631</v>
      </c>
      <c r="B14862">
        <v>62091</v>
      </c>
      <c r="C14862" s="15" t="s">
        <v>46191</v>
      </c>
      <c r="D14862" s="15" t="s">
        <v>46192</v>
      </c>
      <c r="E14862">
        <v>399</v>
      </c>
      <c r="F14862">
        <v>745</v>
      </c>
      <c r="H14862">
        <v>2</v>
      </c>
      <c r="K14862" s="16">
        <f t="shared" si="733"/>
        <v>446.88</v>
      </c>
      <c r="L14862" s="16">
        <f t="shared" si="735"/>
        <v>470.4</v>
      </c>
      <c r="M14862" s="16">
        <f t="shared" si="734"/>
        <v>534.5454545454545</v>
      </c>
      <c r="N14862" t="e">
        <f>INDEX(XML!$A$2:$R$782,MATCH(C14862,XML!$D$2:$D$737,0),2)</f>
        <v>#N/A</v>
      </c>
    </row>
    <row r="14863" spans="1:14" ht="56.25" x14ac:dyDescent="0.2">
      <c r="A14863">
        <v>30261</v>
      </c>
      <c r="B14863">
        <v>29054</v>
      </c>
      <c r="C14863" s="15" t="s">
        <v>30326</v>
      </c>
      <c r="D14863" s="15" t="s">
        <v>30327</v>
      </c>
      <c r="E14863">
        <v>3716</v>
      </c>
      <c r="F14863">
        <v>5295</v>
      </c>
      <c r="I14863">
        <v>2</v>
      </c>
      <c r="K14863" s="16">
        <f t="shared" si="733"/>
        <v>4161.92</v>
      </c>
      <c r="L14863" s="16">
        <f t="shared" si="735"/>
        <v>4380.9684210526311</v>
      </c>
      <c r="M14863" s="16">
        <f t="shared" si="734"/>
        <v>4978.3732057416264</v>
      </c>
      <c r="N14863" t="e">
        <f>INDEX(XML!$A$2:$R$782,MATCH(C14863,XML!$D$2:$D$737,0),2)</f>
        <v>#N/A</v>
      </c>
    </row>
    <row r="14864" spans="1:14" ht="67.5" x14ac:dyDescent="0.2">
      <c r="A14864">
        <v>15272</v>
      </c>
      <c r="B14864">
        <v>58279</v>
      </c>
      <c r="C14864" s="15" t="s">
        <v>30328</v>
      </c>
      <c r="D14864" s="15" t="s">
        <v>30329</v>
      </c>
      <c r="E14864">
        <v>4399</v>
      </c>
      <c r="F14864">
        <v>8042</v>
      </c>
      <c r="I14864">
        <v>1</v>
      </c>
      <c r="K14864" s="16">
        <f t="shared" si="733"/>
        <v>4926.88</v>
      </c>
      <c r="L14864" s="16">
        <f t="shared" si="735"/>
        <v>5186.1894736842105</v>
      </c>
      <c r="M14864" s="16">
        <f t="shared" si="734"/>
        <v>5893.3971291866028</v>
      </c>
      <c r="N14864" t="e">
        <f>INDEX(XML!$A$2:$R$782,MATCH(C14864,XML!$D$2:$D$737,0),2)</f>
        <v>#N/A</v>
      </c>
    </row>
    <row r="14865" spans="1:14" ht="67.5" x14ac:dyDescent="0.2">
      <c r="A14865">
        <v>44885</v>
      </c>
      <c r="B14865">
        <v>58702</v>
      </c>
      <c r="C14865" s="15" t="s">
        <v>30330</v>
      </c>
      <c r="D14865" s="15" t="s">
        <v>30331</v>
      </c>
      <c r="E14865">
        <v>9999</v>
      </c>
      <c r="F14865">
        <v>18222</v>
      </c>
      <c r="H14865">
        <v>3</v>
      </c>
      <c r="K14865" s="16">
        <f t="shared" si="733"/>
        <v>11198.88</v>
      </c>
      <c r="L14865" s="16">
        <f t="shared" si="735"/>
        <v>11788.294736842105</v>
      </c>
      <c r="M14865" s="16">
        <f t="shared" si="734"/>
        <v>13395.789473684212</v>
      </c>
      <c r="N14865" t="e">
        <f>INDEX(XML!$A$2:$R$782,MATCH(C14865,XML!$D$2:$D$737,0),2)</f>
        <v>#N/A</v>
      </c>
    </row>
    <row r="14866" spans="1:14" ht="67.5" x14ac:dyDescent="0.2">
      <c r="A14866">
        <v>30260</v>
      </c>
      <c r="B14866">
        <v>29053</v>
      </c>
      <c r="C14866" s="15" t="s">
        <v>30332</v>
      </c>
      <c r="D14866" s="15" t="s">
        <v>30333</v>
      </c>
      <c r="E14866">
        <v>1749</v>
      </c>
      <c r="F14866">
        <v>3635</v>
      </c>
      <c r="H14866" t="s">
        <v>746</v>
      </c>
      <c r="I14866">
        <v>2</v>
      </c>
      <c r="K14866" s="16">
        <f t="shared" si="733"/>
        <v>1958.88</v>
      </c>
      <c r="L14866" s="16">
        <f t="shared" si="735"/>
        <v>2061.9789473684209</v>
      </c>
      <c r="M14866" s="16">
        <f t="shared" si="734"/>
        <v>2343.1578947368416</v>
      </c>
      <c r="N14866" t="e">
        <f>INDEX(XML!$A$2:$R$782,MATCH(C14866,XML!$D$2:$D$737,0),2)</f>
        <v>#N/A</v>
      </c>
    </row>
    <row r="14867" spans="1:14" ht="78.75" x14ac:dyDescent="0.2">
      <c r="A14867">
        <v>15275</v>
      </c>
      <c r="B14867">
        <v>58280</v>
      </c>
      <c r="C14867" s="15" t="s">
        <v>30334</v>
      </c>
      <c r="D14867" s="15" t="s">
        <v>30335</v>
      </c>
      <c r="E14867">
        <v>1499</v>
      </c>
      <c r="F14867">
        <v>3029</v>
      </c>
      <c r="K14867" s="16">
        <f t="shared" si="733"/>
        <v>1678.88</v>
      </c>
      <c r="L14867" s="16">
        <f t="shared" si="735"/>
        <v>1767.2421052631578</v>
      </c>
      <c r="M14867" s="16">
        <f t="shared" si="734"/>
        <v>2008.2296650717703</v>
      </c>
      <c r="N14867" t="e">
        <f>INDEX(XML!$A$2:$R$782,MATCH(C14867,XML!$D$2:$D$737,0),2)</f>
        <v>#N/A</v>
      </c>
    </row>
    <row r="14868" spans="1:14" ht="78.75" x14ac:dyDescent="0.2">
      <c r="A14868">
        <v>59184</v>
      </c>
      <c r="B14868">
        <v>58658</v>
      </c>
      <c r="C14868" s="15" t="s">
        <v>30336</v>
      </c>
      <c r="D14868" s="15" t="s">
        <v>30337</v>
      </c>
      <c r="E14868">
        <v>4599</v>
      </c>
      <c r="F14868">
        <v>9654</v>
      </c>
      <c r="H14868">
        <v>8</v>
      </c>
      <c r="K14868" s="16">
        <f t="shared" si="733"/>
        <v>5150.88</v>
      </c>
      <c r="L14868" s="16">
        <f t="shared" si="735"/>
        <v>5421.9789473684214</v>
      </c>
      <c r="M14868" s="16">
        <f t="shared" si="734"/>
        <v>6161.3397129186606</v>
      </c>
      <c r="N14868" t="e">
        <f>INDEX(XML!$A$2:$R$782,MATCH(C14868,XML!$D$2:$D$737,0),2)</f>
        <v>#N/A</v>
      </c>
    </row>
    <row r="14869" spans="1:14" ht="67.5" x14ac:dyDescent="0.2">
      <c r="A14869">
        <v>27536</v>
      </c>
      <c r="B14869">
        <v>29050</v>
      </c>
      <c r="C14869" s="15" t="s">
        <v>40067</v>
      </c>
      <c r="D14869" s="15" t="s">
        <v>40068</v>
      </c>
      <c r="E14869">
        <v>1247</v>
      </c>
      <c r="F14869">
        <v>1808</v>
      </c>
      <c r="I14869">
        <v>1</v>
      </c>
      <c r="K14869" s="16">
        <f t="shared" si="733"/>
        <v>1396.6399999999999</v>
      </c>
      <c r="L14869" s="16">
        <f t="shared" si="735"/>
        <v>1470.1473684210525</v>
      </c>
      <c r="M14869" s="16">
        <f t="shared" si="734"/>
        <v>1670.622009569378</v>
      </c>
      <c r="N14869" t="e">
        <f>INDEX(XML!$A$2:$R$782,MATCH(C14869,XML!$D$2:$D$737,0),2)</f>
        <v>#N/A</v>
      </c>
    </row>
    <row r="14870" spans="1:14" ht="101.25" x14ac:dyDescent="0.2">
      <c r="A14870">
        <v>30263</v>
      </c>
      <c r="B14870">
        <v>29057</v>
      </c>
      <c r="C14870" s="15" t="s">
        <v>30338</v>
      </c>
      <c r="D14870" s="15" t="s">
        <v>30339</v>
      </c>
      <c r="E14870">
        <v>7999</v>
      </c>
      <c r="F14870">
        <v>15154</v>
      </c>
      <c r="H14870">
        <v>46</v>
      </c>
      <c r="K14870" s="16">
        <f t="shared" si="733"/>
        <v>8958.8799999999992</v>
      </c>
      <c r="L14870" s="16">
        <f t="shared" si="735"/>
        <v>9430.4</v>
      </c>
      <c r="M14870" s="16">
        <f t="shared" si="734"/>
        <v>10716.363636363636</v>
      </c>
      <c r="N14870" t="e">
        <f>INDEX(XML!$A$2:$R$782,MATCH(C14870,XML!$D$2:$D$737,0),2)</f>
        <v>#N/A</v>
      </c>
    </row>
    <row r="14871" spans="1:14" ht="112.5" x14ac:dyDescent="0.2">
      <c r="A14871">
        <v>34990</v>
      </c>
      <c r="B14871">
        <v>28002</v>
      </c>
      <c r="C14871" s="15" t="s">
        <v>25140</v>
      </c>
      <c r="D14871" s="15" t="s">
        <v>25141</v>
      </c>
      <c r="E14871">
        <v>5999</v>
      </c>
      <c r="F14871">
        <v>14306</v>
      </c>
      <c r="H14871" t="s">
        <v>746</v>
      </c>
      <c r="K14871" s="16">
        <f t="shared" si="733"/>
        <v>6718.88</v>
      </c>
      <c r="L14871" s="16">
        <f t="shared" si="735"/>
        <v>7072.5052631578947</v>
      </c>
      <c r="M14871" s="16">
        <f t="shared" si="734"/>
        <v>8036.9377990430621</v>
      </c>
      <c r="N14871" t="e">
        <f>INDEX(XML!$A$2:$R$782,MATCH(C14871,XML!$D$2:$D$737,0),2)</f>
        <v>#N/A</v>
      </c>
    </row>
    <row r="14872" spans="1:14" ht="15.75" x14ac:dyDescent="0.25">
      <c r="A14872" s="184" t="s">
        <v>10576</v>
      </c>
      <c r="B14872" s="184"/>
      <c r="C14872" s="185"/>
      <c r="D14872" s="185"/>
      <c r="E14872" s="184"/>
      <c r="F14872" s="184"/>
      <c r="G14872" s="184"/>
      <c r="H14872" s="184"/>
      <c r="I14872" s="184"/>
      <c r="J14872" s="184"/>
      <c r="K14872" s="16">
        <f t="shared" si="733"/>
        <v>0</v>
      </c>
      <c r="L14872" s="16">
        <f t="shared" si="735"/>
        <v>0</v>
      </c>
      <c r="M14872" s="16">
        <f t="shared" si="734"/>
        <v>0</v>
      </c>
      <c r="N14872" t="e">
        <f>INDEX(XML!$A$2:$R$782,MATCH(C14872,XML!$D$2:$D$737,0),2)</f>
        <v>#N/A</v>
      </c>
    </row>
    <row r="14873" spans="1:14" ht="67.5" x14ac:dyDescent="0.2">
      <c r="A14873">
        <v>27590</v>
      </c>
      <c r="B14873">
        <v>29083</v>
      </c>
      <c r="C14873" s="15" t="s">
        <v>31657</v>
      </c>
      <c r="D14873" s="15" t="s">
        <v>31658</v>
      </c>
      <c r="E14873">
        <v>9229</v>
      </c>
      <c r="F14873">
        <v>13151</v>
      </c>
      <c r="H14873">
        <v>12</v>
      </c>
      <c r="I14873">
        <v>1</v>
      </c>
      <c r="K14873" s="16">
        <f t="shared" si="733"/>
        <v>10336.48</v>
      </c>
      <c r="L14873" s="16">
        <f t="shared" si="735"/>
        <v>10880.505263157895</v>
      </c>
      <c r="M14873" s="16">
        <f t="shared" si="734"/>
        <v>12364.210526315788</v>
      </c>
      <c r="N14873" t="e">
        <f>INDEX(XML!$A$2:$R$782,MATCH(C14873,XML!$D$2:$D$737,0),2)</f>
        <v>#N/A</v>
      </c>
    </row>
    <row r="14874" spans="1:14" ht="56.25" x14ac:dyDescent="0.2">
      <c r="A14874">
        <v>70026</v>
      </c>
      <c r="B14874" t="s">
        <v>35011</v>
      </c>
      <c r="C14874" s="15" t="s">
        <v>35012</v>
      </c>
      <c r="D14874" s="15" t="s">
        <v>35013</v>
      </c>
      <c r="E14874">
        <v>115</v>
      </c>
      <c r="F14874">
        <v>160</v>
      </c>
      <c r="H14874">
        <v>152</v>
      </c>
      <c r="K14874" s="16">
        <f t="shared" si="733"/>
        <v>128.80000000000001</v>
      </c>
      <c r="L14874" s="16">
        <f t="shared" si="735"/>
        <v>135.57894736842107</v>
      </c>
      <c r="M14874" s="16">
        <f t="shared" si="734"/>
        <v>154.06698564593304</v>
      </c>
      <c r="N14874" t="e">
        <f>INDEX(XML!$A$2:$R$782,MATCH(C14874,XML!$D$2:$D$737,0),2)</f>
        <v>#N/A</v>
      </c>
    </row>
    <row r="14875" spans="1:14" ht="56.25" x14ac:dyDescent="0.2">
      <c r="A14875">
        <v>36228</v>
      </c>
      <c r="B14875" t="s">
        <v>34650</v>
      </c>
      <c r="C14875" s="15" t="s">
        <v>34651</v>
      </c>
      <c r="D14875" s="15" t="s">
        <v>34652</v>
      </c>
      <c r="E14875">
        <v>280</v>
      </c>
      <c r="F14875">
        <v>390</v>
      </c>
      <c r="H14875" t="s">
        <v>746</v>
      </c>
      <c r="K14875" s="16">
        <f t="shared" si="733"/>
        <v>313.60000000000002</v>
      </c>
      <c r="L14875" s="16">
        <f t="shared" si="735"/>
        <v>330.1052631578948</v>
      </c>
      <c r="M14875" s="16">
        <f t="shared" si="734"/>
        <v>375.11961722488047</v>
      </c>
      <c r="N14875" t="e">
        <f>INDEX(XML!$A$2:$R$782,MATCH(C14875,XML!$D$2:$D$737,0),2)</f>
        <v>#N/A</v>
      </c>
    </row>
    <row r="14876" spans="1:14" ht="146.25" x14ac:dyDescent="0.2">
      <c r="A14876">
        <v>32924</v>
      </c>
      <c r="B14876">
        <v>25013</v>
      </c>
      <c r="C14876" s="15" t="s">
        <v>41274</v>
      </c>
      <c r="D14876" s="15" t="s">
        <v>41275</v>
      </c>
      <c r="E14876">
        <v>3648</v>
      </c>
      <c r="F14876">
        <v>5110</v>
      </c>
      <c r="H14876">
        <v>1</v>
      </c>
      <c r="K14876" s="16">
        <f t="shared" si="733"/>
        <v>4085.76</v>
      </c>
      <c r="L14876" s="16">
        <f t="shared" si="735"/>
        <v>4300.8</v>
      </c>
      <c r="M14876" s="16">
        <f t="shared" si="734"/>
        <v>4887.272727272727</v>
      </c>
      <c r="N14876" t="e">
        <f>INDEX(XML!$A$2:$R$782,MATCH(C14876,XML!$D$2:$D$737,0),2)</f>
        <v>#N/A</v>
      </c>
    </row>
    <row r="14877" spans="1:14" ht="67.5" x14ac:dyDescent="0.2">
      <c r="A14877">
        <v>59533</v>
      </c>
      <c r="B14877">
        <v>10649</v>
      </c>
      <c r="C14877" s="15" t="s">
        <v>16993</v>
      </c>
      <c r="D14877" s="15" t="s">
        <v>16994</v>
      </c>
      <c r="E14877">
        <v>72</v>
      </c>
      <c r="F14877">
        <v>134</v>
      </c>
      <c r="H14877">
        <v>267</v>
      </c>
      <c r="K14877" s="16">
        <f t="shared" si="733"/>
        <v>80.64</v>
      </c>
      <c r="L14877" s="16">
        <f t="shared" si="735"/>
        <v>84.884210526315783</v>
      </c>
      <c r="M14877" s="16">
        <f t="shared" si="734"/>
        <v>96.459330143540669</v>
      </c>
      <c r="N14877" t="e">
        <f>INDEX(XML!$A$2:$R$782,MATCH(C14877,XML!$D$2:$D$737,0),2)</f>
        <v>#N/A</v>
      </c>
    </row>
    <row r="14878" spans="1:14" ht="67.5" x14ac:dyDescent="0.2">
      <c r="A14878">
        <v>59535</v>
      </c>
      <c r="B14878">
        <v>11044</v>
      </c>
      <c r="C14878" s="15" t="s">
        <v>34633</v>
      </c>
      <c r="D14878" s="15" t="s">
        <v>34634</v>
      </c>
      <c r="E14878">
        <v>155</v>
      </c>
      <c r="F14878">
        <v>215</v>
      </c>
      <c r="H14878">
        <v>369</v>
      </c>
      <c r="K14878" s="16">
        <f t="shared" si="733"/>
        <v>173.6</v>
      </c>
      <c r="L14878" s="16">
        <f t="shared" si="735"/>
        <v>182.73684210526315</v>
      </c>
      <c r="M14878" s="16">
        <f t="shared" si="734"/>
        <v>207.65550239234452</v>
      </c>
      <c r="N14878" t="e">
        <f>INDEX(XML!$A$2:$R$782,MATCH(C14878,XML!$D$2:$D$737,0),2)</f>
        <v>#N/A</v>
      </c>
    </row>
    <row r="14879" spans="1:14" ht="56.25" x14ac:dyDescent="0.2">
      <c r="A14879">
        <v>15254</v>
      </c>
      <c r="B14879">
        <v>58236</v>
      </c>
      <c r="C14879" s="15" t="s">
        <v>31653</v>
      </c>
      <c r="D14879" s="15" t="s">
        <v>31654</v>
      </c>
      <c r="E14879">
        <v>2805</v>
      </c>
      <c r="F14879">
        <v>3997</v>
      </c>
      <c r="H14879" t="s">
        <v>746</v>
      </c>
      <c r="K14879" s="16">
        <f t="shared" si="733"/>
        <v>3141.6</v>
      </c>
      <c r="L14879" s="16">
        <f t="shared" si="735"/>
        <v>3306.9473684210525</v>
      </c>
      <c r="M14879" s="16">
        <f t="shared" si="734"/>
        <v>3757.894736842105</v>
      </c>
      <c r="N14879" t="e">
        <f>INDEX(XML!$A$2:$R$782,MATCH(C14879,XML!$D$2:$D$737,0),2)</f>
        <v>#N/A</v>
      </c>
    </row>
    <row r="14880" spans="1:14" ht="78.75" x14ac:dyDescent="0.2">
      <c r="A14880">
        <v>34991</v>
      </c>
      <c r="B14880">
        <v>29061</v>
      </c>
      <c r="C14880" s="15" t="s">
        <v>31655</v>
      </c>
      <c r="D14880" s="15" t="s">
        <v>31656</v>
      </c>
      <c r="E14880">
        <v>685</v>
      </c>
      <c r="F14880">
        <v>993</v>
      </c>
      <c r="H14880" t="s">
        <v>746</v>
      </c>
      <c r="K14880" s="16">
        <f t="shared" si="733"/>
        <v>767.2</v>
      </c>
      <c r="L14880" s="16">
        <f t="shared" si="735"/>
        <v>807.57894736842104</v>
      </c>
      <c r="M14880" s="16">
        <f t="shared" si="734"/>
        <v>917.7033492822967</v>
      </c>
      <c r="N14880" t="e">
        <f>INDEX(XML!$A$2:$R$782,MATCH(C14880,XML!$D$2:$D$737,0),2)</f>
        <v>#N/A</v>
      </c>
    </row>
    <row r="14881" spans="1:14" ht="56.25" x14ac:dyDescent="0.2">
      <c r="A14881">
        <v>36233</v>
      </c>
      <c r="B14881" t="s">
        <v>34647</v>
      </c>
      <c r="C14881" s="15" t="s">
        <v>34648</v>
      </c>
      <c r="D14881" s="15" t="s">
        <v>34649</v>
      </c>
      <c r="E14881">
        <v>1870</v>
      </c>
      <c r="F14881">
        <v>3060</v>
      </c>
      <c r="H14881">
        <v>48</v>
      </c>
      <c r="K14881" s="16">
        <f t="shared" si="733"/>
        <v>2094.4</v>
      </c>
      <c r="L14881" s="16">
        <f t="shared" si="735"/>
        <v>2204.6315789473683</v>
      </c>
      <c r="M14881" s="16">
        <f t="shared" si="734"/>
        <v>2505.2631578947367</v>
      </c>
      <c r="N14881" t="e">
        <f>INDEX(XML!$A$2:$R$782,MATCH(C14881,XML!$D$2:$D$737,0),2)</f>
        <v>#N/A</v>
      </c>
    </row>
    <row r="14882" spans="1:14" ht="67.5" x14ac:dyDescent="0.2">
      <c r="A14882">
        <v>58338</v>
      </c>
      <c r="B14882" t="s">
        <v>34644</v>
      </c>
      <c r="C14882" s="15" t="s">
        <v>34645</v>
      </c>
      <c r="D14882" s="15" t="s">
        <v>34646</v>
      </c>
      <c r="E14882">
        <v>1870</v>
      </c>
      <c r="F14882">
        <v>3075</v>
      </c>
      <c r="H14882" t="s">
        <v>746</v>
      </c>
      <c r="K14882" s="16">
        <f t="shared" si="733"/>
        <v>2094.4</v>
      </c>
      <c r="L14882" s="16">
        <f t="shared" si="735"/>
        <v>2204.6315789473683</v>
      </c>
      <c r="M14882" s="16">
        <f t="shared" si="734"/>
        <v>2505.2631578947367</v>
      </c>
      <c r="N14882" t="e">
        <f>INDEX(XML!$A$2:$R$782,MATCH(C14882,XML!$D$2:$D$737,0),2)</f>
        <v>#N/A</v>
      </c>
    </row>
    <row r="14883" spans="1:14" ht="67.5" x14ac:dyDescent="0.2">
      <c r="A14883">
        <v>58339</v>
      </c>
      <c r="B14883" t="s">
        <v>34641</v>
      </c>
      <c r="C14883" s="15" t="s">
        <v>34642</v>
      </c>
      <c r="D14883" s="15" t="s">
        <v>34643</v>
      </c>
      <c r="E14883">
        <v>1780</v>
      </c>
      <c r="F14883">
        <v>2950</v>
      </c>
      <c r="H14883" t="s">
        <v>746</v>
      </c>
      <c r="K14883" s="16">
        <f t="shared" si="733"/>
        <v>1993.6</v>
      </c>
      <c r="L14883" s="16">
        <f t="shared" si="735"/>
        <v>2098.5263157894738</v>
      </c>
      <c r="M14883" s="16">
        <f t="shared" si="734"/>
        <v>2384.688995215311</v>
      </c>
      <c r="N14883" t="e">
        <f>INDEX(XML!$A$2:$R$782,MATCH(C14883,XML!$D$2:$D$737,0),2)</f>
        <v>#N/A</v>
      </c>
    </row>
    <row r="14884" spans="1:14" ht="45" x14ac:dyDescent="0.2">
      <c r="A14884">
        <v>59541</v>
      </c>
      <c r="B14884">
        <v>13122</v>
      </c>
      <c r="C14884" s="15" t="s">
        <v>16995</v>
      </c>
      <c r="D14884" s="15" t="s">
        <v>16996</v>
      </c>
      <c r="E14884">
        <v>809</v>
      </c>
      <c r="F14884">
        <v>1477</v>
      </c>
      <c r="H14884">
        <v>4</v>
      </c>
      <c r="K14884" s="16">
        <f t="shared" si="733"/>
        <v>906.08</v>
      </c>
      <c r="L14884" s="16">
        <f t="shared" si="735"/>
        <v>953.76842105263154</v>
      </c>
      <c r="M14884" s="16">
        <f t="shared" si="734"/>
        <v>1083.8277511961724</v>
      </c>
      <c r="N14884" t="e">
        <f>INDEX(XML!$A$2:$R$782,MATCH(C14884,XML!$D$2:$D$737,0),2)</f>
        <v>#N/A</v>
      </c>
    </row>
    <row r="14885" spans="1:14" ht="33.75" x14ac:dyDescent="0.2">
      <c r="A14885">
        <v>59538</v>
      </c>
      <c r="B14885">
        <v>10312</v>
      </c>
      <c r="C14885" s="15" t="s">
        <v>34635</v>
      </c>
      <c r="D14885" s="15" t="s">
        <v>34636</v>
      </c>
      <c r="E14885">
        <v>87</v>
      </c>
      <c r="F14885">
        <v>120</v>
      </c>
      <c r="H14885">
        <v>654</v>
      </c>
      <c r="K14885" s="16">
        <f t="shared" si="733"/>
        <v>97.44</v>
      </c>
      <c r="L14885" s="16">
        <f t="shared" si="735"/>
        <v>102.56842105263158</v>
      </c>
      <c r="M14885" s="16">
        <f t="shared" si="734"/>
        <v>116.55502392344498</v>
      </c>
      <c r="N14885" t="e">
        <f>INDEX(XML!$A$2:$R$782,MATCH(C14885,XML!$D$2:$D$737,0),2)</f>
        <v>#N/A</v>
      </c>
    </row>
    <row r="14886" spans="1:14" ht="33.75" x14ac:dyDescent="0.2">
      <c r="A14886">
        <v>59540</v>
      </c>
      <c r="B14886">
        <v>12136</v>
      </c>
      <c r="C14886" s="15" t="s">
        <v>34637</v>
      </c>
      <c r="D14886" s="15" t="s">
        <v>34638</v>
      </c>
      <c r="E14886">
        <v>87</v>
      </c>
      <c r="F14886">
        <v>120</v>
      </c>
      <c r="H14886">
        <v>158</v>
      </c>
      <c r="K14886" s="16">
        <f t="shared" si="733"/>
        <v>97.44</v>
      </c>
      <c r="L14886" s="16">
        <f t="shared" si="735"/>
        <v>102.56842105263158</v>
      </c>
      <c r="M14886" s="16">
        <f t="shared" si="734"/>
        <v>116.55502392344498</v>
      </c>
      <c r="N14886" t="e">
        <f>INDEX(XML!$A$2:$R$782,MATCH(C14886,XML!$D$2:$D$737,0),2)</f>
        <v>#N/A</v>
      </c>
    </row>
    <row r="14887" spans="1:14" ht="56.25" x14ac:dyDescent="0.2">
      <c r="A14887">
        <v>59532</v>
      </c>
      <c r="B14887">
        <v>10648</v>
      </c>
      <c r="C14887" s="15" t="s">
        <v>35533</v>
      </c>
      <c r="D14887" s="15" t="s">
        <v>35534</v>
      </c>
      <c r="E14887">
        <v>25</v>
      </c>
      <c r="F14887">
        <v>35</v>
      </c>
      <c r="H14887">
        <v>3589</v>
      </c>
      <c r="K14887" s="16">
        <f t="shared" si="733"/>
        <v>28</v>
      </c>
      <c r="L14887" s="16">
        <f t="shared" si="735"/>
        <v>29.473684210526315</v>
      </c>
      <c r="M14887" s="16">
        <f t="shared" si="734"/>
        <v>33.492822966507177</v>
      </c>
      <c r="N14887" t="e">
        <f>INDEX(XML!$A$2:$R$782,MATCH(C14887,XML!$D$2:$D$737,0),2)</f>
        <v>#N/A</v>
      </c>
    </row>
    <row r="14888" spans="1:14" ht="56.25" x14ac:dyDescent="0.2">
      <c r="A14888">
        <v>58311</v>
      </c>
      <c r="B14888" t="s">
        <v>35535</v>
      </c>
      <c r="C14888" s="15" t="s">
        <v>35536</v>
      </c>
      <c r="D14888" s="15" t="s">
        <v>37188</v>
      </c>
      <c r="E14888">
        <v>65</v>
      </c>
      <c r="F14888">
        <v>90</v>
      </c>
      <c r="H14888">
        <v>117</v>
      </c>
      <c r="K14888" s="16">
        <f t="shared" si="733"/>
        <v>72.8</v>
      </c>
      <c r="L14888" s="16">
        <f t="shared" si="735"/>
        <v>76.631578947368425</v>
      </c>
      <c r="M14888" s="16">
        <f t="shared" si="734"/>
        <v>87.081339712918663</v>
      </c>
      <c r="N14888" t="e">
        <f>INDEX(XML!$A$2:$R$782,MATCH(C14888,XML!$D$2:$D$737,0),2)</f>
        <v>#N/A</v>
      </c>
    </row>
    <row r="14889" spans="1:14" ht="56.25" x14ac:dyDescent="0.2">
      <c r="A14889">
        <v>32993</v>
      </c>
      <c r="B14889" t="s">
        <v>35537</v>
      </c>
      <c r="C14889" s="15" t="s">
        <v>35538</v>
      </c>
      <c r="D14889" s="15" t="s">
        <v>35539</v>
      </c>
      <c r="E14889">
        <v>95</v>
      </c>
      <c r="F14889">
        <v>135</v>
      </c>
      <c r="H14889" t="s">
        <v>746</v>
      </c>
      <c r="K14889" s="16">
        <f t="shared" si="733"/>
        <v>106.4</v>
      </c>
      <c r="L14889" s="16">
        <f t="shared" si="735"/>
        <v>112</v>
      </c>
      <c r="M14889" s="16">
        <f t="shared" si="734"/>
        <v>127.27272727272727</v>
      </c>
      <c r="N14889" t="e">
        <f>INDEX(XML!$A$2:$R$782,MATCH(C14889,XML!$D$2:$D$737,0),2)</f>
        <v>#N/A</v>
      </c>
    </row>
    <row r="14890" spans="1:14" ht="67.5" x14ac:dyDescent="0.2">
      <c r="A14890">
        <v>36212</v>
      </c>
      <c r="B14890" t="s">
        <v>34639</v>
      </c>
      <c r="C14890" s="15" t="s">
        <v>34640</v>
      </c>
      <c r="D14890" s="15" t="s">
        <v>37189</v>
      </c>
      <c r="E14890">
        <v>125</v>
      </c>
      <c r="F14890">
        <v>175</v>
      </c>
      <c r="H14890" t="s">
        <v>746</v>
      </c>
      <c r="K14890" s="16">
        <f t="shared" si="733"/>
        <v>140</v>
      </c>
      <c r="L14890" s="16">
        <f t="shared" si="735"/>
        <v>147.36842105263159</v>
      </c>
      <c r="M14890" s="16">
        <f t="shared" si="734"/>
        <v>167.4641148325359</v>
      </c>
      <c r="N14890" t="e">
        <f>INDEX(XML!$A$2:$R$782,MATCH(C14890,XML!$D$2:$D$737,0),2)</f>
        <v>#N/A</v>
      </c>
    </row>
    <row r="14891" spans="1:14" ht="45" x14ac:dyDescent="0.2">
      <c r="A14891">
        <v>50103</v>
      </c>
      <c r="B14891">
        <v>13135</v>
      </c>
      <c r="C14891" s="15" t="s">
        <v>10577</v>
      </c>
      <c r="D14891" s="15" t="s">
        <v>10578</v>
      </c>
      <c r="E14891">
        <v>111</v>
      </c>
      <c r="F14891">
        <v>209</v>
      </c>
      <c r="H14891">
        <v>294</v>
      </c>
      <c r="K14891" s="16">
        <f t="shared" si="733"/>
        <v>124.32</v>
      </c>
      <c r="L14891" s="16">
        <f t="shared" si="735"/>
        <v>130.86315789473684</v>
      </c>
      <c r="M14891" s="16">
        <f t="shared" si="734"/>
        <v>148.70813397129189</v>
      </c>
      <c r="N14891" t="e">
        <f>INDEX(XML!$A$2:$R$782,MATCH(C14891,XML!$D$2:$D$737,0),2)</f>
        <v>#N/A</v>
      </c>
    </row>
    <row r="14892" spans="1:14" ht="15.75" x14ac:dyDescent="0.25">
      <c r="A14892" s="184" t="s">
        <v>41598</v>
      </c>
      <c r="B14892" s="184"/>
      <c r="C14892" s="185"/>
      <c r="D14892" s="185"/>
      <c r="E14892" s="184"/>
      <c r="F14892" s="184"/>
      <c r="G14892" s="184"/>
      <c r="H14892" s="184"/>
      <c r="I14892" s="184"/>
      <c r="J14892" s="184"/>
      <c r="K14892" s="16">
        <f t="shared" si="733"/>
        <v>0</v>
      </c>
      <c r="L14892" s="16">
        <f t="shared" si="735"/>
        <v>0</v>
      </c>
      <c r="M14892" s="16">
        <f t="shared" si="734"/>
        <v>0</v>
      </c>
      <c r="N14892" t="e">
        <f>INDEX(XML!$A$2:$R$782,MATCH(C14892,XML!$D$2:$D$737,0),2)</f>
        <v>#N/A</v>
      </c>
    </row>
    <row r="14893" spans="1:14" ht="90" x14ac:dyDescent="0.2">
      <c r="A14893">
        <v>68146</v>
      </c>
      <c r="B14893" t="s">
        <v>41599</v>
      </c>
      <c r="C14893" s="15" t="s">
        <v>41600</v>
      </c>
      <c r="D14893" s="15" t="s">
        <v>41601</v>
      </c>
      <c r="E14893">
        <v>3999</v>
      </c>
      <c r="F14893">
        <v>7479</v>
      </c>
      <c r="H14893">
        <v>12</v>
      </c>
      <c r="K14893" s="16">
        <f t="shared" si="733"/>
        <v>4478.88</v>
      </c>
      <c r="L14893" s="16">
        <f t="shared" si="735"/>
        <v>4714.6105263157897</v>
      </c>
      <c r="M14893" s="16">
        <f t="shared" si="734"/>
        <v>5357.5119617224882</v>
      </c>
      <c r="N14893" t="e">
        <f>INDEX(XML!$A$2:$R$782,MATCH(C14893,XML!$D$2:$D$737,0),2)</f>
        <v>#N/A</v>
      </c>
    </row>
    <row r="14894" spans="1:14" ht="15.75" x14ac:dyDescent="0.25">
      <c r="A14894" s="184" t="s">
        <v>30540</v>
      </c>
      <c r="B14894" s="184"/>
      <c r="C14894" s="185"/>
      <c r="D14894" s="185"/>
      <c r="E14894" s="184"/>
      <c r="F14894" s="184"/>
      <c r="G14894" s="184"/>
      <c r="H14894" s="184"/>
      <c r="I14894" s="184"/>
      <c r="J14894" s="184"/>
      <c r="K14894" s="16">
        <f t="shared" si="733"/>
        <v>0</v>
      </c>
      <c r="L14894" s="16">
        <f t="shared" si="735"/>
        <v>0</v>
      </c>
      <c r="M14894" s="16">
        <f t="shared" si="734"/>
        <v>0</v>
      </c>
      <c r="N14894" t="e">
        <f>INDEX(XML!$A$2:$R$782,MATCH(C14894,XML!$D$2:$D$737,0),2)</f>
        <v>#N/A</v>
      </c>
    </row>
    <row r="14895" spans="1:14" ht="78.75" x14ac:dyDescent="0.2">
      <c r="A14895">
        <v>68143</v>
      </c>
      <c r="B14895" t="s">
        <v>30541</v>
      </c>
      <c r="C14895" s="15" t="s">
        <v>30542</v>
      </c>
      <c r="D14895" s="15" t="s">
        <v>30543</v>
      </c>
      <c r="E14895">
        <v>8786</v>
      </c>
      <c r="F14895">
        <v>12520</v>
      </c>
      <c r="H14895">
        <v>1</v>
      </c>
      <c r="K14895" s="16">
        <f t="shared" si="733"/>
        <v>9840.32</v>
      </c>
      <c r="L14895" s="16">
        <f t="shared" si="735"/>
        <v>10358.231578947369</v>
      </c>
      <c r="M14895" s="16">
        <f t="shared" si="734"/>
        <v>11770.717703349283</v>
      </c>
      <c r="N14895" t="e">
        <f>INDEX(XML!$A$2:$R$782,MATCH(C14895,XML!$D$2:$D$737,0),2)</f>
        <v>#N/A</v>
      </c>
    </row>
    <row r="14896" spans="1:14" ht="15.75" x14ac:dyDescent="0.25">
      <c r="A14896" s="184" t="s">
        <v>10579</v>
      </c>
      <c r="B14896" s="184"/>
      <c r="C14896" s="185"/>
      <c r="D14896" s="185"/>
      <c r="E14896" s="184"/>
      <c r="F14896" s="184"/>
      <c r="G14896" s="184"/>
      <c r="H14896" s="184"/>
      <c r="I14896" s="184"/>
      <c r="J14896" s="184"/>
      <c r="K14896" s="16">
        <f t="shared" si="733"/>
        <v>0</v>
      </c>
      <c r="L14896" s="16">
        <f t="shared" si="735"/>
        <v>0</v>
      </c>
      <c r="M14896" s="16">
        <f t="shared" si="734"/>
        <v>0</v>
      </c>
      <c r="N14896" t="e">
        <f>INDEX(XML!$A$2:$R$782,MATCH(C14896,XML!$D$2:$D$737,0),2)</f>
        <v>#N/A</v>
      </c>
    </row>
    <row r="14897" spans="1:14" ht="56.25" x14ac:dyDescent="0.2">
      <c r="A14897">
        <v>69993</v>
      </c>
      <c r="B14897">
        <v>98019</v>
      </c>
      <c r="C14897" s="15" t="s">
        <v>31443</v>
      </c>
      <c r="D14897" s="15" t="s">
        <v>31444</v>
      </c>
      <c r="E14897">
        <v>650</v>
      </c>
      <c r="F14897">
        <v>943</v>
      </c>
      <c r="H14897" t="s">
        <v>746</v>
      </c>
      <c r="K14897" s="16">
        <f t="shared" si="733"/>
        <v>728</v>
      </c>
      <c r="L14897" s="16">
        <f t="shared" si="735"/>
        <v>766.31578947368416</v>
      </c>
      <c r="M14897" s="16">
        <f t="shared" si="734"/>
        <v>870.81339712918646</v>
      </c>
      <c r="N14897" t="e">
        <f>INDEX(XML!$A$2:$R$782,MATCH(C14897,XML!$D$2:$D$737,0),2)</f>
        <v>#N/A</v>
      </c>
    </row>
    <row r="14898" spans="1:14" ht="56.25" x14ac:dyDescent="0.2">
      <c r="A14898">
        <v>69994</v>
      </c>
      <c r="B14898">
        <v>98022</v>
      </c>
      <c r="C14898" s="15" t="s">
        <v>31445</v>
      </c>
      <c r="D14898" s="15" t="s">
        <v>31446</v>
      </c>
      <c r="E14898">
        <v>1352</v>
      </c>
      <c r="F14898">
        <v>1960</v>
      </c>
      <c r="H14898" t="s">
        <v>746</v>
      </c>
      <c r="K14898" s="16">
        <f t="shared" si="733"/>
        <v>1514.24</v>
      </c>
      <c r="L14898" s="16">
        <f t="shared" si="735"/>
        <v>1593.9368421052632</v>
      </c>
      <c r="M14898" s="16">
        <f t="shared" si="734"/>
        <v>1811.2918660287082</v>
      </c>
      <c r="N14898" t="e">
        <f>INDEX(XML!$A$2:$R$782,MATCH(C14898,XML!$D$2:$D$737,0),2)</f>
        <v>#N/A</v>
      </c>
    </row>
    <row r="14899" spans="1:14" ht="15.75" x14ac:dyDescent="0.25">
      <c r="A14899" s="184" t="s">
        <v>41602</v>
      </c>
      <c r="B14899" s="184"/>
      <c r="C14899" s="185"/>
      <c r="D14899" s="185"/>
      <c r="E14899" s="184"/>
      <c r="F14899" s="184"/>
      <c r="G14899" s="184"/>
      <c r="H14899" s="184"/>
      <c r="I14899" s="184"/>
      <c r="J14899" s="184"/>
      <c r="K14899" s="16">
        <f t="shared" ref="K14899:K14924" si="736">IF(E14899&gt;49999,E14899+E14899*0.07,IF(E14899&lt;=49999,E14899+E14899*0.12))</f>
        <v>0</v>
      </c>
      <c r="L14899" s="16">
        <f t="shared" si="735"/>
        <v>0</v>
      </c>
      <c r="M14899" s="16">
        <f t="shared" ref="M14899:M14924" si="737">IF(COUNTIF(C14899,"*Dahua*"),F14899-10,L14899*100/88)</f>
        <v>0</v>
      </c>
      <c r="N14899" t="e">
        <f>INDEX(XML!$A$2:$R$782,MATCH(C14899,XML!$D$2:$D$737,0),2)</f>
        <v>#N/A</v>
      </c>
    </row>
    <row r="14900" spans="1:14" ht="56.25" x14ac:dyDescent="0.2">
      <c r="A14900">
        <v>30369</v>
      </c>
      <c r="B14900">
        <v>69613</v>
      </c>
      <c r="C14900" s="15" t="s">
        <v>41609</v>
      </c>
      <c r="D14900" s="15" t="s">
        <v>41610</v>
      </c>
      <c r="E14900">
        <v>603</v>
      </c>
      <c r="F14900">
        <v>874</v>
      </c>
      <c r="H14900">
        <v>7</v>
      </c>
      <c r="K14900" s="16">
        <f t="shared" si="736"/>
        <v>675.36</v>
      </c>
      <c r="L14900" s="16">
        <f t="shared" si="735"/>
        <v>710.90526315789475</v>
      </c>
      <c r="M14900" s="16">
        <f t="shared" si="737"/>
        <v>807.84688995215322</v>
      </c>
      <c r="N14900" t="e">
        <f>INDEX(XML!$A$2:$R$782,MATCH(C14900,XML!$D$2:$D$737,0),2)</f>
        <v>#N/A</v>
      </c>
    </row>
    <row r="14901" spans="1:14" ht="78.75" x14ac:dyDescent="0.2">
      <c r="A14901">
        <v>27541</v>
      </c>
      <c r="B14901">
        <v>68614</v>
      </c>
      <c r="C14901" s="15" t="s">
        <v>41603</v>
      </c>
      <c r="D14901" s="15" t="s">
        <v>41604</v>
      </c>
      <c r="E14901">
        <v>1997</v>
      </c>
      <c r="F14901">
        <v>2845</v>
      </c>
      <c r="H14901">
        <v>2</v>
      </c>
      <c r="K14901" s="16">
        <f t="shared" si="736"/>
        <v>2236.64</v>
      </c>
      <c r="L14901" s="16">
        <f t="shared" si="735"/>
        <v>2354.3578947368419</v>
      </c>
      <c r="M14901" s="16">
        <f t="shared" si="737"/>
        <v>2675.4066985645932</v>
      </c>
      <c r="N14901" t="e">
        <f>INDEX(XML!$A$2:$R$782,MATCH(C14901,XML!$D$2:$D$737,0),2)</f>
        <v>#N/A</v>
      </c>
    </row>
    <row r="14902" spans="1:14" ht="112.5" x14ac:dyDescent="0.2">
      <c r="A14902">
        <v>27542</v>
      </c>
      <c r="B14902">
        <v>68615</v>
      </c>
      <c r="C14902" s="15" t="s">
        <v>41605</v>
      </c>
      <c r="D14902" s="15" t="s">
        <v>41606</v>
      </c>
      <c r="E14902">
        <v>3949</v>
      </c>
      <c r="F14902">
        <v>5628</v>
      </c>
      <c r="H14902">
        <v>13</v>
      </c>
      <c r="K14902" s="16">
        <f t="shared" si="736"/>
        <v>4422.88</v>
      </c>
      <c r="L14902" s="16">
        <f t="shared" si="735"/>
        <v>4655.6631578947372</v>
      </c>
      <c r="M14902" s="16">
        <f t="shared" si="737"/>
        <v>5290.5263157894742</v>
      </c>
      <c r="N14902" t="e">
        <f>INDEX(XML!$A$2:$R$782,MATCH(C14902,XML!$D$2:$D$737,0),2)</f>
        <v>#N/A</v>
      </c>
    </row>
    <row r="14903" spans="1:14" ht="135" x14ac:dyDescent="0.2">
      <c r="A14903">
        <v>28475</v>
      </c>
      <c r="B14903">
        <v>66634</v>
      </c>
      <c r="C14903" s="15" t="s">
        <v>41607</v>
      </c>
      <c r="D14903" s="15" t="s">
        <v>41608</v>
      </c>
      <c r="E14903">
        <v>7108</v>
      </c>
      <c r="F14903">
        <v>10128</v>
      </c>
      <c r="H14903">
        <v>9</v>
      </c>
      <c r="K14903" s="16">
        <f t="shared" si="736"/>
        <v>7960.96</v>
      </c>
      <c r="L14903" s="16">
        <f t="shared" si="735"/>
        <v>8379.9578947368427</v>
      </c>
      <c r="M14903" s="16">
        <f t="shared" si="737"/>
        <v>9522.6794258373211</v>
      </c>
      <c r="N14903" t="e">
        <f>INDEX(XML!$A$2:$R$782,MATCH(C14903,XML!$D$2:$D$737,0),2)</f>
        <v>#N/A</v>
      </c>
    </row>
    <row r="14904" spans="1:14" ht="15.75" x14ac:dyDescent="0.25">
      <c r="A14904" s="184" t="s">
        <v>34653</v>
      </c>
      <c r="B14904" s="184"/>
      <c r="C14904" s="185"/>
      <c r="D14904" s="185"/>
      <c r="E14904" s="184"/>
      <c r="F14904" s="184"/>
      <c r="G14904" s="184"/>
      <c r="H14904" s="184"/>
      <c r="I14904" s="184"/>
      <c r="J14904" s="184"/>
      <c r="K14904" s="16">
        <f t="shared" si="736"/>
        <v>0</v>
      </c>
      <c r="L14904" s="16">
        <f t="shared" si="735"/>
        <v>0</v>
      </c>
      <c r="M14904" s="16">
        <f t="shared" si="737"/>
        <v>0</v>
      </c>
      <c r="N14904" t="e">
        <f>INDEX(XML!$A$2:$R$782,MATCH(C14904,XML!$D$2:$D$737,0),2)</f>
        <v>#N/A</v>
      </c>
    </row>
    <row r="14905" spans="1:14" ht="78.75" x14ac:dyDescent="0.2">
      <c r="A14905">
        <v>74696</v>
      </c>
      <c r="B14905" t="s">
        <v>37834</v>
      </c>
      <c r="C14905" s="15" t="s">
        <v>37835</v>
      </c>
      <c r="D14905" s="15" t="s">
        <v>39290</v>
      </c>
      <c r="E14905">
        <v>19294</v>
      </c>
      <c r="F14905">
        <v>19990</v>
      </c>
      <c r="H14905" t="s">
        <v>746</v>
      </c>
      <c r="I14905">
        <v>1</v>
      </c>
      <c r="K14905" s="16">
        <f t="shared" si="736"/>
        <v>21609.279999999999</v>
      </c>
      <c r="L14905" s="16">
        <f t="shared" si="735"/>
        <v>22746.610526315788</v>
      </c>
      <c r="M14905" s="16">
        <f t="shared" si="737"/>
        <v>25848.421052631576</v>
      </c>
      <c r="N14905" t="e">
        <f>INDEX(XML!$A$2:$R$782,MATCH(C14905,XML!$D$2:$D$737,0),2)</f>
        <v>#N/A</v>
      </c>
    </row>
    <row r="14906" spans="1:14" ht="78.75" x14ac:dyDescent="0.2">
      <c r="A14906">
        <v>71364</v>
      </c>
      <c r="B14906" t="s">
        <v>34654</v>
      </c>
      <c r="C14906" s="15" t="s">
        <v>34655</v>
      </c>
      <c r="D14906" s="15" t="s">
        <v>34656</v>
      </c>
      <c r="E14906">
        <v>85000</v>
      </c>
      <c r="F14906">
        <v>149452</v>
      </c>
      <c r="H14906" t="s">
        <v>746</v>
      </c>
      <c r="I14906">
        <v>1</v>
      </c>
      <c r="K14906" s="16">
        <f t="shared" si="736"/>
        <v>90950</v>
      </c>
      <c r="L14906" s="16">
        <f t="shared" si="735"/>
        <v>95736.84210526316</v>
      </c>
      <c r="M14906" s="16">
        <f t="shared" si="737"/>
        <v>108791.86602870813</v>
      </c>
      <c r="N14906" t="e">
        <f>INDEX(XML!$A$2:$R$782,MATCH(C14906,XML!$D$2:$D$737,0),2)</f>
        <v>#N/A</v>
      </c>
    </row>
    <row r="14907" spans="1:14" ht="78.75" x14ac:dyDescent="0.2">
      <c r="A14907">
        <v>65810</v>
      </c>
      <c r="B14907" t="s">
        <v>34657</v>
      </c>
      <c r="C14907" s="15" t="s">
        <v>34658</v>
      </c>
      <c r="D14907" s="15" t="s">
        <v>34659</v>
      </c>
      <c r="E14907">
        <v>85000</v>
      </c>
      <c r="F14907">
        <v>149452</v>
      </c>
      <c r="H14907">
        <v>47</v>
      </c>
      <c r="I14907">
        <v>1</v>
      </c>
      <c r="K14907" s="16">
        <f t="shared" si="736"/>
        <v>90950</v>
      </c>
      <c r="L14907" s="16">
        <f t="shared" si="735"/>
        <v>95736.84210526316</v>
      </c>
      <c r="M14907" s="16">
        <f t="shared" si="737"/>
        <v>108791.86602870813</v>
      </c>
      <c r="N14907" t="e">
        <f>INDEX(XML!$A$2:$R$782,MATCH(C14907,XML!$D$2:$D$737,0),2)</f>
        <v>#N/A</v>
      </c>
    </row>
    <row r="14908" spans="1:14" ht="101.25" x14ac:dyDescent="0.2">
      <c r="A14908">
        <v>31998</v>
      </c>
      <c r="B14908">
        <v>68097</v>
      </c>
      <c r="C14908" s="15" t="s">
        <v>16926</v>
      </c>
      <c r="D14908" s="15" t="s">
        <v>16927</v>
      </c>
      <c r="E14908">
        <v>16403</v>
      </c>
      <c r="F14908">
        <v>22964</v>
      </c>
      <c r="H14908">
        <v>20</v>
      </c>
      <c r="K14908" s="16">
        <f t="shared" si="736"/>
        <v>18371.36</v>
      </c>
      <c r="L14908" s="16">
        <f t="shared" si="735"/>
        <v>19338.273684210526</v>
      </c>
      <c r="M14908" s="16">
        <f t="shared" si="737"/>
        <v>21975.311004784689</v>
      </c>
      <c r="N14908" t="e">
        <f>INDEX(XML!$A$2:$R$782,MATCH(C14908,XML!$D$2:$D$737,0),2)</f>
        <v>#N/A</v>
      </c>
    </row>
    <row r="14909" spans="1:14" ht="157.5" x14ac:dyDescent="0.2">
      <c r="A14909">
        <v>31996</v>
      </c>
      <c r="B14909">
        <v>68093</v>
      </c>
      <c r="C14909" s="15" t="s">
        <v>20023</v>
      </c>
      <c r="D14909" s="15" t="s">
        <v>20024</v>
      </c>
      <c r="E14909">
        <v>59936</v>
      </c>
      <c r="F14909">
        <v>95742</v>
      </c>
      <c r="H14909">
        <v>8</v>
      </c>
      <c r="K14909" s="16">
        <f t="shared" si="736"/>
        <v>64131.520000000004</v>
      </c>
      <c r="L14909" s="16">
        <f t="shared" si="735"/>
        <v>67506.863157894739</v>
      </c>
      <c r="M14909" s="16">
        <f t="shared" si="737"/>
        <v>76712.344497607657</v>
      </c>
      <c r="N14909" t="e">
        <f>INDEX(XML!$A$2:$R$782,MATCH(C14909,XML!$D$2:$D$737,0),2)</f>
        <v>#N/A</v>
      </c>
    </row>
    <row r="14910" spans="1:14" ht="67.5" x14ac:dyDescent="0.2">
      <c r="A14910">
        <v>78614</v>
      </c>
      <c r="B14910" t="s">
        <v>38604</v>
      </c>
      <c r="C14910" s="15" t="s">
        <v>38605</v>
      </c>
      <c r="D14910" s="15" t="s">
        <v>38606</v>
      </c>
      <c r="E14910">
        <v>60000</v>
      </c>
      <c r="F14910">
        <v>70000</v>
      </c>
      <c r="H14910">
        <v>2</v>
      </c>
      <c r="K14910" s="16">
        <f t="shared" si="736"/>
        <v>64200</v>
      </c>
      <c r="L14910" s="16">
        <f t="shared" si="735"/>
        <v>67578.947368421053</v>
      </c>
      <c r="M14910" s="16">
        <f t="shared" si="737"/>
        <v>76794.258373205739</v>
      </c>
      <c r="N14910" t="e">
        <f>INDEX(XML!$A$2:$R$782,MATCH(C14910,XML!$D$2:$D$737,0),2)</f>
        <v>#N/A</v>
      </c>
    </row>
    <row r="14911" spans="1:14" ht="78.75" x14ac:dyDescent="0.2">
      <c r="A14911">
        <v>78623</v>
      </c>
      <c r="B14911" t="s">
        <v>38607</v>
      </c>
      <c r="C14911" s="15" t="s">
        <v>38608</v>
      </c>
      <c r="D14911" s="15" t="s">
        <v>38609</v>
      </c>
      <c r="E14911">
        <v>78000</v>
      </c>
      <c r="F14911">
        <v>88138</v>
      </c>
      <c r="H14911">
        <v>6</v>
      </c>
      <c r="K14911" s="16">
        <f t="shared" si="736"/>
        <v>83460</v>
      </c>
      <c r="L14911" s="16">
        <f t="shared" si="735"/>
        <v>87852.631578947374</v>
      </c>
      <c r="M14911" s="16">
        <f t="shared" si="737"/>
        <v>99832.535885167483</v>
      </c>
      <c r="N14911" t="e">
        <f>INDEX(XML!$A$2:$R$782,MATCH(C14911,XML!$D$2:$D$737,0),2)</f>
        <v>#N/A</v>
      </c>
    </row>
    <row r="14912" spans="1:14" ht="67.5" x14ac:dyDescent="0.2">
      <c r="A14912">
        <v>78609</v>
      </c>
      <c r="B14912" t="s">
        <v>38610</v>
      </c>
      <c r="C14912" s="15" t="s">
        <v>38611</v>
      </c>
      <c r="D14912" s="15" t="s">
        <v>38612</v>
      </c>
      <c r="E14912">
        <v>26000</v>
      </c>
      <c r="F14912">
        <v>35000</v>
      </c>
      <c r="H14912">
        <v>9</v>
      </c>
      <c r="K14912" s="16">
        <f t="shared" si="736"/>
        <v>29120</v>
      </c>
      <c r="L14912" s="16">
        <f t="shared" si="735"/>
        <v>30652.63157894737</v>
      </c>
      <c r="M14912" s="16">
        <f t="shared" si="737"/>
        <v>34832.535885167468</v>
      </c>
      <c r="N14912" t="e">
        <f>INDEX(XML!$A$2:$R$782,MATCH(C14912,XML!$D$2:$D$737,0),2)</f>
        <v>#N/A</v>
      </c>
    </row>
    <row r="14913" spans="1:14" ht="67.5" x14ac:dyDescent="0.2">
      <c r="A14913">
        <v>78611</v>
      </c>
      <c r="B14913" t="s">
        <v>38613</v>
      </c>
      <c r="C14913" s="15" t="s">
        <v>38614</v>
      </c>
      <c r="D14913" s="15" t="s">
        <v>38615</v>
      </c>
      <c r="E14913">
        <v>35000</v>
      </c>
      <c r="F14913">
        <v>50000</v>
      </c>
      <c r="H14913">
        <v>3</v>
      </c>
      <c r="K14913" s="16">
        <f t="shared" si="736"/>
        <v>39200</v>
      </c>
      <c r="L14913" s="16">
        <f t="shared" si="735"/>
        <v>41263.15789473684</v>
      </c>
      <c r="M14913" s="16">
        <f t="shared" si="737"/>
        <v>46889.952153110047</v>
      </c>
      <c r="N14913" t="e">
        <f>INDEX(XML!$A$2:$R$782,MATCH(C14913,XML!$D$2:$D$737,0),2)</f>
        <v>#N/A</v>
      </c>
    </row>
    <row r="14914" spans="1:14" ht="67.5" x14ac:dyDescent="0.2">
      <c r="A14914">
        <v>78610</v>
      </c>
      <c r="B14914" t="s">
        <v>38616</v>
      </c>
      <c r="C14914" s="15" t="s">
        <v>38617</v>
      </c>
      <c r="D14914" s="15" t="s">
        <v>38618</v>
      </c>
      <c r="E14914">
        <v>32000</v>
      </c>
      <c r="F14914">
        <v>45000</v>
      </c>
      <c r="H14914">
        <v>1</v>
      </c>
      <c r="K14914" s="16">
        <f t="shared" si="736"/>
        <v>35840</v>
      </c>
      <c r="L14914" s="16">
        <f t="shared" si="735"/>
        <v>37726.315789473687</v>
      </c>
      <c r="M14914" s="16">
        <f t="shared" si="737"/>
        <v>42870.81339712919</v>
      </c>
      <c r="N14914" t="e">
        <f>INDEX(XML!$A$2:$R$782,MATCH(C14914,XML!$D$2:$D$737,0),2)</f>
        <v>#N/A</v>
      </c>
    </row>
    <row r="14915" spans="1:14" ht="78.75" x14ac:dyDescent="0.2">
      <c r="A14915">
        <v>78615</v>
      </c>
      <c r="B14915" t="s">
        <v>38619</v>
      </c>
      <c r="C14915" s="15" t="s">
        <v>38620</v>
      </c>
      <c r="D14915" s="15" t="s">
        <v>38621</v>
      </c>
      <c r="E14915">
        <v>78000</v>
      </c>
      <c r="F14915">
        <v>88138</v>
      </c>
      <c r="H14915">
        <v>6</v>
      </c>
      <c r="K14915" s="16">
        <f t="shared" si="736"/>
        <v>83460</v>
      </c>
      <c r="L14915" s="16">
        <f t="shared" si="735"/>
        <v>87852.631578947374</v>
      </c>
      <c r="M14915" s="16">
        <f t="shared" si="737"/>
        <v>99832.535885167483</v>
      </c>
      <c r="N14915" t="e">
        <f>INDEX(XML!$A$2:$R$782,MATCH(C14915,XML!$D$2:$D$737,0),2)</f>
        <v>#N/A</v>
      </c>
    </row>
    <row r="14916" spans="1:14" ht="15.75" x14ac:dyDescent="0.25">
      <c r="A14916" s="184" t="s">
        <v>37836</v>
      </c>
      <c r="B14916" s="184"/>
      <c r="C14916" s="185"/>
      <c r="D14916" s="185"/>
      <c r="E14916" s="184"/>
      <c r="F14916" s="184"/>
      <c r="G14916" s="184"/>
      <c r="H14916" s="184"/>
      <c r="I14916" s="184"/>
      <c r="J14916" s="184"/>
      <c r="K14916" s="16">
        <f t="shared" si="736"/>
        <v>0</v>
      </c>
      <c r="L14916" s="16">
        <f t="shared" si="735"/>
        <v>0</v>
      </c>
      <c r="M14916" s="16">
        <f t="shared" si="737"/>
        <v>0</v>
      </c>
      <c r="N14916" t="e">
        <f>INDEX(XML!$A$2:$R$782,MATCH(C14916,XML!$D$2:$D$737,0),2)</f>
        <v>#N/A</v>
      </c>
    </row>
    <row r="14917" spans="1:14" ht="67.5" x14ac:dyDescent="0.2">
      <c r="A14917">
        <v>67207</v>
      </c>
      <c r="B14917" t="s">
        <v>37837</v>
      </c>
      <c r="C14917" s="15" t="s">
        <v>37838</v>
      </c>
      <c r="D14917" s="15" t="s">
        <v>39291</v>
      </c>
      <c r="E14917">
        <v>13000</v>
      </c>
      <c r="F14917">
        <v>14000</v>
      </c>
      <c r="H14917" t="s">
        <v>746</v>
      </c>
      <c r="K14917" s="16">
        <f t="shared" si="736"/>
        <v>14560</v>
      </c>
      <c r="L14917" s="16">
        <f t="shared" ref="L14917:L14980" si="738">K14917*100/95</f>
        <v>15326.315789473685</v>
      </c>
      <c r="M14917" s="16">
        <f t="shared" si="737"/>
        <v>17416.267942583734</v>
      </c>
      <c r="N14917" t="e">
        <f>INDEX(XML!$A$2:$R$782,MATCH(C14917,XML!$D$2:$D$737,0),2)</f>
        <v>#N/A</v>
      </c>
    </row>
    <row r="14918" spans="1:14" ht="15.75" x14ac:dyDescent="0.25">
      <c r="A14918" s="184" t="s">
        <v>10581</v>
      </c>
      <c r="B14918" s="184"/>
      <c r="C14918" s="185"/>
      <c r="D14918" s="185"/>
      <c r="E14918" s="184"/>
      <c r="F14918" s="184"/>
      <c r="G14918" s="184"/>
      <c r="H14918" s="184"/>
      <c r="I14918" s="184"/>
      <c r="J14918" s="184"/>
      <c r="K14918" s="16">
        <f t="shared" si="736"/>
        <v>0</v>
      </c>
      <c r="L14918" s="16">
        <f t="shared" si="738"/>
        <v>0</v>
      </c>
      <c r="M14918" s="16">
        <f t="shared" si="737"/>
        <v>0</v>
      </c>
      <c r="N14918" t="e">
        <f>INDEX(XML!$A$2:$R$782,MATCH(C14918,XML!$D$2:$D$737,0),2)</f>
        <v>#N/A</v>
      </c>
    </row>
    <row r="14919" spans="1:14" ht="123.75" x14ac:dyDescent="0.2">
      <c r="A14919">
        <v>32014</v>
      </c>
      <c r="B14919">
        <v>68099</v>
      </c>
      <c r="C14919" s="15" t="s">
        <v>30544</v>
      </c>
      <c r="D14919" s="15" t="s">
        <v>30545</v>
      </c>
      <c r="E14919">
        <v>7650</v>
      </c>
      <c r="F14919">
        <v>11268</v>
      </c>
      <c r="H14919">
        <v>19</v>
      </c>
      <c r="K14919" s="16">
        <f t="shared" si="736"/>
        <v>8568</v>
      </c>
      <c r="L14919" s="16">
        <f t="shared" si="738"/>
        <v>9018.9473684210534</v>
      </c>
      <c r="M14919" s="16">
        <f t="shared" si="737"/>
        <v>10248.803827751197</v>
      </c>
      <c r="N14919" t="e">
        <f>INDEX(XML!$A$2:$R$782,MATCH(C14919,XML!$D$2:$D$737,0),2)</f>
        <v>#N/A</v>
      </c>
    </row>
    <row r="14920" spans="1:14" ht="123.75" x14ac:dyDescent="0.2">
      <c r="A14920">
        <v>32017</v>
      </c>
      <c r="B14920">
        <v>68102</v>
      </c>
      <c r="C14920" s="15" t="s">
        <v>30546</v>
      </c>
      <c r="D14920" s="15" t="s">
        <v>30547</v>
      </c>
      <c r="E14920">
        <v>8585</v>
      </c>
      <c r="F14920">
        <v>12678</v>
      </c>
      <c r="H14920">
        <v>1</v>
      </c>
      <c r="K14920" s="16">
        <f t="shared" si="736"/>
        <v>9615.2000000000007</v>
      </c>
      <c r="L14920" s="16">
        <f t="shared" si="738"/>
        <v>10121.263157894738</v>
      </c>
      <c r="M14920" s="16">
        <f t="shared" si="737"/>
        <v>11501.435406698567</v>
      </c>
      <c r="N14920" t="e">
        <f>INDEX(XML!$A$2:$R$782,MATCH(C14920,XML!$D$2:$D$737,0),2)</f>
        <v>#N/A</v>
      </c>
    </row>
    <row r="14921" spans="1:14" ht="56.25" x14ac:dyDescent="0.2">
      <c r="A14921">
        <v>78617</v>
      </c>
      <c r="B14921" t="s">
        <v>38622</v>
      </c>
      <c r="C14921" s="15" t="s">
        <v>38623</v>
      </c>
      <c r="D14921" s="15" t="s">
        <v>38624</v>
      </c>
      <c r="E14921">
        <v>12000</v>
      </c>
      <c r="F14921">
        <v>20000</v>
      </c>
      <c r="H14921">
        <v>1</v>
      </c>
      <c r="K14921" s="16">
        <f t="shared" si="736"/>
        <v>13440</v>
      </c>
      <c r="L14921" s="16">
        <f t="shared" si="738"/>
        <v>14147.368421052632</v>
      </c>
      <c r="M14921" s="16">
        <f t="shared" si="737"/>
        <v>16076.555023923445</v>
      </c>
      <c r="N14921" t="e">
        <f>INDEX(XML!$A$2:$R$782,MATCH(C14921,XML!$D$2:$D$737,0),2)</f>
        <v>#N/A</v>
      </c>
    </row>
    <row r="14922" spans="1:14" ht="67.5" x14ac:dyDescent="0.2">
      <c r="A14922">
        <v>78624</v>
      </c>
      <c r="B14922" t="s">
        <v>38625</v>
      </c>
      <c r="C14922" s="15" t="s">
        <v>38626</v>
      </c>
      <c r="D14922" s="15" t="s">
        <v>38627</v>
      </c>
      <c r="E14922">
        <v>15000</v>
      </c>
      <c r="F14922">
        <v>20000</v>
      </c>
      <c r="H14922">
        <v>7</v>
      </c>
      <c r="K14922" s="16">
        <f t="shared" si="736"/>
        <v>16800</v>
      </c>
      <c r="L14922" s="16">
        <f t="shared" si="738"/>
        <v>17684.21052631579</v>
      </c>
      <c r="M14922" s="16">
        <f t="shared" si="737"/>
        <v>20095.693779904308</v>
      </c>
      <c r="N14922" t="e">
        <f>INDEX(XML!$A$2:$R$782,MATCH(C14922,XML!$D$2:$D$737,0),2)</f>
        <v>#N/A</v>
      </c>
    </row>
    <row r="14923" spans="1:14" ht="56.25" x14ac:dyDescent="0.2">
      <c r="A14923">
        <v>78619</v>
      </c>
      <c r="B14923" t="s">
        <v>38628</v>
      </c>
      <c r="C14923" s="15" t="s">
        <v>38629</v>
      </c>
      <c r="D14923" s="15" t="s">
        <v>38630</v>
      </c>
      <c r="E14923">
        <v>15000</v>
      </c>
      <c r="F14923">
        <v>20000</v>
      </c>
      <c r="H14923">
        <v>7</v>
      </c>
      <c r="K14923" s="16">
        <f t="shared" si="736"/>
        <v>16800</v>
      </c>
      <c r="L14923" s="16">
        <f t="shared" si="738"/>
        <v>17684.21052631579</v>
      </c>
      <c r="M14923" s="16">
        <f t="shared" si="737"/>
        <v>20095.693779904308</v>
      </c>
      <c r="N14923" t="e">
        <f>INDEX(XML!$A$2:$R$782,MATCH(C14923,XML!$D$2:$D$737,0),2)</f>
        <v>#N/A</v>
      </c>
    </row>
    <row r="14924" spans="1:14" ht="15.75" x14ac:dyDescent="0.25">
      <c r="A14924" s="184" t="s">
        <v>10580</v>
      </c>
      <c r="B14924" s="184"/>
      <c r="C14924" s="185"/>
      <c r="D14924" s="185"/>
      <c r="E14924" s="184"/>
      <c r="F14924" s="184"/>
      <c r="G14924" s="184"/>
      <c r="H14924" s="184"/>
      <c r="I14924" s="184"/>
      <c r="J14924" s="184"/>
      <c r="K14924" s="16">
        <f t="shared" si="736"/>
        <v>0</v>
      </c>
      <c r="L14924" s="16">
        <f t="shared" si="738"/>
        <v>0</v>
      </c>
      <c r="M14924" s="16">
        <f t="shared" si="737"/>
        <v>0</v>
      </c>
      <c r="N14924" t="e">
        <f>INDEX(XML!$A$2:$R$782,MATCH(C14924,XML!$D$2:$D$737,0),2)</f>
        <v>#N/A</v>
      </c>
    </row>
    <row r="14925" spans="1:14" ht="56.25" x14ac:dyDescent="0.2">
      <c r="A14925">
        <v>30343</v>
      </c>
      <c r="B14925">
        <v>64756</v>
      </c>
      <c r="C14925" s="15" t="s">
        <v>41628</v>
      </c>
      <c r="D14925" s="15" t="s">
        <v>41629</v>
      </c>
      <c r="E14925">
        <v>4492</v>
      </c>
      <c r="F14925">
        <v>6402</v>
      </c>
      <c r="I14925">
        <v>1</v>
      </c>
      <c r="K14925" s="16">
        <f t="shared" ref="K14925:K14978" si="739">IF(E14925&gt;49999,E14925+E14925*0.07,IF(E14925&lt;=49999,E14925+E14925*0.12))</f>
        <v>5031.04</v>
      </c>
      <c r="L14925" s="16">
        <f t="shared" si="738"/>
        <v>5295.8315789473681</v>
      </c>
      <c r="M14925" s="16">
        <f t="shared" ref="M14925:M14978" si="740">IF(COUNTIF(C14925,"*Dahua*"),F14925-10,L14925*100/88)</f>
        <v>6017.9904306220096</v>
      </c>
      <c r="N14925" t="e">
        <f>INDEX(XML!$A$2:$R$782,MATCH(C14925,XML!$D$2:$D$737,0),2)</f>
        <v>#N/A</v>
      </c>
    </row>
    <row r="14926" spans="1:14" ht="56.25" x14ac:dyDescent="0.2">
      <c r="A14926">
        <v>30344</v>
      </c>
      <c r="B14926">
        <v>64757</v>
      </c>
      <c r="C14926" s="15" t="s">
        <v>41622</v>
      </c>
      <c r="D14926" s="15" t="s">
        <v>41623</v>
      </c>
      <c r="E14926">
        <v>5362</v>
      </c>
      <c r="F14926">
        <v>7641</v>
      </c>
      <c r="K14926" s="16">
        <f t="shared" si="739"/>
        <v>6005.44</v>
      </c>
      <c r="L14926" s="16">
        <f t="shared" si="738"/>
        <v>6321.515789473684</v>
      </c>
      <c r="M14926" s="16">
        <f t="shared" si="740"/>
        <v>7183.5406698564593</v>
      </c>
      <c r="N14926" t="e">
        <f>INDEX(XML!$A$2:$R$782,MATCH(C14926,XML!$D$2:$D$737,0),2)</f>
        <v>#N/A</v>
      </c>
    </row>
    <row r="14927" spans="1:14" ht="56.25" x14ac:dyDescent="0.2">
      <c r="A14927">
        <v>30345</v>
      </c>
      <c r="B14927">
        <v>64758</v>
      </c>
      <c r="C14927" s="15" t="s">
        <v>41630</v>
      </c>
      <c r="D14927" s="15" t="s">
        <v>41631</v>
      </c>
      <c r="E14927">
        <v>6929</v>
      </c>
      <c r="F14927">
        <v>9874</v>
      </c>
      <c r="H14927">
        <v>20</v>
      </c>
      <c r="K14927" s="16">
        <f t="shared" si="739"/>
        <v>7760.48</v>
      </c>
      <c r="L14927" s="16">
        <f t="shared" si="738"/>
        <v>8168.9263157894738</v>
      </c>
      <c r="M14927" s="16">
        <f t="shared" si="740"/>
        <v>9282.8708133971304</v>
      </c>
      <c r="N14927" t="e">
        <f>INDEX(XML!$A$2:$R$782,MATCH(C14927,XML!$D$2:$D$737,0),2)</f>
        <v>#N/A</v>
      </c>
    </row>
    <row r="14928" spans="1:14" ht="56.25" x14ac:dyDescent="0.2">
      <c r="A14928">
        <v>30346</v>
      </c>
      <c r="B14928">
        <v>64759</v>
      </c>
      <c r="C14928" s="15" t="s">
        <v>41626</v>
      </c>
      <c r="D14928" s="15" t="s">
        <v>41627</v>
      </c>
      <c r="E14928">
        <v>7938</v>
      </c>
      <c r="F14928">
        <v>11312</v>
      </c>
      <c r="H14928" t="s">
        <v>746</v>
      </c>
      <c r="K14928" s="16">
        <f t="shared" si="739"/>
        <v>8890.56</v>
      </c>
      <c r="L14928" s="16">
        <f t="shared" si="738"/>
        <v>9358.484210526316</v>
      </c>
      <c r="M14928" s="16">
        <f t="shared" si="740"/>
        <v>10634.64114832536</v>
      </c>
      <c r="N14928" t="e">
        <f>INDEX(XML!$A$2:$R$782,MATCH(C14928,XML!$D$2:$D$737,0),2)</f>
        <v>#N/A</v>
      </c>
    </row>
    <row r="14929" spans="1:14" ht="56.25" x14ac:dyDescent="0.2">
      <c r="A14929">
        <v>30342</v>
      </c>
      <c r="B14929">
        <v>64755</v>
      </c>
      <c r="C14929" s="15" t="s">
        <v>41624</v>
      </c>
      <c r="D14929" s="15" t="s">
        <v>41625</v>
      </c>
      <c r="E14929">
        <v>9207</v>
      </c>
      <c r="F14929">
        <v>13120</v>
      </c>
      <c r="H14929" t="s">
        <v>746</v>
      </c>
      <c r="K14929" s="16">
        <f t="shared" si="739"/>
        <v>10311.84</v>
      </c>
      <c r="L14929" s="16">
        <f t="shared" si="738"/>
        <v>10854.568421052632</v>
      </c>
      <c r="M14929" s="16">
        <f t="shared" si="740"/>
        <v>12334.736842105263</v>
      </c>
      <c r="N14929" t="e">
        <f>INDEX(XML!$A$2:$R$782,MATCH(C14929,XML!$D$2:$D$737,0),2)</f>
        <v>#N/A</v>
      </c>
    </row>
    <row r="14930" spans="1:14" ht="56.25" x14ac:dyDescent="0.2">
      <c r="A14930">
        <v>59337</v>
      </c>
      <c r="B14930">
        <v>64106</v>
      </c>
      <c r="C14930" s="15" t="s">
        <v>41611</v>
      </c>
      <c r="D14930" s="15" t="s">
        <v>41612</v>
      </c>
      <c r="E14930">
        <v>4654</v>
      </c>
      <c r="F14930">
        <v>6632</v>
      </c>
      <c r="I14930">
        <v>2</v>
      </c>
      <c r="K14930" s="16">
        <f t="shared" si="739"/>
        <v>5212.4799999999996</v>
      </c>
      <c r="L14930" s="16">
        <f t="shared" si="738"/>
        <v>5486.8210526315779</v>
      </c>
      <c r="M14930" s="16">
        <f t="shared" si="740"/>
        <v>6235.0239234449746</v>
      </c>
      <c r="N14930" t="e">
        <f>INDEX(XML!$A$2:$R$782,MATCH(C14930,XML!$D$2:$D$737,0),2)</f>
        <v>#N/A</v>
      </c>
    </row>
    <row r="14931" spans="1:14" ht="67.5" x14ac:dyDescent="0.2">
      <c r="A14931">
        <v>30350</v>
      </c>
      <c r="B14931">
        <v>64763</v>
      </c>
      <c r="C14931" s="15" t="s">
        <v>41632</v>
      </c>
      <c r="D14931" s="15" t="s">
        <v>41633</v>
      </c>
      <c r="E14931">
        <v>10589</v>
      </c>
      <c r="F14931">
        <v>15089</v>
      </c>
      <c r="H14931">
        <v>20</v>
      </c>
      <c r="K14931" s="16">
        <f t="shared" si="739"/>
        <v>11859.68</v>
      </c>
      <c r="L14931" s="16">
        <f t="shared" si="738"/>
        <v>12483.873684210526</v>
      </c>
      <c r="M14931" s="16">
        <f t="shared" si="740"/>
        <v>14186.22009569378</v>
      </c>
      <c r="N14931" t="e">
        <f>INDEX(XML!$A$2:$R$782,MATCH(C14931,XML!$D$2:$D$737,0),2)</f>
        <v>#N/A</v>
      </c>
    </row>
    <row r="14932" spans="1:14" ht="67.5" x14ac:dyDescent="0.2">
      <c r="A14932">
        <v>30334</v>
      </c>
      <c r="B14932">
        <v>64144</v>
      </c>
      <c r="C14932" s="15" t="s">
        <v>48667</v>
      </c>
      <c r="D14932" s="15" t="s">
        <v>48668</v>
      </c>
      <c r="E14932">
        <v>11834</v>
      </c>
      <c r="F14932">
        <v>16568</v>
      </c>
      <c r="K14932" s="16">
        <f t="shared" si="739"/>
        <v>13254.08</v>
      </c>
      <c r="L14932" s="16">
        <f t="shared" si="738"/>
        <v>13951.663157894736</v>
      </c>
      <c r="M14932" s="16">
        <f t="shared" si="740"/>
        <v>15854.162679425837</v>
      </c>
      <c r="N14932" t="e">
        <f>INDEX(XML!$A$2:$R$782,MATCH(C14932,XML!$D$2:$D$737,0),2)</f>
        <v>#N/A</v>
      </c>
    </row>
    <row r="14933" spans="1:14" ht="78.75" x14ac:dyDescent="0.2">
      <c r="A14933">
        <v>59338</v>
      </c>
      <c r="B14933" t="s">
        <v>41613</v>
      </c>
      <c r="C14933" s="15" t="s">
        <v>41614</v>
      </c>
      <c r="D14933" s="15" t="s">
        <v>41615</v>
      </c>
      <c r="E14933">
        <v>12987</v>
      </c>
      <c r="F14933">
        <v>18182</v>
      </c>
      <c r="H14933">
        <v>4</v>
      </c>
      <c r="K14933" s="16">
        <f t="shared" si="739"/>
        <v>14545.44</v>
      </c>
      <c r="L14933" s="16">
        <f t="shared" si="738"/>
        <v>15310.989473684211</v>
      </c>
      <c r="M14933" s="16">
        <f t="shared" si="740"/>
        <v>17398.851674641148</v>
      </c>
      <c r="N14933" t="e">
        <f>INDEX(XML!$A$2:$R$782,MATCH(C14933,XML!$D$2:$D$737,0),2)</f>
        <v>#N/A</v>
      </c>
    </row>
    <row r="14934" spans="1:14" ht="78.75" x14ac:dyDescent="0.2">
      <c r="A14934">
        <v>63951</v>
      </c>
      <c r="B14934" t="s">
        <v>41619</v>
      </c>
      <c r="C14934" s="15" t="s">
        <v>41620</v>
      </c>
      <c r="D14934" s="15" t="s">
        <v>41621</v>
      </c>
      <c r="E14934">
        <v>14870</v>
      </c>
      <c r="F14934">
        <v>20818</v>
      </c>
      <c r="H14934">
        <v>11</v>
      </c>
      <c r="K14934" s="16">
        <f t="shared" si="739"/>
        <v>16654.400000000001</v>
      </c>
      <c r="L14934" s="16">
        <f t="shared" si="738"/>
        <v>17530.947368421053</v>
      </c>
      <c r="M14934" s="16">
        <f t="shared" si="740"/>
        <v>19921.531100478471</v>
      </c>
      <c r="N14934" t="e">
        <f>INDEX(XML!$A$2:$R$782,MATCH(C14934,XML!$D$2:$D$737,0),2)</f>
        <v>#N/A</v>
      </c>
    </row>
    <row r="14935" spans="1:14" ht="78.75" x14ac:dyDescent="0.2">
      <c r="A14935">
        <v>59339</v>
      </c>
      <c r="B14935" t="s">
        <v>41616</v>
      </c>
      <c r="C14935" s="15" t="s">
        <v>41617</v>
      </c>
      <c r="D14935" s="15" t="s">
        <v>41618</v>
      </c>
      <c r="E14935">
        <v>14867</v>
      </c>
      <c r="F14935">
        <v>22667</v>
      </c>
      <c r="H14935">
        <v>4</v>
      </c>
      <c r="K14935" s="16">
        <f t="shared" si="739"/>
        <v>16651.04</v>
      </c>
      <c r="L14935" s="16">
        <f t="shared" si="738"/>
        <v>17527.410526315791</v>
      </c>
      <c r="M14935" s="16">
        <f t="shared" si="740"/>
        <v>19917.511961722488</v>
      </c>
      <c r="N14935" t="e">
        <f>INDEX(XML!$A$2:$R$782,MATCH(C14935,XML!$D$2:$D$737,0),2)</f>
        <v>#N/A</v>
      </c>
    </row>
    <row r="14936" spans="1:14" ht="15.75" x14ac:dyDescent="0.25">
      <c r="A14936" s="184" t="s">
        <v>10582</v>
      </c>
      <c r="B14936" s="184"/>
      <c r="C14936" s="185"/>
      <c r="D14936" s="185"/>
      <c r="E14936" s="184"/>
      <c r="F14936" s="184"/>
      <c r="G14936" s="184"/>
      <c r="H14936" s="184"/>
      <c r="I14936" s="184"/>
      <c r="J14936" s="184"/>
      <c r="K14936" s="16">
        <f t="shared" si="739"/>
        <v>0</v>
      </c>
      <c r="L14936" s="16">
        <f t="shared" si="738"/>
        <v>0</v>
      </c>
      <c r="M14936" s="16">
        <f t="shared" si="740"/>
        <v>0</v>
      </c>
      <c r="N14936" t="e">
        <f>INDEX(XML!$A$2:$R$782,MATCH(C14936,XML!$D$2:$D$737,0),2)</f>
        <v>#N/A</v>
      </c>
    </row>
    <row r="14937" spans="1:14" ht="45" x14ac:dyDescent="0.2">
      <c r="A14937">
        <v>32323</v>
      </c>
      <c r="B14937" t="s">
        <v>10617</v>
      </c>
      <c r="C14937" s="15" t="s">
        <v>10618</v>
      </c>
      <c r="D14937" s="15" t="s">
        <v>10619</v>
      </c>
      <c r="E14937">
        <v>37040</v>
      </c>
      <c r="F14937">
        <v>43576</v>
      </c>
      <c r="K14937" s="16">
        <f t="shared" si="739"/>
        <v>41484.800000000003</v>
      </c>
      <c r="L14937" s="16">
        <f t="shared" si="738"/>
        <v>43668.210526315794</v>
      </c>
      <c r="M14937" s="16">
        <f t="shared" si="740"/>
        <v>49622.966507177036</v>
      </c>
      <c r="N14937" t="e">
        <f>INDEX(XML!$A$2:$R$782,MATCH(C14937,XML!$D$2:$D$737,0),2)</f>
        <v>#N/A</v>
      </c>
    </row>
    <row r="14938" spans="1:14" ht="67.5" x14ac:dyDescent="0.2">
      <c r="A14938">
        <v>32324</v>
      </c>
      <c r="B14938" t="s">
        <v>10622</v>
      </c>
      <c r="C14938" s="15" t="s">
        <v>10623</v>
      </c>
      <c r="D14938" s="15" t="s">
        <v>10624</v>
      </c>
      <c r="E14938">
        <v>63758</v>
      </c>
      <c r="F14938">
        <v>75013</v>
      </c>
      <c r="K14938" s="16">
        <f t="shared" si="739"/>
        <v>68221.06</v>
      </c>
      <c r="L14938" s="16">
        <f t="shared" si="738"/>
        <v>71811.642105263163</v>
      </c>
      <c r="M14938" s="16">
        <f t="shared" si="740"/>
        <v>81604.138755980865</v>
      </c>
      <c r="N14938" t="e">
        <f>INDEX(XML!$A$2:$R$782,MATCH(C14938,XML!$D$2:$D$737,0),2)</f>
        <v>#N/A</v>
      </c>
    </row>
    <row r="14939" spans="1:14" ht="45" x14ac:dyDescent="0.2">
      <c r="A14939">
        <v>32325</v>
      </c>
      <c r="B14939" t="s">
        <v>10612</v>
      </c>
      <c r="C14939" s="15" t="s">
        <v>10613</v>
      </c>
      <c r="D14939" s="15" t="s">
        <v>10614</v>
      </c>
      <c r="E14939">
        <v>38774</v>
      </c>
      <c r="F14939">
        <v>45616</v>
      </c>
      <c r="K14939" s="16">
        <f t="shared" si="739"/>
        <v>43426.879999999997</v>
      </c>
      <c r="L14939" s="16">
        <f t="shared" si="738"/>
        <v>45712.505263157895</v>
      </c>
      <c r="M14939" s="16">
        <f t="shared" si="740"/>
        <v>51946.02870813397</v>
      </c>
      <c r="N14939" t="e">
        <f>INDEX(XML!$A$2:$R$782,MATCH(C14939,XML!$D$2:$D$737,0),2)</f>
        <v>#N/A</v>
      </c>
    </row>
    <row r="14940" spans="1:14" ht="67.5" x14ac:dyDescent="0.2">
      <c r="A14940">
        <v>32337</v>
      </c>
      <c r="B14940" t="s">
        <v>10700</v>
      </c>
      <c r="C14940" s="15" t="s">
        <v>10701</v>
      </c>
      <c r="D14940" s="15" t="s">
        <v>10702</v>
      </c>
      <c r="E14940">
        <v>60312</v>
      </c>
      <c r="F14940">
        <v>70963</v>
      </c>
      <c r="H14940">
        <v>32</v>
      </c>
      <c r="K14940" s="16">
        <f t="shared" si="739"/>
        <v>64533.84</v>
      </c>
      <c r="L14940" s="16">
        <f t="shared" si="738"/>
        <v>67930.357894736837</v>
      </c>
      <c r="M14940" s="16">
        <f t="shared" si="740"/>
        <v>77193.5885167464</v>
      </c>
      <c r="N14940" t="e">
        <f>INDEX(XML!$A$2:$R$782,MATCH(C14940,XML!$D$2:$D$737,0),2)</f>
        <v>#N/A</v>
      </c>
    </row>
    <row r="14941" spans="1:14" ht="67.5" x14ac:dyDescent="0.2">
      <c r="A14941">
        <v>33342</v>
      </c>
      <c r="B14941" t="s">
        <v>10706</v>
      </c>
      <c r="C14941" s="15" t="s">
        <v>10707</v>
      </c>
      <c r="D14941" s="15" t="s">
        <v>10708</v>
      </c>
      <c r="E14941">
        <v>102515</v>
      </c>
      <c r="F14941">
        <v>120609</v>
      </c>
      <c r="K14941" s="16">
        <f t="shared" si="739"/>
        <v>109691.05</v>
      </c>
      <c r="L14941" s="16">
        <f t="shared" si="738"/>
        <v>115464.26315789473</v>
      </c>
      <c r="M14941" s="16">
        <f t="shared" si="740"/>
        <v>131209.38995215311</v>
      </c>
      <c r="N14941" t="e">
        <f>INDEX(XML!$A$2:$R$782,MATCH(C14941,XML!$D$2:$D$737,0),2)</f>
        <v>#N/A</v>
      </c>
    </row>
    <row r="14942" spans="1:14" ht="67.5" x14ac:dyDescent="0.2">
      <c r="A14942">
        <v>33345</v>
      </c>
      <c r="B14942" t="s">
        <v>10718</v>
      </c>
      <c r="C14942" s="15" t="s">
        <v>10719</v>
      </c>
      <c r="D14942" s="15" t="s">
        <v>10720</v>
      </c>
      <c r="E14942">
        <v>91817</v>
      </c>
      <c r="F14942">
        <v>108023</v>
      </c>
      <c r="K14942" s="16">
        <f t="shared" si="739"/>
        <v>98244.19</v>
      </c>
      <c r="L14942" s="16">
        <f t="shared" si="738"/>
        <v>103414.93684210526</v>
      </c>
      <c r="M14942" s="16">
        <f t="shared" si="740"/>
        <v>117516.97368421052</v>
      </c>
      <c r="N14942" t="e">
        <f>INDEX(XML!$A$2:$R$782,MATCH(C14942,XML!$D$2:$D$737,0),2)</f>
        <v>#N/A</v>
      </c>
    </row>
    <row r="14943" spans="1:14" ht="78.75" x14ac:dyDescent="0.2">
      <c r="A14943">
        <v>33349</v>
      </c>
      <c r="B14943" t="s">
        <v>10703</v>
      </c>
      <c r="C14943" s="15" t="s">
        <v>10704</v>
      </c>
      <c r="D14943" s="15" t="s">
        <v>10705</v>
      </c>
      <c r="E14943">
        <v>156392</v>
      </c>
      <c r="F14943">
        <v>183996</v>
      </c>
      <c r="H14943">
        <v>23</v>
      </c>
      <c r="K14943" s="16">
        <f t="shared" si="739"/>
        <v>167339.44</v>
      </c>
      <c r="L14943" s="16">
        <f t="shared" si="738"/>
        <v>176146.77894736841</v>
      </c>
      <c r="M14943" s="16">
        <f t="shared" si="740"/>
        <v>200166.79425837321</v>
      </c>
      <c r="N14943" t="e">
        <f>INDEX(XML!$A$2:$R$782,MATCH(C14943,XML!$D$2:$D$737,0),2)</f>
        <v>#N/A</v>
      </c>
    </row>
    <row r="14944" spans="1:14" ht="45" x14ac:dyDescent="0.2">
      <c r="A14944">
        <v>35751</v>
      </c>
      <c r="B14944" t="s">
        <v>10903</v>
      </c>
      <c r="C14944" s="15" t="s">
        <v>10904</v>
      </c>
      <c r="D14944" s="15" t="s">
        <v>10905</v>
      </c>
      <c r="E14944">
        <v>131493</v>
      </c>
      <c r="F14944">
        <v>154702</v>
      </c>
      <c r="H14944">
        <v>12</v>
      </c>
      <c r="K14944" s="16">
        <f t="shared" si="739"/>
        <v>140697.51</v>
      </c>
      <c r="L14944" s="16">
        <f t="shared" si="738"/>
        <v>148102.64210526316</v>
      </c>
      <c r="M14944" s="16">
        <f t="shared" si="740"/>
        <v>168298.45693779903</v>
      </c>
      <c r="N14944" t="e">
        <f>INDEX(XML!$A$2:$R$782,MATCH(C14944,XML!$D$2:$D$737,0),2)</f>
        <v>#N/A</v>
      </c>
    </row>
    <row r="14945" spans="1:14" ht="45" x14ac:dyDescent="0.2">
      <c r="A14945">
        <v>36068</v>
      </c>
      <c r="B14945" t="s">
        <v>10906</v>
      </c>
      <c r="C14945" s="15" t="s">
        <v>10907</v>
      </c>
      <c r="D14945" s="15" t="s">
        <v>10908</v>
      </c>
      <c r="E14945">
        <v>267121</v>
      </c>
      <c r="F14945">
        <v>314266</v>
      </c>
      <c r="K14945" s="16">
        <f t="shared" si="739"/>
        <v>285819.46999999997</v>
      </c>
      <c r="L14945" s="16">
        <f t="shared" si="738"/>
        <v>300862.59999999998</v>
      </c>
      <c r="M14945" s="16">
        <f t="shared" si="740"/>
        <v>341889.31818181812</v>
      </c>
      <c r="N14945" t="e">
        <f>INDEX(XML!$A$2:$R$782,MATCH(C14945,XML!$D$2:$D$737,0),2)</f>
        <v>#N/A</v>
      </c>
    </row>
    <row r="14946" spans="1:14" ht="67.5" x14ac:dyDescent="0.2">
      <c r="A14946">
        <v>38078</v>
      </c>
      <c r="B14946" t="s">
        <v>10712</v>
      </c>
      <c r="C14946" s="15" t="s">
        <v>10713</v>
      </c>
      <c r="D14946" s="15" t="s">
        <v>10714</v>
      </c>
      <c r="E14946">
        <v>147503</v>
      </c>
      <c r="F14946">
        <v>173537</v>
      </c>
      <c r="K14946" s="16">
        <f t="shared" si="739"/>
        <v>157828.21</v>
      </c>
      <c r="L14946" s="16">
        <f t="shared" si="738"/>
        <v>166134.95789473684</v>
      </c>
      <c r="M14946" s="16">
        <f t="shared" si="740"/>
        <v>188789.72488038277</v>
      </c>
      <c r="N14946" t="e">
        <f>INDEX(XML!$A$2:$R$782,MATCH(C14946,XML!$D$2:$D$737,0),2)</f>
        <v>#N/A</v>
      </c>
    </row>
    <row r="14947" spans="1:14" ht="45" x14ac:dyDescent="0.2">
      <c r="A14947">
        <v>39212</v>
      </c>
      <c r="B14947" t="s">
        <v>10900</v>
      </c>
      <c r="C14947" s="15" t="s">
        <v>10901</v>
      </c>
      <c r="D14947" s="15" t="s">
        <v>10902</v>
      </c>
      <c r="E14947">
        <v>201475</v>
      </c>
      <c r="F14947">
        <v>237035</v>
      </c>
      <c r="K14947" s="16">
        <f t="shared" si="739"/>
        <v>215578.25</v>
      </c>
      <c r="L14947" s="16">
        <f t="shared" si="738"/>
        <v>226924.47368421053</v>
      </c>
      <c r="M14947" s="16">
        <f t="shared" si="740"/>
        <v>257868.72009569377</v>
      </c>
      <c r="N14947" t="e">
        <f>INDEX(XML!$A$2:$R$782,MATCH(C14947,XML!$D$2:$D$737,0),2)</f>
        <v>#N/A</v>
      </c>
    </row>
    <row r="14948" spans="1:14" ht="45" x14ac:dyDescent="0.2">
      <c r="A14948">
        <v>39245</v>
      </c>
      <c r="B14948" t="s">
        <v>11015</v>
      </c>
      <c r="C14948" s="15" t="s">
        <v>11016</v>
      </c>
      <c r="D14948" s="15" t="s">
        <v>11017</v>
      </c>
      <c r="E14948">
        <v>143228</v>
      </c>
      <c r="F14948">
        <v>168506</v>
      </c>
      <c r="K14948" s="16">
        <f t="shared" si="739"/>
        <v>153253.96</v>
      </c>
      <c r="L14948" s="16">
        <f t="shared" si="738"/>
        <v>161319.95789473684</v>
      </c>
      <c r="M14948" s="16">
        <f t="shared" si="740"/>
        <v>183318.13397129186</v>
      </c>
      <c r="N14948" t="e">
        <f>INDEX(XML!$A$2:$R$782,MATCH(C14948,XML!$D$2:$D$737,0),2)</f>
        <v>#N/A</v>
      </c>
    </row>
    <row r="14949" spans="1:14" ht="78.75" x14ac:dyDescent="0.2">
      <c r="A14949">
        <v>40045</v>
      </c>
      <c r="B14949" t="s">
        <v>10654</v>
      </c>
      <c r="C14949" s="15" t="s">
        <v>10655</v>
      </c>
      <c r="D14949" s="15" t="s">
        <v>17787</v>
      </c>
      <c r="E14949">
        <v>157076</v>
      </c>
      <c r="F14949">
        <v>184800</v>
      </c>
      <c r="H14949" t="s">
        <v>746</v>
      </c>
      <c r="K14949" s="16">
        <f t="shared" si="739"/>
        <v>168071.32</v>
      </c>
      <c r="L14949" s="16">
        <f t="shared" si="738"/>
        <v>176917.17894736843</v>
      </c>
      <c r="M14949" s="16">
        <f t="shared" si="740"/>
        <v>201042.2488038278</v>
      </c>
      <c r="N14949" t="e">
        <f>INDEX(XML!$A$2:$R$782,MATCH(C14949,XML!$D$2:$D$737,0),2)</f>
        <v>#N/A</v>
      </c>
    </row>
    <row r="14950" spans="1:14" ht="56.25" x14ac:dyDescent="0.2">
      <c r="A14950">
        <v>40046</v>
      </c>
      <c r="B14950" t="s">
        <v>10659</v>
      </c>
      <c r="C14950" s="15" t="s">
        <v>10660</v>
      </c>
      <c r="D14950" s="15" t="s">
        <v>16196</v>
      </c>
      <c r="E14950">
        <v>78608</v>
      </c>
      <c r="F14950">
        <v>92479</v>
      </c>
      <c r="K14950" s="16">
        <f t="shared" si="739"/>
        <v>84110.56</v>
      </c>
      <c r="L14950" s="16">
        <f t="shared" si="738"/>
        <v>88537.431578947362</v>
      </c>
      <c r="M14950" s="16">
        <f t="shared" si="740"/>
        <v>100610.71770334928</v>
      </c>
      <c r="N14950" t="e">
        <f>INDEX(XML!$A$2:$R$782,MATCH(C14950,XML!$D$2:$D$737,0),2)</f>
        <v>#N/A</v>
      </c>
    </row>
    <row r="14951" spans="1:14" ht="67.5" x14ac:dyDescent="0.2">
      <c r="A14951">
        <v>40311</v>
      </c>
      <c r="B14951" t="s">
        <v>10647</v>
      </c>
      <c r="C14951" s="15" t="s">
        <v>10648</v>
      </c>
      <c r="D14951" s="15" t="s">
        <v>17788</v>
      </c>
      <c r="E14951">
        <v>63646</v>
      </c>
      <c r="F14951">
        <v>74881</v>
      </c>
      <c r="H14951">
        <v>18</v>
      </c>
      <c r="K14951" s="16">
        <f t="shared" si="739"/>
        <v>68101.22</v>
      </c>
      <c r="L14951" s="16">
        <f t="shared" si="738"/>
        <v>71685.494736842098</v>
      </c>
      <c r="M14951" s="16">
        <f t="shared" si="740"/>
        <v>81460.789473684199</v>
      </c>
      <c r="N14951" t="e">
        <f>INDEX(XML!$A$2:$R$782,MATCH(C14951,XML!$D$2:$D$737,0),2)</f>
        <v>#N/A</v>
      </c>
    </row>
    <row r="14952" spans="1:14" ht="67.5" x14ac:dyDescent="0.2">
      <c r="A14952">
        <v>40563</v>
      </c>
      <c r="B14952" t="s">
        <v>10897</v>
      </c>
      <c r="C14952" s="15" t="s">
        <v>10898</v>
      </c>
      <c r="D14952" s="15" t="s">
        <v>10899</v>
      </c>
      <c r="E14952">
        <v>214734</v>
      </c>
      <c r="F14952">
        <v>252636</v>
      </c>
      <c r="K14952" s="16">
        <f t="shared" si="739"/>
        <v>229765.38</v>
      </c>
      <c r="L14952" s="16">
        <f t="shared" si="738"/>
        <v>241858.2947368421</v>
      </c>
      <c r="M14952" s="16">
        <f t="shared" si="740"/>
        <v>274838.97129186604</v>
      </c>
      <c r="N14952" t="e">
        <f>INDEX(XML!$A$2:$R$782,MATCH(C14952,XML!$D$2:$D$737,0),2)</f>
        <v>#N/A</v>
      </c>
    </row>
    <row r="14953" spans="1:14" ht="56.25" x14ac:dyDescent="0.2">
      <c r="A14953">
        <v>42268</v>
      </c>
      <c r="B14953" t="s">
        <v>10583</v>
      </c>
      <c r="C14953" s="15" t="s">
        <v>10584</v>
      </c>
      <c r="D14953" s="15" t="s">
        <v>10585</v>
      </c>
      <c r="E14953">
        <v>89279</v>
      </c>
      <c r="F14953">
        <v>105035</v>
      </c>
      <c r="H14953">
        <v>28</v>
      </c>
      <c r="K14953" s="16">
        <f t="shared" si="739"/>
        <v>95528.53</v>
      </c>
      <c r="L14953" s="16">
        <f t="shared" si="738"/>
        <v>100556.34736842105</v>
      </c>
      <c r="M14953" s="16">
        <f t="shared" si="740"/>
        <v>114268.57655502392</v>
      </c>
      <c r="N14953" t="e">
        <f>INDEX(XML!$A$2:$R$782,MATCH(C14953,XML!$D$2:$D$737,0),2)</f>
        <v>#N/A</v>
      </c>
    </row>
    <row r="14954" spans="1:14" ht="45" x14ac:dyDescent="0.2">
      <c r="A14954">
        <v>43243</v>
      </c>
      <c r="B14954" t="s">
        <v>10894</v>
      </c>
      <c r="C14954" s="15" t="s">
        <v>10895</v>
      </c>
      <c r="D14954" s="15" t="s">
        <v>10896</v>
      </c>
      <c r="E14954">
        <v>141091</v>
      </c>
      <c r="F14954">
        <v>165994</v>
      </c>
      <c r="K14954" s="16">
        <f t="shared" si="739"/>
        <v>150967.37</v>
      </c>
      <c r="L14954" s="16">
        <f t="shared" si="738"/>
        <v>158913.02105263158</v>
      </c>
      <c r="M14954" s="16">
        <f t="shared" si="740"/>
        <v>180582.97846889953</v>
      </c>
      <c r="N14954" t="e">
        <f>INDEX(XML!$A$2:$R$782,MATCH(C14954,XML!$D$2:$D$737,0),2)</f>
        <v>#N/A</v>
      </c>
    </row>
    <row r="14955" spans="1:14" ht="90" x14ac:dyDescent="0.2">
      <c r="A14955">
        <v>32358</v>
      </c>
      <c r="B14955" t="s">
        <v>10883</v>
      </c>
      <c r="C14955" s="15" t="s">
        <v>10884</v>
      </c>
      <c r="D14955" s="15" t="s">
        <v>10885</v>
      </c>
      <c r="E14955">
        <v>135210</v>
      </c>
      <c r="F14955">
        <v>159070</v>
      </c>
      <c r="H14955">
        <v>8</v>
      </c>
      <c r="K14955" s="16">
        <f t="shared" si="739"/>
        <v>144674.70000000001</v>
      </c>
      <c r="L14955" s="16">
        <f t="shared" si="738"/>
        <v>152289.15789473685</v>
      </c>
      <c r="M14955" s="16">
        <f t="shared" si="740"/>
        <v>173055.86124401915</v>
      </c>
      <c r="N14955" t="e">
        <f>INDEX(XML!$A$2:$R$782,MATCH(C14955,XML!$D$2:$D$737,0),2)</f>
        <v>#N/A</v>
      </c>
    </row>
    <row r="14956" spans="1:14" ht="90" x14ac:dyDescent="0.2">
      <c r="A14956">
        <v>32359</v>
      </c>
      <c r="B14956" t="s">
        <v>10886</v>
      </c>
      <c r="C14956" s="15" t="s">
        <v>10887</v>
      </c>
      <c r="D14956" s="15" t="s">
        <v>10888</v>
      </c>
      <c r="E14956">
        <v>135210</v>
      </c>
      <c r="F14956">
        <v>159070</v>
      </c>
      <c r="H14956">
        <v>21</v>
      </c>
      <c r="K14956" s="16">
        <f t="shared" si="739"/>
        <v>144674.70000000001</v>
      </c>
      <c r="L14956" s="16">
        <f t="shared" si="738"/>
        <v>152289.15789473685</v>
      </c>
      <c r="M14956" s="16">
        <f t="shared" si="740"/>
        <v>173055.86124401915</v>
      </c>
      <c r="N14956" t="e">
        <f>INDEX(XML!$A$2:$R$782,MATCH(C14956,XML!$D$2:$D$737,0),2)</f>
        <v>#N/A</v>
      </c>
    </row>
    <row r="14957" spans="1:14" ht="90" x14ac:dyDescent="0.2">
      <c r="A14957">
        <v>32360</v>
      </c>
      <c r="B14957" t="s">
        <v>10880</v>
      </c>
      <c r="C14957" s="15" t="s">
        <v>10881</v>
      </c>
      <c r="D14957" s="15" t="s">
        <v>10882</v>
      </c>
      <c r="E14957">
        <v>135210</v>
      </c>
      <c r="F14957">
        <v>159070</v>
      </c>
      <c r="H14957">
        <v>12</v>
      </c>
      <c r="K14957" s="16">
        <f t="shared" si="739"/>
        <v>144674.70000000001</v>
      </c>
      <c r="L14957" s="16">
        <f t="shared" si="738"/>
        <v>152289.15789473685</v>
      </c>
      <c r="M14957" s="16">
        <f t="shared" si="740"/>
        <v>173055.86124401915</v>
      </c>
      <c r="N14957" t="e">
        <f>INDEX(XML!$A$2:$R$782,MATCH(C14957,XML!$D$2:$D$737,0),2)</f>
        <v>#N/A</v>
      </c>
    </row>
    <row r="14958" spans="1:14" ht="90" x14ac:dyDescent="0.2">
      <c r="A14958">
        <v>32361</v>
      </c>
      <c r="B14958" t="s">
        <v>10877</v>
      </c>
      <c r="C14958" s="15" t="s">
        <v>10878</v>
      </c>
      <c r="D14958" s="15" t="s">
        <v>10879</v>
      </c>
      <c r="E14958">
        <v>62623</v>
      </c>
      <c r="F14958">
        <v>73679</v>
      </c>
      <c r="H14958">
        <v>45</v>
      </c>
      <c r="K14958" s="16">
        <f t="shared" si="739"/>
        <v>67006.61</v>
      </c>
      <c r="L14958" s="16">
        <f t="shared" si="738"/>
        <v>70533.273684210522</v>
      </c>
      <c r="M14958" s="16">
        <f t="shared" si="740"/>
        <v>80151.447368421053</v>
      </c>
      <c r="N14958" t="e">
        <f>INDEX(XML!$A$2:$R$782,MATCH(C14958,XML!$D$2:$D$737,0),2)</f>
        <v>#N/A</v>
      </c>
    </row>
    <row r="14959" spans="1:14" ht="56.25" x14ac:dyDescent="0.2">
      <c r="A14959">
        <v>32367</v>
      </c>
      <c r="B14959" t="s">
        <v>10615</v>
      </c>
      <c r="C14959" s="15" t="s">
        <v>10616</v>
      </c>
      <c r="D14959" s="15" t="s">
        <v>27160</v>
      </c>
      <c r="E14959">
        <v>63418</v>
      </c>
      <c r="F14959">
        <v>74612</v>
      </c>
      <c r="K14959" s="16">
        <f t="shared" si="739"/>
        <v>67857.259999999995</v>
      </c>
      <c r="L14959" s="16">
        <f t="shared" si="738"/>
        <v>71428.694736842095</v>
      </c>
      <c r="M14959" s="16">
        <f t="shared" si="740"/>
        <v>81168.971291866023</v>
      </c>
      <c r="N14959" t="e">
        <f>INDEX(XML!$A$2:$R$782,MATCH(C14959,XML!$D$2:$D$737,0),2)</f>
        <v>#N/A</v>
      </c>
    </row>
    <row r="14960" spans="1:14" ht="56.25" x14ac:dyDescent="0.2">
      <c r="A14960">
        <v>32368</v>
      </c>
      <c r="B14960" t="s">
        <v>10620</v>
      </c>
      <c r="C14960" s="15" t="s">
        <v>10621</v>
      </c>
      <c r="D14960" s="15" t="s">
        <v>27161</v>
      </c>
      <c r="E14960">
        <v>63418</v>
      </c>
      <c r="F14960">
        <v>74612</v>
      </c>
      <c r="K14960" s="16">
        <f t="shared" si="739"/>
        <v>67857.259999999995</v>
      </c>
      <c r="L14960" s="16">
        <f t="shared" si="738"/>
        <v>71428.694736842095</v>
      </c>
      <c r="M14960" s="16">
        <f t="shared" si="740"/>
        <v>81168.971291866023</v>
      </c>
      <c r="N14960" t="e">
        <f>INDEX(XML!$A$2:$R$782,MATCH(C14960,XML!$D$2:$D$737,0),2)</f>
        <v>#N/A</v>
      </c>
    </row>
    <row r="14961" spans="1:14" ht="56.25" x14ac:dyDescent="0.2">
      <c r="A14961">
        <v>32369</v>
      </c>
      <c r="B14961" t="s">
        <v>10625</v>
      </c>
      <c r="C14961" s="15" t="s">
        <v>10626</v>
      </c>
      <c r="D14961" s="15" t="s">
        <v>27162</v>
      </c>
      <c r="E14961">
        <v>63418</v>
      </c>
      <c r="F14961">
        <v>74612</v>
      </c>
      <c r="K14961" s="16">
        <f t="shared" si="739"/>
        <v>67857.259999999995</v>
      </c>
      <c r="L14961" s="16">
        <f t="shared" si="738"/>
        <v>71428.694736842095</v>
      </c>
      <c r="M14961" s="16">
        <f t="shared" si="740"/>
        <v>81168.971291866023</v>
      </c>
      <c r="N14961" t="e">
        <f>INDEX(XML!$A$2:$R$782,MATCH(C14961,XML!$D$2:$D$737,0),2)</f>
        <v>#N/A</v>
      </c>
    </row>
    <row r="14962" spans="1:14" ht="56.25" x14ac:dyDescent="0.2">
      <c r="A14962">
        <v>32370</v>
      </c>
      <c r="B14962" t="s">
        <v>10627</v>
      </c>
      <c r="C14962" s="15" t="s">
        <v>10628</v>
      </c>
      <c r="D14962" s="15" t="s">
        <v>27163</v>
      </c>
      <c r="E14962">
        <v>62395</v>
      </c>
      <c r="F14962">
        <v>73405</v>
      </c>
      <c r="K14962" s="16">
        <f t="shared" si="739"/>
        <v>66762.649999999994</v>
      </c>
      <c r="L14962" s="16">
        <f t="shared" si="738"/>
        <v>70276.473684210519</v>
      </c>
      <c r="M14962" s="16">
        <f t="shared" si="740"/>
        <v>79859.629186602862</v>
      </c>
      <c r="N14962" t="e">
        <f>INDEX(XML!$A$2:$R$782,MATCH(C14962,XML!$D$2:$D$737,0),2)</f>
        <v>#N/A</v>
      </c>
    </row>
    <row r="14963" spans="1:14" ht="78.75" x14ac:dyDescent="0.2">
      <c r="A14963">
        <v>32373</v>
      </c>
      <c r="B14963" t="s">
        <v>10942</v>
      </c>
      <c r="C14963" s="15" t="s">
        <v>10943</v>
      </c>
      <c r="D14963" s="15" t="s">
        <v>10944</v>
      </c>
      <c r="E14963">
        <v>122676</v>
      </c>
      <c r="F14963">
        <v>144327</v>
      </c>
      <c r="H14963">
        <v>17</v>
      </c>
      <c r="K14963" s="16">
        <f t="shared" si="739"/>
        <v>131263.32</v>
      </c>
      <c r="L14963" s="16">
        <f t="shared" si="738"/>
        <v>138171.91578947369</v>
      </c>
      <c r="M14963" s="16">
        <f t="shared" si="740"/>
        <v>157013.54066985648</v>
      </c>
      <c r="N14963" t="e">
        <f>INDEX(XML!$A$2:$R$782,MATCH(C14963,XML!$D$2:$D$737,0),2)</f>
        <v>#N/A</v>
      </c>
    </row>
    <row r="14964" spans="1:14" ht="78.75" x14ac:dyDescent="0.2">
      <c r="A14964">
        <v>32374</v>
      </c>
      <c r="B14964" t="s">
        <v>10940</v>
      </c>
      <c r="C14964" s="15" t="s">
        <v>10941</v>
      </c>
      <c r="D14964" s="15" t="s">
        <v>47129</v>
      </c>
      <c r="E14964">
        <v>122676</v>
      </c>
      <c r="F14964">
        <v>144327</v>
      </c>
      <c r="H14964">
        <v>19</v>
      </c>
      <c r="K14964" s="16">
        <f t="shared" si="739"/>
        <v>131263.32</v>
      </c>
      <c r="L14964" s="16">
        <f t="shared" si="738"/>
        <v>138171.91578947369</v>
      </c>
      <c r="M14964" s="16">
        <f t="shared" si="740"/>
        <v>157013.54066985648</v>
      </c>
      <c r="N14964" t="e">
        <f>INDEX(XML!$A$2:$R$782,MATCH(C14964,XML!$D$2:$D$737,0),2)</f>
        <v>#N/A</v>
      </c>
    </row>
    <row r="14965" spans="1:14" ht="78.75" x14ac:dyDescent="0.2">
      <c r="A14965">
        <v>32375</v>
      </c>
      <c r="B14965" t="s">
        <v>10938</v>
      </c>
      <c r="C14965" s="15" t="s">
        <v>10939</v>
      </c>
      <c r="D14965" s="15" t="s">
        <v>47130</v>
      </c>
      <c r="E14965">
        <v>122676</v>
      </c>
      <c r="F14965">
        <v>144327</v>
      </c>
      <c r="H14965">
        <v>19</v>
      </c>
      <c r="K14965" s="16">
        <f t="shared" si="739"/>
        <v>131263.32</v>
      </c>
      <c r="L14965" s="16">
        <f t="shared" si="738"/>
        <v>138171.91578947369</v>
      </c>
      <c r="M14965" s="16">
        <f t="shared" si="740"/>
        <v>157013.54066985648</v>
      </c>
      <c r="N14965" t="e">
        <f>INDEX(XML!$A$2:$R$782,MATCH(C14965,XML!$D$2:$D$737,0),2)</f>
        <v>#N/A</v>
      </c>
    </row>
    <row r="14966" spans="1:14" ht="78.75" x14ac:dyDescent="0.2">
      <c r="A14966">
        <v>32376</v>
      </c>
      <c r="B14966" t="s">
        <v>10936</v>
      </c>
      <c r="C14966" s="15" t="s">
        <v>10937</v>
      </c>
      <c r="D14966" s="15" t="s">
        <v>47131</v>
      </c>
      <c r="E14966">
        <v>84511</v>
      </c>
      <c r="F14966">
        <v>99428</v>
      </c>
      <c r="H14966">
        <v>23</v>
      </c>
      <c r="K14966" s="16">
        <f t="shared" si="739"/>
        <v>90426.77</v>
      </c>
      <c r="L14966" s="16">
        <f t="shared" si="738"/>
        <v>95186.073684210525</v>
      </c>
      <c r="M14966" s="16">
        <f t="shared" si="740"/>
        <v>108165.99282296649</v>
      </c>
      <c r="N14966" t="e">
        <f>INDEX(XML!$A$2:$R$782,MATCH(C14966,XML!$D$2:$D$737,0),2)</f>
        <v>#N/A</v>
      </c>
    </row>
    <row r="14967" spans="1:14" ht="67.5" x14ac:dyDescent="0.2">
      <c r="A14967">
        <v>32377</v>
      </c>
      <c r="B14967" t="s">
        <v>10945</v>
      </c>
      <c r="C14967" s="15" t="s">
        <v>10946</v>
      </c>
      <c r="D14967" s="15" t="s">
        <v>10947</v>
      </c>
      <c r="E14967">
        <v>165597</v>
      </c>
      <c r="F14967">
        <v>194829</v>
      </c>
      <c r="H14967">
        <v>5</v>
      </c>
      <c r="K14967" s="16">
        <f t="shared" si="739"/>
        <v>177188.79</v>
      </c>
      <c r="L14967" s="16">
        <f t="shared" si="738"/>
        <v>186514.51578947369</v>
      </c>
      <c r="M14967" s="16">
        <f t="shared" si="740"/>
        <v>211948.31339712918</v>
      </c>
      <c r="N14967" t="e">
        <f>INDEX(XML!$A$2:$R$782,MATCH(C14967,XML!$D$2:$D$737,0),2)</f>
        <v>#N/A</v>
      </c>
    </row>
    <row r="14968" spans="1:14" ht="56.25" x14ac:dyDescent="0.2">
      <c r="A14968">
        <v>32471</v>
      </c>
      <c r="B14968" t="s">
        <v>10594</v>
      </c>
      <c r="C14968" s="15" t="s">
        <v>10595</v>
      </c>
      <c r="D14968" s="15" t="s">
        <v>10596</v>
      </c>
      <c r="E14968">
        <v>68894</v>
      </c>
      <c r="F14968">
        <v>81053</v>
      </c>
      <c r="K14968" s="16">
        <f t="shared" si="739"/>
        <v>73716.58</v>
      </c>
      <c r="L14968" s="16">
        <f t="shared" si="738"/>
        <v>77596.399999999994</v>
      </c>
      <c r="M14968" s="16">
        <f t="shared" si="740"/>
        <v>88177.727272727265</v>
      </c>
      <c r="N14968" t="e">
        <f>INDEX(XML!$A$2:$R$782,MATCH(C14968,XML!$D$2:$D$737,0),2)</f>
        <v>#N/A</v>
      </c>
    </row>
    <row r="14969" spans="1:14" ht="56.25" x14ac:dyDescent="0.2">
      <c r="A14969">
        <v>32472</v>
      </c>
      <c r="B14969" t="s">
        <v>10600</v>
      </c>
      <c r="C14969" s="15" t="s">
        <v>10601</v>
      </c>
      <c r="D14969" s="15" t="s">
        <v>10602</v>
      </c>
      <c r="E14969">
        <v>68894</v>
      </c>
      <c r="F14969">
        <v>81053</v>
      </c>
      <c r="K14969" s="16">
        <f t="shared" si="739"/>
        <v>73716.58</v>
      </c>
      <c r="L14969" s="16">
        <f t="shared" si="738"/>
        <v>77596.399999999994</v>
      </c>
      <c r="M14969" s="16">
        <f t="shared" si="740"/>
        <v>88177.727272727265</v>
      </c>
      <c r="N14969" t="e">
        <f>INDEX(XML!$A$2:$R$782,MATCH(C14969,XML!$D$2:$D$737,0),2)</f>
        <v>#N/A</v>
      </c>
    </row>
    <row r="14970" spans="1:14" ht="56.25" x14ac:dyDescent="0.2">
      <c r="A14970">
        <v>32473</v>
      </c>
      <c r="B14970" t="s">
        <v>10606</v>
      </c>
      <c r="C14970" s="15" t="s">
        <v>10607</v>
      </c>
      <c r="D14970" s="15" t="s">
        <v>10608</v>
      </c>
      <c r="E14970">
        <v>68894</v>
      </c>
      <c r="F14970">
        <v>81053</v>
      </c>
      <c r="K14970" s="16">
        <f t="shared" si="739"/>
        <v>73716.58</v>
      </c>
      <c r="L14970" s="16">
        <f t="shared" si="738"/>
        <v>77596.399999999994</v>
      </c>
      <c r="M14970" s="16">
        <f t="shared" si="740"/>
        <v>88177.727272727265</v>
      </c>
      <c r="N14970" t="e">
        <f>INDEX(XML!$A$2:$R$782,MATCH(C14970,XML!$D$2:$D$737,0),2)</f>
        <v>#N/A</v>
      </c>
    </row>
    <row r="14971" spans="1:14" ht="56.25" x14ac:dyDescent="0.2">
      <c r="A14971">
        <v>32474</v>
      </c>
      <c r="B14971" t="s">
        <v>10609</v>
      </c>
      <c r="C14971" s="15" t="s">
        <v>10610</v>
      </c>
      <c r="D14971" s="15" t="s">
        <v>10611</v>
      </c>
      <c r="E14971">
        <v>81417</v>
      </c>
      <c r="F14971">
        <v>95788</v>
      </c>
      <c r="K14971" s="16">
        <f t="shared" si="739"/>
        <v>87116.19</v>
      </c>
      <c r="L14971" s="16">
        <f t="shared" si="738"/>
        <v>91701.252631578944</v>
      </c>
      <c r="M14971" s="16">
        <f t="shared" si="740"/>
        <v>104205.96889952153</v>
      </c>
      <c r="N14971" t="e">
        <f>INDEX(XML!$A$2:$R$782,MATCH(C14971,XML!$D$2:$D$737,0),2)</f>
        <v>#N/A</v>
      </c>
    </row>
    <row r="14972" spans="1:14" ht="67.5" x14ac:dyDescent="0.2">
      <c r="A14972">
        <v>32475</v>
      </c>
      <c r="B14972" t="s">
        <v>10588</v>
      </c>
      <c r="C14972" s="15" t="s">
        <v>10589</v>
      </c>
      <c r="D14972" s="15" t="s">
        <v>10590</v>
      </c>
      <c r="E14972">
        <v>19328</v>
      </c>
      <c r="F14972">
        <v>22742</v>
      </c>
      <c r="K14972" s="16">
        <f t="shared" si="739"/>
        <v>21647.360000000001</v>
      </c>
      <c r="L14972" s="16">
        <f t="shared" si="738"/>
        <v>22786.694736842106</v>
      </c>
      <c r="M14972" s="16">
        <f t="shared" si="740"/>
        <v>25893.971291866033</v>
      </c>
      <c r="N14972" t="e">
        <f>INDEX(XML!$A$2:$R$782,MATCH(C14972,XML!$D$2:$D$737,0),2)</f>
        <v>#N/A</v>
      </c>
    </row>
    <row r="14973" spans="1:14" ht="90" x14ac:dyDescent="0.2">
      <c r="A14973">
        <v>33357</v>
      </c>
      <c r="B14973" t="s">
        <v>10769</v>
      </c>
      <c r="C14973" s="15" t="s">
        <v>10770</v>
      </c>
      <c r="D14973" s="15" t="s">
        <v>10771</v>
      </c>
      <c r="E14973">
        <v>42704</v>
      </c>
      <c r="F14973">
        <v>50241</v>
      </c>
      <c r="K14973" s="16">
        <f t="shared" si="739"/>
        <v>47828.479999999996</v>
      </c>
      <c r="L14973" s="16">
        <f t="shared" si="738"/>
        <v>50345.768421052635</v>
      </c>
      <c r="M14973" s="16">
        <f t="shared" si="740"/>
        <v>57211.100478468907</v>
      </c>
      <c r="N14973" t="e">
        <f>INDEX(XML!$A$2:$R$782,MATCH(C14973,XML!$D$2:$D$737,0),2)</f>
        <v>#N/A</v>
      </c>
    </row>
    <row r="14974" spans="1:14" ht="90" x14ac:dyDescent="0.2">
      <c r="A14974">
        <v>33358</v>
      </c>
      <c r="B14974" t="s">
        <v>10772</v>
      </c>
      <c r="C14974" s="15" t="s">
        <v>10773</v>
      </c>
      <c r="D14974" s="15" t="s">
        <v>10774</v>
      </c>
      <c r="E14974">
        <v>42704</v>
      </c>
      <c r="F14974">
        <v>50241</v>
      </c>
      <c r="H14974">
        <v>1</v>
      </c>
      <c r="K14974" s="16">
        <f t="shared" si="739"/>
        <v>47828.479999999996</v>
      </c>
      <c r="L14974" s="16">
        <f t="shared" si="738"/>
        <v>50345.768421052635</v>
      </c>
      <c r="M14974" s="16">
        <f t="shared" si="740"/>
        <v>57211.100478468907</v>
      </c>
      <c r="N14974" t="e">
        <f>INDEX(XML!$A$2:$R$782,MATCH(C14974,XML!$D$2:$D$737,0),2)</f>
        <v>#N/A</v>
      </c>
    </row>
    <row r="14975" spans="1:14" ht="90" x14ac:dyDescent="0.2">
      <c r="A14975">
        <v>33359</v>
      </c>
      <c r="B14975" t="s">
        <v>10775</v>
      </c>
      <c r="C14975" s="15" t="s">
        <v>10776</v>
      </c>
      <c r="D14975" s="15" t="s">
        <v>10777</v>
      </c>
      <c r="E14975">
        <v>42704</v>
      </c>
      <c r="F14975">
        <v>50241</v>
      </c>
      <c r="K14975" s="16">
        <f t="shared" si="739"/>
        <v>47828.479999999996</v>
      </c>
      <c r="L14975" s="16">
        <f t="shared" si="738"/>
        <v>50345.768421052635</v>
      </c>
      <c r="M14975" s="16">
        <f t="shared" si="740"/>
        <v>57211.100478468907</v>
      </c>
      <c r="N14975" t="e">
        <f>INDEX(XML!$A$2:$R$782,MATCH(C14975,XML!$D$2:$D$737,0),2)</f>
        <v>#N/A</v>
      </c>
    </row>
    <row r="14976" spans="1:14" ht="90" x14ac:dyDescent="0.2">
      <c r="A14976">
        <v>33360</v>
      </c>
      <c r="B14976" t="s">
        <v>10778</v>
      </c>
      <c r="C14976" s="15" t="s">
        <v>10779</v>
      </c>
      <c r="D14976" s="15" t="s">
        <v>10780</v>
      </c>
      <c r="E14976">
        <v>60115</v>
      </c>
      <c r="F14976">
        <v>70726</v>
      </c>
      <c r="K14976" s="16">
        <f t="shared" si="739"/>
        <v>64323.05</v>
      </c>
      <c r="L14976" s="16">
        <f t="shared" si="738"/>
        <v>67708.473684210519</v>
      </c>
      <c r="M14976" s="16">
        <f t="shared" si="740"/>
        <v>76941.447368421039</v>
      </c>
      <c r="N14976" t="e">
        <f>INDEX(XML!$A$2:$R$782,MATCH(C14976,XML!$D$2:$D$737,0),2)</f>
        <v>#N/A</v>
      </c>
    </row>
    <row r="14977" spans="1:14" ht="90" x14ac:dyDescent="0.2">
      <c r="A14977">
        <v>33362</v>
      </c>
      <c r="B14977" t="s">
        <v>10787</v>
      </c>
      <c r="C14977" s="15" t="s">
        <v>10788</v>
      </c>
      <c r="D14977" s="15" t="s">
        <v>10789</v>
      </c>
      <c r="E14977">
        <v>65365</v>
      </c>
      <c r="F14977">
        <v>76902</v>
      </c>
      <c r="K14977" s="16">
        <f t="shared" si="739"/>
        <v>69940.55</v>
      </c>
      <c r="L14977" s="16">
        <f t="shared" si="738"/>
        <v>73621.631578947374</v>
      </c>
      <c r="M14977" s="16">
        <f t="shared" si="740"/>
        <v>83660.944976076556</v>
      </c>
      <c r="N14977" t="e">
        <f>INDEX(XML!$A$2:$R$782,MATCH(C14977,XML!$D$2:$D$737,0),2)</f>
        <v>#N/A</v>
      </c>
    </row>
    <row r="14978" spans="1:14" ht="90" x14ac:dyDescent="0.2">
      <c r="A14978">
        <v>33364</v>
      </c>
      <c r="B14978" t="s">
        <v>10796</v>
      </c>
      <c r="C14978" s="15" t="s">
        <v>10797</v>
      </c>
      <c r="D14978" s="15" t="s">
        <v>10798</v>
      </c>
      <c r="E14978">
        <v>93736</v>
      </c>
      <c r="F14978">
        <v>110281</v>
      </c>
      <c r="H14978">
        <v>41</v>
      </c>
      <c r="K14978" s="16">
        <f t="shared" si="739"/>
        <v>100297.52</v>
      </c>
      <c r="L14978" s="16">
        <f t="shared" si="738"/>
        <v>105576.33684210526</v>
      </c>
      <c r="M14978" s="16">
        <f t="shared" si="740"/>
        <v>119973.11004784689</v>
      </c>
      <c r="N14978" t="e">
        <f>INDEX(XML!$A$2:$R$782,MATCH(C14978,XML!$D$2:$D$737,0),2)</f>
        <v>#N/A</v>
      </c>
    </row>
    <row r="14979" spans="1:14" ht="90" x14ac:dyDescent="0.2">
      <c r="A14979">
        <v>33365</v>
      </c>
      <c r="B14979" t="s">
        <v>10802</v>
      </c>
      <c r="C14979" s="15" t="s">
        <v>10803</v>
      </c>
      <c r="D14979" s="15" t="s">
        <v>10804</v>
      </c>
      <c r="E14979">
        <v>91509</v>
      </c>
      <c r="F14979">
        <v>107661</v>
      </c>
      <c r="K14979" s="16">
        <f t="shared" ref="K14979:K15033" si="741">IF(E14979&gt;49999,E14979+E14979*0.07,IF(E14979&lt;=49999,E14979+E14979*0.12))</f>
        <v>97914.63</v>
      </c>
      <c r="L14979" s="16">
        <f t="shared" si="738"/>
        <v>103068.03157894737</v>
      </c>
      <c r="M14979" s="16">
        <f t="shared" ref="M14979:M15033" si="742">IF(COUNTIF(C14979,"*Dahua*"),F14979-10,L14979*100/88)</f>
        <v>117122.76315789473</v>
      </c>
      <c r="N14979" t="e">
        <f>INDEX(XML!$A$2:$R$782,MATCH(C14979,XML!$D$2:$D$737,0),2)</f>
        <v>#N/A</v>
      </c>
    </row>
    <row r="14980" spans="1:14" ht="90" x14ac:dyDescent="0.2">
      <c r="A14980">
        <v>33366</v>
      </c>
      <c r="B14980" t="s">
        <v>10808</v>
      </c>
      <c r="C14980" s="15" t="s">
        <v>10809</v>
      </c>
      <c r="D14980" s="15" t="s">
        <v>10810</v>
      </c>
      <c r="E14980">
        <v>91509</v>
      </c>
      <c r="F14980">
        <v>107661</v>
      </c>
      <c r="K14980" s="16">
        <f t="shared" si="741"/>
        <v>97914.63</v>
      </c>
      <c r="L14980" s="16">
        <f t="shared" si="738"/>
        <v>103068.03157894737</v>
      </c>
      <c r="M14980" s="16">
        <f t="shared" si="742"/>
        <v>117122.76315789473</v>
      </c>
      <c r="N14980" t="e">
        <f>INDEX(XML!$A$2:$R$782,MATCH(C14980,XML!$D$2:$D$737,0),2)</f>
        <v>#N/A</v>
      </c>
    </row>
    <row r="14981" spans="1:14" ht="90" x14ac:dyDescent="0.2">
      <c r="A14981">
        <v>33367</v>
      </c>
      <c r="B14981" t="s">
        <v>10814</v>
      </c>
      <c r="C14981" s="15" t="s">
        <v>10815</v>
      </c>
      <c r="D14981" s="15" t="s">
        <v>10816</v>
      </c>
      <c r="E14981">
        <v>91509</v>
      </c>
      <c r="F14981">
        <v>107661</v>
      </c>
      <c r="K14981" s="16">
        <f t="shared" si="741"/>
        <v>97914.63</v>
      </c>
      <c r="L14981" s="16">
        <f t="shared" ref="L14981:L15044" si="743">K14981*100/95</f>
        <v>103068.03157894737</v>
      </c>
      <c r="M14981" s="16">
        <f t="shared" si="742"/>
        <v>117122.76315789473</v>
      </c>
      <c r="N14981" t="e">
        <f>INDEX(XML!$A$2:$R$782,MATCH(C14981,XML!$D$2:$D$737,0),2)</f>
        <v>#N/A</v>
      </c>
    </row>
    <row r="14982" spans="1:14" ht="78.75" x14ac:dyDescent="0.2">
      <c r="A14982">
        <v>33368</v>
      </c>
      <c r="B14982" t="s">
        <v>10820</v>
      </c>
      <c r="C14982" s="15" t="s">
        <v>10821</v>
      </c>
      <c r="D14982" s="15" t="s">
        <v>10822</v>
      </c>
      <c r="E14982">
        <v>85193</v>
      </c>
      <c r="F14982">
        <v>100230</v>
      </c>
      <c r="H14982">
        <v>31</v>
      </c>
      <c r="K14982" s="16">
        <f t="shared" si="741"/>
        <v>91156.51</v>
      </c>
      <c r="L14982" s="16">
        <f t="shared" si="743"/>
        <v>95954.221052631576</v>
      </c>
      <c r="M14982" s="16">
        <f t="shared" si="742"/>
        <v>109038.8875598086</v>
      </c>
      <c r="N14982" t="e">
        <f>INDEX(XML!$A$2:$R$782,MATCH(C14982,XML!$D$2:$D$737,0),2)</f>
        <v>#N/A</v>
      </c>
    </row>
    <row r="14983" spans="1:14" ht="78.75" x14ac:dyDescent="0.2">
      <c r="A14983">
        <v>33369</v>
      </c>
      <c r="B14983" t="s">
        <v>10826</v>
      </c>
      <c r="C14983" s="15" t="s">
        <v>10827</v>
      </c>
      <c r="D14983" s="15" t="s">
        <v>10828</v>
      </c>
      <c r="E14983">
        <v>85193</v>
      </c>
      <c r="F14983">
        <v>100230</v>
      </c>
      <c r="H14983">
        <v>14</v>
      </c>
      <c r="K14983" s="16">
        <f t="shared" si="741"/>
        <v>91156.51</v>
      </c>
      <c r="L14983" s="16">
        <f t="shared" si="743"/>
        <v>95954.221052631576</v>
      </c>
      <c r="M14983" s="16">
        <f t="shared" si="742"/>
        <v>109038.8875598086</v>
      </c>
      <c r="N14983" t="e">
        <f>INDEX(XML!$A$2:$R$782,MATCH(C14983,XML!$D$2:$D$737,0),2)</f>
        <v>#N/A</v>
      </c>
    </row>
    <row r="14984" spans="1:14" ht="78.75" x14ac:dyDescent="0.2">
      <c r="A14984">
        <v>33370</v>
      </c>
      <c r="B14984" t="s">
        <v>10832</v>
      </c>
      <c r="C14984" s="15" t="s">
        <v>10833</v>
      </c>
      <c r="D14984" s="15" t="s">
        <v>10834</v>
      </c>
      <c r="E14984">
        <v>85193</v>
      </c>
      <c r="F14984">
        <v>100230</v>
      </c>
      <c r="H14984">
        <v>17</v>
      </c>
      <c r="K14984" s="16">
        <f t="shared" si="741"/>
        <v>91156.51</v>
      </c>
      <c r="L14984" s="16">
        <f t="shared" si="743"/>
        <v>95954.221052631576</v>
      </c>
      <c r="M14984" s="16">
        <f t="shared" si="742"/>
        <v>109038.8875598086</v>
      </c>
      <c r="N14984" t="e">
        <f>INDEX(XML!$A$2:$R$782,MATCH(C14984,XML!$D$2:$D$737,0),2)</f>
        <v>#N/A</v>
      </c>
    </row>
    <row r="14985" spans="1:14" ht="78.75" x14ac:dyDescent="0.2">
      <c r="A14985">
        <v>33371</v>
      </c>
      <c r="B14985" t="s">
        <v>10838</v>
      </c>
      <c r="C14985" s="15" t="s">
        <v>10839</v>
      </c>
      <c r="D14985" s="15" t="s">
        <v>10840</v>
      </c>
      <c r="E14985">
        <v>85193</v>
      </c>
      <c r="F14985">
        <v>100230</v>
      </c>
      <c r="H14985">
        <v>20</v>
      </c>
      <c r="K14985" s="16">
        <f t="shared" si="741"/>
        <v>91156.51</v>
      </c>
      <c r="L14985" s="16">
        <f t="shared" si="743"/>
        <v>95954.221052631576</v>
      </c>
      <c r="M14985" s="16">
        <f t="shared" si="742"/>
        <v>109038.8875598086</v>
      </c>
      <c r="N14985" t="e">
        <f>INDEX(XML!$A$2:$R$782,MATCH(C14985,XML!$D$2:$D$737,0),2)</f>
        <v>#N/A</v>
      </c>
    </row>
    <row r="14986" spans="1:14" ht="78.75" x14ac:dyDescent="0.2">
      <c r="A14986">
        <v>33372</v>
      </c>
      <c r="B14986" t="s">
        <v>10859</v>
      </c>
      <c r="C14986" s="15" t="s">
        <v>10860</v>
      </c>
      <c r="D14986" s="15" t="s">
        <v>10861</v>
      </c>
      <c r="E14986">
        <v>84727</v>
      </c>
      <c r="F14986">
        <v>99678</v>
      </c>
      <c r="H14986">
        <v>8</v>
      </c>
      <c r="K14986" s="16">
        <f t="shared" si="741"/>
        <v>90657.89</v>
      </c>
      <c r="L14986" s="16">
        <f t="shared" si="743"/>
        <v>95429.357894736837</v>
      </c>
      <c r="M14986" s="16">
        <f t="shared" si="742"/>
        <v>108442.45215311005</v>
      </c>
      <c r="N14986" t="e">
        <f>INDEX(XML!$A$2:$R$782,MATCH(C14986,XML!$D$2:$D$737,0),2)</f>
        <v>#N/A</v>
      </c>
    </row>
    <row r="14987" spans="1:14" ht="78.75" x14ac:dyDescent="0.2">
      <c r="A14987">
        <v>33373</v>
      </c>
      <c r="B14987" t="s">
        <v>10862</v>
      </c>
      <c r="C14987" s="15" t="s">
        <v>10863</v>
      </c>
      <c r="D14987" s="15" t="s">
        <v>10864</v>
      </c>
      <c r="E14987">
        <v>84727</v>
      </c>
      <c r="F14987">
        <v>99678</v>
      </c>
      <c r="H14987">
        <v>9</v>
      </c>
      <c r="K14987" s="16">
        <f t="shared" si="741"/>
        <v>90657.89</v>
      </c>
      <c r="L14987" s="16">
        <f t="shared" si="743"/>
        <v>95429.357894736837</v>
      </c>
      <c r="M14987" s="16">
        <f t="shared" si="742"/>
        <v>108442.45215311005</v>
      </c>
      <c r="N14987" t="e">
        <f>INDEX(XML!$A$2:$R$782,MATCH(C14987,XML!$D$2:$D$737,0),2)</f>
        <v>#N/A</v>
      </c>
    </row>
    <row r="14988" spans="1:14" ht="78.75" x14ac:dyDescent="0.2">
      <c r="A14988">
        <v>33374</v>
      </c>
      <c r="B14988" t="s">
        <v>10856</v>
      </c>
      <c r="C14988" s="15" t="s">
        <v>10857</v>
      </c>
      <c r="D14988" s="15" t="s">
        <v>10858</v>
      </c>
      <c r="E14988">
        <v>84727</v>
      </c>
      <c r="F14988">
        <v>99678</v>
      </c>
      <c r="H14988">
        <v>13</v>
      </c>
      <c r="K14988" s="16">
        <f t="shared" si="741"/>
        <v>90657.89</v>
      </c>
      <c r="L14988" s="16">
        <f t="shared" si="743"/>
        <v>95429.357894736837</v>
      </c>
      <c r="M14988" s="16">
        <f t="shared" si="742"/>
        <v>108442.45215311005</v>
      </c>
      <c r="N14988" t="e">
        <f>INDEX(XML!$A$2:$R$782,MATCH(C14988,XML!$D$2:$D$737,0),2)</f>
        <v>#N/A</v>
      </c>
    </row>
    <row r="14989" spans="1:14" ht="78.75" x14ac:dyDescent="0.2">
      <c r="A14989">
        <v>33375</v>
      </c>
      <c r="B14989" t="s">
        <v>10850</v>
      </c>
      <c r="C14989" s="15" t="s">
        <v>10851</v>
      </c>
      <c r="D14989" s="15" t="s">
        <v>10852</v>
      </c>
      <c r="E14989">
        <v>65903</v>
      </c>
      <c r="F14989">
        <v>77535</v>
      </c>
      <c r="H14989">
        <v>14</v>
      </c>
      <c r="K14989" s="16">
        <f t="shared" si="741"/>
        <v>70516.210000000006</v>
      </c>
      <c r="L14989" s="16">
        <f t="shared" si="743"/>
        <v>74227.589473684217</v>
      </c>
      <c r="M14989" s="16">
        <f t="shared" si="742"/>
        <v>84349.533492822971</v>
      </c>
      <c r="N14989" t="e">
        <f>INDEX(XML!$A$2:$R$782,MATCH(C14989,XML!$D$2:$D$737,0),2)</f>
        <v>#N/A</v>
      </c>
    </row>
    <row r="14990" spans="1:14" ht="90" x14ac:dyDescent="0.2">
      <c r="A14990">
        <v>33376</v>
      </c>
      <c r="B14990" t="s">
        <v>10871</v>
      </c>
      <c r="C14990" s="15" t="s">
        <v>10872</v>
      </c>
      <c r="D14990" s="15" t="s">
        <v>10873</v>
      </c>
      <c r="E14990">
        <v>104617</v>
      </c>
      <c r="F14990">
        <v>123082</v>
      </c>
      <c r="H14990">
        <v>8</v>
      </c>
      <c r="K14990" s="16">
        <f t="shared" si="741"/>
        <v>111940.19</v>
      </c>
      <c r="L14990" s="16">
        <f t="shared" si="743"/>
        <v>117831.77894736842</v>
      </c>
      <c r="M14990" s="16">
        <f t="shared" si="742"/>
        <v>133899.74880382777</v>
      </c>
      <c r="N14990" t="e">
        <f>INDEX(XML!$A$2:$R$782,MATCH(C14990,XML!$D$2:$D$737,0),2)</f>
        <v>#N/A</v>
      </c>
    </row>
    <row r="14991" spans="1:14" ht="90" x14ac:dyDescent="0.2">
      <c r="A14991">
        <v>33377</v>
      </c>
      <c r="B14991" t="s">
        <v>10874</v>
      </c>
      <c r="C14991" s="15" t="s">
        <v>10875</v>
      </c>
      <c r="D14991" s="15" t="s">
        <v>10876</v>
      </c>
      <c r="E14991">
        <v>104617</v>
      </c>
      <c r="F14991">
        <v>123082</v>
      </c>
      <c r="H14991">
        <v>11</v>
      </c>
      <c r="K14991" s="16">
        <f t="shared" si="741"/>
        <v>111940.19</v>
      </c>
      <c r="L14991" s="16">
        <f t="shared" si="743"/>
        <v>117831.77894736842</v>
      </c>
      <c r="M14991" s="16">
        <f t="shared" si="742"/>
        <v>133899.74880382777</v>
      </c>
      <c r="N14991" t="e">
        <f>INDEX(XML!$A$2:$R$782,MATCH(C14991,XML!$D$2:$D$737,0),2)</f>
        <v>#N/A</v>
      </c>
    </row>
    <row r="14992" spans="1:14" ht="90" x14ac:dyDescent="0.2">
      <c r="A14992">
        <v>33378</v>
      </c>
      <c r="B14992" t="s">
        <v>10868</v>
      </c>
      <c r="C14992" s="15" t="s">
        <v>10869</v>
      </c>
      <c r="D14992" s="15" t="s">
        <v>10870</v>
      </c>
      <c r="E14992">
        <v>104617</v>
      </c>
      <c r="F14992">
        <v>123082</v>
      </c>
      <c r="H14992">
        <v>8</v>
      </c>
      <c r="K14992" s="16">
        <f t="shared" si="741"/>
        <v>111940.19</v>
      </c>
      <c r="L14992" s="16">
        <f t="shared" si="743"/>
        <v>117831.77894736842</v>
      </c>
      <c r="M14992" s="16">
        <f t="shared" si="742"/>
        <v>133899.74880382777</v>
      </c>
      <c r="N14992" t="e">
        <f>INDEX(XML!$A$2:$R$782,MATCH(C14992,XML!$D$2:$D$737,0),2)</f>
        <v>#N/A</v>
      </c>
    </row>
    <row r="14993" spans="1:14" ht="90" x14ac:dyDescent="0.2">
      <c r="A14993">
        <v>33379</v>
      </c>
      <c r="B14993" t="s">
        <v>10865</v>
      </c>
      <c r="C14993" s="15" t="s">
        <v>10866</v>
      </c>
      <c r="D14993" s="15" t="s">
        <v>10867</v>
      </c>
      <c r="E14993">
        <v>79753</v>
      </c>
      <c r="F14993">
        <v>93828</v>
      </c>
      <c r="H14993">
        <v>12</v>
      </c>
      <c r="K14993" s="16">
        <f t="shared" si="741"/>
        <v>85335.71</v>
      </c>
      <c r="L14993" s="16">
        <f t="shared" si="743"/>
        <v>89827.063157894736</v>
      </c>
      <c r="M14993" s="16">
        <f t="shared" si="742"/>
        <v>102076.2081339713</v>
      </c>
      <c r="N14993" t="e">
        <f>INDEX(XML!$A$2:$R$782,MATCH(C14993,XML!$D$2:$D$737,0),2)</f>
        <v>#N/A</v>
      </c>
    </row>
    <row r="14994" spans="1:14" ht="90" x14ac:dyDescent="0.2">
      <c r="A14994">
        <v>33380</v>
      </c>
      <c r="B14994" t="s">
        <v>10889</v>
      </c>
      <c r="C14994" s="15" t="s">
        <v>10890</v>
      </c>
      <c r="D14994" s="15" t="s">
        <v>14919</v>
      </c>
      <c r="E14994">
        <v>242994</v>
      </c>
      <c r="F14994">
        <v>285882</v>
      </c>
      <c r="H14994">
        <v>12</v>
      </c>
      <c r="K14994" s="16">
        <f t="shared" si="741"/>
        <v>260003.58000000002</v>
      </c>
      <c r="L14994" s="16">
        <f t="shared" si="743"/>
        <v>273687.97894736839</v>
      </c>
      <c r="M14994" s="16">
        <f t="shared" si="742"/>
        <v>311009.06698564586</v>
      </c>
      <c r="N14994" t="e">
        <f>INDEX(XML!$A$2:$R$782,MATCH(C14994,XML!$D$2:$D$737,0),2)</f>
        <v>#N/A</v>
      </c>
    </row>
    <row r="14995" spans="1:14" ht="78.75" x14ac:dyDescent="0.2">
      <c r="A14995">
        <v>33388</v>
      </c>
      <c r="B14995" t="s">
        <v>10909</v>
      </c>
      <c r="C14995" s="15" t="s">
        <v>10910</v>
      </c>
      <c r="D14995" s="15" t="s">
        <v>10911</v>
      </c>
      <c r="E14995">
        <v>105770</v>
      </c>
      <c r="F14995">
        <v>124439</v>
      </c>
      <c r="H14995">
        <v>39</v>
      </c>
      <c r="K14995" s="16">
        <f t="shared" si="741"/>
        <v>113173.9</v>
      </c>
      <c r="L14995" s="16">
        <f t="shared" si="743"/>
        <v>119130.42105263157</v>
      </c>
      <c r="M14995" s="16">
        <f t="shared" si="742"/>
        <v>135375.4784688995</v>
      </c>
      <c r="N14995" t="e">
        <f>INDEX(XML!$A$2:$R$782,MATCH(C14995,XML!$D$2:$D$737,0),2)</f>
        <v>#N/A</v>
      </c>
    </row>
    <row r="14996" spans="1:14" ht="78.75" x14ac:dyDescent="0.2">
      <c r="A14996">
        <v>33389</v>
      </c>
      <c r="B14996" t="s">
        <v>10912</v>
      </c>
      <c r="C14996" s="15" t="s">
        <v>10913</v>
      </c>
      <c r="D14996" s="15" t="s">
        <v>10914</v>
      </c>
      <c r="E14996">
        <v>105770</v>
      </c>
      <c r="F14996">
        <v>124439</v>
      </c>
      <c r="K14996" s="16">
        <f t="shared" si="741"/>
        <v>113173.9</v>
      </c>
      <c r="L14996" s="16">
        <f t="shared" si="743"/>
        <v>119130.42105263157</v>
      </c>
      <c r="M14996" s="16">
        <f t="shared" si="742"/>
        <v>135375.4784688995</v>
      </c>
      <c r="N14996" t="e">
        <f>INDEX(XML!$A$2:$R$782,MATCH(C14996,XML!$D$2:$D$737,0),2)</f>
        <v>#N/A</v>
      </c>
    </row>
    <row r="14997" spans="1:14" ht="78.75" x14ac:dyDescent="0.2">
      <c r="A14997">
        <v>33390</v>
      </c>
      <c r="B14997" t="s">
        <v>10915</v>
      </c>
      <c r="C14997" s="15" t="s">
        <v>10916</v>
      </c>
      <c r="D14997" s="15" t="s">
        <v>10917</v>
      </c>
      <c r="E14997">
        <v>105770</v>
      </c>
      <c r="F14997">
        <v>124439</v>
      </c>
      <c r="K14997" s="16">
        <f t="shared" si="741"/>
        <v>113173.9</v>
      </c>
      <c r="L14997" s="16">
        <f t="shared" si="743"/>
        <v>119130.42105263157</v>
      </c>
      <c r="M14997" s="16">
        <f t="shared" si="742"/>
        <v>135375.4784688995</v>
      </c>
      <c r="N14997" t="e">
        <f>INDEX(XML!$A$2:$R$782,MATCH(C14997,XML!$D$2:$D$737,0),2)</f>
        <v>#N/A</v>
      </c>
    </row>
    <row r="14998" spans="1:14" ht="78.75" x14ac:dyDescent="0.2">
      <c r="A14998">
        <v>33391</v>
      </c>
      <c r="B14998" t="s">
        <v>10918</v>
      </c>
      <c r="C14998" s="15" t="s">
        <v>10919</v>
      </c>
      <c r="D14998" s="15" t="s">
        <v>10920</v>
      </c>
      <c r="E14998">
        <v>77986</v>
      </c>
      <c r="F14998">
        <v>91749</v>
      </c>
      <c r="H14998">
        <v>13</v>
      </c>
      <c r="K14998" s="16">
        <f t="shared" si="741"/>
        <v>83445.02</v>
      </c>
      <c r="L14998" s="16">
        <f t="shared" si="743"/>
        <v>87836.863157894739</v>
      </c>
      <c r="M14998" s="16">
        <f t="shared" si="742"/>
        <v>99814.617224880392</v>
      </c>
      <c r="N14998" t="e">
        <f>INDEX(XML!$A$2:$R$782,MATCH(C14998,XML!$D$2:$D$737,0),2)</f>
        <v>#N/A</v>
      </c>
    </row>
    <row r="14999" spans="1:14" ht="67.5" x14ac:dyDescent="0.2">
      <c r="A14999">
        <v>33400</v>
      </c>
      <c r="B14999" t="s">
        <v>10651</v>
      </c>
      <c r="C14999" s="15" t="s">
        <v>10652</v>
      </c>
      <c r="D14999" s="15" t="s">
        <v>10653</v>
      </c>
      <c r="E14999">
        <v>142202</v>
      </c>
      <c r="F14999">
        <v>167302</v>
      </c>
      <c r="K14999" s="16">
        <f t="shared" si="741"/>
        <v>152156.14000000001</v>
      </c>
      <c r="L14999" s="16">
        <f t="shared" si="743"/>
        <v>160164.35789473687</v>
      </c>
      <c r="M14999" s="16">
        <f t="shared" si="742"/>
        <v>182004.95215311006</v>
      </c>
      <c r="N14999" t="e">
        <f>INDEX(XML!$A$2:$R$782,MATCH(C14999,XML!$D$2:$D$737,0),2)</f>
        <v>#N/A</v>
      </c>
    </row>
    <row r="15000" spans="1:14" ht="67.5" x14ac:dyDescent="0.2">
      <c r="A15000">
        <v>33401</v>
      </c>
      <c r="B15000" t="s">
        <v>10656</v>
      </c>
      <c r="C15000" s="15" t="s">
        <v>10657</v>
      </c>
      <c r="D15000" s="15" t="s">
        <v>10658</v>
      </c>
      <c r="E15000">
        <v>142202</v>
      </c>
      <c r="F15000">
        <v>167302</v>
      </c>
      <c r="K15000" s="16">
        <f t="shared" si="741"/>
        <v>152156.14000000001</v>
      </c>
      <c r="L15000" s="16">
        <f t="shared" si="743"/>
        <v>160164.35789473687</v>
      </c>
      <c r="M15000" s="16">
        <f t="shared" si="742"/>
        <v>182004.95215311006</v>
      </c>
      <c r="N15000" t="e">
        <f>INDEX(XML!$A$2:$R$782,MATCH(C15000,XML!$D$2:$D$737,0),2)</f>
        <v>#N/A</v>
      </c>
    </row>
    <row r="15001" spans="1:14" ht="67.5" x14ac:dyDescent="0.2">
      <c r="A15001">
        <v>33402</v>
      </c>
      <c r="B15001" t="s">
        <v>10661</v>
      </c>
      <c r="C15001" s="15" t="s">
        <v>10662</v>
      </c>
      <c r="D15001" s="15" t="s">
        <v>10663</v>
      </c>
      <c r="E15001">
        <v>142202</v>
      </c>
      <c r="F15001">
        <v>167302</v>
      </c>
      <c r="K15001" s="16">
        <f t="shared" si="741"/>
        <v>152156.14000000001</v>
      </c>
      <c r="L15001" s="16">
        <f t="shared" si="743"/>
        <v>160164.35789473687</v>
      </c>
      <c r="M15001" s="16">
        <f t="shared" si="742"/>
        <v>182004.95215311006</v>
      </c>
      <c r="N15001" t="e">
        <f>INDEX(XML!$A$2:$R$782,MATCH(C15001,XML!$D$2:$D$737,0),2)</f>
        <v>#N/A</v>
      </c>
    </row>
    <row r="15002" spans="1:14" ht="67.5" x14ac:dyDescent="0.2">
      <c r="A15002">
        <v>33403</v>
      </c>
      <c r="B15002" t="s">
        <v>10664</v>
      </c>
      <c r="C15002" s="15" t="s">
        <v>10665</v>
      </c>
      <c r="D15002" s="15" t="s">
        <v>10666</v>
      </c>
      <c r="E15002">
        <v>121885</v>
      </c>
      <c r="F15002">
        <v>143396</v>
      </c>
      <c r="K15002" s="16">
        <f t="shared" si="741"/>
        <v>130416.95</v>
      </c>
      <c r="L15002" s="16">
        <f t="shared" si="743"/>
        <v>137281</v>
      </c>
      <c r="M15002" s="16">
        <f t="shared" si="742"/>
        <v>156001.13636363635</v>
      </c>
      <c r="N15002" t="e">
        <f>INDEX(XML!$A$2:$R$782,MATCH(C15002,XML!$D$2:$D$737,0),2)</f>
        <v>#N/A</v>
      </c>
    </row>
    <row r="15003" spans="1:14" ht="67.5" x14ac:dyDescent="0.2">
      <c r="A15003">
        <v>33408</v>
      </c>
      <c r="B15003" t="s">
        <v>10933</v>
      </c>
      <c r="C15003" s="15" t="s">
        <v>10934</v>
      </c>
      <c r="D15003" s="15" t="s">
        <v>10935</v>
      </c>
      <c r="E15003">
        <v>78938</v>
      </c>
      <c r="F15003">
        <v>92869</v>
      </c>
      <c r="K15003" s="16">
        <f t="shared" si="741"/>
        <v>84463.66</v>
      </c>
      <c r="L15003" s="16">
        <f t="shared" si="743"/>
        <v>88909.115789473683</v>
      </c>
      <c r="M15003" s="16">
        <f t="shared" si="742"/>
        <v>101033.08612440192</v>
      </c>
      <c r="N15003" t="e">
        <f>INDEX(XML!$A$2:$R$782,MATCH(C15003,XML!$D$2:$D$737,0),2)</f>
        <v>#N/A</v>
      </c>
    </row>
    <row r="15004" spans="1:14" ht="67.5" x14ac:dyDescent="0.2">
      <c r="A15004">
        <v>33410</v>
      </c>
      <c r="B15004" t="s">
        <v>10930</v>
      </c>
      <c r="C15004" s="15" t="s">
        <v>10931</v>
      </c>
      <c r="D15004" s="15" t="s">
        <v>10932</v>
      </c>
      <c r="E15004">
        <v>83013</v>
      </c>
      <c r="F15004">
        <v>97664</v>
      </c>
      <c r="K15004" s="16">
        <f t="shared" si="741"/>
        <v>88823.91</v>
      </c>
      <c r="L15004" s="16">
        <f t="shared" si="743"/>
        <v>93498.85263157895</v>
      </c>
      <c r="M15004" s="16">
        <f t="shared" si="742"/>
        <v>106248.6961722488</v>
      </c>
      <c r="N15004" t="e">
        <f>INDEX(XML!$A$2:$R$782,MATCH(C15004,XML!$D$2:$D$737,0),2)</f>
        <v>#N/A</v>
      </c>
    </row>
    <row r="15005" spans="1:14" ht="78.75" x14ac:dyDescent="0.2">
      <c r="A15005">
        <v>33417</v>
      </c>
      <c r="B15005" t="s">
        <v>10891</v>
      </c>
      <c r="C15005" s="15" t="s">
        <v>10892</v>
      </c>
      <c r="D15005" s="15" t="s">
        <v>10893</v>
      </c>
      <c r="E15005">
        <v>22592</v>
      </c>
      <c r="F15005">
        <v>26582</v>
      </c>
      <c r="H15005">
        <v>35</v>
      </c>
      <c r="K15005" s="16">
        <f t="shared" si="741"/>
        <v>25303.040000000001</v>
      </c>
      <c r="L15005" s="16">
        <f t="shared" si="743"/>
        <v>26634.778947368421</v>
      </c>
      <c r="M15005" s="16">
        <f t="shared" si="742"/>
        <v>30266.794258373207</v>
      </c>
      <c r="N15005" t="e">
        <f>INDEX(XML!$A$2:$R$782,MATCH(C15005,XML!$D$2:$D$737,0),2)</f>
        <v>#N/A</v>
      </c>
    </row>
    <row r="15006" spans="1:14" ht="67.5" x14ac:dyDescent="0.2">
      <c r="A15006">
        <v>33418</v>
      </c>
      <c r="B15006" t="s">
        <v>10948</v>
      </c>
      <c r="C15006" s="15" t="s">
        <v>10949</v>
      </c>
      <c r="D15006" s="15" t="s">
        <v>10950</v>
      </c>
      <c r="E15006">
        <v>27559</v>
      </c>
      <c r="F15006">
        <v>32423</v>
      </c>
      <c r="H15006">
        <v>3</v>
      </c>
      <c r="K15006" s="16">
        <f t="shared" si="741"/>
        <v>30866.080000000002</v>
      </c>
      <c r="L15006" s="16">
        <f t="shared" si="743"/>
        <v>32490.610526315788</v>
      </c>
      <c r="M15006" s="16">
        <f t="shared" si="742"/>
        <v>36921.148325358852</v>
      </c>
      <c r="N15006" t="e">
        <f>INDEX(XML!$A$2:$R$782,MATCH(C15006,XML!$D$2:$D$737,0),2)</f>
        <v>#N/A</v>
      </c>
    </row>
    <row r="15007" spans="1:14" ht="45" x14ac:dyDescent="0.2">
      <c r="A15007">
        <v>33680</v>
      </c>
      <c r="B15007" t="s">
        <v>10981</v>
      </c>
      <c r="C15007" s="15" t="s">
        <v>10982</v>
      </c>
      <c r="D15007" s="15" t="s">
        <v>10983</v>
      </c>
      <c r="E15007">
        <v>87371</v>
      </c>
      <c r="F15007">
        <v>102793</v>
      </c>
      <c r="H15007">
        <v>26</v>
      </c>
      <c r="K15007" s="16">
        <f t="shared" si="741"/>
        <v>93486.97</v>
      </c>
      <c r="L15007" s="16">
        <f t="shared" si="743"/>
        <v>98407.336842105258</v>
      </c>
      <c r="M15007" s="16">
        <f t="shared" si="742"/>
        <v>111826.51913875598</v>
      </c>
      <c r="N15007" t="e">
        <f>INDEX(XML!$A$2:$R$782,MATCH(C15007,XML!$D$2:$D$737,0),2)</f>
        <v>#N/A</v>
      </c>
    </row>
    <row r="15008" spans="1:14" ht="45" x14ac:dyDescent="0.2">
      <c r="A15008">
        <v>33682</v>
      </c>
      <c r="B15008" t="s">
        <v>10990</v>
      </c>
      <c r="C15008" s="15" t="s">
        <v>10991</v>
      </c>
      <c r="D15008" s="15" t="s">
        <v>10992</v>
      </c>
      <c r="E15008">
        <v>290863</v>
      </c>
      <c r="F15008">
        <v>342202</v>
      </c>
      <c r="H15008">
        <v>3</v>
      </c>
      <c r="K15008" s="16">
        <f t="shared" si="741"/>
        <v>311223.41000000003</v>
      </c>
      <c r="L15008" s="16">
        <f t="shared" si="743"/>
        <v>327603.58947368426</v>
      </c>
      <c r="M15008" s="16">
        <f t="shared" si="742"/>
        <v>372276.80622009572</v>
      </c>
      <c r="N15008" t="e">
        <f>INDEX(XML!$A$2:$R$782,MATCH(C15008,XML!$D$2:$D$737,0),2)</f>
        <v>#N/A</v>
      </c>
    </row>
    <row r="15009" spans="1:14" ht="45" x14ac:dyDescent="0.2">
      <c r="A15009">
        <v>33683</v>
      </c>
      <c r="B15009" t="s">
        <v>10987</v>
      </c>
      <c r="C15009" s="15" t="s">
        <v>10988</v>
      </c>
      <c r="D15009" s="15" t="s">
        <v>10989</v>
      </c>
      <c r="E15009">
        <v>286914</v>
      </c>
      <c r="F15009">
        <v>337556</v>
      </c>
      <c r="K15009" s="16">
        <f t="shared" si="741"/>
        <v>306997.98</v>
      </c>
      <c r="L15009" s="16">
        <f t="shared" si="743"/>
        <v>323155.76842105261</v>
      </c>
      <c r="M15009" s="16">
        <f t="shared" si="742"/>
        <v>367222.46411483252</v>
      </c>
      <c r="N15009" t="e">
        <f>INDEX(XML!$A$2:$R$782,MATCH(C15009,XML!$D$2:$D$737,0),2)</f>
        <v>#N/A</v>
      </c>
    </row>
    <row r="15010" spans="1:14" ht="45" x14ac:dyDescent="0.2">
      <c r="A15010">
        <v>33684</v>
      </c>
      <c r="B15010" t="s">
        <v>10984</v>
      </c>
      <c r="C15010" s="15" t="s">
        <v>10985</v>
      </c>
      <c r="D15010" s="15" t="s">
        <v>10986</v>
      </c>
      <c r="E15010">
        <v>286914</v>
      </c>
      <c r="F15010">
        <v>337556</v>
      </c>
      <c r="H15010">
        <v>3</v>
      </c>
      <c r="K15010" s="16">
        <f t="shared" si="741"/>
        <v>306997.98</v>
      </c>
      <c r="L15010" s="16">
        <f t="shared" si="743"/>
        <v>323155.76842105261</v>
      </c>
      <c r="M15010" s="16">
        <f t="shared" si="742"/>
        <v>367222.46411483252</v>
      </c>
      <c r="N15010" t="e">
        <f>INDEX(XML!$A$2:$R$782,MATCH(C15010,XML!$D$2:$D$737,0),2)</f>
        <v>#N/A</v>
      </c>
    </row>
    <row r="15011" spans="1:14" ht="67.5" x14ac:dyDescent="0.2">
      <c r="A15011">
        <v>34040</v>
      </c>
      <c r="B15011" t="s">
        <v>10969</v>
      </c>
      <c r="C15011" s="15" t="s">
        <v>10970</v>
      </c>
      <c r="D15011" s="15" t="s">
        <v>10971</v>
      </c>
      <c r="E15011">
        <v>207293</v>
      </c>
      <c r="F15011">
        <v>243882</v>
      </c>
      <c r="K15011" s="16">
        <f t="shared" si="741"/>
        <v>221803.51</v>
      </c>
      <c r="L15011" s="16">
        <f t="shared" si="743"/>
        <v>233477.37894736842</v>
      </c>
      <c r="M15011" s="16">
        <f t="shared" si="742"/>
        <v>265315.20334928227</v>
      </c>
      <c r="N15011" t="e">
        <f>INDEX(XML!$A$2:$R$782,MATCH(C15011,XML!$D$2:$D$737,0),2)</f>
        <v>#N/A</v>
      </c>
    </row>
    <row r="15012" spans="1:14" ht="67.5" x14ac:dyDescent="0.2">
      <c r="A15012">
        <v>34041</v>
      </c>
      <c r="B15012" t="s">
        <v>10972</v>
      </c>
      <c r="C15012" s="15" t="s">
        <v>10973</v>
      </c>
      <c r="D15012" s="15" t="s">
        <v>10974</v>
      </c>
      <c r="E15012">
        <v>207293</v>
      </c>
      <c r="F15012">
        <v>243882</v>
      </c>
      <c r="K15012" s="16">
        <f t="shared" si="741"/>
        <v>221803.51</v>
      </c>
      <c r="L15012" s="16">
        <f t="shared" si="743"/>
        <v>233477.37894736842</v>
      </c>
      <c r="M15012" s="16">
        <f t="shared" si="742"/>
        <v>265315.20334928227</v>
      </c>
      <c r="N15012" t="e">
        <f>INDEX(XML!$A$2:$R$782,MATCH(C15012,XML!$D$2:$D$737,0),2)</f>
        <v>#N/A</v>
      </c>
    </row>
    <row r="15013" spans="1:14" ht="67.5" x14ac:dyDescent="0.2">
      <c r="A15013">
        <v>34042</v>
      </c>
      <c r="B15013" t="s">
        <v>10975</v>
      </c>
      <c r="C15013" s="15" t="s">
        <v>10976</v>
      </c>
      <c r="D15013" s="15" t="s">
        <v>10977</v>
      </c>
      <c r="E15013">
        <v>207293</v>
      </c>
      <c r="F15013">
        <v>243882</v>
      </c>
      <c r="K15013" s="16">
        <f t="shared" si="741"/>
        <v>221803.51</v>
      </c>
      <c r="L15013" s="16">
        <f t="shared" si="743"/>
        <v>233477.37894736842</v>
      </c>
      <c r="M15013" s="16">
        <f t="shared" si="742"/>
        <v>265315.20334928227</v>
      </c>
      <c r="N15013" t="e">
        <f>INDEX(XML!$A$2:$R$782,MATCH(C15013,XML!$D$2:$D$737,0),2)</f>
        <v>#N/A</v>
      </c>
    </row>
    <row r="15014" spans="1:14" ht="67.5" x14ac:dyDescent="0.2">
      <c r="A15014">
        <v>34043</v>
      </c>
      <c r="B15014" t="s">
        <v>10978</v>
      </c>
      <c r="C15014" s="15" t="s">
        <v>10979</v>
      </c>
      <c r="D15014" s="15" t="s">
        <v>10980</v>
      </c>
      <c r="E15014">
        <v>167426</v>
      </c>
      <c r="F15014">
        <v>196976</v>
      </c>
      <c r="K15014" s="16">
        <f t="shared" si="741"/>
        <v>179145.82</v>
      </c>
      <c r="L15014" s="16">
        <f t="shared" si="743"/>
        <v>188574.54736842104</v>
      </c>
      <c r="M15014" s="16">
        <f t="shared" si="742"/>
        <v>214289.25837320572</v>
      </c>
      <c r="N15014" t="e">
        <f>INDEX(XML!$A$2:$R$782,MATCH(C15014,XML!$D$2:$D$737,0),2)</f>
        <v>#N/A</v>
      </c>
    </row>
    <row r="15015" spans="1:14" ht="67.5" x14ac:dyDescent="0.2">
      <c r="A15015">
        <v>34762</v>
      </c>
      <c r="B15015" t="s">
        <v>10951</v>
      </c>
      <c r="C15015" s="15" t="s">
        <v>10952</v>
      </c>
      <c r="D15015" s="15" t="s">
        <v>10953</v>
      </c>
      <c r="E15015">
        <v>209606</v>
      </c>
      <c r="F15015">
        <v>246602</v>
      </c>
      <c r="K15015" s="16">
        <f t="shared" si="741"/>
        <v>224278.42</v>
      </c>
      <c r="L15015" s="16">
        <f t="shared" si="743"/>
        <v>236082.54736842104</v>
      </c>
      <c r="M15015" s="16">
        <f t="shared" si="742"/>
        <v>268275.62200956937</v>
      </c>
      <c r="N15015" t="e">
        <f>INDEX(XML!$A$2:$R$782,MATCH(C15015,XML!$D$2:$D$737,0),2)</f>
        <v>#N/A</v>
      </c>
    </row>
    <row r="15016" spans="1:14" ht="67.5" x14ac:dyDescent="0.2">
      <c r="A15016">
        <v>34763</v>
      </c>
      <c r="B15016" t="s">
        <v>10954</v>
      </c>
      <c r="C15016" s="15" t="s">
        <v>10955</v>
      </c>
      <c r="D15016" s="15" t="s">
        <v>10956</v>
      </c>
      <c r="E15016">
        <v>209606</v>
      </c>
      <c r="F15016">
        <v>246602</v>
      </c>
      <c r="K15016" s="16">
        <f t="shared" si="741"/>
        <v>224278.42</v>
      </c>
      <c r="L15016" s="16">
        <f t="shared" si="743"/>
        <v>236082.54736842104</v>
      </c>
      <c r="M15016" s="16">
        <f t="shared" si="742"/>
        <v>268275.62200956937</v>
      </c>
      <c r="N15016" t="e">
        <f>INDEX(XML!$A$2:$R$782,MATCH(C15016,XML!$D$2:$D$737,0),2)</f>
        <v>#N/A</v>
      </c>
    </row>
    <row r="15017" spans="1:14" ht="67.5" x14ac:dyDescent="0.2">
      <c r="A15017">
        <v>34764</v>
      </c>
      <c r="B15017" t="s">
        <v>10957</v>
      </c>
      <c r="C15017" s="15" t="s">
        <v>10958</v>
      </c>
      <c r="D15017" s="15" t="s">
        <v>10959</v>
      </c>
      <c r="E15017">
        <v>209606</v>
      </c>
      <c r="F15017">
        <v>246602</v>
      </c>
      <c r="K15017" s="16">
        <f t="shared" si="741"/>
        <v>224278.42</v>
      </c>
      <c r="L15017" s="16">
        <f t="shared" si="743"/>
        <v>236082.54736842104</v>
      </c>
      <c r="M15017" s="16">
        <f t="shared" si="742"/>
        <v>268275.62200956937</v>
      </c>
      <c r="N15017" t="e">
        <f>INDEX(XML!$A$2:$R$782,MATCH(C15017,XML!$D$2:$D$737,0),2)</f>
        <v>#N/A</v>
      </c>
    </row>
    <row r="15018" spans="1:14" ht="67.5" x14ac:dyDescent="0.2">
      <c r="A15018">
        <v>34765</v>
      </c>
      <c r="B15018" t="s">
        <v>10960</v>
      </c>
      <c r="C15018" s="15" t="s">
        <v>10961</v>
      </c>
      <c r="D15018" s="15" t="s">
        <v>10962</v>
      </c>
      <c r="E15018">
        <v>133394</v>
      </c>
      <c r="F15018">
        <v>156938</v>
      </c>
      <c r="K15018" s="16">
        <f t="shared" si="741"/>
        <v>142731.58000000002</v>
      </c>
      <c r="L15018" s="16">
        <f t="shared" si="743"/>
        <v>150243.76842105266</v>
      </c>
      <c r="M15018" s="16">
        <f t="shared" si="742"/>
        <v>170731.55502392349</v>
      </c>
      <c r="N15018" t="e">
        <f>INDEX(XML!$A$2:$R$782,MATCH(C15018,XML!$D$2:$D$737,0),2)</f>
        <v>#N/A</v>
      </c>
    </row>
    <row r="15019" spans="1:14" ht="67.5" x14ac:dyDescent="0.2">
      <c r="A15019">
        <v>35326</v>
      </c>
      <c r="B15019" t="s">
        <v>10966</v>
      </c>
      <c r="C15019" s="15" t="s">
        <v>10967</v>
      </c>
      <c r="D15019" s="15" t="s">
        <v>10968</v>
      </c>
      <c r="E15019">
        <v>39370</v>
      </c>
      <c r="F15019">
        <v>46317</v>
      </c>
      <c r="K15019" s="16">
        <f t="shared" si="741"/>
        <v>44094.400000000001</v>
      </c>
      <c r="L15019" s="16">
        <f t="shared" si="743"/>
        <v>46415.15789473684</v>
      </c>
      <c r="M15019" s="16">
        <f t="shared" si="742"/>
        <v>52744.497607655496</v>
      </c>
      <c r="N15019" t="e">
        <f>INDEX(XML!$A$2:$R$782,MATCH(C15019,XML!$D$2:$D$737,0),2)</f>
        <v>#N/A</v>
      </c>
    </row>
    <row r="15020" spans="1:14" ht="67.5" x14ac:dyDescent="0.2">
      <c r="A15020">
        <v>35327</v>
      </c>
      <c r="B15020" t="s">
        <v>10963</v>
      </c>
      <c r="C15020" s="15" t="s">
        <v>10964</v>
      </c>
      <c r="D15020" s="15" t="s">
        <v>10965</v>
      </c>
      <c r="E15020">
        <v>182407</v>
      </c>
      <c r="F15020">
        <v>214604</v>
      </c>
      <c r="K15020" s="16">
        <f t="shared" si="741"/>
        <v>195175.49</v>
      </c>
      <c r="L15020" s="16">
        <f t="shared" si="743"/>
        <v>205447.8842105263</v>
      </c>
      <c r="M15020" s="16">
        <f t="shared" si="742"/>
        <v>233463.50478468899</v>
      </c>
      <c r="N15020" t="e">
        <f>INDEX(XML!$A$2:$R$782,MATCH(C15020,XML!$D$2:$D$737,0),2)</f>
        <v>#N/A</v>
      </c>
    </row>
    <row r="15021" spans="1:14" ht="78.75" x14ac:dyDescent="0.2">
      <c r="A15021">
        <v>35744</v>
      </c>
      <c r="B15021" t="s">
        <v>10799</v>
      </c>
      <c r="C15021" s="15" t="s">
        <v>10800</v>
      </c>
      <c r="D15021" s="15" t="s">
        <v>10801</v>
      </c>
      <c r="E15021">
        <v>156118</v>
      </c>
      <c r="F15021">
        <v>183672</v>
      </c>
      <c r="H15021">
        <v>8</v>
      </c>
      <c r="K15021" s="16">
        <f t="shared" si="741"/>
        <v>167046.26</v>
      </c>
      <c r="L15021" s="16">
        <f t="shared" si="743"/>
        <v>175838.16842105263</v>
      </c>
      <c r="M15021" s="16">
        <f t="shared" si="742"/>
        <v>199816.1004784689</v>
      </c>
      <c r="N15021" t="e">
        <f>INDEX(XML!$A$2:$R$782,MATCH(C15021,XML!$D$2:$D$737,0),2)</f>
        <v>#N/A</v>
      </c>
    </row>
    <row r="15022" spans="1:14" ht="78.75" x14ac:dyDescent="0.2">
      <c r="A15022">
        <v>35745</v>
      </c>
      <c r="B15022" t="s">
        <v>10805</v>
      </c>
      <c r="C15022" s="15" t="s">
        <v>10806</v>
      </c>
      <c r="D15022" s="15" t="s">
        <v>10807</v>
      </c>
      <c r="E15022">
        <v>156118</v>
      </c>
      <c r="F15022">
        <v>183672</v>
      </c>
      <c r="H15022">
        <v>25</v>
      </c>
      <c r="K15022" s="16">
        <f t="shared" si="741"/>
        <v>167046.26</v>
      </c>
      <c r="L15022" s="16">
        <f t="shared" si="743"/>
        <v>175838.16842105263</v>
      </c>
      <c r="M15022" s="16">
        <f t="shared" si="742"/>
        <v>199816.1004784689</v>
      </c>
      <c r="N15022" t="e">
        <f>INDEX(XML!$A$2:$R$782,MATCH(C15022,XML!$D$2:$D$737,0),2)</f>
        <v>#N/A</v>
      </c>
    </row>
    <row r="15023" spans="1:14" ht="78.75" x14ac:dyDescent="0.2">
      <c r="A15023">
        <v>35746</v>
      </c>
      <c r="B15023" t="s">
        <v>10811</v>
      </c>
      <c r="C15023" s="15" t="s">
        <v>10812</v>
      </c>
      <c r="D15023" s="15" t="s">
        <v>10813</v>
      </c>
      <c r="E15023">
        <v>156118</v>
      </c>
      <c r="F15023">
        <v>183672</v>
      </c>
      <c r="H15023">
        <v>9</v>
      </c>
      <c r="K15023" s="16">
        <f t="shared" si="741"/>
        <v>167046.26</v>
      </c>
      <c r="L15023" s="16">
        <f t="shared" si="743"/>
        <v>175838.16842105263</v>
      </c>
      <c r="M15023" s="16">
        <f t="shared" si="742"/>
        <v>199816.1004784689</v>
      </c>
      <c r="N15023" t="e">
        <f>INDEX(XML!$A$2:$R$782,MATCH(C15023,XML!$D$2:$D$737,0),2)</f>
        <v>#N/A</v>
      </c>
    </row>
    <row r="15024" spans="1:14" ht="67.5" x14ac:dyDescent="0.2">
      <c r="A15024">
        <v>35747</v>
      </c>
      <c r="B15024" t="s">
        <v>10817</v>
      </c>
      <c r="C15024" s="15" t="s">
        <v>10818</v>
      </c>
      <c r="D15024" s="15" t="s">
        <v>10819</v>
      </c>
      <c r="E15024">
        <v>132508</v>
      </c>
      <c r="F15024">
        <v>155896</v>
      </c>
      <c r="K15024" s="16">
        <f t="shared" si="741"/>
        <v>141783.56</v>
      </c>
      <c r="L15024" s="16">
        <f t="shared" si="743"/>
        <v>149245.85263157895</v>
      </c>
      <c r="M15024" s="16">
        <f t="shared" si="742"/>
        <v>169597.55980861245</v>
      </c>
      <c r="N15024" t="e">
        <f>INDEX(XML!$A$2:$R$782,MATCH(C15024,XML!$D$2:$D$737,0),2)</f>
        <v>#N/A</v>
      </c>
    </row>
    <row r="15025" spans="1:14" ht="67.5" x14ac:dyDescent="0.2">
      <c r="A15025">
        <v>37789</v>
      </c>
      <c r="B15025" t="s">
        <v>10993</v>
      </c>
      <c r="C15025" s="15" t="s">
        <v>10994</v>
      </c>
      <c r="D15025" s="15" t="s">
        <v>10995</v>
      </c>
      <c r="E15025">
        <v>352986</v>
      </c>
      <c r="F15025">
        <v>415289</v>
      </c>
      <c r="K15025" s="16">
        <f t="shared" si="741"/>
        <v>377695.02</v>
      </c>
      <c r="L15025" s="16">
        <f t="shared" si="743"/>
        <v>397573.7052631579</v>
      </c>
      <c r="M15025" s="16">
        <f t="shared" si="742"/>
        <v>451788.30143540673</v>
      </c>
      <c r="N15025" t="e">
        <f>INDEX(XML!$A$2:$R$782,MATCH(C15025,XML!$D$2:$D$737,0),2)</f>
        <v>#N/A</v>
      </c>
    </row>
    <row r="15026" spans="1:14" ht="56.25" x14ac:dyDescent="0.2">
      <c r="A15026">
        <v>38575</v>
      </c>
      <c r="B15026" t="s">
        <v>10841</v>
      </c>
      <c r="C15026" s="15" t="s">
        <v>10842</v>
      </c>
      <c r="D15026" s="15" t="s">
        <v>10843</v>
      </c>
      <c r="E15026">
        <v>83107</v>
      </c>
      <c r="F15026">
        <v>97773</v>
      </c>
      <c r="K15026" s="16">
        <f t="shared" si="741"/>
        <v>88924.49</v>
      </c>
      <c r="L15026" s="16">
        <f t="shared" si="743"/>
        <v>93604.726315789478</v>
      </c>
      <c r="M15026" s="16">
        <f t="shared" si="742"/>
        <v>106369.00717703351</v>
      </c>
      <c r="N15026" t="e">
        <f>INDEX(XML!$A$2:$R$782,MATCH(C15026,XML!$D$2:$D$737,0),2)</f>
        <v>#N/A</v>
      </c>
    </row>
    <row r="15027" spans="1:14" ht="56.25" x14ac:dyDescent="0.2">
      <c r="A15027">
        <v>38576</v>
      </c>
      <c r="B15027" t="s">
        <v>10835</v>
      </c>
      <c r="C15027" s="15" t="s">
        <v>10836</v>
      </c>
      <c r="D15027" s="15" t="s">
        <v>10837</v>
      </c>
      <c r="E15027">
        <v>89149</v>
      </c>
      <c r="F15027">
        <v>104886</v>
      </c>
      <c r="H15027">
        <v>8</v>
      </c>
      <c r="K15027" s="16">
        <f t="shared" si="741"/>
        <v>95389.43</v>
      </c>
      <c r="L15027" s="16">
        <f t="shared" si="743"/>
        <v>100409.92631578947</v>
      </c>
      <c r="M15027" s="16">
        <f t="shared" si="742"/>
        <v>114102.18899521533</v>
      </c>
      <c r="N15027" t="e">
        <f>INDEX(XML!$A$2:$R$782,MATCH(C15027,XML!$D$2:$D$737,0),2)</f>
        <v>#N/A</v>
      </c>
    </row>
    <row r="15028" spans="1:14" ht="56.25" x14ac:dyDescent="0.2">
      <c r="A15028">
        <v>38577</v>
      </c>
      <c r="B15028" t="s">
        <v>10823</v>
      </c>
      <c r="C15028" s="15" t="s">
        <v>10824</v>
      </c>
      <c r="D15028" s="15" t="s">
        <v>10825</v>
      </c>
      <c r="E15028">
        <v>91817</v>
      </c>
      <c r="F15028">
        <v>108023</v>
      </c>
      <c r="H15028">
        <v>14</v>
      </c>
      <c r="K15028" s="16">
        <f t="shared" si="741"/>
        <v>98244.19</v>
      </c>
      <c r="L15028" s="16">
        <f t="shared" si="743"/>
        <v>103414.93684210526</v>
      </c>
      <c r="M15028" s="16">
        <f t="shared" si="742"/>
        <v>117516.97368421052</v>
      </c>
      <c r="N15028" t="e">
        <f>INDEX(XML!$A$2:$R$782,MATCH(C15028,XML!$D$2:$D$737,0),2)</f>
        <v>#N/A</v>
      </c>
    </row>
    <row r="15029" spans="1:14" ht="56.25" x14ac:dyDescent="0.2">
      <c r="A15029">
        <v>38578</v>
      </c>
      <c r="B15029" t="s">
        <v>10829</v>
      </c>
      <c r="C15029" s="15" t="s">
        <v>10830</v>
      </c>
      <c r="D15029" s="15" t="s">
        <v>10831</v>
      </c>
      <c r="E15029">
        <v>91817</v>
      </c>
      <c r="F15029">
        <v>108023</v>
      </c>
      <c r="K15029" s="16">
        <f t="shared" si="741"/>
        <v>98244.19</v>
      </c>
      <c r="L15029" s="16">
        <f t="shared" si="743"/>
        <v>103414.93684210526</v>
      </c>
      <c r="M15029" s="16">
        <f t="shared" si="742"/>
        <v>117516.97368421052</v>
      </c>
      <c r="N15029" t="e">
        <f>INDEX(XML!$A$2:$R$782,MATCH(C15029,XML!$D$2:$D$737,0),2)</f>
        <v>#N/A</v>
      </c>
    </row>
    <row r="15030" spans="1:14" ht="56.25" x14ac:dyDescent="0.2">
      <c r="A15030">
        <v>39228</v>
      </c>
      <c r="B15030" t="s">
        <v>10997</v>
      </c>
      <c r="C15030" s="15" t="s">
        <v>10998</v>
      </c>
      <c r="D15030" s="15" t="s">
        <v>10999</v>
      </c>
      <c r="E15030">
        <v>73631</v>
      </c>
      <c r="F15030">
        <v>86626</v>
      </c>
      <c r="H15030">
        <v>35</v>
      </c>
      <c r="K15030" s="16">
        <f t="shared" si="741"/>
        <v>78785.17</v>
      </c>
      <c r="L15030" s="16">
        <f t="shared" si="743"/>
        <v>82931.757894736846</v>
      </c>
      <c r="M15030" s="16">
        <f t="shared" si="742"/>
        <v>94240.633971291871</v>
      </c>
      <c r="N15030" t="e">
        <f>INDEX(XML!$A$2:$R$782,MATCH(C15030,XML!$D$2:$D$737,0),2)</f>
        <v>#N/A</v>
      </c>
    </row>
    <row r="15031" spans="1:14" ht="67.5" x14ac:dyDescent="0.2">
      <c r="A15031">
        <v>40039</v>
      </c>
      <c r="B15031" t="s">
        <v>10731</v>
      </c>
      <c r="C15031" s="15" t="s">
        <v>10732</v>
      </c>
      <c r="D15031" s="15" t="s">
        <v>10733</v>
      </c>
      <c r="E15031">
        <v>64137</v>
      </c>
      <c r="F15031">
        <v>75458</v>
      </c>
      <c r="H15031">
        <v>41</v>
      </c>
      <c r="K15031" s="16">
        <f t="shared" si="741"/>
        <v>68626.59</v>
      </c>
      <c r="L15031" s="16">
        <f t="shared" si="743"/>
        <v>72238.515789473691</v>
      </c>
      <c r="M15031" s="16">
        <f t="shared" si="742"/>
        <v>82089.222488038286</v>
      </c>
      <c r="N15031" t="e">
        <f>INDEX(XML!$A$2:$R$782,MATCH(C15031,XML!$D$2:$D$737,0),2)</f>
        <v>#N/A</v>
      </c>
    </row>
    <row r="15032" spans="1:14" ht="67.5" x14ac:dyDescent="0.2">
      <c r="A15032">
        <v>40040</v>
      </c>
      <c r="B15032" t="s">
        <v>10737</v>
      </c>
      <c r="C15032" s="15" t="s">
        <v>10738</v>
      </c>
      <c r="D15032" s="15" t="s">
        <v>10739</v>
      </c>
      <c r="E15032">
        <v>80904</v>
      </c>
      <c r="F15032">
        <v>95183</v>
      </c>
      <c r="H15032">
        <v>28</v>
      </c>
      <c r="K15032" s="16">
        <f t="shared" si="741"/>
        <v>86567.28</v>
      </c>
      <c r="L15032" s="16">
        <f t="shared" si="743"/>
        <v>91123.452631578941</v>
      </c>
      <c r="M15032" s="16">
        <f t="shared" si="742"/>
        <v>103549.37799043063</v>
      </c>
      <c r="N15032" t="e">
        <f>INDEX(XML!$A$2:$R$782,MATCH(C15032,XML!$D$2:$D$737,0),2)</f>
        <v>#N/A</v>
      </c>
    </row>
    <row r="15033" spans="1:14" ht="67.5" x14ac:dyDescent="0.2">
      <c r="A15033">
        <v>40041</v>
      </c>
      <c r="B15033" t="s">
        <v>10740</v>
      </c>
      <c r="C15033" s="15" t="s">
        <v>10741</v>
      </c>
      <c r="D15033" s="15" t="s">
        <v>10742</v>
      </c>
      <c r="E15033">
        <v>80904</v>
      </c>
      <c r="F15033">
        <v>95183</v>
      </c>
      <c r="H15033">
        <v>13</v>
      </c>
      <c r="K15033" s="16">
        <f t="shared" si="741"/>
        <v>86567.28</v>
      </c>
      <c r="L15033" s="16">
        <f t="shared" si="743"/>
        <v>91123.452631578941</v>
      </c>
      <c r="M15033" s="16">
        <f t="shared" si="742"/>
        <v>103549.37799043063</v>
      </c>
      <c r="N15033" t="e">
        <f>INDEX(XML!$A$2:$R$782,MATCH(C15033,XML!$D$2:$D$737,0),2)</f>
        <v>#N/A</v>
      </c>
    </row>
    <row r="15034" spans="1:14" ht="67.5" x14ac:dyDescent="0.2">
      <c r="A15034">
        <v>40042</v>
      </c>
      <c r="B15034" t="s">
        <v>10743</v>
      </c>
      <c r="C15034" s="15" t="s">
        <v>10744</v>
      </c>
      <c r="D15034" s="15" t="s">
        <v>10745</v>
      </c>
      <c r="E15034">
        <v>80904</v>
      </c>
      <c r="F15034">
        <v>95183</v>
      </c>
      <c r="H15034">
        <v>17</v>
      </c>
      <c r="K15034" s="16">
        <f t="shared" ref="K15034:K15042" si="744">IF(E15034&gt;49999,E15034+E15034*0.07,IF(E15034&lt;=49999,E15034+E15034*0.12))</f>
        <v>86567.28</v>
      </c>
      <c r="L15034" s="16">
        <f t="shared" si="743"/>
        <v>91123.452631578941</v>
      </c>
      <c r="M15034" s="16">
        <f t="shared" ref="M15034:M15042" si="745">IF(COUNTIF(C15034,"*Dahua*"),F15034-10,L15034*100/88)</f>
        <v>103549.37799043063</v>
      </c>
      <c r="N15034" t="e">
        <f>INDEX(XML!$A$2:$R$782,MATCH(C15034,XML!$D$2:$D$737,0),2)</f>
        <v>#N/A</v>
      </c>
    </row>
    <row r="15035" spans="1:14" ht="45" x14ac:dyDescent="0.2">
      <c r="A15035">
        <v>40048</v>
      </c>
      <c r="B15035" t="s">
        <v>10746</v>
      </c>
      <c r="C15035" s="15" t="s">
        <v>10747</v>
      </c>
      <c r="D15035" s="15" t="s">
        <v>10748</v>
      </c>
      <c r="E15035">
        <v>11218</v>
      </c>
      <c r="F15035">
        <v>13201</v>
      </c>
      <c r="H15035">
        <v>26</v>
      </c>
      <c r="K15035" s="16">
        <f t="shared" si="744"/>
        <v>12564.16</v>
      </c>
      <c r="L15035" s="16">
        <f t="shared" si="743"/>
        <v>13225.431578947368</v>
      </c>
      <c r="M15035" s="16">
        <f t="shared" si="745"/>
        <v>15028.899521531101</v>
      </c>
      <c r="N15035" t="e">
        <f>INDEX(XML!$A$2:$R$782,MATCH(C15035,XML!$D$2:$D$737,0),2)</f>
        <v>#N/A</v>
      </c>
    </row>
    <row r="15036" spans="1:14" ht="67.5" x14ac:dyDescent="0.2">
      <c r="A15036">
        <v>40101</v>
      </c>
      <c r="B15036" t="s">
        <v>10721</v>
      </c>
      <c r="C15036" s="15" t="s">
        <v>10722</v>
      </c>
      <c r="D15036" s="15" t="s">
        <v>10723</v>
      </c>
      <c r="E15036">
        <v>49234</v>
      </c>
      <c r="F15036">
        <v>57923</v>
      </c>
      <c r="H15036" t="s">
        <v>746</v>
      </c>
      <c r="K15036" s="16">
        <f t="shared" si="744"/>
        <v>55142.080000000002</v>
      </c>
      <c r="L15036" s="16">
        <f t="shared" si="743"/>
        <v>58044.294736842108</v>
      </c>
      <c r="M15036" s="16">
        <f t="shared" si="745"/>
        <v>65959.425837320581</v>
      </c>
      <c r="N15036" t="e">
        <f>INDEX(XML!$A$2:$R$782,MATCH(C15036,XML!$D$2:$D$737,0),2)</f>
        <v>#N/A</v>
      </c>
    </row>
    <row r="15037" spans="1:14" ht="67.5" x14ac:dyDescent="0.2">
      <c r="A15037">
        <v>40102</v>
      </c>
      <c r="B15037" t="s">
        <v>10724</v>
      </c>
      <c r="C15037" s="15" t="s">
        <v>10725</v>
      </c>
      <c r="D15037" s="15" t="s">
        <v>10726</v>
      </c>
      <c r="E15037">
        <v>64421</v>
      </c>
      <c r="F15037">
        <v>75790</v>
      </c>
      <c r="H15037">
        <v>43</v>
      </c>
      <c r="K15037" s="16">
        <f t="shared" si="744"/>
        <v>68930.47</v>
      </c>
      <c r="L15037" s="16">
        <f t="shared" si="743"/>
        <v>72558.389473684205</v>
      </c>
      <c r="M15037" s="16">
        <f t="shared" si="745"/>
        <v>82452.71531100478</v>
      </c>
      <c r="N15037" t="e">
        <f>INDEX(XML!$A$2:$R$782,MATCH(C15037,XML!$D$2:$D$737,0),2)</f>
        <v>#N/A</v>
      </c>
    </row>
    <row r="15038" spans="1:14" ht="67.5" x14ac:dyDescent="0.2">
      <c r="A15038">
        <v>40103</v>
      </c>
      <c r="B15038" t="s">
        <v>10727</v>
      </c>
      <c r="C15038" s="15" t="s">
        <v>10728</v>
      </c>
      <c r="D15038" s="15" t="s">
        <v>12989</v>
      </c>
      <c r="E15038">
        <v>64421</v>
      </c>
      <c r="F15038">
        <v>75790</v>
      </c>
      <c r="H15038" t="s">
        <v>746</v>
      </c>
      <c r="K15038" s="16">
        <f t="shared" si="744"/>
        <v>68930.47</v>
      </c>
      <c r="L15038" s="16">
        <f t="shared" si="743"/>
        <v>72558.389473684205</v>
      </c>
      <c r="M15038" s="16">
        <f t="shared" si="745"/>
        <v>82452.71531100478</v>
      </c>
      <c r="N15038" t="e">
        <f>INDEX(XML!$A$2:$R$782,MATCH(C15038,XML!$D$2:$D$737,0),2)</f>
        <v>#N/A</v>
      </c>
    </row>
    <row r="15039" spans="1:14" ht="67.5" x14ac:dyDescent="0.2">
      <c r="A15039">
        <v>40104</v>
      </c>
      <c r="B15039" t="s">
        <v>10729</v>
      </c>
      <c r="C15039" s="15" t="s">
        <v>10730</v>
      </c>
      <c r="D15039" s="15" t="s">
        <v>12990</v>
      </c>
      <c r="E15039">
        <v>64421</v>
      </c>
      <c r="F15039">
        <v>75790</v>
      </c>
      <c r="H15039" t="s">
        <v>746</v>
      </c>
      <c r="K15039" s="16">
        <f t="shared" si="744"/>
        <v>68930.47</v>
      </c>
      <c r="L15039" s="16">
        <f t="shared" si="743"/>
        <v>72558.389473684205</v>
      </c>
      <c r="M15039" s="16">
        <f t="shared" si="745"/>
        <v>82452.71531100478</v>
      </c>
      <c r="N15039" t="e">
        <f>INDEX(XML!$A$2:$R$782,MATCH(C15039,XML!$D$2:$D$737,0),2)</f>
        <v>#N/A</v>
      </c>
    </row>
    <row r="15040" spans="1:14" ht="78.75" x14ac:dyDescent="0.2">
      <c r="A15040">
        <v>41681</v>
      </c>
      <c r="B15040" t="s">
        <v>11577</v>
      </c>
      <c r="C15040" s="15" t="s">
        <v>11578</v>
      </c>
      <c r="D15040" s="15" t="s">
        <v>43429</v>
      </c>
      <c r="E15040">
        <v>239553</v>
      </c>
      <c r="F15040">
        <v>281832</v>
      </c>
      <c r="H15040">
        <v>1</v>
      </c>
      <c r="K15040" s="16">
        <f t="shared" si="744"/>
        <v>256321.71</v>
      </c>
      <c r="L15040" s="16">
        <f t="shared" si="743"/>
        <v>269812.32631578948</v>
      </c>
      <c r="M15040" s="16">
        <f t="shared" si="745"/>
        <v>306604.91626794258</v>
      </c>
      <c r="N15040" t="e">
        <f>INDEX(XML!$A$2:$R$782,MATCH(C15040,XML!$D$2:$D$737,0),2)</f>
        <v>#N/A</v>
      </c>
    </row>
    <row r="15041" spans="1:14" ht="78.75" x14ac:dyDescent="0.2">
      <c r="A15041">
        <v>41682</v>
      </c>
      <c r="B15041" t="s">
        <v>10586</v>
      </c>
      <c r="C15041" s="15" t="s">
        <v>10587</v>
      </c>
      <c r="D15041" s="15" t="s">
        <v>23681</v>
      </c>
      <c r="E15041">
        <v>20200</v>
      </c>
      <c r="F15041">
        <v>23764</v>
      </c>
      <c r="H15041">
        <v>15</v>
      </c>
      <c r="K15041" s="16">
        <f t="shared" si="744"/>
        <v>22624</v>
      </c>
      <c r="L15041" s="16">
        <f t="shared" si="743"/>
        <v>23814.736842105263</v>
      </c>
      <c r="M15041" s="16">
        <f t="shared" si="745"/>
        <v>27062.200956937799</v>
      </c>
      <c r="N15041" t="e">
        <f>INDEX(XML!$A$2:$R$782,MATCH(C15041,XML!$D$2:$D$737,0),2)</f>
        <v>#N/A</v>
      </c>
    </row>
    <row r="15042" spans="1:14" ht="67.5" x14ac:dyDescent="0.2">
      <c r="A15042">
        <v>42269</v>
      </c>
      <c r="B15042" t="s">
        <v>10749</v>
      </c>
      <c r="C15042" s="15" t="s">
        <v>10750</v>
      </c>
      <c r="D15042" s="15" t="s">
        <v>10751</v>
      </c>
      <c r="E15042">
        <v>74362</v>
      </c>
      <c r="F15042">
        <v>87483</v>
      </c>
      <c r="H15042">
        <v>3</v>
      </c>
      <c r="K15042" s="16">
        <f t="shared" si="744"/>
        <v>79567.34</v>
      </c>
      <c r="L15042" s="16">
        <f t="shared" si="743"/>
        <v>83755.094736842104</v>
      </c>
      <c r="M15042" s="16">
        <f t="shared" si="745"/>
        <v>95176.244019138758</v>
      </c>
      <c r="N15042" t="e">
        <f>INDEX(XML!$A$2:$R$782,MATCH(C15042,XML!$D$2:$D$737,0),2)</f>
        <v>#N/A</v>
      </c>
    </row>
    <row r="15043" spans="1:14" ht="67.5" x14ac:dyDescent="0.2">
      <c r="A15043">
        <v>42270</v>
      </c>
      <c r="B15043" t="s">
        <v>10752</v>
      </c>
      <c r="C15043" s="15" t="s">
        <v>10753</v>
      </c>
      <c r="D15043" s="15" t="s">
        <v>10754</v>
      </c>
      <c r="E15043">
        <v>57487</v>
      </c>
      <c r="F15043">
        <v>67633</v>
      </c>
      <c r="H15043">
        <v>6</v>
      </c>
      <c r="K15043" s="16">
        <f t="shared" ref="K15043:K15097" si="746">IF(E15043&gt;49999,E15043+E15043*0.07,IF(E15043&lt;=49999,E15043+E15043*0.12))</f>
        <v>61511.090000000004</v>
      </c>
      <c r="L15043" s="16">
        <f t="shared" si="743"/>
        <v>64748.515789473684</v>
      </c>
      <c r="M15043" s="16">
        <f t="shared" ref="M15043:M15097" si="747">IF(COUNTIF(C15043,"*Dahua*"),F15043-10,L15043*100/88)</f>
        <v>73577.858851674639</v>
      </c>
      <c r="N15043" t="e">
        <f>INDEX(XML!$A$2:$R$782,MATCH(C15043,XML!$D$2:$D$737,0),2)</f>
        <v>#N/A</v>
      </c>
    </row>
    <row r="15044" spans="1:14" ht="67.5" x14ac:dyDescent="0.2">
      <c r="A15044">
        <v>42271</v>
      </c>
      <c r="B15044" t="s">
        <v>10755</v>
      </c>
      <c r="C15044" s="15" t="s">
        <v>10756</v>
      </c>
      <c r="D15044" s="15" t="s">
        <v>10757</v>
      </c>
      <c r="E15044">
        <v>57487</v>
      </c>
      <c r="F15044">
        <v>67633</v>
      </c>
      <c r="H15044">
        <v>10</v>
      </c>
      <c r="K15044" s="16">
        <f t="shared" si="746"/>
        <v>61511.090000000004</v>
      </c>
      <c r="L15044" s="16">
        <f t="shared" si="743"/>
        <v>64748.515789473684</v>
      </c>
      <c r="M15044" s="16">
        <f t="shared" si="747"/>
        <v>73577.858851674639</v>
      </c>
      <c r="N15044" t="e">
        <f>INDEX(XML!$A$2:$R$782,MATCH(C15044,XML!$D$2:$D$737,0),2)</f>
        <v>#N/A</v>
      </c>
    </row>
    <row r="15045" spans="1:14" ht="67.5" x14ac:dyDescent="0.2">
      <c r="A15045">
        <v>42272</v>
      </c>
      <c r="B15045" t="s">
        <v>10758</v>
      </c>
      <c r="C15045" s="15" t="s">
        <v>10759</v>
      </c>
      <c r="D15045" s="15" t="s">
        <v>10760</v>
      </c>
      <c r="E15045">
        <v>57487</v>
      </c>
      <c r="F15045">
        <v>67633</v>
      </c>
      <c r="H15045">
        <v>14</v>
      </c>
      <c r="K15045" s="16">
        <f t="shared" si="746"/>
        <v>61511.090000000004</v>
      </c>
      <c r="L15045" s="16">
        <f t="shared" ref="L15045:L15108" si="748">K15045*100/95</f>
        <v>64748.515789473684</v>
      </c>
      <c r="M15045" s="16">
        <f t="shared" si="747"/>
        <v>73577.858851674639</v>
      </c>
      <c r="N15045" t="e">
        <f>INDEX(XML!$A$2:$R$782,MATCH(C15045,XML!$D$2:$D$737,0),2)</f>
        <v>#N/A</v>
      </c>
    </row>
    <row r="15046" spans="1:14" ht="67.5" x14ac:dyDescent="0.2">
      <c r="A15046">
        <v>42276</v>
      </c>
      <c r="B15046" t="s">
        <v>10761</v>
      </c>
      <c r="C15046" s="15" t="s">
        <v>10762</v>
      </c>
      <c r="D15046" s="15" t="s">
        <v>43430</v>
      </c>
      <c r="E15046">
        <v>148015</v>
      </c>
      <c r="F15046">
        <v>174140</v>
      </c>
      <c r="H15046">
        <v>2</v>
      </c>
      <c r="K15046" s="16">
        <f t="shared" si="746"/>
        <v>158376.04999999999</v>
      </c>
      <c r="L15046" s="16">
        <f t="shared" si="748"/>
        <v>166711.63157894736</v>
      </c>
      <c r="M15046" s="16">
        <f t="shared" si="747"/>
        <v>189445.03588516745</v>
      </c>
      <c r="N15046" t="e">
        <f>INDEX(XML!$A$2:$R$782,MATCH(C15046,XML!$D$2:$D$737,0),2)</f>
        <v>#N/A</v>
      </c>
    </row>
    <row r="15047" spans="1:14" ht="67.5" x14ac:dyDescent="0.2">
      <c r="A15047">
        <v>42277</v>
      </c>
      <c r="B15047" t="s">
        <v>10763</v>
      </c>
      <c r="C15047" s="15" t="s">
        <v>10764</v>
      </c>
      <c r="D15047" s="15" t="s">
        <v>43431</v>
      </c>
      <c r="E15047">
        <v>118497</v>
      </c>
      <c r="F15047">
        <v>139412</v>
      </c>
      <c r="H15047">
        <v>1</v>
      </c>
      <c r="K15047" s="16">
        <f t="shared" si="746"/>
        <v>126791.79000000001</v>
      </c>
      <c r="L15047" s="16">
        <f t="shared" si="748"/>
        <v>133465.04210526316</v>
      </c>
      <c r="M15047" s="16">
        <f t="shared" si="747"/>
        <v>151664.82057416267</v>
      </c>
      <c r="N15047" t="e">
        <f>INDEX(XML!$A$2:$R$782,MATCH(C15047,XML!$D$2:$D$737,0),2)</f>
        <v>#N/A</v>
      </c>
    </row>
    <row r="15048" spans="1:14" ht="67.5" x14ac:dyDescent="0.2">
      <c r="A15048">
        <v>42278</v>
      </c>
      <c r="B15048" t="s">
        <v>10765</v>
      </c>
      <c r="C15048" s="15" t="s">
        <v>10766</v>
      </c>
      <c r="D15048" s="15" t="s">
        <v>43432</v>
      </c>
      <c r="E15048">
        <v>118497</v>
      </c>
      <c r="F15048">
        <v>139412</v>
      </c>
      <c r="H15048">
        <v>4</v>
      </c>
      <c r="K15048" s="16">
        <f t="shared" si="746"/>
        <v>126791.79000000001</v>
      </c>
      <c r="L15048" s="16">
        <f t="shared" si="748"/>
        <v>133465.04210526316</v>
      </c>
      <c r="M15048" s="16">
        <f t="shared" si="747"/>
        <v>151664.82057416267</v>
      </c>
      <c r="N15048" t="e">
        <f>INDEX(XML!$A$2:$R$782,MATCH(C15048,XML!$D$2:$D$737,0),2)</f>
        <v>#N/A</v>
      </c>
    </row>
    <row r="15049" spans="1:14" ht="67.5" x14ac:dyDescent="0.2">
      <c r="A15049">
        <v>42279</v>
      </c>
      <c r="B15049" t="s">
        <v>10767</v>
      </c>
      <c r="C15049" s="15" t="s">
        <v>10768</v>
      </c>
      <c r="D15049" s="15" t="s">
        <v>43433</v>
      </c>
      <c r="E15049">
        <v>118497</v>
      </c>
      <c r="F15049">
        <v>139412</v>
      </c>
      <c r="H15049">
        <v>3</v>
      </c>
      <c r="K15049" s="16">
        <f t="shared" si="746"/>
        <v>126791.79000000001</v>
      </c>
      <c r="L15049" s="16">
        <f t="shared" si="748"/>
        <v>133465.04210526316</v>
      </c>
      <c r="M15049" s="16">
        <f t="shared" si="747"/>
        <v>151664.82057416267</v>
      </c>
      <c r="N15049" t="e">
        <f>INDEX(XML!$A$2:$R$782,MATCH(C15049,XML!$D$2:$D$737,0),2)</f>
        <v>#N/A</v>
      </c>
    </row>
    <row r="15050" spans="1:14" ht="67.5" x14ac:dyDescent="0.2">
      <c r="A15050">
        <v>42281</v>
      </c>
      <c r="B15050" t="s">
        <v>11577</v>
      </c>
      <c r="C15050" s="15" t="s">
        <v>11579</v>
      </c>
      <c r="D15050" s="15" t="s">
        <v>43434</v>
      </c>
      <c r="E15050">
        <v>239553</v>
      </c>
      <c r="F15050">
        <v>281832</v>
      </c>
      <c r="H15050">
        <v>29</v>
      </c>
      <c r="I15050">
        <v>1</v>
      </c>
      <c r="K15050" s="16">
        <f t="shared" si="746"/>
        <v>256321.71</v>
      </c>
      <c r="L15050" s="16">
        <f t="shared" si="748"/>
        <v>269812.32631578948</v>
      </c>
      <c r="M15050" s="16">
        <f t="shared" si="747"/>
        <v>306604.91626794258</v>
      </c>
      <c r="N15050" t="e">
        <f>INDEX(XML!$A$2:$R$782,MATCH(C15050,XML!$D$2:$D$737,0),2)</f>
        <v>#N/A</v>
      </c>
    </row>
    <row r="15051" spans="1:14" ht="67.5" x14ac:dyDescent="0.2">
      <c r="A15051">
        <v>47606</v>
      </c>
      <c r="B15051" t="s">
        <v>10673</v>
      </c>
      <c r="C15051" s="15" t="s">
        <v>10674</v>
      </c>
      <c r="D15051" s="15" t="s">
        <v>10675</v>
      </c>
      <c r="E15051">
        <v>173605</v>
      </c>
      <c r="F15051">
        <v>204246</v>
      </c>
      <c r="H15051">
        <v>11</v>
      </c>
      <c r="K15051" s="16">
        <f t="shared" si="746"/>
        <v>185757.35</v>
      </c>
      <c r="L15051" s="16">
        <f t="shared" si="748"/>
        <v>195534.05263157896</v>
      </c>
      <c r="M15051" s="16">
        <f t="shared" si="747"/>
        <v>222197.78708133975</v>
      </c>
      <c r="N15051" t="e">
        <f>INDEX(XML!$A$2:$R$782,MATCH(C15051,XML!$D$2:$D$737,0),2)</f>
        <v>#N/A</v>
      </c>
    </row>
    <row r="15052" spans="1:14" ht="67.5" x14ac:dyDescent="0.2">
      <c r="A15052">
        <v>47607</v>
      </c>
      <c r="B15052" t="s">
        <v>10676</v>
      </c>
      <c r="C15052" s="15" t="s">
        <v>10677</v>
      </c>
      <c r="D15052" s="15" t="s">
        <v>10678</v>
      </c>
      <c r="E15052">
        <v>173605</v>
      </c>
      <c r="F15052">
        <v>204246</v>
      </c>
      <c r="H15052">
        <v>14</v>
      </c>
      <c r="K15052" s="16">
        <f t="shared" si="746"/>
        <v>185757.35</v>
      </c>
      <c r="L15052" s="16">
        <f t="shared" si="748"/>
        <v>195534.05263157896</v>
      </c>
      <c r="M15052" s="16">
        <f t="shared" si="747"/>
        <v>222197.78708133975</v>
      </c>
      <c r="N15052" t="e">
        <f>INDEX(XML!$A$2:$R$782,MATCH(C15052,XML!$D$2:$D$737,0),2)</f>
        <v>#N/A</v>
      </c>
    </row>
    <row r="15053" spans="1:14" ht="67.5" x14ac:dyDescent="0.2">
      <c r="A15053">
        <v>47608</v>
      </c>
      <c r="B15053" t="s">
        <v>10682</v>
      </c>
      <c r="C15053" s="15" t="s">
        <v>10683</v>
      </c>
      <c r="D15053" s="15" t="s">
        <v>10684</v>
      </c>
      <c r="E15053">
        <v>173605</v>
      </c>
      <c r="F15053">
        <v>204246</v>
      </c>
      <c r="H15053">
        <v>12</v>
      </c>
      <c r="K15053" s="16">
        <f t="shared" si="746"/>
        <v>185757.35</v>
      </c>
      <c r="L15053" s="16">
        <f t="shared" si="748"/>
        <v>195534.05263157896</v>
      </c>
      <c r="M15053" s="16">
        <f t="shared" si="747"/>
        <v>222197.78708133975</v>
      </c>
      <c r="N15053" t="e">
        <f>INDEX(XML!$A$2:$R$782,MATCH(C15053,XML!$D$2:$D$737,0),2)</f>
        <v>#N/A</v>
      </c>
    </row>
    <row r="15054" spans="1:14" ht="67.5" x14ac:dyDescent="0.2">
      <c r="A15054">
        <v>47609</v>
      </c>
      <c r="B15054" t="s">
        <v>10685</v>
      </c>
      <c r="C15054" s="15" t="s">
        <v>10686</v>
      </c>
      <c r="D15054" s="15" t="s">
        <v>10687</v>
      </c>
      <c r="E15054">
        <v>131404</v>
      </c>
      <c r="F15054">
        <v>154597</v>
      </c>
      <c r="H15054">
        <v>11</v>
      </c>
      <c r="K15054" s="16">
        <f t="shared" si="746"/>
        <v>140602.28</v>
      </c>
      <c r="L15054" s="16">
        <f t="shared" si="748"/>
        <v>148002.4</v>
      </c>
      <c r="M15054" s="16">
        <f t="shared" si="747"/>
        <v>168184.54545454544</v>
      </c>
      <c r="N15054" t="e">
        <f>INDEX(XML!$A$2:$R$782,MATCH(C15054,XML!$D$2:$D$737,0),2)</f>
        <v>#N/A</v>
      </c>
    </row>
    <row r="15055" spans="1:14" ht="78.75" x14ac:dyDescent="0.2">
      <c r="A15055">
        <v>36198</v>
      </c>
      <c r="B15055" t="s">
        <v>10781</v>
      </c>
      <c r="C15055" s="15" t="s">
        <v>10782</v>
      </c>
      <c r="D15055" s="15" t="s">
        <v>10783</v>
      </c>
      <c r="E15055">
        <v>44570</v>
      </c>
      <c r="F15055">
        <v>52436</v>
      </c>
      <c r="K15055" s="16">
        <f t="shared" si="746"/>
        <v>49918.400000000001</v>
      </c>
      <c r="L15055" s="16">
        <f t="shared" si="748"/>
        <v>52545.684210526313</v>
      </c>
      <c r="M15055" s="16">
        <f t="shared" si="747"/>
        <v>59711.004784688987</v>
      </c>
      <c r="N15055" t="e">
        <f>INDEX(XML!$A$2:$R$782,MATCH(C15055,XML!$D$2:$D$737,0),2)</f>
        <v>#N/A</v>
      </c>
    </row>
    <row r="15056" spans="1:14" ht="78.75" x14ac:dyDescent="0.2">
      <c r="A15056">
        <v>36199</v>
      </c>
      <c r="B15056" t="s">
        <v>10784</v>
      </c>
      <c r="C15056" s="15" t="s">
        <v>10785</v>
      </c>
      <c r="D15056" s="15" t="s">
        <v>10786</v>
      </c>
      <c r="E15056">
        <v>44570</v>
      </c>
      <c r="F15056">
        <v>52436</v>
      </c>
      <c r="K15056" s="16">
        <f t="shared" si="746"/>
        <v>49918.400000000001</v>
      </c>
      <c r="L15056" s="16">
        <f t="shared" si="748"/>
        <v>52545.684210526313</v>
      </c>
      <c r="M15056" s="16">
        <f t="shared" si="747"/>
        <v>59711.004784688987</v>
      </c>
      <c r="N15056" t="e">
        <f>INDEX(XML!$A$2:$R$782,MATCH(C15056,XML!$D$2:$D$737,0),2)</f>
        <v>#N/A</v>
      </c>
    </row>
    <row r="15057" spans="1:14" ht="78.75" x14ac:dyDescent="0.2">
      <c r="A15057">
        <v>36200</v>
      </c>
      <c r="B15057" t="s">
        <v>10790</v>
      </c>
      <c r="C15057" s="15" t="s">
        <v>10791</v>
      </c>
      <c r="D15057" s="15" t="s">
        <v>10792</v>
      </c>
      <c r="E15057">
        <v>44570</v>
      </c>
      <c r="F15057">
        <v>52436</v>
      </c>
      <c r="H15057">
        <v>40</v>
      </c>
      <c r="K15057" s="16">
        <f t="shared" si="746"/>
        <v>49918.400000000001</v>
      </c>
      <c r="L15057" s="16">
        <f t="shared" si="748"/>
        <v>52545.684210526313</v>
      </c>
      <c r="M15057" s="16">
        <f t="shared" si="747"/>
        <v>59711.004784688987</v>
      </c>
      <c r="N15057" t="e">
        <f>INDEX(XML!$A$2:$R$782,MATCH(C15057,XML!$D$2:$D$737,0),2)</f>
        <v>#N/A</v>
      </c>
    </row>
    <row r="15058" spans="1:14" ht="78.75" x14ac:dyDescent="0.2">
      <c r="A15058">
        <v>36201</v>
      </c>
      <c r="B15058" t="s">
        <v>10793</v>
      </c>
      <c r="C15058" s="15" t="s">
        <v>10794</v>
      </c>
      <c r="D15058" s="15" t="s">
        <v>10795</v>
      </c>
      <c r="E15058">
        <v>62406</v>
      </c>
      <c r="F15058">
        <v>73420</v>
      </c>
      <c r="K15058" s="16">
        <f t="shared" si="746"/>
        <v>66774.42</v>
      </c>
      <c r="L15058" s="16">
        <f t="shared" si="748"/>
        <v>70288.863157894739</v>
      </c>
      <c r="M15058" s="16">
        <f t="shared" si="747"/>
        <v>79873.708133971304</v>
      </c>
      <c r="N15058" t="e">
        <f>INDEX(XML!$A$2:$R$782,MATCH(C15058,XML!$D$2:$D$737,0),2)</f>
        <v>#N/A</v>
      </c>
    </row>
    <row r="15059" spans="1:14" ht="45" x14ac:dyDescent="0.2">
      <c r="A15059">
        <v>39214</v>
      </c>
      <c r="B15059" t="s">
        <v>10853</v>
      </c>
      <c r="C15059" s="15" t="s">
        <v>10854</v>
      </c>
      <c r="D15059" s="15" t="s">
        <v>10855</v>
      </c>
      <c r="E15059">
        <v>192785</v>
      </c>
      <c r="F15059">
        <v>226812</v>
      </c>
      <c r="K15059" s="16">
        <f t="shared" si="746"/>
        <v>206279.95</v>
      </c>
      <c r="L15059" s="16">
        <f t="shared" si="748"/>
        <v>217136.78947368421</v>
      </c>
      <c r="M15059" s="16">
        <f t="shared" si="747"/>
        <v>246746.35167464113</v>
      </c>
      <c r="N15059" t="e">
        <f>INDEX(XML!$A$2:$R$782,MATCH(C15059,XML!$D$2:$D$737,0),2)</f>
        <v>#N/A</v>
      </c>
    </row>
    <row r="15060" spans="1:14" ht="45" x14ac:dyDescent="0.2">
      <c r="A15060">
        <v>39215</v>
      </c>
      <c r="B15060" t="s">
        <v>10844</v>
      </c>
      <c r="C15060" s="15" t="s">
        <v>10845</v>
      </c>
      <c r="D15060" s="15" t="s">
        <v>10846</v>
      </c>
      <c r="E15060">
        <v>187206</v>
      </c>
      <c r="F15060">
        <v>220248</v>
      </c>
      <c r="K15060" s="16">
        <f t="shared" si="746"/>
        <v>200310.42</v>
      </c>
      <c r="L15060" s="16">
        <f t="shared" si="748"/>
        <v>210853.07368421054</v>
      </c>
      <c r="M15060" s="16">
        <f t="shared" si="747"/>
        <v>239605.76555023927</v>
      </c>
      <c r="N15060" t="e">
        <f>INDEX(XML!$A$2:$R$782,MATCH(C15060,XML!$D$2:$D$737,0),2)</f>
        <v>#N/A</v>
      </c>
    </row>
    <row r="15061" spans="1:14" ht="45" x14ac:dyDescent="0.2">
      <c r="A15061">
        <v>39216</v>
      </c>
      <c r="B15061" t="s">
        <v>10847</v>
      </c>
      <c r="C15061" s="15" t="s">
        <v>10848</v>
      </c>
      <c r="D15061" s="15" t="s">
        <v>10849</v>
      </c>
      <c r="E15061">
        <v>187206</v>
      </c>
      <c r="F15061">
        <v>220248</v>
      </c>
      <c r="K15061" s="16">
        <f t="shared" si="746"/>
        <v>200310.42</v>
      </c>
      <c r="L15061" s="16">
        <f t="shared" si="748"/>
        <v>210853.07368421054</v>
      </c>
      <c r="M15061" s="16">
        <f t="shared" si="747"/>
        <v>239605.76555023927</v>
      </c>
      <c r="N15061" t="e">
        <f>INDEX(XML!$A$2:$R$782,MATCH(C15061,XML!$D$2:$D$737,0),2)</f>
        <v>#N/A</v>
      </c>
    </row>
    <row r="15062" spans="1:14" ht="67.5" x14ac:dyDescent="0.2">
      <c r="A15062">
        <v>32314</v>
      </c>
      <c r="B15062" t="s">
        <v>11003</v>
      </c>
      <c r="C15062" s="15" t="s">
        <v>11004</v>
      </c>
      <c r="D15062" s="15" t="s">
        <v>11005</v>
      </c>
      <c r="E15062">
        <v>37754</v>
      </c>
      <c r="F15062">
        <v>44422</v>
      </c>
      <c r="H15062" t="s">
        <v>746</v>
      </c>
      <c r="I15062">
        <v>1</v>
      </c>
      <c r="K15062" s="16">
        <f t="shared" si="746"/>
        <v>42284.479999999996</v>
      </c>
      <c r="L15062" s="16">
        <f t="shared" si="748"/>
        <v>44509.978947368421</v>
      </c>
      <c r="M15062" s="16">
        <f t="shared" si="747"/>
        <v>50579.521531100479</v>
      </c>
      <c r="N15062" t="e">
        <f>INDEX(XML!$A$2:$R$782,MATCH(C15062,XML!$D$2:$D$737,0),2)</f>
        <v>#N/A</v>
      </c>
    </row>
    <row r="15063" spans="1:14" ht="78.75" x14ac:dyDescent="0.2">
      <c r="A15063">
        <v>32315</v>
      </c>
      <c r="B15063" t="s">
        <v>11006</v>
      </c>
      <c r="C15063" s="15" t="s">
        <v>11007</v>
      </c>
      <c r="D15063" s="15" t="s">
        <v>11008</v>
      </c>
      <c r="E15063">
        <v>68414</v>
      </c>
      <c r="F15063">
        <v>80485</v>
      </c>
      <c r="H15063" t="s">
        <v>746</v>
      </c>
      <c r="K15063" s="16">
        <f t="shared" si="746"/>
        <v>73202.98</v>
      </c>
      <c r="L15063" s="16">
        <f t="shared" si="748"/>
        <v>77055.768421052635</v>
      </c>
      <c r="M15063" s="16">
        <f t="shared" si="747"/>
        <v>87563.373205741635</v>
      </c>
      <c r="N15063" t="e">
        <f>INDEX(XML!$A$2:$R$782,MATCH(C15063,XML!$D$2:$D$737,0),2)</f>
        <v>#N/A</v>
      </c>
    </row>
    <row r="15064" spans="1:14" ht="67.5" x14ac:dyDescent="0.2">
      <c r="A15064">
        <v>32320</v>
      </c>
      <c r="B15064" t="s">
        <v>10591</v>
      </c>
      <c r="C15064" s="15" t="s">
        <v>10592</v>
      </c>
      <c r="D15064" s="15" t="s">
        <v>10593</v>
      </c>
      <c r="E15064">
        <v>36384</v>
      </c>
      <c r="F15064">
        <v>42807</v>
      </c>
      <c r="H15064" t="s">
        <v>746</v>
      </c>
      <c r="K15064" s="16">
        <f t="shared" si="746"/>
        <v>40750.080000000002</v>
      </c>
      <c r="L15064" s="16">
        <f t="shared" si="748"/>
        <v>42894.821052631582</v>
      </c>
      <c r="M15064" s="16">
        <f t="shared" si="747"/>
        <v>48744.114832535881</v>
      </c>
      <c r="N15064" t="e">
        <f>INDEX(XML!$A$2:$R$782,MATCH(C15064,XML!$D$2:$D$737,0),2)</f>
        <v>#N/A</v>
      </c>
    </row>
    <row r="15065" spans="1:14" ht="90" x14ac:dyDescent="0.2">
      <c r="A15065">
        <v>32321</v>
      </c>
      <c r="B15065" t="s">
        <v>10597</v>
      </c>
      <c r="C15065" s="15" t="s">
        <v>10598</v>
      </c>
      <c r="D15065" s="15" t="s">
        <v>10599</v>
      </c>
      <c r="E15065">
        <v>61470</v>
      </c>
      <c r="F15065">
        <v>72320</v>
      </c>
      <c r="K15065" s="16">
        <f t="shared" si="746"/>
        <v>65772.899999999994</v>
      </c>
      <c r="L15065" s="16">
        <f t="shared" si="748"/>
        <v>69234.631578947359</v>
      </c>
      <c r="M15065" s="16">
        <f t="shared" si="747"/>
        <v>78675.717703349277</v>
      </c>
      <c r="N15065" t="e">
        <f>INDEX(XML!$A$2:$R$782,MATCH(C15065,XML!$D$2:$D$737,0),2)</f>
        <v>#N/A</v>
      </c>
    </row>
    <row r="15066" spans="1:14" ht="67.5" x14ac:dyDescent="0.2">
      <c r="A15066">
        <v>32322</v>
      </c>
      <c r="B15066" t="s">
        <v>10603</v>
      </c>
      <c r="C15066" s="15" t="s">
        <v>10604</v>
      </c>
      <c r="D15066" s="15" t="s">
        <v>10605</v>
      </c>
      <c r="E15066">
        <v>53918</v>
      </c>
      <c r="F15066">
        <v>63431</v>
      </c>
      <c r="H15066">
        <v>22</v>
      </c>
      <c r="K15066" s="16">
        <f t="shared" si="746"/>
        <v>57692.26</v>
      </c>
      <c r="L15066" s="16">
        <f t="shared" si="748"/>
        <v>60728.694736842102</v>
      </c>
      <c r="M15066" s="16">
        <f t="shared" si="747"/>
        <v>69009.880382775111</v>
      </c>
      <c r="N15066" t="e">
        <f>INDEX(XML!$A$2:$R$782,MATCH(C15066,XML!$D$2:$D$737,0),2)</f>
        <v>#N/A</v>
      </c>
    </row>
    <row r="15067" spans="1:14" ht="78.75" x14ac:dyDescent="0.2">
      <c r="A15067">
        <v>32329</v>
      </c>
      <c r="B15067" t="s">
        <v>10670</v>
      </c>
      <c r="C15067" s="15" t="s">
        <v>10671</v>
      </c>
      <c r="D15067" s="15" t="s">
        <v>10672</v>
      </c>
      <c r="E15067">
        <v>126487</v>
      </c>
      <c r="F15067">
        <v>148807</v>
      </c>
      <c r="H15067" t="s">
        <v>746</v>
      </c>
      <c r="K15067" s="16">
        <f t="shared" si="746"/>
        <v>135341.09</v>
      </c>
      <c r="L15067" s="16">
        <f t="shared" si="748"/>
        <v>142464.3052631579</v>
      </c>
      <c r="M15067" s="16">
        <f t="shared" si="747"/>
        <v>161891.25598086126</v>
      </c>
      <c r="N15067" t="e">
        <f>INDEX(XML!$A$2:$R$782,MATCH(C15067,XML!$D$2:$D$737,0),2)</f>
        <v>#N/A</v>
      </c>
    </row>
    <row r="15068" spans="1:14" ht="67.5" x14ac:dyDescent="0.2">
      <c r="A15068">
        <v>32330</v>
      </c>
      <c r="B15068" t="s">
        <v>10679</v>
      </c>
      <c r="C15068" s="15" t="s">
        <v>10680</v>
      </c>
      <c r="D15068" s="15" t="s">
        <v>10681</v>
      </c>
      <c r="E15068">
        <v>63291</v>
      </c>
      <c r="F15068">
        <v>74457</v>
      </c>
      <c r="H15068" t="s">
        <v>746</v>
      </c>
      <c r="K15068" s="16">
        <f t="shared" si="746"/>
        <v>67721.37</v>
      </c>
      <c r="L15068" s="16">
        <f t="shared" si="748"/>
        <v>71285.652631578952</v>
      </c>
      <c r="M15068" s="16">
        <f t="shared" si="747"/>
        <v>81006.423444976084</v>
      </c>
      <c r="N15068" t="e">
        <f>INDEX(XML!$A$2:$R$782,MATCH(C15068,XML!$D$2:$D$737,0),2)</f>
        <v>#N/A</v>
      </c>
    </row>
    <row r="15069" spans="1:14" ht="67.5" x14ac:dyDescent="0.2">
      <c r="A15069">
        <v>32333</v>
      </c>
      <c r="B15069" t="s">
        <v>10697</v>
      </c>
      <c r="C15069" s="15" t="s">
        <v>10698</v>
      </c>
      <c r="D15069" s="15" t="s">
        <v>10699</v>
      </c>
      <c r="E15069">
        <v>125820</v>
      </c>
      <c r="F15069">
        <v>148029</v>
      </c>
      <c r="K15069" s="16">
        <f t="shared" si="746"/>
        <v>134627.4</v>
      </c>
      <c r="L15069" s="16">
        <f t="shared" si="748"/>
        <v>141713.05263157896</v>
      </c>
      <c r="M15069" s="16">
        <f t="shared" si="747"/>
        <v>161037.55980861245</v>
      </c>
      <c r="N15069" t="e">
        <f>INDEX(XML!$A$2:$R$782,MATCH(C15069,XML!$D$2:$D$737,0),2)</f>
        <v>#N/A</v>
      </c>
    </row>
    <row r="15070" spans="1:14" ht="56.25" x14ac:dyDescent="0.2">
      <c r="A15070">
        <v>32334</v>
      </c>
      <c r="B15070" t="s">
        <v>10688</v>
      </c>
      <c r="C15070" s="15" t="s">
        <v>10689</v>
      </c>
      <c r="D15070" s="15" t="s">
        <v>10690</v>
      </c>
      <c r="E15070">
        <v>60969</v>
      </c>
      <c r="F15070">
        <v>71729</v>
      </c>
      <c r="H15070">
        <v>25</v>
      </c>
      <c r="K15070" s="16">
        <f t="shared" si="746"/>
        <v>65236.83</v>
      </c>
      <c r="L15070" s="16">
        <f t="shared" si="748"/>
        <v>68670.347368421048</v>
      </c>
      <c r="M15070" s="16">
        <f t="shared" si="747"/>
        <v>78034.485645933019</v>
      </c>
      <c r="N15070" t="e">
        <f>INDEX(XML!$A$2:$R$782,MATCH(C15070,XML!$D$2:$D$737,0),2)</f>
        <v>#N/A</v>
      </c>
    </row>
    <row r="15071" spans="1:14" ht="78.75" x14ac:dyDescent="0.2">
      <c r="A15071">
        <v>33097</v>
      </c>
      <c r="B15071" t="s">
        <v>10667</v>
      </c>
      <c r="C15071" s="15" t="s">
        <v>10668</v>
      </c>
      <c r="D15071" s="15" t="s">
        <v>10669</v>
      </c>
      <c r="E15071">
        <v>101837</v>
      </c>
      <c r="F15071">
        <v>119810</v>
      </c>
      <c r="H15071">
        <v>5</v>
      </c>
      <c r="K15071" s="16">
        <f t="shared" si="746"/>
        <v>108965.59</v>
      </c>
      <c r="L15071" s="16">
        <f t="shared" si="748"/>
        <v>114700.62105263158</v>
      </c>
      <c r="M15071" s="16">
        <f t="shared" si="747"/>
        <v>130341.6148325359</v>
      </c>
      <c r="N15071" t="e">
        <f>INDEX(XML!$A$2:$R$782,MATCH(C15071,XML!$D$2:$D$737,0),2)</f>
        <v>#N/A</v>
      </c>
    </row>
    <row r="15072" spans="1:14" ht="67.5" x14ac:dyDescent="0.2">
      <c r="A15072">
        <v>33113</v>
      </c>
      <c r="B15072" t="s">
        <v>11009</v>
      </c>
      <c r="C15072" s="15" t="s">
        <v>11010</v>
      </c>
      <c r="D15072" s="15" t="s">
        <v>11011</v>
      </c>
      <c r="E15072">
        <v>73841</v>
      </c>
      <c r="F15072">
        <v>86877</v>
      </c>
      <c r="K15072" s="16">
        <f t="shared" si="746"/>
        <v>79009.87</v>
      </c>
      <c r="L15072" s="16">
        <f t="shared" si="748"/>
        <v>83168.284210526312</v>
      </c>
      <c r="M15072" s="16">
        <f t="shared" si="747"/>
        <v>94509.413875598082</v>
      </c>
      <c r="N15072" t="e">
        <f>INDEX(XML!$A$2:$R$782,MATCH(C15072,XML!$D$2:$D$737,0),2)</f>
        <v>#N/A</v>
      </c>
    </row>
    <row r="15073" spans="1:14" ht="67.5" x14ac:dyDescent="0.2">
      <c r="A15073">
        <v>33346</v>
      </c>
      <c r="B15073" t="s">
        <v>10691</v>
      </c>
      <c r="C15073" s="15" t="s">
        <v>10692</v>
      </c>
      <c r="D15073" s="15" t="s">
        <v>10693</v>
      </c>
      <c r="E15073">
        <v>92044</v>
      </c>
      <c r="F15073">
        <v>108291</v>
      </c>
      <c r="H15073">
        <v>33</v>
      </c>
      <c r="K15073" s="16">
        <f t="shared" si="746"/>
        <v>98487.08</v>
      </c>
      <c r="L15073" s="16">
        <f t="shared" si="748"/>
        <v>103670.6105263158</v>
      </c>
      <c r="M15073" s="16">
        <f t="shared" si="747"/>
        <v>117807.5119617225</v>
      </c>
      <c r="N15073" t="e">
        <f>INDEX(XML!$A$2:$R$782,MATCH(C15073,XML!$D$2:$D$737,0),2)</f>
        <v>#N/A</v>
      </c>
    </row>
    <row r="15074" spans="1:14" ht="67.5" x14ac:dyDescent="0.2">
      <c r="A15074">
        <v>33347</v>
      </c>
      <c r="B15074" t="s">
        <v>10694</v>
      </c>
      <c r="C15074" s="15" t="s">
        <v>10695</v>
      </c>
      <c r="D15074" s="15" t="s">
        <v>10696</v>
      </c>
      <c r="E15074">
        <v>109825</v>
      </c>
      <c r="F15074">
        <v>129211</v>
      </c>
      <c r="H15074">
        <v>33</v>
      </c>
      <c r="K15074" s="16">
        <f t="shared" si="746"/>
        <v>117512.75</v>
      </c>
      <c r="L15074" s="16">
        <f t="shared" si="748"/>
        <v>123697.63157894737</v>
      </c>
      <c r="M15074" s="16">
        <f t="shared" si="747"/>
        <v>140565.49043062201</v>
      </c>
      <c r="N15074" t="e">
        <f>INDEX(XML!$A$2:$R$782,MATCH(C15074,XML!$D$2:$D$737,0),2)</f>
        <v>#N/A</v>
      </c>
    </row>
    <row r="15075" spans="1:14" ht="45" x14ac:dyDescent="0.2">
      <c r="A15075">
        <v>34349</v>
      </c>
      <c r="B15075" t="s">
        <v>11024</v>
      </c>
      <c r="C15075" s="15" t="s">
        <v>11025</v>
      </c>
      <c r="D15075" s="15" t="s">
        <v>11026</v>
      </c>
      <c r="E15075">
        <v>97975</v>
      </c>
      <c r="F15075">
        <v>115270</v>
      </c>
      <c r="K15075" s="16">
        <f t="shared" si="746"/>
        <v>104833.25</v>
      </c>
      <c r="L15075" s="16">
        <f t="shared" si="748"/>
        <v>110350.78947368421</v>
      </c>
      <c r="M15075" s="16">
        <f t="shared" si="747"/>
        <v>125398.62440191387</v>
      </c>
      <c r="N15075" t="e">
        <f>INDEX(XML!$A$2:$R$782,MATCH(C15075,XML!$D$2:$D$737,0),2)</f>
        <v>#N/A</v>
      </c>
    </row>
    <row r="15076" spans="1:14" ht="56.25" x14ac:dyDescent="0.2">
      <c r="A15076">
        <v>37716</v>
      </c>
      <c r="B15076" t="s">
        <v>11021</v>
      </c>
      <c r="C15076" s="15" t="s">
        <v>11022</v>
      </c>
      <c r="D15076" s="15" t="s">
        <v>11023</v>
      </c>
      <c r="E15076">
        <v>158986</v>
      </c>
      <c r="F15076">
        <v>187048</v>
      </c>
      <c r="H15076">
        <v>2</v>
      </c>
      <c r="K15076" s="16">
        <f t="shared" si="746"/>
        <v>170115.02</v>
      </c>
      <c r="L15076" s="16">
        <f t="shared" si="748"/>
        <v>179068.44210526315</v>
      </c>
      <c r="M15076" s="16">
        <f t="shared" si="747"/>
        <v>203486.86602870811</v>
      </c>
      <c r="N15076" t="e">
        <f>INDEX(XML!$A$2:$R$782,MATCH(C15076,XML!$D$2:$D$737,0),2)</f>
        <v>#N/A</v>
      </c>
    </row>
    <row r="15077" spans="1:14" ht="67.5" x14ac:dyDescent="0.2">
      <c r="A15077">
        <v>40246</v>
      </c>
      <c r="B15077" t="s">
        <v>11018</v>
      </c>
      <c r="C15077" s="15" t="s">
        <v>11019</v>
      </c>
      <c r="D15077" s="15" t="s">
        <v>11020</v>
      </c>
      <c r="E15077">
        <v>130885</v>
      </c>
      <c r="F15077">
        <v>153987</v>
      </c>
      <c r="K15077" s="16">
        <f t="shared" si="746"/>
        <v>140046.95000000001</v>
      </c>
      <c r="L15077" s="16">
        <f t="shared" si="748"/>
        <v>147417.84210526317</v>
      </c>
      <c r="M15077" s="16">
        <f t="shared" si="747"/>
        <v>167520.27511961723</v>
      </c>
      <c r="N15077" t="e">
        <f>INDEX(XML!$A$2:$R$782,MATCH(C15077,XML!$D$2:$D$737,0),2)</f>
        <v>#N/A</v>
      </c>
    </row>
    <row r="15078" spans="1:14" ht="45" x14ac:dyDescent="0.2">
      <c r="A15078">
        <v>41544</v>
      </c>
      <c r="B15078" t="s">
        <v>12607</v>
      </c>
      <c r="C15078" s="15" t="s">
        <v>12608</v>
      </c>
      <c r="D15078" s="15" t="s">
        <v>12609</v>
      </c>
      <c r="E15078">
        <v>197538</v>
      </c>
      <c r="F15078">
        <v>232407</v>
      </c>
      <c r="H15078">
        <v>3</v>
      </c>
      <c r="K15078" s="16">
        <f t="shared" si="746"/>
        <v>211365.66</v>
      </c>
      <c r="L15078" s="16">
        <f t="shared" si="748"/>
        <v>222490.16842105263</v>
      </c>
      <c r="M15078" s="16">
        <f t="shared" si="747"/>
        <v>252829.73684210525</v>
      </c>
      <c r="N15078" t="e">
        <f>INDEX(XML!$A$2:$R$782,MATCH(C15078,XML!$D$2:$D$737,0),2)</f>
        <v>#N/A</v>
      </c>
    </row>
    <row r="15079" spans="1:14" ht="56.25" x14ac:dyDescent="0.2">
      <c r="A15079">
        <v>42265</v>
      </c>
      <c r="B15079" t="s">
        <v>10632</v>
      </c>
      <c r="C15079" s="15" t="s">
        <v>10633</v>
      </c>
      <c r="D15079" s="15" t="s">
        <v>10634</v>
      </c>
      <c r="E15079">
        <v>43509</v>
      </c>
      <c r="F15079">
        <v>51191</v>
      </c>
      <c r="H15079" t="s">
        <v>746</v>
      </c>
      <c r="K15079" s="16">
        <f t="shared" si="746"/>
        <v>48730.080000000002</v>
      </c>
      <c r="L15079" s="16">
        <f t="shared" si="748"/>
        <v>51294.821052631582</v>
      </c>
      <c r="M15079" s="16">
        <f t="shared" si="747"/>
        <v>58289.569377990432</v>
      </c>
      <c r="N15079" t="e">
        <f>INDEX(XML!$A$2:$R$782,MATCH(C15079,XML!$D$2:$D$737,0),2)</f>
        <v>#N/A</v>
      </c>
    </row>
    <row r="15080" spans="1:14" ht="56.25" x14ac:dyDescent="0.2">
      <c r="A15080">
        <v>42266</v>
      </c>
      <c r="B15080" t="s">
        <v>10635</v>
      </c>
      <c r="C15080" s="15" t="s">
        <v>10636</v>
      </c>
      <c r="D15080" s="15" t="s">
        <v>10637</v>
      </c>
      <c r="E15080">
        <v>66517</v>
      </c>
      <c r="F15080">
        <v>78255</v>
      </c>
      <c r="H15080" t="s">
        <v>746</v>
      </c>
      <c r="K15080" s="16">
        <f t="shared" si="746"/>
        <v>71173.19</v>
      </c>
      <c r="L15080" s="16">
        <f t="shared" si="748"/>
        <v>74919.14736842105</v>
      </c>
      <c r="M15080" s="16">
        <f t="shared" si="747"/>
        <v>85135.394736842107</v>
      </c>
      <c r="N15080" t="e">
        <f>INDEX(XML!$A$2:$R$782,MATCH(C15080,XML!$D$2:$D$737,0),2)</f>
        <v>#N/A</v>
      </c>
    </row>
    <row r="15081" spans="1:14" ht="45" x14ac:dyDescent="0.2">
      <c r="A15081">
        <v>42267</v>
      </c>
      <c r="B15081" t="s">
        <v>10629</v>
      </c>
      <c r="C15081" s="15" t="s">
        <v>10630</v>
      </c>
      <c r="D15081" s="15" t="s">
        <v>10631</v>
      </c>
      <c r="E15081">
        <v>43447</v>
      </c>
      <c r="F15081">
        <v>51114</v>
      </c>
      <c r="H15081" t="s">
        <v>746</v>
      </c>
      <c r="K15081" s="16">
        <f t="shared" si="746"/>
        <v>48660.639999999999</v>
      </c>
      <c r="L15081" s="16">
        <f t="shared" si="748"/>
        <v>51221.72631578947</v>
      </c>
      <c r="M15081" s="16">
        <f t="shared" si="747"/>
        <v>58206.507177033491</v>
      </c>
      <c r="N15081" t="e">
        <f>INDEX(XML!$A$2:$R$782,MATCH(C15081,XML!$D$2:$D$737,0),2)</f>
        <v>#N/A</v>
      </c>
    </row>
    <row r="15082" spans="1:14" ht="56.25" x14ac:dyDescent="0.2">
      <c r="A15082">
        <v>32341</v>
      </c>
      <c r="B15082" t="s">
        <v>10709</v>
      </c>
      <c r="C15082" s="15" t="s">
        <v>10710</v>
      </c>
      <c r="D15082" s="15" t="s">
        <v>10711</v>
      </c>
      <c r="E15082">
        <v>43245</v>
      </c>
      <c r="F15082">
        <v>50878</v>
      </c>
      <c r="H15082">
        <v>47</v>
      </c>
      <c r="K15082" s="16">
        <f t="shared" si="746"/>
        <v>48434.400000000001</v>
      </c>
      <c r="L15082" s="16">
        <f t="shared" si="748"/>
        <v>50983.57894736842</v>
      </c>
      <c r="M15082" s="16">
        <f t="shared" si="747"/>
        <v>57935.885167464119</v>
      </c>
      <c r="N15082" t="e">
        <f>INDEX(XML!$A$2:$R$782,MATCH(C15082,XML!$D$2:$D$737,0),2)</f>
        <v>#N/A</v>
      </c>
    </row>
    <row r="15083" spans="1:14" ht="56.25" x14ac:dyDescent="0.2">
      <c r="A15083">
        <v>32342</v>
      </c>
      <c r="B15083" t="s">
        <v>10715</v>
      </c>
      <c r="C15083" s="15" t="s">
        <v>10716</v>
      </c>
      <c r="D15083" s="15" t="s">
        <v>10717</v>
      </c>
      <c r="E15083">
        <v>197556</v>
      </c>
      <c r="F15083">
        <v>232424</v>
      </c>
      <c r="H15083">
        <v>14</v>
      </c>
      <c r="K15083" s="16">
        <f t="shared" si="746"/>
        <v>211384.92</v>
      </c>
      <c r="L15083" s="16">
        <f t="shared" si="748"/>
        <v>222510.44210526315</v>
      </c>
      <c r="M15083" s="16">
        <f t="shared" si="747"/>
        <v>252852.7751196172</v>
      </c>
      <c r="N15083" t="e">
        <f>INDEX(XML!$A$2:$R$782,MATCH(C15083,XML!$D$2:$D$737,0),2)</f>
        <v>#N/A</v>
      </c>
    </row>
    <row r="15084" spans="1:14" ht="56.25" x14ac:dyDescent="0.2">
      <c r="A15084">
        <v>32446</v>
      </c>
      <c r="B15084" t="s">
        <v>11000</v>
      </c>
      <c r="C15084" s="15" t="s">
        <v>11001</v>
      </c>
      <c r="D15084" s="15" t="s">
        <v>11002</v>
      </c>
      <c r="E15084">
        <v>24704</v>
      </c>
      <c r="F15084">
        <v>29064</v>
      </c>
      <c r="H15084">
        <v>19</v>
      </c>
      <c r="K15084" s="16">
        <f t="shared" si="746"/>
        <v>27668.48</v>
      </c>
      <c r="L15084" s="16">
        <f t="shared" si="748"/>
        <v>29124.715789473685</v>
      </c>
      <c r="M15084" s="16">
        <f t="shared" si="747"/>
        <v>33096.267942583734</v>
      </c>
      <c r="N15084" t="e">
        <f>INDEX(XML!$A$2:$R$782,MATCH(C15084,XML!$D$2:$D$737,0),2)</f>
        <v>#N/A</v>
      </c>
    </row>
    <row r="15085" spans="1:14" ht="56.25" x14ac:dyDescent="0.2">
      <c r="A15085">
        <v>36638</v>
      </c>
      <c r="B15085" t="s">
        <v>10734</v>
      </c>
      <c r="C15085" s="15" t="s">
        <v>10735</v>
      </c>
      <c r="D15085" s="15" t="s">
        <v>10736</v>
      </c>
      <c r="E15085">
        <v>181434</v>
      </c>
      <c r="F15085">
        <v>213458</v>
      </c>
      <c r="H15085">
        <v>3</v>
      </c>
      <c r="K15085" s="16">
        <f t="shared" si="746"/>
        <v>194134.38</v>
      </c>
      <c r="L15085" s="16">
        <f t="shared" si="748"/>
        <v>204351.97894736842</v>
      </c>
      <c r="M15085" s="16">
        <f t="shared" si="747"/>
        <v>232218.15789473683</v>
      </c>
      <c r="N15085" t="e">
        <f>INDEX(XML!$A$2:$R$782,MATCH(C15085,XML!$D$2:$D$737,0),2)</f>
        <v>#N/A</v>
      </c>
    </row>
    <row r="15086" spans="1:14" ht="67.5" x14ac:dyDescent="0.2">
      <c r="A15086">
        <v>32363</v>
      </c>
      <c r="B15086" t="s">
        <v>10638</v>
      </c>
      <c r="C15086" s="15" t="s">
        <v>10639</v>
      </c>
      <c r="D15086" s="15" t="s">
        <v>10640</v>
      </c>
      <c r="E15086">
        <v>155712</v>
      </c>
      <c r="F15086">
        <v>183197</v>
      </c>
      <c r="K15086" s="16">
        <f t="shared" si="746"/>
        <v>166611.84</v>
      </c>
      <c r="L15086" s="16">
        <f t="shared" si="748"/>
        <v>175380.8842105263</v>
      </c>
      <c r="M15086" s="16">
        <f t="shared" si="747"/>
        <v>199296.45933014352</v>
      </c>
      <c r="N15086" t="e">
        <f>INDEX(XML!$A$2:$R$782,MATCH(C15086,XML!$D$2:$D$737,0),2)</f>
        <v>#N/A</v>
      </c>
    </row>
    <row r="15087" spans="1:14" ht="67.5" x14ac:dyDescent="0.2">
      <c r="A15087">
        <v>32364</v>
      </c>
      <c r="B15087" t="s">
        <v>10641</v>
      </c>
      <c r="C15087" s="15" t="s">
        <v>10642</v>
      </c>
      <c r="D15087" s="15" t="s">
        <v>10643</v>
      </c>
      <c r="E15087">
        <v>155712</v>
      </c>
      <c r="F15087">
        <v>183197</v>
      </c>
      <c r="H15087">
        <v>1</v>
      </c>
      <c r="K15087" s="16">
        <f t="shared" si="746"/>
        <v>166611.84</v>
      </c>
      <c r="L15087" s="16">
        <f t="shared" si="748"/>
        <v>175380.8842105263</v>
      </c>
      <c r="M15087" s="16">
        <f t="shared" si="747"/>
        <v>199296.45933014352</v>
      </c>
      <c r="N15087" t="e">
        <f>INDEX(XML!$A$2:$R$782,MATCH(C15087,XML!$D$2:$D$737,0),2)</f>
        <v>#N/A</v>
      </c>
    </row>
    <row r="15088" spans="1:14" ht="67.5" x14ac:dyDescent="0.2">
      <c r="A15088">
        <v>32365</v>
      </c>
      <c r="B15088" t="s">
        <v>10644</v>
      </c>
      <c r="C15088" s="15" t="s">
        <v>10645</v>
      </c>
      <c r="D15088" s="15" t="s">
        <v>10646</v>
      </c>
      <c r="E15088">
        <v>155712</v>
      </c>
      <c r="F15088">
        <v>183197</v>
      </c>
      <c r="H15088">
        <v>1</v>
      </c>
      <c r="K15088" s="16">
        <f t="shared" si="746"/>
        <v>166611.84</v>
      </c>
      <c r="L15088" s="16">
        <f t="shared" si="748"/>
        <v>175380.8842105263</v>
      </c>
      <c r="M15088" s="16">
        <f t="shared" si="747"/>
        <v>199296.45933014352</v>
      </c>
      <c r="N15088" t="e">
        <f>INDEX(XML!$A$2:$R$782,MATCH(C15088,XML!$D$2:$D$737,0),2)</f>
        <v>#N/A</v>
      </c>
    </row>
    <row r="15089" spans="1:14" ht="78.75" x14ac:dyDescent="0.2">
      <c r="A15089">
        <v>32366</v>
      </c>
      <c r="B15089" t="s">
        <v>10649</v>
      </c>
      <c r="C15089" s="15" t="s">
        <v>10650</v>
      </c>
      <c r="D15089" s="15" t="s">
        <v>27164</v>
      </c>
      <c r="E15089">
        <v>143430</v>
      </c>
      <c r="F15089">
        <v>168741</v>
      </c>
      <c r="K15089" s="16">
        <f t="shared" si="746"/>
        <v>153470.1</v>
      </c>
      <c r="L15089" s="16">
        <f t="shared" si="748"/>
        <v>161547.47368421053</v>
      </c>
      <c r="M15089" s="16">
        <f t="shared" si="747"/>
        <v>183576.67464114833</v>
      </c>
      <c r="N15089" t="e">
        <f>INDEX(XML!$A$2:$R$782,MATCH(C15089,XML!$D$2:$D$737,0),2)</f>
        <v>#N/A</v>
      </c>
    </row>
    <row r="15090" spans="1:14" ht="67.5" x14ac:dyDescent="0.2">
      <c r="A15090">
        <v>33392</v>
      </c>
      <c r="B15090" t="s">
        <v>10921</v>
      </c>
      <c r="C15090" s="15" t="s">
        <v>10922</v>
      </c>
      <c r="D15090" s="15" t="s">
        <v>10923</v>
      </c>
      <c r="E15090">
        <v>88453</v>
      </c>
      <c r="F15090">
        <v>104066</v>
      </c>
      <c r="K15090" s="16">
        <f t="shared" si="746"/>
        <v>94644.71</v>
      </c>
      <c r="L15090" s="16">
        <f t="shared" si="748"/>
        <v>99626.010526315789</v>
      </c>
      <c r="M15090" s="16">
        <f t="shared" si="747"/>
        <v>113211.37559808613</v>
      </c>
      <c r="N15090" t="e">
        <f>INDEX(XML!$A$2:$R$782,MATCH(C15090,XML!$D$2:$D$737,0),2)</f>
        <v>#N/A</v>
      </c>
    </row>
    <row r="15091" spans="1:14" ht="67.5" x14ac:dyDescent="0.2">
      <c r="A15091">
        <v>33394</v>
      </c>
      <c r="B15091" t="s">
        <v>10924</v>
      </c>
      <c r="C15091" s="15" t="s">
        <v>10925</v>
      </c>
      <c r="D15091" s="15" t="s">
        <v>10926</v>
      </c>
      <c r="E15091">
        <v>88453</v>
      </c>
      <c r="F15091">
        <v>104066</v>
      </c>
      <c r="K15091" s="16">
        <f t="shared" si="746"/>
        <v>94644.71</v>
      </c>
      <c r="L15091" s="16">
        <f t="shared" si="748"/>
        <v>99626.010526315789</v>
      </c>
      <c r="M15091" s="16">
        <f t="shared" si="747"/>
        <v>113211.37559808613</v>
      </c>
      <c r="N15091" t="e">
        <f>INDEX(XML!$A$2:$R$782,MATCH(C15091,XML!$D$2:$D$737,0),2)</f>
        <v>#N/A</v>
      </c>
    </row>
    <row r="15092" spans="1:14" ht="67.5" x14ac:dyDescent="0.2">
      <c r="A15092">
        <v>33395</v>
      </c>
      <c r="B15092" t="s">
        <v>10927</v>
      </c>
      <c r="C15092" s="15" t="s">
        <v>10928</v>
      </c>
      <c r="D15092" s="15" t="s">
        <v>10929</v>
      </c>
      <c r="E15092">
        <v>78552</v>
      </c>
      <c r="F15092">
        <v>92417</v>
      </c>
      <c r="K15092" s="16">
        <f t="shared" si="746"/>
        <v>84050.64</v>
      </c>
      <c r="L15092" s="16">
        <f t="shared" si="748"/>
        <v>88474.357894736837</v>
      </c>
      <c r="M15092" s="16">
        <f t="shared" si="747"/>
        <v>100539.04306220096</v>
      </c>
      <c r="N15092" t="e">
        <f>INDEX(XML!$A$2:$R$782,MATCH(C15092,XML!$D$2:$D$737,0),2)</f>
        <v>#N/A</v>
      </c>
    </row>
    <row r="15093" spans="1:14" ht="45" x14ac:dyDescent="0.2">
      <c r="A15093">
        <v>35748</v>
      </c>
      <c r="B15093" t="s">
        <v>12610</v>
      </c>
      <c r="C15093" s="15" t="s">
        <v>12611</v>
      </c>
      <c r="D15093" s="15" t="s">
        <v>12612</v>
      </c>
      <c r="E15093">
        <v>168700</v>
      </c>
      <c r="F15093">
        <v>198475</v>
      </c>
      <c r="K15093" s="16">
        <f t="shared" si="746"/>
        <v>180509</v>
      </c>
      <c r="L15093" s="16">
        <f t="shared" si="748"/>
        <v>190009.47368421053</v>
      </c>
      <c r="M15093" s="16">
        <f t="shared" si="747"/>
        <v>215919.85645933013</v>
      </c>
      <c r="N15093" t="e">
        <f>INDEX(XML!$A$2:$R$782,MATCH(C15093,XML!$D$2:$D$737,0),2)</f>
        <v>#N/A</v>
      </c>
    </row>
    <row r="15094" spans="1:14" ht="45" x14ac:dyDescent="0.2">
      <c r="A15094">
        <v>39232</v>
      </c>
      <c r="B15094" t="s">
        <v>11012</v>
      </c>
      <c r="C15094" s="15" t="s">
        <v>11013</v>
      </c>
      <c r="D15094" s="15" t="s">
        <v>11014</v>
      </c>
      <c r="E15094">
        <v>42255</v>
      </c>
      <c r="F15094">
        <v>49713</v>
      </c>
      <c r="H15094">
        <v>2</v>
      </c>
      <c r="K15094" s="16">
        <f t="shared" si="746"/>
        <v>47325.599999999999</v>
      </c>
      <c r="L15094" s="16">
        <f t="shared" si="748"/>
        <v>49816.42105263158</v>
      </c>
      <c r="M15094" s="16">
        <f t="shared" si="747"/>
        <v>56609.569377990432</v>
      </c>
      <c r="N15094" t="e">
        <f>INDEX(XML!$A$2:$R$782,MATCH(C15094,XML!$D$2:$D$737,0),2)</f>
        <v>#N/A</v>
      </c>
    </row>
    <row r="15095" spans="1:14" ht="45" x14ac:dyDescent="0.2">
      <c r="A15095">
        <v>41571</v>
      </c>
      <c r="B15095" t="s">
        <v>13285</v>
      </c>
      <c r="C15095" s="15" t="s">
        <v>13286</v>
      </c>
      <c r="D15095" s="15" t="s">
        <v>13287</v>
      </c>
      <c r="E15095">
        <v>214419</v>
      </c>
      <c r="F15095">
        <v>252264</v>
      </c>
      <c r="K15095" s="16">
        <f t="shared" si="746"/>
        <v>229428.33000000002</v>
      </c>
      <c r="L15095" s="16">
        <f t="shared" si="748"/>
        <v>241503.50526315789</v>
      </c>
      <c r="M15095" s="16">
        <f t="shared" si="747"/>
        <v>274435.80143540673</v>
      </c>
      <c r="N15095" t="e">
        <f>INDEX(XML!$A$2:$R$782,MATCH(C15095,XML!$D$2:$D$737,0),2)</f>
        <v>#N/A</v>
      </c>
    </row>
    <row r="15096" spans="1:14" ht="67.5" x14ac:dyDescent="0.2">
      <c r="A15096">
        <v>34495</v>
      </c>
      <c r="B15096" t="s">
        <v>13343</v>
      </c>
      <c r="C15096" s="15" t="s">
        <v>13344</v>
      </c>
      <c r="D15096" s="15" t="s">
        <v>13345</v>
      </c>
      <c r="E15096">
        <v>197904</v>
      </c>
      <c r="F15096">
        <v>232834</v>
      </c>
      <c r="K15096" s="16">
        <f t="shared" si="746"/>
        <v>211757.28</v>
      </c>
      <c r="L15096" s="16">
        <f t="shared" si="748"/>
        <v>222902.39999999999</v>
      </c>
      <c r="M15096" s="16">
        <f t="shared" si="747"/>
        <v>253298.18181818182</v>
      </c>
      <c r="N15096" t="e">
        <f>INDEX(XML!$A$2:$R$782,MATCH(C15096,XML!$D$2:$D$737,0),2)</f>
        <v>#N/A</v>
      </c>
    </row>
    <row r="15097" spans="1:14" ht="56.25" x14ac:dyDescent="0.2">
      <c r="A15097">
        <v>38253</v>
      </c>
      <c r="B15097" t="s">
        <v>13372</v>
      </c>
      <c r="C15097" s="15" t="s">
        <v>13373</v>
      </c>
      <c r="D15097" s="15" t="s">
        <v>13374</v>
      </c>
      <c r="E15097">
        <v>40603</v>
      </c>
      <c r="F15097">
        <v>47770</v>
      </c>
      <c r="K15097" s="16">
        <f t="shared" si="746"/>
        <v>45475.360000000001</v>
      </c>
      <c r="L15097" s="16">
        <f t="shared" si="748"/>
        <v>47868.800000000003</v>
      </c>
      <c r="M15097" s="16">
        <f t="shared" si="747"/>
        <v>54396.36363636364</v>
      </c>
      <c r="N15097" t="e">
        <f>INDEX(XML!$A$2:$R$782,MATCH(C15097,XML!$D$2:$D$737,0),2)</f>
        <v>#N/A</v>
      </c>
    </row>
    <row r="15098" spans="1:14" ht="67.5" x14ac:dyDescent="0.2">
      <c r="A15098">
        <v>33337</v>
      </c>
      <c r="B15098" t="s">
        <v>13363</v>
      </c>
      <c r="C15098" s="15" t="s">
        <v>13364</v>
      </c>
      <c r="D15098" s="15" t="s">
        <v>13365</v>
      </c>
      <c r="E15098">
        <v>191108</v>
      </c>
      <c r="F15098">
        <v>224839</v>
      </c>
      <c r="K15098" s="16">
        <f t="shared" ref="K15098:K15161" si="749">IF(E15098&gt;49999,E15098+E15098*0.07,IF(E15098&lt;=49999,E15098+E15098*0.12))</f>
        <v>204485.56</v>
      </c>
      <c r="L15098" s="16">
        <f t="shared" si="748"/>
        <v>215247.95789473684</v>
      </c>
      <c r="M15098" s="16">
        <f t="shared" ref="M15098:M15161" si="750">IF(COUNTIF(C15098,"*Dahua*"),F15098-10,L15098*100/88)</f>
        <v>244599.95215311003</v>
      </c>
      <c r="N15098" t="e">
        <f>INDEX(XML!$A$2:$R$782,MATCH(C15098,XML!$D$2:$D$737,0),2)</f>
        <v>#N/A</v>
      </c>
    </row>
    <row r="15099" spans="1:14" ht="33.75" x14ac:dyDescent="0.2">
      <c r="A15099">
        <v>41481</v>
      </c>
      <c r="B15099" t="s">
        <v>13387</v>
      </c>
      <c r="C15099" s="15" t="s">
        <v>13388</v>
      </c>
      <c r="D15099" s="15" t="s">
        <v>37003</v>
      </c>
      <c r="E15099">
        <v>92697</v>
      </c>
      <c r="F15099">
        <v>109058</v>
      </c>
      <c r="K15099" s="16">
        <f t="shared" si="749"/>
        <v>99185.790000000008</v>
      </c>
      <c r="L15099" s="16">
        <f t="shared" si="748"/>
        <v>104406.0947368421</v>
      </c>
      <c r="M15099" s="16">
        <f t="shared" si="750"/>
        <v>118643.28947368421</v>
      </c>
      <c r="N15099" t="e">
        <f>INDEX(XML!$A$2:$R$782,MATCH(C15099,XML!$D$2:$D$737,0),2)</f>
        <v>#N/A</v>
      </c>
    </row>
    <row r="15100" spans="1:14" ht="56.25" x14ac:dyDescent="0.2">
      <c r="A15100">
        <v>38148</v>
      </c>
      <c r="B15100" t="s">
        <v>13340</v>
      </c>
      <c r="C15100" s="15" t="s">
        <v>13341</v>
      </c>
      <c r="D15100" s="15" t="s">
        <v>13342</v>
      </c>
      <c r="E15100">
        <v>264733</v>
      </c>
      <c r="F15100">
        <v>311459</v>
      </c>
      <c r="K15100" s="16">
        <f t="shared" si="749"/>
        <v>283264.31</v>
      </c>
      <c r="L15100" s="16">
        <f t="shared" si="748"/>
        <v>298172.95789473684</v>
      </c>
      <c r="M15100" s="16">
        <f t="shared" si="750"/>
        <v>338832.90669856459</v>
      </c>
      <c r="N15100" t="e">
        <f>INDEX(XML!$A$2:$R$782,MATCH(C15100,XML!$D$2:$D$737,0),2)</f>
        <v>#N/A</v>
      </c>
    </row>
    <row r="15101" spans="1:14" ht="56.25" x14ac:dyDescent="0.2">
      <c r="A15101">
        <v>35328</v>
      </c>
      <c r="B15101" t="s">
        <v>13282</v>
      </c>
      <c r="C15101" s="15" t="s">
        <v>13283</v>
      </c>
      <c r="D15101" s="15" t="s">
        <v>13284</v>
      </c>
      <c r="E15101">
        <v>771543</v>
      </c>
      <c r="F15101">
        <v>907722</v>
      </c>
      <c r="K15101" s="16">
        <f t="shared" si="749"/>
        <v>825551.01</v>
      </c>
      <c r="L15101" s="16">
        <f t="shared" si="748"/>
        <v>869001.06315789477</v>
      </c>
      <c r="M15101" s="16">
        <f t="shared" si="750"/>
        <v>987501.20813397132</v>
      </c>
      <c r="N15101" t="e">
        <f>INDEX(XML!$A$2:$R$782,MATCH(C15101,XML!$D$2:$D$737,0),2)</f>
        <v>#N/A</v>
      </c>
    </row>
    <row r="15102" spans="1:14" ht="45" x14ac:dyDescent="0.2">
      <c r="A15102">
        <v>49572</v>
      </c>
      <c r="B15102" t="s">
        <v>16319</v>
      </c>
      <c r="C15102" s="15" t="s">
        <v>16320</v>
      </c>
      <c r="D15102" s="15" t="s">
        <v>16321</v>
      </c>
      <c r="E15102">
        <v>83649</v>
      </c>
      <c r="F15102">
        <v>98413</v>
      </c>
      <c r="H15102" t="s">
        <v>746</v>
      </c>
      <c r="K15102" s="16">
        <f t="shared" si="749"/>
        <v>89504.43</v>
      </c>
      <c r="L15102" s="16">
        <f t="shared" si="748"/>
        <v>94215.189473684208</v>
      </c>
      <c r="M15102" s="16">
        <f t="shared" si="750"/>
        <v>107062.71531100478</v>
      </c>
      <c r="N15102" t="e">
        <f>INDEX(XML!$A$2:$R$782,MATCH(C15102,XML!$D$2:$D$737,0),2)</f>
        <v>#N/A</v>
      </c>
    </row>
    <row r="15103" spans="1:14" ht="56.25" x14ac:dyDescent="0.2">
      <c r="A15103">
        <v>35758</v>
      </c>
      <c r="B15103" t="s">
        <v>16364</v>
      </c>
      <c r="C15103" s="15" t="s">
        <v>16365</v>
      </c>
      <c r="D15103" s="15" t="s">
        <v>16366</v>
      </c>
      <c r="E15103">
        <v>50271</v>
      </c>
      <c r="F15103">
        <v>59143</v>
      </c>
      <c r="K15103" s="16">
        <f t="shared" si="749"/>
        <v>53789.97</v>
      </c>
      <c r="L15103" s="16">
        <f t="shared" si="748"/>
        <v>56621.021052631579</v>
      </c>
      <c r="M15103" s="16">
        <f t="shared" si="750"/>
        <v>64342.069377990432</v>
      </c>
      <c r="N15103" t="e">
        <f>INDEX(XML!$A$2:$R$782,MATCH(C15103,XML!$D$2:$D$737,0),2)</f>
        <v>#N/A</v>
      </c>
    </row>
    <row r="15104" spans="1:14" ht="56.25" x14ac:dyDescent="0.2">
      <c r="A15104">
        <v>40536</v>
      </c>
      <c r="B15104" t="s">
        <v>16361</v>
      </c>
      <c r="C15104" s="15" t="s">
        <v>16362</v>
      </c>
      <c r="D15104" s="15" t="s">
        <v>16363</v>
      </c>
      <c r="E15104">
        <v>144767</v>
      </c>
      <c r="F15104">
        <v>170318</v>
      </c>
      <c r="K15104" s="16">
        <f t="shared" si="749"/>
        <v>154900.69</v>
      </c>
      <c r="L15104" s="16">
        <f t="shared" si="748"/>
        <v>163053.35789473684</v>
      </c>
      <c r="M15104" s="16">
        <f t="shared" si="750"/>
        <v>185287.90669856459</v>
      </c>
      <c r="N15104" t="e">
        <f>INDEX(XML!$A$2:$R$782,MATCH(C15104,XML!$D$2:$D$737,0),2)</f>
        <v>#N/A</v>
      </c>
    </row>
    <row r="15105" spans="1:14" ht="67.5" x14ac:dyDescent="0.2">
      <c r="A15105">
        <v>35325</v>
      </c>
      <c r="B15105" t="s">
        <v>16931</v>
      </c>
      <c r="C15105" s="15" t="s">
        <v>16932</v>
      </c>
      <c r="D15105" s="15" t="s">
        <v>16933</v>
      </c>
      <c r="E15105">
        <v>85151</v>
      </c>
      <c r="F15105">
        <v>100184</v>
      </c>
      <c r="K15105" s="16">
        <f t="shared" si="749"/>
        <v>91111.57</v>
      </c>
      <c r="L15105" s="16">
        <f t="shared" si="748"/>
        <v>95906.915789473685</v>
      </c>
      <c r="M15105" s="16">
        <f t="shared" si="750"/>
        <v>108985.13157894737</v>
      </c>
      <c r="N15105" t="e">
        <f>INDEX(XML!$A$2:$R$782,MATCH(C15105,XML!$D$2:$D$737,0),2)</f>
        <v>#N/A</v>
      </c>
    </row>
    <row r="15106" spans="1:14" ht="78.75" x14ac:dyDescent="0.2">
      <c r="A15106">
        <v>38842</v>
      </c>
      <c r="B15106" t="s">
        <v>17299</v>
      </c>
      <c r="C15106" s="15" t="s">
        <v>17300</v>
      </c>
      <c r="D15106" s="15" t="s">
        <v>17301</v>
      </c>
      <c r="E15106">
        <v>107011</v>
      </c>
      <c r="F15106">
        <v>125898</v>
      </c>
      <c r="H15106">
        <v>3</v>
      </c>
      <c r="K15106" s="16">
        <f t="shared" si="749"/>
        <v>114501.77</v>
      </c>
      <c r="L15106" s="16">
        <f t="shared" si="748"/>
        <v>120528.17894736842</v>
      </c>
      <c r="M15106" s="16">
        <f t="shared" si="750"/>
        <v>136963.83971291865</v>
      </c>
      <c r="N15106" t="e">
        <f>INDEX(XML!$A$2:$R$782,MATCH(C15106,XML!$D$2:$D$737,0),2)</f>
        <v>#N/A</v>
      </c>
    </row>
    <row r="15107" spans="1:14" ht="56.25" x14ac:dyDescent="0.2">
      <c r="A15107">
        <v>33338</v>
      </c>
      <c r="B15107" t="s">
        <v>17305</v>
      </c>
      <c r="C15107" s="15" t="s">
        <v>17306</v>
      </c>
      <c r="D15107" s="15" t="s">
        <v>17307</v>
      </c>
      <c r="E15107">
        <v>353189</v>
      </c>
      <c r="F15107">
        <v>415529</v>
      </c>
      <c r="K15107" s="16">
        <f t="shared" si="749"/>
        <v>377912.23</v>
      </c>
      <c r="L15107" s="16">
        <f t="shared" si="748"/>
        <v>397802.34736842103</v>
      </c>
      <c r="M15107" s="16">
        <f t="shared" si="750"/>
        <v>452048.12200956937</v>
      </c>
      <c r="N15107" t="e">
        <f>INDEX(XML!$A$2:$R$782,MATCH(C15107,XML!$D$2:$D$737,0),2)</f>
        <v>#N/A</v>
      </c>
    </row>
    <row r="15108" spans="1:14" ht="67.5" x14ac:dyDescent="0.2">
      <c r="A15108">
        <v>56883</v>
      </c>
      <c r="B15108" t="s">
        <v>19218</v>
      </c>
      <c r="C15108" s="15" t="s">
        <v>19219</v>
      </c>
      <c r="D15108" s="15" t="s">
        <v>19220</v>
      </c>
      <c r="E15108">
        <v>79799</v>
      </c>
      <c r="F15108">
        <v>93885</v>
      </c>
      <c r="K15108" s="16">
        <f t="shared" si="749"/>
        <v>85384.93</v>
      </c>
      <c r="L15108" s="16">
        <f t="shared" si="748"/>
        <v>89878.873684210528</v>
      </c>
      <c r="M15108" s="16">
        <f t="shared" si="750"/>
        <v>102135.08373205742</v>
      </c>
      <c r="N15108" t="e">
        <f>INDEX(XML!$A$2:$R$782,MATCH(C15108,XML!$D$2:$D$737,0),2)</f>
        <v>#N/A</v>
      </c>
    </row>
    <row r="15109" spans="1:14" ht="67.5" x14ac:dyDescent="0.2">
      <c r="A15109">
        <v>56884</v>
      </c>
      <c r="B15109" t="s">
        <v>19221</v>
      </c>
      <c r="C15109" s="15" t="s">
        <v>19222</v>
      </c>
      <c r="D15109" s="15" t="s">
        <v>19223</v>
      </c>
      <c r="E15109">
        <v>126550</v>
      </c>
      <c r="F15109">
        <v>148887</v>
      </c>
      <c r="H15109">
        <v>5</v>
      </c>
      <c r="K15109" s="16">
        <f t="shared" si="749"/>
        <v>135408.5</v>
      </c>
      <c r="L15109" s="16">
        <f t="shared" ref="L15109:L15172" si="751">K15109*100/95</f>
        <v>142535.26315789475</v>
      </c>
      <c r="M15109" s="16">
        <f t="shared" si="750"/>
        <v>161971.88995215311</v>
      </c>
      <c r="N15109" t="e">
        <f>INDEX(XML!$A$2:$R$782,MATCH(C15109,XML!$D$2:$D$737,0),2)</f>
        <v>#N/A</v>
      </c>
    </row>
    <row r="15110" spans="1:14" ht="67.5" x14ac:dyDescent="0.2">
      <c r="A15110">
        <v>56885</v>
      </c>
      <c r="B15110" t="s">
        <v>19224</v>
      </c>
      <c r="C15110" s="15" t="s">
        <v>19225</v>
      </c>
      <c r="D15110" s="15" t="s">
        <v>19226</v>
      </c>
      <c r="E15110">
        <v>163630</v>
      </c>
      <c r="F15110">
        <v>192509</v>
      </c>
      <c r="H15110">
        <v>23</v>
      </c>
      <c r="K15110" s="16">
        <f t="shared" si="749"/>
        <v>175084.1</v>
      </c>
      <c r="L15110" s="16">
        <f t="shared" si="751"/>
        <v>184299.05263157896</v>
      </c>
      <c r="M15110" s="16">
        <f t="shared" si="750"/>
        <v>209430.74162679428</v>
      </c>
      <c r="N15110" t="e">
        <f>INDEX(XML!$A$2:$R$782,MATCH(C15110,XML!$D$2:$D$737,0),2)</f>
        <v>#N/A</v>
      </c>
    </row>
    <row r="15111" spans="1:14" ht="45" x14ac:dyDescent="0.2">
      <c r="A15111">
        <v>56886</v>
      </c>
      <c r="B15111" t="s">
        <v>19259</v>
      </c>
      <c r="C15111" s="15" t="s">
        <v>19260</v>
      </c>
      <c r="D15111" s="15" t="s">
        <v>19261</v>
      </c>
      <c r="E15111">
        <v>58035</v>
      </c>
      <c r="F15111">
        <v>68281</v>
      </c>
      <c r="I15111">
        <v>6</v>
      </c>
      <c r="K15111" s="16">
        <f t="shared" si="749"/>
        <v>62097.45</v>
      </c>
      <c r="L15111" s="16">
        <f t="shared" si="751"/>
        <v>65365.73684210526</v>
      </c>
      <c r="M15111" s="16">
        <f t="shared" si="750"/>
        <v>74279.246411483255</v>
      </c>
      <c r="N15111" t="e">
        <f>INDEX(XML!$A$2:$R$782,MATCH(C15111,XML!$D$2:$D$737,0),2)</f>
        <v>#N/A</v>
      </c>
    </row>
    <row r="15112" spans="1:14" ht="67.5" x14ac:dyDescent="0.2">
      <c r="A15112">
        <v>56893</v>
      </c>
      <c r="B15112" t="s">
        <v>19262</v>
      </c>
      <c r="C15112" s="15" t="s">
        <v>19263</v>
      </c>
      <c r="D15112" s="15" t="s">
        <v>19264</v>
      </c>
      <c r="E15112">
        <v>80605</v>
      </c>
      <c r="F15112">
        <v>94833</v>
      </c>
      <c r="H15112">
        <v>3</v>
      </c>
      <c r="K15112" s="16">
        <f t="shared" si="749"/>
        <v>86247.35</v>
      </c>
      <c r="L15112" s="16">
        <f t="shared" si="751"/>
        <v>90786.68421052632</v>
      </c>
      <c r="M15112" s="16">
        <f t="shared" si="750"/>
        <v>103166.68660287083</v>
      </c>
      <c r="N15112" t="e">
        <f>INDEX(XML!$A$2:$R$782,MATCH(C15112,XML!$D$2:$D$737,0),2)</f>
        <v>#N/A</v>
      </c>
    </row>
    <row r="15113" spans="1:14" ht="67.5" x14ac:dyDescent="0.2">
      <c r="A15113">
        <v>56894</v>
      </c>
      <c r="B15113" t="s">
        <v>19265</v>
      </c>
      <c r="C15113" s="15" t="s">
        <v>19266</v>
      </c>
      <c r="D15113" s="15" t="s">
        <v>19267</v>
      </c>
      <c r="E15113">
        <v>84635</v>
      </c>
      <c r="F15113">
        <v>99574</v>
      </c>
      <c r="H15113">
        <v>8</v>
      </c>
      <c r="K15113" s="16">
        <f t="shared" si="749"/>
        <v>90559.45</v>
      </c>
      <c r="L15113" s="16">
        <f t="shared" si="751"/>
        <v>95325.736842105267</v>
      </c>
      <c r="M15113" s="16">
        <f t="shared" si="750"/>
        <v>108324.7009569378</v>
      </c>
      <c r="N15113" t="e">
        <f>INDEX(XML!$A$2:$R$782,MATCH(C15113,XML!$D$2:$D$737,0),2)</f>
        <v>#N/A</v>
      </c>
    </row>
    <row r="15114" spans="1:14" ht="67.5" x14ac:dyDescent="0.2">
      <c r="A15114">
        <v>56895</v>
      </c>
      <c r="B15114" t="s">
        <v>19268</v>
      </c>
      <c r="C15114" s="15" t="s">
        <v>19269</v>
      </c>
      <c r="D15114" s="15" t="s">
        <v>19270</v>
      </c>
      <c r="E15114">
        <v>84635</v>
      </c>
      <c r="F15114">
        <v>99574</v>
      </c>
      <c r="H15114">
        <v>9</v>
      </c>
      <c r="K15114" s="16">
        <f t="shared" si="749"/>
        <v>90559.45</v>
      </c>
      <c r="L15114" s="16">
        <f t="shared" si="751"/>
        <v>95325.736842105267</v>
      </c>
      <c r="M15114" s="16">
        <f t="shared" si="750"/>
        <v>108324.7009569378</v>
      </c>
      <c r="N15114" t="e">
        <f>INDEX(XML!$A$2:$R$782,MATCH(C15114,XML!$D$2:$D$737,0),2)</f>
        <v>#N/A</v>
      </c>
    </row>
    <row r="15115" spans="1:14" ht="67.5" x14ac:dyDescent="0.2">
      <c r="A15115">
        <v>56896</v>
      </c>
      <c r="B15115" t="s">
        <v>19271</v>
      </c>
      <c r="C15115" s="15" t="s">
        <v>19272</v>
      </c>
      <c r="D15115" s="15" t="s">
        <v>19273</v>
      </c>
      <c r="E15115">
        <v>84635</v>
      </c>
      <c r="F15115">
        <v>99574</v>
      </c>
      <c r="H15115">
        <v>6</v>
      </c>
      <c r="K15115" s="16">
        <f t="shared" si="749"/>
        <v>90559.45</v>
      </c>
      <c r="L15115" s="16">
        <f t="shared" si="751"/>
        <v>95325.736842105267</v>
      </c>
      <c r="M15115" s="16">
        <f t="shared" si="750"/>
        <v>108324.7009569378</v>
      </c>
      <c r="N15115" t="e">
        <f>INDEX(XML!$A$2:$R$782,MATCH(C15115,XML!$D$2:$D$737,0),2)</f>
        <v>#N/A</v>
      </c>
    </row>
    <row r="15116" spans="1:14" ht="67.5" x14ac:dyDescent="0.2">
      <c r="A15116">
        <v>56897</v>
      </c>
      <c r="B15116" t="s">
        <v>19274</v>
      </c>
      <c r="C15116" s="15" t="s">
        <v>19275</v>
      </c>
      <c r="D15116" s="15" t="s">
        <v>19276</v>
      </c>
      <c r="E15116">
        <v>96725</v>
      </c>
      <c r="F15116">
        <v>113797</v>
      </c>
      <c r="H15116">
        <v>2</v>
      </c>
      <c r="K15116" s="16">
        <f t="shared" si="749"/>
        <v>103495.75</v>
      </c>
      <c r="L15116" s="16">
        <f t="shared" si="751"/>
        <v>108942.89473684211</v>
      </c>
      <c r="M15116" s="16">
        <f t="shared" si="750"/>
        <v>123798.74401913876</v>
      </c>
      <c r="N15116" t="e">
        <f>INDEX(XML!$A$2:$R$782,MATCH(C15116,XML!$D$2:$D$737,0),2)</f>
        <v>#N/A</v>
      </c>
    </row>
    <row r="15117" spans="1:14" ht="67.5" x14ac:dyDescent="0.2">
      <c r="A15117">
        <v>56898</v>
      </c>
      <c r="B15117" t="s">
        <v>19277</v>
      </c>
      <c r="C15117" s="15" t="s">
        <v>19278</v>
      </c>
      <c r="D15117" s="15" t="s">
        <v>19279</v>
      </c>
      <c r="E15117">
        <v>112042</v>
      </c>
      <c r="F15117">
        <v>131817</v>
      </c>
      <c r="H15117">
        <v>14</v>
      </c>
      <c r="K15117" s="16">
        <f t="shared" si="749"/>
        <v>119884.94</v>
      </c>
      <c r="L15117" s="16">
        <f t="shared" si="751"/>
        <v>126194.67368421053</v>
      </c>
      <c r="M15117" s="16">
        <f t="shared" si="750"/>
        <v>143403.03827751198</v>
      </c>
      <c r="N15117" t="e">
        <f>INDEX(XML!$A$2:$R$782,MATCH(C15117,XML!$D$2:$D$737,0),2)</f>
        <v>#N/A</v>
      </c>
    </row>
    <row r="15118" spans="1:14" ht="67.5" x14ac:dyDescent="0.2">
      <c r="A15118">
        <v>56899</v>
      </c>
      <c r="B15118" t="s">
        <v>19280</v>
      </c>
      <c r="C15118" s="15" t="s">
        <v>19281</v>
      </c>
      <c r="D15118" s="15" t="s">
        <v>19282</v>
      </c>
      <c r="E15118">
        <v>112042</v>
      </c>
      <c r="F15118">
        <v>131817</v>
      </c>
      <c r="H15118">
        <v>40</v>
      </c>
      <c r="K15118" s="16">
        <f t="shared" si="749"/>
        <v>119884.94</v>
      </c>
      <c r="L15118" s="16">
        <f t="shared" si="751"/>
        <v>126194.67368421053</v>
      </c>
      <c r="M15118" s="16">
        <f t="shared" si="750"/>
        <v>143403.03827751198</v>
      </c>
      <c r="N15118" t="e">
        <f>INDEX(XML!$A$2:$R$782,MATCH(C15118,XML!$D$2:$D$737,0),2)</f>
        <v>#N/A</v>
      </c>
    </row>
    <row r="15119" spans="1:14" ht="67.5" x14ac:dyDescent="0.2">
      <c r="A15119">
        <v>56900</v>
      </c>
      <c r="B15119" t="s">
        <v>19283</v>
      </c>
      <c r="C15119" s="15" t="s">
        <v>19284</v>
      </c>
      <c r="D15119" s="15" t="s">
        <v>19285</v>
      </c>
      <c r="E15119">
        <v>112042</v>
      </c>
      <c r="F15119">
        <v>131817</v>
      </c>
      <c r="H15119">
        <v>40</v>
      </c>
      <c r="K15119" s="16">
        <f t="shared" si="749"/>
        <v>119884.94</v>
      </c>
      <c r="L15119" s="16">
        <f t="shared" si="751"/>
        <v>126194.67368421053</v>
      </c>
      <c r="M15119" s="16">
        <f t="shared" si="750"/>
        <v>143403.03827751198</v>
      </c>
      <c r="N15119" t="e">
        <f>INDEX(XML!$A$2:$R$782,MATCH(C15119,XML!$D$2:$D$737,0),2)</f>
        <v>#N/A</v>
      </c>
    </row>
    <row r="15120" spans="1:14" ht="56.25" x14ac:dyDescent="0.2">
      <c r="A15120">
        <v>56901</v>
      </c>
      <c r="B15120" t="s">
        <v>19286</v>
      </c>
      <c r="C15120" s="15" t="s">
        <v>19287</v>
      </c>
      <c r="D15120" s="15" t="s">
        <v>23682</v>
      </c>
      <c r="E15120">
        <v>134611</v>
      </c>
      <c r="F15120">
        <v>158371</v>
      </c>
      <c r="H15120">
        <v>20</v>
      </c>
      <c r="K15120" s="16">
        <f t="shared" si="749"/>
        <v>144033.76999999999</v>
      </c>
      <c r="L15120" s="16">
        <f t="shared" si="751"/>
        <v>151614.49473684208</v>
      </c>
      <c r="M15120" s="16">
        <f t="shared" si="750"/>
        <v>172289.19856459327</v>
      </c>
      <c r="N15120" t="e">
        <f>INDEX(XML!$A$2:$R$782,MATCH(C15120,XML!$D$2:$D$737,0),2)</f>
        <v>#N/A</v>
      </c>
    </row>
    <row r="15121" spans="1:14" ht="67.5" x14ac:dyDescent="0.2">
      <c r="A15121">
        <v>56902</v>
      </c>
      <c r="B15121" t="s">
        <v>19288</v>
      </c>
      <c r="C15121" s="15" t="s">
        <v>19289</v>
      </c>
      <c r="D15121" s="15" t="s">
        <v>23683</v>
      </c>
      <c r="E15121">
        <v>201514</v>
      </c>
      <c r="F15121">
        <v>237082</v>
      </c>
      <c r="H15121">
        <v>18</v>
      </c>
      <c r="I15121">
        <v>8</v>
      </c>
      <c r="K15121" s="16">
        <f t="shared" si="749"/>
        <v>215619.98</v>
      </c>
      <c r="L15121" s="16">
        <f t="shared" si="751"/>
        <v>226968.4</v>
      </c>
      <c r="M15121" s="16">
        <f t="shared" si="750"/>
        <v>257918.63636363635</v>
      </c>
      <c r="N15121" t="e">
        <f>INDEX(XML!$A$2:$R$782,MATCH(C15121,XML!$D$2:$D$737,0),2)</f>
        <v>#N/A</v>
      </c>
    </row>
    <row r="15122" spans="1:14" ht="67.5" x14ac:dyDescent="0.2">
      <c r="A15122">
        <v>56907</v>
      </c>
      <c r="B15122" t="s">
        <v>19290</v>
      </c>
      <c r="C15122" s="15" t="s">
        <v>19291</v>
      </c>
      <c r="D15122" s="15" t="s">
        <v>19292</v>
      </c>
      <c r="E15122">
        <v>71740</v>
      </c>
      <c r="F15122">
        <v>84401</v>
      </c>
      <c r="K15122" s="16">
        <f t="shared" si="749"/>
        <v>76761.8</v>
      </c>
      <c r="L15122" s="16">
        <f t="shared" si="751"/>
        <v>80801.894736842107</v>
      </c>
      <c r="M15122" s="16">
        <f t="shared" si="750"/>
        <v>91820.334928229669</v>
      </c>
      <c r="N15122" t="e">
        <f>INDEX(XML!$A$2:$R$782,MATCH(C15122,XML!$D$2:$D$737,0),2)</f>
        <v>#N/A</v>
      </c>
    </row>
    <row r="15123" spans="1:14" ht="67.5" x14ac:dyDescent="0.2">
      <c r="A15123">
        <v>56908</v>
      </c>
      <c r="B15123" t="s">
        <v>19293</v>
      </c>
      <c r="C15123" s="15" t="s">
        <v>19294</v>
      </c>
      <c r="D15123" s="15" t="s">
        <v>19295</v>
      </c>
      <c r="E15123">
        <v>116877</v>
      </c>
      <c r="F15123">
        <v>137506</v>
      </c>
      <c r="K15123" s="16">
        <f t="shared" si="749"/>
        <v>125058.39</v>
      </c>
      <c r="L15123" s="16">
        <f t="shared" si="751"/>
        <v>131640.4105263158</v>
      </c>
      <c r="M15123" s="16">
        <f t="shared" si="750"/>
        <v>149591.37559808613</v>
      </c>
      <c r="N15123" t="e">
        <f>INDEX(XML!$A$2:$R$782,MATCH(C15123,XML!$D$2:$D$737,0),2)</f>
        <v>#N/A</v>
      </c>
    </row>
    <row r="15124" spans="1:14" ht="67.5" x14ac:dyDescent="0.2">
      <c r="A15124">
        <v>56909</v>
      </c>
      <c r="B15124" t="s">
        <v>19296</v>
      </c>
      <c r="C15124" s="15" t="s">
        <v>19297</v>
      </c>
      <c r="D15124" s="15" t="s">
        <v>19298</v>
      </c>
      <c r="E15124">
        <v>116877</v>
      </c>
      <c r="F15124">
        <v>137506</v>
      </c>
      <c r="K15124" s="16">
        <f t="shared" si="749"/>
        <v>125058.39</v>
      </c>
      <c r="L15124" s="16">
        <f t="shared" si="751"/>
        <v>131640.4105263158</v>
      </c>
      <c r="M15124" s="16">
        <f t="shared" si="750"/>
        <v>149591.37559808613</v>
      </c>
      <c r="N15124" t="e">
        <f>INDEX(XML!$A$2:$R$782,MATCH(C15124,XML!$D$2:$D$737,0),2)</f>
        <v>#N/A</v>
      </c>
    </row>
    <row r="15125" spans="1:14" ht="67.5" x14ac:dyDescent="0.2">
      <c r="A15125">
        <v>56910</v>
      </c>
      <c r="B15125" t="s">
        <v>19299</v>
      </c>
      <c r="C15125" s="15" t="s">
        <v>19300</v>
      </c>
      <c r="D15125" s="15" t="s">
        <v>19301</v>
      </c>
      <c r="E15125">
        <v>116877</v>
      </c>
      <c r="F15125">
        <v>137506</v>
      </c>
      <c r="K15125" s="16">
        <f t="shared" si="749"/>
        <v>125058.39</v>
      </c>
      <c r="L15125" s="16">
        <f t="shared" si="751"/>
        <v>131640.4105263158</v>
      </c>
      <c r="M15125" s="16">
        <f t="shared" si="750"/>
        <v>149591.37559808613</v>
      </c>
      <c r="N15125" t="e">
        <f>INDEX(XML!$A$2:$R$782,MATCH(C15125,XML!$D$2:$D$737,0),2)</f>
        <v>#N/A</v>
      </c>
    </row>
    <row r="15126" spans="1:14" ht="67.5" x14ac:dyDescent="0.2">
      <c r="A15126">
        <v>56911</v>
      </c>
      <c r="B15126" t="s">
        <v>19302</v>
      </c>
      <c r="C15126" s="15" t="s">
        <v>19303</v>
      </c>
      <c r="D15126" s="15" t="s">
        <v>19304</v>
      </c>
      <c r="E15126">
        <v>161212</v>
      </c>
      <c r="F15126">
        <v>189665</v>
      </c>
      <c r="K15126" s="16">
        <f t="shared" si="749"/>
        <v>172496.84</v>
      </c>
      <c r="L15126" s="16">
        <f t="shared" si="751"/>
        <v>181575.62105263158</v>
      </c>
      <c r="M15126" s="16">
        <f t="shared" si="750"/>
        <v>206335.93301435409</v>
      </c>
      <c r="N15126" t="e">
        <f>INDEX(XML!$A$2:$R$782,MATCH(C15126,XML!$D$2:$D$737,0),2)</f>
        <v>#N/A</v>
      </c>
    </row>
    <row r="15127" spans="1:14" ht="67.5" x14ac:dyDescent="0.2">
      <c r="A15127">
        <v>56912</v>
      </c>
      <c r="B15127" t="s">
        <v>19305</v>
      </c>
      <c r="C15127" s="15" t="s">
        <v>19306</v>
      </c>
      <c r="D15127" s="15" t="s">
        <v>19307</v>
      </c>
      <c r="E15127">
        <v>188616</v>
      </c>
      <c r="F15127">
        <v>221908</v>
      </c>
      <c r="K15127" s="16">
        <f t="shared" si="749"/>
        <v>201819.12</v>
      </c>
      <c r="L15127" s="16">
        <f t="shared" si="751"/>
        <v>212441.17894736843</v>
      </c>
      <c r="M15127" s="16">
        <f t="shared" si="750"/>
        <v>241410.43062200959</v>
      </c>
      <c r="N15127" t="e">
        <f>INDEX(XML!$A$2:$R$782,MATCH(C15127,XML!$D$2:$D$737,0),2)</f>
        <v>#N/A</v>
      </c>
    </row>
    <row r="15128" spans="1:14" ht="67.5" x14ac:dyDescent="0.2">
      <c r="A15128">
        <v>56913</v>
      </c>
      <c r="B15128" t="s">
        <v>19308</v>
      </c>
      <c r="C15128" s="15" t="s">
        <v>19309</v>
      </c>
      <c r="D15128" s="15" t="s">
        <v>19310</v>
      </c>
      <c r="E15128">
        <v>188616</v>
      </c>
      <c r="F15128">
        <v>221908</v>
      </c>
      <c r="K15128" s="16">
        <f t="shared" si="749"/>
        <v>201819.12</v>
      </c>
      <c r="L15128" s="16">
        <f t="shared" si="751"/>
        <v>212441.17894736843</v>
      </c>
      <c r="M15128" s="16">
        <f t="shared" si="750"/>
        <v>241410.43062200959</v>
      </c>
      <c r="N15128" t="e">
        <f>INDEX(XML!$A$2:$R$782,MATCH(C15128,XML!$D$2:$D$737,0),2)</f>
        <v>#N/A</v>
      </c>
    </row>
    <row r="15129" spans="1:14" ht="67.5" x14ac:dyDescent="0.2">
      <c r="A15129">
        <v>56914</v>
      </c>
      <c r="B15129" t="s">
        <v>19311</v>
      </c>
      <c r="C15129" s="15" t="s">
        <v>19312</v>
      </c>
      <c r="D15129" s="15" t="s">
        <v>19313</v>
      </c>
      <c r="E15129">
        <v>188616</v>
      </c>
      <c r="F15129">
        <v>221908</v>
      </c>
      <c r="K15129" s="16">
        <f t="shared" si="749"/>
        <v>201819.12</v>
      </c>
      <c r="L15129" s="16">
        <f t="shared" si="751"/>
        <v>212441.17894736843</v>
      </c>
      <c r="M15129" s="16">
        <f t="shared" si="750"/>
        <v>241410.43062200959</v>
      </c>
      <c r="N15129" t="e">
        <f>INDEX(XML!$A$2:$R$782,MATCH(C15129,XML!$D$2:$D$737,0),2)</f>
        <v>#N/A</v>
      </c>
    </row>
    <row r="15130" spans="1:14" ht="56.25" x14ac:dyDescent="0.2">
      <c r="A15130">
        <v>56915</v>
      </c>
      <c r="B15130" t="s">
        <v>19314</v>
      </c>
      <c r="C15130" s="15" t="s">
        <v>19315</v>
      </c>
      <c r="D15130" s="15" t="s">
        <v>19412</v>
      </c>
      <c r="E15130">
        <v>29825</v>
      </c>
      <c r="F15130">
        <v>35088</v>
      </c>
      <c r="K15130" s="16">
        <f t="shared" si="749"/>
        <v>33404</v>
      </c>
      <c r="L15130" s="16">
        <f t="shared" si="751"/>
        <v>35162.105263157893</v>
      </c>
      <c r="M15130" s="16">
        <f t="shared" si="750"/>
        <v>39956.937799043058</v>
      </c>
      <c r="N15130" t="e">
        <f>INDEX(XML!$A$2:$R$782,MATCH(C15130,XML!$D$2:$D$737,0),2)</f>
        <v>#N/A</v>
      </c>
    </row>
    <row r="15131" spans="1:14" ht="45" x14ac:dyDescent="0.2">
      <c r="A15131">
        <v>56916</v>
      </c>
      <c r="B15131" t="s">
        <v>19316</v>
      </c>
      <c r="C15131" s="15" t="s">
        <v>19317</v>
      </c>
      <c r="D15131" s="15" t="s">
        <v>19318</v>
      </c>
      <c r="E15131">
        <v>62066</v>
      </c>
      <c r="F15131">
        <v>73021</v>
      </c>
      <c r="K15131" s="16">
        <f t="shared" si="749"/>
        <v>66410.62</v>
      </c>
      <c r="L15131" s="16">
        <f t="shared" si="751"/>
        <v>69905.915789473685</v>
      </c>
      <c r="M15131" s="16">
        <f t="shared" si="750"/>
        <v>79438.540669856462</v>
      </c>
      <c r="N15131" t="e">
        <f>INDEX(XML!$A$2:$R$782,MATCH(C15131,XML!$D$2:$D$737,0),2)</f>
        <v>#N/A</v>
      </c>
    </row>
    <row r="15132" spans="1:14" ht="56.25" x14ac:dyDescent="0.2">
      <c r="A15132">
        <v>56917</v>
      </c>
      <c r="B15132" t="s">
        <v>19319</v>
      </c>
      <c r="C15132" s="15" t="s">
        <v>19320</v>
      </c>
      <c r="D15132" s="15" t="s">
        <v>19453</v>
      </c>
      <c r="E15132">
        <v>187005</v>
      </c>
      <c r="F15132">
        <v>220011</v>
      </c>
      <c r="K15132" s="16">
        <f t="shared" si="749"/>
        <v>200095.35</v>
      </c>
      <c r="L15132" s="16">
        <f t="shared" si="751"/>
        <v>210626.68421052632</v>
      </c>
      <c r="M15132" s="16">
        <f t="shared" si="750"/>
        <v>239348.50478468899</v>
      </c>
      <c r="N15132" t="e">
        <f>INDEX(XML!$A$2:$R$782,MATCH(C15132,XML!$D$2:$D$737,0),2)</f>
        <v>#N/A</v>
      </c>
    </row>
    <row r="15133" spans="1:14" ht="67.5" x14ac:dyDescent="0.2">
      <c r="A15133">
        <v>61990</v>
      </c>
      <c r="B15133" t="s">
        <v>19462</v>
      </c>
      <c r="C15133" s="15" t="s">
        <v>19463</v>
      </c>
      <c r="D15133" s="15" t="s">
        <v>19464</v>
      </c>
      <c r="E15133">
        <v>180241</v>
      </c>
      <c r="F15133">
        <v>212055</v>
      </c>
      <c r="K15133" s="16">
        <f t="shared" si="749"/>
        <v>192857.87</v>
      </c>
      <c r="L15133" s="16">
        <f t="shared" si="751"/>
        <v>203008.28421052633</v>
      </c>
      <c r="M15133" s="16">
        <f t="shared" si="750"/>
        <v>230691.23205741626</v>
      </c>
      <c r="N15133" t="e">
        <f>INDEX(XML!$A$2:$R$782,MATCH(C15133,XML!$D$2:$D$737,0),2)</f>
        <v>#N/A</v>
      </c>
    </row>
    <row r="15134" spans="1:14" ht="67.5" x14ac:dyDescent="0.2">
      <c r="A15134">
        <v>61988</v>
      </c>
      <c r="B15134" t="s">
        <v>19456</v>
      </c>
      <c r="C15134" s="15" t="s">
        <v>19457</v>
      </c>
      <c r="D15134" s="15" t="s">
        <v>19458</v>
      </c>
      <c r="E15134">
        <v>163855</v>
      </c>
      <c r="F15134">
        <v>192775</v>
      </c>
      <c r="K15134" s="16">
        <f t="shared" si="749"/>
        <v>175324.85</v>
      </c>
      <c r="L15134" s="16">
        <f t="shared" si="751"/>
        <v>184552.47368421053</v>
      </c>
      <c r="M15134" s="16">
        <f t="shared" si="750"/>
        <v>209718.72009569377</v>
      </c>
      <c r="N15134" t="e">
        <f>INDEX(XML!$A$2:$R$782,MATCH(C15134,XML!$D$2:$D$737,0),2)</f>
        <v>#N/A</v>
      </c>
    </row>
    <row r="15135" spans="1:14" ht="67.5" x14ac:dyDescent="0.2">
      <c r="A15135">
        <v>61989</v>
      </c>
      <c r="B15135" t="s">
        <v>19459</v>
      </c>
      <c r="C15135" s="15" t="s">
        <v>19460</v>
      </c>
      <c r="D15135" s="15" t="s">
        <v>19461</v>
      </c>
      <c r="E15135">
        <v>180241</v>
      </c>
      <c r="F15135">
        <v>212055</v>
      </c>
      <c r="K15135" s="16">
        <f t="shared" si="749"/>
        <v>192857.87</v>
      </c>
      <c r="L15135" s="16">
        <f t="shared" si="751"/>
        <v>203008.28421052633</v>
      </c>
      <c r="M15135" s="16">
        <f t="shared" si="750"/>
        <v>230691.23205741626</v>
      </c>
      <c r="N15135" t="e">
        <f>INDEX(XML!$A$2:$R$782,MATCH(C15135,XML!$D$2:$D$737,0),2)</f>
        <v>#N/A</v>
      </c>
    </row>
    <row r="15136" spans="1:14" ht="67.5" x14ac:dyDescent="0.2">
      <c r="A15136">
        <v>61991</v>
      </c>
      <c r="B15136" t="s">
        <v>19465</v>
      </c>
      <c r="C15136" s="15" t="s">
        <v>19466</v>
      </c>
      <c r="D15136" s="15" t="s">
        <v>19467</v>
      </c>
      <c r="E15136">
        <v>180241</v>
      </c>
      <c r="F15136">
        <v>212055</v>
      </c>
      <c r="K15136" s="16">
        <f t="shared" si="749"/>
        <v>192857.87</v>
      </c>
      <c r="L15136" s="16">
        <f t="shared" si="751"/>
        <v>203008.28421052633</v>
      </c>
      <c r="M15136" s="16">
        <f t="shared" si="750"/>
        <v>230691.23205741626</v>
      </c>
      <c r="N15136" t="e">
        <f>INDEX(XML!$A$2:$R$782,MATCH(C15136,XML!$D$2:$D$737,0),2)</f>
        <v>#N/A</v>
      </c>
    </row>
    <row r="15137" spans="1:14" ht="67.5" x14ac:dyDescent="0.2">
      <c r="A15137">
        <v>39083</v>
      </c>
      <c r="B15137" t="s">
        <v>22289</v>
      </c>
      <c r="C15137" s="15" t="s">
        <v>22290</v>
      </c>
      <c r="D15137" s="15" t="s">
        <v>22291</v>
      </c>
      <c r="E15137">
        <v>173229</v>
      </c>
      <c r="F15137">
        <v>203806</v>
      </c>
      <c r="H15137">
        <v>6</v>
      </c>
      <c r="K15137" s="16">
        <f t="shared" si="749"/>
        <v>185355.03</v>
      </c>
      <c r="L15137" s="16">
        <f t="shared" si="751"/>
        <v>195110.55789473685</v>
      </c>
      <c r="M15137" s="16">
        <f t="shared" si="750"/>
        <v>221716.54306220097</v>
      </c>
      <c r="N15137" t="e">
        <f>INDEX(XML!$A$2:$R$782,MATCH(C15137,XML!$D$2:$D$737,0),2)</f>
        <v>#N/A</v>
      </c>
    </row>
    <row r="15138" spans="1:14" ht="45" x14ac:dyDescent="0.2">
      <c r="A15138">
        <v>61994</v>
      </c>
      <c r="B15138" t="s">
        <v>37222</v>
      </c>
      <c r="C15138" s="15" t="s">
        <v>25539</v>
      </c>
      <c r="D15138" s="15" t="s">
        <v>25540</v>
      </c>
      <c r="E15138">
        <v>62066</v>
      </c>
      <c r="F15138">
        <v>73021</v>
      </c>
      <c r="K15138" s="16">
        <f t="shared" si="749"/>
        <v>66410.62</v>
      </c>
      <c r="L15138" s="16">
        <f t="shared" si="751"/>
        <v>69905.915789473685</v>
      </c>
      <c r="M15138" s="16">
        <f t="shared" si="750"/>
        <v>79438.540669856462</v>
      </c>
      <c r="N15138" t="e">
        <f>INDEX(XML!$A$2:$R$782,MATCH(C15138,XML!$D$2:$D$737,0),2)</f>
        <v>#N/A</v>
      </c>
    </row>
    <row r="15139" spans="1:14" ht="67.5" x14ac:dyDescent="0.2">
      <c r="A15139">
        <v>61993</v>
      </c>
      <c r="B15139" t="s">
        <v>37223</v>
      </c>
      <c r="C15139" s="15" t="s">
        <v>25541</v>
      </c>
      <c r="D15139" s="15" t="s">
        <v>25542</v>
      </c>
      <c r="E15139">
        <v>155568</v>
      </c>
      <c r="F15139">
        <v>183026</v>
      </c>
      <c r="K15139" s="16">
        <f t="shared" si="749"/>
        <v>166457.76</v>
      </c>
      <c r="L15139" s="16">
        <f t="shared" si="751"/>
        <v>175218.6947368421</v>
      </c>
      <c r="M15139" s="16">
        <f t="shared" si="750"/>
        <v>199112.15311004783</v>
      </c>
      <c r="N15139" t="e">
        <f>INDEX(XML!$A$2:$R$782,MATCH(C15139,XML!$D$2:$D$737,0),2)</f>
        <v>#N/A</v>
      </c>
    </row>
    <row r="15140" spans="1:14" ht="67.5" x14ac:dyDescent="0.2">
      <c r="A15140">
        <v>61992</v>
      </c>
      <c r="B15140" t="s">
        <v>25543</v>
      </c>
      <c r="C15140" s="15" t="s">
        <v>25544</v>
      </c>
      <c r="D15140" s="15" t="s">
        <v>25545</v>
      </c>
      <c r="E15140">
        <v>136223</v>
      </c>
      <c r="F15140">
        <v>160267</v>
      </c>
      <c r="K15140" s="16">
        <f t="shared" si="749"/>
        <v>145758.60999999999</v>
      </c>
      <c r="L15140" s="16">
        <f t="shared" si="751"/>
        <v>153430.11578947367</v>
      </c>
      <c r="M15140" s="16">
        <f t="shared" si="750"/>
        <v>174352.40430622009</v>
      </c>
      <c r="N15140" t="e">
        <f>INDEX(XML!$A$2:$R$782,MATCH(C15140,XML!$D$2:$D$737,0),2)</f>
        <v>#N/A</v>
      </c>
    </row>
    <row r="15141" spans="1:14" ht="45" x14ac:dyDescent="0.2">
      <c r="A15141">
        <v>61166</v>
      </c>
      <c r="B15141" t="s">
        <v>34262</v>
      </c>
      <c r="C15141" s="15" t="s">
        <v>34263</v>
      </c>
      <c r="D15141" s="15" t="s">
        <v>34264</v>
      </c>
      <c r="E15141">
        <v>86306</v>
      </c>
      <c r="F15141">
        <v>101539</v>
      </c>
      <c r="K15141" s="16">
        <f t="shared" si="749"/>
        <v>92347.42</v>
      </c>
      <c r="L15141" s="16">
        <f t="shared" si="751"/>
        <v>97207.810526315792</v>
      </c>
      <c r="M15141" s="16">
        <f t="shared" si="750"/>
        <v>110463.42105263159</v>
      </c>
      <c r="N15141" t="e">
        <f>INDEX(XML!$A$2:$R$782,MATCH(C15141,XML!$D$2:$D$737,0),2)</f>
        <v>#N/A</v>
      </c>
    </row>
    <row r="15142" spans="1:14" ht="45" x14ac:dyDescent="0.2">
      <c r="A15142">
        <v>38185</v>
      </c>
      <c r="B15142" t="s">
        <v>41663</v>
      </c>
      <c r="C15142" s="15" t="s">
        <v>41664</v>
      </c>
      <c r="D15142" s="15" t="s">
        <v>41665</v>
      </c>
      <c r="E15142">
        <v>96851</v>
      </c>
      <c r="F15142">
        <v>113948</v>
      </c>
      <c r="H15142">
        <v>18</v>
      </c>
      <c r="K15142" s="16">
        <f t="shared" si="749"/>
        <v>103630.57</v>
      </c>
      <c r="L15142" s="16">
        <f t="shared" si="751"/>
        <v>109084.81052631579</v>
      </c>
      <c r="M15142" s="16">
        <f t="shared" si="750"/>
        <v>123960.0119617225</v>
      </c>
      <c r="N15142" t="e">
        <f>INDEX(XML!$A$2:$R$782,MATCH(C15142,XML!$D$2:$D$737,0),2)</f>
        <v>#N/A</v>
      </c>
    </row>
    <row r="15143" spans="1:14" ht="45" x14ac:dyDescent="0.2">
      <c r="A15143">
        <v>65875</v>
      </c>
      <c r="B15143" t="s">
        <v>46193</v>
      </c>
      <c r="C15143" s="15" t="s">
        <v>46194</v>
      </c>
      <c r="D15143" s="15" t="s">
        <v>46195</v>
      </c>
      <c r="E15143">
        <v>45139</v>
      </c>
      <c r="F15143">
        <v>53106</v>
      </c>
      <c r="K15143" s="16">
        <f t="shared" si="749"/>
        <v>50555.68</v>
      </c>
      <c r="L15143" s="16">
        <f t="shared" si="751"/>
        <v>53216.505263157895</v>
      </c>
      <c r="M15143" s="16">
        <f t="shared" si="750"/>
        <v>60473.301435406698</v>
      </c>
      <c r="N15143" t="e">
        <f>INDEX(XML!$A$2:$R$782,MATCH(C15143,XML!$D$2:$D$737,0),2)</f>
        <v>#N/A</v>
      </c>
    </row>
    <row r="15144" spans="1:14" ht="45" x14ac:dyDescent="0.2">
      <c r="A15144">
        <v>65876</v>
      </c>
      <c r="B15144" t="s">
        <v>46196</v>
      </c>
      <c r="C15144" s="15" t="s">
        <v>46197</v>
      </c>
      <c r="D15144" s="15" t="s">
        <v>46198</v>
      </c>
      <c r="E15144">
        <v>47558</v>
      </c>
      <c r="F15144">
        <v>55951</v>
      </c>
      <c r="K15144" s="16">
        <f t="shared" si="749"/>
        <v>53264.959999999999</v>
      </c>
      <c r="L15144" s="16">
        <f t="shared" si="751"/>
        <v>56068.378947368423</v>
      </c>
      <c r="M15144" s="16">
        <f t="shared" si="750"/>
        <v>63714.066985645935</v>
      </c>
      <c r="N15144" t="e">
        <f>INDEX(XML!$A$2:$R$782,MATCH(C15144,XML!$D$2:$D$737,0),2)</f>
        <v>#N/A</v>
      </c>
    </row>
    <row r="15145" spans="1:14" ht="45" x14ac:dyDescent="0.2">
      <c r="A15145">
        <v>65877</v>
      </c>
      <c r="B15145" t="s">
        <v>46199</v>
      </c>
      <c r="C15145" s="15" t="s">
        <v>46200</v>
      </c>
      <c r="D15145" s="15" t="s">
        <v>46201</v>
      </c>
      <c r="E15145">
        <v>47558</v>
      </c>
      <c r="F15145">
        <v>55951</v>
      </c>
      <c r="K15145" s="16">
        <f t="shared" si="749"/>
        <v>53264.959999999999</v>
      </c>
      <c r="L15145" s="16">
        <f t="shared" si="751"/>
        <v>56068.378947368423</v>
      </c>
      <c r="M15145" s="16">
        <f t="shared" si="750"/>
        <v>63714.066985645935</v>
      </c>
      <c r="N15145" t="e">
        <f>INDEX(XML!$A$2:$R$782,MATCH(C15145,XML!$D$2:$D$737,0),2)</f>
        <v>#N/A</v>
      </c>
    </row>
    <row r="15146" spans="1:14" ht="45" x14ac:dyDescent="0.2">
      <c r="A15146">
        <v>65878</v>
      </c>
      <c r="B15146" t="s">
        <v>46202</v>
      </c>
      <c r="C15146" s="15" t="s">
        <v>46203</v>
      </c>
      <c r="D15146" s="15" t="s">
        <v>46204</v>
      </c>
      <c r="E15146">
        <v>47558</v>
      </c>
      <c r="F15146">
        <v>55951</v>
      </c>
      <c r="K15146" s="16">
        <f t="shared" si="749"/>
        <v>53264.959999999999</v>
      </c>
      <c r="L15146" s="16">
        <f t="shared" si="751"/>
        <v>56068.378947368423</v>
      </c>
      <c r="M15146" s="16">
        <f t="shared" si="750"/>
        <v>63714.066985645935</v>
      </c>
      <c r="N15146" t="e">
        <f>INDEX(XML!$A$2:$R$782,MATCH(C15146,XML!$D$2:$D$737,0),2)</f>
        <v>#N/A</v>
      </c>
    </row>
    <row r="15147" spans="1:14" ht="67.5" x14ac:dyDescent="0.2">
      <c r="A15147">
        <v>65879</v>
      </c>
      <c r="B15147" t="s">
        <v>46205</v>
      </c>
      <c r="C15147" s="15" t="s">
        <v>46206</v>
      </c>
      <c r="D15147" s="15" t="s">
        <v>46207</v>
      </c>
      <c r="E15147">
        <v>83830</v>
      </c>
      <c r="F15147">
        <v>98625</v>
      </c>
      <c r="K15147" s="16">
        <f t="shared" si="749"/>
        <v>89698.1</v>
      </c>
      <c r="L15147" s="16">
        <f t="shared" si="751"/>
        <v>94419.052631578947</v>
      </c>
      <c r="M15147" s="16">
        <f t="shared" si="750"/>
        <v>107294.37799043063</v>
      </c>
      <c r="N15147" t="e">
        <f>INDEX(XML!$A$2:$R$782,MATCH(C15147,XML!$D$2:$D$737,0),2)</f>
        <v>#N/A</v>
      </c>
    </row>
    <row r="15148" spans="1:14" ht="67.5" x14ac:dyDescent="0.2">
      <c r="A15148">
        <v>65880</v>
      </c>
      <c r="B15148" t="s">
        <v>46208</v>
      </c>
      <c r="C15148" s="15" t="s">
        <v>46209</v>
      </c>
      <c r="D15148" s="15" t="s">
        <v>46210</v>
      </c>
      <c r="E15148">
        <v>100757</v>
      </c>
      <c r="F15148">
        <v>118540</v>
      </c>
      <c r="K15148" s="16">
        <f t="shared" si="749"/>
        <v>107809.99</v>
      </c>
      <c r="L15148" s="16">
        <f t="shared" si="751"/>
        <v>113484.2</v>
      </c>
      <c r="M15148" s="16">
        <f t="shared" si="750"/>
        <v>128959.31818181818</v>
      </c>
      <c r="N15148" t="e">
        <f>INDEX(XML!$A$2:$R$782,MATCH(C15148,XML!$D$2:$D$737,0),2)</f>
        <v>#N/A</v>
      </c>
    </row>
    <row r="15149" spans="1:14" ht="67.5" x14ac:dyDescent="0.2">
      <c r="A15149">
        <v>65881</v>
      </c>
      <c r="B15149" t="s">
        <v>46211</v>
      </c>
      <c r="C15149" s="15" t="s">
        <v>46212</v>
      </c>
      <c r="D15149" s="15" t="s">
        <v>46213</v>
      </c>
      <c r="E15149">
        <v>100757</v>
      </c>
      <c r="F15149">
        <v>118540</v>
      </c>
      <c r="K15149" s="16">
        <f t="shared" si="749"/>
        <v>107809.99</v>
      </c>
      <c r="L15149" s="16">
        <f t="shared" si="751"/>
        <v>113484.2</v>
      </c>
      <c r="M15149" s="16">
        <f t="shared" si="750"/>
        <v>128959.31818181818</v>
      </c>
      <c r="N15149" t="e">
        <f>INDEX(XML!$A$2:$R$782,MATCH(C15149,XML!$D$2:$D$737,0),2)</f>
        <v>#N/A</v>
      </c>
    </row>
    <row r="15150" spans="1:14" ht="67.5" x14ac:dyDescent="0.2">
      <c r="A15150">
        <v>65882</v>
      </c>
      <c r="B15150" t="s">
        <v>46214</v>
      </c>
      <c r="C15150" s="15" t="s">
        <v>46215</v>
      </c>
      <c r="D15150" s="15" t="s">
        <v>46216</v>
      </c>
      <c r="E15150">
        <v>100757</v>
      </c>
      <c r="F15150">
        <v>118540</v>
      </c>
      <c r="K15150" s="16">
        <f t="shared" si="749"/>
        <v>107809.99</v>
      </c>
      <c r="L15150" s="16">
        <f t="shared" si="751"/>
        <v>113484.2</v>
      </c>
      <c r="M15150" s="16">
        <f t="shared" si="750"/>
        <v>128959.31818181818</v>
      </c>
      <c r="N15150" t="e">
        <f>INDEX(XML!$A$2:$R$782,MATCH(C15150,XML!$D$2:$D$737,0),2)</f>
        <v>#N/A</v>
      </c>
    </row>
    <row r="15151" spans="1:14" ht="15.75" x14ac:dyDescent="0.25">
      <c r="A15151" s="184" t="s">
        <v>11027</v>
      </c>
      <c r="B15151" s="184"/>
      <c r="C15151" s="185"/>
      <c r="D15151" s="185"/>
      <c r="E15151" s="184"/>
      <c r="F15151" s="184"/>
      <c r="G15151" s="184"/>
      <c r="H15151" s="184"/>
      <c r="I15151" s="184"/>
      <c r="J15151" s="184"/>
      <c r="K15151" s="16">
        <f t="shared" si="749"/>
        <v>0</v>
      </c>
      <c r="L15151" s="16">
        <f t="shared" si="751"/>
        <v>0</v>
      </c>
      <c r="M15151" s="16">
        <f t="shared" si="750"/>
        <v>0</v>
      </c>
      <c r="N15151" t="e">
        <f>INDEX(XML!$A$2:$R$782,MATCH(C15151,XML!$D$2:$D$737,0),2)</f>
        <v>#N/A</v>
      </c>
    </row>
    <row r="15152" spans="1:14" ht="112.5" x14ac:dyDescent="0.2">
      <c r="A15152">
        <v>46038</v>
      </c>
      <c r="B15152" t="s">
        <v>11266</v>
      </c>
      <c r="C15152" s="15" t="s">
        <v>26609</v>
      </c>
      <c r="D15152" s="15" t="s">
        <v>26610</v>
      </c>
      <c r="E15152">
        <v>119347</v>
      </c>
      <c r="F15152">
        <v>140412</v>
      </c>
      <c r="H15152">
        <v>6</v>
      </c>
      <c r="K15152" s="16">
        <f t="shared" si="749"/>
        <v>127701.29000000001</v>
      </c>
      <c r="L15152" s="16">
        <f t="shared" si="751"/>
        <v>134422.4105263158</v>
      </c>
      <c r="M15152" s="16">
        <f t="shared" si="750"/>
        <v>152752.73923444978</v>
      </c>
      <c r="N15152" t="e">
        <f>INDEX(XML!$A$2:$R$782,MATCH(C15152,XML!$D$2:$D$737,0),2)</f>
        <v>#N/A</v>
      </c>
    </row>
    <row r="15153" spans="1:14" ht="67.5" x14ac:dyDescent="0.2">
      <c r="A15153">
        <v>32349</v>
      </c>
      <c r="B15153" t="s">
        <v>11163</v>
      </c>
      <c r="C15153" s="15" t="s">
        <v>11164</v>
      </c>
      <c r="D15153" s="15" t="s">
        <v>11165</v>
      </c>
      <c r="E15153">
        <v>63034</v>
      </c>
      <c r="F15153">
        <v>74162</v>
      </c>
      <c r="H15153" t="s">
        <v>746</v>
      </c>
      <c r="K15153" s="16">
        <f t="shared" si="749"/>
        <v>67446.38</v>
      </c>
      <c r="L15153" s="16">
        <f t="shared" si="751"/>
        <v>70996.189473684208</v>
      </c>
      <c r="M15153" s="16">
        <f t="shared" si="750"/>
        <v>80677.488038277501</v>
      </c>
      <c r="N15153" t="e">
        <f>INDEX(XML!$A$2:$R$782,MATCH(C15153,XML!$D$2:$D$737,0),2)</f>
        <v>#N/A</v>
      </c>
    </row>
    <row r="15154" spans="1:14" ht="56.25" x14ac:dyDescent="0.2">
      <c r="A15154">
        <v>32350</v>
      </c>
      <c r="B15154" t="s">
        <v>11166</v>
      </c>
      <c r="C15154" s="15" t="s">
        <v>11167</v>
      </c>
      <c r="D15154" s="15" t="s">
        <v>11168</v>
      </c>
      <c r="E15154">
        <v>205092</v>
      </c>
      <c r="F15154">
        <v>241290</v>
      </c>
      <c r="H15154" t="s">
        <v>746</v>
      </c>
      <c r="K15154" s="16">
        <f t="shared" si="749"/>
        <v>219448.44</v>
      </c>
      <c r="L15154" s="16">
        <f t="shared" si="751"/>
        <v>230998.35789473684</v>
      </c>
      <c r="M15154" s="16">
        <f t="shared" si="750"/>
        <v>262498.13397129183</v>
      </c>
      <c r="N15154" t="e">
        <f>INDEX(XML!$A$2:$R$782,MATCH(C15154,XML!$D$2:$D$737,0),2)</f>
        <v>#N/A</v>
      </c>
    </row>
    <row r="15155" spans="1:14" ht="56.25" x14ac:dyDescent="0.2">
      <c r="A15155">
        <v>32457</v>
      </c>
      <c r="B15155" t="s">
        <v>11031</v>
      </c>
      <c r="C15155" s="15" t="s">
        <v>11032</v>
      </c>
      <c r="D15155" s="15" t="s">
        <v>11033</v>
      </c>
      <c r="E15155">
        <v>77540</v>
      </c>
      <c r="F15155">
        <v>91226</v>
      </c>
      <c r="H15155">
        <v>9</v>
      </c>
      <c r="K15155" s="16">
        <f t="shared" si="749"/>
        <v>82967.8</v>
      </c>
      <c r="L15155" s="16">
        <f t="shared" si="751"/>
        <v>87334.526315789481</v>
      </c>
      <c r="M15155" s="16">
        <f t="shared" si="750"/>
        <v>99243.779904306226</v>
      </c>
      <c r="N15155" t="e">
        <f>INDEX(XML!$A$2:$R$782,MATCH(C15155,XML!$D$2:$D$737,0),2)</f>
        <v>#N/A</v>
      </c>
    </row>
    <row r="15156" spans="1:14" ht="56.25" x14ac:dyDescent="0.2">
      <c r="A15156">
        <v>32468</v>
      </c>
      <c r="B15156" t="s">
        <v>11034</v>
      </c>
      <c r="C15156" s="15" t="s">
        <v>11035</v>
      </c>
      <c r="D15156" s="15" t="s">
        <v>11036</v>
      </c>
      <c r="E15156">
        <v>207184</v>
      </c>
      <c r="F15156">
        <v>243751</v>
      </c>
      <c r="H15156">
        <v>49</v>
      </c>
      <c r="K15156" s="16">
        <f t="shared" si="749"/>
        <v>221686.88</v>
      </c>
      <c r="L15156" s="16">
        <f t="shared" si="751"/>
        <v>233354.61052631578</v>
      </c>
      <c r="M15156" s="16">
        <f t="shared" si="750"/>
        <v>265175.69377990434</v>
      </c>
      <c r="N15156" t="e">
        <f>INDEX(XML!$A$2:$R$782,MATCH(C15156,XML!$D$2:$D$737,0),2)</f>
        <v>#N/A</v>
      </c>
    </row>
    <row r="15157" spans="1:14" ht="45" x14ac:dyDescent="0.2">
      <c r="A15157">
        <v>42433</v>
      </c>
      <c r="B15157" t="s">
        <v>11169</v>
      </c>
      <c r="C15157" s="15" t="s">
        <v>11170</v>
      </c>
      <c r="D15157" s="15" t="s">
        <v>41634</v>
      </c>
      <c r="E15157">
        <v>58934</v>
      </c>
      <c r="F15157">
        <v>69335</v>
      </c>
      <c r="H15157" t="s">
        <v>746</v>
      </c>
      <c r="K15157" s="16">
        <f t="shared" si="749"/>
        <v>63059.38</v>
      </c>
      <c r="L15157" s="16">
        <f t="shared" si="751"/>
        <v>66378.294736842101</v>
      </c>
      <c r="M15157" s="16">
        <f t="shared" si="750"/>
        <v>75429.880382775111</v>
      </c>
      <c r="N15157" t="e">
        <f>INDEX(XML!$A$2:$R$782,MATCH(C15157,XML!$D$2:$D$737,0),2)</f>
        <v>#N/A</v>
      </c>
    </row>
    <row r="15158" spans="1:14" ht="56.25" x14ac:dyDescent="0.2">
      <c r="A15158">
        <v>42434</v>
      </c>
      <c r="B15158" t="s">
        <v>11171</v>
      </c>
      <c r="C15158" s="15" t="s">
        <v>11172</v>
      </c>
      <c r="D15158" s="15" t="s">
        <v>41635</v>
      </c>
      <c r="E15158">
        <v>172681</v>
      </c>
      <c r="F15158">
        <v>203156</v>
      </c>
      <c r="H15158" t="s">
        <v>746</v>
      </c>
      <c r="K15158" s="16">
        <f t="shared" si="749"/>
        <v>184768.67</v>
      </c>
      <c r="L15158" s="16">
        <f t="shared" si="751"/>
        <v>194493.33684210526</v>
      </c>
      <c r="M15158" s="16">
        <f t="shared" si="750"/>
        <v>221015.15550239233</v>
      </c>
      <c r="N15158" t="e">
        <f>INDEX(XML!$A$2:$R$782,MATCH(C15158,XML!$D$2:$D$737,0),2)</f>
        <v>#N/A</v>
      </c>
    </row>
    <row r="15159" spans="1:14" ht="67.5" x14ac:dyDescent="0.2">
      <c r="A15159">
        <v>35861</v>
      </c>
      <c r="B15159" t="s">
        <v>11257</v>
      </c>
      <c r="C15159" s="15" t="s">
        <v>11258</v>
      </c>
      <c r="D15159" s="15" t="s">
        <v>11259</v>
      </c>
      <c r="E15159">
        <v>243033</v>
      </c>
      <c r="F15159">
        <v>285927</v>
      </c>
      <c r="H15159">
        <v>2</v>
      </c>
      <c r="K15159" s="16">
        <f t="shared" si="749"/>
        <v>260045.31</v>
      </c>
      <c r="L15159" s="16">
        <f t="shared" si="751"/>
        <v>273731.90526315791</v>
      </c>
      <c r="M15159" s="16">
        <f t="shared" si="750"/>
        <v>311058.98325358849</v>
      </c>
      <c r="N15159" t="e">
        <f>INDEX(XML!$A$2:$R$782,MATCH(C15159,XML!$D$2:$D$737,0),2)</f>
        <v>#N/A</v>
      </c>
    </row>
    <row r="15160" spans="1:14" ht="45" x14ac:dyDescent="0.2">
      <c r="A15160">
        <v>44447</v>
      </c>
      <c r="B15160" t="s">
        <v>11263</v>
      </c>
      <c r="C15160" s="15" t="s">
        <v>11264</v>
      </c>
      <c r="D15160" s="15" t="s">
        <v>11265</v>
      </c>
      <c r="E15160">
        <v>44882</v>
      </c>
      <c r="F15160">
        <v>52803</v>
      </c>
      <c r="H15160">
        <v>13</v>
      </c>
      <c r="I15160">
        <v>3</v>
      </c>
      <c r="K15160" s="16">
        <f t="shared" si="749"/>
        <v>50267.839999999997</v>
      </c>
      <c r="L15160" s="16">
        <f t="shared" si="751"/>
        <v>52913.515789473684</v>
      </c>
      <c r="M15160" s="16">
        <f t="shared" si="750"/>
        <v>60128.995215310999</v>
      </c>
      <c r="N15160" t="e">
        <f>INDEX(XML!$A$2:$R$782,MATCH(C15160,XML!$D$2:$D$737,0),2)</f>
        <v>#N/A</v>
      </c>
    </row>
    <row r="15161" spans="1:14" ht="56.25" x14ac:dyDescent="0.2">
      <c r="A15161">
        <v>32379</v>
      </c>
      <c r="B15161" t="s">
        <v>11186</v>
      </c>
      <c r="C15161" s="15" t="s">
        <v>11187</v>
      </c>
      <c r="D15161" s="15" t="s">
        <v>11188</v>
      </c>
      <c r="E15161">
        <v>28705</v>
      </c>
      <c r="F15161">
        <v>33768</v>
      </c>
      <c r="H15161" t="s">
        <v>746</v>
      </c>
      <c r="K15161" s="16">
        <f t="shared" si="749"/>
        <v>32149.599999999999</v>
      </c>
      <c r="L15161" s="16">
        <f t="shared" si="751"/>
        <v>33841.684210526313</v>
      </c>
      <c r="M15161" s="16">
        <f t="shared" si="750"/>
        <v>38456.459330143538</v>
      </c>
      <c r="N15161" t="e">
        <f>INDEX(XML!$A$2:$R$782,MATCH(C15161,XML!$D$2:$D$737,0),2)</f>
        <v>#N/A</v>
      </c>
    </row>
    <row r="15162" spans="1:14" ht="56.25" x14ac:dyDescent="0.2">
      <c r="A15162">
        <v>32380</v>
      </c>
      <c r="B15162" t="s">
        <v>11189</v>
      </c>
      <c r="C15162" s="15" t="s">
        <v>11190</v>
      </c>
      <c r="D15162" s="15" t="s">
        <v>11191</v>
      </c>
      <c r="E15162">
        <v>28705</v>
      </c>
      <c r="F15162">
        <v>33768</v>
      </c>
      <c r="H15162" t="s">
        <v>746</v>
      </c>
      <c r="K15162" s="16">
        <f t="shared" ref="K15162:K15188" si="752">IF(E15162&gt;49999,E15162+E15162*0.07,IF(E15162&lt;=49999,E15162+E15162*0.12))</f>
        <v>32149.599999999999</v>
      </c>
      <c r="L15162" s="16">
        <f t="shared" si="751"/>
        <v>33841.684210526313</v>
      </c>
      <c r="M15162" s="16">
        <f t="shared" ref="M15162:M15188" si="753">IF(COUNTIF(C15162,"*Dahua*"),F15162-10,L15162*100/88)</f>
        <v>38456.459330143538</v>
      </c>
      <c r="N15162" t="e">
        <f>INDEX(XML!$A$2:$R$782,MATCH(C15162,XML!$D$2:$D$737,0),2)</f>
        <v>#N/A</v>
      </c>
    </row>
    <row r="15163" spans="1:14" ht="56.25" x14ac:dyDescent="0.2">
      <c r="A15163">
        <v>32381</v>
      </c>
      <c r="B15163" t="s">
        <v>11192</v>
      </c>
      <c r="C15163" s="15" t="s">
        <v>11193</v>
      </c>
      <c r="D15163" s="15" t="s">
        <v>11194</v>
      </c>
      <c r="E15163">
        <v>28705</v>
      </c>
      <c r="F15163">
        <v>33768</v>
      </c>
      <c r="H15163" t="s">
        <v>746</v>
      </c>
      <c r="K15163" s="16">
        <f t="shared" si="752"/>
        <v>32149.599999999999</v>
      </c>
      <c r="L15163" s="16">
        <f t="shared" si="751"/>
        <v>33841.684210526313</v>
      </c>
      <c r="M15163" s="16">
        <f t="shared" si="753"/>
        <v>38456.459330143538</v>
      </c>
      <c r="N15163" t="e">
        <f>INDEX(XML!$A$2:$R$782,MATCH(C15163,XML!$D$2:$D$737,0),2)</f>
        <v>#N/A</v>
      </c>
    </row>
    <row r="15164" spans="1:14" ht="56.25" x14ac:dyDescent="0.2">
      <c r="A15164">
        <v>32382</v>
      </c>
      <c r="B15164" t="s">
        <v>11183</v>
      </c>
      <c r="C15164" s="15" t="s">
        <v>11184</v>
      </c>
      <c r="D15164" s="15" t="s">
        <v>11185</v>
      </c>
      <c r="E15164">
        <v>37138</v>
      </c>
      <c r="F15164">
        <v>43690</v>
      </c>
      <c r="H15164" t="s">
        <v>746</v>
      </c>
      <c r="K15164" s="16">
        <f t="shared" si="752"/>
        <v>41594.559999999998</v>
      </c>
      <c r="L15164" s="16">
        <f t="shared" si="751"/>
        <v>43783.747368421049</v>
      </c>
      <c r="M15164" s="16">
        <f t="shared" si="753"/>
        <v>49754.258373205739</v>
      </c>
      <c r="N15164" t="e">
        <f>INDEX(XML!$A$2:$R$782,MATCH(C15164,XML!$D$2:$D$737,0),2)</f>
        <v>#N/A</v>
      </c>
    </row>
    <row r="15165" spans="1:14" ht="67.5" x14ac:dyDescent="0.2">
      <c r="A15165">
        <v>32383</v>
      </c>
      <c r="B15165" t="s">
        <v>11198</v>
      </c>
      <c r="C15165" s="15" t="s">
        <v>11199</v>
      </c>
      <c r="D15165" s="15" t="s">
        <v>11200</v>
      </c>
      <c r="E15165">
        <v>74274</v>
      </c>
      <c r="F15165">
        <v>87381</v>
      </c>
      <c r="H15165">
        <v>28</v>
      </c>
      <c r="K15165" s="16">
        <f t="shared" si="752"/>
        <v>79473.179999999993</v>
      </c>
      <c r="L15165" s="16">
        <f t="shared" si="751"/>
        <v>83655.978947368407</v>
      </c>
      <c r="M15165" s="16">
        <f t="shared" si="753"/>
        <v>95063.612440191369</v>
      </c>
      <c r="N15165" t="e">
        <f>INDEX(XML!$A$2:$R$782,MATCH(C15165,XML!$D$2:$D$737,0),2)</f>
        <v>#N/A</v>
      </c>
    </row>
    <row r="15166" spans="1:14" ht="78.75" x14ac:dyDescent="0.2">
      <c r="A15166">
        <v>32388</v>
      </c>
      <c r="B15166" t="s">
        <v>11222</v>
      </c>
      <c r="C15166" s="15" t="s">
        <v>11223</v>
      </c>
      <c r="D15166" s="15" t="s">
        <v>11224</v>
      </c>
      <c r="E15166">
        <v>89474</v>
      </c>
      <c r="F15166">
        <v>105267</v>
      </c>
      <c r="H15166" t="s">
        <v>746</v>
      </c>
      <c r="K15166" s="16">
        <f t="shared" si="752"/>
        <v>95737.18</v>
      </c>
      <c r="L15166" s="16">
        <f t="shared" si="751"/>
        <v>100775.97894736842</v>
      </c>
      <c r="M15166" s="16">
        <f t="shared" si="753"/>
        <v>114518.15789473684</v>
      </c>
      <c r="N15166" t="e">
        <f>INDEX(XML!$A$2:$R$782,MATCH(C15166,XML!$D$2:$D$737,0),2)</f>
        <v>#N/A</v>
      </c>
    </row>
    <row r="15167" spans="1:14" ht="78.75" x14ac:dyDescent="0.2">
      <c r="A15167">
        <v>32389</v>
      </c>
      <c r="B15167" t="s">
        <v>11219</v>
      </c>
      <c r="C15167" s="15" t="s">
        <v>11220</v>
      </c>
      <c r="D15167" s="15" t="s">
        <v>11221</v>
      </c>
      <c r="E15167">
        <v>89474</v>
      </c>
      <c r="F15167">
        <v>105267</v>
      </c>
      <c r="H15167" t="s">
        <v>746</v>
      </c>
      <c r="K15167" s="16">
        <f t="shared" si="752"/>
        <v>95737.18</v>
      </c>
      <c r="L15167" s="16">
        <f t="shared" si="751"/>
        <v>100775.97894736842</v>
      </c>
      <c r="M15167" s="16">
        <f t="shared" si="753"/>
        <v>114518.15789473684</v>
      </c>
      <c r="N15167" t="e">
        <f>INDEX(XML!$A$2:$R$782,MATCH(C15167,XML!$D$2:$D$737,0),2)</f>
        <v>#N/A</v>
      </c>
    </row>
    <row r="15168" spans="1:14" ht="78.75" x14ac:dyDescent="0.2">
      <c r="A15168">
        <v>32390</v>
      </c>
      <c r="B15168" t="s">
        <v>11216</v>
      </c>
      <c r="C15168" s="15" t="s">
        <v>11217</v>
      </c>
      <c r="D15168" s="15" t="s">
        <v>11218</v>
      </c>
      <c r="E15168">
        <v>89474</v>
      </c>
      <c r="F15168">
        <v>105267</v>
      </c>
      <c r="H15168" t="s">
        <v>746</v>
      </c>
      <c r="K15168" s="16">
        <f t="shared" si="752"/>
        <v>95737.18</v>
      </c>
      <c r="L15168" s="16">
        <f t="shared" si="751"/>
        <v>100775.97894736842</v>
      </c>
      <c r="M15168" s="16">
        <f t="shared" si="753"/>
        <v>114518.15789473684</v>
      </c>
      <c r="N15168" t="e">
        <f>INDEX(XML!$A$2:$R$782,MATCH(C15168,XML!$D$2:$D$737,0),2)</f>
        <v>#N/A</v>
      </c>
    </row>
    <row r="15169" spans="1:14" ht="78.75" x14ac:dyDescent="0.2">
      <c r="A15169">
        <v>32391</v>
      </c>
      <c r="B15169" t="s">
        <v>11213</v>
      </c>
      <c r="C15169" s="15" t="s">
        <v>11214</v>
      </c>
      <c r="D15169" s="15" t="s">
        <v>11215</v>
      </c>
      <c r="E15169">
        <v>49119</v>
      </c>
      <c r="F15169">
        <v>57791</v>
      </c>
      <c r="H15169" t="s">
        <v>746</v>
      </c>
      <c r="K15169" s="16">
        <f t="shared" si="752"/>
        <v>55013.279999999999</v>
      </c>
      <c r="L15169" s="16">
        <f t="shared" si="751"/>
        <v>57908.715789473681</v>
      </c>
      <c r="M15169" s="16">
        <f t="shared" si="753"/>
        <v>65805.358851674639</v>
      </c>
      <c r="N15169" t="e">
        <f>INDEX(XML!$A$2:$R$782,MATCH(C15169,XML!$D$2:$D$737,0),2)</f>
        <v>#N/A</v>
      </c>
    </row>
    <row r="15170" spans="1:14" ht="67.5" x14ac:dyDescent="0.2">
      <c r="A15170">
        <v>32392</v>
      </c>
      <c r="B15170" t="s">
        <v>11225</v>
      </c>
      <c r="C15170" s="15" t="s">
        <v>11226</v>
      </c>
      <c r="D15170" s="15" t="s">
        <v>45335</v>
      </c>
      <c r="E15170">
        <v>220328</v>
      </c>
      <c r="F15170">
        <v>259219</v>
      </c>
      <c r="H15170" t="s">
        <v>746</v>
      </c>
      <c r="K15170" s="16">
        <f t="shared" si="752"/>
        <v>235750.96</v>
      </c>
      <c r="L15170" s="16">
        <f t="shared" si="751"/>
        <v>248158.90526315788</v>
      </c>
      <c r="M15170" s="16">
        <f t="shared" si="753"/>
        <v>281998.75598086126</v>
      </c>
      <c r="N15170" t="e">
        <f>INDEX(XML!$A$2:$R$782,MATCH(C15170,XML!$D$2:$D$737,0),2)</f>
        <v>#N/A</v>
      </c>
    </row>
    <row r="15171" spans="1:14" ht="78.75" x14ac:dyDescent="0.2">
      <c r="A15171">
        <v>32393</v>
      </c>
      <c r="B15171" t="s">
        <v>11227</v>
      </c>
      <c r="C15171" s="15" t="s">
        <v>11228</v>
      </c>
      <c r="D15171" s="15" t="s">
        <v>11229</v>
      </c>
      <c r="E15171">
        <v>44844</v>
      </c>
      <c r="F15171">
        <v>52763</v>
      </c>
      <c r="H15171" t="s">
        <v>746</v>
      </c>
      <c r="K15171" s="16">
        <f t="shared" si="752"/>
        <v>50225.279999999999</v>
      </c>
      <c r="L15171" s="16">
        <f t="shared" si="751"/>
        <v>52868.715789473681</v>
      </c>
      <c r="M15171" s="16">
        <f t="shared" si="753"/>
        <v>60078.086124401911</v>
      </c>
      <c r="N15171" t="e">
        <f>INDEX(XML!$A$2:$R$782,MATCH(C15171,XML!$D$2:$D$737,0),2)</f>
        <v>#N/A</v>
      </c>
    </row>
    <row r="15172" spans="1:14" ht="90" x14ac:dyDescent="0.2">
      <c r="A15172">
        <v>32399</v>
      </c>
      <c r="B15172" t="s">
        <v>11134</v>
      </c>
      <c r="C15172" s="15" t="s">
        <v>11135</v>
      </c>
      <c r="D15172" s="15" t="s">
        <v>11136</v>
      </c>
      <c r="E15172">
        <v>90589</v>
      </c>
      <c r="F15172">
        <v>106576</v>
      </c>
      <c r="H15172">
        <v>38</v>
      </c>
      <c r="K15172" s="16">
        <f t="shared" si="752"/>
        <v>96930.23</v>
      </c>
      <c r="L15172" s="16">
        <f t="shared" si="751"/>
        <v>102031.82105263158</v>
      </c>
      <c r="M15172" s="16">
        <f t="shared" si="753"/>
        <v>115945.25119617226</v>
      </c>
      <c r="N15172" t="e">
        <f>INDEX(XML!$A$2:$R$782,MATCH(C15172,XML!$D$2:$D$737,0),2)</f>
        <v>#N/A</v>
      </c>
    </row>
    <row r="15173" spans="1:14" ht="90" x14ac:dyDescent="0.2">
      <c r="A15173">
        <v>32400</v>
      </c>
      <c r="B15173" t="s">
        <v>11137</v>
      </c>
      <c r="C15173" s="15" t="s">
        <v>11138</v>
      </c>
      <c r="D15173" s="15" t="s">
        <v>11139</v>
      </c>
      <c r="E15173">
        <v>90589</v>
      </c>
      <c r="F15173">
        <v>106576</v>
      </c>
      <c r="H15173">
        <v>22</v>
      </c>
      <c r="K15173" s="16">
        <f t="shared" si="752"/>
        <v>96930.23</v>
      </c>
      <c r="L15173" s="16">
        <f t="shared" ref="L15173:L15236" si="754">K15173*100/95</f>
        <v>102031.82105263158</v>
      </c>
      <c r="M15173" s="16">
        <f t="shared" si="753"/>
        <v>115945.25119617226</v>
      </c>
      <c r="N15173" t="e">
        <f>INDEX(XML!$A$2:$R$782,MATCH(C15173,XML!$D$2:$D$737,0),2)</f>
        <v>#N/A</v>
      </c>
    </row>
    <row r="15174" spans="1:14" ht="90" x14ac:dyDescent="0.2">
      <c r="A15174">
        <v>32401</v>
      </c>
      <c r="B15174" t="s">
        <v>11140</v>
      </c>
      <c r="C15174" s="15" t="s">
        <v>11141</v>
      </c>
      <c r="D15174" s="15" t="s">
        <v>11142</v>
      </c>
      <c r="E15174">
        <v>90589</v>
      </c>
      <c r="F15174">
        <v>106576</v>
      </c>
      <c r="H15174">
        <v>35</v>
      </c>
      <c r="K15174" s="16">
        <f t="shared" si="752"/>
        <v>96930.23</v>
      </c>
      <c r="L15174" s="16">
        <f t="shared" si="754"/>
        <v>102031.82105263158</v>
      </c>
      <c r="M15174" s="16">
        <f t="shared" si="753"/>
        <v>115945.25119617226</v>
      </c>
      <c r="N15174" t="e">
        <f>INDEX(XML!$A$2:$R$782,MATCH(C15174,XML!$D$2:$D$737,0),2)</f>
        <v>#N/A</v>
      </c>
    </row>
    <row r="15175" spans="1:14" ht="90" x14ac:dyDescent="0.2">
      <c r="A15175">
        <v>32402</v>
      </c>
      <c r="B15175" t="s">
        <v>11131</v>
      </c>
      <c r="C15175" s="15" t="s">
        <v>11132</v>
      </c>
      <c r="D15175" s="15" t="s">
        <v>11133</v>
      </c>
      <c r="E15175">
        <v>76526</v>
      </c>
      <c r="F15175">
        <v>90032</v>
      </c>
      <c r="H15175" t="s">
        <v>746</v>
      </c>
      <c r="K15175" s="16">
        <f t="shared" si="752"/>
        <v>81882.820000000007</v>
      </c>
      <c r="L15175" s="16">
        <f t="shared" si="754"/>
        <v>86192.442105263166</v>
      </c>
      <c r="M15175" s="16">
        <f t="shared" si="753"/>
        <v>97945.956937799056</v>
      </c>
      <c r="N15175" t="e">
        <f>INDEX(XML!$A$2:$R$782,MATCH(C15175,XML!$D$2:$D$737,0),2)</f>
        <v>#N/A</v>
      </c>
    </row>
    <row r="15176" spans="1:14" ht="112.5" x14ac:dyDescent="0.2">
      <c r="A15176">
        <v>32403</v>
      </c>
      <c r="B15176" t="s">
        <v>11091</v>
      </c>
      <c r="C15176" s="15" t="s">
        <v>11092</v>
      </c>
      <c r="D15176" s="15" t="s">
        <v>11093</v>
      </c>
      <c r="E15176">
        <v>264255</v>
      </c>
      <c r="F15176">
        <v>310896</v>
      </c>
      <c r="H15176" t="s">
        <v>746</v>
      </c>
      <c r="K15176" s="16">
        <f t="shared" si="752"/>
        <v>282752.84999999998</v>
      </c>
      <c r="L15176" s="16">
        <f t="shared" si="754"/>
        <v>297634.57894736837</v>
      </c>
      <c r="M15176" s="16">
        <f t="shared" si="753"/>
        <v>338221.11244019133</v>
      </c>
      <c r="N15176" t="e">
        <f>INDEX(XML!$A$2:$R$782,MATCH(C15176,XML!$D$2:$D$737,0),2)</f>
        <v>#N/A</v>
      </c>
    </row>
    <row r="15177" spans="1:14" ht="78.75" x14ac:dyDescent="0.2">
      <c r="A15177">
        <v>32404</v>
      </c>
      <c r="B15177" t="s">
        <v>11123</v>
      </c>
      <c r="C15177" s="15" t="s">
        <v>11124</v>
      </c>
      <c r="D15177" s="15" t="s">
        <v>11125</v>
      </c>
      <c r="E15177">
        <v>48262</v>
      </c>
      <c r="F15177">
        <v>56780</v>
      </c>
      <c r="H15177">
        <v>33</v>
      </c>
      <c r="K15177" s="16">
        <f t="shared" si="752"/>
        <v>54053.440000000002</v>
      </c>
      <c r="L15177" s="16">
        <f t="shared" si="754"/>
        <v>56898.357894736844</v>
      </c>
      <c r="M15177" s="16">
        <f t="shared" si="753"/>
        <v>64657.224880382775</v>
      </c>
      <c r="N15177" t="e">
        <f>INDEX(XML!$A$2:$R$782,MATCH(C15177,XML!$D$2:$D$737,0),2)</f>
        <v>#N/A</v>
      </c>
    </row>
    <row r="15178" spans="1:14" ht="56.25" x14ac:dyDescent="0.2">
      <c r="A15178">
        <v>32433</v>
      </c>
      <c r="B15178" t="s">
        <v>11049</v>
      </c>
      <c r="C15178" s="15" t="s">
        <v>11050</v>
      </c>
      <c r="D15178" s="15" t="s">
        <v>11051</v>
      </c>
      <c r="E15178">
        <v>89337</v>
      </c>
      <c r="F15178">
        <v>105106</v>
      </c>
      <c r="H15178">
        <v>41</v>
      </c>
      <c r="K15178" s="16">
        <f t="shared" si="752"/>
        <v>95590.59</v>
      </c>
      <c r="L15178" s="16">
        <f t="shared" si="754"/>
        <v>100621.67368421053</v>
      </c>
      <c r="M15178" s="16">
        <f t="shared" si="753"/>
        <v>114342.8110047847</v>
      </c>
      <c r="N15178" t="e">
        <f>INDEX(XML!$A$2:$R$782,MATCH(C15178,XML!$D$2:$D$737,0),2)</f>
        <v>#N/A</v>
      </c>
    </row>
    <row r="15179" spans="1:14" ht="56.25" x14ac:dyDescent="0.2">
      <c r="A15179">
        <v>32434</v>
      </c>
      <c r="B15179" t="s">
        <v>11058</v>
      </c>
      <c r="C15179" s="15" t="s">
        <v>11059</v>
      </c>
      <c r="D15179" s="15" t="s">
        <v>11060</v>
      </c>
      <c r="E15179">
        <v>112631</v>
      </c>
      <c r="F15179">
        <v>132511</v>
      </c>
      <c r="H15179">
        <v>35</v>
      </c>
      <c r="K15179" s="16">
        <f t="shared" si="752"/>
        <v>120515.17</v>
      </c>
      <c r="L15179" s="16">
        <f t="shared" si="754"/>
        <v>126858.07368421053</v>
      </c>
      <c r="M15179" s="16">
        <f t="shared" si="753"/>
        <v>144156.9019138756</v>
      </c>
      <c r="N15179" t="e">
        <f>INDEX(XML!$A$2:$R$782,MATCH(C15179,XML!$D$2:$D$737,0),2)</f>
        <v>#N/A</v>
      </c>
    </row>
    <row r="15180" spans="1:14" ht="56.25" x14ac:dyDescent="0.2">
      <c r="A15180">
        <v>32435</v>
      </c>
      <c r="B15180" t="s">
        <v>11055</v>
      </c>
      <c r="C15180" s="15" t="s">
        <v>11056</v>
      </c>
      <c r="D15180" s="15" t="s">
        <v>11057</v>
      </c>
      <c r="E15180">
        <v>112631</v>
      </c>
      <c r="F15180">
        <v>132511</v>
      </c>
      <c r="H15180">
        <v>34</v>
      </c>
      <c r="K15180" s="16">
        <f t="shared" si="752"/>
        <v>120515.17</v>
      </c>
      <c r="L15180" s="16">
        <f t="shared" si="754"/>
        <v>126858.07368421053</v>
      </c>
      <c r="M15180" s="16">
        <f t="shared" si="753"/>
        <v>144156.9019138756</v>
      </c>
      <c r="N15180" t="e">
        <f>INDEX(XML!$A$2:$R$782,MATCH(C15180,XML!$D$2:$D$737,0),2)</f>
        <v>#N/A</v>
      </c>
    </row>
    <row r="15181" spans="1:14" ht="56.25" x14ac:dyDescent="0.2">
      <c r="A15181">
        <v>32436</v>
      </c>
      <c r="B15181" t="s">
        <v>11052</v>
      </c>
      <c r="C15181" s="15" t="s">
        <v>11053</v>
      </c>
      <c r="D15181" s="15" t="s">
        <v>11054</v>
      </c>
      <c r="E15181">
        <v>112631</v>
      </c>
      <c r="F15181">
        <v>132511</v>
      </c>
      <c r="H15181">
        <v>26</v>
      </c>
      <c r="K15181" s="16">
        <f t="shared" si="752"/>
        <v>120515.17</v>
      </c>
      <c r="L15181" s="16">
        <f t="shared" si="754"/>
        <v>126858.07368421053</v>
      </c>
      <c r="M15181" s="16">
        <f t="shared" si="753"/>
        <v>144156.9019138756</v>
      </c>
      <c r="N15181" t="e">
        <f>INDEX(XML!$A$2:$R$782,MATCH(C15181,XML!$D$2:$D$737,0),2)</f>
        <v>#N/A</v>
      </c>
    </row>
    <row r="15182" spans="1:14" ht="56.25" x14ac:dyDescent="0.2">
      <c r="A15182">
        <v>32437</v>
      </c>
      <c r="B15182" t="s">
        <v>11037</v>
      </c>
      <c r="C15182" s="15" t="s">
        <v>11038</v>
      </c>
      <c r="D15182" s="15" t="s">
        <v>11039</v>
      </c>
      <c r="E15182">
        <v>225139</v>
      </c>
      <c r="F15182">
        <v>264876</v>
      </c>
      <c r="H15182">
        <v>20</v>
      </c>
      <c r="K15182" s="16">
        <f t="shared" si="752"/>
        <v>240898.73</v>
      </c>
      <c r="L15182" s="16">
        <f t="shared" si="754"/>
        <v>253577.61052631578</v>
      </c>
      <c r="M15182" s="16">
        <f t="shared" si="753"/>
        <v>288156.3755980861</v>
      </c>
      <c r="N15182" t="e">
        <f>INDEX(XML!$A$2:$R$782,MATCH(C15182,XML!$D$2:$D$737,0),2)</f>
        <v>#N/A</v>
      </c>
    </row>
    <row r="15183" spans="1:14" ht="56.25" x14ac:dyDescent="0.2">
      <c r="A15183">
        <v>32438</v>
      </c>
      <c r="B15183" t="s">
        <v>11046</v>
      </c>
      <c r="C15183" s="15" t="s">
        <v>11047</v>
      </c>
      <c r="D15183" s="15" t="s">
        <v>11048</v>
      </c>
      <c r="E15183">
        <v>223181</v>
      </c>
      <c r="F15183">
        <v>262575</v>
      </c>
      <c r="H15183">
        <v>5</v>
      </c>
      <c r="K15183" s="16">
        <f t="shared" si="752"/>
        <v>238803.67</v>
      </c>
      <c r="L15183" s="16">
        <f t="shared" si="754"/>
        <v>251372.28421052633</v>
      </c>
      <c r="M15183" s="16">
        <f t="shared" si="753"/>
        <v>285650.32296650717</v>
      </c>
      <c r="N15183" t="e">
        <f>INDEX(XML!$A$2:$R$782,MATCH(C15183,XML!$D$2:$D$737,0),2)</f>
        <v>#N/A</v>
      </c>
    </row>
    <row r="15184" spans="1:14" ht="56.25" x14ac:dyDescent="0.2">
      <c r="A15184">
        <v>32439</v>
      </c>
      <c r="B15184" t="s">
        <v>11043</v>
      </c>
      <c r="C15184" s="15" t="s">
        <v>11044</v>
      </c>
      <c r="D15184" s="15" t="s">
        <v>11045</v>
      </c>
      <c r="E15184">
        <v>223181</v>
      </c>
      <c r="F15184">
        <v>262575</v>
      </c>
      <c r="H15184">
        <v>4</v>
      </c>
      <c r="K15184" s="16">
        <f t="shared" si="752"/>
        <v>238803.67</v>
      </c>
      <c r="L15184" s="16">
        <f t="shared" si="754"/>
        <v>251372.28421052633</v>
      </c>
      <c r="M15184" s="16">
        <f t="shared" si="753"/>
        <v>285650.32296650717</v>
      </c>
      <c r="N15184" t="e">
        <f>INDEX(XML!$A$2:$R$782,MATCH(C15184,XML!$D$2:$D$737,0),2)</f>
        <v>#N/A</v>
      </c>
    </row>
    <row r="15185" spans="1:14" ht="56.25" x14ac:dyDescent="0.2">
      <c r="A15185">
        <v>32440</v>
      </c>
      <c r="B15185" t="s">
        <v>11040</v>
      </c>
      <c r="C15185" s="15" t="s">
        <v>11041</v>
      </c>
      <c r="D15185" s="15" t="s">
        <v>11042</v>
      </c>
      <c r="E15185">
        <v>223181</v>
      </c>
      <c r="F15185">
        <v>262575</v>
      </c>
      <c r="H15185">
        <v>5</v>
      </c>
      <c r="K15185" s="16">
        <f t="shared" si="752"/>
        <v>238803.67</v>
      </c>
      <c r="L15185" s="16">
        <f t="shared" si="754"/>
        <v>251372.28421052633</v>
      </c>
      <c r="M15185" s="16">
        <f t="shared" si="753"/>
        <v>285650.32296650717</v>
      </c>
      <c r="N15185" t="e">
        <f>INDEX(XML!$A$2:$R$782,MATCH(C15185,XML!$D$2:$D$737,0),2)</f>
        <v>#N/A</v>
      </c>
    </row>
    <row r="15186" spans="1:14" ht="67.5" x14ac:dyDescent="0.2">
      <c r="A15186">
        <v>32441</v>
      </c>
      <c r="B15186" t="s">
        <v>11061</v>
      </c>
      <c r="C15186" s="15" t="s">
        <v>11062</v>
      </c>
      <c r="D15186" s="15" t="s">
        <v>11063</v>
      </c>
      <c r="E15186">
        <v>30046</v>
      </c>
      <c r="F15186">
        <v>35349</v>
      </c>
      <c r="H15186">
        <v>27</v>
      </c>
      <c r="K15186" s="16">
        <f t="shared" si="752"/>
        <v>33651.519999999997</v>
      </c>
      <c r="L15186" s="16">
        <f t="shared" si="754"/>
        <v>35422.652631578945</v>
      </c>
      <c r="M15186" s="16">
        <f t="shared" si="753"/>
        <v>40253.014354066981</v>
      </c>
      <c r="N15186" t="e">
        <f>INDEX(XML!$A$2:$R$782,MATCH(C15186,XML!$D$2:$D$737,0),2)</f>
        <v>#N/A</v>
      </c>
    </row>
    <row r="15187" spans="1:14" ht="67.5" x14ac:dyDescent="0.2">
      <c r="A15187">
        <v>32442</v>
      </c>
      <c r="B15187" t="s">
        <v>11067</v>
      </c>
      <c r="C15187" s="15" t="s">
        <v>11068</v>
      </c>
      <c r="D15187" s="15" t="s">
        <v>11069</v>
      </c>
      <c r="E15187">
        <v>80145</v>
      </c>
      <c r="F15187">
        <v>94291</v>
      </c>
      <c r="H15187" t="s">
        <v>746</v>
      </c>
      <c r="K15187" s="16">
        <f t="shared" si="752"/>
        <v>85755.15</v>
      </c>
      <c r="L15187" s="16">
        <f t="shared" si="754"/>
        <v>90268.578947368427</v>
      </c>
      <c r="M15187" s="16">
        <f t="shared" si="753"/>
        <v>102577.93062200958</v>
      </c>
      <c r="N15187" t="e">
        <f>INDEX(XML!$A$2:$R$782,MATCH(C15187,XML!$D$2:$D$737,0),2)</f>
        <v>#N/A</v>
      </c>
    </row>
    <row r="15188" spans="1:14" ht="67.5" x14ac:dyDescent="0.2">
      <c r="A15188">
        <v>32443</v>
      </c>
      <c r="B15188" t="s">
        <v>11076</v>
      </c>
      <c r="C15188" s="15" t="s">
        <v>11077</v>
      </c>
      <c r="D15188" s="15" t="s">
        <v>11078</v>
      </c>
      <c r="E15188">
        <v>91119</v>
      </c>
      <c r="F15188">
        <v>107201</v>
      </c>
      <c r="H15188">
        <v>20</v>
      </c>
      <c r="K15188" s="16">
        <f t="shared" si="752"/>
        <v>97497.33</v>
      </c>
      <c r="L15188" s="16">
        <f t="shared" si="754"/>
        <v>102628.76842105263</v>
      </c>
      <c r="M15188" s="16">
        <f t="shared" si="753"/>
        <v>116623.60047846891</v>
      </c>
      <c r="N15188" t="e">
        <f>INDEX(XML!$A$2:$R$782,MATCH(C15188,XML!$D$2:$D$737,0),2)</f>
        <v>#N/A</v>
      </c>
    </row>
    <row r="15189" spans="1:14" ht="67.5" x14ac:dyDescent="0.2">
      <c r="A15189">
        <v>32444</v>
      </c>
      <c r="B15189" t="s">
        <v>11073</v>
      </c>
      <c r="C15189" s="15" t="s">
        <v>11074</v>
      </c>
      <c r="D15189" s="15" t="s">
        <v>11075</v>
      </c>
      <c r="E15189">
        <v>91119</v>
      </c>
      <c r="F15189">
        <v>107201</v>
      </c>
      <c r="H15189">
        <v>27</v>
      </c>
      <c r="K15189" s="16">
        <f t="shared" ref="K15189:K15251" si="755">IF(E15189&gt;49999,E15189+E15189*0.07,IF(E15189&lt;=49999,E15189+E15189*0.12))</f>
        <v>97497.33</v>
      </c>
      <c r="L15189" s="16">
        <f t="shared" si="754"/>
        <v>102628.76842105263</v>
      </c>
      <c r="M15189" s="16">
        <f t="shared" ref="M15189:M15251" si="756">IF(COUNTIF(C15189,"*Dahua*"),F15189-10,L15189*100/88)</f>
        <v>116623.60047846891</v>
      </c>
      <c r="N15189" t="e">
        <f>INDEX(XML!$A$2:$R$782,MATCH(C15189,XML!$D$2:$D$737,0),2)</f>
        <v>#N/A</v>
      </c>
    </row>
    <row r="15190" spans="1:14" ht="67.5" x14ac:dyDescent="0.2">
      <c r="A15190">
        <v>32445</v>
      </c>
      <c r="B15190" t="s">
        <v>11070</v>
      </c>
      <c r="C15190" s="15" t="s">
        <v>11071</v>
      </c>
      <c r="D15190" s="15" t="s">
        <v>11072</v>
      </c>
      <c r="E15190">
        <v>91119</v>
      </c>
      <c r="F15190">
        <v>107201</v>
      </c>
      <c r="H15190">
        <v>15</v>
      </c>
      <c r="K15190" s="16">
        <f t="shared" si="755"/>
        <v>97497.33</v>
      </c>
      <c r="L15190" s="16">
        <f t="shared" si="754"/>
        <v>102628.76842105263</v>
      </c>
      <c r="M15190" s="16">
        <f t="shared" si="756"/>
        <v>116623.60047846891</v>
      </c>
      <c r="N15190" t="e">
        <f>INDEX(XML!$A$2:$R$782,MATCH(C15190,XML!$D$2:$D$737,0),2)</f>
        <v>#N/A</v>
      </c>
    </row>
    <row r="15191" spans="1:14" ht="236.25" x14ac:dyDescent="0.2">
      <c r="A15191">
        <v>33352</v>
      </c>
      <c r="B15191" t="s">
        <v>11157</v>
      </c>
      <c r="C15191" s="15" t="s">
        <v>11158</v>
      </c>
      <c r="D15191" s="15" t="s">
        <v>11159</v>
      </c>
      <c r="E15191">
        <v>51021</v>
      </c>
      <c r="F15191">
        <v>60026</v>
      </c>
      <c r="K15191" s="16">
        <f t="shared" si="755"/>
        <v>54592.47</v>
      </c>
      <c r="L15191" s="16">
        <f t="shared" si="754"/>
        <v>57465.757894736846</v>
      </c>
      <c r="M15191" s="16">
        <f t="shared" si="756"/>
        <v>65301.997607655503</v>
      </c>
      <c r="N15191" t="e">
        <f>INDEX(XML!$A$2:$R$782,MATCH(C15191,XML!$D$2:$D$737,0),2)</f>
        <v>#N/A</v>
      </c>
    </row>
    <row r="15192" spans="1:14" ht="236.25" x14ac:dyDescent="0.2">
      <c r="A15192">
        <v>33353</v>
      </c>
      <c r="B15192" t="s">
        <v>11160</v>
      </c>
      <c r="C15192" s="15" t="s">
        <v>11161</v>
      </c>
      <c r="D15192" s="15" t="s">
        <v>11162</v>
      </c>
      <c r="E15192">
        <v>29169</v>
      </c>
      <c r="F15192">
        <v>34318</v>
      </c>
      <c r="K15192" s="16">
        <f t="shared" si="755"/>
        <v>32669.279999999999</v>
      </c>
      <c r="L15192" s="16">
        <f t="shared" si="754"/>
        <v>34388.715789473681</v>
      </c>
      <c r="M15192" s="16">
        <f t="shared" si="756"/>
        <v>39078.086124401911</v>
      </c>
      <c r="N15192" t="e">
        <f>INDEX(XML!$A$2:$R$782,MATCH(C15192,XML!$D$2:$D$737,0),2)</f>
        <v>#N/A</v>
      </c>
    </row>
    <row r="15193" spans="1:14" ht="146.25" x14ac:dyDescent="0.2">
      <c r="A15193">
        <v>33416</v>
      </c>
      <c r="B15193" t="s">
        <v>11180</v>
      </c>
      <c r="C15193" s="15" t="s">
        <v>11181</v>
      </c>
      <c r="D15193" s="15" t="s">
        <v>11182</v>
      </c>
      <c r="E15193">
        <v>80190</v>
      </c>
      <c r="F15193">
        <v>94344</v>
      </c>
      <c r="K15193" s="16">
        <f t="shared" si="755"/>
        <v>85803.3</v>
      </c>
      <c r="L15193" s="16">
        <f t="shared" si="754"/>
        <v>90319.263157894733</v>
      </c>
      <c r="M15193" s="16">
        <f t="shared" si="756"/>
        <v>102635.52631578948</v>
      </c>
      <c r="N15193" t="e">
        <f>INDEX(XML!$A$2:$R$782,MATCH(C15193,XML!$D$2:$D$737,0),2)</f>
        <v>#N/A</v>
      </c>
    </row>
    <row r="15194" spans="1:14" ht="67.5" x14ac:dyDescent="0.2">
      <c r="A15194">
        <v>33419</v>
      </c>
      <c r="B15194" t="s">
        <v>11195</v>
      </c>
      <c r="C15194" s="15" t="s">
        <v>11196</v>
      </c>
      <c r="D15194" s="15" t="s">
        <v>11197</v>
      </c>
      <c r="E15194">
        <v>26146</v>
      </c>
      <c r="F15194">
        <v>30762</v>
      </c>
      <c r="H15194">
        <v>41</v>
      </c>
      <c r="K15194" s="16">
        <f t="shared" si="755"/>
        <v>29283.52</v>
      </c>
      <c r="L15194" s="16">
        <f t="shared" si="754"/>
        <v>30824.757894736842</v>
      </c>
      <c r="M15194" s="16">
        <f t="shared" si="756"/>
        <v>35028.133971291863</v>
      </c>
      <c r="N15194" t="e">
        <f>INDEX(XML!$A$2:$R$782,MATCH(C15194,XML!$D$2:$D$737,0),2)</f>
        <v>#N/A</v>
      </c>
    </row>
    <row r="15195" spans="1:14" ht="56.25" x14ac:dyDescent="0.2">
      <c r="A15195">
        <v>33432</v>
      </c>
      <c r="B15195" t="s">
        <v>11064</v>
      </c>
      <c r="C15195" s="15" t="s">
        <v>11065</v>
      </c>
      <c r="D15195" s="15" t="s">
        <v>11066</v>
      </c>
      <c r="E15195">
        <v>89575</v>
      </c>
      <c r="F15195">
        <v>105386</v>
      </c>
      <c r="H15195">
        <v>1</v>
      </c>
      <c r="K15195" s="16">
        <f t="shared" si="755"/>
        <v>95845.25</v>
      </c>
      <c r="L15195" s="16">
        <f t="shared" si="754"/>
        <v>100889.73684210527</v>
      </c>
      <c r="M15195" s="16">
        <f t="shared" si="756"/>
        <v>114647.42822966506</v>
      </c>
      <c r="N15195" t="e">
        <f>INDEX(XML!$A$2:$R$782,MATCH(C15195,XML!$D$2:$D$737,0),2)</f>
        <v>#N/A</v>
      </c>
    </row>
    <row r="15196" spans="1:14" ht="78.75" x14ac:dyDescent="0.2">
      <c r="A15196">
        <v>35968</v>
      </c>
      <c r="B15196" t="s">
        <v>11244</v>
      </c>
      <c r="C15196" s="15" t="s">
        <v>11245</v>
      </c>
      <c r="D15196" s="15" t="s">
        <v>24124</v>
      </c>
      <c r="E15196">
        <v>110977</v>
      </c>
      <c r="F15196">
        <v>130567</v>
      </c>
      <c r="H15196" t="s">
        <v>746</v>
      </c>
      <c r="K15196" s="16">
        <f t="shared" si="755"/>
        <v>118745.39</v>
      </c>
      <c r="L15196" s="16">
        <f t="shared" si="754"/>
        <v>124995.14736842105</v>
      </c>
      <c r="M15196" s="16">
        <f t="shared" si="756"/>
        <v>142039.94019138755</v>
      </c>
      <c r="N15196" t="e">
        <f>INDEX(XML!$A$2:$R$782,MATCH(C15196,XML!$D$2:$D$737,0),2)</f>
        <v>#N/A</v>
      </c>
    </row>
    <row r="15197" spans="1:14" ht="78.75" x14ac:dyDescent="0.2">
      <c r="A15197">
        <v>35969</v>
      </c>
      <c r="B15197" t="s">
        <v>11246</v>
      </c>
      <c r="C15197" s="15" t="s">
        <v>11247</v>
      </c>
      <c r="D15197" s="15" t="s">
        <v>24125</v>
      </c>
      <c r="E15197">
        <v>172013</v>
      </c>
      <c r="F15197">
        <v>202372</v>
      </c>
      <c r="H15197">
        <v>25</v>
      </c>
      <c r="K15197" s="16">
        <f t="shared" si="755"/>
        <v>184053.91</v>
      </c>
      <c r="L15197" s="16">
        <f t="shared" si="754"/>
        <v>193740.95789473684</v>
      </c>
      <c r="M15197" s="16">
        <f t="shared" si="756"/>
        <v>220160.1794258373</v>
      </c>
      <c r="N15197" t="e">
        <f>INDEX(XML!$A$2:$R$782,MATCH(C15197,XML!$D$2:$D$737,0),2)</f>
        <v>#N/A</v>
      </c>
    </row>
    <row r="15198" spans="1:14" ht="78.75" x14ac:dyDescent="0.2">
      <c r="A15198">
        <v>35970</v>
      </c>
      <c r="B15198" t="s">
        <v>11248</v>
      </c>
      <c r="C15198" s="15" t="s">
        <v>11249</v>
      </c>
      <c r="D15198" s="15" t="s">
        <v>24126</v>
      </c>
      <c r="E15198">
        <v>172013</v>
      </c>
      <c r="F15198">
        <v>202372</v>
      </c>
      <c r="H15198">
        <v>23</v>
      </c>
      <c r="K15198" s="16">
        <f t="shared" si="755"/>
        <v>184053.91</v>
      </c>
      <c r="L15198" s="16">
        <f t="shared" si="754"/>
        <v>193740.95789473684</v>
      </c>
      <c r="M15198" s="16">
        <f t="shared" si="756"/>
        <v>220160.1794258373</v>
      </c>
      <c r="N15198" t="e">
        <f>INDEX(XML!$A$2:$R$782,MATCH(C15198,XML!$D$2:$D$737,0),2)</f>
        <v>#N/A</v>
      </c>
    </row>
    <row r="15199" spans="1:14" ht="78.75" x14ac:dyDescent="0.2">
      <c r="A15199">
        <v>35971</v>
      </c>
      <c r="B15199" t="s">
        <v>11250</v>
      </c>
      <c r="C15199" s="15" t="s">
        <v>11251</v>
      </c>
      <c r="D15199" s="15" t="s">
        <v>24127</v>
      </c>
      <c r="E15199">
        <v>172013</v>
      </c>
      <c r="F15199">
        <v>202372</v>
      </c>
      <c r="H15199">
        <v>14</v>
      </c>
      <c r="K15199" s="16">
        <f t="shared" si="755"/>
        <v>184053.91</v>
      </c>
      <c r="L15199" s="16">
        <f t="shared" si="754"/>
        <v>193740.95789473684</v>
      </c>
      <c r="M15199" s="16">
        <f t="shared" si="756"/>
        <v>220160.1794258373</v>
      </c>
      <c r="N15199" t="e">
        <f>INDEX(XML!$A$2:$R$782,MATCH(C15199,XML!$D$2:$D$737,0),2)</f>
        <v>#N/A</v>
      </c>
    </row>
    <row r="15200" spans="1:14" ht="90" x14ac:dyDescent="0.2">
      <c r="A15200">
        <v>35972</v>
      </c>
      <c r="B15200" t="s">
        <v>11252</v>
      </c>
      <c r="C15200" s="15" t="s">
        <v>11253</v>
      </c>
      <c r="D15200" s="15" t="s">
        <v>24128</v>
      </c>
      <c r="E15200">
        <v>438350</v>
      </c>
      <c r="F15200">
        <v>515719</v>
      </c>
      <c r="H15200" t="s">
        <v>746</v>
      </c>
      <c r="K15200" s="16">
        <f t="shared" si="755"/>
        <v>469034.5</v>
      </c>
      <c r="L15200" s="16">
        <f t="shared" si="754"/>
        <v>493720.5263157895</v>
      </c>
      <c r="M15200" s="16">
        <f t="shared" si="756"/>
        <v>561046.05263157899</v>
      </c>
      <c r="N15200" t="e">
        <f>INDEX(XML!$A$2:$R$782,MATCH(C15200,XML!$D$2:$D$737,0),2)</f>
        <v>#N/A</v>
      </c>
    </row>
    <row r="15201" spans="1:14" ht="90" x14ac:dyDescent="0.2">
      <c r="A15201">
        <v>37161</v>
      </c>
      <c r="B15201" t="s">
        <v>11143</v>
      </c>
      <c r="C15201" s="15" t="s">
        <v>11144</v>
      </c>
      <c r="D15201" s="15" t="s">
        <v>26407</v>
      </c>
      <c r="E15201">
        <v>99869</v>
      </c>
      <c r="F15201">
        <v>117496</v>
      </c>
      <c r="K15201" s="16">
        <f t="shared" si="755"/>
        <v>106859.83</v>
      </c>
      <c r="L15201" s="16">
        <f t="shared" si="754"/>
        <v>112484.03157894737</v>
      </c>
      <c r="M15201" s="16">
        <f t="shared" si="756"/>
        <v>127822.76315789473</v>
      </c>
      <c r="N15201" t="e">
        <f>INDEX(XML!$A$2:$R$782,MATCH(C15201,XML!$D$2:$D$737,0),2)</f>
        <v>#N/A</v>
      </c>
    </row>
    <row r="15202" spans="1:14" ht="90" x14ac:dyDescent="0.2">
      <c r="A15202">
        <v>37162</v>
      </c>
      <c r="B15202" t="s">
        <v>11145</v>
      </c>
      <c r="C15202" s="15" t="s">
        <v>11146</v>
      </c>
      <c r="D15202" s="15" t="s">
        <v>26408</v>
      </c>
      <c r="E15202">
        <v>155367</v>
      </c>
      <c r="F15202">
        <v>182791</v>
      </c>
      <c r="H15202">
        <v>5</v>
      </c>
      <c r="K15202" s="16">
        <f t="shared" si="755"/>
        <v>166242.69</v>
      </c>
      <c r="L15202" s="16">
        <f t="shared" si="754"/>
        <v>174992.3052631579</v>
      </c>
      <c r="M15202" s="16">
        <f t="shared" si="756"/>
        <v>198854.89234449761</v>
      </c>
      <c r="N15202" t="e">
        <f>INDEX(XML!$A$2:$R$782,MATCH(C15202,XML!$D$2:$D$737,0),2)</f>
        <v>#N/A</v>
      </c>
    </row>
    <row r="15203" spans="1:14" ht="90" x14ac:dyDescent="0.2">
      <c r="A15203">
        <v>37163</v>
      </c>
      <c r="B15203" t="s">
        <v>11147</v>
      </c>
      <c r="C15203" s="15" t="s">
        <v>11148</v>
      </c>
      <c r="D15203" s="15" t="s">
        <v>24129</v>
      </c>
      <c r="E15203">
        <v>155367</v>
      </c>
      <c r="F15203">
        <v>182791</v>
      </c>
      <c r="K15203" s="16">
        <f t="shared" si="755"/>
        <v>166242.69</v>
      </c>
      <c r="L15203" s="16">
        <f t="shared" si="754"/>
        <v>174992.3052631579</v>
      </c>
      <c r="M15203" s="16">
        <f t="shared" si="756"/>
        <v>198854.89234449761</v>
      </c>
      <c r="N15203" t="e">
        <f>INDEX(XML!$A$2:$R$782,MATCH(C15203,XML!$D$2:$D$737,0),2)</f>
        <v>#N/A</v>
      </c>
    </row>
    <row r="15204" spans="1:14" ht="90" x14ac:dyDescent="0.2">
      <c r="A15204">
        <v>37164</v>
      </c>
      <c r="B15204" t="s">
        <v>11149</v>
      </c>
      <c r="C15204" s="15" t="s">
        <v>11150</v>
      </c>
      <c r="D15204" s="15" t="s">
        <v>24130</v>
      </c>
      <c r="E15204">
        <v>155367</v>
      </c>
      <c r="F15204">
        <v>182791</v>
      </c>
      <c r="H15204">
        <v>7</v>
      </c>
      <c r="K15204" s="16">
        <f t="shared" si="755"/>
        <v>166242.69</v>
      </c>
      <c r="L15204" s="16">
        <f t="shared" si="754"/>
        <v>174992.3052631579</v>
      </c>
      <c r="M15204" s="16">
        <f t="shared" si="756"/>
        <v>198854.89234449761</v>
      </c>
      <c r="N15204" t="e">
        <f>INDEX(XML!$A$2:$R$782,MATCH(C15204,XML!$D$2:$D$737,0),2)</f>
        <v>#N/A</v>
      </c>
    </row>
    <row r="15205" spans="1:14" ht="56.25" x14ac:dyDescent="0.2">
      <c r="A15205">
        <v>42487</v>
      </c>
      <c r="B15205" t="s">
        <v>11238</v>
      </c>
      <c r="C15205" s="15" t="s">
        <v>20801</v>
      </c>
      <c r="D15205" s="15" t="s">
        <v>20802</v>
      </c>
      <c r="E15205">
        <v>54501</v>
      </c>
      <c r="F15205">
        <v>64122</v>
      </c>
      <c r="H15205" t="s">
        <v>746</v>
      </c>
      <c r="K15205" s="16">
        <f t="shared" si="755"/>
        <v>58316.07</v>
      </c>
      <c r="L15205" s="16">
        <f t="shared" si="754"/>
        <v>61385.336842105266</v>
      </c>
      <c r="M15205" s="16">
        <f t="shared" si="756"/>
        <v>69756.064593301446</v>
      </c>
      <c r="N15205" t="e">
        <f>INDEX(XML!$A$2:$R$782,MATCH(C15205,XML!$D$2:$D$737,0),2)</f>
        <v>#N/A</v>
      </c>
    </row>
    <row r="15206" spans="1:14" ht="56.25" x14ac:dyDescent="0.2">
      <c r="A15206">
        <v>42488</v>
      </c>
      <c r="B15206" t="s">
        <v>11239</v>
      </c>
      <c r="C15206" s="15" t="s">
        <v>20803</v>
      </c>
      <c r="D15206" s="15" t="s">
        <v>20804</v>
      </c>
      <c r="E15206">
        <v>84759</v>
      </c>
      <c r="F15206">
        <v>99719</v>
      </c>
      <c r="H15206" t="s">
        <v>746</v>
      </c>
      <c r="K15206" s="16">
        <f t="shared" si="755"/>
        <v>90692.13</v>
      </c>
      <c r="L15206" s="16">
        <f t="shared" si="754"/>
        <v>95465.4</v>
      </c>
      <c r="M15206" s="16">
        <f t="shared" si="756"/>
        <v>108483.40909090909</v>
      </c>
      <c r="N15206" t="e">
        <f>INDEX(XML!$A$2:$R$782,MATCH(C15206,XML!$D$2:$D$737,0),2)</f>
        <v>#N/A</v>
      </c>
    </row>
    <row r="15207" spans="1:14" ht="56.25" x14ac:dyDescent="0.2">
      <c r="A15207">
        <v>42489</v>
      </c>
      <c r="B15207" t="s">
        <v>11240</v>
      </c>
      <c r="C15207" s="15" t="s">
        <v>20805</v>
      </c>
      <c r="D15207" s="15" t="s">
        <v>20806</v>
      </c>
      <c r="E15207">
        <v>84759</v>
      </c>
      <c r="F15207">
        <v>99719</v>
      </c>
      <c r="H15207" t="s">
        <v>746</v>
      </c>
      <c r="K15207" s="16">
        <f t="shared" si="755"/>
        <v>90692.13</v>
      </c>
      <c r="L15207" s="16">
        <f t="shared" si="754"/>
        <v>95465.4</v>
      </c>
      <c r="M15207" s="16">
        <f t="shared" si="756"/>
        <v>108483.40909090909</v>
      </c>
      <c r="N15207" t="e">
        <f>INDEX(XML!$A$2:$R$782,MATCH(C15207,XML!$D$2:$D$737,0),2)</f>
        <v>#N/A</v>
      </c>
    </row>
    <row r="15208" spans="1:14" ht="56.25" x14ac:dyDescent="0.2">
      <c r="A15208">
        <v>42490</v>
      </c>
      <c r="B15208" t="s">
        <v>11241</v>
      </c>
      <c r="C15208" s="15" t="s">
        <v>20807</v>
      </c>
      <c r="D15208" s="15" t="s">
        <v>20808</v>
      </c>
      <c r="E15208">
        <v>84759</v>
      </c>
      <c r="F15208">
        <v>99719</v>
      </c>
      <c r="H15208" t="s">
        <v>746</v>
      </c>
      <c r="K15208" s="16">
        <f t="shared" si="755"/>
        <v>90692.13</v>
      </c>
      <c r="L15208" s="16">
        <f t="shared" si="754"/>
        <v>95465.4</v>
      </c>
      <c r="M15208" s="16">
        <f t="shared" si="756"/>
        <v>108483.40909090909</v>
      </c>
      <c r="N15208" t="e">
        <f>INDEX(XML!$A$2:$R$782,MATCH(C15208,XML!$D$2:$D$737,0),2)</f>
        <v>#N/A</v>
      </c>
    </row>
    <row r="15209" spans="1:14" ht="45" x14ac:dyDescent="0.2">
      <c r="A15209">
        <v>42491</v>
      </c>
      <c r="B15209" t="s">
        <v>11242</v>
      </c>
      <c r="C15209" s="15" t="s">
        <v>11243</v>
      </c>
      <c r="D15209" s="15" t="s">
        <v>43435</v>
      </c>
      <c r="E15209">
        <v>186137</v>
      </c>
      <c r="F15209">
        <v>218989</v>
      </c>
      <c r="K15209" s="16">
        <f t="shared" si="755"/>
        <v>199166.59</v>
      </c>
      <c r="L15209" s="16">
        <f t="shared" si="754"/>
        <v>209649.04210526316</v>
      </c>
      <c r="M15209" s="16">
        <f t="shared" si="756"/>
        <v>238237.54784688997</v>
      </c>
      <c r="N15209" t="e">
        <f>INDEX(XML!$A$2:$R$782,MATCH(C15209,XML!$D$2:$D$737,0),2)</f>
        <v>#N/A</v>
      </c>
    </row>
    <row r="15210" spans="1:14" ht="78.75" x14ac:dyDescent="0.2">
      <c r="A15210">
        <v>32352</v>
      </c>
      <c r="B15210" t="s">
        <v>11120</v>
      </c>
      <c r="C15210" s="15" t="s">
        <v>11121</v>
      </c>
      <c r="D15210" s="15" t="s">
        <v>11122</v>
      </c>
      <c r="E15210">
        <v>81800</v>
      </c>
      <c r="F15210">
        <v>96237</v>
      </c>
      <c r="H15210">
        <v>28</v>
      </c>
      <c r="K15210" s="16">
        <f t="shared" si="755"/>
        <v>87526</v>
      </c>
      <c r="L15210" s="16">
        <f t="shared" si="754"/>
        <v>92132.631578947374</v>
      </c>
      <c r="M15210" s="16">
        <f t="shared" si="756"/>
        <v>104696.17224880384</v>
      </c>
      <c r="N15210" t="e">
        <f>INDEX(XML!$A$2:$R$782,MATCH(C15210,XML!$D$2:$D$737,0),2)</f>
        <v>#N/A</v>
      </c>
    </row>
    <row r="15211" spans="1:14" ht="191.25" x14ac:dyDescent="0.2">
      <c r="A15211">
        <v>32353</v>
      </c>
      <c r="B15211" t="s">
        <v>11126</v>
      </c>
      <c r="C15211" s="15" t="s">
        <v>11127</v>
      </c>
      <c r="D15211" s="15" t="s">
        <v>27165</v>
      </c>
      <c r="E15211">
        <v>212567</v>
      </c>
      <c r="F15211">
        <v>250085</v>
      </c>
      <c r="H15211">
        <v>41</v>
      </c>
      <c r="K15211" s="16">
        <f t="shared" si="755"/>
        <v>227446.69</v>
      </c>
      <c r="L15211" s="16">
        <f t="shared" si="754"/>
        <v>239417.56842105262</v>
      </c>
      <c r="M15211" s="16">
        <f t="shared" si="756"/>
        <v>272065.41866028705</v>
      </c>
      <c r="N15211" t="e">
        <f>INDEX(XML!$A$2:$R$782,MATCH(C15211,XML!$D$2:$D$737,0),2)</f>
        <v>#N/A</v>
      </c>
    </row>
    <row r="15212" spans="1:14" ht="33.75" x14ac:dyDescent="0.2">
      <c r="A15212">
        <v>34256</v>
      </c>
      <c r="B15212" t="s">
        <v>11173</v>
      </c>
      <c r="C15212" s="15" t="s">
        <v>11174</v>
      </c>
      <c r="D15212" s="15" t="s">
        <v>11175</v>
      </c>
      <c r="E15212">
        <v>52338</v>
      </c>
      <c r="F15212">
        <v>61574</v>
      </c>
      <c r="K15212" s="16">
        <f t="shared" si="755"/>
        <v>56001.66</v>
      </c>
      <c r="L15212" s="16">
        <f t="shared" si="754"/>
        <v>58949.115789473683</v>
      </c>
      <c r="M15212" s="16">
        <f t="shared" si="756"/>
        <v>66987.631578947359</v>
      </c>
      <c r="N15212" t="e">
        <f>INDEX(XML!$A$2:$R$782,MATCH(C15212,XML!$D$2:$D$737,0),2)</f>
        <v>#N/A</v>
      </c>
    </row>
    <row r="15213" spans="1:14" ht="67.5" x14ac:dyDescent="0.2">
      <c r="A15213">
        <v>34257</v>
      </c>
      <c r="B15213" t="s">
        <v>11178</v>
      </c>
      <c r="C15213" s="15" t="s">
        <v>11179</v>
      </c>
      <c r="D15213" s="15" t="s">
        <v>24131</v>
      </c>
      <c r="E15213">
        <v>176223</v>
      </c>
      <c r="F15213">
        <v>207329</v>
      </c>
      <c r="H15213">
        <v>17</v>
      </c>
      <c r="K15213" s="16">
        <f t="shared" si="755"/>
        <v>188558.61</v>
      </c>
      <c r="L15213" s="16">
        <f t="shared" si="754"/>
        <v>198482.74736842106</v>
      </c>
      <c r="M15213" s="16">
        <f t="shared" si="756"/>
        <v>225548.57655502393</v>
      </c>
      <c r="N15213" t="e">
        <f>INDEX(XML!$A$2:$R$782,MATCH(C15213,XML!$D$2:$D$737,0),2)</f>
        <v>#N/A</v>
      </c>
    </row>
    <row r="15214" spans="1:14" ht="67.5" x14ac:dyDescent="0.2">
      <c r="A15214">
        <v>35202</v>
      </c>
      <c r="B15214" t="s">
        <v>11254</v>
      </c>
      <c r="C15214" s="15" t="s">
        <v>11255</v>
      </c>
      <c r="D15214" s="15" t="s">
        <v>11256</v>
      </c>
      <c r="E15214">
        <v>100783</v>
      </c>
      <c r="F15214">
        <v>118574</v>
      </c>
      <c r="K15214" s="16">
        <f t="shared" si="755"/>
        <v>107837.81</v>
      </c>
      <c r="L15214" s="16">
        <f t="shared" si="754"/>
        <v>113513.48421052631</v>
      </c>
      <c r="M15214" s="16">
        <f t="shared" si="756"/>
        <v>128992.59569377989</v>
      </c>
      <c r="N15214" t="e">
        <f>INDEX(XML!$A$2:$R$782,MATCH(C15214,XML!$D$2:$D$737,0),2)</f>
        <v>#N/A</v>
      </c>
    </row>
    <row r="15215" spans="1:14" ht="101.25" x14ac:dyDescent="0.2">
      <c r="A15215">
        <v>35973</v>
      </c>
      <c r="B15215" t="s">
        <v>11176</v>
      </c>
      <c r="C15215" s="15" t="s">
        <v>11177</v>
      </c>
      <c r="D15215" s="15" t="s">
        <v>42133</v>
      </c>
      <c r="E15215">
        <v>48700</v>
      </c>
      <c r="F15215">
        <v>57299</v>
      </c>
      <c r="H15215">
        <v>14</v>
      </c>
      <c r="K15215" s="16">
        <f t="shared" si="755"/>
        <v>54544</v>
      </c>
      <c r="L15215" s="16">
        <f t="shared" si="754"/>
        <v>57414.73684210526</v>
      </c>
      <c r="M15215" s="16">
        <f t="shared" si="756"/>
        <v>65244.019138755975</v>
      </c>
      <c r="N15215" t="e">
        <f>INDEX(XML!$A$2:$R$782,MATCH(C15215,XML!$D$2:$D$737,0),2)</f>
        <v>#N/A</v>
      </c>
    </row>
    <row r="15216" spans="1:14" ht="67.5" x14ac:dyDescent="0.2">
      <c r="A15216">
        <v>40997</v>
      </c>
      <c r="B15216" t="s">
        <v>11272</v>
      </c>
      <c r="C15216" s="15" t="s">
        <v>11273</v>
      </c>
      <c r="D15216" s="15" t="s">
        <v>24132</v>
      </c>
      <c r="E15216">
        <v>47605</v>
      </c>
      <c r="F15216">
        <v>56007</v>
      </c>
      <c r="H15216">
        <v>17</v>
      </c>
      <c r="K15216" s="16">
        <f t="shared" si="755"/>
        <v>53317.599999999999</v>
      </c>
      <c r="L15216" s="16">
        <f t="shared" si="754"/>
        <v>56123.789473684214</v>
      </c>
      <c r="M15216" s="16">
        <f t="shared" si="756"/>
        <v>63777.033492822971</v>
      </c>
      <c r="N15216" t="e">
        <f>INDEX(XML!$A$2:$R$782,MATCH(C15216,XML!$D$2:$D$737,0),2)</f>
        <v>#N/A</v>
      </c>
    </row>
    <row r="15217" spans="1:14" ht="409.5" x14ac:dyDescent="0.2">
      <c r="A15217">
        <v>33354</v>
      </c>
      <c r="B15217" t="s">
        <v>11154</v>
      </c>
      <c r="C15217" s="15" t="s">
        <v>11155</v>
      </c>
      <c r="D15217" s="15" t="s">
        <v>11156</v>
      </c>
      <c r="E15217">
        <v>111771</v>
      </c>
      <c r="F15217">
        <v>131500</v>
      </c>
      <c r="K15217" s="16">
        <f t="shared" si="755"/>
        <v>119594.97</v>
      </c>
      <c r="L15217" s="16">
        <f t="shared" si="754"/>
        <v>125889.44210526315</v>
      </c>
      <c r="M15217" s="16">
        <f t="shared" si="756"/>
        <v>143056.18421052632</v>
      </c>
      <c r="N15217" t="e">
        <f>INDEX(XML!$A$2:$R$782,MATCH(C15217,XML!$D$2:$D$737,0),2)</f>
        <v>#N/A</v>
      </c>
    </row>
    <row r="15218" spans="1:14" ht="180" x14ac:dyDescent="0.2">
      <c r="A15218">
        <v>33356</v>
      </c>
      <c r="B15218" t="s">
        <v>11151</v>
      </c>
      <c r="C15218" s="15" t="s">
        <v>11152</v>
      </c>
      <c r="D15218" s="15" t="s">
        <v>11153</v>
      </c>
      <c r="E15218">
        <v>101321</v>
      </c>
      <c r="F15218">
        <v>119205</v>
      </c>
      <c r="H15218">
        <v>4</v>
      </c>
      <c r="K15218" s="16">
        <f t="shared" si="755"/>
        <v>108413.47</v>
      </c>
      <c r="L15218" s="16">
        <f t="shared" si="754"/>
        <v>114119.44210526315</v>
      </c>
      <c r="M15218" s="16">
        <f t="shared" si="756"/>
        <v>129681.18421052631</v>
      </c>
      <c r="N15218" t="e">
        <f>INDEX(XML!$A$2:$R$782,MATCH(C15218,XML!$D$2:$D$737,0),2)</f>
        <v>#N/A</v>
      </c>
    </row>
    <row r="15219" spans="1:14" ht="112.5" x14ac:dyDescent="0.2">
      <c r="A15219">
        <v>33685</v>
      </c>
      <c r="B15219" t="s">
        <v>11128</v>
      </c>
      <c r="C15219" s="15" t="s">
        <v>11129</v>
      </c>
      <c r="D15219" s="15" t="s">
        <v>11130</v>
      </c>
      <c r="E15219">
        <v>80949</v>
      </c>
      <c r="F15219">
        <v>95238</v>
      </c>
      <c r="H15219">
        <v>1</v>
      </c>
      <c r="K15219" s="16">
        <f t="shared" si="755"/>
        <v>86615.43</v>
      </c>
      <c r="L15219" s="16">
        <f t="shared" si="754"/>
        <v>91174.136842105261</v>
      </c>
      <c r="M15219" s="16">
        <f t="shared" si="756"/>
        <v>103606.97368421052</v>
      </c>
      <c r="N15219" t="e">
        <f>INDEX(XML!$A$2:$R$782,MATCH(C15219,XML!$D$2:$D$737,0),2)</f>
        <v>#N/A</v>
      </c>
    </row>
    <row r="15220" spans="1:14" ht="90" x14ac:dyDescent="0.2">
      <c r="A15220">
        <v>32351</v>
      </c>
      <c r="B15220" t="s">
        <v>13561</v>
      </c>
      <c r="C15220" s="15" t="s">
        <v>13562</v>
      </c>
      <c r="D15220" s="15" t="s">
        <v>20999</v>
      </c>
      <c r="E15220">
        <v>178772</v>
      </c>
      <c r="F15220">
        <v>210328</v>
      </c>
      <c r="H15220">
        <v>35</v>
      </c>
      <c r="K15220" s="16">
        <f t="shared" si="755"/>
        <v>191286.04</v>
      </c>
      <c r="L15220" s="16">
        <f t="shared" si="754"/>
        <v>201353.72631578948</v>
      </c>
      <c r="M15220" s="16">
        <f t="shared" si="756"/>
        <v>228811.05263157896</v>
      </c>
      <c r="N15220" t="e">
        <f>INDEX(XML!$A$2:$R$782,MATCH(C15220,XML!$D$2:$D$737,0),2)</f>
        <v>#N/A</v>
      </c>
    </row>
    <row r="15221" spans="1:14" ht="56.25" x14ac:dyDescent="0.2">
      <c r="A15221">
        <v>33334</v>
      </c>
      <c r="B15221" t="s">
        <v>13433</v>
      </c>
      <c r="C15221" s="15" t="s">
        <v>13434</v>
      </c>
      <c r="D15221" s="15" t="s">
        <v>13435</v>
      </c>
      <c r="E15221">
        <v>152936</v>
      </c>
      <c r="F15221">
        <v>179928</v>
      </c>
      <c r="K15221" s="16">
        <f t="shared" si="755"/>
        <v>163641.51999999999</v>
      </c>
      <c r="L15221" s="16">
        <f t="shared" si="754"/>
        <v>172254.23157894734</v>
      </c>
      <c r="M15221" s="16">
        <f t="shared" si="756"/>
        <v>195743.44497607651</v>
      </c>
      <c r="N15221" t="e">
        <f>INDEX(XML!$A$2:$R$782,MATCH(C15221,XML!$D$2:$D$737,0),2)</f>
        <v>#N/A</v>
      </c>
    </row>
    <row r="15222" spans="1:14" ht="67.5" x14ac:dyDescent="0.2">
      <c r="A15222">
        <v>34344</v>
      </c>
      <c r="B15222" t="s">
        <v>13510</v>
      </c>
      <c r="C15222" s="15" t="s">
        <v>13511</v>
      </c>
      <c r="D15222" s="15" t="s">
        <v>13512</v>
      </c>
      <c r="E15222">
        <v>264190</v>
      </c>
      <c r="F15222">
        <v>310820</v>
      </c>
      <c r="H15222">
        <v>10</v>
      </c>
      <c r="K15222" s="16">
        <f>IF(E15222&gt;49999,E15222+E15222*0.07,IF(E15222&lt;=49999,E15222+E15222*0.12))</f>
        <v>282683.3</v>
      </c>
      <c r="L15222" s="16">
        <f t="shared" si="754"/>
        <v>297561.36842105264</v>
      </c>
      <c r="M15222" s="16">
        <f>IF(COUNTIF(C15222,"*Dahua*"),F15222-10,L15222*100/88)</f>
        <v>338137.91866028711</v>
      </c>
      <c r="N15222" t="e">
        <f>INDEX(XML!$A$2:$R$782,MATCH(C15222,XML!$D$2:$D$737,0),2)</f>
        <v>#N/A</v>
      </c>
    </row>
    <row r="15223" spans="1:14" ht="67.5" x14ac:dyDescent="0.2">
      <c r="A15223">
        <v>35874</v>
      </c>
      <c r="B15223" t="s">
        <v>13439</v>
      </c>
      <c r="C15223" s="15" t="s">
        <v>13440</v>
      </c>
      <c r="D15223" s="15" t="s">
        <v>13441</v>
      </c>
      <c r="E15223">
        <v>504866</v>
      </c>
      <c r="F15223">
        <v>593974</v>
      </c>
      <c r="H15223">
        <v>3</v>
      </c>
      <c r="K15223" s="16">
        <f t="shared" si="755"/>
        <v>540206.62</v>
      </c>
      <c r="L15223" s="16">
        <f t="shared" si="754"/>
        <v>568638.5473684211</v>
      </c>
      <c r="M15223" s="16">
        <f t="shared" si="756"/>
        <v>646180.16746411484</v>
      </c>
      <c r="N15223" t="e">
        <f>INDEX(XML!$A$2:$R$782,MATCH(C15223,XML!$D$2:$D$737,0),2)</f>
        <v>#N/A</v>
      </c>
    </row>
    <row r="15224" spans="1:14" ht="56.25" x14ac:dyDescent="0.2">
      <c r="A15224">
        <v>33333</v>
      </c>
      <c r="B15224" t="s">
        <v>16202</v>
      </c>
      <c r="C15224" s="15" t="s">
        <v>16203</v>
      </c>
      <c r="D15224" s="15" t="s">
        <v>27714</v>
      </c>
      <c r="E15224">
        <v>203567</v>
      </c>
      <c r="F15224">
        <v>239495</v>
      </c>
      <c r="K15224" s="16">
        <f t="shared" si="755"/>
        <v>217816.69</v>
      </c>
      <c r="L15224" s="16">
        <f t="shared" si="754"/>
        <v>229280.72631578948</v>
      </c>
      <c r="M15224" s="16">
        <f t="shared" si="756"/>
        <v>260546.27990430623</v>
      </c>
      <c r="N15224" t="e">
        <f>INDEX(XML!$A$2:$R$782,MATCH(C15224,XML!$D$2:$D$737,0),2)</f>
        <v>#N/A</v>
      </c>
    </row>
    <row r="15225" spans="1:14" ht="90" x14ac:dyDescent="0.2">
      <c r="A15225">
        <v>34258</v>
      </c>
      <c r="B15225" t="s">
        <v>17350</v>
      </c>
      <c r="C15225" s="15" t="s">
        <v>17351</v>
      </c>
      <c r="D15225" s="15" t="s">
        <v>38631</v>
      </c>
      <c r="E15225">
        <v>275008</v>
      </c>
      <c r="F15225">
        <v>323548</v>
      </c>
      <c r="H15225">
        <v>4</v>
      </c>
      <c r="K15225" s="16">
        <f t="shared" si="755"/>
        <v>294258.56</v>
      </c>
      <c r="L15225" s="16">
        <f t="shared" si="754"/>
        <v>309745.85263157892</v>
      </c>
      <c r="M15225" s="16">
        <f t="shared" si="756"/>
        <v>351983.92344497604</v>
      </c>
      <c r="N15225" t="e">
        <f>INDEX(XML!$A$2:$R$782,MATCH(C15225,XML!$D$2:$D$737,0),2)</f>
        <v>#N/A</v>
      </c>
    </row>
    <row r="15226" spans="1:14" ht="78.75" x14ac:dyDescent="0.2">
      <c r="A15226">
        <v>35426</v>
      </c>
      <c r="B15226" t="s">
        <v>22331</v>
      </c>
      <c r="C15226" s="15" t="s">
        <v>22332</v>
      </c>
      <c r="D15226" s="15" t="s">
        <v>22333</v>
      </c>
      <c r="E15226">
        <v>9999999</v>
      </c>
      <c r="F15226">
        <v>9999999</v>
      </c>
      <c r="K15226" s="16">
        <f t="shared" si="755"/>
        <v>10699998.93</v>
      </c>
      <c r="L15226" s="16">
        <f t="shared" si="754"/>
        <v>11263156.768421052</v>
      </c>
      <c r="M15226" s="16">
        <f t="shared" si="756"/>
        <v>12799041.78229665</v>
      </c>
      <c r="N15226" t="e">
        <f>INDEX(XML!$A$2:$R$782,MATCH(C15226,XML!$D$2:$D$737,0),2)</f>
        <v>#N/A</v>
      </c>
    </row>
    <row r="15227" spans="1:14" ht="78.75" x14ac:dyDescent="0.2">
      <c r="A15227">
        <v>37103</v>
      </c>
      <c r="B15227" t="s">
        <v>22517</v>
      </c>
      <c r="C15227" s="15" t="s">
        <v>22518</v>
      </c>
      <c r="D15227" s="15" t="s">
        <v>22519</v>
      </c>
      <c r="E15227">
        <v>592518</v>
      </c>
      <c r="F15227">
        <v>697099</v>
      </c>
      <c r="K15227" s="16">
        <f t="shared" si="755"/>
        <v>633994.26</v>
      </c>
      <c r="L15227" s="16">
        <f t="shared" si="754"/>
        <v>667362.37894736847</v>
      </c>
      <c r="M15227" s="16">
        <f t="shared" si="756"/>
        <v>758366.33971291874</v>
      </c>
      <c r="N15227" t="e">
        <f>INDEX(XML!$A$2:$R$782,MATCH(C15227,XML!$D$2:$D$737,0),2)</f>
        <v>#N/A</v>
      </c>
    </row>
    <row r="15228" spans="1:14" ht="45" x14ac:dyDescent="0.2">
      <c r="A15228">
        <v>67636</v>
      </c>
      <c r="B15228" t="s">
        <v>26276</v>
      </c>
      <c r="C15228" s="15" t="s">
        <v>26277</v>
      </c>
      <c r="D15228" s="15" t="s">
        <v>26278</v>
      </c>
      <c r="E15228">
        <v>53150</v>
      </c>
      <c r="F15228">
        <v>62532</v>
      </c>
      <c r="K15228" s="16">
        <f t="shared" si="755"/>
        <v>56870.5</v>
      </c>
      <c r="L15228" s="16">
        <f t="shared" si="754"/>
        <v>59863.684210526313</v>
      </c>
      <c r="M15228" s="16">
        <f t="shared" si="756"/>
        <v>68026.913875598082</v>
      </c>
      <c r="N15228" t="e">
        <f>INDEX(XML!$A$2:$R$782,MATCH(C15228,XML!$D$2:$D$737,0),2)</f>
        <v>#N/A</v>
      </c>
    </row>
    <row r="15229" spans="1:14" ht="45" x14ac:dyDescent="0.2">
      <c r="A15229">
        <v>67637</v>
      </c>
      <c r="B15229" t="s">
        <v>26611</v>
      </c>
      <c r="C15229" s="15" t="s">
        <v>26612</v>
      </c>
      <c r="D15229" s="15" t="s">
        <v>26613</v>
      </c>
      <c r="E15229">
        <v>46637</v>
      </c>
      <c r="F15229">
        <v>54868</v>
      </c>
      <c r="K15229" s="16">
        <f t="shared" si="755"/>
        <v>52233.440000000002</v>
      </c>
      <c r="L15229" s="16">
        <f t="shared" si="754"/>
        <v>54982.568421052631</v>
      </c>
      <c r="M15229" s="16">
        <f t="shared" si="756"/>
        <v>62480.191387559804</v>
      </c>
      <c r="N15229" t="e">
        <f>INDEX(XML!$A$2:$R$782,MATCH(C15229,XML!$D$2:$D$737,0),2)</f>
        <v>#N/A</v>
      </c>
    </row>
    <row r="15230" spans="1:14" ht="56.25" x14ac:dyDescent="0.2">
      <c r="A15230">
        <v>84714</v>
      </c>
      <c r="B15230" t="s">
        <v>48880</v>
      </c>
      <c r="C15230" s="15" t="s">
        <v>48881</v>
      </c>
      <c r="D15230" s="15" t="s">
        <v>48882</v>
      </c>
      <c r="E15230">
        <v>35377</v>
      </c>
      <c r="F15230">
        <v>41621</v>
      </c>
      <c r="K15230" s="16">
        <f t="shared" si="755"/>
        <v>39622.239999999998</v>
      </c>
      <c r="L15230" s="16">
        <f t="shared" si="754"/>
        <v>41707.621052631577</v>
      </c>
      <c r="M15230" s="16">
        <f t="shared" si="756"/>
        <v>47395.023923444976</v>
      </c>
      <c r="N15230" t="e">
        <f>INDEX(XML!$A$2:$R$782,MATCH(C15230,XML!$D$2:$D$737,0),2)</f>
        <v>#N/A</v>
      </c>
    </row>
    <row r="15231" spans="1:14" ht="56.25" x14ac:dyDescent="0.2">
      <c r="A15231">
        <v>84715</v>
      </c>
      <c r="B15231" t="s">
        <v>48883</v>
      </c>
      <c r="C15231" s="15" t="s">
        <v>48884</v>
      </c>
      <c r="D15231" s="15" t="s">
        <v>48885</v>
      </c>
      <c r="E15231">
        <v>82251</v>
      </c>
      <c r="F15231">
        <v>96768</v>
      </c>
      <c r="K15231" s="16">
        <f t="shared" si="755"/>
        <v>88008.57</v>
      </c>
      <c r="L15231" s="16">
        <f t="shared" si="754"/>
        <v>92640.6</v>
      </c>
      <c r="M15231" s="16">
        <f t="shared" si="756"/>
        <v>105273.40909090909</v>
      </c>
      <c r="N15231" t="e">
        <f>INDEX(XML!$A$2:$R$782,MATCH(C15231,XML!$D$2:$D$737,0),2)</f>
        <v>#N/A</v>
      </c>
    </row>
    <row r="15232" spans="1:14" ht="56.25" x14ac:dyDescent="0.2">
      <c r="A15232">
        <v>84717</v>
      </c>
      <c r="B15232" t="s">
        <v>48886</v>
      </c>
      <c r="C15232" s="15" t="s">
        <v>48887</v>
      </c>
      <c r="D15232" s="15" t="s">
        <v>48888</v>
      </c>
      <c r="E15232">
        <v>170052</v>
      </c>
      <c r="F15232">
        <v>200066</v>
      </c>
      <c r="K15232" s="16">
        <f t="shared" si="755"/>
        <v>181955.64</v>
      </c>
      <c r="L15232" s="16">
        <f t="shared" si="754"/>
        <v>191532.25263157894</v>
      </c>
      <c r="M15232" s="16">
        <f t="shared" si="756"/>
        <v>217650.28708133969</v>
      </c>
      <c r="N15232" t="e">
        <f>INDEX(XML!$A$2:$R$782,MATCH(C15232,XML!$D$2:$D$737,0),2)</f>
        <v>#N/A</v>
      </c>
    </row>
    <row r="15233" spans="1:14" ht="56.25" x14ac:dyDescent="0.2">
      <c r="A15233">
        <v>84718</v>
      </c>
      <c r="B15233" t="s">
        <v>48889</v>
      </c>
      <c r="C15233" s="15" t="s">
        <v>48890</v>
      </c>
      <c r="D15233" s="15" t="s">
        <v>48891</v>
      </c>
      <c r="E15233">
        <v>83461</v>
      </c>
      <c r="F15233">
        <v>98192</v>
      </c>
      <c r="K15233" s="16">
        <f t="shared" si="755"/>
        <v>89303.27</v>
      </c>
      <c r="L15233" s="16">
        <f t="shared" si="754"/>
        <v>94003.442105263151</v>
      </c>
      <c r="M15233" s="16">
        <f t="shared" si="756"/>
        <v>106822.09330143541</v>
      </c>
      <c r="N15233" t="e">
        <f>INDEX(XML!$A$2:$R$782,MATCH(C15233,XML!$D$2:$D$737,0),2)</f>
        <v>#N/A</v>
      </c>
    </row>
    <row r="15234" spans="1:14" ht="56.25" x14ac:dyDescent="0.2">
      <c r="A15234">
        <v>84719</v>
      </c>
      <c r="B15234" t="s">
        <v>48892</v>
      </c>
      <c r="C15234" s="15" t="s">
        <v>48893</v>
      </c>
      <c r="D15234" s="15" t="s">
        <v>48894</v>
      </c>
      <c r="E15234">
        <v>170052</v>
      </c>
      <c r="F15234">
        <v>200066</v>
      </c>
      <c r="K15234" s="16">
        <f t="shared" si="755"/>
        <v>181955.64</v>
      </c>
      <c r="L15234" s="16">
        <f t="shared" si="754"/>
        <v>191532.25263157894</v>
      </c>
      <c r="M15234" s="16">
        <f t="shared" si="756"/>
        <v>217650.28708133969</v>
      </c>
      <c r="N15234" t="e">
        <f>INDEX(XML!$A$2:$R$782,MATCH(C15234,XML!$D$2:$D$737,0),2)</f>
        <v>#N/A</v>
      </c>
    </row>
    <row r="15235" spans="1:14" ht="56.25" x14ac:dyDescent="0.2">
      <c r="A15235">
        <v>84720</v>
      </c>
      <c r="B15235" t="s">
        <v>48895</v>
      </c>
      <c r="C15235" s="15" t="s">
        <v>48896</v>
      </c>
      <c r="D15235" s="15" t="s">
        <v>48897</v>
      </c>
      <c r="E15235">
        <v>170052</v>
      </c>
      <c r="F15235">
        <v>200066</v>
      </c>
      <c r="K15235" s="16">
        <f t="shared" si="755"/>
        <v>181955.64</v>
      </c>
      <c r="L15235" s="16">
        <f t="shared" si="754"/>
        <v>191532.25263157894</v>
      </c>
      <c r="M15235" s="16">
        <f t="shared" si="756"/>
        <v>217650.28708133969</v>
      </c>
      <c r="N15235" t="e">
        <f>INDEX(XML!$A$2:$R$782,MATCH(C15235,XML!$D$2:$D$737,0),2)</f>
        <v>#N/A</v>
      </c>
    </row>
    <row r="15236" spans="1:14" ht="56.25" x14ac:dyDescent="0.2">
      <c r="A15236">
        <v>84721</v>
      </c>
      <c r="B15236" t="s">
        <v>48898</v>
      </c>
      <c r="C15236" s="15" t="s">
        <v>48899</v>
      </c>
      <c r="D15236" s="15" t="s">
        <v>48900</v>
      </c>
      <c r="E15236">
        <v>331947</v>
      </c>
      <c r="F15236">
        <v>390536</v>
      </c>
      <c r="K15236" s="16">
        <f t="shared" si="755"/>
        <v>355183.29</v>
      </c>
      <c r="L15236" s="16">
        <f t="shared" si="754"/>
        <v>373877.14736842108</v>
      </c>
      <c r="M15236" s="16">
        <f t="shared" si="756"/>
        <v>424860.39473684219</v>
      </c>
      <c r="N15236" t="e">
        <f>INDEX(XML!$A$2:$R$782,MATCH(C15236,XML!$D$2:$D$737,0),2)</f>
        <v>#N/A</v>
      </c>
    </row>
    <row r="15237" spans="1:14" ht="15.75" x14ac:dyDescent="0.25">
      <c r="A15237" s="184" t="s">
        <v>11274</v>
      </c>
      <c r="B15237" s="184"/>
      <c r="C15237" s="185"/>
      <c r="D15237" s="185"/>
      <c r="E15237" s="184"/>
      <c r="F15237" s="184"/>
      <c r="G15237" s="184"/>
      <c r="H15237" s="184"/>
      <c r="I15237" s="184"/>
      <c r="J15237" s="184"/>
      <c r="K15237" s="16">
        <f t="shared" si="755"/>
        <v>0</v>
      </c>
      <c r="L15237" s="16">
        <f t="shared" ref="L15237:L15300" si="757">K15237*100/95</f>
        <v>0</v>
      </c>
      <c r="M15237" s="16">
        <f t="shared" si="756"/>
        <v>0</v>
      </c>
      <c r="N15237" t="e">
        <f>INDEX(XML!$A$2:$R$782,MATCH(C15237,XML!$D$2:$D$737,0),2)</f>
        <v>#N/A</v>
      </c>
    </row>
    <row r="15238" spans="1:14" ht="90" x14ac:dyDescent="0.2">
      <c r="A15238">
        <v>35873</v>
      </c>
      <c r="B15238" t="s">
        <v>11028</v>
      </c>
      <c r="C15238" s="15" t="s">
        <v>11029</v>
      </c>
      <c r="D15238" s="15" t="s">
        <v>11030</v>
      </c>
      <c r="E15238">
        <v>19620</v>
      </c>
      <c r="F15238">
        <v>23081</v>
      </c>
      <c r="H15238">
        <v>31</v>
      </c>
      <c r="K15238" s="16">
        <f t="shared" si="755"/>
        <v>21974.400000000001</v>
      </c>
      <c r="L15238" s="16">
        <f t="shared" si="757"/>
        <v>23130.947368421053</v>
      </c>
      <c r="M15238" s="16">
        <f t="shared" si="756"/>
        <v>26285.167464114831</v>
      </c>
      <c r="N15238" t="e">
        <f>INDEX(XML!$A$2:$R$782,MATCH(C15238,XML!$D$2:$D$737,0),2)</f>
        <v>#N/A</v>
      </c>
    </row>
    <row r="15239" spans="1:14" ht="135" x14ac:dyDescent="0.2">
      <c r="A15239">
        <v>32413</v>
      </c>
      <c r="B15239" t="s">
        <v>11106</v>
      </c>
      <c r="C15239" s="15" t="s">
        <v>11107</v>
      </c>
      <c r="D15239" s="15" t="s">
        <v>24133</v>
      </c>
      <c r="E15239">
        <v>17379</v>
      </c>
      <c r="F15239">
        <v>20446</v>
      </c>
      <c r="H15239" t="s">
        <v>746</v>
      </c>
      <c r="K15239" s="16">
        <f t="shared" si="755"/>
        <v>19464.48</v>
      </c>
      <c r="L15239" s="16">
        <f t="shared" si="757"/>
        <v>20488.926315789475</v>
      </c>
      <c r="M15239" s="16">
        <f t="shared" si="756"/>
        <v>23282.87081339713</v>
      </c>
      <c r="N15239" t="e">
        <f>INDEX(XML!$A$2:$R$782,MATCH(C15239,XML!$D$2:$D$737,0),2)</f>
        <v>#N/A</v>
      </c>
    </row>
    <row r="15240" spans="1:14" ht="56.25" x14ac:dyDescent="0.2">
      <c r="A15240">
        <v>32420</v>
      </c>
      <c r="B15240" t="s">
        <v>11094</v>
      </c>
      <c r="C15240" s="15" t="s">
        <v>11095</v>
      </c>
      <c r="D15240" s="15" t="s">
        <v>11096</v>
      </c>
      <c r="E15240">
        <v>85414</v>
      </c>
      <c r="F15240">
        <v>100492</v>
      </c>
      <c r="K15240" s="16">
        <f t="shared" si="755"/>
        <v>91392.98</v>
      </c>
      <c r="L15240" s="16">
        <f t="shared" si="757"/>
        <v>96203.136842105261</v>
      </c>
      <c r="M15240" s="16">
        <f t="shared" si="756"/>
        <v>109321.74641148325</v>
      </c>
      <c r="N15240" t="e">
        <f>INDEX(XML!$A$2:$R$782,MATCH(C15240,XML!$D$2:$D$737,0),2)</f>
        <v>#N/A</v>
      </c>
    </row>
    <row r="15241" spans="1:14" ht="56.25" x14ac:dyDescent="0.2">
      <c r="A15241">
        <v>32421</v>
      </c>
      <c r="B15241" t="s">
        <v>11097</v>
      </c>
      <c r="C15241" s="15" t="s">
        <v>11098</v>
      </c>
      <c r="D15241" s="15" t="s">
        <v>11099</v>
      </c>
      <c r="E15241">
        <v>144524</v>
      </c>
      <c r="F15241">
        <v>170033</v>
      </c>
      <c r="K15241" s="16">
        <f t="shared" si="755"/>
        <v>154640.68</v>
      </c>
      <c r="L15241" s="16">
        <f t="shared" si="757"/>
        <v>162779.66315789474</v>
      </c>
      <c r="M15241" s="16">
        <f t="shared" si="756"/>
        <v>184976.88995215311</v>
      </c>
      <c r="N15241" t="e">
        <f>INDEX(XML!$A$2:$R$782,MATCH(C15241,XML!$D$2:$D$737,0),2)</f>
        <v>#N/A</v>
      </c>
    </row>
    <row r="15242" spans="1:14" ht="56.25" x14ac:dyDescent="0.2">
      <c r="A15242">
        <v>32422</v>
      </c>
      <c r="B15242" t="s">
        <v>11100</v>
      </c>
      <c r="C15242" s="15" t="s">
        <v>11101</v>
      </c>
      <c r="D15242" s="15" t="s">
        <v>11102</v>
      </c>
      <c r="E15242">
        <v>144524</v>
      </c>
      <c r="F15242">
        <v>170033</v>
      </c>
      <c r="K15242" s="16">
        <f t="shared" si="755"/>
        <v>154640.68</v>
      </c>
      <c r="L15242" s="16">
        <f t="shared" si="757"/>
        <v>162779.66315789474</v>
      </c>
      <c r="M15242" s="16">
        <f t="shared" si="756"/>
        <v>184976.88995215311</v>
      </c>
      <c r="N15242" t="e">
        <f>INDEX(XML!$A$2:$R$782,MATCH(C15242,XML!$D$2:$D$737,0),2)</f>
        <v>#N/A</v>
      </c>
    </row>
    <row r="15243" spans="1:14" ht="56.25" x14ac:dyDescent="0.2">
      <c r="A15243">
        <v>32423</v>
      </c>
      <c r="B15243" t="s">
        <v>11103</v>
      </c>
      <c r="C15243" s="15" t="s">
        <v>11104</v>
      </c>
      <c r="D15243" s="15" t="s">
        <v>11105</v>
      </c>
      <c r="E15243">
        <v>144524</v>
      </c>
      <c r="F15243">
        <v>170033</v>
      </c>
      <c r="K15243" s="16">
        <f t="shared" si="755"/>
        <v>154640.68</v>
      </c>
      <c r="L15243" s="16">
        <f t="shared" si="757"/>
        <v>162779.66315789474</v>
      </c>
      <c r="M15243" s="16">
        <f t="shared" si="756"/>
        <v>184976.88995215311</v>
      </c>
      <c r="N15243" t="e">
        <f>INDEX(XML!$A$2:$R$782,MATCH(C15243,XML!$D$2:$D$737,0),2)</f>
        <v>#N/A</v>
      </c>
    </row>
    <row r="15244" spans="1:14" ht="67.5" x14ac:dyDescent="0.2">
      <c r="A15244">
        <v>33687</v>
      </c>
      <c r="B15244" t="s">
        <v>11114</v>
      </c>
      <c r="C15244" s="15" t="s">
        <v>11115</v>
      </c>
      <c r="D15244" s="15" t="s">
        <v>11116</v>
      </c>
      <c r="E15244">
        <v>67574</v>
      </c>
      <c r="F15244">
        <v>79504</v>
      </c>
      <c r="H15244">
        <v>1</v>
      </c>
      <c r="K15244" s="16">
        <f t="shared" si="755"/>
        <v>72304.179999999993</v>
      </c>
      <c r="L15244" s="16">
        <f t="shared" si="757"/>
        <v>76109.663157894727</v>
      </c>
      <c r="M15244" s="16">
        <f t="shared" si="756"/>
        <v>86488.253588516731</v>
      </c>
      <c r="N15244" t="e">
        <f>INDEX(XML!$A$2:$R$782,MATCH(C15244,XML!$D$2:$D$737,0),2)</f>
        <v>#N/A</v>
      </c>
    </row>
    <row r="15245" spans="1:14" ht="67.5" x14ac:dyDescent="0.2">
      <c r="A15245">
        <v>33688</v>
      </c>
      <c r="B15245" t="s">
        <v>11111</v>
      </c>
      <c r="C15245" s="15" t="s">
        <v>11112</v>
      </c>
      <c r="D15245" s="15" t="s">
        <v>11113</v>
      </c>
      <c r="E15245">
        <v>66027</v>
      </c>
      <c r="F15245">
        <v>77680</v>
      </c>
      <c r="H15245">
        <v>3</v>
      </c>
      <c r="K15245" s="16">
        <f t="shared" si="755"/>
        <v>70648.89</v>
      </c>
      <c r="L15245" s="16">
        <f t="shared" si="757"/>
        <v>74367.252631578944</v>
      </c>
      <c r="M15245" s="16">
        <f t="shared" si="756"/>
        <v>84508.241626794261</v>
      </c>
      <c r="N15245" t="e">
        <f>INDEX(XML!$A$2:$R$782,MATCH(C15245,XML!$D$2:$D$737,0),2)</f>
        <v>#N/A</v>
      </c>
    </row>
    <row r="15246" spans="1:14" ht="67.5" x14ac:dyDescent="0.2">
      <c r="A15246">
        <v>33689</v>
      </c>
      <c r="B15246" t="s">
        <v>11108</v>
      </c>
      <c r="C15246" s="15" t="s">
        <v>11109</v>
      </c>
      <c r="D15246" s="15" t="s">
        <v>11110</v>
      </c>
      <c r="E15246">
        <v>66027</v>
      </c>
      <c r="F15246">
        <v>77680</v>
      </c>
      <c r="H15246">
        <v>2</v>
      </c>
      <c r="K15246" s="16">
        <f t="shared" si="755"/>
        <v>70648.89</v>
      </c>
      <c r="L15246" s="16">
        <f t="shared" si="757"/>
        <v>74367.252631578944</v>
      </c>
      <c r="M15246" s="16">
        <f t="shared" si="756"/>
        <v>84508.241626794261</v>
      </c>
      <c r="N15246" t="e">
        <f>INDEX(XML!$A$2:$R$782,MATCH(C15246,XML!$D$2:$D$737,0),2)</f>
        <v>#N/A</v>
      </c>
    </row>
    <row r="15247" spans="1:14" ht="67.5" x14ac:dyDescent="0.2">
      <c r="A15247">
        <v>33690</v>
      </c>
      <c r="B15247" t="s">
        <v>11117</v>
      </c>
      <c r="C15247" s="15" t="s">
        <v>11118</v>
      </c>
      <c r="D15247" s="15" t="s">
        <v>11119</v>
      </c>
      <c r="E15247">
        <v>66027</v>
      </c>
      <c r="F15247">
        <v>77680</v>
      </c>
      <c r="K15247" s="16">
        <f t="shared" si="755"/>
        <v>70648.89</v>
      </c>
      <c r="L15247" s="16">
        <f t="shared" si="757"/>
        <v>74367.252631578944</v>
      </c>
      <c r="M15247" s="16">
        <f t="shared" si="756"/>
        <v>84508.241626794261</v>
      </c>
      <c r="N15247" t="e">
        <f>INDEX(XML!$A$2:$R$782,MATCH(C15247,XML!$D$2:$D$737,0),2)</f>
        <v>#N/A</v>
      </c>
    </row>
    <row r="15248" spans="1:14" ht="56.25" x14ac:dyDescent="0.2">
      <c r="A15248">
        <v>44020</v>
      </c>
      <c r="B15248" t="s">
        <v>11260</v>
      </c>
      <c r="C15248" s="15" t="s">
        <v>11261</v>
      </c>
      <c r="D15248" s="15" t="s">
        <v>11262</v>
      </c>
      <c r="E15248">
        <v>333154</v>
      </c>
      <c r="F15248">
        <v>391956</v>
      </c>
      <c r="H15248">
        <v>1</v>
      </c>
      <c r="K15248" s="16">
        <f t="shared" si="755"/>
        <v>356474.78</v>
      </c>
      <c r="L15248" s="16">
        <f t="shared" si="757"/>
        <v>375236.61052631581</v>
      </c>
      <c r="M15248" s="16">
        <f t="shared" si="756"/>
        <v>426405.23923444975</v>
      </c>
      <c r="N15248" t="e">
        <f>INDEX(XML!$A$2:$R$782,MATCH(C15248,XML!$D$2:$D$737,0),2)</f>
        <v>#N/A</v>
      </c>
    </row>
    <row r="15249" spans="1:14" ht="56.25" x14ac:dyDescent="0.2">
      <c r="A15249">
        <v>40713</v>
      </c>
      <c r="B15249" t="s">
        <v>11281</v>
      </c>
      <c r="C15249" s="15" t="s">
        <v>11282</v>
      </c>
      <c r="D15249" s="15" t="s">
        <v>11283</v>
      </c>
      <c r="E15249">
        <v>207788</v>
      </c>
      <c r="F15249">
        <v>244461</v>
      </c>
      <c r="H15249">
        <v>1</v>
      </c>
      <c r="K15249" s="16">
        <f t="shared" si="755"/>
        <v>222333.16</v>
      </c>
      <c r="L15249" s="16">
        <f t="shared" si="757"/>
        <v>234034.90526315788</v>
      </c>
      <c r="M15249" s="16">
        <f t="shared" si="756"/>
        <v>265948.75598086126</v>
      </c>
      <c r="N15249" t="e">
        <f>INDEX(XML!$A$2:$R$782,MATCH(C15249,XML!$D$2:$D$737,0),2)</f>
        <v>#N/A</v>
      </c>
    </row>
    <row r="15250" spans="1:14" ht="45" x14ac:dyDescent="0.2">
      <c r="A15250">
        <v>42282</v>
      </c>
      <c r="B15250" t="s">
        <v>11284</v>
      </c>
      <c r="C15250" s="15" t="s">
        <v>11285</v>
      </c>
      <c r="D15250" s="15" t="s">
        <v>11286</v>
      </c>
      <c r="E15250">
        <v>174919</v>
      </c>
      <c r="F15250">
        <v>205792</v>
      </c>
      <c r="H15250">
        <v>1</v>
      </c>
      <c r="K15250" s="16">
        <f t="shared" si="755"/>
        <v>187163.33000000002</v>
      </c>
      <c r="L15250" s="16">
        <f t="shared" si="757"/>
        <v>197014.03157894738</v>
      </c>
      <c r="M15250" s="16">
        <f t="shared" si="756"/>
        <v>223879.58133971292</v>
      </c>
      <c r="N15250" t="e">
        <f>INDEX(XML!$A$2:$R$782,MATCH(C15250,XML!$D$2:$D$737,0),2)</f>
        <v>#N/A</v>
      </c>
    </row>
    <row r="15251" spans="1:14" ht="45" x14ac:dyDescent="0.2">
      <c r="A15251">
        <v>42707</v>
      </c>
      <c r="B15251" t="s">
        <v>11302</v>
      </c>
      <c r="C15251" s="15" t="s">
        <v>11303</v>
      </c>
      <c r="D15251" s="15" t="s">
        <v>11304</v>
      </c>
      <c r="E15251">
        <v>207788</v>
      </c>
      <c r="F15251">
        <v>244461</v>
      </c>
      <c r="H15251">
        <v>2</v>
      </c>
      <c r="K15251" s="16">
        <f t="shared" si="755"/>
        <v>222333.16</v>
      </c>
      <c r="L15251" s="16">
        <f t="shared" si="757"/>
        <v>234034.90526315788</v>
      </c>
      <c r="M15251" s="16">
        <f t="shared" si="756"/>
        <v>265948.75598086126</v>
      </c>
      <c r="N15251" t="e">
        <f>INDEX(XML!$A$2:$R$782,MATCH(C15251,XML!$D$2:$D$737,0),2)</f>
        <v>#N/A</v>
      </c>
    </row>
    <row r="15252" spans="1:14" ht="67.5" x14ac:dyDescent="0.2">
      <c r="A15252">
        <v>43972</v>
      </c>
      <c r="B15252" t="s">
        <v>11305</v>
      </c>
      <c r="C15252" s="15" t="s">
        <v>11306</v>
      </c>
      <c r="D15252" s="15" t="s">
        <v>11307</v>
      </c>
      <c r="E15252">
        <v>169484</v>
      </c>
      <c r="F15252">
        <v>199397</v>
      </c>
      <c r="K15252" s="16">
        <f t="shared" ref="K15252:K15269" si="758">IF(E15252&gt;49999,E15252+E15252*0.07,IF(E15252&lt;=49999,E15252+E15252*0.12))</f>
        <v>181347.88</v>
      </c>
      <c r="L15252" s="16">
        <f t="shared" si="757"/>
        <v>190892.50526315789</v>
      </c>
      <c r="M15252" s="16">
        <f t="shared" ref="M15252:M15269" si="759">IF(COUNTIF(C15252,"*Dahua*"),F15252-10,L15252*100/88)</f>
        <v>216923.3014354067</v>
      </c>
      <c r="N15252" t="e">
        <f>INDEX(XML!$A$2:$R$782,MATCH(C15252,XML!$D$2:$D$737,0),2)</f>
        <v>#N/A</v>
      </c>
    </row>
    <row r="15253" spans="1:14" ht="56.25" x14ac:dyDescent="0.2">
      <c r="A15253">
        <v>35437</v>
      </c>
      <c r="B15253" t="s">
        <v>11275</v>
      </c>
      <c r="C15253" s="15" t="s">
        <v>11276</v>
      </c>
      <c r="D15253" s="15" t="s">
        <v>11277</v>
      </c>
      <c r="E15253">
        <v>74985</v>
      </c>
      <c r="F15253">
        <v>88219</v>
      </c>
      <c r="H15253">
        <v>23</v>
      </c>
      <c r="K15253" s="16">
        <f t="shared" si="758"/>
        <v>80233.95</v>
      </c>
      <c r="L15253" s="16">
        <f t="shared" si="757"/>
        <v>84456.789473684214</v>
      </c>
      <c r="M15253" s="16">
        <f t="shared" si="759"/>
        <v>95973.624401913868</v>
      </c>
      <c r="N15253" t="e">
        <f>INDEX(XML!$A$2:$R$782,MATCH(C15253,XML!$D$2:$D$737,0),2)</f>
        <v>#N/A</v>
      </c>
    </row>
    <row r="15254" spans="1:14" ht="45" x14ac:dyDescent="0.2">
      <c r="A15254">
        <v>35872</v>
      </c>
      <c r="B15254" t="s">
        <v>11287</v>
      </c>
      <c r="C15254" s="15" t="s">
        <v>11288</v>
      </c>
      <c r="D15254" s="15" t="s">
        <v>11289</v>
      </c>
      <c r="E15254">
        <v>71008</v>
      </c>
      <c r="F15254">
        <v>83541</v>
      </c>
      <c r="H15254">
        <v>10</v>
      </c>
      <c r="K15254" s="16">
        <f t="shared" si="758"/>
        <v>75978.559999999998</v>
      </c>
      <c r="L15254" s="16">
        <f t="shared" si="757"/>
        <v>79977.431578947362</v>
      </c>
      <c r="M15254" s="16">
        <f t="shared" si="759"/>
        <v>90883.444976076542</v>
      </c>
      <c r="N15254" t="e">
        <f>INDEX(XML!$A$2:$R$782,MATCH(C15254,XML!$D$2:$D$737,0),2)</f>
        <v>#N/A</v>
      </c>
    </row>
    <row r="15255" spans="1:14" ht="56.25" x14ac:dyDescent="0.2">
      <c r="A15255">
        <v>36630</v>
      </c>
      <c r="B15255" t="s">
        <v>11278</v>
      </c>
      <c r="C15255" s="15" t="s">
        <v>11279</v>
      </c>
      <c r="D15255" s="15" t="s">
        <v>11280</v>
      </c>
      <c r="E15255">
        <v>416060</v>
      </c>
      <c r="F15255">
        <v>489494</v>
      </c>
      <c r="H15255">
        <v>23</v>
      </c>
      <c r="K15255" s="16">
        <f t="shared" si="758"/>
        <v>445184.2</v>
      </c>
      <c r="L15255" s="16">
        <f t="shared" si="757"/>
        <v>468614.94736842107</v>
      </c>
      <c r="M15255" s="16">
        <f t="shared" si="759"/>
        <v>532516.98564593296</v>
      </c>
      <c r="N15255" t="e">
        <f>INDEX(XML!$A$2:$R$782,MATCH(C15255,XML!$D$2:$D$737,0),2)</f>
        <v>#N/A</v>
      </c>
    </row>
    <row r="15256" spans="1:14" ht="45" x14ac:dyDescent="0.2">
      <c r="A15256">
        <v>32354</v>
      </c>
      <c r="B15256" t="s">
        <v>19161</v>
      </c>
      <c r="C15256" s="15" t="s">
        <v>19162</v>
      </c>
      <c r="D15256" s="15" t="s">
        <v>19163</v>
      </c>
      <c r="E15256">
        <v>66101</v>
      </c>
      <c r="F15256">
        <v>77769</v>
      </c>
      <c r="K15256" s="16">
        <f t="shared" si="758"/>
        <v>70728.070000000007</v>
      </c>
      <c r="L15256" s="16">
        <f t="shared" si="757"/>
        <v>74450.600000000006</v>
      </c>
      <c r="M15256" s="16">
        <f t="shared" si="759"/>
        <v>84602.954545454559</v>
      </c>
      <c r="N15256" t="e">
        <f>INDEX(XML!$A$2:$R$782,MATCH(C15256,XML!$D$2:$D$737,0),2)</f>
        <v>#N/A</v>
      </c>
    </row>
    <row r="15257" spans="1:14" ht="56.25" x14ac:dyDescent="0.2">
      <c r="A15257">
        <v>32458</v>
      </c>
      <c r="B15257" t="s">
        <v>35647</v>
      </c>
      <c r="C15257" s="15" t="s">
        <v>35648</v>
      </c>
      <c r="D15257" s="15" t="s">
        <v>35649</v>
      </c>
      <c r="E15257">
        <v>44709</v>
      </c>
      <c r="F15257">
        <v>52600</v>
      </c>
      <c r="H15257" t="s">
        <v>746</v>
      </c>
      <c r="K15257" s="16">
        <f t="shared" si="758"/>
        <v>50074.080000000002</v>
      </c>
      <c r="L15257" s="16">
        <f t="shared" si="757"/>
        <v>52709.557894736841</v>
      </c>
      <c r="M15257" s="16">
        <f t="shared" si="759"/>
        <v>59897.224880382775</v>
      </c>
      <c r="N15257" t="e">
        <f>INDEX(XML!$A$2:$R$782,MATCH(C15257,XML!$D$2:$D$737,0),2)</f>
        <v>#N/A</v>
      </c>
    </row>
    <row r="15258" spans="1:14" ht="56.25" x14ac:dyDescent="0.2">
      <c r="A15258">
        <v>32459</v>
      </c>
      <c r="B15258" t="s">
        <v>35650</v>
      </c>
      <c r="C15258" s="15" t="s">
        <v>35651</v>
      </c>
      <c r="D15258" s="15" t="s">
        <v>35652</v>
      </c>
      <c r="E15258">
        <v>59608</v>
      </c>
      <c r="F15258">
        <v>70130</v>
      </c>
      <c r="H15258" t="s">
        <v>746</v>
      </c>
      <c r="K15258" s="16">
        <f t="shared" si="758"/>
        <v>63780.56</v>
      </c>
      <c r="L15258" s="16">
        <f t="shared" si="757"/>
        <v>67137.431578947362</v>
      </c>
      <c r="M15258" s="16">
        <f t="shared" si="759"/>
        <v>76292.535885167454</v>
      </c>
      <c r="N15258" t="e">
        <f>INDEX(XML!$A$2:$R$782,MATCH(C15258,XML!$D$2:$D$737,0),2)</f>
        <v>#N/A</v>
      </c>
    </row>
    <row r="15259" spans="1:14" ht="56.25" x14ac:dyDescent="0.2">
      <c r="A15259">
        <v>32460</v>
      </c>
      <c r="B15259" t="s">
        <v>35653</v>
      </c>
      <c r="C15259" s="15" t="s">
        <v>35654</v>
      </c>
      <c r="D15259" s="15" t="s">
        <v>35655</v>
      </c>
      <c r="E15259">
        <v>61199</v>
      </c>
      <c r="F15259">
        <v>72000</v>
      </c>
      <c r="H15259" t="s">
        <v>746</v>
      </c>
      <c r="K15259" s="16">
        <f t="shared" si="758"/>
        <v>65482.93</v>
      </c>
      <c r="L15259" s="16">
        <f t="shared" si="757"/>
        <v>68929.399999999994</v>
      </c>
      <c r="M15259" s="16">
        <f t="shared" si="759"/>
        <v>78328.863636363632</v>
      </c>
      <c r="N15259" t="e">
        <f>INDEX(XML!$A$2:$R$782,MATCH(C15259,XML!$D$2:$D$737,0),2)</f>
        <v>#N/A</v>
      </c>
    </row>
    <row r="15260" spans="1:14" ht="56.25" x14ac:dyDescent="0.2">
      <c r="A15260">
        <v>32461</v>
      </c>
      <c r="B15260" t="s">
        <v>35656</v>
      </c>
      <c r="C15260" s="15" t="s">
        <v>35657</v>
      </c>
      <c r="D15260" s="15" t="s">
        <v>35658</v>
      </c>
      <c r="E15260">
        <v>59608</v>
      </c>
      <c r="F15260">
        <v>70130</v>
      </c>
      <c r="H15260" t="s">
        <v>746</v>
      </c>
      <c r="K15260" s="16">
        <f t="shared" si="758"/>
        <v>63780.56</v>
      </c>
      <c r="L15260" s="16">
        <f t="shared" si="757"/>
        <v>67137.431578947362</v>
      </c>
      <c r="M15260" s="16">
        <f t="shared" si="759"/>
        <v>76292.535885167454</v>
      </c>
      <c r="N15260" t="e">
        <f>INDEX(XML!$A$2:$R$782,MATCH(C15260,XML!$D$2:$D$737,0),2)</f>
        <v>#N/A</v>
      </c>
    </row>
    <row r="15261" spans="1:14" ht="56.25" x14ac:dyDescent="0.2">
      <c r="A15261">
        <v>40622</v>
      </c>
      <c r="B15261" t="s">
        <v>35659</v>
      </c>
      <c r="C15261" s="15" t="s">
        <v>35660</v>
      </c>
      <c r="D15261" s="15" t="s">
        <v>35661</v>
      </c>
      <c r="E15261">
        <v>517116</v>
      </c>
      <c r="F15261">
        <v>608388</v>
      </c>
      <c r="H15261">
        <v>2</v>
      </c>
      <c r="K15261" s="16">
        <f t="shared" si="758"/>
        <v>553314.12</v>
      </c>
      <c r="L15261" s="16">
        <f t="shared" si="757"/>
        <v>582435.91578947369</v>
      </c>
      <c r="M15261" s="16">
        <f t="shared" si="759"/>
        <v>661858.99521531095</v>
      </c>
      <c r="N15261" t="e">
        <f>INDEX(XML!$A$2:$R$782,MATCH(C15261,XML!$D$2:$D$737,0),2)</f>
        <v>#N/A</v>
      </c>
    </row>
    <row r="15262" spans="1:14" ht="56.25" x14ac:dyDescent="0.2">
      <c r="A15262">
        <v>40623</v>
      </c>
      <c r="B15262" t="s">
        <v>35662</v>
      </c>
      <c r="C15262" s="15" t="s">
        <v>35663</v>
      </c>
      <c r="D15262" s="15" t="s">
        <v>35664</v>
      </c>
      <c r="E15262">
        <v>517116</v>
      </c>
      <c r="F15262">
        <v>608388</v>
      </c>
      <c r="H15262">
        <v>2</v>
      </c>
      <c r="K15262" s="16">
        <f t="shared" si="758"/>
        <v>553314.12</v>
      </c>
      <c r="L15262" s="16">
        <f t="shared" si="757"/>
        <v>582435.91578947369</v>
      </c>
      <c r="M15262" s="16">
        <f t="shared" si="759"/>
        <v>661858.99521531095</v>
      </c>
      <c r="N15262" t="e">
        <f>INDEX(XML!$A$2:$R$782,MATCH(C15262,XML!$D$2:$D$737,0),2)</f>
        <v>#N/A</v>
      </c>
    </row>
    <row r="15263" spans="1:14" ht="56.25" x14ac:dyDescent="0.2">
      <c r="A15263">
        <v>40624</v>
      </c>
      <c r="B15263" t="s">
        <v>35665</v>
      </c>
      <c r="C15263" s="15" t="s">
        <v>35666</v>
      </c>
      <c r="D15263" s="15" t="s">
        <v>35667</v>
      </c>
      <c r="E15263">
        <v>517116</v>
      </c>
      <c r="F15263">
        <v>608388</v>
      </c>
      <c r="H15263">
        <v>4</v>
      </c>
      <c r="K15263" s="16">
        <f t="shared" si="758"/>
        <v>553314.12</v>
      </c>
      <c r="L15263" s="16">
        <f t="shared" si="757"/>
        <v>582435.91578947369</v>
      </c>
      <c r="M15263" s="16">
        <f t="shared" si="759"/>
        <v>661858.99521531095</v>
      </c>
      <c r="N15263" t="e">
        <f>INDEX(XML!$A$2:$R$782,MATCH(C15263,XML!$D$2:$D$737,0),2)</f>
        <v>#N/A</v>
      </c>
    </row>
    <row r="15264" spans="1:14" ht="56.25" x14ac:dyDescent="0.2">
      <c r="A15264">
        <v>40625</v>
      </c>
      <c r="B15264" t="s">
        <v>35668</v>
      </c>
      <c r="C15264" s="15" t="s">
        <v>35669</v>
      </c>
      <c r="D15264" s="15" t="s">
        <v>35670</v>
      </c>
      <c r="E15264">
        <v>517116</v>
      </c>
      <c r="F15264">
        <v>608388</v>
      </c>
      <c r="H15264">
        <v>3</v>
      </c>
      <c r="K15264" s="16">
        <f t="shared" si="758"/>
        <v>553314.12</v>
      </c>
      <c r="L15264" s="16">
        <f t="shared" si="757"/>
        <v>582435.91578947369</v>
      </c>
      <c r="M15264" s="16">
        <f t="shared" si="759"/>
        <v>661858.99521531095</v>
      </c>
      <c r="N15264" t="e">
        <f>INDEX(XML!$A$2:$R$782,MATCH(C15264,XML!$D$2:$D$737,0),2)</f>
        <v>#N/A</v>
      </c>
    </row>
    <row r="15265" spans="1:14" ht="67.5" x14ac:dyDescent="0.2">
      <c r="A15265">
        <v>32419</v>
      </c>
      <c r="B15265" t="s">
        <v>35671</v>
      </c>
      <c r="C15265" s="15" t="s">
        <v>35672</v>
      </c>
      <c r="D15265" s="15" t="s">
        <v>41276</v>
      </c>
      <c r="E15265">
        <v>120200</v>
      </c>
      <c r="F15265">
        <v>141416</v>
      </c>
      <c r="H15265" t="s">
        <v>746</v>
      </c>
      <c r="K15265" s="16">
        <f t="shared" si="758"/>
        <v>128614</v>
      </c>
      <c r="L15265" s="16">
        <f t="shared" si="757"/>
        <v>135383.15789473685</v>
      </c>
      <c r="M15265" s="16">
        <f t="shared" si="759"/>
        <v>153844.49760765553</v>
      </c>
      <c r="N15265" t="e">
        <f>INDEX(XML!$A$2:$R$782,MATCH(C15265,XML!$D$2:$D$737,0),2)</f>
        <v>#N/A</v>
      </c>
    </row>
    <row r="15266" spans="1:14" ht="78.75" x14ac:dyDescent="0.2">
      <c r="A15266">
        <v>32412</v>
      </c>
      <c r="B15266" t="s">
        <v>35673</v>
      </c>
      <c r="C15266" s="15" t="s">
        <v>35674</v>
      </c>
      <c r="D15266" s="15" t="s">
        <v>35675</v>
      </c>
      <c r="E15266">
        <v>467501</v>
      </c>
      <c r="F15266">
        <v>550014</v>
      </c>
      <c r="H15266">
        <v>14</v>
      </c>
      <c r="K15266" s="16">
        <f t="shared" si="758"/>
        <v>500226.07</v>
      </c>
      <c r="L15266" s="16">
        <f t="shared" si="757"/>
        <v>526553.75789473683</v>
      </c>
      <c r="M15266" s="16">
        <f t="shared" si="759"/>
        <v>598356.54306220089</v>
      </c>
      <c r="N15266" t="e">
        <f>INDEX(XML!$A$2:$R$782,MATCH(C15266,XML!$D$2:$D$737,0),2)</f>
        <v>#N/A</v>
      </c>
    </row>
    <row r="15267" spans="1:14" ht="56.25" x14ac:dyDescent="0.2">
      <c r="A15267">
        <v>32424</v>
      </c>
      <c r="B15267" t="s">
        <v>35676</v>
      </c>
      <c r="C15267" s="15" t="s">
        <v>35677</v>
      </c>
      <c r="D15267" s="15" t="s">
        <v>35678</v>
      </c>
      <c r="E15267">
        <v>43607</v>
      </c>
      <c r="F15267">
        <v>51304</v>
      </c>
      <c r="H15267" t="s">
        <v>746</v>
      </c>
      <c r="K15267" s="16">
        <f t="shared" si="758"/>
        <v>48839.839999999997</v>
      </c>
      <c r="L15267" s="16">
        <f t="shared" si="757"/>
        <v>51410.357894736844</v>
      </c>
      <c r="M15267" s="16">
        <f t="shared" si="759"/>
        <v>58420.861244019143</v>
      </c>
      <c r="N15267" t="e">
        <f>INDEX(XML!$A$2:$R$782,MATCH(C15267,XML!$D$2:$D$737,0),2)</f>
        <v>#N/A</v>
      </c>
    </row>
    <row r="15268" spans="1:14" ht="56.25" x14ac:dyDescent="0.2">
      <c r="A15268">
        <v>32425</v>
      </c>
      <c r="B15268" t="s">
        <v>35679</v>
      </c>
      <c r="C15268" s="15" t="s">
        <v>35680</v>
      </c>
      <c r="D15268" s="15" t="s">
        <v>35681</v>
      </c>
      <c r="E15268">
        <v>51278</v>
      </c>
      <c r="F15268">
        <v>60328</v>
      </c>
      <c r="H15268" t="s">
        <v>746</v>
      </c>
      <c r="K15268" s="16">
        <f t="shared" si="758"/>
        <v>54867.46</v>
      </c>
      <c r="L15268" s="16">
        <f t="shared" si="757"/>
        <v>57755.221052631576</v>
      </c>
      <c r="M15268" s="16">
        <f t="shared" si="759"/>
        <v>65630.933014354072</v>
      </c>
      <c r="N15268" t="e">
        <f>INDEX(XML!$A$2:$R$782,MATCH(C15268,XML!$D$2:$D$737,0),2)</f>
        <v>#N/A</v>
      </c>
    </row>
    <row r="15269" spans="1:14" ht="56.25" x14ac:dyDescent="0.2">
      <c r="A15269">
        <v>32426</v>
      </c>
      <c r="B15269" t="s">
        <v>35682</v>
      </c>
      <c r="C15269" s="15" t="s">
        <v>35683</v>
      </c>
      <c r="D15269" s="15" t="s">
        <v>35684</v>
      </c>
      <c r="E15269">
        <v>51278</v>
      </c>
      <c r="F15269">
        <v>60328</v>
      </c>
      <c r="H15269" t="s">
        <v>746</v>
      </c>
      <c r="K15269" s="16">
        <f t="shared" si="758"/>
        <v>54867.46</v>
      </c>
      <c r="L15269" s="16">
        <f t="shared" si="757"/>
        <v>57755.221052631576</v>
      </c>
      <c r="M15269" s="16">
        <f t="shared" si="759"/>
        <v>65630.933014354072</v>
      </c>
      <c r="N15269" t="e">
        <f>INDEX(XML!$A$2:$R$782,MATCH(C15269,XML!$D$2:$D$737,0),2)</f>
        <v>#N/A</v>
      </c>
    </row>
    <row r="15270" spans="1:14" ht="56.25" x14ac:dyDescent="0.2">
      <c r="A15270">
        <v>32427</v>
      </c>
      <c r="B15270" t="s">
        <v>35685</v>
      </c>
      <c r="C15270" s="15" t="s">
        <v>35686</v>
      </c>
      <c r="D15270" s="15" t="s">
        <v>35687</v>
      </c>
      <c r="E15270">
        <v>53072</v>
      </c>
      <c r="F15270">
        <v>62439</v>
      </c>
      <c r="H15270" t="s">
        <v>746</v>
      </c>
      <c r="K15270" s="16">
        <f t="shared" ref="K15270:K15301" si="760">IF(E15270&gt;49999,E15270+E15270*0.07,IF(E15270&lt;=49999,E15270+E15270*0.12))</f>
        <v>56787.040000000001</v>
      </c>
      <c r="L15270" s="16">
        <f t="shared" si="757"/>
        <v>59775.831578947371</v>
      </c>
      <c r="M15270" s="16">
        <f t="shared" ref="M15270:M15301" si="761">IF(COUNTIF(C15270,"*Dahua*"),F15270-10,L15270*100/88)</f>
        <v>67927.081339712924</v>
      </c>
      <c r="N15270" t="e">
        <f>INDEX(XML!$A$2:$R$782,MATCH(C15270,XML!$D$2:$D$737,0),2)</f>
        <v>#N/A</v>
      </c>
    </row>
    <row r="15271" spans="1:14" ht="90" x14ac:dyDescent="0.2">
      <c r="A15271">
        <v>32428</v>
      </c>
      <c r="B15271" t="s">
        <v>35688</v>
      </c>
      <c r="C15271" s="15" t="s">
        <v>35689</v>
      </c>
      <c r="D15271" s="15" t="s">
        <v>35690</v>
      </c>
      <c r="E15271">
        <v>127130</v>
      </c>
      <c r="F15271">
        <v>149568</v>
      </c>
      <c r="H15271" t="s">
        <v>746</v>
      </c>
      <c r="K15271" s="16">
        <f t="shared" si="760"/>
        <v>136029.1</v>
      </c>
      <c r="L15271" s="16">
        <f t="shared" si="757"/>
        <v>143188.52631578947</v>
      </c>
      <c r="M15271" s="16">
        <f t="shared" si="761"/>
        <v>162714.23444976076</v>
      </c>
      <c r="N15271" t="e">
        <f>INDEX(XML!$A$2:$R$782,MATCH(C15271,XML!$D$2:$D$737,0),2)</f>
        <v>#N/A</v>
      </c>
    </row>
    <row r="15272" spans="1:14" ht="56.25" x14ac:dyDescent="0.2">
      <c r="A15272">
        <v>32429</v>
      </c>
      <c r="B15272" t="s">
        <v>35691</v>
      </c>
      <c r="C15272" s="15" t="s">
        <v>35692</v>
      </c>
      <c r="D15272" s="15" t="s">
        <v>35693</v>
      </c>
      <c r="E15272">
        <v>130601</v>
      </c>
      <c r="F15272">
        <v>153655</v>
      </c>
      <c r="H15272">
        <v>18</v>
      </c>
      <c r="K15272" s="16">
        <f t="shared" si="760"/>
        <v>139743.07</v>
      </c>
      <c r="L15272" s="16">
        <f t="shared" si="757"/>
        <v>147097.96842105262</v>
      </c>
      <c r="M15272" s="16">
        <f t="shared" si="761"/>
        <v>167156.78229665069</v>
      </c>
      <c r="N15272" t="e">
        <f>INDEX(XML!$A$2:$R$782,MATCH(C15272,XML!$D$2:$D$737,0),2)</f>
        <v>#N/A</v>
      </c>
    </row>
    <row r="15273" spans="1:14" ht="56.25" x14ac:dyDescent="0.2">
      <c r="A15273">
        <v>32430</v>
      </c>
      <c r="B15273" t="s">
        <v>35694</v>
      </c>
      <c r="C15273" s="15" t="s">
        <v>35695</v>
      </c>
      <c r="D15273" s="15" t="s">
        <v>35696</v>
      </c>
      <c r="E15273">
        <v>162046</v>
      </c>
      <c r="F15273">
        <v>190648</v>
      </c>
      <c r="H15273">
        <v>7</v>
      </c>
      <c r="K15273" s="16">
        <f t="shared" si="760"/>
        <v>173389.22</v>
      </c>
      <c r="L15273" s="16">
        <f t="shared" si="757"/>
        <v>182514.96842105262</v>
      </c>
      <c r="M15273" s="16">
        <f t="shared" si="761"/>
        <v>207403.37320574161</v>
      </c>
      <c r="N15273" t="e">
        <f>INDEX(XML!$A$2:$R$782,MATCH(C15273,XML!$D$2:$D$737,0),2)</f>
        <v>#N/A</v>
      </c>
    </row>
    <row r="15274" spans="1:14" ht="56.25" x14ac:dyDescent="0.2">
      <c r="A15274">
        <v>32431</v>
      </c>
      <c r="B15274" t="s">
        <v>35697</v>
      </c>
      <c r="C15274" s="15" t="s">
        <v>35698</v>
      </c>
      <c r="D15274" s="15" t="s">
        <v>35699</v>
      </c>
      <c r="E15274">
        <v>184639</v>
      </c>
      <c r="F15274">
        <v>217226</v>
      </c>
      <c r="H15274">
        <v>18</v>
      </c>
      <c r="K15274" s="16">
        <f t="shared" si="760"/>
        <v>197563.73</v>
      </c>
      <c r="L15274" s="16">
        <f t="shared" si="757"/>
        <v>207961.82105263157</v>
      </c>
      <c r="M15274" s="16">
        <f t="shared" si="761"/>
        <v>236320.2511961722</v>
      </c>
      <c r="N15274" t="e">
        <f>INDEX(XML!$A$2:$R$782,MATCH(C15274,XML!$D$2:$D$737,0),2)</f>
        <v>#N/A</v>
      </c>
    </row>
    <row r="15275" spans="1:14" ht="56.25" x14ac:dyDescent="0.2">
      <c r="A15275">
        <v>32432</v>
      </c>
      <c r="B15275" t="s">
        <v>35700</v>
      </c>
      <c r="C15275" s="15" t="s">
        <v>35701</v>
      </c>
      <c r="D15275" s="15" t="s">
        <v>35702</v>
      </c>
      <c r="E15275">
        <v>172624</v>
      </c>
      <c r="F15275">
        <v>203093</v>
      </c>
      <c r="H15275">
        <v>14</v>
      </c>
      <c r="K15275" s="16">
        <f t="shared" si="760"/>
        <v>184707.68</v>
      </c>
      <c r="L15275" s="16">
        <f t="shared" si="757"/>
        <v>194429.13684210528</v>
      </c>
      <c r="M15275" s="16">
        <f t="shared" si="761"/>
        <v>220942.20095693783</v>
      </c>
      <c r="N15275" t="e">
        <f>INDEX(XML!$A$2:$R$782,MATCH(C15275,XML!$D$2:$D$737,0),2)</f>
        <v>#N/A</v>
      </c>
    </row>
    <row r="15276" spans="1:14" ht="45" x14ac:dyDescent="0.2">
      <c r="A15276">
        <v>42292</v>
      </c>
      <c r="B15276" t="s">
        <v>35703</v>
      </c>
      <c r="C15276" s="15" t="s">
        <v>35704</v>
      </c>
      <c r="D15276" s="15" t="s">
        <v>35705</v>
      </c>
      <c r="E15276">
        <v>498361</v>
      </c>
      <c r="F15276">
        <v>586322</v>
      </c>
      <c r="K15276" s="16">
        <f t="shared" si="760"/>
        <v>533246.27</v>
      </c>
      <c r="L15276" s="16">
        <f t="shared" si="757"/>
        <v>561311.8631578947</v>
      </c>
      <c r="M15276" s="16">
        <f t="shared" si="761"/>
        <v>637854.38995215308</v>
      </c>
      <c r="N15276" t="e">
        <f>INDEX(XML!$A$2:$R$782,MATCH(C15276,XML!$D$2:$D$737,0),2)</f>
        <v>#N/A</v>
      </c>
    </row>
    <row r="15277" spans="1:14" ht="45" x14ac:dyDescent="0.2">
      <c r="A15277">
        <v>42293</v>
      </c>
      <c r="B15277" t="s">
        <v>35706</v>
      </c>
      <c r="C15277" s="15" t="s">
        <v>35707</v>
      </c>
      <c r="D15277" s="15" t="s">
        <v>35708</v>
      </c>
      <c r="E15277">
        <v>498361</v>
      </c>
      <c r="F15277">
        <v>586322</v>
      </c>
      <c r="K15277" s="16">
        <f t="shared" si="760"/>
        <v>533246.27</v>
      </c>
      <c r="L15277" s="16">
        <f t="shared" si="757"/>
        <v>561311.8631578947</v>
      </c>
      <c r="M15277" s="16">
        <f t="shared" si="761"/>
        <v>637854.38995215308</v>
      </c>
      <c r="N15277" t="e">
        <f>INDEX(XML!$A$2:$R$782,MATCH(C15277,XML!$D$2:$D$737,0),2)</f>
        <v>#N/A</v>
      </c>
    </row>
    <row r="15278" spans="1:14" ht="45" x14ac:dyDescent="0.2">
      <c r="A15278">
        <v>42294</v>
      </c>
      <c r="B15278" t="s">
        <v>35709</v>
      </c>
      <c r="C15278" s="15" t="s">
        <v>35710</v>
      </c>
      <c r="D15278" s="15" t="s">
        <v>35711</v>
      </c>
      <c r="E15278">
        <v>498361</v>
      </c>
      <c r="F15278">
        <v>586322</v>
      </c>
      <c r="K15278" s="16">
        <f t="shared" si="760"/>
        <v>533246.27</v>
      </c>
      <c r="L15278" s="16">
        <f t="shared" si="757"/>
        <v>561311.8631578947</v>
      </c>
      <c r="M15278" s="16">
        <f t="shared" si="761"/>
        <v>637854.38995215308</v>
      </c>
      <c r="N15278" t="e">
        <f>INDEX(XML!$A$2:$R$782,MATCH(C15278,XML!$D$2:$D$737,0),2)</f>
        <v>#N/A</v>
      </c>
    </row>
    <row r="15279" spans="1:14" ht="45" x14ac:dyDescent="0.2">
      <c r="A15279">
        <v>42295</v>
      </c>
      <c r="B15279" t="s">
        <v>35712</v>
      </c>
      <c r="C15279" s="15" t="s">
        <v>35713</v>
      </c>
      <c r="D15279" s="15" t="s">
        <v>35714</v>
      </c>
      <c r="E15279">
        <v>498361</v>
      </c>
      <c r="F15279">
        <v>586322</v>
      </c>
      <c r="H15279">
        <v>2</v>
      </c>
      <c r="K15279" s="16">
        <f t="shared" si="760"/>
        <v>533246.27</v>
      </c>
      <c r="L15279" s="16">
        <f t="shared" si="757"/>
        <v>561311.8631578947</v>
      </c>
      <c r="M15279" s="16">
        <f t="shared" si="761"/>
        <v>637854.38995215308</v>
      </c>
      <c r="N15279" t="e">
        <f>INDEX(XML!$A$2:$R$782,MATCH(C15279,XML!$D$2:$D$737,0),2)</f>
        <v>#N/A</v>
      </c>
    </row>
    <row r="15280" spans="1:14" ht="56.25" x14ac:dyDescent="0.2">
      <c r="A15280">
        <v>42296</v>
      </c>
      <c r="B15280" t="s">
        <v>35715</v>
      </c>
      <c r="C15280" s="15" t="s">
        <v>35716</v>
      </c>
      <c r="D15280" s="15" t="s">
        <v>35717</v>
      </c>
      <c r="E15280">
        <v>515804</v>
      </c>
      <c r="F15280">
        <v>606843</v>
      </c>
      <c r="H15280">
        <v>2</v>
      </c>
      <c r="K15280" s="16">
        <f t="shared" si="760"/>
        <v>551910.28</v>
      </c>
      <c r="L15280" s="16">
        <f t="shared" si="757"/>
        <v>580958.18947368418</v>
      </c>
      <c r="M15280" s="16">
        <f t="shared" si="761"/>
        <v>660179.76076555019</v>
      </c>
      <c r="N15280" t="e">
        <f>INDEX(XML!$A$2:$R$782,MATCH(C15280,XML!$D$2:$D$737,0),2)</f>
        <v>#N/A</v>
      </c>
    </row>
    <row r="15281" spans="1:14" ht="56.25" x14ac:dyDescent="0.2">
      <c r="A15281">
        <v>42297</v>
      </c>
      <c r="B15281" t="s">
        <v>35718</v>
      </c>
      <c r="C15281" s="15" t="s">
        <v>35719</v>
      </c>
      <c r="D15281" s="15" t="s">
        <v>35720</v>
      </c>
      <c r="E15281">
        <v>498361</v>
      </c>
      <c r="F15281">
        <v>586322</v>
      </c>
      <c r="H15281">
        <v>2</v>
      </c>
      <c r="K15281" s="16">
        <f t="shared" si="760"/>
        <v>533246.27</v>
      </c>
      <c r="L15281" s="16">
        <f t="shared" si="757"/>
        <v>561311.8631578947</v>
      </c>
      <c r="M15281" s="16">
        <f t="shared" si="761"/>
        <v>637854.38995215308</v>
      </c>
      <c r="N15281" t="e">
        <f>INDEX(XML!$A$2:$R$782,MATCH(C15281,XML!$D$2:$D$737,0),2)</f>
        <v>#N/A</v>
      </c>
    </row>
    <row r="15282" spans="1:14" ht="56.25" x14ac:dyDescent="0.2">
      <c r="A15282">
        <v>42298</v>
      </c>
      <c r="B15282" t="s">
        <v>35721</v>
      </c>
      <c r="C15282" s="15" t="s">
        <v>35722</v>
      </c>
      <c r="D15282" s="15" t="s">
        <v>35723</v>
      </c>
      <c r="E15282">
        <v>498361</v>
      </c>
      <c r="F15282">
        <v>586322</v>
      </c>
      <c r="H15282">
        <v>2</v>
      </c>
      <c r="K15282" s="16">
        <f t="shared" si="760"/>
        <v>533246.27</v>
      </c>
      <c r="L15282" s="16">
        <f t="shared" si="757"/>
        <v>561311.8631578947</v>
      </c>
      <c r="M15282" s="16">
        <f t="shared" si="761"/>
        <v>637854.38995215308</v>
      </c>
      <c r="N15282" t="e">
        <f>INDEX(XML!$A$2:$R$782,MATCH(C15282,XML!$D$2:$D$737,0),2)</f>
        <v>#N/A</v>
      </c>
    </row>
    <row r="15283" spans="1:14" ht="45" x14ac:dyDescent="0.2">
      <c r="A15283">
        <v>32355</v>
      </c>
      <c r="B15283" t="s">
        <v>35724</v>
      </c>
      <c r="C15283" s="15" t="s">
        <v>35725</v>
      </c>
      <c r="D15283" s="15" t="s">
        <v>35726</v>
      </c>
      <c r="E15283">
        <v>250187</v>
      </c>
      <c r="F15283">
        <v>294347</v>
      </c>
      <c r="H15283">
        <v>19</v>
      </c>
      <c r="K15283" s="16">
        <f t="shared" si="760"/>
        <v>267700.09000000003</v>
      </c>
      <c r="L15283" s="16">
        <f t="shared" si="757"/>
        <v>281789.56842105265</v>
      </c>
      <c r="M15283" s="16">
        <f t="shared" si="761"/>
        <v>320215.41866028711</v>
      </c>
      <c r="N15283" t="e">
        <f>INDEX(XML!$A$2:$R$782,MATCH(C15283,XML!$D$2:$D$737,0),2)</f>
        <v>#N/A</v>
      </c>
    </row>
    <row r="15284" spans="1:14" ht="67.5" x14ac:dyDescent="0.2">
      <c r="A15284">
        <v>32418</v>
      </c>
      <c r="B15284" t="s">
        <v>35727</v>
      </c>
      <c r="C15284" s="15" t="s">
        <v>35728</v>
      </c>
      <c r="D15284" s="15" t="s">
        <v>41277</v>
      </c>
      <c r="E15284">
        <v>227054</v>
      </c>
      <c r="F15284">
        <v>267128</v>
      </c>
      <c r="H15284" t="s">
        <v>746</v>
      </c>
      <c r="K15284" s="16">
        <f t="shared" si="760"/>
        <v>242947.78</v>
      </c>
      <c r="L15284" s="16">
        <f t="shared" si="757"/>
        <v>255734.50526315789</v>
      </c>
      <c r="M15284" s="16">
        <f t="shared" si="761"/>
        <v>290607.39234449761</v>
      </c>
      <c r="N15284" t="e">
        <f>INDEX(XML!$A$2:$R$782,MATCH(C15284,XML!$D$2:$D$737,0),2)</f>
        <v>#N/A</v>
      </c>
    </row>
    <row r="15285" spans="1:14" ht="45" x14ac:dyDescent="0.2">
      <c r="A15285">
        <v>32414</v>
      </c>
      <c r="B15285" t="s">
        <v>35729</v>
      </c>
      <c r="C15285" s="15" t="s">
        <v>35730</v>
      </c>
      <c r="D15285" s="15" t="s">
        <v>35731</v>
      </c>
      <c r="E15285">
        <v>49312</v>
      </c>
      <c r="F15285">
        <v>58017</v>
      </c>
      <c r="H15285" t="s">
        <v>746</v>
      </c>
      <c r="K15285" s="16">
        <f t="shared" si="760"/>
        <v>55229.440000000002</v>
      </c>
      <c r="L15285" s="16">
        <f t="shared" si="757"/>
        <v>58136.252631578951</v>
      </c>
      <c r="M15285" s="16">
        <f t="shared" si="761"/>
        <v>66063.923444976084</v>
      </c>
      <c r="N15285" t="e">
        <f>INDEX(XML!$A$2:$R$782,MATCH(C15285,XML!$D$2:$D$737,0),2)</f>
        <v>#N/A</v>
      </c>
    </row>
    <row r="15286" spans="1:14" ht="45" x14ac:dyDescent="0.2">
      <c r="A15286">
        <v>32415</v>
      </c>
      <c r="B15286" t="s">
        <v>35732</v>
      </c>
      <c r="C15286" s="15" t="s">
        <v>35733</v>
      </c>
      <c r="D15286" s="15" t="s">
        <v>35734</v>
      </c>
      <c r="E15286">
        <v>64780</v>
      </c>
      <c r="F15286">
        <v>76214</v>
      </c>
      <c r="H15286" t="s">
        <v>746</v>
      </c>
      <c r="K15286" s="16">
        <f t="shared" si="760"/>
        <v>69314.600000000006</v>
      </c>
      <c r="L15286" s="16">
        <f t="shared" si="757"/>
        <v>72962.736842105267</v>
      </c>
      <c r="M15286" s="16">
        <f t="shared" si="761"/>
        <v>82912.200956937799</v>
      </c>
      <c r="N15286" t="e">
        <f>INDEX(XML!$A$2:$R$782,MATCH(C15286,XML!$D$2:$D$737,0),2)</f>
        <v>#N/A</v>
      </c>
    </row>
    <row r="15287" spans="1:14" ht="45" x14ac:dyDescent="0.2">
      <c r="A15287">
        <v>32416</v>
      </c>
      <c r="B15287" t="s">
        <v>35735</v>
      </c>
      <c r="C15287" s="15" t="s">
        <v>35736</v>
      </c>
      <c r="D15287" s="15" t="s">
        <v>35737</v>
      </c>
      <c r="E15287">
        <v>66498</v>
      </c>
      <c r="F15287">
        <v>78233</v>
      </c>
      <c r="H15287" t="s">
        <v>746</v>
      </c>
      <c r="K15287" s="16">
        <f t="shared" si="760"/>
        <v>71152.86</v>
      </c>
      <c r="L15287" s="16">
        <f t="shared" si="757"/>
        <v>74897.747368421056</v>
      </c>
      <c r="M15287" s="16">
        <f t="shared" si="761"/>
        <v>85111.076555023916</v>
      </c>
      <c r="N15287" t="e">
        <f>INDEX(XML!$A$2:$R$782,MATCH(C15287,XML!$D$2:$D$737,0),2)</f>
        <v>#N/A</v>
      </c>
    </row>
    <row r="15288" spans="1:14" ht="45" x14ac:dyDescent="0.2">
      <c r="A15288">
        <v>32417</v>
      </c>
      <c r="B15288" t="s">
        <v>35738</v>
      </c>
      <c r="C15288" s="15" t="s">
        <v>35739</v>
      </c>
      <c r="D15288" s="15" t="s">
        <v>35740</v>
      </c>
      <c r="E15288">
        <v>64780</v>
      </c>
      <c r="F15288">
        <v>76214</v>
      </c>
      <c r="H15288" t="s">
        <v>746</v>
      </c>
      <c r="K15288" s="16">
        <f t="shared" si="760"/>
        <v>69314.600000000006</v>
      </c>
      <c r="L15288" s="16">
        <f t="shared" si="757"/>
        <v>72962.736842105267</v>
      </c>
      <c r="M15288" s="16">
        <f t="shared" si="761"/>
        <v>82912.200956937799</v>
      </c>
      <c r="N15288" t="e">
        <f>INDEX(XML!$A$2:$R$782,MATCH(C15288,XML!$D$2:$D$737,0),2)</f>
        <v>#N/A</v>
      </c>
    </row>
    <row r="15289" spans="1:14" ht="45" x14ac:dyDescent="0.2">
      <c r="A15289">
        <v>40914</v>
      </c>
      <c r="B15289" t="s">
        <v>35741</v>
      </c>
      <c r="C15289" s="15" t="s">
        <v>35742</v>
      </c>
      <c r="D15289" s="15" t="s">
        <v>35743</v>
      </c>
      <c r="E15289">
        <v>136202</v>
      </c>
      <c r="F15289">
        <v>160241</v>
      </c>
      <c r="K15289" s="16">
        <f t="shared" si="760"/>
        <v>145736.14000000001</v>
      </c>
      <c r="L15289" s="16">
        <f t="shared" si="757"/>
        <v>153406.46315789476</v>
      </c>
      <c r="M15289" s="16">
        <f t="shared" si="761"/>
        <v>174325.5263157895</v>
      </c>
      <c r="N15289" t="e">
        <f>INDEX(XML!$A$2:$R$782,MATCH(C15289,XML!$D$2:$D$737,0),2)</f>
        <v>#N/A</v>
      </c>
    </row>
    <row r="15290" spans="1:14" ht="45" x14ac:dyDescent="0.2">
      <c r="A15290">
        <v>40915</v>
      </c>
      <c r="B15290" t="s">
        <v>35744</v>
      </c>
      <c r="C15290" s="15" t="s">
        <v>35745</v>
      </c>
      <c r="D15290" s="15" t="s">
        <v>35746</v>
      </c>
      <c r="E15290">
        <v>162565</v>
      </c>
      <c r="F15290">
        <v>191260</v>
      </c>
      <c r="K15290" s="16">
        <f t="shared" si="760"/>
        <v>173944.55</v>
      </c>
      <c r="L15290" s="16">
        <f t="shared" si="757"/>
        <v>183099.52631578947</v>
      </c>
      <c r="M15290" s="16">
        <f t="shared" si="761"/>
        <v>208067.64354066987</v>
      </c>
      <c r="N15290" t="e">
        <f>INDEX(XML!$A$2:$R$782,MATCH(C15290,XML!$D$2:$D$737,0),2)</f>
        <v>#N/A</v>
      </c>
    </row>
    <row r="15291" spans="1:14" ht="45" x14ac:dyDescent="0.2">
      <c r="A15291">
        <v>40916</v>
      </c>
      <c r="B15291" t="s">
        <v>35747</v>
      </c>
      <c r="C15291" s="15" t="s">
        <v>35748</v>
      </c>
      <c r="D15291" s="15" t="s">
        <v>35749</v>
      </c>
      <c r="E15291">
        <v>162565</v>
      </c>
      <c r="F15291">
        <v>191260</v>
      </c>
      <c r="K15291" s="16">
        <f t="shared" si="760"/>
        <v>173944.55</v>
      </c>
      <c r="L15291" s="16">
        <f t="shared" si="757"/>
        <v>183099.52631578947</v>
      </c>
      <c r="M15291" s="16">
        <f t="shared" si="761"/>
        <v>208067.64354066987</v>
      </c>
      <c r="N15291" t="e">
        <f>INDEX(XML!$A$2:$R$782,MATCH(C15291,XML!$D$2:$D$737,0),2)</f>
        <v>#N/A</v>
      </c>
    </row>
    <row r="15292" spans="1:14" ht="45" x14ac:dyDescent="0.2">
      <c r="A15292">
        <v>40917</v>
      </c>
      <c r="B15292" t="s">
        <v>35750</v>
      </c>
      <c r="C15292" s="15" t="s">
        <v>35751</v>
      </c>
      <c r="D15292" s="15" t="s">
        <v>35752</v>
      </c>
      <c r="E15292">
        <v>162565</v>
      </c>
      <c r="F15292">
        <v>191260</v>
      </c>
      <c r="K15292" s="16">
        <f t="shared" si="760"/>
        <v>173944.55</v>
      </c>
      <c r="L15292" s="16">
        <f t="shared" si="757"/>
        <v>183099.52631578947</v>
      </c>
      <c r="M15292" s="16">
        <f t="shared" si="761"/>
        <v>208067.64354066987</v>
      </c>
      <c r="N15292" t="e">
        <f>INDEX(XML!$A$2:$R$782,MATCH(C15292,XML!$D$2:$D$737,0),2)</f>
        <v>#N/A</v>
      </c>
    </row>
    <row r="15293" spans="1:14" ht="90" x14ac:dyDescent="0.2">
      <c r="A15293">
        <v>35863</v>
      </c>
      <c r="B15293" t="s">
        <v>35801</v>
      </c>
      <c r="C15293" s="15" t="s">
        <v>35802</v>
      </c>
      <c r="D15293" s="15" t="s">
        <v>35803</v>
      </c>
      <c r="E15293">
        <v>159472</v>
      </c>
      <c r="F15293">
        <v>187618</v>
      </c>
      <c r="K15293" s="16">
        <f t="shared" si="760"/>
        <v>170635.04</v>
      </c>
      <c r="L15293" s="16">
        <f t="shared" si="757"/>
        <v>179615.83157894737</v>
      </c>
      <c r="M15293" s="16">
        <f t="shared" si="761"/>
        <v>204108.8995215311</v>
      </c>
      <c r="N15293" t="e">
        <f>INDEX(XML!$A$2:$R$782,MATCH(C15293,XML!$D$2:$D$737,0),2)</f>
        <v>#N/A</v>
      </c>
    </row>
    <row r="15294" spans="1:14" ht="45" x14ac:dyDescent="0.2">
      <c r="A15294">
        <v>39205</v>
      </c>
      <c r="B15294" t="s">
        <v>35804</v>
      </c>
      <c r="C15294" s="15" t="s">
        <v>35805</v>
      </c>
      <c r="D15294" s="15" t="s">
        <v>35806</v>
      </c>
      <c r="E15294">
        <v>518778</v>
      </c>
      <c r="F15294">
        <v>610343</v>
      </c>
      <c r="K15294" s="16">
        <f t="shared" si="760"/>
        <v>555092.46</v>
      </c>
      <c r="L15294" s="16">
        <f t="shared" si="757"/>
        <v>584307.85263157892</v>
      </c>
      <c r="M15294" s="16">
        <f t="shared" si="761"/>
        <v>663986.19617224869</v>
      </c>
      <c r="N15294" t="e">
        <f>INDEX(XML!$A$2:$R$782,MATCH(C15294,XML!$D$2:$D$737,0),2)</f>
        <v>#N/A</v>
      </c>
    </row>
    <row r="15295" spans="1:14" ht="56.25" x14ac:dyDescent="0.2">
      <c r="A15295">
        <v>39206</v>
      </c>
      <c r="B15295" t="s">
        <v>35807</v>
      </c>
      <c r="C15295" s="15" t="s">
        <v>35808</v>
      </c>
      <c r="D15295" s="15" t="s">
        <v>35809</v>
      </c>
      <c r="E15295">
        <v>503797</v>
      </c>
      <c r="F15295">
        <v>592717</v>
      </c>
      <c r="K15295" s="16">
        <f t="shared" si="760"/>
        <v>539062.79</v>
      </c>
      <c r="L15295" s="16">
        <f t="shared" si="757"/>
        <v>567434.51578947366</v>
      </c>
      <c r="M15295" s="16">
        <f t="shared" si="761"/>
        <v>644811.94976076554</v>
      </c>
      <c r="N15295" t="e">
        <f>INDEX(XML!$A$2:$R$782,MATCH(C15295,XML!$D$2:$D$737,0),2)</f>
        <v>#N/A</v>
      </c>
    </row>
    <row r="15296" spans="1:14" ht="45" x14ac:dyDescent="0.2">
      <c r="A15296">
        <v>39217</v>
      </c>
      <c r="B15296" t="s">
        <v>35810</v>
      </c>
      <c r="C15296" s="15" t="s">
        <v>35811</v>
      </c>
      <c r="D15296" s="15" t="s">
        <v>35812</v>
      </c>
      <c r="E15296">
        <v>356716</v>
      </c>
      <c r="F15296">
        <v>419675</v>
      </c>
      <c r="K15296" s="16">
        <f t="shared" si="760"/>
        <v>381686.12</v>
      </c>
      <c r="L15296" s="16">
        <f t="shared" si="757"/>
        <v>401774.86315789475</v>
      </c>
      <c r="M15296" s="16">
        <f t="shared" si="761"/>
        <v>456562.34449760767</v>
      </c>
      <c r="N15296" t="e">
        <f>INDEX(XML!$A$2:$R$782,MATCH(C15296,XML!$D$2:$D$737,0),2)</f>
        <v>#N/A</v>
      </c>
    </row>
    <row r="15297" spans="1:14" ht="45" x14ac:dyDescent="0.2">
      <c r="A15297">
        <v>39219</v>
      </c>
      <c r="B15297" t="s">
        <v>35813</v>
      </c>
      <c r="C15297" s="15" t="s">
        <v>35814</v>
      </c>
      <c r="D15297" s="15" t="s">
        <v>35815</v>
      </c>
      <c r="E15297">
        <v>278241</v>
      </c>
      <c r="F15297">
        <v>327350</v>
      </c>
      <c r="K15297" s="16">
        <f t="shared" si="760"/>
        <v>297717.87</v>
      </c>
      <c r="L15297" s="16">
        <f t="shared" si="757"/>
        <v>313387.23157894739</v>
      </c>
      <c r="M15297" s="16">
        <f t="shared" si="761"/>
        <v>356121.85406698566</v>
      </c>
      <c r="N15297" t="e">
        <f>INDEX(XML!$A$2:$R$782,MATCH(C15297,XML!$D$2:$D$737,0),2)</f>
        <v>#N/A</v>
      </c>
    </row>
    <row r="15298" spans="1:14" ht="56.25" x14ac:dyDescent="0.2">
      <c r="A15298">
        <v>71672</v>
      </c>
      <c r="B15298" t="s">
        <v>35816</v>
      </c>
      <c r="C15298" s="15" t="s">
        <v>35817</v>
      </c>
      <c r="D15298" s="15" t="s">
        <v>35818</v>
      </c>
      <c r="E15298">
        <v>50247</v>
      </c>
      <c r="F15298">
        <v>59114</v>
      </c>
      <c r="H15298">
        <v>30</v>
      </c>
      <c r="K15298" s="16">
        <f t="shared" si="760"/>
        <v>53764.29</v>
      </c>
      <c r="L15298" s="16">
        <f t="shared" si="757"/>
        <v>56593.989473684211</v>
      </c>
      <c r="M15298" s="16">
        <f t="shared" si="761"/>
        <v>64311.351674641141</v>
      </c>
      <c r="N15298" t="e">
        <f>INDEX(XML!$A$2:$R$782,MATCH(C15298,XML!$D$2:$D$737,0),2)</f>
        <v>#N/A</v>
      </c>
    </row>
    <row r="15299" spans="1:14" ht="56.25" x14ac:dyDescent="0.2">
      <c r="A15299">
        <v>71673</v>
      </c>
      <c r="B15299" t="s">
        <v>35819</v>
      </c>
      <c r="C15299" s="15" t="s">
        <v>35820</v>
      </c>
      <c r="D15299" s="15" t="s">
        <v>35821</v>
      </c>
      <c r="E15299">
        <v>63949</v>
      </c>
      <c r="F15299">
        <v>75236</v>
      </c>
      <c r="H15299">
        <v>32</v>
      </c>
      <c r="K15299" s="16">
        <f t="shared" si="760"/>
        <v>68425.429999999993</v>
      </c>
      <c r="L15299" s="16">
        <f t="shared" si="757"/>
        <v>72026.76842105262</v>
      </c>
      <c r="M15299" s="16">
        <f t="shared" si="761"/>
        <v>81848.600478468885</v>
      </c>
      <c r="N15299" t="e">
        <f>INDEX(XML!$A$2:$R$782,MATCH(C15299,XML!$D$2:$D$737,0),2)</f>
        <v>#N/A</v>
      </c>
    </row>
    <row r="15300" spans="1:14" ht="56.25" x14ac:dyDescent="0.2">
      <c r="A15300">
        <v>71674</v>
      </c>
      <c r="B15300" t="s">
        <v>35822</v>
      </c>
      <c r="C15300" s="15" t="s">
        <v>35823</v>
      </c>
      <c r="D15300" s="15" t="s">
        <v>35824</v>
      </c>
      <c r="E15300">
        <v>63949</v>
      </c>
      <c r="F15300">
        <v>75236</v>
      </c>
      <c r="H15300">
        <v>32</v>
      </c>
      <c r="K15300" s="16">
        <f t="shared" si="760"/>
        <v>68425.429999999993</v>
      </c>
      <c r="L15300" s="16">
        <f t="shared" si="757"/>
        <v>72026.76842105262</v>
      </c>
      <c r="M15300" s="16">
        <f t="shared" si="761"/>
        <v>81848.600478468885</v>
      </c>
      <c r="N15300" t="e">
        <f>INDEX(XML!$A$2:$R$782,MATCH(C15300,XML!$D$2:$D$737,0),2)</f>
        <v>#N/A</v>
      </c>
    </row>
    <row r="15301" spans="1:14" ht="56.25" x14ac:dyDescent="0.2">
      <c r="A15301">
        <v>71675</v>
      </c>
      <c r="B15301" t="s">
        <v>35825</v>
      </c>
      <c r="C15301" s="15" t="s">
        <v>35826</v>
      </c>
      <c r="D15301" s="15" t="s">
        <v>35827</v>
      </c>
      <c r="E15301">
        <v>63949</v>
      </c>
      <c r="F15301">
        <v>75236</v>
      </c>
      <c r="H15301">
        <v>32</v>
      </c>
      <c r="K15301" s="16">
        <f t="shared" si="760"/>
        <v>68425.429999999993</v>
      </c>
      <c r="L15301" s="16">
        <f t="shared" ref="L15301:L15364" si="762">K15301*100/95</f>
        <v>72026.76842105262</v>
      </c>
      <c r="M15301" s="16">
        <f t="shared" si="761"/>
        <v>81848.600478468885</v>
      </c>
      <c r="N15301" t="e">
        <f>INDEX(XML!$A$2:$R$782,MATCH(C15301,XML!$D$2:$D$737,0),2)</f>
        <v>#N/A</v>
      </c>
    </row>
    <row r="15302" spans="1:14" ht="56.25" x14ac:dyDescent="0.2">
      <c r="A15302">
        <v>71676</v>
      </c>
      <c r="B15302" t="s">
        <v>35828</v>
      </c>
      <c r="C15302" s="15" t="s">
        <v>35829</v>
      </c>
      <c r="D15302" s="15" t="s">
        <v>35830</v>
      </c>
      <c r="E15302">
        <v>182710</v>
      </c>
      <c r="F15302">
        <v>214959</v>
      </c>
      <c r="H15302">
        <v>28</v>
      </c>
      <c r="K15302" s="16">
        <f t="shared" ref="K15302:K15365" si="763">IF(E15302&gt;49999,E15302+E15302*0.07,IF(E15302&lt;=49999,E15302+E15302*0.12))</f>
        <v>195499.7</v>
      </c>
      <c r="L15302" s="16">
        <f t="shared" si="762"/>
        <v>205789.15789473685</v>
      </c>
      <c r="M15302" s="16">
        <f t="shared" ref="M15302:M15365" si="764">IF(COUNTIF(C15302,"*Dahua*"),F15302-10,L15302*100/88)</f>
        <v>233851.31578947371</v>
      </c>
      <c r="N15302" t="e">
        <f>INDEX(XML!$A$2:$R$782,MATCH(C15302,XML!$D$2:$D$737,0),2)</f>
        <v>#N/A</v>
      </c>
    </row>
    <row r="15303" spans="1:14" ht="67.5" x14ac:dyDescent="0.2">
      <c r="A15303">
        <v>71677</v>
      </c>
      <c r="B15303" t="s">
        <v>35831</v>
      </c>
      <c r="C15303" s="15" t="s">
        <v>35832</v>
      </c>
      <c r="D15303" s="15" t="s">
        <v>35833</v>
      </c>
      <c r="E15303">
        <v>15531</v>
      </c>
      <c r="F15303">
        <v>18271</v>
      </c>
      <c r="H15303">
        <v>8</v>
      </c>
      <c r="K15303" s="16">
        <f t="shared" si="763"/>
        <v>17394.72</v>
      </c>
      <c r="L15303" s="16">
        <f t="shared" si="762"/>
        <v>18310.231578947369</v>
      </c>
      <c r="M15303" s="16">
        <f t="shared" si="764"/>
        <v>20807.08133971292</v>
      </c>
      <c r="N15303" t="e">
        <f>INDEX(XML!$A$2:$R$782,MATCH(C15303,XML!$D$2:$D$737,0),2)</f>
        <v>#N/A</v>
      </c>
    </row>
    <row r="15304" spans="1:14" ht="15.75" x14ac:dyDescent="0.25">
      <c r="A15304" s="184" t="s">
        <v>33507</v>
      </c>
      <c r="B15304" s="184"/>
      <c r="C15304" s="185"/>
      <c r="D15304" s="185"/>
      <c r="E15304" s="184"/>
      <c r="F15304" s="184"/>
      <c r="G15304" s="184"/>
      <c r="H15304" s="184"/>
      <c r="I15304" s="184"/>
      <c r="J15304" s="184"/>
      <c r="K15304" s="16">
        <f t="shared" si="763"/>
        <v>0</v>
      </c>
      <c r="L15304" s="16">
        <f t="shared" si="762"/>
        <v>0</v>
      </c>
      <c r="M15304" s="16">
        <f t="shared" si="764"/>
        <v>0</v>
      </c>
      <c r="N15304" t="e">
        <f>INDEX(XML!$A$2:$R$782,MATCH(C15304,XML!$D$2:$D$737,0),2)</f>
        <v>#N/A</v>
      </c>
    </row>
    <row r="15305" spans="1:14" ht="67.5" x14ac:dyDescent="0.2">
      <c r="A15305">
        <v>76756</v>
      </c>
      <c r="B15305" t="s">
        <v>36118</v>
      </c>
      <c r="C15305" s="15" t="s">
        <v>36119</v>
      </c>
      <c r="D15305" s="15" t="s">
        <v>36120</v>
      </c>
      <c r="E15305">
        <v>49444</v>
      </c>
      <c r="F15305">
        <v>54371</v>
      </c>
      <c r="H15305">
        <v>3</v>
      </c>
      <c r="K15305" s="16">
        <f t="shared" si="763"/>
        <v>55377.279999999999</v>
      </c>
      <c r="L15305" s="16">
        <f t="shared" si="762"/>
        <v>58291.873684210528</v>
      </c>
      <c r="M15305" s="16">
        <f t="shared" si="764"/>
        <v>66240.76555023923</v>
      </c>
      <c r="N15305" t="e">
        <f>INDEX(XML!$A$2:$R$782,MATCH(C15305,XML!$D$2:$D$737,0),2)</f>
        <v>#N/A</v>
      </c>
    </row>
    <row r="15306" spans="1:14" ht="78.75" x14ac:dyDescent="0.2">
      <c r="A15306">
        <v>76758</v>
      </c>
      <c r="B15306" t="s">
        <v>36121</v>
      </c>
      <c r="C15306" s="15" t="s">
        <v>36122</v>
      </c>
      <c r="D15306" s="15" t="s">
        <v>36123</v>
      </c>
      <c r="E15306">
        <v>69072</v>
      </c>
      <c r="F15306">
        <v>75956</v>
      </c>
      <c r="H15306">
        <v>4</v>
      </c>
      <c r="K15306" s="16">
        <f t="shared" si="763"/>
        <v>73907.040000000008</v>
      </c>
      <c r="L15306" s="16">
        <f t="shared" si="762"/>
        <v>77796.884210526332</v>
      </c>
      <c r="M15306" s="16">
        <f t="shared" si="764"/>
        <v>88405.550239234464</v>
      </c>
      <c r="N15306" t="e">
        <f>INDEX(XML!$A$2:$R$782,MATCH(C15306,XML!$D$2:$D$737,0),2)</f>
        <v>#N/A</v>
      </c>
    </row>
    <row r="15307" spans="1:14" ht="56.25" x14ac:dyDescent="0.2">
      <c r="A15307">
        <v>76755</v>
      </c>
      <c r="B15307" t="s">
        <v>36124</v>
      </c>
      <c r="C15307" s="15" t="s">
        <v>36125</v>
      </c>
      <c r="D15307" s="15" t="s">
        <v>36126</v>
      </c>
      <c r="E15307">
        <v>58140</v>
      </c>
      <c r="F15307">
        <v>63935</v>
      </c>
      <c r="H15307">
        <v>5</v>
      </c>
      <c r="K15307" s="16">
        <f t="shared" si="763"/>
        <v>62209.8</v>
      </c>
      <c r="L15307" s="16">
        <f t="shared" si="762"/>
        <v>65484</v>
      </c>
      <c r="M15307" s="16">
        <f t="shared" si="764"/>
        <v>74413.636363636368</v>
      </c>
      <c r="N15307" t="e">
        <f>INDEX(XML!$A$2:$R$782,MATCH(C15307,XML!$D$2:$D$737,0),2)</f>
        <v>#N/A</v>
      </c>
    </row>
    <row r="15308" spans="1:14" ht="67.5" x14ac:dyDescent="0.2">
      <c r="A15308">
        <v>76761</v>
      </c>
      <c r="B15308" t="s">
        <v>36127</v>
      </c>
      <c r="C15308" s="15" t="s">
        <v>36128</v>
      </c>
      <c r="D15308" s="15" t="s">
        <v>36129</v>
      </c>
      <c r="E15308">
        <v>35292</v>
      </c>
      <c r="F15308">
        <v>38809</v>
      </c>
      <c r="H15308">
        <v>1</v>
      </c>
      <c r="K15308" s="16">
        <f t="shared" si="763"/>
        <v>39527.040000000001</v>
      </c>
      <c r="L15308" s="16">
        <f t="shared" si="762"/>
        <v>41607.410526315791</v>
      </c>
      <c r="M15308" s="16">
        <f t="shared" si="764"/>
        <v>47281.148325358852</v>
      </c>
      <c r="N15308" t="e">
        <f>INDEX(XML!$A$2:$R$782,MATCH(C15308,XML!$D$2:$D$737,0),2)</f>
        <v>#N/A</v>
      </c>
    </row>
    <row r="15309" spans="1:14" ht="56.25" x14ac:dyDescent="0.2">
      <c r="A15309">
        <v>80473</v>
      </c>
      <c r="B15309" t="s">
        <v>39314</v>
      </c>
      <c r="C15309" s="15" t="s">
        <v>39315</v>
      </c>
      <c r="D15309" s="15" t="s">
        <v>39316</v>
      </c>
      <c r="E15309">
        <v>46214</v>
      </c>
      <c r="F15309">
        <v>50819</v>
      </c>
      <c r="K15309" s="16">
        <f t="shared" si="763"/>
        <v>51759.68</v>
      </c>
      <c r="L15309" s="16">
        <f t="shared" si="762"/>
        <v>54483.873684210528</v>
      </c>
      <c r="M15309" s="16">
        <f t="shared" si="764"/>
        <v>61913.492822966509</v>
      </c>
      <c r="N15309" t="e">
        <f>INDEX(XML!$A$2:$R$782,MATCH(C15309,XML!$D$2:$D$737,0),2)</f>
        <v>#N/A</v>
      </c>
    </row>
    <row r="15310" spans="1:14" ht="67.5" x14ac:dyDescent="0.2">
      <c r="A15310">
        <v>80466</v>
      </c>
      <c r="B15310" t="s">
        <v>39317</v>
      </c>
      <c r="C15310" s="15" t="s">
        <v>39318</v>
      </c>
      <c r="D15310" s="15" t="s">
        <v>45336</v>
      </c>
      <c r="E15310">
        <v>60227</v>
      </c>
      <c r="F15310">
        <v>66229</v>
      </c>
      <c r="H15310">
        <v>1</v>
      </c>
      <c r="K15310" s="16">
        <f t="shared" si="763"/>
        <v>64442.89</v>
      </c>
      <c r="L15310" s="16">
        <f t="shared" si="762"/>
        <v>67834.621052631584</v>
      </c>
      <c r="M15310" s="16">
        <f t="shared" si="764"/>
        <v>77084.796650717719</v>
      </c>
      <c r="N15310" t="e">
        <f>INDEX(XML!$A$2:$R$782,MATCH(C15310,XML!$D$2:$D$737,0),2)</f>
        <v>#N/A</v>
      </c>
    </row>
    <row r="15311" spans="1:14" ht="67.5" x14ac:dyDescent="0.2">
      <c r="A15311">
        <v>80467</v>
      </c>
      <c r="B15311" t="s">
        <v>39319</v>
      </c>
      <c r="C15311" s="15" t="s">
        <v>39320</v>
      </c>
      <c r="D15311" s="15" t="s">
        <v>39321</v>
      </c>
      <c r="E15311">
        <v>63347</v>
      </c>
      <c r="F15311">
        <v>69661</v>
      </c>
      <c r="H15311">
        <v>1</v>
      </c>
      <c r="K15311" s="16">
        <f t="shared" si="763"/>
        <v>67781.290000000008</v>
      </c>
      <c r="L15311" s="16">
        <f t="shared" si="762"/>
        <v>71348.726315789478</v>
      </c>
      <c r="M15311" s="16">
        <f t="shared" si="764"/>
        <v>81078.098086124402</v>
      </c>
      <c r="N15311" t="e">
        <f>INDEX(XML!$A$2:$R$782,MATCH(C15311,XML!$D$2:$D$737,0),2)</f>
        <v>#N/A</v>
      </c>
    </row>
    <row r="15312" spans="1:14" ht="67.5" x14ac:dyDescent="0.2">
      <c r="A15312">
        <v>76956</v>
      </c>
      <c r="B15312" t="s">
        <v>36142</v>
      </c>
      <c r="C15312" s="15" t="s">
        <v>36143</v>
      </c>
      <c r="D15312" s="15" t="s">
        <v>36144</v>
      </c>
      <c r="E15312">
        <v>35583</v>
      </c>
      <c r="F15312">
        <v>38262</v>
      </c>
      <c r="K15312" s="16">
        <f t="shared" si="763"/>
        <v>39852.959999999999</v>
      </c>
      <c r="L15312" s="16">
        <f t="shared" si="762"/>
        <v>41950.484210526316</v>
      </c>
      <c r="M15312" s="16">
        <f t="shared" si="764"/>
        <v>47671.004784689001</v>
      </c>
      <c r="N15312" t="e">
        <f>INDEX(XML!$A$2:$R$782,MATCH(C15312,XML!$D$2:$D$737,0),2)</f>
        <v>#N/A</v>
      </c>
    </row>
    <row r="15313" spans="1:14" ht="67.5" x14ac:dyDescent="0.2">
      <c r="A15313">
        <v>76957</v>
      </c>
      <c r="B15313" t="s">
        <v>36145</v>
      </c>
      <c r="C15313" s="15" t="s">
        <v>36146</v>
      </c>
      <c r="D15313" s="15" t="s">
        <v>36147</v>
      </c>
      <c r="E15313">
        <v>34216</v>
      </c>
      <c r="F15313">
        <v>36792</v>
      </c>
      <c r="K15313" s="16">
        <f t="shared" si="763"/>
        <v>38321.919999999998</v>
      </c>
      <c r="L15313" s="16">
        <f t="shared" si="762"/>
        <v>40338.863157894739</v>
      </c>
      <c r="M15313" s="16">
        <f t="shared" si="764"/>
        <v>45839.617224880385</v>
      </c>
      <c r="N15313" t="e">
        <f>INDEX(XML!$A$2:$R$782,MATCH(C15313,XML!$D$2:$D$737,0),2)</f>
        <v>#N/A</v>
      </c>
    </row>
    <row r="15314" spans="1:14" ht="67.5" x14ac:dyDescent="0.2">
      <c r="A15314">
        <v>76958</v>
      </c>
      <c r="B15314" t="s">
        <v>36148</v>
      </c>
      <c r="C15314" s="15" t="s">
        <v>36149</v>
      </c>
      <c r="D15314" s="15" t="s">
        <v>36150</v>
      </c>
      <c r="E15314">
        <v>34216</v>
      </c>
      <c r="F15314">
        <v>36792</v>
      </c>
      <c r="K15314" s="16">
        <f t="shared" si="763"/>
        <v>38321.919999999998</v>
      </c>
      <c r="L15314" s="16">
        <f t="shared" si="762"/>
        <v>40338.863157894739</v>
      </c>
      <c r="M15314" s="16">
        <f t="shared" si="764"/>
        <v>45839.617224880385</v>
      </c>
      <c r="N15314" t="e">
        <f>INDEX(XML!$A$2:$R$782,MATCH(C15314,XML!$D$2:$D$737,0),2)</f>
        <v>#N/A</v>
      </c>
    </row>
    <row r="15315" spans="1:14" ht="67.5" x14ac:dyDescent="0.2">
      <c r="A15315">
        <v>76959</v>
      </c>
      <c r="B15315" t="s">
        <v>36151</v>
      </c>
      <c r="C15315" s="15" t="s">
        <v>36152</v>
      </c>
      <c r="D15315" s="15" t="s">
        <v>36153</v>
      </c>
      <c r="E15315">
        <v>34216</v>
      </c>
      <c r="F15315">
        <v>36792</v>
      </c>
      <c r="K15315" s="16">
        <f t="shared" si="763"/>
        <v>38321.919999999998</v>
      </c>
      <c r="L15315" s="16">
        <f t="shared" si="762"/>
        <v>40338.863157894739</v>
      </c>
      <c r="M15315" s="16">
        <f t="shared" si="764"/>
        <v>45839.617224880385</v>
      </c>
      <c r="N15315" t="e">
        <f>INDEX(XML!$A$2:$R$782,MATCH(C15315,XML!$D$2:$D$737,0),2)</f>
        <v>#N/A</v>
      </c>
    </row>
    <row r="15316" spans="1:14" ht="67.5" x14ac:dyDescent="0.2">
      <c r="A15316">
        <v>76974</v>
      </c>
      <c r="B15316" t="s">
        <v>36154</v>
      </c>
      <c r="C15316" s="15" t="s">
        <v>36155</v>
      </c>
      <c r="D15316" s="15" t="s">
        <v>36156</v>
      </c>
      <c r="E15316">
        <v>9904</v>
      </c>
      <c r="F15316">
        <v>10650</v>
      </c>
      <c r="H15316">
        <v>1</v>
      </c>
      <c r="K15316" s="16">
        <f t="shared" si="763"/>
        <v>11092.48</v>
      </c>
      <c r="L15316" s="16">
        <f t="shared" si="762"/>
        <v>11676.294736842105</v>
      </c>
      <c r="M15316" s="16">
        <f t="shared" si="764"/>
        <v>13268.516746411484</v>
      </c>
      <c r="N15316" t="e">
        <f>INDEX(XML!$A$2:$R$782,MATCH(C15316,XML!$D$2:$D$737,0),2)</f>
        <v>#N/A</v>
      </c>
    </row>
    <row r="15317" spans="1:14" ht="67.5" x14ac:dyDescent="0.2">
      <c r="A15317">
        <v>76976</v>
      </c>
      <c r="B15317" t="s">
        <v>36157</v>
      </c>
      <c r="C15317" s="15" t="s">
        <v>36158</v>
      </c>
      <c r="D15317" s="15" t="s">
        <v>36159</v>
      </c>
      <c r="E15317">
        <v>7897</v>
      </c>
      <c r="F15317">
        <v>8491</v>
      </c>
      <c r="H15317">
        <v>1</v>
      </c>
      <c r="K15317" s="16">
        <f t="shared" si="763"/>
        <v>8844.64</v>
      </c>
      <c r="L15317" s="16">
        <f t="shared" si="762"/>
        <v>9310.1473684210523</v>
      </c>
      <c r="M15317" s="16">
        <f t="shared" si="764"/>
        <v>10579.712918660287</v>
      </c>
      <c r="N15317" t="e">
        <f>INDEX(XML!$A$2:$R$782,MATCH(C15317,XML!$D$2:$D$737,0),2)</f>
        <v>#N/A</v>
      </c>
    </row>
    <row r="15318" spans="1:14" ht="67.5" x14ac:dyDescent="0.2">
      <c r="A15318">
        <v>76977</v>
      </c>
      <c r="B15318" t="s">
        <v>36160</v>
      </c>
      <c r="C15318" s="15" t="s">
        <v>36161</v>
      </c>
      <c r="D15318" s="15" t="s">
        <v>36162</v>
      </c>
      <c r="E15318">
        <v>7897</v>
      </c>
      <c r="F15318">
        <v>8491</v>
      </c>
      <c r="H15318">
        <v>1</v>
      </c>
      <c r="K15318" s="16">
        <f t="shared" si="763"/>
        <v>8844.64</v>
      </c>
      <c r="L15318" s="16">
        <f t="shared" si="762"/>
        <v>9310.1473684210523</v>
      </c>
      <c r="M15318" s="16">
        <f t="shared" si="764"/>
        <v>10579.712918660287</v>
      </c>
      <c r="N15318" t="e">
        <f>INDEX(XML!$A$2:$R$782,MATCH(C15318,XML!$D$2:$D$737,0),2)</f>
        <v>#N/A</v>
      </c>
    </row>
    <row r="15319" spans="1:14" ht="67.5" x14ac:dyDescent="0.2">
      <c r="A15319">
        <v>76978</v>
      </c>
      <c r="B15319" t="s">
        <v>36163</v>
      </c>
      <c r="C15319" s="15" t="s">
        <v>36164</v>
      </c>
      <c r="D15319" s="15" t="s">
        <v>36165</v>
      </c>
      <c r="E15319">
        <v>7897</v>
      </c>
      <c r="F15319">
        <v>8491</v>
      </c>
      <c r="H15319">
        <v>1</v>
      </c>
      <c r="K15319" s="16">
        <f t="shared" si="763"/>
        <v>8844.64</v>
      </c>
      <c r="L15319" s="16">
        <f t="shared" si="762"/>
        <v>9310.1473684210523</v>
      </c>
      <c r="M15319" s="16">
        <f t="shared" si="764"/>
        <v>10579.712918660287</v>
      </c>
      <c r="N15319" t="e">
        <f>INDEX(XML!$A$2:$R$782,MATCH(C15319,XML!$D$2:$D$737,0),2)</f>
        <v>#N/A</v>
      </c>
    </row>
    <row r="15320" spans="1:14" ht="78.75" x14ac:dyDescent="0.2">
      <c r="A15320">
        <v>76966</v>
      </c>
      <c r="B15320" t="s">
        <v>36166</v>
      </c>
      <c r="C15320" s="15" t="s">
        <v>36167</v>
      </c>
      <c r="D15320" s="15" t="s">
        <v>36168</v>
      </c>
      <c r="E15320">
        <v>22105</v>
      </c>
      <c r="F15320">
        <v>23770</v>
      </c>
      <c r="H15320">
        <v>1</v>
      </c>
      <c r="K15320" s="16">
        <f t="shared" si="763"/>
        <v>24757.599999999999</v>
      </c>
      <c r="L15320" s="16">
        <f t="shared" si="762"/>
        <v>26060.63157894737</v>
      </c>
      <c r="M15320" s="16">
        <f t="shared" si="764"/>
        <v>29614.354066985648</v>
      </c>
      <c r="N15320" t="e">
        <f>INDEX(XML!$A$2:$R$782,MATCH(C15320,XML!$D$2:$D$737,0),2)</f>
        <v>#N/A</v>
      </c>
    </row>
    <row r="15321" spans="1:14" ht="78.75" x14ac:dyDescent="0.2">
      <c r="A15321">
        <v>76967</v>
      </c>
      <c r="B15321" t="s">
        <v>36169</v>
      </c>
      <c r="C15321" s="15" t="s">
        <v>36170</v>
      </c>
      <c r="D15321" s="15" t="s">
        <v>36171</v>
      </c>
      <c r="E15321">
        <v>23122</v>
      </c>
      <c r="F15321">
        <v>24863</v>
      </c>
      <c r="H15321">
        <v>1</v>
      </c>
      <c r="K15321" s="16">
        <f t="shared" si="763"/>
        <v>25896.639999999999</v>
      </c>
      <c r="L15321" s="16">
        <f t="shared" si="762"/>
        <v>27259.621052631577</v>
      </c>
      <c r="M15321" s="16">
        <f t="shared" si="764"/>
        <v>30976.842105263157</v>
      </c>
      <c r="N15321" t="e">
        <f>INDEX(XML!$A$2:$R$782,MATCH(C15321,XML!$D$2:$D$737,0),2)</f>
        <v>#N/A</v>
      </c>
    </row>
    <row r="15322" spans="1:14" ht="78.75" x14ac:dyDescent="0.2">
      <c r="A15322">
        <v>76968</v>
      </c>
      <c r="B15322" t="s">
        <v>36172</v>
      </c>
      <c r="C15322" s="15" t="s">
        <v>36173</v>
      </c>
      <c r="D15322" s="15" t="s">
        <v>36174</v>
      </c>
      <c r="E15322">
        <v>23122</v>
      </c>
      <c r="F15322">
        <v>24863</v>
      </c>
      <c r="H15322">
        <v>1</v>
      </c>
      <c r="K15322" s="16">
        <f t="shared" si="763"/>
        <v>25896.639999999999</v>
      </c>
      <c r="L15322" s="16">
        <f t="shared" si="762"/>
        <v>27259.621052631577</v>
      </c>
      <c r="M15322" s="16">
        <f t="shared" si="764"/>
        <v>30976.842105263157</v>
      </c>
      <c r="N15322" t="e">
        <f>INDEX(XML!$A$2:$R$782,MATCH(C15322,XML!$D$2:$D$737,0),2)</f>
        <v>#N/A</v>
      </c>
    </row>
    <row r="15323" spans="1:14" ht="78.75" x14ac:dyDescent="0.2">
      <c r="A15323">
        <v>76969</v>
      </c>
      <c r="B15323" t="s">
        <v>36175</v>
      </c>
      <c r="C15323" s="15" t="s">
        <v>36176</v>
      </c>
      <c r="D15323" s="15" t="s">
        <v>36177</v>
      </c>
      <c r="E15323">
        <v>23122</v>
      </c>
      <c r="F15323">
        <v>24863</v>
      </c>
      <c r="H15323">
        <v>1</v>
      </c>
      <c r="K15323" s="16">
        <f t="shared" si="763"/>
        <v>25896.639999999999</v>
      </c>
      <c r="L15323" s="16">
        <f t="shared" si="762"/>
        <v>27259.621052631577</v>
      </c>
      <c r="M15323" s="16">
        <f t="shared" si="764"/>
        <v>30976.842105263157</v>
      </c>
      <c r="N15323" t="e">
        <f>INDEX(XML!$A$2:$R$782,MATCH(C15323,XML!$D$2:$D$737,0),2)</f>
        <v>#N/A</v>
      </c>
    </row>
    <row r="15324" spans="1:14" ht="67.5" x14ac:dyDescent="0.2">
      <c r="A15324">
        <v>76952</v>
      </c>
      <c r="B15324" t="s">
        <v>36367</v>
      </c>
      <c r="C15324" s="15" t="s">
        <v>36368</v>
      </c>
      <c r="D15324" s="15" t="s">
        <v>36369</v>
      </c>
      <c r="E15324">
        <v>23849</v>
      </c>
      <c r="F15324">
        <v>25645</v>
      </c>
      <c r="H15324">
        <v>1</v>
      </c>
      <c r="K15324" s="16">
        <f t="shared" si="763"/>
        <v>26710.880000000001</v>
      </c>
      <c r="L15324" s="16">
        <f t="shared" si="762"/>
        <v>28116.715789473685</v>
      </c>
      <c r="M15324" s="16">
        <f t="shared" si="764"/>
        <v>31950.813397129186</v>
      </c>
      <c r="N15324" t="e">
        <f>INDEX(XML!$A$2:$R$782,MATCH(C15324,XML!$D$2:$D$737,0),2)</f>
        <v>#N/A</v>
      </c>
    </row>
    <row r="15325" spans="1:14" ht="67.5" x14ac:dyDescent="0.2">
      <c r="A15325">
        <v>76953</v>
      </c>
      <c r="B15325" t="s">
        <v>36370</v>
      </c>
      <c r="C15325" s="15" t="s">
        <v>36371</v>
      </c>
      <c r="D15325" s="15" t="s">
        <v>36372</v>
      </c>
      <c r="E15325">
        <v>23198</v>
      </c>
      <c r="F15325">
        <v>24945</v>
      </c>
      <c r="H15325">
        <v>1</v>
      </c>
      <c r="K15325" s="16">
        <f t="shared" si="763"/>
        <v>25981.759999999998</v>
      </c>
      <c r="L15325" s="16">
        <f t="shared" si="762"/>
        <v>27349.221052631579</v>
      </c>
      <c r="M15325" s="16">
        <f t="shared" si="764"/>
        <v>31078.660287081337</v>
      </c>
      <c r="N15325" t="e">
        <f>INDEX(XML!$A$2:$R$782,MATCH(C15325,XML!$D$2:$D$737,0),2)</f>
        <v>#N/A</v>
      </c>
    </row>
    <row r="15326" spans="1:14" ht="78.75" x14ac:dyDescent="0.2">
      <c r="A15326">
        <v>76954</v>
      </c>
      <c r="B15326" t="s">
        <v>36373</v>
      </c>
      <c r="C15326" s="15" t="s">
        <v>36374</v>
      </c>
      <c r="D15326" s="15" t="s">
        <v>36375</v>
      </c>
      <c r="E15326">
        <v>23198</v>
      </c>
      <c r="F15326">
        <v>24945</v>
      </c>
      <c r="H15326">
        <v>1</v>
      </c>
      <c r="K15326" s="16">
        <f t="shared" si="763"/>
        <v>25981.759999999998</v>
      </c>
      <c r="L15326" s="16">
        <f t="shared" si="762"/>
        <v>27349.221052631579</v>
      </c>
      <c r="M15326" s="16">
        <f t="shared" si="764"/>
        <v>31078.660287081337</v>
      </c>
      <c r="N15326" t="e">
        <f>INDEX(XML!$A$2:$R$782,MATCH(C15326,XML!$D$2:$D$737,0),2)</f>
        <v>#N/A</v>
      </c>
    </row>
    <row r="15327" spans="1:14" ht="67.5" x14ac:dyDescent="0.2">
      <c r="A15327">
        <v>76955</v>
      </c>
      <c r="B15327" t="s">
        <v>36376</v>
      </c>
      <c r="C15327" s="15" t="s">
        <v>36377</v>
      </c>
      <c r="D15327" s="15" t="s">
        <v>36378</v>
      </c>
      <c r="E15327">
        <v>23198</v>
      </c>
      <c r="F15327">
        <v>24945</v>
      </c>
      <c r="H15327">
        <v>1</v>
      </c>
      <c r="K15327" s="16">
        <f t="shared" si="763"/>
        <v>25981.759999999998</v>
      </c>
      <c r="L15327" s="16">
        <f t="shared" si="762"/>
        <v>27349.221052631579</v>
      </c>
      <c r="M15327" s="16">
        <f t="shared" si="764"/>
        <v>31078.660287081337</v>
      </c>
      <c r="N15327" t="e">
        <f>INDEX(XML!$A$2:$R$782,MATCH(C15327,XML!$D$2:$D$737,0),2)</f>
        <v>#N/A</v>
      </c>
    </row>
    <row r="15328" spans="1:14" ht="67.5" x14ac:dyDescent="0.2">
      <c r="A15328">
        <v>76961</v>
      </c>
      <c r="B15328" t="s">
        <v>36379</v>
      </c>
      <c r="C15328" s="15" t="s">
        <v>36380</v>
      </c>
      <c r="D15328" s="15" t="s">
        <v>36381</v>
      </c>
      <c r="E15328">
        <v>16516</v>
      </c>
      <c r="F15328">
        <v>17760</v>
      </c>
      <c r="H15328">
        <v>4</v>
      </c>
      <c r="K15328" s="16">
        <f t="shared" si="763"/>
        <v>18497.919999999998</v>
      </c>
      <c r="L15328" s="16">
        <f t="shared" si="762"/>
        <v>19471.494736842102</v>
      </c>
      <c r="M15328" s="16">
        <f t="shared" si="764"/>
        <v>22126.698564593298</v>
      </c>
      <c r="N15328" t="e">
        <f>INDEX(XML!$A$2:$R$782,MATCH(C15328,XML!$D$2:$D$737,0),2)</f>
        <v>#N/A</v>
      </c>
    </row>
    <row r="15329" spans="1:14" ht="67.5" x14ac:dyDescent="0.2">
      <c r="A15329">
        <v>76962</v>
      </c>
      <c r="B15329" t="s">
        <v>36382</v>
      </c>
      <c r="C15329" s="15" t="s">
        <v>36383</v>
      </c>
      <c r="D15329" s="15" t="s">
        <v>36384</v>
      </c>
      <c r="E15329">
        <v>18614</v>
      </c>
      <c r="F15329">
        <v>20016</v>
      </c>
      <c r="H15329">
        <v>4</v>
      </c>
      <c r="K15329" s="16">
        <f t="shared" si="763"/>
        <v>20847.68</v>
      </c>
      <c r="L15329" s="16">
        <f t="shared" si="762"/>
        <v>21944.926315789475</v>
      </c>
      <c r="M15329" s="16">
        <f t="shared" si="764"/>
        <v>24937.416267942583</v>
      </c>
      <c r="N15329" t="e">
        <f>INDEX(XML!$A$2:$R$782,MATCH(C15329,XML!$D$2:$D$737,0),2)</f>
        <v>#N/A</v>
      </c>
    </row>
    <row r="15330" spans="1:14" ht="67.5" x14ac:dyDescent="0.2">
      <c r="A15330">
        <v>76963</v>
      </c>
      <c r="B15330" t="s">
        <v>36385</v>
      </c>
      <c r="C15330" s="15" t="s">
        <v>36386</v>
      </c>
      <c r="D15330" s="15" t="s">
        <v>36387</v>
      </c>
      <c r="E15330">
        <v>18614</v>
      </c>
      <c r="F15330">
        <v>20016</v>
      </c>
      <c r="H15330">
        <v>2</v>
      </c>
      <c r="K15330" s="16">
        <f t="shared" si="763"/>
        <v>20847.68</v>
      </c>
      <c r="L15330" s="16">
        <f t="shared" si="762"/>
        <v>21944.926315789475</v>
      </c>
      <c r="M15330" s="16">
        <f t="shared" si="764"/>
        <v>24937.416267942583</v>
      </c>
      <c r="N15330" t="e">
        <f>INDEX(XML!$A$2:$R$782,MATCH(C15330,XML!$D$2:$D$737,0),2)</f>
        <v>#N/A</v>
      </c>
    </row>
    <row r="15331" spans="1:14" ht="67.5" x14ac:dyDescent="0.2">
      <c r="A15331">
        <v>76965</v>
      </c>
      <c r="B15331" t="s">
        <v>36388</v>
      </c>
      <c r="C15331" s="15" t="s">
        <v>36389</v>
      </c>
      <c r="D15331" s="15" t="s">
        <v>36390</v>
      </c>
      <c r="E15331">
        <v>18614</v>
      </c>
      <c r="F15331">
        <v>20016</v>
      </c>
      <c r="H15331">
        <v>4</v>
      </c>
      <c r="K15331" s="16">
        <f t="shared" si="763"/>
        <v>20847.68</v>
      </c>
      <c r="L15331" s="16">
        <f t="shared" si="762"/>
        <v>21944.926315789475</v>
      </c>
      <c r="M15331" s="16">
        <f t="shared" si="764"/>
        <v>24937.416267942583</v>
      </c>
      <c r="N15331" t="e">
        <f>INDEX(XML!$A$2:$R$782,MATCH(C15331,XML!$D$2:$D$737,0),2)</f>
        <v>#N/A</v>
      </c>
    </row>
    <row r="15332" spans="1:14" ht="78.75" x14ac:dyDescent="0.2">
      <c r="A15332">
        <v>76970</v>
      </c>
      <c r="B15332" t="s">
        <v>36130</v>
      </c>
      <c r="C15332" s="15" t="s">
        <v>36131</v>
      </c>
      <c r="D15332" s="15" t="s">
        <v>36132</v>
      </c>
      <c r="E15332">
        <v>23041</v>
      </c>
      <c r="F15332">
        <v>24776</v>
      </c>
      <c r="H15332">
        <v>1</v>
      </c>
      <c r="K15332" s="16">
        <f t="shared" si="763"/>
        <v>25805.919999999998</v>
      </c>
      <c r="L15332" s="16">
        <f t="shared" si="762"/>
        <v>27164.126315789475</v>
      </c>
      <c r="M15332" s="16">
        <f t="shared" si="764"/>
        <v>30868.325358851675</v>
      </c>
      <c r="N15332" t="e">
        <f>INDEX(XML!$A$2:$R$782,MATCH(C15332,XML!$D$2:$D$737,0),2)</f>
        <v>#N/A</v>
      </c>
    </row>
    <row r="15333" spans="1:14" ht="78.75" x14ac:dyDescent="0.2">
      <c r="A15333">
        <v>76971</v>
      </c>
      <c r="B15333" t="s">
        <v>36133</v>
      </c>
      <c r="C15333" s="15" t="s">
        <v>36134</v>
      </c>
      <c r="D15333" s="15" t="s">
        <v>36135</v>
      </c>
      <c r="E15333">
        <v>21216</v>
      </c>
      <c r="F15333">
        <v>22814</v>
      </c>
      <c r="H15333">
        <v>1</v>
      </c>
      <c r="K15333" s="16">
        <f t="shared" si="763"/>
        <v>23761.919999999998</v>
      </c>
      <c r="L15333" s="16">
        <f t="shared" si="762"/>
        <v>25012.547368421052</v>
      </c>
      <c r="M15333" s="16">
        <f t="shared" si="764"/>
        <v>28423.349282296651</v>
      </c>
      <c r="N15333" t="e">
        <f>INDEX(XML!$A$2:$R$782,MATCH(C15333,XML!$D$2:$D$737,0),2)</f>
        <v>#N/A</v>
      </c>
    </row>
    <row r="15334" spans="1:14" ht="78.75" x14ac:dyDescent="0.2">
      <c r="A15334">
        <v>76972</v>
      </c>
      <c r="B15334" t="s">
        <v>36136</v>
      </c>
      <c r="C15334" s="15" t="s">
        <v>36137</v>
      </c>
      <c r="D15334" s="15" t="s">
        <v>36138</v>
      </c>
      <c r="E15334">
        <v>21216</v>
      </c>
      <c r="F15334">
        <v>22814</v>
      </c>
      <c r="H15334">
        <v>1</v>
      </c>
      <c r="K15334" s="16">
        <f t="shared" si="763"/>
        <v>23761.919999999998</v>
      </c>
      <c r="L15334" s="16">
        <f t="shared" si="762"/>
        <v>25012.547368421052</v>
      </c>
      <c r="M15334" s="16">
        <f t="shared" si="764"/>
        <v>28423.349282296651</v>
      </c>
      <c r="N15334" t="e">
        <f>INDEX(XML!$A$2:$R$782,MATCH(C15334,XML!$D$2:$D$737,0),2)</f>
        <v>#N/A</v>
      </c>
    </row>
    <row r="15335" spans="1:14" ht="78.75" x14ac:dyDescent="0.2">
      <c r="A15335">
        <v>76973</v>
      </c>
      <c r="B15335" t="s">
        <v>36139</v>
      </c>
      <c r="C15335" s="15" t="s">
        <v>36140</v>
      </c>
      <c r="D15335" s="15" t="s">
        <v>36141</v>
      </c>
      <c r="E15335">
        <v>21216</v>
      </c>
      <c r="F15335">
        <v>22814</v>
      </c>
      <c r="H15335">
        <v>1</v>
      </c>
      <c r="K15335" s="16">
        <f t="shared" si="763"/>
        <v>23761.919999999998</v>
      </c>
      <c r="L15335" s="16">
        <f t="shared" si="762"/>
        <v>25012.547368421052</v>
      </c>
      <c r="M15335" s="16">
        <f t="shared" si="764"/>
        <v>28423.349282296651</v>
      </c>
      <c r="N15335" t="e">
        <f>INDEX(XML!$A$2:$R$782,MATCH(C15335,XML!$D$2:$D$737,0),2)</f>
        <v>#N/A</v>
      </c>
    </row>
    <row r="15336" spans="1:14" ht="45" x14ac:dyDescent="0.2">
      <c r="A15336">
        <v>18178</v>
      </c>
      <c r="B15336" t="s">
        <v>11308</v>
      </c>
      <c r="C15336" s="15" t="s">
        <v>20893</v>
      </c>
      <c r="D15336" s="15" t="s">
        <v>20894</v>
      </c>
      <c r="E15336">
        <v>500</v>
      </c>
      <c r="F15336">
        <v>3076</v>
      </c>
      <c r="H15336">
        <v>33</v>
      </c>
      <c r="K15336" s="16">
        <f t="shared" si="763"/>
        <v>560</v>
      </c>
      <c r="L15336" s="16">
        <f t="shared" si="762"/>
        <v>589.47368421052636</v>
      </c>
      <c r="M15336" s="16">
        <f t="shared" si="764"/>
        <v>669.85645933014359</v>
      </c>
      <c r="N15336" t="e">
        <f>INDEX(XML!$A$2:$R$782,MATCH(C15336,XML!$D$2:$D$737,0),2)</f>
        <v>#N/A</v>
      </c>
    </row>
    <row r="15337" spans="1:14" ht="67.5" x14ac:dyDescent="0.2">
      <c r="A15337">
        <v>17007</v>
      </c>
      <c r="B15337" t="s">
        <v>22023</v>
      </c>
      <c r="C15337" s="15" t="s">
        <v>11309</v>
      </c>
      <c r="D15337" s="15" t="s">
        <v>24990</v>
      </c>
      <c r="E15337">
        <v>3042</v>
      </c>
      <c r="F15337">
        <v>3498</v>
      </c>
      <c r="K15337" s="16">
        <f t="shared" si="763"/>
        <v>3407.04</v>
      </c>
      <c r="L15337" s="16">
        <f t="shared" si="762"/>
        <v>3586.3578947368419</v>
      </c>
      <c r="M15337" s="16">
        <f t="shared" si="764"/>
        <v>4075.4066985645932</v>
      </c>
      <c r="N15337" t="e">
        <f>INDEX(XML!$A$2:$R$782,MATCH(C15337,XML!$D$2:$D$737,0),2)</f>
        <v>#N/A</v>
      </c>
    </row>
    <row r="15338" spans="1:14" ht="67.5" x14ac:dyDescent="0.2">
      <c r="A15338">
        <v>68571</v>
      </c>
      <c r="B15338" t="s">
        <v>10629</v>
      </c>
      <c r="C15338" s="15" t="s">
        <v>29395</v>
      </c>
      <c r="D15338" s="15" t="s">
        <v>35540</v>
      </c>
      <c r="E15338">
        <v>7854</v>
      </c>
      <c r="F15338">
        <v>9582</v>
      </c>
      <c r="H15338" t="s">
        <v>746</v>
      </c>
      <c r="K15338" s="16">
        <f t="shared" si="763"/>
        <v>8796.48</v>
      </c>
      <c r="L15338" s="16">
        <f t="shared" si="762"/>
        <v>9259.4526315789481</v>
      </c>
      <c r="M15338" s="16">
        <f t="shared" si="764"/>
        <v>10522.105263157895</v>
      </c>
      <c r="N15338" t="e">
        <f>INDEX(XML!$A$2:$R$782,MATCH(C15338,XML!$D$2:$D$737,0),2)</f>
        <v>#N/A</v>
      </c>
    </row>
    <row r="15339" spans="1:14" ht="56.25" x14ac:dyDescent="0.2">
      <c r="A15339">
        <v>68570</v>
      </c>
      <c r="B15339" t="s">
        <v>10632</v>
      </c>
      <c r="C15339" s="15" t="s">
        <v>32624</v>
      </c>
      <c r="D15339" s="15" t="s">
        <v>35541</v>
      </c>
      <c r="E15339">
        <v>18882</v>
      </c>
      <c r="F15339">
        <v>21714</v>
      </c>
      <c r="H15339" t="s">
        <v>746</v>
      </c>
      <c r="K15339" s="16">
        <f t="shared" si="763"/>
        <v>21147.84</v>
      </c>
      <c r="L15339" s="16">
        <f t="shared" si="762"/>
        <v>22260.884210526317</v>
      </c>
      <c r="M15339" s="16">
        <f t="shared" si="764"/>
        <v>25296.459330143545</v>
      </c>
      <c r="N15339" t="e">
        <f>INDEX(XML!$A$2:$R$782,MATCH(C15339,XML!$D$2:$D$737,0),2)</f>
        <v>#N/A</v>
      </c>
    </row>
    <row r="15340" spans="1:14" ht="56.25" x14ac:dyDescent="0.2">
      <c r="A15340">
        <v>68569</v>
      </c>
      <c r="B15340" t="s">
        <v>10635</v>
      </c>
      <c r="C15340" s="15" t="s">
        <v>31447</v>
      </c>
      <c r="D15340" s="15" t="s">
        <v>35542</v>
      </c>
      <c r="E15340">
        <v>22341</v>
      </c>
      <c r="F15340">
        <v>25692</v>
      </c>
      <c r="H15340" t="s">
        <v>746</v>
      </c>
      <c r="K15340" s="16">
        <f t="shared" si="763"/>
        <v>25021.919999999998</v>
      </c>
      <c r="L15340" s="16">
        <f t="shared" si="762"/>
        <v>26338.863157894735</v>
      </c>
      <c r="M15340" s="16">
        <f t="shared" si="764"/>
        <v>29930.526315789473</v>
      </c>
      <c r="N15340" t="e">
        <f>INDEX(XML!$A$2:$R$782,MATCH(C15340,XML!$D$2:$D$737,0),2)</f>
        <v>#N/A</v>
      </c>
    </row>
    <row r="15341" spans="1:14" ht="56.25" x14ac:dyDescent="0.2">
      <c r="A15341">
        <v>46762</v>
      </c>
      <c r="B15341" t="s">
        <v>10583</v>
      </c>
      <c r="C15341" s="15" t="s">
        <v>29396</v>
      </c>
      <c r="D15341" s="15" t="s">
        <v>35543</v>
      </c>
      <c r="E15341">
        <v>29605</v>
      </c>
      <c r="F15341">
        <v>34046</v>
      </c>
      <c r="K15341" s="16">
        <f t="shared" si="763"/>
        <v>33157.599999999999</v>
      </c>
      <c r="L15341" s="16">
        <f t="shared" si="762"/>
        <v>34902.73684210526</v>
      </c>
      <c r="M15341" s="16">
        <f t="shared" si="764"/>
        <v>39662.200956937791</v>
      </c>
      <c r="N15341" t="e">
        <f>INDEX(XML!$A$2:$R$782,MATCH(C15341,XML!$D$2:$D$737,0),2)</f>
        <v>#N/A</v>
      </c>
    </row>
    <row r="15342" spans="1:14" ht="56.25" x14ac:dyDescent="0.2">
      <c r="A15342">
        <v>68567</v>
      </c>
      <c r="B15342" t="s">
        <v>10654</v>
      </c>
      <c r="C15342" s="15" t="s">
        <v>29397</v>
      </c>
      <c r="D15342" s="15" t="s">
        <v>35544</v>
      </c>
      <c r="E15342">
        <v>45628</v>
      </c>
      <c r="F15342">
        <v>54754</v>
      </c>
      <c r="K15342" s="16">
        <f t="shared" si="763"/>
        <v>51103.360000000001</v>
      </c>
      <c r="L15342" s="16">
        <f t="shared" si="762"/>
        <v>53793.010526315789</v>
      </c>
      <c r="M15342" s="16">
        <f t="shared" si="764"/>
        <v>61128.42105263158</v>
      </c>
      <c r="N15342" t="e">
        <f>INDEX(XML!$A$2:$R$782,MATCH(C15342,XML!$D$2:$D$737,0),2)</f>
        <v>#N/A</v>
      </c>
    </row>
    <row r="15343" spans="1:14" ht="67.5" x14ac:dyDescent="0.2">
      <c r="A15343">
        <v>68568</v>
      </c>
      <c r="B15343" t="s">
        <v>10659</v>
      </c>
      <c r="C15343" s="15" t="s">
        <v>34307</v>
      </c>
      <c r="D15343" s="15" t="s">
        <v>35545</v>
      </c>
      <c r="E15343">
        <v>9798</v>
      </c>
      <c r="F15343">
        <v>11268</v>
      </c>
      <c r="H15343" t="s">
        <v>746</v>
      </c>
      <c r="K15343" s="16">
        <f t="shared" si="763"/>
        <v>10973.76</v>
      </c>
      <c r="L15343" s="16">
        <f t="shared" si="762"/>
        <v>11551.326315789474</v>
      </c>
      <c r="M15343" s="16">
        <f t="shared" si="764"/>
        <v>13126.507177033493</v>
      </c>
      <c r="N15343" t="e">
        <f>INDEX(XML!$A$2:$R$782,MATCH(C15343,XML!$D$2:$D$737,0),2)</f>
        <v>#N/A</v>
      </c>
    </row>
    <row r="15344" spans="1:14" ht="67.5" x14ac:dyDescent="0.2">
      <c r="A15344">
        <v>37488</v>
      </c>
      <c r="B15344" t="s">
        <v>10612</v>
      </c>
      <c r="C15344" s="15" t="s">
        <v>20689</v>
      </c>
      <c r="D15344" s="15" t="s">
        <v>34227</v>
      </c>
      <c r="E15344">
        <v>3303</v>
      </c>
      <c r="F15344">
        <v>3997</v>
      </c>
      <c r="H15344" t="s">
        <v>746</v>
      </c>
      <c r="K15344" s="16">
        <f t="shared" si="763"/>
        <v>3699.36</v>
      </c>
      <c r="L15344" s="16">
        <f t="shared" si="762"/>
        <v>3894.0631578947368</v>
      </c>
      <c r="M15344" s="16">
        <f t="shared" si="764"/>
        <v>4425.0717703349283</v>
      </c>
      <c r="N15344" t="e">
        <f>INDEX(XML!$A$2:$R$782,MATCH(C15344,XML!$D$2:$D$737,0),2)</f>
        <v>#N/A</v>
      </c>
    </row>
    <row r="15345" spans="1:14" ht="78.75" x14ac:dyDescent="0.2">
      <c r="A15345">
        <v>15897</v>
      </c>
      <c r="B15345" t="s">
        <v>20735</v>
      </c>
      <c r="C15345" s="15" t="s">
        <v>20736</v>
      </c>
      <c r="D15345" s="15" t="s">
        <v>34660</v>
      </c>
      <c r="E15345">
        <v>2977</v>
      </c>
      <c r="F15345">
        <v>3424</v>
      </c>
      <c r="K15345" s="16">
        <f t="shared" si="763"/>
        <v>3334.24</v>
      </c>
      <c r="L15345" s="16">
        <f t="shared" si="762"/>
        <v>3509.7263157894736</v>
      </c>
      <c r="M15345" s="16">
        <f t="shared" si="764"/>
        <v>3988.3253588516745</v>
      </c>
      <c r="N15345" t="e">
        <f>INDEX(XML!$A$2:$R$782,MATCH(C15345,XML!$D$2:$D$737,0),2)</f>
        <v>#N/A</v>
      </c>
    </row>
    <row r="15346" spans="1:14" ht="67.5" x14ac:dyDescent="0.2">
      <c r="A15346">
        <v>64564</v>
      </c>
      <c r="B15346" t="s">
        <v>11163</v>
      </c>
      <c r="C15346" s="15" t="s">
        <v>24627</v>
      </c>
      <c r="D15346" s="15" t="s">
        <v>24628</v>
      </c>
      <c r="E15346">
        <v>10711</v>
      </c>
      <c r="F15346">
        <v>12514</v>
      </c>
      <c r="H15346">
        <v>6</v>
      </c>
      <c r="K15346" s="16">
        <f t="shared" si="763"/>
        <v>11996.32</v>
      </c>
      <c r="L15346" s="16">
        <f t="shared" si="762"/>
        <v>12627.705263157895</v>
      </c>
      <c r="M15346" s="16">
        <f t="shared" si="764"/>
        <v>14349.665071770334</v>
      </c>
      <c r="N15346" t="e">
        <f>INDEX(XML!$A$2:$R$782,MATCH(C15346,XML!$D$2:$D$737,0),2)</f>
        <v>#N/A</v>
      </c>
    </row>
    <row r="15347" spans="1:14" ht="90" x14ac:dyDescent="0.2">
      <c r="A15347">
        <v>15898</v>
      </c>
      <c r="B15347" t="s">
        <v>10603</v>
      </c>
      <c r="C15347" s="15" t="s">
        <v>11310</v>
      </c>
      <c r="D15347" s="15" t="s">
        <v>20690</v>
      </c>
      <c r="E15347">
        <v>3535</v>
      </c>
      <c r="F15347">
        <v>4065</v>
      </c>
      <c r="H15347" t="s">
        <v>746</v>
      </c>
      <c r="K15347" s="16">
        <f t="shared" si="763"/>
        <v>3959.2</v>
      </c>
      <c r="L15347" s="16">
        <f t="shared" si="762"/>
        <v>4167.5789473684208</v>
      </c>
      <c r="M15347" s="16">
        <f t="shared" si="764"/>
        <v>4735.8851674641146</v>
      </c>
      <c r="N15347" t="e">
        <f>INDEX(XML!$A$2:$R$782,MATCH(C15347,XML!$D$2:$D$737,0),2)</f>
        <v>#N/A</v>
      </c>
    </row>
    <row r="15348" spans="1:14" ht="67.5" x14ac:dyDescent="0.2">
      <c r="A15348">
        <v>896</v>
      </c>
      <c r="B15348" t="s">
        <v>10670</v>
      </c>
      <c r="C15348" s="15" t="s">
        <v>11311</v>
      </c>
      <c r="D15348" s="15" t="s">
        <v>24991</v>
      </c>
      <c r="E15348">
        <v>5974</v>
      </c>
      <c r="F15348">
        <v>7168</v>
      </c>
      <c r="H15348" t="s">
        <v>746</v>
      </c>
      <c r="K15348" s="16">
        <f t="shared" si="763"/>
        <v>6690.88</v>
      </c>
      <c r="L15348" s="16">
        <f t="shared" si="762"/>
        <v>7043.0315789473689</v>
      </c>
      <c r="M15348" s="16">
        <f t="shared" si="764"/>
        <v>8003.4449760765556</v>
      </c>
      <c r="N15348" t="e">
        <f>INDEX(XML!$A$2:$R$782,MATCH(C15348,XML!$D$2:$D$737,0),2)</f>
        <v>#N/A</v>
      </c>
    </row>
    <row r="15349" spans="1:14" ht="78.75" x14ac:dyDescent="0.2">
      <c r="A15349">
        <v>22927</v>
      </c>
      <c r="B15349" t="s">
        <v>10679</v>
      </c>
      <c r="C15349" s="15" t="s">
        <v>20691</v>
      </c>
      <c r="D15349" s="15" t="s">
        <v>20692</v>
      </c>
      <c r="E15349">
        <v>3625</v>
      </c>
      <c r="F15349">
        <v>4239</v>
      </c>
      <c r="H15349">
        <v>8</v>
      </c>
      <c r="K15349" s="16">
        <f t="shared" si="763"/>
        <v>4060</v>
      </c>
      <c r="L15349" s="16">
        <f t="shared" si="762"/>
        <v>4273.6842105263158</v>
      </c>
      <c r="M15349" s="16">
        <f t="shared" si="764"/>
        <v>4856.4593301435407</v>
      </c>
      <c r="N15349" t="e">
        <f>INDEX(XML!$A$2:$R$782,MATCH(C15349,XML!$D$2:$D$737,0),2)</f>
        <v>#N/A</v>
      </c>
    </row>
    <row r="15350" spans="1:14" ht="56.25" x14ac:dyDescent="0.2">
      <c r="A15350">
        <v>34538</v>
      </c>
      <c r="B15350" t="s">
        <v>10617</v>
      </c>
      <c r="C15350" s="15" t="s">
        <v>21670</v>
      </c>
      <c r="D15350" s="15" t="s">
        <v>24992</v>
      </c>
      <c r="E15350">
        <v>4484</v>
      </c>
      <c r="F15350">
        <v>5157</v>
      </c>
      <c r="H15350" t="s">
        <v>746</v>
      </c>
      <c r="K15350" s="16">
        <f t="shared" si="763"/>
        <v>5022.08</v>
      </c>
      <c r="L15350" s="16">
        <f t="shared" si="762"/>
        <v>5286.4</v>
      </c>
      <c r="M15350" s="16">
        <f t="shared" si="764"/>
        <v>6007.272727272727</v>
      </c>
      <c r="N15350" t="e">
        <f>INDEX(XML!$A$2:$R$782,MATCH(C15350,XML!$D$2:$D$737,0),2)</f>
        <v>#N/A</v>
      </c>
    </row>
    <row r="15351" spans="1:14" ht="56.25" x14ac:dyDescent="0.2">
      <c r="A15351">
        <v>28023</v>
      </c>
      <c r="B15351" t="s">
        <v>36893</v>
      </c>
      <c r="C15351" s="15" t="s">
        <v>36894</v>
      </c>
      <c r="D15351" s="15" t="s">
        <v>36895</v>
      </c>
      <c r="E15351">
        <v>3655</v>
      </c>
      <c r="F15351">
        <v>4203</v>
      </c>
      <c r="H15351">
        <v>1</v>
      </c>
      <c r="K15351" s="16">
        <f t="shared" si="763"/>
        <v>4093.6</v>
      </c>
      <c r="L15351" s="16">
        <f t="shared" si="762"/>
        <v>4309.0526315789475</v>
      </c>
      <c r="M15351" s="16">
        <f t="shared" si="764"/>
        <v>4896.65071770335</v>
      </c>
      <c r="N15351" t="e">
        <f>INDEX(XML!$A$2:$R$782,MATCH(C15351,XML!$D$2:$D$737,0),2)</f>
        <v>#N/A</v>
      </c>
    </row>
    <row r="15352" spans="1:14" ht="56.25" x14ac:dyDescent="0.2">
      <c r="A15352">
        <v>31531</v>
      </c>
      <c r="B15352" t="s">
        <v>10697</v>
      </c>
      <c r="C15352" s="15" t="s">
        <v>24901</v>
      </c>
      <c r="D15352" s="15" t="s">
        <v>24993</v>
      </c>
      <c r="E15352">
        <v>4026</v>
      </c>
      <c r="F15352">
        <v>4630</v>
      </c>
      <c r="K15352" s="16">
        <f t="shared" si="763"/>
        <v>4509.12</v>
      </c>
      <c r="L15352" s="16">
        <f t="shared" si="762"/>
        <v>4746.4421052631578</v>
      </c>
      <c r="M15352" s="16">
        <f t="shared" si="764"/>
        <v>5393.6842105263158</v>
      </c>
      <c r="N15352" t="e">
        <f>INDEX(XML!$A$2:$R$782,MATCH(C15352,XML!$D$2:$D$737,0),2)</f>
        <v>#N/A</v>
      </c>
    </row>
    <row r="15353" spans="1:14" ht="67.5" x14ac:dyDescent="0.2">
      <c r="A15353">
        <v>31533</v>
      </c>
      <c r="B15353" t="s">
        <v>24902</v>
      </c>
      <c r="C15353" s="15" t="s">
        <v>24903</v>
      </c>
      <c r="D15353" s="15" t="s">
        <v>11312</v>
      </c>
      <c r="E15353">
        <v>24059</v>
      </c>
      <c r="F15353">
        <v>27668</v>
      </c>
      <c r="H15353">
        <v>19</v>
      </c>
      <c r="K15353" s="16">
        <f t="shared" si="763"/>
        <v>26946.080000000002</v>
      </c>
      <c r="L15353" s="16">
        <f t="shared" si="762"/>
        <v>28364.294736842105</v>
      </c>
      <c r="M15353" s="16">
        <f t="shared" si="764"/>
        <v>32232.153110047846</v>
      </c>
      <c r="N15353" t="e">
        <f>INDEX(XML!$A$2:$R$782,MATCH(C15353,XML!$D$2:$D$737,0),2)</f>
        <v>#N/A</v>
      </c>
    </row>
    <row r="15354" spans="1:14" ht="67.5" x14ac:dyDescent="0.2">
      <c r="A15354">
        <v>33662</v>
      </c>
      <c r="B15354" t="s">
        <v>14940</v>
      </c>
      <c r="C15354" s="15" t="s">
        <v>11313</v>
      </c>
      <c r="D15354" s="15" t="s">
        <v>20636</v>
      </c>
      <c r="E15354">
        <v>1000</v>
      </c>
      <c r="F15354">
        <v>5373</v>
      </c>
      <c r="H15354">
        <v>24</v>
      </c>
      <c r="K15354" s="16">
        <f t="shared" si="763"/>
        <v>1120</v>
      </c>
      <c r="L15354" s="16">
        <f t="shared" si="762"/>
        <v>1178.9473684210527</v>
      </c>
      <c r="M15354" s="16">
        <f t="shared" si="764"/>
        <v>1339.7129186602872</v>
      </c>
      <c r="N15354" t="e">
        <f>INDEX(XML!$A$2:$R$782,MATCH(C15354,XML!$D$2:$D$737,0),2)</f>
        <v>#N/A</v>
      </c>
    </row>
    <row r="15355" spans="1:14" ht="67.5" x14ac:dyDescent="0.2">
      <c r="A15355">
        <v>34537</v>
      </c>
      <c r="B15355" t="s">
        <v>10709</v>
      </c>
      <c r="C15355" s="15" t="s">
        <v>22292</v>
      </c>
      <c r="D15355" s="15" t="s">
        <v>22293</v>
      </c>
      <c r="E15355">
        <v>6004</v>
      </c>
      <c r="F15355">
        <v>6905</v>
      </c>
      <c r="H15355">
        <v>44</v>
      </c>
      <c r="K15355" s="16">
        <f t="shared" si="763"/>
        <v>6724.48</v>
      </c>
      <c r="L15355" s="16">
        <f t="shared" si="762"/>
        <v>7078.4</v>
      </c>
      <c r="M15355" s="16">
        <f t="shared" si="764"/>
        <v>8043.636363636364</v>
      </c>
      <c r="N15355" t="e">
        <f>INDEX(XML!$A$2:$R$782,MATCH(C15355,XML!$D$2:$D$737,0),2)</f>
        <v>#N/A</v>
      </c>
    </row>
    <row r="15356" spans="1:14" ht="56.25" x14ac:dyDescent="0.2">
      <c r="A15356">
        <v>27017</v>
      </c>
      <c r="B15356" t="s">
        <v>26043</v>
      </c>
      <c r="C15356" s="15" t="s">
        <v>11314</v>
      </c>
      <c r="D15356" s="15" t="s">
        <v>24994</v>
      </c>
      <c r="E15356">
        <v>4825</v>
      </c>
      <c r="F15356">
        <v>5308</v>
      </c>
      <c r="H15356">
        <v>29</v>
      </c>
      <c r="K15356" s="16">
        <f t="shared" si="763"/>
        <v>5404</v>
      </c>
      <c r="L15356" s="16">
        <f t="shared" si="762"/>
        <v>5688.4210526315792</v>
      </c>
      <c r="M15356" s="16">
        <f t="shared" si="764"/>
        <v>6464.1148325358845</v>
      </c>
      <c r="N15356" t="e">
        <f>INDEX(XML!$A$2:$R$782,MATCH(C15356,XML!$D$2:$D$737,0),2)</f>
        <v>#N/A</v>
      </c>
    </row>
    <row r="15357" spans="1:14" ht="67.5" x14ac:dyDescent="0.2">
      <c r="A15357">
        <v>12977</v>
      </c>
      <c r="B15357" t="s">
        <v>22039</v>
      </c>
      <c r="C15357" s="15" t="s">
        <v>22294</v>
      </c>
      <c r="D15357" s="15" t="s">
        <v>11315</v>
      </c>
      <c r="E15357">
        <v>6376</v>
      </c>
      <c r="F15357">
        <v>7332</v>
      </c>
      <c r="H15357" t="s">
        <v>746</v>
      </c>
      <c r="K15357" s="16">
        <f t="shared" si="763"/>
        <v>7141.12</v>
      </c>
      <c r="L15357" s="16">
        <f t="shared" si="762"/>
        <v>7516.9684210526311</v>
      </c>
      <c r="M15357" s="16">
        <f t="shared" si="764"/>
        <v>8542.0095693779895</v>
      </c>
      <c r="N15357" t="e">
        <f>INDEX(XML!$A$2:$R$782,MATCH(C15357,XML!$D$2:$D$737,0),2)</f>
        <v>#N/A</v>
      </c>
    </row>
    <row r="15358" spans="1:14" ht="78.75" x14ac:dyDescent="0.2">
      <c r="A15358">
        <v>24658</v>
      </c>
      <c r="B15358" t="s">
        <v>11316</v>
      </c>
      <c r="C15358" s="15" t="s">
        <v>11317</v>
      </c>
      <c r="D15358" s="15" t="s">
        <v>20637</v>
      </c>
      <c r="E15358">
        <v>2512</v>
      </c>
      <c r="F15358">
        <v>2889</v>
      </c>
      <c r="K15358" s="16">
        <f t="shared" si="763"/>
        <v>2813.44</v>
      </c>
      <c r="L15358" s="16">
        <f t="shared" si="762"/>
        <v>2961.5157894736844</v>
      </c>
      <c r="M15358" s="16">
        <f t="shared" si="764"/>
        <v>3365.3588516746413</v>
      </c>
      <c r="N15358" t="e">
        <f>INDEX(XML!$A$2:$R$782,MATCH(C15358,XML!$D$2:$D$737,0),2)</f>
        <v>#N/A</v>
      </c>
    </row>
    <row r="15359" spans="1:14" ht="67.5" x14ac:dyDescent="0.2">
      <c r="A15359">
        <v>12978</v>
      </c>
      <c r="C15359" s="15" t="s">
        <v>11318</v>
      </c>
      <c r="D15359" s="15" t="s">
        <v>11319</v>
      </c>
      <c r="E15359">
        <v>500</v>
      </c>
      <c r="F15359">
        <v>5537</v>
      </c>
      <c r="H15359">
        <v>9</v>
      </c>
      <c r="K15359" s="16">
        <f t="shared" si="763"/>
        <v>560</v>
      </c>
      <c r="L15359" s="16">
        <f t="shared" si="762"/>
        <v>589.47368421052636</v>
      </c>
      <c r="M15359" s="16">
        <f t="shared" si="764"/>
        <v>669.85645933014359</v>
      </c>
      <c r="N15359" t="e">
        <f>INDEX(XML!$A$2:$R$782,MATCH(C15359,XML!$D$2:$D$737,0),2)</f>
        <v>#N/A</v>
      </c>
    </row>
    <row r="15360" spans="1:14" ht="56.25" x14ac:dyDescent="0.2">
      <c r="A15360">
        <v>33668</v>
      </c>
      <c r="B15360" t="s">
        <v>24995</v>
      </c>
      <c r="C15360" s="15" t="s">
        <v>11320</v>
      </c>
      <c r="D15360" s="15" t="s">
        <v>26712</v>
      </c>
      <c r="E15360">
        <v>2490</v>
      </c>
      <c r="F15360">
        <v>2863</v>
      </c>
      <c r="H15360">
        <v>9</v>
      </c>
      <c r="K15360" s="16">
        <f t="shared" si="763"/>
        <v>2788.8</v>
      </c>
      <c r="L15360" s="16">
        <f t="shared" si="762"/>
        <v>2935.5789473684213</v>
      </c>
      <c r="M15360" s="16">
        <f t="shared" si="764"/>
        <v>3335.8851674641151</v>
      </c>
      <c r="N15360" t="e">
        <f>INDEX(XML!$A$2:$R$782,MATCH(C15360,XML!$D$2:$D$737,0),2)</f>
        <v>#N/A</v>
      </c>
    </row>
    <row r="15361" spans="1:14" ht="56.25" x14ac:dyDescent="0.2">
      <c r="A15361">
        <v>33669</v>
      </c>
      <c r="B15361" t="s">
        <v>10787</v>
      </c>
      <c r="C15361" s="15" t="s">
        <v>11321</v>
      </c>
      <c r="D15361" s="15" t="s">
        <v>26713</v>
      </c>
      <c r="E15361">
        <v>2490</v>
      </c>
      <c r="F15361">
        <v>2863</v>
      </c>
      <c r="H15361">
        <v>34</v>
      </c>
      <c r="K15361" s="16">
        <f t="shared" si="763"/>
        <v>2788.8</v>
      </c>
      <c r="L15361" s="16">
        <f t="shared" si="762"/>
        <v>2935.5789473684213</v>
      </c>
      <c r="M15361" s="16">
        <f t="shared" si="764"/>
        <v>3335.8851674641151</v>
      </c>
      <c r="N15361" t="e">
        <f>INDEX(XML!$A$2:$R$782,MATCH(C15361,XML!$D$2:$D$737,0),2)</f>
        <v>#N/A</v>
      </c>
    </row>
    <row r="15362" spans="1:14" ht="56.25" x14ac:dyDescent="0.2">
      <c r="A15362">
        <v>33670</v>
      </c>
      <c r="B15362" t="s">
        <v>24996</v>
      </c>
      <c r="C15362" s="15" t="s">
        <v>11322</v>
      </c>
      <c r="D15362" s="15" t="s">
        <v>24997</v>
      </c>
      <c r="E15362">
        <v>2490</v>
      </c>
      <c r="F15362">
        <v>2863</v>
      </c>
      <c r="H15362">
        <v>19</v>
      </c>
      <c r="K15362" s="16">
        <f t="shared" si="763"/>
        <v>2788.8</v>
      </c>
      <c r="L15362" s="16">
        <f t="shared" si="762"/>
        <v>2935.5789473684213</v>
      </c>
      <c r="M15362" s="16">
        <f t="shared" si="764"/>
        <v>3335.8851674641151</v>
      </c>
      <c r="N15362" t="e">
        <f>INDEX(XML!$A$2:$R$782,MATCH(C15362,XML!$D$2:$D$737,0),2)</f>
        <v>#N/A</v>
      </c>
    </row>
    <row r="15363" spans="1:14" ht="56.25" x14ac:dyDescent="0.2">
      <c r="A15363">
        <v>33667</v>
      </c>
      <c r="B15363" t="s">
        <v>10796</v>
      </c>
      <c r="C15363" s="15" t="s">
        <v>11323</v>
      </c>
      <c r="D15363" s="15" t="s">
        <v>24998</v>
      </c>
      <c r="E15363">
        <v>3232</v>
      </c>
      <c r="F15363">
        <v>3717</v>
      </c>
      <c r="H15363">
        <v>10</v>
      </c>
      <c r="K15363" s="16">
        <f t="shared" si="763"/>
        <v>3619.84</v>
      </c>
      <c r="L15363" s="16">
        <f t="shared" si="762"/>
        <v>3810.3578947368419</v>
      </c>
      <c r="M15363" s="16">
        <f t="shared" si="764"/>
        <v>4329.9521531100481</v>
      </c>
      <c r="N15363" t="e">
        <f>INDEX(XML!$A$2:$R$782,MATCH(C15363,XML!$D$2:$D$737,0),2)</f>
        <v>#N/A</v>
      </c>
    </row>
    <row r="15364" spans="1:14" ht="67.5" x14ac:dyDescent="0.2">
      <c r="A15364">
        <v>33663</v>
      </c>
      <c r="B15364" t="s">
        <v>10877</v>
      </c>
      <c r="C15364" s="15" t="s">
        <v>33809</v>
      </c>
      <c r="D15364" s="15" t="s">
        <v>20693</v>
      </c>
      <c r="E15364">
        <v>5026</v>
      </c>
      <c r="F15364">
        <v>5780</v>
      </c>
      <c r="H15364">
        <v>27</v>
      </c>
      <c r="K15364" s="16">
        <f t="shared" si="763"/>
        <v>5629.12</v>
      </c>
      <c r="L15364" s="16">
        <f t="shared" si="762"/>
        <v>5925.3894736842103</v>
      </c>
      <c r="M15364" s="16">
        <f t="shared" si="764"/>
        <v>6733.3971291866028</v>
      </c>
      <c r="N15364" t="e">
        <f>INDEX(XML!$A$2:$R$782,MATCH(C15364,XML!$D$2:$D$737,0),2)</f>
        <v>#N/A</v>
      </c>
    </row>
    <row r="15365" spans="1:14" ht="67.5" x14ac:dyDescent="0.2">
      <c r="A15365">
        <v>33666</v>
      </c>
      <c r="B15365" t="s">
        <v>10880</v>
      </c>
      <c r="C15365" s="15" t="s">
        <v>33810</v>
      </c>
      <c r="D15365" s="15" t="s">
        <v>20694</v>
      </c>
      <c r="E15365">
        <v>4561</v>
      </c>
      <c r="F15365">
        <v>5245</v>
      </c>
      <c r="H15365">
        <v>18</v>
      </c>
      <c r="K15365" s="16">
        <f t="shared" si="763"/>
        <v>5108.32</v>
      </c>
      <c r="L15365" s="16">
        <f t="shared" ref="L15365:L15428" si="765">K15365*100/95</f>
        <v>5377.1789473684212</v>
      </c>
      <c r="M15365" s="16">
        <f t="shared" si="764"/>
        <v>6110.4306220095696</v>
      </c>
      <c r="N15365" t="e">
        <f>INDEX(XML!$A$2:$R$782,MATCH(C15365,XML!$D$2:$D$737,0),2)</f>
        <v>#N/A</v>
      </c>
    </row>
    <row r="15366" spans="1:14" ht="67.5" x14ac:dyDescent="0.2">
      <c r="A15366">
        <v>33664</v>
      </c>
      <c r="B15366" t="s">
        <v>10883</v>
      </c>
      <c r="C15366" s="15" t="s">
        <v>33811</v>
      </c>
      <c r="D15366" s="15" t="s">
        <v>20695</v>
      </c>
      <c r="E15366">
        <v>4561</v>
      </c>
      <c r="F15366">
        <v>5245</v>
      </c>
      <c r="H15366">
        <v>23</v>
      </c>
      <c r="K15366" s="16">
        <f t="shared" ref="K15366:K15389" si="766">IF(E15366&gt;49999,E15366+E15366*0.07,IF(E15366&lt;=49999,E15366+E15366*0.12))</f>
        <v>5108.32</v>
      </c>
      <c r="L15366" s="16">
        <f t="shared" si="765"/>
        <v>5377.1789473684212</v>
      </c>
      <c r="M15366" s="16">
        <f t="shared" ref="M15366:M15389" si="767">IF(COUNTIF(C15366,"*Dahua*"),F15366-10,L15366*100/88)</f>
        <v>6110.4306220095696</v>
      </c>
      <c r="N15366" t="e">
        <f>INDEX(XML!$A$2:$R$782,MATCH(C15366,XML!$D$2:$D$737,0),2)</f>
        <v>#N/A</v>
      </c>
    </row>
    <row r="15367" spans="1:14" ht="67.5" x14ac:dyDescent="0.2">
      <c r="A15367">
        <v>33665</v>
      </c>
      <c r="B15367" t="s">
        <v>27483</v>
      </c>
      <c r="C15367" s="15" t="s">
        <v>33812</v>
      </c>
      <c r="D15367" s="15" t="s">
        <v>26714</v>
      </c>
      <c r="E15367">
        <v>4561</v>
      </c>
      <c r="F15367">
        <v>5245</v>
      </c>
      <c r="H15367">
        <v>27</v>
      </c>
      <c r="K15367" s="16">
        <f t="shared" si="766"/>
        <v>5108.32</v>
      </c>
      <c r="L15367" s="16">
        <f t="shared" si="765"/>
        <v>5377.1789473684212</v>
      </c>
      <c r="M15367" s="16">
        <f t="shared" si="767"/>
        <v>6110.4306220095696</v>
      </c>
      <c r="N15367" t="e">
        <f>INDEX(XML!$A$2:$R$782,MATCH(C15367,XML!$D$2:$D$737,0),2)</f>
        <v>#N/A</v>
      </c>
    </row>
    <row r="15368" spans="1:14" ht="56.25" x14ac:dyDescent="0.2">
      <c r="A15368">
        <v>33673</v>
      </c>
      <c r="B15368" t="s">
        <v>10912</v>
      </c>
      <c r="C15368" s="15" t="s">
        <v>24999</v>
      </c>
      <c r="D15368" s="15" t="s">
        <v>26715</v>
      </c>
      <c r="E15368">
        <v>500</v>
      </c>
      <c r="F15368">
        <v>5423</v>
      </c>
      <c r="H15368">
        <v>13</v>
      </c>
      <c r="K15368" s="16">
        <f t="shared" si="766"/>
        <v>560</v>
      </c>
      <c r="L15368" s="16">
        <f t="shared" si="765"/>
        <v>589.47368421052636</v>
      </c>
      <c r="M15368" s="16">
        <f t="shared" si="767"/>
        <v>669.85645933014359</v>
      </c>
      <c r="N15368" t="e">
        <f>INDEX(XML!$A$2:$R$782,MATCH(C15368,XML!$D$2:$D$737,0),2)</f>
        <v>#N/A</v>
      </c>
    </row>
    <row r="15369" spans="1:14" ht="56.25" x14ac:dyDescent="0.2">
      <c r="A15369">
        <v>33674</v>
      </c>
      <c r="B15369" t="s">
        <v>10915</v>
      </c>
      <c r="C15369" s="15" t="s">
        <v>25000</v>
      </c>
      <c r="D15369" s="15" t="s">
        <v>20638</v>
      </c>
      <c r="E15369">
        <v>500</v>
      </c>
      <c r="F15369">
        <v>5423</v>
      </c>
      <c r="H15369">
        <v>14</v>
      </c>
      <c r="K15369" s="16">
        <f t="shared" si="766"/>
        <v>560</v>
      </c>
      <c r="L15369" s="16">
        <f t="shared" si="765"/>
        <v>589.47368421052636</v>
      </c>
      <c r="M15369" s="16">
        <f t="shared" si="767"/>
        <v>669.85645933014359</v>
      </c>
      <c r="N15369" t="e">
        <f>INDEX(XML!$A$2:$R$782,MATCH(C15369,XML!$D$2:$D$737,0),2)</f>
        <v>#N/A</v>
      </c>
    </row>
    <row r="15370" spans="1:14" ht="56.25" x14ac:dyDescent="0.2">
      <c r="A15370">
        <v>33671</v>
      </c>
      <c r="B15370" t="s">
        <v>10918</v>
      </c>
      <c r="C15370" s="15" t="s">
        <v>25001</v>
      </c>
      <c r="D15370" s="15" t="s">
        <v>20639</v>
      </c>
      <c r="E15370">
        <v>500</v>
      </c>
      <c r="F15370">
        <v>4952</v>
      </c>
      <c r="H15370">
        <v>10</v>
      </c>
      <c r="K15370" s="16">
        <f t="shared" si="766"/>
        <v>560</v>
      </c>
      <c r="L15370" s="16">
        <f t="shared" si="765"/>
        <v>589.47368421052636</v>
      </c>
      <c r="M15370" s="16">
        <f t="shared" si="767"/>
        <v>669.85645933014359</v>
      </c>
      <c r="N15370" t="e">
        <f>INDEX(XML!$A$2:$R$782,MATCH(C15370,XML!$D$2:$D$737,0),2)</f>
        <v>#N/A</v>
      </c>
    </row>
    <row r="15371" spans="1:14" ht="56.25" x14ac:dyDescent="0.2">
      <c r="A15371">
        <v>33676</v>
      </c>
      <c r="B15371" t="s">
        <v>25002</v>
      </c>
      <c r="C15371" s="15" t="s">
        <v>25003</v>
      </c>
      <c r="D15371" s="15" t="s">
        <v>26716</v>
      </c>
      <c r="E15371">
        <v>500</v>
      </c>
      <c r="F15371">
        <v>5013</v>
      </c>
      <c r="H15371">
        <v>3</v>
      </c>
      <c r="K15371" s="16">
        <f t="shared" si="766"/>
        <v>560</v>
      </c>
      <c r="L15371" s="16">
        <f t="shared" si="765"/>
        <v>589.47368421052636</v>
      </c>
      <c r="M15371" s="16">
        <f t="shared" si="767"/>
        <v>669.85645933014359</v>
      </c>
      <c r="N15371" t="e">
        <f>INDEX(XML!$A$2:$R$782,MATCH(C15371,XML!$D$2:$D$737,0),2)</f>
        <v>#N/A</v>
      </c>
    </row>
    <row r="15372" spans="1:14" ht="56.25" x14ac:dyDescent="0.2">
      <c r="A15372">
        <v>33677</v>
      </c>
      <c r="B15372" t="s">
        <v>25004</v>
      </c>
      <c r="C15372" s="15" t="s">
        <v>25005</v>
      </c>
      <c r="D15372" s="15" t="s">
        <v>26717</v>
      </c>
      <c r="E15372">
        <v>500</v>
      </c>
      <c r="F15372">
        <v>5013</v>
      </c>
      <c r="H15372">
        <v>7</v>
      </c>
      <c r="K15372" s="16">
        <f t="shared" si="766"/>
        <v>560</v>
      </c>
      <c r="L15372" s="16">
        <f t="shared" si="765"/>
        <v>589.47368421052636</v>
      </c>
      <c r="M15372" s="16">
        <f t="shared" si="767"/>
        <v>669.85645933014359</v>
      </c>
      <c r="N15372" t="e">
        <f>INDEX(XML!$A$2:$R$782,MATCH(C15372,XML!$D$2:$D$737,0),2)</f>
        <v>#N/A</v>
      </c>
    </row>
    <row r="15373" spans="1:14" ht="56.25" x14ac:dyDescent="0.2">
      <c r="A15373">
        <v>33678</v>
      </c>
      <c r="B15373" t="s">
        <v>26718</v>
      </c>
      <c r="C15373" s="15" t="s">
        <v>25006</v>
      </c>
      <c r="D15373" s="15" t="s">
        <v>25007</v>
      </c>
      <c r="E15373">
        <v>500</v>
      </c>
      <c r="F15373">
        <v>5013</v>
      </c>
      <c r="H15373">
        <v>7</v>
      </c>
      <c r="K15373" s="16">
        <f t="shared" si="766"/>
        <v>560</v>
      </c>
      <c r="L15373" s="16">
        <f t="shared" si="765"/>
        <v>589.47368421052636</v>
      </c>
      <c r="M15373" s="16">
        <f t="shared" si="767"/>
        <v>669.85645933014359</v>
      </c>
      <c r="N15373" t="e">
        <f>INDEX(XML!$A$2:$R$782,MATCH(C15373,XML!$D$2:$D$737,0),2)</f>
        <v>#N/A</v>
      </c>
    </row>
    <row r="15374" spans="1:14" ht="56.25" x14ac:dyDescent="0.2">
      <c r="A15374">
        <v>33675</v>
      </c>
      <c r="B15374" t="s">
        <v>25008</v>
      </c>
      <c r="C15374" s="15" t="s">
        <v>25009</v>
      </c>
      <c r="D15374" s="15" t="s">
        <v>25010</v>
      </c>
      <c r="E15374">
        <v>500</v>
      </c>
      <c r="F15374">
        <v>5013</v>
      </c>
      <c r="H15374">
        <v>7</v>
      </c>
      <c r="K15374" s="16">
        <f t="shared" si="766"/>
        <v>560</v>
      </c>
      <c r="L15374" s="16">
        <f t="shared" si="765"/>
        <v>589.47368421052636</v>
      </c>
      <c r="M15374" s="16">
        <f t="shared" si="767"/>
        <v>669.85645933014359</v>
      </c>
      <c r="N15374" t="e">
        <f>INDEX(XML!$A$2:$R$782,MATCH(C15374,XML!$D$2:$D$737,0),2)</f>
        <v>#N/A</v>
      </c>
    </row>
    <row r="15375" spans="1:14" ht="67.5" x14ac:dyDescent="0.2">
      <c r="A15375">
        <v>16995</v>
      </c>
      <c r="B15375" t="s">
        <v>20737</v>
      </c>
      <c r="C15375" s="15" t="s">
        <v>31267</v>
      </c>
      <c r="D15375" s="15" t="s">
        <v>20738</v>
      </c>
      <c r="E15375">
        <v>10850</v>
      </c>
      <c r="F15375">
        <v>13021</v>
      </c>
      <c r="K15375" s="16">
        <f t="shared" si="766"/>
        <v>12152</v>
      </c>
      <c r="L15375" s="16">
        <f t="shared" si="765"/>
        <v>12791.578947368422</v>
      </c>
      <c r="M15375" s="16">
        <f t="shared" si="767"/>
        <v>14535.885167464117</v>
      </c>
      <c r="N15375" t="e">
        <f>INDEX(XML!$A$2:$R$782,MATCH(C15375,XML!$D$2:$D$737,0),2)</f>
        <v>#N/A</v>
      </c>
    </row>
    <row r="15376" spans="1:14" ht="67.5" x14ac:dyDescent="0.2">
      <c r="A15376">
        <v>16996</v>
      </c>
      <c r="B15376" t="s">
        <v>20739</v>
      </c>
      <c r="C15376" s="15" t="s">
        <v>26719</v>
      </c>
      <c r="D15376" s="15" t="s">
        <v>20740</v>
      </c>
      <c r="E15376">
        <v>11307</v>
      </c>
      <c r="F15376">
        <v>13003</v>
      </c>
      <c r="H15376">
        <v>3</v>
      </c>
      <c r="K15376" s="16">
        <f t="shared" si="766"/>
        <v>12663.84</v>
      </c>
      <c r="L15376" s="16">
        <f t="shared" si="765"/>
        <v>13330.357894736842</v>
      </c>
      <c r="M15376" s="16">
        <f t="shared" si="767"/>
        <v>15148.133971291867</v>
      </c>
      <c r="N15376" t="e">
        <f>INDEX(XML!$A$2:$R$782,MATCH(C15376,XML!$D$2:$D$737,0),2)</f>
        <v>#N/A</v>
      </c>
    </row>
    <row r="15377" spans="1:14" ht="67.5" x14ac:dyDescent="0.2">
      <c r="A15377">
        <v>16998</v>
      </c>
      <c r="B15377" t="s">
        <v>20741</v>
      </c>
      <c r="C15377" s="15" t="s">
        <v>26720</v>
      </c>
      <c r="D15377" s="15" t="s">
        <v>26721</v>
      </c>
      <c r="E15377">
        <v>11307</v>
      </c>
      <c r="F15377">
        <v>13003</v>
      </c>
      <c r="H15377">
        <v>2</v>
      </c>
      <c r="K15377" s="16">
        <f t="shared" si="766"/>
        <v>12663.84</v>
      </c>
      <c r="L15377" s="16">
        <f t="shared" si="765"/>
        <v>13330.357894736842</v>
      </c>
      <c r="M15377" s="16">
        <f t="shared" si="767"/>
        <v>15148.133971291867</v>
      </c>
      <c r="N15377" t="e">
        <f>INDEX(XML!$A$2:$R$782,MATCH(C15377,XML!$D$2:$D$737,0),2)</f>
        <v>#N/A</v>
      </c>
    </row>
    <row r="15378" spans="1:14" ht="67.5" x14ac:dyDescent="0.2">
      <c r="A15378">
        <v>16997</v>
      </c>
      <c r="B15378" t="s">
        <v>20742</v>
      </c>
      <c r="C15378" s="15" t="s">
        <v>26722</v>
      </c>
      <c r="D15378" s="15" t="s">
        <v>26723</v>
      </c>
      <c r="E15378">
        <v>11307</v>
      </c>
      <c r="F15378">
        <v>13003</v>
      </c>
      <c r="K15378" s="16">
        <f t="shared" si="766"/>
        <v>12663.84</v>
      </c>
      <c r="L15378" s="16">
        <f t="shared" si="765"/>
        <v>13330.357894736842</v>
      </c>
      <c r="M15378" s="16">
        <f t="shared" si="767"/>
        <v>15148.133971291867</v>
      </c>
      <c r="N15378" t="e">
        <f>INDEX(XML!$A$2:$R$782,MATCH(C15378,XML!$D$2:$D$737,0),2)</f>
        <v>#N/A</v>
      </c>
    </row>
    <row r="15379" spans="1:14" ht="56.25" x14ac:dyDescent="0.2">
      <c r="A15379">
        <v>23803</v>
      </c>
      <c r="B15379" t="s">
        <v>10996</v>
      </c>
      <c r="C15379" s="15" t="s">
        <v>26724</v>
      </c>
      <c r="D15379" s="15" t="s">
        <v>20640</v>
      </c>
      <c r="E15379">
        <v>1000</v>
      </c>
      <c r="F15379">
        <v>11164</v>
      </c>
      <c r="H15379">
        <v>1</v>
      </c>
      <c r="K15379" s="16">
        <f t="shared" si="766"/>
        <v>1120</v>
      </c>
      <c r="L15379" s="16">
        <f t="shared" si="765"/>
        <v>1178.9473684210527</v>
      </c>
      <c r="M15379" s="16">
        <f t="shared" si="767"/>
        <v>1339.7129186602872</v>
      </c>
      <c r="N15379" t="e">
        <f>INDEX(XML!$A$2:$R$782,MATCH(C15379,XML!$D$2:$D$737,0),2)</f>
        <v>#N/A</v>
      </c>
    </row>
    <row r="15380" spans="1:14" ht="67.5" x14ac:dyDescent="0.2">
      <c r="A15380">
        <v>27023</v>
      </c>
      <c r="C15380" s="15" t="s">
        <v>25011</v>
      </c>
      <c r="D15380" s="15" t="s">
        <v>20641</v>
      </c>
      <c r="E15380">
        <v>500</v>
      </c>
      <c r="F15380">
        <v>2074</v>
      </c>
      <c r="H15380">
        <v>18</v>
      </c>
      <c r="K15380" s="16">
        <f t="shared" si="766"/>
        <v>560</v>
      </c>
      <c r="L15380" s="16">
        <f t="shared" si="765"/>
        <v>589.47368421052636</v>
      </c>
      <c r="M15380" s="16">
        <f t="shared" si="767"/>
        <v>669.85645933014359</v>
      </c>
      <c r="N15380" t="e">
        <f>INDEX(XML!$A$2:$R$782,MATCH(C15380,XML!$D$2:$D$737,0),2)</f>
        <v>#N/A</v>
      </c>
    </row>
    <row r="15381" spans="1:14" ht="15.75" x14ac:dyDescent="0.25">
      <c r="A15381" s="184" t="s">
        <v>11324</v>
      </c>
      <c r="B15381" s="184"/>
      <c r="C15381" s="185"/>
      <c r="D15381" s="185"/>
      <c r="E15381" s="184"/>
      <c r="F15381" s="184"/>
      <c r="G15381" s="184"/>
      <c r="H15381" s="184"/>
      <c r="I15381" s="184"/>
      <c r="J15381" s="184"/>
      <c r="K15381" s="16">
        <f t="shared" si="766"/>
        <v>0</v>
      </c>
      <c r="L15381" s="16">
        <f t="shared" si="765"/>
        <v>0</v>
      </c>
      <c r="M15381" s="16">
        <f t="shared" si="767"/>
        <v>0</v>
      </c>
      <c r="N15381" t="e">
        <f>INDEX(XML!$A$2:$R$782,MATCH(C15381,XML!$D$2:$D$737,0),2)</f>
        <v>#N/A</v>
      </c>
    </row>
    <row r="15382" spans="1:14" ht="45" x14ac:dyDescent="0.2">
      <c r="A15382">
        <v>6188</v>
      </c>
      <c r="C15382" s="15" t="s">
        <v>26738</v>
      </c>
      <c r="D15382" s="15" t="s">
        <v>26739</v>
      </c>
      <c r="E15382">
        <v>3000</v>
      </c>
      <c r="F15382">
        <v>3450</v>
      </c>
      <c r="H15382">
        <v>6</v>
      </c>
      <c r="K15382" s="16">
        <f t="shared" si="766"/>
        <v>3360</v>
      </c>
      <c r="L15382" s="16">
        <f t="shared" si="765"/>
        <v>3536.8421052631579</v>
      </c>
      <c r="M15382" s="16">
        <f t="shared" si="767"/>
        <v>4019.1387559808613</v>
      </c>
      <c r="N15382" t="e">
        <f>INDEX(XML!$A$2:$R$782,MATCH(C15382,XML!$D$2:$D$737,0),2)</f>
        <v>#N/A</v>
      </c>
    </row>
    <row r="15383" spans="1:14" ht="56.25" x14ac:dyDescent="0.2">
      <c r="A15383">
        <v>6220</v>
      </c>
      <c r="C15383" s="15" t="s">
        <v>26740</v>
      </c>
      <c r="D15383" s="15" t="s">
        <v>26741</v>
      </c>
      <c r="E15383">
        <v>500</v>
      </c>
      <c r="F15383">
        <v>3105</v>
      </c>
      <c r="H15383" t="s">
        <v>746</v>
      </c>
      <c r="K15383" s="16">
        <f t="shared" si="766"/>
        <v>560</v>
      </c>
      <c r="L15383" s="16">
        <f t="shared" si="765"/>
        <v>589.47368421052636</v>
      </c>
      <c r="M15383" s="16">
        <f t="shared" si="767"/>
        <v>669.85645933014359</v>
      </c>
      <c r="N15383" t="e">
        <f>INDEX(XML!$A$2:$R$782,MATCH(C15383,XML!$D$2:$D$737,0),2)</f>
        <v>#N/A</v>
      </c>
    </row>
    <row r="15384" spans="1:14" ht="78.75" x14ac:dyDescent="0.2">
      <c r="A15384">
        <v>5153</v>
      </c>
      <c r="B15384" t="s">
        <v>29605</v>
      </c>
      <c r="C15384" s="15" t="s">
        <v>29606</v>
      </c>
      <c r="D15384" s="15" t="s">
        <v>29607</v>
      </c>
      <c r="E15384">
        <v>1000</v>
      </c>
      <c r="F15384">
        <v>3370</v>
      </c>
      <c r="H15384">
        <v>12</v>
      </c>
      <c r="K15384" s="16">
        <f t="shared" si="766"/>
        <v>1120</v>
      </c>
      <c r="L15384" s="16">
        <f t="shared" si="765"/>
        <v>1178.9473684210527</v>
      </c>
      <c r="M15384" s="16">
        <f t="shared" si="767"/>
        <v>1339.7129186602872</v>
      </c>
      <c r="N15384" t="e">
        <f>INDEX(XML!$A$2:$R$782,MATCH(C15384,XML!$D$2:$D$737,0),2)</f>
        <v>#N/A</v>
      </c>
    </row>
    <row r="15385" spans="1:14" ht="56.25" x14ac:dyDescent="0.2">
      <c r="A15385">
        <v>6190</v>
      </c>
      <c r="B15385" t="s">
        <v>11444</v>
      </c>
      <c r="C15385" s="15" t="s">
        <v>29410</v>
      </c>
      <c r="D15385" s="15" t="s">
        <v>29411</v>
      </c>
      <c r="E15385">
        <v>500</v>
      </c>
      <c r="F15385">
        <v>3396</v>
      </c>
      <c r="H15385">
        <v>13</v>
      </c>
      <c r="K15385" s="16">
        <f t="shared" si="766"/>
        <v>560</v>
      </c>
      <c r="L15385" s="16">
        <f t="shared" si="765"/>
        <v>589.47368421052636</v>
      </c>
      <c r="M15385" s="16">
        <f t="shared" si="767"/>
        <v>669.85645933014359</v>
      </c>
      <c r="N15385" t="e">
        <f>INDEX(XML!$A$2:$R$782,MATCH(C15385,XML!$D$2:$D$737,0),2)</f>
        <v>#N/A</v>
      </c>
    </row>
    <row r="15386" spans="1:14" ht="112.5" x14ac:dyDescent="0.2">
      <c r="A15386">
        <v>47729</v>
      </c>
      <c r="B15386" t="s">
        <v>11481</v>
      </c>
      <c r="C15386" s="15" t="s">
        <v>11482</v>
      </c>
      <c r="D15386" s="15" t="s">
        <v>20643</v>
      </c>
      <c r="E15386">
        <v>6349</v>
      </c>
      <c r="F15386">
        <v>7301</v>
      </c>
      <c r="K15386" s="16">
        <f t="shared" si="766"/>
        <v>7110.88</v>
      </c>
      <c r="L15386" s="16">
        <f t="shared" si="765"/>
        <v>7485.136842105263</v>
      </c>
      <c r="M15386" s="16">
        <f t="shared" si="767"/>
        <v>8505.8373205741627</v>
      </c>
      <c r="N15386" t="e">
        <f>INDEX(XML!$A$2:$R$782,MATCH(C15386,XML!$D$2:$D$737,0),2)</f>
        <v>#N/A</v>
      </c>
    </row>
    <row r="15387" spans="1:14" ht="56.25" x14ac:dyDescent="0.2">
      <c r="A15387">
        <v>21953</v>
      </c>
      <c r="B15387" t="s">
        <v>11685</v>
      </c>
      <c r="C15387" s="15" t="s">
        <v>11367</v>
      </c>
      <c r="D15387" s="15" t="s">
        <v>11368</v>
      </c>
      <c r="E15387">
        <v>6844</v>
      </c>
      <c r="F15387">
        <v>7871</v>
      </c>
      <c r="H15387">
        <v>1</v>
      </c>
      <c r="K15387" s="16">
        <f t="shared" si="766"/>
        <v>7665.28</v>
      </c>
      <c r="L15387" s="16">
        <f t="shared" si="765"/>
        <v>8068.7157894736838</v>
      </c>
      <c r="M15387" s="16">
        <f t="shared" si="767"/>
        <v>9168.9952153110044</v>
      </c>
      <c r="N15387" t="e">
        <f>INDEX(XML!$A$2:$R$782,MATCH(C15387,XML!$D$2:$D$737,0),2)</f>
        <v>#N/A</v>
      </c>
    </row>
    <row r="15388" spans="1:14" ht="56.25" x14ac:dyDescent="0.2">
      <c r="A15388">
        <v>21955</v>
      </c>
      <c r="B15388" t="s">
        <v>11691</v>
      </c>
      <c r="C15388" s="15" t="s">
        <v>11369</v>
      </c>
      <c r="D15388" s="15" t="s">
        <v>11370</v>
      </c>
      <c r="E15388">
        <v>6844</v>
      </c>
      <c r="F15388">
        <v>7871</v>
      </c>
      <c r="H15388">
        <v>2</v>
      </c>
      <c r="K15388" s="16">
        <f t="shared" si="766"/>
        <v>7665.28</v>
      </c>
      <c r="L15388" s="16">
        <f t="shared" si="765"/>
        <v>8068.7157894736838</v>
      </c>
      <c r="M15388" s="16">
        <f t="shared" si="767"/>
        <v>9168.9952153110044</v>
      </c>
      <c r="N15388" t="e">
        <f>INDEX(XML!$A$2:$R$782,MATCH(C15388,XML!$D$2:$D$737,0),2)</f>
        <v>#N/A</v>
      </c>
    </row>
    <row r="15389" spans="1:14" ht="56.25" x14ac:dyDescent="0.2">
      <c r="A15389">
        <v>7031</v>
      </c>
      <c r="B15389" t="s">
        <v>22028</v>
      </c>
      <c r="C15389" s="15" t="s">
        <v>11478</v>
      </c>
      <c r="D15389" s="15" t="s">
        <v>23156</v>
      </c>
      <c r="E15389">
        <v>4940</v>
      </c>
      <c r="F15389">
        <v>5681</v>
      </c>
      <c r="H15389">
        <v>18</v>
      </c>
      <c r="K15389" s="16">
        <f t="shared" si="766"/>
        <v>5532.8</v>
      </c>
      <c r="L15389" s="16">
        <f t="shared" si="765"/>
        <v>5824</v>
      </c>
      <c r="M15389" s="16">
        <f t="shared" si="767"/>
        <v>6618.181818181818</v>
      </c>
      <c r="N15389" t="e">
        <f>INDEX(XML!$A$2:$R$782,MATCH(C15389,XML!$D$2:$D$737,0),2)</f>
        <v>#N/A</v>
      </c>
    </row>
    <row r="15390" spans="1:14" ht="67.5" x14ac:dyDescent="0.2">
      <c r="A15390">
        <v>11444</v>
      </c>
      <c r="B15390" t="s">
        <v>35483</v>
      </c>
      <c r="C15390" s="15" t="s">
        <v>11344</v>
      </c>
      <c r="D15390" s="15" t="s">
        <v>23155</v>
      </c>
      <c r="E15390">
        <v>6742</v>
      </c>
      <c r="F15390">
        <v>7817</v>
      </c>
      <c r="H15390">
        <v>6</v>
      </c>
      <c r="K15390" s="16">
        <f t="shared" ref="K15390:K15445" si="768">IF(E15390&gt;49999,E15390+E15390*0.07,IF(E15390&lt;=49999,E15390+E15390*0.12))</f>
        <v>7551.04</v>
      </c>
      <c r="L15390" s="16">
        <f t="shared" si="765"/>
        <v>7948.4631578947365</v>
      </c>
      <c r="M15390" s="16">
        <f t="shared" ref="M15390:M15445" si="769">IF(COUNTIF(C15390,"*Dahua*"),F15390-10,L15390*100/88)</f>
        <v>9032.3444976076553</v>
      </c>
      <c r="N15390" t="e">
        <f>INDEX(XML!$A$2:$R$782,MATCH(C15390,XML!$D$2:$D$737,0),2)</f>
        <v>#N/A</v>
      </c>
    </row>
    <row r="15391" spans="1:14" ht="78.75" x14ac:dyDescent="0.2">
      <c r="A15391">
        <v>28810</v>
      </c>
      <c r="B15391" t="s">
        <v>47397</v>
      </c>
      <c r="C15391" s="15" t="s">
        <v>47398</v>
      </c>
      <c r="D15391" s="15" t="s">
        <v>47399</v>
      </c>
      <c r="E15391">
        <v>18812</v>
      </c>
      <c r="F15391">
        <v>21634</v>
      </c>
      <c r="K15391" s="16">
        <f t="shared" si="768"/>
        <v>21069.439999999999</v>
      </c>
      <c r="L15391" s="16">
        <f t="shared" si="765"/>
        <v>22178.357894736841</v>
      </c>
      <c r="M15391" s="16">
        <f t="shared" si="769"/>
        <v>25202.679425837319</v>
      </c>
      <c r="N15391" t="e">
        <f>INDEX(XML!$A$2:$R$782,MATCH(C15391,XML!$D$2:$D$737,0),2)</f>
        <v>#N/A</v>
      </c>
    </row>
    <row r="15392" spans="1:14" ht="78.75" x14ac:dyDescent="0.2">
      <c r="A15392">
        <v>28812</v>
      </c>
      <c r="B15392" t="s">
        <v>11697</v>
      </c>
      <c r="C15392" s="15" t="s">
        <v>11371</v>
      </c>
      <c r="D15392" s="15" t="s">
        <v>11372</v>
      </c>
      <c r="E15392">
        <v>16430</v>
      </c>
      <c r="F15392">
        <v>18895</v>
      </c>
      <c r="H15392">
        <v>7</v>
      </c>
      <c r="K15392" s="16">
        <f t="shared" si="768"/>
        <v>18401.599999999999</v>
      </c>
      <c r="L15392" s="16">
        <f t="shared" si="765"/>
        <v>19370.105263157893</v>
      </c>
      <c r="M15392" s="16">
        <f t="shared" si="769"/>
        <v>22011.483253588514</v>
      </c>
      <c r="N15392" t="e">
        <f>INDEX(XML!$A$2:$R$782,MATCH(C15392,XML!$D$2:$D$737,0),2)</f>
        <v>#N/A</v>
      </c>
    </row>
    <row r="15393" spans="1:14" ht="78.75" x14ac:dyDescent="0.2">
      <c r="A15393">
        <v>28813</v>
      </c>
      <c r="B15393" t="s">
        <v>11700</v>
      </c>
      <c r="C15393" s="15" t="s">
        <v>47400</v>
      </c>
      <c r="D15393" s="15" t="s">
        <v>47401</v>
      </c>
      <c r="E15393">
        <v>18812</v>
      </c>
      <c r="F15393">
        <v>21634</v>
      </c>
      <c r="K15393" s="16">
        <f t="shared" si="768"/>
        <v>21069.439999999999</v>
      </c>
      <c r="L15393" s="16">
        <f t="shared" si="765"/>
        <v>22178.357894736841</v>
      </c>
      <c r="M15393" s="16">
        <f t="shared" si="769"/>
        <v>25202.679425837319</v>
      </c>
      <c r="N15393" t="e">
        <f>INDEX(XML!$A$2:$R$782,MATCH(C15393,XML!$D$2:$D$737,0),2)</f>
        <v>#N/A</v>
      </c>
    </row>
    <row r="15394" spans="1:14" ht="78.75" x14ac:dyDescent="0.2">
      <c r="A15394">
        <v>28814</v>
      </c>
      <c r="B15394" t="s">
        <v>11703</v>
      </c>
      <c r="C15394" s="15" t="s">
        <v>47402</v>
      </c>
      <c r="D15394" s="15" t="s">
        <v>47403</v>
      </c>
      <c r="E15394">
        <v>18812</v>
      </c>
      <c r="F15394">
        <v>21634</v>
      </c>
      <c r="K15394" s="16">
        <f t="shared" si="768"/>
        <v>21069.439999999999</v>
      </c>
      <c r="L15394" s="16">
        <f t="shared" si="765"/>
        <v>22178.357894736841</v>
      </c>
      <c r="M15394" s="16">
        <f t="shared" si="769"/>
        <v>25202.679425837319</v>
      </c>
      <c r="N15394" t="e">
        <f>INDEX(XML!$A$2:$R$782,MATCH(C15394,XML!$D$2:$D$737,0),2)</f>
        <v>#N/A</v>
      </c>
    </row>
    <row r="15395" spans="1:14" ht="56.25" x14ac:dyDescent="0.2">
      <c r="A15395">
        <v>3716</v>
      </c>
      <c r="B15395" t="s">
        <v>22029</v>
      </c>
      <c r="C15395" s="15" t="s">
        <v>11351</v>
      </c>
      <c r="D15395" s="15" t="s">
        <v>11352</v>
      </c>
      <c r="E15395">
        <v>2227</v>
      </c>
      <c r="F15395">
        <v>2925</v>
      </c>
      <c r="H15395" t="s">
        <v>746</v>
      </c>
      <c r="K15395" s="16">
        <f t="shared" si="768"/>
        <v>2494.2399999999998</v>
      </c>
      <c r="L15395" s="16">
        <f t="shared" si="765"/>
        <v>2625.515789473684</v>
      </c>
      <c r="M15395" s="16">
        <f t="shared" si="769"/>
        <v>2983.5406698564593</v>
      </c>
      <c r="N15395" t="e">
        <f>INDEX(XML!$A$2:$R$782,MATCH(C15395,XML!$D$2:$D$737,0),2)</f>
        <v>#N/A</v>
      </c>
    </row>
    <row r="15396" spans="1:14" ht="213.75" x14ac:dyDescent="0.2">
      <c r="A15396">
        <v>71027</v>
      </c>
      <c r="B15396" t="s">
        <v>46578</v>
      </c>
      <c r="C15396" s="15" t="s">
        <v>32625</v>
      </c>
      <c r="D15396" s="15" t="s">
        <v>33344</v>
      </c>
      <c r="E15396">
        <v>1900</v>
      </c>
      <c r="F15396">
        <v>2313</v>
      </c>
      <c r="H15396" t="s">
        <v>746</v>
      </c>
      <c r="K15396" s="16">
        <f t="shared" si="768"/>
        <v>2128</v>
      </c>
      <c r="L15396" s="16">
        <f t="shared" si="765"/>
        <v>2240</v>
      </c>
      <c r="M15396" s="16">
        <f t="shared" si="769"/>
        <v>2545.4545454545455</v>
      </c>
      <c r="N15396" t="e">
        <f>INDEX(XML!$A$2:$R$782,MATCH(C15396,XML!$D$2:$D$737,0),2)</f>
        <v>#N/A</v>
      </c>
    </row>
    <row r="15397" spans="1:14" ht="90" x14ac:dyDescent="0.2">
      <c r="A15397">
        <v>7684</v>
      </c>
      <c r="B15397" t="s">
        <v>31496</v>
      </c>
      <c r="C15397" s="15" t="s">
        <v>34847</v>
      </c>
      <c r="D15397" s="15" t="s">
        <v>34848</v>
      </c>
      <c r="E15397">
        <v>2164</v>
      </c>
      <c r="F15397">
        <v>2489</v>
      </c>
      <c r="H15397">
        <v>30</v>
      </c>
      <c r="K15397" s="16">
        <f t="shared" si="768"/>
        <v>2423.6799999999998</v>
      </c>
      <c r="L15397" s="16">
        <f t="shared" si="765"/>
        <v>2551.2421052631576</v>
      </c>
      <c r="M15397" s="16">
        <f t="shared" si="769"/>
        <v>2899.1387559808609</v>
      </c>
      <c r="N15397" t="e">
        <f>INDEX(XML!$A$2:$R$782,MATCH(C15397,XML!$D$2:$D$737,0),2)</f>
        <v>#N/A</v>
      </c>
    </row>
    <row r="15398" spans="1:14" ht="90" x14ac:dyDescent="0.2">
      <c r="A15398">
        <v>7685</v>
      </c>
      <c r="B15398" t="s">
        <v>31497</v>
      </c>
      <c r="C15398" s="15" t="s">
        <v>34849</v>
      </c>
      <c r="D15398" s="15" t="s">
        <v>34850</v>
      </c>
      <c r="E15398">
        <v>1929</v>
      </c>
      <c r="F15398">
        <v>2218</v>
      </c>
      <c r="K15398" s="16">
        <f t="shared" si="768"/>
        <v>2160.48</v>
      </c>
      <c r="L15398" s="16">
        <f t="shared" si="765"/>
        <v>2274.1894736842105</v>
      </c>
      <c r="M15398" s="16">
        <f t="shared" si="769"/>
        <v>2584.3062200956938</v>
      </c>
      <c r="N15398" t="e">
        <f>INDEX(XML!$A$2:$R$782,MATCH(C15398,XML!$D$2:$D$737,0),2)</f>
        <v>#N/A</v>
      </c>
    </row>
    <row r="15399" spans="1:14" ht="101.25" x14ac:dyDescent="0.2">
      <c r="A15399">
        <v>7686</v>
      </c>
      <c r="B15399" t="s">
        <v>31498</v>
      </c>
      <c r="C15399" s="15" t="s">
        <v>34851</v>
      </c>
      <c r="D15399" s="15" t="s">
        <v>34852</v>
      </c>
      <c r="E15399">
        <v>1929</v>
      </c>
      <c r="F15399">
        <v>2218</v>
      </c>
      <c r="K15399" s="16">
        <f t="shared" si="768"/>
        <v>2160.48</v>
      </c>
      <c r="L15399" s="16">
        <f t="shared" si="765"/>
        <v>2274.1894736842105</v>
      </c>
      <c r="M15399" s="16">
        <f t="shared" si="769"/>
        <v>2584.3062200956938</v>
      </c>
      <c r="N15399" t="e">
        <f>INDEX(XML!$A$2:$R$782,MATCH(C15399,XML!$D$2:$D$737,0),2)</f>
        <v>#N/A</v>
      </c>
    </row>
    <row r="15400" spans="1:14" ht="101.25" x14ac:dyDescent="0.2">
      <c r="A15400">
        <v>7687</v>
      </c>
      <c r="B15400" t="s">
        <v>31499</v>
      </c>
      <c r="C15400" s="15" t="s">
        <v>34853</v>
      </c>
      <c r="D15400" s="15" t="s">
        <v>34854</v>
      </c>
      <c r="E15400">
        <v>1929</v>
      </c>
      <c r="F15400">
        <v>2218</v>
      </c>
      <c r="K15400" s="16">
        <f t="shared" si="768"/>
        <v>2160.48</v>
      </c>
      <c r="L15400" s="16">
        <f t="shared" si="765"/>
        <v>2274.1894736842105</v>
      </c>
      <c r="M15400" s="16">
        <f t="shared" si="769"/>
        <v>2584.3062200956938</v>
      </c>
      <c r="N15400" t="e">
        <f>INDEX(XML!$A$2:$R$782,MATCH(C15400,XML!$D$2:$D$737,0),2)</f>
        <v>#N/A</v>
      </c>
    </row>
    <row r="15401" spans="1:14" ht="78.75" x14ac:dyDescent="0.2">
      <c r="A15401">
        <v>9248</v>
      </c>
      <c r="B15401" t="s">
        <v>11375</v>
      </c>
      <c r="C15401" s="15" t="s">
        <v>22547</v>
      </c>
      <c r="D15401" s="15" t="s">
        <v>22548</v>
      </c>
      <c r="E15401">
        <v>3773</v>
      </c>
      <c r="F15401">
        <v>4339</v>
      </c>
      <c r="H15401">
        <v>16</v>
      </c>
      <c r="K15401" s="16">
        <f t="shared" si="768"/>
        <v>4225.76</v>
      </c>
      <c r="L15401" s="16">
        <f t="shared" si="765"/>
        <v>4448.1684210526319</v>
      </c>
      <c r="M15401" s="16">
        <f t="shared" si="769"/>
        <v>5054.7368421052633</v>
      </c>
      <c r="N15401" t="e">
        <f>INDEX(XML!$A$2:$R$782,MATCH(C15401,XML!$D$2:$D$737,0),2)</f>
        <v>#N/A</v>
      </c>
    </row>
    <row r="15402" spans="1:14" ht="67.5" x14ac:dyDescent="0.2">
      <c r="A15402">
        <v>6223</v>
      </c>
      <c r="B15402" t="s">
        <v>23712</v>
      </c>
      <c r="C15402" s="15" t="s">
        <v>11376</v>
      </c>
      <c r="D15402" s="15" t="s">
        <v>11377</v>
      </c>
      <c r="E15402">
        <v>3492</v>
      </c>
      <c r="F15402">
        <v>4275</v>
      </c>
      <c r="H15402">
        <v>6</v>
      </c>
      <c r="K15402" s="16">
        <f t="shared" si="768"/>
        <v>3911.04</v>
      </c>
      <c r="L15402" s="16">
        <f t="shared" si="765"/>
        <v>4116.8842105263157</v>
      </c>
      <c r="M15402" s="16">
        <f t="shared" si="769"/>
        <v>4678.2775119617227</v>
      </c>
      <c r="N15402" t="e">
        <f>INDEX(XML!$A$2:$R$782,MATCH(C15402,XML!$D$2:$D$737,0),2)</f>
        <v>#N/A</v>
      </c>
    </row>
    <row r="15403" spans="1:14" ht="67.5" x14ac:dyDescent="0.2">
      <c r="A15403">
        <v>6224</v>
      </c>
      <c r="B15403" t="s">
        <v>23713</v>
      </c>
      <c r="C15403" s="15" t="s">
        <v>11378</v>
      </c>
      <c r="D15403" s="15" t="s">
        <v>11379</v>
      </c>
      <c r="E15403">
        <v>3166</v>
      </c>
      <c r="F15403">
        <v>3950</v>
      </c>
      <c r="H15403">
        <v>21</v>
      </c>
      <c r="K15403" s="16">
        <f t="shared" si="768"/>
        <v>3545.92</v>
      </c>
      <c r="L15403" s="16">
        <f t="shared" si="765"/>
        <v>3732.5473684210529</v>
      </c>
      <c r="M15403" s="16">
        <f t="shared" si="769"/>
        <v>4241.5311004784689</v>
      </c>
      <c r="N15403" t="e">
        <f>INDEX(XML!$A$2:$R$782,MATCH(C15403,XML!$D$2:$D$737,0),2)</f>
        <v>#N/A</v>
      </c>
    </row>
    <row r="15404" spans="1:14" ht="67.5" x14ac:dyDescent="0.2">
      <c r="A15404">
        <v>6225</v>
      </c>
      <c r="B15404" t="s">
        <v>23714</v>
      </c>
      <c r="C15404" s="15" t="s">
        <v>11380</v>
      </c>
      <c r="D15404" s="15" t="s">
        <v>11381</v>
      </c>
      <c r="E15404">
        <v>3166</v>
      </c>
      <c r="F15404">
        <v>3950</v>
      </c>
      <c r="H15404">
        <v>21</v>
      </c>
      <c r="K15404" s="16">
        <f t="shared" si="768"/>
        <v>3545.92</v>
      </c>
      <c r="L15404" s="16">
        <f t="shared" si="765"/>
        <v>3732.5473684210529</v>
      </c>
      <c r="M15404" s="16">
        <f t="shared" si="769"/>
        <v>4241.5311004784689</v>
      </c>
      <c r="N15404" t="e">
        <f>INDEX(XML!$A$2:$R$782,MATCH(C15404,XML!$D$2:$D$737,0),2)</f>
        <v>#N/A</v>
      </c>
    </row>
    <row r="15405" spans="1:14" ht="67.5" x14ac:dyDescent="0.2">
      <c r="A15405">
        <v>6226</v>
      </c>
      <c r="B15405" t="s">
        <v>23715</v>
      </c>
      <c r="C15405" s="15" t="s">
        <v>11382</v>
      </c>
      <c r="D15405" s="15" t="s">
        <v>11383</v>
      </c>
      <c r="E15405">
        <v>3166</v>
      </c>
      <c r="F15405">
        <v>3950</v>
      </c>
      <c r="H15405">
        <v>20</v>
      </c>
      <c r="K15405" s="16">
        <f t="shared" si="768"/>
        <v>3545.92</v>
      </c>
      <c r="L15405" s="16">
        <f t="shared" si="765"/>
        <v>3732.5473684210529</v>
      </c>
      <c r="M15405" s="16">
        <f t="shared" si="769"/>
        <v>4241.5311004784689</v>
      </c>
      <c r="N15405" t="e">
        <f>INDEX(XML!$A$2:$R$782,MATCH(C15405,XML!$D$2:$D$737,0),2)</f>
        <v>#N/A</v>
      </c>
    </row>
    <row r="15406" spans="1:14" ht="56.25" x14ac:dyDescent="0.2">
      <c r="A15406">
        <v>7041</v>
      </c>
      <c r="B15406" t="s">
        <v>20754</v>
      </c>
      <c r="C15406" s="15" t="s">
        <v>20755</v>
      </c>
      <c r="D15406" s="15" t="s">
        <v>20756</v>
      </c>
      <c r="E15406">
        <v>7578</v>
      </c>
      <c r="F15406">
        <v>8811</v>
      </c>
      <c r="H15406">
        <v>16</v>
      </c>
      <c r="I15406">
        <v>5</v>
      </c>
      <c r="K15406" s="16">
        <f t="shared" si="768"/>
        <v>8487.36</v>
      </c>
      <c r="L15406" s="16">
        <f t="shared" si="765"/>
        <v>8934.0631578947377</v>
      </c>
      <c r="M15406" s="16">
        <f t="shared" si="769"/>
        <v>10152.344497607657</v>
      </c>
      <c r="N15406" t="e">
        <f>INDEX(XML!$A$2:$R$782,MATCH(C15406,XML!$D$2:$D$737,0),2)</f>
        <v>#N/A</v>
      </c>
    </row>
    <row r="15407" spans="1:14" ht="78.75" x14ac:dyDescent="0.2">
      <c r="A15407">
        <v>30820</v>
      </c>
      <c r="B15407" t="s">
        <v>11357</v>
      </c>
      <c r="C15407" s="15" t="s">
        <v>11358</v>
      </c>
      <c r="D15407" s="15" t="s">
        <v>11359</v>
      </c>
      <c r="E15407">
        <v>7042</v>
      </c>
      <c r="F15407">
        <v>8098</v>
      </c>
      <c r="K15407" s="16">
        <f t="shared" si="768"/>
        <v>7887.04</v>
      </c>
      <c r="L15407" s="16">
        <f t="shared" si="765"/>
        <v>8302.1473684210523</v>
      </c>
      <c r="M15407" s="16">
        <f t="shared" si="769"/>
        <v>9434.258373205741</v>
      </c>
      <c r="N15407" t="e">
        <f>INDEX(XML!$A$2:$R$782,MATCH(C15407,XML!$D$2:$D$737,0),2)</f>
        <v>#N/A</v>
      </c>
    </row>
    <row r="15408" spans="1:14" ht="78.75" x14ac:dyDescent="0.2">
      <c r="A15408">
        <v>30822</v>
      </c>
      <c r="B15408" t="s">
        <v>11360</v>
      </c>
      <c r="C15408" s="15" t="s">
        <v>11361</v>
      </c>
      <c r="D15408" s="15" t="s">
        <v>11362</v>
      </c>
      <c r="E15408">
        <v>7042</v>
      </c>
      <c r="F15408">
        <v>8098</v>
      </c>
      <c r="H15408">
        <v>6</v>
      </c>
      <c r="K15408" s="16">
        <f t="shared" si="768"/>
        <v>7887.04</v>
      </c>
      <c r="L15408" s="16">
        <f t="shared" si="765"/>
        <v>8302.1473684210523</v>
      </c>
      <c r="M15408" s="16">
        <f t="shared" si="769"/>
        <v>9434.258373205741</v>
      </c>
      <c r="N15408" t="e">
        <f>INDEX(XML!$A$2:$R$782,MATCH(C15408,XML!$D$2:$D$737,0),2)</f>
        <v>#N/A</v>
      </c>
    </row>
    <row r="15409" spans="1:14" ht="78.75" x14ac:dyDescent="0.2">
      <c r="A15409">
        <v>19337</v>
      </c>
      <c r="B15409" t="s">
        <v>11772</v>
      </c>
      <c r="C15409" s="15" t="s">
        <v>11420</v>
      </c>
      <c r="D15409" s="15" t="s">
        <v>11421</v>
      </c>
      <c r="E15409">
        <v>3501</v>
      </c>
      <c r="F15409">
        <v>4026</v>
      </c>
      <c r="H15409">
        <v>16</v>
      </c>
      <c r="K15409" s="16">
        <f t="shared" si="768"/>
        <v>3921.12</v>
      </c>
      <c r="L15409" s="16">
        <f t="shared" si="765"/>
        <v>4127.4947368421053</v>
      </c>
      <c r="M15409" s="16">
        <f t="shared" si="769"/>
        <v>4690.3349282296658</v>
      </c>
      <c r="N15409" t="e">
        <f>INDEX(XML!$A$2:$R$782,MATCH(C15409,XML!$D$2:$D$737,0),2)</f>
        <v>#N/A</v>
      </c>
    </row>
    <row r="15410" spans="1:14" ht="78.75" x14ac:dyDescent="0.2">
      <c r="A15410">
        <v>19339</v>
      </c>
      <c r="B15410" t="s">
        <v>11775</v>
      </c>
      <c r="C15410" s="15" t="s">
        <v>11422</v>
      </c>
      <c r="D15410" s="15" t="s">
        <v>11423</v>
      </c>
      <c r="E15410">
        <v>3708</v>
      </c>
      <c r="F15410">
        <v>4264</v>
      </c>
      <c r="K15410" s="16">
        <f t="shared" si="768"/>
        <v>4152.96</v>
      </c>
      <c r="L15410" s="16">
        <f t="shared" si="765"/>
        <v>4371.5368421052635</v>
      </c>
      <c r="M15410" s="16">
        <f t="shared" si="769"/>
        <v>4967.6555023923447</v>
      </c>
      <c r="N15410" t="e">
        <f>INDEX(XML!$A$2:$R$782,MATCH(C15410,XML!$D$2:$D$737,0),2)</f>
        <v>#N/A</v>
      </c>
    </row>
    <row r="15411" spans="1:14" ht="78.75" x14ac:dyDescent="0.2">
      <c r="A15411">
        <v>19340</v>
      </c>
      <c r="B15411" t="s">
        <v>11778</v>
      </c>
      <c r="C15411" s="15" t="s">
        <v>11424</v>
      </c>
      <c r="D15411" s="15" t="s">
        <v>11425</v>
      </c>
      <c r="E15411">
        <v>3362</v>
      </c>
      <c r="F15411">
        <v>3866</v>
      </c>
      <c r="H15411">
        <v>17</v>
      </c>
      <c r="K15411" s="16">
        <f t="shared" si="768"/>
        <v>3765.44</v>
      </c>
      <c r="L15411" s="16">
        <f t="shared" si="765"/>
        <v>3963.621052631579</v>
      </c>
      <c r="M15411" s="16">
        <f t="shared" si="769"/>
        <v>4504.1148325358854</v>
      </c>
      <c r="N15411" t="e">
        <f>INDEX(XML!$A$2:$R$782,MATCH(C15411,XML!$D$2:$D$737,0),2)</f>
        <v>#N/A</v>
      </c>
    </row>
    <row r="15412" spans="1:14" ht="78.75" x14ac:dyDescent="0.2">
      <c r="A15412">
        <v>19341</v>
      </c>
      <c r="B15412" t="s">
        <v>11781</v>
      </c>
      <c r="C15412" s="15" t="s">
        <v>11426</v>
      </c>
      <c r="D15412" s="15" t="s">
        <v>11427</v>
      </c>
      <c r="E15412">
        <v>3362</v>
      </c>
      <c r="F15412">
        <v>3866</v>
      </c>
      <c r="H15412">
        <v>2</v>
      </c>
      <c r="K15412" s="16">
        <f t="shared" si="768"/>
        <v>3765.44</v>
      </c>
      <c r="L15412" s="16">
        <f t="shared" si="765"/>
        <v>3963.621052631579</v>
      </c>
      <c r="M15412" s="16">
        <f t="shared" si="769"/>
        <v>4504.1148325358854</v>
      </c>
      <c r="N15412" t="e">
        <f>INDEX(XML!$A$2:$R$782,MATCH(C15412,XML!$D$2:$D$737,0),2)</f>
        <v>#N/A</v>
      </c>
    </row>
    <row r="15413" spans="1:14" ht="78.75" x14ac:dyDescent="0.2">
      <c r="A15413">
        <v>11937</v>
      </c>
      <c r="C15413" s="15" t="s">
        <v>29608</v>
      </c>
      <c r="D15413" s="15" t="s">
        <v>29609</v>
      </c>
      <c r="E15413">
        <v>1000</v>
      </c>
      <c r="F15413">
        <v>5208</v>
      </c>
      <c r="K15413" s="16">
        <f t="shared" si="768"/>
        <v>1120</v>
      </c>
      <c r="L15413" s="16">
        <f t="shared" si="765"/>
        <v>1178.9473684210527</v>
      </c>
      <c r="M15413" s="16">
        <f t="shared" si="769"/>
        <v>1339.7129186602872</v>
      </c>
      <c r="N15413" t="e">
        <f>INDEX(XML!$A$2:$R$782,MATCH(C15413,XML!$D$2:$D$737,0),2)</f>
        <v>#N/A</v>
      </c>
    </row>
    <row r="15414" spans="1:14" ht="101.25" x14ac:dyDescent="0.2">
      <c r="A15414">
        <v>69661</v>
      </c>
      <c r="B15414" t="s">
        <v>46579</v>
      </c>
      <c r="C15414" s="15" t="s">
        <v>29837</v>
      </c>
      <c r="D15414" s="15" t="s">
        <v>29838</v>
      </c>
      <c r="E15414">
        <v>2731</v>
      </c>
      <c r="F15414">
        <v>3141</v>
      </c>
      <c r="H15414" t="s">
        <v>746</v>
      </c>
      <c r="K15414" s="16">
        <f t="shared" si="768"/>
        <v>3058.72</v>
      </c>
      <c r="L15414" s="16">
        <f t="shared" si="765"/>
        <v>3219.7052631578949</v>
      </c>
      <c r="M15414" s="16">
        <f t="shared" si="769"/>
        <v>3658.7559808612441</v>
      </c>
      <c r="N15414" t="e">
        <f>INDEX(XML!$A$2:$R$782,MATCH(C15414,XML!$D$2:$D$737,0),2)</f>
        <v>#N/A</v>
      </c>
    </row>
    <row r="15415" spans="1:14" ht="45" x14ac:dyDescent="0.2">
      <c r="A15415">
        <v>6189</v>
      </c>
      <c r="B15415" t="s">
        <v>11836</v>
      </c>
      <c r="C15415" s="15" t="s">
        <v>11353</v>
      </c>
      <c r="D15415" s="15" t="s">
        <v>11354</v>
      </c>
      <c r="E15415">
        <v>3737</v>
      </c>
      <c r="F15415">
        <v>4298</v>
      </c>
      <c r="H15415" t="s">
        <v>746</v>
      </c>
      <c r="K15415" s="16">
        <f t="shared" si="768"/>
        <v>4185.4399999999996</v>
      </c>
      <c r="L15415" s="16">
        <f t="shared" si="765"/>
        <v>4405.7263157894731</v>
      </c>
      <c r="M15415" s="16">
        <f t="shared" si="769"/>
        <v>5006.5071770334916</v>
      </c>
      <c r="N15415" t="e">
        <f>INDEX(XML!$A$2:$R$782,MATCH(C15415,XML!$D$2:$D$737,0),2)</f>
        <v>#N/A</v>
      </c>
    </row>
    <row r="15416" spans="1:14" ht="56.25" x14ac:dyDescent="0.2">
      <c r="A15416">
        <v>10306</v>
      </c>
      <c r="B15416" t="s">
        <v>24910</v>
      </c>
      <c r="C15416" s="15" t="s">
        <v>11455</v>
      </c>
      <c r="D15416" s="15" t="s">
        <v>24911</v>
      </c>
      <c r="E15416">
        <v>17337</v>
      </c>
      <c r="F15416">
        <v>19938</v>
      </c>
      <c r="H15416">
        <v>6</v>
      </c>
      <c r="K15416" s="16">
        <f t="shared" si="768"/>
        <v>19417.439999999999</v>
      </c>
      <c r="L15416" s="16">
        <f t="shared" si="765"/>
        <v>20439.410526315787</v>
      </c>
      <c r="M15416" s="16">
        <f t="shared" si="769"/>
        <v>23226.602870813393</v>
      </c>
      <c r="N15416" t="e">
        <f>INDEX(XML!$A$2:$R$782,MATCH(C15416,XML!$D$2:$D$737,0),2)</f>
        <v>#N/A</v>
      </c>
    </row>
    <row r="15417" spans="1:14" ht="56.25" x14ac:dyDescent="0.2">
      <c r="A15417">
        <v>10307</v>
      </c>
      <c r="B15417" t="s">
        <v>24912</v>
      </c>
      <c r="C15417" s="15" t="s">
        <v>11456</v>
      </c>
      <c r="D15417" s="15" t="s">
        <v>24913</v>
      </c>
      <c r="E15417">
        <v>17485</v>
      </c>
      <c r="F15417">
        <v>20982</v>
      </c>
      <c r="K15417" s="16">
        <f t="shared" si="768"/>
        <v>19583.2</v>
      </c>
      <c r="L15417" s="16">
        <f t="shared" si="765"/>
        <v>20613.894736842107</v>
      </c>
      <c r="M15417" s="16">
        <f t="shared" si="769"/>
        <v>23424.880382775122</v>
      </c>
      <c r="N15417" t="e">
        <f>INDEX(XML!$A$2:$R$782,MATCH(C15417,XML!$D$2:$D$737,0),2)</f>
        <v>#N/A</v>
      </c>
    </row>
    <row r="15418" spans="1:14" ht="56.25" x14ac:dyDescent="0.2">
      <c r="A15418">
        <v>10308</v>
      </c>
      <c r="B15418" t="s">
        <v>24914</v>
      </c>
      <c r="C15418" s="15" t="s">
        <v>11457</v>
      </c>
      <c r="D15418" s="15" t="s">
        <v>24915</v>
      </c>
      <c r="E15418">
        <v>17485</v>
      </c>
      <c r="F15418">
        <v>20982</v>
      </c>
      <c r="H15418">
        <v>12</v>
      </c>
      <c r="K15418" s="16">
        <f t="shared" si="768"/>
        <v>19583.2</v>
      </c>
      <c r="L15418" s="16">
        <f t="shared" si="765"/>
        <v>20613.894736842107</v>
      </c>
      <c r="M15418" s="16">
        <f t="shared" si="769"/>
        <v>23424.880382775122</v>
      </c>
      <c r="N15418" t="e">
        <f>INDEX(XML!$A$2:$R$782,MATCH(C15418,XML!$D$2:$D$737,0),2)</f>
        <v>#N/A</v>
      </c>
    </row>
    <row r="15419" spans="1:14" ht="56.25" x14ac:dyDescent="0.2">
      <c r="A15419">
        <v>10309</v>
      </c>
      <c r="B15419" t="s">
        <v>24916</v>
      </c>
      <c r="C15419" s="15" t="s">
        <v>11458</v>
      </c>
      <c r="D15419" s="15" t="s">
        <v>24917</v>
      </c>
      <c r="E15419">
        <v>17485</v>
      </c>
      <c r="F15419">
        <v>20982</v>
      </c>
      <c r="H15419">
        <v>19</v>
      </c>
      <c r="K15419" s="16">
        <f t="shared" si="768"/>
        <v>19583.2</v>
      </c>
      <c r="L15419" s="16">
        <f t="shared" si="765"/>
        <v>20613.894736842107</v>
      </c>
      <c r="M15419" s="16">
        <f t="shared" si="769"/>
        <v>23424.880382775122</v>
      </c>
      <c r="N15419" t="e">
        <f>INDEX(XML!$A$2:$R$782,MATCH(C15419,XML!$D$2:$D$737,0),2)</f>
        <v>#N/A</v>
      </c>
    </row>
    <row r="15420" spans="1:14" ht="56.25" x14ac:dyDescent="0.2">
      <c r="A15420">
        <v>17003</v>
      </c>
      <c r="B15420" t="s">
        <v>11681</v>
      </c>
      <c r="C15420" s="15" t="s">
        <v>11479</v>
      </c>
      <c r="D15420" s="15" t="s">
        <v>11480</v>
      </c>
      <c r="E15420">
        <v>2777</v>
      </c>
      <c r="F15420">
        <v>3194</v>
      </c>
      <c r="H15420">
        <v>27</v>
      </c>
      <c r="K15420" s="16">
        <f t="shared" si="768"/>
        <v>3110.24</v>
      </c>
      <c r="L15420" s="16">
        <f t="shared" si="765"/>
        <v>3273.9368421052632</v>
      </c>
      <c r="M15420" s="16">
        <f t="shared" si="769"/>
        <v>3720.3827751196168</v>
      </c>
      <c r="N15420" t="e">
        <f>INDEX(XML!$A$2:$R$782,MATCH(C15420,XML!$D$2:$D$737,0),2)</f>
        <v>#N/A</v>
      </c>
    </row>
    <row r="15421" spans="1:14" ht="56.25" x14ac:dyDescent="0.2">
      <c r="A15421">
        <v>17006</v>
      </c>
      <c r="B15421" t="s">
        <v>36896</v>
      </c>
      <c r="C15421" s="15" t="s">
        <v>36897</v>
      </c>
      <c r="D15421" s="15" t="s">
        <v>36898</v>
      </c>
      <c r="E15421">
        <v>2766</v>
      </c>
      <c r="F15421">
        <v>3181</v>
      </c>
      <c r="H15421">
        <v>6</v>
      </c>
      <c r="K15421" s="16">
        <f t="shared" si="768"/>
        <v>3097.92</v>
      </c>
      <c r="L15421" s="16">
        <f t="shared" si="765"/>
        <v>3260.9684210526316</v>
      </c>
      <c r="M15421" s="16">
        <f t="shared" si="769"/>
        <v>3705.6459330143539</v>
      </c>
      <c r="N15421" t="e">
        <f>INDEX(XML!$A$2:$R$782,MATCH(C15421,XML!$D$2:$D$737,0),2)</f>
        <v>#N/A</v>
      </c>
    </row>
    <row r="15422" spans="1:14" ht="78.75" x14ac:dyDescent="0.2">
      <c r="A15422">
        <v>71149</v>
      </c>
      <c r="B15422" t="s">
        <v>31404</v>
      </c>
      <c r="C15422" s="15" t="s">
        <v>31405</v>
      </c>
      <c r="D15422" s="15" t="s">
        <v>33457</v>
      </c>
      <c r="E15422">
        <v>3621</v>
      </c>
      <c r="F15422">
        <v>4189</v>
      </c>
      <c r="H15422">
        <v>38</v>
      </c>
      <c r="K15422" s="16">
        <f t="shared" si="768"/>
        <v>4055.52</v>
      </c>
      <c r="L15422" s="16">
        <f t="shared" si="765"/>
        <v>4268.9684210526311</v>
      </c>
      <c r="M15422" s="16">
        <f t="shared" si="769"/>
        <v>4851.1004784688985</v>
      </c>
      <c r="N15422" t="e">
        <f>INDEX(XML!$A$2:$R$782,MATCH(C15422,XML!$D$2:$D$737,0),2)</f>
        <v>#N/A</v>
      </c>
    </row>
    <row r="15423" spans="1:14" ht="78.75" x14ac:dyDescent="0.2">
      <c r="A15423">
        <v>71150</v>
      </c>
      <c r="B15423" t="s">
        <v>31406</v>
      </c>
      <c r="C15423" s="15" t="s">
        <v>31407</v>
      </c>
      <c r="D15423" s="15" t="s">
        <v>33458</v>
      </c>
      <c r="E15423">
        <v>3350</v>
      </c>
      <c r="F15423">
        <v>3864</v>
      </c>
      <c r="H15423">
        <v>28</v>
      </c>
      <c r="K15423" s="16">
        <f t="shared" si="768"/>
        <v>3752</v>
      </c>
      <c r="L15423" s="16">
        <f t="shared" si="765"/>
        <v>3949.4736842105262</v>
      </c>
      <c r="M15423" s="16">
        <f t="shared" si="769"/>
        <v>4488.0382775119615</v>
      </c>
      <c r="N15423" t="e">
        <f>INDEX(XML!$A$2:$R$782,MATCH(C15423,XML!$D$2:$D$737,0),2)</f>
        <v>#N/A</v>
      </c>
    </row>
    <row r="15424" spans="1:14" ht="78.75" x14ac:dyDescent="0.2">
      <c r="A15424">
        <v>71151</v>
      </c>
      <c r="B15424" t="s">
        <v>31408</v>
      </c>
      <c r="C15424" s="15" t="s">
        <v>31409</v>
      </c>
      <c r="D15424" s="15" t="s">
        <v>33459</v>
      </c>
      <c r="E15424">
        <v>3350</v>
      </c>
      <c r="F15424">
        <v>3864</v>
      </c>
      <c r="H15424">
        <v>15</v>
      </c>
      <c r="K15424" s="16">
        <f t="shared" si="768"/>
        <v>3752</v>
      </c>
      <c r="L15424" s="16">
        <f t="shared" si="765"/>
        <v>3949.4736842105262</v>
      </c>
      <c r="M15424" s="16">
        <f t="shared" si="769"/>
        <v>4488.0382775119615</v>
      </c>
      <c r="N15424" t="e">
        <f>INDEX(XML!$A$2:$R$782,MATCH(C15424,XML!$D$2:$D$737,0),2)</f>
        <v>#N/A</v>
      </c>
    </row>
    <row r="15425" spans="1:14" ht="78.75" x14ac:dyDescent="0.2">
      <c r="A15425">
        <v>71152</v>
      </c>
      <c r="B15425" t="s">
        <v>31410</v>
      </c>
      <c r="C15425" s="15" t="s">
        <v>31411</v>
      </c>
      <c r="D15425" s="15" t="s">
        <v>33460</v>
      </c>
      <c r="E15425">
        <v>3350</v>
      </c>
      <c r="F15425">
        <v>3864</v>
      </c>
      <c r="H15425">
        <v>37</v>
      </c>
      <c r="K15425" s="16">
        <f t="shared" si="768"/>
        <v>3752</v>
      </c>
      <c r="L15425" s="16">
        <f t="shared" si="765"/>
        <v>3949.4736842105262</v>
      </c>
      <c r="M15425" s="16">
        <f t="shared" si="769"/>
        <v>4488.0382775119615</v>
      </c>
      <c r="N15425" t="e">
        <f>INDEX(XML!$A$2:$R$782,MATCH(C15425,XML!$D$2:$D$737,0),2)</f>
        <v>#N/A</v>
      </c>
    </row>
    <row r="15426" spans="1:14" ht="67.5" x14ac:dyDescent="0.2">
      <c r="A15426">
        <v>13495</v>
      </c>
      <c r="B15426" t="s">
        <v>20744</v>
      </c>
      <c r="C15426" s="15" t="s">
        <v>11327</v>
      </c>
      <c r="D15426" s="15" t="s">
        <v>11328</v>
      </c>
      <c r="E15426">
        <v>8837</v>
      </c>
      <c r="F15426">
        <v>10223</v>
      </c>
      <c r="H15426">
        <v>4</v>
      </c>
      <c r="K15426" s="16">
        <f t="shared" si="768"/>
        <v>9897.44</v>
      </c>
      <c r="L15426" s="16">
        <f t="shared" si="765"/>
        <v>10418.357894736842</v>
      </c>
      <c r="M15426" s="16">
        <f t="shared" si="769"/>
        <v>11839.043062200957</v>
      </c>
      <c r="N15426" t="e">
        <f>INDEX(XML!$A$2:$R$782,MATCH(C15426,XML!$D$2:$D$737,0),2)</f>
        <v>#N/A</v>
      </c>
    </row>
    <row r="15427" spans="1:14" ht="67.5" x14ac:dyDescent="0.2">
      <c r="A15427">
        <v>13496</v>
      </c>
      <c r="B15427" t="s">
        <v>23707</v>
      </c>
      <c r="C15427" s="15" t="s">
        <v>11329</v>
      </c>
      <c r="D15427" s="15" t="s">
        <v>11330</v>
      </c>
      <c r="E15427">
        <v>10005</v>
      </c>
      <c r="F15427">
        <v>11409</v>
      </c>
      <c r="H15427">
        <v>45</v>
      </c>
      <c r="K15427" s="16">
        <f t="shared" si="768"/>
        <v>11205.6</v>
      </c>
      <c r="L15427" s="16">
        <f t="shared" si="765"/>
        <v>11795.368421052632</v>
      </c>
      <c r="M15427" s="16">
        <f t="shared" si="769"/>
        <v>13403.827751196171</v>
      </c>
      <c r="N15427" t="e">
        <f>INDEX(XML!$A$2:$R$782,MATCH(C15427,XML!$D$2:$D$737,0),2)</f>
        <v>#N/A</v>
      </c>
    </row>
    <row r="15428" spans="1:14" ht="56.25" x14ac:dyDescent="0.2">
      <c r="A15428">
        <v>19288</v>
      </c>
      <c r="B15428" t="s">
        <v>20745</v>
      </c>
      <c r="C15428" s="15" t="s">
        <v>20809</v>
      </c>
      <c r="D15428" s="15" t="s">
        <v>20810</v>
      </c>
      <c r="E15428">
        <v>1983</v>
      </c>
      <c r="F15428">
        <v>2280</v>
      </c>
      <c r="H15428" t="s">
        <v>746</v>
      </c>
      <c r="K15428" s="16">
        <f t="shared" si="768"/>
        <v>2220.96</v>
      </c>
      <c r="L15428" s="16">
        <f t="shared" si="765"/>
        <v>2337.8526315789472</v>
      </c>
      <c r="M15428" s="16">
        <f t="shared" si="769"/>
        <v>2656.6507177033491</v>
      </c>
      <c r="N15428" t="e">
        <f>INDEX(XML!$A$2:$R$782,MATCH(C15428,XML!$D$2:$D$737,0),2)</f>
        <v>#N/A</v>
      </c>
    </row>
    <row r="15429" spans="1:14" ht="56.25" x14ac:dyDescent="0.2">
      <c r="A15429">
        <v>28780</v>
      </c>
      <c r="B15429" t="s">
        <v>26725</v>
      </c>
      <c r="C15429" s="15" t="s">
        <v>26726</v>
      </c>
      <c r="D15429" s="15" t="s">
        <v>26727</v>
      </c>
      <c r="E15429">
        <v>2000</v>
      </c>
      <c r="F15429">
        <v>2300</v>
      </c>
      <c r="H15429">
        <v>16</v>
      </c>
      <c r="K15429" s="16">
        <f t="shared" si="768"/>
        <v>2240</v>
      </c>
      <c r="L15429" s="16">
        <f t="shared" ref="L15429:L15492" si="770">K15429*100/95</f>
        <v>2357.8947368421054</v>
      </c>
      <c r="M15429" s="16">
        <f t="shared" si="769"/>
        <v>2679.4258373205744</v>
      </c>
      <c r="N15429" t="e">
        <f>INDEX(XML!$A$2:$R$782,MATCH(C15429,XML!$D$2:$D$737,0),2)</f>
        <v>#N/A</v>
      </c>
    </row>
    <row r="15430" spans="1:14" ht="67.5" x14ac:dyDescent="0.2">
      <c r="A15430">
        <v>19289</v>
      </c>
      <c r="B15430" t="s">
        <v>20751</v>
      </c>
      <c r="C15430" s="15" t="s">
        <v>11331</v>
      </c>
      <c r="D15430" s="15" t="s">
        <v>11332</v>
      </c>
      <c r="E15430">
        <v>2547</v>
      </c>
      <c r="F15430">
        <v>2929</v>
      </c>
      <c r="K15430" s="16">
        <f t="shared" si="768"/>
        <v>2852.64</v>
      </c>
      <c r="L15430" s="16">
        <f t="shared" si="770"/>
        <v>3002.7789473684211</v>
      </c>
      <c r="M15430" s="16">
        <f t="shared" si="769"/>
        <v>3412.2488038277515</v>
      </c>
      <c r="N15430" t="e">
        <f>INDEX(XML!$A$2:$R$782,MATCH(C15430,XML!$D$2:$D$737,0),2)</f>
        <v>#N/A</v>
      </c>
    </row>
    <row r="15431" spans="1:14" ht="101.25" x14ac:dyDescent="0.2">
      <c r="A15431">
        <v>73661</v>
      </c>
      <c r="B15431" t="s">
        <v>34308</v>
      </c>
      <c r="C15431" s="15" t="s">
        <v>34309</v>
      </c>
      <c r="D15431" s="15" t="s">
        <v>34310</v>
      </c>
      <c r="E15431">
        <v>3000</v>
      </c>
      <c r="F15431">
        <v>3450</v>
      </c>
      <c r="K15431" s="16">
        <f t="shared" si="768"/>
        <v>3360</v>
      </c>
      <c r="L15431" s="16">
        <f t="shared" si="770"/>
        <v>3536.8421052631579</v>
      </c>
      <c r="M15431" s="16">
        <f t="shared" si="769"/>
        <v>4019.1387559808613</v>
      </c>
      <c r="N15431" t="e">
        <f>INDEX(XML!$A$2:$R$782,MATCH(C15431,XML!$D$2:$D$737,0),2)</f>
        <v>#N/A</v>
      </c>
    </row>
    <row r="15432" spans="1:14" ht="56.25" x14ac:dyDescent="0.2">
      <c r="A15432">
        <v>21461</v>
      </c>
      <c r="B15432" t="s">
        <v>22024</v>
      </c>
      <c r="C15432" s="15" t="s">
        <v>11333</v>
      </c>
      <c r="D15432" s="15" t="s">
        <v>11334</v>
      </c>
      <c r="E15432">
        <v>4326</v>
      </c>
      <c r="F15432">
        <v>4975</v>
      </c>
      <c r="K15432" s="16">
        <f t="shared" si="768"/>
        <v>4845.12</v>
      </c>
      <c r="L15432" s="16">
        <f t="shared" si="770"/>
        <v>5100.1263157894737</v>
      </c>
      <c r="M15432" s="16">
        <f t="shared" si="769"/>
        <v>5795.5980861244016</v>
      </c>
      <c r="N15432" t="e">
        <f>INDEX(XML!$A$2:$R$782,MATCH(C15432,XML!$D$2:$D$737,0),2)</f>
        <v>#N/A</v>
      </c>
    </row>
    <row r="15433" spans="1:14" ht="45" x14ac:dyDescent="0.2">
      <c r="A15433">
        <v>28874</v>
      </c>
      <c r="B15433" t="s">
        <v>23149</v>
      </c>
      <c r="C15433" s="15" t="s">
        <v>23150</v>
      </c>
      <c r="D15433" s="15" t="s">
        <v>23151</v>
      </c>
      <c r="E15433">
        <v>500</v>
      </c>
      <c r="F15433">
        <v>500</v>
      </c>
      <c r="H15433" t="s">
        <v>746</v>
      </c>
      <c r="K15433" s="16">
        <f t="shared" si="768"/>
        <v>560</v>
      </c>
      <c r="L15433" s="16">
        <f t="shared" si="770"/>
        <v>589.47368421052636</v>
      </c>
      <c r="M15433" s="16">
        <f t="shared" si="769"/>
        <v>669.85645933014359</v>
      </c>
      <c r="N15433" t="e">
        <f>INDEX(XML!$A$2:$R$782,MATCH(C15433,XML!$D$2:$D$737,0),2)</f>
        <v>#N/A</v>
      </c>
    </row>
    <row r="15434" spans="1:14" ht="45" x14ac:dyDescent="0.2">
      <c r="A15434">
        <v>28875</v>
      </c>
      <c r="B15434" t="s">
        <v>23152</v>
      </c>
      <c r="C15434" s="15" t="s">
        <v>23153</v>
      </c>
      <c r="D15434" s="15" t="s">
        <v>23154</v>
      </c>
      <c r="E15434">
        <v>500</v>
      </c>
      <c r="F15434">
        <v>500</v>
      </c>
      <c r="H15434" t="s">
        <v>746</v>
      </c>
      <c r="K15434" s="16">
        <f t="shared" si="768"/>
        <v>560</v>
      </c>
      <c r="L15434" s="16">
        <f t="shared" si="770"/>
        <v>589.47368421052636</v>
      </c>
      <c r="M15434" s="16">
        <f t="shared" si="769"/>
        <v>669.85645933014359</v>
      </c>
      <c r="N15434" t="e">
        <f>INDEX(XML!$A$2:$R$782,MATCH(C15434,XML!$D$2:$D$737,0),2)</f>
        <v>#N/A</v>
      </c>
    </row>
    <row r="15435" spans="1:14" ht="56.25" x14ac:dyDescent="0.2">
      <c r="A15435">
        <v>19290</v>
      </c>
      <c r="B15435" t="s">
        <v>22105</v>
      </c>
      <c r="C15435" s="15" t="s">
        <v>11335</v>
      </c>
      <c r="D15435" s="15" t="s">
        <v>11336</v>
      </c>
      <c r="E15435">
        <v>2128</v>
      </c>
      <c r="F15435">
        <v>2447</v>
      </c>
      <c r="H15435">
        <v>11</v>
      </c>
      <c r="K15435" s="16">
        <f t="shared" si="768"/>
        <v>2383.36</v>
      </c>
      <c r="L15435" s="16">
        <f t="shared" si="770"/>
        <v>2508.8000000000002</v>
      </c>
      <c r="M15435" s="16">
        <f t="shared" si="769"/>
        <v>2850.9090909090914</v>
      </c>
      <c r="N15435" t="e">
        <f>INDEX(XML!$A$2:$R$782,MATCH(C15435,XML!$D$2:$D$737,0),2)</f>
        <v>#N/A</v>
      </c>
    </row>
    <row r="15436" spans="1:14" ht="56.25" x14ac:dyDescent="0.2">
      <c r="A15436">
        <v>28781</v>
      </c>
      <c r="B15436" t="s">
        <v>26728</v>
      </c>
      <c r="C15436" s="15" t="s">
        <v>26729</v>
      </c>
      <c r="D15436" s="15" t="s">
        <v>26730</v>
      </c>
      <c r="E15436">
        <v>500</v>
      </c>
      <c r="F15436">
        <v>3215</v>
      </c>
      <c r="H15436" t="s">
        <v>746</v>
      </c>
      <c r="K15436" s="16">
        <f t="shared" si="768"/>
        <v>560</v>
      </c>
      <c r="L15436" s="16">
        <f t="shared" si="770"/>
        <v>589.47368421052636</v>
      </c>
      <c r="M15436" s="16">
        <f t="shared" si="769"/>
        <v>669.85645933014359</v>
      </c>
      <c r="N15436" t="e">
        <f>INDEX(XML!$A$2:$R$782,MATCH(C15436,XML!$D$2:$D$737,0),2)</f>
        <v>#N/A</v>
      </c>
    </row>
    <row r="15437" spans="1:14" ht="67.5" x14ac:dyDescent="0.2">
      <c r="A15437">
        <v>22246</v>
      </c>
      <c r="B15437" t="s">
        <v>22025</v>
      </c>
      <c r="C15437" s="15" t="s">
        <v>11468</v>
      </c>
      <c r="D15437" s="15" t="s">
        <v>27166</v>
      </c>
      <c r="E15437">
        <v>2828</v>
      </c>
      <c r="F15437">
        <v>3360</v>
      </c>
      <c r="H15437">
        <v>7</v>
      </c>
      <c r="K15437" s="16">
        <f t="shared" si="768"/>
        <v>3167.36</v>
      </c>
      <c r="L15437" s="16">
        <f t="shared" si="770"/>
        <v>3334.0631578947368</v>
      </c>
      <c r="M15437" s="16">
        <f t="shared" si="769"/>
        <v>3788.7081339712922</v>
      </c>
      <c r="N15437" t="e">
        <f>INDEX(XML!$A$2:$R$782,MATCH(C15437,XML!$D$2:$D$737,0),2)</f>
        <v>#N/A</v>
      </c>
    </row>
    <row r="15438" spans="1:14" ht="56.25" x14ac:dyDescent="0.2">
      <c r="A15438">
        <v>23574</v>
      </c>
      <c r="B15438" t="s">
        <v>26279</v>
      </c>
      <c r="C15438" s="15" t="s">
        <v>20811</v>
      </c>
      <c r="D15438" s="15" t="s">
        <v>20812</v>
      </c>
      <c r="E15438">
        <v>1818</v>
      </c>
      <c r="F15438">
        <v>2275</v>
      </c>
      <c r="H15438">
        <v>1</v>
      </c>
      <c r="K15438" s="16">
        <f t="shared" si="768"/>
        <v>2036.16</v>
      </c>
      <c r="L15438" s="16">
        <f t="shared" si="770"/>
        <v>2143.3263157894735</v>
      </c>
      <c r="M15438" s="16">
        <f t="shared" si="769"/>
        <v>2435.598086124402</v>
      </c>
      <c r="N15438" t="e">
        <f>INDEX(XML!$A$2:$R$782,MATCH(C15438,XML!$D$2:$D$737,0),2)</f>
        <v>#N/A</v>
      </c>
    </row>
    <row r="15439" spans="1:14" ht="56.25" x14ac:dyDescent="0.2">
      <c r="A15439">
        <v>25632</v>
      </c>
      <c r="B15439" t="s">
        <v>26735</v>
      </c>
      <c r="C15439" s="15" t="s">
        <v>11337</v>
      </c>
      <c r="D15439" s="15" t="s">
        <v>11338</v>
      </c>
      <c r="E15439">
        <v>6778</v>
      </c>
      <c r="F15439">
        <v>7795</v>
      </c>
      <c r="K15439" s="16">
        <f t="shared" si="768"/>
        <v>7591.36</v>
      </c>
      <c r="L15439" s="16">
        <f t="shared" si="770"/>
        <v>7990.9052631578943</v>
      </c>
      <c r="M15439" s="16">
        <f t="shared" si="769"/>
        <v>9080.5741626794261</v>
      </c>
      <c r="N15439" t="e">
        <f>INDEX(XML!$A$2:$R$782,MATCH(C15439,XML!$D$2:$D$737,0),2)</f>
        <v>#N/A</v>
      </c>
    </row>
    <row r="15440" spans="1:14" ht="56.25" x14ac:dyDescent="0.2">
      <c r="A15440">
        <v>24664</v>
      </c>
      <c r="B15440" t="s">
        <v>22026</v>
      </c>
      <c r="C15440" s="15" t="s">
        <v>11339</v>
      </c>
      <c r="D15440" s="15" t="s">
        <v>11340</v>
      </c>
      <c r="E15440">
        <v>8090</v>
      </c>
      <c r="F15440">
        <v>9304</v>
      </c>
      <c r="H15440" t="s">
        <v>746</v>
      </c>
      <c r="K15440" s="16">
        <f t="shared" si="768"/>
        <v>9060.7999999999993</v>
      </c>
      <c r="L15440" s="16">
        <f t="shared" si="770"/>
        <v>9537.6842105263149</v>
      </c>
      <c r="M15440" s="16">
        <f t="shared" si="769"/>
        <v>10838.277511961722</v>
      </c>
      <c r="N15440" t="e">
        <f>INDEX(XML!$A$2:$R$782,MATCH(C15440,XML!$D$2:$D$737,0),2)</f>
        <v>#N/A</v>
      </c>
    </row>
    <row r="15441" spans="1:14" ht="67.5" x14ac:dyDescent="0.2">
      <c r="A15441">
        <v>42612</v>
      </c>
      <c r="B15441" t="s">
        <v>35834</v>
      </c>
      <c r="C15441" s="15" t="s">
        <v>11469</v>
      </c>
      <c r="D15441" s="15" t="s">
        <v>27077</v>
      </c>
      <c r="E15441">
        <v>13013</v>
      </c>
      <c r="F15441">
        <v>14965</v>
      </c>
      <c r="H15441">
        <v>47</v>
      </c>
      <c r="K15441" s="16">
        <f t="shared" si="768"/>
        <v>14574.56</v>
      </c>
      <c r="L15441" s="16">
        <f t="shared" si="770"/>
        <v>15341.642105263158</v>
      </c>
      <c r="M15441" s="16">
        <f t="shared" si="769"/>
        <v>17433.684210526317</v>
      </c>
      <c r="N15441" t="e">
        <f>INDEX(XML!$A$2:$R$782,MATCH(C15441,XML!$D$2:$D$737,0),2)</f>
        <v>#N/A</v>
      </c>
    </row>
    <row r="15442" spans="1:14" ht="45" x14ac:dyDescent="0.2">
      <c r="A15442">
        <v>28782</v>
      </c>
      <c r="B15442" t="s">
        <v>11341</v>
      </c>
      <c r="C15442" s="15" t="s">
        <v>11342</v>
      </c>
      <c r="D15442" s="15" t="s">
        <v>11343</v>
      </c>
      <c r="E15442">
        <v>2366</v>
      </c>
      <c r="F15442">
        <v>2800</v>
      </c>
      <c r="H15442" t="s">
        <v>746</v>
      </c>
      <c r="K15442" s="16">
        <f t="shared" si="768"/>
        <v>2649.92</v>
      </c>
      <c r="L15442" s="16">
        <f t="shared" si="770"/>
        <v>2789.3894736842103</v>
      </c>
      <c r="M15442" s="16">
        <f t="shared" si="769"/>
        <v>3169.7607655502388</v>
      </c>
      <c r="N15442" t="e">
        <f>INDEX(XML!$A$2:$R$782,MATCH(C15442,XML!$D$2:$D$737,0),2)</f>
        <v>#N/A</v>
      </c>
    </row>
    <row r="15443" spans="1:14" ht="56.25" x14ac:dyDescent="0.2">
      <c r="A15443">
        <v>25629</v>
      </c>
      <c r="B15443" t="s">
        <v>24908</v>
      </c>
      <c r="C15443" s="15" t="s">
        <v>23551</v>
      </c>
      <c r="D15443" s="15" t="s">
        <v>23552</v>
      </c>
      <c r="E15443">
        <v>3958</v>
      </c>
      <c r="F15443">
        <v>4750</v>
      </c>
      <c r="H15443">
        <v>2</v>
      </c>
      <c r="K15443" s="16">
        <f t="shared" si="768"/>
        <v>4432.96</v>
      </c>
      <c r="L15443" s="16">
        <f t="shared" si="770"/>
        <v>4666.273684210526</v>
      </c>
      <c r="M15443" s="16">
        <f t="shared" si="769"/>
        <v>5302.5837320574155</v>
      </c>
      <c r="N15443" t="e">
        <f>INDEX(XML!$A$2:$R$782,MATCH(C15443,XML!$D$2:$D$737,0),2)</f>
        <v>#N/A</v>
      </c>
    </row>
    <row r="15444" spans="1:14" ht="56.25" x14ac:dyDescent="0.2">
      <c r="A15444">
        <v>76046</v>
      </c>
      <c r="B15444" t="s">
        <v>45553</v>
      </c>
      <c r="C15444" s="15" t="s">
        <v>45554</v>
      </c>
      <c r="D15444" s="15" t="s">
        <v>45555</v>
      </c>
      <c r="E15444">
        <v>30356</v>
      </c>
      <c r="F15444">
        <v>35102</v>
      </c>
      <c r="H15444">
        <v>5</v>
      </c>
      <c r="K15444" s="16">
        <f t="shared" si="768"/>
        <v>33998.720000000001</v>
      </c>
      <c r="L15444" s="16">
        <f t="shared" si="770"/>
        <v>35788.126315789472</v>
      </c>
      <c r="M15444" s="16">
        <f t="shared" si="769"/>
        <v>40668.325358851675</v>
      </c>
      <c r="N15444" t="e">
        <f>INDEX(XML!$A$2:$R$782,MATCH(C15444,XML!$D$2:$D$737,0),2)</f>
        <v>#N/A</v>
      </c>
    </row>
    <row r="15445" spans="1:14" ht="90" x14ac:dyDescent="0.2">
      <c r="A15445">
        <v>71471</v>
      </c>
      <c r="B15445" t="s">
        <v>32626</v>
      </c>
      <c r="C15445" s="15" t="s">
        <v>32627</v>
      </c>
      <c r="D15445" s="15" t="s">
        <v>32628</v>
      </c>
      <c r="E15445">
        <v>3383</v>
      </c>
      <c r="F15445">
        <v>3890</v>
      </c>
      <c r="H15445" t="s">
        <v>746</v>
      </c>
      <c r="K15445" s="16">
        <f t="shared" si="768"/>
        <v>3788.96</v>
      </c>
      <c r="L15445" s="16">
        <f t="shared" si="770"/>
        <v>3988.378947368421</v>
      </c>
      <c r="M15445" s="16">
        <f t="shared" si="769"/>
        <v>4532.2488038277506</v>
      </c>
      <c r="N15445" t="e">
        <f>INDEX(XML!$A$2:$R$782,MATCH(C15445,XML!$D$2:$D$737,0),2)</f>
        <v>#N/A</v>
      </c>
    </row>
    <row r="15446" spans="1:14" ht="78.75" x14ac:dyDescent="0.2">
      <c r="A15446">
        <v>41848</v>
      </c>
      <c r="B15446" t="s">
        <v>22174</v>
      </c>
      <c r="C15446" s="15" t="s">
        <v>22049</v>
      </c>
      <c r="D15446" s="15" t="s">
        <v>23554</v>
      </c>
      <c r="E15446">
        <v>4995</v>
      </c>
      <c r="F15446">
        <v>5744</v>
      </c>
      <c r="H15446" t="s">
        <v>746</v>
      </c>
      <c r="K15446" s="16">
        <f t="shared" ref="K15446:K15488" si="771">IF(E15446&gt;49999,E15446+E15446*0.07,IF(E15446&lt;=49999,E15446+E15446*0.12))</f>
        <v>5594.4</v>
      </c>
      <c r="L15446" s="16">
        <f t="shared" si="770"/>
        <v>5888.8421052631575</v>
      </c>
      <c r="M15446" s="16">
        <f t="shared" ref="M15446:M15488" si="772">IF(COUNTIF(C15446,"*Dahua*"),F15446-10,L15446*100/88)</f>
        <v>6691.8660287081329</v>
      </c>
      <c r="N15446" t="e">
        <f>INDEX(XML!$A$2:$R$782,MATCH(C15446,XML!$D$2:$D$737,0),2)</f>
        <v>#N/A</v>
      </c>
    </row>
    <row r="15447" spans="1:14" ht="90" x14ac:dyDescent="0.2">
      <c r="A15447">
        <v>69267</v>
      </c>
      <c r="B15447" t="s">
        <v>29839</v>
      </c>
      <c r="C15447" s="15" t="s">
        <v>29840</v>
      </c>
      <c r="D15447" s="15" t="s">
        <v>29841</v>
      </c>
      <c r="E15447">
        <v>4438</v>
      </c>
      <c r="F15447">
        <v>5104</v>
      </c>
      <c r="K15447" s="16">
        <f t="shared" si="771"/>
        <v>4970.5599999999995</v>
      </c>
      <c r="L15447" s="16">
        <f t="shared" si="770"/>
        <v>5232.1684210526309</v>
      </c>
      <c r="M15447" s="16">
        <f t="shared" si="772"/>
        <v>5945.6459330143534</v>
      </c>
      <c r="N15447" t="e">
        <f>INDEX(XML!$A$2:$R$782,MATCH(C15447,XML!$D$2:$D$737,0),2)</f>
        <v>#N/A</v>
      </c>
    </row>
    <row r="15448" spans="1:14" ht="78.75" x14ac:dyDescent="0.2">
      <c r="A15448">
        <v>41849</v>
      </c>
      <c r="B15448" t="s">
        <v>23711</v>
      </c>
      <c r="C15448" s="15" t="s">
        <v>22050</v>
      </c>
      <c r="D15448" s="15" t="s">
        <v>23555</v>
      </c>
      <c r="E15448">
        <v>6292</v>
      </c>
      <c r="F15448">
        <v>7236</v>
      </c>
      <c r="H15448">
        <v>2</v>
      </c>
      <c r="K15448" s="16">
        <f t="shared" si="771"/>
        <v>7047.04</v>
      </c>
      <c r="L15448" s="16">
        <f t="shared" si="770"/>
        <v>7417.9368421052632</v>
      </c>
      <c r="M15448" s="16">
        <f t="shared" si="772"/>
        <v>8429.4736842105267</v>
      </c>
      <c r="N15448" t="e">
        <f>INDEX(XML!$A$2:$R$782,MATCH(C15448,XML!$D$2:$D$737,0),2)</f>
        <v>#N/A</v>
      </c>
    </row>
    <row r="15449" spans="1:14" ht="56.25" x14ac:dyDescent="0.2">
      <c r="A15449">
        <v>7032</v>
      </c>
      <c r="B15449" t="s">
        <v>22184</v>
      </c>
      <c r="C15449" s="15" t="s">
        <v>11345</v>
      </c>
      <c r="D15449" s="15" t="s">
        <v>11346</v>
      </c>
      <c r="E15449">
        <v>2931</v>
      </c>
      <c r="F15449">
        <v>3412</v>
      </c>
      <c r="H15449" t="s">
        <v>746</v>
      </c>
      <c r="K15449" s="16">
        <f t="shared" si="771"/>
        <v>3282.72</v>
      </c>
      <c r="L15449" s="16">
        <f t="shared" si="770"/>
        <v>3455.4947368421053</v>
      </c>
      <c r="M15449" s="16">
        <f t="shared" si="772"/>
        <v>3926.6985645933019</v>
      </c>
      <c r="N15449" t="e">
        <f>INDEX(XML!$A$2:$R$782,MATCH(C15449,XML!$D$2:$D$737,0),2)</f>
        <v>#N/A</v>
      </c>
    </row>
    <row r="15450" spans="1:14" ht="56.25" x14ac:dyDescent="0.2">
      <c r="A15450">
        <v>13497</v>
      </c>
      <c r="B15450" t="s">
        <v>22185</v>
      </c>
      <c r="C15450" s="15" t="s">
        <v>11347</v>
      </c>
      <c r="D15450" s="15" t="s">
        <v>11348</v>
      </c>
      <c r="E15450">
        <v>3396</v>
      </c>
      <c r="F15450">
        <v>4221</v>
      </c>
      <c r="H15450" t="s">
        <v>746</v>
      </c>
      <c r="K15450" s="16">
        <f t="shared" si="771"/>
        <v>3803.52</v>
      </c>
      <c r="L15450" s="16">
        <f t="shared" si="770"/>
        <v>4003.7052631578949</v>
      </c>
      <c r="M15450" s="16">
        <f t="shared" si="772"/>
        <v>4549.6650717703351</v>
      </c>
      <c r="N15450" t="e">
        <f>INDEX(XML!$A$2:$R$782,MATCH(C15450,XML!$D$2:$D$737,0),2)</f>
        <v>#N/A</v>
      </c>
    </row>
    <row r="15451" spans="1:14" ht="67.5" x14ac:dyDescent="0.2">
      <c r="A15451">
        <v>28031</v>
      </c>
      <c r="B15451" t="s">
        <v>41946</v>
      </c>
      <c r="C15451" s="15" t="s">
        <v>36899</v>
      </c>
      <c r="D15451" s="15" t="s">
        <v>36900</v>
      </c>
      <c r="E15451">
        <v>10577</v>
      </c>
      <c r="F15451">
        <v>12164</v>
      </c>
      <c r="K15451" s="16">
        <f t="shared" si="771"/>
        <v>11846.24</v>
      </c>
      <c r="L15451" s="16">
        <f t="shared" si="770"/>
        <v>12469.726315789474</v>
      </c>
      <c r="M15451" s="16">
        <f t="shared" si="772"/>
        <v>14170.143540669857</v>
      </c>
      <c r="N15451" t="e">
        <f>INDEX(XML!$A$2:$R$782,MATCH(C15451,XML!$D$2:$D$737,0),2)</f>
        <v>#N/A</v>
      </c>
    </row>
    <row r="15452" spans="1:14" ht="90" x14ac:dyDescent="0.2">
      <c r="A15452">
        <v>71709</v>
      </c>
      <c r="B15452" t="s">
        <v>32629</v>
      </c>
      <c r="C15452" s="15" t="s">
        <v>32630</v>
      </c>
      <c r="D15452" s="15" t="s">
        <v>32631</v>
      </c>
      <c r="E15452">
        <v>2128</v>
      </c>
      <c r="F15452">
        <v>2589</v>
      </c>
      <c r="H15452" t="s">
        <v>746</v>
      </c>
      <c r="K15452" s="16">
        <f t="shared" si="771"/>
        <v>2383.36</v>
      </c>
      <c r="L15452" s="16">
        <f t="shared" si="770"/>
        <v>2508.8000000000002</v>
      </c>
      <c r="M15452" s="16">
        <f t="shared" si="772"/>
        <v>2850.9090909090914</v>
      </c>
      <c r="N15452" t="e">
        <f>INDEX(XML!$A$2:$R$782,MATCH(C15452,XML!$D$2:$D$737,0),2)</f>
        <v>#N/A</v>
      </c>
    </row>
    <row r="15453" spans="1:14" ht="56.25" x14ac:dyDescent="0.2">
      <c r="A15453">
        <v>13494</v>
      </c>
      <c r="B15453" t="s">
        <v>31500</v>
      </c>
      <c r="C15453" s="15" t="s">
        <v>11349</v>
      </c>
      <c r="D15453" s="15" t="s">
        <v>11350</v>
      </c>
      <c r="E15453">
        <v>2698</v>
      </c>
      <c r="F15453">
        <v>3103</v>
      </c>
      <c r="H15453" t="s">
        <v>746</v>
      </c>
      <c r="K15453" s="16">
        <f t="shared" si="771"/>
        <v>3021.76</v>
      </c>
      <c r="L15453" s="16">
        <f t="shared" si="770"/>
        <v>3180.8</v>
      </c>
      <c r="M15453" s="16">
        <f t="shared" si="772"/>
        <v>3614.5454545454545</v>
      </c>
      <c r="N15453" t="e">
        <f>INDEX(XML!$A$2:$R$782,MATCH(C15453,XML!$D$2:$D$737,0),2)</f>
        <v>#N/A</v>
      </c>
    </row>
    <row r="15454" spans="1:14" ht="56.25" x14ac:dyDescent="0.2">
      <c r="A15454">
        <v>24121</v>
      </c>
      <c r="B15454" t="s">
        <v>22030</v>
      </c>
      <c r="C15454" s="15" t="s">
        <v>20813</v>
      </c>
      <c r="D15454" s="15" t="s">
        <v>23157</v>
      </c>
      <c r="E15454">
        <v>4529</v>
      </c>
      <c r="F15454">
        <v>5344</v>
      </c>
      <c r="K15454" s="16">
        <f t="shared" si="771"/>
        <v>5072.4799999999996</v>
      </c>
      <c r="L15454" s="16">
        <f t="shared" si="770"/>
        <v>5339.4526315789471</v>
      </c>
      <c r="M15454" s="16">
        <f t="shared" si="772"/>
        <v>6067.5598086124401</v>
      </c>
      <c r="N15454" t="e">
        <f>INDEX(XML!$A$2:$R$782,MATCH(C15454,XML!$D$2:$D$737,0),2)</f>
        <v>#N/A</v>
      </c>
    </row>
    <row r="15455" spans="1:14" ht="56.25" x14ac:dyDescent="0.2">
      <c r="A15455">
        <v>27014</v>
      </c>
      <c r="B15455" t="s">
        <v>23710</v>
      </c>
      <c r="C15455" s="15" t="s">
        <v>14793</v>
      </c>
      <c r="D15455" s="15" t="s">
        <v>23158</v>
      </c>
      <c r="E15455">
        <v>7391</v>
      </c>
      <c r="F15455">
        <v>8500</v>
      </c>
      <c r="H15455">
        <v>38</v>
      </c>
      <c r="K15455" s="16">
        <f t="shared" si="771"/>
        <v>8277.92</v>
      </c>
      <c r="L15455" s="16">
        <f t="shared" si="770"/>
        <v>8713.6</v>
      </c>
      <c r="M15455" s="16">
        <f t="shared" si="772"/>
        <v>9901.818181818182</v>
      </c>
      <c r="N15455" t="e">
        <f>INDEX(XML!$A$2:$R$782,MATCH(C15455,XML!$D$2:$D$737,0),2)</f>
        <v>#N/A</v>
      </c>
    </row>
    <row r="15456" spans="1:14" ht="90" x14ac:dyDescent="0.2">
      <c r="A15456">
        <v>69892</v>
      </c>
      <c r="B15456" t="s">
        <v>29842</v>
      </c>
      <c r="C15456" s="15" t="s">
        <v>29843</v>
      </c>
      <c r="D15456" s="15" t="s">
        <v>29844</v>
      </c>
      <c r="E15456">
        <v>3122</v>
      </c>
      <c r="F15456">
        <v>3590</v>
      </c>
      <c r="H15456" t="s">
        <v>746</v>
      </c>
      <c r="K15456" s="16">
        <f t="shared" si="771"/>
        <v>3496.64</v>
      </c>
      <c r="L15456" s="16">
        <f t="shared" si="770"/>
        <v>3680.6736842105265</v>
      </c>
      <c r="M15456" s="16">
        <f t="shared" si="772"/>
        <v>4182.5837320574165</v>
      </c>
      <c r="N15456" t="e">
        <f>INDEX(XML!$A$2:$R$782,MATCH(C15456,XML!$D$2:$D$737,0),2)</f>
        <v>#N/A</v>
      </c>
    </row>
    <row r="15457" spans="1:14" ht="90" x14ac:dyDescent="0.2">
      <c r="A15457">
        <v>63531</v>
      </c>
      <c r="B15457" t="s">
        <v>24629</v>
      </c>
      <c r="C15457" s="15" t="s">
        <v>24630</v>
      </c>
      <c r="D15457" s="15" t="s">
        <v>24631</v>
      </c>
      <c r="E15457">
        <v>11606</v>
      </c>
      <c r="F15457">
        <v>13347</v>
      </c>
      <c r="H15457">
        <v>1</v>
      </c>
      <c r="K15457" s="16">
        <f t="shared" si="771"/>
        <v>12998.72</v>
      </c>
      <c r="L15457" s="16">
        <f t="shared" si="770"/>
        <v>13682.863157894737</v>
      </c>
      <c r="M15457" s="16">
        <f t="shared" si="772"/>
        <v>15548.708133971291</v>
      </c>
      <c r="N15457" t="e">
        <f>INDEX(XML!$A$2:$R$782,MATCH(C15457,XML!$D$2:$D$737,0),2)</f>
        <v>#N/A</v>
      </c>
    </row>
    <row r="15458" spans="1:14" ht="90" x14ac:dyDescent="0.2">
      <c r="A15458">
        <v>63532</v>
      </c>
      <c r="B15458" t="s">
        <v>24632</v>
      </c>
      <c r="C15458" s="15" t="s">
        <v>24633</v>
      </c>
      <c r="D15458" s="15" t="s">
        <v>24634</v>
      </c>
      <c r="E15458">
        <v>14205</v>
      </c>
      <c r="F15458">
        <v>17046</v>
      </c>
      <c r="K15458" s="16">
        <f t="shared" si="771"/>
        <v>15909.6</v>
      </c>
      <c r="L15458" s="16">
        <f t="shared" si="770"/>
        <v>16746.947368421053</v>
      </c>
      <c r="M15458" s="16">
        <f t="shared" si="772"/>
        <v>19030.622009569379</v>
      </c>
      <c r="N15458" t="e">
        <f>INDEX(XML!$A$2:$R$782,MATCH(C15458,XML!$D$2:$D$737,0),2)</f>
        <v>#N/A</v>
      </c>
    </row>
    <row r="15459" spans="1:14" ht="56.25" x14ac:dyDescent="0.2">
      <c r="A15459">
        <v>21567</v>
      </c>
      <c r="C15459" s="15" t="s">
        <v>11373</v>
      </c>
      <c r="D15459" s="15" t="s">
        <v>11374</v>
      </c>
      <c r="E15459">
        <v>500</v>
      </c>
      <c r="F15459">
        <v>500</v>
      </c>
      <c r="H15459">
        <v>6</v>
      </c>
      <c r="K15459" s="16">
        <f t="shared" si="771"/>
        <v>560</v>
      </c>
      <c r="L15459" s="16">
        <f t="shared" si="770"/>
        <v>589.47368421052636</v>
      </c>
      <c r="M15459" s="16">
        <f t="shared" si="772"/>
        <v>669.85645933014359</v>
      </c>
      <c r="N15459" t="e">
        <f>INDEX(XML!$A$2:$R$782,MATCH(C15459,XML!$D$2:$D$737,0),2)</f>
        <v>#N/A</v>
      </c>
    </row>
    <row r="15460" spans="1:14" ht="67.5" x14ac:dyDescent="0.2">
      <c r="A15460">
        <v>24666</v>
      </c>
      <c r="C15460" s="15" t="s">
        <v>11384</v>
      </c>
      <c r="D15460" s="15" t="s">
        <v>11385</v>
      </c>
      <c r="E15460">
        <v>1000</v>
      </c>
      <c r="F15460">
        <v>10294</v>
      </c>
      <c r="H15460">
        <v>1</v>
      </c>
      <c r="K15460" s="16">
        <f t="shared" si="771"/>
        <v>1120</v>
      </c>
      <c r="L15460" s="16">
        <f t="shared" si="770"/>
        <v>1178.9473684210527</v>
      </c>
      <c r="M15460" s="16">
        <f t="shared" si="772"/>
        <v>1339.7129186602872</v>
      </c>
      <c r="N15460" t="e">
        <f>INDEX(XML!$A$2:$R$782,MATCH(C15460,XML!$D$2:$D$737,0),2)</f>
        <v>#N/A</v>
      </c>
    </row>
    <row r="15461" spans="1:14" ht="67.5" x14ac:dyDescent="0.2">
      <c r="A15461">
        <v>24667</v>
      </c>
      <c r="C15461" s="15" t="s">
        <v>11386</v>
      </c>
      <c r="D15461" s="15" t="s">
        <v>11387</v>
      </c>
      <c r="E15461">
        <v>1000</v>
      </c>
      <c r="F15461">
        <v>10294</v>
      </c>
      <c r="H15461">
        <v>2</v>
      </c>
      <c r="K15461" s="16">
        <f t="shared" si="771"/>
        <v>1120</v>
      </c>
      <c r="L15461" s="16">
        <f t="shared" si="770"/>
        <v>1178.9473684210527</v>
      </c>
      <c r="M15461" s="16">
        <f t="shared" si="772"/>
        <v>1339.7129186602872</v>
      </c>
      <c r="N15461" t="e">
        <f>INDEX(XML!$A$2:$R$782,MATCH(C15461,XML!$D$2:$D$737,0),2)</f>
        <v>#N/A</v>
      </c>
    </row>
    <row r="15462" spans="1:14" ht="67.5" x14ac:dyDescent="0.2">
      <c r="A15462">
        <v>24668</v>
      </c>
      <c r="C15462" s="15" t="s">
        <v>11388</v>
      </c>
      <c r="D15462" s="15" t="s">
        <v>11389</v>
      </c>
      <c r="E15462">
        <v>1000</v>
      </c>
      <c r="F15462">
        <v>10294</v>
      </c>
      <c r="H15462">
        <v>2</v>
      </c>
      <c r="K15462" s="16">
        <f t="shared" si="771"/>
        <v>1120</v>
      </c>
      <c r="L15462" s="16">
        <f t="shared" si="770"/>
        <v>1178.9473684210527</v>
      </c>
      <c r="M15462" s="16">
        <f t="shared" si="772"/>
        <v>1339.7129186602872</v>
      </c>
      <c r="N15462" t="e">
        <f>INDEX(XML!$A$2:$R$782,MATCH(C15462,XML!$D$2:$D$737,0),2)</f>
        <v>#N/A</v>
      </c>
    </row>
    <row r="15463" spans="1:14" ht="56.25" x14ac:dyDescent="0.2">
      <c r="A15463">
        <v>28225</v>
      </c>
      <c r="C15463" s="15" t="s">
        <v>11390</v>
      </c>
      <c r="D15463" s="15" t="s">
        <v>11391</v>
      </c>
      <c r="E15463">
        <v>1000</v>
      </c>
      <c r="F15463">
        <v>9264</v>
      </c>
      <c r="H15463">
        <v>8</v>
      </c>
      <c r="K15463" s="16">
        <f t="shared" si="771"/>
        <v>1120</v>
      </c>
      <c r="L15463" s="16">
        <f t="shared" si="770"/>
        <v>1178.9473684210527</v>
      </c>
      <c r="M15463" s="16">
        <f t="shared" si="772"/>
        <v>1339.7129186602872</v>
      </c>
      <c r="N15463" t="e">
        <f>INDEX(XML!$A$2:$R$782,MATCH(C15463,XML!$D$2:$D$737,0),2)</f>
        <v>#N/A</v>
      </c>
    </row>
    <row r="15464" spans="1:14" ht="56.25" x14ac:dyDescent="0.2">
      <c r="A15464">
        <v>28226</v>
      </c>
      <c r="C15464" s="15" t="s">
        <v>11392</v>
      </c>
      <c r="D15464" s="15" t="s">
        <v>11393</v>
      </c>
      <c r="E15464">
        <v>1000</v>
      </c>
      <c r="F15464">
        <v>8315</v>
      </c>
      <c r="H15464">
        <v>6</v>
      </c>
      <c r="K15464" s="16">
        <f t="shared" si="771"/>
        <v>1120</v>
      </c>
      <c r="L15464" s="16">
        <f t="shared" si="770"/>
        <v>1178.9473684210527</v>
      </c>
      <c r="M15464" s="16">
        <f t="shared" si="772"/>
        <v>1339.7129186602872</v>
      </c>
      <c r="N15464" t="e">
        <f>INDEX(XML!$A$2:$R$782,MATCH(C15464,XML!$D$2:$D$737,0),2)</f>
        <v>#N/A</v>
      </c>
    </row>
    <row r="15465" spans="1:14" ht="56.25" x14ac:dyDescent="0.2">
      <c r="A15465">
        <v>28227</v>
      </c>
      <c r="C15465" s="15" t="s">
        <v>11394</v>
      </c>
      <c r="D15465" s="15" t="s">
        <v>11395</v>
      </c>
      <c r="E15465">
        <v>1000</v>
      </c>
      <c r="F15465">
        <v>8315</v>
      </c>
      <c r="H15465">
        <v>6</v>
      </c>
      <c r="K15465" s="16">
        <f t="shared" si="771"/>
        <v>1120</v>
      </c>
      <c r="L15465" s="16">
        <f t="shared" si="770"/>
        <v>1178.9473684210527</v>
      </c>
      <c r="M15465" s="16">
        <f t="shared" si="772"/>
        <v>1339.7129186602872</v>
      </c>
      <c r="N15465" t="e">
        <f>INDEX(XML!$A$2:$R$782,MATCH(C15465,XML!$D$2:$D$737,0),2)</f>
        <v>#N/A</v>
      </c>
    </row>
    <row r="15466" spans="1:14" ht="56.25" x14ac:dyDescent="0.2">
      <c r="A15466">
        <v>28228</v>
      </c>
      <c r="C15466" s="15" t="s">
        <v>11396</v>
      </c>
      <c r="D15466" s="15" t="s">
        <v>11397</v>
      </c>
      <c r="E15466">
        <v>1000</v>
      </c>
      <c r="F15466">
        <v>8315</v>
      </c>
      <c r="H15466">
        <v>6</v>
      </c>
      <c r="K15466" s="16">
        <f t="shared" si="771"/>
        <v>1120</v>
      </c>
      <c r="L15466" s="16">
        <f t="shared" si="770"/>
        <v>1178.9473684210527</v>
      </c>
      <c r="M15466" s="16">
        <f t="shared" si="772"/>
        <v>1339.7129186602872</v>
      </c>
      <c r="N15466" t="e">
        <f>INDEX(XML!$A$2:$R$782,MATCH(C15466,XML!$D$2:$D$737,0),2)</f>
        <v>#N/A</v>
      </c>
    </row>
    <row r="15467" spans="1:14" ht="67.5" x14ac:dyDescent="0.2">
      <c r="A15467">
        <v>13503</v>
      </c>
      <c r="B15467" t="s">
        <v>11398</v>
      </c>
      <c r="C15467" s="15" t="s">
        <v>11399</v>
      </c>
      <c r="D15467" s="15" t="s">
        <v>11400</v>
      </c>
      <c r="E15467">
        <v>1000</v>
      </c>
      <c r="F15467">
        <v>1937</v>
      </c>
      <c r="H15467">
        <v>5</v>
      </c>
      <c r="K15467" s="16">
        <f t="shared" si="771"/>
        <v>1120</v>
      </c>
      <c r="L15467" s="16">
        <f t="shared" si="770"/>
        <v>1178.9473684210527</v>
      </c>
      <c r="M15467" s="16">
        <f t="shared" si="772"/>
        <v>1339.7129186602872</v>
      </c>
      <c r="N15467" t="e">
        <f>INDEX(XML!$A$2:$R$782,MATCH(C15467,XML!$D$2:$D$737,0),2)</f>
        <v>#N/A</v>
      </c>
    </row>
    <row r="15468" spans="1:14" ht="67.5" x14ac:dyDescent="0.2">
      <c r="A15468">
        <v>30814</v>
      </c>
      <c r="B15468" t="s">
        <v>11401</v>
      </c>
      <c r="C15468" s="15" t="s">
        <v>11402</v>
      </c>
      <c r="D15468" s="15" t="s">
        <v>11403</v>
      </c>
      <c r="E15468">
        <v>8852</v>
      </c>
      <c r="F15468">
        <v>10180</v>
      </c>
      <c r="H15468">
        <v>47</v>
      </c>
      <c r="K15468" s="16">
        <f t="shared" si="771"/>
        <v>9914.24</v>
      </c>
      <c r="L15468" s="16">
        <f t="shared" si="770"/>
        <v>10436.042105263157</v>
      </c>
      <c r="M15468" s="16">
        <f t="shared" si="772"/>
        <v>11859.138755980861</v>
      </c>
      <c r="N15468" t="e">
        <f>INDEX(XML!$A$2:$R$782,MATCH(C15468,XML!$D$2:$D$737,0),2)</f>
        <v>#N/A</v>
      </c>
    </row>
    <row r="15469" spans="1:14" ht="67.5" x14ac:dyDescent="0.2">
      <c r="A15469">
        <v>30815</v>
      </c>
      <c r="B15469" t="s">
        <v>11404</v>
      </c>
      <c r="C15469" s="15" t="s">
        <v>11405</v>
      </c>
      <c r="D15469" s="15" t="s">
        <v>11406</v>
      </c>
      <c r="E15469">
        <v>8646</v>
      </c>
      <c r="F15469">
        <v>9943</v>
      </c>
      <c r="H15469">
        <v>12</v>
      </c>
      <c r="K15469" s="16">
        <f t="shared" si="771"/>
        <v>9683.52</v>
      </c>
      <c r="L15469" s="16">
        <f t="shared" si="770"/>
        <v>10193.17894736842</v>
      </c>
      <c r="M15469" s="16">
        <f t="shared" si="772"/>
        <v>11583.157894736842</v>
      </c>
      <c r="N15469" t="e">
        <f>INDEX(XML!$A$2:$R$782,MATCH(C15469,XML!$D$2:$D$737,0),2)</f>
        <v>#N/A</v>
      </c>
    </row>
    <row r="15470" spans="1:14" ht="67.5" x14ac:dyDescent="0.2">
      <c r="A15470">
        <v>30816</v>
      </c>
      <c r="B15470" t="s">
        <v>11407</v>
      </c>
      <c r="C15470" s="15" t="s">
        <v>11408</v>
      </c>
      <c r="D15470" s="15" t="s">
        <v>11409</v>
      </c>
      <c r="E15470">
        <v>8646</v>
      </c>
      <c r="F15470">
        <v>9943</v>
      </c>
      <c r="H15470">
        <v>22</v>
      </c>
      <c r="K15470" s="16">
        <f t="shared" si="771"/>
        <v>9683.52</v>
      </c>
      <c r="L15470" s="16">
        <f t="shared" si="770"/>
        <v>10193.17894736842</v>
      </c>
      <c r="M15470" s="16">
        <f t="shared" si="772"/>
        <v>11583.157894736842</v>
      </c>
      <c r="N15470" t="e">
        <f>INDEX(XML!$A$2:$R$782,MATCH(C15470,XML!$D$2:$D$737,0),2)</f>
        <v>#N/A</v>
      </c>
    </row>
    <row r="15471" spans="1:14" ht="67.5" x14ac:dyDescent="0.2">
      <c r="A15471">
        <v>30817</v>
      </c>
      <c r="B15471" t="s">
        <v>11410</v>
      </c>
      <c r="C15471" s="15" t="s">
        <v>11411</v>
      </c>
      <c r="D15471" s="15" t="s">
        <v>11412</v>
      </c>
      <c r="E15471">
        <v>8646</v>
      </c>
      <c r="F15471">
        <v>9943</v>
      </c>
      <c r="H15471">
        <v>22</v>
      </c>
      <c r="K15471" s="16">
        <f t="shared" si="771"/>
        <v>9683.52</v>
      </c>
      <c r="L15471" s="16">
        <f t="shared" si="770"/>
        <v>10193.17894736842</v>
      </c>
      <c r="M15471" s="16">
        <f t="shared" si="772"/>
        <v>11583.157894736842</v>
      </c>
      <c r="N15471" t="e">
        <f>INDEX(XML!$A$2:$R$782,MATCH(C15471,XML!$D$2:$D$737,0),2)</f>
        <v>#N/A</v>
      </c>
    </row>
    <row r="15472" spans="1:14" ht="56.25" x14ac:dyDescent="0.2">
      <c r="A15472">
        <v>16987</v>
      </c>
      <c r="C15472" s="15" t="s">
        <v>22549</v>
      </c>
      <c r="D15472" s="15" t="s">
        <v>22550</v>
      </c>
      <c r="E15472">
        <v>3597</v>
      </c>
      <c r="F15472">
        <v>4317</v>
      </c>
      <c r="H15472">
        <v>1</v>
      </c>
      <c r="K15472" s="16">
        <f t="shared" si="771"/>
        <v>4028.64</v>
      </c>
      <c r="L15472" s="16">
        <f t="shared" si="770"/>
        <v>4240.6736842105265</v>
      </c>
      <c r="M15472" s="16">
        <f t="shared" si="772"/>
        <v>4818.9473684210525</v>
      </c>
      <c r="N15472" t="e">
        <f>INDEX(XML!$A$2:$R$782,MATCH(C15472,XML!$D$2:$D$737,0),2)</f>
        <v>#N/A</v>
      </c>
    </row>
    <row r="15473" spans="1:14" ht="56.25" x14ac:dyDescent="0.2">
      <c r="A15473">
        <v>16988</v>
      </c>
      <c r="C15473" s="15" t="s">
        <v>22551</v>
      </c>
      <c r="D15473" s="15" t="s">
        <v>22552</v>
      </c>
      <c r="E15473">
        <v>3597</v>
      </c>
      <c r="F15473">
        <v>4317</v>
      </c>
      <c r="H15473">
        <v>7</v>
      </c>
      <c r="K15473" s="16">
        <f t="shared" si="771"/>
        <v>4028.64</v>
      </c>
      <c r="L15473" s="16">
        <f t="shared" si="770"/>
        <v>4240.6736842105265</v>
      </c>
      <c r="M15473" s="16">
        <f t="shared" si="772"/>
        <v>4818.9473684210525</v>
      </c>
      <c r="N15473" t="e">
        <f>INDEX(XML!$A$2:$R$782,MATCH(C15473,XML!$D$2:$D$737,0),2)</f>
        <v>#N/A</v>
      </c>
    </row>
    <row r="15474" spans="1:14" ht="56.25" x14ac:dyDescent="0.2">
      <c r="A15474">
        <v>16989</v>
      </c>
      <c r="C15474" s="15" t="s">
        <v>22553</v>
      </c>
      <c r="D15474" s="15" t="s">
        <v>22554</v>
      </c>
      <c r="E15474">
        <v>3597</v>
      </c>
      <c r="F15474">
        <v>4317</v>
      </c>
      <c r="H15474">
        <v>12</v>
      </c>
      <c r="K15474" s="16">
        <f t="shared" si="771"/>
        <v>4028.64</v>
      </c>
      <c r="L15474" s="16">
        <f t="shared" si="770"/>
        <v>4240.6736842105265</v>
      </c>
      <c r="M15474" s="16">
        <f t="shared" si="772"/>
        <v>4818.9473684210525</v>
      </c>
      <c r="N15474" t="e">
        <f>INDEX(XML!$A$2:$R$782,MATCH(C15474,XML!$D$2:$D$737,0),2)</f>
        <v>#N/A</v>
      </c>
    </row>
    <row r="15475" spans="1:14" ht="67.5" x14ac:dyDescent="0.2">
      <c r="A15475">
        <v>16992</v>
      </c>
      <c r="B15475" t="s">
        <v>11763</v>
      </c>
      <c r="C15475" s="15" t="s">
        <v>11413</v>
      </c>
      <c r="D15475" s="15" t="s">
        <v>11414</v>
      </c>
      <c r="E15475">
        <v>3322</v>
      </c>
      <c r="F15475">
        <v>3820</v>
      </c>
      <c r="H15475">
        <v>49</v>
      </c>
      <c r="K15475" s="16">
        <f t="shared" si="771"/>
        <v>3720.64</v>
      </c>
      <c r="L15475" s="16">
        <f t="shared" si="770"/>
        <v>3916.4631578947369</v>
      </c>
      <c r="M15475" s="16">
        <f t="shared" si="772"/>
        <v>4450.5263157894742</v>
      </c>
      <c r="N15475" t="e">
        <f>INDEX(XML!$A$2:$R$782,MATCH(C15475,XML!$D$2:$D$737,0),2)</f>
        <v>#N/A</v>
      </c>
    </row>
    <row r="15476" spans="1:14" ht="67.5" x14ac:dyDescent="0.2">
      <c r="A15476">
        <v>16993</v>
      </c>
      <c r="B15476" t="s">
        <v>11766</v>
      </c>
      <c r="C15476" s="15" t="s">
        <v>11415</v>
      </c>
      <c r="D15476" s="15" t="s">
        <v>11416</v>
      </c>
      <c r="E15476">
        <v>3322</v>
      </c>
      <c r="F15476">
        <v>3820</v>
      </c>
      <c r="H15476">
        <v>6</v>
      </c>
      <c r="K15476" s="16">
        <f t="shared" si="771"/>
        <v>3720.64</v>
      </c>
      <c r="L15476" s="16">
        <f t="shared" si="770"/>
        <v>3916.4631578947369</v>
      </c>
      <c r="M15476" s="16">
        <f t="shared" si="772"/>
        <v>4450.5263157894742</v>
      </c>
      <c r="N15476" t="e">
        <f>INDEX(XML!$A$2:$R$782,MATCH(C15476,XML!$D$2:$D$737,0),2)</f>
        <v>#N/A</v>
      </c>
    </row>
    <row r="15477" spans="1:14" ht="67.5" x14ac:dyDescent="0.2">
      <c r="A15477">
        <v>16994</v>
      </c>
      <c r="B15477" t="s">
        <v>11417</v>
      </c>
      <c r="C15477" s="15" t="s">
        <v>11418</v>
      </c>
      <c r="D15477" s="15" t="s">
        <v>11419</v>
      </c>
      <c r="E15477">
        <v>3322</v>
      </c>
      <c r="F15477">
        <v>3820</v>
      </c>
      <c r="H15477">
        <v>41</v>
      </c>
      <c r="K15477" s="16">
        <f t="shared" si="771"/>
        <v>3720.64</v>
      </c>
      <c r="L15477" s="16">
        <f t="shared" si="770"/>
        <v>3916.4631578947369</v>
      </c>
      <c r="M15477" s="16">
        <f t="shared" si="772"/>
        <v>4450.5263157894742</v>
      </c>
      <c r="N15477" t="e">
        <f>INDEX(XML!$A$2:$R$782,MATCH(C15477,XML!$D$2:$D$737,0),2)</f>
        <v>#N/A</v>
      </c>
    </row>
    <row r="15478" spans="1:14" ht="67.5" x14ac:dyDescent="0.2">
      <c r="A15478">
        <v>71079</v>
      </c>
      <c r="B15478" t="s">
        <v>31392</v>
      </c>
      <c r="C15478" s="15" t="s">
        <v>31393</v>
      </c>
      <c r="D15478" s="15" t="s">
        <v>31394</v>
      </c>
      <c r="E15478">
        <v>4685</v>
      </c>
      <c r="F15478">
        <v>5716</v>
      </c>
      <c r="K15478" s="16">
        <f t="shared" si="771"/>
        <v>5247.2</v>
      </c>
      <c r="L15478" s="16">
        <f t="shared" si="770"/>
        <v>5523.3684210526317</v>
      </c>
      <c r="M15478" s="16">
        <f t="shared" si="772"/>
        <v>6276.5550239234444</v>
      </c>
      <c r="N15478" t="e">
        <f>INDEX(XML!$A$2:$R$782,MATCH(C15478,XML!$D$2:$D$737,0),2)</f>
        <v>#N/A</v>
      </c>
    </row>
    <row r="15479" spans="1:14" ht="67.5" x14ac:dyDescent="0.2">
      <c r="A15479">
        <v>71080</v>
      </c>
      <c r="B15479" t="s">
        <v>31395</v>
      </c>
      <c r="C15479" s="15" t="s">
        <v>31396</v>
      </c>
      <c r="D15479" s="15" t="s">
        <v>31397</v>
      </c>
      <c r="E15479">
        <v>4348</v>
      </c>
      <c r="F15479">
        <v>5305</v>
      </c>
      <c r="K15479" s="16">
        <f t="shared" si="771"/>
        <v>4869.76</v>
      </c>
      <c r="L15479" s="16">
        <f t="shared" si="770"/>
        <v>5126.0631578947368</v>
      </c>
      <c r="M15479" s="16">
        <f t="shared" si="772"/>
        <v>5825.0717703349283</v>
      </c>
      <c r="N15479" t="e">
        <f>INDEX(XML!$A$2:$R$782,MATCH(C15479,XML!$D$2:$D$737,0),2)</f>
        <v>#N/A</v>
      </c>
    </row>
    <row r="15480" spans="1:14" ht="67.5" x14ac:dyDescent="0.2">
      <c r="A15480">
        <v>71082</v>
      </c>
      <c r="B15480" t="s">
        <v>31398</v>
      </c>
      <c r="C15480" s="15" t="s">
        <v>31399</v>
      </c>
      <c r="D15480" s="15" t="s">
        <v>31400</v>
      </c>
      <c r="E15480">
        <v>4348</v>
      </c>
      <c r="F15480">
        <v>5305</v>
      </c>
      <c r="H15480">
        <v>5</v>
      </c>
      <c r="K15480" s="16">
        <f t="shared" si="771"/>
        <v>4869.76</v>
      </c>
      <c r="L15480" s="16">
        <f t="shared" si="770"/>
        <v>5126.0631578947368</v>
      </c>
      <c r="M15480" s="16">
        <f t="shared" si="772"/>
        <v>5825.0717703349283</v>
      </c>
      <c r="N15480" t="e">
        <f>INDEX(XML!$A$2:$R$782,MATCH(C15480,XML!$D$2:$D$737,0),2)</f>
        <v>#N/A</v>
      </c>
    </row>
    <row r="15481" spans="1:14" ht="67.5" x14ac:dyDescent="0.2">
      <c r="A15481">
        <v>71083</v>
      </c>
      <c r="B15481" t="s">
        <v>31401</v>
      </c>
      <c r="C15481" s="15" t="s">
        <v>31402</v>
      </c>
      <c r="D15481" s="15" t="s">
        <v>31403</v>
      </c>
      <c r="E15481">
        <v>4348</v>
      </c>
      <c r="F15481">
        <v>5305</v>
      </c>
      <c r="H15481">
        <v>11</v>
      </c>
      <c r="K15481" s="16">
        <f t="shared" si="771"/>
        <v>4869.76</v>
      </c>
      <c r="L15481" s="16">
        <f t="shared" si="770"/>
        <v>5126.0631578947368</v>
      </c>
      <c r="M15481" s="16">
        <f t="shared" si="772"/>
        <v>5825.0717703349283</v>
      </c>
      <c r="N15481" t="e">
        <f>INDEX(XML!$A$2:$R$782,MATCH(C15481,XML!$D$2:$D$737,0),2)</f>
        <v>#N/A</v>
      </c>
    </row>
    <row r="15482" spans="1:14" ht="56.25" x14ac:dyDescent="0.2">
      <c r="A15482">
        <v>16999</v>
      </c>
      <c r="B15482" t="s">
        <v>11784</v>
      </c>
      <c r="C15482" s="15" t="s">
        <v>11428</v>
      </c>
      <c r="D15482" s="15" t="s">
        <v>11429</v>
      </c>
      <c r="E15482">
        <v>3800</v>
      </c>
      <c r="F15482">
        <v>4370</v>
      </c>
      <c r="H15482">
        <v>26</v>
      </c>
      <c r="K15482" s="16">
        <f t="shared" si="771"/>
        <v>4256</v>
      </c>
      <c r="L15482" s="16">
        <f t="shared" si="770"/>
        <v>4480</v>
      </c>
      <c r="M15482" s="16">
        <f t="shared" si="772"/>
        <v>5090.909090909091</v>
      </c>
      <c r="N15482" t="e">
        <f>INDEX(XML!$A$2:$R$782,MATCH(C15482,XML!$D$2:$D$737,0),2)</f>
        <v>#N/A</v>
      </c>
    </row>
    <row r="15483" spans="1:14" ht="56.25" x14ac:dyDescent="0.2">
      <c r="A15483">
        <v>17000</v>
      </c>
      <c r="B15483" t="s">
        <v>11785</v>
      </c>
      <c r="C15483" s="15" t="s">
        <v>11430</v>
      </c>
      <c r="D15483" s="15" t="s">
        <v>11431</v>
      </c>
      <c r="E15483">
        <v>3593</v>
      </c>
      <c r="F15483">
        <v>4132</v>
      </c>
      <c r="H15483">
        <v>2</v>
      </c>
      <c r="K15483" s="16">
        <f t="shared" si="771"/>
        <v>4024.16</v>
      </c>
      <c r="L15483" s="16">
        <f t="shared" si="770"/>
        <v>4235.9578947368418</v>
      </c>
      <c r="M15483" s="16">
        <f t="shared" si="772"/>
        <v>4813.5885167464112</v>
      </c>
      <c r="N15483" t="e">
        <f>INDEX(XML!$A$2:$R$782,MATCH(C15483,XML!$D$2:$D$737,0),2)</f>
        <v>#N/A</v>
      </c>
    </row>
    <row r="15484" spans="1:14" ht="56.25" x14ac:dyDescent="0.2">
      <c r="A15484">
        <v>17001</v>
      </c>
      <c r="B15484" t="s">
        <v>11786</v>
      </c>
      <c r="C15484" s="15" t="s">
        <v>11432</v>
      </c>
      <c r="D15484" s="15" t="s">
        <v>11433</v>
      </c>
      <c r="E15484">
        <v>3593</v>
      </c>
      <c r="F15484">
        <v>4132</v>
      </c>
      <c r="H15484">
        <v>6</v>
      </c>
      <c r="K15484" s="16">
        <f t="shared" si="771"/>
        <v>4024.16</v>
      </c>
      <c r="L15484" s="16">
        <f t="shared" si="770"/>
        <v>4235.9578947368418</v>
      </c>
      <c r="M15484" s="16">
        <f t="shared" si="772"/>
        <v>4813.5885167464112</v>
      </c>
      <c r="N15484" t="e">
        <f>INDEX(XML!$A$2:$R$782,MATCH(C15484,XML!$D$2:$D$737,0),2)</f>
        <v>#N/A</v>
      </c>
    </row>
    <row r="15485" spans="1:14" ht="56.25" x14ac:dyDescent="0.2">
      <c r="A15485">
        <v>17002</v>
      </c>
      <c r="B15485" t="s">
        <v>11787</v>
      </c>
      <c r="C15485" s="15" t="s">
        <v>11434</v>
      </c>
      <c r="D15485" s="15" t="s">
        <v>11435</v>
      </c>
      <c r="E15485">
        <v>3593</v>
      </c>
      <c r="F15485">
        <v>4132</v>
      </c>
      <c r="H15485">
        <v>5</v>
      </c>
      <c r="K15485" s="16">
        <f t="shared" si="771"/>
        <v>4024.16</v>
      </c>
      <c r="L15485" s="16">
        <f t="shared" si="770"/>
        <v>4235.9578947368418</v>
      </c>
      <c r="M15485" s="16">
        <f t="shared" si="772"/>
        <v>4813.5885167464112</v>
      </c>
      <c r="N15485" t="e">
        <f>INDEX(XML!$A$2:$R$782,MATCH(C15485,XML!$D$2:$D$737,0),2)</f>
        <v>#N/A</v>
      </c>
    </row>
    <row r="15486" spans="1:14" ht="67.5" x14ac:dyDescent="0.2">
      <c r="A15486">
        <v>42614</v>
      </c>
      <c r="B15486" t="s">
        <v>11470</v>
      </c>
      <c r="C15486" s="15" t="s">
        <v>11471</v>
      </c>
      <c r="D15486" s="15" t="s">
        <v>11472</v>
      </c>
      <c r="E15486">
        <v>5132</v>
      </c>
      <c r="F15486">
        <v>5902</v>
      </c>
      <c r="H15486">
        <v>6</v>
      </c>
      <c r="K15486" s="16">
        <f t="shared" si="771"/>
        <v>5747.84</v>
      </c>
      <c r="L15486" s="16">
        <f t="shared" si="770"/>
        <v>6050.3578947368424</v>
      </c>
      <c r="M15486" s="16">
        <f t="shared" si="772"/>
        <v>6875.4066985645941</v>
      </c>
      <c r="N15486" t="e">
        <f>INDEX(XML!$A$2:$R$782,MATCH(C15486,XML!$D$2:$D$737,0),2)</f>
        <v>#N/A</v>
      </c>
    </row>
    <row r="15487" spans="1:14" ht="67.5" x14ac:dyDescent="0.2">
      <c r="A15487">
        <v>42616</v>
      </c>
      <c r="B15487" t="s">
        <v>11473</v>
      </c>
      <c r="C15487" s="15" t="s">
        <v>11474</v>
      </c>
      <c r="D15487" s="15" t="s">
        <v>11475</v>
      </c>
      <c r="E15487">
        <v>5132</v>
      </c>
      <c r="F15487">
        <v>5902</v>
      </c>
      <c r="H15487">
        <v>4</v>
      </c>
      <c r="K15487" s="16">
        <f t="shared" si="771"/>
        <v>5747.84</v>
      </c>
      <c r="L15487" s="16">
        <f t="shared" si="770"/>
        <v>6050.3578947368424</v>
      </c>
      <c r="M15487" s="16">
        <f t="shared" si="772"/>
        <v>6875.4066985645941</v>
      </c>
      <c r="N15487" t="e">
        <f>INDEX(XML!$A$2:$R$782,MATCH(C15487,XML!$D$2:$D$737,0),2)</f>
        <v>#N/A</v>
      </c>
    </row>
    <row r="15488" spans="1:14" ht="67.5" x14ac:dyDescent="0.2">
      <c r="A15488">
        <v>30810</v>
      </c>
      <c r="B15488" t="s">
        <v>11788</v>
      </c>
      <c r="C15488" s="15" t="s">
        <v>11436</v>
      </c>
      <c r="D15488" s="15" t="s">
        <v>11437</v>
      </c>
      <c r="E15488">
        <v>1000</v>
      </c>
      <c r="F15488">
        <v>17332</v>
      </c>
      <c r="H15488">
        <v>29</v>
      </c>
      <c r="K15488" s="16">
        <f t="shared" si="771"/>
        <v>1120</v>
      </c>
      <c r="L15488" s="16">
        <f t="shared" si="770"/>
        <v>1178.9473684210527</v>
      </c>
      <c r="M15488" s="16">
        <f t="shared" si="772"/>
        <v>1339.7129186602872</v>
      </c>
      <c r="N15488" t="e">
        <f>INDEX(XML!$A$2:$R$782,MATCH(C15488,XML!$D$2:$D$737,0),2)</f>
        <v>#N/A</v>
      </c>
    </row>
    <row r="15489" spans="1:14" ht="67.5" x14ac:dyDescent="0.2">
      <c r="A15489">
        <v>30811</v>
      </c>
      <c r="B15489" t="s">
        <v>11791</v>
      </c>
      <c r="C15489" s="15" t="s">
        <v>11438</v>
      </c>
      <c r="D15489" s="15" t="s">
        <v>11439</v>
      </c>
      <c r="E15489">
        <v>1000</v>
      </c>
      <c r="F15489">
        <v>16463</v>
      </c>
      <c r="H15489">
        <v>37</v>
      </c>
      <c r="K15489" s="16">
        <f t="shared" ref="K15489:K15494" si="773">IF(E15489&gt;49999,E15489+E15489*0.07,IF(E15489&lt;=49999,E15489+E15489*0.12))</f>
        <v>1120</v>
      </c>
      <c r="L15489" s="16">
        <f t="shared" si="770"/>
        <v>1178.9473684210527</v>
      </c>
      <c r="M15489" s="16">
        <f t="shared" ref="M15489:M15494" si="774">IF(COUNTIF(C15489,"*Dahua*"),F15489-10,L15489*100/88)</f>
        <v>1339.7129186602872</v>
      </c>
      <c r="N15489" t="e">
        <f>INDEX(XML!$A$2:$R$782,MATCH(C15489,XML!$D$2:$D$737,0),2)</f>
        <v>#N/A</v>
      </c>
    </row>
    <row r="15490" spans="1:14" ht="67.5" x14ac:dyDescent="0.2">
      <c r="A15490">
        <v>30812</v>
      </c>
      <c r="B15490" t="s">
        <v>11794</v>
      </c>
      <c r="C15490" s="15" t="s">
        <v>11440</v>
      </c>
      <c r="D15490" s="15" t="s">
        <v>11441</v>
      </c>
      <c r="E15490">
        <v>1000</v>
      </c>
      <c r="F15490">
        <v>16463</v>
      </c>
      <c r="H15490">
        <v>36</v>
      </c>
      <c r="K15490" s="16">
        <f t="shared" si="773"/>
        <v>1120</v>
      </c>
      <c r="L15490" s="16">
        <f t="shared" si="770"/>
        <v>1178.9473684210527</v>
      </c>
      <c r="M15490" s="16">
        <f t="shared" si="774"/>
        <v>1339.7129186602872</v>
      </c>
      <c r="N15490" t="e">
        <f>INDEX(XML!$A$2:$R$782,MATCH(C15490,XML!$D$2:$D$737,0),2)</f>
        <v>#N/A</v>
      </c>
    </row>
    <row r="15491" spans="1:14" ht="67.5" x14ac:dyDescent="0.2">
      <c r="A15491">
        <v>30813</v>
      </c>
      <c r="B15491" t="s">
        <v>11797</v>
      </c>
      <c r="C15491" s="15" t="s">
        <v>11442</v>
      </c>
      <c r="D15491" s="15" t="s">
        <v>11443</v>
      </c>
      <c r="E15491">
        <v>1000</v>
      </c>
      <c r="F15491">
        <v>16463</v>
      </c>
      <c r="H15491">
        <v>37</v>
      </c>
      <c r="K15491" s="16">
        <f t="shared" si="773"/>
        <v>1120</v>
      </c>
      <c r="L15491" s="16">
        <f t="shared" si="770"/>
        <v>1178.9473684210527</v>
      </c>
      <c r="M15491" s="16">
        <f t="shared" si="774"/>
        <v>1339.7129186602872</v>
      </c>
      <c r="N15491" t="e">
        <f>INDEX(XML!$A$2:$R$782,MATCH(C15491,XML!$D$2:$D$737,0),2)</f>
        <v>#N/A</v>
      </c>
    </row>
    <row r="15492" spans="1:14" ht="67.5" x14ac:dyDescent="0.2">
      <c r="A15492">
        <v>24284</v>
      </c>
      <c r="B15492" t="s">
        <v>11800</v>
      </c>
      <c r="C15492" s="15" t="s">
        <v>11445</v>
      </c>
      <c r="D15492" s="15" t="s">
        <v>11446</v>
      </c>
      <c r="E15492">
        <v>3350</v>
      </c>
      <c r="F15492">
        <v>3853</v>
      </c>
      <c r="H15492">
        <v>22</v>
      </c>
      <c r="K15492" s="16">
        <f t="shared" si="773"/>
        <v>3752</v>
      </c>
      <c r="L15492" s="16">
        <f t="shared" si="770"/>
        <v>3949.4736842105262</v>
      </c>
      <c r="M15492" s="16">
        <f t="shared" si="774"/>
        <v>4488.0382775119615</v>
      </c>
      <c r="N15492" t="e">
        <f>INDEX(XML!$A$2:$R$782,MATCH(C15492,XML!$D$2:$D$737,0),2)</f>
        <v>#N/A</v>
      </c>
    </row>
    <row r="15493" spans="1:14" ht="67.5" x14ac:dyDescent="0.2">
      <c r="A15493">
        <v>24285</v>
      </c>
      <c r="B15493" t="s">
        <v>11806</v>
      </c>
      <c r="C15493" s="15" t="s">
        <v>11447</v>
      </c>
      <c r="D15493" s="15" t="s">
        <v>11448</v>
      </c>
      <c r="E15493">
        <v>3250</v>
      </c>
      <c r="F15493">
        <v>3738</v>
      </c>
      <c r="H15493">
        <v>15</v>
      </c>
      <c r="K15493" s="16">
        <f t="shared" si="773"/>
        <v>3640</v>
      </c>
      <c r="L15493" s="16">
        <f t="shared" ref="L15493:L15556" si="775">K15493*100/95</f>
        <v>3831.5789473684213</v>
      </c>
      <c r="M15493" s="16">
        <f t="shared" si="774"/>
        <v>4354.0669856459335</v>
      </c>
      <c r="N15493" t="e">
        <f>INDEX(XML!$A$2:$R$782,MATCH(C15493,XML!$D$2:$D$737,0),2)</f>
        <v>#N/A</v>
      </c>
    </row>
    <row r="15494" spans="1:14" ht="67.5" x14ac:dyDescent="0.2">
      <c r="A15494">
        <v>24286</v>
      </c>
      <c r="B15494" t="s">
        <v>11815</v>
      </c>
      <c r="C15494" s="15" t="s">
        <v>11449</v>
      </c>
      <c r="D15494" s="15" t="s">
        <v>11450</v>
      </c>
      <c r="E15494">
        <v>3250</v>
      </c>
      <c r="F15494">
        <v>3738</v>
      </c>
      <c r="H15494">
        <v>17</v>
      </c>
      <c r="K15494" s="16">
        <f t="shared" si="773"/>
        <v>3640</v>
      </c>
      <c r="L15494" s="16">
        <f t="shared" si="775"/>
        <v>3831.5789473684213</v>
      </c>
      <c r="M15494" s="16">
        <f t="shared" si="774"/>
        <v>4354.0669856459335</v>
      </c>
      <c r="N15494" t="e">
        <f>INDEX(XML!$A$2:$R$782,MATCH(C15494,XML!$D$2:$D$737,0),2)</f>
        <v>#N/A</v>
      </c>
    </row>
    <row r="15495" spans="1:14" ht="67.5" x14ac:dyDescent="0.2">
      <c r="A15495">
        <v>24287</v>
      </c>
      <c r="B15495" t="s">
        <v>11821</v>
      </c>
      <c r="C15495" s="15" t="s">
        <v>11451</v>
      </c>
      <c r="D15495" s="15" t="s">
        <v>11452</v>
      </c>
      <c r="E15495">
        <v>3250</v>
      </c>
      <c r="F15495">
        <v>3738</v>
      </c>
      <c r="H15495">
        <v>16</v>
      </c>
      <c r="K15495" s="16">
        <f t="shared" ref="K15495:K15549" si="776">IF(E15495&gt;49999,E15495+E15495*0.07,IF(E15495&lt;=49999,E15495+E15495*0.12))</f>
        <v>3640</v>
      </c>
      <c r="L15495" s="16">
        <f t="shared" si="775"/>
        <v>3831.5789473684213</v>
      </c>
      <c r="M15495" s="16">
        <f t="shared" ref="M15495:M15549" si="777">IF(COUNTIF(C15495,"*Dahua*"),F15495-10,L15495*100/88)</f>
        <v>4354.0669856459335</v>
      </c>
      <c r="N15495" t="e">
        <f>INDEX(XML!$A$2:$R$782,MATCH(C15495,XML!$D$2:$D$737,0),2)</f>
        <v>#N/A</v>
      </c>
    </row>
    <row r="15496" spans="1:14" ht="123.75" x14ac:dyDescent="0.2">
      <c r="A15496">
        <v>28808</v>
      </c>
      <c r="C15496" s="15" t="s">
        <v>28496</v>
      </c>
      <c r="D15496" s="15" t="s">
        <v>24134</v>
      </c>
      <c r="E15496">
        <v>2800</v>
      </c>
      <c r="F15496">
        <v>3220</v>
      </c>
      <c r="H15496">
        <v>7</v>
      </c>
      <c r="K15496" s="16">
        <f t="shared" si="776"/>
        <v>3136</v>
      </c>
      <c r="L15496" s="16">
        <f t="shared" si="775"/>
        <v>3301.0526315789475</v>
      </c>
      <c r="M15496" s="16">
        <f t="shared" si="777"/>
        <v>3751.1961722488045</v>
      </c>
      <c r="N15496" t="e">
        <f>INDEX(XML!$A$2:$R$782,MATCH(C15496,XML!$D$2:$D$737,0),2)</f>
        <v>#N/A</v>
      </c>
    </row>
    <row r="15497" spans="1:14" ht="123.75" x14ac:dyDescent="0.2">
      <c r="A15497">
        <v>28809</v>
      </c>
      <c r="C15497" s="15" t="s">
        <v>24135</v>
      </c>
      <c r="D15497" s="15" t="s">
        <v>24136</v>
      </c>
      <c r="E15497">
        <v>2800</v>
      </c>
      <c r="F15497">
        <v>3220</v>
      </c>
      <c r="H15497">
        <v>22</v>
      </c>
      <c r="K15497" s="16">
        <f t="shared" si="776"/>
        <v>3136</v>
      </c>
      <c r="L15497" s="16">
        <f t="shared" si="775"/>
        <v>3301.0526315789475</v>
      </c>
      <c r="M15497" s="16">
        <f t="shared" si="777"/>
        <v>3751.1961722488045</v>
      </c>
      <c r="N15497" t="e">
        <f>INDEX(XML!$A$2:$R$782,MATCH(C15497,XML!$D$2:$D$737,0),2)</f>
        <v>#N/A</v>
      </c>
    </row>
    <row r="15498" spans="1:14" ht="90" x14ac:dyDescent="0.2">
      <c r="A15498">
        <v>71936</v>
      </c>
      <c r="B15498" t="s">
        <v>32632</v>
      </c>
      <c r="C15498" s="15" t="s">
        <v>32633</v>
      </c>
      <c r="D15498" s="15" t="s">
        <v>32634</v>
      </c>
      <c r="E15498">
        <v>3570</v>
      </c>
      <c r="F15498">
        <v>4106</v>
      </c>
      <c r="K15498" s="16">
        <f t="shared" si="776"/>
        <v>3998.4</v>
      </c>
      <c r="L15498" s="16">
        <f t="shared" si="775"/>
        <v>4208.8421052631575</v>
      </c>
      <c r="M15498" s="16">
        <f t="shared" si="777"/>
        <v>4782.7751196172239</v>
      </c>
      <c r="N15498" t="e">
        <f>INDEX(XML!$A$2:$R$782,MATCH(C15498,XML!$D$2:$D$737,0),2)</f>
        <v>#N/A</v>
      </c>
    </row>
    <row r="15499" spans="1:14" ht="90" x14ac:dyDescent="0.2">
      <c r="A15499">
        <v>71937</v>
      </c>
      <c r="B15499" t="s">
        <v>11355</v>
      </c>
      <c r="C15499" s="15" t="s">
        <v>32635</v>
      </c>
      <c r="D15499" s="15" t="s">
        <v>32636</v>
      </c>
      <c r="E15499">
        <v>3447</v>
      </c>
      <c r="F15499">
        <v>3964</v>
      </c>
      <c r="H15499">
        <v>6</v>
      </c>
      <c r="K15499" s="16">
        <f t="shared" si="776"/>
        <v>3860.64</v>
      </c>
      <c r="L15499" s="16">
        <f t="shared" si="775"/>
        <v>4063.8315789473686</v>
      </c>
      <c r="M15499" s="16">
        <f t="shared" si="777"/>
        <v>4617.9904306220096</v>
      </c>
      <c r="N15499" t="e">
        <f>INDEX(XML!$A$2:$R$782,MATCH(C15499,XML!$D$2:$D$737,0),2)</f>
        <v>#N/A</v>
      </c>
    </row>
    <row r="15500" spans="1:14" ht="90" x14ac:dyDescent="0.2">
      <c r="A15500">
        <v>71938</v>
      </c>
      <c r="B15500" t="s">
        <v>32637</v>
      </c>
      <c r="C15500" s="15" t="s">
        <v>32638</v>
      </c>
      <c r="D15500" s="15" t="s">
        <v>32639</v>
      </c>
      <c r="E15500">
        <v>3447</v>
      </c>
      <c r="F15500">
        <v>3964</v>
      </c>
      <c r="H15500">
        <v>16</v>
      </c>
      <c r="K15500" s="16">
        <f t="shared" si="776"/>
        <v>3860.64</v>
      </c>
      <c r="L15500" s="16">
        <f t="shared" si="775"/>
        <v>4063.8315789473686</v>
      </c>
      <c r="M15500" s="16">
        <f t="shared" si="777"/>
        <v>4617.9904306220096</v>
      </c>
      <c r="N15500" t="e">
        <f>INDEX(XML!$A$2:$R$782,MATCH(C15500,XML!$D$2:$D$737,0),2)</f>
        <v>#N/A</v>
      </c>
    </row>
    <row r="15501" spans="1:14" ht="101.25" x14ac:dyDescent="0.2">
      <c r="A15501">
        <v>71939</v>
      </c>
      <c r="B15501" t="s">
        <v>11356</v>
      </c>
      <c r="C15501" s="15" t="s">
        <v>32640</v>
      </c>
      <c r="D15501" s="15" t="s">
        <v>32641</v>
      </c>
      <c r="E15501">
        <v>3447</v>
      </c>
      <c r="F15501">
        <v>3964</v>
      </c>
      <c r="H15501">
        <v>24</v>
      </c>
      <c r="K15501" s="16">
        <f t="shared" si="776"/>
        <v>3860.64</v>
      </c>
      <c r="L15501" s="16">
        <f t="shared" si="775"/>
        <v>4063.8315789473686</v>
      </c>
      <c r="M15501" s="16">
        <f t="shared" si="777"/>
        <v>4617.9904306220096</v>
      </c>
      <c r="N15501" t="e">
        <f>INDEX(XML!$A$2:$R$782,MATCH(C15501,XML!$D$2:$D$737,0),2)</f>
        <v>#N/A</v>
      </c>
    </row>
    <row r="15502" spans="1:14" ht="67.5" x14ac:dyDescent="0.2">
      <c r="A15502">
        <v>24283</v>
      </c>
      <c r="B15502" t="s">
        <v>20757</v>
      </c>
      <c r="C15502" s="15" t="s">
        <v>11453</v>
      </c>
      <c r="D15502" s="15" t="s">
        <v>11454</v>
      </c>
      <c r="E15502">
        <v>2810</v>
      </c>
      <c r="F15502">
        <v>3232</v>
      </c>
      <c r="H15502">
        <v>8</v>
      </c>
      <c r="K15502" s="16">
        <f t="shared" si="776"/>
        <v>3147.2</v>
      </c>
      <c r="L15502" s="16">
        <f t="shared" si="775"/>
        <v>3312.8421052631579</v>
      </c>
      <c r="M15502" s="16">
        <f t="shared" si="777"/>
        <v>3764.5933014354068</v>
      </c>
      <c r="N15502" t="e">
        <f>INDEX(XML!$A$2:$R$782,MATCH(C15502,XML!$D$2:$D$737,0),2)</f>
        <v>#N/A</v>
      </c>
    </row>
    <row r="15503" spans="1:14" ht="78.75" x14ac:dyDescent="0.2">
      <c r="A15503">
        <v>37480</v>
      </c>
      <c r="B15503" t="s">
        <v>28550</v>
      </c>
      <c r="C15503" s="15" t="s">
        <v>11464</v>
      </c>
      <c r="D15503" s="15" t="s">
        <v>20642</v>
      </c>
      <c r="E15503">
        <v>4534</v>
      </c>
      <c r="F15503">
        <v>5214</v>
      </c>
      <c r="H15503">
        <v>34</v>
      </c>
      <c r="K15503" s="16">
        <f t="shared" si="776"/>
        <v>5078.08</v>
      </c>
      <c r="L15503" s="16">
        <f t="shared" si="775"/>
        <v>5345.347368421053</v>
      </c>
      <c r="M15503" s="16">
        <f t="shared" si="777"/>
        <v>6074.2583732057419</v>
      </c>
      <c r="N15503" t="e">
        <f>INDEX(XML!$A$2:$R$782,MATCH(C15503,XML!$D$2:$D$737,0),2)</f>
        <v>#N/A</v>
      </c>
    </row>
    <row r="15504" spans="1:14" ht="78.75" x14ac:dyDescent="0.2">
      <c r="A15504">
        <v>37481</v>
      </c>
      <c r="B15504" t="s">
        <v>26736</v>
      </c>
      <c r="C15504" s="15" t="s">
        <v>11465</v>
      </c>
      <c r="D15504" s="15" t="s">
        <v>26737</v>
      </c>
      <c r="E15504">
        <v>4258</v>
      </c>
      <c r="F15504">
        <v>4897</v>
      </c>
      <c r="H15504">
        <v>5</v>
      </c>
      <c r="K15504" s="16">
        <f t="shared" si="776"/>
        <v>4768.96</v>
      </c>
      <c r="L15504" s="16">
        <f t="shared" si="775"/>
        <v>5019.9578947368418</v>
      </c>
      <c r="M15504" s="16">
        <f t="shared" si="777"/>
        <v>5704.4976076555022</v>
      </c>
      <c r="N15504" t="e">
        <f>INDEX(XML!$A$2:$R$782,MATCH(C15504,XML!$D$2:$D$737,0),2)</f>
        <v>#N/A</v>
      </c>
    </row>
    <row r="15505" spans="1:14" ht="78.75" x14ac:dyDescent="0.2">
      <c r="A15505">
        <v>37482</v>
      </c>
      <c r="B15505" t="s">
        <v>26731</v>
      </c>
      <c r="C15505" s="15" t="s">
        <v>11466</v>
      </c>
      <c r="D15505" s="15" t="s">
        <v>26732</v>
      </c>
      <c r="E15505">
        <v>4258</v>
      </c>
      <c r="F15505">
        <v>4897</v>
      </c>
      <c r="H15505">
        <v>5</v>
      </c>
      <c r="K15505" s="16">
        <f t="shared" si="776"/>
        <v>4768.96</v>
      </c>
      <c r="L15505" s="16">
        <f t="shared" si="775"/>
        <v>5019.9578947368418</v>
      </c>
      <c r="M15505" s="16">
        <f t="shared" si="777"/>
        <v>5704.4976076555022</v>
      </c>
      <c r="N15505" t="e">
        <f>INDEX(XML!$A$2:$R$782,MATCH(C15505,XML!$D$2:$D$737,0),2)</f>
        <v>#N/A</v>
      </c>
    </row>
    <row r="15506" spans="1:14" ht="78.75" x14ac:dyDescent="0.2">
      <c r="A15506">
        <v>37483</v>
      </c>
      <c r="B15506" t="s">
        <v>26733</v>
      </c>
      <c r="C15506" s="15" t="s">
        <v>11467</v>
      </c>
      <c r="D15506" s="15" t="s">
        <v>26734</v>
      </c>
      <c r="E15506">
        <v>4258</v>
      </c>
      <c r="F15506">
        <v>4897</v>
      </c>
      <c r="H15506">
        <v>3</v>
      </c>
      <c r="K15506" s="16">
        <f t="shared" si="776"/>
        <v>4768.96</v>
      </c>
      <c r="L15506" s="16">
        <f t="shared" si="775"/>
        <v>5019.9578947368418</v>
      </c>
      <c r="M15506" s="16">
        <f t="shared" si="777"/>
        <v>5704.4976076555022</v>
      </c>
      <c r="N15506" t="e">
        <f>INDEX(XML!$A$2:$R$782,MATCH(C15506,XML!$D$2:$D$737,0),2)</f>
        <v>#N/A</v>
      </c>
    </row>
    <row r="15507" spans="1:14" ht="56.25" x14ac:dyDescent="0.2">
      <c r="A15507">
        <v>24663</v>
      </c>
      <c r="B15507" t="s">
        <v>23709</v>
      </c>
      <c r="C15507" s="15" t="s">
        <v>11461</v>
      </c>
      <c r="D15507" s="15" t="s">
        <v>11462</v>
      </c>
      <c r="E15507">
        <v>9491</v>
      </c>
      <c r="F15507">
        <v>10915</v>
      </c>
      <c r="H15507">
        <v>31</v>
      </c>
      <c r="K15507" s="16">
        <f t="shared" si="776"/>
        <v>10629.92</v>
      </c>
      <c r="L15507" s="16">
        <f t="shared" si="775"/>
        <v>11189.38947368421</v>
      </c>
      <c r="M15507" s="16">
        <f t="shared" si="777"/>
        <v>12715.215311004786</v>
      </c>
      <c r="N15507" t="e">
        <f>INDEX(XML!$A$2:$R$782,MATCH(C15507,XML!$D$2:$D$737,0),2)</f>
        <v>#N/A</v>
      </c>
    </row>
    <row r="15508" spans="1:14" ht="78.75" x14ac:dyDescent="0.2">
      <c r="A15508">
        <v>3720</v>
      </c>
      <c r="B15508" t="s">
        <v>31501</v>
      </c>
      <c r="C15508" s="15" t="s">
        <v>11459</v>
      </c>
      <c r="D15508" s="15" t="s">
        <v>11460</v>
      </c>
      <c r="E15508">
        <v>2250</v>
      </c>
      <c r="F15508">
        <v>2700</v>
      </c>
      <c r="H15508" t="s">
        <v>746</v>
      </c>
      <c r="K15508" s="16">
        <f t="shared" si="776"/>
        <v>2520</v>
      </c>
      <c r="L15508" s="16">
        <f t="shared" si="775"/>
        <v>2652.6315789473683</v>
      </c>
      <c r="M15508" s="16">
        <f t="shared" si="777"/>
        <v>3014.3540669856461</v>
      </c>
      <c r="N15508" t="e">
        <f>INDEX(XML!$A$2:$R$782,MATCH(C15508,XML!$D$2:$D$737,0),2)</f>
        <v>#N/A</v>
      </c>
    </row>
    <row r="15509" spans="1:14" ht="56.25" x14ac:dyDescent="0.2">
      <c r="A15509">
        <v>5608</v>
      </c>
      <c r="C15509" s="15" t="s">
        <v>26347</v>
      </c>
      <c r="D15509" s="15" t="s">
        <v>26348</v>
      </c>
      <c r="E15509">
        <v>500</v>
      </c>
      <c r="F15509">
        <v>500</v>
      </c>
      <c r="H15509" t="s">
        <v>746</v>
      </c>
      <c r="K15509" s="16">
        <f t="shared" si="776"/>
        <v>560</v>
      </c>
      <c r="L15509" s="16">
        <f t="shared" si="775"/>
        <v>589.47368421052636</v>
      </c>
      <c r="M15509" s="16">
        <f t="shared" si="777"/>
        <v>669.85645933014359</v>
      </c>
      <c r="N15509" t="e">
        <f>INDEX(XML!$A$2:$R$782,MATCH(C15509,XML!$D$2:$D$737,0),2)</f>
        <v>#N/A</v>
      </c>
    </row>
    <row r="15510" spans="1:14" ht="67.5" x14ac:dyDescent="0.2">
      <c r="A15510">
        <v>29420</v>
      </c>
      <c r="B15510" t="s">
        <v>45629</v>
      </c>
      <c r="C15510" s="15" t="s">
        <v>45630</v>
      </c>
      <c r="D15510" s="15" t="s">
        <v>45631</v>
      </c>
      <c r="E15510">
        <v>2999</v>
      </c>
      <c r="F15510">
        <v>3449</v>
      </c>
      <c r="H15510">
        <v>17</v>
      </c>
      <c r="K15510" s="16">
        <f t="shared" si="776"/>
        <v>3358.88</v>
      </c>
      <c r="L15510" s="16">
        <f t="shared" si="775"/>
        <v>3535.6631578947367</v>
      </c>
      <c r="M15510" s="16">
        <f t="shared" si="777"/>
        <v>4017.7990430622008</v>
      </c>
      <c r="N15510" t="e">
        <f>INDEX(XML!$A$2:$R$782,MATCH(C15510,XML!$D$2:$D$737,0),2)</f>
        <v>#N/A</v>
      </c>
    </row>
    <row r="15511" spans="1:14" ht="56.25" x14ac:dyDescent="0.2">
      <c r="A15511">
        <v>30818</v>
      </c>
      <c r="B15511" t="s">
        <v>20743</v>
      </c>
      <c r="C15511" s="15" t="s">
        <v>11325</v>
      </c>
      <c r="D15511" s="15" t="s">
        <v>11326</v>
      </c>
      <c r="E15511">
        <v>1249</v>
      </c>
      <c r="F15511">
        <v>1436</v>
      </c>
      <c r="H15511" t="s">
        <v>746</v>
      </c>
      <c r="K15511" s="16">
        <f t="shared" si="776"/>
        <v>1398.88</v>
      </c>
      <c r="L15511" s="16">
        <f t="shared" si="775"/>
        <v>1472.5052631578947</v>
      </c>
      <c r="M15511" s="16">
        <f t="shared" si="777"/>
        <v>1673.3014354066984</v>
      </c>
      <c r="N15511" t="e">
        <f>INDEX(XML!$A$2:$R$782,MATCH(C15511,XML!$D$2:$D$737,0),2)</f>
        <v>#N/A</v>
      </c>
    </row>
    <row r="15512" spans="1:14" ht="67.5" x14ac:dyDescent="0.2">
      <c r="A15512">
        <v>33657</v>
      </c>
      <c r="B15512" t="s">
        <v>22027</v>
      </c>
      <c r="C15512" s="15" t="s">
        <v>11463</v>
      </c>
      <c r="D15512" s="15" t="s">
        <v>21156</v>
      </c>
      <c r="E15512">
        <v>2625</v>
      </c>
      <c r="F15512">
        <v>3019</v>
      </c>
      <c r="H15512" t="s">
        <v>746</v>
      </c>
      <c r="K15512" s="16">
        <f t="shared" si="776"/>
        <v>2940</v>
      </c>
      <c r="L15512" s="16">
        <f t="shared" si="775"/>
        <v>3094.7368421052633</v>
      </c>
      <c r="M15512" s="16">
        <f t="shared" si="777"/>
        <v>3516.7464114832542</v>
      </c>
      <c r="N15512" t="e">
        <f>INDEX(XML!$A$2:$R$782,MATCH(C15512,XML!$D$2:$D$737,0),2)</f>
        <v>#N/A</v>
      </c>
    </row>
    <row r="15513" spans="1:14" ht="67.5" x14ac:dyDescent="0.2">
      <c r="A15513">
        <v>69724</v>
      </c>
      <c r="B15513" t="s">
        <v>29845</v>
      </c>
      <c r="C15513" s="15" t="s">
        <v>29846</v>
      </c>
      <c r="D15513" s="15" t="s">
        <v>29847</v>
      </c>
      <c r="E15513">
        <v>2515</v>
      </c>
      <c r="F15513">
        <v>2892</v>
      </c>
      <c r="H15513" t="s">
        <v>746</v>
      </c>
      <c r="K15513" s="16">
        <f t="shared" si="776"/>
        <v>2816.8</v>
      </c>
      <c r="L15513" s="16">
        <f t="shared" si="775"/>
        <v>2965.0526315789475</v>
      </c>
      <c r="M15513" s="16">
        <f t="shared" si="777"/>
        <v>3369.3779904306225</v>
      </c>
      <c r="N15513" t="e">
        <f>INDEX(XML!$A$2:$R$782,MATCH(C15513,XML!$D$2:$D$737,0),2)</f>
        <v>#N/A</v>
      </c>
    </row>
    <row r="15514" spans="1:14" ht="67.5" x14ac:dyDescent="0.2">
      <c r="A15514">
        <v>80101</v>
      </c>
      <c r="B15514" t="s">
        <v>45568</v>
      </c>
      <c r="C15514" s="15" t="s">
        <v>45569</v>
      </c>
      <c r="D15514" s="15" t="s">
        <v>45570</v>
      </c>
      <c r="E15514">
        <v>11372</v>
      </c>
      <c r="F15514">
        <v>13078</v>
      </c>
      <c r="K15514" s="16">
        <f t="shared" si="776"/>
        <v>12736.64</v>
      </c>
      <c r="L15514" s="16">
        <f t="shared" si="775"/>
        <v>13406.989473684211</v>
      </c>
      <c r="M15514" s="16">
        <f t="shared" si="777"/>
        <v>15235.215311004786</v>
      </c>
      <c r="N15514" t="e">
        <f>INDEX(XML!$A$2:$R$782,MATCH(C15514,XML!$D$2:$D$737,0),2)</f>
        <v>#N/A</v>
      </c>
    </row>
    <row r="15515" spans="1:14" ht="67.5" x14ac:dyDescent="0.2">
      <c r="A15515">
        <v>63540</v>
      </c>
      <c r="B15515" t="s">
        <v>24635</v>
      </c>
      <c r="C15515" s="15" t="s">
        <v>24636</v>
      </c>
      <c r="D15515" s="15" t="s">
        <v>24637</v>
      </c>
      <c r="E15515">
        <v>3786</v>
      </c>
      <c r="F15515">
        <v>4354</v>
      </c>
      <c r="H15515" t="s">
        <v>746</v>
      </c>
      <c r="K15515" s="16">
        <f t="shared" si="776"/>
        <v>4240.32</v>
      </c>
      <c r="L15515" s="16">
        <f t="shared" si="775"/>
        <v>4463.4947368421053</v>
      </c>
      <c r="M15515" s="16">
        <f t="shared" si="777"/>
        <v>5072.1531100478469</v>
      </c>
      <c r="N15515" t="e">
        <f>INDEX(XML!$A$2:$R$782,MATCH(C15515,XML!$D$2:$D$737,0),2)</f>
        <v>#N/A</v>
      </c>
    </row>
    <row r="15516" spans="1:14" ht="67.5" x14ac:dyDescent="0.2">
      <c r="A15516">
        <v>63542</v>
      </c>
      <c r="B15516" t="s">
        <v>24638</v>
      </c>
      <c r="C15516" s="15" t="s">
        <v>24639</v>
      </c>
      <c r="D15516" s="15" t="s">
        <v>24640</v>
      </c>
      <c r="E15516">
        <v>4417</v>
      </c>
      <c r="F15516">
        <v>5080</v>
      </c>
      <c r="K15516" s="16">
        <f t="shared" si="776"/>
        <v>4947.04</v>
      </c>
      <c r="L15516" s="16">
        <f t="shared" si="775"/>
        <v>5207.4105263157899</v>
      </c>
      <c r="M15516" s="16">
        <f t="shared" si="777"/>
        <v>5917.5119617224882</v>
      </c>
      <c r="N15516" t="e">
        <f>INDEX(XML!$A$2:$R$782,MATCH(C15516,XML!$D$2:$D$737,0),2)</f>
        <v>#N/A</v>
      </c>
    </row>
    <row r="15517" spans="1:14" ht="67.5" x14ac:dyDescent="0.2">
      <c r="A15517">
        <v>69725</v>
      </c>
      <c r="B15517" t="s">
        <v>29848</v>
      </c>
      <c r="C15517" s="15" t="s">
        <v>29849</v>
      </c>
      <c r="D15517" s="15" t="s">
        <v>33299</v>
      </c>
      <c r="E15517">
        <v>2708</v>
      </c>
      <c r="F15517">
        <v>3114</v>
      </c>
      <c r="H15517" t="s">
        <v>746</v>
      </c>
      <c r="K15517" s="16">
        <f t="shared" si="776"/>
        <v>3032.96</v>
      </c>
      <c r="L15517" s="16">
        <f t="shared" si="775"/>
        <v>3192.5894736842106</v>
      </c>
      <c r="M15517" s="16">
        <f t="shared" si="777"/>
        <v>3627.9425837320578</v>
      </c>
      <c r="N15517" t="e">
        <f>INDEX(XML!$A$2:$R$782,MATCH(C15517,XML!$D$2:$D$737,0),2)</f>
        <v>#N/A</v>
      </c>
    </row>
    <row r="15518" spans="1:14" ht="67.5" x14ac:dyDescent="0.2">
      <c r="A15518">
        <v>44684</v>
      </c>
      <c r="B15518" t="s">
        <v>24907</v>
      </c>
      <c r="C15518" s="15" t="s">
        <v>11476</v>
      </c>
      <c r="D15518" s="15" t="s">
        <v>33300</v>
      </c>
      <c r="E15518">
        <v>4003</v>
      </c>
      <c r="F15518">
        <v>4603</v>
      </c>
      <c r="K15518" s="16">
        <f t="shared" si="776"/>
        <v>4483.3599999999997</v>
      </c>
      <c r="L15518" s="16">
        <f t="shared" si="775"/>
        <v>4719.3263157894735</v>
      </c>
      <c r="M15518" s="16">
        <f t="shared" si="777"/>
        <v>5362.8708133971295</v>
      </c>
      <c r="N15518" t="e">
        <f>INDEX(XML!$A$2:$R$782,MATCH(C15518,XML!$D$2:$D$737,0),2)</f>
        <v>#N/A</v>
      </c>
    </row>
    <row r="15519" spans="1:14" ht="67.5" x14ac:dyDescent="0.2">
      <c r="A15519">
        <v>69726</v>
      </c>
      <c r="B15519" t="s">
        <v>29850</v>
      </c>
      <c r="C15519" s="15" t="s">
        <v>29851</v>
      </c>
      <c r="D15519" s="15" t="s">
        <v>29852</v>
      </c>
      <c r="E15519">
        <v>3160</v>
      </c>
      <c r="F15519">
        <v>3634</v>
      </c>
      <c r="H15519">
        <v>49</v>
      </c>
      <c r="K15519" s="16">
        <f t="shared" si="776"/>
        <v>3539.2</v>
      </c>
      <c r="L15519" s="16">
        <f t="shared" si="775"/>
        <v>3725.4736842105262</v>
      </c>
      <c r="M15519" s="16">
        <f t="shared" si="777"/>
        <v>4233.4928229665074</v>
      </c>
      <c r="N15519" t="e">
        <f>INDEX(XML!$A$2:$R$782,MATCH(C15519,XML!$D$2:$D$737,0),2)</f>
        <v>#N/A</v>
      </c>
    </row>
    <row r="15520" spans="1:14" ht="67.5" x14ac:dyDescent="0.2">
      <c r="A15520">
        <v>44685</v>
      </c>
      <c r="B15520" t="s">
        <v>31502</v>
      </c>
      <c r="C15520" s="15" t="s">
        <v>11477</v>
      </c>
      <c r="D15520" s="15" t="s">
        <v>23553</v>
      </c>
      <c r="E15520">
        <v>5443</v>
      </c>
      <c r="F15520">
        <v>6259</v>
      </c>
      <c r="H15520" t="s">
        <v>746</v>
      </c>
      <c r="K15520" s="16">
        <f t="shared" si="776"/>
        <v>6096.16</v>
      </c>
      <c r="L15520" s="16">
        <f t="shared" si="775"/>
        <v>6417.0105263157893</v>
      </c>
      <c r="M15520" s="16">
        <f t="shared" si="777"/>
        <v>7292.0574162679413</v>
      </c>
      <c r="N15520" t="e">
        <f>INDEX(XML!$A$2:$R$782,MATCH(C15520,XML!$D$2:$D$737,0),2)</f>
        <v>#N/A</v>
      </c>
    </row>
    <row r="15521" spans="1:14" ht="45" x14ac:dyDescent="0.2">
      <c r="A15521">
        <v>64534</v>
      </c>
      <c r="B15521" t="s">
        <v>24641</v>
      </c>
      <c r="C15521" s="15" t="s">
        <v>24642</v>
      </c>
      <c r="D15521" s="15" t="s">
        <v>24643</v>
      </c>
      <c r="E15521">
        <v>5314</v>
      </c>
      <c r="F15521">
        <v>6111</v>
      </c>
      <c r="H15521" t="s">
        <v>746</v>
      </c>
      <c r="K15521" s="16">
        <f t="shared" si="776"/>
        <v>5951.68</v>
      </c>
      <c r="L15521" s="16">
        <f t="shared" si="775"/>
        <v>6264.9263157894738</v>
      </c>
      <c r="M15521" s="16">
        <f t="shared" si="777"/>
        <v>7119.2344497607664</v>
      </c>
      <c r="N15521" t="e">
        <f>INDEX(XML!$A$2:$R$782,MATCH(C15521,XML!$D$2:$D$737,0),2)</f>
        <v>#N/A</v>
      </c>
    </row>
    <row r="15522" spans="1:14" ht="45" x14ac:dyDescent="0.2">
      <c r="A15522">
        <v>64535</v>
      </c>
      <c r="B15522" t="s">
        <v>24644</v>
      </c>
      <c r="C15522" s="15" t="s">
        <v>24645</v>
      </c>
      <c r="D15522" s="15" t="s">
        <v>24646</v>
      </c>
      <c r="E15522">
        <v>8069</v>
      </c>
      <c r="F15522">
        <v>9279</v>
      </c>
      <c r="K15522" s="16">
        <f t="shared" si="776"/>
        <v>9037.2800000000007</v>
      </c>
      <c r="L15522" s="16">
        <f t="shared" si="775"/>
        <v>9512.9263157894748</v>
      </c>
      <c r="M15522" s="16">
        <f t="shared" si="777"/>
        <v>10810.143540669857</v>
      </c>
      <c r="N15522" t="e">
        <f>INDEX(XML!$A$2:$R$782,MATCH(C15522,XML!$D$2:$D$737,0),2)</f>
        <v>#N/A</v>
      </c>
    </row>
    <row r="15523" spans="1:14" ht="67.5" x14ac:dyDescent="0.2">
      <c r="A15523">
        <v>73659</v>
      </c>
      <c r="B15523" t="s">
        <v>45547</v>
      </c>
      <c r="C15523" s="15" t="s">
        <v>45548</v>
      </c>
      <c r="D15523" s="15" t="s">
        <v>45549</v>
      </c>
      <c r="E15523">
        <v>15266</v>
      </c>
      <c r="F15523">
        <v>17556</v>
      </c>
      <c r="H15523">
        <v>11</v>
      </c>
      <c r="K15523" s="16">
        <f t="shared" si="776"/>
        <v>17097.919999999998</v>
      </c>
      <c r="L15523" s="16">
        <f t="shared" si="775"/>
        <v>17997.810526315789</v>
      </c>
      <c r="M15523" s="16">
        <f t="shared" si="777"/>
        <v>20452.05741626794</v>
      </c>
      <c r="N15523" t="e">
        <f>INDEX(XML!$A$2:$R$782,MATCH(C15523,XML!$D$2:$D$737,0),2)</f>
        <v>#N/A</v>
      </c>
    </row>
    <row r="15524" spans="1:14" ht="56.25" x14ac:dyDescent="0.2">
      <c r="A15524">
        <v>76044</v>
      </c>
      <c r="B15524" t="s">
        <v>45550</v>
      </c>
      <c r="C15524" s="15" t="s">
        <v>45551</v>
      </c>
      <c r="D15524" s="15" t="s">
        <v>45552</v>
      </c>
      <c r="E15524">
        <v>24674</v>
      </c>
      <c r="F15524">
        <v>28375</v>
      </c>
      <c r="H15524">
        <v>3</v>
      </c>
      <c r="K15524" s="16">
        <f t="shared" si="776"/>
        <v>27634.880000000001</v>
      </c>
      <c r="L15524" s="16">
        <f t="shared" si="775"/>
        <v>29089.347368421051</v>
      </c>
      <c r="M15524" s="16">
        <f t="shared" si="777"/>
        <v>33056.076555023923</v>
      </c>
      <c r="N15524" t="e">
        <f>INDEX(XML!$A$2:$R$782,MATCH(C15524,XML!$D$2:$D$737,0),2)</f>
        <v>#N/A</v>
      </c>
    </row>
    <row r="15525" spans="1:14" ht="56.25" x14ac:dyDescent="0.2">
      <c r="A15525">
        <v>69729</v>
      </c>
      <c r="B15525" t="s">
        <v>29853</v>
      </c>
      <c r="C15525" s="15" t="s">
        <v>29854</v>
      </c>
      <c r="D15525" s="15" t="s">
        <v>29855</v>
      </c>
      <c r="E15525">
        <v>2975</v>
      </c>
      <c r="F15525">
        <v>3421</v>
      </c>
      <c r="H15525" t="s">
        <v>746</v>
      </c>
      <c r="K15525" s="16">
        <f t="shared" si="776"/>
        <v>3332</v>
      </c>
      <c r="L15525" s="16">
        <f t="shared" si="775"/>
        <v>3507.3684210526317</v>
      </c>
      <c r="M15525" s="16">
        <f t="shared" si="777"/>
        <v>3985.6459330143539</v>
      </c>
      <c r="N15525" t="e">
        <f>INDEX(XML!$A$2:$R$782,MATCH(C15525,XML!$D$2:$D$737,0),2)</f>
        <v>#N/A</v>
      </c>
    </row>
    <row r="15526" spans="1:14" ht="45" x14ac:dyDescent="0.2">
      <c r="A15526">
        <v>51679</v>
      </c>
      <c r="B15526" t="s">
        <v>23708</v>
      </c>
      <c r="C15526" s="15" t="s">
        <v>11487</v>
      </c>
      <c r="D15526" s="15" t="s">
        <v>21938</v>
      </c>
      <c r="E15526">
        <v>4807</v>
      </c>
      <c r="F15526">
        <v>5528</v>
      </c>
      <c r="K15526" s="16">
        <f t="shared" si="776"/>
        <v>5383.84</v>
      </c>
      <c r="L15526" s="16">
        <f t="shared" si="775"/>
        <v>5667.2</v>
      </c>
      <c r="M15526" s="16">
        <f t="shared" si="777"/>
        <v>6440</v>
      </c>
      <c r="N15526" t="e">
        <f>INDEX(XML!$A$2:$R$782,MATCH(C15526,XML!$D$2:$D$737,0),2)</f>
        <v>#N/A</v>
      </c>
    </row>
    <row r="15527" spans="1:14" ht="56.25" x14ac:dyDescent="0.2">
      <c r="A15527">
        <v>69730</v>
      </c>
      <c r="B15527" t="s">
        <v>29856</v>
      </c>
      <c r="C15527" s="15" t="s">
        <v>29857</v>
      </c>
      <c r="D15527" s="15" t="s">
        <v>29858</v>
      </c>
      <c r="E15527">
        <v>3444</v>
      </c>
      <c r="F15527">
        <v>4236</v>
      </c>
      <c r="H15527">
        <v>41</v>
      </c>
      <c r="K15527" s="16">
        <f t="shared" si="776"/>
        <v>3857.2799999999997</v>
      </c>
      <c r="L15527" s="16">
        <f t="shared" si="775"/>
        <v>4060.2947368421051</v>
      </c>
      <c r="M15527" s="16">
        <f t="shared" si="777"/>
        <v>4613.9712918660289</v>
      </c>
      <c r="N15527" t="e">
        <f>INDEX(XML!$A$2:$R$782,MATCH(C15527,XML!$D$2:$D$737,0),2)</f>
        <v>#N/A</v>
      </c>
    </row>
    <row r="15528" spans="1:14" ht="45" x14ac:dyDescent="0.2">
      <c r="A15528">
        <v>64692</v>
      </c>
      <c r="B15528" t="s">
        <v>24647</v>
      </c>
      <c r="C15528" s="15" t="s">
        <v>24648</v>
      </c>
      <c r="D15528" s="15" t="s">
        <v>24649</v>
      </c>
      <c r="E15528">
        <v>7516</v>
      </c>
      <c r="F15528">
        <v>9245</v>
      </c>
      <c r="H15528" t="s">
        <v>746</v>
      </c>
      <c r="K15528" s="16">
        <f t="shared" si="776"/>
        <v>8417.92</v>
      </c>
      <c r="L15528" s="16">
        <f t="shared" si="775"/>
        <v>8860.968421052632</v>
      </c>
      <c r="M15528" s="16">
        <f t="shared" si="777"/>
        <v>10069.282296650717</v>
      </c>
      <c r="N15528" t="e">
        <f>INDEX(XML!$A$2:$R$782,MATCH(C15528,XML!$D$2:$D$737,0),2)</f>
        <v>#N/A</v>
      </c>
    </row>
    <row r="15529" spans="1:14" ht="56.25" x14ac:dyDescent="0.2">
      <c r="A15529">
        <v>69731</v>
      </c>
      <c r="B15529" t="s">
        <v>29859</v>
      </c>
      <c r="C15529" s="15" t="s">
        <v>29860</v>
      </c>
      <c r="D15529" s="15" t="s">
        <v>29861</v>
      </c>
      <c r="E15529">
        <v>3803</v>
      </c>
      <c r="F15529">
        <v>4373</v>
      </c>
      <c r="H15529" t="s">
        <v>746</v>
      </c>
      <c r="K15529" s="16">
        <f t="shared" si="776"/>
        <v>4259.3599999999997</v>
      </c>
      <c r="L15529" s="16">
        <f t="shared" si="775"/>
        <v>4483.5368421052626</v>
      </c>
      <c r="M15529" s="16">
        <f t="shared" si="777"/>
        <v>5094.9282296650717</v>
      </c>
      <c r="N15529" t="e">
        <f>INDEX(XML!$A$2:$R$782,MATCH(C15529,XML!$D$2:$D$737,0),2)</f>
        <v>#N/A</v>
      </c>
    </row>
    <row r="15530" spans="1:14" ht="56.25" x14ac:dyDescent="0.2">
      <c r="A15530">
        <v>55648</v>
      </c>
      <c r="B15530" t="s">
        <v>20758</v>
      </c>
      <c r="C15530" s="15" t="s">
        <v>16145</v>
      </c>
      <c r="D15530" s="15" t="s">
        <v>20759</v>
      </c>
      <c r="E15530">
        <v>5891</v>
      </c>
      <c r="F15530">
        <v>6775</v>
      </c>
      <c r="H15530" t="s">
        <v>746</v>
      </c>
      <c r="K15530" s="16">
        <f t="shared" si="776"/>
        <v>6597.92</v>
      </c>
      <c r="L15530" s="16">
        <f t="shared" si="775"/>
        <v>6945.1789473684212</v>
      </c>
      <c r="M15530" s="16">
        <f t="shared" si="777"/>
        <v>7892.2488038277515</v>
      </c>
      <c r="N15530" t="e">
        <f>INDEX(XML!$A$2:$R$782,MATCH(C15530,XML!$D$2:$D$737,0),2)</f>
        <v>#N/A</v>
      </c>
    </row>
    <row r="15531" spans="1:14" ht="56.25" x14ac:dyDescent="0.2">
      <c r="A15531">
        <v>69732</v>
      </c>
      <c r="B15531" t="s">
        <v>29862</v>
      </c>
      <c r="C15531" s="15" t="s">
        <v>29863</v>
      </c>
      <c r="D15531" s="15" t="s">
        <v>29864</v>
      </c>
      <c r="E15531">
        <v>5042</v>
      </c>
      <c r="F15531">
        <v>5798</v>
      </c>
      <c r="K15531" s="16">
        <f t="shared" si="776"/>
        <v>5647.04</v>
      </c>
      <c r="L15531" s="16">
        <f t="shared" si="775"/>
        <v>5944.2526315789473</v>
      </c>
      <c r="M15531" s="16">
        <f t="shared" si="777"/>
        <v>6754.8325358851671</v>
      </c>
      <c r="N15531" t="e">
        <f>INDEX(XML!$A$2:$R$782,MATCH(C15531,XML!$D$2:$D$737,0),2)</f>
        <v>#N/A</v>
      </c>
    </row>
    <row r="15532" spans="1:14" ht="56.25" x14ac:dyDescent="0.2">
      <c r="A15532">
        <v>64533</v>
      </c>
      <c r="B15532" t="s">
        <v>24653</v>
      </c>
      <c r="C15532" s="15" t="s">
        <v>24654</v>
      </c>
      <c r="D15532" s="15" t="s">
        <v>24655</v>
      </c>
      <c r="E15532">
        <v>9327</v>
      </c>
      <c r="F15532">
        <v>10726</v>
      </c>
      <c r="K15532" s="16">
        <f t="shared" si="776"/>
        <v>10446.24</v>
      </c>
      <c r="L15532" s="16">
        <f t="shared" si="775"/>
        <v>10996.042105263157</v>
      </c>
      <c r="M15532" s="16">
        <f t="shared" si="777"/>
        <v>12495.502392344497</v>
      </c>
      <c r="N15532" t="e">
        <f>INDEX(XML!$A$2:$R$782,MATCH(C15532,XML!$D$2:$D$737,0),2)</f>
        <v>#N/A</v>
      </c>
    </row>
    <row r="15533" spans="1:14" ht="67.5" x14ac:dyDescent="0.2">
      <c r="A15533">
        <v>64695</v>
      </c>
      <c r="B15533" t="s">
        <v>24650</v>
      </c>
      <c r="C15533" s="15" t="s">
        <v>24651</v>
      </c>
      <c r="D15533" s="15" t="s">
        <v>24652</v>
      </c>
      <c r="E15533">
        <v>1465</v>
      </c>
      <c r="F15533">
        <v>1685</v>
      </c>
      <c r="H15533">
        <v>40</v>
      </c>
      <c r="I15533">
        <v>1</v>
      </c>
      <c r="K15533" s="16">
        <f t="shared" si="776"/>
        <v>1640.8</v>
      </c>
      <c r="L15533" s="16">
        <f t="shared" si="775"/>
        <v>1727.1578947368421</v>
      </c>
      <c r="M15533" s="16">
        <f t="shared" si="777"/>
        <v>1962.6794258373207</v>
      </c>
      <c r="N15533" t="e">
        <f>INDEX(XML!$A$2:$R$782,MATCH(C15533,XML!$D$2:$D$737,0),2)</f>
        <v>#N/A</v>
      </c>
    </row>
    <row r="15534" spans="1:14" ht="67.5" x14ac:dyDescent="0.2">
      <c r="A15534">
        <v>80093</v>
      </c>
      <c r="B15534" t="s">
        <v>45556</v>
      </c>
      <c r="C15534" s="15" t="s">
        <v>45557</v>
      </c>
      <c r="D15534" s="15" t="s">
        <v>45558</v>
      </c>
      <c r="E15534">
        <v>27528</v>
      </c>
      <c r="F15534">
        <v>31657</v>
      </c>
      <c r="H15534">
        <v>10</v>
      </c>
      <c r="K15534" s="16">
        <f t="shared" si="776"/>
        <v>30831.360000000001</v>
      </c>
      <c r="L15534" s="16">
        <f t="shared" si="775"/>
        <v>32454.063157894736</v>
      </c>
      <c r="M15534" s="16">
        <f t="shared" si="777"/>
        <v>36879.617224880385</v>
      </c>
      <c r="N15534" t="e">
        <f>INDEX(XML!$A$2:$R$782,MATCH(C15534,XML!$D$2:$D$737,0),2)</f>
        <v>#N/A</v>
      </c>
    </row>
    <row r="15535" spans="1:14" ht="67.5" x14ac:dyDescent="0.2">
      <c r="A15535">
        <v>80094</v>
      </c>
      <c r="B15535" t="s">
        <v>45559</v>
      </c>
      <c r="C15535" s="15" t="s">
        <v>45560</v>
      </c>
      <c r="D15535" s="15" t="s">
        <v>45561</v>
      </c>
      <c r="E15535">
        <v>26497</v>
      </c>
      <c r="F15535">
        <v>30472</v>
      </c>
      <c r="H15535">
        <v>16</v>
      </c>
      <c r="K15535" s="16">
        <f t="shared" si="776"/>
        <v>29676.639999999999</v>
      </c>
      <c r="L15535" s="16">
        <f t="shared" si="775"/>
        <v>31238.568421052631</v>
      </c>
      <c r="M15535" s="16">
        <f t="shared" si="777"/>
        <v>35498.373205741627</v>
      </c>
      <c r="N15535" t="e">
        <f>INDEX(XML!$A$2:$R$782,MATCH(C15535,XML!$D$2:$D$737,0),2)</f>
        <v>#N/A</v>
      </c>
    </row>
    <row r="15536" spans="1:14" ht="67.5" x14ac:dyDescent="0.2">
      <c r="A15536">
        <v>80095</v>
      </c>
      <c r="B15536" t="s">
        <v>45562</v>
      </c>
      <c r="C15536" s="15" t="s">
        <v>45563</v>
      </c>
      <c r="D15536" s="15" t="s">
        <v>45564</v>
      </c>
      <c r="E15536">
        <v>26497</v>
      </c>
      <c r="F15536">
        <v>30472</v>
      </c>
      <c r="H15536">
        <v>16</v>
      </c>
      <c r="K15536" s="16">
        <f t="shared" si="776"/>
        <v>29676.639999999999</v>
      </c>
      <c r="L15536" s="16">
        <f t="shared" si="775"/>
        <v>31238.568421052631</v>
      </c>
      <c r="M15536" s="16">
        <f t="shared" si="777"/>
        <v>35498.373205741627</v>
      </c>
      <c r="N15536" t="e">
        <f>INDEX(XML!$A$2:$R$782,MATCH(C15536,XML!$D$2:$D$737,0),2)</f>
        <v>#N/A</v>
      </c>
    </row>
    <row r="15537" spans="1:14" ht="67.5" x14ac:dyDescent="0.2">
      <c r="A15537">
        <v>80098</v>
      </c>
      <c r="B15537" t="s">
        <v>45565</v>
      </c>
      <c r="C15537" s="15" t="s">
        <v>45566</v>
      </c>
      <c r="D15537" s="15" t="s">
        <v>45567</v>
      </c>
      <c r="E15537">
        <v>26497</v>
      </c>
      <c r="F15537">
        <v>30472</v>
      </c>
      <c r="H15537">
        <v>16</v>
      </c>
      <c r="K15537" s="16">
        <f t="shared" si="776"/>
        <v>29676.639999999999</v>
      </c>
      <c r="L15537" s="16">
        <f t="shared" si="775"/>
        <v>31238.568421052631</v>
      </c>
      <c r="M15537" s="16">
        <f t="shared" si="777"/>
        <v>35498.373205741627</v>
      </c>
      <c r="N15537" t="e">
        <f>INDEX(XML!$A$2:$R$782,MATCH(C15537,XML!$D$2:$D$737,0),2)</f>
        <v>#N/A</v>
      </c>
    </row>
    <row r="15538" spans="1:14" ht="56.25" x14ac:dyDescent="0.2">
      <c r="A15538">
        <v>44042</v>
      </c>
      <c r="B15538" t="s">
        <v>24904</v>
      </c>
      <c r="C15538" s="15" t="s">
        <v>22040</v>
      </c>
      <c r="D15538" s="15" t="s">
        <v>46430</v>
      </c>
      <c r="E15538">
        <v>5791</v>
      </c>
      <c r="F15538">
        <v>6660</v>
      </c>
      <c r="K15538" s="16">
        <f t="shared" si="776"/>
        <v>6485.92</v>
      </c>
      <c r="L15538" s="16">
        <f t="shared" si="775"/>
        <v>6827.2842105263162</v>
      </c>
      <c r="M15538" s="16">
        <f t="shared" si="777"/>
        <v>7758.2775119617227</v>
      </c>
      <c r="N15538" t="e">
        <f>INDEX(XML!$A$2:$R$782,MATCH(C15538,XML!$D$2:$D$737,0),2)</f>
        <v>#N/A</v>
      </c>
    </row>
    <row r="15539" spans="1:14" ht="56.25" x14ac:dyDescent="0.2">
      <c r="A15539">
        <v>44071</v>
      </c>
      <c r="B15539" t="s">
        <v>24909</v>
      </c>
      <c r="C15539" s="15" t="s">
        <v>22048</v>
      </c>
      <c r="D15539" s="15" t="s">
        <v>46431</v>
      </c>
      <c r="E15539">
        <v>5755</v>
      </c>
      <c r="F15539">
        <v>6618</v>
      </c>
      <c r="H15539">
        <v>8</v>
      </c>
      <c r="K15539" s="16">
        <f t="shared" si="776"/>
        <v>6445.6</v>
      </c>
      <c r="L15539" s="16">
        <f t="shared" si="775"/>
        <v>6784.8421052631575</v>
      </c>
      <c r="M15539" s="16">
        <f t="shared" si="777"/>
        <v>7710.0478468899519</v>
      </c>
      <c r="N15539" t="e">
        <f>INDEX(XML!$A$2:$R$782,MATCH(C15539,XML!$D$2:$D$737,0),2)</f>
        <v>#N/A</v>
      </c>
    </row>
    <row r="15540" spans="1:14" ht="56.25" x14ac:dyDescent="0.2">
      <c r="A15540">
        <v>44043</v>
      </c>
      <c r="B15540" t="s">
        <v>24905</v>
      </c>
      <c r="C15540" s="15" t="s">
        <v>22041</v>
      </c>
      <c r="D15540" s="15" t="s">
        <v>46432</v>
      </c>
      <c r="E15540">
        <v>5755</v>
      </c>
      <c r="F15540">
        <v>6618</v>
      </c>
      <c r="K15540" s="16">
        <f t="shared" si="776"/>
        <v>6445.6</v>
      </c>
      <c r="L15540" s="16">
        <f t="shared" si="775"/>
        <v>6784.8421052631575</v>
      </c>
      <c r="M15540" s="16">
        <f t="shared" si="777"/>
        <v>7710.0478468899519</v>
      </c>
      <c r="N15540" t="e">
        <f>INDEX(XML!$A$2:$R$782,MATCH(C15540,XML!$D$2:$D$737,0),2)</f>
        <v>#N/A</v>
      </c>
    </row>
    <row r="15541" spans="1:14" ht="56.25" x14ac:dyDescent="0.2">
      <c r="A15541">
        <v>44044</v>
      </c>
      <c r="B15541" t="s">
        <v>24906</v>
      </c>
      <c r="C15541" s="15" t="s">
        <v>22042</v>
      </c>
      <c r="D15541" s="15" t="s">
        <v>46433</v>
      </c>
      <c r="E15541">
        <v>5755</v>
      </c>
      <c r="F15541">
        <v>6618</v>
      </c>
      <c r="H15541">
        <v>18</v>
      </c>
      <c r="K15541" s="16">
        <f t="shared" si="776"/>
        <v>6445.6</v>
      </c>
      <c r="L15541" s="16">
        <f t="shared" si="775"/>
        <v>6784.8421052631575</v>
      </c>
      <c r="M15541" s="16">
        <f t="shared" si="777"/>
        <v>7710.0478468899519</v>
      </c>
      <c r="N15541" t="e">
        <f>INDEX(XML!$A$2:$R$782,MATCH(C15541,XML!$D$2:$D$737,0),2)</f>
        <v>#N/A</v>
      </c>
    </row>
    <row r="15542" spans="1:14" ht="56.25" x14ac:dyDescent="0.2">
      <c r="A15542">
        <v>44045</v>
      </c>
      <c r="B15542" t="s">
        <v>27484</v>
      </c>
      <c r="C15542" s="15" t="s">
        <v>22043</v>
      </c>
      <c r="D15542" s="15" t="s">
        <v>46434</v>
      </c>
      <c r="E15542">
        <v>9031</v>
      </c>
      <c r="F15542">
        <v>10386</v>
      </c>
      <c r="H15542">
        <v>46</v>
      </c>
      <c r="K15542" s="16">
        <f t="shared" si="776"/>
        <v>10114.719999999999</v>
      </c>
      <c r="L15542" s="16">
        <f t="shared" si="775"/>
        <v>10647.073684210525</v>
      </c>
      <c r="M15542" s="16">
        <f t="shared" si="777"/>
        <v>12098.947368421052</v>
      </c>
      <c r="N15542" t="e">
        <f>INDEX(XML!$A$2:$R$782,MATCH(C15542,XML!$D$2:$D$737,0),2)</f>
        <v>#N/A</v>
      </c>
    </row>
    <row r="15543" spans="1:14" ht="56.25" x14ac:dyDescent="0.2">
      <c r="A15543">
        <v>44046</v>
      </c>
      <c r="B15543" t="s">
        <v>27485</v>
      </c>
      <c r="C15543" s="15" t="s">
        <v>22044</v>
      </c>
      <c r="D15543" s="15" t="s">
        <v>46435</v>
      </c>
      <c r="E15543">
        <v>9362</v>
      </c>
      <c r="F15543">
        <v>10766</v>
      </c>
      <c r="H15543">
        <v>15</v>
      </c>
      <c r="K15543" s="16">
        <f t="shared" si="776"/>
        <v>10485.44</v>
      </c>
      <c r="L15543" s="16">
        <f t="shared" si="775"/>
        <v>11037.305263157894</v>
      </c>
      <c r="M15543" s="16">
        <f t="shared" si="777"/>
        <v>12542.392344497608</v>
      </c>
      <c r="N15543" t="e">
        <f>INDEX(XML!$A$2:$R$782,MATCH(C15543,XML!$D$2:$D$737,0),2)</f>
        <v>#N/A</v>
      </c>
    </row>
    <row r="15544" spans="1:14" ht="56.25" x14ac:dyDescent="0.2">
      <c r="A15544">
        <v>44047</v>
      </c>
      <c r="B15544" t="s">
        <v>27486</v>
      </c>
      <c r="C15544" s="15" t="s">
        <v>22045</v>
      </c>
      <c r="D15544" s="15" t="s">
        <v>46436</v>
      </c>
      <c r="E15544">
        <v>9362</v>
      </c>
      <c r="F15544">
        <v>10766</v>
      </c>
      <c r="K15544" s="16">
        <f t="shared" si="776"/>
        <v>10485.44</v>
      </c>
      <c r="L15544" s="16">
        <f t="shared" si="775"/>
        <v>11037.305263157894</v>
      </c>
      <c r="M15544" s="16">
        <f t="shared" si="777"/>
        <v>12542.392344497608</v>
      </c>
      <c r="N15544" t="e">
        <f>INDEX(XML!$A$2:$R$782,MATCH(C15544,XML!$D$2:$D$737,0),2)</f>
        <v>#N/A</v>
      </c>
    </row>
    <row r="15545" spans="1:14" ht="56.25" x14ac:dyDescent="0.2">
      <c r="A15545">
        <v>44048</v>
      </c>
      <c r="B15545" t="s">
        <v>22046</v>
      </c>
      <c r="C15545" s="15" t="s">
        <v>22047</v>
      </c>
      <c r="D15545" s="15" t="s">
        <v>46437</v>
      </c>
      <c r="E15545">
        <v>9362</v>
      </c>
      <c r="F15545">
        <v>10766</v>
      </c>
      <c r="K15545" s="16">
        <f t="shared" si="776"/>
        <v>10485.44</v>
      </c>
      <c r="L15545" s="16">
        <f t="shared" si="775"/>
        <v>11037.305263157894</v>
      </c>
      <c r="M15545" s="16">
        <f t="shared" si="777"/>
        <v>12542.392344497608</v>
      </c>
      <c r="N15545" t="e">
        <f>INDEX(XML!$A$2:$R$782,MATCH(C15545,XML!$D$2:$D$737,0),2)</f>
        <v>#N/A</v>
      </c>
    </row>
    <row r="15546" spans="1:14" ht="67.5" x14ac:dyDescent="0.2">
      <c r="A15546">
        <v>33658</v>
      </c>
      <c r="B15546" t="s">
        <v>31503</v>
      </c>
      <c r="C15546" s="15" t="s">
        <v>11363</v>
      </c>
      <c r="D15546" s="15" t="s">
        <v>20644</v>
      </c>
      <c r="E15546">
        <v>3179</v>
      </c>
      <c r="F15546">
        <v>3656</v>
      </c>
      <c r="H15546">
        <v>25</v>
      </c>
      <c r="K15546" s="16">
        <f t="shared" si="776"/>
        <v>3560.48</v>
      </c>
      <c r="L15546" s="16">
        <f t="shared" si="775"/>
        <v>3747.8736842105263</v>
      </c>
      <c r="M15546" s="16">
        <f t="shared" si="777"/>
        <v>4258.9473684210525</v>
      </c>
      <c r="N15546" t="e">
        <f>INDEX(XML!$A$2:$R$782,MATCH(C15546,XML!$D$2:$D$737,0),2)</f>
        <v>#N/A</v>
      </c>
    </row>
    <row r="15547" spans="1:14" ht="67.5" x14ac:dyDescent="0.2">
      <c r="A15547">
        <v>33659</v>
      </c>
      <c r="B15547" t="s">
        <v>27487</v>
      </c>
      <c r="C15547" s="15" t="s">
        <v>11364</v>
      </c>
      <c r="D15547" s="15" t="s">
        <v>20645</v>
      </c>
      <c r="E15547">
        <v>3246</v>
      </c>
      <c r="F15547">
        <v>3733</v>
      </c>
      <c r="H15547">
        <v>40</v>
      </c>
      <c r="K15547" s="16">
        <f t="shared" si="776"/>
        <v>3635.52</v>
      </c>
      <c r="L15547" s="16">
        <f t="shared" si="775"/>
        <v>3826.863157894737</v>
      </c>
      <c r="M15547" s="16">
        <f t="shared" si="777"/>
        <v>4348.7081339712922</v>
      </c>
      <c r="N15547" t="e">
        <f>INDEX(XML!$A$2:$R$782,MATCH(C15547,XML!$D$2:$D$737,0),2)</f>
        <v>#N/A</v>
      </c>
    </row>
    <row r="15548" spans="1:14" ht="67.5" x14ac:dyDescent="0.2">
      <c r="A15548">
        <v>33660</v>
      </c>
      <c r="B15548" t="s">
        <v>31504</v>
      </c>
      <c r="C15548" s="15" t="s">
        <v>11365</v>
      </c>
      <c r="D15548" s="15" t="s">
        <v>20646</v>
      </c>
      <c r="E15548">
        <v>3246</v>
      </c>
      <c r="F15548">
        <v>3733</v>
      </c>
      <c r="H15548">
        <v>11</v>
      </c>
      <c r="K15548" s="16">
        <f t="shared" si="776"/>
        <v>3635.52</v>
      </c>
      <c r="L15548" s="16">
        <f t="shared" si="775"/>
        <v>3826.863157894737</v>
      </c>
      <c r="M15548" s="16">
        <f t="shared" si="777"/>
        <v>4348.7081339712922</v>
      </c>
      <c r="N15548" t="e">
        <f>INDEX(XML!$A$2:$R$782,MATCH(C15548,XML!$D$2:$D$737,0),2)</f>
        <v>#N/A</v>
      </c>
    </row>
    <row r="15549" spans="1:14" ht="67.5" x14ac:dyDescent="0.2">
      <c r="A15549">
        <v>33661</v>
      </c>
      <c r="B15549" t="s">
        <v>31505</v>
      </c>
      <c r="C15549" s="15" t="s">
        <v>11366</v>
      </c>
      <c r="D15549" s="15" t="s">
        <v>20647</v>
      </c>
      <c r="E15549">
        <v>3246</v>
      </c>
      <c r="F15549">
        <v>3733</v>
      </c>
      <c r="H15549">
        <v>23</v>
      </c>
      <c r="K15549" s="16">
        <f t="shared" si="776"/>
        <v>3635.52</v>
      </c>
      <c r="L15549" s="16">
        <f t="shared" si="775"/>
        <v>3826.863157894737</v>
      </c>
      <c r="M15549" s="16">
        <f t="shared" si="777"/>
        <v>4348.7081339712922</v>
      </c>
      <c r="N15549" t="e">
        <f>INDEX(XML!$A$2:$R$782,MATCH(C15549,XML!$D$2:$D$737,0),2)</f>
        <v>#N/A</v>
      </c>
    </row>
    <row r="15550" spans="1:14" ht="78.75" x14ac:dyDescent="0.2">
      <c r="A15550">
        <v>47730</v>
      </c>
      <c r="B15550" t="s">
        <v>20752</v>
      </c>
      <c r="C15550" s="15" t="s">
        <v>11483</v>
      </c>
      <c r="D15550" s="15" t="s">
        <v>20753</v>
      </c>
      <c r="E15550">
        <v>6848</v>
      </c>
      <c r="F15550">
        <v>7875</v>
      </c>
      <c r="H15550" t="s">
        <v>746</v>
      </c>
      <c r="K15550" s="16">
        <f t="shared" ref="K15550:K15561" si="778">IF(E15550&gt;49999,E15550+E15550*0.07,IF(E15550&lt;=49999,E15550+E15550*0.12))</f>
        <v>7669.76</v>
      </c>
      <c r="L15550" s="16">
        <f t="shared" si="775"/>
        <v>8073.4315789473685</v>
      </c>
      <c r="M15550" s="16">
        <f t="shared" ref="M15550:M15561" si="779">IF(COUNTIF(C15550,"*Dahua*"),F15550-10,L15550*100/88)</f>
        <v>9174.3540669856466</v>
      </c>
      <c r="N15550" t="e">
        <f>INDEX(XML!$A$2:$R$782,MATCH(C15550,XML!$D$2:$D$737,0),2)</f>
        <v>#N/A</v>
      </c>
    </row>
    <row r="15551" spans="1:14" ht="78.75" x14ac:dyDescent="0.2">
      <c r="A15551">
        <v>47731</v>
      </c>
      <c r="B15551" t="s">
        <v>20746</v>
      </c>
      <c r="C15551" s="15" t="s">
        <v>11484</v>
      </c>
      <c r="D15551" s="15" t="s">
        <v>28111</v>
      </c>
      <c r="E15551">
        <v>7065</v>
      </c>
      <c r="F15551">
        <v>8195</v>
      </c>
      <c r="H15551" t="s">
        <v>746</v>
      </c>
      <c r="K15551" s="16">
        <f t="shared" si="778"/>
        <v>7912.8</v>
      </c>
      <c r="L15551" s="16">
        <f t="shared" si="775"/>
        <v>8329.2631578947367</v>
      </c>
      <c r="M15551" s="16">
        <f t="shared" si="779"/>
        <v>9465.0717703349292</v>
      </c>
      <c r="N15551" t="e">
        <f>INDEX(XML!$A$2:$R$782,MATCH(C15551,XML!$D$2:$D$737,0),2)</f>
        <v>#N/A</v>
      </c>
    </row>
    <row r="15552" spans="1:14" ht="78.75" x14ac:dyDescent="0.2">
      <c r="A15552">
        <v>47732</v>
      </c>
      <c r="B15552" t="s">
        <v>20747</v>
      </c>
      <c r="C15552" s="15" t="s">
        <v>11485</v>
      </c>
      <c r="D15552" s="15" t="s">
        <v>20748</v>
      </c>
      <c r="E15552">
        <v>7065</v>
      </c>
      <c r="F15552">
        <v>8195</v>
      </c>
      <c r="H15552" t="s">
        <v>746</v>
      </c>
      <c r="K15552" s="16">
        <f t="shared" si="778"/>
        <v>7912.8</v>
      </c>
      <c r="L15552" s="16">
        <f t="shared" si="775"/>
        <v>8329.2631578947367</v>
      </c>
      <c r="M15552" s="16">
        <f t="shared" si="779"/>
        <v>9465.0717703349292</v>
      </c>
      <c r="N15552" t="e">
        <f>INDEX(XML!$A$2:$R$782,MATCH(C15552,XML!$D$2:$D$737,0),2)</f>
        <v>#N/A</v>
      </c>
    </row>
    <row r="15553" spans="1:14" ht="78.75" x14ac:dyDescent="0.2">
      <c r="A15553">
        <v>47733</v>
      </c>
      <c r="B15553" t="s">
        <v>20749</v>
      </c>
      <c r="C15553" s="15" t="s">
        <v>11486</v>
      </c>
      <c r="D15553" s="15" t="s">
        <v>20750</v>
      </c>
      <c r="E15553">
        <v>7065</v>
      </c>
      <c r="F15553">
        <v>8195</v>
      </c>
      <c r="H15553">
        <v>42</v>
      </c>
      <c r="K15553" s="16">
        <f t="shared" si="778"/>
        <v>7912.8</v>
      </c>
      <c r="L15553" s="16">
        <f t="shared" si="775"/>
        <v>8329.2631578947367</v>
      </c>
      <c r="M15553" s="16">
        <f t="shared" si="779"/>
        <v>9465.0717703349292</v>
      </c>
      <c r="N15553" t="e">
        <f>INDEX(XML!$A$2:$R$782,MATCH(C15553,XML!$D$2:$D$737,0),2)</f>
        <v>#N/A</v>
      </c>
    </row>
    <row r="15554" spans="1:14" ht="78.75" x14ac:dyDescent="0.2">
      <c r="A15554">
        <v>68280</v>
      </c>
      <c r="B15554" t="s">
        <v>29398</v>
      </c>
      <c r="C15554" s="15" t="s">
        <v>29399</v>
      </c>
      <c r="D15554" s="15" t="s">
        <v>29400</v>
      </c>
      <c r="E15554">
        <v>8974</v>
      </c>
      <c r="F15554">
        <v>10320</v>
      </c>
      <c r="H15554">
        <v>4</v>
      </c>
      <c r="K15554" s="16">
        <f t="shared" si="778"/>
        <v>10050.879999999999</v>
      </c>
      <c r="L15554" s="16">
        <f t="shared" si="775"/>
        <v>10579.873684210525</v>
      </c>
      <c r="M15554" s="16">
        <f t="shared" si="779"/>
        <v>12022.583732057414</v>
      </c>
      <c r="N15554" t="e">
        <f>INDEX(XML!$A$2:$R$782,MATCH(C15554,XML!$D$2:$D$737,0),2)</f>
        <v>#N/A</v>
      </c>
    </row>
    <row r="15555" spans="1:14" ht="78.75" x14ac:dyDescent="0.2">
      <c r="A15555">
        <v>68281</v>
      </c>
      <c r="B15555" t="s">
        <v>29401</v>
      </c>
      <c r="C15555" s="15" t="s">
        <v>29402</v>
      </c>
      <c r="D15555" s="15" t="s">
        <v>29403</v>
      </c>
      <c r="E15555">
        <v>8593</v>
      </c>
      <c r="F15555">
        <v>9882</v>
      </c>
      <c r="H15555">
        <v>24</v>
      </c>
      <c r="K15555" s="16">
        <f t="shared" si="778"/>
        <v>9624.16</v>
      </c>
      <c r="L15555" s="16">
        <f t="shared" si="775"/>
        <v>10130.694736842106</v>
      </c>
      <c r="M15555" s="16">
        <f t="shared" si="779"/>
        <v>11512.153110047848</v>
      </c>
      <c r="N15555" t="e">
        <f>INDEX(XML!$A$2:$R$782,MATCH(C15555,XML!$D$2:$D$737,0),2)</f>
        <v>#N/A</v>
      </c>
    </row>
    <row r="15556" spans="1:14" ht="78.75" x14ac:dyDescent="0.2">
      <c r="A15556">
        <v>68283</v>
      </c>
      <c r="B15556" t="s">
        <v>29404</v>
      </c>
      <c r="C15556" s="15" t="s">
        <v>29405</v>
      </c>
      <c r="D15556" s="15" t="s">
        <v>29406</v>
      </c>
      <c r="E15556">
        <v>8593</v>
      </c>
      <c r="F15556">
        <v>9882</v>
      </c>
      <c r="H15556">
        <v>12</v>
      </c>
      <c r="K15556" s="16">
        <f t="shared" si="778"/>
        <v>9624.16</v>
      </c>
      <c r="L15556" s="16">
        <f t="shared" si="775"/>
        <v>10130.694736842106</v>
      </c>
      <c r="M15556" s="16">
        <f t="shared" si="779"/>
        <v>11512.153110047848</v>
      </c>
      <c r="N15556" t="e">
        <f>INDEX(XML!$A$2:$R$782,MATCH(C15556,XML!$D$2:$D$737,0),2)</f>
        <v>#N/A</v>
      </c>
    </row>
    <row r="15557" spans="1:14" ht="78.75" x14ac:dyDescent="0.2">
      <c r="A15557">
        <v>68284</v>
      </c>
      <c r="B15557" t="s">
        <v>29407</v>
      </c>
      <c r="C15557" s="15" t="s">
        <v>29408</v>
      </c>
      <c r="D15557" s="15" t="s">
        <v>29409</v>
      </c>
      <c r="E15557">
        <v>8593</v>
      </c>
      <c r="F15557">
        <v>9882</v>
      </c>
      <c r="H15557">
        <v>14</v>
      </c>
      <c r="K15557" s="16">
        <f t="shared" si="778"/>
        <v>9624.16</v>
      </c>
      <c r="L15557" s="16">
        <f t="shared" ref="L15557:L15620" si="780">K15557*100/95</f>
        <v>10130.694736842106</v>
      </c>
      <c r="M15557" s="16">
        <f t="shared" si="779"/>
        <v>11512.153110047848</v>
      </c>
      <c r="N15557" t="e">
        <f>INDEX(XML!$A$2:$R$782,MATCH(C15557,XML!$D$2:$D$737,0),2)</f>
        <v>#N/A</v>
      </c>
    </row>
    <row r="15558" spans="1:14" ht="67.5" x14ac:dyDescent="0.2">
      <c r="A15558">
        <v>80104</v>
      </c>
      <c r="B15558" t="s">
        <v>45571</v>
      </c>
      <c r="C15558" s="15" t="s">
        <v>45572</v>
      </c>
      <c r="D15558" s="15" t="s">
        <v>45573</v>
      </c>
      <c r="E15558">
        <v>17262</v>
      </c>
      <c r="F15558">
        <v>19851</v>
      </c>
      <c r="H15558">
        <v>8</v>
      </c>
      <c r="K15558" s="16">
        <f t="shared" si="778"/>
        <v>19333.439999999999</v>
      </c>
      <c r="L15558" s="16">
        <f t="shared" si="780"/>
        <v>20350.989473684207</v>
      </c>
      <c r="M15558" s="16">
        <f t="shared" si="779"/>
        <v>23126.124401913872</v>
      </c>
      <c r="N15558" t="e">
        <f>INDEX(XML!$A$2:$R$782,MATCH(C15558,XML!$D$2:$D$737,0),2)</f>
        <v>#N/A</v>
      </c>
    </row>
    <row r="15559" spans="1:14" ht="67.5" x14ac:dyDescent="0.2">
      <c r="A15559">
        <v>80115</v>
      </c>
      <c r="B15559" t="s">
        <v>45574</v>
      </c>
      <c r="C15559" s="15" t="s">
        <v>45575</v>
      </c>
      <c r="D15559" s="15" t="s">
        <v>45576</v>
      </c>
      <c r="E15559">
        <v>17163</v>
      </c>
      <c r="F15559">
        <v>19737</v>
      </c>
      <c r="H15559">
        <v>10</v>
      </c>
      <c r="K15559" s="16">
        <f t="shared" si="778"/>
        <v>19222.560000000001</v>
      </c>
      <c r="L15559" s="16">
        <f t="shared" si="780"/>
        <v>20234.27368421053</v>
      </c>
      <c r="M15559" s="16">
        <f t="shared" si="779"/>
        <v>22993.492822966513</v>
      </c>
      <c r="N15559" t="e">
        <f>INDEX(XML!$A$2:$R$782,MATCH(C15559,XML!$D$2:$D$737,0),2)</f>
        <v>#N/A</v>
      </c>
    </row>
    <row r="15560" spans="1:14" ht="67.5" x14ac:dyDescent="0.2">
      <c r="A15560">
        <v>80117</v>
      </c>
      <c r="B15560" t="s">
        <v>45577</v>
      </c>
      <c r="C15560" s="15" t="s">
        <v>45578</v>
      </c>
      <c r="D15560" s="15" t="s">
        <v>45579</v>
      </c>
      <c r="E15560">
        <v>17163</v>
      </c>
      <c r="F15560">
        <v>19737</v>
      </c>
      <c r="H15560">
        <v>10</v>
      </c>
      <c r="K15560" s="16">
        <f t="shared" si="778"/>
        <v>19222.560000000001</v>
      </c>
      <c r="L15560" s="16">
        <f t="shared" si="780"/>
        <v>20234.27368421053</v>
      </c>
      <c r="M15560" s="16">
        <f t="shared" si="779"/>
        <v>22993.492822966513</v>
      </c>
      <c r="N15560" t="e">
        <f>INDEX(XML!$A$2:$R$782,MATCH(C15560,XML!$D$2:$D$737,0),2)</f>
        <v>#N/A</v>
      </c>
    </row>
    <row r="15561" spans="1:14" ht="67.5" x14ac:dyDescent="0.2">
      <c r="A15561">
        <v>80118</v>
      </c>
      <c r="B15561" t="s">
        <v>45580</v>
      </c>
      <c r="C15561" s="15" t="s">
        <v>45581</v>
      </c>
      <c r="D15561" s="15" t="s">
        <v>45582</v>
      </c>
      <c r="E15561">
        <v>17163</v>
      </c>
      <c r="F15561">
        <v>19737</v>
      </c>
      <c r="H15561">
        <v>10</v>
      </c>
      <c r="K15561" s="16">
        <f t="shared" si="778"/>
        <v>19222.560000000001</v>
      </c>
      <c r="L15561" s="16">
        <f t="shared" si="780"/>
        <v>20234.27368421053</v>
      </c>
      <c r="M15561" s="16">
        <f t="shared" si="779"/>
        <v>22993.492822966513</v>
      </c>
      <c r="N15561" t="e">
        <f>INDEX(XML!$A$2:$R$782,MATCH(C15561,XML!$D$2:$D$737,0),2)</f>
        <v>#N/A</v>
      </c>
    </row>
    <row r="15562" spans="1:14" ht="67.5" x14ac:dyDescent="0.2">
      <c r="A15562">
        <v>70205</v>
      </c>
      <c r="B15562" t="s">
        <v>31377</v>
      </c>
      <c r="C15562" s="15" t="s">
        <v>31378</v>
      </c>
      <c r="D15562" s="15" t="s">
        <v>47718</v>
      </c>
      <c r="E15562">
        <v>7732</v>
      </c>
      <c r="F15562">
        <v>8892</v>
      </c>
      <c r="H15562">
        <v>5</v>
      </c>
      <c r="K15562" s="16">
        <f>IF(E15562&gt;49999,E15562+E15562*0.07,IF(E15562&lt;=49999,E15562+E15562*0.12))</f>
        <v>8659.84</v>
      </c>
      <c r="L15562" s="16">
        <f t="shared" si="780"/>
        <v>9115.621052631579</v>
      </c>
      <c r="M15562" s="16">
        <f>IF(COUNTIF(C15562,"*Dahua*"),F15562-10,L15562*100/88)</f>
        <v>10358.660287081339</v>
      </c>
      <c r="N15562" t="e">
        <f>INDEX(XML!$A$2:$R$782,MATCH(C15562,XML!$D$2:$D$737,0),2)</f>
        <v>#N/A</v>
      </c>
    </row>
    <row r="15563" spans="1:14" ht="67.5" x14ac:dyDescent="0.2">
      <c r="A15563">
        <v>70207</v>
      </c>
      <c r="B15563" t="s">
        <v>31381</v>
      </c>
      <c r="C15563" s="15" t="s">
        <v>31382</v>
      </c>
      <c r="D15563" s="15" t="s">
        <v>47719</v>
      </c>
      <c r="E15563">
        <v>7989</v>
      </c>
      <c r="F15563">
        <v>9187</v>
      </c>
      <c r="H15563">
        <v>24</v>
      </c>
      <c r="K15563" s="16">
        <f>IF(E15563&gt;49999,E15563+E15563*0.07,IF(E15563&lt;=49999,E15563+E15563*0.12))</f>
        <v>8947.68</v>
      </c>
      <c r="L15563" s="16">
        <f t="shared" si="780"/>
        <v>9418.6105263157897</v>
      </c>
      <c r="M15563" s="16">
        <f>IF(COUNTIF(C15563,"*Dahua*"),F15563-10,L15563*100/88)</f>
        <v>10702.966507177034</v>
      </c>
      <c r="N15563" t="e">
        <f>INDEX(XML!$A$2:$R$782,MATCH(C15563,XML!$D$2:$D$737,0),2)</f>
        <v>#N/A</v>
      </c>
    </row>
    <row r="15564" spans="1:14" ht="67.5" x14ac:dyDescent="0.2">
      <c r="A15564">
        <v>70208</v>
      </c>
      <c r="B15564" t="s">
        <v>31383</v>
      </c>
      <c r="C15564" s="15" t="s">
        <v>31384</v>
      </c>
      <c r="D15564" s="15" t="s">
        <v>47720</v>
      </c>
      <c r="E15564">
        <v>7989</v>
      </c>
      <c r="F15564">
        <v>9187</v>
      </c>
      <c r="H15564">
        <v>26</v>
      </c>
      <c r="K15564" s="16">
        <f>IF(E15564&gt;49999,E15564+E15564*0.07,IF(E15564&lt;=49999,E15564+E15564*0.12))</f>
        <v>8947.68</v>
      </c>
      <c r="L15564" s="16">
        <f t="shared" si="780"/>
        <v>9418.6105263157897</v>
      </c>
      <c r="M15564" s="16">
        <f>IF(COUNTIF(C15564,"*Dahua*"),F15564-10,L15564*100/88)</f>
        <v>10702.966507177034</v>
      </c>
      <c r="N15564" t="e">
        <f>INDEX(XML!$A$2:$R$782,MATCH(C15564,XML!$D$2:$D$737,0),2)</f>
        <v>#N/A</v>
      </c>
    </row>
    <row r="15565" spans="1:14" ht="67.5" x14ac:dyDescent="0.2">
      <c r="A15565">
        <v>70210</v>
      </c>
      <c r="B15565" t="s">
        <v>31385</v>
      </c>
      <c r="C15565" s="15" t="s">
        <v>31386</v>
      </c>
      <c r="D15565" s="15" t="s">
        <v>47721</v>
      </c>
      <c r="E15565">
        <v>7989</v>
      </c>
      <c r="F15565">
        <v>9187</v>
      </c>
      <c r="H15565">
        <v>20</v>
      </c>
      <c r="K15565" s="16">
        <f>IF(E15565&gt;49999,E15565+E15565*0.07,IF(E15565&lt;=49999,E15565+E15565*0.12))</f>
        <v>8947.68</v>
      </c>
      <c r="L15565" s="16">
        <f t="shared" si="780"/>
        <v>9418.6105263157897</v>
      </c>
      <c r="M15565" s="16">
        <f>IF(COUNTIF(C15565,"*Dahua*"),F15565-10,L15565*100/88)</f>
        <v>10702.966507177034</v>
      </c>
      <c r="N15565" t="e">
        <f>INDEX(XML!$A$2:$R$782,MATCH(C15565,XML!$D$2:$D$737,0),2)</f>
        <v>#N/A</v>
      </c>
    </row>
    <row r="15566" spans="1:14" ht="67.5" x14ac:dyDescent="0.2">
      <c r="A15566">
        <v>70206</v>
      </c>
      <c r="B15566" t="s">
        <v>31379</v>
      </c>
      <c r="C15566" s="15" t="s">
        <v>31380</v>
      </c>
      <c r="D15566" s="15" t="s">
        <v>47722</v>
      </c>
      <c r="E15566">
        <v>9517</v>
      </c>
      <c r="F15566">
        <v>10945</v>
      </c>
      <c r="K15566" s="16">
        <f t="shared" ref="K15566:K15594" si="781">IF(E15566&gt;49999,E15566+E15566*0.07,IF(E15566&lt;=49999,E15566+E15566*0.12))</f>
        <v>10659.04</v>
      </c>
      <c r="L15566" s="16">
        <f t="shared" si="780"/>
        <v>11220.042105263157</v>
      </c>
      <c r="M15566" s="16">
        <f t="shared" ref="M15566:M15594" si="782">IF(COUNTIF(C15566,"*Dahua*"),F15566-10,L15566*100/88)</f>
        <v>12750.047846889951</v>
      </c>
      <c r="N15566" t="e">
        <f>INDEX(XML!$A$2:$R$782,MATCH(C15566,XML!$D$2:$D$737,0),2)</f>
        <v>#N/A</v>
      </c>
    </row>
    <row r="15567" spans="1:14" ht="67.5" x14ac:dyDescent="0.2">
      <c r="A15567">
        <v>70211</v>
      </c>
      <c r="B15567" t="s">
        <v>34473</v>
      </c>
      <c r="C15567" s="15" t="s">
        <v>31387</v>
      </c>
      <c r="D15567" s="15" t="s">
        <v>47723</v>
      </c>
      <c r="E15567">
        <v>8745</v>
      </c>
      <c r="F15567">
        <v>10057</v>
      </c>
      <c r="H15567">
        <v>7</v>
      </c>
      <c r="K15567" s="16">
        <f t="shared" si="781"/>
        <v>9794.4</v>
      </c>
      <c r="L15567" s="16">
        <f t="shared" si="780"/>
        <v>10309.894736842105</v>
      </c>
      <c r="M15567" s="16">
        <f t="shared" si="782"/>
        <v>11715.78947368421</v>
      </c>
      <c r="N15567" t="e">
        <f>INDEX(XML!$A$2:$R$782,MATCH(C15567,XML!$D$2:$D$737,0),2)</f>
        <v>#N/A</v>
      </c>
    </row>
    <row r="15568" spans="1:14" ht="67.5" x14ac:dyDescent="0.2">
      <c r="A15568">
        <v>70212</v>
      </c>
      <c r="B15568" t="s">
        <v>31388</v>
      </c>
      <c r="C15568" s="15" t="s">
        <v>31389</v>
      </c>
      <c r="D15568" s="15" t="s">
        <v>47724</v>
      </c>
      <c r="E15568">
        <v>8745</v>
      </c>
      <c r="F15568">
        <v>10057</v>
      </c>
      <c r="H15568">
        <v>8</v>
      </c>
      <c r="K15568" s="16">
        <f t="shared" si="781"/>
        <v>9794.4</v>
      </c>
      <c r="L15568" s="16">
        <f t="shared" si="780"/>
        <v>10309.894736842105</v>
      </c>
      <c r="M15568" s="16">
        <f t="shared" si="782"/>
        <v>11715.78947368421</v>
      </c>
      <c r="N15568" t="e">
        <f>INDEX(XML!$A$2:$R$782,MATCH(C15568,XML!$D$2:$D$737,0),2)</f>
        <v>#N/A</v>
      </c>
    </row>
    <row r="15569" spans="1:14" ht="67.5" x14ac:dyDescent="0.2">
      <c r="A15569">
        <v>70214</v>
      </c>
      <c r="B15569" t="s">
        <v>31390</v>
      </c>
      <c r="C15569" s="15" t="s">
        <v>31391</v>
      </c>
      <c r="D15569" s="15" t="s">
        <v>47725</v>
      </c>
      <c r="E15569">
        <v>8745</v>
      </c>
      <c r="F15569">
        <v>10057</v>
      </c>
      <c r="H15569">
        <v>11</v>
      </c>
      <c r="K15569" s="16">
        <f t="shared" si="781"/>
        <v>9794.4</v>
      </c>
      <c r="L15569" s="16">
        <f t="shared" si="780"/>
        <v>10309.894736842105</v>
      </c>
      <c r="M15569" s="16">
        <f t="shared" si="782"/>
        <v>11715.78947368421</v>
      </c>
      <c r="N15569" t="e">
        <f>INDEX(XML!$A$2:$R$782,MATCH(C15569,XML!$D$2:$D$737,0),2)</f>
        <v>#N/A</v>
      </c>
    </row>
    <row r="15570" spans="1:14" ht="67.5" x14ac:dyDescent="0.2">
      <c r="A15570">
        <v>44031</v>
      </c>
      <c r="B15570" t="s">
        <v>23404</v>
      </c>
      <c r="C15570" s="15" t="s">
        <v>23405</v>
      </c>
      <c r="D15570" s="15" t="s">
        <v>28108</v>
      </c>
      <c r="E15570">
        <v>5154</v>
      </c>
      <c r="F15570">
        <v>5927</v>
      </c>
      <c r="H15570">
        <v>17</v>
      </c>
      <c r="K15570" s="16">
        <f t="shared" si="781"/>
        <v>5772.48</v>
      </c>
      <c r="L15570" s="16">
        <f t="shared" si="780"/>
        <v>6076.2947368421055</v>
      </c>
      <c r="M15570" s="16">
        <f t="shared" si="782"/>
        <v>6904.8803827751199</v>
      </c>
      <c r="N15570" t="e">
        <f>INDEX(XML!$A$2:$R$782,MATCH(C15570,XML!$D$2:$D$737,0),2)</f>
        <v>#N/A</v>
      </c>
    </row>
    <row r="15571" spans="1:14" ht="67.5" x14ac:dyDescent="0.2">
      <c r="A15571">
        <v>44032</v>
      </c>
      <c r="B15571" t="s">
        <v>23406</v>
      </c>
      <c r="C15571" s="15" t="s">
        <v>23407</v>
      </c>
      <c r="D15571" s="15" t="s">
        <v>28109</v>
      </c>
      <c r="E15571">
        <v>5285</v>
      </c>
      <c r="F15571">
        <v>6078</v>
      </c>
      <c r="H15571">
        <v>20</v>
      </c>
      <c r="K15571" s="16">
        <f t="shared" si="781"/>
        <v>5919.2</v>
      </c>
      <c r="L15571" s="16">
        <f t="shared" si="780"/>
        <v>6230.7368421052633</v>
      </c>
      <c r="M15571" s="16">
        <f t="shared" si="782"/>
        <v>7080.3827751196168</v>
      </c>
      <c r="N15571" t="e">
        <f>INDEX(XML!$A$2:$R$782,MATCH(C15571,XML!$D$2:$D$737,0),2)</f>
        <v>#N/A</v>
      </c>
    </row>
    <row r="15572" spans="1:14" ht="67.5" x14ac:dyDescent="0.2">
      <c r="A15572">
        <v>44033</v>
      </c>
      <c r="B15572" t="s">
        <v>23408</v>
      </c>
      <c r="C15572" s="15" t="s">
        <v>23409</v>
      </c>
      <c r="D15572" s="15" t="s">
        <v>28110</v>
      </c>
      <c r="E15572">
        <v>5285</v>
      </c>
      <c r="F15572">
        <v>6078</v>
      </c>
      <c r="H15572">
        <v>18</v>
      </c>
      <c r="K15572" s="16">
        <f t="shared" si="781"/>
        <v>5919.2</v>
      </c>
      <c r="L15572" s="16">
        <f t="shared" si="780"/>
        <v>6230.7368421052633</v>
      </c>
      <c r="M15572" s="16">
        <f t="shared" si="782"/>
        <v>7080.3827751196168</v>
      </c>
      <c r="N15572" t="e">
        <f>INDEX(XML!$A$2:$R$782,MATCH(C15572,XML!$D$2:$D$737,0),2)</f>
        <v>#N/A</v>
      </c>
    </row>
    <row r="15573" spans="1:14" ht="67.5" x14ac:dyDescent="0.2">
      <c r="A15573">
        <v>44034</v>
      </c>
      <c r="B15573" t="s">
        <v>23410</v>
      </c>
      <c r="C15573" s="15" t="s">
        <v>23411</v>
      </c>
      <c r="D15573" s="15" t="s">
        <v>28112</v>
      </c>
      <c r="E15573">
        <v>5285</v>
      </c>
      <c r="F15573">
        <v>6078</v>
      </c>
      <c r="H15573">
        <v>19</v>
      </c>
      <c r="K15573" s="16">
        <f t="shared" si="781"/>
        <v>5919.2</v>
      </c>
      <c r="L15573" s="16">
        <f t="shared" si="780"/>
        <v>6230.7368421052633</v>
      </c>
      <c r="M15573" s="16">
        <f t="shared" si="782"/>
        <v>7080.3827751196168</v>
      </c>
      <c r="N15573" t="e">
        <f>INDEX(XML!$A$2:$R$782,MATCH(C15573,XML!$D$2:$D$737,0),2)</f>
        <v>#N/A</v>
      </c>
    </row>
    <row r="15574" spans="1:14" ht="15.75" x14ac:dyDescent="0.25">
      <c r="A15574" s="184" t="s">
        <v>33508</v>
      </c>
      <c r="B15574" s="184"/>
      <c r="C15574" s="185"/>
      <c r="D15574" s="185"/>
      <c r="E15574" s="184"/>
      <c r="F15574" s="184"/>
      <c r="G15574" s="184"/>
      <c r="H15574" s="184"/>
      <c r="I15574" s="184"/>
      <c r="J15574" s="184"/>
      <c r="K15574" s="16">
        <f t="shared" si="781"/>
        <v>0</v>
      </c>
      <c r="L15574" s="16">
        <f t="shared" si="780"/>
        <v>0</v>
      </c>
      <c r="M15574" s="16">
        <f t="shared" si="782"/>
        <v>0</v>
      </c>
      <c r="N15574" t="e">
        <f>INDEX(XML!$A$2:$R$782,MATCH(C15574,XML!$D$2:$D$737,0),2)</f>
        <v>#N/A</v>
      </c>
    </row>
    <row r="15575" spans="1:14" ht="67.5" x14ac:dyDescent="0.2">
      <c r="A15575">
        <v>60140</v>
      </c>
      <c r="B15575" t="s">
        <v>17695</v>
      </c>
      <c r="C15575" s="15" t="s">
        <v>17696</v>
      </c>
      <c r="D15575" s="15" t="s">
        <v>39786</v>
      </c>
      <c r="E15575">
        <v>67000</v>
      </c>
      <c r="F15575">
        <v>87000</v>
      </c>
      <c r="H15575">
        <v>2</v>
      </c>
      <c r="K15575" s="16">
        <f t="shared" si="781"/>
        <v>71690</v>
      </c>
      <c r="L15575" s="16">
        <f t="shared" si="780"/>
        <v>75463.15789473684</v>
      </c>
      <c r="M15575" s="16">
        <f t="shared" si="782"/>
        <v>85753.5885167464</v>
      </c>
      <c r="N15575" t="e">
        <f>INDEX(XML!$A$2:$R$782,MATCH(C15575,XML!$D$2:$D$737,0),2)</f>
        <v>#N/A</v>
      </c>
    </row>
    <row r="15576" spans="1:14" ht="67.5" x14ac:dyDescent="0.2">
      <c r="A15576">
        <v>60141</v>
      </c>
      <c r="B15576" t="s">
        <v>17697</v>
      </c>
      <c r="C15576" s="15" t="s">
        <v>17698</v>
      </c>
      <c r="D15576" s="15" t="s">
        <v>39787</v>
      </c>
      <c r="E15576">
        <v>80000</v>
      </c>
      <c r="F15576">
        <v>100000</v>
      </c>
      <c r="K15576" s="16">
        <f t="shared" si="781"/>
        <v>85600</v>
      </c>
      <c r="L15576" s="16">
        <f t="shared" si="780"/>
        <v>90105.263157894733</v>
      </c>
      <c r="M15576" s="16">
        <f t="shared" si="782"/>
        <v>102392.34449760766</v>
      </c>
      <c r="N15576" t="e">
        <f>INDEX(XML!$A$2:$R$782,MATCH(C15576,XML!$D$2:$D$737,0),2)</f>
        <v>#N/A</v>
      </c>
    </row>
    <row r="15577" spans="1:14" ht="67.5" x14ac:dyDescent="0.2">
      <c r="A15577">
        <v>60142</v>
      </c>
      <c r="B15577" t="s">
        <v>19758</v>
      </c>
      <c r="C15577" s="15" t="s">
        <v>19759</v>
      </c>
      <c r="D15577" s="15" t="s">
        <v>39788</v>
      </c>
      <c r="E15577">
        <v>80000</v>
      </c>
      <c r="F15577">
        <v>100000</v>
      </c>
      <c r="K15577" s="16">
        <f t="shared" si="781"/>
        <v>85600</v>
      </c>
      <c r="L15577" s="16">
        <f t="shared" si="780"/>
        <v>90105.263157894733</v>
      </c>
      <c r="M15577" s="16">
        <f t="shared" si="782"/>
        <v>102392.34449760766</v>
      </c>
      <c r="N15577" t="e">
        <f>INDEX(XML!$A$2:$R$782,MATCH(C15577,XML!$D$2:$D$737,0),2)</f>
        <v>#N/A</v>
      </c>
    </row>
    <row r="15578" spans="1:14" ht="67.5" x14ac:dyDescent="0.2">
      <c r="A15578">
        <v>60143</v>
      </c>
      <c r="B15578" t="s">
        <v>17699</v>
      </c>
      <c r="C15578" s="15" t="s">
        <v>17700</v>
      </c>
      <c r="D15578" s="15" t="s">
        <v>39789</v>
      </c>
      <c r="E15578">
        <v>68000</v>
      </c>
      <c r="F15578">
        <v>88000</v>
      </c>
      <c r="H15578">
        <v>1</v>
      </c>
      <c r="K15578" s="16">
        <f t="shared" si="781"/>
        <v>72760</v>
      </c>
      <c r="L15578" s="16">
        <f t="shared" si="780"/>
        <v>76589.473684210519</v>
      </c>
      <c r="M15578" s="16">
        <f t="shared" si="782"/>
        <v>87033.492822966495</v>
      </c>
      <c r="N15578" t="e">
        <f>INDEX(XML!$A$2:$R$782,MATCH(C15578,XML!$D$2:$D$737,0),2)</f>
        <v>#N/A</v>
      </c>
    </row>
    <row r="15579" spans="1:14" ht="67.5" x14ac:dyDescent="0.2">
      <c r="A15579">
        <v>59988</v>
      </c>
      <c r="B15579" t="s">
        <v>17387</v>
      </c>
      <c r="C15579" s="15" t="s">
        <v>17388</v>
      </c>
      <c r="D15579" s="15" t="s">
        <v>39790</v>
      </c>
      <c r="E15579">
        <v>38000</v>
      </c>
      <c r="F15579">
        <v>55000</v>
      </c>
      <c r="H15579">
        <v>18</v>
      </c>
      <c r="K15579" s="16">
        <f t="shared" si="781"/>
        <v>42560</v>
      </c>
      <c r="L15579" s="16">
        <f t="shared" si="780"/>
        <v>44800</v>
      </c>
      <c r="M15579" s="16">
        <f t="shared" si="782"/>
        <v>50909.090909090912</v>
      </c>
      <c r="N15579" t="e">
        <f>INDEX(XML!$A$2:$R$782,MATCH(C15579,XML!$D$2:$D$737,0),2)</f>
        <v>#N/A</v>
      </c>
    </row>
    <row r="15580" spans="1:14" ht="78.75" x14ac:dyDescent="0.2">
      <c r="A15580">
        <v>61337</v>
      </c>
      <c r="B15580" t="s">
        <v>19748</v>
      </c>
      <c r="C15580" s="15" t="s">
        <v>19749</v>
      </c>
      <c r="D15580" s="15" t="s">
        <v>39791</v>
      </c>
      <c r="E15580">
        <v>34000</v>
      </c>
      <c r="F15580">
        <v>44000</v>
      </c>
      <c r="H15580">
        <v>2</v>
      </c>
      <c r="K15580" s="16">
        <f t="shared" si="781"/>
        <v>38080</v>
      </c>
      <c r="L15580" s="16">
        <f t="shared" si="780"/>
        <v>40084.210526315786</v>
      </c>
      <c r="M15580" s="16">
        <f t="shared" si="782"/>
        <v>45550.239234449757</v>
      </c>
      <c r="N15580" t="e">
        <f>INDEX(XML!$A$2:$R$782,MATCH(C15580,XML!$D$2:$D$737,0),2)</f>
        <v>#N/A</v>
      </c>
    </row>
    <row r="15581" spans="1:14" ht="78.75" x14ac:dyDescent="0.2">
      <c r="A15581">
        <v>61338</v>
      </c>
      <c r="B15581" t="s">
        <v>19746</v>
      </c>
      <c r="C15581" s="15" t="s">
        <v>19747</v>
      </c>
      <c r="D15581" s="15" t="s">
        <v>39792</v>
      </c>
      <c r="E15581">
        <v>96000</v>
      </c>
      <c r="F15581">
        <v>124000</v>
      </c>
      <c r="H15581">
        <v>2</v>
      </c>
      <c r="K15581" s="16">
        <f t="shared" si="781"/>
        <v>102720</v>
      </c>
      <c r="L15581" s="16">
        <f t="shared" si="780"/>
        <v>108126.31578947368</v>
      </c>
      <c r="M15581" s="16">
        <f t="shared" si="782"/>
        <v>122870.81339712917</v>
      </c>
      <c r="N15581" t="e">
        <f>INDEX(XML!$A$2:$R$782,MATCH(C15581,XML!$D$2:$D$737,0),2)</f>
        <v>#N/A</v>
      </c>
    </row>
    <row r="15582" spans="1:14" ht="78.75" x14ac:dyDescent="0.2">
      <c r="A15582">
        <v>61339</v>
      </c>
      <c r="B15582" t="s">
        <v>19744</v>
      </c>
      <c r="C15582" s="15" t="s">
        <v>19745</v>
      </c>
      <c r="D15582" s="15" t="s">
        <v>39793</v>
      </c>
      <c r="E15582">
        <v>94000</v>
      </c>
      <c r="F15582">
        <v>122000</v>
      </c>
      <c r="H15582">
        <v>4</v>
      </c>
      <c r="K15582" s="16">
        <f t="shared" si="781"/>
        <v>100580</v>
      </c>
      <c r="L15582" s="16">
        <f t="shared" si="780"/>
        <v>105873.68421052632</v>
      </c>
      <c r="M15582" s="16">
        <f t="shared" si="782"/>
        <v>120311.00478468901</v>
      </c>
      <c r="N15582" t="e">
        <f>INDEX(XML!$A$2:$R$782,MATCH(C15582,XML!$D$2:$D$737,0),2)</f>
        <v>#N/A</v>
      </c>
    </row>
    <row r="15583" spans="1:14" ht="78.75" x14ac:dyDescent="0.2">
      <c r="A15583">
        <v>61340</v>
      </c>
      <c r="B15583" t="s">
        <v>19742</v>
      </c>
      <c r="C15583" s="15" t="s">
        <v>19743</v>
      </c>
      <c r="D15583" s="15" t="s">
        <v>39794</v>
      </c>
      <c r="E15583">
        <v>96000</v>
      </c>
      <c r="F15583">
        <v>124000</v>
      </c>
      <c r="H15583">
        <v>3</v>
      </c>
      <c r="K15583" s="16">
        <f t="shared" si="781"/>
        <v>102720</v>
      </c>
      <c r="L15583" s="16">
        <f t="shared" si="780"/>
        <v>108126.31578947368</v>
      </c>
      <c r="M15583" s="16">
        <f t="shared" si="782"/>
        <v>122870.81339712917</v>
      </c>
      <c r="N15583" t="e">
        <f>INDEX(XML!$A$2:$R$782,MATCH(C15583,XML!$D$2:$D$737,0),2)</f>
        <v>#N/A</v>
      </c>
    </row>
    <row r="15584" spans="1:14" ht="67.5" x14ac:dyDescent="0.2">
      <c r="A15584">
        <v>74472</v>
      </c>
      <c r="B15584" t="s">
        <v>32642</v>
      </c>
      <c r="C15584" s="15" t="s">
        <v>32643</v>
      </c>
      <c r="D15584" s="15" t="s">
        <v>43436</v>
      </c>
      <c r="E15584">
        <v>43000</v>
      </c>
      <c r="F15584">
        <v>53000</v>
      </c>
      <c r="K15584" s="16">
        <f t="shared" si="781"/>
        <v>48160</v>
      </c>
      <c r="L15584" s="16">
        <f t="shared" si="780"/>
        <v>50694.73684210526</v>
      </c>
      <c r="M15584" s="16">
        <f t="shared" si="782"/>
        <v>57607.655502392336</v>
      </c>
      <c r="N15584" t="e">
        <f>INDEX(XML!$A$2:$R$782,MATCH(C15584,XML!$D$2:$D$737,0),2)</f>
        <v>#N/A</v>
      </c>
    </row>
    <row r="15585" spans="1:14" ht="67.5" x14ac:dyDescent="0.2">
      <c r="A15585">
        <v>60138</v>
      </c>
      <c r="B15585" t="s">
        <v>17693</v>
      </c>
      <c r="C15585" s="15" t="s">
        <v>17694</v>
      </c>
      <c r="D15585" s="15" t="s">
        <v>39795</v>
      </c>
      <c r="E15585">
        <v>66000</v>
      </c>
      <c r="F15585">
        <v>96000</v>
      </c>
      <c r="H15585" t="s">
        <v>746</v>
      </c>
      <c r="K15585" s="16">
        <f t="shared" si="781"/>
        <v>70620</v>
      </c>
      <c r="L15585" s="16">
        <f t="shared" si="780"/>
        <v>74336.84210526316</v>
      </c>
      <c r="M15585" s="16">
        <f t="shared" si="782"/>
        <v>84473.68421052632</v>
      </c>
      <c r="N15585" t="e">
        <f>INDEX(XML!$A$2:$R$782,MATCH(C15585,XML!$D$2:$D$737,0),2)</f>
        <v>#N/A</v>
      </c>
    </row>
    <row r="15586" spans="1:14" ht="78.75" x14ac:dyDescent="0.2">
      <c r="A15586">
        <v>59990</v>
      </c>
      <c r="B15586" t="s">
        <v>19740</v>
      </c>
      <c r="C15586" s="15" t="s">
        <v>19741</v>
      </c>
      <c r="D15586" s="15" t="s">
        <v>43437</v>
      </c>
      <c r="E15586">
        <v>27520</v>
      </c>
      <c r="F15586">
        <v>38971</v>
      </c>
      <c r="H15586">
        <v>15</v>
      </c>
      <c r="K15586" s="16">
        <f t="shared" si="781"/>
        <v>30822.400000000001</v>
      </c>
      <c r="L15586" s="16">
        <f t="shared" si="780"/>
        <v>32444.63157894737</v>
      </c>
      <c r="M15586" s="16">
        <f t="shared" si="782"/>
        <v>36868.899521531101</v>
      </c>
      <c r="N15586" t="e">
        <f>INDEX(XML!$A$2:$R$782,MATCH(C15586,XML!$D$2:$D$737,0),2)</f>
        <v>#N/A</v>
      </c>
    </row>
    <row r="15587" spans="1:14" ht="67.5" x14ac:dyDescent="0.2">
      <c r="A15587">
        <v>63298</v>
      </c>
      <c r="B15587" t="s">
        <v>21201</v>
      </c>
      <c r="C15587" s="15" t="s">
        <v>21202</v>
      </c>
      <c r="D15587" s="15" t="s">
        <v>29923</v>
      </c>
      <c r="E15587">
        <v>60000</v>
      </c>
      <c r="F15587">
        <v>87000</v>
      </c>
      <c r="K15587" s="16">
        <f t="shared" si="781"/>
        <v>64200</v>
      </c>
      <c r="L15587" s="16">
        <f t="shared" si="780"/>
        <v>67578.947368421053</v>
      </c>
      <c r="M15587" s="16">
        <f t="shared" si="782"/>
        <v>76794.258373205739</v>
      </c>
      <c r="N15587" t="e">
        <f>INDEX(XML!$A$2:$R$782,MATCH(C15587,XML!$D$2:$D$737,0),2)</f>
        <v>#N/A</v>
      </c>
    </row>
    <row r="15588" spans="1:14" ht="90" x14ac:dyDescent="0.2">
      <c r="A15588">
        <v>59876</v>
      </c>
      <c r="B15588" t="s">
        <v>17409</v>
      </c>
      <c r="C15588" s="15" t="s">
        <v>17410</v>
      </c>
      <c r="D15588" s="15" t="s">
        <v>39796</v>
      </c>
      <c r="E15588">
        <v>46000</v>
      </c>
      <c r="F15588">
        <v>63000</v>
      </c>
      <c r="K15588" s="16">
        <f t="shared" si="781"/>
        <v>51520</v>
      </c>
      <c r="L15588" s="16">
        <f t="shared" si="780"/>
        <v>54231.57894736842</v>
      </c>
      <c r="M15588" s="16">
        <f t="shared" si="782"/>
        <v>61626.794258373207</v>
      </c>
      <c r="N15588" t="e">
        <f>INDEX(XML!$A$2:$R$782,MATCH(C15588,XML!$D$2:$D$737,0),2)</f>
        <v>#N/A</v>
      </c>
    </row>
    <row r="15589" spans="1:14" ht="90" x14ac:dyDescent="0.2">
      <c r="A15589">
        <v>59878</v>
      </c>
      <c r="B15589" t="s">
        <v>17407</v>
      </c>
      <c r="C15589" s="15" t="s">
        <v>17408</v>
      </c>
      <c r="D15589" s="15" t="s">
        <v>39797</v>
      </c>
      <c r="E15589">
        <v>70800</v>
      </c>
      <c r="F15589">
        <v>97000</v>
      </c>
      <c r="K15589" s="16">
        <f t="shared" si="781"/>
        <v>75756</v>
      </c>
      <c r="L15589" s="16">
        <f t="shared" si="780"/>
        <v>79743.15789473684</v>
      </c>
      <c r="M15589" s="16">
        <f t="shared" si="782"/>
        <v>90617.224880382768</v>
      </c>
      <c r="N15589" t="e">
        <f>INDEX(XML!$A$2:$R$782,MATCH(C15589,XML!$D$2:$D$737,0),2)</f>
        <v>#N/A</v>
      </c>
    </row>
    <row r="15590" spans="1:14" ht="90" x14ac:dyDescent="0.2">
      <c r="A15590">
        <v>59879</v>
      </c>
      <c r="B15590" t="s">
        <v>17405</v>
      </c>
      <c r="C15590" s="15" t="s">
        <v>17406</v>
      </c>
      <c r="D15590" s="15" t="s">
        <v>39798</v>
      </c>
      <c r="E15590">
        <v>70800</v>
      </c>
      <c r="F15590">
        <v>97000</v>
      </c>
      <c r="K15590" s="16">
        <f t="shared" si="781"/>
        <v>75756</v>
      </c>
      <c r="L15590" s="16">
        <f t="shared" si="780"/>
        <v>79743.15789473684</v>
      </c>
      <c r="M15590" s="16">
        <f t="shared" si="782"/>
        <v>90617.224880382768</v>
      </c>
      <c r="N15590" t="e">
        <f>INDEX(XML!$A$2:$R$782,MATCH(C15590,XML!$D$2:$D$737,0),2)</f>
        <v>#N/A</v>
      </c>
    </row>
    <row r="15591" spans="1:14" ht="90" x14ac:dyDescent="0.2">
      <c r="A15591">
        <v>59880</v>
      </c>
      <c r="B15591" t="s">
        <v>17403</v>
      </c>
      <c r="C15591" s="15" t="s">
        <v>17404</v>
      </c>
      <c r="D15591" s="15" t="s">
        <v>39799</v>
      </c>
      <c r="E15591">
        <v>70800</v>
      </c>
      <c r="F15591">
        <v>109000</v>
      </c>
      <c r="K15591" s="16">
        <f t="shared" si="781"/>
        <v>75756</v>
      </c>
      <c r="L15591" s="16">
        <f t="shared" si="780"/>
        <v>79743.15789473684</v>
      </c>
      <c r="M15591" s="16">
        <f t="shared" si="782"/>
        <v>90617.224880382768</v>
      </c>
      <c r="N15591" t="e">
        <f>INDEX(XML!$A$2:$R$782,MATCH(C15591,XML!$D$2:$D$737,0),2)</f>
        <v>#N/A</v>
      </c>
    </row>
    <row r="15592" spans="1:14" ht="67.5" x14ac:dyDescent="0.2">
      <c r="A15592">
        <v>60494</v>
      </c>
      <c r="B15592" t="s">
        <v>17379</v>
      </c>
      <c r="C15592" s="15" t="s">
        <v>17380</v>
      </c>
      <c r="D15592" s="15" t="s">
        <v>39800</v>
      </c>
      <c r="E15592">
        <v>116000</v>
      </c>
      <c r="F15592">
        <v>170000</v>
      </c>
      <c r="H15592">
        <v>2</v>
      </c>
      <c r="K15592" s="16">
        <f t="shared" si="781"/>
        <v>124120</v>
      </c>
      <c r="L15592" s="16">
        <f t="shared" si="780"/>
        <v>130652.63157894737</v>
      </c>
      <c r="M15592" s="16">
        <f t="shared" si="782"/>
        <v>148468.8995215311</v>
      </c>
      <c r="N15592" t="e">
        <f>INDEX(XML!$A$2:$R$782,MATCH(C15592,XML!$D$2:$D$737,0),2)</f>
        <v>#N/A</v>
      </c>
    </row>
    <row r="15593" spans="1:14" ht="67.5" x14ac:dyDescent="0.2">
      <c r="A15593">
        <v>60491</v>
      </c>
      <c r="B15593" t="s">
        <v>17385</v>
      </c>
      <c r="C15593" s="15" t="s">
        <v>17386</v>
      </c>
      <c r="D15593" s="15" t="s">
        <v>39801</v>
      </c>
      <c r="E15593">
        <v>134000</v>
      </c>
      <c r="F15593">
        <v>196000</v>
      </c>
      <c r="H15593">
        <v>3</v>
      </c>
      <c r="K15593" s="16">
        <f t="shared" si="781"/>
        <v>143380</v>
      </c>
      <c r="L15593" s="16">
        <f t="shared" si="780"/>
        <v>150926.31578947368</v>
      </c>
      <c r="M15593" s="16">
        <f t="shared" si="782"/>
        <v>171507.1770334928</v>
      </c>
      <c r="N15593" t="e">
        <f>INDEX(XML!$A$2:$R$782,MATCH(C15593,XML!$D$2:$D$737,0),2)</f>
        <v>#N/A</v>
      </c>
    </row>
    <row r="15594" spans="1:14" ht="67.5" x14ac:dyDescent="0.2">
      <c r="A15594">
        <v>60492</v>
      </c>
      <c r="B15594" t="s">
        <v>17383</v>
      </c>
      <c r="C15594" s="15" t="s">
        <v>17384</v>
      </c>
      <c r="D15594" s="15" t="s">
        <v>39802</v>
      </c>
      <c r="E15594">
        <v>134000</v>
      </c>
      <c r="F15594">
        <v>196000</v>
      </c>
      <c r="H15594">
        <v>4</v>
      </c>
      <c r="K15594" s="16">
        <f t="shared" si="781"/>
        <v>143380</v>
      </c>
      <c r="L15594" s="16">
        <f t="shared" si="780"/>
        <v>150926.31578947368</v>
      </c>
      <c r="M15594" s="16">
        <f t="shared" si="782"/>
        <v>171507.1770334928</v>
      </c>
      <c r="N15594" t="e">
        <f>INDEX(XML!$A$2:$R$782,MATCH(C15594,XML!$D$2:$D$737,0),2)</f>
        <v>#N/A</v>
      </c>
    </row>
    <row r="15595" spans="1:14" ht="67.5" x14ac:dyDescent="0.2">
      <c r="A15595">
        <v>60493</v>
      </c>
      <c r="B15595" t="s">
        <v>17381</v>
      </c>
      <c r="C15595" s="15" t="s">
        <v>17382</v>
      </c>
      <c r="D15595" s="15" t="s">
        <v>39803</v>
      </c>
      <c r="E15595">
        <v>134000</v>
      </c>
      <c r="F15595">
        <v>177000</v>
      </c>
      <c r="H15595">
        <v>3</v>
      </c>
      <c r="K15595" s="16">
        <f t="shared" ref="K15595:K15618" si="783">IF(E15595&gt;49999,E15595+E15595*0.07,IF(E15595&lt;=49999,E15595+E15595*0.12))</f>
        <v>143380</v>
      </c>
      <c r="L15595" s="16">
        <f t="shared" si="780"/>
        <v>150926.31578947368</v>
      </c>
      <c r="M15595" s="16">
        <f t="shared" ref="M15595:M15618" si="784">IF(COUNTIF(C15595,"*Dahua*"),F15595-10,L15595*100/88)</f>
        <v>171507.1770334928</v>
      </c>
      <c r="N15595" t="e">
        <f>INDEX(XML!$A$2:$R$782,MATCH(C15595,XML!$D$2:$D$737,0),2)</f>
        <v>#N/A</v>
      </c>
    </row>
    <row r="15596" spans="1:14" ht="67.5" x14ac:dyDescent="0.2">
      <c r="A15596">
        <v>59886</v>
      </c>
      <c r="B15596" t="s">
        <v>19760</v>
      </c>
      <c r="C15596" s="15" t="s">
        <v>19761</v>
      </c>
      <c r="D15596" s="15" t="s">
        <v>39804</v>
      </c>
      <c r="E15596">
        <v>82000</v>
      </c>
      <c r="F15596">
        <v>107000</v>
      </c>
      <c r="H15596">
        <v>6</v>
      </c>
      <c r="K15596" s="16">
        <f t="shared" si="783"/>
        <v>87740</v>
      </c>
      <c r="L15596" s="16">
        <f t="shared" si="780"/>
        <v>92357.894736842107</v>
      </c>
      <c r="M15596" s="16">
        <f t="shared" si="784"/>
        <v>104952.15311004785</v>
      </c>
      <c r="N15596" t="e">
        <f>INDEX(XML!$A$2:$R$782,MATCH(C15596,XML!$D$2:$D$737,0),2)</f>
        <v>#N/A</v>
      </c>
    </row>
    <row r="15597" spans="1:14" ht="67.5" x14ac:dyDescent="0.2">
      <c r="A15597">
        <v>59881</v>
      </c>
      <c r="B15597" t="s">
        <v>17701</v>
      </c>
      <c r="C15597" s="15" t="s">
        <v>17702</v>
      </c>
      <c r="D15597" s="15" t="s">
        <v>39805</v>
      </c>
      <c r="E15597">
        <v>37000</v>
      </c>
      <c r="F15597">
        <v>57000</v>
      </c>
      <c r="H15597" t="s">
        <v>746</v>
      </c>
      <c r="K15597" s="16">
        <f t="shared" si="783"/>
        <v>41440</v>
      </c>
      <c r="L15597" s="16">
        <f t="shared" si="780"/>
        <v>43621.052631578947</v>
      </c>
      <c r="M15597" s="16">
        <f t="shared" si="784"/>
        <v>49569.377990430621</v>
      </c>
      <c r="N15597" t="e">
        <f>INDEX(XML!$A$2:$R$782,MATCH(C15597,XML!$D$2:$D$737,0),2)</f>
        <v>#N/A</v>
      </c>
    </row>
    <row r="15598" spans="1:14" ht="67.5" x14ac:dyDescent="0.2">
      <c r="A15598">
        <v>59882</v>
      </c>
      <c r="B15598" t="s">
        <v>17401</v>
      </c>
      <c r="C15598" s="15" t="s">
        <v>17402</v>
      </c>
      <c r="D15598" s="15" t="s">
        <v>39806</v>
      </c>
      <c r="E15598">
        <v>53000</v>
      </c>
      <c r="F15598">
        <v>79000</v>
      </c>
      <c r="H15598">
        <v>41</v>
      </c>
      <c r="K15598" s="16">
        <f t="shared" si="783"/>
        <v>56710</v>
      </c>
      <c r="L15598" s="16">
        <f t="shared" si="780"/>
        <v>59694.73684210526</v>
      </c>
      <c r="M15598" s="16">
        <f t="shared" si="784"/>
        <v>67834.928229665064</v>
      </c>
      <c r="N15598" t="e">
        <f>INDEX(XML!$A$2:$R$782,MATCH(C15598,XML!$D$2:$D$737,0),2)</f>
        <v>#N/A</v>
      </c>
    </row>
    <row r="15599" spans="1:14" ht="67.5" x14ac:dyDescent="0.2">
      <c r="A15599">
        <v>59883</v>
      </c>
      <c r="B15599" t="s">
        <v>17399</v>
      </c>
      <c r="C15599" s="15" t="s">
        <v>17400</v>
      </c>
      <c r="D15599" s="15" t="s">
        <v>39807</v>
      </c>
      <c r="E15599">
        <v>53000</v>
      </c>
      <c r="F15599">
        <v>78000</v>
      </c>
      <c r="H15599" t="s">
        <v>746</v>
      </c>
      <c r="K15599" s="16">
        <f t="shared" si="783"/>
        <v>56710</v>
      </c>
      <c r="L15599" s="16">
        <f t="shared" si="780"/>
        <v>59694.73684210526</v>
      </c>
      <c r="M15599" s="16">
        <f t="shared" si="784"/>
        <v>67834.928229665064</v>
      </c>
      <c r="N15599" t="e">
        <f>INDEX(XML!$A$2:$R$782,MATCH(C15599,XML!$D$2:$D$737,0),2)</f>
        <v>#N/A</v>
      </c>
    </row>
    <row r="15600" spans="1:14" ht="67.5" x14ac:dyDescent="0.2">
      <c r="A15600">
        <v>59884</v>
      </c>
      <c r="B15600" t="s">
        <v>17397</v>
      </c>
      <c r="C15600" s="15" t="s">
        <v>17398</v>
      </c>
      <c r="D15600" s="15" t="s">
        <v>39808</v>
      </c>
      <c r="E15600">
        <v>53000</v>
      </c>
      <c r="F15600">
        <v>70000</v>
      </c>
      <c r="H15600" t="s">
        <v>746</v>
      </c>
      <c r="K15600" s="16">
        <f t="shared" si="783"/>
        <v>56710</v>
      </c>
      <c r="L15600" s="16">
        <f t="shared" si="780"/>
        <v>59694.73684210526</v>
      </c>
      <c r="M15600" s="16">
        <f t="shared" si="784"/>
        <v>67834.928229665064</v>
      </c>
      <c r="N15600" t="e">
        <f>INDEX(XML!$A$2:$R$782,MATCH(C15600,XML!$D$2:$D$737,0),2)</f>
        <v>#N/A</v>
      </c>
    </row>
    <row r="15601" spans="1:14" ht="67.5" x14ac:dyDescent="0.2">
      <c r="A15601">
        <v>59891</v>
      </c>
      <c r="B15601" t="s">
        <v>22295</v>
      </c>
      <c r="C15601" s="15" t="s">
        <v>22296</v>
      </c>
      <c r="D15601" s="15" t="s">
        <v>39809</v>
      </c>
      <c r="E15601">
        <v>51000</v>
      </c>
      <c r="F15601">
        <v>74000</v>
      </c>
      <c r="K15601" s="16">
        <f t="shared" si="783"/>
        <v>54570</v>
      </c>
      <c r="L15601" s="16">
        <f t="shared" si="780"/>
        <v>57442.105263157893</v>
      </c>
      <c r="M15601" s="16">
        <f t="shared" si="784"/>
        <v>65275.119617224882</v>
      </c>
      <c r="N15601" t="e">
        <f>INDEX(XML!$A$2:$R$782,MATCH(C15601,XML!$D$2:$D$737,0),2)</f>
        <v>#N/A</v>
      </c>
    </row>
    <row r="15602" spans="1:14" ht="67.5" x14ac:dyDescent="0.2">
      <c r="A15602">
        <v>64350</v>
      </c>
      <c r="B15602" t="s">
        <v>22051</v>
      </c>
      <c r="C15602" s="15" t="s">
        <v>22052</v>
      </c>
      <c r="D15602" s="15" t="s">
        <v>28396</v>
      </c>
      <c r="E15602">
        <v>89000</v>
      </c>
      <c r="F15602">
        <v>114000</v>
      </c>
      <c r="K15602" s="16">
        <f t="shared" si="783"/>
        <v>95230</v>
      </c>
      <c r="L15602" s="16">
        <f t="shared" si="780"/>
        <v>100242.10526315789</v>
      </c>
      <c r="M15602" s="16">
        <f t="shared" si="784"/>
        <v>113911.48325358852</v>
      </c>
      <c r="N15602" t="e">
        <f>INDEX(XML!$A$2:$R$782,MATCH(C15602,XML!$D$2:$D$737,0),2)</f>
        <v>#N/A</v>
      </c>
    </row>
    <row r="15603" spans="1:14" ht="67.5" x14ac:dyDescent="0.2">
      <c r="A15603">
        <v>64351</v>
      </c>
      <c r="B15603" t="s">
        <v>22053</v>
      </c>
      <c r="C15603" s="15" t="s">
        <v>22054</v>
      </c>
      <c r="D15603" s="15" t="s">
        <v>28397</v>
      </c>
      <c r="E15603">
        <v>89000</v>
      </c>
      <c r="F15603">
        <v>114000</v>
      </c>
      <c r="K15603" s="16">
        <f t="shared" si="783"/>
        <v>95230</v>
      </c>
      <c r="L15603" s="16">
        <f t="shared" si="780"/>
        <v>100242.10526315789</v>
      </c>
      <c r="M15603" s="16">
        <f t="shared" si="784"/>
        <v>113911.48325358852</v>
      </c>
      <c r="N15603" t="e">
        <f>INDEX(XML!$A$2:$R$782,MATCH(C15603,XML!$D$2:$D$737,0),2)</f>
        <v>#N/A</v>
      </c>
    </row>
    <row r="15604" spans="1:14" ht="67.5" x14ac:dyDescent="0.2">
      <c r="A15604">
        <v>64352</v>
      </c>
      <c r="B15604" t="s">
        <v>22055</v>
      </c>
      <c r="C15604" s="15" t="s">
        <v>22056</v>
      </c>
      <c r="D15604" s="15" t="s">
        <v>28398</v>
      </c>
      <c r="E15604">
        <v>89000</v>
      </c>
      <c r="F15604">
        <v>114000</v>
      </c>
      <c r="K15604" s="16">
        <f t="shared" si="783"/>
        <v>95230</v>
      </c>
      <c r="L15604" s="16">
        <f t="shared" si="780"/>
        <v>100242.10526315789</v>
      </c>
      <c r="M15604" s="16">
        <f t="shared" si="784"/>
        <v>113911.48325358852</v>
      </c>
      <c r="N15604" t="e">
        <f>INDEX(XML!$A$2:$R$782,MATCH(C15604,XML!$D$2:$D$737,0),2)</f>
        <v>#N/A</v>
      </c>
    </row>
    <row r="15605" spans="1:14" ht="67.5" x14ac:dyDescent="0.2">
      <c r="A15605">
        <v>59915</v>
      </c>
      <c r="B15605" t="s">
        <v>29226</v>
      </c>
      <c r="C15605" s="15" t="s">
        <v>29227</v>
      </c>
      <c r="D15605" s="15" t="s">
        <v>39810</v>
      </c>
      <c r="E15605">
        <v>120000</v>
      </c>
      <c r="F15605">
        <v>175000</v>
      </c>
      <c r="H15605">
        <v>2</v>
      </c>
      <c r="K15605" s="16">
        <f t="shared" si="783"/>
        <v>128400</v>
      </c>
      <c r="L15605" s="16">
        <f t="shared" si="780"/>
        <v>135157.89473684211</v>
      </c>
      <c r="M15605" s="16">
        <f t="shared" si="784"/>
        <v>153588.51674641148</v>
      </c>
      <c r="N15605" t="e">
        <f>INDEX(XML!$A$2:$R$782,MATCH(C15605,XML!$D$2:$D$737,0),2)</f>
        <v>#N/A</v>
      </c>
    </row>
    <row r="15606" spans="1:14" ht="67.5" x14ac:dyDescent="0.2">
      <c r="A15606">
        <v>59916</v>
      </c>
      <c r="B15606" t="s">
        <v>31268</v>
      </c>
      <c r="C15606" s="15" t="s">
        <v>31269</v>
      </c>
      <c r="D15606" s="15" t="s">
        <v>39811</v>
      </c>
      <c r="E15606">
        <v>259000</v>
      </c>
      <c r="F15606">
        <v>380000</v>
      </c>
      <c r="H15606">
        <v>1</v>
      </c>
      <c r="K15606" s="16">
        <f t="shared" si="783"/>
        <v>277130</v>
      </c>
      <c r="L15606" s="16">
        <f t="shared" si="780"/>
        <v>291715.78947368421</v>
      </c>
      <c r="M15606" s="16">
        <f t="shared" si="784"/>
        <v>331495.21531100478</v>
      </c>
      <c r="N15606" t="e">
        <f>INDEX(XML!$A$2:$R$782,MATCH(C15606,XML!$D$2:$D$737,0),2)</f>
        <v>#N/A</v>
      </c>
    </row>
    <row r="15607" spans="1:14" ht="67.5" x14ac:dyDescent="0.2">
      <c r="A15607">
        <v>59917</v>
      </c>
      <c r="B15607" t="s">
        <v>31270</v>
      </c>
      <c r="C15607" s="15" t="s">
        <v>31271</v>
      </c>
      <c r="D15607" s="15" t="s">
        <v>39812</v>
      </c>
      <c r="E15607">
        <v>241000</v>
      </c>
      <c r="F15607">
        <v>353000</v>
      </c>
      <c r="H15607">
        <v>2</v>
      </c>
      <c r="K15607" s="16">
        <f t="shared" si="783"/>
        <v>257870</v>
      </c>
      <c r="L15607" s="16">
        <f t="shared" si="780"/>
        <v>271442.10526315792</v>
      </c>
      <c r="M15607" s="16">
        <f t="shared" si="784"/>
        <v>308456.93779904308</v>
      </c>
      <c r="N15607" t="e">
        <f>INDEX(XML!$A$2:$R$782,MATCH(C15607,XML!$D$2:$D$737,0),2)</f>
        <v>#N/A</v>
      </c>
    </row>
    <row r="15608" spans="1:14" ht="67.5" x14ac:dyDescent="0.2">
      <c r="A15608">
        <v>59920</v>
      </c>
      <c r="B15608" t="s">
        <v>31272</v>
      </c>
      <c r="C15608" s="15" t="s">
        <v>31273</v>
      </c>
      <c r="D15608" s="15" t="s">
        <v>39813</v>
      </c>
      <c r="E15608">
        <v>259000</v>
      </c>
      <c r="F15608">
        <v>380000</v>
      </c>
      <c r="H15608">
        <v>1</v>
      </c>
      <c r="K15608" s="16">
        <f t="shared" si="783"/>
        <v>277130</v>
      </c>
      <c r="L15608" s="16">
        <f t="shared" si="780"/>
        <v>291715.78947368421</v>
      </c>
      <c r="M15608" s="16">
        <f t="shared" si="784"/>
        <v>331495.21531100478</v>
      </c>
      <c r="N15608" t="e">
        <f>INDEX(XML!$A$2:$R$782,MATCH(C15608,XML!$D$2:$D$737,0),2)</f>
        <v>#N/A</v>
      </c>
    </row>
    <row r="15609" spans="1:14" ht="67.5" x14ac:dyDescent="0.2">
      <c r="A15609">
        <v>59921</v>
      </c>
      <c r="B15609" t="s">
        <v>29228</v>
      </c>
      <c r="C15609" s="15" t="s">
        <v>29229</v>
      </c>
      <c r="D15609" s="15" t="s">
        <v>39814</v>
      </c>
      <c r="E15609">
        <v>117000</v>
      </c>
      <c r="F15609">
        <v>151000</v>
      </c>
      <c r="H15609">
        <v>1</v>
      </c>
      <c r="K15609" s="16">
        <f t="shared" si="783"/>
        <v>125190</v>
      </c>
      <c r="L15609" s="16">
        <f t="shared" si="780"/>
        <v>131778.94736842104</v>
      </c>
      <c r="M15609" s="16">
        <f t="shared" si="784"/>
        <v>149748.80382775117</v>
      </c>
      <c r="N15609" t="e">
        <f>INDEX(XML!$A$2:$R$782,MATCH(C15609,XML!$D$2:$D$737,0),2)</f>
        <v>#N/A</v>
      </c>
    </row>
    <row r="15610" spans="1:14" ht="67.5" x14ac:dyDescent="0.2">
      <c r="A15610">
        <v>59922</v>
      </c>
      <c r="B15610" t="s">
        <v>29230</v>
      </c>
      <c r="C15610" s="15" t="s">
        <v>29231</v>
      </c>
      <c r="D15610" s="15" t="s">
        <v>39815</v>
      </c>
      <c r="E15610">
        <v>134000</v>
      </c>
      <c r="F15610">
        <v>196000</v>
      </c>
      <c r="H15610">
        <v>1</v>
      </c>
      <c r="K15610" s="16">
        <f t="shared" si="783"/>
        <v>143380</v>
      </c>
      <c r="L15610" s="16">
        <f t="shared" si="780"/>
        <v>150926.31578947368</v>
      </c>
      <c r="M15610" s="16">
        <f t="shared" si="784"/>
        <v>171507.1770334928</v>
      </c>
      <c r="N15610" t="e">
        <f>INDEX(XML!$A$2:$R$782,MATCH(C15610,XML!$D$2:$D$737,0),2)</f>
        <v>#N/A</v>
      </c>
    </row>
    <row r="15611" spans="1:14" ht="67.5" x14ac:dyDescent="0.2">
      <c r="A15611">
        <v>59924</v>
      </c>
      <c r="B15611" t="s">
        <v>29232</v>
      </c>
      <c r="C15611" s="15" t="s">
        <v>29233</v>
      </c>
      <c r="D15611" s="15" t="s">
        <v>39816</v>
      </c>
      <c r="E15611">
        <v>117000</v>
      </c>
      <c r="F15611">
        <v>151000</v>
      </c>
      <c r="H15611">
        <v>1</v>
      </c>
      <c r="K15611" s="16">
        <f t="shared" si="783"/>
        <v>125190</v>
      </c>
      <c r="L15611" s="16">
        <f t="shared" si="780"/>
        <v>131778.94736842104</v>
      </c>
      <c r="M15611" s="16">
        <f t="shared" si="784"/>
        <v>149748.80382775117</v>
      </c>
      <c r="N15611" t="e">
        <f>INDEX(XML!$A$2:$R$782,MATCH(C15611,XML!$D$2:$D$737,0),2)</f>
        <v>#N/A</v>
      </c>
    </row>
    <row r="15612" spans="1:14" ht="67.5" x14ac:dyDescent="0.2">
      <c r="A15612">
        <v>59885</v>
      </c>
      <c r="B15612" t="s">
        <v>17395</v>
      </c>
      <c r="C15612" s="15" t="s">
        <v>17396</v>
      </c>
      <c r="D15612" s="15" t="s">
        <v>39817</v>
      </c>
      <c r="E15612">
        <v>68000</v>
      </c>
      <c r="F15612">
        <v>100000</v>
      </c>
      <c r="K15612" s="16">
        <f t="shared" si="783"/>
        <v>72760</v>
      </c>
      <c r="L15612" s="16">
        <f t="shared" si="780"/>
        <v>76589.473684210519</v>
      </c>
      <c r="M15612" s="16">
        <f t="shared" si="784"/>
        <v>87033.492822966495</v>
      </c>
      <c r="N15612" t="e">
        <f>INDEX(XML!$A$2:$R$782,MATCH(C15612,XML!$D$2:$D$737,0),2)</f>
        <v>#N/A</v>
      </c>
    </row>
    <row r="15613" spans="1:14" ht="56.25" x14ac:dyDescent="0.2">
      <c r="A15613">
        <v>59979</v>
      </c>
      <c r="B15613" t="s">
        <v>17389</v>
      </c>
      <c r="C15613" s="15" t="s">
        <v>17390</v>
      </c>
      <c r="D15613" s="15" t="s">
        <v>39818</v>
      </c>
      <c r="E15613">
        <v>21150</v>
      </c>
      <c r="F15613">
        <v>28000</v>
      </c>
      <c r="H15613">
        <v>28</v>
      </c>
      <c r="K15613" s="16">
        <f t="shared" si="783"/>
        <v>23688</v>
      </c>
      <c r="L15613" s="16">
        <f t="shared" si="780"/>
        <v>24934.736842105263</v>
      </c>
      <c r="M15613" s="16">
        <f t="shared" si="784"/>
        <v>28334.928229665071</v>
      </c>
      <c r="N15613" t="e">
        <f>INDEX(XML!$A$2:$R$782,MATCH(C15613,XML!$D$2:$D$737,0),2)</f>
        <v>#N/A</v>
      </c>
    </row>
    <row r="15614" spans="1:14" ht="67.5" x14ac:dyDescent="0.2">
      <c r="A15614">
        <v>59909</v>
      </c>
      <c r="B15614" t="s">
        <v>29224</v>
      </c>
      <c r="C15614" s="15" t="s">
        <v>29225</v>
      </c>
      <c r="D15614" s="15" t="s">
        <v>39819</v>
      </c>
      <c r="E15614">
        <v>119000</v>
      </c>
      <c r="F15614">
        <v>153000</v>
      </c>
      <c r="H15614">
        <v>2</v>
      </c>
      <c r="K15614" s="16">
        <f t="shared" si="783"/>
        <v>127330</v>
      </c>
      <c r="L15614" s="16">
        <f t="shared" si="780"/>
        <v>134031.57894736843</v>
      </c>
      <c r="M15614" s="16">
        <f t="shared" si="784"/>
        <v>152308.61244019141</v>
      </c>
      <c r="N15614" t="e">
        <f>INDEX(XML!$A$2:$R$782,MATCH(C15614,XML!$D$2:$D$737,0),2)</f>
        <v>#N/A</v>
      </c>
    </row>
    <row r="15615" spans="1:14" ht="67.5" x14ac:dyDescent="0.2">
      <c r="A15615">
        <v>59914</v>
      </c>
      <c r="B15615" t="s">
        <v>23598</v>
      </c>
      <c r="C15615" s="15" t="s">
        <v>23599</v>
      </c>
      <c r="D15615" s="15" t="s">
        <v>39820</v>
      </c>
      <c r="E15615">
        <v>64000</v>
      </c>
      <c r="F15615">
        <v>84000</v>
      </c>
      <c r="H15615">
        <v>11</v>
      </c>
      <c r="K15615" s="16">
        <f t="shared" si="783"/>
        <v>68480</v>
      </c>
      <c r="L15615" s="16">
        <f t="shared" si="780"/>
        <v>72084.210526315786</v>
      </c>
      <c r="M15615" s="16">
        <f t="shared" si="784"/>
        <v>81913.875598086117</v>
      </c>
      <c r="N15615" t="e">
        <f>INDEX(XML!$A$2:$R$782,MATCH(C15615,XML!$D$2:$D$737,0),2)</f>
        <v>#N/A</v>
      </c>
    </row>
    <row r="15616" spans="1:14" ht="78.75" x14ac:dyDescent="0.2">
      <c r="A15616">
        <v>59867</v>
      </c>
      <c r="B15616" t="s">
        <v>17417</v>
      </c>
      <c r="C15616" s="15" t="s">
        <v>17418</v>
      </c>
      <c r="D15616" s="15" t="s">
        <v>39821</v>
      </c>
      <c r="E15616">
        <v>51000</v>
      </c>
      <c r="F15616">
        <v>85294</v>
      </c>
      <c r="H15616" t="s">
        <v>746</v>
      </c>
      <c r="K15616" s="16">
        <f t="shared" si="783"/>
        <v>54570</v>
      </c>
      <c r="L15616" s="16">
        <f t="shared" si="780"/>
        <v>57442.105263157893</v>
      </c>
      <c r="M15616" s="16">
        <f t="shared" si="784"/>
        <v>65275.119617224882</v>
      </c>
      <c r="N15616" t="e">
        <f>INDEX(XML!$A$2:$R$782,MATCH(C15616,XML!$D$2:$D$737,0),2)</f>
        <v>#N/A</v>
      </c>
    </row>
    <row r="15617" spans="1:14" ht="78.75" x14ac:dyDescent="0.2">
      <c r="A15617">
        <v>59869</v>
      </c>
      <c r="B15617" t="s">
        <v>17415</v>
      </c>
      <c r="C15617" s="15" t="s">
        <v>17416</v>
      </c>
      <c r="D15617" s="15" t="s">
        <v>39822</v>
      </c>
      <c r="E15617">
        <v>90000</v>
      </c>
      <c r="F15617">
        <v>145882</v>
      </c>
      <c r="H15617" t="s">
        <v>746</v>
      </c>
      <c r="K15617" s="16">
        <f t="shared" si="783"/>
        <v>96300</v>
      </c>
      <c r="L15617" s="16">
        <f t="shared" si="780"/>
        <v>101368.42105263157</v>
      </c>
      <c r="M15617" s="16">
        <f t="shared" si="784"/>
        <v>115191.3875598086</v>
      </c>
      <c r="N15617" t="e">
        <f>INDEX(XML!$A$2:$R$782,MATCH(C15617,XML!$D$2:$D$737,0),2)</f>
        <v>#N/A</v>
      </c>
    </row>
    <row r="15618" spans="1:14" ht="78.75" x14ac:dyDescent="0.2">
      <c r="A15618">
        <v>59870</v>
      </c>
      <c r="B15618" t="s">
        <v>17413</v>
      </c>
      <c r="C15618" s="15" t="s">
        <v>17414</v>
      </c>
      <c r="D15618" s="15" t="s">
        <v>39823</v>
      </c>
      <c r="E15618">
        <v>90000</v>
      </c>
      <c r="F15618">
        <v>145882</v>
      </c>
      <c r="H15618" t="s">
        <v>746</v>
      </c>
      <c r="K15618" s="16">
        <f t="shared" si="783"/>
        <v>96300</v>
      </c>
      <c r="L15618" s="16">
        <f t="shared" si="780"/>
        <v>101368.42105263157</v>
      </c>
      <c r="M15618" s="16">
        <f t="shared" si="784"/>
        <v>115191.3875598086</v>
      </c>
      <c r="N15618" t="e">
        <f>INDEX(XML!$A$2:$R$782,MATCH(C15618,XML!$D$2:$D$737,0),2)</f>
        <v>#N/A</v>
      </c>
    </row>
    <row r="15619" spans="1:14" ht="78.75" x14ac:dyDescent="0.2">
      <c r="A15619">
        <v>59871</v>
      </c>
      <c r="B15619" t="s">
        <v>17411</v>
      </c>
      <c r="C15619" s="15" t="s">
        <v>17412</v>
      </c>
      <c r="D15619" s="15" t="s">
        <v>39824</v>
      </c>
      <c r="E15619">
        <v>90000</v>
      </c>
      <c r="F15619">
        <v>145882</v>
      </c>
      <c r="H15619" t="s">
        <v>746</v>
      </c>
      <c r="K15619" s="16">
        <f t="shared" ref="K15619:K15628" si="785">IF(E15619&gt;49999,E15619+E15619*0.07,IF(E15619&lt;=49999,E15619+E15619*0.12))</f>
        <v>96300</v>
      </c>
      <c r="L15619" s="16">
        <f t="shared" si="780"/>
        <v>101368.42105263157</v>
      </c>
      <c r="M15619" s="16">
        <f t="shared" ref="M15619:M15628" si="786">IF(COUNTIF(C15619,"*Dahua*"),F15619-10,L15619*100/88)</f>
        <v>115191.3875598086</v>
      </c>
      <c r="N15619" t="e">
        <f>INDEX(XML!$A$2:$R$782,MATCH(C15619,XML!$D$2:$D$737,0),2)</f>
        <v>#N/A</v>
      </c>
    </row>
    <row r="15620" spans="1:14" ht="56.25" x14ac:dyDescent="0.2">
      <c r="A15620">
        <v>59902</v>
      </c>
      <c r="B15620" t="s">
        <v>34661</v>
      </c>
      <c r="C15620" s="15" t="s">
        <v>34662</v>
      </c>
      <c r="D15620" s="15" t="s">
        <v>34663</v>
      </c>
      <c r="E15620">
        <v>57500</v>
      </c>
      <c r="F15620">
        <v>75000</v>
      </c>
      <c r="H15620" t="s">
        <v>746</v>
      </c>
      <c r="K15620" s="16">
        <f t="shared" si="785"/>
        <v>61525</v>
      </c>
      <c r="L15620" s="16">
        <f t="shared" si="780"/>
        <v>64763.15789473684</v>
      </c>
      <c r="M15620" s="16">
        <f t="shared" si="786"/>
        <v>73594.497607655489</v>
      </c>
      <c r="N15620" t="e">
        <f>INDEX(XML!$A$2:$R$782,MATCH(C15620,XML!$D$2:$D$737,0),2)</f>
        <v>#N/A</v>
      </c>
    </row>
    <row r="15621" spans="1:14" ht="56.25" x14ac:dyDescent="0.2">
      <c r="A15621">
        <v>59903</v>
      </c>
      <c r="B15621" t="s">
        <v>34664</v>
      </c>
      <c r="C15621" s="15" t="s">
        <v>34665</v>
      </c>
      <c r="D15621" s="15" t="s">
        <v>39825</v>
      </c>
      <c r="E15621">
        <v>75000</v>
      </c>
      <c r="F15621">
        <v>98000</v>
      </c>
      <c r="H15621">
        <v>33</v>
      </c>
      <c r="K15621" s="16">
        <f t="shared" si="785"/>
        <v>80250</v>
      </c>
      <c r="L15621" s="16">
        <f t="shared" ref="L15621:L15684" si="787">K15621*100/95</f>
        <v>84473.68421052632</v>
      </c>
      <c r="M15621" s="16">
        <f t="shared" si="786"/>
        <v>95992.822966507185</v>
      </c>
      <c r="N15621" t="e">
        <f>INDEX(XML!$A$2:$R$782,MATCH(C15621,XML!$D$2:$D$737,0),2)</f>
        <v>#N/A</v>
      </c>
    </row>
    <row r="15622" spans="1:14" ht="56.25" x14ac:dyDescent="0.2">
      <c r="A15622">
        <v>59904</v>
      </c>
      <c r="B15622" t="s">
        <v>34666</v>
      </c>
      <c r="C15622" s="15" t="s">
        <v>34667</v>
      </c>
      <c r="D15622" s="15" t="s">
        <v>39826</v>
      </c>
      <c r="E15622">
        <v>75000</v>
      </c>
      <c r="F15622">
        <v>98000</v>
      </c>
      <c r="H15622">
        <v>29</v>
      </c>
      <c r="K15622" s="16">
        <f t="shared" si="785"/>
        <v>80250</v>
      </c>
      <c r="L15622" s="16">
        <f t="shared" si="787"/>
        <v>84473.68421052632</v>
      </c>
      <c r="M15622" s="16">
        <f t="shared" si="786"/>
        <v>95992.822966507185</v>
      </c>
      <c r="N15622" t="e">
        <f>INDEX(XML!$A$2:$R$782,MATCH(C15622,XML!$D$2:$D$737,0),2)</f>
        <v>#N/A</v>
      </c>
    </row>
    <row r="15623" spans="1:14" ht="56.25" x14ac:dyDescent="0.2">
      <c r="A15623">
        <v>59905</v>
      </c>
      <c r="B15623" t="s">
        <v>34668</v>
      </c>
      <c r="C15623" s="15" t="s">
        <v>34669</v>
      </c>
      <c r="D15623" s="15" t="s">
        <v>39827</v>
      </c>
      <c r="E15623">
        <v>75000</v>
      </c>
      <c r="F15623">
        <v>98000</v>
      </c>
      <c r="H15623">
        <v>35</v>
      </c>
      <c r="K15623" s="16">
        <f t="shared" si="785"/>
        <v>80250</v>
      </c>
      <c r="L15623" s="16">
        <f t="shared" si="787"/>
        <v>84473.68421052632</v>
      </c>
      <c r="M15623" s="16">
        <f t="shared" si="786"/>
        <v>95992.822966507185</v>
      </c>
      <c r="N15623" t="e">
        <f>INDEX(XML!$A$2:$R$782,MATCH(C15623,XML!$D$2:$D$737,0),2)</f>
        <v>#N/A</v>
      </c>
    </row>
    <row r="15624" spans="1:14" ht="67.5" x14ac:dyDescent="0.2">
      <c r="A15624">
        <v>59900</v>
      </c>
      <c r="B15624" t="s">
        <v>17391</v>
      </c>
      <c r="C15624" s="15" t="s">
        <v>17392</v>
      </c>
      <c r="D15624" s="15" t="s">
        <v>29924</v>
      </c>
      <c r="E15624">
        <v>62000</v>
      </c>
      <c r="F15624">
        <v>91000</v>
      </c>
      <c r="H15624">
        <v>31</v>
      </c>
      <c r="K15624" s="16">
        <f t="shared" si="785"/>
        <v>66340</v>
      </c>
      <c r="L15624" s="16">
        <f t="shared" si="787"/>
        <v>69831.578947368427</v>
      </c>
      <c r="M15624" s="16">
        <f t="shared" si="786"/>
        <v>79354.066985645943</v>
      </c>
      <c r="N15624" t="e">
        <f>INDEX(XML!$A$2:$R$782,MATCH(C15624,XML!$D$2:$D$737,0),2)</f>
        <v>#N/A</v>
      </c>
    </row>
    <row r="15625" spans="1:14" ht="67.5" x14ac:dyDescent="0.2">
      <c r="A15625">
        <v>59899</v>
      </c>
      <c r="B15625" t="s">
        <v>17393</v>
      </c>
      <c r="C15625" s="15" t="s">
        <v>17394</v>
      </c>
      <c r="D15625" s="15" t="s">
        <v>29067</v>
      </c>
      <c r="E15625">
        <v>68000</v>
      </c>
      <c r="F15625">
        <v>99000</v>
      </c>
      <c r="H15625" t="s">
        <v>746</v>
      </c>
      <c r="K15625" s="16">
        <f t="shared" si="785"/>
        <v>72760</v>
      </c>
      <c r="L15625" s="16">
        <f t="shared" si="787"/>
        <v>76589.473684210519</v>
      </c>
      <c r="M15625" s="16">
        <f t="shared" si="786"/>
        <v>87033.492822966495</v>
      </c>
      <c r="N15625" t="e">
        <f>INDEX(XML!$A$2:$R$782,MATCH(C15625,XML!$D$2:$D$737,0),2)</f>
        <v>#N/A</v>
      </c>
    </row>
    <row r="15626" spans="1:14" ht="67.5" x14ac:dyDescent="0.2">
      <c r="A15626">
        <v>79137</v>
      </c>
      <c r="B15626" t="s">
        <v>37190</v>
      </c>
      <c r="C15626" s="15" t="s">
        <v>37191</v>
      </c>
      <c r="D15626" s="15" t="s">
        <v>42802</v>
      </c>
      <c r="E15626">
        <v>16300</v>
      </c>
      <c r="F15626">
        <v>22000</v>
      </c>
      <c r="H15626" t="s">
        <v>746</v>
      </c>
      <c r="K15626" s="16">
        <f t="shared" si="785"/>
        <v>18256</v>
      </c>
      <c r="L15626" s="16">
        <f t="shared" si="787"/>
        <v>19216.842105263157</v>
      </c>
      <c r="M15626" s="16">
        <f t="shared" si="786"/>
        <v>21837.320574162677</v>
      </c>
      <c r="N15626" t="e">
        <f>INDEX(XML!$A$2:$R$782,MATCH(C15626,XML!$D$2:$D$737,0),2)</f>
        <v>#N/A</v>
      </c>
    </row>
    <row r="15627" spans="1:14" ht="67.5" x14ac:dyDescent="0.2">
      <c r="A15627">
        <v>79138</v>
      </c>
      <c r="B15627" t="s">
        <v>37192</v>
      </c>
      <c r="C15627" s="15" t="s">
        <v>37193</v>
      </c>
      <c r="D15627" s="15" t="s">
        <v>42803</v>
      </c>
      <c r="E15627">
        <v>28000</v>
      </c>
      <c r="F15627">
        <v>37000</v>
      </c>
      <c r="H15627" t="s">
        <v>746</v>
      </c>
      <c r="K15627" s="16">
        <f t="shared" si="785"/>
        <v>31360</v>
      </c>
      <c r="L15627" s="16">
        <f t="shared" si="787"/>
        <v>33010.526315789473</v>
      </c>
      <c r="M15627" s="16">
        <f t="shared" si="786"/>
        <v>37511.961722488042</v>
      </c>
      <c r="N15627" t="e">
        <f>INDEX(XML!$A$2:$R$782,MATCH(C15627,XML!$D$2:$D$737,0),2)</f>
        <v>#N/A</v>
      </c>
    </row>
    <row r="15628" spans="1:14" ht="56.25" x14ac:dyDescent="0.2">
      <c r="A15628">
        <v>79464</v>
      </c>
      <c r="B15628" t="s">
        <v>37471</v>
      </c>
      <c r="C15628" s="15" t="s">
        <v>37472</v>
      </c>
      <c r="D15628" s="15" t="s">
        <v>42804</v>
      </c>
      <c r="E15628">
        <v>150000</v>
      </c>
      <c r="F15628">
        <v>220000</v>
      </c>
      <c r="H15628">
        <v>1</v>
      </c>
      <c r="K15628" s="16">
        <f t="shared" si="785"/>
        <v>160500</v>
      </c>
      <c r="L15628" s="16">
        <f t="shared" si="787"/>
        <v>168947.36842105264</v>
      </c>
      <c r="M15628" s="16">
        <f t="shared" si="786"/>
        <v>191985.64593301437</v>
      </c>
      <c r="N15628" t="e">
        <f>INDEX(XML!$A$2:$R$782,MATCH(C15628,XML!$D$2:$D$737,0),2)</f>
        <v>#N/A</v>
      </c>
    </row>
    <row r="15629" spans="1:14" ht="67.5" x14ac:dyDescent="0.2">
      <c r="A15629">
        <v>62838</v>
      </c>
      <c r="B15629" t="s">
        <v>22057</v>
      </c>
      <c r="C15629" s="15" t="s">
        <v>22058</v>
      </c>
      <c r="D15629" s="15" t="s">
        <v>39828</v>
      </c>
      <c r="E15629">
        <v>43000</v>
      </c>
      <c r="F15629">
        <v>63000</v>
      </c>
      <c r="H15629">
        <v>13</v>
      </c>
      <c r="K15629" s="16">
        <f t="shared" ref="K15629:K15692" si="788">IF(E15629&gt;49999,E15629+E15629*0.07,IF(E15629&lt;=49999,E15629+E15629*0.12))</f>
        <v>48160</v>
      </c>
      <c r="L15629" s="16">
        <f t="shared" si="787"/>
        <v>50694.73684210526</v>
      </c>
      <c r="M15629" s="16">
        <f t="shared" ref="M15629:M15692" si="789">IF(COUNTIF(C15629,"*Dahua*"),F15629-10,L15629*100/88)</f>
        <v>57607.655502392336</v>
      </c>
      <c r="N15629" t="e">
        <f>INDEX(XML!$A$2:$R$782,MATCH(C15629,XML!$D$2:$D$737,0),2)</f>
        <v>#N/A</v>
      </c>
    </row>
    <row r="15630" spans="1:14" ht="101.25" x14ac:dyDescent="0.2">
      <c r="A15630">
        <v>62949</v>
      </c>
      <c r="B15630" t="s">
        <v>20504</v>
      </c>
      <c r="C15630" s="15" t="s">
        <v>20505</v>
      </c>
      <c r="D15630" s="15" t="s">
        <v>39829</v>
      </c>
      <c r="E15630">
        <v>63000</v>
      </c>
      <c r="F15630">
        <v>81000</v>
      </c>
      <c r="H15630">
        <v>9</v>
      </c>
      <c r="K15630" s="16">
        <f t="shared" si="788"/>
        <v>67410</v>
      </c>
      <c r="L15630" s="16">
        <f t="shared" si="787"/>
        <v>70957.894736842107</v>
      </c>
      <c r="M15630" s="16">
        <f t="shared" si="789"/>
        <v>80633.971291866023</v>
      </c>
      <c r="N15630" t="e">
        <f>INDEX(XML!$A$2:$R$782,MATCH(C15630,XML!$D$2:$D$737,0),2)</f>
        <v>#N/A</v>
      </c>
    </row>
    <row r="15631" spans="1:14" ht="78.75" x14ac:dyDescent="0.2">
      <c r="A15631">
        <v>62950</v>
      </c>
      <c r="B15631" t="s">
        <v>20506</v>
      </c>
      <c r="C15631" s="15" t="s">
        <v>20507</v>
      </c>
      <c r="D15631" s="15" t="s">
        <v>39830</v>
      </c>
      <c r="E15631">
        <v>36000</v>
      </c>
      <c r="F15631">
        <v>52000</v>
      </c>
      <c r="H15631">
        <v>19</v>
      </c>
      <c r="K15631" s="16">
        <f t="shared" si="788"/>
        <v>40320</v>
      </c>
      <c r="L15631" s="16">
        <f t="shared" si="787"/>
        <v>42442.105263157893</v>
      </c>
      <c r="M15631" s="16">
        <f t="shared" si="789"/>
        <v>48229.665071770338</v>
      </c>
      <c r="N15631" t="e">
        <f>INDEX(XML!$A$2:$R$782,MATCH(C15631,XML!$D$2:$D$737,0),2)</f>
        <v>#N/A</v>
      </c>
    </row>
    <row r="15632" spans="1:14" ht="78.75" x14ac:dyDescent="0.2">
      <c r="A15632">
        <v>62953</v>
      </c>
      <c r="B15632" t="s">
        <v>20508</v>
      </c>
      <c r="C15632" s="15" t="s">
        <v>20509</v>
      </c>
      <c r="D15632" s="15" t="s">
        <v>39831</v>
      </c>
      <c r="E15632">
        <v>41000</v>
      </c>
      <c r="F15632">
        <v>52000</v>
      </c>
      <c r="H15632">
        <v>14</v>
      </c>
      <c r="K15632" s="16">
        <f t="shared" si="788"/>
        <v>45920</v>
      </c>
      <c r="L15632" s="16">
        <f t="shared" si="787"/>
        <v>48336.84210526316</v>
      </c>
      <c r="M15632" s="16">
        <f t="shared" si="789"/>
        <v>54928.229665071776</v>
      </c>
      <c r="N15632" t="e">
        <f>INDEX(XML!$A$2:$R$782,MATCH(C15632,XML!$D$2:$D$737,0),2)</f>
        <v>#N/A</v>
      </c>
    </row>
    <row r="15633" spans="1:14" ht="78.75" x14ac:dyDescent="0.2">
      <c r="A15633">
        <v>62952</v>
      </c>
      <c r="B15633" t="s">
        <v>20510</v>
      </c>
      <c r="C15633" s="15" t="s">
        <v>20511</v>
      </c>
      <c r="D15633" s="15" t="s">
        <v>39832</v>
      </c>
      <c r="E15633">
        <v>41000</v>
      </c>
      <c r="F15633">
        <v>61000</v>
      </c>
      <c r="H15633">
        <v>17</v>
      </c>
      <c r="K15633" s="16">
        <f t="shared" si="788"/>
        <v>45920</v>
      </c>
      <c r="L15633" s="16">
        <f t="shared" si="787"/>
        <v>48336.84210526316</v>
      </c>
      <c r="M15633" s="16">
        <f t="shared" si="789"/>
        <v>54928.229665071776</v>
      </c>
      <c r="N15633" t="e">
        <f>INDEX(XML!$A$2:$R$782,MATCH(C15633,XML!$D$2:$D$737,0),2)</f>
        <v>#N/A</v>
      </c>
    </row>
    <row r="15634" spans="1:14" ht="78.75" x14ac:dyDescent="0.2">
      <c r="A15634">
        <v>62951</v>
      </c>
      <c r="B15634" t="s">
        <v>20512</v>
      </c>
      <c r="C15634" s="15" t="s">
        <v>20513</v>
      </c>
      <c r="D15634" s="15" t="s">
        <v>39833</v>
      </c>
      <c r="E15634">
        <v>41000</v>
      </c>
      <c r="F15634">
        <v>61000</v>
      </c>
      <c r="H15634">
        <v>15</v>
      </c>
      <c r="K15634" s="16">
        <f t="shared" si="788"/>
        <v>45920</v>
      </c>
      <c r="L15634" s="16">
        <f t="shared" si="787"/>
        <v>48336.84210526316</v>
      </c>
      <c r="M15634" s="16">
        <f t="shared" si="789"/>
        <v>54928.229665071776</v>
      </c>
      <c r="N15634" t="e">
        <f>INDEX(XML!$A$2:$R$782,MATCH(C15634,XML!$D$2:$D$737,0),2)</f>
        <v>#N/A</v>
      </c>
    </row>
    <row r="15635" spans="1:14" ht="78.75" x14ac:dyDescent="0.2">
      <c r="A15635">
        <v>61130</v>
      </c>
      <c r="B15635" t="s">
        <v>19750</v>
      </c>
      <c r="C15635" s="15" t="s">
        <v>19751</v>
      </c>
      <c r="D15635" s="15" t="s">
        <v>39834</v>
      </c>
      <c r="E15635">
        <v>46000</v>
      </c>
      <c r="F15635">
        <v>67000</v>
      </c>
      <c r="H15635">
        <v>4</v>
      </c>
      <c r="K15635" s="16">
        <f t="shared" si="788"/>
        <v>51520</v>
      </c>
      <c r="L15635" s="16">
        <f t="shared" si="787"/>
        <v>54231.57894736842</v>
      </c>
      <c r="M15635" s="16">
        <f t="shared" si="789"/>
        <v>61626.794258373207</v>
      </c>
      <c r="N15635" t="e">
        <f>INDEX(XML!$A$2:$R$782,MATCH(C15635,XML!$D$2:$D$737,0),2)</f>
        <v>#N/A</v>
      </c>
    </row>
    <row r="15636" spans="1:14" ht="78.75" x14ac:dyDescent="0.2">
      <c r="A15636">
        <v>61129</v>
      </c>
      <c r="B15636" t="s">
        <v>19752</v>
      </c>
      <c r="C15636" s="15" t="s">
        <v>19753</v>
      </c>
      <c r="D15636" s="15" t="s">
        <v>39835</v>
      </c>
      <c r="E15636">
        <v>57000</v>
      </c>
      <c r="F15636">
        <v>83000</v>
      </c>
      <c r="H15636">
        <v>3</v>
      </c>
      <c r="K15636" s="16">
        <f t="shared" si="788"/>
        <v>60990</v>
      </c>
      <c r="L15636" s="16">
        <f t="shared" si="787"/>
        <v>64200</v>
      </c>
      <c r="M15636" s="16">
        <f t="shared" si="789"/>
        <v>72954.545454545456</v>
      </c>
      <c r="N15636" t="e">
        <f>INDEX(XML!$A$2:$R$782,MATCH(C15636,XML!$D$2:$D$737,0),2)</f>
        <v>#N/A</v>
      </c>
    </row>
    <row r="15637" spans="1:14" ht="78.75" x14ac:dyDescent="0.2">
      <c r="A15637">
        <v>61128</v>
      </c>
      <c r="B15637" t="s">
        <v>19754</v>
      </c>
      <c r="C15637" s="15" t="s">
        <v>19755</v>
      </c>
      <c r="D15637" s="15" t="s">
        <v>39836</v>
      </c>
      <c r="E15637">
        <v>56000</v>
      </c>
      <c r="F15637">
        <v>82000</v>
      </c>
      <c r="H15637">
        <v>2</v>
      </c>
      <c r="K15637" s="16">
        <f t="shared" si="788"/>
        <v>59920</v>
      </c>
      <c r="L15637" s="16">
        <f t="shared" si="787"/>
        <v>63073.684210526313</v>
      </c>
      <c r="M15637" s="16">
        <f t="shared" si="789"/>
        <v>71674.641148325347</v>
      </c>
      <c r="N15637" t="e">
        <f>INDEX(XML!$A$2:$R$782,MATCH(C15637,XML!$D$2:$D$737,0),2)</f>
        <v>#N/A</v>
      </c>
    </row>
    <row r="15638" spans="1:14" ht="78.75" x14ac:dyDescent="0.2">
      <c r="A15638">
        <v>61127</v>
      </c>
      <c r="B15638" t="s">
        <v>19756</v>
      </c>
      <c r="C15638" s="15" t="s">
        <v>19757</v>
      </c>
      <c r="D15638" s="15" t="s">
        <v>39837</v>
      </c>
      <c r="E15638">
        <v>57000</v>
      </c>
      <c r="F15638">
        <v>84000</v>
      </c>
      <c r="H15638">
        <v>3</v>
      </c>
      <c r="K15638" s="16">
        <f t="shared" si="788"/>
        <v>60990</v>
      </c>
      <c r="L15638" s="16">
        <f t="shared" si="787"/>
        <v>64200</v>
      </c>
      <c r="M15638" s="16">
        <f t="shared" si="789"/>
        <v>72954.545454545456</v>
      </c>
      <c r="N15638" t="e">
        <f>INDEX(XML!$A$2:$R$782,MATCH(C15638,XML!$D$2:$D$737,0),2)</f>
        <v>#N/A</v>
      </c>
    </row>
    <row r="15639" spans="1:14" ht="56.25" x14ac:dyDescent="0.2">
      <c r="A15639">
        <v>65552</v>
      </c>
      <c r="B15639" t="s">
        <v>27125</v>
      </c>
      <c r="C15639" s="15" t="s">
        <v>27126</v>
      </c>
      <c r="D15639" s="15" t="s">
        <v>29925</v>
      </c>
      <c r="E15639">
        <v>143000</v>
      </c>
      <c r="F15639">
        <v>185000</v>
      </c>
      <c r="H15639">
        <v>5</v>
      </c>
      <c r="K15639" s="16">
        <f t="shared" si="788"/>
        <v>153010</v>
      </c>
      <c r="L15639" s="16">
        <f t="shared" si="787"/>
        <v>161063.15789473685</v>
      </c>
      <c r="M15639" s="16">
        <f t="shared" si="789"/>
        <v>183026.31578947371</v>
      </c>
      <c r="N15639" t="e">
        <f>INDEX(XML!$A$2:$R$782,MATCH(C15639,XML!$D$2:$D$737,0),2)</f>
        <v>#N/A</v>
      </c>
    </row>
    <row r="15640" spans="1:14" ht="67.5" x14ac:dyDescent="0.2">
      <c r="A15640">
        <v>59644</v>
      </c>
      <c r="B15640" t="s">
        <v>34670</v>
      </c>
      <c r="C15640" s="15" t="s">
        <v>34671</v>
      </c>
      <c r="D15640" s="15" t="s">
        <v>39838</v>
      </c>
      <c r="E15640">
        <v>70000</v>
      </c>
      <c r="F15640">
        <v>90000</v>
      </c>
      <c r="K15640" s="16">
        <f t="shared" si="788"/>
        <v>74900</v>
      </c>
      <c r="L15640" s="16">
        <f t="shared" si="787"/>
        <v>78842.105263157893</v>
      </c>
      <c r="M15640" s="16">
        <f t="shared" si="789"/>
        <v>89593.301435406698</v>
      </c>
      <c r="N15640" t="e">
        <f>INDEX(XML!$A$2:$R$782,MATCH(C15640,XML!$D$2:$D$737,0),2)</f>
        <v>#N/A</v>
      </c>
    </row>
    <row r="15641" spans="1:14" ht="56.25" x14ac:dyDescent="0.2">
      <c r="A15641">
        <v>64648</v>
      </c>
      <c r="B15641" t="s">
        <v>22539</v>
      </c>
      <c r="C15641" s="15" t="s">
        <v>22540</v>
      </c>
      <c r="D15641" s="15" t="s">
        <v>29926</v>
      </c>
      <c r="E15641">
        <v>72000</v>
      </c>
      <c r="F15641">
        <v>90000</v>
      </c>
      <c r="K15641" s="16">
        <f t="shared" si="788"/>
        <v>77040</v>
      </c>
      <c r="L15641" s="16">
        <f t="shared" si="787"/>
        <v>81094.736842105267</v>
      </c>
      <c r="M15641" s="16">
        <f t="shared" si="789"/>
        <v>92153.110047846902</v>
      </c>
      <c r="N15641" t="e">
        <f>INDEX(XML!$A$2:$R$782,MATCH(C15641,XML!$D$2:$D$737,0),2)</f>
        <v>#N/A</v>
      </c>
    </row>
    <row r="15642" spans="1:14" ht="56.25" x14ac:dyDescent="0.2">
      <c r="A15642">
        <v>64649</v>
      </c>
      <c r="B15642" t="s">
        <v>34672</v>
      </c>
      <c r="C15642" s="15" t="s">
        <v>34673</v>
      </c>
      <c r="D15642" s="15" t="s">
        <v>34674</v>
      </c>
      <c r="E15642">
        <v>116500</v>
      </c>
      <c r="F15642">
        <v>152000</v>
      </c>
      <c r="K15642" s="16">
        <f t="shared" si="788"/>
        <v>124655</v>
      </c>
      <c r="L15642" s="16">
        <f t="shared" si="787"/>
        <v>131215.78947368421</v>
      </c>
      <c r="M15642" s="16">
        <f t="shared" si="789"/>
        <v>149108.85167464113</v>
      </c>
      <c r="N15642" t="e">
        <f>INDEX(XML!$A$2:$R$782,MATCH(C15642,XML!$D$2:$D$737,0),2)</f>
        <v>#N/A</v>
      </c>
    </row>
    <row r="15643" spans="1:14" ht="90" x14ac:dyDescent="0.2">
      <c r="A15643">
        <v>63876</v>
      </c>
      <c r="B15643" t="s">
        <v>22059</v>
      </c>
      <c r="C15643" s="15" t="s">
        <v>22060</v>
      </c>
      <c r="D15643" s="15" t="s">
        <v>42805</v>
      </c>
      <c r="E15643">
        <v>36000</v>
      </c>
      <c r="F15643">
        <v>53000</v>
      </c>
      <c r="H15643" t="s">
        <v>746</v>
      </c>
      <c r="K15643" s="16">
        <f t="shared" si="788"/>
        <v>40320</v>
      </c>
      <c r="L15643" s="16">
        <f t="shared" si="787"/>
        <v>42442.105263157893</v>
      </c>
      <c r="M15643" s="16">
        <f t="shared" si="789"/>
        <v>48229.665071770338</v>
      </c>
      <c r="N15643" t="e">
        <f>INDEX(XML!$A$2:$R$782,MATCH(C15643,XML!$D$2:$D$737,0),2)</f>
        <v>#N/A</v>
      </c>
    </row>
    <row r="15644" spans="1:14" ht="90" x14ac:dyDescent="0.2">
      <c r="A15644">
        <v>64357</v>
      </c>
      <c r="B15644" t="s">
        <v>22061</v>
      </c>
      <c r="C15644" s="15" t="s">
        <v>22062</v>
      </c>
      <c r="D15644" s="15" t="s">
        <v>42806</v>
      </c>
      <c r="E15644">
        <v>44000</v>
      </c>
      <c r="F15644">
        <v>58000</v>
      </c>
      <c r="H15644" t="s">
        <v>746</v>
      </c>
      <c r="K15644" s="16">
        <f t="shared" si="788"/>
        <v>49280</v>
      </c>
      <c r="L15644" s="16">
        <f t="shared" si="787"/>
        <v>51873.684210526313</v>
      </c>
      <c r="M15644" s="16">
        <f t="shared" si="789"/>
        <v>58947.368421052626</v>
      </c>
      <c r="N15644" t="e">
        <f>INDEX(XML!$A$2:$R$782,MATCH(C15644,XML!$D$2:$D$737,0),2)</f>
        <v>#N/A</v>
      </c>
    </row>
    <row r="15645" spans="1:14" ht="90" x14ac:dyDescent="0.2">
      <c r="A15645">
        <v>64356</v>
      </c>
      <c r="B15645" t="s">
        <v>22063</v>
      </c>
      <c r="C15645" s="15" t="s">
        <v>22064</v>
      </c>
      <c r="D15645" s="15" t="s">
        <v>42807</v>
      </c>
      <c r="E15645">
        <v>45000</v>
      </c>
      <c r="F15645">
        <v>66000</v>
      </c>
      <c r="H15645">
        <v>44</v>
      </c>
      <c r="K15645" s="16">
        <f t="shared" si="788"/>
        <v>50400</v>
      </c>
      <c r="L15645" s="16">
        <f t="shared" si="787"/>
        <v>53052.631578947367</v>
      </c>
      <c r="M15645" s="16">
        <f t="shared" si="789"/>
        <v>60287.081339712924</v>
      </c>
      <c r="N15645" t="e">
        <f>INDEX(XML!$A$2:$R$782,MATCH(C15645,XML!$D$2:$D$737,0),2)</f>
        <v>#N/A</v>
      </c>
    </row>
    <row r="15646" spans="1:14" ht="90" x14ac:dyDescent="0.2">
      <c r="A15646">
        <v>64355</v>
      </c>
      <c r="B15646" t="s">
        <v>22065</v>
      </c>
      <c r="C15646" s="15" t="s">
        <v>22066</v>
      </c>
      <c r="D15646" s="15" t="s">
        <v>42808</v>
      </c>
      <c r="E15646">
        <v>44000</v>
      </c>
      <c r="F15646">
        <v>58000</v>
      </c>
      <c r="H15646">
        <v>32</v>
      </c>
      <c r="K15646" s="16">
        <f t="shared" si="788"/>
        <v>49280</v>
      </c>
      <c r="L15646" s="16">
        <f t="shared" si="787"/>
        <v>51873.684210526313</v>
      </c>
      <c r="M15646" s="16">
        <f t="shared" si="789"/>
        <v>58947.368421052626</v>
      </c>
      <c r="N15646" t="e">
        <f>INDEX(XML!$A$2:$R$782,MATCH(C15646,XML!$D$2:$D$737,0),2)</f>
        <v>#N/A</v>
      </c>
    </row>
    <row r="15647" spans="1:14" ht="67.5" x14ac:dyDescent="0.2">
      <c r="A15647">
        <v>60954</v>
      </c>
      <c r="B15647" t="s">
        <v>19732</v>
      </c>
      <c r="C15647" s="15" t="s">
        <v>19733</v>
      </c>
      <c r="D15647" s="15" t="s">
        <v>39839</v>
      </c>
      <c r="E15647">
        <v>48000</v>
      </c>
      <c r="F15647">
        <v>70000</v>
      </c>
      <c r="K15647" s="16">
        <f t="shared" si="788"/>
        <v>53760</v>
      </c>
      <c r="L15647" s="16">
        <f t="shared" si="787"/>
        <v>56589.473684210527</v>
      </c>
      <c r="M15647" s="16">
        <f t="shared" si="789"/>
        <v>64306.220095693781</v>
      </c>
      <c r="N15647" t="e">
        <f>INDEX(XML!$A$2:$R$782,MATCH(C15647,XML!$D$2:$D$737,0),2)</f>
        <v>#N/A</v>
      </c>
    </row>
    <row r="15648" spans="1:14" ht="67.5" x14ac:dyDescent="0.2">
      <c r="A15648">
        <v>60955</v>
      </c>
      <c r="B15648" t="s">
        <v>19734</v>
      </c>
      <c r="C15648" s="15" t="s">
        <v>19735</v>
      </c>
      <c r="D15648" s="15" t="s">
        <v>39840</v>
      </c>
      <c r="E15648">
        <v>57500</v>
      </c>
      <c r="F15648">
        <v>75000</v>
      </c>
      <c r="H15648">
        <v>50</v>
      </c>
      <c r="K15648" s="16">
        <f t="shared" si="788"/>
        <v>61525</v>
      </c>
      <c r="L15648" s="16">
        <f t="shared" si="787"/>
        <v>64763.15789473684</v>
      </c>
      <c r="M15648" s="16">
        <f t="shared" si="789"/>
        <v>73594.497607655489</v>
      </c>
      <c r="N15648" t="e">
        <f>INDEX(XML!$A$2:$R$782,MATCH(C15648,XML!$D$2:$D$737,0),2)</f>
        <v>#N/A</v>
      </c>
    </row>
    <row r="15649" spans="1:14" ht="67.5" x14ac:dyDescent="0.2">
      <c r="A15649">
        <v>60958</v>
      </c>
      <c r="B15649" t="s">
        <v>19738</v>
      </c>
      <c r="C15649" s="15" t="s">
        <v>19739</v>
      </c>
      <c r="D15649" s="15" t="s">
        <v>39841</v>
      </c>
      <c r="E15649">
        <v>57500</v>
      </c>
      <c r="F15649">
        <v>75000</v>
      </c>
      <c r="H15649">
        <v>41</v>
      </c>
      <c r="K15649" s="16">
        <f t="shared" si="788"/>
        <v>61525</v>
      </c>
      <c r="L15649" s="16">
        <f t="shared" si="787"/>
        <v>64763.15789473684</v>
      </c>
      <c r="M15649" s="16">
        <f t="shared" si="789"/>
        <v>73594.497607655489</v>
      </c>
      <c r="N15649" t="e">
        <f>INDEX(XML!$A$2:$R$782,MATCH(C15649,XML!$D$2:$D$737,0),2)</f>
        <v>#N/A</v>
      </c>
    </row>
    <row r="15650" spans="1:14" ht="67.5" x14ac:dyDescent="0.2">
      <c r="A15650">
        <v>60956</v>
      </c>
      <c r="B15650" t="s">
        <v>19736</v>
      </c>
      <c r="C15650" s="15" t="s">
        <v>19737</v>
      </c>
      <c r="D15650" s="15" t="s">
        <v>39842</v>
      </c>
      <c r="E15650">
        <v>57500</v>
      </c>
      <c r="F15650">
        <v>75000</v>
      </c>
      <c r="H15650" t="s">
        <v>746</v>
      </c>
      <c r="K15650" s="16">
        <f t="shared" si="788"/>
        <v>61525</v>
      </c>
      <c r="L15650" s="16">
        <f t="shared" si="787"/>
        <v>64763.15789473684</v>
      </c>
      <c r="M15650" s="16">
        <f t="shared" si="789"/>
        <v>73594.497607655489</v>
      </c>
      <c r="N15650" t="e">
        <f>INDEX(XML!$A$2:$R$782,MATCH(C15650,XML!$D$2:$D$737,0),2)</f>
        <v>#N/A</v>
      </c>
    </row>
    <row r="15651" spans="1:14" ht="78.75" x14ac:dyDescent="0.2">
      <c r="A15651">
        <v>59645</v>
      </c>
      <c r="B15651" t="s">
        <v>19454</v>
      </c>
      <c r="C15651" s="15" t="s">
        <v>19455</v>
      </c>
      <c r="D15651" s="15" t="s">
        <v>38632</v>
      </c>
      <c r="E15651">
        <v>53000</v>
      </c>
      <c r="F15651">
        <v>77000</v>
      </c>
      <c r="H15651" t="s">
        <v>746</v>
      </c>
      <c r="K15651" s="16">
        <f t="shared" si="788"/>
        <v>56710</v>
      </c>
      <c r="L15651" s="16">
        <f t="shared" si="787"/>
        <v>59694.73684210526</v>
      </c>
      <c r="M15651" s="16">
        <f t="shared" si="789"/>
        <v>67834.928229665064</v>
      </c>
      <c r="N15651" t="e">
        <f>INDEX(XML!$A$2:$R$782,MATCH(C15651,XML!$D$2:$D$737,0),2)</f>
        <v>#N/A</v>
      </c>
    </row>
    <row r="15652" spans="1:14" ht="67.5" x14ac:dyDescent="0.2">
      <c r="A15652">
        <v>64645</v>
      </c>
      <c r="B15652" t="s">
        <v>22537</v>
      </c>
      <c r="C15652" s="15" t="s">
        <v>22538</v>
      </c>
      <c r="D15652" s="15" t="s">
        <v>42809</v>
      </c>
      <c r="E15652">
        <v>30250</v>
      </c>
      <c r="F15652">
        <v>40000</v>
      </c>
      <c r="K15652" s="16">
        <f t="shared" si="788"/>
        <v>33880</v>
      </c>
      <c r="L15652" s="16">
        <f t="shared" si="787"/>
        <v>35663.15789473684</v>
      </c>
      <c r="M15652" s="16">
        <f t="shared" si="789"/>
        <v>40526.31578947368</v>
      </c>
      <c r="N15652" t="e">
        <f>INDEX(XML!$A$2:$R$782,MATCH(C15652,XML!$D$2:$D$737,0),2)</f>
        <v>#N/A</v>
      </c>
    </row>
    <row r="15653" spans="1:14" ht="67.5" x14ac:dyDescent="0.2">
      <c r="A15653">
        <v>64646</v>
      </c>
      <c r="B15653" t="s">
        <v>24597</v>
      </c>
      <c r="C15653" s="15" t="s">
        <v>24598</v>
      </c>
      <c r="D15653" s="15" t="s">
        <v>42810</v>
      </c>
      <c r="E15653">
        <v>50000</v>
      </c>
      <c r="F15653">
        <v>63000</v>
      </c>
      <c r="K15653" s="16">
        <f t="shared" si="788"/>
        <v>53500</v>
      </c>
      <c r="L15653" s="16">
        <f t="shared" si="787"/>
        <v>56315.789473684214</v>
      </c>
      <c r="M15653" s="16">
        <f t="shared" si="789"/>
        <v>63995.215311004788</v>
      </c>
      <c r="N15653" t="e">
        <f>INDEX(XML!$A$2:$R$782,MATCH(C15653,XML!$D$2:$D$737,0),2)</f>
        <v>#N/A</v>
      </c>
    </row>
    <row r="15654" spans="1:14" ht="67.5" x14ac:dyDescent="0.2">
      <c r="A15654">
        <v>64433</v>
      </c>
      <c r="B15654" t="s">
        <v>23993</v>
      </c>
      <c r="C15654" s="15" t="s">
        <v>23994</v>
      </c>
      <c r="D15654" s="15" t="s">
        <v>29223</v>
      </c>
      <c r="E15654">
        <v>155000</v>
      </c>
      <c r="F15654">
        <v>200000</v>
      </c>
      <c r="H15654">
        <v>10</v>
      </c>
      <c r="K15654" s="16">
        <f t="shared" si="788"/>
        <v>165850</v>
      </c>
      <c r="L15654" s="16">
        <f t="shared" si="787"/>
        <v>174578.94736842104</v>
      </c>
      <c r="M15654" s="16">
        <f t="shared" si="789"/>
        <v>198385.16746411481</v>
      </c>
      <c r="N15654" t="e">
        <f>INDEX(XML!$A$2:$R$782,MATCH(C15654,XML!$D$2:$D$737,0),2)</f>
        <v>#N/A</v>
      </c>
    </row>
    <row r="15655" spans="1:14" ht="67.5" x14ac:dyDescent="0.2">
      <c r="A15655">
        <v>60960</v>
      </c>
      <c r="B15655" t="s">
        <v>25142</v>
      </c>
      <c r="C15655" s="15" t="s">
        <v>25143</v>
      </c>
      <c r="D15655" s="15" t="s">
        <v>39843</v>
      </c>
      <c r="E15655">
        <v>91500</v>
      </c>
      <c r="F15655">
        <v>110000</v>
      </c>
      <c r="H15655">
        <v>38</v>
      </c>
      <c r="K15655" s="16">
        <f t="shared" si="788"/>
        <v>97905</v>
      </c>
      <c r="L15655" s="16">
        <f t="shared" si="787"/>
        <v>103057.89473684211</v>
      </c>
      <c r="M15655" s="16">
        <f t="shared" si="789"/>
        <v>117111.24401913876</v>
      </c>
      <c r="N15655" t="e">
        <f>INDEX(XML!$A$2:$R$782,MATCH(C15655,XML!$D$2:$D$737,0),2)</f>
        <v>#N/A</v>
      </c>
    </row>
    <row r="15656" spans="1:14" ht="67.5" x14ac:dyDescent="0.2">
      <c r="A15656">
        <v>63299</v>
      </c>
      <c r="B15656" t="s">
        <v>25144</v>
      </c>
      <c r="C15656" s="15" t="s">
        <v>25145</v>
      </c>
      <c r="D15656" s="15" t="s">
        <v>39844</v>
      </c>
      <c r="E15656">
        <v>165000</v>
      </c>
      <c r="F15656">
        <v>215000</v>
      </c>
      <c r="H15656">
        <v>2</v>
      </c>
      <c r="K15656" s="16">
        <f t="shared" si="788"/>
        <v>176550</v>
      </c>
      <c r="L15656" s="16">
        <f t="shared" si="787"/>
        <v>185842.10526315789</v>
      </c>
      <c r="M15656" s="16">
        <f t="shared" si="789"/>
        <v>211184.21052631579</v>
      </c>
      <c r="N15656" t="e">
        <f>INDEX(XML!$A$2:$R$782,MATCH(C15656,XML!$D$2:$D$737,0),2)</f>
        <v>#N/A</v>
      </c>
    </row>
    <row r="15657" spans="1:14" ht="67.5" x14ac:dyDescent="0.2">
      <c r="A15657">
        <v>63300</v>
      </c>
      <c r="B15657" t="s">
        <v>25146</v>
      </c>
      <c r="C15657" s="15" t="s">
        <v>25147</v>
      </c>
      <c r="D15657" s="15" t="s">
        <v>39845</v>
      </c>
      <c r="E15657">
        <v>101000</v>
      </c>
      <c r="F15657">
        <v>132000</v>
      </c>
      <c r="K15657" s="16">
        <f t="shared" si="788"/>
        <v>108070</v>
      </c>
      <c r="L15657" s="16">
        <f t="shared" si="787"/>
        <v>113757.89473684211</v>
      </c>
      <c r="M15657" s="16">
        <f t="shared" si="789"/>
        <v>129270.33492822967</v>
      </c>
      <c r="N15657" t="e">
        <f>INDEX(XML!$A$2:$R$782,MATCH(C15657,XML!$D$2:$D$737,0),2)</f>
        <v>#N/A</v>
      </c>
    </row>
    <row r="15658" spans="1:14" ht="67.5" x14ac:dyDescent="0.2">
      <c r="A15658">
        <v>63301</v>
      </c>
      <c r="B15658" t="s">
        <v>25150</v>
      </c>
      <c r="C15658" s="15" t="s">
        <v>25151</v>
      </c>
      <c r="D15658" s="15" t="s">
        <v>39846</v>
      </c>
      <c r="E15658">
        <v>168000</v>
      </c>
      <c r="F15658">
        <v>246000</v>
      </c>
      <c r="H15658">
        <v>3</v>
      </c>
      <c r="K15658" s="16">
        <f t="shared" si="788"/>
        <v>179760</v>
      </c>
      <c r="L15658" s="16">
        <f t="shared" si="787"/>
        <v>189221.05263157896</v>
      </c>
      <c r="M15658" s="16">
        <f t="shared" si="789"/>
        <v>215023.9234449761</v>
      </c>
      <c r="N15658" t="e">
        <f>INDEX(XML!$A$2:$R$782,MATCH(C15658,XML!$D$2:$D$737,0),2)</f>
        <v>#N/A</v>
      </c>
    </row>
    <row r="15659" spans="1:14" ht="67.5" x14ac:dyDescent="0.2">
      <c r="A15659">
        <v>63302</v>
      </c>
      <c r="B15659" t="s">
        <v>25148</v>
      </c>
      <c r="C15659" s="15" t="s">
        <v>25149</v>
      </c>
      <c r="D15659" s="15" t="s">
        <v>39847</v>
      </c>
      <c r="E15659">
        <v>168000</v>
      </c>
      <c r="F15659">
        <v>246000</v>
      </c>
      <c r="H15659">
        <v>3</v>
      </c>
      <c r="K15659" s="16">
        <f t="shared" si="788"/>
        <v>179760</v>
      </c>
      <c r="L15659" s="16">
        <f t="shared" si="787"/>
        <v>189221.05263157896</v>
      </c>
      <c r="M15659" s="16">
        <f t="shared" si="789"/>
        <v>215023.9234449761</v>
      </c>
      <c r="N15659" t="e">
        <f>INDEX(XML!$A$2:$R$782,MATCH(C15659,XML!$D$2:$D$737,0),2)</f>
        <v>#N/A</v>
      </c>
    </row>
    <row r="15660" spans="1:14" ht="67.5" x14ac:dyDescent="0.2">
      <c r="A15660">
        <v>72501</v>
      </c>
      <c r="B15660" t="s">
        <v>29978</v>
      </c>
      <c r="C15660" s="15" t="s">
        <v>29979</v>
      </c>
      <c r="D15660" s="15" t="s">
        <v>42811</v>
      </c>
      <c r="E15660">
        <v>78000</v>
      </c>
      <c r="F15660">
        <v>97000</v>
      </c>
      <c r="K15660" s="16">
        <f t="shared" si="788"/>
        <v>83460</v>
      </c>
      <c r="L15660" s="16">
        <f t="shared" si="787"/>
        <v>87852.631578947374</v>
      </c>
      <c r="M15660" s="16">
        <f t="shared" si="789"/>
        <v>99832.535885167483</v>
      </c>
      <c r="N15660" t="e">
        <f>INDEX(XML!$A$2:$R$782,MATCH(C15660,XML!$D$2:$D$737,0),2)</f>
        <v>#N/A</v>
      </c>
    </row>
    <row r="15661" spans="1:14" ht="67.5" x14ac:dyDescent="0.2">
      <c r="A15661">
        <v>72498</v>
      </c>
      <c r="B15661" t="s">
        <v>29970</v>
      </c>
      <c r="C15661" s="15" t="s">
        <v>29971</v>
      </c>
      <c r="D15661" s="15" t="s">
        <v>42812</v>
      </c>
      <c r="E15661">
        <v>118000</v>
      </c>
      <c r="F15661">
        <v>148000</v>
      </c>
      <c r="K15661" s="16">
        <f t="shared" si="788"/>
        <v>126260</v>
      </c>
      <c r="L15661" s="16">
        <f t="shared" si="787"/>
        <v>132905.26315789475</v>
      </c>
      <c r="M15661" s="16">
        <f t="shared" si="789"/>
        <v>151028.70813397129</v>
      </c>
      <c r="N15661" t="e">
        <f>INDEX(XML!$A$2:$R$782,MATCH(C15661,XML!$D$2:$D$737,0),2)</f>
        <v>#N/A</v>
      </c>
    </row>
    <row r="15662" spans="1:14" ht="56.25" x14ac:dyDescent="0.2">
      <c r="A15662">
        <v>72499</v>
      </c>
      <c r="B15662" t="s">
        <v>29972</v>
      </c>
      <c r="C15662" s="15" t="s">
        <v>29973</v>
      </c>
      <c r="D15662" s="15" t="s">
        <v>29974</v>
      </c>
      <c r="E15662">
        <v>118000</v>
      </c>
      <c r="F15662">
        <v>148000</v>
      </c>
      <c r="K15662" s="16">
        <f t="shared" si="788"/>
        <v>126260</v>
      </c>
      <c r="L15662" s="16">
        <f t="shared" si="787"/>
        <v>132905.26315789475</v>
      </c>
      <c r="M15662" s="16">
        <f t="shared" si="789"/>
        <v>151028.70813397129</v>
      </c>
      <c r="N15662" t="e">
        <f>INDEX(XML!$A$2:$R$782,MATCH(C15662,XML!$D$2:$D$737,0),2)</f>
        <v>#N/A</v>
      </c>
    </row>
    <row r="15663" spans="1:14" ht="56.25" x14ac:dyDescent="0.2">
      <c r="A15663">
        <v>72500</v>
      </c>
      <c r="B15663" t="s">
        <v>29975</v>
      </c>
      <c r="C15663" s="15" t="s">
        <v>29976</v>
      </c>
      <c r="D15663" s="15" t="s">
        <v>29977</v>
      </c>
      <c r="E15663">
        <v>118000</v>
      </c>
      <c r="F15663">
        <v>148000</v>
      </c>
      <c r="K15663" s="16">
        <f t="shared" si="788"/>
        <v>126260</v>
      </c>
      <c r="L15663" s="16">
        <f t="shared" si="787"/>
        <v>132905.26315789475</v>
      </c>
      <c r="M15663" s="16">
        <f t="shared" si="789"/>
        <v>151028.70813397129</v>
      </c>
      <c r="N15663" t="e">
        <f>INDEX(XML!$A$2:$R$782,MATCH(C15663,XML!$D$2:$D$737,0),2)</f>
        <v>#N/A</v>
      </c>
    </row>
    <row r="15664" spans="1:14" ht="56.25" x14ac:dyDescent="0.2">
      <c r="A15664">
        <v>61470</v>
      </c>
      <c r="B15664" t="s">
        <v>34675</v>
      </c>
      <c r="C15664" s="15" t="s">
        <v>34676</v>
      </c>
      <c r="D15664" s="15" t="s">
        <v>39848</v>
      </c>
      <c r="E15664">
        <v>67000</v>
      </c>
      <c r="F15664">
        <v>86000</v>
      </c>
      <c r="H15664" t="s">
        <v>746</v>
      </c>
      <c r="K15664" s="16">
        <f t="shared" si="788"/>
        <v>71690</v>
      </c>
      <c r="L15664" s="16">
        <f t="shared" si="787"/>
        <v>75463.15789473684</v>
      </c>
      <c r="M15664" s="16">
        <f t="shared" si="789"/>
        <v>85753.5885167464</v>
      </c>
      <c r="N15664" t="e">
        <f>INDEX(XML!$A$2:$R$782,MATCH(C15664,XML!$D$2:$D$737,0),2)</f>
        <v>#N/A</v>
      </c>
    </row>
    <row r="15665" spans="1:14" ht="67.5" x14ac:dyDescent="0.2">
      <c r="A15665">
        <v>63688</v>
      </c>
      <c r="B15665" t="s">
        <v>22067</v>
      </c>
      <c r="C15665" s="15" t="s">
        <v>22068</v>
      </c>
      <c r="D15665" s="15" t="s">
        <v>39849</v>
      </c>
      <c r="E15665">
        <v>106000</v>
      </c>
      <c r="F15665">
        <v>137000</v>
      </c>
      <c r="H15665">
        <v>4</v>
      </c>
      <c r="K15665" s="16">
        <f t="shared" si="788"/>
        <v>113420</v>
      </c>
      <c r="L15665" s="16">
        <f t="shared" si="787"/>
        <v>119389.47368421052</v>
      </c>
      <c r="M15665" s="16">
        <f t="shared" si="789"/>
        <v>135669.85645933013</v>
      </c>
      <c r="N15665" t="e">
        <f>INDEX(XML!$A$2:$R$782,MATCH(C15665,XML!$D$2:$D$737,0),2)</f>
        <v>#N/A</v>
      </c>
    </row>
    <row r="15666" spans="1:14" ht="67.5" x14ac:dyDescent="0.2">
      <c r="A15666">
        <v>63691</v>
      </c>
      <c r="B15666" t="s">
        <v>22069</v>
      </c>
      <c r="C15666" s="15" t="s">
        <v>22070</v>
      </c>
      <c r="D15666" s="15" t="s">
        <v>39850</v>
      </c>
      <c r="E15666">
        <v>136000</v>
      </c>
      <c r="F15666">
        <v>176000</v>
      </c>
      <c r="H15666">
        <v>1</v>
      </c>
      <c r="K15666" s="16">
        <f t="shared" si="788"/>
        <v>145520</v>
      </c>
      <c r="L15666" s="16">
        <f t="shared" si="787"/>
        <v>153178.94736842104</v>
      </c>
      <c r="M15666" s="16">
        <f t="shared" si="789"/>
        <v>174066.98564593299</v>
      </c>
      <c r="N15666" t="e">
        <f>INDEX(XML!$A$2:$R$782,MATCH(C15666,XML!$D$2:$D$737,0),2)</f>
        <v>#N/A</v>
      </c>
    </row>
    <row r="15667" spans="1:14" ht="67.5" x14ac:dyDescent="0.2">
      <c r="A15667">
        <v>63690</v>
      </c>
      <c r="B15667" t="s">
        <v>22071</v>
      </c>
      <c r="C15667" s="15" t="s">
        <v>22072</v>
      </c>
      <c r="D15667" s="15" t="s">
        <v>39851</v>
      </c>
      <c r="E15667">
        <v>139000</v>
      </c>
      <c r="F15667">
        <v>180000</v>
      </c>
      <c r="H15667">
        <v>1</v>
      </c>
      <c r="K15667" s="16">
        <f t="shared" si="788"/>
        <v>148730</v>
      </c>
      <c r="L15667" s="16">
        <f t="shared" si="787"/>
        <v>156557.89473684211</v>
      </c>
      <c r="M15667" s="16">
        <f t="shared" si="789"/>
        <v>177906.6985645933</v>
      </c>
      <c r="N15667" t="e">
        <f>INDEX(XML!$A$2:$R$782,MATCH(C15667,XML!$D$2:$D$737,0),2)</f>
        <v>#N/A</v>
      </c>
    </row>
    <row r="15668" spans="1:14" ht="67.5" x14ac:dyDescent="0.2">
      <c r="A15668">
        <v>63689</v>
      </c>
      <c r="B15668" t="s">
        <v>22073</v>
      </c>
      <c r="C15668" s="15" t="s">
        <v>22074</v>
      </c>
      <c r="D15668" s="15" t="s">
        <v>39852</v>
      </c>
      <c r="E15668">
        <v>136000</v>
      </c>
      <c r="F15668">
        <v>175000</v>
      </c>
      <c r="H15668">
        <v>1</v>
      </c>
      <c r="K15668" s="16">
        <f t="shared" si="788"/>
        <v>145520</v>
      </c>
      <c r="L15668" s="16">
        <f t="shared" si="787"/>
        <v>153178.94736842104</v>
      </c>
      <c r="M15668" s="16">
        <f t="shared" si="789"/>
        <v>174066.98564593299</v>
      </c>
      <c r="N15668" t="e">
        <f>INDEX(XML!$A$2:$R$782,MATCH(C15668,XML!$D$2:$D$737,0),2)</f>
        <v>#N/A</v>
      </c>
    </row>
    <row r="15669" spans="1:14" ht="56.25" x14ac:dyDescent="0.2">
      <c r="A15669">
        <v>60624</v>
      </c>
      <c r="B15669" t="s">
        <v>17703</v>
      </c>
      <c r="C15669" s="15" t="s">
        <v>17704</v>
      </c>
      <c r="D15669" s="15" t="s">
        <v>39853</v>
      </c>
      <c r="E15669">
        <v>1</v>
      </c>
      <c r="F15669">
        <v>1</v>
      </c>
      <c r="K15669" s="16">
        <f t="shared" si="788"/>
        <v>1.1200000000000001</v>
      </c>
      <c r="L15669" s="16">
        <f t="shared" si="787"/>
        <v>1.1789473684210527</v>
      </c>
      <c r="M15669" s="16">
        <f t="shared" si="789"/>
        <v>1.3397129186602872</v>
      </c>
      <c r="N15669" t="e">
        <f>INDEX(XML!$A$2:$R$782,MATCH(C15669,XML!$D$2:$D$737,0),2)</f>
        <v>#N/A</v>
      </c>
    </row>
    <row r="15670" spans="1:14" ht="90" x14ac:dyDescent="0.2">
      <c r="A15670">
        <v>67408</v>
      </c>
      <c r="B15670" t="s">
        <v>25012</v>
      </c>
      <c r="C15670" s="15" t="s">
        <v>25013</v>
      </c>
      <c r="D15670" s="15" t="s">
        <v>43438</v>
      </c>
      <c r="E15670">
        <v>191000</v>
      </c>
      <c r="F15670">
        <v>279000</v>
      </c>
      <c r="H15670">
        <v>35</v>
      </c>
      <c r="K15670" s="16">
        <f t="shared" si="788"/>
        <v>204370</v>
      </c>
      <c r="L15670" s="16">
        <f t="shared" si="787"/>
        <v>215126.31578947368</v>
      </c>
      <c r="M15670" s="16">
        <f t="shared" si="789"/>
        <v>244461.72248803827</v>
      </c>
      <c r="N15670" t="e">
        <f>INDEX(XML!$A$2:$R$782,MATCH(C15670,XML!$D$2:$D$737,0),2)</f>
        <v>#N/A</v>
      </c>
    </row>
    <row r="15671" spans="1:14" ht="78.75" x14ac:dyDescent="0.2">
      <c r="A15671">
        <v>60898</v>
      </c>
      <c r="B15671" t="s">
        <v>19413</v>
      </c>
      <c r="C15671" s="15" t="s">
        <v>19414</v>
      </c>
      <c r="D15671" s="15" t="s">
        <v>39854</v>
      </c>
      <c r="E15671">
        <v>138000</v>
      </c>
      <c r="F15671">
        <v>174000</v>
      </c>
      <c r="H15671">
        <v>7</v>
      </c>
      <c r="K15671" s="16">
        <f t="shared" si="788"/>
        <v>147660</v>
      </c>
      <c r="L15671" s="16">
        <f t="shared" si="787"/>
        <v>155431.57894736843</v>
      </c>
      <c r="M15671" s="16">
        <f t="shared" si="789"/>
        <v>176626.79425837321</v>
      </c>
      <c r="N15671" t="e">
        <f>INDEX(XML!$A$2:$R$782,MATCH(C15671,XML!$D$2:$D$737,0),2)</f>
        <v>#N/A</v>
      </c>
    </row>
    <row r="15672" spans="1:14" ht="67.5" x14ac:dyDescent="0.2">
      <c r="A15672">
        <v>61203</v>
      </c>
      <c r="B15672" t="s">
        <v>19934</v>
      </c>
      <c r="C15672" s="15" t="s">
        <v>19935</v>
      </c>
      <c r="D15672" s="15" t="s">
        <v>39855</v>
      </c>
      <c r="E15672">
        <v>218000</v>
      </c>
      <c r="F15672">
        <v>274000</v>
      </c>
      <c r="H15672">
        <v>1</v>
      </c>
      <c r="K15672" s="16">
        <f t="shared" si="788"/>
        <v>233260</v>
      </c>
      <c r="L15672" s="16">
        <f t="shared" si="787"/>
        <v>245536.84210526315</v>
      </c>
      <c r="M15672" s="16">
        <f t="shared" si="789"/>
        <v>279019.13875598082</v>
      </c>
      <c r="N15672" t="e">
        <f>INDEX(XML!$A$2:$R$782,MATCH(C15672,XML!$D$2:$D$737,0),2)</f>
        <v>#N/A</v>
      </c>
    </row>
    <row r="15673" spans="1:14" ht="67.5" x14ac:dyDescent="0.2">
      <c r="A15673">
        <v>61204</v>
      </c>
      <c r="B15673" t="s">
        <v>19936</v>
      </c>
      <c r="C15673" s="15" t="s">
        <v>19937</v>
      </c>
      <c r="D15673" s="15" t="s">
        <v>40134</v>
      </c>
      <c r="E15673">
        <v>89000</v>
      </c>
      <c r="F15673">
        <v>115000</v>
      </c>
      <c r="H15673">
        <v>6</v>
      </c>
      <c r="K15673" s="16">
        <f t="shared" si="788"/>
        <v>95230</v>
      </c>
      <c r="L15673" s="16">
        <f t="shared" si="787"/>
        <v>100242.10526315789</v>
      </c>
      <c r="M15673" s="16">
        <f t="shared" si="789"/>
        <v>113911.48325358852</v>
      </c>
      <c r="N15673" t="e">
        <f>INDEX(XML!$A$2:$R$782,MATCH(C15673,XML!$D$2:$D$737,0),2)</f>
        <v>#N/A</v>
      </c>
    </row>
    <row r="15674" spans="1:14" ht="67.5" x14ac:dyDescent="0.2">
      <c r="A15674">
        <v>61645</v>
      </c>
      <c r="B15674" t="s">
        <v>38633</v>
      </c>
      <c r="C15674" s="15" t="s">
        <v>38634</v>
      </c>
      <c r="D15674" s="15" t="s">
        <v>39856</v>
      </c>
      <c r="E15674">
        <v>267000</v>
      </c>
      <c r="F15674">
        <v>346000</v>
      </c>
      <c r="K15674" s="16">
        <f t="shared" si="788"/>
        <v>285690</v>
      </c>
      <c r="L15674" s="16">
        <f t="shared" si="787"/>
        <v>300726.31578947371</v>
      </c>
      <c r="M15674" s="16">
        <f t="shared" si="789"/>
        <v>341734.44976076559</v>
      </c>
      <c r="N15674" t="e">
        <f>INDEX(XML!$A$2:$R$782,MATCH(C15674,XML!$D$2:$D$737,0),2)</f>
        <v>#N/A</v>
      </c>
    </row>
    <row r="15675" spans="1:14" ht="78.75" x14ac:dyDescent="0.2">
      <c r="A15675">
        <v>61651</v>
      </c>
      <c r="B15675" t="s">
        <v>19609</v>
      </c>
      <c r="C15675" s="15" t="s">
        <v>19610</v>
      </c>
      <c r="D15675" s="15" t="s">
        <v>39857</v>
      </c>
      <c r="E15675">
        <v>1124000</v>
      </c>
      <c r="F15675">
        <v>1455000</v>
      </c>
      <c r="H15675">
        <v>1</v>
      </c>
      <c r="K15675" s="16">
        <f t="shared" si="788"/>
        <v>1202680</v>
      </c>
      <c r="L15675" s="16">
        <f t="shared" si="787"/>
        <v>1265978.9473684211</v>
      </c>
      <c r="M15675" s="16">
        <f t="shared" si="789"/>
        <v>1438612.4401913877</v>
      </c>
      <c r="N15675" t="e">
        <f>INDEX(XML!$A$2:$R$782,MATCH(C15675,XML!$D$2:$D$737,0),2)</f>
        <v>#N/A</v>
      </c>
    </row>
    <row r="15676" spans="1:14" ht="67.5" x14ac:dyDescent="0.2">
      <c r="A15676">
        <v>60623</v>
      </c>
      <c r="B15676" t="s">
        <v>39642</v>
      </c>
      <c r="C15676" s="15" t="s">
        <v>39643</v>
      </c>
      <c r="D15676" s="15" t="s">
        <v>39858</v>
      </c>
      <c r="E15676">
        <v>98000</v>
      </c>
      <c r="F15676">
        <v>143000</v>
      </c>
      <c r="H15676">
        <v>33</v>
      </c>
      <c r="K15676" s="16">
        <f t="shared" si="788"/>
        <v>104860</v>
      </c>
      <c r="L15676" s="16">
        <f t="shared" si="787"/>
        <v>110378.94736842105</v>
      </c>
      <c r="M15676" s="16">
        <f t="shared" si="789"/>
        <v>125430.62200956937</v>
      </c>
      <c r="N15676" t="e">
        <f>INDEX(XML!$A$2:$R$782,MATCH(C15676,XML!$D$2:$D$737,0),2)</f>
        <v>#N/A</v>
      </c>
    </row>
    <row r="15677" spans="1:14" ht="67.5" x14ac:dyDescent="0.2">
      <c r="A15677">
        <v>60144</v>
      </c>
      <c r="B15677" t="s">
        <v>39644</v>
      </c>
      <c r="C15677" s="15" t="s">
        <v>39645</v>
      </c>
      <c r="D15677" s="15" t="s">
        <v>39859</v>
      </c>
      <c r="E15677">
        <v>49000</v>
      </c>
      <c r="F15677">
        <v>64000</v>
      </c>
      <c r="H15677">
        <v>2</v>
      </c>
      <c r="K15677" s="16">
        <f t="shared" si="788"/>
        <v>54880</v>
      </c>
      <c r="L15677" s="16">
        <f t="shared" si="787"/>
        <v>57768.42105263158</v>
      </c>
      <c r="M15677" s="16">
        <f t="shared" si="789"/>
        <v>65645.933014354072</v>
      </c>
      <c r="N15677" t="e">
        <f>INDEX(XML!$A$2:$R$782,MATCH(C15677,XML!$D$2:$D$737,0),2)</f>
        <v>#N/A</v>
      </c>
    </row>
    <row r="15678" spans="1:14" ht="101.25" x14ac:dyDescent="0.2">
      <c r="A15678">
        <v>63877</v>
      </c>
      <c r="B15678" t="s">
        <v>48434</v>
      </c>
      <c r="C15678" s="15" t="s">
        <v>48435</v>
      </c>
      <c r="D15678" s="15" t="s">
        <v>48436</v>
      </c>
      <c r="E15678">
        <v>51000</v>
      </c>
      <c r="F15678">
        <v>74000</v>
      </c>
      <c r="K15678" s="16">
        <f t="shared" si="788"/>
        <v>54570</v>
      </c>
      <c r="L15678" s="16">
        <f t="shared" si="787"/>
        <v>57442.105263157893</v>
      </c>
      <c r="M15678" s="16">
        <f t="shared" si="789"/>
        <v>65275.119617224882</v>
      </c>
      <c r="N15678" t="e">
        <f>INDEX(XML!$A$2:$R$782,MATCH(C15678,XML!$D$2:$D$737,0),2)</f>
        <v>#N/A</v>
      </c>
    </row>
    <row r="15679" spans="1:14" ht="15.75" x14ac:dyDescent="0.25">
      <c r="A15679" s="184" t="s">
        <v>33509</v>
      </c>
      <c r="B15679" s="184"/>
      <c r="C15679" s="185"/>
      <c r="D15679" s="185"/>
      <c r="E15679" s="184"/>
      <c r="F15679" s="184"/>
      <c r="G15679" s="184"/>
      <c r="H15679" s="184"/>
      <c r="I15679" s="184"/>
      <c r="J15679" s="184"/>
      <c r="K15679" s="16">
        <f t="shared" si="788"/>
        <v>0</v>
      </c>
      <c r="L15679" s="16">
        <f t="shared" si="787"/>
        <v>0</v>
      </c>
      <c r="M15679" s="16">
        <f t="shared" si="789"/>
        <v>0</v>
      </c>
      <c r="N15679" t="e">
        <f>INDEX(XML!$A$2:$R$782,MATCH(C15679,XML!$D$2:$D$737,0),2)</f>
        <v>#N/A</v>
      </c>
    </row>
    <row r="15680" spans="1:14" ht="67.5" x14ac:dyDescent="0.2">
      <c r="A15680">
        <v>76739</v>
      </c>
      <c r="B15680" t="s">
        <v>36391</v>
      </c>
      <c r="C15680" s="15" t="s">
        <v>36392</v>
      </c>
      <c r="D15680" s="15" t="s">
        <v>36393</v>
      </c>
      <c r="E15680">
        <v>43355</v>
      </c>
      <c r="F15680">
        <v>47676</v>
      </c>
      <c r="H15680">
        <v>1</v>
      </c>
      <c r="K15680" s="16">
        <f t="shared" si="788"/>
        <v>48557.599999999999</v>
      </c>
      <c r="L15680" s="16">
        <f t="shared" si="787"/>
        <v>51113.26315789474</v>
      </c>
      <c r="M15680" s="16">
        <f t="shared" si="789"/>
        <v>58083.253588516753</v>
      </c>
      <c r="N15680" t="e">
        <f>INDEX(XML!$A$2:$R$782,MATCH(C15680,XML!$D$2:$D$737,0),2)</f>
        <v>#N/A</v>
      </c>
    </row>
    <row r="15681" spans="1:14" ht="78.75" x14ac:dyDescent="0.2">
      <c r="A15681">
        <v>76742</v>
      </c>
      <c r="B15681" t="s">
        <v>36178</v>
      </c>
      <c r="C15681" s="15" t="s">
        <v>36179</v>
      </c>
      <c r="D15681" s="15" t="s">
        <v>36180</v>
      </c>
      <c r="E15681">
        <v>42238</v>
      </c>
      <c r="F15681">
        <v>46448</v>
      </c>
      <c r="K15681" s="16">
        <f t="shared" si="788"/>
        <v>47306.559999999998</v>
      </c>
      <c r="L15681" s="16">
        <f t="shared" si="787"/>
        <v>49796.378947368423</v>
      </c>
      <c r="M15681" s="16">
        <f t="shared" si="789"/>
        <v>56586.794258373207</v>
      </c>
      <c r="N15681" t="e">
        <f>INDEX(XML!$A$2:$R$782,MATCH(C15681,XML!$D$2:$D$737,0),2)</f>
        <v>#N/A</v>
      </c>
    </row>
    <row r="15682" spans="1:14" ht="67.5" x14ac:dyDescent="0.2">
      <c r="A15682">
        <v>76744</v>
      </c>
      <c r="B15682" t="s">
        <v>36181</v>
      </c>
      <c r="C15682" s="15" t="s">
        <v>36182</v>
      </c>
      <c r="D15682" s="15" t="s">
        <v>36183</v>
      </c>
      <c r="E15682">
        <v>32300</v>
      </c>
      <c r="F15682">
        <v>35519</v>
      </c>
      <c r="H15682">
        <v>1</v>
      </c>
      <c r="K15682" s="16">
        <f t="shared" si="788"/>
        <v>36176</v>
      </c>
      <c r="L15682" s="16">
        <f t="shared" si="787"/>
        <v>38080</v>
      </c>
      <c r="M15682" s="16">
        <f t="shared" si="789"/>
        <v>43272.727272727272</v>
      </c>
      <c r="N15682" t="e">
        <f>INDEX(XML!$A$2:$R$782,MATCH(C15682,XML!$D$2:$D$737,0),2)</f>
        <v>#N/A</v>
      </c>
    </row>
    <row r="15683" spans="1:14" ht="67.5" x14ac:dyDescent="0.2">
      <c r="A15683">
        <v>76929</v>
      </c>
      <c r="B15683" t="s">
        <v>36187</v>
      </c>
      <c r="C15683" s="15" t="s">
        <v>36188</v>
      </c>
      <c r="D15683" s="15" t="s">
        <v>36189</v>
      </c>
      <c r="E15683">
        <v>14636</v>
      </c>
      <c r="F15683">
        <v>15738</v>
      </c>
      <c r="H15683">
        <v>1</v>
      </c>
      <c r="K15683" s="16">
        <f t="shared" si="788"/>
        <v>16392.32</v>
      </c>
      <c r="L15683" s="16">
        <f t="shared" si="787"/>
        <v>17255.073684210525</v>
      </c>
      <c r="M15683" s="16">
        <f t="shared" si="789"/>
        <v>19608.038277511961</v>
      </c>
      <c r="N15683" t="e">
        <f>INDEX(XML!$A$2:$R$782,MATCH(C15683,XML!$D$2:$D$737,0),2)</f>
        <v>#N/A</v>
      </c>
    </row>
    <row r="15684" spans="1:14" ht="67.5" x14ac:dyDescent="0.2">
      <c r="A15684">
        <v>76927</v>
      </c>
      <c r="B15684" t="s">
        <v>36184</v>
      </c>
      <c r="C15684" s="15" t="s">
        <v>36185</v>
      </c>
      <c r="D15684" s="15" t="s">
        <v>36186</v>
      </c>
      <c r="E15684">
        <v>15002</v>
      </c>
      <c r="F15684">
        <v>16131</v>
      </c>
      <c r="H15684">
        <v>2</v>
      </c>
      <c r="K15684" s="16">
        <f t="shared" si="788"/>
        <v>16802.240000000002</v>
      </c>
      <c r="L15684" s="16">
        <f t="shared" si="787"/>
        <v>17686.568421052634</v>
      </c>
      <c r="M15684" s="16">
        <f t="shared" si="789"/>
        <v>20098.373205741631</v>
      </c>
      <c r="N15684" t="e">
        <f>INDEX(XML!$A$2:$R$782,MATCH(C15684,XML!$D$2:$D$737,0),2)</f>
        <v>#N/A</v>
      </c>
    </row>
    <row r="15685" spans="1:14" ht="67.5" x14ac:dyDescent="0.2">
      <c r="A15685">
        <v>76932</v>
      </c>
      <c r="B15685" t="s">
        <v>36190</v>
      </c>
      <c r="C15685" s="15" t="s">
        <v>36191</v>
      </c>
      <c r="D15685" s="15" t="s">
        <v>36192</v>
      </c>
      <c r="E15685">
        <v>15002</v>
      </c>
      <c r="F15685">
        <v>16131</v>
      </c>
      <c r="H15685">
        <v>2</v>
      </c>
      <c r="K15685" s="16">
        <f t="shared" si="788"/>
        <v>16802.240000000002</v>
      </c>
      <c r="L15685" s="16">
        <f t="shared" ref="L15685:L15748" si="790">K15685*100/95</f>
        <v>17686.568421052634</v>
      </c>
      <c r="M15685" s="16">
        <f t="shared" si="789"/>
        <v>20098.373205741631</v>
      </c>
      <c r="N15685" t="e">
        <f>INDEX(XML!$A$2:$R$782,MATCH(C15685,XML!$D$2:$D$737,0),2)</f>
        <v>#N/A</v>
      </c>
    </row>
    <row r="15686" spans="1:14" ht="67.5" x14ac:dyDescent="0.2">
      <c r="A15686">
        <v>76937</v>
      </c>
      <c r="B15686" t="s">
        <v>36193</v>
      </c>
      <c r="C15686" s="15" t="s">
        <v>36194</v>
      </c>
      <c r="D15686" s="15" t="s">
        <v>36195</v>
      </c>
      <c r="E15686">
        <v>15002</v>
      </c>
      <c r="F15686">
        <v>16131</v>
      </c>
      <c r="H15686">
        <v>2</v>
      </c>
      <c r="K15686" s="16">
        <f t="shared" si="788"/>
        <v>16802.240000000002</v>
      </c>
      <c r="L15686" s="16">
        <f t="shared" si="790"/>
        <v>17686.568421052634</v>
      </c>
      <c r="M15686" s="16">
        <f t="shared" si="789"/>
        <v>20098.373205741631</v>
      </c>
      <c r="N15686" t="e">
        <f>INDEX(XML!$A$2:$R$782,MATCH(C15686,XML!$D$2:$D$737,0),2)</f>
        <v>#N/A</v>
      </c>
    </row>
    <row r="15687" spans="1:14" ht="67.5" x14ac:dyDescent="0.2">
      <c r="A15687">
        <v>44686</v>
      </c>
      <c r="B15687" t="s">
        <v>37004</v>
      </c>
      <c r="C15687" s="15" t="s">
        <v>11534</v>
      </c>
      <c r="D15687" s="15" t="s">
        <v>20648</v>
      </c>
      <c r="E15687">
        <v>5345</v>
      </c>
      <c r="F15687">
        <v>6147</v>
      </c>
      <c r="H15687">
        <v>6</v>
      </c>
      <c r="K15687" s="16">
        <f t="shared" si="788"/>
        <v>5986.4</v>
      </c>
      <c r="L15687" s="16">
        <f t="shared" si="790"/>
        <v>6301.4736842105267</v>
      </c>
      <c r="M15687" s="16">
        <f t="shared" si="789"/>
        <v>7160.7655502392354</v>
      </c>
      <c r="N15687" t="e">
        <f>INDEX(XML!$A$2:$R$782,MATCH(C15687,XML!$D$2:$D$737,0),2)</f>
        <v>#N/A</v>
      </c>
    </row>
    <row r="15688" spans="1:14" ht="67.5" x14ac:dyDescent="0.2">
      <c r="A15688">
        <v>44687</v>
      </c>
      <c r="B15688" t="s">
        <v>11535</v>
      </c>
      <c r="C15688" s="15" t="s">
        <v>11536</v>
      </c>
      <c r="D15688" s="15" t="s">
        <v>26742</v>
      </c>
      <c r="E15688">
        <v>5350</v>
      </c>
      <c r="F15688">
        <v>6153</v>
      </c>
      <c r="H15688">
        <v>10</v>
      </c>
      <c r="K15688" s="16">
        <f t="shared" si="788"/>
        <v>5992</v>
      </c>
      <c r="L15688" s="16">
        <f t="shared" si="790"/>
        <v>6307.3684210526317</v>
      </c>
      <c r="M15688" s="16">
        <f t="shared" si="789"/>
        <v>7167.4641148325354</v>
      </c>
      <c r="N15688" t="e">
        <f>INDEX(XML!$A$2:$R$782,MATCH(C15688,XML!$D$2:$D$737,0),2)</f>
        <v>#N/A</v>
      </c>
    </row>
    <row r="15689" spans="1:14" ht="67.5" x14ac:dyDescent="0.2">
      <c r="A15689">
        <v>44688</v>
      </c>
      <c r="B15689" t="s">
        <v>11537</v>
      </c>
      <c r="C15689" s="15" t="s">
        <v>11538</v>
      </c>
      <c r="D15689" s="15" t="s">
        <v>20649</v>
      </c>
      <c r="E15689">
        <v>5350</v>
      </c>
      <c r="F15689">
        <v>6153</v>
      </c>
      <c r="H15689">
        <v>11</v>
      </c>
      <c r="K15689" s="16">
        <f t="shared" si="788"/>
        <v>5992</v>
      </c>
      <c r="L15689" s="16">
        <f t="shared" si="790"/>
        <v>6307.3684210526317</v>
      </c>
      <c r="M15689" s="16">
        <f t="shared" si="789"/>
        <v>7167.4641148325354</v>
      </c>
      <c r="N15689" t="e">
        <f>INDEX(XML!$A$2:$R$782,MATCH(C15689,XML!$D$2:$D$737,0),2)</f>
        <v>#N/A</v>
      </c>
    </row>
    <row r="15690" spans="1:14" ht="67.5" x14ac:dyDescent="0.2">
      <c r="A15690">
        <v>44689</v>
      </c>
      <c r="B15690" t="s">
        <v>37005</v>
      </c>
      <c r="C15690" s="15" t="s">
        <v>11539</v>
      </c>
      <c r="D15690" s="15" t="s">
        <v>26743</v>
      </c>
      <c r="E15690">
        <v>5350</v>
      </c>
      <c r="F15690">
        <v>6153</v>
      </c>
      <c r="H15690">
        <v>17</v>
      </c>
      <c r="K15690" s="16">
        <f t="shared" si="788"/>
        <v>5992</v>
      </c>
      <c r="L15690" s="16">
        <f t="shared" si="790"/>
        <v>6307.3684210526317</v>
      </c>
      <c r="M15690" s="16">
        <f t="shared" si="789"/>
        <v>7167.4641148325354</v>
      </c>
      <c r="N15690" t="e">
        <f>INDEX(XML!$A$2:$R$782,MATCH(C15690,XML!$D$2:$D$737,0),2)</f>
        <v>#N/A</v>
      </c>
    </row>
    <row r="15691" spans="1:14" ht="78.75" x14ac:dyDescent="0.2">
      <c r="A15691">
        <v>3726</v>
      </c>
      <c r="B15691" t="s">
        <v>20760</v>
      </c>
      <c r="C15691" s="15" t="s">
        <v>11532</v>
      </c>
      <c r="D15691" s="15" t="s">
        <v>11533</v>
      </c>
      <c r="E15691">
        <v>4113</v>
      </c>
      <c r="F15691">
        <v>4730</v>
      </c>
      <c r="H15691">
        <v>24</v>
      </c>
      <c r="K15691" s="16">
        <f t="shared" si="788"/>
        <v>4606.5600000000004</v>
      </c>
      <c r="L15691" s="16">
        <f t="shared" si="790"/>
        <v>4849.0105263157902</v>
      </c>
      <c r="M15691" s="16">
        <f t="shared" si="789"/>
        <v>5510.2392344497621</v>
      </c>
      <c r="N15691" t="e">
        <f>INDEX(XML!$A$2:$R$782,MATCH(C15691,XML!$D$2:$D$737,0),2)</f>
        <v>#N/A</v>
      </c>
    </row>
    <row r="15692" spans="1:14" ht="56.25" x14ac:dyDescent="0.2">
      <c r="A15692">
        <v>28229</v>
      </c>
      <c r="B15692" t="s">
        <v>11488</v>
      </c>
      <c r="C15692" s="15" t="s">
        <v>11489</v>
      </c>
      <c r="D15692" s="15" t="s">
        <v>11490</v>
      </c>
      <c r="E15692">
        <v>5000</v>
      </c>
      <c r="F15692">
        <v>8042</v>
      </c>
      <c r="H15692" t="s">
        <v>746</v>
      </c>
      <c r="K15692" s="16">
        <f t="shared" si="788"/>
        <v>5600</v>
      </c>
      <c r="L15692" s="16">
        <f t="shared" si="790"/>
        <v>5894.7368421052633</v>
      </c>
      <c r="M15692" s="16">
        <f t="shared" si="789"/>
        <v>6698.5645933014348</v>
      </c>
      <c r="N15692" t="e">
        <f>INDEX(XML!$A$2:$R$782,MATCH(C15692,XML!$D$2:$D$737,0),2)</f>
        <v>#N/A</v>
      </c>
    </row>
    <row r="15693" spans="1:14" ht="56.25" x14ac:dyDescent="0.2">
      <c r="A15693">
        <v>28400</v>
      </c>
      <c r="B15693" t="s">
        <v>23716</v>
      </c>
      <c r="C15693" s="15" t="s">
        <v>11491</v>
      </c>
      <c r="D15693" s="15" t="s">
        <v>11492</v>
      </c>
      <c r="E15693">
        <v>2193</v>
      </c>
      <c r="F15693">
        <v>2852</v>
      </c>
      <c r="H15693" t="s">
        <v>746</v>
      </c>
      <c r="K15693" s="16">
        <f t="shared" ref="K15693:K15727" si="791">IF(E15693&gt;49999,E15693+E15693*0.07,IF(E15693&lt;=49999,E15693+E15693*0.12))</f>
        <v>2456.16</v>
      </c>
      <c r="L15693" s="16">
        <f t="shared" si="790"/>
        <v>2585.4315789473685</v>
      </c>
      <c r="M15693" s="16">
        <f t="shared" ref="M15693:M15727" si="792">IF(COUNTIF(C15693,"*Dahua*"),F15693-10,L15693*100/88)</f>
        <v>2937.9904306220096</v>
      </c>
      <c r="N15693" t="e">
        <f>INDEX(XML!$A$2:$R$782,MATCH(C15693,XML!$D$2:$D$737,0),2)</f>
        <v>#N/A</v>
      </c>
    </row>
    <row r="15694" spans="1:14" ht="67.5" x14ac:dyDescent="0.2">
      <c r="A15694">
        <v>28403</v>
      </c>
      <c r="B15694" t="s">
        <v>34311</v>
      </c>
      <c r="C15694" s="15" t="s">
        <v>43962</v>
      </c>
      <c r="D15694" s="15" t="s">
        <v>43963</v>
      </c>
      <c r="E15694">
        <v>2764</v>
      </c>
      <c r="F15694">
        <v>3204</v>
      </c>
      <c r="H15694">
        <v>39</v>
      </c>
      <c r="K15694" s="16">
        <f t="shared" si="791"/>
        <v>3095.68</v>
      </c>
      <c r="L15694" s="16">
        <f t="shared" si="790"/>
        <v>3258.6105263157897</v>
      </c>
      <c r="M15694" s="16">
        <f t="shared" si="792"/>
        <v>3702.9665071770341</v>
      </c>
      <c r="N15694" t="e">
        <f>INDEX(XML!$A$2:$R$782,MATCH(C15694,XML!$D$2:$D$737,0),2)</f>
        <v>#N/A</v>
      </c>
    </row>
    <row r="15695" spans="1:14" ht="67.5" x14ac:dyDescent="0.2">
      <c r="A15695">
        <v>28402</v>
      </c>
      <c r="B15695" t="s">
        <v>20761</v>
      </c>
      <c r="C15695" s="15" t="s">
        <v>11493</v>
      </c>
      <c r="D15695" s="15" t="s">
        <v>11494</v>
      </c>
      <c r="E15695">
        <v>2289</v>
      </c>
      <c r="F15695">
        <v>2643</v>
      </c>
      <c r="H15695" t="s">
        <v>746</v>
      </c>
      <c r="K15695" s="16">
        <f t="shared" si="791"/>
        <v>2563.6799999999998</v>
      </c>
      <c r="L15695" s="16">
        <f t="shared" si="790"/>
        <v>2698.6105263157892</v>
      </c>
      <c r="M15695" s="16">
        <f t="shared" si="792"/>
        <v>3066.6028708133967</v>
      </c>
      <c r="N15695" t="e">
        <f>INDEX(XML!$A$2:$R$782,MATCH(C15695,XML!$D$2:$D$737,0),2)</f>
        <v>#N/A</v>
      </c>
    </row>
    <row r="15696" spans="1:14" ht="78.75" x14ac:dyDescent="0.2">
      <c r="A15696">
        <v>69722</v>
      </c>
      <c r="B15696" t="s">
        <v>29865</v>
      </c>
      <c r="C15696" s="15" t="s">
        <v>29866</v>
      </c>
      <c r="D15696" s="15" t="s">
        <v>29867</v>
      </c>
      <c r="E15696">
        <v>3698</v>
      </c>
      <c r="F15696">
        <v>4659</v>
      </c>
      <c r="H15696" t="s">
        <v>746</v>
      </c>
      <c r="K15696" s="16">
        <f t="shared" si="791"/>
        <v>4141.76</v>
      </c>
      <c r="L15696" s="16">
        <f t="shared" si="790"/>
        <v>4359.7473684210527</v>
      </c>
      <c r="M15696" s="16">
        <f t="shared" si="792"/>
        <v>4954.2583732057419</v>
      </c>
      <c r="N15696" t="e">
        <f>INDEX(XML!$A$2:$R$782,MATCH(C15696,XML!$D$2:$D$737,0),2)</f>
        <v>#N/A</v>
      </c>
    </row>
    <row r="15697" spans="1:14" ht="67.5" x14ac:dyDescent="0.2">
      <c r="A15697">
        <v>24669</v>
      </c>
      <c r="B15697" t="s">
        <v>20762</v>
      </c>
      <c r="C15697" s="15" t="s">
        <v>11495</v>
      </c>
      <c r="D15697" s="15" t="s">
        <v>11496</v>
      </c>
      <c r="E15697">
        <v>4213</v>
      </c>
      <c r="F15697">
        <v>4830</v>
      </c>
      <c r="K15697" s="16">
        <f t="shared" si="791"/>
        <v>4718.5600000000004</v>
      </c>
      <c r="L15697" s="16">
        <f t="shared" si="790"/>
        <v>4966.9052631578952</v>
      </c>
      <c r="M15697" s="16">
        <f t="shared" si="792"/>
        <v>5644.21052631579</v>
      </c>
      <c r="N15697" t="e">
        <f>INDEX(XML!$A$2:$R$782,MATCH(C15697,XML!$D$2:$D$737,0),2)</f>
        <v>#N/A</v>
      </c>
    </row>
    <row r="15698" spans="1:14" ht="78.75" x14ac:dyDescent="0.2">
      <c r="A15698">
        <v>68220</v>
      </c>
      <c r="B15698" t="s">
        <v>29412</v>
      </c>
      <c r="C15698" s="15" t="s">
        <v>34855</v>
      </c>
      <c r="D15698" s="15" t="s">
        <v>34856</v>
      </c>
      <c r="E15698">
        <v>4807</v>
      </c>
      <c r="F15698">
        <v>6223</v>
      </c>
      <c r="H15698" t="s">
        <v>746</v>
      </c>
      <c r="K15698" s="16">
        <f t="shared" si="791"/>
        <v>5383.84</v>
      </c>
      <c r="L15698" s="16">
        <f t="shared" si="790"/>
        <v>5667.2</v>
      </c>
      <c r="M15698" s="16">
        <f t="shared" si="792"/>
        <v>6440</v>
      </c>
      <c r="N15698" t="e">
        <f>INDEX(XML!$A$2:$R$782,MATCH(C15698,XML!$D$2:$D$737,0),2)</f>
        <v>#N/A</v>
      </c>
    </row>
    <row r="15699" spans="1:14" ht="67.5" x14ac:dyDescent="0.2">
      <c r="A15699">
        <v>62541</v>
      </c>
      <c r="B15699" t="s">
        <v>24656</v>
      </c>
      <c r="C15699" s="15" t="s">
        <v>24657</v>
      </c>
      <c r="D15699" s="15" t="s">
        <v>24658</v>
      </c>
      <c r="E15699">
        <v>9235</v>
      </c>
      <c r="F15699">
        <v>13269</v>
      </c>
      <c r="H15699" t="s">
        <v>746</v>
      </c>
      <c r="K15699" s="16">
        <f t="shared" si="791"/>
        <v>10343.200000000001</v>
      </c>
      <c r="L15699" s="16">
        <f t="shared" si="790"/>
        <v>10887.578947368422</v>
      </c>
      <c r="M15699" s="16">
        <f t="shared" si="792"/>
        <v>12372.248803827753</v>
      </c>
      <c r="N15699" t="e">
        <f>INDEX(XML!$A$2:$R$782,MATCH(C15699,XML!$D$2:$D$737,0),2)</f>
        <v>#N/A</v>
      </c>
    </row>
    <row r="15700" spans="1:14" ht="67.5" x14ac:dyDescent="0.2">
      <c r="A15700">
        <v>62577</v>
      </c>
      <c r="B15700" t="s">
        <v>24659</v>
      </c>
      <c r="C15700" s="15" t="s">
        <v>24660</v>
      </c>
      <c r="D15700" s="15" t="s">
        <v>45583</v>
      </c>
      <c r="E15700">
        <v>17394</v>
      </c>
      <c r="F15700">
        <v>22008</v>
      </c>
      <c r="K15700" s="16">
        <f t="shared" si="791"/>
        <v>19481.28</v>
      </c>
      <c r="L15700" s="16">
        <f t="shared" si="790"/>
        <v>20506.610526315788</v>
      </c>
      <c r="M15700" s="16">
        <f t="shared" si="792"/>
        <v>23302.966507177032</v>
      </c>
      <c r="N15700" t="e">
        <f>INDEX(XML!$A$2:$R$782,MATCH(C15700,XML!$D$2:$D$737,0),2)</f>
        <v>#N/A</v>
      </c>
    </row>
    <row r="15701" spans="1:14" ht="56.25" x14ac:dyDescent="0.2">
      <c r="A15701">
        <v>63850</v>
      </c>
      <c r="B15701" t="s">
        <v>24661</v>
      </c>
      <c r="C15701" s="15" t="s">
        <v>24662</v>
      </c>
      <c r="D15701" s="15" t="s">
        <v>25152</v>
      </c>
      <c r="E15701">
        <v>5013</v>
      </c>
      <c r="F15701">
        <v>5774</v>
      </c>
      <c r="K15701" s="16">
        <f t="shared" si="791"/>
        <v>5614.5599999999995</v>
      </c>
      <c r="L15701" s="16">
        <f t="shared" si="790"/>
        <v>5910.0631578947368</v>
      </c>
      <c r="M15701" s="16">
        <f t="shared" si="792"/>
        <v>6715.9808612440193</v>
      </c>
      <c r="N15701" t="e">
        <f>INDEX(XML!$A$2:$R$782,MATCH(C15701,XML!$D$2:$D$737,0),2)</f>
        <v>#N/A</v>
      </c>
    </row>
    <row r="15702" spans="1:14" ht="56.25" x14ac:dyDescent="0.2">
      <c r="A15702">
        <v>63851</v>
      </c>
      <c r="B15702" t="s">
        <v>24663</v>
      </c>
      <c r="C15702" s="15" t="s">
        <v>24664</v>
      </c>
      <c r="D15702" s="15" t="s">
        <v>25153</v>
      </c>
      <c r="E15702">
        <v>6396</v>
      </c>
      <c r="F15702">
        <v>7355</v>
      </c>
      <c r="K15702" s="16">
        <f t="shared" si="791"/>
        <v>7163.52</v>
      </c>
      <c r="L15702" s="16">
        <f t="shared" si="790"/>
        <v>7540.5473684210529</v>
      </c>
      <c r="M15702" s="16">
        <f t="shared" si="792"/>
        <v>8568.8038277511969</v>
      </c>
      <c r="N15702" t="e">
        <f>INDEX(XML!$A$2:$R$782,MATCH(C15702,XML!$D$2:$D$737,0),2)</f>
        <v>#N/A</v>
      </c>
    </row>
    <row r="15703" spans="1:14" ht="67.5" x14ac:dyDescent="0.2">
      <c r="A15703">
        <v>63534</v>
      </c>
      <c r="B15703" t="s">
        <v>24665</v>
      </c>
      <c r="C15703" s="15" t="s">
        <v>24666</v>
      </c>
      <c r="D15703" s="15" t="s">
        <v>40294</v>
      </c>
      <c r="E15703">
        <v>15457</v>
      </c>
      <c r="F15703">
        <v>17776</v>
      </c>
      <c r="H15703">
        <v>14</v>
      </c>
      <c r="K15703" s="16">
        <f t="shared" si="791"/>
        <v>17311.84</v>
      </c>
      <c r="L15703" s="16">
        <f t="shared" si="790"/>
        <v>18222.989473684211</v>
      </c>
      <c r="M15703" s="16">
        <f t="shared" si="792"/>
        <v>20707.94258373206</v>
      </c>
      <c r="N15703" t="e">
        <f>INDEX(XML!$A$2:$R$782,MATCH(C15703,XML!$D$2:$D$737,0),2)</f>
        <v>#N/A</v>
      </c>
    </row>
    <row r="15704" spans="1:14" ht="67.5" x14ac:dyDescent="0.2">
      <c r="A15704">
        <v>63535</v>
      </c>
      <c r="B15704" t="s">
        <v>24667</v>
      </c>
      <c r="C15704" s="15" t="s">
        <v>24668</v>
      </c>
      <c r="D15704" s="15" t="s">
        <v>40295</v>
      </c>
      <c r="E15704">
        <v>28487</v>
      </c>
      <c r="F15704">
        <v>32760</v>
      </c>
      <c r="H15704" t="s">
        <v>746</v>
      </c>
      <c r="K15704" s="16">
        <f t="shared" si="791"/>
        <v>31905.439999999999</v>
      </c>
      <c r="L15704" s="16">
        <f t="shared" si="790"/>
        <v>33584.673684210524</v>
      </c>
      <c r="M15704" s="16">
        <f t="shared" si="792"/>
        <v>38164.401913875598</v>
      </c>
      <c r="N15704" t="e">
        <f>INDEX(XML!$A$2:$R$782,MATCH(C15704,XML!$D$2:$D$737,0),2)</f>
        <v>#N/A</v>
      </c>
    </row>
    <row r="15705" spans="1:14" ht="67.5" x14ac:dyDescent="0.2">
      <c r="A15705">
        <v>63852</v>
      </c>
      <c r="B15705" t="s">
        <v>24669</v>
      </c>
      <c r="C15705" s="15" t="s">
        <v>24670</v>
      </c>
      <c r="D15705" s="15" t="s">
        <v>44072</v>
      </c>
      <c r="E15705">
        <v>5493</v>
      </c>
      <c r="F15705">
        <v>6317</v>
      </c>
      <c r="H15705">
        <v>17</v>
      </c>
      <c r="K15705" s="16">
        <f t="shared" si="791"/>
        <v>6152.16</v>
      </c>
      <c r="L15705" s="16">
        <f t="shared" si="790"/>
        <v>6475.9578947368418</v>
      </c>
      <c r="M15705" s="16">
        <f t="shared" si="792"/>
        <v>7359.0430622009562</v>
      </c>
      <c r="N15705" t="e">
        <f>INDEX(XML!$A$2:$R$782,MATCH(C15705,XML!$D$2:$D$737,0),2)</f>
        <v>#N/A</v>
      </c>
    </row>
    <row r="15706" spans="1:14" ht="67.5" x14ac:dyDescent="0.2">
      <c r="A15706">
        <v>63853</v>
      </c>
      <c r="B15706" t="s">
        <v>24671</v>
      </c>
      <c r="C15706" s="15" t="s">
        <v>24672</v>
      </c>
      <c r="D15706" s="15" t="s">
        <v>24673</v>
      </c>
      <c r="E15706">
        <v>8378</v>
      </c>
      <c r="F15706">
        <v>9635</v>
      </c>
      <c r="K15706" s="16">
        <f t="shared" si="791"/>
        <v>9383.36</v>
      </c>
      <c r="L15706" s="16">
        <f t="shared" si="790"/>
        <v>9877.2210526315794</v>
      </c>
      <c r="M15706" s="16">
        <f t="shared" si="792"/>
        <v>11224.114832535886</v>
      </c>
      <c r="N15706" t="e">
        <f>INDEX(XML!$A$2:$R$782,MATCH(C15706,XML!$D$2:$D$737,0),2)</f>
        <v>#N/A</v>
      </c>
    </row>
    <row r="15707" spans="1:14" ht="90" x14ac:dyDescent="0.2">
      <c r="A15707">
        <v>64672</v>
      </c>
      <c r="B15707" t="s">
        <v>24674</v>
      </c>
      <c r="C15707" s="15" t="s">
        <v>24675</v>
      </c>
      <c r="D15707" s="15" t="s">
        <v>24676</v>
      </c>
      <c r="E15707">
        <v>5794</v>
      </c>
      <c r="F15707">
        <v>6663</v>
      </c>
      <c r="H15707">
        <v>5</v>
      </c>
      <c r="K15707" s="16">
        <f t="shared" si="791"/>
        <v>6489.28</v>
      </c>
      <c r="L15707" s="16">
        <f t="shared" si="790"/>
        <v>6830.8210526315788</v>
      </c>
      <c r="M15707" s="16">
        <f t="shared" si="792"/>
        <v>7762.2966507177034</v>
      </c>
      <c r="N15707" t="e">
        <f>INDEX(XML!$A$2:$R$782,MATCH(C15707,XML!$D$2:$D$737,0),2)</f>
        <v>#N/A</v>
      </c>
    </row>
    <row r="15708" spans="1:14" ht="90" x14ac:dyDescent="0.2">
      <c r="A15708">
        <v>64674</v>
      </c>
      <c r="B15708" t="s">
        <v>24677</v>
      </c>
      <c r="C15708" s="15" t="s">
        <v>24678</v>
      </c>
      <c r="D15708" s="15" t="s">
        <v>24679</v>
      </c>
      <c r="E15708">
        <v>6027</v>
      </c>
      <c r="F15708">
        <v>6931</v>
      </c>
      <c r="H15708">
        <v>12</v>
      </c>
      <c r="K15708" s="16">
        <f t="shared" si="791"/>
        <v>6750.24</v>
      </c>
      <c r="L15708" s="16">
        <f t="shared" si="790"/>
        <v>7105.515789473684</v>
      </c>
      <c r="M15708" s="16">
        <f t="shared" si="792"/>
        <v>8074.4497607655503</v>
      </c>
      <c r="N15708" t="e">
        <f>INDEX(XML!$A$2:$R$782,MATCH(C15708,XML!$D$2:$D$737,0),2)</f>
        <v>#N/A</v>
      </c>
    </row>
    <row r="15709" spans="1:14" ht="90" x14ac:dyDescent="0.2">
      <c r="A15709">
        <v>64675</v>
      </c>
      <c r="B15709" t="s">
        <v>24680</v>
      </c>
      <c r="C15709" s="15" t="s">
        <v>24681</v>
      </c>
      <c r="D15709" s="15" t="s">
        <v>24682</v>
      </c>
      <c r="E15709">
        <v>5794</v>
      </c>
      <c r="F15709">
        <v>6663</v>
      </c>
      <c r="H15709">
        <v>7</v>
      </c>
      <c r="K15709" s="16">
        <f t="shared" si="791"/>
        <v>6489.28</v>
      </c>
      <c r="L15709" s="16">
        <f t="shared" si="790"/>
        <v>6830.8210526315788</v>
      </c>
      <c r="M15709" s="16">
        <f t="shared" si="792"/>
        <v>7762.2966507177034</v>
      </c>
      <c r="N15709" t="e">
        <f>INDEX(XML!$A$2:$R$782,MATCH(C15709,XML!$D$2:$D$737,0),2)</f>
        <v>#N/A</v>
      </c>
    </row>
    <row r="15710" spans="1:14" ht="90" x14ac:dyDescent="0.2">
      <c r="A15710">
        <v>64676</v>
      </c>
      <c r="B15710" t="s">
        <v>24683</v>
      </c>
      <c r="C15710" s="15" t="s">
        <v>24684</v>
      </c>
      <c r="D15710" s="15" t="s">
        <v>24685</v>
      </c>
      <c r="E15710">
        <v>5794</v>
      </c>
      <c r="F15710">
        <v>6663</v>
      </c>
      <c r="H15710">
        <v>4</v>
      </c>
      <c r="K15710" s="16">
        <f t="shared" si="791"/>
        <v>6489.28</v>
      </c>
      <c r="L15710" s="16">
        <f t="shared" si="790"/>
        <v>6830.8210526315788</v>
      </c>
      <c r="M15710" s="16">
        <f t="shared" si="792"/>
        <v>7762.2966507177034</v>
      </c>
      <c r="N15710" t="e">
        <f>INDEX(XML!$A$2:$R$782,MATCH(C15710,XML!$D$2:$D$737,0),2)</f>
        <v>#N/A</v>
      </c>
    </row>
    <row r="15711" spans="1:14" ht="56.25" x14ac:dyDescent="0.2">
      <c r="A15711">
        <v>64667</v>
      </c>
      <c r="B15711" t="s">
        <v>24686</v>
      </c>
      <c r="C15711" s="15" t="s">
        <v>24687</v>
      </c>
      <c r="D15711" s="15" t="s">
        <v>29413</v>
      </c>
      <c r="E15711">
        <v>7251</v>
      </c>
      <c r="F15711">
        <v>8339</v>
      </c>
      <c r="K15711" s="16">
        <f t="shared" si="791"/>
        <v>8121.12</v>
      </c>
      <c r="L15711" s="16">
        <f t="shared" si="790"/>
        <v>8548.5473684210519</v>
      </c>
      <c r="M15711" s="16">
        <f t="shared" si="792"/>
        <v>9714.258373205741</v>
      </c>
      <c r="N15711" t="e">
        <f>INDEX(XML!$A$2:$R$782,MATCH(C15711,XML!$D$2:$D$737,0),2)</f>
        <v>#N/A</v>
      </c>
    </row>
    <row r="15712" spans="1:14" ht="56.25" x14ac:dyDescent="0.2">
      <c r="A15712">
        <v>64665</v>
      </c>
      <c r="B15712" t="s">
        <v>24688</v>
      </c>
      <c r="C15712" s="15" t="s">
        <v>24689</v>
      </c>
      <c r="D15712" s="15" t="s">
        <v>26960</v>
      </c>
      <c r="E15712">
        <v>7553</v>
      </c>
      <c r="F15712">
        <v>8686</v>
      </c>
      <c r="H15712">
        <v>38</v>
      </c>
      <c r="K15712" s="16">
        <f t="shared" si="791"/>
        <v>8459.36</v>
      </c>
      <c r="L15712" s="16">
        <f t="shared" si="790"/>
        <v>8904.589473684211</v>
      </c>
      <c r="M15712" s="16">
        <f t="shared" si="792"/>
        <v>10118.85167464115</v>
      </c>
      <c r="N15712" t="e">
        <f>INDEX(XML!$A$2:$R$782,MATCH(C15712,XML!$D$2:$D$737,0),2)</f>
        <v>#N/A</v>
      </c>
    </row>
    <row r="15713" spans="1:14" ht="56.25" x14ac:dyDescent="0.2">
      <c r="A15713">
        <v>64669</v>
      </c>
      <c r="B15713" t="s">
        <v>24690</v>
      </c>
      <c r="C15713" s="15" t="s">
        <v>24691</v>
      </c>
      <c r="D15713" s="15" t="s">
        <v>26961</v>
      </c>
      <c r="E15713">
        <v>7251</v>
      </c>
      <c r="F15713">
        <v>8339</v>
      </c>
      <c r="K15713" s="16">
        <f t="shared" si="791"/>
        <v>8121.12</v>
      </c>
      <c r="L15713" s="16">
        <f t="shared" si="790"/>
        <v>8548.5473684210519</v>
      </c>
      <c r="M15713" s="16">
        <f t="shared" si="792"/>
        <v>9714.258373205741</v>
      </c>
      <c r="N15713" t="e">
        <f>INDEX(XML!$A$2:$R$782,MATCH(C15713,XML!$D$2:$D$737,0),2)</f>
        <v>#N/A</v>
      </c>
    </row>
    <row r="15714" spans="1:14" ht="56.25" x14ac:dyDescent="0.2">
      <c r="A15714">
        <v>64670</v>
      </c>
      <c r="B15714" t="s">
        <v>24692</v>
      </c>
      <c r="C15714" s="15" t="s">
        <v>24693</v>
      </c>
      <c r="D15714" s="15" t="s">
        <v>26962</v>
      </c>
      <c r="E15714">
        <v>7251</v>
      </c>
      <c r="F15714">
        <v>8339</v>
      </c>
      <c r="K15714" s="16">
        <f t="shared" si="791"/>
        <v>8121.12</v>
      </c>
      <c r="L15714" s="16">
        <f t="shared" si="790"/>
        <v>8548.5473684210519</v>
      </c>
      <c r="M15714" s="16">
        <f t="shared" si="792"/>
        <v>9714.258373205741</v>
      </c>
      <c r="N15714" t="e">
        <f>INDEX(XML!$A$2:$R$782,MATCH(C15714,XML!$D$2:$D$737,0),2)</f>
        <v>#N/A</v>
      </c>
    </row>
    <row r="15715" spans="1:14" ht="45" x14ac:dyDescent="0.2">
      <c r="A15715">
        <v>63533</v>
      </c>
      <c r="B15715" t="s">
        <v>24694</v>
      </c>
      <c r="C15715" s="15" t="s">
        <v>24695</v>
      </c>
      <c r="D15715" s="15" t="s">
        <v>24696</v>
      </c>
      <c r="E15715">
        <v>32642</v>
      </c>
      <c r="F15715">
        <v>37539</v>
      </c>
      <c r="K15715" s="16">
        <f t="shared" si="791"/>
        <v>36559.040000000001</v>
      </c>
      <c r="L15715" s="16">
        <f t="shared" si="790"/>
        <v>38483.199999999997</v>
      </c>
      <c r="M15715" s="16">
        <f t="shared" si="792"/>
        <v>43730.909090909088</v>
      </c>
      <c r="N15715" t="e">
        <f>INDEX(XML!$A$2:$R$782,MATCH(C15715,XML!$D$2:$D$737,0),2)</f>
        <v>#N/A</v>
      </c>
    </row>
    <row r="15716" spans="1:14" ht="56.25" x14ac:dyDescent="0.2">
      <c r="A15716">
        <v>62542</v>
      </c>
      <c r="B15716" t="s">
        <v>29414</v>
      </c>
      <c r="C15716" s="15" t="s">
        <v>29415</v>
      </c>
      <c r="D15716" s="15" t="s">
        <v>29416</v>
      </c>
      <c r="E15716">
        <v>9951</v>
      </c>
      <c r="F15716">
        <v>11444</v>
      </c>
      <c r="H15716" t="s">
        <v>746</v>
      </c>
      <c r="K15716" s="16">
        <f t="shared" si="791"/>
        <v>11145.119999999999</v>
      </c>
      <c r="L15716" s="16">
        <f t="shared" si="790"/>
        <v>11731.705263157895</v>
      </c>
      <c r="M15716" s="16">
        <f t="shared" si="792"/>
        <v>13331.483253588516</v>
      </c>
      <c r="N15716" t="e">
        <f>INDEX(XML!$A$2:$R$782,MATCH(C15716,XML!$D$2:$D$737,0),2)</f>
        <v>#N/A</v>
      </c>
    </row>
    <row r="15717" spans="1:14" ht="78.75" x14ac:dyDescent="0.2">
      <c r="A15717">
        <v>68287</v>
      </c>
      <c r="B15717" t="s">
        <v>29417</v>
      </c>
      <c r="C15717" s="15" t="s">
        <v>29418</v>
      </c>
      <c r="D15717" s="15" t="s">
        <v>29419</v>
      </c>
      <c r="E15717">
        <v>9114</v>
      </c>
      <c r="F15717">
        <v>10481</v>
      </c>
      <c r="H15717">
        <v>14</v>
      </c>
      <c r="K15717" s="16">
        <f t="shared" si="791"/>
        <v>10207.68</v>
      </c>
      <c r="L15717" s="16">
        <f t="shared" si="790"/>
        <v>10744.926315789473</v>
      </c>
      <c r="M15717" s="16">
        <f t="shared" si="792"/>
        <v>12210.143540669855</v>
      </c>
      <c r="N15717" t="e">
        <f>INDEX(XML!$A$2:$R$782,MATCH(C15717,XML!$D$2:$D$737,0),2)</f>
        <v>#N/A</v>
      </c>
    </row>
    <row r="15718" spans="1:14" ht="78.75" x14ac:dyDescent="0.2">
      <c r="A15718">
        <v>68289</v>
      </c>
      <c r="B15718" t="s">
        <v>29420</v>
      </c>
      <c r="C15718" s="15" t="s">
        <v>29421</v>
      </c>
      <c r="D15718" s="15" t="s">
        <v>29422</v>
      </c>
      <c r="E15718">
        <v>8985</v>
      </c>
      <c r="F15718">
        <v>10333</v>
      </c>
      <c r="H15718">
        <v>6</v>
      </c>
      <c r="K15718" s="16">
        <f t="shared" si="791"/>
        <v>10063.200000000001</v>
      </c>
      <c r="L15718" s="16">
        <f t="shared" si="790"/>
        <v>10592.842105263158</v>
      </c>
      <c r="M15718" s="16">
        <f t="shared" si="792"/>
        <v>12037.320574162679</v>
      </c>
      <c r="N15718" t="e">
        <f>INDEX(XML!$A$2:$R$782,MATCH(C15718,XML!$D$2:$D$737,0),2)</f>
        <v>#N/A</v>
      </c>
    </row>
    <row r="15719" spans="1:14" ht="78.75" x14ac:dyDescent="0.2">
      <c r="A15719">
        <v>68290</v>
      </c>
      <c r="B15719" t="s">
        <v>29423</v>
      </c>
      <c r="C15719" s="15" t="s">
        <v>29424</v>
      </c>
      <c r="D15719" s="15" t="s">
        <v>29425</v>
      </c>
      <c r="E15719">
        <v>8985</v>
      </c>
      <c r="F15719">
        <v>10333</v>
      </c>
      <c r="H15719">
        <v>17</v>
      </c>
      <c r="K15719" s="16">
        <f t="shared" si="791"/>
        <v>10063.200000000001</v>
      </c>
      <c r="L15719" s="16">
        <f t="shared" si="790"/>
        <v>10592.842105263158</v>
      </c>
      <c r="M15719" s="16">
        <f t="shared" si="792"/>
        <v>12037.320574162679</v>
      </c>
      <c r="N15719" t="e">
        <f>INDEX(XML!$A$2:$R$782,MATCH(C15719,XML!$D$2:$D$737,0),2)</f>
        <v>#N/A</v>
      </c>
    </row>
    <row r="15720" spans="1:14" ht="78.75" x14ac:dyDescent="0.2">
      <c r="A15720">
        <v>68291</v>
      </c>
      <c r="B15720" t="s">
        <v>29426</v>
      </c>
      <c r="C15720" s="15" t="s">
        <v>29427</v>
      </c>
      <c r="D15720" s="15" t="s">
        <v>29428</v>
      </c>
      <c r="E15720">
        <v>8985</v>
      </c>
      <c r="F15720">
        <v>10333</v>
      </c>
      <c r="H15720">
        <v>10</v>
      </c>
      <c r="K15720" s="16">
        <f t="shared" si="791"/>
        <v>10063.200000000001</v>
      </c>
      <c r="L15720" s="16">
        <f t="shared" si="790"/>
        <v>10592.842105263158</v>
      </c>
      <c r="M15720" s="16">
        <f t="shared" si="792"/>
        <v>12037.320574162679</v>
      </c>
      <c r="N15720" t="e">
        <f>INDEX(XML!$A$2:$R$782,MATCH(C15720,XML!$D$2:$D$737,0),2)</f>
        <v>#N/A</v>
      </c>
    </row>
    <row r="15721" spans="1:14" ht="101.25" x14ac:dyDescent="0.2">
      <c r="A15721">
        <v>68293</v>
      </c>
      <c r="B15721" t="s">
        <v>29429</v>
      </c>
      <c r="C15721" s="15" t="s">
        <v>29430</v>
      </c>
      <c r="D15721" s="15" t="s">
        <v>29431</v>
      </c>
      <c r="E15721">
        <v>7500</v>
      </c>
      <c r="F15721">
        <v>9000</v>
      </c>
      <c r="K15721" s="16">
        <f t="shared" si="791"/>
        <v>8400</v>
      </c>
      <c r="L15721" s="16">
        <f t="shared" si="790"/>
        <v>8842.105263157895</v>
      </c>
      <c r="M15721" s="16">
        <f t="shared" si="792"/>
        <v>10047.846889952154</v>
      </c>
      <c r="N15721" t="e">
        <f>INDEX(XML!$A$2:$R$782,MATCH(C15721,XML!$D$2:$D$737,0),2)</f>
        <v>#N/A</v>
      </c>
    </row>
    <row r="15722" spans="1:14" ht="101.25" x14ac:dyDescent="0.2">
      <c r="A15722">
        <v>68292</v>
      </c>
      <c r="B15722" t="s">
        <v>29432</v>
      </c>
      <c r="C15722" s="15" t="s">
        <v>29433</v>
      </c>
      <c r="D15722" s="15" t="s">
        <v>29434</v>
      </c>
      <c r="E15722">
        <v>7800</v>
      </c>
      <c r="F15722">
        <v>9360</v>
      </c>
      <c r="K15722" s="16">
        <f t="shared" si="791"/>
        <v>8736</v>
      </c>
      <c r="L15722" s="16">
        <f t="shared" si="790"/>
        <v>9195.78947368421</v>
      </c>
      <c r="M15722" s="16">
        <f t="shared" si="792"/>
        <v>10449.760765550238</v>
      </c>
      <c r="N15722" t="e">
        <f>INDEX(XML!$A$2:$R$782,MATCH(C15722,XML!$D$2:$D$737,0),2)</f>
        <v>#N/A</v>
      </c>
    </row>
    <row r="15723" spans="1:14" ht="101.25" x14ac:dyDescent="0.2">
      <c r="A15723">
        <v>68294</v>
      </c>
      <c r="B15723" t="s">
        <v>29435</v>
      </c>
      <c r="C15723" s="15" t="s">
        <v>29436</v>
      </c>
      <c r="D15723" s="15" t="s">
        <v>29437</v>
      </c>
      <c r="E15723">
        <v>7500</v>
      </c>
      <c r="F15723">
        <v>9000</v>
      </c>
      <c r="H15723">
        <v>2</v>
      </c>
      <c r="K15723" s="16">
        <f t="shared" si="791"/>
        <v>8400</v>
      </c>
      <c r="L15723" s="16">
        <f t="shared" si="790"/>
        <v>8842.105263157895</v>
      </c>
      <c r="M15723" s="16">
        <f t="shared" si="792"/>
        <v>10047.846889952154</v>
      </c>
      <c r="N15723" t="e">
        <f>INDEX(XML!$A$2:$R$782,MATCH(C15723,XML!$D$2:$D$737,0),2)</f>
        <v>#N/A</v>
      </c>
    </row>
    <row r="15724" spans="1:14" ht="101.25" x14ac:dyDescent="0.2">
      <c r="A15724">
        <v>68295</v>
      </c>
      <c r="B15724" t="s">
        <v>29438</v>
      </c>
      <c r="C15724" s="15" t="s">
        <v>29439</v>
      </c>
      <c r="D15724" s="15" t="s">
        <v>29440</v>
      </c>
      <c r="E15724">
        <v>7500</v>
      </c>
      <c r="F15724">
        <v>9000</v>
      </c>
      <c r="H15724">
        <v>2</v>
      </c>
      <c r="K15724" s="16">
        <f t="shared" si="791"/>
        <v>8400</v>
      </c>
      <c r="L15724" s="16">
        <f t="shared" si="790"/>
        <v>8842.105263157895</v>
      </c>
      <c r="M15724" s="16">
        <f t="shared" si="792"/>
        <v>10047.846889952154</v>
      </c>
      <c r="N15724" t="e">
        <f>INDEX(XML!$A$2:$R$782,MATCH(C15724,XML!$D$2:$D$737,0),2)</f>
        <v>#N/A</v>
      </c>
    </row>
    <row r="15725" spans="1:14" ht="78.75" x14ac:dyDescent="0.2">
      <c r="A15725">
        <v>68297</v>
      </c>
      <c r="B15725" t="s">
        <v>29441</v>
      </c>
      <c r="C15725" s="15" t="s">
        <v>41388</v>
      </c>
      <c r="D15725" s="15" t="s">
        <v>46438</v>
      </c>
      <c r="E15725">
        <v>8301</v>
      </c>
      <c r="F15725">
        <v>9546</v>
      </c>
      <c r="H15725">
        <v>40</v>
      </c>
      <c r="K15725" s="16">
        <f t="shared" si="791"/>
        <v>9297.1200000000008</v>
      </c>
      <c r="L15725" s="16">
        <f t="shared" si="790"/>
        <v>9786.4421052631587</v>
      </c>
      <c r="M15725" s="16">
        <f t="shared" si="792"/>
        <v>11120.956937799043</v>
      </c>
      <c r="N15725" t="e">
        <f>INDEX(XML!$A$2:$R$782,MATCH(C15725,XML!$D$2:$D$737,0),2)</f>
        <v>#N/A</v>
      </c>
    </row>
    <row r="15726" spans="1:14" ht="78.75" x14ac:dyDescent="0.2">
      <c r="A15726">
        <v>68298</v>
      </c>
      <c r="B15726" t="s">
        <v>29442</v>
      </c>
      <c r="C15726" s="15" t="s">
        <v>41389</v>
      </c>
      <c r="D15726" s="15" t="s">
        <v>46439</v>
      </c>
      <c r="E15726">
        <v>8377</v>
      </c>
      <c r="F15726">
        <v>9634</v>
      </c>
      <c r="H15726">
        <v>40</v>
      </c>
      <c r="K15726" s="16">
        <f t="shared" si="791"/>
        <v>9382.24</v>
      </c>
      <c r="L15726" s="16">
        <f t="shared" si="790"/>
        <v>9876.0421052631573</v>
      </c>
      <c r="M15726" s="16">
        <f t="shared" si="792"/>
        <v>11222.775119617225</v>
      </c>
      <c r="N15726" t="e">
        <f>INDEX(XML!$A$2:$R$782,MATCH(C15726,XML!$D$2:$D$737,0),2)</f>
        <v>#N/A</v>
      </c>
    </row>
    <row r="15727" spans="1:14" ht="78.75" x14ac:dyDescent="0.2">
      <c r="A15727">
        <v>68299</v>
      </c>
      <c r="B15727" t="s">
        <v>29443</v>
      </c>
      <c r="C15727" s="15" t="s">
        <v>41390</v>
      </c>
      <c r="D15727" s="15" t="s">
        <v>46440</v>
      </c>
      <c r="E15727">
        <v>8301</v>
      </c>
      <c r="F15727">
        <v>9546</v>
      </c>
      <c r="H15727">
        <v>40</v>
      </c>
      <c r="K15727" s="16">
        <f t="shared" si="791"/>
        <v>9297.1200000000008</v>
      </c>
      <c r="L15727" s="16">
        <f t="shared" si="790"/>
        <v>9786.4421052631587</v>
      </c>
      <c r="M15727" s="16">
        <f t="shared" si="792"/>
        <v>11120.956937799043</v>
      </c>
      <c r="N15727" t="e">
        <f>INDEX(XML!$A$2:$R$782,MATCH(C15727,XML!$D$2:$D$737,0),2)</f>
        <v>#N/A</v>
      </c>
    </row>
    <row r="15728" spans="1:14" ht="78.75" x14ac:dyDescent="0.2">
      <c r="A15728">
        <v>68300</v>
      </c>
      <c r="B15728" t="s">
        <v>29444</v>
      </c>
      <c r="C15728" s="15" t="s">
        <v>41391</v>
      </c>
      <c r="D15728" s="15" t="s">
        <v>46441</v>
      </c>
      <c r="E15728">
        <v>8301</v>
      </c>
      <c r="F15728">
        <v>9546</v>
      </c>
      <c r="H15728">
        <v>40</v>
      </c>
      <c r="K15728" s="16">
        <f t="shared" ref="K15728:K15791" si="793">IF(E15728&gt;49999,E15728+E15728*0.07,IF(E15728&lt;=49999,E15728+E15728*0.12))</f>
        <v>9297.1200000000008</v>
      </c>
      <c r="L15728" s="16">
        <f t="shared" si="790"/>
        <v>9786.4421052631587</v>
      </c>
      <c r="M15728" s="16">
        <f t="shared" ref="M15728:M15791" si="794">IF(COUNTIF(C15728,"*Dahua*"),F15728-10,L15728*100/88)</f>
        <v>11120.956937799043</v>
      </c>
      <c r="N15728" t="e">
        <f>INDEX(XML!$A$2:$R$782,MATCH(C15728,XML!$D$2:$D$737,0),2)</f>
        <v>#N/A</v>
      </c>
    </row>
    <row r="15729" spans="1:14" ht="67.5" x14ac:dyDescent="0.2">
      <c r="A15729">
        <v>69823</v>
      </c>
      <c r="B15729" t="s">
        <v>31412</v>
      </c>
      <c r="C15729" s="15" t="s">
        <v>31413</v>
      </c>
      <c r="D15729" s="15" t="s">
        <v>31414</v>
      </c>
      <c r="E15729">
        <v>9500</v>
      </c>
      <c r="F15729">
        <v>10925</v>
      </c>
      <c r="K15729" s="16">
        <f t="shared" si="793"/>
        <v>10640</v>
      </c>
      <c r="L15729" s="16">
        <f t="shared" si="790"/>
        <v>11200</v>
      </c>
      <c r="M15729" s="16">
        <f t="shared" si="794"/>
        <v>12727.272727272728</v>
      </c>
      <c r="N15729" t="e">
        <f>INDEX(XML!$A$2:$R$782,MATCH(C15729,XML!$D$2:$D$737,0),2)</f>
        <v>#N/A</v>
      </c>
    </row>
    <row r="15730" spans="1:14" ht="67.5" x14ac:dyDescent="0.2">
      <c r="A15730">
        <v>69825</v>
      </c>
      <c r="B15730" t="s">
        <v>31415</v>
      </c>
      <c r="C15730" s="15" t="s">
        <v>31416</v>
      </c>
      <c r="D15730" s="15" t="s">
        <v>31417</v>
      </c>
      <c r="E15730">
        <v>10332</v>
      </c>
      <c r="F15730">
        <v>12398</v>
      </c>
      <c r="H15730">
        <v>10</v>
      </c>
      <c r="K15730" s="16">
        <f t="shared" si="793"/>
        <v>11571.84</v>
      </c>
      <c r="L15730" s="16">
        <f t="shared" si="790"/>
        <v>12180.884210526316</v>
      </c>
      <c r="M15730" s="16">
        <f t="shared" si="794"/>
        <v>13841.913875598084</v>
      </c>
      <c r="N15730" t="e">
        <f>INDEX(XML!$A$2:$R$782,MATCH(C15730,XML!$D$2:$D$737,0),2)</f>
        <v>#N/A</v>
      </c>
    </row>
    <row r="15731" spans="1:14" ht="56.25" x14ac:dyDescent="0.2">
      <c r="A15731">
        <v>5575</v>
      </c>
      <c r="B15731" t="s">
        <v>22075</v>
      </c>
      <c r="C15731" s="15" t="s">
        <v>11497</v>
      </c>
      <c r="D15731" s="15" t="s">
        <v>11498</v>
      </c>
      <c r="E15731">
        <v>2227</v>
      </c>
      <c r="F15731">
        <v>2925</v>
      </c>
      <c r="H15731" t="s">
        <v>746</v>
      </c>
      <c r="K15731" s="16">
        <f t="shared" si="793"/>
        <v>2494.2399999999998</v>
      </c>
      <c r="L15731" s="16">
        <f t="shared" si="790"/>
        <v>2625.515789473684</v>
      </c>
      <c r="M15731" s="16">
        <f t="shared" si="794"/>
        <v>2983.5406698564593</v>
      </c>
      <c r="N15731" t="e">
        <f>INDEX(XML!$A$2:$R$782,MATCH(C15731,XML!$D$2:$D$737,0),2)</f>
        <v>#N/A</v>
      </c>
    </row>
    <row r="15732" spans="1:14" ht="78.75" x14ac:dyDescent="0.2">
      <c r="A15732">
        <v>5574</v>
      </c>
      <c r="B15732" t="s">
        <v>20763</v>
      </c>
      <c r="C15732" s="15" t="s">
        <v>11499</v>
      </c>
      <c r="D15732" s="15" t="s">
        <v>11500</v>
      </c>
      <c r="E15732">
        <v>2227</v>
      </c>
      <c r="F15732">
        <v>2925</v>
      </c>
      <c r="K15732" s="16">
        <f t="shared" si="793"/>
        <v>2494.2399999999998</v>
      </c>
      <c r="L15732" s="16">
        <f t="shared" si="790"/>
        <v>2625.515789473684</v>
      </c>
      <c r="M15732" s="16">
        <f t="shared" si="794"/>
        <v>2983.5406698564593</v>
      </c>
      <c r="N15732" t="e">
        <f>INDEX(XML!$A$2:$R$782,MATCH(C15732,XML!$D$2:$D$737,0),2)</f>
        <v>#N/A</v>
      </c>
    </row>
    <row r="15733" spans="1:14" ht="56.25" x14ac:dyDescent="0.2">
      <c r="A15733">
        <v>14042</v>
      </c>
      <c r="B15733" t="s">
        <v>36901</v>
      </c>
      <c r="C15733" s="15" t="s">
        <v>11501</v>
      </c>
      <c r="D15733" s="15" t="s">
        <v>11502</v>
      </c>
      <c r="E15733">
        <v>2227</v>
      </c>
      <c r="F15733">
        <v>2925</v>
      </c>
      <c r="H15733" t="s">
        <v>746</v>
      </c>
      <c r="K15733" s="16">
        <f t="shared" si="793"/>
        <v>2494.2399999999998</v>
      </c>
      <c r="L15733" s="16">
        <f t="shared" si="790"/>
        <v>2625.515789473684</v>
      </c>
      <c r="M15733" s="16">
        <f t="shared" si="794"/>
        <v>2983.5406698564593</v>
      </c>
      <c r="N15733" t="e">
        <f>INDEX(XML!$A$2:$R$782,MATCH(C15733,XML!$D$2:$D$737,0),2)</f>
        <v>#N/A</v>
      </c>
    </row>
    <row r="15734" spans="1:14" ht="101.25" x14ac:dyDescent="0.2">
      <c r="A15734">
        <v>23569</v>
      </c>
      <c r="B15734" t="s">
        <v>31506</v>
      </c>
      <c r="C15734" s="15" t="s">
        <v>11503</v>
      </c>
      <c r="D15734" s="15" t="s">
        <v>11504</v>
      </c>
      <c r="E15734">
        <v>3203</v>
      </c>
      <c r="F15734">
        <v>3683</v>
      </c>
      <c r="H15734">
        <v>22</v>
      </c>
      <c r="K15734" s="16">
        <f t="shared" si="793"/>
        <v>3587.36</v>
      </c>
      <c r="L15734" s="16">
        <f t="shared" si="790"/>
        <v>3776.1684210526314</v>
      </c>
      <c r="M15734" s="16">
        <f t="shared" si="794"/>
        <v>4291.1004784688994</v>
      </c>
      <c r="N15734" t="e">
        <f>INDEX(XML!$A$2:$R$782,MATCH(C15734,XML!$D$2:$D$737,0),2)</f>
        <v>#N/A</v>
      </c>
    </row>
    <row r="15735" spans="1:14" ht="101.25" x14ac:dyDescent="0.2">
      <c r="A15735">
        <v>23570</v>
      </c>
      <c r="B15735" t="s">
        <v>31507</v>
      </c>
      <c r="C15735" s="15" t="s">
        <v>11505</v>
      </c>
      <c r="D15735" s="15" t="s">
        <v>29445</v>
      </c>
      <c r="E15735">
        <v>3065</v>
      </c>
      <c r="F15735">
        <v>3525</v>
      </c>
      <c r="H15735">
        <v>50</v>
      </c>
      <c r="K15735" s="16">
        <f t="shared" si="793"/>
        <v>3432.8</v>
      </c>
      <c r="L15735" s="16">
        <f t="shared" si="790"/>
        <v>3613.4736842105262</v>
      </c>
      <c r="M15735" s="16">
        <f t="shared" si="794"/>
        <v>4106.2200956937804</v>
      </c>
      <c r="N15735" t="e">
        <f>INDEX(XML!$A$2:$R$782,MATCH(C15735,XML!$D$2:$D$737,0),2)</f>
        <v>#N/A</v>
      </c>
    </row>
    <row r="15736" spans="1:14" ht="101.25" x14ac:dyDescent="0.2">
      <c r="A15736">
        <v>23571</v>
      </c>
      <c r="B15736" t="s">
        <v>31508</v>
      </c>
      <c r="C15736" s="15" t="s">
        <v>11506</v>
      </c>
      <c r="D15736" s="15" t="s">
        <v>11507</v>
      </c>
      <c r="E15736">
        <v>3065</v>
      </c>
      <c r="F15736">
        <v>3525</v>
      </c>
      <c r="H15736">
        <v>45</v>
      </c>
      <c r="K15736" s="16">
        <f t="shared" si="793"/>
        <v>3432.8</v>
      </c>
      <c r="L15736" s="16">
        <f t="shared" si="790"/>
        <v>3613.4736842105262</v>
      </c>
      <c r="M15736" s="16">
        <f t="shared" si="794"/>
        <v>4106.2200956937804</v>
      </c>
      <c r="N15736" t="e">
        <f>INDEX(XML!$A$2:$R$782,MATCH(C15736,XML!$D$2:$D$737,0),2)</f>
        <v>#N/A</v>
      </c>
    </row>
    <row r="15737" spans="1:14" ht="101.25" x14ac:dyDescent="0.2">
      <c r="A15737">
        <v>23572</v>
      </c>
      <c r="B15737" t="s">
        <v>31509</v>
      </c>
      <c r="C15737" s="15" t="s">
        <v>11508</v>
      </c>
      <c r="D15737" s="15" t="s">
        <v>11509</v>
      </c>
      <c r="E15737">
        <v>3065</v>
      </c>
      <c r="F15737">
        <v>3525</v>
      </c>
      <c r="H15737">
        <v>50</v>
      </c>
      <c r="K15737" s="16">
        <f t="shared" si="793"/>
        <v>3432.8</v>
      </c>
      <c r="L15737" s="16">
        <f t="shared" si="790"/>
        <v>3613.4736842105262</v>
      </c>
      <c r="M15737" s="16">
        <f t="shared" si="794"/>
        <v>4106.2200956937804</v>
      </c>
      <c r="N15737" t="e">
        <f>INDEX(XML!$A$2:$R$782,MATCH(C15737,XML!$D$2:$D$737,0),2)</f>
        <v>#N/A</v>
      </c>
    </row>
    <row r="15738" spans="1:14" ht="157.5" x14ac:dyDescent="0.2">
      <c r="A15738">
        <v>28816</v>
      </c>
      <c r="C15738" s="15" t="s">
        <v>11510</v>
      </c>
      <c r="D15738" s="15" t="s">
        <v>11511</v>
      </c>
      <c r="E15738">
        <v>1000</v>
      </c>
      <c r="F15738">
        <v>3753</v>
      </c>
      <c r="H15738">
        <v>37</v>
      </c>
      <c r="K15738" s="16">
        <f t="shared" si="793"/>
        <v>1120</v>
      </c>
      <c r="L15738" s="16">
        <f t="shared" si="790"/>
        <v>1178.9473684210527</v>
      </c>
      <c r="M15738" s="16">
        <f t="shared" si="794"/>
        <v>1339.7129186602872</v>
      </c>
      <c r="N15738" t="e">
        <f>INDEX(XML!$A$2:$R$782,MATCH(C15738,XML!$D$2:$D$737,0),2)</f>
        <v>#N/A</v>
      </c>
    </row>
    <row r="15739" spans="1:14" ht="157.5" x14ac:dyDescent="0.2">
      <c r="A15739">
        <v>28817</v>
      </c>
      <c r="C15739" s="15" t="s">
        <v>11512</v>
      </c>
      <c r="D15739" s="15" t="s">
        <v>11513</v>
      </c>
      <c r="E15739">
        <v>1000</v>
      </c>
      <c r="F15739">
        <v>3754</v>
      </c>
      <c r="H15739">
        <v>44</v>
      </c>
      <c r="K15739" s="16">
        <f t="shared" si="793"/>
        <v>1120</v>
      </c>
      <c r="L15739" s="16">
        <f t="shared" si="790"/>
        <v>1178.9473684210527</v>
      </c>
      <c r="M15739" s="16">
        <f t="shared" si="794"/>
        <v>1339.7129186602872</v>
      </c>
      <c r="N15739" t="e">
        <f>INDEX(XML!$A$2:$R$782,MATCH(C15739,XML!$D$2:$D$737,0),2)</f>
        <v>#N/A</v>
      </c>
    </row>
    <row r="15740" spans="1:14" ht="157.5" x14ac:dyDescent="0.2">
      <c r="A15740">
        <v>28819</v>
      </c>
      <c r="C15740" s="15" t="s">
        <v>11514</v>
      </c>
      <c r="D15740" s="15" t="s">
        <v>11515</v>
      </c>
      <c r="E15740">
        <v>1000</v>
      </c>
      <c r="F15740">
        <v>3754</v>
      </c>
      <c r="H15740">
        <v>43</v>
      </c>
      <c r="K15740" s="16">
        <f t="shared" si="793"/>
        <v>1120</v>
      </c>
      <c r="L15740" s="16">
        <f t="shared" si="790"/>
        <v>1178.9473684210527</v>
      </c>
      <c r="M15740" s="16">
        <f t="shared" si="794"/>
        <v>1339.7129186602872</v>
      </c>
      <c r="N15740" t="e">
        <f>INDEX(XML!$A$2:$R$782,MATCH(C15740,XML!$D$2:$D$737,0),2)</f>
        <v>#N/A</v>
      </c>
    </row>
    <row r="15741" spans="1:14" ht="157.5" x14ac:dyDescent="0.2">
      <c r="A15741">
        <v>28820</v>
      </c>
      <c r="C15741" s="15" t="s">
        <v>11516</v>
      </c>
      <c r="D15741" s="15" t="s">
        <v>11517</v>
      </c>
      <c r="E15741">
        <v>1000</v>
      </c>
      <c r="F15741">
        <v>3754</v>
      </c>
      <c r="H15741">
        <v>40</v>
      </c>
      <c r="K15741" s="16">
        <f t="shared" si="793"/>
        <v>1120</v>
      </c>
      <c r="L15741" s="16">
        <f t="shared" si="790"/>
        <v>1178.9473684210527</v>
      </c>
      <c r="M15741" s="16">
        <f t="shared" si="794"/>
        <v>1339.7129186602872</v>
      </c>
      <c r="N15741" t="e">
        <f>INDEX(XML!$A$2:$R$782,MATCH(C15741,XML!$D$2:$D$737,0),2)</f>
        <v>#N/A</v>
      </c>
    </row>
    <row r="15742" spans="1:14" ht="101.25" x14ac:dyDescent="0.2">
      <c r="A15742">
        <v>32075</v>
      </c>
      <c r="B15742" t="s">
        <v>20764</v>
      </c>
      <c r="C15742" s="15" t="s">
        <v>11518</v>
      </c>
      <c r="D15742" s="15" t="s">
        <v>11519</v>
      </c>
      <c r="E15742">
        <v>3255</v>
      </c>
      <c r="F15742">
        <v>3743</v>
      </c>
      <c r="H15742" t="s">
        <v>746</v>
      </c>
      <c r="K15742" s="16">
        <f t="shared" si="793"/>
        <v>3645.6</v>
      </c>
      <c r="L15742" s="16">
        <f t="shared" si="790"/>
        <v>3837.4736842105262</v>
      </c>
      <c r="M15742" s="16">
        <f t="shared" si="794"/>
        <v>4360.7655502392345</v>
      </c>
      <c r="N15742" t="e">
        <f>INDEX(XML!$A$2:$R$782,MATCH(C15742,XML!$D$2:$D$737,0),2)</f>
        <v>#N/A</v>
      </c>
    </row>
    <row r="15743" spans="1:14" ht="101.25" x14ac:dyDescent="0.2">
      <c r="A15743">
        <v>32076</v>
      </c>
      <c r="B15743" t="s">
        <v>26044</v>
      </c>
      <c r="C15743" s="15" t="s">
        <v>11520</v>
      </c>
      <c r="D15743" s="15" t="s">
        <v>11521</v>
      </c>
      <c r="E15743">
        <v>3237</v>
      </c>
      <c r="F15743">
        <v>3723</v>
      </c>
      <c r="H15743" t="s">
        <v>746</v>
      </c>
      <c r="K15743" s="16">
        <f t="shared" si="793"/>
        <v>3625.44</v>
      </c>
      <c r="L15743" s="16">
        <f t="shared" si="790"/>
        <v>3816.2526315789473</v>
      </c>
      <c r="M15743" s="16">
        <f t="shared" si="794"/>
        <v>4336.6507177033491</v>
      </c>
      <c r="N15743" t="e">
        <f>INDEX(XML!$A$2:$R$782,MATCH(C15743,XML!$D$2:$D$737,0),2)</f>
        <v>#N/A</v>
      </c>
    </row>
    <row r="15744" spans="1:14" ht="101.25" x14ac:dyDescent="0.2">
      <c r="A15744">
        <v>32077</v>
      </c>
      <c r="B15744" t="s">
        <v>26045</v>
      </c>
      <c r="C15744" s="15" t="s">
        <v>11522</v>
      </c>
      <c r="D15744" s="15" t="s">
        <v>11523</v>
      </c>
      <c r="E15744">
        <v>3237</v>
      </c>
      <c r="F15744">
        <v>3723</v>
      </c>
      <c r="H15744" t="s">
        <v>746</v>
      </c>
      <c r="K15744" s="16">
        <f t="shared" si="793"/>
        <v>3625.44</v>
      </c>
      <c r="L15744" s="16">
        <f t="shared" si="790"/>
        <v>3816.2526315789473</v>
      </c>
      <c r="M15744" s="16">
        <f t="shared" si="794"/>
        <v>4336.6507177033491</v>
      </c>
      <c r="N15744" t="e">
        <f>INDEX(XML!$A$2:$R$782,MATCH(C15744,XML!$D$2:$D$737,0),2)</f>
        <v>#N/A</v>
      </c>
    </row>
    <row r="15745" spans="1:14" ht="101.25" x14ac:dyDescent="0.2">
      <c r="A15745">
        <v>32078</v>
      </c>
      <c r="B15745" t="s">
        <v>26046</v>
      </c>
      <c r="C15745" s="15" t="s">
        <v>11524</v>
      </c>
      <c r="D15745" s="15" t="s">
        <v>11525</v>
      </c>
      <c r="E15745">
        <v>3237</v>
      </c>
      <c r="F15745">
        <v>3723</v>
      </c>
      <c r="H15745" t="s">
        <v>746</v>
      </c>
      <c r="K15745" s="16">
        <f t="shared" si="793"/>
        <v>3625.44</v>
      </c>
      <c r="L15745" s="16">
        <f t="shared" si="790"/>
        <v>3816.2526315789473</v>
      </c>
      <c r="M15745" s="16">
        <f t="shared" si="794"/>
        <v>4336.6507177033491</v>
      </c>
      <c r="N15745" t="e">
        <f>INDEX(XML!$A$2:$R$782,MATCH(C15745,XML!$D$2:$D$737,0),2)</f>
        <v>#N/A</v>
      </c>
    </row>
    <row r="15746" spans="1:14" ht="78.75" x14ac:dyDescent="0.2">
      <c r="A15746">
        <v>6286</v>
      </c>
      <c r="B15746" t="s">
        <v>20765</v>
      </c>
      <c r="C15746" s="15" t="s">
        <v>11526</v>
      </c>
      <c r="D15746" s="15" t="s">
        <v>11527</v>
      </c>
      <c r="E15746">
        <v>1976</v>
      </c>
      <c r="F15746">
        <v>2272</v>
      </c>
      <c r="H15746">
        <v>23</v>
      </c>
      <c r="K15746" s="16">
        <f t="shared" si="793"/>
        <v>2213.12</v>
      </c>
      <c r="L15746" s="16">
        <f t="shared" si="790"/>
        <v>2329.6</v>
      </c>
      <c r="M15746" s="16">
        <f t="shared" si="794"/>
        <v>2647.2727272727275</v>
      </c>
      <c r="N15746" t="e">
        <f>INDEX(XML!$A$2:$R$782,MATCH(C15746,XML!$D$2:$D$737,0),2)</f>
        <v>#N/A</v>
      </c>
    </row>
    <row r="15747" spans="1:14" ht="56.25" x14ac:dyDescent="0.2">
      <c r="A15747">
        <v>9958</v>
      </c>
      <c r="B15747" t="s">
        <v>20766</v>
      </c>
      <c r="C15747" s="15" t="s">
        <v>11528</v>
      </c>
      <c r="D15747" s="15" t="s">
        <v>11529</v>
      </c>
      <c r="E15747">
        <v>2857</v>
      </c>
      <c r="F15747">
        <v>3286</v>
      </c>
      <c r="H15747">
        <v>24</v>
      </c>
      <c r="K15747" s="16">
        <f t="shared" si="793"/>
        <v>3199.84</v>
      </c>
      <c r="L15747" s="16">
        <f t="shared" si="790"/>
        <v>3368.2526315789473</v>
      </c>
      <c r="M15747" s="16">
        <f t="shared" si="794"/>
        <v>3827.5598086124401</v>
      </c>
      <c r="N15747" t="e">
        <f>INDEX(XML!$A$2:$R$782,MATCH(C15747,XML!$D$2:$D$737,0),2)</f>
        <v>#N/A</v>
      </c>
    </row>
    <row r="15748" spans="1:14" ht="56.25" x14ac:dyDescent="0.2">
      <c r="A15748">
        <v>27016</v>
      </c>
      <c r="B15748" t="s">
        <v>11530</v>
      </c>
      <c r="C15748" s="15" t="s">
        <v>11531</v>
      </c>
      <c r="D15748" s="15" t="s">
        <v>21157</v>
      </c>
      <c r="E15748">
        <v>2158</v>
      </c>
      <c r="F15748">
        <v>2590</v>
      </c>
      <c r="K15748" s="16">
        <f t="shared" si="793"/>
        <v>2416.96</v>
      </c>
      <c r="L15748" s="16">
        <f t="shared" si="790"/>
        <v>2544.1684210526314</v>
      </c>
      <c r="M15748" s="16">
        <f t="shared" si="794"/>
        <v>2891.1004784688994</v>
      </c>
      <c r="N15748" t="e">
        <f>INDEX(XML!$A$2:$R$782,MATCH(C15748,XML!$D$2:$D$737,0),2)</f>
        <v>#N/A</v>
      </c>
    </row>
    <row r="15749" spans="1:14" ht="15.75" x14ac:dyDescent="0.25">
      <c r="A15749" s="184" t="s">
        <v>11540</v>
      </c>
      <c r="B15749" s="184"/>
      <c r="C15749" s="185"/>
      <c r="D15749" s="185"/>
      <c r="E15749" s="184"/>
      <c r="F15749" s="184"/>
      <c r="G15749" s="184"/>
      <c r="H15749" s="184"/>
      <c r="I15749" s="184"/>
      <c r="J15749" s="184"/>
      <c r="K15749" s="16">
        <f t="shared" si="793"/>
        <v>0</v>
      </c>
      <c r="L15749" s="16">
        <f t="shared" ref="L15749:L15812" si="795">K15749*100/95</f>
        <v>0</v>
      </c>
      <c r="M15749" s="16">
        <f t="shared" si="794"/>
        <v>0</v>
      </c>
      <c r="N15749" t="e">
        <f>INDEX(XML!$A$2:$R$782,MATCH(C15749,XML!$D$2:$D$737,0),2)</f>
        <v>#N/A</v>
      </c>
    </row>
    <row r="15750" spans="1:14" ht="78.75" x14ac:dyDescent="0.2">
      <c r="A15750">
        <v>7042</v>
      </c>
      <c r="B15750" t="s">
        <v>20767</v>
      </c>
      <c r="C15750" s="15" t="s">
        <v>11542</v>
      </c>
      <c r="D15750" s="15" t="s">
        <v>11543</v>
      </c>
      <c r="E15750">
        <v>2799</v>
      </c>
      <c r="F15750">
        <v>3219</v>
      </c>
      <c r="K15750" s="16">
        <f t="shared" si="793"/>
        <v>3134.88</v>
      </c>
      <c r="L15750" s="16">
        <f t="shared" si="795"/>
        <v>3299.8736842105263</v>
      </c>
      <c r="M15750" s="16">
        <f t="shared" si="794"/>
        <v>3749.8564593301435</v>
      </c>
      <c r="N15750" t="e">
        <f>INDEX(XML!$A$2:$R$782,MATCH(C15750,XML!$D$2:$D$737,0),2)</f>
        <v>#N/A</v>
      </c>
    </row>
    <row r="15751" spans="1:14" ht="67.5" x14ac:dyDescent="0.2">
      <c r="A15751">
        <v>5158</v>
      </c>
      <c r="B15751" t="s">
        <v>11541</v>
      </c>
      <c r="C15751" s="15" t="s">
        <v>11544</v>
      </c>
      <c r="D15751" s="15" t="s">
        <v>11545</v>
      </c>
      <c r="E15751">
        <v>3089</v>
      </c>
      <c r="F15751">
        <v>3552</v>
      </c>
      <c r="H15751">
        <v>11</v>
      </c>
      <c r="K15751" s="16">
        <f t="shared" si="793"/>
        <v>3459.68</v>
      </c>
      <c r="L15751" s="16">
        <f t="shared" si="795"/>
        <v>3641.7684210526318</v>
      </c>
      <c r="M15751" s="16">
        <f t="shared" si="794"/>
        <v>4138.3732057416273</v>
      </c>
      <c r="N15751" t="e">
        <f>INDEX(XML!$A$2:$R$782,MATCH(C15751,XML!$D$2:$D$737,0),2)</f>
        <v>#N/A</v>
      </c>
    </row>
    <row r="15752" spans="1:14" ht="56.25" x14ac:dyDescent="0.2">
      <c r="A15752">
        <v>3728</v>
      </c>
      <c r="B15752" t="s">
        <v>26744</v>
      </c>
      <c r="C15752" s="15" t="s">
        <v>27127</v>
      </c>
      <c r="D15752" s="15" t="s">
        <v>29610</v>
      </c>
      <c r="E15752">
        <v>3931</v>
      </c>
      <c r="F15752">
        <v>4521</v>
      </c>
      <c r="K15752" s="16">
        <f t="shared" si="793"/>
        <v>4402.72</v>
      </c>
      <c r="L15752" s="16">
        <f t="shared" si="795"/>
        <v>4634.4421052631578</v>
      </c>
      <c r="M15752" s="16">
        <f t="shared" si="794"/>
        <v>5266.4114832535888</v>
      </c>
      <c r="N15752" t="e">
        <f>INDEX(XML!$A$2:$R$782,MATCH(C15752,XML!$D$2:$D$737,0),2)</f>
        <v>#N/A</v>
      </c>
    </row>
    <row r="15753" spans="1:14" ht="45" x14ac:dyDescent="0.2">
      <c r="A15753">
        <v>3729</v>
      </c>
      <c r="B15753" t="s">
        <v>26047</v>
      </c>
      <c r="C15753" s="15" t="s">
        <v>14794</v>
      </c>
      <c r="D15753" s="15" t="s">
        <v>14795</v>
      </c>
      <c r="E15753">
        <v>4122</v>
      </c>
      <c r="F15753">
        <v>4750</v>
      </c>
      <c r="H15753">
        <v>24</v>
      </c>
      <c r="K15753" s="16">
        <f t="shared" si="793"/>
        <v>4616.6400000000003</v>
      </c>
      <c r="L15753" s="16">
        <f t="shared" si="795"/>
        <v>4859.6210526315799</v>
      </c>
      <c r="M15753" s="16">
        <f t="shared" si="794"/>
        <v>5522.2966507177043</v>
      </c>
      <c r="N15753" t="e">
        <f>INDEX(XML!$A$2:$R$782,MATCH(C15753,XML!$D$2:$D$737,0),2)</f>
        <v>#N/A</v>
      </c>
    </row>
    <row r="15754" spans="1:14" ht="56.25" x14ac:dyDescent="0.2">
      <c r="A15754">
        <v>12470</v>
      </c>
      <c r="B15754" t="s">
        <v>20768</v>
      </c>
      <c r="C15754" s="15" t="s">
        <v>11546</v>
      </c>
      <c r="D15754" s="15" t="s">
        <v>11547</v>
      </c>
      <c r="E15754">
        <v>3027</v>
      </c>
      <c r="F15754">
        <v>3481</v>
      </c>
      <c r="K15754" s="16">
        <f t="shared" si="793"/>
        <v>3390.24</v>
      </c>
      <c r="L15754" s="16">
        <f t="shared" si="795"/>
        <v>3568.6736842105265</v>
      </c>
      <c r="M15754" s="16">
        <f t="shared" si="794"/>
        <v>4055.311004784689</v>
      </c>
      <c r="N15754" t="e">
        <f>INDEX(XML!$A$2:$R$782,MATCH(C15754,XML!$D$2:$D$737,0),2)</f>
        <v>#N/A</v>
      </c>
    </row>
    <row r="15755" spans="1:14" ht="56.25" x14ac:dyDescent="0.2">
      <c r="A15755">
        <v>13192</v>
      </c>
      <c r="C15755" s="15" t="s">
        <v>11548</v>
      </c>
      <c r="D15755" s="15" t="s">
        <v>11549</v>
      </c>
      <c r="E15755">
        <v>3998</v>
      </c>
      <c r="F15755">
        <v>4597</v>
      </c>
      <c r="I15755">
        <v>1</v>
      </c>
      <c r="K15755" s="16">
        <f t="shared" si="793"/>
        <v>4477.76</v>
      </c>
      <c r="L15755" s="16">
        <f t="shared" si="795"/>
        <v>4713.4315789473685</v>
      </c>
      <c r="M15755" s="16">
        <f t="shared" si="794"/>
        <v>5356.1722488038276</v>
      </c>
      <c r="N15755" t="e">
        <f>INDEX(XML!$A$2:$R$782,MATCH(C15755,XML!$D$2:$D$737,0),2)</f>
        <v>#N/A</v>
      </c>
    </row>
    <row r="15756" spans="1:14" ht="56.25" x14ac:dyDescent="0.2">
      <c r="A15756">
        <v>3730</v>
      </c>
      <c r="B15756" t="s">
        <v>24918</v>
      </c>
      <c r="C15756" s="15" t="s">
        <v>11550</v>
      </c>
      <c r="D15756" s="15" t="s">
        <v>11551</v>
      </c>
      <c r="E15756">
        <v>3902</v>
      </c>
      <c r="F15756">
        <v>4752</v>
      </c>
      <c r="K15756" s="16">
        <f t="shared" si="793"/>
        <v>4370.24</v>
      </c>
      <c r="L15756" s="16">
        <f t="shared" si="795"/>
        <v>4600.2526315789473</v>
      </c>
      <c r="M15756" s="16">
        <f t="shared" si="794"/>
        <v>5227.5598086124401</v>
      </c>
      <c r="N15756" t="e">
        <f>INDEX(XML!$A$2:$R$782,MATCH(C15756,XML!$D$2:$D$737,0),2)</f>
        <v>#N/A</v>
      </c>
    </row>
    <row r="15757" spans="1:14" ht="15.75" x14ac:dyDescent="0.25">
      <c r="A15757" s="184" t="s">
        <v>11552</v>
      </c>
      <c r="B15757" s="184"/>
      <c r="C15757" s="185"/>
      <c r="D15757" s="185"/>
      <c r="E15757" s="184"/>
      <c r="F15757" s="184"/>
      <c r="G15757" s="184"/>
      <c r="H15757" s="184"/>
      <c r="I15757" s="184"/>
      <c r="J15757" s="184"/>
      <c r="K15757" s="16">
        <f t="shared" si="793"/>
        <v>0</v>
      </c>
      <c r="L15757" s="16">
        <f t="shared" si="795"/>
        <v>0</v>
      </c>
      <c r="M15757" s="16">
        <f t="shared" si="794"/>
        <v>0</v>
      </c>
      <c r="N15757" t="e">
        <f>INDEX(XML!$A$2:$R$782,MATCH(C15757,XML!$D$2:$D$737,0),2)</f>
        <v>#N/A</v>
      </c>
    </row>
    <row r="15758" spans="1:14" ht="56.25" x14ac:dyDescent="0.2">
      <c r="A15758">
        <v>22876</v>
      </c>
      <c r="B15758" t="s">
        <v>34312</v>
      </c>
      <c r="C15758" s="15" t="s">
        <v>34313</v>
      </c>
      <c r="D15758" s="15" t="s">
        <v>34314</v>
      </c>
      <c r="E15758">
        <v>5602</v>
      </c>
      <c r="F15758">
        <v>6442</v>
      </c>
      <c r="K15758" s="16">
        <f t="shared" si="793"/>
        <v>6274.24</v>
      </c>
      <c r="L15758" s="16">
        <f t="shared" si="795"/>
        <v>6604.4631578947365</v>
      </c>
      <c r="M15758" s="16">
        <f t="shared" si="794"/>
        <v>7505.0717703349274</v>
      </c>
      <c r="N15758" t="e">
        <f>INDEX(XML!$A$2:$R$782,MATCH(C15758,XML!$D$2:$D$737,0),2)</f>
        <v>#N/A</v>
      </c>
    </row>
    <row r="15759" spans="1:14" ht="45" x14ac:dyDescent="0.2">
      <c r="A15759">
        <v>959</v>
      </c>
      <c r="B15759" t="s">
        <v>34315</v>
      </c>
      <c r="C15759" s="15" t="s">
        <v>34316</v>
      </c>
      <c r="D15759" s="15" t="s">
        <v>34317</v>
      </c>
      <c r="E15759">
        <v>5116</v>
      </c>
      <c r="F15759">
        <v>5883</v>
      </c>
      <c r="K15759" s="16">
        <f t="shared" si="793"/>
        <v>5729.92</v>
      </c>
      <c r="L15759" s="16">
        <f t="shared" si="795"/>
        <v>6031.4947368421053</v>
      </c>
      <c r="M15759" s="16">
        <f t="shared" si="794"/>
        <v>6853.9712918660289</v>
      </c>
      <c r="N15759" t="e">
        <f>INDEX(XML!$A$2:$R$782,MATCH(C15759,XML!$D$2:$D$737,0),2)</f>
        <v>#N/A</v>
      </c>
    </row>
    <row r="15760" spans="1:14" ht="56.25" x14ac:dyDescent="0.2">
      <c r="A15760">
        <v>958</v>
      </c>
      <c r="B15760" t="s">
        <v>34318</v>
      </c>
      <c r="C15760" s="15" t="s">
        <v>34319</v>
      </c>
      <c r="D15760" s="15" t="s">
        <v>34320</v>
      </c>
      <c r="E15760">
        <v>4850</v>
      </c>
      <c r="F15760">
        <v>5578</v>
      </c>
      <c r="H15760" t="s">
        <v>746</v>
      </c>
      <c r="K15760" s="16">
        <f t="shared" si="793"/>
        <v>5432</v>
      </c>
      <c r="L15760" s="16">
        <f t="shared" si="795"/>
        <v>5717.894736842105</v>
      </c>
      <c r="M15760" s="16">
        <f t="shared" si="794"/>
        <v>6497.607655502391</v>
      </c>
      <c r="N15760" t="e">
        <f>INDEX(XML!$A$2:$R$782,MATCH(C15760,XML!$D$2:$D$737,0),2)</f>
        <v>#N/A</v>
      </c>
    </row>
    <row r="15761" spans="1:14" ht="67.5" x14ac:dyDescent="0.2">
      <c r="A15761">
        <v>28018</v>
      </c>
      <c r="B15761" t="s">
        <v>11553</v>
      </c>
      <c r="C15761" s="15" t="s">
        <v>11554</v>
      </c>
      <c r="D15761" s="15" t="s">
        <v>20650</v>
      </c>
      <c r="E15761">
        <v>1000</v>
      </c>
      <c r="F15761">
        <v>10127</v>
      </c>
      <c r="H15761">
        <v>16</v>
      </c>
      <c r="K15761" s="16">
        <f t="shared" si="793"/>
        <v>1120</v>
      </c>
      <c r="L15761" s="16">
        <f t="shared" si="795"/>
        <v>1178.9473684210527</v>
      </c>
      <c r="M15761" s="16">
        <f t="shared" si="794"/>
        <v>1339.7129186602872</v>
      </c>
      <c r="N15761" t="e">
        <f>INDEX(XML!$A$2:$R$782,MATCH(C15761,XML!$D$2:$D$737,0),2)</f>
        <v>#N/A</v>
      </c>
    </row>
    <row r="15762" spans="1:14" ht="67.5" x14ac:dyDescent="0.2">
      <c r="A15762">
        <v>28020</v>
      </c>
      <c r="B15762" t="s">
        <v>11555</v>
      </c>
      <c r="C15762" s="15" t="s">
        <v>11556</v>
      </c>
      <c r="D15762" s="15" t="s">
        <v>20651</v>
      </c>
      <c r="E15762">
        <v>1000</v>
      </c>
      <c r="F15762">
        <v>10198</v>
      </c>
      <c r="H15762">
        <v>24</v>
      </c>
      <c r="K15762" s="16">
        <f t="shared" si="793"/>
        <v>1120</v>
      </c>
      <c r="L15762" s="16">
        <f t="shared" si="795"/>
        <v>1178.9473684210527</v>
      </c>
      <c r="M15762" s="16">
        <f t="shared" si="794"/>
        <v>1339.7129186602872</v>
      </c>
      <c r="N15762" t="e">
        <f>INDEX(XML!$A$2:$R$782,MATCH(C15762,XML!$D$2:$D$737,0),2)</f>
        <v>#N/A</v>
      </c>
    </row>
    <row r="15763" spans="1:14" ht="67.5" x14ac:dyDescent="0.2">
      <c r="A15763">
        <v>28021</v>
      </c>
      <c r="B15763" t="s">
        <v>11559</v>
      </c>
      <c r="C15763" s="15" t="s">
        <v>11560</v>
      </c>
      <c r="D15763" s="15" t="s">
        <v>20652</v>
      </c>
      <c r="E15763">
        <v>1000</v>
      </c>
      <c r="F15763">
        <v>10198</v>
      </c>
      <c r="H15763">
        <v>27</v>
      </c>
      <c r="K15763" s="16">
        <f t="shared" si="793"/>
        <v>1120</v>
      </c>
      <c r="L15763" s="16">
        <f t="shared" si="795"/>
        <v>1178.9473684210527</v>
      </c>
      <c r="M15763" s="16">
        <f t="shared" si="794"/>
        <v>1339.7129186602872</v>
      </c>
      <c r="N15763" t="e">
        <f>INDEX(XML!$A$2:$R$782,MATCH(C15763,XML!$D$2:$D$737,0),2)</f>
        <v>#N/A</v>
      </c>
    </row>
    <row r="15764" spans="1:14" ht="67.5" x14ac:dyDescent="0.2">
      <c r="A15764">
        <v>28022</v>
      </c>
      <c r="B15764" t="s">
        <v>11557</v>
      </c>
      <c r="C15764" s="15" t="s">
        <v>11558</v>
      </c>
      <c r="D15764" s="15" t="s">
        <v>20653</v>
      </c>
      <c r="E15764">
        <v>1000</v>
      </c>
      <c r="F15764">
        <v>10198</v>
      </c>
      <c r="H15764">
        <v>27</v>
      </c>
      <c r="K15764" s="16">
        <f t="shared" si="793"/>
        <v>1120</v>
      </c>
      <c r="L15764" s="16">
        <f t="shared" si="795"/>
        <v>1178.9473684210527</v>
      </c>
      <c r="M15764" s="16">
        <f t="shared" si="794"/>
        <v>1339.7129186602872</v>
      </c>
      <c r="N15764" t="e">
        <f>INDEX(XML!$A$2:$R$782,MATCH(C15764,XML!$D$2:$D$737,0),2)</f>
        <v>#N/A</v>
      </c>
    </row>
    <row r="15765" spans="1:14" ht="15.75" x14ac:dyDescent="0.25">
      <c r="A15765" s="184" t="s">
        <v>11561</v>
      </c>
      <c r="B15765" s="184"/>
      <c r="C15765" s="185"/>
      <c r="D15765" s="185"/>
      <c r="E15765" s="184"/>
      <c r="F15765" s="184"/>
      <c r="G15765" s="184"/>
      <c r="H15765" s="184"/>
      <c r="I15765" s="184"/>
      <c r="J15765" s="184"/>
      <c r="K15765" s="16">
        <f t="shared" si="793"/>
        <v>0</v>
      </c>
      <c r="L15765" s="16">
        <f t="shared" si="795"/>
        <v>0</v>
      </c>
      <c r="M15765" s="16">
        <f t="shared" si="794"/>
        <v>0</v>
      </c>
      <c r="N15765" t="e">
        <f>INDEX(XML!$A$2:$R$782,MATCH(C15765,XML!$D$2:$D$737,0),2)</f>
        <v>#N/A</v>
      </c>
    </row>
    <row r="15766" spans="1:14" ht="67.5" x14ac:dyDescent="0.2">
      <c r="A15766">
        <v>23820</v>
      </c>
      <c r="C15766" s="15" t="s">
        <v>26048</v>
      </c>
      <c r="D15766" s="15" t="s">
        <v>48437</v>
      </c>
      <c r="E15766">
        <v>500</v>
      </c>
      <c r="F15766">
        <v>5980</v>
      </c>
      <c r="H15766">
        <v>39</v>
      </c>
      <c r="K15766" s="16">
        <f t="shared" si="793"/>
        <v>560</v>
      </c>
      <c r="L15766" s="16">
        <f t="shared" si="795"/>
        <v>589.47368421052636</v>
      </c>
      <c r="M15766" s="16">
        <f t="shared" si="794"/>
        <v>669.85645933014359</v>
      </c>
      <c r="N15766" t="e">
        <f>INDEX(XML!$A$2:$R$782,MATCH(C15766,XML!$D$2:$D$737,0),2)</f>
        <v>#N/A</v>
      </c>
    </row>
    <row r="15767" spans="1:14" ht="15.75" x14ac:dyDescent="0.25">
      <c r="A15767" s="184" t="s">
        <v>11562</v>
      </c>
      <c r="B15767" s="184"/>
      <c r="C15767" s="185"/>
      <c r="D15767" s="185"/>
      <c r="E15767" s="184"/>
      <c r="F15767" s="184"/>
      <c r="G15767" s="184"/>
      <c r="H15767" s="184"/>
      <c r="I15767" s="184"/>
      <c r="J15767" s="184"/>
      <c r="K15767" s="16">
        <f t="shared" si="793"/>
        <v>0</v>
      </c>
      <c r="L15767" s="16">
        <f t="shared" si="795"/>
        <v>0</v>
      </c>
      <c r="M15767" s="16">
        <f t="shared" si="794"/>
        <v>0</v>
      </c>
      <c r="N15767" t="e">
        <f>INDEX(XML!$A$2:$R$782,MATCH(C15767,XML!$D$2:$D$737,0),2)</f>
        <v>#N/A</v>
      </c>
    </row>
    <row r="15768" spans="1:14" ht="90" x14ac:dyDescent="0.2">
      <c r="A15768">
        <v>28024</v>
      </c>
      <c r="C15768" s="15" t="s">
        <v>11563</v>
      </c>
      <c r="D15768" s="15" t="s">
        <v>11564</v>
      </c>
      <c r="E15768">
        <v>500</v>
      </c>
      <c r="F15768">
        <v>1531</v>
      </c>
      <c r="H15768">
        <v>16</v>
      </c>
      <c r="K15768" s="16">
        <f t="shared" si="793"/>
        <v>560</v>
      </c>
      <c r="L15768" s="16">
        <f t="shared" si="795"/>
        <v>589.47368421052636</v>
      </c>
      <c r="M15768" s="16">
        <f t="shared" si="794"/>
        <v>669.85645933014359</v>
      </c>
      <c r="N15768" t="e">
        <f>INDEX(XML!$A$2:$R$782,MATCH(C15768,XML!$D$2:$D$737,0),2)</f>
        <v>#N/A</v>
      </c>
    </row>
    <row r="15769" spans="1:14" ht="78.75" x14ac:dyDescent="0.2">
      <c r="A15769">
        <v>80472</v>
      </c>
      <c r="B15769" t="s">
        <v>39322</v>
      </c>
      <c r="C15769" s="15" t="s">
        <v>39323</v>
      </c>
      <c r="D15769" s="15" t="s">
        <v>39324</v>
      </c>
      <c r="E15769">
        <v>22610</v>
      </c>
      <c r="F15769">
        <v>24863</v>
      </c>
      <c r="H15769">
        <v>1</v>
      </c>
      <c r="K15769" s="16">
        <f t="shared" si="793"/>
        <v>25323.200000000001</v>
      </c>
      <c r="L15769" s="16">
        <f t="shared" si="795"/>
        <v>26656</v>
      </c>
      <c r="M15769" s="16">
        <f t="shared" si="794"/>
        <v>30290.909090909092</v>
      </c>
      <c r="N15769" t="e">
        <f>INDEX(XML!$A$2:$R$782,MATCH(C15769,XML!$D$2:$D$737,0),2)</f>
        <v>#N/A</v>
      </c>
    </row>
    <row r="15770" spans="1:14" ht="90" x14ac:dyDescent="0.2">
      <c r="A15770">
        <v>76752</v>
      </c>
      <c r="B15770" t="s">
        <v>36902</v>
      </c>
      <c r="C15770" s="15" t="s">
        <v>36903</v>
      </c>
      <c r="D15770" s="15" t="s">
        <v>36904</v>
      </c>
      <c r="E15770">
        <v>28777</v>
      </c>
      <c r="F15770">
        <v>31645</v>
      </c>
      <c r="H15770">
        <v>1</v>
      </c>
      <c r="K15770" s="16">
        <f t="shared" si="793"/>
        <v>32230.239999999998</v>
      </c>
      <c r="L15770" s="16">
        <f t="shared" si="795"/>
        <v>33926.568421052631</v>
      </c>
      <c r="M15770" s="16">
        <f t="shared" si="794"/>
        <v>38552.918660287076</v>
      </c>
      <c r="N15770" t="e">
        <f>INDEX(XML!$A$2:$R$782,MATCH(C15770,XML!$D$2:$D$737,0),2)</f>
        <v>#N/A</v>
      </c>
    </row>
    <row r="15771" spans="1:14" ht="78.75" x14ac:dyDescent="0.2">
      <c r="A15771">
        <v>76926</v>
      </c>
      <c r="B15771" t="s">
        <v>36394</v>
      </c>
      <c r="C15771" s="15" t="s">
        <v>36395</v>
      </c>
      <c r="D15771" s="15" t="s">
        <v>36396</v>
      </c>
      <c r="E15771">
        <v>7079</v>
      </c>
      <c r="F15771">
        <v>7612</v>
      </c>
      <c r="H15771">
        <v>1</v>
      </c>
      <c r="K15771" s="16">
        <f t="shared" si="793"/>
        <v>7928.48</v>
      </c>
      <c r="L15771" s="16">
        <f t="shared" si="795"/>
        <v>8345.7684210526313</v>
      </c>
      <c r="M15771" s="16">
        <f t="shared" si="794"/>
        <v>9483.8277511961714</v>
      </c>
      <c r="N15771" t="e">
        <f>INDEX(XML!$A$2:$R$782,MATCH(C15771,XML!$D$2:$D$737,0),2)</f>
        <v>#N/A</v>
      </c>
    </row>
    <row r="15772" spans="1:14" ht="78.75" x14ac:dyDescent="0.2">
      <c r="A15772">
        <v>76923</v>
      </c>
      <c r="B15772" t="s">
        <v>36397</v>
      </c>
      <c r="C15772" s="15" t="s">
        <v>36398</v>
      </c>
      <c r="D15772" s="15" t="s">
        <v>36399</v>
      </c>
      <c r="E15772">
        <v>4564</v>
      </c>
      <c r="F15772">
        <v>4907</v>
      </c>
      <c r="H15772">
        <v>1</v>
      </c>
      <c r="K15772" s="16">
        <f t="shared" si="793"/>
        <v>5111.68</v>
      </c>
      <c r="L15772" s="16">
        <f t="shared" si="795"/>
        <v>5380.7157894736838</v>
      </c>
      <c r="M15772" s="16">
        <f t="shared" si="794"/>
        <v>6114.4497607655503</v>
      </c>
      <c r="N15772" t="e">
        <f>INDEX(XML!$A$2:$R$782,MATCH(C15772,XML!$D$2:$D$737,0),2)</f>
        <v>#N/A</v>
      </c>
    </row>
    <row r="15773" spans="1:14" ht="78.75" x14ac:dyDescent="0.2">
      <c r="A15773">
        <v>76922</v>
      </c>
      <c r="B15773" t="s">
        <v>36400</v>
      </c>
      <c r="C15773" s="15" t="s">
        <v>36401</v>
      </c>
      <c r="D15773" s="15" t="s">
        <v>36402</v>
      </c>
      <c r="E15773">
        <v>5732</v>
      </c>
      <c r="F15773">
        <v>6164</v>
      </c>
      <c r="H15773">
        <v>2</v>
      </c>
      <c r="K15773" s="16">
        <f t="shared" si="793"/>
        <v>6419.84</v>
      </c>
      <c r="L15773" s="16">
        <f t="shared" si="795"/>
        <v>6757.726315789474</v>
      </c>
      <c r="M15773" s="16">
        <f t="shared" si="794"/>
        <v>7679.2344497607664</v>
      </c>
      <c r="N15773" t="e">
        <f>INDEX(XML!$A$2:$R$782,MATCH(C15773,XML!$D$2:$D$737,0),2)</f>
        <v>#N/A</v>
      </c>
    </row>
    <row r="15774" spans="1:14" ht="15.75" x14ac:dyDescent="0.25">
      <c r="A15774" s="184" t="s">
        <v>21671</v>
      </c>
      <c r="B15774" s="184"/>
      <c r="C15774" s="185"/>
      <c r="D15774" s="185"/>
      <c r="E15774" s="184"/>
      <c r="F15774" s="184"/>
      <c r="G15774" s="184"/>
      <c r="H15774" s="184"/>
      <c r="I15774" s="184"/>
      <c r="J15774" s="184"/>
      <c r="K15774" s="16">
        <f t="shared" si="793"/>
        <v>0</v>
      </c>
      <c r="L15774" s="16">
        <f t="shared" si="795"/>
        <v>0</v>
      </c>
      <c r="M15774" s="16">
        <f t="shared" si="794"/>
        <v>0</v>
      </c>
      <c r="N15774" t="e">
        <f>INDEX(XML!$A$2:$R$782,MATCH(C15774,XML!$D$2:$D$737,0),2)</f>
        <v>#N/A</v>
      </c>
    </row>
    <row r="15775" spans="1:14" ht="67.5" x14ac:dyDescent="0.2">
      <c r="A15775">
        <v>55649</v>
      </c>
      <c r="B15775" t="s">
        <v>22076</v>
      </c>
      <c r="C15775" s="15" t="s">
        <v>16146</v>
      </c>
      <c r="D15775" s="15" t="s">
        <v>21672</v>
      </c>
      <c r="E15775">
        <v>3334</v>
      </c>
      <c r="F15775">
        <v>3901</v>
      </c>
      <c r="H15775" t="s">
        <v>746</v>
      </c>
      <c r="K15775" s="16">
        <f t="shared" si="793"/>
        <v>3734.08</v>
      </c>
      <c r="L15775" s="16">
        <f t="shared" si="795"/>
        <v>3930.6105263157897</v>
      </c>
      <c r="M15775" s="16">
        <f t="shared" si="794"/>
        <v>4466.6028708133972</v>
      </c>
      <c r="N15775" t="e">
        <f>INDEX(XML!$A$2:$R$782,MATCH(C15775,XML!$D$2:$D$737,0),2)</f>
        <v>#N/A</v>
      </c>
    </row>
    <row r="15776" spans="1:14" ht="67.5" x14ac:dyDescent="0.2">
      <c r="A15776">
        <v>64681</v>
      </c>
      <c r="B15776" t="s">
        <v>24697</v>
      </c>
      <c r="C15776" s="15" t="s">
        <v>24698</v>
      </c>
      <c r="D15776" s="15" t="s">
        <v>24699</v>
      </c>
      <c r="E15776">
        <v>2849</v>
      </c>
      <c r="F15776">
        <v>3276</v>
      </c>
      <c r="H15776">
        <v>17</v>
      </c>
      <c r="K15776" s="16">
        <f t="shared" si="793"/>
        <v>3190.88</v>
      </c>
      <c r="L15776" s="16">
        <f t="shared" si="795"/>
        <v>3358.8210526315788</v>
      </c>
      <c r="M15776" s="16">
        <f t="shared" si="794"/>
        <v>3816.8421052631575</v>
      </c>
      <c r="N15776" t="e">
        <f>INDEX(XML!$A$2:$R$782,MATCH(C15776,XML!$D$2:$D$737,0),2)</f>
        <v>#N/A</v>
      </c>
    </row>
    <row r="15777" spans="1:14" ht="67.5" x14ac:dyDescent="0.2">
      <c r="A15777">
        <v>64680</v>
      </c>
      <c r="B15777" t="s">
        <v>24700</v>
      </c>
      <c r="C15777" s="15" t="s">
        <v>24701</v>
      </c>
      <c r="D15777" s="15" t="s">
        <v>24702</v>
      </c>
      <c r="E15777">
        <v>2412</v>
      </c>
      <c r="F15777">
        <v>2774</v>
      </c>
      <c r="K15777" s="16">
        <f t="shared" si="793"/>
        <v>2701.44</v>
      </c>
      <c r="L15777" s="16">
        <f t="shared" si="795"/>
        <v>2843.621052631579</v>
      </c>
      <c r="M15777" s="16">
        <f t="shared" si="794"/>
        <v>3231.3875598086129</v>
      </c>
      <c r="N15777" t="e">
        <f>INDEX(XML!$A$2:$R$782,MATCH(C15777,XML!$D$2:$D$737,0),2)</f>
        <v>#N/A</v>
      </c>
    </row>
    <row r="15778" spans="1:14" ht="45" x14ac:dyDescent="0.2">
      <c r="A15778">
        <v>77401</v>
      </c>
      <c r="B15778" t="s">
        <v>45584</v>
      </c>
      <c r="C15778" s="15" t="s">
        <v>45585</v>
      </c>
      <c r="D15778" s="15" t="s">
        <v>45586</v>
      </c>
      <c r="E15778">
        <v>2836</v>
      </c>
      <c r="F15778">
        <v>3261</v>
      </c>
      <c r="H15778">
        <v>15</v>
      </c>
      <c r="K15778" s="16">
        <f t="shared" si="793"/>
        <v>3176.32</v>
      </c>
      <c r="L15778" s="16">
        <f t="shared" si="795"/>
        <v>3343.4947368421053</v>
      </c>
      <c r="M15778" s="16">
        <f t="shared" si="794"/>
        <v>3799.4258373205744</v>
      </c>
      <c r="N15778" t="e">
        <f>INDEX(XML!$A$2:$R$782,MATCH(C15778,XML!$D$2:$D$737,0),2)</f>
        <v>#N/A</v>
      </c>
    </row>
    <row r="15779" spans="1:14" ht="15.75" x14ac:dyDescent="0.25">
      <c r="A15779" s="184" t="s">
        <v>36196</v>
      </c>
      <c r="B15779" s="184"/>
      <c r="C15779" s="185"/>
      <c r="D15779" s="185"/>
      <c r="E15779" s="184"/>
      <c r="F15779" s="184"/>
      <c r="G15779" s="184"/>
      <c r="H15779" s="184"/>
      <c r="I15779" s="184"/>
      <c r="J15779" s="184"/>
      <c r="K15779" s="16">
        <f t="shared" si="793"/>
        <v>0</v>
      </c>
      <c r="L15779" s="16">
        <f t="shared" si="795"/>
        <v>0</v>
      </c>
      <c r="M15779" s="16">
        <f t="shared" si="794"/>
        <v>0</v>
      </c>
      <c r="N15779" t="e">
        <f>INDEX(XML!$A$2:$R$782,MATCH(C15779,XML!$D$2:$D$737,0),2)</f>
        <v>#N/A</v>
      </c>
    </row>
    <row r="15780" spans="1:14" ht="78.75" x14ac:dyDescent="0.2">
      <c r="A15780">
        <v>76747</v>
      </c>
      <c r="B15780" t="s">
        <v>36403</v>
      </c>
      <c r="C15780" s="15" t="s">
        <v>36404</v>
      </c>
      <c r="D15780" s="15" t="s">
        <v>36405</v>
      </c>
      <c r="E15780">
        <v>60093</v>
      </c>
      <c r="F15780">
        <v>66081</v>
      </c>
      <c r="H15780">
        <v>1</v>
      </c>
      <c r="K15780" s="16">
        <f t="shared" si="793"/>
        <v>64299.51</v>
      </c>
      <c r="L15780" s="16">
        <f t="shared" si="795"/>
        <v>67683.69473684211</v>
      </c>
      <c r="M15780" s="16">
        <f t="shared" si="794"/>
        <v>76913.289473684214</v>
      </c>
      <c r="N15780" t="e">
        <f>INDEX(XML!$A$2:$R$782,MATCH(C15780,XML!$D$2:$D$737,0),2)</f>
        <v>#N/A</v>
      </c>
    </row>
    <row r="15781" spans="1:14" ht="78.75" x14ac:dyDescent="0.2">
      <c r="A15781">
        <v>76749</v>
      </c>
      <c r="B15781" t="s">
        <v>36200</v>
      </c>
      <c r="C15781" s="15" t="s">
        <v>36201</v>
      </c>
      <c r="D15781" s="15" t="s">
        <v>36202</v>
      </c>
      <c r="E15781">
        <v>80770</v>
      </c>
      <c r="F15781">
        <v>88819</v>
      </c>
      <c r="H15781">
        <v>2</v>
      </c>
      <c r="K15781" s="16">
        <f t="shared" si="793"/>
        <v>86423.9</v>
      </c>
      <c r="L15781" s="16">
        <f t="shared" si="795"/>
        <v>90972.526315789481</v>
      </c>
      <c r="M15781" s="16">
        <f t="shared" si="794"/>
        <v>103377.87081339714</v>
      </c>
      <c r="N15781" t="e">
        <f>INDEX(XML!$A$2:$R$782,MATCH(C15781,XML!$D$2:$D$737,0),2)</f>
        <v>#N/A</v>
      </c>
    </row>
    <row r="15782" spans="1:14" ht="78.75" x14ac:dyDescent="0.2">
      <c r="A15782">
        <v>76745</v>
      </c>
      <c r="B15782" t="s">
        <v>36406</v>
      </c>
      <c r="C15782" s="15" t="s">
        <v>36407</v>
      </c>
      <c r="D15782" s="15" t="s">
        <v>36408</v>
      </c>
      <c r="E15782">
        <v>30089</v>
      </c>
      <c r="F15782">
        <v>33088</v>
      </c>
      <c r="H15782">
        <v>1</v>
      </c>
      <c r="K15782" s="16">
        <f t="shared" si="793"/>
        <v>33699.68</v>
      </c>
      <c r="L15782" s="16">
        <f t="shared" si="795"/>
        <v>35473.347368421055</v>
      </c>
      <c r="M15782" s="16">
        <f t="shared" si="794"/>
        <v>40310.622009569379</v>
      </c>
      <c r="N15782" t="e">
        <f>INDEX(XML!$A$2:$R$782,MATCH(C15782,XML!$D$2:$D$737,0),2)</f>
        <v>#N/A</v>
      </c>
    </row>
    <row r="15783" spans="1:14" ht="78.75" x14ac:dyDescent="0.2">
      <c r="A15783">
        <v>76746</v>
      </c>
      <c r="B15783" t="s">
        <v>36197</v>
      </c>
      <c r="C15783" s="15" t="s">
        <v>36198</v>
      </c>
      <c r="D15783" s="15" t="s">
        <v>36199</v>
      </c>
      <c r="E15783">
        <v>33763</v>
      </c>
      <c r="F15783">
        <v>37128</v>
      </c>
      <c r="H15783">
        <v>3</v>
      </c>
      <c r="K15783" s="16">
        <f t="shared" si="793"/>
        <v>37814.559999999998</v>
      </c>
      <c r="L15783" s="16">
        <f t="shared" si="795"/>
        <v>39804.800000000003</v>
      </c>
      <c r="M15783" s="16">
        <f t="shared" si="794"/>
        <v>45232.727272727279</v>
      </c>
      <c r="N15783" t="e">
        <f>INDEX(XML!$A$2:$R$782,MATCH(C15783,XML!$D$2:$D$737,0),2)</f>
        <v>#N/A</v>
      </c>
    </row>
    <row r="15784" spans="1:14" ht="78.75" x14ac:dyDescent="0.2">
      <c r="A15784">
        <v>80462</v>
      </c>
      <c r="B15784" t="s">
        <v>39325</v>
      </c>
      <c r="C15784" s="15" t="s">
        <v>39326</v>
      </c>
      <c r="D15784" s="15" t="s">
        <v>39327</v>
      </c>
      <c r="E15784">
        <v>42229</v>
      </c>
      <c r="F15784">
        <v>46437</v>
      </c>
      <c r="H15784">
        <v>2</v>
      </c>
      <c r="K15784" s="16">
        <f t="shared" si="793"/>
        <v>47296.479999999996</v>
      </c>
      <c r="L15784" s="16">
        <f t="shared" si="795"/>
        <v>49785.768421052635</v>
      </c>
      <c r="M15784" s="16">
        <f t="shared" si="794"/>
        <v>56574.736842105274</v>
      </c>
      <c r="N15784" t="e">
        <f>INDEX(XML!$A$2:$R$782,MATCH(C15784,XML!$D$2:$D$737,0),2)</f>
        <v>#N/A</v>
      </c>
    </row>
    <row r="15785" spans="1:14" ht="78.75" x14ac:dyDescent="0.2">
      <c r="A15785">
        <v>80461</v>
      </c>
      <c r="B15785" t="s">
        <v>39328</v>
      </c>
      <c r="C15785" s="15" t="s">
        <v>39329</v>
      </c>
      <c r="D15785" s="15" t="s">
        <v>39330</v>
      </c>
      <c r="E15785">
        <v>36678</v>
      </c>
      <c r="F15785">
        <v>40333</v>
      </c>
      <c r="H15785">
        <v>1</v>
      </c>
      <c r="K15785" s="16">
        <f t="shared" si="793"/>
        <v>41079.360000000001</v>
      </c>
      <c r="L15785" s="16">
        <f t="shared" si="795"/>
        <v>43241.431578947369</v>
      </c>
      <c r="M15785" s="16">
        <f t="shared" si="794"/>
        <v>49137.990430622012</v>
      </c>
      <c r="N15785" t="e">
        <f>INDEX(XML!$A$2:$R$782,MATCH(C15785,XML!$D$2:$D$737,0),2)</f>
        <v>#N/A</v>
      </c>
    </row>
    <row r="15786" spans="1:14" ht="78.75" x14ac:dyDescent="0.2">
      <c r="A15786">
        <v>80465</v>
      </c>
      <c r="B15786" t="s">
        <v>39331</v>
      </c>
      <c r="C15786" s="15" t="s">
        <v>39332</v>
      </c>
      <c r="D15786" s="15" t="s">
        <v>39333</v>
      </c>
      <c r="E15786">
        <v>97545</v>
      </c>
      <c r="F15786">
        <v>107266</v>
      </c>
      <c r="H15786">
        <v>2</v>
      </c>
      <c r="K15786" s="16">
        <f t="shared" si="793"/>
        <v>104373.15</v>
      </c>
      <c r="L15786" s="16">
        <f t="shared" si="795"/>
        <v>109866.47368421052</v>
      </c>
      <c r="M15786" s="16">
        <f t="shared" si="794"/>
        <v>124848.26555023923</v>
      </c>
      <c r="N15786" t="e">
        <f>INDEX(XML!$A$2:$R$782,MATCH(C15786,XML!$D$2:$D$737,0),2)</f>
        <v>#N/A</v>
      </c>
    </row>
    <row r="15787" spans="1:14" ht="78.75" x14ac:dyDescent="0.2">
      <c r="A15787">
        <v>80464</v>
      </c>
      <c r="B15787" t="s">
        <v>39334</v>
      </c>
      <c r="C15787" s="15" t="s">
        <v>39335</v>
      </c>
      <c r="D15787" s="15" t="s">
        <v>39336</v>
      </c>
      <c r="E15787">
        <v>60795</v>
      </c>
      <c r="F15787">
        <v>66853</v>
      </c>
      <c r="H15787">
        <v>1</v>
      </c>
      <c r="K15787" s="16">
        <f t="shared" si="793"/>
        <v>65050.65</v>
      </c>
      <c r="L15787" s="16">
        <f t="shared" si="795"/>
        <v>68474.368421052626</v>
      </c>
      <c r="M15787" s="16">
        <f t="shared" si="794"/>
        <v>77811.782296650708</v>
      </c>
      <c r="N15787" t="e">
        <f>INDEX(XML!$A$2:$R$782,MATCH(C15787,XML!$D$2:$D$737,0),2)</f>
        <v>#N/A</v>
      </c>
    </row>
    <row r="15788" spans="1:14" ht="67.5" x14ac:dyDescent="0.2">
      <c r="A15788">
        <v>80470</v>
      </c>
      <c r="B15788" t="s">
        <v>39337</v>
      </c>
      <c r="C15788" s="15" t="s">
        <v>39338</v>
      </c>
      <c r="D15788" s="15" t="s">
        <v>39339</v>
      </c>
      <c r="E15788">
        <v>41195</v>
      </c>
      <c r="F15788">
        <v>45300</v>
      </c>
      <c r="H15788">
        <v>1</v>
      </c>
      <c r="K15788" s="16">
        <f t="shared" si="793"/>
        <v>46138.400000000001</v>
      </c>
      <c r="L15788" s="16">
        <f t="shared" si="795"/>
        <v>48566.73684210526</v>
      </c>
      <c r="M15788" s="16">
        <f t="shared" si="794"/>
        <v>55189.473684210519</v>
      </c>
      <c r="N15788" t="e">
        <f>INDEX(XML!$A$2:$R$782,MATCH(C15788,XML!$D$2:$D$737,0),2)</f>
        <v>#N/A</v>
      </c>
    </row>
    <row r="15789" spans="1:14" ht="67.5" x14ac:dyDescent="0.2">
      <c r="A15789">
        <v>80468</v>
      </c>
      <c r="B15789" t="s">
        <v>39340</v>
      </c>
      <c r="C15789" s="15" t="s">
        <v>39341</v>
      </c>
      <c r="D15789" s="15" t="s">
        <v>39342</v>
      </c>
      <c r="E15789">
        <v>33766</v>
      </c>
      <c r="F15789">
        <v>37131</v>
      </c>
      <c r="H15789">
        <v>1</v>
      </c>
      <c r="K15789" s="16">
        <f t="shared" si="793"/>
        <v>37817.919999999998</v>
      </c>
      <c r="L15789" s="16">
        <f t="shared" si="795"/>
        <v>39808.336842105266</v>
      </c>
      <c r="M15789" s="16">
        <f t="shared" si="794"/>
        <v>45236.746411483262</v>
      </c>
      <c r="N15789" t="e">
        <f>INDEX(XML!$A$2:$R$782,MATCH(C15789,XML!$D$2:$D$737,0),2)</f>
        <v>#N/A</v>
      </c>
    </row>
    <row r="15790" spans="1:14" ht="67.5" x14ac:dyDescent="0.2">
      <c r="A15790">
        <v>80469</v>
      </c>
      <c r="B15790" t="s">
        <v>39343</v>
      </c>
      <c r="C15790" s="15" t="s">
        <v>39344</v>
      </c>
      <c r="D15790" s="15" t="s">
        <v>39345</v>
      </c>
      <c r="E15790">
        <v>60376</v>
      </c>
      <c r="F15790">
        <v>66393</v>
      </c>
      <c r="H15790">
        <v>1</v>
      </c>
      <c r="K15790" s="16">
        <f t="shared" si="793"/>
        <v>64602.32</v>
      </c>
      <c r="L15790" s="16">
        <f t="shared" si="795"/>
        <v>68002.442105263151</v>
      </c>
      <c r="M15790" s="16">
        <f t="shared" si="794"/>
        <v>77275.502392344497</v>
      </c>
      <c r="N15790" t="e">
        <f>INDEX(XML!$A$2:$R$782,MATCH(C15790,XML!$D$2:$D$737,0),2)</f>
        <v>#N/A</v>
      </c>
    </row>
    <row r="15791" spans="1:14" ht="78.75" x14ac:dyDescent="0.2">
      <c r="A15791">
        <v>76904</v>
      </c>
      <c r="B15791" t="s">
        <v>36409</v>
      </c>
      <c r="C15791" s="15" t="s">
        <v>36410</v>
      </c>
      <c r="D15791" s="15" t="s">
        <v>36411</v>
      </c>
      <c r="E15791">
        <v>18935</v>
      </c>
      <c r="F15791">
        <v>20361</v>
      </c>
      <c r="H15791">
        <v>1</v>
      </c>
      <c r="K15791" s="16">
        <f t="shared" si="793"/>
        <v>21207.200000000001</v>
      </c>
      <c r="L15791" s="16">
        <f t="shared" si="795"/>
        <v>22323.36842105263</v>
      </c>
      <c r="M15791" s="16">
        <f t="shared" si="794"/>
        <v>25367.464114832532</v>
      </c>
      <c r="N15791" t="e">
        <f>INDEX(XML!$A$2:$R$782,MATCH(C15791,XML!$D$2:$D$737,0),2)</f>
        <v>#N/A</v>
      </c>
    </row>
    <row r="15792" spans="1:14" ht="78.75" x14ac:dyDescent="0.2">
      <c r="A15792">
        <v>76905</v>
      </c>
      <c r="B15792" t="s">
        <v>36412</v>
      </c>
      <c r="C15792" s="15" t="s">
        <v>36413</v>
      </c>
      <c r="D15792" s="15" t="s">
        <v>36414</v>
      </c>
      <c r="E15792">
        <v>21979</v>
      </c>
      <c r="F15792">
        <v>23634</v>
      </c>
      <c r="H15792">
        <v>1</v>
      </c>
      <c r="K15792" s="16">
        <f t="shared" ref="K15792:K15801" si="796">IF(E15792&gt;49999,E15792+E15792*0.07,IF(E15792&lt;=49999,E15792+E15792*0.12))</f>
        <v>24616.48</v>
      </c>
      <c r="L15792" s="16">
        <f t="shared" si="795"/>
        <v>25912.084210526315</v>
      </c>
      <c r="M15792" s="16">
        <f t="shared" ref="M15792:M15801" si="797">IF(COUNTIF(C15792,"*Dahua*"),F15792-10,L15792*100/88)</f>
        <v>29445.55023923445</v>
      </c>
      <c r="N15792" t="e">
        <f>INDEX(XML!$A$2:$R$782,MATCH(C15792,XML!$D$2:$D$737,0),2)</f>
        <v>#N/A</v>
      </c>
    </row>
    <row r="15793" spans="1:14" ht="78.75" x14ac:dyDescent="0.2">
      <c r="A15793">
        <v>76906</v>
      </c>
      <c r="B15793" t="s">
        <v>36415</v>
      </c>
      <c r="C15793" s="15" t="s">
        <v>36416</v>
      </c>
      <c r="D15793" s="15" t="s">
        <v>36417</v>
      </c>
      <c r="E15793">
        <v>21979</v>
      </c>
      <c r="F15793">
        <v>23634</v>
      </c>
      <c r="H15793">
        <v>1</v>
      </c>
      <c r="K15793" s="16">
        <f t="shared" si="796"/>
        <v>24616.48</v>
      </c>
      <c r="L15793" s="16">
        <f t="shared" si="795"/>
        <v>25912.084210526315</v>
      </c>
      <c r="M15793" s="16">
        <f t="shared" si="797"/>
        <v>29445.55023923445</v>
      </c>
      <c r="N15793" t="e">
        <f>INDEX(XML!$A$2:$R$782,MATCH(C15793,XML!$D$2:$D$737,0),2)</f>
        <v>#N/A</v>
      </c>
    </row>
    <row r="15794" spans="1:14" ht="78.75" x14ac:dyDescent="0.2">
      <c r="A15794">
        <v>76908</v>
      </c>
      <c r="B15794" t="s">
        <v>36418</v>
      </c>
      <c r="C15794" s="15" t="s">
        <v>36419</v>
      </c>
      <c r="D15794" s="15" t="s">
        <v>36420</v>
      </c>
      <c r="E15794">
        <v>21979</v>
      </c>
      <c r="F15794">
        <v>23634</v>
      </c>
      <c r="H15794">
        <v>1</v>
      </c>
      <c r="K15794" s="16">
        <f t="shared" si="796"/>
        <v>24616.48</v>
      </c>
      <c r="L15794" s="16">
        <f t="shared" si="795"/>
        <v>25912.084210526315</v>
      </c>
      <c r="M15794" s="16">
        <f t="shared" si="797"/>
        <v>29445.55023923445</v>
      </c>
      <c r="N15794" t="e">
        <f>INDEX(XML!$A$2:$R$782,MATCH(C15794,XML!$D$2:$D$737,0),2)</f>
        <v>#N/A</v>
      </c>
    </row>
    <row r="15795" spans="1:14" ht="90" x14ac:dyDescent="0.2">
      <c r="A15795">
        <v>76910</v>
      </c>
      <c r="B15795" t="s">
        <v>36421</v>
      </c>
      <c r="C15795" s="15" t="s">
        <v>36422</v>
      </c>
      <c r="D15795" s="15" t="s">
        <v>36423</v>
      </c>
      <c r="E15795">
        <v>29729</v>
      </c>
      <c r="F15795">
        <v>31967</v>
      </c>
      <c r="H15795">
        <v>1</v>
      </c>
      <c r="K15795" s="16">
        <f t="shared" si="796"/>
        <v>33296.480000000003</v>
      </c>
      <c r="L15795" s="16">
        <f t="shared" si="795"/>
        <v>35048.926315789482</v>
      </c>
      <c r="M15795" s="16">
        <f t="shared" si="797"/>
        <v>39828.325358851689</v>
      </c>
      <c r="N15795" t="e">
        <f>INDEX(XML!$A$2:$R$782,MATCH(C15795,XML!$D$2:$D$737,0),2)</f>
        <v>#N/A</v>
      </c>
    </row>
    <row r="15796" spans="1:14" ht="90" x14ac:dyDescent="0.2">
      <c r="A15796">
        <v>76911</v>
      </c>
      <c r="B15796" t="s">
        <v>36424</v>
      </c>
      <c r="C15796" s="15" t="s">
        <v>36425</v>
      </c>
      <c r="D15796" s="15" t="s">
        <v>36426</v>
      </c>
      <c r="E15796">
        <v>45278</v>
      </c>
      <c r="F15796">
        <v>48688</v>
      </c>
      <c r="H15796">
        <v>1</v>
      </c>
      <c r="K15796" s="16">
        <f t="shared" si="796"/>
        <v>50711.360000000001</v>
      </c>
      <c r="L15796" s="16">
        <f t="shared" si="795"/>
        <v>53380.378947368423</v>
      </c>
      <c r="M15796" s="16">
        <f t="shared" si="797"/>
        <v>60659.521531100479</v>
      </c>
      <c r="N15796" t="e">
        <f>INDEX(XML!$A$2:$R$782,MATCH(C15796,XML!$D$2:$D$737,0),2)</f>
        <v>#N/A</v>
      </c>
    </row>
    <row r="15797" spans="1:14" ht="90" x14ac:dyDescent="0.2">
      <c r="A15797">
        <v>76912</v>
      </c>
      <c r="B15797" t="s">
        <v>36427</v>
      </c>
      <c r="C15797" s="15" t="s">
        <v>36428</v>
      </c>
      <c r="D15797" s="15" t="s">
        <v>36429</v>
      </c>
      <c r="E15797">
        <v>45278</v>
      </c>
      <c r="F15797">
        <v>48688</v>
      </c>
      <c r="H15797">
        <v>1</v>
      </c>
      <c r="K15797" s="16">
        <f t="shared" si="796"/>
        <v>50711.360000000001</v>
      </c>
      <c r="L15797" s="16">
        <f t="shared" si="795"/>
        <v>53380.378947368423</v>
      </c>
      <c r="M15797" s="16">
        <f t="shared" si="797"/>
        <v>60659.521531100479</v>
      </c>
      <c r="N15797" t="e">
        <f>INDEX(XML!$A$2:$R$782,MATCH(C15797,XML!$D$2:$D$737,0),2)</f>
        <v>#N/A</v>
      </c>
    </row>
    <row r="15798" spans="1:14" ht="90" x14ac:dyDescent="0.2">
      <c r="A15798">
        <v>76913</v>
      </c>
      <c r="B15798" t="s">
        <v>36430</v>
      </c>
      <c r="C15798" s="15" t="s">
        <v>36431</v>
      </c>
      <c r="D15798" s="15" t="s">
        <v>36432</v>
      </c>
      <c r="E15798">
        <v>45278</v>
      </c>
      <c r="F15798">
        <v>48688</v>
      </c>
      <c r="H15798">
        <v>1</v>
      </c>
      <c r="K15798" s="16">
        <f t="shared" si="796"/>
        <v>50711.360000000001</v>
      </c>
      <c r="L15798" s="16">
        <f t="shared" si="795"/>
        <v>53380.378947368423</v>
      </c>
      <c r="M15798" s="16">
        <f t="shared" si="797"/>
        <v>60659.521531100479</v>
      </c>
      <c r="N15798" t="e">
        <f>INDEX(XML!$A$2:$R$782,MATCH(C15798,XML!$D$2:$D$737,0),2)</f>
        <v>#N/A</v>
      </c>
    </row>
    <row r="15799" spans="1:14" ht="78.75" x14ac:dyDescent="0.2">
      <c r="A15799">
        <v>76918</v>
      </c>
      <c r="B15799" t="s">
        <v>36433</v>
      </c>
      <c r="C15799" s="15" t="s">
        <v>36434</v>
      </c>
      <c r="D15799" s="15" t="s">
        <v>36435</v>
      </c>
      <c r="E15799">
        <v>16425</v>
      </c>
      <c r="F15799">
        <v>17662</v>
      </c>
      <c r="H15799">
        <v>1</v>
      </c>
      <c r="K15799" s="16">
        <f t="shared" si="796"/>
        <v>18396</v>
      </c>
      <c r="L15799" s="16">
        <f t="shared" si="795"/>
        <v>19364.21052631579</v>
      </c>
      <c r="M15799" s="16">
        <f t="shared" si="797"/>
        <v>22004.784688995216</v>
      </c>
      <c r="N15799" t="e">
        <f>INDEX(XML!$A$2:$R$782,MATCH(C15799,XML!$D$2:$D$737,0),2)</f>
        <v>#N/A</v>
      </c>
    </row>
    <row r="15800" spans="1:14" ht="67.5" x14ac:dyDescent="0.2">
      <c r="A15800">
        <v>76919</v>
      </c>
      <c r="B15800" t="s">
        <v>36436</v>
      </c>
      <c r="C15800" s="15" t="s">
        <v>36437</v>
      </c>
      <c r="D15800" s="15" t="s">
        <v>36438</v>
      </c>
      <c r="E15800">
        <v>16882</v>
      </c>
      <c r="F15800">
        <v>18153</v>
      </c>
      <c r="H15800">
        <v>1</v>
      </c>
      <c r="K15800" s="16">
        <f t="shared" si="796"/>
        <v>18907.84</v>
      </c>
      <c r="L15800" s="16">
        <f t="shared" si="795"/>
        <v>19902.989473684211</v>
      </c>
      <c r="M15800" s="16">
        <f t="shared" si="797"/>
        <v>22617.033492822968</v>
      </c>
      <c r="N15800" t="e">
        <f>INDEX(XML!$A$2:$R$782,MATCH(C15800,XML!$D$2:$D$737,0),2)</f>
        <v>#N/A</v>
      </c>
    </row>
    <row r="15801" spans="1:14" ht="78.75" x14ac:dyDescent="0.2">
      <c r="A15801">
        <v>76920</v>
      </c>
      <c r="B15801" t="s">
        <v>36439</v>
      </c>
      <c r="C15801" s="15" t="s">
        <v>36440</v>
      </c>
      <c r="D15801" s="15" t="s">
        <v>36441</v>
      </c>
      <c r="E15801">
        <v>16882</v>
      </c>
      <c r="F15801">
        <v>18153</v>
      </c>
      <c r="H15801">
        <v>1</v>
      </c>
      <c r="K15801" s="16">
        <f t="shared" si="796"/>
        <v>18907.84</v>
      </c>
      <c r="L15801" s="16">
        <f t="shared" si="795"/>
        <v>19902.989473684211</v>
      </c>
      <c r="M15801" s="16">
        <f t="shared" si="797"/>
        <v>22617.033492822968</v>
      </c>
      <c r="N15801" t="e">
        <f>INDEX(XML!$A$2:$R$782,MATCH(C15801,XML!$D$2:$D$737,0),2)</f>
        <v>#N/A</v>
      </c>
    </row>
    <row r="15802" spans="1:14" ht="78.75" x14ac:dyDescent="0.2">
      <c r="A15802">
        <v>76921</v>
      </c>
      <c r="B15802" t="s">
        <v>36442</v>
      </c>
      <c r="C15802" s="15" t="s">
        <v>36443</v>
      </c>
      <c r="D15802" s="15" t="s">
        <v>36444</v>
      </c>
      <c r="E15802">
        <v>16882</v>
      </c>
      <c r="F15802">
        <v>18153</v>
      </c>
      <c r="H15802">
        <v>1</v>
      </c>
      <c r="K15802" s="16">
        <f t="shared" ref="K15802:K15821" si="798">IF(E15802&gt;49999,E15802+E15802*0.07,IF(E15802&lt;=49999,E15802+E15802*0.12))</f>
        <v>18907.84</v>
      </c>
      <c r="L15802" s="16">
        <f t="shared" si="795"/>
        <v>19902.989473684211</v>
      </c>
      <c r="M15802" s="16">
        <f t="shared" ref="M15802:M15821" si="799">IF(COUNTIF(C15802,"*Dahua*"),F15802-10,L15802*100/88)</f>
        <v>22617.033492822968</v>
      </c>
      <c r="N15802" t="e">
        <f>INDEX(XML!$A$2:$R$782,MATCH(C15802,XML!$D$2:$D$737,0),2)</f>
        <v>#N/A</v>
      </c>
    </row>
    <row r="15803" spans="1:14" ht="78.75" x14ac:dyDescent="0.2">
      <c r="A15803">
        <v>76903</v>
      </c>
      <c r="B15803" t="s">
        <v>36445</v>
      </c>
      <c r="C15803" s="15" t="s">
        <v>36446</v>
      </c>
      <c r="D15803" s="15" t="s">
        <v>36447</v>
      </c>
      <c r="E15803">
        <v>23782</v>
      </c>
      <c r="F15803">
        <v>25573</v>
      </c>
      <c r="H15803">
        <v>1</v>
      </c>
      <c r="K15803" s="16">
        <f t="shared" si="798"/>
        <v>26635.84</v>
      </c>
      <c r="L15803" s="16">
        <f t="shared" si="795"/>
        <v>28037.726315789474</v>
      </c>
      <c r="M15803" s="16">
        <f t="shared" si="799"/>
        <v>31861.052631578947</v>
      </c>
      <c r="N15803" t="e">
        <f>INDEX(XML!$A$2:$R$782,MATCH(C15803,XML!$D$2:$D$737,0),2)</f>
        <v>#N/A</v>
      </c>
    </row>
    <row r="15804" spans="1:14" ht="78.75" x14ac:dyDescent="0.2">
      <c r="A15804">
        <v>76900</v>
      </c>
      <c r="B15804" t="s">
        <v>36448</v>
      </c>
      <c r="C15804" s="15" t="s">
        <v>36449</v>
      </c>
      <c r="D15804" s="15" t="s">
        <v>36450</v>
      </c>
      <c r="E15804">
        <v>26369</v>
      </c>
      <c r="F15804">
        <v>28355</v>
      </c>
      <c r="H15804">
        <v>1</v>
      </c>
      <c r="K15804" s="16">
        <f t="shared" si="798"/>
        <v>29533.279999999999</v>
      </c>
      <c r="L15804" s="16">
        <f t="shared" si="795"/>
        <v>31087.663157894738</v>
      </c>
      <c r="M15804" s="16">
        <f t="shared" si="799"/>
        <v>35326.889952153113</v>
      </c>
      <c r="N15804" t="e">
        <f>INDEX(XML!$A$2:$R$782,MATCH(C15804,XML!$D$2:$D$737,0),2)</f>
        <v>#N/A</v>
      </c>
    </row>
    <row r="15805" spans="1:14" ht="78.75" x14ac:dyDescent="0.2">
      <c r="A15805">
        <v>76901</v>
      </c>
      <c r="B15805" t="s">
        <v>36451</v>
      </c>
      <c r="C15805" s="15" t="s">
        <v>36452</v>
      </c>
      <c r="D15805" s="15" t="s">
        <v>36453</v>
      </c>
      <c r="E15805">
        <v>26369</v>
      </c>
      <c r="F15805">
        <v>28355</v>
      </c>
      <c r="H15805">
        <v>1</v>
      </c>
      <c r="K15805" s="16">
        <f t="shared" si="798"/>
        <v>29533.279999999999</v>
      </c>
      <c r="L15805" s="16">
        <f t="shared" si="795"/>
        <v>31087.663157894738</v>
      </c>
      <c r="M15805" s="16">
        <f t="shared" si="799"/>
        <v>35326.889952153113</v>
      </c>
      <c r="N15805" t="e">
        <f>INDEX(XML!$A$2:$R$782,MATCH(C15805,XML!$D$2:$D$737,0),2)</f>
        <v>#N/A</v>
      </c>
    </row>
    <row r="15806" spans="1:14" ht="78.75" x14ac:dyDescent="0.2">
      <c r="A15806">
        <v>76902</v>
      </c>
      <c r="B15806" t="s">
        <v>36454</v>
      </c>
      <c r="C15806" s="15" t="s">
        <v>36455</v>
      </c>
      <c r="D15806" s="15" t="s">
        <v>36456</v>
      </c>
      <c r="E15806">
        <v>26369</v>
      </c>
      <c r="F15806">
        <v>28355</v>
      </c>
      <c r="H15806">
        <v>1</v>
      </c>
      <c r="K15806" s="16">
        <f t="shared" si="798"/>
        <v>29533.279999999999</v>
      </c>
      <c r="L15806" s="16">
        <f t="shared" si="795"/>
        <v>31087.663157894738</v>
      </c>
      <c r="M15806" s="16">
        <f t="shared" si="799"/>
        <v>35326.889952153113</v>
      </c>
      <c r="N15806" t="e">
        <f>INDEX(XML!$A$2:$R$782,MATCH(C15806,XML!$D$2:$D$737,0),2)</f>
        <v>#N/A</v>
      </c>
    </row>
    <row r="15807" spans="1:14" ht="78.75" x14ac:dyDescent="0.2">
      <c r="A15807">
        <v>76917</v>
      </c>
      <c r="B15807" t="s">
        <v>36457</v>
      </c>
      <c r="C15807" s="15" t="s">
        <v>36458</v>
      </c>
      <c r="D15807" s="15" t="s">
        <v>36459</v>
      </c>
      <c r="E15807">
        <v>13594</v>
      </c>
      <c r="F15807">
        <v>14617</v>
      </c>
      <c r="H15807">
        <v>1</v>
      </c>
      <c r="K15807" s="16">
        <f t="shared" si="798"/>
        <v>15225.28</v>
      </c>
      <c r="L15807" s="16">
        <f t="shared" si="795"/>
        <v>16026.61052631579</v>
      </c>
      <c r="M15807" s="16">
        <f t="shared" si="799"/>
        <v>18212.05741626794</v>
      </c>
      <c r="N15807" t="e">
        <f>INDEX(XML!$A$2:$R$782,MATCH(C15807,XML!$D$2:$D$737,0),2)</f>
        <v>#N/A</v>
      </c>
    </row>
    <row r="15808" spans="1:14" ht="78.75" x14ac:dyDescent="0.2">
      <c r="A15808">
        <v>76914</v>
      </c>
      <c r="B15808" t="s">
        <v>36460</v>
      </c>
      <c r="C15808" s="15" t="s">
        <v>36461</v>
      </c>
      <c r="D15808" s="15" t="s">
        <v>36462</v>
      </c>
      <c r="E15808">
        <v>18203</v>
      </c>
      <c r="F15808">
        <v>19573</v>
      </c>
      <c r="H15808">
        <v>1</v>
      </c>
      <c r="K15808" s="16">
        <f t="shared" si="798"/>
        <v>20387.36</v>
      </c>
      <c r="L15808" s="16">
        <f t="shared" si="795"/>
        <v>21460.378947368423</v>
      </c>
      <c r="M15808" s="16">
        <f t="shared" si="799"/>
        <v>24386.794258373207</v>
      </c>
      <c r="N15808" t="e">
        <f>INDEX(XML!$A$2:$R$782,MATCH(C15808,XML!$D$2:$D$737,0),2)</f>
        <v>#N/A</v>
      </c>
    </row>
    <row r="15809" spans="1:14" ht="78.75" x14ac:dyDescent="0.2">
      <c r="A15809">
        <v>76915</v>
      </c>
      <c r="B15809" t="s">
        <v>36463</v>
      </c>
      <c r="C15809" s="15" t="s">
        <v>36464</v>
      </c>
      <c r="D15809" s="15" t="s">
        <v>36465</v>
      </c>
      <c r="E15809">
        <v>18203</v>
      </c>
      <c r="F15809">
        <v>19573</v>
      </c>
      <c r="H15809">
        <v>1</v>
      </c>
      <c r="K15809" s="16">
        <f t="shared" si="798"/>
        <v>20387.36</v>
      </c>
      <c r="L15809" s="16">
        <f t="shared" si="795"/>
        <v>21460.378947368423</v>
      </c>
      <c r="M15809" s="16">
        <f t="shared" si="799"/>
        <v>24386.794258373207</v>
      </c>
      <c r="N15809" t="e">
        <f>INDEX(XML!$A$2:$R$782,MATCH(C15809,XML!$D$2:$D$737,0),2)</f>
        <v>#N/A</v>
      </c>
    </row>
    <row r="15810" spans="1:14" ht="78.75" x14ac:dyDescent="0.2">
      <c r="A15810">
        <v>76916</v>
      </c>
      <c r="B15810" t="s">
        <v>36466</v>
      </c>
      <c r="C15810" s="15" t="s">
        <v>36467</v>
      </c>
      <c r="D15810" s="15" t="s">
        <v>36468</v>
      </c>
      <c r="E15810">
        <v>18203</v>
      </c>
      <c r="F15810">
        <v>19573</v>
      </c>
      <c r="H15810">
        <v>1</v>
      </c>
      <c r="K15810" s="16">
        <f t="shared" si="798"/>
        <v>20387.36</v>
      </c>
      <c r="L15810" s="16">
        <f t="shared" si="795"/>
        <v>21460.378947368423</v>
      </c>
      <c r="M15810" s="16">
        <f t="shared" si="799"/>
        <v>24386.794258373207</v>
      </c>
      <c r="N15810" t="e">
        <f>INDEX(XML!$A$2:$R$782,MATCH(C15810,XML!$D$2:$D$737,0),2)</f>
        <v>#N/A</v>
      </c>
    </row>
    <row r="15811" spans="1:14" ht="15.75" x14ac:dyDescent="0.25">
      <c r="A15811" s="184" t="s">
        <v>11565</v>
      </c>
      <c r="B15811" s="184"/>
      <c r="C15811" s="185"/>
      <c r="D15811" s="185"/>
      <c r="E15811" s="184"/>
      <c r="F15811" s="184"/>
      <c r="G15811" s="184"/>
      <c r="H15811" s="184"/>
      <c r="I15811" s="184"/>
      <c r="J15811" s="184"/>
      <c r="K15811" s="16">
        <f t="shared" si="798"/>
        <v>0</v>
      </c>
      <c r="L15811" s="16">
        <f t="shared" si="795"/>
        <v>0</v>
      </c>
      <c r="M15811" s="16">
        <f t="shared" si="799"/>
        <v>0</v>
      </c>
      <c r="N15811" t="e">
        <f>INDEX(XML!$A$2:$R$782,MATCH(C15811,XML!$D$2:$D$737,0),2)</f>
        <v>#N/A</v>
      </c>
    </row>
    <row r="15812" spans="1:14" ht="56.25" x14ac:dyDescent="0.2">
      <c r="A15812">
        <v>10414</v>
      </c>
      <c r="B15812" t="s">
        <v>11566</v>
      </c>
      <c r="C15812" s="15" t="s">
        <v>11567</v>
      </c>
      <c r="D15812" s="15" t="s">
        <v>11568</v>
      </c>
      <c r="E15812">
        <v>4708</v>
      </c>
      <c r="F15812">
        <v>5350</v>
      </c>
      <c r="H15812">
        <v>31</v>
      </c>
      <c r="K15812" s="16">
        <f t="shared" si="798"/>
        <v>5272.96</v>
      </c>
      <c r="L15812" s="16">
        <f t="shared" si="795"/>
        <v>5550.484210526316</v>
      </c>
      <c r="M15812" s="16">
        <f t="shared" si="799"/>
        <v>6307.3684210526317</v>
      </c>
      <c r="N15812" t="e">
        <f>INDEX(XML!$A$2:$R$782,MATCH(C15812,XML!$D$2:$D$737,0),2)</f>
        <v>#N/A</v>
      </c>
    </row>
    <row r="15813" spans="1:14" ht="15.75" x14ac:dyDescent="0.25">
      <c r="A15813" s="184" t="s">
        <v>11569</v>
      </c>
      <c r="B15813" s="184"/>
      <c r="C15813" s="185"/>
      <c r="D15813" s="185"/>
      <c r="E15813" s="184"/>
      <c r="F15813" s="184"/>
      <c r="G15813" s="184"/>
      <c r="H15813" s="184"/>
      <c r="I15813" s="184"/>
      <c r="J15813" s="184"/>
      <c r="K15813" s="16">
        <f t="shared" si="798"/>
        <v>0</v>
      </c>
      <c r="L15813" s="16">
        <f t="shared" ref="L15813:L15876" si="800">K15813*100/95</f>
        <v>0</v>
      </c>
      <c r="M15813" s="16">
        <f t="shared" si="799"/>
        <v>0</v>
      </c>
      <c r="N15813" t="e">
        <f>INDEX(XML!$A$2:$R$782,MATCH(C15813,XML!$D$2:$D$737,0),2)</f>
        <v>#N/A</v>
      </c>
    </row>
    <row r="15814" spans="1:14" ht="56.25" x14ac:dyDescent="0.2">
      <c r="A15814">
        <v>74067</v>
      </c>
      <c r="B15814" t="s">
        <v>34228</v>
      </c>
      <c r="C15814" s="15" t="s">
        <v>34229</v>
      </c>
      <c r="D15814" s="15" t="s">
        <v>42813</v>
      </c>
      <c r="E15814">
        <v>12000</v>
      </c>
      <c r="F15814">
        <v>17000</v>
      </c>
      <c r="K15814" s="16">
        <f t="shared" si="798"/>
        <v>13440</v>
      </c>
      <c r="L15814" s="16">
        <f t="shared" si="800"/>
        <v>14147.368421052632</v>
      </c>
      <c r="M15814" s="16">
        <f t="shared" si="799"/>
        <v>16076.555023923445</v>
      </c>
      <c r="N15814" t="e">
        <f>INDEX(XML!$A$2:$R$782,MATCH(C15814,XML!$D$2:$D$737,0),2)</f>
        <v>#N/A</v>
      </c>
    </row>
    <row r="15815" spans="1:14" ht="56.25" x14ac:dyDescent="0.2">
      <c r="A15815">
        <v>59647</v>
      </c>
      <c r="B15815" t="s">
        <v>16878</v>
      </c>
      <c r="C15815" s="15" t="s">
        <v>22186</v>
      </c>
      <c r="D15815" s="15" t="s">
        <v>45842</v>
      </c>
      <c r="E15815">
        <v>30000</v>
      </c>
      <c r="F15815">
        <v>39000</v>
      </c>
      <c r="H15815" t="s">
        <v>746</v>
      </c>
      <c r="K15815" s="16">
        <f t="shared" si="798"/>
        <v>33600</v>
      </c>
      <c r="L15815" s="16">
        <f t="shared" si="800"/>
        <v>35368.42105263158</v>
      </c>
      <c r="M15815" s="16">
        <f t="shared" si="799"/>
        <v>40191.387559808616</v>
      </c>
      <c r="N15815" t="e">
        <f>INDEX(XML!$A$2:$R$782,MATCH(C15815,XML!$D$2:$D$737,0),2)</f>
        <v>#N/A</v>
      </c>
    </row>
    <row r="15816" spans="1:14" ht="56.25" x14ac:dyDescent="0.2">
      <c r="A15816">
        <v>59648</v>
      </c>
      <c r="B15816" t="s">
        <v>16879</v>
      </c>
      <c r="C15816" s="15" t="s">
        <v>22187</v>
      </c>
      <c r="D15816" s="15" t="s">
        <v>45843</v>
      </c>
      <c r="E15816">
        <v>31000</v>
      </c>
      <c r="F15816">
        <v>41000</v>
      </c>
      <c r="H15816">
        <v>45</v>
      </c>
      <c r="K15816" s="16">
        <f t="shared" si="798"/>
        <v>34720</v>
      </c>
      <c r="L15816" s="16">
        <f t="shared" si="800"/>
        <v>36547.368421052633</v>
      </c>
      <c r="M15816" s="16">
        <f t="shared" si="799"/>
        <v>41531.100478468899</v>
      </c>
      <c r="N15816" t="e">
        <f>INDEX(XML!$A$2:$R$782,MATCH(C15816,XML!$D$2:$D$737,0),2)</f>
        <v>#N/A</v>
      </c>
    </row>
    <row r="15817" spans="1:14" ht="56.25" x14ac:dyDescent="0.2">
      <c r="A15817">
        <v>59649</v>
      </c>
      <c r="B15817" t="s">
        <v>16880</v>
      </c>
      <c r="C15817" s="15" t="s">
        <v>22188</v>
      </c>
      <c r="D15817" s="15" t="s">
        <v>45844</v>
      </c>
      <c r="E15817">
        <v>33000</v>
      </c>
      <c r="F15817">
        <v>42000</v>
      </c>
      <c r="H15817" t="s">
        <v>746</v>
      </c>
      <c r="K15817" s="16">
        <f t="shared" si="798"/>
        <v>36960</v>
      </c>
      <c r="L15817" s="16">
        <f t="shared" si="800"/>
        <v>38905.26315789474</v>
      </c>
      <c r="M15817" s="16">
        <f t="shared" si="799"/>
        <v>44210.526315789481</v>
      </c>
      <c r="N15817" t="e">
        <f>INDEX(XML!$A$2:$R$782,MATCH(C15817,XML!$D$2:$D$737,0),2)</f>
        <v>#N/A</v>
      </c>
    </row>
    <row r="15818" spans="1:14" ht="56.25" x14ac:dyDescent="0.2">
      <c r="A15818">
        <v>59651</v>
      </c>
      <c r="B15818" t="s">
        <v>17150</v>
      </c>
      <c r="C15818" s="15" t="s">
        <v>22189</v>
      </c>
      <c r="D15818" s="15" t="s">
        <v>45845</v>
      </c>
      <c r="E15818">
        <v>31000</v>
      </c>
      <c r="F15818">
        <v>41000</v>
      </c>
      <c r="H15818">
        <v>32</v>
      </c>
      <c r="K15818" s="16">
        <f t="shared" si="798"/>
        <v>34720</v>
      </c>
      <c r="L15818" s="16">
        <f t="shared" si="800"/>
        <v>36547.368421052633</v>
      </c>
      <c r="M15818" s="16">
        <f t="shared" si="799"/>
        <v>41531.100478468899</v>
      </c>
      <c r="N15818" t="e">
        <f>INDEX(XML!$A$2:$R$782,MATCH(C15818,XML!$D$2:$D$737,0),2)</f>
        <v>#N/A</v>
      </c>
    </row>
    <row r="15819" spans="1:14" ht="56.25" x14ac:dyDescent="0.2">
      <c r="A15819">
        <v>59652</v>
      </c>
      <c r="B15819" t="s">
        <v>16881</v>
      </c>
      <c r="C15819" s="15" t="s">
        <v>22190</v>
      </c>
      <c r="D15819" s="15" t="s">
        <v>45846</v>
      </c>
      <c r="E15819">
        <v>31000</v>
      </c>
      <c r="F15819">
        <v>41000</v>
      </c>
      <c r="H15819" t="s">
        <v>746</v>
      </c>
      <c r="K15819" s="16">
        <f t="shared" si="798"/>
        <v>34720</v>
      </c>
      <c r="L15819" s="16">
        <f t="shared" si="800"/>
        <v>36547.368421052633</v>
      </c>
      <c r="M15819" s="16">
        <f t="shared" si="799"/>
        <v>41531.100478468899</v>
      </c>
      <c r="N15819" t="e">
        <f>INDEX(XML!$A$2:$R$782,MATCH(C15819,XML!$D$2:$D$737,0),2)</f>
        <v>#N/A</v>
      </c>
    </row>
    <row r="15820" spans="1:14" ht="56.25" x14ac:dyDescent="0.2">
      <c r="A15820">
        <v>84130</v>
      </c>
      <c r="B15820" t="s">
        <v>48901</v>
      </c>
      <c r="C15820" s="15" t="s">
        <v>48902</v>
      </c>
      <c r="D15820" s="15" t="s">
        <v>48903</v>
      </c>
      <c r="E15820">
        <v>9999999</v>
      </c>
      <c r="F15820">
        <v>9999999</v>
      </c>
      <c r="H15820" t="s">
        <v>746</v>
      </c>
      <c r="K15820" s="16">
        <f t="shared" si="798"/>
        <v>10699998.93</v>
      </c>
      <c r="L15820" s="16">
        <f t="shared" si="800"/>
        <v>11263156.768421052</v>
      </c>
      <c r="M15820" s="16">
        <f t="shared" si="799"/>
        <v>12799041.78229665</v>
      </c>
      <c r="N15820" t="e">
        <f>INDEX(XML!$A$2:$R$782,MATCH(C15820,XML!$D$2:$D$737,0),2)</f>
        <v>#N/A</v>
      </c>
    </row>
    <row r="15821" spans="1:14" ht="56.25" x14ac:dyDescent="0.2">
      <c r="A15821">
        <v>84129</v>
      </c>
      <c r="B15821" t="s">
        <v>48904</v>
      </c>
      <c r="C15821" s="15" t="s">
        <v>48905</v>
      </c>
      <c r="D15821" s="15" t="s">
        <v>48906</v>
      </c>
      <c r="E15821">
        <v>9999999</v>
      </c>
      <c r="F15821">
        <v>9999999</v>
      </c>
      <c r="H15821" t="s">
        <v>746</v>
      </c>
      <c r="K15821" s="16">
        <f t="shared" si="798"/>
        <v>10699998.93</v>
      </c>
      <c r="L15821" s="16">
        <f t="shared" si="800"/>
        <v>11263156.768421052</v>
      </c>
      <c r="M15821" s="16">
        <f t="shared" si="799"/>
        <v>12799041.78229665</v>
      </c>
      <c r="N15821" t="e">
        <f>INDEX(XML!$A$2:$R$782,MATCH(C15821,XML!$D$2:$D$737,0),2)</f>
        <v>#N/A</v>
      </c>
    </row>
    <row r="15822" spans="1:14" ht="67.5" x14ac:dyDescent="0.2">
      <c r="A15822">
        <v>61471</v>
      </c>
      <c r="B15822" t="s">
        <v>19765</v>
      </c>
      <c r="C15822" s="15" t="s">
        <v>35389</v>
      </c>
      <c r="D15822" s="15" t="s">
        <v>43439</v>
      </c>
      <c r="E15822">
        <v>56000</v>
      </c>
      <c r="F15822">
        <v>73000</v>
      </c>
      <c r="H15822">
        <v>20</v>
      </c>
      <c r="K15822" s="16">
        <f t="shared" ref="K15822:K15828" si="801">IF(E15822&gt;49999,E15822+E15822*0.07,IF(E15822&lt;=49999,E15822+E15822*0.12))</f>
        <v>59920</v>
      </c>
      <c r="L15822" s="16">
        <f t="shared" si="800"/>
        <v>63073.684210526313</v>
      </c>
      <c r="M15822" s="16">
        <f t="shared" ref="M15822:M15828" si="802">IF(COUNTIF(C15822,"*Dahua*"),F15822-10,L15822*100/88)</f>
        <v>71674.641148325347</v>
      </c>
      <c r="N15822" t="e">
        <f>INDEX(XML!$A$2:$R$782,MATCH(C15822,XML!$D$2:$D$737,0),2)</f>
        <v>#N/A</v>
      </c>
    </row>
    <row r="15823" spans="1:14" ht="67.5" x14ac:dyDescent="0.2">
      <c r="A15823">
        <v>61472</v>
      </c>
      <c r="B15823" t="s">
        <v>19762</v>
      </c>
      <c r="C15823" s="15" t="s">
        <v>22081</v>
      </c>
      <c r="D15823" s="15" t="s">
        <v>43440</v>
      </c>
      <c r="E15823">
        <v>52000</v>
      </c>
      <c r="F15823">
        <v>67000</v>
      </c>
      <c r="H15823">
        <v>9</v>
      </c>
      <c r="K15823" s="16">
        <f t="shared" si="801"/>
        <v>55640</v>
      </c>
      <c r="L15823" s="16">
        <f t="shared" si="800"/>
        <v>58568.42105263158</v>
      </c>
      <c r="M15823" s="16">
        <f t="shared" si="802"/>
        <v>66555.023923444969</v>
      </c>
      <c r="N15823" t="e">
        <f>INDEX(XML!$A$2:$R$782,MATCH(C15823,XML!$D$2:$D$737,0),2)</f>
        <v>#N/A</v>
      </c>
    </row>
    <row r="15824" spans="1:14" ht="67.5" x14ac:dyDescent="0.2">
      <c r="A15824">
        <v>61473</v>
      </c>
      <c r="B15824" t="s">
        <v>19763</v>
      </c>
      <c r="C15824" s="15" t="s">
        <v>22297</v>
      </c>
      <c r="D15824" s="15" t="s">
        <v>43441</v>
      </c>
      <c r="E15824">
        <v>54000</v>
      </c>
      <c r="F15824">
        <v>71000</v>
      </c>
      <c r="H15824">
        <v>6</v>
      </c>
      <c r="K15824" s="16">
        <f t="shared" si="801"/>
        <v>57780</v>
      </c>
      <c r="L15824" s="16">
        <f t="shared" si="800"/>
        <v>60821.052631578947</v>
      </c>
      <c r="M15824" s="16">
        <f t="shared" si="802"/>
        <v>69114.832535885173</v>
      </c>
      <c r="N15824" t="e">
        <f>INDEX(XML!$A$2:$R$782,MATCH(C15824,XML!$D$2:$D$737,0),2)</f>
        <v>#N/A</v>
      </c>
    </row>
    <row r="15825" spans="1:14" ht="67.5" x14ac:dyDescent="0.2">
      <c r="A15825">
        <v>61474</v>
      </c>
      <c r="B15825" t="s">
        <v>19764</v>
      </c>
      <c r="C15825" s="15" t="s">
        <v>22298</v>
      </c>
      <c r="D15825" s="15" t="s">
        <v>43442</v>
      </c>
      <c r="E15825">
        <v>53000</v>
      </c>
      <c r="F15825">
        <v>69000</v>
      </c>
      <c r="H15825">
        <v>6</v>
      </c>
      <c r="K15825" s="16">
        <f t="shared" si="801"/>
        <v>56710</v>
      </c>
      <c r="L15825" s="16">
        <f t="shared" si="800"/>
        <v>59694.73684210526</v>
      </c>
      <c r="M15825" s="16">
        <f t="shared" si="802"/>
        <v>67834.928229665064</v>
      </c>
      <c r="N15825" t="e">
        <f>INDEX(XML!$A$2:$R$782,MATCH(C15825,XML!$D$2:$D$737,0),2)</f>
        <v>#N/A</v>
      </c>
    </row>
    <row r="15826" spans="1:14" ht="67.5" x14ac:dyDescent="0.2">
      <c r="A15826">
        <v>61475</v>
      </c>
      <c r="B15826" t="s">
        <v>19766</v>
      </c>
      <c r="C15826" s="15" t="s">
        <v>22299</v>
      </c>
      <c r="D15826" s="15" t="s">
        <v>43443</v>
      </c>
      <c r="E15826">
        <v>56000</v>
      </c>
      <c r="F15826">
        <v>73000</v>
      </c>
      <c r="H15826">
        <v>10</v>
      </c>
      <c r="K15826" s="16">
        <f t="shared" si="801"/>
        <v>59920</v>
      </c>
      <c r="L15826" s="16">
        <f t="shared" si="800"/>
        <v>63073.684210526313</v>
      </c>
      <c r="M15826" s="16">
        <f t="shared" si="802"/>
        <v>71674.641148325347</v>
      </c>
      <c r="N15826" t="e">
        <f>INDEX(XML!$A$2:$R$782,MATCH(C15826,XML!$D$2:$D$737,0),2)</f>
        <v>#N/A</v>
      </c>
    </row>
    <row r="15827" spans="1:14" ht="56.25" x14ac:dyDescent="0.2">
      <c r="A15827">
        <v>73798</v>
      </c>
      <c r="B15827" t="s">
        <v>34230</v>
      </c>
      <c r="C15827" s="15" t="s">
        <v>34231</v>
      </c>
      <c r="D15827" s="15" t="s">
        <v>34232</v>
      </c>
      <c r="E15827">
        <v>6000</v>
      </c>
      <c r="F15827">
        <v>8000</v>
      </c>
      <c r="H15827">
        <v>5</v>
      </c>
      <c r="K15827" s="16">
        <f t="shared" si="801"/>
        <v>6720</v>
      </c>
      <c r="L15827" s="16">
        <f t="shared" si="800"/>
        <v>7073.6842105263158</v>
      </c>
      <c r="M15827" s="16">
        <f t="shared" si="802"/>
        <v>8038.2775119617227</v>
      </c>
      <c r="N15827" t="e">
        <f>INDEX(XML!$A$2:$R$782,MATCH(C15827,XML!$D$2:$D$737,0),2)</f>
        <v>#N/A</v>
      </c>
    </row>
    <row r="15828" spans="1:14" ht="56.25" x14ac:dyDescent="0.2">
      <c r="A15828">
        <v>73801</v>
      </c>
      <c r="B15828" t="s">
        <v>32924</v>
      </c>
      <c r="C15828" s="15" t="s">
        <v>32925</v>
      </c>
      <c r="D15828" s="15" t="s">
        <v>32926</v>
      </c>
      <c r="E15828">
        <v>7000</v>
      </c>
      <c r="F15828">
        <v>9000</v>
      </c>
      <c r="H15828">
        <v>11</v>
      </c>
      <c r="K15828" s="16">
        <f t="shared" si="801"/>
        <v>7840</v>
      </c>
      <c r="L15828" s="16">
        <f t="shared" si="800"/>
        <v>8252.6315789473683</v>
      </c>
      <c r="M15828" s="16">
        <f t="shared" si="802"/>
        <v>9377.9904306220105</v>
      </c>
      <c r="N15828" t="e">
        <f>INDEX(XML!$A$2:$R$782,MATCH(C15828,XML!$D$2:$D$737,0),2)</f>
        <v>#N/A</v>
      </c>
    </row>
    <row r="15829" spans="1:14" ht="56.25" x14ac:dyDescent="0.2">
      <c r="A15829">
        <v>73799</v>
      </c>
      <c r="B15829" t="s">
        <v>34265</v>
      </c>
      <c r="C15829" s="15" t="s">
        <v>34266</v>
      </c>
      <c r="D15829" s="15" t="s">
        <v>34267</v>
      </c>
      <c r="E15829">
        <v>6000</v>
      </c>
      <c r="F15829">
        <v>9000</v>
      </c>
      <c r="H15829">
        <v>12</v>
      </c>
      <c r="K15829" s="16">
        <f t="shared" ref="K15829:K15889" si="803">IF(E15829&gt;49999,E15829+E15829*0.07,IF(E15829&lt;=49999,E15829+E15829*0.12))</f>
        <v>6720</v>
      </c>
      <c r="L15829" s="16">
        <f t="shared" si="800"/>
        <v>7073.6842105263158</v>
      </c>
      <c r="M15829" s="16">
        <f t="shared" ref="M15829:M15889" si="804">IF(COUNTIF(C15829,"*Dahua*"),F15829-10,L15829*100/88)</f>
        <v>8038.2775119617227</v>
      </c>
      <c r="N15829" t="e">
        <f>INDEX(XML!$A$2:$R$782,MATCH(C15829,XML!$D$2:$D$737,0),2)</f>
        <v>#N/A</v>
      </c>
    </row>
    <row r="15830" spans="1:14" ht="56.25" x14ac:dyDescent="0.2">
      <c r="A15830">
        <v>73800</v>
      </c>
      <c r="B15830" t="s">
        <v>34268</v>
      </c>
      <c r="C15830" s="15" t="s">
        <v>34269</v>
      </c>
      <c r="D15830" s="15" t="s">
        <v>34270</v>
      </c>
      <c r="E15830">
        <v>6000</v>
      </c>
      <c r="F15830">
        <v>8000</v>
      </c>
      <c r="H15830">
        <v>14</v>
      </c>
      <c r="K15830" s="16">
        <f t="shared" si="803"/>
        <v>6720</v>
      </c>
      <c r="L15830" s="16">
        <f t="shared" si="800"/>
        <v>7073.6842105263158</v>
      </c>
      <c r="M15830" s="16">
        <f t="shared" si="804"/>
        <v>8038.2775119617227</v>
      </c>
      <c r="N15830" t="e">
        <f>INDEX(XML!$A$2:$R$782,MATCH(C15830,XML!$D$2:$D$737,0),2)</f>
        <v>#N/A</v>
      </c>
    </row>
    <row r="15831" spans="1:14" ht="67.5" x14ac:dyDescent="0.2">
      <c r="A15831">
        <v>60189</v>
      </c>
      <c r="B15831" t="s">
        <v>19428</v>
      </c>
      <c r="C15831" s="15" t="s">
        <v>22082</v>
      </c>
      <c r="D15831" s="15" t="s">
        <v>24039</v>
      </c>
      <c r="E15831">
        <v>48500</v>
      </c>
      <c r="F15831">
        <v>64000</v>
      </c>
      <c r="H15831">
        <v>26</v>
      </c>
      <c r="K15831" s="16">
        <f t="shared" si="803"/>
        <v>54320</v>
      </c>
      <c r="L15831" s="16">
        <f t="shared" si="800"/>
        <v>57178.947368421053</v>
      </c>
      <c r="M15831" s="16">
        <f t="shared" si="804"/>
        <v>64976.076555023923</v>
      </c>
      <c r="N15831" t="e">
        <f>INDEX(XML!$A$2:$R$782,MATCH(C15831,XML!$D$2:$D$737,0),2)</f>
        <v>#N/A</v>
      </c>
    </row>
    <row r="15832" spans="1:14" ht="67.5" x14ac:dyDescent="0.2">
      <c r="A15832">
        <v>60186</v>
      </c>
      <c r="B15832" t="s">
        <v>19417</v>
      </c>
      <c r="C15832" s="15" t="s">
        <v>22083</v>
      </c>
      <c r="D15832" s="15" t="s">
        <v>24040</v>
      </c>
      <c r="E15832">
        <v>47500</v>
      </c>
      <c r="F15832">
        <v>62000</v>
      </c>
      <c r="H15832">
        <v>21</v>
      </c>
      <c r="K15832" s="16">
        <f t="shared" si="803"/>
        <v>53200</v>
      </c>
      <c r="L15832" s="16">
        <f t="shared" si="800"/>
        <v>56000</v>
      </c>
      <c r="M15832" s="16">
        <f t="shared" si="804"/>
        <v>63636.36363636364</v>
      </c>
      <c r="N15832" t="e">
        <f>INDEX(XML!$A$2:$R$782,MATCH(C15832,XML!$D$2:$D$737,0),2)</f>
        <v>#N/A</v>
      </c>
    </row>
    <row r="15833" spans="1:14" ht="67.5" x14ac:dyDescent="0.2">
      <c r="A15833">
        <v>60187</v>
      </c>
      <c r="B15833" t="s">
        <v>19430</v>
      </c>
      <c r="C15833" s="15" t="s">
        <v>22084</v>
      </c>
      <c r="D15833" s="15" t="s">
        <v>24041</v>
      </c>
      <c r="E15833">
        <v>47500</v>
      </c>
      <c r="F15833">
        <v>62000</v>
      </c>
      <c r="H15833">
        <v>26</v>
      </c>
      <c r="K15833" s="16">
        <f t="shared" si="803"/>
        <v>53200</v>
      </c>
      <c r="L15833" s="16">
        <f t="shared" si="800"/>
        <v>56000</v>
      </c>
      <c r="M15833" s="16">
        <f t="shared" si="804"/>
        <v>63636.36363636364</v>
      </c>
      <c r="N15833" t="e">
        <f>INDEX(XML!$A$2:$R$782,MATCH(C15833,XML!$D$2:$D$737,0),2)</f>
        <v>#N/A</v>
      </c>
    </row>
    <row r="15834" spans="1:14" ht="67.5" x14ac:dyDescent="0.2">
      <c r="A15834">
        <v>60188</v>
      </c>
      <c r="B15834" t="s">
        <v>19429</v>
      </c>
      <c r="C15834" s="15" t="s">
        <v>22085</v>
      </c>
      <c r="D15834" s="15" t="s">
        <v>30340</v>
      </c>
      <c r="E15834">
        <v>47500</v>
      </c>
      <c r="F15834">
        <v>62000</v>
      </c>
      <c r="H15834">
        <v>41</v>
      </c>
      <c r="K15834" s="16">
        <f t="shared" si="803"/>
        <v>53200</v>
      </c>
      <c r="L15834" s="16">
        <f t="shared" si="800"/>
        <v>56000</v>
      </c>
      <c r="M15834" s="16">
        <f t="shared" si="804"/>
        <v>63636.36363636364</v>
      </c>
      <c r="N15834" t="e">
        <f>INDEX(XML!$A$2:$R$782,MATCH(C15834,XML!$D$2:$D$737,0),2)</f>
        <v>#N/A</v>
      </c>
    </row>
    <row r="15835" spans="1:14" ht="67.5" x14ac:dyDescent="0.2">
      <c r="A15835">
        <v>60190</v>
      </c>
      <c r="B15835" t="s">
        <v>19427</v>
      </c>
      <c r="C15835" s="15" t="s">
        <v>22086</v>
      </c>
      <c r="D15835" s="15" t="s">
        <v>24042</v>
      </c>
      <c r="E15835">
        <v>47500</v>
      </c>
      <c r="F15835">
        <v>62000</v>
      </c>
      <c r="H15835">
        <v>20</v>
      </c>
      <c r="K15835" s="16">
        <f t="shared" si="803"/>
        <v>53200</v>
      </c>
      <c r="L15835" s="16">
        <f t="shared" si="800"/>
        <v>56000</v>
      </c>
      <c r="M15835" s="16">
        <f t="shared" si="804"/>
        <v>63636.36363636364</v>
      </c>
      <c r="N15835" t="e">
        <f>INDEX(XML!$A$2:$R$782,MATCH(C15835,XML!$D$2:$D$737,0),2)</f>
        <v>#N/A</v>
      </c>
    </row>
    <row r="15836" spans="1:14" ht="67.5" x14ac:dyDescent="0.2">
      <c r="A15836">
        <v>59657</v>
      </c>
      <c r="B15836" t="s">
        <v>16886</v>
      </c>
      <c r="C15836" s="15" t="s">
        <v>22106</v>
      </c>
      <c r="D15836" s="15" t="s">
        <v>42814</v>
      </c>
      <c r="E15836">
        <v>52000</v>
      </c>
      <c r="F15836">
        <v>67000</v>
      </c>
      <c r="H15836">
        <v>14</v>
      </c>
      <c r="K15836" s="16">
        <f t="shared" si="803"/>
        <v>55640</v>
      </c>
      <c r="L15836" s="16">
        <f t="shared" si="800"/>
        <v>58568.42105263158</v>
      </c>
      <c r="M15836" s="16">
        <f t="shared" si="804"/>
        <v>66555.023923444969</v>
      </c>
      <c r="N15836" t="e">
        <f>INDEX(XML!$A$2:$R$782,MATCH(C15836,XML!$D$2:$D$737,0),2)</f>
        <v>#N/A</v>
      </c>
    </row>
    <row r="15837" spans="1:14" ht="67.5" x14ac:dyDescent="0.2">
      <c r="A15837">
        <v>59991</v>
      </c>
      <c r="B15837" t="s">
        <v>19419</v>
      </c>
      <c r="C15837" s="15" t="s">
        <v>22107</v>
      </c>
      <c r="D15837" s="15" t="s">
        <v>23565</v>
      </c>
      <c r="E15837">
        <v>96000</v>
      </c>
      <c r="F15837">
        <v>131000</v>
      </c>
      <c r="H15837">
        <v>6</v>
      </c>
      <c r="K15837" s="16">
        <f t="shared" si="803"/>
        <v>102720</v>
      </c>
      <c r="L15837" s="16">
        <f t="shared" si="800"/>
        <v>108126.31578947368</v>
      </c>
      <c r="M15837" s="16">
        <f t="shared" si="804"/>
        <v>122870.81339712917</v>
      </c>
      <c r="N15837" t="e">
        <f>INDEX(XML!$A$2:$R$782,MATCH(C15837,XML!$D$2:$D$737,0),2)</f>
        <v>#N/A</v>
      </c>
    </row>
    <row r="15838" spans="1:14" ht="67.5" x14ac:dyDescent="0.2">
      <c r="A15838">
        <v>59993</v>
      </c>
      <c r="B15838" t="s">
        <v>19420</v>
      </c>
      <c r="C15838" s="15" t="s">
        <v>22108</v>
      </c>
      <c r="D15838" s="15" t="s">
        <v>23566</v>
      </c>
      <c r="E15838">
        <v>96000</v>
      </c>
      <c r="F15838">
        <v>123000</v>
      </c>
      <c r="H15838">
        <v>5</v>
      </c>
      <c r="K15838" s="16">
        <f t="shared" si="803"/>
        <v>102720</v>
      </c>
      <c r="L15838" s="16">
        <f t="shared" si="800"/>
        <v>108126.31578947368</v>
      </c>
      <c r="M15838" s="16">
        <f t="shared" si="804"/>
        <v>122870.81339712917</v>
      </c>
      <c r="N15838" t="e">
        <f>INDEX(XML!$A$2:$R$782,MATCH(C15838,XML!$D$2:$D$737,0),2)</f>
        <v>#N/A</v>
      </c>
    </row>
    <row r="15839" spans="1:14" ht="67.5" x14ac:dyDescent="0.2">
      <c r="A15839">
        <v>59994</v>
      </c>
      <c r="B15839" t="s">
        <v>19421</v>
      </c>
      <c r="C15839" s="15" t="s">
        <v>22109</v>
      </c>
      <c r="D15839" s="15" t="s">
        <v>23567</v>
      </c>
      <c r="E15839">
        <v>96000</v>
      </c>
      <c r="F15839">
        <v>129000</v>
      </c>
      <c r="H15839">
        <v>1</v>
      </c>
      <c r="K15839" s="16">
        <f t="shared" si="803"/>
        <v>102720</v>
      </c>
      <c r="L15839" s="16">
        <f t="shared" si="800"/>
        <v>108126.31578947368</v>
      </c>
      <c r="M15839" s="16">
        <f t="shared" si="804"/>
        <v>122870.81339712917</v>
      </c>
      <c r="N15839" t="e">
        <f>INDEX(XML!$A$2:$R$782,MATCH(C15839,XML!$D$2:$D$737,0),2)</f>
        <v>#N/A</v>
      </c>
    </row>
    <row r="15840" spans="1:14" ht="67.5" x14ac:dyDescent="0.2">
      <c r="A15840">
        <v>59995</v>
      </c>
      <c r="B15840" t="s">
        <v>19425</v>
      </c>
      <c r="C15840" s="15" t="s">
        <v>22110</v>
      </c>
      <c r="D15840" s="15" t="s">
        <v>29611</v>
      </c>
      <c r="E15840">
        <v>96000</v>
      </c>
      <c r="F15840">
        <v>130000</v>
      </c>
      <c r="H15840">
        <v>1</v>
      </c>
      <c r="K15840" s="16">
        <f t="shared" si="803"/>
        <v>102720</v>
      </c>
      <c r="L15840" s="16">
        <f t="shared" si="800"/>
        <v>108126.31578947368</v>
      </c>
      <c r="M15840" s="16">
        <f t="shared" si="804"/>
        <v>122870.81339712917</v>
      </c>
      <c r="N15840" t="e">
        <f>INDEX(XML!$A$2:$R$782,MATCH(C15840,XML!$D$2:$D$737,0),2)</f>
        <v>#N/A</v>
      </c>
    </row>
    <row r="15841" spans="1:14" ht="67.5" x14ac:dyDescent="0.2">
      <c r="A15841">
        <v>59996</v>
      </c>
      <c r="B15841" t="s">
        <v>19431</v>
      </c>
      <c r="C15841" s="15" t="s">
        <v>22111</v>
      </c>
      <c r="D15841" s="15" t="s">
        <v>23568</v>
      </c>
      <c r="E15841">
        <v>96000</v>
      </c>
      <c r="F15841">
        <v>123000</v>
      </c>
      <c r="H15841">
        <v>3</v>
      </c>
      <c r="K15841" s="16">
        <f t="shared" si="803"/>
        <v>102720</v>
      </c>
      <c r="L15841" s="16">
        <f t="shared" si="800"/>
        <v>108126.31578947368</v>
      </c>
      <c r="M15841" s="16">
        <f t="shared" si="804"/>
        <v>122870.81339712917</v>
      </c>
      <c r="N15841" t="e">
        <f>INDEX(XML!$A$2:$R$782,MATCH(C15841,XML!$D$2:$D$737,0),2)</f>
        <v>#N/A</v>
      </c>
    </row>
    <row r="15842" spans="1:14" ht="56.25" x14ac:dyDescent="0.2">
      <c r="A15842">
        <v>73803</v>
      </c>
      <c r="B15842" t="s">
        <v>33139</v>
      </c>
      <c r="C15842" s="15" t="s">
        <v>33140</v>
      </c>
      <c r="D15842" s="15" t="s">
        <v>42815</v>
      </c>
      <c r="E15842">
        <v>17000</v>
      </c>
      <c r="F15842">
        <v>22000</v>
      </c>
      <c r="H15842">
        <v>4</v>
      </c>
      <c r="K15842" s="16">
        <f t="shared" si="803"/>
        <v>19040</v>
      </c>
      <c r="L15842" s="16">
        <f t="shared" si="800"/>
        <v>20042.105263157893</v>
      </c>
      <c r="M15842" s="16">
        <f t="shared" si="804"/>
        <v>22775.119617224878</v>
      </c>
      <c r="N15842" t="e">
        <f>INDEX(XML!$A$2:$R$782,MATCH(C15842,XML!$D$2:$D$737,0),2)</f>
        <v>#N/A</v>
      </c>
    </row>
    <row r="15843" spans="1:14" ht="56.25" x14ac:dyDescent="0.2">
      <c r="A15843">
        <v>81121</v>
      </c>
      <c r="B15843" t="s">
        <v>41862</v>
      </c>
      <c r="C15843" s="15" t="s">
        <v>41863</v>
      </c>
      <c r="D15843" s="15" t="s">
        <v>43444</v>
      </c>
      <c r="E15843">
        <v>96000</v>
      </c>
      <c r="F15843">
        <v>129000</v>
      </c>
      <c r="H15843">
        <v>4</v>
      </c>
      <c r="K15843" s="16">
        <f t="shared" si="803"/>
        <v>102720</v>
      </c>
      <c r="L15843" s="16">
        <f t="shared" si="800"/>
        <v>108126.31578947368</v>
      </c>
      <c r="M15843" s="16">
        <f t="shared" si="804"/>
        <v>122870.81339712917</v>
      </c>
      <c r="N15843" t="e">
        <f>INDEX(XML!$A$2:$R$782,MATCH(C15843,XML!$D$2:$D$737,0),2)</f>
        <v>#N/A</v>
      </c>
    </row>
    <row r="15844" spans="1:14" ht="67.5" x14ac:dyDescent="0.2">
      <c r="A15844">
        <v>60199</v>
      </c>
      <c r="B15844" t="s">
        <v>19423</v>
      </c>
      <c r="C15844" s="15" t="s">
        <v>22175</v>
      </c>
      <c r="D15844" s="15" t="s">
        <v>23569</v>
      </c>
      <c r="E15844">
        <v>98000</v>
      </c>
      <c r="F15844">
        <v>131000</v>
      </c>
      <c r="H15844">
        <v>34</v>
      </c>
      <c r="K15844" s="16">
        <f t="shared" si="803"/>
        <v>104860</v>
      </c>
      <c r="L15844" s="16">
        <f t="shared" si="800"/>
        <v>110378.94736842105</v>
      </c>
      <c r="M15844" s="16">
        <f t="shared" si="804"/>
        <v>125430.62200956937</v>
      </c>
      <c r="N15844" t="e">
        <f>INDEX(XML!$A$2:$R$782,MATCH(C15844,XML!$D$2:$D$737,0),2)</f>
        <v>#N/A</v>
      </c>
    </row>
    <row r="15845" spans="1:14" ht="67.5" x14ac:dyDescent="0.2">
      <c r="A15845">
        <v>60191</v>
      </c>
      <c r="B15845" t="s">
        <v>19426</v>
      </c>
      <c r="C15845" s="15" t="s">
        <v>22176</v>
      </c>
      <c r="D15845" s="15" t="s">
        <v>23570</v>
      </c>
      <c r="E15845">
        <v>89000</v>
      </c>
      <c r="F15845">
        <v>116000</v>
      </c>
      <c r="H15845">
        <v>28</v>
      </c>
      <c r="K15845" s="16">
        <f t="shared" si="803"/>
        <v>95230</v>
      </c>
      <c r="L15845" s="16">
        <f t="shared" si="800"/>
        <v>100242.10526315789</v>
      </c>
      <c r="M15845" s="16">
        <f t="shared" si="804"/>
        <v>113911.48325358852</v>
      </c>
      <c r="N15845" t="e">
        <f>INDEX(XML!$A$2:$R$782,MATCH(C15845,XML!$D$2:$D$737,0),2)</f>
        <v>#N/A</v>
      </c>
    </row>
    <row r="15846" spans="1:14" ht="67.5" x14ac:dyDescent="0.2">
      <c r="A15846">
        <v>60192</v>
      </c>
      <c r="B15846" t="s">
        <v>19418</v>
      </c>
      <c r="C15846" s="15" t="s">
        <v>22177</v>
      </c>
      <c r="D15846" s="15" t="s">
        <v>23571</v>
      </c>
      <c r="E15846">
        <v>89000</v>
      </c>
      <c r="F15846">
        <v>116000</v>
      </c>
      <c r="H15846">
        <v>17</v>
      </c>
      <c r="K15846" s="16">
        <f t="shared" si="803"/>
        <v>95230</v>
      </c>
      <c r="L15846" s="16">
        <f t="shared" si="800"/>
        <v>100242.10526315789</v>
      </c>
      <c r="M15846" s="16">
        <f t="shared" si="804"/>
        <v>113911.48325358852</v>
      </c>
      <c r="N15846" t="e">
        <f>INDEX(XML!$A$2:$R$782,MATCH(C15846,XML!$D$2:$D$737,0),2)</f>
        <v>#N/A</v>
      </c>
    </row>
    <row r="15847" spans="1:14" ht="67.5" x14ac:dyDescent="0.2">
      <c r="A15847">
        <v>60195</v>
      </c>
      <c r="B15847" t="s">
        <v>19424</v>
      </c>
      <c r="C15847" s="15" t="s">
        <v>22178</v>
      </c>
      <c r="D15847" s="15" t="s">
        <v>23572</v>
      </c>
      <c r="E15847">
        <v>86000</v>
      </c>
      <c r="F15847">
        <v>112000</v>
      </c>
      <c r="H15847">
        <v>37</v>
      </c>
      <c r="K15847" s="16">
        <f t="shared" si="803"/>
        <v>92020</v>
      </c>
      <c r="L15847" s="16">
        <f t="shared" si="800"/>
        <v>96863.15789473684</v>
      </c>
      <c r="M15847" s="16">
        <f t="shared" si="804"/>
        <v>110071.77033492824</v>
      </c>
      <c r="N15847" t="e">
        <f>INDEX(XML!$A$2:$R$782,MATCH(C15847,XML!$D$2:$D$737,0),2)</f>
        <v>#N/A</v>
      </c>
    </row>
    <row r="15848" spans="1:14" ht="67.5" x14ac:dyDescent="0.2">
      <c r="A15848">
        <v>60358</v>
      </c>
      <c r="B15848" t="s">
        <v>19422</v>
      </c>
      <c r="C15848" s="15" t="s">
        <v>22087</v>
      </c>
      <c r="D15848" s="15" t="s">
        <v>28399</v>
      </c>
      <c r="E15848">
        <v>90000</v>
      </c>
      <c r="F15848">
        <v>117000</v>
      </c>
      <c r="H15848">
        <v>19</v>
      </c>
      <c r="K15848" s="16">
        <f t="shared" si="803"/>
        <v>96300</v>
      </c>
      <c r="L15848" s="16">
        <f t="shared" si="800"/>
        <v>101368.42105263157</v>
      </c>
      <c r="M15848" s="16">
        <f t="shared" si="804"/>
        <v>115191.3875598086</v>
      </c>
      <c r="N15848" t="e">
        <f>INDEX(XML!$A$2:$R$782,MATCH(C15848,XML!$D$2:$D$737,0),2)</f>
        <v>#N/A</v>
      </c>
    </row>
    <row r="15849" spans="1:14" ht="67.5" x14ac:dyDescent="0.2">
      <c r="A15849">
        <v>59658</v>
      </c>
      <c r="B15849" t="s">
        <v>17151</v>
      </c>
      <c r="C15849" s="15" t="s">
        <v>22112</v>
      </c>
      <c r="D15849" s="15" t="s">
        <v>42816</v>
      </c>
      <c r="E15849">
        <v>95000</v>
      </c>
      <c r="F15849">
        <v>124000</v>
      </c>
      <c r="H15849" t="s">
        <v>746</v>
      </c>
      <c r="K15849" s="16">
        <f t="shared" si="803"/>
        <v>101650</v>
      </c>
      <c r="L15849" s="16">
        <f t="shared" si="800"/>
        <v>107000</v>
      </c>
      <c r="M15849" s="16">
        <f t="shared" si="804"/>
        <v>121590.90909090909</v>
      </c>
      <c r="N15849" t="e">
        <f>INDEX(XML!$A$2:$R$782,MATCH(C15849,XML!$D$2:$D$737,0),2)</f>
        <v>#N/A</v>
      </c>
    </row>
    <row r="15850" spans="1:14" ht="56.25" x14ac:dyDescent="0.2">
      <c r="A15850">
        <v>61188</v>
      </c>
      <c r="B15850" t="s">
        <v>21200</v>
      </c>
      <c r="C15850" s="15" t="s">
        <v>22191</v>
      </c>
      <c r="D15850" s="15" t="s">
        <v>42817</v>
      </c>
      <c r="E15850">
        <v>80000</v>
      </c>
      <c r="F15850">
        <v>103000</v>
      </c>
      <c r="H15850">
        <v>4</v>
      </c>
      <c r="K15850" s="16">
        <f t="shared" si="803"/>
        <v>85600</v>
      </c>
      <c r="L15850" s="16">
        <f t="shared" si="800"/>
        <v>90105.263157894733</v>
      </c>
      <c r="M15850" s="16">
        <f t="shared" si="804"/>
        <v>102392.34449760766</v>
      </c>
      <c r="N15850" t="e">
        <f>INDEX(XML!$A$2:$R$782,MATCH(C15850,XML!$D$2:$D$737,0),2)</f>
        <v>#N/A</v>
      </c>
    </row>
    <row r="15851" spans="1:14" ht="56.25" x14ac:dyDescent="0.2">
      <c r="A15851">
        <v>61189</v>
      </c>
      <c r="B15851" t="s">
        <v>21199</v>
      </c>
      <c r="C15851" s="15" t="s">
        <v>22192</v>
      </c>
      <c r="D15851" s="15" t="s">
        <v>42818</v>
      </c>
      <c r="E15851">
        <v>78000</v>
      </c>
      <c r="F15851">
        <v>101000</v>
      </c>
      <c r="H15851">
        <v>2</v>
      </c>
      <c r="K15851" s="16">
        <f t="shared" si="803"/>
        <v>83460</v>
      </c>
      <c r="L15851" s="16">
        <f t="shared" si="800"/>
        <v>87852.631578947374</v>
      </c>
      <c r="M15851" s="16">
        <f t="shared" si="804"/>
        <v>99832.535885167483</v>
      </c>
      <c r="N15851" t="e">
        <f>INDEX(XML!$A$2:$R$782,MATCH(C15851,XML!$D$2:$D$737,0),2)</f>
        <v>#N/A</v>
      </c>
    </row>
    <row r="15852" spans="1:14" ht="56.25" x14ac:dyDescent="0.2">
      <c r="A15852">
        <v>61190</v>
      </c>
      <c r="B15852" t="s">
        <v>22133</v>
      </c>
      <c r="C15852" s="15" t="s">
        <v>22195</v>
      </c>
      <c r="D15852" s="15" t="s">
        <v>42819</v>
      </c>
      <c r="E15852">
        <v>78000</v>
      </c>
      <c r="F15852">
        <v>101000</v>
      </c>
      <c r="H15852">
        <v>2</v>
      </c>
      <c r="K15852" s="16">
        <f t="shared" si="803"/>
        <v>83460</v>
      </c>
      <c r="L15852" s="16">
        <f t="shared" si="800"/>
        <v>87852.631578947374</v>
      </c>
      <c r="M15852" s="16">
        <f t="shared" si="804"/>
        <v>99832.535885167483</v>
      </c>
      <c r="N15852" t="e">
        <f>INDEX(XML!$A$2:$R$782,MATCH(C15852,XML!$D$2:$D$737,0),2)</f>
        <v>#N/A</v>
      </c>
    </row>
    <row r="15853" spans="1:14" ht="56.25" x14ac:dyDescent="0.2">
      <c r="A15853">
        <v>61191</v>
      </c>
      <c r="B15853" t="s">
        <v>21198</v>
      </c>
      <c r="C15853" s="15" t="s">
        <v>22193</v>
      </c>
      <c r="D15853" s="15" t="s">
        <v>42820</v>
      </c>
      <c r="E15853">
        <v>78000</v>
      </c>
      <c r="F15853">
        <v>101000</v>
      </c>
      <c r="H15853">
        <v>2</v>
      </c>
      <c r="K15853" s="16">
        <f t="shared" si="803"/>
        <v>83460</v>
      </c>
      <c r="L15853" s="16">
        <f t="shared" si="800"/>
        <v>87852.631578947374</v>
      </c>
      <c r="M15853" s="16">
        <f t="shared" si="804"/>
        <v>99832.535885167483</v>
      </c>
      <c r="N15853" t="e">
        <f>INDEX(XML!$A$2:$R$782,MATCH(C15853,XML!$D$2:$D$737,0),2)</f>
        <v>#N/A</v>
      </c>
    </row>
    <row r="15854" spans="1:14" ht="56.25" x14ac:dyDescent="0.2">
      <c r="A15854">
        <v>61192</v>
      </c>
      <c r="B15854" t="s">
        <v>21197</v>
      </c>
      <c r="C15854" s="15" t="s">
        <v>22194</v>
      </c>
      <c r="D15854" s="15" t="s">
        <v>42821</v>
      </c>
      <c r="E15854">
        <v>78000</v>
      </c>
      <c r="F15854">
        <v>101000</v>
      </c>
      <c r="H15854">
        <v>2</v>
      </c>
      <c r="K15854" s="16">
        <f t="shared" si="803"/>
        <v>83460</v>
      </c>
      <c r="L15854" s="16">
        <f t="shared" si="800"/>
        <v>87852.631578947374</v>
      </c>
      <c r="M15854" s="16">
        <f t="shared" si="804"/>
        <v>99832.535885167483</v>
      </c>
      <c r="N15854" t="e">
        <f>INDEX(XML!$A$2:$R$782,MATCH(C15854,XML!$D$2:$D$737,0),2)</f>
        <v>#N/A</v>
      </c>
    </row>
    <row r="15855" spans="1:14" ht="67.5" x14ac:dyDescent="0.2">
      <c r="A15855">
        <v>60003</v>
      </c>
      <c r="B15855" t="s">
        <v>21196</v>
      </c>
      <c r="C15855" s="15" t="s">
        <v>22113</v>
      </c>
      <c r="D15855" s="15" t="s">
        <v>23573</v>
      </c>
      <c r="E15855">
        <v>170000</v>
      </c>
      <c r="F15855">
        <v>221000</v>
      </c>
      <c r="H15855">
        <v>4</v>
      </c>
      <c r="K15855" s="16">
        <f t="shared" si="803"/>
        <v>181900</v>
      </c>
      <c r="L15855" s="16">
        <f t="shared" si="800"/>
        <v>191473.68421052632</v>
      </c>
      <c r="M15855" s="16">
        <f t="shared" si="804"/>
        <v>217583.73205741626</v>
      </c>
      <c r="N15855" t="e">
        <f>INDEX(XML!$A$2:$R$782,MATCH(C15855,XML!$D$2:$D$737,0),2)</f>
        <v>#N/A</v>
      </c>
    </row>
    <row r="15856" spans="1:14" ht="67.5" x14ac:dyDescent="0.2">
      <c r="A15856">
        <v>60000</v>
      </c>
      <c r="B15856" t="s">
        <v>21192</v>
      </c>
      <c r="C15856" s="15" t="s">
        <v>22114</v>
      </c>
      <c r="D15856" s="15" t="s">
        <v>23574</v>
      </c>
      <c r="E15856">
        <v>180280</v>
      </c>
      <c r="F15856">
        <v>210000</v>
      </c>
      <c r="H15856">
        <v>9</v>
      </c>
      <c r="K15856" s="16">
        <f t="shared" si="803"/>
        <v>192899.6</v>
      </c>
      <c r="L15856" s="16">
        <f t="shared" si="800"/>
        <v>203052.21052631579</v>
      </c>
      <c r="M15856" s="16">
        <f t="shared" si="804"/>
        <v>230741.14832535887</v>
      </c>
      <c r="N15856" t="e">
        <f>INDEX(XML!$A$2:$R$782,MATCH(C15856,XML!$D$2:$D$737,0),2)</f>
        <v>#N/A</v>
      </c>
    </row>
    <row r="15857" spans="1:14" ht="67.5" x14ac:dyDescent="0.2">
      <c r="A15857">
        <v>60001</v>
      </c>
      <c r="B15857" t="s">
        <v>21194</v>
      </c>
      <c r="C15857" s="15" t="s">
        <v>22115</v>
      </c>
      <c r="D15857" s="15" t="s">
        <v>23575</v>
      </c>
      <c r="E15857">
        <v>180280</v>
      </c>
      <c r="F15857">
        <v>212000</v>
      </c>
      <c r="H15857">
        <v>7</v>
      </c>
      <c r="K15857" s="16">
        <f t="shared" si="803"/>
        <v>192899.6</v>
      </c>
      <c r="L15857" s="16">
        <f t="shared" si="800"/>
        <v>203052.21052631579</v>
      </c>
      <c r="M15857" s="16">
        <f t="shared" si="804"/>
        <v>230741.14832535887</v>
      </c>
      <c r="N15857" t="e">
        <f>INDEX(XML!$A$2:$R$782,MATCH(C15857,XML!$D$2:$D$737,0),2)</f>
        <v>#N/A</v>
      </c>
    </row>
    <row r="15858" spans="1:14" ht="67.5" x14ac:dyDescent="0.2">
      <c r="A15858">
        <v>60002</v>
      </c>
      <c r="B15858" t="s">
        <v>21195</v>
      </c>
      <c r="C15858" s="15" t="s">
        <v>22116</v>
      </c>
      <c r="D15858" s="15" t="s">
        <v>23576</v>
      </c>
      <c r="E15858">
        <v>180280</v>
      </c>
      <c r="F15858">
        <v>212000</v>
      </c>
      <c r="H15858">
        <v>7</v>
      </c>
      <c r="K15858" s="16">
        <f t="shared" si="803"/>
        <v>192899.6</v>
      </c>
      <c r="L15858" s="16">
        <f t="shared" si="800"/>
        <v>203052.21052631579</v>
      </c>
      <c r="M15858" s="16">
        <f t="shared" si="804"/>
        <v>230741.14832535887</v>
      </c>
      <c r="N15858" t="e">
        <f>INDEX(XML!$A$2:$R$782,MATCH(C15858,XML!$D$2:$D$737,0),2)</f>
        <v>#N/A</v>
      </c>
    </row>
    <row r="15859" spans="1:14" ht="67.5" x14ac:dyDescent="0.2">
      <c r="A15859">
        <v>60005</v>
      </c>
      <c r="B15859" t="s">
        <v>21193</v>
      </c>
      <c r="C15859" s="15" t="s">
        <v>22117</v>
      </c>
      <c r="D15859" s="15" t="s">
        <v>26049</v>
      </c>
      <c r="E15859">
        <v>180280</v>
      </c>
      <c r="F15859">
        <v>212000</v>
      </c>
      <c r="H15859">
        <v>2</v>
      </c>
      <c r="K15859" s="16">
        <f t="shared" si="803"/>
        <v>192899.6</v>
      </c>
      <c r="L15859" s="16">
        <f t="shared" si="800"/>
        <v>203052.21052631579</v>
      </c>
      <c r="M15859" s="16">
        <f t="shared" si="804"/>
        <v>230741.14832535887</v>
      </c>
      <c r="N15859" t="e">
        <f>INDEX(XML!$A$2:$R$782,MATCH(C15859,XML!$D$2:$D$737,0),2)</f>
        <v>#N/A</v>
      </c>
    </row>
    <row r="15860" spans="1:14" ht="56.25" x14ac:dyDescent="0.2">
      <c r="A15860">
        <v>62720</v>
      </c>
      <c r="B15860" t="s">
        <v>23389</v>
      </c>
      <c r="C15860" s="15" t="s">
        <v>23390</v>
      </c>
      <c r="D15860" s="15" t="s">
        <v>42822</v>
      </c>
      <c r="E15860">
        <v>177000</v>
      </c>
      <c r="F15860">
        <v>230000</v>
      </c>
      <c r="H15860">
        <v>1</v>
      </c>
      <c r="K15860" s="16">
        <f t="shared" si="803"/>
        <v>189390</v>
      </c>
      <c r="L15860" s="16">
        <f t="shared" si="800"/>
        <v>199357.89473684211</v>
      </c>
      <c r="M15860" s="16">
        <f t="shared" si="804"/>
        <v>226543.06220095695</v>
      </c>
      <c r="N15860" t="e">
        <f>INDEX(XML!$A$2:$R$782,MATCH(C15860,XML!$D$2:$D$737,0),2)</f>
        <v>#N/A</v>
      </c>
    </row>
    <row r="15861" spans="1:14" ht="56.25" x14ac:dyDescent="0.2">
      <c r="A15861">
        <v>62722</v>
      </c>
      <c r="B15861" t="s">
        <v>23387</v>
      </c>
      <c r="C15861" s="15" t="s">
        <v>23388</v>
      </c>
      <c r="D15861" s="15" t="s">
        <v>42823</v>
      </c>
      <c r="E15861">
        <v>180500</v>
      </c>
      <c r="F15861">
        <v>235000</v>
      </c>
      <c r="H15861">
        <v>2</v>
      </c>
      <c r="K15861" s="16">
        <f t="shared" si="803"/>
        <v>193135</v>
      </c>
      <c r="L15861" s="16">
        <f t="shared" si="800"/>
        <v>203300</v>
      </c>
      <c r="M15861" s="16">
        <f t="shared" si="804"/>
        <v>231022.72727272726</v>
      </c>
      <c r="N15861" t="e">
        <f>INDEX(XML!$A$2:$R$782,MATCH(C15861,XML!$D$2:$D$737,0),2)</f>
        <v>#N/A</v>
      </c>
    </row>
    <row r="15862" spans="1:14" ht="56.25" x14ac:dyDescent="0.2">
      <c r="A15862">
        <v>62723</v>
      </c>
      <c r="B15862" t="s">
        <v>23385</v>
      </c>
      <c r="C15862" s="15" t="s">
        <v>23386</v>
      </c>
      <c r="D15862" s="15" t="s">
        <v>42824</v>
      </c>
      <c r="E15862">
        <v>178000</v>
      </c>
      <c r="F15862">
        <v>232000</v>
      </c>
      <c r="H15862">
        <v>1</v>
      </c>
      <c r="K15862" s="16">
        <f t="shared" si="803"/>
        <v>190460</v>
      </c>
      <c r="L15862" s="16">
        <f t="shared" si="800"/>
        <v>200484.21052631579</v>
      </c>
      <c r="M15862" s="16">
        <f t="shared" si="804"/>
        <v>227822.96650717704</v>
      </c>
      <c r="N15862" t="e">
        <f>INDEX(XML!$A$2:$R$782,MATCH(C15862,XML!$D$2:$D$737,0),2)</f>
        <v>#N/A</v>
      </c>
    </row>
    <row r="15863" spans="1:14" ht="56.25" x14ac:dyDescent="0.2">
      <c r="A15863">
        <v>62725</v>
      </c>
      <c r="B15863" t="s">
        <v>23383</v>
      </c>
      <c r="C15863" s="15" t="s">
        <v>23384</v>
      </c>
      <c r="D15863" s="15" t="s">
        <v>42825</v>
      </c>
      <c r="E15863">
        <v>167000</v>
      </c>
      <c r="F15863">
        <v>216000</v>
      </c>
      <c r="H15863">
        <v>3</v>
      </c>
      <c r="K15863" s="16">
        <f t="shared" si="803"/>
        <v>178690</v>
      </c>
      <c r="L15863" s="16">
        <f t="shared" si="800"/>
        <v>188094.73684210525</v>
      </c>
      <c r="M15863" s="16">
        <f t="shared" si="804"/>
        <v>213744.01913875595</v>
      </c>
      <c r="N15863" t="e">
        <f>INDEX(XML!$A$2:$R$782,MATCH(C15863,XML!$D$2:$D$737,0),2)</f>
        <v>#N/A</v>
      </c>
    </row>
    <row r="15864" spans="1:14" ht="56.25" x14ac:dyDescent="0.2">
      <c r="A15864">
        <v>62728</v>
      </c>
      <c r="B15864" t="s">
        <v>23381</v>
      </c>
      <c r="C15864" s="15" t="s">
        <v>23382</v>
      </c>
      <c r="D15864" s="15" t="s">
        <v>42826</v>
      </c>
      <c r="E15864">
        <v>180500</v>
      </c>
      <c r="F15864">
        <v>235000</v>
      </c>
      <c r="H15864">
        <v>1</v>
      </c>
      <c r="K15864" s="16">
        <f t="shared" si="803"/>
        <v>193135</v>
      </c>
      <c r="L15864" s="16">
        <f t="shared" si="800"/>
        <v>203300</v>
      </c>
      <c r="M15864" s="16">
        <f t="shared" si="804"/>
        <v>231022.72727272726</v>
      </c>
      <c r="N15864" t="e">
        <f>INDEX(XML!$A$2:$R$782,MATCH(C15864,XML!$D$2:$D$737,0),2)</f>
        <v>#N/A</v>
      </c>
    </row>
    <row r="15865" spans="1:14" ht="78.75" x14ac:dyDescent="0.2">
      <c r="A15865">
        <v>65451</v>
      </c>
      <c r="B15865" t="s">
        <v>24599</v>
      </c>
      <c r="C15865" s="15" t="s">
        <v>24600</v>
      </c>
      <c r="D15865" s="15" t="s">
        <v>28400</v>
      </c>
      <c r="E15865">
        <v>200000</v>
      </c>
      <c r="F15865">
        <v>259000</v>
      </c>
      <c r="H15865">
        <v>1</v>
      </c>
      <c r="K15865" s="16">
        <f t="shared" si="803"/>
        <v>214000</v>
      </c>
      <c r="L15865" s="16">
        <f t="shared" si="800"/>
        <v>225263.15789473685</v>
      </c>
      <c r="M15865" s="16">
        <f t="shared" si="804"/>
        <v>255980.86124401915</v>
      </c>
      <c r="N15865" t="e">
        <f>INDEX(XML!$A$2:$R$782,MATCH(C15865,XML!$D$2:$D$737,0),2)</f>
        <v>#N/A</v>
      </c>
    </row>
    <row r="15866" spans="1:14" ht="67.5" x14ac:dyDescent="0.2">
      <c r="A15866">
        <v>65708</v>
      </c>
      <c r="B15866" t="s">
        <v>23995</v>
      </c>
      <c r="C15866" s="15" t="s">
        <v>23996</v>
      </c>
      <c r="D15866" s="15" t="s">
        <v>42827</v>
      </c>
      <c r="E15866">
        <v>12000</v>
      </c>
      <c r="F15866">
        <v>15000</v>
      </c>
      <c r="H15866">
        <v>3</v>
      </c>
      <c r="K15866" s="16">
        <f t="shared" si="803"/>
        <v>13440</v>
      </c>
      <c r="L15866" s="16">
        <f t="shared" si="800"/>
        <v>14147.368421052632</v>
      </c>
      <c r="M15866" s="16">
        <f t="shared" si="804"/>
        <v>16076.555023923445</v>
      </c>
      <c r="N15866" t="e">
        <f>INDEX(XML!$A$2:$R$782,MATCH(C15866,XML!$D$2:$D$737,0),2)</f>
        <v>#N/A</v>
      </c>
    </row>
    <row r="15867" spans="1:14" ht="67.5" x14ac:dyDescent="0.2">
      <c r="A15867">
        <v>65189</v>
      </c>
      <c r="B15867" t="s">
        <v>23360</v>
      </c>
      <c r="C15867" s="15" t="s">
        <v>23361</v>
      </c>
      <c r="D15867" s="15" t="s">
        <v>42828</v>
      </c>
      <c r="E15867">
        <v>12000</v>
      </c>
      <c r="F15867">
        <v>15000</v>
      </c>
      <c r="H15867">
        <v>3</v>
      </c>
      <c r="K15867" s="16">
        <f t="shared" si="803"/>
        <v>13440</v>
      </c>
      <c r="L15867" s="16">
        <f t="shared" si="800"/>
        <v>14147.368421052632</v>
      </c>
      <c r="M15867" s="16">
        <f t="shared" si="804"/>
        <v>16076.555023923445</v>
      </c>
      <c r="N15867" t="e">
        <f>INDEX(XML!$A$2:$R$782,MATCH(C15867,XML!$D$2:$D$737,0),2)</f>
        <v>#N/A</v>
      </c>
    </row>
    <row r="15868" spans="1:14" ht="67.5" x14ac:dyDescent="0.2">
      <c r="A15868">
        <v>65190</v>
      </c>
      <c r="B15868" t="s">
        <v>23362</v>
      </c>
      <c r="C15868" s="15" t="s">
        <v>23363</v>
      </c>
      <c r="D15868" s="15" t="s">
        <v>42829</v>
      </c>
      <c r="E15868">
        <v>12000</v>
      </c>
      <c r="F15868">
        <v>15000</v>
      </c>
      <c r="H15868">
        <v>3</v>
      </c>
      <c r="K15868" s="16">
        <f t="shared" si="803"/>
        <v>13440</v>
      </c>
      <c r="L15868" s="16">
        <f t="shared" si="800"/>
        <v>14147.368421052632</v>
      </c>
      <c r="M15868" s="16">
        <f t="shared" si="804"/>
        <v>16076.555023923445</v>
      </c>
      <c r="N15868" t="e">
        <f>INDEX(XML!$A$2:$R$782,MATCH(C15868,XML!$D$2:$D$737,0),2)</f>
        <v>#N/A</v>
      </c>
    </row>
    <row r="15869" spans="1:14" ht="67.5" x14ac:dyDescent="0.2">
      <c r="A15869">
        <v>65191</v>
      </c>
      <c r="B15869" t="s">
        <v>23364</v>
      </c>
      <c r="C15869" s="15" t="s">
        <v>23365</v>
      </c>
      <c r="D15869" s="15" t="s">
        <v>42830</v>
      </c>
      <c r="E15869">
        <v>12000</v>
      </c>
      <c r="F15869">
        <v>15000</v>
      </c>
      <c r="H15869">
        <v>2</v>
      </c>
      <c r="K15869" s="16">
        <f t="shared" si="803"/>
        <v>13440</v>
      </c>
      <c r="L15869" s="16">
        <f t="shared" si="800"/>
        <v>14147.368421052632</v>
      </c>
      <c r="M15869" s="16">
        <f t="shared" si="804"/>
        <v>16076.555023923445</v>
      </c>
      <c r="N15869" t="e">
        <f>INDEX(XML!$A$2:$R$782,MATCH(C15869,XML!$D$2:$D$737,0),2)</f>
        <v>#N/A</v>
      </c>
    </row>
    <row r="15870" spans="1:14" ht="67.5" x14ac:dyDescent="0.2">
      <c r="A15870">
        <v>65192</v>
      </c>
      <c r="B15870" t="s">
        <v>23366</v>
      </c>
      <c r="C15870" s="15" t="s">
        <v>23367</v>
      </c>
      <c r="D15870" s="15" t="s">
        <v>42831</v>
      </c>
      <c r="E15870">
        <v>11000</v>
      </c>
      <c r="F15870">
        <v>15000</v>
      </c>
      <c r="H15870">
        <v>3</v>
      </c>
      <c r="K15870" s="16">
        <f t="shared" si="803"/>
        <v>12320</v>
      </c>
      <c r="L15870" s="16">
        <f t="shared" si="800"/>
        <v>12968.421052631578</v>
      </c>
      <c r="M15870" s="16">
        <f t="shared" si="804"/>
        <v>14736.842105263157</v>
      </c>
      <c r="N15870" t="e">
        <f>INDEX(XML!$A$2:$R$782,MATCH(C15870,XML!$D$2:$D$737,0),2)</f>
        <v>#N/A</v>
      </c>
    </row>
    <row r="15871" spans="1:14" ht="67.5" x14ac:dyDescent="0.2">
      <c r="A15871">
        <v>65193</v>
      </c>
      <c r="B15871" t="s">
        <v>23368</v>
      </c>
      <c r="C15871" s="15" t="s">
        <v>23369</v>
      </c>
      <c r="D15871" s="15" t="s">
        <v>42832</v>
      </c>
      <c r="E15871">
        <v>12000</v>
      </c>
      <c r="F15871">
        <v>15000</v>
      </c>
      <c r="H15871">
        <v>3</v>
      </c>
      <c r="K15871" s="16">
        <f t="shared" si="803"/>
        <v>13440</v>
      </c>
      <c r="L15871" s="16">
        <f t="shared" si="800"/>
        <v>14147.368421052632</v>
      </c>
      <c r="M15871" s="16">
        <f t="shared" si="804"/>
        <v>16076.555023923445</v>
      </c>
      <c r="N15871" t="e">
        <f>INDEX(XML!$A$2:$R$782,MATCH(C15871,XML!$D$2:$D$737,0),2)</f>
        <v>#N/A</v>
      </c>
    </row>
    <row r="15872" spans="1:14" ht="67.5" x14ac:dyDescent="0.2">
      <c r="A15872">
        <v>65194</v>
      </c>
      <c r="B15872" t="s">
        <v>23370</v>
      </c>
      <c r="C15872" s="15" t="s">
        <v>23371</v>
      </c>
      <c r="D15872" s="15" t="s">
        <v>42833</v>
      </c>
      <c r="E15872">
        <v>12000</v>
      </c>
      <c r="F15872">
        <v>15000</v>
      </c>
      <c r="H15872">
        <v>3</v>
      </c>
      <c r="K15872" s="16">
        <f t="shared" si="803"/>
        <v>13440</v>
      </c>
      <c r="L15872" s="16">
        <f t="shared" si="800"/>
        <v>14147.368421052632</v>
      </c>
      <c r="M15872" s="16">
        <f t="shared" si="804"/>
        <v>16076.555023923445</v>
      </c>
      <c r="N15872" t="e">
        <f>INDEX(XML!$A$2:$R$782,MATCH(C15872,XML!$D$2:$D$737,0),2)</f>
        <v>#N/A</v>
      </c>
    </row>
    <row r="15873" spans="1:14" ht="67.5" x14ac:dyDescent="0.2">
      <c r="A15873">
        <v>65195</v>
      </c>
      <c r="B15873" t="s">
        <v>47054</v>
      </c>
      <c r="C15873" s="15" t="s">
        <v>47055</v>
      </c>
      <c r="D15873" s="15" t="s">
        <v>47056</v>
      </c>
      <c r="E15873">
        <v>12000</v>
      </c>
      <c r="F15873">
        <v>16000</v>
      </c>
      <c r="H15873">
        <v>4</v>
      </c>
      <c r="K15873" s="16">
        <f t="shared" si="803"/>
        <v>13440</v>
      </c>
      <c r="L15873" s="16">
        <f t="shared" si="800"/>
        <v>14147.368421052632</v>
      </c>
      <c r="M15873" s="16">
        <f t="shared" si="804"/>
        <v>16076.555023923445</v>
      </c>
      <c r="N15873" t="e">
        <f>INDEX(XML!$A$2:$R$782,MATCH(C15873,XML!$D$2:$D$737,0),2)</f>
        <v>#N/A</v>
      </c>
    </row>
    <row r="15874" spans="1:14" ht="56.25" x14ac:dyDescent="0.2">
      <c r="A15874">
        <v>65502</v>
      </c>
      <c r="B15874" t="s">
        <v>34677</v>
      </c>
      <c r="C15874" s="15" t="s">
        <v>34678</v>
      </c>
      <c r="D15874" s="15" t="s">
        <v>34679</v>
      </c>
      <c r="E15874">
        <v>6000</v>
      </c>
      <c r="F15874">
        <v>8000</v>
      </c>
      <c r="K15874" s="16">
        <f t="shared" si="803"/>
        <v>6720</v>
      </c>
      <c r="L15874" s="16">
        <f t="shared" si="800"/>
        <v>7073.6842105263158</v>
      </c>
      <c r="M15874" s="16">
        <f t="shared" si="804"/>
        <v>8038.2775119617227</v>
      </c>
      <c r="N15874" t="e">
        <f>INDEX(XML!$A$2:$R$782,MATCH(C15874,XML!$D$2:$D$737,0),2)</f>
        <v>#N/A</v>
      </c>
    </row>
    <row r="15875" spans="1:14" ht="56.25" x14ac:dyDescent="0.2">
      <c r="A15875">
        <v>65505</v>
      </c>
      <c r="B15875" t="s">
        <v>34680</v>
      </c>
      <c r="C15875" s="15" t="s">
        <v>34681</v>
      </c>
      <c r="D15875" s="15" t="s">
        <v>34682</v>
      </c>
      <c r="E15875">
        <v>11000</v>
      </c>
      <c r="F15875">
        <v>13000</v>
      </c>
      <c r="K15875" s="16">
        <f t="shared" si="803"/>
        <v>12320</v>
      </c>
      <c r="L15875" s="16">
        <f t="shared" si="800"/>
        <v>12968.421052631578</v>
      </c>
      <c r="M15875" s="16">
        <f t="shared" si="804"/>
        <v>14736.842105263157</v>
      </c>
      <c r="N15875" t="e">
        <f>INDEX(XML!$A$2:$R$782,MATCH(C15875,XML!$D$2:$D$737,0),2)</f>
        <v>#N/A</v>
      </c>
    </row>
    <row r="15876" spans="1:14" ht="56.25" x14ac:dyDescent="0.2">
      <c r="A15876">
        <v>64563</v>
      </c>
      <c r="B15876" t="s">
        <v>23603</v>
      </c>
      <c r="C15876" s="15" t="s">
        <v>23604</v>
      </c>
      <c r="D15876" s="15" t="s">
        <v>45587</v>
      </c>
      <c r="E15876">
        <v>7000</v>
      </c>
      <c r="F15876">
        <v>10000</v>
      </c>
      <c r="K15876" s="16">
        <f t="shared" si="803"/>
        <v>7840</v>
      </c>
      <c r="L15876" s="16">
        <f t="shared" si="800"/>
        <v>8252.6315789473683</v>
      </c>
      <c r="M15876" s="16">
        <f t="shared" si="804"/>
        <v>9377.9904306220105</v>
      </c>
      <c r="N15876" t="e">
        <f>INDEX(XML!$A$2:$R$782,MATCH(C15876,XML!$D$2:$D$737,0),2)</f>
        <v>#N/A</v>
      </c>
    </row>
    <row r="15877" spans="1:14" ht="56.25" x14ac:dyDescent="0.2">
      <c r="A15877">
        <v>64108</v>
      </c>
      <c r="B15877" t="s">
        <v>23605</v>
      </c>
      <c r="C15877" s="15" t="s">
        <v>23606</v>
      </c>
      <c r="D15877" s="15" t="s">
        <v>43445</v>
      </c>
      <c r="E15877">
        <v>9000</v>
      </c>
      <c r="F15877">
        <v>11000</v>
      </c>
      <c r="H15877" t="s">
        <v>746</v>
      </c>
      <c r="K15877" s="16">
        <f t="shared" si="803"/>
        <v>10080</v>
      </c>
      <c r="L15877" s="16">
        <f t="shared" ref="L15877:L15940" si="805">K15877*100/95</f>
        <v>10610.526315789473</v>
      </c>
      <c r="M15877" s="16">
        <f t="shared" si="804"/>
        <v>12057.416267942584</v>
      </c>
      <c r="N15877" t="e">
        <f>INDEX(XML!$A$2:$R$782,MATCH(C15877,XML!$D$2:$D$737,0),2)</f>
        <v>#N/A</v>
      </c>
    </row>
    <row r="15878" spans="1:14" ht="90" x14ac:dyDescent="0.2">
      <c r="A15878">
        <v>65100</v>
      </c>
      <c r="B15878" t="s">
        <v>34683</v>
      </c>
      <c r="C15878" s="15" t="s">
        <v>34684</v>
      </c>
      <c r="D15878" s="15" t="s">
        <v>42834</v>
      </c>
      <c r="E15878">
        <v>14000</v>
      </c>
      <c r="F15878">
        <v>18000</v>
      </c>
      <c r="K15878" s="16">
        <f t="shared" si="803"/>
        <v>15680</v>
      </c>
      <c r="L15878" s="16">
        <f t="shared" si="805"/>
        <v>16505.263157894737</v>
      </c>
      <c r="M15878" s="16">
        <f t="shared" si="804"/>
        <v>18755.980861244021</v>
      </c>
      <c r="N15878" t="e">
        <f>INDEX(XML!$A$2:$R$782,MATCH(C15878,XML!$D$2:$D$737,0),2)</f>
        <v>#N/A</v>
      </c>
    </row>
    <row r="15879" spans="1:14" ht="78.75" x14ac:dyDescent="0.2">
      <c r="A15879">
        <v>65101</v>
      </c>
      <c r="B15879" t="s">
        <v>41175</v>
      </c>
      <c r="C15879" s="15" t="s">
        <v>23602</v>
      </c>
      <c r="D15879" s="15" t="s">
        <v>42835</v>
      </c>
      <c r="E15879">
        <v>15000</v>
      </c>
      <c r="F15879">
        <v>20000</v>
      </c>
      <c r="H15879" t="s">
        <v>746</v>
      </c>
      <c r="K15879" s="16">
        <f t="shared" si="803"/>
        <v>16800</v>
      </c>
      <c r="L15879" s="16">
        <f t="shared" si="805"/>
        <v>17684.21052631579</v>
      </c>
      <c r="M15879" s="16">
        <f t="shared" si="804"/>
        <v>20095.693779904308</v>
      </c>
      <c r="N15879" t="e">
        <f>INDEX(XML!$A$2:$R$782,MATCH(C15879,XML!$D$2:$D$737,0),2)</f>
        <v>#N/A</v>
      </c>
    </row>
    <row r="15880" spans="1:14" ht="90" x14ac:dyDescent="0.2">
      <c r="A15880">
        <v>61067</v>
      </c>
      <c r="B15880" t="s">
        <v>23607</v>
      </c>
      <c r="C15880" s="15" t="s">
        <v>23608</v>
      </c>
      <c r="D15880" s="15" t="s">
        <v>43446</v>
      </c>
      <c r="E15880">
        <v>10000</v>
      </c>
      <c r="F15880">
        <v>14000</v>
      </c>
      <c r="K15880" s="16">
        <f t="shared" si="803"/>
        <v>11200</v>
      </c>
      <c r="L15880" s="16">
        <f t="shared" si="805"/>
        <v>11789.473684210527</v>
      </c>
      <c r="M15880" s="16">
        <f t="shared" si="804"/>
        <v>13397.12918660287</v>
      </c>
      <c r="N15880" t="e">
        <f>INDEX(XML!$A$2:$R$782,MATCH(C15880,XML!$D$2:$D$737,0),2)</f>
        <v>#N/A</v>
      </c>
    </row>
    <row r="15881" spans="1:14" ht="67.5" x14ac:dyDescent="0.2">
      <c r="A15881">
        <v>67197</v>
      </c>
      <c r="B15881" t="s">
        <v>40523</v>
      </c>
      <c r="C15881" s="15" t="s">
        <v>24779</v>
      </c>
      <c r="D15881" s="15" t="s">
        <v>43447</v>
      </c>
      <c r="E15881">
        <v>12000</v>
      </c>
      <c r="F15881">
        <v>16000</v>
      </c>
      <c r="K15881" s="16">
        <f t="shared" si="803"/>
        <v>13440</v>
      </c>
      <c r="L15881" s="16">
        <f t="shared" si="805"/>
        <v>14147.368421052632</v>
      </c>
      <c r="M15881" s="16">
        <f t="shared" si="804"/>
        <v>16076.555023923445</v>
      </c>
      <c r="N15881" t="e">
        <f>INDEX(XML!$A$2:$R$782,MATCH(C15881,XML!$D$2:$D$737,0),2)</f>
        <v>#N/A</v>
      </c>
    </row>
    <row r="15882" spans="1:14" ht="90" x14ac:dyDescent="0.2">
      <c r="A15882">
        <v>61068</v>
      </c>
      <c r="B15882" t="s">
        <v>41176</v>
      </c>
      <c r="C15882" s="15" t="s">
        <v>34685</v>
      </c>
      <c r="D15882" s="15" t="s">
        <v>43448</v>
      </c>
      <c r="E15882">
        <v>11000</v>
      </c>
      <c r="F15882">
        <v>13000</v>
      </c>
      <c r="K15882" s="16">
        <f t="shared" si="803"/>
        <v>12320</v>
      </c>
      <c r="L15882" s="16">
        <f t="shared" si="805"/>
        <v>12968.421052631578</v>
      </c>
      <c r="M15882" s="16">
        <f t="shared" si="804"/>
        <v>14736.842105263157</v>
      </c>
      <c r="N15882" t="e">
        <f>INDEX(XML!$A$2:$R$782,MATCH(C15882,XML!$D$2:$D$737,0),2)</f>
        <v>#N/A</v>
      </c>
    </row>
    <row r="15883" spans="1:14" ht="90" x14ac:dyDescent="0.2">
      <c r="A15883">
        <v>65710</v>
      </c>
      <c r="B15883" t="s">
        <v>23600</v>
      </c>
      <c r="C15883" s="15" t="s">
        <v>23601</v>
      </c>
      <c r="D15883" s="15" t="s">
        <v>43449</v>
      </c>
      <c r="E15883">
        <v>14000</v>
      </c>
      <c r="F15883">
        <v>17000</v>
      </c>
      <c r="H15883">
        <v>21</v>
      </c>
      <c r="K15883" s="16">
        <f t="shared" si="803"/>
        <v>15680</v>
      </c>
      <c r="L15883" s="16">
        <f t="shared" si="805"/>
        <v>16505.263157894737</v>
      </c>
      <c r="M15883" s="16">
        <f t="shared" si="804"/>
        <v>18755.980861244021</v>
      </c>
      <c r="N15883" t="e">
        <f>INDEX(XML!$A$2:$R$782,MATCH(C15883,XML!$D$2:$D$737,0),2)</f>
        <v>#N/A</v>
      </c>
    </row>
    <row r="15884" spans="1:14" ht="56.25" x14ac:dyDescent="0.2">
      <c r="A15884">
        <v>65137</v>
      </c>
      <c r="B15884" t="s">
        <v>40524</v>
      </c>
      <c r="C15884" s="15" t="s">
        <v>23257</v>
      </c>
      <c r="D15884" s="15" t="s">
        <v>42836</v>
      </c>
      <c r="E15884">
        <v>16000</v>
      </c>
      <c r="F15884">
        <v>21000</v>
      </c>
      <c r="H15884" t="s">
        <v>746</v>
      </c>
      <c r="K15884" s="16">
        <f t="shared" si="803"/>
        <v>17920</v>
      </c>
      <c r="L15884" s="16">
        <f t="shared" si="805"/>
        <v>18863.157894736843</v>
      </c>
      <c r="M15884" s="16">
        <f t="shared" si="804"/>
        <v>21435.406698564595</v>
      </c>
      <c r="N15884" t="e">
        <f>INDEX(XML!$A$2:$R$782,MATCH(C15884,XML!$D$2:$D$737,0),2)</f>
        <v>#N/A</v>
      </c>
    </row>
    <row r="15885" spans="1:14" ht="67.5" x14ac:dyDescent="0.2">
      <c r="A15885">
        <v>65138</v>
      </c>
      <c r="B15885" t="s">
        <v>40525</v>
      </c>
      <c r="C15885" s="15" t="s">
        <v>34686</v>
      </c>
      <c r="D15885" s="15" t="s">
        <v>42837</v>
      </c>
      <c r="E15885">
        <v>14000</v>
      </c>
      <c r="F15885">
        <v>18000</v>
      </c>
      <c r="K15885" s="16">
        <f t="shared" si="803"/>
        <v>15680</v>
      </c>
      <c r="L15885" s="16">
        <f t="shared" si="805"/>
        <v>16505.263157894737</v>
      </c>
      <c r="M15885" s="16">
        <f t="shared" si="804"/>
        <v>18755.980861244021</v>
      </c>
      <c r="N15885" t="e">
        <f>INDEX(XML!$A$2:$R$782,MATCH(C15885,XML!$D$2:$D$737,0),2)</f>
        <v>#N/A</v>
      </c>
    </row>
    <row r="15886" spans="1:14" ht="67.5" x14ac:dyDescent="0.2">
      <c r="A15886">
        <v>69260</v>
      </c>
      <c r="B15886" t="s">
        <v>29068</v>
      </c>
      <c r="C15886" s="15" t="s">
        <v>29069</v>
      </c>
      <c r="D15886" s="15" t="s">
        <v>30341</v>
      </c>
      <c r="E15886">
        <v>11000</v>
      </c>
      <c r="F15886">
        <v>14000</v>
      </c>
      <c r="K15886" s="16">
        <f t="shared" si="803"/>
        <v>12320</v>
      </c>
      <c r="L15886" s="16">
        <f t="shared" si="805"/>
        <v>12968.421052631578</v>
      </c>
      <c r="M15886" s="16">
        <f t="shared" si="804"/>
        <v>14736.842105263157</v>
      </c>
      <c r="N15886" t="e">
        <f>INDEX(XML!$A$2:$R$782,MATCH(C15886,XML!$D$2:$D$737,0),2)</f>
        <v>#N/A</v>
      </c>
    </row>
    <row r="15887" spans="1:14" ht="56.25" x14ac:dyDescent="0.2">
      <c r="A15887">
        <v>73802</v>
      </c>
      <c r="B15887" t="s">
        <v>32644</v>
      </c>
      <c r="C15887" s="15" t="s">
        <v>32645</v>
      </c>
      <c r="D15887" s="15" t="s">
        <v>42838</v>
      </c>
      <c r="E15887">
        <v>15200</v>
      </c>
      <c r="F15887">
        <v>18990</v>
      </c>
      <c r="H15887">
        <v>26</v>
      </c>
      <c r="K15887" s="16">
        <f t="shared" si="803"/>
        <v>17024</v>
      </c>
      <c r="L15887" s="16">
        <f t="shared" si="805"/>
        <v>17920</v>
      </c>
      <c r="M15887" s="16">
        <f t="shared" si="804"/>
        <v>20363.636363636364</v>
      </c>
      <c r="N15887" t="e">
        <f>INDEX(XML!$A$2:$R$782,MATCH(C15887,XML!$D$2:$D$737,0),2)</f>
        <v>#N/A</v>
      </c>
    </row>
    <row r="15888" spans="1:14" ht="67.5" x14ac:dyDescent="0.2">
      <c r="A15888">
        <v>69261</v>
      </c>
      <c r="B15888" t="s">
        <v>28957</v>
      </c>
      <c r="C15888" s="15" t="s">
        <v>28958</v>
      </c>
      <c r="D15888" s="15" t="s">
        <v>30342</v>
      </c>
      <c r="E15888">
        <v>12000</v>
      </c>
      <c r="F15888">
        <v>15000</v>
      </c>
      <c r="K15888" s="16">
        <f t="shared" si="803"/>
        <v>13440</v>
      </c>
      <c r="L15888" s="16">
        <f t="shared" si="805"/>
        <v>14147.368421052632</v>
      </c>
      <c r="M15888" s="16">
        <f t="shared" si="804"/>
        <v>16076.555023923445</v>
      </c>
      <c r="N15888" t="e">
        <f>INDEX(XML!$A$2:$R$782,MATCH(C15888,XML!$D$2:$D$737,0),2)</f>
        <v>#N/A</v>
      </c>
    </row>
    <row r="15889" spans="1:14" ht="56.25" x14ac:dyDescent="0.2">
      <c r="A15889">
        <v>73805</v>
      </c>
      <c r="B15889" t="s">
        <v>32646</v>
      </c>
      <c r="C15889" s="15" t="s">
        <v>32647</v>
      </c>
      <c r="D15889" s="15" t="s">
        <v>48438</v>
      </c>
      <c r="E15889">
        <v>19000</v>
      </c>
      <c r="F15889">
        <v>25000</v>
      </c>
      <c r="H15889">
        <v>5</v>
      </c>
      <c r="K15889" s="16">
        <f t="shared" si="803"/>
        <v>21280</v>
      </c>
      <c r="L15889" s="16">
        <f t="shared" si="805"/>
        <v>22400</v>
      </c>
      <c r="M15889" s="16">
        <f t="shared" si="804"/>
        <v>25454.545454545456</v>
      </c>
      <c r="N15889" t="e">
        <f>INDEX(XML!$A$2:$R$782,MATCH(C15889,XML!$D$2:$D$737,0),2)</f>
        <v>#N/A</v>
      </c>
    </row>
    <row r="15890" spans="1:14" ht="56.25" x14ac:dyDescent="0.2">
      <c r="A15890">
        <v>73804</v>
      </c>
      <c r="B15890" t="s">
        <v>44231</v>
      </c>
      <c r="C15890" s="15" t="s">
        <v>44232</v>
      </c>
      <c r="D15890" s="15" t="s">
        <v>48439</v>
      </c>
      <c r="E15890">
        <v>19000</v>
      </c>
      <c r="F15890">
        <v>23000</v>
      </c>
      <c r="H15890">
        <v>34</v>
      </c>
      <c r="K15890" s="16">
        <f t="shared" ref="K15890:K15914" si="806">IF(E15890&gt;49999,E15890+E15890*0.07,IF(E15890&lt;=49999,E15890+E15890*0.12))</f>
        <v>21280</v>
      </c>
      <c r="L15890" s="16">
        <f t="shared" si="805"/>
        <v>22400</v>
      </c>
      <c r="M15890" s="16">
        <f t="shared" ref="M15890:M15914" si="807">IF(COUNTIF(C15890,"*Dahua*"),F15890-10,L15890*100/88)</f>
        <v>25454.545454545456</v>
      </c>
      <c r="N15890" t="e">
        <f>INDEX(XML!$A$2:$R$782,MATCH(C15890,XML!$D$2:$D$737,0),2)</f>
        <v>#N/A</v>
      </c>
    </row>
    <row r="15891" spans="1:14" ht="56.25" x14ac:dyDescent="0.2">
      <c r="A15891">
        <v>70299</v>
      </c>
      <c r="B15891" t="s">
        <v>29160</v>
      </c>
      <c r="C15891" s="15" t="s">
        <v>29161</v>
      </c>
      <c r="D15891" s="15" t="s">
        <v>43450</v>
      </c>
      <c r="E15891">
        <v>40000</v>
      </c>
      <c r="F15891">
        <v>58000</v>
      </c>
      <c r="H15891">
        <v>2</v>
      </c>
      <c r="K15891" s="16">
        <f t="shared" si="806"/>
        <v>44800</v>
      </c>
      <c r="L15891" s="16">
        <f t="shared" si="805"/>
        <v>47157.894736842107</v>
      </c>
      <c r="M15891" s="16">
        <f t="shared" si="807"/>
        <v>53588.516746411478</v>
      </c>
      <c r="N15891" t="e">
        <f>INDEX(XML!$A$2:$R$782,MATCH(C15891,XML!$D$2:$D$737,0),2)</f>
        <v>#N/A</v>
      </c>
    </row>
    <row r="15892" spans="1:14" ht="56.25" x14ac:dyDescent="0.2">
      <c r="A15892">
        <v>70300</v>
      </c>
      <c r="B15892" t="s">
        <v>29158</v>
      </c>
      <c r="C15892" s="15" t="s">
        <v>29159</v>
      </c>
      <c r="D15892" s="15" t="s">
        <v>43451</v>
      </c>
      <c r="E15892">
        <v>40000</v>
      </c>
      <c r="F15892">
        <v>58000</v>
      </c>
      <c r="H15892">
        <v>2</v>
      </c>
      <c r="K15892" s="16">
        <f t="shared" si="806"/>
        <v>44800</v>
      </c>
      <c r="L15892" s="16">
        <f t="shared" si="805"/>
        <v>47157.894736842107</v>
      </c>
      <c r="M15892" s="16">
        <f t="shared" si="807"/>
        <v>53588.516746411478</v>
      </c>
      <c r="N15892" t="e">
        <f>INDEX(XML!$A$2:$R$782,MATCH(C15892,XML!$D$2:$D$737,0),2)</f>
        <v>#N/A</v>
      </c>
    </row>
    <row r="15893" spans="1:14" ht="56.25" x14ac:dyDescent="0.2">
      <c r="A15893">
        <v>70301</v>
      </c>
      <c r="B15893" t="s">
        <v>29156</v>
      </c>
      <c r="C15893" s="15" t="s">
        <v>29157</v>
      </c>
      <c r="D15893" s="15" t="s">
        <v>43452</v>
      </c>
      <c r="E15893">
        <v>40000</v>
      </c>
      <c r="F15893">
        <v>58000</v>
      </c>
      <c r="H15893">
        <v>2</v>
      </c>
      <c r="K15893" s="16">
        <f t="shared" si="806"/>
        <v>44800</v>
      </c>
      <c r="L15893" s="16">
        <f t="shared" si="805"/>
        <v>47157.894736842107</v>
      </c>
      <c r="M15893" s="16">
        <f t="shared" si="807"/>
        <v>53588.516746411478</v>
      </c>
      <c r="N15893" t="e">
        <f>INDEX(XML!$A$2:$R$782,MATCH(C15893,XML!$D$2:$D$737,0),2)</f>
        <v>#N/A</v>
      </c>
    </row>
    <row r="15894" spans="1:14" ht="56.25" x14ac:dyDescent="0.2">
      <c r="A15894">
        <v>70302</v>
      </c>
      <c r="B15894" t="s">
        <v>29154</v>
      </c>
      <c r="C15894" s="15" t="s">
        <v>29155</v>
      </c>
      <c r="D15894" s="15" t="s">
        <v>43453</v>
      </c>
      <c r="E15894">
        <v>40000</v>
      </c>
      <c r="F15894">
        <v>58000</v>
      </c>
      <c r="H15894">
        <v>2</v>
      </c>
      <c r="K15894" s="16">
        <f t="shared" si="806"/>
        <v>44800</v>
      </c>
      <c r="L15894" s="16">
        <f t="shared" si="805"/>
        <v>47157.894736842107</v>
      </c>
      <c r="M15894" s="16">
        <f t="shared" si="807"/>
        <v>53588.516746411478</v>
      </c>
      <c r="N15894" t="e">
        <f>INDEX(XML!$A$2:$R$782,MATCH(C15894,XML!$D$2:$D$737,0),2)</f>
        <v>#N/A</v>
      </c>
    </row>
    <row r="15895" spans="1:14" ht="56.25" x14ac:dyDescent="0.2">
      <c r="A15895">
        <v>70303</v>
      </c>
      <c r="B15895" t="s">
        <v>29152</v>
      </c>
      <c r="C15895" s="15" t="s">
        <v>29153</v>
      </c>
      <c r="D15895" s="15" t="s">
        <v>43454</v>
      </c>
      <c r="E15895">
        <v>40000</v>
      </c>
      <c r="F15895">
        <v>58000</v>
      </c>
      <c r="H15895">
        <v>2</v>
      </c>
      <c r="K15895" s="16">
        <f t="shared" si="806"/>
        <v>44800</v>
      </c>
      <c r="L15895" s="16">
        <f t="shared" si="805"/>
        <v>47157.894736842107</v>
      </c>
      <c r="M15895" s="16">
        <f t="shared" si="807"/>
        <v>53588.516746411478</v>
      </c>
      <c r="N15895" t="e">
        <f>INDEX(XML!$A$2:$R$782,MATCH(C15895,XML!$D$2:$D$737,0),2)</f>
        <v>#N/A</v>
      </c>
    </row>
    <row r="15896" spans="1:14" ht="56.25" x14ac:dyDescent="0.2">
      <c r="A15896">
        <v>70304</v>
      </c>
      <c r="B15896" t="s">
        <v>29150</v>
      </c>
      <c r="C15896" s="15" t="s">
        <v>29151</v>
      </c>
      <c r="D15896" s="15" t="s">
        <v>43455</v>
      </c>
      <c r="E15896">
        <v>40000</v>
      </c>
      <c r="F15896">
        <v>58000</v>
      </c>
      <c r="H15896">
        <v>2</v>
      </c>
      <c r="K15896" s="16">
        <f t="shared" si="806"/>
        <v>44800</v>
      </c>
      <c r="L15896" s="16">
        <f t="shared" si="805"/>
        <v>47157.894736842107</v>
      </c>
      <c r="M15896" s="16">
        <f t="shared" si="807"/>
        <v>53588.516746411478</v>
      </c>
      <c r="N15896" t="e">
        <f>INDEX(XML!$A$2:$R$782,MATCH(C15896,XML!$D$2:$D$737,0),2)</f>
        <v>#N/A</v>
      </c>
    </row>
    <row r="15897" spans="1:14" ht="56.25" x14ac:dyDescent="0.2">
      <c r="A15897">
        <v>70305</v>
      </c>
      <c r="B15897" t="s">
        <v>29148</v>
      </c>
      <c r="C15897" s="15" t="s">
        <v>29149</v>
      </c>
      <c r="D15897" s="15" t="s">
        <v>43456</v>
      </c>
      <c r="E15897">
        <v>40000</v>
      </c>
      <c r="F15897">
        <v>58000</v>
      </c>
      <c r="H15897">
        <v>2</v>
      </c>
      <c r="K15897" s="16">
        <f t="shared" si="806"/>
        <v>44800</v>
      </c>
      <c r="L15897" s="16">
        <f t="shared" si="805"/>
        <v>47157.894736842107</v>
      </c>
      <c r="M15897" s="16">
        <f t="shared" si="807"/>
        <v>53588.516746411478</v>
      </c>
      <c r="N15897" t="e">
        <f>INDEX(XML!$A$2:$R$782,MATCH(C15897,XML!$D$2:$D$737,0),2)</f>
        <v>#N/A</v>
      </c>
    </row>
    <row r="15898" spans="1:14" ht="56.25" x14ac:dyDescent="0.2">
      <c r="A15898">
        <v>70306</v>
      </c>
      <c r="B15898" t="s">
        <v>29146</v>
      </c>
      <c r="C15898" s="15" t="s">
        <v>29147</v>
      </c>
      <c r="D15898" s="15" t="s">
        <v>43457</v>
      </c>
      <c r="E15898">
        <v>40000</v>
      </c>
      <c r="F15898">
        <v>58000</v>
      </c>
      <c r="H15898">
        <v>2</v>
      </c>
      <c r="K15898" s="16">
        <f t="shared" si="806"/>
        <v>44800</v>
      </c>
      <c r="L15898" s="16">
        <f t="shared" si="805"/>
        <v>47157.894736842107</v>
      </c>
      <c r="M15898" s="16">
        <f t="shared" si="807"/>
        <v>53588.516746411478</v>
      </c>
      <c r="N15898" t="e">
        <f>INDEX(XML!$A$2:$R$782,MATCH(C15898,XML!$D$2:$D$737,0),2)</f>
        <v>#N/A</v>
      </c>
    </row>
    <row r="15899" spans="1:14" ht="56.25" x14ac:dyDescent="0.2">
      <c r="A15899">
        <v>70307</v>
      </c>
      <c r="B15899" t="s">
        <v>29144</v>
      </c>
      <c r="C15899" s="15" t="s">
        <v>29145</v>
      </c>
      <c r="D15899" s="15" t="s">
        <v>43458</v>
      </c>
      <c r="E15899">
        <v>40000</v>
      </c>
      <c r="F15899">
        <v>58000</v>
      </c>
      <c r="H15899">
        <v>2</v>
      </c>
      <c r="K15899" s="16">
        <f t="shared" si="806"/>
        <v>44800</v>
      </c>
      <c r="L15899" s="16">
        <f t="shared" si="805"/>
        <v>47157.894736842107</v>
      </c>
      <c r="M15899" s="16">
        <f t="shared" si="807"/>
        <v>53588.516746411478</v>
      </c>
      <c r="N15899" t="e">
        <f>INDEX(XML!$A$2:$R$782,MATCH(C15899,XML!$D$2:$D$737,0),2)</f>
        <v>#N/A</v>
      </c>
    </row>
    <row r="15900" spans="1:14" ht="56.25" x14ac:dyDescent="0.2">
      <c r="A15900">
        <v>70308</v>
      </c>
      <c r="B15900" t="s">
        <v>29142</v>
      </c>
      <c r="C15900" s="15" t="s">
        <v>29143</v>
      </c>
      <c r="D15900" s="15" t="s">
        <v>43459</v>
      </c>
      <c r="E15900">
        <v>40000</v>
      </c>
      <c r="F15900">
        <v>58000</v>
      </c>
      <c r="H15900">
        <v>2</v>
      </c>
      <c r="K15900" s="16">
        <f t="shared" si="806"/>
        <v>44800</v>
      </c>
      <c r="L15900" s="16">
        <f t="shared" si="805"/>
        <v>47157.894736842107</v>
      </c>
      <c r="M15900" s="16">
        <f t="shared" si="807"/>
        <v>53588.516746411478</v>
      </c>
      <c r="N15900" t="e">
        <f>INDEX(XML!$A$2:$R$782,MATCH(C15900,XML!$D$2:$D$737,0),2)</f>
        <v>#N/A</v>
      </c>
    </row>
    <row r="15901" spans="1:14" ht="56.25" x14ac:dyDescent="0.2">
      <c r="A15901">
        <v>70309</v>
      </c>
      <c r="B15901" t="s">
        <v>29140</v>
      </c>
      <c r="C15901" s="15" t="s">
        <v>29141</v>
      </c>
      <c r="D15901" s="15" t="s">
        <v>43460</v>
      </c>
      <c r="E15901">
        <v>40000</v>
      </c>
      <c r="F15901">
        <v>58000</v>
      </c>
      <c r="H15901">
        <v>2</v>
      </c>
      <c r="K15901" s="16">
        <f t="shared" si="806"/>
        <v>44800</v>
      </c>
      <c r="L15901" s="16">
        <f t="shared" si="805"/>
        <v>47157.894736842107</v>
      </c>
      <c r="M15901" s="16">
        <f t="shared" si="807"/>
        <v>53588.516746411478</v>
      </c>
      <c r="N15901" t="e">
        <f>INDEX(XML!$A$2:$R$782,MATCH(C15901,XML!$D$2:$D$737,0),2)</f>
        <v>#N/A</v>
      </c>
    </row>
    <row r="15902" spans="1:14" ht="56.25" x14ac:dyDescent="0.2">
      <c r="A15902">
        <v>70321</v>
      </c>
      <c r="B15902" t="s">
        <v>29138</v>
      </c>
      <c r="C15902" s="15" t="s">
        <v>29139</v>
      </c>
      <c r="D15902" s="15" t="s">
        <v>43461</v>
      </c>
      <c r="E15902">
        <v>40000</v>
      </c>
      <c r="F15902">
        <v>58000</v>
      </c>
      <c r="H15902">
        <v>2</v>
      </c>
      <c r="K15902" s="16">
        <f t="shared" si="806"/>
        <v>44800</v>
      </c>
      <c r="L15902" s="16">
        <f t="shared" si="805"/>
        <v>47157.894736842107</v>
      </c>
      <c r="M15902" s="16">
        <f t="shared" si="807"/>
        <v>53588.516746411478</v>
      </c>
      <c r="N15902" t="e">
        <f>INDEX(XML!$A$2:$R$782,MATCH(C15902,XML!$D$2:$D$737,0),2)</f>
        <v>#N/A</v>
      </c>
    </row>
    <row r="15903" spans="1:14" ht="56.25" x14ac:dyDescent="0.2">
      <c r="A15903">
        <v>74066</v>
      </c>
      <c r="B15903" t="s">
        <v>33345</v>
      </c>
      <c r="C15903" s="15" t="s">
        <v>33346</v>
      </c>
      <c r="D15903" s="15" t="s">
        <v>42839</v>
      </c>
      <c r="E15903">
        <v>12000</v>
      </c>
      <c r="F15903">
        <v>17000</v>
      </c>
      <c r="K15903" s="16">
        <f t="shared" si="806"/>
        <v>13440</v>
      </c>
      <c r="L15903" s="16">
        <f t="shared" si="805"/>
        <v>14147.368421052632</v>
      </c>
      <c r="M15903" s="16">
        <f t="shared" si="807"/>
        <v>16076.555023923445</v>
      </c>
      <c r="N15903" t="e">
        <f>INDEX(XML!$A$2:$R$782,MATCH(C15903,XML!$D$2:$D$737,0),2)</f>
        <v>#N/A</v>
      </c>
    </row>
    <row r="15904" spans="1:14" ht="56.25" x14ac:dyDescent="0.2">
      <c r="A15904">
        <v>77272</v>
      </c>
      <c r="B15904" t="s">
        <v>35866</v>
      </c>
      <c r="C15904" s="15" t="s">
        <v>35867</v>
      </c>
      <c r="D15904" s="15" t="s">
        <v>43462</v>
      </c>
      <c r="E15904">
        <v>12000</v>
      </c>
      <c r="F15904">
        <v>16000</v>
      </c>
      <c r="H15904">
        <v>1</v>
      </c>
      <c r="K15904" s="16">
        <f t="shared" si="806"/>
        <v>13440</v>
      </c>
      <c r="L15904" s="16">
        <f t="shared" si="805"/>
        <v>14147.368421052632</v>
      </c>
      <c r="M15904" s="16">
        <f t="shared" si="807"/>
        <v>16076.555023923445</v>
      </c>
      <c r="N15904" t="e">
        <f>INDEX(XML!$A$2:$R$782,MATCH(C15904,XML!$D$2:$D$737,0),2)</f>
        <v>#N/A</v>
      </c>
    </row>
    <row r="15905" spans="1:14" ht="56.25" x14ac:dyDescent="0.2">
      <c r="A15905">
        <v>77275</v>
      </c>
      <c r="B15905" t="s">
        <v>35868</v>
      </c>
      <c r="C15905" s="15" t="s">
        <v>35869</v>
      </c>
      <c r="D15905" s="15" t="s">
        <v>43463</v>
      </c>
      <c r="E15905">
        <v>12000</v>
      </c>
      <c r="F15905">
        <v>16000</v>
      </c>
      <c r="H15905">
        <v>1</v>
      </c>
      <c r="K15905" s="16">
        <f t="shared" si="806"/>
        <v>13440</v>
      </c>
      <c r="L15905" s="16">
        <f t="shared" si="805"/>
        <v>14147.368421052632</v>
      </c>
      <c r="M15905" s="16">
        <f t="shared" si="807"/>
        <v>16076.555023923445</v>
      </c>
      <c r="N15905" t="e">
        <f>INDEX(XML!$A$2:$R$782,MATCH(C15905,XML!$D$2:$D$737,0),2)</f>
        <v>#N/A</v>
      </c>
    </row>
    <row r="15906" spans="1:14" ht="56.25" x14ac:dyDescent="0.2">
      <c r="A15906">
        <v>77273</v>
      </c>
      <c r="B15906" t="s">
        <v>35870</v>
      </c>
      <c r="C15906" s="15" t="s">
        <v>35871</v>
      </c>
      <c r="D15906" s="15" t="s">
        <v>43464</v>
      </c>
      <c r="E15906">
        <v>12000</v>
      </c>
      <c r="F15906">
        <v>16000</v>
      </c>
      <c r="H15906">
        <v>1</v>
      </c>
      <c r="K15906" s="16">
        <f t="shared" si="806"/>
        <v>13440</v>
      </c>
      <c r="L15906" s="16">
        <f t="shared" si="805"/>
        <v>14147.368421052632</v>
      </c>
      <c r="M15906" s="16">
        <f t="shared" si="807"/>
        <v>16076.555023923445</v>
      </c>
      <c r="N15906" t="e">
        <f>INDEX(XML!$A$2:$R$782,MATCH(C15906,XML!$D$2:$D$737,0),2)</f>
        <v>#N/A</v>
      </c>
    </row>
    <row r="15907" spans="1:14" ht="56.25" x14ac:dyDescent="0.2">
      <c r="A15907">
        <v>77277</v>
      </c>
      <c r="B15907" t="s">
        <v>35872</v>
      </c>
      <c r="C15907" s="15" t="s">
        <v>35873</v>
      </c>
      <c r="D15907" s="15" t="s">
        <v>43465</v>
      </c>
      <c r="E15907">
        <v>12000</v>
      </c>
      <c r="F15907">
        <v>16000</v>
      </c>
      <c r="K15907" s="16">
        <f t="shared" si="806"/>
        <v>13440</v>
      </c>
      <c r="L15907" s="16">
        <f t="shared" si="805"/>
        <v>14147.368421052632</v>
      </c>
      <c r="M15907" s="16">
        <f t="shared" si="807"/>
        <v>16076.555023923445</v>
      </c>
      <c r="N15907" t="e">
        <f>INDEX(XML!$A$2:$R$782,MATCH(C15907,XML!$D$2:$D$737,0),2)</f>
        <v>#N/A</v>
      </c>
    </row>
    <row r="15908" spans="1:14" ht="56.25" x14ac:dyDescent="0.2">
      <c r="A15908">
        <v>77268</v>
      </c>
      <c r="B15908" t="s">
        <v>35874</v>
      </c>
      <c r="C15908" s="15" t="s">
        <v>35875</v>
      </c>
      <c r="D15908" s="15" t="s">
        <v>43466</v>
      </c>
      <c r="E15908">
        <v>12000</v>
      </c>
      <c r="F15908">
        <v>16000</v>
      </c>
      <c r="K15908" s="16">
        <f t="shared" si="806"/>
        <v>13440</v>
      </c>
      <c r="L15908" s="16">
        <f t="shared" si="805"/>
        <v>14147.368421052632</v>
      </c>
      <c r="M15908" s="16">
        <f t="shared" si="807"/>
        <v>16076.555023923445</v>
      </c>
      <c r="N15908" t="e">
        <f>INDEX(XML!$A$2:$R$782,MATCH(C15908,XML!$D$2:$D$737,0),2)</f>
        <v>#N/A</v>
      </c>
    </row>
    <row r="15909" spans="1:14" ht="56.25" x14ac:dyDescent="0.2">
      <c r="A15909">
        <v>77271</v>
      </c>
      <c r="B15909" t="s">
        <v>35876</v>
      </c>
      <c r="C15909" s="15" t="s">
        <v>35877</v>
      </c>
      <c r="D15909" s="15" t="s">
        <v>43467</v>
      </c>
      <c r="E15909">
        <v>12000</v>
      </c>
      <c r="F15909">
        <v>16000</v>
      </c>
      <c r="H15909">
        <v>1</v>
      </c>
      <c r="K15909" s="16">
        <f t="shared" si="806"/>
        <v>13440</v>
      </c>
      <c r="L15909" s="16">
        <f t="shared" si="805"/>
        <v>14147.368421052632</v>
      </c>
      <c r="M15909" s="16">
        <f t="shared" si="807"/>
        <v>16076.555023923445</v>
      </c>
      <c r="N15909" t="e">
        <f>INDEX(XML!$A$2:$R$782,MATCH(C15909,XML!$D$2:$D$737,0),2)</f>
        <v>#N/A</v>
      </c>
    </row>
    <row r="15910" spans="1:14" ht="56.25" x14ac:dyDescent="0.2">
      <c r="A15910">
        <v>77276</v>
      </c>
      <c r="B15910" t="s">
        <v>35878</v>
      </c>
      <c r="C15910" s="15" t="s">
        <v>35879</v>
      </c>
      <c r="D15910" s="15" t="s">
        <v>43468</v>
      </c>
      <c r="E15910">
        <v>12000</v>
      </c>
      <c r="F15910">
        <v>16000</v>
      </c>
      <c r="K15910" s="16">
        <f t="shared" si="806"/>
        <v>13440</v>
      </c>
      <c r="L15910" s="16">
        <f t="shared" si="805"/>
        <v>14147.368421052632</v>
      </c>
      <c r="M15910" s="16">
        <f t="shared" si="807"/>
        <v>16076.555023923445</v>
      </c>
      <c r="N15910" t="e">
        <f>INDEX(XML!$A$2:$R$782,MATCH(C15910,XML!$D$2:$D$737,0),2)</f>
        <v>#N/A</v>
      </c>
    </row>
    <row r="15911" spans="1:14" ht="56.25" x14ac:dyDescent="0.2">
      <c r="A15911">
        <v>77269</v>
      </c>
      <c r="B15911" t="s">
        <v>35880</v>
      </c>
      <c r="C15911" s="15" t="s">
        <v>35881</v>
      </c>
      <c r="D15911" s="15" t="s">
        <v>43469</v>
      </c>
      <c r="E15911">
        <v>12000</v>
      </c>
      <c r="F15911">
        <v>16000</v>
      </c>
      <c r="K15911" s="16">
        <f t="shared" si="806"/>
        <v>13440</v>
      </c>
      <c r="L15911" s="16">
        <f t="shared" si="805"/>
        <v>14147.368421052632</v>
      </c>
      <c r="M15911" s="16">
        <f t="shared" si="807"/>
        <v>16076.555023923445</v>
      </c>
      <c r="N15911" t="e">
        <f>INDEX(XML!$A$2:$R$782,MATCH(C15911,XML!$D$2:$D$737,0),2)</f>
        <v>#N/A</v>
      </c>
    </row>
    <row r="15912" spans="1:14" ht="56.25" x14ac:dyDescent="0.2">
      <c r="A15912">
        <v>77274</v>
      </c>
      <c r="B15912" t="s">
        <v>35882</v>
      </c>
      <c r="C15912" s="15" t="s">
        <v>35883</v>
      </c>
      <c r="D15912" s="15" t="s">
        <v>43470</v>
      </c>
      <c r="E15912">
        <v>12000</v>
      </c>
      <c r="F15912">
        <v>16000</v>
      </c>
      <c r="K15912" s="16">
        <f t="shared" si="806"/>
        <v>13440</v>
      </c>
      <c r="L15912" s="16">
        <f t="shared" si="805"/>
        <v>14147.368421052632</v>
      </c>
      <c r="M15912" s="16">
        <f t="shared" si="807"/>
        <v>16076.555023923445</v>
      </c>
      <c r="N15912" t="e">
        <f>INDEX(XML!$A$2:$R$782,MATCH(C15912,XML!$D$2:$D$737,0),2)</f>
        <v>#N/A</v>
      </c>
    </row>
    <row r="15913" spans="1:14" ht="56.25" x14ac:dyDescent="0.2">
      <c r="A15913">
        <v>77270</v>
      </c>
      <c r="B15913" t="s">
        <v>35884</v>
      </c>
      <c r="C15913" s="15" t="s">
        <v>35885</v>
      </c>
      <c r="D15913" s="15" t="s">
        <v>43471</v>
      </c>
      <c r="E15913">
        <v>12000</v>
      </c>
      <c r="F15913">
        <v>16000</v>
      </c>
      <c r="H15913">
        <v>1</v>
      </c>
      <c r="K15913" s="16">
        <f t="shared" si="806"/>
        <v>13440</v>
      </c>
      <c r="L15913" s="16">
        <f t="shared" si="805"/>
        <v>14147.368421052632</v>
      </c>
      <c r="M15913" s="16">
        <f t="shared" si="807"/>
        <v>16076.555023923445</v>
      </c>
      <c r="N15913" t="e">
        <f>INDEX(XML!$A$2:$R$782,MATCH(C15913,XML!$D$2:$D$737,0),2)</f>
        <v>#N/A</v>
      </c>
    </row>
    <row r="15914" spans="1:14" ht="56.25" x14ac:dyDescent="0.2">
      <c r="A15914">
        <v>73917</v>
      </c>
      <c r="B15914" t="s">
        <v>36814</v>
      </c>
      <c r="C15914" s="15" t="s">
        <v>36815</v>
      </c>
      <c r="D15914" s="15" t="s">
        <v>36816</v>
      </c>
      <c r="E15914">
        <v>11000</v>
      </c>
      <c r="F15914">
        <v>13000</v>
      </c>
      <c r="H15914">
        <v>2</v>
      </c>
      <c r="K15914" s="16">
        <f t="shared" si="806"/>
        <v>12320</v>
      </c>
      <c r="L15914" s="16">
        <f t="shared" si="805"/>
        <v>12968.421052631578</v>
      </c>
      <c r="M15914" s="16">
        <f t="shared" si="807"/>
        <v>14736.842105263157</v>
      </c>
      <c r="N15914" t="e">
        <f>INDEX(XML!$A$2:$R$782,MATCH(C15914,XML!$D$2:$D$737,0),2)</f>
        <v>#N/A</v>
      </c>
    </row>
    <row r="15915" spans="1:14" ht="15.75" x14ac:dyDescent="0.25">
      <c r="A15915" s="184" t="s">
        <v>11570</v>
      </c>
      <c r="B15915" s="184"/>
      <c r="C15915" s="185"/>
      <c r="D15915" s="185"/>
      <c r="E15915" s="184"/>
      <c r="F15915" s="184"/>
      <c r="G15915" s="184"/>
      <c r="H15915" s="184"/>
      <c r="I15915" s="184"/>
      <c r="J15915" s="184"/>
      <c r="K15915" s="16">
        <f t="shared" ref="K15915:K15939" si="808">IF(E15915&gt;49999,E15915+E15915*0.07,IF(E15915&lt;=49999,E15915+E15915*0.12))</f>
        <v>0</v>
      </c>
      <c r="L15915" s="16">
        <f t="shared" si="805"/>
        <v>0</v>
      </c>
      <c r="M15915" s="16">
        <f t="shared" ref="M15915:M15939" si="809">IF(COUNTIF(C15915,"*Dahua*"),F15915-10,L15915*100/88)</f>
        <v>0</v>
      </c>
      <c r="N15915" t="e">
        <f>INDEX(XML!$A$2:$R$782,MATCH(C15915,XML!$D$2:$D$737,0),2)</f>
        <v>#N/A</v>
      </c>
    </row>
    <row r="15916" spans="1:14" ht="56.25" x14ac:dyDescent="0.2">
      <c r="A15916">
        <v>66023</v>
      </c>
      <c r="B15916" t="s">
        <v>29680</v>
      </c>
      <c r="C15916" s="15" t="s">
        <v>29681</v>
      </c>
      <c r="D15916" s="15" t="s">
        <v>29682</v>
      </c>
      <c r="E15916">
        <v>829</v>
      </c>
      <c r="F15916">
        <v>912</v>
      </c>
      <c r="H15916" t="s">
        <v>768</v>
      </c>
      <c r="K15916" s="16">
        <f t="shared" si="808"/>
        <v>928.48</v>
      </c>
      <c r="L15916" s="16">
        <f t="shared" si="805"/>
        <v>977.34736842105258</v>
      </c>
      <c r="M15916" s="16">
        <f t="shared" si="809"/>
        <v>1110.622009569378</v>
      </c>
      <c r="N15916" t="e">
        <f>INDEX(XML!$A$2:$R$782,MATCH(C15916,XML!$D$2:$D$737,0),2)</f>
        <v>#N/A</v>
      </c>
    </row>
    <row r="15917" spans="1:14" ht="56.25" x14ac:dyDescent="0.2">
      <c r="A15917">
        <v>66016</v>
      </c>
      <c r="B15917" t="s">
        <v>29683</v>
      </c>
      <c r="C15917" s="15" t="s">
        <v>29684</v>
      </c>
      <c r="D15917" s="15" t="s">
        <v>29685</v>
      </c>
      <c r="E15917">
        <v>5969</v>
      </c>
      <c r="F15917">
        <v>6864</v>
      </c>
      <c r="H15917">
        <v>28</v>
      </c>
      <c r="K15917" s="16">
        <f t="shared" si="808"/>
        <v>6685.28</v>
      </c>
      <c r="L15917" s="16">
        <f t="shared" si="805"/>
        <v>7037.136842105263</v>
      </c>
      <c r="M15917" s="16">
        <f t="shared" si="809"/>
        <v>7996.7464114832537</v>
      </c>
      <c r="N15917" t="e">
        <f>INDEX(XML!$A$2:$R$782,MATCH(C15917,XML!$D$2:$D$737,0),2)</f>
        <v>#N/A</v>
      </c>
    </row>
    <row r="15918" spans="1:14" ht="45" x14ac:dyDescent="0.2">
      <c r="A15918">
        <v>65952</v>
      </c>
      <c r="B15918" t="s">
        <v>29686</v>
      </c>
      <c r="C15918" s="15" t="s">
        <v>29687</v>
      </c>
      <c r="D15918" s="15" t="s">
        <v>29688</v>
      </c>
      <c r="E15918">
        <v>49227</v>
      </c>
      <c r="F15918">
        <v>54150</v>
      </c>
      <c r="H15918">
        <v>10</v>
      </c>
      <c r="K15918" s="16">
        <f t="shared" si="808"/>
        <v>55134.239999999998</v>
      </c>
      <c r="L15918" s="16">
        <f t="shared" si="805"/>
        <v>58036.042105263157</v>
      </c>
      <c r="M15918" s="16">
        <f t="shared" si="809"/>
        <v>65950.047846889953</v>
      </c>
      <c r="N15918" t="e">
        <f>INDEX(XML!$A$2:$R$782,MATCH(C15918,XML!$D$2:$D$737,0),2)</f>
        <v>#N/A</v>
      </c>
    </row>
    <row r="15919" spans="1:14" ht="78.75" x14ac:dyDescent="0.2">
      <c r="A15919">
        <v>66040</v>
      </c>
      <c r="B15919" t="s">
        <v>29689</v>
      </c>
      <c r="C15919" s="15" t="s">
        <v>29690</v>
      </c>
      <c r="D15919" s="15" t="s">
        <v>29691</v>
      </c>
      <c r="E15919">
        <v>451</v>
      </c>
      <c r="F15919">
        <v>519</v>
      </c>
      <c r="K15919" s="16">
        <f t="shared" si="808"/>
        <v>505.12</v>
      </c>
      <c r="L15919" s="16">
        <f t="shared" si="805"/>
        <v>531.70526315789471</v>
      </c>
      <c r="M15919" s="16">
        <f t="shared" si="809"/>
        <v>604.21052631578948</v>
      </c>
      <c r="N15919" t="e">
        <f>INDEX(XML!$A$2:$R$782,MATCH(C15919,XML!$D$2:$D$737,0),2)</f>
        <v>#N/A</v>
      </c>
    </row>
    <row r="15920" spans="1:14" ht="78.75" x14ac:dyDescent="0.2">
      <c r="A15920">
        <v>66039</v>
      </c>
      <c r="B15920" t="s">
        <v>29692</v>
      </c>
      <c r="C15920" s="15" t="s">
        <v>29693</v>
      </c>
      <c r="D15920" s="15" t="s">
        <v>29694</v>
      </c>
      <c r="E15920">
        <v>509</v>
      </c>
      <c r="F15920">
        <v>585</v>
      </c>
      <c r="H15920" t="s">
        <v>768</v>
      </c>
      <c r="K15920" s="16">
        <f t="shared" si="808"/>
        <v>570.08000000000004</v>
      </c>
      <c r="L15920" s="16">
        <f t="shared" si="805"/>
        <v>600.08421052631581</v>
      </c>
      <c r="M15920" s="16">
        <f t="shared" si="809"/>
        <v>681.91387559808618</v>
      </c>
      <c r="N15920" t="e">
        <f>INDEX(XML!$A$2:$R$782,MATCH(C15920,XML!$D$2:$D$737,0),2)</f>
        <v>#N/A</v>
      </c>
    </row>
    <row r="15921" spans="1:14" ht="78.75" x14ac:dyDescent="0.2">
      <c r="A15921">
        <v>66017</v>
      </c>
      <c r="B15921" t="s">
        <v>29695</v>
      </c>
      <c r="C15921" s="15" t="s">
        <v>29696</v>
      </c>
      <c r="D15921" s="15" t="s">
        <v>29697</v>
      </c>
      <c r="E15921">
        <v>3755</v>
      </c>
      <c r="F15921">
        <v>4318</v>
      </c>
      <c r="H15921" t="s">
        <v>746</v>
      </c>
      <c r="K15921" s="16">
        <f t="shared" si="808"/>
        <v>4205.6000000000004</v>
      </c>
      <c r="L15921" s="16">
        <f t="shared" si="805"/>
        <v>4426.9473684210534</v>
      </c>
      <c r="M15921" s="16">
        <f t="shared" si="809"/>
        <v>5030.6220095693789</v>
      </c>
      <c r="N15921" t="e">
        <f>INDEX(XML!$A$2:$R$782,MATCH(C15921,XML!$D$2:$D$737,0),2)</f>
        <v>#N/A</v>
      </c>
    </row>
    <row r="15922" spans="1:14" ht="78.75" x14ac:dyDescent="0.2">
      <c r="A15922">
        <v>65956</v>
      </c>
      <c r="B15922" t="s">
        <v>29698</v>
      </c>
      <c r="C15922" s="15" t="s">
        <v>29699</v>
      </c>
      <c r="D15922" s="15" t="s">
        <v>29700</v>
      </c>
      <c r="E15922">
        <v>32883</v>
      </c>
      <c r="F15922">
        <v>37815</v>
      </c>
      <c r="H15922">
        <v>8</v>
      </c>
      <c r="K15922" s="16">
        <f t="shared" si="808"/>
        <v>36828.959999999999</v>
      </c>
      <c r="L15922" s="16">
        <f t="shared" si="805"/>
        <v>38767.326315789476</v>
      </c>
      <c r="M15922" s="16">
        <f t="shared" si="809"/>
        <v>44053.779904306219</v>
      </c>
      <c r="N15922" t="e">
        <f>INDEX(XML!$A$2:$R$782,MATCH(C15922,XML!$D$2:$D$737,0),2)</f>
        <v>#N/A</v>
      </c>
    </row>
    <row r="15923" spans="1:14" ht="101.25" x14ac:dyDescent="0.2">
      <c r="A15923">
        <v>66043</v>
      </c>
      <c r="B15923" t="s">
        <v>29701</v>
      </c>
      <c r="C15923" s="15" t="s">
        <v>29702</v>
      </c>
      <c r="D15923" s="15" t="s">
        <v>29703</v>
      </c>
      <c r="E15923">
        <v>497</v>
      </c>
      <c r="F15923">
        <v>585</v>
      </c>
      <c r="H15923" t="s">
        <v>768</v>
      </c>
      <c r="K15923" s="16">
        <f t="shared" si="808"/>
        <v>556.64</v>
      </c>
      <c r="L15923" s="16">
        <f t="shared" si="805"/>
        <v>585.93684210526317</v>
      </c>
      <c r="M15923" s="16">
        <f t="shared" si="809"/>
        <v>665.83732057416273</v>
      </c>
      <c r="N15923" t="e">
        <f>INDEX(XML!$A$2:$R$782,MATCH(C15923,XML!$D$2:$D$737,0),2)</f>
        <v>#N/A</v>
      </c>
    </row>
    <row r="15924" spans="1:14" ht="101.25" x14ac:dyDescent="0.2">
      <c r="A15924">
        <v>66044</v>
      </c>
      <c r="B15924" t="s">
        <v>29704</v>
      </c>
      <c r="C15924" s="15" t="s">
        <v>29705</v>
      </c>
      <c r="D15924" s="15" t="s">
        <v>29706</v>
      </c>
      <c r="E15924">
        <v>666</v>
      </c>
      <c r="F15924">
        <v>766</v>
      </c>
      <c r="H15924" t="s">
        <v>768</v>
      </c>
      <c r="K15924" s="16">
        <f t="shared" si="808"/>
        <v>745.92</v>
      </c>
      <c r="L15924" s="16">
        <f t="shared" si="805"/>
        <v>785.17894736842106</v>
      </c>
      <c r="M15924" s="16">
        <f t="shared" si="809"/>
        <v>892.2488038277512</v>
      </c>
      <c r="N15924" t="e">
        <f>INDEX(XML!$A$2:$R$782,MATCH(C15924,XML!$D$2:$D$737,0),2)</f>
        <v>#N/A</v>
      </c>
    </row>
    <row r="15925" spans="1:14" ht="101.25" x14ac:dyDescent="0.2">
      <c r="A15925">
        <v>66042</v>
      </c>
      <c r="B15925" t="s">
        <v>29707</v>
      </c>
      <c r="C15925" s="15" t="s">
        <v>29708</v>
      </c>
      <c r="D15925" s="15" t="s">
        <v>29709</v>
      </c>
      <c r="E15925">
        <v>3671</v>
      </c>
      <c r="F15925">
        <v>4222</v>
      </c>
      <c r="H15925" t="s">
        <v>746</v>
      </c>
      <c r="K15925" s="16">
        <f t="shared" si="808"/>
        <v>4111.5200000000004</v>
      </c>
      <c r="L15925" s="16">
        <f t="shared" si="805"/>
        <v>4327.9157894736845</v>
      </c>
      <c r="M15925" s="16">
        <f t="shared" si="809"/>
        <v>4918.0861244019143</v>
      </c>
      <c r="N15925" t="e">
        <f>INDEX(XML!$A$2:$R$782,MATCH(C15925,XML!$D$2:$D$737,0),2)</f>
        <v>#N/A</v>
      </c>
    </row>
    <row r="15926" spans="1:14" ht="101.25" x14ac:dyDescent="0.2">
      <c r="A15926">
        <v>66041</v>
      </c>
      <c r="B15926" t="s">
        <v>29710</v>
      </c>
      <c r="C15926" s="15" t="s">
        <v>29711</v>
      </c>
      <c r="D15926" s="15" t="s">
        <v>29712</v>
      </c>
      <c r="E15926">
        <v>29742</v>
      </c>
      <c r="F15926">
        <v>32716</v>
      </c>
      <c r="K15926" s="16">
        <f t="shared" si="808"/>
        <v>33311.040000000001</v>
      </c>
      <c r="L15926" s="16">
        <f t="shared" si="805"/>
        <v>35064.252631578951</v>
      </c>
      <c r="M15926" s="16">
        <f t="shared" si="809"/>
        <v>39845.741626794268</v>
      </c>
      <c r="N15926" t="e">
        <f>INDEX(XML!$A$2:$R$782,MATCH(C15926,XML!$D$2:$D$737,0),2)</f>
        <v>#N/A</v>
      </c>
    </row>
    <row r="15927" spans="1:14" ht="56.25" x14ac:dyDescent="0.2">
      <c r="A15927">
        <v>66024</v>
      </c>
      <c r="B15927" t="s">
        <v>29713</v>
      </c>
      <c r="C15927" s="15" t="s">
        <v>29714</v>
      </c>
      <c r="D15927" s="15" t="s">
        <v>29715</v>
      </c>
      <c r="E15927">
        <v>441</v>
      </c>
      <c r="F15927">
        <v>526</v>
      </c>
      <c r="H15927" t="s">
        <v>768</v>
      </c>
      <c r="K15927" s="16">
        <f t="shared" si="808"/>
        <v>493.92</v>
      </c>
      <c r="L15927" s="16">
        <f t="shared" si="805"/>
        <v>519.91578947368419</v>
      </c>
      <c r="M15927" s="16">
        <f t="shared" si="809"/>
        <v>590.81339712918657</v>
      </c>
      <c r="N15927" t="e">
        <f>INDEX(XML!$A$2:$R$782,MATCH(C15927,XML!$D$2:$D$737,0),2)</f>
        <v>#N/A</v>
      </c>
    </row>
    <row r="15928" spans="1:14" ht="67.5" x14ac:dyDescent="0.2">
      <c r="A15928">
        <v>66018</v>
      </c>
      <c r="B15928" t="s">
        <v>29716</v>
      </c>
      <c r="C15928" s="15" t="s">
        <v>29717</v>
      </c>
      <c r="D15928" s="15" t="s">
        <v>29718</v>
      </c>
      <c r="E15928">
        <v>5810</v>
      </c>
      <c r="F15928">
        <v>6682</v>
      </c>
      <c r="H15928" t="s">
        <v>746</v>
      </c>
      <c r="K15928" s="16">
        <f t="shared" si="808"/>
        <v>6507.2</v>
      </c>
      <c r="L15928" s="16">
        <f t="shared" si="805"/>
        <v>6849.6842105263158</v>
      </c>
      <c r="M15928" s="16">
        <f t="shared" si="809"/>
        <v>7783.7320574162677</v>
      </c>
      <c r="N15928" t="e">
        <f>INDEX(XML!$A$2:$R$782,MATCH(C15928,XML!$D$2:$D$737,0),2)</f>
        <v>#N/A</v>
      </c>
    </row>
    <row r="15929" spans="1:14" ht="67.5" x14ac:dyDescent="0.2">
      <c r="A15929">
        <v>65958</v>
      </c>
      <c r="B15929" t="s">
        <v>29719</v>
      </c>
      <c r="C15929" s="15" t="s">
        <v>29720</v>
      </c>
      <c r="D15929" s="15" t="s">
        <v>29721</v>
      </c>
      <c r="E15929">
        <v>43802</v>
      </c>
      <c r="F15929">
        <v>50372</v>
      </c>
      <c r="H15929">
        <v>6</v>
      </c>
      <c r="K15929" s="16">
        <f t="shared" si="808"/>
        <v>49058.239999999998</v>
      </c>
      <c r="L15929" s="16">
        <f t="shared" si="805"/>
        <v>51640.252631578951</v>
      </c>
      <c r="M15929" s="16">
        <f t="shared" si="809"/>
        <v>58682.105263157893</v>
      </c>
      <c r="N15929" t="e">
        <f>INDEX(XML!$A$2:$R$782,MATCH(C15929,XML!$D$2:$D$737,0),2)</f>
        <v>#N/A</v>
      </c>
    </row>
    <row r="15930" spans="1:14" ht="56.25" x14ac:dyDescent="0.2">
      <c r="A15930">
        <v>66025</v>
      </c>
      <c r="B15930" t="s">
        <v>29722</v>
      </c>
      <c r="C15930" s="15" t="s">
        <v>29723</v>
      </c>
      <c r="D15930" s="15" t="s">
        <v>29724</v>
      </c>
      <c r="E15930">
        <v>526</v>
      </c>
      <c r="F15930">
        <v>605</v>
      </c>
      <c r="H15930" t="s">
        <v>768</v>
      </c>
      <c r="K15930" s="16">
        <f t="shared" si="808"/>
        <v>589.12</v>
      </c>
      <c r="L15930" s="16">
        <f t="shared" si="805"/>
        <v>620.12631578947367</v>
      </c>
      <c r="M15930" s="16">
        <f t="shared" si="809"/>
        <v>704.68899521531102</v>
      </c>
      <c r="N15930" t="e">
        <f>INDEX(XML!$A$2:$R$782,MATCH(C15930,XML!$D$2:$D$737,0),2)</f>
        <v>#N/A</v>
      </c>
    </row>
    <row r="15931" spans="1:14" ht="67.5" x14ac:dyDescent="0.2">
      <c r="A15931">
        <v>66019</v>
      </c>
      <c r="B15931" t="s">
        <v>40452</v>
      </c>
      <c r="C15931" s="15" t="s">
        <v>40453</v>
      </c>
      <c r="D15931" s="15" t="s">
        <v>40454</v>
      </c>
      <c r="E15931">
        <v>5497</v>
      </c>
      <c r="F15931">
        <v>6322</v>
      </c>
      <c r="H15931">
        <v>31</v>
      </c>
      <c r="K15931" s="16">
        <f t="shared" si="808"/>
        <v>6156.64</v>
      </c>
      <c r="L15931" s="16">
        <f t="shared" si="805"/>
        <v>6480.6736842105265</v>
      </c>
      <c r="M15931" s="16">
        <f t="shared" si="809"/>
        <v>7364.4019138755984</v>
      </c>
      <c r="N15931" t="e">
        <f>INDEX(XML!$A$2:$R$782,MATCH(C15931,XML!$D$2:$D$737,0),2)</f>
        <v>#N/A</v>
      </c>
    </row>
    <row r="15932" spans="1:14" ht="56.25" x14ac:dyDescent="0.2">
      <c r="A15932">
        <v>65965</v>
      </c>
      <c r="B15932" t="s">
        <v>29725</v>
      </c>
      <c r="C15932" s="15" t="s">
        <v>29726</v>
      </c>
      <c r="D15932" s="15" t="s">
        <v>29727</v>
      </c>
      <c r="E15932">
        <v>41606</v>
      </c>
      <c r="F15932">
        <v>47847</v>
      </c>
      <c r="H15932">
        <v>7</v>
      </c>
      <c r="K15932" s="16">
        <f t="shared" si="808"/>
        <v>46598.720000000001</v>
      </c>
      <c r="L15932" s="16">
        <f t="shared" si="805"/>
        <v>49051.284210526319</v>
      </c>
      <c r="M15932" s="16">
        <f t="shared" si="809"/>
        <v>55740.095693779906</v>
      </c>
      <c r="N15932" t="e">
        <f>INDEX(XML!$A$2:$R$782,MATCH(C15932,XML!$D$2:$D$737,0),2)</f>
        <v>#N/A</v>
      </c>
    </row>
    <row r="15933" spans="1:14" ht="67.5" x14ac:dyDescent="0.2">
      <c r="A15933">
        <v>66030</v>
      </c>
      <c r="B15933" t="s">
        <v>29728</v>
      </c>
      <c r="C15933" s="15" t="s">
        <v>29729</v>
      </c>
      <c r="D15933" s="15" t="s">
        <v>29730</v>
      </c>
      <c r="E15933">
        <v>478</v>
      </c>
      <c r="F15933">
        <v>550</v>
      </c>
      <c r="K15933" s="16">
        <f t="shared" si="808"/>
        <v>535.36</v>
      </c>
      <c r="L15933" s="16">
        <f t="shared" si="805"/>
        <v>563.53684210526319</v>
      </c>
      <c r="M15933" s="16">
        <f t="shared" si="809"/>
        <v>640.38277511961724</v>
      </c>
      <c r="N15933" t="e">
        <f>INDEX(XML!$A$2:$R$782,MATCH(C15933,XML!$D$2:$D$737,0),2)</f>
        <v>#N/A</v>
      </c>
    </row>
    <row r="15934" spans="1:14" ht="67.5" x14ac:dyDescent="0.2">
      <c r="A15934">
        <v>66031</v>
      </c>
      <c r="B15934" t="s">
        <v>29731</v>
      </c>
      <c r="C15934" s="15" t="s">
        <v>29732</v>
      </c>
      <c r="D15934" s="15" t="s">
        <v>29733</v>
      </c>
      <c r="E15934">
        <v>635</v>
      </c>
      <c r="F15934">
        <v>730</v>
      </c>
      <c r="K15934" s="16">
        <f t="shared" si="808"/>
        <v>711.2</v>
      </c>
      <c r="L15934" s="16">
        <f t="shared" si="805"/>
        <v>748.63157894736844</v>
      </c>
      <c r="M15934" s="16">
        <f t="shared" si="809"/>
        <v>850.71770334928226</v>
      </c>
      <c r="N15934" t="e">
        <f>INDEX(XML!$A$2:$R$782,MATCH(C15934,XML!$D$2:$D$737,0),2)</f>
        <v>#N/A</v>
      </c>
    </row>
    <row r="15935" spans="1:14" ht="67.5" x14ac:dyDescent="0.2">
      <c r="A15935">
        <v>66020</v>
      </c>
      <c r="B15935" t="s">
        <v>29734</v>
      </c>
      <c r="C15935" s="15" t="s">
        <v>29735</v>
      </c>
      <c r="D15935" s="15" t="s">
        <v>29736</v>
      </c>
      <c r="E15935">
        <v>3651</v>
      </c>
      <c r="F15935">
        <v>4199</v>
      </c>
      <c r="K15935" s="16">
        <f t="shared" si="808"/>
        <v>4089.12</v>
      </c>
      <c r="L15935" s="16">
        <f t="shared" si="805"/>
        <v>4304.3368421052628</v>
      </c>
      <c r="M15935" s="16">
        <f t="shared" si="809"/>
        <v>4891.2918660287078</v>
      </c>
      <c r="N15935" t="e">
        <f>INDEX(XML!$A$2:$R$782,MATCH(C15935,XML!$D$2:$D$737,0),2)</f>
        <v>#N/A</v>
      </c>
    </row>
    <row r="15936" spans="1:14" ht="67.5" x14ac:dyDescent="0.2">
      <c r="A15936">
        <v>65962</v>
      </c>
      <c r="B15936" t="s">
        <v>29737</v>
      </c>
      <c r="C15936" s="15" t="s">
        <v>29738</v>
      </c>
      <c r="D15936" s="15" t="s">
        <v>29739</v>
      </c>
      <c r="E15936">
        <v>28507</v>
      </c>
      <c r="F15936">
        <v>31358</v>
      </c>
      <c r="H15936">
        <v>9</v>
      </c>
      <c r="K15936" s="16">
        <f t="shared" si="808"/>
        <v>31927.84</v>
      </c>
      <c r="L15936" s="16">
        <f t="shared" si="805"/>
        <v>33608.252631578951</v>
      </c>
      <c r="M15936" s="16">
        <f t="shared" si="809"/>
        <v>38191.196172248812</v>
      </c>
      <c r="N15936" t="e">
        <f>INDEX(XML!$A$2:$R$782,MATCH(C15936,XML!$D$2:$D$737,0),2)</f>
        <v>#N/A</v>
      </c>
    </row>
    <row r="15937" spans="1:14" ht="90" x14ac:dyDescent="0.2">
      <c r="A15937">
        <v>76878</v>
      </c>
      <c r="B15937" t="s">
        <v>36469</v>
      </c>
      <c r="C15937" s="15" t="s">
        <v>36470</v>
      </c>
      <c r="D15937" s="15" t="s">
        <v>36471</v>
      </c>
      <c r="E15937">
        <v>18263</v>
      </c>
      <c r="F15937">
        <v>19338</v>
      </c>
      <c r="H15937">
        <v>1</v>
      </c>
      <c r="K15937" s="16">
        <f t="shared" si="808"/>
        <v>20454.560000000001</v>
      </c>
      <c r="L15937" s="16">
        <f t="shared" si="805"/>
        <v>21531.115789473686</v>
      </c>
      <c r="M15937" s="16">
        <f t="shared" si="809"/>
        <v>24467.177033492826</v>
      </c>
      <c r="N15937" t="e">
        <f>INDEX(XML!$A$2:$R$782,MATCH(C15937,XML!$D$2:$D$737,0),2)</f>
        <v>#N/A</v>
      </c>
    </row>
    <row r="15938" spans="1:14" ht="90" x14ac:dyDescent="0.2">
      <c r="A15938">
        <v>76877</v>
      </c>
      <c r="B15938" t="s">
        <v>36472</v>
      </c>
      <c r="C15938" s="15" t="s">
        <v>36473</v>
      </c>
      <c r="D15938" s="15" t="s">
        <v>36474</v>
      </c>
      <c r="E15938">
        <v>22412</v>
      </c>
      <c r="F15938">
        <v>23732</v>
      </c>
      <c r="H15938">
        <v>1</v>
      </c>
      <c r="K15938" s="16">
        <f t="shared" si="808"/>
        <v>25101.439999999999</v>
      </c>
      <c r="L15938" s="16">
        <f t="shared" si="805"/>
        <v>26422.568421052631</v>
      </c>
      <c r="M15938" s="16">
        <f t="shared" si="809"/>
        <v>30025.645933014352</v>
      </c>
      <c r="N15938" t="e">
        <f>INDEX(XML!$A$2:$R$782,MATCH(C15938,XML!$D$2:$D$737,0),2)</f>
        <v>#N/A</v>
      </c>
    </row>
    <row r="15939" spans="1:14" ht="90" x14ac:dyDescent="0.2">
      <c r="A15939">
        <v>76879</v>
      </c>
      <c r="B15939" t="s">
        <v>36475</v>
      </c>
      <c r="C15939" s="15" t="s">
        <v>36476</v>
      </c>
      <c r="D15939" s="15" t="s">
        <v>36477</v>
      </c>
      <c r="E15939">
        <v>22412</v>
      </c>
      <c r="F15939">
        <v>23732</v>
      </c>
      <c r="H15939">
        <v>1</v>
      </c>
      <c r="K15939" s="16">
        <f t="shared" si="808"/>
        <v>25101.439999999999</v>
      </c>
      <c r="L15939" s="16">
        <f t="shared" si="805"/>
        <v>26422.568421052631</v>
      </c>
      <c r="M15939" s="16">
        <f t="shared" si="809"/>
        <v>30025.645933014352</v>
      </c>
      <c r="N15939" t="e">
        <f>INDEX(XML!$A$2:$R$782,MATCH(C15939,XML!$D$2:$D$737,0),2)</f>
        <v>#N/A</v>
      </c>
    </row>
    <row r="15940" spans="1:14" ht="90" x14ac:dyDescent="0.2">
      <c r="A15940">
        <v>76880</v>
      </c>
      <c r="B15940" t="s">
        <v>36478</v>
      </c>
      <c r="C15940" s="15" t="s">
        <v>36479</v>
      </c>
      <c r="D15940" s="15" t="s">
        <v>36480</v>
      </c>
      <c r="E15940">
        <v>22412</v>
      </c>
      <c r="F15940">
        <v>23732</v>
      </c>
      <c r="H15940">
        <v>1</v>
      </c>
      <c r="K15940" s="16">
        <f t="shared" ref="K15940:K15993" si="810">IF(E15940&gt;49999,E15940+E15940*0.07,IF(E15940&lt;=49999,E15940+E15940*0.12))</f>
        <v>25101.439999999999</v>
      </c>
      <c r="L15940" s="16">
        <f t="shared" si="805"/>
        <v>26422.568421052631</v>
      </c>
      <c r="M15940" s="16">
        <f t="shared" ref="M15940:M15993" si="811">IF(COUNTIF(C15940,"*Dahua*"),F15940-10,L15940*100/88)</f>
        <v>30025.645933014352</v>
      </c>
      <c r="N15940" t="e">
        <f>INDEX(XML!$A$2:$R$782,MATCH(C15940,XML!$D$2:$D$737,0),2)</f>
        <v>#N/A</v>
      </c>
    </row>
    <row r="15941" spans="1:14" ht="90" x14ac:dyDescent="0.2">
      <c r="A15941">
        <v>76887</v>
      </c>
      <c r="B15941" t="s">
        <v>36481</v>
      </c>
      <c r="C15941" s="15" t="s">
        <v>36482</v>
      </c>
      <c r="D15941" s="15" t="s">
        <v>36483</v>
      </c>
      <c r="E15941">
        <v>6493</v>
      </c>
      <c r="F15941">
        <v>6831</v>
      </c>
      <c r="H15941">
        <v>6</v>
      </c>
      <c r="K15941" s="16">
        <f t="shared" si="810"/>
        <v>7272.16</v>
      </c>
      <c r="L15941" s="16">
        <f t="shared" ref="L15941:L16004" si="812">K15941*100/95</f>
        <v>7654.9052631578943</v>
      </c>
      <c r="M15941" s="16">
        <f t="shared" si="811"/>
        <v>8698.7559808612441</v>
      </c>
      <c r="N15941" t="e">
        <f>INDEX(XML!$A$2:$R$782,MATCH(C15941,XML!$D$2:$D$737,0),2)</f>
        <v>#N/A</v>
      </c>
    </row>
    <row r="15942" spans="1:14" ht="112.5" x14ac:dyDescent="0.2">
      <c r="A15942">
        <v>76888</v>
      </c>
      <c r="B15942" t="s">
        <v>36484</v>
      </c>
      <c r="C15942" s="15" t="s">
        <v>36485</v>
      </c>
      <c r="D15942" s="15" t="s">
        <v>36486</v>
      </c>
      <c r="E15942">
        <v>2182</v>
      </c>
      <c r="F15942">
        <v>2295</v>
      </c>
      <c r="H15942">
        <v>1</v>
      </c>
      <c r="K15942" s="16">
        <f t="shared" si="810"/>
        <v>2443.84</v>
      </c>
      <c r="L15942" s="16">
        <f t="shared" si="812"/>
        <v>2572.4631578947369</v>
      </c>
      <c r="M15942" s="16">
        <f t="shared" si="811"/>
        <v>2923.2535885167463</v>
      </c>
      <c r="N15942" t="e">
        <f>INDEX(XML!$A$2:$R$782,MATCH(C15942,XML!$D$2:$D$737,0),2)</f>
        <v>#N/A</v>
      </c>
    </row>
    <row r="15943" spans="1:14" ht="67.5" x14ac:dyDescent="0.2">
      <c r="A15943">
        <v>82645</v>
      </c>
      <c r="B15943" t="s">
        <v>44085</v>
      </c>
      <c r="C15943" s="15" t="s">
        <v>44086</v>
      </c>
      <c r="D15943" s="15" t="s">
        <v>44087</v>
      </c>
      <c r="E15943">
        <v>9083</v>
      </c>
      <c r="F15943">
        <v>9618</v>
      </c>
      <c r="H15943">
        <v>2</v>
      </c>
      <c r="K15943" s="16">
        <f t="shared" si="810"/>
        <v>10172.959999999999</v>
      </c>
      <c r="L15943" s="16">
        <f t="shared" si="812"/>
        <v>10708.378947368419</v>
      </c>
      <c r="M15943" s="16">
        <f t="shared" si="811"/>
        <v>12168.612440191386</v>
      </c>
      <c r="N15943" t="e">
        <f>INDEX(XML!$A$2:$R$782,MATCH(C15943,XML!$D$2:$D$737,0),2)</f>
        <v>#N/A</v>
      </c>
    </row>
    <row r="15944" spans="1:14" ht="67.5" x14ac:dyDescent="0.2">
      <c r="A15944">
        <v>82644</v>
      </c>
      <c r="B15944" t="s">
        <v>44082</v>
      </c>
      <c r="C15944" s="15" t="s">
        <v>44083</v>
      </c>
      <c r="D15944" s="15" t="s">
        <v>44084</v>
      </c>
      <c r="E15944">
        <v>11911</v>
      </c>
      <c r="F15944">
        <v>12612</v>
      </c>
      <c r="H15944">
        <v>1</v>
      </c>
      <c r="K15944" s="16">
        <f t="shared" si="810"/>
        <v>13340.32</v>
      </c>
      <c r="L15944" s="16">
        <f t="shared" si="812"/>
        <v>14042.442105263159</v>
      </c>
      <c r="M15944" s="16">
        <f t="shared" si="811"/>
        <v>15957.320574162681</v>
      </c>
      <c r="N15944" t="e">
        <f>INDEX(XML!$A$2:$R$782,MATCH(C15944,XML!$D$2:$D$737,0),2)</f>
        <v>#N/A</v>
      </c>
    </row>
    <row r="15945" spans="1:14" ht="67.5" x14ac:dyDescent="0.2">
      <c r="A15945">
        <v>82646</v>
      </c>
      <c r="B15945" t="s">
        <v>44088</v>
      </c>
      <c r="C15945" s="15" t="s">
        <v>44089</v>
      </c>
      <c r="D15945" s="15" t="s">
        <v>44090</v>
      </c>
      <c r="E15945">
        <v>11911</v>
      </c>
      <c r="F15945">
        <v>12612</v>
      </c>
      <c r="H15945">
        <v>1</v>
      </c>
      <c r="K15945" s="16">
        <f t="shared" si="810"/>
        <v>13340.32</v>
      </c>
      <c r="L15945" s="16">
        <f t="shared" si="812"/>
        <v>14042.442105263159</v>
      </c>
      <c r="M15945" s="16">
        <f t="shared" si="811"/>
        <v>15957.320574162681</v>
      </c>
      <c r="N15945" t="e">
        <f>INDEX(XML!$A$2:$R$782,MATCH(C15945,XML!$D$2:$D$737,0),2)</f>
        <v>#N/A</v>
      </c>
    </row>
    <row r="15946" spans="1:14" ht="67.5" x14ac:dyDescent="0.2">
      <c r="A15946">
        <v>82647</v>
      </c>
      <c r="B15946" t="s">
        <v>44091</v>
      </c>
      <c r="C15946" s="15" t="s">
        <v>44092</v>
      </c>
      <c r="D15946" s="15" t="s">
        <v>44093</v>
      </c>
      <c r="E15946">
        <v>11911</v>
      </c>
      <c r="F15946">
        <v>12612</v>
      </c>
      <c r="H15946">
        <v>1</v>
      </c>
      <c r="K15946" s="16">
        <f t="shared" si="810"/>
        <v>13340.32</v>
      </c>
      <c r="L15946" s="16">
        <f t="shared" si="812"/>
        <v>14042.442105263159</v>
      </c>
      <c r="M15946" s="16">
        <f t="shared" si="811"/>
        <v>15957.320574162681</v>
      </c>
      <c r="N15946" t="e">
        <f>INDEX(XML!$A$2:$R$782,MATCH(C15946,XML!$D$2:$D$737,0),2)</f>
        <v>#N/A</v>
      </c>
    </row>
    <row r="15947" spans="1:14" ht="90" x14ac:dyDescent="0.2">
      <c r="A15947">
        <v>82629</v>
      </c>
      <c r="B15947" t="s">
        <v>47404</v>
      </c>
      <c r="C15947" s="15" t="s">
        <v>47405</v>
      </c>
      <c r="D15947" s="15" t="s">
        <v>47406</v>
      </c>
      <c r="E15947">
        <v>16721</v>
      </c>
      <c r="F15947">
        <v>17705</v>
      </c>
      <c r="H15947">
        <v>1</v>
      </c>
      <c r="K15947" s="16">
        <f t="shared" si="810"/>
        <v>18727.52</v>
      </c>
      <c r="L15947" s="16">
        <f t="shared" si="812"/>
        <v>19713.178947368422</v>
      </c>
      <c r="M15947" s="16">
        <f t="shared" si="811"/>
        <v>22401.339712918663</v>
      </c>
      <c r="N15947" t="e">
        <f>INDEX(XML!$A$2:$R$782,MATCH(C15947,XML!$D$2:$D$737,0),2)</f>
        <v>#N/A</v>
      </c>
    </row>
    <row r="15948" spans="1:14" ht="90" x14ac:dyDescent="0.2">
      <c r="A15948">
        <v>82630</v>
      </c>
      <c r="B15948" t="s">
        <v>44706</v>
      </c>
      <c r="C15948" s="15" t="s">
        <v>44707</v>
      </c>
      <c r="D15948" s="15" t="s">
        <v>44708</v>
      </c>
      <c r="E15948">
        <v>16721</v>
      </c>
      <c r="F15948">
        <v>17705</v>
      </c>
      <c r="H15948">
        <v>2</v>
      </c>
      <c r="K15948" s="16">
        <f t="shared" si="810"/>
        <v>18727.52</v>
      </c>
      <c r="L15948" s="16">
        <f t="shared" si="812"/>
        <v>19713.178947368422</v>
      </c>
      <c r="M15948" s="16">
        <f t="shared" si="811"/>
        <v>22401.339712918663</v>
      </c>
      <c r="N15948" t="e">
        <f>INDEX(XML!$A$2:$R$782,MATCH(C15948,XML!$D$2:$D$737,0),2)</f>
        <v>#N/A</v>
      </c>
    </row>
    <row r="15949" spans="1:14" ht="90" x14ac:dyDescent="0.2">
      <c r="A15949">
        <v>82631</v>
      </c>
      <c r="B15949" t="s">
        <v>44704</v>
      </c>
      <c r="C15949" s="15" t="s">
        <v>44705</v>
      </c>
      <c r="D15949" s="15" t="s">
        <v>47407</v>
      </c>
      <c r="E15949">
        <v>16721</v>
      </c>
      <c r="F15949">
        <v>17705</v>
      </c>
      <c r="H15949">
        <v>1</v>
      </c>
      <c r="K15949" s="16">
        <f t="shared" si="810"/>
        <v>18727.52</v>
      </c>
      <c r="L15949" s="16">
        <f t="shared" si="812"/>
        <v>19713.178947368422</v>
      </c>
      <c r="M15949" s="16">
        <f t="shared" si="811"/>
        <v>22401.339712918663</v>
      </c>
      <c r="N15949" t="e">
        <f>INDEX(XML!$A$2:$R$782,MATCH(C15949,XML!$D$2:$D$737,0),2)</f>
        <v>#N/A</v>
      </c>
    </row>
    <row r="15950" spans="1:14" ht="90" x14ac:dyDescent="0.2">
      <c r="A15950">
        <v>82632</v>
      </c>
      <c r="B15950" t="s">
        <v>44702</v>
      </c>
      <c r="C15950" s="15" t="s">
        <v>44703</v>
      </c>
      <c r="D15950" s="15" t="s">
        <v>47408</v>
      </c>
      <c r="E15950">
        <v>16721</v>
      </c>
      <c r="F15950">
        <v>17705</v>
      </c>
      <c r="H15950">
        <v>1</v>
      </c>
      <c r="K15950" s="16">
        <f t="shared" si="810"/>
        <v>18727.52</v>
      </c>
      <c r="L15950" s="16">
        <f t="shared" si="812"/>
        <v>19713.178947368422</v>
      </c>
      <c r="M15950" s="16">
        <f t="shared" si="811"/>
        <v>22401.339712918663</v>
      </c>
      <c r="N15950" t="e">
        <f>INDEX(XML!$A$2:$R$782,MATCH(C15950,XML!$D$2:$D$737,0),2)</f>
        <v>#N/A</v>
      </c>
    </row>
    <row r="15951" spans="1:14" ht="90" x14ac:dyDescent="0.2">
      <c r="A15951">
        <v>76882</v>
      </c>
      <c r="B15951" t="s">
        <v>36487</v>
      </c>
      <c r="C15951" s="15" t="s">
        <v>36488</v>
      </c>
      <c r="D15951" s="15" t="s">
        <v>36489</v>
      </c>
      <c r="E15951">
        <v>18764</v>
      </c>
      <c r="F15951">
        <v>19869</v>
      </c>
      <c r="H15951">
        <v>1</v>
      </c>
      <c r="K15951" s="16">
        <f t="shared" si="810"/>
        <v>21015.68</v>
      </c>
      <c r="L15951" s="16">
        <f t="shared" si="812"/>
        <v>22121.768421052631</v>
      </c>
      <c r="M15951" s="16">
        <f t="shared" si="811"/>
        <v>25138.373205741624</v>
      </c>
      <c r="N15951" t="e">
        <f>INDEX(XML!$A$2:$R$782,MATCH(C15951,XML!$D$2:$D$737,0),2)</f>
        <v>#N/A</v>
      </c>
    </row>
    <row r="15952" spans="1:14" ht="90" x14ac:dyDescent="0.2">
      <c r="A15952">
        <v>76883</v>
      </c>
      <c r="B15952" t="s">
        <v>36490</v>
      </c>
      <c r="C15952" s="15" t="s">
        <v>36491</v>
      </c>
      <c r="D15952" s="15" t="s">
        <v>36492</v>
      </c>
      <c r="E15952">
        <v>16014</v>
      </c>
      <c r="F15952">
        <v>16957</v>
      </c>
      <c r="H15952">
        <v>1</v>
      </c>
      <c r="K15952" s="16">
        <f t="shared" si="810"/>
        <v>17935.68</v>
      </c>
      <c r="L15952" s="16">
        <f t="shared" si="812"/>
        <v>18879.663157894738</v>
      </c>
      <c r="M15952" s="16">
        <f t="shared" si="811"/>
        <v>21454.162679425837</v>
      </c>
      <c r="N15952" t="e">
        <f>INDEX(XML!$A$2:$R$782,MATCH(C15952,XML!$D$2:$D$737,0),2)</f>
        <v>#N/A</v>
      </c>
    </row>
    <row r="15953" spans="1:14" ht="90" x14ac:dyDescent="0.2">
      <c r="A15953">
        <v>76884</v>
      </c>
      <c r="B15953" t="s">
        <v>36493</v>
      </c>
      <c r="C15953" s="15" t="s">
        <v>36494</v>
      </c>
      <c r="D15953" s="15" t="s">
        <v>36495</v>
      </c>
      <c r="E15953">
        <v>16014</v>
      </c>
      <c r="F15953">
        <v>16957</v>
      </c>
      <c r="H15953">
        <v>1</v>
      </c>
      <c r="K15953" s="16">
        <f t="shared" si="810"/>
        <v>17935.68</v>
      </c>
      <c r="L15953" s="16">
        <f t="shared" si="812"/>
        <v>18879.663157894738</v>
      </c>
      <c r="M15953" s="16">
        <f t="shared" si="811"/>
        <v>21454.162679425837</v>
      </c>
      <c r="N15953" t="e">
        <f>INDEX(XML!$A$2:$R$782,MATCH(C15953,XML!$D$2:$D$737,0),2)</f>
        <v>#N/A</v>
      </c>
    </row>
    <row r="15954" spans="1:14" ht="67.5" x14ac:dyDescent="0.2">
      <c r="A15954">
        <v>76894</v>
      </c>
      <c r="B15954" t="s">
        <v>36496</v>
      </c>
      <c r="C15954" s="15" t="s">
        <v>36497</v>
      </c>
      <c r="D15954" s="15" t="s">
        <v>36498</v>
      </c>
      <c r="E15954">
        <v>14269</v>
      </c>
      <c r="F15954">
        <v>15109</v>
      </c>
      <c r="H15954">
        <v>1</v>
      </c>
      <c r="K15954" s="16">
        <f t="shared" si="810"/>
        <v>15981.28</v>
      </c>
      <c r="L15954" s="16">
        <f t="shared" si="812"/>
        <v>16822.400000000001</v>
      </c>
      <c r="M15954" s="16">
        <f t="shared" si="811"/>
        <v>19116.36363636364</v>
      </c>
      <c r="N15954" t="e">
        <f>INDEX(XML!$A$2:$R$782,MATCH(C15954,XML!$D$2:$D$737,0),2)</f>
        <v>#N/A</v>
      </c>
    </row>
    <row r="15955" spans="1:14" ht="67.5" x14ac:dyDescent="0.2">
      <c r="A15955">
        <v>76895</v>
      </c>
      <c r="B15955" t="s">
        <v>36499</v>
      </c>
      <c r="C15955" s="15" t="s">
        <v>36500</v>
      </c>
      <c r="D15955" s="15" t="s">
        <v>36501</v>
      </c>
      <c r="E15955">
        <v>12520</v>
      </c>
      <c r="F15955">
        <v>13257</v>
      </c>
      <c r="H15955">
        <v>1</v>
      </c>
      <c r="K15955" s="16">
        <f t="shared" si="810"/>
        <v>14022.4</v>
      </c>
      <c r="L15955" s="16">
        <f t="shared" si="812"/>
        <v>14760.421052631578</v>
      </c>
      <c r="M15955" s="16">
        <f t="shared" si="811"/>
        <v>16773.205741626793</v>
      </c>
      <c r="N15955" t="e">
        <f>INDEX(XML!$A$2:$R$782,MATCH(C15955,XML!$D$2:$D$737,0),2)</f>
        <v>#N/A</v>
      </c>
    </row>
    <row r="15956" spans="1:14" ht="67.5" x14ac:dyDescent="0.2">
      <c r="A15956">
        <v>76897</v>
      </c>
      <c r="B15956" t="s">
        <v>36502</v>
      </c>
      <c r="C15956" s="15" t="s">
        <v>36503</v>
      </c>
      <c r="D15956" s="15" t="s">
        <v>36504</v>
      </c>
      <c r="E15956">
        <v>12520</v>
      </c>
      <c r="F15956">
        <v>13257</v>
      </c>
      <c r="H15956">
        <v>1</v>
      </c>
      <c r="K15956" s="16">
        <f t="shared" si="810"/>
        <v>14022.4</v>
      </c>
      <c r="L15956" s="16">
        <f t="shared" si="812"/>
        <v>14760.421052631578</v>
      </c>
      <c r="M15956" s="16">
        <f t="shared" si="811"/>
        <v>16773.205741626793</v>
      </c>
      <c r="N15956" t="e">
        <f>INDEX(XML!$A$2:$R$782,MATCH(C15956,XML!$D$2:$D$737,0),2)</f>
        <v>#N/A</v>
      </c>
    </row>
    <row r="15957" spans="1:14" ht="67.5" x14ac:dyDescent="0.2">
      <c r="A15957">
        <v>76898</v>
      </c>
      <c r="B15957" t="s">
        <v>36505</v>
      </c>
      <c r="C15957" s="15" t="s">
        <v>36506</v>
      </c>
      <c r="D15957" s="15" t="s">
        <v>36507</v>
      </c>
      <c r="E15957">
        <v>12520</v>
      </c>
      <c r="F15957">
        <v>13257</v>
      </c>
      <c r="H15957">
        <v>1</v>
      </c>
      <c r="K15957" s="16">
        <f t="shared" si="810"/>
        <v>14022.4</v>
      </c>
      <c r="L15957" s="16">
        <f t="shared" si="812"/>
        <v>14760.421052631578</v>
      </c>
      <c r="M15957" s="16">
        <f t="shared" si="811"/>
        <v>16773.205741626793</v>
      </c>
      <c r="N15957" t="e">
        <f>INDEX(XML!$A$2:$R$782,MATCH(C15957,XML!$D$2:$D$737,0),2)</f>
        <v>#N/A</v>
      </c>
    </row>
    <row r="15958" spans="1:14" ht="67.5" x14ac:dyDescent="0.2">
      <c r="A15958">
        <v>76891</v>
      </c>
      <c r="B15958" t="s">
        <v>36508</v>
      </c>
      <c r="C15958" s="15" t="s">
        <v>36509</v>
      </c>
      <c r="D15958" s="15" t="s">
        <v>36510</v>
      </c>
      <c r="E15958">
        <v>7380</v>
      </c>
      <c r="F15958">
        <v>7815</v>
      </c>
      <c r="H15958">
        <v>1</v>
      </c>
      <c r="K15958" s="16">
        <f t="shared" si="810"/>
        <v>8265.6</v>
      </c>
      <c r="L15958" s="16">
        <f t="shared" si="812"/>
        <v>8700.6315789473683</v>
      </c>
      <c r="M15958" s="16">
        <f t="shared" si="811"/>
        <v>9887.0813397129186</v>
      </c>
      <c r="N15958" t="e">
        <f>INDEX(XML!$A$2:$R$782,MATCH(C15958,XML!$D$2:$D$737,0),2)</f>
        <v>#N/A</v>
      </c>
    </row>
    <row r="15959" spans="1:14" ht="78.75" x14ac:dyDescent="0.2">
      <c r="A15959">
        <v>83633</v>
      </c>
      <c r="B15959" t="s">
        <v>45847</v>
      </c>
      <c r="C15959" s="15" t="s">
        <v>45848</v>
      </c>
      <c r="D15959" s="15" t="s">
        <v>45849</v>
      </c>
      <c r="E15959">
        <v>6730</v>
      </c>
      <c r="F15959">
        <v>7080</v>
      </c>
      <c r="H15959">
        <v>1</v>
      </c>
      <c r="K15959" s="16">
        <f t="shared" si="810"/>
        <v>7537.6</v>
      </c>
      <c r="L15959" s="16">
        <f t="shared" si="812"/>
        <v>7934.3157894736842</v>
      </c>
      <c r="M15959" s="16">
        <f t="shared" si="811"/>
        <v>9016.2679425837323</v>
      </c>
      <c r="N15959" t="e">
        <f>INDEX(XML!$A$2:$R$782,MATCH(C15959,XML!$D$2:$D$737,0),2)</f>
        <v>#N/A</v>
      </c>
    </row>
    <row r="15960" spans="1:14" ht="67.5" x14ac:dyDescent="0.2">
      <c r="A15960">
        <v>76892</v>
      </c>
      <c r="B15960" t="s">
        <v>36511</v>
      </c>
      <c r="C15960" s="15" t="s">
        <v>36512</v>
      </c>
      <c r="D15960" s="15" t="s">
        <v>36513</v>
      </c>
      <c r="E15960">
        <v>6699</v>
      </c>
      <c r="F15960">
        <v>7093</v>
      </c>
      <c r="H15960">
        <v>1</v>
      </c>
      <c r="K15960" s="16">
        <f t="shared" si="810"/>
        <v>7502.88</v>
      </c>
      <c r="L15960" s="16">
        <f t="shared" si="812"/>
        <v>7897.7684210526313</v>
      </c>
      <c r="M15960" s="16">
        <f t="shared" si="811"/>
        <v>8974.7368421052633</v>
      </c>
      <c r="N15960" t="e">
        <f>INDEX(XML!$A$2:$R$782,MATCH(C15960,XML!$D$2:$D$737,0),2)</f>
        <v>#N/A</v>
      </c>
    </row>
    <row r="15961" spans="1:14" ht="67.5" x14ac:dyDescent="0.2">
      <c r="A15961">
        <v>76893</v>
      </c>
      <c r="B15961" t="s">
        <v>36514</v>
      </c>
      <c r="C15961" s="15" t="s">
        <v>36515</v>
      </c>
      <c r="D15961" s="15" t="s">
        <v>36516</v>
      </c>
      <c r="E15961">
        <v>6699</v>
      </c>
      <c r="F15961">
        <v>7093</v>
      </c>
      <c r="H15961">
        <v>1</v>
      </c>
      <c r="K15961" s="16">
        <f t="shared" si="810"/>
        <v>7502.88</v>
      </c>
      <c r="L15961" s="16">
        <f t="shared" si="812"/>
        <v>7897.7684210526313</v>
      </c>
      <c r="M15961" s="16">
        <f t="shared" si="811"/>
        <v>8974.7368421052633</v>
      </c>
      <c r="N15961" t="e">
        <f>INDEX(XML!$A$2:$R$782,MATCH(C15961,XML!$D$2:$D$737,0),2)</f>
        <v>#N/A</v>
      </c>
    </row>
    <row r="15962" spans="1:14" ht="67.5" x14ac:dyDescent="0.2">
      <c r="A15962">
        <v>82636</v>
      </c>
      <c r="B15962" t="s">
        <v>44073</v>
      </c>
      <c r="C15962" s="15" t="s">
        <v>44074</v>
      </c>
      <c r="D15962" s="15" t="s">
        <v>44075</v>
      </c>
      <c r="E15962">
        <v>11993</v>
      </c>
      <c r="F15962">
        <v>12700</v>
      </c>
      <c r="H15962">
        <v>1</v>
      </c>
      <c r="K15962" s="16">
        <f t="shared" si="810"/>
        <v>13432.16</v>
      </c>
      <c r="L15962" s="16">
        <f t="shared" si="812"/>
        <v>14139.115789473684</v>
      </c>
      <c r="M15962" s="16">
        <f t="shared" si="811"/>
        <v>16067.177033492824</v>
      </c>
      <c r="N15962" t="e">
        <f>INDEX(XML!$A$2:$R$782,MATCH(C15962,XML!$D$2:$D$737,0),2)</f>
        <v>#N/A</v>
      </c>
    </row>
    <row r="15963" spans="1:14" ht="78.75" x14ac:dyDescent="0.2">
      <c r="A15963">
        <v>82637</v>
      </c>
      <c r="B15963" t="s">
        <v>44076</v>
      </c>
      <c r="C15963" s="15" t="s">
        <v>44077</v>
      </c>
      <c r="D15963" s="15" t="s">
        <v>44078</v>
      </c>
      <c r="E15963">
        <v>11993</v>
      </c>
      <c r="F15963">
        <v>12700</v>
      </c>
      <c r="H15963">
        <v>1</v>
      </c>
      <c r="K15963" s="16">
        <f t="shared" si="810"/>
        <v>13432.16</v>
      </c>
      <c r="L15963" s="16">
        <f t="shared" si="812"/>
        <v>14139.115789473684</v>
      </c>
      <c r="M15963" s="16">
        <f t="shared" si="811"/>
        <v>16067.177033492824</v>
      </c>
      <c r="N15963" t="e">
        <f>INDEX(XML!$A$2:$R$782,MATCH(C15963,XML!$D$2:$D$737,0),2)</f>
        <v>#N/A</v>
      </c>
    </row>
    <row r="15964" spans="1:14" ht="78.75" x14ac:dyDescent="0.2">
      <c r="A15964">
        <v>82638</v>
      </c>
      <c r="B15964" t="s">
        <v>44079</v>
      </c>
      <c r="C15964" s="15" t="s">
        <v>44080</v>
      </c>
      <c r="D15964" s="15" t="s">
        <v>44081</v>
      </c>
      <c r="E15964">
        <v>11993</v>
      </c>
      <c r="F15964">
        <v>12700</v>
      </c>
      <c r="H15964">
        <v>1</v>
      </c>
      <c r="K15964" s="16">
        <f t="shared" si="810"/>
        <v>13432.16</v>
      </c>
      <c r="L15964" s="16">
        <f t="shared" si="812"/>
        <v>14139.115789473684</v>
      </c>
      <c r="M15964" s="16">
        <f t="shared" si="811"/>
        <v>16067.177033492824</v>
      </c>
      <c r="N15964" t="e">
        <f>INDEX(XML!$A$2:$R$782,MATCH(C15964,XML!$D$2:$D$737,0),2)</f>
        <v>#N/A</v>
      </c>
    </row>
    <row r="15965" spans="1:14" ht="67.5" x14ac:dyDescent="0.2">
      <c r="A15965">
        <v>6704</v>
      </c>
      <c r="C15965" s="15" t="s">
        <v>11571</v>
      </c>
      <c r="D15965" s="15" t="s">
        <v>11572</v>
      </c>
      <c r="E15965">
        <v>342</v>
      </c>
      <c r="F15965">
        <v>411</v>
      </c>
      <c r="H15965">
        <v>4</v>
      </c>
      <c r="K15965" s="16">
        <f t="shared" si="810"/>
        <v>383.04</v>
      </c>
      <c r="L15965" s="16">
        <f t="shared" si="812"/>
        <v>403.2</v>
      </c>
      <c r="M15965" s="16">
        <f t="shared" si="811"/>
        <v>458.18181818181819</v>
      </c>
      <c r="N15965" t="e">
        <f>INDEX(XML!$A$2:$R$782,MATCH(C15965,XML!$D$2:$D$737,0),2)</f>
        <v>#N/A</v>
      </c>
    </row>
    <row r="15966" spans="1:14" ht="67.5" x14ac:dyDescent="0.2">
      <c r="A15966">
        <v>27144</v>
      </c>
      <c r="C15966" s="15" t="s">
        <v>11573</v>
      </c>
      <c r="D15966" s="15" t="s">
        <v>20835</v>
      </c>
      <c r="E15966">
        <v>116692</v>
      </c>
      <c r="F15966">
        <v>134196</v>
      </c>
      <c r="H15966">
        <v>3</v>
      </c>
      <c r="K15966" s="16">
        <f t="shared" si="810"/>
        <v>124860.44</v>
      </c>
      <c r="L15966" s="16">
        <f t="shared" si="812"/>
        <v>131432.04210526316</v>
      </c>
      <c r="M15966" s="16">
        <f t="shared" si="811"/>
        <v>149354.59330143541</v>
      </c>
      <c r="N15966" t="e">
        <f>INDEX(XML!$A$2:$R$782,MATCH(C15966,XML!$D$2:$D$737,0),2)</f>
        <v>#N/A</v>
      </c>
    </row>
    <row r="15967" spans="1:14" ht="67.5" x14ac:dyDescent="0.2">
      <c r="A15967">
        <v>27143</v>
      </c>
      <c r="C15967" s="15" t="s">
        <v>11574</v>
      </c>
      <c r="D15967" s="15" t="s">
        <v>20836</v>
      </c>
      <c r="E15967">
        <v>116692</v>
      </c>
      <c r="F15967">
        <v>134196</v>
      </c>
      <c r="H15967">
        <v>3</v>
      </c>
      <c r="K15967" s="16">
        <f t="shared" si="810"/>
        <v>124860.44</v>
      </c>
      <c r="L15967" s="16">
        <f t="shared" si="812"/>
        <v>131432.04210526316</v>
      </c>
      <c r="M15967" s="16">
        <f t="shared" si="811"/>
        <v>149354.59330143541</v>
      </c>
      <c r="N15967" t="e">
        <f>INDEX(XML!$A$2:$R$782,MATCH(C15967,XML!$D$2:$D$737,0),2)</f>
        <v>#N/A</v>
      </c>
    </row>
    <row r="15968" spans="1:14" ht="67.5" x14ac:dyDescent="0.2">
      <c r="A15968">
        <v>27145</v>
      </c>
      <c r="C15968" s="15" t="s">
        <v>11575</v>
      </c>
      <c r="D15968" s="15" t="s">
        <v>20837</v>
      </c>
      <c r="E15968">
        <v>116692</v>
      </c>
      <c r="F15968">
        <v>134196</v>
      </c>
      <c r="H15968">
        <v>3</v>
      </c>
      <c r="K15968" s="16">
        <f t="shared" si="810"/>
        <v>124860.44</v>
      </c>
      <c r="L15968" s="16">
        <f t="shared" si="812"/>
        <v>131432.04210526316</v>
      </c>
      <c r="M15968" s="16">
        <f t="shared" si="811"/>
        <v>149354.59330143541</v>
      </c>
      <c r="N15968" t="e">
        <f>INDEX(XML!$A$2:$R$782,MATCH(C15968,XML!$D$2:$D$737,0),2)</f>
        <v>#N/A</v>
      </c>
    </row>
    <row r="15969" spans="1:14" ht="15.75" x14ac:dyDescent="0.25">
      <c r="A15969" s="184" t="s">
        <v>22594</v>
      </c>
      <c r="B15969" s="184"/>
      <c r="C15969" s="185"/>
      <c r="D15969" s="185"/>
      <c r="E15969" s="184"/>
      <c r="F15969" s="184"/>
      <c r="G15969" s="184"/>
      <c r="H15969" s="184"/>
      <c r="I15969" s="184"/>
      <c r="J15969" s="184"/>
      <c r="K15969" s="16">
        <f t="shared" si="810"/>
        <v>0</v>
      </c>
      <c r="L15969" s="16">
        <f t="shared" si="812"/>
        <v>0</v>
      </c>
      <c r="M15969" s="16">
        <f t="shared" si="811"/>
        <v>0</v>
      </c>
      <c r="N15969" t="e">
        <f>INDEX(XML!$A$2:$R$782,MATCH(C15969,XML!$D$2:$D$737,0),2)</f>
        <v>#N/A</v>
      </c>
    </row>
    <row r="15970" spans="1:14" ht="33.75" x14ac:dyDescent="0.2">
      <c r="A15970">
        <v>76660</v>
      </c>
      <c r="B15970" t="s">
        <v>37051</v>
      </c>
      <c r="C15970" s="15" t="s">
        <v>37052</v>
      </c>
      <c r="D15970" s="15" t="s">
        <v>37053</v>
      </c>
      <c r="E15970">
        <v>15000</v>
      </c>
      <c r="F15970">
        <v>22000</v>
      </c>
      <c r="K15970" s="16">
        <f t="shared" si="810"/>
        <v>16800</v>
      </c>
      <c r="L15970" s="16">
        <f t="shared" si="812"/>
        <v>17684.21052631579</v>
      </c>
      <c r="M15970" s="16">
        <f t="shared" si="811"/>
        <v>20095.693779904308</v>
      </c>
      <c r="N15970" t="e">
        <f>INDEX(XML!$A$2:$R$782,MATCH(C15970,XML!$D$2:$D$737,0),2)</f>
        <v>#N/A</v>
      </c>
    </row>
    <row r="15971" spans="1:14" ht="45" x14ac:dyDescent="0.2">
      <c r="A15971">
        <v>61641</v>
      </c>
      <c r="B15971" t="s">
        <v>43472</v>
      </c>
      <c r="C15971" s="15" t="s">
        <v>43473</v>
      </c>
      <c r="D15971" s="15" t="s">
        <v>43474</v>
      </c>
      <c r="E15971">
        <v>9999999</v>
      </c>
      <c r="F15971">
        <v>9999999</v>
      </c>
      <c r="K15971" s="16">
        <f t="shared" si="810"/>
        <v>10699998.93</v>
      </c>
      <c r="L15971" s="16">
        <f t="shared" si="812"/>
        <v>11263156.768421052</v>
      </c>
      <c r="M15971" s="16">
        <f t="shared" si="811"/>
        <v>12799041.78229665</v>
      </c>
      <c r="N15971" t="e">
        <f>INDEX(XML!$A$2:$R$782,MATCH(C15971,XML!$D$2:$D$737,0),2)</f>
        <v>#N/A</v>
      </c>
    </row>
    <row r="15972" spans="1:14" ht="33.75" x14ac:dyDescent="0.2">
      <c r="A15972">
        <v>68477</v>
      </c>
      <c r="B15972" t="s">
        <v>32927</v>
      </c>
      <c r="C15972" s="15" t="s">
        <v>32928</v>
      </c>
      <c r="D15972" s="15" t="s">
        <v>32929</v>
      </c>
      <c r="E15972">
        <v>5600</v>
      </c>
      <c r="F15972">
        <v>5612</v>
      </c>
      <c r="H15972">
        <v>6</v>
      </c>
      <c r="K15972" s="16">
        <f t="shared" si="810"/>
        <v>6272</v>
      </c>
      <c r="L15972" s="16">
        <f t="shared" si="812"/>
        <v>6602.105263157895</v>
      </c>
      <c r="M15972" s="16">
        <f t="shared" si="811"/>
        <v>7502.392344497609</v>
      </c>
      <c r="N15972" t="e">
        <f>INDEX(XML!$A$2:$R$782,MATCH(C15972,XML!$D$2:$D$737,0),2)</f>
        <v>#N/A</v>
      </c>
    </row>
    <row r="15973" spans="1:14" ht="33.75" x14ac:dyDescent="0.2">
      <c r="A15973">
        <v>62881</v>
      </c>
      <c r="B15973" t="s">
        <v>28898</v>
      </c>
      <c r="C15973" s="15" t="s">
        <v>28899</v>
      </c>
      <c r="D15973" s="15" t="s">
        <v>28900</v>
      </c>
      <c r="E15973">
        <v>103633</v>
      </c>
      <c r="F15973">
        <v>111222</v>
      </c>
      <c r="H15973">
        <v>1</v>
      </c>
      <c r="K15973" s="16">
        <f t="shared" si="810"/>
        <v>110887.31</v>
      </c>
      <c r="L15973" s="16">
        <f t="shared" si="812"/>
        <v>116723.48421052631</v>
      </c>
      <c r="M15973" s="16">
        <f t="shared" si="811"/>
        <v>132640.32296650717</v>
      </c>
      <c r="N15973" t="e">
        <f>INDEX(XML!$A$2:$R$782,MATCH(C15973,XML!$D$2:$D$737,0),2)</f>
        <v>#N/A</v>
      </c>
    </row>
    <row r="15974" spans="1:14" ht="33.75" x14ac:dyDescent="0.2">
      <c r="A15974">
        <v>61051</v>
      </c>
      <c r="B15974" t="s">
        <v>33147</v>
      </c>
      <c r="C15974" s="15" t="s">
        <v>33148</v>
      </c>
      <c r="D15974" s="15" t="s">
        <v>33149</v>
      </c>
      <c r="E15974">
        <v>24816</v>
      </c>
      <c r="F15974">
        <v>30390</v>
      </c>
      <c r="H15974">
        <v>10</v>
      </c>
      <c r="K15974" s="16">
        <f t="shared" si="810"/>
        <v>27793.919999999998</v>
      </c>
      <c r="L15974" s="16">
        <f t="shared" si="812"/>
        <v>29256.757894736842</v>
      </c>
      <c r="M15974" s="16">
        <f t="shared" si="811"/>
        <v>33246.31578947368</v>
      </c>
      <c r="N15974" t="e">
        <f>INDEX(XML!$A$2:$R$782,MATCH(C15974,XML!$D$2:$D$737,0),2)</f>
        <v>#N/A</v>
      </c>
    </row>
    <row r="15975" spans="1:14" ht="45" x14ac:dyDescent="0.2">
      <c r="A15975">
        <v>64784</v>
      </c>
      <c r="B15975" t="s">
        <v>23159</v>
      </c>
      <c r="C15975" s="15" t="s">
        <v>23160</v>
      </c>
      <c r="D15975" s="15" t="s">
        <v>23161</v>
      </c>
      <c r="E15975">
        <v>626000</v>
      </c>
      <c r="F15975">
        <v>814000</v>
      </c>
      <c r="H15975">
        <v>3</v>
      </c>
      <c r="K15975" s="16">
        <f t="shared" si="810"/>
        <v>669820</v>
      </c>
      <c r="L15975" s="16">
        <f t="shared" si="812"/>
        <v>705073.68421052629</v>
      </c>
      <c r="M15975" s="16">
        <f t="shared" si="811"/>
        <v>801220.09569377999</v>
      </c>
      <c r="N15975" t="e">
        <f>INDEX(XML!$A$2:$R$782,MATCH(C15975,XML!$D$2:$D$737,0),2)</f>
        <v>#N/A</v>
      </c>
    </row>
    <row r="15976" spans="1:14" ht="45" x14ac:dyDescent="0.2">
      <c r="A15976">
        <v>68373</v>
      </c>
      <c r="B15976" t="s">
        <v>25546</v>
      </c>
      <c r="C15976" s="15" t="s">
        <v>25547</v>
      </c>
      <c r="D15976" s="15" t="s">
        <v>25548</v>
      </c>
      <c r="E15976">
        <v>192381</v>
      </c>
      <c r="F15976">
        <v>256508</v>
      </c>
      <c r="K15976" s="16">
        <f t="shared" si="810"/>
        <v>205847.67</v>
      </c>
      <c r="L15976" s="16">
        <f t="shared" si="812"/>
        <v>216681.75789473683</v>
      </c>
      <c r="M15976" s="16">
        <f t="shared" si="811"/>
        <v>246229.27033492821</v>
      </c>
      <c r="N15976" t="e">
        <f>INDEX(XML!$A$2:$R$782,MATCH(C15976,XML!$D$2:$D$737,0),2)</f>
        <v>#N/A</v>
      </c>
    </row>
    <row r="15977" spans="1:14" ht="45" x14ac:dyDescent="0.2">
      <c r="A15977">
        <v>68374</v>
      </c>
      <c r="B15977" t="s">
        <v>25549</v>
      </c>
      <c r="C15977" s="15" t="s">
        <v>25550</v>
      </c>
      <c r="D15977" s="15" t="s">
        <v>25551</v>
      </c>
      <c r="E15977">
        <v>192443</v>
      </c>
      <c r="F15977">
        <v>256591</v>
      </c>
      <c r="K15977" s="16">
        <f t="shared" si="810"/>
        <v>205914.01</v>
      </c>
      <c r="L15977" s="16">
        <f t="shared" si="812"/>
        <v>216751.5894736842</v>
      </c>
      <c r="M15977" s="16">
        <f t="shared" si="811"/>
        <v>246308.62440191387</v>
      </c>
      <c r="N15977" t="e">
        <f>INDEX(XML!$A$2:$R$782,MATCH(C15977,XML!$D$2:$D$737,0),2)</f>
        <v>#N/A</v>
      </c>
    </row>
    <row r="15978" spans="1:14" ht="33.75" x14ac:dyDescent="0.2">
      <c r="A15978">
        <v>70191</v>
      </c>
      <c r="B15978" t="s">
        <v>33141</v>
      </c>
      <c r="C15978" s="15" t="s">
        <v>33142</v>
      </c>
      <c r="D15978" s="15" t="s">
        <v>33143</v>
      </c>
      <c r="E15978">
        <v>15000</v>
      </c>
      <c r="F15978">
        <v>23000</v>
      </c>
      <c r="K15978" s="16">
        <f t="shared" si="810"/>
        <v>16800</v>
      </c>
      <c r="L15978" s="16">
        <f t="shared" si="812"/>
        <v>17684.21052631579</v>
      </c>
      <c r="M15978" s="16">
        <f t="shared" si="811"/>
        <v>20095.693779904308</v>
      </c>
      <c r="N15978" t="e">
        <f>INDEX(XML!$A$2:$R$782,MATCH(C15978,XML!$D$2:$D$737,0),2)</f>
        <v>#N/A</v>
      </c>
    </row>
    <row r="15979" spans="1:14" ht="45" x14ac:dyDescent="0.2">
      <c r="A15979">
        <v>65779</v>
      </c>
      <c r="B15979" t="s">
        <v>28874</v>
      </c>
      <c r="C15979" s="15" t="s">
        <v>28875</v>
      </c>
      <c r="D15979" s="15" t="s">
        <v>28876</v>
      </c>
      <c r="E15979">
        <v>256700</v>
      </c>
      <c r="F15979">
        <v>298000</v>
      </c>
      <c r="H15979">
        <v>1</v>
      </c>
      <c r="K15979" s="16">
        <f t="shared" si="810"/>
        <v>274669</v>
      </c>
      <c r="L15979" s="16">
        <f t="shared" si="812"/>
        <v>289125.26315789472</v>
      </c>
      <c r="M15979" s="16">
        <f t="shared" si="811"/>
        <v>328551.43540669855</v>
      </c>
      <c r="N15979" t="e">
        <f>INDEX(XML!$A$2:$R$782,MATCH(C15979,XML!$D$2:$D$737,0),2)</f>
        <v>#N/A</v>
      </c>
    </row>
    <row r="15980" spans="1:14" ht="45" x14ac:dyDescent="0.2">
      <c r="A15980">
        <v>65765</v>
      </c>
      <c r="B15980" t="s">
        <v>28877</v>
      </c>
      <c r="C15980" s="15" t="s">
        <v>28878</v>
      </c>
      <c r="D15980" s="15" t="s">
        <v>28879</v>
      </c>
      <c r="E15980">
        <v>256700</v>
      </c>
      <c r="F15980">
        <v>275000</v>
      </c>
      <c r="H15980">
        <v>1</v>
      </c>
      <c r="K15980" s="16">
        <f t="shared" si="810"/>
        <v>274669</v>
      </c>
      <c r="L15980" s="16">
        <f t="shared" si="812"/>
        <v>289125.26315789472</v>
      </c>
      <c r="M15980" s="16">
        <f t="shared" si="811"/>
        <v>328551.43540669855</v>
      </c>
      <c r="N15980" t="e">
        <f>INDEX(XML!$A$2:$R$782,MATCH(C15980,XML!$D$2:$D$737,0),2)</f>
        <v>#N/A</v>
      </c>
    </row>
    <row r="15981" spans="1:14" ht="45" x14ac:dyDescent="0.2">
      <c r="A15981">
        <v>68372</v>
      </c>
      <c r="B15981" t="s">
        <v>25552</v>
      </c>
      <c r="C15981" s="15" t="s">
        <v>25553</v>
      </c>
      <c r="D15981" s="15" t="s">
        <v>25554</v>
      </c>
      <c r="E15981">
        <v>192381</v>
      </c>
      <c r="F15981">
        <v>256508</v>
      </c>
      <c r="H15981">
        <v>1</v>
      </c>
      <c r="K15981" s="16">
        <f t="shared" si="810"/>
        <v>205847.67</v>
      </c>
      <c r="L15981" s="16">
        <f t="shared" si="812"/>
        <v>216681.75789473683</v>
      </c>
      <c r="M15981" s="16">
        <f t="shared" si="811"/>
        <v>246229.27033492821</v>
      </c>
      <c r="N15981" t="e">
        <f>INDEX(XML!$A$2:$R$782,MATCH(C15981,XML!$D$2:$D$737,0),2)</f>
        <v>#N/A</v>
      </c>
    </row>
    <row r="15982" spans="1:14" ht="33.75" x14ac:dyDescent="0.2">
      <c r="A15982">
        <v>70190</v>
      </c>
      <c r="B15982" t="s">
        <v>29740</v>
      </c>
      <c r="C15982" s="15" t="s">
        <v>29741</v>
      </c>
      <c r="D15982" s="15" t="s">
        <v>29742</v>
      </c>
      <c r="E15982">
        <v>15000</v>
      </c>
      <c r="F15982">
        <v>0</v>
      </c>
      <c r="H15982">
        <v>2</v>
      </c>
      <c r="K15982" s="16">
        <f t="shared" si="810"/>
        <v>16800</v>
      </c>
      <c r="L15982" s="16">
        <f t="shared" si="812"/>
        <v>17684.21052631579</v>
      </c>
      <c r="M15982" s="16">
        <f t="shared" si="811"/>
        <v>20095.693779904308</v>
      </c>
      <c r="N15982" t="e">
        <f>INDEX(XML!$A$2:$R$782,MATCH(C15982,XML!$D$2:$D$737,0),2)</f>
        <v>#N/A</v>
      </c>
    </row>
    <row r="15983" spans="1:14" ht="45" x14ac:dyDescent="0.2">
      <c r="A15983">
        <v>70225</v>
      </c>
      <c r="B15983" t="s">
        <v>33347</v>
      </c>
      <c r="C15983" s="15" t="s">
        <v>33348</v>
      </c>
      <c r="D15983" s="15" t="s">
        <v>33349</v>
      </c>
      <c r="E15983">
        <v>15000</v>
      </c>
      <c r="F15983">
        <v>22000</v>
      </c>
      <c r="K15983" s="16">
        <f t="shared" si="810"/>
        <v>16800</v>
      </c>
      <c r="L15983" s="16">
        <f t="shared" si="812"/>
        <v>17684.21052631579</v>
      </c>
      <c r="M15983" s="16">
        <f t="shared" si="811"/>
        <v>20095.693779904308</v>
      </c>
      <c r="N15983" t="e">
        <f>INDEX(XML!$A$2:$R$782,MATCH(C15983,XML!$D$2:$D$737,0),2)</f>
        <v>#N/A</v>
      </c>
    </row>
    <row r="15984" spans="1:14" ht="45" x14ac:dyDescent="0.2">
      <c r="A15984">
        <v>60177</v>
      </c>
      <c r="B15984" t="s">
        <v>19415</v>
      </c>
      <c r="C15984" s="15" t="s">
        <v>19492</v>
      </c>
      <c r="D15984" s="15" t="s">
        <v>19493</v>
      </c>
      <c r="E15984">
        <v>293000</v>
      </c>
      <c r="F15984">
        <v>351000</v>
      </c>
      <c r="H15984">
        <v>1</v>
      </c>
      <c r="K15984" s="16">
        <f t="shared" si="810"/>
        <v>313510</v>
      </c>
      <c r="L15984" s="16">
        <f t="shared" si="812"/>
        <v>330010.5263157895</v>
      </c>
      <c r="M15984" s="16">
        <f t="shared" si="811"/>
        <v>375011.96172248805</v>
      </c>
      <c r="N15984" t="e">
        <f>INDEX(XML!$A$2:$R$782,MATCH(C15984,XML!$D$2:$D$737,0),2)</f>
        <v>#N/A</v>
      </c>
    </row>
    <row r="15985" spans="1:14" ht="45" x14ac:dyDescent="0.2">
      <c r="A15985">
        <v>60178</v>
      </c>
      <c r="B15985" t="s">
        <v>19767</v>
      </c>
      <c r="C15985" s="15" t="s">
        <v>19768</v>
      </c>
      <c r="D15985" s="15" t="s">
        <v>19769</v>
      </c>
      <c r="E15985">
        <v>290000</v>
      </c>
      <c r="F15985">
        <v>377000</v>
      </c>
      <c r="H15985">
        <v>2</v>
      </c>
      <c r="K15985" s="16">
        <f t="shared" si="810"/>
        <v>310300</v>
      </c>
      <c r="L15985" s="16">
        <f t="shared" si="812"/>
        <v>326631.57894736843</v>
      </c>
      <c r="M15985" s="16">
        <f t="shared" si="811"/>
        <v>371172.24880382774</v>
      </c>
      <c r="N15985" t="e">
        <f>INDEX(XML!$A$2:$R$782,MATCH(C15985,XML!$D$2:$D$737,0),2)</f>
        <v>#N/A</v>
      </c>
    </row>
    <row r="15986" spans="1:14" ht="45" x14ac:dyDescent="0.2">
      <c r="A15986">
        <v>60179</v>
      </c>
      <c r="B15986" t="s">
        <v>21206</v>
      </c>
      <c r="C15986" s="15" t="s">
        <v>21207</v>
      </c>
      <c r="D15986" s="15" t="s">
        <v>21208</v>
      </c>
      <c r="E15986">
        <v>279500</v>
      </c>
      <c r="F15986">
        <v>289552</v>
      </c>
      <c r="H15986">
        <v>3</v>
      </c>
      <c r="K15986" s="16">
        <f t="shared" si="810"/>
        <v>299065</v>
      </c>
      <c r="L15986" s="16">
        <f t="shared" si="812"/>
        <v>314805.26315789472</v>
      </c>
      <c r="M15986" s="16">
        <f t="shared" si="811"/>
        <v>357733.25358851673</v>
      </c>
      <c r="N15986" t="e">
        <f>INDEX(XML!$A$2:$R$782,MATCH(C15986,XML!$D$2:$D$737,0),2)</f>
        <v>#N/A</v>
      </c>
    </row>
    <row r="15987" spans="1:14" ht="45" x14ac:dyDescent="0.2">
      <c r="A15987">
        <v>63311</v>
      </c>
      <c r="B15987" t="s">
        <v>21209</v>
      </c>
      <c r="C15987" s="15" t="s">
        <v>21210</v>
      </c>
      <c r="D15987" s="15" t="s">
        <v>21211</v>
      </c>
      <c r="E15987">
        <v>181629</v>
      </c>
      <c r="F15987">
        <v>201810</v>
      </c>
      <c r="H15987">
        <v>1</v>
      </c>
      <c r="K15987" s="16">
        <f t="shared" si="810"/>
        <v>194343.03</v>
      </c>
      <c r="L15987" s="16">
        <f t="shared" si="812"/>
        <v>204571.61052631578</v>
      </c>
      <c r="M15987" s="16">
        <f t="shared" si="811"/>
        <v>232467.73923444978</v>
      </c>
      <c r="N15987" t="e">
        <f>INDEX(XML!$A$2:$R$782,MATCH(C15987,XML!$D$2:$D$737,0),2)</f>
        <v>#N/A</v>
      </c>
    </row>
    <row r="15988" spans="1:14" ht="45" x14ac:dyDescent="0.2">
      <c r="A15988">
        <v>60183</v>
      </c>
      <c r="B15988" t="s">
        <v>19416</v>
      </c>
      <c r="C15988" s="15" t="s">
        <v>19438</v>
      </c>
      <c r="D15988" s="15" t="s">
        <v>19439</v>
      </c>
      <c r="E15988">
        <v>408000</v>
      </c>
      <c r="F15988">
        <v>607000</v>
      </c>
      <c r="H15988">
        <v>13</v>
      </c>
      <c r="K15988" s="16">
        <f t="shared" si="810"/>
        <v>436560</v>
      </c>
      <c r="L15988" s="16">
        <f t="shared" si="812"/>
        <v>459536.84210526315</v>
      </c>
      <c r="M15988" s="16">
        <f t="shared" si="811"/>
        <v>522200.95693779906</v>
      </c>
      <c r="N15988" t="e">
        <f>INDEX(XML!$A$2:$R$782,MATCH(C15988,XML!$D$2:$D$737,0),2)</f>
        <v>#N/A</v>
      </c>
    </row>
    <row r="15989" spans="1:14" ht="45" x14ac:dyDescent="0.2">
      <c r="A15989">
        <v>61230</v>
      </c>
      <c r="B15989" t="s">
        <v>28853</v>
      </c>
      <c r="C15989" s="15" t="s">
        <v>28854</v>
      </c>
      <c r="D15989" s="15" t="s">
        <v>28855</v>
      </c>
      <c r="E15989">
        <v>9999999</v>
      </c>
      <c r="F15989">
        <v>9999999</v>
      </c>
      <c r="H15989">
        <v>1</v>
      </c>
      <c r="K15989" s="16">
        <f t="shared" si="810"/>
        <v>10699998.93</v>
      </c>
      <c r="L15989" s="16">
        <f t="shared" si="812"/>
        <v>11263156.768421052</v>
      </c>
      <c r="M15989" s="16">
        <f t="shared" si="811"/>
        <v>12799041.78229665</v>
      </c>
      <c r="N15989" t="e">
        <f>INDEX(XML!$A$2:$R$782,MATCH(C15989,XML!$D$2:$D$737,0),2)</f>
        <v>#N/A</v>
      </c>
    </row>
    <row r="15990" spans="1:14" ht="45" x14ac:dyDescent="0.2">
      <c r="A15990">
        <v>61141</v>
      </c>
      <c r="B15990" t="s">
        <v>28856</v>
      </c>
      <c r="C15990" s="15" t="s">
        <v>28857</v>
      </c>
      <c r="D15990" s="15" t="s">
        <v>28858</v>
      </c>
      <c r="E15990">
        <v>61359</v>
      </c>
      <c r="F15990">
        <v>73600</v>
      </c>
      <c r="H15990">
        <v>1</v>
      </c>
      <c r="K15990" s="16">
        <f t="shared" si="810"/>
        <v>65654.13</v>
      </c>
      <c r="L15990" s="16">
        <f t="shared" si="812"/>
        <v>69109.610526315795</v>
      </c>
      <c r="M15990" s="16">
        <f t="shared" si="811"/>
        <v>78533.648325358852</v>
      </c>
      <c r="N15990" t="e">
        <f>INDEX(XML!$A$2:$R$782,MATCH(C15990,XML!$D$2:$D$737,0),2)</f>
        <v>#N/A</v>
      </c>
    </row>
    <row r="15991" spans="1:14" ht="45" x14ac:dyDescent="0.2">
      <c r="A15991">
        <v>65124</v>
      </c>
      <c r="B15991" t="s">
        <v>28886</v>
      </c>
      <c r="C15991" s="15" t="s">
        <v>28887</v>
      </c>
      <c r="D15991" s="15" t="s">
        <v>28888</v>
      </c>
      <c r="E15991">
        <v>88880</v>
      </c>
      <c r="F15991">
        <v>98756</v>
      </c>
      <c r="K15991" s="16">
        <f t="shared" si="810"/>
        <v>95101.6</v>
      </c>
      <c r="L15991" s="16">
        <f t="shared" si="812"/>
        <v>100106.94736842105</v>
      </c>
      <c r="M15991" s="16">
        <f t="shared" si="811"/>
        <v>113757.89473684211</v>
      </c>
      <c r="N15991" t="e">
        <f>INDEX(XML!$A$2:$R$782,MATCH(C15991,XML!$D$2:$D$737,0),2)</f>
        <v>#N/A</v>
      </c>
    </row>
    <row r="15992" spans="1:14" ht="78.75" x14ac:dyDescent="0.2">
      <c r="A15992">
        <v>64878</v>
      </c>
      <c r="B15992" t="s">
        <v>22337</v>
      </c>
      <c r="C15992" s="15" t="s">
        <v>22338</v>
      </c>
      <c r="D15992" s="15" t="s">
        <v>22339</v>
      </c>
      <c r="E15992">
        <v>50136</v>
      </c>
      <c r="F15992">
        <v>66848</v>
      </c>
      <c r="H15992">
        <v>1</v>
      </c>
      <c r="K15992" s="16">
        <f t="shared" si="810"/>
        <v>53645.520000000004</v>
      </c>
      <c r="L15992" s="16">
        <f t="shared" si="812"/>
        <v>56468.968421052632</v>
      </c>
      <c r="M15992" s="16">
        <f t="shared" si="811"/>
        <v>64169.282296650716</v>
      </c>
      <c r="N15992" t="e">
        <f>INDEX(XML!$A$2:$R$782,MATCH(C15992,XML!$D$2:$D$737,0),2)</f>
        <v>#N/A</v>
      </c>
    </row>
    <row r="15993" spans="1:14" ht="67.5" x14ac:dyDescent="0.2">
      <c r="A15993">
        <v>64553</v>
      </c>
      <c r="B15993" t="s">
        <v>28895</v>
      </c>
      <c r="C15993" s="15" t="s">
        <v>28896</v>
      </c>
      <c r="D15993" s="15" t="s">
        <v>28897</v>
      </c>
      <c r="E15993">
        <v>78047</v>
      </c>
      <c r="F15993">
        <v>101360</v>
      </c>
      <c r="H15993">
        <v>1</v>
      </c>
      <c r="K15993" s="16">
        <f t="shared" si="810"/>
        <v>83510.290000000008</v>
      </c>
      <c r="L15993" s="16">
        <f t="shared" si="812"/>
        <v>87905.568421052638</v>
      </c>
      <c r="M15993" s="16">
        <f t="shared" si="811"/>
        <v>99892.691387559811</v>
      </c>
      <c r="N15993" t="e">
        <f>INDEX(XML!$A$2:$R$782,MATCH(C15993,XML!$D$2:$D$737,0),2)</f>
        <v>#N/A</v>
      </c>
    </row>
    <row r="15994" spans="1:14" ht="45" x14ac:dyDescent="0.2">
      <c r="A15994">
        <v>68589</v>
      </c>
      <c r="B15994" t="s">
        <v>28862</v>
      </c>
      <c r="C15994" s="15" t="s">
        <v>28863</v>
      </c>
      <c r="D15994" s="15" t="s">
        <v>28864</v>
      </c>
      <c r="E15994">
        <v>12200</v>
      </c>
      <c r="F15994">
        <v>14679</v>
      </c>
      <c r="H15994">
        <v>1</v>
      </c>
      <c r="K15994" s="16">
        <f t="shared" ref="K15994:K16057" si="813">IF(E15994&gt;49999,E15994+E15994*0.07,IF(E15994&lt;=49999,E15994+E15994*0.12))</f>
        <v>13664</v>
      </c>
      <c r="L15994" s="16">
        <f t="shared" si="812"/>
        <v>14383.157894736842</v>
      </c>
      <c r="M15994" s="16">
        <f t="shared" ref="M15994:M16057" si="814">IF(COUNTIF(C15994,"*Dahua*"),F15994-10,L15994*100/88)</f>
        <v>16344.497607655503</v>
      </c>
      <c r="N15994" t="e">
        <f>INDEX(XML!$A$2:$R$782,MATCH(C15994,XML!$D$2:$D$737,0),2)</f>
        <v>#N/A</v>
      </c>
    </row>
    <row r="15995" spans="1:14" ht="56.25" x14ac:dyDescent="0.2">
      <c r="A15995">
        <v>68587</v>
      </c>
      <c r="B15995" t="s">
        <v>28859</v>
      </c>
      <c r="C15995" s="15" t="s">
        <v>28860</v>
      </c>
      <c r="D15995" s="15" t="s">
        <v>28861</v>
      </c>
      <c r="E15995">
        <v>54974</v>
      </c>
      <c r="F15995">
        <v>73299</v>
      </c>
      <c r="H15995">
        <v>1</v>
      </c>
      <c r="K15995" s="16">
        <f t="shared" si="813"/>
        <v>58822.18</v>
      </c>
      <c r="L15995" s="16">
        <f t="shared" si="812"/>
        <v>61918.084210526315</v>
      </c>
      <c r="M15995" s="16">
        <f t="shared" si="814"/>
        <v>70361.459330143538</v>
      </c>
      <c r="N15995" t="e">
        <f>INDEX(XML!$A$2:$R$782,MATCH(C15995,XML!$D$2:$D$737,0),2)</f>
        <v>#N/A</v>
      </c>
    </row>
    <row r="15996" spans="1:14" ht="45" x14ac:dyDescent="0.2">
      <c r="A15996">
        <v>68588</v>
      </c>
      <c r="B15996" t="s">
        <v>25730</v>
      </c>
      <c r="C15996" s="15" t="s">
        <v>25731</v>
      </c>
      <c r="D15996" s="15" t="s">
        <v>25732</v>
      </c>
      <c r="E15996">
        <v>5078</v>
      </c>
      <c r="F15996">
        <v>6771</v>
      </c>
      <c r="K15996" s="16">
        <f t="shared" si="813"/>
        <v>5687.36</v>
      </c>
      <c r="L15996" s="16">
        <f t="shared" si="812"/>
        <v>5986.6947368421052</v>
      </c>
      <c r="M15996" s="16">
        <f t="shared" si="814"/>
        <v>6803.0622009569379</v>
      </c>
      <c r="N15996" t="e">
        <f>INDEX(XML!$A$2:$R$782,MATCH(C15996,XML!$D$2:$D$737,0),2)</f>
        <v>#N/A</v>
      </c>
    </row>
    <row r="15997" spans="1:14" ht="67.5" x14ac:dyDescent="0.2">
      <c r="A15997">
        <v>61643</v>
      </c>
      <c r="B15997" t="s">
        <v>19488</v>
      </c>
      <c r="C15997" s="15" t="s">
        <v>19489</v>
      </c>
      <c r="D15997" s="15" t="s">
        <v>19490</v>
      </c>
      <c r="E15997">
        <v>66004</v>
      </c>
      <c r="F15997">
        <v>79206</v>
      </c>
      <c r="H15997">
        <v>1</v>
      </c>
      <c r="K15997" s="16">
        <f t="shared" si="813"/>
        <v>70624.28</v>
      </c>
      <c r="L15997" s="16">
        <f t="shared" si="812"/>
        <v>74341.347368421048</v>
      </c>
      <c r="M15997" s="16">
        <f t="shared" si="814"/>
        <v>84478.803827751195</v>
      </c>
      <c r="N15997" t="e">
        <f>INDEX(XML!$A$2:$R$782,MATCH(C15997,XML!$D$2:$D$737,0),2)</f>
        <v>#N/A</v>
      </c>
    </row>
    <row r="15998" spans="1:14" ht="22.5" x14ac:dyDescent="0.2">
      <c r="A15998">
        <v>64558</v>
      </c>
      <c r="B15998" t="s">
        <v>28892</v>
      </c>
      <c r="C15998" s="15" t="s">
        <v>28893</v>
      </c>
      <c r="D15998" s="15" t="s">
        <v>28894</v>
      </c>
      <c r="E15998">
        <v>19699</v>
      </c>
      <c r="F15998">
        <v>26265</v>
      </c>
      <c r="H15998">
        <v>1</v>
      </c>
      <c r="K15998" s="16">
        <f t="shared" si="813"/>
        <v>22062.880000000001</v>
      </c>
      <c r="L15998" s="16">
        <f t="shared" si="812"/>
        <v>23224.084210526315</v>
      </c>
      <c r="M15998" s="16">
        <f t="shared" si="814"/>
        <v>26391.004784688994</v>
      </c>
      <c r="N15998" t="e">
        <f>INDEX(XML!$A$2:$R$782,MATCH(C15998,XML!$D$2:$D$737,0),2)</f>
        <v>#N/A</v>
      </c>
    </row>
    <row r="15999" spans="1:14" ht="56.25" x14ac:dyDescent="0.2">
      <c r="A15999">
        <v>70209</v>
      </c>
      <c r="B15999" t="s">
        <v>28871</v>
      </c>
      <c r="C15999" s="15" t="s">
        <v>28872</v>
      </c>
      <c r="D15999" s="15" t="s">
        <v>28873</v>
      </c>
      <c r="E15999">
        <v>43698</v>
      </c>
      <c r="F15999">
        <v>48553</v>
      </c>
      <c r="H15999">
        <v>4</v>
      </c>
      <c r="K15999" s="16">
        <f t="shared" si="813"/>
        <v>48941.760000000002</v>
      </c>
      <c r="L15999" s="16">
        <f t="shared" si="812"/>
        <v>51517.642105263156</v>
      </c>
      <c r="M15999" s="16">
        <f t="shared" si="814"/>
        <v>58542.775119617225</v>
      </c>
      <c r="N15999" t="e">
        <f>INDEX(XML!$A$2:$R$782,MATCH(C15999,XML!$D$2:$D$737,0),2)</f>
        <v>#N/A</v>
      </c>
    </row>
    <row r="16000" spans="1:14" ht="33.75" x14ac:dyDescent="0.2">
      <c r="A16000">
        <v>64559</v>
      </c>
      <c r="B16000" t="s">
        <v>22300</v>
      </c>
      <c r="C16000" s="15" t="s">
        <v>22301</v>
      </c>
      <c r="D16000" s="15" t="s">
        <v>22302</v>
      </c>
      <c r="E16000">
        <v>7200</v>
      </c>
      <c r="F16000">
        <v>7963</v>
      </c>
      <c r="K16000" s="16">
        <f t="shared" si="813"/>
        <v>8064</v>
      </c>
      <c r="L16000" s="16">
        <f t="shared" si="812"/>
        <v>8488.4210526315783</v>
      </c>
      <c r="M16000" s="16">
        <f t="shared" si="814"/>
        <v>9645.9330143540665</v>
      </c>
      <c r="N16000" t="e">
        <f>INDEX(XML!$A$2:$R$782,MATCH(C16000,XML!$D$2:$D$737,0),2)</f>
        <v>#N/A</v>
      </c>
    </row>
    <row r="16001" spans="1:14" ht="33.75" x14ac:dyDescent="0.2">
      <c r="A16001">
        <v>60616</v>
      </c>
      <c r="B16001" t="s">
        <v>17705</v>
      </c>
      <c r="C16001" s="15" t="s">
        <v>17706</v>
      </c>
      <c r="D16001" s="15" t="s">
        <v>17707</v>
      </c>
      <c r="E16001">
        <v>2924</v>
      </c>
      <c r="F16001">
        <v>3970</v>
      </c>
      <c r="H16001">
        <v>2</v>
      </c>
      <c r="K16001" s="16">
        <f t="shared" si="813"/>
        <v>3274.88</v>
      </c>
      <c r="L16001" s="16">
        <f t="shared" si="812"/>
        <v>3447.242105263158</v>
      </c>
      <c r="M16001" s="16">
        <f t="shared" si="814"/>
        <v>3917.3205741626793</v>
      </c>
      <c r="N16001" t="e">
        <f>INDEX(XML!$A$2:$R$782,MATCH(C16001,XML!$D$2:$D$737,0),2)</f>
        <v>#N/A</v>
      </c>
    </row>
    <row r="16002" spans="1:14" ht="33.75" x14ac:dyDescent="0.2">
      <c r="A16002">
        <v>65127</v>
      </c>
      <c r="B16002" t="s">
        <v>28959</v>
      </c>
      <c r="C16002" s="15" t="s">
        <v>28960</v>
      </c>
      <c r="D16002" s="15" t="s">
        <v>28961</v>
      </c>
      <c r="E16002">
        <v>22003</v>
      </c>
      <c r="F16002">
        <v>29337</v>
      </c>
      <c r="H16002">
        <v>6</v>
      </c>
      <c r="K16002" s="16">
        <f t="shared" si="813"/>
        <v>24643.360000000001</v>
      </c>
      <c r="L16002" s="16">
        <f t="shared" si="812"/>
        <v>25940.378947368423</v>
      </c>
      <c r="M16002" s="16">
        <f t="shared" si="814"/>
        <v>29477.703349282299</v>
      </c>
      <c r="N16002" t="e">
        <f>INDEX(XML!$A$2:$R$782,MATCH(C16002,XML!$D$2:$D$737,0),2)</f>
        <v>#N/A</v>
      </c>
    </row>
    <row r="16003" spans="1:14" ht="33.75" x14ac:dyDescent="0.2">
      <c r="A16003">
        <v>66374</v>
      </c>
      <c r="B16003" t="s">
        <v>28889</v>
      </c>
      <c r="C16003" s="15" t="s">
        <v>28890</v>
      </c>
      <c r="D16003" s="15" t="s">
        <v>28891</v>
      </c>
      <c r="E16003">
        <v>7776</v>
      </c>
      <c r="F16003">
        <v>10368</v>
      </c>
      <c r="H16003">
        <v>1</v>
      </c>
      <c r="K16003" s="16">
        <f t="shared" si="813"/>
        <v>8709.1200000000008</v>
      </c>
      <c r="L16003" s="16">
        <f t="shared" si="812"/>
        <v>9167.4947368421072</v>
      </c>
      <c r="M16003" s="16">
        <f t="shared" si="814"/>
        <v>10417.607655502394</v>
      </c>
      <c r="N16003" t="e">
        <f>INDEX(XML!$A$2:$R$782,MATCH(C16003,XML!$D$2:$D$737,0),2)</f>
        <v>#N/A</v>
      </c>
    </row>
    <row r="16004" spans="1:14" ht="33.75" x14ac:dyDescent="0.2">
      <c r="A16004">
        <v>62882</v>
      </c>
      <c r="B16004" t="s">
        <v>21203</v>
      </c>
      <c r="C16004" s="15" t="s">
        <v>21204</v>
      </c>
      <c r="D16004" s="15" t="s">
        <v>21205</v>
      </c>
      <c r="E16004">
        <v>24472</v>
      </c>
      <c r="F16004">
        <v>31811</v>
      </c>
      <c r="H16004">
        <v>1</v>
      </c>
      <c r="K16004" s="16">
        <f t="shared" si="813"/>
        <v>27408.639999999999</v>
      </c>
      <c r="L16004" s="16">
        <f t="shared" si="812"/>
        <v>28851.200000000001</v>
      </c>
      <c r="M16004" s="16">
        <f t="shared" si="814"/>
        <v>32785.454545454544</v>
      </c>
      <c r="N16004" t="e">
        <f>INDEX(XML!$A$2:$R$782,MATCH(C16004,XML!$D$2:$D$737,0),2)</f>
        <v>#N/A</v>
      </c>
    </row>
    <row r="16005" spans="1:14" ht="33.75" x14ac:dyDescent="0.2">
      <c r="A16005">
        <v>65352</v>
      </c>
      <c r="B16005" t="s">
        <v>23323</v>
      </c>
      <c r="C16005" s="15" t="s">
        <v>23324</v>
      </c>
      <c r="D16005" s="15" t="s">
        <v>23325</v>
      </c>
      <c r="E16005">
        <v>7500</v>
      </c>
      <c r="F16005">
        <v>11000</v>
      </c>
      <c r="K16005" s="16">
        <f t="shared" si="813"/>
        <v>8400</v>
      </c>
      <c r="L16005" s="16">
        <f t="shared" ref="L16005:L16068" si="815">K16005*100/95</f>
        <v>8842.105263157895</v>
      </c>
      <c r="M16005" s="16">
        <f t="shared" si="814"/>
        <v>10047.846889952154</v>
      </c>
      <c r="N16005" t="e">
        <f>INDEX(XML!$A$2:$R$782,MATCH(C16005,XML!$D$2:$D$737,0),2)</f>
        <v>#N/A</v>
      </c>
    </row>
    <row r="16006" spans="1:14" ht="33.75" x14ac:dyDescent="0.2">
      <c r="A16006">
        <v>65128</v>
      </c>
      <c r="B16006" t="s">
        <v>27167</v>
      </c>
      <c r="C16006" s="15" t="s">
        <v>27168</v>
      </c>
      <c r="D16006" s="15" t="s">
        <v>27169</v>
      </c>
      <c r="E16006">
        <v>7913</v>
      </c>
      <c r="F16006">
        <v>8792</v>
      </c>
      <c r="H16006">
        <v>2</v>
      </c>
      <c r="K16006" s="16">
        <f t="shared" si="813"/>
        <v>8862.56</v>
      </c>
      <c r="L16006" s="16">
        <f t="shared" si="815"/>
        <v>9329.0105263157893</v>
      </c>
      <c r="M16006" s="16">
        <f t="shared" si="814"/>
        <v>10601.14832535885</v>
      </c>
      <c r="N16006" t="e">
        <f>INDEX(XML!$A$2:$R$782,MATCH(C16006,XML!$D$2:$D$737,0),2)</f>
        <v>#N/A</v>
      </c>
    </row>
    <row r="16007" spans="1:14" ht="45" x14ac:dyDescent="0.2">
      <c r="A16007">
        <v>65726</v>
      </c>
      <c r="B16007" t="s">
        <v>23165</v>
      </c>
      <c r="C16007" s="15" t="s">
        <v>23166</v>
      </c>
      <c r="D16007" s="15" t="s">
        <v>23167</v>
      </c>
      <c r="E16007">
        <v>36267</v>
      </c>
      <c r="F16007">
        <v>75556</v>
      </c>
      <c r="H16007">
        <v>1</v>
      </c>
      <c r="K16007" s="16">
        <f t="shared" si="813"/>
        <v>40619.040000000001</v>
      </c>
      <c r="L16007" s="16">
        <f t="shared" si="815"/>
        <v>42756.884210526317</v>
      </c>
      <c r="M16007" s="16">
        <f t="shared" si="814"/>
        <v>48587.368421052633</v>
      </c>
      <c r="N16007" t="e">
        <f>INDEX(XML!$A$2:$R$782,MATCH(C16007,XML!$D$2:$D$737,0),2)</f>
        <v>#N/A</v>
      </c>
    </row>
    <row r="16008" spans="1:14" ht="33.75" x14ac:dyDescent="0.2">
      <c r="A16008">
        <v>61052</v>
      </c>
      <c r="B16008" t="s">
        <v>20405</v>
      </c>
      <c r="C16008" s="15" t="s">
        <v>20406</v>
      </c>
      <c r="D16008" s="15" t="s">
        <v>20407</v>
      </c>
      <c r="E16008">
        <v>20063</v>
      </c>
      <c r="F16008">
        <v>25588</v>
      </c>
      <c r="H16008">
        <v>4</v>
      </c>
      <c r="K16008" s="16">
        <f t="shared" si="813"/>
        <v>22470.560000000001</v>
      </c>
      <c r="L16008" s="16">
        <f t="shared" si="815"/>
        <v>23653.221052631579</v>
      </c>
      <c r="M16008" s="16">
        <f t="shared" si="814"/>
        <v>26878.660287081337</v>
      </c>
      <c r="N16008" t="e">
        <f>INDEX(XML!$A$2:$R$782,MATCH(C16008,XML!$D$2:$D$737,0),2)</f>
        <v>#N/A</v>
      </c>
    </row>
    <row r="16009" spans="1:14" ht="33.75" x14ac:dyDescent="0.2">
      <c r="A16009">
        <v>61880</v>
      </c>
      <c r="B16009" t="s">
        <v>22541</v>
      </c>
      <c r="C16009" s="15" t="s">
        <v>22542</v>
      </c>
      <c r="D16009" s="15" t="s">
        <v>22543</v>
      </c>
      <c r="E16009">
        <v>21818</v>
      </c>
      <c r="F16009">
        <v>29091</v>
      </c>
      <c r="H16009">
        <v>1</v>
      </c>
      <c r="K16009" s="16">
        <f t="shared" si="813"/>
        <v>24436.16</v>
      </c>
      <c r="L16009" s="16">
        <f t="shared" si="815"/>
        <v>25722.273684210526</v>
      </c>
      <c r="M16009" s="16">
        <f t="shared" si="814"/>
        <v>29229.856459330142</v>
      </c>
      <c r="N16009" t="e">
        <f>INDEX(XML!$A$2:$R$782,MATCH(C16009,XML!$D$2:$D$737,0),2)</f>
        <v>#N/A</v>
      </c>
    </row>
    <row r="16010" spans="1:14" ht="33.75" x14ac:dyDescent="0.2">
      <c r="A16010">
        <v>65125</v>
      </c>
      <c r="B16010" t="s">
        <v>28883</v>
      </c>
      <c r="C16010" s="15" t="s">
        <v>28884</v>
      </c>
      <c r="D16010" s="15" t="s">
        <v>28885</v>
      </c>
      <c r="E16010">
        <v>14296</v>
      </c>
      <c r="F16010">
        <v>19061</v>
      </c>
      <c r="H16010">
        <v>1</v>
      </c>
      <c r="K16010" s="16">
        <f t="shared" si="813"/>
        <v>16011.52</v>
      </c>
      <c r="L16010" s="16">
        <f t="shared" si="815"/>
        <v>16854.231578947369</v>
      </c>
      <c r="M16010" s="16">
        <f t="shared" si="814"/>
        <v>19152.535885167465</v>
      </c>
      <c r="N16010" t="e">
        <f>INDEX(XML!$A$2:$R$782,MATCH(C16010,XML!$D$2:$D$737,0),2)</f>
        <v>#N/A</v>
      </c>
    </row>
    <row r="16011" spans="1:14" ht="33.75" x14ac:dyDescent="0.2">
      <c r="A16011">
        <v>61640</v>
      </c>
      <c r="B16011" t="s">
        <v>28850</v>
      </c>
      <c r="C16011" s="15" t="s">
        <v>28851</v>
      </c>
      <c r="D16011" s="15" t="s">
        <v>28852</v>
      </c>
      <c r="E16011">
        <v>139910</v>
      </c>
      <c r="F16011">
        <v>150000</v>
      </c>
      <c r="K16011" s="16">
        <f t="shared" si="813"/>
        <v>149703.70000000001</v>
      </c>
      <c r="L16011" s="16">
        <f t="shared" si="815"/>
        <v>157582.84210526317</v>
      </c>
      <c r="M16011" s="16">
        <f t="shared" si="814"/>
        <v>179071.41148325361</v>
      </c>
      <c r="N16011" t="e">
        <f>INDEX(XML!$A$2:$R$782,MATCH(C16011,XML!$D$2:$D$737,0),2)</f>
        <v>#N/A</v>
      </c>
    </row>
    <row r="16012" spans="1:14" ht="33.75" x14ac:dyDescent="0.2">
      <c r="A16012">
        <v>62114</v>
      </c>
      <c r="B16012" t="s">
        <v>28868</v>
      </c>
      <c r="C16012" s="15" t="s">
        <v>28869</v>
      </c>
      <c r="D16012" s="15" t="s">
        <v>28870</v>
      </c>
      <c r="E16012">
        <v>74000</v>
      </c>
      <c r="F16012">
        <v>102200</v>
      </c>
      <c r="H16012">
        <v>1</v>
      </c>
      <c r="K16012" s="16">
        <f t="shared" si="813"/>
        <v>79180</v>
      </c>
      <c r="L16012" s="16">
        <f t="shared" si="815"/>
        <v>83347.368421052626</v>
      </c>
      <c r="M16012" s="16">
        <f t="shared" si="814"/>
        <v>94712.918660287076</v>
      </c>
      <c r="N16012" t="e">
        <f>INDEX(XML!$A$2:$R$782,MATCH(C16012,XML!$D$2:$D$737,0),2)</f>
        <v>#N/A</v>
      </c>
    </row>
    <row r="16013" spans="1:14" ht="33.75" x14ac:dyDescent="0.2">
      <c r="A16013">
        <v>68590</v>
      </c>
      <c r="B16013" t="s">
        <v>28865</v>
      </c>
      <c r="C16013" s="15" t="s">
        <v>28866</v>
      </c>
      <c r="D16013" s="15" t="s">
        <v>28867</v>
      </c>
      <c r="E16013">
        <v>59925</v>
      </c>
      <c r="F16013">
        <v>79900</v>
      </c>
      <c r="K16013" s="16">
        <f t="shared" si="813"/>
        <v>64119.75</v>
      </c>
      <c r="L16013" s="16">
        <f t="shared" si="815"/>
        <v>67494.473684210519</v>
      </c>
      <c r="M16013" s="16">
        <f t="shared" si="814"/>
        <v>76698.26555023923</v>
      </c>
      <c r="N16013" t="e">
        <f>INDEX(XML!$A$2:$R$782,MATCH(C16013,XML!$D$2:$D$737,0),2)</f>
        <v>#N/A</v>
      </c>
    </row>
    <row r="16014" spans="1:14" ht="33.75" x14ac:dyDescent="0.2">
      <c r="A16014">
        <v>65122</v>
      </c>
      <c r="B16014" t="s">
        <v>23162</v>
      </c>
      <c r="C16014" s="15" t="s">
        <v>23163</v>
      </c>
      <c r="D16014" s="15" t="s">
        <v>23164</v>
      </c>
      <c r="E16014">
        <v>29991</v>
      </c>
      <c r="F16014">
        <v>39988</v>
      </c>
      <c r="H16014">
        <v>1</v>
      </c>
      <c r="K16014" s="16">
        <f t="shared" si="813"/>
        <v>33589.919999999998</v>
      </c>
      <c r="L16014" s="16">
        <f t="shared" si="815"/>
        <v>35357.810526315792</v>
      </c>
      <c r="M16014" s="16">
        <f t="shared" si="814"/>
        <v>40179.330143540676</v>
      </c>
      <c r="N16014" t="e">
        <f>INDEX(XML!$A$2:$R$782,MATCH(C16014,XML!$D$2:$D$737,0),2)</f>
        <v>#N/A</v>
      </c>
    </row>
    <row r="16015" spans="1:14" ht="33.75" x14ac:dyDescent="0.2">
      <c r="A16015">
        <v>65526</v>
      </c>
      <c r="B16015" t="s">
        <v>28880</v>
      </c>
      <c r="C16015" s="15" t="s">
        <v>28881</v>
      </c>
      <c r="D16015" s="15" t="s">
        <v>28882</v>
      </c>
      <c r="E16015">
        <v>29974</v>
      </c>
      <c r="F16015">
        <v>33304</v>
      </c>
      <c r="H16015">
        <v>1</v>
      </c>
      <c r="K16015" s="16">
        <f t="shared" si="813"/>
        <v>33570.879999999997</v>
      </c>
      <c r="L16015" s="16">
        <f t="shared" si="815"/>
        <v>35337.768421052628</v>
      </c>
      <c r="M16015" s="16">
        <f t="shared" si="814"/>
        <v>40156.555023923444</v>
      </c>
      <c r="N16015" t="e">
        <f>INDEX(XML!$A$2:$R$782,MATCH(C16015,XML!$D$2:$D$737,0),2)</f>
        <v>#N/A</v>
      </c>
    </row>
    <row r="16016" spans="1:14" ht="33.75" x14ac:dyDescent="0.2">
      <c r="A16016">
        <v>71900</v>
      </c>
      <c r="B16016" t="s">
        <v>32545</v>
      </c>
      <c r="C16016" s="15" t="s">
        <v>32546</v>
      </c>
      <c r="D16016" s="15" t="s">
        <v>32547</v>
      </c>
      <c r="E16016">
        <v>2200</v>
      </c>
      <c r="F16016">
        <v>2500</v>
      </c>
      <c r="H16016">
        <v>11</v>
      </c>
      <c r="K16016" s="16">
        <f t="shared" si="813"/>
        <v>2464</v>
      </c>
      <c r="L16016" s="16">
        <f t="shared" si="815"/>
        <v>2593.6842105263158</v>
      </c>
      <c r="M16016" s="16">
        <f t="shared" si="814"/>
        <v>2947.3684210526317</v>
      </c>
      <c r="N16016" t="e">
        <f>INDEX(XML!$A$2:$R$782,MATCH(C16016,XML!$D$2:$D$737,0),2)</f>
        <v>#N/A</v>
      </c>
    </row>
    <row r="16017" spans="1:14" ht="33.75" x14ac:dyDescent="0.2">
      <c r="A16017">
        <v>65724</v>
      </c>
      <c r="B16017" t="s">
        <v>33144</v>
      </c>
      <c r="C16017" s="15" t="s">
        <v>33145</v>
      </c>
      <c r="D16017" s="15" t="s">
        <v>33146</v>
      </c>
      <c r="E16017">
        <v>15600</v>
      </c>
      <c r="F16017">
        <v>22900</v>
      </c>
      <c r="K16017" s="16">
        <f t="shared" si="813"/>
        <v>17472</v>
      </c>
      <c r="L16017" s="16">
        <f t="shared" si="815"/>
        <v>18391.57894736842</v>
      </c>
      <c r="M16017" s="16">
        <f t="shared" si="814"/>
        <v>20899.521531100476</v>
      </c>
      <c r="N16017" t="e">
        <f>INDEX(XML!$A$2:$R$782,MATCH(C16017,XML!$D$2:$D$737,0),2)</f>
        <v>#N/A</v>
      </c>
    </row>
    <row r="16018" spans="1:14" ht="45" x14ac:dyDescent="0.2">
      <c r="A16018">
        <v>60182</v>
      </c>
      <c r="B16018" t="s">
        <v>31274</v>
      </c>
      <c r="C16018" s="15" t="s">
        <v>31275</v>
      </c>
      <c r="D16018" s="15" t="s">
        <v>31276</v>
      </c>
      <c r="E16018">
        <v>276000</v>
      </c>
      <c r="F16018">
        <v>359000</v>
      </c>
      <c r="H16018">
        <v>14</v>
      </c>
      <c r="K16018" s="16">
        <f t="shared" si="813"/>
        <v>295320</v>
      </c>
      <c r="L16018" s="16">
        <f t="shared" si="815"/>
        <v>310863.15789473685</v>
      </c>
      <c r="M16018" s="16">
        <f t="shared" si="814"/>
        <v>353253.58851674641</v>
      </c>
      <c r="N16018" t="e">
        <f>INDEX(XML!$A$2:$R$782,MATCH(C16018,XML!$D$2:$D$737,0),2)</f>
        <v>#N/A</v>
      </c>
    </row>
    <row r="16019" spans="1:14" ht="33.75" x14ac:dyDescent="0.2">
      <c r="A16019">
        <v>79499</v>
      </c>
      <c r="B16019" t="s">
        <v>48907</v>
      </c>
      <c r="C16019" s="15" t="s">
        <v>48908</v>
      </c>
      <c r="D16019" s="15" t="s">
        <v>48909</v>
      </c>
      <c r="E16019">
        <v>9999999</v>
      </c>
      <c r="F16019">
        <v>9999999</v>
      </c>
      <c r="K16019" s="16">
        <f t="shared" si="813"/>
        <v>10699998.93</v>
      </c>
      <c r="L16019" s="16">
        <f t="shared" si="815"/>
        <v>11263156.768421052</v>
      </c>
      <c r="M16019" s="16">
        <f t="shared" si="814"/>
        <v>12799041.78229665</v>
      </c>
      <c r="N16019" t="e">
        <f>INDEX(XML!$A$2:$R$782,MATCH(C16019,XML!$D$2:$D$737,0),2)</f>
        <v>#N/A</v>
      </c>
    </row>
    <row r="16020" spans="1:14" ht="33.75" x14ac:dyDescent="0.2">
      <c r="A16020">
        <v>83032</v>
      </c>
      <c r="B16020" t="s">
        <v>48910</v>
      </c>
      <c r="C16020" s="15" t="s">
        <v>48911</v>
      </c>
      <c r="D16020" s="15" t="s">
        <v>48912</v>
      </c>
      <c r="E16020">
        <v>9999999</v>
      </c>
      <c r="F16020">
        <v>9999999</v>
      </c>
      <c r="K16020" s="16">
        <f t="shared" si="813"/>
        <v>10699998.93</v>
      </c>
      <c r="L16020" s="16">
        <f t="shared" si="815"/>
        <v>11263156.768421052</v>
      </c>
      <c r="M16020" s="16">
        <f t="shared" si="814"/>
        <v>12799041.78229665</v>
      </c>
      <c r="N16020" t="e">
        <f>INDEX(XML!$A$2:$R$782,MATCH(C16020,XML!$D$2:$D$737,0),2)</f>
        <v>#N/A</v>
      </c>
    </row>
    <row r="16021" spans="1:14" ht="33.75" x14ac:dyDescent="0.2">
      <c r="A16021">
        <v>83031</v>
      </c>
      <c r="B16021" t="s">
        <v>48913</v>
      </c>
      <c r="C16021" s="15" t="s">
        <v>48914</v>
      </c>
      <c r="D16021" s="15" t="s">
        <v>48915</v>
      </c>
      <c r="E16021">
        <v>9999999</v>
      </c>
      <c r="F16021">
        <v>9999999</v>
      </c>
      <c r="K16021" s="16">
        <f t="shared" si="813"/>
        <v>10699998.93</v>
      </c>
      <c r="L16021" s="16">
        <f t="shared" si="815"/>
        <v>11263156.768421052</v>
      </c>
      <c r="M16021" s="16">
        <f t="shared" si="814"/>
        <v>12799041.78229665</v>
      </c>
      <c r="N16021" t="e">
        <f>INDEX(XML!$A$2:$R$782,MATCH(C16021,XML!$D$2:$D$737,0),2)</f>
        <v>#N/A</v>
      </c>
    </row>
    <row r="16022" spans="1:14" ht="45" x14ac:dyDescent="0.2">
      <c r="A16022">
        <v>82867</v>
      </c>
      <c r="B16022" t="s">
        <v>48916</v>
      </c>
      <c r="C16022" s="15" t="s">
        <v>48917</v>
      </c>
      <c r="D16022" s="15" t="s">
        <v>48918</v>
      </c>
      <c r="E16022">
        <v>9999999</v>
      </c>
      <c r="F16022">
        <v>9999999</v>
      </c>
      <c r="K16022" s="16">
        <f t="shared" si="813"/>
        <v>10699998.93</v>
      </c>
      <c r="L16022" s="16">
        <f t="shared" si="815"/>
        <v>11263156.768421052</v>
      </c>
      <c r="M16022" s="16">
        <f t="shared" si="814"/>
        <v>12799041.78229665</v>
      </c>
      <c r="N16022" t="e">
        <f>INDEX(XML!$A$2:$R$782,MATCH(C16022,XML!$D$2:$D$737,0),2)</f>
        <v>#N/A</v>
      </c>
    </row>
    <row r="16023" spans="1:14" ht="45" x14ac:dyDescent="0.2">
      <c r="A16023">
        <v>82862</v>
      </c>
      <c r="B16023" t="s">
        <v>48919</v>
      </c>
      <c r="C16023" s="15" t="s">
        <v>48920</v>
      </c>
      <c r="D16023" s="15" t="s">
        <v>48921</v>
      </c>
      <c r="E16023">
        <v>9999999</v>
      </c>
      <c r="F16023">
        <v>9999999</v>
      </c>
      <c r="K16023" s="16">
        <f t="shared" si="813"/>
        <v>10699998.93</v>
      </c>
      <c r="L16023" s="16">
        <f t="shared" si="815"/>
        <v>11263156.768421052</v>
      </c>
      <c r="M16023" s="16">
        <f t="shared" si="814"/>
        <v>12799041.78229665</v>
      </c>
      <c r="N16023" t="e">
        <f>INDEX(XML!$A$2:$R$782,MATCH(C16023,XML!$D$2:$D$737,0),2)</f>
        <v>#N/A</v>
      </c>
    </row>
    <row r="16024" spans="1:14" ht="45" x14ac:dyDescent="0.2">
      <c r="A16024">
        <v>82752</v>
      </c>
      <c r="B16024" t="s">
        <v>48922</v>
      </c>
      <c r="C16024" s="15" t="s">
        <v>48923</v>
      </c>
      <c r="D16024" s="15" t="s">
        <v>48924</v>
      </c>
      <c r="E16024">
        <v>9999999</v>
      </c>
      <c r="F16024">
        <v>9999999</v>
      </c>
      <c r="K16024" s="16">
        <f t="shared" si="813"/>
        <v>10699998.93</v>
      </c>
      <c r="L16024" s="16">
        <f t="shared" si="815"/>
        <v>11263156.768421052</v>
      </c>
      <c r="M16024" s="16">
        <f t="shared" si="814"/>
        <v>12799041.78229665</v>
      </c>
      <c r="N16024" t="e">
        <f>INDEX(XML!$A$2:$R$782,MATCH(C16024,XML!$D$2:$D$737,0),2)</f>
        <v>#N/A</v>
      </c>
    </row>
    <row r="16025" spans="1:14" ht="45" x14ac:dyDescent="0.2">
      <c r="A16025">
        <v>82574</v>
      </c>
      <c r="B16025" t="s">
        <v>48925</v>
      </c>
      <c r="C16025" s="15" t="s">
        <v>48926</v>
      </c>
      <c r="D16025" s="15" t="s">
        <v>48927</v>
      </c>
      <c r="E16025">
        <v>9999999</v>
      </c>
      <c r="F16025">
        <v>9999999</v>
      </c>
      <c r="K16025" s="16">
        <f t="shared" si="813"/>
        <v>10699998.93</v>
      </c>
      <c r="L16025" s="16">
        <f t="shared" si="815"/>
        <v>11263156.768421052</v>
      </c>
      <c r="M16025" s="16">
        <f t="shared" si="814"/>
        <v>12799041.78229665</v>
      </c>
      <c r="N16025" t="e">
        <f>INDEX(XML!$A$2:$R$782,MATCH(C16025,XML!$D$2:$D$737,0),2)</f>
        <v>#N/A</v>
      </c>
    </row>
    <row r="16026" spans="1:14" ht="45" x14ac:dyDescent="0.2">
      <c r="A16026">
        <v>81934</v>
      </c>
      <c r="B16026" t="s">
        <v>48928</v>
      </c>
      <c r="C16026" s="15" t="s">
        <v>48929</v>
      </c>
      <c r="D16026" s="15" t="s">
        <v>48930</v>
      </c>
      <c r="E16026">
        <v>9999999</v>
      </c>
      <c r="F16026">
        <v>9999999</v>
      </c>
      <c r="H16026">
        <v>1</v>
      </c>
      <c r="K16026" s="16">
        <f t="shared" si="813"/>
        <v>10699998.93</v>
      </c>
      <c r="L16026" s="16">
        <f t="shared" si="815"/>
        <v>11263156.768421052</v>
      </c>
      <c r="M16026" s="16">
        <f t="shared" si="814"/>
        <v>12799041.78229665</v>
      </c>
      <c r="N16026" t="e">
        <f>INDEX(XML!$A$2:$R$782,MATCH(C16026,XML!$D$2:$D$737,0),2)</f>
        <v>#N/A</v>
      </c>
    </row>
    <row r="16027" spans="1:14" ht="33.75" x14ac:dyDescent="0.2">
      <c r="A16027">
        <v>81264</v>
      </c>
      <c r="B16027" t="s">
        <v>48931</v>
      </c>
      <c r="C16027" s="15" t="s">
        <v>48932</v>
      </c>
      <c r="D16027" s="15" t="s">
        <v>48933</v>
      </c>
      <c r="E16027">
        <v>9999999</v>
      </c>
      <c r="F16027">
        <v>9999999</v>
      </c>
      <c r="K16027" s="16">
        <f t="shared" si="813"/>
        <v>10699998.93</v>
      </c>
      <c r="L16027" s="16">
        <f t="shared" si="815"/>
        <v>11263156.768421052</v>
      </c>
      <c r="M16027" s="16">
        <f t="shared" si="814"/>
        <v>12799041.78229665</v>
      </c>
      <c r="N16027" t="e">
        <f>INDEX(XML!$A$2:$R$782,MATCH(C16027,XML!$D$2:$D$737,0),2)</f>
        <v>#N/A</v>
      </c>
    </row>
    <row r="16028" spans="1:14" ht="33.75" x14ac:dyDescent="0.2">
      <c r="A16028">
        <v>68478</v>
      </c>
      <c r="B16028" t="s">
        <v>48934</v>
      </c>
      <c r="C16028" s="15" t="s">
        <v>48935</v>
      </c>
      <c r="D16028" s="15" t="s">
        <v>48936</v>
      </c>
      <c r="E16028">
        <v>9999999</v>
      </c>
      <c r="F16028">
        <v>9999999</v>
      </c>
      <c r="K16028" s="16">
        <f t="shared" si="813"/>
        <v>10699998.93</v>
      </c>
      <c r="L16028" s="16">
        <f t="shared" si="815"/>
        <v>11263156.768421052</v>
      </c>
      <c r="M16028" s="16">
        <f t="shared" si="814"/>
        <v>12799041.78229665</v>
      </c>
      <c r="N16028" t="e">
        <f>INDEX(XML!$A$2:$R$782,MATCH(C16028,XML!$D$2:$D$737,0),2)</f>
        <v>#N/A</v>
      </c>
    </row>
    <row r="16029" spans="1:14" ht="45" x14ac:dyDescent="0.2">
      <c r="A16029">
        <v>70256</v>
      </c>
      <c r="B16029" t="s">
        <v>48937</v>
      </c>
      <c r="C16029" s="15" t="s">
        <v>48938</v>
      </c>
      <c r="D16029" s="15" t="s">
        <v>48939</v>
      </c>
      <c r="E16029">
        <v>9999999</v>
      </c>
      <c r="F16029">
        <v>9999999</v>
      </c>
      <c r="H16029">
        <v>1</v>
      </c>
      <c r="K16029" s="16">
        <f t="shared" si="813"/>
        <v>10699998.93</v>
      </c>
      <c r="L16029" s="16">
        <f t="shared" si="815"/>
        <v>11263156.768421052</v>
      </c>
      <c r="M16029" s="16">
        <f t="shared" si="814"/>
        <v>12799041.78229665</v>
      </c>
      <c r="N16029" t="e">
        <f>INDEX(XML!$A$2:$R$782,MATCH(C16029,XML!$D$2:$D$737,0),2)</f>
        <v>#N/A</v>
      </c>
    </row>
    <row r="16030" spans="1:14" ht="56.25" x14ac:dyDescent="0.2">
      <c r="A16030">
        <v>60650</v>
      </c>
      <c r="B16030" t="s">
        <v>48940</v>
      </c>
      <c r="C16030" s="15" t="s">
        <v>48941</v>
      </c>
      <c r="D16030" s="15" t="s">
        <v>48942</v>
      </c>
      <c r="E16030">
        <v>9999999</v>
      </c>
      <c r="F16030">
        <v>9999999</v>
      </c>
      <c r="K16030" s="16">
        <f t="shared" si="813"/>
        <v>10699998.93</v>
      </c>
      <c r="L16030" s="16">
        <f t="shared" si="815"/>
        <v>11263156.768421052</v>
      </c>
      <c r="M16030" s="16">
        <f t="shared" si="814"/>
        <v>12799041.78229665</v>
      </c>
      <c r="N16030" t="e">
        <f>INDEX(XML!$A$2:$R$782,MATCH(C16030,XML!$D$2:$D$737,0),2)</f>
        <v>#N/A</v>
      </c>
    </row>
    <row r="16031" spans="1:14" ht="56.25" x14ac:dyDescent="0.2">
      <c r="A16031">
        <v>64759</v>
      </c>
      <c r="B16031">
        <v>1070096657</v>
      </c>
      <c r="C16031" s="15" t="s">
        <v>48943</v>
      </c>
      <c r="D16031" s="15" t="s">
        <v>48944</v>
      </c>
      <c r="E16031">
        <v>9999999</v>
      </c>
      <c r="F16031">
        <v>9999999</v>
      </c>
      <c r="K16031" s="16">
        <f t="shared" si="813"/>
        <v>10699998.93</v>
      </c>
      <c r="L16031" s="16">
        <f t="shared" si="815"/>
        <v>11263156.768421052</v>
      </c>
      <c r="M16031" s="16">
        <f t="shared" si="814"/>
        <v>12799041.78229665</v>
      </c>
      <c r="N16031" t="e">
        <f>INDEX(XML!$A$2:$R$782,MATCH(C16031,XML!$D$2:$D$737,0),2)</f>
        <v>#N/A</v>
      </c>
    </row>
    <row r="16032" spans="1:14" ht="33.75" x14ac:dyDescent="0.2">
      <c r="A16032">
        <v>68476</v>
      </c>
      <c r="B16032" t="s">
        <v>48945</v>
      </c>
      <c r="C16032" s="15" t="s">
        <v>48946</v>
      </c>
      <c r="D16032" s="15" t="s">
        <v>48947</v>
      </c>
      <c r="E16032">
        <v>9999999</v>
      </c>
      <c r="F16032">
        <v>9999999</v>
      </c>
      <c r="H16032">
        <v>3</v>
      </c>
      <c r="K16032" s="16">
        <f t="shared" si="813"/>
        <v>10699998.93</v>
      </c>
      <c r="L16032" s="16">
        <f t="shared" si="815"/>
        <v>11263156.768421052</v>
      </c>
      <c r="M16032" s="16">
        <f t="shared" si="814"/>
        <v>12799041.78229665</v>
      </c>
      <c r="N16032" t="e">
        <f>INDEX(XML!$A$2:$R$782,MATCH(C16032,XML!$D$2:$D$737,0),2)</f>
        <v>#N/A</v>
      </c>
    </row>
    <row r="16033" spans="1:14" ht="15.75" x14ac:dyDescent="0.25">
      <c r="A16033" s="184" t="s">
        <v>11576</v>
      </c>
      <c r="B16033" s="184"/>
      <c r="C16033" s="185"/>
      <c r="D16033" s="185"/>
      <c r="E16033" s="184"/>
      <c r="F16033" s="184"/>
      <c r="G16033" s="184"/>
      <c r="H16033" s="184"/>
      <c r="I16033" s="184"/>
      <c r="J16033" s="184"/>
      <c r="K16033" s="16">
        <f t="shared" si="813"/>
        <v>0</v>
      </c>
      <c r="L16033" s="16">
        <f t="shared" si="815"/>
        <v>0</v>
      </c>
      <c r="M16033" s="16">
        <f t="shared" si="814"/>
        <v>0</v>
      </c>
      <c r="N16033" t="e">
        <f>INDEX(XML!$A$2:$R$782,MATCH(C16033,XML!$D$2:$D$737,0),2)</f>
        <v>#N/A</v>
      </c>
    </row>
    <row r="16034" spans="1:14" ht="45" x14ac:dyDescent="0.2">
      <c r="A16034">
        <v>45115</v>
      </c>
      <c r="B16034" t="s">
        <v>13317</v>
      </c>
      <c r="C16034" s="15" t="s">
        <v>13318</v>
      </c>
      <c r="D16034" s="15" t="s">
        <v>13319</v>
      </c>
      <c r="E16034">
        <v>9999999</v>
      </c>
      <c r="F16034">
        <v>9999999</v>
      </c>
      <c r="K16034" s="16">
        <f t="shared" si="813"/>
        <v>10699998.93</v>
      </c>
      <c r="L16034" s="16">
        <f t="shared" si="815"/>
        <v>11263156.768421052</v>
      </c>
      <c r="M16034" s="16">
        <f t="shared" si="814"/>
        <v>12799041.78229665</v>
      </c>
      <c r="N16034" t="e">
        <f>INDEX(XML!$A$2:$R$782,MATCH(C16034,XML!$D$2:$D$737,0),2)</f>
        <v>#N/A</v>
      </c>
    </row>
    <row r="16035" spans="1:14" ht="45" x14ac:dyDescent="0.2">
      <c r="A16035">
        <v>52409</v>
      </c>
      <c r="B16035" t="s">
        <v>13329</v>
      </c>
      <c r="C16035" s="15" t="s">
        <v>13330</v>
      </c>
      <c r="D16035" s="15" t="s">
        <v>13331</v>
      </c>
      <c r="E16035">
        <v>9999999</v>
      </c>
      <c r="F16035">
        <v>9999999</v>
      </c>
      <c r="K16035" s="16">
        <f t="shared" si="813"/>
        <v>10699998.93</v>
      </c>
      <c r="L16035" s="16">
        <f t="shared" si="815"/>
        <v>11263156.768421052</v>
      </c>
      <c r="M16035" s="16">
        <f t="shared" si="814"/>
        <v>12799041.78229665</v>
      </c>
      <c r="N16035" t="e">
        <f>INDEX(XML!$A$2:$R$782,MATCH(C16035,XML!$D$2:$D$737,0),2)</f>
        <v>#N/A</v>
      </c>
    </row>
    <row r="16036" spans="1:14" ht="33.75" x14ac:dyDescent="0.2">
      <c r="A16036">
        <v>39724</v>
      </c>
      <c r="B16036" t="s">
        <v>13288</v>
      </c>
      <c r="C16036" s="15" t="s">
        <v>13289</v>
      </c>
      <c r="D16036" s="15" t="s">
        <v>13290</v>
      </c>
      <c r="E16036">
        <v>9999999</v>
      </c>
      <c r="F16036">
        <v>9999999</v>
      </c>
      <c r="K16036" s="16">
        <f t="shared" si="813"/>
        <v>10699998.93</v>
      </c>
      <c r="L16036" s="16">
        <f t="shared" si="815"/>
        <v>11263156.768421052</v>
      </c>
      <c r="M16036" s="16">
        <f t="shared" si="814"/>
        <v>12799041.78229665</v>
      </c>
      <c r="N16036" t="e">
        <f>INDEX(XML!$A$2:$R$782,MATCH(C16036,XML!$D$2:$D$737,0),2)</f>
        <v>#N/A</v>
      </c>
    </row>
    <row r="16037" spans="1:14" ht="33.75" x14ac:dyDescent="0.2">
      <c r="A16037">
        <v>40174</v>
      </c>
      <c r="B16037" t="s">
        <v>13291</v>
      </c>
      <c r="C16037" s="15" t="s">
        <v>13292</v>
      </c>
      <c r="D16037" s="15" t="s">
        <v>13293</v>
      </c>
      <c r="E16037">
        <v>9999999</v>
      </c>
      <c r="F16037">
        <v>9999999</v>
      </c>
      <c r="K16037" s="16">
        <f t="shared" si="813"/>
        <v>10699998.93</v>
      </c>
      <c r="L16037" s="16">
        <f t="shared" si="815"/>
        <v>11263156.768421052</v>
      </c>
      <c r="M16037" s="16">
        <f t="shared" si="814"/>
        <v>12799041.78229665</v>
      </c>
      <c r="N16037" t="e">
        <f>INDEX(XML!$A$2:$R$782,MATCH(C16037,XML!$D$2:$D$737,0),2)</f>
        <v>#N/A</v>
      </c>
    </row>
    <row r="16038" spans="1:14" ht="45" x14ac:dyDescent="0.2">
      <c r="A16038">
        <v>41670</v>
      </c>
      <c r="B16038" t="s">
        <v>13264</v>
      </c>
      <c r="C16038" s="15" t="s">
        <v>13265</v>
      </c>
      <c r="D16038" s="15" t="s">
        <v>13266</v>
      </c>
      <c r="E16038">
        <v>9999999</v>
      </c>
      <c r="F16038">
        <v>9999999</v>
      </c>
      <c r="K16038" s="16">
        <f t="shared" si="813"/>
        <v>10699998.93</v>
      </c>
      <c r="L16038" s="16">
        <f t="shared" si="815"/>
        <v>11263156.768421052</v>
      </c>
      <c r="M16038" s="16">
        <f t="shared" si="814"/>
        <v>12799041.78229665</v>
      </c>
      <c r="N16038" t="e">
        <f>INDEX(XML!$A$2:$R$782,MATCH(C16038,XML!$D$2:$D$737,0),2)</f>
        <v>#N/A</v>
      </c>
    </row>
    <row r="16039" spans="1:14" ht="45" x14ac:dyDescent="0.2">
      <c r="A16039">
        <v>42698</v>
      </c>
      <c r="B16039" t="s">
        <v>13300</v>
      </c>
      <c r="C16039" s="15" t="s">
        <v>13301</v>
      </c>
      <c r="D16039" s="15" t="s">
        <v>13302</v>
      </c>
      <c r="E16039">
        <v>9999999</v>
      </c>
      <c r="F16039">
        <v>9999999</v>
      </c>
      <c r="H16039">
        <v>1</v>
      </c>
      <c r="K16039" s="16">
        <f t="shared" si="813"/>
        <v>10699998.93</v>
      </c>
      <c r="L16039" s="16">
        <f t="shared" si="815"/>
        <v>11263156.768421052</v>
      </c>
      <c r="M16039" s="16">
        <f t="shared" si="814"/>
        <v>12799041.78229665</v>
      </c>
      <c r="N16039" t="e">
        <f>INDEX(XML!$A$2:$R$782,MATCH(C16039,XML!$D$2:$D$737,0),2)</f>
        <v>#N/A</v>
      </c>
    </row>
    <row r="16040" spans="1:14" ht="45" x14ac:dyDescent="0.2">
      <c r="A16040">
        <v>42699</v>
      </c>
      <c r="B16040" t="s">
        <v>13303</v>
      </c>
      <c r="C16040" s="15" t="s">
        <v>13304</v>
      </c>
      <c r="D16040" s="15" t="s">
        <v>13305</v>
      </c>
      <c r="E16040">
        <v>9999999</v>
      </c>
      <c r="F16040">
        <v>9999999</v>
      </c>
      <c r="H16040">
        <v>2</v>
      </c>
      <c r="K16040" s="16">
        <f t="shared" si="813"/>
        <v>10699998.93</v>
      </c>
      <c r="L16040" s="16">
        <f t="shared" si="815"/>
        <v>11263156.768421052</v>
      </c>
      <c r="M16040" s="16">
        <f t="shared" si="814"/>
        <v>12799041.78229665</v>
      </c>
      <c r="N16040" t="e">
        <f>INDEX(XML!$A$2:$R$782,MATCH(C16040,XML!$D$2:$D$737,0),2)</f>
        <v>#N/A</v>
      </c>
    </row>
    <row r="16041" spans="1:14" ht="45" x14ac:dyDescent="0.2">
      <c r="A16041">
        <v>45873</v>
      </c>
      <c r="B16041" t="s">
        <v>13320</v>
      </c>
      <c r="C16041" s="15" t="s">
        <v>13321</v>
      </c>
      <c r="D16041" s="15" t="s">
        <v>13322</v>
      </c>
      <c r="E16041">
        <v>9999999</v>
      </c>
      <c r="F16041">
        <v>9999999</v>
      </c>
      <c r="K16041" s="16">
        <f t="shared" si="813"/>
        <v>10699998.93</v>
      </c>
      <c r="L16041" s="16">
        <f t="shared" si="815"/>
        <v>11263156.768421052</v>
      </c>
      <c r="M16041" s="16">
        <f t="shared" si="814"/>
        <v>12799041.78229665</v>
      </c>
      <c r="N16041" t="e">
        <f>INDEX(XML!$A$2:$R$782,MATCH(C16041,XML!$D$2:$D$737,0),2)</f>
        <v>#N/A</v>
      </c>
    </row>
    <row r="16042" spans="1:14" ht="78.75" x14ac:dyDescent="0.2">
      <c r="A16042">
        <v>33331</v>
      </c>
      <c r="B16042" t="s">
        <v>13381</v>
      </c>
      <c r="C16042" s="15" t="s">
        <v>13382</v>
      </c>
      <c r="D16042" s="15" t="s">
        <v>13383</v>
      </c>
      <c r="E16042">
        <v>9999999</v>
      </c>
      <c r="F16042">
        <v>9999999</v>
      </c>
      <c r="K16042" s="16">
        <f t="shared" si="813"/>
        <v>10699998.93</v>
      </c>
      <c r="L16042" s="16">
        <f t="shared" si="815"/>
        <v>11263156.768421052</v>
      </c>
      <c r="M16042" s="16">
        <f t="shared" si="814"/>
        <v>12799041.78229665</v>
      </c>
      <c r="N16042" t="e">
        <f>INDEX(XML!$A$2:$R$782,MATCH(C16042,XML!$D$2:$D$737,0),2)</f>
        <v>#N/A</v>
      </c>
    </row>
    <row r="16043" spans="1:14" ht="67.5" x14ac:dyDescent="0.2">
      <c r="A16043">
        <v>37500</v>
      </c>
      <c r="B16043" t="s">
        <v>13375</v>
      </c>
      <c r="C16043" s="15" t="s">
        <v>13376</v>
      </c>
      <c r="D16043" s="15" t="s">
        <v>13377</v>
      </c>
      <c r="E16043">
        <v>9999999</v>
      </c>
      <c r="F16043">
        <v>9999999</v>
      </c>
      <c r="H16043">
        <v>22</v>
      </c>
      <c r="K16043" s="16">
        <f t="shared" si="813"/>
        <v>10699998.93</v>
      </c>
      <c r="L16043" s="16">
        <f t="shared" si="815"/>
        <v>11263156.768421052</v>
      </c>
      <c r="M16043" s="16">
        <f t="shared" si="814"/>
        <v>12799041.78229665</v>
      </c>
      <c r="N16043" t="e">
        <f>INDEX(XML!$A$2:$R$782,MATCH(C16043,XML!$D$2:$D$737,0),2)</f>
        <v>#N/A</v>
      </c>
    </row>
    <row r="16044" spans="1:14" ht="56.25" x14ac:dyDescent="0.2">
      <c r="A16044">
        <v>38150</v>
      </c>
      <c r="B16044" t="s">
        <v>11581</v>
      </c>
      <c r="C16044" s="15" t="s">
        <v>13338</v>
      </c>
      <c r="D16044" s="15" t="s">
        <v>13339</v>
      </c>
      <c r="E16044">
        <v>9999999</v>
      </c>
      <c r="F16044">
        <v>9999999</v>
      </c>
      <c r="K16044" s="16">
        <f t="shared" si="813"/>
        <v>10699998.93</v>
      </c>
      <c r="L16044" s="16">
        <f t="shared" si="815"/>
        <v>11263156.768421052</v>
      </c>
      <c r="M16044" s="16">
        <f t="shared" si="814"/>
        <v>12799041.78229665</v>
      </c>
      <c r="N16044" t="e">
        <f>INDEX(XML!$A$2:$R$782,MATCH(C16044,XML!$D$2:$D$737,0),2)</f>
        <v>#N/A</v>
      </c>
    </row>
    <row r="16045" spans="1:14" ht="67.5" x14ac:dyDescent="0.2">
      <c r="A16045">
        <v>39179</v>
      </c>
      <c r="B16045" t="s">
        <v>11580</v>
      </c>
      <c r="C16045" s="15" t="s">
        <v>13355</v>
      </c>
      <c r="D16045" s="15" t="s">
        <v>13356</v>
      </c>
      <c r="E16045">
        <v>9999999</v>
      </c>
      <c r="F16045">
        <v>9999999</v>
      </c>
      <c r="K16045" s="16">
        <f t="shared" si="813"/>
        <v>10699998.93</v>
      </c>
      <c r="L16045" s="16">
        <f t="shared" si="815"/>
        <v>11263156.768421052</v>
      </c>
      <c r="M16045" s="16">
        <f t="shared" si="814"/>
        <v>12799041.78229665</v>
      </c>
      <c r="N16045" t="e">
        <f>INDEX(XML!$A$2:$R$782,MATCH(C16045,XML!$D$2:$D$737,0),2)</f>
        <v>#N/A</v>
      </c>
    </row>
    <row r="16046" spans="1:14" ht="45" x14ac:dyDescent="0.2">
      <c r="A16046">
        <v>39567</v>
      </c>
      <c r="B16046" t="s">
        <v>13378</v>
      </c>
      <c r="C16046" s="15" t="s">
        <v>13379</v>
      </c>
      <c r="D16046" s="15" t="s">
        <v>13380</v>
      </c>
      <c r="E16046">
        <v>9999999</v>
      </c>
      <c r="F16046">
        <v>9999999</v>
      </c>
      <c r="K16046" s="16">
        <f t="shared" si="813"/>
        <v>10699998.93</v>
      </c>
      <c r="L16046" s="16">
        <f t="shared" si="815"/>
        <v>11263156.768421052</v>
      </c>
      <c r="M16046" s="16">
        <f t="shared" si="814"/>
        <v>12799041.78229665</v>
      </c>
      <c r="N16046" t="e">
        <f>INDEX(XML!$A$2:$R$782,MATCH(C16046,XML!$D$2:$D$737,0),2)</f>
        <v>#N/A</v>
      </c>
    </row>
    <row r="16047" spans="1:14" ht="45" x14ac:dyDescent="0.2">
      <c r="A16047">
        <v>39738</v>
      </c>
      <c r="B16047" t="s">
        <v>13276</v>
      </c>
      <c r="C16047" s="15" t="s">
        <v>13277</v>
      </c>
      <c r="D16047" s="15" t="s">
        <v>13278</v>
      </c>
      <c r="E16047">
        <v>9999999</v>
      </c>
      <c r="F16047">
        <v>9999999</v>
      </c>
      <c r="K16047" s="16">
        <f t="shared" si="813"/>
        <v>10699998.93</v>
      </c>
      <c r="L16047" s="16">
        <f t="shared" si="815"/>
        <v>11263156.768421052</v>
      </c>
      <c r="M16047" s="16">
        <f t="shared" si="814"/>
        <v>12799041.78229665</v>
      </c>
      <c r="N16047" t="e">
        <f>INDEX(XML!$A$2:$R$782,MATCH(C16047,XML!$D$2:$D$737,0),2)</f>
        <v>#N/A</v>
      </c>
    </row>
    <row r="16048" spans="1:14" ht="67.5" x14ac:dyDescent="0.2">
      <c r="A16048">
        <v>39774</v>
      </c>
      <c r="B16048" t="s">
        <v>13352</v>
      </c>
      <c r="C16048" s="15" t="s">
        <v>13353</v>
      </c>
      <c r="D16048" s="15" t="s">
        <v>13354</v>
      </c>
      <c r="E16048">
        <v>9999999</v>
      </c>
      <c r="F16048">
        <v>9999999</v>
      </c>
      <c r="H16048">
        <v>2</v>
      </c>
      <c r="K16048" s="16">
        <f t="shared" si="813"/>
        <v>10699998.93</v>
      </c>
      <c r="L16048" s="16">
        <f t="shared" si="815"/>
        <v>11263156.768421052</v>
      </c>
      <c r="M16048" s="16">
        <f t="shared" si="814"/>
        <v>12799041.78229665</v>
      </c>
      <c r="N16048" t="e">
        <f>INDEX(XML!$A$2:$R$782,MATCH(C16048,XML!$D$2:$D$737,0),2)</f>
        <v>#N/A</v>
      </c>
    </row>
    <row r="16049" spans="1:14" ht="45" x14ac:dyDescent="0.2">
      <c r="A16049">
        <v>40475</v>
      </c>
      <c r="B16049" t="s">
        <v>13366</v>
      </c>
      <c r="C16049" s="15" t="s">
        <v>13367</v>
      </c>
      <c r="D16049" s="15" t="s">
        <v>13368</v>
      </c>
      <c r="E16049">
        <v>9999999</v>
      </c>
      <c r="F16049">
        <v>9999999</v>
      </c>
      <c r="K16049" s="16">
        <f t="shared" si="813"/>
        <v>10699998.93</v>
      </c>
      <c r="L16049" s="16">
        <f t="shared" si="815"/>
        <v>11263156.768421052</v>
      </c>
      <c r="M16049" s="16">
        <f t="shared" si="814"/>
        <v>12799041.78229665</v>
      </c>
      <c r="N16049" t="e">
        <f>INDEX(XML!$A$2:$R$782,MATCH(C16049,XML!$D$2:$D$737,0),2)</f>
        <v>#N/A</v>
      </c>
    </row>
    <row r="16050" spans="1:14" ht="45" x14ac:dyDescent="0.2">
      <c r="A16050">
        <v>40476</v>
      </c>
      <c r="B16050" t="s">
        <v>13357</v>
      </c>
      <c r="C16050" s="15" t="s">
        <v>13358</v>
      </c>
      <c r="D16050" s="15" t="s">
        <v>13359</v>
      </c>
      <c r="E16050">
        <v>9999999</v>
      </c>
      <c r="F16050">
        <v>9999999</v>
      </c>
      <c r="K16050" s="16">
        <f t="shared" si="813"/>
        <v>10699998.93</v>
      </c>
      <c r="L16050" s="16">
        <f t="shared" si="815"/>
        <v>11263156.768421052</v>
      </c>
      <c r="M16050" s="16">
        <f t="shared" si="814"/>
        <v>12799041.78229665</v>
      </c>
      <c r="N16050" t="e">
        <f>INDEX(XML!$A$2:$R$782,MATCH(C16050,XML!$D$2:$D$737,0),2)</f>
        <v>#N/A</v>
      </c>
    </row>
    <row r="16051" spans="1:14" ht="45" x14ac:dyDescent="0.2">
      <c r="A16051">
        <v>40477</v>
      </c>
      <c r="B16051" t="s">
        <v>13294</v>
      </c>
      <c r="C16051" s="15" t="s">
        <v>13295</v>
      </c>
      <c r="D16051" s="15" t="s">
        <v>13296</v>
      </c>
      <c r="E16051">
        <v>9999999</v>
      </c>
      <c r="F16051">
        <v>9999999</v>
      </c>
      <c r="K16051" s="16">
        <f t="shared" si="813"/>
        <v>10699998.93</v>
      </c>
      <c r="L16051" s="16">
        <f t="shared" si="815"/>
        <v>11263156.768421052</v>
      </c>
      <c r="M16051" s="16">
        <f t="shared" si="814"/>
        <v>12799041.78229665</v>
      </c>
      <c r="N16051" t="e">
        <f>INDEX(XML!$A$2:$R$782,MATCH(C16051,XML!$D$2:$D$737,0),2)</f>
        <v>#N/A</v>
      </c>
    </row>
    <row r="16052" spans="1:14" ht="45" x14ac:dyDescent="0.2">
      <c r="A16052">
        <v>40565</v>
      </c>
      <c r="B16052" t="s">
        <v>13332</v>
      </c>
      <c r="C16052" s="15" t="s">
        <v>13333</v>
      </c>
      <c r="D16052" s="15" t="s">
        <v>13334</v>
      </c>
      <c r="E16052">
        <v>9999999</v>
      </c>
      <c r="F16052">
        <v>9999999</v>
      </c>
      <c r="H16052">
        <v>8</v>
      </c>
      <c r="K16052" s="16">
        <f t="shared" si="813"/>
        <v>10699998.93</v>
      </c>
      <c r="L16052" s="16">
        <f t="shared" si="815"/>
        <v>11263156.768421052</v>
      </c>
      <c r="M16052" s="16">
        <f t="shared" si="814"/>
        <v>12799041.78229665</v>
      </c>
      <c r="N16052" t="e">
        <f>INDEX(XML!$A$2:$R$782,MATCH(C16052,XML!$D$2:$D$737,0),2)</f>
        <v>#N/A</v>
      </c>
    </row>
    <row r="16053" spans="1:14" ht="56.25" x14ac:dyDescent="0.2">
      <c r="A16053">
        <v>40566</v>
      </c>
      <c r="B16053" t="s">
        <v>13311</v>
      </c>
      <c r="C16053" s="15" t="s">
        <v>13312</v>
      </c>
      <c r="D16053" s="15" t="s">
        <v>13313</v>
      </c>
      <c r="E16053">
        <v>9999999</v>
      </c>
      <c r="F16053">
        <v>9999999</v>
      </c>
      <c r="H16053">
        <v>3</v>
      </c>
      <c r="K16053" s="16">
        <f t="shared" si="813"/>
        <v>10699998.93</v>
      </c>
      <c r="L16053" s="16">
        <f t="shared" si="815"/>
        <v>11263156.768421052</v>
      </c>
      <c r="M16053" s="16">
        <f t="shared" si="814"/>
        <v>12799041.78229665</v>
      </c>
      <c r="N16053" t="e">
        <f>INDEX(XML!$A$2:$R$782,MATCH(C16053,XML!$D$2:$D$737,0),2)</f>
        <v>#N/A</v>
      </c>
    </row>
    <row r="16054" spans="1:14" ht="45" x14ac:dyDescent="0.2">
      <c r="A16054">
        <v>41056</v>
      </c>
      <c r="B16054" t="s">
        <v>13384</v>
      </c>
      <c r="C16054" s="15" t="s">
        <v>13385</v>
      </c>
      <c r="D16054" s="15" t="s">
        <v>13386</v>
      </c>
      <c r="E16054">
        <v>9999999</v>
      </c>
      <c r="F16054">
        <v>9999999</v>
      </c>
      <c r="K16054" s="16">
        <f t="shared" si="813"/>
        <v>10699998.93</v>
      </c>
      <c r="L16054" s="16">
        <f t="shared" si="815"/>
        <v>11263156.768421052</v>
      </c>
      <c r="M16054" s="16">
        <f t="shared" si="814"/>
        <v>12799041.78229665</v>
      </c>
      <c r="N16054" t="e">
        <f>INDEX(XML!$A$2:$R$782,MATCH(C16054,XML!$D$2:$D$737,0),2)</f>
        <v>#N/A</v>
      </c>
    </row>
    <row r="16055" spans="1:14" ht="45" x14ac:dyDescent="0.2">
      <c r="A16055">
        <v>41497</v>
      </c>
      <c r="B16055" t="s">
        <v>13389</v>
      </c>
      <c r="C16055" s="15" t="s">
        <v>13390</v>
      </c>
      <c r="D16055" s="15" t="s">
        <v>13391</v>
      </c>
      <c r="E16055">
        <v>9999999</v>
      </c>
      <c r="F16055">
        <v>9999999</v>
      </c>
      <c r="K16055" s="16">
        <f t="shared" si="813"/>
        <v>10699998.93</v>
      </c>
      <c r="L16055" s="16">
        <f t="shared" si="815"/>
        <v>11263156.768421052</v>
      </c>
      <c r="M16055" s="16">
        <f t="shared" si="814"/>
        <v>12799041.78229665</v>
      </c>
      <c r="N16055" t="e">
        <f>INDEX(XML!$A$2:$R$782,MATCH(C16055,XML!$D$2:$D$737,0),2)</f>
        <v>#N/A</v>
      </c>
    </row>
    <row r="16056" spans="1:14" ht="33.75" x14ac:dyDescent="0.2">
      <c r="A16056">
        <v>41542</v>
      </c>
      <c r="B16056" t="s">
        <v>13297</v>
      </c>
      <c r="C16056" s="15" t="s">
        <v>13298</v>
      </c>
      <c r="D16056" s="15" t="s">
        <v>13299</v>
      </c>
      <c r="E16056">
        <v>9999999</v>
      </c>
      <c r="F16056">
        <v>9999999</v>
      </c>
      <c r="K16056" s="16">
        <f t="shared" si="813"/>
        <v>10699998.93</v>
      </c>
      <c r="L16056" s="16">
        <f t="shared" si="815"/>
        <v>11263156.768421052</v>
      </c>
      <c r="M16056" s="16">
        <f t="shared" si="814"/>
        <v>12799041.78229665</v>
      </c>
      <c r="N16056" t="e">
        <f>INDEX(XML!$A$2:$R$782,MATCH(C16056,XML!$D$2:$D$737,0),2)</f>
        <v>#N/A</v>
      </c>
    </row>
    <row r="16057" spans="1:14" ht="33.75" x14ac:dyDescent="0.2">
      <c r="A16057">
        <v>41702</v>
      </c>
      <c r="B16057" t="s">
        <v>13267</v>
      </c>
      <c r="C16057" s="15" t="s">
        <v>13268</v>
      </c>
      <c r="D16057" s="15" t="s">
        <v>13269</v>
      </c>
      <c r="E16057">
        <v>9999999</v>
      </c>
      <c r="F16057">
        <v>9999999</v>
      </c>
      <c r="K16057" s="16">
        <f t="shared" si="813"/>
        <v>10699998.93</v>
      </c>
      <c r="L16057" s="16">
        <f t="shared" si="815"/>
        <v>11263156.768421052</v>
      </c>
      <c r="M16057" s="16">
        <f t="shared" si="814"/>
        <v>12799041.78229665</v>
      </c>
      <c r="N16057" t="e">
        <f>INDEX(XML!$A$2:$R$782,MATCH(C16057,XML!$D$2:$D$737,0),2)</f>
        <v>#N/A</v>
      </c>
    </row>
    <row r="16058" spans="1:14" ht="45" x14ac:dyDescent="0.2">
      <c r="A16058">
        <v>45723</v>
      </c>
      <c r="B16058" t="s">
        <v>13279</v>
      </c>
      <c r="C16058" s="15" t="s">
        <v>13280</v>
      </c>
      <c r="D16058" s="15" t="s">
        <v>13281</v>
      </c>
      <c r="E16058">
        <v>9999999</v>
      </c>
      <c r="F16058">
        <v>9999999</v>
      </c>
      <c r="K16058" s="16">
        <f t="shared" ref="K16058:K16108" si="816">IF(E16058&gt;49999,E16058+E16058*0.07,IF(E16058&lt;=49999,E16058+E16058*0.12))</f>
        <v>10699998.93</v>
      </c>
      <c r="L16058" s="16">
        <f t="shared" si="815"/>
        <v>11263156.768421052</v>
      </c>
      <c r="M16058" s="16">
        <f t="shared" ref="M16058:M16108" si="817">IF(COUNTIF(C16058,"*Dahua*"),F16058-10,L16058*100/88)</f>
        <v>12799041.78229665</v>
      </c>
      <c r="N16058" t="e">
        <f>INDEX(XML!$A$2:$R$782,MATCH(C16058,XML!$D$2:$D$737,0),2)</f>
        <v>#N/A</v>
      </c>
    </row>
    <row r="16059" spans="1:14" ht="45" x14ac:dyDescent="0.2">
      <c r="A16059">
        <v>47497</v>
      </c>
      <c r="B16059" t="s">
        <v>13306</v>
      </c>
      <c r="C16059" s="15" t="s">
        <v>13307</v>
      </c>
      <c r="D16059" s="15" t="s">
        <v>13308</v>
      </c>
      <c r="E16059">
        <v>9999999</v>
      </c>
      <c r="F16059">
        <v>9999999</v>
      </c>
      <c r="H16059">
        <v>3</v>
      </c>
      <c r="K16059" s="16">
        <f t="shared" si="816"/>
        <v>10699998.93</v>
      </c>
      <c r="L16059" s="16">
        <f t="shared" si="815"/>
        <v>11263156.768421052</v>
      </c>
      <c r="M16059" s="16">
        <f t="shared" si="817"/>
        <v>12799041.78229665</v>
      </c>
      <c r="N16059" t="e">
        <f>INDEX(XML!$A$2:$R$782,MATCH(C16059,XML!$D$2:$D$737,0),2)</f>
        <v>#N/A</v>
      </c>
    </row>
    <row r="16060" spans="1:14" ht="56.25" x14ac:dyDescent="0.2">
      <c r="A16060">
        <v>40177</v>
      </c>
      <c r="B16060" t="s">
        <v>13369</v>
      </c>
      <c r="C16060" s="15" t="s">
        <v>13370</v>
      </c>
      <c r="D16060" s="15" t="s">
        <v>13371</v>
      </c>
      <c r="E16060">
        <v>9999999</v>
      </c>
      <c r="F16060">
        <v>9999999</v>
      </c>
      <c r="K16060" s="16">
        <f t="shared" si="816"/>
        <v>10699998.93</v>
      </c>
      <c r="L16060" s="16">
        <f t="shared" si="815"/>
        <v>11263156.768421052</v>
      </c>
      <c r="M16060" s="16">
        <f t="shared" si="817"/>
        <v>12799041.78229665</v>
      </c>
      <c r="N16060" t="e">
        <f>INDEX(XML!$A$2:$R$782,MATCH(C16060,XML!$D$2:$D$737,0),2)</f>
        <v>#N/A</v>
      </c>
    </row>
    <row r="16061" spans="1:14" ht="45" x14ac:dyDescent="0.2">
      <c r="A16061">
        <v>49308</v>
      </c>
      <c r="B16061" t="s">
        <v>13326</v>
      </c>
      <c r="C16061" s="15" t="s">
        <v>13327</v>
      </c>
      <c r="D16061" s="15" t="s">
        <v>13328</v>
      </c>
      <c r="E16061">
        <v>9999999</v>
      </c>
      <c r="F16061">
        <v>9999999</v>
      </c>
      <c r="K16061" s="16">
        <f t="shared" si="816"/>
        <v>10699998.93</v>
      </c>
      <c r="L16061" s="16">
        <f t="shared" si="815"/>
        <v>11263156.768421052</v>
      </c>
      <c r="M16061" s="16">
        <f t="shared" si="817"/>
        <v>12799041.78229665</v>
      </c>
      <c r="N16061" t="e">
        <f>INDEX(XML!$A$2:$R$782,MATCH(C16061,XML!$D$2:$D$737,0),2)</f>
        <v>#N/A</v>
      </c>
    </row>
    <row r="16062" spans="1:14" ht="33.75" x14ac:dyDescent="0.2">
      <c r="A16062">
        <v>39236</v>
      </c>
      <c r="B16062" t="s">
        <v>13349</v>
      </c>
      <c r="C16062" s="15" t="s">
        <v>13350</v>
      </c>
      <c r="D16062" s="15" t="s">
        <v>13351</v>
      </c>
      <c r="E16062">
        <v>9999999</v>
      </c>
      <c r="F16062">
        <v>9999999</v>
      </c>
      <c r="K16062" s="16">
        <f t="shared" si="816"/>
        <v>10699998.93</v>
      </c>
      <c r="L16062" s="16">
        <f t="shared" si="815"/>
        <v>11263156.768421052</v>
      </c>
      <c r="M16062" s="16">
        <f t="shared" si="817"/>
        <v>12799041.78229665</v>
      </c>
      <c r="N16062" t="e">
        <f>INDEX(XML!$A$2:$R$782,MATCH(C16062,XML!$D$2:$D$737,0),2)</f>
        <v>#N/A</v>
      </c>
    </row>
    <row r="16063" spans="1:14" ht="78.75" x14ac:dyDescent="0.2">
      <c r="A16063">
        <v>41570</v>
      </c>
      <c r="B16063" t="s">
        <v>13314</v>
      </c>
      <c r="C16063" s="15" t="s">
        <v>13315</v>
      </c>
      <c r="D16063" s="15" t="s">
        <v>13316</v>
      </c>
      <c r="E16063">
        <v>9999999</v>
      </c>
      <c r="F16063">
        <v>9999999</v>
      </c>
      <c r="K16063" s="16">
        <f t="shared" si="816"/>
        <v>10699998.93</v>
      </c>
      <c r="L16063" s="16">
        <f t="shared" si="815"/>
        <v>11263156.768421052</v>
      </c>
      <c r="M16063" s="16">
        <f t="shared" si="817"/>
        <v>12799041.78229665</v>
      </c>
      <c r="N16063" t="e">
        <f>INDEX(XML!$A$2:$R$782,MATCH(C16063,XML!$D$2:$D$737,0),2)</f>
        <v>#N/A</v>
      </c>
    </row>
    <row r="16064" spans="1:14" ht="90" x14ac:dyDescent="0.2">
      <c r="A16064">
        <v>34186</v>
      </c>
      <c r="B16064" t="s">
        <v>13335</v>
      </c>
      <c r="C16064" s="15" t="s">
        <v>13336</v>
      </c>
      <c r="D16064" s="15" t="s">
        <v>13337</v>
      </c>
      <c r="E16064">
        <v>9999999</v>
      </c>
      <c r="F16064">
        <v>9999999</v>
      </c>
      <c r="K16064" s="16">
        <f t="shared" si="816"/>
        <v>10699998.93</v>
      </c>
      <c r="L16064" s="16">
        <f t="shared" si="815"/>
        <v>11263156.768421052</v>
      </c>
      <c r="M16064" s="16">
        <f t="shared" si="817"/>
        <v>12799041.78229665</v>
      </c>
      <c r="N16064" t="e">
        <f>INDEX(XML!$A$2:$R$782,MATCH(C16064,XML!$D$2:$D$737,0),2)</f>
        <v>#N/A</v>
      </c>
    </row>
    <row r="16065" spans="1:14" ht="45" x14ac:dyDescent="0.2">
      <c r="A16065">
        <v>41708</v>
      </c>
      <c r="B16065" t="s">
        <v>13270</v>
      </c>
      <c r="C16065" s="15" t="s">
        <v>13271</v>
      </c>
      <c r="D16065" s="15" t="s">
        <v>13272</v>
      </c>
      <c r="E16065">
        <v>9999999</v>
      </c>
      <c r="F16065">
        <v>9999999</v>
      </c>
      <c r="H16065" t="s">
        <v>746</v>
      </c>
      <c r="K16065" s="16">
        <f t="shared" si="816"/>
        <v>10699998.93</v>
      </c>
      <c r="L16065" s="16">
        <f t="shared" si="815"/>
        <v>11263156.768421052</v>
      </c>
      <c r="M16065" s="16">
        <f t="shared" si="817"/>
        <v>12799041.78229665</v>
      </c>
      <c r="N16065" t="e">
        <f>INDEX(XML!$A$2:$R$782,MATCH(C16065,XML!$D$2:$D$737,0),2)</f>
        <v>#N/A</v>
      </c>
    </row>
    <row r="16066" spans="1:14" ht="67.5" x14ac:dyDescent="0.2">
      <c r="A16066">
        <v>35333</v>
      </c>
      <c r="B16066" t="s">
        <v>13309</v>
      </c>
      <c r="C16066" s="15" t="s">
        <v>13310</v>
      </c>
      <c r="D16066" s="15" t="s">
        <v>15946</v>
      </c>
      <c r="E16066">
        <v>9999999</v>
      </c>
      <c r="F16066">
        <v>9999999</v>
      </c>
      <c r="K16066" s="16">
        <f t="shared" si="816"/>
        <v>10699998.93</v>
      </c>
      <c r="L16066" s="16">
        <f t="shared" si="815"/>
        <v>11263156.768421052</v>
      </c>
      <c r="M16066" s="16">
        <f t="shared" si="817"/>
        <v>12799041.78229665</v>
      </c>
      <c r="N16066" t="e">
        <f>INDEX(XML!$A$2:$R$782,MATCH(C16066,XML!$D$2:$D$737,0),2)</f>
        <v>#N/A</v>
      </c>
    </row>
    <row r="16067" spans="1:14" ht="56.25" x14ac:dyDescent="0.2">
      <c r="A16067">
        <v>37499</v>
      </c>
      <c r="B16067" t="s">
        <v>13360</v>
      </c>
      <c r="C16067" s="15" t="s">
        <v>13361</v>
      </c>
      <c r="D16067" s="15" t="s">
        <v>13362</v>
      </c>
      <c r="E16067">
        <v>9999999</v>
      </c>
      <c r="F16067">
        <v>9999999</v>
      </c>
      <c r="K16067" s="16">
        <f t="shared" si="816"/>
        <v>10699998.93</v>
      </c>
      <c r="L16067" s="16">
        <f t="shared" si="815"/>
        <v>11263156.768421052</v>
      </c>
      <c r="M16067" s="16">
        <f t="shared" si="817"/>
        <v>12799041.78229665</v>
      </c>
      <c r="N16067" t="e">
        <f>INDEX(XML!$A$2:$R$782,MATCH(C16067,XML!$D$2:$D$737,0),2)</f>
        <v>#N/A</v>
      </c>
    </row>
    <row r="16068" spans="1:14" ht="56.25" x14ac:dyDescent="0.2">
      <c r="A16068">
        <v>39207</v>
      </c>
      <c r="B16068" t="s">
        <v>13346</v>
      </c>
      <c r="C16068" s="15" t="s">
        <v>13347</v>
      </c>
      <c r="D16068" s="15" t="s">
        <v>13348</v>
      </c>
      <c r="E16068">
        <v>205713</v>
      </c>
      <c r="F16068">
        <v>242022</v>
      </c>
      <c r="H16068">
        <v>2</v>
      </c>
      <c r="K16068" s="16">
        <f t="shared" si="816"/>
        <v>220112.91</v>
      </c>
      <c r="L16068" s="16">
        <f t="shared" si="815"/>
        <v>231697.8</v>
      </c>
      <c r="M16068" s="16">
        <f t="shared" si="817"/>
        <v>263292.95454545453</v>
      </c>
      <c r="N16068" t="e">
        <f>INDEX(XML!$A$2:$R$782,MATCH(C16068,XML!$D$2:$D$737,0),2)</f>
        <v>#N/A</v>
      </c>
    </row>
    <row r="16069" spans="1:14" ht="33.75" x14ac:dyDescent="0.2">
      <c r="A16069">
        <v>43691</v>
      </c>
      <c r="B16069" t="s">
        <v>13273</v>
      </c>
      <c r="C16069" s="15" t="s">
        <v>13274</v>
      </c>
      <c r="D16069" s="15" t="s">
        <v>13275</v>
      </c>
      <c r="E16069">
        <v>9999999</v>
      </c>
      <c r="F16069">
        <v>9999999</v>
      </c>
      <c r="K16069" s="16">
        <f t="shared" si="816"/>
        <v>10699998.93</v>
      </c>
      <c r="L16069" s="16">
        <f t="shared" ref="L16069:L16132" si="818">K16069*100/95</f>
        <v>11263156.768421052</v>
      </c>
      <c r="M16069" s="16">
        <f t="shared" si="817"/>
        <v>12799041.78229665</v>
      </c>
      <c r="N16069" t="e">
        <f>INDEX(XML!$A$2:$R$782,MATCH(C16069,XML!$D$2:$D$737,0),2)</f>
        <v>#N/A</v>
      </c>
    </row>
    <row r="16070" spans="1:14" ht="56.25" x14ac:dyDescent="0.2">
      <c r="A16070">
        <v>47478</v>
      </c>
      <c r="B16070" t="s">
        <v>13323</v>
      </c>
      <c r="C16070" s="15" t="s">
        <v>13324</v>
      </c>
      <c r="D16070" s="15" t="s">
        <v>13325</v>
      </c>
      <c r="E16070">
        <v>9999999</v>
      </c>
      <c r="F16070">
        <v>9999999</v>
      </c>
      <c r="K16070" s="16">
        <f t="shared" si="816"/>
        <v>10699998.93</v>
      </c>
      <c r="L16070" s="16">
        <f t="shared" si="818"/>
        <v>11263156.768421052</v>
      </c>
      <c r="M16070" s="16">
        <f t="shared" si="817"/>
        <v>12799041.78229665</v>
      </c>
      <c r="N16070" t="e">
        <f>INDEX(XML!$A$2:$R$782,MATCH(C16070,XML!$D$2:$D$737,0),2)</f>
        <v>#N/A</v>
      </c>
    </row>
    <row r="16071" spans="1:14" ht="78.75" x14ac:dyDescent="0.2">
      <c r="A16071">
        <v>34188</v>
      </c>
      <c r="B16071" t="s">
        <v>16119</v>
      </c>
      <c r="C16071" s="15" t="s">
        <v>16120</v>
      </c>
      <c r="D16071" s="15" t="s">
        <v>16121</v>
      </c>
      <c r="E16071">
        <v>9999999</v>
      </c>
      <c r="F16071">
        <v>9999999</v>
      </c>
      <c r="H16071">
        <v>7</v>
      </c>
      <c r="K16071" s="16">
        <f t="shared" si="816"/>
        <v>10699998.93</v>
      </c>
      <c r="L16071" s="16">
        <f t="shared" si="818"/>
        <v>11263156.768421052</v>
      </c>
      <c r="M16071" s="16">
        <f t="shared" si="817"/>
        <v>12799041.78229665</v>
      </c>
      <c r="N16071" t="e">
        <f>INDEX(XML!$A$2:$R$782,MATCH(C16071,XML!$D$2:$D$737,0),2)</f>
        <v>#N/A</v>
      </c>
    </row>
    <row r="16072" spans="1:14" ht="56.25" x14ac:dyDescent="0.2">
      <c r="A16072">
        <v>38149</v>
      </c>
      <c r="B16072" t="s">
        <v>16928</v>
      </c>
      <c r="C16072" s="15" t="s">
        <v>16929</v>
      </c>
      <c r="D16072" s="15" t="s">
        <v>16930</v>
      </c>
      <c r="E16072">
        <v>9999999</v>
      </c>
      <c r="F16072">
        <v>9999999</v>
      </c>
      <c r="H16072">
        <v>31</v>
      </c>
      <c r="K16072" s="16">
        <f t="shared" si="816"/>
        <v>10699998.93</v>
      </c>
      <c r="L16072" s="16">
        <f t="shared" si="818"/>
        <v>11263156.768421052</v>
      </c>
      <c r="M16072" s="16">
        <f t="shared" si="817"/>
        <v>12799041.78229665</v>
      </c>
      <c r="N16072" t="e">
        <f>INDEX(XML!$A$2:$R$782,MATCH(C16072,XML!$D$2:$D$737,0),2)</f>
        <v>#N/A</v>
      </c>
    </row>
    <row r="16073" spans="1:14" ht="45" x14ac:dyDescent="0.2">
      <c r="A16073">
        <v>40326</v>
      </c>
      <c r="B16073" t="s">
        <v>17276</v>
      </c>
      <c r="C16073" s="15" t="s">
        <v>17277</v>
      </c>
      <c r="D16073" s="15" t="s">
        <v>17278</v>
      </c>
      <c r="E16073">
        <v>9999999</v>
      </c>
      <c r="F16073">
        <v>9999999</v>
      </c>
      <c r="H16073">
        <v>4</v>
      </c>
      <c r="K16073" s="16">
        <f t="shared" si="816"/>
        <v>10699998.93</v>
      </c>
      <c r="L16073" s="16">
        <f t="shared" si="818"/>
        <v>11263156.768421052</v>
      </c>
      <c r="M16073" s="16">
        <f t="shared" si="817"/>
        <v>12799041.78229665</v>
      </c>
      <c r="N16073" t="e">
        <f>INDEX(XML!$A$2:$R$782,MATCH(C16073,XML!$D$2:$D$737,0),2)</f>
        <v>#N/A</v>
      </c>
    </row>
    <row r="16074" spans="1:14" ht="45" x14ac:dyDescent="0.2">
      <c r="A16074">
        <v>58357</v>
      </c>
      <c r="B16074" t="s">
        <v>17279</v>
      </c>
      <c r="C16074" s="15" t="s">
        <v>17280</v>
      </c>
      <c r="D16074" s="15" t="s">
        <v>32104</v>
      </c>
      <c r="E16074">
        <v>9999999</v>
      </c>
      <c r="F16074">
        <v>9999999</v>
      </c>
      <c r="K16074" s="16">
        <f t="shared" si="816"/>
        <v>10699998.93</v>
      </c>
      <c r="L16074" s="16">
        <f t="shared" si="818"/>
        <v>11263156.768421052</v>
      </c>
      <c r="M16074" s="16">
        <f t="shared" si="817"/>
        <v>12799041.78229665</v>
      </c>
      <c r="N16074" t="e">
        <f>INDEX(XML!$A$2:$R$782,MATCH(C16074,XML!$D$2:$D$737,0),2)</f>
        <v>#N/A</v>
      </c>
    </row>
    <row r="16075" spans="1:14" ht="33.75" x14ac:dyDescent="0.2">
      <c r="A16075">
        <v>41402</v>
      </c>
      <c r="B16075" t="s">
        <v>17281</v>
      </c>
      <c r="C16075" s="15" t="s">
        <v>17282</v>
      </c>
      <c r="D16075" s="15" t="s">
        <v>17283</v>
      </c>
      <c r="E16075">
        <v>9999999</v>
      </c>
      <c r="F16075">
        <v>9999999</v>
      </c>
      <c r="K16075" s="16">
        <f t="shared" si="816"/>
        <v>10699998.93</v>
      </c>
      <c r="L16075" s="16">
        <f t="shared" si="818"/>
        <v>11263156.768421052</v>
      </c>
      <c r="M16075" s="16">
        <f t="shared" si="817"/>
        <v>12799041.78229665</v>
      </c>
      <c r="N16075" t="e">
        <f>INDEX(XML!$A$2:$R$782,MATCH(C16075,XML!$D$2:$D$737,0),2)</f>
        <v>#N/A</v>
      </c>
    </row>
    <row r="16076" spans="1:14" ht="45" x14ac:dyDescent="0.2">
      <c r="A16076">
        <v>42653</v>
      </c>
      <c r="B16076" t="s">
        <v>17284</v>
      </c>
      <c r="C16076" s="15" t="s">
        <v>17285</v>
      </c>
      <c r="D16076" s="15" t="s">
        <v>17286</v>
      </c>
      <c r="E16076">
        <v>9999999</v>
      </c>
      <c r="F16076">
        <v>9999999</v>
      </c>
      <c r="K16076" s="16">
        <f t="shared" si="816"/>
        <v>10699998.93</v>
      </c>
      <c r="L16076" s="16">
        <f t="shared" si="818"/>
        <v>11263156.768421052</v>
      </c>
      <c r="M16076" s="16">
        <f t="shared" si="817"/>
        <v>12799041.78229665</v>
      </c>
      <c r="N16076" t="e">
        <f>INDEX(XML!$A$2:$R$782,MATCH(C16076,XML!$D$2:$D$737,0),2)</f>
        <v>#N/A</v>
      </c>
    </row>
    <row r="16077" spans="1:14" ht="45" x14ac:dyDescent="0.2">
      <c r="A16077">
        <v>53521</v>
      </c>
      <c r="B16077" t="s">
        <v>17287</v>
      </c>
      <c r="C16077" s="15" t="s">
        <v>17288</v>
      </c>
      <c r="D16077" s="15" t="s">
        <v>17289</v>
      </c>
      <c r="E16077">
        <v>9999999</v>
      </c>
      <c r="F16077">
        <v>9999999</v>
      </c>
      <c r="H16077">
        <v>5</v>
      </c>
      <c r="K16077" s="16">
        <f t="shared" si="816"/>
        <v>10699998.93</v>
      </c>
      <c r="L16077" s="16">
        <f t="shared" si="818"/>
        <v>11263156.768421052</v>
      </c>
      <c r="M16077" s="16">
        <f t="shared" si="817"/>
        <v>12799041.78229665</v>
      </c>
      <c r="N16077" t="e">
        <f>INDEX(XML!$A$2:$R$782,MATCH(C16077,XML!$D$2:$D$737,0),2)</f>
        <v>#N/A</v>
      </c>
    </row>
    <row r="16078" spans="1:14" ht="45" x14ac:dyDescent="0.2">
      <c r="A16078">
        <v>41499</v>
      </c>
      <c r="B16078" t="s">
        <v>17290</v>
      </c>
      <c r="C16078" s="15" t="s">
        <v>17291</v>
      </c>
      <c r="D16078" s="15" t="s">
        <v>17292</v>
      </c>
      <c r="E16078">
        <v>9999999</v>
      </c>
      <c r="F16078">
        <v>9999999</v>
      </c>
      <c r="H16078">
        <v>3</v>
      </c>
      <c r="K16078" s="16">
        <f t="shared" si="816"/>
        <v>10699998.93</v>
      </c>
      <c r="L16078" s="16">
        <f t="shared" si="818"/>
        <v>11263156.768421052</v>
      </c>
      <c r="M16078" s="16">
        <f t="shared" si="817"/>
        <v>12799041.78229665</v>
      </c>
      <c r="N16078" t="e">
        <f>INDEX(XML!$A$2:$R$782,MATCH(C16078,XML!$D$2:$D$737,0),2)</f>
        <v>#N/A</v>
      </c>
    </row>
    <row r="16079" spans="1:14" ht="56.25" x14ac:dyDescent="0.2">
      <c r="A16079">
        <v>59986</v>
      </c>
      <c r="B16079" t="s">
        <v>17293</v>
      </c>
      <c r="C16079" s="15" t="s">
        <v>17294</v>
      </c>
      <c r="D16079" s="15" t="s">
        <v>17295</v>
      </c>
      <c r="E16079">
        <v>9999999</v>
      </c>
      <c r="F16079">
        <v>9999999</v>
      </c>
      <c r="K16079" s="16">
        <f t="shared" si="816"/>
        <v>10699998.93</v>
      </c>
      <c r="L16079" s="16">
        <f t="shared" si="818"/>
        <v>11263156.768421052</v>
      </c>
      <c r="M16079" s="16">
        <f t="shared" si="817"/>
        <v>12799041.78229665</v>
      </c>
      <c r="N16079" t="e">
        <f>INDEX(XML!$A$2:$R$782,MATCH(C16079,XML!$D$2:$D$737,0),2)</f>
        <v>#N/A</v>
      </c>
    </row>
    <row r="16080" spans="1:14" ht="45" x14ac:dyDescent="0.2">
      <c r="A16080">
        <v>53520</v>
      </c>
      <c r="B16080" t="s">
        <v>17296</v>
      </c>
      <c r="C16080" s="15" t="s">
        <v>17297</v>
      </c>
      <c r="D16080" s="15" t="s">
        <v>17298</v>
      </c>
      <c r="E16080">
        <v>9999999</v>
      </c>
      <c r="F16080">
        <v>9999999</v>
      </c>
      <c r="H16080">
        <v>2</v>
      </c>
      <c r="K16080" s="16">
        <f t="shared" si="816"/>
        <v>10699998.93</v>
      </c>
      <c r="L16080" s="16">
        <f t="shared" si="818"/>
        <v>11263156.768421052</v>
      </c>
      <c r="M16080" s="16">
        <f t="shared" si="817"/>
        <v>12799041.78229665</v>
      </c>
      <c r="N16080" t="e">
        <f>INDEX(XML!$A$2:$R$782,MATCH(C16080,XML!$D$2:$D$737,0),2)</f>
        <v>#N/A</v>
      </c>
    </row>
    <row r="16081" spans="1:14" ht="45" x14ac:dyDescent="0.2">
      <c r="A16081">
        <v>40088</v>
      </c>
      <c r="B16081" t="s">
        <v>17302</v>
      </c>
      <c r="C16081" s="15" t="s">
        <v>17303</v>
      </c>
      <c r="D16081" s="15" t="s">
        <v>17304</v>
      </c>
      <c r="E16081">
        <v>9999999</v>
      </c>
      <c r="F16081">
        <v>9999999</v>
      </c>
      <c r="H16081">
        <v>4</v>
      </c>
      <c r="K16081" s="16">
        <f t="shared" si="816"/>
        <v>10699998.93</v>
      </c>
      <c r="L16081" s="16">
        <f t="shared" si="818"/>
        <v>11263156.768421052</v>
      </c>
      <c r="M16081" s="16">
        <f t="shared" si="817"/>
        <v>12799041.78229665</v>
      </c>
      <c r="N16081" t="e">
        <f>INDEX(XML!$A$2:$R$782,MATCH(C16081,XML!$D$2:$D$737,0),2)</f>
        <v>#N/A</v>
      </c>
    </row>
    <row r="16082" spans="1:14" ht="45" x14ac:dyDescent="0.2">
      <c r="A16082">
        <v>34047</v>
      </c>
      <c r="B16082" t="s">
        <v>19482</v>
      </c>
      <c r="C16082" s="15" t="s">
        <v>19483</v>
      </c>
      <c r="D16082" s="15" t="s">
        <v>19484</v>
      </c>
      <c r="E16082">
        <v>9999999</v>
      </c>
      <c r="F16082">
        <v>9999999</v>
      </c>
      <c r="K16082" s="16">
        <f t="shared" si="816"/>
        <v>10699998.93</v>
      </c>
      <c r="L16082" s="16">
        <f t="shared" si="818"/>
        <v>11263156.768421052</v>
      </c>
      <c r="M16082" s="16">
        <f t="shared" si="817"/>
        <v>12799041.78229665</v>
      </c>
      <c r="N16082" t="e">
        <f>INDEX(XML!$A$2:$R$782,MATCH(C16082,XML!$D$2:$D$737,0),2)</f>
        <v>#N/A</v>
      </c>
    </row>
    <row r="16083" spans="1:14" ht="45" x14ac:dyDescent="0.2">
      <c r="A16083">
        <v>34046</v>
      </c>
      <c r="B16083" t="s">
        <v>19485</v>
      </c>
      <c r="C16083" s="15" t="s">
        <v>19486</v>
      </c>
      <c r="D16083" s="15" t="s">
        <v>19487</v>
      </c>
      <c r="E16083">
        <v>9999999</v>
      </c>
      <c r="F16083">
        <v>9999999</v>
      </c>
      <c r="K16083" s="16">
        <f t="shared" si="816"/>
        <v>10699998.93</v>
      </c>
      <c r="L16083" s="16">
        <f t="shared" si="818"/>
        <v>11263156.768421052</v>
      </c>
      <c r="M16083" s="16">
        <f t="shared" si="817"/>
        <v>12799041.78229665</v>
      </c>
      <c r="N16083" t="e">
        <f>INDEX(XML!$A$2:$R$782,MATCH(C16083,XML!$D$2:$D$737,0),2)</f>
        <v>#N/A</v>
      </c>
    </row>
    <row r="16084" spans="1:14" ht="33.75" x14ac:dyDescent="0.2">
      <c r="A16084">
        <v>69245</v>
      </c>
      <c r="B16084" t="s">
        <v>31277</v>
      </c>
      <c r="C16084" s="15" t="s">
        <v>31278</v>
      </c>
      <c r="D16084" s="15" t="s">
        <v>31279</v>
      </c>
      <c r="E16084">
        <v>9999999</v>
      </c>
      <c r="F16084">
        <v>9999999</v>
      </c>
      <c r="K16084" s="16">
        <f t="shared" si="816"/>
        <v>10699998.93</v>
      </c>
      <c r="L16084" s="16">
        <f t="shared" si="818"/>
        <v>11263156.768421052</v>
      </c>
      <c r="M16084" s="16">
        <f t="shared" si="817"/>
        <v>12799041.78229665</v>
      </c>
      <c r="N16084" t="e">
        <f>INDEX(XML!$A$2:$R$782,MATCH(C16084,XML!$D$2:$D$737,0),2)</f>
        <v>#N/A</v>
      </c>
    </row>
    <row r="16085" spans="1:14" ht="45" x14ac:dyDescent="0.2">
      <c r="A16085">
        <v>73616</v>
      </c>
      <c r="B16085" t="s">
        <v>31659</v>
      </c>
      <c r="C16085" s="15" t="s">
        <v>31660</v>
      </c>
      <c r="D16085" s="15" t="s">
        <v>31661</v>
      </c>
      <c r="E16085">
        <v>9999999</v>
      </c>
      <c r="F16085">
        <v>9999999</v>
      </c>
      <c r="H16085">
        <v>16</v>
      </c>
      <c r="K16085" s="16">
        <f t="shared" si="816"/>
        <v>10699998.93</v>
      </c>
      <c r="L16085" s="16">
        <f t="shared" si="818"/>
        <v>11263156.768421052</v>
      </c>
      <c r="M16085" s="16">
        <f t="shared" si="817"/>
        <v>12799041.78229665</v>
      </c>
      <c r="N16085" t="e">
        <f>INDEX(XML!$A$2:$R$782,MATCH(C16085,XML!$D$2:$D$737,0),2)</f>
        <v>#N/A</v>
      </c>
    </row>
    <row r="16086" spans="1:14" ht="33.75" x14ac:dyDescent="0.2">
      <c r="A16086">
        <v>50323</v>
      </c>
      <c r="B16086" t="s">
        <v>40296</v>
      </c>
      <c r="C16086" s="15" t="s">
        <v>40297</v>
      </c>
      <c r="D16086" s="15" t="s">
        <v>40298</v>
      </c>
      <c r="E16086">
        <v>9999999</v>
      </c>
      <c r="F16086">
        <v>9999999</v>
      </c>
      <c r="H16086">
        <v>3</v>
      </c>
      <c r="K16086" s="16">
        <f t="shared" si="816"/>
        <v>10699998.93</v>
      </c>
      <c r="L16086" s="16">
        <f t="shared" si="818"/>
        <v>11263156.768421052</v>
      </c>
      <c r="M16086" s="16">
        <f t="shared" si="817"/>
        <v>12799041.78229665</v>
      </c>
      <c r="N16086" t="e">
        <f>INDEX(XML!$A$2:$R$782,MATCH(C16086,XML!$D$2:$D$737,0),2)</f>
        <v>#N/A</v>
      </c>
    </row>
    <row r="16087" spans="1:14" ht="45" x14ac:dyDescent="0.2">
      <c r="A16087">
        <v>69246</v>
      </c>
      <c r="B16087" t="s">
        <v>43475</v>
      </c>
      <c r="C16087" s="15" t="s">
        <v>43476</v>
      </c>
      <c r="D16087" s="15" t="s">
        <v>43477</v>
      </c>
      <c r="E16087">
        <v>9999999</v>
      </c>
      <c r="F16087">
        <v>9999999</v>
      </c>
      <c r="K16087" s="16">
        <f t="shared" si="816"/>
        <v>10699998.93</v>
      </c>
      <c r="L16087" s="16">
        <f t="shared" si="818"/>
        <v>11263156.768421052</v>
      </c>
      <c r="M16087" s="16">
        <f t="shared" si="817"/>
        <v>12799041.78229665</v>
      </c>
      <c r="N16087" t="e">
        <f>INDEX(XML!$A$2:$R$782,MATCH(C16087,XML!$D$2:$D$737,0),2)</f>
        <v>#N/A</v>
      </c>
    </row>
    <row r="16088" spans="1:14" ht="15.75" x14ac:dyDescent="0.25">
      <c r="A16088" s="184" t="s">
        <v>11582</v>
      </c>
      <c r="B16088" s="184"/>
      <c r="C16088" s="185"/>
      <c r="D16088" s="185"/>
      <c r="E16088" s="184"/>
      <c r="F16088" s="184"/>
      <c r="G16088" s="184"/>
      <c r="H16088" s="184"/>
      <c r="I16088" s="184"/>
      <c r="J16088" s="184"/>
      <c r="K16088" s="16">
        <f t="shared" si="816"/>
        <v>0</v>
      </c>
      <c r="L16088" s="16">
        <f t="shared" si="818"/>
        <v>0</v>
      </c>
      <c r="M16088" s="16">
        <f t="shared" si="817"/>
        <v>0</v>
      </c>
      <c r="N16088" t="e">
        <f>INDEX(XML!$A$2:$R$782,MATCH(C16088,XML!$D$2:$D$737,0),2)</f>
        <v>#N/A</v>
      </c>
    </row>
    <row r="16089" spans="1:14" ht="90" x14ac:dyDescent="0.2">
      <c r="A16089">
        <v>34034</v>
      </c>
      <c r="B16089" t="s">
        <v>11079</v>
      </c>
      <c r="C16089" s="15" t="s">
        <v>11080</v>
      </c>
      <c r="D16089" s="15" t="s">
        <v>11081</v>
      </c>
      <c r="E16089">
        <v>9999999</v>
      </c>
      <c r="F16089">
        <v>9999999</v>
      </c>
      <c r="H16089">
        <v>13</v>
      </c>
      <c r="K16089" s="16">
        <f t="shared" si="816"/>
        <v>10699998.93</v>
      </c>
      <c r="L16089" s="16">
        <f t="shared" si="818"/>
        <v>11263156.768421052</v>
      </c>
      <c r="M16089" s="16">
        <f t="shared" si="817"/>
        <v>12799041.78229665</v>
      </c>
      <c r="N16089" t="e">
        <f>INDEX(XML!$A$2:$R$782,MATCH(C16089,XML!$D$2:$D$737,0),2)</f>
        <v>#N/A</v>
      </c>
    </row>
    <row r="16090" spans="1:14" ht="90" x14ac:dyDescent="0.2">
      <c r="A16090">
        <v>34035</v>
      </c>
      <c r="B16090" t="s">
        <v>11082</v>
      </c>
      <c r="C16090" s="15" t="s">
        <v>11083</v>
      </c>
      <c r="D16090" s="15" t="s">
        <v>11084</v>
      </c>
      <c r="E16090">
        <v>9999999</v>
      </c>
      <c r="F16090">
        <v>9999999</v>
      </c>
      <c r="H16090">
        <v>7</v>
      </c>
      <c r="K16090" s="16">
        <f t="shared" si="816"/>
        <v>10699998.93</v>
      </c>
      <c r="L16090" s="16">
        <f t="shared" si="818"/>
        <v>11263156.768421052</v>
      </c>
      <c r="M16090" s="16">
        <f t="shared" si="817"/>
        <v>12799041.78229665</v>
      </c>
      <c r="N16090" t="e">
        <f>INDEX(XML!$A$2:$R$782,MATCH(C16090,XML!$D$2:$D$737,0),2)</f>
        <v>#N/A</v>
      </c>
    </row>
    <row r="16091" spans="1:14" ht="90" x14ac:dyDescent="0.2">
      <c r="A16091">
        <v>34036</v>
      </c>
      <c r="B16091" t="s">
        <v>11085</v>
      </c>
      <c r="C16091" s="15" t="s">
        <v>11086</v>
      </c>
      <c r="D16091" s="15" t="s">
        <v>11087</v>
      </c>
      <c r="E16091">
        <v>9999999</v>
      </c>
      <c r="F16091">
        <v>9999999</v>
      </c>
      <c r="H16091">
        <v>7</v>
      </c>
      <c r="K16091" s="16">
        <f t="shared" si="816"/>
        <v>10699998.93</v>
      </c>
      <c r="L16091" s="16">
        <f t="shared" si="818"/>
        <v>11263156.768421052</v>
      </c>
      <c r="M16091" s="16">
        <f t="shared" si="817"/>
        <v>12799041.78229665</v>
      </c>
      <c r="N16091" t="e">
        <f>INDEX(XML!$A$2:$R$782,MATCH(C16091,XML!$D$2:$D$737,0),2)</f>
        <v>#N/A</v>
      </c>
    </row>
    <row r="16092" spans="1:14" ht="90" x14ac:dyDescent="0.2">
      <c r="A16092">
        <v>34037</v>
      </c>
      <c r="B16092" t="s">
        <v>11088</v>
      </c>
      <c r="C16092" s="15" t="s">
        <v>11089</v>
      </c>
      <c r="D16092" s="15" t="s">
        <v>11090</v>
      </c>
      <c r="E16092">
        <v>9999999</v>
      </c>
      <c r="F16092">
        <v>9999999</v>
      </c>
      <c r="H16092">
        <v>11</v>
      </c>
      <c r="K16092" s="16">
        <f t="shared" si="816"/>
        <v>10699998.93</v>
      </c>
      <c r="L16092" s="16">
        <f t="shared" si="818"/>
        <v>11263156.768421052</v>
      </c>
      <c r="M16092" s="16">
        <f t="shared" si="817"/>
        <v>12799041.78229665</v>
      </c>
      <c r="N16092" t="e">
        <f>INDEX(XML!$A$2:$R$782,MATCH(C16092,XML!$D$2:$D$737,0),2)</f>
        <v>#N/A</v>
      </c>
    </row>
    <row r="16093" spans="1:14" ht="67.5" x14ac:dyDescent="0.2">
      <c r="A16093">
        <v>36020</v>
      </c>
      <c r="B16093" t="s">
        <v>13080</v>
      </c>
      <c r="C16093" s="15" t="s">
        <v>11232</v>
      </c>
      <c r="D16093" s="15" t="s">
        <v>11233</v>
      </c>
      <c r="E16093">
        <v>9999999</v>
      </c>
      <c r="F16093">
        <v>9999999</v>
      </c>
      <c r="H16093">
        <v>11</v>
      </c>
      <c r="K16093" s="16">
        <f t="shared" si="816"/>
        <v>10699998.93</v>
      </c>
      <c r="L16093" s="16">
        <f t="shared" si="818"/>
        <v>11263156.768421052</v>
      </c>
      <c r="M16093" s="16">
        <f t="shared" si="817"/>
        <v>12799041.78229665</v>
      </c>
      <c r="N16093" t="e">
        <f>INDEX(XML!$A$2:$R$782,MATCH(C16093,XML!$D$2:$D$737,0),2)</f>
        <v>#N/A</v>
      </c>
    </row>
    <row r="16094" spans="1:14" ht="67.5" x14ac:dyDescent="0.2">
      <c r="A16094">
        <v>36021</v>
      </c>
      <c r="B16094" t="s">
        <v>13079</v>
      </c>
      <c r="C16094" s="15" t="s">
        <v>11230</v>
      </c>
      <c r="D16094" s="15" t="s">
        <v>11231</v>
      </c>
      <c r="E16094">
        <v>9999999</v>
      </c>
      <c r="F16094">
        <v>9999999</v>
      </c>
      <c r="H16094">
        <v>11</v>
      </c>
      <c r="K16094" s="16">
        <f t="shared" si="816"/>
        <v>10699998.93</v>
      </c>
      <c r="L16094" s="16">
        <f t="shared" si="818"/>
        <v>11263156.768421052</v>
      </c>
      <c r="M16094" s="16">
        <f t="shared" si="817"/>
        <v>12799041.78229665</v>
      </c>
      <c r="N16094" t="e">
        <f>INDEX(XML!$A$2:$R$782,MATCH(C16094,XML!$D$2:$D$737,0),2)</f>
        <v>#N/A</v>
      </c>
    </row>
    <row r="16095" spans="1:14" ht="67.5" x14ac:dyDescent="0.2">
      <c r="A16095">
        <v>36022</v>
      </c>
      <c r="B16095" t="s">
        <v>13081</v>
      </c>
      <c r="C16095" s="15" t="s">
        <v>11234</v>
      </c>
      <c r="D16095" s="15" t="s">
        <v>11235</v>
      </c>
      <c r="E16095">
        <v>9999999</v>
      </c>
      <c r="F16095">
        <v>9999999</v>
      </c>
      <c r="H16095">
        <v>14</v>
      </c>
      <c r="K16095" s="16">
        <f t="shared" si="816"/>
        <v>10699998.93</v>
      </c>
      <c r="L16095" s="16">
        <f t="shared" si="818"/>
        <v>11263156.768421052</v>
      </c>
      <c r="M16095" s="16">
        <f t="shared" si="817"/>
        <v>12799041.78229665</v>
      </c>
      <c r="N16095" t="e">
        <f>INDEX(XML!$A$2:$R$782,MATCH(C16095,XML!$D$2:$D$737,0),2)</f>
        <v>#N/A</v>
      </c>
    </row>
    <row r="16096" spans="1:14" ht="67.5" x14ac:dyDescent="0.2">
      <c r="A16096">
        <v>36023</v>
      </c>
      <c r="B16096" t="s">
        <v>13082</v>
      </c>
      <c r="C16096" s="15" t="s">
        <v>11236</v>
      </c>
      <c r="D16096" s="15" t="s">
        <v>11237</v>
      </c>
      <c r="E16096">
        <v>9999999</v>
      </c>
      <c r="F16096">
        <v>9999999</v>
      </c>
      <c r="K16096" s="16">
        <f t="shared" si="816"/>
        <v>10699998.93</v>
      </c>
      <c r="L16096" s="16">
        <f t="shared" si="818"/>
        <v>11263156.768421052</v>
      </c>
      <c r="M16096" s="16">
        <f t="shared" si="817"/>
        <v>12799041.78229665</v>
      </c>
      <c r="N16096" t="e">
        <f>INDEX(XML!$A$2:$R$782,MATCH(C16096,XML!$D$2:$D$737,0),2)</f>
        <v>#N/A</v>
      </c>
    </row>
    <row r="16097" spans="1:14" ht="56.25" x14ac:dyDescent="0.2">
      <c r="A16097">
        <v>39238</v>
      </c>
      <c r="B16097" t="s">
        <v>11204</v>
      </c>
      <c r="C16097" s="15" t="s">
        <v>11205</v>
      </c>
      <c r="D16097" s="15" t="s">
        <v>11206</v>
      </c>
      <c r="E16097">
        <v>9999999</v>
      </c>
      <c r="F16097">
        <v>9999999</v>
      </c>
      <c r="H16097">
        <v>12</v>
      </c>
      <c r="K16097" s="16">
        <f t="shared" si="816"/>
        <v>10699998.93</v>
      </c>
      <c r="L16097" s="16">
        <f t="shared" si="818"/>
        <v>11263156.768421052</v>
      </c>
      <c r="M16097" s="16">
        <f t="shared" si="817"/>
        <v>12799041.78229665</v>
      </c>
      <c r="N16097" t="e">
        <f>INDEX(XML!$A$2:$R$782,MATCH(C16097,XML!$D$2:$D$737,0),2)</f>
        <v>#N/A</v>
      </c>
    </row>
    <row r="16098" spans="1:14" ht="56.25" x14ac:dyDescent="0.2">
      <c r="A16098">
        <v>39239</v>
      </c>
      <c r="B16098" t="s">
        <v>11207</v>
      </c>
      <c r="C16098" s="15" t="s">
        <v>11208</v>
      </c>
      <c r="D16098" s="15" t="s">
        <v>11209</v>
      </c>
      <c r="E16098">
        <v>9999999</v>
      </c>
      <c r="F16098">
        <v>9999999</v>
      </c>
      <c r="H16098">
        <v>10</v>
      </c>
      <c r="K16098" s="16">
        <f t="shared" si="816"/>
        <v>10699998.93</v>
      </c>
      <c r="L16098" s="16">
        <f t="shared" si="818"/>
        <v>11263156.768421052</v>
      </c>
      <c r="M16098" s="16">
        <f t="shared" si="817"/>
        <v>12799041.78229665</v>
      </c>
      <c r="N16098" t="e">
        <f>INDEX(XML!$A$2:$R$782,MATCH(C16098,XML!$D$2:$D$737,0),2)</f>
        <v>#N/A</v>
      </c>
    </row>
    <row r="16099" spans="1:14" ht="56.25" x14ac:dyDescent="0.2">
      <c r="A16099">
        <v>39240</v>
      </c>
      <c r="B16099" t="s">
        <v>11210</v>
      </c>
      <c r="C16099" s="15" t="s">
        <v>11211</v>
      </c>
      <c r="D16099" s="15" t="s">
        <v>11212</v>
      </c>
      <c r="E16099">
        <v>9999999</v>
      </c>
      <c r="F16099">
        <v>9999999</v>
      </c>
      <c r="H16099">
        <v>5</v>
      </c>
      <c r="K16099" s="16">
        <f t="shared" si="816"/>
        <v>10699998.93</v>
      </c>
      <c r="L16099" s="16">
        <f t="shared" si="818"/>
        <v>11263156.768421052</v>
      </c>
      <c r="M16099" s="16">
        <f t="shared" si="817"/>
        <v>12799041.78229665</v>
      </c>
      <c r="N16099" t="e">
        <f>INDEX(XML!$A$2:$R$782,MATCH(C16099,XML!$D$2:$D$737,0),2)</f>
        <v>#N/A</v>
      </c>
    </row>
    <row r="16100" spans="1:14" ht="56.25" x14ac:dyDescent="0.2">
      <c r="A16100">
        <v>40668</v>
      </c>
      <c r="B16100" t="s">
        <v>11201</v>
      </c>
      <c r="C16100" s="15" t="s">
        <v>11202</v>
      </c>
      <c r="D16100" s="15" t="s">
        <v>11203</v>
      </c>
      <c r="E16100">
        <v>9999999</v>
      </c>
      <c r="F16100">
        <v>9999999</v>
      </c>
      <c r="K16100" s="16">
        <f t="shared" si="816"/>
        <v>10699998.93</v>
      </c>
      <c r="L16100" s="16">
        <f t="shared" si="818"/>
        <v>11263156.768421052</v>
      </c>
      <c r="M16100" s="16">
        <f t="shared" si="817"/>
        <v>12799041.78229665</v>
      </c>
      <c r="N16100" t="e">
        <f>INDEX(XML!$A$2:$R$782,MATCH(C16100,XML!$D$2:$D$737,0),2)</f>
        <v>#N/A</v>
      </c>
    </row>
    <row r="16101" spans="1:14" ht="67.5" x14ac:dyDescent="0.2">
      <c r="A16101">
        <v>44350</v>
      </c>
      <c r="B16101" t="s">
        <v>11270</v>
      </c>
      <c r="C16101" s="15" t="s">
        <v>11271</v>
      </c>
      <c r="D16101" s="15" t="s">
        <v>13138</v>
      </c>
      <c r="E16101">
        <v>9999999</v>
      </c>
      <c r="F16101">
        <v>9999999</v>
      </c>
      <c r="K16101" s="16">
        <f t="shared" si="816"/>
        <v>10699998.93</v>
      </c>
      <c r="L16101" s="16">
        <f t="shared" si="818"/>
        <v>11263156.768421052</v>
      </c>
      <c r="M16101" s="16">
        <f t="shared" si="817"/>
        <v>12799041.78229665</v>
      </c>
      <c r="N16101" t="e">
        <f>INDEX(XML!$A$2:$R$782,MATCH(C16101,XML!$D$2:$D$737,0),2)</f>
        <v>#N/A</v>
      </c>
    </row>
    <row r="16102" spans="1:14" ht="67.5" x14ac:dyDescent="0.2">
      <c r="A16102">
        <v>46039</v>
      </c>
      <c r="B16102" t="s">
        <v>11267</v>
      </c>
      <c r="C16102" s="15" t="s">
        <v>11268</v>
      </c>
      <c r="D16102" s="15" t="s">
        <v>11269</v>
      </c>
      <c r="E16102">
        <v>9999999</v>
      </c>
      <c r="F16102">
        <v>9999999</v>
      </c>
      <c r="H16102">
        <v>10</v>
      </c>
      <c r="K16102" s="16">
        <f t="shared" si="816"/>
        <v>10699998.93</v>
      </c>
      <c r="L16102" s="16">
        <f t="shared" si="818"/>
        <v>11263156.768421052</v>
      </c>
      <c r="M16102" s="16">
        <f t="shared" si="817"/>
        <v>12799041.78229665</v>
      </c>
      <c r="N16102" t="e">
        <f>INDEX(XML!$A$2:$R$782,MATCH(C16102,XML!$D$2:$D$737,0),2)</f>
        <v>#N/A</v>
      </c>
    </row>
    <row r="16103" spans="1:14" ht="33.75" x14ac:dyDescent="0.2">
      <c r="A16103">
        <v>44901</v>
      </c>
      <c r="B16103" t="s">
        <v>13043</v>
      </c>
      <c r="C16103" s="15" t="s">
        <v>13044</v>
      </c>
      <c r="D16103" s="15" t="s">
        <v>13045</v>
      </c>
      <c r="E16103">
        <v>9999999</v>
      </c>
      <c r="F16103">
        <v>9999999</v>
      </c>
      <c r="K16103" s="16">
        <f t="shared" si="816"/>
        <v>10699998.93</v>
      </c>
      <c r="L16103" s="16">
        <f t="shared" si="818"/>
        <v>11263156.768421052</v>
      </c>
      <c r="M16103" s="16">
        <f t="shared" si="817"/>
        <v>12799041.78229665</v>
      </c>
      <c r="N16103" t="e">
        <f>INDEX(XML!$A$2:$R$782,MATCH(C16103,XML!$D$2:$D$737,0),2)</f>
        <v>#N/A</v>
      </c>
    </row>
    <row r="16104" spans="1:14" ht="33.75" x14ac:dyDescent="0.2">
      <c r="A16104">
        <v>44902</v>
      </c>
      <c r="B16104" t="s">
        <v>13046</v>
      </c>
      <c r="C16104" s="15" t="s">
        <v>13047</v>
      </c>
      <c r="D16104" s="15" t="s">
        <v>13048</v>
      </c>
      <c r="E16104">
        <v>9999999</v>
      </c>
      <c r="F16104">
        <v>9999999</v>
      </c>
      <c r="K16104" s="16">
        <f t="shared" si="816"/>
        <v>10699998.93</v>
      </c>
      <c r="L16104" s="16">
        <f t="shared" si="818"/>
        <v>11263156.768421052</v>
      </c>
      <c r="M16104" s="16">
        <f t="shared" si="817"/>
        <v>12799041.78229665</v>
      </c>
      <c r="N16104" t="e">
        <f>INDEX(XML!$A$2:$R$782,MATCH(C16104,XML!$D$2:$D$737,0),2)</f>
        <v>#N/A</v>
      </c>
    </row>
    <row r="16105" spans="1:14" ht="33.75" x14ac:dyDescent="0.2">
      <c r="A16105">
        <v>44903</v>
      </c>
      <c r="B16105" t="s">
        <v>13049</v>
      </c>
      <c r="C16105" s="15" t="s">
        <v>13050</v>
      </c>
      <c r="D16105" s="15" t="s">
        <v>13051</v>
      </c>
      <c r="E16105">
        <v>9999999</v>
      </c>
      <c r="F16105">
        <v>9999999</v>
      </c>
      <c r="K16105" s="16">
        <f t="shared" si="816"/>
        <v>10699998.93</v>
      </c>
      <c r="L16105" s="16">
        <f t="shared" si="818"/>
        <v>11263156.768421052</v>
      </c>
      <c r="M16105" s="16">
        <f t="shared" si="817"/>
        <v>12799041.78229665</v>
      </c>
      <c r="N16105" t="e">
        <f>INDEX(XML!$A$2:$R$782,MATCH(C16105,XML!$D$2:$D$737,0),2)</f>
        <v>#N/A</v>
      </c>
    </row>
    <row r="16106" spans="1:14" ht="45" x14ac:dyDescent="0.2">
      <c r="A16106">
        <v>41701</v>
      </c>
      <c r="B16106" t="s">
        <v>13504</v>
      </c>
      <c r="C16106" s="15" t="s">
        <v>13505</v>
      </c>
      <c r="D16106" s="15" t="s">
        <v>13506</v>
      </c>
      <c r="E16106">
        <v>9999999</v>
      </c>
      <c r="F16106">
        <v>9999999</v>
      </c>
      <c r="K16106" s="16">
        <f t="shared" si="816"/>
        <v>10699998.93</v>
      </c>
      <c r="L16106" s="16">
        <f t="shared" si="818"/>
        <v>11263156.768421052</v>
      </c>
      <c r="M16106" s="16">
        <f t="shared" si="817"/>
        <v>12799041.78229665</v>
      </c>
      <c r="N16106" t="e">
        <f>INDEX(XML!$A$2:$R$782,MATCH(C16106,XML!$D$2:$D$737,0),2)</f>
        <v>#N/A</v>
      </c>
    </row>
    <row r="16107" spans="1:14" ht="56.25" x14ac:dyDescent="0.2">
      <c r="A16107">
        <v>33332</v>
      </c>
      <c r="B16107" t="s">
        <v>13528</v>
      </c>
      <c r="C16107" s="15" t="s">
        <v>13529</v>
      </c>
      <c r="D16107" s="15" t="s">
        <v>13530</v>
      </c>
      <c r="E16107">
        <v>9999999</v>
      </c>
      <c r="F16107">
        <v>9999999</v>
      </c>
      <c r="H16107">
        <v>9</v>
      </c>
      <c r="K16107" s="16">
        <f t="shared" si="816"/>
        <v>10699998.93</v>
      </c>
      <c r="L16107" s="16">
        <f t="shared" si="818"/>
        <v>11263156.768421052</v>
      </c>
      <c r="M16107" s="16">
        <f t="shared" si="817"/>
        <v>12799041.78229665</v>
      </c>
      <c r="N16107" t="e">
        <f>INDEX(XML!$A$2:$R$782,MATCH(C16107,XML!$D$2:$D$737,0),2)</f>
        <v>#N/A</v>
      </c>
    </row>
    <row r="16108" spans="1:14" ht="67.5" x14ac:dyDescent="0.2">
      <c r="A16108">
        <v>35309</v>
      </c>
      <c r="B16108" t="s">
        <v>13536</v>
      </c>
      <c r="C16108" s="15" t="s">
        <v>13537</v>
      </c>
      <c r="D16108" s="15" t="s">
        <v>13538</v>
      </c>
      <c r="E16108">
        <v>9999999</v>
      </c>
      <c r="F16108">
        <v>9999999</v>
      </c>
      <c r="H16108">
        <v>45</v>
      </c>
      <c r="K16108" s="16">
        <f t="shared" si="816"/>
        <v>10699998.93</v>
      </c>
      <c r="L16108" s="16">
        <f t="shared" si="818"/>
        <v>11263156.768421052</v>
      </c>
      <c r="M16108" s="16">
        <f t="shared" si="817"/>
        <v>12799041.78229665</v>
      </c>
      <c r="N16108" t="e">
        <f>INDEX(XML!$A$2:$R$782,MATCH(C16108,XML!$D$2:$D$737,0),2)</f>
        <v>#N/A</v>
      </c>
    </row>
    <row r="16109" spans="1:14" ht="45" x14ac:dyDescent="0.2">
      <c r="A16109">
        <v>38824</v>
      </c>
      <c r="B16109" t="s">
        <v>13598</v>
      </c>
      <c r="C16109" s="15" t="s">
        <v>13599</v>
      </c>
      <c r="D16109" s="15" t="s">
        <v>13600</v>
      </c>
      <c r="E16109">
        <v>9999999</v>
      </c>
      <c r="F16109">
        <v>9999999</v>
      </c>
      <c r="K16109" s="16">
        <f t="shared" ref="K16109:K16132" si="819">IF(E16109&gt;49999,E16109+E16109*0.07,IF(E16109&lt;=49999,E16109+E16109*0.12))</f>
        <v>10699998.93</v>
      </c>
      <c r="L16109" s="16">
        <f t="shared" si="818"/>
        <v>11263156.768421052</v>
      </c>
      <c r="M16109" s="16">
        <f t="shared" ref="M16109:M16132" si="820">IF(COUNTIF(C16109,"*Dahua*"),F16109-10,L16109*100/88)</f>
        <v>12799041.78229665</v>
      </c>
      <c r="N16109" t="e">
        <f>INDEX(XML!$A$2:$R$782,MATCH(C16109,XML!$D$2:$D$737,0),2)</f>
        <v>#N/A</v>
      </c>
    </row>
    <row r="16110" spans="1:14" ht="90" x14ac:dyDescent="0.2">
      <c r="A16110">
        <v>43807</v>
      </c>
      <c r="B16110" t="s">
        <v>13403</v>
      </c>
      <c r="C16110" s="15" t="s">
        <v>13404</v>
      </c>
      <c r="D16110" s="15" t="s">
        <v>13405</v>
      </c>
      <c r="E16110">
        <v>9999999</v>
      </c>
      <c r="F16110">
        <v>9999999</v>
      </c>
      <c r="H16110">
        <v>1</v>
      </c>
      <c r="K16110" s="16">
        <f t="shared" si="819"/>
        <v>10699998.93</v>
      </c>
      <c r="L16110" s="16">
        <f t="shared" si="818"/>
        <v>11263156.768421052</v>
      </c>
      <c r="M16110" s="16">
        <f t="shared" si="820"/>
        <v>12799041.78229665</v>
      </c>
      <c r="N16110" t="e">
        <f>INDEX(XML!$A$2:$R$782,MATCH(C16110,XML!$D$2:$D$737,0),2)</f>
        <v>#N/A</v>
      </c>
    </row>
    <row r="16111" spans="1:14" ht="146.25" x14ac:dyDescent="0.2">
      <c r="A16111">
        <v>35767</v>
      </c>
      <c r="B16111" t="s">
        <v>13507</v>
      </c>
      <c r="C16111" s="15" t="s">
        <v>13508</v>
      </c>
      <c r="D16111" s="15" t="s">
        <v>13509</v>
      </c>
      <c r="E16111">
        <v>9999999</v>
      </c>
      <c r="F16111">
        <v>9999999</v>
      </c>
      <c r="H16111">
        <v>13</v>
      </c>
      <c r="K16111" s="16">
        <f t="shared" si="819"/>
        <v>10699998.93</v>
      </c>
      <c r="L16111" s="16">
        <f t="shared" si="818"/>
        <v>11263156.768421052</v>
      </c>
      <c r="M16111" s="16">
        <f t="shared" si="820"/>
        <v>12799041.78229665</v>
      </c>
      <c r="N16111" t="e">
        <f>INDEX(XML!$A$2:$R$782,MATCH(C16111,XML!$D$2:$D$737,0),2)</f>
        <v>#N/A</v>
      </c>
    </row>
    <row r="16112" spans="1:14" ht="56.25" x14ac:dyDescent="0.2">
      <c r="A16112">
        <v>35776</v>
      </c>
      <c r="B16112" t="s">
        <v>13591</v>
      </c>
      <c r="C16112" s="15" t="s">
        <v>13592</v>
      </c>
      <c r="D16112" s="15" t="s">
        <v>13593</v>
      </c>
      <c r="E16112">
        <v>9999999</v>
      </c>
      <c r="F16112">
        <v>9999999</v>
      </c>
      <c r="H16112">
        <v>1</v>
      </c>
      <c r="K16112" s="16">
        <f t="shared" si="819"/>
        <v>10699998.93</v>
      </c>
      <c r="L16112" s="16">
        <f t="shared" si="818"/>
        <v>11263156.768421052</v>
      </c>
      <c r="M16112" s="16">
        <f t="shared" si="820"/>
        <v>12799041.78229665</v>
      </c>
      <c r="N16112" t="e">
        <f>INDEX(XML!$A$2:$R$782,MATCH(C16112,XML!$D$2:$D$737,0),2)</f>
        <v>#N/A</v>
      </c>
    </row>
    <row r="16113" spans="1:14" ht="45" x14ac:dyDescent="0.2">
      <c r="A16113">
        <v>41492</v>
      </c>
      <c r="B16113" t="s">
        <v>13427</v>
      </c>
      <c r="C16113" s="15" t="s">
        <v>13428</v>
      </c>
      <c r="D16113" s="15" t="s">
        <v>13429</v>
      </c>
      <c r="E16113">
        <v>9999999</v>
      </c>
      <c r="F16113">
        <v>9999999</v>
      </c>
      <c r="K16113" s="16">
        <f t="shared" si="819"/>
        <v>10699998.93</v>
      </c>
      <c r="L16113" s="16">
        <f t="shared" si="818"/>
        <v>11263156.768421052</v>
      </c>
      <c r="M16113" s="16">
        <f t="shared" si="820"/>
        <v>12799041.78229665</v>
      </c>
      <c r="N16113" t="e">
        <f>INDEX(XML!$A$2:$R$782,MATCH(C16113,XML!$D$2:$D$737,0),2)</f>
        <v>#N/A</v>
      </c>
    </row>
    <row r="16114" spans="1:14" ht="33.75" x14ac:dyDescent="0.2">
      <c r="A16114">
        <v>48602</v>
      </c>
      <c r="B16114" t="s">
        <v>13460</v>
      </c>
      <c r="C16114" s="15" t="s">
        <v>13461</v>
      </c>
      <c r="D16114" s="15" t="s">
        <v>13462</v>
      </c>
      <c r="E16114">
        <v>9999999</v>
      </c>
      <c r="F16114">
        <v>9999999</v>
      </c>
      <c r="K16114" s="16">
        <f t="shared" si="819"/>
        <v>10699998.93</v>
      </c>
      <c r="L16114" s="16">
        <f t="shared" si="818"/>
        <v>11263156.768421052</v>
      </c>
      <c r="M16114" s="16">
        <f t="shared" si="820"/>
        <v>12799041.78229665</v>
      </c>
      <c r="N16114" t="e">
        <f>INDEX(XML!$A$2:$R$782,MATCH(C16114,XML!$D$2:$D$737,0),2)</f>
        <v>#N/A</v>
      </c>
    </row>
    <row r="16115" spans="1:14" ht="45" x14ac:dyDescent="0.2">
      <c r="A16115">
        <v>45508</v>
      </c>
      <c r="B16115" t="s">
        <v>13397</v>
      </c>
      <c r="C16115" s="15" t="s">
        <v>13398</v>
      </c>
      <c r="D16115" s="15" t="s">
        <v>13399</v>
      </c>
      <c r="E16115">
        <v>9999999</v>
      </c>
      <c r="F16115">
        <v>9999999</v>
      </c>
      <c r="K16115" s="16">
        <f t="shared" si="819"/>
        <v>10699998.93</v>
      </c>
      <c r="L16115" s="16">
        <f t="shared" si="818"/>
        <v>11263156.768421052</v>
      </c>
      <c r="M16115" s="16">
        <f t="shared" si="820"/>
        <v>12799041.78229665</v>
      </c>
      <c r="N16115" t="e">
        <f>INDEX(XML!$A$2:$R$782,MATCH(C16115,XML!$D$2:$D$737,0),2)</f>
        <v>#N/A</v>
      </c>
    </row>
    <row r="16116" spans="1:14" ht="67.5" x14ac:dyDescent="0.2">
      <c r="A16116">
        <v>45529</v>
      </c>
      <c r="B16116" t="s">
        <v>13394</v>
      </c>
      <c r="C16116" s="15" t="s">
        <v>13395</v>
      </c>
      <c r="D16116" s="15" t="s">
        <v>13396</v>
      </c>
      <c r="E16116">
        <v>9999999</v>
      </c>
      <c r="F16116">
        <v>9999999</v>
      </c>
      <c r="H16116">
        <v>4</v>
      </c>
      <c r="K16116" s="16">
        <f t="shared" si="819"/>
        <v>10699998.93</v>
      </c>
      <c r="L16116" s="16">
        <f t="shared" si="818"/>
        <v>11263156.768421052</v>
      </c>
      <c r="M16116" s="16">
        <f t="shared" si="820"/>
        <v>12799041.78229665</v>
      </c>
      <c r="N16116" t="e">
        <f>INDEX(XML!$A$2:$R$782,MATCH(C16116,XML!$D$2:$D$737,0),2)</f>
        <v>#N/A</v>
      </c>
    </row>
    <row r="16117" spans="1:14" ht="67.5" x14ac:dyDescent="0.2">
      <c r="A16117">
        <v>32394</v>
      </c>
      <c r="B16117" t="s">
        <v>13525</v>
      </c>
      <c r="C16117" s="15" t="s">
        <v>13526</v>
      </c>
      <c r="D16117" s="15" t="s">
        <v>13527</v>
      </c>
      <c r="E16117">
        <v>9999999</v>
      </c>
      <c r="F16117">
        <v>9999999</v>
      </c>
      <c r="H16117">
        <v>16</v>
      </c>
      <c r="K16117" s="16">
        <f t="shared" si="819"/>
        <v>10699998.93</v>
      </c>
      <c r="L16117" s="16">
        <f t="shared" si="818"/>
        <v>11263156.768421052</v>
      </c>
      <c r="M16117" s="16">
        <f t="shared" si="820"/>
        <v>12799041.78229665</v>
      </c>
      <c r="N16117" t="e">
        <f>INDEX(XML!$A$2:$R$782,MATCH(C16117,XML!$D$2:$D$737,0),2)</f>
        <v>#N/A</v>
      </c>
    </row>
    <row r="16118" spans="1:14" ht="67.5" x14ac:dyDescent="0.2">
      <c r="A16118">
        <v>32395</v>
      </c>
      <c r="B16118" t="s">
        <v>13522</v>
      </c>
      <c r="C16118" s="15" t="s">
        <v>13523</v>
      </c>
      <c r="D16118" s="15" t="s">
        <v>13524</v>
      </c>
      <c r="E16118">
        <v>9999999</v>
      </c>
      <c r="F16118">
        <v>9999999</v>
      </c>
      <c r="H16118">
        <v>5</v>
      </c>
      <c r="K16118" s="16">
        <f t="shared" si="819"/>
        <v>10699998.93</v>
      </c>
      <c r="L16118" s="16">
        <f t="shared" si="818"/>
        <v>11263156.768421052</v>
      </c>
      <c r="M16118" s="16">
        <f t="shared" si="820"/>
        <v>12799041.78229665</v>
      </c>
      <c r="N16118" t="e">
        <f>INDEX(XML!$A$2:$R$782,MATCH(C16118,XML!$D$2:$D$737,0),2)</f>
        <v>#N/A</v>
      </c>
    </row>
    <row r="16119" spans="1:14" ht="67.5" x14ac:dyDescent="0.2">
      <c r="A16119">
        <v>32465</v>
      </c>
      <c r="B16119" t="s">
        <v>13448</v>
      </c>
      <c r="C16119" s="15" t="s">
        <v>13449</v>
      </c>
      <c r="D16119" s="15" t="s">
        <v>13450</v>
      </c>
      <c r="E16119">
        <v>9999999</v>
      </c>
      <c r="F16119">
        <v>9999999</v>
      </c>
      <c r="K16119" s="16">
        <f t="shared" si="819"/>
        <v>10699998.93</v>
      </c>
      <c r="L16119" s="16">
        <f t="shared" si="818"/>
        <v>11263156.768421052</v>
      </c>
      <c r="M16119" s="16">
        <f t="shared" si="820"/>
        <v>12799041.78229665</v>
      </c>
      <c r="N16119" t="e">
        <f>INDEX(XML!$A$2:$R$782,MATCH(C16119,XML!$D$2:$D$737,0),2)</f>
        <v>#N/A</v>
      </c>
    </row>
    <row r="16120" spans="1:14" ht="56.25" x14ac:dyDescent="0.2">
      <c r="A16120">
        <v>32469</v>
      </c>
      <c r="B16120" t="s">
        <v>13516</v>
      </c>
      <c r="C16120" s="15" t="s">
        <v>13517</v>
      </c>
      <c r="D16120" s="15" t="s">
        <v>13518</v>
      </c>
      <c r="E16120">
        <v>9999999</v>
      </c>
      <c r="F16120">
        <v>9999999</v>
      </c>
      <c r="K16120" s="16">
        <f t="shared" si="819"/>
        <v>10699998.93</v>
      </c>
      <c r="L16120" s="16">
        <f t="shared" si="818"/>
        <v>11263156.768421052</v>
      </c>
      <c r="M16120" s="16">
        <f t="shared" si="820"/>
        <v>12799041.78229665</v>
      </c>
      <c r="N16120" t="e">
        <f>INDEX(XML!$A$2:$R$782,MATCH(C16120,XML!$D$2:$D$737,0),2)</f>
        <v>#N/A</v>
      </c>
    </row>
    <row r="16121" spans="1:14" ht="101.25" x14ac:dyDescent="0.2">
      <c r="A16121">
        <v>33096</v>
      </c>
      <c r="B16121" t="s">
        <v>13558</v>
      </c>
      <c r="C16121" s="15" t="s">
        <v>13559</v>
      </c>
      <c r="D16121" s="15" t="s">
        <v>13560</v>
      </c>
      <c r="E16121">
        <v>9999999</v>
      </c>
      <c r="F16121">
        <v>9999999</v>
      </c>
      <c r="H16121">
        <v>46</v>
      </c>
      <c r="K16121" s="16">
        <f t="shared" si="819"/>
        <v>10699998.93</v>
      </c>
      <c r="L16121" s="16">
        <f t="shared" si="818"/>
        <v>11263156.768421052</v>
      </c>
      <c r="M16121" s="16">
        <f t="shared" si="820"/>
        <v>12799041.78229665</v>
      </c>
      <c r="N16121" t="e">
        <f>INDEX(XML!$A$2:$R$782,MATCH(C16121,XML!$D$2:$D$737,0),2)</f>
        <v>#N/A</v>
      </c>
    </row>
    <row r="16122" spans="1:14" ht="78.75" x14ac:dyDescent="0.2">
      <c r="A16122">
        <v>33339</v>
      </c>
      <c r="B16122" t="s">
        <v>13542</v>
      </c>
      <c r="C16122" s="15" t="s">
        <v>13543</v>
      </c>
      <c r="D16122" s="15" t="s">
        <v>13544</v>
      </c>
      <c r="E16122">
        <v>9999999</v>
      </c>
      <c r="F16122">
        <v>9999999</v>
      </c>
      <c r="H16122">
        <v>1</v>
      </c>
      <c r="K16122" s="16">
        <f t="shared" si="819"/>
        <v>10699998.93</v>
      </c>
      <c r="L16122" s="16">
        <f t="shared" si="818"/>
        <v>11263156.768421052</v>
      </c>
      <c r="M16122" s="16">
        <f t="shared" si="820"/>
        <v>12799041.78229665</v>
      </c>
      <c r="N16122" t="e">
        <f>INDEX(XML!$A$2:$R$782,MATCH(C16122,XML!$D$2:$D$737,0),2)</f>
        <v>#N/A</v>
      </c>
    </row>
    <row r="16123" spans="1:14" ht="78.75" x14ac:dyDescent="0.2">
      <c r="A16123">
        <v>33340</v>
      </c>
      <c r="B16123" t="s">
        <v>13539</v>
      </c>
      <c r="C16123" s="15" t="s">
        <v>13540</v>
      </c>
      <c r="D16123" s="15" t="s">
        <v>13541</v>
      </c>
      <c r="E16123">
        <v>9999999</v>
      </c>
      <c r="F16123">
        <v>9999999</v>
      </c>
      <c r="K16123" s="16">
        <f t="shared" si="819"/>
        <v>10699998.93</v>
      </c>
      <c r="L16123" s="16">
        <f t="shared" si="818"/>
        <v>11263156.768421052</v>
      </c>
      <c r="M16123" s="16">
        <f t="shared" si="820"/>
        <v>12799041.78229665</v>
      </c>
      <c r="N16123" t="e">
        <f>INDEX(XML!$A$2:$R$782,MATCH(C16123,XML!$D$2:$D$737,0),2)</f>
        <v>#N/A</v>
      </c>
    </row>
    <row r="16124" spans="1:14" ht="67.5" x14ac:dyDescent="0.2">
      <c r="A16124">
        <v>33679</v>
      </c>
      <c r="B16124" t="s">
        <v>13555</v>
      </c>
      <c r="C16124" s="15" t="s">
        <v>13556</v>
      </c>
      <c r="D16124" s="15" t="s">
        <v>13557</v>
      </c>
      <c r="E16124">
        <v>9999999</v>
      </c>
      <c r="F16124">
        <v>9999999</v>
      </c>
      <c r="H16124">
        <v>23</v>
      </c>
      <c r="K16124" s="16">
        <f t="shared" si="819"/>
        <v>10699998.93</v>
      </c>
      <c r="L16124" s="16">
        <f t="shared" si="818"/>
        <v>11263156.768421052</v>
      </c>
      <c r="M16124" s="16">
        <f t="shared" si="820"/>
        <v>12799041.78229665</v>
      </c>
      <c r="N16124" t="e">
        <f>INDEX(XML!$A$2:$R$782,MATCH(C16124,XML!$D$2:$D$737,0),2)</f>
        <v>#N/A</v>
      </c>
    </row>
    <row r="16125" spans="1:14" ht="78.75" x14ac:dyDescent="0.2">
      <c r="A16125">
        <v>34038</v>
      </c>
      <c r="B16125" t="s">
        <v>13585</v>
      </c>
      <c r="C16125" s="15" t="s">
        <v>13586</v>
      </c>
      <c r="D16125" s="15" t="s">
        <v>13587</v>
      </c>
      <c r="E16125">
        <v>9999999</v>
      </c>
      <c r="F16125">
        <v>9999999</v>
      </c>
      <c r="H16125">
        <v>2</v>
      </c>
      <c r="K16125" s="16">
        <f t="shared" si="819"/>
        <v>10699998.93</v>
      </c>
      <c r="L16125" s="16">
        <f t="shared" si="818"/>
        <v>11263156.768421052</v>
      </c>
      <c r="M16125" s="16">
        <f t="shared" si="820"/>
        <v>12799041.78229665</v>
      </c>
      <c r="N16125" t="e">
        <f>INDEX(XML!$A$2:$R$782,MATCH(C16125,XML!$D$2:$D$737,0),2)</f>
        <v>#N/A</v>
      </c>
    </row>
    <row r="16126" spans="1:14" ht="191.25" x14ac:dyDescent="0.2">
      <c r="A16126">
        <v>34187</v>
      </c>
      <c r="B16126" t="s">
        <v>13549</v>
      </c>
      <c r="C16126" s="15" t="s">
        <v>13550</v>
      </c>
      <c r="D16126" s="15" t="s">
        <v>13551</v>
      </c>
      <c r="E16126">
        <v>9999999</v>
      </c>
      <c r="F16126">
        <v>9999999</v>
      </c>
      <c r="H16126" t="s">
        <v>746</v>
      </c>
      <c r="K16126" s="16">
        <f t="shared" si="819"/>
        <v>10699998.93</v>
      </c>
      <c r="L16126" s="16">
        <f t="shared" si="818"/>
        <v>11263156.768421052</v>
      </c>
      <c r="M16126" s="16">
        <f t="shared" si="820"/>
        <v>12799041.78229665</v>
      </c>
      <c r="N16126" t="e">
        <f>INDEX(XML!$A$2:$R$782,MATCH(C16126,XML!$D$2:$D$737,0),2)</f>
        <v>#N/A</v>
      </c>
    </row>
    <row r="16127" spans="1:14" ht="112.5" x14ac:dyDescent="0.2">
      <c r="A16127">
        <v>34491</v>
      </c>
      <c r="B16127" t="s">
        <v>13547</v>
      </c>
      <c r="C16127" s="15" t="s">
        <v>13548</v>
      </c>
      <c r="D16127" s="15" t="s">
        <v>14581</v>
      </c>
      <c r="E16127">
        <v>9999999</v>
      </c>
      <c r="F16127">
        <v>9999999</v>
      </c>
      <c r="H16127">
        <v>7</v>
      </c>
      <c r="K16127" s="16">
        <f t="shared" si="819"/>
        <v>10699998.93</v>
      </c>
      <c r="L16127" s="16">
        <f t="shared" si="818"/>
        <v>11263156.768421052</v>
      </c>
      <c r="M16127" s="16">
        <f t="shared" si="820"/>
        <v>12799041.78229665</v>
      </c>
      <c r="N16127" t="e">
        <f>INDEX(XML!$A$2:$R$782,MATCH(C16127,XML!$D$2:$D$737,0),2)</f>
        <v>#N/A</v>
      </c>
    </row>
    <row r="16128" spans="1:14" ht="45" x14ac:dyDescent="0.2">
      <c r="A16128">
        <v>37165</v>
      </c>
      <c r="B16128" t="s">
        <v>13577</v>
      </c>
      <c r="C16128" s="15" t="s">
        <v>13578</v>
      </c>
      <c r="D16128" s="15" t="s">
        <v>13579</v>
      </c>
      <c r="E16128">
        <v>9999999</v>
      </c>
      <c r="F16128">
        <v>9999999</v>
      </c>
      <c r="K16128" s="16">
        <f t="shared" si="819"/>
        <v>10699998.93</v>
      </c>
      <c r="L16128" s="16">
        <f t="shared" si="818"/>
        <v>11263156.768421052</v>
      </c>
      <c r="M16128" s="16">
        <f t="shared" si="820"/>
        <v>12799041.78229665</v>
      </c>
      <c r="N16128" t="e">
        <f>INDEX(XML!$A$2:$R$782,MATCH(C16128,XML!$D$2:$D$737,0),2)</f>
        <v>#N/A</v>
      </c>
    </row>
    <row r="16129" spans="1:14" ht="56.25" x14ac:dyDescent="0.2">
      <c r="A16129">
        <v>39071</v>
      </c>
      <c r="B16129" t="s">
        <v>13442</v>
      </c>
      <c r="C16129" s="15" t="s">
        <v>13443</v>
      </c>
      <c r="D16129" s="15" t="s">
        <v>13444</v>
      </c>
      <c r="E16129">
        <v>9999999</v>
      </c>
      <c r="F16129">
        <v>9999999</v>
      </c>
      <c r="K16129" s="16">
        <f t="shared" si="819"/>
        <v>10699998.93</v>
      </c>
      <c r="L16129" s="16">
        <f t="shared" si="818"/>
        <v>11263156.768421052</v>
      </c>
      <c r="M16129" s="16">
        <f t="shared" si="820"/>
        <v>12799041.78229665</v>
      </c>
      <c r="N16129" t="e">
        <f>INDEX(XML!$A$2:$R$782,MATCH(C16129,XML!$D$2:$D$737,0),2)</f>
        <v>#N/A</v>
      </c>
    </row>
    <row r="16130" spans="1:14" ht="45" x14ac:dyDescent="0.2">
      <c r="A16130">
        <v>39223</v>
      </c>
      <c r="B16130" t="s">
        <v>13534</v>
      </c>
      <c r="C16130" s="15" t="s">
        <v>13535</v>
      </c>
      <c r="D16130" s="15" t="s">
        <v>20838</v>
      </c>
      <c r="E16130">
        <v>9999999</v>
      </c>
      <c r="F16130">
        <v>9999999</v>
      </c>
      <c r="K16130" s="16">
        <f t="shared" si="819"/>
        <v>10699998.93</v>
      </c>
      <c r="L16130" s="16">
        <f t="shared" si="818"/>
        <v>11263156.768421052</v>
      </c>
      <c r="M16130" s="16">
        <f t="shared" si="820"/>
        <v>12799041.78229665</v>
      </c>
      <c r="N16130" t="e">
        <f>INDEX(XML!$A$2:$R$782,MATCH(C16130,XML!$D$2:$D$737,0),2)</f>
        <v>#N/A</v>
      </c>
    </row>
    <row r="16131" spans="1:14" ht="45" x14ac:dyDescent="0.2">
      <c r="A16131">
        <v>39826</v>
      </c>
      <c r="B16131" t="s">
        <v>13569</v>
      </c>
      <c r="C16131" s="15" t="s">
        <v>13570</v>
      </c>
      <c r="D16131" s="15" t="s">
        <v>15665</v>
      </c>
      <c r="E16131">
        <v>9999999</v>
      </c>
      <c r="F16131">
        <v>9999999</v>
      </c>
      <c r="K16131" s="16">
        <f t="shared" si="819"/>
        <v>10699998.93</v>
      </c>
      <c r="L16131" s="16">
        <f t="shared" si="818"/>
        <v>11263156.768421052</v>
      </c>
      <c r="M16131" s="16">
        <f t="shared" si="820"/>
        <v>12799041.78229665</v>
      </c>
      <c r="N16131" t="e">
        <f>INDEX(XML!$A$2:$R$782,MATCH(C16131,XML!$D$2:$D$737,0),2)</f>
        <v>#N/A</v>
      </c>
    </row>
    <row r="16132" spans="1:14" ht="67.5" x14ac:dyDescent="0.2">
      <c r="A16132">
        <v>41704</v>
      </c>
      <c r="B16132" t="s">
        <v>13424</v>
      </c>
      <c r="C16132" s="15" t="s">
        <v>13425</v>
      </c>
      <c r="D16132" s="15" t="s">
        <v>13426</v>
      </c>
      <c r="E16132">
        <v>77178</v>
      </c>
      <c r="F16132">
        <v>90799</v>
      </c>
      <c r="H16132">
        <v>21</v>
      </c>
      <c r="K16132" s="16">
        <f t="shared" si="819"/>
        <v>82580.460000000006</v>
      </c>
      <c r="L16132" s="16">
        <f t="shared" si="818"/>
        <v>86926.8</v>
      </c>
      <c r="M16132" s="16">
        <f t="shared" si="820"/>
        <v>98780.454545454544</v>
      </c>
      <c r="N16132" t="e">
        <f>INDEX(XML!$A$2:$R$782,MATCH(C16132,XML!$D$2:$D$737,0),2)</f>
        <v>#N/A</v>
      </c>
    </row>
    <row r="16133" spans="1:14" ht="45" x14ac:dyDescent="0.2">
      <c r="A16133">
        <v>42112</v>
      </c>
      <c r="B16133" t="s">
        <v>13421</v>
      </c>
      <c r="C16133" s="15" t="s">
        <v>13422</v>
      </c>
      <c r="D16133" s="15" t="s">
        <v>13423</v>
      </c>
      <c r="E16133">
        <v>9999999</v>
      </c>
      <c r="F16133">
        <v>9999999</v>
      </c>
      <c r="K16133" s="16">
        <f t="shared" ref="K16133:K16196" si="821">IF(E16133&gt;49999,E16133+E16133*0.07,IF(E16133&lt;=49999,E16133+E16133*0.12))</f>
        <v>10699998.93</v>
      </c>
      <c r="L16133" s="16">
        <f t="shared" ref="L16133:L16196" si="822">K16133*100/95</f>
        <v>11263156.768421052</v>
      </c>
      <c r="M16133" s="16">
        <f t="shared" ref="M16133:M16196" si="823">IF(COUNTIF(C16133,"*Dahua*"),F16133-10,L16133*100/88)</f>
        <v>12799041.78229665</v>
      </c>
      <c r="N16133" t="e">
        <f>INDEX(XML!$A$2:$R$782,MATCH(C16133,XML!$D$2:$D$737,0),2)</f>
        <v>#N/A</v>
      </c>
    </row>
    <row r="16134" spans="1:14" ht="67.5" x14ac:dyDescent="0.2">
      <c r="A16134">
        <v>42113</v>
      </c>
      <c r="B16134" t="s">
        <v>13418</v>
      </c>
      <c r="C16134" s="15" t="s">
        <v>13419</v>
      </c>
      <c r="D16134" s="15" t="s">
        <v>13420</v>
      </c>
      <c r="E16134">
        <v>9999999</v>
      </c>
      <c r="F16134">
        <v>9999999</v>
      </c>
      <c r="K16134" s="16">
        <f t="shared" si="821"/>
        <v>10699998.93</v>
      </c>
      <c r="L16134" s="16">
        <f t="shared" si="822"/>
        <v>11263156.768421052</v>
      </c>
      <c r="M16134" s="16">
        <f t="shared" si="823"/>
        <v>12799041.78229665</v>
      </c>
      <c r="N16134" t="e">
        <f>INDEX(XML!$A$2:$R$782,MATCH(C16134,XML!$D$2:$D$737,0),2)</f>
        <v>#N/A</v>
      </c>
    </row>
    <row r="16135" spans="1:14" ht="67.5" x14ac:dyDescent="0.2">
      <c r="A16135">
        <v>42114</v>
      </c>
      <c r="B16135" t="s">
        <v>13415</v>
      </c>
      <c r="C16135" s="15" t="s">
        <v>13416</v>
      </c>
      <c r="D16135" s="15" t="s">
        <v>13417</v>
      </c>
      <c r="E16135">
        <v>9999999</v>
      </c>
      <c r="F16135">
        <v>9999999</v>
      </c>
      <c r="K16135" s="16">
        <f t="shared" si="821"/>
        <v>10699998.93</v>
      </c>
      <c r="L16135" s="16">
        <f t="shared" si="822"/>
        <v>11263156.768421052</v>
      </c>
      <c r="M16135" s="16">
        <f t="shared" si="823"/>
        <v>12799041.78229665</v>
      </c>
      <c r="N16135" t="e">
        <f>INDEX(XML!$A$2:$R$782,MATCH(C16135,XML!$D$2:$D$737,0),2)</f>
        <v>#N/A</v>
      </c>
    </row>
    <row r="16136" spans="1:14" ht="56.25" x14ac:dyDescent="0.2">
      <c r="A16136">
        <v>44279</v>
      </c>
      <c r="B16136" t="s">
        <v>13469</v>
      </c>
      <c r="C16136" s="15" t="s">
        <v>13470</v>
      </c>
      <c r="D16136" s="15" t="s">
        <v>13471</v>
      </c>
      <c r="E16136">
        <v>9999999</v>
      </c>
      <c r="F16136">
        <v>9999999</v>
      </c>
      <c r="K16136" s="16">
        <f t="shared" si="821"/>
        <v>10699998.93</v>
      </c>
      <c r="L16136" s="16">
        <f t="shared" si="822"/>
        <v>11263156.768421052</v>
      </c>
      <c r="M16136" s="16">
        <f t="shared" si="823"/>
        <v>12799041.78229665</v>
      </c>
      <c r="N16136" t="e">
        <f>INDEX(XML!$A$2:$R$782,MATCH(C16136,XML!$D$2:$D$737,0),2)</f>
        <v>#N/A</v>
      </c>
    </row>
    <row r="16137" spans="1:14" ht="112.5" x14ac:dyDescent="0.2">
      <c r="A16137">
        <v>32411</v>
      </c>
      <c r="B16137" t="s">
        <v>13597</v>
      </c>
      <c r="C16137" s="15" t="s">
        <v>48440</v>
      </c>
      <c r="D16137" s="15" t="s">
        <v>48441</v>
      </c>
      <c r="E16137">
        <v>9999999</v>
      </c>
      <c r="F16137">
        <v>9999999</v>
      </c>
      <c r="K16137" s="16">
        <f t="shared" si="821"/>
        <v>10699998.93</v>
      </c>
      <c r="L16137" s="16">
        <f t="shared" si="822"/>
        <v>11263156.768421052</v>
      </c>
      <c r="M16137" s="16">
        <f t="shared" si="823"/>
        <v>12799041.78229665</v>
      </c>
      <c r="N16137" t="e">
        <f>INDEX(XML!$A$2:$R$782,MATCH(C16137,XML!$D$2:$D$737,0),2)</f>
        <v>#N/A</v>
      </c>
    </row>
    <row r="16138" spans="1:14" ht="56.25" x14ac:dyDescent="0.2">
      <c r="A16138">
        <v>42865</v>
      </c>
      <c r="B16138" t="s">
        <v>13472</v>
      </c>
      <c r="C16138" s="15" t="s">
        <v>13473</v>
      </c>
      <c r="D16138" s="15" t="s">
        <v>13474</v>
      </c>
      <c r="E16138">
        <v>9999999</v>
      </c>
      <c r="F16138">
        <v>9999999</v>
      </c>
      <c r="K16138" s="16">
        <f t="shared" si="821"/>
        <v>10699998.93</v>
      </c>
      <c r="L16138" s="16">
        <f t="shared" si="822"/>
        <v>11263156.768421052</v>
      </c>
      <c r="M16138" s="16">
        <f t="shared" si="823"/>
        <v>12799041.78229665</v>
      </c>
      <c r="N16138" t="e">
        <f>INDEX(XML!$A$2:$R$782,MATCH(C16138,XML!$D$2:$D$737,0),2)</f>
        <v>#N/A</v>
      </c>
    </row>
    <row r="16139" spans="1:14" ht="101.25" x14ac:dyDescent="0.2">
      <c r="A16139">
        <v>46032</v>
      </c>
      <c r="B16139" t="s">
        <v>13501</v>
      </c>
      <c r="C16139" s="15" t="s">
        <v>13502</v>
      </c>
      <c r="D16139" s="15" t="s">
        <v>13503</v>
      </c>
      <c r="E16139">
        <v>9999999</v>
      </c>
      <c r="F16139">
        <v>9999999</v>
      </c>
      <c r="K16139" s="16">
        <f t="shared" si="821"/>
        <v>10699998.93</v>
      </c>
      <c r="L16139" s="16">
        <f t="shared" si="822"/>
        <v>11263156.768421052</v>
      </c>
      <c r="M16139" s="16">
        <f t="shared" si="823"/>
        <v>12799041.78229665</v>
      </c>
      <c r="N16139" t="e">
        <f>INDEX(XML!$A$2:$R$782,MATCH(C16139,XML!$D$2:$D$737,0),2)</f>
        <v>#N/A</v>
      </c>
    </row>
    <row r="16140" spans="1:14" ht="67.5" x14ac:dyDescent="0.2">
      <c r="A16140">
        <v>33335</v>
      </c>
      <c r="B16140" t="s">
        <v>13513</v>
      </c>
      <c r="C16140" s="15" t="s">
        <v>13514</v>
      </c>
      <c r="D16140" s="15" t="s">
        <v>13515</v>
      </c>
      <c r="E16140">
        <v>9999999</v>
      </c>
      <c r="F16140">
        <v>9999999</v>
      </c>
      <c r="H16140">
        <v>5</v>
      </c>
      <c r="K16140" s="16">
        <f t="shared" si="821"/>
        <v>10699998.93</v>
      </c>
      <c r="L16140" s="16">
        <f t="shared" si="822"/>
        <v>11263156.768421052</v>
      </c>
      <c r="M16140" s="16">
        <f t="shared" si="823"/>
        <v>12799041.78229665</v>
      </c>
      <c r="N16140" t="e">
        <f>INDEX(XML!$A$2:$R$782,MATCH(C16140,XML!$D$2:$D$737,0),2)</f>
        <v>#N/A</v>
      </c>
    </row>
    <row r="16141" spans="1:14" ht="101.25" x14ac:dyDescent="0.2">
      <c r="A16141">
        <v>33691</v>
      </c>
      <c r="B16141" t="s">
        <v>13552</v>
      </c>
      <c r="C16141" s="15" t="s">
        <v>13553</v>
      </c>
      <c r="D16141" s="15" t="s">
        <v>13554</v>
      </c>
      <c r="E16141">
        <v>9999999</v>
      </c>
      <c r="F16141">
        <v>9999999</v>
      </c>
      <c r="H16141">
        <v>37</v>
      </c>
      <c r="K16141" s="16">
        <f t="shared" si="821"/>
        <v>10699998.93</v>
      </c>
      <c r="L16141" s="16">
        <f t="shared" si="822"/>
        <v>11263156.768421052</v>
      </c>
      <c r="M16141" s="16">
        <f t="shared" si="823"/>
        <v>12799041.78229665</v>
      </c>
      <c r="N16141" t="e">
        <f>INDEX(XML!$A$2:$R$782,MATCH(C16141,XML!$D$2:$D$737,0),2)</f>
        <v>#N/A</v>
      </c>
    </row>
    <row r="16142" spans="1:14" ht="123.75" x14ac:dyDescent="0.2">
      <c r="A16142">
        <v>35332</v>
      </c>
      <c r="B16142" t="s">
        <v>13436</v>
      </c>
      <c r="C16142" s="15" t="s">
        <v>13437</v>
      </c>
      <c r="D16142" s="15" t="s">
        <v>13438</v>
      </c>
      <c r="E16142">
        <v>9999999</v>
      </c>
      <c r="F16142">
        <v>9999999</v>
      </c>
      <c r="H16142">
        <v>5</v>
      </c>
      <c r="K16142" s="16">
        <f t="shared" si="821"/>
        <v>10699998.93</v>
      </c>
      <c r="L16142" s="16">
        <f t="shared" si="822"/>
        <v>11263156.768421052</v>
      </c>
      <c r="M16142" s="16">
        <f t="shared" si="823"/>
        <v>12799041.78229665</v>
      </c>
      <c r="N16142" t="e">
        <f>INDEX(XML!$A$2:$R$782,MATCH(C16142,XML!$D$2:$D$737,0),2)</f>
        <v>#N/A</v>
      </c>
    </row>
    <row r="16143" spans="1:14" ht="67.5" x14ac:dyDescent="0.2">
      <c r="A16143">
        <v>35335</v>
      </c>
      <c r="B16143" t="s">
        <v>13594</v>
      </c>
      <c r="C16143" s="15" t="s">
        <v>13595</v>
      </c>
      <c r="D16143" s="15" t="s">
        <v>13596</v>
      </c>
      <c r="E16143">
        <v>9999999</v>
      </c>
      <c r="F16143">
        <v>9999999</v>
      </c>
      <c r="K16143" s="16">
        <f t="shared" si="821"/>
        <v>10699998.93</v>
      </c>
      <c r="L16143" s="16">
        <f t="shared" si="822"/>
        <v>11263156.768421052</v>
      </c>
      <c r="M16143" s="16">
        <f t="shared" si="823"/>
        <v>12799041.78229665</v>
      </c>
      <c r="N16143" t="e">
        <f>INDEX(XML!$A$2:$R$782,MATCH(C16143,XML!$D$2:$D$737,0),2)</f>
        <v>#N/A</v>
      </c>
    </row>
    <row r="16144" spans="1:14" ht="56.25" x14ac:dyDescent="0.2">
      <c r="A16144">
        <v>36077</v>
      </c>
      <c r="B16144" t="s">
        <v>13531</v>
      </c>
      <c r="C16144" s="15" t="s">
        <v>13532</v>
      </c>
      <c r="D16144" s="15" t="s">
        <v>13533</v>
      </c>
      <c r="E16144">
        <v>9999999</v>
      </c>
      <c r="F16144">
        <v>9999999</v>
      </c>
      <c r="H16144">
        <v>6</v>
      </c>
      <c r="K16144" s="16">
        <f t="shared" si="821"/>
        <v>10699998.93</v>
      </c>
      <c r="L16144" s="16">
        <f t="shared" si="822"/>
        <v>11263156.768421052</v>
      </c>
      <c r="M16144" s="16">
        <f t="shared" si="823"/>
        <v>12799041.78229665</v>
      </c>
      <c r="N16144" t="e">
        <f>INDEX(XML!$A$2:$R$782,MATCH(C16144,XML!$D$2:$D$737,0),2)</f>
        <v>#N/A</v>
      </c>
    </row>
    <row r="16145" spans="1:14" ht="56.25" x14ac:dyDescent="0.2">
      <c r="A16145">
        <v>36078</v>
      </c>
      <c r="B16145" t="s">
        <v>13519</v>
      </c>
      <c r="C16145" s="15" t="s">
        <v>13520</v>
      </c>
      <c r="D16145" s="15" t="s">
        <v>13521</v>
      </c>
      <c r="E16145">
        <v>9999999</v>
      </c>
      <c r="F16145">
        <v>9999999</v>
      </c>
      <c r="K16145" s="16">
        <f t="shared" si="821"/>
        <v>10699998.93</v>
      </c>
      <c r="L16145" s="16">
        <f t="shared" si="822"/>
        <v>11263156.768421052</v>
      </c>
      <c r="M16145" s="16">
        <f t="shared" si="823"/>
        <v>12799041.78229665</v>
      </c>
      <c r="N16145" t="e">
        <f>INDEX(XML!$A$2:$R$782,MATCH(C16145,XML!$D$2:$D$737,0),2)</f>
        <v>#N/A</v>
      </c>
    </row>
    <row r="16146" spans="1:14" ht="78.75" x14ac:dyDescent="0.2">
      <c r="A16146">
        <v>36820</v>
      </c>
      <c r="B16146" t="s">
        <v>13606</v>
      </c>
      <c r="C16146" s="15" t="s">
        <v>13607</v>
      </c>
      <c r="D16146" s="15" t="s">
        <v>13608</v>
      </c>
      <c r="E16146">
        <v>9999999</v>
      </c>
      <c r="F16146">
        <v>9999999</v>
      </c>
      <c r="K16146" s="16">
        <f t="shared" si="821"/>
        <v>10699998.93</v>
      </c>
      <c r="L16146" s="16">
        <f t="shared" si="822"/>
        <v>11263156.768421052</v>
      </c>
      <c r="M16146" s="16">
        <f t="shared" si="823"/>
        <v>12799041.78229665</v>
      </c>
      <c r="N16146" t="e">
        <f>INDEX(XML!$A$2:$R$782,MATCH(C16146,XML!$D$2:$D$737,0),2)</f>
        <v>#N/A</v>
      </c>
    </row>
    <row r="16147" spans="1:14" ht="90" x14ac:dyDescent="0.2">
      <c r="A16147">
        <v>41705</v>
      </c>
      <c r="B16147" t="s">
        <v>13392</v>
      </c>
      <c r="C16147" s="15" t="s">
        <v>13393</v>
      </c>
      <c r="D16147" s="15" t="s">
        <v>27170</v>
      </c>
      <c r="E16147">
        <v>9999999</v>
      </c>
      <c r="F16147">
        <v>9999999</v>
      </c>
      <c r="K16147" s="16">
        <f t="shared" si="821"/>
        <v>10699998.93</v>
      </c>
      <c r="L16147" s="16">
        <f t="shared" si="822"/>
        <v>11263156.768421052</v>
      </c>
      <c r="M16147" s="16">
        <f t="shared" si="823"/>
        <v>12799041.78229665</v>
      </c>
      <c r="N16147" t="e">
        <f>INDEX(XML!$A$2:$R$782,MATCH(C16147,XML!$D$2:$D$737,0),2)</f>
        <v>#N/A</v>
      </c>
    </row>
    <row r="16148" spans="1:14" ht="33.75" x14ac:dyDescent="0.2">
      <c r="A16148">
        <v>42954</v>
      </c>
      <c r="B16148" t="s">
        <v>13412</v>
      </c>
      <c r="C16148" s="15" t="s">
        <v>13413</v>
      </c>
      <c r="D16148" s="15" t="s">
        <v>13414</v>
      </c>
      <c r="E16148">
        <v>9999999</v>
      </c>
      <c r="F16148">
        <v>9999999</v>
      </c>
      <c r="K16148" s="16">
        <f t="shared" si="821"/>
        <v>10699998.93</v>
      </c>
      <c r="L16148" s="16">
        <f t="shared" si="822"/>
        <v>11263156.768421052</v>
      </c>
      <c r="M16148" s="16">
        <f t="shared" si="823"/>
        <v>12799041.78229665</v>
      </c>
      <c r="N16148" t="e">
        <f>INDEX(XML!$A$2:$R$782,MATCH(C16148,XML!$D$2:$D$737,0),2)</f>
        <v>#N/A</v>
      </c>
    </row>
    <row r="16149" spans="1:14" ht="45" x14ac:dyDescent="0.2">
      <c r="A16149">
        <v>43040</v>
      </c>
      <c r="B16149" t="s">
        <v>13409</v>
      </c>
      <c r="C16149" s="15" t="s">
        <v>13410</v>
      </c>
      <c r="D16149" s="15" t="s">
        <v>13411</v>
      </c>
      <c r="E16149">
        <v>9999999</v>
      </c>
      <c r="F16149">
        <v>9999999</v>
      </c>
      <c r="K16149" s="16">
        <f t="shared" si="821"/>
        <v>10699998.93</v>
      </c>
      <c r="L16149" s="16">
        <f t="shared" si="822"/>
        <v>11263156.768421052</v>
      </c>
      <c r="M16149" s="16">
        <f t="shared" si="823"/>
        <v>12799041.78229665</v>
      </c>
      <c r="N16149" t="e">
        <f>INDEX(XML!$A$2:$R$782,MATCH(C16149,XML!$D$2:$D$737,0),2)</f>
        <v>#N/A</v>
      </c>
    </row>
    <row r="16150" spans="1:14" ht="90" x14ac:dyDescent="0.2">
      <c r="A16150">
        <v>43708</v>
      </c>
      <c r="B16150" t="s">
        <v>13406</v>
      </c>
      <c r="C16150" s="15" t="s">
        <v>13407</v>
      </c>
      <c r="D16150" s="15" t="s">
        <v>13408</v>
      </c>
      <c r="E16150">
        <v>9999999</v>
      </c>
      <c r="F16150">
        <v>9999999</v>
      </c>
      <c r="K16150" s="16">
        <f t="shared" si="821"/>
        <v>10699998.93</v>
      </c>
      <c r="L16150" s="16">
        <f t="shared" si="822"/>
        <v>11263156.768421052</v>
      </c>
      <c r="M16150" s="16">
        <f t="shared" si="823"/>
        <v>12799041.78229665</v>
      </c>
      <c r="N16150" t="e">
        <f>INDEX(XML!$A$2:$R$782,MATCH(C16150,XML!$D$2:$D$737,0),2)</f>
        <v>#N/A</v>
      </c>
    </row>
    <row r="16151" spans="1:14" ht="78.75" x14ac:dyDescent="0.2">
      <c r="A16151">
        <v>35203</v>
      </c>
      <c r="B16151" t="s">
        <v>11583</v>
      </c>
      <c r="C16151" s="15" t="s">
        <v>13545</v>
      </c>
      <c r="D16151" s="15" t="s">
        <v>13546</v>
      </c>
      <c r="E16151">
        <v>9999999</v>
      </c>
      <c r="F16151">
        <v>9999999</v>
      </c>
      <c r="K16151" s="16">
        <f t="shared" si="821"/>
        <v>10699998.93</v>
      </c>
      <c r="L16151" s="16">
        <f t="shared" si="822"/>
        <v>11263156.768421052</v>
      </c>
      <c r="M16151" s="16">
        <f t="shared" si="823"/>
        <v>12799041.78229665</v>
      </c>
      <c r="N16151" t="e">
        <f>INDEX(XML!$A$2:$R$782,MATCH(C16151,XML!$D$2:$D$737,0),2)</f>
        <v>#N/A</v>
      </c>
    </row>
    <row r="16152" spans="1:14" ht="56.25" x14ac:dyDescent="0.2">
      <c r="A16152">
        <v>37368</v>
      </c>
      <c r="B16152" t="s">
        <v>13445</v>
      </c>
      <c r="C16152" s="15" t="s">
        <v>13446</v>
      </c>
      <c r="D16152" s="15" t="s">
        <v>13447</v>
      </c>
      <c r="E16152">
        <v>9999999</v>
      </c>
      <c r="F16152">
        <v>9999999</v>
      </c>
      <c r="K16152" s="16">
        <f t="shared" si="821"/>
        <v>10699998.93</v>
      </c>
      <c r="L16152" s="16">
        <f t="shared" si="822"/>
        <v>11263156.768421052</v>
      </c>
      <c r="M16152" s="16">
        <f t="shared" si="823"/>
        <v>12799041.78229665</v>
      </c>
      <c r="N16152" t="e">
        <f>INDEX(XML!$A$2:$R$782,MATCH(C16152,XML!$D$2:$D$737,0),2)</f>
        <v>#N/A</v>
      </c>
    </row>
    <row r="16153" spans="1:14" ht="56.25" x14ac:dyDescent="0.2">
      <c r="A16153">
        <v>45507</v>
      </c>
      <c r="B16153" t="s">
        <v>13466</v>
      </c>
      <c r="C16153" s="15" t="s">
        <v>13467</v>
      </c>
      <c r="D16153" s="15" t="s">
        <v>13468</v>
      </c>
      <c r="E16153">
        <v>9999999</v>
      </c>
      <c r="F16153">
        <v>9999999</v>
      </c>
      <c r="K16153" s="16">
        <f t="shared" si="821"/>
        <v>10699998.93</v>
      </c>
      <c r="L16153" s="16">
        <f t="shared" si="822"/>
        <v>11263156.768421052</v>
      </c>
      <c r="M16153" s="16">
        <f t="shared" si="823"/>
        <v>12799041.78229665</v>
      </c>
      <c r="N16153" t="e">
        <f>INDEX(XML!$A$2:$R$782,MATCH(C16153,XML!$D$2:$D$737,0),2)</f>
        <v>#N/A</v>
      </c>
    </row>
    <row r="16154" spans="1:14" ht="45" x14ac:dyDescent="0.2">
      <c r="A16154">
        <v>46971</v>
      </c>
      <c r="B16154" t="s">
        <v>13481</v>
      </c>
      <c r="C16154" s="15" t="s">
        <v>13482</v>
      </c>
      <c r="D16154" s="15" t="s">
        <v>13483</v>
      </c>
      <c r="E16154">
        <v>9999999</v>
      </c>
      <c r="F16154">
        <v>9999999</v>
      </c>
      <c r="K16154" s="16">
        <f t="shared" si="821"/>
        <v>10699998.93</v>
      </c>
      <c r="L16154" s="16">
        <f t="shared" si="822"/>
        <v>11263156.768421052</v>
      </c>
      <c r="M16154" s="16">
        <f t="shared" si="823"/>
        <v>12799041.78229665</v>
      </c>
      <c r="N16154" t="e">
        <f>INDEX(XML!$A$2:$R$782,MATCH(C16154,XML!$D$2:$D$737,0),2)</f>
        <v>#N/A</v>
      </c>
    </row>
    <row r="16155" spans="1:14" ht="56.25" x14ac:dyDescent="0.2">
      <c r="A16155">
        <v>52100</v>
      </c>
      <c r="B16155" t="s">
        <v>13451</v>
      </c>
      <c r="C16155" s="15" t="s">
        <v>13452</v>
      </c>
      <c r="D16155" s="15" t="s">
        <v>13453</v>
      </c>
      <c r="E16155">
        <v>9999999</v>
      </c>
      <c r="F16155">
        <v>9999999</v>
      </c>
      <c r="K16155" s="16">
        <f t="shared" si="821"/>
        <v>10699998.93</v>
      </c>
      <c r="L16155" s="16">
        <f t="shared" si="822"/>
        <v>11263156.768421052</v>
      </c>
      <c r="M16155" s="16">
        <f t="shared" si="823"/>
        <v>12799041.78229665</v>
      </c>
      <c r="N16155" t="e">
        <f>INDEX(XML!$A$2:$R$782,MATCH(C16155,XML!$D$2:$D$737,0),2)</f>
        <v>#N/A</v>
      </c>
    </row>
    <row r="16156" spans="1:14" ht="90" x14ac:dyDescent="0.2">
      <c r="A16156">
        <v>37369</v>
      </c>
      <c r="B16156" t="s">
        <v>13588</v>
      </c>
      <c r="C16156" s="15" t="s">
        <v>13589</v>
      </c>
      <c r="D16156" s="15" t="s">
        <v>13590</v>
      </c>
      <c r="E16156">
        <v>9999999</v>
      </c>
      <c r="F16156">
        <v>9999999</v>
      </c>
      <c r="K16156" s="16">
        <f t="shared" si="821"/>
        <v>10699998.93</v>
      </c>
      <c r="L16156" s="16">
        <f t="shared" si="822"/>
        <v>11263156.768421052</v>
      </c>
      <c r="M16156" s="16">
        <f t="shared" si="823"/>
        <v>12799041.78229665</v>
      </c>
      <c r="N16156" t="e">
        <f>INDEX(XML!$A$2:$R$782,MATCH(C16156,XML!$D$2:$D$737,0),2)</f>
        <v>#N/A</v>
      </c>
    </row>
    <row r="16157" spans="1:14" ht="45" x14ac:dyDescent="0.2">
      <c r="A16157">
        <v>38015</v>
      </c>
      <c r="B16157" t="s">
        <v>13563</v>
      </c>
      <c r="C16157" s="15" t="s">
        <v>13564</v>
      </c>
      <c r="D16157" s="15" t="s">
        <v>13565</v>
      </c>
      <c r="E16157">
        <v>67310</v>
      </c>
      <c r="F16157">
        <v>79190</v>
      </c>
      <c r="H16157">
        <v>1</v>
      </c>
      <c r="K16157" s="16">
        <f t="shared" si="821"/>
        <v>72021.7</v>
      </c>
      <c r="L16157" s="16">
        <f t="shared" si="822"/>
        <v>75812.31578947368</v>
      </c>
      <c r="M16157" s="16">
        <f t="shared" si="823"/>
        <v>86150.358851674639</v>
      </c>
      <c r="N16157" t="e">
        <f>INDEX(XML!$A$2:$R$782,MATCH(C16157,XML!$D$2:$D$737,0),2)</f>
        <v>#N/A</v>
      </c>
    </row>
    <row r="16158" spans="1:14" ht="56.25" x14ac:dyDescent="0.2">
      <c r="A16158">
        <v>38199</v>
      </c>
      <c r="B16158" t="s">
        <v>13566</v>
      </c>
      <c r="C16158" s="15" t="s">
        <v>13567</v>
      </c>
      <c r="D16158" s="15" t="s">
        <v>13568</v>
      </c>
      <c r="E16158">
        <v>9999999</v>
      </c>
      <c r="F16158">
        <v>9999999</v>
      </c>
      <c r="K16158" s="16">
        <f t="shared" si="821"/>
        <v>10699998.93</v>
      </c>
      <c r="L16158" s="16">
        <f t="shared" si="822"/>
        <v>11263156.768421052</v>
      </c>
      <c r="M16158" s="16">
        <f t="shared" si="823"/>
        <v>12799041.78229665</v>
      </c>
      <c r="N16158" t="e">
        <f>INDEX(XML!$A$2:$R$782,MATCH(C16158,XML!$D$2:$D$737,0),2)</f>
        <v>#N/A</v>
      </c>
    </row>
    <row r="16159" spans="1:14" ht="67.5" x14ac:dyDescent="0.2">
      <c r="A16159">
        <v>38808</v>
      </c>
      <c r="B16159" t="s">
        <v>13478</v>
      </c>
      <c r="C16159" s="15" t="s">
        <v>13479</v>
      </c>
      <c r="D16159" s="15" t="s">
        <v>13480</v>
      </c>
      <c r="E16159">
        <v>9999999</v>
      </c>
      <c r="F16159">
        <v>9999999</v>
      </c>
      <c r="K16159" s="16">
        <f t="shared" si="821"/>
        <v>10699998.93</v>
      </c>
      <c r="L16159" s="16">
        <f t="shared" si="822"/>
        <v>11263156.768421052</v>
      </c>
      <c r="M16159" s="16">
        <f t="shared" si="823"/>
        <v>12799041.78229665</v>
      </c>
      <c r="N16159" t="e">
        <f>INDEX(XML!$A$2:$R$782,MATCH(C16159,XML!$D$2:$D$737,0),2)</f>
        <v>#N/A</v>
      </c>
    </row>
    <row r="16160" spans="1:14" ht="78.75" x14ac:dyDescent="0.2">
      <c r="A16160">
        <v>38936</v>
      </c>
      <c r="B16160" t="s">
        <v>13496</v>
      </c>
      <c r="C16160" s="15" t="s">
        <v>13497</v>
      </c>
      <c r="D16160" s="15" t="s">
        <v>13498</v>
      </c>
      <c r="E16160">
        <v>9999999</v>
      </c>
      <c r="F16160">
        <v>9999999</v>
      </c>
      <c r="K16160" s="16">
        <f t="shared" si="821"/>
        <v>10699998.93</v>
      </c>
      <c r="L16160" s="16">
        <f t="shared" si="822"/>
        <v>11263156.768421052</v>
      </c>
      <c r="M16160" s="16">
        <f t="shared" si="823"/>
        <v>12799041.78229665</v>
      </c>
      <c r="N16160" t="e">
        <f>INDEX(XML!$A$2:$R$782,MATCH(C16160,XML!$D$2:$D$737,0),2)</f>
        <v>#N/A</v>
      </c>
    </row>
    <row r="16161" spans="1:14" ht="67.5" x14ac:dyDescent="0.2">
      <c r="A16161">
        <v>39241</v>
      </c>
      <c r="B16161" t="s">
        <v>13601</v>
      </c>
      <c r="C16161" s="15" t="s">
        <v>13602</v>
      </c>
      <c r="D16161" s="15" t="s">
        <v>13603</v>
      </c>
      <c r="E16161">
        <v>9999999</v>
      </c>
      <c r="F16161">
        <v>9999999</v>
      </c>
      <c r="K16161" s="16">
        <f t="shared" si="821"/>
        <v>10699998.93</v>
      </c>
      <c r="L16161" s="16">
        <f t="shared" si="822"/>
        <v>11263156.768421052</v>
      </c>
      <c r="M16161" s="16">
        <f t="shared" si="823"/>
        <v>12799041.78229665</v>
      </c>
      <c r="N16161" t="e">
        <f>INDEX(XML!$A$2:$R$782,MATCH(C16161,XML!$D$2:$D$737,0),2)</f>
        <v>#N/A</v>
      </c>
    </row>
    <row r="16162" spans="1:14" ht="56.25" x14ac:dyDescent="0.2">
      <c r="A16162">
        <v>40723</v>
      </c>
      <c r="B16162" t="s">
        <v>13571</v>
      </c>
      <c r="C16162" s="15" t="s">
        <v>13572</v>
      </c>
      <c r="D16162" s="15" t="s">
        <v>13573</v>
      </c>
      <c r="E16162">
        <v>9999999</v>
      </c>
      <c r="F16162">
        <v>9999999</v>
      </c>
      <c r="H16162">
        <v>1</v>
      </c>
      <c r="K16162" s="16">
        <f t="shared" si="821"/>
        <v>10699998.93</v>
      </c>
      <c r="L16162" s="16">
        <f t="shared" si="822"/>
        <v>11263156.768421052</v>
      </c>
      <c r="M16162" s="16">
        <f t="shared" si="823"/>
        <v>12799041.78229665</v>
      </c>
      <c r="N16162" t="e">
        <f>INDEX(XML!$A$2:$R$782,MATCH(C16162,XML!$D$2:$D$737,0),2)</f>
        <v>#N/A</v>
      </c>
    </row>
    <row r="16163" spans="1:14" ht="56.25" x14ac:dyDescent="0.2">
      <c r="A16163">
        <v>40861</v>
      </c>
      <c r="B16163" t="s">
        <v>13493</v>
      </c>
      <c r="C16163" s="15" t="s">
        <v>13494</v>
      </c>
      <c r="D16163" s="15" t="s">
        <v>13495</v>
      </c>
      <c r="E16163">
        <v>9999999</v>
      </c>
      <c r="F16163">
        <v>9999999</v>
      </c>
      <c r="K16163" s="16">
        <f t="shared" si="821"/>
        <v>10699998.93</v>
      </c>
      <c r="L16163" s="16">
        <f t="shared" si="822"/>
        <v>11263156.768421052</v>
      </c>
      <c r="M16163" s="16">
        <f t="shared" si="823"/>
        <v>12799041.78229665</v>
      </c>
      <c r="N16163" t="e">
        <f>INDEX(XML!$A$2:$R$782,MATCH(C16163,XML!$D$2:$D$737,0),2)</f>
        <v>#N/A</v>
      </c>
    </row>
    <row r="16164" spans="1:14" ht="45" x14ac:dyDescent="0.2">
      <c r="A16164">
        <v>41491</v>
      </c>
      <c r="B16164" t="s">
        <v>13430</v>
      </c>
      <c r="C16164" s="15" t="s">
        <v>13431</v>
      </c>
      <c r="D16164" s="15" t="s">
        <v>13432</v>
      </c>
      <c r="E16164">
        <v>9999999</v>
      </c>
      <c r="F16164">
        <v>9999999</v>
      </c>
      <c r="H16164">
        <v>1</v>
      </c>
      <c r="K16164" s="16">
        <f t="shared" si="821"/>
        <v>10699998.93</v>
      </c>
      <c r="L16164" s="16">
        <f t="shared" si="822"/>
        <v>11263156.768421052</v>
      </c>
      <c r="M16164" s="16">
        <f t="shared" si="823"/>
        <v>12799041.78229665</v>
      </c>
      <c r="N16164" t="e">
        <f>INDEX(XML!$A$2:$R$782,MATCH(C16164,XML!$D$2:$D$737,0),2)</f>
        <v>#N/A</v>
      </c>
    </row>
    <row r="16165" spans="1:14" ht="67.5" x14ac:dyDescent="0.2">
      <c r="A16165">
        <v>42694</v>
      </c>
      <c r="B16165" t="s">
        <v>13475</v>
      </c>
      <c r="C16165" s="15" t="s">
        <v>13476</v>
      </c>
      <c r="D16165" s="15" t="s">
        <v>13477</v>
      </c>
      <c r="E16165">
        <v>9999999</v>
      </c>
      <c r="F16165">
        <v>9999999</v>
      </c>
      <c r="K16165" s="16">
        <f t="shared" si="821"/>
        <v>10699998.93</v>
      </c>
      <c r="L16165" s="16">
        <f t="shared" si="822"/>
        <v>11263156.768421052</v>
      </c>
      <c r="M16165" s="16">
        <f t="shared" si="823"/>
        <v>12799041.78229665</v>
      </c>
      <c r="N16165" t="e">
        <f>INDEX(XML!$A$2:$R$782,MATCH(C16165,XML!$D$2:$D$737,0),2)</f>
        <v>#N/A</v>
      </c>
    </row>
    <row r="16166" spans="1:14" ht="78.75" x14ac:dyDescent="0.2">
      <c r="A16166">
        <v>44054</v>
      </c>
      <c r="B16166" t="s">
        <v>13400</v>
      </c>
      <c r="C16166" s="15" t="s">
        <v>13401</v>
      </c>
      <c r="D16166" s="15" t="s">
        <v>13402</v>
      </c>
      <c r="E16166">
        <v>9999999</v>
      </c>
      <c r="F16166">
        <v>9999999</v>
      </c>
      <c r="K16166" s="16">
        <f t="shared" si="821"/>
        <v>10699998.93</v>
      </c>
      <c r="L16166" s="16">
        <f t="shared" si="822"/>
        <v>11263156.768421052</v>
      </c>
      <c r="M16166" s="16">
        <f t="shared" si="823"/>
        <v>12799041.78229665</v>
      </c>
      <c r="N16166" t="e">
        <f>INDEX(XML!$A$2:$R$782,MATCH(C16166,XML!$D$2:$D$737,0),2)</f>
        <v>#N/A</v>
      </c>
    </row>
    <row r="16167" spans="1:14" ht="67.5" x14ac:dyDescent="0.2">
      <c r="A16167">
        <v>44560</v>
      </c>
      <c r="B16167" t="s">
        <v>13490</v>
      </c>
      <c r="C16167" s="15" t="s">
        <v>13491</v>
      </c>
      <c r="D16167" s="15" t="s">
        <v>13492</v>
      </c>
      <c r="E16167">
        <v>9999999</v>
      </c>
      <c r="F16167">
        <v>9999999</v>
      </c>
      <c r="K16167" s="16">
        <f t="shared" si="821"/>
        <v>10699998.93</v>
      </c>
      <c r="L16167" s="16">
        <f t="shared" si="822"/>
        <v>11263156.768421052</v>
      </c>
      <c r="M16167" s="16">
        <f t="shared" si="823"/>
        <v>12799041.78229665</v>
      </c>
      <c r="N16167" t="e">
        <f>INDEX(XML!$A$2:$R$782,MATCH(C16167,XML!$D$2:$D$737,0),2)</f>
        <v>#N/A</v>
      </c>
    </row>
    <row r="16168" spans="1:14" ht="45" x14ac:dyDescent="0.2">
      <c r="A16168">
        <v>44945</v>
      </c>
      <c r="B16168" t="s">
        <v>13484</v>
      </c>
      <c r="C16168" s="15" t="s">
        <v>13485</v>
      </c>
      <c r="D16168" s="15" t="s">
        <v>13486</v>
      </c>
      <c r="E16168">
        <v>9999999</v>
      </c>
      <c r="F16168">
        <v>9999999</v>
      </c>
      <c r="H16168">
        <v>1</v>
      </c>
      <c r="K16168" s="16">
        <f t="shared" si="821"/>
        <v>10699998.93</v>
      </c>
      <c r="L16168" s="16">
        <f t="shared" si="822"/>
        <v>11263156.768421052</v>
      </c>
      <c r="M16168" s="16">
        <f t="shared" si="823"/>
        <v>12799041.78229665</v>
      </c>
      <c r="N16168" t="e">
        <f>INDEX(XML!$A$2:$R$782,MATCH(C16168,XML!$D$2:$D$737,0),2)</f>
        <v>#N/A</v>
      </c>
    </row>
    <row r="16169" spans="1:14" ht="33.75" x14ac:dyDescent="0.2">
      <c r="A16169">
        <v>48603</v>
      </c>
      <c r="B16169" t="s">
        <v>13457</v>
      </c>
      <c r="C16169" s="15" t="s">
        <v>13458</v>
      </c>
      <c r="D16169" s="15" t="s">
        <v>13459</v>
      </c>
      <c r="E16169">
        <v>9999999</v>
      </c>
      <c r="F16169">
        <v>9999999</v>
      </c>
      <c r="H16169">
        <v>1</v>
      </c>
      <c r="K16169" s="16">
        <f t="shared" si="821"/>
        <v>10699998.93</v>
      </c>
      <c r="L16169" s="16">
        <f t="shared" si="822"/>
        <v>11263156.768421052</v>
      </c>
      <c r="M16169" s="16">
        <f t="shared" si="823"/>
        <v>12799041.78229665</v>
      </c>
      <c r="N16169" t="e">
        <f>INDEX(XML!$A$2:$R$782,MATCH(C16169,XML!$D$2:$D$737,0),2)</f>
        <v>#N/A</v>
      </c>
    </row>
    <row r="16170" spans="1:14" ht="56.25" x14ac:dyDescent="0.2">
      <c r="A16170">
        <v>48715</v>
      </c>
      <c r="B16170" t="s">
        <v>13454</v>
      </c>
      <c r="C16170" s="15" t="s">
        <v>13455</v>
      </c>
      <c r="D16170" s="15" t="s">
        <v>13456</v>
      </c>
      <c r="E16170">
        <v>9999999</v>
      </c>
      <c r="F16170">
        <v>9999999</v>
      </c>
      <c r="K16170" s="16">
        <f t="shared" si="821"/>
        <v>10699998.93</v>
      </c>
      <c r="L16170" s="16">
        <f t="shared" si="822"/>
        <v>11263156.768421052</v>
      </c>
      <c r="M16170" s="16">
        <f t="shared" si="823"/>
        <v>12799041.78229665</v>
      </c>
      <c r="N16170" t="e">
        <f>INDEX(XML!$A$2:$R$782,MATCH(C16170,XML!$D$2:$D$737,0),2)</f>
        <v>#N/A</v>
      </c>
    </row>
    <row r="16171" spans="1:14" ht="78.75" x14ac:dyDescent="0.2">
      <c r="A16171">
        <v>40706</v>
      </c>
      <c r="B16171" t="s">
        <v>15826</v>
      </c>
      <c r="C16171" s="15" t="s">
        <v>15827</v>
      </c>
      <c r="D16171" s="15" t="s">
        <v>15828</v>
      </c>
      <c r="E16171">
        <v>9999999</v>
      </c>
      <c r="F16171">
        <v>9999999</v>
      </c>
      <c r="K16171" s="16">
        <f t="shared" si="821"/>
        <v>10699998.93</v>
      </c>
      <c r="L16171" s="16">
        <f t="shared" si="822"/>
        <v>11263156.768421052</v>
      </c>
      <c r="M16171" s="16">
        <f t="shared" si="823"/>
        <v>12799041.78229665</v>
      </c>
      <c r="N16171" t="e">
        <f>INDEX(XML!$A$2:$R$782,MATCH(C16171,XML!$D$2:$D$737,0),2)</f>
        <v>#N/A</v>
      </c>
    </row>
    <row r="16172" spans="1:14" ht="56.25" x14ac:dyDescent="0.2">
      <c r="A16172">
        <v>41792</v>
      </c>
      <c r="B16172" t="s">
        <v>16122</v>
      </c>
      <c r="C16172" s="15" t="s">
        <v>16123</v>
      </c>
      <c r="D16172" s="15" t="s">
        <v>16124</v>
      </c>
      <c r="E16172">
        <v>9999999</v>
      </c>
      <c r="F16172">
        <v>9999999</v>
      </c>
      <c r="K16172" s="16">
        <f t="shared" si="821"/>
        <v>10699998.93</v>
      </c>
      <c r="L16172" s="16">
        <f t="shared" si="822"/>
        <v>11263156.768421052</v>
      </c>
      <c r="M16172" s="16">
        <f t="shared" si="823"/>
        <v>12799041.78229665</v>
      </c>
      <c r="N16172" t="e">
        <f>INDEX(XML!$A$2:$R$782,MATCH(C16172,XML!$D$2:$D$737,0),2)</f>
        <v>#N/A</v>
      </c>
    </row>
    <row r="16173" spans="1:14" ht="45" x14ac:dyDescent="0.2">
      <c r="A16173">
        <v>39220</v>
      </c>
      <c r="B16173" t="s">
        <v>16197</v>
      </c>
      <c r="C16173" s="15" t="s">
        <v>16198</v>
      </c>
      <c r="D16173" s="15" t="s">
        <v>19198</v>
      </c>
      <c r="E16173">
        <v>9999999</v>
      </c>
      <c r="F16173">
        <v>9999999</v>
      </c>
      <c r="K16173" s="16">
        <f t="shared" si="821"/>
        <v>10699998.93</v>
      </c>
      <c r="L16173" s="16">
        <f t="shared" si="822"/>
        <v>11263156.768421052</v>
      </c>
      <c r="M16173" s="16">
        <f t="shared" si="823"/>
        <v>12799041.78229665</v>
      </c>
      <c r="N16173" t="e">
        <f>INDEX(XML!$A$2:$R$782,MATCH(C16173,XML!$D$2:$D$737,0),2)</f>
        <v>#N/A</v>
      </c>
    </row>
    <row r="16174" spans="1:14" ht="56.25" x14ac:dyDescent="0.2">
      <c r="A16174">
        <v>39218</v>
      </c>
      <c r="B16174" t="s">
        <v>16199</v>
      </c>
      <c r="C16174" s="15" t="s">
        <v>16200</v>
      </c>
      <c r="D16174" s="15" t="s">
        <v>16201</v>
      </c>
      <c r="E16174">
        <v>9999999</v>
      </c>
      <c r="F16174">
        <v>9999999</v>
      </c>
      <c r="K16174" s="16">
        <f t="shared" si="821"/>
        <v>10699998.93</v>
      </c>
      <c r="L16174" s="16">
        <f t="shared" si="822"/>
        <v>11263156.768421052</v>
      </c>
      <c r="M16174" s="16">
        <f t="shared" si="823"/>
        <v>12799041.78229665</v>
      </c>
      <c r="N16174" t="e">
        <f>INDEX(XML!$A$2:$R$782,MATCH(C16174,XML!$D$2:$D$737,0),2)</f>
        <v>#N/A</v>
      </c>
    </row>
    <row r="16175" spans="1:14" ht="45" x14ac:dyDescent="0.2">
      <c r="A16175">
        <v>39224</v>
      </c>
      <c r="B16175" t="s">
        <v>16367</v>
      </c>
      <c r="C16175" s="15" t="s">
        <v>16368</v>
      </c>
      <c r="D16175" s="15" t="s">
        <v>19199</v>
      </c>
      <c r="E16175">
        <v>9999999</v>
      </c>
      <c r="F16175">
        <v>9999999</v>
      </c>
      <c r="K16175" s="16">
        <f t="shared" si="821"/>
        <v>10699998.93</v>
      </c>
      <c r="L16175" s="16">
        <f t="shared" si="822"/>
        <v>11263156.768421052</v>
      </c>
      <c r="M16175" s="16">
        <f t="shared" si="823"/>
        <v>12799041.78229665</v>
      </c>
      <c r="N16175" t="e">
        <f>INDEX(XML!$A$2:$R$782,MATCH(C16175,XML!$D$2:$D$737,0),2)</f>
        <v>#N/A</v>
      </c>
    </row>
    <row r="16176" spans="1:14" ht="78.75" x14ac:dyDescent="0.2">
      <c r="A16176">
        <v>34190</v>
      </c>
      <c r="B16176" t="s">
        <v>16387</v>
      </c>
      <c r="C16176" s="15" t="s">
        <v>16388</v>
      </c>
      <c r="D16176" s="15" t="s">
        <v>33461</v>
      </c>
      <c r="E16176">
        <v>9999999</v>
      </c>
      <c r="F16176">
        <v>9999999</v>
      </c>
      <c r="K16176" s="16">
        <f t="shared" si="821"/>
        <v>10699998.93</v>
      </c>
      <c r="L16176" s="16">
        <f t="shared" si="822"/>
        <v>11263156.768421052</v>
      </c>
      <c r="M16176" s="16">
        <f t="shared" si="823"/>
        <v>12799041.78229665</v>
      </c>
      <c r="N16176" t="e">
        <f>INDEX(XML!$A$2:$R$782,MATCH(C16176,XML!$D$2:$D$737,0),2)</f>
        <v>#N/A</v>
      </c>
    </row>
    <row r="16177" spans="1:14" ht="78.75" x14ac:dyDescent="0.2">
      <c r="A16177">
        <v>37104</v>
      </c>
      <c r="B16177" t="s">
        <v>16441</v>
      </c>
      <c r="C16177" s="15" t="s">
        <v>16442</v>
      </c>
      <c r="D16177" s="15" t="s">
        <v>16443</v>
      </c>
      <c r="E16177">
        <v>9999999</v>
      </c>
      <c r="F16177">
        <v>9999999</v>
      </c>
      <c r="H16177">
        <v>1</v>
      </c>
      <c r="K16177" s="16">
        <f t="shared" si="821"/>
        <v>10699998.93</v>
      </c>
      <c r="L16177" s="16">
        <f t="shared" si="822"/>
        <v>11263156.768421052</v>
      </c>
      <c r="M16177" s="16">
        <f t="shared" si="823"/>
        <v>12799041.78229665</v>
      </c>
      <c r="N16177" t="e">
        <f>INDEX(XML!$A$2:$R$782,MATCH(C16177,XML!$D$2:$D$737,0),2)</f>
        <v>#N/A</v>
      </c>
    </row>
    <row r="16178" spans="1:14" ht="67.5" x14ac:dyDescent="0.2">
      <c r="A16178">
        <v>37194</v>
      </c>
      <c r="B16178" t="s">
        <v>16438</v>
      </c>
      <c r="C16178" s="15" t="s">
        <v>16439</v>
      </c>
      <c r="D16178" s="15" t="s">
        <v>16440</v>
      </c>
      <c r="E16178">
        <v>9999999</v>
      </c>
      <c r="F16178">
        <v>9999999</v>
      </c>
      <c r="K16178" s="16">
        <f t="shared" si="821"/>
        <v>10699998.93</v>
      </c>
      <c r="L16178" s="16">
        <f t="shared" si="822"/>
        <v>11263156.768421052</v>
      </c>
      <c r="M16178" s="16">
        <f t="shared" si="823"/>
        <v>12799041.78229665</v>
      </c>
      <c r="N16178" t="e">
        <f>INDEX(XML!$A$2:$R$782,MATCH(C16178,XML!$D$2:$D$737,0),2)</f>
        <v>#N/A</v>
      </c>
    </row>
    <row r="16179" spans="1:14" ht="67.5" x14ac:dyDescent="0.2">
      <c r="A16179">
        <v>34147</v>
      </c>
      <c r="B16179" t="s">
        <v>16447</v>
      </c>
      <c r="C16179" s="15" t="s">
        <v>16448</v>
      </c>
      <c r="D16179" s="15" t="s">
        <v>20839</v>
      </c>
      <c r="E16179">
        <v>9999999</v>
      </c>
      <c r="F16179">
        <v>9999999</v>
      </c>
      <c r="K16179" s="16">
        <f t="shared" si="821"/>
        <v>10699998.93</v>
      </c>
      <c r="L16179" s="16">
        <f t="shared" si="822"/>
        <v>11263156.768421052</v>
      </c>
      <c r="M16179" s="16">
        <f t="shared" si="823"/>
        <v>12799041.78229665</v>
      </c>
      <c r="N16179" t="e">
        <f>INDEX(XML!$A$2:$R$782,MATCH(C16179,XML!$D$2:$D$737,0),2)</f>
        <v>#N/A</v>
      </c>
    </row>
    <row r="16180" spans="1:14" ht="90" x14ac:dyDescent="0.2">
      <c r="A16180">
        <v>44900</v>
      </c>
      <c r="B16180" t="s">
        <v>16444</v>
      </c>
      <c r="C16180" s="15" t="s">
        <v>16445</v>
      </c>
      <c r="D16180" s="15" t="s">
        <v>16446</v>
      </c>
      <c r="E16180">
        <v>9999999</v>
      </c>
      <c r="F16180">
        <v>9999999</v>
      </c>
      <c r="K16180" s="16">
        <f t="shared" si="821"/>
        <v>10699998.93</v>
      </c>
      <c r="L16180" s="16">
        <f t="shared" si="822"/>
        <v>11263156.768421052</v>
      </c>
      <c r="M16180" s="16">
        <f t="shared" si="823"/>
        <v>12799041.78229665</v>
      </c>
      <c r="N16180" t="e">
        <f>INDEX(XML!$A$2:$R$782,MATCH(C16180,XML!$D$2:$D$737,0),2)</f>
        <v>#N/A</v>
      </c>
    </row>
    <row r="16181" spans="1:14" ht="78.75" x14ac:dyDescent="0.2">
      <c r="A16181">
        <v>40715</v>
      </c>
      <c r="B16181" t="s">
        <v>16511</v>
      </c>
      <c r="C16181" s="15" t="s">
        <v>16512</v>
      </c>
      <c r="D16181" s="15" t="s">
        <v>16513</v>
      </c>
      <c r="E16181">
        <v>9999999</v>
      </c>
      <c r="F16181">
        <v>9999999</v>
      </c>
      <c r="K16181" s="16">
        <f t="shared" si="821"/>
        <v>10699998.93</v>
      </c>
      <c r="L16181" s="16">
        <f t="shared" si="822"/>
        <v>11263156.768421052</v>
      </c>
      <c r="M16181" s="16">
        <f t="shared" si="823"/>
        <v>12799041.78229665</v>
      </c>
      <c r="N16181" t="e">
        <f>INDEX(XML!$A$2:$R$782,MATCH(C16181,XML!$D$2:$D$737,0),2)</f>
        <v>#N/A</v>
      </c>
    </row>
    <row r="16182" spans="1:14" ht="56.25" x14ac:dyDescent="0.2">
      <c r="A16182">
        <v>38935</v>
      </c>
      <c r="B16182" t="s">
        <v>16514</v>
      </c>
      <c r="C16182" s="15" t="s">
        <v>16515</v>
      </c>
      <c r="D16182" s="15" t="s">
        <v>16516</v>
      </c>
      <c r="E16182">
        <v>9999999</v>
      </c>
      <c r="F16182">
        <v>9999999</v>
      </c>
      <c r="K16182" s="16">
        <f t="shared" si="821"/>
        <v>10699998.93</v>
      </c>
      <c r="L16182" s="16">
        <f t="shared" si="822"/>
        <v>11263156.768421052</v>
      </c>
      <c r="M16182" s="16">
        <f t="shared" si="823"/>
        <v>12799041.78229665</v>
      </c>
      <c r="N16182" t="e">
        <f>INDEX(XML!$A$2:$R$782,MATCH(C16182,XML!$D$2:$D$737,0),2)</f>
        <v>#N/A</v>
      </c>
    </row>
    <row r="16183" spans="1:14" ht="56.25" x14ac:dyDescent="0.2">
      <c r="A16183">
        <v>53699</v>
      </c>
      <c r="B16183" t="s">
        <v>16517</v>
      </c>
      <c r="C16183" s="15" t="s">
        <v>16518</v>
      </c>
      <c r="D16183" s="15" t="s">
        <v>16519</v>
      </c>
      <c r="E16183">
        <v>9999999</v>
      </c>
      <c r="F16183">
        <v>9999999</v>
      </c>
      <c r="K16183" s="16">
        <f t="shared" si="821"/>
        <v>10699998.93</v>
      </c>
      <c r="L16183" s="16">
        <f t="shared" si="822"/>
        <v>11263156.768421052</v>
      </c>
      <c r="M16183" s="16">
        <f t="shared" si="823"/>
        <v>12799041.78229665</v>
      </c>
      <c r="N16183" t="e">
        <f>INDEX(XML!$A$2:$R$782,MATCH(C16183,XML!$D$2:$D$737,0),2)</f>
        <v>#N/A</v>
      </c>
    </row>
    <row r="16184" spans="1:14" ht="67.5" x14ac:dyDescent="0.2">
      <c r="A16184">
        <v>42603</v>
      </c>
      <c r="B16184" t="s">
        <v>16520</v>
      </c>
      <c r="C16184" s="15" t="s">
        <v>16521</v>
      </c>
      <c r="D16184" s="15" t="s">
        <v>16522</v>
      </c>
      <c r="E16184">
        <v>9999999</v>
      </c>
      <c r="F16184">
        <v>9999999</v>
      </c>
      <c r="K16184" s="16">
        <f t="shared" si="821"/>
        <v>10699998.93</v>
      </c>
      <c r="L16184" s="16">
        <f t="shared" si="822"/>
        <v>11263156.768421052</v>
      </c>
      <c r="M16184" s="16">
        <f t="shared" si="823"/>
        <v>12799041.78229665</v>
      </c>
      <c r="N16184" t="e">
        <f>INDEX(XML!$A$2:$R$782,MATCH(C16184,XML!$D$2:$D$737,0),2)</f>
        <v>#N/A</v>
      </c>
    </row>
    <row r="16185" spans="1:14" ht="78.75" x14ac:dyDescent="0.2">
      <c r="A16185">
        <v>35334</v>
      </c>
      <c r="B16185" t="s">
        <v>16744</v>
      </c>
      <c r="C16185" s="15" t="s">
        <v>16745</v>
      </c>
      <c r="D16185" s="15" t="s">
        <v>16746</v>
      </c>
      <c r="E16185">
        <v>9999999</v>
      </c>
      <c r="F16185">
        <v>9999999</v>
      </c>
      <c r="K16185" s="16">
        <f t="shared" si="821"/>
        <v>10699998.93</v>
      </c>
      <c r="L16185" s="16">
        <f t="shared" si="822"/>
        <v>11263156.768421052</v>
      </c>
      <c r="M16185" s="16">
        <f t="shared" si="823"/>
        <v>12799041.78229665</v>
      </c>
      <c r="N16185" t="e">
        <f>INDEX(XML!$A$2:$R$782,MATCH(C16185,XML!$D$2:$D$737,0),2)</f>
        <v>#N/A</v>
      </c>
    </row>
    <row r="16186" spans="1:14" ht="90" x14ac:dyDescent="0.2">
      <c r="A16186">
        <v>35425</v>
      </c>
      <c r="B16186" t="s">
        <v>16810</v>
      </c>
      <c r="C16186" s="15" t="s">
        <v>16811</v>
      </c>
      <c r="D16186" s="15" t="s">
        <v>23954</v>
      </c>
      <c r="E16186">
        <v>9999999</v>
      </c>
      <c r="F16186">
        <v>9999999</v>
      </c>
      <c r="K16186" s="16">
        <f t="shared" si="821"/>
        <v>10699998.93</v>
      </c>
      <c r="L16186" s="16">
        <f t="shared" si="822"/>
        <v>11263156.768421052</v>
      </c>
      <c r="M16186" s="16">
        <f t="shared" si="823"/>
        <v>12799041.78229665</v>
      </c>
      <c r="N16186" t="e">
        <f>INDEX(XML!$A$2:$R$782,MATCH(C16186,XML!$D$2:$D$737,0),2)</f>
        <v>#N/A</v>
      </c>
    </row>
    <row r="16187" spans="1:14" ht="67.5" x14ac:dyDescent="0.2">
      <c r="A16187">
        <v>45174</v>
      </c>
      <c r="B16187" t="s">
        <v>17308</v>
      </c>
      <c r="C16187" s="15" t="s">
        <v>17309</v>
      </c>
      <c r="D16187" s="15" t="s">
        <v>17310</v>
      </c>
      <c r="E16187">
        <v>9999999</v>
      </c>
      <c r="F16187">
        <v>9999999</v>
      </c>
      <c r="K16187" s="16">
        <f t="shared" si="821"/>
        <v>10699998.93</v>
      </c>
      <c r="L16187" s="16">
        <f t="shared" si="822"/>
        <v>11263156.768421052</v>
      </c>
      <c r="M16187" s="16">
        <f t="shared" si="823"/>
        <v>12799041.78229665</v>
      </c>
      <c r="N16187" t="e">
        <f>INDEX(XML!$A$2:$R$782,MATCH(C16187,XML!$D$2:$D$737,0),2)</f>
        <v>#N/A</v>
      </c>
    </row>
    <row r="16188" spans="1:14" ht="67.5" x14ac:dyDescent="0.2">
      <c r="A16188">
        <v>58500</v>
      </c>
      <c r="B16188" t="s">
        <v>17311</v>
      </c>
      <c r="C16188" s="15" t="s">
        <v>17312</v>
      </c>
      <c r="D16188" s="15" t="s">
        <v>17313</v>
      </c>
      <c r="E16188">
        <v>9999999</v>
      </c>
      <c r="F16188">
        <v>9999999</v>
      </c>
      <c r="K16188" s="16">
        <f t="shared" si="821"/>
        <v>10699998.93</v>
      </c>
      <c r="L16188" s="16">
        <f t="shared" si="822"/>
        <v>11263156.768421052</v>
      </c>
      <c r="M16188" s="16">
        <f t="shared" si="823"/>
        <v>12799041.78229665</v>
      </c>
      <c r="N16188" t="e">
        <f>INDEX(XML!$A$2:$R$782,MATCH(C16188,XML!$D$2:$D$737,0),2)</f>
        <v>#N/A</v>
      </c>
    </row>
    <row r="16189" spans="1:14" ht="78.75" x14ac:dyDescent="0.2">
      <c r="A16189">
        <v>33070</v>
      </c>
      <c r="B16189" t="s">
        <v>17314</v>
      </c>
      <c r="C16189" s="15" t="s">
        <v>17315</v>
      </c>
      <c r="D16189" s="15" t="s">
        <v>27171</v>
      </c>
      <c r="E16189">
        <v>9999999</v>
      </c>
      <c r="F16189">
        <v>9999999</v>
      </c>
      <c r="K16189" s="16">
        <f t="shared" si="821"/>
        <v>10699998.93</v>
      </c>
      <c r="L16189" s="16">
        <f t="shared" si="822"/>
        <v>11263156.768421052</v>
      </c>
      <c r="M16189" s="16">
        <f t="shared" si="823"/>
        <v>12799041.78229665</v>
      </c>
      <c r="N16189" t="e">
        <f>INDEX(XML!$A$2:$R$782,MATCH(C16189,XML!$D$2:$D$737,0),2)</f>
        <v>#N/A</v>
      </c>
    </row>
    <row r="16190" spans="1:14" ht="33.75" x14ac:dyDescent="0.2">
      <c r="A16190">
        <v>41486</v>
      </c>
      <c r="B16190" t="s">
        <v>17316</v>
      </c>
      <c r="C16190" s="15" t="s">
        <v>17317</v>
      </c>
      <c r="D16190" s="15" t="s">
        <v>17318</v>
      </c>
      <c r="E16190">
        <v>9999999</v>
      </c>
      <c r="F16190">
        <v>9999999</v>
      </c>
      <c r="K16190" s="16">
        <f t="shared" si="821"/>
        <v>10699998.93</v>
      </c>
      <c r="L16190" s="16">
        <f t="shared" si="822"/>
        <v>11263156.768421052</v>
      </c>
      <c r="M16190" s="16">
        <f t="shared" si="823"/>
        <v>12799041.78229665</v>
      </c>
      <c r="N16190" t="e">
        <f>INDEX(XML!$A$2:$R$782,MATCH(C16190,XML!$D$2:$D$737,0),2)</f>
        <v>#N/A</v>
      </c>
    </row>
    <row r="16191" spans="1:14" ht="56.25" x14ac:dyDescent="0.2">
      <c r="A16191">
        <v>51684</v>
      </c>
      <c r="B16191" t="s">
        <v>17319</v>
      </c>
      <c r="C16191" s="15" t="s">
        <v>17320</v>
      </c>
      <c r="D16191" s="15" t="s">
        <v>17321</v>
      </c>
      <c r="E16191">
        <v>9999999</v>
      </c>
      <c r="F16191">
        <v>9999999</v>
      </c>
      <c r="K16191" s="16">
        <f t="shared" si="821"/>
        <v>10699998.93</v>
      </c>
      <c r="L16191" s="16">
        <f t="shared" si="822"/>
        <v>11263156.768421052</v>
      </c>
      <c r="M16191" s="16">
        <f t="shared" si="823"/>
        <v>12799041.78229665</v>
      </c>
      <c r="N16191" t="e">
        <f>INDEX(XML!$A$2:$R$782,MATCH(C16191,XML!$D$2:$D$737,0),2)</f>
        <v>#N/A</v>
      </c>
    </row>
    <row r="16192" spans="1:14" ht="56.25" x14ac:dyDescent="0.2">
      <c r="A16192">
        <v>46001</v>
      </c>
      <c r="B16192" t="s">
        <v>17322</v>
      </c>
      <c r="C16192" s="15" t="s">
        <v>17323</v>
      </c>
      <c r="D16192" s="15" t="s">
        <v>17324</v>
      </c>
      <c r="E16192">
        <v>9999999</v>
      </c>
      <c r="F16192">
        <v>9999999</v>
      </c>
      <c r="H16192">
        <v>2</v>
      </c>
      <c r="K16192" s="16">
        <f t="shared" si="821"/>
        <v>10699998.93</v>
      </c>
      <c r="L16192" s="16">
        <f t="shared" si="822"/>
        <v>11263156.768421052</v>
      </c>
      <c r="M16192" s="16">
        <f t="shared" si="823"/>
        <v>12799041.78229665</v>
      </c>
      <c r="N16192" t="e">
        <f>INDEX(XML!$A$2:$R$782,MATCH(C16192,XML!$D$2:$D$737,0),2)</f>
        <v>#N/A</v>
      </c>
    </row>
    <row r="16193" spans="1:14" ht="67.5" x14ac:dyDescent="0.2">
      <c r="A16193">
        <v>43709</v>
      </c>
      <c r="B16193" t="s">
        <v>17325</v>
      </c>
      <c r="C16193" s="15" t="s">
        <v>17326</v>
      </c>
      <c r="D16193" s="15" t="s">
        <v>17327</v>
      </c>
      <c r="E16193">
        <v>9999999</v>
      </c>
      <c r="F16193">
        <v>9999999</v>
      </c>
      <c r="K16193" s="16">
        <f t="shared" si="821"/>
        <v>10699998.93</v>
      </c>
      <c r="L16193" s="16">
        <f t="shared" si="822"/>
        <v>11263156.768421052</v>
      </c>
      <c r="M16193" s="16">
        <f t="shared" si="823"/>
        <v>12799041.78229665</v>
      </c>
      <c r="N16193" t="e">
        <f>INDEX(XML!$A$2:$R$782,MATCH(C16193,XML!$D$2:$D$737,0),2)</f>
        <v>#N/A</v>
      </c>
    </row>
    <row r="16194" spans="1:14" ht="56.25" x14ac:dyDescent="0.2">
      <c r="A16194">
        <v>41890</v>
      </c>
      <c r="B16194" t="s">
        <v>17328</v>
      </c>
      <c r="C16194" s="15" t="s">
        <v>17329</v>
      </c>
      <c r="D16194" s="15" t="s">
        <v>17330</v>
      </c>
      <c r="E16194">
        <v>9999999</v>
      </c>
      <c r="F16194">
        <v>9999999</v>
      </c>
      <c r="K16194" s="16">
        <f t="shared" si="821"/>
        <v>10699998.93</v>
      </c>
      <c r="L16194" s="16">
        <f t="shared" si="822"/>
        <v>11263156.768421052</v>
      </c>
      <c r="M16194" s="16">
        <f t="shared" si="823"/>
        <v>12799041.78229665</v>
      </c>
      <c r="N16194" t="e">
        <f>INDEX(XML!$A$2:$R$782,MATCH(C16194,XML!$D$2:$D$737,0),2)</f>
        <v>#N/A</v>
      </c>
    </row>
    <row r="16195" spans="1:14" ht="90" x14ac:dyDescent="0.2">
      <c r="A16195">
        <v>43225</v>
      </c>
      <c r="B16195" t="s">
        <v>17331</v>
      </c>
      <c r="C16195" s="15" t="s">
        <v>17332</v>
      </c>
      <c r="D16195" s="15" t="s">
        <v>17333</v>
      </c>
      <c r="E16195">
        <v>9999999</v>
      </c>
      <c r="F16195">
        <v>9999999</v>
      </c>
      <c r="H16195">
        <v>5</v>
      </c>
      <c r="K16195" s="16">
        <f t="shared" si="821"/>
        <v>10699998.93</v>
      </c>
      <c r="L16195" s="16">
        <f t="shared" si="822"/>
        <v>11263156.768421052</v>
      </c>
      <c r="M16195" s="16">
        <f t="shared" si="823"/>
        <v>12799041.78229665</v>
      </c>
      <c r="N16195" t="e">
        <f>INDEX(XML!$A$2:$R$782,MATCH(C16195,XML!$D$2:$D$737,0),2)</f>
        <v>#N/A</v>
      </c>
    </row>
    <row r="16196" spans="1:14" ht="56.25" x14ac:dyDescent="0.2">
      <c r="A16196">
        <v>34191</v>
      </c>
      <c r="B16196" t="s">
        <v>17334</v>
      </c>
      <c r="C16196" s="15" t="s">
        <v>17335</v>
      </c>
      <c r="D16196" s="15" t="s">
        <v>17336</v>
      </c>
      <c r="E16196">
        <v>9999999</v>
      </c>
      <c r="F16196">
        <v>9999999</v>
      </c>
      <c r="K16196" s="16">
        <f t="shared" si="821"/>
        <v>10699998.93</v>
      </c>
      <c r="L16196" s="16">
        <f t="shared" si="822"/>
        <v>11263156.768421052</v>
      </c>
      <c r="M16196" s="16">
        <f t="shared" si="823"/>
        <v>12799041.78229665</v>
      </c>
      <c r="N16196" t="e">
        <f>INDEX(XML!$A$2:$R$782,MATCH(C16196,XML!$D$2:$D$737,0),2)</f>
        <v>#N/A</v>
      </c>
    </row>
    <row r="16197" spans="1:14" ht="78.75" x14ac:dyDescent="0.2">
      <c r="A16197">
        <v>37512</v>
      </c>
      <c r="B16197" t="s">
        <v>17337</v>
      </c>
      <c r="C16197" s="15" t="s">
        <v>17338</v>
      </c>
      <c r="D16197" s="15" t="s">
        <v>17339</v>
      </c>
      <c r="E16197">
        <v>9999999</v>
      </c>
      <c r="F16197">
        <v>9999999</v>
      </c>
      <c r="K16197" s="16">
        <f t="shared" ref="K16197:K16260" si="824">IF(E16197&gt;49999,E16197+E16197*0.07,IF(E16197&lt;=49999,E16197+E16197*0.12))</f>
        <v>10699998.93</v>
      </c>
      <c r="L16197" s="16">
        <f t="shared" ref="L16197:L16260" si="825">K16197*100/95</f>
        <v>11263156.768421052</v>
      </c>
      <c r="M16197" s="16">
        <f t="shared" ref="M16197:M16260" si="826">IF(COUNTIF(C16197,"*Dahua*"),F16197-10,L16197*100/88)</f>
        <v>12799041.78229665</v>
      </c>
      <c r="N16197" t="e">
        <f>INDEX(XML!$A$2:$R$782,MATCH(C16197,XML!$D$2:$D$737,0),2)</f>
        <v>#N/A</v>
      </c>
    </row>
    <row r="16198" spans="1:14" ht="56.25" x14ac:dyDescent="0.2">
      <c r="A16198">
        <v>59168</v>
      </c>
      <c r="B16198" t="s">
        <v>17340</v>
      </c>
      <c r="C16198" s="15" t="s">
        <v>17341</v>
      </c>
      <c r="D16198" s="15" t="s">
        <v>17342</v>
      </c>
      <c r="E16198">
        <v>9999999</v>
      </c>
      <c r="F16198">
        <v>9999999</v>
      </c>
      <c r="K16198" s="16">
        <f t="shared" si="824"/>
        <v>10699998.93</v>
      </c>
      <c r="L16198" s="16">
        <f t="shared" si="825"/>
        <v>11263156.768421052</v>
      </c>
      <c r="M16198" s="16">
        <f t="shared" si="826"/>
        <v>12799041.78229665</v>
      </c>
      <c r="N16198" t="e">
        <f>INDEX(XML!$A$2:$R$782,MATCH(C16198,XML!$D$2:$D$737,0),2)</f>
        <v>#N/A</v>
      </c>
    </row>
    <row r="16199" spans="1:14" ht="78.75" x14ac:dyDescent="0.2">
      <c r="A16199">
        <v>41298</v>
      </c>
      <c r="B16199" t="s">
        <v>17343</v>
      </c>
      <c r="C16199" s="15" t="s">
        <v>17344</v>
      </c>
      <c r="D16199" s="15" t="s">
        <v>29010</v>
      </c>
      <c r="E16199">
        <v>9999999</v>
      </c>
      <c r="F16199">
        <v>9999999</v>
      </c>
      <c r="K16199" s="16">
        <f t="shared" si="824"/>
        <v>10699998.93</v>
      </c>
      <c r="L16199" s="16">
        <f t="shared" si="825"/>
        <v>11263156.768421052</v>
      </c>
      <c r="M16199" s="16">
        <f t="shared" si="826"/>
        <v>12799041.78229665</v>
      </c>
      <c r="N16199" t="e">
        <f>INDEX(XML!$A$2:$R$782,MATCH(C16199,XML!$D$2:$D$737,0),2)</f>
        <v>#N/A</v>
      </c>
    </row>
    <row r="16200" spans="1:14" ht="67.5" x14ac:dyDescent="0.2">
      <c r="A16200">
        <v>42444</v>
      </c>
      <c r="B16200" t="s">
        <v>17273</v>
      </c>
      <c r="C16200" s="15" t="s">
        <v>17274</v>
      </c>
      <c r="D16200" s="15" t="s">
        <v>17275</v>
      </c>
      <c r="E16200">
        <v>9999999</v>
      </c>
      <c r="F16200">
        <v>9999999</v>
      </c>
      <c r="K16200" s="16">
        <f t="shared" si="824"/>
        <v>10699998.93</v>
      </c>
      <c r="L16200" s="16">
        <f t="shared" si="825"/>
        <v>11263156.768421052</v>
      </c>
      <c r="M16200" s="16">
        <f t="shared" si="826"/>
        <v>12799041.78229665</v>
      </c>
      <c r="N16200" t="e">
        <f>INDEX(XML!$A$2:$R$782,MATCH(C16200,XML!$D$2:$D$737,0),2)</f>
        <v>#N/A</v>
      </c>
    </row>
    <row r="16201" spans="1:14" ht="45" x14ac:dyDescent="0.2">
      <c r="A16201">
        <v>53674</v>
      </c>
      <c r="B16201" t="s">
        <v>17345</v>
      </c>
      <c r="C16201" s="15" t="s">
        <v>17346</v>
      </c>
      <c r="D16201" s="15" t="s">
        <v>17347</v>
      </c>
      <c r="E16201">
        <v>9999999</v>
      </c>
      <c r="F16201">
        <v>9999999</v>
      </c>
      <c r="K16201" s="16">
        <f t="shared" si="824"/>
        <v>10699998.93</v>
      </c>
      <c r="L16201" s="16">
        <f t="shared" si="825"/>
        <v>11263156.768421052</v>
      </c>
      <c r="M16201" s="16">
        <f t="shared" si="826"/>
        <v>12799041.78229665</v>
      </c>
      <c r="N16201" t="e">
        <f>INDEX(XML!$A$2:$R$782,MATCH(C16201,XML!$D$2:$D$737,0),2)</f>
        <v>#N/A</v>
      </c>
    </row>
    <row r="16202" spans="1:14" ht="78.75" x14ac:dyDescent="0.2">
      <c r="A16202">
        <v>42636</v>
      </c>
      <c r="B16202" t="s">
        <v>17348</v>
      </c>
      <c r="C16202" s="15" t="s">
        <v>17349</v>
      </c>
      <c r="D16202" s="15" t="s">
        <v>44094</v>
      </c>
      <c r="E16202">
        <v>9999999</v>
      </c>
      <c r="F16202">
        <v>9999999</v>
      </c>
      <c r="K16202" s="16">
        <f t="shared" si="824"/>
        <v>10699998.93</v>
      </c>
      <c r="L16202" s="16">
        <f t="shared" si="825"/>
        <v>11263156.768421052</v>
      </c>
      <c r="M16202" s="16">
        <f t="shared" si="826"/>
        <v>12799041.78229665</v>
      </c>
      <c r="N16202" t="e">
        <f>INDEX(XML!$A$2:$R$782,MATCH(C16202,XML!$D$2:$D$737,0),2)</f>
        <v>#N/A</v>
      </c>
    </row>
    <row r="16203" spans="1:14" ht="56.25" x14ac:dyDescent="0.2">
      <c r="A16203">
        <v>37552</v>
      </c>
      <c r="B16203" t="s">
        <v>20696</v>
      </c>
      <c r="C16203" s="15" t="s">
        <v>20697</v>
      </c>
      <c r="D16203" s="15" t="s">
        <v>20698</v>
      </c>
      <c r="E16203">
        <v>9999999</v>
      </c>
      <c r="F16203">
        <v>9999999</v>
      </c>
      <c r="K16203" s="16">
        <f t="shared" si="824"/>
        <v>10699998.93</v>
      </c>
      <c r="L16203" s="16">
        <f t="shared" si="825"/>
        <v>11263156.768421052</v>
      </c>
      <c r="M16203" s="16">
        <f t="shared" si="826"/>
        <v>12799041.78229665</v>
      </c>
      <c r="N16203" t="e">
        <f>INDEX(XML!$A$2:$R$782,MATCH(C16203,XML!$D$2:$D$737,0),2)</f>
        <v>#N/A</v>
      </c>
    </row>
    <row r="16204" spans="1:14" ht="67.5" x14ac:dyDescent="0.2">
      <c r="A16204">
        <v>37553</v>
      </c>
      <c r="B16204" t="s">
        <v>20769</v>
      </c>
      <c r="C16204" s="15" t="s">
        <v>20770</v>
      </c>
      <c r="D16204" s="15" t="s">
        <v>20771</v>
      </c>
      <c r="E16204">
        <v>9999999</v>
      </c>
      <c r="F16204">
        <v>9999999</v>
      </c>
      <c r="K16204" s="16">
        <f t="shared" si="824"/>
        <v>10699998.93</v>
      </c>
      <c r="L16204" s="16">
        <f t="shared" si="825"/>
        <v>11263156.768421052</v>
      </c>
      <c r="M16204" s="16">
        <f t="shared" si="826"/>
        <v>12799041.78229665</v>
      </c>
      <c r="N16204" t="e">
        <f>INDEX(XML!$A$2:$R$782,MATCH(C16204,XML!$D$2:$D$737,0),2)</f>
        <v>#N/A</v>
      </c>
    </row>
    <row r="16205" spans="1:14" ht="56.25" x14ac:dyDescent="0.2">
      <c r="A16205">
        <v>52445</v>
      </c>
      <c r="B16205" t="s">
        <v>29927</v>
      </c>
      <c r="C16205" s="15" t="s">
        <v>29928</v>
      </c>
      <c r="D16205" s="15" t="s">
        <v>29929</v>
      </c>
      <c r="E16205">
        <v>9999999</v>
      </c>
      <c r="F16205">
        <v>9999999</v>
      </c>
      <c r="H16205">
        <v>2</v>
      </c>
      <c r="K16205" s="16">
        <f t="shared" si="824"/>
        <v>10699998.93</v>
      </c>
      <c r="L16205" s="16">
        <f t="shared" si="825"/>
        <v>11263156.768421052</v>
      </c>
      <c r="M16205" s="16">
        <f t="shared" si="826"/>
        <v>12799041.78229665</v>
      </c>
      <c r="N16205" t="e">
        <f>INDEX(XML!$A$2:$R$782,MATCH(C16205,XML!$D$2:$D$737,0),2)</f>
        <v>#N/A</v>
      </c>
    </row>
    <row r="16206" spans="1:14" ht="45" x14ac:dyDescent="0.2">
      <c r="A16206">
        <v>40923</v>
      </c>
      <c r="B16206" t="s">
        <v>40299</v>
      </c>
      <c r="C16206" s="15" t="s">
        <v>40300</v>
      </c>
      <c r="D16206" s="15" t="s">
        <v>40301</v>
      </c>
      <c r="E16206">
        <v>9999999</v>
      </c>
      <c r="F16206">
        <v>9999999</v>
      </c>
      <c r="H16206">
        <v>5</v>
      </c>
      <c r="K16206" s="16">
        <f t="shared" si="824"/>
        <v>10699998.93</v>
      </c>
      <c r="L16206" s="16">
        <f t="shared" si="825"/>
        <v>11263156.768421052</v>
      </c>
      <c r="M16206" s="16">
        <f t="shared" si="826"/>
        <v>12799041.78229665</v>
      </c>
      <c r="N16206" t="e">
        <f>INDEX(XML!$A$2:$R$782,MATCH(C16206,XML!$D$2:$D$737,0),2)</f>
        <v>#N/A</v>
      </c>
    </row>
    <row r="16207" spans="1:14" ht="45" x14ac:dyDescent="0.2">
      <c r="A16207">
        <v>39881</v>
      </c>
      <c r="B16207" t="s">
        <v>41666</v>
      </c>
      <c r="C16207" s="15" t="s">
        <v>41667</v>
      </c>
      <c r="D16207" s="15" t="s">
        <v>41668</v>
      </c>
      <c r="E16207">
        <v>9999999</v>
      </c>
      <c r="F16207">
        <v>9999999</v>
      </c>
      <c r="H16207">
        <v>1</v>
      </c>
      <c r="K16207" s="16">
        <f t="shared" si="824"/>
        <v>10699998.93</v>
      </c>
      <c r="L16207" s="16">
        <f t="shared" si="825"/>
        <v>11263156.768421052</v>
      </c>
      <c r="M16207" s="16">
        <f t="shared" si="826"/>
        <v>12799041.78229665</v>
      </c>
      <c r="N16207" t="e">
        <f>INDEX(XML!$A$2:$R$782,MATCH(C16207,XML!$D$2:$D$737,0),2)</f>
        <v>#N/A</v>
      </c>
    </row>
    <row r="16208" spans="1:14" ht="15.75" x14ac:dyDescent="0.25">
      <c r="A16208" s="184" t="s">
        <v>11584</v>
      </c>
      <c r="B16208" s="184"/>
      <c r="C16208" s="185"/>
      <c r="D16208" s="185"/>
      <c r="E16208" s="184"/>
      <c r="F16208" s="184"/>
      <c r="G16208" s="184"/>
      <c r="H16208" s="184"/>
      <c r="I16208" s="184"/>
      <c r="J16208" s="184"/>
      <c r="K16208" s="16">
        <f t="shared" si="824"/>
        <v>0</v>
      </c>
      <c r="L16208" s="16">
        <f t="shared" si="825"/>
        <v>0</v>
      </c>
      <c r="M16208" s="16">
        <f t="shared" si="826"/>
        <v>0</v>
      </c>
      <c r="N16208" t="e">
        <f>INDEX(XML!$A$2:$R$782,MATCH(C16208,XML!$D$2:$D$737,0),2)</f>
        <v>#N/A</v>
      </c>
    </row>
    <row r="16209" spans="1:14" ht="56.25" x14ac:dyDescent="0.2">
      <c r="A16209">
        <v>33259</v>
      </c>
      <c r="B16209" t="s">
        <v>11299</v>
      </c>
      <c r="C16209" s="15" t="s">
        <v>11300</v>
      </c>
      <c r="D16209" s="15" t="s">
        <v>11301</v>
      </c>
      <c r="E16209">
        <v>9999999</v>
      </c>
      <c r="F16209">
        <v>9999999</v>
      </c>
      <c r="H16209">
        <v>5</v>
      </c>
      <c r="K16209" s="16">
        <f t="shared" si="824"/>
        <v>10699998.93</v>
      </c>
      <c r="L16209" s="16">
        <f t="shared" si="825"/>
        <v>11263156.768421052</v>
      </c>
      <c r="M16209" s="16">
        <f t="shared" si="826"/>
        <v>12799041.78229665</v>
      </c>
      <c r="N16209" t="e">
        <f>INDEX(XML!$A$2:$R$782,MATCH(C16209,XML!$D$2:$D$737,0),2)</f>
        <v>#N/A</v>
      </c>
    </row>
    <row r="16210" spans="1:14" ht="56.25" x14ac:dyDescent="0.2">
      <c r="A16210">
        <v>33261</v>
      </c>
      <c r="B16210" t="s">
        <v>11296</v>
      </c>
      <c r="C16210" s="15" t="s">
        <v>11297</v>
      </c>
      <c r="D16210" s="15" t="s">
        <v>11298</v>
      </c>
      <c r="E16210">
        <v>9999999</v>
      </c>
      <c r="F16210">
        <v>9999999</v>
      </c>
      <c r="H16210">
        <v>10</v>
      </c>
      <c r="K16210" s="16">
        <f t="shared" si="824"/>
        <v>10699998.93</v>
      </c>
      <c r="L16210" s="16">
        <f t="shared" si="825"/>
        <v>11263156.768421052</v>
      </c>
      <c r="M16210" s="16">
        <f t="shared" si="826"/>
        <v>12799041.78229665</v>
      </c>
      <c r="N16210" t="e">
        <f>INDEX(XML!$A$2:$R$782,MATCH(C16210,XML!$D$2:$D$737,0),2)</f>
        <v>#N/A</v>
      </c>
    </row>
    <row r="16211" spans="1:14" ht="56.25" x14ac:dyDescent="0.2">
      <c r="A16211">
        <v>33262</v>
      </c>
      <c r="B16211" t="s">
        <v>11293</v>
      </c>
      <c r="C16211" s="15" t="s">
        <v>11294</v>
      </c>
      <c r="D16211" s="15" t="s">
        <v>11295</v>
      </c>
      <c r="E16211">
        <v>9999999</v>
      </c>
      <c r="F16211">
        <v>9999999</v>
      </c>
      <c r="H16211">
        <v>7</v>
      </c>
      <c r="K16211" s="16">
        <f t="shared" si="824"/>
        <v>10699998.93</v>
      </c>
      <c r="L16211" s="16">
        <f t="shared" si="825"/>
        <v>11263156.768421052</v>
      </c>
      <c r="M16211" s="16">
        <f t="shared" si="826"/>
        <v>12799041.78229665</v>
      </c>
      <c r="N16211" t="e">
        <f>INDEX(XML!$A$2:$R$782,MATCH(C16211,XML!$D$2:$D$737,0),2)</f>
        <v>#N/A</v>
      </c>
    </row>
    <row r="16212" spans="1:14" ht="56.25" x14ac:dyDescent="0.2">
      <c r="A16212">
        <v>33263</v>
      </c>
      <c r="B16212" t="s">
        <v>11290</v>
      </c>
      <c r="C16212" s="15" t="s">
        <v>11291</v>
      </c>
      <c r="D16212" s="15" t="s">
        <v>11292</v>
      </c>
      <c r="E16212">
        <v>9999999</v>
      </c>
      <c r="F16212">
        <v>9999999</v>
      </c>
      <c r="H16212">
        <v>10</v>
      </c>
      <c r="K16212" s="16">
        <f t="shared" si="824"/>
        <v>10699998.93</v>
      </c>
      <c r="L16212" s="16">
        <f t="shared" si="825"/>
        <v>11263156.768421052</v>
      </c>
      <c r="M16212" s="16">
        <f t="shared" si="826"/>
        <v>12799041.78229665</v>
      </c>
      <c r="N16212" t="e">
        <f>INDEX(XML!$A$2:$R$782,MATCH(C16212,XML!$D$2:$D$737,0),2)</f>
        <v>#N/A</v>
      </c>
    </row>
    <row r="16213" spans="1:14" ht="67.5" x14ac:dyDescent="0.2">
      <c r="A16213">
        <v>48531</v>
      </c>
      <c r="B16213" t="s">
        <v>13463</v>
      </c>
      <c r="C16213" s="15" t="s">
        <v>13464</v>
      </c>
      <c r="D16213" s="15" t="s">
        <v>13465</v>
      </c>
      <c r="E16213">
        <v>9999999</v>
      </c>
      <c r="F16213">
        <v>9999999</v>
      </c>
      <c r="K16213" s="16">
        <f t="shared" si="824"/>
        <v>10699998.93</v>
      </c>
      <c r="L16213" s="16">
        <f t="shared" si="825"/>
        <v>11263156.768421052</v>
      </c>
      <c r="M16213" s="16">
        <f t="shared" si="826"/>
        <v>12799041.78229665</v>
      </c>
      <c r="N16213" t="e">
        <f>INDEX(XML!$A$2:$R$782,MATCH(C16213,XML!$D$2:$D$737,0),2)</f>
        <v>#N/A</v>
      </c>
    </row>
    <row r="16214" spans="1:14" ht="33.75" x14ac:dyDescent="0.2">
      <c r="A16214">
        <v>44562</v>
      </c>
      <c r="B16214" t="s">
        <v>13487</v>
      </c>
      <c r="C16214" s="15" t="s">
        <v>13488</v>
      </c>
      <c r="D16214" s="15" t="s">
        <v>13489</v>
      </c>
      <c r="E16214">
        <v>9999999</v>
      </c>
      <c r="F16214">
        <v>9999999</v>
      </c>
      <c r="K16214" s="16">
        <f t="shared" si="824"/>
        <v>10699998.93</v>
      </c>
      <c r="L16214" s="16">
        <f t="shared" si="825"/>
        <v>11263156.768421052</v>
      </c>
      <c r="M16214" s="16">
        <f t="shared" si="826"/>
        <v>12799041.78229665</v>
      </c>
      <c r="N16214" t="e">
        <f>INDEX(XML!$A$2:$R$782,MATCH(C16214,XML!$D$2:$D$737,0),2)</f>
        <v>#N/A</v>
      </c>
    </row>
    <row r="16215" spans="1:14" ht="90" x14ac:dyDescent="0.2">
      <c r="A16215">
        <v>35405</v>
      </c>
      <c r="B16215" t="s">
        <v>13499</v>
      </c>
      <c r="C16215" s="15" t="s">
        <v>13500</v>
      </c>
      <c r="D16215" s="15" t="s">
        <v>24198</v>
      </c>
      <c r="E16215">
        <v>9999999</v>
      </c>
      <c r="F16215">
        <v>9999999</v>
      </c>
      <c r="H16215">
        <v>7</v>
      </c>
      <c r="K16215" s="16">
        <f t="shared" si="824"/>
        <v>10699998.93</v>
      </c>
      <c r="L16215" s="16">
        <f t="shared" si="825"/>
        <v>11263156.768421052</v>
      </c>
      <c r="M16215" s="16">
        <f t="shared" si="826"/>
        <v>12799041.78229665</v>
      </c>
      <c r="N16215" t="e">
        <f>INDEX(XML!$A$2:$R$782,MATCH(C16215,XML!$D$2:$D$737,0),2)</f>
        <v>#N/A</v>
      </c>
    </row>
    <row r="16216" spans="1:14" ht="67.5" x14ac:dyDescent="0.2">
      <c r="A16216">
        <v>37436</v>
      </c>
      <c r="B16216" t="s">
        <v>13604</v>
      </c>
      <c r="C16216" s="15" t="s">
        <v>13605</v>
      </c>
      <c r="D16216" s="15" t="s">
        <v>38835</v>
      </c>
      <c r="E16216">
        <v>9999999</v>
      </c>
      <c r="F16216">
        <v>9999999</v>
      </c>
      <c r="K16216" s="16">
        <f t="shared" si="824"/>
        <v>10699998.93</v>
      </c>
      <c r="L16216" s="16">
        <f t="shared" si="825"/>
        <v>11263156.768421052</v>
      </c>
      <c r="M16216" s="16">
        <f t="shared" si="826"/>
        <v>12799041.78229665</v>
      </c>
      <c r="N16216" t="e">
        <f>INDEX(XML!$A$2:$R$782,MATCH(C16216,XML!$D$2:$D$737,0),2)</f>
        <v>#N/A</v>
      </c>
    </row>
    <row r="16217" spans="1:14" ht="67.5" x14ac:dyDescent="0.2">
      <c r="A16217">
        <v>35871</v>
      </c>
      <c r="B16217" t="s">
        <v>13582</v>
      </c>
      <c r="C16217" s="15" t="s">
        <v>13583</v>
      </c>
      <c r="D16217" s="15" t="s">
        <v>13584</v>
      </c>
      <c r="E16217">
        <v>9999999</v>
      </c>
      <c r="F16217">
        <v>9999999</v>
      </c>
      <c r="K16217" s="16">
        <f t="shared" si="824"/>
        <v>10699998.93</v>
      </c>
      <c r="L16217" s="16">
        <f t="shared" si="825"/>
        <v>11263156.768421052</v>
      </c>
      <c r="M16217" s="16">
        <f t="shared" si="826"/>
        <v>12799041.78229665</v>
      </c>
      <c r="N16217" t="e">
        <f>INDEX(XML!$A$2:$R$782,MATCH(C16217,XML!$D$2:$D$737,0),2)</f>
        <v>#N/A</v>
      </c>
    </row>
    <row r="16218" spans="1:14" ht="56.25" x14ac:dyDescent="0.2">
      <c r="A16218">
        <v>36740</v>
      </c>
      <c r="B16218" t="s">
        <v>13580</v>
      </c>
      <c r="C16218" s="15" t="s">
        <v>13581</v>
      </c>
      <c r="D16218" s="15" t="s">
        <v>14926</v>
      </c>
      <c r="E16218">
        <v>9999999</v>
      </c>
      <c r="F16218">
        <v>9999999</v>
      </c>
      <c r="K16218" s="16">
        <f t="shared" si="824"/>
        <v>10699998.93</v>
      </c>
      <c r="L16218" s="16">
        <f t="shared" si="825"/>
        <v>11263156.768421052</v>
      </c>
      <c r="M16218" s="16">
        <f t="shared" si="826"/>
        <v>12799041.78229665</v>
      </c>
      <c r="N16218" t="e">
        <f>INDEX(XML!$A$2:$R$782,MATCH(C16218,XML!$D$2:$D$737,0),2)</f>
        <v>#N/A</v>
      </c>
    </row>
    <row r="16219" spans="1:14" ht="45" x14ac:dyDescent="0.2">
      <c r="A16219">
        <v>40720</v>
      </c>
      <c r="B16219" t="s">
        <v>13574</v>
      </c>
      <c r="C16219" s="15" t="s">
        <v>13575</v>
      </c>
      <c r="D16219" s="15" t="s">
        <v>13576</v>
      </c>
      <c r="E16219">
        <v>9999999</v>
      </c>
      <c r="F16219">
        <v>9999999</v>
      </c>
      <c r="H16219">
        <v>1</v>
      </c>
      <c r="K16219" s="16">
        <f t="shared" si="824"/>
        <v>10699998.93</v>
      </c>
      <c r="L16219" s="16">
        <f t="shared" si="825"/>
        <v>11263156.768421052</v>
      </c>
      <c r="M16219" s="16">
        <f t="shared" si="826"/>
        <v>12799041.78229665</v>
      </c>
      <c r="N16219" t="e">
        <f>INDEX(XML!$A$2:$R$782,MATCH(C16219,XML!$D$2:$D$737,0),2)</f>
        <v>#N/A</v>
      </c>
    </row>
    <row r="16220" spans="1:14" ht="78.75" x14ac:dyDescent="0.2">
      <c r="A16220">
        <v>39013</v>
      </c>
      <c r="B16220" t="s">
        <v>13611</v>
      </c>
      <c r="C16220" s="15" t="s">
        <v>13612</v>
      </c>
      <c r="D16220" s="15" t="s">
        <v>13613</v>
      </c>
      <c r="E16220">
        <v>9999999</v>
      </c>
      <c r="F16220">
        <v>9999999</v>
      </c>
      <c r="H16220">
        <v>7</v>
      </c>
      <c r="K16220" s="16">
        <f t="shared" si="824"/>
        <v>10699998.93</v>
      </c>
      <c r="L16220" s="16">
        <f t="shared" si="825"/>
        <v>11263156.768421052</v>
      </c>
      <c r="M16220" s="16">
        <f t="shared" si="826"/>
        <v>12799041.78229665</v>
      </c>
      <c r="N16220" t="e">
        <f>INDEX(XML!$A$2:$R$782,MATCH(C16220,XML!$D$2:$D$737,0),2)</f>
        <v>#N/A</v>
      </c>
    </row>
    <row r="16221" spans="1:14" ht="67.5" x14ac:dyDescent="0.2">
      <c r="A16221">
        <v>44018</v>
      </c>
      <c r="B16221" t="s">
        <v>13634</v>
      </c>
      <c r="C16221" s="15" t="s">
        <v>13635</v>
      </c>
      <c r="D16221" s="15" t="s">
        <v>13636</v>
      </c>
      <c r="E16221">
        <v>9999999</v>
      </c>
      <c r="F16221">
        <v>9999999</v>
      </c>
      <c r="K16221" s="16">
        <f t="shared" si="824"/>
        <v>10699998.93</v>
      </c>
      <c r="L16221" s="16">
        <f t="shared" si="825"/>
        <v>11263156.768421052</v>
      </c>
      <c r="M16221" s="16">
        <f t="shared" si="826"/>
        <v>12799041.78229665</v>
      </c>
      <c r="N16221" t="e">
        <f>INDEX(XML!$A$2:$R$782,MATCH(C16221,XML!$D$2:$D$737,0),2)</f>
        <v>#N/A</v>
      </c>
    </row>
    <row r="16222" spans="1:14" ht="56.25" x14ac:dyDescent="0.2">
      <c r="A16222">
        <v>44019</v>
      </c>
      <c r="B16222" t="s">
        <v>13637</v>
      </c>
      <c r="C16222" s="15" t="s">
        <v>13638</v>
      </c>
      <c r="D16222" s="15" t="s">
        <v>13639</v>
      </c>
      <c r="E16222">
        <v>9999999</v>
      </c>
      <c r="F16222">
        <v>9999999</v>
      </c>
      <c r="K16222" s="16">
        <f t="shared" si="824"/>
        <v>10699998.93</v>
      </c>
      <c r="L16222" s="16">
        <f t="shared" si="825"/>
        <v>11263156.768421052</v>
      </c>
      <c r="M16222" s="16">
        <f t="shared" si="826"/>
        <v>12799041.78229665</v>
      </c>
      <c r="N16222" t="e">
        <f>INDEX(XML!$A$2:$R$782,MATCH(C16222,XML!$D$2:$D$737,0),2)</f>
        <v>#N/A</v>
      </c>
    </row>
    <row r="16223" spans="1:14" ht="78.75" x14ac:dyDescent="0.2">
      <c r="A16223">
        <v>44156</v>
      </c>
      <c r="B16223" t="s">
        <v>13643</v>
      </c>
      <c r="C16223" s="15" t="s">
        <v>13644</v>
      </c>
      <c r="D16223" s="15" t="s">
        <v>13645</v>
      </c>
      <c r="E16223">
        <v>9999999</v>
      </c>
      <c r="F16223">
        <v>9999999</v>
      </c>
      <c r="K16223" s="16">
        <f t="shared" si="824"/>
        <v>10699998.93</v>
      </c>
      <c r="L16223" s="16">
        <f t="shared" si="825"/>
        <v>11263156.768421052</v>
      </c>
      <c r="M16223" s="16">
        <f t="shared" si="826"/>
        <v>12799041.78229665</v>
      </c>
      <c r="N16223" t="e">
        <f>INDEX(XML!$A$2:$R$782,MATCH(C16223,XML!$D$2:$D$737,0),2)</f>
        <v>#N/A</v>
      </c>
    </row>
    <row r="16224" spans="1:14" ht="67.5" x14ac:dyDescent="0.2">
      <c r="A16224">
        <v>33265</v>
      </c>
      <c r="B16224" t="s">
        <v>13681</v>
      </c>
      <c r="C16224" s="15" t="s">
        <v>13682</v>
      </c>
      <c r="D16224" s="15" t="s">
        <v>13683</v>
      </c>
      <c r="E16224">
        <v>9999999</v>
      </c>
      <c r="F16224">
        <v>9999999</v>
      </c>
      <c r="K16224" s="16">
        <f t="shared" si="824"/>
        <v>10699998.93</v>
      </c>
      <c r="L16224" s="16">
        <f t="shared" si="825"/>
        <v>11263156.768421052</v>
      </c>
      <c r="M16224" s="16">
        <f t="shared" si="826"/>
        <v>12799041.78229665</v>
      </c>
      <c r="N16224" t="e">
        <f>INDEX(XML!$A$2:$R$782,MATCH(C16224,XML!$D$2:$D$737,0),2)</f>
        <v>#N/A</v>
      </c>
    </row>
    <row r="16225" spans="1:14" ht="101.25" x14ac:dyDescent="0.2">
      <c r="A16225">
        <v>34032</v>
      </c>
      <c r="B16225" t="s">
        <v>13660</v>
      </c>
      <c r="C16225" s="15" t="s">
        <v>13661</v>
      </c>
      <c r="D16225" s="15" t="s">
        <v>13662</v>
      </c>
      <c r="E16225">
        <v>9999999</v>
      </c>
      <c r="F16225">
        <v>9999999</v>
      </c>
      <c r="K16225" s="16">
        <f t="shared" si="824"/>
        <v>10699998.93</v>
      </c>
      <c r="L16225" s="16">
        <f t="shared" si="825"/>
        <v>11263156.768421052</v>
      </c>
      <c r="M16225" s="16">
        <f t="shared" si="826"/>
        <v>12799041.78229665</v>
      </c>
      <c r="N16225" t="e">
        <f>INDEX(XML!$A$2:$R$782,MATCH(C16225,XML!$D$2:$D$737,0),2)</f>
        <v>#N/A</v>
      </c>
    </row>
    <row r="16226" spans="1:14" ht="180" x14ac:dyDescent="0.2">
      <c r="A16226">
        <v>35882</v>
      </c>
      <c r="B16226" t="s">
        <v>13663</v>
      </c>
      <c r="C16226" s="15" t="s">
        <v>13664</v>
      </c>
      <c r="D16226" s="15" t="s">
        <v>13665</v>
      </c>
      <c r="E16226">
        <v>9999999</v>
      </c>
      <c r="F16226">
        <v>9999999</v>
      </c>
      <c r="K16226" s="16">
        <f t="shared" si="824"/>
        <v>10699998.93</v>
      </c>
      <c r="L16226" s="16">
        <f t="shared" si="825"/>
        <v>11263156.768421052</v>
      </c>
      <c r="M16226" s="16">
        <f t="shared" si="826"/>
        <v>12799041.78229665</v>
      </c>
      <c r="N16226" t="e">
        <f>INDEX(XML!$A$2:$R$782,MATCH(C16226,XML!$D$2:$D$737,0),2)</f>
        <v>#N/A</v>
      </c>
    </row>
    <row r="16227" spans="1:14" ht="33.75" x14ac:dyDescent="0.2">
      <c r="A16227">
        <v>37088</v>
      </c>
      <c r="B16227" t="s">
        <v>13684</v>
      </c>
      <c r="C16227" s="15" t="s">
        <v>13685</v>
      </c>
      <c r="D16227" s="15" t="s">
        <v>13686</v>
      </c>
      <c r="E16227">
        <v>9999999</v>
      </c>
      <c r="F16227">
        <v>9999999</v>
      </c>
      <c r="K16227" s="16">
        <f t="shared" si="824"/>
        <v>10699998.93</v>
      </c>
      <c r="L16227" s="16">
        <f t="shared" si="825"/>
        <v>11263156.768421052</v>
      </c>
      <c r="M16227" s="16">
        <f t="shared" si="826"/>
        <v>12799041.78229665</v>
      </c>
      <c r="N16227" t="e">
        <f>INDEX(XML!$A$2:$R$782,MATCH(C16227,XML!$D$2:$D$737,0),2)</f>
        <v>#N/A</v>
      </c>
    </row>
    <row r="16228" spans="1:14" ht="78.75" x14ac:dyDescent="0.2">
      <c r="A16228">
        <v>38481</v>
      </c>
      <c r="B16228" t="s">
        <v>13666</v>
      </c>
      <c r="C16228" s="15" t="s">
        <v>13667</v>
      </c>
      <c r="D16228" s="15" t="s">
        <v>13668</v>
      </c>
      <c r="E16228">
        <v>9999999</v>
      </c>
      <c r="F16228">
        <v>9999999</v>
      </c>
      <c r="K16228" s="16">
        <f t="shared" si="824"/>
        <v>10699998.93</v>
      </c>
      <c r="L16228" s="16">
        <f t="shared" si="825"/>
        <v>11263156.768421052</v>
      </c>
      <c r="M16228" s="16">
        <f t="shared" si="826"/>
        <v>12799041.78229665</v>
      </c>
      <c r="N16228" t="e">
        <f>INDEX(XML!$A$2:$R$782,MATCH(C16228,XML!$D$2:$D$737,0),2)</f>
        <v>#N/A</v>
      </c>
    </row>
    <row r="16229" spans="1:14" ht="78.75" x14ac:dyDescent="0.2">
      <c r="A16229">
        <v>38483</v>
      </c>
      <c r="B16229" t="s">
        <v>13672</v>
      </c>
      <c r="C16229" s="15" t="s">
        <v>13673</v>
      </c>
      <c r="D16229" s="15" t="s">
        <v>13674</v>
      </c>
      <c r="E16229">
        <v>9999999</v>
      </c>
      <c r="F16229">
        <v>9999999</v>
      </c>
      <c r="K16229" s="16">
        <f t="shared" si="824"/>
        <v>10699998.93</v>
      </c>
      <c r="L16229" s="16">
        <f t="shared" si="825"/>
        <v>11263156.768421052</v>
      </c>
      <c r="M16229" s="16">
        <f t="shared" si="826"/>
        <v>12799041.78229665</v>
      </c>
      <c r="N16229" t="e">
        <f>INDEX(XML!$A$2:$R$782,MATCH(C16229,XML!$D$2:$D$737,0),2)</f>
        <v>#N/A</v>
      </c>
    </row>
    <row r="16230" spans="1:14" ht="123.75" x14ac:dyDescent="0.2">
      <c r="A16230">
        <v>38729</v>
      </c>
      <c r="B16230" t="s">
        <v>13654</v>
      </c>
      <c r="C16230" s="15" t="s">
        <v>13655</v>
      </c>
      <c r="D16230" s="15" t="s">
        <v>13656</v>
      </c>
      <c r="E16230">
        <v>9999999</v>
      </c>
      <c r="F16230">
        <v>9999999</v>
      </c>
      <c r="K16230" s="16">
        <f t="shared" si="824"/>
        <v>10699998.93</v>
      </c>
      <c r="L16230" s="16">
        <f t="shared" si="825"/>
        <v>11263156.768421052</v>
      </c>
      <c r="M16230" s="16">
        <f t="shared" si="826"/>
        <v>12799041.78229665</v>
      </c>
      <c r="N16230" t="e">
        <f>INDEX(XML!$A$2:$R$782,MATCH(C16230,XML!$D$2:$D$737,0),2)</f>
        <v>#N/A</v>
      </c>
    </row>
    <row r="16231" spans="1:14" ht="56.25" x14ac:dyDescent="0.2">
      <c r="A16231">
        <v>39202</v>
      </c>
      <c r="B16231" t="s">
        <v>13678</v>
      </c>
      <c r="C16231" s="15" t="s">
        <v>13679</v>
      </c>
      <c r="D16231" s="15" t="s">
        <v>13680</v>
      </c>
      <c r="E16231">
        <v>9999999</v>
      </c>
      <c r="F16231">
        <v>9999999</v>
      </c>
      <c r="H16231">
        <v>12</v>
      </c>
      <c r="K16231" s="16">
        <f t="shared" si="824"/>
        <v>10699998.93</v>
      </c>
      <c r="L16231" s="16">
        <f t="shared" si="825"/>
        <v>11263156.768421052</v>
      </c>
      <c r="M16231" s="16">
        <f t="shared" si="826"/>
        <v>12799041.78229665</v>
      </c>
      <c r="N16231" t="e">
        <f>INDEX(XML!$A$2:$R$782,MATCH(C16231,XML!$D$2:$D$737,0),2)</f>
        <v>#N/A</v>
      </c>
    </row>
    <row r="16232" spans="1:14" ht="90" x14ac:dyDescent="0.2">
      <c r="A16232">
        <v>39873</v>
      </c>
      <c r="B16232" t="s">
        <v>13614</v>
      </c>
      <c r="C16232" s="15" t="s">
        <v>13615</v>
      </c>
      <c r="D16232" s="15" t="s">
        <v>13616</v>
      </c>
      <c r="E16232">
        <v>9999999</v>
      </c>
      <c r="F16232">
        <v>9999999</v>
      </c>
      <c r="H16232">
        <v>4</v>
      </c>
      <c r="K16232" s="16">
        <f t="shared" si="824"/>
        <v>10699998.93</v>
      </c>
      <c r="L16232" s="16">
        <f t="shared" si="825"/>
        <v>11263156.768421052</v>
      </c>
      <c r="M16232" s="16">
        <f t="shared" si="826"/>
        <v>12799041.78229665</v>
      </c>
      <c r="N16232" t="e">
        <f>INDEX(XML!$A$2:$R$782,MATCH(C16232,XML!$D$2:$D$737,0),2)</f>
        <v>#N/A</v>
      </c>
    </row>
    <row r="16233" spans="1:14" ht="56.25" x14ac:dyDescent="0.2">
      <c r="A16233">
        <v>39977</v>
      </c>
      <c r="B16233" t="s">
        <v>13617</v>
      </c>
      <c r="C16233" s="15" t="s">
        <v>13618</v>
      </c>
      <c r="D16233" s="15" t="s">
        <v>13619</v>
      </c>
      <c r="E16233">
        <v>9999999</v>
      </c>
      <c r="F16233">
        <v>9999999</v>
      </c>
      <c r="K16233" s="16">
        <f t="shared" si="824"/>
        <v>10699998.93</v>
      </c>
      <c r="L16233" s="16">
        <f t="shared" si="825"/>
        <v>11263156.768421052</v>
      </c>
      <c r="M16233" s="16">
        <f t="shared" si="826"/>
        <v>12799041.78229665</v>
      </c>
      <c r="N16233" t="e">
        <f>INDEX(XML!$A$2:$R$782,MATCH(C16233,XML!$D$2:$D$737,0),2)</f>
        <v>#N/A</v>
      </c>
    </row>
    <row r="16234" spans="1:14" ht="45" x14ac:dyDescent="0.2">
      <c r="A16234">
        <v>40270</v>
      </c>
      <c r="B16234" t="s">
        <v>13620</v>
      </c>
      <c r="C16234" s="15" t="s">
        <v>13621</v>
      </c>
      <c r="D16234" s="15" t="s">
        <v>13622</v>
      </c>
      <c r="E16234">
        <v>9999999</v>
      </c>
      <c r="F16234">
        <v>9999999</v>
      </c>
      <c r="H16234">
        <v>2</v>
      </c>
      <c r="K16234" s="16">
        <f t="shared" si="824"/>
        <v>10699998.93</v>
      </c>
      <c r="L16234" s="16">
        <f t="shared" si="825"/>
        <v>11263156.768421052</v>
      </c>
      <c r="M16234" s="16">
        <f t="shared" si="826"/>
        <v>12799041.78229665</v>
      </c>
      <c r="N16234" t="e">
        <f>INDEX(XML!$A$2:$R$782,MATCH(C16234,XML!$D$2:$D$737,0),2)</f>
        <v>#N/A</v>
      </c>
    </row>
    <row r="16235" spans="1:14" ht="56.25" x14ac:dyDescent="0.2">
      <c r="A16235">
        <v>40650</v>
      </c>
      <c r="B16235" t="s">
        <v>13640</v>
      </c>
      <c r="C16235" s="15" t="s">
        <v>13641</v>
      </c>
      <c r="D16235" s="15" t="s">
        <v>13642</v>
      </c>
      <c r="E16235">
        <v>9999999</v>
      </c>
      <c r="F16235">
        <v>9999999</v>
      </c>
      <c r="K16235" s="16">
        <f t="shared" si="824"/>
        <v>10699998.93</v>
      </c>
      <c r="L16235" s="16">
        <f t="shared" si="825"/>
        <v>11263156.768421052</v>
      </c>
      <c r="M16235" s="16">
        <f t="shared" si="826"/>
        <v>12799041.78229665</v>
      </c>
      <c r="N16235" t="e">
        <f>INDEX(XML!$A$2:$R$782,MATCH(C16235,XML!$D$2:$D$737,0),2)</f>
        <v>#N/A</v>
      </c>
    </row>
    <row r="16236" spans="1:14" ht="33.75" x14ac:dyDescent="0.2">
      <c r="A16236">
        <v>41612</v>
      </c>
      <c r="B16236" t="s">
        <v>13626</v>
      </c>
      <c r="C16236" s="15" t="s">
        <v>13627</v>
      </c>
      <c r="D16236" s="15" t="s">
        <v>13628</v>
      </c>
      <c r="E16236">
        <v>9999999</v>
      </c>
      <c r="F16236">
        <v>9999999</v>
      </c>
      <c r="K16236" s="16">
        <f t="shared" si="824"/>
        <v>10699998.93</v>
      </c>
      <c r="L16236" s="16">
        <f t="shared" si="825"/>
        <v>11263156.768421052</v>
      </c>
      <c r="M16236" s="16">
        <f t="shared" si="826"/>
        <v>12799041.78229665</v>
      </c>
      <c r="N16236" t="e">
        <f>INDEX(XML!$A$2:$R$782,MATCH(C16236,XML!$D$2:$D$737,0),2)</f>
        <v>#N/A</v>
      </c>
    </row>
    <row r="16237" spans="1:14" ht="45" x14ac:dyDescent="0.2">
      <c r="A16237">
        <v>41613</v>
      </c>
      <c r="B16237" t="s">
        <v>13629</v>
      </c>
      <c r="C16237" s="15" t="s">
        <v>13630</v>
      </c>
      <c r="D16237" s="15" t="s">
        <v>13631</v>
      </c>
      <c r="E16237">
        <v>9999999</v>
      </c>
      <c r="F16237">
        <v>9999999</v>
      </c>
      <c r="K16237" s="16">
        <f t="shared" si="824"/>
        <v>10699998.93</v>
      </c>
      <c r="L16237" s="16">
        <f t="shared" si="825"/>
        <v>11263156.768421052</v>
      </c>
      <c r="M16237" s="16">
        <f t="shared" si="826"/>
        <v>12799041.78229665</v>
      </c>
      <c r="N16237" t="e">
        <f>INDEX(XML!$A$2:$R$782,MATCH(C16237,XML!$D$2:$D$737,0),2)</f>
        <v>#N/A</v>
      </c>
    </row>
    <row r="16238" spans="1:14" ht="56.25" x14ac:dyDescent="0.2">
      <c r="A16238">
        <v>44015</v>
      </c>
      <c r="B16238" t="s">
        <v>13609</v>
      </c>
      <c r="C16238" s="15" t="s">
        <v>13610</v>
      </c>
      <c r="D16238" s="15" t="s">
        <v>22196</v>
      </c>
      <c r="E16238">
        <v>9999999</v>
      </c>
      <c r="F16238">
        <v>9999999</v>
      </c>
      <c r="K16238" s="16">
        <f t="shared" si="824"/>
        <v>10699998.93</v>
      </c>
      <c r="L16238" s="16">
        <f t="shared" si="825"/>
        <v>11263156.768421052</v>
      </c>
      <c r="M16238" s="16">
        <f t="shared" si="826"/>
        <v>12799041.78229665</v>
      </c>
      <c r="N16238" t="e">
        <f>INDEX(XML!$A$2:$R$782,MATCH(C16238,XML!$D$2:$D$737,0),2)</f>
        <v>#N/A</v>
      </c>
    </row>
    <row r="16239" spans="1:14" ht="67.5" x14ac:dyDescent="0.2">
      <c r="A16239">
        <v>46112</v>
      </c>
      <c r="B16239" t="s">
        <v>13646</v>
      </c>
      <c r="C16239" s="15" t="s">
        <v>13647</v>
      </c>
      <c r="D16239" s="15" t="s">
        <v>20514</v>
      </c>
      <c r="E16239">
        <v>9999999</v>
      </c>
      <c r="F16239">
        <v>9999999</v>
      </c>
      <c r="K16239" s="16">
        <f t="shared" si="824"/>
        <v>10699998.93</v>
      </c>
      <c r="L16239" s="16">
        <f t="shared" si="825"/>
        <v>11263156.768421052</v>
      </c>
      <c r="M16239" s="16">
        <f t="shared" si="826"/>
        <v>12799041.78229665</v>
      </c>
      <c r="N16239" t="e">
        <f>INDEX(XML!$A$2:$R$782,MATCH(C16239,XML!$D$2:$D$737,0),2)</f>
        <v>#N/A</v>
      </c>
    </row>
    <row r="16240" spans="1:14" ht="56.25" x14ac:dyDescent="0.2">
      <c r="A16240">
        <v>38484</v>
      </c>
      <c r="B16240" t="s">
        <v>13687</v>
      </c>
      <c r="C16240" s="15" t="s">
        <v>13688</v>
      </c>
      <c r="D16240" s="15" t="s">
        <v>26641</v>
      </c>
      <c r="E16240">
        <v>9999999</v>
      </c>
      <c r="F16240">
        <v>9999999</v>
      </c>
      <c r="K16240" s="16">
        <f t="shared" si="824"/>
        <v>10699998.93</v>
      </c>
      <c r="L16240" s="16">
        <f t="shared" si="825"/>
        <v>11263156.768421052</v>
      </c>
      <c r="M16240" s="16">
        <f t="shared" si="826"/>
        <v>12799041.78229665</v>
      </c>
      <c r="N16240" t="e">
        <f>INDEX(XML!$A$2:$R$782,MATCH(C16240,XML!$D$2:$D$737,0),2)</f>
        <v>#N/A</v>
      </c>
    </row>
    <row r="16241" spans="1:14" ht="78.75" x14ac:dyDescent="0.2">
      <c r="A16241">
        <v>39137</v>
      </c>
      <c r="B16241" t="s">
        <v>13692</v>
      </c>
      <c r="C16241" s="15" t="s">
        <v>13693</v>
      </c>
      <c r="D16241" s="15" t="s">
        <v>13694</v>
      </c>
      <c r="E16241">
        <v>9999999</v>
      </c>
      <c r="F16241">
        <v>9999999</v>
      </c>
      <c r="K16241" s="16">
        <f t="shared" si="824"/>
        <v>10699998.93</v>
      </c>
      <c r="L16241" s="16">
        <f t="shared" si="825"/>
        <v>11263156.768421052</v>
      </c>
      <c r="M16241" s="16">
        <f t="shared" si="826"/>
        <v>12799041.78229665</v>
      </c>
      <c r="N16241" t="e">
        <f>INDEX(XML!$A$2:$R$782,MATCH(C16241,XML!$D$2:$D$737,0),2)</f>
        <v>#N/A</v>
      </c>
    </row>
    <row r="16242" spans="1:14" ht="78.75" x14ac:dyDescent="0.2">
      <c r="A16242">
        <v>38482</v>
      </c>
      <c r="B16242" t="s">
        <v>13669</v>
      </c>
      <c r="C16242" s="15" t="s">
        <v>13670</v>
      </c>
      <c r="D16242" s="15" t="s">
        <v>13671</v>
      </c>
      <c r="E16242">
        <v>9999999</v>
      </c>
      <c r="F16242">
        <v>9999999</v>
      </c>
      <c r="K16242" s="16">
        <f t="shared" si="824"/>
        <v>10699998.93</v>
      </c>
      <c r="L16242" s="16">
        <f t="shared" si="825"/>
        <v>11263156.768421052</v>
      </c>
      <c r="M16242" s="16">
        <f t="shared" si="826"/>
        <v>12799041.78229665</v>
      </c>
      <c r="N16242" t="e">
        <f>INDEX(XML!$A$2:$R$782,MATCH(C16242,XML!$D$2:$D$737,0),2)</f>
        <v>#N/A</v>
      </c>
    </row>
    <row r="16243" spans="1:14" ht="45" x14ac:dyDescent="0.2">
      <c r="A16243">
        <v>38485</v>
      </c>
      <c r="B16243" t="s">
        <v>13675</v>
      </c>
      <c r="C16243" s="15" t="s">
        <v>13676</v>
      </c>
      <c r="D16243" s="15" t="s">
        <v>13677</v>
      </c>
      <c r="E16243">
        <v>9999999</v>
      </c>
      <c r="F16243">
        <v>9999999</v>
      </c>
      <c r="K16243" s="16">
        <f t="shared" si="824"/>
        <v>10699998.93</v>
      </c>
      <c r="L16243" s="16">
        <f t="shared" si="825"/>
        <v>11263156.768421052</v>
      </c>
      <c r="M16243" s="16">
        <f t="shared" si="826"/>
        <v>12799041.78229665</v>
      </c>
      <c r="N16243" t="e">
        <f>INDEX(XML!$A$2:$R$782,MATCH(C16243,XML!$D$2:$D$737,0),2)</f>
        <v>#N/A</v>
      </c>
    </row>
    <row r="16244" spans="1:14" ht="78.75" x14ac:dyDescent="0.2">
      <c r="A16244">
        <v>39135</v>
      </c>
      <c r="B16244" t="s">
        <v>13648</v>
      </c>
      <c r="C16244" s="15" t="s">
        <v>13649</v>
      </c>
      <c r="D16244" s="15" t="s">
        <v>13650</v>
      </c>
      <c r="E16244">
        <v>9999999</v>
      </c>
      <c r="F16244">
        <v>9999999</v>
      </c>
      <c r="K16244" s="16">
        <f t="shared" si="824"/>
        <v>10699998.93</v>
      </c>
      <c r="L16244" s="16">
        <f t="shared" si="825"/>
        <v>11263156.768421052</v>
      </c>
      <c r="M16244" s="16">
        <f t="shared" si="826"/>
        <v>12799041.78229665</v>
      </c>
      <c r="N16244" t="e">
        <f>INDEX(XML!$A$2:$R$782,MATCH(C16244,XML!$D$2:$D$737,0),2)</f>
        <v>#N/A</v>
      </c>
    </row>
    <row r="16245" spans="1:14" ht="67.5" x14ac:dyDescent="0.2">
      <c r="A16245">
        <v>39244</v>
      </c>
      <c r="B16245" t="s">
        <v>13689</v>
      </c>
      <c r="C16245" s="15" t="s">
        <v>13690</v>
      </c>
      <c r="D16245" s="15" t="s">
        <v>13691</v>
      </c>
      <c r="E16245">
        <v>9999999</v>
      </c>
      <c r="F16245">
        <v>9999999</v>
      </c>
      <c r="H16245">
        <v>1</v>
      </c>
      <c r="K16245" s="16">
        <f t="shared" si="824"/>
        <v>10699998.93</v>
      </c>
      <c r="L16245" s="16">
        <f t="shared" si="825"/>
        <v>11263156.768421052</v>
      </c>
      <c r="M16245" s="16">
        <f t="shared" si="826"/>
        <v>12799041.78229665</v>
      </c>
      <c r="N16245" t="e">
        <f>INDEX(XML!$A$2:$R$782,MATCH(C16245,XML!$D$2:$D$737,0),2)</f>
        <v>#N/A</v>
      </c>
    </row>
    <row r="16246" spans="1:14" ht="45" x14ac:dyDescent="0.2">
      <c r="A16246">
        <v>40721</v>
      </c>
      <c r="B16246" t="s">
        <v>13623</v>
      </c>
      <c r="C16246" s="15" t="s">
        <v>13624</v>
      </c>
      <c r="D16246" s="15" t="s">
        <v>13625</v>
      </c>
      <c r="E16246">
        <v>9999999</v>
      </c>
      <c r="F16246">
        <v>9999999</v>
      </c>
      <c r="H16246">
        <v>1</v>
      </c>
      <c r="K16246" s="16">
        <f t="shared" si="824"/>
        <v>10699998.93</v>
      </c>
      <c r="L16246" s="16">
        <f t="shared" si="825"/>
        <v>11263156.768421052</v>
      </c>
      <c r="M16246" s="16">
        <f t="shared" si="826"/>
        <v>12799041.78229665</v>
      </c>
      <c r="N16246" t="e">
        <f>INDEX(XML!$A$2:$R$782,MATCH(C16246,XML!$D$2:$D$737,0),2)</f>
        <v>#N/A</v>
      </c>
    </row>
    <row r="16247" spans="1:14" ht="56.25" x14ac:dyDescent="0.2">
      <c r="A16247">
        <v>43689</v>
      </c>
      <c r="B16247" t="s">
        <v>13651</v>
      </c>
      <c r="C16247" s="15" t="s">
        <v>13652</v>
      </c>
      <c r="D16247" s="15" t="s">
        <v>13653</v>
      </c>
      <c r="E16247">
        <v>9999999</v>
      </c>
      <c r="F16247">
        <v>9999999</v>
      </c>
      <c r="H16247">
        <v>1</v>
      </c>
      <c r="K16247" s="16">
        <f t="shared" si="824"/>
        <v>10699998.93</v>
      </c>
      <c r="L16247" s="16">
        <f t="shared" si="825"/>
        <v>11263156.768421052</v>
      </c>
      <c r="M16247" s="16">
        <f t="shared" si="826"/>
        <v>12799041.78229665</v>
      </c>
      <c r="N16247" t="e">
        <f>INDEX(XML!$A$2:$R$782,MATCH(C16247,XML!$D$2:$D$737,0),2)</f>
        <v>#N/A</v>
      </c>
    </row>
    <row r="16248" spans="1:14" ht="90" x14ac:dyDescent="0.2">
      <c r="A16248">
        <v>35877</v>
      </c>
      <c r="B16248" t="s">
        <v>13632</v>
      </c>
      <c r="C16248" s="15" t="s">
        <v>13633</v>
      </c>
      <c r="D16248" s="15" t="s">
        <v>32548</v>
      </c>
      <c r="E16248">
        <v>9999999</v>
      </c>
      <c r="F16248">
        <v>9999999</v>
      </c>
      <c r="K16248" s="16">
        <f t="shared" si="824"/>
        <v>10699998.93</v>
      </c>
      <c r="L16248" s="16">
        <f t="shared" si="825"/>
        <v>11263156.768421052</v>
      </c>
      <c r="M16248" s="16">
        <f t="shared" si="826"/>
        <v>12799041.78229665</v>
      </c>
      <c r="N16248" t="e">
        <f>INDEX(XML!$A$2:$R$782,MATCH(C16248,XML!$D$2:$D$737,0),2)</f>
        <v>#N/A</v>
      </c>
    </row>
    <row r="16249" spans="1:14" ht="90" x14ac:dyDescent="0.2">
      <c r="A16249">
        <v>36754</v>
      </c>
      <c r="B16249" t="s">
        <v>13657</v>
      </c>
      <c r="C16249" s="15" t="s">
        <v>13658</v>
      </c>
      <c r="D16249" s="15" t="s">
        <v>13659</v>
      </c>
      <c r="E16249">
        <v>9999999</v>
      </c>
      <c r="F16249">
        <v>9999999</v>
      </c>
      <c r="H16249">
        <v>4</v>
      </c>
      <c r="K16249" s="16">
        <f t="shared" si="824"/>
        <v>10699998.93</v>
      </c>
      <c r="L16249" s="16">
        <f t="shared" si="825"/>
        <v>11263156.768421052</v>
      </c>
      <c r="M16249" s="16">
        <f t="shared" si="826"/>
        <v>12799041.78229665</v>
      </c>
      <c r="N16249" t="e">
        <f>INDEX(XML!$A$2:$R$782,MATCH(C16249,XML!$D$2:$D$737,0),2)</f>
        <v>#N/A</v>
      </c>
    </row>
    <row r="16250" spans="1:14" ht="78.75" x14ac:dyDescent="0.2">
      <c r="A16250">
        <v>35828</v>
      </c>
      <c r="B16250" t="s">
        <v>16508</v>
      </c>
      <c r="C16250" s="15" t="s">
        <v>16509</v>
      </c>
      <c r="D16250" s="15" t="s">
        <v>16510</v>
      </c>
      <c r="E16250">
        <v>9999999</v>
      </c>
      <c r="F16250">
        <v>9999999</v>
      </c>
      <c r="K16250" s="16">
        <f t="shared" si="824"/>
        <v>10699998.93</v>
      </c>
      <c r="L16250" s="16">
        <f t="shared" si="825"/>
        <v>11263156.768421052</v>
      </c>
      <c r="M16250" s="16">
        <f t="shared" si="826"/>
        <v>12799041.78229665</v>
      </c>
      <c r="N16250" t="e">
        <f>INDEX(XML!$A$2:$R$782,MATCH(C16250,XML!$D$2:$D$737,0),2)</f>
        <v>#N/A</v>
      </c>
    </row>
    <row r="16251" spans="1:14" ht="78.75" x14ac:dyDescent="0.2">
      <c r="A16251">
        <v>36753</v>
      </c>
      <c r="B16251" t="s">
        <v>16747</v>
      </c>
      <c r="C16251" s="15" t="s">
        <v>16748</v>
      </c>
      <c r="D16251" s="15" t="s">
        <v>16749</v>
      </c>
      <c r="E16251">
        <v>9999999</v>
      </c>
      <c r="F16251">
        <v>9999999</v>
      </c>
      <c r="K16251" s="16">
        <f t="shared" si="824"/>
        <v>10699998.93</v>
      </c>
      <c r="L16251" s="16">
        <f t="shared" si="825"/>
        <v>11263156.768421052</v>
      </c>
      <c r="M16251" s="16">
        <f t="shared" si="826"/>
        <v>12799041.78229665</v>
      </c>
      <c r="N16251" t="e">
        <f>INDEX(XML!$A$2:$R$782,MATCH(C16251,XML!$D$2:$D$737,0),2)</f>
        <v>#N/A</v>
      </c>
    </row>
    <row r="16252" spans="1:14" ht="45" x14ac:dyDescent="0.2">
      <c r="A16252">
        <v>38938</v>
      </c>
      <c r="B16252" t="s">
        <v>16750</v>
      </c>
      <c r="C16252" s="15" t="s">
        <v>16751</v>
      </c>
      <c r="D16252" s="15" t="s">
        <v>16752</v>
      </c>
      <c r="E16252">
        <v>9999999</v>
      </c>
      <c r="F16252">
        <v>9999999</v>
      </c>
      <c r="K16252" s="16">
        <f t="shared" si="824"/>
        <v>10699998.93</v>
      </c>
      <c r="L16252" s="16">
        <f t="shared" si="825"/>
        <v>11263156.768421052</v>
      </c>
      <c r="M16252" s="16">
        <f t="shared" si="826"/>
        <v>12799041.78229665</v>
      </c>
      <c r="N16252" t="e">
        <f>INDEX(XML!$A$2:$R$782,MATCH(C16252,XML!$D$2:$D$737,0),2)</f>
        <v>#N/A</v>
      </c>
    </row>
    <row r="16253" spans="1:14" ht="90" x14ac:dyDescent="0.2">
      <c r="A16253">
        <v>35407</v>
      </c>
      <c r="B16253" t="s">
        <v>16997</v>
      </c>
      <c r="C16253" s="15" t="s">
        <v>16998</v>
      </c>
      <c r="D16253" s="15" t="s">
        <v>16999</v>
      </c>
      <c r="E16253">
        <v>9999999</v>
      </c>
      <c r="F16253">
        <v>9999999</v>
      </c>
      <c r="K16253" s="16">
        <f t="shared" si="824"/>
        <v>10699998.93</v>
      </c>
      <c r="L16253" s="16">
        <f t="shared" si="825"/>
        <v>11263156.768421052</v>
      </c>
      <c r="M16253" s="16">
        <f t="shared" si="826"/>
        <v>12799041.78229665</v>
      </c>
      <c r="N16253" t="e">
        <f>INDEX(XML!$A$2:$R$782,MATCH(C16253,XML!$D$2:$D$737,0),2)</f>
        <v>#N/A</v>
      </c>
    </row>
    <row r="16254" spans="1:14" ht="56.25" x14ac:dyDescent="0.2">
      <c r="A16254">
        <v>33258</v>
      </c>
      <c r="B16254" t="s">
        <v>36817</v>
      </c>
      <c r="C16254" s="15" t="s">
        <v>36818</v>
      </c>
      <c r="D16254" s="15" t="s">
        <v>36819</v>
      </c>
      <c r="E16254">
        <v>9999999</v>
      </c>
      <c r="F16254">
        <v>9999999</v>
      </c>
      <c r="K16254" s="16">
        <f t="shared" si="824"/>
        <v>10699998.93</v>
      </c>
      <c r="L16254" s="16">
        <f t="shared" si="825"/>
        <v>11263156.768421052</v>
      </c>
      <c r="M16254" s="16">
        <f t="shared" si="826"/>
        <v>12799041.78229665</v>
      </c>
      <c r="N16254" t="e">
        <f>INDEX(XML!$A$2:$R$782,MATCH(C16254,XML!$D$2:$D$737,0),2)</f>
        <v>#N/A</v>
      </c>
    </row>
    <row r="16255" spans="1:14" ht="90" x14ac:dyDescent="0.2">
      <c r="A16255">
        <v>38487</v>
      </c>
      <c r="B16255" t="s">
        <v>37224</v>
      </c>
      <c r="C16255" s="15" t="s">
        <v>37225</v>
      </c>
      <c r="D16255" s="15" t="s">
        <v>37226</v>
      </c>
      <c r="E16255">
        <v>9999999</v>
      </c>
      <c r="F16255">
        <v>9999999</v>
      </c>
      <c r="H16255">
        <v>4</v>
      </c>
      <c r="K16255" s="16">
        <f t="shared" si="824"/>
        <v>10699998.93</v>
      </c>
      <c r="L16255" s="16">
        <f t="shared" si="825"/>
        <v>11263156.768421052</v>
      </c>
      <c r="M16255" s="16">
        <f t="shared" si="826"/>
        <v>12799041.78229665</v>
      </c>
      <c r="N16255" t="e">
        <f>INDEX(XML!$A$2:$R$782,MATCH(C16255,XML!$D$2:$D$737,0),2)</f>
        <v>#N/A</v>
      </c>
    </row>
    <row r="16256" spans="1:14" ht="112.5" x14ac:dyDescent="0.2">
      <c r="A16256">
        <v>33692</v>
      </c>
      <c r="B16256" t="s">
        <v>37323</v>
      </c>
      <c r="C16256" s="15" t="s">
        <v>37324</v>
      </c>
      <c r="D16256" s="15" t="s">
        <v>37325</v>
      </c>
      <c r="E16256">
        <v>9999999</v>
      </c>
      <c r="F16256">
        <v>9999999</v>
      </c>
      <c r="H16256">
        <v>5</v>
      </c>
      <c r="K16256" s="16">
        <f t="shared" si="824"/>
        <v>10699998.93</v>
      </c>
      <c r="L16256" s="16">
        <f t="shared" si="825"/>
        <v>11263156.768421052</v>
      </c>
      <c r="M16256" s="16">
        <f t="shared" si="826"/>
        <v>12799041.78229665</v>
      </c>
      <c r="N16256" t="e">
        <f>INDEX(XML!$A$2:$R$782,MATCH(C16256,XML!$D$2:$D$737,0),2)</f>
        <v>#N/A</v>
      </c>
    </row>
    <row r="16257" spans="1:14" ht="33.75" x14ac:dyDescent="0.2">
      <c r="A16257">
        <v>40269</v>
      </c>
      <c r="B16257" t="s">
        <v>40302</v>
      </c>
      <c r="C16257" s="15" t="s">
        <v>40303</v>
      </c>
      <c r="D16257" s="15" t="s">
        <v>40304</v>
      </c>
      <c r="E16257">
        <v>9999999</v>
      </c>
      <c r="F16257">
        <v>9999999</v>
      </c>
      <c r="H16257">
        <v>2</v>
      </c>
      <c r="K16257" s="16">
        <f t="shared" si="824"/>
        <v>10699998.93</v>
      </c>
      <c r="L16257" s="16">
        <f t="shared" si="825"/>
        <v>11263156.768421052</v>
      </c>
      <c r="M16257" s="16">
        <f t="shared" si="826"/>
        <v>12799041.78229665</v>
      </c>
      <c r="N16257" t="e">
        <f>INDEX(XML!$A$2:$R$782,MATCH(C16257,XML!$D$2:$D$737,0),2)</f>
        <v>#N/A</v>
      </c>
    </row>
    <row r="16258" spans="1:14" ht="90" x14ac:dyDescent="0.2">
      <c r="A16258">
        <v>39872</v>
      </c>
      <c r="B16258" t="s">
        <v>40305</v>
      </c>
      <c r="C16258" s="15" t="s">
        <v>40306</v>
      </c>
      <c r="D16258" s="15" t="s">
        <v>40307</v>
      </c>
      <c r="E16258">
        <v>9999999</v>
      </c>
      <c r="F16258">
        <v>9999999</v>
      </c>
      <c r="H16258">
        <v>1</v>
      </c>
      <c r="K16258" s="16">
        <f t="shared" si="824"/>
        <v>10699998.93</v>
      </c>
      <c r="L16258" s="16">
        <f t="shared" si="825"/>
        <v>11263156.768421052</v>
      </c>
      <c r="M16258" s="16">
        <f t="shared" si="826"/>
        <v>12799041.78229665</v>
      </c>
      <c r="N16258" t="e">
        <f>INDEX(XML!$A$2:$R$782,MATCH(C16258,XML!$D$2:$D$737,0),2)</f>
        <v>#N/A</v>
      </c>
    </row>
    <row r="16259" spans="1:14" ht="78.75" x14ac:dyDescent="0.2">
      <c r="A16259">
        <v>35862</v>
      </c>
      <c r="B16259" t="s">
        <v>40308</v>
      </c>
      <c r="C16259" s="15" t="s">
        <v>40309</v>
      </c>
      <c r="D16259" s="15" t="s">
        <v>40310</v>
      </c>
      <c r="E16259">
        <v>9999999</v>
      </c>
      <c r="F16259">
        <v>9999999</v>
      </c>
      <c r="K16259" s="16">
        <f t="shared" si="824"/>
        <v>10699998.93</v>
      </c>
      <c r="L16259" s="16">
        <f t="shared" si="825"/>
        <v>11263156.768421052</v>
      </c>
      <c r="M16259" s="16">
        <f t="shared" si="826"/>
        <v>12799041.78229665</v>
      </c>
      <c r="N16259" t="e">
        <f>INDEX(XML!$A$2:$R$782,MATCH(C16259,XML!$D$2:$D$737,0),2)</f>
        <v>#N/A</v>
      </c>
    </row>
    <row r="16260" spans="1:14" ht="157.5" x14ac:dyDescent="0.2">
      <c r="A16260">
        <v>35775</v>
      </c>
      <c r="B16260" t="s">
        <v>40311</v>
      </c>
      <c r="C16260" s="15" t="s">
        <v>40312</v>
      </c>
      <c r="D16260" s="15" t="s">
        <v>40313</v>
      </c>
      <c r="E16260">
        <v>9999999</v>
      </c>
      <c r="F16260">
        <v>9999999</v>
      </c>
      <c r="H16260">
        <v>2</v>
      </c>
      <c r="K16260" s="16">
        <f t="shared" si="824"/>
        <v>10699998.93</v>
      </c>
      <c r="L16260" s="16">
        <f t="shared" si="825"/>
        <v>11263156.768421052</v>
      </c>
      <c r="M16260" s="16">
        <f t="shared" si="826"/>
        <v>12799041.78229665</v>
      </c>
      <c r="N16260" t="e">
        <f>INDEX(XML!$A$2:$R$782,MATCH(C16260,XML!$D$2:$D$737,0),2)</f>
        <v>#N/A</v>
      </c>
    </row>
    <row r="16261" spans="1:14" ht="56.25" x14ac:dyDescent="0.2">
      <c r="A16261">
        <v>35234</v>
      </c>
      <c r="B16261" t="s">
        <v>40314</v>
      </c>
      <c r="C16261" s="15" t="s">
        <v>40315</v>
      </c>
      <c r="D16261" s="15" t="s">
        <v>40316</v>
      </c>
      <c r="E16261">
        <v>9999999</v>
      </c>
      <c r="F16261">
        <v>9999999</v>
      </c>
      <c r="H16261">
        <v>1</v>
      </c>
      <c r="K16261" s="16">
        <f t="shared" ref="K16261:K16272" si="827">IF(E16261&gt;49999,E16261+E16261*0.07,IF(E16261&lt;=49999,E16261+E16261*0.12))</f>
        <v>10699998.93</v>
      </c>
      <c r="L16261" s="16">
        <f t="shared" ref="L16261:L16272" si="828">K16261*100/95</f>
        <v>11263156.768421052</v>
      </c>
      <c r="M16261" s="16">
        <f t="shared" ref="M16261:M16272" si="829">IF(COUNTIF(C16261,"*Dahua*"),F16261-10,L16261*100/88)</f>
        <v>12799041.78229665</v>
      </c>
      <c r="N16261" t="e">
        <f>INDEX(XML!$A$2:$R$782,MATCH(C16261,XML!$D$2:$D$737,0),2)</f>
        <v>#N/A</v>
      </c>
    </row>
    <row r="16262" spans="1:14" ht="78.75" x14ac:dyDescent="0.2">
      <c r="A16262">
        <v>34189</v>
      </c>
      <c r="B16262" t="s">
        <v>40317</v>
      </c>
      <c r="C16262" s="15" t="s">
        <v>40318</v>
      </c>
      <c r="D16262" s="15" t="s">
        <v>40319</v>
      </c>
      <c r="E16262">
        <v>9999999</v>
      </c>
      <c r="F16262">
        <v>9999999</v>
      </c>
      <c r="H16262">
        <v>23</v>
      </c>
      <c r="K16262" s="16">
        <f t="shared" si="827"/>
        <v>10699998.93</v>
      </c>
      <c r="L16262" s="16">
        <f t="shared" si="828"/>
        <v>11263156.768421052</v>
      </c>
      <c r="M16262" s="16">
        <f t="shared" si="829"/>
        <v>12799041.78229665</v>
      </c>
      <c r="N16262" t="e">
        <f>INDEX(XML!$A$2:$R$782,MATCH(C16262,XML!$D$2:$D$737,0),2)</f>
        <v>#N/A</v>
      </c>
    </row>
    <row r="16263" spans="1:14" ht="67.5" x14ac:dyDescent="0.2">
      <c r="A16263">
        <v>35239</v>
      </c>
      <c r="B16263" t="s">
        <v>41460</v>
      </c>
      <c r="C16263" s="15" t="s">
        <v>41461</v>
      </c>
      <c r="D16263" s="15" t="s">
        <v>41462</v>
      </c>
      <c r="E16263">
        <v>9999999</v>
      </c>
      <c r="F16263">
        <v>9999999</v>
      </c>
      <c r="K16263" s="16">
        <f t="shared" si="827"/>
        <v>10699998.93</v>
      </c>
      <c r="L16263" s="16">
        <f t="shared" si="828"/>
        <v>11263156.768421052</v>
      </c>
      <c r="M16263" s="16">
        <f t="shared" si="829"/>
        <v>12799041.78229665</v>
      </c>
      <c r="N16263" t="e">
        <f>INDEX(XML!$A$2:$R$782,MATCH(C16263,XML!$D$2:$D$737,0),2)</f>
        <v>#N/A</v>
      </c>
    </row>
    <row r="16264" spans="1:14" ht="112.5" x14ac:dyDescent="0.2">
      <c r="A16264">
        <v>37101</v>
      </c>
      <c r="B16264" t="s">
        <v>41463</v>
      </c>
      <c r="C16264" s="15" t="s">
        <v>41464</v>
      </c>
      <c r="D16264" s="15" t="s">
        <v>41465</v>
      </c>
      <c r="E16264">
        <v>9999999</v>
      </c>
      <c r="F16264">
        <v>9999999</v>
      </c>
      <c r="K16264" s="16">
        <f t="shared" si="827"/>
        <v>10699998.93</v>
      </c>
      <c r="L16264" s="16">
        <f t="shared" si="828"/>
        <v>11263156.768421052</v>
      </c>
      <c r="M16264" s="16">
        <f t="shared" si="829"/>
        <v>12799041.78229665</v>
      </c>
      <c r="N16264" t="e">
        <f>INDEX(XML!$A$2:$R$782,MATCH(C16264,XML!$D$2:$D$737,0),2)</f>
        <v>#N/A</v>
      </c>
    </row>
    <row r="16265" spans="1:14" ht="56.25" x14ac:dyDescent="0.2">
      <c r="A16265">
        <v>39080</v>
      </c>
      <c r="B16265" t="s">
        <v>41466</v>
      </c>
      <c r="C16265" s="15" t="s">
        <v>41467</v>
      </c>
      <c r="D16265" s="15" t="s">
        <v>41468</v>
      </c>
      <c r="E16265">
        <v>9999999</v>
      </c>
      <c r="F16265">
        <v>9999999</v>
      </c>
      <c r="K16265" s="16">
        <f t="shared" si="827"/>
        <v>10699998.93</v>
      </c>
      <c r="L16265" s="16">
        <f t="shared" si="828"/>
        <v>11263156.768421052</v>
      </c>
      <c r="M16265" s="16">
        <f t="shared" si="829"/>
        <v>12799041.78229665</v>
      </c>
      <c r="N16265" t="e">
        <f>INDEX(XML!$A$2:$R$782,MATCH(C16265,XML!$D$2:$D$737,0),2)</f>
        <v>#N/A</v>
      </c>
    </row>
    <row r="16266" spans="1:14" ht="45" x14ac:dyDescent="0.2">
      <c r="A16266">
        <v>81743</v>
      </c>
      <c r="B16266" t="s">
        <v>43478</v>
      </c>
      <c r="C16266" s="15" t="s">
        <v>43479</v>
      </c>
      <c r="D16266" s="15" t="s">
        <v>43480</v>
      </c>
      <c r="E16266">
        <v>9999999</v>
      </c>
      <c r="F16266">
        <v>9999999</v>
      </c>
      <c r="H16266">
        <v>10</v>
      </c>
      <c r="K16266" s="16">
        <f t="shared" si="827"/>
        <v>10699998.93</v>
      </c>
      <c r="L16266" s="16">
        <f t="shared" si="828"/>
        <v>11263156.768421052</v>
      </c>
      <c r="M16266" s="16">
        <f t="shared" si="829"/>
        <v>12799041.78229665</v>
      </c>
      <c r="N16266" t="e">
        <f>INDEX(XML!$A$2:$R$782,MATCH(C16266,XML!$D$2:$D$737,0),2)</f>
        <v>#N/A</v>
      </c>
    </row>
    <row r="16267" spans="1:14" ht="15.75" x14ac:dyDescent="0.25">
      <c r="A16267" s="184" t="s">
        <v>33150</v>
      </c>
      <c r="B16267" s="184"/>
      <c r="C16267" s="185"/>
      <c r="D16267" s="185"/>
      <c r="E16267" s="184"/>
      <c r="F16267" s="184"/>
      <c r="G16267" s="184"/>
      <c r="H16267" s="184"/>
      <c r="I16267" s="184"/>
      <c r="J16267" s="184"/>
      <c r="K16267" s="16">
        <f t="shared" si="827"/>
        <v>0</v>
      </c>
      <c r="L16267" s="16">
        <f t="shared" si="828"/>
        <v>0</v>
      </c>
      <c r="M16267" s="16">
        <f t="shared" si="829"/>
        <v>0</v>
      </c>
      <c r="N16267" t="e">
        <f>INDEX(XML!$A$2:$R$782,MATCH(C16267,XML!$D$2:$D$737,0),2)</f>
        <v>#N/A</v>
      </c>
    </row>
    <row r="16268" spans="1:14" ht="90" x14ac:dyDescent="0.2">
      <c r="A16268">
        <v>75825</v>
      </c>
      <c r="B16268" t="s">
        <v>34351</v>
      </c>
      <c r="C16268" s="15" t="s">
        <v>33151</v>
      </c>
      <c r="D16268" s="15" t="s">
        <v>33152</v>
      </c>
      <c r="E16268">
        <v>10345</v>
      </c>
      <c r="F16268">
        <v>11748</v>
      </c>
      <c r="H16268">
        <v>1</v>
      </c>
      <c r="K16268" s="16">
        <f t="shared" si="827"/>
        <v>11586.4</v>
      </c>
      <c r="L16268" s="16">
        <f t="shared" si="828"/>
        <v>12196.21052631579</v>
      </c>
      <c r="M16268" s="16">
        <f t="shared" si="829"/>
        <v>13859.330143540672</v>
      </c>
      <c r="N16268" t="e">
        <f>INDEX(XML!$A$2:$R$782,MATCH(C16268,XML!$D$2:$D$737,0),2)</f>
        <v>#N/A</v>
      </c>
    </row>
    <row r="16269" spans="1:14" ht="67.5" x14ac:dyDescent="0.2">
      <c r="A16269">
        <v>75826</v>
      </c>
      <c r="B16269" t="s">
        <v>33153</v>
      </c>
      <c r="C16269" s="15" t="s">
        <v>33154</v>
      </c>
      <c r="D16269" s="15" t="s">
        <v>33155</v>
      </c>
      <c r="E16269">
        <v>11548</v>
      </c>
      <c r="F16269">
        <v>13114</v>
      </c>
      <c r="K16269" s="16">
        <f t="shared" si="827"/>
        <v>12933.76</v>
      </c>
      <c r="L16269" s="16">
        <f t="shared" si="828"/>
        <v>13614.484210526316</v>
      </c>
      <c r="M16269" s="16">
        <f t="shared" si="829"/>
        <v>15471.004784688996</v>
      </c>
      <c r="N16269" t="e">
        <f>INDEX(XML!$A$2:$R$782,MATCH(C16269,XML!$D$2:$D$737,0),2)</f>
        <v>#N/A</v>
      </c>
    </row>
    <row r="16270" spans="1:14" ht="56.25" x14ac:dyDescent="0.2">
      <c r="A16270">
        <v>75827</v>
      </c>
      <c r="B16270" t="s">
        <v>33156</v>
      </c>
      <c r="C16270" s="15" t="s">
        <v>33157</v>
      </c>
      <c r="D16270" s="15" t="s">
        <v>33158</v>
      </c>
      <c r="E16270">
        <v>16841</v>
      </c>
      <c r="F16270">
        <v>19126</v>
      </c>
      <c r="K16270" s="16">
        <f t="shared" si="827"/>
        <v>18861.919999999998</v>
      </c>
      <c r="L16270" s="16">
        <f t="shared" si="828"/>
        <v>19854.652631578945</v>
      </c>
      <c r="M16270" s="16">
        <f t="shared" si="829"/>
        <v>22562.105263157893</v>
      </c>
      <c r="N16270" t="e">
        <f>INDEX(XML!$A$2:$R$782,MATCH(C16270,XML!$D$2:$D$737,0),2)</f>
        <v>#N/A</v>
      </c>
    </row>
    <row r="16271" spans="1:14" ht="78.75" x14ac:dyDescent="0.2">
      <c r="A16271">
        <v>75828</v>
      </c>
      <c r="B16271" t="s">
        <v>33159</v>
      </c>
      <c r="C16271" s="15" t="s">
        <v>33160</v>
      </c>
      <c r="D16271" s="15" t="s">
        <v>33161</v>
      </c>
      <c r="E16271">
        <v>64957</v>
      </c>
      <c r="F16271">
        <v>73770</v>
      </c>
      <c r="H16271">
        <v>1</v>
      </c>
      <c r="K16271" s="16">
        <f t="shared" si="827"/>
        <v>69503.990000000005</v>
      </c>
      <c r="L16271" s="16">
        <f t="shared" si="828"/>
        <v>73162.094736842118</v>
      </c>
      <c r="M16271" s="16">
        <f t="shared" si="829"/>
        <v>83138.744019138772</v>
      </c>
      <c r="N16271" t="e">
        <f>INDEX(XML!$A$2:$R$782,MATCH(C16271,XML!$D$2:$D$737,0),2)</f>
        <v>#N/A</v>
      </c>
    </row>
    <row r="16272" spans="1:14" ht="67.5" x14ac:dyDescent="0.2">
      <c r="A16272">
        <v>80371</v>
      </c>
      <c r="B16272" t="s">
        <v>39346</v>
      </c>
      <c r="C16272" s="15" t="s">
        <v>39347</v>
      </c>
      <c r="D16272" s="15" t="s">
        <v>39348</v>
      </c>
      <c r="E16272">
        <v>85527</v>
      </c>
      <c r="F16272">
        <v>97131</v>
      </c>
      <c r="H16272">
        <v>1</v>
      </c>
      <c r="K16272" s="16">
        <f t="shared" si="827"/>
        <v>91513.89</v>
      </c>
      <c r="L16272" s="16">
        <f t="shared" si="828"/>
        <v>96330.410526315783</v>
      </c>
      <c r="M16272" s="16">
        <f t="shared" si="829"/>
        <v>109466.3755980861</v>
      </c>
      <c r="N16272" t="e">
        <f>INDEX(XML!$A$2:$R$782,MATCH(C16272,XML!$D$2:$D$737,0),2)</f>
        <v>#N/A</v>
      </c>
    </row>
    <row r="16273" spans="1:14" ht="15.75" x14ac:dyDescent="0.25">
      <c r="A16273" s="184" t="s">
        <v>11585</v>
      </c>
      <c r="B16273" s="184"/>
      <c r="C16273" s="185"/>
      <c r="D16273" s="185"/>
      <c r="E16273" s="184"/>
      <c r="F16273" s="184"/>
      <c r="G16273" s="184"/>
      <c r="H16273" s="184"/>
      <c r="I16273" s="184"/>
      <c r="J16273" s="184"/>
      <c r="K16273" s="16">
        <f t="shared" ref="K16273:K16336" si="830">IF(E16273&gt;49999,E16273+E16273*0.07,IF(E16273&lt;=49999,E16273+E16273*0.12))</f>
        <v>0</v>
      </c>
      <c r="L16273" s="16">
        <f t="shared" ref="L16273:L16336" si="831">K16273*100/95</f>
        <v>0</v>
      </c>
      <c r="M16273" s="16">
        <f t="shared" ref="M16273:M16336" si="832">IF(COUNTIF(C16273,"*Dahua*"),F16273-10,L16273*100/88)</f>
        <v>0</v>
      </c>
      <c r="N16273" t="e">
        <f>INDEX(XML!$A$2:$R$782,MATCH(C16273,XML!$D$2:$D$737,0),2)</f>
        <v>#N/A</v>
      </c>
    </row>
    <row r="16274" spans="1:14" ht="56.25" x14ac:dyDescent="0.2">
      <c r="A16274">
        <v>75843</v>
      </c>
      <c r="B16274" t="s">
        <v>33162</v>
      </c>
      <c r="C16274" s="15" t="s">
        <v>33163</v>
      </c>
      <c r="D16274" s="15" t="s">
        <v>33164</v>
      </c>
      <c r="E16274">
        <v>5018</v>
      </c>
      <c r="F16274">
        <v>5699</v>
      </c>
      <c r="H16274">
        <v>2</v>
      </c>
      <c r="K16274" s="16">
        <f t="shared" si="830"/>
        <v>5620.16</v>
      </c>
      <c r="L16274" s="16">
        <f t="shared" si="831"/>
        <v>5915.9578947368418</v>
      </c>
      <c r="M16274" s="16">
        <f t="shared" si="832"/>
        <v>6722.6794258373202</v>
      </c>
      <c r="N16274" t="e">
        <f>INDEX(XML!$A$2:$R$782,MATCH(C16274,XML!$D$2:$D$737,0),2)</f>
        <v>#N/A</v>
      </c>
    </row>
    <row r="16275" spans="1:14" ht="15.75" x14ac:dyDescent="0.25">
      <c r="A16275" s="184" t="s">
        <v>32687</v>
      </c>
      <c r="B16275" s="184"/>
      <c r="C16275" s="185"/>
      <c r="D16275" s="185"/>
      <c r="E16275" s="184"/>
      <c r="F16275" s="184"/>
      <c r="G16275" s="184"/>
      <c r="H16275" s="184"/>
      <c r="I16275" s="184"/>
      <c r="J16275" s="184"/>
      <c r="K16275" s="16">
        <f t="shared" si="830"/>
        <v>0</v>
      </c>
      <c r="L16275" s="16">
        <f t="shared" si="831"/>
        <v>0</v>
      </c>
      <c r="M16275" s="16">
        <f t="shared" si="832"/>
        <v>0</v>
      </c>
      <c r="N16275" t="e">
        <f>INDEX(XML!$A$2:$R$782,MATCH(C16275,XML!$D$2:$D$737,0),2)</f>
        <v>#N/A</v>
      </c>
    </row>
    <row r="16276" spans="1:14" ht="56.25" x14ac:dyDescent="0.2">
      <c r="A16276">
        <v>75704</v>
      </c>
      <c r="B16276" t="s">
        <v>32688</v>
      </c>
      <c r="C16276" s="15" t="s">
        <v>34687</v>
      </c>
      <c r="D16276" s="15" t="s">
        <v>32689</v>
      </c>
      <c r="E16276">
        <v>3763</v>
      </c>
      <c r="F16276">
        <v>4273</v>
      </c>
      <c r="K16276" s="16">
        <f t="shared" si="830"/>
        <v>4214.5600000000004</v>
      </c>
      <c r="L16276" s="16">
        <f t="shared" si="831"/>
        <v>4436.3789473684219</v>
      </c>
      <c r="M16276" s="16">
        <f t="shared" si="832"/>
        <v>5041.3397129186615</v>
      </c>
      <c r="N16276" t="e">
        <f>INDEX(XML!$A$2:$R$782,MATCH(C16276,XML!$D$2:$D$737,0),2)</f>
        <v>#N/A</v>
      </c>
    </row>
    <row r="16277" spans="1:14" ht="56.25" x14ac:dyDescent="0.2">
      <c r="A16277">
        <v>75706</v>
      </c>
      <c r="B16277" t="s">
        <v>32690</v>
      </c>
      <c r="C16277" s="15" t="s">
        <v>32691</v>
      </c>
      <c r="D16277" s="15" t="s">
        <v>32692</v>
      </c>
      <c r="E16277">
        <v>45462</v>
      </c>
      <c r="F16277">
        <v>51630</v>
      </c>
      <c r="K16277" s="16">
        <f t="shared" si="830"/>
        <v>50917.440000000002</v>
      </c>
      <c r="L16277" s="16">
        <f t="shared" si="831"/>
        <v>53597.305263157898</v>
      </c>
      <c r="M16277" s="16">
        <f t="shared" si="832"/>
        <v>60906.02870813397</v>
      </c>
      <c r="N16277" t="e">
        <f>INDEX(XML!$A$2:$R$782,MATCH(C16277,XML!$D$2:$D$737,0),2)</f>
        <v>#N/A</v>
      </c>
    </row>
    <row r="16278" spans="1:14" ht="67.5" x14ac:dyDescent="0.2">
      <c r="A16278">
        <v>75707</v>
      </c>
      <c r="B16278" t="s">
        <v>32693</v>
      </c>
      <c r="C16278" s="15" t="s">
        <v>34688</v>
      </c>
      <c r="D16278" s="15" t="s">
        <v>32694</v>
      </c>
      <c r="E16278">
        <v>3854</v>
      </c>
      <c r="F16278">
        <v>4377</v>
      </c>
      <c r="K16278" s="16">
        <f t="shared" si="830"/>
        <v>4316.4799999999996</v>
      </c>
      <c r="L16278" s="16">
        <f t="shared" si="831"/>
        <v>4543.6631578947363</v>
      </c>
      <c r="M16278" s="16">
        <f t="shared" si="832"/>
        <v>5163.2535885167463</v>
      </c>
      <c r="N16278" t="e">
        <f>INDEX(XML!$A$2:$R$782,MATCH(C16278,XML!$D$2:$D$737,0),2)</f>
        <v>#N/A</v>
      </c>
    </row>
    <row r="16279" spans="1:14" ht="67.5" x14ac:dyDescent="0.2">
      <c r="A16279">
        <v>75708</v>
      </c>
      <c r="B16279" t="s">
        <v>32695</v>
      </c>
      <c r="C16279" s="15" t="s">
        <v>32696</v>
      </c>
      <c r="D16279" s="15" t="s">
        <v>32697</v>
      </c>
      <c r="E16279">
        <v>5997</v>
      </c>
      <c r="F16279">
        <v>6811</v>
      </c>
      <c r="K16279" s="16">
        <f t="shared" si="830"/>
        <v>6716.64</v>
      </c>
      <c r="L16279" s="16">
        <f t="shared" si="831"/>
        <v>7070.1473684210523</v>
      </c>
      <c r="M16279" s="16">
        <f t="shared" si="832"/>
        <v>8034.2583732057419</v>
      </c>
      <c r="N16279" t="e">
        <f>INDEX(XML!$A$2:$R$782,MATCH(C16279,XML!$D$2:$D$737,0),2)</f>
        <v>#N/A</v>
      </c>
    </row>
    <row r="16280" spans="1:14" ht="67.5" x14ac:dyDescent="0.2">
      <c r="A16280">
        <v>75709</v>
      </c>
      <c r="B16280" t="s">
        <v>32698</v>
      </c>
      <c r="C16280" s="15" t="s">
        <v>32699</v>
      </c>
      <c r="D16280" s="15" t="s">
        <v>32700</v>
      </c>
      <c r="E16280">
        <v>10586</v>
      </c>
      <c r="F16280">
        <v>12022</v>
      </c>
      <c r="H16280">
        <v>2</v>
      </c>
      <c r="K16280" s="16">
        <f t="shared" si="830"/>
        <v>11856.32</v>
      </c>
      <c r="L16280" s="16">
        <f t="shared" si="831"/>
        <v>12480.336842105264</v>
      </c>
      <c r="M16280" s="16">
        <f t="shared" si="832"/>
        <v>14182.200956937799</v>
      </c>
      <c r="N16280" t="e">
        <f>INDEX(XML!$A$2:$R$782,MATCH(C16280,XML!$D$2:$D$737,0),2)</f>
        <v>#N/A</v>
      </c>
    </row>
    <row r="16281" spans="1:14" ht="56.25" x14ac:dyDescent="0.2">
      <c r="A16281">
        <v>75710</v>
      </c>
      <c r="B16281" t="s">
        <v>32701</v>
      </c>
      <c r="C16281" s="15" t="s">
        <v>34689</v>
      </c>
      <c r="D16281" s="15" t="s">
        <v>32702</v>
      </c>
      <c r="E16281">
        <v>18707</v>
      </c>
      <c r="F16281">
        <v>21245</v>
      </c>
      <c r="H16281">
        <v>2</v>
      </c>
      <c r="K16281" s="16">
        <f t="shared" si="830"/>
        <v>20951.84</v>
      </c>
      <c r="L16281" s="16">
        <f t="shared" si="831"/>
        <v>22054.568421052631</v>
      </c>
      <c r="M16281" s="16">
        <f t="shared" si="832"/>
        <v>25062.009569377988</v>
      </c>
      <c r="N16281" t="e">
        <f>INDEX(XML!$A$2:$R$782,MATCH(C16281,XML!$D$2:$D$737,0),2)</f>
        <v>#N/A</v>
      </c>
    </row>
    <row r="16282" spans="1:14" ht="67.5" x14ac:dyDescent="0.2">
      <c r="A16282">
        <v>75711</v>
      </c>
      <c r="B16282" t="s">
        <v>37006</v>
      </c>
      <c r="C16282" s="15" t="s">
        <v>37007</v>
      </c>
      <c r="D16282" s="15" t="s">
        <v>37008</v>
      </c>
      <c r="E16282">
        <v>3787</v>
      </c>
      <c r="F16282">
        <v>4301</v>
      </c>
      <c r="K16282" s="16">
        <f t="shared" si="830"/>
        <v>4241.4399999999996</v>
      </c>
      <c r="L16282" s="16">
        <f t="shared" si="831"/>
        <v>4464.6736842105256</v>
      </c>
      <c r="M16282" s="16">
        <f t="shared" si="832"/>
        <v>5073.4928229665065</v>
      </c>
      <c r="N16282" t="e">
        <f>INDEX(XML!$A$2:$R$782,MATCH(C16282,XML!$D$2:$D$737,0),2)</f>
        <v>#N/A</v>
      </c>
    </row>
    <row r="16283" spans="1:14" ht="67.5" x14ac:dyDescent="0.2">
      <c r="A16283">
        <v>75712</v>
      </c>
      <c r="B16283" t="s">
        <v>32703</v>
      </c>
      <c r="C16283" s="15" t="s">
        <v>32704</v>
      </c>
      <c r="D16283" s="15" t="s">
        <v>32705</v>
      </c>
      <c r="E16283">
        <v>5957</v>
      </c>
      <c r="F16283">
        <v>6765</v>
      </c>
      <c r="K16283" s="16">
        <f t="shared" si="830"/>
        <v>6671.84</v>
      </c>
      <c r="L16283" s="16">
        <f t="shared" si="831"/>
        <v>7022.9894736842107</v>
      </c>
      <c r="M16283" s="16">
        <f t="shared" si="832"/>
        <v>7980.6698564593307</v>
      </c>
      <c r="N16283" t="e">
        <f>INDEX(XML!$A$2:$R$782,MATCH(C16283,XML!$D$2:$D$737,0),2)</f>
        <v>#N/A</v>
      </c>
    </row>
    <row r="16284" spans="1:14" ht="67.5" x14ac:dyDescent="0.2">
      <c r="A16284">
        <v>75713</v>
      </c>
      <c r="B16284" t="s">
        <v>32706</v>
      </c>
      <c r="C16284" s="15" t="s">
        <v>32707</v>
      </c>
      <c r="D16284" s="15" t="s">
        <v>32708</v>
      </c>
      <c r="E16284">
        <v>5235</v>
      </c>
      <c r="F16284">
        <v>5945</v>
      </c>
      <c r="H16284">
        <v>1</v>
      </c>
      <c r="K16284" s="16">
        <f t="shared" si="830"/>
        <v>5863.2</v>
      </c>
      <c r="L16284" s="16">
        <f t="shared" si="831"/>
        <v>6171.7894736842109</v>
      </c>
      <c r="M16284" s="16">
        <f t="shared" si="832"/>
        <v>7013.3971291866037</v>
      </c>
      <c r="N16284" t="e">
        <f>INDEX(XML!$A$2:$R$782,MATCH(C16284,XML!$D$2:$D$737,0),2)</f>
        <v>#N/A</v>
      </c>
    </row>
    <row r="16285" spans="1:14" ht="67.5" x14ac:dyDescent="0.2">
      <c r="A16285">
        <v>75714</v>
      </c>
      <c r="B16285" t="s">
        <v>32709</v>
      </c>
      <c r="C16285" s="15" t="s">
        <v>32710</v>
      </c>
      <c r="D16285" s="15" t="s">
        <v>32711</v>
      </c>
      <c r="E16285">
        <v>5640</v>
      </c>
      <c r="F16285">
        <v>6405</v>
      </c>
      <c r="H16285">
        <v>1</v>
      </c>
      <c r="K16285" s="16">
        <f t="shared" si="830"/>
        <v>6316.8</v>
      </c>
      <c r="L16285" s="16">
        <f t="shared" si="831"/>
        <v>6649.2631578947367</v>
      </c>
      <c r="M16285" s="16">
        <f t="shared" si="832"/>
        <v>7555.9808612440193</v>
      </c>
      <c r="N16285" t="e">
        <f>INDEX(XML!$A$2:$R$782,MATCH(C16285,XML!$D$2:$D$737,0),2)</f>
        <v>#N/A</v>
      </c>
    </row>
    <row r="16286" spans="1:14" ht="67.5" x14ac:dyDescent="0.2">
      <c r="A16286">
        <v>75716</v>
      </c>
      <c r="B16286" t="s">
        <v>32712</v>
      </c>
      <c r="C16286" s="15" t="s">
        <v>32713</v>
      </c>
      <c r="D16286" s="15" t="s">
        <v>32714</v>
      </c>
      <c r="E16286">
        <v>13607</v>
      </c>
      <c r="F16286">
        <v>15453</v>
      </c>
      <c r="H16286">
        <v>1</v>
      </c>
      <c r="K16286" s="16">
        <f t="shared" si="830"/>
        <v>15239.84</v>
      </c>
      <c r="L16286" s="16">
        <f t="shared" si="831"/>
        <v>16041.936842105262</v>
      </c>
      <c r="M16286" s="16">
        <f t="shared" si="832"/>
        <v>18229.473684210527</v>
      </c>
      <c r="N16286" t="e">
        <f>INDEX(XML!$A$2:$R$782,MATCH(C16286,XML!$D$2:$D$737,0),2)</f>
        <v>#N/A</v>
      </c>
    </row>
    <row r="16287" spans="1:14" ht="67.5" x14ac:dyDescent="0.2">
      <c r="A16287">
        <v>80372</v>
      </c>
      <c r="B16287" t="s">
        <v>40863</v>
      </c>
      <c r="C16287" s="15" t="s">
        <v>40864</v>
      </c>
      <c r="D16287" s="15" t="s">
        <v>40865</v>
      </c>
      <c r="E16287">
        <v>11067</v>
      </c>
      <c r="F16287">
        <v>12569</v>
      </c>
      <c r="H16287">
        <v>1</v>
      </c>
      <c r="K16287" s="16">
        <f t="shared" si="830"/>
        <v>12395.04</v>
      </c>
      <c r="L16287" s="16">
        <f t="shared" si="831"/>
        <v>13047.410526315789</v>
      </c>
      <c r="M16287" s="16">
        <f t="shared" si="832"/>
        <v>14826.602870813396</v>
      </c>
      <c r="N16287" t="e">
        <f>INDEX(XML!$A$2:$R$782,MATCH(C16287,XML!$D$2:$D$737,0),2)</f>
        <v>#N/A</v>
      </c>
    </row>
    <row r="16288" spans="1:14" ht="15.75" x14ac:dyDescent="0.25">
      <c r="A16288" s="184" t="s">
        <v>32715</v>
      </c>
      <c r="B16288" s="184"/>
      <c r="C16288" s="185"/>
      <c r="D16288" s="185"/>
      <c r="E16288" s="184"/>
      <c r="F16288" s="184"/>
      <c r="G16288" s="184"/>
      <c r="H16288" s="184"/>
      <c r="I16288" s="184"/>
      <c r="J16288" s="184"/>
      <c r="K16288" s="16">
        <f t="shared" si="830"/>
        <v>0</v>
      </c>
      <c r="L16288" s="16">
        <f t="shared" si="831"/>
        <v>0</v>
      </c>
      <c r="M16288" s="16">
        <f t="shared" si="832"/>
        <v>0</v>
      </c>
      <c r="N16288" t="e">
        <f>INDEX(XML!$A$2:$R$782,MATCH(C16288,XML!$D$2:$D$737,0),2)</f>
        <v>#N/A</v>
      </c>
    </row>
    <row r="16289" spans="1:14" ht="67.5" x14ac:dyDescent="0.2">
      <c r="A16289">
        <v>75738</v>
      </c>
      <c r="B16289" t="s">
        <v>32716</v>
      </c>
      <c r="C16289" s="15" t="s">
        <v>32717</v>
      </c>
      <c r="D16289" s="15" t="s">
        <v>32718</v>
      </c>
      <c r="E16289">
        <v>14387</v>
      </c>
      <c r="F16289">
        <v>16339</v>
      </c>
      <c r="H16289">
        <v>2</v>
      </c>
      <c r="K16289" s="16">
        <f t="shared" si="830"/>
        <v>16113.44</v>
      </c>
      <c r="L16289" s="16">
        <f t="shared" si="831"/>
        <v>16961.515789473684</v>
      </c>
      <c r="M16289" s="16">
        <f t="shared" si="832"/>
        <v>19274.44976076555</v>
      </c>
      <c r="N16289" t="e">
        <f>INDEX(XML!$A$2:$R$782,MATCH(C16289,XML!$D$2:$D$737,0),2)</f>
        <v>#N/A</v>
      </c>
    </row>
    <row r="16290" spans="1:14" ht="78.75" x14ac:dyDescent="0.2">
      <c r="A16290">
        <v>76350</v>
      </c>
      <c r="B16290" t="s">
        <v>33625</v>
      </c>
      <c r="C16290" s="15" t="s">
        <v>33626</v>
      </c>
      <c r="D16290" s="15" t="s">
        <v>33627</v>
      </c>
      <c r="E16290">
        <v>8998</v>
      </c>
      <c r="F16290">
        <v>10219</v>
      </c>
      <c r="H16290">
        <v>2</v>
      </c>
      <c r="K16290" s="16">
        <f t="shared" si="830"/>
        <v>10077.76</v>
      </c>
      <c r="L16290" s="16">
        <f t="shared" si="831"/>
        <v>10608.168421052631</v>
      </c>
      <c r="M16290" s="16">
        <f t="shared" si="832"/>
        <v>12054.736842105263</v>
      </c>
      <c r="N16290" t="e">
        <f>INDEX(XML!$A$2:$R$782,MATCH(C16290,XML!$D$2:$D$737,0),2)</f>
        <v>#N/A</v>
      </c>
    </row>
    <row r="16291" spans="1:14" ht="90" x14ac:dyDescent="0.2">
      <c r="A16291">
        <v>80378</v>
      </c>
      <c r="B16291" t="s">
        <v>39349</v>
      </c>
      <c r="C16291" s="15" t="s">
        <v>39350</v>
      </c>
      <c r="D16291" s="15" t="s">
        <v>39351</v>
      </c>
      <c r="E16291">
        <v>18766</v>
      </c>
      <c r="F16291">
        <v>21312</v>
      </c>
      <c r="H16291">
        <v>2</v>
      </c>
      <c r="K16291" s="16">
        <f t="shared" si="830"/>
        <v>21017.919999999998</v>
      </c>
      <c r="L16291" s="16">
        <f t="shared" si="831"/>
        <v>22124.126315789475</v>
      </c>
      <c r="M16291" s="16">
        <f t="shared" si="832"/>
        <v>25141.052631578947</v>
      </c>
      <c r="N16291" t="e">
        <f>INDEX(XML!$A$2:$R$782,MATCH(C16291,XML!$D$2:$D$737,0),2)</f>
        <v>#N/A</v>
      </c>
    </row>
    <row r="16292" spans="1:14" ht="90" x14ac:dyDescent="0.2">
      <c r="A16292">
        <v>80376</v>
      </c>
      <c r="B16292" t="s">
        <v>39352</v>
      </c>
      <c r="C16292" s="15" t="s">
        <v>39353</v>
      </c>
      <c r="D16292" s="15" t="s">
        <v>39354</v>
      </c>
      <c r="E16292">
        <v>23336</v>
      </c>
      <c r="F16292">
        <v>26502</v>
      </c>
      <c r="H16292">
        <v>1</v>
      </c>
      <c r="K16292" s="16">
        <f t="shared" si="830"/>
        <v>26136.32</v>
      </c>
      <c r="L16292" s="16">
        <f t="shared" si="831"/>
        <v>27511.915789473685</v>
      </c>
      <c r="M16292" s="16">
        <f t="shared" si="832"/>
        <v>31263.540669856462</v>
      </c>
      <c r="N16292" t="e">
        <f>INDEX(XML!$A$2:$R$782,MATCH(C16292,XML!$D$2:$D$737,0),2)</f>
        <v>#N/A</v>
      </c>
    </row>
    <row r="16293" spans="1:14" ht="15.75" x14ac:dyDescent="0.25">
      <c r="A16293" s="184" t="s">
        <v>33165</v>
      </c>
      <c r="B16293" s="184"/>
      <c r="C16293" s="185"/>
      <c r="D16293" s="185"/>
      <c r="E16293" s="184"/>
      <c r="F16293" s="184"/>
      <c r="G16293" s="184"/>
      <c r="H16293" s="184"/>
      <c r="I16293" s="184"/>
      <c r="J16293" s="184"/>
      <c r="K16293" s="16">
        <f t="shared" si="830"/>
        <v>0</v>
      </c>
      <c r="L16293" s="16">
        <f t="shared" si="831"/>
        <v>0</v>
      </c>
      <c r="M16293" s="16">
        <f t="shared" si="832"/>
        <v>0</v>
      </c>
      <c r="N16293" t="e">
        <f>INDEX(XML!$A$2:$R$782,MATCH(C16293,XML!$D$2:$D$737,0),2)</f>
        <v>#N/A</v>
      </c>
    </row>
    <row r="16294" spans="1:14" ht="56.25" x14ac:dyDescent="0.2">
      <c r="A16294">
        <v>75829</v>
      </c>
      <c r="B16294" t="s">
        <v>33166</v>
      </c>
      <c r="C16294" s="15" t="s">
        <v>33167</v>
      </c>
      <c r="D16294" s="15" t="s">
        <v>33168</v>
      </c>
      <c r="E16294">
        <v>3713</v>
      </c>
      <c r="F16294">
        <v>4217</v>
      </c>
      <c r="K16294" s="16">
        <f t="shared" si="830"/>
        <v>4158.5600000000004</v>
      </c>
      <c r="L16294" s="16">
        <f t="shared" si="831"/>
        <v>4377.4315789473694</v>
      </c>
      <c r="M16294" s="16">
        <f t="shared" si="832"/>
        <v>4974.3540669856475</v>
      </c>
      <c r="N16294" t="e">
        <f>INDEX(XML!$A$2:$R$782,MATCH(C16294,XML!$D$2:$D$737,0),2)</f>
        <v>#N/A</v>
      </c>
    </row>
    <row r="16295" spans="1:14" ht="15.75" x14ac:dyDescent="0.25">
      <c r="A16295" s="184" t="s">
        <v>33169</v>
      </c>
      <c r="B16295" s="184"/>
      <c r="C16295" s="185"/>
      <c r="D16295" s="185"/>
      <c r="E16295" s="184"/>
      <c r="F16295" s="184"/>
      <c r="G16295" s="184"/>
      <c r="H16295" s="184"/>
      <c r="I16295" s="184"/>
      <c r="J16295" s="184"/>
      <c r="K16295" s="16">
        <f t="shared" si="830"/>
        <v>0</v>
      </c>
      <c r="L16295" s="16">
        <f t="shared" si="831"/>
        <v>0</v>
      </c>
      <c r="M16295" s="16">
        <f t="shared" si="832"/>
        <v>0</v>
      </c>
      <c r="N16295" t="e">
        <f>INDEX(XML!$A$2:$R$782,MATCH(C16295,XML!$D$2:$D$737,0),2)</f>
        <v>#N/A</v>
      </c>
    </row>
    <row r="16296" spans="1:14" ht="67.5" x14ac:dyDescent="0.2">
      <c r="A16296">
        <v>75831</v>
      </c>
      <c r="B16296" t="s">
        <v>33170</v>
      </c>
      <c r="C16296" s="15" t="s">
        <v>33171</v>
      </c>
      <c r="D16296" s="15" t="s">
        <v>33172</v>
      </c>
      <c r="E16296">
        <v>15334</v>
      </c>
      <c r="F16296">
        <v>17415</v>
      </c>
      <c r="K16296" s="16">
        <f t="shared" si="830"/>
        <v>17174.080000000002</v>
      </c>
      <c r="L16296" s="16">
        <f t="shared" si="831"/>
        <v>18077.978947368425</v>
      </c>
      <c r="M16296" s="16">
        <f t="shared" si="832"/>
        <v>20543.157894736847</v>
      </c>
      <c r="N16296" t="e">
        <f>INDEX(XML!$A$2:$R$782,MATCH(C16296,XML!$D$2:$D$737,0),2)</f>
        <v>#N/A</v>
      </c>
    </row>
    <row r="16297" spans="1:14" ht="67.5" x14ac:dyDescent="0.2">
      <c r="A16297">
        <v>75832</v>
      </c>
      <c r="B16297" t="s">
        <v>33173</v>
      </c>
      <c r="C16297" s="15" t="s">
        <v>33174</v>
      </c>
      <c r="D16297" s="15" t="s">
        <v>33175</v>
      </c>
      <c r="E16297">
        <v>6688</v>
      </c>
      <c r="F16297">
        <v>7595</v>
      </c>
      <c r="K16297" s="16">
        <f t="shared" si="830"/>
        <v>7490.5599999999995</v>
      </c>
      <c r="L16297" s="16">
        <f t="shared" si="831"/>
        <v>7884.8</v>
      </c>
      <c r="M16297" s="16">
        <f t="shared" si="832"/>
        <v>8960</v>
      </c>
      <c r="N16297" t="e">
        <f>INDEX(XML!$A$2:$R$782,MATCH(C16297,XML!$D$2:$D$737,0),2)</f>
        <v>#N/A</v>
      </c>
    </row>
    <row r="16298" spans="1:14" ht="56.25" x14ac:dyDescent="0.2">
      <c r="A16298">
        <v>75842</v>
      </c>
      <c r="B16298" t="s">
        <v>33176</v>
      </c>
      <c r="C16298" s="15" t="s">
        <v>33177</v>
      </c>
      <c r="D16298" s="15" t="s">
        <v>33178</v>
      </c>
      <c r="E16298">
        <v>16643</v>
      </c>
      <c r="F16298">
        <v>18901</v>
      </c>
      <c r="K16298" s="16">
        <f t="shared" si="830"/>
        <v>18640.16</v>
      </c>
      <c r="L16298" s="16">
        <f t="shared" si="831"/>
        <v>19621.221052631579</v>
      </c>
      <c r="M16298" s="16">
        <f t="shared" si="832"/>
        <v>22296.84210526316</v>
      </c>
      <c r="N16298" t="e">
        <f>INDEX(XML!$A$2:$R$782,MATCH(C16298,XML!$D$2:$D$737,0),2)</f>
        <v>#N/A</v>
      </c>
    </row>
    <row r="16299" spans="1:14" ht="15.75" x14ac:dyDescent="0.25">
      <c r="A16299" s="184" t="s">
        <v>32719</v>
      </c>
      <c r="B16299" s="184"/>
      <c r="C16299" s="185"/>
      <c r="D16299" s="185"/>
      <c r="E16299" s="184"/>
      <c r="F16299" s="184"/>
      <c r="G16299" s="184"/>
      <c r="H16299" s="184"/>
      <c r="I16299" s="184"/>
      <c r="J16299" s="184"/>
      <c r="K16299" s="16">
        <f t="shared" si="830"/>
        <v>0</v>
      </c>
      <c r="L16299" s="16">
        <f t="shared" si="831"/>
        <v>0</v>
      </c>
      <c r="M16299" s="16">
        <f t="shared" si="832"/>
        <v>0</v>
      </c>
      <c r="N16299" t="e">
        <f>INDEX(XML!$A$2:$R$782,MATCH(C16299,XML!$D$2:$D$737,0),2)</f>
        <v>#N/A</v>
      </c>
    </row>
    <row r="16300" spans="1:14" ht="56.25" x14ac:dyDescent="0.2">
      <c r="A16300">
        <v>75739</v>
      </c>
      <c r="B16300" t="s">
        <v>32720</v>
      </c>
      <c r="C16300" s="15" t="s">
        <v>32721</v>
      </c>
      <c r="D16300" s="15" t="s">
        <v>32722</v>
      </c>
      <c r="E16300">
        <v>22080</v>
      </c>
      <c r="F16300">
        <v>25076</v>
      </c>
      <c r="K16300" s="16">
        <f t="shared" si="830"/>
        <v>24729.599999999999</v>
      </c>
      <c r="L16300" s="16">
        <f t="shared" si="831"/>
        <v>26031.157894736843</v>
      </c>
      <c r="M16300" s="16">
        <f t="shared" si="832"/>
        <v>29580.861244019143</v>
      </c>
      <c r="N16300" t="e">
        <f>INDEX(XML!$A$2:$R$782,MATCH(C16300,XML!$D$2:$D$737,0),2)</f>
        <v>#N/A</v>
      </c>
    </row>
    <row r="16301" spans="1:14" ht="56.25" x14ac:dyDescent="0.2">
      <c r="A16301">
        <v>75745</v>
      </c>
      <c r="B16301" t="s">
        <v>32930</v>
      </c>
      <c r="C16301" s="15" t="s">
        <v>32931</v>
      </c>
      <c r="D16301" s="15" t="s">
        <v>32932</v>
      </c>
      <c r="E16301">
        <v>13521</v>
      </c>
      <c r="F16301">
        <v>15355</v>
      </c>
      <c r="K16301" s="16">
        <f t="shared" si="830"/>
        <v>15143.52</v>
      </c>
      <c r="L16301" s="16">
        <f t="shared" si="831"/>
        <v>15940.547368421052</v>
      </c>
      <c r="M16301" s="16">
        <f t="shared" si="832"/>
        <v>18114.258373205739</v>
      </c>
      <c r="N16301" t="e">
        <f>INDEX(XML!$A$2:$R$782,MATCH(C16301,XML!$D$2:$D$737,0),2)</f>
        <v>#N/A</v>
      </c>
    </row>
    <row r="16302" spans="1:14" ht="67.5" x14ac:dyDescent="0.2">
      <c r="A16302">
        <v>75748</v>
      </c>
      <c r="B16302" t="s">
        <v>32933</v>
      </c>
      <c r="C16302" s="15" t="s">
        <v>32934</v>
      </c>
      <c r="D16302" s="15" t="s">
        <v>32935</v>
      </c>
      <c r="E16302">
        <v>48537</v>
      </c>
      <c r="F16302">
        <v>55123</v>
      </c>
      <c r="K16302" s="16">
        <f t="shared" si="830"/>
        <v>54361.440000000002</v>
      </c>
      <c r="L16302" s="16">
        <f t="shared" si="831"/>
        <v>57222.568421052631</v>
      </c>
      <c r="M16302" s="16">
        <f t="shared" si="832"/>
        <v>65025.645933014348</v>
      </c>
      <c r="N16302" t="e">
        <f>INDEX(XML!$A$2:$R$782,MATCH(C16302,XML!$D$2:$D$737,0),2)</f>
        <v>#N/A</v>
      </c>
    </row>
    <row r="16303" spans="1:14" ht="56.25" x14ac:dyDescent="0.2">
      <c r="A16303">
        <v>75749</v>
      </c>
      <c r="B16303" t="s">
        <v>32936</v>
      </c>
      <c r="C16303" s="15" t="s">
        <v>33179</v>
      </c>
      <c r="D16303" s="15" t="s">
        <v>32937</v>
      </c>
      <c r="E16303">
        <v>13472</v>
      </c>
      <c r="F16303">
        <v>15300</v>
      </c>
      <c r="K16303" s="16">
        <f t="shared" si="830"/>
        <v>15088.64</v>
      </c>
      <c r="L16303" s="16">
        <f t="shared" si="831"/>
        <v>15882.778947368421</v>
      </c>
      <c r="M16303" s="16">
        <f t="shared" si="832"/>
        <v>18048.612440191388</v>
      </c>
      <c r="N16303" t="e">
        <f>INDEX(XML!$A$2:$R$782,MATCH(C16303,XML!$D$2:$D$737,0),2)</f>
        <v>#N/A</v>
      </c>
    </row>
    <row r="16304" spans="1:14" ht="78.75" x14ac:dyDescent="0.2">
      <c r="A16304">
        <v>75750</v>
      </c>
      <c r="B16304" t="s">
        <v>32938</v>
      </c>
      <c r="C16304" s="15" t="s">
        <v>32939</v>
      </c>
      <c r="D16304" s="15" t="s">
        <v>32940</v>
      </c>
      <c r="E16304">
        <v>7819</v>
      </c>
      <c r="F16304">
        <v>8880</v>
      </c>
      <c r="H16304">
        <v>1</v>
      </c>
      <c r="K16304" s="16">
        <f t="shared" si="830"/>
        <v>8757.2800000000007</v>
      </c>
      <c r="L16304" s="16">
        <f t="shared" si="831"/>
        <v>9218.1894736842114</v>
      </c>
      <c r="M16304" s="16">
        <f t="shared" si="832"/>
        <v>10475.215311004786</v>
      </c>
      <c r="N16304" t="e">
        <f>INDEX(XML!$A$2:$R$782,MATCH(C16304,XML!$D$2:$D$737,0),2)</f>
        <v>#N/A</v>
      </c>
    </row>
    <row r="16305" spans="1:14" ht="56.25" x14ac:dyDescent="0.2">
      <c r="A16305">
        <v>75751</v>
      </c>
      <c r="B16305" t="s">
        <v>32941</v>
      </c>
      <c r="C16305" s="15" t="s">
        <v>32942</v>
      </c>
      <c r="D16305" s="15" t="s">
        <v>32943</v>
      </c>
      <c r="E16305">
        <v>9503</v>
      </c>
      <c r="F16305">
        <v>10793</v>
      </c>
      <c r="H16305">
        <v>2</v>
      </c>
      <c r="K16305" s="16">
        <f t="shared" si="830"/>
        <v>10643.36</v>
      </c>
      <c r="L16305" s="16">
        <f t="shared" si="831"/>
        <v>11203.536842105263</v>
      </c>
      <c r="M16305" s="16">
        <f t="shared" si="832"/>
        <v>12731.291866028709</v>
      </c>
      <c r="N16305" t="e">
        <f>INDEX(XML!$A$2:$R$782,MATCH(C16305,XML!$D$2:$D$737,0),2)</f>
        <v>#N/A</v>
      </c>
    </row>
    <row r="16306" spans="1:14" ht="56.25" x14ac:dyDescent="0.2">
      <c r="A16306">
        <v>80375</v>
      </c>
      <c r="B16306" t="s">
        <v>39355</v>
      </c>
      <c r="C16306" s="15" t="s">
        <v>39356</v>
      </c>
      <c r="D16306" s="15" t="s">
        <v>39357</v>
      </c>
      <c r="E16306">
        <v>5875</v>
      </c>
      <c r="F16306">
        <v>6672</v>
      </c>
      <c r="H16306">
        <v>1</v>
      </c>
      <c r="K16306" s="16">
        <f t="shared" si="830"/>
        <v>6580</v>
      </c>
      <c r="L16306" s="16">
        <f t="shared" si="831"/>
        <v>6926.3157894736842</v>
      </c>
      <c r="M16306" s="16">
        <f t="shared" si="832"/>
        <v>7870.8133971291863</v>
      </c>
      <c r="N16306" t="e">
        <f>INDEX(XML!$A$2:$R$782,MATCH(C16306,XML!$D$2:$D$737,0),2)</f>
        <v>#N/A</v>
      </c>
    </row>
    <row r="16307" spans="1:14" ht="56.25" x14ac:dyDescent="0.2">
      <c r="A16307">
        <v>80379</v>
      </c>
      <c r="B16307" t="s">
        <v>39358</v>
      </c>
      <c r="C16307" s="15" t="s">
        <v>39359</v>
      </c>
      <c r="D16307" s="15" t="s">
        <v>39360</v>
      </c>
      <c r="E16307">
        <v>5832</v>
      </c>
      <c r="F16307">
        <v>6623</v>
      </c>
      <c r="H16307">
        <v>1</v>
      </c>
      <c r="K16307" s="16">
        <f t="shared" si="830"/>
        <v>6531.84</v>
      </c>
      <c r="L16307" s="16">
        <f t="shared" si="831"/>
        <v>6875.621052631579</v>
      </c>
      <c r="M16307" s="16">
        <f t="shared" si="832"/>
        <v>7813.2057416267935</v>
      </c>
      <c r="N16307" t="e">
        <f>INDEX(XML!$A$2:$R$782,MATCH(C16307,XML!$D$2:$D$737,0),2)</f>
        <v>#N/A</v>
      </c>
    </row>
    <row r="16308" spans="1:14" ht="15.75" x14ac:dyDescent="0.25">
      <c r="A16308" s="184" t="s">
        <v>33628</v>
      </c>
      <c r="B16308" s="184"/>
      <c r="C16308" s="185"/>
      <c r="D16308" s="185"/>
      <c r="E16308" s="184"/>
      <c r="F16308" s="184"/>
      <c r="G16308" s="184"/>
      <c r="H16308" s="184"/>
      <c r="I16308" s="184"/>
      <c r="J16308" s="184"/>
      <c r="K16308" s="16">
        <f t="shared" si="830"/>
        <v>0</v>
      </c>
      <c r="L16308" s="16">
        <f t="shared" si="831"/>
        <v>0</v>
      </c>
      <c r="M16308" s="16">
        <f t="shared" si="832"/>
        <v>0</v>
      </c>
      <c r="N16308" t="e">
        <f>INDEX(XML!$A$2:$R$782,MATCH(C16308,XML!$D$2:$D$737,0),2)</f>
        <v>#N/A</v>
      </c>
    </row>
    <row r="16309" spans="1:14" ht="67.5" x14ac:dyDescent="0.2">
      <c r="A16309">
        <v>76349</v>
      </c>
      <c r="B16309" t="s">
        <v>33629</v>
      </c>
      <c r="C16309" s="15" t="s">
        <v>33630</v>
      </c>
      <c r="D16309" s="15" t="s">
        <v>33631</v>
      </c>
      <c r="E16309">
        <v>7343</v>
      </c>
      <c r="F16309">
        <v>8339</v>
      </c>
      <c r="K16309" s="16">
        <f t="shared" si="830"/>
        <v>8224.16</v>
      </c>
      <c r="L16309" s="16">
        <f t="shared" si="831"/>
        <v>8657.0105263157893</v>
      </c>
      <c r="M16309" s="16">
        <f t="shared" si="832"/>
        <v>9837.5119617224864</v>
      </c>
      <c r="N16309" t="e">
        <f>INDEX(XML!$A$2:$R$782,MATCH(C16309,XML!$D$2:$D$737,0),2)</f>
        <v>#N/A</v>
      </c>
    </row>
    <row r="16310" spans="1:14" ht="15.75" x14ac:dyDescent="0.25">
      <c r="A16310" s="184" t="s">
        <v>11589</v>
      </c>
      <c r="B16310" s="184"/>
      <c r="C16310" s="185"/>
      <c r="D16310" s="185"/>
      <c r="E16310" s="184"/>
      <c r="F16310" s="184"/>
      <c r="G16310" s="184"/>
      <c r="H16310" s="184"/>
      <c r="I16310" s="184"/>
      <c r="J16310" s="184"/>
      <c r="K16310" s="16">
        <f t="shared" si="830"/>
        <v>0</v>
      </c>
      <c r="L16310" s="16">
        <f t="shared" si="831"/>
        <v>0</v>
      </c>
      <c r="M16310" s="16">
        <f t="shared" si="832"/>
        <v>0</v>
      </c>
      <c r="N16310" t="e">
        <f>INDEX(XML!$A$2:$R$782,MATCH(C16310,XML!$D$2:$D$737,0),2)</f>
        <v>#N/A</v>
      </c>
    </row>
    <row r="16311" spans="1:14" ht="33.75" x14ac:dyDescent="0.2">
      <c r="A16311">
        <v>35656</v>
      </c>
      <c r="B16311" t="s">
        <v>11586</v>
      </c>
      <c r="C16311" s="15" t="s">
        <v>11598</v>
      </c>
      <c r="D16311" s="15" t="s">
        <v>11599</v>
      </c>
      <c r="E16311">
        <v>1711</v>
      </c>
      <c r="F16311">
        <v>1968</v>
      </c>
      <c r="H16311">
        <v>67</v>
      </c>
      <c r="K16311" s="16">
        <f t="shared" si="830"/>
        <v>1916.32</v>
      </c>
      <c r="L16311" s="16">
        <f t="shared" si="831"/>
        <v>2017.1789473684209</v>
      </c>
      <c r="M16311" s="16">
        <f t="shared" si="832"/>
        <v>2292.2488038277511</v>
      </c>
      <c r="N16311" t="e">
        <f>INDEX(XML!$A$2:$R$782,MATCH(C16311,XML!$D$2:$D$737,0),2)</f>
        <v>#N/A</v>
      </c>
    </row>
    <row r="16312" spans="1:14" ht="33.75" x14ac:dyDescent="0.2">
      <c r="A16312">
        <v>35657</v>
      </c>
      <c r="B16312" t="s">
        <v>11587</v>
      </c>
      <c r="C16312" s="15" t="s">
        <v>11600</v>
      </c>
      <c r="D16312" s="15" t="s">
        <v>11601</v>
      </c>
      <c r="E16312">
        <v>318</v>
      </c>
      <c r="F16312">
        <v>366</v>
      </c>
      <c r="H16312">
        <v>229</v>
      </c>
      <c r="K16312" s="16">
        <f t="shared" si="830"/>
        <v>356.15999999999997</v>
      </c>
      <c r="L16312" s="16">
        <f t="shared" si="831"/>
        <v>374.90526315789475</v>
      </c>
      <c r="M16312" s="16">
        <f t="shared" si="832"/>
        <v>426.02870813397129</v>
      </c>
      <c r="N16312" t="e">
        <f>INDEX(XML!$A$2:$R$782,MATCH(C16312,XML!$D$2:$D$737,0),2)</f>
        <v>#N/A</v>
      </c>
    </row>
    <row r="16313" spans="1:14" ht="67.5" x14ac:dyDescent="0.2">
      <c r="A16313">
        <v>5298</v>
      </c>
      <c r="C16313" s="15" t="s">
        <v>11593</v>
      </c>
      <c r="D16313" s="15" t="s">
        <v>11594</v>
      </c>
      <c r="E16313">
        <v>268</v>
      </c>
      <c r="F16313">
        <v>308</v>
      </c>
      <c r="H16313">
        <v>27</v>
      </c>
      <c r="K16313" s="16">
        <f t="shared" si="830"/>
        <v>300.15999999999997</v>
      </c>
      <c r="L16313" s="16">
        <f t="shared" si="831"/>
        <v>315.95789473684209</v>
      </c>
      <c r="M16313" s="16">
        <f t="shared" si="832"/>
        <v>359.04306220095691</v>
      </c>
      <c r="N16313" t="e">
        <f>INDEX(XML!$A$2:$R$782,MATCH(C16313,XML!$D$2:$D$737,0),2)</f>
        <v>#N/A</v>
      </c>
    </row>
    <row r="16314" spans="1:14" ht="78.75" x14ac:dyDescent="0.2">
      <c r="A16314">
        <v>5304</v>
      </c>
      <c r="B16314" t="s">
        <v>11590</v>
      </c>
      <c r="C16314" s="15" t="s">
        <v>11591</v>
      </c>
      <c r="D16314" s="15" t="s">
        <v>11592</v>
      </c>
      <c r="E16314">
        <v>309</v>
      </c>
      <c r="F16314">
        <v>355</v>
      </c>
      <c r="H16314" t="s">
        <v>766</v>
      </c>
      <c r="K16314" s="16">
        <f t="shared" si="830"/>
        <v>346.08</v>
      </c>
      <c r="L16314" s="16">
        <f t="shared" si="831"/>
        <v>364.29473684210524</v>
      </c>
      <c r="M16314" s="16">
        <f t="shared" si="832"/>
        <v>413.97129186602871</v>
      </c>
      <c r="N16314" t="e">
        <f>INDEX(XML!$A$2:$R$782,MATCH(C16314,XML!$D$2:$D$737,0),2)</f>
        <v>#N/A</v>
      </c>
    </row>
    <row r="16315" spans="1:14" ht="78.75" x14ac:dyDescent="0.2">
      <c r="A16315">
        <v>19112</v>
      </c>
      <c r="B16315" t="s">
        <v>11595</v>
      </c>
      <c r="C16315" s="15" t="s">
        <v>11596</v>
      </c>
      <c r="D16315" s="15" t="s">
        <v>11597</v>
      </c>
      <c r="E16315">
        <v>371</v>
      </c>
      <c r="F16315">
        <v>427</v>
      </c>
      <c r="H16315">
        <v>105</v>
      </c>
      <c r="K16315" s="16">
        <f t="shared" si="830"/>
        <v>415.52</v>
      </c>
      <c r="L16315" s="16">
        <f t="shared" si="831"/>
        <v>437.38947368421054</v>
      </c>
      <c r="M16315" s="16">
        <f t="shared" si="832"/>
        <v>497.03349282296654</v>
      </c>
      <c r="N16315" t="e">
        <f>INDEX(XML!$A$2:$R$782,MATCH(C16315,XML!$D$2:$D$737,0),2)</f>
        <v>#N/A</v>
      </c>
    </row>
    <row r="16316" spans="1:14" ht="15.75" x14ac:dyDescent="0.25">
      <c r="A16316" s="184" t="s">
        <v>11602</v>
      </c>
      <c r="B16316" s="184"/>
      <c r="C16316" s="185"/>
      <c r="D16316" s="185"/>
      <c r="E16316" s="184"/>
      <c r="F16316" s="184"/>
      <c r="G16316" s="184"/>
      <c r="H16316" s="184"/>
      <c r="I16316" s="184"/>
      <c r="J16316" s="184"/>
      <c r="K16316" s="16">
        <f t="shared" si="830"/>
        <v>0</v>
      </c>
      <c r="L16316" s="16">
        <f t="shared" si="831"/>
        <v>0</v>
      </c>
      <c r="M16316" s="16">
        <f t="shared" si="832"/>
        <v>0</v>
      </c>
      <c r="N16316" t="e">
        <f>INDEX(XML!$A$2:$R$782,MATCH(C16316,XML!$D$2:$D$737,0),2)</f>
        <v>#N/A</v>
      </c>
    </row>
    <row r="16317" spans="1:14" ht="67.5" x14ac:dyDescent="0.2">
      <c r="A16317">
        <v>42669</v>
      </c>
      <c r="B16317" t="s">
        <v>11605</v>
      </c>
      <c r="C16317" s="15" t="s">
        <v>11606</v>
      </c>
      <c r="D16317" s="15" t="s">
        <v>11607</v>
      </c>
      <c r="E16317">
        <v>170</v>
      </c>
      <c r="F16317">
        <v>196</v>
      </c>
      <c r="H16317" t="s">
        <v>767</v>
      </c>
      <c r="K16317" s="16">
        <f t="shared" si="830"/>
        <v>190.4</v>
      </c>
      <c r="L16317" s="16">
        <f t="shared" si="831"/>
        <v>200.42105263157896</v>
      </c>
      <c r="M16317" s="16">
        <f t="shared" si="832"/>
        <v>227.75119617224883</v>
      </c>
      <c r="N16317" t="e">
        <f>INDEX(XML!$A$2:$R$782,MATCH(C16317,XML!$D$2:$D$737,0),2)</f>
        <v>#N/A</v>
      </c>
    </row>
    <row r="16318" spans="1:14" ht="56.25" x14ac:dyDescent="0.2">
      <c r="A16318">
        <v>5308</v>
      </c>
      <c r="C16318" s="15" t="s">
        <v>11603</v>
      </c>
      <c r="D16318" s="15" t="s">
        <v>11604</v>
      </c>
      <c r="E16318">
        <v>171</v>
      </c>
      <c r="F16318">
        <v>205</v>
      </c>
      <c r="K16318" s="16">
        <f t="shared" si="830"/>
        <v>191.52</v>
      </c>
      <c r="L16318" s="16">
        <f t="shared" si="831"/>
        <v>201.6</v>
      </c>
      <c r="M16318" s="16">
        <f t="shared" si="832"/>
        <v>229.09090909090909</v>
      </c>
      <c r="N16318" t="e">
        <f>INDEX(XML!$A$2:$R$782,MATCH(C16318,XML!$D$2:$D$737,0),2)</f>
        <v>#N/A</v>
      </c>
    </row>
    <row r="16319" spans="1:14" ht="15.75" x14ac:dyDescent="0.25">
      <c r="A16319" s="184" t="s">
        <v>33462</v>
      </c>
      <c r="B16319" s="184"/>
      <c r="C16319" s="185"/>
      <c r="D16319" s="185"/>
      <c r="E16319" s="184"/>
      <c r="F16319" s="184"/>
      <c r="G16319" s="184"/>
      <c r="H16319" s="184"/>
      <c r="I16319" s="184"/>
      <c r="J16319" s="184"/>
      <c r="K16319" s="16">
        <f t="shared" si="830"/>
        <v>0</v>
      </c>
      <c r="L16319" s="16">
        <f t="shared" si="831"/>
        <v>0</v>
      </c>
      <c r="M16319" s="16">
        <f t="shared" si="832"/>
        <v>0</v>
      </c>
      <c r="N16319" t="e">
        <f>INDEX(XML!$A$2:$R$782,MATCH(C16319,XML!$D$2:$D$737,0),2)</f>
        <v>#N/A</v>
      </c>
    </row>
    <row r="16320" spans="1:14" ht="45" x14ac:dyDescent="0.2">
      <c r="A16320">
        <v>7293</v>
      </c>
      <c r="C16320" s="15" t="s">
        <v>33463</v>
      </c>
      <c r="D16320" s="15" t="s">
        <v>33464</v>
      </c>
      <c r="E16320">
        <v>400</v>
      </c>
      <c r="F16320">
        <v>479</v>
      </c>
      <c r="H16320">
        <v>2</v>
      </c>
      <c r="K16320" s="16">
        <f t="shared" si="830"/>
        <v>448</v>
      </c>
      <c r="L16320" s="16">
        <f t="shared" si="831"/>
        <v>471.57894736842104</v>
      </c>
      <c r="M16320" s="16">
        <f t="shared" si="832"/>
        <v>535.88516746411483</v>
      </c>
      <c r="N16320" t="e">
        <f>INDEX(XML!$A$2:$R$782,MATCH(C16320,XML!$D$2:$D$737,0),2)</f>
        <v>#N/A</v>
      </c>
    </row>
    <row r="16321" spans="1:14" ht="15.75" x14ac:dyDescent="0.25">
      <c r="A16321" s="184" t="s">
        <v>11608</v>
      </c>
      <c r="B16321" s="184"/>
      <c r="C16321" s="185"/>
      <c r="D16321" s="185"/>
      <c r="E16321" s="184"/>
      <c r="F16321" s="184"/>
      <c r="G16321" s="184"/>
      <c r="H16321" s="184"/>
      <c r="I16321" s="184"/>
      <c r="J16321" s="184"/>
      <c r="K16321" s="16">
        <f t="shared" si="830"/>
        <v>0</v>
      </c>
      <c r="L16321" s="16">
        <f t="shared" si="831"/>
        <v>0</v>
      </c>
      <c r="M16321" s="16">
        <f t="shared" si="832"/>
        <v>0</v>
      </c>
      <c r="N16321" t="e">
        <f>INDEX(XML!$A$2:$R$782,MATCH(C16321,XML!$D$2:$D$737,0),2)</f>
        <v>#N/A</v>
      </c>
    </row>
    <row r="16322" spans="1:14" ht="112.5" x14ac:dyDescent="0.2">
      <c r="A16322">
        <v>5268</v>
      </c>
      <c r="C16322" s="15" t="s">
        <v>11609</v>
      </c>
      <c r="D16322" s="15" t="s">
        <v>20772</v>
      </c>
      <c r="E16322">
        <v>278</v>
      </c>
      <c r="F16322">
        <v>320</v>
      </c>
      <c r="H16322" t="s">
        <v>969</v>
      </c>
      <c r="K16322" s="16">
        <f t="shared" si="830"/>
        <v>311.36</v>
      </c>
      <c r="L16322" s="16">
        <f t="shared" si="831"/>
        <v>327.74736842105261</v>
      </c>
      <c r="M16322" s="16">
        <f t="shared" si="832"/>
        <v>372.44019138755976</v>
      </c>
      <c r="N16322" t="e">
        <f>INDEX(XML!$A$2:$R$782,MATCH(C16322,XML!$D$2:$D$737,0),2)</f>
        <v>#N/A</v>
      </c>
    </row>
    <row r="16323" spans="1:14" ht="78.75" x14ac:dyDescent="0.2">
      <c r="A16323">
        <v>5289</v>
      </c>
      <c r="B16323" t="s">
        <v>11610</v>
      </c>
      <c r="C16323" s="15" t="s">
        <v>11611</v>
      </c>
      <c r="D16323" s="15" t="s">
        <v>20773</v>
      </c>
      <c r="E16323">
        <v>300</v>
      </c>
      <c r="F16323">
        <v>345</v>
      </c>
      <c r="H16323" t="s">
        <v>766</v>
      </c>
      <c r="K16323" s="16">
        <f t="shared" si="830"/>
        <v>336</v>
      </c>
      <c r="L16323" s="16">
        <f t="shared" si="831"/>
        <v>353.68421052631578</v>
      </c>
      <c r="M16323" s="16">
        <f t="shared" si="832"/>
        <v>401.91387559808612</v>
      </c>
      <c r="N16323" t="e">
        <f>INDEX(XML!$A$2:$R$782,MATCH(C16323,XML!$D$2:$D$737,0),2)</f>
        <v>#N/A</v>
      </c>
    </row>
    <row r="16324" spans="1:14" ht="15.75" x14ac:dyDescent="0.25">
      <c r="A16324" s="184" t="s">
        <v>43481</v>
      </c>
      <c r="B16324" s="184"/>
      <c r="C16324" s="185"/>
      <c r="D16324" s="185"/>
      <c r="E16324" s="184"/>
      <c r="F16324" s="184"/>
      <c r="G16324" s="184"/>
      <c r="H16324" s="184"/>
      <c r="I16324" s="184"/>
      <c r="J16324" s="184"/>
      <c r="K16324" s="16">
        <f t="shared" si="830"/>
        <v>0</v>
      </c>
      <c r="L16324" s="16">
        <f t="shared" si="831"/>
        <v>0</v>
      </c>
      <c r="M16324" s="16">
        <f t="shared" si="832"/>
        <v>0</v>
      </c>
      <c r="N16324" t="e">
        <f>INDEX(XML!$A$2:$R$782,MATCH(C16324,XML!$D$2:$D$737,0),2)</f>
        <v>#N/A</v>
      </c>
    </row>
    <row r="16325" spans="1:14" ht="56.25" x14ac:dyDescent="0.2">
      <c r="A16325">
        <v>82119</v>
      </c>
      <c r="B16325" t="s">
        <v>43482</v>
      </c>
      <c r="C16325" s="15" t="s">
        <v>43483</v>
      </c>
      <c r="D16325" s="15" t="s">
        <v>43484</v>
      </c>
      <c r="E16325">
        <v>6654</v>
      </c>
      <c r="F16325">
        <v>7557</v>
      </c>
      <c r="H16325">
        <v>1</v>
      </c>
      <c r="K16325" s="16">
        <f t="shared" si="830"/>
        <v>7452.48</v>
      </c>
      <c r="L16325" s="16">
        <f t="shared" si="831"/>
        <v>7844.7157894736838</v>
      </c>
      <c r="M16325" s="16">
        <f t="shared" si="832"/>
        <v>8914.4497607655503</v>
      </c>
      <c r="N16325" t="e">
        <f>INDEX(XML!$A$2:$R$782,MATCH(C16325,XML!$D$2:$D$737,0),2)</f>
        <v>#N/A</v>
      </c>
    </row>
    <row r="16326" spans="1:14" ht="15.75" x14ac:dyDescent="0.25">
      <c r="A16326" s="184" t="s">
        <v>11612</v>
      </c>
      <c r="B16326" s="184"/>
      <c r="C16326" s="185"/>
      <c r="D16326" s="185"/>
      <c r="E16326" s="184"/>
      <c r="F16326" s="184"/>
      <c r="G16326" s="184"/>
      <c r="H16326" s="184"/>
      <c r="I16326" s="184"/>
      <c r="J16326" s="184"/>
      <c r="K16326" s="16">
        <f t="shared" si="830"/>
        <v>0</v>
      </c>
      <c r="L16326" s="16">
        <f t="shared" si="831"/>
        <v>0</v>
      </c>
      <c r="M16326" s="16">
        <f t="shared" si="832"/>
        <v>0</v>
      </c>
      <c r="N16326" t="e">
        <f>INDEX(XML!$A$2:$R$782,MATCH(C16326,XML!$D$2:$D$737,0),2)</f>
        <v>#N/A</v>
      </c>
    </row>
    <row r="16327" spans="1:14" ht="56.25" x14ac:dyDescent="0.2">
      <c r="A16327">
        <v>9576</v>
      </c>
      <c r="B16327" t="s">
        <v>11613</v>
      </c>
      <c r="C16327" s="15" t="s">
        <v>11614</v>
      </c>
      <c r="D16327" s="15" t="s">
        <v>11615</v>
      </c>
      <c r="E16327">
        <v>278</v>
      </c>
      <c r="F16327">
        <v>320</v>
      </c>
      <c r="H16327">
        <v>35</v>
      </c>
      <c r="K16327" s="16">
        <f t="shared" si="830"/>
        <v>311.36</v>
      </c>
      <c r="L16327" s="16">
        <f t="shared" si="831"/>
        <v>327.74736842105261</v>
      </c>
      <c r="M16327" s="16">
        <f t="shared" si="832"/>
        <v>372.44019138755976</v>
      </c>
      <c r="N16327" t="e">
        <f>INDEX(XML!$A$2:$R$782,MATCH(C16327,XML!$D$2:$D$737,0),2)</f>
        <v>#N/A</v>
      </c>
    </row>
    <row r="16328" spans="1:14" ht="15.75" x14ac:dyDescent="0.25">
      <c r="A16328" s="184" t="s">
        <v>43485</v>
      </c>
      <c r="B16328" s="184"/>
      <c r="C16328" s="185"/>
      <c r="D16328" s="185"/>
      <c r="E16328" s="184"/>
      <c r="F16328" s="184"/>
      <c r="G16328" s="184"/>
      <c r="H16328" s="184"/>
      <c r="I16328" s="184"/>
      <c r="J16328" s="184"/>
      <c r="K16328" s="16">
        <f t="shared" si="830"/>
        <v>0</v>
      </c>
      <c r="L16328" s="16">
        <f t="shared" si="831"/>
        <v>0</v>
      </c>
      <c r="M16328" s="16">
        <f t="shared" si="832"/>
        <v>0</v>
      </c>
      <c r="N16328" t="e">
        <f>INDEX(XML!$A$2:$R$782,MATCH(C16328,XML!$D$2:$D$737,0),2)</f>
        <v>#N/A</v>
      </c>
    </row>
    <row r="16329" spans="1:14" ht="45" x14ac:dyDescent="0.2">
      <c r="A16329">
        <v>82141</v>
      </c>
      <c r="B16329" t="s">
        <v>43486</v>
      </c>
      <c r="C16329" s="15" t="s">
        <v>43487</v>
      </c>
      <c r="D16329" s="15" t="s">
        <v>43488</v>
      </c>
      <c r="E16329">
        <v>10552</v>
      </c>
      <c r="F16329">
        <v>11983</v>
      </c>
      <c r="H16329">
        <v>1</v>
      </c>
      <c r="K16329" s="16">
        <f t="shared" si="830"/>
        <v>11818.24</v>
      </c>
      <c r="L16329" s="16">
        <f t="shared" si="831"/>
        <v>12440.252631578947</v>
      </c>
      <c r="M16329" s="16">
        <f t="shared" si="832"/>
        <v>14136.650717703351</v>
      </c>
      <c r="N16329" t="e">
        <f>INDEX(XML!$A$2:$R$782,MATCH(C16329,XML!$D$2:$D$737,0),2)</f>
        <v>#N/A</v>
      </c>
    </row>
    <row r="16330" spans="1:14" ht="15.75" x14ac:dyDescent="0.25">
      <c r="A16330" s="184" t="s">
        <v>11616</v>
      </c>
      <c r="B16330" s="184"/>
      <c r="C16330" s="185"/>
      <c r="D16330" s="185"/>
      <c r="E16330" s="184"/>
      <c r="F16330" s="184"/>
      <c r="G16330" s="184"/>
      <c r="H16330" s="184"/>
      <c r="I16330" s="184"/>
      <c r="J16330" s="184"/>
      <c r="K16330" s="16">
        <f t="shared" si="830"/>
        <v>0</v>
      </c>
      <c r="L16330" s="16">
        <f t="shared" si="831"/>
        <v>0</v>
      </c>
      <c r="M16330" s="16">
        <f t="shared" si="832"/>
        <v>0</v>
      </c>
      <c r="N16330" t="e">
        <f>INDEX(XML!$A$2:$R$782,MATCH(C16330,XML!$D$2:$D$737,0),2)</f>
        <v>#N/A</v>
      </c>
    </row>
    <row r="16331" spans="1:14" ht="45" x14ac:dyDescent="0.2">
      <c r="A16331">
        <v>35653</v>
      </c>
      <c r="B16331" t="s">
        <v>11620</v>
      </c>
      <c r="C16331" s="15" t="s">
        <v>11621</v>
      </c>
      <c r="D16331" s="15" t="s">
        <v>11622</v>
      </c>
      <c r="E16331">
        <v>129</v>
      </c>
      <c r="F16331">
        <v>149</v>
      </c>
      <c r="H16331">
        <v>172</v>
      </c>
      <c r="K16331" s="16">
        <f t="shared" si="830"/>
        <v>144.47999999999999</v>
      </c>
      <c r="L16331" s="16">
        <f t="shared" si="831"/>
        <v>152.08421052631576</v>
      </c>
      <c r="M16331" s="16">
        <f t="shared" si="832"/>
        <v>172.822966507177</v>
      </c>
      <c r="N16331" t="e">
        <f>INDEX(XML!$A$2:$R$782,MATCH(C16331,XML!$D$2:$D$737,0),2)</f>
        <v>#N/A</v>
      </c>
    </row>
    <row r="16332" spans="1:14" ht="33.75" x14ac:dyDescent="0.2">
      <c r="A16332">
        <v>35654</v>
      </c>
      <c r="B16332" t="s">
        <v>11623</v>
      </c>
      <c r="C16332" s="15" t="s">
        <v>11624</v>
      </c>
      <c r="D16332" s="15" t="s">
        <v>11625</v>
      </c>
      <c r="E16332">
        <v>106</v>
      </c>
      <c r="F16332">
        <v>122</v>
      </c>
      <c r="H16332">
        <v>101</v>
      </c>
      <c r="K16332" s="16">
        <f t="shared" si="830"/>
        <v>118.72</v>
      </c>
      <c r="L16332" s="16">
        <f t="shared" si="831"/>
        <v>124.96842105263158</v>
      </c>
      <c r="M16332" s="16">
        <f t="shared" si="832"/>
        <v>142.00956937799043</v>
      </c>
      <c r="N16332" t="e">
        <f>INDEX(XML!$A$2:$R$782,MATCH(C16332,XML!$D$2:$D$737,0),2)</f>
        <v>#N/A</v>
      </c>
    </row>
    <row r="16333" spans="1:14" ht="33.75" x14ac:dyDescent="0.2">
      <c r="A16333">
        <v>35655</v>
      </c>
      <c r="B16333" t="s">
        <v>11626</v>
      </c>
      <c r="C16333" s="15" t="s">
        <v>11627</v>
      </c>
      <c r="D16333" s="15" t="s">
        <v>11628</v>
      </c>
      <c r="E16333">
        <v>228</v>
      </c>
      <c r="F16333">
        <v>262</v>
      </c>
      <c r="H16333">
        <v>34</v>
      </c>
      <c r="K16333" s="16">
        <f t="shared" si="830"/>
        <v>255.36</v>
      </c>
      <c r="L16333" s="16">
        <f t="shared" si="831"/>
        <v>268.8</v>
      </c>
      <c r="M16333" s="16">
        <f t="shared" si="832"/>
        <v>305.45454545454544</v>
      </c>
      <c r="N16333" t="e">
        <f>INDEX(XML!$A$2:$R$782,MATCH(C16333,XML!$D$2:$D$737,0),2)</f>
        <v>#N/A</v>
      </c>
    </row>
    <row r="16334" spans="1:14" ht="78.75" x14ac:dyDescent="0.2">
      <c r="A16334">
        <v>5611</v>
      </c>
      <c r="B16334" t="s">
        <v>11617</v>
      </c>
      <c r="C16334" s="15" t="s">
        <v>11618</v>
      </c>
      <c r="D16334" s="15" t="s">
        <v>11619</v>
      </c>
      <c r="E16334">
        <v>125</v>
      </c>
      <c r="F16334">
        <v>151</v>
      </c>
      <c r="H16334" t="s">
        <v>766</v>
      </c>
      <c r="K16334" s="16">
        <f t="shared" si="830"/>
        <v>140</v>
      </c>
      <c r="L16334" s="16">
        <f t="shared" si="831"/>
        <v>147.36842105263159</v>
      </c>
      <c r="M16334" s="16">
        <f t="shared" si="832"/>
        <v>167.4641148325359</v>
      </c>
      <c r="N16334" t="e">
        <f>INDEX(XML!$A$2:$R$782,MATCH(C16334,XML!$D$2:$D$737,0),2)</f>
        <v>#N/A</v>
      </c>
    </row>
    <row r="16335" spans="1:14" ht="15.75" x14ac:dyDescent="0.25">
      <c r="A16335" s="184" t="s">
        <v>11629</v>
      </c>
      <c r="B16335" s="184"/>
      <c r="C16335" s="185"/>
      <c r="D16335" s="185"/>
      <c r="E16335" s="184"/>
      <c r="F16335" s="184"/>
      <c r="G16335" s="184"/>
      <c r="H16335" s="184"/>
      <c r="I16335" s="184"/>
      <c r="J16335" s="184"/>
      <c r="K16335" s="16">
        <f t="shared" si="830"/>
        <v>0</v>
      </c>
      <c r="L16335" s="16">
        <f t="shared" si="831"/>
        <v>0</v>
      </c>
      <c r="M16335" s="16">
        <f t="shared" si="832"/>
        <v>0</v>
      </c>
      <c r="N16335" t="e">
        <f>INDEX(XML!$A$2:$R$782,MATCH(C16335,XML!$D$2:$D$737,0),2)</f>
        <v>#N/A</v>
      </c>
    </row>
    <row r="16336" spans="1:14" ht="67.5" x14ac:dyDescent="0.2">
      <c r="A16336">
        <v>5332</v>
      </c>
      <c r="B16336" t="s">
        <v>11588</v>
      </c>
      <c r="C16336" s="15" t="s">
        <v>11633</v>
      </c>
      <c r="D16336" s="15" t="s">
        <v>11634</v>
      </c>
      <c r="E16336">
        <v>142</v>
      </c>
      <c r="F16336">
        <v>163</v>
      </c>
      <c r="H16336" t="s">
        <v>747</v>
      </c>
      <c r="K16336" s="16">
        <f t="shared" si="830"/>
        <v>159.04</v>
      </c>
      <c r="L16336" s="16">
        <f t="shared" si="831"/>
        <v>167.41052631578947</v>
      </c>
      <c r="M16336" s="16">
        <f t="shared" si="832"/>
        <v>190.23923444976074</v>
      </c>
      <c r="N16336" t="e">
        <f>INDEX(XML!$A$2:$R$782,MATCH(C16336,XML!$D$2:$D$737,0),2)</f>
        <v>#N/A</v>
      </c>
    </row>
    <row r="16337" spans="1:14" ht="78.75" x14ac:dyDescent="0.2">
      <c r="A16337">
        <v>9581</v>
      </c>
      <c r="B16337" t="s">
        <v>11630</v>
      </c>
      <c r="C16337" s="15" t="s">
        <v>11631</v>
      </c>
      <c r="D16337" s="15" t="s">
        <v>11632</v>
      </c>
      <c r="E16337">
        <v>127</v>
      </c>
      <c r="F16337">
        <v>147</v>
      </c>
      <c r="H16337" t="s">
        <v>747</v>
      </c>
      <c r="K16337" s="16">
        <f t="shared" ref="K16337:K16374" si="833">IF(E16337&gt;49999,E16337+E16337*0.07,IF(E16337&lt;=49999,E16337+E16337*0.12))</f>
        <v>142.24</v>
      </c>
      <c r="L16337" s="16">
        <f t="shared" ref="L16337:L16374" si="834">K16337*100/95</f>
        <v>149.72631578947369</v>
      </c>
      <c r="M16337" s="16">
        <f t="shared" ref="M16337:M16374" si="835">IF(COUNTIF(C16337,"*Dahua*"),F16337-10,L16337*100/88)</f>
        <v>170.14354066985646</v>
      </c>
      <c r="N16337" t="e">
        <f>INDEX(XML!$A$2:$R$782,MATCH(C16337,XML!$D$2:$D$737,0),2)</f>
        <v>#N/A</v>
      </c>
    </row>
    <row r="16338" spans="1:14" ht="15.75" x14ac:dyDescent="0.25">
      <c r="A16338" s="184" t="s">
        <v>11635</v>
      </c>
      <c r="B16338" s="184"/>
      <c r="C16338" s="185"/>
      <c r="D16338" s="185"/>
      <c r="E16338" s="184"/>
      <c r="F16338" s="184"/>
      <c r="G16338" s="184"/>
      <c r="H16338" s="184"/>
      <c r="I16338" s="184"/>
      <c r="J16338" s="184"/>
      <c r="K16338" s="16">
        <f t="shared" si="833"/>
        <v>0</v>
      </c>
      <c r="L16338" s="16">
        <f t="shared" si="834"/>
        <v>0</v>
      </c>
      <c r="M16338" s="16">
        <f t="shared" si="835"/>
        <v>0</v>
      </c>
      <c r="N16338" t="e">
        <f>INDEX(XML!$A$2:$R$782,MATCH(C16338,XML!$D$2:$D$737,0),2)</f>
        <v>#N/A</v>
      </c>
    </row>
    <row r="16339" spans="1:14" ht="45" x14ac:dyDescent="0.2">
      <c r="A16339">
        <v>19113</v>
      </c>
      <c r="B16339" t="s">
        <v>11636</v>
      </c>
      <c r="C16339" s="15" t="s">
        <v>11637</v>
      </c>
      <c r="D16339" s="15" t="s">
        <v>11638</v>
      </c>
      <c r="E16339">
        <v>187</v>
      </c>
      <c r="F16339">
        <v>215</v>
      </c>
      <c r="H16339">
        <v>53</v>
      </c>
      <c r="K16339" s="16">
        <f t="shared" si="833"/>
        <v>209.44</v>
      </c>
      <c r="L16339" s="16">
        <f t="shared" si="834"/>
        <v>220.46315789473684</v>
      </c>
      <c r="M16339" s="16">
        <f t="shared" si="835"/>
        <v>250.52631578947367</v>
      </c>
      <c r="N16339" t="e">
        <f>INDEX(XML!$A$2:$R$782,MATCH(C16339,XML!$D$2:$D$737,0),2)</f>
        <v>#N/A</v>
      </c>
    </row>
    <row r="16340" spans="1:14" ht="15.75" x14ac:dyDescent="0.25">
      <c r="A16340" s="184" t="s">
        <v>11639</v>
      </c>
      <c r="B16340" s="184"/>
      <c r="C16340" s="185"/>
      <c r="D16340" s="185"/>
      <c r="E16340" s="184"/>
      <c r="F16340" s="184"/>
      <c r="G16340" s="184"/>
      <c r="H16340" s="184"/>
      <c r="I16340" s="184"/>
      <c r="J16340" s="184"/>
      <c r="K16340" s="16">
        <f t="shared" si="833"/>
        <v>0</v>
      </c>
      <c r="L16340" s="16">
        <f t="shared" si="834"/>
        <v>0</v>
      </c>
      <c r="M16340" s="16">
        <f t="shared" si="835"/>
        <v>0</v>
      </c>
      <c r="N16340" t="e">
        <f>INDEX(XML!$A$2:$R$782,MATCH(C16340,XML!$D$2:$D$737,0),2)</f>
        <v>#N/A</v>
      </c>
    </row>
    <row r="16341" spans="1:14" ht="56.25" x14ac:dyDescent="0.2">
      <c r="A16341">
        <v>9583</v>
      </c>
      <c r="B16341" t="s">
        <v>11640</v>
      </c>
      <c r="C16341" s="15" t="s">
        <v>11641</v>
      </c>
      <c r="D16341" s="15" t="s">
        <v>11642</v>
      </c>
      <c r="E16341">
        <v>126</v>
      </c>
      <c r="F16341">
        <v>145</v>
      </c>
      <c r="H16341">
        <v>190</v>
      </c>
      <c r="K16341" s="16">
        <f t="shared" si="833"/>
        <v>141.12</v>
      </c>
      <c r="L16341" s="16">
        <f t="shared" si="834"/>
        <v>148.54736842105262</v>
      </c>
      <c r="M16341" s="16">
        <f t="shared" si="835"/>
        <v>168.80382775119617</v>
      </c>
      <c r="N16341" t="e">
        <f>INDEX(XML!$A$2:$R$782,MATCH(C16341,XML!$D$2:$D$737,0),2)</f>
        <v>#N/A</v>
      </c>
    </row>
    <row r="16342" spans="1:14" ht="15.75" x14ac:dyDescent="0.25">
      <c r="A16342" s="184" t="s">
        <v>40866</v>
      </c>
      <c r="B16342" s="184"/>
      <c r="C16342" s="185"/>
      <c r="D16342" s="185"/>
      <c r="E16342" s="184"/>
      <c r="F16342" s="184"/>
      <c r="G16342" s="184"/>
      <c r="H16342" s="184"/>
      <c r="I16342" s="184"/>
      <c r="J16342" s="184"/>
      <c r="K16342" s="16">
        <f t="shared" si="833"/>
        <v>0</v>
      </c>
      <c r="L16342" s="16">
        <f t="shared" si="834"/>
        <v>0</v>
      </c>
      <c r="M16342" s="16">
        <f t="shared" si="835"/>
        <v>0</v>
      </c>
      <c r="N16342" t="e">
        <f>INDEX(XML!$A$2:$R$782,MATCH(C16342,XML!$D$2:$D$737,0),2)</f>
        <v>#N/A</v>
      </c>
    </row>
    <row r="16343" spans="1:14" ht="67.5" x14ac:dyDescent="0.2">
      <c r="A16343">
        <v>81199</v>
      </c>
      <c r="B16343" t="s">
        <v>40870</v>
      </c>
      <c r="C16343" s="15" t="s">
        <v>40871</v>
      </c>
      <c r="D16343" s="15" t="s">
        <v>40872</v>
      </c>
      <c r="E16343">
        <v>4234</v>
      </c>
      <c r="F16343">
        <v>4808</v>
      </c>
      <c r="H16343">
        <v>1</v>
      </c>
      <c r="K16343" s="16">
        <f t="shared" si="833"/>
        <v>4742.08</v>
      </c>
      <c r="L16343" s="16">
        <f t="shared" si="834"/>
        <v>4991.6631578947372</v>
      </c>
      <c r="M16343" s="16">
        <f t="shared" si="835"/>
        <v>5672.3444976076562</v>
      </c>
      <c r="N16343" t="e">
        <f>INDEX(XML!$A$2:$R$782,MATCH(C16343,XML!$D$2:$D$737,0),2)</f>
        <v>#N/A</v>
      </c>
    </row>
    <row r="16344" spans="1:14" ht="33.75" x14ac:dyDescent="0.2">
      <c r="A16344">
        <v>81204</v>
      </c>
      <c r="B16344" t="s">
        <v>40873</v>
      </c>
      <c r="C16344" s="15" t="s">
        <v>40874</v>
      </c>
      <c r="D16344" s="15" t="s">
        <v>40875</v>
      </c>
      <c r="E16344">
        <v>2661</v>
      </c>
      <c r="F16344">
        <v>3022</v>
      </c>
      <c r="H16344">
        <v>2</v>
      </c>
      <c r="K16344" s="16">
        <f t="shared" si="833"/>
        <v>2980.32</v>
      </c>
      <c r="L16344" s="16">
        <f t="shared" si="834"/>
        <v>3137.1789473684212</v>
      </c>
      <c r="M16344" s="16">
        <f t="shared" si="835"/>
        <v>3564.9760765550241</v>
      </c>
      <c r="N16344" t="e">
        <f>INDEX(XML!$A$2:$R$782,MATCH(C16344,XML!$D$2:$D$737,0),2)</f>
        <v>#N/A</v>
      </c>
    </row>
    <row r="16345" spans="1:14" ht="78.75" x14ac:dyDescent="0.2">
      <c r="A16345">
        <v>81107</v>
      </c>
      <c r="B16345" t="s">
        <v>40867</v>
      </c>
      <c r="C16345" s="15" t="s">
        <v>40868</v>
      </c>
      <c r="D16345" s="15" t="s">
        <v>40869</v>
      </c>
      <c r="E16345">
        <v>4754</v>
      </c>
      <c r="F16345">
        <v>5399</v>
      </c>
      <c r="H16345">
        <v>1</v>
      </c>
      <c r="K16345" s="16">
        <f t="shared" si="833"/>
        <v>5324.48</v>
      </c>
      <c r="L16345" s="16">
        <f t="shared" si="834"/>
        <v>5604.7157894736838</v>
      </c>
      <c r="M16345" s="16">
        <f t="shared" si="835"/>
        <v>6368.9952153110053</v>
      </c>
      <c r="N16345" t="e">
        <f>INDEX(XML!$A$2:$R$782,MATCH(C16345,XML!$D$2:$D$737,0),2)</f>
        <v>#N/A</v>
      </c>
    </row>
    <row r="16346" spans="1:14" ht="15.75" x14ac:dyDescent="0.25">
      <c r="A16346" s="184" t="s">
        <v>36517</v>
      </c>
      <c r="B16346" s="184"/>
      <c r="C16346" s="185"/>
      <c r="D16346" s="185"/>
      <c r="E16346" s="184"/>
      <c r="F16346" s="184"/>
      <c r="G16346" s="184"/>
      <c r="H16346" s="184"/>
      <c r="I16346" s="184"/>
      <c r="J16346" s="184"/>
      <c r="K16346" s="16">
        <f t="shared" si="833"/>
        <v>0</v>
      </c>
      <c r="L16346" s="16">
        <f t="shared" si="834"/>
        <v>0</v>
      </c>
      <c r="M16346" s="16">
        <f t="shared" si="835"/>
        <v>0</v>
      </c>
      <c r="N16346" t="e">
        <f>INDEX(XML!$A$2:$R$782,MATCH(C16346,XML!$D$2:$D$737,0),2)</f>
        <v>#N/A</v>
      </c>
    </row>
    <row r="16347" spans="1:14" ht="67.5" x14ac:dyDescent="0.2">
      <c r="A16347">
        <v>81188</v>
      </c>
      <c r="B16347" t="s">
        <v>40876</v>
      </c>
      <c r="C16347" s="15" t="s">
        <v>40877</v>
      </c>
      <c r="D16347" s="15" t="s">
        <v>40878</v>
      </c>
      <c r="E16347">
        <v>3368</v>
      </c>
      <c r="F16347">
        <v>3825</v>
      </c>
      <c r="H16347">
        <v>1</v>
      </c>
      <c r="K16347" s="16">
        <f t="shared" si="833"/>
        <v>3772.16</v>
      </c>
      <c r="L16347" s="16">
        <f t="shared" si="834"/>
        <v>3970.6947368421052</v>
      </c>
      <c r="M16347" s="16">
        <f t="shared" si="835"/>
        <v>4512.1531100478469</v>
      </c>
      <c r="N16347" t="e">
        <f>INDEX(XML!$A$2:$R$782,MATCH(C16347,XML!$D$2:$D$737,0),2)</f>
        <v>#N/A</v>
      </c>
    </row>
    <row r="16348" spans="1:14" ht="67.5" x14ac:dyDescent="0.2">
      <c r="A16348">
        <v>81200</v>
      </c>
      <c r="B16348" t="s">
        <v>40879</v>
      </c>
      <c r="C16348" s="15" t="s">
        <v>40880</v>
      </c>
      <c r="D16348" s="15" t="s">
        <v>40881</v>
      </c>
      <c r="E16348">
        <v>6265</v>
      </c>
      <c r="F16348">
        <v>7115</v>
      </c>
      <c r="H16348">
        <v>1</v>
      </c>
      <c r="K16348" s="16">
        <f t="shared" si="833"/>
        <v>7016.8</v>
      </c>
      <c r="L16348" s="16">
        <f t="shared" si="834"/>
        <v>7386.105263157895</v>
      </c>
      <c r="M16348" s="16">
        <f t="shared" si="835"/>
        <v>8393.3014354067</v>
      </c>
      <c r="N16348" t="e">
        <f>INDEX(XML!$A$2:$R$782,MATCH(C16348,XML!$D$2:$D$737,0),2)</f>
        <v>#N/A</v>
      </c>
    </row>
    <row r="16349" spans="1:14" ht="67.5" x14ac:dyDescent="0.2">
      <c r="A16349">
        <v>81202</v>
      </c>
      <c r="B16349" t="s">
        <v>40882</v>
      </c>
      <c r="C16349" s="15" t="s">
        <v>40883</v>
      </c>
      <c r="D16349" s="15" t="s">
        <v>40884</v>
      </c>
      <c r="E16349">
        <v>1694</v>
      </c>
      <c r="F16349">
        <v>1924</v>
      </c>
      <c r="H16349">
        <v>1</v>
      </c>
      <c r="K16349" s="16">
        <f t="shared" si="833"/>
        <v>1897.28</v>
      </c>
      <c r="L16349" s="16">
        <f t="shared" si="834"/>
        <v>1997.1368421052632</v>
      </c>
      <c r="M16349" s="16">
        <f t="shared" si="835"/>
        <v>2269.4736842105262</v>
      </c>
      <c r="N16349" t="e">
        <f>INDEX(XML!$A$2:$R$782,MATCH(C16349,XML!$D$2:$D$737,0),2)</f>
        <v>#N/A</v>
      </c>
    </row>
    <row r="16350" spans="1:14" ht="56.25" x14ac:dyDescent="0.2">
      <c r="A16350">
        <v>76830</v>
      </c>
      <c r="B16350" t="s">
        <v>36518</v>
      </c>
      <c r="C16350" s="15" t="s">
        <v>36519</v>
      </c>
      <c r="D16350" s="15" t="s">
        <v>36520</v>
      </c>
      <c r="E16350">
        <v>3305</v>
      </c>
      <c r="F16350">
        <v>3753</v>
      </c>
      <c r="H16350">
        <v>1</v>
      </c>
      <c r="K16350" s="16">
        <f t="shared" si="833"/>
        <v>3701.6</v>
      </c>
      <c r="L16350" s="16">
        <f t="shared" si="834"/>
        <v>3896.4210526315787</v>
      </c>
      <c r="M16350" s="16">
        <f t="shared" si="835"/>
        <v>4427.7511961722485</v>
      </c>
      <c r="N16350" t="e">
        <f>INDEX(XML!$A$2:$R$782,MATCH(C16350,XML!$D$2:$D$737,0),2)</f>
        <v>#N/A</v>
      </c>
    </row>
    <row r="16351" spans="1:14" ht="15.75" x14ac:dyDescent="0.25">
      <c r="A16351" s="184" t="s">
        <v>11643</v>
      </c>
      <c r="B16351" s="184"/>
      <c r="C16351" s="185"/>
      <c r="D16351" s="185"/>
      <c r="E16351" s="184"/>
      <c r="F16351" s="184"/>
      <c r="G16351" s="184"/>
      <c r="H16351" s="184"/>
      <c r="I16351" s="184"/>
      <c r="J16351" s="184"/>
      <c r="K16351" s="16">
        <f t="shared" si="833"/>
        <v>0</v>
      </c>
      <c r="L16351" s="16">
        <f t="shared" si="834"/>
        <v>0</v>
      </c>
      <c r="M16351" s="16">
        <f t="shared" si="835"/>
        <v>0</v>
      </c>
      <c r="N16351" t="e">
        <f>INDEX(XML!$A$2:$R$782,MATCH(C16351,XML!$D$2:$D$737,0),2)</f>
        <v>#N/A</v>
      </c>
    </row>
    <row r="16352" spans="1:14" ht="67.5" x14ac:dyDescent="0.2">
      <c r="A16352">
        <v>76994</v>
      </c>
      <c r="B16352" t="s">
        <v>36521</v>
      </c>
      <c r="C16352" s="15" t="s">
        <v>36522</v>
      </c>
      <c r="D16352" s="15" t="s">
        <v>36523</v>
      </c>
      <c r="E16352">
        <v>1170</v>
      </c>
      <c r="F16352">
        <v>1328</v>
      </c>
      <c r="H16352">
        <v>1</v>
      </c>
      <c r="K16352" s="16">
        <f t="shared" si="833"/>
        <v>1310.4000000000001</v>
      </c>
      <c r="L16352" s="16">
        <f t="shared" si="834"/>
        <v>1379.3684210526317</v>
      </c>
      <c r="M16352" s="16">
        <f t="shared" si="835"/>
        <v>1567.4641148325361</v>
      </c>
      <c r="N16352" t="e">
        <f>INDEX(XML!$A$2:$R$782,MATCH(C16352,XML!$D$2:$D$737,0),2)</f>
        <v>#N/A</v>
      </c>
    </row>
    <row r="16353" spans="1:14" ht="56.25" x14ac:dyDescent="0.2">
      <c r="A16353">
        <v>76995</v>
      </c>
      <c r="B16353" t="s">
        <v>36524</v>
      </c>
      <c r="C16353" s="15" t="s">
        <v>36525</v>
      </c>
      <c r="D16353" s="15" t="s">
        <v>36526</v>
      </c>
      <c r="E16353">
        <v>2652</v>
      </c>
      <c r="F16353">
        <v>3012</v>
      </c>
      <c r="H16353">
        <v>1</v>
      </c>
      <c r="K16353" s="16">
        <f t="shared" si="833"/>
        <v>2970.24</v>
      </c>
      <c r="L16353" s="16">
        <f t="shared" si="834"/>
        <v>3126.5684210526315</v>
      </c>
      <c r="M16353" s="16">
        <f t="shared" si="835"/>
        <v>3552.9186602870814</v>
      </c>
      <c r="N16353" t="e">
        <f>INDEX(XML!$A$2:$R$782,MATCH(C16353,XML!$D$2:$D$737,0),2)</f>
        <v>#N/A</v>
      </c>
    </row>
    <row r="16354" spans="1:14" ht="67.5" x14ac:dyDescent="0.2">
      <c r="A16354">
        <v>30672</v>
      </c>
      <c r="B16354" t="s">
        <v>11644</v>
      </c>
      <c r="C16354" s="15" t="s">
        <v>11645</v>
      </c>
      <c r="D16354" s="15" t="s">
        <v>11646</v>
      </c>
      <c r="E16354">
        <v>714</v>
      </c>
      <c r="F16354">
        <v>857</v>
      </c>
      <c r="H16354">
        <v>5</v>
      </c>
      <c r="K16354" s="16">
        <f t="shared" si="833"/>
        <v>799.68</v>
      </c>
      <c r="L16354" s="16">
        <f t="shared" si="834"/>
        <v>841.76842105263154</v>
      </c>
      <c r="M16354" s="16">
        <f t="shared" si="835"/>
        <v>956.55502392344499</v>
      </c>
      <c r="N16354" t="e">
        <f>INDEX(XML!$A$2:$R$782,MATCH(C16354,XML!$D$2:$D$737,0),2)</f>
        <v>#N/A</v>
      </c>
    </row>
    <row r="16355" spans="1:14" ht="67.5" x14ac:dyDescent="0.2">
      <c r="A16355">
        <v>30673</v>
      </c>
      <c r="B16355" t="s">
        <v>11647</v>
      </c>
      <c r="C16355" s="15" t="s">
        <v>11648</v>
      </c>
      <c r="D16355" s="15" t="s">
        <v>11649</v>
      </c>
      <c r="E16355">
        <v>714</v>
      </c>
      <c r="F16355">
        <v>857</v>
      </c>
      <c r="H16355">
        <v>5</v>
      </c>
      <c r="K16355" s="16">
        <f t="shared" si="833"/>
        <v>799.68</v>
      </c>
      <c r="L16355" s="16">
        <f t="shared" si="834"/>
        <v>841.76842105263154</v>
      </c>
      <c r="M16355" s="16">
        <f t="shared" si="835"/>
        <v>956.55502392344499</v>
      </c>
      <c r="N16355" t="e">
        <f>INDEX(XML!$A$2:$R$782,MATCH(C16355,XML!$D$2:$D$737,0),2)</f>
        <v>#N/A</v>
      </c>
    </row>
    <row r="16356" spans="1:14" ht="67.5" x14ac:dyDescent="0.2">
      <c r="A16356">
        <v>30674</v>
      </c>
      <c r="B16356" t="s">
        <v>11650</v>
      </c>
      <c r="C16356" s="15" t="s">
        <v>11651</v>
      </c>
      <c r="D16356" s="15" t="s">
        <v>11652</v>
      </c>
      <c r="E16356">
        <v>714</v>
      </c>
      <c r="F16356">
        <v>857</v>
      </c>
      <c r="H16356">
        <v>5</v>
      </c>
      <c r="K16356" s="16">
        <f t="shared" si="833"/>
        <v>799.68</v>
      </c>
      <c r="L16356" s="16">
        <f t="shared" si="834"/>
        <v>841.76842105263154</v>
      </c>
      <c r="M16356" s="16">
        <f t="shared" si="835"/>
        <v>956.55502392344499</v>
      </c>
      <c r="N16356" t="e">
        <f>INDEX(XML!$A$2:$R$782,MATCH(C16356,XML!$D$2:$D$737,0),2)</f>
        <v>#N/A</v>
      </c>
    </row>
    <row r="16357" spans="1:14" ht="67.5" x14ac:dyDescent="0.2">
      <c r="A16357">
        <v>30675</v>
      </c>
      <c r="B16357" t="s">
        <v>11653</v>
      </c>
      <c r="C16357" s="15" t="s">
        <v>11654</v>
      </c>
      <c r="D16357" s="15" t="s">
        <v>11655</v>
      </c>
      <c r="E16357">
        <v>714</v>
      </c>
      <c r="F16357">
        <v>857</v>
      </c>
      <c r="H16357">
        <v>5</v>
      </c>
      <c r="K16357" s="16">
        <f t="shared" si="833"/>
        <v>799.68</v>
      </c>
      <c r="L16357" s="16">
        <f t="shared" si="834"/>
        <v>841.76842105263154</v>
      </c>
      <c r="M16357" s="16">
        <f t="shared" si="835"/>
        <v>956.55502392344499</v>
      </c>
      <c r="N16357" t="e">
        <f>INDEX(XML!$A$2:$R$782,MATCH(C16357,XML!$D$2:$D$737,0),2)</f>
        <v>#N/A</v>
      </c>
    </row>
    <row r="16358" spans="1:14" ht="146.25" x14ac:dyDescent="0.2">
      <c r="A16358">
        <v>30676</v>
      </c>
      <c r="B16358" t="s">
        <v>11656</v>
      </c>
      <c r="C16358" s="15" t="s">
        <v>11657</v>
      </c>
      <c r="D16358" s="15" t="s">
        <v>11658</v>
      </c>
      <c r="E16358">
        <v>194</v>
      </c>
      <c r="F16358">
        <v>233</v>
      </c>
      <c r="H16358">
        <v>15</v>
      </c>
      <c r="K16358" s="16">
        <f t="shared" si="833"/>
        <v>217.28</v>
      </c>
      <c r="L16358" s="16">
        <f t="shared" si="834"/>
        <v>228.7157894736842</v>
      </c>
      <c r="M16358" s="16">
        <f t="shared" si="835"/>
        <v>259.90430622009569</v>
      </c>
      <c r="N16358" t="e">
        <f>INDEX(XML!$A$2:$R$782,MATCH(C16358,XML!$D$2:$D$737,0),2)</f>
        <v>#N/A</v>
      </c>
    </row>
    <row r="16359" spans="1:14" ht="146.25" x14ac:dyDescent="0.2">
      <c r="A16359">
        <v>30677</v>
      </c>
      <c r="B16359" t="s">
        <v>11659</v>
      </c>
      <c r="C16359" s="15" t="s">
        <v>11660</v>
      </c>
      <c r="D16359" s="15" t="s">
        <v>11661</v>
      </c>
      <c r="E16359">
        <v>194</v>
      </c>
      <c r="F16359">
        <v>233</v>
      </c>
      <c r="H16359">
        <v>14</v>
      </c>
      <c r="K16359" s="16">
        <f t="shared" si="833"/>
        <v>217.28</v>
      </c>
      <c r="L16359" s="16">
        <f t="shared" si="834"/>
        <v>228.7157894736842</v>
      </c>
      <c r="M16359" s="16">
        <f t="shared" si="835"/>
        <v>259.90430622009569</v>
      </c>
      <c r="N16359" t="e">
        <f>INDEX(XML!$A$2:$R$782,MATCH(C16359,XML!$D$2:$D$737,0),2)</f>
        <v>#N/A</v>
      </c>
    </row>
    <row r="16360" spans="1:14" ht="146.25" x14ac:dyDescent="0.2">
      <c r="A16360">
        <v>30678</v>
      </c>
      <c r="B16360" t="s">
        <v>11662</v>
      </c>
      <c r="C16360" s="15" t="s">
        <v>11663</v>
      </c>
      <c r="D16360" s="15" t="s">
        <v>11664</v>
      </c>
      <c r="E16360">
        <v>194</v>
      </c>
      <c r="F16360">
        <v>233</v>
      </c>
      <c r="H16360">
        <v>16</v>
      </c>
      <c r="K16360" s="16">
        <f t="shared" si="833"/>
        <v>217.28</v>
      </c>
      <c r="L16360" s="16">
        <f t="shared" si="834"/>
        <v>228.7157894736842</v>
      </c>
      <c r="M16360" s="16">
        <f t="shared" si="835"/>
        <v>259.90430622009569</v>
      </c>
      <c r="N16360" t="e">
        <f>INDEX(XML!$A$2:$R$782,MATCH(C16360,XML!$D$2:$D$737,0),2)</f>
        <v>#N/A</v>
      </c>
    </row>
    <row r="16361" spans="1:14" ht="146.25" x14ac:dyDescent="0.2">
      <c r="A16361">
        <v>30679</v>
      </c>
      <c r="B16361" t="s">
        <v>11665</v>
      </c>
      <c r="C16361" s="15" t="s">
        <v>11666</v>
      </c>
      <c r="D16361" s="15" t="s">
        <v>11667</v>
      </c>
      <c r="E16361">
        <v>194</v>
      </c>
      <c r="F16361">
        <v>233</v>
      </c>
      <c r="H16361">
        <v>15</v>
      </c>
      <c r="K16361" s="16">
        <f t="shared" si="833"/>
        <v>217.28</v>
      </c>
      <c r="L16361" s="16">
        <f t="shared" si="834"/>
        <v>228.7157894736842</v>
      </c>
      <c r="M16361" s="16">
        <f t="shared" si="835"/>
        <v>259.90430622009569</v>
      </c>
      <c r="N16361" t="e">
        <f>INDEX(XML!$A$2:$R$782,MATCH(C16361,XML!$D$2:$D$737,0),2)</f>
        <v>#N/A</v>
      </c>
    </row>
    <row r="16362" spans="1:14" ht="67.5" x14ac:dyDescent="0.2">
      <c r="A16362">
        <v>30686</v>
      </c>
      <c r="B16362" t="s">
        <v>11668</v>
      </c>
      <c r="C16362" s="15" t="s">
        <v>11669</v>
      </c>
      <c r="D16362" s="15" t="s">
        <v>11670</v>
      </c>
      <c r="E16362">
        <v>457</v>
      </c>
      <c r="F16362">
        <v>548</v>
      </c>
      <c r="H16362">
        <v>13</v>
      </c>
      <c r="K16362" s="16">
        <f t="shared" si="833"/>
        <v>511.84</v>
      </c>
      <c r="L16362" s="16">
        <f t="shared" si="834"/>
        <v>538.77894736842109</v>
      </c>
      <c r="M16362" s="16">
        <f t="shared" si="835"/>
        <v>612.2488038277512</v>
      </c>
      <c r="N16362" t="e">
        <f>INDEX(XML!$A$2:$R$782,MATCH(C16362,XML!$D$2:$D$737,0),2)</f>
        <v>#N/A</v>
      </c>
    </row>
    <row r="16363" spans="1:14" ht="67.5" x14ac:dyDescent="0.2">
      <c r="A16363">
        <v>30687</v>
      </c>
      <c r="B16363" t="s">
        <v>11671</v>
      </c>
      <c r="C16363" s="15" t="s">
        <v>11672</v>
      </c>
      <c r="D16363" s="15" t="s">
        <v>11673</v>
      </c>
      <c r="E16363">
        <v>525</v>
      </c>
      <c r="F16363">
        <v>630</v>
      </c>
      <c r="H16363">
        <v>3</v>
      </c>
      <c r="K16363" s="16">
        <f t="shared" si="833"/>
        <v>588</v>
      </c>
      <c r="L16363" s="16">
        <f t="shared" si="834"/>
        <v>618.9473684210526</v>
      </c>
      <c r="M16363" s="16">
        <f t="shared" si="835"/>
        <v>703.3492822966507</v>
      </c>
      <c r="N16363" t="e">
        <f>INDEX(XML!$A$2:$R$782,MATCH(C16363,XML!$D$2:$D$737,0),2)</f>
        <v>#N/A</v>
      </c>
    </row>
    <row r="16364" spans="1:14" ht="78.75" x14ac:dyDescent="0.2">
      <c r="A16364">
        <v>30683</v>
      </c>
      <c r="B16364" t="s">
        <v>20951</v>
      </c>
      <c r="C16364" s="15" t="s">
        <v>20952</v>
      </c>
      <c r="D16364" s="15" t="s">
        <v>20953</v>
      </c>
      <c r="E16364">
        <v>520</v>
      </c>
      <c r="F16364">
        <v>624</v>
      </c>
      <c r="H16364">
        <v>1</v>
      </c>
      <c r="K16364" s="16">
        <f t="shared" si="833"/>
        <v>582.4</v>
      </c>
      <c r="L16364" s="16">
        <f t="shared" si="834"/>
        <v>613.0526315789474</v>
      </c>
      <c r="M16364" s="16">
        <f t="shared" si="835"/>
        <v>696.6507177033493</v>
      </c>
      <c r="N16364" t="e">
        <f>INDEX(XML!$A$2:$R$782,MATCH(C16364,XML!$D$2:$D$737,0),2)</f>
        <v>#N/A</v>
      </c>
    </row>
    <row r="16365" spans="1:14" ht="67.5" x14ac:dyDescent="0.2">
      <c r="A16365">
        <v>30688</v>
      </c>
      <c r="B16365" t="s">
        <v>11674</v>
      </c>
      <c r="C16365" s="15" t="s">
        <v>11675</v>
      </c>
      <c r="D16365" s="15" t="s">
        <v>11676</v>
      </c>
      <c r="E16365">
        <v>150</v>
      </c>
      <c r="F16365">
        <v>165</v>
      </c>
      <c r="H16365">
        <v>3</v>
      </c>
      <c r="K16365" s="16">
        <f t="shared" si="833"/>
        <v>168</v>
      </c>
      <c r="L16365" s="16">
        <f t="shared" si="834"/>
        <v>176.84210526315789</v>
      </c>
      <c r="M16365" s="16">
        <f t="shared" si="835"/>
        <v>200.95693779904306</v>
      </c>
      <c r="N16365" t="e">
        <f>INDEX(XML!$A$2:$R$782,MATCH(C16365,XML!$D$2:$D$737,0),2)</f>
        <v>#N/A</v>
      </c>
    </row>
    <row r="16366" spans="1:14" ht="67.5" x14ac:dyDescent="0.2">
      <c r="A16366">
        <v>30689</v>
      </c>
      <c r="B16366" t="s">
        <v>11677</v>
      </c>
      <c r="C16366" s="15" t="s">
        <v>11678</v>
      </c>
      <c r="D16366" s="15" t="s">
        <v>11679</v>
      </c>
      <c r="E16366">
        <v>200</v>
      </c>
      <c r="F16366">
        <v>220</v>
      </c>
      <c r="H16366">
        <v>1</v>
      </c>
      <c r="K16366" s="16">
        <f t="shared" si="833"/>
        <v>224</v>
      </c>
      <c r="L16366" s="16">
        <f t="shared" si="834"/>
        <v>235.78947368421052</v>
      </c>
      <c r="M16366" s="16">
        <f t="shared" si="835"/>
        <v>267.94258373205741</v>
      </c>
      <c r="N16366" t="e">
        <f>INDEX(XML!$A$2:$R$782,MATCH(C16366,XML!$D$2:$D$737,0),2)</f>
        <v>#N/A</v>
      </c>
    </row>
    <row r="16367" spans="1:14" ht="15.75" x14ac:dyDescent="0.25">
      <c r="A16367" s="184" t="s">
        <v>11680</v>
      </c>
      <c r="B16367" s="184"/>
      <c r="C16367" s="185"/>
      <c r="D16367" s="185"/>
      <c r="E16367" s="184"/>
      <c r="F16367" s="184"/>
      <c r="G16367" s="184"/>
      <c r="H16367" s="184"/>
      <c r="I16367" s="184"/>
      <c r="J16367" s="184"/>
      <c r="K16367" s="16">
        <f t="shared" si="833"/>
        <v>0</v>
      </c>
      <c r="L16367" s="16">
        <f t="shared" si="834"/>
        <v>0</v>
      </c>
      <c r="M16367" s="16">
        <f t="shared" si="835"/>
        <v>0</v>
      </c>
      <c r="N16367" t="e">
        <f>INDEX(XML!$A$2:$R$782,MATCH(C16367,XML!$D$2:$D$737,0),2)</f>
        <v>#N/A</v>
      </c>
    </row>
    <row r="16368" spans="1:14" ht="45" x14ac:dyDescent="0.2">
      <c r="A16368">
        <v>6235</v>
      </c>
      <c r="B16368" t="s">
        <v>11682</v>
      </c>
      <c r="C16368" s="15" t="s">
        <v>11683</v>
      </c>
      <c r="D16368" s="15" t="s">
        <v>11684</v>
      </c>
      <c r="E16368">
        <v>20</v>
      </c>
      <c r="F16368">
        <v>23</v>
      </c>
      <c r="H16368">
        <v>41</v>
      </c>
      <c r="K16368" s="16">
        <f t="shared" si="833"/>
        <v>22.4</v>
      </c>
      <c r="L16368" s="16">
        <f t="shared" si="834"/>
        <v>23.578947368421051</v>
      </c>
      <c r="M16368" s="16">
        <f t="shared" si="835"/>
        <v>26.794258373205739</v>
      </c>
      <c r="N16368" t="e">
        <f>INDEX(XML!$A$2:$R$782,MATCH(C16368,XML!$D$2:$D$737,0),2)</f>
        <v>#N/A</v>
      </c>
    </row>
    <row r="16369" spans="1:14" ht="45" x14ac:dyDescent="0.2">
      <c r="A16369">
        <v>6236</v>
      </c>
      <c r="B16369" t="s">
        <v>11685</v>
      </c>
      <c r="C16369" s="15" t="s">
        <v>11686</v>
      </c>
      <c r="D16369" s="15" t="s">
        <v>11687</v>
      </c>
      <c r="E16369">
        <v>20</v>
      </c>
      <c r="F16369">
        <v>23</v>
      </c>
      <c r="H16369">
        <v>44</v>
      </c>
      <c r="K16369" s="16">
        <f t="shared" si="833"/>
        <v>22.4</v>
      </c>
      <c r="L16369" s="16">
        <f t="shared" si="834"/>
        <v>23.578947368421051</v>
      </c>
      <c r="M16369" s="16">
        <f t="shared" si="835"/>
        <v>26.794258373205739</v>
      </c>
      <c r="N16369" t="e">
        <f>INDEX(XML!$A$2:$R$782,MATCH(C16369,XML!$D$2:$D$737,0),2)</f>
        <v>#N/A</v>
      </c>
    </row>
    <row r="16370" spans="1:14" ht="45" x14ac:dyDescent="0.2">
      <c r="A16370">
        <v>6237</v>
      </c>
      <c r="B16370" t="s">
        <v>11688</v>
      </c>
      <c r="C16370" s="15" t="s">
        <v>11689</v>
      </c>
      <c r="D16370" s="15" t="s">
        <v>11690</v>
      </c>
      <c r="E16370">
        <v>20</v>
      </c>
      <c r="F16370">
        <v>23</v>
      </c>
      <c r="H16370">
        <v>47</v>
      </c>
      <c r="K16370" s="16">
        <f t="shared" si="833"/>
        <v>22.4</v>
      </c>
      <c r="L16370" s="16">
        <f t="shared" si="834"/>
        <v>23.578947368421051</v>
      </c>
      <c r="M16370" s="16">
        <f t="shared" si="835"/>
        <v>26.794258373205739</v>
      </c>
      <c r="N16370" t="e">
        <f>INDEX(XML!$A$2:$R$782,MATCH(C16370,XML!$D$2:$D$737,0),2)</f>
        <v>#N/A</v>
      </c>
    </row>
    <row r="16371" spans="1:14" ht="45" x14ac:dyDescent="0.2">
      <c r="A16371">
        <v>6238</v>
      </c>
      <c r="B16371" t="s">
        <v>11691</v>
      </c>
      <c r="C16371" s="15" t="s">
        <v>11692</v>
      </c>
      <c r="D16371" s="15" t="s">
        <v>11693</v>
      </c>
      <c r="E16371">
        <v>20</v>
      </c>
      <c r="F16371">
        <v>23</v>
      </c>
      <c r="H16371">
        <v>41</v>
      </c>
      <c r="K16371" s="16">
        <f t="shared" si="833"/>
        <v>22.4</v>
      </c>
      <c r="L16371" s="16">
        <f t="shared" si="834"/>
        <v>23.578947368421051</v>
      </c>
      <c r="M16371" s="16">
        <f t="shared" si="835"/>
        <v>26.794258373205739</v>
      </c>
      <c r="N16371" t="e">
        <f>INDEX(XML!$A$2:$R$782,MATCH(C16371,XML!$D$2:$D$737,0),2)</f>
        <v>#N/A</v>
      </c>
    </row>
    <row r="16372" spans="1:14" ht="33.75" x14ac:dyDescent="0.2">
      <c r="A16372">
        <v>6239</v>
      </c>
      <c r="B16372" t="s">
        <v>11694</v>
      </c>
      <c r="C16372" s="15" t="s">
        <v>11695</v>
      </c>
      <c r="D16372" s="15" t="s">
        <v>11696</v>
      </c>
      <c r="E16372">
        <v>50</v>
      </c>
      <c r="F16372">
        <v>58</v>
      </c>
      <c r="H16372">
        <v>45</v>
      </c>
      <c r="K16372" s="16">
        <f t="shared" si="833"/>
        <v>56</v>
      </c>
      <c r="L16372" s="16">
        <f t="shared" si="834"/>
        <v>58.94736842105263</v>
      </c>
      <c r="M16372" s="16">
        <f t="shared" si="835"/>
        <v>66.985645933014354</v>
      </c>
      <c r="N16372" t="e">
        <f>INDEX(XML!$A$2:$R$782,MATCH(C16372,XML!$D$2:$D$737,0),2)</f>
        <v>#N/A</v>
      </c>
    </row>
    <row r="16373" spans="1:14" ht="33.75" x14ac:dyDescent="0.2">
      <c r="A16373">
        <v>6240</v>
      </c>
      <c r="B16373" t="s">
        <v>11697</v>
      </c>
      <c r="C16373" s="15" t="s">
        <v>11698</v>
      </c>
      <c r="D16373" s="15" t="s">
        <v>11699</v>
      </c>
      <c r="E16373">
        <v>50</v>
      </c>
      <c r="F16373">
        <v>58</v>
      </c>
      <c r="H16373">
        <v>38</v>
      </c>
      <c r="K16373" s="16">
        <f t="shared" si="833"/>
        <v>56</v>
      </c>
      <c r="L16373" s="16">
        <f t="shared" si="834"/>
        <v>58.94736842105263</v>
      </c>
      <c r="M16373" s="16">
        <f t="shared" si="835"/>
        <v>66.985645933014354</v>
      </c>
      <c r="N16373" t="e">
        <f>INDEX(XML!$A$2:$R$782,MATCH(C16373,XML!$D$2:$D$737,0),2)</f>
        <v>#N/A</v>
      </c>
    </row>
    <row r="16374" spans="1:14" ht="33.75" x14ac:dyDescent="0.2">
      <c r="A16374">
        <v>6241</v>
      </c>
      <c r="B16374" t="s">
        <v>11700</v>
      </c>
      <c r="C16374" s="15" t="s">
        <v>11701</v>
      </c>
      <c r="D16374" s="15" t="s">
        <v>11702</v>
      </c>
      <c r="E16374">
        <v>50</v>
      </c>
      <c r="F16374">
        <v>58</v>
      </c>
      <c r="H16374">
        <v>46</v>
      </c>
      <c r="K16374" s="16">
        <f t="shared" si="833"/>
        <v>56</v>
      </c>
      <c r="L16374" s="16">
        <f t="shared" si="834"/>
        <v>58.94736842105263</v>
      </c>
      <c r="M16374" s="16">
        <f t="shared" si="835"/>
        <v>66.985645933014354</v>
      </c>
      <c r="N16374" t="e">
        <f>INDEX(XML!$A$2:$R$782,MATCH(C16374,XML!$D$2:$D$737,0),2)</f>
        <v>#N/A</v>
      </c>
    </row>
    <row r="16375" spans="1:14" ht="33.75" x14ac:dyDescent="0.2">
      <c r="A16375">
        <v>6242</v>
      </c>
      <c r="B16375" t="s">
        <v>11703</v>
      </c>
      <c r="C16375" s="15" t="s">
        <v>11704</v>
      </c>
      <c r="D16375" s="15" t="s">
        <v>11705</v>
      </c>
      <c r="E16375">
        <v>50</v>
      </c>
      <c r="F16375">
        <v>58</v>
      </c>
      <c r="H16375" t="s">
        <v>746</v>
      </c>
      <c r="K16375" s="16">
        <f t="shared" ref="K16375:K16433" si="836">IF(E16375&gt;49999,E16375+E16375*0.07,IF(E16375&lt;=49999,E16375+E16375*0.12))</f>
        <v>56</v>
      </c>
      <c r="L16375" s="16">
        <f t="shared" ref="L16375:L16433" si="837">K16375*100/95</f>
        <v>58.94736842105263</v>
      </c>
      <c r="M16375" s="16">
        <f t="shared" ref="M16375:M16433" si="838">IF(COUNTIF(C16375,"*Dahua*"),F16375-10,L16375*100/88)</f>
        <v>66.985645933014354</v>
      </c>
      <c r="N16375" t="e">
        <f>INDEX(XML!$A$2:$R$782,MATCH(C16375,XML!$D$2:$D$737,0),2)</f>
        <v>#N/A</v>
      </c>
    </row>
    <row r="16376" spans="1:14" ht="45" x14ac:dyDescent="0.2">
      <c r="A16376">
        <v>5194</v>
      </c>
      <c r="B16376" t="s">
        <v>11706</v>
      </c>
      <c r="C16376" s="15" t="s">
        <v>11707</v>
      </c>
      <c r="D16376" s="15" t="s">
        <v>11708</v>
      </c>
      <c r="E16376">
        <v>50</v>
      </c>
      <c r="F16376">
        <v>58</v>
      </c>
      <c r="H16376">
        <v>7</v>
      </c>
      <c r="K16376" s="16">
        <f t="shared" si="836"/>
        <v>56</v>
      </c>
      <c r="L16376" s="16">
        <f t="shared" si="837"/>
        <v>58.94736842105263</v>
      </c>
      <c r="M16376" s="16">
        <f t="shared" si="838"/>
        <v>66.985645933014354</v>
      </c>
      <c r="N16376" t="e">
        <f>INDEX(XML!$A$2:$R$782,MATCH(C16376,XML!$D$2:$D$737,0),2)</f>
        <v>#N/A</v>
      </c>
    </row>
    <row r="16377" spans="1:14" ht="45" x14ac:dyDescent="0.2">
      <c r="A16377">
        <v>5195</v>
      </c>
      <c r="B16377" t="s">
        <v>11709</v>
      </c>
      <c r="C16377" s="15" t="s">
        <v>11710</v>
      </c>
      <c r="D16377" s="15" t="s">
        <v>11711</v>
      </c>
      <c r="E16377">
        <v>50</v>
      </c>
      <c r="F16377">
        <v>58</v>
      </c>
      <c r="H16377">
        <v>7</v>
      </c>
      <c r="K16377" s="16">
        <f t="shared" si="836"/>
        <v>56</v>
      </c>
      <c r="L16377" s="16">
        <f t="shared" si="837"/>
        <v>58.94736842105263</v>
      </c>
      <c r="M16377" s="16">
        <f t="shared" si="838"/>
        <v>66.985645933014354</v>
      </c>
      <c r="N16377" t="e">
        <f>INDEX(XML!$A$2:$R$782,MATCH(C16377,XML!$D$2:$D$737,0),2)</f>
        <v>#N/A</v>
      </c>
    </row>
    <row r="16378" spans="1:14" ht="45" x14ac:dyDescent="0.2">
      <c r="A16378">
        <v>30692</v>
      </c>
      <c r="B16378" t="s">
        <v>11712</v>
      </c>
      <c r="C16378" s="15" t="s">
        <v>11713</v>
      </c>
      <c r="D16378" s="15" t="s">
        <v>11714</v>
      </c>
      <c r="E16378">
        <v>54</v>
      </c>
      <c r="F16378">
        <v>62</v>
      </c>
      <c r="H16378">
        <v>2</v>
      </c>
      <c r="K16378" s="16">
        <f t="shared" si="836"/>
        <v>60.48</v>
      </c>
      <c r="L16378" s="16">
        <f t="shared" si="837"/>
        <v>63.663157894736841</v>
      </c>
      <c r="M16378" s="16">
        <f t="shared" si="838"/>
        <v>72.344497607655498</v>
      </c>
      <c r="N16378" t="e">
        <f>INDEX(XML!$A$2:$R$782,MATCH(C16378,XML!$D$2:$D$737,0),2)</f>
        <v>#N/A</v>
      </c>
    </row>
    <row r="16379" spans="1:14" ht="45" x14ac:dyDescent="0.2">
      <c r="A16379">
        <v>30693</v>
      </c>
      <c r="B16379" t="s">
        <v>11715</v>
      </c>
      <c r="C16379" s="15" t="s">
        <v>11716</v>
      </c>
      <c r="D16379" s="15" t="s">
        <v>11717</v>
      </c>
      <c r="E16379">
        <v>54</v>
      </c>
      <c r="F16379">
        <v>62</v>
      </c>
      <c r="K16379" s="16">
        <f t="shared" si="836"/>
        <v>60.48</v>
      </c>
      <c r="L16379" s="16">
        <f t="shared" si="837"/>
        <v>63.663157894736841</v>
      </c>
      <c r="M16379" s="16">
        <f t="shared" si="838"/>
        <v>72.344497607655498</v>
      </c>
      <c r="N16379" t="e">
        <f>INDEX(XML!$A$2:$R$782,MATCH(C16379,XML!$D$2:$D$737,0),2)</f>
        <v>#N/A</v>
      </c>
    </row>
    <row r="16380" spans="1:14" ht="45" x14ac:dyDescent="0.2">
      <c r="A16380">
        <v>30694</v>
      </c>
      <c r="B16380" t="s">
        <v>11718</v>
      </c>
      <c r="C16380" s="15" t="s">
        <v>11719</v>
      </c>
      <c r="D16380" s="15" t="s">
        <v>11720</v>
      </c>
      <c r="E16380">
        <v>54</v>
      </c>
      <c r="F16380">
        <v>62</v>
      </c>
      <c r="H16380">
        <v>1</v>
      </c>
      <c r="K16380" s="16">
        <f t="shared" si="836"/>
        <v>60.48</v>
      </c>
      <c r="L16380" s="16">
        <f t="shared" si="837"/>
        <v>63.663157894736841</v>
      </c>
      <c r="M16380" s="16">
        <f t="shared" si="838"/>
        <v>72.344497607655498</v>
      </c>
      <c r="N16380" t="e">
        <f>INDEX(XML!$A$2:$R$782,MATCH(C16380,XML!$D$2:$D$737,0),2)</f>
        <v>#N/A</v>
      </c>
    </row>
    <row r="16381" spans="1:14" ht="45" x14ac:dyDescent="0.2">
      <c r="A16381">
        <v>30695</v>
      </c>
      <c r="B16381" t="s">
        <v>11721</v>
      </c>
      <c r="C16381" s="15" t="s">
        <v>11722</v>
      </c>
      <c r="D16381" s="15" t="s">
        <v>11723</v>
      </c>
      <c r="E16381">
        <v>54</v>
      </c>
      <c r="F16381">
        <v>62</v>
      </c>
      <c r="H16381">
        <v>1</v>
      </c>
      <c r="K16381" s="16">
        <f t="shared" si="836"/>
        <v>60.48</v>
      </c>
      <c r="L16381" s="16">
        <f t="shared" si="837"/>
        <v>63.663157894736841</v>
      </c>
      <c r="M16381" s="16">
        <f t="shared" si="838"/>
        <v>72.344497607655498</v>
      </c>
      <c r="N16381" t="e">
        <f>INDEX(XML!$A$2:$R$782,MATCH(C16381,XML!$D$2:$D$737,0),2)</f>
        <v>#N/A</v>
      </c>
    </row>
    <row r="16382" spans="1:14" ht="56.25" x14ac:dyDescent="0.2">
      <c r="A16382">
        <v>16915</v>
      </c>
      <c r="B16382" t="s">
        <v>11724</v>
      </c>
      <c r="C16382" s="15" t="s">
        <v>11725</v>
      </c>
      <c r="D16382" s="15" t="s">
        <v>11726</v>
      </c>
      <c r="E16382">
        <v>20</v>
      </c>
      <c r="F16382">
        <v>23</v>
      </c>
      <c r="H16382">
        <v>3</v>
      </c>
      <c r="K16382" s="16">
        <f t="shared" si="836"/>
        <v>22.4</v>
      </c>
      <c r="L16382" s="16">
        <f t="shared" si="837"/>
        <v>23.578947368421051</v>
      </c>
      <c r="M16382" s="16">
        <f t="shared" si="838"/>
        <v>26.794258373205739</v>
      </c>
      <c r="N16382" t="e">
        <f>INDEX(XML!$A$2:$R$782,MATCH(C16382,XML!$D$2:$D$737,0),2)</f>
        <v>#N/A</v>
      </c>
    </row>
    <row r="16383" spans="1:14" ht="56.25" x14ac:dyDescent="0.2">
      <c r="A16383">
        <v>16916</v>
      </c>
      <c r="B16383" t="s">
        <v>11727</v>
      </c>
      <c r="C16383" s="15" t="s">
        <v>11728</v>
      </c>
      <c r="D16383" s="15" t="s">
        <v>11729</v>
      </c>
      <c r="E16383">
        <v>20</v>
      </c>
      <c r="F16383">
        <v>23</v>
      </c>
      <c r="H16383">
        <v>6</v>
      </c>
      <c r="K16383" s="16">
        <f t="shared" si="836"/>
        <v>22.4</v>
      </c>
      <c r="L16383" s="16">
        <f t="shared" si="837"/>
        <v>23.578947368421051</v>
      </c>
      <c r="M16383" s="16">
        <f t="shared" si="838"/>
        <v>26.794258373205739</v>
      </c>
      <c r="N16383" t="e">
        <f>INDEX(XML!$A$2:$R$782,MATCH(C16383,XML!$D$2:$D$737,0),2)</f>
        <v>#N/A</v>
      </c>
    </row>
    <row r="16384" spans="1:14" ht="56.25" x14ac:dyDescent="0.2">
      <c r="A16384">
        <v>16917</v>
      </c>
      <c r="B16384" t="s">
        <v>11730</v>
      </c>
      <c r="C16384" s="15" t="s">
        <v>11731</v>
      </c>
      <c r="D16384" s="15" t="s">
        <v>11732</v>
      </c>
      <c r="E16384">
        <v>20</v>
      </c>
      <c r="F16384">
        <v>23</v>
      </c>
      <c r="H16384">
        <v>6</v>
      </c>
      <c r="K16384" s="16">
        <f t="shared" si="836"/>
        <v>22.4</v>
      </c>
      <c r="L16384" s="16">
        <f t="shared" si="837"/>
        <v>23.578947368421051</v>
      </c>
      <c r="M16384" s="16">
        <f t="shared" si="838"/>
        <v>26.794258373205739</v>
      </c>
      <c r="N16384" t="e">
        <f>INDEX(XML!$A$2:$R$782,MATCH(C16384,XML!$D$2:$D$737,0),2)</f>
        <v>#N/A</v>
      </c>
    </row>
    <row r="16385" spans="1:14" ht="45" x14ac:dyDescent="0.2">
      <c r="A16385">
        <v>13873</v>
      </c>
      <c r="B16385" t="s">
        <v>11733</v>
      </c>
      <c r="C16385" s="15" t="s">
        <v>11734</v>
      </c>
      <c r="D16385" s="15" t="s">
        <v>11735</v>
      </c>
      <c r="E16385">
        <v>74</v>
      </c>
      <c r="F16385">
        <v>89</v>
      </c>
      <c r="H16385">
        <v>10</v>
      </c>
      <c r="K16385" s="16">
        <f t="shared" si="836"/>
        <v>82.88</v>
      </c>
      <c r="L16385" s="16">
        <f t="shared" si="837"/>
        <v>87.242105263157896</v>
      </c>
      <c r="M16385" s="16">
        <f t="shared" si="838"/>
        <v>99.138755980861248</v>
      </c>
      <c r="N16385" t="e">
        <f>INDEX(XML!$A$2:$R$782,MATCH(C16385,XML!$D$2:$D$737,0),2)</f>
        <v>#N/A</v>
      </c>
    </row>
    <row r="16386" spans="1:14" ht="45" x14ac:dyDescent="0.2">
      <c r="A16386">
        <v>13874</v>
      </c>
      <c r="B16386" t="s">
        <v>11736</v>
      </c>
      <c r="C16386" s="15" t="s">
        <v>11737</v>
      </c>
      <c r="D16386" s="15" t="s">
        <v>11738</v>
      </c>
      <c r="E16386">
        <v>74</v>
      </c>
      <c r="F16386">
        <v>89</v>
      </c>
      <c r="H16386">
        <v>5</v>
      </c>
      <c r="K16386" s="16">
        <f t="shared" si="836"/>
        <v>82.88</v>
      </c>
      <c r="L16386" s="16">
        <f t="shared" si="837"/>
        <v>87.242105263157896</v>
      </c>
      <c r="M16386" s="16">
        <f t="shared" si="838"/>
        <v>99.138755980861248</v>
      </c>
      <c r="N16386" t="e">
        <f>INDEX(XML!$A$2:$R$782,MATCH(C16386,XML!$D$2:$D$737,0),2)</f>
        <v>#N/A</v>
      </c>
    </row>
    <row r="16387" spans="1:14" ht="45" x14ac:dyDescent="0.2">
      <c r="A16387">
        <v>6231</v>
      </c>
      <c r="B16387" t="s">
        <v>11739</v>
      </c>
      <c r="C16387" s="15" t="s">
        <v>11740</v>
      </c>
      <c r="D16387" s="15" t="s">
        <v>11741</v>
      </c>
      <c r="E16387">
        <v>20</v>
      </c>
      <c r="F16387">
        <v>23</v>
      </c>
      <c r="H16387" t="s">
        <v>746</v>
      </c>
      <c r="K16387" s="16">
        <f t="shared" si="836"/>
        <v>22.4</v>
      </c>
      <c r="L16387" s="16">
        <f t="shared" si="837"/>
        <v>23.578947368421051</v>
      </c>
      <c r="M16387" s="16">
        <f t="shared" si="838"/>
        <v>26.794258373205739</v>
      </c>
      <c r="N16387" t="e">
        <f>INDEX(XML!$A$2:$R$782,MATCH(C16387,XML!$D$2:$D$737,0),2)</f>
        <v>#N/A</v>
      </c>
    </row>
    <row r="16388" spans="1:14" ht="45" x14ac:dyDescent="0.2">
      <c r="A16388">
        <v>6232</v>
      </c>
      <c r="B16388" t="s">
        <v>11742</v>
      </c>
      <c r="C16388" s="15" t="s">
        <v>11743</v>
      </c>
      <c r="D16388" s="15" t="s">
        <v>11744</v>
      </c>
      <c r="E16388">
        <v>20</v>
      </c>
      <c r="F16388">
        <v>23</v>
      </c>
      <c r="H16388">
        <v>42</v>
      </c>
      <c r="K16388" s="16">
        <f t="shared" si="836"/>
        <v>22.4</v>
      </c>
      <c r="L16388" s="16">
        <f t="shared" si="837"/>
        <v>23.578947368421051</v>
      </c>
      <c r="M16388" s="16">
        <f t="shared" si="838"/>
        <v>26.794258373205739</v>
      </c>
      <c r="N16388" t="e">
        <f>INDEX(XML!$A$2:$R$782,MATCH(C16388,XML!$D$2:$D$737,0),2)</f>
        <v>#N/A</v>
      </c>
    </row>
    <row r="16389" spans="1:14" ht="45" x14ac:dyDescent="0.2">
      <c r="A16389">
        <v>6233</v>
      </c>
      <c r="B16389" t="s">
        <v>11745</v>
      </c>
      <c r="C16389" s="15" t="s">
        <v>11746</v>
      </c>
      <c r="D16389" s="15" t="s">
        <v>11747</v>
      </c>
      <c r="E16389">
        <v>20</v>
      </c>
      <c r="F16389">
        <v>23</v>
      </c>
      <c r="H16389">
        <v>45</v>
      </c>
      <c r="K16389" s="16">
        <f t="shared" si="836"/>
        <v>22.4</v>
      </c>
      <c r="L16389" s="16">
        <f t="shared" si="837"/>
        <v>23.578947368421051</v>
      </c>
      <c r="M16389" s="16">
        <f t="shared" si="838"/>
        <v>26.794258373205739</v>
      </c>
      <c r="N16389" t="e">
        <f>INDEX(XML!$A$2:$R$782,MATCH(C16389,XML!$D$2:$D$737,0),2)</f>
        <v>#N/A</v>
      </c>
    </row>
    <row r="16390" spans="1:14" ht="45" x14ac:dyDescent="0.2">
      <c r="A16390">
        <v>6234</v>
      </c>
      <c r="B16390" t="s">
        <v>11748</v>
      </c>
      <c r="C16390" s="15" t="s">
        <v>11749</v>
      </c>
      <c r="D16390" s="15" t="s">
        <v>11750</v>
      </c>
      <c r="E16390">
        <v>20</v>
      </c>
      <c r="F16390">
        <v>23</v>
      </c>
      <c r="H16390">
        <v>46</v>
      </c>
      <c r="K16390" s="16">
        <f t="shared" si="836"/>
        <v>22.4</v>
      </c>
      <c r="L16390" s="16">
        <f t="shared" si="837"/>
        <v>23.578947368421051</v>
      </c>
      <c r="M16390" s="16">
        <f t="shared" si="838"/>
        <v>26.794258373205739</v>
      </c>
      <c r="N16390" t="e">
        <f>INDEX(XML!$A$2:$R$782,MATCH(C16390,XML!$D$2:$D$737,0),2)</f>
        <v>#N/A</v>
      </c>
    </row>
    <row r="16391" spans="1:14" ht="56.25" x14ac:dyDescent="0.2">
      <c r="A16391">
        <v>7124</v>
      </c>
      <c r="B16391" t="s">
        <v>11751</v>
      </c>
      <c r="C16391" s="15" t="s">
        <v>11752</v>
      </c>
      <c r="D16391" s="15" t="s">
        <v>11753</v>
      </c>
      <c r="E16391">
        <v>74</v>
      </c>
      <c r="F16391">
        <v>89</v>
      </c>
      <c r="H16391">
        <v>22</v>
      </c>
      <c r="K16391" s="16">
        <f t="shared" si="836"/>
        <v>82.88</v>
      </c>
      <c r="L16391" s="16">
        <f t="shared" si="837"/>
        <v>87.242105263157896</v>
      </c>
      <c r="M16391" s="16">
        <f t="shared" si="838"/>
        <v>99.138755980861248</v>
      </c>
      <c r="N16391" t="e">
        <f>INDEX(XML!$A$2:$R$782,MATCH(C16391,XML!$D$2:$D$737,0),2)</f>
        <v>#N/A</v>
      </c>
    </row>
    <row r="16392" spans="1:14" ht="56.25" x14ac:dyDescent="0.2">
      <c r="A16392">
        <v>7125</v>
      </c>
      <c r="B16392" t="s">
        <v>11754</v>
      </c>
      <c r="C16392" s="15" t="s">
        <v>11755</v>
      </c>
      <c r="D16392" s="15" t="s">
        <v>11756</v>
      </c>
      <c r="E16392">
        <v>74</v>
      </c>
      <c r="F16392">
        <v>89</v>
      </c>
      <c r="H16392" t="s">
        <v>746</v>
      </c>
      <c r="K16392" s="16">
        <f t="shared" si="836"/>
        <v>82.88</v>
      </c>
      <c r="L16392" s="16">
        <f t="shared" si="837"/>
        <v>87.242105263157896</v>
      </c>
      <c r="M16392" s="16">
        <f t="shared" si="838"/>
        <v>99.138755980861248</v>
      </c>
      <c r="N16392" t="e">
        <f>INDEX(XML!$A$2:$R$782,MATCH(C16392,XML!$D$2:$D$737,0),2)</f>
        <v>#N/A</v>
      </c>
    </row>
    <row r="16393" spans="1:14" ht="56.25" x14ac:dyDescent="0.2">
      <c r="A16393">
        <v>7126</v>
      </c>
      <c r="B16393" t="s">
        <v>11757</v>
      </c>
      <c r="C16393" s="15" t="s">
        <v>11758</v>
      </c>
      <c r="D16393" s="15" t="s">
        <v>11759</v>
      </c>
      <c r="E16393">
        <v>74</v>
      </c>
      <c r="F16393">
        <v>89</v>
      </c>
      <c r="H16393" t="s">
        <v>746</v>
      </c>
      <c r="K16393" s="16">
        <f t="shared" si="836"/>
        <v>82.88</v>
      </c>
      <c r="L16393" s="16">
        <f t="shared" si="837"/>
        <v>87.242105263157896</v>
      </c>
      <c r="M16393" s="16">
        <f t="shared" si="838"/>
        <v>99.138755980861248</v>
      </c>
      <c r="N16393" t="e">
        <f>INDEX(XML!$A$2:$R$782,MATCH(C16393,XML!$D$2:$D$737,0),2)</f>
        <v>#N/A</v>
      </c>
    </row>
    <row r="16394" spans="1:14" ht="56.25" x14ac:dyDescent="0.2">
      <c r="A16394">
        <v>7127</v>
      </c>
      <c r="B16394" t="s">
        <v>11760</v>
      </c>
      <c r="C16394" s="15" t="s">
        <v>11761</v>
      </c>
      <c r="D16394" s="15" t="s">
        <v>11762</v>
      </c>
      <c r="E16394">
        <v>74</v>
      </c>
      <c r="F16394">
        <v>89</v>
      </c>
      <c r="H16394" t="s">
        <v>746</v>
      </c>
      <c r="K16394" s="16">
        <f t="shared" si="836"/>
        <v>82.88</v>
      </c>
      <c r="L16394" s="16">
        <f t="shared" si="837"/>
        <v>87.242105263157896</v>
      </c>
      <c r="M16394" s="16">
        <f t="shared" si="838"/>
        <v>99.138755980861248</v>
      </c>
      <c r="N16394" t="e">
        <f>INDEX(XML!$A$2:$R$782,MATCH(C16394,XML!$D$2:$D$737,0),2)</f>
        <v>#N/A</v>
      </c>
    </row>
    <row r="16395" spans="1:14" ht="56.25" x14ac:dyDescent="0.2">
      <c r="A16395">
        <v>16919</v>
      </c>
      <c r="B16395" t="s">
        <v>11763</v>
      </c>
      <c r="C16395" s="15" t="s">
        <v>11764</v>
      </c>
      <c r="D16395" s="15" t="s">
        <v>11765</v>
      </c>
      <c r="E16395">
        <v>150</v>
      </c>
      <c r="F16395">
        <v>173</v>
      </c>
      <c r="H16395">
        <v>25</v>
      </c>
      <c r="K16395" s="16">
        <f t="shared" si="836"/>
        <v>168</v>
      </c>
      <c r="L16395" s="16">
        <f t="shared" si="837"/>
        <v>176.84210526315789</v>
      </c>
      <c r="M16395" s="16">
        <f t="shared" si="838"/>
        <v>200.95693779904306</v>
      </c>
      <c r="N16395" t="e">
        <f>INDEX(XML!$A$2:$R$782,MATCH(C16395,XML!$D$2:$D$737,0),2)</f>
        <v>#N/A</v>
      </c>
    </row>
    <row r="16396" spans="1:14" ht="56.25" x14ac:dyDescent="0.2">
      <c r="A16396">
        <v>16920</v>
      </c>
      <c r="B16396" t="s">
        <v>11766</v>
      </c>
      <c r="C16396" s="15" t="s">
        <v>11767</v>
      </c>
      <c r="D16396" s="15" t="s">
        <v>11768</v>
      </c>
      <c r="E16396">
        <v>150</v>
      </c>
      <c r="F16396">
        <v>173</v>
      </c>
      <c r="H16396">
        <v>17</v>
      </c>
      <c r="K16396" s="16">
        <f t="shared" si="836"/>
        <v>168</v>
      </c>
      <c r="L16396" s="16">
        <f t="shared" si="837"/>
        <v>176.84210526315789</v>
      </c>
      <c r="M16396" s="16">
        <f t="shared" si="838"/>
        <v>200.95693779904306</v>
      </c>
      <c r="N16396" t="e">
        <f>INDEX(XML!$A$2:$R$782,MATCH(C16396,XML!$D$2:$D$737,0),2)</f>
        <v>#N/A</v>
      </c>
    </row>
    <row r="16397" spans="1:14" ht="56.25" x14ac:dyDescent="0.2">
      <c r="A16397">
        <v>16921</v>
      </c>
      <c r="B16397" t="s">
        <v>11769</v>
      </c>
      <c r="C16397" s="15" t="s">
        <v>11770</v>
      </c>
      <c r="D16397" s="15" t="s">
        <v>11771</v>
      </c>
      <c r="E16397">
        <v>150</v>
      </c>
      <c r="F16397">
        <v>173</v>
      </c>
      <c r="H16397">
        <v>27</v>
      </c>
      <c r="K16397" s="16">
        <f t="shared" si="836"/>
        <v>168</v>
      </c>
      <c r="L16397" s="16">
        <f t="shared" si="837"/>
        <v>176.84210526315789</v>
      </c>
      <c r="M16397" s="16">
        <f t="shared" si="838"/>
        <v>200.95693779904306</v>
      </c>
      <c r="N16397" t="e">
        <f>INDEX(XML!$A$2:$R$782,MATCH(C16397,XML!$D$2:$D$737,0),2)</f>
        <v>#N/A</v>
      </c>
    </row>
    <row r="16398" spans="1:14" ht="56.25" x14ac:dyDescent="0.2">
      <c r="A16398">
        <v>7128</v>
      </c>
      <c r="B16398" t="s">
        <v>11772</v>
      </c>
      <c r="C16398" s="15" t="s">
        <v>11773</v>
      </c>
      <c r="D16398" s="15" t="s">
        <v>11774</v>
      </c>
      <c r="E16398">
        <v>50</v>
      </c>
      <c r="F16398">
        <v>58</v>
      </c>
      <c r="H16398">
        <v>10</v>
      </c>
      <c r="K16398" s="16">
        <f t="shared" si="836"/>
        <v>56</v>
      </c>
      <c r="L16398" s="16">
        <f t="shared" si="837"/>
        <v>58.94736842105263</v>
      </c>
      <c r="M16398" s="16">
        <f t="shared" si="838"/>
        <v>66.985645933014354</v>
      </c>
      <c r="N16398" t="e">
        <f>INDEX(XML!$A$2:$R$782,MATCH(C16398,XML!$D$2:$D$737,0),2)</f>
        <v>#N/A</v>
      </c>
    </row>
    <row r="16399" spans="1:14" ht="56.25" x14ac:dyDescent="0.2">
      <c r="A16399">
        <v>7129</v>
      </c>
      <c r="B16399" t="s">
        <v>11775</v>
      </c>
      <c r="C16399" s="15" t="s">
        <v>11776</v>
      </c>
      <c r="D16399" s="15" t="s">
        <v>11777</v>
      </c>
      <c r="E16399">
        <v>50</v>
      </c>
      <c r="F16399">
        <v>58</v>
      </c>
      <c r="H16399">
        <v>33</v>
      </c>
      <c r="K16399" s="16">
        <f t="shared" si="836"/>
        <v>56</v>
      </c>
      <c r="L16399" s="16">
        <f t="shared" si="837"/>
        <v>58.94736842105263</v>
      </c>
      <c r="M16399" s="16">
        <f t="shared" si="838"/>
        <v>66.985645933014354</v>
      </c>
      <c r="N16399" t="e">
        <f>INDEX(XML!$A$2:$R$782,MATCH(C16399,XML!$D$2:$D$737,0),2)</f>
        <v>#N/A</v>
      </c>
    </row>
    <row r="16400" spans="1:14" ht="56.25" x14ac:dyDescent="0.2">
      <c r="A16400">
        <v>7130</v>
      </c>
      <c r="B16400" t="s">
        <v>11778</v>
      </c>
      <c r="C16400" s="15" t="s">
        <v>11779</v>
      </c>
      <c r="D16400" s="15" t="s">
        <v>11780</v>
      </c>
      <c r="E16400">
        <v>50</v>
      </c>
      <c r="F16400">
        <v>58</v>
      </c>
      <c r="H16400">
        <v>28</v>
      </c>
      <c r="K16400" s="16">
        <f t="shared" si="836"/>
        <v>56</v>
      </c>
      <c r="L16400" s="16">
        <f t="shared" si="837"/>
        <v>58.94736842105263</v>
      </c>
      <c r="M16400" s="16">
        <f t="shared" si="838"/>
        <v>66.985645933014354</v>
      </c>
      <c r="N16400" t="e">
        <f>INDEX(XML!$A$2:$R$782,MATCH(C16400,XML!$D$2:$D$737,0),2)</f>
        <v>#N/A</v>
      </c>
    </row>
    <row r="16401" spans="1:14" ht="56.25" x14ac:dyDescent="0.2">
      <c r="A16401">
        <v>7131</v>
      </c>
      <c r="B16401" t="s">
        <v>11781</v>
      </c>
      <c r="C16401" s="15" t="s">
        <v>11782</v>
      </c>
      <c r="D16401" s="15" t="s">
        <v>11783</v>
      </c>
      <c r="E16401">
        <v>50</v>
      </c>
      <c r="F16401">
        <v>58</v>
      </c>
      <c r="H16401">
        <v>33</v>
      </c>
      <c r="K16401" s="16">
        <f t="shared" si="836"/>
        <v>56</v>
      </c>
      <c r="L16401" s="16">
        <f t="shared" si="837"/>
        <v>58.94736842105263</v>
      </c>
      <c r="M16401" s="16">
        <f t="shared" si="838"/>
        <v>66.985645933014354</v>
      </c>
      <c r="N16401" t="e">
        <f>INDEX(XML!$A$2:$R$782,MATCH(C16401,XML!$D$2:$D$737,0),2)</f>
        <v>#N/A</v>
      </c>
    </row>
    <row r="16402" spans="1:14" ht="90" x14ac:dyDescent="0.2">
      <c r="A16402">
        <v>30712</v>
      </c>
      <c r="B16402" t="s">
        <v>11788</v>
      </c>
      <c r="C16402" s="15" t="s">
        <v>11789</v>
      </c>
      <c r="D16402" s="15" t="s">
        <v>11790</v>
      </c>
      <c r="E16402">
        <v>3883</v>
      </c>
      <c r="F16402">
        <v>4660</v>
      </c>
      <c r="H16402">
        <v>9</v>
      </c>
      <c r="K16402" s="16">
        <f t="shared" si="836"/>
        <v>4348.96</v>
      </c>
      <c r="L16402" s="16">
        <f t="shared" si="837"/>
        <v>4577.8526315789477</v>
      </c>
      <c r="M16402" s="16">
        <f t="shared" si="838"/>
        <v>5202.105263157895</v>
      </c>
      <c r="N16402" t="e">
        <f>INDEX(XML!$A$2:$R$782,MATCH(C16402,XML!$D$2:$D$737,0),2)</f>
        <v>#N/A</v>
      </c>
    </row>
    <row r="16403" spans="1:14" ht="90" x14ac:dyDescent="0.2">
      <c r="A16403">
        <v>30713</v>
      </c>
      <c r="B16403" t="s">
        <v>11791</v>
      </c>
      <c r="C16403" s="15" t="s">
        <v>11792</v>
      </c>
      <c r="D16403" s="15" t="s">
        <v>11793</v>
      </c>
      <c r="E16403">
        <v>3883</v>
      </c>
      <c r="F16403">
        <v>4660</v>
      </c>
      <c r="H16403">
        <v>9</v>
      </c>
      <c r="K16403" s="16">
        <f t="shared" si="836"/>
        <v>4348.96</v>
      </c>
      <c r="L16403" s="16">
        <f t="shared" si="837"/>
        <v>4577.8526315789477</v>
      </c>
      <c r="M16403" s="16">
        <f t="shared" si="838"/>
        <v>5202.105263157895</v>
      </c>
      <c r="N16403" t="e">
        <f>INDEX(XML!$A$2:$R$782,MATCH(C16403,XML!$D$2:$D$737,0),2)</f>
        <v>#N/A</v>
      </c>
    </row>
    <row r="16404" spans="1:14" ht="90" x14ac:dyDescent="0.2">
      <c r="A16404">
        <v>30714</v>
      </c>
      <c r="B16404" t="s">
        <v>11794</v>
      </c>
      <c r="C16404" s="15" t="s">
        <v>11795</v>
      </c>
      <c r="D16404" s="15" t="s">
        <v>11796</v>
      </c>
      <c r="E16404">
        <v>3883</v>
      </c>
      <c r="F16404">
        <v>4660</v>
      </c>
      <c r="H16404">
        <v>9</v>
      </c>
      <c r="K16404" s="16">
        <f t="shared" si="836"/>
        <v>4348.96</v>
      </c>
      <c r="L16404" s="16">
        <f t="shared" si="837"/>
        <v>4577.8526315789477</v>
      </c>
      <c r="M16404" s="16">
        <f t="shared" si="838"/>
        <v>5202.105263157895</v>
      </c>
      <c r="N16404" t="e">
        <f>INDEX(XML!$A$2:$R$782,MATCH(C16404,XML!$D$2:$D$737,0),2)</f>
        <v>#N/A</v>
      </c>
    </row>
    <row r="16405" spans="1:14" ht="90" x14ac:dyDescent="0.2">
      <c r="A16405">
        <v>30715</v>
      </c>
      <c r="B16405" t="s">
        <v>11797</v>
      </c>
      <c r="C16405" s="15" t="s">
        <v>11798</v>
      </c>
      <c r="D16405" s="15" t="s">
        <v>11799</v>
      </c>
      <c r="E16405">
        <v>3883</v>
      </c>
      <c r="F16405">
        <v>4660</v>
      </c>
      <c r="H16405">
        <v>9</v>
      </c>
      <c r="K16405" s="16">
        <f t="shared" si="836"/>
        <v>4348.96</v>
      </c>
      <c r="L16405" s="16">
        <f t="shared" si="837"/>
        <v>4577.8526315789477</v>
      </c>
      <c r="M16405" s="16">
        <f t="shared" si="838"/>
        <v>5202.105263157895</v>
      </c>
      <c r="N16405" t="e">
        <f>INDEX(XML!$A$2:$R$782,MATCH(C16405,XML!$D$2:$D$737,0),2)</f>
        <v>#N/A</v>
      </c>
    </row>
    <row r="16406" spans="1:14" ht="67.5" x14ac:dyDescent="0.2">
      <c r="A16406">
        <v>30730</v>
      </c>
      <c r="B16406" t="s">
        <v>11803</v>
      </c>
      <c r="C16406" s="15" t="s">
        <v>11804</v>
      </c>
      <c r="D16406" s="15" t="s">
        <v>11805</v>
      </c>
      <c r="E16406">
        <v>246</v>
      </c>
      <c r="F16406">
        <v>284</v>
      </c>
      <c r="H16406">
        <v>20</v>
      </c>
      <c r="K16406" s="16">
        <f t="shared" si="836"/>
        <v>275.52</v>
      </c>
      <c r="L16406" s="16">
        <f t="shared" si="837"/>
        <v>290.02105263157893</v>
      </c>
      <c r="M16406" s="16">
        <f t="shared" si="838"/>
        <v>329.56937799043061</v>
      </c>
      <c r="N16406" t="e">
        <f>INDEX(XML!$A$2:$R$782,MATCH(C16406,XML!$D$2:$D$737,0),2)</f>
        <v>#N/A</v>
      </c>
    </row>
    <row r="16407" spans="1:14" ht="56.25" x14ac:dyDescent="0.2">
      <c r="A16407">
        <v>30705</v>
      </c>
      <c r="B16407" t="s">
        <v>11806</v>
      </c>
      <c r="C16407" s="15" t="s">
        <v>11807</v>
      </c>
      <c r="D16407" s="15" t="s">
        <v>11808</v>
      </c>
      <c r="E16407">
        <v>246</v>
      </c>
      <c r="F16407">
        <v>284</v>
      </c>
      <c r="H16407">
        <v>3</v>
      </c>
      <c r="K16407" s="16">
        <f t="shared" si="836"/>
        <v>275.52</v>
      </c>
      <c r="L16407" s="16">
        <f t="shared" si="837"/>
        <v>290.02105263157893</v>
      </c>
      <c r="M16407" s="16">
        <f t="shared" si="838"/>
        <v>329.56937799043061</v>
      </c>
      <c r="N16407" t="e">
        <f>INDEX(XML!$A$2:$R$782,MATCH(C16407,XML!$D$2:$D$737,0),2)</f>
        <v>#N/A</v>
      </c>
    </row>
    <row r="16408" spans="1:14" ht="56.25" x14ac:dyDescent="0.2">
      <c r="A16408">
        <v>30706</v>
      </c>
      <c r="B16408" t="s">
        <v>11815</v>
      </c>
      <c r="C16408" s="15" t="s">
        <v>11816</v>
      </c>
      <c r="D16408" s="15" t="s">
        <v>11817</v>
      </c>
      <c r="E16408">
        <v>246</v>
      </c>
      <c r="F16408">
        <v>284</v>
      </c>
      <c r="H16408">
        <v>4</v>
      </c>
      <c r="K16408" s="16">
        <f t="shared" si="836"/>
        <v>275.52</v>
      </c>
      <c r="L16408" s="16">
        <f t="shared" si="837"/>
        <v>290.02105263157893</v>
      </c>
      <c r="M16408" s="16">
        <f t="shared" si="838"/>
        <v>329.56937799043061</v>
      </c>
      <c r="N16408" t="e">
        <f>INDEX(XML!$A$2:$R$782,MATCH(C16408,XML!$D$2:$D$737,0),2)</f>
        <v>#N/A</v>
      </c>
    </row>
    <row r="16409" spans="1:14" ht="67.5" x14ac:dyDescent="0.2">
      <c r="A16409">
        <v>30733</v>
      </c>
      <c r="B16409" t="s">
        <v>11818</v>
      </c>
      <c r="C16409" s="15" t="s">
        <v>11819</v>
      </c>
      <c r="D16409" s="15" t="s">
        <v>11820</v>
      </c>
      <c r="E16409">
        <v>246</v>
      </c>
      <c r="F16409">
        <v>284</v>
      </c>
      <c r="H16409">
        <v>23</v>
      </c>
      <c r="K16409" s="16">
        <f t="shared" si="836"/>
        <v>275.52</v>
      </c>
      <c r="L16409" s="16">
        <f t="shared" si="837"/>
        <v>290.02105263157893</v>
      </c>
      <c r="M16409" s="16">
        <f t="shared" si="838"/>
        <v>329.56937799043061</v>
      </c>
      <c r="N16409" t="e">
        <f>INDEX(XML!$A$2:$R$782,MATCH(C16409,XML!$D$2:$D$737,0),2)</f>
        <v>#N/A</v>
      </c>
    </row>
    <row r="16410" spans="1:14" ht="45" x14ac:dyDescent="0.2">
      <c r="A16410">
        <v>5506</v>
      </c>
      <c r="B16410" t="s">
        <v>11824</v>
      </c>
      <c r="C16410" s="15" t="s">
        <v>11825</v>
      </c>
      <c r="D16410" s="15" t="s">
        <v>20840</v>
      </c>
      <c r="E16410">
        <v>50</v>
      </c>
      <c r="F16410">
        <v>58</v>
      </c>
      <c r="H16410">
        <v>3</v>
      </c>
      <c r="K16410" s="16">
        <f t="shared" si="836"/>
        <v>56</v>
      </c>
      <c r="L16410" s="16">
        <f t="shared" si="837"/>
        <v>58.94736842105263</v>
      </c>
      <c r="M16410" s="16">
        <f t="shared" si="838"/>
        <v>66.985645933014354</v>
      </c>
      <c r="N16410" t="e">
        <f>INDEX(XML!$A$2:$R$782,MATCH(C16410,XML!$D$2:$D$737,0),2)</f>
        <v>#N/A</v>
      </c>
    </row>
    <row r="16411" spans="1:14" ht="45" x14ac:dyDescent="0.2">
      <c r="A16411">
        <v>5507</v>
      </c>
      <c r="B16411" t="s">
        <v>11826</v>
      </c>
      <c r="C16411" s="15" t="s">
        <v>11827</v>
      </c>
      <c r="D16411" s="15" t="s">
        <v>20841</v>
      </c>
      <c r="E16411">
        <v>50</v>
      </c>
      <c r="F16411">
        <v>58</v>
      </c>
      <c r="H16411">
        <v>6</v>
      </c>
      <c r="K16411" s="16">
        <f t="shared" si="836"/>
        <v>56</v>
      </c>
      <c r="L16411" s="16">
        <f t="shared" si="837"/>
        <v>58.94736842105263</v>
      </c>
      <c r="M16411" s="16">
        <f t="shared" si="838"/>
        <v>66.985645933014354</v>
      </c>
      <c r="N16411" t="e">
        <f>INDEX(XML!$A$2:$R$782,MATCH(C16411,XML!$D$2:$D$737,0),2)</f>
        <v>#N/A</v>
      </c>
    </row>
    <row r="16412" spans="1:14" ht="56.25" x14ac:dyDescent="0.2">
      <c r="A16412">
        <v>5508</v>
      </c>
      <c r="B16412" t="s">
        <v>11828</v>
      </c>
      <c r="C16412" s="15" t="s">
        <v>11829</v>
      </c>
      <c r="D16412" s="15" t="s">
        <v>20842</v>
      </c>
      <c r="E16412">
        <v>50</v>
      </c>
      <c r="F16412">
        <v>58</v>
      </c>
      <c r="H16412">
        <v>4</v>
      </c>
      <c r="K16412" s="16">
        <f t="shared" si="836"/>
        <v>56</v>
      </c>
      <c r="L16412" s="16">
        <f t="shared" si="837"/>
        <v>58.94736842105263</v>
      </c>
      <c r="M16412" s="16">
        <f t="shared" si="838"/>
        <v>66.985645933014354</v>
      </c>
      <c r="N16412" t="e">
        <f>INDEX(XML!$A$2:$R$782,MATCH(C16412,XML!$D$2:$D$737,0),2)</f>
        <v>#N/A</v>
      </c>
    </row>
    <row r="16413" spans="1:14" ht="56.25" x14ac:dyDescent="0.2">
      <c r="A16413">
        <v>5509</v>
      </c>
      <c r="B16413" t="s">
        <v>11830</v>
      </c>
      <c r="C16413" s="15" t="s">
        <v>11831</v>
      </c>
      <c r="D16413" s="15" t="s">
        <v>11832</v>
      </c>
      <c r="E16413">
        <v>50</v>
      </c>
      <c r="F16413">
        <v>58</v>
      </c>
      <c r="H16413">
        <v>28</v>
      </c>
      <c r="K16413" s="16">
        <f t="shared" si="836"/>
        <v>56</v>
      </c>
      <c r="L16413" s="16">
        <f t="shared" si="837"/>
        <v>58.94736842105263</v>
      </c>
      <c r="M16413" s="16">
        <f t="shared" si="838"/>
        <v>66.985645933014354</v>
      </c>
      <c r="N16413" t="e">
        <f>INDEX(XML!$A$2:$R$782,MATCH(C16413,XML!$D$2:$D$737,0),2)</f>
        <v>#N/A</v>
      </c>
    </row>
    <row r="16414" spans="1:14" ht="45" x14ac:dyDescent="0.2">
      <c r="A16414">
        <v>5182</v>
      </c>
      <c r="B16414" t="s">
        <v>11833</v>
      </c>
      <c r="C16414" s="15" t="s">
        <v>11834</v>
      </c>
      <c r="D16414" s="15" t="s">
        <v>11835</v>
      </c>
      <c r="E16414">
        <v>50</v>
      </c>
      <c r="F16414">
        <v>58</v>
      </c>
      <c r="H16414">
        <v>25</v>
      </c>
      <c r="K16414" s="16">
        <f t="shared" si="836"/>
        <v>56</v>
      </c>
      <c r="L16414" s="16">
        <f t="shared" si="837"/>
        <v>58.94736842105263</v>
      </c>
      <c r="M16414" s="16">
        <f t="shared" si="838"/>
        <v>66.985645933014354</v>
      </c>
      <c r="N16414" t="e">
        <f>INDEX(XML!$A$2:$R$782,MATCH(C16414,XML!$D$2:$D$737,0),2)</f>
        <v>#N/A</v>
      </c>
    </row>
    <row r="16415" spans="1:14" ht="56.25" x14ac:dyDescent="0.2">
      <c r="A16415">
        <v>30707</v>
      </c>
      <c r="B16415" t="s">
        <v>11821</v>
      </c>
      <c r="C16415" s="15" t="s">
        <v>11822</v>
      </c>
      <c r="D16415" s="15" t="s">
        <v>11823</v>
      </c>
      <c r="E16415">
        <v>246</v>
      </c>
      <c r="F16415">
        <v>284</v>
      </c>
      <c r="H16415">
        <v>2</v>
      </c>
      <c r="K16415" s="16">
        <f t="shared" si="836"/>
        <v>275.52</v>
      </c>
      <c r="L16415" s="16">
        <f t="shared" si="837"/>
        <v>290.02105263157893</v>
      </c>
      <c r="M16415" s="16">
        <f t="shared" si="838"/>
        <v>329.56937799043061</v>
      </c>
      <c r="N16415" t="e">
        <f>INDEX(XML!$A$2:$R$782,MATCH(C16415,XML!$D$2:$D$737,0),2)</f>
        <v>#N/A</v>
      </c>
    </row>
    <row r="16416" spans="1:14" ht="67.5" x14ac:dyDescent="0.2">
      <c r="A16416">
        <v>30732</v>
      </c>
      <c r="B16416" t="s">
        <v>11812</v>
      </c>
      <c r="C16416" s="15" t="s">
        <v>11813</v>
      </c>
      <c r="D16416" s="15" t="s">
        <v>11814</v>
      </c>
      <c r="E16416">
        <v>246</v>
      </c>
      <c r="F16416">
        <v>284</v>
      </c>
      <c r="H16416">
        <v>24</v>
      </c>
      <c r="K16416" s="16">
        <f t="shared" si="836"/>
        <v>275.52</v>
      </c>
      <c r="L16416" s="16">
        <f t="shared" si="837"/>
        <v>290.02105263157893</v>
      </c>
      <c r="M16416" s="16">
        <f t="shared" si="838"/>
        <v>329.56937799043061</v>
      </c>
      <c r="N16416" t="e">
        <f>INDEX(XML!$A$2:$R$782,MATCH(C16416,XML!$D$2:$D$737,0),2)</f>
        <v>#N/A</v>
      </c>
    </row>
    <row r="16417" spans="1:14" ht="67.5" x14ac:dyDescent="0.2">
      <c r="A16417">
        <v>30731</v>
      </c>
      <c r="B16417" t="s">
        <v>11809</v>
      </c>
      <c r="C16417" s="15" t="s">
        <v>11810</v>
      </c>
      <c r="D16417" s="15" t="s">
        <v>11811</v>
      </c>
      <c r="E16417">
        <v>246</v>
      </c>
      <c r="F16417">
        <v>284</v>
      </c>
      <c r="H16417">
        <v>23</v>
      </c>
      <c r="K16417" s="16">
        <f t="shared" si="836"/>
        <v>275.52</v>
      </c>
      <c r="L16417" s="16">
        <f t="shared" si="837"/>
        <v>290.02105263157893</v>
      </c>
      <c r="M16417" s="16">
        <f t="shared" si="838"/>
        <v>329.56937799043061</v>
      </c>
      <c r="N16417" t="e">
        <f>INDEX(XML!$A$2:$R$782,MATCH(C16417,XML!$D$2:$D$737,0),2)</f>
        <v>#N/A</v>
      </c>
    </row>
    <row r="16418" spans="1:14" ht="56.25" x14ac:dyDescent="0.2">
      <c r="A16418">
        <v>30704</v>
      </c>
      <c r="B16418" t="s">
        <v>11800</v>
      </c>
      <c r="C16418" s="15" t="s">
        <v>11801</v>
      </c>
      <c r="D16418" s="15" t="s">
        <v>11802</v>
      </c>
      <c r="E16418">
        <v>246</v>
      </c>
      <c r="F16418">
        <v>284</v>
      </c>
      <c r="H16418">
        <v>5</v>
      </c>
      <c r="K16418" s="16">
        <f t="shared" si="836"/>
        <v>275.52</v>
      </c>
      <c r="L16418" s="16">
        <f t="shared" si="837"/>
        <v>290.02105263157893</v>
      </c>
      <c r="M16418" s="16">
        <f t="shared" si="838"/>
        <v>329.56937799043061</v>
      </c>
      <c r="N16418" t="e">
        <f>INDEX(XML!$A$2:$R$782,MATCH(C16418,XML!$D$2:$D$737,0),2)</f>
        <v>#N/A</v>
      </c>
    </row>
    <row r="16419" spans="1:14" ht="15.75" x14ac:dyDescent="0.25">
      <c r="A16419" s="184" t="s">
        <v>11837</v>
      </c>
      <c r="B16419" s="184"/>
      <c r="C16419" s="185"/>
      <c r="D16419" s="185"/>
      <c r="E16419" s="184"/>
      <c r="F16419" s="184"/>
      <c r="G16419" s="184"/>
      <c r="H16419" s="184"/>
      <c r="I16419" s="184"/>
      <c r="J16419" s="184"/>
      <c r="K16419" s="16">
        <f t="shared" si="836"/>
        <v>0</v>
      </c>
      <c r="L16419" s="16">
        <f t="shared" si="837"/>
        <v>0</v>
      </c>
      <c r="M16419" s="16">
        <f t="shared" si="838"/>
        <v>0</v>
      </c>
      <c r="N16419" t="e">
        <f>INDEX(XML!$A$2:$R$782,MATCH(C16419,XML!$D$2:$D$737,0),2)</f>
        <v>#N/A</v>
      </c>
    </row>
    <row r="16420" spans="1:14" ht="67.5" x14ac:dyDescent="0.2">
      <c r="A16420">
        <v>6269</v>
      </c>
      <c r="B16420" t="s">
        <v>25555</v>
      </c>
      <c r="C16420" s="15" t="s">
        <v>25556</v>
      </c>
      <c r="D16420" s="15" t="s">
        <v>25557</v>
      </c>
      <c r="E16420">
        <v>224</v>
      </c>
      <c r="F16420">
        <v>269</v>
      </c>
      <c r="H16420">
        <v>39</v>
      </c>
      <c r="K16420" s="16">
        <f t="shared" si="836"/>
        <v>250.88</v>
      </c>
      <c r="L16420" s="16">
        <f t="shared" si="837"/>
        <v>264.08421052631581</v>
      </c>
      <c r="M16420" s="16">
        <f t="shared" si="838"/>
        <v>300.09569377990431</v>
      </c>
      <c r="N16420" t="e">
        <f>INDEX(XML!$A$2:$R$782,MATCH(C16420,XML!$D$2:$D$737,0),2)</f>
        <v>#N/A</v>
      </c>
    </row>
    <row r="16421" spans="1:14" ht="67.5" x14ac:dyDescent="0.2">
      <c r="A16421">
        <v>5493</v>
      </c>
      <c r="B16421" t="s">
        <v>11838</v>
      </c>
      <c r="C16421" s="15" t="s">
        <v>11839</v>
      </c>
      <c r="D16421" s="15" t="s">
        <v>11840</v>
      </c>
      <c r="E16421">
        <v>150</v>
      </c>
      <c r="F16421">
        <v>173</v>
      </c>
      <c r="H16421">
        <v>45</v>
      </c>
      <c r="K16421" s="16">
        <f t="shared" si="836"/>
        <v>168</v>
      </c>
      <c r="L16421" s="16">
        <f t="shared" si="837"/>
        <v>176.84210526315789</v>
      </c>
      <c r="M16421" s="16">
        <f t="shared" si="838"/>
        <v>200.95693779904306</v>
      </c>
      <c r="N16421" t="e">
        <f>INDEX(XML!$A$2:$R$782,MATCH(C16421,XML!$D$2:$D$737,0),2)</f>
        <v>#N/A</v>
      </c>
    </row>
    <row r="16422" spans="1:14" ht="15.75" x14ac:dyDescent="0.25">
      <c r="A16422" s="184" t="s">
        <v>11841</v>
      </c>
      <c r="B16422" s="184"/>
      <c r="C16422" s="185"/>
      <c r="D16422" s="185"/>
      <c r="E16422" s="184"/>
      <c r="F16422" s="184"/>
      <c r="G16422" s="184"/>
      <c r="H16422" s="184"/>
      <c r="I16422" s="184"/>
      <c r="J16422" s="184"/>
      <c r="K16422" s="16">
        <f t="shared" si="836"/>
        <v>0</v>
      </c>
      <c r="L16422" s="16">
        <f t="shared" si="837"/>
        <v>0</v>
      </c>
      <c r="M16422" s="16">
        <f t="shared" si="838"/>
        <v>0</v>
      </c>
      <c r="N16422" t="e">
        <f>INDEX(XML!$A$2:$R$782,MATCH(C16422,XML!$D$2:$D$737,0),2)</f>
        <v>#N/A</v>
      </c>
    </row>
    <row r="16423" spans="1:14" ht="33.75" x14ac:dyDescent="0.2">
      <c r="A16423">
        <v>5217</v>
      </c>
      <c r="C16423" s="15" t="s">
        <v>11842</v>
      </c>
      <c r="D16423" s="15" t="s">
        <v>11843</v>
      </c>
      <c r="E16423">
        <v>213</v>
      </c>
      <c r="F16423">
        <v>255</v>
      </c>
      <c r="H16423">
        <v>4</v>
      </c>
      <c r="K16423" s="16">
        <f t="shared" si="836"/>
        <v>238.56</v>
      </c>
      <c r="L16423" s="16">
        <f t="shared" si="837"/>
        <v>251.1157894736842</v>
      </c>
      <c r="M16423" s="16">
        <f t="shared" si="838"/>
        <v>285.35885167464113</v>
      </c>
      <c r="N16423" t="e">
        <f>INDEX(XML!$A$2:$R$782,MATCH(C16423,XML!$D$2:$D$737,0),2)</f>
        <v>#N/A</v>
      </c>
    </row>
    <row r="16424" spans="1:14" ht="15.75" x14ac:dyDescent="0.25">
      <c r="A16424" s="184" t="s">
        <v>11844</v>
      </c>
      <c r="B16424" s="184"/>
      <c r="C16424" s="185"/>
      <c r="D16424" s="185"/>
      <c r="E16424" s="184"/>
      <c r="F16424" s="184"/>
      <c r="G16424" s="184"/>
      <c r="H16424" s="184"/>
      <c r="I16424" s="184"/>
      <c r="J16424" s="184"/>
      <c r="K16424" s="16">
        <f t="shared" si="836"/>
        <v>0</v>
      </c>
      <c r="L16424" s="16">
        <f t="shared" si="837"/>
        <v>0</v>
      </c>
      <c r="M16424" s="16">
        <f t="shared" si="838"/>
        <v>0</v>
      </c>
      <c r="N16424" t="e">
        <f>INDEX(XML!$A$2:$R$782,MATCH(C16424,XML!$D$2:$D$737,0),2)</f>
        <v>#N/A</v>
      </c>
    </row>
    <row r="16425" spans="1:14" ht="56.25" x14ac:dyDescent="0.2">
      <c r="A16425">
        <v>82115</v>
      </c>
      <c r="B16425" t="s">
        <v>43489</v>
      </c>
      <c r="C16425" s="15" t="s">
        <v>43490</v>
      </c>
      <c r="D16425" s="15" t="s">
        <v>43491</v>
      </c>
      <c r="E16425">
        <v>74191</v>
      </c>
      <c r="F16425">
        <v>80672</v>
      </c>
      <c r="H16425">
        <v>1</v>
      </c>
      <c r="K16425" s="16">
        <f t="shared" si="836"/>
        <v>79384.37</v>
      </c>
      <c r="L16425" s="16">
        <f t="shared" si="837"/>
        <v>83562.494736842098</v>
      </c>
      <c r="M16425" s="16">
        <f t="shared" si="838"/>
        <v>94957.380382775111</v>
      </c>
      <c r="N16425" t="e">
        <f>INDEX(XML!$A$2:$R$782,MATCH(C16425,XML!$D$2:$D$737,0),2)</f>
        <v>#N/A</v>
      </c>
    </row>
    <row r="16426" spans="1:14" ht="56.25" x14ac:dyDescent="0.2">
      <c r="A16426">
        <v>82116</v>
      </c>
      <c r="B16426" t="s">
        <v>43492</v>
      </c>
      <c r="C16426" s="15" t="s">
        <v>43493</v>
      </c>
      <c r="D16426" s="15" t="s">
        <v>43494</v>
      </c>
      <c r="E16426">
        <v>84514</v>
      </c>
      <c r="F16426">
        <v>91895</v>
      </c>
      <c r="H16426">
        <v>1</v>
      </c>
      <c r="K16426" s="16">
        <f t="shared" si="836"/>
        <v>90429.98</v>
      </c>
      <c r="L16426" s="16">
        <f t="shared" si="837"/>
        <v>95189.452631578941</v>
      </c>
      <c r="M16426" s="16">
        <f t="shared" si="838"/>
        <v>108169.83253588517</v>
      </c>
      <c r="N16426" t="e">
        <f>INDEX(XML!$A$2:$R$782,MATCH(C16426,XML!$D$2:$D$737,0),2)</f>
        <v>#N/A</v>
      </c>
    </row>
    <row r="16427" spans="1:14" ht="56.25" x14ac:dyDescent="0.2">
      <c r="A16427">
        <v>82117</v>
      </c>
      <c r="B16427" t="s">
        <v>43495</v>
      </c>
      <c r="C16427" s="15" t="s">
        <v>43496</v>
      </c>
      <c r="D16427" s="15" t="s">
        <v>43497</v>
      </c>
      <c r="E16427">
        <v>114758</v>
      </c>
      <c r="F16427">
        <v>124781</v>
      </c>
      <c r="H16427">
        <v>1</v>
      </c>
      <c r="K16427" s="16">
        <f t="shared" si="836"/>
        <v>122791.06</v>
      </c>
      <c r="L16427" s="16">
        <f t="shared" si="837"/>
        <v>129253.74736842106</v>
      </c>
      <c r="M16427" s="16">
        <f t="shared" si="838"/>
        <v>146879.25837320575</v>
      </c>
      <c r="N16427" t="e">
        <f>INDEX(XML!$A$2:$R$782,MATCH(C16427,XML!$D$2:$D$737,0),2)</f>
        <v>#N/A</v>
      </c>
    </row>
    <row r="16428" spans="1:14" ht="45" x14ac:dyDescent="0.2">
      <c r="A16428">
        <v>35674</v>
      </c>
      <c r="B16428" t="s">
        <v>11849</v>
      </c>
      <c r="C16428" s="15" t="s">
        <v>11850</v>
      </c>
      <c r="D16428" s="15" t="s">
        <v>11851</v>
      </c>
      <c r="E16428">
        <v>12000</v>
      </c>
      <c r="F16428">
        <v>13800</v>
      </c>
      <c r="H16428">
        <v>3</v>
      </c>
      <c r="K16428" s="16">
        <f t="shared" si="836"/>
        <v>13440</v>
      </c>
      <c r="L16428" s="16">
        <f t="shared" si="837"/>
        <v>14147.368421052632</v>
      </c>
      <c r="M16428" s="16">
        <f t="shared" si="838"/>
        <v>16076.555023923445</v>
      </c>
      <c r="N16428" t="e">
        <f>INDEX(XML!$A$2:$R$782,MATCH(C16428,XML!$D$2:$D$737,0),2)</f>
        <v>#N/A</v>
      </c>
    </row>
    <row r="16429" spans="1:14" ht="56.25" x14ac:dyDescent="0.2">
      <c r="A16429">
        <v>6896</v>
      </c>
      <c r="C16429" s="15" t="s">
        <v>11845</v>
      </c>
      <c r="D16429" s="15" t="s">
        <v>11846</v>
      </c>
      <c r="E16429">
        <v>14561</v>
      </c>
      <c r="F16429">
        <v>16745</v>
      </c>
      <c r="H16429">
        <v>1</v>
      </c>
      <c r="K16429" s="16">
        <f t="shared" si="836"/>
        <v>16308.32</v>
      </c>
      <c r="L16429" s="16">
        <f t="shared" si="837"/>
        <v>17166.652631578949</v>
      </c>
      <c r="M16429" s="16">
        <f t="shared" si="838"/>
        <v>19507.559808612441</v>
      </c>
      <c r="N16429" t="e">
        <f>INDEX(XML!$A$2:$R$782,MATCH(C16429,XML!$D$2:$D$737,0),2)</f>
        <v>#N/A</v>
      </c>
    </row>
    <row r="16430" spans="1:14" ht="56.25" x14ac:dyDescent="0.2">
      <c r="A16430">
        <v>6897</v>
      </c>
      <c r="C16430" s="15" t="s">
        <v>11847</v>
      </c>
      <c r="D16430" s="15" t="s">
        <v>11848</v>
      </c>
      <c r="E16430">
        <v>15787</v>
      </c>
      <c r="F16430">
        <v>18944</v>
      </c>
      <c r="H16430">
        <v>2</v>
      </c>
      <c r="K16430" s="16">
        <f t="shared" si="836"/>
        <v>17681.439999999999</v>
      </c>
      <c r="L16430" s="16">
        <f t="shared" si="837"/>
        <v>18612.042105263154</v>
      </c>
      <c r="M16430" s="16">
        <f t="shared" si="838"/>
        <v>21150.047846889946</v>
      </c>
      <c r="N16430" t="e">
        <f>INDEX(XML!$A$2:$R$782,MATCH(C16430,XML!$D$2:$D$737,0),2)</f>
        <v>#N/A</v>
      </c>
    </row>
    <row r="16431" spans="1:14" ht="15.75" x14ac:dyDescent="0.25">
      <c r="A16431" s="184" t="s">
        <v>11852</v>
      </c>
      <c r="B16431" s="184"/>
      <c r="C16431" s="185"/>
      <c r="D16431" s="185"/>
      <c r="E16431" s="184"/>
      <c r="F16431" s="184"/>
      <c r="G16431" s="184"/>
      <c r="H16431" s="184"/>
      <c r="I16431" s="184"/>
      <c r="J16431" s="184"/>
      <c r="K16431" s="16">
        <f t="shared" si="836"/>
        <v>0</v>
      </c>
      <c r="L16431" s="16">
        <f t="shared" si="837"/>
        <v>0</v>
      </c>
      <c r="M16431" s="16">
        <f t="shared" si="838"/>
        <v>0</v>
      </c>
      <c r="N16431" t="e">
        <f>INDEX(XML!$A$2:$R$782,MATCH(C16431,XML!$D$2:$D$737,0),2)</f>
        <v>#N/A</v>
      </c>
    </row>
    <row r="16432" spans="1:14" ht="56.25" x14ac:dyDescent="0.2">
      <c r="A16432">
        <v>81175</v>
      </c>
      <c r="B16432" t="s">
        <v>40885</v>
      </c>
      <c r="C16432" s="15" t="s">
        <v>40886</v>
      </c>
      <c r="D16432" s="15" t="s">
        <v>40887</v>
      </c>
      <c r="E16432">
        <v>8801</v>
      </c>
      <c r="F16432">
        <v>9995</v>
      </c>
      <c r="H16432">
        <v>1</v>
      </c>
      <c r="K16432" s="16">
        <f t="shared" si="836"/>
        <v>9857.119999999999</v>
      </c>
      <c r="L16432" s="16">
        <f t="shared" si="837"/>
        <v>10375.915789473684</v>
      </c>
      <c r="M16432" s="16">
        <f t="shared" si="838"/>
        <v>11790.813397129185</v>
      </c>
      <c r="N16432" t="e">
        <f>INDEX(XML!$A$2:$R$782,MATCH(C16432,XML!$D$2:$D$737,0),2)</f>
        <v>#N/A</v>
      </c>
    </row>
    <row r="16433" spans="1:14" ht="67.5" x14ac:dyDescent="0.2">
      <c r="A16433">
        <v>81177</v>
      </c>
      <c r="B16433" t="s">
        <v>40888</v>
      </c>
      <c r="C16433" s="15" t="s">
        <v>40889</v>
      </c>
      <c r="D16433" s="15" t="s">
        <v>40890</v>
      </c>
      <c r="E16433">
        <v>11981</v>
      </c>
      <c r="F16433">
        <v>13607</v>
      </c>
      <c r="H16433">
        <v>1</v>
      </c>
      <c r="K16433" s="16">
        <f t="shared" si="836"/>
        <v>13418.72</v>
      </c>
      <c r="L16433" s="16">
        <f t="shared" si="837"/>
        <v>14124.968421052632</v>
      </c>
      <c r="M16433" s="16">
        <f t="shared" si="838"/>
        <v>16051.100478468899</v>
      </c>
      <c r="N16433" t="e">
        <f>INDEX(XML!$A$2:$R$782,MATCH(C16433,XML!$D$2:$D$737,0),2)</f>
        <v>#N/A</v>
      </c>
    </row>
    <row r="16434" spans="1:14" ht="56.25" x14ac:dyDescent="0.2">
      <c r="A16434">
        <v>6827</v>
      </c>
      <c r="C16434" s="15" t="s">
        <v>11853</v>
      </c>
      <c r="D16434" s="15" t="s">
        <v>11854</v>
      </c>
      <c r="E16434">
        <v>1997</v>
      </c>
      <c r="F16434">
        <v>2396</v>
      </c>
      <c r="H16434">
        <v>11</v>
      </c>
      <c r="K16434" s="16">
        <f t="shared" ref="K16434:K16497" si="839">IF(E16434&gt;49999,E16434+E16434*0.07,IF(E16434&lt;=49999,E16434+E16434*0.12))</f>
        <v>2236.64</v>
      </c>
      <c r="L16434" s="16">
        <f t="shared" ref="L16434:L16497" si="840">K16434*100/95</f>
        <v>2354.3578947368419</v>
      </c>
      <c r="M16434" s="16">
        <f t="shared" ref="M16434:M16497" si="841">IF(COUNTIF(C16434,"*Dahua*"),F16434-10,L16434*100/88)</f>
        <v>2675.4066985645932</v>
      </c>
      <c r="N16434" t="e">
        <f>INDEX(XML!$A$2:$R$782,MATCH(C16434,XML!$D$2:$D$737,0),2)</f>
        <v>#N/A</v>
      </c>
    </row>
    <row r="16435" spans="1:14" ht="15.75" x14ac:dyDescent="0.25">
      <c r="A16435" s="184" t="s">
        <v>11855</v>
      </c>
      <c r="B16435" s="184"/>
      <c r="C16435" s="185"/>
      <c r="D16435" s="185"/>
      <c r="E16435" s="184"/>
      <c r="F16435" s="184"/>
      <c r="G16435" s="184"/>
      <c r="H16435" s="184"/>
      <c r="I16435" s="184"/>
      <c r="J16435" s="184"/>
      <c r="K16435" s="16">
        <f t="shared" si="839"/>
        <v>0</v>
      </c>
      <c r="L16435" s="16">
        <f t="shared" si="840"/>
        <v>0</v>
      </c>
      <c r="M16435" s="16">
        <f t="shared" si="841"/>
        <v>0</v>
      </c>
      <c r="N16435" t="e">
        <f>INDEX(XML!$A$2:$R$782,MATCH(C16435,XML!$D$2:$D$737,0),2)</f>
        <v>#N/A</v>
      </c>
    </row>
    <row r="16436" spans="1:14" ht="56.25" x14ac:dyDescent="0.2">
      <c r="A16436">
        <v>76847</v>
      </c>
      <c r="B16436" t="s">
        <v>36203</v>
      </c>
      <c r="C16436" s="15" t="s">
        <v>36204</v>
      </c>
      <c r="D16436" s="15" t="s">
        <v>36205</v>
      </c>
      <c r="E16436">
        <v>3642</v>
      </c>
      <c r="F16436">
        <v>4136</v>
      </c>
      <c r="H16436">
        <v>1</v>
      </c>
      <c r="K16436" s="16">
        <f t="shared" si="839"/>
        <v>4079.04</v>
      </c>
      <c r="L16436" s="16">
        <f t="shared" si="840"/>
        <v>4293.726315789474</v>
      </c>
      <c r="M16436" s="16">
        <f t="shared" si="841"/>
        <v>4879.2344497607664</v>
      </c>
      <c r="N16436" t="e">
        <f>INDEX(XML!$A$2:$R$782,MATCH(C16436,XML!$D$2:$D$737,0),2)</f>
        <v>#N/A</v>
      </c>
    </row>
    <row r="16437" spans="1:14" ht="78.75" x14ac:dyDescent="0.2">
      <c r="A16437">
        <v>76850</v>
      </c>
      <c r="B16437" t="s">
        <v>36212</v>
      </c>
      <c r="C16437" s="15" t="s">
        <v>36213</v>
      </c>
      <c r="D16437" s="15" t="s">
        <v>36214</v>
      </c>
      <c r="E16437">
        <v>2338</v>
      </c>
      <c r="F16437">
        <v>2656</v>
      </c>
      <c r="K16437" s="16">
        <f t="shared" si="839"/>
        <v>2618.56</v>
      </c>
      <c r="L16437" s="16">
        <f t="shared" si="840"/>
        <v>2756.378947368421</v>
      </c>
      <c r="M16437" s="16">
        <f t="shared" si="841"/>
        <v>3132.2488038277511</v>
      </c>
      <c r="N16437" t="e">
        <f>INDEX(XML!$A$2:$R$782,MATCH(C16437,XML!$D$2:$D$737,0),2)</f>
        <v>#N/A</v>
      </c>
    </row>
    <row r="16438" spans="1:14" ht="78.75" x14ac:dyDescent="0.2">
      <c r="A16438">
        <v>76851</v>
      </c>
      <c r="B16438" t="s">
        <v>36527</v>
      </c>
      <c r="C16438" s="15" t="s">
        <v>36528</v>
      </c>
      <c r="D16438" s="15" t="s">
        <v>36529</v>
      </c>
      <c r="E16438">
        <v>3305</v>
      </c>
      <c r="F16438">
        <v>3754</v>
      </c>
      <c r="K16438" s="16">
        <f t="shared" si="839"/>
        <v>3701.6</v>
      </c>
      <c r="L16438" s="16">
        <f t="shared" si="840"/>
        <v>3896.4210526315787</v>
      </c>
      <c r="M16438" s="16">
        <f t="shared" si="841"/>
        <v>4427.7511961722485</v>
      </c>
      <c r="N16438" t="e">
        <f>INDEX(XML!$A$2:$R$782,MATCH(C16438,XML!$D$2:$D$737,0),2)</f>
        <v>#N/A</v>
      </c>
    </row>
    <row r="16439" spans="1:14" ht="56.25" x14ac:dyDescent="0.2">
      <c r="A16439">
        <v>76853</v>
      </c>
      <c r="B16439" t="s">
        <v>36530</v>
      </c>
      <c r="C16439" s="15" t="s">
        <v>36531</v>
      </c>
      <c r="D16439" s="15" t="s">
        <v>36532</v>
      </c>
      <c r="E16439">
        <v>6856</v>
      </c>
      <c r="F16439">
        <v>7786</v>
      </c>
      <c r="H16439">
        <v>1</v>
      </c>
      <c r="K16439" s="16">
        <f t="shared" si="839"/>
        <v>7678.72</v>
      </c>
      <c r="L16439" s="16">
        <f t="shared" si="840"/>
        <v>8082.863157894737</v>
      </c>
      <c r="M16439" s="16">
        <f t="shared" si="841"/>
        <v>9185.0717703349292</v>
      </c>
      <c r="N16439" t="e">
        <f>INDEX(XML!$A$2:$R$782,MATCH(C16439,XML!$D$2:$D$737,0),2)</f>
        <v>#N/A</v>
      </c>
    </row>
    <row r="16440" spans="1:14" ht="78.75" x14ac:dyDescent="0.2">
      <c r="A16440">
        <v>76858</v>
      </c>
      <c r="B16440" t="s">
        <v>36533</v>
      </c>
      <c r="C16440" s="15" t="s">
        <v>36534</v>
      </c>
      <c r="D16440" s="15" t="s">
        <v>36535</v>
      </c>
      <c r="E16440">
        <v>16980</v>
      </c>
      <c r="F16440">
        <v>19284</v>
      </c>
      <c r="H16440">
        <v>1</v>
      </c>
      <c r="K16440" s="16">
        <f t="shared" si="839"/>
        <v>19017.599999999999</v>
      </c>
      <c r="L16440" s="16">
        <f t="shared" si="840"/>
        <v>20018.52631578947</v>
      </c>
      <c r="M16440" s="16">
        <f t="shared" si="841"/>
        <v>22748.325358851671</v>
      </c>
      <c r="N16440" t="e">
        <f>INDEX(XML!$A$2:$R$782,MATCH(C16440,XML!$D$2:$D$737,0),2)</f>
        <v>#N/A</v>
      </c>
    </row>
    <row r="16441" spans="1:14" ht="45" x14ac:dyDescent="0.2">
      <c r="A16441">
        <v>76859</v>
      </c>
      <c r="B16441" t="s">
        <v>36536</v>
      </c>
      <c r="C16441" s="15" t="s">
        <v>36537</v>
      </c>
      <c r="D16441" s="15" t="s">
        <v>36538</v>
      </c>
      <c r="E16441">
        <v>13761</v>
      </c>
      <c r="F16441">
        <v>15628</v>
      </c>
      <c r="H16441">
        <v>2</v>
      </c>
      <c r="K16441" s="16">
        <f t="shared" si="839"/>
        <v>15412.32</v>
      </c>
      <c r="L16441" s="16">
        <f t="shared" si="840"/>
        <v>16223.494736842105</v>
      </c>
      <c r="M16441" s="16">
        <f t="shared" si="841"/>
        <v>18435.78947368421</v>
      </c>
      <c r="N16441" t="e">
        <f>INDEX(XML!$A$2:$R$782,MATCH(C16441,XML!$D$2:$D$737,0),2)</f>
        <v>#N/A</v>
      </c>
    </row>
    <row r="16442" spans="1:14" ht="67.5" x14ac:dyDescent="0.2">
      <c r="A16442">
        <v>77131</v>
      </c>
      <c r="B16442" t="s">
        <v>36539</v>
      </c>
      <c r="C16442" s="15" t="s">
        <v>36540</v>
      </c>
      <c r="D16442" s="15" t="s">
        <v>36541</v>
      </c>
      <c r="E16442">
        <v>11082</v>
      </c>
      <c r="F16442">
        <v>12585</v>
      </c>
      <c r="H16442">
        <v>2</v>
      </c>
      <c r="K16442" s="16">
        <f t="shared" si="839"/>
        <v>12411.84</v>
      </c>
      <c r="L16442" s="16">
        <f t="shared" si="840"/>
        <v>13065.094736842106</v>
      </c>
      <c r="M16442" s="16">
        <f t="shared" si="841"/>
        <v>14846.698564593302</v>
      </c>
      <c r="N16442" t="e">
        <f>INDEX(XML!$A$2:$R$782,MATCH(C16442,XML!$D$2:$D$737,0),2)</f>
        <v>#N/A</v>
      </c>
    </row>
    <row r="16443" spans="1:14" ht="56.25" x14ac:dyDescent="0.2">
      <c r="A16443">
        <v>76848</v>
      </c>
      <c r="B16443" t="s">
        <v>36206</v>
      </c>
      <c r="C16443" s="15" t="s">
        <v>36207</v>
      </c>
      <c r="D16443" s="15" t="s">
        <v>36208</v>
      </c>
      <c r="E16443">
        <v>1241</v>
      </c>
      <c r="F16443">
        <v>1410</v>
      </c>
      <c r="K16443" s="16">
        <f t="shared" si="839"/>
        <v>1389.92</v>
      </c>
      <c r="L16443" s="16">
        <f t="shared" si="840"/>
        <v>1463.0736842105264</v>
      </c>
      <c r="M16443" s="16">
        <f t="shared" si="841"/>
        <v>1662.5837320574165</v>
      </c>
      <c r="N16443" t="e">
        <f>INDEX(XML!$A$2:$R$782,MATCH(C16443,XML!$D$2:$D$737,0),2)</f>
        <v>#N/A</v>
      </c>
    </row>
    <row r="16444" spans="1:14" ht="45" x14ac:dyDescent="0.2">
      <c r="A16444">
        <v>76845</v>
      </c>
      <c r="B16444" t="s">
        <v>36542</v>
      </c>
      <c r="C16444" s="15" t="s">
        <v>36543</v>
      </c>
      <c r="D16444" s="15" t="s">
        <v>36544</v>
      </c>
      <c r="E16444">
        <v>6544</v>
      </c>
      <c r="F16444">
        <v>7432</v>
      </c>
      <c r="H16444">
        <v>1</v>
      </c>
      <c r="K16444" s="16">
        <f t="shared" si="839"/>
        <v>7329.28</v>
      </c>
      <c r="L16444" s="16">
        <f t="shared" si="840"/>
        <v>7715.0315789473689</v>
      </c>
      <c r="M16444" s="16">
        <f t="shared" si="841"/>
        <v>8767.0813397129186</v>
      </c>
      <c r="N16444" t="e">
        <f>INDEX(XML!$A$2:$R$782,MATCH(C16444,XML!$D$2:$D$737,0),2)</f>
        <v>#N/A</v>
      </c>
    </row>
    <row r="16445" spans="1:14" ht="56.25" x14ac:dyDescent="0.2">
      <c r="A16445">
        <v>76844</v>
      </c>
      <c r="B16445" t="s">
        <v>36545</v>
      </c>
      <c r="C16445" s="15" t="s">
        <v>36546</v>
      </c>
      <c r="D16445" s="15" t="s">
        <v>36547</v>
      </c>
      <c r="E16445">
        <v>9243</v>
      </c>
      <c r="F16445">
        <v>10497</v>
      </c>
      <c r="H16445">
        <v>1</v>
      </c>
      <c r="K16445" s="16">
        <f t="shared" si="839"/>
        <v>10352.16</v>
      </c>
      <c r="L16445" s="16">
        <f t="shared" si="840"/>
        <v>10897.010526315789</v>
      </c>
      <c r="M16445" s="16">
        <f t="shared" si="841"/>
        <v>12382.966507177032</v>
      </c>
      <c r="N16445" t="e">
        <f>INDEX(XML!$A$2:$R$782,MATCH(C16445,XML!$D$2:$D$737,0),2)</f>
        <v>#N/A</v>
      </c>
    </row>
    <row r="16446" spans="1:14" ht="56.25" x14ac:dyDescent="0.2">
      <c r="A16446">
        <v>76846</v>
      </c>
      <c r="B16446" t="s">
        <v>36548</v>
      </c>
      <c r="C16446" s="15" t="s">
        <v>36549</v>
      </c>
      <c r="D16446" s="15" t="s">
        <v>36550</v>
      </c>
      <c r="E16446">
        <v>29209</v>
      </c>
      <c r="F16446">
        <v>33172</v>
      </c>
      <c r="H16446">
        <v>1</v>
      </c>
      <c r="K16446" s="16">
        <f t="shared" si="839"/>
        <v>32714.080000000002</v>
      </c>
      <c r="L16446" s="16">
        <f t="shared" si="840"/>
        <v>34435.873684210528</v>
      </c>
      <c r="M16446" s="16">
        <f t="shared" si="841"/>
        <v>39131.674641148325</v>
      </c>
      <c r="N16446" t="e">
        <f>INDEX(XML!$A$2:$R$782,MATCH(C16446,XML!$D$2:$D$737,0),2)</f>
        <v>#N/A</v>
      </c>
    </row>
    <row r="16447" spans="1:14" ht="45" x14ac:dyDescent="0.2">
      <c r="A16447">
        <v>76854</v>
      </c>
      <c r="B16447" t="s">
        <v>36551</v>
      </c>
      <c r="C16447" s="15" t="s">
        <v>36552</v>
      </c>
      <c r="D16447" s="15" t="s">
        <v>36553</v>
      </c>
      <c r="E16447">
        <v>32724</v>
      </c>
      <c r="F16447">
        <v>37164</v>
      </c>
      <c r="H16447">
        <v>1</v>
      </c>
      <c r="K16447" s="16">
        <f t="shared" si="839"/>
        <v>36650.879999999997</v>
      </c>
      <c r="L16447" s="16">
        <f t="shared" si="840"/>
        <v>38579.873684210521</v>
      </c>
      <c r="M16447" s="16">
        <f t="shared" si="841"/>
        <v>43840.76555023923</v>
      </c>
      <c r="N16447" t="e">
        <f>INDEX(XML!$A$2:$R$782,MATCH(C16447,XML!$D$2:$D$737,0),2)</f>
        <v>#N/A</v>
      </c>
    </row>
    <row r="16448" spans="1:14" ht="56.25" x14ac:dyDescent="0.2">
      <c r="A16448">
        <v>76855</v>
      </c>
      <c r="B16448" t="s">
        <v>36554</v>
      </c>
      <c r="C16448" s="15" t="s">
        <v>36555</v>
      </c>
      <c r="D16448" s="15" t="s">
        <v>36556</v>
      </c>
      <c r="E16448">
        <v>17317</v>
      </c>
      <c r="F16448">
        <v>19667</v>
      </c>
      <c r="H16448">
        <v>1</v>
      </c>
      <c r="K16448" s="16">
        <f t="shared" si="839"/>
        <v>19395.04</v>
      </c>
      <c r="L16448" s="16">
        <f t="shared" si="840"/>
        <v>20415.831578947367</v>
      </c>
      <c r="M16448" s="16">
        <f t="shared" si="841"/>
        <v>23199.808612440189</v>
      </c>
      <c r="N16448" t="e">
        <f>INDEX(XML!$A$2:$R$782,MATCH(C16448,XML!$D$2:$D$737,0),2)</f>
        <v>#N/A</v>
      </c>
    </row>
    <row r="16449" spans="1:14" ht="56.25" x14ac:dyDescent="0.2">
      <c r="A16449">
        <v>76860</v>
      </c>
      <c r="B16449" t="s">
        <v>36557</v>
      </c>
      <c r="C16449" s="15" t="s">
        <v>36558</v>
      </c>
      <c r="D16449" s="15" t="s">
        <v>36559</v>
      </c>
      <c r="E16449">
        <v>20511</v>
      </c>
      <c r="F16449">
        <v>23293</v>
      </c>
      <c r="H16449">
        <v>1</v>
      </c>
      <c r="K16449" s="16">
        <f t="shared" si="839"/>
        <v>22972.32</v>
      </c>
      <c r="L16449" s="16">
        <f t="shared" si="840"/>
        <v>24181.389473684212</v>
      </c>
      <c r="M16449" s="16">
        <f t="shared" si="841"/>
        <v>27478.851674641148</v>
      </c>
      <c r="N16449" t="e">
        <f>INDEX(XML!$A$2:$R$782,MATCH(C16449,XML!$D$2:$D$737,0),2)</f>
        <v>#N/A</v>
      </c>
    </row>
    <row r="16450" spans="1:14" ht="45" x14ac:dyDescent="0.2">
      <c r="A16450">
        <v>76852</v>
      </c>
      <c r="B16450" t="s">
        <v>36560</v>
      </c>
      <c r="C16450" s="15" t="s">
        <v>36561</v>
      </c>
      <c r="D16450" s="15" t="s">
        <v>36562</v>
      </c>
      <c r="E16450">
        <v>4644</v>
      </c>
      <c r="F16450">
        <v>5274</v>
      </c>
      <c r="H16450">
        <v>1</v>
      </c>
      <c r="K16450" s="16">
        <f t="shared" si="839"/>
        <v>5201.28</v>
      </c>
      <c r="L16450" s="16">
        <f t="shared" si="840"/>
        <v>5475.0315789473689</v>
      </c>
      <c r="M16450" s="16">
        <f t="shared" si="841"/>
        <v>6221.6267942583736</v>
      </c>
      <c r="N16450" t="e">
        <f>INDEX(XML!$A$2:$R$782,MATCH(C16450,XML!$D$2:$D$737,0),2)</f>
        <v>#N/A</v>
      </c>
    </row>
    <row r="16451" spans="1:14" ht="67.5" x14ac:dyDescent="0.2">
      <c r="A16451">
        <v>76849</v>
      </c>
      <c r="B16451" t="s">
        <v>36209</v>
      </c>
      <c r="C16451" s="15" t="s">
        <v>36210</v>
      </c>
      <c r="D16451" s="15" t="s">
        <v>36211</v>
      </c>
      <c r="E16451">
        <v>5336</v>
      </c>
      <c r="F16451">
        <v>6060</v>
      </c>
      <c r="H16451">
        <v>1</v>
      </c>
      <c r="K16451" s="16">
        <f t="shared" si="839"/>
        <v>5976.32</v>
      </c>
      <c r="L16451" s="16">
        <f t="shared" si="840"/>
        <v>6290.863157894737</v>
      </c>
      <c r="M16451" s="16">
        <f t="shared" si="841"/>
        <v>7148.7081339712922</v>
      </c>
      <c r="N16451" t="e">
        <f>INDEX(XML!$A$2:$R$782,MATCH(C16451,XML!$D$2:$D$737,0),2)</f>
        <v>#N/A</v>
      </c>
    </row>
    <row r="16452" spans="1:14" ht="56.25" x14ac:dyDescent="0.2">
      <c r="A16452">
        <v>82581</v>
      </c>
      <c r="B16452" t="s">
        <v>44095</v>
      </c>
      <c r="C16452" s="15" t="s">
        <v>44096</v>
      </c>
      <c r="D16452" s="15" t="s">
        <v>44097</v>
      </c>
      <c r="E16452">
        <v>19093</v>
      </c>
      <c r="F16452">
        <v>21683</v>
      </c>
      <c r="H16452">
        <v>1</v>
      </c>
      <c r="K16452" s="16">
        <f t="shared" si="839"/>
        <v>21384.16</v>
      </c>
      <c r="L16452" s="16">
        <f t="shared" si="840"/>
        <v>22509.642105263159</v>
      </c>
      <c r="M16452" s="16">
        <f t="shared" si="841"/>
        <v>25579.138755980865</v>
      </c>
      <c r="N16452" t="e">
        <f>INDEX(XML!$A$2:$R$782,MATCH(C16452,XML!$D$2:$D$737,0),2)</f>
        <v>#N/A</v>
      </c>
    </row>
    <row r="16453" spans="1:14" ht="45" x14ac:dyDescent="0.2">
      <c r="A16453">
        <v>82582</v>
      </c>
      <c r="B16453" t="s">
        <v>44098</v>
      </c>
      <c r="C16453" s="15" t="s">
        <v>44099</v>
      </c>
      <c r="D16453" s="15" t="s">
        <v>44100</v>
      </c>
      <c r="E16453">
        <v>24062</v>
      </c>
      <c r="F16453">
        <v>27327</v>
      </c>
      <c r="H16453">
        <v>1</v>
      </c>
      <c r="K16453" s="16">
        <f t="shared" si="839"/>
        <v>26949.439999999999</v>
      </c>
      <c r="L16453" s="16">
        <f t="shared" si="840"/>
        <v>28367.831578947367</v>
      </c>
      <c r="M16453" s="16">
        <f t="shared" si="841"/>
        <v>32236.172248803825</v>
      </c>
      <c r="N16453" t="e">
        <f>INDEX(XML!$A$2:$R$782,MATCH(C16453,XML!$D$2:$D$737,0),2)</f>
        <v>#N/A</v>
      </c>
    </row>
    <row r="16454" spans="1:14" ht="56.25" x14ac:dyDescent="0.2">
      <c r="A16454">
        <v>82584</v>
      </c>
      <c r="B16454" t="s">
        <v>44101</v>
      </c>
      <c r="C16454" s="15" t="s">
        <v>44102</v>
      </c>
      <c r="D16454" s="15" t="s">
        <v>44103</v>
      </c>
      <c r="E16454">
        <v>6977</v>
      </c>
      <c r="F16454">
        <v>7923</v>
      </c>
      <c r="K16454" s="16">
        <f t="shared" si="839"/>
        <v>7814.24</v>
      </c>
      <c r="L16454" s="16">
        <f t="shared" si="840"/>
        <v>8225.515789473684</v>
      </c>
      <c r="M16454" s="16">
        <f t="shared" si="841"/>
        <v>9347.1770334928224</v>
      </c>
      <c r="N16454" t="e">
        <f>INDEX(XML!$A$2:$R$782,MATCH(C16454,XML!$D$2:$D$737,0),2)</f>
        <v>#N/A</v>
      </c>
    </row>
    <row r="16455" spans="1:14" ht="90" x14ac:dyDescent="0.2">
      <c r="A16455">
        <v>82585</v>
      </c>
      <c r="B16455" t="s">
        <v>44104</v>
      </c>
      <c r="C16455" s="15" t="s">
        <v>44105</v>
      </c>
      <c r="D16455" s="15" t="s">
        <v>44106</v>
      </c>
      <c r="E16455">
        <v>157995</v>
      </c>
      <c r="F16455">
        <v>179430</v>
      </c>
      <c r="H16455">
        <v>1</v>
      </c>
      <c r="K16455" s="16">
        <f t="shared" si="839"/>
        <v>169054.65</v>
      </c>
      <c r="L16455" s="16">
        <f t="shared" si="840"/>
        <v>177952.26315789475</v>
      </c>
      <c r="M16455" s="16">
        <f t="shared" si="841"/>
        <v>202218.48086124405</v>
      </c>
      <c r="N16455" t="e">
        <f>INDEX(XML!$A$2:$R$782,MATCH(C16455,XML!$D$2:$D$737,0),2)</f>
        <v>#N/A</v>
      </c>
    </row>
    <row r="16456" spans="1:14" ht="45" x14ac:dyDescent="0.2">
      <c r="A16456">
        <v>82586</v>
      </c>
      <c r="B16456" t="s">
        <v>44107</v>
      </c>
      <c r="C16456" s="15" t="s">
        <v>44108</v>
      </c>
      <c r="D16456" s="15" t="s">
        <v>44109</v>
      </c>
      <c r="E16456">
        <v>30463</v>
      </c>
      <c r="F16456">
        <v>34596</v>
      </c>
      <c r="H16456">
        <v>1</v>
      </c>
      <c r="K16456" s="16">
        <f t="shared" si="839"/>
        <v>34118.559999999998</v>
      </c>
      <c r="L16456" s="16">
        <f t="shared" si="840"/>
        <v>35914.27368421053</v>
      </c>
      <c r="M16456" s="16">
        <f t="shared" si="841"/>
        <v>40811.674641148333</v>
      </c>
      <c r="N16456" t="e">
        <f>INDEX(XML!$A$2:$R$782,MATCH(C16456,XML!$D$2:$D$737,0),2)</f>
        <v>#N/A</v>
      </c>
    </row>
    <row r="16457" spans="1:14" ht="56.25" x14ac:dyDescent="0.2">
      <c r="A16457">
        <v>82587</v>
      </c>
      <c r="B16457" t="s">
        <v>45632</v>
      </c>
      <c r="C16457" s="15" t="s">
        <v>45633</v>
      </c>
      <c r="D16457" s="15" t="s">
        <v>45634</v>
      </c>
      <c r="E16457">
        <v>3315</v>
      </c>
      <c r="F16457">
        <v>3765</v>
      </c>
      <c r="H16457">
        <v>1</v>
      </c>
      <c r="K16457" s="16">
        <f t="shared" si="839"/>
        <v>3712.8</v>
      </c>
      <c r="L16457" s="16">
        <f t="shared" si="840"/>
        <v>3908.2105263157896</v>
      </c>
      <c r="M16457" s="16">
        <f t="shared" si="841"/>
        <v>4441.1483253588513</v>
      </c>
      <c r="N16457" t="e">
        <f>INDEX(XML!$A$2:$R$782,MATCH(C16457,XML!$D$2:$D$737,0),2)</f>
        <v>#N/A</v>
      </c>
    </row>
    <row r="16458" spans="1:14" ht="78.75" x14ac:dyDescent="0.2">
      <c r="A16458">
        <v>6809</v>
      </c>
      <c r="B16458" t="s">
        <v>47348</v>
      </c>
      <c r="C16458" s="15" t="s">
        <v>47349</v>
      </c>
      <c r="D16458" s="15" t="s">
        <v>47350</v>
      </c>
      <c r="E16458">
        <v>841</v>
      </c>
      <c r="F16458">
        <v>967</v>
      </c>
      <c r="K16458" s="16">
        <f t="shared" si="839"/>
        <v>941.92</v>
      </c>
      <c r="L16458" s="16">
        <f t="shared" si="840"/>
        <v>991.49473684210523</v>
      </c>
      <c r="M16458" s="16">
        <f t="shared" si="841"/>
        <v>1126.6985645933014</v>
      </c>
      <c r="N16458" t="e">
        <f>INDEX(XML!$A$2:$R$782,MATCH(C16458,XML!$D$2:$D$737,0),2)</f>
        <v>#N/A</v>
      </c>
    </row>
    <row r="16459" spans="1:14" ht="90" x14ac:dyDescent="0.2">
      <c r="A16459">
        <v>37532</v>
      </c>
      <c r="B16459" t="s">
        <v>11856</v>
      </c>
      <c r="C16459" s="15" t="s">
        <v>11857</v>
      </c>
      <c r="D16459" s="15" t="s">
        <v>11858</v>
      </c>
      <c r="E16459">
        <v>851</v>
      </c>
      <c r="F16459">
        <v>978</v>
      </c>
      <c r="H16459">
        <v>27</v>
      </c>
      <c r="K16459" s="16">
        <f t="shared" si="839"/>
        <v>953.12</v>
      </c>
      <c r="L16459" s="16">
        <f t="shared" si="840"/>
        <v>1003.2842105263157</v>
      </c>
      <c r="M16459" s="16">
        <f t="shared" si="841"/>
        <v>1140.0956937799042</v>
      </c>
      <c r="N16459" t="e">
        <f>INDEX(XML!$A$2:$R$782,MATCH(C16459,XML!$D$2:$D$737,0),2)</f>
        <v>#N/A</v>
      </c>
    </row>
    <row r="16460" spans="1:14" ht="45" x14ac:dyDescent="0.2">
      <c r="A16460">
        <v>6812</v>
      </c>
      <c r="C16460" s="15" t="s">
        <v>17352</v>
      </c>
      <c r="D16460" s="15" t="s">
        <v>17353</v>
      </c>
      <c r="E16460">
        <v>1028</v>
      </c>
      <c r="F16460">
        <v>1234</v>
      </c>
      <c r="H16460">
        <v>4</v>
      </c>
      <c r="K16460" s="16">
        <f t="shared" si="839"/>
        <v>1151.3599999999999</v>
      </c>
      <c r="L16460" s="16">
        <f t="shared" si="840"/>
        <v>1211.957894736842</v>
      </c>
      <c r="M16460" s="16">
        <f t="shared" si="841"/>
        <v>1377.2248803827749</v>
      </c>
      <c r="N16460" t="e">
        <f>INDEX(XML!$A$2:$R$782,MATCH(C16460,XML!$D$2:$D$737,0),2)</f>
        <v>#N/A</v>
      </c>
    </row>
    <row r="16461" spans="1:14" ht="15.75" x14ac:dyDescent="0.25">
      <c r="A16461" s="184" t="s">
        <v>11859</v>
      </c>
      <c r="B16461" s="184"/>
      <c r="C16461" s="185"/>
      <c r="D16461" s="185"/>
      <c r="E16461" s="184"/>
      <c r="F16461" s="184"/>
      <c r="G16461" s="184"/>
      <c r="H16461" s="184"/>
      <c r="I16461" s="184"/>
      <c r="J16461" s="184"/>
      <c r="K16461" s="16">
        <f t="shared" si="839"/>
        <v>0</v>
      </c>
      <c r="L16461" s="16">
        <f t="shared" si="840"/>
        <v>0</v>
      </c>
      <c r="M16461" s="16">
        <f t="shared" si="841"/>
        <v>0</v>
      </c>
      <c r="N16461" t="e">
        <f>INDEX(XML!$A$2:$R$782,MATCH(C16461,XML!$D$2:$D$737,0),2)</f>
        <v>#N/A</v>
      </c>
    </row>
    <row r="16462" spans="1:14" ht="67.5" x14ac:dyDescent="0.2">
      <c r="A16462">
        <v>76840</v>
      </c>
      <c r="B16462" t="s">
        <v>36563</v>
      </c>
      <c r="C16462" s="15" t="s">
        <v>36564</v>
      </c>
      <c r="D16462" s="15" t="s">
        <v>36565</v>
      </c>
      <c r="E16462">
        <v>8011</v>
      </c>
      <c r="F16462">
        <v>9098</v>
      </c>
      <c r="H16462">
        <v>1</v>
      </c>
      <c r="K16462" s="16">
        <f t="shared" si="839"/>
        <v>8972.32</v>
      </c>
      <c r="L16462" s="16">
        <f t="shared" si="840"/>
        <v>9444.5473684210519</v>
      </c>
      <c r="M16462" s="16">
        <f t="shared" si="841"/>
        <v>10732.440191387559</v>
      </c>
      <c r="N16462" t="e">
        <f>INDEX(XML!$A$2:$R$782,MATCH(C16462,XML!$D$2:$D$737,0),2)</f>
        <v>#N/A</v>
      </c>
    </row>
    <row r="16463" spans="1:14" ht="56.25" x14ac:dyDescent="0.2">
      <c r="A16463">
        <v>76839</v>
      </c>
      <c r="B16463" t="s">
        <v>36566</v>
      </c>
      <c r="C16463" s="15" t="s">
        <v>36567</v>
      </c>
      <c r="D16463" s="15" t="s">
        <v>36568</v>
      </c>
      <c r="E16463">
        <v>7962</v>
      </c>
      <c r="F16463">
        <v>9042</v>
      </c>
      <c r="H16463">
        <v>1</v>
      </c>
      <c r="K16463" s="16">
        <f t="shared" si="839"/>
        <v>8917.44</v>
      </c>
      <c r="L16463" s="16">
        <f t="shared" si="840"/>
        <v>9386.7789473684206</v>
      </c>
      <c r="M16463" s="16">
        <f t="shared" si="841"/>
        <v>10666.794258373206</v>
      </c>
      <c r="N16463" t="e">
        <f>INDEX(XML!$A$2:$R$782,MATCH(C16463,XML!$D$2:$D$737,0),2)</f>
        <v>#N/A</v>
      </c>
    </row>
    <row r="16464" spans="1:14" ht="33.75" x14ac:dyDescent="0.2">
      <c r="A16464">
        <v>76842</v>
      </c>
      <c r="B16464" t="s">
        <v>36221</v>
      </c>
      <c r="C16464" s="15" t="s">
        <v>36222</v>
      </c>
      <c r="D16464" s="15" t="s">
        <v>36223</v>
      </c>
      <c r="E16464">
        <v>7189</v>
      </c>
      <c r="F16464">
        <v>8164</v>
      </c>
      <c r="H16464">
        <v>2</v>
      </c>
      <c r="K16464" s="16">
        <f t="shared" si="839"/>
        <v>8051.68</v>
      </c>
      <c r="L16464" s="16">
        <f t="shared" si="840"/>
        <v>8475.4526315789481</v>
      </c>
      <c r="M16464" s="16">
        <f t="shared" si="841"/>
        <v>9631.1961722488049</v>
      </c>
      <c r="N16464" t="e">
        <f>INDEX(XML!$A$2:$R$782,MATCH(C16464,XML!$D$2:$D$737,0),2)</f>
        <v>#N/A</v>
      </c>
    </row>
    <row r="16465" spans="1:14" ht="56.25" x14ac:dyDescent="0.2">
      <c r="A16465">
        <v>76841</v>
      </c>
      <c r="B16465" t="s">
        <v>36218</v>
      </c>
      <c r="C16465" s="15" t="s">
        <v>36219</v>
      </c>
      <c r="D16465" s="15" t="s">
        <v>36220</v>
      </c>
      <c r="E16465">
        <v>6063</v>
      </c>
      <c r="F16465">
        <v>6885</v>
      </c>
      <c r="H16465">
        <v>1</v>
      </c>
      <c r="K16465" s="16">
        <f t="shared" si="839"/>
        <v>6790.5599999999995</v>
      </c>
      <c r="L16465" s="16">
        <f t="shared" si="840"/>
        <v>7147.9578947368418</v>
      </c>
      <c r="M16465" s="16">
        <f t="shared" si="841"/>
        <v>8122.6794258373202</v>
      </c>
      <c r="N16465" t="e">
        <f>INDEX(XML!$A$2:$R$782,MATCH(C16465,XML!$D$2:$D$737,0),2)</f>
        <v>#N/A</v>
      </c>
    </row>
    <row r="16466" spans="1:14" ht="56.25" x14ac:dyDescent="0.2">
      <c r="A16466">
        <v>82114</v>
      </c>
      <c r="B16466" t="s">
        <v>43498</v>
      </c>
      <c r="C16466" s="15" t="s">
        <v>43499</v>
      </c>
      <c r="D16466" s="15" t="s">
        <v>43500</v>
      </c>
      <c r="E16466">
        <v>5534</v>
      </c>
      <c r="F16466">
        <v>6284</v>
      </c>
      <c r="H16466">
        <v>1</v>
      </c>
      <c r="K16466" s="16">
        <f t="shared" si="839"/>
        <v>6198.08</v>
      </c>
      <c r="L16466" s="16">
        <f t="shared" si="840"/>
        <v>6524.2947368421055</v>
      </c>
      <c r="M16466" s="16">
        <f t="shared" si="841"/>
        <v>7413.9712918660289</v>
      </c>
      <c r="N16466" t="e">
        <f>INDEX(XML!$A$2:$R$782,MATCH(C16466,XML!$D$2:$D$737,0),2)</f>
        <v>#N/A</v>
      </c>
    </row>
    <row r="16467" spans="1:14" ht="45" x14ac:dyDescent="0.2">
      <c r="A16467">
        <v>76837</v>
      </c>
      <c r="B16467" t="s">
        <v>36215</v>
      </c>
      <c r="C16467" s="15" t="s">
        <v>36216</v>
      </c>
      <c r="D16467" s="15" t="s">
        <v>36217</v>
      </c>
      <c r="E16467">
        <v>5759</v>
      </c>
      <c r="F16467">
        <v>6541</v>
      </c>
      <c r="K16467" s="16">
        <f t="shared" si="839"/>
        <v>6450.08</v>
      </c>
      <c r="L16467" s="16">
        <f t="shared" si="840"/>
        <v>6789.5578947368422</v>
      </c>
      <c r="M16467" s="16">
        <f t="shared" si="841"/>
        <v>7715.4066985645941</v>
      </c>
      <c r="N16467" t="e">
        <f>INDEX(XML!$A$2:$R$782,MATCH(C16467,XML!$D$2:$D$737,0),2)</f>
        <v>#N/A</v>
      </c>
    </row>
    <row r="16468" spans="1:14" ht="45" x14ac:dyDescent="0.2">
      <c r="A16468">
        <v>81232</v>
      </c>
      <c r="B16468" t="s">
        <v>40912</v>
      </c>
      <c r="C16468" s="15" t="s">
        <v>40913</v>
      </c>
      <c r="D16468" s="15" t="s">
        <v>40914</v>
      </c>
      <c r="E16468">
        <v>3604</v>
      </c>
      <c r="F16468">
        <v>4093</v>
      </c>
      <c r="H16468">
        <v>1</v>
      </c>
      <c r="K16468" s="16">
        <f t="shared" si="839"/>
        <v>4036.48</v>
      </c>
      <c r="L16468" s="16">
        <f t="shared" si="840"/>
        <v>4248.9263157894738</v>
      </c>
      <c r="M16468" s="16">
        <f t="shared" si="841"/>
        <v>4828.3253588516745</v>
      </c>
      <c r="N16468" t="e">
        <f>INDEX(XML!$A$2:$R$782,MATCH(C16468,XML!$D$2:$D$737,0),2)</f>
        <v>#N/A</v>
      </c>
    </row>
    <row r="16469" spans="1:14" ht="33.75" x14ac:dyDescent="0.2">
      <c r="A16469">
        <v>81233</v>
      </c>
      <c r="B16469" t="s">
        <v>40909</v>
      </c>
      <c r="C16469" s="15" t="s">
        <v>40910</v>
      </c>
      <c r="D16469" s="15" t="s">
        <v>40911</v>
      </c>
      <c r="E16469">
        <v>3979</v>
      </c>
      <c r="F16469">
        <v>4519</v>
      </c>
      <c r="H16469">
        <v>1</v>
      </c>
      <c r="K16469" s="16">
        <f t="shared" si="839"/>
        <v>4456.4799999999996</v>
      </c>
      <c r="L16469" s="16">
        <f t="shared" si="840"/>
        <v>4691.031578947368</v>
      </c>
      <c r="M16469" s="16">
        <f t="shared" si="841"/>
        <v>5330.7177033492817</v>
      </c>
      <c r="N16469" t="e">
        <f>INDEX(XML!$A$2:$R$782,MATCH(C16469,XML!$D$2:$D$737,0),2)</f>
        <v>#N/A</v>
      </c>
    </row>
    <row r="16470" spans="1:14" ht="45" x14ac:dyDescent="0.2">
      <c r="A16470">
        <v>81229</v>
      </c>
      <c r="B16470" t="s">
        <v>40915</v>
      </c>
      <c r="C16470" s="15" t="s">
        <v>40916</v>
      </c>
      <c r="D16470" s="15" t="s">
        <v>40917</v>
      </c>
      <c r="E16470">
        <v>5221</v>
      </c>
      <c r="F16470">
        <v>5929</v>
      </c>
      <c r="H16470">
        <v>1</v>
      </c>
      <c r="K16470" s="16">
        <f t="shared" si="839"/>
        <v>5847.52</v>
      </c>
      <c r="L16470" s="16">
        <f t="shared" si="840"/>
        <v>6155.2842105263162</v>
      </c>
      <c r="M16470" s="16">
        <f t="shared" si="841"/>
        <v>6994.6411483253587</v>
      </c>
      <c r="N16470" t="e">
        <f>INDEX(XML!$A$2:$R$782,MATCH(C16470,XML!$D$2:$D$737,0),2)</f>
        <v>#N/A</v>
      </c>
    </row>
    <row r="16471" spans="1:14" ht="56.25" x14ac:dyDescent="0.2">
      <c r="A16471">
        <v>81224</v>
      </c>
      <c r="B16471" t="s">
        <v>40918</v>
      </c>
      <c r="C16471" s="15" t="s">
        <v>40919</v>
      </c>
      <c r="D16471" s="15" t="s">
        <v>40920</v>
      </c>
      <c r="E16471">
        <v>41756</v>
      </c>
      <c r="F16471">
        <v>47421</v>
      </c>
      <c r="H16471">
        <v>2</v>
      </c>
      <c r="K16471" s="16">
        <f t="shared" si="839"/>
        <v>46766.720000000001</v>
      </c>
      <c r="L16471" s="16">
        <f t="shared" si="840"/>
        <v>49228.126315789472</v>
      </c>
      <c r="M16471" s="16">
        <f t="shared" si="841"/>
        <v>55941.052631578947</v>
      </c>
      <c r="N16471" t="e">
        <f>INDEX(XML!$A$2:$R$782,MATCH(C16471,XML!$D$2:$D$737,0),2)</f>
        <v>#N/A</v>
      </c>
    </row>
    <row r="16472" spans="1:14" ht="45" x14ac:dyDescent="0.2">
      <c r="A16472">
        <v>81244</v>
      </c>
      <c r="B16472" t="s">
        <v>40891</v>
      </c>
      <c r="C16472" s="15" t="s">
        <v>40892</v>
      </c>
      <c r="D16472" s="15" t="s">
        <v>40893</v>
      </c>
      <c r="E16472">
        <v>7333</v>
      </c>
      <c r="F16472">
        <v>8328</v>
      </c>
      <c r="H16472">
        <v>1</v>
      </c>
      <c r="K16472" s="16">
        <f t="shared" si="839"/>
        <v>8212.9599999999991</v>
      </c>
      <c r="L16472" s="16">
        <f t="shared" si="840"/>
        <v>8645.2210526315775</v>
      </c>
      <c r="M16472" s="16">
        <f t="shared" si="841"/>
        <v>9824.1148325358827</v>
      </c>
      <c r="N16472" t="e">
        <f>INDEX(XML!$A$2:$R$782,MATCH(C16472,XML!$D$2:$D$737,0),2)</f>
        <v>#N/A</v>
      </c>
    </row>
    <row r="16473" spans="1:14" ht="78.75" x14ac:dyDescent="0.2">
      <c r="A16473">
        <v>81219</v>
      </c>
      <c r="B16473" t="s">
        <v>40921</v>
      </c>
      <c r="C16473" s="15" t="s">
        <v>40922</v>
      </c>
      <c r="D16473" s="15" t="s">
        <v>40923</v>
      </c>
      <c r="E16473">
        <v>7737</v>
      </c>
      <c r="F16473">
        <v>8787</v>
      </c>
      <c r="H16473">
        <v>1</v>
      </c>
      <c r="K16473" s="16">
        <f t="shared" si="839"/>
        <v>8665.44</v>
      </c>
      <c r="L16473" s="16">
        <f t="shared" si="840"/>
        <v>9121.515789473684</v>
      </c>
      <c r="M16473" s="16">
        <f t="shared" si="841"/>
        <v>10365.35885167464</v>
      </c>
      <c r="N16473" t="e">
        <f>INDEX(XML!$A$2:$R$782,MATCH(C16473,XML!$D$2:$D$737,0),2)</f>
        <v>#N/A</v>
      </c>
    </row>
    <row r="16474" spans="1:14" ht="33.75" x14ac:dyDescent="0.2">
      <c r="A16474">
        <v>81236</v>
      </c>
      <c r="B16474" t="s">
        <v>40900</v>
      </c>
      <c r="C16474" s="15" t="s">
        <v>40901</v>
      </c>
      <c r="D16474" s="15" t="s">
        <v>40902</v>
      </c>
      <c r="E16474">
        <v>3715</v>
      </c>
      <c r="F16474">
        <v>4219</v>
      </c>
      <c r="H16474">
        <v>1</v>
      </c>
      <c r="K16474" s="16">
        <f t="shared" si="839"/>
        <v>4160.8</v>
      </c>
      <c r="L16474" s="16">
        <f t="shared" si="840"/>
        <v>4379.7894736842109</v>
      </c>
      <c r="M16474" s="16">
        <f t="shared" si="841"/>
        <v>4977.0334928229668</v>
      </c>
      <c r="N16474" t="e">
        <f>INDEX(XML!$A$2:$R$782,MATCH(C16474,XML!$D$2:$D$737,0),2)</f>
        <v>#N/A</v>
      </c>
    </row>
    <row r="16475" spans="1:14" ht="45" x14ac:dyDescent="0.2">
      <c r="A16475">
        <v>81238</v>
      </c>
      <c r="B16475" t="s">
        <v>40894</v>
      </c>
      <c r="C16475" s="15" t="s">
        <v>40895</v>
      </c>
      <c r="D16475" s="15" t="s">
        <v>40896</v>
      </c>
      <c r="E16475">
        <v>7333</v>
      </c>
      <c r="F16475">
        <v>8328</v>
      </c>
      <c r="H16475">
        <v>1</v>
      </c>
      <c r="K16475" s="16">
        <f t="shared" si="839"/>
        <v>8212.9599999999991</v>
      </c>
      <c r="L16475" s="16">
        <f t="shared" si="840"/>
        <v>8645.2210526315775</v>
      </c>
      <c r="M16475" s="16">
        <f t="shared" si="841"/>
        <v>9824.1148325358827</v>
      </c>
      <c r="N16475" t="e">
        <f>INDEX(XML!$A$2:$R$782,MATCH(C16475,XML!$D$2:$D$737,0),2)</f>
        <v>#N/A</v>
      </c>
    </row>
    <row r="16476" spans="1:14" ht="45" x14ac:dyDescent="0.2">
      <c r="A16476">
        <v>81234</v>
      </c>
      <c r="B16476" t="s">
        <v>40906</v>
      </c>
      <c r="C16476" s="15" t="s">
        <v>40907</v>
      </c>
      <c r="D16476" s="15" t="s">
        <v>40908</v>
      </c>
      <c r="E16476">
        <v>9354</v>
      </c>
      <c r="F16476">
        <v>10623</v>
      </c>
      <c r="H16476">
        <v>1</v>
      </c>
      <c r="K16476" s="16">
        <f t="shared" si="839"/>
        <v>10476.48</v>
      </c>
      <c r="L16476" s="16">
        <f t="shared" si="840"/>
        <v>11027.873684210526</v>
      </c>
      <c r="M16476" s="16">
        <f t="shared" si="841"/>
        <v>12531.674641148325</v>
      </c>
      <c r="N16476" t="e">
        <f>INDEX(XML!$A$2:$R$782,MATCH(C16476,XML!$D$2:$D$737,0),2)</f>
        <v>#N/A</v>
      </c>
    </row>
    <row r="16477" spans="1:14" ht="33.75" x14ac:dyDescent="0.2">
      <c r="A16477">
        <v>81237</v>
      </c>
      <c r="B16477" t="s">
        <v>40897</v>
      </c>
      <c r="C16477" s="15" t="s">
        <v>40898</v>
      </c>
      <c r="D16477" s="15" t="s">
        <v>40899</v>
      </c>
      <c r="E16477">
        <v>5572</v>
      </c>
      <c r="F16477">
        <v>6328</v>
      </c>
      <c r="H16477">
        <v>1</v>
      </c>
      <c r="K16477" s="16">
        <f t="shared" si="839"/>
        <v>6240.64</v>
      </c>
      <c r="L16477" s="16">
        <f t="shared" si="840"/>
        <v>6569.0947368421057</v>
      </c>
      <c r="M16477" s="16">
        <f t="shared" si="841"/>
        <v>7464.8803827751199</v>
      </c>
      <c r="N16477" t="e">
        <f>INDEX(XML!$A$2:$R$782,MATCH(C16477,XML!$D$2:$D$737,0),2)</f>
        <v>#N/A</v>
      </c>
    </row>
    <row r="16478" spans="1:14" ht="45" x14ac:dyDescent="0.2">
      <c r="A16478">
        <v>81235</v>
      </c>
      <c r="B16478" t="s">
        <v>40903</v>
      </c>
      <c r="C16478" s="15" t="s">
        <v>40904</v>
      </c>
      <c r="D16478" s="15" t="s">
        <v>40905</v>
      </c>
      <c r="E16478">
        <v>7319</v>
      </c>
      <c r="F16478">
        <v>8312</v>
      </c>
      <c r="H16478">
        <v>1</v>
      </c>
      <c r="K16478" s="16">
        <f t="shared" si="839"/>
        <v>8197.2800000000007</v>
      </c>
      <c r="L16478" s="16">
        <f t="shared" si="840"/>
        <v>8628.7157894736847</v>
      </c>
      <c r="M16478" s="16">
        <f t="shared" si="841"/>
        <v>9805.3588516746404</v>
      </c>
      <c r="N16478" t="e">
        <f>INDEX(XML!$A$2:$R$782,MATCH(C16478,XML!$D$2:$D$737,0),2)</f>
        <v>#N/A</v>
      </c>
    </row>
    <row r="16479" spans="1:14" ht="123.75" x14ac:dyDescent="0.2">
      <c r="A16479">
        <v>48993</v>
      </c>
      <c r="B16479" t="s">
        <v>46580</v>
      </c>
      <c r="C16479" s="15" t="s">
        <v>11872</v>
      </c>
      <c r="D16479" s="15" t="s">
        <v>11873</v>
      </c>
      <c r="E16479">
        <v>2100</v>
      </c>
      <c r="F16479">
        <v>2520</v>
      </c>
      <c r="H16479">
        <v>95</v>
      </c>
      <c r="K16479" s="16">
        <f t="shared" si="839"/>
        <v>2352</v>
      </c>
      <c r="L16479" s="16">
        <f t="shared" si="840"/>
        <v>2475.7894736842104</v>
      </c>
      <c r="M16479" s="16">
        <f t="shared" si="841"/>
        <v>2813.3971291866028</v>
      </c>
      <c r="N16479" t="e">
        <f>INDEX(XML!$A$2:$R$782,MATCH(C16479,XML!$D$2:$D$737,0),2)</f>
        <v>#N/A</v>
      </c>
    </row>
    <row r="16480" spans="1:14" ht="67.5" x14ac:dyDescent="0.2">
      <c r="A16480">
        <v>6755</v>
      </c>
      <c r="B16480" t="s">
        <v>11860</v>
      </c>
      <c r="C16480" s="15" t="s">
        <v>11861</v>
      </c>
      <c r="D16480" s="15" t="s">
        <v>11862</v>
      </c>
      <c r="E16480">
        <v>1652</v>
      </c>
      <c r="F16480">
        <v>1900</v>
      </c>
      <c r="H16480" t="s">
        <v>746</v>
      </c>
      <c r="K16480" s="16">
        <f t="shared" si="839"/>
        <v>1850.24</v>
      </c>
      <c r="L16480" s="16">
        <f t="shared" si="840"/>
        <v>1947.621052631579</v>
      </c>
      <c r="M16480" s="16">
        <f t="shared" si="841"/>
        <v>2213.2057416267944</v>
      </c>
      <c r="N16480" t="e">
        <f>INDEX(XML!$A$2:$R$782,MATCH(C16480,XML!$D$2:$D$737,0),2)</f>
        <v>#N/A</v>
      </c>
    </row>
    <row r="16481" spans="1:14" ht="78.75" x14ac:dyDescent="0.2">
      <c r="A16481">
        <v>6759</v>
      </c>
      <c r="B16481" t="s">
        <v>11863</v>
      </c>
      <c r="C16481" s="15" t="s">
        <v>11864</v>
      </c>
      <c r="D16481" s="15" t="s">
        <v>11865</v>
      </c>
      <c r="E16481">
        <v>1570</v>
      </c>
      <c r="F16481">
        <v>1806</v>
      </c>
      <c r="H16481" t="s">
        <v>746</v>
      </c>
      <c r="K16481" s="16">
        <f t="shared" si="839"/>
        <v>1758.4</v>
      </c>
      <c r="L16481" s="16">
        <f t="shared" si="840"/>
        <v>1850.9473684210527</v>
      </c>
      <c r="M16481" s="16">
        <f t="shared" si="841"/>
        <v>2103.3492822966509</v>
      </c>
      <c r="N16481" t="e">
        <f>INDEX(XML!$A$2:$R$782,MATCH(C16481,XML!$D$2:$D$737,0),2)</f>
        <v>#N/A</v>
      </c>
    </row>
    <row r="16482" spans="1:14" ht="56.25" x14ac:dyDescent="0.2">
      <c r="A16482">
        <v>6760</v>
      </c>
      <c r="B16482" t="s">
        <v>11869</v>
      </c>
      <c r="C16482" s="15" t="s">
        <v>11870</v>
      </c>
      <c r="D16482" s="15" t="s">
        <v>11871</v>
      </c>
      <c r="E16482">
        <v>2048</v>
      </c>
      <c r="F16482">
        <v>2458</v>
      </c>
      <c r="H16482" t="s">
        <v>746</v>
      </c>
      <c r="K16482" s="16">
        <f t="shared" si="839"/>
        <v>2293.7600000000002</v>
      </c>
      <c r="L16482" s="16">
        <f t="shared" si="840"/>
        <v>2414.484210526316</v>
      </c>
      <c r="M16482" s="16">
        <f t="shared" si="841"/>
        <v>2743.7320574162682</v>
      </c>
      <c r="N16482" t="e">
        <f>INDEX(XML!$A$2:$R$782,MATCH(C16482,XML!$D$2:$D$737,0),2)</f>
        <v>#N/A</v>
      </c>
    </row>
    <row r="16483" spans="1:14" ht="67.5" x14ac:dyDescent="0.2">
      <c r="A16483">
        <v>28705</v>
      </c>
      <c r="B16483" t="s">
        <v>11866</v>
      </c>
      <c r="C16483" s="15" t="s">
        <v>11867</v>
      </c>
      <c r="D16483" s="15" t="s">
        <v>11868</v>
      </c>
      <c r="E16483">
        <v>2380</v>
      </c>
      <c r="F16483">
        <v>2737</v>
      </c>
      <c r="H16483">
        <v>43</v>
      </c>
      <c r="K16483" s="16">
        <f t="shared" si="839"/>
        <v>2665.6</v>
      </c>
      <c r="L16483" s="16">
        <f t="shared" si="840"/>
        <v>2805.8947368421054</v>
      </c>
      <c r="M16483" s="16">
        <f t="shared" si="841"/>
        <v>3188.5167464114838</v>
      </c>
      <c r="N16483" t="e">
        <f>INDEX(XML!$A$2:$R$782,MATCH(C16483,XML!$D$2:$D$737,0),2)</f>
        <v>#N/A</v>
      </c>
    </row>
    <row r="16484" spans="1:14" ht="15.75" x14ac:dyDescent="0.25">
      <c r="A16484" s="184" t="s">
        <v>40725</v>
      </c>
      <c r="B16484" s="184"/>
      <c r="C16484" s="185"/>
      <c r="D16484" s="185"/>
      <c r="E16484" s="184"/>
      <c r="F16484" s="184"/>
      <c r="G16484" s="184"/>
      <c r="H16484" s="184"/>
      <c r="I16484" s="184"/>
      <c r="J16484" s="184"/>
      <c r="K16484" s="16">
        <f t="shared" si="839"/>
        <v>0</v>
      </c>
      <c r="L16484" s="16">
        <f t="shared" si="840"/>
        <v>0</v>
      </c>
      <c r="M16484" s="16">
        <f t="shared" si="841"/>
        <v>0</v>
      </c>
      <c r="N16484" t="e">
        <f>INDEX(XML!$A$2:$R$782,MATCH(C16484,XML!$D$2:$D$737,0),2)</f>
        <v>#N/A</v>
      </c>
    </row>
    <row r="16485" spans="1:14" ht="56.25" x14ac:dyDescent="0.2">
      <c r="A16485">
        <v>77008</v>
      </c>
      <c r="B16485" t="s">
        <v>36320</v>
      </c>
      <c r="C16485" s="15" t="s">
        <v>36321</v>
      </c>
      <c r="D16485" s="15" t="s">
        <v>36322</v>
      </c>
      <c r="E16485">
        <v>10417</v>
      </c>
      <c r="F16485">
        <v>11831</v>
      </c>
      <c r="H16485">
        <v>2</v>
      </c>
      <c r="K16485" s="16">
        <f t="shared" si="839"/>
        <v>11667.04</v>
      </c>
      <c r="L16485" s="16">
        <f t="shared" si="840"/>
        <v>12281.094736842106</v>
      </c>
      <c r="M16485" s="16">
        <f t="shared" si="841"/>
        <v>13955.789473684212</v>
      </c>
      <c r="N16485" t="e">
        <f>INDEX(XML!$A$2:$R$782,MATCH(C16485,XML!$D$2:$D$737,0),2)</f>
        <v>#N/A</v>
      </c>
    </row>
    <row r="16486" spans="1:14" ht="67.5" x14ac:dyDescent="0.2">
      <c r="A16486">
        <v>81228</v>
      </c>
      <c r="B16486" t="s">
        <v>40924</v>
      </c>
      <c r="C16486" s="15" t="s">
        <v>40925</v>
      </c>
      <c r="D16486" s="15" t="s">
        <v>40926</v>
      </c>
      <c r="E16486">
        <v>6515</v>
      </c>
      <c r="F16486">
        <v>7399</v>
      </c>
      <c r="K16486" s="16">
        <f t="shared" si="839"/>
        <v>7296.8</v>
      </c>
      <c r="L16486" s="16">
        <f t="shared" si="840"/>
        <v>7680.8421052631575</v>
      </c>
      <c r="M16486" s="16">
        <f t="shared" si="841"/>
        <v>8728.229665071769</v>
      </c>
      <c r="N16486" t="e">
        <f>INDEX(XML!$A$2:$R$782,MATCH(C16486,XML!$D$2:$D$737,0),2)</f>
        <v>#N/A</v>
      </c>
    </row>
    <row r="16487" spans="1:14" ht="15.75" x14ac:dyDescent="0.25">
      <c r="A16487" s="184" t="s">
        <v>36569</v>
      </c>
      <c r="B16487" s="184"/>
      <c r="C16487" s="185"/>
      <c r="D16487" s="185"/>
      <c r="E16487" s="184"/>
      <c r="F16487" s="184"/>
      <c r="G16487" s="184"/>
      <c r="H16487" s="184"/>
      <c r="I16487" s="184"/>
      <c r="J16487" s="184"/>
      <c r="K16487" s="16">
        <f t="shared" si="839"/>
        <v>0</v>
      </c>
      <c r="L16487" s="16">
        <f t="shared" si="840"/>
        <v>0</v>
      </c>
      <c r="M16487" s="16">
        <f t="shared" si="841"/>
        <v>0</v>
      </c>
      <c r="N16487" t="e">
        <f>INDEX(XML!$A$2:$R$782,MATCH(C16487,XML!$D$2:$D$737,0),2)</f>
        <v>#N/A</v>
      </c>
    </row>
    <row r="16488" spans="1:14" ht="78.75" x14ac:dyDescent="0.2">
      <c r="A16488">
        <v>76843</v>
      </c>
      <c r="B16488" t="s">
        <v>36570</v>
      </c>
      <c r="C16488" s="15" t="s">
        <v>36571</v>
      </c>
      <c r="D16488" s="15" t="s">
        <v>40726</v>
      </c>
      <c r="E16488">
        <v>26354</v>
      </c>
      <c r="F16488">
        <v>29929</v>
      </c>
      <c r="H16488">
        <v>1</v>
      </c>
      <c r="K16488" s="16">
        <f t="shared" si="839"/>
        <v>29516.48</v>
      </c>
      <c r="L16488" s="16">
        <f t="shared" si="840"/>
        <v>31069.978947368421</v>
      </c>
      <c r="M16488" s="16">
        <f t="shared" si="841"/>
        <v>35306.794258373207</v>
      </c>
      <c r="N16488" t="e">
        <f>INDEX(XML!$A$2:$R$782,MATCH(C16488,XML!$D$2:$D$737,0),2)</f>
        <v>#N/A</v>
      </c>
    </row>
    <row r="16489" spans="1:14" ht="56.25" x14ac:dyDescent="0.2">
      <c r="A16489">
        <v>81231</v>
      </c>
      <c r="B16489" t="s">
        <v>40933</v>
      </c>
      <c r="C16489" s="15" t="s">
        <v>40934</v>
      </c>
      <c r="D16489" s="15" t="s">
        <v>40935</v>
      </c>
      <c r="E16489">
        <v>17877</v>
      </c>
      <c r="F16489">
        <v>20303</v>
      </c>
      <c r="H16489">
        <v>1</v>
      </c>
      <c r="K16489" s="16">
        <f t="shared" si="839"/>
        <v>20022.239999999998</v>
      </c>
      <c r="L16489" s="16">
        <f t="shared" si="840"/>
        <v>21076.042105263154</v>
      </c>
      <c r="M16489" s="16">
        <f t="shared" si="841"/>
        <v>23950.047846889949</v>
      </c>
      <c r="N16489" t="e">
        <f>INDEX(XML!$A$2:$R$782,MATCH(C16489,XML!$D$2:$D$737,0),2)</f>
        <v>#N/A</v>
      </c>
    </row>
    <row r="16490" spans="1:14" ht="67.5" x14ac:dyDescent="0.2">
      <c r="A16490">
        <v>81230</v>
      </c>
      <c r="B16490" t="s">
        <v>40930</v>
      </c>
      <c r="C16490" s="15" t="s">
        <v>40931</v>
      </c>
      <c r="D16490" s="15" t="s">
        <v>40932</v>
      </c>
      <c r="E16490">
        <v>11236</v>
      </c>
      <c r="F16490">
        <v>12760</v>
      </c>
      <c r="H16490">
        <v>1</v>
      </c>
      <c r="K16490" s="16">
        <f t="shared" si="839"/>
        <v>12584.32</v>
      </c>
      <c r="L16490" s="16">
        <f t="shared" si="840"/>
        <v>13246.652631578947</v>
      </c>
      <c r="M16490" s="16">
        <f t="shared" si="841"/>
        <v>15053.014354066983</v>
      </c>
      <c r="N16490" t="e">
        <f>INDEX(XML!$A$2:$R$782,MATCH(C16490,XML!$D$2:$D$737,0),2)</f>
        <v>#N/A</v>
      </c>
    </row>
    <row r="16491" spans="1:14" ht="56.25" x14ac:dyDescent="0.2">
      <c r="A16491">
        <v>81227</v>
      </c>
      <c r="B16491" t="s">
        <v>40927</v>
      </c>
      <c r="C16491" s="15" t="s">
        <v>40928</v>
      </c>
      <c r="D16491" s="15" t="s">
        <v>40929</v>
      </c>
      <c r="E16491">
        <v>9732</v>
      </c>
      <c r="F16491">
        <v>11052</v>
      </c>
      <c r="H16491">
        <v>1</v>
      </c>
      <c r="K16491" s="16">
        <f t="shared" si="839"/>
        <v>10899.84</v>
      </c>
      <c r="L16491" s="16">
        <f t="shared" si="840"/>
        <v>11473.515789473684</v>
      </c>
      <c r="M16491" s="16">
        <f t="shared" si="841"/>
        <v>13038.086124401912</v>
      </c>
      <c r="N16491" t="e">
        <f>INDEX(XML!$A$2:$R$782,MATCH(C16491,XML!$D$2:$D$737,0),2)</f>
        <v>#N/A</v>
      </c>
    </row>
    <row r="16492" spans="1:14" ht="15.75" x14ac:dyDescent="0.25">
      <c r="A16492" s="184" t="s">
        <v>40727</v>
      </c>
      <c r="B16492" s="184"/>
      <c r="C16492" s="185"/>
      <c r="D16492" s="185"/>
      <c r="E16492" s="184"/>
      <c r="F16492" s="184"/>
      <c r="G16492" s="184"/>
      <c r="H16492" s="184"/>
      <c r="I16492" s="184"/>
      <c r="J16492" s="184"/>
      <c r="K16492" s="16">
        <f t="shared" si="839"/>
        <v>0</v>
      </c>
      <c r="L16492" s="16">
        <f t="shared" si="840"/>
        <v>0</v>
      </c>
      <c r="M16492" s="16">
        <f t="shared" si="841"/>
        <v>0</v>
      </c>
      <c r="N16492" t="e">
        <f>INDEX(XML!$A$2:$R$782,MATCH(C16492,XML!$D$2:$D$737,0),2)</f>
        <v>#N/A</v>
      </c>
    </row>
    <row r="16493" spans="1:14" ht="78.75" x14ac:dyDescent="0.2">
      <c r="A16493">
        <v>77006</v>
      </c>
      <c r="B16493" t="s">
        <v>36664</v>
      </c>
      <c r="C16493" s="15" t="s">
        <v>36665</v>
      </c>
      <c r="D16493" s="15" t="s">
        <v>36666</v>
      </c>
      <c r="E16493">
        <v>9041</v>
      </c>
      <c r="F16493">
        <v>10267</v>
      </c>
      <c r="H16493">
        <v>1</v>
      </c>
      <c r="K16493" s="16">
        <f t="shared" si="839"/>
        <v>10125.92</v>
      </c>
      <c r="L16493" s="16">
        <f t="shared" si="840"/>
        <v>10658.863157894737</v>
      </c>
      <c r="M16493" s="16">
        <f t="shared" si="841"/>
        <v>12112.344497607655</v>
      </c>
      <c r="N16493" t="e">
        <f>INDEX(XML!$A$2:$R$782,MATCH(C16493,XML!$D$2:$D$737,0),2)</f>
        <v>#N/A</v>
      </c>
    </row>
    <row r="16494" spans="1:14" ht="67.5" x14ac:dyDescent="0.2">
      <c r="A16494">
        <v>81222</v>
      </c>
      <c r="B16494" t="s">
        <v>40936</v>
      </c>
      <c r="C16494" s="15" t="s">
        <v>40937</v>
      </c>
      <c r="D16494" s="15" t="s">
        <v>40938</v>
      </c>
      <c r="E16494">
        <v>14839</v>
      </c>
      <c r="F16494">
        <v>16853</v>
      </c>
      <c r="H16494">
        <v>1</v>
      </c>
      <c r="K16494" s="16">
        <f t="shared" si="839"/>
        <v>16619.68</v>
      </c>
      <c r="L16494" s="16">
        <f t="shared" si="840"/>
        <v>17494.400000000001</v>
      </c>
      <c r="M16494" s="16">
        <f t="shared" si="841"/>
        <v>19880.000000000004</v>
      </c>
      <c r="N16494" t="e">
        <f>INDEX(XML!$A$2:$R$782,MATCH(C16494,XML!$D$2:$D$737,0),2)</f>
        <v>#N/A</v>
      </c>
    </row>
    <row r="16495" spans="1:14" ht="67.5" x14ac:dyDescent="0.2">
      <c r="A16495">
        <v>77004</v>
      </c>
      <c r="B16495" t="s">
        <v>36667</v>
      </c>
      <c r="C16495" s="15" t="s">
        <v>36668</v>
      </c>
      <c r="D16495" s="15" t="s">
        <v>36669</v>
      </c>
      <c r="E16495">
        <v>9700</v>
      </c>
      <c r="F16495">
        <v>11016</v>
      </c>
      <c r="H16495">
        <v>1</v>
      </c>
      <c r="K16495" s="16">
        <f t="shared" si="839"/>
        <v>10864</v>
      </c>
      <c r="L16495" s="16">
        <f t="shared" si="840"/>
        <v>11435.78947368421</v>
      </c>
      <c r="M16495" s="16">
        <f t="shared" si="841"/>
        <v>12995.215311004782</v>
      </c>
      <c r="N16495" t="e">
        <f>INDEX(XML!$A$2:$R$782,MATCH(C16495,XML!$D$2:$D$737,0),2)</f>
        <v>#N/A</v>
      </c>
    </row>
    <row r="16496" spans="1:14" ht="15.75" x14ac:dyDescent="0.25">
      <c r="A16496" s="184" t="s">
        <v>36572</v>
      </c>
      <c r="B16496" s="184"/>
      <c r="C16496" s="185"/>
      <c r="D16496" s="185"/>
      <c r="E16496" s="184"/>
      <c r="F16496" s="184"/>
      <c r="G16496" s="184"/>
      <c r="H16496" s="184"/>
      <c r="I16496" s="184"/>
      <c r="J16496" s="184"/>
      <c r="K16496" s="16">
        <f t="shared" si="839"/>
        <v>0</v>
      </c>
      <c r="L16496" s="16">
        <f t="shared" si="840"/>
        <v>0</v>
      </c>
      <c r="M16496" s="16">
        <f t="shared" si="841"/>
        <v>0</v>
      </c>
      <c r="N16496" t="e">
        <f>INDEX(XML!$A$2:$R$782,MATCH(C16496,XML!$D$2:$D$737,0),2)</f>
        <v>#N/A</v>
      </c>
    </row>
    <row r="16497" spans="1:14" ht="56.25" x14ac:dyDescent="0.2">
      <c r="A16497">
        <v>76867</v>
      </c>
      <c r="B16497" t="s">
        <v>36573</v>
      </c>
      <c r="C16497" s="15" t="s">
        <v>36574</v>
      </c>
      <c r="D16497" s="15" t="s">
        <v>36575</v>
      </c>
      <c r="E16497">
        <v>4754</v>
      </c>
      <c r="F16497">
        <v>5399</v>
      </c>
      <c r="H16497">
        <v>1</v>
      </c>
      <c r="K16497" s="16">
        <f t="shared" si="839"/>
        <v>5324.48</v>
      </c>
      <c r="L16497" s="16">
        <f t="shared" si="840"/>
        <v>5604.7157894736838</v>
      </c>
      <c r="M16497" s="16">
        <f t="shared" si="841"/>
        <v>6368.9952153110053</v>
      </c>
      <c r="N16497" t="e">
        <f>INDEX(XML!$A$2:$R$782,MATCH(C16497,XML!$D$2:$D$737,0),2)</f>
        <v>#N/A</v>
      </c>
    </row>
    <row r="16498" spans="1:14" ht="56.25" x14ac:dyDescent="0.2">
      <c r="A16498">
        <v>76868</v>
      </c>
      <c r="B16498" t="s">
        <v>36576</v>
      </c>
      <c r="C16498" s="15" t="s">
        <v>36577</v>
      </c>
      <c r="D16498" s="15" t="s">
        <v>36578</v>
      </c>
      <c r="E16498">
        <v>4417</v>
      </c>
      <c r="F16498">
        <v>5016</v>
      </c>
      <c r="H16498">
        <v>1</v>
      </c>
      <c r="K16498" s="16">
        <f t="shared" ref="K16498:K16561" si="842">IF(E16498&gt;49999,E16498+E16498*0.07,IF(E16498&lt;=49999,E16498+E16498*0.12))</f>
        <v>4947.04</v>
      </c>
      <c r="L16498" s="16">
        <f t="shared" ref="L16498:L16561" si="843">K16498*100/95</f>
        <v>5207.4105263157899</v>
      </c>
      <c r="M16498" s="16">
        <f t="shared" ref="M16498:M16561" si="844">IF(COUNTIF(C16498,"*Dahua*"),F16498-10,L16498*100/88)</f>
        <v>5917.5119617224882</v>
      </c>
      <c r="N16498" t="e">
        <f>INDEX(XML!$A$2:$R$782,MATCH(C16498,XML!$D$2:$D$737,0),2)</f>
        <v>#N/A</v>
      </c>
    </row>
    <row r="16499" spans="1:14" ht="67.5" x14ac:dyDescent="0.2">
      <c r="A16499">
        <v>76865</v>
      </c>
      <c r="B16499" t="s">
        <v>36579</v>
      </c>
      <c r="C16499" s="15" t="s">
        <v>36580</v>
      </c>
      <c r="D16499" s="15" t="s">
        <v>36581</v>
      </c>
      <c r="E16499">
        <v>6794</v>
      </c>
      <c r="F16499">
        <v>7716</v>
      </c>
      <c r="H16499">
        <v>1</v>
      </c>
      <c r="K16499" s="16">
        <f t="shared" si="842"/>
        <v>7609.28</v>
      </c>
      <c r="L16499" s="16">
        <f t="shared" si="843"/>
        <v>8009.7684210526313</v>
      </c>
      <c r="M16499" s="16">
        <f t="shared" si="844"/>
        <v>9102.0095693779895</v>
      </c>
      <c r="N16499" t="e">
        <f>INDEX(XML!$A$2:$R$782,MATCH(C16499,XML!$D$2:$D$737,0),2)</f>
        <v>#N/A</v>
      </c>
    </row>
    <row r="16500" spans="1:14" ht="56.25" x14ac:dyDescent="0.2">
      <c r="A16500">
        <v>76862</v>
      </c>
      <c r="B16500" t="s">
        <v>36582</v>
      </c>
      <c r="C16500" s="15" t="s">
        <v>36583</v>
      </c>
      <c r="D16500" s="15" t="s">
        <v>36584</v>
      </c>
      <c r="E16500">
        <v>6909</v>
      </c>
      <c r="F16500">
        <v>7847</v>
      </c>
      <c r="H16500">
        <v>1</v>
      </c>
      <c r="K16500" s="16">
        <f t="shared" si="842"/>
        <v>7738.08</v>
      </c>
      <c r="L16500" s="16">
        <f t="shared" si="843"/>
        <v>8145.347368421053</v>
      </c>
      <c r="M16500" s="16">
        <f t="shared" si="844"/>
        <v>9256.076555023923</v>
      </c>
      <c r="N16500" t="e">
        <f>INDEX(XML!$A$2:$R$782,MATCH(C16500,XML!$D$2:$D$737,0),2)</f>
        <v>#N/A</v>
      </c>
    </row>
    <row r="16501" spans="1:14" ht="67.5" x14ac:dyDescent="0.2">
      <c r="A16501">
        <v>76863</v>
      </c>
      <c r="B16501" t="s">
        <v>36585</v>
      </c>
      <c r="C16501" s="15" t="s">
        <v>36586</v>
      </c>
      <c r="D16501" s="15" t="s">
        <v>36587</v>
      </c>
      <c r="E16501">
        <v>4244</v>
      </c>
      <c r="F16501">
        <v>4820</v>
      </c>
      <c r="H16501">
        <v>1</v>
      </c>
      <c r="K16501" s="16">
        <f t="shared" si="842"/>
        <v>4753.28</v>
      </c>
      <c r="L16501" s="16">
        <f t="shared" si="843"/>
        <v>5003.4526315789471</v>
      </c>
      <c r="M16501" s="16">
        <f t="shared" si="844"/>
        <v>5685.7416267942581</v>
      </c>
      <c r="N16501" t="e">
        <f>INDEX(XML!$A$2:$R$782,MATCH(C16501,XML!$D$2:$D$737,0),2)</f>
        <v>#N/A</v>
      </c>
    </row>
    <row r="16502" spans="1:14" ht="67.5" x14ac:dyDescent="0.2">
      <c r="A16502">
        <v>82591</v>
      </c>
      <c r="B16502" t="s">
        <v>44110</v>
      </c>
      <c r="C16502" s="15" t="s">
        <v>44111</v>
      </c>
      <c r="D16502" s="15" t="s">
        <v>44112</v>
      </c>
      <c r="E16502">
        <v>6149</v>
      </c>
      <c r="F16502">
        <v>6983</v>
      </c>
      <c r="H16502">
        <v>1</v>
      </c>
      <c r="K16502" s="16">
        <f t="shared" si="842"/>
        <v>6886.88</v>
      </c>
      <c r="L16502" s="16">
        <f t="shared" si="843"/>
        <v>7249.347368421053</v>
      </c>
      <c r="M16502" s="16">
        <f t="shared" si="844"/>
        <v>8237.894736842105</v>
      </c>
      <c r="N16502" t="e">
        <f>INDEX(XML!$A$2:$R$782,MATCH(C16502,XML!$D$2:$D$737,0),2)</f>
        <v>#N/A</v>
      </c>
    </row>
    <row r="16503" spans="1:14" ht="45" x14ac:dyDescent="0.2">
      <c r="A16503">
        <v>82592</v>
      </c>
      <c r="B16503" t="s">
        <v>44113</v>
      </c>
      <c r="C16503" s="15" t="s">
        <v>44114</v>
      </c>
      <c r="D16503" s="15" t="s">
        <v>44115</v>
      </c>
      <c r="E16503">
        <v>4807</v>
      </c>
      <c r="F16503">
        <v>5459</v>
      </c>
      <c r="H16503">
        <v>1</v>
      </c>
      <c r="K16503" s="16">
        <f t="shared" si="842"/>
        <v>5383.84</v>
      </c>
      <c r="L16503" s="16">
        <f t="shared" si="843"/>
        <v>5667.2</v>
      </c>
      <c r="M16503" s="16">
        <f t="shared" si="844"/>
        <v>6440</v>
      </c>
      <c r="N16503" t="e">
        <f>INDEX(XML!$A$2:$R$782,MATCH(C16503,XML!$D$2:$D$737,0),2)</f>
        <v>#N/A</v>
      </c>
    </row>
    <row r="16504" spans="1:14" ht="67.5" x14ac:dyDescent="0.2">
      <c r="A16504">
        <v>82593</v>
      </c>
      <c r="B16504" t="s">
        <v>44116</v>
      </c>
      <c r="C16504" s="15" t="s">
        <v>44117</v>
      </c>
      <c r="D16504" s="15" t="s">
        <v>44118</v>
      </c>
      <c r="E16504">
        <v>4942</v>
      </c>
      <c r="F16504">
        <v>5612</v>
      </c>
      <c r="H16504">
        <v>2</v>
      </c>
      <c r="K16504" s="16">
        <f t="shared" si="842"/>
        <v>5535.04</v>
      </c>
      <c r="L16504" s="16">
        <f t="shared" si="843"/>
        <v>5826.3578947368424</v>
      </c>
      <c r="M16504" s="16">
        <f t="shared" si="844"/>
        <v>6620.8612440191391</v>
      </c>
      <c r="N16504" t="e">
        <f>INDEX(XML!$A$2:$R$782,MATCH(C16504,XML!$D$2:$D$737,0),2)</f>
        <v>#N/A</v>
      </c>
    </row>
    <row r="16505" spans="1:14" ht="56.25" x14ac:dyDescent="0.2">
      <c r="A16505">
        <v>82594</v>
      </c>
      <c r="B16505" t="s">
        <v>44119</v>
      </c>
      <c r="C16505" s="15" t="s">
        <v>44120</v>
      </c>
      <c r="D16505" s="15" t="s">
        <v>44121</v>
      </c>
      <c r="E16505">
        <v>26979</v>
      </c>
      <c r="F16505">
        <v>30639</v>
      </c>
      <c r="H16505">
        <v>1</v>
      </c>
      <c r="K16505" s="16">
        <f t="shared" si="842"/>
        <v>30216.48</v>
      </c>
      <c r="L16505" s="16">
        <f t="shared" si="843"/>
        <v>31806.821052631578</v>
      </c>
      <c r="M16505" s="16">
        <f t="shared" si="844"/>
        <v>36144.114832535881</v>
      </c>
      <c r="N16505" t="e">
        <f>INDEX(XML!$A$2:$R$782,MATCH(C16505,XML!$D$2:$D$737,0),2)</f>
        <v>#N/A</v>
      </c>
    </row>
    <row r="16506" spans="1:14" ht="56.25" x14ac:dyDescent="0.2">
      <c r="A16506">
        <v>82595</v>
      </c>
      <c r="B16506" t="s">
        <v>44122</v>
      </c>
      <c r="C16506" s="15" t="s">
        <v>44123</v>
      </c>
      <c r="D16506" s="15" t="s">
        <v>44124</v>
      </c>
      <c r="E16506">
        <v>30621</v>
      </c>
      <c r="F16506">
        <v>34775</v>
      </c>
      <c r="H16506">
        <v>1</v>
      </c>
      <c r="K16506" s="16">
        <f t="shared" si="842"/>
        <v>34295.519999999997</v>
      </c>
      <c r="L16506" s="16">
        <f t="shared" si="843"/>
        <v>36100.547368421045</v>
      </c>
      <c r="M16506" s="16">
        <f t="shared" si="844"/>
        <v>41023.349282296636</v>
      </c>
      <c r="N16506" t="e">
        <f>INDEX(XML!$A$2:$R$782,MATCH(C16506,XML!$D$2:$D$737,0),2)</f>
        <v>#N/A</v>
      </c>
    </row>
    <row r="16507" spans="1:14" ht="56.25" x14ac:dyDescent="0.2">
      <c r="A16507">
        <v>82589</v>
      </c>
      <c r="B16507" t="s">
        <v>47409</v>
      </c>
      <c r="C16507" s="15" t="s">
        <v>47410</v>
      </c>
      <c r="D16507" s="15" t="s">
        <v>47411</v>
      </c>
      <c r="E16507">
        <v>5682</v>
      </c>
      <c r="F16507">
        <v>6453</v>
      </c>
      <c r="K16507" s="16">
        <f t="shared" si="842"/>
        <v>6363.84</v>
      </c>
      <c r="L16507" s="16">
        <f t="shared" si="843"/>
        <v>6698.7789473684206</v>
      </c>
      <c r="M16507" s="16">
        <f t="shared" si="844"/>
        <v>7612.2488038277506</v>
      </c>
      <c r="N16507" t="e">
        <f>INDEX(XML!$A$2:$R$782,MATCH(C16507,XML!$D$2:$D$737,0),2)</f>
        <v>#N/A</v>
      </c>
    </row>
    <row r="16508" spans="1:14" ht="78.75" x14ac:dyDescent="0.2">
      <c r="A16508">
        <v>82596</v>
      </c>
      <c r="B16508" t="s">
        <v>44125</v>
      </c>
      <c r="C16508" s="15" t="s">
        <v>44126</v>
      </c>
      <c r="D16508" s="15" t="s">
        <v>44127</v>
      </c>
      <c r="E16508">
        <v>28413</v>
      </c>
      <c r="F16508">
        <v>32267</v>
      </c>
      <c r="H16508">
        <v>1</v>
      </c>
      <c r="K16508" s="16">
        <f t="shared" si="842"/>
        <v>31822.560000000001</v>
      </c>
      <c r="L16508" s="16">
        <f t="shared" si="843"/>
        <v>33497.431578947369</v>
      </c>
      <c r="M16508" s="16">
        <f t="shared" si="844"/>
        <v>38065.26315789474</v>
      </c>
      <c r="N16508" t="e">
        <f>INDEX(XML!$A$2:$R$782,MATCH(C16508,XML!$D$2:$D$737,0),2)</f>
        <v>#N/A</v>
      </c>
    </row>
    <row r="16509" spans="1:14" ht="15.75" x14ac:dyDescent="0.25">
      <c r="A16509" s="184" t="s">
        <v>11874</v>
      </c>
      <c r="B16509" s="184"/>
      <c r="C16509" s="185"/>
      <c r="D16509" s="185"/>
      <c r="E16509" s="184"/>
      <c r="F16509" s="184"/>
      <c r="G16509" s="184"/>
      <c r="H16509" s="184"/>
      <c r="I16509" s="184"/>
      <c r="J16509" s="184"/>
      <c r="K16509" s="16">
        <f t="shared" si="842"/>
        <v>0</v>
      </c>
      <c r="L16509" s="16">
        <f t="shared" si="843"/>
        <v>0</v>
      </c>
      <c r="M16509" s="16">
        <f t="shared" si="844"/>
        <v>0</v>
      </c>
      <c r="N16509" t="e">
        <f>INDEX(XML!$A$2:$R$782,MATCH(C16509,XML!$D$2:$D$737,0),2)</f>
        <v>#N/A</v>
      </c>
    </row>
    <row r="16510" spans="1:14" ht="90" x14ac:dyDescent="0.2">
      <c r="A16510">
        <v>82150</v>
      </c>
      <c r="B16510" t="s">
        <v>43501</v>
      </c>
      <c r="C16510" s="15" t="s">
        <v>43502</v>
      </c>
      <c r="D16510" s="15" t="s">
        <v>43503</v>
      </c>
      <c r="E16510">
        <v>1170</v>
      </c>
      <c r="F16510">
        <v>1328</v>
      </c>
      <c r="H16510">
        <v>1</v>
      </c>
      <c r="K16510" s="16">
        <f t="shared" si="842"/>
        <v>1310.4000000000001</v>
      </c>
      <c r="L16510" s="16">
        <f t="shared" si="843"/>
        <v>1379.3684210526317</v>
      </c>
      <c r="M16510" s="16">
        <f t="shared" si="844"/>
        <v>1567.4641148325361</v>
      </c>
      <c r="N16510" t="e">
        <f>INDEX(XML!$A$2:$R$782,MATCH(C16510,XML!$D$2:$D$737,0),2)</f>
        <v>#N/A</v>
      </c>
    </row>
    <row r="16511" spans="1:14" ht="78.75" x14ac:dyDescent="0.2">
      <c r="A16511">
        <v>82161</v>
      </c>
      <c r="B16511" t="s">
        <v>43504</v>
      </c>
      <c r="C16511" s="15" t="s">
        <v>43505</v>
      </c>
      <c r="D16511" s="15" t="s">
        <v>43506</v>
      </c>
      <c r="E16511">
        <v>773</v>
      </c>
      <c r="F16511">
        <v>878</v>
      </c>
      <c r="H16511">
        <v>1</v>
      </c>
      <c r="K16511" s="16">
        <f t="shared" si="842"/>
        <v>865.76</v>
      </c>
      <c r="L16511" s="16">
        <f t="shared" si="843"/>
        <v>911.32631578947371</v>
      </c>
      <c r="M16511" s="16">
        <f t="shared" si="844"/>
        <v>1035.598086124402</v>
      </c>
      <c r="N16511" t="e">
        <f>INDEX(XML!$A$2:$R$782,MATCH(C16511,XML!$D$2:$D$737,0),2)</f>
        <v>#N/A</v>
      </c>
    </row>
    <row r="16512" spans="1:14" ht="78.75" x14ac:dyDescent="0.2">
      <c r="A16512">
        <v>82162</v>
      </c>
      <c r="B16512" t="s">
        <v>43507</v>
      </c>
      <c r="C16512" s="15" t="s">
        <v>43508</v>
      </c>
      <c r="D16512" s="15" t="s">
        <v>43509</v>
      </c>
      <c r="E16512">
        <v>852</v>
      </c>
      <c r="F16512">
        <v>967</v>
      </c>
      <c r="H16512">
        <v>1</v>
      </c>
      <c r="K16512" s="16">
        <f t="shared" si="842"/>
        <v>954.24</v>
      </c>
      <c r="L16512" s="16">
        <f t="shared" si="843"/>
        <v>1004.4631578947368</v>
      </c>
      <c r="M16512" s="16">
        <f t="shared" si="844"/>
        <v>1141.4354066985645</v>
      </c>
      <c r="N16512" t="e">
        <f>INDEX(XML!$A$2:$R$782,MATCH(C16512,XML!$D$2:$D$737,0),2)</f>
        <v>#N/A</v>
      </c>
    </row>
    <row r="16513" spans="1:14" ht="67.5" x14ac:dyDescent="0.2">
      <c r="A16513">
        <v>82167</v>
      </c>
      <c r="B16513" t="s">
        <v>43510</v>
      </c>
      <c r="C16513" s="15" t="s">
        <v>43511</v>
      </c>
      <c r="D16513" s="15" t="s">
        <v>43512</v>
      </c>
      <c r="E16513">
        <v>2485</v>
      </c>
      <c r="F16513">
        <v>2823</v>
      </c>
      <c r="H16513">
        <v>1</v>
      </c>
      <c r="K16513" s="16">
        <f t="shared" si="842"/>
        <v>2783.2</v>
      </c>
      <c r="L16513" s="16">
        <f t="shared" si="843"/>
        <v>2929.6842105263158</v>
      </c>
      <c r="M16513" s="16">
        <f t="shared" si="844"/>
        <v>3329.1866028708132</v>
      </c>
      <c r="N16513" t="e">
        <f>INDEX(XML!$A$2:$R$782,MATCH(C16513,XML!$D$2:$D$737,0),2)</f>
        <v>#N/A</v>
      </c>
    </row>
    <row r="16514" spans="1:14" ht="67.5" x14ac:dyDescent="0.2">
      <c r="A16514">
        <v>82168</v>
      </c>
      <c r="B16514" t="s">
        <v>43513</v>
      </c>
      <c r="C16514" s="15" t="s">
        <v>43514</v>
      </c>
      <c r="D16514" s="15" t="s">
        <v>43515</v>
      </c>
      <c r="E16514">
        <v>1078</v>
      </c>
      <c r="F16514">
        <v>1224</v>
      </c>
      <c r="H16514">
        <v>1</v>
      </c>
      <c r="K16514" s="16">
        <f t="shared" si="842"/>
        <v>1207.3599999999999</v>
      </c>
      <c r="L16514" s="16">
        <f t="shared" si="843"/>
        <v>1270.9052631578945</v>
      </c>
      <c r="M16514" s="16">
        <f t="shared" si="844"/>
        <v>1444.2105263157891</v>
      </c>
      <c r="N16514" t="e">
        <f>INDEX(XML!$A$2:$R$782,MATCH(C16514,XML!$D$2:$D$737,0),2)</f>
        <v>#N/A</v>
      </c>
    </row>
    <row r="16515" spans="1:14" ht="56.25" x14ac:dyDescent="0.2">
      <c r="A16515">
        <v>82172</v>
      </c>
      <c r="B16515" t="s">
        <v>43516</v>
      </c>
      <c r="C16515" s="15" t="s">
        <v>43517</v>
      </c>
      <c r="D16515" s="15" t="s">
        <v>43518</v>
      </c>
      <c r="E16515">
        <v>722</v>
      </c>
      <c r="F16515">
        <v>820</v>
      </c>
      <c r="H16515">
        <v>1</v>
      </c>
      <c r="K16515" s="16">
        <f t="shared" si="842"/>
        <v>808.64</v>
      </c>
      <c r="L16515" s="16">
        <f t="shared" si="843"/>
        <v>851.2</v>
      </c>
      <c r="M16515" s="16">
        <f t="shared" si="844"/>
        <v>967.27272727272725</v>
      </c>
      <c r="N16515" t="e">
        <f>INDEX(XML!$A$2:$R$782,MATCH(C16515,XML!$D$2:$D$737,0),2)</f>
        <v>#N/A</v>
      </c>
    </row>
    <row r="16516" spans="1:14" ht="67.5" x14ac:dyDescent="0.2">
      <c r="A16516">
        <v>82173</v>
      </c>
      <c r="B16516" t="s">
        <v>43519</v>
      </c>
      <c r="C16516" s="15" t="s">
        <v>43520</v>
      </c>
      <c r="D16516" s="15" t="s">
        <v>43521</v>
      </c>
      <c r="E16516">
        <v>611</v>
      </c>
      <c r="F16516">
        <v>694</v>
      </c>
      <c r="H16516">
        <v>3</v>
      </c>
      <c r="K16516" s="16">
        <f t="shared" si="842"/>
        <v>684.31999999999994</v>
      </c>
      <c r="L16516" s="16">
        <f t="shared" si="843"/>
        <v>720.33684210526314</v>
      </c>
      <c r="M16516" s="16">
        <f t="shared" si="844"/>
        <v>818.56459330143548</v>
      </c>
      <c r="N16516" t="e">
        <f>INDEX(XML!$A$2:$R$782,MATCH(C16516,XML!$D$2:$D$737,0),2)</f>
        <v>#N/A</v>
      </c>
    </row>
    <row r="16517" spans="1:14" ht="67.5" x14ac:dyDescent="0.2">
      <c r="A16517">
        <v>82523</v>
      </c>
      <c r="B16517" t="s">
        <v>44128</v>
      </c>
      <c r="C16517" s="15" t="s">
        <v>44129</v>
      </c>
      <c r="D16517" s="15" t="s">
        <v>44130</v>
      </c>
      <c r="E16517">
        <v>890</v>
      </c>
      <c r="F16517">
        <v>1011</v>
      </c>
      <c r="H16517">
        <v>1</v>
      </c>
      <c r="K16517" s="16">
        <f t="shared" si="842"/>
        <v>996.8</v>
      </c>
      <c r="L16517" s="16">
        <f t="shared" si="843"/>
        <v>1049.2631578947369</v>
      </c>
      <c r="M16517" s="16">
        <f t="shared" si="844"/>
        <v>1192.3444976076555</v>
      </c>
      <c r="N16517" t="e">
        <f>INDEX(XML!$A$2:$R$782,MATCH(C16517,XML!$D$2:$D$737,0),2)</f>
        <v>#N/A</v>
      </c>
    </row>
    <row r="16518" spans="1:14" ht="90" x14ac:dyDescent="0.2">
      <c r="A16518">
        <v>82524</v>
      </c>
      <c r="B16518" t="s">
        <v>44131</v>
      </c>
      <c r="C16518" s="15" t="s">
        <v>44132</v>
      </c>
      <c r="D16518" s="15" t="s">
        <v>44133</v>
      </c>
      <c r="E16518">
        <v>1328</v>
      </c>
      <c r="F16518">
        <v>1508</v>
      </c>
      <c r="H16518">
        <v>1</v>
      </c>
      <c r="K16518" s="16">
        <f t="shared" si="842"/>
        <v>1487.36</v>
      </c>
      <c r="L16518" s="16">
        <f t="shared" si="843"/>
        <v>1565.6421052631579</v>
      </c>
      <c r="M16518" s="16">
        <f t="shared" si="844"/>
        <v>1779.1387559808611</v>
      </c>
      <c r="N16518" t="e">
        <f>INDEX(XML!$A$2:$R$782,MATCH(C16518,XML!$D$2:$D$737,0),2)</f>
        <v>#N/A</v>
      </c>
    </row>
    <row r="16519" spans="1:14" ht="56.25" x14ac:dyDescent="0.2">
      <c r="A16519">
        <v>82527</v>
      </c>
      <c r="B16519" t="s">
        <v>44134</v>
      </c>
      <c r="C16519" s="15" t="s">
        <v>44135</v>
      </c>
      <c r="D16519" s="15" t="s">
        <v>44136</v>
      </c>
      <c r="E16519">
        <v>1732</v>
      </c>
      <c r="F16519">
        <v>1967</v>
      </c>
      <c r="H16519">
        <v>1</v>
      </c>
      <c r="K16519" s="16">
        <f t="shared" si="842"/>
        <v>1939.84</v>
      </c>
      <c r="L16519" s="16">
        <f t="shared" si="843"/>
        <v>2041.9368421052632</v>
      </c>
      <c r="M16519" s="16">
        <f t="shared" si="844"/>
        <v>2320.3827751196172</v>
      </c>
      <c r="N16519" t="e">
        <f>INDEX(XML!$A$2:$R$782,MATCH(C16519,XML!$D$2:$D$737,0),2)</f>
        <v>#N/A</v>
      </c>
    </row>
    <row r="16520" spans="1:14" ht="67.5" x14ac:dyDescent="0.2">
      <c r="A16520">
        <v>82528</v>
      </c>
      <c r="B16520" t="s">
        <v>44137</v>
      </c>
      <c r="C16520" s="15" t="s">
        <v>44138</v>
      </c>
      <c r="D16520" s="15" t="s">
        <v>44139</v>
      </c>
      <c r="E16520">
        <v>746</v>
      </c>
      <c r="F16520">
        <v>847</v>
      </c>
      <c r="K16520" s="16">
        <f t="shared" si="842"/>
        <v>835.52</v>
      </c>
      <c r="L16520" s="16">
        <f t="shared" si="843"/>
        <v>879.49473684210523</v>
      </c>
      <c r="M16520" s="16">
        <f t="shared" si="844"/>
        <v>999.42583732057403</v>
      </c>
      <c r="N16520" t="e">
        <f>INDEX(XML!$A$2:$R$782,MATCH(C16520,XML!$D$2:$D$737,0),2)</f>
        <v>#N/A</v>
      </c>
    </row>
    <row r="16521" spans="1:14" ht="90" x14ac:dyDescent="0.2">
      <c r="A16521">
        <v>76780</v>
      </c>
      <c r="B16521" t="s">
        <v>36236</v>
      </c>
      <c r="C16521" s="15" t="s">
        <v>36237</v>
      </c>
      <c r="D16521" s="15" t="s">
        <v>36238</v>
      </c>
      <c r="E16521">
        <v>512</v>
      </c>
      <c r="F16521">
        <v>582</v>
      </c>
      <c r="H16521">
        <v>2</v>
      </c>
      <c r="K16521" s="16">
        <f t="shared" si="842"/>
        <v>573.44000000000005</v>
      </c>
      <c r="L16521" s="16">
        <f t="shared" si="843"/>
        <v>603.621052631579</v>
      </c>
      <c r="M16521" s="16">
        <f t="shared" si="844"/>
        <v>685.93301435406704</v>
      </c>
      <c r="N16521" t="e">
        <f>INDEX(XML!$A$2:$R$782,MATCH(C16521,XML!$D$2:$D$737,0),2)</f>
        <v>#N/A</v>
      </c>
    </row>
    <row r="16522" spans="1:14" ht="56.25" x14ac:dyDescent="0.2">
      <c r="A16522">
        <v>76795</v>
      </c>
      <c r="B16522" t="s">
        <v>36233</v>
      </c>
      <c r="C16522" s="15" t="s">
        <v>36234</v>
      </c>
      <c r="D16522" s="15" t="s">
        <v>36235</v>
      </c>
      <c r="E16522">
        <v>462</v>
      </c>
      <c r="F16522">
        <v>524</v>
      </c>
      <c r="K16522" s="16">
        <f t="shared" si="842"/>
        <v>517.44000000000005</v>
      </c>
      <c r="L16522" s="16">
        <f t="shared" si="843"/>
        <v>544.6736842105264</v>
      </c>
      <c r="M16522" s="16">
        <f t="shared" si="844"/>
        <v>618.94736842105272</v>
      </c>
      <c r="N16522" t="e">
        <f>INDEX(XML!$A$2:$R$782,MATCH(C16522,XML!$D$2:$D$737,0),2)</f>
        <v>#N/A</v>
      </c>
    </row>
    <row r="16523" spans="1:14" ht="56.25" x14ac:dyDescent="0.2">
      <c r="A16523">
        <v>76794</v>
      </c>
      <c r="B16523" t="s">
        <v>36588</v>
      </c>
      <c r="C16523" s="15" t="s">
        <v>36589</v>
      </c>
      <c r="D16523" s="15" t="s">
        <v>36590</v>
      </c>
      <c r="E16523">
        <v>2045</v>
      </c>
      <c r="F16523">
        <v>2323</v>
      </c>
      <c r="K16523" s="16">
        <f t="shared" si="842"/>
        <v>2290.4</v>
      </c>
      <c r="L16523" s="16">
        <f t="shared" si="843"/>
        <v>2410.9473684210525</v>
      </c>
      <c r="M16523" s="16">
        <f t="shared" si="844"/>
        <v>2739.712918660287</v>
      </c>
      <c r="N16523" t="e">
        <f>INDEX(XML!$A$2:$R$782,MATCH(C16523,XML!$D$2:$D$737,0),2)</f>
        <v>#N/A</v>
      </c>
    </row>
    <row r="16524" spans="1:14" ht="90" x14ac:dyDescent="0.2">
      <c r="A16524">
        <v>76779</v>
      </c>
      <c r="B16524" t="s">
        <v>36591</v>
      </c>
      <c r="C16524" s="15" t="s">
        <v>36592</v>
      </c>
      <c r="D16524" s="15" t="s">
        <v>36593</v>
      </c>
      <c r="E16524">
        <v>1317</v>
      </c>
      <c r="F16524">
        <v>1495</v>
      </c>
      <c r="H16524">
        <v>2</v>
      </c>
      <c r="K16524" s="16">
        <f t="shared" si="842"/>
        <v>1475.04</v>
      </c>
      <c r="L16524" s="16">
        <f t="shared" si="843"/>
        <v>1552.6736842105263</v>
      </c>
      <c r="M16524" s="16">
        <f t="shared" si="844"/>
        <v>1764.4019138755982</v>
      </c>
      <c r="N16524" t="e">
        <f>INDEX(XML!$A$2:$R$782,MATCH(C16524,XML!$D$2:$D$737,0),2)</f>
        <v>#N/A</v>
      </c>
    </row>
    <row r="16525" spans="1:14" ht="67.5" x14ac:dyDescent="0.2">
      <c r="A16525">
        <v>76781</v>
      </c>
      <c r="B16525" t="s">
        <v>39361</v>
      </c>
      <c r="C16525" s="15" t="s">
        <v>39362</v>
      </c>
      <c r="D16525" s="15" t="s">
        <v>39363</v>
      </c>
      <c r="E16525">
        <v>1155</v>
      </c>
      <c r="F16525">
        <v>1312</v>
      </c>
      <c r="H16525">
        <v>6</v>
      </c>
      <c r="K16525" s="16">
        <f t="shared" si="842"/>
        <v>1293.5999999999999</v>
      </c>
      <c r="L16525" s="16">
        <f t="shared" si="843"/>
        <v>1361.6842105263156</v>
      </c>
      <c r="M16525" s="16">
        <f t="shared" si="844"/>
        <v>1547.3684210526314</v>
      </c>
      <c r="N16525" t="e">
        <f>INDEX(XML!$A$2:$R$782,MATCH(C16525,XML!$D$2:$D$737,0),2)</f>
        <v>#N/A</v>
      </c>
    </row>
    <row r="16526" spans="1:14" ht="67.5" x14ac:dyDescent="0.2">
      <c r="A16526">
        <v>76796</v>
      </c>
      <c r="B16526" t="s">
        <v>36230</v>
      </c>
      <c r="C16526" s="15" t="s">
        <v>36231</v>
      </c>
      <c r="D16526" s="15" t="s">
        <v>36232</v>
      </c>
      <c r="E16526">
        <v>582</v>
      </c>
      <c r="F16526">
        <v>661</v>
      </c>
      <c r="H16526">
        <v>20</v>
      </c>
      <c r="K16526" s="16">
        <f t="shared" si="842"/>
        <v>651.84</v>
      </c>
      <c r="L16526" s="16">
        <f t="shared" si="843"/>
        <v>686.14736842105265</v>
      </c>
      <c r="M16526" s="16">
        <f t="shared" si="844"/>
        <v>779.71291866028707</v>
      </c>
      <c r="N16526" t="e">
        <f>INDEX(XML!$A$2:$R$782,MATCH(C16526,XML!$D$2:$D$737,0),2)</f>
        <v>#N/A</v>
      </c>
    </row>
    <row r="16527" spans="1:14" ht="78.75" x14ac:dyDescent="0.2">
      <c r="A16527">
        <v>77118</v>
      </c>
      <c r="B16527" t="s">
        <v>36594</v>
      </c>
      <c r="C16527" s="15" t="s">
        <v>36595</v>
      </c>
      <c r="D16527" s="15" t="s">
        <v>36596</v>
      </c>
      <c r="E16527">
        <v>604</v>
      </c>
      <c r="F16527">
        <v>686</v>
      </c>
      <c r="K16527" s="16">
        <f t="shared" si="842"/>
        <v>676.48</v>
      </c>
      <c r="L16527" s="16">
        <f t="shared" si="843"/>
        <v>712.08421052631581</v>
      </c>
      <c r="M16527" s="16">
        <f t="shared" si="844"/>
        <v>809.18660287081354</v>
      </c>
      <c r="N16527" t="e">
        <f>INDEX(XML!$A$2:$R$782,MATCH(C16527,XML!$D$2:$D$737,0),2)</f>
        <v>#N/A</v>
      </c>
    </row>
    <row r="16528" spans="1:14" ht="78.75" x14ac:dyDescent="0.2">
      <c r="A16528">
        <v>82138</v>
      </c>
      <c r="B16528" t="s">
        <v>43522</v>
      </c>
      <c r="C16528" s="15" t="s">
        <v>43523</v>
      </c>
      <c r="D16528" s="15" t="s">
        <v>43524</v>
      </c>
      <c r="E16528">
        <v>4818</v>
      </c>
      <c r="F16528">
        <v>5472</v>
      </c>
      <c r="H16528">
        <v>1</v>
      </c>
      <c r="K16528" s="16">
        <f t="shared" si="842"/>
        <v>5396.16</v>
      </c>
      <c r="L16528" s="16">
        <f t="shared" si="843"/>
        <v>5680.1684210526319</v>
      </c>
      <c r="M16528" s="16">
        <f t="shared" si="844"/>
        <v>6454.7368421052633</v>
      </c>
      <c r="N16528" t="e">
        <f>INDEX(XML!$A$2:$R$782,MATCH(C16528,XML!$D$2:$D$737,0),2)</f>
        <v>#N/A</v>
      </c>
    </row>
    <row r="16529" spans="1:14" ht="56.25" x14ac:dyDescent="0.2">
      <c r="A16529">
        <v>76774</v>
      </c>
      <c r="B16529" t="s">
        <v>36597</v>
      </c>
      <c r="C16529" s="15" t="s">
        <v>36598</v>
      </c>
      <c r="D16529" s="15" t="s">
        <v>36599</v>
      </c>
      <c r="E16529">
        <v>3520</v>
      </c>
      <c r="F16529">
        <v>3998</v>
      </c>
      <c r="H16529">
        <v>1</v>
      </c>
      <c r="K16529" s="16">
        <f t="shared" si="842"/>
        <v>3942.4</v>
      </c>
      <c r="L16529" s="16">
        <f t="shared" si="843"/>
        <v>4149.894736842105</v>
      </c>
      <c r="M16529" s="16">
        <f t="shared" si="844"/>
        <v>4715.78947368421</v>
      </c>
      <c r="N16529" t="e">
        <f>INDEX(XML!$A$2:$R$782,MATCH(C16529,XML!$D$2:$D$737,0),2)</f>
        <v>#N/A</v>
      </c>
    </row>
    <row r="16530" spans="1:14" ht="78.75" x14ac:dyDescent="0.2">
      <c r="A16530">
        <v>76776</v>
      </c>
      <c r="B16530" t="s">
        <v>36239</v>
      </c>
      <c r="C16530" s="15" t="s">
        <v>36240</v>
      </c>
      <c r="D16530" s="15" t="s">
        <v>36241</v>
      </c>
      <c r="E16530">
        <v>3734</v>
      </c>
      <c r="F16530">
        <v>4240</v>
      </c>
      <c r="K16530" s="16">
        <f t="shared" si="842"/>
        <v>4182.08</v>
      </c>
      <c r="L16530" s="16">
        <f t="shared" si="843"/>
        <v>4402.1894736842105</v>
      </c>
      <c r="M16530" s="16">
        <f t="shared" si="844"/>
        <v>5002.4880382775118</v>
      </c>
      <c r="N16530" t="e">
        <f>INDEX(XML!$A$2:$R$782,MATCH(C16530,XML!$D$2:$D$737,0),2)</f>
        <v>#N/A</v>
      </c>
    </row>
    <row r="16531" spans="1:14" ht="67.5" x14ac:dyDescent="0.2">
      <c r="A16531">
        <v>82155</v>
      </c>
      <c r="B16531" t="s">
        <v>43525</v>
      </c>
      <c r="C16531" s="15" t="s">
        <v>43526</v>
      </c>
      <c r="D16531" s="15" t="s">
        <v>43527</v>
      </c>
      <c r="E16531">
        <v>544</v>
      </c>
      <c r="F16531">
        <v>618</v>
      </c>
      <c r="H16531">
        <v>1</v>
      </c>
      <c r="K16531" s="16">
        <f t="shared" si="842"/>
        <v>609.28</v>
      </c>
      <c r="L16531" s="16">
        <f t="shared" si="843"/>
        <v>641.34736842105258</v>
      </c>
      <c r="M16531" s="16">
        <f t="shared" si="844"/>
        <v>728.80382775119608</v>
      </c>
      <c r="N16531" t="e">
        <f>INDEX(XML!$A$2:$R$782,MATCH(C16531,XML!$D$2:$D$737,0),2)</f>
        <v>#N/A</v>
      </c>
    </row>
    <row r="16532" spans="1:14" ht="67.5" x14ac:dyDescent="0.2">
      <c r="A16532">
        <v>82164</v>
      </c>
      <c r="B16532" t="s">
        <v>43528</v>
      </c>
      <c r="C16532" s="15" t="s">
        <v>43529</v>
      </c>
      <c r="D16532" s="15" t="s">
        <v>43530</v>
      </c>
      <c r="E16532">
        <v>1257</v>
      </c>
      <c r="F16532">
        <v>1427</v>
      </c>
      <c r="H16532">
        <v>1</v>
      </c>
      <c r="K16532" s="16">
        <f t="shared" si="842"/>
        <v>1407.84</v>
      </c>
      <c r="L16532" s="16">
        <f t="shared" si="843"/>
        <v>1481.9368421052632</v>
      </c>
      <c r="M16532" s="16">
        <f t="shared" si="844"/>
        <v>1684.019138755981</v>
      </c>
      <c r="N16532" t="e">
        <f>INDEX(XML!$A$2:$R$782,MATCH(C16532,XML!$D$2:$D$737,0),2)</f>
        <v>#N/A</v>
      </c>
    </row>
    <row r="16533" spans="1:14" ht="101.25" x14ac:dyDescent="0.2">
      <c r="A16533">
        <v>82165</v>
      </c>
      <c r="B16533" t="s">
        <v>43531</v>
      </c>
      <c r="C16533" s="15" t="s">
        <v>43532</v>
      </c>
      <c r="D16533" s="15" t="s">
        <v>43533</v>
      </c>
      <c r="E16533">
        <v>4802</v>
      </c>
      <c r="F16533">
        <v>5453</v>
      </c>
      <c r="H16533">
        <v>1</v>
      </c>
      <c r="K16533" s="16">
        <f t="shared" si="842"/>
        <v>5378.24</v>
      </c>
      <c r="L16533" s="16">
        <f t="shared" si="843"/>
        <v>5661.3052631578948</v>
      </c>
      <c r="M16533" s="16">
        <f t="shared" si="844"/>
        <v>6433.3014354066981</v>
      </c>
      <c r="N16533" t="e">
        <f>INDEX(XML!$A$2:$R$782,MATCH(C16533,XML!$D$2:$D$737,0),2)</f>
        <v>#N/A</v>
      </c>
    </row>
    <row r="16534" spans="1:14" ht="67.5" x14ac:dyDescent="0.2">
      <c r="A16534">
        <v>76797</v>
      </c>
      <c r="B16534" t="s">
        <v>36227</v>
      </c>
      <c r="C16534" s="15" t="s">
        <v>36228</v>
      </c>
      <c r="D16534" s="15" t="s">
        <v>36229</v>
      </c>
      <c r="E16534">
        <v>4567</v>
      </c>
      <c r="F16534">
        <v>5186</v>
      </c>
      <c r="H16534">
        <v>1</v>
      </c>
      <c r="K16534" s="16">
        <f t="shared" si="842"/>
        <v>5115.04</v>
      </c>
      <c r="L16534" s="16">
        <f t="shared" si="843"/>
        <v>5384.2526315789473</v>
      </c>
      <c r="M16534" s="16">
        <f t="shared" si="844"/>
        <v>6118.4688995215311</v>
      </c>
      <c r="N16534" t="e">
        <f>INDEX(XML!$A$2:$R$782,MATCH(C16534,XML!$D$2:$D$737,0),2)</f>
        <v>#N/A</v>
      </c>
    </row>
    <row r="16535" spans="1:14" ht="67.5" x14ac:dyDescent="0.2">
      <c r="A16535">
        <v>76799</v>
      </c>
      <c r="B16535" t="s">
        <v>36224</v>
      </c>
      <c r="C16535" s="15" t="s">
        <v>36225</v>
      </c>
      <c r="D16535" s="15" t="s">
        <v>36226</v>
      </c>
      <c r="E16535">
        <v>4321</v>
      </c>
      <c r="F16535">
        <v>4907</v>
      </c>
      <c r="K16535" s="16">
        <f t="shared" si="842"/>
        <v>4839.5200000000004</v>
      </c>
      <c r="L16535" s="16">
        <f t="shared" si="843"/>
        <v>5094.2315789473687</v>
      </c>
      <c r="M16535" s="16">
        <f t="shared" si="844"/>
        <v>5788.8995215311006</v>
      </c>
      <c r="N16535" t="e">
        <f>INDEX(XML!$A$2:$R$782,MATCH(C16535,XML!$D$2:$D$737,0),2)</f>
        <v>#N/A</v>
      </c>
    </row>
    <row r="16536" spans="1:14" ht="78.75" x14ac:dyDescent="0.2">
      <c r="A16536">
        <v>76773</v>
      </c>
      <c r="B16536" t="s">
        <v>36242</v>
      </c>
      <c r="C16536" s="15" t="s">
        <v>36243</v>
      </c>
      <c r="D16536" s="15" t="s">
        <v>36244</v>
      </c>
      <c r="E16536">
        <v>1256</v>
      </c>
      <c r="F16536">
        <v>1426</v>
      </c>
      <c r="H16536">
        <v>5</v>
      </c>
      <c r="K16536" s="16">
        <f t="shared" si="842"/>
        <v>1406.72</v>
      </c>
      <c r="L16536" s="16">
        <f t="shared" si="843"/>
        <v>1480.7578947368422</v>
      </c>
      <c r="M16536" s="16">
        <f t="shared" si="844"/>
        <v>1682.6794258373207</v>
      </c>
      <c r="N16536" t="e">
        <f>INDEX(XML!$A$2:$R$782,MATCH(C16536,XML!$D$2:$D$737,0),2)</f>
        <v>#N/A</v>
      </c>
    </row>
    <row r="16537" spans="1:14" ht="101.25" x14ac:dyDescent="0.2">
      <c r="A16537">
        <v>81106</v>
      </c>
      <c r="B16537" t="s">
        <v>40939</v>
      </c>
      <c r="C16537" s="15" t="s">
        <v>40940</v>
      </c>
      <c r="D16537" s="15" t="s">
        <v>40941</v>
      </c>
      <c r="E16537">
        <v>2348</v>
      </c>
      <c r="F16537">
        <v>2666</v>
      </c>
      <c r="H16537">
        <v>1</v>
      </c>
      <c r="K16537" s="16">
        <f t="shared" si="842"/>
        <v>2629.76</v>
      </c>
      <c r="L16537" s="16">
        <f t="shared" si="843"/>
        <v>2768.1684210526314</v>
      </c>
      <c r="M16537" s="16">
        <f t="shared" si="844"/>
        <v>3145.6459330143539</v>
      </c>
      <c r="N16537" t="e">
        <f>INDEX(XML!$A$2:$R$782,MATCH(C16537,XML!$D$2:$D$737,0),2)</f>
        <v>#N/A</v>
      </c>
    </row>
    <row r="16538" spans="1:14" ht="78.75" x14ac:dyDescent="0.2">
      <c r="A16538">
        <v>76769</v>
      </c>
      <c r="B16538" t="s">
        <v>36245</v>
      </c>
      <c r="C16538" s="15" t="s">
        <v>36246</v>
      </c>
      <c r="D16538" s="15" t="s">
        <v>36247</v>
      </c>
      <c r="E16538">
        <v>8027</v>
      </c>
      <c r="F16538">
        <v>9116</v>
      </c>
      <c r="H16538">
        <v>2</v>
      </c>
      <c r="K16538" s="16">
        <f t="shared" si="842"/>
        <v>8990.24</v>
      </c>
      <c r="L16538" s="16">
        <f t="shared" si="843"/>
        <v>9463.410526315789</v>
      </c>
      <c r="M16538" s="16">
        <f t="shared" si="844"/>
        <v>10753.875598086124</v>
      </c>
      <c r="N16538" t="e">
        <f>INDEX(XML!$A$2:$R$782,MATCH(C16538,XML!$D$2:$D$737,0),2)</f>
        <v>#N/A</v>
      </c>
    </row>
    <row r="16539" spans="1:14" ht="67.5" x14ac:dyDescent="0.2">
      <c r="A16539">
        <v>48994</v>
      </c>
      <c r="B16539" t="s">
        <v>11882</v>
      </c>
      <c r="C16539" s="15" t="s">
        <v>20954</v>
      </c>
      <c r="D16539" s="15" t="s">
        <v>20955</v>
      </c>
      <c r="E16539">
        <v>1018</v>
      </c>
      <c r="F16539">
        <v>1171</v>
      </c>
      <c r="H16539">
        <v>65</v>
      </c>
      <c r="K16539" s="16">
        <f t="shared" si="842"/>
        <v>1140.1600000000001</v>
      </c>
      <c r="L16539" s="16">
        <f t="shared" si="843"/>
        <v>1200.1684210526316</v>
      </c>
      <c r="M16539" s="16">
        <f t="shared" si="844"/>
        <v>1363.8277511961724</v>
      </c>
      <c r="N16539" t="e">
        <f>INDEX(XML!$A$2:$R$782,MATCH(C16539,XML!$D$2:$D$737,0),2)</f>
        <v>#N/A</v>
      </c>
    </row>
    <row r="16540" spans="1:14" ht="78.75" x14ac:dyDescent="0.2">
      <c r="A16540">
        <v>48995</v>
      </c>
      <c r="B16540" t="s">
        <v>11883</v>
      </c>
      <c r="C16540" s="15" t="s">
        <v>34783</v>
      </c>
      <c r="D16540" s="15" t="s">
        <v>34784</v>
      </c>
      <c r="E16540">
        <v>835</v>
      </c>
      <c r="F16540">
        <v>960</v>
      </c>
      <c r="H16540">
        <v>13</v>
      </c>
      <c r="K16540" s="16">
        <f t="shared" si="842"/>
        <v>935.2</v>
      </c>
      <c r="L16540" s="16">
        <f t="shared" si="843"/>
        <v>984.42105263157896</v>
      </c>
      <c r="M16540" s="16">
        <f t="shared" si="844"/>
        <v>1118.6602870813397</v>
      </c>
      <c r="N16540" t="e">
        <f>INDEX(XML!$A$2:$R$782,MATCH(C16540,XML!$D$2:$D$737,0),2)</f>
        <v>#N/A</v>
      </c>
    </row>
    <row r="16541" spans="1:14" ht="90" x14ac:dyDescent="0.2">
      <c r="A16541">
        <v>37535</v>
      </c>
      <c r="B16541" t="s">
        <v>11875</v>
      </c>
      <c r="C16541" s="15" t="s">
        <v>11876</v>
      </c>
      <c r="D16541" s="15" t="s">
        <v>34690</v>
      </c>
      <c r="E16541">
        <v>356</v>
      </c>
      <c r="F16541">
        <v>427</v>
      </c>
      <c r="H16541" t="s">
        <v>768</v>
      </c>
      <c r="K16541" s="16">
        <f t="shared" si="842"/>
        <v>398.72</v>
      </c>
      <c r="L16541" s="16">
        <f t="shared" si="843"/>
        <v>419.70526315789476</v>
      </c>
      <c r="M16541" s="16">
        <f t="shared" si="844"/>
        <v>476.93779904306217</v>
      </c>
      <c r="N16541" t="e">
        <f>INDEX(XML!$A$2:$R$782,MATCH(C16541,XML!$D$2:$D$737,0),2)</f>
        <v>#N/A</v>
      </c>
    </row>
    <row r="16542" spans="1:14" ht="56.25" x14ac:dyDescent="0.2">
      <c r="A16542">
        <v>6787</v>
      </c>
      <c r="B16542" t="s">
        <v>11879</v>
      </c>
      <c r="C16542" s="15" t="s">
        <v>11880</v>
      </c>
      <c r="D16542" s="15" t="s">
        <v>11881</v>
      </c>
      <c r="E16542">
        <v>425</v>
      </c>
      <c r="F16542">
        <v>489</v>
      </c>
      <c r="H16542">
        <v>92</v>
      </c>
      <c r="K16542" s="16">
        <f t="shared" si="842"/>
        <v>476</v>
      </c>
      <c r="L16542" s="16">
        <f t="shared" si="843"/>
        <v>501.05263157894734</v>
      </c>
      <c r="M16542" s="16">
        <f t="shared" si="844"/>
        <v>569.37799043062194</v>
      </c>
      <c r="N16542" t="e">
        <f>INDEX(XML!$A$2:$R$782,MATCH(C16542,XML!$D$2:$D$737,0),2)</f>
        <v>#N/A</v>
      </c>
    </row>
    <row r="16543" spans="1:14" ht="78.75" x14ac:dyDescent="0.2">
      <c r="A16543">
        <v>6789</v>
      </c>
      <c r="B16543" t="s">
        <v>46581</v>
      </c>
      <c r="C16543" s="15" t="s">
        <v>11877</v>
      </c>
      <c r="D16543" s="15" t="s">
        <v>11878</v>
      </c>
      <c r="E16543">
        <v>264</v>
      </c>
      <c r="F16543">
        <v>304</v>
      </c>
      <c r="H16543">
        <v>3</v>
      </c>
      <c r="K16543" s="16">
        <f t="shared" si="842"/>
        <v>295.68</v>
      </c>
      <c r="L16543" s="16">
        <f t="shared" si="843"/>
        <v>311.2421052631579</v>
      </c>
      <c r="M16543" s="16">
        <f t="shared" si="844"/>
        <v>353.68421052631578</v>
      </c>
      <c r="N16543" t="e">
        <f>INDEX(XML!$A$2:$R$782,MATCH(C16543,XML!$D$2:$D$737,0),2)</f>
        <v>#N/A</v>
      </c>
    </row>
    <row r="16544" spans="1:14" ht="15.75" x14ac:dyDescent="0.25">
      <c r="A16544" s="184" t="s">
        <v>40728</v>
      </c>
      <c r="B16544" s="184"/>
      <c r="C16544" s="185"/>
      <c r="D16544" s="185"/>
      <c r="E16544" s="184"/>
      <c r="F16544" s="184"/>
      <c r="G16544" s="184"/>
      <c r="H16544" s="184"/>
      <c r="I16544" s="184"/>
      <c r="J16544" s="184"/>
      <c r="K16544" s="16">
        <f t="shared" si="842"/>
        <v>0</v>
      </c>
      <c r="L16544" s="16">
        <f t="shared" si="843"/>
        <v>0</v>
      </c>
      <c r="M16544" s="16">
        <f t="shared" si="844"/>
        <v>0</v>
      </c>
      <c r="N16544" t="e">
        <f>INDEX(XML!$A$2:$R$782,MATCH(C16544,XML!$D$2:$D$737,0),2)</f>
        <v>#N/A</v>
      </c>
    </row>
    <row r="16545" spans="1:14" ht="112.5" x14ac:dyDescent="0.2">
      <c r="A16545">
        <v>76803</v>
      </c>
      <c r="B16545" t="s">
        <v>36254</v>
      </c>
      <c r="C16545" s="15" t="s">
        <v>36255</v>
      </c>
      <c r="D16545" s="15" t="s">
        <v>36256</v>
      </c>
      <c r="E16545">
        <v>3373</v>
      </c>
      <c r="F16545">
        <v>3831</v>
      </c>
      <c r="H16545">
        <v>1</v>
      </c>
      <c r="K16545" s="16">
        <f t="shared" si="842"/>
        <v>3777.76</v>
      </c>
      <c r="L16545" s="16">
        <f t="shared" si="843"/>
        <v>3976.5894736842106</v>
      </c>
      <c r="M16545" s="16">
        <f t="shared" si="844"/>
        <v>4518.8516746411487</v>
      </c>
      <c r="N16545" t="e">
        <f>INDEX(XML!$A$2:$R$782,MATCH(C16545,XML!$D$2:$D$737,0),2)</f>
        <v>#N/A</v>
      </c>
    </row>
    <row r="16546" spans="1:14" ht="101.25" x14ac:dyDescent="0.2">
      <c r="A16546">
        <v>76802</v>
      </c>
      <c r="B16546" t="s">
        <v>36251</v>
      </c>
      <c r="C16546" s="15" t="s">
        <v>36252</v>
      </c>
      <c r="D16546" s="15" t="s">
        <v>36253</v>
      </c>
      <c r="E16546">
        <v>3652</v>
      </c>
      <c r="F16546">
        <v>4147</v>
      </c>
      <c r="H16546">
        <v>1</v>
      </c>
      <c r="K16546" s="16">
        <f t="shared" si="842"/>
        <v>4090.24</v>
      </c>
      <c r="L16546" s="16">
        <f t="shared" si="843"/>
        <v>4305.515789473684</v>
      </c>
      <c r="M16546" s="16">
        <f t="shared" si="844"/>
        <v>4892.6315789473683</v>
      </c>
      <c r="N16546" t="e">
        <f>INDEX(XML!$A$2:$R$782,MATCH(C16546,XML!$D$2:$D$737,0),2)</f>
        <v>#N/A</v>
      </c>
    </row>
    <row r="16547" spans="1:14" ht="67.5" x14ac:dyDescent="0.2">
      <c r="A16547">
        <v>76771</v>
      </c>
      <c r="B16547" t="s">
        <v>36248</v>
      </c>
      <c r="C16547" s="15" t="s">
        <v>36249</v>
      </c>
      <c r="D16547" s="15" t="s">
        <v>36250</v>
      </c>
      <c r="E16547">
        <v>1525</v>
      </c>
      <c r="F16547">
        <v>1732</v>
      </c>
      <c r="H16547">
        <v>1</v>
      </c>
      <c r="K16547" s="16">
        <f t="shared" si="842"/>
        <v>1708</v>
      </c>
      <c r="L16547" s="16">
        <f t="shared" si="843"/>
        <v>1797.8947368421052</v>
      </c>
      <c r="M16547" s="16">
        <f t="shared" si="844"/>
        <v>2043.0622009569379</v>
      </c>
      <c r="N16547" t="e">
        <f>INDEX(XML!$A$2:$R$782,MATCH(C16547,XML!$D$2:$D$737,0),2)</f>
        <v>#N/A</v>
      </c>
    </row>
    <row r="16548" spans="1:14" ht="56.25" x14ac:dyDescent="0.2">
      <c r="A16548">
        <v>76824</v>
      </c>
      <c r="B16548" t="s">
        <v>36600</v>
      </c>
      <c r="C16548" s="15" t="s">
        <v>36601</v>
      </c>
      <c r="D16548" s="15" t="s">
        <v>36602</v>
      </c>
      <c r="E16548">
        <v>3995</v>
      </c>
      <c r="F16548">
        <v>4537</v>
      </c>
      <c r="H16548">
        <v>1</v>
      </c>
      <c r="K16548" s="16">
        <f t="shared" si="842"/>
        <v>4474.3999999999996</v>
      </c>
      <c r="L16548" s="16">
        <f t="shared" si="843"/>
        <v>4709.894736842105</v>
      </c>
      <c r="M16548" s="16">
        <f t="shared" si="844"/>
        <v>5352.1531100478469</v>
      </c>
      <c r="N16548" t="e">
        <f>INDEX(XML!$A$2:$R$782,MATCH(C16548,XML!$D$2:$D$737,0),2)</f>
        <v>#N/A</v>
      </c>
    </row>
    <row r="16549" spans="1:14" ht="56.25" x14ac:dyDescent="0.2">
      <c r="A16549">
        <v>81215</v>
      </c>
      <c r="B16549" t="s">
        <v>40948</v>
      </c>
      <c r="C16549" s="15" t="s">
        <v>40949</v>
      </c>
      <c r="D16549" s="15" t="s">
        <v>40950</v>
      </c>
      <c r="E16549">
        <v>466</v>
      </c>
      <c r="F16549">
        <v>529</v>
      </c>
      <c r="H16549">
        <v>1</v>
      </c>
      <c r="K16549" s="16">
        <f t="shared" si="842"/>
        <v>521.91999999999996</v>
      </c>
      <c r="L16549" s="16">
        <f t="shared" si="843"/>
        <v>549.38947368421043</v>
      </c>
      <c r="M16549" s="16">
        <f t="shared" si="844"/>
        <v>624.30622009569367</v>
      </c>
      <c r="N16549" t="e">
        <f>INDEX(XML!$A$2:$R$782,MATCH(C16549,XML!$D$2:$D$737,0),2)</f>
        <v>#N/A</v>
      </c>
    </row>
    <row r="16550" spans="1:14" ht="67.5" x14ac:dyDescent="0.2">
      <c r="A16550">
        <v>81214</v>
      </c>
      <c r="B16550" t="s">
        <v>40945</v>
      </c>
      <c r="C16550" s="15" t="s">
        <v>40946</v>
      </c>
      <c r="D16550" s="15" t="s">
        <v>40947</v>
      </c>
      <c r="E16550">
        <v>674</v>
      </c>
      <c r="F16550">
        <v>765</v>
      </c>
      <c r="H16550">
        <v>1</v>
      </c>
      <c r="K16550" s="16">
        <f t="shared" si="842"/>
        <v>754.88</v>
      </c>
      <c r="L16550" s="16">
        <f t="shared" si="843"/>
        <v>794.61052631578946</v>
      </c>
      <c r="M16550" s="16">
        <f t="shared" si="844"/>
        <v>902.96650717703346</v>
      </c>
      <c r="N16550" t="e">
        <f>INDEX(XML!$A$2:$R$782,MATCH(C16550,XML!$D$2:$D$737,0),2)</f>
        <v>#N/A</v>
      </c>
    </row>
    <row r="16551" spans="1:14" ht="67.5" x14ac:dyDescent="0.2">
      <c r="A16551">
        <v>81216</v>
      </c>
      <c r="B16551" t="s">
        <v>40951</v>
      </c>
      <c r="C16551" s="15" t="s">
        <v>40952</v>
      </c>
      <c r="D16551" s="15" t="s">
        <v>40953</v>
      </c>
      <c r="E16551">
        <v>781</v>
      </c>
      <c r="F16551">
        <v>887</v>
      </c>
      <c r="H16551">
        <v>1</v>
      </c>
      <c r="K16551" s="16">
        <f t="shared" si="842"/>
        <v>874.72</v>
      </c>
      <c r="L16551" s="16">
        <f t="shared" si="843"/>
        <v>920.7578947368421</v>
      </c>
      <c r="M16551" s="16">
        <f t="shared" si="844"/>
        <v>1046.3157894736842</v>
      </c>
      <c r="N16551" t="e">
        <f>INDEX(XML!$A$2:$R$782,MATCH(C16551,XML!$D$2:$D$737,0),2)</f>
        <v>#N/A</v>
      </c>
    </row>
    <row r="16552" spans="1:14" ht="90" x14ac:dyDescent="0.2">
      <c r="A16552">
        <v>81205</v>
      </c>
      <c r="B16552" t="s">
        <v>40942</v>
      </c>
      <c r="C16552" s="15" t="s">
        <v>40943</v>
      </c>
      <c r="D16552" s="15" t="s">
        <v>40944</v>
      </c>
      <c r="E16552">
        <v>1005</v>
      </c>
      <c r="F16552">
        <v>1142</v>
      </c>
      <c r="H16552">
        <v>1</v>
      </c>
      <c r="K16552" s="16">
        <f t="shared" si="842"/>
        <v>1125.5999999999999</v>
      </c>
      <c r="L16552" s="16">
        <f t="shared" si="843"/>
        <v>1184.8421052631577</v>
      </c>
      <c r="M16552" s="16">
        <f t="shared" si="844"/>
        <v>1346.4114832535884</v>
      </c>
      <c r="N16552" t="e">
        <f>INDEX(XML!$A$2:$R$782,MATCH(C16552,XML!$D$2:$D$737,0),2)</f>
        <v>#N/A</v>
      </c>
    </row>
    <row r="16553" spans="1:14" ht="56.25" x14ac:dyDescent="0.2">
      <c r="A16553">
        <v>82171</v>
      </c>
      <c r="B16553" t="s">
        <v>43534</v>
      </c>
      <c r="C16553" s="15" t="s">
        <v>43535</v>
      </c>
      <c r="D16553" s="15" t="s">
        <v>43536</v>
      </c>
      <c r="E16553">
        <v>1718</v>
      </c>
      <c r="F16553">
        <v>1951</v>
      </c>
      <c r="H16553">
        <v>1</v>
      </c>
      <c r="K16553" s="16">
        <f t="shared" si="842"/>
        <v>1924.16</v>
      </c>
      <c r="L16553" s="16">
        <f t="shared" si="843"/>
        <v>2025.4315789473685</v>
      </c>
      <c r="M16553" s="16">
        <f t="shared" si="844"/>
        <v>2301.6267942583731</v>
      </c>
      <c r="N16553" t="e">
        <f>INDEX(XML!$A$2:$R$782,MATCH(C16553,XML!$D$2:$D$737,0),2)</f>
        <v>#N/A</v>
      </c>
    </row>
    <row r="16554" spans="1:14" ht="45" x14ac:dyDescent="0.2">
      <c r="A16554">
        <v>82133</v>
      </c>
      <c r="B16554" t="s">
        <v>43537</v>
      </c>
      <c r="C16554" s="15" t="s">
        <v>43538</v>
      </c>
      <c r="D16554" s="15" t="s">
        <v>43539</v>
      </c>
      <c r="E16554">
        <v>1737</v>
      </c>
      <c r="F16554">
        <v>1973</v>
      </c>
      <c r="H16554">
        <v>1</v>
      </c>
      <c r="K16554" s="16">
        <f t="shared" si="842"/>
        <v>1945.44</v>
      </c>
      <c r="L16554" s="16">
        <f t="shared" si="843"/>
        <v>2047.8315789473684</v>
      </c>
      <c r="M16554" s="16">
        <f t="shared" si="844"/>
        <v>2327.0813397129186</v>
      </c>
      <c r="N16554" t="e">
        <f>INDEX(XML!$A$2:$R$782,MATCH(C16554,XML!$D$2:$D$737,0),2)</f>
        <v>#N/A</v>
      </c>
    </row>
    <row r="16555" spans="1:14" ht="67.5" x14ac:dyDescent="0.2">
      <c r="A16555">
        <v>77002</v>
      </c>
      <c r="B16555" t="s">
        <v>36317</v>
      </c>
      <c r="C16555" s="15" t="s">
        <v>36318</v>
      </c>
      <c r="D16555" s="15" t="s">
        <v>36319</v>
      </c>
      <c r="E16555">
        <v>766</v>
      </c>
      <c r="F16555">
        <v>870</v>
      </c>
      <c r="H16555">
        <v>1</v>
      </c>
      <c r="K16555" s="16">
        <f t="shared" si="842"/>
        <v>857.92</v>
      </c>
      <c r="L16555" s="16">
        <f t="shared" si="843"/>
        <v>903.07368421052627</v>
      </c>
      <c r="M16555" s="16">
        <f t="shared" si="844"/>
        <v>1026.2200956937797</v>
      </c>
      <c r="N16555" t="e">
        <f>INDEX(XML!$A$2:$R$782,MATCH(C16555,XML!$D$2:$D$737,0),2)</f>
        <v>#N/A</v>
      </c>
    </row>
    <row r="16556" spans="1:14" ht="56.25" x14ac:dyDescent="0.2">
      <c r="A16556">
        <v>82132</v>
      </c>
      <c r="B16556" t="s">
        <v>43540</v>
      </c>
      <c r="C16556" s="15" t="s">
        <v>43541</v>
      </c>
      <c r="D16556" s="15" t="s">
        <v>43542</v>
      </c>
      <c r="E16556">
        <v>3698</v>
      </c>
      <c r="F16556">
        <v>4200</v>
      </c>
      <c r="H16556">
        <v>1</v>
      </c>
      <c r="K16556" s="16">
        <f t="shared" si="842"/>
        <v>4141.76</v>
      </c>
      <c r="L16556" s="16">
        <f t="shared" si="843"/>
        <v>4359.7473684210527</v>
      </c>
      <c r="M16556" s="16">
        <f t="shared" si="844"/>
        <v>4954.2583732057419</v>
      </c>
      <c r="N16556" t="e">
        <f>INDEX(XML!$A$2:$R$782,MATCH(C16556,XML!$D$2:$D$737,0),2)</f>
        <v>#N/A</v>
      </c>
    </row>
    <row r="16557" spans="1:14" ht="56.25" x14ac:dyDescent="0.2">
      <c r="A16557">
        <v>82130</v>
      </c>
      <c r="B16557" t="s">
        <v>43543</v>
      </c>
      <c r="C16557" s="15" t="s">
        <v>43544</v>
      </c>
      <c r="D16557" s="15" t="s">
        <v>43545</v>
      </c>
      <c r="E16557">
        <v>5457</v>
      </c>
      <c r="F16557">
        <v>6198</v>
      </c>
      <c r="H16557">
        <v>3</v>
      </c>
      <c r="K16557" s="16">
        <f t="shared" si="842"/>
        <v>6111.84</v>
      </c>
      <c r="L16557" s="16">
        <f t="shared" si="843"/>
        <v>6433.515789473684</v>
      </c>
      <c r="M16557" s="16">
        <f t="shared" si="844"/>
        <v>7310.8133971291863</v>
      </c>
      <c r="N16557" t="e">
        <f>INDEX(XML!$A$2:$R$782,MATCH(C16557,XML!$D$2:$D$737,0),2)</f>
        <v>#N/A</v>
      </c>
    </row>
    <row r="16558" spans="1:14" ht="78.75" x14ac:dyDescent="0.2">
      <c r="A16558">
        <v>35670</v>
      </c>
      <c r="B16558" t="s">
        <v>11581</v>
      </c>
      <c r="C16558" s="15" t="s">
        <v>11884</v>
      </c>
      <c r="D16558" s="15" t="s">
        <v>11885</v>
      </c>
      <c r="E16558">
        <v>2033</v>
      </c>
      <c r="F16558">
        <v>2354</v>
      </c>
      <c r="H16558">
        <v>7</v>
      </c>
      <c r="K16558" s="16">
        <f t="shared" si="842"/>
        <v>2276.96</v>
      </c>
      <c r="L16558" s="16">
        <f t="shared" si="843"/>
        <v>2396.8000000000002</v>
      </c>
      <c r="M16558" s="16">
        <f t="shared" si="844"/>
        <v>2723.636363636364</v>
      </c>
      <c r="N16558" t="e">
        <f>INDEX(XML!$A$2:$R$782,MATCH(C16558,XML!$D$2:$D$737,0),2)</f>
        <v>#N/A</v>
      </c>
    </row>
    <row r="16559" spans="1:14" ht="15.75" x14ac:dyDescent="0.25">
      <c r="A16559" s="184" t="s">
        <v>36603</v>
      </c>
      <c r="B16559" s="184"/>
      <c r="C16559" s="185"/>
      <c r="D16559" s="185"/>
      <c r="E16559" s="184"/>
      <c r="F16559" s="184"/>
      <c r="G16559" s="184"/>
      <c r="H16559" s="184"/>
      <c r="I16559" s="184"/>
      <c r="J16559" s="184"/>
      <c r="K16559" s="16">
        <f t="shared" si="842"/>
        <v>0</v>
      </c>
      <c r="L16559" s="16">
        <f t="shared" si="843"/>
        <v>0</v>
      </c>
      <c r="M16559" s="16">
        <f t="shared" si="844"/>
        <v>0</v>
      </c>
      <c r="N16559" t="e">
        <f>INDEX(XML!$A$2:$R$782,MATCH(C16559,XML!$D$2:$D$737,0),2)</f>
        <v>#N/A</v>
      </c>
    </row>
    <row r="16560" spans="1:14" ht="90" x14ac:dyDescent="0.2">
      <c r="A16560">
        <v>76770</v>
      </c>
      <c r="B16560" t="s">
        <v>36604</v>
      </c>
      <c r="C16560" s="15" t="s">
        <v>36605</v>
      </c>
      <c r="D16560" s="15" t="s">
        <v>36606</v>
      </c>
      <c r="E16560">
        <v>7601</v>
      </c>
      <c r="F16560">
        <v>8632</v>
      </c>
      <c r="H16560">
        <v>1</v>
      </c>
      <c r="K16560" s="16">
        <f t="shared" si="842"/>
        <v>8513.1200000000008</v>
      </c>
      <c r="L16560" s="16">
        <f t="shared" si="843"/>
        <v>8961.1789473684221</v>
      </c>
      <c r="M16560" s="16">
        <f t="shared" si="844"/>
        <v>10183.157894736843</v>
      </c>
      <c r="N16560" t="e">
        <f>INDEX(XML!$A$2:$R$782,MATCH(C16560,XML!$D$2:$D$737,0),2)</f>
        <v>#N/A</v>
      </c>
    </row>
    <row r="16561" spans="1:14" ht="67.5" x14ac:dyDescent="0.2">
      <c r="A16561">
        <v>76807</v>
      </c>
      <c r="B16561" t="s">
        <v>36607</v>
      </c>
      <c r="C16561" s="15" t="s">
        <v>36608</v>
      </c>
      <c r="D16561" s="15" t="s">
        <v>36609</v>
      </c>
      <c r="E16561">
        <v>4869</v>
      </c>
      <c r="F16561">
        <v>5530</v>
      </c>
      <c r="H16561">
        <v>1</v>
      </c>
      <c r="K16561" s="16">
        <f t="shared" si="842"/>
        <v>5453.28</v>
      </c>
      <c r="L16561" s="16">
        <f t="shared" si="843"/>
        <v>5740.2947368421055</v>
      </c>
      <c r="M16561" s="16">
        <f t="shared" si="844"/>
        <v>6523.0622009569379</v>
      </c>
      <c r="N16561" t="e">
        <f>INDEX(XML!$A$2:$R$782,MATCH(C16561,XML!$D$2:$D$737,0),2)</f>
        <v>#N/A</v>
      </c>
    </row>
    <row r="16562" spans="1:14" ht="56.25" x14ac:dyDescent="0.2">
      <c r="A16562">
        <v>76821</v>
      </c>
      <c r="B16562" t="s">
        <v>36610</v>
      </c>
      <c r="C16562" s="15" t="s">
        <v>36611</v>
      </c>
      <c r="D16562" s="15" t="s">
        <v>36612</v>
      </c>
      <c r="E16562">
        <v>1385</v>
      </c>
      <c r="F16562">
        <v>1573</v>
      </c>
      <c r="K16562" s="16">
        <f t="shared" ref="K16562:K16615" si="845">IF(E16562&gt;49999,E16562+E16562*0.07,IF(E16562&lt;=49999,E16562+E16562*0.12))</f>
        <v>1551.2</v>
      </c>
      <c r="L16562" s="16">
        <f t="shared" ref="L16562:L16615" si="846">K16562*100/95</f>
        <v>1632.8421052631579</v>
      </c>
      <c r="M16562" s="16">
        <f t="shared" ref="M16562:M16615" si="847">IF(COUNTIF(C16562,"*Dahua*"),F16562-10,L16562*100/88)</f>
        <v>1855.5023923444976</v>
      </c>
      <c r="N16562" t="e">
        <f>INDEX(XML!$A$2:$R$782,MATCH(C16562,XML!$D$2:$D$737,0),2)</f>
        <v>#N/A</v>
      </c>
    </row>
    <row r="16563" spans="1:14" ht="67.5" x14ac:dyDescent="0.2">
      <c r="A16563">
        <v>76809</v>
      </c>
      <c r="B16563" t="s">
        <v>36613</v>
      </c>
      <c r="C16563" s="15" t="s">
        <v>36614</v>
      </c>
      <c r="D16563" s="15" t="s">
        <v>36615</v>
      </c>
      <c r="E16563">
        <v>1613</v>
      </c>
      <c r="F16563">
        <v>1832</v>
      </c>
      <c r="K16563" s="16">
        <f t="shared" si="845"/>
        <v>1806.56</v>
      </c>
      <c r="L16563" s="16">
        <f t="shared" si="846"/>
        <v>1901.6421052631579</v>
      </c>
      <c r="M16563" s="16">
        <f t="shared" si="847"/>
        <v>2160.9569377990429</v>
      </c>
      <c r="N16563" t="e">
        <f>INDEX(XML!$A$2:$R$782,MATCH(C16563,XML!$D$2:$D$737,0),2)</f>
        <v>#N/A</v>
      </c>
    </row>
    <row r="16564" spans="1:14" ht="56.25" x14ac:dyDescent="0.2">
      <c r="A16564">
        <v>76822</v>
      </c>
      <c r="B16564" t="s">
        <v>36616</v>
      </c>
      <c r="C16564" s="15" t="s">
        <v>36617</v>
      </c>
      <c r="D16564" s="15" t="s">
        <v>36618</v>
      </c>
      <c r="E16564">
        <v>4533</v>
      </c>
      <c r="F16564">
        <v>5148</v>
      </c>
      <c r="H16564">
        <v>1</v>
      </c>
      <c r="K16564" s="16">
        <f t="shared" si="845"/>
        <v>5076.96</v>
      </c>
      <c r="L16564" s="16">
        <f t="shared" si="846"/>
        <v>5344.1684210526319</v>
      </c>
      <c r="M16564" s="16">
        <f t="shared" si="847"/>
        <v>6072.9186602870814</v>
      </c>
      <c r="N16564" t="e">
        <f>INDEX(XML!$A$2:$R$782,MATCH(C16564,XML!$D$2:$D$737,0),2)</f>
        <v>#N/A</v>
      </c>
    </row>
    <row r="16565" spans="1:14" ht="67.5" x14ac:dyDescent="0.2">
      <c r="A16565">
        <v>76806</v>
      </c>
      <c r="B16565" t="s">
        <v>36619</v>
      </c>
      <c r="C16565" s="15" t="s">
        <v>36620</v>
      </c>
      <c r="D16565" s="15" t="s">
        <v>36621</v>
      </c>
      <c r="E16565">
        <v>2656</v>
      </c>
      <c r="F16565">
        <v>3017</v>
      </c>
      <c r="H16565">
        <v>1</v>
      </c>
      <c r="K16565" s="16">
        <f t="shared" si="845"/>
        <v>2974.72</v>
      </c>
      <c r="L16565" s="16">
        <f t="shared" si="846"/>
        <v>3131.2842105263157</v>
      </c>
      <c r="M16565" s="16">
        <f t="shared" si="847"/>
        <v>3558.2775119617222</v>
      </c>
      <c r="N16565" t="e">
        <f>INDEX(XML!$A$2:$R$782,MATCH(C16565,XML!$D$2:$D$737,0),2)</f>
        <v>#N/A</v>
      </c>
    </row>
    <row r="16566" spans="1:14" ht="67.5" x14ac:dyDescent="0.2">
      <c r="A16566">
        <v>76813</v>
      </c>
      <c r="B16566" t="s">
        <v>36622</v>
      </c>
      <c r="C16566" s="15" t="s">
        <v>36623</v>
      </c>
      <c r="D16566" s="15" t="s">
        <v>36624</v>
      </c>
      <c r="E16566">
        <v>5307</v>
      </c>
      <c r="F16566">
        <v>6027</v>
      </c>
      <c r="H16566">
        <v>1</v>
      </c>
      <c r="K16566" s="16">
        <f t="shared" si="845"/>
        <v>5943.84</v>
      </c>
      <c r="L16566" s="16">
        <f t="shared" si="846"/>
        <v>6256.6736842105265</v>
      </c>
      <c r="M16566" s="16">
        <f t="shared" si="847"/>
        <v>7109.8564593301444</v>
      </c>
      <c r="N16566" t="e">
        <f>INDEX(XML!$A$2:$R$782,MATCH(C16566,XML!$D$2:$D$737,0),2)</f>
        <v>#N/A</v>
      </c>
    </row>
    <row r="16567" spans="1:14" ht="56.25" x14ac:dyDescent="0.2">
      <c r="A16567">
        <v>76810</v>
      </c>
      <c r="B16567" t="s">
        <v>36625</v>
      </c>
      <c r="C16567" s="15" t="s">
        <v>36626</v>
      </c>
      <c r="D16567" s="15" t="s">
        <v>36627</v>
      </c>
      <c r="E16567">
        <v>3993</v>
      </c>
      <c r="F16567">
        <v>4535</v>
      </c>
      <c r="H16567">
        <v>1</v>
      </c>
      <c r="K16567" s="16">
        <f t="shared" si="845"/>
        <v>4472.16</v>
      </c>
      <c r="L16567" s="16">
        <f t="shared" si="846"/>
        <v>4707.5368421052635</v>
      </c>
      <c r="M16567" s="16">
        <f t="shared" si="847"/>
        <v>5349.4736842105267</v>
      </c>
      <c r="N16567" t="e">
        <f>INDEX(XML!$A$2:$R$782,MATCH(C16567,XML!$D$2:$D$737,0),2)</f>
        <v>#N/A</v>
      </c>
    </row>
    <row r="16568" spans="1:14" ht="78.75" x14ac:dyDescent="0.2">
      <c r="A16568">
        <v>81096</v>
      </c>
      <c r="B16568" t="s">
        <v>40957</v>
      </c>
      <c r="C16568" s="15" t="s">
        <v>40958</v>
      </c>
      <c r="D16568" s="15" t="s">
        <v>40959</v>
      </c>
      <c r="E16568">
        <v>9599</v>
      </c>
      <c r="F16568">
        <v>10901</v>
      </c>
      <c r="H16568">
        <v>1</v>
      </c>
      <c r="K16568" s="16">
        <f t="shared" si="845"/>
        <v>10750.88</v>
      </c>
      <c r="L16568" s="16">
        <f t="shared" si="846"/>
        <v>11316.715789473685</v>
      </c>
      <c r="M16568" s="16">
        <f t="shared" si="847"/>
        <v>12859.904306220096</v>
      </c>
      <c r="N16568" t="e">
        <f>INDEX(XML!$A$2:$R$782,MATCH(C16568,XML!$D$2:$D$737,0),2)</f>
        <v>#N/A</v>
      </c>
    </row>
    <row r="16569" spans="1:14" ht="90" x14ac:dyDescent="0.2">
      <c r="A16569">
        <v>81095</v>
      </c>
      <c r="B16569" t="s">
        <v>40954</v>
      </c>
      <c r="C16569" s="15" t="s">
        <v>40955</v>
      </c>
      <c r="D16569" s="15" t="s">
        <v>40956</v>
      </c>
      <c r="E16569">
        <v>2802</v>
      </c>
      <c r="F16569">
        <v>3182</v>
      </c>
      <c r="H16569">
        <v>1</v>
      </c>
      <c r="K16569" s="16">
        <f t="shared" si="845"/>
        <v>3138.24</v>
      </c>
      <c r="L16569" s="16">
        <f t="shared" si="846"/>
        <v>3303.4105263157894</v>
      </c>
      <c r="M16569" s="16">
        <f t="shared" si="847"/>
        <v>3753.8755980861242</v>
      </c>
      <c r="N16569" t="e">
        <f>INDEX(XML!$A$2:$R$782,MATCH(C16569,XML!$D$2:$D$737,0),2)</f>
        <v>#N/A</v>
      </c>
    </row>
    <row r="16570" spans="1:14" ht="78.75" x14ac:dyDescent="0.2">
      <c r="A16570">
        <v>81097</v>
      </c>
      <c r="B16570" t="s">
        <v>40960</v>
      </c>
      <c r="C16570" s="15" t="s">
        <v>40961</v>
      </c>
      <c r="D16570" s="15" t="s">
        <v>40962</v>
      </c>
      <c r="E16570">
        <v>3031</v>
      </c>
      <c r="F16570">
        <v>3442</v>
      </c>
      <c r="H16570">
        <v>1</v>
      </c>
      <c r="K16570" s="16">
        <f t="shared" si="845"/>
        <v>3394.72</v>
      </c>
      <c r="L16570" s="16">
        <f t="shared" si="846"/>
        <v>3573.3894736842103</v>
      </c>
      <c r="M16570" s="16">
        <f t="shared" si="847"/>
        <v>4060.6698564593298</v>
      </c>
      <c r="N16570" t="e">
        <f>INDEX(XML!$A$2:$R$782,MATCH(C16570,XML!$D$2:$D$737,0),2)</f>
        <v>#N/A</v>
      </c>
    </row>
    <row r="16571" spans="1:14" ht="90" x14ac:dyDescent="0.2">
      <c r="A16571">
        <v>81101</v>
      </c>
      <c r="B16571" t="s">
        <v>40963</v>
      </c>
      <c r="C16571" s="15" t="s">
        <v>40964</v>
      </c>
      <c r="D16571" s="15" t="s">
        <v>40965</v>
      </c>
      <c r="E16571">
        <v>4882</v>
      </c>
      <c r="F16571">
        <v>5544</v>
      </c>
      <c r="H16571">
        <v>1</v>
      </c>
      <c r="K16571" s="16">
        <f t="shared" si="845"/>
        <v>5467.84</v>
      </c>
      <c r="L16571" s="16">
        <f t="shared" si="846"/>
        <v>5755.621052631579</v>
      </c>
      <c r="M16571" s="16">
        <f t="shared" si="847"/>
        <v>6540.4784688995214</v>
      </c>
      <c r="N16571" t="e">
        <f>INDEX(XML!$A$2:$R$782,MATCH(C16571,XML!$D$2:$D$737,0),2)</f>
        <v>#N/A</v>
      </c>
    </row>
    <row r="16572" spans="1:14" ht="101.25" x14ac:dyDescent="0.2">
      <c r="A16572">
        <v>81256</v>
      </c>
      <c r="B16572" t="s">
        <v>40972</v>
      </c>
      <c r="C16572" s="15" t="s">
        <v>40973</v>
      </c>
      <c r="D16572" s="15" t="s">
        <v>40974</v>
      </c>
      <c r="E16572">
        <v>9654</v>
      </c>
      <c r="F16572">
        <v>10964</v>
      </c>
      <c r="H16572">
        <v>1</v>
      </c>
      <c r="K16572" s="16">
        <f t="shared" si="845"/>
        <v>10812.48</v>
      </c>
      <c r="L16572" s="16">
        <f t="shared" si="846"/>
        <v>11381.557894736841</v>
      </c>
      <c r="M16572" s="16">
        <f t="shared" si="847"/>
        <v>12933.588516746409</v>
      </c>
      <c r="N16572" t="e">
        <f>INDEX(XML!$A$2:$R$782,MATCH(C16572,XML!$D$2:$D$737,0),2)</f>
        <v>#N/A</v>
      </c>
    </row>
    <row r="16573" spans="1:14" ht="90" x14ac:dyDescent="0.2">
      <c r="A16573">
        <v>81104</v>
      </c>
      <c r="B16573" t="s">
        <v>40969</v>
      </c>
      <c r="C16573" s="15" t="s">
        <v>40970</v>
      </c>
      <c r="D16573" s="15" t="s">
        <v>40971</v>
      </c>
      <c r="E16573">
        <v>10586</v>
      </c>
      <c r="F16573">
        <v>12022</v>
      </c>
      <c r="H16573">
        <v>1</v>
      </c>
      <c r="K16573" s="16">
        <f t="shared" si="845"/>
        <v>11856.32</v>
      </c>
      <c r="L16573" s="16">
        <f t="shared" si="846"/>
        <v>12480.336842105264</v>
      </c>
      <c r="M16573" s="16">
        <f t="shared" si="847"/>
        <v>14182.200956937799</v>
      </c>
      <c r="N16573" t="e">
        <f>INDEX(XML!$A$2:$R$782,MATCH(C16573,XML!$D$2:$D$737,0),2)</f>
        <v>#N/A</v>
      </c>
    </row>
    <row r="16574" spans="1:14" ht="90" x14ac:dyDescent="0.2">
      <c r="A16574">
        <v>81103</v>
      </c>
      <c r="B16574" t="s">
        <v>40966</v>
      </c>
      <c r="C16574" s="15" t="s">
        <v>40967</v>
      </c>
      <c r="D16574" s="15" t="s">
        <v>40968</v>
      </c>
      <c r="E16574">
        <v>4148</v>
      </c>
      <c r="F16574">
        <v>4710</v>
      </c>
      <c r="H16574">
        <v>1</v>
      </c>
      <c r="K16574" s="16">
        <f t="shared" si="845"/>
        <v>4645.76</v>
      </c>
      <c r="L16574" s="16">
        <f t="shared" si="846"/>
        <v>4890.273684210526</v>
      </c>
      <c r="M16574" s="16">
        <f t="shared" si="847"/>
        <v>5557.1291866028705</v>
      </c>
      <c r="N16574" t="e">
        <f>INDEX(XML!$A$2:$R$782,MATCH(C16574,XML!$D$2:$D$737,0),2)</f>
        <v>#N/A</v>
      </c>
    </row>
    <row r="16575" spans="1:14" ht="67.5" x14ac:dyDescent="0.2">
      <c r="A16575">
        <v>82125</v>
      </c>
      <c r="B16575" t="s">
        <v>43546</v>
      </c>
      <c r="C16575" s="15" t="s">
        <v>43547</v>
      </c>
      <c r="D16575" s="15" t="s">
        <v>43548</v>
      </c>
      <c r="E16575">
        <v>4023</v>
      </c>
      <c r="F16575">
        <v>4569</v>
      </c>
      <c r="H16575">
        <v>1</v>
      </c>
      <c r="K16575" s="16">
        <f t="shared" si="845"/>
        <v>4505.76</v>
      </c>
      <c r="L16575" s="16">
        <f t="shared" si="846"/>
        <v>4742.9052631578943</v>
      </c>
      <c r="M16575" s="16">
        <f t="shared" si="847"/>
        <v>5389.6650717703342</v>
      </c>
      <c r="N16575" t="e">
        <f>INDEX(XML!$A$2:$R$782,MATCH(C16575,XML!$D$2:$D$737,0),2)</f>
        <v>#N/A</v>
      </c>
    </row>
    <row r="16576" spans="1:14" ht="67.5" x14ac:dyDescent="0.2">
      <c r="A16576">
        <v>82131</v>
      </c>
      <c r="B16576" t="s">
        <v>43549</v>
      </c>
      <c r="C16576" s="15" t="s">
        <v>43550</v>
      </c>
      <c r="D16576" s="15" t="s">
        <v>43551</v>
      </c>
      <c r="E16576">
        <v>6063</v>
      </c>
      <c r="F16576">
        <v>6885</v>
      </c>
      <c r="H16576">
        <v>1</v>
      </c>
      <c r="K16576" s="16">
        <f t="shared" si="845"/>
        <v>6790.5599999999995</v>
      </c>
      <c r="L16576" s="16">
        <f t="shared" si="846"/>
        <v>7147.9578947368418</v>
      </c>
      <c r="M16576" s="16">
        <f t="shared" si="847"/>
        <v>8122.6794258373202</v>
      </c>
      <c r="N16576" t="e">
        <f>INDEX(XML!$A$2:$R$782,MATCH(C16576,XML!$D$2:$D$737,0),2)</f>
        <v>#N/A</v>
      </c>
    </row>
    <row r="16577" spans="1:14" ht="67.5" x14ac:dyDescent="0.2">
      <c r="A16577">
        <v>82136</v>
      </c>
      <c r="B16577" t="s">
        <v>43552</v>
      </c>
      <c r="C16577" s="15" t="s">
        <v>43553</v>
      </c>
      <c r="D16577" s="15" t="s">
        <v>43554</v>
      </c>
      <c r="E16577">
        <v>1236</v>
      </c>
      <c r="F16577">
        <v>1404</v>
      </c>
      <c r="H16577">
        <v>1</v>
      </c>
      <c r="K16577" s="16">
        <f t="shared" si="845"/>
        <v>1384.32</v>
      </c>
      <c r="L16577" s="16">
        <f t="shared" si="846"/>
        <v>1457.1789473684209</v>
      </c>
      <c r="M16577" s="16">
        <f t="shared" si="847"/>
        <v>1655.8851674641148</v>
      </c>
      <c r="N16577" t="e">
        <f>INDEX(XML!$A$2:$R$782,MATCH(C16577,XML!$D$2:$D$737,0),2)</f>
        <v>#N/A</v>
      </c>
    </row>
    <row r="16578" spans="1:14" ht="67.5" x14ac:dyDescent="0.2">
      <c r="A16578">
        <v>82153</v>
      </c>
      <c r="B16578" t="s">
        <v>43555</v>
      </c>
      <c r="C16578" s="15" t="s">
        <v>43556</v>
      </c>
      <c r="D16578" s="15" t="s">
        <v>43557</v>
      </c>
      <c r="E16578">
        <v>2058</v>
      </c>
      <c r="F16578">
        <v>2337</v>
      </c>
      <c r="H16578">
        <v>1</v>
      </c>
      <c r="K16578" s="16">
        <f t="shared" si="845"/>
        <v>2304.96</v>
      </c>
      <c r="L16578" s="16">
        <f t="shared" si="846"/>
        <v>2426.2736842105264</v>
      </c>
      <c r="M16578" s="16">
        <f t="shared" si="847"/>
        <v>2757.129186602871</v>
      </c>
      <c r="N16578" t="e">
        <f>INDEX(XML!$A$2:$R$782,MATCH(C16578,XML!$D$2:$D$737,0),2)</f>
        <v>#N/A</v>
      </c>
    </row>
    <row r="16579" spans="1:14" ht="56.25" x14ac:dyDescent="0.2">
      <c r="A16579">
        <v>82154</v>
      </c>
      <c r="B16579" t="s">
        <v>43558</v>
      </c>
      <c r="C16579" s="15" t="s">
        <v>43559</v>
      </c>
      <c r="D16579" s="15" t="s">
        <v>43560</v>
      </c>
      <c r="E16579">
        <v>3382</v>
      </c>
      <c r="F16579">
        <v>3841</v>
      </c>
      <c r="H16579">
        <v>1</v>
      </c>
      <c r="K16579" s="16">
        <f t="shared" si="845"/>
        <v>3787.84</v>
      </c>
      <c r="L16579" s="16">
        <f t="shared" si="846"/>
        <v>3987.2</v>
      </c>
      <c r="M16579" s="16">
        <f t="shared" si="847"/>
        <v>4530.909090909091</v>
      </c>
      <c r="N16579" t="e">
        <f>INDEX(XML!$A$2:$R$782,MATCH(C16579,XML!$D$2:$D$737,0),2)</f>
        <v>#N/A</v>
      </c>
    </row>
    <row r="16580" spans="1:14" ht="78.75" x14ac:dyDescent="0.2">
      <c r="A16580">
        <v>82166</v>
      </c>
      <c r="B16580" t="s">
        <v>43561</v>
      </c>
      <c r="C16580" s="15" t="s">
        <v>43562</v>
      </c>
      <c r="D16580" s="15" t="s">
        <v>43563</v>
      </c>
      <c r="E16580">
        <v>3122</v>
      </c>
      <c r="F16580">
        <v>3546</v>
      </c>
      <c r="H16580">
        <v>1</v>
      </c>
      <c r="K16580" s="16">
        <f t="shared" si="845"/>
        <v>3496.64</v>
      </c>
      <c r="L16580" s="16">
        <f t="shared" si="846"/>
        <v>3680.6736842105265</v>
      </c>
      <c r="M16580" s="16">
        <f t="shared" si="847"/>
        <v>4182.5837320574165</v>
      </c>
      <c r="N16580" t="e">
        <f>INDEX(XML!$A$2:$R$782,MATCH(C16580,XML!$D$2:$D$737,0),2)</f>
        <v>#N/A</v>
      </c>
    </row>
    <row r="16581" spans="1:14" ht="15.75" x14ac:dyDescent="0.25">
      <c r="A16581" s="184" t="s">
        <v>40729</v>
      </c>
      <c r="B16581" s="184"/>
      <c r="C16581" s="185"/>
      <c r="D16581" s="185"/>
      <c r="E16581" s="184"/>
      <c r="F16581" s="184"/>
      <c r="G16581" s="184"/>
      <c r="H16581" s="184"/>
      <c r="I16581" s="184"/>
      <c r="J16581" s="184"/>
      <c r="K16581" s="16">
        <f t="shared" si="845"/>
        <v>0</v>
      </c>
      <c r="L16581" s="16">
        <f t="shared" si="846"/>
        <v>0</v>
      </c>
      <c r="M16581" s="16">
        <f t="shared" si="847"/>
        <v>0</v>
      </c>
      <c r="N16581" t="e">
        <f>INDEX(XML!$A$2:$R$782,MATCH(C16581,XML!$D$2:$D$737,0),2)</f>
        <v>#N/A</v>
      </c>
    </row>
    <row r="16582" spans="1:14" ht="101.25" x14ac:dyDescent="0.2">
      <c r="A16582">
        <v>81105</v>
      </c>
      <c r="B16582" t="s">
        <v>40975</v>
      </c>
      <c r="C16582" s="15" t="s">
        <v>40976</v>
      </c>
      <c r="D16582" s="15" t="s">
        <v>42449</v>
      </c>
      <c r="E16582">
        <v>4590</v>
      </c>
      <c r="F16582">
        <v>5213</v>
      </c>
      <c r="H16582">
        <v>1</v>
      </c>
      <c r="K16582" s="16">
        <f t="shared" si="845"/>
        <v>5140.8</v>
      </c>
      <c r="L16582" s="16">
        <f t="shared" si="846"/>
        <v>5411.3684210526317</v>
      </c>
      <c r="M16582" s="16">
        <f t="shared" si="847"/>
        <v>6149.2822966507174</v>
      </c>
      <c r="N16582" t="e">
        <f>INDEX(XML!$A$2:$R$782,MATCH(C16582,XML!$D$2:$D$737,0),2)</f>
        <v>#N/A</v>
      </c>
    </row>
    <row r="16583" spans="1:14" ht="101.25" x14ac:dyDescent="0.2">
      <c r="A16583">
        <v>76996</v>
      </c>
      <c r="B16583" t="s">
        <v>36643</v>
      </c>
      <c r="C16583" s="15" t="s">
        <v>36644</v>
      </c>
      <c r="D16583" s="15" t="s">
        <v>36645</v>
      </c>
      <c r="E16583">
        <v>7843</v>
      </c>
      <c r="F16583">
        <v>8907</v>
      </c>
      <c r="H16583">
        <v>1</v>
      </c>
      <c r="K16583" s="16">
        <f t="shared" si="845"/>
        <v>8784.16</v>
      </c>
      <c r="L16583" s="16">
        <f t="shared" si="846"/>
        <v>9246.484210526316</v>
      </c>
      <c r="M16583" s="16">
        <f t="shared" si="847"/>
        <v>10507.368421052632</v>
      </c>
      <c r="N16583" t="e">
        <f>INDEX(XML!$A$2:$R$782,MATCH(C16583,XML!$D$2:$D$737,0),2)</f>
        <v>#N/A</v>
      </c>
    </row>
    <row r="16584" spans="1:14" ht="101.25" x14ac:dyDescent="0.2">
      <c r="A16584">
        <v>76997</v>
      </c>
      <c r="B16584" t="s">
        <v>36646</v>
      </c>
      <c r="C16584" s="15" t="s">
        <v>36647</v>
      </c>
      <c r="D16584" s="15" t="s">
        <v>36648</v>
      </c>
      <c r="E16584">
        <v>4956</v>
      </c>
      <c r="F16584">
        <v>5628</v>
      </c>
      <c r="H16584">
        <v>1</v>
      </c>
      <c r="K16584" s="16">
        <f t="shared" si="845"/>
        <v>5550.72</v>
      </c>
      <c r="L16584" s="16">
        <f t="shared" si="846"/>
        <v>5842.863157894737</v>
      </c>
      <c r="M16584" s="16">
        <f t="shared" si="847"/>
        <v>6639.6172248803832</v>
      </c>
      <c r="N16584" t="e">
        <f>INDEX(XML!$A$2:$R$782,MATCH(C16584,XML!$D$2:$D$737,0),2)</f>
        <v>#N/A</v>
      </c>
    </row>
    <row r="16585" spans="1:14" ht="101.25" x14ac:dyDescent="0.2">
      <c r="A16585">
        <v>77003</v>
      </c>
      <c r="B16585" t="s">
        <v>36649</v>
      </c>
      <c r="C16585" s="15" t="s">
        <v>36650</v>
      </c>
      <c r="D16585" s="15" t="s">
        <v>36651</v>
      </c>
      <c r="E16585">
        <v>505</v>
      </c>
      <c r="F16585">
        <v>574</v>
      </c>
      <c r="H16585">
        <v>1</v>
      </c>
      <c r="K16585" s="16">
        <f t="shared" si="845"/>
        <v>565.6</v>
      </c>
      <c r="L16585" s="16">
        <f t="shared" si="846"/>
        <v>595.36842105263156</v>
      </c>
      <c r="M16585" s="16">
        <f t="shared" si="847"/>
        <v>676.55502392344488</v>
      </c>
      <c r="N16585" t="e">
        <f>INDEX(XML!$A$2:$R$782,MATCH(C16585,XML!$D$2:$D$737,0),2)</f>
        <v>#N/A</v>
      </c>
    </row>
    <row r="16586" spans="1:14" ht="90" x14ac:dyDescent="0.2">
      <c r="A16586">
        <v>76999</v>
      </c>
      <c r="B16586" t="s">
        <v>36652</v>
      </c>
      <c r="C16586" s="15" t="s">
        <v>36653</v>
      </c>
      <c r="D16586" s="15" t="s">
        <v>36654</v>
      </c>
      <c r="E16586">
        <v>1650</v>
      </c>
      <c r="F16586">
        <v>1874</v>
      </c>
      <c r="H16586">
        <v>1</v>
      </c>
      <c r="K16586" s="16">
        <f t="shared" si="845"/>
        <v>1848</v>
      </c>
      <c r="L16586" s="16">
        <f t="shared" si="846"/>
        <v>1945.2631578947369</v>
      </c>
      <c r="M16586" s="16">
        <f t="shared" si="847"/>
        <v>2210.5263157894738</v>
      </c>
      <c r="N16586" t="e">
        <f>INDEX(XML!$A$2:$R$782,MATCH(C16586,XML!$D$2:$D$737,0),2)</f>
        <v>#N/A</v>
      </c>
    </row>
    <row r="16587" spans="1:14" ht="101.25" x14ac:dyDescent="0.2">
      <c r="A16587">
        <v>76998</v>
      </c>
      <c r="B16587" t="s">
        <v>36655</v>
      </c>
      <c r="C16587" s="15" t="s">
        <v>36656</v>
      </c>
      <c r="D16587" s="15" t="s">
        <v>36657</v>
      </c>
      <c r="E16587">
        <v>1650</v>
      </c>
      <c r="F16587">
        <v>1874</v>
      </c>
      <c r="H16587">
        <v>1</v>
      </c>
      <c r="K16587" s="16">
        <f t="shared" si="845"/>
        <v>1848</v>
      </c>
      <c r="L16587" s="16">
        <f t="shared" si="846"/>
        <v>1945.2631578947369</v>
      </c>
      <c r="M16587" s="16">
        <f t="shared" si="847"/>
        <v>2210.5263157894738</v>
      </c>
      <c r="N16587" t="e">
        <f>INDEX(XML!$A$2:$R$782,MATCH(C16587,XML!$D$2:$D$737,0),2)</f>
        <v>#N/A</v>
      </c>
    </row>
    <row r="16588" spans="1:14" ht="78.75" x14ac:dyDescent="0.2">
      <c r="A16588">
        <v>77001</v>
      </c>
      <c r="B16588" t="s">
        <v>36658</v>
      </c>
      <c r="C16588" s="15" t="s">
        <v>36659</v>
      </c>
      <c r="D16588" s="15" t="s">
        <v>36660</v>
      </c>
      <c r="E16588">
        <v>654</v>
      </c>
      <c r="F16588">
        <v>743</v>
      </c>
      <c r="H16588">
        <v>1</v>
      </c>
      <c r="K16588" s="16">
        <f t="shared" si="845"/>
        <v>732.48</v>
      </c>
      <c r="L16588" s="16">
        <f t="shared" si="846"/>
        <v>771.03157894736842</v>
      </c>
      <c r="M16588" s="16">
        <f t="shared" si="847"/>
        <v>876.17224880382776</v>
      </c>
      <c r="N16588" t="e">
        <f>INDEX(XML!$A$2:$R$782,MATCH(C16588,XML!$D$2:$D$737,0),2)</f>
        <v>#N/A</v>
      </c>
    </row>
    <row r="16589" spans="1:14" ht="78.75" x14ac:dyDescent="0.2">
      <c r="A16589">
        <v>77000</v>
      </c>
      <c r="B16589" t="s">
        <v>36661</v>
      </c>
      <c r="C16589" s="15" t="s">
        <v>36662</v>
      </c>
      <c r="D16589" s="15" t="s">
        <v>36663</v>
      </c>
      <c r="E16589">
        <v>447</v>
      </c>
      <c r="F16589">
        <v>508</v>
      </c>
      <c r="H16589">
        <v>1</v>
      </c>
      <c r="K16589" s="16">
        <f t="shared" si="845"/>
        <v>500.64</v>
      </c>
      <c r="L16589" s="16">
        <f t="shared" si="846"/>
        <v>526.98947368421057</v>
      </c>
      <c r="M16589" s="16">
        <f t="shared" si="847"/>
        <v>598.85167464114829</v>
      </c>
      <c r="N16589" t="e">
        <f>INDEX(XML!$A$2:$R$782,MATCH(C16589,XML!$D$2:$D$737,0),2)</f>
        <v>#N/A</v>
      </c>
    </row>
    <row r="16590" spans="1:14" ht="90" x14ac:dyDescent="0.2">
      <c r="A16590">
        <v>82124</v>
      </c>
      <c r="B16590" t="s">
        <v>43564</v>
      </c>
      <c r="C16590" s="15" t="s">
        <v>43565</v>
      </c>
      <c r="D16590" s="15" t="s">
        <v>43566</v>
      </c>
      <c r="E16590">
        <v>3152</v>
      </c>
      <c r="F16590">
        <v>3579</v>
      </c>
      <c r="H16590">
        <v>1</v>
      </c>
      <c r="K16590" s="16">
        <f t="shared" si="845"/>
        <v>3530.24</v>
      </c>
      <c r="L16590" s="16">
        <f t="shared" si="846"/>
        <v>3716.0421052631577</v>
      </c>
      <c r="M16590" s="16">
        <f t="shared" si="847"/>
        <v>4222.7751196172248</v>
      </c>
      <c r="N16590" t="e">
        <f>INDEX(XML!$A$2:$R$782,MATCH(C16590,XML!$D$2:$D$737,0),2)</f>
        <v>#N/A</v>
      </c>
    </row>
    <row r="16591" spans="1:14" ht="78.75" x14ac:dyDescent="0.2">
      <c r="A16591">
        <v>82129</v>
      </c>
      <c r="B16591" t="s">
        <v>43567</v>
      </c>
      <c r="C16591" s="15" t="s">
        <v>43568</v>
      </c>
      <c r="D16591" s="15" t="s">
        <v>43569</v>
      </c>
      <c r="E16591">
        <v>3547</v>
      </c>
      <c r="F16591">
        <v>4028</v>
      </c>
      <c r="H16591">
        <v>1</v>
      </c>
      <c r="K16591" s="16">
        <f t="shared" si="845"/>
        <v>3972.64</v>
      </c>
      <c r="L16591" s="16">
        <f t="shared" si="846"/>
        <v>4181.726315789474</v>
      </c>
      <c r="M16591" s="16">
        <f t="shared" si="847"/>
        <v>4751.9617224880385</v>
      </c>
      <c r="N16591" t="e">
        <f>INDEX(XML!$A$2:$R$782,MATCH(C16591,XML!$D$2:$D$737,0),2)</f>
        <v>#N/A</v>
      </c>
    </row>
    <row r="16592" spans="1:14" ht="90" x14ac:dyDescent="0.2">
      <c r="A16592">
        <v>82139</v>
      </c>
      <c r="B16592" t="s">
        <v>43570</v>
      </c>
      <c r="C16592" s="15" t="s">
        <v>43571</v>
      </c>
      <c r="D16592" s="15" t="s">
        <v>43572</v>
      </c>
      <c r="E16592">
        <v>1848</v>
      </c>
      <c r="F16592">
        <v>2098</v>
      </c>
      <c r="H16592">
        <v>1</v>
      </c>
      <c r="K16592" s="16">
        <f t="shared" si="845"/>
        <v>2069.7600000000002</v>
      </c>
      <c r="L16592" s="16">
        <f t="shared" si="846"/>
        <v>2178.6947368421056</v>
      </c>
      <c r="M16592" s="16">
        <f t="shared" si="847"/>
        <v>2475.7894736842109</v>
      </c>
      <c r="N16592" t="e">
        <f>INDEX(XML!$A$2:$R$782,MATCH(C16592,XML!$D$2:$D$737,0),2)</f>
        <v>#N/A</v>
      </c>
    </row>
    <row r="16593" spans="1:14" ht="67.5" x14ac:dyDescent="0.2">
      <c r="A16593">
        <v>82143</v>
      </c>
      <c r="B16593" t="s">
        <v>43573</v>
      </c>
      <c r="C16593" s="15" t="s">
        <v>44233</v>
      </c>
      <c r="D16593" s="15" t="s">
        <v>44234</v>
      </c>
      <c r="E16593">
        <v>3556</v>
      </c>
      <c r="F16593">
        <v>4038</v>
      </c>
      <c r="H16593">
        <v>1</v>
      </c>
      <c r="K16593" s="16">
        <f t="shared" si="845"/>
        <v>3982.72</v>
      </c>
      <c r="L16593" s="16">
        <f t="shared" si="846"/>
        <v>4192.3368421052628</v>
      </c>
      <c r="M16593" s="16">
        <f t="shared" si="847"/>
        <v>4764.0191387559807</v>
      </c>
      <c r="N16593" t="e">
        <f>INDEX(XML!$A$2:$R$782,MATCH(C16593,XML!$D$2:$D$737,0),2)</f>
        <v>#N/A</v>
      </c>
    </row>
    <row r="16594" spans="1:14" ht="56.25" x14ac:dyDescent="0.2">
      <c r="A16594">
        <v>82152</v>
      </c>
      <c r="B16594" t="s">
        <v>43574</v>
      </c>
      <c r="C16594" s="15" t="s">
        <v>44235</v>
      </c>
      <c r="D16594" s="15" t="s">
        <v>44236</v>
      </c>
      <c r="E16594">
        <v>1751</v>
      </c>
      <c r="F16594">
        <v>1989</v>
      </c>
      <c r="H16594">
        <v>1</v>
      </c>
      <c r="K16594" s="16">
        <f t="shared" si="845"/>
        <v>1961.12</v>
      </c>
      <c r="L16594" s="16">
        <f t="shared" si="846"/>
        <v>2064.3368421052633</v>
      </c>
      <c r="M16594" s="16">
        <f t="shared" si="847"/>
        <v>2345.8373205741627</v>
      </c>
      <c r="N16594" t="e">
        <f>INDEX(XML!$A$2:$R$782,MATCH(C16594,XML!$D$2:$D$737,0),2)</f>
        <v>#N/A</v>
      </c>
    </row>
    <row r="16595" spans="1:14" ht="78.75" x14ac:dyDescent="0.2">
      <c r="A16595">
        <v>82156</v>
      </c>
      <c r="B16595" t="s">
        <v>43575</v>
      </c>
      <c r="C16595" s="15" t="s">
        <v>44237</v>
      </c>
      <c r="D16595" s="15" t="s">
        <v>44238</v>
      </c>
      <c r="E16595">
        <v>2007</v>
      </c>
      <c r="F16595">
        <v>2279</v>
      </c>
      <c r="H16595">
        <v>1</v>
      </c>
      <c r="K16595" s="16">
        <f t="shared" si="845"/>
        <v>2247.84</v>
      </c>
      <c r="L16595" s="16">
        <f t="shared" si="846"/>
        <v>2366.1473684210528</v>
      </c>
      <c r="M16595" s="16">
        <f t="shared" si="847"/>
        <v>2688.8038277511964</v>
      </c>
      <c r="N16595" t="e">
        <f>INDEX(XML!$A$2:$R$782,MATCH(C16595,XML!$D$2:$D$737,0),2)</f>
        <v>#N/A</v>
      </c>
    </row>
    <row r="16596" spans="1:14" ht="78.75" x14ac:dyDescent="0.2">
      <c r="A16596">
        <v>82163</v>
      </c>
      <c r="B16596" t="s">
        <v>43576</v>
      </c>
      <c r="C16596" s="15" t="s">
        <v>44239</v>
      </c>
      <c r="D16596" s="15" t="s">
        <v>44240</v>
      </c>
      <c r="E16596">
        <v>1963</v>
      </c>
      <c r="F16596">
        <v>2229</v>
      </c>
      <c r="H16596">
        <v>1</v>
      </c>
      <c r="K16596" s="16">
        <f t="shared" si="845"/>
        <v>2198.56</v>
      </c>
      <c r="L16596" s="16">
        <f t="shared" si="846"/>
        <v>2314.2736842105264</v>
      </c>
      <c r="M16596" s="16">
        <f t="shared" si="847"/>
        <v>2629.8564593301435</v>
      </c>
      <c r="N16596" t="e">
        <f>INDEX(XML!$A$2:$R$782,MATCH(C16596,XML!$D$2:$D$737,0),2)</f>
        <v>#N/A</v>
      </c>
    </row>
    <row r="16597" spans="1:14" ht="78.75" x14ac:dyDescent="0.2">
      <c r="A16597">
        <v>82169</v>
      </c>
      <c r="B16597" t="s">
        <v>43577</v>
      </c>
      <c r="C16597" s="15" t="s">
        <v>44241</v>
      </c>
      <c r="D16597" s="15" t="s">
        <v>44242</v>
      </c>
      <c r="E16597">
        <v>1569</v>
      </c>
      <c r="F16597">
        <v>1782</v>
      </c>
      <c r="H16597">
        <v>1</v>
      </c>
      <c r="K16597" s="16">
        <f t="shared" si="845"/>
        <v>1757.28</v>
      </c>
      <c r="L16597" s="16">
        <f t="shared" si="846"/>
        <v>1849.7684210526315</v>
      </c>
      <c r="M16597" s="16">
        <f t="shared" si="847"/>
        <v>2102.0095693779904</v>
      </c>
      <c r="N16597" t="e">
        <f>INDEX(XML!$A$2:$R$782,MATCH(C16597,XML!$D$2:$D$737,0),2)</f>
        <v>#N/A</v>
      </c>
    </row>
    <row r="16598" spans="1:14" ht="90" x14ac:dyDescent="0.2">
      <c r="A16598">
        <v>82170</v>
      </c>
      <c r="B16598" t="s">
        <v>43578</v>
      </c>
      <c r="C16598" s="15" t="s">
        <v>44243</v>
      </c>
      <c r="D16598" s="15" t="s">
        <v>44244</v>
      </c>
      <c r="E16598">
        <v>1954</v>
      </c>
      <c r="F16598">
        <v>2219</v>
      </c>
      <c r="H16598">
        <v>1</v>
      </c>
      <c r="K16598" s="16">
        <f t="shared" si="845"/>
        <v>2188.48</v>
      </c>
      <c r="L16598" s="16">
        <f t="shared" si="846"/>
        <v>2303.6631578947367</v>
      </c>
      <c r="M16598" s="16">
        <f t="shared" si="847"/>
        <v>2617.7990430622008</v>
      </c>
      <c r="N16598" t="e">
        <f>INDEX(XML!$A$2:$R$782,MATCH(C16598,XML!$D$2:$D$737,0),2)</f>
        <v>#N/A</v>
      </c>
    </row>
    <row r="16599" spans="1:14" ht="78.75" x14ac:dyDescent="0.2">
      <c r="A16599">
        <v>82525</v>
      </c>
      <c r="B16599" t="s">
        <v>44140</v>
      </c>
      <c r="C16599" s="15" t="s">
        <v>44245</v>
      </c>
      <c r="D16599" s="15" t="s">
        <v>44246</v>
      </c>
      <c r="E16599">
        <v>1703</v>
      </c>
      <c r="F16599">
        <v>1934</v>
      </c>
      <c r="H16599">
        <v>1</v>
      </c>
      <c r="K16599" s="16">
        <f t="shared" si="845"/>
        <v>1907.36</v>
      </c>
      <c r="L16599" s="16">
        <f t="shared" si="846"/>
        <v>2007.7473684210527</v>
      </c>
      <c r="M16599" s="16">
        <f t="shared" si="847"/>
        <v>2281.5311004784689</v>
      </c>
      <c r="N16599" t="e">
        <f>INDEX(XML!$A$2:$R$782,MATCH(C16599,XML!$D$2:$D$737,0),2)</f>
        <v>#N/A</v>
      </c>
    </row>
    <row r="16600" spans="1:14" ht="15.75" x14ac:dyDescent="0.25">
      <c r="A16600" s="184" t="s">
        <v>40730</v>
      </c>
      <c r="B16600" s="184"/>
      <c r="C16600" s="185"/>
      <c r="D16600" s="185"/>
      <c r="E16600" s="184"/>
      <c r="F16600" s="184"/>
      <c r="G16600" s="184"/>
      <c r="H16600" s="184"/>
      <c r="I16600" s="184"/>
      <c r="J16600" s="184"/>
      <c r="K16600" s="16">
        <f t="shared" si="845"/>
        <v>0</v>
      </c>
      <c r="L16600" s="16">
        <f t="shared" si="846"/>
        <v>0</v>
      </c>
      <c r="M16600" s="16">
        <f t="shared" si="847"/>
        <v>0</v>
      </c>
      <c r="N16600" t="e">
        <f>INDEX(XML!$A$2:$R$782,MATCH(C16600,XML!$D$2:$D$737,0),2)</f>
        <v>#N/A</v>
      </c>
    </row>
    <row r="16601" spans="1:14" ht="90" x14ac:dyDescent="0.2">
      <c r="A16601">
        <v>77009</v>
      </c>
      <c r="B16601" t="s">
        <v>36323</v>
      </c>
      <c r="C16601" s="15" t="s">
        <v>36324</v>
      </c>
      <c r="D16601" s="15" t="s">
        <v>36325</v>
      </c>
      <c r="E16601">
        <v>2153</v>
      </c>
      <c r="F16601">
        <v>2445</v>
      </c>
      <c r="H16601">
        <v>5</v>
      </c>
      <c r="K16601" s="16">
        <f t="shared" si="845"/>
        <v>2411.36</v>
      </c>
      <c r="L16601" s="16">
        <f t="shared" si="846"/>
        <v>2538.2736842105264</v>
      </c>
      <c r="M16601" s="16">
        <f t="shared" si="847"/>
        <v>2884.401913875598</v>
      </c>
      <c r="N16601" t="e">
        <f>INDEX(XML!$A$2:$R$782,MATCH(C16601,XML!$D$2:$D$737,0),2)</f>
        <v>#N/A</v>
      </c>
    </row>
    <row r="16602" spans="1:14" ht="67.5" x14ac:dyDescent="0.2">
      <c r="A16602">
        <v>77010</v>
      </c>
      <c r="B16602" t="s">
        <v>36326</v>
      </c>
      <c r="C16602" s="15" t="s">
        <v>36327</v>
      </c>
      <c r="D16602" s="15" t="s">
        <v>36328</v>
      </c>
      <c r="E16602">
        <v>1958</v>
      </c>
      <c r="F16602">
        <v>2224</v>
      </c>
      <c r="H16602">
        <v>5</v>
      </c>
      <c r="K16602" s="16">
        <f t="shared" si="845"/>
        <v>2192.96</v>
      </c>
      <c r="L16602" s="16">
        <f t="shared" si="846"/>
        <v>2308.378947368421</v>
      </c>
      <c r="M16602" s="16">
        <f t="shared" si="847"/>
        <v>2623.1578947368421</v>
      </c>
      <c r="N16602" t="e">
        <f>INDEX(XML!$A$2:$R$782,MATCH(C16602,XML!$D$2:$D$737,0),2)</f>
        <v>#N/A</v>
      </c>
    </row>
    <row r="16603" spans="1:14" ht="90" x14ac:dyDescent="0.2">
      <c r="A16603">
        <v>82128</v>
      </c>
      <c r="B16603" t="s">
        <v>43579</v>
      </c>
      <c r="C16603" s="15" t="s">
        <v>43580</v>
      </c>
      <c r="D16603" s="15" t="s">
        <v>43581</v>
      </c>
      <c r="E16603">
        <v>2623</v>
      </c>
      <c r="F16603">
        <v>2979</v>
      </c>
      <c r="H16603">
        <v>1</v>
      </c>
      <c r="K16603" s="16">
        <f t="shared" si="845"/>
        <v>2937.76</v>
      </c>
      <c r="L16603" s="16">
        <f t="shared" si="846"/>
        <v>3092.378947368421</v>
      </c>
      <c r="M16603" s="16">
        <f t="shared" si="847"/>
        <v>3514.0669856459326</v>
      </c>
      <c r="N16603" t="e">
        <f>INDEX(XML!$A$2:$R$782,MATCH(C16603,XML!$D$2:$D$737,0),2)</f>
        <v>#N/A</v>
      </c>
    </row>
    <row r="16604" spans="1:14" ht="101.25" x14ac:dyDescent="0.2">
      <c r="A16604">
        <v>82151</v>
      </c>
      <c r="B16604" t="s">
        <v>43582</v>
      </c>
      <c r="C16604" s="15" t="s">
        <v>44247</v>
      </c>
      <c r="D16604" s="15" t="s">
        <v>44248</v>
      </c>
      <c r="E16604">
        <v>2170</v>
      </c>
      <c r="F16604">
        <v>2464</v>
      </c>
      <c r="H16604">
        <v>1</v>
      </c>
      <c r="K16604" s="16">
        <f t="shared" si="845"/>
        <v>2430.4</v>
      </c>
      <c r="L16604" s="16">
        <f t="shared" si="846"/>
        <v>2558.3157894736842</v>
      </c>
      <c r="M16604" s="16">
        <f t="shared" si="847"/>
        <v>2907.1770334928228</v>
      </c>
      <c r="N16604" t="e">
        <f>INDEX(XML!$A$2:$R$782,MATCH(C16604,XML!$D$2:$D$737,0),2)</f>
        <v>#N/A</v>
      </c>
    </row>
    <row r="16605" spans="1:14" ht="90" x14ac:dyDescent="0.2">
      <c r="A16605">
        <v>82158</v>
      </c>
      <c r="B16605" t="s">
        <v>43583</v>
      </c>
      <c r="C16605" s="15" t="s">
        <v>43584</v>
      </c>
      <c r="D16605" s="15" t="s">
        <v>43585</v>
      </c>
      <c r="E16605">
        <v>2281</v>
      </c>
      <c r="F16605">
        <v>2591</v>
      </c>
      <c r="H16605">
        <v>1</v>
      </c>
      <c r="K16605" s="16">
        <f t="shared" si="845"/>
        <v>2554.7199999999998</v>
      </c>
      <c r="L16605" s="16">
        <f t="shared" si="846"/>
        <v>2689.1789473684207</v>
      </c>
      <c r="M16605" s="16">
        <f t="shared" si="847"/>
        <v>3055.8851674641146</v>
      </c>
      <c r="N16605" t="e">
        <f>INDEX(XML!$A$2:$R$782,MATCH(C16605,XML!$D$2:$D$737,0),2)</f>
        <v>#N/A</v>
      </c>
    </row>
    <row r="16606" spans="1:14" ht="90" x14ac:dyDescent="0.2">
      <c r="A16606">
        <v>82526</v>
      </c>
      <c r="B16606" t="s">
        <v>44141</v>
      </c>
      <c r="C16606" s="15" t="s">
        <v>44249</v>
      </c>
      <c r="D16606" s="15" t="s">
        <v>44250</v>
      </c>
      <c r="E16606">
        <v>1097</v>
      </c>
      <c r="F16606">
        <v>1246</v>
      </c>
      <c r="H16606">
        <v>1</v>
      </c>
      <c r="K16606" s="16">
        <f t="shared" si="845"/>
        <v>1228.6399999999999</v>
      </c>
      <c r="L16606" s="16">
        <f t="shared" si="846"/>
        <v>1293.3052631578946</v>
      </c>
      <c r="M16606" s="16">
        <f t="shared" si="847"/>
        <v>1469.6650717703349</v>
      </c>
      <c r="N16606" t="e">
        <f>INDEX(XML!$A$2:$R$782,MATCH(C16606,XML!$D$2:$D$737,0),2)</f>
        <v>#N/A</v>
      </c>
    </row>
    <row r="16607" spans="1:14" ht="15.75" x14ac:dyDescent="0.25">
      <c r="A16607" s="184" t="s">
        <v>11886</v>
      </c>
      <c r="B16607" s="184"/>
      <c r="C16607" s="185"/>
      <c r="D16607" s="185"/>
      <c r="E16607" s="184"/>
      <c r="F16607" s="184"/>
      <c r="G16607" s="184"/>
      <c r="H16607" s="184"/>
      <c r="I16607" s="184"/>
      <c r="J16607" s="184"/>
      <c r="K16607" s="16">
        <f t="shared" si="845"/>
        <v>0</v>
      </c>
      <c r="L16607" s="16">
        <f t="shared" si="846"/>
        <v>0</v>
      </c>
      <c r="M16607" s="16">
        <f t="shared" si="847"/>
        <v>0</v>
      </c>
      <c r="N16607" t="e">
        <f>INDEX(XML!$A$2:$R$782,MATCH(C16607,XML!$D$2:$D$737,0),2)</f>
        <v>#N/A</v>
      </c>
    </row>
    <row r="16608" spans="1:14" ht="101.25" x14ac:dyDescent="0.2">
      <c r="A16608">
        <v>6798</v>
      </c>
      <c r="B16608" t="s">
        <v>11887</v>
      </c>
      <c r="C16608" s="15" t="s">
        <v>11888</v>
      </c>
      <c r="D16608" s="15" t="s">
        <v>11889</v>
      </c>
      <c r="E16608">
        <v>241</v>
      </c>
      <c r="F16608">
        <v>277</v>
      </c>
      <c r="H16608">
        <v>64</v>
      </c>
      <c r="K16608" s="16">
        <f t="shared" si="845"/>
        <v>269.92</v>
      </c>
      <c r="L16608" s="16">
        <f t="shared" si="846"/>
        <v>284.12631578947367</v>
      </c>
      <c r="M16608" s="16">
        <f t="shared" si="847"/>
        <v>322.87081339712915</v>
      </c>
      <c r="N16608" t="e">
        <f>INDEX(XML!$A$2:$R$782,MATCH(C16608,XML!$D$2:$D$737,0),2)</f>
        <v>#N/A</v>
      </c>
    </row>
    <row r="16609" spans="1:14" ht="56.25" x14ac:dyDescent="0.2">
      <c r="A16609">
        <v>6806</v>
      </c>
      <c r="C16609" s="15" t="s">
        <v>11890</v>
      </c>
      <c r="D16609" s="15" t="s">
        <v>11891</v>
      </c>
      <c r="E16609">
        <v>321</v>
      </c>
      <c r="F16609">
        <v>369</v>
      </c>
      <c r="H16609">
        <v>3</v>
      </c>
      <c r="K16609" s="16">
        <f t="shared" si="845"/>
        <v>359.52</v>
      </c>
      <c r="L16609" s="16">
        <f t="shared" si="846"/>
        <v>378.44210526315788</v>
      </c>
      <c r="M16609" s="16">
        <f t="shared" si="847"/>
        <v>430.0478468899521</v>
      </c>
      <c r="N16609" t="e">
        <f>INDEX(XML!$A$2:$R$782,MATCH(C16609,XML!$D$2:$D$737,0),2)</f>
        <v>#N/A</v>
      </c>
    </row>
    <row r="16610" spans="1:14" ht="45" x14ac:dyDescent="0.2">
      <c r="A16610">
        <v>6802</v>
      </c>
      <c r="C16610" s="15" t="s">
        <v>11892</v>
      </c>
      <c r="D16610" s="15" t="s">
        <v>11893</v>
      </c>
      <c r="E16610">
        <v>321</v>
      </c>
      <c r="F16610">
        <v>369</v>
      </c>
      <c r="H16610">
        <v>38</v>
      </c>
      <c r="K16610" s="16">
        <f t="shared" si="845"/>
        <v>359.52</v>
      </c>
      <c r="L16610" s="16">
        <f t="shared" si="846"/>
        <v>378.44210526315788</v>
      </c>
      <c r="M16610" s="16">
        <f t="shared" si="847"/>
        <v>430.0478468899521</v>
      </c>
      <c r="N16610" t="e">
        <f>INDEX(XML!$A$2:$R$782,MATCH(C16610,XML!$D$2:$D$737,0),2)</f>
        <v>#N/A</v>
      </c>
    </row>
    <row r="16611" spans="1:14" ht="67.5" x14ac:dyDescent="0.2">
      <c r="A16611">
        <v>35672</v>
      </c>
      <c r="B16611" t="s">
        <v>11894</v>
      </c>
      <c r="C16611" s="15" t="s">
        <v>34271</v>
      </c>
      <c r="D16611" s="15" t="s">
        <v>11895</v>
      </c>
      <c r="E16611">
        <v>388</v>
      </c>
      <c r="F16611">
        <v>446</v>
      </c>
      <c r="H16611">
        <v>55</v>
      </c>
      <c r="K16611" s="16">
        <f t="shared" si="845"/>
        <v>434.56</v>
      </c>
      <c r="L16611" s="16">
        <f t="shared" si="846"/>
        <v>457.43157894736839</v>
      </c>
      <c r="M16611" s="16">
        <f t="shared" si="847"/>
        <v>519.80861244019138</v>
      </c>
      <c r="N16611" t="e">
        <f>INDEX(XML!$A$2:$R$782,MATCH(C16611,XML!$D$2:$D$737,0),2)</f>
        <v>#N/A</v>
      </c>
    </row>
    <row r="16612" spans="1:14" ht="78.75" x14ac:dyDescent="0.2">
      <c r="A16612">
        <v>6801</v>
      </c>
      <c r="B16612" t="s">
        <v>46582</v>
      </c>
      <c r="C16612" s="15" t="s">
        <v>16207</v>
      </c>
      <c r="D16612" s="15" t="s">
        <v>16208</v>
      </c>
      <c r="E16612">
        <v>454</v>
      </c>
      <c r="F16612">
        <v>522</v>
      </c>
      <c r="H16612">
        <v>34</v>
      </c>
      <c r="K16612" s="16">
        <f t="shared" si="845"/>
        <v>508.48</v>
      </c>
      <c r="L16612" s="16">
        <f t="shared" si="846"/>
        <v>535.2421052631579</v>
      </c>
      <c r="M16612" s="16">
        <f t="shared" si="847"/>
        <v>608.22966507177034</v>
      </c>
      <c r="N16612" t="e">
        <f>INDEX(XML!$A$2:$R$782,MATCH(C16612,XML!$D$2:$D$737,0),2)</f>
        <v>#N/A</v>
      </c>
    </row>
    <row r="16613" spans="1:14" ht="15.75" x14ac:dyDescent="0.25">
      <c r="A16613" s="184" t="s">
        <v>40731</v>
      </c>
      <c r="B16613" s="184"/>
      <c r="C16613" s="185"/>
      <c r="D16613" s="185"/>
      <c r="E16613" s="184"/>
      <c r="F16613" s="184"/>
      <c r="G16613" s="184"/>
      <c r="H16613" s="184"/>
      <c r="I16613" s="184"/>
      <c r="J16613" s="184"/>
      <c r="K16613" s="16">
        <f t="shared" si="845"/>
        <v>0</v>
      </c>
      <c r="L16613" s="16">
        <f t="shared" si="846"/>
        <v>0</v>
      </c>
      <c r="M16613" s="16">
        <f t="shared" si="847"/>
        <v>0</v>
      </c>
      <c r="N16613" t="e">
        <f>INDEX(XML!$A$2:$R$782,MATCH(C16613,XML!$D$2:$D$737,0),2)</f>
        <v>#N/A</v>
      </c>
    </row>
    <row r="16614" spans="1:14" ht="90" x14ac:dyDescent="0.2">
      <c r="A16614">
        <v>76804</v>
      </c>
      <c r="B16614" t="s">
        <v>36257</v>
      </c>
      <c r="C16614" s="15" t="s">
        <v>36258</v>
      </c>
      <c r="D16614" s="15" t="s">
        <v>40977</v>
      </c>
      <c r="E16614">
        <v>1280</v>
      </c>
      <c r="F16614">
        <v>1454</v>
      </c>
      <c r="H16614">
        <v>2</v>
      </c>
      <c r="K16614" s="16">
        <f t="shared" si="845"/>
        <v>1433.6</v>
      </c>
      <c r="L16614" s="16">
        <f t="shared" si="846"/>
        <v>1509.0526315789473</v>
      </c>
      <c r="M16614" s="16">
        <f t="shared" si="847"/>
        <v>1714.8325358851673</v>
      </c>
      <c r="N16614" t="e">
        <f>INDEX(XML!$A$2:$R$782,MATCH(C16614,XML!$D$2:$D$737,0),2)</f>
        <v>#N/A</v>
      </c>
    </row>
    <row r="16615" spans="1:14" ht="56.25" x14ac:dyDescent="0.2">
      <c r="A16615">
        <v>81217</v>
      </c>
      <c r="B16615" t="s">
        <v>40978</v>
      </c>
      <c r="C16615" s="15" t="s">
        <v>40979</v>
      </c>
      <c r="D16615" s="15" t="s">
        <v>40980</v>
      </c>
      <c r="E16615">
        <v>416</v>
      </c>
      <c r="F16615">
        <v>473</v>
      </c>
      <c r="H16615">
        <v>1</v>
      </c>
      <c r="K16615" s="16">
        <f t="shared" si="845"/>
        <v>465.92</v>
      </c>
      <c r="L16615" s="16">
        <f t="shared" si="846"/>
        <v>490.44210526315788</v>
      </c>
      <c r="M16615" s="16">
        <f t="shared" si="847"/>
        <v>557.32057416267935</v>
      </c>
      <c r="N16615" t="e">
        <f>INDEX(XML!$A$2:$R$782,MATCH(C16615,XML!$D$2:$D$737,0),2)</f>
        <v>#N/A</v>
      </c>
    </row>
    <row r="16616" spans="1:14" ht="56.25" x14ac:dyDescent="0.2">
      <c r="A16616">
        <v>76993</v>
      </c>
      <c r="B16616" t="s">
        <v>36670</v>
      </c>
      <c r="C16616" s="15" t="s">
        <v>36671</v>
      </c>
      <c r="D16616" s="15" t="s">
        <v>36672</v>
      </c>
      <c r="E16616">
        <v>1949</v>
      </c>
      <c r="F16616">
        <v>2213</v>
      </c>
      <c r="H16616">
        <v>1</v>
      </c>
      <c r="K16616" s="16">
        <f t="shared" ref="K16616:K16679" si="848">IF(E16616&gt;49999,E16616+E16616*0.07,IF(E16616&lt;=49999,E16616+E16616*0.12))</f>
        <v>2182.88</v>
      </c>
      <c r="L16616" s="16">
        <f t="shared" ref="L16616:L16679" si="849">K16616*100/95</f>
        <v>2297.7684210526318</v>
      </c>
      <c r="M16616" s="16">
        <f t="shared" ref="M16616:M16679" si="850">IF(COUNTIF(C16616,"*Dahua*"),F16616-10,L16616*100/88)</f>
        <v>2611.1004784688998</v>
      </c>
      <c r="N16616" t="e">
        <f>INDEX(XML!$A$2:$R$782,MATCH(C16616,XML!$D$2:$D$737,0),2)</f>
        <v>#N/A</v>
      </c>
    </row>
    <row r="16617" spans="1:14" ht="15.75" x14ac:dyDescent="0.25">
      <c r="A16617" s="184" t="s">
        <v>40732</v>
      </c>
      <c r="B16617" s="184"/>
      <c r="C16617" s="185"/>
      <c r="D16617" s="185"/>
      <c r="E16617" s="184"/>
      <c r="F16617" s="184"/>
      <c r="G16617" s="184"/>
      <c r="H16617" s="184"/>
      <c r="I16617" s="184"/>
      <c r="J16617" s="184"/>
      <c r="K16617" s="16">
        <f t="shared" si="848"/>
        <v>0</v>
      </c>
      <c r="L16617" s="16">
        <f t="shared" si="849"/>
        <v>0</v>
      </c>
      <c r="M16617" s="16">
        <f t="shared" si="850"/>
        <v>0</v>
      </c>
      <c r="N16617" t="e">
        <f>INDEX(XML!$A$2:$R$782,MATCH(C16617,XML!$D$2:$D$737,0),2)</f>
        <v>#N/A</v>
      </c>
    </row>
    <row r="16618" spans="1:14" ht="67.5" x14ac:dyDescent="0.2">
      <c r="A16618">
        <v>6770</v>
      </c>
      <c r="C16618" s="15" t="s">
        <v>11898</v>
      </c>
      <c r="D16618" s="15" t="s">
        <v>11899</v>
      </c>
      <c r="E16618">
        <v>119</v>
      </c>
      <c r="F16618">
        <v>142</v>
      </c>
      <c r="H16618">
        <v>19</v>
      </c>
      <c r="K16618" s="16">
        <f t="shared" si="848"/>
        <v>133.28</v>
      </c>
      <c r="L16618" s="16">
        <f t="shared" si="849"/>
        <v>140.29473684210527</v>
      </c>
      <c r="M16618" s="16">
        <f t="shared" si="850"/>
        <v>159.42583732057417</v>
      </c>
      <c r="N16618" t="e">
        <f>INDEX(XML!$A$2:$R$782,MATCH(C16618,XML!$D$2:$D$737,0),2)</f>
        <v>#N/A</v>
      </c>
    </row>
    <row r="16619" spans="1:14" ht="56.25" x14ac:dyDescent="0.2">
      <c r="A16619">
        <v>6772</v>
      </c>
      <c r="C16619" s="15" t="s">
        <v>11896</v>
      </c>
      <c r="D16619" s="15" t="s">
        <v>11897</v>
      </c>
      <c r="E16619">
        <v>119</v>
      </c>
      <c r="F16619">
        <v>142</v>
      </c>
      <c r="H16619">
        <v>19</v>
      </c>
      <c r="K16619" s="16">
        <f t="shared" si="848"/>
        <v>133.28</v>
      </c>
      <c r="L16619" s="16">
        <f t="shared" si="849"/>
        <v>140.29473684210527</v>
      </c>
      <c r="M16619" s="16">
        <f t="shared" si="850"/>
        <v>159.42583732057417</v>
      </c>
      <c r="N16619" t="e">
        <f>INDEX(XML!$A$2:$R$782,MATCH(C16619,XML!$D$2:$D$737,0),2)</f>
        <v>#N/A</v>
      </c>
    </row>
    <row r="16620" spans="1:14" ht="78.75" x14ac:dyDescent="0.2">
      <c r="A16620">
        <v>6776</v>
      </c>
      <c r="C16620" s="15" t="s">
        <v>11900</v>
      </c>
      <c r="D16620" s="15" t="s">
        <v>11901</v>
      </c>
      <c r="E16620">
        <v>119</v>
      </c>
      <c r="F16620">
        <v>142</v>
      </c>
      <c r="H16620">
        <v>12</v>
      </c>
      <c r="K16620" s="16">
        <f t="shared" si="848"/>
        <v>133.28</v>
      </c>
      <c r="L16620" s="16">
        <f t="shared" si="849"/>
        <v>140.29473684210527</v>
      </c>
      <c r="M16620" s="16">
        <f t="shared" si="850"/>
        <v>159.42583732057417</v>
      </c>
      <c r="N16620" t="e">
        <f>INDEX(XML!$A$2:$R$782,MATCH(C16620,XML!$D$2:$D$737,0),2)</f>
        <v>#N/A</v>
      </c>
    </row>
    <row r="16621" spans="1:14" ht="101.25" x14ac:dyDescent="0.2">
      <c r="A16621">
        <v>6834</v>
      </c>
      <c r="C16621" s="15" t="s">
        <v>11902</v>
      </c>
      <c r="D16621" s="15" t="s">
        <v>11903</v>
      </c>
      <c r="E16621">
        <v>278</v>
      </c>
      <c r="F16621">
        <v>335</v>
      </c>
      <c r="K16621" s="16">
        <f t="shared" si="848"/>
        <v>311.36</v>
      </c>
      <c r="L16621" s="16">
        <f t="shared" si="849"/>
        <v>327.74736842105261</v>
      </c>
      <c r="M16621" s="16">
        <f t="shared" si="850"/>
        <v>372.44019138755976</v>
      </c>
      <c r="N16621" t="e">
        <f>INDEX(XML!$A$2:$R$782,MATCH(C16621,XML!$D$2:$D$737,0),2)</f>
        <v>#N/A</v>
      </c>
    </row>
    <row r="16622" spans="1:14" ht="78.75" x14ac:dyDescent="0.2">
      <c r="A16622">
        <v>80447</v>
      </c>
      <c r="B16622" t="s">
        <v>39364</v>
      </c>
      <c r="C16622" s="15" t="s">
        <v>39365</v>
      </c>
      <c r="D16622" s="15" t="s">
        <v>39366</v>
      </c>
      <c r="E16622">
        <v>864</v>
      </c>
      <c r="F16622">
        <v>981</v>
      </c>
      <c r="H16622">
        <v>1</v>
      </c>
      <c r="K16622" s="16">
        <f t="shared" si="848"/>
        <v>967.68</v>
      </c>
      <c r="L16622" s="16">
        <f t="shared" si="849"/>
        <v>1018.6105263157895</v>
      </c>
      <c r="M16622" s="16">
        <f t="shared" si="850"/>
        <v>1157.511961722488</v>
      </c>
      <c r="N16622" t="e">
        <f>INDEX(XML!$A$2:$R$782,MATCH(C16622,XML!$D$2:$D$737,0),2)</f>
        <v>#N/A</v>
      </c>
    </row>
    <row r="16623" spans="1:14" ht="78.75" x14ac:dyDescent="0.2">
      <c r="A16623">
        <v>80448</v>
      </c>
      <c r="B16623" t="s">
        <v>39367</v>
      </c>
      <c r="C16623" s="15" t="s">
        <v>39368</v>
      </c>
      <c r="D16623" s="15" t="s">
        <v>39369</v>
      </c>
      <c r="E16623">
        <v>780</v>
      </c>
      <c r="F16623">
        <v>886</v>
      </c>
      <c r="H16623">
        <v>1</v>
      </c>
      <c r="K16623" s="16">
        <f t="shared" si="848"/>
        <v>873.6</v>
      </c>
      <c r="L16623" s="16">
        <f t="shared" si="849"/>
        <v>919.57894736842104</v>
      </c>
      <c r="M16623" s="16">
        <f t="shared" si="850"/>
        <v>1044.9760765550238</v>
      </c>
      <c r="N16623" t="e">
        <f>INDEX(XML!$A$2:$R$782,MATCH(C16623,XML!$D$2:$D$737,0),2)</f>
        <v>#N/A</v>
      </c>
    </row>
    <row r="16624" spans="1:14" ht="90" x14ac:dyDescent="0.2">
      <c r="A16624">
        <v>76735</v>
      </c>
      <c r="B16624" t="s">
        <v>36262</v>
      </c>
      <c r="C16624" s="15" t="s">
        <v>36263</v>
      </c>
      <c r="D16624" s="15" t="s">
        <v>36264</v>
      </c>
      <c r="E16624">
        <v>1243</v>
      </c>
      <c r="F16624">
        <v>1412</v>
      </c>
      <c r="H16624">
        <v>1</v>
      </c>
      <c r="K16624" s="16">
        <f t="shared" si="848"/>
        <v>1392.16</v>
      </c>
      <c r="L16624" s="16">
        <f t="shared" si="849"/>
        <v>1465.4315789473685</v>
      </c>
      <c r="M16624" s="16">
        <f t="shared" si="850"/>
        <v>1665.2631578947369</v>
      </c>
      <c r="N16624" t="e">
        <f>INDEX(XML!$A$2:$R$782,MATCH(C16624,XML!$D$2:$D$737,0),2)</f>
        <v>#N/A</v>
      </c>
    </row>
    <row r="16625" spans="1:14" ht="90" x14ac:dyDescent="0.2">
      <c r="A16625">
        <v>76736</v>
      </c>
      <c r="B16625" t="s">
        <v>36265</v>
      </c>
      <c r="C16625" s="15" t="s">
        <v>36266</v>
      </c>
      <c r="D16625" s="15" t="s">
        <v>36267</v>
      </c>
      <c r="E16625">
        <v>2256</v>
      </c>
      <c r="F16625">
        <v>2562</v>
      </c>
      <c r="H16625">
        <v>1</v>
      </c>
      <c r="K16625" s="16">
        <f t="shared" si="848"/>
        <v>2526.7199999999998</v>
      </c>
      <c r="L16625" s="16">
        <f t="shared" si="849"/>
        <v>2659.7052631578945</v>
      </c>
      <c r="M16625" s="16">
        <f t="shared" si="850"/>
        <v>3022.3923444976072</v>
      </c>
      <c r="N16625" t="e">
        <f>INDEX(XML!$A$2:$R$782,MATCH(C16625,XML!$D$2:$D$737,0),2)</f>
        <v>#N/A</v>
      </c>
    </row>
    <row r="16626" spans="1:14" ht="67.5" x14ac:dyDescent="0.2">
      <c r="A16626">
        <v>80449</v>
      </c>
      <c r="B16626" t="s">
        <v>39370</v>
      </c>
      <c r="C16626" s="15" t="s">
        <v>39371</v>
      </c>
      <c r="D16626" s="15" t="s">
        <v>39372</v>
      </c>
      <c r="E16626">
        <v>1243</v>
      </c>
      <c r="F16626">
        <v>1412</v>
      </c>
      <c r="H16626">
        <v>2</v>
      </c>
      <c r="K16626" s="16">
        <f t="shared" si="848"/>
        <v>1392.16</v>
      </c>
      <c r="L16626" s="16">
        <f t="shared" si="849"/>
        <v>1465.4315789473685</v>
      </c>
      <c r="M16626" s="16">
        <f t="shared" si="850"/>
        <v>1665.2631578947369</v>
      </c>
      <c r="N16626" t="e">
        <f>INDEX(XML!$A$2:$R$782,MATCH(C16626,XML!$D$2:$D$737,0),2)</f>
        <v>#N/A</v>
      </c>
    </row>
    <row r="16627" spans="1:14" ht="67.5" x14ac:dyDescent="0.2">
      <c r="A16627">
        <v>80450</v>
      </c>
      <c r="B16627" t="s">
        <v>39373</v>
      </c>
      <c r="C16627" s="15" t="s">
        <v>39374</v>
      </c>
      <c r="D16627" s="15" t="s">
        <v>39375</v>
      </c>
      <c r="E16627">
        <v>1212</v>
      </c>
      <c r="F16627">
        <v>1376</v>
      </c>
      <c r="H16627">
        <v>2</v>
      </c>
      <c r="K16627" s="16">
        <f t="shared" si="848"/>
        <v>1357.44</v>
      </c>
      <c r="L16627" s="16">
        <f t="shared" si="849"/>
        <v>1428.8842105263159</v>
      </c>
      <c r="M16627" s="16">
        <f t="shared" si="850"/>
        <v>1623.7320574162682</v>
      </c>
      <c r="N16627" t="e">
        <f>INDEX(XML!$A$2:$R$782,MATCH(C16627,XML!$D$2:$D$737,0),2)</f>
        <v>#N/A</v>
      </c>
    </row>
    <row r="16628" spans="1:14" ht="67.5" x14ac:dyDescent="0.2">
      <c r="A16628">
        <v>76738</v>
      </c>
      <c r="B16628" t="s">
        <v>37009</v>
      </c>
      <c r="C16628" s="15" t="s">
        <v>37010</v>
      </c>
      <c r="D16628" s="15" t="s">
        <v>37011</v>
      </c>
      <c r="E16628">
        <v>1569</v>
      </c>
      <c r="F16628">
        <v>1782</v>
      </c>
      <c r="H16628">
        <v>1</v>
      </c>
      <c r="K16628" s="16">
        <f t="shared" si="848"/>
        <v>1757.28</v>
      </c>
      <c r="L16628" s="16">
        <f t="shared" si="849"/>
        <v>1849.7684210526315</v>
      </c>
      <c r="M16628" s="16">
        <f t="shared" si="850"/>
        <v>2102.0095693779904</v>
      </c>
      <c r="N16628" t="e">
        <f>INDEX(XML!$A$2:$R$782,MATCH(C16628,XML!$D$2:$D$737,0),2)</f>
        <v>#N/A</v>
      </c>
    </row>
    <row r="16629" spans="1:14" ht="67.5" x14ac:dyDescent="0.2">
      <c r="A16629">
        <v>76737</v>
      </c>
      <c r="B16629" t="s">
        <v>37012</v>
      </c>
      <c r="C16629" s="15" t="s">
        <v>37013</v>
      </c>
      <c r="D16629" s="15" t="s">
        <v>37014</v>
      </c>
      <c r="E16629">
        <v>1796</v>
      </c>
      <c r="F16629">
        <v>2040</v>
      </c>
      <c r="H16629">
        <v>1</v>
      </c>
      <c r="K16629" s="16">
        <f t="shared" si="848"/>
        <v>2011.52</v>
      </c>
      <c r="L16629" s="16">
        <f t="shared" si="849"/>
        <v>2117.3894736842103</v>
      </c>
      <c r="M16629" s="16">
        <f t="shared" si="850"/>
        <v>2406.1244019138753</v>
      </c>
      <c r="N16629" t="e">
        <f>INDEX(XML!$A$2:$R$782,MATCH(C16629,XML!$D$2:$D$737,0),2)</f>
        <v>#N/A</v>
      </c>
    </row>
    <row r="16630" spans="1:14" ht="56.25" x14ac:dyDescent="0.2">
      <c r="A16630">
        <v>76733</v>
      </c>
      <c r="B16630" t="s">
        <v>36268</v>
      </c>
      <c r="C16630" s="15" t="s">
        <v>36269</v>
      </c>
      <c r="D16630" s="15" t="s">
        <v>36270</v>
      </c>
      <c r="E16630">
        <v>4991</v>
      </c>
      <c r="F16630">
        <v>5669</v>
      </c>
      <c r="H16630">
        <v>1</v>
      </c>
      <c r="K16630" s="16">
        <f t="shared" si="848"/>
        <v>5589.92</v>
      </c>
      <c r="L16630" s="16">
        <f t="shared" si="849"/>
        <v>5884.1263157894737</v>
      </c>
      <c r="M16630" s="16">
        <f t="shared" si="850"/>
        <v>6686.5071770334935</v>
      </c>
      <c r="N16630" t="e">
        <f>INDEX(XML!$A$2:$R$782,MATCH(C16630,XML!$D$2:$D$737,0),2)</f>
        <v>#N/A</v>
      </c>
    </row>
    <row r="16631" spans="1:14" ht="78.75" x14ac:dyDescent="0.2">
      <c r="A16631">
        <v>76725</v>
      </c>
      <c r="B16631" t="s">
        <v>36271</v>
      </c>
      <c r="C16631" s="15" t="s">
        <v>36272</v>
      </c>
      <c r="D16631" s="15" t="s">
        <v>36273</v>
      </c>
      <c r="E16631">
        <v>946</v>
      </c>
      <c r="F16631">
        <v>1075</v>
      </c>
      <c r="H16631">
        <v>3</v>
      </c>
      <c r="K16631" s="16">
        <f t="shared" si="848"/>
        <v>1059.52</v>
      </c>
      <c r="L16631" s="16">
        <f t="shared" si="849"/>
        <v>1115.2842105263157</v>
      </c>
      <c r="M16631" s="16">
        <f t="shared" si="850"/>
        <v>1267.3684210526314</v>
      </c>
      <c r="N16631" t="e">
        <f>INDEX(XML!$A$2:$R$782,MATCH(C16631,XML!$D$2:$D$737,0),2)</f>
        <v>#N/A</v>
      </c>
    </row>
    <row r="16632" spans="1:14" ht="56.25" x14ac:dyDescent="0.2">
      <c r="A16632">
        <v>76729</v>
      </c>
      <c r="B16632" t="s">
        <v>36274</v>
      </c>
      <c r="C16632" s="15" t="s">
        <v>36275</v>
      </c>
      <c r="D16632" s="15" t="s">
        <v>36276</v>
      </c>
      <c r="E16632">
        <v>2627</v>
      </c>
      <c r="F16632">
        <v>2984</v>
      </c>
      <c r="H16632">
        <v>1</v>
      </c>
      <c r="K16632" s="16">
        <f t="shared" si="848"/>
        <v>2942.24</v>
      </c>
      <c r="L16632" s="16">
        <f t="shared" si="849"/>
        <v>3097.0947368421052</v>
      </c>
      <c r="M16632" s="16">
        <f t="shared" si="850"/>
        <v>3519.4258373205739</v>
      </c>
      <c r="N16632" t="e">
        <f>INDEX(XML!$A$2:$R$782,MATCH(C16632,XML!$D$2:$D$737,0),2)</f>
        <v>#N/A</v>
      </c>
    </row>
    <row r="16633" spans="1:14" ht="56.25" x14ac:dyDescent="0.2">
      <c r="A16633">
        <v>76732</v>
      </c>
      <c r="B16633" t="s">
        <v>36277</v>
      </c>
      <c r="C16633" s="15" t="s">
        <v>36278</v>
      </c>
      <c r="D16633" s="15" t="s">
        <v>36279</v>
      </c>
      <c r="E16633">
        <v>3665</v>
      </c>
      <c r="F16633">
        <v>4162</v>
      </c>
      <c r="H16633">
        <v>1</v>
      </c>
      <c r="K16633" s="16">
        <f t="shared" si="848"/>
        <v>4104.8</v>
      </c>
      <c r="L16633" s="16">
        <f t="shared" si="849"/>
        <v>4320.8421052631575</v>
      </c>
      <c r="M16633" s="16">
        <f t="shared" si="850"/>
        <v>4910.0478468899519</v>
      </c>
      <c r="N16633" t="e">
        <f>INDEX(XML!$A$2:$R$782,MATCH(C16633,XML!$D$2:$D$737,0),2)</f>
        <v>#N/A</v>
      </c>
    </row>
    <row r="16634" spans="1:14" ht="56.25" x14ac:dyDescent="0.2">
      <c r="A16634">
        <v>76727</v>
      </c>
      <c r="B16634" t="s">
        <v>36280</v>
      </c>
      <c r="C16634" s="15" t="s">
        <v>36281</v>
      </c>
      <c r="D16634" s="15" t="s">
        <v>36282</v>
      </c>
      <c r="E16634">
        <v>1029</v>
      </c>
      <c r="F16634">
        <v>1169</v>
      </c>
      <c r="H16634">
        <v>2</v>
      </c>
      <c r="K16634" s="16">
        <f t="shared" si="848"/>
        <v>1152.48</v>
      </c>
      <c r="L16634" s="16">
        <f t="shared" si="849"/>
        <v>1213.1368421052632</v>
      </c>
      <c r="M16634" s="16">
        <f t="shared" si="850"/>
        <v>1378.5645933014355</v>
      </c>
      <c r="N16634" t="e">
        <f>INDEX(XML!$A$2:$R$782,MATCH(C16634,XML!$D$2:$D$737,0),2)</f>
        <v>#N/A</v>
      </c>
    </row>
    <row r="16635" spans="1:14" ht="67.5" x14ac:dyDescent="0.2">
      <c r="A16635">
        <v>76730</v>
      </c>
      <c r="B16635" t="s">
        <v>36283</v>
      </c>
      <c r="C16635" s="15" t="s">
        <v>36284</v>
      </c>
      <c r="D16635" s="15" t="s">
        <v>36285</v>
      </c>
      <c r="E16635">
        <v>1504</v>
      </c>
      <c r="F16635">
        <v>1708</v>
      </c>
      <c r="H16635">
        <v>1</v>
      </c>
      <c r="K16635" s="16">
        <f t="shared" si="848"/>
        <v>1684.48</v>
      </c>
      <c r="L16635" s="16">
        <f t="shared" si="849"/>
        <v>1773.1368421052632</v>
      </c>
      <c r="M16635" s="16">
        <f t="shared" si="850"/>
        <v>2014.9282296650717</v>
      </c>
      <c r="N16635" t="e">
        <f>INDEX(XML!$A$2:$R$782,MATCH(C16635,XML!$D$2:$D$737,0),2)</f>
        <v>#N/A</v>
      </c>
    </row>
    <row r="16636" spans="1:14" ht="56.25" x14ac:dyDescent="0.2">
      <c r="A16636">
        <v>76726</v>
      </c>
      <c r="B16636" t="s">
        <v>36286</v>
      </c>
      <c r="C16636" s="15" t="s">
        <v>36287</v>
      </c>
      <c r="D16636" s="15" t="s">
        <v>36288</v>
      </c>
      <c r="E16636">
        <v>1337</v>
      </c>
      <c r="F16636">
        <v>1519</v>
      </c>
      <c r="H16636">
        <v>1</v>
      </c>
      <c r="K16636" s="16">
        <f t="shared" si="848"/>
        <v>1497.44</v>
      </c>
      <c r="L16636" s="16">
        <f t="shared" si="849"/>
        <v>1576.2526315789473</v>
      </c>
      <c r="M16636" s="16">
        <f t="shared" si="850"/>
        <v>1791.1961722488036</v>
      </c>
      <c r="N16636" t="e">
        <f>INDEX(XML!$A$2:$R$782,MATCH(C16636,XML!$D$2:$D$737,0),2)</f>
        <v>#N/A</v>
      </c>
    </row>
    <row r="16637" spans="1:14" ht="45" x14ac:dyDescent="0.2">
      <c r="A16637">
        <v>80502</v>
      </c>
      <c r="B16637" t="s">
        <v>39376</v>
      </c>
      <c r="C16637" s="15" t="s">
        <v>39377</v>
      </c>
      <c r="D16637" s="15" t="s">
        <v>39378</v>
      </c>
      <c r="E16637">
        <v>674</v>
      </c>
      <c r="F16637">
        <v>765</v>
      </c>
      <c r="H16637">
        <v>2</v>
      </c>
      <c r="K16637" s="16">
        <f t="shared" si="848"/>
        <v>754.88</v>
      </c>
      <c r="L16637" s="16">
        <f t="shared" si="849"/>
        <v>794.61052631578946</v>
      </c>
      <c r="M16637" s="16">
        <f t="shared" si="850"/>
        <v>902.96650717703346</v>
      </c>
      <c r="N16637" t="e">
        <f>INDEX(XML!$A$2:$R$782,MATCH(C16637,XML!$D$2:$D$737,0),2)</f>
        <v>#N/A</v>
      </c>
    </row>
    <row r="16638" spans="1:14" ht="67.5" x14ac:dyDescent="0.2">
      <c r="A16638">
        <v>80445</v>
      </c>
      <c r="B16638" t="s">
        <v>39379</v>
      </c>
      <c r="C16638" s="15" t="s">
        <v>39380</v>
      </c>
      <c r="D16638" s="15" t="s">
        <v>39381</v>
      </c>
      <c r="E16638">
        <v>1170</v>
      </c>
      <c r="F16638">
        <v>1328</v>
      </c>
      <c r="H16638">
        <v>3</v>
      </c>
      <c r="K16638" s="16">
        <f t="shared" si="848"/>
        <v>1310.4000000000001</v>
      </c>
      <c r="L16638" s="16">
        <f t="shared" si="849"/>
        <v>1379.3684210526317</v>
      </c>
      <c r="M16638" s="16">
        <f t="shared" si="850"/>
        <v>1567.4641148325361</v>
      </c>
      <c r="N16638" t="e">
        <f>INDEX(XML!$A$2:$R$782,MATCH(C16638,XML!$D$2:$D$737,0),2)</f>
        <v>#N/A</v>
      </c>
    </row>
    <row r="16639" spans="1:14" ht="67.5" x14ac:dyDescent="0.2">
      <c r="A16639">
        <v>80446</v>
      </c>
      <c r="B16639" t="s">
        <v>39382</v>
      </c>
      <c r="C16639" s="15" t="s">
        <v>39383</v>
      </c>
      <c r="D16639" s="15" t="s">
        <v>39384</v>
      </c>
      <c r="E16639">
        <v>1554</v>
      </c>
      <c r="F16639">
        <v>1765</v>
      </c>
      <c r="H16639">
        <v>1</v>
      </c>
      <c r="K16639" s="16">
        <f t="shared" si="848"/>
        <v>1740.48</v>
      </c>
      <c r="L16639" s="16">
        <f t="shared" si="849"/>
        <v>1832.0842105263157</v>
      </c>
      <c r="M16639" s="16">
        <f t="shared" si="850"/>
        <v>2081.9138755980862</v>
      </c>
      <c r="N16639" t="e">
        <f>INDEX(XML!$A$2:$R$782,MATCH(C16639,XML!$D$2:$D$737,0),2)</f>
        <v>#N/A</v>
      </c>
    </row>
    <row r="16640" spans="1:14" ht="67.5" x14ac:dyDescent="0.2">
      <c r="A16640">
        <v>80444</v>
      </c>
      <c r="B16640" t="s">
        <v>39385</v>
      </c>
      <c r="C16640" s="15" t="s">
        <v>39386</v>
      </c>
      <c r="D16640" s="15" t="s">
        <v>39387</v>
      </c>
      <c r="E16640">
        <v>1978</v>
      </c>
      <c r="F16640">
        <v>2246</v>
      </c>
      <c r="H16640">
        <v>1</v>
      </c>
      <c r="K16640" s="16">
        <f t="shared" si="848"/>
        <v>2215.36</v>
      </c>
      <c r="L16640" s="16">
        <f t="shared" si="849"/>
        <v>2331.9578947368423</v>
      </c>
      <c r="M16640" s="16">
        <f t="shared" si="850"/>
        <v>2649.9521531100477</v>
      </c>
      <c r="N16640" t="e">
        <f>INDEX(XML!$A$2:$R$782,MATCH(C16640,XML!$D$2:$D$737,0),2)</f>
        <v>#N/A</v>
      </c>
    </row>
    <row r="16641" spans="1:14" ht="78.75" x14ac:dyDescent="0.2">
      <c r="A16641">
        <v>76985</v>
      </c>
      <c r="B16641" t="s">
        <v>36289</v>
      </c>
      <c r="C16641" s="15" t="s">
        <v>36290</v>
      </c>
      <c r="D16641" s="15" t="s">
        <v>36291</v>
      </c>
      <c r="E16641">
        <v>1150</v>
      </c>
      <c r="F16641">
        <v>1306</v>
      </c>
      <c r="H16641">
        <v>1</v>
      </c>
      <c r="K16641" s="16">
        <f t="shared" si="848"/>
        <v>1288</v>
      </c>
      <c r="L16641" s="16">
        <f t="shared" si="849"/>
        <v>1355.7894736842106</v>
      </c>
      <c r="M16641" s="16">
        <f t="shared" si="850"/>
        <v>1540.6698564593303</v>
      </c>
      <c r="N16641" t="e">
        <f>INDEX(XML!$A$2:$R$782,MATCH(C16641,XML!$D$2:$D$737,0),2)</f>
        <v>#N/A</v>
      </c>
    </row>
    <row r="16642" spans="1:14" ht="45" x14ac:dyDescent="0.2">
      <c r="A16642">
        <v>76982</v>
      </c>
      <c r="B16642" t="s">
        <v>36292</v>
      </c>
      <c r="C16642" s="15" t="s">
        <v>36293</v>
      </c>
      <c r="D16642" s="15" t="s">
        <v>36294</v>
      </c>
      <c r="E16642">
        <v>784</v>
      </c>
      <c r="F16642">
        <v>890</v>
      </c>
      <c r="K16642" s="16">
        <f t="shared" si="848"/>
        <v>878.08</v>
      </c>
      <c r="L16642" s="16">
        <f t="shared" si="849"/>
        <v>924.29473684210529</v>
      </c>
      <c r="M16642" s="16">
        <f t="shared" si="850"/>
        <v>1050.3349282296651</v>
      </c>
      <c r="N16642" t="e">
        <f>INDEX(XML!$A$2:$R$782,MATCH(C16642,XML!$D$2:$D$737,0),2)</f>
        <v>#N/A</v>
      </c>
    </row>
    <row r="16643" spans="1:14" ht="56.25" x14ac:dyDescent="0.2">
      <c r="A16643">
        <v>76984</v>
      </c>
      <c r="B16643" t="s">
        <v>36295</v>
      </c>
      <c r="C16643" s="15" t="s">
        <v>36296</v>
      </c>
      <c r="D16643" s="15" t="s">
        <v>36297</v>
      </c>
      <c r="E16643">
        <v>1535</v>
      </c>
      <c r="F16643">
        <v>1743</v>
      </c>
      <c r="H16643">
        <v>1</v>
      </c>
      <c r="K16643" s="16">
        <f t="shared" si="848"/>
        <v>1719.2</v>
      </c>
      <c r="L16643" s="16">
        <f t="shared" si="849"/>
        <v>1809.6842105263158</v>
      </c>
      <c r="M16643" s="16">
        <f t="shared" si="850"/>
        <v>2056.4593301435407</v>
      </c>
      <c r="N16643" t="e">
        <f>INDEX(XML!$A$2:$R$782,MATCH(C16643,XML!$D$2:$D$737,0),2)</f>
        <v>#N/A</v>
      </c>
    </row>
    <row r="16644" spans="1:14" ht="56.25" x14ac:dyDescent="0.2">
      <c r="A16644">
        <v>76983</v>
      </c>
      <c r="B16644" t="s">
        <v>36298</v>
      </c>
      <c r="C16644" s="15" t="s">
        <v>36299</v>
      </c>
      <c r="D16644" s="15" t="s">
        <v>36300</v>
      </c>
      <c r="E16644">
        <v>1800</v>
      </c>
      <c r="F16644">
        <v>2044</v>
      </c>
      <c r="H16644">
        <v>1</v>
      </c>
      <c r="K16644" s="16">
        <f t="shared" si="848"/>
        <v>2016</v>
      </c>
      <c r="L16644" s="16">
        <f t="shared" si="849"/>
        <v>2122.1052631578946</v>
      </c>
      <c r="M16644" s="16">
        <f t="shared" si="850"/>
        <v>2411.4832535885166</v>
      </c>
      <c r="N16644" t="e">
        <f>INDEX(XML!$A$2:$R$782,MATCH(C16644,XML!$D$2:$D$737,0),2)</f>
        <v>#N/A</v>
      </c>
    </row>
    <row r="16645" spans="1:14" ht="67.5" x14ac:dyDescent="0.2">
      <c r="A16645">
        <v>76981</v>
      </c>
      <c r="B16645" t="s">
        <v>36301</v>
      </c>
      <c r="C16645" s="15" t="s">
        <v>36302</v>
      </c>
      <c r="D16645" s="15" t="s">
        <v>36303</v>
      </c>
      <c r="E16645">
        <v>923</v>
      </c>
      <c r="F16645">
        <v>1048</v>
      </c>
      <c r="H16645">
        <v>1</v>
      </c>
      <c r="K16645" s="16">
        <f t="shared" si="848"/>
        <v>1033.76</v>
      </c>
      <c r="L16645" s="16">
        <f t="shared" si="849"/>
        <v>1088.1684210526316</v>
      </c>
      <c r="M16645" s="16">
        <f t="shared" si="850"/>
        <v>1236.5550239234451</v>
      </c>
      <c r="N16645" t="e">
        <f>INDEX(XML!$A$2:$R$782,MATCH(C16645,XML!$D$2:$D$737,0),2)</f>
        <v>#N/A</v>
      </c>
    </row>
    <row r="16646" spans="1:14" ht="67.5" x14ac:dyDescent="0.2">
      <c r="A16646">
        <v>76987</v>
      </c>
      <c r="B16646" t="s">
        <v>36304</v>
      </c>
      <c r="C16646" s="15" t="s">
        <v>36305</v>
      </c>
      <c r="D16646" s="15" t="s">
        <v>36306</v>
      </c>
      <c r="E16646">
        <v>796</v>
      </c>
      <c r="F16646">
        <v>904</v>
      </c>
      <c r="K16646" s="16">
        <f t="shared" si="848"/>
        <v>891.52</v>
      </c>
      <c r="L16646" s="16">
        <f t="shared" si="849"/>
        <v>938.44210526315794</v>
      </c>
      <c r="M16646" s="16">
        <f t="shared" si="850"/>
        <v>1066.4114832535886</v>
      </c>
      <c r="N16646" t="e">
        <f>INDEX(XML!$A$2:$R$782,MATCH(C16646,XML!$D$2:$D$737,0),2)</f>
        <v>#N/A</v>
      </c>
    </row>
    <row r="16647" spans="1:14" ht="67.5" x14ac:dyDescent="0.2">
      <c r="A16647">
        <v>76988</v>
      </c>
      <c r="B16647" t="s">
        <v>36307</v>
      </c>
      <c r="C16647" s="15" t="s">
        <v>36308</v>
      </c>
      <c r="D16647" s="15" t="s">
        <v>36309</v>
      </c>
      <c r="E16647">
        <v>818</v>
      </c>
      <c r="F16647">
        <v>929</v>
      </c>
      <c r="H16647">
        <v>1</v>
      </c>
      <c r="K16647" s="16">
        <f t="shared" si="848"/>
        <v>916.16</v>
      </c>
      <c r="L16647" s="16">
        <f t="shared" si="849"/>
        <v>964.37894736842111</v>
      </c>
      <c r="M16647" s="16">
        <f t="shared" si="850"/>
        <v>1095.8851674641148</v>
      </c>
      <c r="N16647" t="e">
        <f>INDEX(XML!$A$2:$R$782,MATCH(C16647,XML!$D$2:$D$737,0),2)</f>
        <v>#N/A</v>
      </c>
    </row>
    <row r="16648" spans="1:14" ht="45" x14ac:dyDescent="0.2">
      <c r="A16648">
        <v>76979</v>
      </c>
      <c r="B16648" t="s">
        <v>36310</v>
      </c>
      <c r="C16648" s="15" t="s">
        <v>36311</v>
      </c>
      <c r="D16648" s="15" t="s">
        <v>36312</v>
      </c>
      <c r="E16648">
        <v>934</v>
      </c>
      <c r="F16648">
        <v>1060</v>
      </c>
      <c r="K16648" s="16">
        <f t="shared" si="848"/>
        <v>1046.08</v>
      </c>
      <c r="L16648" s="16">
        <f t="shared" si="849"/>
        <v>1101.1368421052632</v>
      </c>
      <c r="M16648" s="16">
        <f t="shared" si="850"/>
        <v>1251.2918660287082</v>
      </c>
      <c r="N16648" t="e">
        <f>INDEX(XML!$A$2:$R$782,MATCH(C16648,XML!$D$2:$D$737,0),2)</f>
        <v>#N/A</v>
      </c>
    </row>
    <row r="16649" spans="1:14" ht="78.75" x14ac:dyDescent="0.2">
      <c r="A16649">
        <v>76723</v>
      </c>
      <c r="B16649" t="s">
        <v>36259</v>
      </c>
      <c r="C16649" s="15" t="s">
        <v>36260</v>
      </c>
      <c r="D16649" s="15" t="s">
        <v>36261</v>
      </c>
      <c r="E16649">
        <v>9066</v>
      </c>
      <c r="F16649">
        <v>10296</v>
      </c>
      <c r="H16649">
        <v>1</v>
      </c>
      <c r="K16649" s="16">
        <f t="shared" si="848"/>
        <v>10153.92</v>
      </c>
      <c r="L16649" s="16">
        <f t="shared" si="849"/>
        <v>10688.336842105264</v>
      </c>
      <c r="M16649" s="16">
        <f t="shared" si="850"/>
        <v>12145.837320574163</v>
      </c>
      <c r="N16649" t="e">
        <f>INDEX(XML!$A$2:$R$782,MATCH(C16649,XML!$D$2:$D$737,0),2)</f>
        <v>#N/A</v>
      </c>
    </row>
    <row r="16650" spans="1:14" ht="56.25" x14ac:dyDescent="0.2">
      <c r="A16650">
        <v>76989</v>
      </c>
      <c r="B16650" t="s">
        <v>36676</v>
      </c>
      <c r="C16650" s="15" t="s">
        <v>36677</v>
      </c>
      <c r="D16650" s="15" t="s">
        <v>36678</v>
      </c>
      <c r="E16650">
        <v>2055</v>
      </c>
      <c r="F16650">
        <v>2333</v>
      </c>
      <c r="H16650">
        <v>1</v>
      </c>
      <c r="K16650" s="16">
        <f t="shared" si="848"/>
        <v>2301.6</v>
      </c>
      <c r="L16650" s="16">
        <f t="shared" si="849"/>
        <v>2422.7368421052633</v>
      </c>
      <c r="M16650" s="16">
        <f t="shared" si="850"/>
        <v>2753.1100478468902</v>
      </c>
      <c r="N16650" t="e">
        <f>INDEX(XML!$A$2:$R$782,MATCH(C16650,XML!$D$2:$D$737,0),2)</f>
        <v>#N/A</v>
      </c>
    </row>
    <row r="16651" spans="1:14" ht="45" x14ac:dyDescent="0.2">
      <c r="A16651">
        <v>76990</v>
      </c>
      <c r="B16651" t="s">
        <v>36314</v>
      </c>
      <c r="C16651" s="15" t="s">
        <v>36315</v>
      </c>
      <c r="D16651" s="15" t="s">
        <v>36316</v>
      </c>
      <c r="E16651">
        <v>3046</v>
      </c>
      <c r="F16651">
        <v>3459</v>
      </c>
      <c r="H16651">
        <v>2</v>
      </c>
      <c r="K16651" s="16">
        <f t="shared" si="848"/>
        <v>3411.52</v>
      </c>
      <c r="L16651" s="16">
        <f t="shared" si="849"/>
        <v>3591.0736842105262</v>
      </c>
      <c r="M16651" s="16">
        <f t="shared" si="850"/>
        <v>4080.7655502392345</v>
      </c>
      <c r="N16651" t="e">
        <f>INDEX(XML!$A$2:$R$782,MATCH(C16651,XML!$D$2:$D$737,0),2)</f>
        <v>#N/A</v>
      </c>
    </row>
    <row r="16652" spans="1:14" ht="45" x14ac:dyDescent="0.2">
      <c r="A16652">
        <v>77162</v>
      </c>
      <c r="B16652" t="s">
        <v>36329</v>
      </c>
      <c r="C16652" s="15" t="s">
        <v>36330</v>
      </c>
      <c r="D16652" s="15" t="s">
        <v>36331</v>
      </c>
      <c r="E16652">
        <v>1684</v>
      </c>
      <c r="F16652">
        <v>1913</v>
      </c>
      <c r="H16652">
        <v>2</v>
      </c>
      <c r="K16652" s="16">
        <f t="shared" si="848"/>
        <v>1886.08</v>
      </c>
      <c r="L16652" s="16">
        <f t="shared" si="849"/>
        <v>1985.3473684210526</v>
      </c>
      <c r="M16652" s="16">
        <f t="shared" si="850"/>
        <v>2256.0765550239234</v>
      </c>
      <c r="N16652" t="e">
        <f>INDEX(XML!$A$2:$R$782,MATCH(C16652,XML!$D$2:$D$737,0),2)</f>
        <v>#N/A</v>
      </c>
    </row>
    <row r="16653" spans="1:14" ht="15.75" x14ac:dyDescent="0.25">
      <c r="A16653" s="184" t="s">
        <v>36313</v>
      </c>
      <c r="B16653" s="184"/>
      <c r="C16653" s="185"/>
      <c r="D16653" s="185"/>
      <c r="E16653" s="184"/>
      <c r="F16653" s="184"/>
      <c r="G16653" s="184"/>
      <c r="H16653" s="184"/>
      <c r="I16653" s="184"/>
      <c r="J16653" s="184"/>
      <c r="K16653" s="16">
        <f t="shared" si="848"/>
        <v>0</v>
      </c>
      <c r="L16653" s="16">
        <f t="shared" si="849"/>
        <v>0</v>
      </c>
      <c r="M16653" s="16">
        <f t="shared" si="850"/>
        <v>0</v>
      </c>
      <c r="N16653" t="e">
        <f>INDEX(XML!$A$2:$R$782,MATCH(C16653,XML!$D$2:$D$737,0),2)</f>
        <v>#N/A</v>
      </c>
    </row>
    <row r="16654" spans="1:14" ht="90" x14ac:dyDescent="0.2">
      <c r="A16654">
        <v>80474</v>
      </c>
      <c r="B16654" t="s">
        <v>39388</v>
      </c>
      <c r="C16654" s="15" t="s">
        <v>39389</v>
      </c>
      <c r="D16654" s="15" t="s">
        <v>39390</v>
      </c>
      <c r="E16654">
        <v>20619</v>
      </c>
      <c r="F16654">
        <v>23417</v>
      </c>
      <c r="K16654" s="16">
        <f t="shared" si="848"/>
        <v>23093.279999999999</v>
      </c>
      <c r="L16654" s="16">
        <f t="shared" si="849"/>
        <v>24308.715789473685</v>
      </c>
      <c r="M16654" s="16">
        <f t="shared" si="850"/>
        <v>27623.540669856462</v>
      </c>
      <c r="N16654" t="e">
        <f>INDEX(XML!$A$2:$R$782,MATCH(C16654,XML!$D$2:$D$737,0),2)</f>
        <v>#N/A</v>
      </c>
    </row>
    <row r="16655" spans="1:14" ht="90" x14ac:dyDescent="0.2">
      <c r="A16655">
        <v>80475</v>
      </c>
      <c r="B16655" t="s">
        <v>39391</v>
      </c>
      <c r="C16655" s="15" t="s">
        <v>39392</v>
      </c>
      <c r="D16655" s="15" t="s">
        <v>39393</v>
      </c>
      <c r="E16655">
        <v>29592</v>
      </c>
      <c r="F16655">
        <v>33606</v>
      </c>
      <c r="H16655">
        <v>2</v>
      </c>
      <c r="K16655" s="16">
        <f t="shared" si="848"/>
        <v>33143.040000000001</v>
      </c>
      <c r="L16655" s="16">
        <f t="shared" si="849"/>
        <v>34887.410526315791</v>
      </c>
      <c r="M16655" s="16">
        <f t="shared" si="850"/>
        <v>39644.784688995212</v>
      </c>
      <c r="N16655" t="e">
        <f>INDEX(XML!$A$2:$R$782,MATCH(C16655,XML!$D$2:$D$737,0),2)</f>
        <v>#N/A</v>
      </c>
    </row>
    <row r="16656" spans="1:14" ht="90" x14ac:dyDescent="0.2">
      <c r="A16656">
        <v>76828</v>
      </c>
      <c r="B16656" t="s">
        <v>36634</v>
      </c>
      <c r="C16656" s="15" t="s">
        <v>36635</v>
      </c>
      <c r="D16656" s="15" t="s">
        <v>36636</v>
      </c>
      <c r="E16656">
        <v>10826</v>
      </c>
      <c r="F16656">
        <v>12295</v>
      </c>
      <c r="H16656">
        <v>1</v>
      </c>
      <c r="K16656" s="16">
        <f t="shared" si="848"/>
        <v>12125.119999999999</v>
      </c>
      <c r="L16656" s="16">
        <f t="shared" si="849"/>
        <v>12763.284210526315</v>
      </c>
      <c r="M16656" s="16">
        <f t="shared" si="850"/>
        <v>14503.732057416266</v>
      </c>
      <c r="N16656" t="e">
        <f>INDEX(XML!$A$2:$R$782,MATCH(C16656,XML!$D$2:$D$737,0),2)</f>
        <v>#N/A</v>
      </c>
    </row>
    <row r="16657" spans="1:14" ht="78.75" x14ac:dyDescent="0.2">
      <c r="A16657">
        <v>76826</v>
      </c>
      <c r="B16657" t="s">
        <v>36637</v>
      </c>
      <c r="C16657" s="15" t="s">
        <v>36638</v>
      </c>
      <c r="D16657" s="15" t="s">
        <v>36639</v>
      </c>
      <c r="E16657">
        <v>28076</v>
      </c>
      <c r="F16657">
        <v>31885</v>
      </c>
      <c r="H16657">
        <v>1</v>
      </c>
      <c r="K16657" s="16">
        <f t="shared" si="848"/>
        <v>31445.119999999999</v>
      </c>
      <c r="L16657" s="16">
        <f t="shared" si="849"/>
        <v>33100.126315789472</v>
      </c>
      <c r="M16657" s="16">
        <f t="shared" si="850"/>
        <v>37613.779904306219</v>
      </c>
      <c r="N16657" t="e">
        <f>INDEX(XML!$A$2:$R$782,MATCH(C16657,XML!$D$2:$D$737,0),2)</f>
        <v>#N/A</v>
      </c>
    </row>
    <row r="16658" spans="1:14" ht="78.75" x14ac:dyDescent="0.2">
      <c r="A16658">
        <v>76825</v>
      </c>
      <c r="B16658" t="s">
        <v>36640</v>
      </c>
      <c r="C16658" s="15" t="s">
        <v>36641</v>
      </c>
      <c r="D16658" s="15" t="s">
        <v>36642</v>
      </c>
      <c r="E16658">
        <v>13208</v>
      </c>
      <c r="F16658">
        <v>15000</v>
      </c>
      <c r="H16658">
        <v>1</v>
      </c>
      <c r="K16658" s="16">
        <f t="shared" si="848"/>
        <v>14792.96</v>
      </c>
      <c r="L16658" s="16">
        <f t="shared" si="849"/>
        <v>15571.536842105263</v>
      </c>
      <c r="M16658" s="16">
        <f t="shared" si="850"/>
        <v>17694.928229665071</v>
      </c>
      <c r="N16658" t="e">
        <f>INDEX(XML!$A$2:$R$782,MATCH(C16658,XML!$D$2:$D$737,0),2)</f>
        <v>#N/A</v>
      </c>
    </row>
    <row r="16659" spans="1:14" ht="90" x14ac:dyDescent="0.2">
      <c r="A16659">
        <v>80476</v>
      </c>
      <c r="B16659" t="s">
        <v>39394</v>
      </c>
      <c r="C16659" s="15" t="s">
        <v>39395</v>
      </c>
      <c r="D16659" s="15" t="s">
        <v>39396</v>
      </c>
      <c r="E16659">
        <v>38835</v>
      </c>
      <c r="F16659">
        <v>44104</v>
      </c>
      <c r="H16659">
        <v>2</v>
      </c>
      <c r="K16659" s="16">
        <f t="shared" si="848"/>
        <v>43495.199999999997</v>
      </c>
      <c r="L16659" s="16">
        <f t="shared" si="849"/>
        <v>45784.42105263158</v>
      </c>
      <c r="M16659" s="16">
        <f t="shared" si="850"/>
        <v>52027.751196172248</v>
      </c>
      <c r="N16659" t="e">
        <f>INDEX(XML!$A$2:$R$782,MATCH(C16659,XML!$D$2:$D$737,0),2)</f>
        <v>#N/A</v>
      </c>
    </row>
    <row r="16660" spans="1:14" ht="56.25" x14ac:dyDescent="0.2">
      <c r="A16660">
        <v>81174</v>
      </c>
      <c r="B16660" t="s">
        <v>40987</v>
      </c>
      <c r="C16660" s="15" t="s">
        <v>40988</v>
      </c>
      <c r="D16660" s="15" t="s">
        <v>40989</v>
      </c>
      <c r="E16660">
        <v>1385</v>
      </c>
      <c r="F16660">
        <v>1573</v>
      </c>
      <c r="H16660">
        <v>1</v>
      </c>
      <c r="K16660" s="16">
        <f t="shared" si="848"/>
        <v>1551.2</v>
      </c>
      <c r="L16660" s="16">
        <f t="shared" si="849"/>
        <v>1632.8421052631579</v>
      </c>
      <c r="M16660" s="16">
        <f t="shared" si="850"/>
        <v>1855.5023923444976</v>
      </c>
      <c r="N16660" t="e">
        <f>INDEX(XML!$A$2:$R$782,MATCH(C16660,XML!$D$2:$D$737,0),2)</f>
        <v>#N/A</v>
      </c>
    </row>
    <row r="16661" spans="1:14" ht="56.25" x14ac:dyDescent="0.2">
      <c r="A16661">
        <v>76992</v>
      </c>
      <c r="B16661" t="s">
        <v>36673</v>
      </c>
      <c r="C16661" s="15" t="s">
        <v>36674</v>
      </c>
      <c r="D16661" s="15" t="s">
        <v>36675</v>
      </c>
      <c r="E16661">
        <v>3662</v>
      </c>
      <c r="F16661">
        <v>4159</v>
      </c>
      <c r="H16661">
        <v>1</v>
      </c>
      <c r="K16661" s="16">
        <f t="shared" si="848"/>
        <v>4101.4399999999996</v>
      </c>
      <c r="L16661" s="16">
        <f t="shared" si="849"/>
        <v>4317.3052631578939</v>
      </c>
      <c r="M16661" s="16">
        <f t="shared" si="850"/>
        <v>4906.0287081339702</v>
      </c>
      <c r="N16661" t="e">
        <f>INDEX(XML!$A$2:$R$782,MATCH(C16661,XML!$D$2:$D$737,0),2)</f>
        <v>#N/A</v>
      </c>
    </row>
    <row r="16662" spans="1:14" ht="67.5" x14ac:dyDescent="0.2">
      <c r="A16662">
        <v>80438</v>
      </c>
      <c r="B16662" t="s">
        <v>39397</v>
      </c>
      <c r="C16662" s="15" t="s">
        <v>39398</v>
      </c>
      <c r="D16662" s="15" t="s">
        <v>39399</v>
      </c>
      <c r="E16662">
        <v>95491</v>
      </c>
      <c r="F16662">
        <v>108446</v>
      </c>
      <c r="H16662">
        <v>1</v>
      </c>
      <c r="K16662" s="16">
        <f t="shared" si="848"/>
        <v>102175.37</v>
      </c>
      <c r="L16662" s="16">
        <f t="shared" si="849"/>
        <v>107553.02105263158</v>
      </c>
      <c r="M16662" s="16">
        <f t="shared" si="850"/>
        <v>122219.34210526316</v>
      </c>
      <c r="N16662" t="e">
        <f>INDEX(XML!$A$2:$R$782,MATCH(C16662,XML!$D$2:$D$737,0),2)</f>
        <v>#N/A</v>
      </c>
    </row>
    <row r="16663" spans="1:14" ht="56.25" x14ac:dyDescent="0.2">
      <c r="A16663">
        <v>77965</v>
      </c>
      <c r="B16663" t="s">
        <v>36631</v>
      </c>
      <c r="C16663" s="15" t="s">
        <v>36632</v>
      </c>
      <c r="D16663" s="15" t="s">
        <v>36633</v>
      </c>
      <c r="E16663">
        <v>31758</v>
      </c>
      <c r="F16663">
        <v>34923</v>
      </c>
      <c r="K16663" s="16">
        <f t="shared" si="848"/>
        <v>35568.959999999999</v>
      </c>
      <c r="L16663" s="16">
        <f t="shared" si="849"/>
        <v>37441.010526315789</v>
      </c>
      <c r="M16663" s="16">
        <f t="shared" si="850"/>
        <v>42546.602870813396</v>
      </c>
      <c r="N16663" t="e">
        <f>INDEX(XML!$A$2:$R$782,MATCH(C16663,XML!$D$2:$D$737,0),2)</f>
        <v>#N/A</v>
      </c>
    </row>
    <row r="16664" spans="1:14" ht="67.5" x14ac:dyDescent="0.2">
      <c r="A16664">
        <v>81109</v>
      </c>
      <c r="B16664" t="s">
        <v>40984</v>
      </c>
      <c r="C16664" s="15" t="s">
        <v>40985</v>
      </c>
      <c r="D16664" s="15" t="s">
        <v>40986</v>
      </c>
      <c r="E16664">
        <v>66786</v>
      </c>
      <c r="F16664">
        <v>75847</v>
      </c>
      <c r="H16664">
        <v>1</v>
      </c>
      <c r="K16664" s="16">
        <f t="shared" si="848"/>
        <v>71461.02</v>
      </c>
      <c r="L16664" s="16">
        <f t="shared" si="849"/>
        <v>75222.126315789472</v>
      </c>
      <c r="M16664" s="16">
        <f t="shared" si="850"/>
        <v>85479.688995215314</v>
      </c>
      <c r="N16664" t="e">
        <f>INDEX(XML!$A$2:$R$782,MATCH(C16664,XML!$D$2:$D$737,0),2)</f>
        <v>#N/A</v>
      </c>
    </row>
    <row r="16665" spans="1:14" ht="78.75" x14ac:dyDescent="0.2">
      <c r="A16665">
        <v>81108</v>
      </c>
      <c r="B16665" t="s">
        <v>40981</v>
      </c>
      <c r="C16665" s="15" t="s">
        <v>40982</v>
      </c>
      <c r="D16665" s="15" t="s">
        <v>40983</v>
      </c>
      <c r="E16665">
        <v>76876</v>
      </c>
      <c r="F16665">
        <v>87306</v>
      </c>
      <c r="K16665" s="16">
        <f t="shared" si="848"/>
        <v>82257.320000000007</v>
      </c>
      <c r="L16665" s="16">
        <f t="shared" si="849"/>
        <v>86586.652631578952</v>
      </c>
      <c r="M16665" s="16">
        <f t="shared" si="850"/>
        <v>98393.923444976084</v>
      </c>
      <c r="N16665" t="e">
        <f>INDEX(XML!$A$2:$R$782,MATCH(C16665,XML!$D$2:$D$737,0),2)</f>
        <v>#N/A</v>
      </c>
    </row>
    <row r="16666" spans="1:14" ht="78.75" x14ac:dyDescent="0.2">
      <c r="A16666">
        <v>80441</v>
      </c>
      <c r="B16666" t="s">
        <v>39400</v>
      </c>
      <c r="C16666" s="15" t="s">
        <v>39401</v>
      </c>
      <c r="D16666" s="15" t="s">
        <v>39402</v>
      </c>
      <c r="E16666">
        <v>10018</v>
      </c>
      <c r="F16666">
        <v>11377</v>
      </c>
      <c r="K16666" s="16">
        <f t="shared" si="848"/>
        <v>11220.16</v>
      </c>
      <c r="L16666" s="16">
        <f t="shared" si="849"/>
        <v>11810.694736842106</v>
      </c>
      <c r="M16666" s="16">
        <f t="shared" si="850"/>
        <v>13421.244019138756</v>
      </c>
      <c r="N16666" t="e">
        <f>INDEX(XML!$A$2:$R$782,MATCH(C16666,XML!$D$2:$D$737,0),2)</f>
        <v>#N/A</v>
      </c>
    </row>
    <row r="16667" spans="1:14" ht="78.75" x14ac:dyDescent="0.2">
      <c r="A16667">
        <v>80442</v>
      </c>
      <c r="B16667" t="s">
        <v>39403</v>
      </c>
      <c r="C16667" s="15" t="s">
        <v>39404</v>
      </c>
      <c r="D16667" s="15" t="s">
        <v>39405</v>
      </c>
      <c r="E16667">
        <v>8694</v>
      </c>
      <c r="F16667">
        <v>9874</v>
      </c>
      <c r="H16667">
        <v>1</v>
      </c>
      <c r="K16667" s="16">
        <f t="shared" si="848"/>
        <v>9737.2800000000007</v>
      </c>
      <c r="L16667" s="16">
        <f t="shared" si="849"/>
        <v>10249.768421052633</v>
      </c>
      <c r="M16667" s="16">
        <f t="shared" si="850"/>
        <v>11647.464114832537</v>
      </c>
      <c r="N16667" t="e">
        <f>INDEX(XML!$A$2:$R$782,MATCH(C16667,XML!$D$2:$D$737,0),2)</f>
        <v>#N/A</v>
      </c>
    </row>
    <row r="16668" spans="1:14" ht="67.5" x14ac:dyDescent="0.2">
      <c r="A16668">
        <v>80440</v>
      </c>
      <c r="B16668" t="s">
        <v>39406</v>
      </c>
      <c r="C16668" s="15" t="s">
        <v>39407</v>
      </c>
      <c r="D16668" s="15" t="s">
        <v>39408</v>
      </c>
      <c r="E16668">
        <v>9700</v>
      </c>
      <c r="F16668">
        <v>11016</v>
      </c>
      <c r="H16668">
        <v>1</v>
      </c>
      <c r="K16668" s="16">
        <f t="shared" si="848"/>
        <v>10864</v>
      </c>
      <c r="L16668" s="16">
        <f t="shared" si="849"/>
        <v>11435.78947368421</v>
      </c>
      <c r="M16668" s="16">
        <f t="shared" si="850"/>
        <v>12995.215311004782</v>
      </c>
      <c r="N16668" t="e">
        <f>INDEX(XML!$A$2:$R$782,MATCH(C16668,XML!$D$2:$D$737,0),2)</f>
        <v>#N/A</v>
      </c>
    </row>
    <row r="16669" spans="1:14" ht="56.25" x14ac:dyDescent="0.2">
      <c r="A16669">
        <v>81179</v>
      </c>
      <c r="B16669" t="s">
        <v>40990</v>
      </c>
      <c r="C16669" s="15" t="s">
        <v>40991</v>
      </c>
      <c r="D16669" s="15" t="s">
        <v>40992</v>
      </c>
      <c r="E16669">
        <v>3008</v>
      </c>
      <c r="F16669">
        <v>3416</v>
      </c>
      <c r="H16669">
        <v>1</v>
      </c>
      <c r="K16669" s="16">
        <f t="shared" si="848"/>
        <v>3368.96</v>
      </c>
      <c r="L16669" s="16">
        <f t="shared" si="849"/>
        <v>3546.2736842105264</v>
      </c>
      <c r="M16669" s="16">
        <f t="shared" si="850"/>
        <v>4029.8564593301435</v>
      </c>
      <c r="N16669" t="e">
        <f>INDEX(XML!$A$2:$R$782,MATCH(C16669,XML!$D$2:$D$737,0),2)</f>
        <v>#N/A</v>
      </c>
    </row>
    <row r="16670" spans="1:14" ht="67.5" x14ac:dyDescent="0.2">
      <c r="A16670">
        <v>81185</v>
      </c>
      <c r="B16670" t="s">
        <v>40993</v>
      </c>
      <c r="C16670" s="15" t="s">
        <v>40994</v>
      </c>
      <c r="D16670" s="15" t="s">
        <v>40995</v>
      </c>
      <c r="E16670">
        <v>37894</v>
      </c>
      <c r="F16670">
        <v>43036</v>
      </c>
      <c r="H16670">
        <v>1</v>
      </c>
      <c r="K16670" s="16">
        <f t="shared" si="848"/>
        <v>42441.279999999999</v>
      </c>
      <c r="L16670" s="16">
        <f t="shared" si="849"/>
        <v>44675.031578947368</v>
      </c>
      <c r="M16670" s="16">
        <f t="shared" si="850"/>
        <v>50767.081339712924</v>
      </c>
      <c r="N16670" t="e">
        <f>INDEX(XML!$A$2:$R$782,MATCH(C16670,XML!$D$2:$D$737,0),2)</f>
        <v>#N/A</v>
      </c>
    </row>
    <row r="16671" spans="1:14" ht="78.75" x14ac:dyDescent="0.2">
      <c r="A16671">
        <v>81186</v>
      </c>
      <c r="B16671" t="s">
        <v>40996</v>
      </c>
      <c r="C16671" s="15" t="s">
        <v>40997</v>
      </c>
      <c r="D16671" s="15" t="s">
        <v>40998</v>
      </c>
      <c r="E16671">
        <v>21841</v>
      </c>
      <c r="F16671">
        <v>24804</v>
      </c>
      <c r="H16671">
        <v>1</v>
      </c>
      <c r="K16671" s="16">
        <f t="shared" si="848"/>
        <v>24461.919999999998</v>
      </c>
      <c r="L16671" s="16">
        <f t="shared" si="849"/>
        <v>25749.389473684212</v>
      </c>
      <c r="M16671" s="16">
        <f t="shared" si="850"/>
        <v>29260.669856459332</v>
      </c>
      <c r="N16671" t="e">
        <f>INDEX(XML!$A$2:$R$782,MATCH(C16671,XML!$D$2:$D$737,0),2)</f>
        <v>#N/A</v>
      </c>
    </row>
    <row r="16672" spans="1:14" ht="78.75" x14ac:dyDescent="0.2">
      <c r="A16672">
        <v>81187</v>
      </c>
      <c r="B16672" t="s">
        <v>40999</v>
      </c>
      <c r="C16672" s="15" t="s">
        <v>41000</v>
      </c>
      <c r="D16672" s="15" t="s">
        <v>41001</v>
      </c>
      <c r="E16672">
        <v>17568</v>
      </c>
      <c r="F16672">
        <v>19951</v>
      </c>
      <c r="H16672">
        <v>1</v>
      </c>
      <c r="K16672" s="16">
        <f t="shared" si="848"/>
        <v>19676.16</v>
      </c>
      <c r="L16672" s="16">
        <f t="shared" si="849"/>
        <v>20711.747368421053</v>
      </c>
      <c r="M16672" s="16">
        <f t="shared" si="850"/>
        <v>23536.076555023923</v>
      </c>
      <c r="N16672" t="e">
        <f>INDEX(XML!$A$2:$R$782,MATCH(C16672,XML!$D$2:$D$737,0),2)</f>
        <v>#N/A</v>
      </c>
    </row>
    <row r="16673" spans="1:14" ht="56.25" x14ac:dyDescent="0.2">
      <c r="A16673">
        <v>82118</v>
      </c>
      <c r="B16673" t="s">
        <v>43586</v>
      </c>
      <c r="C16673" s="15" t="s">
        <v>43587</v>
      </c>
      <c r="D16673" s="15" t="s">
        <v>43588</v>
      </c>
      <c r="E16673">
        <v>9436</v>
      </c>
      <c r="F16673">
        <v>10716</v>
      </c>
      <c r="H16673">
        <v>1</v>
      </c>
      <c r="K16673" s="16">
        <f t="shared" si="848"/>
        <v>10568.32</v>
      </c>
      <c r="L16673" s="16">
        <f t="shared" si="849"/>
        <v>11124.547368421052</v>
      </c>
      <c r="M16673" s="16">
        <f t="shared" si="850"/>
        <v>12641.531100478467</v>
      </c>
      <c r="N16673" t="e">
        <f>INDEX(XML!$A$2:$R$782,MATCH(C16673,XML!$D$2:$D$737,0),2)</f>
        <v>#N/A</v>
      </c>
    </row>
    <row r="16674" spans="1:14" ht="45" x14ac:dyDescent="0.2">
      <c r="A16674">
        <v>82120</v>
      </c>
      <c r="B16674" t="s">
        <v>43589</v>
      </c>
      <c r="C16674" s="15" t="s">
        <v>43590</v>
      </c>
      <c r="D16674" s="15" t="s">
        <v>43591</v>
      </c>
      <c r="E16674">
        <v>9416</v>
      </c>
      <c r="F16674">
        <v>10694</v>
      </c>
      <c r="H16674">
        <v>1</v>
      </c>
      <c r="K16674" s="16">
        <f t="shared" si="848"/>
        <v>10545.92</v>
      </c>
      <c r="L16674" s="16">
        <f t="shared" si="849"/>
        <v>11100.968421052632</v>
      </c>
      <c r="M16674" s="16">
        <f t="shared" si="850"/>
        <v>12614.736842105263</v>
      </c>
      <c r="N16674" t="e">
        <f>INDEX(XML!$A$2:$R$782,MATCH(C16674,XML!$D$2:$D$737,0),2)</f>
        <v>#N/A</v>
      </c>
    </row>
    <row r="16675" spans="1:14" ht="56.25" x14ac:dyDescent="0.2">
      <c r="A16675">
        <v>82121</v>
      </c>
      <c r="B16675" t="s">
        <v>43592</v>
      </c>
      <c r="C16675" s="15" t="s">
        <v>43593</v>
      </c>
      <c r="D16675" s="15" t="s">
        <v>43594</v>
      </c>
      <c r="E16675">
        <v>20175</v>
      </c>
      <c r="F16675">
        <v>22913</v>
      </c>
      <c r="H16675">
        <v>1</v>
      </c>
      <c r="K16675" s="16">
        <f t="shared" si="848"/>
        <v>22596</v>
      </c>
      <c r="L16675" s="16">
        <f t="shared" si="849"/>
        <v>23785.263157894737</v>
      </c>
      <c r="M16675" s="16">
        <f t="shared" si="850"/>
        <v>27028.708133971293</v>
      </c>
      <c r="N16675" t="e">
        <f>INDEX(XML!$A$2:$R$782,MATCH(C16675,XML!$D$2:$D$737,0),2)</f>
        <v>#N/A</v>
      </c>
    </row>
    <row r="16676" spans="1:14" ht="78.75" x14ac:dyDescent="0.2">
      <c r="A16676">
        <v>82122</v>
      </c>
      <c r="B16676" t="s">
        <v>43595</v>
      </c>
      <c r="C16676" s="15" t="s">
        <v>43596</v>
      </c>
      <c r="D16676" s="15" t="s">
        <v>43597</v>
      </c>
      <c r="E16676">
        <v>4823</v>
      </c>
      <c r="F16676">
        <v>5477</v>
      </c>
      <c r="H16676">
        <v>1</v>
      </c>
      <c r="K16676" s="16">
        <f t="shared" si="848"/>
        <v>5401.76</v>
      </c>
      <c r="L16676" s="16">
        <f t="shared" si="849"/>
        <v>5686.0631578947368</v>
      </c>
      <c r="M16676" s="16">
        <f t="shared" si="850"/>
        <v>6461.4354066985652</v>
      </c>
      <c r="N16676" t="e">
        <f>INDEX(XML!$A$2:$R$782,MATCH(C16676,XML!$D$2:$D$737,0),2)</f>
        <v>#N/A</v>
      </c>
    </row>
    <row r="16677" spans="1:14" ht="56.25" x14ac:dyDescent="0.2">
      <c r="A16677">
        <v>82123</v>
      </c>
      <c r="B16677" t="s">
        <v>43598</v>
      </c>
      <c r="C16677" s="15" t="s">
        <v>43599</v>
      </c>
      <c r="D16677" s="15" t="s">
        <v>43600</v>
      </c>
      <c r="E16677">
        <v>5894</v>
      </c>
      <c r="F16677">
        <v>6694</v>
      </c>
      <c r="H16677">
        <v>1</v>
      </c>
      <c r="K16677" s="16">
        <f t="shared" si="848"/>
        <v>6601.28</v>
      </c>
      <c r="L16677" s="16">
        <f t="shared" si="849"/>
        <v>6948.7157894736838</v>
      </c>
      <c r="M16677" s="16">
        <f t="shared" si="850"/>
        <v>7896.2679425837323</v>
      </c>
      <c r="N16677" t="e">
        <f>INDEX(XML!$A$2:$R$782,MATCH(C16677,XML!$D$2:$D$737,0),2)</f>
        <v>#N/A</v>
      </c>
    </row>
    <row r="16678" spans="1:14" ht="67.5" x14ac:dyDescent="0.2">
      <c r="A16678">
        <v>82529</v>
      </c>
      <c r="B16678" t="s">
        <v>44142</v>
      </c>
      <c r="C16678" s="15" t="s">
        <v>44143</v>
      </c>
      <c r="D16678" s="15" t="s">
        <v>44144</v>
      </c>
      <c r="E16678">
        <v>1587</v>
      </c>
      <c r="F16678">
        <v>1802</v>
      </c>
      <c r="H16678">
        <v>1</v>
      </c>
      <c r="K16678" s="16">
        <f t="shared" si="848"/>
        <v>1777.44</v>
      </c>
      <c r="L16678" s="16">
        <f t="shared" si="849"/>
        <v>1870.9894736842105</v>
      </c>
      <c r="M16678" s="16">
        <f t="shared" si="850"/>
        <v>2126.1244019138753</v>
      </c>
      <c r="N16678" t="e">
        <f>INDEX(XML!$A$2:$R$782,MATCH(C16678,XML!$D$2:$D$737,0),2)</f>
        <v>#N/A</v>
      </c>
    </row>
    <row r="16679" spans="1:14" ht="56.25" x14ac:dyDescent="0.2">
      <c r="A16679">
        <v>82531</v>
      </c>
      <c r="B16679" t="s">
        <v>44145</v>
      </c>
      <c r="C16679" s="15" t="s">
        <v>44146</v>
      </c>
      <c r="D16679" s="15" t="s">
        <v>44147</v>
      </c>
      <c r="E16679">
        <v>2279</v>
      </c>
      <c r="F16679">
        <v>2589</v>
      </c>
      <c r="H16679">
        <v>1</v>
      </c>
      <c r="K16679" s="16">
        <f t="shared" si="848"/>
        <v>2552.48</v>
      </c>
      <c r="L16679" s="16">
        <f t="shared" si="849"/>
        <v>2686.8210526315788</v>
      </c>
      <c r="M16679" s="16">
        <f t="shared" si="850"/>
        <v>3053.205741626794</v>
      </c>
      <c r="N16679" t="e">
        <f>INDEX(XML!$A$2:$R$782,MATCH(C16679,XML!$D$2:$D$737,0),2)</f>
        <v>#N/A</v>
      </c>
    </row>
    <row r="16680" spans="1:14" ht="67.5" x14ac:dyDescent="0.2">
      <c r="A16680">
        <v>82532</v>
      </c>
      <c r="B16680" t="s">
        <v>44148</v>
      </c>
      <c r="C16680" s="15" t="s">
        <v>44149</v>
      </c>
      <c r="D16680" s="15" t="s">
        <v>44150</v>
      </c>
      <c r="E16680">
        <v>4489</v>
      </c>
      <c r="F16680">
        <v>5098</v>
      </c>
      <c r="H16680">
        <v>1</v>
      </c>
      <c r="K16680" s="16">
        <f t="shared" ref="K16680:K16690" si="851">IF(E16680&gt;49999,E16680+E16680*0.07,IF(E16680&lt;=49999,E16680+E16680*0.12))</f>
        <v>5027.68</v>
      </c>
      <c r="L16680" s="16">
        <f t="shared" ref="L16680:L16690" si="852">K16680*100/95</f>
        <v>5292.2947368421055</v>
      </c>
      <c r="M16680" s="16">
        <f t="shared" ref="M16680:M16690" si="853">IF(COUNTIF(C16680,"*Dahua*"),F16680-10,L16680*100/88)</f>
        <v>6013.9712918660289</v>
      </c>
      <c r="N16680" t="e">
        <f>INDEX(XML!$A$2:$R$782,MATCH(C16680,XML!$D$2:$D$737,0),2)</f>
        <v>#N/A</v>
      </c>
    </row>
    <row r="16681" spans="1:14" ht="101.25" x14ac:dyDescent="0.2">
      <c r="A16681">
        <v>82530</v>
      </c>
      <c r="B16681" t="s">
        <v>45635</v>
      </c>
      <c r="C16681" s="15" t="s">
        <v>45636</v>
      </c>
      <c r="D16681" s="15" t="s">
        <v>45637</v>
      </c>
      <c r="E16681">
        <v>1253</v>
      </c>
      <c r="F16681">
        <v>1423</v>
      </c>
      <c r="H16681">
        <v>1</v>
      </c>
      <c r="K16681" s="16">
        <f t="shared" si="851"/>
        <v>1403.36</v>
      </c>
      <c r="L16681" s="16">
        <f t="shared" si="852"/>
        <v>1477.2210526315789</v>
      </c>
      <c r="M16681" s="16">
        <f t="shared" si="853"/>
        <v>1678.6602870813397</v>
      </c>
      <c r="N16681" t="e">
        <f>INDEX(XML!$A$2:$R$782,MATCH(C16681,XML!$D$2:$D$737,0),2)</f>
        <v>#N/A</v>
      </c>
    </row>
    <row r="16682" spans="1:14" ht="67.5" x14ac:dyDescent="0.2">
      <c r="A16682">
        <v>82580</v>
      </c>
      <c r="B16682" t="s">
        <v>44151</v>
      </c>
      <c r="C16682" s="15" t="s">
        <v>44152</v>
      </c>
      <c r="D16682" s="15" t="s">
        <v>44153</v>
      </c>
      <c r="E16682">
        <v>9965</v>
      </c>
      <c r="F16682">
        <v>11317</v>
      </c>
      <c r="H16682">
        <v>1</v>
      </c>
      <c r="K16682" s="16">
        <f t="shared" si="851"/>
        <v>11160.8</v>
      </c>
      <c r="L16682" s="16">
        <f t="shared" si="852"/>
        <v>11748.21052631579</v>
      </c>
      <c r="M16682" s="16">
        <f t="shared" si="853"/>
        <v>13350.239234449762</v>
      </c>
      <c r="N16682" t="e">
        <f>INDEX(XML!$A$2:$R$782,MATCH(C16682,XML!$D$2:$D$737,0),2)</f>
        <v>#N/A</v>
      </c>
    </row>
    <row r="16683" spans="1:14" ht="78.75" x14ac:dyDescent="0.2">
      <c r="A16683">
        <v>82623</v>
      </c>
      <c r="B16683" t="s">
        <v>44154</v>
      </c>
      <c r="C16683" s="15" t="s">
        <v>44155</v>
      </c>
      <c r="D16683" s="15" t="s">
        <v>44156</v>
      </c>
      <c r="E16683">
        <v>7698</v>
      </c>
      <c r="F16683">
        <v>8743</v>
      </c>
      <c r="H16683">
        <v>1</v>
      </c>
      <c r="K16683" s="16">
        <f t="shared" si="851"/>
        <v>8621.76</v>
      </c>
      <c r="L16683" s="16">
        <f t="shared" si="852"/>
        <v>9075.5368421052626</v>
      </c>
      <c r="M16683" s="16">
        <f t="shared" si="853"/>
        <v>10313.110047846889</v>
      </c>
      <c r="N16683" t="e">
        <f>INDEX(XML!$A$2:$R$782,MATCH(C16683,XML!$D$2:$D$737,0),2)</f>
        <v>#N/A</v>
      </c>
    </row>
    <row r="16684" spans="1:14" ht="67.5" x14ac:dyDescent="0.2">
      <c r="A16684">
        <v>82624</v>
      </c>
      <c r="B16684" t="s">
        <v>44157</v>
      </c>
      <c r="C16684" s="15" t="s">
        <v>44158</v>
      </c>
      <c r="D16684" s="15" t="s">
        <v>44159</v>
      </c>
      <c r="E16684">
        <v>14964</v>
      </c>
      <c r="F16684">
        <v>16994</v>
      </c>
      <c r="H16684">
        <v>1</v>
      </c>
      <c r="K16684" s="16">
        <f t="shared" si="851"/>
        <v>16759.68</v>
      </c>
      <c r="L16684" s="16">
        <f t="shared" si="852"/>
        <v>17641.768421052631</v>
      </c>
      <c r="M16684" s="16">
        <f t="shared" si="853"/>
        <v>20047.464114832535</v>
      </c>
      <c r="N16684" t="e">
        <f>INDEX(XML!$A$2:$R$782,MATCH(C16684,XML!$D$2:$D$737,0),2)</f>
        <v>#N/A</v>
      </c>
    </row>
    <row r="16685" spans="1:14" ht="15.75" x14ac:dyDescent="0.25">
      <c r="A16685" s="184" t="s">
        <v>39231</v>
      </c>
      <c r="B16685" s="184"/>
      <c r="C16685" s="185"/>
      <c r="D16685" s="185"/>
      <c r="E16685" s="184"/>
      <c r="F16685" s="184"/>
      <c r="G16685" s="184"/>
      <c r="H16685" s="184"/>
      <c r="I16685" s="184"/>
      <c r="J16685" s="184"/>
      <c r="K16685" s="16">
        <f t="shared" si="851"/>
        <v>0</v>
      </c>
      <c r="L16685" s="16">
        <f t="shared" si="852"/>
        <v>0</v>
      </c>
      <c r="M16685" s="16">
        <f t="shared" si="853"/>
        <v>0</v>
      </c>
      <c r="N16685" t="e">
        <f>INDEX(XML!$A$2:$R$782,MATCH(C16685,XML!$D$2:$D$737,0),2)</f>
        <v>#N/A</v>
      </c>
    </row>
    <row r="16686" spans="1:14" ht="78.75" x14ac:dyDescent="0.2">
      <c r="A16686">
        <v>76836</v>
      </c>
      <c r="B16686" t="s">
        <v>36628</v>
      </c>
      <c r="C16686" s="15" t="s">
        <v>36629</v>
      </c>
      <c r="D16686" s="15" t="s">
        <v>36630</v>
      </c>
      <c r="E16686">
        <v>21515</v>
      </c>
      <c r="F16686">
        <v>22782</v>
      </c>
      <c r="H16686">
        <v>1</v>
      </c>
      <c r="K16686" s="16">
        <f t="shared" si="851"/>
        <v>24096.799999999999</v>
      </c>
      <c r="L16686" s="16">
        <f t="shared" si="852"/>
        <v>25365.052631578947</v>
      </c>
      <c r="M16686" s="16">
        <f t="shared" si="853"/>
        <v>28823.923444976077</v>
      </c>
      <c r="N16686" t="e">
        <f>INDEX(XML!$A$2:$R$782,MATCH(C16686,XML!$D$2:$D$737,0),2)</f>
        <v>#N/A</v>
      </c>
    </row>
    <row r="16687" spans="1:14" ht="67.5" x14ac:dyDescent="0.2">
      <c r="A16687">
        <v>80454</v>
      </c>
      <c r="B16687" t="s">
        <v>39409</v>
      </c>
      <c r="C16687" s="15" t="s">
        <v>39410</v>
      </c>
      <c r="D16687" s="15" t="s">
        <v>39411</v>
      </c>
      <c r="E16687">
        <v>17563</v>
      </c>
      <c r="F16687">
        <v>19945</v>
      </c>
      <c r="H16687">
        <v>1</v>
      </c>
      <c r="K16687" s="16">
        <f t="shared" si="851"/>
        <v>19670.560000000001</v>
      </c>
      <c r="L16687" s="16">
        <f t="shared" si="852"/>
        <v>20705.85263157895</v>
      </c>
      <c r="M16687" s="16">
        <f t="shared" si="853"/>
        <v>23529.377990430625</v>
      </c>
      <c r="N16687" t="e">
        <f>INDEX(XML!$A$2:$R$782,MATCH(C16687,XML!$D$2:$D$737,0),2)</f>
        <v>#N/A</v>
      </c>
    </row>
    <row r="16688" spans="1:14" ht="67.5" x14ac:dyDescent="0.2">
      <c r="A16688">
        <v>80453</v>
      </c>
      <c r="B16688" t="s">
        <v>39412</v>
      </c>
      <c r="C16688" s="15" t="s">
        <v>39413</v>
      </c>
      <c r="D16688" s="15" t="s">
        <v>39414</v>
      </c>
      <c r="E16688">
        <v>17563</v>
      </c>
      <c r="F16688">
        <v>19945</v>
      </c>
      <c r="H16688">
        <v>1</v>
      </c>
      <c r="K16688" s="16">
        <f t="shared" si="851"/>
        <v>19670.560000000001</v>
      </c>
      <c r="L16688" s="16">
        <f t="shared" si="852"/>
        <v>20705.85263157895</v>
      </c>
      <c r="M16688" s="16">
        <f t="shared" si="853"/>
        <v>23529.377990430625</v>
      </c>
      <c r="N16688" t="e">
        <f>INDEX(XML!$A$2:$R$782,MATCH(C16688,XML!$D$2:$D$737,0),2)</f>
        <v>#N/A</v>
      </c>
    </row>
    <row r="16689" spans="1:14" ht="67.5" x14ac:dyDescent="0.2">
      <c r="A16689">
        <v>80455</v>
      </c>
      <c r="B16689" t="s">
        <v>41002</v>
      </c>
      <c r="C16689" s="15" t="s">
        <v>41003</v>
      </c>
      <c r="D16689" s="15" t="s">
        <v>41004</v>
      </c>
      <c r="E16689">
        <v>17563</v>
      </c>
      <c r="F16689">
        <v>19945</v>
      </c>
      <c r="H16689">
        <v>1</v>
      </c>
      <c r="K16689" s="16">
        <f t="shared" si="851"/>
        <v>19670.560000000001</v>
      </c>
      <c r="L16689" s="16">
        <f t="shared" si="852"/>
        <v>20705.85263157895</v>
      </c>
      <c r="M16689" s="16">
        <f t="shared" si="853"/>
        <v>23529.377990430625</v>
      </c>
      <c r="N16689" t="e">
        <f>INDEX(XML!$A$2:$R$782,MATCH(C16689,XML!$D$2:$D$737,0),2)</f>
        <v>#N/A</v>
      </c>
    </row>
    <row r="16690" spans="1:14" ht="67.5" x14ac:dyDescent="0.2">
      <c r="A16690">
        <v>80456</v>
      </c>
      <c r="B16690" t="s">
        <v>39415</v>
      </c>
      <c r="C16690" s="15" t="s">
        <v>39416</v>
      </c>
      <c r="D16690" s="15" t="s">
        <v>39417</v>
      </c>
      <c r="E16690">
        <v>17563</v>
      </c>
      <c r="F16690">
        <v>19945</v>
      </c>
      <c r="H16690">
        <v>1</v>
      </c>
      <c r="K16690" s="16">
        <f t="shared" si="851"/>
        <v>19670.560000000001</v>
      </c>
      <c r="L16690" s="16">
        <f t="shared" si="852"/>
        <v>20705.85263157895</v>
      </c>
      <c r="M16690" s="16">
        <f t="shared" si="853"/>
        <v>23529.377990430625</v>
      </c>
      <c r="N16690" t="e">
        <f>INDEX(XML!$A$2:$R$782,MATCH(C16690,XML!$D$2:$D$737,0),2)</f>
        <v>#N/A</v>
      </c>
    </row>
    <row r="16691" spans="1:14" ht="67.5" x14ac:dyDescent="0.2">
      <c r="A16691">
        <v>80457</v>
      </c>
      <c r="B16691" t="s">
        <v>39418</v>
      </c>
      <c r="C16691" s="15" t="s">
        <v>39419</v>
      </c>
      <c r="D16691" s="15" t="s">
        <v>39420</v>
      </c>
      <c r="E16691">
        <v>15984</v>
      </c>
      <c r="F16691">
        <v>18153</v>
      </c>
      <c r="H16691">
        <v>1</v>
      </c>
      <c r="K16691" s="16">
        <f t="shared" ref="K16691:K16714" si="854">IF(E16691&gt;49999,E16691+E16691*0.07,IF(E16691&lt;=49999,E16691+E16691*0.12))</f>
        <v>17902.080000000002</v>
      </c>
      <c r="L16691" s="16">
        <f t="shared" ref="L16691:L16714" si="855">K16691*100/95</f>
        <v>18844.294736842108</v>
      </c>
      <c r="M16691" s="16">
        <f t="shared" ref="M16691:M16714" si="856">IF(COUNTIF(C16691,"*Dahua*"),F16691-10,L16691*100/88)</f>
        <v>21413.971291866033</v>
      </c>
      <c r="N16691" t="e">
        <f>INDEX(XML!$A$2:$R$782,MATCH(C16691,XML!$D$2:$D$737,0),2)</f>
        <v>#N/A</v>
      </c>
    </row>
    <row r="16692" spans="1:14" ht="67.5" x14ac:dyDescent="0.2">
      <c r="A16692">
        <v>80458</v>
      </c>
      <c r="B16692" t="s">
        <v>39421</v>
      </c>
      <c r="C16692" s="15" t="s">
        <v>39422</v>
      </c>
      <c r="D16692" s="15" t="s">
        <v>39423</v>
      </c>
      <c r="E16692">
        <v>15984</v>
      </c>
      <c r="F16692">
        <v>18153</v>
      </c>
      <c r="H16692">
        <v>1</v>
      </c>
      <c r="K16692" s="16">
        <f t="shared" si="854"/>
        <v>17902.080000000002</v>
      </c>
      <c r="L16692" s="16">
        <f t="shared" si="855"/>
        <v>18844.294736842108</v>
      </c>
      <c r="M16692" s="16">
        <f t="shared" si="856"/>
        <v>21413.971291866033</v>
      </c>
      <c r="N16692" t="e">
        <f>INDEX(XML!$A$2:$R$782,MATCH(C16692,XML!$D$2:$D$737,0),2)</f>
        <v>#N/A</v>
      </c>
    </row>
    <row r="16693" spans="1:14" ht="67.5" x14ac:dyDescent="0.2">
      <c r="A16693">
        <v>80459</v>
      </c>
      <c r="B16693" t="s">
        <v>39424</v>
      </c>
      <c r="C16693" s="15" t="s">
        <v>39425</v>
      </c>
      <c r="D16693" s="15" t="s">
        <v>39426</v>
      </c>
      <c r="E16693">
        <v>15984</v>
      </c>
      <c r="F16693">
        <v>18153</v>
      </c>
      <c r="H16693">
        <v>1</v>
      </c>
      <c r="K16693" s="16">
        <f t="shared" si="854"/>
        <v>17902.080000000002</v>
      </c>
      <c r="L16693" s="16">
        <f t="shared" si="855"/>
        <v>18844.294736842108</v>
      </c>
      <c r="M16693" s="16">
        <f t="shared" si="856"/>
        <v>21413.971291866033</v>
      </c>
      <c r="N16693" t="e">
        <f>INDEX(XML!$A$2:$R$782,MATCH(C16693,XML!$D$2:$D$737,0),2)</f>
        <v>#N/A</v>
      </c>
    </row>
    <row r="16694" spans="1:14" ht="67.5" x14ac:dyDescent="0.2">
      <c r="A16694">
        <v>80460</v>
      </c>
      <c r="B16694" t="s">
        <v>39427</v>
      </c>
      <c r="C16694" s="15" t="s">
        <v>39428</v>
      </c>
      <c r="D16694" s="15" t="s">
        <v>39429</v>
      </c>
      <c r="E16694">
        <v>15984</v>
      </c>
      <c r="F16694">
        <v>18153</v>
      </c>
      <c r="H16694">
        <v>1</v>
      </c>
      <c r="K16694" s="16">
        <f t="shared" si="854"/>
        <v>17902.080000000002</v>
      </c>
      <c r="L16694" s="16">
        <f t="shared" si="855"/>
        <v>18844.294736842108</v>
      </c>
      <c r="M16694" s="16">
        <f t="shared" si="856"/>
        <v>21413.971291866033</v>
      </c>
      <c r="N16694" t="e">
        <f>INDEX(XML!$A$2:$R$782,MATCH(C16694,XML!$D$2:$D$737,0),2)</f>
        <v>#N/A</v>
      </c>
    </row>
    <row r="16695" spans="1:14" ht="67.5" x14ac:dyDescent="0.2">
      <c r="A16695">
        <v>81182</v>
      </c>
      <c r="B16695" t="s">
        <v>41008</v>
      </c>
      <c r="C16695" s="15" t="s">
        <v>41009</v>
      </c>
      <c r="D16695" s="15" t="s">
        <v>41010</v>
      </c>
      <c r="E16695">
        <v>7184</v>
      </c>
      <c r="F16695">
        <v>7607</v>
      </c>
      <c r="H16695">
        <v>1</v>
      </c>
      <c r="K16695" s="16">
        <f t="shared" si="854"/>
        <v>8046.08</v>
      </c>
      <c r="L16695" s="16">
        <f t="shared" si="855"/>
        <v>8469.5578947368413</v>
      </c>
      <c r="M16695" s="16">
        <f t="shared" si="856"/>
        <v>9624.4976076555013</v>
      </c>
      <c r="N16695" t="e">
        <f>INDEX(XML!$A$2:$R$782,MATCH(C16695,XML!$D$2:$D$737,0),2)</f>
        <v>#N/A</v>
      </c>
    </row>
    <row r="16696" spans="1:14" ht="56.25" x14ac:dyDescent="0.2">
      <c r="A16696">
        <v>80452</v>
      </c>
      <c r="B16696" t="s">
        <v>39430</v>
      </c>
      <c r="C16696" s="15" t="s">
        <v>39431</v>
      </c>
      <c r="D16696" s="15" t="s">
        <v>39432</v>
      </c>
      <c r="E16696">
        <v>15398</v>
      </c>
      <c r="F16696">
        <v>17487</v>
      </c>
      <c r="H16696">
        <v>1</v>
      </c>
      <c r="K16696" s="16">
        <f t="shared" si="854"/>
        <v>17245.759999999998</v>
      </c>
      <c r="L16696" s="16">
        <f t="shared" si="855"/>
        <v>18153.431578947366</v>
      </c>
      <c r="M16696" s="16">
        <f t="shared" si="856"/>
        <v>20628.899521531097</v>
      </c>
      <c r="N16696" t="e">
        <f>INDEX(XML!$A$2:$R$782,MATCH(C16696,XML!$D$2:$D$737,0),2)</f>
        <v>#N/A</v>
      </c>
    </row>
    <row r="16697" spans="1:14" ht="67.5" x14ac:dyDescent="0.2">
      <c r="A16697">
        <v>81181</v>
      </c>
      <c r="B16697" t="s">
        <v>41005</v>
      </c>
      <c r="C16697" s="15" t="s">
        <v>41006</v>
      </c>
      <c r="D16697" s="15" t="s">
        <v>41007</v>
      </c>
      <c r="E16697">
        <v>2198</v>
      </c>
      <c r="F16697">
        <v>2327</v>
      </c>
      <c r="H16697">
        <v>1</v>
      </c>
      <c r="K16697" s="16">
        <f t="shared" si="854"/>
        <v>2461.7600000000002</v>
      </c>
      <c r="L16697" s="16">
        <f t="shared" si="855"/>
        <v>2591.3263157894739</v>
      </c>
      <c r="M16697" s="16">
        <f t="shared" si="856"/>
        <v>2944.688995215311</v>
      </c>
      <c r="N16697" t="e">
        <f>INDEX(XML!$A$2:$R$782,MATCH(C16697,XML!$D$2:$D$737,0),2)</f>
        <v>#N/A</v>
      </c>
    </row>
    <row r="16698" spans="1:14" ht="15.75" x14ac:dyDescent="0.25">
      <c r="A16698" s="184" t="s">
        <v>11904</v>
      </c>
      <c r="B16698" s="184"/>
      <c r="C16698" s="185"/>
      <c r="D16698" s="185"/>
      <c r="E16698" s="184"/>
      <c r="F16698" s="184"/>
      <c r="G16698" s="184"/>
      <c r="H16698" s="184"/>
      <c r="I16698" s="184"/>
      <c r="J16698" s="184"/>
      <c r="K16698" s="16">
        <f t="shared" si="854"/>
        <v>0</v>
      </c>
      <c r="L16698" s="16">
        <f t="shared" si="855"/>
        <v>0</v>
      </c>
      <c r="M16698" s="16">
        <f t="shared" si="856"/>
        <v>0</v>
      </c>
      <c r="N16698" t="e">
        <f>INDEX(XML!$A$2:$R$782,MATCH(C16698,XML!$D$2:$D$737,0),2)</f>
        <v>#N/A</v>
      </c>
    </row>
    <row r="16699" spans="1:14" ht="90" x14ac:dyDescent="0.2">
      <c r="A16699">
        <v>43588</v>
      </c>
      <c r="B16699" t="s">
        <v>44996</v>
      </c>
      <c r="C16699" s="15" t="s">
        <v>11919</v>
      </c>
      <c r="D16699" s="15" t="s">
        <v>11920</v>
      </c>
      <c r="E16699">
        <v>228576</v>
      </c>
      <c r="F16699">
        <v>251434</v>
      </c>
      <c r="K16699" s="16">
        <f t="shared" si="854"/>
        <v>244576.32</v>
      </c>
      <c r="L16699" s="16">
        <f t="shared" si="855"/>
        <v>257448.75789473683</v>
      </c>
      <c r="M16699" s="16">
        <f t="shared" si="856"/>
        <v>292555.40669856459</v>
      </c>
      <c r="N16699" t="e">
        <f>INDEX(XML!$A$2:$R$782,MATCH(C16699,XML!$D$2:$D$737,0),2)</f>
        <v>#N/A</v>
      </c>
    </row>
    <row r="16700" spans="1:14" ht="56.25" x14ac:dyDescent="0.2">
      <c r="A16700">
        <v>7381</v>
      </c>
      <c r="B16700" t="s">
        <v>16209</v>
      </c>
      <c r="C16700" s="15" t="s">
        <v>16210</v>
      </c>
      <c r="D16700" s="15" t="s">
        <v>16211</v>
      </c>
      <c r="E16700">
        <v>3575</v>
      </c>
      <c r="F16700">
        <v>4290</v>
      </c>
      <c r="H16700">
        <v>237</v>
      </c>
      <c r="K16700" s="16">
        <f t="shared" si="854"/>
        <v>4004</v>
      </c>
      <c r="L16700" s="16">
        <f t="shared" si="855"/>
        <v>4214.7368421052633</v>
      </c>
      <c r="M16700" s="16">
        <f t="shared" si="856"/>
        <v>4789.4736842105267</v>
      </c>
      <c r="N16700" t="e">
        <f>INDEX(XML!$A$2:$R$782,MATCH(C16700,XML!$D$2:$D$737,0),2)</f>
        <v>#N/A</v>
      </c>
    </row>
    <row r="16701" spans="1:14" ht="45" x14ac:dyDescent="0.2">
      <c r="A16701">
        <v>82533</v>
      </c>
      <c r="B16701" t="s">
        <v>44251</v>
      </c>
      <c r="C16701" s="15" t="s">
        <v>44252</v>
      </c>
      <c r="D16701" s="15" t="s">
        <v>44253</v>
      </c>
      <c r="E16701">
        <v>15898</v>
      </c>
      <c r="F16701">
        <v>17287</v>
      </c>
      <c r="H16701">
        <v>1</v>
      </c>
      <c r="K16701" s="16">
        <f t="shared" si="854"/>
        <v>17805.759999999998</v>
      </c>
      <c r="L16701" s="16">
        <f t="shared" si="855"/>
        <v>18742.905263157892</v>
      </c>
      <c r="M16701" s="16">
        <f t="shared" si="856"/>
        <v>21298.755980861242</v>
      </c>
      <c r="N16701" t="e">
        <f>INDEX(XML!$A$2:$R$782,MATCH(C16701,XML!$D$2:$D$737,0),2)</f>
        <v>#N/A</v>
      </c>
    </row>
    <row r="16702" spans="1:14" ht="45" x14ac:dyDescent="0.2">
      <c r="A16702">
        <v>81183</v>
      </c>
      <c r="B16702" t="s">
        <v>41011</v>
      </c>
      <c r="C16702" s="15" t="s">
        <v>41028</v>
      </c>
      <c r="D16702" s="15" t="s">
        <v>41029</v>
      </c>
      <c r="E16702">
        <v>3220</v>
      </c>
      <c r="F16702">
        <v>3409</v>
      </c>
      <c r="K16702" s="16">
        <f t="shared" si="854"/>
        <v>3606.4</v>
      </c>
      <c r="L16702" s="16">
        <f t="shared" si="855"/>
        <v>3796.2105263157896</v>
      </c>
      <c r="M16702" s="16">
        <f t="shared" si="856"/>
        <v>4313.8755980861242</v>
      </c>
      <c r="N16702" t="e">
        <f>INDEX(XML!$A$2:$R$782,MATCH(C16702,XML!$D$2:$D$737,0),2)</f>
        <v>#N/A</v>
      </c>
    </row>
    <row r="16703" spans="1:14" ht="78.75" x14ac:dyDescent="0.2">
      <c r="A16703">
        <v>82538</v>
      </c>
      <c r="B16703" t="s">
        <v>44160</v>
      </c>
      <c r="C16703" s="15" t="s">
        <v>44161</v>
      </c>
      <c r="D16703" s="15" t="s">
        <v>44162</v>
      </c>
      <c r="E16703">
        <v>4627</v>
      </c>
      <c r="F16703">
        <v>5031</v>
      </c>
      <c r="H16703">
        <v>1</v>
      </c>
      <c r="K16703" s="16">
        <f t="shared" si="854"/>
        <v>5182.24</v>
      </c>
      <c r="L16703" s="16">
        <f t="shared" si="855"/>
        <v>5454.9894736842107</v>
      </c>
      <c r="M16703" s="16">
        <f t="shared" si="856"/>
        <v>6198.8516746411487</v>
      </c>
      <c r="N16703" t="e">
        <f>INDEX(XML!$A$2:$R$782,MATCH(C16703,XML!$D$2:$D$737,0),2)</f>
        <v>#N/A</v>
      </c>
    </row>
    <row r="16704" spans="1:14" ht="67.5" x14ac:dyDescent="0.2">
      <c r="A16704">
        <v>82540</v>
      </c>
      <c r="B16704" t="s">
        <v>44166</v>
      </c>
      <c r="C16704" s="15" t="s">
        <v>44167</v>
      </c>
      <c r="D16704" s="15" t="s">
        <v>44168</v>
      </c>
      <c r="E16704">
        <v>2657</v>
      </c>
      <c r="F16704">
        <v>2814</v>
      </c>
      <c r="K16704" s="16">
        <f t="shared" si="854"/>
        <v>2975.84</v>
      </c>
      <c r="L16704" s="16">
        <f t="shared" si="855"/>
        <v>3132.4631578947369</v>
      </c>
      <c r="M16704" s="16">
        <f t="shared" si="856"/>
        <v>3559.6172248803832</v>
      </c>
      <c r="N16704" t="e">
        <f>INDEX(XML!$A$2:$R$782,MATCH(C16704,XML!$D$2:$D$737,0),2)</f>
        <v>#N/A</v>
      </c>
    </row>
    <row r="16705" spans="1:14" ht="67.5" x14ac:dyDescent="0.2">
      <c r="A16705">
        <v>82539</v>
      </c>
      <c r="B16705" t="s">
        <v>44163</v>
      </c>
      <c r="C16705" s="15" t="s">
        <v>44164</v>
      </c>
      <c r="D16705" s="15" t="s">
        <v>44165</v>
      </c>
      <c r="E16705">
        <v>13830</v>
      </c>
      <c r="F16705">
        <v>14645</v>
      </c>
      <c r="H16705">
        <v>1</v>
      </c>
      <c r="K16705" s="16">
        <f t="shared" si="854"/>
        <v>15489.6</v>
      </c>
      <c r="L16705" s="16">
        <f t="shared" si="855"/>
        <v>16304.842105263158</v>
      </c>
      <c r="M16705" s="16">
        <f t="shared" si="856"/>
        <v>18528.229665071769</v>
      </c>
      <c r="N16705" t="e">
        <f>INDEX(XML!$A$2:$R$782,MATCH(C16705,XML!$D$2:$D$737,0),2)</f>
        <v>#N/A</v>
      </c>
    </row>
    <row r="16706" spans="1:14" ht="78.75" x14ac:dyDescent="0.2">
      <c r="A16706">
        <v>82628</v>
      </c>
      <c r="B16706" t="s">
        <v>44169</v>
      </c>
      <c r="C16706" s="15" t="s">
        <v>44170</v>
      </c>
      <c r="D16706" s="15" t="s">
        <v>44171</v>
      </c>
      <c r="E16706">
        <v>5353</v>
      </c>
      <c r="F16706">
        <v>5668</v>
      </c>
      <c r="K16706" s="16">
        <f t="shared" si="854"/>
        <v>5995.36</v>
      </c>
      <c r="L16706" s="16">
        <f t="shared" si="855"/>
        <v>6310.9052631578943</v>
      </c>
      <c r="M16706" s="16">
        <f t="shared" si="856"/>
        <v>7171.4832535885162</v>
      </c>
      <c r="N16706" t="e">
        <f>INDEX(XML!$A$2:$R$782,MATCH(C16706,XML!$D$2:$D$737,0),2)</f>
        <v>#N/A</v>
      </c>
    </row>
    <row r="16707" spans="1:14" ht="78.75" x14ac:dyDescent="0.2">
      <c r="A16707">
        <v>34348</v>
      </c>
      <c r="B16707" t="s">
        <v>11911</v>
      </c>
      <c r="C16707" s="15" t="s">
        <v>11912</v>
      </c>
      <c r="D16707" s="15" t="s">
        <v>11913</v>
      </c>
      <c r="E16707">
        <v>9739</v>
      </c>
      <c r="F16707">
        <v>11457</v>
      </c>
      <c r="H16707">
        <v>14</v>
      </c>
      <c r="K16707" s="16">
        <f t="shared" si="854"/>
        <v>10907.68</v>
      </c>
      <c r="L16707" s="16">
        <f t="shared" si="855"/>
        <v>11481.768421052631</v>
      </c>
      <c r="M16707" s="16">
        <f t="shared" si="856"/>
        <v>13047.464114832535</v>
      </c>
      <c r="N16707" t="e">
        <f>INDEX(XML!$A$2:$R$782,MATCH(C16707,XML!$D$2:$D$737,0),2)</f>
        <v>#N/A</v>
      </c>
    </row>
    <row r="16708" spans="1:14" ht="33.75" x14ac:dyDescent="0.2">
      <c r="A16708">
        <v>40175</v>
      </c>
      <c r="B16708" t="s">
        <v>11914</v>
      </c>
      <c r="C16708" s="15" t="s">
        <v>11915</v>
      </c>
      <c r="D16708" s="15" t="s">
        <v>19491</v>
      </c>
      <c r="E16708">
        <v>9999999</v>
      </c>
      <c r="F16708">
        <v>9999999</v>
      </c>
      <c r="K16708" s="16">
        <f t="shared" si="854"/>
        <v>10699998.93</v>
      </c>
      <c r="L16708" s="16">
        <f t="shared" si="855"/>
        <v>11263156.768421052</v>
      </c>
      <c r="M16708" s="16">
        <f t="shared" si="856"/>
        <v>12799041.78229665</v>
      </c>
      <c r="N16708" t="e">
        <f>INDEX(XML!$A$2:$R$782,MATCH(C16708,XML!$D$2:$D$737,0),2)</f>
        <v>#N/A</v>
      </c>
    </row>
    <row r="16709" spans="1:14" ht="135" x14ac:dyDescent="0.2">
      <c r="A16709">
        <v>47484</v>
      </c>
      <c r="B16709" t="s">
        <v>11916</v>
      </c>
      <c r="C16709" s="15" t="s">
        <v>11917</v>
      </c>
      <c r="D16709" s="15" t="s">
        <v>11918</v>
      </c>
      <c r="E16709">
        <v>18064</v>
      </c>
      <c r="F16709">
        <v>20774</v>
      </c>
      <c r="H16709">
        <v>38</v>
      </c>
      <c r="K16709" s="16">
        <f t="shared" si="854"/>
        <v>20231.68</v>
      </c>
      <c r="L16709" s="16">
        <f t="shared" si="855"/>
        <v>21296.505263157895</v>
      </c>
      <c r="M16709" s="16">
        <f t="shared" si="856"/>
        <v>24200.57416267943</v>
      </c>
      <c r="N16709" t="e">
        <f>INDEX(XML!$A$2:$R$782,MATCH(C16709,XML!$D$2:$D$737,0),2)</f>
        <v>#N/A</v>
      </c>
    </row>
    <row r="16710" spans="1:14" ht="56.25" x14ac:dyDescent="0.2">
      <c r="A16710">
        <v>11648</v>
      </c>
      <c r="B16710" t="s">
        <v>11905</v>
      </c>
      <c r="C16710" s="15" t="s">
        <v>11906</v>
      </c>
      <c r="D16710" s="15" t="s">
        <v>11907</v>
      </c>
      <c r="E16710">
        <v>193028</v>
      </c>
      <c r="F16710">
        <v>221982</v>
      </c>
      <c r="K16710" s="16">
        <f t="shared" si="854"/>
        <v>206539.96</v>
      </c>
      <c r="L16710" s="16">
        <f t="shared" si="855"/>
        <v>217410.48421052631</v>
      </c>
      <c r="M16710" s="16">
        <f t="shared" si="856"/>
        <v>247057.36842105261</v>
      </c>
      <c r="N16710" t="e">
        <f>INDEX(XML!$A$2:$R$782,MATCH(C16710,XML!$D$2:$D$737,0),2)</f>
        <v>#N/A</v>
      </c>
    </row>
    <row r="16711" spans="1:14" ht="56.25" x14ac:dyDescent="0.2">
      <c r="A16711">
        <v>11650</v>
      </c>
      <c r="B16711" t="s">
        <v>11908</v>
      </c>
      <c r="C16711" s="15" t="s">
        <v>11909</v>
      </c>
      <c r="D16711" s="15" t="s">
        <v>11910</v>
      </c>
      <c r="E16711">
        <v>12963</v>
      </c>
      <c r="F16711">
        <v>15556</v>
      </c>
      <c r="K16711" s="16">
        <f t="shared" si="854"/>
        <v>14518.56</v>
      </c>
      <c r="L16711" s="16">
        <f t="shared" si="855"/>
        <v>15282.694736842106</v>
      </c>
      <c r="M16711" s="16">
        <f t="shared" si="856"/>
        <v>17366.698564593302</v>
      </c>
      <c r="N16711" t="e">
        <f>INDEX(XML!$A$2:$R$782,MATCH(C16711,XML!$D$2:$D$737,0),2)</f>
        <v>#N/A</v>
      </c>
    </row>
    <row r="16712" spans="1:14" ht="15.75" x14ac:dyDescent="0.25">
      <c r="A16712" s="184" t="s">
        <v>11921</v>
      </c>
      <c r="B16712" s="184"/>
      <c r="C16712" s="185"/>
      <c r="D16712" s="185"/>
      <c r="E16712" s="184"/>
      <c r="F16712" s="184"/>
      <c r="G16712" s="184"/>
      <c r="H16712" s="184"/>
      <c r="I16712" s="184"/>
      <c r="J16712" s="184"/>
      <c r="K16712" s="16">
        <f t="shared" si="854"/>
        <v>0</v>
      </c>
      <c r="L16712" s="16">
        <f t="shared" si="855"/>
        <v>0</v>
      </c>
      <c r="M16712" s="16">
        <f t="shared" si="856"/>
        <v>0</v>
      </c>
      <c r="N16712" t="e">
        <f>INDEX(XML!$A$2:$R$782,MATCH(C16712,XML!$D$2:$D$737,0),2)</f>
        <v>#N/A</v>
      </c>
    </row>
    <row r="16713" spans="1:14" ht="90" x14ac:dyDescent="0.2">
      <c r="A16713">
        <v>59666</v>
      </c>
      <c r="B16713" t="s">
        <v>19543</v>
      </c>
      <c r="C16713" s="15" t="s">
        <v>20956</v>
      </c>
      <c r="D16713" s="15" t="s">
        <v>42840</v>
      </c>
      <c r="E16713">
        <v>7592</v>
      </c>
      <c r="F16713">
        <v>9490</v>
      </c>
      <c r="H16713" t="s">
        <v>746</v>
      </c>
      <c r="K16713" s="16">
        <f t="shared" si="854"/>
        <v>8503.0400000000009</v>
      </c>
      <c r="L16713" s="16">
        <f t="shared" si="855"/>
        <v>8950.5684210526324</v>
      </c>
      <c r="M16713" s="16">
        <f t="shared" si="856"/>
        <v>10171.100478468901</v>
      </c>
      <c r="N16713" t="e">
        <f>INDEX(XML!$A$2:$R$782,MATCH(C16713,XML!$D$2:$D$737,0),2)</f>
        <v>#N/A</v>
      </c>
    </row>
    <row r="16714" spans="1:14" ht="90" x14ac:dyDescent="0.2">
      <c r="A16714">
        <v>59659</v>
      </c>
      <c r="B16714" t="s">
        <v>19542</v>
      </c>
      <c r="C16714" s="15" t="s">
        <v>20957</v>
      </c>
      <c r="D16714" s="15" t="s">
        <v>42841</v>
      </c>
      <c r="E16714">
        <v>5352</v>
      </c>
      <c r="F16714">
        <v>6690</v>
      </c>
      <c r="H16714" t="s">
        <v>746</v>
      </c>
      <c r="K16714" s="16">
        <f t="shared" si="854"/>
        <v>5994.24</v>
      </c>
      <c r="L16714" s="16">
        <f t="shared" si="855"/>
        <v>6309.726315789474</v>
      </c>
      <c r="M16714" s="16">
        <f t="shared" si="856"/>
        <v>7170.1435406698574</v>
      </c>
      <c r="N16714" t="e">
        <f>INDEX(XML!$A$2:$R$782,MATCH(C16714,XML!$D$2:$D$737,0),2)</f>
        <v>#N/A</v>
      </c>
    </row>
    <row r="16715" spans="1:14" ht="90" x14ac:dyDescent="0.2">
      <c r="A16715">
        <v>59660</v>
      </c>
      <c r="B16715" t="s">
        <v>19541</v>
      </c>
      <c r="C16715" s="15" t="s">
        <v>20958</v>
      </c>
      <c r="D16715" s="15" t="s">
        <v>42842</v>
      </c>
      <c r="E16715">
        <v>5352</v>
      </c>
      <c r="F16715">
        <v>6690</v>
      </c>
      <c r="H16715" t="s">
        <v>746</v>
      </c>
      <c r="K16715" s="16">
        <f t="shared" ref="K16715:K16762" si="857">IF(E16715&gt;49999,E16715+E16715*0.07,IF(E16715&lt;=49999,E16715+E16715*0.12))</f>
        <v>5994.24</v>
      </c>
      <c r="L16715" s="16">
        <f t="shared" ref="L16715:L16762" si="858">K16715*100/95</f>
        <v>6309.726315789474</v>
      </c>
      <c r="M16715" s="16">
        <f t="shared" ref="M16715:M16762" si="859">IF(COUNTIF(C16715,"*Dahua*"),F16715-10,L16715*100/88)</f>
        <v>7170.1435406698574</v>
      </c>
      <c r="N16715" t="e">
        <f>INDEX(XML!$A$2:$R$782,MATCH(C16715,XML!$D$2:$D$737,0),2)</f>
        <v>#N/A</v>
      </c>
    </row>
    <row r="16716" spans="1:14" ht="90" x14ac:dyDescent="0.2">
      <c r="A16716">
        <v>59661</v>
      </c>
      <c r="B16716" t="s">
        <v>19770</v>
      </c>
      <c r="C16716" s="15" t="s">
        <v>20959</v>
      </c>
      <c r="D16716" s="15" t="s">
        <v>42843</v>
      </c>
      <c r="E16716">
        <v>5352</v>
      </c>
      <c r="F16716">
        <v>6690</v>
      </c>
      <c r="H16716" t="s">
        <v>746</v>
      </c>
      <c r="K16716" s="16">
        <f t="shared" si="857"/>
        <v>5994.24</v>
      </c>
      <c r="L16716" s="16">
        <f t="shared" si="858"/>
        <v>6309.726315789474</v>
      </c>
      <c r="M16716" s="16">
        <f t="shared" si="859"/>
        <v>7170.1435406698574</v>
      </c>
      <c r="N16716" t="e">
        <f>INDEX(XML!$A$2:$R$782,MATCH(C16716,XML!$D$2:$D$737,0),2)</f>
        <v>#N/A</v>
      </c>
    </row>
    <row r="16717" spans="1:14" ht="45" x14ac:dyDescent="0.2">
      <c r="A16717">
        <v>60632</v>
      </c>
      <c r="B16717" t="s">
        <v>17712</v>
      </c>
      <c r="C16717" s="15" t="s">
        <v>17713</v>
      </c>
      <c r="D16717" s="15" t="s">
        <v>42844</v>
      </c>
      <c r="E16717">
        <v>8792</v>
      </c>
      <c r="F16717">
        <v>10990</v>
      </c>
      <c r="K16717" s="16">
        <f t="shared" si="857"/>
        <v>9847.0400000000009</v>
      </c>
      <c r="L16717" s="16">
        <f t="shared" si="858"/>
        <v>10365.305263157896</v>
      </c>
      <c r="M16717" s="16">
        <f t="shared" si="859"/>
        <v>11778.755980861244</v>
      </c>
      <c r="N16717" t="e">
        <f>INDEX(XML!$A$2:$R$782,MATCH(C16717,XML!$D$2:$D$737,0),2)</f>
        <v>#N/A</v>
      </c>
    </row>
    <row r="16718" spans="1:14" ht="45" x14ac:dyDescent="0.2">
      <c r="A16718">
        <v>60633</v>
      </c>
      <c r="B16718" t="s">
        <v>17710</v>
      </c>
      <c r="C16718" s="15" t="s">
        <v>17711</v>
      </c>
      <c r="D16718" s="15" t="s">
        <v>42845</v>
      </c>
      <c r="E16718">
        <v>8792</v>
      </c>
      <c r="F16718">
        <v>10990</v>
      </c>
      <c r="K16718" s="16">
        <f t="shared" si="857"/>
        <v>9847.0400000000009</v>
      </c>
      <c r="L16718" s="16">
        <f t="shared" si="858"/>
        <v>10365.305263157896</v>
      </c>
      <c r="M16718" s="16">
        <f t="shared" si="859"/>
        <v>11778.755980861244</v>
      </c>
      <c r="N16718" t="e">
        <f>INDEX(XML!$A$2:$R$782,MATCH(C16718,XML!$D$2:$D$737,0),2)</f>
        <v>#N/A</v>
      </c>
    </row>
    <row r="16719" spans="1:14" ht="45" x14ac:dyDescent="0.2">
      <c r="A16719">
        <v>60629</v>
      </c>
      <c r="B16719" t="s">
        <v>17717</v>
      </c>
      <c r="C16719" s="15" t="s">
        <v>17718</v>
      </c>
      <c r="D16719" s="15" t="s">
        <v>42846</v>
      </c>
      <c r="E16719">
        <v>8792</v>
      </c>
      <c r="F16719">
        <v>10990</v>
      </c>
      <c r="K16719" s="16">
        <f t="shared" si="857"/>
        <v>9847.0400000000009</v>
      </c>
      <c r="L16719" s="16">
        <f t="shared" si="858"/>
        <v>10365.305263157896</v>
      </c>
      <c r="M16719" s="16">
        <f t="shared" si="859"/>
        <v>11778.755980861244</v>
      </c>
      <c r="N16719" t="e">
        <f>INDEX(XML!$A$2:$R$782,MATCH(C16719,XML!$D$2:$D$737,0),2)</f>
        <v>#N/A</v>
      </c>
    </row>
    <row r="16720" spans="1:14" ht="45" x14ac:dyDescent="0.2">
      <c r="A16720">
        <v>60630</v>
      </c>
      <c r="B16720" t="s">
        <v>17715</v>
      </c>
      <c r="C16720" s="15" t="s">
        <v>17716</v>
      </c>
      <c r="D16720" s="15" t="s">
        <v>42847</v>
      </c>
      <c r="E16720">
        <v>8792</v>
      </c>
      <c r="F16720">
        <v>10990</v>
      </c>
      <c r="H16720">
        <v>18</v>
      </c>
      <c r="K16720" s="16">
        <f t="shared" si="857"/>
        <v>9847.0400000000009</v>
      </c>
      <c r="L16720" s="16">
        <f t="shared" si="858"/>
        <v>10365.305263157896</v>
      </c>
      <c r="M16720" s="16">
        <f t="shared" si="859"/>
        <v>11778.755980861244</v>
      </c>
      <c r="N16720" t="e">
        <f>INDEX(XML!$A$2:$R$782,MATCH(C16720,XML!$D$2:$D$737,0),2)</f>
        <v>#N/A</v>
      </c>
    </row>
    <row r="16721" spans="1:14" ht="45" x14ac:dyDescent="0.2">
      <c r="A16721">
        <v>60631</v>
      </c>
      <c r="B16721" t="s">
        <v>46442</v>
      </c>
      <c r="C16721" s="15" t="s">
        <v>17714</v>
      </c>
      <c r="D16721" s="15" t="s">
        <v>42848</v>
      </c>
      <c r="E16721">
        <v>8792</v>
      </c>
      <c r="F16721">
        <v>10990</v>
      </c>
      <c r="K16721" s="16">
        <f t="shared" si="857"/>
        <v>9847.0400000000009</v>
      </c>
      <c r="L16721" s="16">
        <f t="shared" si="858"/>
        <v>10365.305263157896</v>
      </c>
      <c r="M16721" s="16">
        <f t="shared" si="859"/>
        <v>11778.755980861244</v>
      </c>
      <c r="N16721" t="e">
        <f>INDEX(XML!$A$2:$R$782,MATCH(C16721,XML!$D$2:$D$737,0),2)</f>
        <v>#N/A</v>
      </c>
    </row>
    <row r="16722" spans="1:14" ht="45" x14ac:dyDescent="0.2">
      <c r="A16722">
        <v>60634</v>
      </c>
      <c r="B16722" t="s">
        <v>17708</v>
      </c>
      <c r="C16722" s="15" t="s">
        <v>17709</v>
      </c>
      <c r="D16722" s="15" t="s">
        <v>42849</v>
      </c>
      <c r="E16722">
        <v>8792</v>
      </c>
      <c r="F16722">
        <v>10990</v>
      </c>
      <c r="K16722" s="16">
        <f t="shared" si="857"/>
        <v>9847.0400000000009</v>
      </c>
      <c r="L16722" s="16">
        <f t="shared" si="858"/>
        <v>10365.305263157896</v>
      </c>
      <c r="M16722" s="16">
        <f t="shared" si="859"/>
        <v>11778.755980861244</v>
      </c>
      <c r="N16722" t="e">
        <f>INDEX(XML!$A$2:$R$782,MATCH(C16722,XML!$D$2:$D$737,0),2)</f>
        <v>#N/A</v>
      </c>
    </row>
    <row r="16723" spans="1:14" ht="56.25" x14ac:dyDescent="0.2">
      <c r="A16723">
        <v>64641</v>
      </c>
      <c r="B16723" t="s">
        <v>23258</v>
      </c>
      <c r="C16723" s="15" t="s">
        <v>23259</v>
      </c>
      <c r="D16723" s="15" t="s">
        <v>43601</v>
      </c>
      <c r="E16723">
        <v>11133</v>
      </c>
      <c r="F16723">
        <v>14490</v>
      </c>
      <c r="H16723">
        <v>28</v>
      </c>
      <c r="K16723" s="16">
        <f t="shared" si="857"/>
        <v>12468.96</v>
      </c>
      <c r="L16723" s="16">
        <f t="shared" si="858"/>
        <v>13125.221052631579</v>
      </c>
      <c r="M16723" s="16">
        <f t="shared" si="859"/>
        <v>14915.023923444976</v>
      </c>
      <c r="N16723" t="e">
        <f>INDEX(XML!$A$2:$R$782,MATCH(C16723,XML!$D$2:$D$737,0),2)</f>
        <v>#N/A</v>
      </c>
    </row>
    <row r="16724" spans="1:14" ht="56.25" x14ac:dyDescent="0.2">
      <c r="A16724">
        <v>64642</v>
      </c>
      <c r="B16724" t="s">
        <v>23999</v>
      </c>
      <c r="C16724" s="15" t="s">
        <v>23998</v>
      </c>
      <c r="D16724" s="15" t="s">
        <v>42850</v>
      </c>
      <c r="E16724">
        <v>6145</v>
      </c>
      <c r="F16724">
        <v>7990</v>
      </c>
      <c r="H16724">
        <v>49</v>
      </c>
      <c r="K16724" s="16">
        <f t="shared" si="857"/>
        <v>6882.4</v>
      </c>
      <c r="L16724" s="16">
        <f t="shared" si="858"/>
        <v>7244.6315789473683</v>
      </c>
      <c r="M16724" s="16">
        <f t="shared" si="859"/>
        <v>8232.5358851674646</v>
      </c>
      <c r="N16724" t="e">
        <f>INDEX(XML!$A$2:$R$782,MATCH(C16724,XML!$D$2:$D$737,0),2)</f>
        <v>#N/A</v>
      </c>
    </row>
    <row r="16725" spans="1:14" ht="56.25" x14ac:dyDescent="0.2">
      <c r="A16725">
        <v>64643</v>
      </c>
      <c r="B16725" t="s">
        <v>23997</v>
      </c>
      <c r="C16725" s="15" t="s">
        <v>24000</v>
      </c>
      <c r="D16725" s="15" t="s">
        <v>43602</v>
      </c>
      <c r="E16725">
        <v>6145</v>
      </c>
      <c r="F16725">
        <v>7990</v>
      </c>
      <c r="H16725" t="s">
        <v>746</v>
      </c>
      <c r="K16725" s="16">
        <f t="shared" si="857"/>
        <v>6882.4</v>
      </c>
      <c r="L16725" s="16">
        <f t="shared" si="858"/>
        <v>7244.6315789473683</v>
      </c>
      <c r="M16725" s="16">
        <f t="shared" si="859"/>
        <v>8232.5358851674646</v>
      </c>
      <c r="N16725" t="e">
        <f>INDEX(XML!$A$2:$R$782,MATCH(C16725,XML!$D$2:$D$737,0),2)</f>
        <v>#N/A</v>
      </c>
    </row>
    <row r="16726" spans="1:14" ht="56.25" x14ac:dyDescent="0.2">
      <c r="A16726">
        <v>64644</v>
      </c>
      <c r="B16726" t="s">
        <v>24001</v>
      </c>
      <c r="C16726" s="15" t="s">
        <v>24002</v>
      </c>
      <c r="D16726" s="15" t="s">
        <v>43603</v>
      </c>
      <c r="E16726">
        <v>6145</v>
      </c>
      <c r="F16726">
        <v>7990</v>
      </c>
      <c r="H16726">
        <v>50</v>
      </c>
      <c r="K16726" s="16">
        <f t="shared" si="857"/>
        <v>6882.4</v>
      </c>
      <c r="L16726" s="16">
        <f t="shared" si="858"/>
        <v>7244.6315789473683</v>
      </c>
      <c r="M16726" s="16">
        <f t="shared" si="859"/>
        <v>8232.5358851674646</v>
      </c>
      <c r="N16726" t="e">
        <f>INDEX(XML!$A$2:$R$782,MATCH(C16726,XML!$D$2:$D$737,0),2)</f>
        <v>#N/A</v>
      </c>
    </row>
    <row r="16727" spans="1:14" ht="78.75" x14ac:dyDescent="0.2">
      <c r="A16727">
        <v>59669</v>
      </c>
      <c r="B16727" t="s">
        <v>17720</v>
      </c>
      <c r="C16727" s="15" t="s">
        <v>20960</v>
      </c>
      <c r="D16727" s="15" t="s">
        <v>48442</v>
      </c>
      <c r="E16727">
        <v>23992</v>
      </c>
      <c r="F16727">
        <v>29990</v>
      </c>
      <c r="H16727">
        <v>13</v>
      </c>
      <c r="K16727" s="16">
        <f t="shared" si="857"/>
        <v>26871.040000000001</v>
      </c>
      <c r="L16727" s="16">
        <f t="shared" si="858"/>
        <v>28285.305263157894</v>
      </c>
      <c r="M16727" s="16">
        <f t="shared" si="859"/>
        <v>32142.392344497606</v>
      </c>
      <c r="N16727" t="e">
        <f>INDEX(XML!$A$2:$R$782,MATCH(C16727,XML!$D$2:$D$737,0),2)</f>
        <v>#N/A</v>
      </c>
    </row>
    <row r="16728" spans="1:14" ht="67.5" x14ac:dyDescent="0.2">
      <c r="A16728">
        <v>59667</v>
      </c>
      <c r="B16728" t="s">
        <v>17722</v>
      </c>
      <c r="C16728" s="15" t="s">
        <v>20961</v>
      </c>
      <c r="D16728" s="15" t="s">
        <v>42851</v>
      </c>
      <c r="E16728">
        <v>16792</v>
      </c>
      <c r="F16728">
        <v>20990</v>
      </c>
      <c r="H16728">
        <v>24</v>
      </c>
      <c r="K16728" s="16">
        <f t="shared" si="857"/>
        <v>18807.04</v>
      </c>
      <c r="L16728" s="16">
        <f t="shared" si="858"/>
        <v>19796.884210526317</v>
      </c>
      <c r="M16728" s="16">
        <f t="shared" si="859"/>
        <v>22496.459330143542</v>
      </c>
      <c r="N16728" t="e">
        <f>INDEX(XML!$A$2:$R$782,MATCH(C16728,XML!$D$2:$D$737,0),2)</f>
        <v>#N/A</v>
      </c>
    </row>
    <row r="16729" spans="1:14" ht="78.75" x14ac:dyDescent="0.2">
      <c r="A16729">
        <v>59668</v>
      </c>
      <c r="B16729" t="s">
        <v>17721</v>
      </c>
      <c r="C16729" s="15" t="s">
        <v>20962</v>
      </c>
      <c r="D16729" s="15" t="s">
        <v>42852</v>
      </c>
      <c r="E16729">
        <v>16792</v>
      </c>
      <c r="F16729">
        <v>20990</v>
      </c>
      <c r="H16729">
        <v>25</v>
      </c>
      <c r="K16729" s="16">
        <f t="shared" si="857"/>
        <v>18807.04</v>
      </c>
      <c r="L16729" s="16">
        <f t="shared" si="858"/>
        <v>19796.884210526317</v>
      </c>
      <c r="M16729" s="16">
        <f t="shared" si="859"/>
        <v>22496.459330143542</v>
      </c>
      <c r="N16729" t="e">
        <f>INDEX(XML!$A$2:$R$782,MATCH(C16729,XML!$D$2:$D$737,0),2)</f>
        <v>#N/A</v>
      </c>
    </row>
    <row r="16730" spans="1:14" ht="67.5" x14ac:dyDescent="0.2">
      <c r="A16730">
        <v>59670</v>
      </c>
      <c r="B16730" t="s">
        <v>17719</v>
      </c>
      <c r="C16730" s="15" t="s">
        <v>20963</v>
      </c>
      <c r="D16730" s="15" t="s">
        <v>42853</v>
      </c>
      <c r="E16730">
        <v>16792</v>
      </c>
      <c r="F16730">
        <v>20990</v>
      </c>
      <c r="H16730">
        <v>26</v>
      </c>
      <c r="K16730" s="16">
        <f t="shared" si="857"/>
        <v>18807.04</v>
      </c>
      <c r="L16730" s="16">
        <f t="shared" si="858"/>
        <v>19796.884210526317</v>
      </c>
      <c r="M16730" s="16">
        <f t="shared" si="859"/>
        <v>22496.459330143542</v>
      </c>
      <c r="N16730" t="e">
        <f>INDEX(XML!$A$2:$R$782,MATCH(C16730,XML!$D$2:$D$737,0),2)</f>
        <v>#N/A</v>
      </c>
    </row>
    <row r="16731" spans="1:14" ht="67.5" x14ac:dyDescent="0.2">
      <c r="A16731">
        <v>59671</v>
      </c>
      <c r="B16731" t="s">
        <v>19544</v>
      </c>
      <c r="C16731" s="15" t="s">
        <v>20964</v>
      </c>
      <c r="D16731" s="15" t="s">
        <v>28401</v>
      </c>
      <c r="E16731">
        <v>6152</v>
      </c>
      <c r="F16731">
        <v>7690</v>
      </c>
      <c r="H16731" t="s">
        <v>746</v>
      </c>
      <c r="K16731" s="16">
        <f t="shared" si="857"/>
        <v>6890.24</v>
      </c>
      <c r="L16731" s="16">
        <f t="shared" si="858"/>
        <v>7252.8842105263157</v>
      </c>
      <c r="M16731" s="16">
        <f t="shared" si="859"/>
        <v>8241.9138755980857</v>
      </c>
      <c r="N16731" t="e">
        <f>INDEX(XML!$A$2:$R$782,MATCH(C16731,XML!$D$2:$D$737,0),2)</f>
        <v>#N/A</v>
      </c>
    </row>
    <row r="16732" spans="1:14" ht="67.5" x14ac:dyDescent="0.2">
      <c r="A16732">
        <v>59662</v>
      </c>
      <c r="B16732" t="s">
        <v>40526</v>
      </c>
      <c r="C16732" s="15" t="s">
        <v>20965</v>
      </c>
      <c r="D16732" s="15" t="s">
        <v>40527</v>
      </c>
      <c r="E16732">
        <v>5432</v>
      </c>
      <c r="F16732">
        <v>6790</v>
      </c>
      <c r="H16732" t="s">
        <v>746</v>
      </c>
      <c r="K16732" s="16">
        <f t="shared" si="857"/>
        <v>6083.84</v>
      </c>
      <c r="L16732" s="16">
        <f t="shared" si="858"/>
        <v>6404.0421052631582</v>
      </c>
      <c r="M16732" s="16">
        <f t="shared" si="859"/>
        <v>7277.3205741626798</v>
      </c>
      <c r="N16732" t="e">
        <f>INDEX(XML!$A$2:$R$782,MATCH(C16732,XML!$D$2:$D$737,0),2)</f>
        <v>#N/A</v>
      </c>
    </row>
    <row r="16733" spans="1:14" ht="67.5" x14ac:dyDescent="0.2">
      <c r="A16733">
        <v>59663</v>
      </c>
      <c r="B16733" t="s">
        <v>40528</v>
      </c>
      <c r="C16733" s="15" t="s">
        <v>20966</v>
      </c>
      <c r="D16733" s="15" t="s">
        <v>40529</v>
      </c>
      <c r="E16733">
        <v>5432</v>
      </c>
      <c r="F16733">
        <v>6790</v>
      </c>
      <c r="H16733" t="s">
        <v>746</v>
      </c>
      <c r="K16733" s="16">
        <f t="shared" si="857"/>
        <v>6083.84</v>
      </c>
      <c r="L16733" s="16">
        <f t="shared" si="858"/>
        <v>6404.0421052631582</v>
      </c>
      <c r="M16733" s="16">
        <f t="shared" si="859"/>
        <v>7277.3205741626798</v>
      </c>
      <c r="N16733" t="e">
        <f>INDEX(XML!$A$2:$R$782,MATCH(C16733,XML!$D$2:$D$737,0),2)</f>
        <v>#N/A</v>
      </c>
    </row>
    <row r="16734" spans="1:14" ht="67.5" x14ac:dyDescent="0.2">
      <c r="A16734">
        <v>59665</v>
      </c>
      <c r="B16734" t="s">
        <v>41177</v>
      </c>
      <c r="C16734" s="15" t="s">
        <v>20967</v>
      </c>
      <c r="D16734" s="15" t="s">
        <v>41178</v>
      </c>
      <c r="E16734">
        <v>5432</v>
      </c>
      <c r="F16734">
        <v>6790</v>
      </c>
      <c r="H16734" t="s">
        <v>746</v>
      </c>
      <c r="K16734" s="16">
        <f t="shared" si="857"/>
        <v>6083.84</v>
      </c>
      <c r="L16734" s="16">
        <f t="shared" si="858"/>
        <v>6404.0421052631582</v>
      </c>
      <c r="M16734" s="16">
        <f t="shared" si="859"/>
        <v>7277.3205741626798</v>
      </c>
      <c r="N16734" t="e">
        <f>INDEX(XML!$A$2:$R$782,MATCH(C16734,XML!$D$2:$D$737,0),2)</f>
        <v>#N/A</v>
      </c>
    </row>
    <row r="16735" spans="1:14" ht="45" x14ac:dyDescent="0.2">
      <c r="A16735">
        <v>59653</v>
      </c>
      <c r="B16735" t="s">
        <v>16882</v>
      </c>
      <c r="C16735" s="15" t="s">
        <v>22077</v>
      </c>
      <c r="D16735" s="15" t="s">
        <v>42854</v>
      </c>
      <c r="E16735">
        <v>41000</v>
      </c>
      <c r="F16735">
        <v>54000</v>
      </c>
      <c r="H16735">
        <v>2</v>
      </c>
      <c r="K16735" s="16">
        <f t="shared" si="857"/>
        <v>45920</v>
      </c>
      <c r="L16735" s="16">
        <f t="shared" si="858"/>
        <v>48336.84210526316</v>
      </c>
      <c r="M16735" s="16">
        <f t="shared" si="859"/>
        <v>54928.229665071776</v>
      </c>
      <c r="N16735" t="e">
        <f>INDEX(XML!$A$2:$R$782,MATCH(C16735,XML!$D$2:$D$737,0),2)</f>
        <v>#N/A</v>
      </c>
    </row>
    <row r="16736" spans="1:14" ht="45" x14ac:dyDescent="0.2">
      <c r="A16736">
        <v>59654</v>
      </c>
      <c r="B16736" t="s">
        <v>16883</v>
      </c>
      <c r="C16736" s="15" t="s">
        <v>22078</v>
      </c>
      <c r="D16736" s="15" t="s">
        <v>42855</v>
      </c>
      <c r="E16736">
        <v>39000</v>
      </c>
      <c r="F16736">
        <v>51000</v>
      </c>
      <c r="H16736">
        <v>17</v>
      </c>
      <c r="K16736" s="16">
        <f t="shared" si="857"/>
        <v>43680</v>
      </c>
      <c r="L16736" s="16">
        <f t="shared" si="858"/>
        <v>45978.947368421053</v>
      </c>
      <c r="M16736" s="16">
        <f t="shared" si="859"/>
        <v>52248.803827751195</v>
      </c>
      <c r="N16736" t="e">
        <f>INDEX(XML!$A$2:$R$782,MATCH(C16736,XML!$D$2:$D$737,0),2)</f>
        <v>#N/A</v>
      </c>
    </row>
    <row r="16737" spans="1:14" ht="56.25" x14ac:dyDescent="0.2">
      <c r="A16737">
        <v>59655</v>
      </c>
      <c r="B16737" t="s">
        <v>16884</v>
      </c>
      <c r="C16737" s="15" t="s">
        <v>22079</v>
      </c>
      <c r="D16737" s="15" t="s">
        <v>42856</v>
      </c>
      <c r="E16737">
        <v>39000</v>
      </c>
      <c r="F16737">
        <v>51000</v>
      </c>
      <c r="H16737">
        <v>15</v>
      </c>
      <c r="K16737" s="16">
        <f t="shared" si="857"/>
        <v>43680</v>
      </c>
      <c r="L16737" s="16">
        <f t="shared" si="858"/>
        <v>45978.947368421053</v>
      </c>
      <c r="M16737" s="16">
        <f t="shared" si="859"/>
        <v>52248.803827751195</v>
      </c>
      <c r="N16737" t="e">
        <f>INDEX(XML!$A$2:$R$782,MATCH(C16737,XML!$D$2:$D$737,0),2)</f>
        <v>#N/A</v>
      </c>
    </row>
    <row r="16738" spans="1:14" ht="56.25" x14ac:dyDescent="0.2">
      <c r="A16738">
        <v>59656</v>
      </c>
      <c r="B16738" t="s">
        <v>16885</v>
      </c>
      <c r="C16738" s="15" t="s">
        <v>22080</v>
      </c>
      <c r="D16738" s="15" t="s">
        <v>42857</v>
      </c>
      <c r="E16738">
        <v>39000</v>
      </c>
      <c r="F16738">
        <v>51000</v>
      </c>
      <c r="H16738">
        <v>22</v>
      </c>
      <c r="K16738" s="16">
        <f t="shared" si="857"/>
        <v>43680</v>
      </c>
      <c r="L16738" s="16">
        <f t="shared" si="858"/>
        <v>45978.947368421053</v>
      </c>
      <c r="M16738" s="16">
        <f t="shared" si="859"/>
        <v>52248.803827751195</v>
      </c>
      <c r="N16738" t="e">
        <f>INDEX(XML!$A$2:$R$782,MATCH(C16738,XML!$D$2:$D$737,0),2)</f>
        <v>#N/A</v>
      </c>
    </row>
    <row r="16739" spans="1:14" ht="67.5" x14ac:dyDescent="0.2">
      <c r="A16739">
        <v>60418</v>
      </c>
      <c r="B16739" t="s">
        <v>22088</v>
      </c>
      <c r="C16739" s="15" t="s">
        <v>22089</v>
      </c>
      <c r="D16739" s="15" t="s">
        <v>22090</v>
      </c>
      <c r="E16739">
        <v>35000</v>
      </c>
      <c r="F16739">
        <v>45000</v>
      </c>
      <c r="H16739">
        <v>3</v>
      </c>
      <c r="K16739" s="16">
        <f t="shared" si="857"/>
        <v>39200</v>
      </c>
      <c r="L16739" s="16">
        <f t="shared" si="858"/>
        <v>41263.15789473684</v>
      </c>
      <c r="M16739" s="16">
        <f t="shared" si="859"/>
        <v>46889.952153110047</v>
      </c>
      <c r="N16739" t="e">
        <f>INDEX(XML!$A$2:$R$782,MATCH(C16739,XML!$D$2:$D$737,0),2)</f>
        <v>#N/A</v>
      </c>
    </row>
    <row r="16740" spans="1:14" ht="67.5" x14ac:dyDescent="0.2">
      <c r="A16740">
        <v>60417</v>
      </c>
      <c r="B16740" t="s">
        <v>17001</v>
      </c>
      <c r="C16740" s="15" t="s">
        <v>17152</v>
      </c>
      <c r="D16740" s="15" t="s">
        <v>17153</v>
      </c>
      <c r="E16740">
        <v>50000</v>
      </c>
      <c r="F16740">
        <v>63000</v>
      </c>
      <c r="H16740">
        <v>3</v>
      </c>
      <c r="K16740" s="16">
        <f t="shared" si="857"/>
        <v>53500</v>
      </c>
      <c r="L16740" s="16">
        <f t="shared" si="858"/>
        <v>56315.789473684214</v>
      </c>
      <c r="M16740" s="16">
        <f t="shared" si="859"/>
        <v>63995.215311004788</v>
      </c>
      <c r="N16740" t="e">
        <f>INDEX(XML!$A$2:$R$782,MATCH(C16740,XML!$D$2:$D$737,0),2)</f>
        <v>#N/A</v>
      </c>
    </row>
    <row r="16741" spans="1:14" ht="67.5" x14ac:dyDescent="0.2">
      <c r="A16741">
        <v>60416</v>
      </c>
      <c r="B16741" t="s">
        <v>17000</v>
      </c>
      <c r="C16741" s="15" t="s">
        <v>17154</v>
      </c>
      <c r="D16741" s="15" t="s">
        <v>17155</v>
      </c>
      <c r="E16741">
        <v>40000</v>
      </c>
      <c r="F16741">
        <v>52000</v>
      </c>
      <c r="H16741">
        <v>19</v>
      </c>
      <c r="K16741" s="16">
        <f t="shared" si="857"/>
        <v>44800</v>
      </c>
      <c r="L16741" s="16">
        <f t="shared" si="858"/>
        <v>47157.894736842107</v>
      </c>
      <c r="M16741" s="16">
        <f t="shared" si="859"/>
        <v>53588.516746411478</v>
      </c>
      <c r="N16741" t="e">
        <f>INDEX(XML!$A$2:$R$782,MATCH(C16741,XML!$D$2:$D$737,0),2)</f>
        <v>#N/A</v>
      </c>
    </row>
    <row r="16742" spans="1:14" ht="67.5" x14ac:dyDescent="0.2">
      <c r="A16742">
        <v>64881</v>
      </c>
      <c r="B16742" t="s">
        <v>22334</v>
      </c>
      <c r="C16742" s="15" t="s">
        <v>22335</v>
      </c>
      <c r="D16742" s="15" t="s">
        <v>22336</v>
      </c>
      <c r="E16742">
        <v>39000</v>
      </c>
      <c r="F16742">
        <v>49000</v>
      </c>
      <c r="H16742">
        <v>3</v>
      </c>
      <c r="K16742" s="16">
        <f t="shared" si="857"/>
        <v>43680</v>
      </c>
      <c r="L16742" s="16">
        <f t="shared" si="858"/>
        <v>45978.947368421053</v>
      </c>
      <c r="M16742" s="16">
        <f t="shared" si="859"/>
        <v>52248.803827751195</v>
      </c>
      <c r="N16742" t="e">
        <f>INDEX(XML!$A$2:$R$782,MATCH(C16742,XML!$D$2:$D$737,0),2)</f>
        <v>#N/A</v>
      </c>
    </row>
    <row r="16743" spans="1:14" ht="90" x14ac:dyDescent="0.2">
      <c r="A16743">
        <v>61177</v>
      </c>
      <c r="B16743" t="s">
        <v>19545</v>
      </c>
      <c r="C16743" s="15" t="s">
        <v>19546</v>
      </c>
      <c r="D16743" s="15" t="s">
        <v>42858</v>
      </c>
      <c r="E16743">
        <v>6000</v>
      </c>
      <c r="F16743">
        <v>7000</v>
      </c>
      <c r="K16743" s="16">
        <f t="shared" si="857"/>
        <v>6720</v>
      </c>
      <c r="L16743" s="16">
        <f t="shared" si="858"/>
        <v>7073.6842105263158</v>
      </c>
      <c r="M16743" s="16">
        <f t="shared" si="859"/>
        <v>8038.2775119617227</v>
      </c>
      <c r="N16743" t="e">
        <f>INDEX(XML!$A$2:$R$782,MATCH(C16743,XML!$D$2:$D$737,0),2)</f>
        <v>#N/A</v>
      </c>
    </row>
    <row r="16744" spans="1:14" ht="15.75" x14ac:dyDescent="0.25">
      <c r="A16744" s="184" t="s">
        <v>40320</v>
      </c>
      <c r="B16744" s="184"/>
      <c r="C16744" s="185"/>
      <c r="D16744" s="185"/>
      <c r="E16744" s="184"/>
      <c r="F16744" s="184"/>
      <c r="G16744" s="184"/>
      <c r="H16744" s="184"/>
      <c r="I16744" s="184"/>
      <c r="J16744" s="184"/>
      <c r="K16744" s="16">
        <f t="shared" si="857"/>
        <v>0</v>
      </c>
      <c r="L16744" s="16">
        <f t="shared" si="858"/>
        <v>0</v>
      </c>
      <c r="M16744" s="16">
        <f t="shared" si="859"/>
        <v>0</v>
      </c>
      <c r="N16744" t="e">
        <f>INDEX(XML!$A$2:$R$782,MATCH(C16744,XML!$D$2:$D$737,0),2)</f>
        <v>#N/A</v>
      </c>
    </row>
    <row r="16745" spans="1:14" ht="78.75" x14ac:dyDescent="0.2">
      <c r="A16745">
        <v>79733</v>
      </c>
      <c r="B16745" t="s">
        <v>40321</v>
      </c>
      <c r="C16745" s="15" t="s">
        <v>40322</v>
      </c>
      <c r="D16745" s="15" t="s">
        <v>40323</v>
      </c>
      <c r="E16745">
        <v>30766</v>
      </c>
      <c r="F16745">
        <v>34290</v>
      </c>
      <c r="H16745" t="s">
        <v>746</v>
      </c>
      <c r="I16745">
        <v>1</v>
      </c>
      <c r="K16745" s="16">
        <f t="shared" si="857"/>
        <v>34457.919999999998</v>
      </c>
      <c r="L16745" s="16">
        <f t="shared" si="858"/>
        <v>36271.494736842105</v>
      </c>
      <c r="M16745" s="16">
        <f t="shared" si="859"/>
        <v>41217.60765550239</v>
      </c>
      <c r="N16745" t="e">
        <f>INDEX(XML!$A$2:$R$782,MATCH(C16745,XML!$D$2:$D$737,0),2)</f>
        <v>#N/A</v>
      </c>
    </row>
    <row r="16746" spans="1:14" ht="78.75" x14ac:dyDescent="0.2">
      <c r="A16746">
        <v>79734</v>
      </c>
      <c r="B16746" t="s">
        <v>40324</v>
      </c>
      <c r="C16746" s="15" t="s">
        <v>40325</v>
      </c>
      <c r="D16746" s="15" t="s">
        <v>40326</v>
      </c>
      <c r="E16746">
        <v>27186</v>
      </c>
      <c r="F16746">
        <v>30590</v>
      </c>
      <c r="H16746" t="s">
        <v>746</v>
      </c>
      <c r="K16746" s="16">
        <f t="shared" si="857"/>
        <v>30448.32</v>
      </c>
      <c r="L16746" s="16">
        <f t="shared" si="858"/>
        <v>32050.863157894735</v>
      </c>
      <c r="M16746" s="16">
        <f t="shared" si="859"/>
        <v>36421.435406698562</v>
      </c>
      <c r="N16746" t="e">
        <f>INDEX(XML!$A$2:$R$782,MATCH(C16746,XML!$D$2:$D$737,0),2)</f>
        <v>#N/A</v>
      </c>
    </row>
    <row r="16747" spans="1:14" ht="78.75" x14ac:dyDescent="0.2">
      <c r="A16747">
        <v>79735</v>
      </c>
      <c r="B16747" t="s">
        <v>40327</v>
      </c>
      <c r="C16747" s="15" t="s">
        <v>40328</v>
      </c>
      <c r="D16747" s="15" t="s">
        <v>40329</v>
      </c>
      <c r="E16747">
        <v>74083</v>
      </c>
      <c r="F16747">
        <v>82490</v>
      </c>
      <c r="H16747">
        <v>50</v>
      </c>
      <c r="K16747" s="16">
        <f t="shared" si="857"/>
        <v>79268.81</v>
      </c>
      <c r="L16747" s="16">
        <f t="shared" si="858"/>
        <v>83440.85263157895</v>
      </c>
      <c r="M16747" s="16">
        <f t="shared" si="859"/>
        <v>94819.150717703349</v>
      </c>
      <c r="N16747" t="e">
        <f>INDEX(XML!$A$2:$R$782,MATCH(C16747,XML!$D$2:$D$737,0),2)</f>
        <v>#N/A</v>
      </c>
    </row>
    <row r="16748" spans="1:14" ht="67.5" x14ac:dyDescent="0.2">
      <c r="A16748">
        <v>79740</v>
      </c>
      <c r="B16748" t="s">
        <v>40332</v>
      </c>
      <c r="C16748" s="15" t="s">
        <v>40333</v>
      </c>
      <c r="D16748" s="15" t="s">
        <v>40334</v>
      </c>
      <c r="E16748">
        <v>25897</v>
      </c>
      <c r="F16748">
        <v>29590</v>
      </c>
      <c r="H16748" t="s">
        <v>746</v>
      </c>
      <c r="K16748" s="16">
        <f t="shared" si="857"/>
        <v>29004.639999999999</v>
      </c>
      <c r="L16748" s="16">
        <f t="shared" si="858"/>
        <v>30531.200000000001</v>
      </c>
      <c r="M16748" s="16">
        <f t="shared" si="859"/>
        <v>34694.545454545456</v>
      </c>
      <c r="N16748" t="e">
        <f>INDEX(XML!$A$2:$R$782,MATCH(C16748,XML!$D$2:$D$737,0),2)</f>
        <v>#N/A</v>
      </c>
    </row>
    <row r="16749" spans="1:14" ht="67.5" x14ac:dyDescent="0.2">
      <c r="A16749">
        <v>79736</v>
      </c>
      <c r="B16749" t="s">
        <v>40330</v>
      </c>
      <c r="C16749" s="15" t="s">
        <v>40331</v>
      </c>
      <c r="D16749" s="15" t="s">
        <v>46443</v>
      </c>
      <c r="E16749">
        <v>45679</v>
      </c>
      <c r="F16749">
        <v>52190</v>
      </c>
      <c r="H16749">
        <v>29</v>
      </c>
      <c r="K16749" s="16">
        <f t="shared" si="857"/>
        <v>51160.479999999996</v>
      </c>
      <c r="L16749" s="16">
        <f t="shared" si="858"/>
        <v>53853.136842105261</v>
      </c>
      <c r="M16749" s="16">
        <f t="shared" si="859"/>
        <v>61196.746411483247</v>
      </c>
      <c r="N16749" t="e">
        <f>INDEX(XML!$A$2:$R$782,MATCH(C16749,XML!$D$2:$D$737,0),2)</f>
        <v>#N/A</v>
      </c>
    </row>
    <row r="16750" spans="1:14" ht="67.5" x14ac:dyDescent="0.2">
      <c r="A16750">
        <v>79744</v>
      </c>
      <c r="B16750" t="s">
        <v>40335</v>
      </c>
      <c r="C16750" s="15" t="s">
        <v>40336</v>
      </c>
      <c r="D16750" s="15" t="s">
        <v>40337</v>
      </c>
      <c r="E16750">
        <v>61754</v>
      </c>
      <c r="F16750">
        <v>70590</v>
      </c>
      <c r="H16750" t="s">
        <v>746</v>
      </c>
      <c r="K16750" s="16">
        <f t="shared" si="857"/>
        <v>66076.78</v>
      </c>
      <c r="L16750" s="16">
        <f t="shared" si="858"/>
        <v>69554.505263157902</v>
      </c>
      <c r="M16750" s="16">
        <f t="shared" si="859"/>
        <v>79039.210526315801</v>
      </c>
      <c r="N16750" t="e">
        <f>INDEX(XML!$A$2:$R$782,MATCH(C16750,XML!$D$2:$D$737,0),2)</f>
        <v>#N/A</v>
      </c>
    </row>
    <row r="16751" spans="1:14" ht="90" x14ac:dyDescent="0.2">
      <c r="A16751">
        <v>82273</v>
      </c>
      <c r="B16751" t="s">
        <v>43604</v>
      </c>
      <c r="C16751" s="15" t="s">
        <v>43605</v>
      </c>
      <c r="D16751" s="15" t="s">
        <v>46444</v>
      </c>
      <c r="E16751">
        <v>55853</v>
      </c>
      <c r="F16751">
        <v>63790</v>
      </c>
      <c r="H16751">
        <v>24</v>
      </c>
      <c r="K16751" s="16">
        <f t="shared" si="857"/>
        <v>59762.71</v>
      </c>
      <c r="L16751" s="16">
        <f t="shared" si="858"/>
        <v>62908.115789473683</v>
      </c>
      <c r="M16751" s="16">
        <f t="shared" si="859"/>
        <v>71486.495215311006</v>
      </c>
      <c r="N16751" t="e">
        <f>INDEX(XML!$A$2:$R$782,MATCH(C16751,XML!$D$2:$D$737,0),2)</f>
        <v>#N/A</v>
      </c>
    </row>
    <row r="16752" spans="1:14" ht="78.75" x14ac:dyDescent="0.2">
      <c r="A16752">
        <v>80822</v>
      </c>
      <c r="B16752" t="s">
        <v>40338</v>
      </c>
      <c r="C16752" s="15" t="s">
        <v>40339</v>
      </c>
      <c r="D16752" s="15" t="s">
        <v>46445</v>
      </c>
      <c r="E16752">
        <v>202662</v>
      </c>
      <c r="F16752">
        <v>223990</v>
      </c>
      <c r="K16752" s="16">
        <f t="shared" si="857"/>
        <v>216848.34</v>
      </c>
      <c r="L16752" s="16">
        <f t="shared" si="858"/>
        <v>228261.4105263158</v>
      </c>
      <c r="M16752" s="16">
        <f t="shared" si="859"/>
        <v>259387.96650717704</v>
      </c>
      <c r="N16752" t="e">
        <f>INDEX(XML!$A$2:$R$782,MATCH(C16752,XML!$D$2:$D$737,0),2)</f>
        <v>#N/A</v>
      </c>
    </row>
    <row r="16753" spans="1:14" ht="112.5" x14ac:dyDescent="0.2">
      <c r="A16753">
        <v>82269</v>
      </c>
      <c r="B16753" t="s">
        <v>43606</v>
      </c>
      <c r="C16753" s="15" t="s">
        <v>43607</v>
      </c>
      <c r="D16753" s="15" t="s">
        <v>46446</v>
      </c>
      <c r="E16753">
        <v>204427</v>
      </c>
      <c r="F16753">
        <v>233480</v>
      </c>
      <c r="H16753">
        <v>15</v>
      </c>
      <c r="K16753" s="16">
        <f t="shared" si="857"/>
        <v>218736.89</v>
      </c>
      <c r="L16753" s="16">
        <f t="shared" si="858"/>
        <v>230249.35789473684</v>
      </c>
      <c r="M16753" s="16">
        <f t="shared" si="859"/>
        <v>261646.99760765547</v>
      </c>
      <c r="N16753" t="e">
        <f>INDEX(XML!$A$2:$R$782,MATCH(C16753,XML!$D$2:$D$737,0),2)</f>
        <v>#N/A</v>
      </c>
    </row>
    <row r="16754" spans="1:14" ht="78.75" x14ac:dyDescent="0.2">
      <c r="A16754">
        <v>80823</v>
      </c>
      <c r="B16754" t="s">
        <v>40340</v>
      </c>
      <c r="C16754" s="15" t="s">
        <v>40341</v>
      </c>
      <c r="D16754" s="15" t="s">
        <v>46447</v>
      </c>
      <c r="E16754">
        <v>336734</v>
      </c>
      <c r="F16754">
        <v>371880</v>
      </c>
      <c r="K16754" s="16">
        <f t="shared" si="857"/>
        <v>360305.38</v>
      </c>
      <c r="L16754" s="16">
        <f t="shared" si="858"/>
        <v>379268.8210526316</v>
      </c>
      <c r="M16754" s="16">
        <f t="shared" si="859"/>
        <v>430987.29665071773</v>
      </c>
      <c r="N16754" t="e">
        <f>INDEX(XML!$A$2:$R$782,MATCH(C16754,XML!$D$2:$D$737,0),2)</f>
        <v>#N/A</v>
      </c>
    </row>
    <row r="16755" spans="1:14" ht="78.75" x14ac:dyDescent="0.2">
      <c r="A16755">
        <v>82339</v>
      </c>
      <c r="B16755" t="s">
        <v>43608</v>
      </c>
      <c r="C16755" s="15" t="s">
        <v>43609</v>
      </c>
      <c r="D16755" s="15" t="s">
        <v>43610</v>
      </c>
      <c r="E16755">
        <v>393106</v>
      </c>
      <c r="F16755">
        <v>434130</v>
      </c>
      <c r="K16755" s="16">
        <f t="shared" si="857"/>
        <v>420623.42</v>
      </c>
      <c r="L16755" s="16">
        <f t="shared" si="858"/>
        <v>442761.49473684211</v>
      </c>
      <c r="M16755" s="16">
        <f t="shared" si="859"/>
        <v>503138.06220095698</v>
      </c>
      <c r="N16755" t="e">
        <f>INDEX(XML!$A$2:$R$782,MATCH(C16755,XML!$D$2:$D$737,0),2)</f>
        <v>#N/A</v>
      </c>
    </row>
    <row r="16756" spans="1:14" ht="78.75" x14ac:dyDescent="0.2">
      <c r="A16756">
        <v>80903</v>
      </c>
      <c r="B16756" t="s">
        <v>40342</v>
      </c>
      <c r="C16756" s="15" t="s">
        <v>40343</v>
      </c>
      <c r="D16756" s="15" t="s">
        <v>46448</v>
      </c>
      <c r="E16756">
        <v>122105</v>
      </c>
      <c r="F16756">
        <v>139390</v>
      </c>
      <c r="H16756">
        <v>24</v>
      </c>
      <c r="K16756" s="16">
        <f t="shared" si="857"/>
        <v>130652.35</v>
      </c>
      <c r="L16756" s="16">
        <f t="shared" si="858"/>
        <v>137528.78947368421</v>
      </c>
      <c r="M16756" s="16">
        <f t="shared" si="859"/>
        <v>156282.71531100478</v>
      </c>
      <c r="N16756" t="e">
        <f>INDEX(XML!$A$2:$R$782,MATCH(C16756,XML!$D$2:$D$737,0),2)</f>
        <v>#N/A</v>
      </c>
    </row>
    <row r="16757" spans="1:14" ht="135" x14ac:dyDescent="0.2">
      <c r="A16757">
        <v>80904</v>
      </c>
      <c r="B16757" t="s">
        <v>40344</v>
      </c>
      <c r="C16757" s="15" t="s">
        <v>40345</v>
      </c>
      <c r="D16757" s="15" t="s">
        <v>46449</v>
      </c>
      <c r="E16757">
        <v>422335</v>
      </c>
      <c r="F16757">
        <v>482690</v>
      </c>
      <c r="H16757">
        <v>5</v>
      </c>
      <c r="K16757" s="16">
        <f t="shared" si="857"/>
        <v>451898.45</v>
      </c>
      <c r="L16757" s="16">
        <f t="shared" si="858"/>
        <v>475682.57894736843</v>
      </c>
      <c r="M16757" s="16">
        <f t="shared" si="859"/>
        <v>540548.38516746415</v>
      </c>
      <c r="N16757" t="e">
        <f>INDEX(XML!$A$2:$R$782,MATCH(C16757,XML!$D$2:$D$737,0),2)</f>
        <v>#N/A</v>
      </c>
    </row>
    <row r="16758" spans="1:14" ht="112.5" x14ac:dyDescent="0.2">
      <c r="A16758">
        <v>80911</v>
      </c>
      <c r="B16758" t="s">
        <v>40346</v>
      </c>
      <c r="C16758" s="15" t="s">
        <v>40347</v>
      </c>
      <c r="D16758" s="15" t="s">
        <v>46450</v>
      </c>
      <c r="E16758">
        <v>1</v>
      </c>
      <c r="F16758">
        <v>1</v>
      </c>
      <c r="H16758">
        <v>5</v>
      </c>
      <c r="K16758" s="16">
        <f t="shared" si="857"/>
        <v>1.1200000000000001</v>
      </c>
      <c r="L16758" s="16">
        <f t="shared" si="858"/>
        <v>1.1789473684210527</v>
      </c>
      <c r="M16758" s="16">
        <f t="shared" si="859"/>
        <v>1.3397129186602872</v>
      </c>
      <c r="N16758" t="e">
        <f>INDEX(XML!$A$2:$R$782,MATCH(C16758,XML!$D$2:$D$737,0),2)</f>
        <v>#N/A</v>
      </c>
    </row>
    <row r="16759" spans="1:14" ht="15.75" x14ac:dyDescent="0.25">
      <c r="A16759" s="184" t="s">
        <v>42252</v>
      </c>
      <c r="B16759" s="184"/>
      <c r="C16759" s="185"/>
      <c r="D16759" s="185"/>
      <c r="E16759" s="184"/>
      <c r="F16759" s="184"/>
      <c r="G16759" s="184"/>
      <c r="H16759" s="184"/>
      <c r="I16759" s="184"/>
      <c r="J16759" s="184"/>
      <c r="K16759" s="16">
        <f t="shared" si="857"/>
        <v>0</v>
      </c>
      <c r="L16759" s="16">
        <f t="shared" si="858"/>
        <v>0</v>
      </c>
      <c r="M16759" s="16">
        <f t="shared" si="859"/>
        <v>0</v>
      </c>
      <c r="N16759" t="e">
        <f>INDEX(XML!$A$2:$R$782,MATCH(C16759,XML!$D$2:$D$737,0),2)</f>
        <v>#N/A</v>
      </c>
    </row>
    <row r="16760" spans="1:14" ht="90" x14ac:dyDescent="0.2">
      <c r="A16760">
        <v>80908</v>
      </c>
      <c r="B16760" t="s">
        <v>42253</v>
      </c>
      <c r="C16760" s="15" t="s">
        <v>42254</v>
      </c>
      <c r="D16760" s="15" t="s">
        <v>42255</v>
      </c>
      <c r="E16760">
        <v>27552</v>
      </c>
      <c r="F16760">
        <v>30190</v>
      </c>
      <c r="K16760" s="16">
        <f t="shared" si="857"/>
        <v>30858.239999999998</v>
      </c>
      <c r="L16760" s="16">
        <f t="shared" si="858"/>
        <v>32482.357894736841</v>
      </c>
      <c r="M16760" s="16">
        <f t="shared" si="859"/>
        <v>36911.770334928231</v>
      </c>
      <c r="N16760" t="e">
        <f>INDEX(XML!$A$2:$R$782,MATCH(C16760,XML!$D$2:$D$737,0),2)</f>
        <v>#N/A</v>
      </c>
    </row>
    <row r="16761" spans="1:14" ht="67.5" x14ac:dyDescent="0.2">
      <c r="A16761">
        <v>80905</v>
      </c>
      <c r="B16761" t="s">
        <v>42256</v>
      </c>
      <c r="C16761" s="15" t="s">
        <v>42257</v>
      </c>
      <c r="D16761" s="15" t="s">
        <v>42258</v>
      </c>
      <c r="E16761">
        <v>14668</v>
      </c>
      <c r="F16761">
        <v>16090</v>
      </c>
      <c r="K16761" s="16">
        <f t="shared" si="857"/>
        <v>16428.16</v>
      </c>
      <c r="L16761" s="16">
        <f t="shared" si="858"/>
        <v>17292.8</v>
      </c>
      <c r="M16761" s="16">
        <f t="shared" si="859"/>
        <v>19650.909090909092</v>
      </c>
      <c r="N16761" t="e">
        <f>INDEX(XML!$A$2:$R$782,MATCH(C16761,XML!$D$2:$D$737,0),2)</f>
        <v>#N/A</v>
      </c>
    </row>
    <row r="16762" spans="1:14" ht="67.5" x14ac:dyDescent="0.2">
      <c r="A16762">
        <v>80907</v>
      </c>
      <c r="B16762" t="s">
        <v>42259</v>
      </c>
      <c r="C16762" s="15" t="s">
        <v>42260</v>
      </c>
      <c r="D16762" s="15" t="s">
        <v>42261</v>
      </c>
      <c r="E16762">
        <v>18958</v>
      </c>
      <c r="F16762">
        <v>20790</v>
      </c>
      <c r="K16762" s="16">
        <f t="shared" si="857"/>
        <v>21232.959999999999</v>
      </c>
      <c r="L16762" s="16">
        <f t="shared" si="858"/>
        <v>22350.484210526316</v>
      </c>
      <c r="M16762" s="16">
        <f t="shared" si="859"/>
        <v>25398.277511961722</v>
      </c>
      <c r="N16762" t="e">
        <f>INDEX(XML!$A$2:$R$782,MATCH(C16762,XML!$D$2:$D$737,0),2)</f>
        <v>#N/A</v>
      </c>
    </row>
    <row r="16763" spans="1:14" ht="45" x14ac:dyDescent="0.2">
      <c r="A16763">
        <v>82274</v>
      </c>
      <c r="B16763" t="s">
        <v>43611</v>
      </c>
      <c r="C16763" s="15" t="s">
        <v>43612</v>
      </c>
      <c r="D16763" s="15" t="s">
        <v>43613</v>
      </c>
      <c r="E16763">
        <v>14713</v>
      </c>
      <c r="F16763">
        <v>16190</v>
      </c>
      <c r="K16763" s="16">
        <f t="shared" ref="K16763:K16790" si="860">IF(E16763&gt;49999,E16763+E16763*0.07,IF(E16763&lt;=49999,E16763+E16763*0.12))</f>
        <v>16478.560000000001</v>
      </c>
      <c r="L16763" s="16">
        <f t="shared" ref="L16763:L16790" si="861">K16763*100/95</f>
        <v>17345.85263157895</v>
      </c>
      <c r="M16763" s="16">
        <f t="shared" ref="M16763:M16790" si="862">IF(COUNTIF(C16763,"*Dahua*"),F16763-10,L16763*100/88)</f>
        <v>19711.196172248805</v>
      </c>
      <c r="N16763" t="e">
        <f>INDEX(XML!$A$2:$R$782,MATCH(C16763,XML!$D$2:$D$737,0),2)</f>
        <v>#N/A</v>
      </c>
    </row>
    <row r="16764" spans="1:14" ht="15.75" x14ac:dyDescent="0.25">
      <c r="A16764" s="184" t="s">
        <v>40171</v>
      </c>
      <c r="B16764" s="184"/>
      <c r="C16764" s="185"/>
      <c r="D16764" s="185"/>
      <c r="E16764" s="184"/>
      <c r="F16764" s="184"/>
      <c r="G16764" s="184"/>
      <c r="H16764" s="184"/>
      <c r="I16764" s="184"/>
      <c r="J16764" s="184"/>
      <c r="K16764" s="16">
        <f t="shared" si="860"/>
        <v>0</v>
      </c>
      <c r="L16764" s="16">
        <f t="shared" si="861"/>
        <v>0</v>
      </c>
      <c r="M16764" s="16">
        <f t="shared" si="862"/>
        <v>0</v>
      </c>
      <c r="N16764" t="e">
        <f>INDEX(XML!$A$2:$R$782,MATCH(C16764,XML!$D$2:$D$737,0),2)</f>
        <v>#N/A</v>
      </c>
    </row>
    <row r="16765" spans="1:14" ht="112.5" x14ac:dyDescent="0.2">
      <c r="A16765">
        <v>79737</v>
      </c>
      <c r="B16765" t="s">
        <v>40172</v>
      </c>
      <c r="C16765" s="15" t="s">
        <v>43614</v>
      </c>
      <c r="D16765" s="15" t="s">
        <v>43615</v>
      </c>
      <c r="E16765">
        <v>204459</v>
      </c>
      <c r="F16765">
        <v>233350</v>
      </c>
      <c r="I16765">
        <v>1</v>
      </c>
      <c r="K16765" s="16">
        <f t="shared" si="860"/>
        <v>218771.13</v>
      </c>
      <c r="L16765" s="16">
        <f t="shared" si="861"/>
        <v>230285.4</v>
      </c>
      <c r="M16765" s="16">
        <f t="shared" si="862"/>
        <v>261687.95454545456</v>
      </c>
      <c r="N16765" t="e">
        <f>INDEX(XML!$A$2:$R$782,MATCH(C16765,XML!$D$2:$D$737,0),2)</f>
        <v>#N/A</v>
      </c>
    </row>
    <row r="16766" spans="1:14" ht="112.5" x14ac:dyDescent="0.2">
      <c r="A16766">
        <v>79738</v>
      </c>
      <c r="B16766" t="s">
        <v>40348</v>
      </c>
      <c r="C16766" s="15" t="s">
        <v>43616</v>
      </c>
      <c r="D16766" s="15" t="s">
        <v>43617</v>
      </c>
      <c r="E16766">
        <v>216501</v>
      </c>
      <c r="F16766">
        <v>247690</v>
      </c>
      <c r="H16766">
        <v>18</v>
      </c>
      <c r="K16766" s="16">
        <f t="shared" si="860"/>
        <v>231656.07</v>
      </c>
      <c r="L16766" s="16">
        <f t="shared" si="861"/>
        <v>243848.49473684211</v>
      </c>
      <c r="M16766" s="16">
        <f t="shared" si="862"/>
        <v>277100.56220095692</v>
      </c>
      <c r="N16766" t="e">
        <f>INDEX(XML!$A$2:$R$782,MATCH(C16766,XML!$D$2:$D$737,0),2)</f>
        <v>#N/A</v>
      </c>
    </row>
    <row r="16767" spans="1:14" ht="101.25" x14ac:dyDescent="0.2">
      <c r="A16767">
        <v>79739</v>
      </c>
      <c r="B16767" t="s">
        <v>40349</v>
      </c>
      <c r="C16767" s="15" t="s">
        <v>43618</v>
      </c>
      <c r="D16767" s="15" t="s">
        <v>43619</v>
      </c>
      <c r="E16767">
        <v>230021</v>
      </c>
      <c r="F16767">
        <v>264470</v>
      </c>
      <c r="H16767">
        <v>2</v>
      </c>
      <c r="K16767" s="16">
        <f t="shared" si="860"/>
        <v>246122.47</v>
      </c>
      <c r="L16767" s="16">
        <f t="shared" si="861"/>
        <v>259076.28421052633</v>
      </c>
      <c r="M16767" s="16">
        <f t="shared" si="862"/>
        <v>294404.86842105264</v>
      </c>
      <c r="N16767" t="e">
        <f>INDEX(XML!$A$2:$R$782,MATCH(C16767,XML!$D$2:$D$737,0),2)</f>
        <v>#N/A</v>
      </c>
    </row>
    <row r="16768" spans="1:14" ht="123.75" x14ac:dyDescent="0.2">
      <c r="A16768">
        <v>79741</v>
      </c>
      <c r="B16768" t="s">
        <v>40350</v>
      </c>
      <c r="C16768" s="15" t="s">
        <v>43620</v>
      </c>
      <c r="D16768" s="15" t="s">
        <v>43621</v>
      </c>
      <c r="E16768">
        <v>236782</v>
      </c>
      <c r="F16768">
        <v>272240</v>
      </c>
      <c r="H16768">
        <v>23</v>
      </c>
      <c r="K16768" s="16">
        <f t="shared" si="860"/>
        <v>253356.74</v>
      </c>
      <c r="L16768" s="16">
        <f t="shared" si="861"/>
        <v>266691.30526315788</v>
      </c>
      <c r="M16768" s="16">
        <f t="shared" si="862"/>
        <v>303058.30143540667</v>
      </c>
      <c r="N16768" t="e">
        <f>INDEX(XML!$A$2:$R$782,MATCH(C16768,XML!$D$2:$D$737,0),2)</f>
        <v>#N/A</v>
      </c>
    </row>
    <row r="16769" spans="1:14" ht="123.75" x14ac:dyDescent="0.2">
      <c r="A16769">
        <v>79742</v>
      </c>
      <c r="B16769" t="s">
        <v>40351</v>
      </c>
      <c r="C16769" s="15" t="s">
        <v>43622</v>
      </c>
      <c r="D16769" s="15" t="s">
        <v>43623</v>
      </c>
      <c r="E16769">
        <v>257063</v>
      </c>
      <c r="F16769">
        <v>295580</v>
      </c>
      <c r="H16769">
        <v>25</v>
      </c>
      <c r="K16769" s="16">
        <f t="shared" si="860"/>
        <v>275057.41000000003</v>
      </c>
      <c r="L16769" s="16">
        <f t="shared" si="861"/>
        <v>289534.1157894737</v>
      </c>
      <c r="M16769" s="16">
        <f t="shared" si="862"/>
        <v>329016.04066985648</v>
      </c>
      <c r="N16769" t="e">
        <f>INDEX(XML!$A$2:$R$782,MATCH(C16769,XML!$D$2:$D$737,0),2)</f>
        <v>#N/A</v>
      </c>
    </row>
    <row r="16770" spans="1:14" ht="123.75" x14ac:dyDescent="0.2">
      <c r="A16770">
        <v>79743</v>
      </c>
      <c r="B16770" t="s">
        <v>40352</v>
      </c>
      <c r="C16770" s="15" t="s">
        <v>43624</v>
      </c>
      <c r="D16770" s="15" t="s">
        <v>43625</v>
      </c>
      <c r="E16770">
        <v>250302</v>
      </c>
      <c r="F16770">
        <v>287800</v>
      </c>
      <c r="H16770">
        <v>25</v>
      </c>
      <c r="K16770" s="16">
        <f t="shared" si="860"/>
        <v>267823.14</v>
      </c>
      <c r="L16770" s="16">
        <f t="shared" si="861"/>
        <v>281919.09473684209</v>
      </c>
      <c r="M16770" s="16">
        <f t="shared" si="862"/>
        <v>320362.60765550239</v>
      </c>
      <c r="N16770" t="e">
        <f>INDEX(XML!$A$2:$R$782,MATCH(C16770,XML!$D$2:$D$737,0),2)</f>
        <v>#N/A</v>
      </c>
    </row>
    <row r="16771" spans="1:14" ht="135" x14ac:dyDescent="0.2">
      <c r="A16771">
        <v>79745</v>
      </c>
      <c r="B16771" t="s">
        <v>40353</v>
      </c>
      <c r="C16771" s="15" t="s">
        <v>43626</v>
      </c>
      <c r="D16771" s="15" t="s">
        <v>43627</v>
      </c>
      <c r="E16771">
        <v>1</v>
      </c>
      <c r="F16771">
        <v>1</v>
      </c>
      <c r="H16771">
        <v>24</v>
      </c>
      <c r="I16771">
        <v>1</v>
      </c>
      <c r="K16771" s="16">
        <f t="shared" si="860"/>
        <v>1.1200000000000001</v>
      </c>
      <c r="L16771" s="16">
        <f t="shared" si="861"/>
        <v>1.1789473684210527</v>
      </c>
      <c r="M16771" s="16">
        <f t="shared" si="862"/>
        <v>1.3397129186602872</v>
      </c>
      <c r="N16771" t="e">
        <f>INDEX(XML!$A$2:$R$782,MATCH(C16771,XML!$D$2:$D$737,0),2)</f>
        <v>#N/A</v>
      </c>
    </row>
    <row r="16772" spans="1:14" ht="90" x14ac:dyDescent="0.2">
      <c r="A16772">
        <v>80818</v>
      </c>
      <c r="B16772" t="s">
        <v>40354</v>
      </c>
      <c r="C16772" s="15" t="s">
        <v>40355</v>
      </c>
      <c r="D16772" s="15" t="s">
        <v>40356</v>
      </c>
      <c r="E16772">
        <v>558473</v>
      </c>
      <c r="F16772">
        <v>616990</v>
      </c>
      <c r="K16772" s="16">
        <f t="shared" si="860"/>
        <v>597566.11</v>
      </c>
      <c r="L16772" s="16">
        <f t="shared" si="861"/>
        <v>629016.95789473678</v>
      </c>
      <c r="M16772" s="16">
        <f t="shared" si="862"/>
        <v>714791.99760765536</v>
      </c>
      <c r="N16772" t="e">
        <f>INDEX(XML!$A$2:$R$782,MATCH(C16772,XML!$D$2:$D$737,0),2)</f>
        <v>#N/A</v>
      </c>
    </row>
    <row r="16773" spans="1:14" ht="101.25" x14ac:dyDescent="0.2">
      <c r="A16773">
        <v>82345</v>
      </c>
      <c r="B16773" t="s">
        <v>43628</v>
      </c>
      <c r="C16773" s="15" t="s">
        <v>43629</v>
      </c>
      <c r="D16773" s="15" t="s">
        <v>43630</v>
      </c>
      <c r="E16773">
        <v>542333</v>
      </c>
      <c r="F16773">
        <v>598930</v>
      </c>
      <c r="K16773" s="16">
        <f t="shared" si="860"/>
        <v>580296.31000000006</v>
      </c>
      <c r="L16773" s="16">
        <f t="shared" si="861"/>
        <v>610838.22105263162</v>
      </c>
      <c r="M16773" s="16">
        <f t="shared" si="862"/>
        <v>694134.34210526315</v>
      </c>
      <c r="N16773" t="e">
        <f>INDEX(XML!$A$2:$R$782,MATCH(C16773,XML!$D$2:$D$737,0),2)</f>
        <v>#N/A</v>
      </c>
    </row>
    <row r="16774" spans="1:14" ht="90" x14ac:dyDescent="0.2">
      <c r="A16774">
        <v>80819</v>
      </c>
      <c r="B16774" t="s">
        <v>40357</v>
      </c>
      <c r="C16774" s="15" t="s">
        <v>40733</v>
      </c>
      <c r="D16774" s="15" t="s">
        <v>46451</v>
      </c>
      <c r="E16774">
        <v>726637</v>
      </c>
      <c r="F16774">
        <v>802490</v>
      </c>
      <c r="K16774" s="16">
        <f t="shared" si="860"/>
        <v>777501.59</v>
      </c>
      <c r="L16774" s="16">
        <f t="shared" si="861"/>
        <v>818422.72631578951</v>
      </c>
      <c r="M16774" s="16">
        <f t="shared" si="862"/>
        <v>930025.8253588517</v>
      </c>
      <c r="N16774" t="e">
        <f>INDEX(XML!$A$2:$R$782,MATCH(C16774,XML!$D$2:$D$737,0),2)</f>
        <v>#N/A</v>
      </c>
    </row>
    <row r="16775" spans="1:14" ht="90" x14ac:dyDescent="0.2">
      <c r="A16775">
        <v>80820</v>
      </c>
      <c r="B16775" t="s">
        <v>40358</v>
      </c>
      <c r="C16775" s="15" t="s">
        <v>40359</v>
      </c>
      <c r="D16775" s="15" t="s">
        <v>46452</v>
      </c>
      <c r="E16775">
        <v>911205</v>
      </c>
      <c r="F16775">
        <v>1006290</v>
      </c>
      <c r="K16775" s="16">
        <f t="shared" si="860"/>
        <v>974989.35</v>
      </c>
      <c r="L16775" s="16">
        <f t="shared" si="861"/>
        <v>1026304.5789473684</v>
      </c>
      <c r="M16775" s="16">
        <f t="shared" si="862"/>
        <v>1166255.2033492823</v>
      </c>
      <c r="N16775" t="e">
        <f>INDEX(XML!$A$2:$R$782,MATCH(C16775,XML!$D$2:$D$737,0),2)</f>
        <v>#N/A</v>
      </c>
    </row>
    <row r="16776" spans="1:14" ht="157.5" x14ac:dyDescent="0.2">
      <c r="A16776">
        <v>80870</v>
      </c>
      <c r="B16776" t="s">
        <v>40363</v>
      </c>
      <c r="C16776" s="15" t="s">
        <v>40364</v>
      </c>
      <c r="D16776" s="15" t="s">
        <v>46453</v>
      </c>
      <c r="E16776">
        <v>644729</v>
      </c>
      <c r="F16776">
        <v>712010</v>
      </c>
      <c r="K16776" s="16">
        <f t="shared" si="860"/>
        <v>689860.03</v>
      </c>
      <c r="L16776" s="16">
        <f t="shared" si="861"/>
        <v>726168.4526315789</v>
      </c>
      <c r="M16776" s="16">
        <f t="shared" si="862"/>
        <v>825191.42344497598</v>
      </c>
      <c r="N16776" t="e">
        <f>INDEX(XML!$A$2:$R$782,MATCH(C16776,XML!$D$2:$D$737,0),2)</f>
        <v>#N/A</v>
      </c>
    </row>
    <row r="16777" spans="1:14" ht="123.75" x14ac:dyDescent="0.2">
      <c r="A16777">
        <v>81388</v>
      </c>
      <c r="B16777" t="s">
        <v>43631</v>
      </c>
      <c r="C16777" s="15" t="s">
        <v>43632</v>
      </c>
      <c r="D16777" s="15" t="s">
        <v>46454</v>
      </c>
      <c r="E16777">
        <v>676145</v>
      </c>
      <c r="F16777">
        <v>746700</v>
      </c>
      <c r="K16777" s="16">
        <f t="shared" si="860"/>
        <v>723475.15</v>
      </c>
      <c r="L16777" s="16">
        <f t="shared" si="861"/>
        <v>761552.78947368416</v>
      </c>
      <c r="M16777" s="16">
        <f t="shared" si="862"/>
        <v>865400.89712918655</v>
      </c>
      <c r="N16777" t="e">
        <f>INDEX(XML!$A$2:$R$782,MATCH(C16777,XML!$D$2:$D$737,0),2)</f>
        <v>#N/A</v>
      </c>
    </row>
    <row r="16778" spans="1:14" ht="135" x14ac:dyDescent="0.2">
      <c r="A16778">
        <v>80902</v>
      </c>
      <c r="B16778" t="s">
        <v>40365</v>
      </c>
      <c r="C16778" s="15" t="s">
        <v>40366</v>
      </c>
      <c r="D16778" s="15" t="s">
        <v>46455</v>
      </c>
      <c r="E16778">
        <v>452556</v>
      </c>
      <c r="F16778">
        <v>517090</v>
      </c>
      <c r="H16778">
        <v>5</v>
      </c>
      <c r="K16778" s="16">
        <f t="shared" si="860"/>
        <v>484234.92</v>
      </c>
      <c r="L16778" s="16">
        <f t="shared" si="861"/>
        <v>509720.96842105262</v>
      </c>
      <c r="M16778" s="16">
        <f t="shared" si="862"/>
        <v>579228.37320574163</v>
      </c>
      <c r="N16778" t="e">
        <f>INDEX(XML!$A$2:$R$782,MATCH(C16778,XML!$D$2:$D$737,0),2)</f>
        <v>#N/A</v>
      </c>
    </row>
    <row r="16779" spans="1:14" ht="135" x14ac:dyDescent="0.2">
      <c r="A16779">
        <v>81391</v>
      </c>
      <c r="B16779" t="s">
        <v>43634</v>
      </c>
      <c r="C16779" s="15" t="s">
        <v>43635</v>
      </c>
      <c r="D16779" s="15" t="s">
        <v>46456</v>
      </c>
      <c r="E16779">
        <v>663875</v>
      </c>
      <c r="F16779">
        <v>733150</v>
      </c>
      <c r="K16779" s="16">
        <f t="shared" si="860"/>
        <v>710346.25</v>
      </c>
      <c r="L16779" s="16">
        <f t="shared" si="861"/>
        <v>747732.89473684214</v>
      </c>
      <c r="M16779" s="16">
        <f t="shared" si="862"/>
        <v>849696.47129186604</v>
      </c>
      <c r="N16779" t="e">
        <f>INDEX(XML!$A$2:$R$782,MATCH(C16779,XML!$D$2:$D$737,0),2)</f>
        <v>#N/A</v>
      </c>
    </row>
    <row r="16780" spans="1:14" ht="135" x14ac:dyDescent="0.2">
      <c r="A16780">
        <v>81392</v>
      </c>
      <c r="B16780" t="s">
        <v>43637</v>
      </c>
      <c r="C16780" s="15" t="s">
        <v>43638</v>
      </c>
      <c r="D16780" s="15" t="s">
        <v>46457</v>
      </c>
      <c r="E16780">
        <v>495662</v>
      </c>
      <c r="F16780">
        <v>574290</v>
      </c>
      <c r="H16780">
        <v>2</v>
      </c>
      <c r="K16780" s="16">
        <f t="shared" si="860"/>
        <v>530358.34</v>
      </c>
      <c r="L16780" s="16">
        <f t="shared" si="861"/>
        <v>558271.93684210523</v>
      </c>
      <c r="M16780" s="16">
        <f t="shared" si="862"/>
        <v>634399.92822966503</v>
      </c>
      <c r="N16780" t="e">
        <f>INDEX(XML!$A$2:$R$782,MATCH(C16780,XML!$D$2:$D$737,0),2)</f>
        <v>#N/A</v>
      </c>
    </row>
    <row r="16781" spans="1:14" ht="135" x14ac:dyDescent="0.2">
      <c r="A16781">
        <v>80821</v>
      </c>
      <c r="B16781" t="s">
        <v>40360</v>
      </c>
      <c r="C16781" s="15" t="s">
        <v>40361</v>
      </c>
      <c r="D16781" s="15" t="s">
        <v>46458</v>
      </c>
      <c r="E16781">
        <v>794835</v>
      </c>
      <c r="F16781">
        <v>877780</v>
      </c>
      <c r="K16781" s="16">
        <f t="shared" si="860"/>
        <v>850473.45</v>
      </c>
      <c r="L16781" s="16">
        <f t="shared" si="861"/>
        <v>895235.21052631584</v>
      </c>
      <c r="M16781" s="16">
        <f t="shared" si="862"/>
        <v>1017312.7392344498</v>
      </c>
      <c r="N16781" t="e">
        <f>INDEX(XML!$A$2:$R$782,MATCH(C16781,XML!$D$2:$D$737,0),2)</f>
        <v>#N/A</v>
      </c>
    </row>
    <row r="16782" spans="1:14" ht="135" x14ac:dyDescent="0.2">
      <c r="A16782">
        <v>81389</v>
      </c>
      <c r="B16782" t="s">
        <v>43640</v>
      </c>
      <c r="C16782" s="15" t="s">
        <v>43641</v>
      </c>
      <c r="D16782" s="15" t="s">
        <v>46459</v>
      </c>
      <c r="E16782">
        <v>782862</v>
      </c>
      <c r="F16782">
        <v>877780</v>
      </c>
      <c r="H16782">
        <v>2</v>
      </c>
      <c r="K16782" s="16">
        <f t="shared" si="860"/>
        <v>837662.34</v>
      </c>
      <c r="L16782" s="16">
        <f t="shared" si="861"/>
        <v>881749.83157894737</v>
      </c>
      <c r="M16782" s="16">
        <f t="shared" si="862"/>
        <v>1001988.4449760765</v>
      </c>
      <c r="N16782" t="e">
        <f>INDEX(XML!$A$2:$R$782,MATCH(C16782,XML!$D$2:$D$737,0),2)</f>
        <v>#N/A</v>
      </c>
    </row>
    <row r="16783" spans="1:14" ht="135" x14ac:dyDescent="0.2">
      <c r="A16783">
        <v>81390</v>
      </c>
      <c r="B16783" t="s">
        <v>43643</v>
      </c>
      <c r="C16783" s="15" t="s">
        <v>43644</v>
      </c>
      <c r="D16783" s="15" t="s">
        <v>46460</v>
      </c>
      <c r="E16783">
        <v>846956</v>
      </c>
      <c r="F16783">
        <v>935340</v>
      </c>
      <c r="K16783" s="16">
        <f t="shared" si="860"/>
        <v>906242.92</v>
      </c>
      <c r="L16783" s="16">
        <f t="shared" si="861"/>
        <v>953939.91578947369</v>
      </c>
      <c r="M16783" s="16">
        <f t="shared" si="862"/>
        <v>1084022.6315789474</v>
      </c>
      <c r="N16783" t="e">
        <f>INDEX(XML!$A$2:$R$782,MATCH(C16783,XML!$D$2:$D$737,0),2)</f>
        <v>#N/A</v>
      </c>
    </row>
    <row r="16784" spans="1:14" ht="135" x14ac:dyDescent="0.2">
      <c r="A16784">
        <v>82349</v>
      </c>
      <c r="B16784" t="s">
        <v>43646</v>
      </c>
      <c r="C16784" s="15" t="s">
        <v>43647</v>
      </c>
      <c r="D16784" s="15" t="s">
        <v>46461</v>
      </c>
      <c r="E16784">
        <v>716655</v>
      </c>
      <c r="F16784">
        <v>791440</v>
      </c>
      <c r="K16784" s="16">
        <f t="shared" si="860"/>
        <v>766820.85</v>
      </c>
      <c r="L16784" s="16">
        <f t="shared" si="861"/>
        <v>807179.84210526315</v>
      </c>
      <c r="M16784" s="16">
        <f t="shared" si="862"/>
        <v>917249.82057416264</v>
      </c>
      <c r="N16784" t="e">
        <f>INDEX(XML!$A$2:$R$782,MATCH(C16784,XML!$D$2:$D$737,0),2)</f>
        <v>#N/A</v>
      </c>
    </row>
    <row r="16785" spans="1:14" ht="112.5" x14ac:dyDescent="0.2">
      <c r="A16785">
        <v>82257</v>
      </c>
      <c r="B16785" t="s">
        <v>43649</v>
      </c>
      <c r="C16785" s="15" t="s">
        <v>43650</v>
      </c>
      <c r="D16785" s="15" t="s">
        <v>46462</v>
      </c>
      <c r="E16785">
        <v>1135921</v>
      </c>
      <c r="F16785">
        <v>1254460</v>
      </c>
      <c r="K16785" s="16">
        <f t="shared" si="860"/>
        <v>1215435.47</v>
      </c>
      <c r="L16785" s="16">
        <f t="shared" si="861"/>
        <v>1279405.7578947369</v>
      </c>
      <c r="M16785" s="16">
        <f t="shared" si="862"/>
        <v>1453870.1794258375</v>
      </c>
      <c r="N16785" t="e">
        <f>INDEX(XML!$A$2:$R$782,MATCH(C16785,XML!$D$2:$D$737,0),2)</f>
        <v>#N/A</v>
      </c>
    </row>
    <row r="16786" spans="1:14" ht="78.75" x14ac:dyDescent="0.2">
      <c r="A16786">
        <v>81094</v>
      </c>
      <c r="B16786" t="s">
        <v>43652</v>
      </c>
      <c r="C16786" s="15" t="s">
        <v>43653</v>
      </c>
      <c r="D16786" s="15" t="s">
        <v>43654</v>
      </c>
      <c r="E16786">
        <v>1</v>
      </c>
      <c r="F16786">
        <v>1</v>
      </c>
      <c r="K16786" s="16">
        <f t="shared" si="860"/>
        <v>1.1200000000000001</v>
      </c>
      <c r="L16786" s="16">
        <f t="shared" si="861"/>
        <v>1.1789473684210527</v>
      </c>
      <c r="M16786" s="16">
        <f t="shared" si="862"/>
        <v>1.3397129186602872</v>
      </c>
      <c r="N16786" t="e">
        <f>INDEX(XML!$A$2:$R$782,MATCH(C16786,XML!$D$2:$D$737,0),2)</f>
        <v>#N/A</v>
      </c>
    </row>
    <row r="16787" spans="1:14" ht="15.75" x14ac:dyDescent="0.25">
      <c r="A16787" s="184" t="s">
        <v>42262</v>
      </c>
      <c r="B16787" s="184"/>
      <c r="C16787" s="185"/>
      <c r="D16787" s="185"/>
      <c r="E16787" s="184"/>
      <c r="F16787" s="184"/>
      <c r="G16787" s="184"/>
      <c r="H16787" s="184"/>
      <c r="I16787" s="184"/>
      <c r="J16787" s="184"/>
      <c r="K16787" s="16">
        <f t="shared" si="860"/>
        <v>0</v>
      </c>
      <c r="L16787" s="16">
        <f t="shared" si="861"/>
        <v>0</v>
      </c>
      <c r="M16787" s="16">
        <f t="shared" si="862"/>
        <v>0</v>
      </c>
      <c r="N16787" t="e">
        <f>INDEX(XML!$A$2:$R$782,MATCH(C16787,XML!$D$2:$D$737,0),2)</f>
        <v>#N/A</v>
      </c>
    </row>
    <row r="16788" spans="1:14" ht="90" x14ac:dyDescent="0.2">
      <c r="A16788">
        <v>82417</v>
      </c>
      <c r="B16788" t="s">
        <v>43655</v>
      </c>
      <c r="C16788" s="15" t="s">
        <v>43656</v>
      </c>
      <c r="D16788" s="15" t="s">
        <v>43657</v>
      </c>
      <c r="E16788">
        <v>1</v>
      </c>
      <c r="F16788">
        <v>1</v>
      </c>
      <c r="K16788" s="16">
        <f t="shared" si="860"/>
        <v>1.1200000000000001</v>
      </c>
      <c r="L16788" s="16">
        <f t="shared" si="861"/>
        <v>1.1789473684210527</v>
      </c>
      <c r="M16788" s="16">
        <f t="shared" si="862"/>
        <v>1.3397129186602872</v>
      </c>
      <c r="N16788" t="e">
        <f>INDEX(XML!$A$2:$R$782,MATCH(C16788,XML!$D$2:$D$737,0),2)</f>
        <v>#N/A</v>
      </c>
    </row>
    <row r="16789" spans="1:14" ht="45" x14ac:dyDescent="0.2">
      <c r="A16789">
        <v>82413</v>
      </c>
      <c r="B16789" t="s">
        <v>43658</v>
      </c>
      <c r="C16789" s="15" t="s">
        <v>43659</v>
      </c>
      <c r="D16789" s="15" t="s">
        <v>43660</v>
      </c>
      <c r="E16789">
        <v>56709</v>
      </c>
      <c r="F16789">
        <v>62190</v>
      </c>
      <c r="H16789">
        <v>5</v>
      </c>
      <c r="K16789" s="16">
        <f t="shared" si="860"/>
        <v>60678.63</v>
      </c>
      <c r="L16789" s="16">
        <f t="shared" si="861"/>
        <v>63872.242105263154</v>
      </c>
      <c r="M16789" s="16">
        <f t="shared" si="862"/>
        <v>72582.093301435409</v>
      </c>
      <c r="N16789" t="e">
        <f>INDEX(XML!$A$2:$R$782,MATCH(C16789,XML!$D$2:$D$737,0),2)</f>
        <v>#N/A</v>
      </c>
    </row>
    <row r="16790" spans="1:14" ht="56.25" x14ac:dyDescent="0.2">
      <c r="A16790">
        <v>80914</v>
      </c>
      <c r="B16790" t="s">
        <v>42263</v>
      </c>
      <c r="C16790" s="15" t="s">
        <v>42264</v>
      </c>
      <c r="D16790" s="15" t="s">
        <v>42265</v>
      </c>
      <c r="E16790">
        <v>89864</v>
      </c>
      <c r="F16790">
        <v>98490</v>
      </c>
      <c r="H16790">
        <v>2</v>
      </c>
      <c r="K16790" s="16">
        <f t="shared" si="860"/>
        <v>96154.48</v>
      </c>
      <c r="L16790" s="16">
        <f t="shared" si="861"/>
        <v>101215.24210526315</v>
      </c>
      <c r="M16790" s="16">
        <f t="shared" si="862"/>
        <v>115017.32057416267</v>
      </c>
      <c r="N16790" t="e">
        <f>INDEX(XML!$A$2:$R$782,MATCH(C16790,XML!$D$2:$D$737,0),2)</f>
        <v>#N/A</v>
      </c>
    </row>
    <row r="16791" spans="1:14" ht="67.5" x14ac:dyDescent="0.2">
      <c r="A16791">
        <v>82404</v>
      </c>
      <c r="B16791" t="s">
        <v>43661</v>
      </c>
      <c r="C16791" s="15" t="s">
        <v>43662</v>
      </c>
      <c r="D16791" s="15" t="s">
        <v>43663</v>
      </c>
      <c r="E16791">
        <v>100320</v>
      </c>
      <c r="F16791">
        <v>109990</v>
      </c>
      <c r="H16791">
        <v>2</v>
      </c>
      <c r="K16791" s="16">
        <f t="shared" ref="K16791:K16815" si="863">IF(E16791&gt;49999,E16791+E16791*0.07,IF(E16791&lt;=49999,E16791+E16791*0.12))</f>
        <v>107342.39999999999</v>
      </c>
      <c r="L16791" s="16">
        <f t="shared" ref="L16791:L16815" si="864">K16791*100/95</f>
        <v>112992</v>
      </c>
      <c r="M16791" s="16">
        <f t="shared" ref="M16791:M16815" si="865">IF(COUNTIF(C16791,"*Dahua*"),F16791-10,L16791*100/88)</f>
        <v>128400</v>
      </c>
      <c r="N16791" t="e">
        <f>INDEX(XML!$A$2:$R$782,MATCH(C16791,XML!$D$2:$D$737,0),2)</f>
        <v>#N/A</v>
      </c>
    </row>
    <row r="16792" spans="1:14" ht="67.5" x14ac:dyDescent="0.2">
      <c r="A16792">
        <v>82392</v>
      </c>
      <c r="B16792" t="s">
        <v>43664</v>
      </c>
      <c r="C16792" s="15" t="s">
        <v>43665</v>
      </c>
      <c r="D16792" s="15" t="s">
        <v>43666</v>
      </c>
      <c r="E16792">
        <v>94228</v>
      </c>
      <c r="F16792">
        <v>103290</v>
      </c>
      <c r="H16792">
        <v>2</v>
      </c>
      <c r="K16792" s="16">
        <f t="shared" si="863"/>
        <v>100823.96</v>
      </c>
      <c r="L16792" s="16">
        <f t="shared" si="864"/>
        <v>106130.48421052631</v>
      </c>
      <c r="M16792" s="16">
        <f t="shared" si="865"/>
        <v>120602.82296650717</v>
      </c>
      <c r="N16792" t="e">
        <f>INDEX(XML!$A$2:$R$782,MATCH(C16792,XML!$D$2:$D$737,0),2)</f>
        <v>#N/A</v>
      </c>
    </row>
    <row r="16793" spans="1:14" ht="56.25" x14ac:dyDescent="0.2">
      <c r="A16793">
        <v>80897</v>
      </c>
      <c r="B16793" t="s">
        <v>42266</v>
      </c>
      <c r="C16793" s="15" t="s">
        <v>42267</v>
      </c>
      <c r="D16793" s="15" t="s">
        <v>42268</v>
      </c>
      <c r="E16793">
        <v>11366</v>
      </c>
      <c r="F16793">
        <v>12490</v>
      </c>
      <c r="K16793" s="16">
        <f t="shared" si="863"/>
        <v>12729.92</v>
      </c>
      <c r="L16793" s="16">
        <f t="shared" si="864"/>
        <v>13399.915789473684</v>
      </c>
      <c r="M16793" s="16">
        <f t="shared" si="865"/>
        <v>15227.177033492822</v>
      </c>
      <c r="N16793" t="e">
        <f>INDEX(XML!$A$2:$R$782,MATCH(C16793,XML!$D$2:$D$737,0),2)</f>
        <v>#N/A</v>
      </c>
    </row>
    <row r="16794" spans="1:14" ht="56.25" x14ac:dyDescent="0.2">
      <c r="A16794">
        <v>80895</v>
      </c>
      <c r="B16794" t="s">
        <v>42269</v>
      </c>
      <c r="C16794" s="15" t="s">
        <v>42270</v>
      </c>
      <c r="D16794" s="15" t="s">
        <v>42271</v>
      </c>
      <c r="E16794">
        <v>23071</v>
      </c>
      <c r="F16794">
        <v>25290</v>
      </c>
      <c r="K16794" s="16">
        <f t="shared" si="863"/>
        <v>25839.52</v>
      </c>
      <c r="L16794" s="16">
        <f t="shared" si="864"/>
        <v>27199.494736842105</v>
      </c>
      <c r="M16794" s="16">
        <f t="shared" si="865"/>
        <v>30908.516746411482</v>
      </c>
      <c r="N16794" t="e">
        <f>INDEX(XML!$A$2:$R$782,MATCH(C16794,XML!$D$2:$D$737,0),2)</f>
        <v>#N/A</v>
      </c>
    </row>
    <row r="16795" spans="1:14" ht="33.75" x14ac:dyDescent="0.2">
      <c r="A16795">
        <v>82391</v>
      </c>
      <c r="B16795" t="s">
        <v>43667</v>
      </c>
      <c r="C16795" s="15" t="s">
        <v>43668</v>
      </c>
      <c r="D16795" s="15" t="s">
        <v>43669</v>
      </c>
      <c r="E16795">
        <v>19719</v>
      </c>
      <c r="F16795">
        <v>21690</v>
      </c>
      <c r="H16795">
        <v>2</v>
      </c>
      <c r="K16795" s="16">
        <f t="shared" si="863"/>
        <v>22085.279999999999</v>
      </c>
      <c r="L16795" s="16">
        <f t="shared" si="864"/>
        <v>23247.663157894738</v>
      </c>
      <c r="M16795" s="16">
        <f t="shared" si="865"/>
        <v>26417.799043062201</v>
      </c>
      <c r="N16795" t="e">
        <f>INDEX(XML!$A$2:$R$782,MATCH(C16795,XML!$D$2:$D$737,0),2)</f>
        <v>#N/A</v>
      </c>
    </row>
    <row r="16796" spans="1:14" ht="56.25" x14ac:dyDescent="0.2">
      <c r="A16796">
        <v>80909</v>
      </c>
      <c r="B16796" t="s">
        <v>42272</v>
      </c>
      <c r="C16796" s="15" t="s">
        <v>42273</v>
      </c>
      <c r="D16796" s="15" t="s">
        <v>42274</v>
      </c>
      <c r="E16796">
        <v>7459</v>
      </c>
      <c r="F16796">
        <v>8190</v>
      </c>
      <c r="H16796">
        <v>3</v>
      </c>
      <c r="K16796" s="16">
        <f t="shared" si="863"/>
        <v>8354.08</v>
      </c>
      <c r="L16796" s="16">
        <f t="shared" si="864"/>
        <v>8793.7684210526313</v>
      </c>
      <c r="M16796" s="16">
        <f t="shared" si="865"/>
        <v>9992.9186602870814</v>
      </c>
      <c r="N16796" t="e">
        <f>INDEX(XML!$A$2:$R$782,MATCH(C16796,XML!$D$2:$D$737,0),2)</f>
        <v>#N/A</v>
      </c>
    </row>
    <row r="16797" spans="1:14" ht="45" x14ac:dyDescent="0.2">
      <c r="A16797">
        <v>82423</v>
      </c>
      <c r="B16797" t="s">
        <v>43670</v>
      </c>
      <c r="C16797" s="15" t="s">
        <v>43671</v>
      </c>
      <c r="D16797" s="15" t="s">
        <v>43672</v>
      </c>
      <c r="E16797">
        <v>7448</v>
      </c>
      <c r="F16797">
        <v>8190</v>
      </c>
      <c r="K16797" s="16">
        <f t="shared" si="863"/>
        <v>8341.76</v>
      </c>
      <c r="L16797" s="16">
        <f t="shared" si="864"/>
        <v>8780.7999999999993</v>
      </c>
      <c r="M16797" s="16">
        <f t="shared" si="865"/>
        <v>9978.1818181818162</v>
      </c>
      <c r="N16797" t="e">
        <f>INDEX(XML!$A$2:$R$782,MATCH(C16797,XML!$D$2:$D$737,0),2)</f>
        <v>#N/A</v>
      </c>
    </row>
    <row r="16798" spans="1:14" ht="67.5" x14ac:dyDescent="0.2">
      <c r="A16798">
        <v>82420</v>
      </c>
      <c r="B16798" t="s">
        <v>43673</v>
      </c>
      <c r="C16798" s="15" t="s">
        <v>43674</v>
      </c>
      <c r="D16798" s="15" t="s">
        <v>43675</v>
      </c>
      <c r="E16798">
        <v>3973</v>
      </c>
      <c r="F16798">
        <v>4350</v>
      </c>
      <c r="K16798" s="16">
        <f t="shared" si="863"/>
        <v>4449.76</v>
      </c>
      <c r="L16798" s="16">
        <f t="shared" si="864"/>
        <v>4683.9578947368418</v>
      </c>
      <c r="M16798" s="16">
        <f t="shared" si="865"/>
        <v>5322.6794258373202</v>
      </c>
      <c r="N16798" t="e">
        <f>INDEX(XML!$A$2:$R$782,MATCH(C16798,XML!$D$2:$D$737,0),2)</f>
        <v>#N/A</v>
      </c>
    </row>
    <row r="16799" spans="1:14" ht="33.75" x14ac:dyDescent="0.2">
      <c r="A16799">
        <v>82421</v>
      </c>
      <c r="B16799" t="s">
        <v>43676</v>
      </c>
      <c r="C16799" s="15" t="s">
        <v>43677</v>
      </c>
      <c r="D16799" s="15" t="s">
        <v>43678</v>
      </c>
      <c r="E16799">
        <v>29547</v>
      </c>
      <c r="F16799">
        <v>32390</v>
      </c>
      <c r="K16799" s="16">
        <f t="shared" si="863"/>
        <v>33092.639999999999</v>
      </c>
      <c r="L16799" s="16">
        <f t="shared" si="864"/>
        <v>34834.357894736844</v>
      </c>
      <c r="M16799" s="16">
        <f t="shared" si="865"/>
        <v>39584.497607655503</v>
      </c>
      <c r="N16799" t="e">
        <f>INDEX(XML!$A$2:$R$782,MATCH(C16799,XML!$D$2:$D$737,0),2)</f>
        <v>#N/A</v>
      </c>
    </row>
    <row r="16800" spans="1:14" ht="56.25" x14ac:dyDescent="0.2">
      <c r="A16800">
        <v>80912</v>
      </c>
      <c r="B16800" t="s">
        <v>42275</v>
      </c>
      <c r="C16800" s="15" t="s">
        <v>42276</v>
      </c>
      <c r="D16800" s="15" t="s">
        <v>42277</v>
      </c>
      <c r="E16800">
        <v>27227</v>
      </c>
      <c r="F16800">
        <v>29890</v>
      </c>
      <c r="H16800">
        <v>2</v>
      </c>
      <c r="K16800" s="16">
        <f t="shared" si="863"/>
        <v>30494.239999999998</v>
      </c>
      <c r="L16800" s="16">
        <f t="shared" si="864"/>
        <v>32099.200000000001</v>
      </c>
      <c r="M16800" s="16">
        <f t="shared" si="865"/>
        <v>36476.36363636364</v>
      </c>
      <c r="N16800" t="e">
        <f>INDEX(XML!$A$2:$R$782,MATCH(C16800,XML!$D$2:$D$737,0),2)</f>
        <v>#N/A</v>
      </c>
    </row>
    <row r="16801" spans="1:14" ht="33.75" x14ac:dyDescent="0.2">
      <c r="A16801">
        <v>82389</v>
      </c>
      <c r="B16801" t="s">
        <v>43679</v>
      </c>
      <c r="C16801" s="15" t="s">
        <v>43680</v>
      </c>
      <c r="D16801" s="15" t="s">
        <v>43681</v>
      </c>
      <c r="E16801">
        <v>69724</v>
      </c>
      <c r="F16801">
        <v>76490</v>
      </c>
      <c r="H16801">
        <v>2</v>
      </c>
      <c r="K16801" s="16">
        <f t="shared" si="863"/>
        <v>74604.679999999993</v>
      </c>
      <c r="L16801" s="16">
        <f t="shared" si="864"/>
        <v>78531.242105263154</v>
      </c>
      <c r="M16801" s="16">
        <f t="shared" si="865"/>
        <v>89240.047846889953</v>
      </c>
      <c r="N16801" t="e">
        <f>INDEX(XML!$A$2:$R$782,MATCH(C16801,XML!$D$2:$D$737,0),2)</f>
        <v>#N/A</v>
      </c>
    </row>
    <row r="16802" spans="1:14" ht="67.5" x14ac:dyDescent="0.2">
      <c r="A16802">
        <v>81017</v>
      </c>
      <c r="B16802" t="s">
        <v>42278</v>
      </c>
      <c r="C16802" s="15" t="s">
        <v>42279</v>
      </c>
      <c r="D16802" s="15" t="s">
        <v>42280</v>
      </c>
      <c r="E16802">
        <v>13225</v>
      </c>
      <c r="F16802">
        <v>14490</v>
      </c>
      <c r="K16802" s="16">
        <f t="shared" si="863"/>
        <v>14812</v>
      </c>
      <c r="L16802" s="16">
        <f t="shared" si="864"/>
        <v>15591.578947368422</v>
      </c>
      <c r="M16802" s="16">
        <f t="shared" si="865"/>
        <v>17717.703349282299</v>
      </c>
      <c r="N16802" t="e">
        <f>INDEX(XML!$A$2:$R$782,MATCH(C16802,XML!$D$2:$D$737,0),2)</f>
        <v>#N/A</v>
      </c>
    </row>
    <row r="16803" spans="1:14" ht="45" x14ac:dyDescent="0.2">
      <c r="A16803">
        <v>80906</v>
      </c>
      <c r="B16803" t="s">
        <v>42281</v>
      </c>
      <c r="C16803" s="15" t="s">
        <v>42282</v>
      </c>
      <c r="D16803" s="15" t="s">
        <v>42283</v>
      </c>
      <c r="E16803">
        <v>32721</v>
      </c>
      <c r="F16803">
        <v>35890</v>
      </c>
      <c r="K16803" s="16">
        <f t="shared" si="863"/>
        <v>36647.519999999997</v>
      </c>
      <c r="L16803" s="16">
        <f t="shared" si="864"/>
        <v>38576.336842105258</v>
      </c>
      <c r="M16803" s="16">
        <f t="shared" si="865"/>
        <v>43836.746411483247</v>
      </c>
      <c r="N16803" t="e">
        <f>INDEX(XML!$A$2:$R$782,MATCH(C16803,XML!$D$2:$D$737,0),2)</f>
        <v>#N/A</v>
      </c>
    </row>
    <row r="16804" spans="1:14" ht="33.75" x14ac:dyDescent="0.2">
      <c r="A16804">
        <v>80896</v>
      </c>
      <c r="B16804" t="s">
        <v>42284</v>
      </c>
      <c r="C16804" s="15" t="s">
        <v>42285</v>
      </c>
      <c r="D16804" s="15" t="s">
        <v>42286</v>
      </c>
      <c r="E16804">
        <v>3778</v>
      </c>
      <c r="F16804">
        <v>4190</v>
      </c>
      <c r="K16804" s="16">
        <f t="shared" si="863"/>
        <v>4231.3599999999997</v>
      </c>
      <c r="L16804" s="16">
        <f t="shared" si="864"/>
        <v>4454.0631578947359</v>
      </c>
      <c r="M16804" s="16">
        <f t="shared" si="865"/>
        <v>5061.4354066985634</v>
      </c>
      <c r="N16804" t="e">
        <f>INDEX(XML!$A$2:$R$782,MATCH(C16804,XML!$D$2:$D$737,0),2)</f>
        <v>#N/A</v>
      </c>
    </row>
    <row r="16805" spans="1:14" ht="33.75" x14ac:dyDescent="0.2">
      <c r="A16805">
        <v>80913</v>
      </c>
      <c r="B16805" t="s">
        <v>42287</v>
      </c>
      <c r="C16805" s="15" t="s">
        <v>42288</v>
      </c>
      <c r="D16805" s="15" t="s">
        <v>42289</v>
      </c>
      <c r="E16805">
        <v>53491</v>
      </c>
      <c r="F16805">
        <v>58690</v>
      </c>
      <c r="H16805">
        <v>2</v>
      </c>
      <c r="K16805" s="16">
        <f t="shared" si="863"/>
        <v>57235.37</v>
      </c>
      <c r="L16805" s="16">
        <f t="shared" si="864"/>
        <v>60247.757894736846</v>
      </c>
      <c r="M16805" s="16">
        <f t="shared" si="865"/>
        <v>68463.361244019135</v>
      </c>
      <c r="N16805" t="e">
        <f>INDEX(XML!$A$2:$R$782,MATCH(C16805,XML!$D$2:$D$737,0),2)</f>
        <v>#N/A</v>
      </c>
    </row>
    <row r="16806" spans="1:14" ht="45" x14ac:dyDescent="0.2">
      <c r="A16806">
        <v>80916</v>
      </c>
      <c r="B16806" t="s">
        <v>42290</v>
      </c>
      <c r="C16806" s="15" t="s">
        <v>42291</v>
      </c>
      <c r="D16806" s="15" t="s">
        <v>42292</v>
      </c>
      <c r="E16806">
        <v>43308</v>
      </c>
      <c r="F16806">
        <v>47490</v>
      </c>
      <c r="H16806">
        <v>5</v>
      </c>
      <c r="K16806" s="16">
        <f t="shared" si="863"/>
        <v>48504.959999999999</v>
      </c>
      <c r="L16806" s="16">
        <f t="shared" si="864"/>
        <v>51057.85263157895</v>
      </c>
      <c r="M16806" s="16">
        <f t="shared" si="865"/>
        <v>58020.287081339717</v>
      </c>
      <c r="N16806" t="e">
        <f>INDEX(XML!$A$2:$R$782,MATCH(C16806,XML!$D$2:$D$737,0),2)</f>
        <v>#N/A</v>
      </c>
    </row>
    <row r="16807" spans="1:14" ht="45" x14ac:dyDescent="0.2">
      <c r="A16807">
        <v>80915</v>
      </c>
      <c r="B16807" t="s">
        <v>42293</v>
      </c>
      <c r="C16807" s="15" t="s">
        <v>42294</v>
      </c>
      <c r="D16807" s="15" t="s">
        <v>42295</v>
      </c>
      <c r="E16807">
        <v>29472</v>
      </c>
      <c r="F16807">
        <v>32290</v>
      </c>
      <c r="K16807" s="16">
        <f t="shared" si="863"/>
        <v>33008.639999999999</v>
      </c>
      <c r="L16807" s="16">
        <f t="shared" si="864"/>
        <v>34745.936842105264</v>
      </c>
      <c r="M16807" s="16">
        <f t="shared" si="865"/>
        <v>39484.019138755983</v>
      </c>
      <c r="N16807" t="e">
        <f>INDEX(XML!$A$2:$R$782,MATCH(C16807,XML!$D$2:$D$737,0),2)</f>
        <v>#N/A</v>
      </c>
    </row>
    <row r="16808" spans="1:14" ht="56.25" x14ac:dyDescent="0.2">
      <c r="A16808">
        <v>82412</v>
      </c>
      <c r="B16808" t="s">
        <v>43682</v>
      </c>
      <c r="C16808" s="15" t="s">
        <v>43683</v>
      </c>
      <c r="D16808" s="15" t="s">
        <v>43684</v>
      </c>
      <c r="E16808">
        <v>1</v>
      </c>
      <c r="F16808">
        <v>1</v>
      </c>
      <c r="H16808">
        <v>2</v>
      </c>
      <c r="K16808" s="16">
        <f t="shared" si="863"/>
        <v>1.1200000000000001</v>
      </c>
      <c r="L16808" s="16">
        <f t="shared" si="864"/>
        <v>1.1789473684210527</v>
      </c>
      <c r="M16808" s="16">
        <f t="shared" si="865"/>
        <v>1.3397129186602872</v>
      </c>
      <c r="N16808" t="e">
        <f>INDEX(XML!$A$2:$R$782,MATCH(C16808,XML!$D$2:$D$737,0),2)</f>
        <v>#N/A</v>
      </c>
    </row>
    <row r="16809" spans="1:14" ht="45" x14ac:dyDescent="0.2">
      <c r="A16809">
        <v>82418</v>
      </c>
      <c r="B16809" t="s">
        <v>43685</v>
      </c>
      <c r="C16809" s="15" t="s">
        <v>43686</v>
      </c>
      <c r="D16809" s="15" t="s">
        <v>43687</v>
      </c>
      <c r="E16809">
        <v>5466</v>
      </c>
      <c r="F16809">
        <v>5990</v>
      </c>
      <c r="K16809" s="16">
        <f t="shared" si="863"/>
        <v>6121.92</v>
      </c>
      <c r="L16809" s="16">
        <f t="shared" si="864"/>
        <v>6444.1263157894737</v>
      </c>
      <c r="M16809" s="16">
        <f t="shared" si="865"/>
        <v>7322.8708133971295</v>
      </c>
      <c r="N16809" t="e">
        <f>INDEX(XML!$A$2:$R$782,MATCH(C16809,XML!$D$2:$D$737,0),2)</f>
        <v>#N/A</v>
      </c>
    </row>
    <row r="16810" spans="1:14" ht="45" x14ac:dyDescent="0.2">
      <c r="A16810">
        <v>82422</v>
      </c>
      <c r="B16810" t="s">
        <v>43688</v>
      </c>
      <c r="C16810" s="15" t="s">
        <v>43689</v>
      </c>
      <c r="D16810" s="15" t="s">
        <v>43690</v>
      </c>
      <c r="E16810">
        <v>1</v>
      </c>
      <c r="F16810">
        <v>1</v>
      </c>
      <c r="K16810" s="16">
        <f t="shared" si="863"/>
        <v>1.1200000000000001</v>
      </c>
      <c r="L16810" s="16">
        <f t="shared" si="864"/>
        <v>1.1789473684210527</v>
      </c>
      <c r="M16810" s="16">
        <f t="shared" si="865"/>
        <v>1.3397129186602872</v>
      </c>
      <c r="N16810" t="e">
        <f>INDEX(XML!$A$2:$R$782,MATCH(C16810,XML!$D$2:$D$737,0),2)</f>
        <v>#N/A</v>
      </c>
    </row>
    <row r="16811" spans="1:14" ht="45" x14ac:dyDescent="0.2">
      <c r="A16811">
        <v>82390</v>
      </c>
      <c r="B16811" t="s">
        <v>43691</v>
      </c>
      <c r="C16811" s="15" t="s">
        <v>43692</v>
      </c>
      <c r="D16811" s="15" t="s">
        <v>43693</v>
      </c>
      <c r="E16811">
        <v>44677</v>
      </c>
      <c r="F16811">
        <v>48990</v>
      </c>
      <c r="H16811">
        <v>2</v>
      </c>
      <c r="K16811" s="16">
        <f t="shared" si="863"/>
        <v>50038.239999999998</v>
      </c>
      <c r="L16811" s="16">
        <f t="shared" si="864"/>
        <v>52671.831578947371</v>
      </c>
      <c r="M16811" s="16">
        <f t="shared" si="865"/>
        <v>59854.354066985652</v>
      </c>
      <c r="N16811" t="e">
        <f>INDEX(XML!$A$2:$R$782,MATCH(C16811,XML!$D$2:$D$737,0),2)</f>
        <v>#N/A</v>
      </c>
    </row>
    <row r="16812" spans="1:14" ht="45" x14ac:dyDescent="0.2">
      <c r="A16812">
        <v>82407</v>
      </c>
      <c r="B16812" t="s">
        <v>43694</v>
      </c>
      <c r="C16812" s="15" t="s">
        <v>43695</v>
      </c>
      <c r="D16812" s="15" t="s">
        <v>43696</v>
      </c>
      <c r="E16812">
        <v>5122</v>
      </c>
      <c r="F16812">
        <v>5690</v>
      </c>
      <c r="H16812">
        <v>2</v>
      </c>
      <c r="K16812" s="16">
        <f t="shared" si="863"/>
        <v>5736.64</v>
      </c>
      <c r="L16812" s="16">
        <f t="shared" si="864"/>
        <v>6038.5684210526315</v>
      </c>
      <c r="M16812" s="16">
        <f t="shared" si="865"/>
        <v>6862.0095693779904</v>
      </c>
      <c r="N16812" t="e">
        <f>INDEX(XML!$A$2:$R$782,MATCH(C16812,XML!$D$2:$D$737,0),2)</f>
        <v>#N/A</v>
      </c>
    </row>
    <row r="16813" spans="1:14" ht="67.5" x14ac:dyDescent="0.2">
      <c r="A16813">
        <v>81351</v>
      </c>
      <c r="B16813" t="s">
        <v>43697</v>
      </c>
      <c r="C16813" s="15" t="s">
        <v>43698</v>
      </c>
      <c r="D16813" s="15" t="s">
        <v>43699</v>
      </c>
      <c r="E16813">
        <v>1</v>
      </c>
      <c r="F16813">
        <v>1</v>
      </c>
      <c r="K16813" s="16">
        <f t="shared" si="863"/>
        <v>1.1200000000000001</v>
      </c>
      <c r="L16813" s="16">
        <f t="shared" si="864"/>
        <v>1.1789473684210527</v>
      </c>
      <c r="M16813" s="16">
        <f t="shared" si="865"/>
        <v>1.3397129186602872</v>
      </c>
      <c r="N16813" t="e">
        <f>INDEX(XML!$A$2:$R$782,MATCH(C16813,XML!$D$2:$D$737,0),2)</f>
        <v>#N/A</v>
      </c>
    </row>
    <row r="16814" spans="1:14" ht="15.75" x14ac:dyDescent="0.25">
      <c r="A16814" s="184" t="s">
        <v>40173</v>
      </c>
      <c r="B16814" s="184"/>
      <c r="C16814" s="185"/>
      <c r="D16814" s="185"/>
      <c r="E16814" s="184"/>
      <c r="F16814" s="184"/>
      <c r="G16814" s="184"/>
      <c r="H16814" s="184"/>
      <c r="I16814" s="184"/>
      <c r="J16814" s="184"/>
      <c r="K16814" s="16">
        <f t="shared" si="863"/>
        <v>0</v>
      </c>
      <c r="L16814" s="16">
        <f t="shared" si="864"/>
        <v>0</v>
      </c>
      <c r="M16814" s="16">
        <f t="shared" si="865"/>
        <v>0</v>
      </c>
      <c r="N16814" t="e">
        <f>INDEX(XML!$A$2:$R$782,MATCH(C16814,XML!$D$2:$D$737,0),2)</f>
        <v>#N/A</v>
      </c>
    </row>
    <row r="16815" spans="1:14" ht="56.25" x14ac:dyDescent="0.2">
      <c r="A16815">
        <v>79748</v>
      </c>
      <c r="B16815" t="s">
        <v>40174</v>
      </c>
      <c r="C16815" s="15" t="s">
        <v>40175</v>
      </c>
      <c r="D16815" s="15" t="s">
        <v>40176</v>
      </c>
      <c r="E16815">
        <v>71935</v>
      </c>
      <c r="F16815">
        <v>79490</v>
      </c>
      <c r="H16815">
        <v>8</v>
      </c>
      <c r="K16815" s="16">
        <f t="shared" si="863"/>
        <v>76970.45</v>
      </c>
      <c r="L16815" s="16">
        <f t="shared" si="864"/>
        <v>81021.526315789481</v>
      </c>
      <c r="M16815" s="16">
        <f t="shared" si="865"/>
        <v>92069.916267942594</v>
      </c>
      <c r="N16815" t="e">
        <f>INDEX(XML!$A$2:$R$782,MATCH(C16815,XML!$D$2:$D$737,0),2)</f>
        <v>#N/A</v>
      </c>
    </row>
    <row r="16816" spans="1:14" ht="56.25" x14ac:dyDescent="0.2">
      <c r="A16816">
        <v>79747</v>
      </c>
      <c r="B16816" t="s">
        <v>40368</v>
      </c>
      <c r="C16816" s="15" t="s">
        <v>40369</v>
      </c>
      <c r="D16816" s="15" t="s">
        <v>40370</v>
      </c>
      <c r="E16816">
        <v>80408</v>
      </c>
      <c r="F16816">
        <v>88790</v>
      </c>
      <c r="H16816">
        <v>18</v>
      </c>
      <c r="K16816" s="16">
        <f t="shared" ref="K16816:K16873" si="866">IF(E16816&gt;49999,E16816+E16816*0.07,IF(E16816&lt;=49999,E16816+E16816*0.12))</f>
        <v>86036.56</v>
      </c>
      <c r="L16816" s="16">
        <f t="shared" ref="L16816:L16873" si="867">K16816*100/95</f>
        <v>90564.800000000003</v>
      </c>
      <c r="M16816" s="16">
        <f t="shared" ref="M16816:M16873" si="868">IF(COUNTIF(C16816,"*Dahua*"),F16816-10,L16816*100/88)</f>
        <v>102914.54545454546</v>
      </c>
      <c r="N16816" t="e">
        <f>INDEX(XML!$A$2:$R$782,MATCH(C16816,XML!$D$2:$D$737,0),2)</f>
        <v>#N/A</v>
      </c>
    </row>
    <row r="16817" spans="1:14" ht="123.75" x14ac:dyDescent="0.2">
      <c r="A16817">
        <v>82268</v>
      </c>
      <c r="B16817" t="s">
        <v>43700</v>
      </c>
      <c r="C16817" s="15" t="s">
        <v>43701</v>
      </c>
      <c r="D16817" s="15" t="s">
        <v>46463</v>
      </c>
      <c r="E16817">
        <v>193690</v>
      </c>
      <c r="F16817">
        <v>213910</v>
      </c>
      <c r="K16817" s="16">
        <f t="shared" si="866"/>
        <v>207248.3</v>
      </c>
      <c r="L16817" s="16">
        <f t="shared" si="867"/>
        <v>218156.10526315789</v>
      </c>
      <c r="M16817" s="16">
        <f t="shared" si="868"/>
        <v>247904.66507177035</v>
      </c>
      <c r="N16817" t="e">
        <f>INDEX(XML!$A$2:$R$782,MATCH(C16817,XML!$D$2:$D$737,0),2)</f>
        <v>#N/A</v>
      </c>
    </row>
    <row r="16818" spans="1:14" ht="135" x14ac:dyDescent="0.2">
      <c r="A16818">
        <v>80869</v>
      </c>
      <c r="B16818" t="s">
        <v>40371</v>
      </c>
      <c r="C16818" s="15" t="s">
        <v>40372</v>
      </c>
      <c r="D16818" s="15" t="s">
        <v>46464</v>
      </c>
      <c r="E16818">
        <v>341446</v>
      </c>
      <c r="F16818">
        <v>376990</v>
      </c>
      <c r="K16818" s="16">
        <f t="shared" si="866"/>
        <v>365347.22</v>
      </c>
      <c r="L16818" s="16">
        <f t="shared" si="867"/>
        <v>384576.02105263161</v>
      </c>
      <c r="M16818" s="16">
        <f t="shared" si="868"/>
        <v>437018.20574162679</v>
      </c>
      <c r="N16818" t="e">
        <f>INDEX(XML!$A$2:$R$782,MATCH(C16818,XML!$D$2:$D$737,0),2)</f>
        <v>#N/A</v>
      </c>
    </row>
    <row r="16819" spans="1:14" ht="146.25" x14ac:dyDescent="0.2">
      <c r="A16819">
        <v>81407</v>
      </c>
      <c r="B16819" t="s">
        <v>43703</v>
      </c>
      <c r="C16819" s="15" t="s">
        <v>43704</v>
      </c>
      <c r="D16819" s="15" t="s">
        <v>46465</v>
      </c>
      <c r="E16819">
        <v>291592</v>
      </c>
      <c r="F16819">
        <v>322020</v>
      </c>
      <c r="K16819" s="16">
        <f t="shared" si="866"/>
        <v>312003.44</v>
      </c>
      <c r="L16819" s="16">
        <f t="shared" si="867"/>
        <v>328424.67368421052</v>
      </c>
      <c r="M16819" s="16">
        <f t="shared" si="868"/>
        <v>373209.85645933013</v>
      </c>
      <c r="N16819" t="e">
        <f>INDEX(XML!$A$2:$R$782,MATCH(C16819,XML!$D$2:$D$737,0),2)</f>
        <v>#N/A</v>
      </c>
    </row>
    <row r="16820" spans="1:14" ht="90" x14ac:dyDescent="0.2">
      <c r="A16820">
        <v>82267</v>
      </c>
      <c r="B16820" t="s">
        <v>43706</v>
      </c>
      <c r="C16820" s="15" t="s">
        <v>43707</v>
      </c>
      <c r="D16820" s="15" t="s">
        <v>43708</v>
      </c>
      <c r="E16820">
        <v>176082</v>
      </c>
      <c r="F16820">
        <v>194460</v>
      </c>
      <c r="K16820" s="16">
        <f t="shared" si="866"/>
        <v>188407.74</v>
      </c>
      <c r="L16820" s="16">
        <f t="shared" si="867"/>
        <v>198323.93684210526</v>
      </c>
      <c r="M16820" s="16">
        <f t="shared" si="868"/>
        <v>225368.11004784692</v>
      </c>
      <c r="N16820" t="e">
        <f>INDEX(XML!$A$2:$R$782,MATCH(C16820,XML!$D$2:$D$737,0),2)</f>
        <v>#N/A</v>
      </c>
    </row>
    <row r="16821" spans="1:14" ht="101.25" x14ac:dyDescent="0.2">
      <c r="A16821">
        <v>80873</v>
      </c>
      <c r="B16821" t="s">
        <v>40374</v>
      </c>
      <c r="C16821" s="15" t="s">
        <v>40375</v>
      </c>
      <c r="D16821" s="15" t="s">
        <v>43709</v>
      </c>
      <c r="E16821">
        <v>197970</v>
      </c>
      <c r="F16821">
        <v>226090</v>
      </c>
      <c r="H16821">
        <v>3</v>
      </c>
      <c r="K16821" s="16">
        <f t="shared" si="866"/>
        <v>211827.9</v>
      </c>
      <c r="L16821" s="16">
        <f t="shared" si="867"/>
        <v>222976.73684210525</v>
      </c>
      <c r="M16821" s="16">
        <f t="shared" si="868"/>
        <v>253382.65550239233</v>
      </c>
      <c r="N16821" t="e">
        <f>INDEX(XML!$A$2:$R$782,MATCH(C16821,XML!$D$2:$D$737,0),2)</f>
        <v>#N/A</v>
      </c>
    </row>
    <row r="16822" spans="1:14" ht="90" x14ac:dyDescent="0.2">
      <c r="A16822">
        <v>82265</v>
      </c>
      <c r="B16822" t="s">
        <v>43710</v>
      </c>
      <c r="C16822" s="15" t="s">
        <v>43711</v>
      </c>
      <c r="D16822" s="15" t="s">
        <v>43712</v>
      </c>
      <c r="E16822">
        <v>197212</v>
      </c>
      <c r="F16822">
        <v>217800</v>
      </c>
      <c r="K16822" s="16">
        <f t="shared" si="866"/>
        <v>211016.84</v>
      </c>
      <c r="L16822" s="16">
        <f t="shared" si="867"/>
        <v>222122.9894736842</v>
      </c>
      <c r="M16822" s="16">
        <f t="shared" si="868"/>
        <v>252412.48803827752</v>
      </c>
      <c r="N16822" t="e">
        <f>INDEX(XML!$A$2:$R$782,MATCH(C16822,XML!$D$2:$D$737,0),2)</f>
        <v>#N/A</v>
      </c>
    </row>
    <row r="16823" spans="1:14" ht="112.5" x14ac:dyDescent="0.2">
      <c r="A16823">
        <v>82266</v>
      </c>
      <c r="B16823" t="s">
        <v>43713</v>
      </c>
      <c r="C16823" s="15" t="s">
        <v>43714</v>
      </c>
      <c r="D16823" s="15" t="s">
        <v>43715</v>
      </c>
      <c r="E16823">
        <v>156980</v>
      </c>
      <c r="F16823">
        <v>179190</v>
      </c>
      <c r="H16823">
        <v>4</v>
      </c>
      <c r="K16823" s="16">
        <f t="shared" si="866"/>
        <v>167968.6</v>
      </c>
      <c r="L16823" s="16">
        <f t="shared" si="867"/>
        <v>176809.05263157896</v>
      </c>
      <c r="M16823" s="16">
        <f t="shared" si="868"/>
        <v>200919.37799043066</v>
      </c>
      <c r="N16823" t="e">
        <f>INDEX(XML!$A$2:$R$782,MATCH(C16823,XML!$D$2:$D$737,0),2)</f>
        <v>#N/A</v>
      </c>
    </row>
    <row r="16824" spans="1:14" ht="90" x14ac:dyDescent="0.2">
      <c r="A16824">
        <v>82264</v>
      </c>
      <c r="B16824" t="s">
        <v>43716</v>
      </c>
      <c r="C16824" s="15" t="s">
        <v>43717</v>
      </c>
      <c r="D16824" s="15" t="s">
        <v>43718</v>
      </c>
      <c r="E16824">
        <v>224188</v>
      </c>
      <c r="F16824">
        <v>247590</v>
      </c>
      <c r="K16824" s="16">
        <f t="shared" si="866"/>
        <v>239881.16</v>
      </c>
      <c r="L16824" s="16">
        <f t="shared" si="867"/>
        <v>252506.48421052631</v>
      </c>
      <c r="M16824" s="16">
        <f t="shared" si="868"/>
        <v>286939.18660287082</v>
      </c>
      <c r="N16824" t="e">
        <f>INDEX(XML!$A$2:$R$782,MATCH(C16824,XML!$D$2:$D$737,0),2)</f>
        <v>#N/A</v>
      </c>
    </row>
    <row r="16825" spans="1:14" ht="90" x14ac:dyDescent="0.2">
      <c r="A16825">
        <v>80898</v>
      </c>
      <c r="B16825" t="s">
        <v>40376</v>
      </c>
      <c r="C16825" s="15" t="s">
        <v>40377</v>
      </c>
      <c r="D16825" s="15" t="s">
        <v>46466</v>
      </c>
      <c r="E16825">
        <v>517682</v>
      </c>
      <c r="F16825">
        <v>571710</v>
      </c>
      <c r="K16825" s="16">
        <f t="shared" si="866"/>
        <v>553919.74</v>
      </c>
      <c r="L16825" s="16">
        <f t="shared" si="867"/>
        <v>583073.4105263158</v>
      </c>
      <c r="M16825" s="16">
        <f t="shared" si="868"/>
        <v>662583.42105263157</v>
      </c>
      <c r="N16825" t="e">
        <f>INDEX(XML!$A$2:$R$782,MATCH(C16825,XML!$D$2:$D$737,0),2)</f>
        <v>#N/A</v>
      </c>
    </row>
    <row r="16826" spans="1:14" ht="90" x14ac:dyDescent="0.2">
      <c r="A16826">
        <v>82258</v>
      </c>
      <c r="B16826" t="s">
        <v>43719</v>
      </c>
      <c r="C16826" s="15" t="s">
        <v>43720</v>
      </c>
      <c r="D16826" s="15" t="s">
        <v>43721</v>
      </c>
      <c r="E16826">
        <v>309200</v>
      </c>
      <c r="F16826">
        <v>341470</v>
      </c>
      <c r="K16826" s="16">
        <f t="shared" si="866"/>
        <v>330844</v>
      </c>
      <c r="L16826" s="16">
        <f t="shared" si="867"/>
        <v>348256.84210526315</v>
      </c>
      <c r="M16826" s="16">
        <f t="shared" si="868"/>
        <v>395746.41148325359</v>
      </c>
      <c r="N16826" t="e">
        <f>INDEX(XML!$A$2:$R$782,MATCH(C16826,XML!$D$2:$D$737,0),2)</f>
        <v>#N/A</v>
      </c>
    </row>
    <row r="16827" spans="1:14" ht="101.25" x14ac:dyDescent="0.2">
      <c r="A16827">
        <v>80910</v>
      </c>
      <c r="B16827" t="s">
        <v>40379</v>
      </c>
      <c r="C16827" s="15" t="s">
        <v>40380</v>
      </c>
      <c r="D16827" s="15" t="s">
        <v>40381</v>
      </c>
      <c r="E16827">
        <v>647983</v>
      </c>
      <c r="F16827">
        <v>715600</v>
      </c>
      <c r="K16827" s="16">
        <f t="shared" si="866"/>
        <v>693341.81</v>
      </c>
      <c r="L16827" s="16">
        <f t="shared" si="867"/>
        <v>729833.48421052634</v>
      </c>
      <c r="M16827" s="16">
        <f t="shared" si="868"/>
        <v>829356.23205741635</v>
      </c>
      <c r="N16827" t="e">
        <f>INDEX(XML!$A$2:$R$782,MATCH(C16827,XML!$D$2:$D$737,0),2)</f>
        <v>#N/A</v>
      </c>
    </row>
    <row r="16828" spans="1:14" ht="90" x14ac:dyDescent="0.2">
      <c r="A16828">
        <v>80989</v>
      </c>
      <c r="B16828" t="s">
        <v>40382</v>
      </c>
      <c r="C16828" s="15" t="s">
        <v>40383</v>
      </c>
      <c r="D16828" s="15" t="s">
        <v>40384</v>
      </c>
      <c r="E16828">
        <v>309827</v>
      </c>
      <c r="F16828">
        <v>342160</v>
      </c>
      <c r="K16828" s="16">
        <f t="shared" si="866"/>
        <v>331514.89</v>
      </c>
      <c r="L16828" s="16">
        <f t="shared" si="867"/>
        <v>348963.04210526316</v>
      </c>
      <c r="M16828" s="16">
        <f t="shared" si="868"/>
        <v>396548.91148325359</v>
      </c>
      <c r="N16828" t="e">
        <f>INDEX(XML!$A$2:$R$782,MATCH(C16828,XML!$D$2:$D$737,0),2)</f>
        <v>#N/A</v>
      </c>
    </row>
    <row r="16829" spans="1:14" ht="101.25" x14ac:dyDescent="0.2">
      <c r="A16829">
        <v>80990</v>
      </c>
      <c r="B16829" t="s">
        <v>40385</v>
      </c>
      <c r="C16829" s="15" t="s">
        <v>40386</v>
      </c>
      <c r="D16829" s="15" t="s">
        <v>40387</v>
      </c>
      <c r="E16829">
        <v>1163492</v>
      </c>
      <c r="F16829">
        <v>1284910</v>
      </c>
      <c r="K16829" s="16">
        <f t="shared" si="866"/>
        <v>1244936.44</v>
      </c>
      <c r="L16829" s="16">
        <f t="shared" si="867"/>
        <v>1310459.4105263157</v>
      </c>
      <c r="M16829" s="16">
        <f t="shared" si="868"/>
        <v>1489158.4210526315</v>
      </c>
      <c r="N16829" t="e">
        <f>INDEX(XML!$A$2:$R$782,MATCH(C16829,XML!$D$2:$D$737,0),2)</f>
        <v>#N/A</v>
      </c>
    </row>
    <row r="16830" spans="1:14" ht="101.25" x14ac:dyDescent="0.2">
      <c r="A16830">
        <v>80991</v>
      </c>
      <c r="B16830" t="s">
        <v>40388</v>
      </c>
      <c r="C16830" s="15" t="s">
        <v>43722</v>
      </c>
      <c r="D16830" s="15" t="s">
        <v>40389</v>
      </c>
      <c r="E16830">
        <v>1258222</v>
      </c>
      <c r="F16830">
        <v>1389520</v>
      </c>
      <c r="K16830" s="16">
        <f t="shared" si="866"/>
        <v>1346297.54</v>
      </c>
      <c r="L16830" s="16">
        <f t="shared" si="867"/>
        <v>1417155.3052631579</v>
      </c>
      <c r="M16830" s="16">
        <f t="shared" si="868"/>
        <v>1610403.7559808614</v>
      </c>
      <c r="N16830" t="e">
        <f>INDEX(XML!$A$2:$R$782,MATCH(C16830,XML!$D$2:$D$737,0),2)</f>
        <v>#N/A</v>
      </c>
    </row>
    <row r="16831" spans="1:14" ht="135" x14ac:dyDescent="0.2">
      <c r="A16831">
        <v>80992</v>
      </c>
      <c r="B16831" t="s">
        <v>40390</v>
      </c>
      <c r="C16831" s="15" t="s">
        <v>40391</v>
      </c>
      <c r="D16831" s="15" t="s">
        <v>40392</v>
      </c>
      <c r="E16831">
        <v>1138903</v>
      </c>
      <c r="F16831">
        <v>1257750</v>
      </c>
      <c r="K16831" s="16">
        <f t="shared" si="866"/>
        <v>1218626.21</v>
      </c>
      <c r="L16831" s="16">
        <f t="shared" si="867"/>
        <v>1282764.4315789475</v>
      </c>
      <c r="M16831" s="16">
        <f t="shared" si="868"/>
        <v>1457686.8540669857</v>
      </c>
      <c r="N16831" t="e">
        <f>INDEX(XML!$A$2:$R$782,MATCH(C16831,XML!$D$2:$D$737,0),2)</f>
        <v>#N/A</v>
      </c>
    </row>
    <row r="16832" spans="1:14" ht="135" x14ac:dyDescent="0.2">
      <c r="A16832">
        <v>82237</v>
      </c>
      <c r="B16832" t="s">
        <v>43723</v>
      </c>
      <c r="C16832" s="15" t="s">
        <v>43724</v>
      </c>
      <c r="D16832" s="15" t="s">
        <v>43725</v>
      </c>
      <c r="E16832">
        <v>1492269</v>
      </c>
      <c r="F16832">
        <v>1647990</v>
      </c>
      <c r="K16832" s="16">
        <f t="shared" si="866"/>
        <v>1596727.83</v>
      </c>
      <c r="L16832" s="16">
        <f t="shared" si="867"/>
        <v>1680766.1368421053</v>
      </c>
      <c r="M16832" s="16">
        <f t="shared" si="868"/>
        <v>1909961.5191387562</v>
      </c>
      <c r="N16832" t="e">
        <f>INDEX(XML!$A$2:$R$782,MATCH(C16832,XML!$D$2:$D$737,0),2)</f>
        <v>#N/A</v>
      </c>
    </row>
    <row r="16833" spans="1:14" ht="146.25" x14ac:dyDescent="0.2">
      <c r="A16833">
        <v>81396</v>
      </c>
      <c r="B16833" t="s">
        <v>43726</v>
      </c>
      <c r="C16833" s="15" t="s">
        <v>43727</v>
      </c>
      <c r="D16833" s="15" t="s">
        <v>43728</v>
      </c>
      <c r="E16833">
        <v>870551</v>
      </c>
      <c r="F16833">
        <v>961400</v>
      </c>
      <c r="K16833" s="16">
        <f t="shared" si="866"/>
        <v>931489.57000000007</v>
      </c>
      <c r="L16833" s="16">
        <f t="shared" si="867"/>
        <v>980515.33684210526</v>
      </c>
      <c r="M16833" s="16">
        <f t="shared" si="868"/>
        <v>1114221.9736842106</v>
      </c>
      <c r="N16833" t="e">
        <f>INDEX(XML!$A$2:$R$782,MATCH(C16833,XML!$D$2:$D$737,0),2)</f>
        <v>#N/A</v>
      </c>
    </row>
    <row r="16834" spans="1:14" ht="112.5" x14ac:dyDescent="0.2">
      <c r="A16834">
        <v>81142</v>
      </c>
      <c r="B16834" t="s">
        <v>43729</v>
      </c>
      <c r="C16834" s="15" t="s">
        <v>43730</v>
      </c>
      <c r="D16834" s="15" t="s">
        <v>43731</v>
      </c>
      <c r="E16834">
        <v>149142</v>
      </c>
      <c r="F16834">
        <v>164710</v>
      </c>
      <c r="K16834" s="16">
        <f t="shared" si="866"/>
        <v>159581.94</v>
      </c>
      <c r="L16834" s="16">
        <f t="shared" si="867"/>
        <v>167980.9894736842</v>
      </c>
      <c r="M16834" s="16">
        <f t="shared" si="868"/>
        <v>190887.48803827752</v>
      </c>
      <c r="N16834" t="e">
        <f>INDEX(XML!$A$2:$R$782,MATCH(C16834,XML!$D$2:$D$737,0),2)</f>
        <v>#N/A</v>
      </c>
    </row>
    <row r="16835" spans="1:14" ht="56.25" x14ac:dyDescent="0.2">
      <c r="A16835">
        <v>81134</v>
      </c>
      <c r="B16835" t="s">
        <v>43732</v>
      </c>
      <c r="C16835" s="15" t="s">
        <v>43733</v>
      </c>
      <c r="D16835" s="15" t="s">
        <v>43734</v>
      </c>
      <c r="E16835">
        <v>130815</v>
      </c>
      <c r="F16835">
        <v>144470</v>
      </c>
      <c r="K16835" s="16">
        <f t="shared" si="866"/>
        <v>139972.04999999999</v>
      </c>
      <c r="L16835" s="16">
        <f t="shared" si="867"/>
        <v>147338.99999999997</v>
      </c>
      <c r="M16835" s="16">
        <f t="shared" si="868"/>
        <v>167430.68181818177</v>
      </c>
      <c r="N16835" t="e">
        <f>INDEX(XML!$A$2:$R$782,MATCH(C16835,XML!$D$2:$D$737,0),2)</f>
        <v>#N/A</v>
      </c>
    </row>
    <row r="16836" spans="1:14" ht="15.75" x14ac:dyDescent="0.25">
      <c r="A16836" s="184" t="s">
        <v>42296</v>
      </c>
      <c r="B16836" s="184"/>
      <c r="C16836" s="185"/>
      <c r="D16836" s="185"/>
      <c r="E16836" s="184"/>
      <c r="F16836" s="184"/>
      <c r="G16836" s="184"/>
      <c r="H16836" s="184"/>
      <c r="I16836" s="184"/>
      <c r="J16836" s="184"/>
      <c r="K16836" s="16">
        <f t="shared" si="866"/>
        <v>0</v>
      </c>
      <c r="L16836" s="16">
        <f t="shared" si="867"/>
        <v>0</v>
      </c>
      <c r="M16836" s="16">
        <f t="shared" si="868"/>
        <v>0</v>
      </c>
      <c r="N16836" t="e">
        <f>INDEX(XML!$A$2:$R$782,MATCH(C16836,XML!$D$2:$D$737,0),2)</f>
        <v>#N/A</v>
      </c>
    </row>
    <row r="16837" spans="1:14" ht="56.25" x14ac:dyDescent="0.2">
      <c r="A16837">
        <v>82084</v>
      </c>
      <c r="B16837" t="s">
        <v>42297</v>
      </c>
      <c r="C16837" s="15" t="s">
        <v>42298</v>
      </c>
      <c r="D16837" s="15" t="s">
        <v>42299</v>
      </c>
      <c r="E16837">
        <v>232495</v>
      </c>
      <c r="F16837">
        <v>254790</v>
      </c>
      <c r="K16837" s="16">
        <f t="shared" si="866"/>
        <v>248769.65</v>
      </c>
      <c r="L16837" s="16">
        <f t="shared" si="867"/>
        <v>261862.78947368421</v>
      </c>
      <c r="M16837" s="16">
        <f t="shared" si="868"/>
        <v>297571.35167464113</v>
      </c>
      <c r="N16837" t="e">
        <f>INDEX(XML!$A$2:$R$782,MATCH(C16837,XML!$D$2:$D$737,0),2)</f>
        <v>#N/A</v>
      </c>
    </row>
    <row r="16838" spans="1:14" ht="45" x14ac:dyDescent="0.2">
      <c r="A16838">
        <v>80899</v>
      </c>
      <c r="B16838" t="s">
        <v>42300</v>
      </c>
      <c r="C16838" s="15" t="s">
        <v>42301</v>
      </c>
      <c r="D16838" s="15" t="s">
        <v>42302</v>
      </c>
      <c r="E16838">
        <v>253155</v>
      </c>
      <c r="F16838">
        <v>277490</v>
      </c>
      <c r="K16838" s="16">
        <f t="shared" si="866"/>
        <v>270875.84999999998</v>
      </c>
      <c r="L16838" s="16">
        <f t="shared" si="867"/>
        <v>285132.4736842105</v>
      </c>
      <c r="M16838" s="16">
        <f t="shared" si="868"/>
        <v>324014.1746411483</v>
      </c>
      <c r="N16838" t="e">
        <f>INDEX(XML!$A$2:$R$782,MATCH(C16838,XML!$D$2:$D$737,0),2)</f>
        <v>#N/A</v>
      </c>
    </row>
    <row r="16839" spans="1:14" ht="45" x14ac:dyDescent="0.2">
      <c r="A16839">
        <v>80900</v>
      </c>
      <c r="B16839" t="s">
        <v>42303</v>
      </c>
      <c r="C16839" s="15" t="s">
        <v>42304</v>
      </c>
      <c r="D16839" s="15" t="s">
        <v>42305</v>
      </c>
      <c r="E16839">
        <v>546906</v>
      </c>
      <c r="F16839">
        <v>599390</v>
      </c>
      <c r="K16839" s="16">
        <f t="shared" si="866"/>
        <v>585189.42000000004</v>
      </c>
      <c r="L16839" s="16">
        <f t="shared" si="867"/>
        <v>615988.86315789481</v>
      </c>
      <c r="M16839" s="16">
        <f t="shared" si="868"/>
        <v>699987.34449760779</v>
      </c>
      <c r="N16839" t="e">
        <f>INDEX(XML!$A$2:$R$782,MATCH(C16839,XML!$D$2:$D$737,0),2)</f>
        <v>#N/A</v>
      </c>
    </row>
    <row r="16840" spans="1:14" ht="56.25" x14ac:dyDescent="0.2">
      <c r="A16840">
        <v>80901</v>
      </c>
      <c r="B16840" t="s">
        <v>42306</v>
      </c>
      <c r="C16840" s="15" t="s">
        <v>42307</v>
      </c>
      <c r="D16840" s="15" t="s">
        <v>42308</v>
      </c>
      <c r="E16840">
        <v>252521</v>
      </c>
      <c r="F16840">
        <v>276790</v>
      </c>
      <c r="K16840" s="16">
        <f t="shared" si="866"/>
        <v>270197.46999999997</v>
      </c>
      <c r="L16840" s="16">
        <f t="shared" si="867"/>
        <v>284418.38947368419</v>
      </c>
      <c r="M16840" s="16">
        <f t="shared" si="868"/>
        <v>323202.71531100478</v>
      </c>
      <c r="N16840" t="e">
        <f>INDEX(XML!$A$2:$R$782,MATCH(C16840,XML!$D$2:$D$737,0),2)</f>
        <v>#N/A</v>
      </c>
    </row>
    <row r="16841" spans="1:14" ht="56.25" x14ac:dyDescent="0.2">
      <c r="A16841">
        <v>81399</v>
      </c>
      <c r="B16841" t="s">
        <v>43735</v>
      </c>
      <c r="C16841" s="15" t="s">
        <v>43736</v>
      </c>
      <c r="D16841" s="15" t="s">
        <v>43737</v>
      </c>
      <c r="E16841">
        <v>185552</v>
      </c>
      <c r="F16841">
        <v>203390</v>
      </c>
      <c r="K16841" s="16">
        <f t="shared" si="866"/>
        <v>198540.64</v>
      </c>
      <c r="L16841" s="16">
        <f t="shared" si="867"/>
        <v>208990.14736842105</v>
      </c>
      <c r="M16841" s="16">
        <f t="shared" si="868"/>
        <v>237488.80382775117</v>
      </c>
      <c r="N16841" t="e">
        <f>INDEX(XML!$A$2:$R$782,MATCH(C16841,XML!$D$2:$D$737,0),2)</f>
        <v>#N/A</v>
      </c>
    </row>
    <row r="16842" spans="1:14" ht="67.5" x14ac:dyDescent="0.2">
      <c r="A16842">
        <v>83155</v>
      </c>
      <c r="B16842" t="s">
        <v>44840</v>
      </c>
      <c r="C16842" s="15" t="s">
        <v>44841</v>
      </c>
      <c r="D16842" s="15" t="s">
        <v>44842</v>
      </c>
      <c r="E16842">
        <v>29003</v>
      </c>
      <c r="F16842">
        <v>31790</v>
      </c>
      <c r="K16842" s="16">
        <f t="shared" si="866"/>
        <v>32483.360000000001</v>
      </c>
      <c r="L16842" s="16">
        <f t="shared" si="867"/>
        <v>34193.010526315789</v>
      </c>
      <c r="M16842" s="16">
        <f t="shared" si="868"/>
        <v>38855.693779904308</v>
      </c>
      <c r="N16842" t="e">
        <f>INDEX(XML!$A$2:$R$782,MATCH(C16842,XML!$D$2:$D$737,0),2)</f>
        <v>#N/A</v>
      </c>
    </row>
    <row r="16843" spans="1:14" ht="15.75" x14ac:dyDescent="0.25">
      <c r="A16843" s="184" t="s">
        <v>42309</v>
      </c>
      <c r="B16843" s="184"/>
      <c r="C16843" s="185"/>
      <c r="D16843" s="185"/>
      <c r="E16843" s="184"/>
      <c r="F16843" s="184"/>
      <c r="G16843" s="184"/>
      <c r="H16843" s="184"/>
      <c r="I16843" s="184"/>
      <c r="J16843" s="184"/>
      <c r="K16843" s="16">
        <f t="shared" si="866"/>
        <v>0</v>
      </c>
      <c r="L16843" s="16">
        <f t="shared" si="867"/>
        <v>0</v>
      </c>
      <c r="M16843" s="16">
        <f t="shared" si="868"/>
        <v>0</v>
      </c>
      <c r="N16843" t="e">
        <f>INDEX(XML!$A$2:$R$782,MATCH(C16843,XML!$D$2:$D$737,0),2)</f>
        <v>#N/A</v>
      </c>
    </row>
    <row r="16844" spans="1:14" ht="112.5" x14ac:dyDescent="0.2">
      <c r="A16844">
        <v>80893</v>
      </c>
      <c r="B16844" t="s">
        <v>42310</v>
      </c>
      <c r="C16844" s="15" t="s">
        <v>42311</v>
      </c>
      <c r="D16844" s="15" t="s">
        <v>42312</v>
      </c>
      <c r="E16844">
        <v>35800</v>
      </c>
      <c r="F16844">
        <v>39290</v>
      </c>
      <c r="H16844">
        <v>1</v>
      </c>
      <c r="K16844" s="16">
        <f t="shared" si="866"/>
        <v>40096</v>
      </c>
      <c r="L16844" s="16">
        <f t="shared" si="867"/>
        <v>42206.315789473687</v>
      </c>
      <c r="M16844" s="16">
        <f t="shared" si="868"/>
        <v>47961.722488038286</v>
      </c>
      <c r="N16844" t="e">
        <f>INDEX(XML!$A$2:$R$782,MATCH(C16844,XML!$D$2:$D$737,0),2)</f>
        <v>#N/A</v>
      </c>
    </row>
    <row r="16845" spans="1:14" ht="135" x14ac:dyDescent="0.2">
      <c r="A16845">
        <v>80891</v>
      </c>
      <c r="B16845" t="s">
        <v>42313</v>
      </c>
      <c r="C16845" s="15" t="s">
        <v>42314</v>
      </c>
      <c r="D16845" s="15" t="s">
        <v>42315</v>
      </c>
      <c r="E16845">
        <v>101096</v>
      </c>
      <c r="F16845">
        <v>110790</v>
      </c>
      <c r="K16845" s="16">
        <f t="shared" si="866"/>
        <v>108172.72</v>
      </c>
      <c r="L16845" s="16">
        <f t="shared" si="867"/>
        <v>113866.02105263158</v>
      </c>
      <c r="M16845" s="16">
        <f t="shared" si="868"/>
        <v>129393.20574162681</v>
      </c>
      <c r="N16845" t="e">
        <f>INDEX(XML!$A$2:$R$782,MATCH(C16845,XML!$D$2:$D$737,0),2)</f>
        <v>#N/A</v>
      </c>
    </row>
    <row r="16846" spans="1:14" ht="123.75" x14ac:dyDescent="0.2">
      <c r="A16846">
        <v>80894</v>
      </c>
      <c r="B16846" t="s">
        <v>42316</v>
      </c>
      <c r="C16846" s="15" t="s">
        <v>42317</v>
      </c>
      <c r="D16846" s="15" t="s">
        <v>42318</v>
      </c>
      <c r="E16846">
        <v>47365</v>
      </c>
      <c r="F16846">
        <v>51890</v>
      </c>
      <c r="H16846">
        <v>1</v>
      </c>
      <c r="K16846" s="16">
        <f t="shared" si="866"/>
        <v>53048.800000000003</v>
      </c>
      <c r="L16846" s="16">
        <f t="shared" si="867"/>
        <v>55840.84210526316</v>
      </c>
      <c r="M16846" s="16">
        <f t="shared" si="868"/>
        <v>63455.502392344504</v>
      </c>
      <c r="N16846" t="e">
        <f>INDEX(XML!$A$2:$R$782,MATCH(C16846,XML!$D$2:$D$737,0),2)</f>
        <v>#N/A</v>
      </c>
    </row>
    <row r="16847" spans="1:14" ht="123.75" x14ac:dyDescent="0.2">
      <c r="A16847">
        <v>80890</v>
      </c>
      <c r="B16847" t="s">
        <v>42319</v>
      </c>
      <c r="C16847" s="15" t="s">
        <v>42320</v>
      </c>
      <c r="D16847" s="15" t="s">
        <v>42321</v>
      </c>
      <c r="E16847">
        <v>33604</v>
      </c>
      <c r="F16847">
        <v>36890</v>
      </c>
      <c r="H16847">
        <v>1</v>
      </c>
      <c r="K16847" s="16">
        <f t="shared" si="866"/>
        <v>37636.480000000003</v>
      </c>
      <c r="L16847" s="16">
        <f t="shared" si="867"/>
        <v>39617.347368421055</v>
      </c>
      <c r="M16847" s="16">
        <f t="shared" si="868"/>
        <v>45019.712918660291</v>
      </c>
      <c r="N16847" t="e">
        <f>INDEX(XML!$A$2:$R$782,MATCH(C16847,XML!$D$2:$D$737,0),2)</f>
        <v>#N/A</v>
      </c>
    </row>
    <row r="16848" spans="1:14" ht="135" x14ac:dyDescent="0.2">
      <c r="A16848">
        <v>80892</v>
      </c>
      <c r="B16848" t="s">
        <v>42322</v>
      </c>
      <c r="C16848" s="15" t="s">
        <v>42323</v>
      </c>
      <c r="D16848" s="15" t="s">
        <v>42324</v>
      </c>
      <c r="E16848">
        <v>57315</v>
      </c>
      <c r="F16848">
        <v>62890</v>
      </c>
      <c r="H16848">
        <v>1</v>
      </c>
      <c r="K16848" s="16">
        <f t="shared" si="866"/>
        <v>61327.05</v>
      </c>
      <c r="L16848" s="16">
        <f t="shared" si="867"/>
        <v>64554.789473684214</v>
      </c>
      <c r="M16848" s="16">
        <f t="shared" si="868"/>
        <v>73357.715311004795</v>
      </c>
      <c r="N16848" t="e">
        <f>INDEX(XML!$A$2:$R$782,MATCH(C16848,XML!$D$2:$D$737,0),2)</f>
        <v>#N/A</v>
      </c>
    </row>
    <row r="16849" spans="1:14" ht="112.5" x14ac:dyDescent="0.2">
      <c r="A16849">
        <v>80889</v>
      </c>
      <c r="B16849" t="s">
        <v>42325</v>
      </c>
      <c r="C16849" s="15" t="s">
        <v>42326</v>
      </c>
      <c r="D16849" s="15" t="s">
        <v>42327</v>
      </c>
      <c r="E16849">
        <v>19767</v>
      </c>
      <c r="F16849">
        <v>21690</v>
      </c>
      <c r="H16849">
        <v>1</v>
      </c>
      <c r="K16849" s="16">
        <f t="shared" si="866"/>
        <v>22139.040000000001</v>
      </c>
      <c r="L16849" s="16">
        <f t="shared" si="867"/>
        <v>23304.252631578947</v>
      </c>
      <c r="M16849" s="16">
        <f t="shared" si="868"/>
        <v>26482.105263157897</v>
      </c>
      <c r="N16849" t="e">
        <f>INDEX(XML!$A$2:$R$782,MATCH(C16849,XML!$D$2:$D$737,0),2)</f>
        <v>#N/A</v>
      </c>
    </row>
    <row r="16850" spans="1:14" ht="15.75" x14ac:dyDescent="0.25">
      <c r="A16850" s="184" t="s">
        <v>11922</v>
      </c>
      <c r="B16850" s="184"/>
      <c r="C16850" s="185"/>
      <c r="D16850" s="185"/>
      <c r="E16850" s="184"/>
      <c r="F16850" s="184"/>
      <c r="G16850" s="184"/>
      <c r="H16850" s="184"/>
      <c r="I16850" s="184"/>
      <c r="J16850" s="184"/>
      <c r="K16850" s="16">
        <f t="shared" si="866"/>
        <v>0</v>
      </c>
      <c r="L16850" s="16">
        <f t="shared" si="867"/>
        <v>0</v>
      </c>
      <c r="M16850" s="16">
        <f t="shared" si="868"/>
        <v>0</v>
      </c>
      <c r="N16850" t="e">
        <f>INDEX(XML!$A$2:$R$782,MATCH(C16850,XML!$D$2:$D$737,0),2)</f>
        <v>#N/A</v>
      </c>
    </row>
    <row r="16851" spans="1:14" ht="45" x14ac:dyDescent="0.2">
      <c r="A16851">
        <v>35621</v>
      </c>
      <c r="B16851" t="s">
        <v>11923</v>
      </c>
      <c r="C16851" s="15" t="s">
        <v>11924</v>
      </c>
      <c r="D16851" s="15" t="s">
        <v>11925</v>
      </c>
      <c r="E16851">
        <v>17784</v>
      </c>
      <c r="F16851">
        <v>55292</v>
      </c>
      <c r="K16851" s="16">
        <f t="shared" si="866"/>
        <v>19918.080000000002</v>
      </c>
      <c r="L16851" s="16">
        <f t="shared" si="867"/>
        <v>20966.400000000001</v>
      </c>
      <c r="M16851" s="16">
        <f t="shared" si="868"/>
        <v>23825.454545454548</v>
      </c>
      <c r="N16851" t="e">
        <f>INDEX(XML!$A$2:$R$782,MATCH(C16851,XML!$D$2:$D$737,0),2)</f>
        <v>#N/A</v>
      </c>
    </row>
    <row r="16852" spans="1:14" ht="45" x14ac:dyDescent="0.2">
      <c r="A16852">
        <v>35622</v>
      </c>
      <c r="B16852" t="s">
        <v>11926</v>
      </c>
      <c r="C16852" s="15" t="s">
        <v>11927</v>
      </c>
      <c r="D16852" s="15" t="s">
        <v>11928</v>
      </c>
      <c r="E16852">
        <v>19022</v>
      </c>
      <c r="F16852">
        <v>65345</v>
      </c>
      <c r="H16852">
        <v>19</v>
      </c>
      <c r="K16852" s="16">
        <f t="shared" si="866"/>
        <v>21304.639999999999</v>
      </c>
      <c r="L16852" s="16">
        <f t="shared" si="867"/>
        <v>22425.936842105264</v>
      </c>
      <c r="M16852" s="16">
        <f t="shared" si="868"/>
        <v>25484.019138755979</v>
      </c>
      <c r="N16852" t="e">
        <f>INDEX(XML!$A$2:$R$782,MATCH(C16852,XML!$D$2:$D$737,0),2)</f>
        <v>#N/A</v>
      </c>
    </row>
    <row r="16853" spans="1:14" ht="45" x14ac:dyDescent="0.2">
      <c r="A16853">
        <v>35623</v>
      </c>
      <c r="B16853" t="s">
        <v>11929</v>
      </c>
      <c r="C16853" s="15" t="s">
        <v>11930</v>
      </c>
      <c r="D16853" s="15" t="s">
        <v>11931</v>
      </c>
      <c r="E16853">
        <v>32326</v>
      </c>
      <c r="F16853">
        <v>82100</v>
      </c>
      <c r="H16853">
        <v>5</v>
      </c>
      <c r="K16853" s="16">
        <f t="shared" si="866"/>
        <v>36205.120000000003</v>
      </c>
      <c r="L16853" s="16">
        <f t="shared" si="867"/>
        <v>38110.652631578952</v>
      </c>
      <c r="M16853" s="16">
        <f t="shared" si="868"/>
        <v>43307.559808612445</v>
      </c>
      <c r="N16853" t="e">
        <f>INDEX(XML!$A$2:$R$782,MATCH(C16853,XML!$D$2:$D$737,0),2)</f>
        <v>#N/A</v>
      </c>
    </row>
    <row r="16854" spans="1:14" ht="101.25" x14ac:dyDescent="0.2">
      <c r="A16854">
        <v>35599</v>
      </c>
      <c r="B16854" t="s">
        <v>11932</v>
      </c>
      <c r="C16854" s="15" t="s">
        <v>11933</v>
      </c>
      <c r="D16854" s="15" t="s">
        <v>11934</v>
      </c>
      <c r="E16854">
        <v>1733</v>
      </c>
      <c r="F16854">
        <v>4122</v>
      </c>
      <c r="H16854">
        <v>40</v>
      </c>
      <c r="K16854" s="16">
        <f t="shared" si="866"/>
        <v>1940.96</v>
      </c>
      <c r="L16854" s="16">
        <f t="shared" si="867"/>
        <v>2043.1157894736841</v>
      </c>
      <c r="M16854" s="16">
        <f t="shared" si="868"/>
        <v>2321.7224880382773</v>
      </c>
      <c r="N16854" t="e">
        <f>INDEX(XML!$A$2:$R$782,MATCH(C16854,XML!$D$2:$D$737,0),2)</f>
        <v>#N/A</v>
      </c>
    </row>
    <row r="16855" spans="1:14" ht="67.5" x14ac:dyDescent="0.2">
      <c r="A16855">
        <v>35634</v>
      </c>
      <c r="B16855" t="s">
        <v>12007</v>
      </c>
      <c r="C16855" s="15" t="s">
        <v>12008</v>
      </c>
      <c r="D16855" s="15" t="s">
        <v>12009</v>
      </c>
      <c r="E16855">
        <v>1861</v>
      </c>
      <c r="F16855">
        <v>3228</v>
      </c>
      <c r="H16855">
        <v>49</v>
      </c>
      <c r="K16855" s="16">
        <f t="shared" si="866"/>
        <v>2084.3200000000002</v>
      </c>
      <c r="L16855" s="16">
        <f t="shared" si="867"/>
        <v>2194.0210526315791</v>
      </c>
      <c r="M16855" s="16">
        <f t="shared" si="868"/>
        <v>2493.2057416267944</v>
      </c>
      <c r="N16855" t="e">
        <f>INDEX(XML!$A$2:$R$782,MATCH(C16855,XML!$D$2:$D$737,0),2)</f>
        <v>#N/A</v>
      </c>
    </row>
    <row r="16856" spans="1:14" ht="90" x14ac:dyDescent="0.2">
      <c r="A16856">
        <v>35570</v>
      </c>
      <c r="B16856" t="s">
        <v>11983</v>
      </c>
      <c r="C16856" s="15" t="s">
        <v>11984</v>
      </c>
      <c r="D16856" s="15" t="s">
        <v>11985</v>
      </c>
      <c r="E16856">
        <v>8038</v>
      </c>
      <c r="F16856">
        <v>21212</v>
      </c>
      <c r="H16856">
        <v>8</v>
      </c>
      <c r="K16856" s="16">
        <f t="shared" si="866"/>
        <v>9002.56</v>
      </c>
      <c r="L16856" s="16">
        <f t="shared" si="867"/>
        <v>9476.378947368421</v>
      </c>
      <c r="M16856" s="16">
        <f t="shared" si="868"/>
        <v>10768.612440191388</v>
      </c>
      <c r="N16856" t="e">
        <f>INDEX(XML!$A$2:$R$782,MATCH(C16856,XML!$D$2:$D$737,0),2)</f>
        <v>#N/A</v>
      </c>
    </row>
    <row r="16857" spans="1:14" ht="123.75" x14ac:dyDescent="0.2">
      <c r="A16857">
        <v>35587</v>
      </c>
      <c r="B16857" t="s">
        <v>11950</v>
      </c>
      <c r="C16857" s="15" t="s">
        <v>11951</v>
      </c>
      <c r="D16857" s="15" t="s">
        <v>11952</v>
      </c>
      <c r="E16857">
        <v>1908</v>
      </c>
      <c r="F16857">
        <v>4122</v>
      </c>
      <c r="H16857">
        <v>205</v>
      </c>
      <c r="K16857" s="16">
        <f t="shared" si="866"/>
        <v>2136.96</v>
      </c>
      <c r="L16857" s="16">
        <f t="shared" si="867"/>
        <v>2249.4315789473685</v>
      </c>
      <c r="M16857" s="16">
        <f t="shared" si="868"/>
        <v>2556.1722488038281</v>
      </c>
      <c r="N16857" t="e">
        <f>INDEX(XML!$A$2:$R$782,MATCH(C16857,XML!$D$2:$D$737,0),2)</f>
        <v>#N/A</v>
      </c>
    </row>
    <row r="16858" spans="1:14" ht="90" x14ac:dyDescent="0.2">
      <c r="A16858">
        <v>35600</v>
      </c>
      <c r="B16858" t="s">
        <v>12028</v>
      </c>
      <c r="C16858" s="15" t="s">
        <v>12029</v>
      </c>
      <c r="D16858" s="15" t="s">
        <v>12030</v>
      </c>
      <c r="E16858">
        <v>888</v>
      </c>
      <c r="F16858">
        <v>4122</v>
      </c>
      <c r="H16858">
        <v>1</v>
      </c>
      <c r="K16858" s="16">
        <f t="shared" si="866"/>
        <v>994.56</v>
      </c>
      <c r="L16858" s="16">
        <f t="shared" si="867"/>
        <v>1046.9052631578948</v>
      </c>
      <c r="M16858" s="16">
        <f t="shared" si="868"/>
        <v>1189.6650717703351</v>
      </c>
      <c r="N16858" t="e">
        <f>INDEX(XML!$A$2:$R$782,MATCH(C16858,XML!$D$2:$D$737,0),2)</f>
        <v>#N/A</v>
      </c>
    </row>
    <row r="16859" spans="1:14" ht="56.25" x14ac:dyDescent="0.2">
      <c r="A16859">
        <v>35630</v>
      </c>
      <c r="B16859" t="s">
        <v>11941</v>
      </c>
      <c r="C16859" s="15" t="s">
        <v>11942</v>
      </c>
      <c r="D16859" s="15" t="s">
        <v>11943</v>
      </c>
      <c r="E16859">
        <v>656</v>
      </c>
      <c r="F16859">
        <v>3005</v>
      </c>
      <c r="H16859">
        <v>1</v>
      </c>
      <c r="K16859" s="16">
        <f t="shared" si="866"/>
        <v>734.72</v>
      </c>
      <c r="L16859" s="16">
        <f t="shared" si="867"/>
        <v>773.38947368421054</v>
      </c>
      <c r="M16859" s="16">
        <f t="shared" si="868"/>
        <v>878.85167464114829</v>
      </c>
      <c r="N16859" t="e">
        <f>INDEX(XML!$A$2:$R$782,MATCH(C16859,XML!$D$2:$D$737,0),2)</f>
        <v>#N/A</v>
      </c>
    </row>
    <row r="16860" spans="1:14" ht="78.75" x14ac:dyDescent="0.2">
      <c r="A16860">
        <v>35592</v>
      </c>
      <c r="B16860" t="s">
        <v>12013</v>
      </c>
      <c r="C16860" s="15" t="s">
        <v>12014</v>
      </c>
      <c r="D16860" s="15" t="s">
        <v>12015</v>
      </c>
      <c r="E16860">
        <v>553</v>
      </c>
      <c r="F16860">
        <v>2223</v>
      </c>
      <c r="H16860" t="s">
        <v>768</v>
      </c>
      <c r="K16860" s="16">
        <f t="shared" si="866"/>
        <v>619.36</v>
      </c>
      <c r="L16860" s="16">
        <f t="shared" si="867"/>
        <v>651.95789473684215</v>
      </c>
      <c r="M16860" s="16">
        <f t="shared" si="868"/>
        <v>740.86124401913878</v>
      </c>
      <c r="N16860" t="e">
        <f>INDEX(XML!$A$2:$R$782,MATCH(C16860,XML!$D$2:$D$737,0),2)</f>
        <v>#N/A</v>
      </c>
    </row>
    <row r="16861" spans="1:14" ht="45" x14ac:dyDescent="0.2">
      <c r="A16861">
        <v>35580</v>
      </c>
      <c r="B16861" t="s">
        <v>11995</v>
      </c>
      <c r="C16861" s="15" t="s">
        <v>11996</v>
      </c>
      <c r="D16861" s="15" t="s">
        <v>11997</v>
      </c>
      <c r="E16861">
        <v>1740</v>
      </c>
      <c r="F16861">
        <v>3340</v>
      </c>
      <c r="H16861">
        <v>8</v>
      </c>
      <c r="K16861" s="16">
        <f t="shared" si="866"/>
        <v>1948.8</v>
      </c>
      <c r="L16861" s="16">
        <f t="shared" si="867"/>
        <v>2051.3684210526317</v>
      </c>
      <c r="M16861" s="16">
        <f t="shared" si="868"/>
        <v>2331.1004784688998</v>
      </c>
      <c r="N16861" t="e">
        <f>INDEX(XML!$A$2:$R$782,MATCH(C16861,XML!$D$2:$D$737,0),2)</f>
        <v>#N/A</v>
      </c>
    </row>
    <row r="16862" spans="1:14" ht="101.25" x14ac:dyDescent="0.2">
      <c r="A16862">
        <v>35595</v>
      </c>
      <c r="B16862" t="s">
        <v>12022</v>
      </c>
      <c r="C16862" s="15" t="s">
        <v>12023</v>
      </c>
      <c r="D16862" s="15" t="s">
        <v>12024</v>
      </c>
      <c r="E16862">
        <v>3256</v>
      </c>
      <c r="F16862">
        <v>4457</v>
      </c>
      <c r="H16862">
        <v>163</v>
      </c>
      <c r="K16862" s="16">
        <f t="shared" si="866"/>
        <v>3646.72</v>
      </c>
      <c r="L16862" s="16">
        <f t="shared" si="867"/>
        <v>3838.6526315789474</v>
      </c>
      <c r="M16862" s="16">
        <f t="shared" si="868"/>
        <v>4362.1052631578941</v>
      </c>
      <c r="N16862" t="e">
        <f>INDEX(XML!$A$2:$R$782,MATCH(C16862,XML!$D$2:$D$737,0),2)</f>
        <v>#N/A</v>
      </c>
    </row>
    <row r="16863" spans="1:14" ht="90" x14ac:dyDescent="0.2">
      <c r="A16863">
        <v>35596</v>
      </c>
      <c r="B16863" t="s">
        <v>12025</v>
      </c>
      <c r="C16863" s="15" t="s">
        <v>12026</v>
      </c>
      <c r="D16863" s="15" t="s">
        <v>12027</v>
      </c>
      <c r="E16863">
        <v>1716</v>
      </c>
      <c r="F16863">
        <v>4457</v>
      </c>
      <c r="H16863">
        <v>110</v>
      </c>
      <c r="K16863" s="16">
        <f t="shared" si="866"/>
        <v>1921.92</v>
      </c>
      <c r="L16863" s="16">
        <f t="shared" si="867"/>
        <v>2023.0736842105264</v>
      </c>
      <c r="M16863" s="16">
        <f t="shared" si="868"/>
        <v>2298.9473684210529</v>
      </c>
      <c r="N16863" t="e">
        <f>INDEX(XML!$A$2:$R$782,MATCH(C16863,XML!$D$2:$D$737,0),2)</f>
        <v>#N/A</v>
      </c>
    </row>
    <row r="16864" spans="1:14" ht="45" x14ac:dyDescent="0.2">
      <c r="A16864">
        <v>35574</v>
      </c>
      <c r="B16864" t="s">
        <v>11989</v>
      </c>
      <c r="C16864" s="15" t="s">
        <v>11990</v>
      </c>
      <c r="D16864" s="15" t="s">
        <v>11991</v>
      </c>
      <c r="E16864">
        <v>1150</v>
      </c>
      <c r="F16864">
        <v>2781</v>
      </c>
      <c r="H16864">
        <v>77</v>
      </c>
      <c r="K16864" s="16">
        <f t="shared" si="866"/>
        <v>1288</v>
      </c>
      <c r="L16864" s="16">
        <f t="shared" si="867"/>
        <v>1355.7894736842106</v>
      </c>
      <c r="M16864" s="16">
        <f t="shared" si="868"/>
        <v>1540.6698564593303</v>
      </c>
      <c r="N16864" t="e">
        <f>INDEX(XML!$A$2:$R$782,MATCH(C16864,XML!$D$2:$D$737,0),2)</f>
        <v>#N/A</v>
      </c>
    </row>
    <row r="16865" spans="1:14" ht="67.5" x14ac:dyDescent="0.2">
      <c r="A16865">
        <v>35624</v>
      </c>
      <c r="B16865" t="s">
        <v>11959</v>
      </c>
      <c r="C16865" s="15" t="s">
        <v>11960</v>
      </c>
      <c r="D16865" s="15" t="s">
        <v>11961</v>
      </c>
      <c r="E16865">
        <v>551</v>
      </c>
      <c r="F16865">
        <v>1664</v>
      </c>
      <c r="H16865" t="s">
        <v>746</v>
      </c>
      <c r="K16865" s="16">
        <f t="shared" si="866"/>
        <v>617.12</v>
      </c>
      <c r="L16865" s="16">
        <f t="shared" si="867"/>
        <v>649.6</v>
      </c>
      <c r="M16865" s="16">
        <f t="shared" si="868"/>
        <v>738.18181818181813</v>
      </c>
      <c r="N16865" t="e">
        <f>INDEX(XML!$A$2:$R$782,MATCH(C16865,XML!$D$2:$D$737,0),2)</f>
        <v>#N/A</v>
      </c>
    </row>
    <row r="16866" spans="1:14" ht="112.5" x14ac:dyDescent="0.2">
      <c r="A16866">
        <v>35589</v>
      </c>
      <c r="B16866" t="s">
        <v>11980</v>
      </c>
      <c r="C16866" s="15" t="s">
        <v>11981</v>
      </c>
      <c r="D16866" s="15" t="s">
        <v>11982</v>
      </c>
      <c r="E16866">
        <v>1165</v>
      </c>
      <c r="F16866">
        <v>4122</v>
      </c>
      <c r="H16866">
        <v>49</v>
      </c>
      <c r="K16866" s="16">
        <f t="shared" si="866"/>
        <v>1304.8</v>
      </c>
      <c r="L16866" s="16">
        <f t="shared" si="867"/>
        <v>1373.4736842105262</v>
      </c>
      <c r="M16866" s="16">
        <f t="shared" si="868"/>
        <v>1560.7655502392342</v>
      </c>
      <c r="N16866" t="e">
        <f>INDEX(XML!$A$2:$R$782,MATCH(C16866,XML!$D$2:$D$737,0),2)</f>
        <v>#N/A</v>
      </c>
    </row>
    <row r="16867" spans="1:14" ht="45" x14ac:dyDescent="0.2">
      <c r="A16867">
        <v>35581</v>
      </c>
      <c r="B16867" t="s">
        <v>11998</v>
      </c>
      <c r="C16867" s="15" t="s">
        <v>11999</v>
      </c>
      <c r="D16867" s="15" t="s">
        <v>12000</v>
      </c>
      <c r="E16867">
        <v>2877</v>
      </c>
      <c r="F16867">
        <v>4457</v>
      </c>
      <c r="H16867">
        <v>40</v>
      </c>
      <c r="K16867" s="16">
        <f t="shared" si="866"/>
        <v>3222.24</v>
      </c>
      <c r="L16867" s="16">
        <f t="shared" si="867"/>
        <v>3391.8315789473686</v>
      </c>
      <c r="M16867" s="16">
        <f t="shared" si="868"/>
        <v>3854.3540669856461</v>
      </c>
      <c r="N16867" t="e">
        <f>INDEX(XML!$A$2:$R$782,MATCH(C16867,XML!$D$2:$D$737,0),2)</f>
        <v>#N/A</v>
      </c>
    </row>
    <row r="16868" spans="1:14" ht="123.75" x14ac:dyDescent="0.2">
      <c r="A16868">
        <v>35628</v>
      </c>
      <c r="B16868" t="s">
        <v>11968</v>
      </c>
      <c r="C16868" s="15" t="s">
        <v>11969</v>
      </c>
      <c r="D16868" s="15" t="s">
        <v>11970</v>
      </c>
      <c r="E16868">
        <v>1100</v>
      </c>
      <c r="F16868">
        <v>4122</v>
      </c>
      <c r="H16868">
        <v>45</v>
      </c>
      <c r="K16868" s="16">
        <f t="shared" si="866"/>
        <v>1232</v>
      </c>
      <c r="L16868" s="16">
        <f t="shared" si="867"/>
        <v>1296.8421052631579</v>
      </c>
      <c r="M16868" s="16">
        <f t="shared" si="868"/>
        <v>1473.6842105263158</v>
      </c>
      <c r="N16868" t="e">
        <f>INDEX(XML!$A$2:$R$782,MATCH(C16868,XML!$D$2:$D$737,0),2)</f>
        <v>#N/A</v>
      </c>
    </row>
    <row r="16869" spans="1:14" ht="45" x14ac:dyDescent="0.2">
      <c r="A16869">
        <v>35583</v>
      </c>
      <c r="B16869" t="s">
        <v>12001</v>
      </c>
      <c r="C16869" s="15" t="s">
        <v>12002</v>
      </c>
      <c r="D16869" s="15" t="s">
        <v>12003</v>
      </c>
      <c r="E16869">
        <v>2877</v>
      </c>
      <c r="F16869">
        <v>4457</v>
      </c>
      <c r="H16869">
        <v>49</v>
      </c>
      <c r="K16869" s="16">
        <f t="shared" si="866"/>
        <v>3222.24</v>
      </c>
      <c r="L16869" s="16">
        <f t="shared" si="867"/>
        <v>3391.8315789473686</v>
      </c>
      <c r="M16869" s="16">
        <f t="shared" si="868"/>
        <v>3854.3540669856461</v>
      </c>
      <c r="N16869" t="e">
        <f>INDEX(XML!$A$2:$R$782,MATCH(C16869,XML!$D$2:$D$737,0),2)</f>
        <v>#N/A</v>
      </c>
    </row>
    <row r="16870" spans="1:14" ht="67.5" x14ac:dyDescent="0.2">
      <c r="A16870">
        <v>35636</v>
      </c>
      <c r="B16870" t="s">
        <v>11938</v>
      </c>
      <c r="C16870" s="15" t="s">
        <v>11939</v>
      </c>
      <c r="D16870" s="15" t="s">
        <v>11940</v>
      </c>
      <c r="E16870">
        <v>1100</v>
      </c>
      <c r="F16870">
        <v>3228</v>
      </c>
      <c r="H16870">
        <v>47</v>
      </c>
      <c r="K16870" s="16">
        <f t="shared" si="866"/>
        <v>1232</v>
      </c>
      <c r="L16870" s="16">
        <f t="shared" si="867"/>
        <v>1296.8421052631579</v>
      </c>
      <c r="M16870" s="16">
        <f t="shared" si="868"/>
        <v>1473.6842105263158</v>
      </c>
      <c r="N16870" t="e">
        <f>INDEX(XML!$A$2:$R$782,MATCH(C16870,XML!$D$2:$D$737,0),2)</f>
        <v>#N/A</v>
      </c>
    </row>
    <row r="16871" spans="1:14" ht="45" x14ac:dyDescent="0.2">
      <c r="A16871">
        <v>35631</v>
      </c>
      <c r="B16871" t="s">
        <v>11974</v>
      </c>
      <c r="C16871" s="15" t="s">
        <v>11975</v>
      </c>
      <c r="D16871" s="15" t="s">
        <v>11976</v>
      </c>
      <c r="E16871">
        <v>1626</v>
      </c>
      <c r="F16871">
        <v>3798</v>
      </c>
      <c r="H16871" t="s">
        <v>768</v>
      </c>
      <c r="K16871" s="16">
        <f t="shared" si="866"/>
        <v>1821.12</v>
      </c>
      <c r="L16871" s="16">
        <f t="shared" si="867"/>
        <v>1916.9684210526316</v>
      </c>
      <c r="M16871" s="16">
        <f t="shared" si="868"/>
        <v>2178.3732057416269</v>
      </c>
      <c r="N16871" t="e">
        <f>INDEX(XML!$A$2:$R$782,MATCH(C16871,XML!$D$2:$D$737,0),2)</f>
        <v>#N/A</v>
      </c>
    </row>
    <row r="16872" spans="1:14" ht="45" x14ac:dyDescent="0.2">
      <c r="A16872">
        <v>35579</v>
      </c>
      <c r="B16872" t="s">
        <v>11992</v>
      </c>
      <c r="C16872" s="15" t="s">
        <v>11993</v>
      </c>
      <c r="D16872" s="15" t="s">
        <v>11994</v>
      </c>
      <c r="E16872">
        <v>2177</v>
      </c>
      <c r="F16872">
        <v>3005</v>
      </c>
      <c r="H16872">
        <v>49</v>
      </c>
      <c r="K16872" s="16">
        <f t="shared" si="866"/>
        <v>2438.2399999999998</v>
      </c>
      <c r="L16872" s="16">
        <f t="shared" si="867"/>
        <v>2566.5684210526315</v>
      </c>
      <c r="M16872" s="16">
        <f t="shared" si="868"/>
        <v>2916.5550239234449</v>
      </c>
      <c r="N16872" t="e">
        <f>INDEX(XML!$A$2:$R$782,MATCH(C16872,XML!$D$2:$D$737,0),2)</f>
        <v>#N/A</v>
      </c>
    </row>
    <row r="16873" spans="1:14" ht="33.75" x14ac:dyDescent="0.2">
      <c r="A16873">
        <v>35629</v>
      </c>
      <c r="B16873" t="s">
        <v>11971</v>
      </c>
      <c r="C16873" s="15" t="s">
        <v>11972</v>
      </c>
      <c r="D16873" s="15" t="s">
        <v>11973</v>
      </c>
      <c r="E16873">
        <v>990</v>
      </c>
      <c r="F16873">
        <v>3898</v>
      </c>
      <c r="H16873">
        <v>79</v>
      </c>
      <c r="K16873" s="16">
        <f t="shared" si="866"/>
        <v>1108.8</v>
      </c>
      <c r="L16873" s="16">
        <f t="shared" si="867"/>
        <v>1167.1578947368421</v>
      </c>
      <c r="M16873" s="16">
        <f t="shared" si="868"/>
        <v>1326.3157894736842</v>
      </c>
      <c r="N16873" t="e">
        <f>INDEX(XML!$A$2:$R$782,MATCH(C16873,XML!$D$2:$D$737,0),2)</f>
        <v>#N/A</v>
      </c>
    </row>
    <row r="16874" spans="1:14" ht="67.5" x14ac:dyDescent="0.2">
      <c r="A16874">
        <v>35594</v>
      </c>
      <c r="B16874" t="s">
        <v>12019</v>
      </c>
      <c r="C16874" s="15" t="s">
        <v>12020</v>
      </c>
      <c r="D16874" s="15" t="s">
        <v>12021</v>
      </c>
      <c r="E16874">
        <v>826</v>
      </c>
      <c r="F16874">
        <v>2223</v>
      </c>
      <c r="H16874">
        <v>62</v>
      </c>
      <c r="K16874" s="16">
        <f t="shared" ref="K16874:K16910" si="869">IF(E16874&gt;49999,E16874+E16874*0.07,IF(E16874&lt;=49999,E16874+E16874*0.12))</f>
        <v>925.12</v>
      </c>
      <c r="L16874" s="16">
        <f t="shared" ref="L16874:L16910" si="870">K16874*100/95</f>
        <v>973.8105263157895</v>
      </c>
      <c r="M16874" s="16">
        <f t="shared" ref="M16874:M16910" si="871">IF(COUNTIF(C16874,"*Dahua*"),F16874-10,L16874*100/88)</f>
        <v>1106.6028708133972</v>
      </c>
      <c r="N16874" t="e">
        <f>INDEX(XML!$A$2:$R$782,MATCH(C16874,XML!$D$2:$D$737,0),2)</f>
        <v>#N/A</v>
      </c>
    </row>
    <row r="16875" spans="1:14" ht="90" x14ac:dyDescent="0.2">
      <c r="A16875">
        <v>35573</v>
      </c>
      <c r="B16875" t="s">
        <v>11986</v>
      </c>
      <c r="C16875" s="15" t="s">
        <v>11987</v>
      </c>
      <c r="D16875" s="15" t="s">
        <v>46883</v>
      </c>
      <c r="E16875">
        <v>10524</v>
      </c>
      <c r="F16875">
        <v>17861</v>
      </c>
      <c r="H16875" t="s">
        <v>768</v>
      </c>
      <c r="K16875" s="16">
        <f t="shared" si="869"/>
        <v>11786.88</v>
      </c>
      <c r="L16875" s="16">
        <f t="shared" si="870"/>
        <v>12407.242105263158</v>
      </c>
      <c r="M16875" s="16">
        <f t="shared" si="871"/>
        <v>14099.138755980861</v>
      </c>
      <c r="N16875" t="e">
        <f>INDEX(XML!$A$2:$R$782,MATCH(C16875,XML!$D$2:$D$737,0),2)</f>
        <v>#N/A</v>
      </c>
    </row>
    <row r="16876" spans="1:14" ht="67.5" x14ac:dyDescent="0.2">
      <c r="A16876">
        <v>35626</v>
      </c>
      <c r="B16876" t="s">
        <v>11965</v>
      </c>
      <c r="C16876" s="15" t="s">
        <v>11966</v>
      </c>
      <c r="D16876" s="15" t="s">
        <v>11967</v>
      </c>
      <c r="E16876">
        <v>551</v>
      </c>
      <c r="F16876">
        <v>1664</v>
      </c>
      <c r="H16876" t="s">
        <v>746</v>
      </c>
      <c r="K16876" s="16">
        <f t="shared" si="869"/>
        <v>617.12</v>
      </c>
      <c r="L16876" s="16">
        <f t="shared" si="870"/>
        <v>649.6</v>
      </c>
      <c r="M16876" s="16">
        <f t="shared" si="871"/>
        <v>738.18181818181813</v>
      </c>
      <c r="N16876" t="e">
        <f>INDEX(XML!$A$2:$R$782,MATCH(C16876,XML!$D$2:$D$737,0),2)</f>
        <v>#N/A</v>
      </c>
    </row>
    <row r="16877" spans="1:14" ht="45" x14ac:dyDescent="0.2">
      <c r="A16877">
        <v>35632</v>
      </c>
      <c r="B16877" t="s">
        <v>11956</v>
      </c>
      <c r="C16877" s="15" t="s">
        <v>11957</v>
      </c>
      <c r="D16877" s="15" t="s">
        <v>11958</v>
      </c>
      <c r="E16877">
        <v>1900</v>
      </c>
      <c r="F16877">
        <v>3005</v>
      </c>
      <c r="H16877">
        <v>65</v>
      </c>
      <c r="K16877" s="16">
        <f t="shared" si="869"/>
        <v>2128</v>
      </c>
      <c r="L16877" s="16">
        <f t="shared" si="870"/>
        <v>2240</v>
      </c>
      <c r="M16877" s="16">
        <f t="shared" si="871"/>
        <v>2545.4545454545455</v>
      </c>
      <c r="N16877" t="e">
        <f>INDEX(XML!$A$2:$R$782,MATCH(C16877,XML!$D$2:$D$737,0),2)</f>
        <v>#N/A</v>
      </c>
    </row>
    <row r="16878" spans="1:14" ht="67.5" x14ac:dyDescent="0.2">
      <c r="A16878">
        <v>35635</v>
      </c>
      <c r="B16878" t="s">
        <v>11935</v>
      </c>
      <c r="C16878" s="15" t="s">
        <v>11936</v>
      </c>
      <c r="D16878" s="15" t="s">
        <v>11937</v>
      </c>
      <c r="E16878">
        <v>1100</v>
      </c>
      <c r="F16878">
        <v>3228</v>
      </c>
      <c r="H16878">
        <v>43</v>
      </c>
      <c r="K16878" s="16">
        <f t="shared" si="869"/>
        <v>1232</v>
      </c>
      <c r="L16878" s="16">
        <f t="shared" si="870"/>
        <v>1296.8421052631579</v>
      </c>
      <c r="M16878" s="16">
        <f t="shared" si="871"/>
        <v>1473.6842105263158</v>
      </c>
      <c r="N16878" t="e">
        <f>INDEX(XML!$A$2:$R$782,MATCH(C16878,XML!$D$2:$D$737,0),2)</f>
        <v>#N/A</v>
      </c>
    </row>
    <row r="16879" spans="1:14" ht="123.75" x14ac:dyDescent="0.2">
      <c r="A16879">
        <v>35585</v>
      </c>
      <c r="B16879" t="s">
        <v>11944</v>
      </c>
      <c r="C16879" s="15" t="s">
        <v>11945</v>
      </c>
      <c r="D16879" s="15" t="s">
        <v>11946</v>
      </c>
      <c r="E16879">
        <v>1148</v>
      </c>
      <c r="F16879">
        <v>4122</v>
      </c>
      <c r="H16879">
        <v>147</v>
      </c>
      <c r="K16879" s="16">
        <f t="shared" si="869"/>
        <v>1285.76</v>
      </c>
      <c r="L16879" s="16">
        <f t="shared" si="870"/>
        <v>1353.4315789473685</v>
      </c>
      <c r="M16879" s="16">
        <f t="shared" si="871"/>
        <v>1537.9904306220096</v>
      </c>
      <c r="N16879" t="e">
        <f>INDEX(XML!$A$2:$R$782,MATCH(C16879,XML!$D$2:$D$737,0),2)</f>
        <v>#N/A</v>
      </c>
    </row>
    <row r="16880" spans="1:14" ht="112.5" x14ac:dyDescent="0.2">
      <c r="A16880">
        <v>35588</v>
      </c>
      <c r="B16880" t="s">
        <v>12004</v>
      </c>
      <c r="C16880" s="15" t="s">
        <v>12005</v>
      </c>
      <c r="D16880" s="15" t="s">
        <v>12006</v>
      </c>
      <c r="E16880">
        <v>1145</v>
      </c>
      <c r="F16880">
        <v>4122</v>
      </c>
      <c r="H16880">
        <v>210</v>
      </c>
      <c r="K16880" s="16">
        <f t="shared" si="869"/>
        <v>1282.4000000000001</v>
      </c>
      <c r="L16880" s="16">
        <f t="shared" si="870"/>
        <v>1349.8947368421054</v>
      </c>
      <c r="M16880" s="16">
        <f t="shared" si="871"/>
        <v>1533.9712918660289</v>
      </c>
      <c r="N16880" t="e">
        <f>INDEX(XML!$A$2:$R$782,MATCH(C16880,XML!$D$2:$D$737,0),2)</f>
        <v>#N/A</v>
      </c>
    </row>
    <row r="16881" spans="1:14" ht="112.5" x14ac:dyDescent="0.2">
      <c r="A16881">
        <v>35590</v>
      </c>
      <c r="B16881" t="s">
        <v>12010</v>
      </c>
      <c r="C16881" s="15" t="s">
        <v>12011</v>
      </c>
      <c r="D16881" s="15" t="s">
        <v>12012</v>
      </c>
      <c r="E16881">
        <v>1147</v>
      </c>
      <c r="F16881">
        <v>4122</v>
      </c>
      <c r="H16881">
        <v>189</v>
      </c>
      <c r="K16881" s="16">
        <f t="shared" si="869"/>
        <v>1284.6399999999999</v>
      </c>
      <c r="L16881" s="16">
        <f t="shared" si="870"/>
        <v>1352.2526315789471</v>
      </c>
      <c r="M16881" s="16">
        <f t="shared" si="871"/>
        <v>1536.6507177033491</v>
      </c>
      <c r="N16881" t="e">
        <f>INDEX(XML!$A$2:$R$782,MATCH(C16881,XML!$D$2:$D$737,0),2)</f>
        <v>#N/A</v>
      </c>
    </row>
    <row r="16882" spans="1:14" ht="67.5" x14ac:dyDescent="0.2">
      <c r="A16882">
        <v>35625</v>
      </c>
      <c r="B16882" t="s">
        <v>11962</v>
      </c>
      <c r="C16882" s="15" t="s">
        <v>11963</v>
      </c>
      <c r="D16882" s="15" t="s">
        <v>11964</v>
      </c>
      <c r="E16882">
        <v>551</v>
      </c>
      <c r="F16882">
        <v>1664</v>
      </c>
      <c r="H16882" t="s">
        <v>746</v>
      </c>
      <c r="K16882" s="16">
        <f t="shared" si="869"/>
        <v>617.12</v>
      </c>
      <c r="L16882" s="16">
        <f t="shared" si="870"/>
        <v>649.6</v>
      </c>
      <c r="M16882" s="16">
        <f t="shared" si="871"/>
        <v>738.18181818181813</v>
      </c>
      <c r="N16882" t="e">
        <f>INDEX(XML!$A$2:$R$782,MATCH(C16882,XML!$D$2:$D$737,0),2)</f>
        <v>#N/A</v>
      </c>
    </row>
    <row r="16883" spans="1:14" ht="67.5" x14ac:dyDescent="0.2">
      <c r="A16883">
        <v>35593</v>
      </c>
      <c r="B16883" t="s">
        <v>12016</v>
      </c>
      <c r="C16883" s="15" t="s">
        <v>12017</v>
      </c>
      <c r="D16883" s="15" t="s">
        <v>12018</v>
      </c>
      <c r="E16883">
        <v>551</v>
      </c>
      <c r="F16883">
        <v>1329</v>
      </c>
      <c r="H16883" t="s">
        <v>768</v>
      </c>
      <c r="K16883" s="16">
        <f t="shared" si="869"/>
        <v>617.12</v>
      </c>
      <c r="L16883" s="16">
        <f t="shared" si="870"/>
        <v>649.6</v>
      </c>
      <c r="M16883" s="16">
        <f t="shared" si="871"/>
        <v>738.18181818181813</v>
      </c>
      <c r="N16883" t="e">
        <f>INDEX(XML!$A$2:$R$782,MATCH(C16883,XML!$D$2:$D$737,0),2)</f>
        <v>#N/A</v>
      </c>
    </row>
    <row r="16884" spans="1:14" ht="123.75" x14ac:dyDescent="0.2">
      <c r="A16884">
        <v>35586</v>
      </c>
      <c r="B16884" t="s">
        <v>11947</v>
      </c>
      <c r="C16884" s="15" t="s">
        <v>11948</v>
      </c>
      <c r="D16884" s="15" t="s">
        <v>11949</v>
      </c>
      <c r="E16884">
        <v>1148</v>
      </c>
      <c r="F16884">
        <v>4122</v>
      </c>
      <c r="H16884">
        <v>102</v>
      </c>
      <c r="K16884" s="16">
        <f t="shared" si="869"/>
        <v>1285.76</v>
      </c>
      <c r="L16884" s="16">
        <f t="shared" si="870"/>
        <v>1353.4315789473685</v>
      </c>
      <c r="M16884" s="16">
        <f t="shared" si="871"/>
        <v>1537.9904306220096</v>
      </c>
      <c r="N16884" t="e">
        <f>INDEX(XML!$A$2:$R$782,MATCH(C16884,XML!$D$2:$D$737,0),2)</f>
        <v>#N/A</v>
      </c>
    </row>
    <row r="16885" spans="1:14" ht="67.5" x14ac:dyDescent="0.2">
      <c r="A16885">
        <v>35584</v>
      </c>
      <c r="B16885" t="s">
        <v>11977</v>
      </c>
      <c r="C16885" s="15" t="s">
        <v>11978</v>
      </c>
      <c r="D16885" s="15" t="s">
        <v>11979</v>
      </c>
      <c r="E16885">
        <v>5386</v>
      </c>
      <c r="F16885">
        <v>9941</v>
      </c>
      <c r="H16885">
        <v>7</v>
      </c>
      <c r="K16885" s="16">
        <f t="shared" si="869"/>
        <v>6032.32</v>
      </c>
      <c r="L16885" s="16">
        <f t="shared" si="870"/>
        <v>6349.8105263157895</v>
      </c>
      <c r="M16885" s="16">
        <f t="shared" si="871"/>
        <v>7215.6937799043071</v>
      </c>
      <c r="N16885" t="e">
        <f>INDEX(XML!$A$2:$R$782,MATCH(C16885,XML!$D$2:$D$737,0),2)</f>
        <v>#N/A</v>
      </c>
    </row>
    <row r="16886" spans="1:14" ht="112.5" x14ac:dyDescent="0.2">
      <c r="A16886">
        <v>35598</v>
      </c>
      <c r="B16886" t="s">
        <v>11953</v>
      </c>
      <c r="C16886" s="15" t="s">
        <v>11954</v>
      </c>
      <c r="D16886" s="15" t="s">
        <v>11955</v>
      </c>
      <c r="E16886">
        <v>1531</v>
      </c>
      <c r="F16886">
        <v>4122</v>
      </c>
      <c r="H16886">
        <v>173</v>
      </c>
      <c r="K16886" s="16">
        <f t="shared" si="869"/>
        <v>1714.72</v>
      </c>
      <c r="L16886" s="16">
        <f t="shared" si="870"/>
        <v>1804.9684210526316</v>
      </c>
      <c r="M16886" s="16">
        <f t="shared" si="871"/>
        <v>2051.1004784688994</v>
      </c>
      <c r="N16886" t="e">
        <f>INDEX(XML!$A$2:$R$782,MATCH(C16886,XML!$D$2:$D$737,0),2)</f>
        <v>#N/A</v>
      </c>
    </row>
    <row r="16887" spans="1:14" ht="15.75" x14ac:dyDescent="0.25">
      <c r="A16887" s="184" t="s">
        <v>29612</v>
      </c>
      <c r="B16887" s="184"/>
      <c r="C16887" s="185"/>
      <c r="D16887" s="185"/>
      <c r="E16887" s="184"/>
      <c r="F16887" s="184"/>
      <c r="G16887" s="184"/>
      <c r="H16887" s="184"/>
      <c r="I16887" s="184"/>
      <c r="J16887" s="184"/>
      <c r="K16887" s="16">
        <f t="shared" si="869"/>
        <v>0</v>
      </c>
      <c r="L16887" s="16">
        <f t="shared" si="870"/>
        <v>0</v>
      </c>
      <c r="M16887" s="16">
        <f t="shared" si="871"/>
        <v>0</v>
      </c>
      <c r="N16887" t="e">
        <f>INDEX(XML!$A$2:$R$782,MATCH(C16887,XML!$D$2:$D$737,0),2)</f>
        <v>#N/A</v>
      </c>
    </row>
    <row r="16888" spans="1:14" ht="33.75" x14ac:dyDescent="0.2">
      <c r="A16888">
        <v>67892</v>
      </c>
      <c r="B16888" t="s">
        <v>29613</v>
      </c>
      <c r="C16888" s="15" t="s">
        <v>29614</v>
      </c>
      <c r="D16888" s="15" t="s">
        <v>29615</v>
      </c>
      <c r="E16888">
        <v>1</v>
      </c>
      <c r="F16888">
        <v>1</v>
      </c>
      <c r="H16888">
        <v>6</v>
      </c>
      <c r="K16888" s="16">
        <f t="shared" si="869"/>
        <v>1.1200000000000001</v>
      </c>
      <c r="L16888" s="16">
        <f t="shared" si="870"/>
        <v>1.1789473684210527</v>
      </c>
      <c r="M16888" s="16">
        <f t="shared" si="871"/>
        <v>1.3397129186602872</v>
      </c>
      <c r="N16888" t="e">
        <f>INDEX(XML!$A$2:$R$782,MATCH(C16888,XML!$D$2:$D$737,0),2)</f>
        <v>#N/A</v>
      </c>
    </row>
    <row r="16889" spans="1:14" ht="15.75" x14ac:dyDescent="0.25">
      <c r="A16889" s="184" t="s">
        <v>29616</v>
      </c>
      <c r="B16889" s="184"/>
      <c r="C16889" s="185"/>
      <c r="D16889" s="185"/>
      <c r="E16889" s="184"/>
      <c r="F16889" s="184"/>
      <c r="G16889" s="184"/>
      <c r="H16889" s="184"/>
      <c r="I16889" s="184"/>
      <c r="J16889" s="184"/>
      <c r="K16889" s="16">
        <f t="shared" si="869"/>
        <v>0</v>
      </c>
      <c r="L16889" s="16">
        <f t="shared" si="870"/>
        <v>0</v>
      </c>
      <c r="M16889" s="16">
        <f t="shared" si="871"/>
        <v>0</v>
      </c>
      <c r="N16889" t="e">
        <f>INDEX(XML!$A$2:$R$782,MATCH(C16889,XML!$D$2:$D$737,0),2)</f>
        <v>#N/A</v>
      </c>
    </row>
    <row r="16890" spans="1:14" ht="45" x14ac:dyDescent="0.2">
      <c r="A16890">
        <v>82571</v>
      </c>
      <c r="B16890" t="s">
        <v>47726</v>
      </c>
      <c r="C16890" s="15" t="s">
        <v>47727</v>
      </c>
      <c r="D16890" s="15" t="s">
        <v>47728</v>
      </c>
      <c r="E16890">
        <v>1</v>
      </c>
      <c r="F16890">
        <v>1</v>
      </c>
      <c r="H16890" t="s">
        <v>746</v>
      </c>
      <c r="K16890" s="16">
        <f t="shared" si="869"/>
        <v>1.1200000000000001</v>
      </c>
      <c r="L16890" s="16">
        <f t="shared" si="870"/>
        <v>1.1789473684210527</v>
      </c>
      <c r="M16890" s="16">
        <f t="shared" si="871"/>
        <v>1.3397129186602872</v>
      </c>
      <c r="N16890" t="e">
        <f>INDEX(XML!$A$2:$R$782,MATCH(C16890,XML!$D$2:$D$737,0),2)</f>
        <v>#N/A</v>
      </c>
    </row>
    <row r="16891" spans="1:14" ht="45" x14ac:dyDescent="0.2">
      <c r="A16891">
        <v>67942</v>
      </c>
      <c r="B16891" t="s">
        <v>29623</v>
      </c>
      <c r="C16891" s="15" t="s">
        <v>29624</v>
      </c>
      <c r="D16891" s="15" t="s">
        <v>29625</v>
      </c>
      <c r="E16891">
        <v>1</v>
      </c>
      <c r="F16891">
        <v>1</v>
      </c>
      <c r="H16891" t="s">
        <v>746</v>
      </c>
      <c r="K16891" s="16">
        <f t="shared" si="869"/>
        <v>1.1200000000000001</v>
      </c>
      <c r="L16891" s="16">
        <f t="shared" si="870"/>
        <v>1.1789473684210527</v>
      </c>
      <c r="M16891" s="16">
        <f t="shared" si="871"/>
        <v>1.3397129186602872</v>
      </c>
      <c r="N16891" t="e">
        <f>INDEX(XML!$A$2:$R$782,MATCH(C16891,XML!$D$2:$D$737,0),2)</f>
        <v>#N/A</v>
      </c>
    </row>
    <row r="16892" spans="1:14" ht="45" x14ac:dyDescent="0.2">
      <c r="A16892">
        <v>67943</v>
      </c>
      <c r="B16892" t="s">
        <v>30347</v>
      </c>
      <c r="C16892" s="15" t="s">
        <v>30348</v>
      </c>
      <c r="D16892" s="15" t="s">
        <v>30349</v>
      </c>
      <c r="E16892">
        <v>1</v>
      </c>
      <c r="F16892">
        <v>1</v>
      </c>
      <c r="H16892">
        <v>4</v>
      </c>
      <c r="K16892" s="16">
        <f t="shared" si="869"/>
        <v>1.1200000000000001</v>
      </c>
      <c r="L16892" s="16">
        <f t="shared" si="870"/>
        <v>1.1789473684210527</v>
      </c>
      <c r="M16892" s="16">
        <f t="shared" si="871"/>
        <v>1.3397129186602872</v>
      </c>
      <c r="N16892" t="e">
        <f>INDEX(XML!$A$2:$R$782,MATCH(C16892,XML!$D$2:$D$737,0),2)</f>
        <v>#N/A</v>
      </c>
    </row>
    <row r="16893" spans="1:14" ht="56.25" x14ac:dyDescent="0.2">
      <c r="A16893">
        <v>67945</v>
      </c>
      <c r="B16893" t="s">
        <v>29626</v>
      </c>
      <c r="C16893" s="15" t="s">
        <v>29627</v>
      </c>
      <c r="D16893" s="15" t="s">
        <v>29628</v>
      </c>
      <c r="E16893">
        <v>1</v>
      </c>
      <c r="F16893">
        <v>1</v>
      </c>
      <c r="H16893">
        <v>3</v>
      </c>
      <c r="K16893" s="16">
        <f t="shared" si="869"/>
        <v>1.1200000000000001</v>
      </c>
      <c r="L16893" s="16">
        <f t="shared" si="870"/>
        <v>1.1789473684210527</v>
      </c>
      <c r="M16893" s="16">
        <f t="shared" si="871"/>
        <v>1.3397129186602872</v>
      </c>
      <c r="N16893" t="e">
        <f>INDEX(XML!$A$2:$R$782,MATCH(C16893,XML!$D$2:$D$737,0),2)</f>
        <v>#N/A</v>
      </c>
    </row>
    <row r="16894" spans="1:14" ht="33.75" x14ac:dyDescent="0.2">
      <c r="A16894">
        <v>67940</v>
      </c>
      <c r="B16894" t="s">
        <v>30350</v>
      </c>
      <c r="C16894" s="15" t="s">
        <v>30351</v>
      </c>
      <c r="D16894" s="15" t="s">
        <v>30352</v>
      </c>
      <c r="E16894">
        <v>1</v>
      </c>
      <c r="F16894">
        <v>1</v>
      </c>
      <c r="H16894">
        <v>10</v>
      </c>
      <c r="K16894" s="16">
        <f t="shared" si="869"/>
        <v>1.1200000000000001</v>
      </c>
      <c r="L16894" s="16">
        <f t="shared" si="870"/>
        <v>1.1789473684210527</v>
      </c>
      <c r="M16894" s="16">
        <f t="shared" si="871"/>
        <v>1.3397129186602872</v>
      </c>
      <c r="N16894" t="e">
        <f>INDEX(XML!$A$2:$R$782,MATCH(C16894,XML!$D$2:$D$737,0),2)</f>
        <v>#N/A</v>
      </c>
    </row>
    <row r="16895" spans="1:14" ht="33.75" x14ac:dyDescent="0.2">
      <c r="A16895">
        <v>67946</v>
      </c>
      <c r="B16895" t="s">
        <v>29629</v>
      </c>
      <c r="C16895" s="15" t="s">
        <v>29630</v>
      </c>
      <c r="D16895" s="15" t="s">
        <v>29631</v>
      </c>
      <c r="E16895">
        <v>1</v>
      </c>
      <c r="F16895">
        <v>40000</v>
      </c>
      <c r="H16895">
        <v>39</v>
      </c>
      <c r="K16895" s="16">
        <f t="shared" si="869"/>
        <v>1.1200000000000001</v>
      </c>
      <c r="L16895" s="16">
        <f t="shared" si="870"/>
        <v>1.1789473684210527</v>
      </c>
      <c r="M16895" s="16">
        <f t="shared" si="871"/>
        <v>1.3397129186602872</v>
      </c>
      <c r="N16895" t="e">
        <f>INDEX(XML!$A$2:$R$782,MATCH(C16895,XML!$D$2:$D$737,0),2)</f>
        <v>#N/A</v>
      </c>
    </row>
    <row r="16896" spans="1:14" ht="56.25" x14ac:dyDescent="0.2">
      <c r="A16896">
        <v>67947</v>
      </c>
      <c r="B16896" t="s">
        <v>29632</v>
      </c>
      <c r="C16896" s="15" t="s">
        <v>29633</v>
      </c>
      <c r="D16896" s="15" t="s">
        <v>29634</v>
      </c>
      <c r="E16896">
        <v>1</v>
      </c>
      <c r="F16896">
        <v>1</v>
      </c>
      <c r="H16896">
        <v>10</v>
      </c>
      <c r="K16896" s="16">
        <f t="shared" si="869"/>
        <v>1.1200000000000001</v>
      </c>
      <c r="L16896" s="16">
        <f t="shared" si="870"/>
        <v>1.1789473684210527</v>
      </c>
      <c r="M16896" s="16">
        <f t="shared" si="871"/>
        <v>1.3397129186602872</v>
      </c>
      <c r="N16896" t="e">
        <f>INDEX(XML!$A$2:$R$782,MATCH(C16896,XML!$D$2:$D$737,0),2)</f>
        <v>#N/A</v>
      </c>
    </row>
    <row r="16897" spans="1:14" ht="33.75" x14ac:dyDescent="0.2">
      <c r="A16897">
        <v>68242</v>
      </c>
      <c r="B16897" t="s">
        <v>29635</v>
      </c>
      <c r="C16897" s="15" t="s">
        <v>29636</v>
      </c>
      <c r="D16897" s="15" t="s">
        <v>29637</v>
      </c>
      <c r="E16897">
        <v>1</v>
      </c>
      <c r="F16897">
        <v>1</v>
      </c>
      <c r="H16897">
        <v>5</v>
      </c>
      <c r="K16897" s="16">
        <f t="shared" si="869"/>
        <v>1.1200000000000001</v>
      </c>
      <c r="L16897" s="16">
        <f t="shared" si="870"/>
        <v>1.1789473684210527</v>
      </c>
      <c r="M16897" s="16">
        <f t="shared" si="871"/>
        <v>1.3397129186602872</v>
      </c>
      <c r="N16897" t="e">
        <f>INDEX(XML!$A$2:$R$782,MATCH(C16897,XML!$D$2:$D$737,0),2)</f>
        <v>#N/A</v>
      </c>
    </row>
    <row r="16898" spans="1:14" ht="45" x14ac:dyDescent="0.2">
      <c r="A16898">
        <v>68285</v>
      </c>
      <c r="B16898" t="s">
        <v>35908</v>
      </c>
      <c r="C16898" s="15" t="s">
        <v>35909</v>
      </c>
      <c r="D16898" s="15" t="s">
        <v>35910</v>
      </c>
      <c r="E16898">
        <v>1</v>
      </c>
      <c r="F16898">
        <v>1</v>
      </c>
      <c r="H16898">
        <v>2</v>
      </c>
      <c r="K16898" s="16">
        <f t="shared" si="869"/>
        <v>1.1200000000000001</v>
      </c>
      <c r="L16898" s="16">
        <f t="shared" si="870"/>
        <v>1.1789473684210527</v>
      </c>
      <c r="M16898" s="16">
        <f t="shared" si="871"/>
        <v>1.3397129186602872</v>
      </c>
      <c r="N16898" t="e">
        <f>INDEX(XML!$A$2:$R$782,MATCH(C16898,XML!$D$2:$D$737,0),2)</f>
        <v>#N/A</v>
      </c>
    </row>
    <row r="16899" spans="1:14" ht="45" x14ac:dyDescent="0.2">
      <c r="A16899">
        <v>68288</v>
      </c>
      <c r="B16899" t="s">
        <v>29638</v>
      </c>
      <c r="C16899" s="15" t="s">
        <v>29639</v>
      </c>
      <c r="D16899" s="15" t="s">
        <v>29640</v>
      </c>
      <c r="E16899">
        <v>1</v>
      </c>
      <c r="F16899">
        <v>1</v>
      </c>
      <c r="H16899">
        <v>8</v>
      </c>
      <c r="K16899" s="16">
        <f t="shared" si="869"/>
        <v>1.1200000000000001</v>
      </c>
      <c r="L16899" s="16">
        <f t="shared" si="870"/>
        <v>1.1789473684210527</v>
      </c>
      <c r="M16899" s="16">
        <f t="shared" si="871"/>
        <v>1.3397129186602872</v>
      </c>
      <c r="N16899" t="e">
        <f>INDEX(XML!$A$2:$R$782,MATCH(C16899,XML!$D$2:$D$737,0),2)</f>
        <v>#N/A</v>
      </c>
    </row>
    <row r="16900" spans="1:14" ht="33.75" x14ac:dyDescent="0.2">
      <c r="A16900">
        <v>67948</v>
      </c>
      <c r="B16900" t="s">
        <v>29641</v>
      </c>
      <c r="C16900" s="15" t="s">
        <v>29642</v>
      </c>
      <c r="D16900" s="15" t="s">
        <v>29643</v>
      </c>
      <c r="E16900">
        <v>1</v>
      </c>
      <c r="F16900">
        <v>1</v>
      </c>
      <c r="H16900">
        <v>10</v>
      </c>
      <c r="K16900" s="16">
        <f t="shared" si="869"/>
        <v>1.1200000000000001</v>
      </c>
      <c r="L16900" s="16">
        <f t="shared" si="870"/>
        <v>1.1789473684210527</v>
      </c>
      <c r="M16900" s="16">
        <f t="shared" si="871"/>
        <v>1.3397129186602872</v>
      </c>
      <c r="N16900" t="e">
        <f>INDEX(XML!$A$2:$R$782,MATCH(C16900,XML!$D$2:$D$737,0),2)</f>
        <v>#N/A</v>
      </c>
    </row>
    <row r="16901" spans="1:14" ht="56.25" x14ac:dyDescent="0.2">
      <c r="A16901">
        <v>81134</v>
      </c>
      <c r="B16901" t="s">
        <v>43732</v>
      </c>
      <c r="C16901" s="15" t="s">
        <v>43733</v>
      </c>
      <c r="D16901" s="15" t="s">
        <v>43734</v>
      </c>
      <c r="E16901">
        <v>130815</v>
      </c>
      <c r="F16901">
        <v>144470</v>
      </c>
      <c r="K16901" s="16">
        <f t="shared" si="869"/>
        <v>139972.04999999999</v>
      </c>
      <c r="L16901" s="16">
        <f t="shared" si="870"/>
        <v>147338.99999999997</v>
      </c>
      <c r="M16901" s="16">
        <f t="shared" si="871"/>
        <v>167430.68181818177</v>
      </c>
      <c r="N16901" t="e">
        <f>INDEX(XML!$A$2:$R$782,MATCH(C16901,XML!$D$2:$D$737,0),2)</f>
        <v>#N/A</v>
      </c>
    </row>
    <row r="16902" spans="1:14" ht="15.75" x14ac:dyDescent="0.25">
      <c r="A16902" s="184" t="s">
        <v>42296</v>
      </c>
      <c r="B16902" s="184"/>
      <c r="C16902" s="185"/>
      <c r="D16902" s="185"/>
      <c r="E16902" s="184"/>
      <c r="F16902" s="184"/>
      <c r="G16902" s="184"/>
      <c r="H16902" s="184"/>
      <c r="I16902" s="184"/>
      <c r="J16902" s="184"/>
      <c r="K16902" s="16">
        <f t="shared" si="869"/>
        <v>0</v>
      </c>
      <c r="L16902" s="16">
        <f t="shared" si="870"/>
        <v>0</v>
      </c>
      <c r="M16902" s="16">
        <f t="shared" si="871"/>
        <v>0</v>
      </c>
      <c r="N16902" t="e">
        <f>INDEX(XML!$A$2:$R$782,MATCH(C16902,XML!$D$2:$D$737,0),2)</f>
        <v>#N/A</v>
      </c>
    </row>
    <row r="16903" spans="1:14" ht="56.25" x14ac:dyDescent="0.2">
      <c r="A16903">
        <v>82084</v>
      </c>
      <c r="B16903" t="s">
        <v>42297</v>
      </c>
      <c r="C16903" s="15" t="s">
        <v>42298</v>
      </c>
      <c r="D16903" s="15" t="s">
        <v>42299</v>
      </c>
      <c r="E16903">
        <v>232495</v>
      </c>
      <c r="F16903">
        <v>254790</v>
      </c>
      <c r="K16903" s="16">
        <f t="shared" si="869"/>
        <v>248769.65</v>
      </c>
      <c r="L16903" s="16">
        <f t="shared" si="870"/>
        <v>261862.78947368421</v>
      </c>
      <c r="M16903" s="16">
        <f t="shared" si="871"/>
        <v>297571.35167464113</v>
      </c>
      <c r="N16903" t="e">
        <f>INDEX(XML!$A$2:$R$782,MATCH(C16903,XML!$D$2:$D$737,0),2)</f>
        <v>#N/A</v>
      </c>
    </row>
    <row r="16904" spans="1:14" ht="45" x14ac:dyDescent="0.2">
      <c r="A16904">
        <v>80899</v>
      </c>
      <c r="B16904" t="s">
        <v>42300</v>
      </c>
      <c r="C16904" s="15" t="s">
        <v>42301</v>
      </c>
      <c r="D16904" s="15" t="s">
        <v>42302</v>
      </c>
      <c r="E16904">
        <v>253155</v>
      </c>
      <c r="F16904">
        <v>277490</v>
      </c>
      <c r="K16904" s="16">
        <f t="shared" si="869"/>
        <v>270875.84999999998</v>
      </c>
      <c r="L16904" s="16">
        <f t="shared" si="870"/>
        <v>285132.4736842105</v>
      </c>
      <c r="M16904" s="16">
        <f t="shared" si="871"/>
        <v>324014.1746411483</v>
      </c>
      <c r="N16904" t="e">
        <f>INDEX(XML!$A$2:$R$782,MATCH(C16904,XML!$D$2:$D$737,0),2)</f>
        <v>#N/A</v>
      </c>
    </row>
    <row r="16905" spans="1:14" ht="45" x14ac:dyDescent="0.2">
      <c r="A16905">
        <v>80900</v>
      </c>
      <c r="B16905" t="s">
        <v>42303</v>
      </c>
      <c r="C16905" s="15" t="s">
        <v>42304</v>
      </c>
      <c r="D16905" s="15" t="s">
        <v>42305</v>
      </c>
      <c r="E16905">
        <v>546906</v>
      </c>
      <c r="F16905">
        <v>599390</v>
      </c>
      <c r="K16905" s="16">
        <f t="shared" si="869"/>
        <v>585189.42000000004</v>
      </c>
      <c r="L16905" s="16">
        <f t="shared" si="870"/>
        <v>615988.86315789481</v>
      </c>
      <c r="M16905" s="16">
        <f t="shared" si="871"/>
        <v>699987.34449760779</v>
      </c>
      <c r="N16905" t="e">
        <f>INDEX(XML!$A$2:$R$782,MATCH(C16905,XML!$D$2:$D$737,0),2)</f>
        <v>#N/A</v>
      </c>
    </row>
    <row r="16906" spans="1:14" ht="56.25" x14ac:dyDescent="0.2">
      <c r="A16906">
        <v>80901</v>
      </c>
      <c r="B16906" t="s">
        <v>42306</v>
      </c>
      <c r="C16906" s="15" t="s">
        <v>42307</v>
      </c>
      <c r="D16906" s="15" t="s">
        <v>42308</v>
      </c>
      <c r="E16906">
        <v>252521</v>
      </c>
      <c r="F16906">
        <v>276790</v>
      </c>
      <c r="K16906" s="16">
        <f t="shared" si="869"/>
        <v>270197.46999999997</v>
      </c>
      <c r="L16906" s="16">
        <f t="shared" si="870"/>
        <v>284418.38947368419</v>
      </c>
      <c r="M16906" s="16">
        <f t="shared" si="871"/>
        <v>323202.71531100478</v>
      </c>
      <c r="N16906" t="e">
        <f>INDEX(XML!$A$2:$R$782,MATCH(C16906,XML!$D$2:$D$737,0),2)</f>
        <v>#N/A</v>
      </c>
    </row>
    <row r="16907" spans="1:14" ht="56.25" x14ac:dyDescent="0.2">
      <c r="A16907">
        <v>81399</v>
      </c>
      <c r="B16907" t="s">
        <v>43735</v>
      </c>
      <c r="C16907" s="15" t="s">
        <v>43736</v>
      </c>
      <c r="D16907" s="15" t="s">
        <v>43737</v>
      </c>
      <c r="E16907">
        <v>185552</v>
      </c>
      <c r="F16907">
        <v>203390</v>
      </c>
      <c r="K16907" s="16">
        <f t="shared" si="869"/>
        <v>198540.64</v>
      </c>
      <c r="L16907" s="16">
        <f t="shared" si="870"/>
        <v>208990.14736842105</v>
      </c>
      <c r="M16907" s="16">
        <f t="shared" si="871"/>
        <v>237488.80382775117</v>
      </c>
      <c r="N16907" t="e">
        <f>INDEX(XML!$A$2:$R$782,MATCH(C16907,XML!$D$2:$D$737,0),2)</f>
        <v>#N/A</v>
      </c>
    </row>
    <row r="16908" spans="1:14" ht="67.5" x14ac:dyDescent="0.2">
      <c r="A16908">
        <v>83155</v>
      </c>
      <c r="B16908" t="s">
        <v>44840</v>
      </c>
      <c r="C16908" s="15" t="s">
        <v>44841</v>
      </c>
      <c r="D16908" s="15" t="s">
        <v>44842</v>
      </c>
      <c r="E16908">
        <v>29003</v>
      </c>
      <c r="F16908">
        <v>31790</v>
      </c>
      <c r="K16908" s="16">
        <f t="shared" si="869"/>
        <v>32483.360000000001</v>
      </c>
      <c r="L16908" s="16">
        <f t="shared" si="870"/>
        <v>34193.010526315789</v>
      </c>
      <c r="M16908" s="16">
        <f t="shared" si="871"/>
        <v>38855.693779904308</v>
      </c>
      <c r="N16908" t="e">
        <f>INDEX(XML!$A$2:$R$782,MATCH(C16908,XML!$D$2:$D$737,0),2)</f>
        <v>#N/A</v>
      </c>
    </row>
    <row r="16909" spans="1:14" ht="15.75" x14ac:dyDescent="0.25">
      <c r="A16909" s="184" t="s">
        <v>42309</v>
      </c>
      <c r="B16909" s="184"/>
      <c r="C16909" s="185"/>
      <c r="D16909" s="185"/>
      <c r="E16909" s="184"/>
      <c r="F16909" s="184"/>
      <c r="G16909" s="184"/>
      <c r="H16909" s="184"/>
      <c r="I16909" s="184"/>
      <c r="J16909" s="184"/>
      <c r="K16909" s="16">
        <f t="shared" si="869"/>
        <v>0</v>
      </c>
      <c r="L16909" s="16">
        <f t="shared" si="870"/>
        <v>0</v>
      </c>
      <c r="M16909" s="16">
        <f t="shared" si="871"/>
        <v>0</v>
      </c>
      <c r="N16909" t="e">
        <f>INDEX(XML!$A$2:$R$782,MATCH(C16909,XML!$D$2:$D$737,0),2)</f>
        <v>#N/A</v>
      </c>
    </row>
    <row r="16910" spans="1:14" ht="112.5" x14ac:dyDescent="0.2">
      <c r="A16910">
        <v>80893</v>
      </c>
      <c r="B16910" t="s">
        <v>42310</v>
      </c>
      <c r="C16910" s="15" t="s">
        <v>42311</v>
      </c>
      <c r="D16910" s="15" t="s">
        <v>42312</v>
      </c>
      <c r="E16910">
        <v>35800</v>
      </c>
      <c r="F16910">
        <v>39290</v>
      </c>
      <c r="H16910">
        <v>1</v>
      </c>
      <c r="K16910" s="16">
        <f t="shared" si="869"/>
        <v>40096</v>
      </c>
      <c r="L16910" s="16">
        <f t="shared" si="870"/>
        <v>42206.315789473687</v>
      </c>
      <c r="M16910" s="16">
        <f t="shared" si="871"/>
        <v>47961.722488038286</v>
      </c>
      <c r="N16910" t="e">
        <f>INDEX(XML!$A$2:$R$782,MATCH(C16910,XML!$D$2:$D$737,0),2)</f>
        <v>#N/A</v>
      </c>
    </row>
    <row r="16911" spans="1:14" ht="135" x14ac:dyDescent="0.2">
      <c r="A16911">
        <v>80891</v>
      </c>
      <c r="B16911" t="s">
        <v>42313</v>
      </c>
      <c r="C16911" s="15" t="s">
        <v>42314</v>
      </c>
      <c r="D16911" s="15" t="s">
        <v>42315</v>
      </c>
      <c r="E16911">
        <v>101096</v>
      </c>
      <c r="F16911">
        <v>110790</v>
      </c>
    </row>
    <row r="16912" spans="1:14" ht="123.75" x14ac:dyDescent="0.2">
      <c r="A16912">
        <v>80894</v>
      </c>
      <c r="B16912" t="s">
        <v>42316</v>
      </c>
      <c r="C16912" s="15" t="s">
        <v>42317</v>
      </c>
      <c r="D16912" s="15" t="s">
        <v>42318</v>
      </c>
      <c r="E16912">
        <v>47365</v>
      </c>
      <c r="F16912">
        <v>51890</v>
      </c>
      <c r="H16912">
        <v>1</v>
      </c>
    </row>
    <row r="16913" spans="1:10" ht="123.75" x14ac:dyDescent="0.2">
      <c r="A16913">
        <v>80890</v>
      </c>
      <c r="B16913" t="s">
        <v>42319</v>
      </c>
      <c r="C16913" s="15" t="s">
        <v>42320</v>
      </c>
      <c r="D16913" s="15" t="s">
        <v>42321</v>
      </c>
      <c r="E16913">
        <v>33604</v>
      </c>
      <c r="F16913">
        <v>36890</v>
      </c>
      <c r="H16913">
        <v>1</v>
      </c>
    </row>
    <row r="16914" spans="1:10" ht="135" x14ac:dyDescent="0.2">
      <c r="A16914">
        <v>80892</v>
      </c>
      <c r="B16914" t="s">
        <v>42322</v>
      </c>
      <c r="C16914" s="15" t="s">
        <v>42323</v>
      </c>
      <c r="D16914" s="15" t="s">
        <v>42324</v>
      </c>
      <c r="E16914">
        <v>57315</v>
      </c>
      <c r="F16914">
        <v>62890</v>
      </c>
      <c r="H16914">
        <v>1</v>
      </c>
    </row>
    <row r="16915" spans="1:10" ht="112.5" x14ac:dyDescent="0.2">
      <c r="A16915">
        <v>80889</v>
      </c>
      <c r="B16915" t="s">
        <v>42325</v>
      </c>
      <c r="C16915" s="15" t="s">
        <v>42326</v>
      </c>
      <c r="D16915" s="15" t="s">
        <v>42327</v>
      </c>
      <c r="E16915">
        <v>19767</v>
      </c>
      <c r="F16915">
        <v>21690</v>
      </c>
      <c r="H16915">
        <v>1</v>
      </c>
    </row>
    <row r="16916" spans="1:10" ht="15.75" x14ac:dyDescent="0.25">
      <c r="A16916" s="184" t="s">
        <v>11922</v>
      </c>
      <c r="B16916" s="184"/>
      <c r="C16916" s="185"/>
      <c r="D16916" s="185"/>
      <c r="E16916" s="184"/>
      <c r="F16916" s="184"/>
      <c r="G16916" s="184"/>
      <c r="H16916" s="184"/>
      <c r="I16916" s="184"/>
      <c r="J16916" s="184"/>
    </row>
    <row r="16917" spans="1:10" ht="45" x14ac:dyDescent="0.2">
      <c r="A16917">
        <v>35621</v>
      </c>
      <c r="B16917" t="s">
        <v>11923</v>
      </c>
      <c r="C16917" s="15" t="s">
        <v>11924</v>
      </c>
      <c r="D16917" s="15" t="s">
        <v>11925</v>
      </c>
      <c r="E16917">
        <v>17784</v>
      </c>
      <c r="F16917">
        <v>55292</v>
      </c>
    </row>
    <row r="16918" spans="1:10" ht="45" x14ac:dyDescent="0.2">
      <c r="A16918">
        <v>35622</v>
      </c>
      <c r="B16918" t="s">
        <v>11926</v>
      </c>
      <c r="C16918" s="15" t="s">
        <v>11927</v>
      </c>
      <c r="D16918" s="15" t="s">
        <v>11928</v>
      </c>
      <c r="E16918">
        <v>19022</v>
      </c>
      <c r="F16918">
        <v>65345</v>
      </c>
      <c r="H16918">
        <v>19</v>
      </c>
    </row>
    <row r="16919" spans="1:10" ht="45" x14ac:dyDescent="0.2">
      <c r="A16919">
        <v>35623</v>
      </c>
      <c r="B16919" t="s">
        <v>11929</v>
      </c>
      <c r="C16919" s="15" t="s">
        <v>11930</v>
      </c>
      <c r="D16919" s="15" t="s">
        <v>11931</v>
      </c>
      <c r="E16919">
        <v>32326</v>
      </c>
      <c r="F16919">
        <v>82100</v>
      </c>
      <c r="H16919">
        <v>5</v>
      </c>
    </row>
    <row r="16920" spans="1:10" ht="101.25" x14ac:dyDescent="0.2">
      <c r="A16920">
        <v>35599</v>
      </c>
      <c r="B16920" t="s">
        <v>11932</v>
      </c>
      <c r="C16920" s="15" t="s">
        <v>11933</v>
      </c>
      <c r="D16920" s="15" t="s">
        <v>11934</v>
      </c>
      <c r="E16920">
        <v>1733</v>
      </c>
      <c r="F16920">
        <v>4122</v>
      </c>
      <c r="H16920">
        <v>40</v>
      </c>
    </row>
    <row r="16921" spans="1:10" ht="67.5" x14ac:dyDescent="0.2">
      <c r="A16921">
        <v>35634</v>
      </c>
      <c r="B16921" t="s">
        <v>12007</v>
      </c>
      <c r="C16921" s="15" t="s">
        <v>12008</v>
      </c>
      <c r="D16921" s="15" t="s">
        <v>12009</v>
      </c>
      <c r="E16921">
        <v>1861</v>
      </c>
      <c r="F16921">
        <v>3228</v>
      </c>
      <c r="H16921">
        <v>49</v>
      </c>
    </row>
    <row r="16922" spans="1:10" ht="90" x14ac:dyDescent="0.2">
      <c r="A16922">
        <v>35570</v>
      </c>
      <c r="B16922" t="s">
        <v>11983</v>
      </c>
      <c r="C16922" s="15" t="s">
        <v>11984</v>
      </c>
      <c r="D16922" s="15" t="s">
        <v>11985</v>
      </c>
      <c r="E16922">
        <v>8038</v>
      </c>
      <c r="F16922">
        <v>21212</v>
      </c>
      <c r="H16922">
        <v>8</v>
      </c>
    </row>
    <row r="16923" spans="1:10" ht="123.75" x14ac:dyDescent="0.2">
      <c r="A16923">
        <v>35587</v>
      </c>
      <c r="B16923" t="s">
        <v>11950</v>
      </c>
      <c r="C16923" s="15" t="s">
        <v>11951</v>
      </c>
      <c r="D16923" s="15" t="s">
        <v>11952</v>
      </c>
      <c r="E16923">
        <v>1908</v>
      </c>
      <c r="F16923">
        <v>4122</v>
      </c>
      <c r="H16923">
        <v>205</v>
      </c>
    </row>
    <row r="16924" spans="1:10" ht="90" x14ac:dyDescent="0.2">
      <c r="A16924">
        <v>35600</v>
      </c>
      <c r="B16924" t="s">
        <v>12028</v>
      </c>
      <c r="C16924" s="15" t="s">
        <v>12029</v>
      </c>
      <c r="D16924" s="15" t="s">
        <v>12030</v>
      </c>
      <c r="E16924">
        <v>888</v>
      </c>
      <c r="F16924">
        <v>4122</v>
      </c>
      <c r="H16924">
        <v>1</v>
      </c>
    </row>
    <row r="16925" spans="1:10" ht="56.25" x14ac:dyDescent="0.2">
      <c r="A16925">
        <v>35630</v>
      </c>
      <c r="B16925" t="s">
        <v>11941</v>
      </c>
      <c r="C16925" s="15" t="s">
        <v>11942</v>
      </c>
      <c r="D16925" s="15" t="s">
        <v>11943</v>
      </c>
      <c r="E16925">
        <v>656</v>
      </c>
      <c r="F16925">
        <v>3005</v>
      </c>
      <c r="H16925">
        <v>1</v>
      </c>
    </row>
    <row r="16926" spans="1:10" ht="78.75" x14ac:dyDescent="0.2">
      <c r="A16926">
        <v>35592</v>
      </c>
      <c r="B16926" t="s">
        <v>12013</v>
      </c>
      <c r="C16926" s="15" t="s">
        <v>12014</v>
      </c>
      <c r="D16926" s="15" t="s">
        <v>12015</v>
      </c>
      <c r="E16926">
        <v>553</v>
      </c>
      <c r="F16926">
        <v>2223</v>
      </c>
      <c r="H16926" t="s">
        <v>768</v>
      </c>
    </row>
    <row r="16927" spans="1:10" ht="45" x14ac:dyDescent="0.2">
      <c r="A16927">
        <v>35580</v>
      </c>
      <c r="B16927" t="s">
        <v>11995</v>
      </c>
      <c r="C16927" s="15" t="s">
        <v>11996</v>
      </c>
      <c r="D16927" s="15" t="s">
        <v>11997</v>
      </c>
      <c r="E16927">
        <v>1740</v>
      </c>
      <c r="F16927">
        <v>3340</v>
      </c>
      <c r="H16927">
        <v>8</v>
      </c>
    </row>
    <row r="16928" spans="1:10" ht="101.25" x14ac:dyDescent="0.2">
      <c r="A16928">
        <v>35595</v>
      </c>
      <c r="B16928" t="s">
        <v>12022</v>
      </c>
      <c r="C16928" s="15" t="s">
        <v>12023</v>
      </c>
      <c r="D16928" s="15" t="s">
        <v>12024</v>
      </c>
      <c r="E16928">
        <v>3256</v>
      </c>
      <c r="F16928">
        <v>4457</v>
      </c>
      <c r="H16928">
        <v>163</v>
      </c>
    </row>
    <row r="16929" spans="1:8" ht="90" x14ac:dyDescent="0.2">
      <c r="A16929">
        <v>35596</v>
      </c>
      <c r="B16929" t="s">
        <v>12025</v>
      </c>
      <c r="C16929" s="15" t="s">
        <v>12026</v>
      </c>
      <c r="D16929" s="15" t="s">
        <v>12027</v>
      </c>
      <c r="E16929">
        <v>1716</v>
      </c>
      <c r="F16929">
        <v>4457</v>
      </c>
      <c r="H16929">
        <v>110</v>
      </c>
    </row>
    <row r="16930" spans="1:8" ht="45" x14ac:dyDescent="0.2">
      <c r="A16930">
        <v>35574</v>
      </c>
      <c r="B16930" t="s">
        <v>11989</v>
      </c>
      <c r="C16930" s="15" t="s">
        <v>11990</v>
      </c>
      <c r="D16930" s="15" t="s">
        <v>11991</v>
      </c>
      <c r="E16930">
        <v>1150</v>
      </c>
      <c r="F16930">
        <v>2781</v>
      </c>
      <c r="H16930">
        <v>77</v>
      </c>
    </row>
    <row r="16931" spans="1:8" ht="67.5" x14ac:dyDescent="0.2">
      <c r="A16931">
        <v>35624</v>
      </c>
      <c r="B16931" t="s">
        <v>11959</v>
      </c>
      <c r="C16931" s="15" t="s">
        <v>11960</v>
      </c>
      <c r="D16931" s="15" t="s">
        <v>11961</v>
      </c>
      <c r="E16931">
        <v>551</v>
      </c>
      <c r="F16931">
        <v>1664</v>
      </c>
      <c r="H16931" t="s">
        <v>746</v>
      </c>
    </row>
    <row r="16932" spans="1:8" ht="112.5" x14ac:dyDescent="0.2">
      <c r="A16932">
        <v>35589</v>
      </c>
      <c r="B16932" t="s">
        <v>11980</v>
      </c>
      <c r="C16932" s="15" t="s">
        <v>11981</v>
      </c>
      <c r="D16932" s="15" t="s">
        <v>11982</v>
      </c>
      <c r="E16932">
        <v>1165</v>
      </c>
      <c r="F16932">
        <v>4122</v>
      </c>
      <c r="H16932">
        <v>49</v>
      </c>
    </row>
    <row r="16933" spans="1:8" ht="45" x14ac:dyDescent="0.2">
      <c r="A16933">
        <v>35581</v>
      </c>
      <c r="B16933" t="s">
        <v>11998</v>
      </c>
      <c r="C16933" s="15" t="s">
        <v>11999</v>
      </c>
      <c r="D16933" s="15" t="s">
        <v>12000</v>
      </c>
      <c r="E16933">
        <v>2877</v>
      </c>
      <c r="F16933">
        <v>4457</v>
      </c>
      <c r="H16933">
        <v>40</v>
      </c>
    </row>
    <row r="16934" spans="1:8" ht="123.75" x14ac:dyDescent="0.2">
      <c r="A16934">
        <v>35628</v>
      </c>
      <c r="B16934" t="s">
        <v>11968</v>
      </c>
      <c r="C16934" s="15" t="s">
        <v>11969</v>
      </c>
      <c r="D16934" s="15" t="s">
        <v>11970</v>
      </c>
      <c r="E16934">
        <v>1100</v>
      </c>
      <c r="F16934">
        <v>4122</v>
      </c>
      <c r="H16934">
        <v>46</v>
      </c>
    </row>
    <row r="16935" spans="1:8" ht="45" x14ac:dyDescent="0.2">
      <c r="A16935">
        <v>35583</v>
      </c>
      <c r="B16935" t="s">
        <v>12001</v>
      </c>
      <c r="C16935" s="15" t="s">
        <v>12002</v>
      </c>
      <c r="D16935" s="15" t="s">
        <v>12003</v>
      </c>
      <c r="E16935">
        <v>2877</v>
      </c>
      <c r="F16935">
        <v>4457</v>
      </c>
      <c r="H16935">
        <v>49</v>
      </c>
    </row>
    <row r="16936" spans="1:8" ht="67.5" x14ac:dyDescent="0.2">
      <c r="A16936">
        <v>35636</v>
      </c>
      <c r="B16936" t="s">
        <v>11938</v>
      </c>
      <c r="C16936" s="15" t="s">
        <v>11939</v>
      </c>
      <c r="D16936" s="15" t="s">
        <v>11940</v>
      </c>
      <c r="E16936">
        <v>1100</v>
      </c>
      <c r="F16936">
        <v>3228</v>
      </c>
      <c r="H16936">
        <v>47</v>
      </c>
    </row>
    <row r="16937" spans="1:8" ht="45" x14ac:dyDescent="0.2">
      <c r="A16937">
        <v>35631</v>
      </c>
      <c r="B16937" t="s">
        <v>11974</v>
      </c>
      <c r="C16937" s="15" t="s">
        <v>11975</v>
      </c>
      <c r="D16937" s="15" t="s">
        <v>11976</v>
      </c>
      <c r="E16937">
        <v>1626</v>
      </c>
      <c r="F16937">
        <v>3798</v>
      </c>
      <c r="H16937" t="s">
        <v>768</v>
      </c>
    </row>
    <row r="16938" spans="1:8" ht="45" x14ac:dyDescent="0.2">
      <c r="A16938">
        <v>35579</v>
      </c>
      <c r="B16938" t="s">
        <v>11992</v>
      </c>
      <c r="C16938" s="15" t="s">
        <v>11993</v>
      </c>
      <c r="D16938" s="15" t="s">
        <v>11994</v>
      </c>
      <c r="E16938">
        <v>2177</v>
      </c>
      <c r="F16938">
        <v>3005</v>
      </c>
      <c r="H16938">
        <v>49</v>
      </c>
    </row>
    <row r="16939" spans="1:8" ht="33.75" x14ac:dyDescent="0.2">
      <c r="A16939">
        <v>35629</v>
      </c>
      <c r="B16939" t="s">
        <v>11971</v>
      </c>
      <c r="C16939" s="15" t="s">
        <v>11972</v>
      </c>
      <c r="D16939" s="15" t="s">
        <v>11973</v>
      </c>
      <c r="E16939">
        <v>990</v>
      </c>
      <c r="F16939">
        <v>3898</v>
      </c>
      <c r="H16939">
        <v>79</v>
      </c>
    </row>
    <row r="16940" spans="1:8" ht="67.5" x14ac:dyDescent="0.2">
      <c r="A16940">
        <v>35594</v>
      </c>
      <c r="B16940" t="s">
        <v>12019</v>
      </c>
      <c r="C16940" s="15" t="s">
        <v>12020</v>
      </c>
      <c r="D16940" s="15" t="s">
        <v>12021</v>
      </c>
      <c r="E16940">
        <v>826</v>
      </c>
      <c r="F16940">
        <v>2223</v>
      </c>
      <c r="H16940">
        <v>62</v>
      </c>
    </row>
    <row r="16941" spans="1:8" ht="90" x14ac:dyDescent="0.2">
      <c r="A16941">
        <v>35573</v>
      </c>
      <c r="B16941" t="s">
        <v>11986</v>
      </c>
      <c r="C16941" s="15" t="s">
        <v>11987</v>
      </c>
      <c r="D16941" s="15" t="s">
        <v>46883</v>
      </c>
      <c r="E16941">
        <v>10524</v>
      </c>
      <c r="F16941">
        <v>17861</v>
      </c>
      <c r="H16941" t="s">
        <v>768</v>
      </c>
    </row>
    <row r="16942" spans="1:8" ht="67.5" x14ac:dyDescent="0.2">
      <c r="A16942">
        <v>35626</v>
      </c>
      <c r="B16942" t="s">
        <v>11965</v>
      </c>
      <c r="C16942" s="15" t="s">
        <v>11966</v>
      </c>
      <c r="D16942" s="15" t="s">
        <v>11967</v>
      </c>
      <c r="E16942">
        <v>551</v>
      </c>
      <c r="F16942">
        <v>1664</v>
      </c>
      <c r="H16942" t="s">
        <v>746</v>
      </c>
    </row>
    <row r="16943" spans="1:8" ht="45" x14ac:dyDescent="0.2">
      <c r="A16943">
        <v>35632</v>
      </c>
      <c r="B16943" t="s">
        <v>11956</v>
      </c>
      <c r="C16943" s="15" t="s">
        <v>11957</v>
      </c>
      <c r="D16943" s="15" t="s">
        <v>11958</v>
      </c>
      <c r="E16943">
        <v>1900</v>
      </c>
      <c r="F16943">
        <v>3005</v>
      </c>
      <c r="H16943">
        <v>65</v>
      </c>
    </row>
    <row r="16944" spans="1:8" ht="67.5" x14ac:dyDescent="0.2">
      <c r="A16944">
        <v>35635</v>
      </c>
      <c r="B16944" t="s">
        <v>11935</v>
      </c>
      <c r="C16944" s="15" t="s">
        <v>11936</v>
      </c>
      <c r="D16944" s="15" t="s">
        <v>11937</v>
      </c>
      <c r="E16944">
        <v>1100</v>
      </c>
      <c r="F16944">
        <v>3228</v>
      </c>
      <c r="H16944">
        <v>43</v>
      </c>
    </row>
    <row r="16945" spans="1:10" ht="123.75" x14ac:dyDescent="0.2">
      <c r="A16945">
        <v>35585</v>
      </c>
      <c r="B16945" t="s">
        <v>11944</v>
      </c>
      <c r="C16945" s="15" t="s">
        <v>11945</v>
      </c>
      <c r="D16945" s="15" t="s">
        <v>11946</v>
      </c>
      <c r="E16945">
        <v>1148</v>
      </c>
      <c r="F16945">
        <v>4122</v>
      </c>
      <c r="H16945">
        <v>147</v>
      </c>
    </row>
    <row r="16946" spans="1:10" ht="112.5" x14ac:dyDescent="0.2">
      <c r="A16946">
        <v>35588</v>
      </c>
      <c r="B16946" t="s">
        <v>12004</v>
      </c>
      <c r="C16946" s="15" t="s">
        <v>12005</v>
      </c>
      <c r="D16946" s="15" t="s">
        <v>12006</v>
      </c>
      <c r="E16946">
        <v>1145</v>
      </c>
      <c r="F16946">
        <v>4122</v>
      </c>
      <c r="H16946">
        <v>210</v>
      </c>
    </row>
    <row r="16947" spans="1:10" ht="112.5" x14ac:dyDescent="0.2">
      <c r="A16947">
        <v>35590</v>
      </c>
      <c r="B16947" t="s">
        <v>12010</v>
      </c>
      <c r="C16947" s="15" t="s">
        <v>12011</v>
      </c>
      <c r="D16947" s="15" t="s">
        <v>12012</v>
      </c>
      <c r="E16947">
        <v>1147</v>
      </c>
      <c r="F16947">
        <v>4122</v>
      </c>
      <c r="H16947">
        <v>189</v>
      </c>
    </row>
    <row r="16948" spans="1:10" ht="67.5" x14ac:dyDescent="0.2">
      <c r="A16948">
        <v>35625</v>
      </c>
      <c r="B16948" t="s">
        <v>11962</v>
      </c>
      <c r="C16948" s="15" t="s">
        <v>11963</v>
      </c>
      <c r="D16948" s="15" t="s">
        <v>11964</v>
      </c>
      <c r="E16948">
        <v>551</v>
      </c>
      <c r="F16948">
        <v>1664</v>
      </c>
      <c r="H16948" t="s">
        <v>746</v>
      </c>
    </row>
    <row r="16949" spans="1:10" ht="67.5" x14ac:dyDescent="0.2">
      <c r="A16949">
        <v>35593</v>
      </c>
      <c r="B16949" t="s">
        <v>12016</v>
      </c>
      <c r="C16949" s="15" t="s">
        <v>12017</v>
      </c>
      <c r="D16949" s="15" t="s">
        <v>12018</v>
      </c>
      <c r="E16949">
        <v>551</v>
      </c>
      <c r="F16949">
        <v>1329</v>
      </c>
      <c r="H16949" t="s">
        <v>768</v>
      </c>
    </row>
    <row r="16950" spans="1:10" ht="123.75" x14ac:dyDescent="0.2">
      <c r="A16950">
        <v>35586</v>
      </c>
      <c r="B16950" t="s">
        <v>11947</v>
      </c>
      <c r="C16950" s="15" t="s">
        <v>11948</v>
      </c>
      <c r="D16950" s="15" t="s">
        <v>11949</v>
      </c>
      <c r="E16950">
        <v>1148</v>
      </c>
      <c r="F16950">
        <v>4122</v>
      </c>
      <c r="H16950">
        <v>102</v>
      </c>
    </row>
    <row r="16951" spans="1:10" ht="67.5" x14ac:dyDescent="0.2">
      <c r="A16951">
        <v>35584</v>
      </c>
      <c r="B16951" t="s">
        <v>11977</v>
      </c>
      <c r="C16951" s="15" t="s">
        <v>11978</v>
      </c>
      <c r="D16951" s="15" t="s">
        <v>11979</v>
      </c>
      <c r="E16951">
        <v>5386</v>
      </c>
      <c r="F16951">
        <v>9941</v>
      </c>
      <c r="H16951">
        <v>7</v>
      </c>
    </row>
    <row r="16952" spans="1:10" ht="112.5" x14ac:dyDescent="0.2">
      <c r="A16952">
        <v>35598</v>
      </c>
      <c r="B16952" t="s">
        <v>11953</v>
      </c>
      <c r="C16952" s="15" t="s">
        <v>11954</v>
      </c>
      <c r="D16952" s="15" t="s">
        <v>11955</v>
      </c>
      <c r="E16952">
        <v>1531</v>
      </c>
      <c r="F16952">
        <v>4122</v>
      </c>
      <c r="H16952">
        <v>173</v>
      </c>
    </row>
    <row r="16953" spans="1:10" ht="15.75" x14ac:dyDescent="0.25">
      <c r="A16953" s="184" t="s">
        <v>29612</v>
      </c>
      <c r="B16953" s="184"/>
      <c r="C16953" s="185"/>
      <c r="D16953" s="185"/>
      <c r="E16953" s="184"/>
      <c r="F16953" s="184"/>
      <c r="G16953" s="184"/>
      <c r="H16953" s="184"/>
      <c r="I16953" s="184"/>
      <c r="J16953" s="184"/>
    </row>
    <row r="16954" spans="1:10" ht="33.75" x14ac:dyDescent="0.2">
      <c r="A16954">
        <v>67892</v>
      </c>
      <c r="B16954" t="s">
        <v>29613</v>
      </c>
      <c r="C16954" s="15" t="s">
        <v>29614</v>
      </c>
      <c r="D16954" s="15" t="s">
        <v>29615</v>
      </c>
      <c r="E16954">
        <v>1</v>
      </c>
      <c r="F16954">
        <v>1</v>
      </c>
      <c r="H16954">
        <v>6</v>
      </c>
    </row>
    <row r="16955" spans="1:10" ht="15.75" x14ac:dyDescent="0.25">
      <c r="A16955" s="184" t="s">
        <v>29616</v>
      </c>
      <c r="B16955" s="184"/>
      <c r="C16955" s="185"/>
      <c r="D16955" s="185"/>
      <c r="E16955" s="184"/>
      <c r="F16955" s="184"/>
      <c r="G16955" s="184"/>
      <c r="H16955" s="184"/>
      <c r="I16955" s="184"/>
      <c r="J16955" s="184"/>
    </row>
    <row r="16956" spans="1:10" ht="45" x14ac:dyDescent="0.2">
      <c r="A16956">
        <v>82571</v>
      </c>
      <c r="B16956" t="s">
        <v>47726</v>
      </c>
      <c r="C16956" s="15" t="s">
        <v>47727</v>
      </c>
      <c r="D16956" s="15" t="s">
        <v>47728</v>
      </c>
      <c r="E16956">
        <v>1</v>
      </c>
      <c r="F16956">
        <v>1</v>
      </c>
      <c r="H16956" t="s">
        <v>746</v>
      </c>
    </row>
    <row r="16957" spans="1:10" ht="45" x14ac:dyDescent="0.2">
      <c r="A16957">
        <v>67942</v>
      </c>
      <c r="B16957" t="s">
        <v>29623</v>
      </c>
      <c r="C16957" s="15" t="s">
        <v>29624</v>
      </c>
      <c r="D16957" s="15" t="s">
        <v>29625</v>
      </c>
      <c r="E16957">
        <v>1</v>
      </c>
      <c r="F16957">
        <v>1</v>
      </c>
      <c r="H16957" t="s">
        <v>746</v>
      </c>
    </row>
    <row r="16958" spans="1:10" ht="45" x14ac:dyDescent="0.2">
      <c r="A16958">
        <v>67943</v>
      </c>
      <c r="B16958" t="s">
        <v>30347</v>
      </c>
      <c r="C16958" s="15" t="s">
        <v>30348</v>
      </c>
      <c r="D16958" s="15" t="s">
        <v>30349</v>
      </c>
      <c r="E16958">
        <v>1</v>
      </c>
      <c r="F16958">
        <v>1</v>
      </c>
      <c r="H16958">
        <v>4</v>
      </c>
    </row>
    <row r="16959" spans="1:10" ht="56.25" x14ac:dyDescent="0.2">
      <c r="A16959">
        <v>67945</v>
      </c>
      <c r="B16959" t="s">
        <v>29626</v>
      </c>
      <c r="C16959" s="15" t="s">
        <v>29627</v>
      </c>
      <c r="D16959" s="15" t="s">
        <v>29628</v>
      </c>
      <c r="E16959">
        <v>1</v>
      </c>
      <c r="F16959">
        <v>1</v>
      </c>
      <c r="H16959">
        <v>3</v>
      </c>
    </row>
    <row r="16960" spans="1:10" ht="33.75" x14ac:dyDescent="0.2">
      <c r="A16960">
        <v>67940</v>
      </c>
      <c r="B16960" t="s">
        <v>30350</v>
      </c>
      <c r="C16960" s="15" t="s">
        <v>30351</v>
      </c>
      <c r="D16960" s="15" t="s">
        <v>30352</v>
      </c>
      <c r="E16960">
        <v>1</v>
      </c>
      <c r="F16960">
        <v>1</v>
      </c>
      <c r="H16960">
        <v>10</v>
      </c>
    </row>
    <row r="16961" spans="1:10" ht="33.75" x14ac:dyDescent="0.2">
      <c r="A16961">
        <v>67946</v>
      </c>
      <c r="B16961" t="s">
        <v>29629</v>
      </c>
      <c r="C16961" s="15" t="s">
        <v>29630</v>
      </c>
      <c r="D16961" s="15" t="s">
        <v>29631</v>
      </c>
      <c r="E16961">
        <v>1</v>
      </c>
      <c r="F16961">
        <v>40000</v>
      </c>
      <c r="H16961">
        <v>39</v>
      </c>
    </row>
    <row r="16962" spans="1:10" ht="56.25" x14ac:dyDescent="0.2">
      <c r="A16962">
        <v>67947</v>
      </c>
      <c r="B16962" t="s">
        <v>29632</v>
      </c>
      <c r="C16962" s="15" t="s">
        <v>29633</v>
      </c>
      <c r="D16962" s="15" t="s">
        <v>29634</v>
      </c>
      <c r="E16962">
        <v>1</v>
      </c>
      <c r="F16962">
        <v>1</v>
      </c>
      <c r="H16962">
        <v>10</v>
      </c>
    </row>
    <row r="16963" spans="1:10" ht="33.75" x14ac:dyDescent="0.2">
      <c r="A16963">
        <v>68242</v>
      </c>
      <c r="B16963" t="s">
        <v>29635</v>
      </c>
      <c r="C16963" s="15" t="s">
        <v>29636</v>
      </c>
      <c r="D16963" s="15" t="s">
        <v>29637</v>
      </c>
      <c r="E16963">
        <v>1</v>
      </c>
      <c r="F16963">
        <v>1</v>
      </c>
      <c r="H16963">
        <v>5</v>
      </c>
    </row>
    <row r="16964" spans="1:10" ht="45" x14ac:dyDescent="0.2">
      <c r="A16964">
        <v>68285</v>
      </c>
      <c r="B16964" t="s">
        <v>35908</v>
      </c>
      <c r="C16964" s="15" t="s">
        <v>35909</v>
      </c>
      <c r="D16964" s="15" t="s">
        <v>35910</v>
      </c>
      <c r="E16964">
        <v>1</v>
      </c>
      <c r="F16964">
        <v>1</v>
      </c>
      <c r="H16964">
        <v>2</v>
      </c>
    </row>
    <row r="16965" spans="1:10" ht="45" x14ac:dyDescent="0.2">
      <c r="A16965">
        <v>68288</v>
      </c>
      <c r="B16965" t="s">
        <v>29638</v>
      </c>
      <c r="C16965" s="15" t="s">
        <v>29639</v>
      </c>
      <c r="D16965" s="15" t="s">
        <v>29640</v>
      </c>
      <c r="E16965">
        <v>1</v>
      </c>
      <c r="F16965">
        <v>1</v>
      </c>
      <c r="H16965">
        <v>8</v>
      </c>
    </row>
    <row r="16966" spans="1:10" ht="33.75" x14ac:dyDescent="0.2">
      <c r="A16966">
        <v>67948</v>
      </c>
      <c r="B16966" t="s">
        <v>29641</v>
      </c>
      <c r="C16966" s="15" t="s">
        <v>29642</v>
      </c>
      <c r="D16966" s="15" t="s">
        <v>29643</v>
      </c>
      <c r="E16966">
        <v>1</v>
      </c>
      <c r="F16966">
        <v>1</v>
      </c>
      <c r="H16966">
        <v>10</v>
      </c>
    </row>
    <row r="16967" spans="1:10" ht="123.75" x14ac:dyDescent="0.2">
      <c r="A16967">
        <v>35585</v>
      </c>
      <c r="B16967" t="s">
        <v>11944</v>
      </c>
      <c r="C16967" s="15" t="s">
        <v>11945</v>
      </c>
      <c r="D16967" s="15" t="s">
        <v>11946</v>
      </c>
      <c r="E16967">
        <v>1148</v>
      </c>
      <c r="F16967">
        <v>4122</v>
      </c>
      <c r="H16967">
        <v>147</v>
      </c>
    </row>
    <row r="16968" spans="1:10" ht="112.5" x14ac:dyDescent="0.2">
      <c r="A16968">
        <v>35588</v>
      </c>
      <c r="B16968" t="s">
        <v>12004</v>
      </c>
      <c r="C16968" s="15" t="s">
        <v>12005</v>
      </c>
      <c r="D16968" s="15" t="s">
        <v>12006</v>
      </c>
      <c r="E16968">
        <v>1145</v>
      </c>
      <c r="F16968">
        <v>4122</v>
      </c>
      <c r="H16968">
        <v>210</v>
      </c>
    </row>
    <row r="16969" spans="1:10" ht="112.5" x14ac:dyDescent="0.2">
      <c r="A16969">
        <v>35590</v>
      </c>
      <c r="B16969" t="s">
        <v>12010</v>
      </c>
      <c r="C16969" s="15" t="s">
        <v>12011</v>
      </c>
      <c r="D16969" s="15" t="s">
        <v>12012</v>
      </c>
      <c r="E16969">
        <v>1147</v>
      </c>
      <c r="F16969">
        <v>4122</v>
      </c>
      <c r="H16969">
        <v>189</v>
      </c>
    </row>
    <row r="16970" spans="1:10" ht="67.5" x14ac:dyDescent="0.2">
      <c r="A16970">
        <v>35625</v>
      </c>
      <c r="B16970" t="s">
        <v>11962</v>
      </c>
      <c r="C16970" s="15" t="s">
        <v>11963</v>
      </c>
      <c r="D16970" s="15" t="s">
        <v>11964</v>
      </c>
      <c r="E16970">
        <v>551</v>
      </c>
      <c r="F16970">
        <v>1664</v>
      </c>
      <c r="H16970" t="s">
        <v>746</v>
      </c>
    </row>
    <row r="16971" spans="1:10" ht="67.5" x14ac:dyDescent="0.2">
      <c r="A16971">
        <v>35593</v>
      </c>
      <c r="B16971" t="s">
        <v>12016</v>
      </c>
      <c r="C16971" s="15" t="s">
        <v>12017</v>
      </c>
      <c r="D16971" s="15" t="s">
        <v>12018</v>
      </c>
      <c r="E16971">
        <v>551</v>
      </c>
      <c r="F16971">
        <v>1329</v>
      </c>
      <c r="H16971" t="s">
        <v>768</v>
      </c>
    </row>
    <row r="16972" spans="1:10" ht="123.75" x14ac:dyDescent="0.2">
      <c r="A16972">
        <v>35586</v>
      </c>
      <c r="B16972" t="s">
        <v>11947</v>
      </c>
      <c r="C16972" s="15" t="s">
        <v>11948</v>
      </c>
      <c r="D16972" s="15" t="s">
        <v>11949</v>
      </c>
      <c r="E16972">
        <v>1148</v>
      </c>
      <c r="F16972">
        <v>4122</v>
      </c>
      <c r="H16972">
        <v>102</v>
      </c>
    </row>
    <row r="16973" spans="1:10" ht="67.5" x14ac:dyDescent="0.2">
      <c r="A16973">
        <v>35584</v>
      </c>
      <c r="B16973" t="s">
        <v>11977</v>
      </c>
      <c r="C16973" s="15" t="s">
        <v>11978</v>
      </c>
      <c r="D16973" s="15" t="s">
        <v>11979</v>
      </c>
      <c r="E16973">
        <v>5386</v>
      </c>
      <c r="F16973">
        <v>9941</v>
      </c>
      <c r="H16973">
        <v>8</v>
      </c>
    </row>
    <row r="16974" spans="1:10" ht="112.5" x14ac:dyDescent="0.2">
      <c r="A16974">
        <v>35598</v>
      </c>
      <c r="B16974" t="s">
        <v>11953</v>
      </c>
      <c r="C16974" s="15" t="s">
        <v>11954</v>
      </c>
      <c r="D16974" s="15" t="s">
        <v>11955</v>
      </c>
      <c r="E16974">
        <v>1531</v>
      </c>
      <c r="F16974">
        <v>4122</v>
      </c>
      <c r="H16974">
        <v>173</v>
      </c>
    </row>
    <row r="16975" spans="1:10" ht="15.75" x14ac:dyDescent="0.25">
      <c r="A16975" s="184" t="s">
        <v>29612</v>
      </c>
      <c r="B16975" s="184"/>
      <c r="C16975" s="185"/>
      <c r="D16975" s="185"/>
      <c r="E16975" s="184"/>
      <c r="F16975" s="184"/>
      <c r="G16975" s="184"/>
      <c r="H16975" s="184"/>
      <c r="I16975" s="184"/>
      <c r="J16975" s="184"/>
    </row>
    <row r="16976" spans="1:10" ht="33.75" x14ac:dyDescent="0.2">
      <c r="A16976">
        <v>67892</v>
      </c>
      <c r="B16976" t="s">
        <v>29613</v>
      </c>
      <c r="C16976" s="15" t="s">
        <v>29614</v>
      </c>
      <c r="D16976" s="15" t="s">
        <v>29615</v>
      </c>
      <c r="E16976">
        <v>1</v>
      </c>
      <c r="F16976">
        <v>1</v>
      </c>
      <c r="H16976">
        <v>6</v>
      </c>
    </row>
    <row r="16977" spans="1:10" ht="15.75" x14ac:dyDescent="0.25">
      <c r="A16977" s="184" t="s">
        <v>29616</v>
      </c>
      <c r="B16977" s="184"/>
      <c r="C16977" s="185"/>
      <c r="D16977" s="185"/>
      <c r="E16977" s="184"/>
      <c r="F16977" s="184"/>
      <c r="G16977" s="184"/>
      <c r="H16977" s="184"/>
      <c r="I16977" s="184"/>
      <c r="J16977" s="184"/>
    </row>
    <row r="16978" spans="1:10" ht="45" x14ac:dyDescent="0.2">
      <c r="A16978">
        <v>67937</v>
      </c>
      <c r="B16978" t="s">
        <v>29617</v>
      </c>
      <c r="C16978" s="15" t="s">
        <v>29618</v>
      </c>
      <c r="D16978" s="15" t="s">
        <v>29619</v>
      </c>
      <c r="E16978">
        <v>1</v>
      </c>
      <c r="F16978">
        <v>1</v>
      </c>
    </row>
    <row r="16979" spans="1:10" ht="45" x14ac:dyDescent="0.2">
      <c r="A16979">
        <v>67942</v>
      </c>
      <c r="B16979" t="s">
        <v>29623</v>
      </c>
      <c r="C16979" s="15" t="s">
        <v>29624</v>
      </c>
      <c r="D16979" s="15" t="s">
        <v>29625</v>
      </c>
      <c r="E16979">
        <v>1</v>
      </c>
      <c r="F16979">
        <v>1</v>
      </c>
      <c r="H16979" t="s">
        <v>746</v>
      </c>
    </row>
    <row r="16980" spans="1:10" ht="45" x14ac:dyDescent="0.2">
      <c r="A16980">
        <v>67943</v>
      </c>
      <c r="B16980" t="s">
        <v>30347</v>
      </c>
      <c r="C16980" s="15" t="s">
        <v>30348</v>
      </c>
      <c r="D16980" s="15" t="s">
        <v>30349</v>
      </c>
      <c r="E16980">
        <v>1</v>
      </c>
      <c r="F16980">
        <v>1</v>
      </c>
      <c r="H16980">
        <v>4</v>
      </c>
    </row>
    <row r="16981" spans="1:10" ht="56.25" x14ac:dyDescent="0.2">
      <c r="A16981">
        <v>67945</v>
      </c>
      <c r="B16981" t="s">
        <v>29626</v>
      </c>
      <c r="C16981" s="15" t="s">
        <v>29627</v>
      </c>
      <c r="D16981" s="15" t="s">
        <v>29628</v>
      </c>
      <c r="E16981">
        <v>1</v>
      </c>
      <c r="F16981">
        <v>1</v>
      </c>
      <c r="H16981">
        <v>3</v>
      </c>
    </row>
    <row r="16982" spans="1:10" ht="33.75" x14ac:dyDescent="0.2">
      <c r="A16982">
        <v>67940</v>
      </c>
      <c r="B16982" t="s">
        <v>30350</v>
      </c>
      <c r="C16982" s="15" t="s">
        <v>30351</v>
      </c>
      <c r="D16982" s="15" t="s">
        <v>30352</v>
      </c>
      <c r="E16982">
        <v>1</v>
      </c>
      <c r="F16982">
        <v>1</v>
      </c>
      <c r="H16982">
        <v>10</v>
      </c>
    </row>
    <row r="16983" spans="1:10" ht="33.75" x14ac:dyDescent="0.2">
      <c r="A16983">
        <v>67946</v>
      </c>
      <c r="B16983" t="s">
        <v>29629</v>
      </c>
      <c r="C16983" s="15" t="s">
        <v>29630</v>
      </c>
      <c r="D16983" s="15" t="s">
        <v>29631</v>
      </c>
      <c r="E16983">
        <v>1</v>
      </c>
      <c r="F16983">
        <v>40000</v>
      </c>
      <c r="H16983">
        <v>39</v>
      </c>
    </row>
    <row r="16984" spans="1:10" ht="56.25" x14ac:dyDescent="0.2">
      <c r="A16984">
        <v>67947</v>
      </c>
      <c r="B16984" t="s">
        <v>29632</v>
      </c>
      <c r="C16984" s="15" t="s">
        <v>29633</v>
      </c>
      <c r="D16984" s="15" t="s">
        <v>29634</v>
      </c>
      <c r="E16984">
        <v>1</v>
      </c>
      <c r="F16984">
        <v>1</v>
      </c>
      <c r="H16984">
        <v>10</v>
      </c>
    </row>
    <row r="16985" spans="1:10" ht="33.75" x14ac:dyDescent="0.2">
      <c r="A16985">
        <v>68242</v>
      </c>
      <c r="B16985" t="s">
        <v>29635</v>
      </c>
      <c r="C16985" s="15" t="s">
        <v>29636</v>
      </c>
      <c r="D16985" s="15" t="s">
        <v>29637</v>
      </c>
      <c r="E16985">
        <v>1</v>
      </c>
      <c r="F16985">
        <v>1</v>
      </c>
      <c r="H16985">
        <v>5</v>
      </c>
    </row>
    <row r="16986" spans="1:10" ht="45" x14ac:dyDescent="0.2">
      <c r="A16986">
        <v>68285</v>
      </c>
      <c r="B16986" t="s">
        <v>35908</v>
      </c>
      <c r="C16986" s="15" t="s">
        <v>35909</v>
      </c>
      <c r="D16986" s="15" t="s">
        <v>35910</v>
      </c>
      <c r="E16986">
        <v>1</v>
      </c>
      <c r="F16986">
        <v>1</v>
      </c>
      <c r="H16986">
        <v>2</v>
      </c>
    </row>
    <row r="16987" spans="1:10" ht="45" x14ac:dyDescent="0.2">
      <c r="A16987">
        <v>68288</v>
      </c>
      <c r="B16987" t="s">
        <v>29638</v>
      </c>
      <c r="C16987" s="15" t="s">
        <v>29639</v>
      </c>
      <c r="D16987" s="15" t="s">
        <v>29640</v>
      </c>
      <c r="E16987">
        <v>1</v>
      </c>
      <c r="F16987">
        <v>1</v>
      </c>
      <c r="H16987">
        <v>8</v>
      </c>
    </row>
    <row r="16988" spans="1:10" ht="33.75" x14ac:dyDescent="0.2">
      <c r="A16988">
        <v>67948</v>
      </c>
      <c r="B16988" t="s">
        <v>29641</v>
      </c>
      <c r="C16988" s="15" t="s">
        <v>29642</v>
      </c>
      <c r="D16988" s="15" t="s">
        <v>29643</v>
      </c>
      <c r="E16988">
        <v>1</v>
      </c>
      <c r="F16988">
        <v>1</v>
      </c>
      <c r="H16988">
        <v>10</v>
      </c>
    </row>
    <row r="16989" spans="1:10" ht="90" x14ac:dyDescent="0.2">
      <c r="A16989">
        <v>81388</v>
      </c>
      <c r="B16989" t="s">
        <v>43631</v>
      </c>
      <c r="C16989" s="15" t="s">
        <v>43632</v>
      </c>
      <c r="D16989" s="15" t="s">
        <v>43633</v>
      </c>
      <c r="E16989">
        <v>676145</v>
      </c>
      <c r="F16989">
        <v>746700</v>
      </c>
    </row>
    <row r="16990" spans="1:10" ht="112.5" x14ac:dyDescent="0.2">
      <c r="A16990">
        <v>80902</v>
      </c>
      <c r="B16990" t="s">
        <v>40365</v>
      </c>
      <c r="C16990" s="15" t="s">
        <v>40366</v>
      </c>
      <c r="D16990" s="15" t="s">
        <v>40367</v>
      </c>
      <c r="E16990">
        <v>468237</v>
      </c>
      <c r="F16990">
        <v>517090</v>
      </c>
      <c r="H16990">
        <v>5</v>
      </c>
    </row>
    <row r="16991" spans="1:10" ht="135" x14ac:dyDescent="0.2">
      <c r="A16991">
        <v>81391</v>
      </c>
      <c r="B16991" t="s">
        <v>43634</v>
      </c>
      <c r="C16991" s="15" t="s">
        <v>43635</v>
      </c>
      <c r="D16991" s="15" t="s">
        <v>43636</v>
      </c>
      <c r="E16991">
        <v>663875</v>
      </c>
      <c r="F16991">
        <v>733150</v>
      </c>
    </row>
    <row r="16992" spans="1:10" ht="157.5" x14ac:dyDescent="0.2">
      <c r="A16992">
        <v>81392</v>
      </c>
      <c r="B16992" t="s">
        <v>43637</v>
      </c>
      <c r="C16992" s="15" t="s">
        <v>43638</v>
      </c>
      <c r="D16992" s="15" t="s">
        <v>43639</v>
      </c>
      <c r="E16992">
        <v>520023</v>
      </c>
      <c r="F16992">
        <v>574290</v>
      </c>
    </row>
    <row r="16993" spans="1:10" ht="90" x14ac:dyDescent="0.2">
      <c r="A16993">
        <v>80821</v>
      </c>
      <c r="B16993" t="s">
        <v>40360</v>
      </c>
      <c r="C16993" s="15" t="s">
        <v>40361</v>
      </c>
      <c r="D16993" s="15" t="s">
        <v>40362</v>
      </c>
      <c r="E16993">
        <v>794835</v>
      </c>
      <c r="F16993">
        <v>877780</v>
      </c>
    </row>
    <row r="16994" spans="1:10" ht="135" x14ac:dyDescent="0.2">
      <c r="A16994">
        <v>81389</v>
      </c>
      <c r="B16994" t="s">
        <v>43640</v>
      </c>
      <c r="C16994" s="15" t="s">
        <v>43641</v>
      </c>
      <c r="D16994" s="15" t="s">
        <v>43642</v>
      </c>
      <c r="E16994">
        <v>794835</v>
      </c>
      <c r="F16994">
        <v>877780</v>
      </c>
    </row>
    <row r="16995" spans="1:10" ht="135" x14ac:dyDescent="0.2">
      <c r="A16995">
        <v>81390</v>
      </c>
      <c r="B16995" t="s">
        <v>43643</v>
      </c>
      <c r="C16995" s="15" t="s">
        <v>43644</v>
      </c>
      <c r="D16995" s="15" t="s">
        <v>43645</v>
      </c>
      <c r="E16995">
        <v>846956</v>
      </c>
      <c r="F16995">
        <v>935340</v>
      </c>
    </row>
    <row r="16996" spans="1:10" ht="146.25" x14ac:dyDescent="0.2">
      <c r="A16996">
        <v>82349</v>
      </c>
      <c r="B16996" t="s">
        <v>43646</v>
      </c>
      <c r="C16996" s="15" t="s">
        <v>43647</v>
      </c>
      <c r="D16996" s="15" t="s">
        <v>43648</v>
      </c>
      <c r="E16996">
        <v>716655</v>
      </c>
      <c r="F16996">
        <v>791440</v>
      </c>
    </row>
    <row r="16997" spans="1:10" ht="112.5" x14ac:dyDescent="0.2">
      <c r="A16997">
        <v>82257</v>
      </c>
      <c r="B16997" t="s">
        <v>43649</v>
      </c>
      <c r="C16997" s="15" t="s">
        <v>43650</v>
      </c>
      <c r="D16997" s="15" t="s">
        <v>43651</v>
      </c>
      <c r="E16997">
        <v>1135921</v>
      </c>
      <c r="F16997">
        <v>1254460</v>
      </c>
    </row>
    <row r="16998" spans="1:10" ht="78.75" x14ac:dyDescent="0.2">
      <c r="A16998">
        <v>81094</v>
      </c>
      <c r="B16998" t="s">
        <v>43652</v>
      </c>
      <c r="C16998" s="15" t="s">
        <v>43653</v>
      </c>
      <c r="D16998" s="15" t="s">
        <v>43654</v>
      </c>
      <c r="E16998">
        <v>325400</v>
      </c>
      <c r="F16998">
        <v>359360</v>
      </c>
    </row>
    <row r="16999" spans="1:10" ht="15.75" x14ac:dyDescent="0.25">
      <c r="A16999" s="184" t="s">
        <v>42262</v>
      </c>
      <c r="B16999" s="184"/>
      <c r="C16999" s="185"/>
      <c r="D16999" s="185"/>
      <c r="E16999" s="184"/>
      <c r="F16999" s="184"/>
      <c r="G16999" s="184"/>
      <c r="H16999" s="184"/>
      <c r="I16999" s="184"/>
      <c r="J16999" s="184"/>
    </row>
    <row r="17000" spans="1:10" ht="90" x14ac:dyDescent="0.2">
      <c r="A17000">
        <v>82417</v>
      </c>
      <c r="B17000" t="s">
        <v>43655</v>
      </c>
      <c r="C17000" s="15" t="s">
        <v>43656</v>
      </c>
      <c r="D17000" s="15" t="s">
        <v>43657</v>
      </c>
      <c r="E17000">
        <v>106744</v>
      </c>
      <c r="F17000">
        <v>114990</v>
      </c>
    </row>
    <row r="17001" spans="1:10" ht="45" x14ac:dyDescent="0.2">
      <c r="A17001">
        <v>82413</v>
      </c>
      <c r="B17001" t="s">
        <v>43658</v>
      </c>
      <c r="C17001" s="15" t="s">
        <v>43659</v>
      </c>
      <c r="D17001" s="15" t="s">
        <v>43660</v>
      </c>
      <c r="E17001">
        <v>56890</v>
      </c>
      <c r="F17001">
        <v>61490</v>
      </c>
    </row>
    <row r="17002" spans="1:10" ht="56.25" x14ac:dyDescent="0.2">
      <c r="A17002">
        <v>80914</v>
      </c>
      <c r="B17002" t="s">
        <v>42263</v>
      </c>
      <c r="C17002" s="15" t="s">
        <v>42264</v>
      </c>
      <c r="D17002" s="15" t="s">
        <v>42265</v>
      </c>
      <c r="E17002">
        <v>89691</v>
      </c>
      <c r="F17002">
        <v>96890</v>
      </c>
      <c r="H17002">
        <v>2</v>
      </c>
    </row>
    <row r="17003" spans="1:10" ht="67.5" x14ac:dyDescent="0.2">
      <c r="A17003">
        <v>82404</v>
      </c>
      <c r="B17003" t="s">
        <v>43661</v>
      </c>
      <c r="C17003" s="15" t="s">
        <v>43662</v>
      </c>
      <c r="D17003" s="15" t="s">
        <v>43663</v>
      </c>
      <c r="E17003">
        <v>99142</v>
      </c>
      <c r="F17003">
        <v>106990</v>
      </c>
    </row>
    <row r="17004" spans="1:10" ht="67.5" x14ac:dyDescent="0.2">
      <c r="A17004">
        <v>82392</v>
      </c>
      <c r="B17004" t="s">
        <v>43664</v>
      </c>
      <c r="C17004" s="15" t="s">
        <v>43665</v>
      </c>
      <c r="D17004" s="15" t="s">
        <v>43666</v>
      </c>
      <c r="E17004">
        <v>94056</v>
      </c>
      <c r="F17004">
        <v>101590</v>
      </c>
      <c r="H17004">
        <v>2</v>
      </c>
    </row>
    <row r="17005" spans="1:10" ht="56.25" x14ac:dyDescent="0.2">
      <c r="A17005">
        <v>80897</v>
      </c>
      <c r="B17005" t="s">
        <v>42266</v>
      </c>
      <c r="C17005" s="15" t="s">
        <v>42267</v>
      </c>
      <c r="D17005" s="15" t="s">
        <v>42268</v>
      </c>
      <c r="E17005">
        <v>11514</v>
      </c>
      <c r="F17005">
        <v>12440</v>
      </c>
    </row>
    <row r="17006" spans="1:10" ht="56.25" x14ac:dyDescent="0.2">
      <c r="A17006">
        <v>80895</v>
      </c>
      <c r="B17006" t="s">
        <v>42269</v>
      </c>
      <c r="C17006" s="15" t="s">
        <v>42270</v>
      </c>
      <c r="D17006" s="15" t="s">
        <v>42271</v>
      </c>
      <c r="E17006">
        <v>23373</v>
      </c>
      <c r="F17006">
        <v>25250</v>
      </c>
    </row>
    <row r="17007" spans="1:10" ht="33.75" x14ac:dyDescent="0.2">
      <c r="A17007">
        <v>82391</v>
      </c>
      <c r="B17007" t="s">
        <v>43667</v>
      </c>
      <c r="C17007" s="15" t="s">
        <v>43668</v>
      </c>
      <c r="D17007" s="15" t="s">
        <v>43669</v>
      </c>
      <c r="E17007">
        <v>16843</v>
      </c>
      <c r="F17007">
        <v>18190</v>
      </c>
    </row>
    <row r="17008" spans="1:10" ht="56.25" x14ac:dyDescent="0.2">
      <c r="A17008">
        <v>80909</v>
      </c>
      <c r="B17008" t="s">
        <v>42272</v>
      </c>
      <c r="C17008" s="15" t="s">
        <v>42273</v>
      </c>
      <c r="D17008" s="15" t="s">
        <v>42274</v>
      </c>
      <c r="E17008">
        <v>7287</v>
      </c>
      <c r="F17008">
        <v>7890</v>
      </c>
      <c r="H17008">
        <v>8</v>
      </c>
    </row>
    <row r="17009" spans="1:8" ht="45" x14ac:dyDescent="0.2">
      <c r="A17009">
        <v>82423</v>
      </c>
      <c r="B17009" t="s">
        <v>43670</v>
      </c>
      <c r="C17009" s="15" t="s">
        <v>43671</v>
      </c>
      <c r="D17009" s="15" t="s">
        <v>43672</v>
      </c>
      <c r="E17009">
        <v>6860</v>
      </c>
      <c r="F17009">
        <v>7390</v>
      </c>
    </row>
    <row r="17010" spans="1:8" ht="67.5" x14ac:dyDescent="0.2">
      <c r="A17010">
        <v>82420</v>
      </c>
      <c r="B17010" t="s">
        <v>43673</v>
      </c>
      <c r="C17010" s="15" t="s">
        <v>43674</v>
      </c>
      <c r="D17010" s="15" t="s">
        <v>43675</v>
      </c>
      <c r="E17010">
        <v>3659</v>
      </c>
      <c r="F17010">
        <v>3990</v>
      </c>
    </row>
    <row r="17011" spans="1:8" ht="33.75" x14ac:dyDescent="0.2">
      <c r="A17011">
        <v>82421</v>
      </c>
      <c r="B17011" t="s">
        <v>43676</v>
      </c>
      <c r="C17011" s="15" t="s">
        <v>43677</v>
      </c>
      <c r="D17011" s="15" t="s">
        <v>43678</v>
      </c>
      <c r="E17011">
        <v>29934</v>
      </c>
      <c r="F17011">
        <v>32390</v>
      </c>
    </row>
    <row r="17012" spans="1:8" ht="56.25" x14ac:dyDescent="0.2">
      <c r="A17012">
        <v>80912</v>
      </c>
      <c r="B17012" t="s">
        <v>42275</v>
      </c>
      <c r="C17012" s="15" t="s">
        <v>42276</v>
      </c>
      <c r="D17012" s="15" t="s">
        <v>42277</v>
      </c>
      <c r="E17012">
        <v>27055</v>
      </c>
      <c r="F17012">
        <v>29290</v>
      </c>
      <c r="H17012">
        <v>4</v>
      </c>
    </row>
    <row r="17013" spans="1:8" ht="33.75" x14ac:dyDescent="0.2">
      <c r="A17013">
        <v>82389</v>
      </c>
      <c r="B17013" t="s">
        <v>43679</v>
      </c>
      <c r="C17013" s="15" t="s">
        <v>43680</v>
      </c>
      <c r="D17013" s="15" t="s">
        <v>43681</v>
      </c>
      <c r="E17013">
        <v>63988</v>
      </c>
      <c r="F17013">
        <v>75190</v>
      </c>
      <c r="H17013">
        <v>2</v>
      </c>
    </row>
    <row r="17014" spans="1:8" ht="67.5" x14ac:dyDescent="0.2">
      <c r="A17014">
        <v>81017</v>
      </c>
      <c r="B17014" t="s">
        <v>42278</v>
      </c>
      <c r="C17014" s="15" t="s">
        <v>42279</v>
      </c>
      <c r="D17014" s="15" t="s">
        <v>42280</v>
      </c>
      <c r="E17014">
        <v>13398</v>
      </c>
      <c r="F17014">
        <v>14470</v>
      </c>
    </row>
    <row r="17015" spans="1:8" ht="45" x14ac:dyDescent="0.2">
      <c r="A17015">
        <v>80906</v>
      </c>
      <c r="B17015" t="s">
        <v>42281</v>
      </c>
      <c r="C17015" s="15" t="s">
        <v>42282</v>
      </c>
      <c r="D17015" s="15" t="s">
        <v>42283</v>
      </c>
      <c r="E17015">
        <v>33149</v>
      </c>
      <c r="F17015">
        <v>35810</v>
      </c>
    </row>
    <row r="17016" spans="1:8" ht="33.75" x14ac:dyDescent="0.2">
      <c r="A17016">
        <v>80896</v>
      </c>
      <c r="B17016" t="s">
        <v>42284</v>
      </c>
      <c r="C17016" s="15" t="s">
        <v>42285</v>
      </c>
      <c r="D17016" s="15" t="s">
        <v>42286</v>
      </c>
      <c r="E17016">
        <v>3828</v>
      </c>
      <c r="F17016">
        <v>4140</v>
      </c>
    </row>
    <row r="17017" spans="1:8" ht="33.75" x14ac:dyDescent="0.2">
      <c r="A17017">
        <v>80913</v>
      </c>
      <c r="B17017" t="s">
        <v>42287</v>
      </c>
      <c r="C17017" s="15" t="s">
        <v>42288</v>
      </c>
      <c r="D17017" s="15" t="s">
        <v>42289</v>
      </c>
      <c r="E17017">
        <v>53318</v>
      </c>
      <c r="F17017">
        <v>57590</v>
      </c>
      <c r="H17017">
        <v>2</v>
      </c>
    </row>
    <row r="17018" spans="1:8" ht="45" x14ac:dyDescent="0.2">
      <c r="A17018">
        <v>80916</v>
      </c>
      <c r="B17018" t="s">
        <v>42290</v>
      </c>
      <c r="C17018" s="15" t="s">
        <v>42291</v>
      </c>
      <c r="D17018" s="15" t="s">
        <v>42292</v>
      </c>
      <c r="E17018">
        <v>43136</v>
      </c>
      <c r="F17018">
        <v>46590</v>
      </c>
      <c r="H17018">
        <v>5</v>
      </c>
    </row>
    <row r="17019" spans="1:8" ht="45" x14ac:dyDescent="0.2">
      <c r="A17019">
        <v>80915</v>
      </c>
      <c r="B17019" t="s">
        <v>42293</v>
      </c>
      <c r="C17019" s="15" t="s">
        <v>42294</v>
      </c>
      <c r="D17019" s="15" t="s">
        <v>42295</v>
      </c>
      <c r="E17019">
        <v>29857</v>
      </c>
      <c r="F17019">
        <v>32250</v>
      </c>
    </row>
    <row r="17020" spans="1:8" ht="56.25" x14ac:dyDescent="0.2">
      <c r="A17020">
        <v>82412</v>
      </c>
      <c r="B17020" t="s">
        <v>43682</v>
      </c>
      <c r="C17020" s="15" t="s">
        <v>43683</v>
      </c>
      <c r="D17020" s="15" t="s">
        <v>43684</v>
      </c>
      <c r="E17020">
        <v>27982</v>
      </c>
      <c r="F17020">
        <v>30290</v>
      </c>
    </row>
    <row r="17021" spans="1:8" ht="45" x14ac:dyDescent="0.2">
      <c r="A17021">
        <v>82418</v>
      </c>
      <c r="B17021" t="s">
        <v>43685</v>
      </c>
      <c r="C17021" s="15" t="s">
        <v>43686</v>
      </c>
      <c r="D17021" s="15" t="s">
        <v>43687</v>
      </c>
      <c r="E17021">
        <v>5175</v>
      </c>
      <c r="F17021">
        <v>5590</v>
      </c>
    </row>
    <row r="17022" spans="1:8" ht="45" x14ac:dyDescent="0.2">
      <c r="A17022">
        <v>82422</v>
      </c>
      <c r="B17022" t="s">
        <v>43688</v>
      </c>
      <c r="C17022" s="15" t="s">
        <v>43689</v>
      </c>
      <c r="D17022" s="15" t="s">
        <v>43690</v>
      </c>
      <c r="E17022">
        <v>5979</v>
      </c>
      <c r="F17022">
        <v>6490</v>
      </c>
    </row>
    <row r="17023" spans="1:8" ht="45" x14ac:dyDescent="0.2">
      <c r="A17023">
        <v>82390</v>
      </c>
      <c r="B17023" t="s">
        <v>43691</v>
      </c>
      <c r="C17023" s="15" t="s">
        <v>43692</v>
      </c>
      <c r="D17023" s="15" t="s">
        <v>43693</v>
      </c>
      <c r="E17023">
        <v>44673</v>
      </c>
      <c r="F17023">
        <v>48290</v>
      </c>
      <c r="H17023">
        <v>2</v>
      </c>
    </row>
    <row r="17024" spans="1:8" ht="45" x14ac:dyDescent="0.2">
      <c r="A17024">
        <v>82407</v>
      </c>
      <c r="B17024" t="s">
        <v>43694</v>
      </c>
      <c r="C17024" s="15" t="s">
        <v>43695</v>
      </c>
      <c r="D17024" s="15" t="s">
        <v>43696</v>
      </c>
      <c r="E17024">
        <v>3675</v>
      </c>
      <c r="F17024">
        <v>3990</v>
      </c>
    </row>
    <row r="17025" spans="1:10" ht="67.5" x14ac:dyDescent="0.2">
      <c r="A17025">
        <v>81351</v>
      </c>
      <c r="B17025" t="s">
        <v>43697</v>
      </c>
      <c r="C17025" s="15" t="s">
        <v>43698</v>
      </c>
      <c r="D17025" s="15" t="s">
        <v>43699</v>
      </c>
      <c r="E17025">
        <v>27775</v>
      </c>
      <c r="F17025">
        <v>29990</v>
      </c>
    </row>
    <row r="17026" spans="1:10" ht="15.75" x14ac:dyDescent="0.25">
      <c r="A17026" s="184" t="s">
        <v>40173</v>
      </c>
      <c r="B17026" s="184"/>
      <c r="C17026" s="185"/>
      <c r="D17026" s="185"/>
      <c r="E17026" s="184"/>
      <c r="F17026" s="184"/>
      <c r="G17026" s="184"/>
      <c r="H17026" s="184"/>
      <c r="I17026" s="184"/>
      <c r="J17026" s="184"/>
    </row>
    <row r="17027" spans="1:10" ht="56.25" x14ac:dyDescent="0.2">
      <c r="A17027">
        <v>79748</v>
      </c>
      <c r="B17027" t="s">
        <v>40174</v>
      </c>
      <c r="C17027" s="15" t="s">
        <v>40175</v>
      </c>
      <c r="D17027" s="15" t="s">
        <v>40176</v>
      </c>
      <c r="E17027">
        <v>71935</v>
      </c>
      <c r="F17027">
        <v>79490</v>
      </c>
      <c r="H17027">
        <v>30</v>
      </c>
    </row>
    <row r="17028" spans="1:10" ht="56.25" x14ac:dyDescent="0.2">
      <c r="A17028">
        <v>79747</v>
      </c>
      <c r="B17028" t="s">
        <v>40368</v>
      </c>
      <c r="C17028" s="15" t="s">
        <v>40369</v>
      </c>
      <c r="D17028" s="15" t="s">
        <v>40370</v>
      </c>
      <c r="E17028">
        <v>80408</v>
      </c>
      <c r="F17028">
        <v>88790</v>
      </c>
      <c r="H17028">
        <v>20</v>
      </c>
    </row>
    <row r="17029" spans="1:10" ht="135" x14ac:dyDescent="0.2">
      <c r="A17029">
        <v>82268</v>
      </c>
      <c r="B17029" t="s">
        <v>43700</v>
      </c>
      <c r="C17029" s="15" t="s">
        <v>43701</v>
      </c>
      <c r="D17029" s="15" t="s">
        <v>43702</v>
      </c>
      <c r="E17029">
        <v>193690</v>
      </c>
      <c r="F17029">
        <v>213910</v>
      </c>
    </row>
    <row r="17030" spans="1:10" ht="135" x14ac:dyDescent="0.2">
      <c r="A17030">
        <v>80869</v>
      </c>
      <c r="B17030" t="s">
        <v>40371</v>
      </c>
      <c r="C17030" s="15" t="s">
        <v>40372</v>
      </c>
      <c r="D17030" s="15" t="s">
        <v>40373</v>
      </c>
      <c r="E17030">
        <v>341446</v>
      </c>
      <c r="F17030">
        <v>376990</v>
      </c>
    </row>
    <row r="17031" spans="1:10" ht="146.25" x14ac:dyDescent="0.2">
      <c r="A17031">
        <v>81407</v>
      </c>
      <c r="B17031" t="s">
        <v>43703</v>
      </c>
      <c r="C17031" s="15" t="s">
        <v>43704</v>
      </c>
      <c r="D17031" s="15" t="s">
        <v>43705</v>
      </c>
      <c r="E17031">
        <v>291592</v>
      </c>
      <c r="F17031">
        <v>322020</v>
      </c>
    </row>
    <row r="17032" spans="1:10" ht="90" x14ac:dyDescent="0.2">
      <c r="A17032">
        <v>82267</v>
      </c>
      <c r="B17032" t="s">
        <v>43706</v>
      </c>
      <c r="C17032" s="15" t="s">
        <v>43707</v>
      </c>
      <c r="D17032" s="15" t="s">
        <v>43708</v>
      </c>
      <c r="E17032">
        <v>176082</v>
      </c>
      <c r="F17032">
        <v>194460</v>
      </c>
    </row>
    <row r="17033" spans="1:10" ht="101.25" x14ac:dyDescent="0.2">
      <c r="A17033">
        <v>80873</v>
      </c>
      <c r="B17033" t="s">
        <v>40374</v>
      </c>
      <c r="C17033" s="15" t="s">
        <v>40375</v>
      </c>
      <c r="D17033" s="15" t="s">
        <v>43709</v>
      </c>
      <c r="E17033">
        <v>204690</v>
      </c>
      <c r="F17033">
        <v>226090</v>
      </c>
      <c r="H17033">
        <v>3</v>
      </c>
    </row>
    <row r="17034" spans="1:10" ht="90" x14ac:dyDescent="0.2">
      <c r="A17034">
        <v>82265</v>
      </c>
      <c r="B17034" t="s">
        <v>43710</v>
      </c>
      <c r="C17034" s="15" t="s">
        <v>43711</v>
      </c>
      <c r="D17034" s="15" t="s">
        <v>43712</v>
      </c>
      <c r="E17034">
        <v>197212</v>
      </c>
      <c r="F17034">
        <v>217800</v>
      </c>
    </row>
    <row r="17035" spans="1:10" ht="112.5" x14ac:dyDescent="0.2">
      <c r="A17035">
        <v>82266</v>
      </c>
      <c r="B17035" t="s">
        <v>43713</v>
      </c>
      <c r="C17035" s="15" t="s">
        <v>43714</v>
      </c>
      <c r="D17035" s="15" t="s">
        <v>43715</v>
      </c>
      <c r="E17035">
        <v>162265</v>
      </c>
      <c r="F17035">
        <v>179190</v>
      </c>
      <c r="H17035">
        <v>5</v>
      </c>
    </row>
    <row r="17036" spans="1:10" ht="90" x14ac:dyDescent="0.2">
      <c r="A17036">
        <v>82264</v>
      </c>
      <c r="B17036" t="s">
        <v>43716</v>
      </c>
      <c r="C17036" s="15" t="s">
        <v>43717</v>
      </c>
      <c r="D17036" s="15" t="s">
        <v>43718</v>
      </c>
      <c r="E17036">
        <v>224188</v>
      </c>
      <c r="F17036">
        <v>247590</v>
      </c>
    </row>
    <row r="17037" spans="1:10" ht="101.25" x14ac:dyDescent="0.2">
      <c r="A17037">
        <v>80898</v>
      </c>
      <c r="B17037" t="s">
        <v>40376</v>
      </c>
      <c r="C17037" s="15" t="s">
        <v>40377</v>
      </c>
      <c r="D17037" s="15" t="s">
        <v>40378</v>
      </c>
      <c r="E17037">
        <v>517682</v>
      </c>
      <c r="F17037">
        <v>571710</v>
      </c>
    </row>
    <row r="17038" spans="1:10" ht="90" x14ac:dyDescent="0.2">
      <c r="A17038">
        <v>82258</v>
      </c>
      <c r="B17038" t="s">
        <v>43719</v>
      </c>
      <c r="C17038" s="15" t="s">
        <v>43720</v>
      </c>
      <c r="D17038" s="15" t="s">
        <v>43721</v>
      </c>
      <c r="E17038">
        <v>309200</v>
      </c>
      <c r="F17038">
        <v>341470</v>
      </c>
    </row>
    <row r="17039" spans="1:10" ht="101.25" x14ac:dyDescent="0.2">
      <c r="A17039">
        <v>80910</v>
      </c>
      <c r="B17039" t="s">
        <v>40379</v>
      </c>
      <c r="C17039" s="15" t="s">
        <v>40380</v>
      </c>
      <c r="D17039" s="15" t="s">
        <v>40381</v>
      </c>
      <c r="E17039">
        <v>647983</v>
      </c>
      <c r="F17039">
        <v>715600</v>
      </c>
    </row>
    <row r="17040" spans="1:10" ht="90" x14ac:dyDescent="0.2">
      <c r="A17040">
        <v>80989</v>
      </c>
      <c r="B17040" t="s">
        <v>40382</v>
      </c>
      <c r="C17040" s="15" t="s">
        <v>40383</v>
      </c>
      <c r="D17040" s="15" t="s">
        <v>40384</v>
      </c>
      <c r="E17040">
        <v>309827</v>
      </c>
      <c r="F17040">
        <v>342160</v>
      </c>
    </row>
    <row r="17041" spans="1:10" ht="101.25" x14ac:dyDescent="0.2">
      <c r="A17041">
        <v>80990</v>
      </c>
      <c r="B17041" t="s">
        <v>40385</v>
      </c>
      <c r="C17041" s="15" t="s">
        <v>40386</v>
      </c>
      <c r="D17041" s="15" t="s">
        <v>40387</v>
      </c>
      <c r="E17041">
        <v>1163492</v>
      </c>
      <c r="F17041">
        <v>1284910</v>
      </c>
    </row>
    <row r="17042" spans="1:10" ht="101.25" x14ac:dyDescent="0.2">
      <c r="A17042">
        <v>80991</v>
      </c>
      <c r="B17042" t="s">
        <v>40388</v>
      </c>
      <c r="C17042" s="15" t="s">
        <v>43722</v>
      </c>
      <c r="D17042" s="15" t="s">
        <v>40389</v>
      </c>
      <c r="E17042">
        <v>1258222</v>
      </c>
      <c r="F17042">
        <v>1389520</v>
      </c>
    </row>
    <row r="17043" spans="1:10" ht="135" x14ac:dyDescent="0.2">
      <c r="A17043">
        <v>80992</v>
      </c>
      <c r="B17043" t="s">
        <v>40390</v>
      </c>
      <c r="C17043" s="15" t="s">
        <v>40391</v>
      </c>
      <c r="D17043" s="15" t="s">
        <v>40392</v>
      </c>
      <c r="E17043">
        <v>1138903</v>
      </c>
      <c r="F17043">
        <v>1257750</v>
      </c>
    </row>
    <row r="17044" spans="1:10" ht="135" x14ac:dyDescent="0.2">
      <c r="A17044">
        <v>82237</v>
      </c>
      <c r="B17044" t="s">
        <v>43723</v>
      </c>
      <c r="C17044" s="15" t="s">
        <v>43724</v>
      </c>
      <c r="D17044" s="15" t="s">
        <v>43725</v>
      </c>
      <c r="E17044">
        <v>1492269</v>
      </c>
      <c r="F17044">
        <v>1647990</v>
      </c>
    </row>
    <row r="17045" spans="1:10" ht="146.25" x14ac:dyDescent="0.2">
      <c r="A17045">
        <v>81396</v>
      </c>
      <c r="B17045" t="s">
        <v>43726</v>
      </c>
      <c r="C17045" s="15" t="s">
        <v>43727</v>
      </c>
      <c r="D17045" s="15" t="s">
        <v>43728</v>
      </c>
      <c r="E17045">
        <v>870551</v>
      </c>
      <c r="F17045">
        <v>961400</v>
      </c>
    </row>
    <row r="17046" spans="1:10" ht="112.5" x14ac:dyDescent="0.2">
      <c r="A17046">
        <v>81142</v>
      </c>
      <c r="B17046" t="s">
        <v>43729</v>
      </c>
      <c r="C17046" s="15" t="s">
        <v>43730</v>
      </c>
      <c r="D17046" s="15" t="s">
        <v>43731</v>
      </c>
      <c r="E17046">
        <v>149142</v>
      </c>
      <c r="F17046">
        <v>164710</v>
      </c>
    </row>
    <row r="17047" spans="1:10" ht="56.25" x14ac:dyDescent="0.2">
      <c r="A17047">
        <v>81134</v>
      </c>
      <c r="B17047" t="s">
        <v>43732</v>
      </c>
      <c r="C17047" s="15" t="s">
        <v>43733</v>
      </c>
      <c r="D17047" s="15" t="s">
        <v>43734</v>
      </c>
      <c r="E17047">
        <v>130815</v>
      </c>
      <c r="F17047">
        <v>144470</v>
      </c>
    </row>
    <row r="17048" spans="1:10" ht="15.75" x14ac:dyDescent="0.25">
      <c r="A17048" s="184" t="s">
        <v>42296</v>
      </c>
      <c r="B17048" s="184"/>
      <c r="C17048" s="185"/>
      <c r="D17048" s="185"/>
      <c r="E17048" s="184"/>
      <c r="F17048" s="184"/>
      <c r="G17048" s="184"/>
      <c r="H17048" s="184"/>
      <c r="I17048" s="184"/>
      <c r="J17048" s="184"/>
    </row>
    <row r="17049" spans="1:10" ht="56.25" x14ac:dyDescent="0.2">
      <c r="A17049">
        <v>82084</v>
      </c>
      <c r="B17049" t="s">
        <v>42297</v>
      </c>
      <c r="C17049" s="15" t="s">
        <v>42298</v>
      </c>
      <c r="D17049" s="15" t="s">
        <v>42299</v>
      </c>
      <c r="E17049">
        <v>235537</v>
      </c>
      <c r="F17049">
        <v>254380</v>
      </c>
    </row>
    <row r="17050" spans="1:10" ht="45" x14ac:dyDescent="0.2">
      <c r="A17050">
        <v>80899</v>
      </c>
      <c r="B17050" t="s">
        <v>42300</v>
      </c>
      <c r="C17050" s="15" t="s">
        <v>42301</v>
      </c>
      <c r="D17050" s="15" t="s">
        <v>42302</v>
      </c>
      <c r="E17050">
        <v>256468</v>
      </c>
      <c r="F17050">
        <v>276990</v>
      </c>
    </row>
    <row r="17051" spans="1:10" ht="45" x14ac:dyDescent="0.2">
      <c r="A17051">
        <v>80900</v>
      </c>
      <c r="B17051" t="s">
        <v>42303</v>
      </c>
      <c r="C17051" s="15" t="s">
        <v>42304</v>
      </c>
      <c r="D17051" s="15" t="s">
        <v>42305</v>
      </c>
      <c r="E17051">
        <v>554062</v>
      </c>
      <c r="F17051">
        <v>598390</v>
      </c>
    </row>
    <row r="17052" spans="1:10" ht="56.25" x14ac:dyDescent="0.2">
      <c r="A17052">
        <v>80901</v>
      </c>
      <c r="B17052" t="s">
        <v>42306</v>
      </c>
      <c r="C17052" s="15" t="s">
        <v>42307</v>
      </c>
      <c r="D17052" s="15" t="s">
        <v>42308</v>
      </c>
      <c r="E17052">
        <v>255825</v>
      </c>
      <c r="F17052">
        <v>276300</v>
      </c>
    </row>
    <row r="17053" spans="1:10" ht="56.25" x14ac:dyDescent="0.2">
      <c r="A17053">
        <v>81399</v>
      </c>
      <c r="B17053" t="s">
        <v>43735</v>
      </c>
      <c r="C17053" s="15" t="s">
        <v>43736</v>
      </c>
      <c r="D17053" s="15" t="s">
        <v>43737</v>
      </c>
      <c r="E17053">
        <v>187979</v>
      </c>
      <c r="F17053">
        <v>203020</v>
      </c>
    </row>
    <row r="17054" spans="1:10" ht="67.5" x14ac:dyDescent="0.2">
      <c r="A17054">
        <v>83155</v>
      </c>
      <c r="B17054" t="s">
        <v>44840</v>
      </c>
      <c r="C17054" s="15" t="s">
        <v>44841</v>
      </c>
      <c r="D17054" s="15" t="s">
        <v>44842</v>
      </c>
      <c r="E17054">
        <v>29491</v>
      </c>
      <c r="F17054">
        <v>31890</v>
      </c>
    </row>
    <row r="17055" spans="1:10" ht="15.75" x14ac:dyDescent="0.25">
      <c r="A17055" s="184" t="s">
        <v>42309</v>
      </c>
      <c r="B17055" s="184"/>
      <c r="C17055" s="185"/>
      <c r="D17055" s="185"/>
      <c r="E17055" s="184"/>
      <c r="F17055" s="184"/>
      <c r="G17055" s="184"/>
      <c r="H17055" s="184"/>
      <c r="I17055" s="184"/>
      <c r="J17055" s="184"/>
    </row>
    <row r="17056" spans="1:10" ht="112.5" x14ac:dyDescent="0.2">
      <c r="A17056">
        <v>80893</v>
      </c>
      <c r="B17056" t="s">
        <v>42310</v>
      </c>
      <c r="C17056" s="15" t="s">
        <v>42311</v>
      </c>
      <c r="D17056" s="15" t="s">
        <v>42312</v>
      </c>
      <c r="E17056">
        <v>31978</v>
      </c>
      <c r="F17056">
        <v>34540</v>
      </c>
    </row>
    <row r="17057" spans="1:10" ht="135" x14ac:dyDescent="0.2">
      <c r="A17057">
        <v>80891</v>
      </c>
      <c r="B17057" t="s">
        <v>42313</v>
      </c>
      <c r="C17057" s="15" t="s">
        <v>42314</v>
      </c>
      <c r="D17057" s="15" t="s">
        <v>42315</v>
      </c>
      <c r="E17057">
        <v>97542</v>
      </c>
      <c r="F17057">
        <v>105350</v>
      </c>
    </row>
    <row r="17058" spans="1:10" ht="123.75" x14ac:dyDescent="0.2">
      <c r="A17058">
        <v>80894</v>
      </c>
      <c r="B17058" t="s">
        <v>42316</v>
      </c>
      <c r="C17058" s="15" t="s">
        <v>42317</v>
      </c>
      <c r="D17058" s="15" t="s">
        <v>42318</v>
      </c>
      <c r="E17058">
        <v>43171</v>
      </c>
      <c r="F17058">
        <v>46630</v>
      </c>
    </row>
    <row r="17059" spans="1:10" ht="123.75" x14ac:dyDescent="0.2">
      <c r="A17059">
        <v>80890</v>
      </c>
      <c r="B17059" t="s">
        <v>42319</v>
      </c>
      <c r="C17059" s="15" t="s">
        <v>42320</v>
      </c>
      <c r="D17059" s="15" t="s">
        <v>42321</v>
      </c>
      <c r="E17059">
        <v>33604</v>
      </c>
      <c r="F17059">
        <v>36390</v>
      </c>
      <c r="H17059">
        <v>1</v>
      </c>
    </row>
    <row r="17060" spans="1:10" ht="135" x14ac:dyDescent="0.2">
      <c r="A17060">
        <v>80892</v>
      </c>
      <c r="B17060" t="s">
        <v>42322</v>
      </c>
      <c r="C17060" s="15" t="s">
        <v>42323</v>
      </c>
      <c r="D17060" s="15" t="s">
        <v>42324</v>
      </c>
      <c r="E17060">
        <v>57315</v>
      </c>
      <c r="F17060">
        <v>61990</v>
      </c>
      <c r="H17060">
        <v>1</v>
      </c>
    </row>
    <row r="17061" spans="1:10" ht="112.5" x14ac:dyDescent="0.2">
      <c r="A17061">
        <v>80889</v>
      </c>
      <c r="B17061" t="s">
        <v>42325</v>
      </c>
      <c r="C17061" s="15" t="s">
        <v>42326</v>
      </c>
      <c r="D17061" s="15" t="s">
        <v>42327</v>
      </c>
      <c r="E17061">
        <v>19767</v>
      </c>
      <c r="F17061">
        <v>21390</v>
      </c>
      <c r="H17061">
        <v>1</v>
      </c>
    </row>
    <row r="17062" spans="1:10" ht="15.75" x14ac:dyDescent="0.25">
      <c r="A17062" s="184" t="s">
        <v>11922</v>
      </c>
      <c r="B17062" s="184"/>
      <c r="C17062" s="185"/>
      <c r="D17062" s="185"/>
      <c r="E17062" s="184"/>
      <c r="F17062" s="184"/>
      <c r="G17062" s="184"/>
      <c r="H17062" s="184"/>
      <c r="I17062" s="184"/>
      <c r="J17062" s="184"/>
    </row>
    <row r="17063" spans="1:10" ht="45" x14ac:dyDescent="0.2">
      <c r="A17063">
        <v>35621</v>
      </c>
      <c r="B17063" t="s">
        <v>11923</v>
      </c>
      <c r="C17063" s="15" t="s">
        <v>11924</v>
      </c>
      <c r="D17063" s="15" t="s">
        <v>11925</v>
      </c>
      <c r="E17063">
        <v>17784</v>
      </c>
      <c r="F17063">
        <v>55292</v>
      </c>
    </row>
    <row r="17064" spans="1:10" ht="45" x14ac:dyDescent="0.2">
      <c r="A17064">
        <v>35622</v>
      </c>
      <c r="B17064" t="s">
        <v>11926</v>
      </c>
      <c r="C17064" s="15" t="s">
        <v>11927</v>
      </c>
      <c r="D17064" s="15" t="s">
        <v>11928</v>
      </c>
      <c r="E17064">
        <v>19022</v>
      </c>
      <c r="F17064">
        <v>65345</v>
      </c>
      <c r="H17064">
        <v>22</v>
      </c>
    </row>
    <row r="17065" spans="1:10" ht="45" x14ac:dyDescent="0.2">
      <c r="A17065">
        <v>35623</v>
      </c>
      <c r="B17065" t="s">
        <v>11929</v>
      </c>
      <c r="C17065" s="15" t="s">
        <v>11930</v>
      </c>
      <c r="D17065" s="15" t="s">
        <v>11931</v>
      </c>
      <c r="E17065">
        <v>32326</v>
      </c>
      <c r="F17065">
        <v>82100</v>
      </c>
      <c r="H17065">
        <v>4</v>
      </c>
    </row>
    <row r="17066" spans="1:10" ht="101.25" x14ac:dyDescent="0.2">
      <c r="A17066">
        <v>35599</v>
      </c>
      <c r="B17066" t="s">
        <v>11932</v>
      </c>
      <c r="C17066" s="15" t="s">
        <v>11933</v>
      </c>
      <c r="D17066" s="15" t="s">
        <v>11934</v>
      </c>
      <c r="E17066">
        <v>1733</v>
      </c>
      <c r="F17066">
        <v>4122</v>
      </c>
      <c r="H17066">
        <v>40</v>
      </c>
    </row>
    <row r="17067" spans="1:10" ht="67.5" x14ac:dyDescent="0.2">
      <c r="A17067">
        <v>35634</v>
      </c>
      <c r="B17067" t="s">
        <v>12007</v>
      </c>
      <c r="C17067" s="15" t="s">
        <v>12008</v>
      </c>
      <c r="D17067" s="15" t="s">
        <v>12009</v>
      </c>
      <c r="E17067">
        <v>1861</v>
      </c>
      <c r="F17067">
        <v>3228</v>
      </c>
      <c r="H17067">
        <v>49</v>
      </c>
    </row>
    <row r="17068" spans="1:10" ht="90" x14ac:dyDescent="0.2">
      <c r="A17068">
        <v>35570</v>
      </c>
      <c r="B17068" t="s">
        <v>11983</v>
      </c>
      <c r="C17068" s="15" t="s">
        <v>11984</v>
      </c>
      <c r="D17068" s="15" t="s">
        <v>11985</v>
      </c>
      <c r="E17068">
        <v>8038</v>
      </c>
      <c r="F17068">
        <v>21212</v>
      </c>
      <c r="H17068">
        <v>11</v>
      </c>
    </row>
    <row r="17069" spans="1:10" ht="123.75" x14ac:dyDescent="0.2">
      <c r="A17069">
        <v>35587</v>
      </c>
      <c r="B17069" t="s">
        <v>11950</v>
      </c>
      <c r="C17069" s="15" t="s">
        <v>11951</v>
      </c>
      <c r="D17069" s="15" t="s">
        <v>11952</v>
      </c>
      <c r="E17069">
        <v>1908</v>
      </c>
      <c r="F17069">
        <v>4122</v>
      </c>
      <c r="H17069">
        <v>205</v>
      </c>
    </row>
    <row r="17070" spans="1:10" ht="90" x14ac:dyDescent="0.2">
      <c r="A17070">
        <v>35600</v>
      </c>
      <c r="B17070" t="s">
        <v>12028</v>
      </c>
      <c r="C17070" s="15" t="s">
        <v>12029</v>
      </c>
      <c r="D17070" s="15" t="s">
        <v>12030</v>
      </c>
      <c r="E17070">
        <v>888</v>
      </c>
      <c r="F17070">
        <v>4122</v>
      </c>
      <c r="H17070">
        <v>13</v>
      </c>
    </row>
    <row r="17071" spans="1:10" ht="56.25" x14ac:dyDescent="0.2">
      <c r="A17071">
        <v>35630</v>
      </c>
      <c r="B17071" t="s">
        <v>11941</v>
      </c>
      <c r="C17071" s="15" t="s">
        <v>11942</v>
      </c>
      <c r="D17071" s="15" t="s">
        <v>11943</v>
      </c>
      <c r="E17071">
        <v>656</v>
      </c>
      <c r="F17071">
        <v>3005</v>
      </c>
      <c r="H17071">
        <v>1</v>
      </c>
    </row>
    <row r="17072" spans="1:10" ht="78.75" x14ac:dyDescent="0.2">
      <c r="A17072">
        <v>35592</v>
      </c>
      <c r="B17072" t="s">
        <v>12013</v>
      </c>
      <c r="C17072" s="15" t="s">
        <v>12014</v>
      </c>
      <c r="D17072" s="15" t="s">
        <v>12015</v>
      </c>
      <c r="E17072">
        <v>553</v>
      </c>
      <c r="F17072">
        <v>2223</v>
      </c>
      <c r="H17072" t="s">
        <v>768</v>
      </c>
    </row>
    <row r="17073" spans="1:8" ht="45" x14ac:dyDescent="0.2">
      <c r="A17073">
        <v>35580</v>
      </c>
      <c r="B17073" t="s">
        <v>11995</v>
      </c>
      <c r="C17073" s="15" t="s">
        <v>11996</v>
      </c>
      <c r="D17073" s="15" t="s">
        <v>11997</v>
      </c>
      <c r="E17073">
        <v>1740</v>
      </c>
      <c r="F17073">
        <v>3340</v>
      </c>
      <c r="H17073">
        <v>9</v>
      </c>
    </row>
    <row r="17074" spans="1:8" ht="101.25" x14ac:dyDescent="0.2">
      <c r="A17074">
        <v>35595</v>
      </c>
      <c r="B17074" t="s">
        <v>12022</v>
      </c>
      <c r="C17074" s="15" t="s">
        <v>12023</v>
      </c>
      <c r="D17074" s="15" t="s">
        <v>12024</v>
      </c>
      <c r="E17074">
        <v>3256</v>
      </c>
      <c r="F17074">
        <v>4457</v>
      </c>
      <c r="H17074">
        <v>163</v>
      </c>
    </row>
    <row r="17075" spans="1:8" ht="90" x14ac:dyDescent="0.2">
      <c r="A17075">
        <v>35596</v>
      </c>
      <c r="B17075" t="s">
        <v>12025</v>
      </c>
      <c r="C17075" s="15" t="s">
        <v>12026</v>
      </c>
      <c r="D17075" s="15" t="s">
        <v>12027</v>
      </c>
      <c r="E17075">
        <v>1716</v>
      </c>
      <c r="F17075">
        <v>4457</v>
      </c>
      <c r="H17075">
        <v>110</v>
      </c>
    </row>
    <row r="17076" spans="1:8" ht="45" x14ac:dyDescent="0.2">
      <c r="A17076">
        <v>35574</v>
      </c>
      <c r="B17076" t="s">
        <v>11989</v>
      </c>
      <c r="C17076" s="15" t="s">
        <v>11990</v>
      </c>
      <c r="D17076" s="15" t="s">
        <v>11991</v>
      </c>
      <c r="E17076">
        <v>1150</v>
      </c>
      <c r="F17076">
        <v>2781</v>
      </c>
      <c r="H17076">
        <v>77</v>
      </c>
    </row>
    <row r="17077" spans="1:8" ht="67.5" x14ac:dyDescent="0.2">
      <c r="A17077">
        <v>35624</v>
      </c>
      <c r="B17077" t="s">
        <v>11959</v>
      </c>
      <c r="C17077" s="15" t="s">
        <v>11960</v>
      </c>
      <c r="D17077" s="15" t="s">
        <v>11961</v>
      </c>
      <c r="E17077">
        <v>551</v>
      </c>
      <c r="F17077">
        <v>1664</v>
      </c>
      <c r="H17077" t="s">
        <v>746</v>
      </c>
    </row>
    <row r="17078" spans="1:8" ht="112.5" x14ac:dyDescent="0.2">
      <c r="A17078">
        <v>35589</v>
      </c>
      <c r="B17078" t="s">
        <v>11980</v>
      </c>
      <c r="C17078" s="15" t="s">
        <v>11981</v>
      </c>
      <c r="D17078" s="15" t="s">
        <v>11982</v>
      </c>
      <c r="E17078">
        <v>1165</v>
      </c>
      <c r="F17078">
        <v>4122</v>
      </c>
      <c r="H17078">
        <v>49</v>
      </c>
    </row>
    <row r="17079" spans="1:8" ht="45" x14ac:dyDescent="0.2">
      <c r="A17079">
        <v>35581</v>
      </c>
      <c r="B17079" t="s">
        <v>11998</v>
      </c>
      <c r="C17079" s="15" t="s">
        <v>11999</v>
      </c>
      <c r="D17079" s="15" t="s">
        <v>12000</v>
      </c>
      <c r="E17079">
        <v>2877</v>
      </c>
      <c r="F17079">
        <v>4457</v>
      </c>
      <c r="H17079">
        <v>41</v>
      </c>
    </row>
    <row r="17080" spans="1:8" ht="123.75" x14ac:dyDescent="0.2">
      <c r="A17080">
        <v>35628</v>
      </c>
      <c r="B17080" t="s">
        <v>11968</v>
      </c>
      <c r="C17080" s="15" t="s">
        <v>11969</v>
      </c>
      <c r="D17080" s="15" t="s">
        <v>11970</v>
      </c>
      <c r="E17080">
        <v>1100</v>
      </c>
      <c r="F17080">
        <v>4122</v>
      </c>
      <c r="H17080">
        <v>47</v>
      </c>
    </row>
    <row r="17081" spans="1:8" ht="45" x14ac:dyDescent="0.2">
      <c r="A17081">
        <v>35583</v>
      </c>
      <c r="B17081" t="s">
        <v>12001</v>
      </c>
      <c r="C17081" s="15" t="s">
        <v>12002</v>
      </c>
      <c r="D17081" s="15" t="s">
        <v>12003</v>
      </c>
      <c r="E17081">
        <v>2877</v>
      </c>
      <c r="F17081">
        <v>4457</v>
      </c>
      <c r="H17081">
        <v>49</v>
      </c>
    </row>
    <row r="17082" spans="1:8" ht="67.5" x14ac:dyDescent="0.2">
      <c r="A17082">
        <v>35636</v>
      </c>
      <c r="B17082" t="s">
        <v>11938</v>
      </c>
      <c r="C17082" s="15" t="s">
        <v>11939</v>
      </c>
      <c r="D17082" s="15" t="s">
        <v>11940</v>
      </c>
      <c r="E17082">
        <v>1100</v>
      </c>
      <c r="F17082">
        <v>3228</v>
      </c>
      <c r="H17082">
        <v>48</v>
      </c>
    </row>
    <row r="17083" spans="1:8" ht="45" x14ac:dyDescent="0.2">
      <c r="A17083">
        <v>35631</v>
      </c>
      <c r="B17083" t="s">
        <v>11974</v>
      </c>
      <c r="C17083" s="15" t="s">
        <v>11975</v>
      </c>
      <c r="D17083" s="15" t="s">
        <v>11976</v>
      </c>
      <c r="E17083">
        <v>1626</v>
      </c>
      <c r="F17083">
        <v>3798</v>
      </c>
      <c r="H17083" t="s">
        <v>768</v>
      </c>
    </row>
    <row r="17084" spans="1:8" ht="45" x14ac:dyDescent="0.2">
      <c r="A17084">
        <v>35579</v>
      </c>
      <c r="B17084" t="s">
        <v>11992</v>
      </c>
      <c r="C17084" s="15" t="s">
        <v>11993</v>
      </c>
      <c r="D17084" s="15" t="s">
        <v>11994</v>
      </c>
      <c r="E17084">
        <v>2177</v>
      </c>
      <c r="F17084">
        <v>3005</v>
      </c>
      <c r="H17084">
        <v>49</v>
      </c>
    </row>
    <row r="17085" spans="1:8" ht="33.75" x14ac:dyDescent="0.2">
      <c r="A17085">
        <v>35629</v>
      </c>
      <c r="B17085" t="s">
        <v>11971</v>
      </c>
      <c r="C17085" s="15" t="s">
        <v>11972</v>
      </c>
      <c r="D17085" s="15" t="s">
        <v>11973</v>
      </c>
      <c r="E17085">
        <v>990</v>
      </c>
      <c r="F17085">
        <v>3898</v>
      </c>
      <c r="H17085">
        <v>83</v>
      </c>
    </row>
    <row r="17086" spans="1:8" ht="67.5" x14ac:dyDescent="0.2">
      <c r="A17086">
        <v>35594</v>
      </c>
      <c r="B17086" t="s">
        <v>12019</v>
      </c>
      <c r="C17086" s="15" t="s">
        <v>12020</v>
      </c>
      <c r="D17086" s="15" t="s">
        <v>12021</v>
      </c>
      <c r="E17086">
        <v>826</v>
      </c>
      <c r="F17086">
        <v>2223</v>
      </c>
      <c r="H17086">
        <v>63</v>
      </c>
    </row>
    <row r="17087" spans="1:8" ht="90" x14ac:dyDescent="0.2">
      <c r="A17087">
        <v>35573</v>
      </c>
      <c r="B17087" t="s">
        <v>11986</v>
      </c>
      <c r="C17087" s="15" t="s">
        <v>11987</v>
      </c>
      <c r="D17087" s="15" t="s">
        <v>11988</v>
      </c>
      <c r="E17087">
        <v>10524</v>
      </c>
      <c r="F17087">
        <v>17861</v>
      </c>
      <c r="H17087" t="s">
        <v>768</v>
      </c>
    </row>
    <row r="17088" spans="1:8" ht="67.5" x14ac:dyDescent="0.2">
      <c r="A17088">
        <v>35626</v>
      </c>
      <c r="B17088" t="s">
        <v>11965</v>
      </c>
      <c r="C17088" s="15" t="s">
        <v>11966</v>
      </c>
      <c r="D17088" s="15" t="s">
        <v>11967</v>
      </c>
      <c r="E17088">
        <v>551</v>
      </c>
      <c r="F17088">
        <v>1664</v>
      </c>
      <c r="H17088" t="s">
        <v>746</v>
      </c>
    </row>
    <row r="17089" spans="1:10" ht="45" x14ac:dyDescent="0.2">
      <c r="A17089">
        <v>35632</v>
      </c>
      <c r="B17089" t="s">
        <v>11956</v>
      </c>
      <c r="C17089" s="15" t="s">
        <v>11957</v>
      </c>
      <c r="D17089" s="15" t="s">
        <v>11958</v>
      </c>
      <c r="E17089">
        <v>1900</v>
      </c>
      <c r="F17089">
        <v>3005</v>
      </c>
      <c r="H17089">
        <v>72</v>
      </c>
    </row>
    <row r="17090" spans="1:10" ht="67.5" x14ac:dyDescent="0.2">
      <c r="A17090">
        <v>35635</v>
      </c>
      <c r="B17090" t="s">
        <v>11935</v>
      </c>
      <c r="C17090" s="15" t="s">
        <v>11936</v>
      </c>
      <c r="D17090" s="15" t="s">
        <v>11937</v>
      </c>
      <c r="E17090">
        <v>1100</v>
      </c>
      <c r="F17090">
        <v>3228</v>
      </c>
      <c r="H17090">
        <v>44</v>
      </c>
    </row>
    <row r="17091" spans="1:10" ht="123.75" x14ac:dyDescent="0.2">
      <c r="A17091">
        <v>35585</v>
      </c>
      <c r="B17091" t="s">
        <v>11944</v>
      </c>
      <c r="C17091" s="15" t="s">
        <v>11945</v>
      </c>
      <c r="D17091" s="15" t="s">
        <v>11946</v>
      </c>
      <c r="E17091">
        <v>1148</v>
      </c>
      <c r="F17091">
        <v>4122</v>
      </c>
      <c r="H17091">
        <v>147</v>
      </c>
    </row>
    <row r="17092" spans="1:10" ht="112.5" x14ac:dyDescent="0.2">
      <c r="A17092">
        <v>35588</v>
      </c>
      <c r="B17092" t="s">
        <v>12004</v>
      </c>
      <c r="C17092" s="15" t="s">
        <v>12005</v>
      </c>
      <c r="D17092" s="15" t="s">
        <v>12006</v>
      </c>
      <c r="E17092">
        <v>1145</v>
      </c>
      <c r="F17092">
        <v>4122</v>
      </c>
      <c r="H17092">
        <v>210</v>
      </c>
    </row>
    <row r="17093" spans="1:10" ht="112.5" x14ac:dyDescent="0.2">
      <c r="A17093">
        <v>35590</v>
      </c>
      <c r="B17093" t="s">
        <v>12010</v>
      </c>
      <c r="C17093" s="15" t="s">
        <v>12011</v>
      </c>
      <c r="D17093" s="15" t="s">
        <v>12012</v>
      </c>
      <c r="E17093">
        <v>1147</v>
      </c>
      <c r="F17093">
        <v>4122</v>
      </c>
      <c r="H17093">
        <v>189</v>
      </c>
    </row>
    <row r="17094" spans="1:10" ht="67.5" x14ac:dyDescent="0.2">
      <c r="A17094">
        <v>35625</v>
      </c>
      <c r="B17094" t="s">
        <v>11962</v>
      </c>
      <c r="C17094" s="15" t="s">
        <v>11963</v>
      </c>
      <c r="D17094" s="15" t="s">
        <v>11964</v>
      </c>
      <c r="E17094">
        <v>551</v>
      </c>
      <c r="F17094">
        <v>1664</v>
      </c>
      <c r="H17094" t="s">
        <v>746</v>
      </c>
    </row>
    <row r="17095" spans="1:10" ht="67.5" x14ac:dyDescent="0.2">
      <c r="A17095">
        <v>35593</v>
      </c>
      <c r="B17095" t="s">
        <v>12016</v>
      </c>
      <c r="C17095" s="15" t="s">
        <v>12017</v>
      </c>
      <c r="D17095" s="15" t="s">
        <v>12018</v>
      </c>
      <c r="E17095">
        <v>551</v>
      </c>
      <c r="F17095">
        <v>1329</v>
      </c>
      <c r="H17095" t="s">
        <v>768</v>
      </c>
    </row>
    <row r="17096" spans="1:10" ht="123.75" x14ac:dyDescent="0.2">
      <c r="A17096">
        <v>35586</v>
      </c>
      <c r="B17096" t="s">
        <v>11947</v>
      </c>
      <c r="C17096" s="15" t="s">
        <v>11948</v>
      </c>
      <c r="D17096" s="15" t="s">
        <v>11949</v>
      </c>
      <c r="E17096">
        <v>1148</v>
      </c>
      <c r="F17096">
        <v>4122</v>
      </c>
      <c r="H17096">
        <v>102</v>
      </c>
    </row>
    <row r="17097" spans="1:10" ht="67.5" x14ac:dyDescent="0.2">
      <c r="A17097">
        <v>35584</v>
      </c>
      <c r="B17097" t="s">
        <v>11977</v>
      </c>
      <c r="C17097" s="15" t="s">
        <v>11978</v>
      </c>
      <c r="D17097" s="15" t="s">
        <v>11979</v>
      </c>
      <c r="E17097">
        <v>5386</v>
      </c>
      <c r="F17097">
        <v>9941</v>
      </c>
      <c r="H17097">
        <v>8</v>
      </c>
    </row>
    <row r="17098" spans="1:10" ht="112.5" x14ac:dyDescent="0.2">
      <c r="A17098">
        <v>35598</v>
      </c>
      <c r="B17098" t="s">
        <v>11953</v>
      </c>
      <c r="C17098" s="15" t="s">
        <v>11954</v>
      </c>
      <c r="D17098" s="15" t="s">
        <v>11955</v>
      </c>
      <c r="E17098">
        <v>1531</v>
      </c>
      <c r="F17098">
        <v>4122</v>
      </c>
      <c r="H17098">
        <v>173</v>
      </c>
    </row>
    <row r="17099" spans="1:10" ht="15.75" x14ac:dyDescent="0.25">
      <c r="A17099" s="184" t="s">
        <v>29612</v>
      </c>
      <c r="B17099" s="184"/>
      <c r="C17099" s="185"/>
      <c r="D17099" s="185"/>
      <c r="E17099" s="184"/>
      <c r="F17099" s="184"/>
      <c r="G17099" s="184"/>
      <c r="H17099" s="184"/>
      <c r="I17099" s="184"/>
      <c r="J17099" s="184"/>
    </row>
    <row r="17100" spans="1:10" ht="33.75" x14ac:dyDescent="0.2">
      <c r="A17100">
        <v>67892</v>
      </c>
      <c r="B17100" t="s">
        <v>29613</v>
      </c>
      <c r="C17100" s="15" t="s">
        <v>29614</v>
      </c>
      <c r="D17100" s="15" t="s">
        <v>29615</v>
      </c>
      <c r="E17100">
        <v>1</v>
      </c>
      <c r="F17100">
        <v>1</v>
      </c>
      <c r="H17100">
        <v>6</v>
      </c>
    </row>
    <row r="17101" spans="1:10" ht="15.75" x14ac:dyDescent="0.25">
      <c r="A17101" s="184" t="s">
        <v>29616</v>
      </c>
      <c r="B17101" s="184"/>
      <c r="C17101" s="185"/>
      <c r="D17101" s="185"/>
      <c r="E17101" s="184"/>
      <c r="F17101" s="184"/>
      <c r="G17101" s="184"/>
      <c r="H17101" s="184"/>
      <c r="I17101" s="184"/>
      <c r="J17101" s="184"/>
    </row>
    <row r="17102" spans="1:10" ht="45" x14ac:dyDescent="0.2">
      <c r="A17102">
        <v>67937</v>
      </c>
      <c r="B17102" t="s">
        <v>29617</v>
      </c>
      <c r="C17102" s="15" t="s">
        <v>29618</v>
      </c>
      <c r="D17102" s="15" t="s">
        <v>29619</v>
      </c>
      <c r="E17102">
        <v>1</v>
      </c>
      <c r="F17102">
        <v>1</v>
      </c>
    </row>
    <row r="17103" spans="1:10" ht="45" x14ac:dyDescent="0.2">
      <c r="A17103">
        <v>67942</v>
      </c>
      <c r="B17103" t="s">
        <v>29623</v>
      </c>
      <c r="C17103" s="15" t="s">
        <v>29624</v>
      </c>
      <c r="D17103" s="15" t="s">
        <v>29625</v>
      </c>
      <c r="E17103">
        <v>1</v>
      </c>
      <c r="F17103">
        <v>1</v>
      </c>
      <c r="H17103" t="s">
        <v>746</v>
      </c>
    </row>
    <row r="17104" spans="1:10" ht="45" x14ac:dyDescent="0.2">
      <c r="A17104">
        <v>67943</v>
      </c>
      <c r="B17104" t="s">
        <v>30347</v>
      </c>
      <c r="C17104" s="15" t="s">
        <v>30348</v>
      </c>
      <c r="D17104" s="15" t="s">
        <v>30349</v>
      </c>
      <c r="E17104">
        <v>1</v>
      </c>
      <c r="F17104">
        <v>1</v>
      </c>
      <c r="H17104">
        <v>4</v>
      </c>
    </row>
    <row r="17105" spans="1:10" ht="56.25" x14ac:dyDescent="0.2">
      <c r="A17105">
        <v>67945</v>
      </c>
      <c r="B17105" t="s">
        <v>29626</v>
      </c>
      <c r="C17105" s="15" t="s">
        <v>29627</v>
      </c>
      <c r="D17105" s="15" t="s">
        <v>29628</v>
      </c>
      <c r="E17105">
        <v>1</v>
      </c>
      <c r="F17105">
        <v>1</v>
      </c>
      <c r="H17105">
        <v>3</v>
      </c>
    </row>
    <row r="17106" spans="1:10" ht="33.75" x14ac:dyDescent="0.2">
      <c r="A17106">
        <v>67940</v>
      </c>
      <c r="B17106" t="s">
        <v>30350</v>
      </c>
      <c r="C17106" s="15" t="s">
        <v>30351</v>
      </c>
      <c r="D17106" s="15" t="s">
        <v>30352</v>
      </c>
      <c r="E17106">
        <v>1</v>
      </c>
      <c r="F17106">
        <v>1</v>
      </c>
      <c r="H17106">
        <v>10</v>
      </c>
    </row>
    <row r="17107" spans="1:10" ht="33.75" x14ac:dyDescent="0.2">
      <c r="A17107">
        <v>67946</v>
      </c>
      <c r="B17107" t="s">
        <v>29629</v>
      </c>
      <c r="C17107" s="15" t="s">
        <v>29630</v>
      </c>
      <c r="D17107" s="15" t="s">
        <v>29631</v>
      </c>
      <c r="E17107">
        <v>1</v>
      </c>
      <c r="F17107">
        <v>40000</v>
      </c>
      <c r="H17107">
        <v>39</v>
      </c>
    </row>
    <row r="17108" spans="1:10" ht="56.25" x14ac:dyDescent="0.2">
      <c r="A17108">
        <v>67947</v>
      </c>
      <c r="B17108" t="s">
        <v>29632</v>
      </c>
      <c r="C17108" s="15" t="s">
        <v>29633</v>
      </c>
      <c r="D17108" s="15" t="s">
        <v>29634</v>
      </c>
      <c r="E17108">
        <v>1</v>
      </c>
      <c r="F17108">
        <v>1</v>
      </c>
      <c r="H17108">
        <v>10</v>
      </c>
    </row>
    <row r="17109" spans="1:10" ht="33.75" x14ac:dyDescent="0.2">
      <c r="A17109">
        <v>68242</v>
      </c>
      <c r="B17109" t="s">
        <v>29635</v>
      </c>
      <c r="C17109" s="15" t="s">
        <v>29636</v>
      </c>
      <c r="D17109" s="15" t="s">
        <v>29637</v>
      </c>
      <c r="E17109">
        <v>1</v>
      </c>
      <c r="F17109">
        <v>1</v>
      </c>
      <c r="H17109">
        <v>5</v>
      </c>
    </row>
    <row r="17110" spans="1:10" ht="45" x14ac:dyDescent="0.2">
      <c r="A17110">
        <v>68285</v>
      </c>
      <c r="B17110" t="s">
        <v>35908</v>
      </c>
      <c r="C17110" s="15" t="s">
        <v>35909</v>
      </c>
      <c r="D17110" s="15" t="s">
        <v>35910</v>
      </c>
      <c r="E17110">
        <v>1</v>
      </c>
      <c r="F17110">
        <v>1</v>
      </c>
      <c r="H17110">
        <v>2</v>
      </c>
    </row>
    <row r="17111" spans="1:10" ht="45" x14ac:dyDescent="0.2">
      <c r="A17111">
        <v>68288</v>
      </c>
      <c r="B17111" t="s">
        <v>29638</v>
      </c>
      <c r="C17111" s="15" t="s">
        <v>29639</v>
      </c>
      <c r="D17111" s="15" t="s">
        <v>29640</v>
      </c>
      <c r="E17111">
        <v>1</v>
      </c>
      <c r="F17111">
        <v>1</v>
      </c>
      <c r="H17111">
        <v>8</v>
      </c>
    </row>
    <row r="17112" spans="1:10" ht="33.75" x14ac:dyDescent="0.2">
      <c r="A17112">
        <v>67948</v>
      </c>
      <c r="B17112" t="s">
        <v>29641</v>
      </c>
      <c r="C17112" s="15" t="s">
        <v>29642</v>
      </c>
      <c r="D17112" s="15" t="s">
        <v>29643</v>
      </c>
      <c r="E17112">
        <v>1</v>
      </c>
      <c r="F17112">
        <v>1</v>
      </c>
      <c r="H17112">
        <v>10</v>
      </c>
    </row>
    <row r="17113" spans="1:10" ht="112.5" x14ac:dyDescent="0.2">
      <c r="A17113">
        <v>35588</v>
      </c>
      <c r="B17113" t="s">
        <v>12004</v>
      </c>
      <c r="C17113" s="15" t="s">
        <v>12005</v>
      </c>
      <c r="D17113" s="15" t="s">
        <v>12006</v>
      </c>
      <c r="E17113">
        <v>1145</v>
      </c>
      <c r="F17113">
        <v>4122</v>
      </c>
      <c r="H17113">
        <v>210</v>
      </c>
    </row>
    <row r="17114" spans="1:10" ht="112.5" x14ac:dyDescent="0.2">
      <c r="A17114">
        <v>35590</v>
      </c>
      <c r="B17114" t="s">
        <v>12010</v>
      </c>
      <c r="C17114" s="15" t="s">
        <v>12011</v>
      </c>
      <c r="D17114" s="15" t="s">
        <v>12012</v>
      </c>
      <c r="E17114">
        <v>1147</v>
      </c>
      <c r="F17114">
        <v>4122</v>
      </c>
      <c r="H17114">
        <v>189</v>
      </c>
    </row>
    <row r="17115" spans="1:10" ht="67.5" x14ac:dyDescent="0.2">
      <c r="A17115">
        <v>35625</v>
      </c>
      <c r="B17115" t="s">
        <v>11962</v>
      </c>
      <c r="C17115" s="15" t="s">
        <v>11963</v>
      </c>
      <c r="D17115" s="15" t="s">
        <v>11964</v>
      </c>
      <c r="E17115">
        <v>551</v>
      </c>
      <c r="F17115">
        <v>1664</v>
      </c>
      <c r="H17115" t="s">
        <v>746</v>
      </c>
    </row>
    <row r="17116" spans="1:10" ht="67.5" x14ac:dyDescent="0.2">
      <c r="A17116">
        <v>35593</v>
      </c>
      <c r="B17116" t="s">
        <v>12016</v>
      </c>
      <c r="C17116" s="15" t="s">
        <v>12017</v>
      </c>
      <c r="D17116" s="15" t="s">
        <v>12018</v>
      </c>
      <c r="E17116">
        <v>551</v>
      </c>
      <c r="F17116">
        <v>1329</v>
      </c>
      <c r="H17116" t="s">
        <v>768</v>
      </c>
    </row>
    <row r="17117" spans="1:10" ht="123.75" x14ac:dyDescent="0.2">
      <c r="A17117">
        <v>35586</v>
      </c>
      <c r="B17117" t="s">
        <v>11947</v>
      </c>
      <c r="C17117" s="15" t="s">
        <v>11948</v>
      </c>
      <c r="D17117" s="15" t="s">
        <v>11949</v>
      </c>
      <c r="E17117">
        <v>1148</v>
      </c>
      <c r="F17117">
        <v>4122</v>
      </c>
      <c r="H17117">
        <v>112</v>
      </c>
    </row>
    <row r="17118" spans="1:10" ht="67.5" x14ac:dyDescent="0.2">
      <c r="A17118">
        <v>35584</v>
      </c>
      <c r="B17118" t="s">
        <v>11977</v>
      </c>
      <c r="C17118" s="15" t="s">
        <v>11978</v>
      </c>
      <c r="D17118" s="15" t="s">
        <v>11979</v>
      </c>
      <c r="E17118">
        <v>5386</v>
      </c>
      <c r="F17118">
        <v>9941</v>
      </c>
      <c r="H17118">
        <v>8</v>
      </c>
    </row>
    <row r="17119" spans="1:10" ht="112.5" x14ac:dyDescent="0.2">
      <c r="A17119">
        <v>35598</v>
      </c>
      <c r="B17119" t="s">
        <v>11953</v>
      </c>
      <c r="C17119" s="15" t="s">
        <v>11954</v>
      </c>
      <c r="D17119" s="15" t="s">
        <v>11955</v>
      </c>
      <c r="E17119">
        <v>1531</v>
      </c>
      <c r="F17119">
        <v>4122</v>
      </c>
      <c r="H17119">
        <v>182</v>
      </c>
    </row>
    <row r="17120" spans="1:10" ht="15.75" x14ac:dyDescent="0.25">
      <c r="A17120" s="184" t="s">
        <v>29612</v>
      </c>
      <c r="B17120" s="184"/>
      <c r="C17120" s="185"/>
      <c r="D17120" s="185"/>
      <c r="E17120" s="184"/>
      <c r="F17120" s="184"/>
      <c r="G17120" s="184"/>
      <c r="H17120" s="184"/>
      <c r="I17120" s="184"/>
      <c r="J17120" s="184"/>
    </row>
    <row r="17121" spans="1:10" ht="33.75" x14ac:dyDescent="0.2">
      <c r="A17121">
        <v>67892</v>
      </c>
      <c r="B17121" t="s">
        <v>29613</v>
      </c>
      <c r="C17121" s="15" t="s">
        <v>29614</v>
      </c>
      <c r="D17121" s="15" t="s">
        <v>29615</v>
      </c>
      <c r="E17121">
        <v>1</v>
      </c>
      <c r="F17121">
        <v>1</v>
      </c>
    </row>
    <row r="17122" spans="1:10" ht="15.75" x14ac:dyDescent="0.25">
      <c r="A17122" s="184" t="s">
        <v>29616</v>
      </c>
      <c r="B17122" s="184"/>
      <c r="C17122" s="185"/>
      <c r="D17122" s="185"/>
      <c r="E17122" s="184"/>
      <c r="F17122" s="184"/>
      <c r="G17122" s="184"/>
      <c r="H17122" s="184"/>
      <c r="I17122" s="184"/>
      <c r="J17122" s="184"/>
    </row>
    <row r="17123" spans="1:10" ht="45" x14ac:dyDescent="0.2">
      <c r="A17123">
        <v>67937</v>
      </c>
      <c r="B17123" t="s">
        <v>29617</v>
      </c>
      <c r="C17123" s="15" t="s">
        <v>29618</v>
      </c>
      <c r="D17123" s="15" t="s">
        <v>29619</v>
      </c>
      <c r="E17123">
        <v>1</v>
      </c>
      <c r="F17123">
        <v>1</v>
      </c>
    </row>
    <row r="17124" spans="1:10" ht="45" x14ac:dyDescent="0.2">
      <c r="A17124">
        <v>67942</v>
      </c>
      <c r="B17124" t="s">
        <v>29623</v>
      </c>
      <c r="C17124" s="15" t="s">
        <v>29624</v>
      </c>
      <c r="D17124" s="15" t="s">
        <v>29625</v>
      </c>
      <c r="E17124">
        <v>1</v>
      </c>
      <c r="F17124">
        <v>1</v>
      </c>
      <c r="H17124">
        <v>18</v>
      </c>
    </row>
    <row r="17125" spans="1:10" ht="45" x14ac:dyDescent="0.2">
      <c r="A17125">
        <v>67943</v>
      </c>
      <c r="B17125" t="s">
        <v>30347</v>
      </c>
      <c r="C17125" s="15" t="s">
        <v>30348</v>
      </c>
      <c r="D17125" s="15" t="s">
        <v>30349</v>
      </c>
      <c r="E17125">
        <v>1</v>
      </c>
      <c r="F17125">
        <v>1</v>
      </c>
      <c r="H17125">
        <v>4</v>
      </c>
    </row>
    <row r="17126" spans="1:10" ht="56.25" x14ac:dyDescent="0.2">
      <c r="A17126">
        <v>67945</v>
      </c>
      <c r="B17126" t="s">
        <v>29626</v>
      </c>
      <c r="C17126" s="15" t="s">
        <v>29627</v>
      </c>
      <c r="D17126" s="15" t="s">
        <v>29628</v>
      </c>
      <c r="E17126">
        <v>1</v>
      </c>
      <c r="F17126">
        <v>1</v>
      </c>
    </row>
    <row r="17127" spans="1:10" ht="33.75" x14ac:dyDescent="0.2">
      <c r="A17127">
        <v>67940</v>
      </c>
      <c r="B17127" t="s">
        <v>30350</v>
      </c>
      <c r="C17127" s="15" t="s">
        <v>30351</v>
      </c>
      <c r="D17127" s="15" t="s">
        <v>30352</v>
      </c>
      <c r="E17127">
        <v>1</v>
      </c>
      <c r="F17127">
        <v>1</v>
      </c>
    </row>
    <row r="17128" spans="1:10" ht="33.75" x14ac:dyDescent="0.2">
      <c r="A17128">
        <v>67946</v>
      </c>
      <c r="B17128" t="s">
        <v>29629</v>
      </c>
      <c r="C17128" s="15" t="s">
        <v>29630</v>
      </c>
      <c r="D17128" s="15" t="s">
        <v>29631</v>
      </c>
      <c r="E17128">
        <v>1</v>
      </c>
      <c r="F17128">
        <v>40000</v>
      </c>
      <c r="H17128">
        <v>39</v>
      </c>
    </row>
    <row r="17129" spans="1:10" ht="56.25" x14ac:dyDescent="0.2">
      <c r="A17129">
        <v>67947</v>
      </c>
      <c r="B17129" t="s">
        <v>29632</v>
      </c>
      <c r="C17129" s="15" t="s">
        <v>29633</v>
      </c>
      <c r="D17129" s="15" t="s">
        <v>29634</v>
      </c>
      <c r="E17129">
        <v>1</v>
      </c>
      <c r="F17129">
        <v>1</v>
      </c>
    </row>
    <row r="17130" spans="1:10" ht="33.75" x14ac:dyDescent="0.2">
      <c r="A17130">
        <v>68242</v>
      </c>
      <c r="B17130" t="s">
        <v>29635</v>
      </c>
      <c r="C17130" s="15" t="s">
        <v>29636</v>
      </c>
      <c r="D17130" s="15" t="s">
        <v>29637</v>
      </c>
      <c r="E17130">
        <v>1</v>
      </c>
      <c r="F17130">
        <v>1</v>
      </c>
      <c r="H17130">
        <v>3</v>
      </c>
    </row>
    <row r="17131" spans="1:10" ht="45" x14ac:dyDescent="0.2">
      <c r="A17131">
        <v>68285</v>
      </c>
      <c r="B17131" t="s">
        <v>35908</v>
      </c>
      <c r="C17131" s="15" t="s">
        <v>35909</v>
      </c>
      <c r="D17131" s="15" t="s">
        <v>35910</v>
      </c>
      <c r="E17131">
        <v>1</v>
      </c>
      <c r="F17131">
        <v>1</v>
      </c>
    </row>
    <row r="17132" spans="1:10" ht="45" x14ac:dyDescent="0.2">
      <c r="A17132">
        <v>68288</v>
      </c>
      <c r="B17132" t="s">
        <v>29638</v>
      </c>
      <c r="C17132" s="15" t="s">
        <v>29639</v>
      </c>
      <c r="D17132" s="15" t="s">
        <v>29640</v>
      </c>
      <c r="E17132">
        <v>1</v>
      </c>
      <c r="F17132">
        <v>1</v>
      </c>
    </row>
    <row r="17133" spans="1:10" ht="33.75" x14ac:dyDescent="0.2">
      <c r="A17133">
        <v>67948</v>
      </c>
      <c r="B17133" t="s">
        <v>29641</v>
      </c>
      <c r="C17133" s="15" t="s">
        <v>29642</v>
      </c>
      <c r="D17133" s="15" t="s">
        <v>29643</v>
      </c>
      <c r="E17133">
        <v>1</v>
      </c>
      <c r="F17133">
        <v>1</v>
      </c>
    </row>
    <row r="17134" spans="1:10" ht="45" x14ac:dyDescent="0.2">
      <c r="A17134">
        <v>68285</v>
      </c>
      <c r="B17134" t="s">
        <v>35908</v>
      </c>
      <c r="C17134" s="15" t="s">
        <v>35909</v>
      </c>
      <c r="D17134" s="15" t="s">
        <v>35910</v>
      </c>
      <c r="E17134">
        <v>1</v>
      </c>
      <c r="F17134">
        <v>1</v>
      </c>
      <c r="H17134">
        <v>2</v>
      </c>
    </row>
    <row r="17135" spans="1:10" ht="45" x14ac:dyDescent="0.2">
      <c r="A17135">
        <v>68288</v>
      </c>
      <c r="B17135" t="s">
        <v>29638</v>
      </c>
      <c r="C17135" s="15" t="s">
        <v>29639</v>
      </c>
      <c r="D17135" s="15" t="s">
        <v>29640</v>
      </c>
      <c r="E17135">
        <v>1</v>
      </c>
      <c r="F17135">
        <v>1</v>
      </c>
      <c r="H17135">
        <v>8</v>
      </c>
    </row>
    <row r="17136" spans="1:10" ht="33.75" x14ac:dyDescent="0.2">
      <c r="A17136">
        <v>67948</v>
      </c>
      <c r="B17136" t="s">
        <v>29641</v>
      </c>
      <c r="C17136" s="15" t="s">
        <v>29642</v>
      </c>
      <c r="D17136" s="15" t="s">
        <v>29643</v>
      </c>
      <c r="E17136">
        <v>1</v>
      </c>
      <c r="F17136">
        <v>1</v>
      </c>
      <c r="H17136">
        <v>10</v>
      </c>
    </row>
    <row r="17137" spans="1:8" ht="45" x14ac:dyDescent="0.2">
      <c r="A17137">
        <v>67937</v>
      </c>
      <c r="B17137" t="s">
        <v>29617</v>
      </c>
      <c r="C17137" s="15" t="s">
        <v>29618</v>
      </c>
      <c r="D17137" s="15" t="s">
        <v>29619</v>
      </c>
      <c r="E17137">
        <v>1</v>
      </c>
      <c r="F17137">
        <v>1</v>
      </c>
      <c r="H17137">
        <v>1</v>
      </c>
    </row>
    <row r="17138" spans="1:8" ht="45" x14ac:dyDescent="0.2">
      <c r="A17138">
        <v>67942</v>
      </c>
      <c r="B17138" t="s">
        <v>29623</v>
      </c>
      <c r="C17138" s="15" t="s">
        <v>29624</v>
      </c>
      <c r="D17138" s="15" t="s">
        <v>29625</v>
      </c>
      <c r="E17138">
        <v>1</v>
      </c>
      <c r="F17138">
        <v>1</v>
      </c>
      <c r="H17138" t="s">
        <v>746</v>
      </c>
    </row>
    <row r="17139" spans="1:8" ht="45" x14ac:dyDescent="0.2">
      <c r="A17139">
        <v>67943</v>
      </c>
      <c r="B17139" t="s">
        <v>30347</v>
      </c>
      <c r="C17139" s="15" t="s">
        <v>30348</v>
      </c>
      <c r="D17139" s="15" t="s">
        <v>30349</v>
      </c>
      <c r="E17139">
        <v>1</v>
      </c>
      <c r="F17139">
        <v>1</v>
      </c>
      <c r="H17139">
        <v>5</v>
      </c>
    </row>
    <row r="17140" spans="1:8" ht="56.25" x14ac:dyDescent="0.2">
      <c r="A17140">
        <v>67945</v>
      </c>
      <c r="B17140" t="s">
        <v>29626</v>
      </c>
      <c r="C17140" s="15" t="s">
        <v>29627</v>
      </c>
      <c r="D17140" s="15" t="s">
        <v>29628</v>
      </c>
      <c r="E17140">
        <v>1</v>
      </c>
      <c r="F17140">
        <v>1</v>
      </c>
      <c r="H17140">
        <v>3</v>
      </c>
    </row>
    <row r="17141" spans="1:8" ht="33.75" x14ac:dyDescent="0.2">
      <c r="A17141">
        <v>67940</v>
      </c>
      <c r="B17141" t="s">
        <v>30350</v>
      </c>
      <c r="C17141" s="15" t="s">
        <v>30351</v>
      </c>
      <c r="D17141" s="15" t="s">
        <v>30352</v>
      </c>
      <c r="E17141">
        <v>1</v>
      </c>
      <c r="F17141">
        <v>1</v>
      </c>
      <c r="H17141">
        <v>10</v>
      </c>
    </row>
    <row r="17142" spans="1:8" ht="33.75" x14ac:dyDescent="0.2">
      <c r="A17142">
        <v>67946</v>
      </c>
      <c r="B17142" t="s">
        <v>29629</v>
      </c>
      <c r="C17142" s="15" t="s">
        <v>29630</v>
      </c>
      <c r="D17142" s="15" t="s">
        <v>29631</v>
      </c>
      <c r="E17142">
        <v>1</v>
      </c>
      <c r="F17142">
        <v>40000</v>
      </c>
      <c r="H17142">
        <v>41</v>
      </c>
    </row>
    <row r="17143" spans="1:8" ht="56.25" x14ac:dyDescent="0.2">
      <c r="A17143">
        <v>67947</v>
      </c>
      <c r="B17143" t="s">
        <v>29632</v>
      </c>
      <c r="C17143" s="15" t="s">
        <v>29633</v>
      </c>
      <c r="D17143" s="15" t="s">
        <v>29634</v>
      </c>
      <c r="E17143">
        <v>1</v>
      </c>
      <c r="F17143">
        <v>1</v>
      </c>
      <c r="H17143">
        <v>10</v>
      </c>
    </row>
    <row r="17144" spans="1:8" ht="33.75" x14ac:dyDescent="0.2">
      <c r="A17144">
        <v>68242</v>
      </c>
      <c r="B17144" t="s">
        <v>29635</v>
      </c>
      <c r="C17144" s="15" t="s">
        <v>29636</v>
      </c>
      <c r="D17144" s="15" t="s">
        <v>29637</v>
      </c>
      <c r="E17144">
        <v>1</v>
      </c>
      <c r="F17144">
        <v>1</v>
      </c>
      <c r="H17144">
        <v>3</v>
      </c>
    </row>
    <row r="17145" spans="1:8" ht="45" x14ac:dyDescent="0.2">
      <c r="A17145">
        <v>68285</v>
      </c>
      <c r="B17145" t="s">
        <v>35908</v>
      </c>
      <c r="C17145" s="15" t="s">
        <v>35909</v>
      </c>
      <c r="D17145" s="15" t="s">
        <v>35910</v>
      </c>
      <c r="E17145">
        <v>1</v>
      </c>
      <c r="F17145">
        <v>1</v>
      </c>
      <c r="H17145">
        <v>2</v>
      </c>
    </row>
    <row r="17146" spans="1:8" ht="45" x14ac:dyDescent="0.2">
      <c r="A17146">
        <v>68288</v>
      </c>
      <c r="B17146" t="s">
        <v>29638</v>
      </c>
      <c r="C17146" s="15" t="s">
        <v>29639</v>
      </c>
      <c r="D17146" s="15" t="s">
        <v>29640</v>
      </c>
      <c r="E17146">
        <v>1</v>
      </c>
      <c r="F17146">
        <v>1</v>
      </c>
      <c r="H17146">
        <v>8</v>
      </c>
    </row>
    <row r="17147" spans="1:8" ht="33.75" x14ac:dyDescent="0.2">
      <c r="A17147">
        <v>67948</v>
      </c>
      <c r="B17147" t="s">
        <v>29641</v>
      </c>
      <c r="C17147" s="15" t="s">
        <v>29642</v>
      </c>
      <c r="D17147" s="15" t="s">
        <v>29643</v>
      </c>
      <c r="E17147">
        <v>1</v>
      </c>
      <c r="F17147">
        <v>1</v>
      </c>
      <c r="H17147">
        <v>10</v>
      </c>
    </row>
    <row r="17148" spans="1:8" ht="67.5" x14ac:dyDescent="0.2">
      <c r="A17148">
        <v>35634</v>
      </c>
      <c r="B17148" t="s">
        <v>12007</v>
      </c>
      <c r="C17148" s="15" t="s">
        <v>12008</v>
      </c>
      <c r="D17148" s="15" t="s">
        <v>12009</v>
      </c>
      <c r="E17148">
        <v>1861</v>
      </c>
      <c r="F17148">
        <v>3228</v>
      </c>
      <c r="H17148">
        <v>49</v>
      </c>
    </row>
    <row r="17149" spans="1:8" ht="90" x14ac:dyDescent="0.2">
      <c r="A17149">
        <v>35570</v>
      </c>
      <c r="B17149" t="s">
        <v>11983</v>
      </c>
      <c r="C17149" s="15" t="s">
        <v>11984</v>
      </c>
      <c r="D17149" s="15" t="s">
        <v>11985</v>
      </c>
      <c r="E17149">
        <v>8038</v>
      </c>
      <c r="F17149">
        <v>21212</v>
      </c>
      <c r="H17149">
        <v>11</v>
      </c>
    </row>
    <row r="17150" spans="1:8" ht="123.75" x14ac:dyDescent="0.2">
      <c r="A17150">
        <v>35587</v>
      </c>
      <c r="B17150" t="s">
        <v>11950</v>
      </c>
      <c r="C17150" s="15" t="s">
        <v>11951</v>
      </c>
      <c r="D17150" s="15" t="s">
        <v>11952</v>
      </c>
      <c r="E17150">
        <v>1908</v>
      </c>
      <c r="F17150">
        <v>4122</v>
      </c>
      <c r="H17150">
        <v>217</v>
      </c>
    </row>
    <row r="17151" spans="1:8" ht="90" x14ac:dyDescent="0.2">
      <c r="A17151">
        <v>35600</v>
      </c>
      <c r="B17151" t="s">
        <v>12028</v>
      </c>
      <c r="C17151" s="15" t="s">
        <v>12029</v>
      </c>
      <c r="D17151" s="15" t="s">
        <v>12030</v>
      </c>
      <c r="E17151">
        <v>888</v>
      </c>
      <c r="F17151">
        <v>4122</v>
      </c>
      <c r="H17151">
        <v>23</v>
      </c>
    </row>
    <row r="17152" spans="1:8" ht="56.25" x14ac:dyDescent="0.2">
      <c r="A17152">
        <v>35630</v>
      </c>
      <c r="B17152" t="s">
        <v>11941</v>
      </c>
      <c r="C17152" s="15" t="s">
        <v>11942</v>
      </c>
      <c r="D17152" s="15" t="s">
        <v>11943</v>
      </c>
      <c r="E17152">
        <v>656</v>
      </c>
      <c r="F17152">
        <v>3005</v>
      </c>
      <c r="H17152">
        <v>2</v>
      </c>
    </row>
    <row r="17153" spans="1:8" ht="78.75" x14ac:dyDescent="0.2">
      <c r="A17153">
        <v>35592</v>
      </c>
      <c r="B17153" t="s">
        <v>12013</v>
      </c>
      <c r="C17153" s="15" t="s">
        <v>12014</v>
      </c>
      <c r="D17153" s="15" t="s">
        <v>12015</v>
      </c>
      <c r="E17153">
        <v>553</v>
      </c>
      <c r="F17153">
        <v>2223</v>
      </c>
      <c r="H17153" t="s">
        <v>768</v>
      </c>
    </row>
    <row r="17154" spans="1:8" ht="45" x14ac:dyDescent="0.2">
      <c r="A17154">
        <v>35580</v>
      </c>
      <c r="B17154" t="s">
        <v>11995</v>
      </c>
      <c r="C17154" s="15" t="s">
        <v>11996</v>
      </c>
      <c r="D17154" s="15" t="s">
        <v>11997</v>
      </c>
      <c r="E17154">
        <v>1740</v>
      </c>
      <c r="F17154">
        <v>3340</v>
      </c>
      <c r="H17154">
        <v>9</v>
      </c>
    </row>
    <row r="17155" spans="1:8" ht="101.25" x14ac:dyDescent="0.2">
      <c r="A17155">
        <v>35595</v>
      </c>
      <c r="B17155" t="s">
        <v>12022</v>
      </c>
      <c r="C17155" s="15" t="s">
        <v>12023</v>
      </c>
      <c r="D17155" s="15" t="s">
        <v>12024</v>
      </c>
      <c r="E17155">
        <v>3256</v>
      </c>
      <c r="F17155">
        <v>4457</v>
      </c>
      <c r="H17155">
        <v>163</v>
      </c>
    </row>
    <row r="17156" spans="1:8" ht="90" x14ac:dyDescent="0.2">
      <c r="A17156">
        <v>35596</v>
      </c>
      <c r="B17156" t="s">
        <v>12025</v>
      </c>
      <c r="C17156" s="15" t="s">
        <v>12026</v>
      </c>
      <c r="D17156" s="15" t="s">
        <v>12027</v>
      </c>
      <c r="E17156">
        <v>1716</v>
      </c>
      <c r="F17156">
        <v>4457</v>
      </c>
      <c r="H17156">
        <v>110</v>
      </c>
    </row>
    <row r="17157" spans="1:8" ht="45" x14ac:dyDescent="0.2">
      <c r="A17157">
        <v>35574</v>
      </c>
      <c r="B17157" t="s">
        <v>11989</v>
      </c>
      <c r="C17157" s="15" t="s">
        <v>11990</v>
      </c>
      <c r="D17157" s="15" t="s">
        <v>11991</v>
      </c>
      <c r="E17157">
        <v>1150</v>
      </c>
      <c r="F17157">
        <v>2781</v>
      </c>
      <c r="H17157">
        <v>77</v>
      </c>
    </row>
    <row r="17158" spans="1:8" ht="67.5" x14ac:dyDescent="0.2">
      <c r="A17158">
        <v>35624</v>
      </c>
      <c r="B17158" t="s">
        <v>11959</v>
      </c>
      <c r="C17158" s="15" t="s">
        <v>11960</v>
      </c>
      <c r="D17158" s="15" t="s">
        <v>11961</v>
      </c>
      <c r="E17158">
        <v>551</v>
      </c>
      <c r="F17158">
        <v>1664</v>
      </c>
      <c r="H17158" t="s">
        <v>746</v>
      </c>
    </row>
    <row r="17159" spans="1:8" ht="112.5" x14ac:dyDescent="0.2">
      <c r="A17159">
        <v>35589</v>
      </c>
      <c r="B17159" t="s">
        <v>11980</v>
      </c>
      <c r="C17159" s="15" t="s">
        <v>11981</v>
      </c>
      <c r="D17159" s="15" t="s">
        <v>11982</v>
      </c>
      <c r="E17159">
        <v>1165</v>
      </c>
      <c r="F17159">
        <v>4122</v>
      </c>
      <c r="H17159">
        <v>49</v>
      </c>
    </row>
    <row r="17160" spans="1:8" ht="45" x14ac:dyDescent="0.2">
      <c r="A17160">
        <v>35581</v>
      </c>
      <c r="B17160" t="s">
        <v>11998</v>
      </c>
      <c r="C17160" s="15" t="s">
        <v>11999</v>
      </c>
      <c r="D17160" s="15" t="s">
        <v>12000</v>
      </c>
      <c r="E17160">
        <v>2877</v>
      </c>
      <c r="F17160">
        <v>4457</v>
      </c>
      <c r="H17160">
        <v>41</v>
      </c>
    </row>
    <row r="17161" spans="1:8" ht="123.75" x14ac:dyDescent="0.2">
      <c r="A17161">
        <v>35628</v>
      </c>
      <c r="B17161" t="s">
        <v>11968</v>
      </c>
      <c r="C17161" s="15" t="s">
        <v>11969</v>
      </c>
      <c r="D17161" s="15" t="s">
        <v>11970</v>
      </c>
      <c r="E17161">
        <v>1100</v>
      </c>
      <c r="F17161">
        <v>4122</v>
      </c>
      <c r="H17161">
        <v>47</v>
      </c>
    </row>
    <row r="17162" spans="1:8" ht="45" x14ac:dyDescent="0.2">
      <c r="A17162">
        <v>35583</v>
      </c>
      <c r="B17162" t="s">
        <v>12001</v>
      </c>
      <c r="C17162" s="15" t="s">
        <v>12002</v>
      </c>
      <c r="D17162" s="15" t="s">
        <v>12003</v>
      </c>
      <c r="E17162">
        <v>2877</v>
      </c>
      <c r="F17162">
        <v>4457</v>
      </c>
      <c r="H17162">
        <v>49</v>
      </c>
    </row>
    <row r="17163" spans="1:8" ht="67.5" x14ac:dyDescent="0.2">
      <c r="A17163">
        <v>35636</v>
      </c>
      <c r="B17163" t="s">
        <v>11938</v>
      </c>
      <c r="C17163" s="15" t="s">
        <v>11939</v>
      </c>
      <c r="D17163" s="15" t="s">
        <v>11940</v>
      </c>
      <c r="E17163">
        <v>1100</v>
      </c>
      <c r="F17163">
        <v>3228</v>
      </c>
      <c r="H17163">
        <v>49</v>
      </c>
    </row>
    <row r="17164" spans="1:8" ht="45" x14ac:dyDescent="0.2">
      <c r="A17164">
        <v>35631</v>
      </c>
      <c r="B17164" t="s">
        <v>11974</v>
      </c>
      <c r="C17164" s="15" t="s">
        <v>11975</v>
      </c>
      <c r="D17164" s="15" t="s">
        <v>11976</v>
      </c>
      <c r="E17164">
        <v>1626</v>
      </c>
      <c r="F17164">
        <v>3798</v>
      </c>
      <c r="H17164" t="s">
        <v>768</v>
      </c>
    </row>
    <row r="17165" spans="1:8" ht="45" x14ac:dyDescent="0.2">
      <c r="A17165">
        <v>35579</v>
      </c>
      <c r="B17165" t="s">
        <v>11992</v>
      </c>
      <c r="C17165" s="15" t="s">
        <v>11993</v>
      </c>
      <c r="D17165" s="15" t="s">
        <v>11994</v>
      </c>
      <c r="E17165">
        <v>2177</v>
      </c>
      <c r="F17165">
        <v>3005</v>
      </c>
      <c r="H17165">
        <v>49</v>
      </c>
    </row>
    <row r="17166" spans="1:8" ht="33.75" x14ac:dyDescent="0.2">
      <c r="A17166">
        <v>35629</v>
      </c>
      <c r="B17166" t="s">
        <v>11971</v>
      </c>
      <c r="C17166" s="15" t="s">
        <v>11972</v>
      </c>
      <c r="D17166" s="15" t="s">
        <v>11973</v>
      </c>
      <c r="E17166">
        <v>990</v>
      </c>
      <c r="F17166">
        <v>3898</v>
      </c>
      <c r="H17166">
        <v>83</v>
      </c>
    </row>
    <row r="17167" spans="1:8" ht="67.5" x14ac:dyDescent="0.2">
      <c r="A17167">
        <v>35594</v>
      </c>
      <c r="B17167" t="s">
        <v>12019</v>
      </c>
      <c r="C17167" s="15" t="s">
        <v>12020</v>
      </c>
      <c r="D17167" s="15" t="s">
        <v>12021</v>
      </c>
      <c r="E17167">
        <v>826</v>
      </c>
      <c r="F17167">
        <v>2223</v>
      </c>
      <c r="H17167">
        <v>64</v>
      </c>
    </row>
    <row r="17168" spans="1:8" ht="90" x14ac:dyDescent="0.2">
      <c r="A17168">
        <v>35573</v>
      </c>
      <c r="B17168" t="s">
        <v>11986</v>
      </c>
      <c r="C17168" s="15" t="s">
        <v>11987</v>
      </c>
      <c r="D17168" s="15" t="s">
        <v>11988</v>
      </c>
      <c r="E17168">
        <v>10524</v>
      </c>
      <c r="F17168">
        <v>17861</v>
      </c>
      <c r="H17168" t="s">
        <v>768</v>
      </c>
    </row>
    <row r="17169" spans="1:10" ht="67.5" x14ac:dyDescent="0.2">
      <c r="A17169">
        <v>35626</v>
      </c>
      <c r="B17169" t="s">
        <v>11965</v>
      </c>
      <c r="C17169" s="15" t="s">
        <v>11966</v>
      </c>
      <c r="D17169" s="15" t="s">
        <v>11967</v>
      </c>
      <c r="E17169">
        <v>551</v>
      </c>
      <c r="F17169">
        <v>1664</v>
      </c>
      <c r="H17169" t="s">
        <v>746</v>
      </c>
    </row>
    <row r="17170" spans="1:10" ht="45" x14ac:dyDescent="0.2">
      <c r="A17170">
        <v>35632</v>
      </c>
      <c r="B17170" t="s">
        <v>11956</v>
      </c>
      <c r="C17170" s="15" t="s">
        <v>11957</v>
      </c>
      <c r="D17170" s="15" t="s">
        <v>11958</v>
      </c>
      <c r="E17170">
        <v>1900</v>
      </c>
      <c r="F17170">
        <v>3005</v>
      </c>
      <c r="H17170">
        <v>72</v>
      </c>
    </row>
    <row r="17171" spans="1:10" ht="67.5" x14ac:dyDescent="0.2">
      <c r="A17171">
        <v>35635</v>
      </c>
      <c r="B17171" t="s">
        <v>11935</v>
      </c>
      <c r="C17171" s="15" t="s">
        <v>11936</v>
      </c>
      <c r="D17171" s="15" t="s">
        <v>11937</v>
      </c>
      <c r="E17171">
        <v>1100</v>
      </c>
      <c r="F17171">
        <v>3228</v>
      </c>
      <c r="H17171">
        <v>44</v>
      </c>
    </row>
    <row r="17172" spans="1:10" ht="123.75" x14ac:dyDescent="0.2">
      <c r="A17172">
        <v>35585</v>
      </c>
      <c r="B17172" t="s">
        <v>11944</v>
      </c>
      <c r="C17172" s="15" t="s">
        <v>11945</v>
      </c>
      <c r="D17172" s="15" t="s">
        <v>11946</v>
      </c>
      <c r="E17172">
        <v>1148</v>
      </c>
      <c r="F17172">
        <v>4122</v>
      </c>
      <c r="H17172">
        <v>147</v>
      </c>
    </row>
    <row r="17173" spans="1:10" ht="112.5" x14ac:dyDescent="0.2">
      <c r="A17173">
        <v>35588</v>
      </c>
      <c r="B17173" t="s">
        <v>12004</v>
      </c>
      <c r="C17173" s="15" t="s">
        <v>12005</v>
      </c>
      <c r="D17173" s="15" t="s">
        <v>12006</v>
      </c>
      <c r="E17173">
        <v>1145</v>
      </c>
      <c r="F17173">
        <v>4122</v>
      </c>
      <c r="H17173">
        <v>210</v>
      </c>
    </row>
    <row r="17174" spans="1:10" ht="112.5" x14ac:dyDescent="0.2">
      <c r="A17174">
        <v>35590</v>
      </c>
      <c r="B17174" t="s">
        <v>12010</v>
      </c>
      <c r="C17174" s="15" t="s">
        <v>12011</v>
      </c>
      <c r="D17174" s="15" t="s">
        <v>12012</v>
      </c>
      <c r="E17174">
        <v>1147</v>
      </c>
      <c r="F17174">
        <v>4122</v>
      </c>
      <c r="H17174">
        <v>189</v>
      </c>
    </row>
    <row r="17175" spans="1:10" ht="67.5" x14ac:dyDescent="0.2">
      <c r="A17175">
        <v>35625</v>
      </c>
      <c r="B17175" t="s">
        <v>11962</v>
      </c>
      <c r="C17175" s="15" t="s">
        <v>11963</v>
      </c>
      <c r="D17175" s="15" t="s">
        <v>11964</v>
      </c>
      <c r="E17175">
        <v>551</v>
      </c>
      <c r="F17175">
        <v>1664</v>
      </c>
      <c r="H17175" t="s">
        <v>746</v>
      </c>
    </row>
    <row r="17176" spans="1:10" ht="67.5" x14ac:dyDescent="0.2">
      <c r="A17176">
        <v>35593</v>
      </c>
      <c r="B17176" t="s">
        <v>12016</v>
      </c>
      <c r="C17176" s="15" t="s">
        <v>12017</v>
      </c>
      <c r="D17176" s="15" t="s">
        <v>12018</v>
      </c>
      <c r="E17176">
        <v>551</v>
      </c>
      <c r="F17176">
        <v>1329</v>
      </c>
      <c r="H17176" t="s">
        <v>768</v>
      </c>
    </row>
    <row r="17177" spans="1:10" ht="123.75" x14ac:dyDescent="0.2">
      <c r="A17177">
        <v>35586</v>
      </c>
      <c r="B17177" t="s">
        <v>11947</v>
      </c>
      <c r="C17177" s="15" t="s">
        <v>11948</v>
      </c>
      <c r="D17177" s="15" t="s">
        <v>11949</v>
      </c>
      <c r="E17177">
        <v>1148</v>
      </c>
      <c r="F17177">
        <v>4122</v>
      </c>
      <c r="H17177">
        <v>112</v>
      </c>
    </row>
    <row r="17178" spans="1:10" ht="67.5" x14ac:dyDescent="0.2">
      <c r="A17178">
        <v>35584</v>
      </c>
      <c r="B17178" t="s">
        <v>11977</v>
      </c>
      <c r="C17178" s="15" t="s">
        <v>11978</v>
      </c>
      <c r="D17178" s="15" t="s">
        <v>11979</v>
      </c>
      <c r="E17178">
        <v>5386</v>
      </c>
      <c r="F17178">
        <v>9941</v>
      </c>
      <c r="H17178">
        <v>8</v>
      </c>
    </row>
    <row r="17179" spans="1:10" ht="112.5" x14ac:dyDescent="0.2">
      <c r="A17179">
        <v>35598</v>
      </c>
      <c r="B17179" t="s">
        <v>11953</v>
      </c>
      <c r="C17179" s="15" t="s">
        <v>11954</v>
      </c>
      <c r="D17179" s="15" t="s">
        <v>11955</v>
      </c>
      <c r="E17179">
        <v>1531</v>
      </c>
      <c r="F17179">
        <v>4122</v>
      </c>
      <c r="H17179">
        <v>182</v>
      </c>
    </row>
    <row r="17180" spans="1:10" ht="15.75" x14ac:dyDescent="0.25">
      <c r="A17180" s="184" t="s">
        <v>29612</v>
      </c>
      <c r="B17180" s="184"/>
      <c r="C17180" s="185"/>
      <c r="D17180" s="185"/>
      <c r="E17180" s="184"/>
      <c r="F17180" s="184"/>
      <c r="G17180" s="184"/>
      <c r="H17180" s="184"/>
      <c r="I17180" s="184"/>
      <c r="J17180" s="184"/>
    </row>
    <row r="17181" spans="1:10" ht="33.75" x14ac:dyDescent="0.2">
      <c r="A17181">
        <v>67892</v>
      </c>
      <c r="B17181" t="s">
        <v>29613</v>
      </c>
      <c r="C17181" s="15" t="s">
        <v>29614</v>
      </c>
      <c r="D17181" s="15" t="s">
        <v>29615</v>
      </c>
      <c r="E17181">
        <v>1</v>
      </c>
      <c r="F17181">
        <v>1</v>
      </c>
      <c r="H17181">
        <v>6</v>
      </c>
    </row>
    <row r="17182" spans="1:10" ht="15.75" x14ac:dyDescent="0.25">
      <c r="A17182" s="184" t="s">
        <v>30343</v>
      </c>
      <c r="B17182" s="184"/>
      <c r="C17182" s="185"/>
      <c r="D17182" s="185"/>
      <c r="E17182" s="184"/>
      <c r="F17182" s="184"/>
      <c r="G17182" s="184"/>
      <c r="H17182" s="184"/>
      <c r="I17182" s="184"/>
      <c r="J17182" s="184"/>
    </row>
    <row r="17183" spans="1:10" ht="45" x14ac:dyDescent="0.2">
      <c r="A17183">
        <v>67949</v>
      </c>
      <c r="B17183" t="s">
        <v>30344</v>
      </c>
      <c r="C17183" s="15" t="s">
        <v>30345</v>
      </c>
      <c r="D17183" s="15" t="s">
        <v>30346</v>
      </c>
      <c r="E17183">
        <v>1</v>
      </c>
      <c r="F17183">
        <v>1</v>
      </c>
      <c r="H17183">
        <v>1</v>
      </c>
    </row>
    <row r="17184" spans="1:10" ht="15.75" x14ac:dyDescent="0.25">
      <c r="A17184" s="184" t="s">
        <v>29616</v>
      </c>
      <c r="B17184" s="184"/>
      <c r="C17184" s="185"/>
      <c r="D17184" s="185"/>
      <c r="E17184" s="184"/>
      <c r="F17184" s="184"/>
      <c r="G17184" s="184"/>
      <c r="H17184" s="184"/>
      <c r="I17184" s="184"/>
      <c r="J17184" s="184"/>
    </row>
    <row r="17185" spans="1:8" ht="45" x14ac:dyDescent="0.2">
      <c r="A17185">
        <v>67937</v>
      </c>
      <c r="B17185" t="s">
        <v>29617</v>
      </c>
      <c r="C17185" s="15" t="s">
        <v>29618</v>
      </c>
      <c r="D17185" s="15" t="s">
        <v>29619</v>
      </c>
      <c r="E17185">
        <v>1</v>
      </c>
      <c r="F17185">
        <v>1</v>
      </c>
      <c r="H17185">
        <v>1</v>
      </c>
    </row>
    <row r="17186" spans="1:8" ht="33.75" x14ac:dyDescent="0.2">
      <c r="A17186">
        <v>67941</v>
      </c>
      <c r="B17186" t="s">
        <v>29620</v>
      </c>
      <c r="C17186" s="15" t="s">
        <v>29621</v>
      </c>
      <c r="D17186" s="15" t="s">
        <v>29622</v>
      </c>
      <c r="E17186">
        <v>1</v>
      </c>
      <c r="F17186">
        <v>1</v>
      </c>
    </row>
    <row r="17187" spans="1:8" ht="45" x14ac:dyDescent="0.2">
      <c r="A17187">
        <v>67942</v>
      </c>
      <c r="B17187" t="s">
        <v>29623</v>
      </c>
      <c r="C17187" s="15" t="s">
        <v>29624</v>
      </c>
      <c r="D17187" s="15" t="s">
        <v>29625</v>
      </c>
      <c r="E17187">
        <v>1</v>
      </c>
      <c r="F17187">
        <v>1</v>
      </c>
      <c r="H17187" t="s">
        <v>746</v>
      </c>
    </row>
    <row r="17188" spans="1:8" ht="45" x14ac:dyDescent="0.2">
      <c r="A17188">
        <v>67943</v>
      </c>
      <c r="B17188" t="s">
        <v>30347</v>
      </c>
      <c r="C17188" s="15" t="s">
        <v>30348</v>
      </c>
      <c r="D17188" s="15" t="s">
        <v>30349</v>
      </c>
      <c r="E17188">
        <v>1</v>
      </c>
      <c r="F17188">
        <v>1</v>
      </c>
      <c r="H17188">
        <v>5</v>
      </c>
    </row>
    <row r="17189" spans="1:8" ht="56.25" x14ac:dyDescent="0.2">
      <c r="A17189">
        <v>67945</v>
      </c>
      <c r="B17189" t="s">
        <v>29626</v>
      </c>
      <c r="C17189" s="15" t="s">
        <v>29627</v>
      </c>
      <c r="D17189" s="15" t="s">
        <v>29628</v>
      </c>
      <c r="E17189">
        <v>1</v>
      </c>
      <c r="F17189">
        <v>1</v>
      </c>
      <c r="H17189">
        <v>3</v>
      </c>
    </row>
    <row r="17190" spans="1:8" ht="33.75" x14ac:dyDescent="0.2">
      <c r="A17190">
        <v>67940</v>
      </c>
      <c r="B17190" t="s">
        <v>30350</v>
      </c>
      <c r="C17190" s="15" t="s">
        <v>30351</v>
      </c>
      <c r="D17190" s="15" t="s">
        <v>30352</v>
      </c>
      <c r="E17190">
        <v>1</v>
      </c>
      <c r="F17190">
        <v>1</v>
      </c>
      <c r="H17190">
        <v>10</v>
      </c>
    </row>
    <row r="17191" spans="1:8" ht="33.75" x14ac:dyDescent="0.2">
      <c r="A17191">
        <v>67946</v>
      </c>
      <c r="B17191" t="s">
        <v>29629</v>
      </c>
      <c r="C17191" s="15" t="s">
        <v>29630</v>
      </c>
      <c r="D17191" s="15" t="s">
        <v>29631</v>
      </c>
      <c r="E17191">
        <v>1</v>
      </c>
      <c r="F17191">
        <v>40000</v>
      </c>
      <c r="H17191">
        <v>41</v>
      </c>
    </row>
    <row r="17192" spans="1:8" ht="56.25" x14ac:dyDescent="0.2">
      <c r="A17192">
        <v>67947</v>
      </c>
      <c r="B17192" t="s">
        <v>29632</v>
      </c>
      <c r="C17192" s="15" t="s">
        <v>29633</v>
      </c>
      <c r="D17192" s="15" t="s">
        <v>29634</v>
      </c>
      <c r="E17192">
        <v>1</v>
      </c>
      <c r="F17192">
        <v>1</v>
      </c>
      <c r="H17192">
        <v>10</v>
      </c>
    </row>
    <row r="17193" spans="1:8" ht="33.75" x14ac:dyDescent="0.2">
      <c r="A17193">
        <v>68242</v>
      </c>
      <c r="B17193" t="s">
        <v>29635</v>
      </c>
      <c r="C17193" s="15" t="s">
        <v>29636</v>
      </c>
      <c r="D17193" s="15" t="s">
        <v>29637</v>
      </c>
      <c r="E17193">
        <v>1</v>
      </c>
      <c r="F17193">
        <v>1</v>
      </c>
      <c r="H17193">
        <v>3</v>
      </c>
    </row>
    <row r="17194" spans="1:8" ht="45" x14ac:dyDescent="0.2">
      <c r="A17194">
        <v>68285</v>
      </c>
      <c r="B17194" t="s">
        <v>35908</v>
      </c>
      <c r="C17194" s="15" t="s">
        <v>35909</v>
      </c>
      <c r="D17194" s="15" t="s">
        <v>35910</v>
      </c>
      <c r="E17194">
        <v>1</v>
      </c>
      <c r="F17194">
        <v>1</v>
      </c>
      <c r="H17194">
        <v>2</v>
      </c>
    </row>
    <row r="17195" spans="1:8" ht="45" x14ac:dyDescent="0.2">
      <c r="A17195">
        <v>68288</v>
      </c>
      <c r="B17195" t="s">
        <v>29638</v>
      </c>
      <c r="C17195" s="15" t="s">
        <v>29639</v>
      </c>
      <c r="D17195" s="15" t="s">
        <v>29640</v>
      </c>
      <c r="E17195">
        <v>1</v>
      </c>
      <c r="F17195">
        <v>1</v>
      </c>
      <c r="H17195">
        <v>8</v>
      </c>
    </row>
    <row r="17196" spans="1:8" ht="33.75" x14ac:dyDescent="0.2">
      <c r="A17196">
        <v>67948</v>
      </c>
      <c r="B17196" t="s">
        <v>29641</v>
      </c>
      <c r="C17196" s="15" t="s">
        <v>29642</v>
      </c>
      <c r="D17196" s="15" t="s">
        <v>29643</v>
      </c>
      <c r="E17196">
        <v>1</v>
      </c>
      <c r="F17196">
        <v>1</v>
      </c>
      <c r="H17196">
        <v>10</v>
      </c>
    </row>
  </sheetData>
  <autoFilter ref="A1:N16910" xr:uid="{00000000-0009-0000-0000-00000C000000}"/>
  <mergeCells count="717">
    <mergeCell ref="A16340:J16340"/>
    <mergeCell ref="A16342:J16342"/>
    <mergeCell ref="A16346:J16346"/>
    <mergeCell ref="A16351:J16351"/>
    <mergeCell ref="A16367:J16367"/>
    <mergeCell ref="A16509:J16509"/>
    <mergeCell ref="A16544:J16544"/>
    <mergeCell ref="A16559:J16559"/>
    <mergeCell ref="A16581:J16581"/>
    <mergeCell ref="A14609:J14609"/>
    <mergeCell ref="A14612:J14612"/>
    <mergeCell ref="A14661:J14661"/>
    <mergeCell ref="A14667:J14667"/>
    <mergeCell ref="A14845:J14845"/>
    <mergeCell ref="A14872:J14872"/>
    <mergeCell ref="A16267:J16267"/>
    <mergeCell ref="A16275:J16275"/>
    <mergeCell ref="A16273:J16273"/>
    <mergeCell ref="A11891:J11891"/>
    <mergeCell ref="A11907:J11907"/>
    <mergeCell ref="A11912:J11912"/>
    <mergeCell ref="A11953:J11953"/>
    <mergeCell ref="A11961:J11961"/>
    <mergeCell ref="A13576:J13576"/>
    <mergeCell ref="A13646:J13646"/>
    <mergeCell ref="A13769:J13769"/>
    <mergeCell ref="A13807:J13807"/>
    <mergeCell ref="A11658:J11658"/>
    <mergeCell ref="A11660:J11660"/>
    <mergeCell ref="A11667:J11667"/>
    <mergeCell ref="A11816:J11816"/>
    <mergeCell ref="A11834:J11834"/>
    <mergeCell ref="A11880:J11880"/>
    <mergeCell ref="A11840:J11840"/>
    <mergeCell ref="A11856:J11856"/>
    <mergeCell ref="A11861:J11861"/>
    <mergeCell ref="A10691:J10691"/>
    <mergeCell ref="A10706:J10706"/>
    <mergeCell ref="A10730:J10730"/>
    <mergeCell ref="A10749:J10749"/>
    <mergeCell ref="A10751:J10751"/>
    <mergeCell ref="A10767:J10767"/>
    <mergeCell ref="A11640:J11640"/>
    <mergeCell ref="A11586:J11586"/>
    <mergeCell ref="A11590:J11590"/>
    <mergeCell ref="A9577:J9577"/>
    <mergeCell ref="A9688:J9688"/>
    <mergeCell ref="A9720:J9720"/>
    <mergeCell ref="A9908:J9908"/>
    <mergeCell ref="A9984:J9984"/>
    <mergeCell ref="A10001:J10001"/>
    <mergeCell ref="A10034:J10034"/>
    <mergeCell ref="A10655:J10655"/>
    <mergeCell ref="A10662:J10662"/>
    <mergeCell ref="A8643:J8643"/>
    <mergeCell ref="A8652:J8652"/>
    <mergeCell ref="A8669:J8669"/>
    <mergeCell ref="A8910:J8910"/>
    <mergeCell ref="A8927:J8927"/>
    <mergeCell ref="A8936:J8936"/>
    <mergeCell ref="A8963:J8963"/>
    <mergeCell ref="A8989:J8989"/>
    <mergeCell ref="A9029:J9029"/>
    <mergeCell ref="A236:J236"/>
    <mergeCell ref="A137:J137"/>
    <mergeCell ref="A156:J156"/>
    <mergeCell ref="A171:J171"/>
    <mergeCell ref="A196:J196"/>
    <mergeCell ref="A464:J464"/>
    <mergeCell ref="A466:J466"/>
    <mergeCell ref="A1909:J1909"/>
    <mergeCell ref="A1532:J1532"/>
    <mergeCell ref="A1542:J1542"/>
    <mergeCell ref="A1600:J1600"/>
    <mergeCell ref="A1680:J1680"/>
    <mergeCell ref="A1792:J1792"/>
    <mergeCell ref="A1801:J1801"/>
    <mergeCell ref="A16033:J16033"/>
    <mergeCell ref="A16088:J16088"/>
    <mergeCell ref="A16208:J16208"/>
    <mergeCell ref="A16955:J16955"/>
    <mergeCell ref="A16902:J16902"/>
    <mergeCell ref="A16909:J16909"/>
    <mergeCell ref="A16916:J16916"/>
    <mergeCell ref="A16953:J16953"/>
    <mergeCell ref="A16787:J16787"/>
    <mergeCell ref="A16685:J16685"/>
    <mergeCell ref="A16698:J16698"/>
    <mergeCell ref="A16712:J16712"/>
    <mergeCell ref="A16744:J16744"/>
    <mergeCell ref="A16759:J16759"/>
    <mergeCell ref="A16764:J16764"/>
    <mergeCell ref="A16814:J16814"/>
    <mergeCell ref="A16836:J16836"/>
    <mergeCell ref="A16843:J16843"/>
    <mergeCell ref="A16293:J16293"/>
    <mergeCell ref="A16326:J16326"/>
    <mergeCell ref="A16328:J16328"/>
    <mergeCell ref="A16330:J16330"/>
    <mergeCell ref="A16335:J16335"/>
    <mergeCell ref="A16338:J16338"/>
    <mergeCell ref="A15757:J15757"/>
    <mergeCell ref="A15765:J15765"/>
    <mergeCell ref="A15767:J15767"/>
    <mergeCell ref="A15774:J15774"/>
    <mergeCell ref="A15779:J15779"/>
    <mergeCell ref="A15811:J15811"/>
    <mergeCell ref="A15813:J15813"/>
    <mergeCell ref="A15915:J15915"/>
    <mergeCell ref="A15969:J15969"/>
    <mergeCell ref="A14852:J14852"/>
    <mergeCell ref="A14861:J14861"/>
    <mergeCell ref="A15151:J15151"/>
    <mergeCell ref="A15237:J15237"/>
    <mergeCell ref="A15304:J15304"/>
    <mergeCell ref="A15381:J15381"/>
    <mergeCell ref="A15574:J15574"/>
    <mergeCell ref="A15679:J15679"/>
    <mergeCell ref="A15749:J15749"/>
    <mergeCell ref="A14701:J14701"/>
    <mergeCell ref="A14709:J14709"/>
    <mergeCell ref="A14779:J14779"/>
    <mergeCell ref="A14788:J14788"/>
    <mergeCell ref="A14791:J14791"/>
    <mergeCell ref="A14798:J14798"/>
    <mergeCell ref="A14803:J14803"/>
    <mergeCell ref="A14817:J14817"/>
    <mergeCell ref="A14836:J14836"/>
    <mergeCell ref="A14375:J14375"/>
    <mergeCell ref="A14404:J14404"/>
    <mergeCell ref="A14379:J14379"/>
    <mergeCell ref="A14381:J14381"/>
    <mergeCell ref="A14385:J14385"/>
    <mergeCell ref="A14387:J14387"/>
    <mergeCell ref="A14406:J14406"/>
    <mergeCell ref="A14408:J14408"/>
    <mergeCell ref="A14698:J14698"/>
    <mergeCell ref="A14470:J14470"/>
    <mergeCell ref="A14487:J14487"/>
    <mergeCell ref="A14489:J14489"/>
    <mergeCell ref="A14492:J14492"/>
    <mergeCell ref="A14494:J14494"/>
    <mergeCell ref="A14511:J14511"/>
    <mergeCell ref="A14517:J14517"/>
    <mergeCell ref="A14532:J14532"/>
    <mergeCell ref="A14529:J14529"/>
    <mergeCell ref="A14541:J14541"/>
    <mergeCell ref="A14545:J14545"/>
    <mergeCell ref="A14547:J14547"/>
    <mergeCell ref="A14558:J14558"/>
    <mergeCell ref="A14590:J14590"/>
    <mergeCell ref="A14607:J14607"/>
    <mergeCell ref="A13191:J13191"/>
    <mergeCell ref="A14097:J14097"/>
    <mergeCell ref="A14134:J14134"/>
    <mergeCell ref="A14169:J14169"/>
    <mergeCell ref="A14200:J14200"/>
    <mergeCell ref="A14266:J14266"/>
    <mergeCell ref="A14312:J14312"/>
    <mergeCell ref="A14331:J14331"/>
    <mergeCell ref="A14365:J14365"/>
    <mergeCell ref="A13848:J13848"/>
    <mergeCell ref="A13879:J13879"/>
    <mergeCell ref="A12893:J12893"/>
    <mergeCell ref="A12906:J12906"/>
    <mergeCell ref="A13171:J13171"/>
    <mergeCell ref="A13098:J13098"/>
    <mergeCell ref="A13111:J13111"/>
    <mergeCell ref="A13123:J13123"/>
    <mergeCell ref="A13131:J13131"/>
    <mergeCell ref="A13139:J13139"/>
    <mergeCell ref="A13184:J13184"/>
    <mergeCell ref="A12451:J12451"/>
    <mergeCell ref="A12464:J12464"/>
    <mergeCell ref="A12511:J12511"/>
    <mergeCell ref="A12535:J12535"/>
    <mergeCell ref="A12562:J12562"/>
    <mergeCell ref="A12716:J12716"/>
    <mergeCell ref="A12738:J12738"/>
    <mergeCell ref="A12867:J12867"/>
    <mergeCell ref="A12742:J12742"/>
    <mergeCell ref="A12764:J12764"/>
    <mergeCell ref="A12773:J12773"/>
    <mergeCell ref="A12795:J12795"/>
    <mergeCell ref="A12017:J12017"/>
    <mergeCell ref="A12027:J12027"/>
    <mergeCell ref="A12029:J12029"/>
    <mergeCell ref="A12033:J12033"/>
    <mergeCell ref="A12063:J12063"/>
    <mergeCell ref="A12098:J12098"/>
    <mergeCell ref="A12250:J12250"/>
    <mergeCell ref="A12429:J12429"/>
    <mergeCell ref="A12437:J12437"/>
    <mergeCell ref="A8802:J8802"/>
    <mergeCell ref="A8813:J8813"/>
    <mergeCell ref="A8818:J8818"/>
    <mergeCell ref="A8866:J8866"/>
    <mergeCell ref="A9138:J9138"/>
    <mergeCell ref="A9270:J9270"/>
    <mergeCell ref="A9239:J9239"/>
    <mergeCell ref="A11545:J11545"/>
    <mergeCell ref="A10810:J10810"/>
    <mergeCell ref="A10822:J10822"/>
    <mergeCell ref="A10835:J10835"/>
    <mergeCell ref="A10857:J10857"/>
    <mergeCell ref="A9047:J9047"/>
    <mergeCell ref="A9466:J9466"/>
    <mergeCell ref="A9494:J9494"/>
    <mergeCell ref="A9522:J9522"/>
    <mergeCell ref="A9525:J9525"/>
    <mergeCell ref="A9527:J9527"/>
    <mergeCell ref="A9529:J9529"/>
    <mergeCell ref="A9531:J9531"/>
    <mergeCell ref="A9533:J9533"/>
    <mergeCell ref="A9536:J9536"/>
    <mergeCell ref="A9557:J9557"/>
    <mergeCell ref="A9561:J9561"/>
    <mergeCell ref="A7965:J7965"/>
    <mergeCell ref="A8721:J8721"/>
    <mergeCell ref="A8736:J8736"/>
    <mergeCell ref="A8757:J8757"/>
    <mergeCell ref="A8765:J8765"/>
    <mergeCell ref="A8778:J8778"/>
    <mergeCell ref="A8791:J8791"/>
    <mergeCell ref="A8795:J8795"/>
    <mergeCell ref="A8800:J8800"/>
    <mergeCell ref="A7982:J7982"/>
    <mergeCell ref="A7987:J7987"/>
    <mergeCell ref="A8170:J8170"/>
    <mergeCell ref="A8179:J8179"/>
    <mergeCell ref="A8195:J8195"/>
    <mergeCell ref="A8218:J8218"/>
    <mergeCell ref="A8245:J8245"/>
    <mergeCell ref="A8262:J8262"/>
    <mergeCell ref="A8291:J8291"/>
    <mergeCell ref="A8299:J8299"/>
    <mergeCell ref="A8316:J8316"/>
    <mergeCell ref="A8329:J8329"/>
    <mergeCell ref="A8711:J8711"/>
    <mergeCell ref="A8622:J8622"/>
    <mergeCell ref="A8639:J8639"/>
    <mergeCell ref="A6578:J6578"/>
    <mergeCell ref="A6613:J6613"/>
    <mergeCell ref="A6647:J6647"/>
    <mergeCell ref="A6661:J6661"/>
    <mergeCell ref="A6684:J6684"/>
    <mergeCell ref="A7143:J7143"/>
    <mergeCell ref="A7175:J7175"/>
    <mergeCell ref="A7203:J7203"/>
    <mergeCell ref="A7864:J7864"/>
    <mergeCell ref="A7647:J7647"/>
    <mergeCell ref="A7678:J7678"/>
    <mergeCell ref="A7733:J7733"/>
    <mergeCell ref="A7753:J7753"/>
    <mergeCell ref="A7764:J7764"/>
    <mergeCell ref="A7793:J7793"/>
    <mergeCell ref="A7839:J7839"/>
    <mergeCell ref="A5587:J5587"/>
    <mergeCell ref="A5605:J5605"/>
    <mergeCell ref="A5625:J5625"/>
    <mergeCell ref="A5646:J5646"/>
    <mergeCell ref="A5659:J5659"/>
    <mergeCell ref="A6150:J6150"/>
    <mergeCell ref="A6188:J6188"/>
    <mergeCell ref="A6560:J6560"/>
    <mergeCell ref="A6570:J6570"/>
    <mergeCell ref="A5699:J5699"/>
    <mergeCell ref="A5723:J5723"/>
    <mergeCell ref="A5802:J5802"/>
    <mergeCell ref="A5853:J5853"/>
    <mergeCell ref="A6433:J6433"/>
    <mergeCell ref="A6474:J6474"/>
    <mergeCell ref="A6488:J6488"/>
    <mergeCell ref="A6507:J6507"/>
    <mergeCell ref="A6516:J6516"/>
    <mergeCell ref="A6535:J6535"/>
    <mergeCell ref="A5332:J5332"/>
    <mergeCell ref="A5360:J5360"/>
    <mergeCell ref="A5418:J5418"/>
    <mergeCell ref="A5440:J5440"/>
    <mergeCell ref="A5448:J5448"/>
    <mergeCell ref="A5508:J5508"/>
    <mergeCell ref="A5543:J5543"/>
    <mergeCell ref="A5551:J5551"/>
    <mergeCell ref="A5564:J5564"/>
    <mergeCell ref="A5540:J5540"/>
    <mergeCell ref="A4096:J4096"/>
    <mergeCell ref="A4110:J4110"/>
    <mergeCell ref="A4123:J4123"/>
    <mergeCell ref="A4144:J4144"/>
    <mergeCell ref="A4156:J4156"/>
    <mergeCell ref="A4159:J4159"/>
    <mergeCell ref="A4169:J4169"/>
    <mergeCell ref="A4171:J4171"/>
    <mergeCell ref="A5321:J5321"/>
    <mergeCell ref="A4205:J4205"/>
    <mergeCell ref="A4209:J4209"/>
    <mergeCell ref="A4240:J4240"/>
    <mergeCell ref="A4252:J4252"/>
    <mergeCell ref="A4258:J4258"/>
    <mergeCell ref="A4288:J4288"/>
    <mergeCell ref="A4351:J4351"/>
    <mergeCell ref="A5238:J5238"/>
    <mergeCell ref="A5295:J5295"/>
    <mergeCell ref="A3671:J3671"/>
    <mergeCell ref="A3704:J3704"/>
    <mergeCell ref="A3711:J3711"/>
    <mergeCell ref="A3720:J3720"/>
    <mergeCell ref="A3722:J3722"/>
    <mergeCell ref="A3746:J3746"/>
    <mergeCell ref="A4088:J4088"/>
    <mergeCell ref="A4062:J4062"/>
    <mergeCell ref="A4065:J4065"/>
    <mergeCell ref="A4068:J4068"/>
    <mergeCell ref="A4078:J4078"/>
    <mergeCell ref="A4081:J4081"/>
    <mergeCell ref="A3780:J3780"/>
    <mergeCell ref="A3796:J3796"/>
    <mergeCell ref="A4034:J4034"/>
    <mergeCell ref="A4046:J4046"/>
    <mergeCell ref="A4056:J4056"/>
    <mergeCell ref="A4018:J4018"/>
    <mergeCell ref="A4042:J4042"/>
    <mergeCell ref="A4044:J4044"/>
    <mergeCell ref="A2866:J2866"/>
    <mergeCell ref="A2877:J2877"/>
    <mergeCell ref="A2919:J2919"/>
    <mergeCell ref="A2932:J2932"/>
    <mergeCell ref="A2950:J2950"/>
    <mergeCell ref="A3549:J3549"/>
    <mergeCell ref="A3561:J3561"/>
    <mergeCell ref="A3621:J3621"/>
    <mergeCell ref="A3638:J3638"/>
    <mergeCell ref="A2419:J2419"/>
    <mergeCell ref="A2478:J2478"/>
    <mergeCell ref="A2558:J2558"/>
    <mergeCell ref="A2569:J2569"/>
    <mergeCell ref="A2580:J2580"/>
    <mergeCell ref="A2584:J2584"/>
    <mergeCell ref="A2672:J2672"/>
    <mergeCell ref="A2767:J2767"/>
    <mergeCell ref="A2836:J2836"/>
    <mergeCell ref="A1341:J1341"/>
    <mergeCell ref="A2089:J2089"/>
    <mergeCell ref="A2110:J2110"/>
    <mergeCell ref="A2210:J2210"/>
    <mergeCell ref="A2217:J2217"/>
    <mergeCell ref="A2231:J2231"/>
    <mergeCell ref="A2244:J2244"/>
    <mergeCell ref="A2363:J2363"/>
    <mergeCell ref="A2403:J2403"/>
    <mergeCell ref="A9460:J9460"/>
    <mergeCell ref="A9479:J9479"/>
    <mergeCell ref="A9491:J9491"/>
    <mergeCell ref="A9516:J9516"/>
    <mergeCell ref="A16435:J16435"/>
    <mergeCell ref="A9128:J9128"/>
    <mergeCell ref="A8080:J8080"/>
    <mergeCell ref="A8127:J8127"/>
    <mergeCell ref="A479:J479"/>
    <mergeCell ref="A481:J481"/>
    <mergeCell ref="A489:J489"/>
    <mergeCell ref="A491:J491"/>
    <mergeCell ref="A561:J561"/>
    <mergeCell ref="A658:J658"/>
    <mergeCell ref="A730:J730"/>
    <mergeCell ref="A736:J736"/>
    <mergeCell ref="A754:J754"/>
    <mergeCell ref="A818:J818"/>
    <mergeCell ref="A826:J826"/>
    <mergeCell ref="A893:J893"/>
    <mergeCell ref="A946:J946"/>
    <mergeCell ref="A1018:J1018"/>
    <mergeCell ref="A1337:J1337"/>
    <mergeCell ref="A1339:J1339"/>
    <mergeCell ref="A17184:J17184"/>
    <mergeCell ref="A2:J2"/>
    <mergeCell ref="A17182:J17182"/>
    <mergeCell ref="A17180:J17180"/>
    <mergeCell ref="A17120:J17120"/>
    <mergeCell ref="A17122:J17122"/>
    <mergeCell ref="A16975:J16975"/>
    <mergeCell ref="A16999:J16999"/>
    <mergeCell ref="A17026:J17026"/>
    <mergeCell ref="A17048:J17048"/>
    <mergeCell ref="A17055:J17055"/>
    <mergeCell ref="A17062:J17062"/>
    <mergeCell ref="A17101:J17101"/>
    <mergeCell ref="A17099:J17099"/>
    <mergeCell ref="A16977:J16977"/>
    <mergeCell ref="A4147:J4147"/>
    <mergeCell ref="A8036:J8036"/>
    <mergeCell ref="A14580:J14580"/>
    <mergeCell ref="A111:J111"/>
    <mergeCell ref="A9386:J9386"/>
    <mergeCell ref="A9403:J9403"/>
    <mergeCell ref="A9441:J9441"/>
    <mergeCell ref="A9446:J9446"/>
    <mergeCell ref="A9457:J9457"/>
    <mergeCell ref="A239:J239"/>
    <mergeCell ref="A247:J247"/>
    <mergeCell ref="A250:J250"/>
    <mergeCell ref="A360:J360"/>
    <mergeCell ref="A382:J382"/>
    <mergeCell ref="A420:J420"/>
    <mergeCell ref="A423:J423"/>
    <mergeCell ref="A455:J455"/>
    <mergeCell ref="A471:J471"/>
    <mergeCell ref="A1928:J1928"/>
    <mergeCell ref="A1936:J1936"/>
    <mergeCell ref="A1950:J1950"/>
    <mergeCell ref="A1962:J1962"/>
    <mergeCell ref="A1977:J1977"/>
    <mergeCell ref="A1980:J1980"/>
    <mergeCell ref="A2008:J2008"/>
    <mergeCell ref="A2021:J2021"/>
    <mergeCell ref="A2037:J2037"/>
    <mergeCell ref="A2974:J2974"/>
    <mergeCell ref="A2977:J2977"/>
    <mergeCell ref="A3028:J3028"/>
    <mergeCell ref="A3035:J3035"/>
    <mergeCell ref="A3070:J3070"/>
    <mergeCell ref="A3075:J3075"/>
    <mergeCell ref="A3172:J3172"/>
    <mergeCell ref="A3242:J3242"/>
    <mergeCell ref="A3331:J3331"/>
    <mergeCell ref="A3338:J3338"/>
    <mergeCell ref="A3358:J3358"/>
    <mergeCell ref="A3379:J3379"/>
    <mergeCell ref="A3421:J3421"/>
    <mergeCell ref="A3464:J3464"/>
    <mergeCell ref="A3501:J3501"/>
    <mergeCell ref="A3507:J3507"/>
    <mergeCell ref="A3513:J3513"/>
    <mergeCell ref="A3519:J3519"/>
    <mergeCell ref="A3778:J3778"/>
    <mergeCell ref="A3802:J3802"/>
    <mergeCell ref="A3812:J3812"/>
    <mergeCell ref="A3818:J3818"/>
    <mergeCell ref="A3821:J3821"/>
    <mergeCell ref="A3914:J3914"/>
    <mergeCell ref="A3916:J3916"/>
    <mergeCell ref="A3954:J3954"/>
    <mergeCell ref="A4004:J4004"/>
    <mergeCell ref="A4500:J4500"/>
    <mergeCell ref="A4743:J4743"/>
    <mergeCell ref="A4790:J4790"/>
    <mergeCell ref="A4902:J4902"/>
    <mergeCell ref="A4951:J4951"/>
    <mergeCell ref="A4978:J4978"/>
    <mergeCell ref="A5031:J5031"/>
    <mergeCell ref="A5165:J5165"/>
    <mergeCell ref="A5213:J5213"/>
    <mergeCell ref="A5983:J5983"/>
    <mergeCell ref="A5997:J5997"/>
    <mergeCell ref="A6004:J6004"/>
    <mergeCell ref="A6014:J6014"/>
    <mergeCell ref="A6027:J6027"/>
    <mergeCell ref="A6031:J6031"/>
    <mergeCell ref="A6033:J6033"/>
    <mergeCell ref="A6090:J6090"/>
    <mergeCell ref="A6129:J6129"/>
    <mergeCell ref="A6231:J6231"/>
    <mergeCell ref="A6256:J6256"/>
    <mergeCell ref="A6261:J6261"/>
    <mergeCell ref="A6268:J6268"/>
    <mergeCell ref="A6282:J6282"/>
    <mergeCell ref="A6310:J6310"/>
    <mergeCell ref="A6336:J6336"/>
    <mergeCell ref="A6364:J6364"/>
    <mergeCell ref="A6406:J6406"/>
    <mergeCell ref="A6689:J6689"/>
    <mergeCell ref="A6755:J6755"/>
    <mergeCell ref="A6760:J6760"/>
    <mergeCell ref="A6766:J6766"/>
    <mergeCell ref="A6803:J6803"/>
    <mergeCell ref="A6819:J6819"/>
    <mergeCell ref="A7064:J7064"/>
    <mergeCell ref="A7095:J7095"/>
    <mergeCell ref="A7141:J7141"/>
    <mergeCell ref="A7209:J7209"/>
    <mergeCell ref="A7229:J7229"/>
    <mergeCell ref="A7231:J7231"/>
    <mergeCell ref="A7248:J7248"/>
    <mergeCell ref="A7251:J7251"/>
    <mergeCell ref="A7262:J7262"/>
    <mergeCell ref="A7597:J7597"/>
    <mergeCell ref="A7604:J7604"/>
    <mergeCell ref="A7624:J7624"/>
    <mergeCell ref="A7852:J7852"/>
    <mergeCell ref="A7877:J7877"/>
    <mergeCell ref="A7888:J7888"/>
    <mergeCell ref="A7890:J7890"/>
    <mergeCell ref="A7892:J7892"/>
    <mergeCell ref="A7900:J7900"/>
    <mergeCell ref="A7915:J7915"/>
    <mergeCell ref="A7934:J7934"/>
    <mergeCell ref="A7949:J7949"/>
    <mergeCell ref="A7990:J7990"/>
    <mergeCell ref="A7993:J7993"/>
    <mergeCell ref="A8000:J8000"/>
    <mergeCell ref="A8004:J8004"/>
    <mergeCell ref="A8009:J8009"/>
    <mergeCell ref="A8020:J8020"/>
    <mergeCell ref="A8023:J8023"/>
    <mergeCell ref="A8030:J8030"/>
    <mergeCell ref="A8048:J8048"/>
    <mergeCell ref="A7996:J7996"/>
    <mergeCell ref="A8006:J8006"/>
    <mergeCell ref="A8012:J8012"/>
    <mergeCell ref="A8055:J8055"/>
    <mergeCell ref="A8060:J8060"/>
    <mergeCell ref="A8062:J8062"/>
    <mergeCell ref="A8071:J8071"/>
    <mergeCell ref="A8075:J8075"/>
    <mergeCell ref="A8078:J8078"/>
    <mergeCell ref="A8091:J8091"/>
    <mergeCell ref="A8100:J8100"/>
    <mergeCell ref="A8104:J8104"/>
    <mergeCell ref="A8085:J8085"/>
    <mergeCell ref="A8109:J8109"/>
    <mergeCell ref="A8111:J8111"/>
    <mergeCell ref="A8139:J8139"/>
    <mergeCell ref="A8145:J8145"/>
    <mergeCell ref="A8149:J8149"/>
    <mergeCell ref="A8151:J8151"/>
    <mergeCell ref="A8159:J8159"/>
    <mergeCell ref="A8164:J8164"/>
    <mergeCell ref="A8166:J8166"/>
    <mergeCell ref="A8363:J8363"/>
    <mergeCell ref="A8380:J8380"/>
    <mergeCell ref="A8395:J8395"/>
    <mergeCell ref="A8418:J8418"/>
    <mergeCell ref="A8431:J8431"/>
    <mergeCell ref="A8434:J8434"/>
    <mergeCell ref="A8436:J8436"/>
    <mergeCell ref="A8440:J8440"/>
    <mergeCell ref="A8443:J8443"/>
    <mergeCell ref="A8451:J8451"/>
    <mergeCell ref="A8457:J8457"/>
    <mergeCell ref="A8472:J8472"/>
    <mergeCell ref="A8484:J8484"/>
    <mergeCell ref="A8510:J8510"/>
    <mergeCell ref="A8562:J8562"/>
    <mergeCell ref="A8609:J8609"/>
    <mergeCell ref="A8613:J8613"/>
    <mergeCell ref="A8616:J8616"/>
    <mergeCell ref="A9057:J9057"/>
    <mergeCell ref="A9070:J9070"/>
    <mergeCell ref="A9079:J9079"/>
    <mergeCell ref="A9096:J9096"/>
    <mergeCell ref="A9144:J9144"/>
    <mergeCell ref="A9152:J9152"/>
    <mergeCell ref="A9158:J9158"/>
    <mergeCell ref="A9161:J9161"/>
    <mergeCell ref="A9171:J9171"/>
    <mergeCell ref="A9279:J9279"/>
    <mergeCell ref="A9292:J9292"/>
    <mergeCell ref="A9295:J9295"/>
    <mergeCell ref="A9303:J9303"/>
    <mergeCell ref="A9323:J9323"/>
    <mergeCell ref="A9348:J9348"/>
    <mergeCell ref="A9369:J9369"/>
    <mergeCell ref="A9377:J9377"/>
    <mergeCell ref="A9382:J9382"/>
    <mergeCell ref="A9753:J9753"/>
    <mergeCell ref="A9759:J9759"/>
    <mergeCell ref="A9763:J9763"/>
    <mergeCell ref="A9821:J9821"/>
    <mergeCell ref="A9843:J9843"/>
    <mergeCell ref="A9851:J9851"/>
    <mergeCell ref="A9861:J9861"/>
    <mergeCell ref="A9875:J9875"/>
    <mergeCell ref="A9891:J9891"/>
    <mergeCell ref="A10126:J10126"/>
    <mergeCell ref="A10199:J10199"/>
    <mergeCell ref="A10230:J10230"/>
    <mergeCell ref="A10280:J10280"/>
    <mergeCell ref="A10302:J10302"/>
    <mergeCell ref="A10361:J10361"/>
    <mergeCell ref="A10420:J10420"/>
    <mergeCell ref="A10425:J10425"/>
    <mergeCell ref="A10468:J10468"/>
    <mergeCell ref="A10530:J10530"/>
    <mergeCell ref="A10537:J10537"/>
    <mergeCell ref="A10552:J10552"/>
    <mergeCell ref="A10568:J10568"/>
    <mergeCell ref="A10578:J10578"/>
    <mergeCell ref="A10615:J10615"/>
    <mergeCell ref="A10622:J10622"/>
    <mergeCell ref="A10639:J10639"/>
    <mergeCell ref="A10648:J10648"/>
    <mergeCell ref="A10860:J10860"/>
    <mergeCell ref="A10869:J10869"/>
    <mergeCell ref="A10898:J10898"/>
    <mergeCell ref="A10915:J10915"/>
    <mergeCell ref="A11022:J11022"/>
    <mergeCell ref="A11038:J11038"/>
    <mergeCell ref="A11046:J11046"/>
    <mergeCell ref="A11108:J11108"/>
    <mergeCell ref="A11118:J11118"/>
    <mergeCell ref="A11130:J11130"/>
    <mergeCell ref="A11189:J11189"/>
    <mergeCell ref="A11218:J11218"/>
    <mergeCell ref="A11221:J11221"/>
    <mergeCell ref="A11250:J11250"/>
    <mergeCell ref="A11276:J11276"/>
    <mergeCell ref="A11317:J11317"/>
    <mergeCell ref="A11401:J11401"/>
    <mergeCell ref="A11492:J11492"/>
    <mergeCell ref="A11523:J11523"/>
    <mergeCell ref="A11527:J11527"/>
    <mergeCell ref="A11529:J11529"/>
    <mergeCell ref="A11543:J11543"/>
    <mergeCell ref="A11549:J11549"/>
    <mergeCell ref="A11553:J11553"/>
    <mergeCell ref="A11557:J11557"/>
    <mergeCell ref="A11572:J11572"/>
    <mergeCell ref="A11579:J11579"/>
    <mergeCell ref="A11681:J11681"/>
    <mergeCell ref="A11686:J11686"/>
    <mergeCell ref="A11702:J11702"/>
    <mergeCell ref="A11704:J11704"/>
    <mergeCell ref="A11732:J11732"/>
    <mergeCell ref="A11786:J11786"/>
    <mergeCell ref="A11790:J11790"/>
    <mergeCell ref="A11795:J11795"/>
    <mergeCell ref="A11798:J11798"/>
    <mergeCell ref="A12949:J12949"/>
    <mergeCell ref="A12954:J12954"/>
    <mergeCell ref="A12971:J12971"/>
    <mergeCell ref="A12974:J12974"/>
    <mergeCell ref="A13013:J13013"/>
    <mergeCell ref="A13043:J13043"/>
    <mergeCell ref="A13077:J13077"/>
    <mergeCell ref="A13090:J13090"/>
    <mergeCell ref="A13095:J13095"/>
    <mergeCell ref="A13197:J13197"/>
    <mergeCell ref="A13240:J13240"/>
    <mergeCell ref="A13242:J13242"/>
    <mergeCell ref="A13249:J13249"/>
    <mergeCell ref="A13273:J13273"/>
    <mergeCell ref="A13278:J13278"/>
    <mergeCell ref="A13289:J13289"/>
    <mergeCell ref="A13302:J13302"/>
    <mergeCell ref="A13333:J13333"/>
    <mergeCell ref="A13337:J13337"/>
    <mergeCell ref="A13352:J13352"/>
    <mergeCell ref="A13356:J13356"/>
    <mergeCell ref="A13364:J13364"/>
    <mergeCell ref="A13376:J13376"/>
    <mergeCell ref="A13411:J13411"/>
    <mergeCell ref="A13444:J13444"/>
    <mergeCell ref="A13480:J13480"/>
    <mergeCell ref="A13534:J13534"/>
    <mergeCell ref="A13589:J13589"/>
    <mergeCell ref="A13604:J13604"/>
    <mergeCell ref="A13618:J13618"/>
    <mergeCell ref="A13632:J13632"/>
    <mergeCell ref="A13643:J13643"/>
    <mergeCell ref="A13672:J13672"/>
    <mergeCell ref="A13691:J13691"/>
    <mergeCell ref="A13704:J13704"/>
    <mergeCell ref="A13712:J13712"/>
    <mergeCell ref="A13910:J13910"/>
    <mergeCell ref="A13941:J13941"/>
    <mergeCell ref="A13969:J13969"/>
    <mergeCell ref="A13994:J13994"/>
    <mergeCell ref="A14019:J14019"/>
    <mergeCell ref="A14043:J14043"/>
    <mergeCell ref="A14062:J14062"/>
    <mergeCell ref="A14079:J14079"/>
    <mergeCell ref="A14095:J14095"/>
    <mergeCell ref="A14421:J14421"/>
    <mergeCell ref="A14430:J14430"/>
    <mergeCell ref="A14436:J14436"/>
    <mergeCell ref="A14439:J14439"/>
    <mergeCell ref="A14443:J14443"/>
    <mergeCell ref="A14445:J14445"/>
    <mergeCell ref="A14453:J14453"/>
    <mergeCell ref="A14460:J14460"/>
    <mergeCell ref="A14467:J14467"/>
    <mergeCell ref="A14892:J14892"/>
    <mergeCell ref="A14894:J14894"/>
    <mergeCell ref="A14896:J14896"/>
    <mergeCell ref="A14899:J14899"/>
    <mergeCell ref="A14904:J14904"/>
    <mergeCell ref="A14916:J14916"/>
    <mergeCell ref="A14918:J14918"/>
    <mergeCell ref="A14924:J14924"/>
    <mergeCell ref="A14936:J14936"/>
    <mergeCell ref="A16288:J16288"/>
    <mergeCell ref="A16295:J16295"/>
    <mergeCell ref="A16299:J16299"/>
    <mergeCell ref="A16308:J16308"/>
    <mergeCell ref="A16310:J16310"/>
    <mergeCell ref="A16316:J16316"/>
    <mergeCell ref="A16319:J16319"/>
    <mergeCell ref="A16321:J16321"/>
    <mergeCell ref="A16324:J16324"/>
    <mergeCell ref="A16850:J16850"/>
    <mergeCell ref="A16887:J16887"/>
    <mergeCell ref="A16889:J16889"/>
    <mergeCell ref="A16419:J16419"/>
    <mergeCell ref="A16422:J16422"/>
    <mergeCell ref="A16424:J16424"/>
    <mergeCell ref="A16431:J16431"/>
    <mergeCell ref="A16461:J16461"/>
    <mergeCell ref="A16484:J16484"/>
    <mergeCell ref="A16487:J16487"/>
    <mergeCell ref="A16492:J16492"/>
    <mergeCell ref="A16496:J16496"/>
    <mergeCell ref="A16600:J16600"/>
    <mergeCell ref="A16607:J16607"/>
    <mergeCell ref="A16613:J16613"/>
    <mergeCell ref="A16617:J16617"/>
    <mergeCell ref="A16653:J1665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RowHeight="11.25"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0"/>
  <dimension ref="A1:A3"/>
  <sheetViews>
    <sheetView workbookViewId="0"/>
  </sheetViews>
  <sheetFormatPr defaultRowHeight="11.25" x14ac:dyDescent="0.2"/>
  <sheetData>
    <row r="1" spans="1:1" x14ac:dyDescent="0.2">
      <c r="A1" s="2" t="s">
        <v>14555</v>
      </c>
    </row>
    <row r="2" spans="1:1" x14ac:dyDescent="0.2">
      <c r="A2" s="2" t="s">
        <v>14556</v>
      </c>
    </row>
    <row r="3" spans="1:1" x14ac:dyDescent="0.2">
      <c r="A3">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8"/>
  <sheetViews>
    <sheetView view="pageBreakPreview" topLeftCell="A43" zoomScale="60" zoomScaleNormal="100" workbookViewId="0">
      <selection activeCell="R48" sqref="R48"/>
    </sheetView>
  </sheetViews>
  <sheetFormatPr defaultRowHeight="11.25" x14ac:dyDescent="0.2"/>
  <cols>
    <col min="1" max="1" width="25.33203125" bestFit="1" customWidth="1"/>
  </cols>
  <sheetData>
    <row r="1" spans="1:18" ht="23.25" x14ac:dyDescent="0.35">
      <c r="A1" s="51" t="s">
        <v>33635</v>
      </c>
      <c r="R1" s="51" t="s">
        <v>33636</v>
      </c>
    </row>
    <row r="46" spans="18:18" ht="23.25" x14ac:dyDescent="0.35">
      <c r="R46" s="51" t="s">
        <v>33637</v>
      </c>
    </row>
    <row r="48" spans="18:18" ht="15.75" x14ac:dyDescent="0.25">
      <c r="R48" s="52" t="s">
        <v>33638</v>
      </c>
    </row>
  </sheetData>
  <pageMargins left="0.7" right="0.7" top="0.75" bottom="0.75" header="0.3" footer="0.3"/>
  <pageSetup paperSize="9" scale="45" orientation="portrait" r:id="rId1"/>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topLeftCell="A50" zoomScale="70" zoomScaleNormal="100" zoomScaleSheetLayoutView="70" workbookViewId="0">
      <selection activeCell="T8" sqref="T8"/>
    </sheetView>
  </sheetViews>
  <sheetFormatPr defaultRowHeight="11.25" x14ac:dyDescent="0.2"/>
  <sheetData/>
  <pageMargins left="0.7" right="0.7" top="0.75" bottom="0.75" header="0.3" footer="0.3"/>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80" zoomScaleNormal="100" zoomScaleSheetLayoutView="80" workbookViewId="0"/>
  </sheetViews>
  <sheetFormatPr defaultRowHeight="11.25" x14ac:dyDescent="0.2"/>
  <sheetData/>
  <pageMargins left="0.7" right="0.7" top="0.75" bottom="0.75" header="0.3" footer="0.3"/>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9"/>
  <dimension ref="A1:C12"/>
  <sheetViews>
    <sheetView workbookViewId="0">
      <selection activeCell="B9" sqref="B9"/>
    </sheetView>
  </sheetViews>
  <sheetFormatPr defaultRowHeight="11.25" x14ac:dyDescent="0.2"/>
  <cols>
    <col min="1" max="1" width="64.6640625" customWidth="1"/>
    <col min="2" max="2" width="120.83203125" bestFit="1" customWidth="1"/>
    <col min="3" max="3" width="47.5" bestFit="1" customWidth="1"/>
  </cols>
  <sheetData>
    <row r="1" spans="1:3" x14ac:dyDescent="0.2">
      <c r="A1" s="5" t="s">
        <v>33468</v>
      </c>
      <c r="B1" s="2" t="s">
        <v>33466</v>
      </c>
    </row>
    <row r="2" spans="1:3" x14ac:dyDescent="0.2">
      <c r="A2" s="28" t="s">
        <v>33469</v>
      </c>
      <c r="B2" s="2" t="s">
        <v>33813</v>
      </c>
    </row>
    <row r="3" spans="1:3" ht="12" thickBot="1" x14ac:dyDescent="0.25">
      <c r="A3" s="29" t="s">
        <v>33510</v>
      </c>
      <c r="B3" s="2" t="s">
        <v>33521</v>
      </c>
      <c r="C3" s="6" t="s">
        <v>33524</v>
      </c>
    </row>
    <row r="4" spans="1:3" ht="12" thickBot="1" x14ac:dyDescent="0.25">
      <c r="A4" s="71" t="s">
        <v>33469</v>
      </c>
      <c r="B4" s="69" t="s">
        <v>33512</v>
      </c>
      <c r="C4" s="70" t="s">
        <v>33523</v>
      </c>
    </row>
    <row r="5" spans="1:3" x14ac:dyDescent="0.2">
      <c r="A5" s="30" t="s">
        <v>33469</v>
      </c>
      <c r="B5" s="2" t="s">
        <v>33632</v>
      </c>
    </row>
    <row r="6" spans="1:3" ht="12" thickBot="1" x14ac:dyDescent="0.25">
      <c r="A6" s="31" t="s">
        <v>33469</v>
      </c>
      <c r="B6" s="2" t="s">
        <v>33514</v>
      </c>
      <c r="C6" s="6" t="s">
        <v>33524</v>
      </c>
    </row>
    <row r="7" spans="1:3" ht="12" thickBot="1" x14ac:dyDescent="0.25">
      <c r="A7" s="68" t="s">
        <v>33518</v>
      </c>
      <c r="B7" s="69" t="s">
        <v>33519</v>
      </c>
      <c r="C7" s="70" t="s">
        <v>33523</v>
      </c>
    </row>
    <row r="8" spans="1:3" x14ac:dyDescent="0.2">
      <c r="A8" s="48" t="s">
        <v>33520</v>
      </c>
      <c r="B8" s="2" t="s">
        <v>33522</v>
      </c>
      <c r="C8" s="6" t="s">
        <v>33524</v>
      </c>
    </row>
    <row r="9" spans="1:3" x14ac:dyDescent="0.2">
      <c r="A9" t="s">
        <v>33640</v>
      </c>
      <c r="B9" s="2" t="s">
        <v>33641</v>
      </c>
    </row>
    <row r="10" spans="1:3" x14ac:dyDescent="0.2">
      <c r="A10" s="9" t="s">
        <v>33642</v>
      </c>
      <c r="B10" s="2" t="s">
        <v>33643</v>
      </c>
    </row>
    <row r="12" spans="1:3" x14ac:dyDescent="0.2">
      <c r="A12" s="2" t="s">
        <v>34233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
    <pageSetUpPr fitToPage="1"/>
  </sheetPr>
  <dimension ref="A1:T854"/>
  <sheetViews>
    <sheetView tabSelected="1" topLeftCell="E1" zoomScale="110" zoomScaleNormal="110" workbookViewId="0">
      <pane ySplit="1" topLeftCell="A828" activePane="bottomLeft" state="frozen"/>
      <selection pane="bottomLeft" activeCell="A2" sqref="A2:N854"/>
    </sheetView>
  </sheetViews>
  <sheetFormatPr defaultColWidth="9.33203125" defaultRowHeight="11.25" x14ac:dyDescent="0.2"/>
  <cols>
    <col min="1" max="1" width="13" style="2" customWidth="1"/>
    <col min="2" max="2" width="15.33203125" style="3" customWidth="1"/>
    <col min="3" max="3" width="11" style="3" customWidth="1"/>
    <col min="4" max="4" width="69.1640625" style="2" customWidth="1"/>
    <col min="5" max="5" width="49.83203125" style="2" customWidth="1"/>
    <col min="6" max="6" width="16" style="2" customWidth="1"/>
    <col min="7" max="7" width="11" style="2" customWidth="1"/>
    <col min="8" max="8" width="14.5" style="2" customWidth="1"/>
    <col min="9" max="9" width="2" style="2" customWidth="1"/>
    <col min="10" max="10" width="8.6640625" style="2" customWidth="1"/>
    <col min="11" max="11" width="1.83203125" style="2" bestFit="1" customWidth="1"/>
    <col min="12" max="12" width="20.83203125" style="2" customWidth="1"/>
    <col min="13" max="13" width="13.5" style="2" customWidth="1"/>
    <col min="14" max="14" width="16.1640625" style="2" customWidth="1"/>
    <col min="15" max="15" width="10" style="8" bestFit="1" customWidth="1"/>
    <col min="16" max="16" width="12.1640625" style="2" customWidth="1"/>
    <col min="17" max="17" width="22.83203125" style="2" customWidth="1"/>
    <col min="18" max="16384" width="9.33203125" style="2"/>
  </cols>
  <sheetData>
    <row r="1" spans="1:17" x14ac:dyDescent="0.2">
      <c r="B1" s="2" t="s">
        <v>33645</v>
      </c>
      <c r="C1" s="2"/>
      <c r="D1" s="2" t="s">
        <v>33646</v>
      </c>
      <c r="F1" s="103" t="s">
        <v>14881</v>
      </c>
      <c r="J1" s="103" t="s">
        <v>33647</v>
      </c>
      <c r="M1" s="103" t="s">
        <v>33467</v>
      </c>
      <c r="O1" s="8" t="s">
        <v>546</v>
      </c>
      <c r="P1" s="2" t="s">
        <v>12994</v>
      </c>
      <c r="Q1" s="2" t="s">
        <v>33511</v>
      </c>
    </row>
    <row r="2" spans="1:17" ht="15" customHeight="1" x14ac:dyDescent="0.2">
      <c r="A2" s="24" t="s">
        <v>2</v>
      </c>
      <c r="B2" s="24">
        <v>948439</v>
      </c>
      <c r="C2" s="24" t="s">
        <v>4</v>
      </c>
      <c r="D2" s="24" t="s">
        <v>18</v>
      </c>
      <c r="E2" s="24" t="s">
        <v>14554</v>
      </c>
      <c r="F2" s="24" t="str">
        <f>IF($O2&gt;5,Лист1!$A$1,Лист1!$A$2)</f>
        <v xml:space="preserve">available="yes" </v>
      </c>
      <c r="G2" s="24" t="s">
        <v>14552</v>
      </c>
      <c r="H2" s="24" t="s">
        <v>30673</v>
      </c>
      <c r="I2" s="24" t="s">
        <v>30674</v>
      </c>
      <c r="J2" s="110">
        <f>IF(ISERROR(O2), 10, IF(O2&gt;50, "50", O2))</f>
        <v>24</v>
      </c>
      <c r="K2" s="24" t="s">
        <v>30674</v>
      </c>
      <c r="L2" s="24" t="s">
        <v>14553</v>
      </c>
      <c r="M2" s="109">
        <f>IF(ISNA(INDEX(вендер!$A$1:$M$16000,MATCH(D2,вендер!$C$1:$C$16000,0),13)),500000,INDEX(вендер!$A$1:$M$16000,MATCH(D2,вендер!$C$1:$C$16000,0),13))</f>
        <v>105809.68899521533</v>
      </c>
      <c r="N2" s="24" t="s">
        <v>3</v>
      </c>
      <c r="O2" s="22">
        <f>IF(ISNA(INDEX(вендер!$A$1:$H$16000,MATCH(D2,вендер!$C$1:$C$16000,0),8)),Лист1!$A$3,INDEX(вендер!$A$1:$H$16000,MATCH(D2,вендер!$C$1:$C$16000,0),8))</f>
        <v>24</v>
      </c>
      <c r="P2" s="8" t="s">
        <v>12139</v>
      </c>
      <c r="Q2" s="2" t="s">
        <v>27728</v>
      </c>
    </row>
    <row r="3" spans="1:17" x14ac:dyDescent="0.2">
      <c r="A3" s="24" t="s">
        <v>2</v>
      </c>
      <c r="B3" s="24">
        <v>543152</v>
      </c>
      <c r="C3" s="24" t="s">
        <v>4</v>
      </c>
      <c r="D3" s="24" t="s">
        <v>19</v>
      </c>
      <c r="E3" s="24" t="s">
        <v>14554</v>
      </c>
      <c r="F3" s="24" t="str">
        <f>IF($O3&gt;5,Лист1!$A$1,Лист1!$A$2)</f>
        <v xml:space="preserve">available="no" </v>
      </c>
      <c r="G3" s="24" t="s">
        <v>14552</v>
      </c>
      <c r="H3" s="24" t="s">
        <v>30673</v>
      </c>
      <c r="I3" s="24" t="s">
        <v>30674</v>
      </c>
      <c r="J3" s="110">
        <f t="shared" ref="J3:J66" si="0">IF(ISERROR(O3), 10, IF(O3&gt;50, "50", O3))</f>
        <v>2</v>
      </c>
      <c r="K3" s="24" t="s">
        <v>30674</v>
      </c>
      <c r="L3" s="24" t="s">
        <v>14553</v>
      </c>
      <c r="M3" s="110">
        <f>IF(ISNA(INDEX(вендер!$A$1:$M$16000,MATCH(D3,вендер!$C$1:$C$16000,0),13)),500000,INDEX(вендер!$A$1:$M$16000,MATCH(D3,вендер!$C$1:$C$16000,0),13))</f>
        <v>60609.952153110054</v>
      </c>
      <c r="N3" s="24" t="s">
        <v>3</v>
      </c>
      <c r="O3" s="22">
        <f>IF(ISNA(INDEX(вендер!$A$1:$H$16000,MATCH(D3,вендер!$C$1:$C$16000,0),8)),Лист1!$A$3,INDEX(вендер!$A$1:$H$16000,MATCH(D3,вендер!$C$1:$C$16000,0),8))</f>
        <v>2</v>
      </c>
      <c r="P3" s="8" t="s">
        <v>12139</v>
      </c>
      <c r="Q3" s="2" t="s">
        <v>27728</v>
      </c>
    </row>
    <row r="4" spans="1:17" x14ac:dyDescent="0.2">
      <c r="A4" s="24" t="s">
        <v>2</v>
      </c>
      <c r="B4" s="24">
        <v>189909</v>
      </c>
      <c r="C4" s="24" t="s">
        <v>4</v>
      </c>
      <c r="D4" s="24" t="s">
        <v>20</v>
      </c>
      <c r="E4" s="24" t="s">
        <v>14554</v>
      </c>
      <c r="F4" s="24" t="str">
        <f>IF($O4&gt;5,Лист1!$A$1,Лист1!$A$2)</f>
        <v xml:space="preserve">available="no" </v>
      </c>
      <c r="G4" s="24" t="s">
        <v>14552</v>
      </c>
      <c r="H4" s="24" t="s">
        <v>30673</v>
      </c>
      <c r="I4" s="24" t="s">
        <v>30674</v>
      </c>
      <c r="J4" s="110">
        <f t="shared" si="0"/>
        <v>0</v>
      </c>
      <c r="K4" s="24" t="s">
        <v>30674</v>
      </c>
      <c r="L4" s="24" t="s">
        <v>14553</v>
      </c>
      <c r="M4" s="110">
        <f>IF(ISNA(INDEX(вендер!$A$1:$M$16000,MATCH(D4,вендер!$C$1:$C$16000,0),13)),500000,INDEX(вендер!$A$1:$M$16000,MATCH(D4,вендер!$C$1:$C$16000,0),13))</f>
        <v>33017.224880382775</v>
      </c>
      <c r="N4" s="24" t="s">
        <v>3</v>
      </c>
      <c r="O4" s="22">
        <f>IF(ISNA(INDEX(вендер!$A$1:$H$16000,MATCH(D4,вендер!$C$1:$C$16000,0),8)),Лист1!$A$3,INDEX(вендер!$A$1:$H$16000,MATCH(D4,вендер!$C$1:$C$16000,0),8))</f>
        <v>0</v>
      </c>
      <c r="P4" s="8" t="s">
        <v>12139</v>
      </c>
      <c r="Q4" s="2" t="s">
        <v>27728</v>
      </c>
    </row>
    <row r="5" spans="1:17" x14ac:dyDescent="0.2">
      <c r="A5" s="24" t="s">
        <v>2</v>
      </c>
      <c r="B5" s="24">
        <v>173571</v>
      </c>
      <c r="C5" s="24" t="s">
        <v>4</v>
      </c>
      <c r="D5" s="24" t="s">
        <v>21</v>
      </c>
      <c r="E5" s="24" t="s">
        <v>14554</v>
      </c>
      <c r="F5" s="24" t="str">
        <f>IF($O5&gt;5,Лист1!$A$1,Лист1!$A$2)</f>
        <v xml:space="preserve">available="yes" </v>
      </c>
      <c r="G5" s="24" t="s">
        <v>14552</v>
      </c>
      <c r="H5" s="24" t="s">
        <v>30673</v>
      </c>
      <c r="I5" s="24" t="s">
        <v>30674</v>
      </c>
      <c r="J5" s="110" t="str">
        <f t="shared" si="0"/>
        <v>50</v>
      </c>
      <c r="K5" s="24" t="s">
        <v>30674</v>
      </c>
      <c r="L5" s="24" t="s">
        <v>14553</v>
      </c>
      <c r="M5" s="110">
        <f>IF(ISNA(INDEX(вендер!$A$1:$M$16000,MATCH(D5,вендер!$C$1:$C$16000,0),13)),500000,INDEX(вендер!$A$1:$M$16000,MATCH(D5,вендер!$C$1:$C$16000,0),13))</f>
        <v>104473.46889952153</v>
      </c>
      <c r="N5" s="24" t="s">
        <v>3</v>
      </c>
      <c r="O5" s="22" t="str">
        <f>IF(ISNA(INDEX(вендер!$A$1:$H$16000,MATCH(D5,вендер!$C$1:$C$16000,0),8)),Лист1!$A$3,INDEX(вендер!$A$1:$H$16000,MATCH(D5,вендер!$C$1:$C$16000,0),8))</f>
        <v>&gt;50</v>
      </c>
      <c r="P5" s="8" t="s">
        <v>12139</v>
      </c>
      <c r="Q5" s="2" t="s">
        <v>27728</v>
      </c>
    </row>
    <row r="6" spans="1:17" x14ac:dyDescent="0.2">
      <c r="A6" s="24" t="s">
        <v>2</v>
      </c>
      <c r="B6" s="24">
        <v>550375</v>
      </c>
      <c r="C6" s="24" t="s">
        <v>4</v>
      </c>
      <c r="D6" s="24" t="s">
        <v>22</v>
      </c>
      <c r="E6" s="24" t="s">
        <v>14554</v>
      </c>
      <c r="F6" s="24" t="str">
        <f>IF($O6&gt;5,Лист1!$A$1,Лист1!$A$2)</f>
        <v xml:space="preserve">available="yes" </v>
      </c>
      <c r="G6" s="24" t="s">
        <v>14552</v>
      </c>
      <c r="H6" s="24" t="s">
        <v>30673</v>
      </c>
      <c r="I6" s="24" t="s">
        <v>30674</v>
      </c>
      <c r="J6" s="110">
        <f t="shared" si="0"/>
        <v>36</v>
      </c>
      <c r="K6" s="24" t="s">
        <v>30674</v>
      </c>
      <c r="L6" s="24" t="s">
        <v>14553</v>
      </c>
      <c r="M6" s="110">
        <f>IF(ISNA(INDEX(вендер!$A$1:$M$16000,MATCH(D6,вендер!$C$1:$C$16000,0),13)),500000,INDEX(вендер!$A$1:$M$16000,MATCH(D6,вендер!$C$1:$C$16000,0),13))</f>
        <v>86732.715311004795</v>
      </c>
      <c r="N6" s="24" t="s">
        <v>3</v>
      </c>
      <c r="O6" s="22">
        <f>IF(ISNA(INDEX(вендер!$A$1:$H$16000,MATCH(D6,вендер!$C$1:$C$16000,0),8)),Лист1!$A$3,INDEX(вендер!$A$1:$H$16000,MATCH(D6,вендер!$C$1:$C$16000,0),8))</f>
        <v>36</v>
      </c>
      <c r="P6" s="8" t="s">
        <v>12139</v>
      </c>
      <c r="Q6" s="2" t="s">
        <v>27728</v>
      </c>
    </row>
    <row r="7" spans="1:17" x14ac:dyDescent="0.2">
      <c r="A7" s="24" t="s">
        <v>2</v>
      </c>
      <c r="B7" s="24">
        <v>494021</v>
      </c>
      <c r="C7" s="24" t="s">
        <v>4</v>
      </c>
      <c r="D7" s="24" t="s">
        <v>23</v>
      </c>
      <c r="E7" s="24" t="s">
        <v>14554</v>
      </c>
      <c r="F7" s="24" t="str">
        <f>IF($O7&gt;5,Лист1!$A$1,Лист1!$A$2)</f>
        <v xml:space="preserve">available="yes" </v>
      </c>
      <c r="G7" s="24" t="s">
        <v>14552</v>
      </c>
      <c r="H7" s="24" t="s">
        <v>30673</v>
      </c>
      <c r="I7" s="24" t="s">
        <v>30674</v>
      </c>
      <c r="J7" s="110" t="str">
        <f t="shared" si="0"/>
        <v>50</v>
      </c>
      <c r="K7" s="24" t="s">
        <v>30674</v>
      </c>
      <c r="L7" s="24" t="s">
        <v>14553</v>
      </c>
      <c r="M7" s="110">
        <f>IF(ISNA(INDEX(вендер!$A$1:$M$16000,MATCH(D7,вендер!$C$1:$C$16000,0),13)),500000,INDEX(вендер!$A$1:$M$16000,MATCH(D7,вендер!$C$1:$C$16000,0),13))</f>
        <v>50320.956937799041</v>
      </c>
      <c r="N7" s="24" t="s">
        <v>3</v>
      </c>
      <c r="O7" s="22" t="str">
        <f>IF(ISNA(INDEX(вендер!$A$1:$H$16000,MATCH(D7,вендер!$C$1:$C$16000,0),8)),Лист1!$A$3,INDEX(вендер!$A$1:$H$16000,MATCH(D7,вендер!$C$1:$C$16000,0),8))</f>
        <v>&gt;50</v>
      </c>
      <c r="P7" s="8" t="s">
        <v>12139</v>
      </c>
      <c r="Q7" s="2" t="s">
        <v>27728</v>
      </c>
    </row>
    <row r="8" spans="1:17" x14ac:dyDescent="0.2">
      <c r="A8" s="24" t="s">
        <v>2</v>
      </c>
      <c r="B8" s="24">
        <v>478264</v>
      </c>
      <c r="C8" s="24" t="s">
        <v>4</v>
      </c>
      <c r="D8" s="24" t="s">
        <v>24</v>
      </c>
      <c r="E8" s="24" t="s">
        <v>14554</v>
      </c>
      <c r="F8" s="24" t="str">
        <f>IF($O8&gt;5,Лист1!$A$1,Лист1!$A$2)</f>
        <v xml:space="preserve">available="yes" </v>
      </c>
      <c r="G8" s="24" t="s">
        <v>14552</v>
      </c>
      <c r="H8" s="24" t="s">
        <v>30673</v>
      </c>
      <c r="I8" s="24" t="s">
        <v>30674</v>
      </c>
      <c r="J8" s="110" t="str">
        <f t="shared" si="0"/>
        <v>50</v>
      </c>
      <c r="K8" s="24" t="s">
        <v>30674</v>
      </c>
      <c r="L8" s="24" t="s">
        <v>14553</v>
      </c>
      <c r="M8" s="110">
        <f>IF(ISNA(INDEX(вендер!$A$1:$M$16000,MATCH(D8,вендер!$C$1:$C$16000,0),13)),500000,INDEX(вендер!$A$1:$M$16000,MATCH(D8,вендер!$C$1:$C$16000,0),13))</f>
        <v>36138.755980861242</v>
      </c>
      <c r="N8" s="24" t="s">
        <v>3</v>
      </c>
      <c r="O8" s="22" t="str">
        <f>IF(ISNA(INDEX(вендер!$A$1:$H$16000,MATCH(D8,вендер!$C$1:$C$16000,0),8)),Лист1!$A$3,INDEX(вендер!$A$1:$H$16000,MATCH(D8,вендер!$C$1:$C$16000,0),8))</f>
        <v>&gt;50</v>
      </c>
      <c r="P8" s="8" t="s">
        <v>12139</v>
      </c>
      <c r="Q8" s="2" t="s">
        <v>27728</v>
      </c>
    </row>
    <row r="9" spans="1:17" x14ac:dyDescent="0.2">
      <c r="A9" s="24" t="s">
        <v>2</v>
      </c>
      <c r="B9" s="24">
        <v>10000014749</v>
      </c>
      <c r="C9" s="24" t="s">
        <v>4</v>
      </c>
      <c r="D9" s="24" t="s">
        <v>25</v>
      </c>
      <c r="E9" s="24" t="s">
        <v>14554</v>
      </c>
      <c r="F9" s="24" t="str">
        <f>IF($O9&gt;5,Лист1!$A$1,Лист1!$A$2)</f>
        <v xml:space="preserve">available="yes" </v>
      </c>
      <c r="G9" s="24" t="s">
        <v>14552</v>
      </c>
      <c r="H9" s="24" t="s">
        <v>30673</v>
      </c>
      <c r="I9" s="24" t="s">
        <v>30674</v>
      </c>
      <c r="J9" s="110">
        <f t="shared" si="0"/>
        <v>32</v>
      </c>
      <c r="K9" s="24" t="s">
        <v>30674</v>
      </c>
      <c r="L9" s="24" t="s">
        <v>14553</v>
      </c>
      <c r="M9" s="110">
        <f>IF(ISNA(INDEX(вендер!$A$1:$M$16000,MATCH(D9,вендер!$C$1:$C$16000,0),13)),500000,INDEX(вендер!$A$1:$M$16000,MATCH(D9,вендер!$C$1:$C$16000,0),13))</f>
        <v>126729.72488038278</v>
      </c>
      <c r="N9" s="24" t="s">
        <v>3</v>
      </c>
      <c r="O9" s="22">
        <f>IF(ISNA(INDEX(вендер!$A$1:$H$16000,MATCH(D9,вендер!$C$1:$C$16000,0),8)),Лист1!$A$3,INDEX(вендер!$A$1:$H$16000,MATCH(D9,вендер!$C$1:$C$16000,0),8))</f>
        <v>32</v>
      </c>
      <c r="P9" s="8" t="s">
        <v>12139</v>
      </c>
      <c r="Q9" s="8" t="s">
        <v>27729</v>
      </c>
    </row>
    <row r="10" spans="1:17" x14ac:dyDescent="0.2">
      <c r="A10" s="24" t="s">
        <v>2</v>
      </c>
      <c r="B10" s="24">
        <v>10000017047</v>
      </c>
      <c r="C10" s="24" t="s">
        <v>4</v>
      </c>
      <c r="D10" s="24" t="s">
        <v>26</v>
      </c>
      <c r="E10" s="24" t="s">
        <v>14554</v>
      </c>
      <c r="F10" s="24" t="str">
        <f>IF($O10&gt;5,Лист1!$A$1,Лист1!$A$2)</f>
        <v xml:space="preserve">available="no" </v>
      </c>
      <c r="G10" s="24" t="s">
        <v>14552</v>
      </c>
      <c r="H10" s="24" t="s">
        <v>30673</v>
      </c>
      <c r="I10" s="24" t="s">
        <v>30674</v>
      </c>
      <c r="J10" s="110">
        <f t="shared" si="0"/>
        <v>0</v>
      </c>
      <c r="K10" s="24" t="s">
        <v>30674</v>
      </c>
      <c r="L10" s="24" t="s">
        <v>14553</v>
      </c>
      <c r="M10" s="110">
        <f>IF(ISNA(INDEX(вендер!$A$1:$M$16000,MATCH(D10,вендер!$C$1:$C$16000,0),13)),500000,INDEX(вендер!$A$1:$M$16000,MATCH(D10,вендер!$C$1:$C$16000,0),13))</f>
        <v>493019.13875598088</v>
      </c>
      <c r="N10" s="24" t="s">
        <v>3</v>
      </c>
      <c r="O10" s="22">
        <f>IF(ISNA(INDEX(вендер!$A$1:$H$16000,MATCH(D10,вендер!$C$1:$C$16000,0),8)),Лист1!$A$3,INDEX(вендер!$A$1:$H$16000,MATCH(D10,вендер!$C$1:$C$16000,0),8))</f>
        <v>0</v>
      </c>
      <c r="P10" s="8" t="s">
        <v>12139</v>
      </c>
      <c r="Q10" s="8" t="s">
        <v>27730</v>
      </c>
    </row>
    <row r="11" spans="1:17" x14ac:dyDescent="0.2">
      <c r="A11" s="24" t="s">
        <v>2</v>
      </c>
      <c r="B11" s="24">
        <v>10000018991</v>
      </c>
      <c r="C11" s="24" t="s">
        <v>4</v>
      </c>
      <c r="D11" s="24" t="s">
        <v>27</v>
      </c>
      <c r="E11" s="24" t="s">
        <v>14554</v>
      </c>
      <c r="F11" s="24" t="str">
        <f>IF($O11&gt;5,Лист1!$A$1,Лист1!$A$2)</f>
        <v xml:space="preserve">available="yes" </v>
      </c>
      <c r="G11" s="24" t="s">
        <v>14552</v>
      </c>
      <c r="H11" s="24" t="s">
        <v>30673</v>
      </c>
      <c r="I11" s="24" t="s">
        <v>30674</v>
      </c>
      <c r="J11" s="110" t="str">
        <f t="shared" si="0"/>
        <v>50</v>
      </c>
      <c r="K11" s="24" t="s">
        <v>30674</v>
      </c>
      <c r="L11" s="24" t="s">
        <v>14553</v>
      </c>
      <c r="M11" s="110">
        <f>IF(ISNA(INDEX(вендер!$A$1:$M$16000,MATCH(D11,вендер!$C$1:$C$16000,0),13)),500000,INDEX(вендер!$A$1:$M$16000,MATCH(D11,вендер!$C$1:$C$16000,0),13))</f>
        <v>71994.617224880392</v>
      </c>
      <c r="N11" s="24" t="s">
        <v>3</v>
      </c>
      <c r="O11" s="22" t="str">
        <f>IF(ISNA(INDEX(вендер!$A$1:$H$16000,MATCH(D11,вендер!$C$1:$C$16000,0),8)),Лист1!$A$3,INDEX(вендер!$A$1:$H$16000,MATCH(D11,вендер!$C$1:$C$16000,0),8))</f>
        <v>&gt;50</v>
      </c>
      <c r="P11" s="8" t="s">
        <v>12139</v>
      </c>
      <c r="Q11" s="8" t="s">
        <v>27731</v>
      </c>
    </row>
    <row r="12" spans="1:17" x14ac:dyDescent="0.2">
      <c r="A12" s="24" t="s">
        <v>2</v>
      </c>
      <c r="B12" s="24">
        <v>10000015208</v>
      </c>
      <c r="C12" s="24" t="s">
        <v>4</v>
      </c>
      <c r="D12" s="24" t="s">
        <v>28</v>
      </c>
      <c r="E12" s="24" t="s">
        <v>14554</v>
      </c>
      <c r="F12" s="24" t="str">
        <f>IF($O12&gt;5,Лист1!$A$1,Лист1!$A$2)</f>
        <v xml:space="preserve">available="no" </v>
      </c>
      <c r="G12" s="24" t="s">
        <v>14552</v>
      </c>
      <c r="H12" s="24" t="s">
        <v>30673</v>
      </c>
      <c r="I12" s="24" t="s">
        <v>30674</v>
      </c>
      <c r="J12" s="110">
        <f t="shared" si="0"/>
        <v>0</v>
      </c>
      <c r="K12" s="24" t="s">
        <v>30674</v>
      </c>
      <c r="L12" s="24" t="s">
        <v>14553</v>
      </c>
      <c r="M12" s="110">
        <f>IF(ISNA(INDEX(вендер!$A$1:$M$16000,MATCH(D12,вендер!$C$1:$C$16000,0),13)),500000,INDEX(вендер!$A$1:$M$16000,MATCH(D12,вендер!$C$1:$C$16000,0),13))</f>
        <v>59215.311004784686</v>
      </c>
      <c r="N12" s="24" t="s">
        <v>3</v>
      </c>
      <c r="O12" s="22">
        <f>IF(ISNA(INDEX(вендер!$A$1:$H$16000,MATCH(D12,вендер!$C$1:$C$16000,0),8)),Лист1!$A$3,INDEX(вендер!$A$1:$H$16000,MATCH(D12,вендер!$C$1:$C$16000,0),8))</f>
        <v>0</v>
      </c>
      <c r="P12" s="8" t="s">
        <v>12139</v>
      </c>
      <c r="Q12" s="8" t="s">
        <v>27731</v>
      </c>
    </row>
    <row r="13" spans="1:17" x14ac:dyDescent="0.2">
      <c r="A13" s="24" t="s">
        <v>2</v>
      </c>
      <c r="B13" s="24">
        <v>10000009159</v>
      </c>
      <c r="C13" s="24" t="s">
        <v>4</v>
      </c>
      <c r="D13" s="24" t="s">
        <v>2516</v>
      </c>
      <c r="E13" s="24" t="s">
        <v>14554</v>
      </c>
      <c r="F13" s="24" t="str">
        <f>IF($O13&gt;5,Лист1!$A$1,Лист1!$A$2)</f>
        <v xml:space="preserve">available="yes" </v>
      </c>
      <c r="G13" s="24" t="s">
        <v>14552</v>
      </c>
      <c r="H13" s="24" t="s">
        <v>30673</v>
      </c>
      <c r="I13" s="24" t="s">
        <v>30674</v>
      </c>
      <c r="J13" s="110" t="str">
        <f t="shared" si="0"/>
        <v>50</v>
      </c>
      <c r="K13" s="24" t="s">
        <v>30674</v>
      </c>
      <c r="L13" s="24" t="s">
        <v>14553</v>
      </c>
      <c r="M13" s="110">
        <f>IF(ISNA(INDEX(вендер!$A$1:$M$16000,MATCH(D13,вендер!$C$1:$C$16000,0),13)),500000,INDEX(вендер!$A$1:$M$16000,MATCH(D13,вендер!$C$1:$C$16000,0),13))</f>
        <v>20899.521531100476</v>
      </c>
      <c r="N13" s="24" t="s">
        <v>3</v>
      </c>
      <c r="O13" s="22" t="str">
        <f>IF(ISNA(INDEX(вендер!$A$1:$H$16000,MATCH(D13,вендер!$C$1:$C$16000,0),8)),Лист1!$A$3,INDEX(вендер!$A$1:$H$16000,MATCH(D13,вендер!$C$1:$C$16000,0),8))</f>
        <v>&gt;50</v>
      </c>
      <c r="P13" s="8" t="s">
        <v>12139</v>
      </c>
      <c r="Q13" s="8" t="s">
        <v>27731</v>
      </c>
    </row>
    <row r="14" spans="1:17" x14ac:dyDescent="0.2">
      <c r="A14" s="24" t="s">
        <v>2</v>
      </c>
      <c r="B14" s="24">
        <v>10000017051</v>
      </c>
      <c r="C14" s="24" t="s">
        <v>4</v>
      </c>
      <c r="D14" s="24" t="s">
        <v>29</v>
      </c>
      <c r="E14" s="24" t="s">
        <v>14554</v>
      </c>
      <c r="F14" s="24" t="str">
        <f>IF($O14&gt;5,Лист1!$A$1,Лист1!$A$2)</f>
        <v xml:space="preserve">available="no" </v>
      </c>
      <c r="G14" s="24" t="s">
        <v>14552</v>
      </c>
      <c r="H14" s="24" t="s">
        <v>30673</v>
      </c>
      <c r="I14" s="24" t="s">
        <v>30674</v>
      </c>
      <c r="J14" s="110">
        <f t="shared" si="0"/>
        <v>0</v>
      </c>
      <c r="K14" s="24" t="s">
        <v>30674</v>
      </c>
      <c r="L14" s="24" t="s">
        <v>14553</v>
      </c>
      <c r="M14" s="110">
        <f>IF(ISNA(INDEX(вендер!$A$1:$M$16000,MATCH(D14,вендер!$C$1:$C$16000,0),13)),500000,INDEX(вендер!$A$1:$M$16000,MATCH(D14,вендер!$C$1:$C$16000,0),13))</f>
        <v>438239.23444976081</v>
      </c>
      <c r="N14" s="24" t="s">
        <v>3</v>
      </c>
      <c r="O14" s="22">
        <f>IF(ISNA(INDEX(вендер!$A$1:$H$16000,MATCH(D14,вендер!$C$1:$C$16000,0),8)),Лист1!$A$3,INDEX(вендер!$A$1:$H$16000,MATCH(D14,вендер!$C$1:$C$16000,0),8))</f>
        <v>0</v>
      </c>
      <c r="P14" s="8" t="s">
        <v>12139</v>
      </c>
      <c r="Q14" s="8" t="s">
        <v>27730</v>
      </c>
    </row>
    <row r="15" spans="1:17" x14ac:dyDescent="0.2">
      <c r="A15" s="24" t="s">
        <v>2</v>
      </c>
      <c r="B15" s="24">
        <v>10000016079</v>
      </c>
      <c r="C15" s="24" t="s">
        <v>4</v>
      </c>
      <c r="D15" s="24" t="s">
        <v>30</v>
      </c>
      <c r="E15" s="24" t="s">
        <v>14554</v>
      </c>
      <c r="F15" s="24" t="str">
        <f>IF($O15&gt;5,Лист1!$A$1,Лист1!$A$2)</f>
        <v xml:space="preserve">available="no" </v>
      </c>
      <c r="G15" s="24" t="s">
        <v>14552</v>
      </c>
      <c r="H15" s="24" t="s">
        <v>30673</v>
      </c>
      <c r="I15" s="24" t="s">
        <v>30674</v>
      </c>
      <c r="J15" s="110">
        <f t="shared" si="0"/>
        <v>0</v>
      </c>
      <c r="K15" s="24" t="s">
        <v>30674</v>
      </c>
      <c r="L15" s="24" t="s">
        <v>14553</v>
      </c>
      <c r="M15" s="110">
        <f>IF(ISNA(INDEX(вендер!$A$1:$M$16000,MATCH(D15,вендер!$C$1:$C$16000,0),13)),500000,INDEX(вендер!$A$1:$M$16000,MATCH(D15,вендер!$C$1:$C$16000,0),13))</f>
        <v>568386.3038277512</v>
      </c>
      <c r="N15" s="24" t="s">
        <v>3</v>
      </c>
      <c r="O15" s="22">
        <f>IF(ISNA(INDEX(вендер!$A$1:$H$16000,MATCH(D15,вендер!$C$1:$C$16000,0),8)),Лист1!$A$3,INDEX(вендер!$A$1:$H$16000,MATCH(D15,вендер!$C$1:$C$16000,0),8))</f>
        <v>0</v>
      </c>
      <c r="P15" s="8" t="s">
        <v>12139</v>
      </c>
      <c r="Q15" s="8" t="s">
        <v>27730</v>
      </c>
    </row>
    <row r="16" spans="1:17" x14ac:dyDescent="0.2">
      <c r="A16" s="24" t="s">
        <v>2</v>
      </c>
      <c r="B16" s="24" t="s">
        <v>31</v>
      </c>
      <c r="C16" s="24" t="s">
        <v>4</v>
      </c>
      <c r="D16" s="24" t="s">
        <v>32</v>
      </c>
      <c r="E16" s="24" t="s">
        <v>14554</v>
      </c>
      <c r="F16" s="24" t="str">
        <f>IF($O16&gt;5,Лист1!$A$1,Лист1!$A$2)</f>
        <v xml:space="preserve">available="no" </v>
      </c>
      <c r="G16" s="24" t="s">
        <v>14552</v>
      </c>
      <c r="H16" s="24" t="s">
        <v>30673</v>
      </c>
      <c r="I16" s="24" t="s">
        <v>30674</v>
      </c>
      <c r="J16" s="110">
        <f t="shared" si="0"/>
        <v>0</v>
      </c>
      <c r="K16" s="24" t="s">
        <v>30674</v>
      </c>
      <c r="L16" s="24" t="s">
        <v>14553</v>
      </c>
      <c r="M16" s="110">
        <f>IF(ISNA(INDEX(вендер!$A$1:$M$16000,MATCH(D16,вендер!$C$1:$C$16000,0),13)),500000,INDEX(вендер!$A$1:$M$16000,MATCH(D16,вендер!$C$1:$C$16000,0),13))</f>
        <v>37475.789473684206</v>
      </c>
      <c r="N16" s="24" t="s">
        <v>3</v>
      </c>
      <c r="O16" s="22">
        <f>IF(ISNA(INDEX(вендер!$A$1:$H$16000,MATCH(D16,вендер!$C$1:$C$16000,0),8)),Лист1!$A$3,INDEX(вендер!$A$1:$H$16000,MATCH(D16,вендер!$C$1:$C$16000,0),8))</f>
        <v>0</v>
      </c>
      <c r="P16" s="8" t="s">
        <v>12139</v>
      </c>
      <c r="Q16" s="8" t="s">
        <v>27731</v>
      </c>
    </row>
    <row r="17" spans="1:17" x14ac:dyDescent="0.2">
      <c r="A17" s="24" t="s">
        <v>2</v>
      </c>
      <c r="B17" s="24">
        <v>10000009199</v>
      </c>
      <c r="C17" s="24" t="s">
        <v>4</v>
      </c>
      <c r="D17" s="24" t="s">
        <v>33</v>
      </c>
      <c r="E17" s="24" t="s">
        <v>14554</v>
      </c>
      <c r="F17" s="24" t="str">
        <f>IF($O17&gt;5,Лист1!$A$1,Лист1!$A$2)</f>
        <v xml:space="preserve">available="yes" </v>
      </c>
      <c r="G17" s="24" t="s">
        <v>14552</v>
      </c>
      <c r="H17" s="24" t="s">
        <v>30673</v>
      </c>
      <c r="I17" s="24" t="s">
        <v>30674</v>
      </c>
      <c r="J17" s="110">
        <f t="shared" si="0"/>
        <v>10</v>
      </c>
      <c r="K17" s="24" t="s">
        <v>30674</v>
      </c>
      <c r="L17" s="24" t="s">
        <v>14553</v>
      </c>
      <c r="M17" s="110">
        <f>IF(ISNA(INDEX(вендер!$A$1:$M$16000,MATCH(D17,вендер!$C$1:$C$16000,0),13)),500000,INDEX(вендер!$A$1:$M$16000,MATCH(D17,вендер!$C$1:$C$16000,0),13))</f>
        <v>303533.14593301434</v>
      </c>
      <c r="N17" s="24" t="s">
        <v>3</v>
      </c>
      <c r="O17" s="22">
        <f>IF(ISNA(INDEX(вендер!$A$1:$H$16000,MATCH(D17,вендер!$C$1:$C$16000,0),8)),Лист1!$A$3,INDEX(вендер!$A$1:$H$16000,MATCH(D17,вендер!$C$1:$C$16000,0),8))</f>
        <v>10</v>
      </c>
      <c r="P17" s="8" t="s">
        <v>12139</v>
      </c>
      <c r="Q17" s="8" t="s">
        <v>27729</v>
      </c>
    </row>
    <row r="18" spans="1:17" x14ac:dyDescent="0.2">
      <c r="A18" s="24" t="s">
        <v>2</v>
      </c>
      <c r="B18" s="24" t="s">
        <v>34</v>
      </c>
      <c r="C18" s="24" t="s">
        <v>4</v>
      </c>
      <c r="D18" s="24" t="s">
        <v>35</v>
      </c>
      <c r="E18" s="24" t="s">
        <v>14554</v>
      </c>
      <c r="F18" s="24" t="str">
        <f>IF($O18&gt;5,Лист1!$A$1,Лист1!$A$2)</f>
        <v xml:space="preserve">available="no" </v>
      </c>
      <c r="G18" s="24" t="s">
        <v>14552</v>
      </c>
      <c r="H18" s="24" t="s">
        <v>30673</v>
      </c>
      <c r="I18" s="24" t="s">
        <v>30674</v>
      </c>
      <c r="J18" s="110">
        <f t="shared" si="0"/>
        <v>0</v>
      </c>
      <c r="K18" s="24" t="s">
        <v>30674</v>
      </c>
      <c r="L18" s="24" t="s">
        <v>14553</v>
      </c>
      <c r="M18" s="110">
        <f>IF(ISNA(INDEX(вендер!$A$1:$M$16000,MATCH(D18,вендер!$C$1:$C$16000,0),13)),500000,INDEX(вендер!$A$1:$M$16000,MATCH(D18,вендер!$C$1:$C$16000,0),13))</f>
        <v>500000</v>
      </c>
      <c r="N18" s="24" t="s">
        <v>3</v>
      </c>
      <c r="O18" s="22">
        <f>IF(ISNA(INDEX(вендер!$A$1:$H$16000,MATCH(D18,вендер!$C$1:$C$16000,0),8)),Лист1!$A$3,INDEX(вендер!$A$1:$H$16000,MATCH(D18,вендер!$C$1:$C$16000,0),8))</f>
        <v>0</v>
      </c>
      <c r="P18" s="8" t="s">
        <v>12139</v>
      </c>
      <c r="Q18" s="8" t="s">
        <v>27731</v>
      </c>
    </row>
    <row r="19" spans="1:17" x14ac:dyDescent="0.2">
      <c r="A19" s="24" t="s">
        <v>2</v>
      </c>
      <c r="B19" s="24" t="s">
        <v>36</v>
      </c>
      <c r="C19" s="24" t="s">
        <v>4</v>
      </c>
      <c r="D19" s="24" t="s">
        <v>37</v>
      </c>
      <c r="E19" s="24" t="s">
        <v>14554</v>
      </c>
      <c r="F19" s="24" t="str">
        <f>IF($O19&gt;5,Лист1!$A$1,Лист1!$A$2)</f>
        <v xml:space="preserve">available="yes" </v>
      </c>
      <c r="G19" s="24" t="s">
        <v>14552</v>
      </c>
      <c r="H19" s="24" t="s">
        <v>30673</v>
      </c>
      <c r="I19" s="24" t="s">
        <v>30674</v>
      </c>
      <c r="J19" s="110" t="str">
        <f t="shared" si="0"/>
        <v>50</v>
      </c>
      <c r="K19" s="24" t="s">
        <v>30674</v>
      </c>
      <c r="L19" s="24" t="s">
        <v>14553</v>
      </c>
      <c r="M19" s="110">
        <f>IF(ISNA(INDEX(вендер!$A$1:$M$16000,MATCH(D19,вендер!$C$1:$C$16000,0),13)),500000,INDEX(вендер!$A$1:$M$16000,MATCH(D19,вендер!$C$1:$C$16000,0),13))</f>
        <v>59489.95215311004</v>
      </c>
      <c r="N19" s="24" t="s">
        <v>3</v>
      </c>
      <c r="O19" s="22" t="str">
        <f>IF(ISNA(INDEX(вендер!$A$1:$H$16000,MATCH(D19,вендер!$C$1:$C$16000,0),8)),Лист1!$A$3,INDEX(вендер!$A$1:$H$16000,MATCH(D19,вендер!$C$1:$C$16000,0),8))</f>
        <v>&gt;50</v>
      </c>
      <c r="P19" s="8" t="s">
        <v>12139</v>
      </c>
      <c r="Q19" s="8" t="s">
        <v>27731</v>
      </c>
    </row>
    <row r="20" spans="1:17" x14ac:dyDescent="0.2">
      <c r="A20" s="24" t="s">
        <v>2</v>
      </c>
      <c r="B20" s="24">
        <v>10000011790</v>
      </c>
      <c r="C20" s="24" t="s">
        <v>4</v>
      </c>
      <c r="D20" s="24" t="s">
        <v>38</v>
      </c>
      <c r="E20" s="24" t="s">
        <v>14554</v>
      </c>
      <c r="F20" s="24" t="str">
        <f>IF($O20&gt;5,Лист1!$A$1,Лист1!$A$2)</f>
        <v xml:space="preserve">available="yes" </v>
      </c>
      <c r="G20" s="24" t="s">
        <v>14552</v>
      </c>
      <c r="H20" s="24" t="s">
        <v>30673</v>
      </c>
      <c r="I20" s="24" t="s">
        <v>30674</v>
      </c>
      <c r="J20" s="110" t="str">
        <f t="shared" si="0"/>
        <v>50</v>
      </c>
      <c r="K20" s="24" t="s">
        <v>30674</v>
      </c>
      <c r="L20" s="24" t="s">
        <v>14553</v>
      </c>
      <c r="M20" s="110">
        <f>IF(ISNA(INDEX(вендер!$A$1:$M$16000,MATCH(D20,вендер!$C$1:$C$16000,0),13)),500000,INDEX(вендер!$A$1:$M$16000,MATCH(D20,вендер!$C$1:$C$16000,0),13))</f>
        <v>18072.727272727272</v>
      </c>
      <c r="N20" s="24" t="s">
        <v>3</v>
      </c>
      <c r="O20" s="22" t="str">
        <f>IF(ISNA(INDEX(вендер!$A$1:$H$16000,MATCH(D20,вендер!$C$1:$C$16000,0),8)),Лист1!$A$3,INDEX(вендер!$A$1:$H$16000,MATCH(D20,вендер!$C$1:$C$16000,0),8))</f>
        <v>&gt;50</v>
      </c>
      <c r="P20" s="8" t="s">
        <v>12139</v>
      </c>
      <c r="Q20" s="8" t="s">
        <v>27731</v>
      </c>
    </row>
    <row r="21" spans="1:17" x14ac:dyDescent="0.2">
      <c r="A21" s="24" t="s">
        <v>2</v>
      </c>
      <c r="B21" s="24">
        <v>10000000567</v>
      </c>
      <c r="C21" s="24" t="s">
        <v>4</v>
      </c>
      <c r="D21" s="24" t="s">
        <v>39</v>
      </c>
      <c r="E21" s="24" t="s">
        <v>14554</v>
      </c>
      <c r="F21" s="24" t="str">
        <f>IF($O21&gt;5,Лист1!$A$1,Лист1!$A$2)</f>
        <v xml:space="preserve">available="yes" </v>
      </c>
      <c r="G21" s="24" t="s">
        <v>14552</v>
      </c>
      <c r="H21" s="24" t="s">
        <v>30673</v>
      </c>
      <c r="I21" s="24" t="s">
        <v>30674</v>
      </c>
      <c r="J21" s="110" t="str">
        <f t="shared" si="0"/>
        <v>50</v>
      </c>
      <c r="K21" s="24" t="s">
        <v>30674</v>
      </c>
      <c r="L21" s="24" t="s">
        <v>14553</v>
      </c>
      <c r="M21" s="110">
        <f>IF(ISNA(INDEX(вендер!$A$1:$M$16000,MATCH(D21,вендер!$C$1:$C$16000,0),13)),500000,INDEX(вендер!$A$1:$M$16000,MATCH(D21,вендер!$C$1:$C$16000,0),13))</f>
        <v>69570.478468899513</v>
      </c>
      <c r="N21" s="24" t="s">
        <v>3</v>
      </c>
      <c r="O21" s="22" t="str">
        <f>IF(ISNA(INDEX(вендер!$A$1:$H$16000,MATCH(D21,вендер!$C$1:$C$16000,0),8)),Лист1!$A$3,INDEX(вендер!$A$1:$H$16000,MATCH(D21,вендер!$C$1:$C$16000,0),8))</f>
        <v>&gt;50</v>
      </c>
      <c r="P21" s="8" t="s">
        <v>12139</v>
      </c>
      <c r="Q21" s="8" t="s">
        <v>27731</v>
      </c>
    </row>
    <row r="22" spans="1:17" x14ac:dyDescent="0.2">
      <c r="A22" s="24" t="s">
        <v>2</v>
      </c>
      <c r="B22" s="24" t="s">
        <v>40</v>
      </c>
      <c r="C22" s="24" t="s">
        <v>4</v>
      </c>
      <c r="D22" s="24" t="s">
        <v>2569</v>
      </c>
      <c r="E22" s="24" t="s">
        <v>14554</v>
      </c>
      <c r="F22" s="24" t="str">
        <f>IF($O22&gt;5,Лист1!$A$1,Лист1!$A$2)</f>
        <v xml:space="preserve">available="no" </v>
      </c>
      <c r="G22" s="24" t="s">
        <v>14552</v>
      </c>
      <c r="H22" s="24" t="s">
        <v>30673</v>
      </c>
      <c r="I22" s="24" t="s">
        <v>30674</v>
      </c>
      <c r="J22" s="110">
        <f t="shared" si="0"/>
        <v>0</v>
      </c>
      <c r="K22" s="24" t="s">
        <v>30674</v>
      </c>
      <c r="L22" s="24" t="s">
        <v>14553</v>
      </c>
      <c r="M22" s="110">
        <f>IF(ISNA(INDEX(вендер!$A$1:$M$16000,MATCH(D22,вендер!$C$1:$C$16000,0),13)),500000,INDEX(вендер!$A$1:$M$16000,MATCH(D22,вендер!$C$1:$C$16000,0),13))</f>
        <v>500000</v>
      </c>
      <c r="N22" s="24" t="s">
        <v>3</v>
      </c>
      <c r="O22" s="22">
        <f>IF(ISNA(INDEX(вендер!$A$1:$H$16000,MATCH(D22,вендер!$C$1:$C$16000,0),8)),Лист1!$A$3,INDEX(вендер!$A$1:$H$16000,MATCH(D22,вендер!$C$1:$C$16000,0),8))</f>
        <v>0</v>
      </c>
      <c r="P22" s="8" t="s">
        <v>12139</v>
      </c>
      <c r="Q22" s="8" t="s">
        <v>27730</v>
      </c>
    </row>
    <row r="23" spans="1:17" x14ac:dyDescent="0.2">
      <c r="A23" s="24" t="s">
        <v>2</v>
      </c>
      <c r="B23" s="24" t="s">
        <v>41</v>
      </c>
      <c r="C23" s="24" t="s">
        <v>4</v>
      </c>
      <c r="D23" s="24" t="s">
        <v>2851</v>
      </c>
      <c r="E23" s="24" t="s">
        <v>14554</v>
      </c>
      <c r="F23" s="24" t="str">
        <f>IF($O23&gt;5,Лист1!$A$1,Лист1!$A$2)</f>
        <v xml:space="preserve">available="yes" </v>
      </c>
      <c r="G23" s="24" t="s">
        <v>14552</v>
      </c>
      <c r="H23" s="24" t="s">
        <v>30673</v>
      </c>
      <c r="I23" s="24" t="s">
        <v>30674</v>
      </c>
      <c r="J23" s="110" t="str">
        <f t="shared" si="0"/>
        <v>50</v>
      </c>
      <c r="K23" s="24" t="s">
        <v>30674</v>
      </c>
      <c r="L23" s="24" t="s">
        <v>14553</v>
      </c>
      <c r="M23" s="110">
        <f>IF(ISNA(INDEX(вендер!$A$1:$M$16000,MATCH(D23,вендер!$C$1:$C$16000,0),13)),500000,INDEX(вендер!$A$1:$M$16000,MATCH(D23,вендер!$C$1:$C$16000,0),13))</f>
        <v>15964.019138755981</v>
      </c>
      <c r="N23" s="24" t="s">
        <v>3</v>
      </c>
      <c r="O23" s="22" t="str">
        <f>IF(ISNA(INDEX(вендер!$A$1:$H$16000,MATCH(D23,вендер!$C$1:$C$16000,0),8)),Лист1!$A$3,INDEX(вендер!$A$1:$H$16000,MATCH(D23,вендер!$C$1:$C$16000,0),8))</f>
        <v>&gt;50</v>
      </c>
      <c r="P23" s="8" t="s">
        <v>12139</v>
      </c>
      <c r="Q23" s="8" t="s">
        <v>27732</v>
      </c>
    </row>
    <row r="24" spans="1:17" x14ac:dyDescent="0.2">
      <c r="A24" s="24" t="s">
        <v>2</v>
      </c>
      <c r="B24" s="24" t="s">
        <v>745</v>
      </c>
      <c r="C24" s="24" t="s">
        <v>4</v>
      </c>
      <c r="D24" s="24" t="s">
        <v>42</v>
      </c>
      <c r="E24" s="24" t="s">
        <v>14554</v>
      </c>
      <c r="F24" s="24" t="str">
        <f>IF($O24&gt;5,Лист1!$A$1,Лист1!$A$2)</f>
        <v xml:space="preserve">available="no" </v>
      </c>
      <c r="G24" s="24" t="s">
        <v>14552</v>
      </c>
      <c r="H24" s="24" t="s">
        <v>30673</v>
      </c>
      <c r="I24" s="24" t="s">
        <v>30674</v>
      </c>
      <c r="J24" s="110">
        <f t="shared" si="0"/>
        <v>0</v>
      </c>
      <c r="K24" s="24" t="s">
        <v>30674</v>
      </c>
      <c r="L24" s="24" t="s">
        <v>14553</v>
      </c>
      <c r="M24" s="110">
        <f>IF(ISNA(INDEX(вендер!$A$1:$M$16000,MATCH(D24,вендер!$C$1:$C$16000,0),13)),500000,INDEX(вендер!$A$1:$M$16000,MATCH(D24,вендер!$C$1:$C$16000,0),13))</f>
        <v>217583.73205741626</v>
      </c>
      <c r="N24" s="24" t="s">
        <v>3</v>
      </c>
      <c r="O24" s="22">
        <f>IF(ISNA(INDEX(вендер!$A$1:$H$16000,MATCH(D24,вендер!$C$1:$C$16000,0),8)),Лист1!$A$3,INDEX(вендер!$A$1:$H$16000,MATCH(D24,вендер!$C$1:$C$16000,0),8))</f>
        <v>0</v>
      </c>
      <c r="P24" s="8" t="s">
        <v>12139</v>
      </c>
      <c r="Q24" s="8" t="s">
        <v>27730</v>
      </c>
    </row>
    <row r="25" spans="1:17" x14ac:dyDescent="0.2">
      <c r="A25" s="24" t="s">
        <v>2</v>
      </c>
      <c r="B25" s="24">
        <v>10000017050</v>
      </c>
      <c r="C25" s="24" t="s">
        <v>4</v>
      </c>
      <c r="D25" s="24" t="s">
        <v>43</v>
      </c>
      <c r="E25" s="24" t="s">
        <v>14554</v>
      </c>
      <c r="F25" s="24" t="str">
        <f>IF($O25&gt;5,Лист1!$A$1,Лист1!$A$2)</f>
        <v xml:space="preserve">available="no" </v>
      </c>
      <c r="G25" s="24" t="s">
        <v>14552</v>
      </c>
      <c r="H25" s="24" t="s">
        <v>30673</v>
      </c>
      <c r="I25" s="24" t="s">
        <v>30674</v>
      </c>
      <c r="J25" s="110">
        <f t="shared" si="0"/>
        <v>0</v>
      </c>
      <c r="K25" s="24" t="s">
        <v>30674</v>
      </c>
      <c r="L25" s="24" t="s">
        <v>14553</v>
      </c>
      <c r="M25" s="110">
        <f>IF(ISNA(INDEX(вендер!$A$1:$M$16000,MATCH(D25,вендер!$C$1:$C$16000,0),13)),500000,INDEX(вендер!$A$1:$M$16000,MATCH(D25,вендер!$C$1:$C$16000,0),13))</f>
        <v>204994.59330143544</v>
      </c>
      <c r="N25" s="24" t="s">
        <v>3</v>
      </c>
      <c r="O25" s="22">
        <f>IF(ISNA(INDEX(вендер!$A$1:$H$16000,MATCH(D25,вендер!$C$1:$C$16000,0),8)),Лист1!$A$3,INDEX(вендер!$A$1:$H$16000,MATCH(D25,вендер!$C$1:$C$16000,0),8))</f>
        <v>0</v>
      </c>
      <c r="P25" s="8" t="s">
        <v>12139</v>
      </c>
      <c r="Q25" s="8" t="s">
        <v>27730</v>
      </c>
    </row>
    <row r="26" spans="1:17" x14ac:dyDescent="0.2">
      <c r="A26" s="24" t="s">
        <v>2</v>
      </c>
      <c r="B26" s="24" t="s">
        <v>44</v>
      </c>
      <c r="C26" s="24" t="s">
        <v>4</v>
      </c>
      <c r="D26" s="24" t="s">
        <v>2470</v>
      </c>
      <c r="E26" s="24" t="s">
        <v>14554</v>
      </c>
      <c r="F26" s="24" t="str">
        <f>IF($O26&gt;5,Лист1!$A$1,Лист1!$A$2)</f>
        <v xml:space="preserve">available="no" </v>
      </c>
      <c r="G26" s="24" t="s">
        <v>14552</v>
      </c>
      <c r="H26" s="24" t="s">
        <v>30673</v>
      </c>
      <c r="I26" s="24" t="s">
        <v>30674</v>
      </c>
      <c r="J26" s="110">
        <f t="shared" si="0"/>
        <v>0</v>
      </c>
      <c r="K26" s="24" t="s">
        <v>30674</v>
      </c>
      <c r="L26" s="24" t="s">
        <v>14553</v>
      </c>
      <c r="M26" s="110">
        <f>IF(ISNA(INDEX(вендер!$A$1:$M$16000,MATCH(D26,вендер!$C$1:$C$16000,0),13)),500000,INDEX(вендер!$A$1:$M$16000,MATCH(D26,вендер!$C$1:$C$16000,0),13))</f>
        <v>30679.425837320578</v>
      </c>
      <c r="N26" s="24" t="s">
        <v>3</v>
      </c>
      <c r="O26" s="22">
        <f>IF(ISNA(INDEX(вендер!$A$1:$H$16000,MATCH(D26,вендер!$C$1:$C$16000,0),8)),Лист1!$A$3,INDEX(вендер!$A$1:$H$16000,MATCH(D26,вендер!$C$1:$C$16000,0),8))</f>
        <v>0</v>
      </c>
      <c r="P26" s="8" t="s">
        <v>12139</v>
      </c>
      <c r="Q26" s="8" t="s">
        <v>27731</v>
      </c>
    </row>
    <row r="27" spans="1:17" x14ac:dyDescent="0.2">
      <c r="A27" s="24" t="s">
        <v>2</v>
      </c>
      <c r="B27" s="24">
        <v>10000009160</v>
      </c>
      <c r="C27" s="24" t="s">
        <v>4</v>
      </c>
      <c r="D27" s="24" t="s">
        <v>45</v>
      </c>
      <c r="E27" s="24" t="s">
        <v>14554</v>
      </c>
      <c r="F27" s="24" t="str">
        <f>IF($O27&gt;5,Лист1!$A$1,Лист1!$A$2)</f>
        <v xml:space="preserve">available="yes" </v>
      </c>
      <c r="G27" s="24" t="s">
        <v>14552</v>
      </c>
      <c r="H27" s="24" t="s">
        <v>30673</v>
      </c>
      <c r="I27" s="24" t="s">
        <v>30674</v>
      </c>
      <c r="J27" s="110" t="str">
        <f t="shared" si="0"/>
        <v>50</v>
      </c>
      <c r="K27" s="24" t="s">
        <v>30674</v>
      </c>
      <c r="L27" s="24" t="s">
        <v>14553</v>
      </c>
      <c r="M27" s="110">
        <f>IF(ISNA(INDEX(вендер!$A$1:$M$16000,MATCH(D27,вендер!$C$1:$C$16000,0),13)),500000,INDEX(вендер!$A$1:$M$16000,MATCH(D27,вендер!$C$1:$C$16000,0),13))</f>
        <v>22775.119617224878</v>
      </c>
      <c r="N27" s="24" t="s">
        <v>3</v>
      </c>
      <c r="O27" s="22" t="str">
        <f>IF(ISNA(INDEX(вендер!$A$1:$H$16000,MATCH(D27,вендер!$C$1:$C$16000,0),8)),Лист1!$A$3,INDEX(вендер!$A$1:$H$16000,MATCH(D27,вендер!$C$1:$C$16000,0),8))</f>
        <v>&gt;50</v>
      </c>
      <c r="P27" s="8" t="s">
        <v>12139</v>
      </c>
      <c r="Q27" s="8" t="s">
        <v>27731</v>
      </c>
    </row>
    <row r="28" spans="1:17" x14ac:dyDescent="0.2">
      <c r="A28" s="24" t="s">
        <v>2</v>
      </c>
      <c r="B28" s="24" t="s">
        <v>46</v>
      </c>
      <c r="C28" s="24" t="s">
        <v>4</v>
      </c>
      <c r="D28" s="24" t="s">
        <v>47</v>
      </c>
      <c r="E28" s="24" t="s">
        <v>14554</v>
      </c>
      <c r="F28" s="24" t="str">
        <f>IF($O28&gt;5,Лист1!$A$1,Лист1!$A$2)</f>
        <v xml:space="preserve">available="yes" </v>
      </c>
      <c r="G28" s="24" t="s">
        <v>14552</v>
      </c>
      <c r="H28" s="24" t="s">
        <v>30673</v>
      </c>
      <c r="I28" s="24" t="s">
        <v>30674</v>
      </c>
      <c r="J28" s="110" t="str">
        <f t="shared" si="0"/>
        <v>50</v>
      </c>
      <c r="K28" s="24" t="s">
        <v>30674</v>
      </c>
      <c r="L28" s="24" t="s">
        <v>14553</v>
      </c>
      <c r="M28" s="110">
        <f>IF(ISNA(INDEX(вендер!$A$1:$M$16000,MATCH(D28,вендер!$C$1:$C$16000,0),13)),500000,INDEX(вендер!$A$1:$M$16000,MATCH(D28,вендер!$C$1:$C$16000,0),13))</f>
        <v>23444.976076555024</v>
      </c>
      <c r="N28" s="24" t="s">
        <v>3</v>
      </c>
      <c r="O28" s="22" t="str">
        <f>IF(ISNA(INDEX(вендер!$A$1:$H$16000,MATCH(D28,вендер!$C$1:$C$16000,0),8)),Лист1!$A$3,INDEX(вендер!$A$1:$H$16000,MATCH(D28,вендер!$C$1:$C$16000,0),8))</f>
        <v>&gt;50</v>
      </c>
      <c r="P28" s="8" t="s">
        <v>12139</v>
      </c>
      <c r="Q28" s="8" t="s">
        <v>27731</v>
      </c>
    </row>
    <row r="29" spans="1:17" x14ac:dyDescent="0.2">
      <c r="A29" s="24" t="s">
        <v>2</v>
      </c>
      <c r="B29" s="24">
        <v>10000009202</v>
      </c>
      <c r="C29" s="24" t="s">
        <v>4</v>
      </c>
      <c r="D29" s="24" t="s">
        <v>48</v>
      </c>
      <c r="E29" s="24" t="s">
        <v>14554</v>
      </c>
      <c r="F29" s="24" t="str">
        <f>IF($O29&gt;5,Лист1!$A$1,Лист1!$A$2)</f>
        <v xml:space="preserve">available="no" </v>
      </c>
      <c r="G29" s="24" t="s">
        <v>14552</v>
      </c>
      <c r="H29" s="24" t="s">
        <v>30673</v>
      </c>
      <c r="I29" s="24" t="s">
        <v>30674</v>
      </c>
      <c r="J29" s="110">
        <f t="shared" si="0"/>
        <v>0</v>
      </c>
      <c r="K29" s="24" t="s">
        <v>30674</v>
      </c>
      <c r="L29" s="24" t="s">
        <v>14553</v>
      </c>
      <c r="M29" s="110">
        <f>IF(ISNA(INDEX(вендер!$A$1:$M$16000,MATCH(D29,вендер!$C$1:$C$16000,0),13)),500000,INDEX(вендер!$A$1:$M$16000,MATCH(D29,вендер!$C$1:$C$16000,0),13))</f>
        <v>743148.27751196176</v>
      </c>
      <c r="N29" s="24" t="s">
        <v>3</v>
      </c>
      <c r="O29" s="22">
        <f>IF(ISNA(INDEX(вендер!$A$1:$H$16000,MATCH(D29,вендер!$C$1:$C$16000,0),8)),Лист1!$A$3,INDEX(вендер!$A$1:$H$16000,MATCH(D29,вендер!$C$1:$C$16000,0),8))</f>
        <v>0</v>
      </c>
      <c r="P29" s="8" t="s">
        <v>12139</v>
      </c>
      <c r="Q29" s="8" t="s">
        <v>27729</v>
      </c>
    </row>
    <row r="30" spans="1:17" x14ac:dyDescent="0.2">
      <c r="A30" s="24" t="s">
        <v>2</v>
      </c>
      <c r="B30" s="24">
        <v>10000017073</v>
      </c>
      <c r="C30" s="24" t="s">
        <v>4</v>
      </c>
      <c r="D30" s="24" t="s">
        <v>2407</v>
      </c>
      <c r="E30" s="24" t="s">
        <v>14554</v>
      </c>
      <c r="F30" s="24" t="str">
        <f>IF($O30&gt;5,Лист1!$A$1,Лист1!$A$2)</f>
        <v xml:space="preserve">available="yes" </v>
      </c>
      <c r="G30" s="24" t="s">
        <v>14552</v>
      </c>
      <c r="H30" s="24" t="s">
        <v>30673</v>
      </c>
      <c r="I30" s="24" t="s">
        <v>30674</v>
      </c>
      <c r="J30" s="110" t="str">
        <f t="shared" si="0"/>
        <v>50</v>
      </c>
      <c r="K30" s="24" t="s">
        <v>30674</v>
      </c>
      <c r="L30" s="24" t="s">
        <v>14553</v>
      </c>
      <c r="M30" s="110">
        <f>IF(ISNA(INDEX(вендер!$A$1:$M$16000,MATCH(D30,вендер!$C$1:$C$16000,0),13)),500000,INDEX(вендер!$A$1:$M$16000,MATCH(D30,вендер!$C$1:$C$16000,0),13))</f>
        <v>27973.205741626796</v>
      </c>
      <c r="N30" s="24" t="s">
        <v>3</v>
      </c>
      <c r="O30" s="22" t="str">
        <f>IF(ISNA(INDEX(вендер!$A$1:$H$16000,MATCH(D30,вендер!$C$1:$C$16000,0),8)),Лист1!$A$3,INDEX(вендер!$A$1:$H$16000,MATCH(D30,вендер!$C$1:$C$16000,0),8))</f>
        <v>&gt;50</v>
      </c>
      <c r="P30" s="8" t="s">
        <v>12139</v>
      </c>
      <c r="Q30" s="8" t="s">
        <v>27731</v>
      </c>
    </row>
    <row r="31" spans="1:17" x14ac:dyDescent="0.2">
      <c r="A31" s="24" t="s">
        <v>2</v>
      </c>
      <c r="B31" s="24" t="s">
        <v>49</v>
      </c>
      <c r="C31" s="24" t="s">
        <v>4</v>
      </c>
      <c r="D31" s="24" t="s">
        <v>50</v>
      </c>
      <c r="E31" s="24" t="s">
        <v>14554</v>
      </c>
      <c r="F31" s="24" t="str">
        <f>IF($O31&gt;5,Лист1!$A$1,Лист1!$A$2)</f>
        <v xml:space="preserve">available="yes" </v>
      </c>
      <c r="G31" s="24" t="s">
        <v>14552</v>
      </c>
      <c r="H31" s="24" t="s">
        <v>30673</v>
      </c>
      <c r="I31" s="24" t="s">
        <v>30674</v>
      </c>
      <c r="J31" s="110" t="str">
        <f t="shared" si="0"/>
        <v>50</v>
      </c>
      <c r="K31" s="24" t="s">
        <v>30674</v>
      </c>
      <c r="L31" s="24" t="s">
        <v>14553</v>
      </c>
      <c r="M31" s="110">
        <f>IF(ISNA(INDEX(вендер!$A$1:$M$16000,MATCH(D31,вендер!$C$1:$C$16000,0),13)),500000,INDEX(вендер!$A$1:$M$16000,MATCH(D31,вендер!$C$1:$C$16000,0),13))</f>
        <v>19144.497607655503</v>
      </c>
      <c r="N31" s="24" t="s">
        <v>3</v>
      </c>
      <c r="O31" s="22" t="str">
        <f>IF(ISNA(INDEX(вендер!$A$1:$H$16000,MATCH(D31,вендер!$C$1:$C$16000,0),8)),Лист1!$A$3,INDEX(вендер!$A$1:$H$16000,MATCH(D31,вендер!$C$1:$C$16000,0),8))</f>
        <v>&gt;50</v>
      </c>
      <c r="P31" s="8" t="s">
        <v>12139</v>
      </c>
      <c r="Q31" s="8" t="s">
        <v>27731</v>
      </c>
    </row>
    <row r="32" spans="1:17" x14ac:dyDescent="0.2">
      <c r="A32" s="24" t="s">
        <v>2</v>
      </c>
      <c r="B32" s="24">
        <v>10000017501</v>
      </c>
      <c r="C32" s="24" t="s">
        <v>4</v>
      </c>
      <c r="D32" s="24" t="s">
        <v>2830</v>
      </c>
      <c r="E32" s="24" t="s">
        <v>14554</v>
      </c>
      <c r="F32" s="24" t="str">
        <f>IF($O32&gt;5,Лист1!$A$1,Лист1!$A$2)</f>
        <v xml:space="preserve">available="yes" </v>
      </c>
      <c r="G32" s="24" t="s">
        <v>14552</v>
      </c>
      <c r="H32" s="24" t="s">
        <v>30673</v>
      </c>
      <c r="I32" s="24" t="s">
        <v>30674</v>
      </c>
      <c r="J32" s="110" t="str">
        <f t="shared" si="0"/>
        <v>50</v>
      </c>
      <c r="K32" s="24" t="s">
        <v>30674</v>
      </c>
      <c r="L32" s="24" t="s">
        <v>14553</v>
      </c>
      <c r="M32" s="110">
        <f>IF(ISNA(INDEX(вендер!$A$1:$M$16000,MATCH(D32,вендер!$C$1:$C$16000,0),13)),500000,INDEX(вендер!$A$1:$M$16000,MATCH(D32,вендер!$C$1:$C$16000,0),13))</f>
        <v>14679.234449760766</v>
      </c>
      <c r="N32" s="24" t="s">
        <v>3</v>
      </c>
      <c r="O32" s="22" t="str">
        <f>IF(ISNA(INDEX(вендер!$A$1:$H$16000,MATCH(D32,вендер!$C$1:$C$16000,0),8)),Лист1!$A$3,INDEX(вендер!$A$1:$H$16000,MATCH(D32,вендер!$C$1:$C$16000,0),8))</f>
        <v>&gt;50</v>
      </c>
      <c r="P32" s="8" t="s">
        <v>12139</v>
      </c>
      <c r="Q32" s="8" t="s">
        <v>27732</v>
      </c>
    </row>
    <row r="33" spans="1:17" x14ac:dyDescent="0.2">
      <c r="A33" s="24" t="s">
        <v>2</v>
      </c>
      <c r="B33" s="24">
        <v>10000009176</v>
      </c>
      <c r="C33" s="24" t="s">
        <v>4</v>
      </c>
      <c r="D33" s="24" t="s">
        <v>51</v>
      </c>
      <c r="E33" s="24" t="s">
        <v>14554</v>
      </c>
      <c r="F33" s="24" t="str">
        <f>IF($O33&gt;5,Лист1!$A$1,Лист1!$A$2)</f>
        <v xml:space="preserve">available="yes" </v>
      </c>
      <c r="G33" s="24" t="s">
        <v>14552</v>
      </c>
      <c r="H33" s="24" t="s">
        <v>30673</v>
      </c>
      <c r="I33" s="24" t="s">
        <v>30674</v>
      </c>
      <c r="J33" s="110" t="str">
        <f t="shared" si="0"/>
        <v>50</v>
      </c>
      <c r="K33" s="24" t="s">
        <v>30674</v>
      </c>
      <c r="L33" s="24" t="s">
        <v>14553</v>
      </c>
      <c r="M33" s="110">
        <f>IF(ISNA(INDEX(вендер!$A$1:$M$16000,MATCH(D33,вендер!$C$1:$C$16000,0),13)),500000,INDEX(вендер!$A$1:$M$16000,MATCH(D33,вендер!$C$1:$C$16000,0),13))</f>
        <v>91513.157894736854</v>
      </c>
      <c r="N33" s="24" t="s">
        <v>3</v>
      </c>
      <c r="O33" s="22" t="str">
        <f>IF(ISNA(INDEX(вендер!$A$1:$H$16000,MATCH(D33,вендер!$C$1:$C$16000,0),8)),Лист1!$A$3,INDEX(вендер!$A$1:$H$16000,MATCH(D33,вендер!$C$1:$C$16000,0),8))</f>
        <v>&gt;50</v>
      </c>
      <c r="P33" s="8" t="s">
        <v>12139</v>
      </c>
      <c r="Q33" s="8" t="s">
        <v>27731</v>
      </c>
    </row>
    <row r="34" spans="1:17" x14ac:dyDescent="0.2">
      <c r="A34" s="24" t="s">
        <v>2</v>
      </c>
      <c r="B34" s="24">
        <v>10000009174</v>
      </c>
      <c r="C34" s="24" t="s">
        <v>4</v>
      </c>
      <c r="D34" s="24" t="s">
        <v>52</v>
      </c>
      <c r="E34" s="24" t="s">
        <v>14554</v>
      </c>
      <c r="F34" s="24" t="str">
        <f>IF($O34&gt;5,Лист1!$A$1,Лист1!$A$2)</f>
        <v xml:space="preserve">available="yes" </v>
      </c>
      <c r="G34" s="24" t="s">
        <v>14552</v>
      </c>
      <c r="H34" s="24" t="s">
        <v>30673</v>
      </c>
      <c r="I34" s="24" t="s">
        <v>30674</v>
      </c>
      <c r="J34" s="110" t="str">
        <f t="shared" si="0"/>
        <v>50</v>
      </c>
      <c r="K34" s="24" t="s">
        <v>30674</v>
      </c>
      <c r="L34" s="24" t="s">
        <v>14553</v>
      </c>
      <c r="M34" s="110">
        <f>IF(ISNA(INDEX(вендер!$A$1:$M$16000,MATCH(D34,вендер!$C$1:$C$16000,0),13)),500000,INDEX(вендер!$A$1:$M$16000,MATCH(D34,вендер!$C$1:$C$16000,0),13))</f>
        <v>64229.437799043066</v>
      </c>
      <c r="N34" s="24" t="s">
        <v>3</v>
      </c>
      <c r="O34" s="22" t="str">
        <f>IF(ISNA(INDEX(вендер!$A$1:$H$16000,MATCH(D34,вендер!$C$1:$C$16000,0),8)),Лист1!$A$3,INDEX(вендер!$A$1:$H$16000,MATCH(D34,вендер!$C$1:$C$16000,0),8))</f>
        <v>&gt;50</v>
      </c>
      <c r="P34" s="8" t="s">
        <v>12139</v>
      </c>
      <c r="Q34" s="8" t="s">
        <v>27731</v>
      </c>
    </row>
    <row r="35" spans="1:17" x14ac:dyDescent="0.2">
      <c r="A35" s="24" t="s">
        <v>2</v>
      </c>
      <c r="B35" s="24" t="s">
        <v>53</v>
      </c>
      <c r="C35" s="24" t="s">
        <v>4</v>
      </c>
      <c r="D35" s="24" t="s">
        <v>54</v>
      </c>
      <c r="E35" s="24" t="s">
        <v>14554</v>
      </c>
      <c r="F35" s="24" t="str">
        <f>IF($O35&gt;5,Лист1!$A$1,Лист1!$A$2)</f>
        <v xml:space="preserve">available="yes" </v>
      </c>
      <c r="G35" s="24" t="s">
        <v>14552</v>
      </c>
      <c r="H35" s="24" t="s">
        <v>30673</v>
      </c>
      <c r="I35" s="24" t="s">
        <v>30674</v>
      </c>
      <c r="J35" s="110">
        <f t="shared" si="0"/>
        <v>20</v>
      </c>
      <c r="K35" s="24" t="s">
        <v>30674</v>
      </c>
      <c r="L35" s="24" t="s">
        <v>14553</v>
      </c>
      <c r="M35" s="110">
        <f>IF(ISNA(INDEX(вендер!$A$1:$M$16000,MATCH(D35,вендер!$C$1:$C$16000,0),13)),500000,INDEX(вендер!$A$1:$M$16000,MATCH(D35,вендер!$C$1:$C$16000,0),13))</f>
        <v>509785.88516746409</v>
      </c>
      <c r="N35" s="24" t="s">
        <v>3</v>
      </c>
      <c r="O35" s="22">
        <f>IF(ISNA(INDEX(вендер!$A$1:$H$16000,MATCH(D35,вендер!$C$1:$C$16000,0),8)),Лист1!$A$3,INDEX(вендер!$A$1:$H$16000,MATCH(D35,вендер!$C$1:$C$16000,0),8))</f>
        <v>20</v>
      </c>
      <c r="P35" s="8" t="s">
        <v>12139</v>
      </c>
      <c r="Q35" s="8" t="s">
        <v>27729</v>
      </c>
    </row>
    <row r="36" spans="1:17" x14ac:dyDescent="0.2">
      <c r="A36" s="24" t="s">
        <v>2</v>
      </c>
      <c r="B36" s="24" t="s">
        <v>55</v>
      </c>
      <c r="C36" s="24" t="s">
        <v>4</v>
      </c>
      <c r="D36" s="24" t="s">
        <v>2827</v>
      </c>
      <c r="E36" s="24" t="s">
        <v>14554</v>
      </c>
      <c r="F36" s="24" t="str">
        <f>IF($O36&gt;5,Лист1!$A$1,Лист1!$A$2)</f>
        <v xml:space="preserve">available="yes" </v>
      </c>
      <c r="G36" s="24" t="s">
        <v>14552</v>
      </c>
      <c r="H36" s="24" t="s">
        <v>30673</v>
      </c>
      <c r="I36" s="24" t="s">
        <v>30674</v>
      </c>
      <c r="J36" s="110" t="str">
        <f t="shared" si="0"/>
        <v>50</v>
      </c>
      <c r="K36" s="24" t="s">
        <v>30674</v>
      </c>
      <c r="L36" s="24" t="s">
        <v>14553</v>
      </c>
      <c r="M36" s="110">
        <f>IF(ISNA(INDEX(вендер!$A$1:$M$16000,MATCH(D36,вендер!$C$1:$C$16000,0),13)),500000,INDEX(вендер!$A$1:$M$16000,MATCH(D36,вендер!$C$1:$C$16000,0),13))</f>
        <v>11237.511961722486</v>
      </c>
      <c r="N36" s="24" t="s">
        <v>3</v>
      </c>
      <c r="O36" s="22" t="str">
        <f>IF(ISNA(INDEX(вендер!$A$1:$H$16000,MATCH(D36,вендер!$C$1:$C$16000,0),8)),Лист1!$A$3,INDEX(вендер!$A$1:$H$16000,MATCH(D36,вендер!$C$1:$C$16000,0),8))</f>
        <v>&gt;50</v>
      </c>
      <c r="P36" s="8" t="s">
        <v>12139</v>
      </c>
      <c r="Q36" s="8" t="s">
        <v>27732</v>
      </c>
    </row>
    <row r="37" spans="1:17" x14ac:dyDescent="0.2">
      <c r="A37" s="24" t="s">
        <v>2</v>
      </c>
      <c r="B37" s="24" t="s">
        <v>56</v>
      </c>
      <c r="C37" s="24" t="s">
        <v>4</v>
      </c>
      <c r="D37" s="24" t="s">
        <v>57</v>
      </c>
      <c r="E37" s="24" t="s">
        <v>14554</v>
      </c>
      <c r="F37" s="24" t="str">
        <f>IF($O37&gt;5,Лист1!$A$1,Лист1!$A$2)</f>
        <v xml:space="preserve">available="yes" </v>
      </c>
      <c r="G37" s="24" t="s">
        <v>14552</v>
      </c>
      <c r="H37" s="24" t="s">
        <v>30673</v>
      </c>
      <c r="I37" s="24" t="s">
        <v>30674</v>
      </c>
      <c r="J37" s="110">
        <f t="shared" si="0"/>
        <v>13</v>
      </c>
      <c r="K37" s="24" t="s">
        <v>30674</v>
      </c>
      <c r="L37" s="24" t="s">
        <v>14553</v>
      </c>
      <c r="M37" s="110">
        <f>IF(ISNA(INDEX(вендер!$A$1:$M$16000,MATCH(D37,вендер!$C$1:$C$16000,0),13)),500000,INDEX(вендер!$A$1:$M$16000,MATCH(D37,вендер!$C$1:$C$16000,0),13))</f>
        <v>239342.10526315792</v>
      </c>
      <c r="N37" s="24" t="s">
        <v>3</v>
      </c>
      <c r="O37" s="22">
        <f>IF(ISNA(INDEX(вендер!$A$1:$H$16000,MATCH(D37,вендер!$C$1:$C$16000,0),8)),Лист1!$A$3,INDEX(вендер!$A$1:$H$16000,MATCH(D37,вендер!$C$1:$C$16000,0),8))</f>
        <v>13</v>
      </c>
      <c r="P37" s="8" t="s">
        <v>12139</v>
      </c>
      <c r="Q37" s="8" t="s">
        <v>27730</v>
      </c>
    </row>
    <row r="38" spans="1:17" x14ac:dyDescent="0.2">
      <c r="A38" s="24" t="s">
        <v>2</v>
      </c>
      <c r="B38" s="24" t="s">
        <v>58</v>
      </c>
      <c r="C38" s="24" t="s">
        <v>4</v>
      </c>
      <c r="D38" s="24" t="s">
        <v>59</v>
      </c>
      <c r="E38" s="24" t="s">
        <v>14554</v>
      </c>
      <c r="F38" s="24" t="str">
        <f>IF($O38&gt;5,Лист1!$A$1,Лист1!$A$2)</f>
        <v xml:space="preserve">available="no" </v>
      </c>
      <c r="G38" s="24" t="s">
        <v>14552</v>
      </c>
      <c r="H38" s="24" t="s">
        <v>30673</v>
      </c>
      <c r="I38" s="24" t="s">
        <v>30674</v>
      </c>
      <c r="J38" s="110">
        <f t="shared" si="0"/>
        <v>2</v>
      </c>
      <c r="K38" s="24" t="s">
        <v>30674</v>
      </c>
      <c r="L38" s="24" t="s">
        <v>14553</v>
      </c>
      <c r="M38" s="110">
        <f>IF(ISNA(INDEX(вендер!$A$1:$M$16000,MATCH(D38,вендер!$C$1:$C$16000,0),13)),500000,INDEX(вендер!$A$1:$M$16000,MATCH(D38,вендер!$C$1:$C$16000,0),13))</f>
        <v>123318.77990430623</v>
      </c>
      <c r="N38" s="24" t="s">
        <v>3</v>
      </c>
      <c r="O38" s="22">
        <f>IF(ISNA(INDEX(вендер!$A$1:$H$16000,MATCH(D38,вендер!$C$1:$C$16000,0),8)),Лист1!$A$3,INDEX(вендер!$A$1:$H$16000,MATCH(D38,вендер!$C$1:$C$16000,0),8))</f>
        <v>2</v>
      </c>
      <c r="P38" s="8" t="s">
        <v>12139</v>
      </c>
      <c r="Q38" s="8" t="s">
        <v>27731</v>
      </c>
    </row>
    <row r="39" spans="1:17" x14ac:dyDescent="0.2">
      <c r="A39" s="24" t="s">
        <v>2</v>
      </c>
      <c r="B39" s="24" t="s">
        <v>60</v>
      </c>
      <c r="C39" s="24" t="s">
        <v>4</v>
      </c>
      <c r="D39" s="24" t="s">
        <v>2872</v>
      </c>
      <c r="E39" s="24" t="s">
        <v>14554</v>
      </c>
      <c r="F39" s="24" t="str">
        <f>IF($O39&gt;5,Лист1!$A$1,Лист1!$A$2)</f>
        <v xml:space="preserve">available="no" </v>
      </c>
      <c r="G39" s="24" t="s">
        <v>14552</v>
      </c>
      <c r="H39" s="24" t="s">
        <v>30673</v>
      </c>
      <c r="I39" s="24" t="s">
        <v>30674</v>
      </c>
      <c r="J39" s="110">
        <f t="shared" si="0"/>
        <v>0</v>
      </c>
      <c r="K39" s="24" t="s">
        <v>30674</v>
      </c>
      <c r="L39" s="24" t="s">
        <v>14553</v>
      </c>
      <c r="M39" s="110">
        <f>IF(ISNA(INDEX(вендер!$A$1:$M$16000,MATCH(D39,вендер!$C$1:$C$16000,0),13)),500000,INDEX(вендер!$A$1:$M$16000,MATCH(D39,вендер!$C$1:$C$16000,0),13))</f>
        <v>14178.181818181818</v>
      </c>
      <c r="N39" s="24" t="s">
        <v>3</v>
      </c>
      <c r="O39" s="22">
        <f>IF(ISNA(INDEX(вендер!$A$1:$H$16000,MATCH(D39,вендер!$C$1:$C$16000,0),8)),Лист1!$A$3,INDEX(вендер!$A$1:$H$16000,MATCH(D39,вендер!$C$1:$C$16000,0),8))</f>
        <v>0</v>
      </c>
      <c r="P39" s="8" t="s">
        <v>12139</v>
      </c>
      <c r="Q39" s="8" t="s">
        <v>27732</v>
      </c>
    </row>
    <row r="40" spans="1:17" x14ac:dyDescent="0.2">
      <c r="A40" s="24" t="s">
        <v>2</v>
      </c>
      <c r="B40" s="24" t="s">
        <v>61</v>
      </c>
      <c r="C40" s="24" t="s">
        <v>4</v>
      </c>
      <c r="D40" s="24" t="s">
        <v>62</v>
      </c>
      <c r="E40" s="24" t="s">
        <v>14554</v>
      </c>
      <c r="F40" s="24" t="str">
        <f>IF($O40&gt;5,Лист1!$A$1,Лист1!$A$2)</f>
        <v xml:space="preserve">available="yes" </v>
      </c>
      <c r="G40" s="24" t="s">
        <v>14552</v>
      </c>
      <c r="H40" s="24" t="s">
        <v>30673</v>
      </c>
      <c r="I40" s="24" t="s">
        <v>30674</v>
      </c>
      <c r="J40" s="110" t="str">
        <f t="shared" si="0"/>
        <v>50</v>
      </c>
      <c r="K40" s="24" t="s">
        <v>30674</v>
      </c>
      <c r="L40" s="24" t="s">
        <v>14553</v>
      </c>
      <c r="M40" s="110">
        <f>IF(ISNA(INDEX(вендер!$A$1:$M$16000,MATCH(D40,вендер!$C$1:$C$16000,0),13)),500000,INDEX(вендер!$A$1:$M$16000,MATCH(D40,вендер!$C$1:$C$16000,0),13))</f>
        <v>76602.272727272721</v>
      </c>
      <c r="N40" s="24" t="s">
        <v>3</v>
      </c>
      <c r="O40" s="22" t="str">
        <f>IF(ISNA(INDEX(вендер!$A$1:$H$16000,MATCH(D40,вендер!$C$1:$C$16000,0),8)),Лист1!$A$3,INDEX(вендер!$A$1:$H$16000,MATCH(D40,вендер!$C$1:$C$16000,0),8))</f>
        <v>&gt;50</v>
      </c>
      <c r="P40" s="8" t="s">
        <v>12139</v>
      </c>
      <c r="Q40" s="8" t="s">
        <v>27731</v>
      </c>
    </row>
    <row r="41" spans="1:17" x14ac:dyDescent="0.2">
      <c r="A41" s="24" t="s">
        <v>2</v>
      </c>
      <c r="B41" s="24" t="s">
        <v>63</v>
      </c>
      <c r="C41" s="24" t="s">
        <v>4</v>
      </c>
      <c r="D41" s="24" t="s">
        <v>64</v>
      </c>
      <c r="E41" s="24" t="s">
        <v>14554</v>
      </c>
      <c r="F41" s="24" t="str">
        <f>IF($O41&gt;5,Лист1!$A$1,Лист1!$A$2)</f>
        <v xml:space="preserve">available="yes" </v>
      </c>
      <c r="G41" s="24" t="s">
        <v>14552</v>
      </c>
      <c r="H41" s="24" t="s">
        <v>30673</v>
      </c>
      <c r="I41" s="24" t="s">
        <v>30674</v>
      </c>
      <c r="J41" s="110">
        <f t="shared" si="0"/>
        <v>27</v>
      </c>
      <c r="K41" s="24" t="s">
        <v>30674</v>
      </c>
      <c r="L41" s="24" t="s">
        <v>14553</v>
      </c>
      <c r="M41" s="110">
        <f>IF(ISNA(INDEX(вендер!$A$1:$M$16000,MATCH(D41,вендер!$C$1:$C$16000,0),13)),500000,INDEX(вендер!$A$1:$M$16000,MATCH(D41,вендер!$C$1:$C$16000,0),13))</f>
        <v>39088.803827751195</v>
      </c>
      <c r="N41" s="24" t="s">
        <v>3</v>
      </c>
      <c r="O41" s="22">
        <f>IF(ISNA(INDEX(вендер!$A$1:$H$16000,MATCH(D41,вендер!$C$1:$C$16000,0),8)),Лист1!$A$3,INDEX(вендер!$A$1:$H$16000,MATCH(D41,вендер!$C$1:$C$16000,0),8))</f>
        <v>27</v>
      </c>
      <c r="P41" s="8" t="s">
        <v>12139</v>
      </c>
      <c r="Q41" s="8" t="s">
        <v>27731</v>
      </c>
    </row>
    <row r="42" spans="1:17" x14ac:dyDescent="0.2">
      <c r="A42" s="24" t="s">
        <v>2</v>
      </c>
      <c r="B42" s="24">
        <v>10000006590</v>
      </c>
      <c r="C42" s="24" t="s">
        <v>4</v>
      </c>
      <c r="D42" s="24" t="s">
        <v>2934</v>
      </c>
      <c r="E42" s="24" t="s">
        <v>14554</v>
      </c>
      <c r="F42" s="24" t="str">
        <f>IF($O42&gt;5,Лист1!$A$1,Лист1!$A$2)</f>
        <v xml:space="preserve">available="yes" </v>
      </c>
      <c r="G42" s="24" t="s">
        <v>14552</v>
      </c>
      <c r="H42" s="24" t="s">
        <v>30673</v>
      </c>
      <c r="I42" s="24" t="s">
        <v>30674</v>
      </c>
      <c r="J42" s="110" t="str">
        <f t="shared" si="0"/>
        <v>50</v>
      </c>
      <c r="K42" s="24" t="s">
        <v>30674</v>
      </c>
      <c r="L42" s="24" t="s">
        <v>14553</v>
      </c>
      <c r="M42" s="110">
        <f>IF(ISNA(INDEX(вендер!$A$1:$M$16000,MATCH(D42,вендер!$C$1:$C$16000,0),13)),500000,INDEX(вендер!$A$1:$M$16000,MATCH(D42,вендер!$C$1:$C$16000,0),13))</f>
        <v>60048.612440191391</v>
      </c>
      <c r="N42" s="24" t="s">
        <v>3</v>
      </c>
      <c r="O42" s="22" t="str">
        <f>IF(ISNA(INDEX(вендер!$A$1:$H$16000,MATCH(D42,вендер!$C$1:$C$16000,0),8)),Лист1!$A$3,INDEX(вендер!$A$1:$H$16000,MATCH(D42,вендер!$C$1:$C$16000,0),8))</f>
        <v>&gt;50</v>
      </c>
      <c r="P42" s="8" t="s">
        <v>12139</v>
      </c>
      <c r="Q42" s="8" t="s">
        <v>27733</v>
      </c>
    </row>
    <row r="43" spans="1:17" x14ac:dyDescent="0.2">
      <c r="A43" s="24" t="s">
        <v>2</v>
      </c>
      <c r="B43" s="24">
        <v>10000009175</v>
      </c>
      <c r="C43" s="24" t="s">
        <v>4</v>
      </c>
      <c r="D43" s="24" t="s">
        <v>65</v>
      </c>
      <c r="E43" s="24" t="s">
        <v>14554</v>
      </c>
      <c r="F43" s="24" t="str">
        <f>IF($O43&gt;5,Лист1!$A$1,Лист1!$A$2)</f>
        <v xml:space="preserve">available="yes" </v>
      </c>
      <c r="G43" s="24" t="s">
        <v>14552</v>
      </c>
      <c r="H43" s="24" t="s">
        <v>30673</v>
      </c>
      <c r="I43" s="24" t="s">
        <v>30674</v>
      </c>
      <c r="J43" s="110" t="str">
        <f t="shared" si="0"/>
        <v>50</v>
      </c>
      <c r="K43" s="24" t="s">
        <v>30674</v>
      </c>
      <c r="L43" s="24" t="s">
        <v>14553</v>
      </c>
      <c r="M43" s="110">
        <f>IF(ISNA(INDEX(вендер!$A$1:$M$16000,MATCH(D43,вендер!$C$1:$C$16000,0),13)),500000,INDEX(вендер!$A$1:$M$16000,MATCH(D43,вендер!$C$1:$C$16000,0),13))</f>
        <v>76528.038277511965</v>
      </c>
      <c r="N43" s="24" t="s">
        <v>3</v>
      </c>
      <c r="O43" s="22" t="str">
        <f>IF(ISNA(INDEX(вендер!$A$1:$H$16000,MATCH(D43,вендер!$C$1:$C$16000,0),8)),Лист1!$A$3,INDEX(вендер!$A$1:$H$16000,MATCH(D43,вендер!$C$1:$C$16000,0),8))</f>
        <v>&gt;50</v>
      </c>
      <c r="P43" s="8" t="s">
        <v>12139</v>
      </c>
      <c r="Q43" s="8" t="s">
        <v>27731</v>
      </c>
    </row>
    <row r="44" spans="1:17" x14ac:dyDescent="0.2">
      <c r="A44" s="24" t="s">
        <v>2</v>
      </c>
      <c r="B44" s="24">
        <v>10000016318</v>
      </c>
      <c r="C44" s="24" t="s">
        <v>4</v>
      </c>
      <c r="D44" s="24" t="s">
        <v>66</v>
      </c>
      <c r="E44" s="24" t="s">
        <v>14554</v>
      </c>
      <c r="F44" s="24" t="str">
        <f>IF($O44&gt;5,Лист1!$A$1,Лист1!$A$2)</f>
        <v xml:space="preserve">available="no" </v>
      </c>
      <c r="G44" s="24" t="s">
        <v>14552</v>
      </c>
      <c r="H44" s="24" t="s">
        <v>30673</v>
      </c>
      <c r="I44" s="24" t="s">
        <v>30674</v>
      </c>
      <c r="J44" s="110">
        <f t="shared" si="0"/>
        <v>0</v>
      </c>
      <c r="K44" s="24" t="s">
        <v>30674</v>
      </c>
      <c r="L44" s="24" t="s">
        <v>14553</v>
      </c>
      <c r="M44" s="110">
        <f>IF(ISNA(INDEX(вендер!$A$1:$M$16000,MATCH(D44,вендер!$C$1:$C$16000,0),13)),500000,INDEX(вендер!$A$1:$M$16000,MATCH(D44,вендер!$C$1:$C$16000,0),13))</f>
        <v>53052.631578947374</v>
      </c>
      <c r="N44" s="24" t="s">
        <v>3</v>
      </c>
      <c r="O44" s="22">
        <f>IF(ISNA(INDEX(вендер!$A$1:$H$16000,MATCH(D44,вендер!$C$1:$C$16000,0),8)),Лист1!$A$3,INDEX(вендер!$A$1:$H$16000,MATCH(D44,вендер!$C$1:$C$16000,0),8))</f>
        <v>0</v>
      </c>
      <c r="P44" s="8" t="s">
        <v>12139</v>
      </c>
      <c r="Q44" s="8" t="s">
        <v>27731</v>
      </c>
    </row>
    <row r="45" spans="1:17" x14ac:dyDescent="0.2">
      <c r="A45" s="24" t="s">
        <v>2</v>
      </c>
      <c r="B45" s="24" t="s">
        <v>67</v>
      </c>
      <c r="C45" s="24" t="s">
        <v>4</v>
      </c>
      <c r="D45" s="24" t="s">
        <v>2848</v>
      </c>
      <c r="E45" s="24" t="s">
        <v>14554</v>
      </c>
      <c r="F45" s="24" t="str">
        <f>IF($O45&gt;5,Лист1!$A$1,Лист1!$A$2)</f>
        <v xml:space="preserve">available="no" </v>
      </c>
      <c r="G45" s="24" t="s">
        <v>14552</v>
      </c>
      <c r="H45" s="24" t="s">
        <v>30673</v>
      </c>
      <c r="I45" s="24" t="s">
        <v>30674</v>
      </c>
      <c r="J45" s="110">
        <f t="shared" si="0"/>
        <v>0</v>
      </c>
      <c r="K45" s="24" t="s">
        <v>30674</v>
      </c>
      <c r="L45" s="24" t="s">
        <v>14553</v>
      </c>
      <c r="M45" s="110">
        <f>IF(ISNA(INDEX(вендер!$A$1:$M$16000,MATCH(D45,вендер!$C$1:$C$16000,0),13)),500000,INDEX(вендер!$A$1:$M$16000,MATCH(D45,вендер!$C$1:$C$16000,0),13))</f>
        <v>12415.119617224882</v>
      </c>
      <c r="N45" s="24" t="s">
        <v>3</v>
      </c>
      <c r="O45" s="22">
        <f>IF(ISNA(INDEX(вендер!$A$1:$H$16000,MATCH(D45,вендер!$C$1:$C$16000,0),8)),Лист1!$A$3,INDEX(вендер!$A$1:$H$16000,MATCH(D45,вендер!$C$1:$C$16000,0),8))</f>
        <v>0</v>
      </c>
      <c r="P45" s="8" t="s">
        <v>12139</v>
      </c>
      <c r="Q45" s="8" t="s">
        <v>27732</v>
      </c>
    </row>
    <row r="46" spans="1:17" x14ac:dyDescent="0.2">
      <c r="A46" s="24" t="s">
        <v>2</v>
      </c>
      <c r="B46" s="24">
        <v>10000009165</v>
      </c>
      <c r="C46" s="24" t="s">
        <v>4</v>
      </c>
      <c r="D46" s="24" t="s">
        <v>68</v>
      </c>
      <c r="E46" s="24" t="s">
        <v>14554</v>
      </c>
      <c r="F46" s="24" t="str">
        <f>IF($O46&gt;5,Лист1!$A$1,Лист1!$A$2)</f>
        <v xml:space="preserve">available="yes" </v>
      </c>
      <c r="G46" s="24" t="s">
        <v>14552</v>
      </c>
      <c r="H46" s="24" t="s">
        <v>30673</v>
      </c>
      <c r="I46" s="24" t="s">
        <v>30674</v>
      </c>
      <c r="J46" s="110" t="str">
        <f t="shared" si="0"/>
        <v>50</v>
      </c>
      <c r="K46" s="24" t="s">
        <v>30674</v>
      </c>
      <c r="L46" s="24" t="s">
        <v>14553</v>
      </c>
      <c r="M46" s="110">
        <f>IF(ISNA(INDEX(вендер!$A$1:$M$16000,MATCH(D46,вендер!$C$1:$C$16000,0),13)),500000,INDEX(вендер!$A$1:$M$16000,MATCH(D46,вендер!$C$1:$C$16000,0),13))</f>
        <v>28439.425837320578</v>
      </c>
      <c r="N46" s="24" t="s">
        <v>3</v>
      </c>
      <c r="O46" s="22" t="str">
        <f>IF(ISNA(INDEX(вендер!$A$1:$H$16000,MATCH(D46,вендер!$C$1:$C$16000,0),8)),Лист1!$A$3,INDEX(вендер!$A$1:$H$16000,MATCH(D46,вендер!$C$1:$C$16000,0),8))</f>
        <v>&gt;50</v>
      </c>
      <c r="P46" s="8" t="s">
        <v>12139</v>
      </c>
      <c r="Q46" s="8" t="s">
        <v>27731</v>
      </c>
    </row>
    <row r="47" spans="1:17" x14ac:dyDescent="0.2">
      <c r="A47" s="24" t="s">
        <v>2</v>
      </c>
      <c r="B47" s="24">
        <v>10000006589</v>
      </c>
      <c r="C47" s="24" t="s">
        <v>4</v>
      </c>
      <c r="D47" s="24" t="s">
        <v>2931</v>
      </c>
      <c r="E47" s="24" t="s">
        <v>14554</v>
      </c>
      <c r="F47" s="24" t="str">
        <f>IF($O47&gt;5,Лист1!$A$1,Лист1!$A$2)</f>
        <v xml:space="preserve">available="yes" </v>
      </c>
      <c r="G47" s="24" t="s">
        <v>14552</v>
      </c>
      <c r="H47" s="24" t="s">
        <v>30673</v>
      </c>
      <c r="I47" s="24" t="s">
        <v>30674</v>
      </c>
      <c r="J47" s="110" t="str">
        <f t="shared" si="0"/>
        <v>50</v>
      </c>
      <c r="K47" s="24" t="s">
        <v>30674</v>
      </c>
      <c r="L47" s="24" t="s">
        <v>14553</v>
      </c>
      <c r="M47" s="110">
        <f>IF(ISNA(INDEX(вендер!$A$1:$M$16000,MATCH(D47,вендер!$C$1:$C$16000,0),13)),500000,INDEX(вендер!$A$1:$M$16000,MATCH(D47,вендер!$C$1:$C$16000,0),13))</f>
        <v>43055.693779904308</v>
      </c>
      <c r="N47" s="24" t="s">
        <v>3</v>
      </c>
      <c r="O47" s="22" t="str">
        <f>IF(ISNA(INDEX(вендер!$A$1:$H$16000,MATCH(D47,вендер!$C$1:$C$16000,0),8)),Лист1!$A$3,INDEX(вендер!$A$1:$H$16000,MATCH(D47,вендер!$C$1:$C$16000,0),8))</f>
        <v>&gt;50</v>
      </c>
      <c r="P47" s="8" t="s">
        <v>12139</v>
      </c>
      <c r="Q47" s="8" t="s">
        <v>27733</v>
      </c>
    </row>
    <row r="48" spans="1:17" x14ac:dyDescent="0.2">
      <c r="A48" s="24" t="s">
        <v>2</v>
      </c>
      <c r="B48" s="24">
        <v>10000017046</v>
      </c>
      <c r="C48" s="24" t="s">
        <v>4</v>
      </c>
      <c r="D48" s="24" t="s">
        <v>69</v>
      </c>
      <c r="E48" s="24" t="s">
        <v>14554</v>
      </c>
      <c r="F48" s="24" t="str">
        <f>IF($O48&gt;5,Лист1!$A$1,Лист1!$A$2)</f>
        <v xml:space="preserve">available="no" </v>
      </c>
      <c r="G48" s="24" t="s">
        <v>14552</v>
      </c>
      <c r="H48" s="24" t="s">
        <v>30673</v>
      </c>
      <c r="I48" s="24" t="s">
        <v>30674</v>
      </c>
      <c r="J48" s="110">
        <f t="shared" si="0"/>
        <v>0</v>
      </c>
      <c r="K48" s="24" t="s">
        <v>30674</v>
      </c>
      <c r="L48" s="24" t="s">
        <v>14553</v>
      </c>
      <c r="M48" s="110">
        <f>IF(ISNA(INDEX(вендер!$A$1:$M$16000,MATCH(D48,вендер!$C$1:$C$16000,0),13)),500000,INDEX(вендер!$A$1:$M$16000,MATCH(D48,вендер!$C$1:$C$16000,0),13))</f>
        <v>127990.43062200958</v>
      </c>
      <c r="N48" s="24" t="s">
        <v>3</v>
      </c>
      <c r="O48" s="22">
        <f>IF(ISNA(INDEX(вендер!$A$1:$H$16000,MATCH(D48,вендер!$C$1:$C$16000,0),8)),Лист1!$A$3,INDEX(вендер!$A$1:$H$16000,MATCH(D48,вендер!$C$1:$C$16000,0),8))</f>
        <v>0</v>
      </c>
      <c r="P48" s="8" t="s">
        <v>12139</v>
      </c>
      <c r="Q48" s="8" t="s">
        <v>27730</v>
      </c>
    </row>
    <row r="49" spans="1:17" x14ac:dyDescent="0.2">
      <c r="A49" s="24" t="s">
        <v>2</v>
      </c>
      <c r="B49" s="24" t="s">
        <v>70</v>
      </c>
      <c r="C49" s="24" t="s">
        <v>4</v>
      </c>
      <c r="D49" s="24" t="s">
        <v>71</v>
      </c>
      <c r="E49" s="24" t="s">
        <v>14554</v>
      </c>
      <c r="F49" s="24" t="str">
        <f>IF($O49&gt;5,Лист1!$A$1,Лист1!$A$2)</f>
        <v xml:space="preserve">available="yes" </v>
      </c>
      <c r="G49" s="24" t="s">
        <v>14552</v>
      </c>
      <c r="H49" s="24" t="s">
        <v>30673</v>
      </c>
      <c r="I49" s="24" t="s">
        <v>30674</v>
      </c>
      <c r="J49" s="110" t="str">
        <f t="shared" si="0"/>
        <v>50</v>
      </c>
      <c r="K49" s="24" t="s">
        <v>30674</v>
      </c>
      <c r="L49" s="24" t="s">
        <v>14553</v>
      </c>
      <c r="M49" s="110">
        <f>IF(ISNA(INDEX(вендер!$A$1:$M$16000,MATCH(D49,вендер!$C$1:$C$16000,0),13)),500000,INDEX(вендер!$A$1:$M$16000,MATCH(D49,вендер!$C$1:$C$16000,0),13))</f>
        <v>56133.97129186603</v>
      </c>
      <c r="N49" s="24" t="s">
        <v>3</v>
      </c>
      <c r="O49" s="22" t="str">
        <f>IF(ISNA(INDEX(вендер!$A$1:$H$16000,MATCH(D49,вендер!$C$1:$C$16000,0),8)),Лист1!$A$3,INDEX(вендер!$A$1:$H$16000,MATCH(D49,вендер!$C$1:$C$16000,0),8))</f>
        <v>&gt;50</v>
      </c>
      <c r="P49" s="8" t="s">
        <v>12139</v>
      </c>
      <c r="Q49" s="8" t="s">
        <v>27731</v>
      </c>
    </row>
    <row r="50" spans="1:17" x14ac:dyDescent="0.2">
      <c r="A50" s="24" t="s">
        <v>2</v>
      </c>
      <c r="B50" s="24">
        <v>10000017074</v>
      </c>
      <c r="C50" s="24" t="s">
        <v>4</v>
      </c>
      <c r="D50" s="24" t="s">
        <v>72</v>
      </c>
      <c r="E50" s="24" t="s">
        <v>14554</v>
      </c>
      <c r="F50" s="24" t="str">
        <f>IF($O50&gt;5,Лист1!$A$1,Лист1!$A$2)</f>
        <v xml:space="preserve">available="yes" </v>
      </c>
      <c r="G50" s="24" t="s">
        <v>14552</v>
      </c>
      <c r="H50" s="24" t="s">
        <v>30673</v>
      </c>
      <c r="I50" s="24" t="s">
        <v>30674</v>
      </c>
      <c r="J50" s="110" t="str">
        <f t="shared" si="0"/>
        <v>50</v>
      </c>
      <c r="K50" s="24" t="s">
        <v>30674</v>
      </c>
      <c r="L50" s="24" t="s">
        <v>14553</v>
      </c>
      <c r="M50" s="110">
        <f>IF(ISNA(INDEX(вендер!$A$1:$M$16000,MATCH(D50,вендер!$C$1:$C$16000,0),13)),500000,INDEX(вендер!$A$1:$M$16000,MATCH(D50,вендер!$C$1:$C$16000,0),13))</f>
        <v>25079.425837320578</v>
      </c>
      <c r="N50" s="24" t="s">
        <v>3</v>
      </c>
      <c r="O50" s="22" t="str">
        <f>IF(ISNA(INDEX(вендер!$A$1:$H$16000,MATCH(D50,вендер!$C$1:$C$16000,0),8)),Лист1!$A$3,INDEX(вендер!$A$1:$H$16000,MATCH(D50,вендер!$C$1:$C$16000,0),8))</f>
        <v>&gt;50</v>
      </c>
      <c r="P50" s="8" t="s">
        <v>12139</v>
      </c>
      <c r="Q50" s="8" t="s">
        <v>27731</v>
      </c>
    </row>
    <row r="51" spans="1:17" x14ac:dyDescent="0.2">
      <c r="A51" s="24" t="s">
        <v>2</v>
      </c>
      <c r="B51" s="24" t="s">
        <v>73</v>
      </c>
      <c r="C51" s="24" t="s">
        <v>4</v>
      </c>
      <c r="D51" s="24" t="s">
        <v>74</v>
      </c>
      <c r="E51" s="24" t="s">
        <v>14554</v>
      </c>
      <c r="F51" s="24" t="str">
        <f>IF($O51&gt;5,Лист1!$A$1,Лист1!$A$2)</f>
        <v xml:space="preserve">available="no" </v>
      </c>
      <c r="G51" s="24" t="s">
        <v>14552</v>
      </c>
      <c r="H51" s="24" t="s">
        <v>30673</v>
      </c>
      <c r="I51" s="24" t="s">
        <v>30674</v>
      </c>
      <c r="J51" s="110">
        <f t="shared" si="0"/>
        <v>0</v>
      </c>
      <c r="K51" s="24" t="s">
        <v>30674</v>
      </c>
      <c r="L51" s="24" t="s">
        <v>14553</v>
      </c>
      <c r="M51" s="110">
        <f>IF(ISNA(INDEX(вендер!$A$1:$M$16000,MATCH(D51,вендер!$C$1:$C$16000,0),13)),500000,INDEX(вендер!$A$1:$M$16000,MATCH(D51,вендер!$C$1:$C$16000,0),13))</f>
        <v>408289.47368421056</v>
      </c>
      <c r="N51" s="24" t="s">
        <v>3</v>
      </c>
      <c r="O51" s="22">
        <f>IF(ISNA(INDEX(вендер!$A$1:$H$16000,MATCH(D51,вендер!$C$1:$C$16000,0),8)),Лист1!$A$3,INDEX(вендер!$A$1:$H$16000,MATCH(D51,вендер!$C$1:$C$16000,0),8))</f>
        <v>0</v>
      </c>
      <c r="P51" s="8" t="s">
        <v>12139</v>
      </c>
      <c r="Q51" s="8" t="s">
        <v>27730</v>
      </c>
    </row>
    <row r="52" spans="1:17" x14ac:dyDescent="0.2">
      <c r="A52" s="24" t="s">
        <v>2</v>
      </c>
      <c r="B52" s="24" t="s">
        <v>75</v>
      </c>
      <c r="C52" s="24" t="s">
        <v>4</v>
      </c>
      <c r="D52" s="24" t="s">
        <v>2833</v>
      </c>
      <c r="E52" s="24" t="s">
        <v>14554</v>
      </c>
      <c r="F52" s="24" t="str">
        <f>IF($O52&gt;5,Лист1!$A$1,Лист1!$A$2)</f>
        <v xml:space="preserve">available="yes" </v>
      </c>
      <c r="G52" s="24" t="s">
        <v>14552</v>
      </c>
      <c r="H52" s="24" t="s">
        <v>30673</v>
      </c>
      <c r="I52" s="24" t="s">
        <v>30674</v>
      </c>
      <c r="J52" s="110" t="str">
        <f t="shared" si="0"/>
        <v>50</v>
      </c>
      <c r="K52" s="24" t="s">
        <v>30674</v>
      </c>
      <c r="L52" s="24" t="s">
        <v>14553</v>
      </c>
      <c r="M52" s="110">
        <f>IF(ISNA(INDEX(вендер!$A$1:$M$16000,MATCH(D52,вендер!$C$1:$C$16000,0),13)),500000,INDEX(вендер!$A$1:$M$16000,MATCH(D52,вендер!$C$1:$C$16000,0),13))</f>
        <v>18421.052631578947</v>
      </c>
      <c r="N52" s="24" t="s">
        <v>3</v>
      </c>
      <c r="O52" s="22" t="str">
        <f>IF(ISNA(INDEX(вендер!$A$1:$H$16000,MATCH(D52,вендер!$C$1:$C$16000,0),8)),Лист1!$A$3,INDEX(вендер!$A$1:$H$16000,MATCH(D52,вендер!$C$1:$C$16000,0),8))</f>
        <v>&gt;50</v>
      </c>
      <c r="P52" s="8" t="s">
        <v>12139</v>
      </c>
      <c r="Q52" s="8" t="s">
        <v>27732</v>
      </c>
    </row>
    <row r="53" spans="1:17" x14ac:dyDescent="0.2">
      <c r="A53" s="24" t="s">
        <v>2</v>
      </c>
      <c r="B53" s="24">
        <v>10000017076</v>
      </c>
      <c r="C53" s="24" t="s">
        <v>4</v>
      </c>
      <c r="D53" s="24" t="s">
        <v>2618</v>
      </c>
      <c r="E53" s="24" t="s">
        <v>14554</v>
      </c>
      <c r="F53" s="24" t="str">
        <f>IF($O53&gt;5,Лист1!$A$1,Лист1!$A$2)</f>
        <v xml:space="preserve">available="yes" </v>
      </c>
      <c r="G53" s="24" t="s">
        <v>14552</v>
      </c>
      <c r="H53" s="24" t="s">
        <v>30673</v>
      </c>
      <c r="I53" s="24" t="s">
        <v>30674</v>
      </c>
      <c r="J53" s="110" t="str">
        <f t="shared" si="0"/>
        <v>50</v>
      </c>
      <c r="K53" s="24" t="s">
        <v>30674</v>
      </c>
      <c r="L53" s="24" t="s">
        <v>14553</v>
      </c>
      <c r="M53" s="110">
        <f>IF(ISNA(INDEX(вендер!$A$1:$M$16000,MATCH(D53,вендер!$C$1:$C$16000,0),13)),500000,INDEX(вендер!$A$1:$M$16000,MATCH(D53,вендер!$C$1:$C$16000,0),13))</f>
        <v>602535.43062200956</v>
      </c>
      <c r="N53" s="24" t="s">
        <v>3</v>
      </c>
      <c r="O53" s="22" t="str">
        <f>IF(ISNA(INDEX(вендер!$A$1:$H$16000,MATCH(D53,вендер!$C$1:$C$16000,0),8)),Лист1!$A$3,INDEX(вендер!$A$1:$H$16000,MATCH(D53,вендер!$C$1:$C$16000,0),8))</f>
        <v>&gt;50</v>
      </c>
      <c r="P53" s="8" t="s">
        <v>12139</v>
      </c>
      <c r="Q53" s="8" t="s">
        <v>27729</v>
      </c>
    </row>
    <row r="54" spans="1:17" x14ac:dyDescent="0.2">
      <c r="A54" s="24" t="s">
        <v>2</v>
      </c>
      <c r="B54" s="24" t="s">
        <v>76</v>
      </c>
      <c r="C54" s="24" t="s">
        <v>4</v>
      </c>
      <c r="D54" s="24" t="s">
        <v>2869</v>
      </c>
      <c r="E54" s="24" t="s">
        <v>14554</v>
      </c>
      <c r="F54" s="24" t="str">
        <f>IF($O54&gt;5,Лист1!$A$1,Лист1!$A$2)</f>
        <v xml:space="preserve">available="yes" </v>
      </c>
      <c r="G54" s="24" t="s">
        <v>14552</v>
      </c>
      <c r="H54" s="24" t="s">
        <v>30673</v>
      </c>
      <c r="I54" s="24" t="s">
        <v>30674</v>
      </c>
      <c r="J54" s="110" t="str">
        <f t="shared" si="0"/>
        <v>50</v>
      </c>
      <c r="K54" s="24" t="s">
        <v>30674</v>
      </c>
      <c r="L54" s="24" t="s">
        <v>14553</v>
      </c>
      <c r="M54" s="110">
        <f>IF(ISNA(INDEX(вендер!$A$1:$M$16000,MATCH(D54,вендер!$C$1:$C$16000,0),13)),500000,INDEX(вендер!$A$1:$M$16000,MATCH(D54,вендер!$C$1:$C$16000,0),13))</f>
        <v>15140.095693779904</v>
      </c>
      <c r="N54" s="24" t="s">
        <v>3</v>
      </c>
      <c r="O54" s="22" t="str">
        <f>IF(ISNA(INDEX(вендер!$A$1:$H$16000,MATCH(D54,вендер!$C$1:$C$16000,0),8)),Лист1!$A$3,INDEX(вендер!$A$1:$H$16000,MATCH(D54,вендер!$C$1:$C$16000,0),8))</f>
        <v>&gt;50</v>
      </c>
      <c r="P54" s="8" t="s">
        <v>12139</v>
      </c>
      <c r="Q54" s="8" t="s">
        <v>27732</v>
      </c>
    </row>
    <row r="55" spans="1:17" x14ac:dyDescent="0.2">
      <c r="A55" s="24" t="s">
        <v>2</v>
      </c>
      <c r="B55" s="24">
        <v>10000010033</v>
      </c>
      <c r="C55" s="24" t="s">
        <v>4</v>
      </c>
      <c r="D55" s="24" t="s">
        <v>77</v>
      </c>
      <c r="E55" s="24" t="s">
        <v>14554</v>
      </c>
      <c r="F55" s="24" t="str">
        <f>IF($O55&gt;5,Лист1!$A$1,Лист1!$A$2)</f>
        <v xml:space="preserve">available="yes" </v>
      </c>
      <c r="G55" s="24" t="s">
        <v>14552</v>
      </c>
      <c r="H55" s="24" t="s">
        <v>30673</v>
      </c>
      <c r="I55" s="24" t="s">
        <v>30674</v>
      </c>
      <c r="J55" s="110" t="str">
        <f t="shared" si="0"/>
        <v>50</v>
      </c>
      <c r="K55" s="24" t="s">
        <v>30674</v>
      </c>
      <c r="L55" s="24" t="s">
        <v>14553</v>
      </c>
      <c r="M55" s="110">
        <f>IF(ISNA(INDEX(вендер!$A$1:$M$16000,MATCH(D55,вендер!$C$1:$C$16000,0),13)),500000,INDEX(вендер!$A$1:$M$16000,MATCH(D55,вендер!$C$1:$C$16000,0),13))</f>
        <v>26660.287081339713</v>
      </c>
      <c r="N55" s="24" t="s">
        <v>3</v>
      </c>
      <c r="O55" s="22" t="str">
        <f>IF(ISNA(INDEX(вендер!$A$1:$H$16000,MATCH(D55,вендер!$C$1:$C$16000,0),8)),Лист1!$A$3,INDEX(вендер!$A$1:$H$16000,MATCH(D55,вендер!$C$1:$C$16000,0),8))</f>
        <v>&gt;50</v>
      </c>
      <c r="P55" s="8" t="s">
        <v>12139</v>
      </c>
      <c r="Q55" s="8" t="s">
        <v>27731</v>
      </c>
    </row>
    <row r="56" spans="1:17" x14ac:dyDescent="0.2">
      <c r="A56" s="24" t="s">
        <v>2</v>
      </c>
      <c r="B56" s="24" t="s">
        <v>78</v>
      </c>
      <c r="C56" s="24" t="s">
        <v>4</v>
      </c>
      <c r="D56" s="24" t="s">
        <v>2623</v>
      </c>
      <c r="E56" s="24" t="s">
        <v>14554</v>
      </c>
      <c r="F56" s="24" t="str">
        <f>IF($O56&gt;5,Лист1!$A$1,Лист1!$A$2)</f>
        <v xml:space="preserve">available="yes" </v>
      </c>
      <c r="G56" s="24" t="s">
        <v>14552</v>
      </c>
      <c r="H56" s="24" t="s">
        <v>30673</v>
      </c>
      <c r="I56" s="24" t="s">
        <v>30674</v>
      </c>
      <c r="J56" s="110">
        <f t="shared" si="0"/>
        <v>33</v>
      </c>
      <c r="K56" s="24" t="s">
        <v>30674</v>
      </c>
      <c r="L56" s="24" t="s">
        <v>14553</v>
      </c>
      <c r="M56" s="110">
        <f>IF(ISNA(INDEX(вендер!$A$1:$M$16000,MATCH(D56,вендер!$C$1:$C$16000,0),13)),500000,INDEX(вендер!$A$1:$M$16000,MATCH(D56,вендер!$C$1:$C$16000,0),13))</f>
        <v>145269.13875598085</v>
      </c>
      <c r="N56" s="24" t="s">
        <v>3</v>
      </c>
      <c r="O56" s="22">
        <f>IF(ISNA(INDEX(вендер!$A$1:$H$16000,MATCH(D56,вендер!$C$1:$C$16000,0),8)),Лист1!$A$3,INDEX(вендер!$A$1:$H$16000,MATCH(D56,вендер!$C$1:$C$16000,0),8))</f>
        <v>33</v>
      </c>
      <c r="P56" s="8" t="s">
        <v>12139</v>
      </c>
      <c r="Q56" s="8" t="s">
        <v>27729</v>
      </c>
    </row>
    <row r="57" spans="1:17" x14ac:dyDescent="0.2">
      <c r="A57" s="24" t="s">
        <v>2</v>
      </c>
      <c r="B57" s="24">
        <v>10000003360</v>
      </c>
      <c r="C57" s="24" t="s">
        <v>4</v>
      </c>
      <c r="D57" s="24" t="s">
        <v>2860</v>
      </c>
      <c r="E57" s="24" t="s">
        <v>14554</v>
      </c>
      <c r="F57" s="24" t="str">
        <f>IF($O57&gt;5,Лист1!$A$1,Лист1!$A$2)</f>
        <v xml:space="preserve">available="no" </v>
      </c>
      <c r="G57" s="24" t="s">
        <v>14552</v>
      </c>
      <c r="H57" s="24" t="s">
        <v>30673</v>
      </c>
      <c r="I57" s="24" t="s">
        <v>30674</v>
      </c>
      <c r="J57" s="110">
        <f t="shared" si="0"/>
        <v>0</v>
      </c>
      <c r="K57" s="24" t="s">
        <v>30674</v>
      </c>
      <c r="L57" s="24" t="s">
        <v>14553</v>
      </c>
      <c r="M57" s="110">
        <f>IF(ISNA(INDEX(вендер!$A$1:$M$16000,MATCH(D57,вендер!$C$1:$C$16000,0),13)),500000,INDEX(вендер!$A$1:$M$16000,MATCH(D57,вендер!$C$1:$C$16000,0),13))</f>
        <v>23869.665071770331</v>
      </c>
      <c r="N57" s="24" t="s">
        <v>3</v>
      </c>
      <c r="O57" s="22">
        <f>IF(ISNA(INDEX(вендер!$A$1:$H$16000,MATCH(D57,вендер!$C$1:$C$16000,0),8)),Лист1!$A$3,INDEX(вендер!$A$1:$H$16000,MATCH(D57,вендер!$C$1:$C$16000,0),8))</f>
        <v>0</v>
      </c>
      <c r="P57" s="8" t="s">
        <v>12139</v>
      </c>
      <c r="Q57" s="8" t="s">
        <v>27732</v>
      </c>
    </row>
    <row r="58" spans="1:17" x14ac:dyDescent="0.2">
      <c r="A58" s="24" t="s">
        <v>2</v>
      </c>
      <c r="B58" s="24">
        <v>10000009200</v>
      </c>
      <c r="C58" s="24" t="s">
        <v>4</v>
      </c>
      <c r="D58" s="24" t="s">
        <v>79</v>
      </c>
      <c r="E58" s="24" t="s">
        <v>14554</v>
      </c>
      <c r="F58" s="24" t="str">
        <f>IF($O58&gt;5,Лист1!$A$1,Лист1!$A$2)</f>
        <v xml:space="preserve">available="no" </v>
      </c>
      <c r="G58" s="24" t="s">
        <v>14552</v>
      </c>
      <c r="H58" s="24" t="s">
        <v>30673</v>
      </c>
      <c r="I58" s="24" t="s">
        <v>30674</v>
      </c>
      <c r="J58" s="110">
        <f t="shared" si="0"/>
        <v>2</v>
      </c>
      <c r="K58" s="24" t="s">
        <v>30674</v>
      </c>
      <c r="L58" s="24" t="s">
        <v>14553</v>
      </c>
      <c r="M58" s="110">
        <f>IF(ISNA(INDEX(вендер!$A$1:$M$16000,MATCH(D58,вендер!$C$1:$C$16000,0),13)),500000,INDEX(вендер!$A$1:$M$16000,MATCH(D58,вендер!$C$1:$C$16000,0),13))</f>
        <v>329949.09090909088</v>
      </c>
      <c r="N58" s="24" t="s">
        <v>3</v>
      </c>
      <c r="O58" s="22">
        <f>IF(ISNA(INDEX(вендер!$A$1:$H$16000,MATCH(D58,вендер!$C$1:$C$16000,0),8)),Лист1!$A$3,INDEX(вендер!$A$1:$H$16000,MATCH(D58,вендер!$C$1:$C$16000,0),8))</f>
        <v>2</v>
      </c>
      <c r="P58" s="8" t="s">
        <v>12139</v>
      </c>
      <c r="Q58" s="8" t="s">
        <v>27729</v>
      </c>
    </row>
    <row r="59" spans="1:17" x14ac:dyDescent="0.2">
      <c r="A59" s="24" t="s">
        <v>2</v>
      </c>
      <c r="B59" s="24" t="s">
        <v>80</v>
      </c>
      <c r="C59" s="24" t="s">
        <v>4</v>
      </c>
      <c r="D59" s="24" t="s">
        <v>81</v>
      </c>
      <c r="E59" s="24" t="s">
        <v>14554</v>
      </c>
      <c r="F59" s="24" t="str">
        <f>IF($O59&gt;5,Лист1!$A$1,Лист1!$A$2)</f>
        <v xml:space="preserve">available="yes" </v>
      </c>
      <c r="G59" s="24" t="s">
        <v>14552</v>
      </c>
      <c r="H59" s="24" t="s">
        <v>30673</v>
      </c>
      <c r="I59" s="24" t="s">
        <v>30674</v>
      </c>
      <c r="J59" s="110">
        <f t="shared" si="0"/>
        <v>24</v>
      </c>
      <c r="K59" s="24" t="s">
        <v>30674</v>
      </c>
      <c r="L59" s="24" t="s">
        <v>14553</v>
      </c>
      <c r="M59" s="110">
        <f>IF(ISNA(INDEX(вендер!$A$1:$M$16000,MATCH(D59,вендер!$C$1:$C$16000,0),13)),500000,INDEX(вендер!$A$1:$M$16000,MATCH(D59,вендер!$C$1:$C$16000,0),13))</f>
        <v>847296.65071770351</v>
      </c>
      <c r="N59" s="24" t="s">
        <v>3</v>
      </c>
      <c r="O59" s="22">
        <f>IF(ISNA(INDEX(вендер!$A$1:$H$16000,MATCH(D59,вендер!$C$1:$C$16000,0),8)),Лист1!$A$3,INDEX(вендер!$A$1:$H$16000,MATCH(D59,вендер!$C$1:$C$16000,0),8))</f>
        <v>24</v>
      </c>
      <c r="P59" s="8" t="s">
        <v>12139</v>
      </c>
      <c r="Q59" s="8" t="s">
        <v>27729</v>
      </c>
    </row>
    <row r="60" spans="1:17" x14ac:dyDescent="0.2">
      <c r="A60" s="24" t="s">
        <v>2</v>
      </c>
      <c r="B60" s="24">
        <v>10000009193</v>
      </c>
      <c r="C60" s="24" t="s">
        <v>4</v>
      </c>
      <c r="D60" s="24" t="s">
        <v>2582</v>
      </c>
      <c r="E60" s="24" t="s">
        <v>14554</v>
      </c>
      <c r="F60" s="24" t="str">
        <f>IF($O60&gt;5,Лист1!$A$1,Лист1!$A$2)</f>
        <v xml:space="preserve">available="yes" </v>
      </c>
      <c r="G60" s="24" t="s">
        <v>14552</v>
      </c>
      <c r="H60" s="24" t="s">
        <v>30673</v>
      </c>
      <c r="I60" s="24" t="s">
        <v>30674</v>
      </c>
      <c r="J60" s="110" t="str">
        <f t="shared" si="0"/>
        <v>50</v>
      </c>
      <c r="K60" s="24" t="s">
        <v>30674</v>
      </c>
      <c r="L60" s="24" t="s">
        <v>14553</v>
      </c>
      <c r="M60" s="110">
        <f>IF(ISNA(INDEX(вендер!$A$1:$M$16000,MATCH(D60,вендер!$C$1:$C$16000,0),13)),500000,INDEX(вендер!$A$1:$M$16000,MATCH(D60,вендер!$C$1:$C$16000,0),13))</f>
        <v>102794.23444976077</v>
      </c>
      <c r="N60" s="24" t="s">
        <v>3</v>
      </c>
      <c r="O60" s="22" t="str">
        <f>IF(ISNA(INDEX(вендер!$A$1:$H$16000,MATCH(D60,вендер!$C$1:$C$16000,0),8)),Лист1!$A$3,INDEX(вендер!$A$1:$H$16000,MATCH(D60,вендер!$C$1:$C$16000,0),8))</f>
        <v>&gt;50</v>
      </c>
      <c r="P60" s="8" t="s">
        <v>12139</v>
      </c>
      <c r="Q60" s="8" t="s">
        <v>27729</v>
      </c>
    </row>
    <row r="61" spans="1:17" x14ac:dyDescent="0.2">
      <c r="A61" s="24" t="s">
        <v>2</v>
      </c>
      <c r="B61" s="24">
        <v>10000009164</v>
      </c>
      <c r="C61" s="24" t="s">
        <v>4</v>
      </c>
      <c r="D61" s="24" t="s">
        <v>82</v>
      </c>
      <c r="E61" s="24" t="s">
        <v>14554</v>
      </c>
      <c r="F61" s="24" t="str">
        <f>IF($O61&gt;5,Лист1!$A$1,Лист1!$A$2)</f>
        <v xml:space="preserve">available="yes" </v>
      </c>
      <c r="G61" s="24" t="s">
        <v>14552</v>
      </c>
      <c r="H61" s="24" t="s">
        <v>30673</v>
      </c>
      <c r="I61" s="24" t="s">
        <v>30674</v>
      </c>
      <c r="J61" s="110" t="str">
        <f t="shared" si="0"/>
        <v>50</v>
      </c>
      <c r="K61" s="24" t="s">
        <v>30674</v>
      </c>
      <c r="L61" s="24" t="s">
        <v>14553</v>
      </c>
      <c r="M61" s="110">
        <f>IF(ISNA(INDEX(вендер!$A$1:$M$16000,MATCH(D61,вендер!$C$1:$C$16000,0),13)),500000,INDEX(вендер!$A$1:$M$16000,MATCH(D61,вендер!$C$1:$C$16000,0),13))</f>
        <v>28000</v>
      </c>
      <c r="N61" s="24" t="s">
        <v>3</v>
      </c>
      <c r="O61" s="22" t="str">
        <f>IF(ISNA(INDEX(вендер!$A$1:$H$16000,MATCH(D61,вендер!$C$1:$C$16000,0),8)),Лист1!$A$3,INDEX(вендер!$A$1:$H$16000,MATCH(D61,вендер!$C$1:$C$16000,0),8))</f>
        <v>&gt;50</v>
      </c>
      <c r="P61" s="8" t="s">
        <v>12139</v>
      </c>
      <c r="Q61" s="8" t="s">
        <v>27731</v>
      </c>
    </row>
    <row r="62" spans="1:17" x14ac:dyDescent="0.2">
      <c r="A62" s="24" t="s">
        <v>2</v>
      </c>
      <c r="B62" s="24" t="s">
        <v>83</v>
      </c>
      <c r="C62" s="24" t="s">
        <v>4</v>
      </c>
      <c r="D62" s="24" t="s">
        <v>84</v>
      </c>
      <c r="E62" s="24" t="s">
        <v>14554</v>
      </c>
      <c r="F62" s="24" t="str">
        <f>IF($O62&gt;5,Лист1!$A$1,Лист1!$A$2)</f>
        <v xml:space="preserve">available="no" </v>
      </c>
      <c r="G62" s="24" t="s">
        <v>14552</v>
      </c>
      <c r="H62" s="24" t="s">
        <v>30673</v>
      </c>
      <c r="I62" s="24" t="s">
        <v>30674</v>
      </c>
      <c r="J62" s="110">
        <f t="shared" si="0"/>
        <v>0</v>
      </c>
      <c r="K62" s="24" t="s">
        <v>30674</v>
      </c>
      <c r="L62" s="24" t="s">
        <v>14553</v>
      </c>
      <c r="M62" s="110">
        <f>IF(ISNA(INDEX(вендер!$A$1:$M$16000,MATCH(D62,вендер!$C$1:$C$16000,0),13)),500000,INDEX(вендер!$A$1:$M$16000,MATCH(D62,вендер!$C$1:$C$16000,0),13))</f>
        <v>500000</v>
      </c>
      <c r="N62" s="24" t="s">
        <v>3</v>
      </c>
      <c r="O62" s="22">
        <f>IF(ISNA(INDEX(вендер!$A$1:$H$16000,MATCH(D62,вендер!$C$1:$C$16000,0),8)),Лист1!$A$3,INDEX(вендер!$A$1:$H$16000,MATCH(D62,вендер!$C$1:$C$16000,0),8))</f>
        <v>0</v>
      </c>
      <c r="P62" s="8" t="s">
        <v>12139</v>
      </c>
      <c r="Q62" s="8" t="s">
        <v>27730</v>
      </c>
    </row>
    <row r="63" spans="1:17" x14ac:dyDescent="0.2">
      <c r="A63" s="24" t="s">
        <v>2</v>
      </c>
      <c r="B63" s="24" t="s">
        <v>85</v>
      </c>
      <c r="C63" s="24" t="s">
        <v>4</v>
      </c>
      <c r="D63" s="24" t="s">
        <v>2881</v>
      </c>
      <c r="E63" s="24" t="s">
        <v>14554</v>
      </c>
      <c r="F63" s="24" t="str">
        <f>IF($O63&gt;5,Лист1!$A$1,Лист1!$A$2)</f>
        <v xml:space="preserve">available="no" </v>
      </c>
      <c r="G63" s="24" t="s">
        <v>14552</v>
      </c>
      <c r="H63" s="24" t="s">
        <v>30673</v>
      </c>
      <c r="I63" s="24" t="s">
        <v>30674</v>
      </c>
      <c r="J63" s="110">
        <f t="shared" si="0"/>
        <v>0</v>
      </c>
      <c r="K63" s="24" t="s">
        <v>30674</v>
      </c>
      <c r="L63" s="24" t="s">
        <v>14553</v>
      </c>
      <c r="M63" s="110">
        <f>IF(ISNA(INDEX(вендер!$A$1:$M$16000,MATCH(D63,вендер!$C$1:$C$16000,0),13)),500000,INDEX(вендер!$A$1:$M$16000,MATCH(D63,вендер!$C$1:$C$16000,0),13))</f>
        <v>40035.980861244017</v>
      </c>
      <c r="N63" s="24" t="s">
        <v>3</v>
      </c>
      <c r="O63" s="22">
        <f>IF(ISNA(INDEX(вендер!$A$1:$H$16000,MATCH(D63,вендер!$C$1:$C$16000,0),8)),Лист1!$A$3,INDEX(вендер!$A$1:$H$16000,MATCH(D63,вендер!$C$1:$C$16000,0),8))</f>
        <v>0</v>
      </c>
      <c r="P63" s="8" t="s">
        <v>12139</v>
      </c>
      <c r="Q63" s="8" t="s">
        <v>27732</v>
      </c>
    </row>
    <row r="64" spans="1:17" x14ac:dyDescent="0.2">
      <c r="A64" s="24" t="s">
        <v>2</v>
      </c>
      <c r="B64" s="24" t="s">
        <v>86</v>
      </c>
      <c r="C64" s="24" t="s">
        <v>4</v>
      </c>
      <c r="D64" s="24" t="s">
        <v>2483</v>
      </c>
      <c r="E64" s="24" t="s">
        <v>14554</v>
      </c>
      <c r="F64" s="24" t="str">
        <f>IF($O64&gt;5,Лист1!$A$1,Лист1!$A$2)</f>
        <v xml:space="preserve">available="yes" </v>
      </c>
      <c r="G64" s="24" t="s">
        <v>14552</v>
      </c>
      <c r="H64" s="24" t="s">
        <v>30673</v>
      </c>
      <c r="I64" s="24" t="s">
        <v>30674</v>
      </c>
      <c r="J64" s="110" t="str">
        <f t="shared" si="0"/>
        <v>50</v>
      </c>
      <c r="K64" s="24" t="s">
        <v>30674</v>
      </c>
      <c r="L64" s="24" t="s">
        <v>14553</v>
      </c>
      <c r="M64" s="110">
        <f>IF(ISNA(INDEX(вендер!$A$1:$M$16000,MATCH(D64,вендер!$C$1:$C$16000,0),13)),500000,INDEX(вендер!$A$1:$M$16000,MATCH(D64,вендер!$C$1:$C$16000,0),13))</f>
        <v>122384.44976076554</v>
      </c>
      <c r="N64" s="24" t="s">
        <v>3</v>
      </c>
      <c r="O64" s="22" t="str">
        <f>IF(ISNA(INDEX(вендер!$A$1:$H$16000,MATCH(D64,вендер!$C$1:$C$16000,0),8)),Лист1!$A$3,INDEX(вендер!$A$1:$H$16000,MATCH(D64,вендер!$C$1:$C$16000,0),8))</f>
        <v>&gt;50</v>
      </c>
      <c r="P64" s="8" t="s">
        <v>12139</v>
      </c>
      <c r="Q64" s="8" t="s">
        <v>27731</v>
      </c>
    </row>
    <row r="65" spans="1:17" x14ac:dyDescent="0.2">
      <c r="A65" s="24" t="s">
        <v>2</v>
      </c>
      <c r="B65" s="24">
        <v>10000009183</v>
      </c>
      <c r="C65" s="24" t="s">
        <v>4</v>
      </c>
      <c r="D65" s="24" t="s">
        <v>87</v>
      </c>
      <c r="E65" s="24" t="s">
        <v>14554</v>
      </c>
      <c r="F65" s="24" t="str">
        <f>IF($O65&gt;5,Лист1!$A$1,Лист1!$A$2)</f>
        <v xml:space="preserve">available="yes" </v>
      </c>
      <c r="G65" s="24" t="s">
        <v>14552</v>
      </c>
      <c r="H65" s="24" t="s">
        <v>30673</v>
      </c>
      <c r="I65" s="24" t="s">
        <v>30674</v>
      </c>
      <c r="J65" s="110">
        <f t="shared" si="0"/>
        <v>46</v>
      </c>
      <c r="K65" s="24" t="s">
        <v>30674</v>
      </c>
      <c r="L65" s="24" t="s">
        <v>14553</v>
      </c>
      <c r="M65" s="110">
        <f>IF(ISNA(INDEX(вендер!$A$1:$M$16000,MATCH(D65,вендер!$C$1:$C$16000,0),13)),500000,INDEX(вендер!$A$1:$M$16000,MATCH(D65,вендер!$C$1:$C$16000,0),13))</f>
        <v>144251.61483253588</v>
      </c>
      <c r="N65" s="24" t="s">
        <v>3</v>
      </c>
      <c r="O65" s="22">
        <f>IF(ISNA(INDEX(вендер!$A$1:$H$16000,MATCH(D65,вендер!$C$1:$C$16000,0),8)),Лист1!$A$3,INDEX(вендер!$A$1:$H$16000,MATCH(D65,вендер!$C$1:$C$16000,0),8))</f>
        <v>46</v>
      </c>
      <c r="P65" s="8" t="s">
        <v>12139</v>
      </c>
      <c r="Q65" s="8" t="s">
        <v>27729</v>
      </c>
    </row>
    <row r="66" spans="1:17" x14ac:dyDescent="0.2">
      <c r="A66" s="24" t="s">
        <v>2</v>
      </c>
      <c r="B66" s="24" t="s">
        <v>88</v>
      </c>
      <c r="C66" s="24" t="s">
        <v>4</v>
      </c>
      <c r="D66" s="24" t="s">
        <v>89</v>
      </c>
      <c r="E66" s="24" t="s">
        <v>14554</v>
      </c>
      <c r="F66" s="24" t="str">
        <f>IF($O66&gt;5,Лист1!$A$1,Лист1!$A$2)</f>
        <v xml:space="preserve">available="no" </v>
      </c>
      <c r="G66" s="24" t="s">
        <v>14552</v>
      </c>
      <c r="H66" s="24" t="s">
        <v>30673</v>
      </c>
      <c r="I66" s="24" t="s">
        <v>30674</v>
      </c>
      <c r="J66" s="110">
        <f t="shared" si="0"/>
        <v>0</v>
      </c>
      <c r="K66" s="24" t="s">
        <v>30674</v>
      </c>
      <c r="L66" s="24" t="s">
        <v>14553</v>
      </c>
      <c r="M66" s="110">
        <f>IF(ISNA(INDEX(вендер!$A$1:$M$16000,MATCH(D66,вендер!$C$1:$C$16000,0),13)),500000,INDEX(вендер!$A$1:$M$16000,MATCH(D66,вендер!$C$1:$C$16000,0),13))</f>
        <v>500000</v>
      </c>
      <c r="N66" s="24" t="s">
        <v>3</v>
      </c>
      <c r="O66" s="22">
        <f>IF(ISNA(INDEX(вендер!$A$1:$H$16000,MATCH(D66,вендер!$C$1:$C$16000,0),8)),Лист1!$A$3,INDEX(вендер!$A$1:$H$16000,MATCH(D66,вендер!$C$1:$C$16000,0),8))</f>
        <v>0</v>
      </c>
      <c r="P66" s="8" t="s">
        <v>12139</v>
      </c>
      <c r="Q66" s="8" t="s">
        <v>27730</v>
      </c>
    </row>
    <row r="67" spans="1:17" x14ac:dyDescent="0.2">
      <c r="A67" s="24" t="s">
        <v>2</v>
      </c>
      <c r="B67" s="24" t="s">
        <v>90</v>
      </c>
      <c r="C67" s="24" t="s">
        <v>4</v>
      </c>
      <c r="D67" s="24" t="s">
        <v>2922</v>
      </c>
      <c r="E67" s="24" t="s">
        <v>14554</v>
      </c>
      <c r="F67" s="24" t="str">
        <f>IF($O67&gt;5,Лист1!$A$1,Лист1!$A$2)</f>
        <v xml:space="preserve">available="no" </v>
      </c>
      <c r="G67" s="24" t="s">
        <v>14552</v>
      </c>
      <c r="H67" s="24" t="s">
        <v>30673</v>
      </c>
      <c r="I67" s="24" t="s">
        <v>30674</v>
      </c>
      <c r="J67" s="110">
        <f t="shared" ref="J67:J89" si="1">IF(ISERROR(O67), 10, IF(O67&gt;50, "50", O67))</f>
        <v>0</v>
      </c>
      <c r="K67" s="24" t="s">
        <v>30674</v>
      </c>
      <c r="L67" s="24" t="s">
        <v>14553</v>
      </c>
      <c r="M67" s="110">
        <f>IF(ISNA(INDEX(вендер!$A$1:$M$16000,MATCH(D67,вендер!$C$1:$C$16000,0),13)),500000,INDEX(вендер!$A$1:$M$16000,MATCH(D67,вендер!$C$1:$C$16000,0),13))</f>
        <v>31548.899521531097</v>
      </c>
      <c r="N67" s="24" t="s">
        <v>3</v>
      </c>
      <c r="O67" s="22">
        <f>IF(ISNA(INDEX(вендер!$A$1:$H$16000,MATCH(D67,вендер!$C$1:$C$16000,0),8)),Лист1!$A$3,INDEX(вендер!$A$1:$H$16000,MATCH(D67,вендер!$C$1:$C$16000,0),8))</f>
        <v>0</v>
      </c>
      <c r="P67" s="8" t="s">
        <v>12139</v>
      </c>
      <c r="Q67" s="8" t="s">
        <v>27733</v>
      </c>
    </row>
    <row r="68" spans="1:17" x14ac:dyDescent="0.2">
      <c r="A68" s="24" t="s">
        <v>2</v>
      </c>
      <c r="B68" s="24" t="s">
        <v>91</v>
      </c>
      <c r="C68" s="24" t="s">
        <v>4</v>
      </c>
      <c r="D68" s="24" t="s">
        <v>92</v>
      </c>
      <c r="E68" s="24" t="s">
        <v>14554</v>
      </c>
      <c r="F68" s="24" t="str">
        <f>IF($O68&gt;5,Лист1!$A$1,Лист1!$A$2)</f>
        <v xml:space="preserve">available="yes" </v>
      </c>
      <c r="G68" s="24" t="s">
        <v>14552</v>
      </c>
      <c r="H68" s="24" t="s">
        <v>30673</v>
      </c>
      <c r="I68" s="24" t="s">
        <v>30674</v>
      </c>
      <c r="J68" s="110">
        <f t="shared" si="1"/>
        <v>11</v>
      </c>
      <c r="K68" s="24" t="s">
        <v>30674</v>
      </c>
      <c r="L68" s="24" t="s">
        <v>14553</v>
      </c>
      <c r="M68" s="110">
        <f>IF(ISNA(INDEX(вендер!$A$1:$M$16000,MATCH(D68,вендер!$C$1:$C$16000,0),13)),500000,INDEX(вендер!$A$1:$M$16000,MATCH(D68,вендер!$C$1:$C$16000,0),13))</f>
        <v>679885.16746411484</v>
      </c>
      <c r="N68" s="24" t="s">
        <v>3</v>
      </c>
      <c r="O68" s="22">
        <f>IF(ISNA(INDEX(вендер!$A$1:$H$16000,MATCH(D68,вендер!$C$1:$C$16000,0),8)),Лист1!$A$3,INDEX(вендер!$A$1:$H$16000,MATCH(D68,вендер!$C$1:$C$16000,0),8))</f>
        <v>11</v>
      </c>
      <c r="P68" s="8" t="s">
        <v>12139</v>
      </c>
      <c r="Q68" s="8" t="s">
        <v>27729</v>
      </c>
    </row>
    <row r="69" spans="1:17" x14ac:dyDescent="0.2">
      <c r="A69" s="24" t="s">
        <v>2</v>
      </c>
      <c r="B69" s="24">
        <v>10000003392</v>
      </c>
      <c r="C69" s="24" t="s">
        <v>4</v>
      </c>
      <c r="D69" s="24" t="s">
        <v>2863</v>
      </c>
      <c r="E69" s="24" t="s">
        <v>14554</v>
      </c>
      <c r="F69" s="24" t="str">
        <f>IF($O69&gt;5,Лист1!$A$1,Лист1!$A$2)</f>
        <v xml:space="preserve">available="no" </v>
      </c>
      <c r="G69" s="24" t="s">
        <v>14552</v>
      </c>
      <c r="H69" s="24" t="s">
        <v>30673</v>
      </c>
      <c r="I69" s="24" t="s">
        <v>30674</v>
      </c>
      <c r="J69" s="110">
        <f t="shared" si="1"/>
        <v>0</v>
      </c>
      <c r="K69" s="24" t="s">
        <v>30674</v>
      </c>
      <c r="L69" s="24" t="s">
        <v>14553</v>
      </c>
      <c r="M69" s="110">
        <f>IF(ISNA(INDEX(вендер!$A$1:$M$16000,MATCH(D69,вендер!$C$1:$C$16000,0),13)),500000,INDEX(вендер!$A$1:$M$16000,MATCH(D69,вендер!$C$1:$C$16000,0),13))</f>
        <v>39084.784688995212</v>
      </c>
      <c r="N69" s="24" t="s">
        <v>3</v>
      </c>
      <c r="O69" s="22">
        <f>IF(ISNA(INDEX(вендер!$A$1:$H$16000,MATCH(D69,вендер!$C$1:$C$16000,0),8)),Лист1!$A$3,INDEX(вендер!$A$1:$H$16000,MATCH(D69,вендер!$C$1:$C$16000,0),8))</f>
        <v>0</v>
      </c>
      <c r="P69" s="8" t="s">
        <v>12139</v>
      </c>
      <c r="Q69" s="8" t="s">
        <v>27732</v>
      </c>
    </row>
    <row r="70" spans="1:17" x14ac:dyDescent="0.2">
      <c r="A70" s="24" t="s">
        <v>2</v>
      </c>
      <c r="B70" s="24" t="s">
        <v>93</v>
      </c>
      <c r="C70" s="24" t="s">
        <v>4</v>
      </c>
      <c r="D70" s="24" t="s">
        <v>94</v>
      </c>
      <c r="E70" s="24" t="s">
        <v>14554</v>
      </c>
      <c r="F70" s="24" t="str">
        <f>IF($O70&gt;5,Лист1!$A$1,Лист1!$A$2)</f>
        <v xml:space="preserve">available="no" </v>
      </c>
      <c r="G70" s="24" t="s">
        <v>14552</v>
      </c>
      <c r="H70" s="24" t="s">
        <v>30673</v>
      </c>
      <c r="I70" s="24" t="s">
        <v>30674</v>
      </c>
      <c r="J70" s="110">
        <f t="shared" si="1"/>
        <v>4</v>
      </c>
      <c r="K70" s="24" t="s">
        <v>30674</v>
      </c>
      <c r="L70" s="24" t="s">
        <v>14553</v>
      </c>
      <c r="M70" s="110">
        <f>IF(ISNA(INDEX(вендер!$A$1:$M$16000,MATCH(D70,вендер!$C$1:$C$16000,0),13)),500000,INDEX(вендер!$A$1:$M$16000,MATCH(D70,вендер!$C$1:$C$16000,0),13))</f>
        <v>1620934.80861244</v>
      </c>
      <c r="N70" s="24" t="s">
        <v>3</v>
      </c>
      <c r="O70" s="22">
        <f>IF(ISNA(INDEX(вендер!$A$1:$H$16000,MATCH(D70,вендер!$C$1:$C$16000,0),8)),Лист1!$A$3,INDEX(вендер!$A$1:$H$16000,MATCH(D70,вендер!$C$1:$C$16000,0),8))</f>
        <v>4</v>
      </c>
      <c r="P70" s="8" t="s">
        <v>12139</v>
      </c>
      <c r="Q70" s="8" t="s">
        <v>27729</v>
      </c>
    </row>
    <row r="71" spans="1:17" x14ac:dyDescent="0.2">
      <c r="A71" s="24" t="s">
        <v>2</v>
      </c>
      <c r="B71" s="24">
        <v>10000018612</v>
      </c>
      <c r="C71" s="24" t="s">
        <v>4</v>
      </c>
      <c r="D71" s="24" t="s">
        <v>2893</v>
      </c>
      <c r="E71" s="24" t="s">
        <v>14554</v>
      </c>
      <c r="F71" s="24" t="str">
        <f>IF($O71&gt;5,Лист1!$A$1,Лист1!$A$2)</f>
        <v xml:space="preserve">available="yes" </v>
      </c>
      <c r="G71" s="24" t="s">
        <v>14552</v>
      </c>
      <c r="H71" s="24" t="s">
        <v>30673</v>
      </c>
      <c r="I71" s="24" t="s">
        <v>30674</v>
      </c>
      <c r="J71" s="110">
        <f t="shared" si="1"/>
        <v>45</v>
      </c>
      <c r="K71" s="24" t="s">
        <v>30674</v>
      </c>
      <c r="L71" s="24" t="s">
        <v>14553</v>
      </c>
      <c r="M71" s="110">
        <f>IF(ISNA(INDEX(вендер!$A$1:$M$16000,MATCH(D71,вендер!$C$1:$C$16000,0),13)),500000,INDEX(вендер!$A$1:$M$16000,MATCH(D71,вендер!$C$1:$C$16000,0),13))</f>
        <v>105860.88516746413</v>
      </c>
      <c r="N71" s="24" t="s">
        <v>3</v>
      </c>
      <c r="O71" s="22">
        <f>IF(ISNA(INDEX(вендер!$A$1:$H$16000,MATCH(D71,вендер!$C$1:$C$16000,0),8)),Лист1!$A$3,INDEX(вендер!$A$1:$H$16000,MATCH(D71,вендер!$C$1:$C$16000,0),8))</f>
        <v>45</v>
      </c>
      <c r="P71" s="8" t="s">
        <v>12139</v>
      </c>
      <c r="Q71" s="8" t="s">
        <v>27732</v>
      </c>
    </row>
    <row r="72" spans="1:17" x14ac:dyDescent="0.2">
      <c r="A72" s="24" t="s">
        <v>2</v>
      </c>
      <c r="B72" s="24" t="s">
        <v>95</v>
      </c>
      <c r="C72" s="24" t="s">
        <v>4</v>
      </c>
      <c r="D72" s="24" t="s">
        <v>2916</v>
      </c>
      <c r="E72" s="24" t="s">
        <v>14554</v>
      </c>
      <c r="F72" s="24" t="str">
        <f>IF($O72&gt;5,Лист1!$A$1,Лист1!$A$2)</f>
        <v xml:space="preserve">available="no" </v>
      </c>
      <c r="G72" s="24" t="s">
        <v>14552</v>
      </c>
      <c r="H72" s="24" t="s">
        <v>30673</v>
      </c>
      <c r="I72" s="24" t="s">
        <v>30674</v>
      </c>
      <c r="J72" s="110">
        <f t="shared" si="1"/>
        <v>0</v>
      </c>
      <c r="K72" s="24" t="s">
        <v>30674</v>
      </c>
      <c r="L72" s="24" t="s">
        <v>14553</v>
      </c>
      <c r="M72" s="110">
        <f>IF(ISNA(INDEX(вендер!$A$1:$M$16000,MATCH(D72,вендер!$C$1:$C$16000,0),13)),500000,INDEX(вендер!$A$1:$M$16000,MATCH(D72,вендер!$C$1:$C$16000,0),13))</f>
        <v>13769.569377990432</v>
      </c>
      <c r="N72" s="24" t="s">
        <v>3</v>
      </c>
      <c r="O72" s="22">
        <f>IF(ISNA(INDEX(вендер!$A$1:$H$16000,MATCH(D72,вендер!$C$1:$C$16000,0),8)),Лист1!$A$3,INDEX(вендер!$A$1:$H$16000,MATCH(D72,вендер!$C$1:$C$16000,0),8))</f>
        <v>0</v>
      </c>
      <c r="P72" s="8" t="s">
        <v>12139</v>
      </c>
      <c r="Q72" s="8" t="s">
        <v>27733</v>
      </c>
    </row>
    <row r="73" spans="1:17" x14ac:dyDescent="0.2">
      <c r="A73" s="24" t="s">
        <v>2</v>
      </c>
      <c r="B73" s="24" t="s">
        <v>96</v>
      </c>
      <c r="C73" s="24" t="s">
        <v>4</v>
      </c>
      <c r="D73" s="24" t="s">
        <v>97</v>
      </c>
      <c r="E73" s="24" t="s">
        <v>14554</v>
      </c>
      <c r="F73" s="24" t="str">
        <f>IF($O73&gt;5,Лист1!$A$1,Лист1!$A$2)</f>
        <v xml:space="preserve">available="no" </v>
      </c>
      <c r="G73" s="24" t="s">
        <v>14552</v>
      </c>
      <c r="H73" s="24" t="s">
        <v>30673</v>
      </c>
      <c r="I73" s="24" t="s">
        <v>30674</v>
      </c>
      <c r="J73" s="110">
        <f t="shared" si="1"/>
        <v>0</v>
      </c>
      <c r="K73" s="24" t="s">
        <v>30674</v>
      </c>
      <c r="L73" s="24" t="s">
        <v>14553</v>
      </c>
      <c r="M73" s="110">
        <f>IF(ISNA(INDEX(вендер!$A$1:$M$16000,MATCH(D73,вендер!$C$1:$C$16000,0),13)),500000,INDEX(вендер!$A$1:$M$16000,MATCH(D73,вендер!$C$1:$C$16000,0),13))</f>
        <v>500000</v>
      </c>
      <c r="N73" s="24" t="s">
        <v>3</v>
      </c>
      <c r="O73" s="22">
        <f>IF(ISNA(INDEX(вендер!$A$1:$H$16000,MATCH(D73,вендер!$C$1:$C$16000,0),8)),Лист1!$A$3,INDEX(вендер!$A$1:$H$16000,MATCH(D73,вендер!$C$1:$C$16000,0),8))</f>
        <v>0</v>
      </c>
      <c r="P73" s="8" t="s">
        <v>12139</v>
      </c>
      <c r="Q73" s="8" t="s">
        <v>27731</v>
      </c>
    </row>
    <row r="74" spans="1:17" x14ac:dyDescent="0.2">
      <c r="A74" s="24" t="s">
        <v>2</v>
      </c>
      <c r="B74" s="24" t="s">
        <v>98</v>
      </c>
      <c r="C74" s="24" t="s">
        <v>4</v>
      </c>
      <c r="D74" s="24" t="s">
        <v>2866</v>
      </c>
      <c r="E74" s="24" t="s">
        <v>14554</v>
      </c>
      <c r="F74" s="24" t="str">
        <f>IF($O74&gt;5,Лист1!$A$1,Лист1!$A$2)</f>
        <v xml:space="preserve">available="no" </v>
      </c>
      <c r="G74" s="24" t="s">
        <v>14552</v>
      </c>
      <c r="H74" s="24" t="s">
        <v>30673</v>
      </c>
      <c r="I74" s="24" t="s">
        <v>30674</v>
      </c>
      <c r="J74" s="110">
        <f t="shared" si="1"/>
        <v>0</v>
      </c>
      <c r="K74" s="24" t="s">
        <v>30674</v>
      </c>
      <c r="L74" s="24" t="s">
        <v>14553</v>
      </c>
      <c r="M74" s="110">
        <f>IF(ISNA(INDEX(вендер!$A$1:$M$16000,MATCH(D74,вендер!$C$1:$C$16000,0),13)),500000,INDEX(вендер!$A$1:$M$16000,MATCH(D74,вендер!$C$1:$C$16000,0),13))</f>
        <v>44858.947368421053</v>
      </c>
      <c r="N74" s="24" t="s">
        <v>3</v>
      </c>
      <c r="O74" s="22">
        <f>IF(ISNA(INDEX(вендер!$A$1:$H$16000,MATCH(D74,вендер!$C$1:$C$16000,0),8)),Лист1!$A$3,INDEX(вендер!$A$1:$H$16000,MATCH(D74,вендер!$C$1:$C$16000,0),8))</f>
        <v>0</v>
      </c>
      <c r="P74" s="8" t="s">
        <v>12139</v>
      </c>
      <c r="Q74" s="8" t="s">
        <v>27732</v>
      </c>
    </row>
    <row r="75" spans="1:17" x14ac:dyDescent="0.2">
      <c r="A75" s="24" t="s">
        <v>2</v>
      </c>
      <c r="B75" s="24" t="s">
        <v>99</v>
      </c>
      <c r="C75" s="24" t="s">
        <v>4</v>
      </c>
      <c r="D75" s="24" t="s">
        <v>100</v>
      </c>
      <c r="E75" s="24" t="s">
        <v>14554</v>
      </c>
      <c r="F75" s="24" t="str">
        <f>IF($O75&gt;5,Лист1!$A$1,Лист1!$A$2)</f>
        <v xml:space="preserve">available="no" </v>
      </c>
      <c r="G75" s="24" t="s">
        <v>14552</v>
      </c>
      <c r="H75" s="24" t="s">
        <v>30673</v>
      </c>
      <c r="I75" s="24" t="s">
        <v>30674</v>
      </c>
      <c r="J75" s="110">
        <f t="shared" si="1"/>
        <v>0</v>
      </c>
      <c r="K75" s="24" t="s">
        <v>30674</v>
      </c>
      <c r="L75" s="24" t="s">
        <v>14553</v>
      </c>
      <c r="M75" s="110">
        <f>IF(ISNA(INDEX(вендер!$A$1:$M$16000,MATCH(D75,вендер!$C$1:$C$16000,0),13)),500000,INDEX(вендер!$A$1:$M$16000,MATCH(D75,вендер!$C$1:$C$16000,0),13))</f>
        <v>500000</v>
      </c>
      <c r="N75" s="24" t="s">
        <v>3</v>
      </c>
      <c r="O75" s="22">
        <f>IF(ISNA(INDEX(вендер!$A$1:$H$16000,MATCH(D75,вендер!$C$1:$C$16000,0),8)),Лист1!$A$3,INDEX(вендер!$A$1:$H$16000,MATCH(D75,вендер!$C$1:$C$16000,0),8))</f>
        <v>0</v>
      </c>
      <c r="P75" s="8" t="s">
        <v>12139</v>
      </c>
      <c r="Q75" s="8" t="s">
        <v>27729</v>
      </c>
    </row>
    <row r="76" spans="1:17" x14ac:dyDescent="0.2">
      <c r="A76" s="24" t="s">
        <v>2</v>
      </c>
      <c r="B76" s="24">
        <v>10000003359</v>
      </c>
      <c r="C76" s="24" t="s">
        <v>4</v>
      </c>
      <c r="D76" s="24" t="s">
        <v>2854</v>
      </c>
      <c r="E76" s="24" t="s">
        <v>14554</v>
      </c>
      <c r="F76" s="24" t="str">
        <f>IF($O76&gt;5,Лист1!$A$1,Лист1!$A$2)</f>
        <v xml:space="preserve">available="yes" </v>
      </c>
      <c r="G76" s="24" t="s">
        <v>14552</v>
      </c>
      <c r="H76" s="24" t="s">
        <v>30673</v>
      </c>
      <c r="I76" s="24" t="s">
        <v>30674</v>
      </c>
      <c r="J76" s="110" t="str">
        <f t="shared" si="1"/>
        <v>50</v>
      </c>
      <c r="K76" s="24" t="s">
        <v>30674</v>
      </c>
      <c r="L76" s="24" t="s">
        <v>14553</v>
      </c>
      <c r="M76" s="110">
        <f>IF(ISNA(INDEX(вендер!$A$1:$M$16000,MATCH(D76,вендер!$C$1:$C$16000,0),13)),500000,INDEX(вендер!$A$1:$M$16000,MATCH(D76,вендер!$C$1:$C$16000,0),13))</f>
        <v>17779.330143540668</v>
      </c>
      <c r="N76" s="24" t="s">
        <v>3</v>
      </c>
      <c r="O76" s="22" t="str">
        <f>IF(ISNA(INDEX(вендер!$A$1:$H$16000,MATCH(D76,вендер!$C$1:$C$16000,0),8)),Лист1!$A$3,INDEX(вендер!$A$1:$H$16000,MATCH(D76,вендер!$C$1:$C$16000,0),8))</f>
        <v>&gt;50</v>
      </c>
      <c r="P76" s="8" t="s">
        <v>12139</v>
      </c>
      <c r="Q76" s="8" t="s">
        <v>27732</v>
      </c>
    </row>
    <row r="77" spans="1:17" x14ac:dyDescent="0.2">
      <c r="A77" s="24" t="s">
        <v>2</v>
      </c>
      <c r="B77" s="24">
        <v>10000017502</v>
      </c>
      <c r="C77" s="24" t="s">
        <v>4</v>
      </c>
      <c r="D77" s="24" t="s">
        <v>2836</v>
      </c>
      <c r="E77" s="24" t="s">
        <v>14554</v>
      </c>
      <c r="F77" s="24" t="str">
        <f>IF($O77&gt;5,Лист1!$A$1,Лист1!$A$2)</f>
        <v xml:space="preserve">available="yes" </v>
      </c>
      <c r="G77" s="24" t="s">
        <v>14552</v>
      </c>
      <c r="H77" s="24" t="s">
        <v>30673</v>
      </c>
      <c r="I77" s="24" t="s">
        <v>30674</v>
      </c>
      <c r="J77" s="110" t="str">
        <f t="shared" si="1"/>
        <v>50</v>
      </c>
      <c r="K77" s="24" t="s">
        <v>30674</v>
      </c>
      <c r="L77" s="24" t="s">
        <v>14553</v>
      </c>
      <c r="M77" s="110">
        <f>IF(ISNA(INDEX(вендер!$A$1:$M$16000,MATCH(D77,вендер!$C$1:$C$16000,0),13)),500000,INDEX(вендер!$A$1:$M$16000,MATCH(D77,вендер!$C$1:$C$16000,0),13))</f>
        <v>11237.511961722486</v>
      </c>
      <c r="N77" s="24" t="s">
        <v>3</v>
      </c>
      <c r="O77" s="22" t="str">
        <f>IF(ISNA(INDEX(вендер!$A$1:$H$16000,MATCH(D77,вендер!$C$1:$C$16000,0),8)),Лист1!$A$3,INDEX(вендер!$A$1:$H$16000,MATCH(D77,вендер!$C$1:$C$16000,0),8))</f>
        <v>&gt;50</v>
      </c>
      <c r="P77" s="8" t="s">
        <v>12139</v>
      </c>
      <c r="Q77" s="8" t="s">
        <v>27732</v>
      </c>
    </row>
    <row r="78" spans="1:17" x14ac:dyDescent="0.2">
      <c r="A78" s="24" t="s">
        <v>2</v>
      </c>
      <c r="B78" s="24" t="s">
        <v>101</v>
      </c>
      <c r="C78" s="24" t="s">
        <v>4</v>
      </c>
      <c r="D78" s="24" t="s">
        <v>2842</v>
      </c>
      <c r="E78" s="24" t="s">
        <v>14554</v>
      </c>
      <c r="F78" s="24" t="str">
        <f>IF($O78&gt;5,Лист1!$A$1,Лист1!$A$2)</f>
        <v xml:space="preserve">available="yes" </v>
      </c>
      <c r="G78" s="24" t="s">
        <v>14552</v>
      </c>
      <c r="H78" s="24" t="s">
        <v>30673</v>
      </c>
      <c r="I78" s="24" t="s">
        <v>30674</v>
      </c>
      <c r="J78" s="110" t="str">
        <f t="shared" si="1"/>
        <v>50</v>
      </c>
      <c r="K78" s="24" t="s">
        <v>30674</v>
      </c>
      <c r="L78" s="24" t="s">
        <v>14553</v>
      </c>
      <c r="M78" s="110">
        <f>IF(ISNA(INDEX(вендер!$A$1:$M$16000,MATCH(D78,вендер!$C$1:$C$16000,0),13)),500000,INDEX(вендер!$A$1:$M$16000,MATCH(D78,вендер!$C$1:$C$16000,0),13))</f>
        <v>10786.028708133972</v>
      </c>
      <c r="N78" s="24" t="s">
        <v>3</v>
      </c>
      <c r="O78" s="22" t="str">
        <f>IF(ISNA(INDEX(вендер!$A$1:$H$16000,MATCH(D78,вендер!$C$1:$C$16000,0),8)),Лист1!$A$3,INDEX(вендер!$A$1:$H$16000,MATCH(D78,вендер!$C$1:$C$16000,0),8))</f>
        <v>&gt;50</v>
      </c>
      <c r="P78" s="8" t="s">
        <v>12139</v>
      </c>
      <c r="Q78" s="8" t="s">
        <v>27732</v>
      </c>
    </row>
    <row r="79" spans="1:17" x14ac:dyDescent="0.2">
      <c r="A79" s="24" t="s">
        <v>2</v>
      </c>
      <c r="B79" s="24">
        <v>10000006585</v>
      </c>
      <c r="C79" s="24" t="s">
        <v>4</v>
      </c>
      <c r="D79" s="24" t="s">
        <v>2596</v>
      </c>
      <c r="E79" s="24" t="s">
        <v>14554</v>
      </c>
      <c r="F79" s="24" t="str">
        <f>IF($O79&gt;5,Лист1!$A$1,Лист1!$A$2)</f>
        <v xml:space="preserve">available="no" </v>
      </c>
      <c r="G79" s="24" t="s">
        <v>14552</v>
      </c>
      <c r="H79" s="24" t="s">
        <v>30673</v>
      </c>
      <c r="I79" s="24" t="s">
        <v>30674</v>
      </c>
      <c r="J79" s="110">
        <f t="shared" si="1"/>
        <v>0</v>
      </c>
      <c r="K79" s="24" t="s">
        <v>30674</v>
      </c>
      <c r="L79" s="24" t="s">
        <v>14553</v>
      </c>
      <c r="M79" s="110">
        <f>IF(ISNA(INDEX(вендер!$A$1:$M$16000,MATCH(D79,вендер!$C$1:$C$16000,0),13)),500000,INDEX(вендер!$A$1:$M$16000,MATCH(D79,вендер!$C$1:$C$16000,0),13))</f>
        <v>293151.84210526315</v>
      </c>
      <c r="N79" s="24" t="s">
        <v>3</v>
      </c>
      <c r="O79" s="22">
        <f>IF(ISNA(INDEX(вендер!$A$1:$H$16000,MATCH(D79,вендер!$C$1:$C$16000,0),8)),Лист1!$A$3,INDEX(вендер!$A$1:$H$16000,MATCH(D79,вендер!$C$1:$C$16000,0),8))</f>
        <v>0</v>
      </c>
      <c r="P79" s="8" t="s">
        <v>12139</v>
      </c>
      <c r="Q79" s="8" t="s">
        <v>27729</v>
      </c>
    </row>
    <row r="80" spans="1:17" x14ac:dyDescent="0.2">
      <c r="A80" s="24" t="s">
        <v>2</v>
      </c>
      <c r="B80" s="24">
        <v>10000009167</v>
      </c>
      <c r="C80" s="24" t="s">
        <v>4</v>
      </c>
      <c r="D80" s="24" t="s">
        <v>102</v>
      </c>
      <c r="E80" s="24" t="s">
        <v>14554</v>
      </c>
      <c r="F80" s="24" t="str">
        <f>IF($O80&gt;5,Лист1!$A$1,Лист1!$A$2)</f>
        <v xml:space="preserve">available="yes" </v>
      </c>
      <c r="G80" s="24" t="s">
        <v>14552</v>
      </c>
      <c r="H80" s="24" t="s">
        <v>30673</v>
      </c>
      <c r="I80" s="24" t="s">
        <v>30674</v>
      </c>
      <c r="J80" s="110" t="str">
        <f t="shared" si="1"/>
        <v>50</v>
      </c>
      <c r="K80" s="24" t="s">
        <v>30674</v>
      </c>
      <c r="L80" s="24" t="s">
        <v>14553</v>
      </c>
      <c r="M80" s="110">
        <f>IF(ISNA(INDEX(вендер!$A$1:$M$16000,MATCH(D80,вендер!$C$1:$C$16000,0),13)),500000,INDEX(вендер!$A$1:$M$16000,MATCH(D80,вендер!$C$1:$C$16000,0),13))</f>
        <v>52609.18660287081</v>
      </c>
      <c r="N80" s="24" t="s">
        <v>3</v>
      </c>
      <c r="O80" s="22" t="str">
        <f>IF(ISNA(INDEX(вендер!$A$1:$H$16000,MATCH(D80,вендер!$C$1:$C$16000,0),8)),Лист1!$A$3,INDEX(вендер!$A$1:$H$16000,MATCH(D80,вендер!$C$1:$C$16000,0),8))</f>
        <v>&gt;50</v>
      </c>
      <c r="P80" s="8" t="s">
        <v>12139</v>
      </c>
      <c r="Q80" s="8" t="s">
        <v>27731</v>
      </c>
    </row>
    <row r="81" spans="1:19" x14ac:dyDescent="0.2">
      <c r="A81" s="24" t="s">
        <v>2</v>
      </c>
      <c r="B81" s="24">
        <v>10000013687</v>
      </c>
      <c r="C81" s="24" t="s">
        <v>4</v>
      </c>
      <c r="D81" s="24" t="s">
        <v>103</v>
      </c>
      <c r="E81" s="24" t="s">
        <v>14554</v>
      </c>
      <c r="F81" s="24" t="str">
        <f>IF($O81&gt;5,Лист1!$A$1,Лист1!$A$2)</f>
        <v xml:space="preserve">available="yes" </v>
      </c>
      <c r="G81" s="24" t="s">
        <v>14552</v>
      </c>
      <c r="H81" s="24" t="s">
        <v>30673</v>
      </c>
      <c r="I81" s="24" t="s">
        <v>30674</v>
      </c>
      <c r="J81" s="110">
        <f t="shared" si="1"/>
        <v>47</v>
      </c>
      <c r="K81" s="24" t="s">
        <v>30674</v>
      </c>
      <c r="L81" s="24" t="s">
        <v>14553</v>
      </c>
      <c r="M81" s="110">
        <f>IF(ISNA(INDEX(вендер!$A$1:$M$16000,MATCH(D81,вендер!$C$1:$C$16000,0),13)),500000,INDEX(вендер!$A$1:$M$16000,MATCH(D81,вендер!$C$1:$C$16000,0),13))</f>
        <v>182469.5574162679</v>
      </c>
      <c r="N81" s="24" t="s">
        <v>3</v>
      </c>
      <c r="O81" s="22">
        <f>IF(ISNA(INDEX(вендер!$A$1:$H$16000,MATCH(D81,вендер!$C$1:$C$16000,0),8)),Лист1!$A$3,INDEX(вендер!$A$1:$H$16000,MATCH(D81,вендер!$C$1:$C$16000,0),8))</f>
        <v>47</v>
      </c>
      <c r="P81" s="8" t="s">
        <v>12139</v>
      </c>
      <c r="Q81" s="8" t="s">
        <v>27729</v>
      </c>
    </row>
    <row r="82" spans="1:19" x14ac:dyDescent="0.2">
      <c r="A82" s="24" t="s">
        <v>2</v>
      </c>
      <c r="B82" s="24">
        <v>10000017503</v>
      </c>
      <c r="C82" s="24" t="s">
        <v>4</v>
      </c>
      <c r="D82" s="24" t="s">
        <v>2839</v>
      </c>
      <c r="E82" s="24" t="s">
        <v>14554</v>
      </c>
      <c r="F82" s="24" t="str">
        <f>IF($O82&gt;5,Лист1!$A$1,Лист1!$A$2)</f>
        <v xml:space="preserve">available="yes" </v>
      </c>
      <c r="G82" s="24" t="s">
        <v>14552</v>
      </c>
      <c r="H82" s="24" t="s">
        <v>30673</v>
      </c>
      <c r="I82" s="24" t="s">
        <v>30674</v>
      </c>
      <c r="J82" s="110" t="str">
        <f t="shared" si="1"/>
        <v>50</v>
      </c>
      <c r="K82" s="24" t="s">
        <v>30674</v>
      </c>
      <c r="L82" s="24" t="s">
        <v>14553</v>
      </c>
      <c r="M82" s="110">
        <f>IF(ISNA(INDEX(вендер!$A$1:$M$16000,MATCH(D82,вендер!$C$1:$C$16000,0),13)),500000,INDEX(вендер!$A$1:$M$16000,MATCH(D82,вендер!$C$1:$C$16000,0),13))</f>
        <v>14320.191387559809</v>
      </c>
      <c r="N82" s="24" t="s">
        <v>3</v>
      </c>
      <c r="O82" s="22" t="str">
        <f>IF(ISNA(INDEX(вендер!$A$1:$H$16000,MATCH(D82,вендер!$C$1:$C$16000,0),8)),Лист1!$A$3,INDEX(вендер!$A$1:$H$16000,MATCH(D82,вендер!$C$1:$C$16000,0),8))</f>
        <v>&gt;50</v>
      </c>
      <c r="P82" s="8" t="s">
        <v>12139</v>
      </c>
      <c r="Q82" s="8" t="s">
        <v>27732</v>
      </c>
    </row>
    <row r="83" spans="1:19" x14ac:dyDescent="0.2">
      <c r="A83" s="24" t="s">
        <v>2</v>
      </c>
      <c r="B83" s="24">
        <v>10000016383</v>
      </c>
      <c r="C83" s="24" t="s">
        <v>4</v>
      </c>
      <c r="D83" s="24" t="s">
        <v>2857</v>
      </c>
      <c r="E83" s="24" t="s">
        <v>14554</v>
      </c>
      <c r="F83" s="24" t="str">
        <f>IF($O83&gt;5,Лист1!$A$1,Лист1!$A$2)</f>
        <v xml:space="preserve">available="yes" </v>
      </c>
      <c r="G83" s="24" t="s">
        <v>14552</v>
      </c>
      <c r="H83" s="24" t="s">
        <v>30673</v>
      </c>
      <c r="I83" s="24" t="s">
        <v>30674</v>
      </c>
      <c r="J83" s="110" t="str">
        <f t="shared" si="1"/>
        <v>50</v>
      </c>
      <c r="K83" s="24" t="s">
        <v>30674</v>
      </c>
      <c r="L83" s="24" t="s">
        <v>14553</v>
      </c>
      <c r="M83" s="110">
        <f>IF(ISNA(INDEX(вендер!$A$1:$M$16000,MATCH(D83,вендер!$C$1:$C$16000,0),13)),500000,INDEX(вендер!$A$1:$M$16000,MATCH(D83,вендер!$C$1:$C$16000,0),13))</f>
        <v>22571.483253588514</v>
      </c>
      <c r="N83" s="24" t="s">
        <v>3</v>
      </c>
      <c r="O83" s="22" t="str">
        <f>IF(ISNA(INDEX(вендер!$A$1:$H$16000,MATCH(D83,вендер!$C$1:$C$16000,0),8)),Лист1!$A$3,INDEX(вендер!$A$1:$H$16000,MATCH(D83,вендер!$C$1:$C$16000,0),8))</f>
        <v>&gt;50</v>
      </c>
      <c r="P83" s="8" t="s">
        <v>12139</v>
      </c>
      <c r="Q83" s="8" t="s">
        <v>27732</v>
      </c>
    </row>
    <row r="84" spans="1:19" x14ac:dyDescent="0.2">
      <c r="A84" s="24" t="s">
        <v>2</v>
      </c>
      <c r="B84" s="24" t="s">
        <v>104</v>
      </c>
      <c r="C84" s="24" t="s">
        <v>4</v>
      </c>
      <c r="D84" s="24" t="s">
        <v>2875</v>
      </c>
      <c r="E84" s="24" t="s">
        <v>14554</v>
      </c>
      <c r="F84" s="24" t="str">
        <f>IF($O84&gt;5,Лист1!$A$1,Лист1!$A$2)</f>
        <v xml:space="preserve">available="yes" </v>
      </c>
      <c r="G84" s="24" t="s">
        <v>14552</v>
      </c>
      <c r="H84" s="24" t="s">
        <v>30673</v>
      </c>
      <c r="I84" s="24" t="s">
        <v>30674</v>
      </c>
      <c r="J84" s="110" t="str">
        <f t="shared" si="1"/>
        <v>50</v>
      </c>
      <c r="K84" s="24" t="s">
        <v>30674</v>
      </c>
      <c r="L84" s="24" t="s">
        <v>14553</v>
      </c>
      <c r="M84" s="110">
        <f>IF(ISNA(INDEX(вендер!$A$1:$M$16000,MATCH(D84,вендер!$C$1:$C$16000,0),13)),500000,INDEX(вендер!$A$1:$M$16000,MATCH(D84,вендер!$C$1:$C$16000,0),13))</f>
        <v>21823.923444976073</v>
      </c>
      <c r="N84" s="24" t="s">
        <v>3</v>
      </c>
      <c r="O84" s="22" t="str">
        <f>IF(ISNA(INDEX(вендер!$A$1:$H$16000,MATCH(D84,вендер!$C$1:$C$16000,0),8)),Лист1!$A$3,INDEX(вендер!$A$1:$H$16000,MATCH(D84,вендер!$C$1:$C$16000,0),8))</f>
        <v>&gt;50</v>
      </c>
      <c r="P84" s="8" t="s">
        <v>12139</v>
      </c>
      <c r="Q84" s="8" t="s">
        <v>27732</v>
      </c>
    </row>
    <row r="85" spans="1:19" x14ac:dyDescent="0.2">
      <c r="A85" s="24" t="s">
        <v>2</v>
      </c>
      <c r="B85" s="24">
        <v>10000009163</v>
      </c>
      <c r="C85" s="24" t="s">
        <v>4</v>
      </c>
      <c r="D85" s="24" t="s">
        <v>105</v>
      </c>
      <c r="E85" s="24" t="s">
        <v>14554</v>
      </c>
      <c r="F85" s="24" t="str">
        <f>IF($O85&gt;5,Лист1!$A$1,Лист1!$A$2)</f>
        <v xml:space="preserve">available="yes" </v>
      </c>
      <c r="G85" s="24" t="s">
        <v>14552</v>
      </c>
      <c r="H85" s="24" t="s">
        <v>30673</v>
      </c>
      <c r="I85" s="24" t="s">
        <v>30674</v>
      </c>
      <c r="J85" s="110" t="str">
        <f t="shared" si="1"/>
        <v>50</v>
      </c>
      <c r="K85" s="24" t="s">
        <v>30674</v>
      </c>
      <c r="L85" s="24" t="s">
        <v>14553</v>
      </c>
      <c r="M85" s="110">
        <f>IF(ISNA(INDEX(вендер!$A$1:$M$16000,MATCH(D85,вендер!$C$1:$C$16000,0),13)),500000,INDEX(вендер!$A$1:$M$16000,MATCH(D85,вендер!$C$1:$C$16000,0),13))</f>
        <v>25497.416267942583</v>
      </c>
      <c r="N85" s="24" t="s">
        <v>3</v>
      </c>
      <c r="O85" s="22" t="str">
        <f>IF(ISNA(INDEX(вендер!$A$1:$H$16000,MATCH(D85,вендер!$C$1:$C$16000,0),8)),Лист1!$A$3,INDEX(вендер!$A$1:$H$16000,MATCH(D85,вендер!$C$1:$C$16000,0),8))</f>
        <v>&gt;50</v>
      </c>
      <c r="P85" s="8" t="s">
        <v>12139</v>
      </c>
      <c r="Q85" s="8" t="s">
        <v>27731</v>
      </c>
    </row>
    <row r="86" spans="1:19" x14ac:dyDescent="0.2">
      <c r="A86" s="24" t="s">
        <v>2</v>
      </c>
      <c r="B86" s="24">
        <v>10000015705</v>
      </c>
      <c r="C86" s="24" t="s">
        <v>4</v>
      </c>
      <c r="D86" s="24" t="s">
        <v>106</v>
      </c>
      <c r="E86" s="24" t="s">
        <v>14554</v>
      </c>
      <c r="F86" s="24" t="str">
        <f>IF($O86&gt;5,Лист1!$A$1,Лист1!$A$2)</f>
        <v xml:space="preserve">available="yes" </v>
      </c>
      <c r="G86" s="24" t="s">
        <v>14552</v>
      </c>
      <c r="H86" s="24" t="s">
        <v>30673</v>
      </c>
      <c r="I86" s="24" t="s">
        <v>30674</v>
      </c>
      <c r="J86" s="110" t="str">
        <f t="shared" si="1"/>
        <v>50</v>
      </c>
      <c r="K86" s="24" t="s">
        <v>30674</v>
      </c>
      <c r="L86" s="24" t="s">
        <v>14553</v>
      </c>
      <c r="M86" s="110">
        <f>IF(ISNA(INDEX(вендер!$A$1:$M$16000,MATCH(D86,вендер!$C$1:$C$16000,0),13)),500000,INDEX(вендер!$A$1:$M$16000,MATCH(D86,вендер!$C$1:$C$16000,0),13))</f>
        <v>25722.488038277512</v>
      </c>
      <c r="N86" s="24" t="s">
        <v>3</v>
      </c>
      <c r="O86" s="22" t="str">
        <f>IF(ISNA(INDEX(вендер!$A$1:$H$16000,MATCH(D86,вендер!$C$1:$C$16000,0),8)),Лист1!$A$3,INDEX(вендер!$A$1:$H$16000,MATCH(D86,вендер!$C$1:$C$16000,0),8))</f>
        <v>&gt;50</v>
      </c>
      <c r="P86" s="8" t="s">
        <v>12139</v>
      </c>
      <c r="Q86" s="8" t="s">
        <v>27731</v>
      </c>
    </row>
    <row r="87" spans="1:19" x14ac:dyDescent="0.2">
      <c r="A87" s="24" t="s">
        <v>2</v>
      </c>
      <c r="B87" s="24">
        <v>10000018719</v>
      </c>
      <c r="C87" s="24" t="s">
        <v>4</v>
      </c>
      <c r="D87" s="24" t="s">
        <v>107</v>
      </c>
      <c r="E87" s="24" t="s">
        <v>14554</v>
      </c>
      <c r="F87" s="24" t="str">
        <f>IF($O87&gt;5,Лист1!$A$1,Лист1!$A$2)</f>
        <v xml:space="preserve">available="yes" </v>
      </c>
      <c r="G87" s="24" t="s">
        <v>14552</v>
      </c>
      <c r="H87" s="24" t="s">
        <v>30673</v>
      </c>
      <c r="I87" s="24" t="s">
        <v>30674</v>
      </c>
      <c r="J87" s="110">
        <f t="shared" si="1"/>
        <v>19</v>
      </c>
      <c r="K87" s="24" t="s">
        <v>30674</v>
      </c>
      <c r="L87" s="24" t="s">
        <v>14553</v>
      </c>
      <c r="M87" s="110">
        <f>IF(ISNA(INDEX(вендер!$A$1:$M$16000,MATCH(D87,вендер!$C$1:$C$16000,0),13)),500000,INDEX(вендер!$A$1:$M$16000,MATCH(D87,вендер!$C$1:$C$16000,0),13))</f>
        <v>621969.49760765547</v>
      </c>
      <c r="N87" s="24" t="s">
        <v>3</v>
      </c>
      <c r="O87" s="22">
        <f>IF(ISNA(INDEX(вендер!$A$1:$H$16000,MATCH(D87,вендер!$C$1:$C$16000,0),8)),Лист1!$A$3,INDEX(вендер!$A$1:$H$16000,MATCH(D87,вендер!$C$1:$C$16000,0),8))</f>
        <v>19</v>
      </c>
      <c r="P87" s="8" t="s">
        <v>12139</v>
      </c>
      <c r="Q87" s="8" t="s">
        <v>27729</v>
      </c>
    </row>
    <row r="88" spans="1:19" x14ac:dyDescent="0.2">
      <c r="A88" s="24" t="s">
        <v>2</v>
      </c>
      <c r="B88" s="24">
        <v>10000009177</v>
      </c>
      <c r="C88" s="24" t="s">
        <v>4</v>
      </c>
      <c r="D88" s="24" t="s">
        <v>108</v>
      </c>
      <c r="E88" s="24" t="s">
        <v>14554</v>
      </c>
      <c r="F88" s="24" t="str">
        <f>IF($O88&gt;5,Лист1!$A$1,Лист1!$A$2)</f>
        <v xml:space="preserve">available="no" </v>
      </c>
      <c r="G88" s="24" t="s">
        <v>14552</v>
      </c>
      <c r="H88" s="24" t="s">
        <v>30673</v>
      </c>
      <c r="I88" s="24" t="s">
        <v>30674</v>
      </c>
      <c r="J88" s="110">
        <f t="shared" si="1"/>
        <v>0</v>
      </c>
      <c r="K88" s="24" t="s">
        <v>30674</v>
      </c>
      <c r="L88" s="24" t="s">
        <v>14553</v>
      </c>
      <c r="M88" s="110">
        <f>IF(ISNA(INDEX(вендер!$A$1:$M$16000,MATCH(D88,вендер!$C$1:$C$16000,0),13)),500000,INDEX(вендер!$A$1:$M$16000,MATCH(D88,вендер!$C$1:$C$16000,0),13))</f>
        <v>113399.52153110049</v>
      </c>
      <c r="N88" s="24" t="s">
        <v>3</v>
      </c>
      <c r="O88" s="22">
        <f>IF(ISNA(INDEX(вендер!$A$1:$H$16000,MATCH(D88,вендер!$C$1:$C$16000,0),8)),Лист1!$A$3,INDEX(вендер!$A$1:$H$16000,MATCH(D88,вендер!$C$1:$C$16000,0),8))</f>
        <v>0</v>
      </c>
      <c r="P88" s="8" t="s">
        <v>12139</v>
      </c>
      <c r="Q88" s="8" t="s">
        <v>27731</v>
      </c>
    </row>
    <row r="89" spans="1:19" x14ac:dyDescent="0.2">
      <c r="A89" s="24" t="s">
        <v>2</v>
      </c>
      <c r="B89" s="24">
        <v>10000009194</v>
      </c>
      <c r="C89" s="24" t="s">
        <v>4</v>
      </c>
      <c r="D89" s="24" t="s">
        <v>2588</v>
      </c>
      <c r="E89" s="24" t="s">
        <v>14554</v>
      </c>
      <c r="F89" s="24" t="str">
        <f>IF($O89&gt;5,Лист1!$A$1,Лист1!$A$2)</f>
        <v xml:space="preserve">available="no" </v>
      </c>
      <c r="G89" s="24" t="s">
        <v>14552</v>
      </c>
      <c r="H89" s="24" t="s">
        <v>30673</v>
      </c>
      <c r="I89" s="24" t="s">
        <v>30674</v>
      </c>
      <c r="J89" s="110">
        <f t="shared" si="1"/>
        <v>0</v>
      </c>
      <c r="K89" s="24" t="s">
        <v>30674</v>
      </c>
      <c r="L89" s="24" t="s">
        <v>14553</v>
      </c>
      <c r="M89" s="110">
        <f>IF(ISNA(INDEX(вендер!$A$1:$M$16000,MATCH(D89,вендер!$C$1:$C$16000,0),13)),500000,INDEX(вендер!$A$1:$M$16000,MATCH(D89,вендер!$C$1:$C$16000,0),13))</f>
        <v>120729.53349282296</v>
      </c>
      <c r="N89" s="24" t="s">
        <v>3</v>
      </c>
      <c r="O89" s="22">
        <f>IF(ISNA(INDEX(вендер!$A$1:$H$16000,MATCH(D89,вендер!$C$1:$C$16000,0),8)),Лист1!$A$3,INDEX(вендер!$A$1:$H$16000,MATCH(D89,вендер!$C$1:$C$16000,0),8))</f>
        <v>0</v>
      </c>
      <c r="P89" s="8" t="s">
        <v>12139</v>
      </c>
      <c r="Q89" s="8" t="s">
        <v>27729</v>
      </c>
    </row>
    <row r="90" spans="1:19" x14ac:dyDescent="0.2">
      <c r="A90" s="24"/>
      <c r="B90" s="24"/>
      <c r="C90" s="24"/>
      <c r="D90" s="24"/>
      <c r="E90" s="24"/>
      <c r="F90" s="24"/>
      <c r="G90" s="24"/>
      <c r="H90" s="24"/>
      <c r="I90" s="24"/>
      <c r="J90" s="110"/>
      <c r="K90" s="24"/>
      <c r="L90" s="24"/>
      <c r="M90" s="110"/>
      <c r="N90" s="24"/>
      <c r="O90" s="8" t="e">
        <f>INDEX(вендер!$A$1:$H$11703,MATCH(D90,вендер!$C$1:$C$11703,0),8)</f>
        <v>#N/A</v>
      </c>
    </row>
    <row r="91" spans="1:19" s="9" customFormat="1" x14ac:dyDescent="0.2">
      <c r="A91" s="24" t="s">
        <v>2</v>
      </c>
      <c r="B91" s="24" t="s">
        <v>153</v>
      </c>
      <c r="C91" s="24" t="s">
        <v>4</v>
      </c>
      <c r="D91" s="24" t="s">
        <v>547</v>
      </c>
      <c r="E91" s="24" t="s">
        <v>14554</v>
      </c>
      <c r="F91" s="24" t="str">
        <f>IF($O91&gt;9,Лист1!$A$1,Лист1!$A$2)</f>
        <v xml:space="preserve">available="no" </v>
      </c>
      <c r="G91" s="24" t="s">
        <v>14552</v>
      </c>
      <c r="H91" s="24" t="s">
        <v>30673</v>
      </c>
      <c r="I91" s="24" t="s">
        <v>30674</v>
      </c>
      <c r="J91" s="110">
        <f t="shared" ref="J91:J98" si="2">IF(ISERROR(O91), 10, IF(O91&gt;50, "50", O91))</f>
        <v>6</v>
      </c>
      <c r="K91" s="24" t="s">
        <v>30674</v>
      </c>
      <c r="L91" s="24" t="s">
        <v>14553</v>
      </c>
      <c r="M91" s="110">
        <v>3862</v>
      </c>
      <c r="N91" s="24" t="s">
        <v>3</v>
      </c>
      <c r="O91" s="10">
        <f>INDEX(эл!$A$1:$G$275,MATCH(B91,эл!$C$1:$C$236,0),2)</f>
        <v>6</v>
      </c>
      <c r="P91" s="2"/>
      <c r="S91" s="2"/>
    </row>
    <row r="92" spans="1:19" s="9" customFormat="1" x14ac:dyDescent="0.2">
      <c r="A92" s="24" t="s">
        <v>2</v>
      </c>
      <c r="B92" s="24" t="s">
        <v>154</v>
      </c>
      <c r="C92" s="24" t="s">
        <v>4</v>
      </c>
      <c r="D92" s="24" t="s">
        <v>548</v>
      </c>
      <c r="E92" s="24" t="s">
        <v>14554</v>
      </c>
      <c r="F92" s="24" t="str">
        <f>IF($O92&gt;9,Лист1!$A$1,Лист1!$A$2)</f>
        <v xml:space="preserve">available="no" </v>
      </c>
      <c r="G92" s="24" t="s">
        <v>14552</v>
      </c>
      <c r="H92" s="24" t="s">
        <v>30673</v>
      </c>
      <c r="I92" s="24" t="s">
        <v>30674</v>
      </c>
      <c r="J92" s="110">
        <f t="shared" si="2"/>
        <v>3</v>
      </c>
      <c r="K92" s="24" t="s">
        <v>30674</v>
      </c>
      <c r="L92" s="24" t="s">
        <v>14553</v>
      </c>
      <c r="M92" s="110">
        <v>2302</v>
      </c>
      <c r="N92" s="24" t="s">
        <v>3</v>
      </c>
      <c r="O92" s="10">
        <f>INDEX(эл!$A$1:$G$275,MATCH(B92,эл!$C$1:$C$236,0),2)</f>
        <v>3</v>
      </c>
      <c r="P92" s="2"/>
      <c r="S92" s="2"/>
    </row>
    <row r="93" spans="1:19" s="9" customFormat="1" x14ac:dyDescent="0.2">
      <c r="A93" s="24" t="s">
        <v>2</v>
      </c>
      <c r="B93" s="24" t="s">
        <v>155</v>
      </c>
      <c r="C93" s="24" t="s">
        <v>4</v>
      </c>
      <c r="D93" s="24" t="s">
        <v>549</v>
      </c>
      <c r="E93" s="24" t="s">
        <v>14554</v>
      </c>
      <c r="F93" s="24" t="str">
        <f>IF($O93&gt;9,Лист1!$A$1,Лист1!$A$2)</f>
        <v xml:space="preserve">available="no" </v>
      </c>
      <c r="G93" s="24" t="s">
        <v>14552</v>
      </c>
      <c r="H93" s="24" t="s">
        <v>30673</v>
      </c>
      <c r="I93" s="24" t="s">
        <v>30674</v>
      </c>
      <c r="J93" s="113">
        <f t="shared" si="2"/>
        <v>0</v>
      </c>
      <c r="K93" s="24" t="s">
        <v>30674</v>
      </c>
      <c r="L93" s="24" t="s">
        <v>14553</v>
      </c>
      <c r="M93" s="110">
        <v>2333</v>
      </c>
      <c r="N93" s="24" t="s">
        <v>3</v>
      </c>
      <c r="O93" s="10">
        <f>INDEX(эл!$A$1:$G$275,MATCH(B93,эл!$C$1:$C$236,0),2)</f>
        <v>0</v>
      </c>
      <c r="P93" s="2"/>
      <c r="S93" s="2"/>
    </row>
    <row r="94" spans="1:19" s="9" customFormat="1" x14ac:dyDescent="0.2">
      <c r="A94" s="24" t="s">
        <v>2</v>
      </c>
      <c r="B94" s="24" t="s">
        <v>147</v>
      </c>
      <c r="C94" s="24" t="s">
        <v>4</v>
      </c>
      <c r="D94" s="24" t="s">
        <v>550</v>
      </c>
      <c r="E94" s="24" t="s">
        <v>14554</v>
      </c>
      <c r="F94" s="24" t="str">
        <f>IF($O93&gt;9,Лист1!$A$1,Лист1!$A$2)</f>
        <v xml:space="preserve">available="no" </v>
      </c>
      <c r="G94" s="24" t="s">
        <v>14552</v>
      </c>
      <c r="H94" s="24" t="s">
        <v>30673</v>
      </c>
      <c r="I94" s="24" t="s">
        <v>30674</v>
      </c>
      <c r="J94" s="113">
        <f t="shared" si="2"/>
        <v>0</v>
      </c>
      <c r="K94" s="24" t="s">
        <v>30674</v>
      </c>
      <c r="L94" s="24" t="s">
        <v>14553</v>
      </c>
      <c r="M94" s="110">
        <v>4448</v>
      </c>
      <c r="N94" s="24" t="s">
        <v>3</v>
      </c>
      <c r="O94" s="10">
        <f>INDEX(эл!$A$1:$G$275,MATCH(B93,эл!$C$1:$C$236,0),2)</f>
        <v>0</v>
      </c>
      <c r="P94" s="2"/>
      <c r="S94" s="2"/>
    </row>
    <row r="95" spans="1:19" s="9" customFormat="1" x14ac:dyDescent="0.2">
      <c r="A95" s="24" t="s">
        <v>2</v>
      </c>
      <c r="B95" s="24" t="s">
        <v>150</v>
      </c>
      <c r="C95" s="24" t="s">
        <v>4</v>
      </c>
      <c r="D95" s="24" t="s">
        <v>552</v>
      </c>
      <c r="E95" s="24" t="s">
        <v>14554</v>
      </c>
      <c r="F95" s="24" t="str">
        <f>IF($O95&gt;9,Лист1!$A$1,Лист1!$A$2)</f>
        <v xml:space="preserve">available="no" </v>
      </c>
      <c r="G95" s="24" t="s">
        <v>14552</v>
      </c>
      <c r="H95" s="24" t="s">
        <v>30673</v>
      </c>
      <c r="I95" s="24" t="s">
        <v>30674</v>
      </c>
      <c r="J95" s="113">
        <f t="shared" si="2"/>
        <v>0</v>
      </c>
      <c r="K95" s="24" t="s">
        <v>30674</v>
      </c>
      <c r="L95" s="24" t="s">
        <v>14553</v>
      </c>
      <c r="M95" s="110">
        <v>554</v>
      </c>
      <c r="N95" s="24" t="s">
        <v>3</v>
      </c>
      <c r="O95" s="10">
        <f>INDEX(эл!$A$1:$G$275,MATCH(B95,эл!$C$1:$C$236,0),2)</f>
        <v>0</v>
      </c>
      <c r="P95" s="2"/>
      <c r="S95" s="2"/>
    </row>
    <row r="96" spans="1:19" s="9" customFormat="1" x14ac:dyDescent="0.2">
      <c r="A96" s="24" t="s">
        <v>2</v>
      </c>
      <c r="B96" s="24" t="s">
        <v>151</v>
      </c>
      <c r="C96" s="24" t="s">
        <v>4</v>
      </c>
      <c r="D96" s="24" t="s">
        <v>553</v>
      </c>
      <c r="E96" s="24" t="s">
        <v>14554</v>
      </c>
      <c r="F96" s="24" t="str">
        <f>IF($O96&gt;9,Лист1!$A$1,Лист1!$A$2)</f>
        <v xml:space="preserve">available="no" </v>
      </c>
      <c r="G96" s="24" t="s">
        <v>14552</v>
      </c>
      <c r="H96" s="24" t="s">
        <v>30673</v>
      </c>
      <c r="I96" s="24" t="s">
        <v>30674</v>
      </c>
      <c r="J96" s="113">
        <f t="shared" si="2"/>
        <v>0</v>
      </c>
      <c r="K96" s="24" t="s">
        <v>30674</v>
      </c>
      <c r="L96" s="24" t="s">
        <v>14553</v>
      </c>
      <c r="M96" s="110">
        <v>2333</v>
      </c>
      <c r="N96" s="24" t="s">
        <v>3</v>
      </c>
      <c r="O96" s="10">
        <f>INDEX(эл!$A$1:$G$275,MATCH(B96,эл!$C$1:$C$236,0),2)</f>
        <v>0</v>
      </c>
      <c r="P96" s="2"/>
      <c r="S96" s="2"/>
    </row>
    <row r="97" spans="1:19" s="9" customFormat="1" x14ac:dyDescent="0.2">
      <c r="A97" s="24" t="s">
        <v>2</v>
      </c>
      <c r="B97" s="24" t="s">
        <v>149</v>
      </c>
      <c r="C97" s="24" t="s">
        <v>4</v>
      </c>
      <c r="D97" s="24" t="s">
        <v>551</v>
      </c>
      <c r="E97" s="24" t="s">
        <v>14554</v>
      </c>
      <c r="F97" s="24" t="str">
        <f>IF($O97&gt;2,Лист1!$A$1,Лист1!$A$2)</f>
        <v xml:space="preserve">available="no" </v>
      </c>
      <c r="G97" s="24" t="s">
        <v>14552</v>
      </c>
      <c r="H97" s="24" t="s">
        <v>30673</v>
      </c>
      <c r="I97" s="24" t="s">
        <v>30674</v>
      </c>
      <c r="J97" s="110">
        <f t="shared" si="2"/>
        <v>2</v>
      </c>
      <c r="K97" s="24" t="s">
        <v>30674</v>
      </c>
      <c r="L97" s="24" t="s">
        <v>14553</v>
      </c>
      <c r="M97" s="121">
        <v>8389</v>
      </c>
      <c r="N97" s="24" t="s">
        <v>3</v>
      </c>
      <c r="O97" s="10">
        <f>INDEX(эл!$A$1:$G$275,MATCH(B97,эл!$C$1:$C$236,0),2)</f>
        <v>2</v>
      </c>
      <c r="P97" s="2"/>
      <c r="S97" s="2"/>
    </row>
    <row r="98" spans="1:19" s="9" customFormat="1" x14ac:dyDescent="0.2">
      <c r="A98" s="24" t="s">
        <v>2</v>
      </c>
      <c r="B98" s="24" t="s">
        <v>152</v>
      </c>
      <c r="C98" s="24" t="s">
        <v>4</v>
      </c>
      <c r="D98" s="24" t="s">
        <v>554</v>
      </c>
      <c r="E98" s="24" t="s">
        <v>14554</v>
      </c>
      <c r="F98" s="24" t="str">
        <f>IF($O98&gt;9,Лист1!$A$1,Лист1!$A$2)</f>
        <v xml:space="preserve">available="yes" </v>
      </c>
      <c r="G98" s="24" t="s">
        <v>14552</v>
      </c>
      <c r="H98" s="24" t="s">
        <v>30673</v>
      </c>
      <c r="I98" s="24" t="s">
        <v>30674</v>
      </c>
      <c r="J98" s="110">
        <f t="shared" si="2"/>
        <v>14</v>
      </c>
      <c r="K98" s="24" t="s">
        <v>30674</v>
      </c>
      <c r="L98" s="24" t="s">
        <v>14553</v>
      </c>
      <c r="M98" s="121">
        <v>7103</v>
      </c>
      <c r="N98" s="24" t="s">
        <v>3</v>
      </c>
      <c r="O98" s="10">
        <f>INDEX(эл!$A$1:$G$275,MATCH(B98,эл!$C$1:$C$236,0),2)</f>
        <v>14</v>
      </c>
      <c r="P98" s="2"/>
      <c r="S98" s="2"/>
    </row>
    <row r="99" spans="1:19" s="9" customFormat="1" x14ac:dyDescent="0.2">
      <c r="A99" s="24"/>
      <c r="B99" s="24" t="s">
        <v>545</v>
      </c>
      <c r="C99" s="24"/>
      <c r="D99" s="24"/>
      <c r="E99" s="24"/>
      <c r="F99" s="24"/>
      <c r="G99" s="24"/>
      <c r="H99" s="24"/>
      <c r="I99" s="24"/>
      <c r="J99" s="110"/>
      <c r="K99" s="24"/>
      <c r="L99" s="24"/>
      <c r="M99" s="110"/>
      <c r="N99" s="24"/>
      <c r="O99" s="8" t="e">
        <f>INDEX(вендер!$A$1:$H$11703,MATCH(D99,вендер!$C$1:$C$11703,0),8)</f>
        <v>#N/A</v>
      </c>
      <c r="P99" s="2"/>
      <c r="S99" s="2"/>
    </row>
    <row r="100" spans="1:19" s="9" customFormat="1" x14ac:dyDescent="0.2">
      <c r="A100" s="24" t="s">
        <v>2</v>
      </c>
      <c r="B100" s="24" t="s">
        <v>235</v>
      </c>
      <c r="C100" s="24" t="s">
        <v>4</v>
      </c>
      <c r="D100" s="24" t="s">
        <v>555</v>
      </c>
      <c r="E100" s="24" t="s">
        <v>14554</v>
      </c>
      <c r="F100" s="24" t="str">
        <f>IF($O100&gt;9,Лист1!$A$1,Лист1!$A$2)</f>
        <v xml:space="preserve">available="yes" </v>
      </c>
      <c r="G100" s="24" t="s">
        <v>14552</v>
      </c>
      <c r="H100" s="24" t="s">
        <v>30673</v>
      </c>
      <c r="I100" s="24" t="s">
        <v>30674</v>
      </c>
      <c r="J100" s="110">
        <f t="shared" ref="J100:J112" si="3">IF(ISERROR(O100), 10, IF(O100&gt;50, "50", O100))</f>
        <v>24</v>
      </c>
      <c r="K100" s="24" t="s">
        <v>30674</v>
      </c>
      <c r="L100" s="24" t="s">
        <v>14553</v>
      </c>
      <c r="M100" s="110">
        <f>INDEX('дил эл'!$A$1:$E$99,MATCH(B100,'дил эл'!$C$1:$C$99,0),4)</f>
        <v>812</v>
      </c>
      <c r="N100" s="24" t="s">
        <v>3</v>
      </c>
      <c r="O100" s="10">
        <f>INDEX(эл!$A$1:$G$275,MATCH(B100,эл!$C$1:$C$236,0),2)</f>
        <v>24</v>
      </c>
      <c r="P100" s="2"/>
      <c r="Q100" s="9" t="s">
        <v>16369</v>
      </c>
      <c r="S100" s="2"/>
    </row>
    <row r="101" spans="1:19" s="9" customFormat="1" x14ac:dyDescent="0.2">
      <c r="A101" s="24" t="s">
        <v>2</v>
      </c>
      <c r="B101" s="24" t="s">
        <v>237</v>
      </c>
      <c r="C101" s="24" t="s">
        <v>4</v>
      </c>
      <c r="D101" s="24" t="s">
        <v>556</v>
      </c>
      <c r="E101" s="24" t="s">
        <v>14554</v>
      </c>
      <c r="F101" s="24" t="str">
        <f>IF($O101&gt;9,Лист1!$A$1,Лист1!$A$2)</f>
        <v xml:space="preserve">available="yes" </v>
      </c>
      <c r="G101" s="24" t="s">
        <v>14552</v>
      </c>
      <c r="H101" s="24" t="s">
        <v>30673</v>
      </c>
      <c r="I101" s="24" t="s">
        <v>30674</v>
      </c>
      <c r="J101" s="110">
        <f t="shared" si="3"/>
        <v>15</v>
      </c>
      <c r="K101" s="24" t="s">
        <v>30674</v>
      </c>
      <c r="L101" s="24" t="s">
        <v>14553</v>
      </c>
      <c r="M101" s="110">
        <f>INDEX('дил эл'!$A$1:$E$99,MATCH(B101,'дил эл'!$C$1:$C$99,0),4)</f>
        <v>1634</v>
      </c>
      <c r="N101" s="24" t="s">
        <v>3</v>
      </c>
      <c r="O101" s="10">
        <f>INDEX(эл!$A$1:$G$275,MATCH(B101,эл!$C$1:$C$236,0),2)</f>
        <v>15</v>
      </c>
      <c r="P101" s="2"/>
      <c r="Q101" s="9" t="s">
        <v>16369</v>
      </c>
      <c r="S101" s="2"/>
    </row>
    <row r="102" spans="1:19" s="9" customFormat="1" x14ac:dyDescent="0.2">
      <c r="A102" s="24" t="s">
        <v>2</v>
      </c>
      <c r="B102" s="24" t="s">
        <v>161</v>
      </c>
      <c r="C102" s="24" t="s">
        <v>4</v>
      </c>
      <c r="D102" s="24" t="s">
        <v>557</v>
      </c>
      <c r="E102" s="24" t="s">
        <v>14554</v>
      </c>
      <c r="F102" s="24" t="str">
        <f>IF($O102&gt;9,Лист1!$A$1,Лист1!$A$2)</f>
        <v xml:space="preserve">available="yes" </v>
      </c>
      <c r="G102" s="24" t="s">
        <v>14552</v>
      </c>
      <c r="H102" s="24" t="s">
        <v>30673</v>
      </c>
      <c r="I102" s="24" t="s">
        <v>30674</v>
      </c>
      <c r="J102" s="110" t="str">
        <f t="shared" si="3"/>
        <v>50</v>
      </c>
      <c r="K102" s="24" t="s">
        <v>30674</v>
      </c>
      <c r="L102" s="24" t="s">
        <v>14553</v>
      </c>
      <c r="M102" s="110">
        <f>INDEX('дил эл'!$A$1:$E$99,MATCH(B102,'дил эл'!$C$1:$C$99,0),4)</f>
        <v>1166</v>
      </c>
      <c r="N102" s="24" t="s">
        <v>3</v>
      </c>
      <c r="O102" s="10">
        <f>INDEX(эл!$A$1:$G$275,MATCH(B102,эл!$C$1:$C$236,0),2)</f>
        <v>57</v>
      </c>
      <c r="P102" s="2"/>
      <c r="Q102" s="9" t="s">
        <v>16369</v>
      </c>
      <c r="S102" s="2"/>
    </row>
    <row r="103" spans="1:19" s="9" customFormat="1" x14ac:dyDescent="0.2">
      <c r="A103" s="24" t="s">
        <v>2</v>
      </c>
      <c r="B103" s="24" t="s">
        <v>167</v>
      </c>
      <c r="C103" s="24" t="s">
        <v>4</v>
      </c>
      <c r="D103" s="24" t="s">
        <v>558</v>
      </c>
      <c r="E103" s="24" t="s">
        <v>14554</v>
      </c>
      <c r="F103" s="24" t="str">
        <f>IF($O103&gt;9,Лист1!$A$1,Лист1!$A$2)</f>
        <v xml:space="preserve">available="no" </v>
      </c>
      <c r="G103" s="24" t="s">
        <v>14552</v>
      </c>
      <c r="H103" s="24" t="s">
        <v>30673</v>
      </c>
      <c r="I103" s="24" t="s">
        <v>30674</v>
      </c>
      <c r="J103" s="110">
        <f t="shared" si="3"/>
        <v>8</v>
      </c>
      <c r="K103" s="24" t="s">
        <v>30674</v>
      </c>
      <c r="L103" s="24" t="s">
        <v>14553</v>
      </c>
      <c r="M103" s="110">
        <f>INDEX('дил эл'!$A$1:$E$99,MATCH(B103,'дил эл'!$C$1:$C$99,0),4)</f>
        <v>1380</v>
      </c>
      <c r="N103" s="24" t="s">
        <v>3</v>
      </c>
      <c r="O103" s="10">
        <f>INDEX(эл!$A$1:$G$275,MATCH(B103,эл!$C$1:$C$236,0),2)</f>
        <v>8</v>
      </c>
      <c r="P103" s="2"/>
      <c r="Q103" s="9" t="s">
        <v>16369</v>
      </c>
      <c r="S103" s="2"/>
    </row>
    <row r="104" spans="1:19" s="9" customFormat="1" x14ac:dyDescent="0.2">
      <c r="A104" s="24" t="s">
        <v>2</v>
      </c>
      <c r="B104" s="24" t="s">
        <v>173</v>
      </c>
      <c r="C104" s="24" t="s">
        <v>4</v>
      </c>
      <c r="D104" s="24" t="s">
        <v>559</v>
      </c>
      <c r="E104" s="24" t="s">
        <v>14554</v>
      </c>
      <c r="F104" s="24" t="str">
        <f>IF($O104&gt;9,Лист1!$A$1,Лист1!$A$2)</f>
        <v xml:space="preserve">available="yes" </v>
      </c>
      <c r="G104" s="24" t="s">
        <v>14552</v>
      </c>
      <c r="H104" s="24" t="s">
        <v>30673</v>
      </c>
      <c r="I104" s="24" t="s">
        <v>30674</v>
      </c>
      <c r="J104" s="110">
        <f t="shared" si="3"/>
        <v>10</v>
      </c>
      <c r="K104" s="24" t="s">
        <v>30674</v>
      </c>
      <c r="L104" s="24" t="s">
        <v>14553</v>
      </c>
      <c r="M104" s="110">
        <f>INDEX('дил эл'!$A$1:$E$99,MATCH(B104,'дил эл'!$C$1:$C$99,0),4)</f>
        <v>1425</v>
      </c>
      <c r="N104" s="24" t="s">
        <v>3</v>
      </c>
      <c r="O104" s="10">
        <f>INDEX(эл!$A$1:$G$275,MATCH(B104,эл!$C$1:$C$236,0),2)</f>
        <v>10</v>
      </c>
      <c r="P104" s="2"/>
      <c r="Q104" s="9" t="s">
        <v>16369</v>
      </c>
      <c r="S104" s="2"/>
    </row>
    <row r="105" spans="1:19" s="9" customFormat="1" x14ac:dyDescent="0.2">
      <c r="A105" s="24" t="s">
        <v>2</v>
      </c>
      <c r="B105" s="24" t="s">
        <v>177</v>
      </c>
      <c r="C105" s="24" t="s">
        <v>4</v>
      </c>
      <c r="D105" s="24" t="s">
        <v>560</v>
      </c>
      <c r="E105" s="24" t="s">
        <v>14554</v>
      </c>
      <c r="F105" s="24" t="str">
        <f>IF($O105&gt;9,Лист1!$A$1,Лист1!$A$2)</f>
        <v xml:space="preserve">available="yes" </v>
      </c>
      <c r="G105" s="24" t="s">
        <v>14552</v>
      </c>
      <c r="H105" s="24" t="s">
        <v>30673</v>
      </c>
      <c r="I105" s="24" t="s">
        <v>30674</v>
      </c>
      <c r="J105" s="110">
        <f t="shared" si="3"/>
        <v>34</v>
      </c>
      <c r="K105" s="24" t="s">
        <v>30674</v>
      </c>
      <c r="L105" s="24" t="s">
        <v>14553</v>
      </c>
      <c r="M105" s="110">
        <f>INDEX('дил эл'!$A$1:$E$99,MATCH(B105,'дил эл'!$C$1:$C$99,0),4)</f>
        <v>1684</v>
      </c>
      <c r="N105" s="24" t="s">
        <v>3</v>
      </c>
      <c r="O105" s="10">
        <f>INDEX(эл!$A$1:$G$275,MATCH(B105,эл!$C$1:$C$236,0),2)</f>
        <v>34</v>
      </c>
      <c r="P105" s="2"/>
      <c r="Q105" s="9" t="s">
        <v>16369</v>
      </c>
      <c r="S105" s="2"/>
    </row>
    <row r="106" spans="1:19" s="9" customFormat="1" x14ac:dyDescent="0.2">
      <c r="A106" s="24" t="s">
        <v>2</v>
      </c>
      <c r="B106" s="24" t="s">
        <v>181</v>
      </c>
      <c r="C106" s="24" t="s">
        <v>4</v>
      </c>
      <c r="D106" s="24" t="s">
        <v>561</v>
      </c>
      <c r="E106" s="24" t="s">
        <v>14554</v>
      </c>
      <c r="F106" s="24" t="str">
        <f>IF($O106&gt;40,Лист1!$A$1,Лист1!$A$2)</f>
        <v xml:space="preserve">available="yes" </v>
      </c>
      <c r="G106" s="24" t="s">
        <v>14552</v>
      </c>
      <c r="H106" s="24" t="s">
        <v>30673</v>
      </c>
      <c r="I106" s="24" t="s">
        <v>30674</v>
      </c>
      <c r="J106" s="110" t="str">
        <f t="shared" si="3"/>
        <v>50</v>
      </c>
      <c r="K106" s="24" t="s">
        <v>30674</v>
      </c>
      <c r="L106" s="24" t="s">
        <v>14553</v>
      </c>
      <c r="M106" s="112">
        <v>2170</v>
      </c>
      <c r="N106" s="24" t="s">
        <v>3</v>
      </c>
      <c r="O106" s="10">
        <f>INDEX(эл!$A$1:$G$275,MATCH(B106,эл!$C$1:$C$236,0),2)</f>
        <v>238</v>
      </c>
      <c r="P106" s="2"/>
      <c r="Q106" s="9" t="s">
        <v>16369</v>
      </c>
      <c r="S106" s="2"/>
    </row>
    <row r="107" spans="1:19" s="9" customFormat="1" x14ac:dyDescent="0.2">
      <c r="A107" s="24" t="s">
        <v>2</v>
      </c>
      <c r="B107" s="24" t="s">
        <v>191</v>
      </c>
      <c r="C107" s="24" t="s">
        <v>4</v>
      </c>
      <c r="D107" s="24" t="s">
        <v>562</v>
      </c>
      <c r="E107" s="24" t="s">
        <v>14554</v>
      </c>
      <c r="F107" s="24" t="str">
        <f>IF($O107&gt;9,Лист1!$A$1,Лист1!$A$2)</f>
        <v xml:space="preserve">available="yes" </v>
      </c>
      <c r="G107" s="24" t="s">
        <v>14552</v>
      </c>
      <c r="H107" s="24" t="s">
        <v>30673</v>
      </c>
      <c r="I107" s="24" t="s">
        <v>30674</v>
      </c>
      <c r="J107" s="110" t="str">
        <f t="shared" si="3"/>
        <v>50</v>
      </c>
      <c r="K107" s="24" t="s">
        <v>30674</v>
      </c>
      <c r="L107" s="24" t="s">
        <v>14553</v>
      </c>
      <c r="M107" s="110">
        <f>INDEX('дил эл'!$A$1:$E$99,MATCH(B107,'дил эл'!$C$1:$C$99,0),4)</f>
        <v>1185</v>
      </c>
      <c r="N107" s="24" t="s">
        <v>3</v>
      </c>
      <c r="O107" s="10">
        <f>INDEX(эл!$A$1:$G$275,MATCH(B107,эл!$C$1:$C$236,0),2)</f>
        <v>100</v>
      </c>
      <c r="P107" s="2"/>
      <c r="Q107" s="9" t="s">
        <v>16369</v>
      </c>
      <c r="S107" s="2"/>
    </row>
    <row r="108" spans="1:19" s="9" customFormat="1" x14ac:dyDescent="0.2">
      <c r="A108" s="24" t="s">
        <v>2</v>
      </c>
      <c r="B108" s="24" t="s">
        <v>195</v>
      </c>
      <c r="C108" s="24" t="s">
        <v>4</v>
      </c>
      <c r="D108" s="24" t="s">
        <v>563</v>
      </c>
      <c r="E108" s="24" t="s">
        <v>14554</v>
      </c>
      <c r="F108" s="24" t="str">
        <f>IF($O108&gt;9,Лист1!$A$1,Лист1!$A$2)</f>
        <v xml:space="preserve">available="yes" </v>
      </c>
      <c r="G108" s="24" t="s">
        <v>14552</v>
      </c>
      <c r="H108" s="24" t="s">
        <v>30673</v>
      </c>
      <c r="I108" s="24" t="s">
        <v>30674</v>
      </c>
      <c r="J108" s="110" t="str">
        <f t="shared" si="3"/>
        <v>50</v>
      </c>
      <c r="K108" s="24" t="s">
        <v>30674</v>
      </c>
      <c r="L108" s="24" t="s">
        <v>14553</v>
      </c>
      <c r="M108" s="110">
        <f>INDEX('дил эл'!$A$1:$E$99,MATCH(B108,'дил эл'!$C$1:$C$99,0),4)</f>
        <v>1605</v>
      </c>
      <c r="N108" s="24" t="s">
        <v>3</v>
      </c>
      <c r="O108" s="10">
        <f>INDEX(эл!$A$1:$G$275,MATCH(B108,эл!$C$1:$C$236,0),2)</f>
        <v>69</v>
      </c>
      <c r="P108" s="2"/>
      <c r="Q108" s="9" t="s">
        <v>16369</v>
      </c>
      <c r="S108" s="2"/>
    </row>
    <row r="109" spans="1:19" s="9" customFormat="1" x14ac:dyDescent="0.2">
      <c r="A109" s="24" t="s">
        <v>2</v>
      </c>
      <c r="B109" s="24" t="s">
        <v>207</v>
      </c>
      <c r="C109" s="24" t="s">
        <v>4</v>
      </c>
      <c r="D109" s="24" t="s">
        <v>564</v>
      </c>
      <c r="E109" s="24" t="s">
        <v>14554</v>
      </c>
      <c r="F109" s="24" t="str">
        <f>IF(P109&gt;9,Лист1!$A$1,Лист1!$A$2)</f>
        <v xml:space="preserve">available="no" </v>
      </c>
      <c r="G109" s="24" t="s">
        <v>14552</v>
      </c>
      <c r="H109" s="24" t="s">
        <v>30673</v>
      </c>
      <c r="I109" s="24" t="s">
        <v>30674</v>
      </c>
      <c r="J109" s="110">
        <f t="shared" si="3"/>
        <v>6</v>
      </c>
      <c r="K109" s="24" t="s">
        <v>30674</v>
      </c>
      <c r="L109" s="24" t="s">
        <v>14553</v>
      </c>
      <c r="M109" s="110">
        <f>INDEX('дил эл'!$A$1:$E$99,MATCH(B109,'дил эл'!$C$1:$C$99,0),4)</f>
        <v>4638</v>
      </c>
      <c r="N109" s="24" t="s">
        <v>3</v>
      </c>
      <c r="O109" s="10">
        <f>INDEX(эл!$A$1:$G$275,MATCH(B109,эл!$C$1:$C$236,0),2)</f>
        <v>6</v>
      </c>
      <c r="P109" s="2"/>
      <c r="Q109" s="9" t="s">
        <v>16369</v>
      </c>
      <c r="S109" s="2"/>
    </row>
    <row r="110" spans="1:19" s="9" customFormat="1" x14ac:dyDescent="0.2">
      <c r="A110" s="24" t="s">
        <v>2</v>
      </c>
      <c r="B110" s="24" t="s">
        <v>211</v>
      </c>
      <c r="C110" s="24" t="s">
        <v>4</v>
      </c>
      <c r="D110" s="24" t="s">
        <v>565</v>
      </c>
      <c r="E110" s="24" t="s">
        <v>14554</v>
      </c>
      <c r="F110" s="24" t="str">
        <f>IF($O110&gt;9,Лист1!$A$1,Лист1!$A$2)</f>
        <v xml:space="preserve">available="yes" </v>
      </c>
      <c r="G110" s="24" t="s">
        <v>14552</v>
      </c>
      <c r="H110" s="24" t="s">
        <v>30673</v>
      </c>
      <c r="I110" s="24" t="s">
        <v>30674</v>
      </c>
      <c r="J110" s="110" t="str">
        <f t="shared" si="3"/>
        <v>50</v>
      </c>
      <c r="K110" s="24" t="s">
        <v>30674</v>
      </c>
      <c r="L110" s="24" t="s">
        <v>14553</v>
      </c>
      <c r="M110" s="110">
        <f>INDEX('дил эл'!$A$1:$E$99,MATCH(B110,'дил эл'!$C$1:$C$99,0),4)</f>
        <v>607</v>
      </c>
      <c r="N110" s="24" t="s">
        <v>3</v>
      </c>
      <c r="O110" s="10">
        <f>INDEX(эл!$A$1:$G$275,MATCH(B110,эл!$C$1:$C$236,0),2)</f>
        <v>69</v>
      </c>
      <c r="P110" s="2"/>
      <c r="Q110" s="9" t="s">
        <v>16369</v>
      </c>
      <c r="S110" s="2"/>
    </row>
    <row r="111" spans="1:19" s="9" customFormat="1" x14ac:dyDescent="0.2">
      <c r="A111" s="24" t="s">
        <v>2</v>
      </c>
      <c r="B111" s="24" t="s">
        <v>217</v>
      </c>
      <c r="C111" s="24" t="s">
        <v>4</v>
      </c>
      <c r="D111" s="24" t="s">
        <v>566</v>
      </c>
      <c r="E111" s="24" t="s">
        <v>14554</v>
      </c>
      <c r="F111" s="24" t="str">
        <f>IF($O111&gt;9,Лист1!$A$1,Лист1!$A$2)</f>
        <v xml:space="preserve">available="yes" </v>
      </c>
      <c r="G111" s="24" t="s">
        <v>14552</v>
      </c>
      <c r="H111" s="24" t="s">
        <v>30673</v>
      </c>
      <c r="I111" s="24" t="s">
        <v>30674</v>
      </c>
      <c r="J111" s="110">
        <f t="shared" si="3"/>
        <v>30</v>
      </c>
      <c r="K111" s="24" t="s">
        <v>30674</v>
      </c>
      <c r="L111" s="24" t="s">
        <v>14553</v>
      </c>
      <c r="M111" s="110">
        <f>INDEX('дил эл'!$A$1:$E$99,MATCH(B111,'дил эл'!$C$1:$C$99,0),4)</f>
        <v>922</v>
      </c>
      <c r="N111" s="24" t="s">
        <v>3</v>
      </c>
      <c r="O111" s="10">
        <f>INDEX(эл!$A$1:$G$275,MATCH(B111,эл!$C$1:$C$236,0),2)</f>
        <v>30</v>
      </c>
      <c r="P111" s="2"/>
      <c r="Q111" s="9" t="s">
        <v>16369</v>
      </c>
      <c r="S111" s="2"/>
    </row>
    <row r="112" spans="1:19" s="9" customFormat="1" x14ac:dyDescent="0.2">
      <c r="A112" s="24" t="s">
        <v>2</v>
      </c>
      <c r="B112" s="24" t="s">
        <v>229</v>
      </c>
      <c r="C112" s="24" t="s">
        <v>4</v>
      </c>
      <c r="D112" s="24" t="s">
        <v>567</v>
      </c>
      <c r="E112" s="24" t="s">
        <v>14554</v>
      </c>
      <c r="F112" s="24" t="str">
        <f>IF($O112&gt;9,Лист1!$A$1,Лист1!$A$2)</f>
        <v xml:space="preserve">available="no" </v>
      </c>
      <c r="G112" s="24" t="s">
        <v>14552</v>
      </c>
      <c r="H112" s="24" t="s">
        <v>30673</v>
      </c>
      <c r="I112" s="24" t="s">
        <v>30674</v>
      </c>
      <c r="J112" s="110">
        <f t="shared" si="3"/>
        <v>6</v>
      </c>
      <c r="K112" s="24" t="s">
        <v>30674</v>
      </c>
      <c r="L112" s="24" t="s">
        <v>14553</v>
      </c>
      <c r="M112" s="110">
        <f>INDEX('дил эл'!$A$1:$E$99,MATCH(B112,'дил эл'!$C$1:$C$99,0),4)</f>
        <v>2241</v>
      </c>
      <c r="N112" s="24" t="s">
        <v>3</v>
      </c>
      <c r="O112" s="10">
        <f>INDEX(эл!$A$1:$G$275,MATCH(B112,эл!$C$1:$C$236,0),2)</f>
        <v>6</v>
      </c>
      <c r="P112" s="2"/>
      <c r="Q112" s="9" t="s">
        <v>16369</v>
      </c>
      <c r="S112" s="2"/>
    </row>
    <row r="113" spans="1:19" s="9" customFormat="1" x14ac:dyDescent="0.2">
      <c r="A113" s="24"/>
      <c r="B113" s="24" t="s">
        <v>545</v>
      </c>
      <c r="C113" s="24"/>
      <c r="D113" s="24"/>
      <c r="E113" s="24"/>
      <c r="F113" s="24"/>
      <c r="G113" s="24"/>
      <c r="H113" s="24"/>
      <c r="I113" s="24"/>
      <c r="J113" s="110"/>
      <c r="K113" s="24"/>
      <c r="L113" s="24"/>
      <c r="M113" s="110"/>
      <c r="N113" s="24"/>
      <c r="O113" s="8" t="e">
        <f>INDEX(вендер!$A$1:$H$11703,MATCH(D113,вендер!$C$1:$C$11703,0),8)</f>
        <v>#N/A</v>
      </c>
      <c r="P113" s="2"/>
      <c r="S113" s="2"/>
    </row>
    <row r="114" spans="1:19" s="9" customFormat="1" x14ac:dyDescent="0.2">
      <c r="A114" s="24" t="s">
        <v>2</v>
      </c>
      <c r="B114" s="24" t="s">
        <v>157</v>
      </c>
      <c r="C114" s="24" t="s">
        <v>4</v>
      </c>
      <c r="D114" s="24" t="s">
        <v>568</v>
      </c>
      <c r="E114" s="24" t="s">
        <v>14554</v>
      </c>
      <c r="F114" s="24" t="str">
        <f>IF($O114&gt;4,Лист1!$A$1,Лист1!$A$2)</f>
        <v xml:space="preserve">available="yes" </v>
      </c>
      <c r="G114" s="24" t="s">
        <v>14552</v>
      </c>
      <c r="H114" s="24" t="s">
        <v>30673</v>
      </c>
      <c r="I114" s="24" t="s">
        <v>30674</v>
      </c>
      <c r="J114" s="110">
        <f>IF(ISERROR(O114), 5, IF(O114&gt;50, "50", O114))</f>
        <v>19</v>
      </c>
      <c r="K114" s="24" t="s">
        <v>30674</v>
      </c>
      <c r="L114" s="24" t="s">
        <v>14553</v>
      </c>
      <c r="M114" s="110">
        <f>INDEX('дил эл'!$A$1:$E$99,MATCH(B114,'дил эл'!$C$1:$C$99,0),4)</f>
        <v>1043</v>
      </c>
      <c r="N114" s="24" t="s">
        <v>3</v>
      </c>
      <c r="O114" s="10">
        <f>INDEX(эл!$A$1:$G$275,MATCH(B114,эл!$C$1:$C$236,0),2)</f>
        <v>19</v>
      </c>
      <c r="P114" s="2"/>
      <c r="Q114" s="9" t="s">
        <v>16369</v>
      </c>
      <c r="S114" s="2"/>
    </row>
    <row r="115" spans="1:19" s="9" customFormat="1" x14ac:dyDescent="0.2">
      <c r="A115" s="24" t="s">
        <v>2</v>
      </c>
      <c r="B115" s="24" t="s">
        <v>163</v>
      </c>
      <c r="C115" s="24" t="s">
        <v>4</v>
      </c>
      <c r="D115" s="24" t="s">
        <v>569</v>
      </c>
      <c r="E115" s="24" t="s">
        <v>14554</v>
      </c>
      <c r="F115" s="24" t="str">
        <f>IF($O115&gt;5,Лист1!$A$1,Лист1!$A$2)</f>
        <v xml:space="preserve">available="yes" </v>
      </c>
      <c r="G115" s="24" t="s">
        <v>14552</v>
      </c>
      <c r="H115" s="24" t="s">
        <v>30673</v>
      </c>
      <c r="I115" s="24" t="s">
        <v>30674</v>
      </c>
      <c r="J115" s="110">
        <f t="shared" ref="J115:J126" si="4">IF(ISERROR(O115), 10, IF(O115&gt;50, "50", O115))</f>
        <v>8</v>
      </c>
      <c r="K115" s="24" t="s">
        <v>30674</v>
      </c>
      <c r="L115" s="24" t="s">
        <v>14553</v>
      </c>
      <c r="M115" s="110">
        <f>INDEX('дил эл'!$A$1:$E$99,MATCH(B115,'дил эл'!$C$1:$C$99,0),4)</f>
        <v>1226</v>
      </c>
      <c r="N115" s="24" t="s">
        <v>3</v>
      </c>
      <c r="O115" s="10">
        <f>INDEX(эл!$A$1:$G$275,MATCH(B115,эл!$C$1:$C$236,0),2)</f>
        <v>8</v>
      </c>
      <c r="P115" s="2"/>
      <c r="Q115" s="9" t="s">
        <v>16369</v>
      </c>
      <c r="S115" s="2"/>
    </row>
    <row r="116" spans="1:19" s="9" customFormat="1" x14ac:dyDescent="0.2">
      <c r="A116" s="24" t="s">
        <v>2</v>
      </c>
      <c r="B116" s="24" t="s">
        <v>169</v>
      </c>
      <c r="C116" s="24" t="s">
        <v>4</v>
      </c>
      <c r="D116" s="24" t="s">
        <v>570</v>
      </c>
      <c r="E116" s="24" t="s">
        <v>14554</v>
      </c>
      <c r="F116" s="24" t="str">
        <f>IF($O116&gt;9,Лист1!$A$1,Лист1!$A$2)</f>
        <v xml:space="preserve">available="yes" </v>
      </c>
      <c r="G116" s="24" t="s">
        <v>14552</v>
      </c>
      <c r="H116" s="24" t="s">
        <v>30673</v>
      </c>
      <c r="I116" s="24" t="s">
        <v>30674</v>
      </c>
      <c r="J116" s="110">
        <f t="shared" si="4"/>
        <v>25</v>
      </c>
      <c r="K116" s="24" t="s">
        <v>30674</v>
      </c>
      <c r="L116" s="24" t="s">
        <v>14553</v>
      </c>
      <c r="M116" s="110">
        <f>INDEX('дил эл'!$A$1:$E$99,MATCH(B116,'дил эл'!$C$1:$C$99,0),4)</f>
        <v>1453</v>
      </c>
      <c r="N116" s="24" t="s">
        <v>3</v>
      </c>
      <c r="O116" s="10">
        <f>INDEX(эл!$A$1:$G$275,MATCH(B116,эл!$C$1:$C$236,0),2)</f>
        <v>25</v>
      </c>
      <c r="P116" s="2"/>
      <c r="Q116" s="9" t="s">
        <v>16369</v>
      </c>
      <c r="S116" s="2"/>
    </row>
    <row r="117" spans="1:19" s="9" customFormat="1" x14ac:dyDescent="0.2">
      <c r="A117" s="24" t="s">
        <v>2</v>
      </c>
      <c r="B117" s="24" t="s">
        <v>187</v>
      </c>
      <c r="C117" s="24" t="s">
        <v>4</v>
      </c>
      <c r="D117" s="24" t="s">
        <v>571</v>
      </c>
      <c r="E117" s="24" t="s">
        <v>14554</v>
      </c>
      <c r="F117" s="24" t="str">
        <f>IF($O117&gt;9,Лист1!$A$1,Лист1!$A$2)</f>
        <v xml:space="preserve">available="yes" </v>
      </c>
      <c r="G117" s="24" t="s">
        <v>14552</v>
      </c>
      <c r="H117" s="24" t="s">
        <v>30673</v>
      </c>
      <c r="I117" s="24" t="s">
        <v>30674</v>
      </c>
      <c r="J117" s="110">
        <f t="shared" si="4"/>
        <v>19</v>
      </c>
      <c r="K117" s="24" t="s">
        <v>30674</v>
      </c>
      <c r="L117" s="24" t="s">
        <v>14553</v>
      </c>
      <c r="M117" s="110">
        <f>INDEX('дил эл'!$A$1:$E$99,MATCH(B117,'дил эл'!$C$1:$C$99,0),4)</f>
        <v>1064</v>
      </c>
      <c r="N117" s="24" t="s">
        <v>3</v>
      </c>
      <c r="O117" s="10">
        <f>INDEX(эл!$A$1:$G$275,MATCH(B117,эл!$C$1:$C$236,0),2)</f>
        <v>19</v>
      </c>
      <c r="P117" s="2"/>
      <c r="Q117" s="9" t="s">
        <v>16369</v>
      </c>
      <c r="S117" s="2"/>
    </row>
    <row r="118" spans="1:19" s="9" customFormat="1" x14ac:dyDescent="0.2">
      <c r="A118" s="24" t="s">
        <v>2</v>
      </c>
      <c r="B118" s="24" t="s">
        <v>193</v>
      </c>
      <c r="C118" s="24" t="s">
        <v>4</v>
      </c>
      <c r="D118" s="24" t="s">
        <v>572</v>
      </c>
      <c r="E118" s="24" t="s">
        <v>14554</v>
      </c>
      <c r="F118" s="24" t="str">
        <f>IF($O118&gt;9,Лист1!$A$1,Лист1!$A$2)</f>
        <v xml:space="preserve">available="yes" </v>
      </c>
      <c r="G118" s="24" t="s">
        <v>14552</v>
      </c>
      <c r="H118" s="24" t="s">
        <v>30673</v>
      </c>
      <c r="I118" s="24" t="s">
        <v>30674</v>
      </c>
      <c r="J118" s="110" t="str">
        <f t="shared" si="4"/>
        <v>50</v>
      </c>
      <c r="K118" s="24" t="s">
        <v>30674</v>
      </c>
      <c r="L118" s="24" t="s">
        <v>14553</v>
      </c>
      <c r="M118" s="110">
        <f>INDEX('дил эл'!$A$1:$E$99,MATCH(B118,'дил эл'!$C$1:$C$99,0),4)</f>
        <v>1226</v>
      </c>
      <c r="N118" s="24" t="s">
        <v>3</v>
      </c>
      <c r="O118" s="10">
        <f>INDEX(эл!$A$1:$G$275,MATCH(B118,эл!$C$1:$C$236,0),2)</f>
        <v>100</v>
      </c>
      <c r="P118" s="2"/>
      <c r="Q118" s="9" t="s">
        <v>16369</v>
      </c>
      <c r="S118" s="2"/>
    </row>
    <row r="119" spans="1:19" s="9" customFormat="1" x14ac:dyDescent="0.2">
      <c r="A119" s="24" t="s">
        <v>2</v>
      </c>
      <c r="B119" s="24" t="s">
        <v>197</v>
      </c>
      <c r="C119" s="24" t="s">
        <v>4</v>
      </c>
      <c r="D119" s="24" t="s">
        <v>573</v>
      </c>
      <c r="E119" s="24" t="s">
        <v>14554</v>
      </c>
      <c r="F119" s="24" t="str">
        <f>IF($O119&gt;9,Лист1!$A$1,Лист1!$A$2)</f>
        <v xml:space="preserve">available="no" </v>
      </c>
      <c r="G119" s="24" t="s">
        <v>14552</v>
      </c>
      <c r="H119" s="24" t="s">
        <v>30673</v>
      </c>
      <c r="I119" s="24" t="s">
        <v>30674</v>
      </c>
      <c r="J119" s="110">
        <f t="shared" si="4"/>
        <v>2</v>
      </c>
      <c r="K119" s="24" t="s">
        <v>30674</v>
      </c>
      <c r="L119" s="24" t="s">
        <v>14553</v>
      </c>
      <c r="M119" s="110">
        <f>INDEX('дил эл'!$A$1:$E$99,MATCH(B119,'дил эл'!$C$1:$C$99,0),4)</f>
        <v>1197</v>
      </c>
      <c r="N119" s="24" t="s">
        <v>3</v>
      </c>
      <c r="O119" s="10">
        <f>INDEX(эл!$A$1:$G$275,MATCH(B119,эл!$C$1:$C$236,0),2)</f>
        <v>2</v>
      </c>
      <c r="P119" s="2"/>
      <c r="Q119" s="9" t="s">
        <v>16369</v>
      </c>
      <c r="S119" s="2"/>
    </row>
    <row r="120" spans="1:19" s="9" customFormat="1" x14ac:dyDescent="0.2">
      <c r="A120" s="24" t="s">
        <v>2</v>
      </c>
      <c r="B120" s="24" t="s">
        <v>209</v>
      </c>
      <c r="C120" s="24" t="s">
        <v>4</v>
      </c>
      <c r="D120" s="24" t="s">
        <v>574</v>
      </c>
      <c r="E120" s="24" t="s">
        <v>14554</v>
      </c>
      <c r="F120" s="24" t="str">
        <f>IF($O120&gt;9,Лист1!$A$1,Лист1!$A$2)</f>
        <v xml:space="preserve">available="yes" </v>
      </c>
      <c r="G120" s="24" t="s">
        <v>14552</v>
      </c>
      <c r="H120" s="24" t="s">
        <v>30673</v>
      </c>
      <c r="I120" s="24" t="s">
        <v>30674</v>
      </c>
      <c r="J120" s="110">
        <f t="shared" si="4"/>
        <v>24</v>
      </c>
      <c r="K120" s="24" t="s">
        <v>30674</v>
      </c>
      <c r="L120" s="24" t="s">
        <v>14553</v>
      </c>
      <c r="M120" s="110">
        <f>INDEX('дил эл'!$A$1:$E$99,MATCH(B120,'дил эл'!$C$1:$C$99,0),4)</f>
        <v>324</v>
      </c>
      <c r="N120" s="24" t="s">
        <v>3</v>
      </c>
      <c r="O120" s="10">
        <f>INDEX(эл!$A$1:$G$275,MATCH(B120,эл!$C$1:$C$236,0),2)</f>
        <v>24</v>
      </c>
      <c r="P120" s="2"/>
      <c r="Q120" s="9" t="s">
        <v>16369</v>
      </c>
      <c r="S120" s="2"/>
    </row>
    <row r="121" spans="1:19" s="9" customFormat="1" x14ac:dyDescent="0.2">
      <c r="A121" s="24" t="s">
        <v>2</v>
      </c>
      <c r="B121" s="24" t="s">
        <v>213</v>
      </c>
      <c r="C121" s="24" t="s">
        <v>4</v>
      </c>
      <c r="D121" s="24" t="s">
        <v>575</v>
      </c>
      <c r="E121" s="24" t="s">
        <v>14554</v>
      </c>
      <c r="F121" s="24" t="str">
        <f>IF($O121&gt;9,Лист1!$A$1,Лист1!$A$2)</f>
        <v xml:space="preserve">available="yes" </v>
      </c>
      <c r="G121" s="24" t="s">
        <v>14552</v>
      </c>
      <c r="H121" s="24" t="s">
        <v>30673</v>
      </c>
      <c r="I121" s="24" t="s">
        <v>30674</v>
      </c>
      <c r="J121" s="110" t="str">
        <f t="shared" si="4"/>
        <v>50</v>
      </c>
      <c r="K121" s="24" t="s">
        <v>30674</v>
      </c>
      <c r="L121" s="24" t="s">
        <v>14553</v>
      </c>
      <c r="M121" s="110">
        <f>INDEX('дил эл'!$A$1:$E$99,MATCH(B121,'дил эл'!$C$1:$C$99,0),4)</f>
        <v>485</v>
      </c>
      <c r="N121" s="24" t="s">
        <v>3</v>
      </c>
      <c r="O121" s="10">
        <f>INDEX(эл!$A$1:$G$275,MATCH(B121,эл!$C$1:$C$236,0),2)</f>
        <v>52</v>
      </c>
      <c r="P121" s="2"/>
      <c r="Q121" s="9" t="s">
        <v>16369</v>
      </c>
      <c r="S121" s="2"/>
    </row>
    <row r="122" spans="1:19" s="9" customFormat="1" x14ac:dyDescent="0.2">
      <c r="A122" s="24" t="s">
        <v>2</v>
      </c>
      <c r="B122" s="24" t="s">
        <v>219</v>
      </c>
      <c r="C122" s="24" t="s">
        <v>4</v>
      </c>
      <c r="D122" s="24" t="s">
        <v>576</v>
      </c>
      <c r="E122" s="24" t="s">
        <v>14554</v>
      </c>
      <c r="F122" s="24" t="str">
        <f>IF($O122&gt;9,Лист1!$A$1,Лист1!$A$2)</f>
        <v xml:space="preserve">available="yes" </v>
      </c>
      <c r="G122" s="24" t="s">
        <v>14552</v>
      </c>
      <c r="H122" s="24" t="s">
        <v>30673</v>
      </c>
      <c r="I122" s="24" t="s">
        <v>30674</v>
      </c>
      <c r="J122" s="110" t="str">
        <f t="shared" si="4"/>
        <v>50</v>
      </c>
      <c r="K122" s="24" t="s">
        <v>30674</v>
      </c>
      <c r="L122" s="24" t="s">
        <v>14553</v>
      </c>
      <c r="M122" s="110">
        <f>INDEX('дил эл'!$A$1:$E$99,MATCH(B122,'дил эл'!$C$1:$C$99,0),4)</f>
        <v>782</v>
      </c>
      <c r="N122" s="24" t="s">
        <v>3</v>
      </c>
      <c r="O122" s="10">
        <f>INDEX(эл!$A$1:$G$275,MATCH(B122,эл!$C$1:$C$236,0),2)</f>
        <v>72</v>
      </c>
      <c r="P122" s="2"/>
      <c r="Q122" s="9" t="s">
        <v>16369</v>
      </c>
      <c r="S122" s="2"/>
    </row>
    <row r="123" spans="1:19" s="9" customFormat="1" x14ac:dyDescent="0.2">
      <c r="A123" s="24" t="s">
        <v>2</v>
      </c>
      <c r="B123" s="24" t="s">
        <v>221</v>
      </c>
      <c r="C123" s="24" t="s">
        <v>4</v>
      </c>
      <c r="D123" s="24" t="s">
        <v>577</v>
      </c>
      <c r="E123" s="24" t="s">
        <v>14554</v>
      </c>
      <c r="F123" s="24" t="str">
        <f>IF($O123&gt;9,Лист1!$A$1,Лист1!$A$2)</f>
        <v xml:space="preserve">available="yes" </v>
      </c>
      <c r="G123" s="24" t="s">
        <v>14552</v>
      </c>
      <c r="H123" s="24" t="s">
        <v>30673</v>
      </c>
      <c r="I123" s="24" t="s">
        <v>30674</v>
      </c>
      <c r="J123" s="110" t="str">
        <f t="shared" si="4"/>
        <v>50</v>
      </c>
      <c r="K123" s="24" t="s">
        <v>30674</v>
      </c>
      <c r="L123" s="24" t="s">
        <v>14553</v>
      </c>
      <c r="M123" s="110">
        <f>INDEX('дил эл'!$A$1:$E$99,MATCH(B123,'дил эл'!$C$1:$C$99,0),4)</f>
        <v>1276</v>
      </c>
      <c r="N123" s="24" t="s">
        <v>3</v>
      </c>
      <c r="O123" s="10">
        <f>INDEX(эл!$A$1:$G$275,MATCH(B123,эл!$C$1:$C$236,0),2)</f>
        <v>70</v>
      </c>
      <c r="P123" s="2"/>
      <c r="Q123" s="9" t="s">
        <v>16369</v>
      </c>
      <c r="S123" s="2"/>
    </row>
    <row r="124" spans="1:19" s="9" customFormat="1" x14ac:dyDescent="0.2">
      <c r="A124" s="24" t="s">
        <v>2</v>
      </c>
      <c r="B124" s="24" t="s">
        <v>225</v>
      </c>
      <c r="C124" s="24" t="s">
        <v>4</v>
      </c>
      <c r="D124" s="24" t="s">
        <v>578</v>
      </c>
      <c r="E124" s="24" t="s">
        <v>14554</v>
      </c>
      <c r="F124" s="24" t="str">
        <f>IF($O124&gt;9,Лист1!$A$1,Лист1!$A$2)</f>
        <v xml:space="preserve">available="yes" </v>
      </c>
      <c r="G124" s="24" t="s">
        <v>14552</v>
      </c>
      <c r="H124" s="24" t="s">
        <v>30673</v>
      </c>
      <c r="I124" s="24" t="s">
        <v>30674</v>
      </c>
      <c r="J124" s="110">
        <f t="shared" si="4"/>
        <v>34</v>
      </c>
      <c r="K124" s="24" t="s">
        <v>30674</v>
      </c>
      <c r="L124" s="24" t="s">
        <v>14553</v>
      </c>
      <c r="M124" s="110">
        <f>INDEX('дил эл'!$A$1:$E$99,MATCH(B124,'дил эл'!$C$1:$C$99,0),4)</f>
        <v>1761</v>
      </c>
      <c r="N124" s="24" t="s">
        <v>3</v>
      </c>
      <c r="O124" s="10">
        <f>INDEX(эл!$A$1:$G$275,MATCH(B124,эл!$C$1:$C$236,0),2)</f>
        <v>34</v>
      </c>
      <c r="P124" s="2"/>
      <c r="Q124" s="9" t="s">
        <v>16369</v>
      </c>
      <c r="S124" s="2"/>
    </row>
    <row r="125" spans="1:19" s="9" customFormat="1" x14ac:dyDescent="0.2">
      <c r="A125" s="24" t="s">
        <v>2</v>
      </c>
      <c r="B125" s="24" t="s">
        <v>231</v>
      </c>
      <c r="C125" s="24" t="s">
        <v>4</v>
      </c>
      <c r="D125" s="24" t="s">
        <v>579</v>
      </c>
      <c r="E125" s="24" t="s">
        <v>14554</v>
      </c>
      <c r="F125" s="24" t="str">
        <f>IF(O125&gt;9,Лист1!$A$1,Лист1!$A$2)</f>
        <v xml:space="preserve">available="yes" </v>
      </c>
      <c r="G125" s="24" t="s">
        <v>14552</v>
      </c>
      <c r="H125" s="24" t="s">
        <v>30673</v>
      </c>
      <c r="I125" s="24" t="s">
        <v>30674</v>
      </c>
      <c r="J125" s="110">
        <f t="shared" si="4"/>
        <v>21</v>
      </c>
      <c r="K125" s="24" t="s">
        <v>30674</v>
      </c>
      <c r="L125" s="24" t="s">
        <v>14553</v>
      </c>
      <c r="M125" s="110">
        <f>INDEX('дил эл'!$A$1:$E$99,MATCH(B125,'дил эл'!$C$1:$C$99,0),4)</f>
        <v>1247</v>
      </c>
      <c r="N125" s="24" t="s">
        <v>3</v>
      </c>
      <c r="O125" s="10">
        <f>INDEX(эл!$A$1:$G$275,MATCH(B125,эл!$C$1:$C$236,0),2)</f>
        <v>21</v>
      </c>
      <c r="P125" s="2"/>
      <c r="Q125" s="9" t="s">
        <v>16369</v>
      </c>
      <c r="S125" s="2"/>
    </row>
    <row r="126" spans="1:19" s="9" customFormat="1" x14ac:dyDescent="0.2">
      <c r="A126" s="24" t="s">
        <v>2</v>
      </c>
      <c r="B126" s="24" t="s">
        <v>242</v>
      </c>
      <c r="C126" s="24" t="s">
        <v>4</v>
      </c>
      <c r="D126" s="24" t="s">
        <v>580</v>
      </c>
      <c r="E126" s="24" t="s">
        <v>14554</v>
      </c>
      <c r="F126" s="24" t="str">
        <f>IF($O126&gt;9,Лист1!$A$1,Лист1!$A$2)</f>
        <v xml:space="preserve">available="no" </v>
      </c>
      <c r="G126" s="24" t="s">
        <v>14552</v>
      </c>
      <c r="H126" s="24" t="s">
        <v>30673</v>
      </c>
      <c r="I126" s="24" t="s">
        <v>30674</v>
      </c>
      <c r="J126" s="110">
        <f t="shared" si="4"/>
        <v>0</v>
      </c>
      <c r="K126" s="24" t="s">
        <v>30674</v>
      </c>
      <c r="L126" s="24" t="s">
        <v>14553</v>
      </c>
      <c r="M126" s="110">
        <f>INDEX('дил эл'!$A$1:$E$99,MATCH(B126,'дил эл'!$C$1:$C$99,0),4)</f>
        <v>1914</v>
      </c>
      <c r="N126" s="24" t="s">
        <v>3</v>
      </c>
      <c r="O126" s="10">
        <f>INDEX(эл!$A$1:$G$275,MATCH(B126,эл!$C$1:$C$236,0),2)</f>
        <v>0</v>
      </c>
      <c r="P126" s="2"/>
      <c r="Q126" s="9" t="s">
        <v>16369</v>
      </c>
      <c r="S126" s="2"/>
    </row>
    <row r="127" spans="1:19" s="9" customFormat="1" x14ac:dyDescent="0.2">
      <c r="A127" s="24"/>
      <c r="B127" s="24" t="s">
        <v>545</v>
      </c>
      <c r="C127" s="24"/>
      <c r="D127" s="24"/>
      <c r="E127" s="24"/>
      <c r="F127" s="24"/>
      <c r="G127" s="24"/>
      <c r="H127" s="24"/>
      <c r="I127" s="24"/>
      <c r="J127" s="110"/>
      <c r="K127" s="24"/>
      <c r="L127" s="24"/>
      <c r="M127" s="110"/>
      <c r="N127" s="24"/>
      <c r="O127" s="8" t="e">
        <f>INDEX(вендер!$A$1:$H$11703,MATCH(D127,вендер!$C$1:$C$11703,0),8)</f>
        <v>#N/A</v>
      </c>
      <c r="P127" s="2"/>
      <c r="S127" s="2"/>
    </row>
    <row r="128" spans="1:19" s="9" customFormat="1" x14ac:dyDescent="0.2">
      <c r="A128" s="24" t="s">
        <v>2</v>
      </c>
      <c r="B128" s="24" t="s">
        <v>159</v>
      </c>
      <c r="C128" s="24" t="s">
        <v>4</v>
      </c>
      <c r="D128" s="24" t="s">
        <v>581</v>
      </c>
      <c r="E128" s="24" t="s">
        <v>14554</v>
      </c>
      <c r="F128" s="24" t="str">
        <f>IF($O128&gt;9,Лист1!$A$1,Лист1!$A$2)</f>
        <v xml:space="preserve">available="no" </v>
      </c>
      <c r="G128" s="24" t="s">
        <v>14552</v>
      </c>
      <c r="H128" s="24" t="s">
        <v>30673</v>
      </c>
      <c r="I128" s="24" t="s">
        <v>30674</v>
      </c>
      <c r="J128" s="110">
        <f t="shared" ref="J128:J146" si="5">IF(ISERROR(O128), 10, IF(O128&gt;50, "50", O128))</f>
        <v>0</v>
      </c>
      <c r="K128" s="24" t="s">
        <v>30674</v>
      </c>
      <c r="L128" s="24" t="s">
        <v>14553</v>
      </c>
      <c r="M128" s="110">
        <f>INDEX('дил эл'!$A$1:$E$99,MATCH(B128,'дил эл'!$C$1:$C$99,0),4)</f>
        <v>1043</v>
      </c>
      <c r="N128" s="24" t="s">
        <v>3</v>
      </c>
      <c r="O128" s="10">
        <f>INDEX(эл!$A$1:$G$275,MATCH(B128,эл!$C$1:$C$236,0),2)</f>
        <v>0</v>
      </c>
      <c r="P128" s="2"/>
      <c r="Q128" s="9" t="s">
        <v>16369</v>
      </c>
      <c r="S128" s="2"/>
    </row>
    <row r="129" spans="1:19" s="9" customFormat="1" x14ac:dyDescent="0.2">
      <c r="A129" s="24" t="s">
        <v>2</v>
      </c>
      <c r="B129" s="24" t="s">
        <v>165</v>
      </c>
      <c r="C129" s="24" t="s">
        <v>4</v>
      </c>
      <c r="D129" s="24" t="s">
        <v>582</v>
      </c>
      <c r="E129" s="24" t="s">
        <v>14554</v>
      </c>
      <c r="F129" s="24" t="str">
        <f>IF($O129&gt;9,Лист1!$A$1,Лист1!$A$2)</f>
        <v xml:space="preserve">available="no" </v>
      </c>
      <c r="G129" s="24" t="s">
        <v>14552</v>
      </c>
      <c r="H129" s="24" t="s">
        <v>30673</v>
      </c>
      <c r="I129" s="24" t="s">
        <v>30674</v>
      </c>
      <c r="J129" s="110">
        <f t="shared" si="5"/>
        <v>0</v>
      </c>
      <c r="K129" s="24" t="s">
        <v>30674</v>
      </c>
      <c r="L129" s="24" t="s">
        <v>14553</v>
      </c>
      <c r="M129" s="110">
        <f>INDEX('дил эл'!$A$1:$E$99,MATCH(B129,'дил эл'!$C$1:$C$99,0),4)</f>
        <v>1226</v>
      </c>
      <c r="N129" s="24" t="s">
        <v>3</v>
      </c>
      <c r="O129" s="10">
        <f>INDEX(эл!$A$1:$G$275,MATCH(B129,эл!$C$1:$C$236,0),2)</f>
        <v>0</v>
      </c>
      <c r="P129" s="2"/>
      <c r="Q129" s="9" t="s">
        <v>16369</v>
      </c>
      <c r="S129" s="2"/>
    </row>
    <row r="130" spans="1:19" s="9" customFormat="1" x14ac:dyDescent="0.2">
      <c r="A130" s="24" t="s">
        <v>2</v>
      </c>
      <c r="B130" s="24" t="s">
        <v>171</v>
      </c>
      <c r="C130" s="24" t="s">
        <v>4</v>
      </c>
      <c r="D130" s="24" t="s">
        <v>583</v>
      </c>
      <c r="E130" s="24" t="s">
        <v>14554</v>
      </c>
      <c r="F130" s="24" t="str">
        <f>IF($O130&gt;9,Лист1!$A$1,Лист1!$A$2)</f>
        <v xml:space="preserve">available="no" </v>
      </c>
      <c r="G130" s="24" t="s">
        <v>14552</v>
      </c>
      <c r="H130" s="24" t="s">
        <v>30673</v>
      </c>
      <c r="I130" s="24" t="s">
        <v>30674</v>
      </c>
      <c r="J130" s="110">
        <f t="shared" si="5"/>
        <v>0</v>
      </c>
      <c r="K130" s="24" t="s">
        <v>30674</v>
      </c>
      <c r="L130" s="24" t="s">
        <v>14553</v>
      </c>
      <c r="M130" s="110">
        <f>INDEX('дил эл'!$A$1:$E$99,MATCH(B130,'дил эл'!$C$1:$C$99,0),4)</f>
        <v>1453</v>
      </c>
      <c r="N130" s="24" t="s">
        <v>3</v>
      </c>
      <c r="O130" s="10">
        <f>INDEX(эл!$A$1:$G$275,MATCH(B130,эл!$C$1:$C$236,0),2)</f>
        <v>0</v>
      </c>
      <c r="P130" s="2"/>
      <c r="Q130" s="9" t="s">
        <v>16369</v>
      </c>
      <c r="S130" s="2"/>
    </row>
    <row r="131" spans="1:19" s="9" customFormat="1" x14ac:dyDescent="0.2">
      <c r="A131" s="24" t="s">
        <v>2</v>
      </c>
      <c r="B131" s="24" t="s">
        <v>175</v>
      </c>
      <c r="C131" s="24" t="s">
        <v>4</v>
      </c>
      <c r="D131" s="24" t="s">
        <v>584</v>
      </c>
      <c r="E131" s="24" t="s">
        <v>14554</v>
      </c>
      <c r="F131" s="24" t="str">
        <f>IF($O131&gt;9,Лист1!$A$1,Лист1!$A$2)</f>
        <v xml:space="preserve">available="no" </v>
      </c>
      <c r="G131" s="24" t="s">
        <v>14552</v>
      </c>
      <c r="H131" s="24" t="s">
        <v>30673</v>
      </c>
      <c r="I131" s="24" t="s">
        <v>30674</v>
      </c>
      <c r="J131" s="110">
        <f t="shared" si="5"/>
        <v>1</v>
      </c>
      <c r="K131" s="24" t="s">
        <v>30674</v>
      </c>
      <c r="L131" s="24" t="s">
        <v>14553</v>
      </c>
      <c r="M131" s="110">
        <f>INDEX('дил эл'!$A$1:$E$99,MATCH(B131,'дил эл'!$C$1:$C$99,0),4)</f>
        <v>1653</v>
      </c>
      <c r="N131" s="24" t="s">
        <v>3</v>
      </c>
      <c r="O131" s="10">
        <f>INDEX(эл!$A$1:$G$275,MATCH(B131,эл!$C$1:$C$236,0),2)</f>
        <v>1</v>
      </c>
      <c r="P131" s="2"/>
      <c r="Q131" s="9" t="s">
        <v>16369</v>
      </c>
      <c r="S131" s="2"/>
    </row>
    <row r="132" spans="1:19" s="9" customFormat="1" x14ac:dyDescent="0.2">
      <c r="A132" s="24" t="s">
        <v>2</v>
      </c>
      <c r="B132" s="24" t="s">
        <v>179</v>
      </c>
      <c r="C132" s="24" t="s">
        <v>4</v>
      </c>
      <c r="D132" s="24" t="s">
        <v>585</v>
      </c>
      <c r="E132" s="24" t="s">
        <v>14554</v>
      </c>
      <c r="F132" s="24" t="str">
        <f>IF($O132&gt;9,Лист1!$A$1,Лист1!$A$2)</f>
        <v xml:space="preserve">available="yes" </v>
      </c>
      <c r="G132" s="24" t="s">
        <v>14552</v>
      </c>
      <c r="H132" s="24" t="s">
        <v>30673</v>
      </c>
      <c r="I132" s="24" t="s">
        <v>30674</v>
      </c>
      <c r="J132" s="110">
        <f t="shared" si="5"/>
        <v>15</v>
      </c>
      <c r="K132" s="24" t="s">
        <v>30674</v>
      </c>
      <c r="L132" s="24" t="s">
        <v>14553</v>
      </c>
      <c r="M132" s="110">
        <f>INDEX('дил эл'!$A$1:$E$99,MATCH(B132,'дил эл'!$C$1:$C$99,0),4)</f>
        <v>1738</v>
      </c>
      <c r="N132" s="24" t="s">
        <v>3</v>
      </c>
      <c r="O132" s="10">
        <f>INDEX(эл!$A$1:$G$275,MATCH(B132,эл!$C$1:$C$236,0),2)</f>
        <v>15</v>
      </c>
      <c r="P132" s="2"/>
      <c r="Q132" s="9" t="s">
        <v>16369</v>
      </c>
      <c r="S132" s="2"/>
    </row>
    <row r="133" spans="1:19" s="9" customFormat="1" x14ac:dyDescent="0.2">
      <c r="A133" s="24" t="s">
        <v>2</v>
      </c>
      <c r="B133" s="24" t="s">
        <v>189</v>
      </c>
      <c r="C133" s="24" t="s">
        <v>4</v>
      </c>
      <c r="D133" s="24" t="s">
        <v>586</v>
      </c>
      <c r="E133" s="24" t="s">
        <v>14554</v>
      </c>
      <c r="F133" s="24" t="str">
        <f>IF($O133&gt;9,Лист1!$A$1,Лист1!$A$2)</f>
        <v xml:space="preserve">available="no" </v>
      </c>
      <c r="G133" s="24" t="s">
        <v>14552</v>
      </c>
      <c r="H133" s="24" t="s">
        <v>30673</v>
      </c>
      <c r="I133" s="24" t="s">
        <v>30674</v>
      </c>
      <c r="J133" s="110">
        <f t="shared" si="5"/>
        <v>1</v>
      </c>
      <c r="K133" s="24" t="s">
        <v>30674</v>
      </c>
      <c r="L133" s="24" t="s">
        <v>14553</v>
      </c>
      <c r="M133" s="110">
        <f>INDEX('дил эл'!$A$1:$E$99,MATCH(B133,'дил эл'!$C$1:$C$99,0),4)</f>
        <v>1064</v>
      </c>
      <c r="N133" s="24" t="s">
        <v>3</v>
      </c>
      <c r="O133" s="10">
        <f>INDEX(эл!$A$1:$G$275,MATCH(B133,эл!$C$1:$C$236,0),2)</f>
        <v>1</v>
      </c>
      <c r="P133" s="2"/>
      <c r="Q133" s="9" t="s">
        <v>16369</v>
      </c>
      <c r="S133" s="2"/>
    </row>
    <row r="134" spans="1:19" s="9" customFormat="1" x14ac:dyDescent="0.2">
      <c r="A134" s="24" t="s">
        <v>2</v>
      </c>
      <c r="B134" s="24" t="s">
        <v>199</v>
      </c>
      <c r="C134" s="24" t="s">
        <v>4</v>
      </c>
      <c r="D134" s="24" t="s">
        <v>587</v>
      </c>
      <c r="E134" s="24" t="s">
        <v>14554</v>
      </c>
      <c r="F134" s="24" t="str">
        <f>IF($O134&gt;9,Лист1!$A$1,Лист1!$A$2)</f>
        <v xml:space="preserve">available="no" </v>
      </c>
      <c r="G134" s="24" t="s">
        <v>14552</v>
      </c>
      <c r="H134" s="24" t="s">
        <v>30673</v>
      </c>
      <c r="I134" s="24" t="s">
        <v>30674</v>
      </c>
      <c r="J134" s="110">
        <f t="shared" si="5"/>
        <v>1</v>
      </c>
      <c r="K134" s="24" t="s">
        <v>30674</v>
      </c>
      <c r="L134" s="24" t="s">
        <v>14553</v>
      </c>
      <c r="M134" s="110">
        <f>INDEX('дил эл'!$A$1:$E$99,MATCH(B134,'дил эл'!$C$1:$C$99,0),4)</f>
        <v>1197</v>
      </c>
      <c r="N134" s="24" t="s">
        <v>3</v>
      </c>
      <c r="O134" s="10">
        <f>INDEX(эл!$A$1:$G$275,MATCH(B134,эл!$C$1:$C$236,0),2)</f>
        <v>1</v>
      </c>
      <c r="P134" s="2"/>
      <c r="Q134" s="9" t="s">
        <v>16369</v>
      </c>
      <c r="S134" s="2"/>
    </row>
    <row r="135" spans="1:19" s="9" customFormat="1" x14ac:dyDescent="0.2">
      <c r="A135" s="24" t="s">
        <v>2</v>
      </c>
      <c r="B135" s="24" t="s">
        <v>201</v>
      </c>
      <c r="C135" s="24" t="s">
        <v>4</v>
      </c>
      <c r="D135" s="24" t="s">
        <v>588</v>
      </c>
      <c r="E135" s="24" t="s">
        <v>14554</v>
      </c>
      <c r="F135" s="24" t="str">
        <f>IF($O135&gt;9,Лист1!$A$1,Лист1!$A$2)</f>
        <v xml:space="preserve">available="no" </v>
      </c>
      <c r="G135" s="24" t="s">
        <v>14552</v>
      </c>
      <c r="H135" s="24" t="s">
        <v>30673</v>
      </c>
      <c r="I135" s="24" t="s">
        <v>30674</v>
      </c>
      <c r="J135" s="110">
        <f t="shared" si="5"/>
        <v>7</v>
      </c>
      <c r="K135" s="24" t="s">
        <v>30674</v>
      </c>
      <c r="L135" s="24" t="s">
        <v>14553</v>
      </c>
      <c r="M135" s="110">
        <f>INDEX('дил эл'!$A$1:$E$99,MATCH(B135,'дил эл'!$C$1:$C$99,0),4)</f>
        <v>2251</v>
      </c>
      <c r="N135" s="24" t="s">
        <v>3</v>
      </c>
      <c r="O135" s="10">
        <f>INDEX(эл!$A$1:$G$275,MATCH(B135,эл!$C$1:$C$236,0),2)</f>
        <v>7</v>
      </c>
      <c r="P135" s="2"/>
      <c r="Q135" s="9" t="s">
        <v>16369</v>
      </c>
      <c r="S135" s="2"/>
    </row>
    <row r="136" spans="1:19" s="9" customFormat="1" x14ac:dyDescent="0.2">
      <c r="A136" s="24" t="s">
        <v>2</v>
      </c>
      <c r="B136" s="24" t="s">
        <v>203</v>
      </c>
      <c r="C136" s="24" t="s">
        <v>4</v>
      </c>
      <c r="D136" s="24" t="s">
        <v>589</v>
      </c>
      <c r="E136" s="24" t="s">
        <v>14554</v>
      </c>
      <c r="F136" s="24" t="str">
        <f>IF($O136&gt;9,Лист1!$A$1,Лист1!$A$2)</f>
        <v xml:space="preserve">available="no" </v>
      </c>
      <c r="G136" s="24" t="s">
        <v>14552</v>
      </c>
      <c r="H136" s="24" t="s">
        <v>30673</v>
      </c>
      <c r="I136" s="24" t="s">
        <v>30674</v>
      </c>
      <c r="J136" s="110">
        <f t="shared" si="5"/>
        <v>4</v>
      </c>
      <c r="K136" s="24" t="s">
        <v>30674</v>
      </c>
      <c r="L136" s="24" t="s">
        <v>14553</v>
      </c>
      <c r="M136" s="110">
        <f>INDEX('дил эл'!$A$1:$E$99,MATCH(B136,'дил эл'!$C$1:$C$99,0),4)</f>
        <v>2508</v>
      </c>
      <c r="N136" s="24" t="s">
        <v>3</v>
      </c>
      <c r="O136" s="10">
        <f>INDEX(эл!$A$1:$G$275,MATCH(B136,эл!$C$1:$C$236,0),2)</f>
        <v>4</v>
      </c>
      <c r="P136" s="2"/>
      <c r="Q136" s="9" t="s">
        <v>16369</v>
      </c>
      <c r="S136" s="2"/>
    </row>
    <row r="137" spans="1:19" s="9" customFormat="1" x14ac:dyDescent="0.2">
      <c r="A137" s="24" t="s">
        <v>2</v>
      </c>
      <c r="B137" s="24" t="s">
        <v>215</v>
      </c>
      <c r="C137" s="24" t="s">
        <v>4</v>
      </c>
      <c r="D137" s="24" t="s">
        <v>590</v>
      </c>
      <c r="E137" s="24" t="s">
        <v>14554</v>
      </c>
      <c r="F137" s="24" t="str">
        <f>IF($O137&gt;9,Лист1!$A$1,Лист1!$A$2)</f>
        <v xml:space="preserve">available="no" </v>
      </c>
      <c r="G137" s="24" t="s">
        <v>14552</v>
      </c>
      <c r="H137" s="24" t="s">
        <v>30673</v>
      </c>
      <c r="I137" s="24" t="s">
        <v>30674</v>
      </c>
      <c r="J137" s="110">
        <f t="shared" si="5"/>
        <v>0</v>
      </c>
      <c r="K137" s="24" t="s">
        <v>30674</v>
      </c>
      <c r="L137" s="24" t="s">
        <v>14553</v>
      </c>
      <c r="M137" s="110">
        <f>INDEX('дил эл'!$A$1:$E$99,MATCH(B137,'дил эл'!$C$1:$C$99,0),4)</f>
        <v>485</v>
      </c>
      <c r="N137" s="24" t="s">
        <v>3</v>
      </c>
      <c r="O137" s="10">
        <f>INDEX(эл!$A$1:$G$275,MATCH(B137,эл!$C$1:$C$236,0),2)</f>
        <v>0</v>
      </c>
      <c r="P137" s="2"/>
      <c r="Q137" s="9" t="s">
        <v>16369</v>
      </c>
      <c r="S137" s="2"/>
    </row>
    <row r="138" spans="1:19" s="9" customFormat="1" x14ac:dyDescent="0.2">
      <c r="A138" s="24" t="s">
        <v>2</v>
      </c>
      <c r="B138" s="24" t="s">
        <v>12032</v>
      </c>
      <c r="C138" s="24" t="s">
        <v>4</v>
      </c>
      <c r="D138" s="24" t="s">
        <v>12038</v>
      </c>
      <c r="E138" s="24" t="s">
        <v>14554</v>
      </c>
      <c r="F138" s="24" t="str">
        <f>IF($O138&gt;9,Лист1!$A$1,Лист1!$A$2)</f>
        <v xml:space="preserve">available="yes" </v>
      </c>
      <c r="G138" s="24" t="s">
        <v>14552</v>
      </c>
      <c r="H138" s="24" t="s">
        <v>30673</v>
      </c>
      <c r="I138" s="24" t="s">
        <v>30674</v>
      </c>
      <c r="J138" s="110">
        <f t="shared" si="5"/>
        <v>41</v>
      </c>
      <c r="K138" s="24" t="s">
        <v>30674</v>
      </c>
      <c r="L138" s="24" t="s">
        <v>14553</v>
      </c>
      <c r="M138" s="110">
        <f>INDEX('дил эл'!$A$1:$E$99,MATCH(B138,'дил эл'!$C$1:$C$99,0),4)</f>
        <v>782</v>
      </c>
      <c r="N138" s="24" t="s">
        <v>3</v>
      </c>
      <c r="O138" s="10">
        <f>INDEX(эл!$A$1:$G$275,MATCH(B138,эл!$C$1:$C$236,0),2)</f>
        <v>41</v>
      </c>
      <c r="P138" s="2"/>
      <c r="Q138" s="9" t="s">
        <v>16369</v>
      </c>
      <c r="S138" s="2"/>
    </row>
    <row r="139" spans="1:19" s="9" customFormat="1" x14ac:dyDescent="0.2">
      <c r="A139" s="24" t="s">
        <v>2</v>
      </c>
      <c r="B139" s="24" t="s">
        <v>223</v>
      </c>
      <c r="C139" s="24" t="s">
        <v>4</v>
      </c>
      <c r="D139" s="24" t="s">
        <v>591</v>
      </c>
      <c r="E139" s="24" t="s">
        <v>14554</v>
      </c>
      <c r="F139" s="24" t="str">
        <f>IF($O139&gt;9,Лист1!$A$1,Лист1!$A$2)</f>
        <v xml:space="preserve">available="yes" </v>
      </c>
      <c r="G139" s="24" t="s">
        <v>14552</v>
      </c>
      <c r="H139" s="24" t="s">
        <v>30673</v>
      </c>
      <c r="I139" s="24" t="s">
        <v>30674</v>
      </c>
      <c r="J139" s="110">
        <f t="shared" si="5"/>
        <v>50</v>
      </c>
      <c r="K139" s="24" t="s">
        <v>30674</v>
      </c>
      <c r="L139" s="24" t="s">
        <v>14553</v>
      </c>
      <c r="M139" s="110">
        <f>INDEX('дил эл'!$A$1:$E$99,MATCH(B139,'дил эл'!$C$1:$C$99,0),4)</f>
        <v>1276</v>
      </c>
      <c r="N139" s="24" t="s">
        <v>3</v>
      </c>
      <c r="O139" s="10">
        <f>INDEX(эл!$A$1:$G$275,MATCH(B139,эл!$C$1:$C$236,0),2)</f>
        <v>50</v>
      </c>
      <c r="P139" s="2"/>
      <c r="Q139" s="9" t="s">
        <v>16369</v>
      </c>
      <c r="S139" s="2"/>
    </row>
    <row r="140" spans="1:19" s="9" customFormat="1" x14ac:dyDescent="0.2">
      <c r="A140" s="24" t="s">
        <v>2</v>
      </c>
      <c r="B140" s="24" t="s">
        <v>227</v>
      </c>
      <c r="C140" s="24" t="s">
        <v>4</v>
      </c>
      <c r="D140" s="24" t="s">
        <v>592</v>
      </c>
      <c r="E140" s="24" t="s">
        <v>14554</v>
      </c>
      <c r="F140" s="24" t="str">
        <f>IF($O140&gt;9,Лист1!$A$1,Лист1!$A$2)</f>
        <v xml:space="preserve">available="yes" </v>
      </c>
      <c r="G140" s="24" t="s">
        <v>14552</v>
      </c>
      <c r="H140" s="24" t="s">
        <v>30673</v>
      </c>
      <c r="I140" s="24" t="s">
        <v>30674</v>
      </c>
      <c r="J140" s="110">
        <f t="shared" si="5"/>
        <v>10</v>
      </c>
      <c r="K140" s="24" t="s">
        <v>30674</v>
      </c>
      <c r="L140" s="24" t="s">
        <v>14553</v>
      </c>
      <c r="M140" s="110">
        <f>INDEX('дил эл'!$A$1:$E$99,MATCH(B140,'дил эл'!$C$1:$C$99,0),4)</f>
        <v>1761</v>
      </c>
      <c r="N140" s="24" t="s">
        <v>3</v>
      </c>
      <c r="O140" s="10">
        <f>INDEX(эл!$A$1:$G$275,MATCH(B140,эл!$C$1:$C$236,0),2)</f>
        <v>10</v>
      </c>
      <c r="P140" s="2"/>
      <c r="Q140" s="9" t="s">
        <v>16369</v>
      </c>
      <c r="S140" s="2"/>
    </row>
    <row r="141" spans="1:19" s="9" customFormat="1" x14ac:dyDescent="0.2">
      <c r="A141" s="24" t="s">
        <v>2</v>
      </c>
      <c r="B141" s="24" t="s">
        <v>233</v>
      </c>
      <c r="C141" s="24" t="s">
        <v>4</v>
      </c>
      <c r="D141" s="24" t="s">
        <v>593</v>
      </c>
      <c r="E141" s="24" t="s">
        <v>14554</v>
      </c>
      <c r="F141" s="24" t="str">
        <f>IF($O141&gt;5,Лист1!$A$1,Лист1!$A$2)</f>
        <v xml:space="preserve">available="no" </v>
      </c>
      <c r="G141" s="24" t="s">
        <v>14552</v>
      </c>
      <c r="H141" s="24" t="s">
        <v>30673</v>
      </c>
      <c r="I141" s="24" t="s">
        <v>30674</v>
      </c>
      <c r="J141" s="110">
        <f t="shared" si="5"/>
        <v>3</v>
      </c>
      <c r="K141" s="24" t="s">
        <v>30674</v>
      </c>
      <c r="L141" s="24" t="s">
        <v>14553</v>
      </c>
      <c r="M141" s="110">
        <f>INDEX('дил эл'!$A$1:$E$99,MATCH(B141,'дил эл'!$C$1:$C$99,0),4)</f>
        <v>1247</v>
      </c>
      <c r="N141" s="24" t="s">
        <v>3</v>
      </c>
      <c r="O141" s="10">
        <f>INDEX(эл!$A$1:$G$275,MATCH(B141,эл!$C$1:$C$236,0),2)</f>
        <v>3</v>
      </c>
      <c r="P141" s="2"/>
      <c r="Q141" s="9" t="s">
        <v>16369</v>
      </c>
      <c r="S141" s="2"/>
    </row>
    <row r="142" spans="1:19" s="9" customFormat="1" x14ac:dyDescent="0.2">
      <c r="A142" s="24" t="s">
        <v>2</v>
      </c>
      <c r="B142" s="24" t="s">
        <v>240</v>
      </c>
      <c r="C142" s="24" t="s">
        <v>4</v>
      </c>
      <c r="D142" s="24" t="s">
        <v>594</v>
      </c>
      <c r="E142" s="24" t="s">
        <v>14554</v>
      </c>
      <c r="F142" s="24" t="str">
        <f>IF($O142&gt;9,Лист1!$A$1,Лист1!$A$2)</f>
        <v xml:space="preserve">available="no" </v>
      </c>
      <c r="G142" s="24" t="s">
        <v>14552</v>
      </c>
      <c r="H142" s="24" t="s">
        <v>30673</v>
      </c>
      <c r="I142" s="24" t="s">
        <v>30674</v>
      </c>
      <c r="J142" s="110">
        <f t="shared" si="5"/>
        <v>0</v>
      </c>
      <c r="K142" s="24" t="s">
        <v>30674</v>
      </c>
      <c r="L142" s="24" t="s">
        <v>14553</v>
      </c>
      <c r="M142" s="110">
        <f>INDEX('дил эл'!$A$1:$E$99,MATCH(B142,'дил эл'!$C$1:$C$99,0),4)</f>
        <v>1542</v>
      </c>
      <c r="N142" s="24" t="s">
        <v>3</v>
      </c>
      <c r="O142" s="10">
        <f>INDEX(эл!$A$1:$G$275,MATCH(B142,эл!$C$1:$C$236,0),2)</f>
        <v>0</v>
      </c>
      <c r="P142" s="2"/>
      <c r="Q142" s="9" t="s">
        <v>16369</v>
      </c>
      <c r="S142" s="2"/>
    </row>
    <row r="143" spans="1:19" s="9" customFormat="1" x14ac:dyDescent="0.2">
      <c r="A143" s="24" t="s">
        <v>2</v>
      </c>
      <c r="B143" s="24" t="s">
        <v>244</v>
      </c>
      <c r="C143" s="24" t="s">
        <v>4</v>
      </c>
      <c r="D143" s="24" t="s">
        <v>595</v>
      </c>
      <c r="E143" s="24" t="s">
        <v>14554</v>
      </c>
      <c r="F143" s="24" t="str">
        <f>IF($O143&gt;9,Лист1!$A$1,Лист1!$A$2)</f>
        <v xml:space="preserve">available="no" </v>
      </c>
      <c r="G143" s="24" t="s">
        <v>14552</v>
      </c>
      <c r="H143" s="24" t="s">
        <v>30673</v>
      </c>
      <c r="I143" s="24" t="s">
        <v>30674</v>
      </c>
      <c r="J143" s="110">
        <f t="shared" si="5"/>
        <v>0</v>
      </c>
      <c r="K143" s="24" t="s">
        <v>30674</v>
      </c>
      <c r="L143" s="24" t="s">
        <v>14553</v>
      </c>
      <c r="M143" s="110">
        <f>INDEX('дил эл'!$A$1:$E$99,MATCH(B143,'дил эл'!$C$1:$C$99,0),4)</f>
        <v>1914</v>
      </c>
      <c r="N143" s="24" t="s">
        <v>3</v>
      </c>
      <c r="O143" s="10">
        <f>INDEX(эл!$A$1:$G$275,MATCH(B143,эл!$C$1:$C$236,0),2)</f>
        <v>0</v>
      </c>
      <c r="P143" s="2"/>
      <c r="Q143" s="9" t="s">
        <v>16369</v>
      </c>
      <c r="S143" s="2"/>
    </row>
    <row r="144" spans="1:19" s="9" customFormat="1" x14ac:dyDescent="0.2">
      <c r="A144" s="24" t="s">
        <v>2</v>
      </c>
      <c r="B144" s="24" t="s">
        <v>15</v>
      </c>
      <c r="C144" s="24" t="s">
        <v>4</v>
      </c>
      <c r="D144" s="24" t="s">
        <v>16</v>
      </c>
      <c r="E144" s="24" t="s">
        <v>14554</v>
      </c>
      <c r="F144" s="24" t="str">
        <f>IF($O144&gt;9,Лист1!$A$1,Лист1!$A$2)</f>
        <v xml:space="preserve">available="no" </v>
      </c>
      <c r="G144" s="24" t="s">
        <v>14552</v>
      </c>
      <c r="H144" s="24" t="s">
        <v>30673</v>
      </c>
      <c r="I144" s="24" t="s">
        <v>30674</v>
      </c>
      <c r="J144" s="110">
        <f t="shared" si="5"/>
        <v>0</v>
      </c>
      <c r="K144" s="24" t="s">
        <v>30674</v>
      </c>
      <c r="L144" s="24" t="s">
        <v>14553</v>
      </c>
      <c r="M144" s="110">
        <f>INDEX('дил эл'!$A$1:$E$99,MATCH(B144,'дил эл'!$C$1:$C$99,0),4)</f>
        <v>1520</v>
      </c>
      <c r="N144" s="24" t="s">
        <v>3</v>
      </c>
      <c r="O144" s="10">
        <f>INDEX(эл!$A$1:$G$275,MATCH(B144,эл!$C$1:$C$236,0),2)</f>
        <v>0</v>
      </c>
      <c r="P144" s="2"/>
      <c r="Q144" s="9" t="s">
        <v>16369</v>
      </c>
      <c r="S144" s="2"/>
    </row>
    <row r="145" spans="1:19" s="9" customFormat="1" x14ac:dyDescent="0.2">
      <c r="A145" s="24" t="s">
        <v>2</v>
      </c>
      <c r="B145" s="24" t="s">
        <v>183</v>
      </c>
      <c r="C145" s="24" t="s">
        <v>4</v>
      </c>
      <c r="D145" s="24" t="s">
        <v>109</v>
      </c>
      <c r="E145" s="24" t="s">
        <v>14554</v>
      </c>
      <c r="F145" s="24" t="str">
        <f>IF(O145&gt;9,Лист1!$A$1,Лист1!$A$2)</f>
        <v xml:space="preserve">available="no" </v>
      </c>
      <c r="G145" s="24" t="s">
        <v>14552</v>
      </c>
      <c r="H145" s="24" t="s">
        <v>30673</v>
      </c>
      <c r="I145" s="24" t="s">
        <v>30674</v>
      </c>
      <c r="J145" s="110">
        <f t="shared" si="5"/>
        <v>2</v>
      </c>
      <c r="K145" s="24" t="s">
        <v>30674</v>
      </c>
      <c r="L145" s="24" t="s">
        <v>14553</v>
      </c>
      <c r="M145" s="110">
        <f>INDEX('дил эл'!$A$1:$E$99,MATCH(B145,'дил эл'!$C$1:$C$99,0),4)</f>
        <v>28057</v>
      </c>
      <c r="N145" s="24" t="s">
        <v>3</v>
      </c>
      <c r="O145" s="10">
        <f>INDEX(эл!$A$1:$G$275,MATCH(B145,эл!$C$1:$C$236,0),2)</f>
        <v>2</v>
      </c>
      <c r="P145" s="2"/>
      <c r="Q145" s="9" t="s">
        <v>16369</v>
      </c>
      <c r="S145" s="2"/>
    </row>
    <row r="146" spans="1:19" s="9" customFormat="1" x14ac:dyDescent="0.2">
      <c r="A146" s="24" t="s">
        <v>2</v>
      </c>
      <c r="B146" s="24" t="s">
        <v>205</v>
      </c>
      <c r="C146" s="24" t="s">
        <v>4</v>
      </c>
      <c r="D146" s="24" t="s">
        <v>110</v>
      </c>
      <c r="E146" s="24" t="s">
        <v>14554</v>
      </c>
      <c r="F146" s="24" t="str">
        <f>IF($O146&gt;9,Лист1!$A$1,Лист1!$A$2)</f>
        <v xml:space="preserve">available="no" </v>
      </c>
      <c r="G146" s="24" t="s">
        <v>14552</v>
      </c>
      <c r="H146" s="24" t="s">
        <v>30673</v>
      </c>
      <c r="I146" s="24" t="s">
        <v>30674</v>
      </c>
      <c r="J146" s="110">
        <f t="shared" si="5"/>
        <v>0</v>
      </c>
      <c r="K146" s="24" t="s">
        <v>30674</v>
      </c>
      <c r="L146" s="24" t="s">
        <v>14553</v>
      </c>
      <c r="M146" s="110">
        <v>4336</v>
      </c>
      <c r="N146" s="24" t="s">
        <v>3</v>
      </c>
      <c r="O146" s="10">
        <f>INDEX(эл!$A$1:$G$275,MATCH(B146,эл!$C$1:$C$236,0),2)</f>
        <v>0</v>
      </c>
      <c r="P146" s="2"/>
      <c r="S146" s="2"/>
    </row>
    <row r="147" spans="1:19" s="9" customFormat="1" x14ac:dyDescent="0.2">
      <c r="A147" s="24"/>
      <c r="B147" s="24" t="s">
        <v>545</v>
      </c>
      <c r="C147" s="24"/>
      <c r="D147" s="24"/>
      <c r="E147" s="24"/>
      <c r="F147" s="24"/>
      <c r="G147" s="24"/>
      <c r="H147" s="24"/>
      <c r="I147" s="24"/>
      <c r="J147" s="110"/>
      <c r="K147" s="24"/>
      <c r="L147" s="24"/>
      <c r="M147" s="110"/>
      <c r="N147" s="24"/>
      <c r="O147" s="10" t="e">
        <f>INDEX(эл!$A$1:$G$275,MATCH(B147,эл!$C$1:$C$236,0),2)</f>
        <v>#N/A</v>
      </c>
      <c r="P147" s="2"/>
      <c r="S147" s="2"/>
    </row>
    <row r="148" spans="1:19" s="6" customFormat="1" x14ac:dyDescent="0.2">
      <c r="A148" s="24"/>
      <c r="B148" s="24" t="s">
        <v>545</v>
      </c>
      <c r="C148" s="24"/>
      <c r="D148" s="24"/>
      <c r="E148" s="24"/>
      <c r="F148" s="24"/>
      <c r="G148" s="24"/>
      <c r="H148" s="24"/>
      <c r="I148" s="24"/>
      <c r="J148" s="110"/>
      <c r="K148" s="24"/>
      <c r="L148" s="24"/>
      <c r="M148" s="110"/>
      <c r="N148" s="24"/>
      <c r="O148" s="10"/>
      <c r="S148" s="2"/>
    </row>
    <row r="149" spans="1:19" x14ac:dyDescent="0.2">
      <c r="A149" s="24" t="s">
        <v>2</v>
      </c>
      <c r="B149" s="24" t="s">
        <v>314</v>
      </c>
      <c r="C149" s="24" t="s">
        <v>4</v>
      </c>
      <c r="D149" s="24" t="s">
        <v>17</v>
      </c>
      <c r="E149" s="24" t="s">
        <v>14554</v>
      </c>
      <c r="F149" s="24" t="str">
        <f>IF($O149&gt;1,Лист1!$A$1,Лист1!$A$2)</f>
        <v xml:space="preserve">available="yes" </v>
      </c>
      <c r="G149" s="24" t="s">
        <v>14552</v>
      </c>
      <c r="H149" s="24" t="s">
        <v>30673</v>
      </c>
      <c r="I149" s="24" t="s">
        <v>30674</v>
      </c>
      <c r="J149" s="110">
        <f>IF(ISERROR(O149), 10, IF(O149&gt;50, "50", O149))</f>
        <v>3</v>
      </c>
      <c r="K149" s="24" t="s">
        <v>30674</v>
      </c>
      <c r="L149" s="24" t="s">
        <v>14553</v>
      </c>
      <c r="M149" s="121">
        <v>136990</v>
      </c>
      <c r="N149" s="24" t="s">
        <v>3</v>
      </c>
      <c r="O149" s="8">
        <f>IFERROR(INDEX(sec!$A$1:$G$787,MATCH(B149,sec!$C$1:$C$787,0),2),0)</f>
        <v>3</v>
      </c>
    </row>
    <row r="150" spans="1:19" x14ac:dyDescent="0.2">
      <c r="A150" s="24"/>
      <c r="B150" s="24" t="s">
        <v>545</v>
      </c>
      <c r="C150" s="24"/>
      <c r="D150" s="24"/>
      <c r="E150" s="24"/>
      <c r="F150" s="24"/>
      <c r="G150" s="24"/>
      <c r="H150" s="24"/>
      <c r="I150" s="24"/>
      <c r="J150" s="110"/>
      <c r="K150" s="24"/>
      <c r="L150" s="24"/>
      <c r="M150" s="110"/>
      <c r="N150" s="24"/>
      <c r="O150" s="8" t="e">
        <f>INDEX(sec!$A$1:$G$417,MATCH(B150,sec!$C$1:$C$417,0),2)</f>
        <v>#N/A</v>
      </c>
    </row>
    <row r="151" spans="1:19" x14ac:dyDescent="0.2">
      <c r="A151" s="24" t="s">
        <v>2</v>
      </c>
      <c r="B151" s="24" t="s">
        <v>274</v>
      </c>
      <c r="C151" s="24" t="s">
        <v>4</v>
      </c>
      <c r="D151" s="24" t="s">
        <v>596</v>
      </c>
      <c r="E151" s="24" t="s">
        <v>14554</v>
      </c>
      <c r="F151" s="24" t="str">
        <f>IF($O151&gt;0,Лист1!$A$1,Лист1!$A$2)</f>
        <v xml:space="preserve">available="no" </v>
      </c>
      <c r="G151" s="24" t="s">
        <v>14552</v>
      </c>
      <c r="H151" s="24" t="s">
        <v>30673</v>
      </c>
      <c r="I151" s="24" t="s">
        <v>30674</v>
      </c>
      <c r="J151" s="110">
        <f>IF(ISERROR(O151), 10, IF(O151&gt;50, "50", O151))</f>
        <v>0</v>
      </c>
      <c r="K151" s="24" t="s">
        <v>30674</v>
      </c>
      <c r="L151" s="24" t="s">
        <v>14553</v>
      </c>
      <c r="M151" s="110">
        <f>INDEX('hiwatch '!$A$1:$F$83,MATCH(B151,'hiwatch '!$A$1:$A$83,0),5)</f>
        <v>36890</v>
      </c>
      <c r="N151" s="24" t="s">
        <v>3</v>
      </c>
      <c r="O151" s="27">
        <f>IF(INDEX(sec!$A$1:$G$788,MATCH(B151,sec!$C$1:$C$788,0),2)=0,(INDEX('hiwatch '!$A$1:$G$83,MATCH(B151,'hiwatch '!$A$1:$A$83,0),7)),INDEX(sec!$A$1:$G$788,MATCH(B151,sec!$C$1:$C$788,0),2))</f>
        <v>0</v>
      </c>
      <c r="P151" s="2" t="s">
        <v>12995</v>
      </c>
      <c r="Q151" s="2" t="s">
        <v>33515</v>
      </c>
    </row>
    <row r="152" spans="1:19" x14ac:dyDescent="0.2">
      <c r="A152" s="24" t="s">
        <v>2</v>
      </c>
      <c r="B152" s="24" t="s">
        <v>275</v>
      </c>
      <c r="C152" s="24" t="s">
        <v>4</v>
      </c>
      <c r="D152" s="24" t="s">
        <v>597</v>
      </c>
      <c r="E152" s="24" t="s">
        <v>14554</v>
      </c>
      <c r="F152" s="24" t="str">
        <f>IF($O152&gt;0,Лист1!$A$1,Лист1!$A$2)</f>
        <v xml:space="preserve">available="no" </v>
      </c>
      <c r="G152" s="24" t="s">
        <v>14552</v>
      </c>
      <c r="H152" s="24" t="s">
        <v>30673</v>
      </c>
      <c r="I152" s="24" t="s">
        <v>30674</v>
      </c>
      <c r="J152" s="110">
        <f>IF(ISERROR(O152), 10, IF(O152&gt;50, "50", O152))</f>
        <v>0</v>
      </c>
      <c r="K152" s="24" t="s">
        <v>30674</v>
      </c>
      <c r="L152" s="24" t="s">
        <v>14553</v>
      </c>
      <c r="M152" s="110">
        <f>INDEX('hiwatch '!$A$1:$F$83,MATCH(B152,'hiwatch '!$A$1:$A$83,0),5)</f>
        <v>35890</v>
      </c>
      <c r="N152" s="24" t="s">
        <v>3</v>
      </c>
      <c r="O152" s="27">
        <f>IF(INDEX(sec!$A$1:$G$788,MATCH(B152,sec!$C$1:$C$788,0),2)=0,(INDEX('hiwatch '!$A$1:$G$83,MATCH(B152,'hiwatch '!$A$1:$A$83,0),7)),INDEX(sec!$A$1:$G$788,MATCH(B152,sec!$C$1:$C$788,0),2))</f>
        <v>0</v>
      </c>
      <c r="P152" s="2" t="s">
        <v>12995</v>
      </c>
      <c r="Q152" s="2" t="s">
        <v>33515</v>
      </c>
    </row>
    <row r="153" spans="1:19" x14ac:dyDescent="0.2">
      <c r="A153" s="24" t="s">
        <v>2</v>
      </c>
      <c r="B153" s="24" t="s">
        <v>298</v>
      </c>
      <c r="C153" s="24" t="s">
        <v>4</v>
      </c>
      <c r="D153" s="24" t="s">
        <v>598</v>
      </c>
      <c r="E153" s="24" t="s">
        <v>14554</v>
      </c>
      <c r="F153" s="24" t="str">
        <f>IF($O153&gt;0,Лист1!$A$1,Лист1!$A$2)</f>
        <v xml:space="preserve">available="yes" </v>
      </c>
      <c r="G153" s="24" t="s">
        <v>14552</v>
      </c>
      <c r="H153" s="24" t="s">
        <v>30673</v>
      </c>
      <c r="I153" s="24" t="s">
        <v>30674</v>
      </c>
      <c r="J153" s="110">
        <f>IF(ISERROR(O153), 10, IF(O153&gt;50, "50", O153))</f>
        <v>10</v>
      </c>
      <c r="K153" s="24" t="s">
        <v>30674</v>
      </c>
      <c r="L153" s="24" t="s">
        <v>14553</v>
      </c>
      <c r="M153" s="110">
        <f>INDEX('hiwatch '!$A$1:$F$83,MATCH(B153,'hiwatch '!$A$1:$A$83,0),5)</f>
        <v>12790</v>
      </c>
      <c r="N153" s="24" t="s">
        <v>3</v>
      </c>
      <c r="O153" s="27">
        <f>IF(INDEX(sec!$A$1:$G$788,MATCH(B153,sec!$C$1:$C$788,0),2)=0,(INDEX('hiwatch '!$A$1:$G$83,MATCH(B153,'hiwatch '!$A$1:$A$83,0),7)),INDEX(sec!$A$1:$G$788,MATCH(B153,sec!$C$1:$C$788,0),2))</f>
        <v>10</v>
      </c>
      <c r="P153" s="2" t="s">
        <v>12995</v>
      </c>
      <c r="Q153" s="2" t="s">
        <v>33515</v>
      </c>
    </row>
    <row r="154" spans="1:19" x14ac:dyDescent="0.2">
      <c r="A154" s="24" t="s">
        <v>2</v>
      </c>
      <c r="B154" s="24" t="s">
        <v>299</v>
      </c>
      <c r="C154" s="24" t="s">
        <v>4</v>
      </c>
      <c r="D154" s="24" t="s">
        <v>599</v>
      </c>
      <c r="E154" s="24" t="s">
        <v>14554</v>
      </c>
      <c r="F154" s="24" t="str">
        <f>IF($O154&gt;0,Лист1!$A$1,Лист1!$A$2)</f>
        <v xml:space="preserve">available="yes" </v>
      </c>
      <c r="G154" s="24" t="s">
        <v>14552</v>
      </c>
      <c r="H154" s="24" t="s">
        <v>30673</v>
      </c>
      <c r="I154" s="24" t="s">
        <v>30674</v>
      </c>
      <c r="J154" s="110">
        <f>IF(ISERROR(O154), 10, IF(O154&gt;50, "50", O154))</f>
        <v>28</v>
      </c>
      <c r="K154" s="24" t="s">
        <v>30674</v>
      </c>
      <c r="L154" s="24" t="s">
        <v>14553</v>
      </c>
      <c r="M154" s="110">
        <f>INDEX('hiwatch '!$A$1:$F$83,MATCH(B154,'hiwatch '!$A$1:$A$83,0),5)</f>
        <v>7790</v>
      </c>
      <c r="N154" s="24" t="s">
        <v>3</v>
      </c>
      <c r="O154" s="27">
        <f>IF(INDEX(sec!$A$1:$G$788,MATCH(B154,sec!$C$1:$C$788,0),2)=0,(INDEX('hiwatch '!$A$1:$G$83,MATCH(B154,'hiwatch '!$A$1:$A$83,0),7)),INDEX(sec!$A$1:$G$788,MATCH(B154,sec!$C$1:$C$788,0),2))</f>
        <v>28</v>
      </c>
      <c r="P154" s="2" t="s">
        <v>12995</v>
      </c>
      <c r="Q154" s="2" t="s">
        <v>33515</v>
      </c>
    </row>
    <row r="155" spans="1:19" x14ac:dyDescent="0.2">
      <c r="A155" s="24" t="s">
        <v>2</v>
      </c>
      <c r="B155" s="24" t="s">
        <v>300</v>
      </c>
      <c r="C155" s="24" t="s">
        <v>4</v>
      </c>
      <c r="D155" s="24" t="s">
        <v>600</v>
      </c>
      <c r="E155" s="24" t="s">
        <v>14554</v>
      </c>
      <c r="F155" s="24" t="str">
        <f>IF($O155&gt;0,Лист1!$A$1,Лист1!$A$2)</f>
        <v xml:space="preserve">available="yes" </v>
      </c>
      <c r="G155" s="24" t="s">
        <v>14552</v>
      </c>
      <c r="H155" s="24" t="s">
        <v>30673</v>
      </c>
      <c r="I155" s="24" t="s">
        <v>30674</v>
      </c>
      <c r="J155" s="110">
        <f>IF(ISERROR(O155), 10, IF(O155&gt;50, "50", O155))</f>
        <v>50</v>
      </c>
      <c r="K155" s="24" t="s">
        <v>30674</v>
      </c>
      <c r="L155" s="24" t="s">
        <v>14553</v>
      </c>
      <c r="M155" s="110">
        <f>INDEX('hiwatch '!$A$1:$F$83,MATCH(B155,'hiwatch '!$A$1:$A$83,0),5)</f>
        <v>14690</v>
      </c>
      <c r="N155" s="24" t="s">
        <v>3</v>
      </c>
      <c r="O155" s="27">
        <f>IF(INDEX(sec!$A$1:$G$788,MATCH(B155,sec!$C$1:$C$788,0),2)=0,(INDEX('hiwatch '!$A$1:$G$83,MATCH(B155,'hiwatch '!$A$1:$A$83,0),7)),INDEX(sec!$A$1:$G$788,MATCH(B155,sec!$C$1:$C$788,0),2))</f>
        <v>50</v>
      </c>
      <c r="P155" s="2" t="s">
        <v>12995</v>
      </c>
      <c r="Q155" s="2" t="s">
        <v>33515</v>
      </c>
    </row>
    <row r="156" spans="1:19" x14ac:dyDescent="0.2">
      <c r="A156" s="24"/>
      <c r="B156" s="24"/>
      <c r="C156" s="24"/>
      <c r="D156" s="24"/>
      <c r="E156" s="24"/>
      <c r="F156" s="24"/>
      <c r="G156" s="24"/>
      <c r="H156" s="24"/>
      <c r="I156" s="24"/>
      <c r="J156" s="110"/>
      <c r="K156" s="24"/>
      <c r="L156" s="24"/>
      <c r="M156" s="110"/>
      <c r="N156" s="24"/>
      <c r="O156" s="8" t="e">
        <f>INDEX(sec!$A$1:$G$417,MATCH(B156,sec!$C$1:$C$417,0),2)</f>
        <v>#N/A</v>
      </c>
    </row>
    <row r="157" spans="1:19" x14ac:dyDescent="0.2">
      <c r="A157" s="24" t="s">
        <v>2</v>
      </c>
      <c r="B157" s="24" t="s">
        <v>253</v>
      </c>
      <c r="C157" s="24" t="s">
        <v>4</v>
      </c>
      <c r="D157" s="24" t="s">
        <v>601</v>
      </c>
      <c r="E157" s="24" t="s">
        <v>14554</v>
      </c>
      <c r="F157" s="24" t="str">
        <f>IF($O157&gt;0,Лист1!$A$1,Лист1!$A$2)</f>
        <v xml:space="preserve">available="no" </v>
      </c>
      <c r="G157" s="24" t="s">
        <v>14552</v>
      </c>
      <c r="H157" s="24" t="s">
        <v>30673</v>
      </c>
      <c r="I157" s="24" t="s">
        <v>30674</v>
      </c>
      <c r="J157" s="110">
        <f t="shared" ref="J157:J164" si="6">IF(ISERROR(O157), 10, IF(O157&gt;50, "50", O157))</f>
        <v>0</v>
      </c>
      <c r="K157" s="24" t="s">
        <v>30674</v>
      </c>
      <c r="L157" s="24" t="s">
        <v>14553</v>
      </c>
      <c r="M157" s="110">
        <f>INDEX(ezviz!$A$2:$D$42,MATCH(B157,ezviz!$A$2:$A$42,0),4)</f>
        <v>64900</v>
      </c>
      <c r="N157" s="24" t="s">
        <v>3</v>
      </c>
      <c r="O157" s="55">
        <f>IF(INDEX(sec!$A$1:$G$788,MATCH(B157,sec!$C$1:$C$788,0),2)=0,(INDEX(ezviz!$A$1:$J$390,MATCH(B157,ezviz!$A$1:$A$94,0),7)),INDEX(sec!$A$1:$G$788,MATCH(B157,sec!$C$1:$C$788,0),2))</f>
        <v>0</v>
      </c>
      <c r="P157" s="2" t="s">
        <v>12995</v>
      </c>
      <c r="Q157" s="2" t="s">
        <v>33513</v>
      </c>
    </row>
    <row r="158" spans="1:19" x14ac:dyDescent="0.2">
      <c r="A158" s="24" t="s">
        <v>2</v>
      </c>
      <c r="B158" s="24" t="s">
        <v>254</v>
      </c>
      <c r="C158" s="24" t="s">
        <v>4</v>
      </c>
      <c r="D158" s="24" t="s">
        <v>602</v>
      </c>
      <c r="E158" s="24" t="s">
        <v>14554</v>
      </c>
      <c r="F158" s="24" t="str">
        <f>IF($O158&gt;0,Лист1!$A$1,Лист1!$A$2)</f>
        <v xml:space="preserve">available="no" </v>
      </c>
      <c r="G158" s="24" t="s">
        <v>14552</v>
      </c>
      <c r="H158" s="24" t="s">
        <v>30673</v>
      </c>
      <c r="I158" s="24" t="s">
        <v>30674</v>
      </c>
      <c r="J158" s="110">
        <f t="shared" si="6"/>
        <v>0</v>
      </c>
      <c r="K158" s="24" t="s">
        <v>30674</v>
      </c>
      <c r="L158" s="24" t="s">
        <v>14553</v>
      </c>
      <c r="M158" s="110">
        <f>INDEX(ezviz!$A$2:$D$42,MATCH(B158,ezviz!$A$2:$A$42,0),4)</f>
        <v>56900</v>
      </c>
      <c r="N158" s="24" t="s">
        <v>3</v>
      </c>
      <c r="O158" s="55">
        <f>IF(INDEX(sec!$A$1:$G$788,MATCH(B158,sec!$C$1:$C$788,0),2)=0,(INDEX(ezviz!$A$1:$J$390,MATCH(B158,ezviz!$A$1:$A$94,0),7)),INDEX(sec!$A$1:$G$788,MATCH(B158,sec!$C$1:$C$788,0),2))</f>
        <v>0</v>
      </c>
      <c r="P158" s="2" t="s">
        <v>12995</v>
      </c>
      <c r="Q158" s="2" t="s">
        <v>33513</v>
      </c>
    </row>
    <row r="159" spans="1:19" x14ac:dyDescent="0.2">
      <c r="A159" s="24" t="s">
        <v>2</v>
      </c>
      <c r="B159" s="24" t="s">
        <v>255</v>
      </c>
      <c r="C159" s="24" t="s">
        <v>4</v>
      </c>
      <c r="D159" s="24" t="s">
        <v>603</v>
      </c>
      <c r="E159" s="24" t="s">
        <v>14554</v>
      </c>
      <c r="F159" s="24" t="str">
        <f>IF($O159&gt;0,Лист1!$A$1,Лист1!$A$2)</f>
        <v xml:space="preserve">available="yes" </v>
      </c>
      <c r="G159" s="24" t="s">
        <v>14552</v>
      </c>
      <c r="H159" s="24" t="s">
        <v>30673</v>
      </c>
      <c r="I159" s="24" t="s">
        <v>30674</v>
      </c>
      <c r="J159" s="110">
        <f t="shared" si="6"/>
        <v>1</v>
      </c>
      <c r="K159" s="24" t="s">
        <v>30674</v>
      </c>
      <c r="L159" s="24" t="s">
        <v>14553</v>
      </c>
      <c r="M159" s="110">
        <f>INDEX(ezviz!$A$2:$D$42,MATCH(B159,ezviz!$A$2:$A$42,0),4)</f>
        <v>25900</v>
      </c>
      <c r="N159" s="24" t="s">
        <v>3</v>
      </c>
      <c r="O159" s="55">
        <f>IF(INDEX(sec!$A$1:$G$788,MATCH(B159,sec!$C$1:$C$788,0),2)=0,(INDEX(ezviz!$A$1:$J$390,MATCH(B159,ezviz!$A$1:$A$94,0),7)),INDEX(sec!$A$1:$G$788,MATCH(B159,sec!$C$1:$C$788,0),2))</f>
        <v>1</v>
      </c>
      <c r="P159" s="2" t="s">
        <v>12995</v>
      </c>
      <c r="Q159" s="2" t="s">
        <v>33513</v>
      </c>
    </row>
    <row r="160" spans="1:19" x14ac:dyDescent="0.2">
      <c r="A160" s="24" t="s">
        <v>2</v>
      </c>
      <c r="B160" s="24" t="s">
        <v>262</v>
      </c>
      <c r="C160" s="24" t="s">
        <v>4</v>
      </c>
      <c r="D160" s="24" t="s">
        <v>604</v>
      </c>
      <c r="E160" s="24" t="s">
        <v>14554</v>
      </c>
      <c r="F160" s="24" t="str">
        <f>IF($O160&gt;0,Лист1!$A$1,Лист1!$A$2)</f>
        <v xml:space="preserve">available="no" </v>
      </c>
      <c r="G160" s="24" t="s">
        <v>14552</v>
      </c>
      <c r="H160" s="24" t="s">
        <v>30673</v>
      </c>
      <c r="I160" s="24" t="s">
        <v>30674</v>
      </c>
      <c r="J160" s="110">
        <f t="shared" si="6"/>
        <v>0</v>
      </c>
      <c r="K160" s="24" t="s">
        <v>30674</v>
      </c>
      <c r="L160" s="24" t="s">
        <v>14553</v>
      </c>
      <c r="M160" s="110">
        <f>INDEX(ezviz!$A$2:$D$42,MATCH(B160,ezviz!$A$2:$A$42,0),4)</f>
        <v>14900</v>
      </c>
      <c r="N160" s="24" t="s">
        <v>3</v>
      </c>
      <c r="O160" s="55">
        <f>IF(INDEX(sec!$A$1:$G$788,MATCH(B160,sec!$C$1:$C$788,0),2)=0,(INDEX(ezviz!$A$1:$J$390,MATCH(B160,ezviz!$A$1:$A$94,0),7)),INDEX(sec!$A$1:$G$788,MATCH(B160,sec!$C$1:$C$788,0),2))</f>
        <v>0</v>
      </c>
      <c r="P160" s="2" t="s">
        <v>12995</v>
      </c>
      <c r="Q160" s="2" t="s">
        <v>33513</v>
      </c>
    </row>
    <row r="161" spans="1:19" x14ac:dyDescent="0.2">
      <c r="A161" s="24" t="s">
        <v>2</v>
      </c>
      <c r="B161" s="24" t="s">
        <v>263</v>
      </c>
      <c r="C161" s="24" t="s">
        <v>4</v>
      </c>
      <c r="D161" s="24" t="s">
        <v>605</v>
      </c>
      <c r="E161" s="24" t="s">
        <v>14554</v>
      </c>
      <c r="F161" s="24" t="str">
        <f>IF($O161&gt;0,Лист1!$A$1,Лист1!$A$2)</f>
        <v xml:space="preserve">available="no" </v>
      </c>
      <c r="G161" s="24" t="s">
        <v>14552</v>
      </c>
      <c r="H161" s="24" t="s">
        <v>30673</v>
      </c>
      <c r="I161" s="24" t="s">
        <v>30674</v>
      </c>
      <c r="J161" s="110">
        <f t="shared" si="6"/>
        <v>0</v>
      </c>
      <c r="K161" s="24" t="s">
        <v>30674</v>
      </c>
      <c r="L161" s="24" t="s">
        <v>14553</v>
      </c>
      <c r="M161" s="110">
        <f>INDEX(ezviz!$A$2:$D$42,MATCH(B161,ezviz!$A$2:$A$42,0),4)</f>
        <v>18900</v>
      </c>
      <c r="N161" s="24" t="s">
        <v>3</v>
      </c>
      <c r="O161" s="55">
        <f>IF(INDEX(sec!$A$1:$G$788,MATCH(B161,sec!$C$1:$C$788,0),2)=0,(INDEX(ezviz!$A$1:$J$390,MATCH(B161,ezviz!$A$1:$A$94,0),7)),INDEX(sec!$A$1:$G$788,MATCH(B161,sec!$C$1:$C$788,0),2))</f>
        <v>0</v>
      </c>
      <c r="P161" s="2" t="s">
        <v>12995</v>
      </c>
      <c r="Q161" s="2" t="s">
        <v>33513</v>
      </c>
    </row>
    <row r="162" spans="1:19" x14ac:dyDescent="0.2">
      <c r="A162" s="24" t="s">
        <v>2</v>
      </c>
      <c r="B162" s="24" t="s">
        <v>264</v>
      </c>
      <c r="C162" s="24" t="s">
        <v>4</v>
      </c>
      <c r="D162" s="24" t="s">
        <v>606</v>
      </c>
      <c r="E162" s="24" t="s">
        <v>14554</v>
      </c>
      <c r="F162" s="24" t="str">
        <f>IF($O162&gt;0,Лист1!$A$1,Лист1!$A$2)</f>
        <v xml:space="preserve">available="no" </v>
      </c>
      <c r="G162" s="24" t="s">
        <v>14552</v>
      </c>
      <c r="H162" s="24" t="s">
        <v>30673</v>
      </c>
      <c r="I162" s="24" t="s">
        <v>30674</v>
      </c>
      <c r="J162" s="110">
        <f t="shared" si="6"/>
        <v>0</v>
      </c>
      <c r="K162" s="24" t="s">
        <v>30674</v>
      </c>
      <c r="L162" s="24" t="s">
        <v>14553</v>
      </c>
      <c r="M162" s="110">
        <f>INDEX(ezviz!$A$2:$D$42,MATCH(B162,ezviz!$A$2:$A$42,0),4)</f>
        <v>42890</v>
      </c>
      <c r="N162" s="24" t="s">
        <v>3</v>
      </c>
      <c r="O162" s="55">
        <f>IF(INDEX(sec!$A$1:$G$788,MATCH(B162,sec!$C$1:$C$788,0),2)=0,(INDEX(ezviz!$A$1:$J$390,MATCH(B162,ezviz!$A$1:$A$94,0),7)),INDEX(sec!$A$1:$G$788,MATCH(B162,sec!$C$1:$C$788,0),2))</f>
        <v>0</v>
      </c>
      <c r="P162" s="2" t="s">
        <v>12995</v>
      </c>
      <c r="Q162" s="2" t="s">
        <v>33513</v>
      </c>
    </row>
    <row r="163" spans="1:19" x14ac:dyDescent="0.2">
      <c r="A163" s="24" t="s">
        <v>2</v>
      </c>
      <c r="B163" s="24" t="s">
        <v>301</v>
      </c>
      <c r="C163" s="24" t="s">
        <v>4</v>
      </c>
      <c r="D163" s="24" t="s">
        <v>607</v>
      </c>
      <c r="E163" s="24" t="s">
        <v>14554</v>
      </c>
      <c r="F163" s="24" t="str">
        <f>IF($O163&gt;5,Лист1!$A$1,Лист1!$A$2)</f>
        <v xml:space="preserve">available="no" </v>
      </c>
      <c r="G163" s="24" t="s">
        <v>14552</v>
      </c>
      <c r="H163" s="24" t="s">
        <v>30673</v>
      </c>
      <c r="I163" s="24" t="s">
        <v>30674</v>
      </c>
      <c r="J163" s="110">
        <f t="shared" si="6"/>
        <v>1</v>
      </c>
      <c r="K163" s="24" t="s">
        <v>30674</v>
      </c>
      <c r="L163" s="24" t="s">
        <v>14553</v>
      </c>
      <c r="M163" s="110">
        <f>INDEX(ezviz!$A$2:$D$42,MATCH(B163,ezviz!$A$2:$A$42,0),4)</f>
        <v>65900</v>
      </c>
      <c r="N163" s="24" t="s">
        <v>3</v>
      </c>
      <c r="O163" s="55">
        <f>IF(INDEX(sec!$A$1:$G$788,MATCH(B163,sec!$C$1:$C$788,0),2)=0,(INDEX(ezviz!$A$1:$J$390,MATCH(B163,ezviz!$A$1:$A$94,0),7)),INDEX(sec!$A$1:$G$788,MATCH(B163,sec!$C$1:$C$788,0),2))</f>
        <v>1</v>
      </c>
      <c r="P163" s="2" t="s">
        <v>12995</v>
      </c>
      <c r="Q163" s="2" t="s">
        <v>33513</v>
      </c>
    </row>
    <row r="164" spans="1:19" x14ac:dyDescent="0.2">
      <c r="A164" s="24" t="s">
        <v>2</v>
      </c>
      <c r="B164" s="24" t="s">
        <v>311</v>
      </c>
      <c r="C164" s="24" t="s">
        <v>4</v>
      </c>
      <c r="D164" s="24" t="s">
        <v>608</v>
      </c>
      <c r="E164" s="24" t="s">
        <v>14554</v>
      </c>
      <c r="F164" s="24" t="str">
        <f>IF($O164&gt;0,Лист1!$A$1,Лист1!$A$2)</f>
        <v xml:space="preserve">available="no" </v>
      </c>
      <c r="G164" s="24" t="s">
        <v>14552</v>
      </c>
      <c r="H164" s="24" t="s">
        <v>30673</v>
      </c>
      <c r="I164" s="24" t="s">
        <v>30674</v>
      </c>
      <c r="J164" s="110">
        <f t="shared" si="6"/>
        <v>0</v>
      </c>
      <c r="K164" s="24" t="s">
        <v>30674</v>
      </c>
      <c r="L164" s="24" t="s">
        <v>14553</v>
      </c>
      <c r="M164" s="110">
        <f>INDEX(ezviz!$A$2:$D$42,MATCH(B164,ezviz!$A$2:$A$42,0),4)</f>
        <v>20900</v>
      </c>
      <c r="N164" s="24" t="s">
        <v>3</v>
      </c>
      <c r="O164" s="55">
        <f>IF(INDEX(sec!$A$1:$G$788,MATCH(B164,sec!$C$1:$C$788,0),2)=0,(INDEX(ezviz!$A$1:$J$390,MATCH(B164,ezviz!$A$1:$A$94,0),7)),INDEX(sec!$A$1:$G$788,MATCH(B164,sec!$C$1:$C$788,0),2))</f>
        <v>0</v>
      </c>
      <c r="P164" s="2" t="s">
        <v>12995</v>
      </c>
      <c r="Q164" s="2" t="s">
        <v>33513</v>
      </c>
    </row>
    <row r="165" spans="1:19" x14ac:dyDescent="0.2">
      <c r="A165" s="24" t="s">
        <v>2</v>
      </c>
      <c r="B165" s="24" t="s">
        <v>280</v>
      </c>
      <c r="C165" s="24" t="s">
        <v>4</v>
      </c>
      <c r="D165" s="24" t="s">
        <v>609</v>
      </c>
      <c r="E165" s="24" t="s">
        <v>14554</v>
      </c>
      <c r="F165" s="24" t="str">
        <f>IF($O165&gt;0,Лист1!$A$1,Лист1!$A$2)</f>
        <v xml:space="preserve">available="no" </v>
      </c>
      <c r="G165" s="24" t="s">
        <v>14552</v>
      </c>
      <c r="H165" s="24" t="s">
        <v>30673</v>
      </c>
      <c r="I165" s="24" t="s">
        <v>30674</v>
      </c>
      <c r="J165" s="110">
        <f>IF(ISERROR(O165), 10, IF(O165&gt;50, "50", O165))</f>
        <v>0</v>
      </c>
      <c r="K165" s="24" t="s">
        <v>30674</v>
      </c>
      <c r="L165" s="24" t="s">
        <v>14553</v>
      </c>
      <c r="M165" s="110">
        <f>INDEX('hiwatch '!$A$1:$F$83,MATCH(B165,'hiwatch '!$A$1:$A$83,0),5)</f>
        <v>29890</v>
      </c>
      <c r="N165" s="24" t="s">
        <v>3</v>
      </c>
      <c r="O165" s="27">
        <f>IF(INDEX(sec!$A$1:$G$788,MATCH(B165,sec!$C$1:$C$788,0),2)=0,(INDEX('hiwatch '!$A$1:$G$83,MATCH(B165,'hiwatch '!$A$1:$A$83,0),7)),INDEX(sec!$A$1:$G$788,MATCH(B165,sec!$C$1:$C$788,0),2))</f>
        <v>0</v>
      </c>
      <c r="P165" s="2" t="s">
        <v>12995</v>
      </c>
      <c r="Q165" s="2" t="s">
        <v>33515</v>
      </c>
    </row>
    <row r="166" spans="1:19" x14ac:dyDescent="0.2">
      <c r="A166" s="24" t="s">
        <v>2</v>
      </c>
      <c r="B166" s="24" t="s">
        <v>282</v>
      </c>
      <c r="C166" s="24" t="s">
        <v>4</v>
      </c>
      <c r="D166" s="24" t="s">
        <v>610</v>
      </c>
      <c r="E166" s="24" t="s">
        <v>14554</v>
      </c>
      <c r="F166" s="24" t="str">
        <f>IF($O166&gt;0,Лист1!$A$1,Лист1!$A$2)</f>
        <v xml:space="preserve">available="yes" </v>
      </c>
      <c r="G166" s="24" t="s">
        <v>14552</v>
      </c>
      <c r="H166" s="24" t="s">
        <v>30673</v>
      </c>
      <c r="I166" s="24" t="s">
        <v>30674</v>
      </c>
      <c r="J166" s="110">
        <f>IF(ISERROR(O166), 10, IF(O166&gt;50, "50", O166))</f>
        <v>1</v>
      </c>
      <c r="K166" s="24" t="s">
        <v>30674</v>
      </c>
      <c r="L166" s="24" t="s">
        <v>14553</v>
      </c>
      <c r="M166" s="110">
        <f>INDEX('hiwatch '!$A$1:$F$83,MATCH(B166,'hiwatch '!$A$1:$A$83,0),5)</f>
        <v>32890</v>
      </c>
      <c r="N166" s="24" t="s">
        <v>3</v>
      </c>
      <c r="O166" s="27">
        <f>IF(INDEX(sec!$A$1:$G$788,MATCH(B166,sec!$C$1:$C$788,0),2)=0,(INDEX('hiwatch '!$A$1:$G$83,MATCH(B166,'hiwatch '!$A$1:$A$83,0),7)),INDEX(sec!$A$1:$G$788,MATCH(B166,sec!$C$1:$C$788,0),2))</f>
        <v>1</v>
      </c>
      <c r="P166" s="2" t="s">
        <v>12995</v>
      </c>
      <c r="Q166" s="2" t="s">
        <v>33515</v>
      </c>
    </row>
    <row r="167" spans="1:19" x14ac:dyDescent="0.2">
      <c r="A167" s="24" t="s">
        <v>2</v>
      </c>
      <c r="B167" s="24" t="s">
        <v>283</v>
      </c>
      <c r="C167" s="24" t="s">
        <v>4</v>
      </c>
      <c r="D167" s="24" t="s">
        <v>611</v>
      </c>
      <c r="E167" s="24" t="s">
        <v>14554</v>
      </c>
      <c r="F167" s="24" t="str">
        <f>IF($O167&gt;0,Лист1!$A$1,Лист1!$A$2)</f>
        <v xml:space="preserve">available="yes" </v>
      </c>
      <c r="G167" s="24" t="s">
        <v>14552</v>
      </c>
      <c r="H167" s="24" t="s">
        <v>30673</v>
      </c>
      <c r="I167" s="24" t="s">
        <v>30674</v>
      </c>
      <c r="J167" s="110">
        <f>IF(ISERROR(O167), 10, IF(O167&gt;50, "50", O167))</f>
        <v>5</v>
      </c>
      <c r="K167" s="24" t="s">
        <v>30674</v>
      </c>
      <c r="L167" s="24" t="s">
        <v>14553</v>
      </c>
      <c r="M167" s="110">
        <f>INDEX('hiwatch '!$A$1:$F$83,MATCH(B167,'hiwatch '!$A$1:$A$83,0),5)</f>
        <v>29890</v>
      </c>
      <c r="N167" s="24" t="s">
        <v>3</v>
      </c>
      <c r="O167" s="27">
        <f>IF(INDEX(sec!$A$1:$G$788,MATCH(B167,sec!$C$1:$C$788,0),2)=0,(INDEX('hiwatch '!$A$1:$G$83,MATCH(B167,'hiwatch '!$A$1:$A$83,0),7)),INDEX(sec!$A$1:$G$788,MATCH(B167,sec!$C$1:$C$788,0),2))</f>
        <v>5</v>
      </c>
      <c r="P167" s="2" t="s">
        <v>12995</v>
      </c>
      <c r="Q167" s="2" t="s">
        <v>33515</v>
      </c>
    </row>
    <row r="168" spans="1:19" x14ac:dyDescent="0.2">
      <c r="A168" s="24" t="s">
        <v>2</v>
      </c>
      <c r="B168" s="24" t="s">
        <v>284</v>
      </c>
      <c r="C168" s="24" t="s">
        <v>4</v>
      </c>
      <c r="D168" s="24" t="s">
        <v>612</v>
      </c>
      <c r="E168" s="24" t="s">
        <v>14554</v>
      </c>
      <c r="F168" s="24" t="str">
        <f>IF($O168&gt;0,Лист1!$A$1,Лист1!$A$2)</f>
        <v xml:space="preserve">available="yes" </v>
      </c>
      <c r="G168" s="24" t="s">
        <v>14552</v>
      </c>
      <c r="H168" s="24" t="s">
        <v>30673</v>
      </c>
      <c r="I168" s="24" t="s">
        <v>30674</v>
      </c>
      <c r="J168" s="110">
        <f>IF(ISERROR(O168), 10, IF(O168&gt;50, "50", O168))</f>
        <v>20</v>
      </c>
      <c r="K168" s="24" t="s">
        <v>30674</v>
      </c>
      <c r="L168" s="24" t="s">
        <v>14553</v>
      </c>
      <c r="M168" s="110">
        <f>INDEX('hiwatch '!$A$1:$F$83,MATCH(B168,'hiwatch '!$A$1:$A$83,0),5)</f>
        <v>42890</v>
      </c>
      <c r="N168" s="24" t="s">
        <v>3</v>
      </c>
      <c r="O168" s="27">
        <f>IF(INDEX(sec!$A$1:$G$788,MATCH(B168,sec!$C$1:$C$788,0),2)=0,(INDEX('hiwatch '!$A$1:$G$83,MATCH(B168,'hiwatch '!$A$1:$A$83,0),7)),INDEX(sec!$A$1:$G$788,MATCH(B168,sec!$C$1:$C$788,0),2))</f>
        <v>20</v>
      </c>
      <c r="P168" s="2" t="s">
        <v>12995</v>
      </c>
      <c r="Q168" s="2" t="s">
        <v>33515</v>
      </c>
    </row>
    <row r="169" spans="1:19" x14ac:dyDescent="0.2">
      <c r="A169" s="24"/>
      <c r="B169" s="24"/>
      <c r="C169" s="24"/>
      <c r="D169" s="24"/>
      <c r="E169" s="24"/>
      <c r="F169" s="24"/>
      <c r="G169" s="24"/>
      <c r="H169" s="24"/>
      <c r="I169" s="24"/>
      <c r="J169" s="110"/>
      <c r="K169" s="24"/>
      <c r="L169" s="24"/>
      <c r="M169" s="110"/>
      <c r="N169" s="24"/>
      <c r="O169" s="8" t="e">
        <f>INDEX(sec!$A$1:$G$417,MATCH(B169,sec!$C$1:$C$417,0),2)</f>
        <v>#N/A</v>
      </c>
    </row>
    <row r="170" spans="1:19" x14ac:dyDescent="0.2">
      <c r="A170" s="24" t="s">
        <v>2</v>
      </c>
      <c r="B170" s="24" t="s">
        <v>256</v>
      </c>
      <c r="C170" s="24" t="s">
        <v>4</v>
      </c>
      <c r="D170" s="24" t="s">
        <v>613</v>
      </c>
      <c r="E170" s="24" t="s">
        <v>14554</v>
      </c>
      <c r="F170" s="24" t="str">
        <f>IF($O170&gt;1,Лист1!$A$1,Лист1!$A$2)</f>
        <v xml:space="preserve">available="no" </v>
      </c>
      <c r="G170" s="24" t="s">
        <v>14552</v>
      </c>
      <c r="H170" s="24" t="s">
        <v>30673</v>
      </c>
      <c r="I170" s="24" t="s">
        <v>30674</v>
      </c>
      <c r="J170" s="110">
        <f t="shared" ref="J170:J184" si="7">IF(ISERROR(O170), 10, IF(O170&gt;50, "50", O170))</f>
        <v>0</v>
      </c>
      <c r="K170" s="24" t="s">
        <v>30674</v>
      </c>
      <c r="L170" s="24" t="s">
        <v>14553</v>
      </c>
      <c r="M170" s="110">
        <f>INDEX(sec!$A$1:$G$597,MATCH(B170,sec!$C$1:$C$597,0),4)</f>
        <v>29500</v>
      </c>
      <c r="N170" s="24" t="s">
        <v>3</v>
      </c>
      <c r="O170" s="8">
        <f>IFERROR(INDEX(sec!$A$1:$G$787,MATCH(B170,sec!$C$1:$C$787,0),2),0)</f>
        <v>0</v>
      </c>
      <c r="P170" s="8" t="s">
        <v>12139</v>
      </c>
    </row>
    <row r="171" spans="1:19" x14ac:dyDescent="0.2">
      <c r="A171" s="24" t="s">
        <v>2</v>
      </c>
      <c r="B171" s="24" t="s">
        <v>257</v>
      </c>
      <c r="C171" s="24" t="s">
        <v>4</v>
      </c>
      <c r="D171" s="24" t="s">
        <v>614</v>
      </c>
      <c r="E171" s="24" t="s">
        <v>14554</v>
      </c>
      <c r="F171" s="24" t="str">
        <f>IF($O171&gt;1,Лист1!$A$1,Лист1!$A$2)</f>
        <v xml:space="preserve">available="no" </v>
      </c>
      <c r="G171" s="24" t="s">
        <v>14552</v>
      </c>
      <c r="H171" s="24" t="s">
        <v>30673</v>
      </c>
      <c r="I171" s="24" t="s">
        <v>30674</v>
      </c>
      <c r="J171" s="110">
        <f t="shared" si="7"/>
        <v>0</v>
      </c>
      <c r="K171" s="24" t="s">
        <v>30674</v>
      </c>
      <c r="L171" s="24" t="s">
        <v>14553</v>
      </c>
      <c r="M171" s="110">
        <f>INDEX(sec!$A$1:$G$597,MATCH(B171,sec!$C$1:$C$597,0),4)</f>
        <v>20282</v>
      </c>
      <c r="N171" s="24" t="s">
        <v>3</v>
      </c>
      <c r="O171" s="8">
        <f>IFERROR(INDEX(sec!$A$1:$G$787,MATCH(B171,sec!$C$1:$C$787,0),2),0)</f>
        <v>0</v>
      </c>
      <c r="P171" s="8" t="s">
        <v>12139</v>
      </c>
      <c r="S171" s="2" t="s">
        <v>25014</v>
      </c>
    </row>
    <row r="172" spans="1:19" x14ac:dyDescent="0.2">
      <c r="A172" s="24" t="s">
        <v>2</v>
      </c>
      <c r="B172" s="24" t="s">
        <v>258</v>
      </c>
      <c r="C172" s="24" t="s">
        <v>4</v>
      </c>
      <c r="D172" s="24" t="s">
        <v>615</v>
      </c>
      <c r="E172" s="24" t="s">
        <v>14554</v>
      </c>
      <c r="F172" s="24" t="str">
        <f>IF($O172&gt;1,Лист1!$A$1,Лист1!$A$2)</f>
        <v xml:space="preserve">available="no" </v>
      </c>
      <c r="G172" s="24" t="s">
        <v>14552</v>
      </c>
      <c r="H172" s="24" t="s">
        <v>30673</v>
      </c>
      <c r="I172" s="24" t="s">
        <v>30674</v>
      </c>
      <c r="J172" s="110">
        <f t="shared" si="7"/>
        <v>0</v>
      </c>
      <c r="K172" s="24" t="s">
        <v>30674</v>
      </c>
      <c r="L172" s="24" t="s">
        <v>14553</v>
      </c>
      <c r="M172" s="110">
        <f>INDEX(sec!$A$1:$G$597,MATCH(B172,sec!$C$1:$C$597,0),4)</f>
        <v>27700</v>
      </c>
      <c r="N172" s="24" t="s">
        <v>3</v>
      </c>
      <c r="O172" s="8">
        <f>IFERROR(INDEX(sec!$A$1:$G$787,MATCH(B172,sec!$C$1:$C$787,0),2),0)</f>
        <v>0</v>
      </c>
      <c r="P172" s="8" t="s">
        <v>12139</v>
      </c>
      <c r="S172" s="2" t="s">
        <v>25014</v>
      </c>
    </row>
    <row r="173" spans="1:19" x14ac:dyDescent="0.2">
      <c r="A173" s="24" t="s">
        <v>2</v>
      </c>
      <c r="B173" s="24" t="s">
        <v>259</v>
      </c>
      <c r="C173" s="24" t="s">
        <v>4</v>
      </c>
      <c r="D173" s="24" t="s">
        <v>616</v>
      </c>
      <c r="E173" s="24" t="s">
        <v>14554</v>
      </c>
      <c r="F173" s="24" t="str">
        <f>IF($O173&gt;1,Лист1!$A$1,Лист1!$A$2)</f>
        <v xml:space="preserve">available="no" </v>
      </c>
      <c r="G173" s="24" t="s">
        <v>14552</v>
      </c>
      <c r="H173" s="24" t="s">
        <v>30673</v>
      </c>
      <c r="I173" s="24" t="s">
        <v>30674</v>
      </c>
      <c r="J173" s="110">
        <f t="shared" si="7"/>
        <v>1</v>
      </c>
      <c r="K173" s="24" t="s">
        <v>30674</v>
      </c>
      <c r="L173" s="24" t="s">
        <v>14553</v>
      </c>
      <c r="M173" s="110">
        <f>INDEX(sec!$A$1:$G$597,MATCH(B173,sec!$C$1:$C$597,0),4)</f>
        <v>22700</v>
      </c>
      <c r="N173" s="24" t="s">
        <v>3</v>
      </c>
      <c r="O173" s="8">
        <f>IFERROR(INDEX(sec!$A$1:$G$787,MATCH(B173,sec!$C$1:$C$787,0),2),0)</f>
        <v>1</v>
      </c>
      <c r="P173" s="8" t="s">
        <v>12139</v>
      </c>
      <c r="S173" s="2" t="s">
        <v>25014</v>
      </c>
    </row>
    <row r="174" spans="1:19" x14ac:dyDescent="0.2">
      <c r="A174" s="24" t="s">
        <v>2</v>
      </c>
      <c r="B174" s="24" t="s">
        <v>260</v>
      </c>
      <c r="C174" s="24" t="s">
        <v>4</v>
      </c>
      <c r="D174" s="24" t="s">
        <v>617</v>
      </c>
      <c r="E174" s="24" t="s">
        <v>14554</v>
      </c>
      <c r="F174" s="24" t="str">
        <f>IF($O174&gt;1,Лист1!$A$1,Лист1!$A$2)</f>
        <v xml:space="preserve">available="yes" </v>
      </c>
      <c r="G174" s="24" t="s">
        <v>14552</v>
      </c>
      <c r="H174" s="24" t="s">
        <v>30673</v>
      </c>
      <c r="I174" s="24" t="s">
        <v>30674</v>
      </c>
      <c r="J174" s="110">
        <f t="shared" si="7"/>
        <v>4</v>
      </c>
      <c r="K174" s="24" t="s">
        <v>30674</v>
      </c>
      <c r="L174" s="24" t="s">
        <v>14553</v>
      </c>
      <c r="M174" s="110">
        <f>INDEX(sec!$A$1:$G$597,MATCH(B174,sec!$C$1:$C$597,0),4)</f>
        <v>29925</v>
      </c>
      <c r="N174" s="24" t="s">
        <v>3</v>
      </c>
      <c r="O174" s="8">
        <f>IFERROR(INDEX(sec!$A$1:$G$787,MATCH(B174,sec!$C$1:$C$787,0),2),0)</f>
        <v>4</v>
      </c>
      <c r="P174" s="8" t="s">
        <v>12139</v>
      </c>
      <c r="S174" s="2" t="s">
        <v>25014</v>
      </c>
    </row>
    <row r="175" spans="1:19" x14ac:dyDescent="0.2">
      <c r="A175" s="24" t="s">
        <v>2</v>
      </c>
      <c r="B175" s="24" t="s">
        <v>261</v>
      </c>
      <c r="C175" s="24" t="s">
        <v>4</v>
      </c>
      <c r="D175" s="24" t="s">
        <v>618</v>
      </c>
      <c r="E175" s="24" t="s">
        <v>14554</v>
      </c>
      <c r="F175" s="24" t="str">
        <f>IF($O175&gt;1,Лист1!$A$1,Лист1!$A$2)</f>
        <v xml:space="preserve">available="no" </v>
      </c>
      <c r="G175" s="24" t="s">
        <v>14552</v>
      </c>
      <c r="H175" s="24" t="s">
        <v>30673</v>
      </c>
      <c r="I175" s="24" t="s">
        <v>30674</v>
      </c>
      <c r="J175" s="110">
        <f t="shared" si="7"/>
        <v>1</v>
      </c>
      <c r="K175" s="24" t="s">
        <v>30674</v>
      </c>
      <c r="L175" s="24" t="s">
        <v>14553</v>
      </c>
      <c r="M175" s="110">
        <f>INDEX(sec!$A$1:$G$597,MATCH(B175,sec!$C$1:$C$597,0),4)</f>
        <v>34378</v>
      </c>
      <c r="N175" s="24" t="s">
        <v>3</v>
      </c>
      <c r="O175" s="8">
        <f>IFERROR(INDEX(sec!$A$1:$G$787,MATCH(B175,sec!$C$1:$C$787,0),2),0)</f>
        <v>1</v>
      </c>
      <c r="P175" s="8" t="s">
        <v>12139</v>
      </c>
      <c r="S175" s="2" t="s">
        <v>25014</v>
      </c>
    </row>
    <row r="176" spans="1:19" x14ac:dyDescent="0.2">
      <c r="A176" s="24" t="s">
        <v>2</v>
      </c>
      <c r="B176" s="24" t="s">
        <v>265</v>
      </c>
      <c r="C176" s="24" t="s">
        <v>4</v>
      </c>
      <c r="D176" s="24" t="s">
        <v>5242</v>
      </c>
      <c r="E176" s="24" t="s">
        <v>14554</v>
      </c>
      <c r="F176" s="24" t="str">
        <f>IF($O176&gt;1,Лист1!$A$1,Лист1!$A$2)</f>
        <v xml:space="preserve">available="no" </v>
      </c>
      <c r="G176" s="24" t="s">
        <v>14552</v>
      </c>
      <c r="H176" s="24" t="s">
        <v>30673</v>
      </c>
      <c r="I176" s="24" t="s">
        <v>30674</v>
      </c>
      <c r="J176" s="110">
        <f t="shared" si="7"/>
        <v>0</v>
      </c>
      <c r="K176" s="24" t="s">
        <v>30674</v>
      </c>
      <c r="L176" s="24" t="s">
        <v>14553</v>
      </c>
      <c r="M176" s="110">
        <f>INDEX(sec!$A$1:$G$597,MATCH(B176,sec!$C$1:$C$597,0),4)</f>
        <v>25000</v>
      </c>
      <c r="N176" s="24" t="s">
        <v>3</v>
      </c>
      <c r="O176" s="8">
        <f>IFERROR(INDEX(sec!$A$1:$G$787,MATCH(B176,sec!$C$1:$C$787,0),2),0)</f>
        <v>0</v>
      </c>
      <c r="P176" s="8" t="s">
        <v>12139</v>
      </c>
      <c r="S176" s="2" t="s">
        <v>25014</v>
      </c>
    </row>
    <row r="177" spans="1:19" x14ac:dyDescent="0.2">
      <c r="A177" s="24" t="s">
        <v>2</v>
      </c>
      <c r="B177" s="24" t="s">
        <v>266</v>
      </c>
      <c r="C177" s="24" t="s">
        <v>4</v>
      </c>
      <c r="D177" s="24" t="s">
        <v>619</v>
      </c>
      <c r="E177" s="24" t="s">
        <v>14554</v>
      </c>
      <c r="F177" s="24" t="str">
        <f>IF($O177&gt;1,Лист1!$A$1,Лист1!$A$2)</f>
        <v xml:space="preserve">available="yes" </v>
      </c>
      <c r="G177" s="24" t="s">
        <v>14552</v>
      </c>
      <c r="H177" s="24" t="s">
        <v>30673</v>
      </c>
      <c r="I177" s="24" t="s">
        <v>30674</v>
      </c>
      <c r="J177" s="110">
        <f t="shared" si="7"/>
        <v>2</v>
      </c>
      <c r="K177" s="24" t="s">
        <v>30674</v>
      </c>
      <c r="L177" s="24" t="s">
        <v>14553</v>
      </c>
      <c r="M177" s="110">
        <f>INDEX(sec!$A$1:$G$597,MATCH(B177,sec!$C$1:$C$597,0),4)</f>
        <v>31450</v>
      </c>
      <c r="N177" s="24" t="s">
        <v>3</v>
      </c>
      <c r="O177" s="8">
        <f>IFERROR(INDEX(sec!$A$1:$G$787,MATCH(B177,sec!$C$1:$C$787,0),2),0)</f>
        <v>2</v>
      </c>
      <c r="P177" s="8" t="s">
        <v>12139</v>
      </c>
      <c r="S177" s="2" t="s">
        <v>25014</v>
      </c>
    </row>
    <row r="178" spans="1:19" x14ac:dyDescent="0.2">
      <c r="A178" s="24" t="s">
        <v>2</v>
      </c>
      <c r="B178" s="24" t="s">
        <v>267</v>
      </c>
      <c r="C178" s="24" t="s">
        <v>4</v>
      </c>
      <c r="D178" s="24" t="s">
        <v>5317</v>
      </c>
      <c r="E178" s="24" t="s">
        <v>14554</v>
      </c>
      <c r="F178" s="24" t="str">
        <f>IF($O178&gt;1,Лист1!$A$1,Лист1!$A$2)</f>
        <v xml:space="preserve">available="no" </v>
      </c>
      <c r="G178" s="24" t="s">
        <v>14552</v>
      </c>
      <c r="H178" s="24" t="s">
        <v>30673</v>
      </c>
      <c r="I178" s="24" t="s">
        <v>30674</v>
      </c>
      <c r="J178" s="110">
        <f t="shared" si="7"/>
        <v>0</v>
      </c>
      <c r="K178" s="24" t="s">
        <v>30674</v>
      </c>
      <c r="L178" s="24" t="s">
        <v>14553</v>
      </c>
      <c r="M178" s="110">
        <f>INDEX(sec!$A$1:$G$597,MATCH(B178,sec!$C$1:$C$597,0),4)</f>
        <v>41500</v>
      </c>
      <c r="N178" s="24" t="s">
        <v>3</v>
      </c>
      <c r="O178" s="8">
        <f>IFERROR(INDEX(sec!$A$1:$G$787,MATCH(B178,sec!$C$1:$C$787,0),2),0)</f>
        <v>0</v>
      </c>
      <c r="P178" s="8" t="s">
        <v>12139</v>
      </c>
      <c r="S178" s="2" t="s">
        <v>25014</v>
      </c>
    </row>
    <row r="179" spans="1:19" x14ac:dyDescent="0.2">
      <c r="A179" s="24" t="s">
        <v>2</v>
      </c>
      <c r="B179" s="24" t="s">
        <v>268</v>
      </c>
      <c r="C179" s="24" t="s">
        <v>4</v>
      </c>
      <c r="D179" s="24" t="s">
        <v>29035</v>
      </c>
      <c r="E179" s="24" t="s">
        <v>14554</v>
      </c>
      <c r="F179" s="24" t="str">
        <f>IF($O179&gt;1,Лист1!$A$1,Лист1!$A$2)</f>
        <v xml:space="preserve">available="no" </v>
      </c>
      <c r="G179" s="24" t="s">
        <v>14552</v>
      </c>
      <c r="H179" s="24" t="s">
        <v>30673</v>
      </c>
      <c r="I179" s="24" t="s">
        <v>30674</v>
      </c>
      <c r="J179" s="110">
        <f t="shared" si="7"/>
        <v>1</v>
      </c>
      <c r="K179" s="24" t="s">
        <v>30674</v>
      </c>
      <c r="L179" s="24" t="s">
        <v>14553</v>
      </c>
      <c r="M179" s="110">
        <f>INDEX(sec!$A$1:$G$597,MATCH(B179,sec!$C$1:$C$597,0),4)</f>
        <v>28900</v>
      </c>
      <c r="N179" s="24" t="s">
        <v>3</v>
      </c>
      <c r="O179" s="22">
        <f>IF(ISNA(INDEX(вендер!$A$1:$H$11703,MATCH(D179,вендер!$C$1:$C$11703,0),8)),Лист1!$A$3,INDEX(вендер!$A$1:$H$11703,MATCH(D179,вендер!$C$1:$C$11703,0),8))</f>
        <v>1</v>
      </c>
      <c r="P179" s="8" t="s">
        <v>12139</v>
      </c>
      <c r="S179" s="2" t="s">
        <v>25014</v>
      </c>
    </row>
    <row r="180" spans="1:19" x14ac:dyDescent="0.2">
      <c r="A180" s="118" t="s">
        <v>2</v>
      </c>
      <c r="B180" s="118" t="s">
        <v>273</v>
      </c>
      <c r="C180" s="118" t="s">
        <v>4</v>
      </c>
      <c r="D180" s="118" t="s">
        <v>620</v>
      </c>
      <c r="E180" s="118" t="s">
        <v>14554</v>
      </c>
      <c r="F180" s="118" t="str">
        <f>IF($O180&gt;1,Лист1!$A$1,Лист1!$A$2)</f>
        <v xml:space="preserve">available="yes" </v>
      </c>
      <c r="G180" s="118" t="s">
        <v>14552</v>
      </c>
      <c r="H180" s="118" t="s">
        <v>30673</v>
      </c>
      <c r="I180" s="118" t="s">
        <v>30674</v>
      </c>
      <c r="J180" s="116">
        <f t="shared" si="7"/>
        <v>2</v>
      </c>
      <c r="K180" s="118" t="s">
        <v>30674</v>
      </c>
      <c r="L180" s="118" t="s">
        <v>14553</v>
      </c>
      <c r="M180" s="116">
        <f>INDEX(sec!$A$1:$G$597,MATCH(B180,sec!$C$1:$C$597,0),4)</f>
        <v>14900</v>
      </c>
      <c r="N180" s="118" t="s">
        <v>3</v>
      </c>
      <c r="O180" s="119">
        <f>IFERROR(INDEX(sec!$A$1:$G$787,MATCH(B180,sec!$C$1:$C$787,0),2),0)</f>
        <v>2</v>
      </c>
      <c r="P180" s="119" t="s">
        <v>12139</v>
      </c>
      <c r="Q180" s="117"/>
      <c r="S180" s="2" t="s">
        <v>25014</v>
      </c>
    </row>
    <row r="181" spans="1:19" s="117" customFormat="1" x14ac:dyDescent="0.2">
      <c r="A181" s="24" t="s">
        <v>2</v>
      </c>
      <c r="B181" s="24" t="s">
        <v>305</v>
      </c>
      <c r="C181" s="24" t="s">
        <v>4</v>
      </c>
      <c r="D181" s="24" t="s">
        <v>621</v>
      </c>
      <c r="E181" s="24" t="s">
        <v>14554</v>
      </c>
      <c r="F181" s="24" t="str">
        <f>IF($O181&gt;0,Лист1!$A$1,Лист1!$A$2)</f>
        <v xml:space="preserve">available="no" </v>
      </c>
      <c r="G181" s="24" t="s">
        <v>14552</v>
      </c>
      <c r="H181" s="24" t="s">
        <v>30673</v>
      </c>
      <c r="I181" s="24" t="s">
        <v>30674</v>
      </c>
      <c r="J181" s="110">
        <f t="shared" si="7"/>
        <v>0</v>
      </c>
      <c r="K181" s="24" t="s">
        <v>30674</v>
      </c>
      <c r="L181" s="24" t="s">
        <v>14553</v>
      </c>
      <c r="M181" s="110">
        <f>INDEX(sec!$A$1:$G$597,MATCH(B181,sec!$C$1:$C$597,0),4)</f>
        <v>15902</v>
      </c>
      <c r="N181" s="24" t="s">
        <v>3</v>
      </c>
      <c r="O181" s="8">
        <f>IFERROR(INDEX(sec!$A$1:$G$787,MATCH(B181,sec!$C$1:$C$787,0),2),0)</f>
        <v>0</v>
      </c>
      <c r="P181" s="8" t="s">
        <v>12139</v>
      </c>
      <c r="Q181" s="2"/>
      <c r="S181" s="117" t="s">
        <v>25014</v>
      </c>
    </row>
    <row r="182" spans="1:19" x14ac:dyDescent="0.2">
      <c r="A182" s="24" t="s">
        <v>2</v>
      </c>
      <c r="B182" s="24" t="s">
        <v>306</v>
      </c>
      <c r="C182" s="24" t="s">
        <v>4</v>
      </c>
      <c r="D182" s="24" t="s">
        <v>622</v>
      </c>
      <c r="E182" s="24" t="s">
        <v>14554</v>
      </c>
      <c r="F182" s="24" t="str">
        <f>IF($O182&gt;1,Лист1!$A$1,Лист1!$A$2)</f>
        <v xml:space="preserve">available="no" </v>
      </c>
      <c r="G182" s="24" t="s">
        <v>14552</v>
      </c>
      <c r="H182" s="24" t="s">
        <v>30673</v>
      </c>
      <c r="I182" s="24" t="s">
        <v>30674</v>
      </c>
      <c r="J182" s="110">
        <f t="shared" si="7"/>
        <v>0</v>
      </c>
      <c r="K182" s="24" t="s">
        <v>30674</v>
      </c>
      <c r="L182" s="24" t="s">
        <v>14553</v>
      </c>
      <c r="M182" s="110">
        <f>INDEX(sec!$A$1:$G$597,MATCH(B182,sec!$C$1:$C$597,0),4)</f>
        <v>15902</v>
      </c>
      <c r="N182" s="24" t="s">
        <v>3</v>
      </c>
      <c r="O182" s="8">
        <f>IFERROR(INDEX(sec!$A$1:$G$787,MATCH(B182,sec!$C$1:$C$787,0),2),0)</f>
        <v>0</v>
      </c>
      <c r="P182" s="8" t="s">
        <v>12139</v>
      </c>
      <c r="S182" s="2" t="s">
        <v>25014</v>
      </c>
    </row>
    <row r="183" spans="1:19" x14ac:dyDescent="0.2">
      <c r="A183" s="24" t="s">
        <v>2</v>
      </c>
      <c r="B183" s="24" t="s">
        <v>307</v>
      </c>
      <c r="C183" s="24" t="s">
        <v>4</v>
      </c>
      <c r="D183" s="24" t="s">
        <v>623</v>
      </c>
      <c r="E183" s="24" t="s">
        <v>14554</v>
      </c>
      <c r="F183" s="24" t="str">
        <f>IF($O183&gt;0,Лист1!$A$1,Лист1!$A$2)</f>
        <v xml:space="preserve">available="no" </v>
      </c>
      <c r="G183" s="24" t="s">
        <v>14552</v>
      </c>
      <c r="H183" s="24" t="s">
        <v>30673</v>
      </c>
      <c r="I183" s="24" t="s">
        <v>30674</v>
      </c>
      <c r="J183" s="110">
        <f t="shared" si="7"/>
        <v>0</v>
      </c>
      <c r="K183" s="24" t="s">
        <v>30674</v>
      </c>
      <c r="L183" s="24" t="s">
        <v>14553</v>
      </c>
      <c r="M183" s="110">
        <f>INDEX(sec!$A$1:$G$597,MATCH(B183,sec!$C$1:$C$597,0),4)</f>
        <v>26700</v>
      </c>
      <c r="N183" s="24" t="s">
        <v>3</v>
      </c>
      <c r="O183" s="8">
        <f>IFERROR(INDEX(sec!$A$1:$G$787,MATCH(B183,sec!$C$1:$C$787,0),2),0)</f>
        <v>0</v>
      </c>
      <c r="P183" s="8" t="s">
        <v>12139</v>
      </c>
      <c r="S183" s="2" t="s">
        <v>25014</v>
      </c>
    </row>
    <row r="184" spans="1:19" x14ac:dyDescent="0.2">
      <c r="A184" s="24" t="s">
        <v>2</v>
      </c>
      <c r="B184" s="24" t="s">
        <v>308</v>
      </c>
      <c r="C184" s="24" t="s">
        <v>4</v>
      </c>
      <c r="D184" s="24" t="s">
        <v>624</v>
      </c>
      <c r="E184" s="24" t="s">
        <v>14554</v>
      </c>
      <c r="F184" s="24" t="str">
        <f>IF($O184&gt;0,Лист1!$A$1,Лист1!$A$2)</f>
        <v xml:space="preserve">available="no" </v>
      </c>
      <c r="G184" s="24" t="s">
        <v>14552</v>
      </c>
      <c r="H184" s="24" t="s">
        <v>30673</v>
      </c>
      <c r="I184" s="24" t="s">
        <v>30674</v>
      </c>
      <c r="J184" s="110">
        <f t="shared" si="7"/>
        <v>0</v>
      </c>
      <c r="K184" s="24" t="s">
        <v>30674</v>
      </c>
      <c r="L184" s="24" t="s">
        <v>14553</v>
      </c>
      <c r="M184" s="110">
        <f>INDEX(sec!$A$1:$G$597,MATCH(B184,sec!$C$1:$C$597,0),4)</f>
        <v>20000</v>
      </c>
      <c r="N184" s="24" t="s">
        <v>3</v>
      </c>
      <c r="O184" s="8">
        <f>IFERROR(INDEX(sec!$A$1:$G$787,MATCH(B184,sec!$C$1:$C$787,0),2),0)</f>
        <v>0</v>
      </c>
      <c r="P184" s="8" t="s">
        <v>12139</v>
      </c>
      <c r="S184" s="2" t="s">
        <v>25014</v>
      </c>
    </row>
    <row r="185" spans="1:19" x14ac:dyDescent="0.2">
      <c r="A185" s="24"/>
      <c r="B185" s="24"/>
      <c r="C185" s="24"/>
      <c r="D185" s="24"/>
      <c r="E185" s="24"/>
      <c r="F185" s="24"/>
      <c r="G185" s="24"/>
      <c r="H185" s="24"/>
      <c r="I185" s="24"/>
      <c r="J185" s="110"/>
      <c r="K185" s="24"/>
      <c r="L185" s="24"/>
      <c r="M185" s="110"/>
      <c r="N185" s="24"/>
      <c r="O185" s="8" t="e">
        <f>INDEX(sec!$A$1:$G$417,MATCH(B185,sec!$C$1:$C$417,0),2)</f>
        <v>#N/A</v>
      </c>
      <c r="S185" s="2" t="s">
        <v>25014</v>
      </c>
    </row>
    <row r="186" spans="1:19" x14ac:dyDescent="0.2">
      <c r="A186" s="24" t="s">
        <v>2</v>
      </c>
      <c r="B186" s="24" t="s">
        <v>246</v>
      </c>
      <c r="C186" s="24" t="s">
        <v>4</v>
      </c>
      <c r="D186" s="24" t="s">
        <v>625</v>
      </c>
      <c r="E186" s="24" t="s">
        <v>14554</v>
      </c>
      <c r="F186" s="24" t="str">
        <f>IF($O186&gt;1,Лист1!$A$1,Лист1!$A$2)</f>
        <v xml:space="preserve">available="yes" </v>
      </c>
      <c r="G186" s="24" t="s">
        <v>14552</v>
      </c>
      <c r="H186" s="24" t="s">
        <v>30673</v>
      </c>
      <c r="I186" s="24" t="s">
        <v>30674</v>
      </c>
      <c r="J186" s="110">
        <f t="shared" ref="J186:J193" si="8">IF(ISERROR(O186), 10, IF(O186&gt;50, "50", O186))</f>
        <v>39</v>
      </c>
      <c r="K186" s="24" t="s">
        <v>30674</v>
      </c>
      <c r="L186" s="24" t="s">
        <v>14553</v>
      </c>
      <c r="M186" s="110">
        <f>INDEX(sec!$A$1:$G$597,MATCH(B186,sec!$C$1:$C$597,0),4)</f>
        <v>5400</v>
      </c>
      <c r="N186" s="24" t="s">
        <v>3</v>
      </c>
      <c r="O186" s="8">
        <f>IFERROR(INDEX(sec!$A$1:$G$787,MATCH(B186,sec!$C$1:$C$787,0),2),0)</f>
        <v>39</v>
      </c>
    </row>
    <row r="187" spans="1:19" x14ac:dyDescent="0.2">
      <c r="A187" s="24" t="s">
        <v>2</v>
      </c>
      <c r="B187" s="24" t="s">
        <v>247</v>
      </c>
      <c r="C187" s="24" t="s">
        <v>4</v>
      </c>
      <c r="D187" s="24" t="s">
        <v>626</v>
      </c>
      <c r="E187" s="24" t="s">
        <v>14554</v>
      </c>
      <c r="F187" s="24" t="str">
        <f>IF($O187&gt;1,Лист1!$A$1,Лист1!$A$2)</f>
        <v xml:space="preserve">available="yes" </v>
      </c>
      <c r="G187" s="24" t="s">
        <v>14552</v>
      </c>
      <c r="H187" s="24" t="s">
        <v>30673</v>
      </c>
      <c r="I187" s="24" t="s">
        <v>30674</v>
      </c>
      <c r="J187" s="110">
        <f t="shared" si="8"/>
        <v>26</v>
      </c>
      <c r="K187" s="24" t="s">
        <v>30674</v>
      </c>
      <c r="L187" s="24" t="s">
        <v>14553</v>
      </c>
      <c r="M187" s="110">
        <f>INDEX(sec!$A$1:$G$597,MATCH(B187,sec!$C$1:$C$597,0),4)</f>
        <v>8945</v>
      </c>
      <c r="N187" s="24" t="s">
        <v>3</v>
      </c>
      <c r="O187" s="8">
        <f>IFERROR(INDEX(sec!$A$1:$G$787,MATCH(B187,sec!$C$1:$C$787,0),2),0)</f>
        <v>26</v>
      </c>
    </row>
    <row r="188" spans="1:19" x14ac:dyDescent="0.2">
      <c r="A188" s="24" t="s">
        <v>2</v>
      </c>
      <c r="B188" s="24" t="s">
        <v>248</v>
      </c>
      <c r="C188" s="24" t="s">
        <v>4</v>
      </c>
      <c r="D188" s="24" t="s">
        <v>627</v>
      </c>
      <c r="E188" s="24" t="s">
        <v>14554</v>
      </c>
      <c r="F188" s="24" t="str">
        <f>IF($O188&gt;1,Лист1!$A$1,Лист1!$A$2)</f>
        <v xml:space="preserve">available="yes" </v>
      </c>
      <c r="G188" s="24" t="s">
        <v>14552</v>
      </c>
      <c r="H188" s="24" t="s">
        <v>30673</v>
      </c>
      <c r="I188" s="24" t="s">
        <v>30674</v>
      </c>
      <c r="J188" s="110">
        <f t="shared" si="8"/>
        <v>38</v>
      </c>
      <c r="K188" s="24" t="s">
        <v>30674</v>
      </c>
      <c r="L188" s="24" t="s">
        <v>14553</v>
      </c>
      <c r="M188" s="110">
        <f>INDEX(sec!$A$1:$G$597,MATCH(B188,sec!$C$1:$C$597,0),4)</f>
        <v>8945</v>
      </c>
      <c r="N188" s="24" t="s">
        <v>3</v>
      </c>
      <c r="O188" s="8">
        <f>IFERROR(INDEX(sec!$A$1:$G$787,MATCH(B188,sec!$C$1:$C$787,0),2),0)</f>
        <v>38</v>
      </c>
    </row>
    <row r="189" spans="1:19" x14ac:dyDescent="0.2">
      <c r="A189" s="24" t="s">
        <v>2</v>
      </c>
      <c r="B189" s="24" t="s">
        <v>249</v>
      </c>
      <c r="C189" s="24" t="s">
        <v>4</v>
      </c>
      <c r="D189" s="24" t="s">
        <v>628</v>
      </c>
      <c r="E189" s="24" t="s">
        <v>14554</v>
      </c>
      <c r="F189" s="24" t="str">
        <f>IF($O189&gt;1,Лист1!$A$1,Лист1!$A$2)</f>
        <v xml:space="preserve">available="yes" </v>
      </c>
      <c r="G189" s="24" t="s">
        <v>14552</v>
      </c>
      <c r="H189" s="24" t="s">
        <v>30673</v>
      </c>
      <c r="I189" s="24" t="s">
        <v>30674</v>
      </c>
      <c r="J189" s="110">
        <f t="shared" si="8"/>
        <v>24</v>
      </c>
      <c r="K189" s="24" t="s">
        <v>30674</v>
      </c>
      <c r="L189" s="24" t="s">
        <v>14553</v>
      </c>
      <c r="M189" s="110">
        <f>INDEX(sec!$A$1:$G$597,MATCH(B189,sec!$C$1:$C$597,0),4)</f>
        <v>8834</v>
      </c>
      <c r="N189" s="24" t="s">
        <v>3</v>
      </c>
      <c r="O189" s="8">
        <f>IFERROR(INDEX(sec!$A$1:$G$787,MATCH(B189,sec!$C$1:$C$787,0),2),0)</f>
        <v>24</v>
      </c>
    </row>
    <row r="190" spans="1:19" x14ac:dyDescent="0.2">
      <c r="A190" s="24" t="s">
        <v>2</v>
      </c>
      <c r="B190" s="24" t="s">
        <v>250</v>
      </c>
      <c r="C190" s="24" t="s">
        <v>4</v>
      </c>
      <c r="D190" s="24" t="s">
        <v>629</v>
      </c>
      <c r="E190" s="24" t="s">
        <v>14554</v>
      </c>
      <c r="F190" s="24" t="str">
        <f>IF($O190&gt;1,Лист1!$A$1,Лист1!$A$2)</f>
        <v xml:space="preserve">available="yes" </v>
      </c>
      <c r="G190" s="24" t="s">
        <v>14552</v>
      </c>
      <c r="H190" s="24" t="s">
        <v>30673</v>
      </c>
      <c r="I190" s="24" t="s">
        <v>30674</v>
      </c>
      <c r="J190" s="110">
        <f t="shared" si="8"/>
        <v>29</v>
      </c>
      <c r="K190" s="24" t="s">
        <v>30674</v>
      </c>
      <c r="L190" s="24" t="s">
        <v>14553</v>
      </c>
      <c r="M190" s="110">
        <f>INDEX(sec!$A$1:$G$597,MATCH(B190,sec!$C$1:$C$597,0),4)</f>
        <v>17445</v>
      </c>
      <c r="N190" s="24" t="s">
        <v>3</v>
      </c>
      <c r="O190" s="8">
        <f>IFERROR(INDEX(sec!$A$1:$G$787,MATCH(B190,sec!$C$1:$C$787,0),2),0)</f>
        <v>29</v>
      </c>
    </row>
    <row r="191" spans="1:19" x14ac:dyDescent="0.2">
      <c r="A191" s="24" t="s">
        <v>2</v>
      </c>
      <c r="B191" s="24" t="s">
        <v>251</v>
      </c>
      <c r="C191" s="24" t="s">
        <v>4</v>
      </c>
      <c r="D191" s="24" t="s">
        <v>630</v>
      </c>
      <c r="E191" s="24" t="s">
        <v>14554</v>
      </c>
      <c r="F191" s="24" t="str">
        <f>IF($O191&gt;1,Лист1!$A$1,Лист1!$A$2)</f>
        <v xml:space="preserve">available="yes" </v>
      </c>
      <c r="G191" s="24" t="s">
        <v>14552</v>
      </c>
      <c r="H191" s="24" t="s">
        <v>30673</v>
      </c>
      <c r="I191" s="24" t="s">
        <v>30674</v>
      </c>
      <c r="J191" s="110">
        <f t="shared" si="8"/>
        <v>15</v>
      </c>
      <c r="K191" s="24" t="s">
        <v>30674</v>
      </c>
      <c r="L191" s="24" t="s">
        <v>14553</v>
      </c>
      <c r="M191" s="110">
        <f>INDEX(sec!$A$1:$G$597,MATCH(B191,sec!$C$1:$C$597,0),4)</f>
        <v>18685</v>
      </c>
      <c r="N191" s="24" t="s">
        <v>3</v>
      </c>
      <c r="O191" s="8">
        <f>IFERROR(INDEX(sec!$A$1:$G$787,MATCH(B191,sec!$C$1:$C$787,0),2),0)</f>
        <v>15</v>
      </c>
    </row>
    <row r="192" spans="1:19" x14ac:dyDescent="0.2">
      <c r="A192" s="24" t="s">
        <v>2</v>
      </c>
      <c r="B192" s="24" t="s">
        <v>252</v>
      </c>
      <c r="C192" s="24" t="s">
        <v>4</v>
      </c>
      <c r="D192" s="24" t="s">
        <v>631</v>
      </c>
      <c r="E192" s="24" t="s">
        <v>14554</v>
      </c>
      <c r="F192" s="24" t="str">
        <f>IF($O192&gt;1,Лист1!$A$1,Лист1!$A$2)</f>
        <v xml:space="preserve">available="yes" </v>
      </c>
      <c r="G192" s="24" t="s">
        <v>14552</v>
      </c>
      <c r="H192" s="24" t="s">
        <v>30673</v>
      </c>
      <c r="I192" s="24" t="s">
        <v>30674</v>
      </c>
      <c r="J192" s="110">
        <f t="shared" si="8"/>
        <v>3</v>
      </c>
      <c r="K192" s="24" t="s">
        <v>30674</v>
      </c>
      <c r="L192" s="24" t="s">
        <v>14553</v>
      </c>
      <c r="M192" s="110">
        <f>INDEX(sec!$A$1:$G$597,MATCH(B192,sec!$C$1:$C$597,0),4)</f>
        <v>26290</v>
      </c>
      <c r="N192" s="24" t="s">
        <v>3</v>
      </c>
      <c r="O192" s="8">
        <f>IFERROR(INDEX(sec!$A$1:$G$787,MATCH(B192,sec!$C$1:$C$787,0),2),0)</f>
        <v>3</v>
      </c>
    </row>
    <row r="193" spans="1:19" x14ac:dyDescent="0.2">
      <c r="A193" s="24" t="s">
        <v>2</v>
      </c>
      <c r="B193" s="24" t="s">
        <v>304</v>
      </c>
      <c r="C193" s="24" t="s">
        <v>4</v>
      </c>
      <c r="D193" s="24" t="s">
        <v>632</v>
      </c>
      <c r="E193" s="24" t="s">
        <v>14554</v>
      </c>
      <c r="F193" s="24" t="str">
        <f>IF($O193&gt;1,Лист1!$A$1,Лист1!$A$2)</f>
        <v xml:space="preserve">available="yes" </v>
      </c>
      <c r="G193" s="24" t="s">
        <v>14552</v>
      </c>
      <c r="H193" s="24" t="s">
        <v>30673</v>
      </c>
      <c r="I193" s="24" t="s">
        <v>30674</v>
      </c>
      <c r="J193" s="110">
        <f t="shared" si="8"/>
        <v>24</v>
      </c>
      <c r="K193" s="24" t="s">
        <v>30674</v>
      </c>
      <c r="L193" s="24" t="s">
        <v>14553</v>
      </c>
      <c r="M193" s="110">
        <f>INDEX(sec!$A$1:$G$597,MATCH(B193,sec!$C$1:$C$597,0),4)</f>
        <v>10750</v>
      </c>
      <c r="N193" s="24" t="s">
        <v>3</v>
      </c>
      <c r="O193" s="8">
        <f>IFERROR(INDEX(sec!$A$1:$G$787,MATCH(B193,sec!$C$1:$C$787,0),2),0)</f>
        <v>24</v>
      </c>
    </row>
    <row r="194" spans="1:19" x14ac:dyDescent="0.2">
      <c r="A194" s="24"/>
      <c r="B194" s="24"/>
      <c r="C194" s="24"/>
      <c r="D194" s="24"/>
      <c r="E194" s="24"/>
      <c r="F194" s="24"/>
      <c r="G194" s="24"/>
      <c r="H194" s="24"/>
      <c r="I194" s="24"/>
      <c r="J194" s="110"/>
      <c r="K194" s="24"/>
      <c r="L194" s="24"/>
      <c r="M194" s="110"/>
      <c r="N194" s="24"/>
      <c r="O194" s="8" t="e">
        <f>INDEX(sec!$A$1:$G$417,MATCH(B194,sec!$C$1:$C$417,0),2)</f>
        <v>#N/A</v>
      </c>
    </row>
    <row r="195" spans="1:19" x14ac:dyDescent="0.2">
      <c r="A195" s="24" t="s">
        <v>2</v>
      </c>
      <c r="B195" s="24" t="s">
        <v>313</v>
      </c>
      <c r="C195" s="24" t="s">
        <v>4</v>
      </c>
      <c r="D195" s="24" t="s">
        <v>633</v>
      </c>
      <c r="E195" s="24" t="s">
        <v>14554</v>
      </c>
      <c r="F195" s="24" t="str">
        <f>IF($O195&gt;25,Лист1!$A$1,Лист1!$A$2)</f>
        <v xml:space="preserve">available="no" </v>
      </c>
      <c r="G195" s="24" t="s">
        <v>14552</v>
      </c>
      <c r="H195" s="24" t="s">
        <v>30673</v>
      </c>
      <c r="I195" s="24" t="s">
        <v>30674</v>
      </c>
      <c r="J195" s="110">
        <f>IF(ISERROR(O195), 10, IF(O195&gt;50, "50", O195))</f>
        <v>19</v>
      </c>
      <c r="K195" s="24" t="s">
        <v>30674</v>
      </c>
      <c r="L195" s="24" t="s">
        <v>14553</v>
      </c>
      <c r="M195" s="110">
        <f>INDEX(sec!$A$1:$G$597,MATCH(B195,sec!$C$1:$C$597,0),4)</f>
        <v>5700</v>
      </c>
      <c r="N195" s="24" t="s">
        <v>3</v>
      </c>
      <c r="O195" s="8">
        <f>IFERROR(INDEX(sec!$A$1:$G$787,MATCH(B195,sec!$C$1:$C$787,0),2),0)</f>
        <v>19</v>
      </c>
    </row>
    <row r="196" spans="1:19" x14ac:dyDescent="0.2">
      <c r="A196" s="24"/>
      <c r="B196" s="24"/>
      <c r="C196" s="24"/>
      <c r="D196" s="24"/>
      <c r="E196" s="24"/>
      <c r="F196" s="24"/>
      <c r="G196" s="24"/>
      <c r="H196" s="24"/>
      <c r="I196" s="24"/>
      <c r="J196" s="110"/>
      <c r="K196" s="24"/>
      <c r="L196" s="24"/>
      <c r="M196" s="110"/>
      <c r="N196" s="24"/>
      <c r="O196" s="8" t="e">
        <f>INDEX(sec!$A$1:$G$417,MATCH(B196,sec!$C$1:$C$417,0),2)</f>
        <v>#N/A</v>
      </c>
    </row>
    <row r="197" spans="1:19" x14ac:dyDescent="0.2">
      <c r="A197" s="24" t="s">
        <v>2</v>
      </c>
      <c r="B197" s="24" t="s">
        <v>316</v>
      </c>
      <c r="C197" s="24" t="s">
        <v>4</v>
      </c>
      <c r="D197" s="24" t="s">
        <v>634</v>
      </c>
      <c r="E197" s="24" t="s">
        <v>14554</v>
      </c>
      <c r="F197" s="24" t="s">
        <v>14556</v>
      </c>
      <c r="G197" s="24" t="s">
        <v>14552</v>
      </c>
      <c r="H197" s="24" t="s">
        <v>30673</v>
      </c>
      <c r="I197" s="24" t="s">
        <v>30674</v>
      </c>
      <c r="J197" s="110">
        <f t="shared" ref="J197:J217" si="9">IF(ISERROR(O197), 10, IF(O197&gt;50, "50", O197))</f>
        <v>0</v>
      </c>
      <c r="K197" s="24" t="s">
        <v>30674</v>
      </c>
      <c r="L197" s="24" t="s">
        <v>14553</v>
      </c>
      <c r="M197" s="110">
        <v>0</v>
      </c>
      <c r="N197" s="24" t="s">
        <v>3</v>
      </c>
      <c r="O197" s="12">
        <f>INDEX(эл!$A$1:$G$275,MATCH(B197,эл!$C$1:$C$236,0),2)</f>
        <v>0</v>
      </c>
      <c r="Q197" s="9"/>
    </row>
    <row r="198" spans="1:19" s="9" customFormat="1" x14ac:dyDescent="0.2">
      <c r="A198" s="24" t="s">
        <v>2</v>
      </c>
      <c r="B198" s="24" t="s">
        <v>317</v>
      </c>
      <c r="C198" s="24" t="s">
        <v>4</v>
      </c>
      <c r="D198" s="24" t="s">
        <v>635</v>
      </c>
      <c r="E198" s="24" t="s">
        <v>14554</v>
      </c>
      <c r="F198" s="24" t="s">
        <v>14556</v>
      </c>
      <c r="G198" s="24" t="s">
        <v>14552</v>
      </c>
      <c r="H198" s="24" t="s">
        <v>30673</v>
      </c>
      <c r="I198" s="24" t="s">
        <v>30674</v>
      </c>
      <c r="J198" s="110">
        <f t="shared" si="9"/>
        <v>1</v>
      </c>
      <c r="K198" s="24" t="s">
        <v>30674</v>
      </c>
      <c r="L198" s="24" t="s">
        <v>14553</v>
      </c>
      <c r="M198" s="110">
        <v>0</v>
      </c>
      <c r="N198" s="24" t="s">
        <v>3</v>
      </c>
      <c r="O198" s="12">
        <f>INDEX(эл!$A$1:$G$275,MATCH(B198,эл!$C$1:$C$236,0),2)</f>
        <v>1</v>
      </c>
      <c r="P198" s="2"/>
      <c r="S198" s="2"/>
    </row>
    <row r="199" spans="1:19" s="9" customFormat="1" x14ac:dyDescent="0.2">
      <c r="A199" s="24" t="s">
        <v>2</v>
      </c>
      <c r="B199" s="24" t="s">
        <v>744</v>
      </c>
      <c r="C199" s="24" t="s">
        <v>4</v>
      </c>
      <c r="D199" s="24" t="s">
        <v>636</v>
      </c>
      <c r="E199" s="24" t="s">
        <v>14554</v>
      </c>
      <c r="F199" s="24" t="str">
        <f>IF($O199&gt;1,Лист1!$A$1,Лист1!$A$2)</f>
        <v xml:space="preserve">available="yes" </v>
      </c>
      <c r="G199" s="24" t="s">
        <v>14552</v>
      </c>
      <c r="H199" s="24" t="s">
        <v>30673</v>
      </c>
      <c r="I199" s="24" t="s">
        <v>30674</v>
      </c>
      <c r="J199" s="110">
        <f t="shared" si="9"/>
        <v>3</v>
      </c>
      <c r="K199" s="24" t="s">
        <v>30674</v>
      </c>
      <c r="L199" s="24" t="s">
        <v>14553</v>
      </c>
      <c r="M199" s="110">
        <f>INDEX(эл!$A$1:$G$599,MATCH(B199,эл!$C$1:$C$599,0),6)</f>
        <v>1100</v>
      </c>
      <c r="N199" s="24" t="s">
        <v>3</v>
      </c>
      <c r="O199" s="12">
        <f>INDEX(эл!$A$1:$G$275,MATCH(B199,эл!$C$1:$C$236,0),2)</f>
        <v>3</v>
      </c>
      <c r="P199" s="2"/>
      <c r="S199" s="2"/>
    </row>
    <row r="200" spans="1:19" s="9" customFormat="1" x14ac:dyDescent="0.2">
      <c r="A200" s="24" t="s">
        <v>2</v>
      </c>
      <c r="B200" s="24" t="s">
        <v>323</v>
      </c>
      <c r="C200" s="24" t="s">
        <v>4</v>
      </c>
      <c r="D200" s="24" t="s">
        <v>27128</v>
      </c>
      <c r="E200" s="24" t="s">
        <v>14554</v>
      </c>
      <c r="F200" s="24" t="str">
        <f>IF($O200&gt;1,Лист1!$A$1,Лист1!$A$2)</f>
        <v xml:space="preserve">available="yes" </v>
      </c>
      <c r="G200" s="24" t="s">
        <v>14552</v>
      </c>
      <c r="H200" s="24" t="s">
        <v>30673</v>
      </c>
      <c r="I200" s="24" t="s">
        <v>30674</v>
      </c>
      <c r="J200" s="110">
        <f t="shared" si="9"/>
        <v>16</v>
      </c>
      <c r="K200" s="24" t="s">
        <v>30674</v>
      </c>
      <c r="L200" s="24" t="s">
        <v>14553</v>
      </c>
      <c r="M200" s="110">
        <f>INDEX(эл!$A$1:$G$599,MATCH(B200,эл!$C$1:$C$599,0),6)</f>
        <v>2530</v>
      </c>
      <c r="N200" s="24" t="s">
        <v>3</v>
      </c>
      <c r="O200" s="12">
        <f>INDEX(эл!$A$1:$G$275,MATCH(B200,эл!$C$1:$C$236,0),2)</f>
        <v>16</v>
      </c>
      <c r="P200" s="2"/>
      <c r="S200" s="2"/>
    </row>
    <row r="201" spans="1:19" s="9" customFormat="1" x14ac:dyDescent="0.2">
      <c r="A201" s="24" t="s">
        <v>2</v>
      </c>
      <c r="B201" s="24" t="s">
        <v>324</v>
      </c>
      <c r="C201" s="24" t="s">
        <v>4</v>
      </c>
      <c r="D201" s="24" t="s">
        <v>637</v>
      </c>
      <c r="E201" s="24" t="s">
        <v>14554</v>
      </c>
      <c r="F201" s="24" t="str">
        <f>IF($O201&gt;1,Лист1!$A$1,Лист1!$A$2)</f>
        <v xml:space="preserve">available="yes" </v>
      </c>
      <c r="G201" s="24" t="s">
        <v>14552</v>
      </c>
      <c r="H201" s="24" t="s">
        <v>30673</v>
      </c>
      <c r="I201" s="24" t="s">
        <v>30674</v>
      </c>
      <c r="J201" s="110" t="str">
        <f t="shared" si="9"/>
        <v>50</v>
      </c>
      <c r="K201" s="24" t="s">
        <v>30674</v>
      </c>
      <c r="L201" s="24" t="s">
        <v>14553</v>
      </c>
      <c r="M201" s="110">
        <f>INDEX(эл!$A$1:$G$599,MATCH(B201,эл!$C$1:$C$599,0),6)</f>
        <v>1650</v>
      </c>
      <c r="N201" s="24" t="s">
        <v>3</v>
      </c>
      <c r="O201" s="12">
        <f>INDEX(эл!$A$1:$G$275,MATCH(B201,эл!$C$1:$C$236,0),2)</f>
        <v>66</v>
      </c>
      <c r="P201" s="2"/>
      <c r="S201" s="2"/>
    </row>
    <row r="202" spans="1:19" s="9" customFormat="1" x14ac:dyDescent="0.2">
      <c r="A202" s="24" t="s">
        <v>2</v>
      </c>
      <c r="B202" s="24" t="s">
        <v>325</v>
      </c>
      <c r="C202" s="24" t="s">
        <v>4</v>
      </c>
      <c r="D202" s="24" t="s">
        <v>638</v>
      </c>
      <c r="E202" s="24" t="s">
        <v>14554</v>
      </c>
      <c r="F202" s="24" t="str">
        <f>IF($O202&gt;1,Лист1!$A$1,Лист1!$A$2)</f>
        <v xml:space="preserve">available="yes" </v>
      </c>
      <c r="G202" s="24" t="s">
        <v>14552</v>
      </c>
      <c r="H202" s="24" t="s">
        <v>30673</v>
      </c>
      <c r="I202" s="24" t="s">
        <v>30674</v>
      </c>
      <c r="J202" s="110">
        <f t="shared" si="9"/>
        <v>6</v>
      </c>
      <c r="K202" s="24" t="s">
        <v>30674</v>
      </c>
      <c r="L202" s="24" t="s">
        <v>14553</v>
      </c>
      <c r="M202" s="110">
        <f>INDEX(эл!$A$1:$G$599,MATCH(B202,эл!$C$1:$C$599,0),6)</f>
        <v>2420</v>
      </c>
      <c r="N202" s="24" t="s">
        <v>3</v>
      </c>
      <c r="O202" s="12">
        <f>INDEX(эл!$A$1:$G$275,MATCH(B202,эл!$C$1:$C$236,0),2)</f>
        <v>6</v>
      </c>
      <c r="P202" s="2"/>
      <c r="S202" s="2"/>
    </row>
    <row r="203" spans="1:19" s="9" customFormat="1" x14ac:dyDescent="0.2">
      <c r="A203" s="24" t="s">
        <v>2</v>
      </c>
      <c r="B203" s="24" t="s">
        <v>318</v>
      </c>
      <c r="C203" s="24" t="s">
        <v>4</v>
      </c>
      <c r="D203" s="24" t="s">
        <v>639</v>
      </c>
      <c r="E203" s="24" t="s">
        <v>14554</v>
      </c>
      <c r="F203" s="24" t="str">
        <f>IF($O203&gt;1,Лист1!$A$1,Лист1!$A$2)</f>
        <v xml:space="preserve">available="no" </v>
      </c>
      <c r="G203" s="24" t="s">
        <v>14552</v>
      </c>
      <c r="H203" s="24" t="s">
        <v>30673</v>
      </c>
      <c r="I203" s="24" t="s">
        <v>30674</v>
      </c>
      <c r="J203" s="110">
        <f t="shared" si="9"/>
        <v>0</v>
      </c>
      <c r="K203" s="24" t="s">
        <v>30674</v>
      </c>
      <c r="L203" s="24" t="s">
        <v>14553</v>
      </c>
      <c r="M203" s="110">
        <f>INDEX(эл!$A$1:$G$599,MATCH(B203,эл!$C$1:$C$599,0),6)</f>
        <v>2800</v>
      </c>
      <c r="N203" s="24" t="s">
        <v>3</v>
      </c>
      <c r="O203" s="12">
        <f>INDEX(эл!$A$1:$G$275,MATCH(B203,эл!$C$1:$C$236,0),2)</f>
        <v>0</v>
      </c>
      <c r="P203" s="2"/>
      <c r="S203" s="2"/>
    </row>
    <row r="204" spans="1:19" s="9" customFormat="1" x14ac:dyDescent="0.2">
      <c r="A204" s="24" t="s">
        <v>2</v>
      </c>
      <c r="B204" s="24" t="s">
        <v>319</v>
      </c>
      <c r="C204" s="24" t="s">
        <v>4</v>
      </c>
      <c r="D204" s="24" t="s">
        <v>640</v>
      </c>
      <c r="E204" s="24" t="s">
        <v>14554</v>
      </c>
      <c r="F204" s="24" t="str">
        <f>IF($O204&gt;1,Лист1!$A$1,Лист1!$A$2)</f>
        <v xml:space="preserve">available="no" </v>
      </c>
      <c r="G204" s="24" t="s">
        <v>14552</v>
      </c>
      <c r="H204" s="24" t="s">
        <v>30673</v>
      </c>
      <c r="I204" s="24" t="s">
        <v>30674</v>
      </c>
      <c r="J204" s="110">
        <f t="shared" si="9"/>
        <v>0</v>
      </c>
      <c r="K204" s="24" t="s">
        <v>30674</v>
      </c>
      <c r="L204" s="24" t="s">
        <v>14553</v>
      </c>
      <c r="M204" s="110">
        <f>INDEX(эл!$A$1:$G$599,MATCH(B204,эл!$C$1:$C$599,0),6)</f>
        <v>3000</v>
      </c>
      <c r="N204" s="24" t="s">
        <v>3</v>
      </c>
      <c r="O204" s="12">
        <f>INDEX(эл!$A$1:$G$275,MATCH(B204,эл!$C$1:$C$236,0),2)</f>
        <v>0</v>
      </c>
      <c r="P204" s="2"/>
      <c r="S204" s="2"/>
    </row>
    <row r="205" spans="1:19" s="11" customFormat="1" x14ac:dyDescent="0.2">
      <c r="A205" s="111" t="s">
        <v>2</v>
      </c>
      <c r="B205" s="111" t="s">
        <v>320</v>
      </c>
      <c r="C205" s="111" t="s">
        <v>4</v>
      </c>
      <c r="D205" s="111" t="s">
        <v>641</v>
      </c>
      <c r="E205" s="111" t="s">
        <v>14554</v>
      </c>
      <c r="F205" s="111" t="str">
        <f>IF($O205&gt;1,Лист1!$A$1,Лист1!$A$2)</f>
        <v xml:space="preserve">available="no" </v>
      </c>
      <c r="G205" s="111" t="s">
        <v>14552</v>
      </c>
      <c r="H205" s="111" t="s">
        <v>30673</v>
      </c>
      <c r="I205" s="111" t="s">
        <v>30674</v>
      </c>
      <c r="J205" s="112">
        <f t="shared" si="9"/>
        <v>0</v>
      </c>
      <c r="K205" s="111" t="s">
        <v>30674</v>
      </c>
      <c r="L205" s="111" t="s">
        <v>14553</v>
      </c>
      <c r="M205" s="112">
        <f>INDEX(эл!$A$1:$G$599,MATCH(B205,эл!$C$1:$C$599,0),6)</f>
        <v>3200</v>
      </c>
      <c r="N205" s="111" t="s">
        <v>3</v>
      </c>
      <c r="O205" s="12">
        <f>INDEX(эл!$A$1:$G$275,MATCH(B205,эл!$C$1:$C$236,0),2)</f>
        <v>0</v>
      </c>
      <c r="P205" s="5"/>
      <c r="S205" s="5"/>
    </row>
    <row r="206" spans="1:19" s="9" customFormat="1" x14ac:dyDescent="0.2">
      <c r="A206" s="24" t="s">
        <v>2</v>
      </c>
      <c r="B206" s="24" t="s">
        <v>321</v>
      </c>
      <c r="C206" s="24" t="s">
        <v>4</v>
      </c>
      <c r="D206" s="24" t="s">
        <v>642</v>
      </c>
      <c r="E206" s="24" t="s">
        <v>14554</v>
      </c>
      <c r="F206" s="24" t="str">
        <f>IF($O206&gt;1,Лист1!$A$1,Лист1!$A$2)</f>
        <v xml:space="preserve">available="yes" </v>
      </c>
      <c r="G206" s="24" t="s">
        <v>14552</v>
      </c>
      <c r="H206" s="24" t="s">
        <v>30673</v>
      </c>
      <c r="I206" s="24" t="s">
        <v>30674</v>
      </c>
      <c r="J206" s="110">
        <f t="shared" si="9"/>
        <v>4</v>
      </c>
      <c r="K206" s="24" t="s">
        <v>30674</v>
      </c>
      <c r="L206" s="24" t="s">
        <v>14553</v>
      </c>
      <c r="M206" s="110">
        <f>INDEX(эл!$A$1:$G$599,MATCH(B206,эл!$C$1:$C$599,0),6)</f>
        <v>5700</v>
      </c>
      <c r="N206" s="24" t="s">
        <v>3</v>
      </c>
      <c r="O206" s="12">
        <f>INDEX(эл!$A$1:$G$275,MATCH(B206,эл!$C$1:$C$236,0),2)</f>
        <v>4</v>
      </c>
      <c r="P206" s="2"/>
      <c r="S206" s="2"/>
    </row>
    <row r="207" spans="1:19" s="9" customFormat="1" x14ac:dyDescent="0.2">
      <c r="A207" s="24" t="s">
        <v>2</v>
      </c>
      <c r="B207" s="24" t="s">
        <v>322</v>
      </c>
      <c r="C207" s="24" t="s">
        <v>4</v>
      </c>
      <c r="D207" s="24" t="s">
        <v>643</v>
      </c>
      <c r="E207" s="24" t="s">
        <v>14554</v>
      </c>
      <c r="F207" s="24" t="str">
        <f>IF($O207&gt;1,Лист1!$A$1,Лист1!$A$2)</f>
        <v xml:space="preserve">available="no" </v>
      </c>
      <c r="G207" s="24" t="s">
        <v>14552</v>
      </c>
      <c r="H207" s="24" t="s">
        <v>30673</v>
      </c>
      <c r="I207" s="24" t="s">
        <v>30674</v>
      </c>
      <c r="J207" s="110">
        <f t="shared" si="9"/>
        <v>0</v>
      </c>
      <c r="K207" s="24" t="s">
        <v>30674</v>
      </c>
      <c r="L207" s="24" t="s">
        <v>14553</v>
      </c>
      <c r="M207" s="110">
        <f>INDEX(эл!$A$1:$G$599,MATCH(B207,эл!$C$1:$C$599,0),6)</f>
        <v>5700</v>
      </c>
      <c r="N207" s="24" t="s">
        <v>3</v>
      </c>
      <c r="O207" s="12">
        <f>INDEX(эл!$A$1:$G$275,MATCH(B207,эл!$C$1:$C$236,0),2)</f>
        <v>0</v>
      </c>
      <c r="P207" s="2"/>
      <c r="S207" s="2"/>
    </row>
    <row r="208" spans="1:19" s="9" customFormat="1" x14ac:dyDescent="0.2">
      <c r="A208" s="24" t="s">
        <v>2</v>
      </c>
      <c r="B208" s="24" t="s">
        <v>14</v>
      </c>
      <c r="C208" s="24" t="s">
        <v>4</v>
      </c>
      <c r="D208" s="24" t="s">
        <v>113</v>
      </c>
      <c r="E208" s="24" t="s">
        <v>14554</v>
      </c>
      <c r="F208" s="24" t="str">
        <f>IF($O208&gt;1,Лист1!$A$1,Лист1!$A$2)</f>
        <v xml:space="preserve">available="no" </v>
      </c>
      <c r="G208" s="24" t="s">
        <v>14552</v>
      </c>
      <c r="H208" s="24" t="s">
        <v>30673</v>
      </c>
      <c r="I208" s="24" t="s">
        <v>30674</v>
      </c>
      <c r="J208" s="110">
        <f t="shared" si="9"/>
        <v>0</v>
      </c>
      <c r="K208" s="24" t="s">
        <v>30674</v>
      </c>
      <c r="L208" s="24" t="s">
        <v>14553</v>
      </c>
      <c r="M208" s="110">
        <f>INDEX(эл!$A$1:$G$599,MATCH(B208,эл!$C$1:$C$599,0),6)</f>
        <v>40000</v>
      </c>
      <c r="N208" s="24" t="s">
        <v>3</v>
      </c>
      <c r="O208" s="12">
        <f>INDEX(эл!$A$1:$G$275,MATCH(B208,эл!$C$1:$C$236,0),2)</f>
        <v>0</v>
      </c>
      <c r="P208" s="2"/>
      <c r="S208" s="2"/>
    </row>
    <row r="209" spans="1:19" s="9" customFormat="1" x14ac:dyDescent="0.2">
      <c r="A209" s="24" t="s">
        <v>2</v>
      </c>
      <c r="B209" s="24" t="s">
        <v>333</v>
      </c>
      <c r="C209" s="24" t="s">
        <v>4</v>
      </c>
      <c r="D209" s="24" t="s">
        <v>644</v>
      </c>
      <c r="E209" s="24" t="s">
        <v>14554</v>
      </c>
      <c r="F209" s="24" t="str">
        <f>IF($O209&gt;1,Лист1!$A$1,Лист1!$A$2)</f>
        <v xml:space="preserve">available="no" </v>
      </c>
      <c r="G209" s="24" t="s">
        <v>14552</v>
      </c>
      <c r="H209" s="24" t="s">
        <v>30673</v>
      </c>
      <c r="I209" s="24" t="s">
        <v>30674</v>
      </c>
      <c r="J209" s="110">
        <f t="shared" si="9"/>
        <v>0</v>
      </c>
      <c r="K209" s="24" t="s">
        <v>30674</v>
      </c>
      <c r="L209" s="24" t="s">
        <v>14553</v>
      </c>
      <c r="M209" s="110">
        <f>INDEX(эл!$A$1:$G$599,MATCH(B209,эл!$C$1:$C$599,0),6)</f>
        <v>2093</v>
      </c>
      <c r="N209" s="24" t="s">
        <v>3</v>
      </c>
      <c r="O209" s="12">
        <f>INDEX(эл!$A$1:$G$275,MATCH(B209,эл!$C$1:$C$236,0),2)</f>
        <v>0</v>
      </c>
      <c r="P209" s="2"/>
      <c r="S209" s="2"/>
    </row>
    <row r="210" spans="1:19" s="9" customFormat="1" x14ac:dyDescent="0.2">
      <c r="A210" s="24" t="s">
        <v>2</v>
      </c>
      <c r="B210" s="24" t="s">
        <v>334</v>
      </c>
      <c r="C210" s="24" t="s">
        <v>4</v>
      </c>
      <c r="D210" s="24" t="s">
        <v>645</v>
      </c>
      <c r="E210" s="24" t="s">
        <v>14554</v>
      </c>
      <c r="F210" s="24" t="str">
        <f>IF($O210&gt;1,Лист1!$A$1,Лист1!$A$2)</f>
        <v xml:space="preserve">available="no" </v>
      </c>
      <c r="G210" s="24" t="s">
        <v>14552</v>
      </c>
      <c r="H210" s="24" t="s">
        <v>30673</v>
      </c>
      <c r="I210" s="24" t="s">
        <v>30674</v>
      </c>
      <c r="J210" s="110">
        <f t="shared" si="9"/>
        <v>0</v>
      </c>
      <c r="K210" s="24" t="s">
        <v>30674</v>
      </c>
      <c r="L210" s="24" t="s">
        <v>14553</v>
      </c>
      <c r="M210" s="110">
        <f>INDEX(эл!$A$1:$G$599,MATCH(B210,эл!$C$1:$C$599,0),6)</f>
        <v>2253</v>
      </c>
      <c r="N210" s="24" t="s">
        <v>3</v>
      </c>
      <c r="O210" s="12">
        <f>INDEX(эл!$A$1:$G$275,MATCH(B210,эл!$C$1:$C$236,0),2)</f>
        <v>0</v>
      </c>
      <c r="P210" s="2"/>
      <c r="S210" s="2"/>
    </row>
    <row r="211" spans="1:19" s="9" customFormat="1" x14ac:dyDescent="0.2">
      <c r="A211" s="24" t="s">
        <v>2</v>
      </c>
      <c r="B211" s="24" t="s">
        <v>335</v>
      </c>
      <c r="C211" s="24" t="s">
        <v>4</v>
      </c>
      <c r="D211" s="24" t="s">
        <v>646</v>
      </c>
      <c r="E211" s="24" t="s">
        <v>14554</v>
      </c>
      <c r="F211" s="24" t="str">
        <f>IF($O211&gt;1,Лист1!$A$1,Лист1!$A$2)</f>
        <v xml:space="preserve">available="no" </v>
      </c>
      <c r="G211" s="24" t="s">
        <v>14552</v>
      </c>
      <c r="H211" s="24" t="s">
        <v>30673</v>
      </c>
      <c r="I211" s="24" t="s">
        <v>30674</v>
      </c>
      <c r="J211" s="110">
        <f t="shared" si="9"/>
        <v>0</v>
      </c>
      <c r="K211" s="24" t="s">
        <v>30674</v>
      </c>
      <c r="L211" s="24" t="s">
        <v>14553</v>
      </c>
      <c r="M211" s="110">
        <f>INDEX(эл!$A$1:$G$599,MATCH(B211,эл!$C$1:$C$599,0),6)</f>
        <v>22724</v>
      </c>
      <c r="N211" s="24" t="s">
        <v>3</v>
      </c>
      <c r="O211" s="12">
        <f>INDEX(эл!$A$1:$G$275,MATCH(B211,эл!$C$1:$C$236,0),2)</f>
        <v>0</v>
      </c>
      <c r="P211" s="2"/>
      <c r="S211" s="2"/>
    </row>
    <row r="212" spans="1:19" s="9" customFormat="1" x14ac:dyDescent="0.2">
      <c r="A212" s="24" t="s">
        <v>2</v>
      </c>
      <c r="B212" s="24" t="s">
        <v>336</v>
      </c>
      <c r="C212" s="24" t="s">
        <v>4</v>
      </c>
      <c r="D212" s="24" t="s">
        <v>647</v>
      </c>
      <c r="E212" s="24" t="s">
        <v>14554</v>
      </c>
      <c r="F212" s="24" t="str">
        <f>IF($O212&gt;0,Лист1!$A$1,Лист1!$A$2)</f>
        <v xml:space="preserve">available="yes" </v>
      </c>
      <c r="G212" s="24" t="s">
        <v>14552</v>
      </c>
      <c r="H212" s="24" t="s">
        <v>30673</v>
      </c>
      <c r="I212" s="24" t="s">
        <v>30674</v>
      </c>
      <c r="J212" s="110">
        <f t="shared" si="9"/>
        <v>4</v>
      </c>
      <c r="K212" s="24" t="s">
        <v>30674</v>
      </c>
      <c r="L212" s="24" t="s">
        <v>14553</v>
      </c>
      <c r="M212" s="110">
        <f>INDEX(эл!$A$1:$G$599,MATCH(B212,эл!$C$1:$C$599,0),6)</f>
        <v>22318</v>
      </c>
      <c r="N212" s="24" t="s">
        <v>3</v>
      </c>
      <c r="O212" s="12">
        <f>INDEX(эл!$A$1:$G$275,MATCH(B212,эл!$C$1:$C$236,0),2)</f>
        <v>4</v>
      </c>
      <c r="P212" s="2"/>
      <c r="S212" s="2"/>
    </row>
    <row r="213" spans="1:19" s="9" customFormat="1" x14ac:dyDescent="0.2">
      <c r="A213" s="24" t="s">
        <v>2</v>
      </c>
      <c r="B213" s="24" t="s">
        <v>337</v>
      </c>
      <c r="C213" s="24" t="s">
        <v>4</v>
      </c>
      <c r="D213" s="24" t="s">
        <v>648</v>
      </c>
      <c r="E213" s="24" t="s">
        <v>14554</v>
      </c>
      <c r="F213" s="24" t="str">
        <f>IF($O213&gt;1,Лист1!$A$1,Лист1!$A$2)</f>
        <v xml:space="preserve">available="no" </v>
      </c>
      <c r="G213" s="24" t="s">
        <v>14552</v>
      </c>
      <c r="H213" s="24" t="s">
        <v>30673</v>
      </c>
      <c r="I213" s="24" t="s">
        <v>30674</v>
      </c>
      <c r="J213" s="110">
        <f t="shared" si="9"/>
        <v>1</v>
      </c>
      <c r="K213" s="24" t="s">
        <v>30674</v>
      </c>
      <c r="L213" s="24" t="s">
        <v>14553</v>
      </c>
      <c r="M213" s="110">
        <f>INDEX(эл!$A$1:$G$599,MATCH(B213,эл!$C$1:$C$599,0),6)</f>
        <v>11800</v>
      </c>
      <c r="N213" s="24" t="s">
        <v>3</v>
      </c>
      <c r="O213" s="10">
        <f>INDEX(эл!$A$1:$G$275,MATCH(B213,эл!$C$1:$C$236,0),2)</f>
        <v>1</v>
      </c>
      <c r="P213" s="2"/>
      <c r="S213" s="2"/>
    </row>
    <row r="214" spans="1:19" s="9" customFormat="1" x14ac:dyDescent="0.2">
      <c r="A214" s="24" t="s">
        <v>2</v>
      </c>
      <c r="B214" s="24" t="s">
        <v>352</v>
      </c>
      <c r="C214" s="24" t="s">
        <v>4</v>
      </c>
      <c r="D214" s="24" t="s">
        <v>649</v>
      </c>
      <c r="E214" s="24" t="s">
        <v>14554</v>
      </c>
      <c r="F214" s="24" t="str">
        <f>IF($O214&gt;0,Лист1!$A$1,Лист1!$A$2)</f>
        <v xml:space="preserve">available="yes" </v>
      </c>
      <c r="G214" s="24" t="s">
        <v>14552</v>
      </c>
      <c r="H214" s="24" t="s">
        <v>30673</v>
      </c>
      <c r="I214" s="24" t="s">
        <v>30674</v>
      </c>
      <c r="J214" s="110">
        <f t="shared" si="9"/>
        <v>7</v>
      </c>
      <c r="K214" s="24" t="s">
        <v>30674</v>
      </c>
      <c r="L214" s="24" t="s">
        <v>14553</v>
      </c>
      <c r="M214" s="110">
        <f>INDEX(эл!$A$1:$G$599,MATCH(B214,эл!$C$1:$C$599,0),6)</f>
        <v>3589</v>
      </c>
      <c r="N214" s="24" t="s">
        <v>3</v>
      </c>
      <c r="O214" s="10">
        <f>INDEX(эл!$A$1:$G$275,MATCH(B214,эл!$C$1:$C$236,0),2)</f>
        <v>7</v>
      </c>
      <c r="P214" s="2"/>
      <c r="S214" s="2"/>
    </row>
    <row r="215" spans="1:19" s="9" customFormat="1" x14ac:dyDescent="0.2">
      <c r="A215" s="24" t="s">
        <v>2</v>
      </c>
      <c r="B215" s="24" t="s">
        <v>353</v>
      </c>
      <c r="C215" s="24" t="s">
        <v>4</v>
      </c>
      <c r="D215" s="24" t="s">
        <v>650</v>
      </c>
      <c r="E215" s="24" t="s">
        <v>14554</v>
      </c>
      <c r="F215" s="24" t="str">
        <f>IF($O215&gt;0,Лист1!$A$1,Лист1!$A$2)</f>
        <v xml:space="preserve">available="yes" </v>
      </c>
      <c r="G215" s="24" t="s">
        <v>14552</v>
      </c>
      <c r="H215" s="24" t="s">
        <v>30673</v>
      </c>
      <c r="I215" s="24" t="s">
        <v>30674</v>
      </c>
      <c r="J215" s="110" t="str">
        <f t="shared" si="9"/>
        <v>50</v>
      </c>
      <c r="K215" s="24" t="s">
        <v>30674</v>
      </c>
      <c r="L215" s="24" t="s">
        <v>14553</v>
      </c>
      <c r="M215" s="110">
        <f>INDEX(эл!$A$1:$G$599,MATCH(B215,эл!$C$1:$C$599,0),6)</f>
        <v>3589</v>
      </c>
      <c r="N215" s="24" t="s">
        <v>3</v>
      </c>
      <c r="O215" s="10">
        <f>INDEX(эл!$A$1:$G$275,MATCH(B215,эл!$C$1:$C$236,0),2)</f>
        <v>53</v>
      </c>
      <c r="P215" s="2"/>
      <c r="S215" s="2"/>
    </row>
    <row r="216" spans="1:19" s="9" customFormat="1" x14ac:dyDescent="0.2">
      <c r="A216" s="24" t="s">
        <v>2</v>
      </c>
      <c r="B216" s="24" t="s">
        <v>332</v>
      </c>
      <c r="C216" s="24" t="s">
        <v>4</v>
      </c>
      <c r="D216" s="24" t="s">
        <v>651</v>
      </c>
      <c r="E216" s="24" t="s">
        <v>14554</v>
      </c>
      <c r="F216" s="24" t="str">
        <f>IF($O216&gt;1,Лист1!$A$1,Лист1!$A$2)</f>
        <v xml:space="preserve">available="yes" </v>
      </c>
      <c r="G216" s="24" t="s">
        <v>14552</v>
      </c>
      <c r="H216" s="24" t="s">
        <v>30673</v>
      </c>
      <c r="I216" s="24" t="s">
        <v>30674</v>
      </c>
      <c r="J216" s="110">
        <f t="shared" si="9"/>
        <v>7</v>
      </c>
      <c r="K216" s="24" t="s">
        <v>30674</v>
      </c>
      <c r="L216" s="24" t="s">
        <v>14553</v>
      </c>
      <c r="M216" s="110">
        <f>INDEX(эл!$A$1:$G$599,MATCH(B216,эл!$C$1:$C$599,0),6)</f>
        <v>9000</v>
      </c>
      <c r="N216" s="24" t="s">
        <v>3</v>
      </c>
      <c r="O216" s="10">
        <f>INDEX(эл!$A$1:$G$275,MATCH(B216,эл!$C$1:$C$236,0),2)</f>
        <v>7</v>
      </c>
      <c r="P216" s="2"/>
      <c r="S216" s="2"/>
    </row>
    <row r="217" spans="1:19" s="9" customFormat="1" x14ac:dyDescent="0.2">
      <c r="A217" s="24" t="s">
        <v>2</v>
      </c>
      <c r="B217" s="24" t="s">
        <v>338</v>
      </c>
      <c r="C217" s="24" t="s">
        <v>4</v>
      </c>
      <c r="D217" s="24" t="s">
        <v>652</v>
      </c>
      <c r="E217" s="24" t="s">
        <v>14554</v>
      </c>
      <c r="F217" s="24" t="str">
        <f>IF($O217&gt;1,Лист1!$A$1,Лист1!$A$2)</f>
        <v xml:space="preserve">available="no" </v>
      </c>
      <c r="G217" s="24" t="s">
        <v>14552</v>
      </c>
      <c r="H217" s="24" t="s">
        <v>30673</v>
      </c>
      <c r="I217" s="24" t="s">
        <v>30674</v>
      </c>
      <c r="J217" s="110">
        <f t="shared" si="9"/>
        <v>0</v>
      </c>
      <c r="K217" s="24" t="s">
        <v>30674</v>
      </c>
      <c r="L217" s="24" t="s">
        <v>14553</v>
      </c>
      <c r="M217" s="110">
        <f>INDEX(эл!$A$1:$G$599,MATCH(B217,эл!$C$1:$C$599,0),6)</f>
        <v>300</v>
      </c>
      <c r="N217" s="24" t="s">
        <v>3</v>
      </c>
      <c r="O217" s="10">
        <f>INDEX(эл!$A$1:$G$275,MATCH(B217,эл!$C$1:$C$236,0),2)</f>
        <v>0</v>
      </c>
      <c r="P217" s="2"/>
      <c r="S217" s="2"/>
    </row>
    <row r="218" spans="1:19" s="9" customFormat="1" x14ac:dyDescent="0.2">
      <c r="A218" s="24"/>
      <c r="B218" s="24"/>
      <c r="C218" s="24"/>
      <c r="D218" s="24"/>
      <c r="E218" s="24"/>
      <c r="F218" s="24"/>
      <c r="G218" s="24"/>
      <c r="H218" s="24"/>
      <c r="I218" s="24"/>
      <c r="J218" s="110"/>
      <c r="K218" s="24"/>
      <c r="L218" s="24"/>
      <c r="M218" s="110"/>
      <c r="N218" s="24"/>
      <c r="O218" s="10" t="e">
        <f>INDEX(эл!$A$1:$G$275,MATCH(B218,эл!$C$1:$C$236,0),2)</f>
        <v>#N/A</v>
      </c>
      <c r="P218" s="2"/>
      <c r="Q218" s="2"/>
      <c r="S218" s="2"/>
    </row>
    <row r="219" spans="1:19" x14ac:dyDescent="0.2">
      <c r="A219" s="24" t="s">
        <v>2</v>
      </c>
      <c r="B219" s="24" t="s">
        <v>339</v>
      </c>
      <c r="C219" s="24" t="s">
        <v>4</v>
      </c>
      <c r="D219" s="24" t="s">
        <v>653</v>
      </c>
      <c r="E219" s="24" t="s">
        <v>14554</v>
      </c>
      <c r="F219" s="24" t="str">
        <f>IF($O219&gt;1,Лист1!$A$1,Лист1!$A$2)</f>
        <v xml:space="preserve">available="no" </v>
      </c>
      <c r="G219" s="24" t="s">
        <v>14552</v>
      </c>
      <c r="H219" s="24" t="s">
        <v>30673</v>
      </c>
      <c r="I219" s="24" t="s">
        <v>30674</v>
      </c>
      <c r="J219" s="110">
        <f t="shared" ref="J219:J237" si="10">IF(ISERROR(O219), 10, IF(O219&gt;50, "50", O219))</f>
        <v>0</v>
      </c>
      <c r="K219" s="24" t="s">
        <v>30674</v>
      </c>
      <c r="L219" s="24" t="s">
        <v>14553</v>
      </c>
      <c r="M219" s="110">
        <f>INDEX(эл!$A$1:$G$599,MATCH(B219,эл!$C$1:$C$599,0),6)</f>
        <v>15900</v>
      </c>
      <c r="N219" s="24" t="s">
        <v>3</v>
      </c>
      <c r="O219" s="10">
        <f>INDEX(эл!$A$1:$G$275,MATCH(B219,эл!$C$1:$C$236,0),2)</f>
        <v>0</v>
      </c>
      <c r="Q219" s="9"/>
    </row>
    <row r="220" spans="1:19" s="9" customFormat="1" x14ac:dyDescent="0.2">
      <c r="A220" s="24" t="s">
        <v>2</v>
      </c>
      <c r="B220" s="24" t="s">
        <v>340</v>
      </c>
      <c r="C220" s="24" t="s">
        <v>4</v>
      </c>
      <c r="D220" s="24" t="s">
        <v>654</v>
      </c>
      <c r="E220" s="24" t="s">
        <v>14554</v>
      </c>
      <c r="F220" s="24" t="str">
        <f>IF($O220&gt;1,Лист1!$A$1,Лист1!$A$2)</f>
        <v xml:space="preserve">available="no" </v>
      </c>
      <c r="G220" s="24" t="s">
        <v>14552</v>
      </c>
      <c r="H220" s="24" t="s">
        <v>30673</v>
      </c>
      <c r="I220" s="24" t="s">
        <v>30674</v>
      </c>
      <c r="J220" s="110">
        <f t="shared" si="10"/>
        <v>0</v>
      </c>
      <c r="K220" s="24" t="s">
        <v>30674</v>
      </c>
      <c r="L220" s="24" t="s">
        <v>14553</v>
      </c>
      <c r="M220" s="110">
        <f>INDEX(эл!$A$1:$G$599,MATCH(B220,эл!$C$1:$C$599,0),6)</f>
        <v>15900</v>
      </c>
      <c r="N220" s="24" t="s">
        <v>3</v>
      </c>
      <c r="O220" s="10">
        <f>INDEX(эл!$A$1:$G$275,MATCH(B220,эл!$C$1:$C$236,0),2)</f>
        <v>0</v>
      </c>
      <c r="P220" s="2"/>
      <c r="S220" s="2"/>
    </row>
    <row r="221" spans="1:19" s="9" customFormat="1" x14ac:dyDescent="0.2">
      <c r="A221" s="24" t="s">
        <v>2</v>
      </c>
      <c r="B221" s="24" t="s">
        <v>342</v>
      </c>
      <c r="C221" s="24" t="s">
        <v>4</v>
      </c>
      <c r="D221" s="24" t="s">
        <v>655</v>
      </c>
      <c r="E221" s="24" t="s">
        <v>14554</v>
      </c>
      <c r="F221" s="24" t="str">
        <f>IF($O221&gt;1,Лист1!$A$1,Лист1!$A$2)</f>
        <v xml:space="preserve">available="yes" </v>
      </c>
      <c r="G221" s="24" t="s">
        <v>14552</v>
      </c>
      <c r="H221" s="24" t="s">
        <v>30673</v>
      </c>
      <c r="I221" s="24" t="s">
        <v>30674</v>
      </c>
      <c r="J221" s="110" t="str">
        <f t="shared" si="10"/>
        <v>50</v>
      </c>
      <c r="K221" s="24" t="s">
        <v>30674</v>
      </c>
      <c r="L221" s="24" t="s">
        <v>14553</v>
      </c>
      <c r="M221" s="110">
        <f>INDEX(эл!$A$1:$G$599,MATCH(B221,эл!$C$1:$C$599,0),6)</f>
        <v>19900</v>
      </c>
      <c r="N221" s="24" t="s">
        <v>3</v>
      </c>
      <c r="O221" s="10">
        <f>INDEX(эл!$A$1:$G$275,MATCH(B221,эл!$C$1:$C$236,0),2)</f>
        <v>175</v>
      </c>
      <c r="P221" s="2"/>
      <c r="S221" s="2"/>
    </row>
    <row r="222" spans="1:19" s="9" customFormat="1" x14ac:dyDescent="0.2">
      <c r="A222" s="24" t="s">
        <v>2</v>
      </c>
      <c r="B222" s="24" t="s">
        <v>344</v>
      </c>
      <c r="C222" s="24" t="s">
        <v>4</v>
      </c>
      <c r="D222" s="24" t="s">
        <v>656</v>
      </c>
      <c r="E222" s="24" t="s">
        <v>14554</v>
      </c>
      <c r="F222" s="24" t="str">
        <f>IF($O222&gt;1,Лист1!$A$1,Лист1!$A$2)</f>
        <v xml:space="preserve">available="yes" </v>
      </c>
      <c r="G222" s="24" t="s">
        <v>14552</v>
      </c>
      <c r="H222" s="24" t="s">
        <v>30673</v>
      </c>
      <c r="I222" s="24" t="s">
        <v>30674</v>
      </c>
      <c r="J222" s="110">
        <f t="shared" si="10"/>
        <v>10</v>
      </c>
      <c r="K222" s="24" t="s">
        <v>30674</v>
      </c>
      <c r="L222" s="24" t="s">
        <v>14553</v>
      </c>
      <c r="M222" s="110">
        <f>INDEX(эл!$A$1:$G$599,MATCH(B222,эл!$C$1:$C$599,0),6)</f>
        <v>31300</v>
      </c>
      <c r="N222" s="24" t="s">
        <v>3</v>
      </c>
      <c r="O222" s="10">
        <f>INDEX(эл!$A$1:$G$275,MATCH(B222,эл!$C$1:$C$236,0),2)</f>
        <v>10</v>
      </c>
      <c r="P222" s="2"/>
      <c r="S222" s="2"/>
    </row>
    <row r="223" spans="1:19" s="9" customFormat="1" x14ac:dyDescent="0.2">
      <c r="A223" s="24" t="s">
        <v>2</v>
      </c>
      <c r="B223" s="24" t="s">
        <v>345</v>
      </c>
      <c r="C223" s="24" t="s">
        <v>4</v>
      </c>
      <c r="D223" s="24" t="s">
        <v>657</v>
      </c>
      <c r="E223" s="24" t="s">
        <v>14554</v>
      </c>
      <c r="F223" s="24" t="str">
        <f>IF($O223&gt;1,Лист1!$A$1,Лист1!$A$2)</f>
        <v xml:space="preserve">available="yes" </v>
      </c>
      <c r="G223" s="24" t="s">
        <v>14552</v>
      </c>
      <c r="H223" s="24" t="s">
        <v>30673</v>
      </c>
      <c r="I223" s="24" t="s">
        <v>30674</v>
      </c>
      <c r="J223" s="110">
        <f t="shared" si="10"/>
        <v>5</v>
      </c>
      <c r="K223" s="24" t="s">
        <v>30674</v>
      </c>
      <c r="L223" s="24" t="s">
        <v>14553</v>
      </c>
      <c r="M223" s="110">
        <f>INDEX(эл!$A$1:$G$599,MATCH(B223,эл!$C$1:$C$599,0),6)</f>
        <v>28900</v>
      </c>
      <c r="N223" s="24" t="s">
        <v>3</v>
      </c>
      <c r="O223" s="10">
        <f>INDEX(эл!$A$1:$G$275,MATCH(B223,эл!$C$1:$C$236,0),2)</f>
        <v>5</v>
      </c>
      <c r="P223" s="2"/>
      <c r="S223" s="2"/>
    </row>
    <row r="224" spans="1:19" s="9" customFormat="1" x14ac:dyDescent="0.2">
      <c r="A224" s="24" t="s">
        <v>2</v>
      </c>
      <c r="B224" s="24" t="s">
        <v>346</v>
      </c>
      <c r="C224" s="24" t="s">
        <v>4</v>
      </c>
      <c r="D224" s="24" t="s">
        <v>33814</v>
      </c>
      <c r="E224" s="24" t="s">
        <v>14554</v>
      </c>
      <c r="F224" s="24" t="str">
        <f>IF($O224&gt;1,Лист1!$A$1,Лист1!$A$2)</f>
        <v xml:space="preserve">available="yes" </v>
      </c>
      <c r="G224" s="24" t="s">
        <v>14552</v>
      </c>
      <c r="H224" s="24" t="s">
        <v>30673</v>
      </c>
      <c r="I224" s="24" t="s">
        <v>30674</v>
      </c>
      <c r="J224" s="110">
        <f t="shared" si="10"/>
        <v>2</v>
      </c>
      <c r="K224" s="24" t="s">
        <v>30674</v>
      </c>
      <c r="L224" s="24" t="s">
        <v>14553</v>
      </c>
      <c r="M224" s="110">
        <f>INDEX(эл!$A$1:$G$599,MATCH(B224,эл!$C$1:$C$599,0),6)</f>
        <v>28900</v>
      </c>
      <c r="N224" s="24" t="s">
        <v>3</v>
      </c>
      <c r="O224" s="10">
        <f>INDEX(эл!$A$1:$G$275,MATCH(B224,эл!$C$1:$C$236,0),2)</f>
        <v>2</v>
      </c>
      <c r="P224" s="2"/>
      <c r="S224" s="2"/>
    </row>
    <row r="225" spans="1:19" s="9" customFormat="1" x14ac:dyDescent="0.2">
      <c r="A225" s="24" t="s">
        <v>2</v>
      </c>
      <c r="B225" s="24" t="s">
        <v>33633</v>
      </c>
      <c r="C225" s="24" t="s">
        <v>4</v>
      </c>
      <c r="D225" s="24" t="s">
        <v>33634</v>
      </c>
      <c r="E225" s="24" t="s">
        <v>14554</v>
      </c>
      <c r="F225" s="24" t="str">
        <f>IF($O225&gt;1,Лист1!$A$1,Лист1!$A$2)</f>
        <v xml:space="preserve">available="no" </v>
      </c>
      <c r="G225" s="24" t="s">
        <v>14552</v>
      </c>
      <c r="H225" s="24" t="s">
        <v>30673</v>
      </c>
      <c r="I225" s="24" t="s">
        <v>30674</v>
      </c>
      <c r="J225" s="110">
        <f t="shared" si="10"/>
        <v>0</v>
      </c>
      <c r="K225" s="24" t="s">
        <v>30674</v>
      </c>
      <c r="L225" s="24" t="s">
        <v>14553</v>
      </c>
      <c r="M225" s="110">
        <f>INDEX(эл!$A$1:$G$599,MATCH(B225,эл!$C$1:$C$599,0),6)</f>
        <v>15900</v>
      </c>
      <c r="N225" s="24" t="s">
        <v>3</v>
      </c>
      <c r="O225" s="10">
        <f>INDEX(эл!$A$1:$G$275,MATCH(B225,эл!$C$1:$C$236,0),2)</f>
        <v>0</v>
      </c>
      <c r="P225" s="2"/>
      <c r="S225" s="2"/>
    </row>
    <row r="226" spans="1:19" s="9" customFormat="1" x14ac:dyDescent="0.2">
      <c r="A226" s="24" t="s">
        <v>2</v>
      </c>
      <c r="B226" s="24" t="s">
        <v>347</v>
      </c>
      <c r="C226" s="24" t="s">
        <v>4</v>
      </c>
      <c r="D226" s="24" t="s">
        <v>658</v>
      </c>
      <c r="E226" s="24" t="s">
        <v>14554</v>
      </c>
      <c r="F226" s="24" t="str">
        <f>IF($O226&gt;1,Лист1!$A$1,Лист1!$A$2)</f>
        <v xml:space="preserve">available="yes" </v>
      </c>
      <c r="G226" s="24" t="s">
        <v>14552</v>
      </c>
      <c r="H226" s="24" t="s">
        <v>30673</v>
      </c>
      <c r="I226" s="24" t="s">
        <v>30674</v>
      </c>
      <c r="J226" s="110" t="str">
        <f t="shared" si="10"/>
        <v>50</v>
      </c>
      <c r="K226" s="24" t="s">
        <v>30674</v>
      </c>
      <c r="L226" s="24" t="s">
        <v>14553</v>
      </c>
      <c r="M226" s="110">
        <f>INDEX(эл!$A$1:$G$599,MATCH(B226,эл!$C$1:$C$599,0),6)</f>
        <v>34600</v>
      </c>
      <c r="N226" s="24" t="s">
        <v>3</v>
      </c>
      <c r="O226" s="10">
        <f>INDEX(эл!$A$1:$G$275,MATCH(B226,эл!$C$1:$C$236,0),2)</f>
        <v>64</v>
      </c>
      <c r="P226" s="2"/>
      <c r="S226" s="2"/>
    </row>
    <row r="227" spans="1:19" s="9" customFormat="1" x14ac:dyDescent="0.2">
      <c r="A227" s="24" t="s">
        <v>2</v>
      </c>
      <c r="B227" s="24" t="s">
        <v>348</v>
      </c>
      <c r="C227" s="24" t="s">
        <v>4</v>
      </c>
      <c r="D227" s="24" t="s">
        <v>659</v>
      </c>
      <c r="E227" s="24" t="s">
        <v>14554</v>
      </c>
      <c r="F227" s="24" t="str">
        <f>IF($O227&gt;1,Лист1!$A$1,Лист1!$A$2)</f>
        <v xml:space="preserve">available="yes" </v>
      </c>
      <c r="G227" s="24" t="s">
        <v>14552</v>
      </c>
      <c r="H227" s="24" t="s">
        <v>30673</v>
      </c>
      <c r="I227" s="24" t="s">
        <v>30674</v>
      </c>
      <c r="J227" s="110" t="str">
        <f t="shared" si="10"/>
        <v>50</v>
      </c>
      <c r="K227" s="24" t="s">
        <v>30674</v>
      </c>
      <c r="L227" s="24" t="s">
        <v>14553</v>
      </c>
      <c r="M227" s="110">
        <f>INDEX(эл!$A$1:$G$599,MATCH(B227,эл!$C$1:$C$599,0),6)</f>
        <v>34600</v>
      </c>
      <c r="N227" s="24" t="s">
        <v>3</v>
      </c>
      <c r="O227" s="10">
        <f>INDEX(эл!$A$1:$G$275,MATCH(B227,эл!$C$1:$C$236,0),2)</f>
        <v>95</v>
      </c>
      <c r="P227" s="2"/>
      <c r="S227" s="2"/>
    </row>
    <row r="228" spans="1:19" s="9" customFormat="1" x14ac:dyDescent="0.2">
      <c r="A228" s="24" t="s">
        <v>2</v>
      </c>
      <c r="B228" s="24" t="s">
        <v>349</v>
      </c>
      <c r="C228" s="24" t="s">
        <v>4</v>
      </c>
      <c r="D228" s="24" t="s">
        <v>660</v>
      </c>
      <c r="E228" s="24" t="s">
        <v>14554</v>
      </c>
      <c r="F228" s="24" t="str">
        <f>IF($O228&gt;1,Лист1!$A$1,Лист1!$A$2)</f>
        <v xml:space="preserve">available="no" </v>
      </c>
      <c r="G228" s="24" t="s">
        <v>14552</v>
      </c>
      <c r="H228" s="24" t="s">
        <v>30673</v>
      </c>
      <c r="I228" s="24" t="s">
        <v>30674</v>
      </c>
      <c r="J228" s="110">
        <f t="shared" si="10"/>
        <v>0</v>
      </c>
      <c r="K228" s="24" t="s">
        <v>30674</v>
      </c>
      <c r="L228" s="24" t="s">
        <v>14553</v>
      </c>
      <c r="M228" s="110">
        <f>INDEX(эл!$A$1:$G$599,MATCH(B228,эл!$C$1:$C$599,0),6)</f>
        <v>26500</v>
      </c>
      <c r="N228" s="24" t="s">
        <v>3</v>
      </c>
      <c r="O228" s="10">
        <f>INDEX(эл!$A$1:$G$275,MATCH(B228,эл!$C$1:$C$236,0),2)</f>
        <v>0</v>
      </c>
      <c r="P228" s="2"/>
      <c r="S228" s="2"/>
    </row>
    <row r="229" spans="1:19" s="9" customFormat="1" x14ac:dyDescent="0.2">
      <c r="A229" s="24" t="s">
        <v>2</v>
      </c>
      <c r="B229" s="24" t="s">
        <v>350</v>
      </c>
      <c r="C229" s="24" t="s">
        <v>4</v>
      </c>
      <c r="D229" s="24" t="s">
        <v>661</v>
      </c>
      <c r="E229" s="24" t="s">
        <v>14554</v>
      </c>
      <c r="F229" s="24" t="str">
        <f>IF($O229&gt;1,Лист1!$A$1,Лист1!$A$2)</f>
        <v xml:space="preserve">available="no" </v>
      </c>
      <c r="G229" s="24" t="s">
        <v>14552</v>
      </c>
      <c r="H229" s="24" t="s">
        <v>30673</v>
      </c>
      <c r="I229" s="24" t="s">
        <v>30674</v>
      </c>
      <c r="J229" s="110">
        <f t="shared" si="10"/>
        <v>0</v>
      </c>
      <c r="K229" s="24" t="s">
        <v>30674</v>
      </c>
      <c r="L229" s="24" t="s">
        <v>14553</v>
      </c>
      <c r="M229" s="110">
        <f>INDEX(эл!$A$1:$G$599,MATCH(B229,эл!$C$1:$C$599,0),6)</f>
        <v>35100</v>
      </c>
      <c r="N229" s="24" t="s">
        <v>3</v>
      </c>
      <c r="O229" s="10">
        <f>INDEX(эл!$A$1:$G$275,MATCH(B229,эл!$C$1:$C$236,0),2)</f>
        <v>0</v>
      </c>
      <c r="P229" s="2"/>
      <c r="S229" s="2"/>
    </row>
    <row r="230" spans="1:19" s="9" customFormat="1" x14ac:dyDescent="0.2">
      <c r="A230" s="24" t="s">
        <v>2</v>
      </c>
      <c r="B230" s="24" t="s">
        <v>351</v>
      </c>
      <c r="C230" s="24" t="s">
        <v>4</v>
      </c>
      <c r="D230" s="24" t="s">
        <v>662</v>
      </c>
      <c r="E230" s="24" t="s">
        <v>14554</v>
      </c>
      <c r="F230" s="24" t="str">
        <f>IF($O230&gt;1,Лист1!$A$1,Лист1!$A$2)</f>
        <v xml:space="preserve">available="yes" </v>
      </c>
      <c r="G230" s="24" t="s">
        <v>14552</v>
      </c>
      <c r="H230" s="24" t="s">
        <v>30673</v>
      </c>
      <c r="I230" s="24" t="s">
        <v>30674</v>
      </c>
      <c r="J230" s="110" t="str">
        <f t="shared" si="10"/>
        <v>50</v>
      </c>
      <c r="K230" s="24" t="s">
        <v>30674</v>
      </c>
      <c r="L230" s="24" t="s">
        <v>14553</v>
      </c>
      <c r="M230" s="110">
        <f>INDEX(эл!$A$1:$G$599,MATCH(B230,эл!$C$1:$C$599,0),6)</f>
        <v>25400</v>
      </c>
      <c r="N230" s="24" t="s">
        <v>3</v>
      </c>
      <c r="O230" s="10">
        <f>INDEX(эл!$A$1:$G$275,MATCH(B230,эл!$C$1:$C$236,0),2)</f>
        <v>424</v>
      </c>
      <c r="P230" s="2"/>
      <c r="S230" s="2"/>
    </row>
    <row r="231" spans="1:19" s="9" customFormat="1" x14ac:dyDescent="0.2">
      <c r="A231" s="24" t="s">
        <v>2</v>
      </c>
      <c r="B231" s="24" t="s">
        <v>354</v>
      </c>
      <c r="C231" s="24" t="s">
        <v>4</v>
      </c>
      <c r="D231" s="24" t="s">
        <v>663</v>
      </c>
      <c r="E231" s="24" t="s">
        <v>14554</v>
      </c>
      <c r="F231" s="24" t="str">
        <f>IF($O231&gt;0,Лист1!$A$1,Лист1!$A$2)</f>
        <v xml:space="preserve">available="yes" </v>
      </c>
      <c r="G231" s="24" t="s">
        <v>14552</v>
      </c>
      <c r="H231" s="24" t="s">
        <v>30673</v>
      </c>
      <c r="I231" s="24" t="s">
        <v>30674</v>
      </c>
      <c r="J231" s="110">
        <f t="shared" si="10"/>
        <v>1</v>
      </c>
      <c r="K231" s="24" t="s">
        <v>30674</v>
      </c>
      <c r="L231" s="24" t="s">
        <v>14553</v>
      </c>
      <c r="M231" s="110">
        <f>INDEX(эл!$A$1:$G$599,MATCH(B231,эл!$C$1:$C$599,0),6)</f>
        <v>115000</v>
      </c>
      <c r="N231" s="24" t="s">
        <v>3</v>
      </c>
      <c r="O231" s="11">
        <v>1</v>
      </c>
      <c r="P231" s="2"/>
      <c r="S231" s="2"/>
    </row>
    <row r="232" spans="1:19" s="9" customFormat="1" x14ac:dyDescent="0.2">
      <c r="A232" s="24" t="s">
        <v>2</v>
      </c>
      <c r="B232" s="24" t="s">
        <v>326</v>
      </c>
      <c r="C232" s="24" t="s">
        <v>4</v>
      </c>
      <c r="D232" s="24" t="s">
        <v>664</v>
      </c>
      <c r="E232" s="24" t="s">
        <v>14554</v>
      </c>
      <c r="F232" s="24" t="str">
        <f>IF($O232&gt;1,Лист1!$A$1,Лист1!$A$2)</f>
        <v xml:space="preserve">available="yes" </v>
      </c>
      <c r="G232" s="24" t="s">
        <v>14552</v>
      </c>
      <c r="H232" s="24" t="s">
        <v>30673</v>
      </c>
      <c r="I232" s="24" t="s">
        <v>30674</v>
      </c>
      <c r="J232" s="110">
        <f t="shared" si="10"/>
        <v>14</v>
      </c>
      <c r="K232" s="24" t="s">
        <v>30674</v>
      </c>
      <c r="L232" s="24" t="s">
        <v>14553</v>
      </c>
      <c r="M232" s="110">
        <f>INDEX(эл!$A$1:$G$599,MATCH(B232,эл!$C$1:$C$599,0),6)</f>
        <v>13650</v>
      </c>
      <c r="N232" s="24" t="s">
        <v>3</v>
      </c>
      <c r="O232" s="10">
        <f>INDEX(эл!$A$1:$G$275,MATCH(B232,эл!$C$1:$C$236,0),2)</f>
        <v>14</v>
      </c>
      <c r="P232" s="2"/>
      <c r="S232" s="2"/>
    </row>
    <row r="233" spans="1:19" s="9" customFormat="1" x14ac:dyDescent="0.2">
      <c r="A233" s="24" t="s">
        <v>2</v>
      </c>
      <c r="B233" s="24" t="s">
        <v>327</v>
      </c>
      <c r="C233" s="24" t="s">
        <v>4</v>
      </c>
      <c r="D233" s="24" t="s">
        <v>665</v>
      </c>
      <c r="E233" s="24" t="s">
        <v>14554</v>
      </c>
      <c r="F233" s="24" t="str">
        <f>IF($O233&gt;1,Лист1!$A$1,Лист1!$A$2)</f>
        <v xml:space="preserve">available="yes" </v>
      </c>
      <c r="G233" s="24" t="s">
        <v>14552</v>
      </c>
      <c r="H233" s="24" t="s">
        <v>30673</v>
      </c>
      <c r="I233" s="24" t="s">
        <v>30674</v>
      </c>
      <c r="J233" s="110">
        <f t="shared" si="10"/>
        <v>25</v>
      </c>
      <c r="K233" s="24" t="s">
        <v>30674</v>
      </c>
      <c r="L233" s="24" t="s">
        <v>14553</v>
      </c>
      <c r="M233" s="110">
        <f>INDEX(эл!$A$1:$G$599,MATCH(B233,эл!$C$1:$C$599,0),6)</f>
        <v>6500</v>
      </c>
      <c r="N233" s="24" t="s">
        <v>3</v>
      </c>
      <c r="O233" s="10">
        <f>INDEX(эл!$A$1:$G$275,MATCH(B233,эл!$C$1:$C$236,0),2)</f>
        <v>25</v>
      </c>
      <c r="P233" s="2"/>
      <c r="S233" s="2"/>
    </row>
    <row r="234" spans="1:19" s="9" customFormat="1" x14ac:dyDescent="0.2">
      <c r="A234" s="24" t="s">
        <v>2</v>
      </c>
      <c r="B234" s="24" t="s">
        <v>328</v>
      </c>
      <c r="C234" s="24" t="s">
        <v>4</v>
      </c>
      <c r="D234" s="24" t="s">
        <v>666</v>
      </c>
      <c r="E234" s="24" t="s">
        <v>14554</v>
      </c>
      <c r="F234" s="24" t="str">
        <f>IF($O234&gt;1,Лист1!$A$1,Лист1!$A$2)</f>
        <v xml:space="preserve">available="yes" </v>
      </c>
      <c r="G234" s="24" t="s">
        <v>14552</v>
      </c>
      <c r="H234" s="24" t="s">
        <v>30673</v>
      </c>
      <c r="I234" s="24" t="s">
        <v>30674</v>
      </c>
      <c r="J234" s="110">
        <f t="shared" si="10"/>
        <v>32</v>
      </c>
      <c r="K234" s="24" t="s">
        <v>30674</v>
      </c>
      <c r="L234" s="24" t="s">
        <v>14553</v>
      </c>
      <c r="M234" s="110">
        <f>INDEX(эл!$A$1:$G$599,MATCH(B234,эл!$C$1:$C$599,0),6)</f>
        <v>6500</v>
      </c>
      <c r="N234" s="24" t="s">
        <v>3</v>
      </c>
      <c r="O234" s="10">
        <f>INDEX(эл!$A$1:$G$275,MATCH(B234,эл!$C$1:$C$236,0),2)</f>
        <v>32</v>
      </c>
      <c r="P234" s="2"/>
      <c r="S234" s="2"/>
    </row>
    <row r="235" spans="1:19" s="9" customFormat="1" x14ac:dyDescent="0.2">
      <c r="A235" s="24" t="s">
        <v>2</v>
      </c>
      <c r="B235" s="24" t="s">
        <v>329</v>
      </c>
      <c r="C235" s="24" t="s">
        <v>4</v>
      </c>
      <c r="D235" s="24" t="s">
        <v>667</v>
      </c>
      <c r="E235" s="24" t="s">
        <v>14554</v>
      </c>
      <c r="F235" s="24" t="str">
        <f>IF($O235&gt;1,Лист1!$A$1,Лист1!$A$2)</f>
        <v xml:space="preserve">available="yes" </v>
      </c>
      <c r="G235" s="24" t="s">
        <v>14552</v>
      </c>
      <c r="H235" s="24" t="s">
        <v>30673</v>
      </c>
      <c r="I235" s="24" t="s">
        <v>30674</v>
      </c>
      <c r="J235" s="110">
        <f t="shared" si="10"/>
        <v>17</v>
      </c>
      <c r="K235" s="24" t="s">
        <v>30674</v>
      </c>
      <c r="L235" s="24" t="s">
        <v>14553</v>
      </c>
      <c r="M235" s="110">
        <f>INDEX(эл!$A$1:$G$599,MATCH(B235,эл!$C$1:$C$599,0),6)</f>
        <v>6500</v>
      </c>
      <c r="N235" s="24" t="s">
        <v>3</v>
      </c>
      <c r="O235" s="10">
        <f>INDEX(эл!$A$1:$G$275,MATCH(B235,эл!$C$1:$C$236,0),2)</f>
        <v>17</v>
      </c>
      <c r="P235" s="2"/>
      <c r="S235" s="2"/>
    </row>
    <row r="236" spans="1:19" s="9" customFormat="1" x14ac:dyDescent="0.2">
      <c r="A236" s="24" t="s">
        <v>2</v>
      </c>
      <c r="B236" s="24" t="s">
        <v>330</v>
      </c>
      <c r="C236" s="24" t="s">
        <v>4</v>
      </c>
      <c r="D236" s="24" t="s">
        <v>668</v>
      </c>
      <c r="E236" s="24" t="s">
        <v>14554</v>
      </c>
      <c r="F236" s="24" t="str">
        <f>IF($O236&gt;0,Лист1!$A$1,Лист1!$A$2)</f>
        <v xml:space="preserve">available="no" </v>
      </c>
      <c r="G236" s="24" t="s">
        <v>14552</v>
      </c>
      <c r="H236" s="24" t="s">
        <v>30673</v>
      </c>
      <c r="I236" s="24" t="s">
        <v>30674</v>
      </c>
      <c r="J236" s="110">
        <f t="shared" si="10"/>
        <v>0</v>
      </c>
      <c r="K236" s="24" t="s">
        <v>30674</v>
      </c>
      <c r="L236" s="24" t="s">
        <v>14553</v>
      </c>
      <c r="M236" s="110">
        <f>INDEX(эл!$A$1:$G$599,MATCH(B236,эл!$C$1:$C$599,0),6)</f>
        <v>9360</v>
      </c>
      <c r="N236" s="24" t="s">
        <v>3</v>
      </c>
      <c r="O236" s="10">
        <f>INDEX(эл!$A$1:$G$275,MATCH(B236,эл!$C$1:$C$236,0),2)</f>
        <v>0</v>
      </c>
      <c r="P236" s="2"/>
      <c r="S236" s="2"/>
    </row>
    <row r="237" spans="1:19" s="9" customFormat="1" x14ac:dyDescent="0.2">
      <c r="A237" s="24" t="s">
        <v>2</v>
      </c>
      <c r="B237" s="24" t="s">
        <v>331</v>
      </c>
      <c r="C237" s="24" t="s">
        <v>4</v>
      </c>
      <c r="D237" s="24" t="s">
        <v>669</v>
      </c>
      <c r="E237" s="24" t="s">
        <v>14554</v>
      </c>
      <c r="F237" s="24" t="str">
        <f>IF($O237&gt;1,Лист1!$A$1,Лист1!$A$2)</f>
        <v xml:space="preserve">available="no" </v>
      </c>
      <c r="G237" s="24" t="s">
        <v>14552</v>
      </c>
      <c r="H237" s="24" t="s">
        <v>30673</v>
      </c>
      <c r="I237" s="24" t="s">
        <v>30674</v>
      </c>
      <c r="J237" s="110">
        <f t="shared" si="10"/>
        <v>1</v>
      </c>
      <c r="K237" s="24" t="s">
        <v>30674</v>
      </c>
      <c r="L237" s="24" t="s">
        <v>14553</v>
      </c>
      <c r="M237" s="110">
        <f>INDEX(эл!$A$1:$G$599,MATCH(B237,эл!$C$1:$C$599,0),6)</f>
        <v>9360</v>
      </c>
      <c r="N237" s="24" t="s">
        <v>3</v>
      </c>
      <c r="O237" s="10">
        <f>INDEX(эл!$A$1:$G$275,MATCH(B237,эл!$C$1:$C$236,0),2)</f>
        <v>1</v>
      </c>
      <c r="P237" s="2"/>
      <c r="S237" s="2"/>
    </row>
    <row r="238" spans="1:19" s="9" customFormat="1" x14ac:dyDescent="0.2">
      <c r="A238" s="24"/>
      <c r="B238" s="111"/>
      <c r="C238" s="24"/>
      <c r="D238" s="24"/>
      <c r="E238" s="24"/>
      <c r="F238" s="24"/>
      <c r="G238" s="24"/>
      <c r="H238" s="24"/>
      <c r="I238" s="24"/>
      <c r="J238" s="110"/>
      <c r="K238" s="24"/>
      <c r="L238" s="24"/>
      <c r="M238" s="110"/>
      <c r="N238" s="24"/>
      <c r="O238" s="10" t="e">
        <f>INDEX(эл!$A$1:$G$275,MATCH(B238,эл!$C$1:$C$236,0),2)</f>
        <v>#N/A</v>
      </c>
      <c r="P238" s="2"/>
      <c r="Q238" s="2"/>
      <c r="S238" s="2"/>
    </row>
    <row r="239" spans="1:19" x14ac:dyDescent="0.2">
      <c r="A239" s="24" t="s">
        <v>2</v>
      </c>
      <c r="B239" s="24" t="s">
        <v>496</v>
      </c>
      <c r="C239" s="24" t="s">
        <v>4</v>
      </c>
      <c r="D239" s="24" t="s">
        <v>670</v>
      </c>
      <c r="E239" s="24" t="s">
        <v>14554</v>
      </c>
      <c r="F239" s="24" t="str">
        <f>IF($O239&gt;1,Лист1!$A$1,Лист1!$A$2)</f>
        <v xml:space="preserve">available="yes" </v>
      </c>
      <c r="G239" s="24" t="s">
        <v>14552</v>
      </c>
      <c r="H239" s="24" t="s">
        <v>30673</v>
      </c>
      <c r="I239" s="24" t="s">
        <v>30674</v>
      </c>
      <c r="J239" s="110">
        <f t="shared" ref="J239:J257" si="11">IF(ISERROR(O239), 10, IF(O239&gt;50, "50", O239))</f>
        <v>31</v>
      </c>
      <c r="K239" s="24" t="s">
        <v>30674</v>
      </c>
      <c r="L239" s="24" t="s">
        <v>14553</v>
      </c>
      <c r="M239" s="110">
        <f>INDEX(sec!$A$1:$G$597,MATCH(B239,sec!$C$1:$C$597,0),4)</f>
        <v>11540</v>
      </c>
      <c r="N239" s="24" t="s">
        <v>3</v>
      </c>
      <c r="O239" s="8">
        <f>IFERROR(INDEX(sec!$A$1:$G$787,MATCH(B239,sec!$C$1:$C$787,0),2),0)</f>
        <v>31</v>
      </c>
    </row>
    <row r="240" spans="1:19" x14ac:dyDescent="0.2">
      <c r="A240" s="24" t="s">
        <v>2</v>
      </c>
      <c r="B240" s="24" t="s">
        <v>520</v>
      </c>
      <c r="C240" s="24" t="s">
        <v>4</v>
      </c>
      <c r="D240" s="24" t="s">
        <v>671</v>
      </c>
      <c r="E240" s="24" t="s">
        <v>14554</v>
      </c>
      <c r="F240" s="24" t="str">
        <f>IF($O240&gt;1,Лист1!$A$1,Лист1!$A$2)</f>
        <v xml:space="preserve">available="yes" </v>
      </c>
      <c r="G240" s="24" t="s">
        <v>14552</v>
      </c>
      <c r="H240" s="24" t="s">
        <v>30673</v>
      </c>
      <c r="I240" s="24" t="s">
        <v>30674</v>
      </c>
      <c r="J240" s="110">
        <f t="shared" si="11"/>
        <v>2</v>
      </c>
      <c r="K240" s="24" t="s">
        <v>30674</v>
      </c>
      <c r="L240" s="24" t="s">
        <v>14553</v>
      </c>
      <c r="M240" s="110">
        <f>INDEX(sec!$A$1:$G$597,MATCH(B240,sec!$C$1:$C$597,0),4)</f>
        <v>9300</v>
      </c>
      <c r="N240" s="24" t="s">
        <v>3</v>
      </c>
      <c r="O240" s="131">
        <v>2</v>
      </c>
      <c r="Q240" s="2">
        <f>IFERROR(INDEX(sec!$A$1:$G$787,MATCH(B240,sec!$C$1:$C$787,0),2),0)</f>
        <v>3</v>
      </c>
    </row>
    <row r="241" spans="1:17" x14ac:dyDescent="0.2">
      <c r="A241" s="24" t="s">
        <v>2</v>
      </c>
      <c r="B241" s="24" t="s">
        <v>460</v>
      </c>
      <c r="C241" s="24" t="s">
        <v>4</v>
      </c>
      <c r="D241" s="24" t="s">
        <v>672</v>
      </c>
      <c r="E241" s="24" t="s">
        <v>14554</v>
      </c>
      <c r="F241" s="24" t="str">
        <f>IF($O241&gt;1,Лист1!$A$1,Лист1!$A$2)</f>
        <v xml:space="preserve">available="yes" </v>
      </c>
      <c r="G241" s="24" t="s">
        <v>14552</v>
      </c>
      <c r="H241" s="24" t="s">
        <v>30673</v>
      </c>
      <c r="I241" s="24" t="s">
        <v>30674</v>
      </c>
      <c r="J241" s="110">
        <f t="shared" si="11"/>
        <v>12</v>
      </c>
      <c r="K241" s="24" t="s">
        <v>30674</v>
      </c>
      <c r="L241" s="24" t="s">
        <v>14553</v>
      </c>
      <c r="M241" s="110">
        <f>INDEX(sec!$A$1:$G$597,MATCH(B241,sec!$C$1:$C$597,0),4)</f>
        <v>8811</v>
      </c>
      <c r="N241" s="24" t="s">
        <v>3</v>
      </c>
      <c r="O241" s="8">
        <f>IFERROR(INDEX(sec!$A$1:$G$787,MATCH(B241,sec!$C$1:$C$787,0),2),0)</f>
        <v>12</v>
      </c>
    </row>
    <row r="242" spans="1:17" x14ac:dyDescent="0.2">
      <c r="A242" s="24" t="s">
        <v>2</v>
      </c>
      <c r="B242" s="24" t="s">
        <v>462</v>
      </c>
      <c r="C242" s="24" t="s">
        <v>4</v>
      </c>
      <c r="D242" s="24" t="s">
        <v>673</v>
      </c>
      <c r="E242" s="24" t="s">
        <v>14554</v>
      </c>
      <c r="F242" s="24" t="str">
        <f>IF($O242&gt;1,Лист1!$A$1,Лист1!$A$2)</f>
        <v xml:space="preserve">available="yes" </v>
      </c>
      <c r="G242" s="24" t="s">
        <v>14552</v>
      </c>
      <c r="H242" s="24" t="s">
        <v>30673</v>
      </c>
      <c r="I242" s="24" t="s">
        <v>30674</v>
      </c>
      <c r="J242" s="110">
        <f t="shared" si="11"/>
        <v>26</v>
      </c>
      <c r="K242" s="24" t="s">
        <v>30674</v>
      </c>
      <c r="L242" s="24" t="s">
        <v>14553</v>
      </c>
      <c r="M242" s="110">
        <f>INDEX(sec!$A$1:$G$597,MATCH(B242,sec!$C$1:$C$597,0),4)</f>
        <v>11556</v>
      </c>
      <c r="N242" s="24" t="s">
        <v>3</v>
      </c>
      <c r="O242" s="8">
        <f>IFERROR(INDEX(sec!$A$1:$G$787,MATCH(B242,sec!$C$1:$C$787,0),2),0)</f>
        <v>26</v>
      </c>
    </row>
    <row r="243" spans="1:17" x14ac:dyDescent="0.2">
      <c r="A243" s="24" t="s">
        <v>2</v>
      </c>
      <c r="B243" s="24" t="s">
        <v>464</v>
      </c>
      <c r="C243" s="24" t="s">
        <v>4</v>
      </c>
      <c r="D243" s="24" t="s">
        <v>674</v>
      </c>
      <c r="E243" s="24" t="s">
        <v>14554</v>
      </c>
      <c r="F243" s="24" t="str">
        <f>IF($O243&gt;1,Лист1!$A$1,Лист1!$A$2)</f>
        <v xml:space="preserve">available="yes" </v>
      </c>
      <c r="G243" s="24" t="s">
        <v>14552</v>
      </c>
      <c r="H243" s="24" t="s">
        <v>30673</v>
      </c>
      <c r="I243" s="24" t="s">
        <v>30674</v>
      </c>
      <c r="J243" s="110">
        <f t="shared" si="11"/>
        <v>14</v>
      </c>
      <c r="K243" s="24" t="s">
        <v>30674</v>
      </c>
      <c r="L243" s="24" t="s">
        <v>14553</v>
      </c>
      <c r="M243" s="110">
        <f>INDEX(sec!$A$1:$G$597,MATCH(B243,sec!$C$1:$C$597,0),4)</f>
        <v>9392</v>
      </c>
      <c r="N243" s="24" t="s">
        <v>3</v>
      </c>
      <c r="O243" s="8">
        <f>IFERROR(INDEX(sec!$A$1:$G$787,MATCH(B243,sec!$C$1:$C$787,0),2),0)</f>
        <v>14</v>
      </c>
    </row>
    <row r="244" spans="1:17" x14ac:dyDescent="0.2">
      <c r="A244" s="24" t="s">
        <v>2</v>
      </c>
      <c r="B244" s="24" t="s">
        <v>466</v>
      </c>
      <c r="C244" s="24" t="s">
        <v>4</v>
      </c>
      <c r="D244" s="24" t="s">
        <v>675</v>
      </c>
      <c r="E244" s="24" t="s">
        <v>14554</v>
      </c>
      <c r="F244" s="24" t="str">
        <f>IF($O244&gt;1,Лист1!$A$1,Лист1!$A$2)</f>
        <v xml:space="preserve">available="yes" </v>
      </c>
      <c r="G244" s="24" t="s">
        <v>14552</v>
      </c>
      <c r="H244" s="24" t="s">
        <v>30673</v>
      </c>
      <c r="I244" s="24" t="s">
        <v>30674</v>
      </c>
      <c r="J244" s="110">
        <f t="shared" si="11"/>
        <v>24</v>
      </c>
      <c r="K244" s="24" t="s">
        <v>30674</v>
      </c>
      <c r="L244" s="24" t="s">
        <v>14553</v>
      </c>
      <c r="M244" s="110">
        <f>INDEX(sec!$A$1:$G$597,MATCH(B244,sec!$C$1:$C$597,0),4)</f>
        <v>15039</v>
      </c>
      <c r="N244" s="24" t="s">
        <v>3</v>
      </c>
      <c r="O244" s="8">
        <f>IFERROR(INDEX(sec!$A$1:$G$787,MATCH(B244,sec!$C$1:$C$787,0),2),0)</f>
        <v>24</v>
      </c>
    </row>
    <row r="245" spans="1:17" x14ac:dyDescent="0.2">
      <c r="A245" s="24" t="s">
        <v>2</v>
      </c>
      <c r="B245" s="24" t="s">
        <v>361</v>
      </c>
      <c r="C245" s="24" t="s">
        <v>4</v>
      </c>
      <c r="D245" s="24" t="s">
        <v>676</v>
      </c>
      <c r="E245" s="24" t="s">
        <v>14554</v>
      </c>
      <c r="F245" s="24" t="str">
        <f>IF($O245&gt;0,Лист1!$A$1,Лист1!$A$2)</f>
        <v xml:space="preserve">available="yes" </v>
      </c>
      <c r="G245" s="24" t="s">
        <v>14552</v>
      </c>
      <c r="H245" s="24" t="s">
        <v>30673</v>
      </c>
      <c r="I245" s="24" t="s">
        <v>30674</v>
      </c>
      <c r="J245" s="110">
        <f t="shared" si="11"/>
        <v>1</v>
      </c>
      <c r="K245" s="24" t="s">
        <v>30674</v>
      </c>
      <c r="L245" s="24" t="s">
        <v>14553</v>
      </c>
      <c r="M245" s="110">
        <f>INDEX('hiwatch '!$A$1:$F$83,MATCH(B245,'hiwatch '!$A$1:$A$83,0),5)</f>
        <v>118890</v>
      </c>
      <c r="N245" s="24" t="s">
        <v>3</v>
      </c>
      <c r="O245" s="27">
        <f>IF(INDEX(sec!$A$1:$G$788,MATCH(B245,sec!$C$1:$C$788,0),2)=0,(INDEX('hiwatch '!$A$1:$G$83,MATCH(B245,'hiwatch '!$A$1:$A$83,0),7)),INDEX(sec!$A$1:$G$788,MATCH(B245,sec!$C$1:$C$788,0),2))</f>
        <v>1</v>
      </c>
      <c r="P245" s="2" t="s">
        <v>12995</v>
      </c>
      <c r="Q245" s="2" t="s">
        <v>33515</v>
      </c>
    </row>
    <row r="246" spans="1:17" x14ac:dyDescent="0.2">
      <c r="A246" s="24" t="s">
        <v>2</v>
      </c>
      <c r="B246" s="24" t="s">
        <v>375</v>
      </c>
      <c r="C246" s="24" t="s">
        <v>4</v>
      </c>
      <c r="D246" s="24" t="s">
        <v>677</v>
      </c>
      <c r="E246" s="24" t="s">
        <v>14554</v>
      </c>
      <c r="F246" s="24" t="str">
        <f>IF($O246&gt;1,Лист1!$A$1,Лист1!$A$2)</f>
        <v xml:space="preserve">available="no" </v>
      </c>
      <c r="G246" s="24" t="s">
        <v>14552</v>
      </c>
      <c r="H246" s="24" t="s">
        <v>30673</v>
      </c>
      <c r="I246" s="24" t="s">
        <v>30674</v>
      </c>
      <c r="J246" s="110">
        <f t="shared" si="11"/>
        <v>0</v>
      </c>
      <c r="K246" s="24" t="s">
        <v>30674</v>
      </c>
      <c r="L246" s="24" t="s">
        <v>14553</v>
      </c>
      <c r="M246" s="110">
        <f>INDEX(sec!$A$1:$G$597,MATCH(B246,sec!$C$1:$C$597,0),4)</f>
        <v>125593</v>
      </c>
      <c r="N246" s="24" t="s">
        <v>3</v>
      </c>
      <c r="O246" s="8">
        <f>IFERROR(INDEX(sec!$A$1:$G$787,MATCH(B246,sec!$C$1:$C$787,0),2),0)</f>
        <v>0</v>
      </c>
    </row>
    <row r="247" spans="1:17" x14ac:dyDescent="0.2">
      <c r="A247" s="24" t="s">
        <v>2</v>
      </c>
      <c r="B247" s="24" t="s">
        <v>393</v>
      </c>
      <c r="C247" s="24" t="s">
        <v>4</v>
      </c>
      <c r="D247" s="24" t="s">
        <v>678</v>
      </c>
      <c r="E247" s="24" t="s">
        <v>14554</v>
      </c>
      <c r="F247" s="24" t="str">
        <f>IF($O247&gt;0,Лист1!$A$1,Лист1!$A$2)</f>
        <v xml:space="preserve">available="yes" </v>
      </c>
      <c r="G247" s="24" t="s">
        <v>14552</v>
      </c>
      <c r="H247" s="24" t="s">
        <v>30673</v>
      </c>
      <c r="I247" s="24" t="s">
        <v>30674</v>
      </c>
      <c r="J247" s="110">
        <f t="shared" si="11"/>
        <v>6</v>
      </c>
      <c r="K247" s="24" t="s">
        <v>30674</v>
      </c>
      <c r="L247" s="24" t="s">
        <v>14553</v>
      </c>
      <c r="M247" s="110">
        <f>INDEX(sec!$A$1:$G$597,MATCH(B247,sec!$C$1:$C$597,0),4)</f>
        <v>146032</v>
      </c>
      <c r="N247" s="24" t="s">
        <v>3</v>
      </c>
      <c r="O247" s="8">
        <f>IFERROR(INDEX(sec!$A$1:$G$787,MATCH(B247,sec!$C$1:$C$787,0),2),0)</f>
        <v>6</v>
      </c>
    </row>
    <row r="248" spans="1:17" x14ac:dyDescent="0.2">
      <c r="A248" s="24" t="s">
        <v>2</v>
      </c>
      <c r="B248" s="24" t="s">
        <v>397</v>
      </c>
      <c r="C248" s="24" t="s">
        <v>4</v>
      </c>
      <c r="D248" s="24" t="s">
        <v>679</v>
      </c>
      <c r="E248" s="24" t="s">
        <v>14554</v>
      </c>
      <c r="F248" s="24" t="str">
        <f>IF($O248&gt;1,Лист1!$A$1,Лист1!$A$2)</f>
        <v xml:space="preserve">available="no" </v>
      </c>
      <c r="G248" s="24" t="s">
        <v>14552</v>
      </c>
      <c r="H248" s="24" t="s">
        <v>30673</v>
      </c>
      <c r="I248" s="24" t="s">
        <v>30674</v>
      </c>
      <c r="J248" s="110">
        <f t="shared" si="11"/>
        <v>1</v>
      </c>
      <c r="K248" s="24" t="s">
        <v>30674</v>
      </c>
      <c r="L248" s="24" t="s">
        <v>14553</v>
      </c>
      <c r="M248" s="110">
        <f>INDEX(sec!$A$1:$G$597,MATCH(B248,sec!$C$1:$C$597,0),4)</f>
        <v>116594</v>
      </c>
      <c r="N248" s="24" t="s">
        <v>3</v>
      </c>
      <c r="O248" s="8">
        <f>IFERROR(INDEX(sec!$A$1:$G$787,MATCH(B248,sec!$C$1:$C$787,0),2),0)</f>
        <v>1</v>
      </c>
    </row>
    <row r="249" spans="1:17" x14ac:dyDescent="0.2">
      <c r="A249" s="24" t="s">
        <v>2</v>
      </c>
      <c r="B249" s="24" t="s">
        <v>401</v>
      </c>
      <c r="C249" s="24" t="s">
        <v>4</v>
      </c>
      <c r="D249" s="24" t="s">
        <v>680</v>
      </c>
      <c r="E249" s="24" t="s">
        <v>14554</v>
      </c>
      <c r="F249" s="24" t="str">
        <f>IF($O249&gt;1,Лист1!$A$1,Лист1!$A$2)</f>
        <v xml:space="preserve">available="no" </v>
      </c>
      <c r="G249" s="24" t="s">
        <v>14552</v>
      </c>
      <c r="H249" s="24" t="s">
        <v>30673</v>
      </c>
      <c r="I249" s="24" t="s">
        <v>30674</v>
      </c>
      <c r="J249" s="110">
        <f t="shared" si="11"/>
        <v>1</v>
      </c>
      <c r="K249" s="24" t="s">
        <v>30674</v>
      </c>
      <c r="L249" s="24" t="s">
        <v>14553</v>
      </c>
      <c r="M249" s="110">
        <f>INDEX(sec!$A$1:$G$597,MATCH(B249,sec!$C$1:$C$597,0),4)</f>
        <v>70034</v>
      </c>
      <c r="N249" s="24" t="s">
        <v>3</v>
      </c>
      <c r="O249" s="8">
        <f>IFERROR(INDEX(sec!$A$1:$G$787,MATCH(B249,sec!$C$1:$C$787,0),2),0)</f>
        <v>1</v>
      </c>
    </row>
    <row r="250" spans="1:17" x14ac:dyDescent="0.2">
      <c r="A250" s="24" t="s">
        <v>2</v>
      </c>
      <c r="B250" s="24" t="s">
        <v>403</v>
      </c>
      <c r="C250" s="24" t="s">
        <v>4</v>
      </c>
      <c r="D250" s="24" t="s">
        <v>681</v>
      </c>
      <c r="E250" s="24" t="s">
        <v>14554</v>
      </c>
      <c r="F250" s="24" t="str">
        <f>IF($O250&gt;0,Лист1!$A$1,Лист1!$A$2)</f>
        <v xml:space="preserve">available="no" </v>
      </c>
      <c r="G250" s="24" t="s">
        <v>14552</v>
      </c>
      <c r="H250" s="24" t="s">
        <v>30673</v>
      </c>
      <c r="I250" s="24" t="s">
        <v>30674</v>
      </c>
      <c r="J250" s="110">
        <f t="shared" si="11"/>
        <v>0</v>
      </c>
      <c r="K250" s="24" t="s">
        <v>30674</v>
      </c>
      <c r="L250" s="24" t="s">
        <v>14553</v>
      </c>
      <c r="M250" s="110">
        <f>INDEX(sec!$A$1:$G$597,MATCH(B250,sec!$C$1:$C$597,0),4)</f>
        <v>74074</v>
      </c>
      <c r="N250" s="24" t="s">
        <v>3</v>
      </c>
      <c r="O250" s="8">
        <f>IFERROR(INDEX(sec!$A$1:$G$787,MATCH(B250,sec!$C$1:$C$787,0),2),0)</f>
        <v>0</v>
      </c>
    </row>
    <row r="251" spans="1:17" x14ac:dyDescent="0.2">
      <c r="A251" s="24" t="s">
        <v>2</v>
      </c>
      <c r="B251" s="24" t="s">
        <v>425</v>
      </c>
      <c r="C251" s="24" t="s">
        <v>4</v>
      </c>
      <c r="D251" s="24" t="s">
        <v>682</v>
      </c>
      <c r="E251" s="24" t="s">
        <v>14554</v>
      </c>
      <c r="F251" s="24" t="str">
        <f>IF($O251&gt;1,Лист1!$A$1,Лист1!$A$2)</f>
        <v xml:space="preserve">available="yes" </v>
      </c>
      <c r="G251" s="24" t="s">
        <v>14552</v>
      </c>
      <c r="H251" s="24" t="s">
        <v>30673</v>
      </c>
      <c r="I251" s="24" t="s">
        <v>30674</v>
      </c>
      <c r="J251" s="110">
        <f t="shared" si="11"/>
        <v>8</v>
      </c>
      <c r="K251" s="24" t="s">
        <v>30674</v>
      </c>
      <c r="L251" s="24" t="s">
        <v>14553</v>
      </c>
      <c r="M251" s="110">
        <f>INDEX(sec!$A$1:$G$597,MATCH(B251,sec!$C$1:$C$597,0),4)</f>
        <v>49766</v>
      </c>
      <c r="N251" s="24" t="s">
        <v>3</v>
      </c>
      <c r="O251" s="8">
        <f>IFERROR(INDEX(sec!$A$1:$G$787,MATCH(B251,sec!$C$1:$C$787,0),2),0)</f>
        <v>8</v>
      </c>
    </row>
    <row r="252" spans="1:17" x14ac:dyDescent="0.2">
      <c r="A252" s="24" t="s">
        <v>2</v>
      </c>
      <c r="B252" s="24" t="s">
        <v>444</v>
      </c>
      <c r="C252" s="24" t="s">
        <v>4</v>
      </c>
      <c r="D252" s="24" t="s">
        <v>683</v>
      </c>
      <c r="E252" s="24" t="s">
        <v>14554</v>
      </c>
      <c r="F252" s="24" t="str">
        <f>IF($O252&gt;1,Лист1!$A$1,Лист1!$A$2)</f>
        <v xml:space="preserve">available="yes" </v>
      </c>
      <c r="G252" s="24" t="s">
        <v>14552</v>
      </c>
      <c r="H252" s="24" t="s">
        <v>30673</v>
      </c>
      <c r="I252" s="24" t="s">
        <v>30674</v>
      </c>
      <c r="J252" s="110">
        <f t="shared" si="11"/>
        <v>6</v>
      </c>
      <c r="K252" s="24" t="s">
        <v>30674</v>
      </c>
      <c r="L252" s="24" t="s">
        <v>14553</v>
      </c>
      <c r="M252" s="110">
        <f>INDEX(sec!$A$1:$G$597,MATCH(B252,sec!$C$1:$C$597,0),4)</f>
        <v>68748</v>
      </c>
      <c r="N252" s="24" t="s">
        <v>3</v>
      </c>
      <c r="O252" s="8">
        <f>IFERROR(INDEX(sec!$A$1:$G$787,MATCH(B252,sec!$C$1:$C$787,0),2),0)</f>
        <v>6</v>
      </c>
    </row>
    <row r="253" spans="1:17" x14ac:dyDescent="0.2">
      <c r="A253" s="24" t="s">
        <v>2</v>
      </c>
      <c r="B253" s="24" t="s">
        <v>446</v>
      </c>
      <c r="C253" s="24" t="s">
        <v>4</v>
      </c>
      <c r="D253" s="24" t="s">
        <v>684</v>
      </c>
      <c r="E253" s="24" t="s">
        <v>14554</v>
      </c>
      <c r="F253" s="24" t="str">
        <f>IF($O253&gt;1,Лист1!$A$1,Лист1!$A$2)</f>
        <v xml:space="preserve">available="yes" </v>
      </c>
      <c r="G253" s="24" t="s">
        <v>14552</v>
      </c>
      <c r="H253" s="24" t="s">
        <v>30673</v>
      </c>
      <c r="I253" s="24" t="s">
        <v>30674</v>
      </c>
      <c r="J253" s="110">
        <f t="shared" si="11"/>
        <v>8</v>
      </c>
      <c r="K253" s="24" t="s">
        <v>30674</v>
      </c>
      <c r="L253" s="24" t="s">
        <v>14553</v>
      </c>
      <c r="M253" s="110">
        <f>INDEX(sec!$A$1:$G$597,MATCH(B253,sec!$C$1:$C$597,0),4)</f>
        <v>101920</v>
      </c>
      <c r="N253" s="24" t="s">
        <v>3</v>
      </c>
      <c r="O253" s="8">
        <f>IFERROR(INDEX(sec!$A$1:$G$787,MATCH(B253,sec!$C$1:$C$787,0),2),0)</f>
        <v>8</v>
      </c>
    </row>
    <row r="254" spans="1:17" x14ac:dyDescent="0.2">
      <c r="A254" s="24" t="s">
        <v>2</v>
      </c>
      <c r="B254" s="24" t="s">
        <v>518</v>
      </c>
      <c r="C254" s="24" t="s">
        <v>4</v>
      </c>
      <c r="D254" s="24" t="s">
        <v>685</v>
      </c>
      <c r="E254" s="24" t="s">
        <v>14554</v>
      </c>
      <c r="F254" s="24" t="str">
        <f>IF($O254&gt;0,Лист1!$A$1,Лист1!$A$2)</f>
        <v xml:space="preserve">available="yes" </v>
      </c>
      <c r="G254" s="24" t="s">
        <v>14552</v>
      </c>
      <c r="H254" s="24" t="s">
        <v>30673</v>
      </c>
      <c r="I254" s="24" t="s">
        <v>30674</v>
      </c>
      <c r="J254" s="110">
        <f t="shared" si="11"/>
        <v>1</v>
      </c>
      <c r="K254" s="24" t="s">
        <v>30674</v>
      </c>
      <c r="L254" s="24" t="s">
        <v>14553</v>
      </c>
      <c r="M254" s="110">
        <f>INDEX('hiwatch '!$A$1:$F$83,MATCH(B254,'hiwatch '!$A$1:$A$83,0),5)</f>
        <v>68890</v>
      </c>
      <c r="N254" s="24" t="s">
        <v>3</v>
      </c>
      <c r="O254" s="27">
        <f>IF(INDEX(sec!$A$1:$G$788,MATCH(B254,sec!$C$1:$C$788,0),2)=0,(INDEX('hiwatch '!$A$1:$G$83,MATCH(B254,'hiwatch '!$A$1:$A$83,0),7)),INDEX(sec!$A$1:$G$788,MATCH(B254,sec!$C$1:$C$788,0),2))</f>
        <v>1</v>
      </c>
      <c r="P254" s="2" t="s">
        <v>12995</v>
      </c>
      <c r="Q254" s="2" t="s">
        <v>33515</v>
      </c>
    </row>
    <row r="255" spans="1:17" x14ac:dyDescent="0.2">
      <c r="A255" s="24" t="s">
        <v>2</v>
      </c>
      <c r="B255" s="24" t="s">
        <v>478</v>
      </c>
      <c r="C255" s="24" t="s">
        <v>4</v>
      </c>
      <c r="D255" s="24" t="s">
        <v>686</v>
      </c>
      <c r="E255" s="24" t="s">
        <v>14554</v>
      </c>
      <c r="F255" s="24" t="str">
        <f>IF($O255&gt;1,Лист1!$A$1,Лист1!$A$2)</f>
        <v xml:space="preserve">available="yes" </v>
      </c>
      <c r="G255" s="24" t="s">
        <v>14552</v>
      </c>
      <c r="H255" s="24" t="s">
        <v>30673</v>
      </c>
      <c r="I255" s="24" t="s">
        <v>30674</v>
      </c>
      <c r="J255" s="110">
        <f t="shared" si="11"/>
        <v>2</v>
      </c>
      <c r="K255" s="24" t="s">
        <v>30674</v>
      </c>
      <c r="L255" s="24" t="s">
        <v>14553</v>
      </c>
      <c r="M255" s="110">
        <f>INDEX(sec!$A$1:$G$597,MATCH(B255,sec!$C$1:$C$597,0),4)</f>
        <v>9812</v>
      </c>
      <c r="N255" s="24" t="s">
        <v>3</v>
      </c>
      <c r="O255" s="8">
        <f>IFERROR(INDEX(sec!$A$1:$G$787,MATCH(B255,sec!$C$1:$C$787,0),2),0)</f>
        <v>2</v>
      </c>
    </row>
    <row r="256" spans="1:17" x14ac:dyDescent="0.2">
      <c r="A256" s="24" t="s">
        <v>2</v>
      </c>
      <c r="B256" s="24" t="s">
        <v>456</v>
      </c>
      <c r="C256" s="24" t="s">
        <v>4</v>
      </c>
      <c r="D256" s="24" t="s">
        <v>687</v>
      </c>
      <c r="E256" s="24" t="s">
        <v>14554</v>
      </c>
      <c r="F256" s="24" t="str">
        <f>IF($O256&gt;1,Лист1!$A$1,Лист1!$A$2)</f>
        <v xml:space="preserve">available="yes" </v>
      </c>
      <c r="G256" s="24" t="s">
        <v>14552</v>
      </c>
      <c r="H256" s="24" t="s">
        <v>30673</v>
      </c>
      <c r="I256" s="24" t="s">
        <v>30674</v>
      </c>
      <c r="J256" s="110">
        <f t="shared" si="11"/>
        <v>49</v>
      </c>
      <c r="K256" s="24" t="s">
        <v>30674</v>
      </c>
      <c r="L256" s="24" t="s">
        <v>14553</v>
      </c>
      <c r="M256" s="110">
        <f>INDEX(sec!$A$1:$G$597,MATCH(B256,sec!$C$1:$C$597,0),4)</f>
        <v>26038</v>
      </c>
      <c r="N256" s="24" t="s">
        <v>3</v>
      </c>
      <c r="O256" s="8">
        <f>IFERROR(INDEX(sec!$A$1:$G$787,MATCH(B256,sec!$C$1:$C$787,0),2),0)</f>
        <v>49</v>
      </c>
    </row>
    <row r="257" spans="1:17" x14ac:dyDescent="0.2">
      <c r="A257" s="24" t="s">
        <v>2</v>
      </c>
      <c r="B257" s="24" t="s">
        <v>458</v>
      </c>
      <c r="C257" s="24" t="s">
        <v>4</v>
      </c>
      <c r="D257" s="24" t="s">
        <v>688</v>
      </c>
      <c r="E257" s="24" t="s">
        <v>14554</v>
      </c>
      <c r="F257" s="24" t="str">
        <f>IF($O257&gt;1,Лист1!$A$1,Лист1!$A$2)</f>
        <v xml:space="preserve">available="yes" </v>
      </c>
      <c r="G257" s="24" t="s">
        <v>14552</v>
      </c>
      <c r="H257" s="24" t="s">
        <v>30673</v>
      </c>
      <c r="I257" s="24" t="s">
        <v>30674</v>
      </c>
      <c r="J257" s="110">
        <f t="shared" si="11"/>
        <v>27</v>
      </c>
      <c r="K257" s="24" t="s">
        <v>30674</v>
      </c>
      <c r="L257" s="24" t="s">
        <v>14553</v>
      </c>
      <c r="M257" s="110">
        <f>INDEX(sec!$A$1:$G$597,MATCH(B257,sec!$C$1:$C$597,0),4)</f>
        <v>36738</v>
      </c>
      <c r="N257" s="24" t="s">
        <v>3</v>
      </c>
      <c r="O257" s="8">
        <f>IFERROR(INDEX(sec!$A$1:$G$787,MATCH(B257,sec!$C$1:$C$787,0),2),0)</f>
        <v>27</v>
      </c>
    </row>
    <row r="258" spans="1:17" x14ac:dyDescent="0.2">
      <c r="A258" s="24"/>
      <c r="B258" s="24"/>
      <c r="C258" s="24"/>
      <c r="D258" s="24"/>
      <c r="E258" s="24"/>
      <c r="F258" s="24"/>
      <c r="G258" s="24"/>
      <c r="H258" s="24"/>
      <c r="I258" s="24"/>
      <c r="J258" s="110"/>
      <c r="K258" s="24"/>
      <c r="L258" s="24"/>
      <c r="M258" s="110"/>
      <c r="N258" s="24"/>
      <c r="O258" s="8" t="e">
        <f>INDEX(sec!$A$1:$G$417,MATCH(B258,sec!$C$1:$C$417,0),2)</f>
        <v>#N/A</v>
      </c>
    </row>
    <row r="259" spans="1:17" x14ac:dyDescent="0.2">
      <c r="A259" s="24" t="s">
        <v>2</v>
      </c>
      <c r="B259" s="24" t="s">
        <v>510</v>
      </c>
      <c r="C259" s="24" t="s">
        <v>4</v>
      </c>
      <c r="D259" s="24" t="s">
        <v>689</v>
      </c>
      <c r="E259" s="24" t="s">
        <v>14554</v>
      </c>
      <c r="F259" s="24" t="str">
        <f>IF($O259&gt;1,Лист1!$A$1,Лист1!$A$2)</f>
        <v xml:space="preserve">available="yes" </v>
      </c>
      <c r="G259" s="24" t="s">
        <v>14552</v>
      </c>
      <c r="H259" s="24" t="s">
        <v>30673</v>
      </c>
      <c r="I259" s="24" t="s">
        <v>30674</v>
      </c>
      <c r="J259" s="110">
        <f>IF(ISERROR(O259), 10, IF(O259&gt;50, "50", O259))</f>
        <v>11</v>
      </c>
      <c r="K259" s="24" t="s">
        <v>30674</v>
      </c>
      <c r="L259" s="24" t="s">
        <v>14553</v>
      </c>
      <c r="M259" s="110">
        <f>INDEX(sec!$A$1:$G$597,MATCH(B259,sec!$C$1:$C$597,0),4)</f>
        <v>8080</v>
      </c>
      <c r="N259" s="24" t="s">
        <v>3</v>
      </c>
      <c r="O259" s="8">
        <f>IFERROR(INDEX(sec!$A$1:$G$787,MATCH(B259,sec!$C$1:$C$787,0),2),0)</f>
        <v>11</v>
      </c>
    </row>
    <row r="260" spans="1:17" x14ac:dyDescent="0.2">
      <c r="A260" s="24" t="s">
        <v>2</v>
      </c>
      <c r="B260" s="24" t="s">
        <v>512</v>
      </c>
      <c r="C260" s="24" t="s">
        <v>4</v>
      </c>
      <c r="D260" s="24" t="s">
        <v>690</v>
      </c>
      <c r="E260" s="24" t="s">
        <v>14554</v>
      </c>
      <c r="F260" s="24" t="str">
        <f>IF($O260&gt;1,Лист1!$A$1,Лист1!$A$2)</f>
        <v xml:space="preserve">available="yes" </v>
      </c>
      <c r="G260" s="24" t="s">
        <v>14552</v>
      </c>
      <c r="H260" s="24" t="s">
        <v>30673</v>
      </c>
      <c r="I260" s="24" t="s">
        <v>30674</v>
      </c>
      <c r="J260" s="110">
        <f>IF(ISERROR(O260), 10, IF(O260&gt;50, "50", O260))</f>
        <v>11</v>
      </c>
      <c r="K260" s="24" t="s">
        <v>30674</v>
      </c>
      <c r="L260" s="24" t="s">
        <v>14553</v>
      </c>
      <c r="M260" s="110">
        <f>INDEX(sec!$A$1:$G$597,MATCH(B260,sec!$C$1:$C$597,0),4)</f>
        <v>8582</v>
      </c>
      <c r="N260" s="24" t="s">
        <v>3</v>
      </c>
      <c r="O260" s="8">
        <f>IFERROR(INDEX(sec!$A$1:$G$787,MATCH(B260,sec!$C$1:$C$787,0),2),0)</f>
        <v>11</v>
      </c>
    </row>
    <row r="261" spans="1:17" x14ac:dyDescent="0.2">
      <c r="A261" s="24" t="s">
        <v>2</v>
      </c>
      <c r="B261" s="24" t="s">
        <v>514</v>
      </c>
      <c r="C261" s="24" t="s">
        <v>4</v>
      </c>
      <c r="D261" s="24" t="s">
        <v>691</v>
      </c>
      <c r="E261" s="24" t="s">
        <v>14554</v>
      </c>
      <c r="F261" s="24" t="str">
        <f>IF($O261&gt;1,Лист1!$A$1,Лист1!$A$2)</f>
        <v xml:space="preserve">available="yes" </v>
      </c>
      <c r="G261" s="24" t="s">
        <v>14552</v>
      </c>
      <c r="H261" s="24" t="s">
        <v>30673</v>
      </c>
      <c r="I261" s="24" t="s">
        <v>30674</v>
      </c>
      <c r="J261" s="110">
        <f>IF(ISERROR(O261), 10, IF(O261&gt;50, "50", O261))</f>
        <v>15</v>
      </c>
      <c r="K261" s="24" t="s">
        <v>30674</v>
      </c>
      <c r="L261" s="24" t="s">
        <v>14553</v>
      </c>
      <c r="M261" s="110">
        <f>INDEX(sec!$A$1:$G$597,MATCH(B261,sec!$C$1:$C$597,0),4)</f>
        <v>5370</v>
      </c>
      <c r="N261" s="24" t="s">
        <v>3</v>
      </c>
      <c r="O261" s="8">
        <f>IFERROR(INDEX(sec!$A$1:$G$787,MATCH(B261,sec!$C$1:$C$787,0),2),0)</f>
        <v>15</v>
      </c>
    </row>
    <row r="262" spans="1:17" x14ac:dyDescent="0.2">
      <c r="A262" s="24" t="s">
        <v>2</v>
      </c>
      <c r="B262" s="24" t="s">
        <v>516</v>
      </c>
      <c r="C262" s="24" t="s">
        <v>4</v>
      </c>
      <c r="D262" s="24" t="s">
        <v>692</v>
      </c>
      <c r="E262" s="24" t="s">
        <v>14554</v>
      </c>
      <c r="F262" s="24" t="str">
        <f>IF($O262&gt;1,Лист1!$A$1,Лист1!$A$2)</f>
        <v xml:space="preserve">available="yes" </v>
      </c>
      <c r="G262" s="24" t="s">
        <v>14552</v>
      </c>
      <c r="H262" s="24" t="s">
        <v>30673</v>
      </c>
      <c r="I262" s="24" t="s">
        <v>30674</v>
      </c>
      <c r="J262" s="110">
        <f>IF(ISERROR(O262), 10, IF(O262&gt;50, "50", O262))</f>
        <v>15</v>
      </c>
      <c r="K262" s="24" t="s">
        <v>30674</v>
      </c>
      <c r="L262" s="24" t="s">
        <v>14553</v>
      </c>
      <c r="M262" s="110">
        <f>INDEX(sec!$A$1:$G$597,MATCH(B262,sec!$C$1:$C$597,0),4)</f>
        <v>6264</v>
      </c>
      <c r="N262" s="24" t="s">
        <v>3</v>
      </c>
      <c r="O262" s="8">
        <f>IFERROR(INDEX(sec!$A$1:$G$787,MATCH(B262,sec!$C$1:$C$787,0),2),0)</f>
        <v>15</v>
      </c>
    </row>
    <row r="263" spans="1:17" x14ac:dyDescent="0.2">
      <c r="A263" s="24"/>
      <c r="B263" s="24"/>
      <c r="C263" s="24"/>
      <c r="D263" s="24"/>
      <c r="E263" s="24"/>
      <c r="F263" s="24"/>
      <c r="G263" s="24"/>
      <c r="H263" s="24"/>
      <c r="I263" s="24"/>
      <c r="J263" s="110"/>
      <c r="K263" s="24"/>
      <c r="L263" s="24"/>
      <c r="M263" s="110"/>
      <c r="N263" s="24"/>
      <c r="O263" s="8" t="e">
        <f>INDEX(sec!$A$1:$G$417,MATCH(B263,sec!$C$1:$C$417,0),2)</f>
        <v>#N/A</v>
      </c>
    </row>
    <row r="264" spans="1:17" s="5" customFormat="1" x14ac:dyDescent="0.2">
      <c r="A264" s="111" t="s">
        <v>2</v>
      </c>
      <c r="B264" s="111" t="s">
        <v>363</v>
      </c>
      <c r="C264" s="111" t="s">
        <v>4</v>
      </c>
      <c r="D264" s="111" t="s">
        <v>693</v>
      </c>
      <c r="E264" s="111" t="s">
        <v>14554</v>
      </c>
      <c r="F264" s="111" t="str">
        <f>IF($O264&gt;0,Лист1!$A$1,Лист1!$A$2)</f>
        <v xml:space="preserve">available="yes" </v>
      </c>
      <c r="G264" s="111" t="s">
        <v>14552</v>
      </c>
      <c r="H264" s="111" t="s">
        <v>30673</v>
      </c>
      <c r="I264" s="111" t="s">
        <v>30674</v>
      </c>
      <c r="J264" s="112">
        <f t="shared" ref="J264:J286" si="12">IF(ISERROR(O264), 10, IF(O264&gt;50, "50", O264))</f>
        <v>50</v>
      </c>
      <c r="K264" s="111" t="s">
        <v>30674</v>
      </c>
      <c r="L264" s="111" t="s">
        <v>14553</v>
      </c>
      <c r="M264" s="112">
        <f>INDEX('hiwatch '!$A$1:$F$83,MATCH(B264,'hiwatch '!$A$1:$A$83,0),4)</f>
        <v>50183</v>
      </c>
      <c r="N264" s="111" t="s">
        <v>3</v>
      </c>
      <c r="O264" s="125">
        <f>IF(INDEX(sec!$A$1:$G$788,MATCH(B264,sec!$C$1:$C$788,0),2)=0,(INDEX('hiwatch '!$A$1:$G$83,MATCH(B264,'hiwatch '!$A$1:$A$83,0),7)),INDEX(sec!$A$1:$G$788,MATCH(B264,sec!$C$1:$C$788,0),2))</f>
        <v>50</v>
      </c>
      <c r="P264" s="5" t="s">
        <v>12995</v>
      </c>
      <c r="Q264" s="5" t="s">
        <v>33515</v>
      </c>
    </row>
    <row r="265" spans="1:17" x14ac:dyDescent="0.2">
      <c r="A265" s="24" t="s">
        <v>2</v>
      </c>
      <c r="B265" s="24" t="s">
        <v>431</v>
      </c>
      <c r="C265" s="24" t="s">
        <v>4</v>
      </c>
      <c r="D265" s="24" t="s">
        <v>694</v>
      </c>
      <c r="E265" s="24" t="s">
        <v>14554</v>
      </c>
      <c r="F265" s="24" t="str">
        <f>IF($O265&gt;0,Лист1!$A$1,Лист1!$A$2)</f>
        <v xml:space="preserve">available="yes" </v>
      </c>
      <c r="G265" s="24" t="s">
        <v>14552</v>
      </c>
      <c r="H265" s="24" t="s">
        <v>30673</v>
      </c>
      <c r="I265" s="24" t="s">
        <v>30674</v>
      </c>
      <c r="J265" s="110">
        <f t="shared" si="12"/>
        <v>2</v>
      </c>
      <c r="K265" s="24" t="s">
        <v>30674</v>
      </c>
      <c r="L265" s="24" t="s">
        <v>14553</v>
      </c>
      <c r="M265" s="110">
        <f>INDEX(sec!$A$1:$G$597,MATCH(B265,sec!$C$1:$C$597,0),4)</f>
        <v>151683</v>
      </c>
      <c r="N265" s="24" t="s">
        <v>3</v>
      </c>
      <c r="O265" s="8">
        <f>IFERROR(INDEX(sec!$A$1:$G$787,MATCH(B265,sec!$C$1:$C$787,0),2),0)</f>
        <v>2</v>
      </c>
    </row>
    <row r="266" spans="1:17" x14ac:dyDescent="0.2">
      <c r="A266" s="24" t="s">
        <v>2</v>
      </c>
      <c r="B266" s="24" t="s">
        <v>438</v>
      </c>
      <c r="C266" s="24" t="s">
        <v>4</v>
      </c>
      <c r="D266" s="24" t="s">
        <v>695</v>
      </c>
      <c r="E266" s="24" t="s">
        <v>14554</v>
      </c>
      <c r="F266" s="24" t="str">
        <f>IF($O266&gt;1,Лист1!$A$1,Лист1!$A$2)</f>
        <v xml:space="preserve">available="yes" </v>
      </c>
      <c r="G266" s="24" t="s">
        <v>14552</v>
      </c>
      <c r="H266" s="24" t="s">
        <v>30673</v>
      </c>
      <c r="I266" s="24" t="s">
        <v>30674</v>
      </c>
      <c r="J266" s="110">
        <f t="shared" si="12"/>
        <v>10</v>
      </c>
      <c r="K266" s="24" t="s">
        <v>30674</v>
      </c>
      <c r="L266" s="24" t="s">
        <v>14553</v>
      </c>
      <c r="M266" s="110">
        <f>INDEX(sec!$A$1:$G$597,MATCH(B266,sec!$C$1:$C$597,0),4)</f>
        <v>140759</v>
      </c>
      <c r="N266" s="24" t="s">
        <v>3</v>
      </c>
      <c r="O266" s="8">
        <f>IFERROR(INDEX(sec!$A$1:$G$787,MATCH(B266,sec!$C$1:$C$787,0),2),0)</f>
        <v>10</v>
      </c>
    </row>
    <row r="267" spans="1:17" x14ac:dyDescent="0.2">
      <c r="A267" s="24" t="s">
        <v>2</v>
      </c>
      <c r="B267" s="24" t="s">
        <v>440</v>
      </c>
      <c r="C267" s="24" t="s">
        <v>4</v>
      </c>
      <c r="D267" s="24" t="s">
        <v>696</v>
      </c>
      <c r="E267" s="24" t="s">
        <v>14554</v>
      </c>
      <c r="F267" s="24" t="str">
        <f>IF($O267&gt;3,Лист1!$A$1,Лист1!$A$2)</f>
        <v xml:space="preserve">available="no" </v>
      </c>
      <c r="G267" s="24" t="s">
        <v>14552</v>
      </c>
      <c r="H267" s="24" t="s">
        <v>30673</v>
      </c>
      <c r="I267" s="24" t="s">
        <v>30674</v>
      </c>
      <c r="J267" s="110">
        <f t="shared" si="12"/>
        <v>0</v>
      </c>
      <c r="K267" s="24" t="s">
        <v>30674</v>
      </c>
      <c r="L267" s="24" t="s">
        <v>14553</v>
      </c>
      <c r="M267" s="110">
        <f>INDEX(sec!$A$1:$G$597,MATCH(B267,sec!$C$1:$C$597,0),4)</f>
        <v>78752</v>
      </c>
      <c r="N267" s="24" t="s">
        <v>3</v>
      </c>
      <c r="O267" s="8">
        <f>IFERROR(INDEX(sec!$A$1:$G$787,MATCH(B267,sec!$C$1:$C$787,0),2),0)</f>
        <v>0</v>
      </c>
    </row>
    <row r="268" spans="1:17" x14ac:dyDescent="0.2">
      <c r="A268" s="24" t="s">
        <v>2</v>
      </c>
      <c r="B268" s="24" t="s">
        <v>448</v>
      </c>
      <c r="C268" s="24" t="s">
        <v>4</v>
      </c>
      <c r="D268" s="24" t="s">
        <v>697</v>
      </c>
      <c r="E268" s="24" t="s">
        <v>14554</v>
      </c>
      <c r="F268" s="24" t="str">
        <f>IF($O268&gt;1,Лист1!$A$1,Лист1!$A$2)</f>
        <v xml:space="preserve">available="no" </v>
      </c>
      <c r="G268" s="24" t="s">
        <v>14552</v>
      </c>
      <c r="H268" s="24" t="s">
        <v>30673</v>
      </c>
      <c r="I268" s="24" t="s">
        <v>30674</v>
      </c>
      <c r="J268" s="110">
        <f t="shared" si="12"/>
        <v>0</v>
      </c>
      <c r="K268" s="24" t="s">
        <v>30674</v>
      </c>
      <c r="L268" s="24" t="s">
        <v>14553</v>
      </c>
      <c r="M268" s="110">
        <f>INDEX(sec!$A$1:$G$597,MATCH(B268,sec!$C$1:$C$597,0),4)</f>
        <v>133354</v>
      </c>
      <c r="N268" s="24" t="s">
        <v>3</v>
      </c>
      <c r="O268" s="8">
        <f>IFERROR(INDEX(sec!$A$1:$G$787,MATCH(B268,sec!$C$1:$C$787,0),2),0)</f>
        <v>0</v>
      </c>
    </row>
    <row r="269" spans="1:17" x14ac:dyDescent="0.2">
      <c r="A269" s="24" t="s">
        <v>2</v>
      </c>
      <c r="B269" s="24" t="s">
        <v>452</v>
      </c>
      <c r="C269" s="24" t="s">
        <v>4</v>
      </c>
      <c r="D269" s="24" t="s">
        <v>698</v>
      </c>
      <c r="E269" s="24" t="s">
        <v>14554</v>
      </c>
      <c r="F269" s="24" t="str">
        <f>IF($O269&gt;1,Лист1!$A$1,Лист1!$A$2)</f>
        <v xml:space="preserve">available="no" </v>
      </c>
      <c r="G269" s="24" t="s">
        <v>14552</v>
      </c>
      <c r="H269" s="24" t="s">
        <v>30673</v>
      </c>
      <c r="I269" s="24" t="s">
        <v>30674</v>
      </c>
      <c r="J269" s="110">
        <f t="shared" si="12"/>
        <v>0</v>
      </c>
      <c r="K269" s="24" t="s">
        <v>30674</v>
      </c>
      <c r="L269" s="24" t="s">
        <v>14553</v>
      </c>
      <c r="M269" s="110">
        <f>INDEX(sec!$A$1:$G$597,MATCH(B269,sec!$C$1:$C$597,0),4)</f>
        <v>133354</v>
      </c>
      <c r="N269" s="24" t="s">
        <v>3</v>
      </c>
      <c r="O269" s="8">
        <f>IFERROR(INDEX(sec!$A$1:$G$787,MATCH(B269,sec!$C$1:$C$787,0),2),0)</f>
        <v>0</v>
      </c>
    </row>
    <row r="270" spans="1:17" x14ac:dyDescent="0.2">
      <c r="A270" s="24" t="s">
        <v>2</v>
      </c>
      <c r="B270" s="24" t="s">
        <v>365</v>
      </c>
      <c r="C270" s="24" t="s">
        <v>4</v>
      </c>
      <c r="D270" s="24" t="s">
        <v>699</v>
      </c>
      <c r="E270" s="24" t="s">
        <v>14554</v>
      </c>
      <c r="F270" s="24" t="str">
        <f>IF($O270&gt;0,Лист1!$A$1,Лист1!$A$2)</f>
        <v xml:space="preserve">available="yes" </v>
      </c>
      <c r="G270" s="24" t="s">
        <v>14552</v>
      </c>
      <c r="H270" s="24" t="s">
        <v>30673</v>
      </c>
      <c r="I270" s="24" t="s">
        <v>30674</v>
      </c>
      <c r="J270" s="110">
        <f t="shared" si="12"/>
        <v>50</v>
      </c>
      <c r="K270" s="24" t="s">
        <v>30674</v>
      </c>
      <c r="L270" s="24" t="s">
        <v>14553</v>
      </c>
      <c r="M270" s="110">
        <f>INDEX('hiwatch '!$A$1:$F$83,MATCH(B270,'hiwatch '!$A$1:$A$83,0),5)</f>
        <v>26890</v>
      </c>
      <c r="N270" s="24" t="s">
        <v>3</v>
      </c>
      <c r="O270" s="27">
        <f>IF(INDEX(sec!$A$1:$G$788,MATCH(B270,sec!$C$1:$C$788,0),2)=0,(INDEX('hiwatch '!$A$1:$G$83,MATCH(B270,'hiwatch '!$A$1:$A$83,0),7)),INDEX(sec!$A$1:$G$788,MATCH(B270,sec!$C$1:$C$788,0),2))</f>
        <v>50</v>
      </c>
      <c r="P270" s="2" t="s">
        <v>12995</v>
      </c>
      <c r="Q270" s="2" t="s">
        <v>33515</v>
      </c>
    </row>
    <row r="271" spans="1:17" x14ac:dyDescent="0.2">
      <c r="A271" s="24" t="s">
        <v>2</v>
      </c>
      <c r="B271" s="24" t="s">
        <v>415</v>
      </c>
      <c r="C271" s="24" t="s">
        <v>4</v>
      </c>
      <c r="D271" s="24" t="s">
        <v>700</v>
      </c>
      <c r="E271" s="24" t="s">
        <v>14554</v>
      </c>
      <c r="F271" s="24" t="str">
        <f>IF($O271&gt;10,Лист1!$A$1,Лист1!$A$2)</f>
        <v xml:space="preserve">available="no" </v>
      </c>
      <c r="G271" s="24" t="s">
        <v>14552</v>
      </c>
      <c r="H271" s="24" t="s">
        <v>30673</v>
      </c>
      <c r="I271" s="24" t="s">
        <v>30674</v>
      </c>
      <c r="J271" s="110">
        <f t="shared" si="12"/>
        <v>0</v>
      </c>
      <c r="K271" s="24" t="s">
        <v>30674</v>
      </c>
      <c r="L271" s="24" t="s">
        <v>14553</v>
      </c>
      <c r="M271" s="110">
        <f>INDEX(sec!$A$1:$G$597,MATCH(B271,sec!$C$1:$C$597,0),4)</f>
        <v>45288</v>
      </c>
      <c r="N271" s="24" t="s">
        <v>3</v>
      </c>
      <c r="O271" s="8">
        <f>IFERROR(INDEX(sec!$A$1:$G$787,MATCH(B271,sec!$C$1:$C$787,0),2),0)</f>
        <v>0</v>
      </c>
    </row>
    <row r="272" spans="1:17" x14ac:dyDescent="0.2">
      <c r="A272" s="24" t="s">
        <v>2</v>
      </c>
      <c r="B272" s="24" t="s">
        <v>417</v>
      </c>
      <c r="C272" s="24" t="s">
        <v>4</v>
      </c>
      <c r="D272" s="24" t="s">
        <v>701</v>
      </c>
      <c r="E272" s="24" t="s">
        <v>14554</v>
      </c>
      <c r="F272" s="24" t="str">
        <f>IF($O272&gt;1,Лист1!$A$1,Лист1!$A$2)</f>
        <v xml:space="preserve">available="yes" </v>
      </c>
      <c r="G272" s="24" t="s">
        <v>14552</v>
      </c>
      <c r="H272" s="24" t="s">
        <v>30673</v>
      </c>
      <c r="I272" s="24" t="s">
        <v>30674</v>
      </c>
      <c r="J272" s="110">
        <f t="shared" si="12"/>
        <v>5</v>
      </c>
      <c r="K272" s="24" t="s">
        <v>30674</v>
      </c>
      <c r="L272" s="24" t="s">
        <v>14553</v>
      </c>
      <c r="M272" s="110">
        <f>INDEX(sec!$A$1:$G$597,MATCH(B272,sec!$C$1:$C$597,0),4)</f>
        <v>47380</v>
      </c>
      <c r="N272" s="24" t="s">
        <v>3</v>
      </c>
      <c r="O272" s="8">
        <f>IFERROR(INDEX(sec!$A$1:$G$787,MATCH(B272,sec!$C$1:$C$787,0),2),0)</f>
        <v>5</v>
      </c>
    </row>
    <row r="273" spans="1:15" x14ac:dyDescent="0.2">
      <c r="A273" s="24" t="s">
        <v>2</v>
      </c>
      <c r="B273" s="24" t="s">
        <v>419</v>
      </c>
      <c r="C273" s="24" t="s">
        <v>4</v>
      </c>
      <c r="D273" s="24" t="s">
        <v>702</v>
      </c>
      <c r="E273" s="24" t="s">
        <v>14554</v>
      </c>
      <c r="F273" s="24" t="str">
        <f>IF($O273&gt;1,Лист1!$A$1,Лист1!$A$2)</f>
        <v xml:space="preserve">available="no" </v>
      </c>
      <c r="G273" s="24" t="s">
        <v>14552</v>
      </c>
      <c r="H273" s="24" t="s">
        <v>30673</v>
      </c>
      <c r="I273" s="24" t="s">
        <v>30674</v>
      </c>
      <c r="J273" s="110">
        <f t="shared" si="12"/>
        <v>0</v>
      </c>
      <c r="K273" s="24" t="s">
        <v>30674</v>
      </c>
      <c r="L273" s="24" t="s">
        <v>14553</v>
      </c>
      <c r="M273" s="110">
        <f>INDEX(sec!$A$1:$G$597,MATCH(B273,sec!$C$1:$C$597,0),4)</f>
        <v>41837</v>
      </c>
      <c r="N273" s="24" t="s">
        <v>3</v>
      </c>
      <c r="O273" s="8">
        <f>IFERROR(INDEX(sec!$A$1:$G$787,MATCH(B273,sec!$C$1:$C$787,0),2),0)</f>
        <v>0</v>
      </c>
    </row>
    <row r="274" spans="1:15" x14ac:dyDescent="0.2">
      <c r="A274" s="24" t="s">
        <v>2</v>
      </c>
      <c r="B274" s="24" t="s">
        <v>421</v>
      </c>
      <c r="C274" s="24" t="s">
        <v>4</v>
      </c>
      <c r="D274" s="24" t="s">
        <v>703</v>
      </c>
      <c r="E274" s="24" t="s">
        <v>14554</v>
      </c>
      <c r="F274" s="24" t="str">
        <f>IF($O274&gt;1,Лист1!$A$1,Лист1!$A$2)</f>
        <v xml:space="preserve">available="no" </v>
      </c>
      <c r="G274" s="24" t="s">
        <v>14552</v>
      </c>
      <c r="H274" s="24" t="s">
        <v>30673</v>
      </c>
      <c r="I274" s="24" t="s">
        <v>30674</v>
      </c>
      <c r="J274" s="110">
        <f t="shared" si="12"/>
        <v>1</v>
      </c>
      <c r="K274" s="24" t="s">
        <v>30674</v>
      </c>
      <c r="L274" s="24" t="s">
        <v>14553</v>
      </c>
      <c r="M274" s="110">
        <f>INDEX(sec!$A$1:$G$597,MATCH(B274,sec!$C$1:$C$597,0),4)</f>
        <v>28360</v>
      </c>
      <c r="N274" s="24" t="s">
        <v>3</v>
      </c>
      <c r="O274" s="8">
        <f>IFERROR(INDEX(sec!$A$1:$G$787,MATCH(B274,sec!$C$1:$C$787,0),2),0)</f>
        <v>1</v>
      </c>
    </row>
    <row r="275" spans="1:15" x14ac:dyDescent="0.2">
      <c r="A275" s="24" t="s">
        <v>2</v>
      </c>
      <c r="B275" s="24" t="s">
        <v>423</v>
      </c>
      <c r="C275" s="24" t="s">
        <v>4</v>
      </c>
      <c r="D275" s="24" t="s">
        <v>704</v>
      </c>
      <c r="E275" s="24" t="s">
        <v>14554</v>
      </c>
      <c r="F275" s="24" t="str">
        <f>IF($O275&gt;1,Лист1!$A$1,Лист1!$A$2)</f>
        <v xml:space="preserve">available="yes" </v>
      </c>
      <c r="G275" s="24" t="s">
        <v>14552</v>
      </c>
      <c r="H275" s="24" t="s">
        <v>30673</v>
      </c>
      <c r="I275" s="24" t="s">
        <v>30674</v>
      </c>
      <c r="J275" s="110">
        <f t="shared" si="12"/>
        <v>38</v>
      </c>
      <c r="K275" s="24" t="s">
        <v>30674</v>
      </c>
      <c r="L275" s="24" t="s">
        <v>14553</v>
      </c>
      <c r="M275" s="110">
        <f>INDEX(sec!$A$1:$G$597,MATCH(B275,sec!$C$1:$C$597,0),4)</f>
        <v>31281</v>
      </c>
      <c r="N275" s="24" t="s">
        <v>3</v>
      </c>
      <c r="O275" s="8">
        <f>IFERROR(INDEX(sec!$A$1:$G$787,MATCH(B275,sec!$C$1:$C$787,0),2),0)</f>
        <v>38</v>
      </c>
    </row>
    <row r="276" spans="1:15" x14ac:dyDescent="0.2">
      <c r="A276" s="24" t="s">
        <v>2</v>
      </c>
      <c r="B276" s="24" t="s">
        <v>427</v>
      </c>
      <c r="C276" s="24" t="s">
        <v>4</v>
      </c>
      <c r="D276" s="24" t="s">
        <v>705</v>
      </c>
      <c r="E276" s="24" t="s">
        <v>14554</v>
      </c>
      <c r="F276" s="24" t="str">
        <f>IF($O276&gt;1,Лист1!$A$1,Лист1!$A$2)</f>
        <v xml:space="preserve">available="no" </v>
      </c>
      <c r="G276" s="24" t="s">
        <v>14552</v>
      </c>
      <c r="H276" s="24" t="s">
        <v>30673</v>
      </c>
      <c r="I276" s="24" t="s">
        <v>30674</v>
      </c>
      <c r="J276" s="110">
        <f t="shared" si="12"/>
        <v>0</v>
      </c>
      <c r="K276" s="24" t="s">
        <v>30674</v>
      </c>
      <c r="L276" s="24" t="s">
        <v>14553</v>
      </c>
      <c r="M276" s="110">
        <f>INDEX(sec!$A$1:$G$597,MATCH(B276,sec!$C$1:$C$597,0),4)</f>
        <v>77254</v>
      </c>
      <c r="N276" s="24" t="s">
        <v>3</v>
      </c>
      <c r="O276" s="8">
        <f>IFERROR(INDEX(sec!$A$1:$G$787,MATCH(B276,sec!$C$1:$C$787,0),2),0)</f>
        <v>0</v>
      </c>
    </row>
    <row r="277" spans="1:15" x14ac:dyDescent="0.2">
      <c r="A277" s="24" t="s">
        <v>2</v>
      </c>
      <c r="B277" s="24" t="s">
        <v>429</v>
      </c>
      <c r="C277" s="24" t="s">
        <v>4</v>
      </c>
      <c r="D277" s="24" t="s">
        <v>706</v>
      </c>
      <c r="E277" s="24" t="s">
        <v>14554</v>
      </c>
      <c r="F277" s="24" t="str">
        <f>IF($O277&gt;1,Лист1!$A$1,Лист1!$A$2)</f>
        <v xml:space="preserve">available="no" </v>
      </c>
      <c r="G277" s="24" t="s">
        <v>14552</v>
      </c>
      <c r="H277" s="24" t="s">
        <v>30673</v>
      </c>
      <c r="I277" s="24" t="s">
        <v>30674</v>
      </c>
      <c r="J277" s="110">
        <f t="shared" si="12"/>
        <v>1</v>
      </c>
      <c r="K277" s="24" t="s">
        <v>30674</v>
      </c>
      <c r="L277" s="24" t="s">
        <v>14553</v>
      </c>
      <c r="M277" s="110">
        <f>INDEX(sec!$A$1:$G$597,MATCH(B277,sec!$C$1:$C$597,0),4)</f>
        <v>81117</v>
      </c>
      <c r="N277" s="24" t="s">
        <v>3</v>
      </c>
      <c r="O277" s="8">
        <f>IFERROR(INDEX(sec!$A$1:$G$787,MATCH(B277,sec!$C$1:$C$787,0),2),0)</f>
        <v>1</v>
      </c>
    </row>
    <row r="278" spans="1:15" x14ac:dyDescent="0.2">
      <c r="A278" s="24" t="s">
        <v>2</v>
      </c>
      <c r="B278" s="24" t="s">
        <v>433</v>
      </c>
      <c r="C278" s="24" t="s">
        <v>4</v>
      </c>
      <c r="D278" s="24" t="s">
        <v>707</v>
      </c>
      <c r="E278" s="24" t="s">
        <v>14554</v>
      </c>
      <c r="F278" s="24" t="str">
        <f>IF($O278&gt;1,Лист1!$A$1,Лист1!$A$2)</f>
        <v xml:space="preserve">available="no" </v>
      </c>
      <c r="G278" s="24" t="s">
        <v>14552</v>
      </c>
      <c r="H278" s="24" t="s">
        <v>30673</v>
      </c>
      <c r="I278" s="24" t="s">
        <v>30674</v>
      </c>
      <c r="J278" s="110">
        <f t="shared" si="12"/>
        <v>0</v>
      </c>
      <c r="K278" s="24" t="s">
        <v>30674</v>
      </c>
      <c r="L278" s="24" t="s">
        <v>14553</v>
      </c>
      <c r="M278" s="110">
        <f>INDEX(sec!$A$1:$G$597,MATCH(B278,sec!$C$1:$C$597,0),4)</f>
        <v>67695</v>
      </c>
      <c r="N278" s="24" t="s">
        <v>3</v>
      </c>
      <c r="O278" s="8">
        <f>IFERROR(INDEX(sec!$A$1:$G$787,MATCH(B278,sec!$C$1:$C$787,0),2),0)</f>
        <v>0</v>
      </c>
    </row>
    <row r="279" spans="1:15" x14ac:dyDescent="0.2">
      <c r="A279" s="24" t="s">
        <v>2</v>
      </c>
      <c r="B279" s="24" t="s">
        <v>435</v>
      </c>
      <c r="C279" s="24" t="s">
        <v>4</v>
      </c>
      <c r="D279" s="24" t="s">
        <v>708</v>
      </c>
      <c r="E279" s="24" t="s">
        <v>14554</v>
      </c>
      <c r="F279" s="24" t="str">
        <f>IF($O279&gt;1,Лист1!$A$1,Лист1!$A$2)</f>
        <v xml:space="preserve">available="no" </v>
      </c>
      <c r="G279" s="24" t="s">
        <v>14552</v>
      </c>
      <c r="H279" s="24" t="s">
        <v>30673</v>
      </c>
      <c r="I279" s="24" t="s">
        <v>30674</v>
      </c>
      <c r="J279" s="110">
        <f t="shared" si="12"/>
        <v>0</v>
      </c>
      <c r="K279" s="24" t="s">
        <v>30674</v>
      </c>
      <c r="L279" s="24" t="s">
        <v>14553</v>
      </c>
      <c r="M279" s="110">
        <f>INDEX(sec!$A$1:$G$597,MATCH(B279,sec!$C$1:$C$597,0),4)</f>
        <v>74140</v>
      </c>
      <c r="N279" s="24" t="s">
        <v>3</v>
      </c>
      <c r="O279" s="8">
        <f>IFERROR(INDEX(sec!$A$1:$G$787,MATCH(B279,sec!$C$1:$C$787,0),2),0)</f>
        <v>0</v>
      </c>
    </row>
    <row r="280" spans="1:15" x14ac:dyDescent="0.2">
      <c r="A280" s="24" t="s">
        <v>2</v>
      </c>
      <c r="B280" s="24" t="s">
        <v>442</v>
      </c>
      <c r="C280" s="24" t="s">
        <v>4</v>
      </c>
      <c r="D280" s="24" t="s">
        <v>709</v>
      </c>
      <c r="E280" s="24" t="s">
        <v>14554</v>
      </c>
      <c r="F280" s="24" t="str">
        <f>IF($O280&gt;1,Лист1!$A$1,Лист1!$A$2)</f>
        <v xml:space="preserve">available="no" </v>
      </c>
      <c r="G280" s="24" t="s">
        <v>14552</v>
      </c>
      <c r="H280" s="24" t="s">
        <v>30673</v>
      </c>
      <c r="I280" s="24" t="s">
        <v>30674</v>
      </c>
      <c r="J280" s="110">
        <f t="shared" si="12"/>
        <v>0</v>
      </c>
      <c r="K280" s="24" t="s">
        <v>30674</v>
      </c>
      <c r="L280" s="24" t="s">
        <v>14553</v>
      </c>
      <c r="M280" s="110">
        <f>INDEX(sec!$A$1:$G$597,MATCH(B280,sec!$C$1:$C$597,0),4)</f>
        <v>51066</v>
      </c>
      <c r="N280" s="24" t="s">
        <v>3</v>
      </c>
      <c r="O280" s="8">
        <f>IFERROR(INDEX(sec!$A$1:$G$787,MATCH(B280,sec!$C$1:$C$787,0),2),0)</f>
        <v>0</v>
      </c>
    </row>
    <row r="281" spans="1:15" x14ac:dyDescent="0.2">
      <c r="A281" s="24" t="s">
        <v>2</v>
      </c>
      <c r="B281" s="24" t="s">
        <v>450</v>
      </c>
      <c r="C281" s="24" t="s">
        <v>4</v>
      </c>
      <c r="D281" s="24" t="s">
        <v>710</v>
      </c>
      <c r="E281" s="24" t="s">
        <v>14554</v>
      </c>
      <c r="F281" s="24" t="str">
        <f>IF($O281&gt;1,Лист1!$A$1,Лист1!$A$2)</f>
        <v xml:space="preserve">available="no" </v>
      </c>
      <c r="G281" s="24" t="s">
        <v>14552</v>
      </c>
      <c r="H281" s="24" t="s">
        <v>30673</v>
      </c>
      <c r="I281" s="24" t="s">
        <v>30674</v>
      </c>
      <c r="J281" s="110">
        <f t="shared" si="12"/>
        <v>0</v>
      </c>
      <c r="K281" s="24" t="s">
        <v>30674</v>
      </c>
      <c r="L281" s="24" t="s">
        <v>14553</v>
      </c>
      <c r="M281" s="110">
        <f>INDEX(sec!$A$1:$G$597,MATCH(B281,sec!$C$1:$C$597,0),4)</f>
        <v>87259</v>
      </c>
      <c r="N281" s="24" t="s">
        <v>3</v>
      </c>
      <c r="O281" s="8">
        <f>IFERROR(INDEX(sec!$A$1:$G$787,MATCH(B281,sec!$C$1:$C$787,0),2),0)</f>
        <v>0</v>
      </c>
    </row>
    <row r="282" spans="1:15" x14ac:dyDescent="0.2">
      <c r="A282" s="24" t="s">
        <v>2</v>
      </c>
      <c r="B282" s="24" t="s">
        <v>454</v>
      </c>
      <c r="C282" s="24" t="s">
        <v>4</v>
      </c>
      <c r="D282" s="24" t="s">
        <v>711</v>
      </c>
      <c r="E282" s="24" t="s">
        <v>14554</v>
      </c>
      <c r="F282" s="24" t="str">
        <f>IF($O282&gt;1,Лист1!$A$1,Лист1!$A$2)</f>
        <v xml:space="preserve">available="no" </v>
      </c>
      <c r="G282" s="24" t="s">
        <v>14552</v>
      </c>
      <c r="H282" s="24" t="s">
        <v>30673</v>
      </c>
      <c r="I282" s="24" t="s">
        <v>30674</v>
      </c>
      <c r="J282" s="110">
        <f t="shared" si="12"/>
        <v>1</v>
      </c>
      <c r="K282" s="24" t="s">
        <v>30674</v>
      </c>
      <c r="L282" s="24" t="s">
        <v>14553</v>
      </c>
      <c r="M282" s="110">
        <f>INDEX(sec!$A$1:$G$597,MATCH(B282,sec!$C$1:$C$597,0),4)</f>
        <v>87259</v>
      </c>
      <c r="N282" s="24" t="s">
        <v>3</v>
      </c>
      <c r="O282" s="8">
        <f>IFERROR(INDEX(sec!$A$1:$G$787,MATCH(B282,sec!$C$1:$C$787,0),2),0)</f>
        <v>1</v>
      </c>
    </row>
    <row r="283" spans="1:15" x14ac:dyDescent="0.2">
      <c r="A283" s="24" t="s">
        <v>2</v>
      </c>
      <c r="B283" s="24" t="s">
        <v>468</v>
      </c>
      <c r="C283" s="24" t="s">
        <v>4</v>
      </c>
      <c r="D283" s="24" t="s">
        <v>712</v>
      </c>
      <c r="E283" s="24" t="s">
        <v>14554</v>
      </c>
      <c r="F283" s="24" t="str">
        <f>IF($O283&gt;1,Лист1!$A$1,Лист1!$A$2)</f>
        <v xml:space="preserve">available="no" </v>
      </c>
      <c r="G283" s="24" t="s">
        <v>14552</v>
      </c>
      <c r="H283" s="24" t="s">
        <v>30673</v>
      </c>
      <c r="I283" s="24" t="s">
        <v>30674</v>
      </c>
      <c r="J283" s="110">
        <f t="shared" si="12"/>
        <v>1</v>
      </c>
      <c r="K283" s="24" t="s">
        <v>30674</v>
      </c>
      <c r="L283" s="24" t="s">
        <v>14553</v>
      </c>
      <c r="M283" s="110">
        <f>INDEX(sec!$A$1:$G$597,MATCH(B283,sec!$C$1:$C$597,0),4)</f>
        <v>86098</v>
      </c>
      <c r="N283" s="24" t="s">
        <v>3</v>
      </c>
      <c r="O283" s="8">
        <f>IFERROR(INDEX(sec!$A$1:$G$787,MATCH(B283,sec!$C$1:$C$787,0),2),0)</f>
        <v>1</v>
      </c>
    </row>
    <row r="284" spans="1:15" x14ac:dyDescent="0.2">
      <c r="A284" s="24" t="s">
        <v>2</v>
      </c>
      <c r="B284" s="24" t="s">
        <v>470</v>
      </c>
      <c r="C284" s="24" t="s">
        <v>4</v>
      </c>
      <c r="D284" s="24" t="s">
        <v>713</v>
      </c>
      <c r="E284" s="24" t="s">
        <v>14554</v>
      </c>
      <c r="F284" s="24" t="str">
        <f>IF($O284&gt;1,Лист1!$A$1,Лист1!$A$2)</f>
        <v xml:space="preserve">available="yes" </v>
      </c>
      <c r="G284" s="24" t="s">
        <v>14552</v>
      </c>
      <c r="H284" s="24" t="s">
        <v>30673</v>
      </c>
      <c r="I284" s="24" t="s">
        <v>30674</v>
      </c>
      <c r="J284" s="110">
        <f t="shared" si="12"/>
        <v>6</v>
      </c>
      <c r="K284" s="24" t="s">
        <v>30674</v>
      </c>
      <c r="L284" s="24" t="s">
        <v>14553</v>
      </c>
      <c r="M284" s="110">
        <f>INDEX(sec!$A$1:$G$597,MATCH(B284,sec!$C$1:$C$597,0),4)</f>
        <v>73595</v>
      </c>
      <c r="N284" s="24" t="s">
        <v>3</v>
      </c>
      <c r="O284" s="8">
        <f>IFERROR(INDEX(sec!$A$1:$G$787,MATCH(B284,sec!$C$1:$C$787,0),2),0)</f>
        <v>6</v>
      </c>
    </row>
    <row r="285" spans="1:15" x14ac:dyDescent="0.2">
      <c r="A285" s="24" t="s">
        <v>2</v>
      </c>
      <c r="B285" s="24" t="s">
        <v>472</v>
      </c>
      <c r="C285" s="24" t="s">
        <v>4</v>
      </c>
      <c r="D285" s="24" t="s">
        <v>714</v>
      </c>
      <c r="E285" s="24" t="s">
        <v>14554</v>
      </c>
      <c r="F285" s="24" t="str">
        <f>IF($O285&gt;1,Лист1!$A$1,Лист1!$A$2)</f>
        <v xml:space="preserve">available="yes" </v>
      </c>
      <c r="G285" s="24" t="s">
        <v>14552</v>
      </c>
      <c r="H285" s="24" t="s">
        <v>30673</v>
      </c>
      <c r="I285" s="24" t="s">
        <v>30674</v>
      </c>
      <c r="J285" s="110">
        <f t="shared" si="12"/>
        <v>8</v>
      </c>
      <c r="K285" s="24" t="s">
        <v>30674</v>
      </c>
      <c r="L285" s="24" t="s">
        <v>14553</v>
      </c>
      <c r="M285" s="110">
        <f>INDEX(sec!$A$1:$G$597,MATCH(B285,sec!$C$1:$C$597,0),4)</f>
        <v>75510</v>
      </c>
      <c r="N285" s="24" t="s">
        <v>3</v>
      </c>
      <c r="O285" s="8">
        <f>IFERROR(INDEX(sec!$A$1:$G$787,MATCH(B285,sec!$C$1:$C$787,0),2),0)</f>
        <v>8</v>
      </c>
    </row>
    <row r="286" spans="1:15" x14ac:dyDescent="0.2">
      <c r="A286" s="24" t="s">
        <v>2</v>
      </c>
      <c r="B286" s="24" t="s">
        <v>474</v>
      </c>
      <c r="C286" s="24" t="s">
        <v>4</v>
      </c>
      <c r="D286" s="24" t="s">
        <v>715</v>
      </c>
      <c r="E286" s="24" t="s">
        <v>14554</v>
      </c>
      <c r="F286" s="24" t="str">
        <f>IF($O286&gt;1,Лист1!$A$1,Лист1!$A$2)</f>
        <v xml:space="preserve">available="yes" </v>
      </c>
      <c r="G286" s="24" t="s">
        <v>14552</v>
      </c>
      <c r="H286" s="24" t="s">
        <v>30673</v>
      </c>
      <c r="I286" s="24" t="s">
        <v>30674</v>
      </c>
      <c r="J286" s="110">
        <f t="shared" si="12"/>
        <v>39</v>
      </c>
      <c r="K286" s="24" t="s">
        <v>30674</v>
      </c>
      <c r="L286" s="24" t="s">
        <v>14553</v>
      </c>
      <c r="M286" s="110">
        <f>INDEX(sec!$A$1:$G$597,MATCH(B286,sec!$C$1:$C$597,0),4)</f>
        <v>13225</v>
      </c>
      <c r="N286" s="24" t="s">
        <v>3</v>
      </c>
      <c r="O286" s="8">
        <f>IFERROR(INDEX(sec!$A$1:$G$787,MATCH(B286,sec!$C$1:$C$787,0),2),0)</f>
        <v>39</v>
      </c>
    </row>
    <row r="287" spans="1:15" x14ac:dyDescent="0.2">
      <c r="A287" s="24"/>
      <c r="B287" s="24"/>
      <c r="C287" s="24"/>
      <c r="D287" s="24"/>
      <c r="E287" s="24"/>
      <c r="F287" s="24"/>
      <c r="G287" s="24"/>
      <c r="H287" s="24"/>
      <c r="I287" s="24"/>
      <c r="J287" s="110"/>
      <c r="K287" s="24"/>
      <c r="L287" s="24"/>
      <c r="M287" s="110"/>
      <c r="N287" s="24"/>
      <c r="O287" s="8" t="e">
        <f>INDEX(sec!$A$1:$G$417,MATCH(B287,sec!$C$1:$C$417,0),2)</f>
        <v>#N/A</v>
      </c>
    </row>
    <row r="288" spans="1:15" x14ac:dyDescent="0.2">
      <c r="A288" s="24" t="s">
        <v>2</v>
      </c>
      <c r="B288" s="24" t="s">
        <v>407</v>
      </c>
      <c r="C288" s="24" t="s">
        <v>4</v>
      </c>
      <c r="D288" s="24" t="s">
        <v>716</v>
      </c>
      <c r="E288" s="24" t="s">
        <v>14554</v>
      </c>
      <c r="F288" s="24" t="str">
        <f>IF($O288&gt;1,Лист1!$A$1,Лист1!$A$2)</f>
        <v xml:space="preserve">available="no" </v>
      </c>
      <c r="G288" s="24" t="s">
        <v>14552</v>
      </c>
      <c r="H288" s="24" t="s">
        <v>30673</v>
      </c>
      <c r="I288" s="24" t="s">
        <v>30674</v>
      </c>
      <c r="J288" s="110">
        <f>IF(ISERROR(O288), 10, IF(O288&gt;50, "50", O288))</f>
        <v>0</v>
      </c>
      <c r="K288" s="24" t="s">
        <v>30674</v>
      </c>
      <c r="L288" s="24" t="s">
        <v>14553</v>
      </c>
      <c r="M288" s="110">
        <f>INDEX(sec!$A$1:$G$597,MATCH(B288,sec!$C$1:$C$597,0),4)</f>
        <v>13500</v>
      </c>
      <c r="N288" s="24" t="s">
        <v>3</v>
      </c>
      <c r="O288" s="8">
        <f>IFERROR(INDEX(sec!$A$1:$G$787,MATCH(B288,sec!$C$1:$C$787,0),2),0)</f>
        <v>0</v>
      </c>
    </row>
    <row r="289" spans="1:18" x14ac:dyDescent="0.2">
      <c r="A289" s="24" t="s">
        <v>2</v>
      </c>
      <c r="B289" s="24" t="s">
        <v>409</v>
      </c>
      <c r="C289" s="24" t="s">
        <v>4</v>
      </c>
      <c r="D289" s="24" t="s">
        <v>717</v>
      </c>
      <c r="E289" s="24" t="s">
        <v>14554</v>
      </c>
      <c r="F289" s="24" t="str">
        <f>IF($O289&gt;1,Лист1!$A$1,Лист1!$A$2)</f>
        <v xml:space="preserve">available="yes" </v>
      </c>
      <c r="G289" s="24" t="s">
        <v>14552</v>
      </c>
      <c r="H289" s="24" t="s">
        <v>30673</v>
      </c>
      <c r="I289" s="24" t="s">
        <v>30674</v>
      </c>
      <c r="J289" s="110">
        <f>IF(ISERROR(O289), 10, IF(O289&gt;50, "50", O289))</f>
        <v>2</v>
      </c>
      <c r="K289" s="24" t="s">
        <v>30674</v>
      </c>
      <c r="L289" s="24" t="s">
        <v>14553</v>
      </c>
      <c r="M289" s="110">
        <f>INDEX(sec!$A$1:$G$597,MATCH(B289,sec!$C$1:$C$597,0),4)</f>
        <v>43200</v>
      </c>
      <c r="N289" s="24" t="s">
        <v>3</v>
      </c>
      <c r="O289" s="8">
        <f>IFERROR(INDEX(sec!$A$1:$G$787,MATCH(B289,sec!$C$1:$C$787,0),2),0)</f>
        <v>2</v>
      </c>
    </row>
    <row r="290" spans="1:18" x14ac:dyDescent="0.2">
      <c r="A290" s="24" t="s">
        <v>2</v>
      </c>
      <c r="B290" s="24" t="s">
        <v>411</v>
      </c>
      <c r="C290" s="24" t="s">
        <v>4</v>
      </c>
      <c r="D290" s="24" t="s">
        <v>718</v>
      </c>
      <c r="E290" s="24" t="s">
        <v>14554</v>
      </c>
      <c r="F290" s="24" t="str">
        <f>IF($O290&gt;1,Лист1!$A$1,Лист1!$A$2)</f>
        <v xml:space="preserve">available="yes" </v>
      </c>
      <c r="G290" s="24" t="s">
        <v>14552</v>
      </c>
      <c r="H290" s="24" t="s">
        <v>30673</v>
      </c>
      <c r="I290" s="24" t="s">
        <v>30674</v>
      </c>
      <c r="J290" s="110">
        <f>IF(ISERROR(O290), 10, IF(O290&gt;50, "50", O290))</f>
        <v>6</v>
      </c>
      <c r="K290" s="24" t="s">
        <v>30674</v>
      </c>
      <c r="L290" s="24" t="s">
        <v>14553</v>
      </c>
      <c r="M290" s="110">
        <f>INDEX(sec!$A$1:$G$597,MATCH(B290,sec!$C$1:$C$597,0),4)</f>
        <v>333000</v>
      </c>
      <c r="N290" s="24" t="s">
        <v>3</v>
      </c>
      <c r="O290" s="8">
        <f>IFERROR(INDEX(sec!$A$1:$G$787,MATCH(B290,sec!$C$1:$C$787,0),2),0)</f>
        <v>6</v>
      </c>
    </row>
    <row r="291" spans="1:18" x14ac:dyDescent="0.2">
      <c r="A291" s="24" t="s">
        <v>2</v>
      </c>
      <c r="B291" s="24" t="s">
        <v>413</v>
      </c>
      <c r="C291" s="24" t="s">
        <v>4</v>
      </c>
      <c r="D291" s="24" t="s">
        <v>719</v>
      </c>
      <c r="E291" s="24" t="s">
        <v>14554</v>
      </c>
      <c r="F291" s="24" t="str">
        <f>IF($O291&gt;0,Лист1!$A$1,Лист1!$A$2)</f>
        <v xml:space="preserve">available="yes" </v>
      </c>
      <c r="G291" s="24" t="s">
        <v>14552</v>
      </c>
      <c r="H291" s="24" t="s">
        <v>30673</v>
      </c>
      <c r="I291" s="24" t="s">
        <v>30674</v>
      </c>
      <c r="J291" s="110">
        <f>IF(ISERROR(O291), 10, IF(O291&gt;50, "50", O291))</f>
        <v>1</v>
      </c>
      <c r="K291" s="24" t="s">
        <v>30674</v>
      </c>
      <c r="L291" s="24" t="s">
        <v>14553</v>
      </c>
      <c r="M291" s="110">
        <f>INDEX(sec!$A$1:$G$597,MATCH(B291,sec!$C$1:$C$597,0),4)</f>
        <v>560000</v>
      </c>
      <c r="N291" s="24" t="s">
        <v>3</v>
      </c>
      <c r="O291" s="8">
        <f>IFERROR(INDEX(sec!$A$1:$G$787,MATCH(B291,sec!$C$1:$C$787,0),2),0)</f>
        <v>1</v>
      </c>
    </row>
    <row r="292" spans="1:18" x14ac:dyDescent="0.2">
      <c r="A292" s="24" t="s">
        <v>2</v>
      </c>
      <c r="B292" s="24" t="s">
        <v>476</v>
      </c>
      <c r="C292" s="24" t="s">
        <v>4</v>
      </c>
      <c r="D292" s="24" t="s">
        <v>720</v>
      </c>
      <c r="E292" s="24" t="s">
        <v>14554</v>
      </c>
      <c r="F292" s="24" t="str">
        <f>IF($O292&gt;1,Лист1!$A$1,Лист1!$A$2)</f>
        <v xml:space="preserve">available="yes" </v>
      </c>
      <c r="G292" s="24" t="s">
        <v>14552</v>
      </c>
      <c r="H292" s="24" t="s">
        <v>30673</v>
      </c>
      <c r="I292" s="24" t="s">
        <v>30674</v>
      </c>
      <c r="J292" s="110">
        <f>IF(ISERROR(O292), 10, IF(O292&gt;50, "50", O292))</f>
        <v>42</v>
      </c>
      <c r="K292" s="24" t="s">
        <v>30674</v>
      </c>
      <c r="L292" s="24" t="s">
        <v>14553</v>
      </c>
      <c r="M292" s="110">
        <f>INDEX(sec!$A$1:$G$597,MATCH(B292,sec!$C$1:$C$597,0),4)</f>
        <v>13500</v>
      </c>
      <c r="N292" s="24" t="s">
        <v>3</v>
      </c>
      <c r="O292" s="8">
        <f>IFERROR(INDEX(sec!$A$1:$G$787,MATCH(B292,sec!$C$1:$C$787,0),2),0)</f>
        <v>42</v>
      </c>
    </row>
    <row r="293" spans="1:18" x14ac:dyDescent="0.2">
      <c r="A293" s="24"/>
      <c r="B293" s="24"/>
      <c r="C293" s="24"/>
      <c r="D293" s="24"/>
      <c r="E293" s="24"/>
      <c r="F293" s="24"/>
      <c r="G293" s="24"/>
      <c r="H293" s="24"/>
      <c r="I293" s="24"/>
      <c r="J293" s="110"/>
      <c r="K293" s="24"/>
      <c r="L293" s="24"/>
      <c r="M293" s="110"/>
      <c r="N293" s="24"/>
      <c r="O293" s="8" t="e">
        <f>INDEX(sec!$A$1:$G$417,MATCH(B293,sec!$C$1:$C$417,0),2)</f>
        <v>#N/A</v>
      </c>
    </row>
    <row r="294" spans="1:18" x14ac:dyDescent="0.2">
      <c r="A294" s="24" t="s">
        <v>2</v>
      </c>
      <c r="B294" s="24" t="s">
        <v>486</v>
      </c>
      <c r="C294" s="24" t="s">
        <v>4</v>
      </c>
      <c r="D294" s="24" t="s">
        <v>721</v>
      </c>
      <c r="E294" s="24" t="s">
        <v>14554</v>
      </c>
      <c r="F294" s="24" t="str">
        <f>IF($O294&gt;1,Лист1!$A$1,Лист1!$A$2)</f>
        <v xml:space="preserve">available="no" </v>
      </c>
      <c r="G294" s="24" t="s">
        <v>14552</v>
      </c>
      <c r="H294" s="24" t="s">
        <v>30673</v>
      </c>
      <c r="I294" s="24" t="s">
        <v>30674</v>
      </c>
      <c r="J294" s="110">
        <v>0</v>
      </c>
      <c r="K294" s="24" t="s">
        <v>30674</v>
      </c>
      <c r="L294" s="24" t="s">
        <v>14553</v>
      </c>
      <c r="M294" s="110">
        <f>INDEX(sec!$A$1:$G$597,MATCH(B294,sec!$C$1:$C$597,0),4)</f>
        <v>10250</v>
      </c>
      <c r="N294" s="24" t="s">
        <v>3</v>
      </c>
      <c r="O294" s="8">
        <v>0</v>
      </c>
      <c r="Q294" s="2">
        <f>IFERROR(INDEX(sec!$A$1:$G$787,MATCH(B294,sec!$C$1:$C$787,0),2),0)</f>
        <v>3</v>
      </c>
      <c r="R294" s="2">
        <f>IF(ISERROR(O294), 10, IF(O294&gt;50, "50", O294))</f>
        <v>0</v>
      </c>
    </row>
    <row r="295" spans="1:18" x14ac:dyDescent="0.2">
      <c r="A295" s="24" t="s">
        <v>2</v>
      </c>
      <c r="B295" s="24" t="s">
        <v>488</v>
      </c>
      <c r="C295" s="24" t="s">
        <v>4</v>
      </c>
      <c r="D295" s="24" t="s">
        <v>722</v>
      </c>
      <c r="E295" s="24" t="s">
        <v>14554</v>
      </c>
      <c r="F295" s="24" t="str">
        <f>IF($O295&gt;1,Лист1!$A$1,Лист1!$A$2)</f>
        <v xml:space="preserve">available="no" </v>
      </c>
      <c r="G295" s="24" t="s">
        <v>14552</v>
      </c>
      <c r="H295" s="24" t="s">
        <v>30673</v>
      </c>
      <c r="I295" s="24" t="s">
        <v>30674</v>
      </c>
      <c r="J295" s="110">
        <f t="shared" ref="J295:J301" si="13">IF(ISERROR(O295), 10, IF(O295&gt;50, "50", O295))</f>
        <v>1</v>
      </c>
      <c r="K295" s="24" t="s">
        <v>30674</v>
      </c>
      <c r="L295" s="24" t="s">
        <v>14553</v>
      </c>
      <c r="M295" s="110">
        <f>INDEX(sec!$A$1:$G$597,MATCH(B295,sec!$C$1:$C$597,0),4)</f>
        <v>11260</v>
      </c>
      <c r="N295" s="24" t="s">
        <v>3</v>
      </c>
      <c r="O295" s="8">
        <f>IFERROR(INDEX(sec!$A$1:$G$787,MATCH(B295,sec!$C$1:$C$787,0),2),0)</f>
        <v>1</v>
      </c>
    </row>
    <row r="296" spans="1:18" x14ac:dyDescent="0.2">
      <c r="A296" s="24" t="s">
        <v>2</v>
      </c>
      <c r="B296" s="24" t="s">
        <v>502</v>
      </c>
      <c r="C296" s="24" t="s">
        <v>4</v>
      </c>
      <c r="D296" s="24" t="s">
        <v>723</v>
      </c>
      <c r="E296" s="24" t="s">
        <v>14554</v>
      </c>
      <c r="F296" s="24" t="str">
        <f>IF($O296&gt;1,Лист1!$A$1,Лист1!$A$2)</f>
        <v xml:space="preserve">available="yes" </v>
      </c>
      <c r="G296" s="24" t="s">
        <v>14552</v>
      </c>
      <c r="H296" s="24" t="s">
        <v>30673</v>
      </c>
      <c r="I296" s="24" t="s">
        <v>30674</v>
      </c>
      <c r="J296" s="110">
        <f t="shared" si="13"/>
        <v>29</v>
      </c>
      <c r="K296" s="24" t="s">
        <v>30674</v>
      </c>
      <c r="L296" s="24" t="s">
        <v>14553</v>
      </c>
      <c r="M296" s="110">
        <f>INDEX(sec!$A$1:$G$597,MATCH(B296,sec!$C$1:$C$597,0),4)</f>
        <v>16355</v>
      </c>
      <c r="N296" s="24" t="s">
        <v>3</v>
      </c>
      <c r="O296" s="8">
        <f>IFERROR(INDEX(sec!$A$1:$G$787,MATCH(B296,sec!$C$1:$C$787,0),2),0)</f>
        <v>29</v>
      </c>
    </row>
    <row r="297" spans="1:18" x14ac:dyDescent="0.2">
      <c r="A297" s="24" t="s">
        <v>2</v>
      </c>
      <c r="B297" s="24" t="s">
        <v>504</v>
      </c>
      <c r="C297" s="24" t="s">
        <v>4</v>
      </c>
      <c r="D297" s="24" t="s">
        <v>724</v>
      </c>
      <c r="E297" s="24" t="s">
        <v>14554</v>
      </c>
      <c r="F297" s="24" t="str">
        <f>IF($O297&gt;3,Лист1!$A$1,Лист1!$A$2)</f>
        <v xml:space="preserve">available="yes" </v>
      </c>
      <c r="G297" s="24" t="s">
        <v>14552</v>
      </c>
      <c r="H297" s="24" t="s">
        <v>30673</v>
      </c>
      <c r="I297" s="24" t="s">
        <v>30674</v>
      </c>
      <c r="J297" s="110" t="str">
        <f t="shared" si="13"/>
        <v>50</v>
      </c>
      <c r="K297" s="24" t="s">
        <v>30674</v>
      </c>
      <c r="L297" s="24" t="s">
        <v>14553</v>
      </c>
      <c r="M297" s="110">
        <f>INDEX(sec!$A$1:$G$597,MATCH(B297,sec!$C$1:$C$597,0),4)</f>
        <v>10577</v>
      </c>
      <c r="N297" s="24" t="s">
        <v>3</v>
      </c>
      <c r="O297" s="8">
        <f>IFERROR(INDEX(sec!$A$1:$G$787,MATCH(B297,sec!$C$1:$C$787,0),2),0)</f>
        <v>69</v>
      </c>
    </row>
    <row r="298" spans="1:18" x14ac:dyDescent="0.2">
      <c r="A298" s="24" t="s">
        <v>2</v>
      </c>
      <c r="B298" s="24" t="s">
        <v>538</v>
      </c>
      <c r="C298" s="24" t="s">
        <v>4</v>
      </c>
      <c r="D298" s="24" t="s">
        <v>725</v>
      </c>
      <c r="E298" s="24" t="s">
        <v>14554</v>
      </c>
      <c r="F298" s="24" t="str">
        <f>IF($O298&gt;1,Лист1!$A$1,Лист1!$A$2)</f>
        <v xml:space="preserve">available="yes" </v>
      </c>
      <c r="G298" s="24" t="s">
        <v>14552</v>
      </c>
      <c r="H298" s="24" t="s">
        <v>30673</v>
      </c>
      <c r="I298" s="24" t="s">
        <v>30674</v>
      </c>
      <c r="J298" s="110">
        <f t="shared" si="13"/>
        <v>23</v>
      </c>
      <c r="K298" s="24" t="s">
        <v>30674</v>
      </c>
      <c r="L298" s="24" t="s">
        <v>14553</v>
      </c>
      <c r="M298" s="110">
        <f>INDEX(sec!$A$1:$G$597,MATCH(B298,sec!$C$1:$C$597,0),4)</f>
        <v>59405</v>
      </c>
      <c r="N298" s="24" t="s">
        <v>3</v>
      </c>
      <c r="O298" s="8">
        <f>IFERROR(INDEX(sec!$A$1:$G$787,MATCH(B298,sec!$C$1:$C$787,0),2),0)</f>
        <v>23</v>
      </c>
    </row>
    <row r="299" spans="1:18" x14ac:dyDescent="0.2">
      <c r="A299" s="24" t="s">
        <v>2</v>
      </c>
      <c r="B299" s="24" t="s">
        <v>540</v>
      </c>
      <c r="C299" s="24" t="s">
        <v>4</v>
      </c>
      <c r="D299" s="24" t="s">
        <v>726</v>
      </c>
      <c r="E299" s="24" t="s">
        <v>14554</v>
      </c>
      <c r="F299" s="24" t="str">
        <f>IF($O299&gt;1,Лист1!$A$1,Лист1!$A$2)</f>
        <v xml:space="preserve">available="yes" </v>
      </c>
      <c r="G299" s="24" t="s">
        <v>14552</v>
      </c>
      <c r="H299" s="24" t="s">
        <v>30673</v>
      </c>
      <c r="I299" s="24" t="s">
        <v>30674</v>
      </c>
      <c r="J299" s="110">
        <f t="shared" si="13"/>
        <v>6</v>
      </c>
      <c r="K299" s="24" t="s">
        <v>30674</v>
      </c>
      <c r="L299" s="24" t="s">
        <v>14553</v>
      </c>
      <c r="M299" s="110">
        <f>INDEX(sec!$A$1:$G$597,MATCH(B299,sec!$C$1:$C$597,0),4)</f>
        <v>33180</v>
      </c>
      <c r="N299" s="24" t="s">
        <v>3</v>
      </c>
      <c r="O299" s="8">
        <f>IFERROR(INDEX(sec!$A$1:$G$787,MATCH(B299,sec!$C$1:$C$787,0),2),0)</f>
        <v>6</v>
      </c>
    </row>
    <row r="300" spans="1:18" x14ac:dyDescent="0.2">
      <c r="A300" s="24" t="s">
        <v>2</v>
      </c>
      <c r="B300" s="24" t="s">
        <v>542</v>
      </c>
      <c r="C300" s="24" t="s">
        <v>4</v>
      </c>
      <c r="D300" s="24" t="s">
        <v>727</v>
      </c>
      <c r="E300" s="24" t="s">
        <v>14554</v>
      </c>
      <c r="F300" s="24" t="str">
        <f>IF($O300&gt;1,Лист1!$A$1,Лист1!$A$2)</f>
        <v xml:space="preserve">available="yes" </v>
      </c>
      <c r="G300" s="24" t="s">
        <v>14552</v>
      </c>
      <c r="H300" s="24" t="s">
        <v>30673</v>
      </c>
      <c r="I300" s="24" t="s">
        <v>30674</v>
      </c>
      <c r="J300" s="110">
        <f t="shared" si="13"/>
        <v>7</v>
      </c>
      <c r="K300" s="24" t="s">
        <v>30674</v>
      </c>
      <c r="L300" s="24" t="s">
        <v>14553</v>
      </c>
      <c r="M300" s="110">
        <f>INDEX(sec!$A$1:$G$597,MATCH(B300,sec!$C$1:$C$597,0),4)</f>
        <v>30860</v>
      </c>
      <c r="N300" s="24" t="s">
        <v>3</v>
      </c>
      <c r="O300" s="8">
        <f>IFERROR(INDEX(sec!$A$1:$G$787,MATCH(B300,sec!$C$1:$C$787,0),2),0)</f>
        <v>7</v>
      </c>
    </row>
    <row r="301" spans="1:18" x14ac:dyDescent="0.2">
      <c r="A301" s="24" t="s">
        <v>2</v>
      </c>
      <c r="B301" s="24" t="s">
        <v>544</v>
      </c>
      <c r="C301" s="24" t="s">
        <v>4</v>
      </c>
      <c r="D301" s="24" t="s">
        <v>728</v>
      </c>
      <c r="E301" s="24" t="s">
        <v>14554</v>
      </c>
      <c r="F301" s="24" t="str">
        <f>IF($O301&gt;1,Лист1!$A$1,Лист1!$A$2)</f>
        <v xml:space="preserve">available="yes" </v>
      </c>
      <c r="G301" s="24" t="s">
        <v>14552</v>
      </c>
      <c r="H301" s="24" t="s">
        <v>30673</v>
      </c>
      <c r="I301" s="24" t="s">
        <v>30674</v>
      </c>
      <c r="J301" s="110">
        <f t="shared" si="13"/>
        <v>11</v>
      </c>
      <c r="K301" s="24" t="s">
        <v>30674</v>
      </c>
      <c r="L301" s="24" t="s">
        <v>14553</v>
      </c>
      <c r="M301" s="110">
        <f>INDEX(sec!$A$1:$G$597,MATCH(B301,sec!$C$1:$C$597,0),4)</f>
        <v>45445</v>
      </c>
      <c r="N301" s="24" t="s">
        <v>3</v>
      </c>
      <c r="O301" s="8">
        <f>IFERROR(INDEX(sec!$A$1:$G$787,MATCH(B301,sec!$C$1:$C$787,0),2),0)</f>
        <v>11</v>
      </c>
    </row>
    <row r="302" spans="1:18" x14ac:dyDescent="0.2">
      <c r="A302" s="24"/>
      <c r="B302" s="24"/>
      <c r="C302" s="24"/>
      <c r="D302" s="24"/>
      <c r="E302" s="24"/>
      <c r="F302" s="24"/>
      <c r="G302" s="24"/>
      <c r="H302" s="24"/>
      <c r="I302" s="24"/>
      <c r="J302" s="110"/>
      <c r="K302" s="24"/>
      <c r="L302" s="24"/>
      <c r="M302" s="110"/>
      <c r="N302" s="24"/>
      <c r="O302" s="8" t="e">
        <f>INDEX(sec!$A$1:$G$417,MATCH(B302,sec!$C$1:$C$417,0),2)</f>
        <v>#N/A</v>
      </c>
    </row>
    <row r="303" spans="1:18" x14ac:dyDescent="0.2">
      <c r="A303" s="24" t="s">
        <v>2</v>
      </c>
      <c r="B303" s="24" t="s">
        <v>506</v>
      </c>
      <c r="C303" s="24" t="s">
        <v>4</v>
      </c>
      <c r="D303" s="24" t="s">
        <v>729</v>
      </c>
      <c r="E303" s="24" t="s">
        <v>14554</v>
      </c>
      <c r="F303" s="24" t="s">
        <v>14556</v>
      </c>
      <c r="G303" s="24" t="s">
        <v>14552</v>
      </c>
      <c r="H303" s="24" t="s">
        <v>30673</v>
      </c>
      <c r="I303" s="24" t="s">
        <v>30674</v>
      </c>
      <c r="J303" s="110" t="str">
        <f t="shared" ref="J303:J311" si="14">IF(ISERROR(O303), 10, IF(O303&gt;50, "50", O303))</f>
        <v>50</v>
      </c>
      <c r="K303" s="24" t="s">
        <v>30674</v>
      </c>
      <c r="L303" s="24" t="s">
        <v>14553</v>
      </c>
      <c r="M303" s="110">
        <f>INDEX(sec!$A$1:$G$597,MATCH(B303,sec!$C$1:$C$597,0),4)</f>
        <v>120</v>
      </c>
      <c r="N303" s="24" t="s">
        <v>3</v>
      </c>
      <c r="O303" s="8">
        <f>IFERROR(INDEX(sec!$A$1:$G$787,MATCH(B303,sec!$C$1:$C$787,0),2),0)</f>
        <v>5238</v>
      </c>
    </row>
    <row r="304" spans="1:18" x14ac:dyDescent="0.2">
      <c r="A304" s="24" t="s">
        <v>2</v>
      </c>
      <c r="B304" s="24" t="s">
        <v>508</v>
      </c>
      <c r="C304" s="24" t="s">
        <v>4</v>
      </c>
      <c r="D304" s="24" t="s">
        <v>730</v>
      </c>
      <c r="E304" s="24" t="s">
        <v>14554</v>
      </c>
      <c r="F304" s="24" t="s">
        <v>14556</v>
      </c>
      <c r="G304" s="24" t="s">
        <v>14552</v>
      </c>
      <c r="H304" s="24" t="s">
        <v>30673</v>
      </c>
      <c r="I304" s="24" t="s">
        <v>30674</v>
      </c>
      <c r="J304" s="110" t="str">
        <f t="shared" si="14"/>
        <v>50</v>
      </c>
      <c r="K304" s="24" t="s">
        <v>30674</v>
      </c>
      <c r="L304" s="24" t="s">
        <v>14553</v>
      </c>
      <c r="M304" s="110">
        <f>INDEX(sec!$A$1:$G$597,MATCH(B304,sec!$C$1:$C$597,0),4)</f>
        <v>112</v>
      </c>
      <c r="N304" s="24" t="s">
        <v>3</v>
      </c>
      <c r="O304" s="8">
        <f>IFERROR(INDEX(sec!$A$1:$G$787,MATCH(B304,sec!$C$1:$C$787,0),2),0)</f>
        <v>14444</v>
      </c>
    </row>
    <row r="305" spans="1:19" x14ac:dyDescent="0.2">
      <c r="A305" s="24" t="s">
        <v>2</v>
      </c>
      <c r="B305" s="24" t="s">
        <v>524</v>
      </c>
      <c r="C305" s="24" t="s">
        <v>4</v>
      </c>
      <c r="D305" s="24" t="s">
        <v>28497</v>
      </c>
      <c r="E305" s="24" t="s">
        <v>14554</v>
      </c>
      <c r="F305" s="24" t="str">
        <f>IF($O305&gt;1,Лист1!$A$1,Лист1!$A$2)</f>
        <v xml:space="preserve">available="yes" </v>
      </c>
      <c r="G305" s="24" t="s">
        <v>14552</v>
      </c>
      <c r="H305" s="24" t="s">
        <v>30673</v>
      </c>
      <c r="I305" s="24" t="s">
        <v>30674</v>
      </c>
      <c r="J305" s="110">
        <f>IF(ISERROR(O305), 10, IF(O305="&gt;50", "50", O305))</f>
        <v>715</v>
      </c>
      <c r="K305" s="24" t="s">
        <v>30674</v>
      </c>
      <c r="L305" s="24" t="s">
        <v>14553</v>
      </c>
      <c r="M305" s="110">
        <f>INDEX(sec!$A$1:$G$597,MATCH(B305,sec!$C$1:$C$597,0),4)</f>
        <v>642</v>
      </c>
      <c r="N305" s="24" t="s">
        <v>3</v>
      </c>
      <c r="O305" s="8">
        <f>IFERROR(INDEX(sec!$A$1:$G$787,MATCH(B305,sec!$C$1:$C$787,0),2),0)</f>
        <v>715</v>
      </c>
    </row>
    <row r="306" spans="1:19" x14ac:dyDescent="0.2">
      <c r="A306" s="24" t="s">
        <v>2</v>
      </c>
      <c r="B306" s="24" t="s">
        <v>526</v>
      </c>
      <c r="C306" s="24" t="s">
        <v>4</v>
      </c>
      <c r="D306" s="24" t="s">
        <v>732</v>
      </c>
      <c r="E306" s="24" t="s">
        <v>14554</v>
      </c>
      <c r="F306" s="24" t="str">
        <f>IF($O306&gt;1,Лист1!$A$1,Лист1!$A$2)</f>
        <v xml:space="preserve">available="yes" </v>
      </c>
      <c r="G306" s="24" t="s">
        <v>14552</v>
      </c>
      <c r="H306" s="24" t="s">
        <v>30673</v>
      </c>
      <c r="I306" s="24" t="s">
        <v>30674</v>
      </c>
      <c r="J306" s="110">
        <f>IF(ISERROR(O306), 10, IF(O306="&gt;50", "50", O306))</f>
        <v>1166</v>
      </c>
      <c r="K306" s="24" t="s">
        <v>30674</v>
      </c>
      <c r="L306" s="24" t="s">
        <v>14553</v>
      </c>
      <c r="M306" s="110">
        <f>INDEX(sec!$A$1:$G$597,MATCH(B306,sec!$C$1:$C$597,0),4)</f>
        <v>860</v>
      </c>
      <c r="N306" s="24" t="s">
        <v>3</v>
      </c>
      <c r="O306" s="8">
        <f>IFERROR(INDEX(sec!$A$1:$G$787,MATCH(B306,sec!$C$1:$C$787,0),2),0)</f>
        <v>1166</v>
      </c>
    </row>
    <row r="307" spans="1:19" x14ac:dyDescent="0.2">
      <c r="A307" s="24" t="s">
        <v>2</v>
      </c>
      <c r="B307" s="24" t="s">
        <v>528</v>
      </c>
      <c r="C307" s="24" t="s">
        <v>4</v>
      </c>
      <c r="D307" s="24" t="s">
        <v>733</v>
      </c>
      <c r="E307" s="24" t="s">
        <v>14554</v>
      </c>
      <c r="F307" s="24" t="s">
        <v>14556</v>
      </c>
      <c r="G307" s="24" t="s">
        <v>14552</v>
      </c>
      <c r="H307" s="24" t="s">
        <v>30673</v>
      </c>
      <c r="I307" s="24" t="s">
        <v>30674</v>
      </c>
      <c r="J307" s="110" t="str">
        <f t="shared" si="14"/>
        <v>50</v>
      </c>
      <c r="K307" s="24" t="s">
        <v>30674</v>
      </c>
      <c r="L307" s="24" t="s">
        <v>14553</v>
      </c>
      <c r="M307" s="110">
        <f>INDEX(sec!$A$1:$G$597,MATCH(B307,sec!$C$1:$C$597,0),4)</f>
        <v>107</v>
      </c>
      <c r="N307" s="24" t="s">
        <v>3</v>
      </c>
      <c r="O307" s="8">
        <f>IFERROR(INDEX(sec!$A$1:$G$787,MATCH(B307,sec!$C$1:$C$787,0),2),0)</f>
        <v>3661</v>
      </c>
    </row>
    <row r="308" spans="1:19" x14ac:dyDescent="0.2">
      <c r="A308" s="24" t="s">
        <v>2</v>
      </c>
      <c r="B308" s="24" t="s">
        <v>530</v>
      </c>
      <c r="C308" s="24" t="s">
        <v>4</v>
      </c>
      <c r="D308" s="24" t="s">
        <v>734</v>
      </c>
      <c r="E308" s="24" t="s">
        <v>14554</v>
      </c>
      <c r="F308" s="24" t="str">
        <f>IF($O308&gt;100,Лист1!$A$1,Лист1!$A$2)</f>
        <v xml:space="preserve">available="yes" </v>
      </c>
      <c r="G308" s="24" t="s">
        <v>14552</v>
      </c>
      <c r="H308" s="24" t="s">
        <v>30673</v>
      </c>
      <c r="I308" s="24" t="s">
        <v>30674</v>
      </c>
      <c r="J308" s="110">
        <f>IF(ISERROR(O308), 10, IF(O308="&gt;50", "50", O308))</f>
        <v>8951</v>
      </c>
      <c r="K308" s="24" t="s">
        <v>30674</v>
      </c>
      <c r="L308" s="24" t="s">
        <v>14553</v>
      </c>
      <c r="M308" s="110">
        <f>INDEX(sec!$A$1:$G$597,MATCH(B308,sec!$C$1:$C$597,0),4)</f>
        <v>165</v>
      </c>
      <c r="N308" s="24" t="s">
        <v>3</v>
      </c>
      <c r="O308" s="8">
        <f>IFERROR(INDEX(sec!$A$1:$G$787,MATCH(B308,sec!$C$1:$C$787,0),2),0)</f>
        <v>8951</v>
      </c>
    </row>
    <row r="309" spans="1:19" x14ac:dyDescent="0.2">
      <c r="A309" s="24" t="s">
        <v>2</v>
      </c>
      <c r="B309" s="24" t="s">
        <v>532</v>
      </c>
      <c r="C309" s="24" t="s">
        <v>4</v>
      </c>
      <c r="D309" s="24" t="s">
        <v>735</v>
      </c>
      <c r="E309" s="24" t="s">
        <v>14554</v>
      </c>
      <c r="F309" s="24" t="s">
        <v>14556</v>
      </c>
      <c r="G309" s="24" t="s">
        <v>14552</v>
      </c>
      <c r="H309" s="24" t="s">
        <v>30673</v>
      </c>
      <c r="I309" s="24" t="s">
        <v>30674</v>
      </c>
      <c r="J309" s="110" t="str">
        <f t="shared" si="14"/>
        <v>50</v>
      </c>
      <c r="K309" s="24" t="s">
        <v>30674</v>
      </c>
      <c r="L309" s="24" t="s">
        <v>14553</v>
      </c>
      <c r="M309" s="110">
        <f>INDEX(sec!$A$1:$G$597,MATCH(B309,sec!$C$1:$C$597,0),4)</f>
        <v>177</v>
      </c>
      <c r="N309" s="24" t="s">
        <v>3</v>
      </c>
      <c r="O309" s="8">
        <f>IFERROR(INDEX(sec!$A$1:$G$787,MATCH(B309,sec!$C$1:$C$787,0),2),0)</f>
        <v>8415</v>
      </c>
    </row>
    <row r="310" spans="1:19" x14ac:dyDescent="0.2">
      <c r="A310" s="24" t="s">
        <v>2</v>
      </c>
      <c r="B310" s="24" t="s">
        <v>534</v>
      </c>
      <c r="C310" s="24" t="s">
        <v>4</v>
      </c>
      <c r="D310" s="24" t="s">
        <v>736</v>
      </c>
      <c r="E310" s="24" t="s">
        <v>14554</v>
      </c>
      <c r="F310" s="24" t="s">
        <v>14556</v>
      </c>
      <c r="G310" s="24" t="s">
        <v>14552</v>
      </c>
      <c r="H310" s="24" t="s">
        <v>30673</v>
      </c>
      <c r="I310" s="24" t="s">
        <v>30674</v>
      </c>
      <c r="J310" s="110" t="str">
        <f t="shared" si="14"/>
        <v>50</v>
      </c>
      <c r="K310" s="24" t="s">
        <v>30674</v>
      </c>
      <c r="L310" s="24" t="s">
        <v>14553</v>
      </c>
      <c r="M310" s="110">
        <f>INDEX(sec!$A$1:$G$597,MATCH(B310,sec!$C$1:$C$597,0),4)</f>
        <v>166</v>
      </c>
      <c r="N310" s="24" t="s">
        <v>3</v>
      </c>
      <c r="O310" s="8">
        <f>IFERROR(INDEX(sec!$A$1:$G$787,MATCH(B310,sec!$C$1:$C$787,0),2),0)</f>
        <v>5523</v>
      </c>
    </row>
    <row r="311" spans="1:19" x14ac:dyDescent="0.2">
      <c r="A311" s="24" t="s">
        <v>2</v>
      </c>
      <c r="B311" s="24" t="s">
        <v>536</v>
      </c>
      <c r="C311" s="24" t="s">
        <v>4</v>
      </c>
      <c r="D311" s="24" t="s">
        <v>737</v>
      </c>
      <c r="E311" s="24" t="s">
        <v>14554</v>
      </c>
      <c r="F311" s="24" t="s">
        <v>14556</v>
      </c>
      <c r="G311" s="24" t="s">
        <v>14552</v>
      </c>
      <c r="H311" s="24" t="s">
        <v>30673</v>
      </c>
      <c r="I311" s="24" t="s">
        <v>30674</v>
      </c>
      <c r="J311" s="110" t="str">
        <f t="shared" si="14"/>
        <v>50</v>
      </c>
      <c r="K311" s="24" t="s">
        <v>30674</v>
      </c>
      <c r="L311" s="24" t="s">
        <v>14553</v>
      </c>
      <c r="M311" s="110">
        <f>INDEX(sec!$A$1:$G$597,MATCH(B311,sec!$C$1:$C$597,0),4)</f>
        <v>177</v>
      </c>
      <c r="N311" s="24" t="s">
        <v>3</v>
      </c>
      <c r="O311" s="8">
        <f>IFERROR(INDEX(sec!$A$1:$G$787,MATCH(B311,sec!$C$1:$C$787,0),2),0)</f>
        <v>8480</v>
      </c>
    </row>
    <row r="312" spans="1:19" x14ac:dyDescent="0.2">
      <c r="A312" s="24"/>
      <c r="B312" s="24"/>
      <c r="C312" s="24"/>
      <c r="D312" s="24"/>
      <c r="E312" s="24"/>
      <c r="F312" s="24"/>
      <c r="G312" s="24"/>
      <c r="H312" s="24"/>
      <c r="I312" s="24"/>
      <c r="J312" s="110"/>
      <c r="K312" s="24"/>
      <c r="L312" s="24"/>
      <c r="M312" s="110"/>
      <c r="N312" s="24"/>
      <c r="O312" s="8" t="e">
        <f>INDEX(sec!$A$1:$G$417,MATCH(B312,sec!$C$1:$C$417,0),2)</f>
        <v>#N/A</v>
      </c>
    </row>
    <row r="313" spans="1:19" x14ac:dyDescent="0.2">
      <c r="A313" s="24" t="s">
        <v>2</v>
      </c>
      <c r="B313" s="24" t="s">
        <v>498</v>
      </c>
      <c r="C313" s="24" t="s">
        <v>4</v>
      </c>
      <c r="D313" s="24" t="s">
        <v>738</v>
      </c>
      <c r="E313" s="24" t="s">
        <v>14554</v>
      </c>
      <c r="F313" s="24" t="str">
        <f>IF($O313&gt;1,Лист1!$A$1,Лист1!$A$2)</f>
        <v xml:space="preserve">available="no" </v>
      </c>
      <c r="G313" s="24" t="s">
        <v>14552</v>
      </c>
      <c r="H313" s="24" t="s">
        <v>30673</v>
      </c>
      <c r="I313" s="24" t="s">
        <v>30674</v>
      </c>
      <c r="J313" s="110">
        <f>IF(ISERROR(O313), 10, IF(O313&gt;50, "50", O313))</f>
        <v>0</v>
      </c>
      <c r="K313" s="24" t="s">
        <v>30674</v>
      </c>
      <c r="L313" s="24" t="s">
        <v>14553</v>
      </c>
      <c r="M313" s="110">
        <f>INDEX(sec!$A$1:$G$597,MATCH(B313,sec!$C$1:$C$597,0),4)</f>
        <v>23251</v>
      </c>
      <c r="N313" s="24" t="s">
        <v>3</v>
      </c>
      <c r="O313" s="8">
        <f>IFERROR(INDEX(sec!$A$1:$G$787,MATCH(B313,sec!$C$1:$C$787,0),2),0)</f>
        <v>0</v>
      </c>
    </row>
    <row r="314" spans="1:19" x14ac:dyDescent="0.2">
      <c r="A314" s="24" t="s">
        <v>2</v>
      </c>
      <c r="B314" s="24" t="s">
        <v>500</v>
      </c>
      <c r="C314" s="24" t="s">
        <v>4</v>
      </c>
      <c r="D314" s="24" t="s">
        <v>739</v>
      </c>
      <c r="E314" s="24" t="s">
        <v>14554</v>
      </c>
      <c r="F314" s="24" t="str">
        <f>IF($O314&gt;1,Лист1!$A$1,Лист1!$A$2)</f>
        <v xml:space="preserve">available="no" </v>
      </c>
      <c r="G314" s="24" t="s">
        <v>14552</v>
      </c>
      <c r="H314" s="24" t="s">
        <v>30673</v>
      </c>
      <c r="I314" s="24" t="s">
        <v>30674</v>
      </c>
      <c r="J314" s="110">
        <f>IF(ISERROR(O314), 10, IF(O314&gt;50, "50", O314))</f>
        <v>0</v>
      </c>
      <c r="K314" s="24" t="s">
        <v>30674</v>
      </c>
      <c r="L314" s="24" t="s">
        <v>14553</v>
      </c>
      <c r="M314" s="110">
        <f>INDEX(sec!$A$1:$G$597,MATCH(B314,sec!$C$1:$C$597,0),4)</f>
        <v>23251</v>
      </c>
      <c r="N314" s="24" t="s">
        <v>3</v>
      </c>
      <c r="O314" s="8">
        <f>IFERROR(INDEX(sec!$A$1:$G$787,MATCH(B314,sec!$C$1:$C$787,0),2),0)</f>
        <v>0</v>
      </c>
    </row>
    <row r="315" spans="1:19" x14ac:dyDescent="0.2">
      <c r="A315" s="24" t="s">
        <v>2</v>
      </c>
      <c r="B315" s="24" t="s">
        <v>494</v>
      </c>
      <c r="C315" s="24" t="s">
        <v>4</v>
      </c>
      <c r="D315" s="24" t="s">
        <v>740</v>
      </c>
      <c r="E315" s="24" t="s">
        <v>14554</v>
      </c>
      <c r="F315" s="24" t="str">
        <f>IF($O315&gt;1,Лист1!$A$1,Лист1!$A$2)</f>
        <v xml:space="preserve">available="no" </v>
      </c>
      <c r="G315" s="24" t="s">
        <v>14552</v>
      </c>
      <c r="H315" s="24" t="s">
        <v>30673</v>
      </c>
      <c r="I315" s="24" t="s">
        <v>30674</v>
      </c>
      <c r="J315" s="110">
        <f>IF(ISERROR(O315), 10, IF(O315&gt;50, "50", O315))</f>
        <v>0</v>
      </c>
      <c r="K315" s="24" t="s">
        <v>30674</v>
      </c>
      <c r="L315" s="24" t="s">
        <v>14553</v>
      </c>
      <c r="M315" s="110">
        <f>INDEX(sec!$A$1:$G$597,MATCH(B315,sec!$C$1:$C$597,0),4)</f>
        <v>6625</v>
      </c>
      <c r="N315" s="24" t="s">
        <v>3</v>
      </c>
      <c r="O315" s="8">
        <f>IFERROR(INDEX(sec!$A$1:$G$787,MATCH(B315,sec!$C$1:$C$787,0),2),0)</f>
        <v>0</v>
      </c>
    </row>
    <row r="316" spans="1:19" x14ac:dyDescent="0.2">
      <c r="A316" s="24" t="s">
        <v>2</v>
      </c>
      <c r="B316" s="24" t="s">
        <v>522</v>
      </c>
      <c r="C316" s="24" t="s">
        <v>4</v>
      </c>
      <c r="D316" s="24" t="s">
        <v>741</v>
      </c>
      <c r="E316" s="24" t="s">
        <v>14554</v>
      </c>
      <c r="F316" s="24" t="str">
        <f>IF($O316&gt;1,Лист1!$A$1,Лист1!$A$2)</f>
        <v xml:space="preserve">available="yes" </v>
      </c>
      <c r="G316" s="24" t="s">
        <v>14552</v>
      </c>
      <c r="H316" s="24" t="s">
        <v>30673</v>
      </c>
      <c r="I316" s="24" t="s">
        <v>30674</v>
      </c>
      <c r="J316" s="110">
        <f>IF(ISERROR(O316), 10, IF(O316&gt;50, "50", O316))</f>
        <v>31</v>
      </c>
      <c r="K316" s="24" t="s">
        <v>30674</v>
      </c>
      <c r="L316" s="24" t="s">
        <v>14553</v>
      </c>
      <c r="M316" s="110">
        <f>INDEX(sec!$A$1:$G$597,MATCH(B316,sec!$C$1:$C$597,0),4)</f>
        <v>10005</v>
      </c>
      <c r="N316" s="24" t="s">
        <v>3</v>
      </c>
      <c r="O316" s="8">
        <f>IFERROR(INDEX(sec!$A$1:$G$787,MATCH(B316,sec!$C$1:$C$787,0),2),0)</f>
        <v>31</v>
      </c>
    </row>
    <row r="317" spans="1:19" x14ac:dyDescent="0.2">
      <c r="A317" s="24" t="s">
        <v>2</v>
      </c>
      <c r="B317" s="24" t="s">
        <v>492</v>
      </c>
      <c r="C317" s="24" t="s">
        <v>4</v>
      </c>
      <c r="D317" s="24" t="s">
        <v>742</v>
      </c>
      <c r="E317" s="24" t="s">
        <v>14554</v>
      </c>
      <c r="F317" s="24" t="str">
        <f>IF($O317&gt;1,Лист1!$A$1,Лист1!$A$2)</f>
        <v xml:space="preserve">available="yes" </v>
      </c>
      <c r="G317" s="24" t="s">
        <v>14552</v>
      </c>
      <c r="H317" s="24" t="s">
        <v>30673</v>
      </c>
      <c r="I317" s="24" t="s">
        <v>30674</v>
      </c>
      <c r="J317" s="110">
        <f>IF(ISERROR(O317), 10, IF(O317&gt;50, "50", O317))</f>
        <v>12</v>
      </c>
      <c r="K317" s="24" t="s">
        <v>30674</v>
      </c>
      <c r="L317" s="24" t="s">
        <v>14553</v>
      </c>
      <c r="M317" s="110">
        <f>INDEX(sec!$A$1:$G$597,MATCH(B317,sec!$C$1:$C$597,0),4)</f>
        <v>13953</v>
      </c>
      <c r="N317" s="24" t="s">
        <v>3</v>
      </c>
      <c r="O317" s="8">
        <f>IFERROR(INDEX(sec!$A$1:$G$787,MATCH(B317,sec!$C$1:$C$787,0),2),0)</f>
        <v>12</v>
      </c>
    </row>
    <row r="318" spans="1:19" x14ac:dyDescent="0.2">
      <c r="A318" s="24"/>
      <c r="B318" s="24"/>
      <c r="C318" s="24"/>
      <c r="D318" s="24"/>
      <c r="E318" s="24"/>
      <c r="F318" s="24"/>
      <c r="G318" s="24"/>
      <c r="H318" s="24"/>
      <c r="I318" s="24"/>
      <c r="J318" s="110"/>
      <c r="K318" s="24"/>
      <c r="L318" s="24"/>
      <c r="M318" s="110"/>
      <c r="N318" s="24"/>
      <c r="O318" s="8" t="e">
        <f>INDEX(sec!$A$1:$G$417,MATCH(B318,sec!$C$1:$C$417,0),2)</f>
        <v>#N/A</v>
      </c>
    </row>
    <row r="319" spans="1:19" x14ac:dyDescent="0.2">
      <c r="A319" s="24" t="s">
        <v>2</v>
      </c>
      <c r="B319" s="24" t="s">
        <v>310</v>
      </c>
      <c r="C319" s="24" t="s">
        <v>4</v>
      </c>
      <c r="D319" s="24" t="s">
        <v>5144</v>
      </c>
      <c r="E319" s="24" t="s">
        <v>14554</v>
      </c>
      <c r="F319" s="24" t="str">
        <f>IF($O319&gt;1,Лист1!$A$1,Лист1!$A$2)</f>
        <v xml:space="preserve">available="no" </v>
      </c>
      <c r="G319" s="24" t="s">
        <v>14552</v>
      </c>
      <c r="H319" s="24" t="s">
        <v>30673</v>
      </c>
      <c r="I319" s="24" t="s">
        <v>30674</v>
      </c>
      <c r="J319" s="110">
        <f t="shared" ref="J319:J381" si="15">IF(ISERROR(O319), 10, IF(O319&gt;50, "50", O319))</f>
        <v>0</v>
      </c>
      <c r="K319" s="24" t="s">
        <v>30674</v>
      </c>
      <c r="L319" s="24" t="s">
        <v>14553</v>
      </c>
      <c r="M319" s="110">
        <f>INDEX(sec!$A$1:$G$597,MATCH(B319,sec!$C$1:$C$597,0),4)</f>
        <v>23200</v>
      </c>
      <c r="N319" s="24" t="s">
        <v>3</v>
      </c>
      <c r="O319" s="22">
        <f>IF(ISNA(INDEX(вендер!$A$1:$H$11703,MATCH(D319,вендер!$C$1:$C$11703,0),8)),Лист1!$A$3,INDEX(вендер!$A$1:$H$11703,MATCH(D319,вендер!$C$1:$C$11703,0),8))</f>
        <v>0</v>
      </c>
      <c r="P319" s="8" t="s">
        <v>12139</v>
      </c>
    </row>
    <row r="320" spans="1:19" x14ac:dyDescent="0.2">
      <c r="A320" s="24" t="s">
        <v>2</v>
      </c>
      <c r="B320" s="24" t="s">
        <v>387</v>
      </c>
      <c r="C320" s="24" t="s">
        <v>4</v>
      </c>
      <c r="D320" s="24" t="s">
        <v>8</v>
      </c>
      <c r="E320" s="24" t="s">
        <v>14554</v>
      </c>
      <c r="F320" s="24" t="str">
        <f>IF($O320&gt;1,Лист1!$A$1,Лист1!$A$2)</f>
        <v xml:space="preserve">available="no" </v>
      </c>
      <c r="G320" s="24" t="s">
        <v>14552</v>
      </c>
      <c r="H320" s="24" t="s">
        <v>30673</v>
      </c>
      <c r="I320" s="24" t="s">
        <v>30674</v>
      </c>
      <c r="J320" s="110">
        <f t="shared" si="15"/>
        <v>0</v>
      </c>
      <c r="K320" s="24" t="s">
        <v>30674</v>
      </c>
      <c r="L320" s="24" t="s">
        <v>14553</v>
      </c>
      <c r="M320" s="110">
        <f>INDEX(sec!$A$1:$G$597,MATCH(B320,sec!$C$1:$C$597,0),4)</f>
        <v>221182</v>
      </c>
      <c r="N320" s="24" t="s">
        <v>3</v>
      </c>
      <c r="O320" s="8">
        <f>IFERROR(INDEX(sec!$A$1:$G$787,MATCH(B320,sec!$C$1:$C$787,0),2),0)</f>
        <v>0</v>
      </c>
      <c r="S320" s="2" t="s">
        <v>25014</v>
      </c>
    </row>
    <row r="321" spans="1:19" x14ac:dyDescent="0.2">
      <c r="A321" s="24" t="s">
        <v>2</v>
      </c>
      <c r="B321" s="24" t="s">
        <v>377</v>
      </c>
      <c r="C321" s="24" t="s">
        <v>4</v>
      </c>
      <c r="D321" s="24" t="s">
        <v>5</v>
      </c>
      <c r="E321" s="24" t="s">
        <v>14554</v>
      </c>
      <c r="F321" s="24" t="str">
        <f>IF($O321&gt;1,Лист1!$A$1,Лист1!$A$2)</f>
        <v xml:space="preserve">available="no" </v>
      </c>
      <c r="G321" s="24" t="s">
        <v>14552</v>
      </c>
      <c r="H321" s="24" t="s">
        <v>30673</v>
      </c>
      <c r="I321" s="24" t="s">
        <v>30674</v>
      </c>
      <c r="J321" s="110">
        <f t="shared" si="15"/>
        <v>0</v>
      </c>
      <c r="K321" s="24" t="s">
        <v>30674</v>
      </c>
      <c r="L321" s="24" t="s">
        <v>14553</v>
      </c>
      <c r="M321" s="110">
        <f>INDEX(sec!$A$1:$G$597,MATCH(B321,sec!$C$1:$C$597,0),4)</f>
        <v>72970</v>
      </c>
      <c r="N321" s="24" t="s">
        <v>3</v>
      </c>
      <c r="O321" s="8">
        <f>IFERROR(INDEX(sec!$A$1:$G$787,MATCH(B321,sec!$C$1:$C$787,0),2),0)</f>
        <v>0</v>
      </c>
    </row>
    <row r="322" spans="1:19" x14ac:dyDescent="0.2">
      <c r="A322" s="24" t="s">
        <v>2</v>
      </c>
      <c r="B322" s="24" t="s">
        <v>389</v>
      </c>
      <c r="C322" s="24" t="s">
        <v>4</v>
      </c>
      <c r="D322" s="24" t="s">
        <v>9</v>
      </c>
      <c r="E322" s="24" t="s">
        <v>14554</v>
      </c>
      <c r="F322" s="24" t="str">
        <f>IF($O322&gt;1,Лист1!$A$1,Лист1!$A$2)</f>
        <v xml:space="preserve">available="no" </v>
      </c>
      <c r="G322" s="24" t="s">
        <v>14552</v>
      </c>
      <c r="H322" s="24" t="s">
        <v>30673</v>
      </c>
      <c r="I322" s="24" t="s">
        <v>30674</v>
      </c>
      <c r="J322" s="110">
        <f t="shared" si="15"/>
        <v>0</v>
      </c>
      <c r="K322" s="24" t="s">
        <v>30674</v>
      </c>
      <c r="L322" s="24" t="s">
        <v>14553</v>
      </c>
      <c r="M322" s="110">
        <f>INDEX(sec!$A$1:$G$597,MATCH(B322,sec!$C$1:$C$597,0),4)</f>
        <v>241920</v>
      </c>
      <c r="N322" s="24" t="s">
        <v>3</v>
      </c>
      <c r="O322" s="8">
        <f>IFERROR(INDEX(sec!$A$1:$G$787,MATCH(B322,sec!$C$1:$C$787,0),2),0)</f>
        <v>0</v>
      </c>
    </row>
    <row r="323" spans="1:19" x14ac:dyDescent="0.2">
      <c r="A323" s="24" t="s">
        <v>2</v>
      </c>
      <c r="B323" s="24" t="s">
        <v>270</v>
      </c>
      <c r="C323" s="24" t="s">
        <v>4</v>
      </c>
      <c r="D323" s="24" t="s">
        <v>10</v>
      </c>
      <c r="E323" s="24" t="s">
        <v>14554</v>
      </c>
      <c r="F323" s="24" t="str">
        <f>IF($O323&gt;1,Лист1!$A$1,Лист1!$A$2)</f>
        <v xml:space="preserve">available="no" </v>
      </c>
      <c r="G323" s="24" t="s">
        <v>14552</v>
      </c>
      <c r="H323" s="24" t="s">
        <v>30673</v>
      </c>
      <c r="I323" s="24" t="s">
        <v>30674</v>
      </c>
      <c r="J323" s="110">
        <f t="shared" si="15"/>
        <v>1</v>
      </c>
      <c r="K323" s="24" t="s">
        <v>30674</v>
      </c>
      <c r="L323" s="24" t="s">
        <v>14553</v>
      </c>
      <c r="M323" s="110">
        <f>INDEX(sec!$A$1:$G$597,MATCH(B323,sec!$C$1:$C$597,0),4)</f>
        <v>20400</v>
      </c>
      <c r="N323" s="24" t="s">
        <v>3</v>
      </c>
      <c r="O323" s="8">
        <f>IFERROR(INDEX(sec!$A$1:$G$787,MATCH(B323,sec!$C$1:$C$787,0),2),0)</f>
        <v>1</v>
      </c>
      <c r="P323" s="8" t="s">
        <v>12139</v>
      </c>
    </row>
    <row r="324" spans="1:19" x14ac:dyDescent="0.2">
      <c r="A324" s="24" t="s">
        <v>2</v>
      </c>
      <c r="B324" s="24" t="s">
        <v>271</v>
      </c>
      <c r="C324" s="24" t="s">
        <v>4</v>
      </c>
      <c r="D324" s="24" t="s">
        <v>11</v>
      </c>
      <c r="E324" s="24" t="s">
        <v>14554</v>
      </c>
      <c r="F324" s="24" t="str">
        <f>IF($O324&gt;1,Лист1!$A$1,Лист1!$A$2)</f>
        <v xml:space="preserve">available="no" </v>
      </c>
      <c r="G324" s="24" t="s">
        <v>14552</v>
      </c>
      <c r="H324" s="24" t="s">
        <v>30673</v>
      </c>
      <c r="I324" s="24" t="s">
        <v>30674</v>
      </c>
      <c r="J324" s="110">
        <f t="shared" si="15"/>
        <v>1</v>
      </c>
      <c r="K324" s="24" t="s">
        <v>30674</v>
      </c>
      <c r="L324" s="24" t="s">
        <v>14553</v>
      </c>
      <c r="M324" s="110">
        <f>INDEX(sec!$A$1:$G$597,MATCH(B324,sec!$C$1:$C$597,0),4)</f>
        <v>25300</v>
      </c>
      <c r="N324" s="24" t="s">
        <v>3</v>
      </c>
      <c r="O324" s="8">
        <f>IFERROR(INDEX(sec!$A$1:$G$787,MATCH(B324,sec!$C$1:$C$787,0),2),0)</f>
        <v>1</v>
      </c>
      <c r="P324" s="8" t="s">
        <v>12139</v>
      </c>
      <c r="S324" s="2" t="s">
        <v>25014</v>
      </c>
    </row>
    <row r="325" spans="1:19" x14ac:dyDescent="0.2">
      <c r="A325" s="24" t="s">
        <v>2</v>
      </c>
      <c r="B325" s="24" t="s">
        <v>269</v>
      </c>
      <c r="C325" s="24" t="s">
        <v>4</v>
      </c>
      <c r="D325" s="24" t="s">
        <v>29036</v>
      </c>
      <c r="E325" s="24" t="s">
        <v>14554</v>
      </c>
      <c r="F325" s="24" t="str">
        <f>IF($O325&gt;1,Лист1!$A$1,Лист1!$A$2)</f>
        <v xml:space="preserve">available="no" </v>
      </c>
      <c r="G325" s="24" t="s">
        <v>14552</v>
      </c>
      <c r="H325" s="24" t="s">
        <v>30673</v>
      </c>
      <c r="I325" s="24" t="s">
        <v>30674</v>
      </c>
      <c r="J325" s="110">
        <f t="shared" si="15"/>
        <v>0</v>
      </c>
      <c r="K325" s="24" t="s">
        <v>30674</v>
      </c>
      <c r="L325" s="24" t="s">
        <v>14553</v>
      </c>
      <c r="M325" s="110">
        <f>INDEX(sec!$A$1:$G$597,MATCH(B325,sec!$C$1:$C$597,0),4)</f>
        <v>31200</v>
      </c>
      <c r="N325" s="24" t="s">
        <v>3</v>
      </c>
      <c r="O325" s="22">
        <f>IF(ISNA(INDEX(вендер!$A$1:$H$11703,MATCH(D325,вендер!$C$1:$C$11703,0),8)),Лист1!$A$3,INDEX(вендер!$A$1:$H$11703,MATCH(D325,вендер!$C$1:$C$11703,0),8))</f>
        <v>0</v>
      </c>
      <c r="P325" s="8" t="s">
        <v>12139</v>
      </c>
      <c r="S325" s="2" t="s">
        <v>25014</v>
      </c>
    </row>
    <row r="326" spans="1:19" x14ac:dyDescent="0.2">
      <c r="A326" s="24" t="s">
        <v>2</v>
      </c>
      <c r="B326" s="24" t="s">
        <v>315</v>
      </c>
      <c r="C326" s="24" t="s">
        <v>4</v>
      </c>
      <c r="D326" s="24" t="s">
        <v>111</v>
      </c>
      <c r="E326" s="24" t="s">
        <v>14554</v>
      </c>
      <c r="F326" s="24" t="str">
        <f>IF($O326&gt;0,Лист1!$A$1,Лист1!$A$2)</f>
        <v xml:space="preserve">available="yes" </v>
      </c>
      <c r="G326" s="24" t="s">
        <v>14552</v>
      </c>
      <c r="H326" s="24" t="s">
        <v>30673</v>
      </c>
      <c r="I326" s="24" t="s">
        <v>30674</v>
      </c>
      <c r="J326" s="110">
        <f t="shared" si="15"/>
        <v>1</v>
      </c>
      <c r="K326" s="24" t="s">
        <v>30674</v>
      </c>
      <c r="L326" s="24" t="s">
        <v>14553</v>
      </c>
      <c r="M326" s="110">
        <f>INDEX(sec!$A$1:$G$597,MATCH(B326,sec!$C$1:$C$597,0),4)</f>
        <v>142000</v>
      </c>
      <c r="N326" s="24" t="s">
        <v>3</v>
      </c>
      <c r="O326" s="8">
        <f>IFERROR(INDEX(sec!$A$1:$G$787,MATCH(B326,sec!$C$1:$C$787,0),2),0)</f>
        <v>1</v>
      </c>
      <c r="S326" s="2" t="s">
        <v>25014</v>
      </c>
    </row>
    <row r="327" spans="1:19" x14ac:dyDescent="0.2">
      <c r="A327" s="24" t="s">
        <v>2</v>
      </c>
      <c r="B327" s="24" t="s">
        <v>436</v>
      </c>
      <c r="C327" s="24" t="s">
        <v>4</v>
      </c>
      <c r="D327" s="24" t="s">
        <v>0</v>
      </c>
      <c r="E327" s="24" t="s">
        <v>14554</v>
      </c>
      <c r="F327" s="24" t="str">
        <f>IF($O327&gt;1,Лист1!$A$1,Лист1!$A$2)</f>
        <v xml:space="preserve">available="no" </v>
      </c>
      <c r="G327" s="24" t="s">
        <v>14552</v>
      </c>
      <c r="H327" s="24" t="s">
        <v>30673</v>
      </c>
      <c r="I327" s="24" t="s">
        <v>30674</v>
      </c>
      <c r="J327" s="110">
        <f t="shared" si="15"/>
        <v>0</v>
      </c>
      <c r="K327" s="24" t="s">
        <v>30674</v>
      </c>
      <c r="L327" s="24" t="s">
        <v>14553</v>
      </c>
      <c r="M327" s="110">
        <f>INDEX(sec!$A$1:$G$597,MATCH(B327,sec!$C$1:$C$597,0),4)</f>
        <v>100235</v>
      </c>
      <c r="N327" s="24" t="s">
        <v>3</v>
      </c>
      <c r="O327" s="8">
        <f>IFERROR(INDEX(sec!$A$1:$G$787,MATCH(B327,sec!$C$1:$C$787,0),2),0)</f>
        <v>0</v>
      </c>
    </row>
    <row r="328" spans="1:19" x14ac:dyDescent="0.2">
      <c r="A328" s="24" t="s">
        <v>2</v>
      </c>
      <c r="B328" s="24" t="s">
        <v>272</v>
      </c>
      <c r="C328" s="24" t="s">
        <v>4</v>
      </c>
      <c r="D328" s="24" t="s">
        <v>112</v>
      </c>
      <c r="E328" s="24" t="s">
        <v>14554</v>
      </c>
      <c r="F328" s="24" t="str">
        <f>IF($O328&gt;1,Лист1!$A$1,Лист1!$A$2)</f>
        <v xml:space="preserve">available="yes" </v>
      </c>
      <c r="G328" s="24" t="s">
        <v>14552</v>
      </c>
      <c r="H328" s="24" t="s">
        <v>30673</v>
      </c>
      <c r="I328" s="24" t="s">
        <v>30674</v>
      </c>
      <c r="J328" s="110">
        <f t="shared" si="15"/>
        <v>3</v>
      </c>
      <c r="K328" s="24" t="s">
        <v>30674</v>
      </c>
      <c r="L328" s="24" t="s">
        <v>14553</v>
      </c>
      <c r="M328" s="110">
        <f>INDEX(sec!$A$1:$G$597,MATCH(B328,sec!$C$1:$C$597,0),4)</f>
        <v>14900</v>
      </c>
      <c r="N328" s="24" t="s">
        <v>3</v>
      </c>
      <c r="O328" s="8">
        <f>IFERROR(INDEX(sec!$A$1:$G$787,MATCH(B328,sec!$C$1:$C$787,0),2),0)</f>
        <v>3</v>
      </c>
      <c r="P328" s="8" t="s">
        <v>12139</v>
      </c>
    </row>
    <row r="329" spans="1:19" x14ac:dyDescent="0.2">
      <c r="A329" s="24" t="s">
        <v>2</v>
      </c>
      <c r="B329" s="24" t="s">
        <v>185</v>
      </c>
      <c r="C329" s="24" t="s">
        <v>4</v>
      </c>
      <c r="D329" s="24" t="s">
        <v>27129</v>
      </c>
      <c r="E329" s="24" t="s">
        <v>14554</v>
      </c>
      <c r="F329" s="24" t="str">
        <f>IF($O329&gt;0,Лист1!$A$1,Лист1!$A$2)</f>
        <v xml:space="preserve">available="yes" </v>
      </c>
      <c r="G329" s="24" t="s">
        <v>14552</v>
      </c>
      <c r="H329" s="24" t="s">
        <v>30673</v>
      </c>
      <c r="I329" s="24" t="s">
        <v>30674</v>
      </c>
      <c r="J329" s="110">
        <f t="shared" si="15"/>
        <v>3</v>
      </c>
      <c r="K329" s="24" t="s">
        <v>30674</v>
      </c>
      <c r="L329" s="24" t="s">
        <v>14553</v>
      </c>
      <c r="M329" s="110">
        <v>44635</v>
      </c>
      <c r="N329" s="24" t="s">
        <v>3</v>
      </c>
      <c r="O329" s="12">
        <v>3</v>
      </c>
      <c r="S329" s="2" t="s">
        <v>25014</v>
      </c>
    </row>
    <row r="330" spans="1:19" x14ac:dyDescent="0.2">
      <c r="A330" s="24" t="s">
        <v>2</v>
      </c>
      <c r="B330" s="24" t="s">
        <v>371</v>
      </c>
      <c r="C330" s="24" t="s">
        <v>4</v>
      </c>
      <c r="D330" s="24" t="s">
        <v>114</v>
      </c>
      <c r="E330" s="24" t="s">
        <v>14554</v>
      </c>
      <c r="F330" s="24" t="str">
        <f>IF($O330&gt;1,Лист1!$A$1,Лист1!$A$2)</f>
        <v xml:space="preserve">available="no" </v>
      </c>
      <c r="G330" s="24" t="s">
        <v>14552</v>
      </c>
      <c r="H330" s="24" t="s">
        <v>30673</v>
      </c>
      <c r="I330" s="24" t="s">
        <v>30674</v>
      </c>
      <c r="J330" s="110">
        <f t="shared" si="15"/>
        <v>0</v>
      </c>
      <c r="K330" s="24" t="s">
        <v>30674</v>
      </c>
      <c r="L330" s="24" t="s">
        <v>14553</v>
      </c>
      <c r="M330" s="110">
        <f>INDEX(sec!$A$1:$G$597,MATCH(B330,sec!$C$1:$C$597,0),4)</f>
        <v>160269</v>
      </c>
      <c r="N330" s="24" t="s">
        <v>3</v>
      </c>
      <c r="O330" s="8">
        <f>IFERROR(INDEX(sec!$A$1:$G$787,MATCH(B330,sec!$C$1:$C$787,0),2),0)</f>
        <v>0</v>
      </c>
    </row>
    <row r="331" spans="1:19" x14ac:dyDescent="0.2">
      <c r="A331" s="24" t="s">
        <v>2</v>
      </c>
      <c r="B331" s="24" t="s">
        <v>399</v>
      </c>
      <c r="C331" s="24" t="s">
        <v>4</v>
      </c>
      <c r="D331" s="24" t="s">
        <v>115</v>
      </c>
      <c r="E331" s="24" t="s">
        <v>14554</v>
      </c>
      <c r="F331" s="24" t="str">
        <f>IF($O331&gt;1,Лист1!$A$1,Лист1!$A$2)</f>
        <v xml:space="preserve">available="no" </v>
      </c>
      <c r="G331" s="24" t="s">
        <v>14552</v>
      </c>
      <c r="H331" s="24" t="s">
        <v>30673</v>
      </c>
      <c r="I331" s="24" t="s">
        <v>30674</v>
      </c>
      <c r="J331" s="110">
        <f t="shared" si="15"/>
        <v>0</v>
      </c>
      <c r="K331" s="24" t="s">
        <v>30674</v>
      </c>
      <c r="L331" s="24" t="s">
        <v>14553</v>
      </c>
      <c r="M331" s="110">
        <f>INDEX(sec!$A$1:$G$597,MATCH(B331,sec!$C$1:$C$597,0),4)</f>
        <v>314155</v>
      </c>
      <c r="N331" s="24" t="s">
        <v>3</v>
      </c>
      <c r="O331" s="8">
        <f>IFERROR(INDEX(sec!$A$1:$G$787,MATCH(B331,sec!$C$1:$C$787,0),2),0)</f>
        <v>0</v>
      </c>
    </row>
    <row r="332" spans="1:19" x14ac:dyDescent="0.2">
      <c r="A332" s="24" t="s">
        <v>2</v>
      </c>
      <c r="B332" s="24" t="s">
        <v>367</v>
      </c>
      <c r="C332" s="24" t="s">
        <v>4</v>
      </c>
      <c r="D332" s="24" t="s">
        <v>116</v>
      </c>
      <c r="E332" s="24" t="s">
        <v>14554</v>
      </c>
      <c r="F332" s="24" t="str">
        <f>IF($O332&gt;0,Лист1!$A$1,Лист1!$A$2)</f>
        <v xml:space="preserve">available="yes" </v>
      </c>
      <c r="G332" s="24" t="s">
        <v>14552</v>
      </c>
      <c r="H332" s="24" t="s">
        <v>30673</v>
      </c>
      <c r="I332" s="24" t="s">
        <v>30674</v>
      </c>
      <c r="J332" s="110">
        <f t="shared" si="15"/>
        <v>1</v>
      </c>
      <c r="K332" s="24" t="s">
        <v>30674</v>
      </c>
      <c r="L332" s="24" t="s">
        <v>14553</v>
      </c>
      <c r="M332" s="110">
        <f>INDEX(sec!$A$1:$G$597,MATCH(B332,sec!$C$1:$C$597,0),4)</f>
        <v>121982</v>
      </c>
      <c r="N332" s="24" t="s">
        <v>3</v>
      </c>
      <c r="O332" s="8">
        <f>IFERROR(INDEX(sec!$A$1:$G$787,MATCH(B332,sec!$C$1:$C$787,0),2),0)</f>
        <v>1</v>
      </c>
    </row>
    <row r="333" spans="1:19" x14ac:dyDescent="0.2">
      <c r="A333" s="24" t="s">
        <v>2</v>
      </c>
      <c r="B333" s="24" t="s">
        <v>395</v>
      </c>
      <c r="C333" s="24" t="s">
        <v>4</v>
      </c>
      <c r="D333" s="24" t="s">
        <v>117</v>
      </c>
      <c r="E333" s="24" t="s">
        <v>14554</v>
      </c>
      <c r="F333" s="24" t="str">
        <f>IF($O333&gt;1,Лист1!$A$1,Лист1!$A$2)</f>
        <v xml:space="preserve">available="no" </v>
      </c>
      <c r="G333" s="24" t="s">
        <v>14552</v>
      </c>
      <c r="H333" s="24" t="s">
        <v>30673</v>
      </c>
      <c r="I333" s="24" t="s">
        <v>30674</v>
      </c>
      <c r="J333" s="110">
        <f t="shared" si="15"/>
        <v>0</v>
      </c>
      <c r="K333" s="24" t="s">
        <v>30674</v>
      </c>
      <c r="L333" s="24" t="s">
        <v>14553</v>
      </c>
      <c r="M333" s="110">
        <f>INDEX(sec!$A$1:$G$597,MATCH(B333,sec!$C$1:$C$597,0),4)</f>
        <v>167580</v>
      </c>
      <c r="N333" s="24" t="s">
        <v>3</v>
      </c>
      <c r="O333" s="8">
        <f>IFERROR(INDEX(sec!$A$1:$G$787,MATCH(B333,sec!$C$1:$C$787,0),2),0)</f>
        <v>0</v>
      </c>
    </row>
    <row r="334" spans="1:19" x14ac:dyDescent="0.2">
      <c r="A334" s="24" t="s">
        <v>2</v>
      </c>
      <c r="B334" s="24" t="s">
        <v>405</v>
      </c>
      <c r="C334" s="24" t="s">
        <v>4</v>
      </c>
      <c r="D334" s="24" t="s">
        <v>118</v>
      </c>
      <c r="E334" s="24" t="s">
        <v>14554</v>
      </c>
      <c r="F334" s="24" t="str">
        <f>IF($O334&gt;1,Лист1!$A$1,Лист1!$A$2)</f>
        <v xml:space="preserve">available="no" </v>
      </c>
      <c r="G334" s="24" t="s">
        <v>14552</v>
      </c>
      <c r="H334" s="24" t="s">
        <v>30673</v>
      </c>
      <c r="I334" s="24" t="s">
        <v>30674</v>
      </c>
      <c r="J334" s="110">
        <f t="shared" si="15"/>
        <v>0</v>
      </c>
      <c r="K334" s="24" t="s">
        <v>30674</v>
      </c>
      <c r="L334" s="24" t="s">
        <v>14553</v>
      </c>
      <c r="M334" s="110">
        <f>INDEX(sec!$A$1:$G$597,MATCH(B334,sec!$C$1:$C$597,0),4)</f>
        <v>98316</v>
      </c>
      <c r="N334" s="24" t="s">
        <v>3</v>
      </c>
      <c r="O334" s="8">
        <f>IFERROR(INDEX(sec!$A$1:$G$787,MATCH(B334,sec!$C$1:$C$787,0),2),0)</f>
        <v>0</v>
      </c>
    </row>
    <row r="335" spans="1:19" x14ac:dyDescent="0.2">
      <c r="A335" s="24" t="s">
        <v>2</v>
      </c>
      <c r="B335" s="24" t="s">
        <v>391</v>
      </c>
      <c r="C335" s="24" t="s">
        <v>4</v>
      </c>
      <c r="D335" s="24" t="s">
        <v>119</v>
      </c>
      <c r="E335" s="24" t="s">
        <v>14554</v>
      </c>
      <c r="F335" s="24" t="str">
        <f>IF($O335&gt;1,Лист1!$A$1,Лист1!$A$2)</f>
        <v xml:space="preserve">available="no" </v>
      </c>
      <c r="G335" s="24" t="s">
        <v>14552</v>
      </c>
      <c r="H335" s="24" t="s">
        <v>30673</v>
      </c>
      <c r="I335" s="24" t="s">
        <v>30674</v>
      </c>
      <c r="J335" s="110">
        <f t="shared" si="15"/>
        <v>0</v>
      </c>
      <c r="K335" s="24" t="s">
        <v>30674</v>
      </c>
      <c r="L335" s="24" t="s">
        <v>14553</v>
      </c>
      <c r="M335" s="110">
        <f>INDEX(sec!$A$1:$G$597,MATCH(B335,sec!$C$1:$C$597,0),4)</f>
        <v>186436</v>
      </c>
      <c r="N335" s="24" t="s">
        <v>3</v>
      </c>
      <c r="O335" s="8">
        <f>IFERROR(INDEX(sec!$A$1:$G$787,MATCH(B335,sec!$C$1:$C$787,0),2),0)</f>
        <v>0</v>
      </c>
    </row>
    <row r="336" spans="1:19" x14ac:dyDescent="0.2">
      <c r="A336" s="24" t="s">
        <v>2</v>
      </c>
      <c r="B336" s="24" t="s">
        <v>373</v>
      </c>
      <c r="C336" s="24" t="s">
        <v>4</v>
      </c>
      <c r="D336" s="24" t="s">
        <v>120</v>
      </c>
      <c r="E336" s="24" t="s">
        <v>14554</v>
      </c>
      <c r="F336" s="24" t="str">
        <f>IF($O336&gt;1,Лист1!$A$1,Лист1!$A$2)</f>
        <v xml:space="preserve">available="no" </v>
      </c>
      <c r="G336" s="24" t="s">
        <v>14552</v>
      </c>
      <c r="H336" s="24" t="s">
        <v>30673</v>
      </c>
      <c r="I336" s="24" t="s">
        <v>30674</v>
      </c>
      <c r="J336" s="110">
        <f t="shared" si="15"/>
        <v>0</v>
      </c>
      <c r="K336" s="24" t="s">
        <v>30674</v>
      </c>
      <c r="L336" s="24" t="s">
        <v>14553</v>
      </c>
      <c r="M336" s="110">
        <f>INDEX(sec!$A$1:$G$597,MATCH(B336,sec!$C$1:$C$597,0),4)</f>
        <v>537895</v>
      </c>
      <c r="N336" s="24" t="s">
        <v>3</v>
      </c>
      <c r="O336" s="8">
        <f>IFERROR(INDEX(sec!$A$1:$G$787,MATCH(B336,sec!$C$1:$C$787,0),2),0)</f>
        <v>0</v>
      </c>
    </row>
    <row r="337" spans="1:17" x14ac:dyDescent="0.2">
      <c r="A337" s="24" t="s">
        <v>2</v>
      </c>
      <c r="B337" s="24" t="s">
        <v>381</v>
      </c>
      <c r="C337" s="24" t="s">
        <v>4</v>
      </c>
      <c r="D337" s="24" t="s">
        <v>121</v>
      </c>
      <c r="E337" s="24" t="s">
        <v>14554</v>
      </c>
      <c r="F337" s="24" t="str">
        <f>IF($O337&gt;1,Лист1!$A$1,Лист1!$A$2)</f>
        <v xml:space="preserve">available="yes" </v>
      </c>
      <c r="G337" s="24" t="s">
        <v>14552</v>
      </c>
      <c r="H337" s="24" t="s">
        <v>30673</v>
      </c>
      <c r="I337" s="24" t="s">
        <v>30674</v>
      </c>
      <c r="J337" s="110">
        <f t="shared" si="15"/>
        <v>2</v>
      </c>
      <c r="K337" s="24" t="s">
        <v>30674</v>
      </c>
      <c r="L337" s="24" t="s">
        <v>14553</v>
      </c>
      <c r="M337" s="110">
        <f>INDEX(sec!$A$1:$G$597,MATCH(B337,sec!$C$1:$C$597,0),4)</f>
        <v>134783</v>
      </c>
      <c r="N337" s="24" t="s">
        <v>3</v>
      </c>
      <c r="O337" s="8">
        <f>IFERROR(INDEX(sec!$A$1:$G$787,MATCH(B337,sec!$C$1:$C$787,0),2),0)</f>
        <v>2</v>
      </c>
    </row>
    <row r="338" spans="1:17" x14ac:dyDescent="0.2">
      <c r="A338" s="24" t="s">
        <v>2</v>
      </c>
      <c r="B338" s="24" t="s">
        <v>295</v>
      </c>
      <c r="C338" s="24" t="s">
        <v>4</v>
      </c>
      <c r="D338" s="24" t="s">
        <v>122</v>
      </c>
      <c r="E338" s="24" t="s">
        <v>14554</v>
      </c>
      <c r="F338" s="24" t="str">
        <f>IF($O338&gt;0,Лист1!$A$1,Лист1!$A$2)</f>
        <v xml:space="preserve">available="yes" </v>
      </c>
      <c r="G338" s="24" t="s">
        <v>14552</v>
      </c>
      <c r="H338" s="24" t="s">
        <v>30673</v>
      </c>
      <c r="I338" s="24" t="s">
        <v>30674</v>
      </c>
      <c r="J338" s="110">
        <f t="shared" si="15"/>
        <v>50</v>
      </c>
      <c r="K338" s="24" t="s">
        <v>30674</v>
      </c>
      <c r="L338" s="24" t="s">
        <v>14553</v>
      </c>
      <c r="M338" s="110">
        <f>INDEX('hiwatch '!$A$1:$F$83,MATCH(B338,'hiwatch '!$A$1:$A$83,0),5)</f>
        <v>67890</v>
      </c>
      <c r="N338" s="24" t="s">
        <v>3</v>
      </c>
      <c r="O338" s="27">
        <f>IF(INDEX(sec!$A$1:$G$788,MATCH(B338,sec!$C$1:$C$788,0),2)=0,(INDEX('hiwatch '!$A$1:$G$83,MATCH(B338,'hiwatch '!$A$1:$A$83,0),7)),INDEX(sec!$A$1:$G$788,MATCH(B338,sec!$C$1:$C$788,0),2))</f>
        <v>50</v>
      </c>
      <c r="P338" s="2" t="s">
        <v>12995</v>
      </c>
      <c r="Q338" s="2" t="s">
        <v>33515</v>
      </c>
    </row>
    <row r="339" spans="1:17" x14ac:dyDescent="0.2">
      <c r="A339" s="24" t="s">
        <v>2</v>
      </c>
      <c r="B339" s="24" t="s">
        <v>288</v>
      </c>
      <c r="C339" s="24" t="s">
        <v>4</v>
      </c>
      <c r="D339" s="24" t="s">
        <v>123</v>
      </c>
      <c r="E339" s="24" t="s">
        <v>14554</v>
      </c>
      <c r="F339" s="24" t="str">
        <f>IF($O339&gt;0,Лист1!$A$1,Лист1!$A$2)</f>
        <v xml:space="preserve">available="yes" </v>
      </c>
      <c r="G339" s="24" t="s">
        <v>14552</v>
      </c>
      <c r="H339" s="24" t="s">
        <v>30673</v>
      </c>
      <c r="I339" s="24" t="s">
        <v>30674</v>
      </c>
      <c r="J339" s="110">
        <f t="shared" si="15"/>
        <v>4</v>
      </c>
      <c r="K339" s="24" t="s">
        <v>30674</v>
      </c>
      <c r="L339" s="24" t="s">
        <v>14553</v>
      </c>
      <c r="M339" s="110">
        <f>INDEX('hiwatch '!$A$1:$F$83,MATCH(B339,'hiwatch '!$A$1:$A$83,0),5)</f>
        <v>40890</v>
      </c>
      <c r="N339" s="24" t="s">
        <v>3</v>
      </c>
      <c r="O339" s="27">
        <f>IF(INDEX(sec!$A$1:$G$788,MATCH(B339,sec!$C$1:$C$788,0),2)=0,(INDEX('hiwatch '!$A$1:$G$83,MATCH(B339,'hiwatch '!$A$1:$A$83,0),7)),INDEX(sec!$A$1:$G$788,MATCH(B339,sec!$C$1:$C$788,0),2))</f>
        <v>4</v>
      </c>
      <c r="P339" s="2" t="s">
        <v>12995</v>
      </c>
      <c r="Q339" s="2" t="s">
        <v>33515</v>
      </c>
    </row>
    <row r="340" spans="1:17" ht="13.5" customHeight="1" x14ac:dyDescent="0.2">
      <c r="A340" s="24" t="s">
        <v>2</v>
      </c>
      <c r="B340" s="24" t="s">
        <v>138</v>
      </c>
      <c r="C340" s="24" t="s">
        <v>4</v>
      </c>
      <c r="D340" s="24" t="s">
        <v>124</v>
      </c>
      <c r="E340" s="24" t="s">
        <v>14554</v>
      </c>
      <c r="F340" s="24" t="str">
        <f>IF($O340&gt;0,Лист1!$A$1,Лист1!$A$2)</f>
        <v xml:space="preserve">available="yes" </v>
      </c>
      <c r="G340" s="24" t="s">
        <v>14552</v>
      </c>
      <c r="H340" s="24" t="s">
        <v>30673</v>
      </c>
      <c r="I340" s="24" t="s">
        <v>30674</v>
      </c>
      <c r="J340" s="110" t="str">
        <f t="shared" si="15"/>
        <v>50</v>
      </c>
      <c r="K340" s="24" t="s">
        <v>30674</v>
      </c>
      <c r="L340" s="24" t="s">
        <v>14553</v>
      </c>
      <c r="M340" s="110">
        <f>INDEX('hiwatch '!$A$1:$F$83,MATCH(B340,'hiwatch '!$A$1:$A$83,0),5)</f>
        <v>28690</v>
      </c>
      <c r="N340" s="24" t="s">
        <v>3</v>
      </c>
      <c r="O340" s="27">
        <f>IF(INDEX(sec!$A$1:$G$788,MATCH(B340,sec!$C$1:$C$788,0),2)=0,(INDEX('hiwatch '!$A$1:$G$83,MATCH(B340,'hiwatch '!$A$1:$A$83,0),7)),INDEX(sec!$A$1:$G$788,MATCH(B340,sec!$C$1:$C$788,0),2))</f>
        <v>100</v>
      </c>
      <c r="P340" s="2" t="s">
        <v>12995</v>
      </c>
      <c r="Q340" s="2" t="s">
        <v>33515</v>
      </c>
    </row>
    <row r="341" spans="1:17" x14ac:dyDescent="0.2">
      <c r="A341" s="24" t="s">
        <v>2</v>
      </c>
      <c r="B341" s="24" t="s">
        <v>287</v>
      </c>
      <c r="C341" s="24" t="s">
        <v>4</v>
      </c>
      <c r="D341" s="24" t="s">
        <v>125</v>
      </c>
      <c r="E341" s="24" t="s">
        <v>14554</v>
      </c>
      <c r="F341" s="24" t="str">
        <f>IF($O341&gt;0,Лист1!$A$1,Лист1!$A$2)</f>
        <v xml:space="preserve">available="yes" </v>
      </c>
      <c r="G341" s="24" t="s">
        <v>14552</v>
      </c>
      <c r="H341" s="24" t="s">
        <v>30673</v>
      </c>
      <c r="I341" s="24" t="s">
        <v>30674</v>
      </c>
      <c r="J341" s="110">
        <f t="shared" si="15"/>
        <v>3</v>
      </c>
      <c r="K341" s="24" t="s">
        <v>30674</v>
      </c>
      <c r="L341" s="24" t="s">
        <v>14553</v>
      </c>
      <c r="M341" s="110">
        <f>INDEX('hiwatch '!$A$1:$F$83,MATCH(B341,'hiwatch '!$A$1:$A$83,0),5)</f>
        <v>28490</v>
      </c>
      <c r="N341" s="24" t="s">
        <v>3</v>
      </c>
      <c r="O341" s="27">
        <f>IF(INDEX(sec!$A$1:$G$788,MATCH(B341,sec!$C$1:$C$788,0),2)=0,(INDEX('hiwatch '!$A$1:$G$83,MATCH(B341,'hiwatch '!$A$1:$A$83,0),7)),INDEX(sec!$A$1:$G$788,MATCH(B341,sec!$C$1:$C$788,0),2))</f>
        <v>3</v>
      </c>
      <c r="P341" s="2" t="s">
        <v>12995</v>
      </c>
      <c r="Q341" s="2" t="s">
        <v>33515</v>
      </c>
    </row>
    <row r="342" spans="1:17" x14ac:dyDescent="0.2">
      <c r="A342" s="24" t="s">
        <v>2</v>
      </c>
      <c r="B342" s="24" t="s">
        <v>296</v>
      </c>
      <c r="C342" s="24" t="s">
        <v>4</v>
      </c>
      <c r="D342" s="24" t="s">
        <v>126</v>
      </c>
      <c r="E342" s="24" t="s">
        <v>14554</v>
      </c>
      <c r="F342" s="24" t="str">
        <f>IF($O342&gt;0,Лист1!$A$1,Лист1!$A$2)</f>
        <v xml:space="preserve">available="no" </v>
      </c>
      <c r="G342" s="24" t="s">
        <v>14552</v>
      </c>
      <c r="H342" s="24" t="s">
        <v>30673</v>
      </c>
      <c r="I342" s="24" t="s">
        <v>30674</v>
      </c>
      <c r="J342" s="110">
        <f t="shared" si="15"/>
        <v>0</v>
      </c>
      <c r="K342" s="24" t="s">
        <v>30674</v>
      </c>
      <c r="L342" s="24" t="s">
        <v>14553</v>
      </c>
      <c r="M342" s="110">
        <f>INDEX('hiwatch '!$A$1:$F$83,MATCH(B342,'hiwatch '!$A$1:$A$83,0),5)</f>
        <v>149890</v>
      </c>
      <c r="N342" s="24" t="s">
        <v>3</v>
      </c>
      <c r="O342" s="27">
        <f>IF(INDEX(sec!$A$1:$G$788,MATCH(B342,sec!$C$1:$C$788,0),2)=0,(INDEX('hiwatch '!$A$1:$G$83,MATCH(B342,'hiwatch '!$A$1:$A$83,0),7)),INDEX(sec!$A$1:$G$788,MATCH(B342,sec!$C$1:$C$788,0),2))</f>
        <v>0</v>
      </c>
      <c r="P342" s="2" t="s">
        <v>12995</v>
      </c>
      <c r="Q342" s="2" t="s">
        <v>33515</v>
      </c>
    </row>
    <row r="343" spans="1:17" x14ac:dyDescent="0.2">
      <c r="A343" s="24" t="s">
        <v>2</v>
      </c>
      <c r="B343" s="24" t="s">
        <v>294</v>
      </c>
      <c r="C343" s="24" t="s">
        <v>4</v>
      </c>
      <c r="D343" s="24" t="s">
        <v>127</v>
      </c>
      <c r="E343" s="24" t="s">
        <v>14554</v>
      </c>
      <c r="F343" s="24" t="str">
        <f>IF($O343&gt;0,Лист1!$A$1,Лист1!$A$2)</f>
        <v xml:space="preserve">available="no" </v>
      </c>
      <c r="G343" s="24" t="s">
        <v>14552</v>
      </c>
      <c r="H343" s="24" t="s">
        <v>30673</v>
      </c>
      <c r="I343" s="24" t="s">
        <v>30674</v>
      </c>
      <c r="J343" s="110">
        <f t="shared" si="15"/>
        <v>0</v>
      </c>
      <c r="K343" s="24" t="s">
        <v>30674</v>
      </c>
      <c r="L343" s="24" t="s">
        <v>14553</v>
      </c>
      <c r="M343" s="110">
        <f>INDEX('hiwatch '!$A$1:$F$83,MATCH(B343,'hiwatch '!$A$1:$A$83,0),5)</f>
        <v>59890</v>
      </c>
      <c r="N343" s="24" t="s">
        <v>3</v>
      </c>
      <c r="O343" s="27">
        <f>IF(INDEX(sec!$A$1:$G$788,MATCH(B343,sec!$C$1:$C$788,0),2)=0,(INDEX('hiwatch '!$A$1:$G$83,MATCH(B343,'hiwatch '!$A$1:$A$83,0),7)),INDEX(sec!$A$1:$G$788,MATCH(B343,sec!$C$1:$C$788,0),2))</f>
        <v>0</v>
      </c>
      <c r="P343" s="2" t="s">
        <v>12995</v>
      </c>
      <c r="Q343" s="2" t="s">
        <v>33515</v>
      </c>
    </row>
    <row r="344" spans="1:17" x14ac:dyDescent="0.2">
      <c r="A344" s="24" t="s">
        <v>2</v>
      </c>
      <c r="B344" s="24" t="s">
        <v>293</v>
      </c>
      <c r="C344" s="24" t="s">
        <v>4</v>
      </c>
      <c r="D344" s="24" t="s">
        <v>128</v>
      </c>
      <c r="E344" s="24" t="s">
        <v>14554</v>
      </c>
      <c r="F344" s="24" t="str">
        <f>IF($O344&gt;0,Лист1!$A$1,Лист1!$A$2)</f>
        <v xml:space="preserve">available="yes" </v>
      </c>
      <c r="G344" s="24" t="s">
        <v>14552</v>
      </c>
      <c r="H344" s="24" t="s">
        <v>30673</v>
      </c>
      <c r="I344" s="24" t="s">
        <v>30674</v>
      </c>
      <c r="J344" s="110">
        <f t="shared" si="15"/>
        <v>2</v>
      </c>
      <c r="K344" s="24" t="s">
        <v>30674</v>
      </c>
      <c r="L344" s="24" t="s">
        <v>14553</v>
      </c>
      <c r="M344" s="110">
        <f>INDEX('hiwatch '!$A$1:$F$83,MATCH(B344,'hiwatch '!$A$1:$A$83,0),5)</f>
        <v>50890</v>
      </c>
      <c r="N344" s="24" t="s">
        <v>3</v>
      </c>
      <c r="O344" s="27">
        <f>IF(INDEX(sec!$A$1:$G$788,MATCH(B344,sec!$C$1:$C$788,0),2)=0,(INDEX('hiwatch '!$A$1:$G$83,MATCH(B344,'hiwatch '!$A$1:$A$83,0),7)),INDEX(sec!$A$1:$G$788,MATCH(B344,sec!$C$1:$C$788,0),2))</f>
        <v>2</v>
      </c>
      <c r="P344" s="2" t="s">
        <v>12995</v>
      </c>
      <c r="Q344" s="2" t="s">
        <v>33515</v>
      </c>
    </row>
    <row r="345" spans="1:17" x14ac:dyDescent="0.2">
      <c r="A345" s="24" t="s">
        <v>2</v>
      </c>
      <c r="B345" s="24" t="s">
        <v>292</v>
      </c>
      <c r="C345" s="24" t="s">
        <v>4</v>
      </c>
      <c r="D345" s="24" t="s">
        <v>129</v>
      </c>
      <c r="E345" s="24" t="s">
        <v>14554</v>
      </c>
      <c r="F345" s="24" t="str">
        <f>IF($O345&gt;0,Лист1!$A$1,Лист1!$A$2)</f>
        <v xml:space="preserve">available="yes" </v>
      </c>
      <c r="G345" s="24" t="s">
        <v>14552</v>
      </c>
      <c r="H345" s="24" t="s">
        <v>30673</v>
      </c>
      <c r="I345" s="24" t="s">
        <v>30674</v>
      </c>
      <c r="J345" s="110">
        <f t="shared" si="15"/>
        <v>50</v>
      </c>
      <c r="K345" s="24" t="s">
        <v>30674</v>
      </c>
      <c r="L345" s="24" t="s">
        <v>14553</v>
      </c>
      <c r="M345" s="110">
        <f>INDEX('hiwatch '!$A$1:$F$83,MATCH(B345,'hiwatch '!$A$1:$A$83,0),5)</f>
        <v>67890</v>
      </c>
      <c r="N345" s="24" t="s">
        <v>3</v>
      </c>
      <c r="O345" s="27">
        <f>IF(INDEX(sec!$A$1:$G$788,MATCH(B345,sec!$C$1:$C$788,0),2)=0,(INDEX('hiwatch '!$A$1:$G$83,MATCH(B345,'hiwatch '!$A$1:$A$83,0),7)),INDEX(sec!$A$1:$G$788,MATCH(B345,sec!$C$1:$C$788,0),2))</f>
        <v>50</v>
      </c>
      <c r="P345" s="2" t="s">
        <v>12995</v>
      </c>
      <c r="Q345" s="2" t="s">
        <v>33515</v>
      </c>
    </row>
    <row r="346" spans="1:17" x14ac:dyDescent="0.2">
      <c r="A346" s="24" t="s">
        <v>2</v>
      </c>
      <c r="B346" s="24" t="s">
        <v>289</v>
      </c>
      <c r="C346" s="24" t="s">
        <v>4</v>
      </c>
      <c r="D346" s="24" t="s">
        <v>130</v>
      </c>
      <c r="E346" s="24" t="s">
        <v>14554</v>
      </c>
      <c r="F346" s="24" t="str">
        <f>IF($O346&gt;0,Лист1!$A$1,Лист1!$A$2)</f>
        <v xml:space="preserve">available="yes" </v>
      </c>
      <c r="G346" s="24" t="s">
        <v>14552</v>
      </c>
      <c r="H346" s="24" t="s">
        <v>30673</v>
      </c>
      <c r="I346" s="24" t="s">
        <v>30674</v>
      </c>
      <c r="J346" s="110">
        <f t="shared" si="15"/>
        <v>50</v>
      </c>
      <c r="K346" s="24" t="s">
        <v>30674</v>
      </c>
      <c r="L346" s="24" t="s">
        <v>14553</v>
      </c>
      <c r="M346" s="110">
        <f>INDEX('hiwatch '!$A$1:$F$83,MATCH(B346,'hiwatch '!$A$1:$A$83,0),5)</f>
        <v>27890</v>
      </c>
      <c r="N346" s="24" t="s">
        <v>3</v>
      </c>
      <c r="O346" s="27">
        <f>IF(INDEX(sec!$A$1:$G$788,MATCH(B346,sec!$C$1:$C$788,0),2)=0,(INDEX('hiwatch '!$A$1:$G$83,MATCH(B346,'hiwatch '!$A$1:$A$83,0),7)),INDEX(sec!$A$1:$G$788,MATCH(B346,sec!$C$1:$C$788,0),2))</f>
        <v>50</v>
      </c>
      <c r="P346" s="2" t="s">
        <v>12995</v>
      </c>
      <c r="Q346" s="2" t="s">
        <v>33515</v>
      </c>
    </row>
    <row r="347" spans="1:17" ht="10.5" customHeight="1" x14ac:dyDescent="0.2">
      <c r="A347" s="24" t="s">
        <v>2</v>
      </c>
      <c r="B347" s="24" t="s">
        <v>290</v>
      </c>
      <c r="C347" s="24" t="s">
        <v>4</v>
      </c>
      <c r="D347" s="24" t="s">
        <v>131</v>
      </c>
      <c r="E347" s="24" t="s">
        <v>14554</v>
      </c>
      <c r="F347" s="24" t="str">
        <f>IF($O347&gt;0,Лист1!$A$1,Лист1!$A$2)</f>
        <v xml:space="preserve">available="yes" </v>
      </c>
      <c r="G347" s="24" t="s">
        <v>14552</v>
      </c>
      <c r="H347" s="24" t="s">
        <v>30673</v>
      </c>
      <c r="I347" s="24" t="s">
        <v>30674</v>
      </c>
      <c r="J347" s="110" t="str">
        <f t="shared" si="15"/>
        <v>50</v>
      </c>
      <c r="K347" s="24" t="s">
        <v>30674</v>
      </c>
      <c r="L347" s="24" t="s">
        <v>14553</v>
      </c>
      <c r="M347" s="110">
        <f>INDEX('hiwatch '!$A$1:$F$83,MATCH(B347,'hiwatch '!$A$1:$A$83,0),5)</f>
        <v>48890</v>
      </c>
      <c r="N347" s="24" t="s">
        <v>3</v>
      </c>
      <c r="O347" s="27">
        <f>IF(INDEX(sec!$A$1:$G$788,MATCH(B347,sec!$C$1:$C$788,0),2)=0,(INDEX('hiwatch '!$A$1:$G$83,MATCH(B347,'hiwatch '!$A$1:$A$83,0),7)),INDEX(sec!$A$1:$G$788,MATCH(B347,sec!$C$1:$C$788,0),2))</f>
        <v>100</v>
      </c>
      <c r="P347" s="2" t="s">
        <v>12995</v>
      </c>
      <c r="Q347" s="2" t="s">
        <v>33515</v>
      </c>
    </row>
    <row r="348" spans="1:17" x14ac:dyDescent="0.2">
      <c r="A348" s="24" t="s">
        <v>2</v>
      </c>
      <c r="B348" s="24" t="s">
        <v>291</v>
      </c>
      <c r="C348" s="24" t="s">
        <v>4</v>
      </c>
      <c r="D348" s="24" t="s">
        <v>132</v>
      </c>
      <c r="E348" s="24" t="s">
        <v>14554</v>
      </c>
      <c r="F348" s="24" t="str">
        <f>IF($O348&gt;0,Лист1!$A$1,Лист1!$A$2)</f>
        <v xml:space="preserve">available="yes" </v>
      </c>
      <c r="G348" s="24" t="s">
        <v>14552</v>
      </c>
      <c r="H348" s="24" t="s">
        <v>30673</v>
      </c>
      <c r="I348" s="24" t="s">
        <v>30674</v>
      </c>
      <c r="J348" s="110">
        <f t="shared" si="15"/>
        <v>20</v>
      </c>
      <c r="K348" s="24" t="s">
        <v>30674</v>
      </c>
      <c r="L348" s="24" t="s">
        <v>14553</v>
      </c>
      <c r="M348" s="110">
        <f>INDEX('hiwatch '!$A$1:$F$83,MATCH(B348,'hiwatch '!$A$1:$A$83,0),5)</f>
        <v>36890</v>
      </c>
      <c r="N348" s="24" t="s">
        <v>3</v>
      </c>
      <c r="O348" s="27">
        <f>IF(INDEX(sec!$A$1:$G$788,MATCH(B348,sec!$C$1:$C$788,0),2)=0,(INDEX('hiwatch '!$A$1:$G$83,MATCH(B348,'hiwatch '!$A$1:$A$83,0),7)),INDEX(sec!$A$1:$G$788,MATCH(B348,sec!$C$1:$C$788,0),2))</f>
        <v>20</v>
      </c>
      <c r="P348" s="2" t="s">
        <v>12995</v>
      </c>
      <c r="Q348" s="2" t="s">
        <v>33515</v>
      </c>
    </row>
    <row r="349" spans="1:17" x14ac:dyDescent="0.2">
      <c r="A349" s="24" t="s">
        <v>2</v>
      </c>
      <c r="B349" s="24" t="s">
        <v>285</v>
      </c>
      <c r="C349" s="24" t="s">
        <v>4</v>
      </c>
      <c r="D349" s="24" t="s">
        <v>133</v>
      </c>
      <c r="E349" s="24" t="s">
        <v>14554</v>
      </c>
      <c r="F349" s="24" t="str">
        <f>IF($O349&gt;0,Лист1!$A$1,Лист1!$A$2)</f>
        <v xml:space="preserve">available="yes" </v>
      </c>
      <c r="G349" s="24" t="s">
        <v>14552</v>
      </c>
      <c r="H349" s="24" t="s">
        <v>30673</v>
      </c>
      <c r="I349" s="24" t="s">
        <v>30674</v>
      </c>
      <c r="J349" s="110">
        <f t="shared" si="15"/>
        <v>20</v>
      </c>
      <c r="K349" s="24" t="s">
        <v>30674</v>
      </c>
      <c r="L349" s="24" t="s">
        <v>14553</v>
      </c>
      <c r="M349" s="110">
        <f>INDEX('hiwatch '!$A$1:$F$83,MATCH(B349,'hiwatch '!$A$1:$A$83,0),5)</f>
        <v>209890</v>
      </c>
      <c r="N349" s="24" t="s">
        <v>3</v>
      </c>
      <c r="O349" s="27">
        <f>IF(INDEX(sec!$A$1:$G$788,MATCH(B349,sec!$C$1:$C$788,0),2)=0,(INDEX('hiwatch '!$A$1:$G$83,MATCH(B349,'hiwatch '!$A$1:$A$83,0),7)),INDEX(sec!$A$1:$G$788,MATCH(B349,sec!$C$1:$C$788,0),2))</f>
        <v>20</v>
      </c>
      <c r="P349" s="2" t="s">
        <v>12995</v>
      </c>
      <c r="Q349" s="2" t="s">
        <v>33515</v>
      </c>
    </row>
    <row r="350" spans="1:17" x14ac:dyDescent="0.2">
      <c r="A350" s="24" t="s">
        <v>2</v>
      </c>
      <c r="B350" s="24" t="s">
        <v>297</v>
      </c>
      <c r="C350" s="24" t="s">
        <v>4</v>
      </c>
      <c r="D350" s="24" t="s">
        <v>134</v>
      </c>
      <c r="E350" s="24" t="s">
        <v>14554</v>
      </c>
      <c r="F350" s="24" t="str">
        <f>IF($O350&gt;0,Лист1!$A$1,Лист1!$A$2)</f>
        <v xml:space="preserve">available="yes" </v>
      </c>
      <c r="G350" s="24" t="s">
        <v>14552</v>
      </c>
      <c r="H350" s="24" t="s">
        <v>30673</v>
      </c>
      <c r="I350" s="24" t="s">
        <v>30674</v>
      </c>
      <c r="J350" s="110">
        <f t="shared" si="15"/>
        <v>1</v>
      </c>
      <c r="K350" s="24" t="s">
        <v>30674</v>
      </c>
      <c r="L350" s="24" t="s">
        <v>14553</v>
      </c>
      <c r="M350" s="110">
        <f>INDEX('hiwatch '!$A$1:$F$83,MATCH(B350,'hiwatch '!$A$1:$A$83,0),5)</f>
        <v>209890</v>
      </c>
      <c r="N350" s="24" t="s">
        <v>3</v>
      </c>
      <c r="O350" s="27">
        <f>IF(INDEX(sec!$A$1:$G$788,MATCH(B350,sec!$C$1:$C$788,0),2)=0,(INDEX('hiwatch '!$A$1:$G$83,MATCH(B350,'hiwatch '!$A$1:$A$83,0),7)),INDEX(sec!$A$1:$G$788,MATCH(B350,sec!$C$1:$C$788,0),2))</f>
        <v>1</v>
      </c>
      <c r="P350" s="2" t="s">
        <v>12995</v>
      </c>
      <c r="Q350" s="2" t="s">
        <v>33515</v>
      </c>
    </row>
    <row r="351" spans="1:17" x14ac:dyDescent="0.2">
      <c r="A351" s="24" t="s">
        <v>2</v>
      </c>
      <c r="B351" s="24" t="s">
        <v>278</v>
      </c>
      <c r="C351" s="24" t="s">
        <v>4</v>
      </c>
      <c r="D351" s="24" t="s">
        <v>135</v>
      </c>
      <c r="E351" s="24" t="s">
        <v>14554</v>
      </c>
      <c r="F351" s="24" t="str">
        <f>IF($O351&gt;0,Лист1!$A$1,Лист1!$A$2)</f>
        <v xml:space="preserve">available="yes" </v>
      </c>
      <c r="G351" s="24" t="s">
        <v>14552</v>
      </c>
      <c r="H351" s="24" t="s">
        <v>30673</v>
      </c>
      <c r="I351" s="24" t="s">
        <v>30674</v>
      </c>
      <c r="J351" s="110">
        <f t="shared" si="15"/>
        <v>1</v>
      </c>
      <c r="K351" s="24" t="s">
        <v>30674</v>
      </c>
      <c r="L351" s="24" t="s">
        <v>14553</v>
      </c>
      <c r="M351" s="110">
        <f>INDEX('hiwatch '!$A$1:$F$83,MATCH(B351,'hiwatch '!$A$1:$A$83,0),5)</f>
        <v>36890</v>
      </c>
      <c r="N351" s="24" t="s">
        <v>3</v>
      </c>
      <c r="O351" s="27">
        <f>IF(INDEX(sec!$A$1:$G$788,MATCH(B351,sec!$C$1:$C$788,0),2)=0,(INDEX('hiwatch '!$A$1:$G$83,MATCH(B351,'hiwatch '!$A$1:$A$83,0),7)),INDEX(sec!$A$1:$G$788,MATCH(B351,sec!$C$1:$C$788,0),2))</f>
        <v>1</v>
      </c>
      <c r="P351" s="2" t="s">
        <v>12995</v>
      </c>
      <c r="Q351" s="2" t="s">
        <v>33515</v>
      </c>
    </row>
    <row r="352" spans="1:17" x14ac:dyDescent="0.2">
      <c r="A352" s="24" t="s">
        <v>2</v>
      </c>
      <c r="B352" s="24" t="s">
        <v>277</v>
      </c>
      <c r="C352" s="24" t="s">
        <v>4</v>
      </c>
      <c r="D352" s="24" t="s">
        <v>136</v>
      </c>
      <c r="E352" s="24" t="s">
        <v>14554</v>
      </c>
      <c r="F352" s="24" t="str">
        <f>IF($O352&gt;0,Лист1!$A$1,Лист1!$A$2)</f>
        <v xml:space="preserve">available="no" </v>
      </c>
      <c r="G352" s="24" t="s">
        <v>14552</v>
      </c>
      <c r="H352" s="24" t="s">
        <v>30673</v>
      </c>
      <c r="I352" s="24" t="s">
        <v>30674</v>
      </c>
      <c r="J352" s="110">
        <f t="shared" si="15"/>
        <v>0</v>
      </c>
      <c r="K352" s="24" t="s">
        <v>30674</v>
      </c>
      <c r="L352" s="24" t="s">
        <v>14553</v>
      </c>
      <c r="M352" s="110">
        <f>INDEX('hiwatch '!$A$1:$F$83,MATCH(B352,'hiwatch '!$A$1:$A$83,0),5)</f>
        <v>29890</v>
      </c>
      <c r="N352" s="24" t="s">
        <v>3</v>
      </c>
      <c r="O352" s="27">
        <f>IF(INDEX(sec!$A$1:$G$788,MATCH(B352,sec!$C$1:$C$788,0),2)=0,(INDEX('hiwatch '!$A$1:$G$83,MATCH(B352,'hiwatch '!$A$1:$A$83,0),7)),INDEX(sec!$A$1:$G$788,MATCH(B352,sec!$C$1:$C$788,0),2))</f>
        <v>0</v>
      </c>
      <c r="P352" s="2" t="s">
        <v>12995</v>
      </c>
      <c r="Q352" s="2" t="s">
        <v>33515</v>
      </c>
    </row>
    <row r="353" spans="1:19" x14ac:dyDescent="0.2">
      <c r="A353" s="24" t="s">
        <v>2</v>
      </c>
      <c r="B353" s="24" t="s">
        <v>383</v>
      </c>
      <c r="C353" s="24" t="s">
        <v>4</v>
      </c>
      <c r="D353" s="24" t="s">
        <v>7</v>
      </c>
      <c r="E353" s="24" t="s">
        <v>14554</v>
      </c>
      <c r="F353" s="24" t="str">
        <f>IF($O353&gt;1,Лист1!$A$1,Лист1!$A$2)</f>
        <v xml:space="preserve">available="no" </v>
      </c>
      <c r="G353" s="24" t="s">
        <v>14552</v>
      </c>
      <c r="H353" s="24" t="s">
        <v>30673</v>
      </c>
      <c r="I353" s="24" t="s">
        <v>30674</v>
      </c>
      <c r="J353" s="110">
        <f t="shared" si="15"/>
        <v>0</v>
      </c>
      <c r="K353" s="24" t="s">
        <v>30674</v>
      </c>
      <c r="L353" s="24" t="s">
        <v>14553</v>
      </c>
      <c r="M353" s="110">
        <f>INDEX(sec!$A$1:$G$597,MATCH(B353,sec!$C$1:$C$597,0),4)</f>
        <v>207777</v>
      </c>
      <c r="N353" s="24" t="s">
        <v>3</v>
      </c>
      <c r="O353" s="8">
        <f>IFERROR(INDEX(sec!$A$1:$G$787,MATCH(B353,sec!$C$1:$C$787,0),2),0)</f>
        <v>0</v>
      </c>
    </row>
    <row r="354" spans="1:19" x14ac:dyDescent="0.2">
      <c r="A354" s="24" t="s">
        <v>2</v>
      </c>
      <c r="B354" s="24" t="s">
        <v>385</v>
      </c>
      <c r="C354" s="24" t="s">
        <v>4</v>
      </c>
      <c r="D354" s="24" t="s">
        <v>6</v>
      </c>
      <c r="E354" s="24" t="s">
        <v>14554</v>
      </c>
      <c r="F354" s="24" t="str">
        <f>IF($O354&gt;1,Лист1!$A$1,Лист1!$A$2)</f>
        <v xml:space="preserve">available="no" </v>
      </c>
      <c r="G354" s="24" t="s">
        <v>14552</v>
      </c>
      <c r="H354" s="24" t="s">
        <v>30673</v>
      </c>
      <c r="I354" s="24" t="s">
        <v>30674</v>
      </c>
      <c r="J354" s="110">
        <f t="shared" si="15"/>
        <v>0</v>
      </c>
      <c r="K354" s="24" t="s">
        <v>30674</v>
      </c>
      <c r="L354" s="24" t="s">
        <v>14553</v>
      </c>
      <c r="M354" s="110">
        <f>INDEX(sec!$A$1:$G$597,MATCH(B354,sec!$C$1:$C$597,0),4)</f>
        <v>216108</v>
      </c>
      <c r="N354" s="24" t="s">
        <v>3</v>
      </c>
      <c r="O354" s="8">
        <f>IFERROR(INDEX(sec!$A$1:$G$787,MATCH(B354,sec!$C$1:$C$787,0),2),0)</f>
        <v>0</v>
      </c>
    </row>
    <row r="355" spans="1:19" x14ac:dyDescent="0.2">
      <c r="A355" s="24" t="s">
        <v>2</v>
      </c>
      <c r="B355" s="24" t="s">
        <v>343</v>
      </c>
      <c r="C355" s="24" t="s">
        <v>4</v>
      </c>
      <c r="D355" s="24" t="s">
        <v>13</v>
      </c>
      <c r="E355" s="24" t="s">
        <v>14554</v>
      </c>
      <c r="F355" s="24" t="str">
        <f>IF($O355&gt;1,Лист1!$A$1,Лист1!$A$2)</f>
        <v xml:space="preserve">available="yes" </v>
      </c>
      <c r="G355" s="24" t="s">
        <v>14552</v>
      </c>
      <c r="H355" s="24" t="s">
        <v>30673</v>
      </c>
      <c r="I355" s="24" t="s">
        <v>30674</v>
      </c>
      <c r="J355" s="110">
        <f t="shared" si="15"/>
        <v>43</v>
      </c>
      <c r="K355" s="24" t="s">
        <v>30674</v>
      </c>
      <c r="L355" s="24" t="s">
        <v>14553</v>
      </c>
      <c r="M355" s="110">
        <f>INDEX(эл!$A$1:$G$599,MATCH(B355,эл!$C$1:$C$599,0),6)</f>
        <v>23000</v>
      </c>
      <c r="N355" s="24" t="s">
        <v>3</v>
      </c>
      <c r="O355" s="10">
        <f>INDEX(эл!$A$1:$G$275,MATCH(B355,эл!$C$1:$C$236,0),2)</f>
        <v>43</v>
      </c>
      <c r="Q355" s="9"/>
    </row>
    <row r="356" spans="1:19" s="9" customFormat="1" x14ac:dyDescent="0.2">
      <c r="A356" s="24" t="s">
        <v>2</v>
      </c>
      <c r="B356" s="24" t="s">
        <v>357</v>
      </c>
      <c r="C356" s="24" t="s">
        <v>4</v>
      </c>
      <c r="D356" s="24" t="s">
        <v>5352</v>
      </c>
      <c r="E356" s="24" t="s">
        <v>14554</v>
      </c>
      <c r="F356" s="24" t="str">
        <f>IF($O356&gt;20,Лист1!$A$1,Лист1!$A$2)</f>
        <v xml:space="preserve">available="no" </v>
      </c>
      <c r="G356" s="24" t="s">
        <v>14552</v>
      </c>
      <c r="H356" s="24" t="s">
        <v>30673</v>
      </c>
      <c r="I356" s="24" t="s">
        <v>30674</v>
      </c>
      <c r="J356" s="110">
        <f t="shared" si="15"/>
        <v>0</v>
      </c>
      <c r="K356" s="24" t="s">
        <v>30674</v>
      </c>
      <c r="L356" s="24" t="s">
        <v>14553</v>
      </c>
      <c r="M356" s="110">
        <f>INDEX(sec!$A$1:$G$597,MATCH(B356,sec!$C$1:$C$597,0),4)</f>
        <v>27700</v>
      </c>
      <c r="N356" s="24" t="s">
        <v>3</v>
      </c>
      <c r="O356" s="22">
        <f>IF(ISNA(INDEX(вендер!$A$1:$H$11703,MATCH(D356,вендер!$C$1:$C$11703,0),8)),Лист1!$A$3,INDEX(вендер!$A$1:$H$11703,MATCH(D356,вендер!$C$1:$C$11703,0),8))</f>
        <v>0</v>
      </c>
      <c r="P356" s="8" t="s">
        <v>12139</v>
      </c>
      <c r="Q356" s="2"/>
      <c r="S356" s="2"/>
    </row>
    <row r="357" spans="1:19" x14ac:dyDescent="0.2">
      <c r="A357" s="24" t="s">
        <v>2</v>
      </c>
      <c r="B357" s="24" t="s">
        <v>312</v>
      </c>
      <c r="C357" s="24" t="s">
        <v>4</v>
      </c>
      <c r="D357" s="24" t="s">
        <v>137</v>
      </c>
      <c r="E357" s="24" t="s">
        <v>14554</v>
      </c>
      <c r="F357" s="24" t="str">
        <f>IF($O357&gt;1,Лист1!$A$1,Лист1!$A$2)</f>
        <v xml:space="preserve">available="yes" </v>
      </c>
      <c r="G357" s="24" t="s">
        <v>14552</v>
      </c>
      <c r="H357" s="24" t="s">
        <v>30673</v>
      </c>
      <c r="I357" s="24" t="s">
        <v>30674</v>
      </c>
      <c r="J357" s="110">
        <f t="shared" si="15"/>
        <v>3</v>
      </c>
      <c r="K357" s="24" t="s">
        <v>30674</v>
      </c>
      <c r="L357" s="24" t="s">
        <v>14553</v>
      </c>
      <c r="M357" s="110">
        <f>INDEX(sec!$A$1:$G$597,MATCH(B357,sec!$C$1:$C$597,0),4)</f>
        <v>23680</v>
      </c>
      <c r="N357" s="24" t="s">
        <v>3</v>
      </c>
      <c r="O357" s="8">
        <f>IFERROR(INDEX(sec!$A$1:$G$787,MATCH(B357,sec!$C$1:$C$787,0),2),0)</f>
        <v>3</v>
      </c>
      <c r="P357" s="8" t="s">
        <v>12139</v>
      </c>
      <c r="S357" s="2" t="s">
        <v>25014</v>
      </c>
    </row>
    <row r="358" spans="1:19" x14ac:dyDescent="0.2">
      <c r="A358" s="24" t="s">
        <v>2</v>
      </c>
      <c r="B358" s="24" t="s">
        <v>341</v>
      </c>
      <c r="C358" s="24" t="s">
        <v>4</v>
      </c>
      <c r="D358" s="24" t="s">
        <v>12</v>
      </c>
      <c r="E358" s="24" t="s">
        <v>14554</v>
      </c>
      <c r="F358" s="24" t="str">
        <f>IF(O358&gt;1,Лист1!$A$1,Лист1!$A$2)</f>
        <v xml:space="preserve">available="yes" </v>
      </c>
      <c r="G358" s="24" t="s">
        <v>14552</v>
      </c>
      <c r="H358" s="24" t="s">
        <v>30673</v>
      </c>
      <c r="I358" s="24" t="s">
        <v>30674</v>
      </c>
      <c r="J358" s="110" t="str">
        <f t="shared" si="15"/>
        <v>50</v>
      </c>
      <c r="K358" s="24" t="s">
        <v>30674</v>
      </c>
      <c r="L358" s="24" t="s">
        <v>14553</v>
      </c>
      <c r="M358" s="110">
        <f>INDEX(эл!$A$1:$G$599,MATCH(B358,эл!$C$1:$C$599,0),6)</f>
        <v>15200</v>
      </c>
      <c r="N358" s="24" t="s">
        <v>3</v>
      </c>
      <c r="O358" s="10">
        <f>INDEX(эл!$A$1:$G$275,MATCH(B358,эл!$C$1:$C$236,0),2)</f>
        <v>122</v>
      </c>
      <c r="Q358" s="9"/>
      <c r="S358" s="2" t="s">
        <v>25014</v>
      </c>
    </row>
    <row r="359" spans="1:19" s="9" customFormat="1" x14ac:dyDescent="0.2">
      <c r="A359" s="24" t="s">
        <v>2</v>
      </c>
      <c r="B359" s="24" t="s">
        <v>490</v>
      </c>
      <c r="C359" s="24" t="s">
        <v>4</v>
      </c>
      <c r="D359" s="24" t="s">
        <v>1</v>
      </c>
      <c r="E359" s="24" t="s">
        <v>14554</v>
      </c>
      <c r="F359" s="24" t="str">
        <f>IF($O359&gt;1,Лист1!$A$1,Лист1!$A$2)</f>
        <v xml:space="preserve">available="no" </v>
      </c>
      <c r="G359" s="24" t="s">
        <v>14552</v>
      </c>
      <c r="H359" s="24" t="s">
        <v>30673</v>
      </c>
      <c r="I359" s="24" t="s">
        <v>30674</v>
      </c>
      <c r="J359" s="110">
        <f t="shared" si="15"/>
        <v>0</v>
      </c>
      <c r="K359" s="24" t="s">
        <v>30674</v>
      </c>
      <c r="L359" s="24" t="s">
        <v>14553</v>
      </c>
      <c r="M359" s="110">
        <f>INDEX(sec!$A$1:$G$597,MATCH(B359,sec!$C$1:$C$597,0),4)</f>
        <v>13862</v>
      </c>
      <c r="N359" s="24" t="s">
        <v>3</v>
      </c>
      <c r="O359" s="8">
        <f>IFERROR(INDEX(sec!$A$1:$G$787,MATCH(B359,sec!$C$1:$C$787,0),2),0)</f>
        <v>0</v>
      </c>
      <c r="P359" s="2"/>
      <c r="Q359" s="2"/>
      <c r="S359" s="2"/>
    </row>
    <row r="360" spans="1:19" x14ac:dyDescent="0.2">
      <c r="A360" s="24" t="s">
        <v>2</v>
      </c>
      <c r="B360" s="24" t="s">
        <v>309</v>
      </c>
      <c r="C360" s="24" t="s">
        <v>4</v>
      </c>
      <c r="D360" s="24" t="s">
        <v>20969</v>
      </c>
      <c r="E360" s="24" t="s">
        <v>14554</v>
      </c>
      <c r="F360" s="24" t="str">
        <f>IF($O360&gt;0,Лист1!$A$1,Лист1!$A$2)</f>
        <v xml:space="preserve">available="no" </v>
      </c>
      <c r="G360" s="24" t="s">
        <v>14552</v>
      </c>
      <c r="H360" s="24" t="s">
        <v>30673</v>
      </c>
      <c r="I360" s="24" t="s">
        <v>30674</v>
      </c>
      <c r="J360" s="110">
        <f t="shared" si="15"/>
        <v>0</v>
      </c>
      <c r="K360" s="24" t="s">
        <v>30674</v>
      </c>
      <c r="L360" s="24" t="s">
        <v>14553</v>
      </c>
      <c r="M360" s="110">
        <f>INDEX(ezviz!$A$2:$D$42,MATCH(B360,ezviz!$A$2:$A$42,0),4)</f>
        <v>17890</v>
      </c>
      <c r="N360" s="24" t="s">
        <v>3</v>
      </c>
      <c r="O360" s="55">
        <f>IF(INDEX(sec!$A$1:$G$788,MATCH(B360,sec!$C$1:$C$788,0),2)=0,(INDEX(ezviz!$A$1:$J$390,MATCH(B360,ezviz!$A$1:$A$94,0),7)),INDEX(sec!$A$1:$G$788,MATCH(B360,sec!$C$1:$C$788,0),2))</f>
        <v>0</v>
      </c>
      <c r="P360" s="2" t="s">
        <v>12995</v>
      </c>
      <c r="Q360" s="2" t="s">
        <v>33513</v>
      </c>
    </row>
    <row r="361" spans="1:19" x14ac:dyDescent="0.2">
      <c r="A361" s="24" t="s">
        <v>2</v>
      </c>
      <c r="B361" s="24" t="s">
        <v>359</v>
      </c>
      <c r="C361" s="24" t="s">
        <v>4</v>
      </c>
      <c r="D361" s="24" t="s">
        <v>743</v>
      </c>
      <c r="E361" s="24" t="s">
        <v>14554</v>
      </c>
      <c r="F361" s="24" t="str">
        <f>IF($O361&gt;1,Лист1!$A$1,Лист1!$A$2)</f>
        <v xml:space="preserve">available="yes" </v>
      </c>
      <c r="G361" s="24" t="s">
        <v>14552</v>
      </c>
      <c r="H361" s="24" t="s">
        <v>30673</v>
      </c>
      <c r="I361" s="24" t="s">
        <v>30674</v>
      </c>
      <c r="J361" s="110">
        <f>IF(ISERROR(O361), 10, IF(O361="&gt;50", "50", O361))</f>
        <v>2727</v>
      </c>
      <c r="K361" s="24" t="s">
        <v>30674</v>
      </c>
      <c r="L361" s="24" t="s">
        <v>14553</v>
      </c>
      <c r="M361" s="110">
        <f>INDEX(sec!$A$1:$G$597,MATCH(B361,sec!$C$1:$C$597,0),4)</f>
        <v>230</v>
      </c>
      <c r="N361" s="24" t="s">
        <v>3</v>
      </c>
      <c r="O361" s="8">
        <f>IFERROR(INDEX(sec!$A$1:$G$787,MATCH(B361,sec!$C$1:$C$787,0),2),0)</f>
        <v>2727</v>
      </c>
    </row>
    <row r="362" spans="1:19" x14ac:dyDescent="0.2">
      <c r="A362" s="24" t="s">
        <v>2</v>
      </c>
      <c r="B362" s="24" t="s">
        <v>12033</v>
      </c>
      <c r="C362" s="24" t="s">
        <v>4</v>
      </c>
      <c r="D362" s="24" t="s">
        <v>12034</v>
      </c>
      <c r="E362" s="24" t="s">
        <v>14554</v>
      </c>
      <c r="F362" s="24" t="str">
        <f>IF($O362&gt;0,Лист1!$A$1,Лист1!$A$2)</f>
        <v xml:space="preserve">available="yes" </v>
      </c>
      <c r="G362" s="24" t="s">
        <v>14552</v>
      </c>
      <c r="H362" s="24" t="s">
        <v>30673</v>
      </c>
      <c r="I362" s="24" t="s">
        <v>30674</v>
      </c>
      <c r="J362" s="110">
        <f t="shared" si="15"/>
        <v>22</v>
      </c>
      <c r="K362" s="24" t="s">
        <v>30674</v>
      </c>
      <c r="L362" s="24" t="s">
        <v>14553</v>
      </c>
      <c r="M362" s="110">
        <f>INDEX('hiwatch '!$A$1:$F$83,MATCH(B362,'hiwatch '!$A$1:$A$83,0),5)</f>
        <v>9390</v>
      </c>
      <c r="N362" s="24" t="s">
        <v>3</v>
      </c>
      <c r="O362" s="27">
        <f>IF(INDEX(sec!$A$1:$G$788,MATCH(B362,sec!$C$1:$C$788,0),2)=0,(INDEX('hiwatch '!$A$1:$G$83,MATCH(B362,'hiwatch '!$A$1:$A$83,0),7)),INDEX(sec!$A$1:$G$788,MATCH(B362,sec!$C$1:$C$788,0),2))</f>
        <v>22</v>
      </c>
      <c r="P362" s="2" t="s">
        <v>12995</v>
      </c>
      <c r="Q362" s="2" t="s">
        <v>33515</v>
      </c>
    </row>
    <row r="363" spans="1:19" x14ac:dyDescent="0.2">
      <c r="A363" s="24" t="s">
        <v>2</v>
      </c>
      <c r="B363" s="24" t="s">
        <v>12039</v>
      </c>
      <c r="C363" s="24" t="s">
        <v>4</v>
      </c>
      <c r="D363" s="24" t="s">
        <v>12040</v>
      </c>
      <c r="E363" s="24" t="s">
        <v>14554</v>
      </c>
      <c r="F363" s="24" t="str">
        <f>IF($O363&gt;0,Лист1!$A$1,Лист1!$A$2)</f>
        <v xml:space="preserve">available="yes" </v>
      </c>
      <c r="G363" s="24" t="s">
        <v>14552</v>
      </c>
      <c r="H363" s="24" t="s">
        <v>30673</v>
      </c>
      <c r="I363" s="24" t="s">
        <v>30674</v>
      </c>
      <c r="J363" s="110">
        <f t="shared" si="15"/>
        <v>15</v>
      </c>
      <c r="K363" s="24" t="s">
        <v>30674</v>
      </c>
      <c r="L363" s="24" t="s">
        <v>14553</v>
      </c>
      <c r="M363" s="110">
        <f>INDEX('hiwatch '!$A$1:$F$83,MATCH(B363,'hiwatch '!$A$1:$A$83,0),5)</f>
        <v>9390</v>
      </c>
      <c r="N363" s="24" t="s">
        <v>3</v>
      </c>
      <c r="O363" s="27">
        <f>IF(INDEX(sec!$A$1:$G$788,MATCH(B363,sec!$C$1:$C$788,0),2)=0,(INDEX('hiwatch '!$A$1:$G$83,MATCH(B363,'hiwatch '!$A$1:$A$83,0),7)),INDEX(sec!$A$1:$G$788,MATCH(B363,sec!$C$1:$C$788,0),2))</f>
        <v>15</v>
      </c>
      <c r="P363" s="2" t="s">
        <v>12995</v>
      </c>
      <c r="Q363" s="2" t="s">
        <v>33515</v>
      </c>
    </row>
    <row r="364" spans="1:19" x14ac:dyDescent="0.2">
      <c r="A364" s="24" t="s">
        <v>2</v>
      </c>
      <c r="B364" s="24" t="s">
        <v>12041</v>
      </c>
      <c r="C364" s="24" t="s">
        <v>4</v>
      </c>
      <c r="D364" s="24" t="s">
        <v>12042</v>
      </c>
      <c r="E364" s="24" t="s">
        <v>14554</v>
      </c>
      <c r="F364" s="24" t="str">
        <f>IF($O364&gt;0,Лист1!$A$1,Лист1!$A$2)</f>
        <v xml:space="preserve">available="yes" </v>
      </c>
      <c r="G364" s="24" t="s">
        <v>14552</v>
      </c>
      <c r="H364" s="24" t="s">
        <v>30673</v>
      </c>
      <c r="I364" s="24" t="s">
        <v>30674</v>
      </c>
      <c r="J364" s="110">
        <f t="shared" si="15"/>
        <v>17</v>
      </c>
      <c r="K364" s="24" t="s">
        <v>30674</v>
      </c>
      <c r="L364" s="24" t="s">
        <v>14553</v>
      </c>
      <c r="M364" s="110">
        <f>INDEX('hiwatch '!$A$1:$F$83,MATCH(B364,'hiwatch '!$A$1:$A$83,0),5)</f>
        <v>7790</v>
      </c>
      <c r="N364" s="24" t="s">
        <v>3</v>
      </c>
      <c r="O364" s="27">
        <f>IF(INDEX(sec!$A$1:$G$788,MATCH(B364,sec!$C$1:$C$788,0),2)=0,(INDEX('hiwatch '!$A$1:$G$83,MATCH(B364,'hiwatch '!$A$1:$A$83,0),7)),INDEX(sec!$A$1:$G$788,MATCH(B364,sec!$C$1:$C$788,0),2))</f>
        <v>17</v>
      </c>
      <c r="P364" s="2" t="s">
        <v>12995</v>
      </c>
      <c r="Q364" s="2" t="s">
        <v>33515</v>
      </c>
    </row>
    <row r="365" spans="1:19" x14ac:dyDescent="0.2">
      <c r="A365" s="24" t="s">
        <v>2</v>
      </c>
      <c r="B365" s="24" t="s">
        <v>12043</v>
      </c>
      <c r="C365" s="24" t="s">
        <v>4</v>
      </c>
      <c r="D365" s="24" t="s">
        <v>12044</v>
      </c>
      <c r="E365" s="24" t="s">
        <v>14554</v>
      </c>
      <c r="F365" s="24" t="str">
        <f>IF($O365&gt;1,Лист1!$A$1,Лист1!$A$2)</f>
        <v xml:space="preserve">available="yes" </v>
      </c>
      <c r="G365" s="24" t="s">
        <v>14552</v>
      </c>
      <c r="H365" s="24" t="s">
        <v>30673</v>
      </c>
      <c r="I365" s="24" t="s">
        <v>30674</v>
      </c>
      <c r="J365" s="110">
        <f t="shared" si="15"/>
        <v>14</v>
      </c>
      <c r="K365" s="24" t="s">
        <v>30674</v>
      </c>
      <c r="L365" s="24" t="s">
        <v>14553</v>
      </c>
      <c r="M365" s="110">
        <f>INDEX(sec!$A$1:$G$597,MATCH(B365,sec!$C$1:$C$597,0),4)</f>
        <v>11550</v>
      </c>
      <c r="N365" s="24" t="s">
        <v>3</v>
      </c>
      <c r="O365" s="8">
        <f>IFERROR(INDEX(sec!$A$1:$G$787,MATCH(B365,sec!$C$1:$C$787,0),2),0)</f>
        <v>14</v>
      </c>
    </row>
    <row r="366" spans="1:19" x14ac:dyDescent="0.2">
      <c r="A366" s="24" t="s">
        <v>2</v>
      </c>
      <c r="B366" s="24" t="s">
        <v>12045</v>
      </c>
      <c r="C366" s="24" t="s">
        <v>4</v>
      </c>
      <c r="D366" s="24" t="s">
        <v>12046</v>
      </c>
      <c r="E366" s="24" t="s">
        <v>14554</v>
      </c>
      <c r="F366" s="24" t="str">
        <f>IF($O366&gt;1,Лист1!$A$1,Лист1!$A$2)</f>
        <v xml:space="preserve">available="yes" </v>
      </c>
      <c r="G366" s="24" t="s">
        <v>14552</v>
      </c>
      <c r="H366" s="24" t="s">
        <v>30673</v>
      </c>
      <c r="I366" s="24" t="s">
        <v>30674</v>
      </c>
      <c r="J366" s="110">
        <f t="shared" si="15"/>
        <v>9</v>
      </c>
      <c r="K366" s="24" t="s">
        <v>30674</v>
      </c>
      <c r="L366" s="24" t="s">
        <v>14553</v>
      </c>
      <c r="M366" s="110">
        <f>INDEX(sec!$A$1:$G$597,MATCH(B366,sec!$C$1:$C$597,0),4)</f>
        <v>9270</v>
      </c>
      <c r="N366" s="24" t="s">
        <v>3</v>
      </c>
      <c r="O366" s="8">
        <f>IFERROR(INDEX(sec!$A$1:$G$787,MATCH(B366,sec!$C$1:$C$787,0),2),0)</f>
        <v>9</v>
      </c>
    </row>
    <row r="367" spans="1:19" x14ac:dyDescent="0.2">
      <c r="A367" s="24" t="s">
        <v>2</v>
      </c>
      <c r="B367" s="24" t="s">
        <v>12047</v>
      </c>
      <c r="C367" s="24" t="s">
        <v>4</v>
      </c>
      <c r="D367" s="24" t="s">
        <v>12048</v>
      </c>
      <c r="E367" s="24" t="s">
        <v>14554</v>
      </c>
      <c r="F367" s="24" t="s">
        <v>14556</v>
      </c>
      <c r="G367" s="24" t="s">
        <v>14552</v>
      </c>
      <c r="H367" s="24" t="s">
        <v>30673</v>
      </c>
      <c r="I367" s="24" t="s">
        <v>30674</v>
      </c>
      <c r="J367" s="110">
        <f t="shared" si="15"/>
        <v>6</v>
      </c>
      <c r="K367" s="24" t="s">
        <v>30674</v>
      </c>
      <c r="L367" s="24" t="s">
        <v>14553</v>
      </c>
      <c r="M367" s="110">
        <f>INDEX(sec!$A$1:$G$597,MATCH(B367,sec!$C$1:$C$597,0),4)</f>
        <v>11000</v>
      </c>
      <c r="N367" s="24" t="s">
        <v>3</v>
      </c>
      <c r="O367" s="8">
        <f>IFERROR(INDEX(sec!$A$1:$G$787,MATCH(B367,sec!$C$1:$C$787,0),2),0)</f>
        <v>6</v>
      </c>
    </row>
    <row r="368" spans="1:19" x14ac:dyDescent="0.2">
      <c r="A368" s="24" t="s">
        <v>2</v>
      </c>
      <c r="B368" s="24" t="s">
        <v>12049</v>
      </c>
      <c r="C368" s="24" t="s">
        <v>4</v>
      </c>
      <c r="D368" s="24" t="s">
        <v>12050</v>
      </c>
      <c r="E368" s="24" t="s">
        <v>14554</v>
      </c>
      <c r="F368" s="24" t="str">
        <f>IF($O368&gt;21,Лист1!$A$1,Лист1!$A$2)</f>
        <v xml:space="preserve">available="no" </v>
      </c>
      <c r="G368" s="24" t="s">
        <v>14552</v>
      </c>
      <c r="H368" s="24" t="s">
        <v>30673</v>
      </c>
      <c r="I368" s="24" t="s">
        <v>30674</v>
      </c>
      <c r="J368" s="110">
        <f t="shared" si="15"/>
        <v>2</v>
      </c>
      <c r="K368" s="24" t="s">
        <v>30674</v>
      </c>
      <c r="L368" s="24" t="s">
        <v>14553</v>
      </c>
      <c r="M368" s="110">
        <f>INDEX(sec!$A$1:$G$597,MATCH(B368,sec!$C$1:$C$597,0),4)</f>
        <v>12621</v>
      </c>
      <c r="N368" s="24" t="s">
        <v>3</v>
      </c>
      <c r="O368" s="8">
        <f>IFERROR(INDEX(sec!$A$1:$G$787,MATCH(B368,sec!$C$1:$C$787,0),2),0)</f>
        <v>2</v>
      </c>
    </row>
    <row r="369" spans="1:19" x14ac:dyDescent="0.2">
      <c r="A369" s="24" t="s">
        <v>2</v>
      </c>
      <c r="B369" s="24" t="s">
        <v>302</v>
      </c>
      <c r="C369" s="24" t="s">
        <v>4</v>
      </c>
      <c r="D369" s="24" t="s">
        <v>12055</v>
      </c>
      <c r="E369" s="24" t="s">
        <v>14554</v>
      </c>
      <c r="F369" s="24" t="str">
        <f>IF($O369&gt;0,Лист1!$A$1,Лист1!$A$2)</f>
        <v xml:space="preserve">available="no" </v>
      </c>
      <c r="G369" s="24" t="s">
        <v>14552</v>
      </c>
      <c r="H369" s="24" t="s">
        <v>30673</v>
      </c>
      <c r="I369" s="24" t="s">
        <v>30674</v>
      </c>
      <c r="J369" s="110">
        <f>IF(ISERROR(O369), 10, IF(O369&gt;50, "50", O369))</f>
        <v>0</v>
      </c>
      <c r="K369" s="24" t="s">
        <v>30674</v>
      </c>
      <c r="L369" s="24" t="s">
        <v>14553</v>
      </c>
      <c r="M369" s="110">
        <f>INDEX('hiwatch '!$A$1:$F$83,MATCH(B369,'hiwatch '!$A$1:$A$83,0),5)</f>
        <v>9890</v>
      </c>
      <c r="N369" s="24" t="s">
        <v>3</v>
      </c>
      <c r="O369" s="27">
        <f>IF(INDEX(sec!$A$1:$G$788,MATCH(B369,sec!$C$1:$C$788,0),2)=0,(INDEX('hiwatch '!$A$1:$G$83,MATCH(B369,'hiwatch '!$A$1:$A$83,0),7)),INDEX(sec!$A$1:$G$788,MATCH(B369,sec!$C$1:$C$788,0),2))</f>
        <v>0</v>
      </c>
      <c r="P369" s="2" t="s">
        <v>12995</v>
      </c>
      <c r="Q369" s="2" t="s">
        <v>33515</v>
      </c>
    </row>
    <row r="370" spans="1:19" x14ac:dyDescent="0.2">
      <c r="A370" s="24" t="s">
        <v>2</v>
      </c>
      <c r="B370" s="24" t="s">
        <v>12068</v>
      </c>
      <c r="C370" s="24" t="s">
        <v>4</v>
      </c>
      <c r="D370" s="24" t="s">
        <v>5172</v>
      </c>
      <c r="E370" s="24" t="s">
        <v>14554</v>
      </c>
      <c r="F370" s="24" t="str">
        <f>IF($O370&gt;1,Лист1!$A$1,Лист1!$A$2)</f>
        <v xml:space="preserve">available="no" </v>
      </c>
      <c r="G370" s="24" t="s">
        <v>14552</v>
      </c>
      <c r="H370" s="24" t="s">
        <v>30673</v>
      </c>
      <c r="I370" s="24" t="s">
        <v>30674</v>
      </c>
      <c r="J370" s="110">
        <f t="shared" si="15"/>
        <v>0</v>
      </c>
      <c r="K370" s="24" t="s">
        <v>30674</v>
      </c>
      <c r="L370" s="24" t="s">
        <v>14553</v>
      </c>
      <c r="M370" s="110">
        <f>INDEX(sec!$A$1:$G$597,MATCH(B370,sec!$C$1:$C$597,0),4)</f>
        <v>27900</v>
      </c>
      <c r="N370" s="24" t="s">
        <v>3</v>
      </c>
      <c r="O370" s="8">
        <f>IFERROR(INDEX(sec!$A$1:$G$787,MATCH(B370,sec!$C$1:$C$787,0),2),0)</f>
        <v>0</v>
      </c>
      <c r="P370" s="8" t="s">
        <v>12139</v>
      </c>
    </row>
    <row r="371" spans="1:19" x14ac:dyDescent="0.2">
      <c r="A371" s="24" t="s">
        <v>2</v>
      </c>
      <c r="B371" s="24" t="s">
        <v>12122</v>
      </c>
      <c r="C371" s="24" t="s">
        <v>4</v>
      </c>
      <c r="D371" s="24" t="s">
        <v>3660</v>
      </c>
      <c r="E371" s="24" t="s">
        <v>14554</v>
      </c>
      <c r="F371" s="24" t="str">
        <f>IF($O371&gt;0,Лист1!$A$1,Лист1!$A$2)</f>
        <v xml:space="preserve">available="yes" </v>
      </c>
      <c r="G371" s="24" t="s">
        <v>14552</v>
      </c>
      <c r="H371" s="24" t="s">
        <v>30673</v>
      </c>
      <c r="I371" s="24" t="s">
        <v>30674</v>
      </c>
      <c r="J371" s="110">
        <f t="shared" si="15"/>
        <v>13</v>
      </c>
      <c r="K371" s="24" t="s">
        <v>30674</v>
      </c>
      <c r="L371" s="24" t="s">
        <v>14553</v>
      </c>
      <c r="M371" s="110">
        <f>IF(ISNA(INDEX('сет фильтр себес'!$A$1:$H$93,MATCH(B371,'сет фильтр себес'!$E$1:$E$93,0),8)),INDEX(вендер!$A$1:$M$16000,MATCH(D371,вендер!$C$1:$C$16000,0),13),INDEX('сет фильтр себес'!$A$1:$H$93,MATCH(B371,'сет фильтр себес'!$E$1:$E$93,0),8))</f>
        <v>9789.0763636363645</v>
      </c>
      <c r="N371" s="24" t="s">
        <v>3</v>
      </c>
      <c r="O371" s="8">
        <f>IFERROR(INDEX(sec!$A$1:$G$787,MATCH(B371,sec!$C$1:$C$787,0),2),0)</f>
        <v>13</v>
      </c>
      <c r="P371" s="2" t="s">
        <v>12139</v>
      </c>
      <c r="Q371" s="2" t="s">
        <v>14986</v>
      </c>
      <c r="S371" s="2" t="s">
        <v>25014</v>
      </c>
    </row>
    <row r="372" spans="1:19" x14ac:dyDescent="0.2">
      <c r="A372" s="24" t="s">
        <v>2</v>
      </c>
      <c r="B372" s="24" t="s">
        <v>12123</v>
      </c>
      <c r="C372" s="24" t="s">
        <v>4</v>
      </c>
      <c r="D372" s="24" t="s">
        <v>3658</v>
      </c>
      <c r="E372" s="24" t="s">
        <v>14554</v>
      </c>
      <c r="F372" s="24" t="str">
        <f>IF($O372&gt;0,Лист1!$A$1,Лист1!$A$2)</f>
        <v xml:space="preserve">available="yes" </v>
      </c>
      <c r="G372" s="24" t="s">
        <v>14552</v>
      </c>
      <c r="H372" s="24" t="s">
        <v>30673</v>
      </c>
      <c r="I372" s="24" t="s">
        <v>30674</v>
      </c>
      <c r="J372" s="110">
        <f t="shared" si="15"/>
        <v>16</v>
      </c>
      <c r="K372" s="24" t="s">
        <v>30674</v>
      </c>
      <c r="L372" s="24" t="s">
        <v>14553</v>
      </c>
      <c r="M372" s="110">
        <f>IF(ISNA(INDEX('сет фильтр себес'!$A$1:$H$93,MATCH(B372,'сет фильтр себес'!$E$1:$E$93,0),8)),INDEX(вендер!$A$1:$M$16000,MATCH(D372,вендер!$C$1:$C$16000,0),13),INDEX('сет фильтр себес'!$A$1:$H$93,MATCH(B372,'сет фильтр себес'!$E$1:$E$93,0),8))</f>
        <v>7931.4036363636369</v>
      </c>
      <c r="N372" s="24" t="s">
        <v>3</v>
      </c>
      <c r="O372" s="8">
        <f>IFERROR(INDEX(sec!$A$1:$G$787,MATCH(B372,sec!$C$1:$C$787,0),2),0)</f>
        <v>16</v>
      </c>
      <c r="P372" s="2" t="s">
        <v>12139</v>
      </c>
      <c r="Q372" s="2" t="s">
        <v>14986</v>
      </c>
    </row>
    <row r="373" spans="1:19" x14ac:dyDescent="0.2">
      <c r="A373" s="24" t="s">
        <v>2</v>
      </c>
      <c r="B373" s="24" t="s">
        <v>12124</v>
      </c>
      <c r="C373" s="24" t="s">
        <v>4</v>
      </c>
      <c r="D373" s="24" t="s">
        <v>3674</v>
      </c>
      <c r="E373" s="24" t="s">
        <v>14554</v>
      </c>
      <c r="F373" s="24" t="str">
        <f>IF($O373&gt;0,Лист1!$A$1,Лист1!$A$2)</f>
        <v xml:space="preserve">available="yes" </v>
      </c>
      <c r="G373" s="24" t="s">
        <v>14552</v>
      </c>
      <c r="H373" s="24" t="s">
        <v>30673</v>
      </c>
      <c r="I373" s="24" t="s">
        <v>30674</v>
      </c>
      <c r="J373" s="110">
        <f t="shared" si="15"/>
        <v>8</v>
      </c>
      <c r="K373" s="24" t="s">
        <v>30674</v>
      </c>
      <c r="L373" s="24" t="s">
        <v>14553</v>
      </c>
      <c r="M373" s="110">
        <f>IF(ISNA(INDEX('сет фильтр себес'!$A$1:$H$93,MATCH(B373,'сет фильтр себес'!$E$1:$E$93,0),8)),INDEX(вендер!$A$1:$M$16000,MATCH(D373,вендер!$C$1:$C$16000,0),13),INDEX('сет фильтр себес'!$A$1:$H$93,MATCH(B373,'сет фильтр себес'!$E$1:$E$93,0),8))</f>
        <v>3104.1148325358854</v>
      </c>
      <c r="N373" s="24" t="s">
        <v>3</v>
      </c>
      <c r="O373" s="8">
        <f>IFERROR(INDEX(sec!$A$1:$G$787,MATCH(B373,sec!$C$1:$C$787,0),2),0)</f>
        <v>8</v>
      </c>
      <c r="P373" s="2" t="s">
        <v>12139</v>
      </c>
      <c r="Q373" s="2" t="s">
        <v>14986</v>
      </c>
    </row>
    <row r="374" spans="1:19" x14ac:dyDescent="0.2">
      <c r="A374" s="24" t="s">
        <v>2</v>
      </c>
      <c r="B374" s="24" t="s">
        <v>12125</v>
      </c>
      <c r="C374" s="24" t="s">
        <v>4</v>
      </c>
      <c r="D374" s="24" t="s">
        <v>3668</v>
      </c>
      <c r="E374" s="24" t="s">
        <v>14554</v>
      </c>
      <c r="F374" s="24" t="str">
        <f>IF($O374&gt;0,Лист1!$A$1,Лист1!$A$2)</f>
        <v xml:space="preserve">available="yes" </v>
      </c>
      <c r="G374" s="24" t="s">
        <v>14552</v>
      </c>
      <c r="H374" s="24" t="s">
        <v>30673</v>
      </c>
      <c r="I374" s="24" t="s">
        <v>30674</v>
      </c>
      <c r="J374" s="110">
        <f t="shared" si="15"/>
        <v>1</v>
      </c>
      <c r="K374" s="24" t="s">
        <v>30674</v>
      </c>
      <c r="L374" s="24" t="s">
        <v>14553</v>
      </c>
      <c r="M374" s="110">
        <f>IF(ISNA(INDEX('сет фильтр себес'!$A$1:$H$93,MATCH(B374,'сет фильтр себес'!$E$1:$E$93,0),8)),INDEX(вендер!$A$1:$M$16000,MATCH(D374,вендер!$C$1:$C$16000,0),13),INDEX('сет фильтр себес'!$A$1:$H$93,MATCH(B374,'сет фильтр себес'!$E$1:$E$93,0),8))</f>
        <v>2489.1866028708132</v>
      </c>
      <c r="N374" s="24" t="s">
        <v>3</v>
      </c>
      <c r="O374" s="8">
        <f>IFERROR(INDEX(sec!$A$1:$G$787,MATCH(B374,sec!$C$1:$C$787,0),2),0)</f>
        <v>1</v>
      </c>
      <c r="P374" s="2" t="s">
        <v>12139</v>
      </c>
      <c r="Q374" s="2" t="s">
        <v>14986</v>
      </c>
    </row>
    <row r="375" spans="1:19" x14ac:dyDescent="0.2">
      <c r="A375" s="24" t="s">
        <v>2</v>
      </c>
      <c r="B375" s="24" t="s">
        <v>12126</v>
      </c>
      <c r="C375" s="24" t="s">
        <v>4</v>
      </c>
      <c r="D375" s="24" t="s">
        <v>3683</v>
      </c>
      <c r="E375" s="24" t="s">
        <v>14554</v>
      </c>
      <c r="F375" s="24" t="str">
        <f>IF($O375&gt;0,Лист1!$A$1,Лист1!$A$2)</f>
        <v xml:space="preserve">available="yes" </v>
      </c>
      <c r="G375" s="24" t="s">
        <v>14552</v>
      </c>
      <c r="H375" s="24" t="s">
        <v>30673</v>
      </c>
      <c r="I375" s="24" t="s">
        <v>30674</v>
      </c>
      <c r="J375" s="110">
        <f t="shared" si="15"/>
        <v>9</v>
      </c>
      <c r="K375" s="24" t="s">
        <v>30674</v>
      </c>
      <c r="L375" s="24" t="s">
        <v>14553</v>
      </c>
      <c r="M375" s="110">
        <f>IF(ISNA(INDEX('сет фильтр себес'!$A$1:$H$93,MATCH(B375,'сет фильтр себес'!$E$1:$E$93,0),8)),INDEX(вендер!$A$1:$M$16000,MATCH(D375,вендер!$C$1:$C$16000,0),13),INDEX('сет фильтр себес'!$A$1:$H$93,MATCH(B375,'сет фильтр себес'!$E$1:$E$93,0),8))</f>
        <v>2454.3540669856461</v>
      </c>
      <c r="N375" s="24" t="s">
        <v>3</v>
      </c>
      <c r="O375" s="8">
        <f>IFERROR(INDEX(sec!$A$1:$G$787,MATCH(B375,sec!$C$1:$C$787,0),2),0)</f>
        <v>9</v>
      </c>
      <c r="P375" s="2" t="s">
        <v>12139</v>
      </c>
      <c r="Q375" s="2" t="s">
        <v>14986</v>
      </c>
    </row>
    <row r="376" spans="1:19" x14ac:dyDescent="0.2">
      <c r="A376" s="24" t="s">
        <v>2</v>
      </c>
      <c r="B376" s="24" t="s">
        <v>12127</v>
      </c>
      <c r="C376" s="24" t="s">
        <v>4</v>
      </c>
      <c r="D376" s="24" t="s">
        <v>3681</v>
      </c>
      <c r="E376" s="24" t="s">
        <v>14554</v>
      </c>
      <c r="F376" s="24" t="str">
        <f>IF($O376&gt;0,Лист1!$A$1,Лист1!$A$2)</f>
        <v xml:space="preserve">available="yes" </v>
      </c>
      <c r="G376" s="24" t="s">
        <v>14552</v>
      </c>
      <c r="H376" s="24" t="s">
        <v>30673</v>
      </c>
      <c r="I376" s="24" t="s">
        <v>30674</v>
      </c>
      <c r="J376" s="110">
        <f t="shared" si="15"/>
        <v>13</v>
      </c>
      <c r="K376" s="24" t="s">
        <v>30674</v>
      </c>
      <c r="L376" s="24" t="s">
        <v>14553</v>
      </c>
      <c r="M376" s="110">
        <f>IF(ISNA(INDEX('сет фильтр себес'!$A$1:$H$93,MATCH(B376,'сет фильтр себес'!$E$1:$E$93,0),8)),INDEX(вендер!$A$1:$M$16000,MATCH(D376,вендер!$C$1:$C$16000,0),13),INDEX('сет фильтр себес'!$A$1:$H$93,MATCH(B376,'сет фильтр себес'!$E$1:$E$93,0),8))</f>
        <v>1576.8421052631579</v>
      </c>
      <c r="N376" s="24" t="s">
        <v>3</v>
      </c>
      <c r="O376" s="8">
        <f>IFERROR(INDEX(sec!$A$1:$G$787,MATCH(B376,sec!$C$1:$C$787,0),2),0)</f>
        <v>13</v>
      </c>
      <c r="P376" s="2" t="s">
        <v>12139</v>
      </c>
      <c r="Q376" s="2" t="s">
        <v>14986</v>
      </c>
    </row>
    <row r="377" spans="1:19" x14ac:dyDescent="0.2">
      <c r="A377" s="24" t="s">
        <v>2</v>
      </c>
      <c r="B377" s="24" t="s">
        <v>12128</v>
      </c>
      <c r="C377" s="24" t="s">
        <v>4</v>
      </c>
      <c r="D377" s="24" t="s">
        <v>3688</v>
      </c>
      <c r="E377" s="24" t="s">
        <v>14554</v>
      </c>
      <c r="F377" s="24" t="str">
        <f>IF($O377&gt;0,Лист1!$A$1,Лист1!$A$2)</f>
        <v xml:space="preserve">available="yes" </v>
      </c>
      <c r="G377" s="24" t="s">
        <v>14552</v>
      </c>
      <c r="H377" s="24" t="s">
        <v>30673</v>
      </c>
      <c r="I377" s="24" t="s">
        <v>30674</v>
      </c>
      <c r="J377" s="110">
        <f t="shared" si="15"/>
        <v>14</v>
      </c>
      <c r="K377" s="24" t="s">
        <v>30674</v>
      </c>
      <c r="L377" s="24" t="s">
        <v>14553</v>
      </c>
      <c r="M377" s="110">
        <f>IF(ISNA(INDEX('сет фильтр себес'!$A$1:$H$93,MATCH(B377,'сет фильтр себес'!$E$1:$E$93,0),8)),INDEX(вендер!$A$1:$M$16000,MATCH(D377,вендер!$C$1:$C$16000,0),13),INDEX('сет фильтр себес'!$A$1:$H$93,MATCH(B377,'сет фильтр себес'!$E$1:$E$93,0),8))</f>
        <v>1339.7129186602872</v>
      </c>
      <c r="N377" s="24" t="s">
        <v>3</v>
      </c>
      <c r="O377" s="8">
        <f>IFERROR(INDEX(sec!$A$1:$G$787,MATCH(B377,sec!$C$1:$C$787,0),2),0)</f>
        <v>14</v>
      </c>
      <c r="P377" s="2" t="s">
        <v>12139</v>
      </c>
      <c r="Q377" s="2" t="s">
        <v>14986</v>
      </c>
    </row>
    <row r="378" spans="1:19" x14ac:dyDescent="0.2">
      <c r="A378" s="24" t="s">
        <v>2</v>
      </c>
      <c r="B378" s="24" t="s">
        <v>12129</v>
      </c>
      <c r="C378" s="24" t="s">
        <v>4</v>
      </c>
      <c r="D378" s="24" t="s">
        <v>3691</v>
      </c>
      <c r="E378" s="24" t="s">
        <v>14554</v>
      </c>
      <c r="F378" s="24" t="str">
        <f>IF($O378&gt;0,Лист1!$A$1,Лист1!$A$2)</f>
        <v xml:space="preserve">available="yes" </v>
      </c>
      <c r="G378" s="24" t="s">
        <v>14552</v>
      </c>
      <c r="H378" s="24" t="s">
        <v>30673</v>
      </c>
      <c r="I378" s="24" t="s">
        <v>30674</v>
      </c>
      <c r="J378" s="110">
        <f t="shared" si="15"/>
        <v>15</v>
      </c>
      <c r="K378" s="24" t="s">
        <v>30674</v>
      </c>
      <c r="L378" s="24" t="s">
        <v>14553</v>
      </c>
      <c r="M378" s="110">
        <f>IF(ISNA(INDEX('сет фильтр себес'!$A$1:$H$93,MATCH(B378,'сет фильтр себес'!$E$1:$E$93,0),8)),INDEX(вендер!$A$1:$M$16000,MATCH(D378,вендер!$C$1:$C$16000,0),13),INDEX('сет фильтр себес'!$A$1:$H$93,MATCH(B378,'сет фильтр себес'!$E$1:$E$93,0),8))</f>
        <v>1989.4736842105265</v>
      </c>
      <c r="N378" s="24" t="s">
        <v>3</v>
      </c>
      <c r="O378" s="8">
        <f>IFERROR(INDEX(sec!$A$1:$G$787,MATCH(B378,sec!$C$1:$C$787,0),2),0)</f>
        <v>15</v>
      </c>
      <c r="P378" s="2" t="s">
        <v>12139</v>
      </c>
      <c r="Q378" s="2" t="s">
        <v>14986</v>
      </c>
    </row>
    <row r="379" spans="1:19" x14ac:dyDescent="0.2">
      <c r="A379" s="24" t="s">
        <v>2</v>
      </c>
      <c r="B379" s="24" t="s">
        <v>12130</v>
      </c>
      <c r="C379" s="24" t="s">
        <v>4</v>
      </c>
      <c r="D379" s="24" t="s">
        <v>3694</v>
      </c>
      <c r="E379" s="24" t="s">
        <v>14554</v>
      </c>
      <c r="F379" s="24" t="str">
        <f>IF($O379&gt;0,Лист1!$A$1,Лист1!$A$2)</f>
        <v xml:space="preserve">available="yes" </v>
      </c>
      <c r="G379" s="24" t="s">
        <v>14552</v>
      </c>
      <c r="H379" s="24" t="s">
        <v>30673</v>
      </c>
      <c r="I379" s="24" t="s">
        <v>30674</v>
      </c>
      <c r="J379" s="110">
        <f t="shared" si="15"/>
        <v>9</v>
      </c>
      <c r="K379" s="24" t="s">
        <v>30674</v>
      </c>
      <c r="L379" s="24" t="s">
        <v>14553</v>
      </c>
      <c r="M379" s="110">
        <f>IF(ISNA(INDEX('сет фильтр себес'!$A$1:$H$93,MATCH(B379,'сет фильтр себес'!$E$1:$E$93,0),8)),INDEX(вендер!$A$1:$M$16000,MATCH(D379,вендер!$C$1:$C$16000,0),13),INDEX('сет фильтр себес'!$A$1:$H$93,MATCH(B379,'сет фильтр себес'!$E$1:$E$93,0),8))</f>
        <v>3059.7727272727275</v>
      </c>
      <c r="N379" s="24" t="s">
        <v>3</v>
      </c>
      <c r="O379" s="8">
        <f>IFERROR(INDEX(sec!$A$1:$G$787,MATCH(B379,sec!$C$1:$C$787,0),2),0)</f>
        <v>9</v>
      </c>
      <c r="P379" s="2" t="s">
        <v>12139</v>
      </c>
      <c r="Q379" s="2" t="s">
        <v>14986</v>
      </c>
    </row>
    <row r="380" spans="1:19" x14ac:dyDescent="0.2">
      <c r="A380" s="24" t="s">
        <v>2</v>
      </c>
      <c r="B380" s="24" t="s">
        <v>12131</v>
      </c>
      <c r="C380" s="24" t="s">
        <v>4</v>
      </c>
      <c r="D380" s="24" t="s">
        <v>3678</v>
      </c>
      <c r="E380" s="24" t="s">
        <v>14554</v>
      </c>
      <c r="F380" s="24" t="str">
        <f>IF($O380&gt;0,Лист1!$A$1,Лист1!$A$2)</f>
        <v xml:space="preserve">available="no" </v>
      </c>
      <c r="G380" s="24" t="s">
        <v>14552</v>
      </c>
      <c r="H380" s="24" t="s">
        <v>30673</v>
      </c>
      <c r="I380" s="24" t="s">
        <v>30674</v>
      </c>
      <c r="J380" s="110">
        <f t="shared" si="15"/>
        <v>0</v>
      </c>
      <c r="K380" s="24" t="s">
        <v>30674</v>
      </c>
      <c r="L380" s="24" t="s">
        <v>14553</v>
      </c>
      <c r="M380" s="110">
        <f>IF(ISNA(INDEX('сет фильтр себес'!$A$1:$H$93,MATCH(B380,'сет фильтр себес'!$E$1:$E$93,0),8)),INDEX(вендер!$A$1:$M$16000,MATCH(D380,вендер!$C$1:$C$16000,0),13),INDEX('сет фильтр себес'!$A$1:$H$93,MATCH(B380,'сет фильтр себес'!$E$1:$E$93,0),8))</f>
        <v>1935.8851674641148</v>
      </c>
      <c r="N380" s="24" t="s">
        <v>3</v>
      </c>
      <c r="O380" s="8">
        <f>IFERROR(INDEX(sec!$A$1:$G$787,MATCH(B380,sec!$C$1:$C$787,0),2),0)</f>
        <v>0</v>
      </c>
      <c r="P380" s="2" t="s">
        <v>12139</v>
      </c>
      <c r="Q380" s="2" t="s">
        <v>14986</v>
      </c>
    </row>
    <row r="381" spans="1:19" x14ac:dyDescent="0.2">
      <c r="A381" s="24" t="s">
        <v>2</v>
      </c>
      <c r="B381" s="24" t="s">
        <v>12134</v>
      </c>
      <c r="C381" s="24" t="s">
        <v>4</v>
      </c>
      <c r="D381" s="24" t="s">
        <v>3700</v>
      </c>
      <c r="E381" s="24" t="s">
        <v>14554</v>
      </c>
      <c r="F381" s="24" t="str">
        <f>IF($O381&gt;0,Лист1!$A$1,Лист1!$A$2)</f>
        <v xml:space="preserve">available="yes" </v>
      </c>
      <c r="G381" s="24" t="s">
        <v>14552</v>
      </c>
      <c r="H381" s="24" t="s">
        <v>30673</v>
      </c>
      <c r="I381" s="24" t="s">
        <v>30674</v>
      </c>
      <c r="J381" s="110">
        <f t="shared" si="15"/>
        <v>2</v>
      </c>
      <c r="K381" s="24" t="s">
        <v>30674</v>
      </c>
      <c r="L381" s="24" t="s">
        <v>14553</v>
      </c>
      <c r="M381" s="110">
        <f>IF(ISNA(INDEX('сет фильтр себес'!$A$1:$H$93,MATCH(B381,'сет фильтр себес'!$E$1:$E$93,0),8)),INDEX(вендер!$A$1:$M$16000,MATCH(D381,вендер!$C$1:$C$16000,0),13),INDEX('сет фильтр себес'!$A$1:$H$93,MATCH(B381,'сет фильтр себес'!$E$1:$E$93,0),8))</f>
        <v>22193.954545454544</v>
      </c>
      <c r="N381" s="24" t="s">
        <v>3</v>
      </c>
      <c r="O381" s="8">
        <f>IFERROR(INDEX(sec!$A$1:$G$787,MATCH(B381,sec!$C$1:$C$787,0),2),0)</f>
        <v>2</v>
      </c>
      <c r="P381" s="2" t="s">
        <v>12139</v>
      </c>
      <c r="Q381" s="2" t="s">
        <v>14986</v>
      </c>
    </row>
    <row r="382" spans="1:19" x14ac:dyDescent="0.2">
      <c r="A382" s="24" t="s">
        <v>2</v>
      </c>
      <c r="B382" s="24" t="s">
        <v>12135</v>
      </c>
      <c r="C382" s="24" t="s">
        <v>4</v>
      </c>
      <c r="D382" s="24" t="s">
        <v>3641</v>
      </c>
      <c r="E382" s="24" t="s">
        <v>14554</v>
      </c>
      <c r="F382" s="24" t="str">
        <f>IF($O382&gt;0,Лист1!$A$1,Лист1!$A$2)</f>
        <v xml:space="preserve">available="yes" </v>
      </c>
      <c r="G382" s="24" t="s">
        <v>14552</v>
      </c>
      <c r="H382" s="24" t="s">
        <v>30673</v>
      </c>
      <c r="I382" s="24" t="s">
        <v>30674</v>
      </c>
      <c r="J382" s="110">
        <f t="shared" ref="J382:J434" si="16">IF(ISERROR(O382), 10, IF(O382&gt;50, "50", O382))</f>
        <v>22</v>
      </c>
      <c r="K382" s="24" t="s">
        <v>30674</v>
      </c>
      <c r="L382" s="24" t="s">
        <v>14553</v>
      </c>
      <c r="M382" s="110">
        <f>IF(ISNA(INDEX('сет фильтр себес'!$A$1:$H$93,MATCH(B382,'сет фильтр себес'!$E$1:$E$93,0),8)),INDEX(вендер!$A$1:$M$16000,MATCH(D382,вендер!$C$1:$C$16000,0),13),INDEX('сет фильтр себес'!$A$1:$H$93,MATCH(B382,'сет фильтр себес'!$E$1:$E$93,0),8))</f>
        <v>2996.6296650717704</v>
      </c>
      <c r="N382" s="24" t="s">
        <v>3</v>
      </c>
      <c r="O382" s="8">
        <f>IFERROR(INDEX(sec!$A$1:$G$787,MATCH(B382,sec!$C$1:$C$787,0),2),0)</f>
        <v>22</v>
      </c>
      <c r="P382" s="2" t="s">
        <v>12139</v>
      </c>
      <c r="Q382" s="2" t="s">
        <v>14986</v>
      </c>
    </row>
    <row r="383" spans="1:19" x14ac:dyDescent="0.2">
      <c r="A383" s="24" t="s">
        <v>2</v>
      </c>
      <c r="B383" s="24" t="s">
        <v>12136</v>
      </c>
      <c r="C383" s="24" t="s">
        <v>4</v>
      </c>
      <c r="D383" s="24" t="s">
        <v>3643</v>
      </c>
      <c r="E383" s="24" t="s">
        <v>14554</v>
      </c>
      <c r="F383" s="24" t="str">
        <f>IF($O383&gt;0,Лист1!$A$1,Лист1!$A$2)</f>
        <v xml:space="preserve">available="yes" </v>
      </c>
      <c r="G383" s="24" t="s">
        <v>14552</v>
      </c>
      <c r="H383" s="24" t="s">
        <v>30673</v>
      </c>
      <c r="I383" s="24" t="s">
        <v>30674</v>
      </c>
      <c r="J383" s="110">
        <f t="shared" si="16"/>
        <v>18</v>
      </c>
      <c r="K383" s="24" t="s">
        <v>30674</v>
      </c>
      <c r="L383" s="24" t="s">
        <v>14553</v>
      </c>
      <c r="M383" s="110">
        <f>IF(ISNA(INDEX('сет фильтр себес'!$A$1:$H$93,MATCH(B383,'сет фильтр себес'!$E$1:$E$93,0),8)),INDEX(вендер!$A$1:$M$16000,MATCH(D383,вендер!$C$1:$C$16000,0),13),INDEX('сет фильтр себес'!$A$1:$H$93,MATCH(B383,'сет фильтр себес'!$E$1:$E$93,0),8))</f>
        <v>3114.2162679425837</v>
      </c>
      <c r="N383" s="24" t="s">
        <v>3</v>
      </c>
      <c r="O383" s="8">
        <f>IFERROR(INDEX(sec!$A$1:$G$787,MATCH(B383,sec!$C$1:$C$787,0),2),0)</f>
        <v>18</v>
      </c>
      <c r="P383" s="2" t="s">
        <v>12139</v>
      </c>
      <c r="Q383" s="2" t="s">
        <v>14986</v>
      </c>
    </row>
    <row r="384" spans="1:19" x14ac:dyDescent="0.2">
      <c r="A384" s="24" t="s">
        <v>2</v>
      </c>
      <c r="B384" s="24" t="s">
        <v>12137</v>
      </c>
      <c r="C384" s="24" t="s">
        <v>4</v>
      </c>
      <c r="D384" s="24" t="s">
        <v>12138</v>
      </c>
      <c r="E384" s="24" t="s">
        <v>14554</v>
      </c>
      <c r="F384" s="24" t="str">
        <f>IF($O384&gt;0,Лист1!$A$1,Лист1!$A$2)</f>
        <v xml:space="preserve">available="yes" </v>
      </c>
      <c r="G384" s="24" t="s">
        <v>14552</v>
      </c>
      <c r="H384" s="24" t="s">
        <v>30673</v>
      </c>
      <c r="I384" s="24" t="s">
        <v>30674</v>
      </c>
      <c r="J384" s="110">
        <f t="shared" si="16"/>
        <v>7</v>
      </c>
      <c r="K384" s="24" t="s">
        <v>30674</v>
      </c>
      <c r="L384" s="24" t="s">
        <v>14553</v>
      </c>
      <c r="M384" s="110">
        <f>IF(ISNA(INDEX('сет фильтр себес'!$A$1:$H$93,MATCH(B384,'сет фильтр себес'!$E$1:$E$93,0),8)),INDEX(вендер!$A$1:$M$16000,MATCH(D384,вендер!$C$1:$C$16000,0),13),INDEX('сет фильтр себес'!$A$1:$H$93,MATCH(B384,'сет фильтр себес'!$E$1:$E$93,0),8))</f>
        <v>2939.3301435406697</v>
      </c>
      <c r="N384" s="24" t="s">
        <v>3</v>
      </c>
      <c r="O384" s="8">
        <f>IFERROR(INDEX(sec!$A$1:$G$787,MATCH(B384,sec!$C$1:$C$787,0),2),0)</f>
        <v>7</v>
      </c>
      <c r="P384" s="2" t="s">
        <v>12139</v>
      </c>
      <c r="Q384" s="2" t="s">
        <v>14986</v>
      </c>
    </row>
    <row r="385" spans="1:17" x14ac:dyDescent="0.2">
      <c r="A385" s="24" t="s">
        <v>2</v>
      </c>
      <c r="B385" s="24" t="s">
        <v>12132</v>
      </c>
      <c r="C385" s="24" t="s">
        <v>4</v>
      </c>
      <c r="D385" s="24" t="s">
        <v>3685</v>
      </c>
      <c r="E385" s="24" t="s">
        <v>14554</v>
      </c>
      <c r="F385" s="24" t="str">
        <f>IF($O385&gt;0,Лист1!$A$1,Лист1!$A$2)</f>
        <v xml:space="preserve">available="yes" </v>
      </c>
      <c r="G385" s="24" t="s">
        <v>14552</v>
      </c>
      <c r="H385" s="24" t="s">
        <v>30673</v>
      </c>
      <c r="I385" s="24" t="s">
        <v>30674</v>
      </c>
      <c r="J385" s="110">
        <f t="shared" si="16"/>
        <v>2</v>
      </c>
      <c r="K385" s="24" t="s">
        <v>30674</v>
      </c>
      <c r="L385" s="24" t="s">
        <v>14553</v>
      </c>
      <c r="M385" s="110">
        <f>IF(ISNA(INDEX('сет фильтр себес'!$A$1:$H$93,MATCH(B385,'сет фильтр себес'!$E$1:$E$93,0),8)),INDEX(вендер!$A$1:$M$16000,MATCH(D385,вендер!$C$1:$C$16000,0),13),INDEX('сет фильтр себес'!$A$1:$H$93,MATCH(B385,'сет фильтр себес'!$E$1:$E$93,0),8))</f>
        <v>13342.136363636364</v>
      </c>
      <c r="N385" s="24" t="s">
        <v>3</v>
      </c>
      <c r="O385" s="8">
        <f>IFERROR(INDEX(sec!$A$1:$G$787,MATCH(B385,sec!$C$1:$C$787,0),2),0)</f>
        <v>2</v>
      </c>
      <c r="P385" s="2" t="s">
        <v>12139</v>
      </c>
      <c r="Q385" s="2" t="s">
        <v>14986</v>
      </c>
    </row>
    <row r="386" spans="1:17" x14ac:dyDescent="0.2">
      <c r="A386" s="24" t="s">
        <v>2</v>
      </c>
      <c r="B386" s="24" t="s">
        <v>12133</v>
      </c>
      <c r="C386" s="24" t="s">
        <v>4</v>
      </c>
      <c r="D386" s="24" t="s">
        <v>3697</v>
      </c>
      <c r="E386" s="24" t="s">
        <v>14554</v>
      </c>
      <c r="F386" s="24" t="str">
        <f>IF($O386&gt;0,Лист1!$A$1,Лист1!$A$2)</f>
        <v xml:space="preserve">available="yes" </v>
      </c>
      <c r="G386" s="24" t="s">
        <v>14552</v>
      </c>
      <c r="H386" s="24" t="s">
        <v>30673</v>
      </c>
      <c r="I386" s="24" t="s">
        <v>30674</v>
      </c>
      <c r="J386" s="110">
        <f t="shared" si="16"/>
        <v>2</v>
      </c>
      <c r="K386" s="24" t="s">
        <v>30674</v>
      </c>
      <c r="L386" s="24" t="s">
        <v>14553</v>
      </c>
      <c r="M386" s="110">
        <f>IF(ISNA(INDEX('сет фильтр себес'!$A$1:$H$93,MATCH(B386,'сет фильтр себес'!$E$1:$E$93,0),8)),INDEX(вендер!$A$1:$M$16000,MATCH(D386,вендер!$C$1:$C$16000,0),13),INDEX('сет фильтр себес'!$A$1:$H$93,MATCH(B386,'сет фильтр себес'!$E$1:$E$93,0),8))</f>
        <v>15384.863636363636</v>
      </c>
      <c r="N386" s="24" t="s">
        <v>3</v>
      </c>
      <c r="O386" s="8">
        <f>IFERROR(INDEX(sec!$A$1:$G$787,MATCH(B386,sec!$C$1:$C$787,0),2),0)</f>
        <v>2</v>
      </c>
      <c r="P386" s="2" t="s">
        <v>12139</v>
      </c>
      <c r="Q386" s="2" t="s">
        <v>14986</v>
      </c>
    </row>
    <row r="387" spans="1:17" x14ac:dyDescent="0.2">
      <c r="A387" s="24" t="s">
        <v>2</v>
      </c>
      <c r="B387" s="24" t="s">
        <v>12626</v>
      </c>
      <c r="C387" s="24" t="s">
        <v>4</v>
      </c>
      <c r="D387" s="24" t="s">
        <v>12642</v>
      </c>
      <c r="E387" s="24" t="s">
        <v>14554</v>
      </c>
      <c r="F387" s="24" t="str">
        <f>IF($O387&gt;0,Лист1!$A$1,Лист1!$A$2)</f>
        <v xml:space="preserve">available="yes" </v>
      </c>
      <c r="G387" s="24" t="s">
        <v>14552</v>
      </c>
      <c r="H387" s="24" t="s">
        <v>30673</v>
      </c>
      <c r="I387" s="24" t="s">
        <v>30674</v>
      </c>
      <c r="J387" s="110">
        <f t="shared" si="16"/>
        <v>2</v>
      </c>
      <c r="K387" s="24" t="s">
        <v>30674</v>
      </c>
      <c r="L387" s="24" t="s">
        <v>14553</v>
      </c>
      <c r="M387" s="110">
        <f>INDEX('hiwatch '!$A$1:$F$83,MATCH(B387,'hiwatch '!$A$1:$A$83,0),5)</f>
        <v>59900</v>
      </c>
      <c r="N387" s="24" t="s">
        <v>3</v>
      </c>
      <c r="O387" s="27">
        <f>IF(INDEX(sec!$A$1:$G$788,MATCH(B387,sec!$C$1:$C$788,0),2)=0,(INDEX('hiwatch '!$A$1:$G$83,MATCH(B387,'hiwatch '!$A$1:$A$83,0),7)),INDEX(sec!$A$1:$G$788,MATCH(B387,sec!$C$1:$C$788,0),2))</f>
        <v>2</v>
      </c>
      <c r="P387" s="2" t="s">
        <v>12995</v>
      </c>
      <c r="Q387" s="2" t="s">
        <v>33515</v>
      </c>
    </row>
    <row r="388" spans="1:17" x14ac:dyDescent="0.2">
      <c r="A388" s="24" t="s">
        <v>2</v>
      </c>
      <c r="B388" s="24" t="s">
        <v>12883</v>
      </c>
      <c r="C388" s="24" t="s">
        <v>4</v>
      </c>
      <c r="D388" s="24" t="s">
        <v>12884</v>
      </c>
      <c r="E388" s="24" t="s">
        <v>14554</v>
      </c>
      <c r="F388" s="24" t="str">
        <f>IF($O388&gt;1,Лист1!$A$1,Лист1!$A$2)</f>
        <v xml:space="preserve">available="no" </v>
      </c>
      <c r="G388" s="24" t="s">
        <v>14552</v>
      </c>
      <c r="H388" s="24" t="s">
        <v>30673</v>
      </c>
      <c r="I388" s="24" t="s">
        <v>30674</v>
      </c>
      <c r="J388" s="110">
        <f t="shared" si="16"/>
        <v>1</v>
      </c>
      <c r="K388" s="24" t="s">
        <v>30674</v>
      </c>
      <c r="L388" s="24" t="s">
        <v>14553</v>
      </c>
      <c r="M388" s="110">
        <f>INDEX(sec!$A$1:$G$597,MATCH(B388,sec!$C$1:$C$597,0),4)</f>
        <v>9777</v>
      </c>
      <c r="N388" s="24" t="s">
        <v>3</v>
      </c>
      <c r="O388" s="8">
        <f>IFERROR(INDEX(sec!$A$1:$G$787,MATCH(B388,sec!$C$1:$C$787,0),2),0)</f>
        <v>1</v>
      </c>
    </row>
    <row r="389" spans="1:17" x14ac:dyDescent="0.2">
      <c r="A389" s="24" t="s">
        <v>2</v>
      </c>
      <c r="B389" s="24" t="s">
        <v>12885</v>
      </c>
      <c r="C389" s="24" t="s">
        <v>4</v>
      </c>
      <c r="D389" s="24" t="s">
        <v>731</v>
      </c>
      <c r="E389" s="24" t="s">
        <v>14554</v>
      </c>
      <c r="F389" s="24" t="str">
        <f>IF($O389&gt;1,Лист1!$A$1,Лист1!$A$2)</f>
        <v xml:space="preserve">available="yes" </v>
      </c>
      <c r="G389" s="24" t="s">
        <v>14552</v>
      </c>
      <c r="H389" s="24" t="s">
        <v>30673</v>
      </c>
      <c r="I389" s="24" t="s">
        <v>30674</v>
      </c>
      <c r="J389" s="110">
        <f>IF(ISERROR(O389), 10, IF(O389="&gt;50", "50", O389))</f>
        <v>2311</v>
      </c>
      <c r="K389" s="24" t="s">
        <v>30674</v>
      </c>
      <c r="L389" s="24" t="s">
        <v>14553</v>
      </c>
      <c r="M389" s="110">
        <f>INDEX(sec!$A$1:$G$597,MATCH(B389,sec!$C$1:$C$597,0),4)</f>
        <v>260</v>
      </c>
      <c r="N389" s="24" t="s">
        <v>3</v>
      </c>
      <c r="O389" s="8">
        <f>IFERROR(INDEX(sec!$A$1:$G$787,MATCH(B389,sec!$C$1:$C$787,0),2),0)</f>
        <v>2311</v>
      </c>
    </row>
    <row r="390" spans="1:17" x14ac:dyDescent="0.2">
      <c r="A390" s="24" t="s">
        <v>2</v>
      </c>
      <c r="B390" s="24" t="s">
        <v>12898</v>
      </c>
      <c r="C390" s="24" t="s">
        <v>4</v>
      </c>
      <c r="D390" s="24" t="s">
        <v>12899</v>
      </c>
      <c r="E390" s="24" t="s">
        <v>14554</v>
      </c>
      <c r="F390" s="24" t="str">
        <f>IF($O390&gt;0,Лист1!$A$1,Лист1!$A$2)</f>
        <v xml:space="preserve">available="yes" </v>
      </c>
      <c r="G390" s="24" t="s">
        <v>14552</v>
      </c>
      <c r="H390" s="24" t="s">
        <v>30673</v>
      </c>
      <c r="I390" s="24" t="s">
        <v>30674</v>
      </c>
      <c r="J390" s="110">
        <f t="shared" si="16"/>
        <v>1</v>
      </c>
      <c r="K390" s="24" t="s">
        <v>30674</v>
      </c>
      <c r="L390" s="24" t="s">
        <v>14553</v>
      </c>
      <c r="M390" s="110">
        <f>INDEX(ezviz!$A$2:$D$42,MATCH(B390,ezviz!$A$2:$A$42,0),4)</f>
        <v>25900</v>
      </c>
      <c r="N390" s="24" t="s">
        <v>3</v>
      </c>
      <c r="O390" s="55">
        <f>IF(INDEX(sec!$A$1:$G$788,MATCH(B390,sec!$C$1:$C$788,0),2)=0,(INDEX(ezviz!$A$1:$J$390,MATCH(B390,ezviz!$A$1:$A$94,0),7)),INDEX(sec!$A$1:$G$788,MATCH(B390,sec!$C$1:$C$788,0),2))</f>
        <v>1</v>
      </c>
      <c r="P390" s="2" t="s">
        <v>12995</v>
      </c>
      <c r="Q390" s="2" t="s">
        <v>33513</v>
      </c>
    </row>
    <row r="391" spans="1:17" x14ac:dyDescent="0.2">
      <c r="A391" s="24" t="s">
        <v>2</v>
      </c>
      <c r="B391" s="24" t="s">
        <v>13148</v>
      </c>
      <c r="C391" s="24" t="s">
        <v>4</v>
      </c>
      <c r="D391" s="24" t="s">
        <v>13149</v>
      </c>
      <c r="E391" s="24" t="s">
        <v>14554</v>
      </c>
      <c r="F391" s="24" t="str">
        <f>IF($O391&gt;3,Лист1!$A$1,Лист1!$A$2)</f>
        <v xml:space="preserve">available="no" </v>
      </c>
      <c r="G391" s="24" t="s">
        <v>14552</v>
      </c>
      <c r="H391" s="24" t="s">
        <v>30673</v>
      </c>
      <c r="I391" s="24" t="s">
        <v>30674</v>
      </c>
      <c r="J391" s="110">
        <f t="shared" si="16"/>
        <v>0</v>
      </c>
      <c r="K391" s="24" t="s">
        <v>30674</v>
      </c>
      <c r="L391" s="24" t="s">
        <v>14553</v>
      </c>
      <c r="M391" s="110">
        <f>INDEX('дил эл'!$A$1:$E$99,MATCH(B391,'дил эл'!$C$1:$C$99,0),4)</f>
        <v>1808</v>
      </c>
      <c r="N391" s="24" t="s">
        <v>3</v>
      </c>
      <c r="O391" s="10">
        <f>INDEX(эл!$A$1:$G$173,MATCH(B391,эл!$C$1:$C$236,0),2)</f>
        <v>0</v>
      </c>
      <c r="Q391" s="9" t="s">
        <v>16369</v>
      </c>
    </row>
    <row r="392" spans="1:17" x14ac:dyDescent="0.2">
      <c r="A392" s="24" t="s">
        <v>2</v>
      </c>
      <c r="B392" s="24" t="s">
        <v>13152</v>
      </c>
      <c r="C392" s="24" t="s">
        <v>4</v>
      </c>
      <c r="D392" s="24" t="s">
        <v>13153</v>
      </c>
      <c r="E392" s="24" t="s">
        <v>14554</v>
      </c>
      <c r="F392" s="24" t="str">
        <f>IF($O392&gt;0,Лист1!$A$1,Лист1!$A$2)</f>
        <v xml:space="preserve">available="no" </v>
      </c>
      <c r="G392" s="24" t="s">
        <v>14552</v>
      </c>
      <c r="H392" s="24" t="s">
        <v>30673</v>
      </c>
      <c r="I392" s="24" t="s">
        <v>30674</v>
      </c>
      <c r="J392" s="110">
        <f t="shared" si="16"/>
        <v>0</v>
      </c>
      <c r="K392" s="24" t="s">
        <v>30674</v>
      </c>
      <c r="L392" s="24" t="s">
        <v>14553</v>
      </c>
      <c r="M392" s="110">
        <f>INDEX(ezviz!$A$2:$D$42,MATCH(B392,ezviz!$A$2:$A$42,0),4)</f>
        <v>28900</v>
      </c>
      <c r="N392" s="24" t="s">
        <v>3</v>
      </c>
      <c r="O392" s="55">
        <f>IF(INDEX(sec!$A$1:$G$788,MATCH(B392,sec!$C$1:$C$788,0),2)=0,(INDEX(ezviz!$A$1:$J$390,MATCH(B392,ezviz!$A$1:$A$94,0),7)),INDEX(sec!$A$1:$G$788,MATCH(B392,sec!$C$1:$C$788,0),2))</f>
        <v>0</v>
      </c>
      <c r="P392" s="2" t="s">
        <v>12995</v>
      </c>
      <c r="Q392" s="2" t="s">
        <v>33513</v>
      </c>
    </row>
    <row r="393" spans="1:17" x14ac:dyDescent="0.2">
      <c r="A393" s="24" t="s">
        <v>2</v>
      </c>
      <c r="B393" s="24" t="s">
        <v>13154</v>
      </c>
      <c r="C393" s="24" t="s">
        <v>4</v>
      </c>
      <c r="D393" s="24" t="s">
        <v>13155</v>
      </c>
      <c r="E393" s="24" t="s">
        <v>14554</v>
      </c>
      <c r="F393" s="24" t="str">
        <f>IF($O393&gt;3,Лист1!$A$1,Лист1!$A$2)</f>
        <v xml:space="preserve">available="yes" </v>
      </c>
      <c r="G393" s="24" t="s">
        <v>14552</v>
      </c>
      <c r="H393" s="24" t="s">
        <v>30673</v>
      </c>
      <c r="I393" s="24" t="s">
        <v>30674</v>
      </c>
      <c r="J393" s="110">
        <f t="shared" si="16"/>
        <v>43</v>
      </c>
      <c r="K393" s="24" t="s">
        <v>30674</v>
      </c>
      <c r="L393" s="24" t="s">
        <v>14553</v>
      </c>
      <c r="M393" s="110">
        <f>INDEX('дил эл'!$A$1:$E$99,MATCH(B393,'дил эл'!$C$1:$C$99,0),4)</f>
        <v>324</v>
      </c>
      <c r="N393" s="24" t="s">
        <v>3</v>
      </c>
      <c r="O393" s="9">
        <f>INDEX(эл!$A$1:$G$173,MATCH(B393,эл!$C$1:$C$236,0),2)</f>
        <v>43</v>
      </c>
      <c r="Q393" s="9" t="s">
        <v>16369</v>
      </c>
    </row>
    <row r="394" spans="1:17" x14ac:dyDescent="0.2">
      <c r="A394" s="24" t="s">
        <v>2</v>
      </c>
      <c r="B394" s="24" t="s">
        <v>20970</v>
      </c>
      <c r="C394" s="24" t="s">
        <v>4</v>
      </c>
      <c r="D394" s="24" t="s">
        <v>13156</v>
      </c>
      <c r="E394" s="24" t="s">
        <v>14554</v>
      </c>
      <c r="F394" s="24" t="str">
        <f>IF($O394&gt;0,Лист1!$A$1,Лист1!$A$2)</f>
        <v xml:space="preserve">available="no" </v>
      </c>
      <c r="G394" s="24" t="s">
        <v>14552</v>
      </c>
      <c r="H394" s="24" t="s">
        <v>30673</v>
      </c>
      <c r="I394" s="24" t="s">
        <v>30674</v>
      </c>
      <c r="J394" s="110">
        <f t="shared" si="16"/>
        <v>0</v>
      </c>
      <c r="K394" s="24" t="s">
        <v>30674</v>
      </c>
      <c r="L394" s="24" t="s">
        <v>14553</v>
      </c>
      <c r="M394" s="110">
        <f>INDEX(ezviz!$A$2:$D$42,MATCH(B394,ezviz!$A$2:$A$42,0),4)</f>
        <v>56900</v>
      </c>
      <c r="N394" s="24" t="s">
        <v>3</v>
      </c>
      <c r="O394" s="55">
        <f>IF(INDEX(sec!$A$1:$G$788,MATCH(B394,sec!$C$1:$C$788,0),2)=0,(INDEX(ezviz!$A$1:$J$390,MATCH(B394,ezviz!$A$1:$A$94,0),7)),INDEX(sec!$A$1:$G$788,MATCH(B394,sec!$C$1:$C$788,0),2))</f>
        <v>0</v>
      </c>
      <c r="P394" s="2" t="s">
        <v>12995</v>
      </c>
      <c r="Q394" s="2" t="s">
        <v>33513</v>
      </c>
    </row>
    <row r="395" spans="1:17" x14ac:dyDescent="0.2">
      <c r="A395" s="24" t="s">
        <v>2</v>
      </c>
      <c r="B395" s="24" t="s">
        <v>13695</v>
      </c>
      <c r="C395" s="24" t="s">
        <v>4</v>
      </c>
      <c r="D395" s="24" t="s">
        <v>13696</v>
      </c>
      <c r="E395" s="24" t="s">
        <v>14554</v>
      </c>
      <c r="F395" s="24" t="str">
        <f>IF($O395&gt;0,Лист1!$A$1,Лист1!$A$2)</f>
        <v xml:space="preserve">available="no" </v>
      </c>
      <c r="G395" s="24" t="s">
        <v>14552</v>
      </c>
      <c r="H395" s="24" t="s">
        <v>30673</v>
      </c>
      <c r="I395" s="24" t="s">
        <v>30674</v>
      </c>
      <c r="J395" s="110">
        <f t="shared" si="16"/>
        <v>0</v>
      </c>
      <c r="K395" s="24" t="s">
        <v>30674</v>
      </c>
      <c r="L395" s="24" t="s">
        <v>14553</v>
      </c>
      <c r="M395" s="121">
        <v>92929</v>
      </c>
      <c r="N395" s="122" t="s">
        <v>3</v>
      </c>
      <c r="O395" s="123">
        <f>IFERROR(INDEX(sec!$A$1:$G$787,MATCH(B395,sec!$C$1:$C$787,0),2),0)</f>
        <v>0</v>
      </c>
      <c r="P395" s="2" t="s">
        <v>12995</v>
      </c>
    </row>
    <row r="396" spans="1:17" x14ac:dyDescent="0.2">
      <c r="A396" s="24" t="s">
        <v>2</v>
      </c>
      <c r="B396" s="24" t="s">
        <v>13697</v>
      </c>
      <c r="C396" s="24" t="s">
        <v>4</v>
      </c>
      <c r="D396" s="24" t="s">
        <v>13698</v>
      </c>
      <c r="E396" s="24" t="s">
        <v>14554</v>
      </c>
      <c r="F396" s="24" t="str">
        <f>IF($O396&gt;0,Лист1!$A$1,Лист1!$A$2)</f>
        <v xml:space="preserve">available="no" </v>
      </c>
      <c r="G396" s="24" t="s">
        <v>14552</v>
      </c>
      <c r="H396" s="24" t="s">
        <v>30673</v>
      </c>
      <c r="I396" s="24" t="s">
        <v>30674</v>
      </c>
      <c r="J396" s="110">
        <f t="shared" si="16"/>
        <v>0</v>
      </c>
      <c r="K396" s="24" t="s">
        <v>30674</v>
      </c>
      <c r="L396" s="24" t="s">
        <v>14553</v>
      </c>
      <c r="M396" s="121">
        <v>71356</v>
      </c>
      <c r="N396" s="122" t="s">
        <v>3</v>
      </c>
      <c r="O396" s="123">
        <f>IFERROR(INDEX(sec!$A$1:$G$787,MATCH(B396,sec!$C$1:$C$787,0),2),0)</f>
        <v>0</v>
      </c>
      <c r="P396" s="2" t="s">
        <v>12995</v>
      </c>
    </row>
    <row r="397" spans="1:17" x14ac:dyDescent="0.2">
      <c r="A397" s="24" t="s">
        <v>2</v>
      </c>
      <c r="B397" s="24" t="s">
        <v>13699</v>
      </c>
      <c r="C397" s="24" t="s">
        <v>4</v>
      </c>
      <c r="D397" s="24" t="s">
        <v>13700</v>
      </c>
      <c r="E397" s="24" t="s">
        <v>14554</v>
      </c>
      <c r="F397" s="24" t="str">
        <f>IF($O397&gt;0,Лист1!$A$1,Лист1!$A$2)</f>
        <v xml:space="preserve">available="no" </v>
      </c>
      <c r="G397" s="24" t="s">
        <v>14552</v>
      </c>
      <c r="H397" s="24" t="s">
        <v>30673</v>
      </c>
      <c r="I397" s="24" t="s">
        <v>30674</v>
      </c>
      <c r="J397" s="110">
        <f t="shared" si="16"/>
        <v>0</v>
      </c>
      <c r="K397" s="24" t="s">
        <v>30674</v>
      </c>
      <c r="L397" s="24" t="s">
        <v>14553</v>
      </c>
      <c r="M397" s="121">
        <v>224640</v>
      </c>
      <c r="N397" s="122" t="s">
        <v>3</v>
      </c>
      <c r="O397" s="123">
        <f>IFERROR(INDEX(sec!$A$1:$G$787,MATCH(B397,sec!$C$1:$C$787,0),2),0)</f>
        <v>0</v>
      </c>
      <c r="P397" s="2" t="s">
        <v>12995</v>
      </c>
    </row>
    <row r="398" spans="1:17" x14ac:dyDescent="0.2">
      <c r="A398" s="24" t="s">
        <v>2</v>
      </c>
      <c r="B398" s="24" t="s">
        <v>13701</v>
      </c>
      <c r="C398" s="24" t="s">
        <v>4</v>
      </c>
      <c r="D398" s="24" t="s">
        <v>13702</v>
      </c>
      <c r="E398" s="24" t="s">
        <v>14554</v>
      </c>
      <c r="F398" s="24" t="str">
        <f>IF($O398&gt;0,Лист1!$A$1,Лист1!$A$2)</f>
        <v xml:space="preserve">available="no" </v>
      </c>
      <c r="G398" s="24" t="s">
        <v>14552</v>
      </c>
      <c r="H398" s="24" t="s">
        <v>30673</v>
      </c>
      <c r="I398" s="24" t="s">
        <v>30674</v>
      </c>
      <c r="J398" s="110">
        <f t="shared" si="16"/>
        <v>0</v>
      </c>
      <c r="K398" s="24" t="s">
        <v>30674</v>
      </c>
      <c r="L398" s="24" t="s">
        <v>14553</v>
      </c>
      <c r="M398" s="121">
        <v>212554.91432651121</v>
      </c>
      <c r="N398" s="122" t="s">
        <v>3</v>
      </c>
      <c r="O398" s="123">
        <f>IFERROR(INDEX(sec!$A$1:$G$787,MATCH(B398,sec!$C$1:$C$787,0),2),0)</f>
        <v>0</v>
      </c>
      <c r="P398" s="2" t="s">
        <v>12995</v>
      </c>
    </row>
    <row r="399" spans="1:17" x14ac:dyDescent="0.2">
      <c r="A399" s="24" t="s">
        <v>2</v>
      </c>
      <c r="B399" s="24" t="s">
        <v>13772</v>
      </c>
      <c r="C399" s="24" t="s">
        <v>4</v>
      </c>
      <c r="D399" s="24" t="s">
        <v>1339</v>
      </c>
      <c r="E399" s="24" t="s">
        <v>14554</v>
      </c>
      <c r="F399" s="24" t="str">
        <f>IF($O399&gt;50,Лист1!$A$1,Лист1!$A$2)</f>
        <v xml:space="preserve">available="no" </v>
      </c>
      <c r="G399" s="24" t="s">
        <v>14552</v>
      </c>
      <c r="H399" s="24" t="s">
        <v>30673</v>
      </c>
      <c r="I399" s="24" t="s">
        <v>30674</v>
      </c>
      <c r="J399" s="110">
        <f t="shared" si="16"/>
        <v>0</v>
      </c>
      <c r="K399" s="24" t="s">
        <v>30674</v>
      </c>
      <c r="L399" s="24" t="s">
        <v>14553</v>
      </c>
      <c r="M399" s="110">
        <f>IF(ISNA(INDEX(вендер!$A$1:$M$16000,MATCH(D399,вендер!$C$1:$C$16000,0),13)),500000,INDEX(вендер!$A$1:$M$16000,MATCH(D399,вендер!$C$1:$C$16000,0),13))</f>
        <v>500000</v>
      </c>
      <c r="N399" s="24" t="s">
        <v>3</v>
      </c>
      <c r="O399" s="22">
        <f>IF(ISNA(INDEX(вендер!$A$1:$H$16000,MATCH(D399,вендер!$C$1:$C$16000,0),8)),Лист1!$A$3,INDEX(вендер!$A$1:$H$16000,MATCH(D399,вендер!$C$1:$C$16000,0),8))</f>
        <v>0</v>
      </c>
      <c r="P399" s="2" t="s">
        <v>12139</v>
      </c>
      <c r="Q399" s="2" t="s">
        <v>746</v>
      </c>
    </row>
    <row r="400" spans="1:17" x14ac:dyDescent="0.2">
      <c r="A400" s="24" t="s">
        <v>2</v>
      </c>
      <c r="B400" s="24" t="s">
        <v>13782</v>
      </c>
      <c r="C400" s="24" t="s">
        <v>4</v>
      </c>
      <c r="D400" s="24" t="s">
        <v>1352</v>
      </c>
      <c r="E400" s="24" t="s">
        <v>14554</v>
      </c>
      <c r="F400" s="24" t="str">
        <f>IF($O400&gt;50,Лист1!$A$1,Лист1!$A$2)</f>
        <v xml:space="preserve">available="no" </v>
      </c>
      <c r="G400" s="24" t="s">
        <v>14552</v>
      </c>
      <c r="H400" s="24" t="s">
        <v>30673</v>
      </c>
      <c r="I400" s="24" t="s">
        <v>30674</v>
      </c>
      <c r="J400" s="110">
        <f t="shared" si="16"/>
        <v>0</v>
      </c>
      <c r="K400" s="24" t="s">
        <v>30674</v>
      </c>
      <c r="L400" s="24" t="s">
        <v>14553</v>
      </c>
      <c r="M400" s="110">
        <f>IF(ISNA(INDEX(вендер!$A$1:$M$16000,MATCH(D400,вендер!$C$1:$C$16000,0),13)),500000,INDEX(вендер!$A$1:$M$16000,MATCH(D400,вендер!$C$1:$C$16000,0),13))</f>
        <v>500000</v>
      </c>
      <c r="N400" s="24" t="s">
        <v>3</v>
      </c>
      <c r="O400" s="22">
        <f>IF(ISNA(INDEX(вендер!$A$1:$H$16000,MATCH(D400,вендер!$C$1:$C$16000,0),8)),Лист1!$A$3,INDEX(вендер!$A$1:$H$16000,MATCH(D400,вендер!$C$1:$C$16000,0),8))</f>
        <v>0</v>
      </c>
      <c r="P400" s="2" t="s">
        <v>12139</v>
      </c>
      <c r="Q400" s="2" t="s">
        <v>746</v>
      </c>
    </row>
    <row r="401" spans="1:17" x14ac:dyDescent="0.2">
      <c r="A401" s="24" t="s">
        <v>2</v>
      </c>
      <c r="B401" s="24" t="s">
        <v>13783</v>
      </c>
      <c r="C401" s="24" t="s">
        <v>4</v>
      </c>
      <c r="D401" s="24" t="s">
        <v>1353</v>
      </c>
      <c r="E401" s="24" t="s">
        <v>14554</v>
      </c>
      <c r="F401" s="24" t="str">
        <f>IF($O401&gt;50,Лист1!$A$1,Лист1!$A$2)</f>
        <v xml:space="preserve">available="no" </v>
      </c>
      <c r="G401" s="24" t="s">
        <v>14552</v>
      </c>
      <c r="H401" s="24" t="s">
        <v>30673</v>
      </c>
      <c r="I401" s="24" t="s">
        <v>30674</v>
      </c>
      <c r="J401" s="110">
        <f t="shared" si="16"/>
        <v>0</v>
      </c>
      <c r="K401" s="24" t="s">
        <v>30674</v>
      </c>
      <c r="L401" s="24" t="s">
        <v>14553</v>
      </c>
      <c r="M401" s="110">
        <f>IF(ISNA(INDEX(вендер!$A$1:$M$16000,MATCH(D401,вендер!$C$1:$C$16000,0),13)),500000,INDEX(вендер!$A$1:$M$16000,MATCH(D401,вендер!$C$1:$C$16000,0),13))</f>
        <v>500000</v>
      </c>
      <c r="N401" s="24" t="s">
        <v>3</v>
      </c>
      <c r="O401" s="22">
        <f>IF(ISNA(INDEX(вендер!$A$1:$H$16000,MATCH(D401,вендер!$C$1:$C$16000,0),8)),Лист1!$A$3,INDEX(вендер!$A$1:$H$16000,MATCH(D401,вендер!$C$1:$C$16000,0),8))</f>
        <v>0</v>
      </c>
      <c r="P401" s="2" t="s">
        <v>12139</v>
      </c>
      <c r="Q401" s="2" t="s">
        <v>746</v>
      </c>
    </row>
    <row r="402" spans="1:17" x14ac:dyDescent="0.2">
      <c r="A402" s="24" t="s">
        <v>2</v>
      </c>
      <c r="B402" s="24" t="s">
        <v>13784</v>
      </c>
      <c r="C402" s="24" t="s">
        <v>4</v>
      </c>
      <c r="D402" s="24" t="s">
        <v>1354</v>
      </c>
      <c r="E402" s="24" t="s">
        <v>14554</v>
      </c>
      <c r="F402" s="24" t="str">
        <f>IF($O402&gt;50,Лист1!$A$1,Лист1!$A$2)</f>
        <v xml:space="preserve">available="no" </v>
      </c>
      <c r="G402" s="24" t="s">
        <v>14552</v>
      </c>
      <c r="H402" s="24" t="s">
        <v>30673</v>
      </c>
      <c r="I402" s="24" t="s">
        <v>30674</v>
      </c>
      <c r="J402" s="110">
        <f t="shared" si="16"/>
        <v>0</v>
      </c>
      <c r="K402" s="24" t="s">
        <v>30674</v>
      </c>
      <c r="L402" s="24" t="s">
        <v>14553</v>
      </c>
      <c r="M402" s="110">
        <f>IF(ISNA(INDEX(вендер!$A$1:$M$16000,MATCH(D402,вендер!$C$1:$C$16000,0),13)),500000,INDEX(вендер!$A$1:$M$16000,MATCH(D402,вендер!$C$1:$C$16000,0),13))</f>
        <v>500000</v>
      </c>
      <c r="N402" s="24" t="s">
        <v>3</v>
      </c>
      <c r="O402" s="22">
        <f>IF(ISNA(INDEX(вендер!$A$1:$H$16000,MATCH(D402,вендер!$C$1:$C$16000,0),8)),Лист1!$A$3,INDEX(вендер!$A$1:$H$16000,MATCH(D402,вендер!$C$1:$C$16000,0),8))</f>
        <v>0</v>
      </c>
      <c r="P402" s="2" t="s">
        <v>12139</v>
      </c>
      <c r="Q402" s="2" t="s">
        <v>746</v>
      </c>
    </row>
    <row r="403" spans="1:17" x14ac:dyDescent="0.2">
      <c r="A403" s="24" t="s">
        <v>2</v>
      </c>
      <c r="B403" s="24" t="s">
        <v>13785</v>
      </c>
      <c r="C403" s="24" t="s">
        <v>4</v>
      </c>
      <c r="D403" s="24" t="s">
        <v>1356</v>
      </c>
      <c r="E403" s="24" t="s">
        <v>14554</v>
      </c>
      <c r="F403" s="24" t="str">
        <f>IF($O403&gt;50,Лист1!$A$1,Лист1!$A$2)</f>
        <v xml:space="preserve">available="no" </v>
      </c>
      <c r="G403" s="24" t="s">
        <v>14552</v>
      </c>
      <c r="H403" s="24" t="s">
        <v>30673</v>
      </c>
      <c r="I403" s="24" t="s">
        <v>30674</v>
      </c>
      <c r="J403" s="110">
        <f t="shared" si="16"/>
        <v>0</v>
      </c>
      <c r="K403" s="24" t="s">
        <v>30674</v>
      </c>
      <c r="L403" s="24" t="s">
        <v>14553</v>
      </c>
      <c r="M403" s="110">
        <f>IF(ISNA(INDEX(вендер!$A$1:$M$16000,MATCH(D403,вендер!$C$1:$C$16000,0),13)),500000,INDEX(вендер!$A$1:$M$16000,MATCH(D403,вендер!$C$1:$C$16000,0),13))</f>
        <v>22587.559808612437</v>
      </c>
      <c r="N403" s="24" t="s">
        <v>3</v>
      </c>
      <c r="O403" s="22">
        <f>IF(ISNA(INDEX(вендер!$A$1:$H$16000,MATCH(D403,вендер!$C$1:$C$16000,0),8)),Лист1!$A$3,INDEX(вендер!$A$1:$H$16000,MATCH(D403,вендер!$C$1:$C$16000,0),8))</f>
        <v>0</v>
      </c>
      <c r="P403" s="2" t="s">
        <v>12139</v>
      </c>
      <c r="Q403" s="2" t="s">
        <v>746</v>
      </c>
    </row>
    <row r="404" spans="1:17" x14ac:dyDescent="0.2">
      <c r="A404" s="24" t="s">
        <v>2</v>
      </c>
      <c r="B404" s="24" t="s">
        <v>13786</v>
      </c>
      <c r="C404" s="24" t="s">
        <v>4</v>
      </c>
      <c r="D404" s="24" t="s">
        <v>1358</v>
      </c>
      <c r="E404" s="24" t="s">
        <v>14554</v>
      </c>
      <c r="F404" s="24" t="str">
        <f>IF($O404&gt;50,Лист1!$A$1,Лист1!$A$2)</f>
        <v xml:space="preserve">available="no" </v>
      </c>
      <c r="G404" s="24" t="s">
        <v>14552</v>
      </c>
      <c r="H404" s="24" t="s">
        <v>30673</v>
      </c>
      <c r="I404" s="24" t="s">
        <v>30674</v>
      </c>
      <c r="J404" s="110">
        <f t="shared" si="16"/>
        <v>0</v>
      </c>
      <c r="K404" s="24" t="s">
        <v>30674</v>
      </c>
      <c r="L404" s="24" t="s">
        <v>14553</v>
      </c>
      <c r="M404" s="110">
        <f>IF(ISNA(INDEX(вендер!$A$1:$M$16000,MATCH(D404,вендер!$C$1:$C$16000,0),13)),500000,INDEX(вендер!$A$1:$M$16000,MATCH(D404,вендер!$C$1:$C$16000,0),13))</f>
        <v>25088.803827751199</v>
      </c>
      <c r="N404" s="24" t="s">
        <v>3</v>
      </c>
      <c r="O404" s="22">
        <f>IF(ISNA(INDEX(вендер!$A$1:$H$16000,MATCH(D404,вендер!$C$1:$C$16000,0),8)),Лист1!$A$3,INDEX(вендер!$A$1:$H$16000,MATCH(D404,вендер!$C$1:$C$16000,0),8))</f>
        <v>0</v>
      </c>
      <c r="P404" s="2" t="s">
        <v>12139</v>
      </c>
      <c r="Q404" s="2" t="s">
        <v>746</v>
      </c>
    </row>
    <row r="405" spans="1:17" x14ac:dyDescent="0.2">
      <c r="A405" s="24" t="s">
        <v>2</v>
      </c>
      <c r="B405" s="24" t="s">
        <v>13787</v>
      </c>
      <c r="C405" s="24" t="s">
        <v>4</v>
      </c>
      <c r="D405" s="24" t="s">
        <v>2331</v>
      </c>
      <c r="E405" s="24" t="s">
        <v>14554</v>
      </c>
      <c r="F405" s="24" t="str">
        <f>IF($O405&gt;50,Лист1!$A$1,Лист1!$A$2)</f>
        <v xml:space="preserve">available="yes" </v>
      </c>
      <c r="G405" s="24" t="s">
        <v>14552</v>
      </c>
      <c r="H405" s="24" t="s">
        <v>30673</v>
      </c>
      <c r="I405" s="24" t="s">
        <v>30674</v>
      </c>
      <c r="J405" s="110" t="str">
        <f t="shared" si="16"/>
        <v>50</v>
      </c>
      <c r="K405" s="24" t="s">
        <v>30674</v>
      </c>
      <c r="L405" s="24" t="s">
        <v>14553</v>
      </c>
      <c r="M405" s="110">
        <f>IF(ISNA(INDEX(вендер!$A$1:$M$16000,MATCH(D405,вендер!$C$1:$C$16000,0),13)),500000,INDEX(вендер!$A$1:$M$16000,MATCH(D405,вендер!$C$1:$C$16000,0),13))</f>
        <v>5494.1626794258373</v>
      </c>
      <c r="N405" s="24" t="s">
        <v>3</v>
      </c>
      <c r="O405" s="22" t="str">
        <f>IF(ISNA(INDEX(вендер!$A$1:$H$16000,MATCH(D405,вендер!$C$1:$C$16000,0),8)),Лист1!$A$3,INDEX(вендер!$A$1:$H$16000,MATCH(D405,вендер!$C$1:$C$16000,0),8))</f>
        <v>&gt;50</v>
      </c>
      <c r="P405" s="2" t="s">
        <v>12139</v>
      </c>
      <c r="Q405" s="2" t="s">
        <v>746</v>
      </c>
    </row>
    <row r="406" spans="1:17" x14ac:dyDescent="0.2">
      <c r="A406" s="24" t="s">
        <v>2</v>
      </c>
      <c r="B406" s="24" t="s">
        <v>13788</v>
      </c>
      <c r="C406" s="24" t="s">
        <v>4</v>
      </c>
      <c r="D406" s="24" t="s">
        <v>2333</v>
      </c>
      <c r="E406" s="24" t="s">
        <v>14554</v>
      </c>
      <c r="F406" s="24" t="str">
        <f>IF($O406&gt;50,Лист1!$A$1,Лист1!$A$2)</f>
        <v xml:space="preserve">available="no" </v>
      </c>
      <c r="G406" s="24" t="s">
        <v>14552</v>
      </c>
      <c r="H406" s="24" t="s">
        <v>30673</v>
      </c>
      <c r="I406" s="24" t="s">
        <v>30674</v>
      </c>
      <c r="J406" s="110">
        <f t="shared" si="16"/>
        <v>0</v>
      </c>
      <c r="K406" s="24" t="s">
        <v>30674</v>
      </c>
      <c r="L406" s="24" t="s">
        <v>14553</v>
      </c>
      <c r="M406" s="110">
        <f>IF(ISNA(INDEX(вендер!$A$1:$M$16000,MATCH(D406,вендер!$C$1:$C$16000,0),13)),500000,INDEX(вендер!$A$1:$M$16000,MATCH(D406,вендер!$C$1:$C$16000,0),13))</f>
        <v>500000</v>
      </c>
      <c r="N406" s="24" t="s">
        <v>3</v>
      </c>
      <c r="O406" s="22">
        <f>IF(ISNA(INDEX(вендер!$A$1:$H$16000,MATCH(D406,вендер!$C$1:$C$16000,0),8)),Лист1!$A$3,INDEX(вендер!$A$1:$H$16000,MATCH(D406,вендер!$C$1:$C$16000,0),8))</f>
        <v>0</v>
      </c>
      <c r="P406" s="2" t="s">
        <v>12139</v>
      </c>
      <c r="Q406" s="2" t="s">
        <v>746</v>
      </c>
    </row>
    <row r="407" spans="1:17" x14ac:dyDescent="0.2">
      <c r="A407" s="24" t="s">
        <v>2</v>
      </c>
      <c r="B407" s="24" t="s">
        <v>13789</v>
      </c>
      <c r="C407" s="24" t="s">
        <v>4</v>
      </c>
      <c r="D407" s="24" t="s">
        <v>2335</v>
      </c>
      <c r="E407" s="24" t="s">
        <v>14554</v>
      </c>
      <c r="F407" s="24" t="str">
        <f>IF($O407&gt;50,Лист1!$A$1,Лист1!$A$2)</f>
        <v xml:space="preserve">available="yes" </v>
      </c>
      <c r="G407" s="24" t="s">
        <v>14552</v>
      </c>
      <c r="H407" s="24" t="s">
        <v>30673</v>
      </c>
      <c r="I407" s="24" t="s">
        <v>30674</v>
      </c>
      <c r="J407" s="110" t="str">
        <f t="shared" si="16"/>
        <v>50</v>
      </c>
      <c r="K407" s="24" t="s">
        <v>30674</v>
      </c>
      <c r="L407" s="24" t="s">
        <v>14553</v>
      </c>
      <c r="M407" s="110">
        <f>IF(ISNA(INDEX(вендер!$A$1:$M$16000,MATCH(D407,вендер!$C$1:$C$16000,0),13)),500000,INDEX(вендер!$A$1:$M$16000,MATCH(D407,вендер!$C$1:$C$16000,0),13))</f>
        <v>3309.090909090909</v>
      </c>
      <c r="N407" s="24" t="s">
        <v>3</v>
      </c>
      <c r="O407" s="22" t="str">
        <f>IF(ISNA(INDEX(вендер!$A$1:$H$16000,MATCH(D407,вендер!$C$1:$C$16000,0),8)),Лист1!$A$3,INDEX(вендер!$A$1:$H$16000,MATCH(D407,вендер!$C$1:$C$16000,0),8))</f>
        <v>&gt;50</v>
      </c>
      <c r="P407" s="2" t="s">
        <v>12139</v>
      </c>
      <c r="Q407" s="2" t="s">
        <v>746</v>
      </c>
    </row>
    <row r="408" spans="1:17" x14ac:dyDescent="0.2">
      <c r="A408" s="24" t="s">
        <v>2</v>
      </c>
      <c r="B408" s="24" t="s">
        <v>13790</v>
      </c>
      <c r="C408" s="24" t="s">
        <v>4</v>
      </c>
      <c r="D408" s="24" t="s">
        <v>2337</v>
      </c>
      <c r="E408" s="24" t="s">
        <v>14554</v>
      </c>
      <c r="F408" s="24" t="str">
        <f>IF($O408&gt;50,Лист1!$A$1,Лист1!$A$2)</f>
        <v xml:space="preserve">available="no" </v>
      </c>
      <c r="G408" s="24" t="s">
        <v>14552</v>
      </c>
      <c r="H408" s="24" t="s">
        <v>30673</v>
      </c>
      <c r="I408" s="24" t="s">
        <v>30674</v>
      </c>
      <c r="J408" s="110">
        <f t="shared" si="16"/>
        <v>0</v>
      </c>
      <c r="K408" s="24" t="s">
        <v>30674</v>
      </c>
      <c r="L408" s="24" t="s">
        <v>14553</v>
      </c>
      <c r="M408" s="110">
        <f>IF(ISNA(INDEX(вендер!$A$1:$M$16000,MATCH(D408,вендер!$C$1:$C$16000,0),13)),500000,INDEX(вендер!$A$1:$M$16000,MATCH(D408,вендер!$C$1:$C$16000,0),13))</f>
        <v>500000</v>
      </c>
      <c r="N408" s="24" t="s">
        <v>3</v>
      </c>
      <c r="O408" s="22">
        <f>IF(ISNA(INDEX(вендер!$A$1:$H$16000,MATCH(D408,вендер!$C$1:$C$16000,0),8)),Лист1!$A$3,INDEX(вендер!$A$1:$H$16000,MATCH(D408,вендер!$C$1:$C$16000,0),8))</f>
        <v>0</v>
      </c>
      <c r="P408" s="2" t="s">
        <v>12139</v>
      </c>
      <c r="Q408" s="2" t="s">
        <v>746</v>
      </c>
    </row>
    <row r="409" spans="1:17" x14ac:dyDescent="0.2">
      <c r="A409" s="24" t="s">
        <v>2</v>
      </c>
      <c r="B409" s="24" t="s">
        <v>13791</v>
      </c>
      <c r="C409" s="24" t="s">
        <v>4</v>
      </c>
      <c r="D409" s="24" t="s">
        <v>2345</v>
      </c>
      <c r="E409" s="24" t="s">
        <v>14554</v>
      </c>
      <c r="F409" s="24" t="str">
        <f>IF($O409&gt;50,Лист1!$A$1,Лист1!$A$2)</f>
        <v xml:space="preserve">available="yes" </v>
      </c>
      <c r="G409" s="24" t="s">
        <v>14552</v>
      </c>
      <c r="H409" s="24" t="s">
        <v>30673</v>
      </c>
      <c r="I409" s="24" t="s">
        <v>30674</v>
      </c>
      <c r="J409" s="110" t="str">
        <f t="shared" si="16"/>
        <v>50</v>
      </c>
      <c r="K409" s="24" t="s">
        <v>30674</v>
      </c>
      <c r="L409" s="24" t="s">
        <v>14553</v>
      </c>
      <c r="M409" s="110">
        <f>IF(ISNA(INDEX(вендер!$A$1:$M$16000,MATCH(D409,вендер!$C$1:$C$16000,0),13)),500000,INDEX(вендер!$A$1:$M$16000,MATCH(D409,вендер!$C$1:$C$16000,0),13))</f>
        <v>8579.5215311004795</v>
      </c>
      <c r="N409" s="24" t="s">
        <v>3</v>
      </c>
      <c r="O409" s="22" t="str">
        <f>IF(ISNA(INDEX(вендер!$A$1:$H$16000,MATCH(D409,вендер!$C$1:$C$16000,0),8)),Лист1!$A$3,INDEX(вендер!$A$1:$H$16000,MATCH(D409,вендер!$C$1:$C$16000,0),8))</f>
        <v>&gt;50</v>
      </c>
      <c r="P409" s="2" t="s">
        <v>12139</v>
      </c>
      <c r="Q409" s="2" t="s">
        <v>746</v>
      </c>
    </row>
    <row r="410" spans="1:17" x14ac:dyDescent="0.2">
      <c r="A410" s="24" t="s">
        <v>2</v>
      </c>
      <c r="B410" s="24" t="s">
        <v>13792</v>
      </c>
      <c r="C410" s="24" t="s">
        <v>4</v>
      </c>
      <c r="D410" s="24" t="s">
        <v>2348</v>
      </c>
      <c r="E410" s="24" t="s">
        <v>14554</v>
      </c>
      <c r="F410" s="24" t="str">
        <f>IF($O410&gt;50,Лист1!$A$1,Лист1!$A$2)</f>
        <v xml:space="preserve">available="yes" </v>
      </c>
      <c r="G410" s="24" t="s">
        <v>14552</v>
      </c>
      <c r="H410" s="24" t="s">
        <v>30673</v>
      </c>
      <c r="I410" s="24" t="s">
        <v>30674</v>
      </c>
      <c r="J410" s="110" t="str">
        <f t="shared" si="16"/>
        <v>50</v>
      </c>
      <c r="K410" s="24" t="s">
        <v>30674</v>
      </c>
      <c r="L410" s="24" t="s">
        <v>14553</v>
      </c>
      <c r="M410" s="110">
        <f>IF(ISNA(INDEX(вендер!$A$1:$M$16000,MATCH(D410,вендер!$C$1:$C$16000,0),13)),500000,INDEX(вендер!$A$1:$M$16000,MATCH(D410,вендер!$C$1:$C$16000,0),13))</f>
        <v>4358.0861244019143</v>
      </c>
      <c r="N410" s="24" t="s">
        <v>3</v>
      </c>
      <c r="O410" s="22" t="str">
        <f>IF(ISNA(INDEX(вендер!$A$1:$H$16000,MATCH(D410,вендер!$C$1:$C$16000,0),8)),Лист1!$A$3,INDEX(вендер!$A$1:$H$16000,MATCH(D410,вендер!$C$1:$C$16000,0),8))</f>
        <v>&gt;50</v>
      </c>
      <c r="P410" s="2" t="s">
        <v>12139</v>
      </c>
      <c r="Q410" s="2" t="s">
        <v>746</v>
      </c>
    </row>
    <row r="411" spans="1:17" x14ac:dyDescent="0.2">
      <c r="A411" s="24" t="s">
        <v>2</v>
      </c>
      <c r="B411" s="24" t="s">
        <v>13793</v>
      </c>
      <c r="C411" s="24" t="s">
        <v>4</v>
      </c>
      <c r="D411" s="24" t="s">
        <v>2351</v>
      </c>
      <c r="E411" s="24" t="s">
        <v>14554</v>
      </c>
      <c r="F411" s="24" t="str">
        <f>IF($O411&gt;50,Лист1!$A$1,Лист1!$A$2)</f>
        <v xml:space="preserve">available="yes" </v>
      </c>
      <c r="G411" s="24" t="s">
        <v>14552</v>
      </c>
      <c r="H411" s="24" t="s">
        <v>30673</v>
      </c>
      <c r="I411" s="24" t="s">
        <v>30674</v>
      </c>
      <c r="J411" s="110" t="str">
        <f t="shared" si="16"/>
        <v>50</v>
      </c>
      <c r="K411" s="24" t="s">
        <v>30674</v>
      </c>
      <c r="L411" s="24" t="s">
        <v>14553</v>
      </c>
      <c r="M411" s="110">
        <f>IF(ISNA(INDEX(вендер!$A$1:$M$16000,MATCH(D411,вендер!$C$1:$C$16000,0),13)),500000,INDEX(вендер!$A$1:$M$16000,MATCH(D411,вендер!$C$1:$C$16000,0),13))</f>
        <v>10865.071770334929</v>
      </c>
      <c r="N411" s="24" t="s">
        <v>3</v>
      </c>
      <c r="O411" s="22" t="str">
        <f>IF(ISNA(INDEX(вендер!$A$1:$H$16000,MATCH(D411,вендер!$C$1:$C$16000,0),8)),Лист1!$A$3,INDEX(вендер!$A$1:$H$16000,MATCH(D411,вендер!$C$1:$C$16000,0),8))</f>
        <v>&gt;50</v>
      </c>
      <c r="P411" s="2" t="s">
        <v>12139</v>
      </c>
      <c r="Q411" s="2" t="s">
        <v>746</v>
      </c>
    </row>
    <row r="412" spans="1:17" x14ac:dyDescent="0.2">
      <c r="A412" s="24" t="s">
        <v>2</v>
      </c>
      <c r="B412" s="24" t="s">
        <v>13794</v>
      </c>
      <c r="C412" s="24" t="s">
        <v>4</v>
      </c>
      <c r="D412" s="24" t="s">
        <v>2353</v>
      </c>
      <c r="E412" s="24" t="s">
        <v>14554</v>
      </c>
      <c r="F412" s="24" t="str">
        <f>IF($O412&gt;50,Лист1!$A$1,Лист1!$A$2)</f>
        <v xml:space="preserve">available="no" </v>
      </c>
      <c r="G412" s="24" t="s">
        <v>14552</v>
      </c>
      <c r="H412" s="24" t="s">
        <v>30673</v>
      </c>
      <c r="I412" s="24" t="s">
        <v>30674</v>
      </c>
      <c r="J412" s="110">
        <f t="shared" si="16"/>
        <v>0</v>
      </c>
      <c r="K412" s="24" t="s">
        <v>30674</v>
      </c>
      <c r="L412" s="24" t="s">
        <v>14553</v>
      </c>
      <c r="M412" s="110">
        <f>IF(ISNA(INDEX(вендер!$A$1:$M$16000,MATCH(D412,вендер!$C$1:$C$16000,0),13)),500000,INDEX(вендер!$A$1:$M$16000,MATCH(D412,вендер!$C$1:$C$16000,0),13))</f>
        <v>500000</v>
      </c>
      <c r="N412" s="24" t="s">
        <v>3</v>
      </c>
      <c r="O412" s="22">
        <f>IF(ISNA(INDEX(вендер!$A$1:$H$16000,MATCH(D412,вендер!$C$1:$C$16000,0),8)),Лист1!$A$3,INDEX(вендер!$A$1:$H$16000,MATCH(D412,вендер!$C$1:$C$16000,0),8))</f>
        <v>0</v>
      </c>
      <c r="P412" s="2" t="s">
        <v>12139</v>
      </c>
      <c r="Q412" s="2" t="s">
        <v>746</v>
      </c>
    </row>
    <row r="413" spans="1:17" x14ac:dyDescent="0.2">
      <c r="A413" s="24" t="s">
        <v>2</v>
      </c>
      <c r="B413" s="24" t="s">
        <v>13795</v>
      </c>
      <c r="C413" s="24" t="s">
        <v>4</v>
      </c>
      <c r="D413" s="24" t="s">
        <v>2354</v>
      </c>
      <c r="E413" s="24" t="s">
        <v>14554</v>
      </c>
      <c r="F413" s="24" t="str">
        <f>IF($O413&gt;50,Лист1!$A$1,Лист1!$A$2)</f>
        <v xml:space="preserve">available="no" </v>
      </c>
      <c r="G413" s="24" t="s">
        <v>14552</v>
      </c>
      <c r="H413" s="24" t="s">
        <v>30673</v>
      </c>
      <c r="I413" s="24" t="s">
        <v>30674</v>
      </c>
      <c r="J413" s="110">
        <f t="shared" si="16"/>
        <v>0</v>
      </c>
      <c r="K413" s="24" t="s">
        <v>30674</v>
      </c>
      <c r="L413" s="24" t="s">
        <v>14553</v>
      </c>
      <c r="M413" s="110">
        <f>IF(ISNA(INDEX(вендер!$A$1:$M$16000,MATCH(D413,вендер!$C$1:$C$16000,0),13)),500000,INDEX(вендер!$A$1:$M$16000,MATCH(D413,вендер!$C$1:$C$16000,0),13))</f>
        <v>500000</v>
      </c>
      <c r="N413" s="24" t="s">
        <v>3</v>
      </c>
      <c r="O413" s="22">
        <f>IF(ISNA(INDEX(вендер!$A$1:$H$16000,MATCH(D413,вендер!$C$1:$C$16000,0),8)),Лист1!$A$3,INDEX(вендер!$A$1:$H$16000,MATCH(D413,вендер!$C$1:$C$16000,0),8))</f>
        <v>0</v>
      </c>
      <c r="P413" s="2" t="s">
        <v>12139</v>
      </c>
      <c r="Q413" s="2" t="s">
        <v>746</v>
      </c>
    </row>
    <row r="414" spans="1:17" x14ac:dyDescent="0.2">
      <c r="A414" s="24" t="s">
        <v>2</v>
      </c>
      <c r="B414" s="24" t="s">
        <v>13796</v>
      </c>
      <c r="C414" s="24" t="s">
        <v>4</v>
      </c>
      <c r="D414" s="24" t="s">
        <v>2359</v>
      </c>
      <c r="E414" s="24" t="s">
        <v>14554</v>
      </c>
      <c r="F414" s="24" t="str">
        <f>IF($O414&gt;50,Лист1!$A$1,Лист1!$A$2)</f>
        <v xml:space="preserve">available="yes" </v>
      </c>
      <c r="G414" s="24" t="s">
        <v>14552</v>
      </c>
      <c r="H414" s="24" t="s">
        <v>30673</v>
      </c>
      <c r="I414" s="24" t="s">
        <v>30674</v>
      </c>
      <c r="J414" s="110" t="str">
        <f t="shared" si="16"/>
        <v>50</v>
      </c>
      <c r="K414" s="24" t="s">
        <v>30674</v>
      </c>
      <c r="L414" s="24" t="s">
        <v>14553</v>
      </c>
      <c r="M414" s="110">
        <f>IF(ISNA(INDEX(вендер!$A$1:$M$16000,MATCH(D414,вендер!$C$1:$C$16000,0),13)),500000,INDEX(вендер!$A$1:$M$16000,MATCH(D414,вендер!$C$1:$C$16000,0),13))</f>
        <v>16056.45933014354</v>
      </c>
      <c r="N414" s="24" t="s">
        <v>3</v>
      </c>
      <c r="O414" s="22" t="str">
        <f>IF(ISNA(INDEX(вендер!$A$1:$H$16000,MATCH(D414,вендер!$C$1:$C$16000,0),8)),Лист1!$A$3,INDEX(вендер!$A$1:$H$16000,MATCH(D414,вендер!$C$1:$C$16000,0),8))</f>
        <v>&gt;50</v>
      </c>
      <c r="P414" s="2" t="s">
        <v>12139</v>
      </c>
      <c r="Q414" s="2" t="s">
        <v>746</v>
      </c>
    </row>
    <row r="415" spans="1:17" x14ac:dyDescent="0.2">
      <c r="A415" s="24" t="s">
        <v>2</v>
      </c>
      <c r="B415" s="24" t="s">
        <v>13797</v>
      </c>
      <c r="C415" s="24" t="s">
        <v>4</v>
      </c>
      <c r="D415" s="24" t="s">
        <v>2361</v>
      </c>
      <c r="E415" s="24" t="s">
        <v>14554</v>
      </c>
      <c r="F415" s="24" t="str">
        <f>IF($O415&gt;50,Лист1!$A$1,Лист1!$A$2)</f>
        <v xml:space="preserve">available="no" </v>
      </c>
      <c r="G415" s="24" t="s">
        <v>14552</v>
      </c>
      <c r="H415" s="24" t="s">
        <v>30673</v>
      </c>
      <c r="I415" s="24" t="s">
        <v>30674</v>
      </c>
      <c r="J415" s="110">
        <f t="shared" si="16"/>
        <v>0</v>
      </c>
      <c r="K415" s="24" t="s">
        <v>30674</v>
      </c>
      <c r="L415" s="24" t="s">
        <v>14553</v>
      </c>
      <c r="M415" s="110">
        <f>IF(ISNA(INDEX(вендер!$A$1:$M$16000,MATCH(D415,вендер!$C$1:$C$16000,0),13)),500000,INDEX(вендер!$A$1:$M$16000,MATCH(D415,вендер!$C$1:$C$16000,0),13))</f>
        <v>500000</v>
      </c>
      <c r="N415" s="24" t="s">
        <v>3</v>
      </c>
      <c r="O415" s="22">
        <f>IF(ISNA(INDEX(вендер!$A$1:$H$16000,MATCH(D415,вендер!$C$1:$C$16000,0),8)),Лист1!$A$3,INDEX(вендер!$A$1:$H$16000,MATCH(D415,вендер!$C$1:$C$16000,0),8))</f>
        <v>0</v>
      </c>
      <c r="P415" s="2" t="s">
        <v>12139</v>
      </c>
      <c r="Q415" s="2" t="s">
        <v>746</v>
      </c>
    </row>
    <row r="416" spans="1:17" x14ac:dyDescent="0.2">
      <c r="A416" s="24" t="s">
        <v>2</v>
      </c>
      <c r="B416" s="24" t="s">
        <v>13798</v>
      </c>
      <c r="C416" s="24" t="s">
        <v>4</v>
      </c>
      <c r="D416" s="24" t="s">
        <v>2363</v>
      </c>
      <c r="E416" s="24" t="s">
        <v>14554</v>
      </c>
      <c r="F416" s="24" t="str">
        <f>IF($O416&gt;50,Лист1!$A$1,Лист1!$A$2)</f>
        <v xml:space="preserve">available="yes" </v>
      </c>
      <c r="G416" s="24" t="s">
        <v>14552</v>
      </c>
      <c r="H416" s="24" t="s">
        <v>30673</v>
      </c>
      <c r="I416" s="24" t="s">
        <v>30674</v>
      </c>
      <c r="J416" s="110" t="str">
        <f t="shared" si="16"/>
        <v>50</v>
      </c>
      <c r="K416" s="24" t="s">
        <v>30674</v>
      </c>
      <c r="L416" s="24" t="s">
        <v>14553</v>
      </c>
      <c r="M416" s="110">
        <f>IF(ISNA(INDEX(вендер!$A$1:$M$16000,MATCH(D416,вендер!$C$1:$C$16000,0),13)),500000,INDEX(вендер!$A$1:$M$16000,MATCH(D416,вендер!$C$1:$C$16000,0),13))</f>
        <v>9311.0047846889938</v>
      </c>
      <c r="N416" s="24" t="s">
        <v>3</v>
      </c>
      <c r="O416" s="22" t="str">
        <f>IF(ISNA(INDEX(вендер!$A$1:$H$16000,MATCH(D416,вендер!$C$1:$C$16000,0),8)),Лист1!$A$3,INDEX(вендер!$A$1:$H$16000,MATCH(D416,вендер!$C$1:$C$16000,0),8))</f>
        <v>&gt;50</v>
      </c>
      <c r="P416" s="2" t="s">
        <v>12139</v>
      </c>
      <c r="Q416" s="2" t="s">
        <v>746</v>
      </c>
    </row>
    <row r="417" spans="1:17" x14ac:dyDescent="0.2">
      <c r="A417" s="24" t="s">
        <v>2</v>
      </c>
      <c r="B417" s="24" t="s">
        <v>13799</v>
      </c>
      <c r="C417" s="24" t="s">
        <v>4</v>
      </c>
      <c r="D417" s="24" t="s">
        <v>2366</v>
      </c>
      <c r="E417" s="24" t="s">
        <v>14554</v>
      </c>
      <c r="F417" s="24" t="str">
        <f>IF($O417&gt;50,Лист1!$A$1,Лист1!$A$2)</f>
        <v xml:space="preserve">available="yes" </v>
      </c>
      <c r="G417" s="24" t="s">
        <v>14552</v>
      </c>
      <c r="H417" s="24" t="s">
        <v>30673</v>
      </c>
      <c r="I417" s="24" t="s">
        <v>30674</v>
      </c>
      <c r="J417" s="110" t="str">
        <f t="shared" si="16"/>
        <v>50</v>
      </c>
      <c r="K417" s="24" t="s">
        <v>30674</v>
      </c>
      <c r="L417" s="24" t="s">
        <v>14553</v>
      </c>
      <c r="M417" s="110">
        <f>IF(ISNA(INDEX(вендер!$A$1:$M$16000,MATCH(D417,вендер!$C$1:$C$16000,0),13)),500000,INDEX(вендер!$A$1:$M$16000,MATCH(D417,вендер!$C$1:$C$16000,0),13))</f>
        <v>3053.205741626794</v>
      </c>
      <c r="N417" s="24" t="s">
        <v>3</v>
      </c>
      <c r="O417" s="22" t="str">
        <f>IF(ISNA(INDEX(вендер!$A$1:$H$16000,MATCH(D417,вендер!$C$1:$C$16000,0),8)),Лист1!$A$3,INDEX(вендер!$A$1:$H$16000,MATCH(D417,вендер!$C$1:$C$16000,0),8))</f>
        <v>&gt;50</v>
      </c>
      <c r="P417" s="2" t="s">
        <v>12139</v>
      </c>
      <c r="Q417" s="2" t="s">
        <v>746</v>
      </c>
    </row>
    <row r="418" spans="1:17" x14ac:dyDescent="0.2">
      <c r="A418" s="24" t="s">
        <v>2</v>
      </c>
      <c r="B418" s="24" t="s">
        <v>17843</v>
      </c>
      <c r="C418" s="24" t="s">
        <v>4</v>
      </c>
      <c r="D418" s="24" t="s">
        <v>2368</v>
      </c>
      <c r="E418" s="24" t="s">
        <v>14554</v>
      </c>
      <c r="F418" s="24" t="str">
        <f>IF($O418&gt;50,Лист1!$A$1,Лист1!$A$2)</f>
        <v xml:space="preserve">available="no" </v>
      </c>
      <c r="G418" s="24" t="s">
        <v>14552</v>
      </c>
      <c r="H418" s="24" t="s">
        <v>30673</v>
      </c>
      <c r="I418" s="24" t="s">
        <v>30674</v>
      </c>
      <c r="J418" s="110">
        <f t="shared" si="16"/>
        <v>0</v>
      </c>
      <c r="K418" s="24" t="s">
        <v>30674</v>
      </c>
      <c r="L418" s="24" t="s">
        <v>14553</v>
      </c>
      <c r="M418" s="110">
        <f>IF(ISNA(INDEX(вендер!$A$1:$M$16000,MATCH(D418,вендер!$C$1:$C$16000,0),13)),500000,INDEX(вендер!$A$1:$M$16000,MATCH(D418,вендер!$C$1:$C$16000,0),13))</f>
        <v>500000</v>
      </c>
      <c r="N418" s="24" t="s">
        <v>3</v>
      </c>
      <c r="O418" s="22">
        <f>IF(ISNA(INDEX(вендер!$A$1:$H$16000,MATCH(D418,вендер!$C$1:$C$16000,0),8)),Лист1!$A$3,INDEX(вендер!$A$1:$H$16000,MATCH(D418,вендер!$C$1:$C$16000,0),8))</f>
        <v>0</v>
      </c>
      <c r="P418" s="2" t="s">
        <v>12139</v>
      </c>
      <c r="Q418" s="2" t="s">
        <v>746</v>
      </c>
    </row>
    <row r="419" spans="1:17" x14ac:dyDescent="0.2">
      <c r="A419" s="24" t="s">
        <v>2</v>
      </c>
      <c r="B419" s="24" t="s">
        <v>13800</v>
      </c>
      <c r="C419" s="24" t="s">
        <v>4</v>
      </c>
      <c r="D419" s="24" t="s">
        <v>2369</v>
      </c>
      <c r="E419" s="24" t="s">
        <v>14554</v>
      </c>
      <c r="F419" s="24" t="str">
        <f>IF($O419&gt;50,Лист1!$A$1,Лист1!$A$2)</f>
        <v xml:space="preserve">available="no" </v>
      </c>
      <c r="G419" s="24" t="s">
        <v>14552</v>
      </c>
      <c r="H419" s="24" t="s">
        <v>30673</v>
      </c>
      <c r="I419" s="24" t="s">
        <v>30674</v>
      </c>
      <c r="J419" s="110">
        <f t="shared" si="16"/>
        <v>0</v>
      </c>
      <c r="K419" s="24" t="s">
        <v>30674</v>
      </c>
      <c r="L419" s="24" t="s">
        <v>14553</v>
      </c>
      <c r="M419" s="110">
        <f>IF(ISNA(INDEX(вендер!$A$1:$M$16000,MATCH(D419,вендер!$C$1:$C$16000,0),13)),500000,INDEX(вендер!$A$1:$M$16000,MATCH(D419,вендер!$C$1:$C$16000,0),13))</f>
        <v>500000</v>
      </c>
      <c r="N419" s="24" t="s">
        <v>3</v>
      </c>
      <c r="O419" s="22">
        <f>IF(ISNA(INDEX(вендер!$A$1:$H$16000,MATCH(D419,вендер!$C$1:$C$16000,0),8)),Лист1!$A$3,INDEX(вендер!$A$1:$H$16000,MATCH(D419,вендер!$C$1:$C$16000,0),8))</f>
        <v>0</v>
      </c>
      <c r="P419" s="2" t="s">
        <v>12139</v>
      </c>
      <c r="Q419" s="2" t="s">
        <v>746</v>
      </c>
    </row>
    <row r="420" spans="1:17" x14ac:dyDescent="0.2">
      <c r="A420" s="24" t="s">
        <v>2</v>
      </c>
      <c r="B420" s="24" t="s">
        <v>13801</v>
      </c>
      <c r="C420" s="24" t="s">
        <v>4</v>
      </c>
      <c r="D420" s="24" t="s">
        <v>2370</v>
      </c>
      <c r="E420" s="24" t="s">
        <v>14554</v>
      </c>
      <c r="F420" s="24" t="str">
        <f>IF($O420&gt;50,Лист1!$A$1,Лист1!$A$2)</f>
        <v xml:space="preserve">available="no" </v>
      </c>
      <c r="G420" s="24" t="s">
        <v>14552</v>
      </c>
      <c r="H420" s="24" t="s">
        <v>30673</v>
      </c>
      <c r="I420" s="24" t="s">
        <v>30674</v>
      </c>
      <c r="J420" s="110">
        <f t="shared" si="16"/>
        <v>0</v>
      </c>
      <c r="K420" s="24" t="s">
        <v>30674</v>
      </c>
      <c r="L420" s="24" t="s">
        <v>14553</v>
      </c>
      <c r="M420" s="110">
        <f>IF(ISNA(INDEX(вендер!$A$1:$M$16000,MATCH(D420,вендер!$C$1:$C$16000,0),13)),500000,INDEX(вендер!$A$1:$M$16000,MATCH(D420,вендер!$C$1:$C$16000,0),13))</f>
        <v>500000</v>
      </c>
      <c r="N420" s="24" t="s">
        <v>3</v>
      </c>
      <c r="O420" s="22">
        <f>IF(ISNA(INDEX(вендер!$A$1:$H$16000,MATCH(D420,вендер!$C$1:$C$16000,0),8)),Лист1!$A$3,INDEX(вендер!$A$1:$H$16000,MATCH(D420,вендер!$C$1:$C$16000,0),8))</f>
        <v>0</v>
      </c>
      <c r="P420" s="2" t="s">
        <v>12139</v>
      </c>
      <c r="Q420" s="2" t="s">
        <v>746</v>
      </c>
    </row>
    <row r="421" spans="1:17" x14ac:dyDescent="0.2">
      <c r="A421" s="24" t="s">
        <v>2</v>
      </c>
      <c r="B421" s="24" t="s">
        <v>13802</v>
      </c>
      <c r="C421" s="24" t="s">
        <v>4</v>
      </c>
      <c r="D421" s="24" t="s">
        <v>2372</v>
      </c>
      <c r="E421" s="24" t="s">
        <v>14554</v>
      </c>
      <c r="F421" s="24" t="str">
        <f>IF($O421&gt;50,Лист1!$A$1,Лист1!$A$2)</f>
        <v xml:space="preserve">available="yes" </v>
      </c>
      <c r="G421" s="24" t="s">
        <v>14552</v>
      </c>
      <c r="H421" s="24" t="s">
        <v>30673</v>
      </c>
      <c r="I421" s="24" t="s">
        <v>30674</v>
      </c>
      <c r="J421" s="110" t="str">
        <f t="shared" si="16"/>
        <v>50</v>
      </c>
      <c r="K421" s="24" t="s">
        <v>30674</v>
      </c>
      <c r="L421" s="24" t="s">
        <v>14553</v>
      </c>
      <c r="M421" s="110">
        <f>IF(ISNA(INDEX(вендер!$A$1:$M$16000,MATCH(D421,вендер!$C$1:$C$16000,0),13)),500000,INDEX(вендер!$A$1:$M$16000,MATCH(D421,вендер!$C$1:$C$16000,0),13))</f>
        <v>8515.2153110047839</v>
      </c>
      <c r="N421" s="24" t="s">
        <v>3</v>
      </c>
      <c r="O421" s="22" t="str">
        <f>IF(ISNA(INDEX(вендер!$A$1:$H$16000,MATCH(D421,вендер!$C$1:$C$16000,0),8)),Лист1!$A$3,INDEX(вендер!$A$1:$H$16000,MATCH(D421,вендер!$C$1:$C$16000,0),8))</f>
        <v>&gt;50</v>
      </c>
      <c r="P421" s="2" t="s">
        <v>12139</v>
      </c>
      <c r="Q421" s="2" t="s">
        <v>746</v>
      </c>
    </row>
    <row r="422" spans="1:17" x14ac:dyDescent="0.2">
      <c r="A422" s="24" t="s">
        <v>2</v>
      </c>
      <c r="B422" s="24" t="s">
        <v>13803</v>
      </c>
      <c r="C422" s="24" t="s">
        <v>4</v>
      </c>
      <c r="D422" s="24" t="s">
        <v>2374</v>
      </c>
      <c r="E422" s="24" t="s">
        <v>14554</v>
      </c>
      <c r="F422" s="24" t="str">
        <f>IF($O422&gt;50,Лист1!$A$1,Лист1!$A$2)</f>
        <v xml:space="preserve">available="no" </v>
      </c>
      <c r="G422" s="24" t="s">
        <v>14552</v>
      </c>
      <c r="H422" s="24" t="s">
        <v>30673</v>
      </c>
      <c r="I422" s="24" t="s">
        <v>30674</v>
      </c>
      <c r="J422" s="110">
        <f t="shared" si="16"/>
        <v>0</v>
      </c>
      <c r="K422" s="24" t="s">
        <v>30674</v>
      </c>
      <c r="L422" s="24" t="s">
        <v>14553</v>
      </c>
      <c r="M422" s="110">
        <f>IF(ISNA(INDEX(вендер!$A$1:$M$16000,MATCH(D422,вендер!$C$1:$C$16000,0),13)),500000,INDEX(вендер!$A$1:$M$16000,MATCH(D422,вендер!$C$1:$C$16000,0),13))</f>
        <v>500000</v>
      </c>
      <c r="N422" s="24" t="s">
        <v>3</v>
      </c>
      <c r="O422" s="22">
        <f>IF(ISNA(INDEX(вендер!$A$1:$H$16000,MATCH(D422,вендер!$C$1:$C$16000,0),8)),Лист1!$A$3,INDEX(вендер!$A$1:$H$16000,MATCH(D422,вендер!$C$1:$C$16000,0),8))</f>
        <v>0</v>
      </c>
      <c r="P422" s="2" t="s">
        <v>12139</v>
      </c>
      <c r="Q422" s="2" t="s">
        <v>746</v>
      </c>
    </row>
    <row r="423" spans="1:17" x14ac:dyDescent="0.2">
      <c r="A423" s="24" t="s">
        <v>2</v>
      </c>
      <c r="B423" s="24" t="s">
        <v>13804</v>
      </c>
      <c r="C423" s="24" t="s">
        <v>4</v>
      </c>
      <c r="D423" s="24" t="s">
        <v>2376</v>
      </c>
      <c r="E423" s="24" t="s">
        <v>14554</v>
      </c>
      <c r="F423" s="24" t="str">
        <f>IF($O423&gt;50,Лист1!$A$1,Лист1!$A$2)</f>
        <v xml:space="preserve">available="yes" </v>
      </c>
      <c r="G423" s="24" t="s">
        <v>14552</v>
      </c>
      <c r="H423" s="24" t="s">
        <v>30673</v>
      </c>
      <c r="I423" s="24" t="s">
        <v>30674</v>
      </c>
      <c r="J423" s="110" t="str">
        <f t="shared" si="16"/>
        <v>50</v>
      </c>
      <c r="K423" s="24" t="s">
        <v>30674</v>
      </c>
      <c r="L423" s="24" t="s">
        <v>14553</v>
      </c>
      <c r="M423" s="110">
        <f>IF(ISNA(INDEX(вендер!$A$1:$M$16000,MATCH(D423,вендер!$C$1:$C$16000,0),13)),500000,INDEX(вендер!$A$1:$M$16000,MATCH(D423,вендер!$C$1:$C$16000,0),13))</f>
        <v>13269.856459330143</v>
      </c>
      <c r="N423" s="24" t="s">
        <v>3</v>
      </c>
      <c r="O423" s="22" t="str">
        <f>IF(ISNA(INDEX(вендер!$A$1:$H$16000,MATCH(D423,вендер!$C$1:$C$16000,0),8)),Лист1!$A$3,INDEX(вендер!$A$1:$H$16000,MATCH(D423,вендер!$C$1:$C$16000,0),8))</f>
        <v>&gt;50</v>
      </c>
      <c r="P423" s="2" t="s">
        <v>12139</v>
      </c>
      <c r="Q423" s="2" t="s">
        <v>746</v>
      </c>
    </row>
    <row r="424" spans="1:17" x14ac:dyDescent="0.2">
      <c r="A424" s="24" t="s">
        <v>2</v>
      </c>
      <c r="B424" s="24" t="s">
        <v>13805</v>
      </c>
      <c r="C424" s="24" t="s">
        <v>4</v>
      </c>
      <c r="D424" s="24" t="s">
        <v>2378</v>
      </c>
      <c r="E424" s="24" t="s">
        <v>14554</v>
      </c>
      <c r="F424" s="24" t="str">
        <f>IF($O424&gt;50,Лист1!$A$1,Лист1!$A$2)</f>
        <v xml:space="preserve">available="no" </v>
      </c>
      <c r="G424" s="24" t="s">
        <v>14552</v>
      </c>
      <c r="H424" s="24" t="s">
        <v>30673</v>
      </c>
      <c r="I424" s="24" t="s">
        <v>30674</v>
      </c>
      <c r="J424" s="110">
        <f t="shared" si="16"/>
        <v>0</v>
      </c>
      <c r="K424" s="24" t="s">
        <v>30674</v>
      </c>
      <c r="L424" s="24" t="s">
        <v>14553</v>
      </c>
      <c r="M424" s="110">
        <f>IF(ISNA(INDEX(вендер!$A$1:$M$16000,MATCH(D424,вендер!$C$1:$C$16000,0),13)),500000,INDEX(вендер!$A$1:$M$16000,MATCH(D424,вендер!$C$1:$C$16000,0),13))</f>
        <v>500000</v>
      </c>
      <c r="N424" s="24" t="s">
        <v>3</v>
      </c>
      <c r="O424" s="22">
        <f>IF(ISNA(INDEX(вендер!$A$1:$H$16000,MATCH(D424,вендер!$C$1:$C$16000,0),8)),Лист1!$A$3,INDEX(вендер!$A$1:$H$16000,MATCH(D424,вендер!$C$1:$C$16000,0),8))</f>
        <v>0</v>
      </c>
      <c r="P424" s="2" t="s">
        <v>12139</v>
      </c>
      <c r="Q424" s="2" t="s">
        <v>746</v>
      </c>
    </row>
    <row r="425" spans="1:17" x14ac:dyDescent="0.2">
      <c r="A425" s="24" t="s">
        <v>2</v>
      </c>
      <c r="B425" s="24" t="s">
        <v>13806</v>
      </c>
      <c r="C425" s="24" t="s">
        <v>4</v>
      </c>
      <c r="D425" s="24" t="s">
        <v>2379</v>
      </c>
      <c r="E425" s="24" t="s">
        <v>14554</v>
      </c>
      <c r="F425" s="24" t="str">
        <f>IF($O425&gt;50,Лист1!$A$1,Лист1!$A$2)</f>
        <v xml:space="preserve">available="no" </v>
      </c>
      <c r="G425" s="24" t="s">
        <v>14552</v>
      </c>
      <c r="H425" s="24" t="s">
        <v>30673</v>
      </c>
      <c r="I425" s="24" t="s">
        <v>30674</v>
      </c>
      <c r="J425" s="110">
        <f t="shared" si="16"/>
        <v>0</v>
      </c>
      <c r="K425" s="24" t="s">
        <v>30674</v>
      </c>
      <c r="L425" s="24" t="s">
        <v>14553</v>
      </c>
      <c r="M425" s="110">
        <f>IF(ISNA(INDEX(вендер!$A$1:$M$16000,MATCH(D425,вендер!$C$1:$C$16000,0),13)),500000,INDEX(вендер!$A$1:$M$16000,MATCH(D425,вендер!$C$1:$C$16000,0),13))</f>
        <v>500000</v>
      </c>
      <c r="N425" s="24" t="s">
        <v>3</v>
      </c>
      <c r="O425" s="22">
        <f>IF(ISNA(INDEX(вендер!$A$1:$H$16000,MATCH(D425,вендер!$C$1:$C$16000,0),8)),Лист1!$A$3,INDEX(вендер!$A$1:$H$16000,MATCH(D425,вендер!$C$1:$C$16000,0),8))</f>
        <v>0</v>
      </c>
      <c r="P425" s="2" t="s">
        <v>12139</v>
      </c>
      <c r="Q425" s="2" t="s">
        <v>746</v>
      </c>
    </row>
    <row r="426" spans="1:17" x14ac:dyDescent="0.2">
      <c r="A426" s="24" t="s">
        <v>2</v>
      </c>
      <c r="B426" s="24" t="s">
        <v>13807</v>
      </c>
      <c r="C426" s="24" t="s">
        <v>4</v>
      </c>
      <c r="D426" s="24" t="s">
        <v>2380</v>
      </c>
      <c r="E426" s="24" t="s">
        <v>14554</v>
      </c>
      <c r="F426" s="24" t="str">
        <f>IF($O426&gt;50,Лист1!$A$1,Лист1!$A$2)</f>
        <v xml:space="preserve">available="no" </v>
      </c>
      <c r="G426" s="24" t="s">
        <v>14552</v>
      </c>
      <c r="H426" s="24" t="s">
        <v>30673</v>
      </c>
      <c r="I426" s="24" t="s">
        <v>30674</v>
      </c>
      <c r="J426" s="110">
        <f t="shared" si="16"/>
        <v>0</v>
      </c>
      <c r="K426" s="24" t="s">
        <v>30674</v>
      </c>
      <c r="L426" s="24" t="s">
        <v>14553</v>
      </c>
      <c r="M426" s="110">
        <f>IF(ISNA(INDEX(вендер!$A$1:$M$16000,MATCH(D426,вендер!$C$1:$C$16000,0),13)),500000,INDEX(вендер!$A$1:$M$16000,MATCH(D426,вендер!$C$1:$C$16000,0),13))</f>
        <v>500000</v>
      </c>
      <c r="N426" s="24" t="s">
        <v>3</v>
      </c>
      <c r="O426" s="22">
        <f>IF(ISNA(INDEX(вендер!$A$1:$H$16000,MATCH(D426,вендер!$C$1:$C$16000,0),8)),Лист1!$A$3,INDEX(вендер!$A$1:$H$16000,MATCH(D426,вендер!$C$1:$C$16000,0),8))</f>
        <v>0</v>
      </c>
      <c r="P426" s="2" t="s">
        <v>12139</v>
      </c>
      <c r="Q426" s="2" t="s">
        <v>746</v>
      </c>
    </row>
    <row r="427" spans="1:17" x14ac:dyDescent="0.2">
      <c r="A427" s="24" t="s">
        <v>2</v>
      </c>
      <c r="B427" s="24" t="s">
        <v>13808</v>
      </c>
      <c r="C427" s="24" t="s">
        <v>4</v>
      </c>
      <c r="D427" s="24" t="s">
        <v>2381</v>
      </c>
      <c r="E427" s="24" t="s">
        <v>14554</v>
      </c>
      <c r="F427" s="24" t="str">
        <f>IF($O427&gt;50,Лист1!$A$1,Лист1!$A$2)</f>
        <v xml:space="preserve">available="no" </v>
      </c>
      <c r="G427" s="24" t="s">
        <v>14552</v>
      </c>
      <c r="H427" s="24" t="s">
        <v>30673</v>
      </c>
      <c r="I427" s="24" t="s">
        <v>30674</v>
      </c>
      <c r="J427" s="110">
        <f t="shared" si="16"/>
        <v>0</v>
      </c>
      <c r="K427" s="24" t="s">
        <v>30674</v>
      </c>
      <c r="L427" s="24" t="s">
        <v>14553</v>
      </c>
      <c r="M427" s="110">
        <f>IF(ISNA(INDEX(вендер!$A$1:$M$16000,MATCH(D427,вендер!$C$1:$C$16000,0),13)),500000,INDEX(вендер!$A$1:$M$16000,MATCH(D427,вендер!$C$1:$C$16000,0),13))</f>
        <v>500000</v>
      </c>
      <c r="N427" s="24" t="s">
        <v>3</v>
      </c>
      <c r="O427" s="22">
        <f>IF(ISNA(INDEX(вендер!$A$1:$H$16000,MATCH(D427,вендер!$C$1:$C$16000,0),8)),Лист1!$A$3,INDEX(вендер!$A$1:$H$16000,MATCH(D427,вендер!$C$1:$C$16000,0),8))</f>
        <v>0</v>
      </c>
      <c r="P427" s="2" t="s">
        <v>12139</v>
      </c>
      <c r="Q427" s="2" t="s">
        <v>746</v>
      </c>
    </row>
    <row r="428" spans="1:17" x14ac:dyDescent="0.2">
      <c r="A428" s="24" t="s">
        <v>2</v>
      </c>
      <c r="B428" s="24" t="s">
        <v>13809</v>
      </c>
      <c r="C428" s="24" t="s">
        <v>4</v>
      </c>
      <c r="D428" s="24" t="s">
        <v>2382</v>
      </c>
      <c r="E428" s="24" t="s">
        <v>14554</v>
      </c>
      <c r="F428" s="24" t="str">
        <f>IF($O428&gt;50,Лист1!$A$1,Лист1!$A$2)</f>
        <v xml:space="preserve">available="no" </v>
      </c>
      <c r="G428" s="24" t="s">
        <v>14552</v>
      </c>
      <c r="H428" s="24" t="s">
        <v>30673</v>
      </c>
      <c r="I428" s="24" t="s">
        <v>30674</v>
      </c>
      <c r="J428" s="110">
        <f t="shared" si="16"/>
        <v>0</v>
      </c>
      <c r="K428" s="24" t="s">
        <v>30674</v>
      </c>
      <c r="L428" s="24" t="s">
        <v>14553</v>
      </c>
      <c r="M428" s="110">
        <f>IF(ISNA(INDEX(вендер!$A$1:$M$16000,MATCH(D428,вендер!$C$1:$C$16000,0),13)),500000,INDEX(вендер!$A$1:$M$16000,MATCH(D428,вендер!$C$1:$C$16000,0),13))</f>
        <v>500000</v>
      </c>
      <c r="N428" s="24" t="s">
        <v>3</v>
      </c>
      <c r="O428" s="22">
        <f>IF(ISNA(INDEX(вендер!$A$1:$H$16000,MATCH(D428,вендер!$C$1:$C$16000,0),8)),Лист1!$A$3,INDEX(вендер!$A$1:$H$16000,MATCH(D428,вендер!$C$1:$C$16000,0),8))</f>
        <v>0</v>
      </c>
      <c r="P428" s="2" t="s">
        <v>12139</v>
      </c>
      <c r="Q428" s="2" t="s">
        <v>746</v>
      </c>
    </row>
    <row r="429" spans="1:17" x14ac:dyDescent="0.2">
      <c r="A429" s="24" t="s">
        <v>2</v>
      </c>
      <c r="B429" s="24" t="s">
        <v>13810</v>
      </c>
      <c r="C429" s="24" t="s">
        <v>4</v>
      </c>
      <c r="D429" s="24" t="s">
        <v>2383</v>
      </c>
      <c r="E429" s="24" t="s">
        <v>14554</v>
      </c>
      <c r="F429" s="24" t="str">
        <f>IF($O429&gt;50,Лист1!$A$1,Лист1!$A$2)</f>
        <v xml:space="preserve">available="no" </v>
      </c>
      <c r="G429" s="24" t="s">
        <v>14552</v>
      </c>
      <c r="H429" s="24" t="s">
        <v>30673</v>
      </c>
      <c r="I429" s="24" t="s">
        <v>30674</v>
      </c>
      <c r="J429" s="110">
        <f t="shared" si="16"/>
        <v>0</v>
      </c>
      <c r="K429" s="24" t="s">
        <v>30674</v>
      </c>
      <c r="L429" s="24" t="s">
        <v>14553</v>
      </c>
      <c r="M429" s="110">
        <f>IF(ISNA(INDEX(вендер!$A$1:$M$16000,MATCH(D429,вендер!$C$1:$C$16000,0),13)),500000,INDEX(вендер!$A$1:$M$16000,MATCH(D429,вендер!$C$1:$C$16000,0),13))</f>
        <v>500000</v>
      </c>
      <c r="N429" s="24" t="s">
        <v>3</v>
      </c>
      <c r="O429" s="22">
        <f>IF(ISNA(INDEX(вендер!$A$1:$H$16000,MATCH(D429,вендер!$C$1:$C$16000,0),8)),Лист1!$A$3,INDEX(вендер!$A$1:$H$16000,MATCH(D429,вендер!$C$1:$C$16000,0),8))</f>
        <v>0</v>
      </c>
      <c r="P429" s="2" t="s">
        <v>12139</v>
      </c>
      <c r="Q429" s="2" t="s">
        <v>746</v>
      </c>
    </row>
    <row r="430" spans="1:17" x14ac:dyDescent="0.2">
      <c r="A430" s="24" t="s">
        <v>2</v>
      </c>
      <c r="B430" s="24" t="s">
        <v>13827</v>
      </c>
      <c r="C430" s="24" t="s">
        <v>4</v>
      </c>
      <c r="D430" s="24" t="s">
        <v>6249</v>
      </c>
      <c r="E430" s="24" t="s">
        <v>14554</v>
      </c>
      <c r="F430" s="24" t="str">
        <f>IF($O430&gt;25,Лист1!$A$1,Лист1!$A$2)</f>
        <v xml:space="preserve">available="no" </v>
      </c>
      <c r="G430" s="24" t="s">
        <v>14552</v>
      </c>
      <c r="H430" s="24" t="s">
        <v>30673</v>
      </c>
      <c r="I430" s="24" t="s">
        <v>30674</v>
      </c>
      <c r="J430" s="110">
        <f t="shared" si="16"/>
        <v>0</v>
      </c>
      <c r="K430" s="24" t="s">
        <v>30674</v>
      </c>
      <c r="L430" s="24" t="s">
        <v>14553</v>
      </c>
      <c r="M430" s="110">
        <f>IF(ISNA(INDEX(вендер!$A$1:$M$16000,MATCH(D430,вендер!$C$1:$C$16000,0),13)),500000,INDEX(вендер!$A$1:$M$16000,MATCH(D430,вендер!$C$1:$C$16000,0),13))</f>
        <v>500000</v>
      </c>
      <c r="N430" s="24" t="s">
        <v>3</v>
      </c>
      <c r="O430" s="22">
        <f>IF(ISNA(INDEX(вендер!$A$1:$H$16000,MATCH(D430,вендер!$C$1:$C$16000,0),8)),Лист1!$A$3,INDEX(вендер!$A$1:$H$16000,MATCH(D430,вендер!$C$1:$C$16000,0),8))</f>
        <v>0</v>
      </c>
      <c r="P430" s="2" t="s">
        <v>12139</v>
      </c>
      <c r="Q430" s="2" t="s">
        <v>13830</v>
      </c>
    </row>
    <row r="431" spans="1:17" x14ac:dyDescent="0.2">
      <c r="A431" s="24" t="s">
        <v>2</v>
      </c>
      <c r="B431" s="24" t="s">
        <v>13828</v>
      </c>
      <c r="C431" s="24" t="s">
        <v>4</v>
      </c>
      <c r="D431" s="24" t="s">
        <v>6259</v>
      </c>
      <c r="E431" s="24" t="s">
        <v>14554</v>
      </c>
      <c r="F431" s="24" t="str">
        <f>IF($O431&gt;25,Лист1!$A$1,Лист1!$A$2)</f>
        <v xml:space="preserve">available="no" </v>
      </c>
      <c r="G431" s="24" t="s">
        <v>14552</v>
      </c>
      <c r="H431" s="24" t="s">
        <v>30673</v>
      </c>
      <c r="I431" s="24" t="s">
        <v>30674</v>
      </c>
      <c r="J431" s="110">
        <f t="shared" si="16"/>
        <v>25</v>
      </c>
      <c r="K431" s="24" t="s">
        <v>30674</v>
      </c>
      <c r="L431" s="24" t="s">
        <v>14553</v>
      </c>
      <c r="M431" s="110">
        <f>IF(ISNA(INDEX(вендер!$A$1:$M$16000,MATCH(D431,вендер!$C$1:$C$16000,0),13)),500000,INDEX(вендер!$A$1:$M$16000,MATCH(D431,вендер!$C$1:$C$16000,0),13))</f>
        <v>30455.693779904304</v>
      </c>
      <c r="N431" s="24" t="s">
        <v>3</v>
      </c>
      <c r="O431" s="22">
        <f>IF(ISNA(INDEX(вендер!$A$1:$H$16000,MATCH(D431,вендер!$C$1:$C$16000,0),8)),Лист1!$A$3,INDEX(вендер!$A$1:$H$16000,MATCH(D431,вендер!$C$1:$C$16000,0),8))</f>
        <v>25</v>
      </c>
      <c r="P431" s="2" t="s">
        <v>12139</v>
      </c>
      <c r="Q431" s="2" t="s">
        <v>13830</v>
      </c>
    </row>
    <row r="432" spans="1:17" x14ac:dyDescent="0.2">
      <c r="A432" s="24" t="s">
        <v>2</v>
      </c>
      <c r="B432" s="24" t="s">
        <v>13829</v>
      </c>
      <c r="C432" s="24" t="s">
        <v>4</v>
      </c>
      <c r="D432" s="24" t="s">
        <v>6407</v>
      </c>
      <c r="E432" s="24" t="s">
        <v>14554</v>
      </c>
      <c r="F432" s="24" t="str">
        <f>IF($O432&gt;25,Лист1!$A$1,Лист1!$A$2)</f>
        <v xml:space="preserve">available="yes" </v>
      </c>
      <c r="G432" s="24" t="s">
        <v>14552</v>
      </c>
      <c r="H432" s="24" t="s">
        <v>30673</v>
      </c>
      <c r="I432" s="24" t="s">
        <v>30674</v>
      </c>
      <c r="J432" s="110" t="str">
        <f t="shared" si="16"/>
        <v>50</v>
      </c>
      <c r="K432" s="24" t="s">
        <v>30674</v>
      </c>
      <c r="L432" s="24" t="s">
        <v>14553</v>
      </c>
      <c r="M432" s="110">
        <f>IF(ISNA(INDEX(вендер!$A$1:$M$16000,MATCH(D432,вендер!$C$1:$C$16000,0),13)),500000,INDEX(вендер!$A$1:$M$16000,MATCH(D432,вендер!$C$1:$C$16000,0),13))</f>
        <v>34044.784688995212</v>
      </c>
      <c r="N432" s="24" t="s">
        <v>3</v>
      </c>
      <c r="O432" s="22" t="str">
        <f>IF(ISNA(INDEX(вендер!$A$1:$H$16000,MATCH(D432,вендер!$C$1:$C$16000,0),8)),Лист1!$A$3,INDEX(вендер!$A$1:$H$16000,MATCH(D432,вендер!$C$1:$C$16000,0),8))</f>
        <v>&gt;50</v>
      </c>
      <c r="P432" s="2" t="s">
        <v>12139</v>
      </c>
      <c r="Q432" s="2" t="s">
        <v>13830</v>
      </c>
    </row>
    <row r="433" spans="1:17" x14ac:dyDescent="0.2">
      <c r="A433" s="24" t="s">
        <v>2</v>
      </c>
      <c r="B433" s="24" t="s">
        <v>13831</v>
      </c>
      <c r="C433" s="24" t="s">
        <v>4</v>
      </c>
      <c r="D433" s="24" t="s">
        <v>3935</v>
      </c>
      <c r="E433" s="24" t="s">
        <v>14554</v>
      </c>
      <c r="F433" s="24" t="str">
        <f>IF($O433&gt;25,Лист1!$A$1,Лист1!$A$2)</f>
        <v xml:space="preserve">available="no" </v>
      </c>
      <c r="G433" s="24" t="s">
        <v>14552</v>
      </c>
      <c r="H433" s="24" t="s">
        <v>30673</v>
      </c>
      <c r="I433" s="24" t="s">
        <v>30674</v>
      </c>
      <c r="J433" s="110">
        <f t="shared" si="16"/>
        <v>4</v>
      </c>
      <c r="K433" s="24" t="s">
        <v>30674</v>
      </c>
      <c r="L433" s="24" t="s">
        <v>14553</v>
      </c>
      <c r="M433" s="110">
        <f>IF(ISNA(INDEX(вендер!$A$1:$M$16000,MATCH(D433,вендер!$C$1:$C$16000,0),13)),500000,INDEX(вендер!$A$1:$M$16000,MATCH(D433,вендер!$C$1:$C$16000,0),13))</f>
        <v>90672.260765550236</v>
      </c>
      <c r="N433" s="24" t="s">
        <v>3</v>
      </c>
      <c r="O433" s="22">
        <f>IF(ISNA(INDEX(вендер!$A$1:$H$16000,MATCH(D433,вендер!$C$1:$C$16000,0),8)),Лист1!$A$3,INDEX(вендер!$A$1:$H$16000,MATCH(D433,вендер!$C$1:$C$16000,0),8))</f>
        <v>4</v>
      </c>
      <c r="P433" s="2" t="s">
        <v>12139</v>
      </c>
      <c r="Q433" s="2" t="s">
        <v>13830</v>
      </c>
    </row>
    <row r="434" spans="1:17" x14ac:dyDescent="0.2">
      <c r="A434" s="24" t="s">
        <v>2</v>
      </c>
      <c r="B434" s="24" t="s">
        <v>13832</v>
      </c>
      <c r="C434" s="24" t="s">
        <v>4</v>
      </c>
      <c r="D434" s="24" t="s">
        <v>3934</v>
      </c>
      <c r="E434" s="24" t="s">
        <v>14554</v>
      </c>
      <c r="F434" s="24" t="str">
        <f>IF($O434&gt;25,Лист1!$A$1,Лист1!$A$2)</f>
        <v xml:space="preserve">available="no" </v>
      </c>
      <c r="G434" s="24" t="s">
        <v>14552</v>
      </c>
      <c r="H434" s="24" t="s">
        <v>30673</v>
      </c>
      <c r="I434" s="24" t="s">
        <v>30674</v>
      </c>
      <c r="J434" s="110">
        <f t="shared" si="16"/>
        <v>1</v>
      </c>
      <c r="K434" s="24" t="s">
        <v>30674</v>
      </c>
      <c r="L434" s="24" t="s">
        <v>14553</v>
      </c>
      <c r="M434" s="110">
        <f>IF(ISNA(INDEX(вендер!$A$1:$M$16000,MATCH(D434,вендер!$C$1:$C$16000,0),13)),500000,INDEX(вендер!$A$1:$M$16000,MATCH(D434,вендер!$C$1:$C$16000,0),13))</f>
        <v>62232.344497607664</v>
      </c>
      <c r="N434" s="24" t="s">
        <v>3</v>
      </c>
      <c r="O434" s="22">
        <f>IF(ISNA(INDEX(вендер!$A$1:$H$16000,MATCH(D434,вендер!$C$1:$C$16000,0),8)),Лист1!$A$3,INDEX(вендер!$A$1:$H$16000,MATCH(D434,вендер!$C$1:$C$16000,0),8))</f>
        <v>1</v>
      </c>
      <c r="P434" s="2" t="s">
        <v>12139</v>
      </c>
      <c r="Q434" s="2" t="s">
        <v>13830</v>
      </c>
    </row>
    <row r="435" spans="1:17" x14ac:dyDescent="0.2">
      <c r="A435" s="24" t="s">
        <v>2</v>
      </c>
      <c r="B435" s="24" t="s">
        <v>13833</v>
      </c>
      <c r="C435" s="24" t="s">
        <v>4</v>
      </c>
      <c r="D435" s="24" t="s">
        <v>3932</v>
      </c>
      <c r="E435" s="24" t="s">
        <v>14554</v>
      </c>
      <c r="F435" s="24" t="str">
        <f>IF($O435&gt;25,Лист1!$A$1,Лист1!$A$2)</f>
        <v xml:space="preserve">available="no" </v>
      </c>
      <c r="G435" s="24" t="s">
        <v>14552</v>
      </c>
      <c r="H435" s="24" t="s">
        <v>30673</v>
      </c>
      <c r="I435" s="24" t="s">
        <v>30674</v>
      </c>
      <c r="J435" s="110">
        <f t="shared" ref="J435:J498" si="17">IF(ISERROR(O435), 10, IF(O435&gt;50, "50", O435))</f>
        <v>0</v>
      </c>
      <c r="K435" s="24" t="s">
        <v>30674</v>
      </c>
      <c r="L435" s="24" t="s">
        <v>14553</v>
      </c>
      <c r="M435" s="110">
        <f>IF(ISNA(INDEX(вендер!$A$1:$M$16000,MATCH(D435,вендер!$C$1:$C$16000,0),13)),500000,INDEX(вендер!$A$1:$M$16000,MATCH(D435,вендер!$C$1:$C$16000,0),13))</f>
        <v>114862.45215311005</v>
      </c>
      <c r="N435" s="24" t="s">
        <v>3</v>
      </c>
      <c r="O435" s="22">
        <f>IF(ISNA(INDEX(вендер!$A$1:$H$16000,MATCH(D435,вендер!$C$1:$C$16000,0),8)),Лист1!$A$3,INDEX(вендер!$A$1:$H$16000,MATCH(D435,вендер!$C$1:$C$16000,0),8))</f>
        <v>0</v>
      </c>
      <c r="P435" s="2" t="s">
        <v>12139</v>
      </c>
      <c r="Q435" s="2" t="s">
        <v>13830</v>
      </c>
    </row>
    <row r="436" spans="1:17" x14ac:dyDescent="0.2">
      <c r="A436" s="24" t="s">
        <v>2</v>
      </c>
      <c r="B436" s="24" t="s">
        <v>13834</v>
      </c>
      <c r="C436" s="24" t="s">
        <v>4</v>
      </c>
      <c r="D436" s="24" t="s">
        <v>3929</v>
      </c>
      <c r="E436" s="24" t="s">
        <v>14554</v>
      </c>
      <c r="F436" s="24" t="str">
        <f>IF($O436&gt;25,Лист1!$A$1,Лист1!$A$2)</f>
        <v xml:space="preserve">available="no" </v>
      </c>
      <c r="G436" s="24" t="s">
        <v>14552</v>
      </c>
      <c r="H436" s="24" t="s">
        <v>30673</v>
      </c>
      <c r="I436" s="24" t="s">
        <v>30674</v>
      </c>
      <c r="J436" s="110">
        <f t="shared" si="17"/>
        <v>3</v>
      </c>
      <c r="K436" s="24" t="s">
        <v>30674</v>
      </c>
      <c r="L436" s="24" t="s">
        <v>14553</v>
      </c>
      <c r="M436" s="110">
        <f>IF(ISNA(INDEX(вендер!$A$1:$M$16000,MATCH(D436,вендер!$C$1:$C$16000,0),13)),500000,INDEX(вендер!$A$1:$M$16000,MATCH(D436,вендер!$C$1:$C$16000,0),13))</f>
        <v>108791.86602870813</v>
      </c>
      <c r="N436" s="24" t="s">
        <v>3</v>
      </c>
      <c r="O436" s="22">
        <f>IF(ISNA(INDEX(вендер!$A$1:$H$16000,MATCH(D436,вендер!$C$1:$C$16000,0),8)),Лист1!$A$3,INDEX(вендер!$A$1:$H$16000,MATCH(D436,вендер!$C$1:$C$16000,0),8))</f>
        <v>3</v>
      </c>
      <c r="P436" s="2" t="s">
        <v>12139</v>
      </c>
      <c r="Q436" s="2" t="s">
        <v>13830</v>
      </c>
    </row>
    <row r="437" spans="1:17" x14ac:dyDescent="0.2">
      <c r="A437" s="24" t="s">
        <v>2</v>
      </c>
      <c r="B437" s="24" t="s">
        <v>13835</v>
      </c>
      <c r="C437" s="24" t="s">
        <v>4</v>
      </c>
      <c r="D437" s="24" t="s">
        <v>3911</v>
      </c>
      <c r="E437" s="24" t="s">
        <v>14554</v>
      </c>
      <c r="F437" s="24" t="str">
        <f>IF($O437&gt;25,Лист1!$A$1,Лист1!$A$2)</f>
        <v xml:space="preserve">available="no" </v>
      </c>
      <c r="G437" s="24" t="s">
        <v>14552</v>
      </c>
      <c r="H437" s="24" t="s">
        <v>30673</v>
      </c>
      <c r="I437" s="24" t="s">
        <v>30674</v>
      </c>
      <c r="J437" s="110">
        <f t="shared" si="17"/>
        <v>10</v>
      </c>
      <c r="K437" s="24" t="s">
        <v>30674</v>
      </c>
      <c r="L437" s="24" t="s">
        <v>14553</v>
      </c>
      <c r="M437" s="110">
        <f>IF(ISNA(INDEX(вендер!$A$1:$M$16000,MATCH(D437,вендер!$C$1:$C$16000,0),13)),500000,INDEX(вендер!$A$1:$M$16000,MATCH(D437,вендер!$C$1:$C$16000,0),13))</f>
        <v>66787.966507177043</v>
      </c>
      <c r="N437" s="24" t="s">
        <v>3</v>
      </c>
      <c r="O437" s="22">
        <f>IF(ISNA(INDEX(вендер!$A$1:$H$16000,MATCH(D437,вендер!$C$1:$C$16000,0),8)),Лист1!$A$3,INDEX(вендер!$A$1:$H$16000,MATCH(D437,вендер!$C$1:$C$16000,0),8))</f>
        <v>10</v>
      </c>
      <c r="P437" s="2" t="s">
        <v>12139</v>
      </c>
      <c r="Q437" s="2" t="s">
        <v>13830</v>
      </c>
    </row>
    <row r="438" spans="1:17" x14ac:dyDescent="0.2">
      <c r="A438" s="24" t="s">
        <v>2</v>
      </c>
      <c r="B438" s="24" t="s">
        <v>13836</v>
      </c>
      <c r="C438" s="24" t="s">
        <v>4</v>
      </c>
      <c r="D438" s="24" t="s">
        <v>3920</v>
      </c>
      <c r="E438" s="24" t="s">
        <v>14554</v>
      </c>
      <c r="F438" s="24" t="str">
        <f>IF($O438&gt;25,Лист1!$A$1,Лист1!$A$2)</f>
        <v xml:space="preserve">available="no" </v>
      </c>
      <c r="G438" s="24" t="s">
        <v>14552</v>
      </c>
      <c r="H438" s="24" t="s">
        <v>30673</v>
      </c>
      <c r="I438" s="24" t="s">
        <v>30674</v>
      </c>
      <c r="J438" s="110">
        <f t="shared" si="17"/>
        <v>5</v>
      </c>
      <c r="K438" s="24" t="s">
        <v>30674</v>
      </c>
      <c r="L438" s="24" t="s">
        <v>14553</v>
      </c>
      <c r="M438" s="110">
        <f>IF(ISNA(INDEX(вендер!$A$1:$M$16000,MATCH(D438,вендер!$C$1:$C$16000,0),13)),500000,INDEX(вендер!$A$1:$M$16000,MATCH(D438,вендер!$C$1:$C$16000,0),13))</f>
        <v>39993.110047846887</v>
      </c>
      <c r="N438" s="24" t="s">
        <v>3</v>
      </c>
      <c r="O438" s="22">
        <f>IF(ISNA(INDEX(вендер!$A$1:$H$16000,MATCH(D438,вендер!$C$1:$C$16000,0),8)),Лист1!$A$3,INDEX(вендер!$A$1:$H$16000,MATCH(D438,вендер!$C$1:$C$16000,0),8))</f>
        <v>5</v>
      </c>
      <c r="P438" s="2" t="s">
        <v>12139</v>
      </c>
      <c r="Q438" s="2" t="s">
        <v>13830</v>
      </c>
    </row>
    <row r="439" spans="1:17" x14ac:dyDescent="0.2">
      <c r="A439" s="24" t="s">
        <v>2</v>
      </c>
      <c r="B439" s="24" t="s">
        <v>13837</v>
      </c>
      <c r="C439" s="24" t="s">
        <v>4</v>
      </c>
      <c r="D439" s="24" t="s">
        <v>3915</v>
      </c>
      <c r="E439" s="24" t="s">
        <v>14554</v>
      </c>
      <c r="F439" s="24" t="str">
        <f>IF($O439&gt;25,Лист1!$A$1,Лист1!$A$2)</f>
        <v xml:space="preserve">available="no" </v>
      </c>
      <c r="G439" s="24" t="s">
        <v>14552</v>
      </c>
      <c r="H439" s="24" t="s">
        <v>30673</v>
      </c>
      <c r="I439" s="24" t="s">
        <v>30674</v>
      </c>
      <c r="J439" s="110">
        <f t="shared" si="17"/>
        <v>3</v>
      </c>
      <c r="K439" s="24" t="s">
        <v>30674</v>
      </c>
      <c r="L439" s="24" t="s">
        <v>14553</v>
      </c>
      <c r="M439" s="110">
        <f>IF(ISNA(INDEX(вендер!$A$1:$M$16000,MATCH(D439,вендер!$C$1:$C$16000,0),13)),500000,INDEX(вендер!$A$1:$M$16000,MATCH(D439,вендер!$C$1:$C$16000,0),13))</f>
        <v>63293.397129186596</v>
      </c>
      <c r="N439" s="24" t="s">
        <v>3</v>
      </c>
      <c r="O439" s="22">
        <f>IF(ISNA(INDEX(вендер!$A$1:$H$16000,MATCH(D439,вендер!$C$1:$C$16000,0),8)),Лист1!$A$3,INDEX(вендер!$A$1:$H$16000,MATCH(D439,вендер!$C$1:$C$16000,0),8))</f>
        <v>3</v>
      </c>
      <c r="P439" s="2" t="s">
        <v>12139</v>
      </c>
      <c r="Q439" s="2" t="s">
        <v>13830</v>
      </c>
    </row>
    <row r="440" spans="1:17" x14ac:dyDescent="0.2">
      <c r="A440" s="24" t="s">
        <v>2</v>
      </c>
      <c r="B440" s="24" t="s">
        <v>13838</v>
      </c>
      <c r="C440" s="24" t="s">
        <v>4</v>
      </c>
      <c r="D440" s="24" t="s">
        <v>3913</v>
      </c>
      <c r="E440" s="24" t="s">
        <v>14554</v>
      </c>
      <c r="F440" s="24" t="str">
        <f>IF($O440&gt;25,Лист1!$A$1,Лист1!$A$2)</f>
        <v xml:space="preserve">available="no" </v>
      </c>
      <c r="G440" s="24" t="s">
        <v>14552</v>
      </c>
      <c r="H440" s="24" t="s">
        <v>30673</v>
      </c>
      <c r="I440" s="24" t="s">
        <v>30674</v>
      </c>
      <c r="J440" s="110">
        <f t="shared" si="17"/>
        <v>3</v>
      </c>
      <c r="K440" s="24" t="s">
        <v>30674</v>
      </c>
      <c r="L440" s="24" t="s">
        <v>14553</v>
      </c>
      <c r="M440" s="110">
        <f>IF(ISNA(INDEX(вендер!$A$1:$M$16000,MATCH(D440,вендер!$C$1:$C$16000,0),13)),500000,INDEX(вендер!$A$1:$M$16000,MATCH(D440,вендер!$C$1:$C$16000,0),13))</f>
        <v>33163.253588516745</v>
      </c>
      <c r="N440" s="24" t="s">
        <v>3</v>
      </c>
      <c r="O440" s="22">
        <f>IF(ISNA(INDEX(вендер!$A$1:$H$16000,MATCH(D440,вендер!$C$1:$C$16000,0),8)),Лист1!$A$3,INDEX(вендер!$A$1:$H$16000,MATCH(D440,вендер!$C$1:$C$16000,0),8))</f>
        <v>3</v>
      </c>
      <c r="P440" s="2" t="s">
        <v>12139</v>
      </c>
      <c r="Q440" s="2" t="s">
        <v>13830</v>
      </c>
    </row>
    <row r="441" spans="1:17" x14ac:dyDescent="0.2">
      <c r="A441" s="24" t="s">
        <v>2</v>
      </c>
      <c r="B441" s="24" t="s">
        <v>13942</v>
      </c>
      <c r="C441" s="24" t="s">
        <v>4</v>
      </c>
      <c r="D441" s="24" t="s">
        <v>6194</v>
      </c>
      <c r="E441" s="24" t="s">
        <v>14554</v>
      </c>
      <c r="F441" s="24" t="str">
        <f>IF($O441&gt;25,Лист1!$A$1,Лист1!$A$2)</f>
        <v xml:space="preserve">available="yes" </v>
      </c>
      <c r="G441" s="24" t="s">
        <v>14552</v>
      </c>
      <c r="H441" s="24" t="s">
        <v>30673</v>
      </c>
      <c r="I441" s="24" t="s">
        <v>30674</v>
      </c>
      <c r="J441" s="110" t="str">
        <f t="shared" si="17"/>
        <v>50</v>
      </c>
      <c r="K441" s="24" t="s">
        <v>30674</v>
      </c>
      <c r="L441" s="24" t="s">
        <v>14553</v>
      </c>
      <c r="M441" s="110">
        <f>IF(ISNA(INDEX(вендер!$A$1:$M$16000,MATCH(D441,вендер!$C$1:$C$16000,0),13)),500000,INDEX(вендер!$A$1:$M$16000,MATCH(D441,вендер!$C$1:$C$16000,0),13))</f>
        <v>15588.899521531101</v>
      </c>
      <c r="N441" s="24" t="s">
        <v>3</v>
      </c>
      <c r="O441" s="22" t="str">
        <f>IF(ISNA(INDEX(вендер!$A$1:$H$16000,MATCH(D441,вендер!$C$1:$C$16000,0),8)),Лист1!$A$3,INDEX(вендер!$A$1:$H$16000,MATCH(D441,вендер!$C$1:$C$16000,0),8))</f>
        <v>&gt;50</v>
      </c>
      <c r="P441" s="2" t="s">
        <v>12139</v>
      </c>
      <c r="Q441" s="2" t="s">
        <v>13830</v>
      </c>
    </row>
    <row r="442" spans="1:17" x14ac:dyDescent="0.2">
      <c r="A442" s="24" t="s">
        <v>2</v>
      </c>
      <c r="B442" s="24" t="s">
        <v>13943</v>
      </c>
      <c r="C442" s="24" t="s">
        <v>4</v>
      </c>
      <c r="D442" s="24" t="s">
        <v>6556</v>
      </c>
      <c r="E442" s="24" t="s">
        <v>14554</v>
      </c>
      <c r="F442" s="24" t="str">
        <f>IF($O442&gt;25,Лист1!$A$1,Лист1!$A$2)</f>
        <v xml:space="preserve">available="yes" </v>
      </c>
      <c r="G442" s="24" t="s">
        <v>14552</v>
      </c>
      <c r="H442" s="24" t="s">
        <v>30673</v>
      </c>
      <c r="I442" s="24" t="s">
        <v>30674</v>
      </c>
      <c r="J442" s="110" t="str">
        <f t="shared" si="17"/>
        <v>50</v>
      </c>
      <c r="K442" s="24" t="s">
        <v>30674</v>
      </c>
      <c r="L442" s="24" t="s">
        <v>14553</v>
      </c>
      <c r="M442" s="110">
        <f>IF(ISNA(INDEX(вендер!$A$1:$M$16000,MATCH(D442,вендер!$C$1:$C$16000,0),13)),500000,INDEX(вендер!$A$1:$M$16000,MATCH(D442,вендер!$C$1:$C$16000,0),13))</f>
        <v>22105.26315789474</v>
      </c>
      <c r="N442" s="24" t="s">
        <v>3</v>
      </c>
      <c r="O442" s="22" t="str">
        <f>IF(ISNA(INDEX(вендер!$A$1:$H$16000,MATCH(D442,вендер!$C$1:$C$16000,0),8)),Лист1!$A$3,INDEX(вендер!$A$1:$H$16000,MATCH(D442,вендер!$C$1:$C$16000,0),8))</f>
        <v>&gt;50</v>
      </c>
      <c r="P442" s="2" t="s">
        <v>12139</v>
      </c>
      <c r="Q442" s="2" t="s">
        <v>13830</v>
      </c>
    </row>
    <row r="443" spans="1:17" x14ac:dyDescent="0.2">
      <c r="A443" s="24" t="s">
        <v>2</v>
      </c>
      <c r="B443" s="24" t="s">
        <v>13944</v>
      </c>
      <c r="C443" s="24" t="s">
        <v>4</v>
      </c>
      <c r="D443" s="24" t="s">
        <v>6547</v>
      </c>
      <c r="E443" s="24" t="s">
        <v>14554</v>
      </c>
      <c r="F443" s="24" t="str">
        <f>IF($O443&gt;25,Лист1!$A$1,Лист1!$A$2)</f>
        <v xml:space="preserve">available="yes" </v>
      </c>
      <c r="G443" s="24" t="s">
        <v>14552</v>
      </c>
      <c r="H443" s="24" t="s">
        <v>30673</v>
      </c>
      <c r="I443" s="24" t="s">
        <v>30674</v>
      </c>
      <c r="J443" s="110" t="str">
        <f t="shared" si="17"/>
        <v>50</v>
      </c>
      <c r="K443" s="24" t="s">
        <v>30674</v>
      </c>
      <c r="L443" s="24" t="s">
        <v>14553</v>
      </c>
      <c r="M443" s="110">
        <f>IF(ISNA(INDEX(вендер!$A$1:$M$16000,MATCH(D443,вендер!$C$1:$C$16000,0),13)),500000,INDEX(вендер!$A$1:$M$16000,MATCH(D443,вендер!$C$1:$C$16000,0),13))</f>
        <v>18755.980861244021</v>
      </c>
      <c r="N443" s="24" t="s">
        <v>3</v>
      </c>
      <c r="O443" s="22" t="str">
        <f>IF(ISNA(INDEX(вендер!$A$1:$H$16000,MATCH(D443,вендер!$C$1:$C$16000,0),8)),Лист1!$A$3,INDEX(вендер!$A$1:$H$16000,MATCH(D443,вендер!$C$1:$C$16000,0),8))</f>
        <v>&gt;50</v>
      </c>
      <c r="P443" s="2" t="s">
        <v>12139</v>
      </c>
      <c r="Q443" s="2" t="s">
        <v>13830</v>
      </c>
    </row>
    <row r="444" spans="1:17" x14ac:dyDescent="0.2">
      <c r="A444" s="24" t="s">
        <v>2</v>
      </c>
      <c r="B444" s="24" t="s">
        <v>13945</v>
      </c>
      <c r="C444" s="24" t="s">
        <v>4</v>
      </c>
      <c r="D444" s="24" t="s">
        <v>13896</v>
      </c>
      <c r="E444" s="24" t="s">
        <v>14554</v>
      </c>
      <c r="F444" s="24" t="str">
        <f>IF($O444&gt;25,Лист1!$A$1,Лист1!$A$2)</f>
        <v xml:space="preserve">available="no" </v>
      </c>
      <c r="G444" s="24" t="s">
        <v>14552</v>
      </c>
      <c r="H444" s="24" t="s">
        <v>30673</v>
      </c>
      <c r="I444" s="24" t="s">
        <v>30674</v>
      </c>
      <c r="J444" s="110">
        <f t="shared" si="17"/>
        <v>3</v>
      </c>
      <c r="K444" s="24" t="s">
        <v>30674</v>
      </c>
      <c r="L444" s="24" t="s">
        <v>14553</v>
      </c>
      <c r="M444" s="110">
        <f>IF(ISNA(INDEX(вендер!$A$1:$M$16000,MATCH(D444,вендер!$C$1:$C$16000,0),13)),500000,INDEX(вендер!$A$1:$M$16000,MATCH(D444,вендер!$C$1:$C$16000,0),13))</f>
        <v>32956.937799043058</v>
      </c>
      <c r="N444" s="24" t="s">
        <v>3</v>
      </c>
      <c r="O444" s="22">
        <f>IF(ISNA(INDEX(вендер!$A$1:$H$16000,MATCH(D444,вендер!$C$1:$C$16000,0),8)),Лист1!$A$3,INDEX(вендер!$A$1:$H$16000,MATCH(D444,вендер!$C$1:$C$16000,0),8))</f>
        <v>3</v>
      </c>
      <c r="P444" s="2" t="s">
        <v>12139</v>
      </c>
      <c r="Q444" s="2" t="s">
        <v>13830</v>
      </c>
    </row>
    <row r="445" spans="1:17" x14ac:dyDescent="0.2">
      <c r="A445" s="24" t="s">
        <v>2</v>
      </c>
      <c r="B445" s="24" t="s">
        <v>13946</v>
      </c>
      <c r="C445" s="24" t="s">
        <v>4</v>
      </c>
      <c r="D445" s="24" t="s">
        <v>13886</v>
      </c>
      <c r="E445" s="24" t="s">
        <v>14554</v>
      </c>
      <c r="F445" s="24" t="str">
        <f>IF($O445&gt;25,Лист1!$A$1,Лист1!$A$2)</f>
        <v xml:space="preserve">available="no" </v>
      </c>
      <c r="G445" s="24" t="s">
        <v>14552</v>
      </c>
      <c r="H445" s="24" t="s">
        <v>30673</v>
      </c>
      <c r="I445" s="24" t="s">
        <v>30674</v>
      </c>
      <c r="J445" s="110">
        <f t="shared" si="17"/>
        <v>0</v>
      </c>
      <c r="K445" s="24" t="s">
        <v>30674</v>
      </c>
      <c r="L445" s="24" t="s">
        <v>14553</v>
      </c>
      <c r="M445" s="110">
        <f>IF(ISNA(INDEX(вендер!$A$1:$M$16000,MATCH(D445,вендер!$C$1:$C$16000,0),13)),500000,INDEX(вендер!$A$1:$M$16000,MATCH(D445,вендер!$C$1:$C$16000,0),13))</f>
        <v>32449.186602870814</v>
      </c>
      <c r="N445" s="24" t="s">
        <v>3</v>
      </c>
      <c r="O445" s="22">
        <f>IF(ISNA(INDEX(вендер!$A$1:$H$16000,MATCH(D445,вендер!$C$1:$C$16000,0),8)),Лист1!$A$3,INDEX(вендер!$A$1:$H$16000,MATCH(D445,вендер!$C$1:$C$16000,0),8))</f>
        <v>0</v>
      </c>
      <c r="P445" s="2" t="s">
        <v>12139</v>
      </c>
      <c r="Q445" s="2" t="s">
        <v>13830</v>
      </c>
    </row>
    <row r="446" spans="1:17" x14ac:dyDescent="0.2">
      <c r="A446" s="24" t="s">
        <v>2</v>
      </c>
      <c r="B446" s="24" t="s">
        <v>13947</v>
      </c>
      <c r="C446" s="24" t="s">
        <v>4</v>
      </c>
      <c r="D446" s="24" t="s">
        <v>12225</v>
      </c>
      <c r="E446" s="24" t="s">
        <v>14554</v>
      </c>
      <c r="F446" s="24" t="str">
        <f>IF($O446&gt;25,Лист1!$A$1,Лист1!$A$2)</f>
        <v xml:space="preserve">available="yes" </v>
      </c>
      <c r="G446" s="24" t="s">
        <v>14552</v>
      </c>
      <c r="H446" s="24" t="s">
        <v>30673</v>
      </c>
      <c r="I446" s="24" t="s">
        <v>30674</v>
      </c>
      <c r="J446" s="110" t="str">
        <f t="shared" si="17"/>
        <v>50</v>
      </c>
      <c r="K446" s="24" t="s">
        <v>30674</v>
      </c>
      <c r="L446" s="24" t="s">
        <v>14553</v>
      </c>
      <c r="M446" s="110">
        <f>IF(ISNA(INDEX(вендер!$A$1:$M$16000,MATCH(D446,вендер!$C$1:$C$16000,0),13)),500000,INDEX(вендер!$A$1:$M$16000,MATCH(D446,вендер!$C$1:$C$16000,0),13))</f>
        <v>23444.976076555024</v>
      </c>
      <c r="N446" s="24" t="s">
        <v>3</v>
      </c>
      <c r="O446" s="22" t="str">
        <f>IF(ISNA(INDEX(вендер!$A$1:$H$16000,MATCH(D446,вендер!$C$1:$C$16000,0),8)),Лист1!$A$3,INDEX(вендер!$A$1:$H$16000,MATCH(D446,вендер!$C$1:$C$16000,0),8))</f>
        <v>&gt;50</v>
      </c>
      <c r="P446" s="2" t="s">
        <v>12139</v>
      </c>
      <c r="Q446" s="2" t="s">
        <v>13830</v>
      </c>
    </row>
    <row r="447" spans="1:17" x14ac:dyDescent="0.2">
      <c r="A447" s="24" t="s">
        <v>2</v>
      </c>
      <c r="B447" s="24">
        <v>564843</v>
      </c>
      <c r="C447" s="24" t="s">
        <v>4</v>
      </c>
      <c r="D447" s="24" t="s">
        <v>12223</v>
      </c>
      <c r="E447" s="24" t="s">
        <v>14554</v>
      </c>
      <c r="F447" s="24" t="str">
        <f>IF($O447&gt;25,Лист1!$A$1,Лист1!$A$2)</f>
        <v xml:space="preserve">available="yes" </v>
      </c>
      <c r="G447" s="24" t="s">
        <v>14552</v>
      </c>
      <c r="H447" s="24" t="s">
        <v>30673</v>
      </c>
      <c r="I447" s="24" t="s">
        <v>30674</v>
      </c>
      <c r="J447" s="110" t="str">
        <f t="shared" si="17"/>
        <v>50</v>
      </c>
      <c r="K447" s="24" t="s">
        <v>30674</v>
      </c>
      <c r="L447" s="24" t="s">
        <v>14553</v>
      </c>
      <c r="M447" s="110">
        <f>IF(ISNA(INDEX(вендер!$A$1:$M$16000,MATCH(D447,вендер!$C$1:$C$16000,0),13)),500000,INDEX(вендер!$A$1:$M$16000,MATCH(D447,вендер!$C$1:$C$16000,0),13))</f>
        <v>26794.258373205739</v>
      </c>
      <c r="N447" s="24" t="s">
        <v>3</v>
      </c>
      <c r="O447" s="22" t="str">
        <f>IF(ISNA(INDEX(вендер!$A$1:$H$16000,MATCH(D447,вендер!$C$1:$C$16000,0),8)),Лист1!$A$3,INDEX(вендер!$A$1:$H$16000,MATCH(D447,вендер!$C$1:$C$16000,0),8))</f>
        <v>&gt;50</v>
      </c>
      <c r="P447" s="2" t="s">
        <v>12139</v>
      </c>
      <c r="Q447" s="2" t="s">
        <v>13830</v>
      </c>
    </row>
    <row r="448" spans="1:17" x14ac:dyDescent="0.2">
      <c r="A448" s="24" t="s">
        <v>2</v>
      </c>
      <c r="B448" s="24" t="s">
        <v>13948</v>
      </c>
      <c r="C448" s="24" t="s">
        <v>4</v>
      </c>
      <c r="D448" s="24" t="s">
        <v>12227</v>
      </c>
      <c r="E448" s="24" t="s">
        <v>14554</v>
      </c>
      <c r="F448" s="24" t="str">
        <f>IF($O448&gt;25,Лист1!$A$1,Лист1!$A$2)</f>
        <v xml:space="preserve">available="yes" </v>
      </c>
      <c r="G448" s="24" t="s">
        <v>14552</v>
      </c>
      <c r="H448" s="24" t="s">
        <v>30673</v>
      </c>
      <c r="I448" s="24" t="s">
        <v>30674</v>
      </c>
      <c r="J448" s="110" t="str">
        <f t="shared" si="17"/>
        <v>50</v>
      </c>
      <c r="K448" s="24" t="s">
        <v>30674</v>
      </c>
      <c r="L448" s="24" t="s">
        <v>14553</v>
      </c>
      <c r="M448" s="110">
        <f>IF(ISNA(INDEX(вендер!$A$1:$M$16000,MATCH(D448,вендер!$C$1:$C$16000,0),13)),500000,INDEX(вендер!$A$1:$M$16000,MATCH(D448,вендер!$C$1:$C$16000,0),13))</f>
        <v>20095.693779904308</v>
      </c>
      <c r="N448" s="24" t="s">
        <v>3</v>
      </c>
      <c r="O448" s="22" t="str">
        <f>IF(ISNA(INDEX(вендер!$A$1:$H$16000,MATCH(D448,вендер!$C$1:$C$16000,0),8)),Лист1!$A$3,INDEX(вендер!$A$1:$H$16000,MATCH(D448,вендер!$C$1:$C$16000,0),8))</f>
        <v>&gt;50</v>
      </c>
      <c r="P448" s="2" t="s">
        <v>12139</v>
      </c>
      <c r="Q448" s="2" t="s">
        <v>13830</v>
      </c>
    </row>
    <row r="449" spans="1:17" x14ac:dyDescent="0.2">
      <c r="A449" s="24" t="s">
        <v>2</v>
      </c>
      <c r="B449" s="24" t="s">
        <v>13949</v>
      </c>
      <c r="C449" s="24" t="s">
        <v>4</v>
      </c>
      <c r="D449" s="24" t="s">
        <v>12230</v>
      </c>
      <c r="E449" s="24" t="s">
        <v>14554</v>
      </c>
      <c r="F449" s="24" t="str">
        <f>IF($O449&gt;25,Лист1!$A$1,Лист1!$A$2)</f>
        <v xml:space="preserve">available="yes" </v>
      </c>
      <c r="G449" s="24" t="s">
        <v>14552</v>
      </c>
      <c r="H449" s="24" t="s">
        <v>30673</v>
      </c>
      <c r="I449" s="24" t="s">
        <v>30674</v>
      </c>
      <c r="J449" s="110" t="str">
        <f t="shared" si="17"/>
        <v>50</v>
      </c>
      <c r="K449" s="24" t="s">
        <v>30674</v>
      </c>
      <c r="L449" s="24" t="s">
        <v>14553</v>
      </c>
      <c r="M449" s="110">
        <f>IF(ISNA(INDEX(вендер!$A$1:$M$16000,MATCH(D449,вендер!$C$1:$C$16000,0),13)),500000,INDEX(вендер!$A$1:$M$16000,MATCH(D449,вендер!$C$1:$C$16000,0),13))</f>
        <v>21971.291866028707</v>
      </c>
      <c r="N449" s="24" t="s">
        <v>3</v>
      </c>
      <c r="O449" s="22" t="str">
        <f>IF(ISNA(INDEX(вендер!$A$1:$H$16000,MATCH(D449,вендер!$C$1:$C$16000,0),8)),Лист1!$A$3,INDEX(вендер!$A$1:$H$16000,MATCH(D449,вендер!$C$1:$C$16000,0),8))</f>
        <v>&gt;50</v>
      </c>
      <c r="P449" s="2" t="s">
        <v>12139</v>
      </c>
      <c r="Q449" s="2" t="s">
        <v>13830</v>
      </c>
    </row>
    <row r="450" spans="1:17" x14ac:dyDescent="0.2">
      <c r="A450" s="24" t="s">
        <v>2</v>
      </c>
      <c r="B450" s="24" t="s">
        <v>13950</v>
      </c>
      <c r="C450" s="24" t="s">
        <v>4</v>
      </c>
      <c r="D450" s="24" t="s">
        <v>13898</v>
      </c>
      <c r="E450" s="24" t="s">
        <v>14554</v>
      </c>
      <c r="F450" s="24" t="str">
        <f>IF($O450&gt;25,Лист1!$A$1,Лист1!$A$2)</f>
        <v xml:space="preserve">available="no" </v>
      </c>
      <c r="G450" s="24" t="s">
        <v>14552</v>
      </c>
      <c r="H450" s="24" t="s">
        <v>30673</v>
      </c>
      <c r="I450" s="24" t="s">
        <v>30674</v>
      </c>
      <c r="J450" s="110">
        <f t="shared" si="17"/>
        <v>0</v>
      </c>
      <c r="K450" s="24" t="s">
        <v>30674</v>
      </c>
      <c r="L450" s="24" t="s">
        <v>14553</v>
      </c>
      <c r="M450" s="110">
        <f>IF(ISNA(INDEX(вендер!$A$1:$M$16000,MATCH(D450,вендер!$C$1:$C$16000,0),13)),500000,INDEX(вендер!$A$1:$M$16000,MATCH(D450,вендер!$C$1:$C$16000,0),13))</f>
        <v>66555.023923444969</v>
      </c>
      <c r="N450" s="24" t="s">
        <v>3</v>
      </c>
      <c r="O450" s="22">
        <f>IF(ISNA(INDEX(вендер!$A$1:$H$16000,MATCH(D450,вендер!$C$1:$C$16000,0),8)),Лист1!$A$3,INDEX(вендер!$A$1:$H$16000,MATCH(D450,вендер!$C$1:$C$16000,0),8))</f>
        <v>0</v>
      </c>
      <c r="P450" s="2" t="s">
        <v>12139</v>
      </c>
      <c r="Q450" s="2" t="s">
        <v>13830</v>
      </c>
    </row>
    <row r="451" spans="1:17" x14ac:dyDescent="0.2">
      <c r="A451" s="24" t="s">
        <v>2</v>
      </c>
      <c r="B451" s="24" t="s">
        <v>13951</v>
      </c>
      <c r="C451" s="24" t="s">
        <v>4</v>
      </c>
      <c r="D451" s="24" t="s">
        <v>13901</v>
      </c>
      <c r="E451" s="24" t="s">
        <v>14554</v>
      </c>
      <c r="F451" s="24" t="str">
        <f>IF($O451&gt;25,Лист1!$A$1,Лист1!$A$2)</f>
        <v xml:space="preserve">available="no" </v>
      </c>
      <c r="G451" s="24" t="s">
        <v>14552</v>
      </c>
      <c r="H451" s="24" t="s">
        <v>30673</v>
      </c>
      <c r="I451" s="24" t="s">
        <v>30674</v>
      </c>
      <c r="J451" s="110">
        <f t="shared" si="17"/>
        <v>3</v>
      </c>
      <c r="K451" s="24" t="s">
        <v>30674</v>
      </c>
      <c r="L451" s="24" t="s">
        <v>14553</v>
      </c>
      <c r="M451" s="110">
        <f>IF(ISNA(INDEX(вендер!$A$1:$M$16000,MATCH(D451,вендер!$C$1:$C$16000,0),13)),500000,INDEX(вендер!$A$1:$M$16000,MATCH(D451,вендер!$C$1:$C$16000,0),13))</f>
        <v>56535.885167464119</v>
      </c>
      <c r="N451" s="24" t="s">
        <v>3</v>
      </c>
      <c r="O451" s="22">
        <f>IF(ISNA(INDEX(вендер!$A$1:$H$16000,MATCH(D451,вендер!$C$1:$C$16000,0),8)),Лист1!$A$3,INDEX(вендер!$A$1:$H$16000,MATCH(D451,вендер!$C$1:$C$16000,0),8))</f>
        <v>3</v>
      </c>
      <c r="P451" s="2" t="s">
        <v>12139</v>
      </c>
      <c r="Q451" s="2" t="s">
        <v>13830</v>
      </c>
    </row>
    <row r="452" spans="1:17" x14ac:dyDescent="0.2">
      <c r="A452" s="24" t="s">
        <v>2</v>
      </c>
      <c r="B452" s="24" t="s">
        <v>13952</v>
      </c>
      <c r="C452" s="24" t="s">
        <v>4</v>
      </c>
      <c r="D452" s="24" t="s">
        <v>13913</v>
      </c>
      <c r="E452" s="24" t="s">
        <v>14554</v>
      </c>
      <c r="F452" s="24" t="str">
        <f>IF($O452&gt;25,Лист1!$A$1,Лист1!$A$2)</f>
        <v xml:space="preserve">available="yes" </v>
      </c>
      <c r="G452" s="24" t="s">
        <v>14552</v>
      </c>
      <c r="H452" s="24" t="s">
        <v>30673</v>
      </c>
      <c r="I452" s="24" t="s">
        <v>30674</v>
      </c>
      <c r="J452" s="110" t="str">
        <f t="shared" si="17"/>
        <v>50</v>
      </c>
      <c r="K452" s="24" t="s">
        <v>30674</v>
      </c>
      <c r="L452" s="24" t="s">
        <v>14553</v>
      </c>
      <c r="M452" s="110">
        <f>IF(ISNA(INDEX(вендер!$A$1:$M$16000,MATCH(D452,вендер!$C$1:$C$16000,0),13)),500000,INDEX(вендер!$A$1:$M$16000,MATCH(D452,вендер!$C$1:$C$16000,0),13))</f>
        <v>32153.110047846891</v>
      </c>
      <c r="N452" s="24" t="s">
        <v>3</v>
      </c>
      <c r="O452" s="22" t="str">
        <f>IF(ISNA(INDEX(вендер!$A$1:$H$16000,MATCH(D452,вендер!$C$1:$C$16000,0),8)),Лист1!$A$3,INDEX(вендер!$A$1:$H$16000,MATCH(D452,вендер!$C$1:$C$16000,0),8))</f>
        <v>&gt;50</v>
      </c>
      <c r="P452" s="2" t="s">
        <v>12139</v>
      </c>
      <c r="Q452" s="2" t="s">
        <v>13830</v>
      </c>
    </row>
    <row r="453" spans="1:17" x14ac:dyDescent="0.2">
      <c r="A453" s="24" t="s">
        <v>2</v>
      </c>
      <c r="B453" s="24" t="s">
        <v>13953</v>
      </c>
      <c r="C453" s="24" t="s">
        <v>4</v>
      </c>
      <c r="D453" s="24" t="s">
        <v>13919</v>
      </c>
      <c r="E453" s="24" t="s">
        <v>14554</v>
      </c>
      <c r="F453" s="24" t="str">
        <f>IF($O453&gt;25,Лист1!$A$1,Лист1!$A$2)</f>
        <v xml:space="preserve">available="yes" </v>
      </c>
      <c r="G453" s="24" t="s">
        <v>14552</v>
      </c>
      <c r="H453" s="24" t="s">
        <v>30673</v>
      </c>
      <c r="I453" s="24" t="s">
        <v>30674</v>
      </c>
      <c r="J453" s="110">
        <f t="shared" si="17"/>
        <v>29</v>
      </c>
      <c r="K453" s="24" t="s">
        <v>30674</v>
      </c>
      <c r="L453" s="24" t="s">
        <v>14553</v>
      </c>
      <c r="M453" s="110">
        <f>IF(ISNA(INDEX(вендер!$A$1:$M$16000,MATCH(D453,вендер!$C$1:$C$16000,0),13)),500000,INDEX(вендер!$A$1:$M$16000,MATCH(D453,вендер!$C$1:$C$16000,0),13))</f>
        <v>33427.177033492822</v>
      </c>
      <c r="N453" s="24" t="s">
        <v>3</v>
      </c>
      <c r="O453" s="22">
        <f>IF(ISNA(INDEX(вендер!$A$1:$H$16000,MATCH(D453,вендер!$C$1:$C$16000,0),8)),Лист1!$A$3,INDEX(вендер!$A$1:$H$16000,MATCH(D453,вендер!$C$1:$C$16000,0),8))</f>
        <v>29</v>
      </c>
      <c r="P453" s="2" t="s">
        <v>12139</v>
      </c>
      <c r="Q453" s="2" t="s">
        <v>13830</v>
      </c>
    </row>
    <row r="454" spans="1:17" x14ac:dyDescent="0.2">
      <c r="A454" s="24" t="s">
        <v>2</v>
      </c>
      <c r="B454" s="24" t="s">
        <v>13964</v>
      </c>
      <c r="C454" s="24" t="s">
        <v>4</v>
      </c>
      <c r="D454" s="24" t="s">
        <v>6038</v>
      </c>
      <c r="E454" s="24" t="s">
        <v>14554</v>
      </c>
      <c r="F454" s="24" t="str">
        <f>IF($O454&gt;25,Лист1!$A$1,Лист1!$A$2)</f>
        <v xml:space="preserve">available="no" </v>
      </c>
      <c r="G454" s="24" t="s">
        <v>14552</v>
      </c>
      <c r="H454" s="24" t="s">
        <v>30673</v>
      </c>
      <c r="I454" s="24" t="s">
        <v>30674</v>
      </c>
      <c r="J454" s="110">
        <f t="shared" si="17"/>
        <v>14</v>
      </c>
      <c r="K454" s="24" t="s">
        <v>30674</v>
      </c>
      <c r="L454" s="24" t="s">
        <v>14553</v>
      </c>
      <c r="M454" s="110">
        <f>IF(ISNA(INDEX(вендер!$A$1:$M$16000,MATCH(D454,вендер!$C$1:$C$16000,0),13)),500000,INDEX(вендер!$A$1:$M$16000,MATCH(D454,вендер!$C$1:$C$16000,0),13))</f>
        <v>109431.81818181818</v>
      </c>
      <c r="N454" s="24" t="s">
        <v>3</v>
      </c>
      <c r="O454" s="22">
        <f>IF(ISNA(INDEX(вендер!$A$1:$H$16000,MATCH(D454,вендер!$C$1:$C$16000,0),8)),Лист1!$A$3,INDEX(вендер!$A$1:$H$16000,MATCH(D454,вендер!$C$1:$C$16000,0),8))</f>
        <v>14</v>
      </c>
      <c r="P454" s="2" t="s">
        <v>12139</v>
      </c>
      <c r="Q454" s="2" t="s">
        <v>13830</v>
      </c>
    </row>
    <row r="455" spans="1:17" x14ac:dyDescent="0.2">
      <c r="A455" s="24" t="s">
        <v>2</v>
      </c>
      <c r="B455" s="24" t="s">
        <v>13965</v>
      </c>
      <c r="C455" s="24" t="s">
        <v>4</v>
      </c>
      <c r="D455" s="24" t="s">
        <v>6044</v>
      </c>
      <c r="E455" s="24" t="s">
        <v>14554</v>
      </c>
      <c r="F455" s="24" t="str">
        <f>IF($O455&gt;25,Лист1!$A$1,Лист1!$A$2)</f>
        <v xml:space="preserve">available="yes" </v>
      </c>
      <c r="G455" s="24" t="s">
        <v>14552</v>
      </c>
      <c r="H455" s="24" t="s">
        <v>30673</v>
      </c>
      <c r="I455" s="24" t="s">
        <v>30674</v>
      </c>
      <c r="J455" s="110" t="str">
        <f t="shared" si="17"/>
        <v>50</v>
      </c>
      <c r="K455" s="24" t="s">
        <v>30674</v>
      </c>
      <c r="L455" s="24" t="s">
        <v>14553</v>
      </c>
      <c r="M455" s="110">
        <f>IF(ISNA(INDEX(вендер!$A$1:$M$16000,MATCH(D455,вендер!$C$1:$C$16000,0),13)),500000,INDEX(вендер!$A$1:$M$16000,MATCH(D455,вендер!$C$1:$C$16000,0),13))</f>
        <v>44880.382775119615</v>
      </c>
      <c r="N455" s="24" t="s">
        <v>3</v>
      </c>
      <c r="O455" s="22" t="str">
        <f>IF(ISNA(INDEX(вендер!$A$1:$H$16000,MATCH(D455,вендер!$C$1:$C$16000,0),8)),Лист1!$A$3,INDEX(вендер!$A$1:$H$16000,MATCH(D455,вендер!$C$1:$C$16000,0),8))</f>
        <v>&gt;50</v>
      </c>
      <c r="P455" s="2" t="s">
        <v>12139</v>
      </c>
      <c r="Q455" s="2" t="s">
        <v>13830</v>
      </c>
    </row>
    <row r="456" spans="1:17" x14ac:dyDescent="0.2">
      <c r="A456" s="24" t="s">
        <v>2</v>
      </c>
      <c r="B456" s="24" t="s">
        <v>13966</v>
      </c>
      <c r="C456" s="24" t="s">
        <v>4</v>
      </c>
      <c r="D456" s="24" t="s">
        <v>6047</v>
      </c>
      <c r="E456" s="24" t="s">
        <v>14554</v>
      </c>
      <c r="F456" s="24" t="str">
        <f>IF($O456&gt;25,Лист1!$A$1,Лист1!$A$2)</f>
        <v xml:space="preserve">available="yes" </v>
      </c>
      <c r="G456" s="24" t="s">
        <v>14552</v>
      </c>
      <c r="H456" s="24" t="s">
        <v>30673</v>
      </c>
      <c r="I456" s="24" t="s">
        <v>30674</v>
      </c>
      <c r="J456" s="110">
        <f t="shared" si="17"/>
        <v>34</v>
      </c>
      <c r="K456" s="24" t="s">
        <v>30674</v>
      </c>
      <c r="L456" s="24" t="s">
        <v>14553</v>
      </c>
      <c r="M456" s="110">
        <f>IF(ISNA(INDEX(вендер!$A$1:$M$16000,MATCH(D456,вендер!$C$1:$C$16000,0),13)),500000,INDEX(вендер!$A$1:$M$16000,MATCH(D456,вендер!$C$1:$C$16000,0),13))</f>
        <v>50266.02870813397</v>
      </c>
      <c r="N456" s="24" t="s">
        <v>3</v>
      </c>
      <c r="O456" s="22">
        <f>IF(ISNA(INDEX(вендер!$A$1:$H$16000,MATCH(D456,вендер!$C$1:$C$16000,0),8)),Лист1!$A$3,INDEX(вендер!$A$1:$H$16000,MATCH(D456,вендер!$C$1:$C$16000,0),8))</f>
        <v>34</v>
      </c>
      <c r="P456" s="2" t="s">
        <v>12139</v>
      </c>
      <c r="Q456" s="2" t="s">
        <v>13830</v>
      </c>
    </row>
    <row r="457" spans="1:17" x14ac:dyDescent="0.2">
      <c r="A457" s="24" t="s">
        <v>2</v>
      </c>
      <c r="B457" s="24" t="s">
        <v>13967</v>
      </c>
      <c r="C457" s="24" t="s">
        <v>4</v>
      </c>
      <c r="D457" s="24" t="s">
        <v>6055</v>
      </c>
      <c r="E457" s="24" t="s">
        <v>14554</v>
      </c>
      <c r="F457" s="24" t="str">
        <f>IF($O457&gt;25,Лист1!$A$1,Лист1!$A$2)</f>
        <v xml:space="preserve">available="no" </v>
      </c>
      <c r="G457" s="24" t="s">
        <v>14552</v>
      </c>
      <c r="H457" s="24" t="s">
        <v>30673</v>
      </c>
      <c r="I457" s="24" t="s">
        <v>30674</v>
      </c>
      <c r="J457" s="110">
        <f t="shared" si="17"/>
        <v>0</v>
      </c>
      <c r="K457" s="24" t="s">
        <v>30674</v>
      </c>
      <c r="L457" s="24" t="s">
        <v>14553</v>
      </c>
      <c r="M457" s="110">
        <f>IF(ISNA(INDEX(вендер!$A$1:$M$16000,MATCH(D457,вендер!$C$1:$C$16000,0),13)),500000,INDEX(вендер!$A$1:$M$16000,MATCH(D457,вендер!$C$1:$C$16000,0),13))</f>
        <v>500000</v>
      </c>
      <c r="N457" s="24" t="s">
        <v>3</v>
      </c>
      <c r="O457" s="22">
        <f>IF(ISNA(INDEX(вендер!$A$1:$H$16000,MATCH(D457,вендер!$C$1:$C$16000,0),8)),Лист1!$A$3,INDEX(вендер!$A$1:$H$16000,MATCH(D457,вендер!$C$1:$C$16000,0),8))</f>
        <v>0</v>
      </c>
      <c r="P457" s="2" t="s">
        <v>12139</v>
      </c>
      <c r="Q457" s="2" t="s">
        <v>13830</v>
      </c>
    </row>
    <row r="458" spans="1:17" x14ac:dyDescent="0.2">
      <c r="A458" s="24" t="s">
        <v>2</v>
      </c>
      <c r="B458" s="24" t="s">
        <v>13968</v>
      </c>
      <c r="C458" s="24" t="s">
        <v>4</v>
      </c>
      <c r="D458" s="24" t="s">
        <v>6057</v>
      </c>
      <c r="E458" s="24" t="s">
        <v>14554</v>
      </c>
      <c r="F458" s="24" t="str">
        <f>IF($O458&gt;25,Лист1!$A$1,Лист1!$A$2)</f>
        <v xml:space="preserve">available="no" </v>
      </c>
      <c r="G458" s="24" t="s">
        <v>14552</v>
      </c>
      <c r="H458" s="24" t="s">
        <v>30673</v>
      </c>
      <c r="I458" s="24" t="s">
        <v>30674</v>
      </c>
      <c r="J458" s="110">
        <f t="shared" si="17"/>
        <v>11</v>
      </c>
      <c r="K458" s="24" t="s">
        <v>30674</v>
      </c>
      <c r="L458" s="24" t="s">
        <v>14553</v>
      </c>
      <c r="M458" s="110">
        <f>IF(ISNA(INDEX(вендер!$A$1:$M$16000,MATCH(D458,вендер!$C$1:$C$16000,0),13)),500000,INDEX(вендер!$A$1:$M$16000,MATCH(D458,вендер!$C$1:$C$16000,0),13))</f>
        <v>79430.861244019135</v>
      </c>
      <c r="N458" s="24" t="s">
        <v>3</v>
      </c>
      <c r="O458" s="22">
        <f>IF(ISNA(INDEX(вендер!$A$1:$H$16000,MATCH(D458,вендер!$C$1:$C$16000,0),8)),Лист1!$A$3,INDEX(вендер!$A$1:$H$16000,MATCH(D458,вендер!$C$1:$C$16000,0),8))</f>
        <v>11</v>
      </c>
      <c r="P458" s="2" t="s">
        <v>12139</v>
      </c>
      <c r="Q458" s="2" t="s">
        <v>13830</v>
      </c>
    </row>
    <row r="459" spans="1:17" x14ac:dyDescent="0.2">
      <c r="A459" s="24" t="s">
        <v>2</v>
      </c>
      <c r="B459" s="24" t="s">
        <v>13982</v>
      </c>
      <c r="C459" s="24" t="s">
        <v>4</v>
      </c>
      <c r="D459" s="24" t="s">
        <v>12192</v>
      </c>
      <c r="E459" s="24" t="s">
        <v>14554</v>
      </c>
      <c r="F459" s="24" t="str">
        <f>IF($O459&gt;25,Лист1!$A$1,Лист1!$A$2)</f>
        <v xml:space="preserve">available="yes" </v>
      </c>
      <c r="G459" s="24" t="s">
        <v>14552</v>
      </c>
      <c r="H459" s="24" t="s">
        <v>30673</v>
      </c>
      <c r="I459" s="24" t="s">
        <v>30674</v>
      </c>
      <c r="J459" s="110" t="str">
        <f t="shared" si="17"/>
        <v>50</v>
      </c>
      <c r="K459" s="24" t="s">
        <v>30674</v>
      </c>
      <c r="L459" s="24" t="s">
        <v>14553</v>
      </c>
      <c r="M459" s="110">
        <f>IF(ISNA(INDEX(вендер!$A$1:$M$16000,MATCH(D459,вендер!$C$1:$C$16000,0),13)),500000,INDEX(вендер!$A$1:$M$16000,MATCH(D459,вендер!$C$1:$C$16000,0),13))</f>
        <v>7502.392344497609</v>
      </c>
      <c r="N459" s="24" t="s">
        <v>3</v>
      </c>
      <c r="O459" s="22" t="str">
        <f>IF(ISNA(INDEX(вендер!$A$1:$H$16000,MATCH(D459,вендер!$C$1:$C$16000,0),8)),Лист1!$A$3,INDEX(вендер!$A$1:$H$16000,MATCH(D459,вендер!$C$1:$C$16000,0),8))</f>
        <v>&gt;50</v>
      </c>
      <c r="P459" s="2" t="s">
        <v>12139</v>
      </c>
      <c r="Q459" s="2" t="s">
        <v>13830</v>
      </c>
    </row>
    <row r="460" spans="1:17" x14ac:dyDescent="0.2">
      <c r="A460" s="24" t="s">
        <v>2</v>
      </c>
      <c r="B460" s="24" t="s">
        <v>13983</v>
      </c>
      <c r="C460" s="24" t="s">
        <v>4</v>
      </c>
      <c r="D460" s="24" t="s">
        <v>12195</v>
      </c>
      <c r="E460" s="24" t="s">
        <v>14554</v>
      </c>
      <c r="F460" s="24" t="str">
        <f>IF($O460&gt;25,Лист1!$A$1,Лист1!$A$2)</f>
        <v xml:space="preserve">available="yes" </v>
      </c>
      <c r="G460" s="24" t="s">
        <v>14552</v>
      </c>
      <c r="H460" s="24" t="s">
        <v>30673</v>
      </c>
      <c r="I460" s="24" t="s">
        <v>30674</v>
      </c>
      <c r="J460" s="110" t="str">
        <f t="shared" si="17"/>
        <v>50</v>
      </c>
      <c r="K460" s="24" t="s">
        <v>30674</v>
      </c>
      <c r="L460" s="24" t="s">
        <v>14553</v>
      </c>
      <c r="M460" s="110">
        <f>IF(ISNA(INDEX(вендер!$A$1:$M$16000,MATCH(D460,вендер!$C$1:$C$16000,0),13)),500000,INDEX(вендер!$A$1:$M$16000,MATCH(D460,вендер!$C$1:$C$16000,0),13))</f>
        <v>11521.531100478471</v>
      </c>
      <c r="N460" s="24" t="s">
        <v>3</v>
      </c>
      <c r="O460" s="22" t="str">
        <f>IF(ISNA(INDEX(вендер!$A$1:$H$16000,MATCH(D460,вендер!$C$1:$C$16000,0),8)),Лист1!$A$3,INDEX(вендер!$A$1:$H$16000,MATCH(D460,вендер!$C$1:$C$16000,0),8))</f>
        <v>&gt;50</v>
      </c>
      <c r="P460" s="2" t="s">
        <v>12139</v>
      </c>
      <c r="Q460" s="2" t="s">
        <v>13830</v>
      </c>
    </row>
    <row r="461" spans="1:17" x14ac:dyDescent="0.2">
      <c r="A461" s="24" t="s">
        <v>2</v>
      </c>
      <c r="B461" s="24" t="s">
        <v>13984</v>
      </c>
      <c r="C461" s="24" t="s">
        <v>4</v>
      </c>
      <c r="D461" s="24" t="s">
        <v>5703</v>
      </c>
      <c r="E461" s="24" t="s">
        <v>14554</v>
      </c>
      <c r="F461" s="24" t="str">
        <f>IF($O461&gt;25,Лист1!$A$1,Лист1!$A$2)</f>
        <v xml:space="preserve">available="yes" </v>
      </c>
      <c r="G461" s="24" t="s">
        <v>14552</v>
      </c>
      <c r="H461" s="24" t="s">
        <v>30673</v>
      </c>
      <c r="I461" s="24" t="s">
        <v>30674</v>
      </c>
      <c r="J461" s="110" t="str">
        <f t="shared" si="17"/>
        <v>50</v>
      </c>
      <c r="K461" s="24" t="s">
        <v>30674</v>
      </c>
      <c r="L461" s="24" t="s">
        <v>14553</v>
      </c>
      <c r="M461" s="110">
        <f>IF(ISNA(INDEX(вендер!$A$1:$M$16000,MATCH(D461,вендер!$C$1:$C$16000,0),13)),500000,INDEX(вендер!$A$1:$M$16000,MATCH(D461,вендер!$C$1:$C$16000,0),13))</f>
        <v>7368.4210526315783</v>
      </c>
      <c r="N461" s="24" t="s">
        <v>3</v>
      </c>
      <c r="O461" s="22" t="str">
        <f>IF(ISNA(INDEX(вендер!$A$1:$H$16000,MATCH(D461,вендер!$C$1:$C$16000,0),8)),Лист1!$A$3,INDEX(вендер!$A$1:$H$16000,MATCH(D461,вендер!$C$1:$C$16000,0),8))</f>
        <v>&gt;50</v>
      </c>
      <c r="P461" s="2" t="s">
        <v>12139</v>
      </c>
      <c r="Q461" s="2" t="s">
        <v>13830</v>
      </c>
    </row>
    <row r="462" spans="1:17" x14ac:dyDescent="0.2">
      <c r="A462" s="24" t="s">
        <v>2</v>
      </c>
      <c r="B462" s="24" t="s">
        <v>13985</v>
      </c>
      <c r="C462" s="24" t="s">
        <v>4</v>
      </c>
      <c r="D462" s="24" t="s">
        <v>5706</v>
      </c>
      <c r="E462" s="24" t="s">
        <v>14554</v>
      </c>
      <c r="F462" s="24" t="str">
        <f>IF($O462&gt;25,Лист1!$A$1,Лист1!$A$2)</f>
        <v xml:space="preserve">available="yes" </v>
      </c>
      <c r="G462" s="24" t="s">
        <v>14552</v>
      </c>
      <c r="H462" s="24" t="s">
        <v>30673</v>
      </c>
      <c r="I462" s="24" t="s">
        <v>30674</v>
      </c>
      <c r="J462" s="110" t="str">
        <f t="shared" si="17"/>
        <v>50</v>
      </c>
      <c r="K462" s="24" t="s">
        <v>30674</v>
      </c>
      <c r="L462" s="24" t="s">
        <v>14553</v>
      </c>
      <c r="M462" s="110">
        <f>IF(ISNA(INDEX(вендер!$A$1:$M$16000,MATCH(D462,вендер!$C$1:$C$16000,0),13)),500000,INDEX(вендер!$A$1:$M$16000,MATCH(D462,вендер!$C$1:$C$16000,0),13))</f>
        <v>11387.559808612439</v>
      </c>
      <c r="N462" s="24" t="s">
        <v>3</v>
      </c>
      <c r="O462" s="22" t="str">
        <f>IF(ISNA(INDEX(вендер!$A$1:$H$16000,MATCH(D462,вендер!$C$1:$C$16000,0),8)),Лист1!$A$3,INDEX(вендер!$A$1:$H$16000,MATCH(D462,вендер!$C$1:$C$16000,0),8))</f>
        <v>&gt;50</v>
      </c>
      <c r="P462" s="2" t="s">
        <v>12139</v>
      </c>
      <c r="Q462" s="2" t="s">
        <v>13830</v>
      </c>
    </row>
    <row r="463" spans="1:17" x14ac:dyDescent="0.2">
      <c r="A463" s="24" t="s">
        <v>2</v>
      </c>
      <c r="B463" s="24" t="s">
        <v>13986</v>
      </c>
      <c r="C463" s="24" t="s">
        <v>4</v>
      </c>
      <c r="D463" s="24" t="s">
        <v>12108</v>
      </c>
      <c r="E463" s="24" t="s">
        <v>14554</v>
      </c>
      <c r="F463" s="24" t="str">
        <f>IF($O463&gt;25,Лист1!$A$1,Лист1!$A$2)</f>
        <v xml:space="preserve">available="yes" </v>
      </c>
      <c r="G463" s="24" t="s">
        <v>14552</v>
      </c>
      <c r="H463" s="24" t="s">
        <v>30673</v>
      </c>
      <c r="I463" s="24" t="s">
        <v>30674</v>
      </c>
      <c r="J463" s="110" t="str">
        <f t="shared" si="17"/>
        <v>50</v>
      </c>
      <c r="K463" s="24" t="s">
        <v>30674</v>
      </c>
      <c r="L463" s="24" t="s">
        <v>14553</v>
      </c>
      <c r="M463" s="110">
        <f>IF(ISNA(INDEX(вендер!$A$1:$M$16000,MATCH(D463,вендер!$C$1:$C$16000,0),13)),500000,INDEX(вендер!$A$1:$M$16000,MATCH(D463,вендер!$C$1:$C$16000,0),13))</f>
        <v>5760.7655502392354</v>
      </c>
      <c r="N463" s="24" t="s">
        <v>3</v>
      </c>
      <c r="O463" s="22" t="str">
        <f>IF(ISNA(INDEX(вендер!$A$1:$H$16000,MATCH(D463,вендер!$C$1:$C$16000,0),8)),Лист1!$A$3,INDEX(вендер!$A$1:$H$16000,MATCH(D463,вендер!$C$1:$C$16000,0),8))</f>
        <v>&gt;50</v>
      </c>
      <c r="P463" s="2" t="s">
        <v>12139</v>
      </c>
      <c r="Q463" s="2" t="s">
        <v>13830</v>
      </c>
    </row>
    <row r="464" spans="1:17" x14ac:dyDescent="0.2">
      <c r="A464" s="24" t="s">
        <v>2</v>
      </c>
      <c r="B464" s="24" t="s">
        <v>13987</v>
      </c>
      <c r="C464" s="24" t="s">
        <v>4</v>
      </c>
      <c r="D464" s="24" t="s">
        <v>5708</v>
      </c>
      <c r="E464" s="24" t="s">
        <v>14554</v>
      </c>
      <c r="F464" s="24" t="str">
        <f>IF($O464&gt;25,Лист1!$A$1,Лист1!$A$2)</f>
        <v xml:space="preserve">available="yes" </v>
      </c>
      <c r="G464" s="24" t="s">
        <v>14552</v>
      </c>
      <c r="H464" s="24" t="s">
        <v>30673</v>
      </c>
      <c r="I464" s="24" t="s">
        <v>30674</v>
      </c>
      <c r="J464" s="110" t="str">
        <f t="shared" si="17"/>
        <v>50</v>
      </c>
      <c r="K464" s="24" t="s">
        <v>30674</v>
      </c>
      <c r="L464" s="24" t="s">
        <v>14553</v>
      </c>
      <c r="M464" s="110">
        <f>IF(ISNA(INDEX(вендер!$A$1:$M$16000,MATCH(D464,вендер!$C$1:$C$16000,0),13)),500000,INDEX(вендер!$A$1:$M$16000,MATCH(D464,вендер!$C$1:$C$16000,0),13))</f>
        <v>6430.622009569378</v>
      </c>
      <c r="N464" s="24" t="s">
        <v>3</v>
      </c>
      <c r="O464" s="22" t="str">
        <f>IF(ISNA(INDEX(вендер!$A$1:$H$16000,MATCH(D464,вендер!$C$1:$C$16000,0),8)),Лист1!$A$3,INDEX(вендер!$A$1:$H$16000,MATCH(D464,вендер!$C$1:$C$16000,0),8))</f>
        <v>&gt;50</v>
      </c>
      <c r="P464" s="2" t="s">
        <v>12139</v>
      </c>
      <c r="Q464" s="2" t="s">
        <v>13830</v>
      </c>
    </row>
    <row r="465" spans="1:17" x14ac:dyDescent="0.2">
      <c r="A465" s="24" t="s">
        <v>2</v>
      </c>
      <c r="B465" s="24" t="s">
        <v>13988</v>
      </c>
      <c r="C465" s="24" t="s">
        <v>4</v>
      </c>
      <c r="D465" s="24" t="s">
        <v>5710</v>
      </c>
      <c r="E465" s="24" t="s">
        <v>14554</v>
      </c>
      <c r="F465" s="24" t="str">
        <f>IF($O465&gt;25,Лист1!$A$1,Лист1!$A$2)</f>
        <v xml:space="preserve">available="no" </v>
      </c>
      <c r="G465" s="24" t="s">
        <v>14552</v>
      </c>
      <c r="H465" s="24" t="s">
        <v>30673</v>
      </c>
      <c r="I465" s="24" t="s">
        <v>30674</v>
      </c>
      <c r="J465" s="110">
        <f t="shared" si="17"/>
        <v>12</v>
      </c>
      <c r="K465" s="24" t="s">
        <v>30674</v>
      </c>
      <c r="L465" s="24" t="s">
        <v>14553</v>
      </c>
      <c r="M465" s="110">
        <f>IF(ISNA(INDEX(вендер!$A$1:$M$16000,MATCH(D465,вендер!$C$1:$C$16000,0),13)),500000,INDEX(вендер!$A$1:$M$16000,MATCH(D465,вендер!$C$1:$C$16000,0),13))</f>
        <v>9708.8995215311006</v>
      </c>
      <c r="N465" s="24" t="s">
        <v>3</v>
      </c>
      <c r="O465" s="22">
        <f>IF(ISNA(INDEX(вендер!$A$1:$H$16000,MATCH(D465,вендер!$C$1:$C$16000,0),8)),Лист1!$A$3,INDEX(вендер!$A$1:$H$16000,MATCH(D465,вендер!$C$1:$C$16000,0),8))</f>
        <v>12</v>
      </c>
      <c r="P465" s="2" t="s">
        <v>12139</v>
      </c>
      <c r="Q465" s="2" t="s">
        <v>13830</v>
      </c>
    </row>
    <row r="466" spans="1:17" x14ac:dyDescent="0.2">
      <c r="A466" s="24" t="s">
        <v>2</v>
      </c>
      <c r="B466" s="24" t="s">
        <v>13989</v>
      </c>
      <c r="C466" s="24" t="s">
        <v>4</v>
      </c>
      <c r="D466" s="24" t="s">
        <v>5713</v>
      </c>
      <c r="E466" s="24" t="s">
        <v>14554</v>
      </c>
      <c r="F466" s="24" t="str">
        <f>IF($O466&gt;25,Лист1!$A$1,Лист1!$A$2)</f>
        <v xml:space="preserve">available="yes" </v>
      </c>
      <c r="G466" s="24" t="s">
        <v>14552</v>
      </c>
      <c r="H466" s="24" t="s">
        <v>30673</v>
      </c>
      <c r="I466" s="24" t="s">
        <v>30674</v>
      </c>
      <c r="J466" s="110" t="str">
        <f t="shared" si="17"/>
        <v>50</v>
      </c>
      <c r="K466" s="24" t="s">
        <v>30674</v>
      </c>
      <c r="L466" s="24" t="s">
        <v>14553</v>
      </c>
      <c r="M466" s="110">
        <f>IF(ISNA(INDEX(вендер!$A$1:$M$16000,MATCH(D466,вендер!$C$1:$C$16000,0),13)),500000,INDEX(вендер!$A$1:$M$16000,MATCH(D466,вендер!$C$1:$C$16000,0),13))</f>
        <v>13252.440191387559</v>
      </c>
      <c r="N466" s="24" t="s">
        <v>3</v>
      </c>
      <c r="O466" s="22" t="str">
        <f>IF(ISNA(INDEX(вендер!$A$1:$H$16000,MATCH(D466,вендер!$C$1:$C$16000,0),8)),Лист1!$A$3,INDEX(вендер!$A$1:$H$16000,MATCH(D466,вендер!$C$1:$C$16000,0),8))</f>
        <v>&gt;50</v>
      </c>
      <c r="P466" s="2" t="s">
        <v>12139</v>
      </c>
      <c r="Q466" s="2" t="s">
        <v>13830</v>
      </c>
    </row>
    <row r="467" spans="1:17" x14ac:dyDescent="0.2">
      <c r="A467" s="24" t="s">
        <v>2</v>
      </c>
      <c r="B467" s="24" t="s">
        <v>13990</v>
      </c>
      <c r="C467" s="24" t="s">
        <v>4</v>
      </c>
      <c r="D467" s="24" t="s">
        <v>5716</v>
      </c>
      <c r="E467" s="24" t="s">
        <v>14554</v>
      </c>
      <c r="F467" s="24" t="str">
        <f>IF($O467&gt;25,Лист1!$A$1,Лист1!$A$2)</f>
        <v xml:space="preserve">available="no" </v>
      </c>
      <c r="G467" s="24" t="s">
        <v>14552</v>
      </c>
      <c r="H467" s="24" t="s">
        <v>30673</v>
      </c>
      <c r="I467" s="24" t="s">
        <v>30674</v>
      </c>
      <c r="J467" s="110">
        <f t="shared" si="17"/>
        <v>0</v>
      </c>
      <c r="K467" s="24" t="s">
        <v>30674</v>
      </c>
      <c r="L467" s="24" t="s">
        <v>14553</v>
      </c>
      <c r="M467" s="110">
        <f>IF(ISNA(INDEX(вендер!$A$1:$M$16000,MATCH(D467,вендер!$C$1:$C$16000,0),13)),500000,INDEX(вендер!$A$1:$M$16000,MATCH(D467,вендер!$C$1:$C$16000,0),13))</f>
        <v>500000</v>
      </c>
      <c r="N467" s="24" t="s">
        <v>3</v>
      </c>
      <c r="O467" s="22">
        <f>IF(ISNA(INDEX(вендер!$A$1:$H$16000,MATCH(D467,вендер!$C$1:$C$16000,0),8)),Лист1!$A$3,INDEX(вендер!$A$1:$H$16000,MATCH(D467,вендер!$C$1:$C$16000,0),8))</f>
        <v>0</v>
      </c>
      <c r="P467" s="2" t="s">
        <v>12139</v>
      </c>
      <c r="Q467" s="2" t="s">
        <v>13830</v>
      </c>
    </row>
    <row r="468" spans="1:17" x14ac:dyDescent="0.2">
      <c r="A468" s="24" t="s">
        <v>2</v>
      </c>
      <c r="B468" s="24" t="s">
        <v>13991</v>
      </c>
      <c r="C468" s="24" t="s">
        <v>4</v>
      </c>
      <c r="D468" s="24" t="s">
        <v>5759</v>
      </c>
      <c r="E468" s="24" t="s">
        <v>14554</v>
      </c>
      <c r="F468" s="24" t="str">
        <f>IF($O468&gt;25,Лист1!$A$1,Лист1!$A$2)</f>
        <v xml:space="preserve">available="yes" </v>
      </c>
      <c r="G468" s="24" t="s">
        <v>14552</v>
      </c>
      <c r="H468" s="24" t="s">
        <v>30673</v>
      </c>
      <c r="I468" s="24" t="s">
        <v>30674</v>
      </c>
      <c r="J468" s="110" t="str">
        <f t="shared" si="17"/>
        <v>50</v>
      </c>
      <c r="K468" s="24" t="s">
        <v>30674</v>
      </c>
      <c r="L468" s="24" t="s">
        <v>14553</v>
      </c>
      <c r="M468" s="110">
        <f>IF(ISNA(INDEX(вендер!$A$1:$M$16000,MATCH(D468,вендер!$C$1:$C$16000,0),13)),500000,INDEX(вендер!$A$1:$M$16000,MATCH(D468,вендер!$C$1:$C$16000,0),13))</f>
        <v>5152.5358851674646</v>
      </c>
      <c r="N468" s="24" t="s">
        <v>3</v>
      </c>
      <c r="O468" s="22" t="str">
        <f>IF(ISNA(INDEX(вендер!$A$1:$H$16000,MATCH(D468,вендер!$C$1:$C$16000,0),8)),Лист1!$A$3,INDEX(вендер!$A$1:$H$16000,MATCH(D468,вендер!$C$1:$C$16000,0),8))</f>
        <v>&gt;80</v>
      </c>
      <c r="P468" s="2" t="s">
        <v>12139</v>
      </c>
      <c r="Q468" s="2" t="s">
        <v>13830</v>
      </c>
    </row>
    <row r="469" spans="1:17" x14ac:dyDescent="0.2">
      <c r="A469" s="24" t="s">
        <v>2</v>
      </c>
      <c r="B469" s="24" t="s">
        <v>13992</v>
      </c>
      <c r="C469" s="24" t="s">
        <v>4</v>
      </c>
      <c r="D469" s="24" t="s">
        <v>5762</v>
      </c>
      <c r="E469" s="24" t="s">
        <v>14554</v>
      </c>
      <c r="F469" s="24" t="str">
        <f>IF($O469&gt;25,Лист1!$A$1,Лист1!$A$2)</f>
        <v xml:space="preserve">available="no" </v>
      </c>
      <c r="G469" s="24" t="s">
        <v>14552</v>
      </c>
      <c r="H469" s="24" t="s">
        <v>30673</v>
      </c>
      <c r="I469" s="24" t="s">
        <v>30674</v>
      </c>
      <c r="J469" s="110">
        <f t="shared" si="17"/>
        <v>0</v>
      </c>
      <c r="K469" s="24" t="s">
        <v>30674</v>
      </c>
      <c r="L469" s="24" t="s">
        <v>14553</v>
      </c>
      <c r="M469" s="110">
        <f>IF(ISNA(INDEX(вендер!$A$1:$M$16000,MATCH(D469,вендер!$C$1:$C$16000,0),13)),500000,INDEX(вендер!$A$1:$M$16000,MATCH(D469,вендер!$C$1:$C$16000,0),13))</f>
        <v>6031.3875598086124</v>
      </c>
      <c r="N469" s="24" t="s">
        <v>3</v>
      </c>
      <c r="O469" s="22">
        <f>IF(ISNA(INDEX(вендер!$A$1:$H$16000,MATCH(D469,вендер!$C$1:$C$16000,0),8)),Лист1!$A$3,INDEX(вендер!$A$1:$H$16000,MATCH(D469,вендер!$C$1:$C$16000,0),8))</f>
        <v>0</v>
      </c>
      <c r="P469" s="2" t="s">
        <v>12139</v>
      </c>
      <c r="Q469" s="2" t="s">
        <v>13830</v>
      </c>
    </row>
    <row r="470" spans="1:17" x14ac:dyDescent="0.2">
      <c r="A470" s="24" t="s">
        <v>2</v>
      </c>
      <c r="B470" s="24" t="s">
        <v>13993</v>
      </c>
      <c r="C470" s="24" t="s">
        <v>4</v>
      </c>
      <c r="D470" s="24" t="s">
        <v>5765</v>
      </c>
      <c r="E470" s="24" t="s">
        <v>14554</v>
      </c>
      <c r="F470" s="24" t="str">
        <f>IF($O470&gt;25,Лист1!$A$1,Лист1!$A$2)</f>
        <v xml:space="preserve">available="yes" </v>
      </c>
      <c r="G470" s="24" t="s">
        <v>14552</v>
      </c>
      <c r="H470" s="24" t="s">
        <v>30673</v>
      </c>
      <c r="I470" s="24" t="s">
        <v>30674</v>
      </c>
      <c r="J470" s="110" t="str">
        <f t="shared" si="17"/>
        <v>50</v>
      </c>
      <c r="K470" s="24" t="s">
        <v>30674</v>
      </c>
      <c r="L470" s="24" t="s">
        <v>14553</v>
      </c>
      <c r="M470" s="110">
        <f>IF(ISNA(INDEX(вендер!$A$1:$M$16000,MATCH(D470,вендер!$C$1:$C$16000,0),13)),500000,INDEX(вендер!$A$1:$M$16000,MATCH(D470,вендер!$C$1:$C$16000,0),13))</f>
        <v>8228.5167464114838</v>
      </c>
      <c r="N470" s="24" t="s">
        <v>3</v>
      </c>
      <c r="O470" s="22" t="str">
        <f>IF(ISNA(INDEX(вендер!$A$1:$H$16000,MATCH(D470,вендер!$C$1:$C$16000,0),8)),Лист1!$A$3,INDEX(вендер!$A$1:$H$16000,MATCH(D470,вендер!$C$1:$C$16000,0),8))</f>
        <v>&gt;60</v>
      </c>
      <c r="P470" s="2" t="s">
        <v>12139</v>
      </c>
      <c r="Q470" s="2" t="s">
        <v>13830</v>
      </c>
    </row>
    <row r="471" spans="1:17" x14ac:dyDescent="0.2">
      <c r="A471" s="24" t="s">
        <v>2</v>
      </c>
      <c r="B471" s="24" t="s">
        <v>13994</v>
      </c>
      <c r="C471" s="24" t="s">
        <v>4</v>
      </c>
      <c r="D471" s="24" t="s">
        <v>5768</v>
      </c>
      <c r="E471" s="24" t="s">
        <v>14554</v>
      </c>
      <c r="F471" s="24" t="str">
        <f>IF($O471&gt;25,Лист1!$A$1,Лист1!$A$2)</f>
        <v xml:space="preserve">available="yes" </v>
      </c>
      <c r="G471" s="24" t="s">
        <v>14552</v>
      </c>
      <c r="H471" s="24" t="s">
        <v>30673</v>
      </c>
      <c r="I471" s="24" t="s">
        <v>30674</v>
      </c>
      <c r="J471" s="110" t="str">
        <f t="shared" si="17"/>
        <v>50</v>
      </c>
      <c r="K471" s="24" t="s">
        <v>30674</v>
      </c>
      <c r="L471" s="24" t="s">
        <v>14553</v>
      </c>
      <c r="M471" s="110">
        <f>IF(ISNA(INDEX(вендер!$A$1:$M$16000,MATCH(D471,вендер!$C$1:$C$16000,0),13)),500000,INDEX(вендер!$A$1:$M$16000,MATCH(D471,вендер!$C$1:$C$16000,0),13))</f>
        <v>12293.205741626793</v>
      </c>
      <c r="N471" s="24" t="s">
        <v>3</v>
      </c>
      <c r="O471" s="22" t="str">
        <f>IF(ISNA(INDEX(вендер!$A$1:$H$16000,MATCH(D471,вендер!$C$1:$C$16000,0),8)),Лист1!$A$3,INDEX(вендер!$A$1:$H$16000,MATCH(D471,вендер!$C$1:$C$16000,0),8))</f>
        <v>&gt;60</v>
      </c>
      <c r="P471" s="2" t="s">
        <v>12139</v>
      </c>
      <c r="Q471" s="2" t="s">
        <v>13830</v>
      </c>
    </row>
    <row r="472" spans="1:17" x14ac:dyDescent="0.2">
      <c r="A472" s="24" t="s">
        <v>2</v>
      </c>
      <c r="B472" s="24">
        <v>10000009161</v>
      </c>
      <c r="C472" s="24" t="s">
        <v>4</v>
      </c>
      <c r="D472" s="24" t="s">
        <v>2395</v>
      </c>
      <c r="E472" s="24" t="s">
        <v>14554</v>
      </c>
      <c r="F472" s="24" t="str">
        <f>IF($O472&gt;5,Лист1!$A$1,Лист1!$A$2)</f>
        <v xml:space="preserve">available="yes" </v>
      </c>
      <c r="G472" s="24" t="s">
        <v>14552</v>
      </c>
      <c r="H472" s="24" t="s">
        <v>30673</v>
      </c>
      <c r="I472" s="24" t="s">
        <v>30674</v>
      </c>
      <c r="J472" s="110" t="str">
        <f t="shared" si="17"/>
        <v>50</v>
      </c>
      <c r="K472" s="24" t="s">
        <v>30674</v>
      </c>
      <c r="L472" s="24" t="s">
        <v>14553</v>
      </c>
      <c r="M472" s="110">
        <f>IF(ISNA(INDEX(вендер!$A$1:$M$16000,MATCH(D472,вендер!$C$1:$C$16000,0),13)),500000,INDEX(вендер!$A$1:$M$16000,MATCH(D472,вендер!$C$1:$C$16000,0),13))</f>
        <v>23311.004784688997</v>
      </c>
      <c r="N472" s="24" t="s">
        <v>3</v>
      </c>
      <c r="O472" s="22" t="str">
        <f>IF(ISNA(INDEX(вендер!$A$1:$H$16000,MATCH(D472,вендер!$C$1:$C$16000,0),8)),Лист1!$A$3,INDEX(вендер!$A$1:$H$16000,MATCH(D472,вендер!$C$1:$C$16000,0),8))</f>
        <v>&gt;50</v>
      </c>
      <c r="P472" s="2" t="s">
        <v>12139</v>
      </c>
      <c r="Q472" s="2" t="s">
        <v>27734</v>
      </c>
    </row>
    <row r="473" spans="1:17" x14ac:dyDescent="0.2">
      <c r="A473" s="24" t="s">
        <v>2</v>
      </c>
      <c r="B473" s="24">
        <v>10000017072</v>
      </c>
      <c r="C473" s="24" t="s">
        <v>4</v>
      </c>
      <c r="D473" s="24" t="s">
        <v>2410</v>
      </c>
      <c r="E473" s="24" t="s">
        <v>14554</v>
      </c>
      <c r="F473" s="24" t="str">
        <f>IF($O473&gt;5,Лист1!$A$1,Лист1!$A$2)</f>
        <v xml:space="preserve">available="yes" </v>
      </c>
      <c r="G473" s="24" t="s">
        <v>14552</v>
      </c>
      <c r="H473" s="24" t="s">
        <v>30673</v>
      </c>
      <c r="I473" s="24" t="s">
        <v>30674</v>
      </c>
      <c r="J473" s="110" t="str">
        <f t="shared" si="17"/>
        <v>50</v>
      </c>
      <c r="K473" s="24" t="s">
        <v>30674</v>
      </c>
      <c r="L473" s="24" t="s">
        <v>14553</v>
      </c>
      <c r="M473" s="110">
        <f>IF(ISNA(INDEX(вендер!$A$1:$M$16000,MATCH(D473,вендер!$C$1:$C$16000,0),13)),500000,INDEX(вендер!$A$1:$M$16000,MATCH(D473,вендер!$C$1:$C$16000,0),13))</f>
        <v>30813.397129186604</v>
      </c>
      <c r="N473" s="24" t="s">
        <v>3</v>
      </c>
      <c r="O473" s="22" t="str">
        <f>IF(ISNA(INDEX(вендер!$A$1:$H$16000,MATCH(D473,вендер!$C$1:$C$16000,0),8)),Лист1!$A$3,INDEX(вендер!$A$1:$H$16000,MATCH(D473,вендер!$C$1:$C$16000,0),8))</f>
        <v>&gt;50</v>
      </c>
      <c r="P473" s="2" t="s">
        <v>12139</v>
      </c>
      <c r="Q473" s="2" t="s">
        <v>27734</v>
      </c>
    </row>
    <row r="474" spans="1:17" x14ac:dyDescent="0.2">
      <c r="A474" s="24" t="s">
        <v>2</v>
      </c>
      <c r="B474" s="24">
        <v>10000012634</v>
      </c>
      <c r="C474" s="24" t="s">
        <v>4</v>
      </c>
      <c r="D474" s="24" t="s">
        <v>2418</v>
      </c>
      <c r="E474" s="24" t="s">
        <v>14554</v>
      </c>
      <c r="F474" s="24" t="str">
        <f>IF($O474&gt;5,Лист1!$A$1,Лист1!$A$2)</f>
        <v xml:space="preserve">available="yes" </v>
      </c>
      <c r="G474" s="24" t="s">
        <v>14552</v>
      </c>
      <c r="H474" s="24" t="s">
        <v>30673</v>
      </c>
      <c r="I474" s="24" t="s">
        <v>30674</v>
      </c>
      <c r="J474" s="110" t="str">
        <f t="shared" si="17"/>
        <v>50</v>
      </c>
      <c r="K474" s="24" t="s">
        <v>30674</v>
      </c>
      <c r="L474" s="24" t="s">
        <v>14553</v>
      </c>
      <c r="M474" s="110">
        <f>IF(ISNA(INDEX(вендер!$A$1:$M$16000,MATCH(D474,вендер!$C$1:$C$16000,0),13)),500000,INDEX(вендер!$A$1:$M$16000,MATCH(D474,вендер!$C$1:$C$16000,0),13))</f>
        <v>67450.956937799056</v>
      </c>
      <c r="N474" s="24" t="s">
        <v>3</v>
      </c>
      <c r="O474" s="22" t="str">
        <f>IF(ISNA(INDEX(вендер!$A$1:$H$16000,MATCH(D474,вендер!$C$1:$C$16000,0),8)),Лист1!$A$3,INDEX(вендер!$A$1:$H$16000,MATCH(D474,вендер!$C$1:$C$16000,0),8))</f>
        <v>&gt;50</v>
      </c>
      <c r="P474" s="2" t="s">
        <v>12139</v>
      </c>
      <c r="Q474" s="2" t="s">
        <v>27734</v>
      </c>
    </row>
    <row r="475" spans="1:17" x14ac:dyDescent="0.2">
      <c r="A475" s="24" t="s">
        <v>2</v>
      </c>
      <c r="B475" s="24">
        <v>10000009166</v>
      </c>
      <c r="C475" s="24" t="s">
        <v>4</v>
      </c>
      <c r="D475" s="24" t="s">
        <v>2426</v>
      </c>
      <c r="E475" s="24" t="s">
        <v>14554</v>
      </c>
      <c r="F475" s="24" t="str">
        <f>IF($O475&gt;5,Лист1!$A$1,Лист1!$A$2)</f>
        <v xml:space="preserve">available="yes" </v>
      </c>
      <c r="G475" s="24" t="s">
        <v>14552</v>
      </c>
      <c r="H475" s="24" t="s">
        <v>30673</v>
      </c>
      <c r="I475" s="24" t="s">
        <v>30674</v>
      </c>
      <c r="J475" s="110" t="str">
        <f t="shared" si="17"/>
        <v>50</v>
      </c>
      <c r="K475" s="24" t="s">
        <v>30674</v>
      </c>
      <c r="L475" s="24" t="s">
        <v>14553</v>
      </c>
      <c r="M475" s="110">
        <f>IF(ISNA(INDEX(вендер!$A$1:$M$16000,MATCH(D475,вендер!$C$1:$C$16000,0),13)),500000,INDEX(вендер!$A$1:$M$16000,MATCH(D475,вендер!$C$1:$C$16000,0),13))</f>
        <v>38274.258373205746</v>
      </c>
      <c r="N475" s="24" t="s">
        <v>3</v>
      </c>
      <c r="O475" s="22" t="str">
        <f>IF(ISNA(INDEX(вендер!$A$1:$H$16000,MATCH(D475,вендер!$C$1:$C$16000,0),8)),Лист1!$A$3,INDEX(вендер!$A$1:$H$16000,MATCH(D475,вендер!$C$1:$C$16000,0),8))</f>
        <v>&gt;50</v>
      </c>
      <c r="P475" s="2" t="s">
        <v>12139</v>
      </c>
      <c r="Q475" s="2" t="s">
        <v>27734</v>
      </c>
    </row>
    <row r="476" spans="1:17" x14ac:dyDescent="0.2">
      <c r="A476" s="24" t="s">
        <v>2</v>
      </c>
      <c r="B476" s="24">
        <v>10000016535</v>
      </c>
      <c r="C476" s="24" t="s">
        <v>4</v>
      </c>
      <c r="D476" s="24" t="s">
        <v>2437</v>
      </c>
      <c r="E476" s="24" t="s">
        <v>14554</v>
      </c>
      <c r="F476" s="24" t="str">
        <f>IF($O476&gt;5,Лист1!$A$1,Лист1!$A$2)</f>
        <v xml:space="preserve">available="no" </v>
      </c>
      <c r="G476" s="24" t="s">
        <v>14552</v>
      </c>
      <c r="H476" s="24" t="s">
        <v>30673</v>
      </c>
      <c r="I476" s="24" t="s">
        <v>30674</v>
      </c>
      <c r="J476" s="110">
        <f t="shared" si="17"/>
        <v>0</v>
      </c>
      <c r="K476" s="24" t="s">
        <v>30674</v>
      </c>
      <c r="L476" s="24" t="s">
        <v>14553</v>
      </c>
      <c r="M476" s="110">
        <f>IF(ISNA(INDEX(вендер!$A$1:$M$16000,MATCH(D476,вендер!$C$1:$C$16000,0),13)),500000,INDEX(вендер!$A$1:$M$16000,MATCH(D476,вендер!$C$1:$C$16000,0),13))</f>
        <v>64517.416267942586</v>
      </c>
      <c r="N476" s="24" t="s">
        <v>3</v>
      </c>
      <c r="O476" s="22">
        <f>IF(ISNA(INDEX(вендер!$A$1:$H$16000,MATCH(D476,вендер!$C$1:$C$16000,0),8)),Лист1!$A$3,INDEX(вендер!$A$1:$H$16000,MATCH(D476,вендер!$C$1:$C$16000,0),8))</f>
        <v>0</v>
      </c>
      <c r="P476" s="2" t="s">
        <v>12139</v>
      </c>
      <c r="Q476" s="2" t="s">
        <v>27734</v>
      </c>
    </row>
    <row r="477" spans="1:17" x14ac:dyDescent="0.2">
      <c r="A477" s="24" t="s">
        <v>2</v>
      </c>
      <c r="B477" s="24">
        <v>10000009172</v>
      </c>
      <c r="C477" s="24" t="s">
        <v>4</v>
      </c>
      <c r="D477" s="24" t="s">
        <v>2440</v>
      </c>
      <c r="E477" s="24" t="s">
        <v>14554</v>
      </c>
      <c r="F477" s="24" t="str">
        <f>IF($O477&gt;5,Лист1!$A$1,Лист1!$A$2)</f>
        <v xml:space="preserve">available="yes" </v>
      </c>
      <c r="G477" s="24" t="s">
        <v>14552</v>
      </c>
      <c r="H477" s="24" t="s">
        <v>30673</v>
      </c>
      <c r="I477" s="24" t="s">
        <v>30674</v>
      </c>
      <c r="J477" s="110">
        <f t="shared" si="17"/>
        <v>44</v>
      </c>
      <c r="K477" s="24" t="s">
        <v>30674</v>
      </c>
      <c r="L477" s="24" t="s">
        <v>14553</v>
      </c>
      <c r="M477" s="110">
        <f>IF(ISNA(INDEX(вендер!$A$1:$M$16000,MATCH(D477,вендер!$C$1:$C$16000,0),13)),500000,INDEX(вендер!$A$1:$M$16000,MATCH(D477,вендер!$C$1:$C$16000,0),13))</f>
        <v>34127.846889952154</v>
      </c>
      <c r="N477" s="24" t="s">
        <v>3</v>
      </c>
      <c r="O477" s="22">
        <f>IF(ISNA(INDEX(вендер!$A$1:$H$16000,MATCH(D477,вендер!$C$1:$C$16000,0),8)),Лист1!$A$3,INDEX(вендер!$A$1:$H$16000,MATCH(D477,вендер!$C$1:$C$16000,0),8))</f>
        <v>44</v>
      </c>
      <c r="P477" s="2" t="s">
        <v>12139</v>
      </c>
      <c r="Q477" s="2" t="s">
        <v>27734</v>
      </c>
    </row>
    <row r="478" spans="1:17" x14ac:dyDescent="0.2">
      <c r="A478" s="24" t="s">
        <v>2</v>
      </c>
      <c r="B478" s="24">
        <v>10000009173</v>
      </c>
      <c r="C478" s="24" t="s">
        <v>4</v>
      </c>
      <c r="D478" s="24" t="s">
        <v>2443</v>
      </c>
      <c r="E478" s="24" t="s">
        <v>14554</v>
      </c>
      <c r="F478" s="24" t="str">
        <f>IF($O478&gt;5,Лист1!$A$1,Лист1!$A$2)</f>
        <v xml:space="preserve">available="yes" </v>
      </c>
      <c r="G478" s="24" t="s">
        <v>14552</v>
      </c>
      <c r="H478" s="24" t="s">
        <v>30673</v>
      </c>
      <c r="I478" s="24" t="s">
        <v>30674</v>
      </c>
      <c r="J478" s="110" t="str">
        <f t="shared" si="17"/>
        <v>50</v>
      </c>
      <c r="K478" s="24" t="s">
        <v>30674</v>
      </c>
      <c r="L478" s="24" t="s">
        <v>14553</v>
      </c>
      <c r="M478" s="110">
        <f>IF(ISNA(INDEX(вендер!$A$1:$M$16000,MATCH(D478,вендер!$C$1:$C$16000,0),13)),500000,INDEX(вендер!$A$1:$M$16000,MATCH(D478,вендер!$C$1:$C$16000,0),13))</f>
        <v>42001.339712918671</v>
      </c>
      <c r="N478" s="24" t="s">
        <v>3</v>
      </c>
      <c r="O478" s="22" t="str">
        <f>IF(ISNA(INDEX(вендер!$A$1:$H$16000,MATCH(D478,вендер!$C$1:$C$16000,0),8)),Лист1!$A$3,INDEX(вендер!$A$1:$H$16000,MATCH(D478,вендер!$C$1:$C$16000,0),8))</f>
        <v>&gt;50</v>
      </c>
      <c r="P478" s="2" t="s">
        <v>12139</v>
      </c>
      <c r="Q478" s="2" t="s">
        <v>27734</v>
      </c>
    </row>
    <row r="479" spans="1:17" x14ac:dyDescent="0.2">
      <c r="A479" s="24" t="s">
        <v>2</v>
      </c>
      <c r="B479" s="24">
        <v>10000017045</v>
      </c>
      <c r="C479" s="24" t="s">
        <v>4</v>
      </c>
      <c r="D479" s="24" t="s">
        <v>2454</v>
      </c>
      <c r="E479" s="24" t="s">
        <v>14554</v>
      </c>
      <c r="F479" s="24" t="str">
        <f>IF($O479&gt;5,Лист1!$A$1,Лист1!$A$2)</f>
        <v xml:space="preserve">available="no" </v>
      </c>
      <c r="G479" s="24" t="s">
        <v>14552</v>
      </c>
      <c r="H479" s="24" t="s">
        <v>30673</v>
      </c>
      <c r="I479" s="24" t="s">
        <v>30674</v>
      </c>
      <c r="J479" s="110">
        <f t="shared" si="17"/>
        <v>0</v>
      </c>
      <c r="K479" s="24" t="s">
        <v>30674</v>
      </c>
      <c r="L479" s="24" t="s">
        <v>14553</v>
      </c>
      <c r="M479" s="110">
        <f>IF(ISNA(INDEX(вендер!$A$1:$M$16000,MATCH(D479,вендер!$C$1:$C$16000,0),13)),500000,INDEX(вендер!$A$1:$M$16000,MATCH(D479,вендер!$C$1:$C$16000,0),13))</f>
        <v>33358.851674641148</v>
      </c>
      <c r="N479" s="24" t="s">
        <v>3</v>
      </c>
      <c r="O479" s="22">
        <f>IF(ISNA(INDEX(вендер!$A$1:$H$16000,MATCH(D479,вендер!$C$1:$C$16000,0),8)),Лист1!$A$3,INDEX(вендер!$A$1:$H$16000,MATCH(D479,вендер!$C$1:$C$16000,0),8))</f>
        <v>0</v>
      </c>
      <c r="P479" s="2" t="s">
        <v>12139</v>
      </c>
      <c r="Q479" s="2" t="s">
        <v>27734</v>
      </c>
    </row>
    <row r="480" spans="1:17" x14ac:dyDescent="0.2">
      <c r="A480" s="24" t="s">
        <v>2</v>
      </c>
      <c r="B480" s="24" t="s">
        <v>14121</v>
      </c>
      <c r="C480" s="24" t="s">
        <v>4</v>
      </c>
      <c r="D480" s="24" t="s">
        <v>2457</v>
      </c>
      <c r="E480" s="24" t="s">
        <v>14554</v>
      </c>
      <c r="F480" s="24" t="str">
        <f>IF($O480&gt;5,Лист1!$A$1,Лист1!$A$2)</f>
        <v xml:space="preserve">available="yes" </v>
      </c>
      <c r="G480" s="24" t="s">
        <v>14552</v>
      </c>
      <c r="H480" s="24" t="s">
        <v>30673</v>
      </c>
      <c r="I480" s="24" t="s">
        <v>30674</v>
      </c>
      <c r="J480" s="110">
        <f t="shared" si="17"/>
        <v>31</v>
      </c>
      <c r="K480" s="24" t="s">
        <v>30674</v>
      </c>
      <c r="L480" s="24" t="s">
        <v>14553</v>
      </c>
      <c r="M480" s="110">
        <f>IF(ISNA(INDEX(вендер!$A$1:$M$16000,MATCH(D480,вендер!$C$1:$C$16000,0),13)),500000,INDEX(вендер!$A$1:$M$16000,MATCH(D480,вендер!$C$1:$C$16000,0),13))</f>
        <v>39851.100478468892</v>
      </c>
      <c r="N480" s="24" t="s">
        <v>3</v>
      </c>
      <c r="O480" s="22">
        <f>IF(ISNA(INDEX(вендер!$A$1:$H$16000,MATCH(D480,вендер!$C$1:$C$16000,0),8)),Лист1!$A$3,INDEX(вендер!$A$1:$H$16000,MATCH(D480,вендер!$C$1:$C$16000,0),8))</f>
        <v>31</v>
      </c>
      <c r="P480" s="2" t="s">
        <v>12139</v>
      </c>
      <c r="Q480" s="2" t="s">
        <v>27734</v>
      </c>
    </row>
    <row r="481" spans="1:17" x14ac:dyDescent="0.2">
      <c r="A481" s="24" t="s">
        <v>2</v>
      </c>
      <c r="B481" s="24">
        <v>10000009178</v>
      </c>
      <c r="C481" s="24" t="s">
        <v>4</v>
      </c>
      <c r="D481" s="24" t="s">
        <v>2462</v>
      </c>
      <c r="E481" s="24" t="s">
        <v>14554</v>
      </c>
      <c r="F481" s="24" t="str">
        <f>IF($O481&gt;5,Лист1!$A$1,Лист1!$A$2)</f>
        <v xml:space="preserve">available="no" </v>
      </c>
      <c r="G481" s="24" t="s">
        <v>14552</v>
      </c>
      <c r="H481" s="24" t="s">
        <v>30673</v>
      </c>
      <c r="I481" s="24" t="s">
        <v>30674</v>
      </c>
      <c r="J481" s="110">
        <f t="shared" si="17"/>
        <v>0</v>
      </c>
      <c r="K481" s="24" t="s">
        <v>30674</v>
      </c>
      <c r="L481" s="24" t="s">
        <v>14553</v>
      </c>
      <c r="M481" s="110">
        <f>IF(ISNA(INDEX(вендер!$A$1:$M$16000,MATCH(D481,вендер!$C$1:$C$16000,0),13)),500000,INDEX(вендер!$A$1:$M$16000,MATCH(D481,вендер!$C$1:$C$16000,0),13))</f>
        <v>55448.038277511958</v>
      </c>
      <c r="N481" s="24" t="s">
        <v>3</v>
      </c>
      <c r="O481" s="22">
        <f>IF(ISNA(INDEX(вендер!$A$1:$H$16000,MATCH(D481,вендер!$C$1:$C$16000,0),8)),Лист1!$A$3,INDEX(вендер!$A$1:$H$16000,MATCH(D481,вендер!$C$1:$C$16000,0),8))</f>
        <v>0</v>
      </c>
      <c r="P481" s="2" t="s">
        <v>12139</v>
      </c>
      <c r="Q481" s="2" t="s">
        <v>27734</v>
      </c>
    </row>
    <row r="482" spans="1:17" x14ac:dyDescent="0.2">
      <c r="A482" s="24" t="s">
        <v>2</v>
      </c>
      <c r="B482" s="24" t="s">
        <v>14122</v>
      </c>
      <c r="C482" s="24" t="s">
        <v>4</v>
      </c>
      <c r="D482" s="24" t="s">
        <v>2465</v>
      </c>
      <c r="E482" s="24" t="s">
        <v>14554</v>
      </c>
      <c r="F482" s="24" t="str">
        <f>IF($O482&gt;5,Лист1!$A$1,Лист1!$A$2)</f>
        <v xml:space="preserve">available="yes" </v>
      </c>
      <c r="G482" s="24" t="s">
        <v>14552</v>
      </c>
      <c r="H482" s="24" t="s">
        <v>30673</v>
      </c>
      <c r="I482" s="24" t="s">
        <v>30674</v>
      </c>
      <c r="J482" s="110" t="str">
        <f t="shared" si="17"/>
        <v>50</v>
      </c>
      <c r="K482" s="24" t="s">
        <v>30674</v>
      </c>
      <c r="L482" s="24" t="s">
        <v>14553</v>
      </c>
      <c r="M482" s="110">
        <f>IF(ISNA(INDEX(вендер!$A$1:$M$16000,MATCH(D482,вендер!$C$1:$C$16000,0),13)),500000,INDEX(вендер!$A$1:$M$16000,MATCH(D482,вендер!$C$1:$C$16000,0),13))</f>
        <v>18474.641148325358</v>
      </c>
      <c r="N482" s="24" t="s">
        <v>3</v>
      </c>
      <c r="O482" s="22" t="str">
        <f>IF(ISNA(INDEX(вендер!$A$1:$H$16000,MATCH(D482,вендер!$C$1:$C$16000,0),8)),Лист1!$A$3,INDEX(вендер!$A$1:$H$16000,MATCH(D482,вендер!$C$1:$C$16000,0),8))</f>
        <v>&gt;50</v>
      </c>
      <c r="P482" s="2" t="s">
        <v>12139</v>
      </c>
      <c r="Q482" s="2" t="s">
        <v>27734</v>
      </c>
    </row>
    <row r="483" spans="1:17" x14ac:dyDescent="0.2">
      <c r="A483" s="24" t="s">
        <v>2</v>
      </c>
      <c r="B483" s="24">
        <v>10000011588</v>
      </c>
      <c r="C483" s="24" t="s">
        <v>4</v>
      </c>
      <c r="D483" s="24" t="s">
        <v>2468</v>
      </c>
      <c r="E483" s="24" t="s">
        <v>14554</v>
      </c>
      <c r="F483" s="24" t="str">
        <f>IF($O483&gt;5,Лист1!$A$1,Лист1!$A$2)</f>
        <v xml:space="preserve">available="yes" </v>
      </c>
      <c r="G483" s="24" t="s">
        <v>14552</v>
      </c>
      <c r="H483" s="24" t="s">
        <v>30673</v>
      </c>
      <c r="I483" s="24" t="s">
        <v>30674</v>
      </c>
      <c r="J483" s="110" t="str">
        <f t="shared" si="17"/>
        <v>50</v>
      </c>
      <c r="K483" s="24" t="s">
        <v>30674</v>
      </c>
      <c r="L483" s="24" t="s">
        <v>14553</v>
      </c>
      <c r="M483" s="110">
        <f>IF(ISNA(INDEX(вендер!$A$1:$M$16000,MATCH(D483,вендер!$C$1:$C$16000,0),13)),500000,INDEX(вендер!$A$1:$M$16000,MATCH(D483,вендер!$C$1:$C$16000,0),13))</f>
        <v>30947.36842105263</v>
      </c>
      <c r="N483" s="24" t="s">
        <v>3</v>
      </c>
      <c r="O483" s="22" t="str">
        <f>IF(ISNA(INDEX(вендер!$A$1:$H$16000,MATCH(D483,вендер!$C$1:$C$16000,0),8)),Лист1!$A$3,INDEX(вендер!$A$1:$H$16000,MATCH(D483,вендер!$C$1:$C$16000,0),8))</f>
        <v>&gt;50</v>
      </c>
      <c r="P483" s="2" t="s">
        <v>12139</v>
      </c>
      <c r="Q483" s="2" t="s">
        <v>27734</v>
      </c>
    </row>
    <row r="484" spans="1:17" x14ac:dyDescent="0.2">
      <c r="A484" s="24" t="s">
        <v>2</v>
      </c>
      <c r="B484" s="24" t="s">
        <v>20971</v>
      </c>
      <c r="C484" s="24" t="s">
        <v>4</v>
      </c>
      <c r="D484" s="24" t="s">
        <v>20972</v>
      </c>
      <c r="E484" s="24" t="s">
        <v>14554</v>
      </c>
      <c r="F484" s="24" t="str">
        <f>IF($O484&gt;0,Лист1!$A$1,Лист1!$A$2)</f>
        <v xml:space="preserve">available="no" </v>
      </c>
      <c r="G484" s="24" t="s">
        <v>14552</v>
      </c>
      <c r="H484" s="24" t="s">
        <v>30673</v>
      </c>
      <c r="I484" s="24" t="s">
        <v>30674</v>
      </c>
      <c r="J484" s="110">
        <f t="shared" si="17"/>
        <v>0</v>
      </c>
      <c r="K484" s="24" t="s">
        <v>30674</v>
      </c>
      <c r="L484" s="24" t="s">
        <v>14553</v>
      </c>
      <c r="M484" s="110">
        <f>INDEX(ezviz!$A$2:$D$42,MATCH(B484,ezviz!$A$2:$A$42,0),4)</f>
        <v>42900</v>
      </c>
      <c r="N484" s="24" t="s">
        <v>3</v>
      </c>
      <c r="O484" s="55">
        <f>IF(INDEX(sec!$A$1:$G$788,MATCH(B484,sec!$C$1:$C$788,0),2)=0,(INDEX(ezviz!$A$1:$J$390,MATCH(B484,ezviz!$A$1:$A$94,0),7)),INDEX(sec!$A$1:$G$788,MATCH(B484,sec!$C$1:$C$788,0),2))</f>
        <v>0</v>
      </c>
      <c r="P484" s="2" t="s">
        <v>12995</v>
      </c>
      <c r="Q484" s="2" t="s">
        <v>33513</v>
      </c>
    </row>
    <row r="485" spans="1:17" x14ac:dyDescent="0.2">
      <c r="A485" s="24" t="s">
        <v>2</v>
      </c>
      <c r="B485" s="24" t="s">
        <v>14290</v>
      </c>
      <c r="C485" s="24" t="s">
        <v>4</v>
      </c>
      <c r="D485" s="24" t="s">
        <v>5142</v>
      </c>
      <c r="E485" s="24" t="s">
        <v>14554</v>
      </c>
      <c r="F485" s="24" t="str">
        <f>IF($O485&gt;25,Лист1!$A$1,Лист1!$A$2)</f>
        <v xml:space="preserve">available="no" </v>
      </c>
      <c r="G485" s="24" t="s">
        <v>14552</v>
      </c>
      <c r="H485" s="24" t="s">
        <v>30673</v>
      </c>
      <c r="I485" s="24" t="s">
        <v>30674</v>
      </c>
      <c r="J485" s="110">
        <f t="shared" si="17"/>
        <v>0</v>
      </c>
      <c r="K485" s="24" t="s">
        <v>30674</v>
      </c>
      <c r="L485" s="24" t="s">
        <v>14553</v>
      </c>
      <c r="M485" s="110">
        <f>IF(ISNA(INDEX(вендер!$A$1:$M$16000,MATCH(D485,вендер!$C$1:$C$16000,0),13)),500000,INDEX(вендер!$A$1:$M$16000,MATCH(D485,вендер!$C$1:$C$16000,0),13))</f>
        <v>500000</v>
      </c>
      <c r="N485" s="24" t="s">
        <v>3</v>
      </c>
      <c r="O485" s="22">
        <f>IF(ISNA(INDEX(вендер!$A$1:$H$16000,MATCH(D485,вендер!$C$1:$C$16000,0),8)),Лист1!$A$3,INDEX(вендер!$A$1:$H$16000,MATCH(D485,вендер!$C$1:$C$16000,0),8))</f>
        <v>0</v>
      </c>
      <c r="P485" s="2" t="s">
        <v>12139</v>
      </c>
      <c r="Q485" s="2" t="s">
        <v>13830</v>
      </c>
    </row>
    <row r="486" spans="1:17" x14ac:dyDescent="0.2">
      <c r="A486" s="24" t="s">
        <v>2</v>
      </c>
      <c r="B486" s="24" t="s">
        <v>14291</v>
      </c>
      <c r="C486" s="24" t="s">
        <v>4</v>
      </c>
      <c r="D486" s="24" t="s">
        <v>5143</v>
      </c>
      <c r="E486" s="24" t="s">
        <v>14554</v>
      </c>
      <c r="F486" s="24" t="str">
        <f>IF($O486&gt;25,Лист1!$A$1,Лист1!$A$2)</f>
        <v xml:space="preserve">available="no" </v>
      </c>
      <c r="G486" s="24" t="s">
        <v>14552</v>
      </c>
      <c r="H486" s="24" t="s">
        <v>30673</v>
      </c>
      <c r="I486" s="24" t="s">
        <v>30674</v>
      </c>
      <c r="J486" s="110">
        <f t="shared" si="17"/>
        <v>0</v>
      </c>
      <c r="K486" s="24" t="s">
        <v>30674</v>
      </c>
      <c r="L486" s="24" t="s">
        <v>14553</v>
      </c>
      <c r="M486" s="110">
        <f>IF(ISNA(INDEX(вендер!$A$1:$M$16000,MATCH(D486,вендер!$C$1:$C$16000,0),13)),500000,INDEX(вендер!$A$1:$M$16000,MATCH(D486,вендер!$C$1:$C$16000,0),13))</f>
        <v>500000</v>
      </c>
      <c r="N486" s="24" t="s">
        <v>3</v>
      </c>
      <c r="O486" s="22">
        <f>IF(ISNA(INDEX(вендер!$A$1:$H$16000,MATCH(D486,вендер!$C$1:$C$16000,0),8)),Лист1!$A$3,INDEX(вендер!$A$1:$H$16000,MATCH(D486,вендер!$C$1:$C$16000,0),8))</f>
        <v>0</v>
      </c>
      <c r="P486" s="2" t="s">
        <v>12139</v>
      </c>
      <c r="Q486" s="2" t="s">
        <v>13830</v>
      </c>
    </row>
    <row r="487" spans="1:17" x14ac:dyDescent="0.2">
      <c r="A487" s="24" t="s">
        <v>2</v>
      </c>
      <c r="B487" s="24" t="s">
        <v>14292</v>
      </c>
      <c r="C487" s="24" t="s">
        <v>4</v>
      </c>
      <c r="D487" s="24" t="s">
        <v>5149</v>
      </c>
      <c r="E487" s="24" t="s">
        <v>14554</v>
      </c>
      <c r="F487" s="24" t="str">
        <f>IF($O487&gt;25,Лист1!$A$1,Лист1!$A$2)</f>
        <v xml:space="preserve">available="no" </v>
      </c>
      <c r="G487" s="24" t="s">
        <v>14552</v>
      </c>
      <c r="H487" s="24" t="s">
        <v>30673</v>
      </c>
      <c r="I487" s="24" t="s">
        <v>30674</v>
      </c>
      <c r="J487" s="110">
        <f t="shared" si="17"/>
        <v>0</v>
      </c>
      <c r="K487" s="24" t="s">
        <v>30674</v>
      </c>
      <c r="L487" s="24" t="s">
        <v>14553</v>
      </c>
      <c r="M487" s="110">
        <f>IF(ISNA(INDEX(вендер!$A$1:$M$16000,MATCH(D487,вендер!$C$1:$C$16000,0),13)),500000,INDEX(вендер!$A$1:$M$16000,MATCH(D487,вендер!$C$1:$C$16000,0),13))</f>
        <v>500000</v>
      </c>
      <c r="N487" s="24" t="s">
        <v>3</v>
      </c>
      <c r="O487" s="22">
        <f>IF(ISNA(INDEX(вендер!$A$1:$H$16000,MATCH(D487,вендер!$C$1:$C$16000,0),8)),Лист1!$A$3,INDEX(вендер!$A$1:$H$16000,MATCH(D487,вендер!$C$1:$C$16000,0),8))</f>
        <v>0</v>
      </c>
      <c r="P487" s="2" t="s">
        <v>12139</v>
      </c>
      <c r="Q487" s="2" t="s">
        <v>13830</v>
      </c>
    </row>
    <row r="488" spans="1:17" x14ac:dyDescent="0.2">
      <c r="A488" s="24" t="s">
        <v>2</v>
      </c>
      <c r="B488" s="24" t="s">
        <v>14344</v>
      </c>
      <c r="C488" s="24" t="s">
        <v>4</v>
      </c>
      <c r="D488" s="24" t="s">
        <v>5163</v>
      </c>
      <c r="E488" s="24" t="s">
        <v>14554</v>
      </c>
      <c r="F488" s="24" t="str">
        <f>IF($O488&gt;0,Лист1!$A$1,Лист1!$A$2)</f>
        <v xml:space="preserve">available="no" </v>
      </c>
      <c r="G488" s="24" t="s">
        <v>14552</v>
      </c>
      <c r="H488" s="24" t="s">
        <v>30673</v>
      </c>
      <c r="I488" s="24" t="s">
        <v>30674</v>
      </c>
      <c r="J488" s="110">
        <f t="shared" si="17"/>
        <v>0</v>
      </c>
      <c r="K488" s="24" t="s">
        <v>30674</v>
      </c>
      <c r="L488" s="24" t="s">
        <v>14553</v>
      </c>
      <c r="M488" s="110">
        <f>INDEX(sec!$A$1:$G$597,MATCH(B488,sec!$C$1:$C$597,0),4)</f>
        <v>32016</v>
      </c>
      <c r="N488" s="24" t="s">
        <v>3</v>
      </c>
      <c r="O488" s="8">
        <f>IFERROR(INDEX(sec!$A$1:$G$787,MATCH(B488,sec!$C$1:$C$787,0),2),0)</f>
        <v>0</v>
      </c>
      <c r="P488" s="2" t="s">
        <v>12139</v>
      </c>
    </row>
    <row r="489" spans="1:17" x14ac:dyDescent="0.2">
      <c r="A489" s="24" t="s">
        <v>2</v>
      </c>
      <c r="B489" s="24">
        <v>10000019043</v>
      </c>
      <c r="C489" s="24" t="s">
        <v>4</v>
      </c>
      <c r="D489" s="24" t="s">
        <v>5185</v>
      </c>
      <c r="E489" s="24" t="s">
        <v>14554</v>
      </c>
      <c r="F489" s="24" t="str">
        <f>IF($O489&gt;25,Лист1!$A$1,Лист1!$A$2)</f>
        <v xml:space="preserve">available="no" </v>
      </c>
      <c r="G489" s="24" t="s">
        <v>14552</v>
      </c>
      <c r="H489" s="24" t="s">
        <v>30673</v>
      </c>
      <c r="I489" s="24" t="s">
        <v>30674</v>
      </c>
      <c r="J489" s="110">
        <f t="shared" si="17"/>
        <v>0</v>
      </c>
      <c r="K489" s="24" t="s">
        <v>30674</v>
      </c>
      <c r="L489" s="24" t="s">
        <v>14553</v>
      </c>
      <c r="M489" s="110">
        <f>IF(ISNA(INDEX(вендер!$A$1:$M$16000,MATCH(D489,вендер!$C$1:$C$16000,0),13)),500000,INDEX(вендер!$A$1:$M$16000,MATCH(D489,вендер!$C$1:$C$16000,0),13))</f>
        <v>43990</v>
      </c>
      <c r="N489" s="24" t="s">
        <v>3</v>
      </c>
      <c r="O489" s="22">
        <f>IF(ISNA(INDEX(вендер!$A$1:$H$16000,MATCH(D489,вендер!$C$1:$C$16000,0),8)),Лист1!$A$3,INDEX(вендер!$A$1:$H$16000,MATCH(D489,вендер!$C$1:$C$16000,0),8))</f>
        <v>0</v>
      </c>
      <c r="P489" s="2" t="s">
        <v>12139</v>
      </c>
      <c r="Q489" s="2" t="s">
        <v>13830</v>
      </c>
    </row>
    <row r="490" spans="1:17" x14ac:dyDescent="0.2">
      <c r="A490" s="24" t="s">
        <v>2</v>
      </c>
      <c r="B490" s="24" t="s">
        <v>14293</v>
      </c>
      <c r="C490" s="24" t="s">
        <v>4</v>
      </c>
      <c r="D490" s="24" t="s">
        <v>5191</v>
      </c>
      <c r="E490" s="24" t="s">
        <v>14554</v>
      </c>
      <c r="F490" s="24" t="str">
        <f>IF($O490&gt;25,Лист1!$A$1,Лист1!$A$2)</f>
        <v xml:space="preserve">available="no" </v>
      </c>
      <c r="G490" s="24" t="s">
        <v>14552</v>
      </c>
      <c r="H490" s="24" t="s">
        <v>30673</v>
      </c>
      <c r="I490" s="24" t="s">
        <v>30674</v>
      </c>
      <c r="J490" s="110">
        <f t="shared" si="17"/>
        <v>14</v>
      </c>
      <c r="K490" s="24" t="s">
        <v>30674</v>
      </c>
      <c r="L490" s="24" t="s">
        <v>14553</v>
      </c>
      <c r="M490" s="110">
        <f>IF(ISNA(INDEX(вендер!$A$1:$M$16000,MATCH(D490,вендер!$C$1:$C$16000,0),13)),500000,INDEX(вендер!$A$1:$M$16000,MATCH(D490,вендер!$C$1:$C$16000,0),13))</f>
        <v>64770</v>
      </c>
      <c r="N490" s="24" t="s">
        <v>3</v>
      </c>
      <c r="O490" s="22">
        <f>IF(ISNA(INDEX(вендер!$A$1:$H$16000,MATCH(D490,вендер!$C$1:$C$16000,0),8)),Лист1!$A$3,INDEX(вендер!$A$1:$H$16000,MATCH(D490,вендер!$C$1:$C$16000,0),8))</f>
        <v>14</v>
      </c>
      <c r="P490" s="2" t="s">
        <v>12139</v>
      </c>
      <c r="Q490" s="2" t="s">
        <v>13830</v>
      </c>
    </row>
    <row r="491" spans="1:17" x14ac:dyDescent="0.2">
      <c r="A491" s="24" t="s">
        <v>2</v>
      </c>
      <c r="B491" s="24" t="s">
        <v>14294</v>
      </c>
      <c r="C491" s="24" t="s">
        <v>4</v>
      </c>
      <c r="D491" s="24" t="s">
        <v>1326</v>
      </c>
      <c r="E491" s="24" t="s">
        <v>14554</v>
      </c>
      <c r="F491" s="24" t="str">
        <f>IF($O491&gt;50,Лист1!$A$1,Лист1!$A$2)</f>
        <v xml:space="preserve">available="no" </v>
      </c>
      <c r="G491" s="24" t="s">
        <v>14552</v>
      </c>
      <c r="H491" s="24" t="s">
        <v>30673</v>
      </c>
      <c r="I491" s="24" t="s">
        <v>30674</v>
      </c>
      <c r="J491" s="110">
        <f t="shared" si="17"/>
        <v>0</v>
      </c>
      <c r="K491" s="24" t="s">
        <v>30674</v>
      </c>
      <c r="L491" s="24" t="s">
        <v>14553</v>
      </c>
      <c r="M491" s="110">
        <f>IF(ISNA(INDEX(вендер!$A$1:$M$16000,MATCH(D491,вендер!$C$1:$C$16000,0),13)),500000,INDEX(вендер!$A$1:$M$16000,MATCH(D491,вендер!$C$1:$C$16000,0),13))</f>
        <v>500000</v>
      </c>
      <c r="N491" s="24" t="s">
        <v>3</v>
      </c>
      <c r="O491" s="22">
        <f>IF(ISNA(INDEX(вендер!$A$1:$H$16000,MATCH(D491,вендер!$C$1:$C$16000,0),8)),Лист1!$A$3,INDEX(вендер!$A$1:$H$16000,MATCH(D491,вендер!$C$1:$C$16000,0),8))</f>
        <v>0</v>
      </c>
      <c r="P491" s="2" t="s">
        <v>12139</v>
      </c>
      <c r="Q491" s="2" t="s">
        <v>746</v>
      </c>
    </row>
    <row r="492" spans="1:17" x14ac:dyDescent="0.2">
      <c r="A492" s="24" t="s">
        <v>2</v>
      </c>
      <c r="B492" s="24" t="s">
        <v>14295</v>
      </c>
      <c r="C492" s="24" t="s">
        <v>4</v>
      </c>
      <c r="D492" s="24" t="s">
        <v>1327</v>
      </c>
      <c r="E492" s="24" t="s">
        <v>14554</v>
      </c>
      <c r="F492" s="24" t="str">
        <f>IF($O492&gt;50,Лист1!$A$1,Лист1!$A$2)</f>
        <v xml:space="preserve">available="yes" </v>
      </c>
      <c r="G492" s="24" t="s">
        <v>14552</v>
      </c>
      <c r="H492" s="24" t="s">
        <v>30673</v>
      </c>
      <c r="I492" s="24" t="s">
        <v>30674</v>
      </c>
      <c r="J492" s="110" t="str">
        <f t="shared" si="17"/>
        <v>50</v>
      </c>
      <c r="K492" s="24" t="s">
        <v>30674</v>
      </c>
      <c r="L492" s="24" t="s">
        <v>14553</v>
      </c>
      <c r="M492" s="110">
        <f>IF(ISNA(INDEX(вендер!$A$1:$M$16000,MATCH(D492,вендер!$C$1:$C$16000,0),13)),500000,INDEX(вендер!$A$1:$M$16000,MATCH(D492,вендер!$C$1:$C$16000,0),13))</f>
        <v>64783.157894736847</v>
      </c>
      <c r="N492" s="24" t="s">
        <v>3</v>
      </c>
      <c r="O492" s="22" t="str">
        <f>IF(ISNA(INDEX(вендер!$A$1:$H$16000,MATCH(D492,вендер!$C$1:$C$16000,0),8)),Лист1!$A$3,INDEX(вендер!$A$1:$H$16000,MATCH(D492,вендер!$C$1:$C$16000,0),8))</f>
        <v>&gt;50</v>
      </c>
      <c r="P492" s="2" t="s">
        <v>12139</v>
      </c>
      <c r="Q492" s="2" t="s">
        <v>746</v>
      </c>
    </row>
    <row r="493" spans="1:17" x14ac:dyDescent="0.2">
      <c r="A493" s="24" t="s">
        <v>2</v>
      </c>
      <c r="B493" s="24" t="s">
        <v>14296</v>
      </c>
      <c r="C493" s="24" t="s">
        <v>4</v>
      </c>
      <c r="D493" s="24" t="s">
        <v>12073</v>
      </c>
      <c r="E493" s="24" t="s">
        <v>14554</v>
      </c>
      <c r="F493" s="24" t="str">
        <f>IF($O493&gt;50,Лист1!$A$1,Лист1!$A$2)</f>
        <v xml:space="preserve">available="no" </v>
      </c>
      <c r="G493" s="24" t="s">
        <v>14552</v>
      </c>
      <c r="H493" s="24" t="s">
        <v>30673</v>
      </c>
      <c r="I493" s="24" t="s">
        <v>30674</v>
      </c>
      <c r="J493" s="110">
        <f t="shared" si="17"/>
        <v>47</v>
      </c>
      <c r="K493" s="24" t="s">
        <v>30674</v>
      </c>
      <c r="L493" s="24" t="s">
        <v>14553</v>
      </c>
      <c r="M493" s="110">
        <f>IF(ISNA(INDEX(вендер!$A$1:$M$16000,MATCH(D493,вендер!$C$1:$C$16000,0),13)),500000,INDEX(вендер!$A$1:$M$16000,MATCH(D493,вендер!$C$1:$C$16000,0),13))</f>
        <v>76781.459330143538</v>
      </c>
      <c r="N493" s="24" t="s">
        <v>3</v>
      </c>
      <c r="O493" s="22">
        <f>IF(ISNA(INDEX(вендер!$A$1:$H$16000,MATCH(D493,вендер!$C$1:$C$16000,0),8)),Лист1!$A$3,INDEX(вендер!$A$1:$H$16000,MATCH(D493,вендер!$C$1:$C$16000,0),8))</f>
        <v>47</v>
      </c>
      <c r="P493" s="2" t="s">
        <v>12139</v>
      </c>
      <c r="Q493" s="2" t="s">
        <v>746</v>
      </c>
    </row>
    <row r="494" spans="1:17" x14ac:dyDescent="0.2">
      <c r="A494" s="24" t="s">
        <v>2</v>
      </c>
      <c r="B494" s="24" t="s">
        <v>14297</v>
      </c>
      <c r="C494" s="24" t="s">
        <v>4</v>
      </c>
      <c r="D494" s="24" t="s">
        <v>12071</v>
      </c>
      <c r="E494" s="24" t="s">
        <v>14554</v>
      </c>
      <c r="F494" s="24" t="str">
        <f>IF($O494&gt;50,Лист1!$A$1,Лист1!$A$2)</f>
        <v xml:space="preserve">available="yes" </v>
      </c>
      <c r="G494" s="24" t="s">
        <v>14552</v>
      </c>
      <c r="H494" s="24" t="s">
        <v>30673</v>
      </c>
      <c r="I494" s="24" t="s">
        <v>30674</v>
      </c>
      <c r="J494" s="110" t="str">
        <f t="shared" si="17"/>
        <v>50</v>
      </c>
      <c r="K494" s="24" t="s">
        <v>30674</v>
      </c>
      <c r="L494" s="24" t="s">
        <v>14553</v>
      </c>
      <c r="M494" s="110">
        <f>IF(ISNA(INDEX(вендер!$A$1:$M$16000,MATCH(D494,вендер!$C$1:$C$16000,0),13)),500000,INDEX(вендер!$A$1:$M$16000,MATCH(D494,вендер!$C$1:$C$16000,0),13))</f>
        <v>97912.679425837327</v>
      </c>
      <c r="N494" s="24" t="s">
        <v>3</v>
      </c>
      <c r="O494" s="22" t="str">
        <f>IF(ISNA(INDEX(вендер!$A$1:$H$16000,MATCH(D494,вендер!$C$1:$C$16000,0),8)),Лист1!$A$3,INDEX(вендер!$A$1:$H$16000,MATCH(D494,вендер!$C$1:$C$16000,0),8))</f>
        <v>&gt;50</v>
      </c>
      <c r="P494" s="2" t="s">
        <v>12139</v>
      </c>
      <c r="Q494" s="2" t="s">
        <v>746</v>
      </c>
    </row>
    <row r="495" spans="1:17" x14ac:dyDescent="0.2">
      <c r="A495" s="24" t="s">
        <v>2</v>
      </c>
      <c r="B495" s="24" t="s">
        <v>14298</v>
      </c>
      <c r="C495" s="24" t="s">
        <v>4</v>
      </c>
      <c r="D495" s="24" t="s">
        <v>1328</v>
      </c>
      <c r="E495" s="24" t="s">
        <v>14554</v>
      </c>
      <c r="F495" s="24" t="str">
        <f>IF($O495&gt;50,Лист1!$A$1,Лист1!$A$2)</f>
        <v xml:space="preserve">available="no" </v>
      </c>
      <c r="G495" s="24" t="s">
        <v>14552</v>
      </c>
      <c r="H495" s="24" t="s">
        <v>30673</v>
      </c>
      <c r="I495" s="24" t="s">
        <v>30674</v>
      </c>
      <c r="J495" s="110">
        <f t="shared" si="17"/>
        <v>0</v>
      </c>
      <c r="K495" s="24" t="s">
        <v>30674</v>
      </c>
      <c r="L495" s="24" t="s">
        <v>14553</v>
      </c>
      <c r="M495" s="110">
        <f>IF(ISNA(INDEX(вендер!$A$1:$M$16000,MATCH(D495,вендер!$C$1:$C$16000,0),13)),500000,INDEX(вендер!$A$1:$M$16000,MATCH(D495,вендер!$C$1:$C$16000,0),13))</f>
        <v>500000</v>
      </c>
      <c r="N495" s="24" t="s">
        <v>3</v>
      </c>
      <c r="O495" s="22">
        <f>IF(ISNA(INDEX(вендер!$A$1:$H$16000,MATCH(D495,вендер!$C$1:$C$16000,0),8)),Лист1!$A$3,INDEX(вендер!$A$1:$H$16000,MATCH(D495,вендер!$C$1:$C$16000,0),8))</f>
        <v>0</v>
      </c>
      <c r="P495" s="2" t="s">
        <v>12139</v>
      </c>
      <c r="Q495" s="2" t="s">
        <v>746</v>
      </c>
    </row>
    <row r="496" spans="1:17" x14ac:dyDescent="0.2">
      <c r="A496" s="24" t="s">
        <v>2</v>
      </c>
      <c r="B496" s="24" t="s">
        <v>14299</v>
      </c>
      <c r="C496" s="24" t="s">
        <v>4</v>
      </c>
      <c r="D496" s="24" t="s">
        <v>1329</v>
      </c>
      <c r="E496" s="24" t="s">
        <v>14554</v>
      </c>
      <c r="F496" s="24" t="str">
        <f>IF($O496&gt;50,Лист1!$A$1,Лист1!$A$2)</f>
        <v xml:space="preserve">available="no" </v>
      </c>
      <c r="G496" s="24" t="s">
        <v>14552</v>
      </c>
      <c r="H496" s="24" t="s">
        <v>30673</v>
      </c>
      <c r="I496" s="24" t="s">
        <v>30674</v>
      </c>
      <c r="J496" s="110">
        <f t="shared" si="17"/>
        <v>0</v>
      </c>
      <c r="K496" s="24" t="s">
        <v>30674</v>
      </c>
      <c r="L496" s="24" t="s">
        <v>14553</v>
      </c>
      <c r="M496" s="110">
        <f>IF(ISNA(INDEX(вендер!$A$1:$M$16000,MATCH(D496,вендер!$C$1:$C$16000,0),13)),500000,INDEX(вендер!$A$1:$M$16000,MATCH(D496,вендер!$C$1:$C$16000,0),13))</f>
        <v>500000</v>
      </c>
      <c r="N496" s="24" t="s">
        <v>3</v>
      </c>
      <c r="O496" s="22">
        <f>IF(ISNA(INDEX(вендер!$A$1:$H$16000,MATCH(D496,вендер!$C$1:$C$16000,0),8)),Лист1!$A$3,INDEX(вендер!$A$1:$H$16000,MATCH(D496,вендер!$C$1:$C$16000,0),8))</f>
        <v>0</v>
      </c>
      <c r="P496" s="2" t="s">
        <v>12139</v>
      </c>
      <c r="Q496" s="2" t="s">
        <v>746</v>
      </c>
    </row>
    <row r="497" spans="1:17" x14ac:dyDescent="0.2">
      <c r="A497" s="24" t="s">
        <v>2</v>
      </c>
      <c r="B497" s="24" t="s">
        <v>14300</v>
      </c>
      <c r="C497" s="24" t="s">
        <v>4</v>
      </c>
      <c r="D497" s="24" t="s">
        <v>1330</v>
      </c>
      <c r="E497" s="24" t="s">
        <v>14554</v>
      </c>
      <c r="F497" s="24" t="str">
        <f>IF($O497&gt;50,Лист1!$A$1,Лист1!$A$2)</f>
        <v xml:space="preserve">available="no" </v>
      </c>
      <c r="G497" s="24" t="s">
        <v>14552</v>
      </c>
      <c r="H497" s="24" t="s">
        <v>30673</v>
      </c>
      <c r="I497" s="24" t="s">
        <v>30674</v>
      </c>
      <c r="J497" s="110">
        <f t="shared" si="17"/>
        <v>0</v>
      </c>
      <c r="K497" s="24" t="s">
        <v>30674</v>
      </c>
      <c r="L497" s="24" t="s">
        <v>14553</v>
      </c>
      <c r="M497" s="110">
        <f>IF(ISNA(INDEX(вендер!$A$1:$M$16000,MATCH(D497,вендер!$C$1:$C$16000,0),13)),500000,INDEX(вендер!$A$1:$M$16000,MATCH(D497,вендер!$C$1:$C$16000,0),13))</f>
        <v>500000</v>
      </c>
      <c r="N497" s="24" t="s">
        <v>3</v>
      </c>
      <c r="O497" s="22">
        <f>IF(ISNA(INDEX(вендер!$A$1:$H$16000,MATCH(D497,вендер!$C$1:$C$16000,0),8)),Лист1!$A$3,INDEX(вендер!$A$1:$H$16000,MATCH(D497,вендер!$C$1:$C$16000,0),8))</f>
        <v>0</v>
      </c>
      <c r="P497" s="2" t="s">
        <v>12139</v>
      </c>
      <c r="Q497" s="2" t="s">
        <v>746</v>
      </c>
    </row>
    <row r="498" spans="1:17" x14ac:dyDescent="0.2">
      <c r="A498" s="24" t="s">
        <v>2</v>
      </c>
      <c r="B498" s="24" t="s">
        <v>14301</v>
      </c>
      <c r="C498" s="24" t="s">
        <v>4</v>
      </c>
      <c r="D498" s="24" t="s">
        <v>1331</v>
      </c>
      <c r="E498" s="24" t="s">
        <v>14554</v>
      </c>
      <c r="F498" s="24" t="str">
        <f>IF($O498&gt;50,Лист1!$A$1,Лист1!$A$2)</f>
        <v xml:space="preserve">available="no" </v>
      </c>
      <c r="G498" s="24" t="s">
        <v>14552</v>
      </c>
      <c r="H498" s="24" t="s">
        <v>30673</v>
      </c>
      <c r="I498" s="24" t="s">
        <v>30674</v>
      </c>
      <c r="J498" s="110">
        <f t="shared" si="17"/>
        <v>0</v>
      </c>
      <c r="K498" s="24" t="s">
        <v>30674</v>
      </c>
      <c r="L498" s="24" t="s">
        <v>14553</v>
      </c>
      <c r="M498" s="110">
        <f>IF(ISNA(INDEX(вендер!$A$1:$M$16000,MATCH(D498,вендер!$C$1:$C$16000,0),13)),500000,INDEX(вендер!$A$1:$M$16000,MATCH(D498,вендер!$C$1:$C$16000,0),13))</f>
        <v>500000</v>
      </c>
      <c r="N498" s="24" t="s">
        <v>3</v>
      </c>
      <c r="O498" s="22">
        <f>IF(ISNA(INDEX(вендер!$A$1:$H$16000,MATCH(D498,вендер!$C$1:$C$16000,0),8)),Лист1!$A$3,INDEX(вендер!$A$1:$H$16000,MATCH(D498,вендер!$C$1:$C$16000,0),8))</f>
        <v>0</v>
      </c>
      <c r="P498" s="2" t="s">
        <v>12139</v>
      </c>
      <c r="Q498" s="2" t="s">
        <v>746</v>
      </c>
    </row>
    <row r="499" spans="1:17" x14ac:dyDescent="0.2">
      <c r="A499" s="24" t="s">
        <v>2</v>
      </c>
      <c r="B499" s="24" t="s">
        <v>14302</v>
      </c>
      <c r="C499" s="24" t="s">
        <v>4</v>
      </c>
      <c r="D499" s="24" t="s">
        <v>1340</v>
      </c>
      <c r="E499" s="24" t="s">
        <v>14554</v>
      </c>
      <c r="F499" s="24" t="str">
        <f>IF($O499&gt;50,Лист1!$A$1,Лист1!$A$2)</f>
        <v xml:space="preserve">available="no" </v>
      </c>
      <c r="G499" s="24" t="s">
        <v>14552</v>
      </c>
      <c r="H499" s="24" t="s">
        <v>30673</v>
      </c>
      <c r="I499" s="24" t="s">
        <v>30674</v>
      </c>
      <c r="J499" s="110">
        <f t="shared" ref="J499:J561" si="18">IF(ISERROR(O499), 10, IF(O499&gt;50, "50", O499))</f>
        <v>0</v>
      </c>
      <c r="K499" s="24" t="s">
        <v>30674</v>
      </c>
      <c r="L499" s="24" t="s">
        <v>14553</v>
      </c>
      <c r="M499" s="110">
        <f>IF(ISNA(INDEX(вендер!$A$1:$M$16000,MATCH(D499,вендер!$C$1:$C$16000,0),13)),500000,INDEX(вендер!$A$1:$M$16000,MATCH(D499,вендер!$C$1:$C$16000,0),13))</f>
        <v>500000</v>
      </c>
      <c r="N499" s="24" t="s">
        <v>3</v>
      </c>
      <c r="O499" s="22">
        <f>IF(ISNA(INDEX(вендер!$A$1:$H$16000,MATCH(D499,вендер!$C$1:$C$16000,0),8)),Лист1!$A$3,INDEX(вендер!$A$1:$H$16000,MATCH(D499,вендер!$C$1:$C$16000,0),8))</f>
        <v>0</v>
      </c>
      <c r="P499" s="2" t="s">
        <v>12139</v>
      </c>
      <c r="Q499" s="2" t="s">
        <v>746</v>
      </c>
    </row>
    <row r="500" spans="1:17" x14ac:dyDescent="0.2">
      <c r="A500" s="24" t="s">
        <v>2</v>
      </c>
      <c r="B500" s="24" t="s">
        <v>14303</v>
      </c>
      <c r="C500" s="24" t="s">
        <v>4</v>
      </c>
      <c r="D500" s="24" t="s">
        <v>1341</v>
      </c>
      <c r="E500" s="24" t="s">
        <v>14554</v>
      </c>
      <c r="F500" s="24" t="str">
        <f>IF($O500&gt;50,Лист1!$A$1,Лист1!$A$2)</f>
        <v xml:space="preserve">available="no" </v>
      </c>
      <c r="G500" s="24" t="s">
        <v>14552</v>
      </c>
      <c r="H500" s="24" t="s">
        <v>30673</v>
      </c>
      <c r="I500" s="24" t="s">
        <v>30674</v>
      </c>
      <c r="J500" s="110">
        <f t="shared" si="18"/>
        <v>0</v>
      </c>
      <c r="K500" s="24" t="s">
        <v>30674</v>
      </c>
      <c r="L500" s="24" t="s">
        <v>14553</v>
      </c>
      <c r="M500" s="110">
        <f>IF(ISNA(INDEX(вендер!$A$1:$M$16000,MATCH(D500,вендер!$C$1:$C$16000,0),13)),500000,INDEX(вендер!$A$1:$M$16000,MATCH(D500,вендер!$C$1:$C$16000,0),13))</f>
        <v>500000</v>
      </c>
      <c r="N500" s="24" t="s">
        <v>3</v>
      </c>
      <c r="O500" s="22">
        <f>IF(ISNA(INDEX(вендер!$A$1:$H$16000,MATCH(D500,вендер!$C$1:$C$16000,0),8)),Лист1!$A$3,INDEX(вендер!$A$1:$H$16000,MATCH(D500,вендер!$C$1:$C$16000,0),8))</f>
        <v>0</v>
      </c>
      <c r="P500" s="2" t="s">
        <v>12139</v>
      </c>
      <c r="Q500" s="2" t="s">
        <v>746</v>
      </c>
    </row>
    <row r="501" spans="1:17" x14ac:dyDescent="0.2">
      <c r="A501" s="24" t="s">
        <v>2</v>
      </c>
      <c r="B501" s="24" t="s">
        <v>14304</v>
      </c>
      <c r="C501" s="24" t="s">
        <v>4</v>
      </c>
      <c r="D501" s="24" t="s">
        <v>1347</v>
      </c>
      <c r="E501" s="24" t="s">
        <v>14554</v>
      </c>
      <c r="F501" s="24" t="str">
        <f>IF($O501&gt;50,Лист1!$A$1,Лист1!$A$2)</f>
        <v xml:space="preserve">available="no" </v>
      </c>
      <c r="G501" s="24" t="s">
        <v>14552</v>
      </c>
      <c r="H501" s="24" t="s">
        <v>30673</v>
      </c>
      <c r="I501" s="24" t="s">
        <v>30674</v>
      </c>
      <c r="J501" s="110">
        <f t="shared" si="18"/>
        <v>1</v>
      </c>
      <c r="K501" s="24" t="s">
        <v>30674</v>
      </c>
      <c r="L501" s="24" t="s">
        <v>14553</v>
      </c>
      <c r="M501" s="110">
        <f>IF(ISNA(INDEX(вендер!$A$1:$M$16000,MATCH(D501,вендер!$C$1:$C$16000,0),13)),500000,INDEX(вендер!$A$1:$M$16000,MATCH(D501,вендер!$C$1:$C$16000,0),13))</f>
        <v>328922.60765550233</v>
      </c>
      <c r="N501" s="24" t="s">
        <v>3</v>
      </c>
      <c r="O501" s="22">
        <f>IF(ISNA(INDEX(вендер!$A$1:$H$16000,MATCH(D501,вендер!$C$1:$C$16000,0),8)),Лист1!$A$3,INDEX(вендер!$A$1:$H$16000,MATCH(D501,вендер!$C$1:$C$16000,0),8))</f>
        <v>1</v>
      </c>
      <c r="P501" s="2" t="s">
        <v>12139</v>
      </c>
      <c r="Q501" s="2" t="s">
        <v>746</v>
      </c>
    </row>
    <row r="502" spans="1:17" x14ac:dyDescent="0.2">
      <c r="A502" s="24" t="s">
        <v>2</v>
      </c>
      <c r="B502" s="24" t="s">
        <v>14305</v>
      </c>
      <c r="C502" s="24" t="s">
        <v>4</v>
      </c>
      <c r="D502" s="24" t="s">
        <v>1349</v>
      </c>
      <c r="E502" s="24" t="s">
        <v>14554</v>
      </c>
      <c r="F502" s="24" t="str">
        <f>IF($O502&gt;50,Лист1!$A$1,Лист1!$A$2)</f>
        <v xml:space="preserve">available="no" </v>
      </c>
      <c r="G502" s="24" t="s">
        <v>14552</v>
      </c>
      <c r="H502" s="24" t="s">
        <v>30673</v>
      </c>
      <c r="I502" s="24" t="s">
        <v>30674</v>
      </c>
      <c r="J502" s="110">
        <f t="shared" si="18"/>
        <v>1</v>
      </c>
      <c r="K502" s="24" t="s">
        <v>30674</v>
      </c>
      <c r="L502" s="24" t="s">
        <v>14553</v>
      </c>
      <c r="M502" s="110">
        <f>IF(ISNA(INDEX(вендер!$A$1:$M$16000,MATCH(D502,вендер!$C$1:$C$16000,0),13)),500000,INDEX(вендер!$A$1:$M$16000,MATCH(D502,вендер!$C$1:$C$16000,0),13))</f>
        <v>299216.02870813402</v>
      </c>
      <c r="N502" s="24" t="s">
        <v>3</v>
      </c>
      <c r="O502" s="22">
        <f>IF(ISNA(INDEX(вендер!$A$1:$H$16000,MATCH(D502,вендер!$C$1:$C$16000,0),8)),Лист1!$A$3,INDEX(вендер!$A$1:$H$16000,MATCH(D502,вендер!$C$1:$C$16000,0),8))</f>
        <v>1</v>
      </c>
      <c r="P502" s="2" t="s">
        <v>12139</v>
      </c>
      <c r="Q502" s="2" t="s">
        <v>746</v>
      </c>
    </row>
    <row r="503" spans="1:17" x14ac:dyDescent="0.2">
      <c r="A503" s="24" t="s">
        <v>2</v>
      </c>
      <c r="B503" s="24" t="s">
        <v>14306</v>
      </c>
      <c r="C503" s="24" t="s">
        <v>4</v>
      </c>
      <c r="D503" s="24" t="s">
        <v>12630</v>
      </c>
      <c r="E503" s="24" t="s">
        <v>14554</v>
      </c>
      <c r="F503" s="24" t="str">
        <f>IF($O503&gt;50,Лист1!$A$1,Лист1!$A$2)</f>
        <v xml:space="preserve">available="no" </v>
      </c>
      <c r="G503" s="24" t="s">
        <v>14552</v>
      </c>
      <c r="H503" s="24" t="s">
        <v>30673</v>
      </c>
      <c r="I503" s="24" t="s">
        <v>30674</v>
      </c>
      <c r="J503" s="110">
        <f t="shared" si="18"/>
        <v>0</v>
      </c>
      <c r="K503" s="24" t="s">
        <v>30674</v>
      </c>
      <c r="L503" s="24" t="s">
        <v>14553</v>
      </c>
      <c r="M503" s="110">
        <f>IF(ISNA(INDEX(вендер!$A$1:$M$16000,MATCH(D503,вендер!$C$1:$C$16000,0),13)),500000,INDEX(вендер!$A$1:$M$16000,MATCH(D503,вендер!$C$1:$C$16000,0),13))</f>
        <v>500000</v>
      </c>
      <c r="N503" s="24" t="s">
        <v>3</v>
      </c>
      <c r="O503" s="22">
        <f>IF(ISNA(INDEX(вендер!$A$1:$H$16000,MATCH(D503,вендер!$C$1:$C$16000,0),8)),Лист1!$A$3,INDEX(вендер!$A$1:$H$16000,MATCH(D503,вендер!$C$1:$C$16000,0),8))</f>
        <v>0</v>
      </c>
      <c r="P503" s="2" t="s">
        <v>12139</v>
      </c>
      <c r="Q503" s="2" t="s">
        <v>746</v>
      </c>
    </row>
    <row r="504" spans="1:17" x14ac:dyDescent="0.2">
      <c r="A504" s="24" t="s">
        <v>2</v>
      </c>
      <c r="B504" s="24" t="s">
        <v>14307</v>
      </c>
      <c r="C504" s="24" t="s">
        <v>4</v>
      </c>
      <c r="D504" s="24" t="s">
        <v>14142</v>
      </c>
      <c r="E504" s="24" t="s">
        <v>14554</v>
      </c>
      <c r="F504" s="24" t="str">
        <f>IF($O504&gt;50,Лист1!$A$1,Лист1!$A$2)</f>
        <v xml:space="preserve">available="no" </v>
      </c>
      <c r="G504" s="24" t="s">
        <v>14552</v>
      </c>
      <c r="H504" s="24" t="s">
        <v>30673</v>
      </c>
      <c r="I504" s="24" t="s">
        <v>30674</v>
      </c>
      <c r="J504" s="110">
        <f t="shared" si="18"/>
        <v>0</v>
      </c>
      <c r="K504" s="24" t="s">
        <v>30674</v>
      </c>
      <c r="L504" s="24" t="s">
        <v>14553</v>
      </c>
      <c r="M504" s="110">
        <f>IF(ISNA(INDEX(вендер!$A$1:$M$16000,MATCH(D504,вендер!$C$1:$C$16000,0),13)),500000,INDEX(вендер!$A$1:$M$16000,MATCH(D504,вендер!$C$1:$C$16000,0),13))</f>
        <v>500000</v>
      </c>
      <c r="N504" s="24" t="s">
        <v>3</v>
      </c>
      <c r="O504" s="22">
        <f>IF(ISNA(INDEX(вендер!$A$1:$H$16000,MATCH(D504,вендер!$C$1:$C$16000,0),8)),Лист1!$A$3,INDEX(вендер!$A$1:$H$16000,MATCH(D504,вендер!$C$1:$C$16000,0),8))</f>
        <v>0</v>
      </c>
      <c r="P504" s="2" t="s">
        <v>12139</v>
      </c>
      <c r="Q504" s="2" t="s">
        <v>746</v>
      </c>
    </row>
    <row r="505" spans="1:17" x14ac:dyDescent="0.2">
      <c r="A505" s="24" t="s">
        <v>2</v>
      </c>
      <c r="B505" s="24" t="s">
        <v>14308</v>
      </c>
      <c r="C505" s="24" t="s">
        <v>4</v>
      </c>
      <c r="D505" s="24" t="s">
        <v>3802</v>
      </c>
      <c r="E505" s="24" t="s">
        <v>14554</v>
      </c>
      <c r="F505" s="24" t="str">
        <f>IF($O505&gt;50,Лист1!$A$1,Лист1!$A$2)</f>
        <v xml:space="preserve">available="no" </v>
      </c>
      <c r="G505" s="24" t="s">
        <v>14552</v>
      </c>
      <c r="H505" s="24" t="s">
        <v>30673</v>
      </c>
      <c r="I505" s="24" t="s">
        <v>30674</v>
      </c>
      <c r="J505" s="110">
        <f t="shared" si="18"/>
        <v>0</v>
      </c>
      <c r="K505" s="24" t="s">
        <v>30674</v>
      </c>
      <c r="L505" s="24" t="s">
        <v>14553</v>
      </c>
      <c r="M505" s="110">
        <f>IF(ISNA(INDEX(вендер!$A$1:$M$16000,MATCH(D505,вендер!$C$1:$C$16000,0),13)),500000,INDEX(вендер!$A$1:$M$16000,MATCH(D505,вендер!$C$1:$C$16000,0),13))</f>
        <v>500000</v>
      </c>
      <c r="N505" s="24" t="s">
        <v>3</v>
      </c>
      <c r="O505" s="22">
        <f>IF(ISNA(INDEX(вендер!$A$1:$H$16000,MATCH(D505,вендер!$C$1:$C$16000,0),8)),Лист1!$A$3,INDEX(вендер!$A$1:$H$16000,MATCH(D505,вендер!$C$1:$C$16000,0),8))</f>
        <v>0</v>
      </c>
      <c r="P505" s="2" t="s">
        <v>12139</v>
      </c>
      <c r="Q505" s="2" t="s">
        <v>746</v>
      </c>
    </row>
    <row r="506" spans="1:17" x14ac:dyDescent="0.2">
      <c r="A506" s="24" t="s">
        <v>2</v>
      </c>
      <c r="B506" s="24" t="s">
        <v>14309</v>
      </c>
      <c r="C506" s="24" t="s">
        <v>4</v>
      </c>
      <c r="D506" s="24" t="s">
        <v>3803</v>
      </c>
      <c r="E506" s="24" t="s">
        <v>14554</v>
      </c>
      <c r="F506" s="24" t="str">
        <f>IF($O506&gt;50,Лист1!$A$1,Лист1!$A$2)</f>
        <v xml:space="preserve">available="no" </v>
      </c>
      <c r="G506" s="24" t="s">
        <v>14552</v>
      </c>
      <c r="H506" s="24" t="s">
        <v>30673</v>
      </c>
      <c r="I506" s="24" t="s">
        <v>30674</v>
      </c>
      <c r="J506" s="110">
        <f t="shared" si="18"/>
        <v>0</v>
      </c>
      <c r="K506" s="24" t="s">
        <v>30674</v>
      </c>
      <c r="L506" s="24" t="s">
        <v>14553</v>
      </c>
      <c r="M506" s="110">
        <f>IF(ISNA(INDEX(вендер!$A$1:$M$16000,MATCH(D506,вендер!$C$1:$C$16000,0),13)),500000,INDEX(вендер!$A$1:$M$16000,MATCH(D506,вендер!$C$1:$C$16000,0),13))</f>
        <v>500000</v>
      </c>
      <c r="N506" s="24" t="s">
        <v>3</v>
      </c>
      <c r="O506" s="22">
        <f>IF(ISNA(INDEX(вендер!$A$1:$H$16000,MATCH(D506,вендер!$C$1:$C$16000,0),8)),Лист1!$A$3,INDEX(вендер!$A$1:$H$16000,MATCH(D506,вендер!$C$1:$C$16000,0),8))</f>
        <v>0</v>
      </c>
      <c r="P506" s="2" t="s">
        <v>12139</v>
      </c>
      <c r="Q506" s="2" t="s">
        <v>746</v>
      </c>
    </row>
    <row r="507" spans="1:17" x14ac:dyDescent="0.2">
      <c r="A507" s="24" t="s">
        <v>2</v>
      </c>
      <c r="B507" s="24" t="s">
        <v>14310</v>
      </c>
      <c r="C507" s="24" t="s">
        <v>4</v>
      </c>
      <c r="D507" s="24" t="s">
        <v>3804</v>
      </c>
      <c r="E507" s="24" t="s">
        <v>14554</v>
      </c>
      <c r="F507" s="24" t="str">
        <f>IF($O507&gt;50,Лист1!$A$1,Лист1!$A$2)</f>
        <v xml:space="preserve">available="no" </v>
      </c>
      <c r="G507" s="24" t="s">
        <v>14552</v>
      </c>
      <c r="H507" s="24" t="s">
        <v>30673</v>
      </c>
      <c r="I507" s="24" t="s">
        <v>30674</v>
      </c>
      <c r="J507" s="110">
        <f t="shared" si="18"/>
        <v>0</v>
      </c>
      <c r="K507" s="24" t="s">
        <v>30674</v>
      </c>
      <c r="L507" s="24" t="s">
        <v>14553</v>
      </c>
      <c r="M507" s="110">
        <f>IF(ISNA(INDEX(вендер!$A$1:$M$16000,MATCH(D507,вендер!$C$1:$C$16000,0),13)),500000,INDEX(вендер!$A$1:$M$16000,MATCH(D507,вендер!$C$1:$C$16000,0),13))</f>
        <v>500000</v>
      </c>
      <c r="N507" s="24" t="s">
        <v>3</v>
      </c>
      <c r="O507" s="22">
        <f>IF(ISNA(INDEX(вендер!$A$1:$H$16000,MATCH(D507,вендер!$C$1:$C$16000,0),8)),Лист1!$A$3,INDEX(вендер!$A$1:$H$16000,MATCH(D507,вендер!$C$1:$C$16000,0),8))</f>
        <v>0</v>
      </c>
      <c r="P507" s="2" t="s">
        <v>12139</v>
      </c>
      <c r="Q507" s="2" t="s">
        <v>746</v>
      </c>
    </row>
    <row r="508" spans="1:17" x14ac:dyDescent="0.2">
      <c r="A508" s="24" t="s">
        <v>2</v>
      </c>
      <c r="B508" s="24" t="s">
        <v>14311</v>
      </c>
      <c r="C508" s="24" t="s">
        <v>4</v>
      </c>
      <c r="D508" s="24" t="s">
        <v>3805</v>
      </c>
      <c r="E508" s="24" t="s">
        <v>14554</v>
      </c>
      <c r="F508" s="24" t="str">
        <f>IF($O508&gt;50,Лист1!$A$1,Лист1!$A$2)</f>
        <v xml:space="preserve">available="no" </v>
      </c>
      <c r="G508" s="24" t="s">
        <v>14552</v>
      </c>
      <c r="H508" s="24" t="s">
        <v>30673</v>
      </c>
      <c r="I508" s="24" t="s">
        <v>30674</v>
      </c>
      <c r="J508" s="110">
        <f t="shared" si="18"/>
        <v>0</v>
      </c>
      <c r="K508" s="24" t="s">
        <v>30674</v>
      </c>
      <c r="L508" s="24" t="s">
        <v>14553</v>
      </c>
      <c r="M508" s="110">
        <f>IF(ISNA(INDEX(вендер!$A$1:$M$16000,MATCH(D508,вендер!$C$1:$C$16000,0),13)),500000,INDEX(вендер!$A$1:$M$16000,MATCH(D508,вендер!$C$1:$C$16000,0),13))</f>
        <v>500000</v>
      </c>
      <c r="N508" s="24" t="s">
        <v>3</v>
      </c>
      <c r="O508" s="22">
        <f>IF(ISNA(INDEX(вендер!$A$1:$H$16000,MATCH(D508,вендер!$C$1:$C$16000,0),8)),Лист1!$A$3,INDEX(вендер!$A$1:$H$16000,MATCH(D508,вендер!$C$1:$C$16000,0),8))</f>
        <v>0</v>
      </c>
      <c r="P508" s="2" t="s">
        <v>12139</v>
      </c>
      <c r="Q508" s="2" t="s">
        <v>746</v>
      </c>
    </row>
    <row r="509" spans="1:17" x14ac:dyDescent="0.2">
      <c r="A509" s="24" t="s">
        <v>2</v>
      </c>
      <c r="B509" s="24" t="s">
        <v>14312</v>
      </c>
      <c r="C509" s="24" t="s">
        <v>4</v>
      </c>
      <c r="D509" s="24" t="s">
        <v>12629</v>
      </c>
      <c r="E509" s="24" t="s">
        <v>14554</v>
      </c>
      <c r="F509" s="24" t="str">
        <f>IF($O509&gt;50,Лист1!$A$1,Лист1!$A$2)</f>
        <v xml:space="preserve">available="no" </v>
      </c>
      <c r="G509" s="24" t="s">
        <v>14552</v>
      </c>
      <c r="H509" s="24" t="s">
        <v>30673</v>
      </c>
      <c r="I509" s="24" t="s">
        <v>30674</v>
      </c>
      <c r="J509" s="110">
        <f t="shared" si="18"/>
        <v>0</v>
      </c>
      <c r="K509" s="24" t="s">
        <v>30674</v>
      </c>
      <c r="L509" s="24" t="s">
        <v>14553</v>
      </c>
      <c r="M509" s="110">
        <f>IF(ISNA(INDEX(вендер!$A$1:$M$16000,MATCH(D509,вендер!$C$1:$C$16000,0),13)),500000,INDEX(вендер!$A$1:$M$16000,MATCH(D509,вендер!$C$1:$C$16000,0),13))</f>
        <v>500000</v>
      </c>
      <c r="N509" s="24" t="s">
        <v>3</v>
      </c>
      <c r="O509" s="22">
        <f>IF(ISNA(INDEX(вендер!$A$1:$H$16000,MATCH(D509,вендер!$C$1:$C$16000,0),8)),Лист1!$A$3,INDEX(вендер!$A$1:$H$16000,MATCH(D509,вендер!$C$1:$C$16000,0),8))</f>
        <v>0</v>
      </c>
      <c r="P509" s="2" t="s">
        <v>12139</v>
      </c>
      <c r="Q509" s="2" t="s">
        <v>746</v>
      </c>
    </row>
    <row r="510" spans="1:17" x14ac:dyDescent="0.2">
      <c r="A510" s="24" t="s">
        <v>2</v>
      </c>
      <c r="B510" s="24" t="s">
        <v>14313</v>
      </c>
      <c r="C510" s="24" t="s">
        <v>4</v>
      </c>
      <c r="D510" s="24" t="s">
        <v>12628</v>
      </c>
      <c r="E510" s="24" t="s">
        <v>14554</v>
      </c>
      <c r="F510" s="24" t="str">
        <f>IF($O510&gt;50,Лист1!$A$1,Лист1!$A$2)</f>
        <v xml:space="preserve">available="no" </v>
      </c>
      <c r="G510" s="24" t="s">
        <v>14552</v>
      </c>
      <c r="H510" s="24" t="s">
        <v>30673</v>
      </c>
      <c r="I510" s="24" t="s">
        <v>30674</v>
      </c>
      <c r="J510" s="110">
        <f t="shared" si="18"/>
        <v>0</v>
      </c>
      <c r="K510" s="24" t="s">
        <v>30674</v>
      </c>
      <c r="L510" s="24" t="s">
        <v>14553</v>
      </c>
      <c r="M510" s="110">
        <f>IF(ISNA(INDEX(вендер!$A$1:$M$16000,MATCH(D510,вендер!$C$1:$C$16000,0),13)),500000,INDEX(вендер!$A$1:$M$16000,MATCH(D510,вендер!$C$1:$C$16000,0),13))</f>
        <v>500000</v>
      </c>
      <c r="N510" s="24" t="s">
        <v>3</v>
      </c>
      <c r="O510" s="22">
        <f>IF(ISNA(INDEX(вендер!$A$1:$H$16000,MATCH(D510,вендер!$C$1:$C$16000,0),8)),Лист1!$A$3,INDEX(вендер!$A$1:$H$16000,MATCH(D510,вендер!$C$1:$C$16000,0),8))</f>
        <v>0</v>
      </c>
      <c r="P510" s="2" t="s">
        <v>12139</v>
      </c>
      <c r="Q510" s="2" t="s">
        <v>746</v>
      </c>
    </row>
    <row r="511" spans="1:17" x14ac:dyDescent="0.2">
      <c r="A511" s="24" t="s">
        <v>2</v>
      </c>
      <c r="B511" s="24" t="s">
        <v>14314</v>
      </c>
      <c r="C511" s="24" t="s">
        <v>4</v>
      </c>
      <c r="D511" s="24" t="s">
        <v>14143</v>
      </c>
      <c r="E511" s="24" t="s">
        <v>14554</v>
      </c>
      <c r="F511" s="24" t="str">
        <f>IF($O511&gt;50,Лист1!$A$1,Лист1!$A$2)</f>
        <v xml:space="preserve">available="no" </v>
      </c>
      <c r="G511" s="24" t="s">
        <v>14552</v>
      </c>
      <c r="H511" s="24" t="s">
        <v>30673</v>
      </c>
      <c r="I511" s="24" t="s">
        <v>30674</v>
      </c>
      <c r="J511" s="110">
        <f t="shared" si="18"/>
        <v>0</v>
      </c>
      <c r="K511" s="24" t="s">
        <v>30674</v>
      </c>
      <c r="L511" s="24" t="s">
        <v>14553</v>
      </c>
      <c r="M511" s="110">
        <f>IF(ISNA(INDEX(вендер!$A$1:$M$16000,MATCH(D511,вендер!$C$1:$C$16000,0),13)),500000,INDEX(вендер!$A$1:$M$16000,MATCH(D511,вендер!$C$1:$C$16000,0),13))</f>
        <v>500000</v>
      </c>
      <c r="N511" s="24" t="s">
        <v>3</v>
      </c>
      <c r="O511" s="22">
        <f>IF(ISNA(INDEX(вендер!$A$1:$H$16000,MATCH(D511,вендер!$C$1:$C$16000,0),8)),Лист1!$A$3,INDEX(вендер!$A$1:$H$16000,MATCH(D511,вендер!$C$1:$C$16000,0),8))</f>
        <v>0</v>
      </c>
      <c r="P511" s="2" t="s">
        <v>12139</v>
      </c>
      <c r="Q511" s="2" t="s">
        <v>746</v>
      </c>
    </row>
    <row r="512" spans="1:17" x14ac:dyDescent="0.2">
      <c r="A512" s="24" t="s">
        <v>2</v>
      </c>
      <c r="B512" s="24" t="s">
        <v>14315</v>
      </c>
      <c r="C512" s="24" t="s">
        <v>4</v>
      </c>
      <c r="D512" s="24" t="s">
        <v>14144</v>
      </c>
      <c r="E512" s="24" t="s">
        <v>14554</v>
      </c>
      <c r="F512" s="24" t="str">
        <f>IF($O512&gt;50,Лист1!$A$1,Лист1!$A$2)</f>
        <v xml:space="preserve">available="no" </v>
      </c>
      <c r="G512" s="24" t="s">
        <v>14552</v>
      </c>
      <c r="H512" s="24" t="s">
        <v>30673</v>
      </c>
      <c r="I512" s="24" t="s">
        <v>30674</v>
      </c>
      <c r="J512" s="110">
        <f t="shared" si="18"/>
        <v>0</v>
      </c>
      <c r="K512" s="24" t="s">
        <v>30674</v>
      </c>
      <c r="L512" s="24" t="s">
        <v>14553</v>
      </c>
      <c r="M512" s="110">
        <f>IF(ISNA(INDEX(вендер!$A$1:$M$16000,MATCH(D512,вендер!$C$1:$C$16000,0),13)),500000,INDEX(вендер!$A$1:$M$16000,MATCH(D512,вендер!$C$1:$C$16000,0),13))</f>
        <v>500000</v>
      </c>
      <c r="N512" s="24" t="s">
        <v>3</v>
      </c>
      <c r="O512" s="22">
        <f>IF(ISNA(INDEX(вендер!$A$1:$H$16000,MATCH(D512,вендер!$C$1:$C$16000,0),8)),Лист1!$A$3,INDEX(вендер!$A$1:$H$16000,MATCH(D512,вендер!$C$1:$C$16000,0),8))</f>
        <v>0</v>
      </c>
      <c r="P512" s="2" t="s">
        <v>12139</v>
      </c>
      <c r="Q512" s="2" t="s">
        <v>746</v>
      </c>
    </row>
    <row r="513" spans="1:19" x14ac:dyDescent="0.2">
      <c r="A513" s="24" t="s">
        <v>2</v>
      </c>
      <c r="B513" s="24" t="s">
        <v>14347</v>
      </c>
      <c r="C513" s="24" t="s">
        <v>4</v>
      </c>
      <c r="D513" s="24" t="s">
        <v>5188</v>
      </c>
      <c r="E513" s="24" t="s">
        <v>14554</v>
      </c>
      <c r="F513" s="24" t="str">
        <f>IF($O513&gt;50,Лист1!$A$1,Лист1!$A$2)</f>
        <v xml:space="preserve">available="yes" </v>
      </c>
      <c r="G513" s="24" t="s">
        <v>14552</v>
      </c>
      <c r="H513" s="24" t="s">
        <v>30673</v>
      </c>
      <c r="I513" s="24" t="s">
        <v>30674</v>
      </c>
      <c r="J513" s="110" t="str">
        <f t="shared" si="18"/>
        <v>50</v>
      </c>
      <c r="K513" s="24" t="s">
        <v>30674</v>
      </c>
      <c r="L513" s="24" t="s">
        <v>14553</v>
      </c>
      <c r="M513" s="110">
        <f>IF(ISNA(INDEX(вендер!$A$1:$M$16000,MATCH(D513,вендер!$C$1:$C$16000,0),13)),500000,INDEX(вендер!$A$1:$M$16000,MATCH(D513,вендер!$C$1:$C$16000,0),13))</f>
        <v>45875</v>
      </c>
      <c r="N513" s="24" t="s">
        <v>3</v>
      </c>
      <c r="O513" s="22" t="str">
        <f>IF(ISNA(INDEX(вендер!$A$1:$H$11703,MATCH(D513,вендер!$C$1:$C$11703,0),8)),Лист1!$A$3,INDEX(вендер!$A$1:$H$11703,MATCH(D513,вендер!$C$1:$C$11703,0),8))</f>
        <v>&gt;50</v>
      </c>
      <c r="P513" s="2" t="s">
        <v>12139</v>
      </c>
      <c r="Q513" s="2" t="s">
        <v>746</v>
      </c>
    </row>
    <row r="514" spans="1:19" x14ac:dyDescent="0.2">
      <c r="A514" s="24" t="s">
        <v>2</v>
      </c>
      <c r="B514" s="24" t="s">
        <v>14365</v>
      </c>
      <c r="C514" s="24" t="s">
        <v>4</v>
      </c>
      <c r="D514" s="24" t="s">
        <v>2937</v>
      </c>
      <c r="E514" s="24" t="s">
        <v>14554</v>
      </c>
      <c r="F514" s="24" t="str">
        <f>IF($O514&gt;50,Лист1!$A$1,Лист1!$A$2)</f>
        <v xml:space="preserve">available="yes" </v>
      </c>
      <c r="G514" s="24" t="s">
        <v>14552</v>
      </c>
      <c r="H514" s="24" t="s">
        <v>30673</v>
      </c>
      <c r="I514" s="24" t="s">
        <v>30674</v>
      </c>
      <c r="J514" s="110" t="str">
        <f t="shared" si="18"/>
        <v>50</v>
      </c>
      <c r="K514" s="24" t="s">
        <v>30674</v>
      </c>
      <c r="L514" s="24" t="s">
        <v>14553</v>
      </c>
      <c r="M514" s="110">
        <f>IF(ISNA(INDEX(вендер!$A$1:$M$16000,MATCH(D514,вендер!$C$1:$C$16000,0),13)),500000,INDEX(вендер!$A$1:$M$16000,MATCH(D514,вендер!$C$1:$C$16000,0),13))</f>
        <v>65782.583732057421</v>
      </c>
      <c r="N514" s="24" t="s">
        <v>3</v>
      </c>
      <c r="O514" s="22" t="str">
        <f>IF(ISNA(INDEX(вендер!$A$1:$H$16000,MATCH(D514,вендер!$C$1:$C$16000,0),8)),Лист1!$A$3,INDEX(вендер!$A$1:$H$16000,MATCH(D514,вендер!$C$1:$C$16000,0),8))</f>
        <v>&gt;50</v>
      </c>
      <c r="P514" s="2" t="s">
        <v>12139</v>
      </c>
      <c r="Q514" s="2" t="s">
        <v>746</v>
      </c>
    </row>
    <row r="515" spans="1:19" x14ac:dyDescent="0.2">
      <c r="A515" s="24" t="s">
        <v>2</v>
      </c>
      <c r="B515" s="24">
        <v>10000018050</v>
      </c>
      <c r="C515" s="24" t="s">
        <v>4</v>
      </c>
      <c r="D515" s="24" t="s">
        <v>1325</v>
      </c>
      <c r="E515" s="24" t="s">
        <v>14554</v>
      </c>
      <c r="F515" s="24" t="str">
        <f>IF($O515&gt;50,Лист1!$A$1,Лист1!$A$2)</f>
        <v xml:space="preserve">available="no" </v>
      </c>
      <c r="G515" s="24" t="s">
        <v>14552</v>
      </c>
      <c r="H515" s="24" t="s">
        <v>30673</v>
      </c>
      <c r="I515" s="24" t="s">
        <v>30674</v>
      </c>
      <c r="J515" s="110">
        <f t="shared" si="18"/>
        <v>0</v>
      </c>
      <c r="K515" s="24" t="s">
        <v>30674</v>
      </c>
      <c r="L515" s="24" t="s">
        <v>14553</v>
      </c>
      <c r="M515" s="110">
        <f>IF(ISNA(INDEX(вендер!$A$1:$M$16000,MATCH(D515,вендер!$C$1:$C$16000,0),13)),500000,INDEX(вендер!$A$1:$M$16000,MATCH(D515,вендер!$C$1:$C$16000,0),13))</f>
        <v>500000</v>
      </c>
      <c r="N515" s="24" t="s">
        <v>3</v>
      </c>
      <c r="O515" s="22">
        <f>IF(ISNA(INDEX(вендер!$A$1:$H$16000,MATCH(D515,вендер!$C$1:$C$16000,0),8)),Лист1!$A$3,INDEX(вендер!$A$1:$H$16000,MATCH(D515,вендер!$C$1:$C$16000,0),8))</f>
        <v>0</v>
      </c>
      <c r="P515" s="2" t="s">
        <v>12139</v>
      </c>
      <c r="Q515" s="2" t="s">
        <v>746</v>
      </c>
    </row>
    <row r="516" spans="1:19" x14ac:dyDescent="0.2">
      <c r="A516" s="24" t="s">
        <v>2</v>
      </c>
      <c r="B516" s="24" t="s">
        <v>14373</v>
      </c>
      <c r="C516" s="24" t="s">
        <v>4</v>
      </c>
      <c r="D516" s="24" t="s">
        <v>1344</v>
      </c>
      <c r="E516" s="24" t="s">
        <v>14554</v>
      </c>
      <c r="F516" s="24" t="str">
        <f>IF($O516&gt;50,Лист1!$A$1,Лист1!$A$2)</f>
        <v xml:space="preserve">available="no" </v>
      </c>
      <c r="G516" s="24" t="s">
        <v>14552</v>
      </c>
      <c r="H516" s="24" t="s">
        <v>30673</v>
      </c>
      <c r="I516" s="24" t="s">
        <v>30674</v>
      </c>
      <c r="J516" s="110">
        <f t="shared" si="18"/>
        <v>0</v>
      </c>
      <c r="K516" s="24" t="s">
        <v>30674</v>
      </c>
      <c r="L516" s="24" t="s">
        <v>14553</v>
      </c>
      <c r="M516" s="110">
        <f>IF(ISNA(INDEX(вендер!$A$1:$M$16000,MATCH(D516,вендер!$C$1:$C$16000,0),13)),500000,INDEX(вендер!$A$1:$M$16000,MATCH(D516,вендер!$C$1:$C$16000,0),13))</f>
        <v>400561.4114832537</v>
      </c>
      <c r="N516" s="24" t="s">
        <v>3</v>
      </c>
      <c r="O516" s="22">
        <f>IF(ISNA(INDEX(вендер!$A$1:$H$16000,MATCH(D516,вендер!$C$1:$C$16000,0),8)),Лист1!$A$3,INDEX(вендер!$A$1:$H$16000,MATCH(D516,вендер!$C$1:$C$16000,0),8))</f>
        <v>0</v>
      </c>
      <c r="P516" s="2" t="s">
        <v>12139</v>
      </c>
      <c r="Q516" s="2" t="s">
        <v>746</v>
      </c>
    </row>
    <row r="517" spans="1:19" x14ac:dyDescent="0.2">
      <c r="A517" s="24" t="s">
        <v>2</v>
      </c>
      <c r="B517" s="24" t="s">
        <v>19145</v>
      </c>
      <c r="C517" s="24" t="s">
        <v>4</v>
      </c>
      <c r="D517" s="24" t="s">
        <v>3645</v>
      </c>
      <c r="E517" s="24" t="s">
        <v>14554</v>
      </c>
      <c r="F517" s="24" t="str">
        <f>IF($O517&gt;0,Лист1!$A$1,Лист1!$A$2)</f>
        <v xml:space="preserve">available="no" </v>
      </c>
      <c r="G517" s="24" t="s">
        <v>14552</v>
      </c>
      <c r="H517" s="24" t="s">
        <v>30673</v>
      </c>
      <c r="I517" s="24" t="s">
        <v>30674</v>
      </c>
      <c r="J517" s="110">
        <f t="shared" si="18"/>
        <v>0</v>
      </c>
      <c r="K517" s="24" t="s">
        <v>30674</v>
      </c>
      <c r="L517" s="24" t="s">
        <v>14553</v>
      </c>
      <c r="M517" s="110">
        <f>IF(ISNA(INDEX('сет фильтр себес'!$A$1:$H$93,MATCH(B517,'сет фильтр себес'!$E$1:$E$93,0),8)),INDEX(вендер!$A$1:$M$16000,MATCH(D517,вендер!$C$1:$C$16000,0),13),INDEX('сет фильтр себес'!$A$1:$H$93,MATCH(B517,'сет фильтр себес'!$E$1:$E$93,0),8))</f>
        <v>3489.9545454545455</v>
      </c>
      <c r="N517" s="24" t="s">
        <v>3</v>
      </c>
      <c r="O517" s="8">
        <f>IFERROR(INDEX(sec!$A$1:$G$787,MATCH(B517,sec!$C$1:$C$787,0),2),0)</f>
        <v>0</v>
      </c>
      <c r="P517" s="2" t="s">
        <v>12139</v>
      </c>
      <c r="Q517" s="2" t="s">
        <v>14986</v>
      </c>
    </row>
    <row r="518" spans="1:19" x14ac:dyDescent="0.2">
      <c r="A518" s="24" t="s">
        <v>2</v>
      </c>
      <c r="B518" s="24" t="s">
        <v>14374</v>
      </c>
      <c r="C518" s="24" t="s">
        <v>4</v>
      </c>
      <c r="D518" s="24" t="s">
        <v>3646</v>
      </c>
      <c r="E518" s="24" t="s">
        <v>14554</v>
      </c>
      <c r="F518" s="24" t="str">
        <f>IF($O518&gt;50,Лист1!$A$1,Лист1!$A$2)</f>
        <v xml:space="preserve">available="no" </v>
      </c>
      <c r="G518" s="24" t="s">
        <v>14552</v>
      </c>
      <c r="H518" s="24" t="s">
        <v>30673</v>
      </c>
      <c r="I518" s="24" t="s">
        <v>30674</v>
      </c>
      <c r="J518" s="110">
        <f t="shared" si="18"/>
        <v>0</v>
      </c>
      <c r="K518" s="24" t="s">
        <v>30674</v>
      </c>
      <c r="L518" s="24" t="s">
        <v>14553</v>
      </c>
      <c r="M518" s="113">
        <v>0</v>
      </c>
      <c r="N518" s="24" t="s">
        <v>3</v>
      </c>
      <c r="O518" s="22">
        <f>IF(ISNA(INDEX(вендер!$A$1:$H$11703,MATCH(D518,вендер!$C$1:$C$11703,0),8)),Лист1!$A$3,INDEX(вендер!$A$1:$H$11703,MATCH(D518,вендер!$C$1:$C$11703,0),8))</f>
        <v>0</v>
      </c>
      <c r="P518" s="2" t="s">
        <v>12139</v>
      </c>
      <c r="Q518" s="2" t="s">
        <v>746</v>
      </c>
      <c r="S518" s="2" t="e">
        <f>IF(ISNA(INDEX('сет фильтр себес'!$A$1:$H$93,MATCH(B518,'сет фильтр себес'!$E$1:$E$93,0),8)),INDEX(вендер!$A$1:$M$16000,MATCH(D518,вендер!$C$1:$C$16000,0),13),INDEX('сет фильтр себес'!$A$1:$H$93,MATCH(B518,'сет фильтр себес'!$E$1:$E$93,0),8))</f>
        <v>#N/A</v>
      </c>
    </row>
    <row r="519" spans="1:19" x14ac:dyDescent="0.2">
      <c r="A519" s="24" t="s">
        <v>2</v>
      </c>
      <c r="B519" s="24" t="s">
        <v>14964</v>
      </c>
      <c r="C519" s="24" t="s">
        <v>4</v>
      </c>
      <c r="D519" s="24" t="s">
        <v>3648</v>
      </c>
      <c r="E519" s="24" t="s">
        <v>14554</v>
      </c>
      <c r="F519" s="24" t="str">
        <f>IF($O519&gt;0,Лист1!$A$1,Лист1!$A$2)</f>
        <v xml:space="preserve">available="yes" </v>
      </c>
      <c r="G519" s="24" t="s">
        <v>14552</v>
      </c>
      <c r="H519" s="24" t="s">
        <v>30673</v>
      </c>
      <c r="I519" s="24" t="s">
        <v>30674</v>
      </c>
      <c r="J519" s="110">
        <f t="shared" si="18"/>
        <v>3</v>
      </c>
      <c r="K519" s="24" t="s">
        <v>30674</v>
      </c>
      <c r="L519" s="24" t="s">
        <v>14553</v>
      </c>
      <c r="M519" s="110">
        <f>INDEX('сет фильтр себес'!$A$1:$H$93,MATCH(B519,'сет фильтр себес'!$E$1:$E$93,0),8)</f>
        <v>5088.5</v>
      </c>
      <c r="N519" s="24" t="s">
        <v>3</v>
      </c>
      <c r="O519" s="8">
        <f>IFERROR(INDEX(sec!$A$1:$G$787,MATCH(B519,sec!$C$1:$C$787,0),2),0)</f>
        <v>3</v>
      </c>
      <c r="P519" s="2" t="s">
        <v>12139</v>
      </c>
      <c r="Q519" s="2" t="s">
        <v>14986</v>
      </c>
    </row>
    <row r="520" spans="1:19" x14ac:dyDescent="0.2">
      <c r="A520" s="24" t="s">
        <v>2</v>
      </c>
      <c r="B520" s="24" t="s">
        <v>14965</v>
      </c>
      <c r="C520" s="24" t="s">
        <v>4</v>
      </c>
      <c r="D520" s="24" t="s">
        <v>3652</v>
      </c>
      <c r="E520" s="24" t="s">
        <v>14554</v>
      </c>
      <c r="F520" s="24" t="str">
        <f>IF($O520&gt;0,Лист1!$A$1,Лист1!$A$2)</f>
        <v xml:space="preserve">available="yes" </v>
      </c>
      <c r="G520" s="24" t="s">
        <v>14552</v>
      </c>
      <c r="H520" s="24" t="s">
        <v>30673</v>
      </c>
      <c r="I520" s="24" t="s">
        <v>30674</v>
      </c>
      <c r="J520" s="110">
        <f t="shared" si="18"/>
        <v>9</v>
      </c>
      <c r="K520" s="24" t="s">
        <v>30674</v>
      </c>
      <c r="L520" s="24" t="s">
        <v>14553</v>
      </c>
      <c r="M520" s="110">
        <f>INDEX('сет фильтр себес'!$A$1:$H$93,MATCH(B520,'сет фильтр себес'!$E$1:$E$93,0),8)</f>
        <v>5471.590909090909</v>
      </c>
      <c r="N520" s="24" t="s">
        <v>3</v>
      </c>
      <c r="O520" s="8">
        <f>IFERROR(INDEX(sec!$A$1:$G$787,MATCH(B520,sec!$C$1:$C$787,0),2),0)</f>
        <v>9</v>
      </c>
      <c r="P520" s="2" t="s">
        <v>12139</v>
      </c>
      <c r="Q520" s="2" t="s">
        <v>14986</v>
      </c>
    </row>
    <row r="521" spans="1:19" x14ac:dyDescent="0.2">
      <c r="A521" s="24" t="s">
        <v>2</v>
      </c>
      <c r="B521" s="24" t="s">
        <v>14375</v>
      </c>
      <c r="C521" s="24" t="s">
        <v>4</v>
      </c>
      <c r="D521" s="24" t="s">
        <v>3661</v>
      </c>
      <c r="E521" s="24" t="s">
        <v>14554</v>
      </c>
      <c r="F521" s="24" t="str">
        <f>IF($O521&gt;50,Лист1!$A$1,Лист1!$A$2)</f>
        <v xml:space="preserve">available="no" </v>
      </c>
      <c r="G521" s="24" t="s">
        <v>14552</v>
      </c>
      <c r="H521" s="24" t="s">
        <v>30673</v>
      </c>
      <c r="I521" s="24" t="s">
        <v>30674</v>
      </c>
      <c r="J521" s="110">
        <f t="shared" si="18"/>
        <v>0</v>
      </c>
      <c r="K521" s="24" t="s">
        <v>30674</v>
      </c>
      <c r="L521" s="24" t="s">
        <v>14553</v>
      </c>
      <c r="M521" s="110">
        <f>IF(ISNA(INDEX(вендер!$A$1:$M$16000,MATCH(D521,вендер!$C$1:$C$16000,0),13)),500000,INDEX(вендер!$A$1:$M$16000,MATCH(D521,вендер!$C$1:$C$16000,0),13))</f>
        <v>500000</v>
      </c>
      <c r="N521" s="24" t="s">
        <v>3</v>
      </c>
      <c r="O521" s="22">
        <f>IF(ISNA(INDEX(вендер!$A$1:$H$16000,MATCH(D521,вендер!$C$1:$C$16000,0),8)),Лист1!$A$3,INDEX(вендер!$A$1:$H$16000,MATCH(D521,вендер!$C$1:$C$16000,0),8))</f>
        <v>0</v>
      </c>
      <c r="P521" s="2" t="s">
        <v>12139</v>
      </c>
      <c r="Q521" s="2" t="s">
        <v>746</v>
      </c>
    </row>
    <row r="522" spans="1:19" x14ac:dyDescent="0.2">
      <c r="A522" s="24" t="s">
        <v>2</v>
      </c>
      <c r="B522" s="24" t="s">
        <v>14376</v>
      </c>
      <c r="C522" s="24" t="s">
        <v>4</v>
      </c>
      <c r="D522" s="24" t="s">
        <v>3663</v>
      </c>
      <c r="E522" s="24" t="s">
        <v>14554</v>
      </c>
      <c r="F522" s="24" t="str">
        <f>IF($O522&gt;50,Лист1!$A$1,Лист1!$A$2)</f>
        <v xml:space="preserve">available="yes" </v>
      </c>
      <c r="G522" s="24" t="s">
        <v>14552</v>
      </c>
      <c r="H522" s="24" t="s">
        <v>30673</v>
      </c>
      <c r="I522" s="24" t="s">
        <v>30674</v>
      </c>
      <c r="J522" s="110" t="str">
        <f t="shared" si="18"/>
        <v>50</v>
      </c>
      <c r="K522" s="24" t="s">
        <v>30674</v>
      </c>
      <c r="L522" s="24" t="s">
        <v>14553</v>
      </c>
      <c r="M522" s="110">
        <f>IF(ISNA(INDEX(вендер!$A$1:$M$16000,MATCH(D522,вендер!$C$1:$C$16000,0),13)),500000,INDEX(вендер!$A$1:$M$16000,MATCH(D522,вендер!$C$1:$C$16000,0),13))</f>
        <v>6028.7081339712922</v>
      </c>
      <c r="N522" s="24" t="s">
        <v>3</v>
      </c>
      <c r="O522" s="22" t="str">
        <f>IF(ISNA(INDEX(вендер!$A$1:$H$16000,MATCH(D522,вендер!$C$1:$C$16000,0),8)),Лист1!$A$3,INDEX(вендер!$A$1:$H$16000,MATCH(D522,вендер!$C$1:$C$16000,0),8))</f>
        <v>&gt;50</v>
      </c>
      <c r="P522" s="2" t="s">
        <v>12139</v>
      </c>
      <c r="Q522" s="2" t="s">
        <v>746</v>
      </c>
    </row>
    <row r="523" spans="1:19" x14ac:dyDescent="0.2">
      <c r="A523" s="24" t="s">
        <v>2</v>
      </c>
      <c r="B523" s="24" t="s">
        <v>14377</v>
      </c>
      <c r="C523" s="24" t="s">
        <v>4</v>
      </c>
      <c r="D523" s="24" t="s">
        <v>3665</v>
      </c>
      <c r="E523" s="24" t="s">
        <v>14554</v>
      </c>
      <c r="F523" s="24" t="str">
        <f>IF($O523&gt;50,Лист1!$A$1,Лист1!$A$2)</f>
        <v xml:space="preserve">available="no" </v>
      </c>
      <c r="G523" s="24" t="s">
        <v>14552</v>
      </c>
      <c r="H523" s="24" t="s">
        <v>30673</v>
      </c>
      <c r="I523" s="24" t="s">
        <v>30674</v>
      </c>
      <c r="J523" s="110">
        <f t="shared" si="18"/>
        <v>0</v>
      </c>
      <c r="K523" s="24" t="s">
        <v>30674</v>
      </c>
      <c r="L523" s="24" t="s">
        <v>14553</v>
      </c>
      <c r="M523" s="110">
        <f>IF(ISNA(INDEX(вендер!$A$1:$M$16000,MATCH(D523,вендер!$C$1:$C$16000,0),13)),500000,INDEX(вендер!$A$1:$M$16000,MATCH(D523,вендер!$C$1:$C$16000,0),13))</f>
        <v>500000</v>
      </c>
      <c r="N523" s="24" t="s">
        <v>3</v>
      </c>
      <c r="O523" s="22">
        <f>IF(ISNA(INDEX(вендер!$A$1:$H$16000,MATCH(D523,вендер!$C$1:$C$16000,0),8)),Лист1!$A$3,INDEX(вендер!$A$1:$H$16000,MATCH(D523,вендер!$C$1:$C$16000,0),8))</f>
        <v>0</v>
      </c>
      <c r="P523" s="2" t="s">
        <v>12139</v>
      </c>
      <c r="Q523" s="2" t="s">
        <v>746</v>
      </c>
    </row>
    <row r="524" spans="1:19" x14ac:dyDescent="0.2">
      <c r="A524" s="24" t="s">
        <v>2</v>
      </c>
      <c r="B524" s="24" t="s">
        <v>14378</v>
      </c>
      <c r="C524" s="24" t="s">
        <v>4</v>
      </c>
      <c r="D524" s="24" t="s">
        <v>3666</v>
      </c>
      <c r="E524" s="24" t="s">
        <v>14554</v>
      </c>
      <c r="F524" s="24" t="str">
        <f>IF($O524&gt;50,Лист1!$A$1,Лист1!$A$2)</f>
        <v xml:space="preserve">available="no" </v>
      </c>
      <c r="G524" s="24" t="s">
        <v>14552</v>
      </c>
      <c r="H524" s="24" t="s">
        <v>30673</v>
      </c>
      <c r="I524" s="24" t="s">
        <v>30674</v>
      </c>
      <c r="J524" s="110">
        <f t="shared" si="18"/>
        <v>0</v>
      </c>
      <c r="K524" s="24" t="s">
        <v>30674</v>
      </c>
      <c r="L524" s="24" t="s">
        <v>14553</v>
      </c>
      <c r="M524" s="110">
        <f>IF(ISNA(INDEX(вендер!$A$1:$M$16000,MATCH(D524,вендер!$C$1:$C$16000,0),13)),500000,INDEX(вендер!$A$1:$M$16000,MATCH(D524,вендер!$C$1:$C$16000,0),13))</f>
        <v>500000</v>
      </c>
      <c r="N524" s="24" t="s">
        <v>3</v>
      </c>
      <c r="O524" s="22">
        <f>IF(ISNA(INDEX(вендер!$A$1:$H$16000,MATCH(D524,вендер!$C$1:$C$16000,0),8)),Лист1!$A$3,INDEX(вендер!$A$1:$H$16000,MATCH(D524,вендер!$C$1:$C$16000,0),8))</f>
        <v>0</v>
      </c>
      <c r="P524" s="2" t="s">
        <v>12139</v>
      </c>
      <c r="Q524" s="2" t="s">
        <v>746</v>
      </c>
    </row>
    <row r="525" spans="1:19" x14ac:dyDescent="0.2">
      <c r="A525" s="24" t="s">
        <v>2</v>
      </c>
      <c r="B525" s="24" t="s">
        <v>17157</v>
      </c>
      <c r="C525" s="24" t="s">
        <v>4</v>
      </c>
      <c r="D525" s="24" t="s">
        <v>2919</v>
      </c>
      <c r="E525" s="24" t="s">
        <v>14554</v>
      </c>
      <c r="F525" s="24" t="str">
        <f>IF($O525&gt;0,Лист1!$A$1,Лист1!$A$2)</f>
        <v xml:space="preserve">available="no" </v>
      </c>
      <c r="G525" s="24" t="s">
        <v>14552</v>
      </c>
      <c r="H525" s="24" t="s">
        <v>30673</v>
      </c>
      <c r="I525" s="24" t="s">
        <v>30674</v>
      </c>
      <c r="J525" s="110">
        <f t="shared" si="18"/>
        <v>0</v>
      </c>
      <c r="K525" s="24" t="s">
        <v>30674</v>
      </c>
      <c r="L525" s="24" t="s">
        <v>14553</v>
      </c>
      <c r="M525" s="110">
        <f>IF(ISNA(INDEX(вендер!$A$1:$M$16000,MATCH(D525,вендер!$C$1:$C$16000,0),13)),500000,INDEX(вендер!$A$1:$M$16000,MATCH(D525,вендер!$C$1:$C$16000,0),13))</f>
        <v>16540.095693779902</v>
      </c>
      <c r="N525" s="24" t="s">
        <v>3</v>
      </c>
      <c r="O525" s="22">
        <f>IF(ISNA(INDEX(вендер!$A$1:$H$16000,MATCH(D525,вендер!$C$1:$C$16000,0),8)),Лист1!$A$3,INDEX(вендер!$A$1:$H$16000,MATCH(D525,вендер!$C$1:$C$16000,0),8))</f>
        <v>0</v>
      </c>
      <c r="P525" s="2" t="s">
        <v>12139</v>
      </c>
      <c r="Q525" s="2" t="s">
        <v>746</v>
      </c>
    </row>
    <row r="526" spans="1:19" x14ac:dyDescent="0.2">
      <c r="A526" s="24" t="s">
        <v>2</v>
      </c>
      <c r="B526" s="24" t="s">
        <v>14967</v>
      </c>
      <c r="C526" s="24" t="s">
        <v>4</v>
      </c>
      <c r="D526" s="24" t="s">
        <v>3650</v>
      </c>
      <c r="E526" s="24" t="s">
        <v>14554</v>
      </c>
      <c r="F526" s="24" t="str">
        <f>IF($O526&gt;25,Лист1!$A$1,Лист1!$A$2)</f>
        <v xml:space="preserve">available="no" </v>
      </c>
      <c r="G526" s="24" t="s">
        <v>14552</v>
      </c>
      <c r="H526" s="24" t="s">
        <v>30673</v>
      </c>
      <c r="I526" s="24" t="s">
        <v>30674</v>
      </c>
      <c r="J526" s="110">
        <f t="shared" si="18"/>
        <v>0</v>
      </c>
      <c r="K526" s="24" t="s">
        <v>30674</v>
      </c>
      <c r="L526" s="24" t="s">
        <v>14553</v>
      </c>
      <c r="M526" s="110">
        <f>IF(ISNA(INDEX(вендер!$A$1:$M$16000,MATCH(D526,вендер!$C$1:$C$16000,0),13)),500000,INDEX(вендер!$A$1:$M$16000,MATCH(D526,вендер!$C$1:$C$16000,0),13))</f>
        <v>500000</v>
      </c>
      <c r="N526" s="24" t="s">
        <v>3</v>
      </c>
      <c r="O526" s="22">
        <f>IF(ISNA(INDEX(вендер!$A$1:$H$16000,MATCH(D526,вендер!$C$1:$C$16000,0),8)),Лист1!$A$3,INDEX(вендер!$A$1:$H$16000,MATCH(D526,вендер!$C$1:$C$16000,0),8))</f>
        <v>0</v>
      </c>
      <c r="P526" s="2" t="s">
        <v>12139</v>
      </c>
      <c r="Q526" s="2" t="s">
        <v>13830</v>
      </c>
    </row>
    <row r="527" spans="1:19" x14ac:dyDescent="0.2">
      <c r="A527" s="24" t="s">
        <v>2</v>
      </c>
      <c r="B527" s="24" t="s">
        <v>25387</v>
      </c>
      <c r="C527" s="24" t="s">
        <v>4</v>
      </c>
      <c r="D527" s="24" t="s">
        <v>3655</v>
      </c>
      <c r="E527" s="24" t="s">
        <v>14554</v>
      </c>
      <c r="F527" s="24" t="str">
        <f>IF($O527&gt;0,Лист1!$A$1,Лист1!$A$2)</f>
        <v xml:space="preserve">available="yes" </v>
      </c>
      <c r="G527" s="24" t="s">
        <v>14552</v>
      </c>
      <c r="H527" s="24" t="s">
        <v>30673</v>
      </c>
      <c r="I527" s="24" t="s">
        <v>30674</v>
      </c>
      <c r="J527" s="110">
        <f t="shared" si="18"/>
        <v>6</v>
      </c>
      <c r="K527" s="24" t="s">
        <v>30674</v>
      </c>
      <c r="L527" s="24" t="s">
        <v>14553</v>
      </c>
      <c r="M527" s="110">
        <f>INDEX('сет фильтр себес'!$A$1:$H$93,MATCH(B527,'сет фильтр себес'!$E$1:$E$93,0),8)</f>
        <v>9033.6842105263149</v>
      </c>
      <c r="N527" s="24" t="s">
        <v>3</v>
      </c>
      <c r="O527" s="8">
        <f>INDEX(sec!$A$1:$G$417,MATCH(B527,sec!$C$1:$C$417,0),2)</f>
        <v>6</v>
      </c>
      <c r="P527" s="2" t="s">
        <v>12139</v>
      </c>
      <c r="Q527" s="2" t="s">
        <v>14986</v>
      </c>
    </row>
    <row r="528" spans="1:19" x14ac:dyDescent="0.2">
      <c r="A528" s="24" t="s">
        <v>2</v>
      </c>
      <c r="B528" s="24" t="s">
        <v>14449</v>
      </c>
      <c r="C528" s="24" t="s">
        <v>4</v>
      </c>
      <c r="D528" s="24" t="s">
        <v>3676</v>
      </c>
      <c r="E528" s="24" t="s">
        <v>14554</v>
      </c>
      <c r="F528" s="24" t="str">
        <f>IF($O528&gt;0,Лист1!$A$1,Лист1!$A$2)</f>
        <v xml:space="preserve">available="yes" </v>
      </c>
      <c r="G528" s="24" t="s">
        <v>14552</v>
      </c>
      <c r="H528" s="24" t="s">
        <v>30673</v>
      </c>
      <c r="I528" s="24" t="s">
        <v>30674</v>
      </c>
      <c r="J528" s="110">
        <f t="shared" si="18"/>
        <v>4</v>
      </c>
      <c r="K528" s="24" t="s">
        <v>30674</v>
      </c>
      <c r="L528" s="24" t="s">
        <v>14553</v>
      </c>
      <c r="M528" s="110">
        <f>INDEX('сет фильтр себес'!$A$1:$H$93,MATCH(B528,'сет фильтр себес'!$E$1:$E$93,0),8)</f>
        <v>4495.409090909091</v>
      </c>
      <c r="N528" s="24" t="s">
        <v>3</v>
      </c>
      <c r="O528" s="8">
        <f>IFERROR(INDEX(sec!$A$1:$G$787,MATCH(B528,sec!$C$1:$C$787,0),2),0)</f>
        <v>4</v>
      </c>
      <c r="P528" s="2" t="s">
        <v>12139</v>
      </c>
      <c r="Q528" s="2" t="s">
        <v>14986</v>
      </c>
    </row>
    <row r="529" spans="1:17" x14ac:dyDescent="0.2">
      <c r="A529" s="24" t="s">
        <v>2</v>
      </c>
      <c r="B529" s="24" t="s">
        <v>14448</v>
      </c>
      <c r="C529" s="24" t="s">
        <v>4</v>
      </c>
      <c r="D529" s="24" t="s">
        <v>3671</v>
      </c>
      <c r="E529" s="24" t="s">
        <v>14554</v>
      </c>
      <c r="F529" s="24" t="str">
        <f>IF($O529&gt;0,Лист1!$A$1,Лист1!$A$2)</f>
        <v xml:space="preserve">available="yes" </v>
      </c>
      <c r="G529" s="24" t="s">
        <v>14552</v>
      </c>
      <c r="H529" s="24" t="s">
        <v>30673</v>
      </c>
      <c r="I529" s="24" t="s">
        <v>30674</v>
      </c>
      <c r="J529" s="110">
        <f t="shared" si="18"/>
        <v>8</v>
      </c>
      <c r="K529" s="24" t="s">
        <v>30674</v>
      </c>
      <c r="L529" s="24" t="s">
        <v>14553</v>
      </c>
      <c r="M529" s="110">
        <f>INDEX('сет фильтр себес'!$A$1:$H$93,MATCH(B529,'сет фильтр себес'!$E$1:$E$93,0),8)</f>
        <v>4214.136363636364</v>
      </c>
      <c r="N529" s="24" t="s">
        <v>3</v>
      </c>
      <c r="O529" s="8">
        <f>IFERROR(INDEX(sec!$A$1:$G$787,MATCH(B529,sec!$C$1:$C$787,0),2),0)</f>
        <v>8</v>
      </c>
      <c r="P529" s="2" t="s">
        <v>12139</v>
      </c>
      <c r="Q529" s="2" t="s">
        <v>14986</v>
      </c>
    </row>
    <row r="530" spans="1:17" x14ac:dyDescent="0.2">
      <c r="A530" s="24" t="s">
        <v>2</v>
      </c>
      <c r="B530" s="24">
        <v>551056</v>
      </c>
      <c r="C530" s="24" t="s">
        <v>4</v>
      </c>
      <c r="D530" s="24" t="s">
        <v>2966</v>
      </c>
      <c r="E530" s="24" t="s">
        <v>14554</v>
      </c>
      <c r="F530" s="24" t="str">
        <f>IF($O530&gt;10,Лист1!$A$1,Лист1!$A$2)</f>
        <v xml:space="preserve">available="no" </v>
      </c>
      <c r="G530" s="24" t="s">
        <v>14552</v>
      </c>
      <c r="H530" s="24" t="s">
        <v>30673</v>
      </c>
      <c r="I530" s="24" t="s">
        <v>30674</v>
      </c>
      <c r="J530" s="110">
        <f t="shared" si="18"/>
        <v>0</v>
      </c>
      <c r="K530" s="24" t="s">
        <v>30674</v>
      </c>
      <c r="L530" s="24" t="s">
        <v>14553</v>
      </c>
      <c r="M530" s="110">
        <f>IF(ISNA(INDEX(вендер!$A$1:$M$16000,MATCH(D530,вендер!$C$1:$C$16000,0),13)),500000,INDEX(вендер!$A$1:$M$16000,MATCH(D530,вендер!$C$1:$C$16000,0),13))</f>
        <v>500000</v>
      </c>
      <c r="N530" s="24" t="s">
        <v>3</v>
      </c>
      <c r="O530" s="22">
        <f>IF(ISNA(INDEX(вендер!$A$1:$H$16000,MATCH(D530,вендер!$C$1:$C$16000,0),8)),Лист1!$A$3,INDEX(вендер!$A$1:$H$16000,MATCH(D530,вендер!$C$1:$C$16000,0),8))</f>
        <v>0</v>
      </c>
      <c r="P530" s="2" t="s">
        <v>12139</v>
      </c>
      <c r="Q530" s="2" t="s">
        <v>14386</v>
      </c>
    </row>
    <row r="531" spans="1:17" x14ac:dyDescent="0.2">
      <c r="A531" s="24" t="s">
        <v>2</v>
      </c>
      <c r="B531" s="24" t="s">
        <v>14387</v>
      </c>
      <c r="C531" s="24" t="s">
        <v>4</v>
      </c>
      <c r="D531" s="24" t="s">
        <v>2968</v>
      </c>
      <c r="E531" s="24" t="s">
        <v>14554</v>
      </c>
      <c r="F531" s="24" t="str">
        <f>IF($O531&gt;10,Лист1!$A$1,Лист1!$A$2)</f>
        <v xml:space="preserve">available="yes" </v>
      </c>
      <c r="G531" s="24" t="s">
        <v>14552</v>
      </c>
      <c r="H531" s="24" t="s">
        <v>30673</v>
      </c>
      <c r="I531" s="24" t="s">
        <v>30674</v>
      </c>
      <c r="J531" s="110">
        <f t="shared" si="18"/>
        <v>39</v>
      </c>
      <c r="K531" s="24" t="s">
        <v>30674</v>
      </c>
      <c r="L531" s="24" t="s">
        <v>14553</v>
      </c>
      <c r="M531" s="110">
        <f>IF(ISNA(INDEX(вендер!$A$1:$M$16000,MATCH(D531,вендер!$C$1:$C$16000,0),13)),500000,INDEX(вендер!$A$1:$M$16000,MATCH(D531,вендер!$C$1:$C$16000,0),13))</f>
        <v>410849.28229665069</v>
      </c>
      <c r="N531" s="24" t="s">
        <v>3</v>
      </c>
      <c r="O531" s="22">
        <f>IF(ISNA(INDEX(вендер!$A$1:$H$16000,MATCH(D531,вендер!$C$1:$C$16000,0),8)),Лист1!$A$3,INDEX(вендер!$A$1:$H$16000,MATCH(D531,вендер!$C$1:$C$16000,0),8))</f>
        <v>39</v>
      </c>
      <c r="P531" s="2" t="s">
        <v>12139</v>
      </c>
      <c r="Q531" s="2" t="s">
        <v>14386</v>
      </c>
    </row>
    <row r="532" spans="1:17" x14ac:dyDescent="0.2">
      <c r="A532" s="24" t="s">
        <v>2</v>
      </c>
      <c r="B532" s="24" t="s">
        <v>14983</v>
      </c>
      <c r="C532" s="24" t="s">
        <v>4</v>
      </c>
      <c r="D532" s="24" t="s">
        <v>14324</v>
      </c>
      <c r="E532" s="24" t="s">
        <v>14554</v>
      </c>
      <c r="F532" s="24" t="str">
        <f>IF($O532&gt;0,Лист1!$A$1,Лист1!$A$2)</f>
        <v xml:space="preserve">available="yes" </v>
      </c>
      <c r="G532" s="24" t="s">
        <v>14552</v>
      </c>
      <c r="H532" s="24" t="s">
        <v>30673</v>
      </c>
      <c r="I532" s="24" t="s">
        <v>30674</v>
      </c>
      <c r="J532" s="110">
        <f t="shared" si="18"/>
        <v>2</v>
      </c>
      <c r="K532" s="24" t="s">
        <v>30674</v>
      </c>
      <c r="L532" s="24" t="s">
        <v>14553</v>
      </c>
      <c r="M532" s="110">
        <f>INDEX('сет фильтр себес'!$A$1:$H$93,MATCH(B532,'сет фильтр себес'!$E$1:$E$93,0),8)</f>
        <v>3416.2679425837323</v>
      </c>
      <c r="N532" s="24" t="s">
        <v>3</v>
      </c>
      <c r="O532" s="8">
        <f>IFERROR(INDEX(sec!$A$1:$G$787,MATCH(B532,sec!$C$1:$C$787,0),2),0)</f>
        <v>2</v>
      </c>
      <c r="P532" s="2" t="s">
        <v>12139</v>
      </c>
      <c r="Q532" s="2" t="s">
        <v>14986</v>
      </c>
    </row>
    <row r="533" spans="1:17" x14ac:dyDescent="0.2">
      <c r="A533" s="24" t="s">
        <v>2</v>
      </c>
      <c r="B533" s="24" t="s">
        <v>14984</v>
      </c>
      <c r="C533" s="24" t="s">
        <v>4</v>
      </c>
      <c r="D533" s="24" t="s">
        <v>14327</v>
      </c>
      <c r="E533" s="24" t="s">
        <v>14554</v>
      </c>
      <c r="F533" s="24" t="str">
        <f>IF($O533&gt;0,Лист1!$A$1,Лист1!$A$2)</f>
        <v xml:space="preserve">available="yes" </v>
      </c>
      <c r="G533" s="24" t="s">
        <v>14552</v>
      </c>
      <c r="H533" s="24" t="s">
        <v>30673</v>
      </c>
      <c r="I533" s="24" t="s">
        <v>30674</v>
      </c>
      <c r="J533" s="110">
        <f t="shared" si="18"/>
        <v>9</v>
      </c>
      <c r="K533" s="24" t="s">
        <v>30674</v>
      </c>
      <c r="L533" s="24" t="s">
        <v>14553</v>
      </c>
      <c r="M533" s="110">
        <f>INDEX('сет фильтр себес'!$A$1:$H$93,MATCH(B533,'сет фильтр себес'!$E$1:$E$93,0),8)</f>
        <v>5853.409090909091</v>
      </c>
      <c r="N533" s="24" t="s">
        <v>3</v>
      </c>
      <c r="O533" s="8">
        <f>IFERROR(INDEX(sec!$A$1:$G$787,MATCH(B533,sec!$C$1:$C$787,0),2),0)</f>
        <v>9</v>
      </c>
      <c r="P533" s="2" t="s">
        <v>12139</v>
      </c>
      <c r="Q533" s="2" t="s">
        <v>14986</v>
      </c>
    </row>
    <row r="534" spans="1:17" x14ac:dyDescent="0.2">
      <c r="A534" s="24" t="s">
        <v>2</v>
      </c>
      <c r="B534" s="24" t="s">
        <v>14966</v>
      </c>
      <c r="C534" s="24" t="s">
        <v>4</v>
      </c>
      <c r="D534" s="24" t="s">
        <v>14330</v>
      </c>
      <c r="E534" s="24" t="s">
        <v>14554</v>
      </c>
      <c r="F534" s="24" t="str">
        <f>IF($O534&gt;0,Лист1!$A$1,Лист1!$A$2)</f>
        <v xml:space="preserve">available="yes" </v>
      </c>
      <c r="G534" s="24" t="s">
        <v>14552</v>
      </c>
      <c r="H534" s="24" t="s">
        <v>30673</v>
      </c>
      <c r="I534" s="24" t="s">
        <v>30674</v>
      </c>
      <c r="J534" s="110">
        <f t="shared" si="18"/>
        <v>5</v>
      </c>
      <c r="K534" s="24" t="s">
        <v>30674</v>
      </c>
      <c r="L534" s="24" t="s">
        <v>14553</v>
      </c>
      <c r="M534" s="110">
        <f>INDEX('сет фильтр себес'!$A$1:$H$93,MATCH(B534,'сет фильтр себес'!$E$1:$E$93,0),8)</f>
        <v>3751.1961722488045</v>
      </c>
      <c r="N534" s="24" t="s">
        <v>3</v>
      </c>
      <c r="O534" s="8">
        <f>IFERROR(INDEX(sec!$A$1:$G$787,MATCH(B534,sec!$C$1:$C$787,0),2),0)</f>
        <v>5</v>
      </c>
      <c r="P534" s="2" t="s">
        <v>12139</v>
      </c>
      <c r="Q534" s="2" t="s">
        <v>14986</v>
      </c>
    </row>
    <row r="535" spans="1:17" x14ac:dyDescent="0.2">
      <c r="A535" s="24" t="s">
        <v>2</v>
      </c>
      <c r="B535" s="24" t="s">
        <v>14985</v>
      </c>
      <c r="C535" s="24" t="s">
        <v>4</v>
      </c>
      <c r="D535" s="24" t="s">
        <v>14333</v>
      </c>
      <c r="E535" s="24" t="s">
        <v>14554</v>
      </c>
      <c r="F535" s="24" t="str">
        <f>IF($O535&gt;0,Лист1!$A$1,Лист1!$A$2)</f>
        <v xml:space="preserve">available="yes" </v>
      </c>
      <c r="G535" s="24" t="s">
        <v>14552</v>
      </c>
      <c r="H535" s="24" t="s">
        <v>30673</v>
      </c>
      <c r="I535" s="24" t="s">
        <v>30674</v>
      </c>
      <c r="J535" s="110">
        <f t="shared" si="18"/>
        <v>5</v>
      </c>
      <c r="K535" s="24" t="s">
        <v>30674</v>
      </c>
      <c r="L535" s="24" t="s">
        <v>14553</v>
      </c>
      <c r="M535" s="110">
        <f>INDEX('сет фильтр себес'!$A$1:$H$93,MATCH(B535,'сет фильтр себес'!$E$1:$E$93,0),8)</f>
        <v>4956.9377990430621</v>
      </c>
      <c r="N535" s="24" t="s">
        <v>3</v>
      </c>
      <c r="O535" s="8">
        <f>IFERROR(INDEX(sec!$A$1:$G$787,MATCH(B535,sec!$C$1:$C$787,0),2),0)</f>
        <v>5</v>
      </c>
      <c r="P535" s="2" t="s">
        <v>12139</v>
      </c>
      <c r="Q535" s="2" t="s">
        <v>14986</v>
      </c>
    </row>
    <row r="536" spans="1:17" x14ac:dyDescent="0.2">
      <c r="A536" s="24" t="s">
        <v>2</v>
      </c>
      <c r="B536" s="24" t="s">
        <v>14453</v>
      </c>
      <c r="C536" s="24" t="s">
        <v>4</v>
      </c>
      <c r="D536" s="24" t="s">
        <v>2413</v>
      </c>
      <c r="E536" s="24" t="s">
        <v>14554</v>
      </c>
      <c r="F536" s="24" t="str">
        <f>IF($O536&gt;5,Лист1!$A$1,Лист1!$A$2)</f>
        <v xml:space="preserve">available="yes" </v>
      </c>
      <c r="G536" s="24" t="s">
        <v>14552</v>
      </c>
      <c r="H536" s="24" t="s">
        <v>30673</v>
      </c>
      <c r="I536" s="24" t="s">
        <v>30674</v>
      </c>
      <c r="J536" s="110" t="str">
        <f t="shared" si="18"/>
        <v>50</v>
      </c>
      <c r="K536" s="24" t="s">
        <v>30674</v>
      </c>
      <c r="L536" s="24" t="s">
        <v>14553</v>
      </c>
      <c r="M536" s="110">
        <f>IF(ISNA(INDEX(вендер!$A$1:$M$16000,MATCH(D536,вендер!$C$1:$C$16000,0),13)),500000,INDEX(вендер!$A$1:$M$16000,MATCH(D536,вендер!$C$1:$C$16000,0),13))</f>
        <v>47961.722488038286</v>
      </c>
      <c r="N536" s="24" t="s">
        <v>3</v>
      </c>
      <c r="O536" s="22" t="str">
        <f>IF(ISNA(INDEX(вендер!$A$1:$H$16000,MATCH(D536,вендер!$C$1:$C$16000,0),8)),Лист1!$A$3,INDEX(вендер!$A$1:$H$16000,MATCH(D536,вендер!$C$1:$C$16000,0),8))</f>
        <v>&gt;50</v>
      </c>
      <c r="P536" s="2" t="s">
        <v>12139</v>
      </c>
      <c r="Q536" s="2" t="s">
        <v>27734</v>
      </c>
    </row>
    <row r="537" spans="1:17" x14ac:dyDescent="0.2">
      <c r="A537" s="24" t="s">
        <v>2</v>
      </c>
      <c r="B537" s="24">
        <v>10000011087</v>
      </c>
      <c r="C537" s="24" t="s">
        <v>4</v>
      </c>
      <c r="D537" s="24" t="s">
        <v>2471</v>
      </c>
      <c r="E537" s="24" t="s">
        <v>14554</v>
      </c>
      <c r="F537" s="24" t="str">
        <f>IF($O537&gt;5,Лист1!$A$1,Лист1!$A$2)</f>
        <v xml:space="preserve">available="yes" </v>
      </c>
      <c r="G537" s="24" t="s">
        <v>14552</v>
      </c>
      <c r="H537" s="24" t="s">
        <v>30673</v>
      </c>
      <c r="I537" s="24" t="s">
        <v>30674</v>
      </c>
      <c r="J537" s="110" t="str">
        <f t="shared" si="18"/>
        <v>50</v>
      </c>
      <c r="K537" s="24" t="s">
        <v>30674</v>
      </c>
      <c r="L537" s="24" t="s">
        <v>14553</v>
      </c>
      <c r="M537" s="110">
        <f>IF(ISNA(INDEX(вендер!$A$1:$M$16000,MATCH(D537,вендер!$C$1:$C$16000,0),13)),500000,INDEX(вендер!$A$1:$M$16000,MATCH(D537,вендер!$C$1:$C$16000,0),13))</f>
        <v>39387.559808612445</v>
      </c>
      <c r="N537" s="24" t="s">
        <v>3</v>
      </c>
      <c r="O537" s="22" t="str">
        <f>IF(ISNA(INDEX(вендер!$A$1:$H$16000,MATCH(D537,вендер!$C$1:$C$16000,0),8)),Лист1!$A$3,INDEX(вендер!$A$1:$H$16000,MATCH(D537,вендер!$C$1:$C$16000,0),8))</f>
        <v>&gt;50</v>
      </c>
      <c r="P537" s="2" t="s">
        <v>12139</v>
      </c>
      <c r="Q537" s="2" t="s">
        <v>27734</v>
      </c>
    </row>
    <row r="538" spans="1:17" x14ac:dyDescent="0.2">
      <c r="A538" s="24" t="s">
        <v>2</v>
      </c>
      <c r="B538" s="24">
        <v>10000018990</v>
      </c>
      <c r="C538" s="24" t="s">
        <v>4</v>
      </c>
      <c r="D538" s="24" t="s">
        <v>2475</v>
      </c>
      <c r="E538" s="24" t="s">
        <v>14554</v>
      </c>
      <c r="F538" s="24" t="str">
        <f>IF($O538&gt;5,Лист1!$A$1,Лист1!$A$2)</f>
        <v xml:space="preserve">available="no" </v>
      </c>
      <c r="G538" s="24" t="s">
        <v>14552</v>
      </c>
      <c r="H538" s="24" t="s">
        <v>30673</v>
      </c>
      <c r="I538" s="24" t="s">
        <v>30674</v>
      </c>
      <c r="J538" s="110">
        <f t="shared" si="18"/>
        <v>0</v>
      </c>
      <c r="K538" s="24" t="s">
        <v>30674</v>
      </c>
      <c r="L538" s="24" t="s">
        <v>14553</v>
      </c>
      <c r="M538" s="110">
        <f>IF(ISNA(INDEX(вендер!$A$1:$M$16000,MATCH(D538,вендер!$C$1:$C$16000,0),13)),500000,INDEX(вендер!$A$1:$M$16000,MATCH(D538,вендер!$C$1:$C$16000,0),13))</f>
        <v>500000</v>
      </c>
      <c r="N538" s="24" t="s">
        <v>3</v>
      </c>
      <c r="O538" s="22">
        <f>IF(ISNA(INDEX(вендер!$A$1:$H$16000,MATCH(D538,вендер!$C$1:$C$16000,0),8)),Лист1!$A$3,INDEX(вендер!$A$1:$H$16000,MATCH(D538,вендер!$C$1:$C$16000,0),8))</f>
        <v>0</v>
      </c>
      <c r="P538" s="2" t="s">
        <v>12139</v>
      </c>
      <c r="Q538" s="2" t="s">
        <v>27734</v>
      </c>
    </row>
    <row r="539" spans="1:17" x14ac:dyDescent="0.2">
      <c r="A539" s="24" t="s">
        <v>2</v>
      </c>
      <c r="B539" s="24" t="s">
        <v>14547</v>
      </c>
      <c r="C539" s="24" t="s">
        <v>4</v>
      </c>
      <c r="D539" s="24" t="s">
        <v>2479</v>
      </c>
      <c r="E539" s="24" t="s">
        <v>14554</v>
      </c>
      <c r="F539" s="24" t="str">
        <f>IF($O539&gt;5,Лист1!$A$1,Лист1!$A$2)</f>
        <v xml:space="preserve">available="yes" </v>
      </c>
      <c r="G539" s="24" t="s">
        <v>14552</v>
      </c>
      <c r="H539" s="24" t="s">
        <v>30673</v>
      </c>
      <c r="I539" s="24" t="s">
        <v>30674</v>
      </c>
      <c r="J539" s="110" t="str">
        <f t="shared" si="18"/>
        <v>50</v>
      </c>
      <c r="K539" s="24" t="s">
        <v>30674</v>
      </c>
      <c r="L539" s="24" t="s">
        <v>14553</v>
      </c>
      <c r="M539" s="110">
        <f>IF(ISNA(INDEX(вендер!$A$1:$M$16000,MATCH(D539,вендер!$C$1:$C$16000,0),13)),500000,INDEX(вендер!$A$1:$M$16000,MATCH(D539,вендер!$C$1:$C$16000,0),13))</f>
        <v>71354.665071770331</v>
      </c>
      <c r="N539" s="24" t="s">
        <v>3</v>
      </c>
      <c r="O539" s="22" t="str">
        <f>IF(ISNA(INDEX(вендер!$A$1:$H$16000,MATCH(D539,вендер!$C$1:$C$16000,0),8)),Лист1!$A$3,INDEX(вендер!$A$1:$H$16000,MATCH(D539,вендер!$C$1:$C$16000,0),8))</f>
        <v>&gt;50</v>
      </c>
      <c r="P539" s="2" t="s">
        <v>12139</v>
      </c>
      <c r="Q539" s="2" t="s">
        <v>27734</v>
      </c>
    </row>
    <row r="540" spans="1:17" x14ac:dyDescent="0.2">
      <c r="A540" s="24" t="s">
        <v>2</v>
      </c>
      <c r="B540" s="24" t="s">
        <v>14548</v>
      </c>
      <c r="C540" s="24" t="s">
        <v>4</v>
      </c>
      <c r="D540" s="24" t="s">
        <v>2481</v>
      </c>
      <c r="E540" s="24" t="s">
        <v>14554</v>
      </c>
      <c r="F540" s="24" t="str">
        <f>IF($O540&gt;5,Лист1!$A$1,Лист1!$A$2)</f>
        <v xml:space="preserve">available="no" </v>
      </c>
      <c r="G540" s="24" t="s">
        <v>14552</v>
      </c>
      <c r="H540" s="24" t="s">
        <v>30673</v>
      </c>
      <c r="I540" s="24" t="s">
        <v>30674</v>
      </c>
      <c r="J540" s="110">
        <f t="shared" si="18"/>
        <v>1</v>
      </c>
      <c r="K540" s="24" t="s">
        <v>30674</v>
      </c>
      <c r="L540" s="24" t="s">
        <v>14553</v>
      </c>
      <c r="M540" s="110">
        <f>IF(ISNA(INDEX(вендер!$A$1:$M$16000,MATCH(D540,вендер!$C$1:$C$16000,0),13)),500000,INDEX(вендер!$A$1:$M$16000,MATCH(D540,вендер!$C$1:$C$16000,0),13))</f>
        <v>109943.77990430623</v>
      </c>
      <c r="N540" s="24" t="s">
        <v>3</v>
      </c>
      <c r="O540" s="22">
        <f>IF(ISNA(INDEX(вендер!$A$1:$H$16000,MATCH(D540,вендер!$C$1:$C$16000,0),8)),Лист1!$A$3,INDEX(вендер!$A$1:$H$16000,MATCH(D540,вендер!$C$1:$C$16000,0),8))</f>
        <v>1</v>
      </c>
      <c r="P540" s="2" t="s">
        <v>12139</v>
      </c>
      <c r="Q540" s="2" t="s">
        <v>27734</v>
      </c>
    </row>
    <row r="541" spans="1:17" x14ac:dyDescent="0.2">
      <c r="A541" s="24" t="s">
        <v>2</v>
      </c>
      <c r="B541" s="24">
        <v>10000018641</v>
      </c>
      <c r="C541" s="24" t="s">
        <v>4</v>
      </c>
      <c r="D541" s="24" t="s">
        <v>2484</v>
      </c>
      <c r="E541" s="24" t="s">
        <v>14554</v>
      </c>
      <c r="F541" s="24" t="str">
        <f>IF($O541&gt;5,Лист1!$A$1,Лист1!$A$2)</f>
        <v xml:space="preserve">available="no" </v>
      </c>
      <c r="G541" s="24" t="s">
        <v>14552</v>
      </c>
      <c r="H541" s="24" t="s">
        <v>30673</v>
      </c>
      <c r="I541" s="24" t="s">
        <v>30674</v>
      </c>
      <c r="J541" s="110">
        <f t="shared" si="18"/>
        <v>0</v>
      </c>
      <c r="K541" s="24" t="s">
        <v>30674</v>
      </c>
      <c r="L541" s="24" t="s">
        <v>14553</v>
      </c>
      <c r="M541" s="110">
        <f>IF(ISNA(INDEX(вендер!$A$1:$M$16000,MATCH(D541,вендер!$C$1:$C$16000,0),13)),500000,INDEX(вендер!$A$1:$M$16000,MATCH(D541,вендер!$C$1:$C$16000,0),13))</f>
        <v>500000</v>
      </c>
      <c r="N541" s="24" t="s">
        <v>3</v>
      </c>
      <c r="O541" s="22">
        <f>IF(ISNA(INDEX(вендер!$A$1:$H$16000,MATCH(D541,вендер!$C$1:$C$16000,0),8)),Лист1!$A$3,INDEX(вендер!$A$1:$H$16000,MATCH(D541,вендер!$C$1:$C$16000,0),8))</f>
        <v>0</v>
      </c>
      <c r="P541" s="2" t="s">
        <v>12139</v>
      </c>
      <c r="Q541" s="2" t="s">
        <v>27734</v>
      </c>
    </row>
    <row r="542" spans="1:17" x14ac:dyDescent="0.2">
      <c r="A542" s="24" t="s">
        <v>2</v>
      </c>
      <c r="B542" s="24" t="s">
        <v>14549</v>
      </c>
      <c r="C542" s="24" t="s">
        <v>4</v>
      </c>
      <c r="D542" s="24" t="s">
        <v>2485</v>
      </c>
      <c r="E542" s="24" t="s">
        <v>14554</v>
      </c>
      <c r="F542" s="24" t="str">
        <f>IF($O542&gt;5,Лист1!$A$1,Лист1!$A$2)</f>
        <v xml:space="preserve">available="no" </v>
      </c>
      <c r="G542" s="24" t="s">
        <v>14552</v>
      </c>
      <c r="H542" s="24" t="s">
        <v>30673</v>
      </c>
      <c r="I542" s="24" t="s">
        <v>30674</v>
      </c>
      <c r="J542" s="110">
        <f t="shared" si="18"/>
        <v>0</v>
      </c>
      <c r="K542" s="24" t="s">
        <v>30674</v>
      </c>
      <c r="L542" s="24" t="s">
        <v>14553</v>
      </c>
      <c r="M542" s="110">
        <f>IF(ISNA(INDEX(вендер!$A$1:$M$16000,MATCH(D542,вендер!$C$1:$C$16000,0),13)),500000,INDEX(вендер!$A$1:$M$16000,MATCH(D542,вендер!$C$1:$C$16000,0),13))</f>
        <v>500000</v>
      </c>
      <c r="N542" s="24" t="s">
        <v>3</v>
      </c>
      <c r="O542" s="22">
        <f>IF(ISNA(INDEX(вендер!$A$1:$H$16000,MATCH(D542,вендер!$C$1:$C$16000,0),8)),Лист1!$A$3,INDEX(вендер!$A$1:$H$16000,MATCH(D542,вендер!$C$1:$C$16000,0),8))</f>
        <v>0</v>
      </c>
      <c r="P542" s="2" t="s">
        <v>12139</v>
      </c>
      <c r="Q542" s="2" t="s">
        <v>27734</v>
      </c>
    </row>
    <row r="543" spans="1:17" x14ac:dyDescent="0.2">
      <c r="A543" s="24" t="s">
        <v>2</v>
      </c>
      <c r="B543" s="24" t="s">
        <v>14550</v>
      </c>
      <c r="C543" s="24" t="s">
        <v>4</v>
      </c>
      <c r="D543" s="24" t="s">
        <v>2487</v>
      </c>
      <c r="E543" s="24" t="s">
        <v>14554</v>
      </c>
      <c r="F543" s="24" t="str">
        <f>IF($O543&gt;5,Лист1!$A$1,Лист1!$A$2)</f>
        <v xml:space="preserve">available="no" </v>
      </c>
      <c r="G543" s="24" t="s">
        <v>14552</v>
      </c>
      <c r="H543" s="24" t="s">
        <v>30673</v>
      </c>
      <c r="I543" s="24" t="s">
        <v>30674</v>
      </c>
      <c r="J543" s="110">
        <f t="shared" si="18"/>
        <v>0</v>
      </c>
      <c r="K543" s="24" t="s">
        <v>30674</v>
      </c>
      <c r="L543" s="24" t="s">
        <v>14553</v>
      </c>
      <c r="M543" s="110">
        <f>IF(ISNA(INDEX(вендер!$A$1:$M$16000,MATCH(D543,вендер!$C$1:$C$16000,0),13)),500000,INDEX(вендер!$A$1:$M$16000,MATCH(D543,вендер!$C$1:$C$16000,0),13))</f>
        <v>50909.090909090912</v>
      </c>
      <c r="N543" s="24" t="s">
        <v>3</v>
      </c>
      <c r="O543" s="22">
        <f>IF(ISNA(INDEX(вендер!$A$1:$H$16000,MATCH(D543,вендер!$C$1:$C$16000,0),8)),Лист1!$A$3,INDEX(вендер!$A$1:$H$16000,MATCH(D543,вендер!$C$1:$C$16000,0),8))</f>
        <v>0</v>
      </c>
      <c r="P543" s="2" t="s">
        <v>12139</v>
      </c>
      <c r="Q543" s="2" t="s">
        <v>27734</v>
      </c>
    </row>
    <row r="544" spans="1:17" x14ac:dyDescent="0.2">
      <c r="A544" s="24" t="s">
        <v>2</v>
      </c>
      <c r="B544" s="24" t="s">
        <v>14551</v>
      </c>
      <c r="C544" s="24" t="s">
        <v>4</v>
      </c>
      <c r="D544" s="24" t="s">
        <v>2488</v>
      </c>
      <c r="E544" s="24" t="s">
        <v>14554</v>
      </c>
      <c r="F544" s="24" t="str">
        <f>IF($O544&gt;5,Лист1!$A$1,Лист1!$A$2)</f>
        <v xml:space="preserve">available="yes" </v>
      </c>
      <c r="G544" s="24" t="s">
        <v>14552</v>
      </c>
      <c r="H544" s="24" t="s">
        <v>30673</v>
      </c>
      <c r="I544" s="24" t="s">
        <v>30674</v>
      </c>
      <c r="J544" s="110" t="str">
        <f t="shared" si="18"/>
        <v>50</v>
      </c>
      <c r="K544" s="24" t="s">
        <v>30674</v>
      </c>
      <c r="L544" s="24" t="s">
        <v>14553</v>
      </c>
      <c r="M544" s="110">
        <f>IF(ISNA(INDEX(вендер!$A$1:$M$16000,MATCH(D544,вендер!$C$1:$C$16000,0),13)),500000,INDEX(вендер!$A$1:$M$16000,MATCH(D544,вендер!$C$1:$C$16000,0),13))</f>
        <v>67834.928229665064</v>
      </c>
      <c r="N544" s="24" t="s">
        <v>3</v>
      </c>
      <c r="O544" s="22" t="str">
        <f>IF(ISNA(INDEX(вендер!$A$1:$H$16000,MATCH(D544,вендер!$C$1:$C$16000,0),8)),Лист1!$A$3,INDEX(вендер!$A$1:$H$16000,MATCH(D544,вендер!$C$1:$C$16000,0),8))</f>
        <v>&gt;50</v>
      </c>
      <c r="P544" s="2" t="s">
        <v>12139</v>
      </c>
      <c r="Q544" s="2" t="s">
        <v>27734</v>
      </c>
    </row>
    <row r="545" spans="1:17" x14ac:dyDescent="0.2">
      <c r="A545" s="24" t="s">
        <v>2</v>
      </c>
      <c r="B545" s="24" t="s">
        <v>14557</v>
      </c>
      <c r="C545" s="24" t="s">
        <v>4</v>
      </c>
      <c r="D545" s="24" t="s">
        <v>2502</v>
      </c>
      <c r="E545" s="24" t="s">
        <v>14554</v>
      </c>
      <c r="F545" s="24" t="str">
        <f>IF($O545&gt;5,Лист1!$A$1,Лист1!$A$2)</f>
        <v xml:space="preserve">available="yes" </v>
      </c>
      <c r="G545" s="24" t="s">
        <v>14552</v>
      </c>
      <c r="H545" s="24" t="s">
        <v>30673</v>
      </c>
      <c r="I545" s="24" t="s">
        <v>30674</v>
      </c>
      <c r="J545" s="110">
        <f t="shared" si="18"/>
        <v>37</v>
      </c>
      <c r="K545" s="24" t="s">
        <v>30674</v>
      </c>
      <c r="L545" s="24" t="s">
        <v>14553</v>
      </c>
      <c r="M545" s="110">
        <f>IF(ISNA(INDEX(вендер!$A$1:$M$16000,MATCH(D545,вендер!$C$1:$C$16000,0),13)),500000,INDEX(вендер!$A$1:$M$16000,MATCH(D545,вендер!$C$1:$C$16000,0),13))</f>
        <v>47708.516746411478</v>
      </c>
      <c r="N545" s="24" t="s">
        <v>3</v>
      </c>
      <c r="O545" s="22">
        <f>IF(ISNA(INDEX(вендер!$A$1:$H$16000,MATCH(D545,вендер!$C$1:$C$16000,0),8)),Лист1!$A$3,INDEX(вендер!$A$1:$H$16000,MATCH(D545,вендер!$C$1:$C$16000,0),8))</f>
        <v>37</v>
      </c>
      <c r="P545" s="2" t="s">
        <v>12139</v>
      </c>
      <c r="Q545" s="2" t="s">
        <v>27734</v>
      </c>
    </row>
    <row r="546" spans="1:17" x14ac:dyDescent="0.2">
      <c r="A546" s="24" t="s">
        <v>2</v>
      </c>
      <c r="B546" s="24">
        <v>10000019730</v>
      </c>
      <c r="C546" s="24" t="s">
        <v>4</v>
      </c>
      <c r="D546" s="24" t="s">
        <v>2505</v>
      </c>
      <c r="E546" s="24" t="s">
        <v>14554</v>
      </c>
      <c r="F546" s="24" t="str">
        <f>IF($O546&gt;5,Лист1!$A$1,Лист1!$A$2)</f>
        <v xml:space="preserve">available="yes" </v>
      </c>
      <c r="G546" s="24" t="s">
        <v>14552</v>
      </c>
      <c r="H546" s="24" t="s">
        <v>30673</v>
      </c>
      <c r="I546" s="24" t="s">
        <v>30674</v>
      </c>
      <c r="J546" s="110">
        <f t="shared" si="18"/>
        <v>26</v>
      </c>
      <c r="K546" s="24" t="s">
        <v>30674</v>
      </c>
      <c r="L546" s="24" t="s">
        <v>14553</v>
      </c>
      <c r="M546" s="110">
        <f>IF(ISNA(INDEX(вендер!$A$1:$M$16000,MATCH(D546,вендер!$C$1:$C$16000,0),13)),500000,INDEX(вендер!$A$1:$M$16000,MATCH(D546,вендер!$C$1:$C$16000,0),13))</f>
        <v>60368.803827751195</v>
      </c>
      <c r="N546" s="24" t="s">
        <v>3</v>
      </c>
      <c r="O546" s="22">
        <f>IF(ISNA(INDEX(вендер!$A$1:$H$16000,MATCH(D546,вендер!$C$1:$C$16000,0),8)),Лист1!$A$3,INDEX(вендер!$A$1:$H$16000,MATCH(D546,вендер!$C$1:$C$16000,0),8))</f>
        <v>26</v>
      </c>
      <c r="P546" s="2" t="s">
        <v>12139</v>
      </c>
      <c r="Q546" s="2" t="s">
        <v>27734</v>
      </c>
    </row>
    <row r="547" spans="1:17" x14ac:dyDescent="0.2">
      <c r="A547" s="24" t="s">
        <v>2</v>
      </c>
      <c r="B547" s="24" t="s">
        <v>14566</v>
      </c>
      <c r="C547" s="24" t="s">
        <v>4</v>
      </c>
      <c r="D547" s="24" t="s">
        <v>2508</v>
      </c>
      <c r="E547" s="24" t="s">
        <v>14554</v>
      </c>
      <c r="F547" s="24" t="str">
        <f>IF($O547&gt;5,Лист1!$A$1,Лист1!$A$2)</f>
        <v xml:space="preserve">available="yes" </v>
      </c>
      <c r="G547" s="24" t="s">
        <v>14552</v>
      </c>
      <c r="H547" s="24" t="s">
        <v>30673</v>
      </c>
      <c r="I547" s="24" t="s">
        <v>30674</v>
      </c>
      <c r="J547" s="110">
        <f t="shared" si="18"/>
        <v>13</v>
      </c>
      <c r="K547" s="24" t="s">
        <v>30674</v>
      </c>
      <c r="L547" s="24" t="s">
        <v>14553</v>
      </c>
      <c r="M547" s="110">
        <f>IF(ISNA(INDEX(вендер!$A$1:$M$16000,MATCH(D547,вендер!$C$1:$C$16000,0),13)),500000,INDEX(вендер!$A$1:$M$16000,MATCH(D547,вендер!$C$1:$C$16000,0),13))</f>
        <v>84290.65789473684</v>
      </c>
      <c r="N547" s="24" t="s">
        <v>3</v>
      </c>
      <c r="O547" s="22">
        <f>IF(ISNA(INDEX(вендер!$A$1:$H$16000,MATCH(D547,вендер!$C$1:$C$16000,0),8)),Лист1!$A$3,INDEX(вендер!$A$1:$H$16000,MATCH(D547,вендер!$C$1:$C$16000,0),8))</f>
        <v>13</v>
      </c>
      <c r="P547" s="2" t="s">
        <v>12139</v>
      </c>
      <c r="Q547" s="2" t="s">
        <v>27734</v>
      </c>
    </row>
    <row r="548" spans="1:17" x14ac:dyDescent="0.2">
      <c r="A548" s="24" t="s">
        <v>2</v>
      </c>
      <c r="B548" s="24" t="s">
        <v>14567</v>
      </c>
      <c r="C548" s="24" t="s">
        <v>4</v>
      </c>
      <c r="D548" s="24" t="s">
        <v>2513</v>
      </c>
      <c r="E548" s="24" t="s">
        <v>14554</v>
      </c>
      <c r="F548" s="24" t="str">
        <f>IF($O548&gt;5,Лист1!$A$1,Лист1!$A$2)</f>
        <v xml:space="preserve">available="yes" </v>
      </c>
      <c r="G548" s="24" t="s">
        <v>14552</v>
      </c>
      <c r="H548" s="24" t="s">
        <v>30673</v>
      </c>
      <c r="I548" s="24" t="s">
        <v>30674</v>
      </c>
      <c r="J548" s="110">
        <f t="shared" si="18"/>
        <v>25</v>
      </c>
      <c r="K548" s="24" t="s">
        <v>30674</v>
      </c>
      <c r="L548" s="24" t="s">
        <v>14553</v>
      </c>
      <c r="M548" s="110">
        <f>IF(ISNA(INDEX(вендер!$A$1:$M$16000,MATCH(D548,вендер!$C$1:$C$16000,0),13)),500000,INDEX(вендер!$A$1:$M$16000,MATCH(D548,вендер!$C$1:$C$16000,0),13))</f>
        <v>120993.19377990431</v>
      </c>
      <c r="N548" s="24" t="s">
        <v>3</v>
      </c>
      <c r="O548" s="22">
        <f>IF(ISNA(INDEX(вендер!$A$1:$H$16000,MATCH(D548,вендер!$C$1:$C$16000,0),8)),Лист1!$A$3,INDEX(вендер!$A$1:$H$16000,MATCH(D548,вендер!$C$1:$C$16000,0),8))</f>
        <v>25</v>
      </c>
      <c r="P548" s="2" t="s">
        <v>12139</v>
      </c>
      <c r="Q548" s="2" t="s">
        <v>27734</v>
      </c>
    </row>
    <row r="549" spans="1:17" x14ac:dyDescent="0.2">
      <c r="A549" s="24" t="s">
        <v>2</v>
      </c>
      <c r="B549" s="24">
        <v>10000009184</v>
      </c>
      <c r="C549" s="24" t="s">
        <v>4</v>
      </c>
      <c r="D549" s="24" t="s">
        <v>2524</v>
      </c>
      <c r="E549" s="24" t="s">
        <v>14554</v>
      </c>
      <c r="F549" s="24" t="str">
        <f>IF($O549&gt;5,Лист1!$A$1,Лист1!$A$2)</f>
        <v xml:space="preserve">available="yes" </v>
      </c>
      <c r="G549" s="24" t="s">
        <v>14552</v>
      </c>
      <c r="H549" s="24" t="s">
        <v>30673</v>
      </c>
      <c r="I549" s="24" t="s">
        <v>30674</v>
      </c>
      <c r="J549" s="110" t="str">
        <f t="shared" si="18"/>
        <v>50</v>
      </c>
      <c r="K549" s="24" t="s">
        <v>30674</v>
      </c>
      <c r="L549" s="24" t="s">
        <v>14553</v>
      </c>
      <c r="M549" s="110">
        <f>IF(ISNA(INDEX(вендер!$A$1:$M$16000,MATCH(D549,вендер!$C$1:$C$16000,0),13)),500000,INDEX(вендер!$A$1:$M$16000,MATCH(D549,вендер!$C$1:$C$16000,0),13))</f>
        <v>165404.59330143541</v>
      </c>
      <c r="N549" s="24" t="s">
        <v>3</v>
      </c>
      <c r="O549" s="22" t="str">
        <f>IF(ISNA(INDEX(вендер!$A$1:$H$16000,MATCH(D549,вендер!$C$1:$C$16000,0),8)),Лист1!$A$3,INDEX(вендер!$A$1:$H$16000,MATCH(D549,вендер!$C$1:$C$16000,0),8))</f>
        <v>&gt;50</v>
      </c>
      <c r="P549" s="2" t="s">
        <v>12139</v>
      </c>
      <c r="Q549" s="2" t="s">
        <v>27734</v>
      </c>
    </row>
    <row r="550" spans="1:17" x14ac:dyDescent="0.2">
      <c r="A550" s="24" t="s">
        <v>2</v>
      </c>
      <c r="B550" s="24">
        <v>10000015498</v>
      </c>
      <c r="C550" s="24" t="s">
        <v>4</v>
      </c>
      <c r="D550" s="24" t="s">
        <v>2527</v>
      </c>
      <c r="E550" s="24" t="s">
        <v>14554</v>
      </c>
      <c r="F550" s="24" t="str">
        <f>IF($O550&gt;5,Лист1!$A$1,Лист1!$A$2)</f>
        <v xml:space="preserve">available="yes" </v>
      </c>
      <c r="G550" s="24" t="s">
        <v>14552</v>
      </c>
      <c r="H550" s="24" t="s">
        <v>30673</v>
      </c>
      <c r="I550" s="24" t="s">
        <v>30674</v>
      </c>
      <c r="J550" s="110">
        <f t="shared" si="18"/>
        <v>18</v>
      </c>
      <c r="K550" s="24" t="s">
        <v>30674</v>
      </c>
      <c r="L550" s="24" t="s">
        <v>14553</v>
      </c>
      <c r="M550" s="110">
        <f>IF(ISNA(INDEX(вендер!$A$1:$M$16000,MATCH(D550,вендер!$C$1:$C$16000,0),13)),500000,INDEX(вендер!$A$1:$M$16000,MATCH(D550,вендер!$C$1:$C$16000,0),13))</f>
        <v>304754.1746411483</v>
      </c>
      <c r="N550" s="24" t="s">
        <v>3</v>
      </c>
      <c r="O550" s="22">
        <f>IF(ISNA(INDEX(вендер!$A$1:$H$16000,MATCH(D550,вендер!$C$1:$C$16000,0),8)),Лист1!$A$3,INDEX(вендер!$A$1:$H$16000,MATCH(D550,вендер!$C$1:$C$16000,0),8))</f>
        <v>18</v>
      </c>
      <c r="P550" s="2" t="s">
        <v>12139</v>
      </c>
      <c r="Q550" s="2" t="s">
        <v>27734</v>
      </c>
    </row>
    <row r="551" spans="1:17" x14ac:dyDescent="0.2">
      <c r="A551" s="24" t="s">
        <v>2</v>
      </c>
      <c r="B551" s="24">
        <v>10000017049</v>
      </c>
      <c r="C551" s="24" t="s">
        <v>4</v>
      </c>
      <c r="D551" s="24" t="s">
        <v>2532</v>
      </c>
      <c r="E551" s="24" t="s">
        <v>14554</v>
      </c>
      <c r="F551" s="24" t="str">
        <f>IF($O551&gt;5,Лист1!$A$1,Лист1!$A$2)</f>
        <v xml:space="preserve">available="yes" </v>
      </c>
      <c r="G551" s="24" t="s">
        <v>14552</v>
      </c>
      <c r="H551" s="24" t="s">
        <v>30673</v>
      </c>
      <c r="I551" s="24" t="s">
        <v>30674</v>
      </c>
      <c r="J551" s="110" t="str">
        <f t="shared" si="18"/>
        <v>50</v>
      </c>
      <c r="K551" s="24" t="s">
        <v>30674</v>
      </c>
      <c r="L551" s="24" t="s">
        <v>14553</v>
      </c>
      <c r="M551" s="110">
        <f>IF(ISNA(INDEX(вендер!$A$1:$M$16000,MATCH(D551,вендер!$C$1:$C$16000,0),13)),500000,INDEX(вендер!$A$1:$M$16000,MATCH(D551,вендер!$C$1:$C$16000,0),13))</f>
        <v>185541.32775119616</v>
      </c>
      <c r="N551" s="24" t="s">
        <v>3</v>
      </c>
      <c r="O551" s="22" t="str">
        <f>IF(ISNA(INDEX(вендер!$A$1:$H$16000,MATCH(D551,вендер!$C$1:$C$16000,0),8)),Лист1!$A$3,INDEX(вендер!$A$1:$H$16000,MATCH(D551,вендер!$C$1:$C$16000,0),8))</f>
        <v>&gt;50</v>
      </c>
      <c r="P551" s="2" t="s">
        <v>12139</v>
      </c>
      <c r="Q551" s="2" t="s">
        <v>27734</v>
      </c>
    </row>
    <row r="552" spans="1:17" x14ac:dyDescent="0.2">
      <c r="A552" s="24" t="s">
        <v>2</v>
      </c>
      <c r="B552" s="24">
        <v>10000013545</v>
      </c>
      <c r="C552" s="24" t="s">
        <v>4</v>
      </c>
      <c r="D552" s="24" t="s">
        <v>2544</v>
      </c>
      <c r="E552" s="24" t="s">
        <v>14554</v>
      </c>
      <c r="F552" s="24" t="str">
        <f>IF($O552&gt;5,Лист1!$A$1,Лист1!$A$2)</f>
        <v xml:space="preserve">available="no" </v>
      </c>
      <c r="G552" s="24" t="s">
        <v>14552</v>
      </c>
      <c r="H552" s="24" t="s">
        <v>30673</v>
      </c>
      <c r="I552" s="24" t="s">
        <v>30674</v>
      </c>
      <c r="J552" s="110">
        <f t="shared" si="18"/>
        <v>0</v>
      </c>
      <c r="K552" s="24" t="s">
        <v>30674</v>
      </c>
      <c r="L552" s="24" t="s">
        <v>14553</v>
      </c>
      <c r="M552" s="110">
        <f>IF(ISNA(INDEX(вендер!$A$1:$M$16000,MATCH(D552,вендер!$C$1:$C$16000,0),13)),500000,INDEX(вендер!$A$1:$M$16000,MATCH(D552,вендер!$C$1:$C$16000,0),13))</f>
        <v>263949.54545454547</v>
      </c>
      <c r="N552" s="24" t="s">
        <v>3</v>
      </c>
      <c r="O552" s="22">
        <f>IF(ISNA(INDEX(вендер!$A$1:$H$16000,MATCH(D552,вендер!$C$1:$C$16000,0),8)),Лист1!$A$3,INDEX(вендер!$A$1:$H$16000,MATCH(D552,вендер!$C$1:$C$16000,0),8))</f>
        <v>0</v>
      </c>
      <c r="P552" s="2" t="s">
        <v>12139</v>
      </c>
      <c r="Q552" s="2" t="s">
        <v>27734</v>
      </c>
    </row>
    <row r="553" spans="1:17" x14ac:dyDescent="0.2">
      <c r="A553" s="24" t="s">
        <v>2</v>
      </c>
      <c r="B553" s="24" t="s">
        <v>14570</v>
      </c>
      <c r="C553" s="24" t="s">
        <v>4</v>
      </c>
      <c r="D553" s="24" t="s">
        <v>2549</v>
      </c>
      <c r="E553" s="24" t="s">
        <v>14554</v>
      </c>
      <c r="F553" s="24" t="str">
        <f>IF($O553&gt;5,Лист1!$A$1,Лист1!$A$2)</f>
        <v xml:space="preserve">available="yes" </v>
      </c>
      <c r="G553" s="24" t="s">
        <v>14552</v>
      </c>
      <c r="H553" s="24" t="s">
        <v>30673</v>
      </c>
      <c r="I553" s="24" t="s">
        <v>30674</v>
      </c>
      <c r="J553" s="110">
        <f t="shared" si="18"/>
        <v>7</v>
      </c>
      <c r="K553" s="24" t="s">
        <v>30674</v>
      </c>
      <c r="L553" s="24" t="s">
        <v>14553</v>
      </c>
      <c r="M553" s="110">
        <f>IF(ISNA(INDEX(вендер!$A$1:$M$16000,MATCH(D553,вендер!$C$1:$C$16000,0),13)),500000,INDEX(вендер!$A$1:$M$16000,MATCH(D553,вендер!$C$1:$C$16000,0),13))</f>
        <v>719320.29904306214</v>
      </c>
      <c r="N553" s="24" t="s">
        <v>3</v>
      </c>
      <c r="O553" s="22">
        <f>IF(ISNA(INDEX(вендер!$A$1:$H$16000,MATCH(D553,вендер!$C$1:$C$16000,0),8)),Лист1!$A$3,INDEX(вендер!$A$1:$H$16000,MATCH(D553,вендер!$C$1:$C$16000,0),8))</f>
        <v>7</v>
      </c>
      <c r="P553" s="2" t="s">
        <v>12139</v>
      </c>
      <c r="Q553" s="2" t="s">
        <v>27734</v>
      </c>
    </row>
    <row r="554" spans="1:17" x14ac:dyDescent="0.2">
      <c r="A554" s="24" t="s">
        <v>2</v>
      </c>
      <c r="B554" s="24" t="s">
        <v>14568</v>
      </c>
      <c r="C554" s="24" t="s">
        <v>4</v>
      </c>
      <c r="D554" s="24" t="s">
        <v>2566</v>
      </c>
      <c r="E554" s="24" t="s">
        <v>14554</v>
      </c>
      <c r="F554" s="24" t="str">
        <f>IF($O554&gt;5,Лист1!$A$1,Лист1!$A$2)</f>
        <v xml:space="preserve">available="no" </v>
      </c>
      <c r="G554" s="24" t="s">
        <v>14552</v>
      </c>
      <c r="H554" s="24" t="s">
        <v>30673</v>
      </c>
      <c r="I554" s="24" t="s">
        <v>30674</v>
      </c>
      <c r="J554" s="110">
        <f t="shared" si="18"/>
        <v>0</v>
      </c>
      <c r="K554" s="24" t="s">
        <v>30674</v>
      </c>
      <c r="L554" s="24" t="s">
        <v>14553</v>
      </c>
      <c r="M554" s="110">
        <f>IF(ISNA(INDEX(вендер!$A$1:$M$16000,MATCH(D554,вендер!$C$1:$C$16000,0),13)),500000,INDEX(вендер!$A$1:$M$16000,MATCH(D554,вендер!$C$1:$C$16000,0),13))</f>
        <v>152564.59330143538</v>
      </c>
      <c r="N554" s="24" t="s">
        <v>3</v>
      </c>
      <c r="O554" s="22">
        <f>IF(ISNA(INDEX(вендер!$A$1:$H$16000,MATCH(D554,вендер!$C$1:$C$16000,0),8)),Лист1!$A$3,INDEX(вендер!$A$1:$H$16000,MATCH(D554,вендер!$C$1:$C$16000,0),8))</f>
        <v>0</v>
      </c>
      <c r="P554" s="2" t="s">
        <v>12139</v>
      </c>
      <c r="Q554" s="2" t="s">
        <v>27734</v>
      </c>
    </row>
    <row r="555" spans="1:17" x14ac:dyDescent="0.2">
      <c r="A555" s="24" t="s">
        <v>2</v>
      </c>
      <c r="B555" s="24" t="s">
        <v>14569</v>
      </c>
      <c r="C555" s="24" t="s">
        <v>4</v>
      </c>
      <c r="D555" s="24" t="s">
        <v>2568</v>
      </c>
      <c r="E555" s="24" t="s">
        <v>14554</v>
      </c>
      <c r="F555" s="24" t="str">
        <f>IF($O555&gt;5,Лист1!$A$1,Лист1!$A$2)</f>
        <v xml:space="preserve">available="no" </v>
      </c>
      <c r="G555" s="24" t="s">
        <v>14552</v>
      </c>
      <c r="H555" s="24" t="s">
        <v>30673</v>
      </c>
      <c r="I555" s="24" t="s">
        <v>30674</v>
      </c>
      <c r="J555" s="110">
        <f t="shared" si="18"/>
        <v>2</v>
      </c>
      <c r="K555" s="24" t="s">
        <v>30674</v>
      </c>
      <c r="L555" s="24" t="s">
        <v>14553</v>
      </c>
      <c r="M555" s="110">
        <f>IF(ISNA(INDEX(вендер!$A$1:$M$16000,MATCH(D555,вендер!$C$1:$C$16000,0),13)),500000,INDEX(вендер!$A$1:$M$16000,MATCH(D555,вендер!$C$1:$C$16000,0),13))</f>
        <v>223983.25358851676</v>
      </c>
      <c r="N555" s="24" t="s">
        <v>3</v>
      </c>
      <c r="O555" s="22">
        <f>IF(ISNA(INDEX(вендер!$A$1:$H$16000,MATCH(D555,вендер!$C$1:$C$16000,0),8)),Лист1!$A$3,INDEX(вендер!$A$1:$H$16000,MATCH(D555,вендер!$C$1:$C$16000,0),8))</f>
        <v>2</v>
      </c>
      <c r="P555" s="2" t="s">
        <v>12139</v>
      </c>
      <c r="Q555" s="2" t="s">
        <v>27734</v>
      </c>
    </row>
    <row r="556" spans="1:17" x14ac:dyDescent="0.2">
      <c r="A556" s="24" t="s">
        <v>2</v>
      </c>
      <c r="B556" s="24">
        <v>10000014912</v>
      </c>
      <c r="C556" s="24" t="s">
        <v>4</v>
      </c>
      <c r="D556" s="24" t="s">
        <v>2609</v>
      </c>
      <c r="E556" s="24" t="s">
        <v>14554</v>
      </c>
      <c r="F556" s="24" t="str">
        <f>IF($O556&gt;5,Лист1!$A$1,Лист1!$A$2)</f>
        <v xml:space="preserve">available="yes" </v>
      </c>
      <c r="G556" s="24" t="s">
        <v>14552</v>
      </c>
      <c r="H556" s="24" t="s">
        <v>30673</v>
      </c>
      <c r="I556" s="24" t="s">
        <v>30674</v>
      </c>
      <c r="J556" s="110" t="str">
        <f t="shared" si="18"/>
        <v>50</v>
      </c>
      <c r="K556" s="24" t="s">
        <v>30674</v>
      </c>
      <c r="L556" s="24" t="s">
        <v>14553</v>
      </c>
      <c r="M556" s="110">
        <f>IF(ISNA(INDEX(вендер!$A$1:$M$16000,MATCH(D556,вендер!$C$1:$C$16000,0),13)),500000,INDEX(вендер!$A$1:$M$16000,MATCH(D556,вендер!$C$1:$C$16000,0),13))</f>
        <v>256930.55023923444</v>
      </c>
      <c r="N556" s="24" t="s">
        <v>3</v>
      </c>
      <c r="O556" s="22" t="str">
        <f>IF(ISNA(INDEX(вендер!$A$1:$H$16000,MATCH(D556,вендер!$C$1:$C$16000,0),8)),Лист1!$A$3,INDEX(вендер!$A$1:$H$16000,MATCH(D556,вендер!$C$1:$C$16000,0),8))</f>
        <v>&gt;50</v>
      </c>
      <c r="P556" s="2" t="s">
        <v>12139</v>
      </c>
      <c r="Q556" s="2" t="s">
        <v>27734</v>
      </c>
    </row>
    <row r="557" spans="1:17" x14ac:dyDescent="0.2">
      <c r="A557" s="24" t="s">
        <v>2</v>
      </c>
      <c r="B557" s="24">
        <v>10000015360</v>
      </c>
      <c r="C557" s="24" t="s">
        <v>4</v>
      </c>
      <c r="D557" s="24" t="s">
        <v>5718</v>
      </c>
      <c r="E557" s="24" t="s">
        <v>14554</v>
      </c>
      <c r="F557" s="24" t="str">
        <f>IF($O557&gt;25,Лист1!$A$1,Лист1!$A$2)</f>
        <v xml:space="preserve">available="yes" </v>
      </c>
      <c r="G557" s="24" t="s">
        <v>14552</v>
      </c>
      <c r="H557" s="24" t="s">
        <v>30673</v>
      </c>
      <c r="I557" s="24" t="s">
        <v>30674</v>
      </c>
      <c r="J557" s="110" t="str">
        <f t="shared" si="18"/>
        <v>50</v>
      </c>
      <c r="K557" s="24" t="s">
        <v>30674</v>
      </c>
      <c r="L557" s="24" t="s">
        <v>14553</v>
      </c>
      <c r="M557" s="110">
        <f>IF(ISNA(INDEX(вендер!$A$1:$M$16000,MATCH(D557,вендер!$C$1:$C$16000,0),13)),500000,INDEX(вендер!$A$1:$M$16000,MATCH(D557,вендер!$C$1:$C$16000,0),13))</f>
        <v>6252.4401913875599</v>
      </c>
      <c r="N557" s="24" t="s">
        <v>3</v>
      </c>
      <c r="O557" s="22" t="str">
        <f>IF(ISNA(INDEX(вендер!$A$1:$H$16000,MATCH(D557,вендер!$C$1:$C$16000,0),8)),Лист1!$A$3,INDEX(вендер!$A$1:$H$16000,MATCH(D557,вендер!$C$1:$C$16000,0),8))</f>
        <v>&gt;64</v>
      </c>
      <c r="P557" s="2" t="s">
        <v>12139</v>
      </c>
      <c r="Q557" s="2" t="s">
        <v>13830</v>
      </c>
    </row>
    <row r="558" spans="1:17" x14ac:dyDescent="0.2">
      <c r="A558" s="24" t="s">
        <v>2</v>
      </c>
      <c r="B558" s="24" t="s">
        <v>14582</v>
      </c>
      <c r="C558" s="24" t="s">
        <v>4</v>
      </c>
      <c r="D558" s="24" t="s">
        <v>5720</v>
      </c>
      <c r="E558" s="24" t="s">
        <v>14554</v>
      </c>
      <c r="F558" s="24" t="str">
        <f>IF($O558&gt;25,Лист1!$A$1,Лист1!$A$2)</f>
        <v xml:space="preserve">available="yes" </v>
      </c>
      <c r="G558" s="24" t="s">
        <v>14552</v>
      </c>
      <c r="H558" s="24" t="s">
        <v>30673</v>
      </c>
      <c r="I558" s="24" t="s">
        <v>30674</v>
      </c>
      <c r="J558" s="110" t="str">
        <f t="shared" si="18"/>
        <v>50</v>
      </c>
      <c r="K558" s="24" t="s">
        <v>30674</v>
      </c>
      <c r="L558" s="24" t="s">
        <v>14553</v>
      </c>
      <c r="M558" s="110">
        <f>IF(ISNA(INDEX(вендер!$A$1:$M$16000,MATCH(D558,вендер!$C$1:$C$16000,0),13)),500000,INDEX(вендер!$A$1:$M$16000,MATCH(D558,вендер!$C$1:$C$16000,0),13))</f>
        <v>6251.1004784688994</v>
      </c>
      <c r="N558" s="24" t="s">
        <v>3</v>
      </c>
      <c r="O558" s="22" t="str">
        <f>IF(ISNA(INDEX(вендер!$A$1:$H$16000,MATCH(D558,вендер!$C$1:$C$16000,0),8)),Лист1!$A$3,INDEX(вендер!$A$1:$H$16000,MATCH(D558,вендер!$C$1:$C$16000,0),8))</f>
        <v>&gt;50</v>
      </c>
      <c r="P558" s="2" t="s">
        <v>12139</v>
      </c>
      <c r="Q558" s="2" t="s">
        <v>13830</v>
      </c>
    </row>
    <row r="559" spans="1:17" x14ac:dyDescent="0.2">
      <c r="A559" s="24" t="s">
        <v>2</v>
      </c>
      <c r="B559" s="24">
        <v>10000016123</v>
      </c>
      <c r="C559" s="24" t="s">
        <v>4</v>
      </c>
      <c r="D559" s="24" t="s">
        <v>5722</v>
      </c>
      <c r="E559" s="24" t="s">
        <v>14554</v>
      </c>
      <c r="F559" s="24" t="str">
        <f>IF($O559&gt;25,Лист1!$A$1,Лист1!$A$2)</f>
        <v xml:space="preserve">available="yes" </v>
      </c>
      <c r="G559" s="24" t="s">
        <v>14552</v>
      </c>
      <c r="H559" s="24" t="s">
        <v>30673</v>
      </c>
      <c r="I559" s="24" t="s">
        <v>30674</v>
      </c>
      <c r="J559" s="110" t="str">
        <f t="shared" si="18"/>
        <v>50</v>
      </c>
      <c r="K559" s="24" t="s">
        <v>30674</v>
      </c>
      <c r="L559" s="24" t="s">
        <v>14553</v>
      </c>
      <c r="M559" s="110">
        <f>IF(ISNA(INDEX(вендер!$A$1:$M$16000,MATCH(D559,вендер!$C$1:$C$16000,0),13)),500000,INDEX(вендер!$A$1:$M$16000,MATCH(D559,вендер!$C$1:$C$16000,0),13))</f>
        <v>8188.3253588516754</v>
      </c>
      <c r="N559" s="24" t="s">
        <v>3</v>
      </c>
      <c r="O559" s="22" t="str">
        <f>IF(ISNA(INDEX(вендер!$A$1:$H$16000,MATCH(D559,вендер!$C$1:$C$16000,0),8)),Лист1!$A$3,INDEX(вендер!$A$1:$H$16000,MATCH(D559,вендер!$C$1:$C$16000,0),8))</f>
        <v>&gt;50</v>
      </c>
      <c r="P559" s="2" t="s">
        <v>12139</v>
      </c>
      <c r="Q559" s="2" t="s">
        <v>13830</v>
      </c>
    </row>
    <row r="560" spans="1:17" x14ac:dyDescent="0.2">
      <c r="A560" s="24" t="s">
        <v>2</v>
      </c>
      <c r="B560" s="24">
        <v>10000004888</v>
      </c>
      <c r="C560" s="24" t="s">
        <v>4</v>
      </c>
      <c r="D560" s="24" t="s">
        <v>5724</v>
      </c>
      <c r="E560" s="24" t="s">
        <v>14554</v>
      </c>
      <c r="F560" s="24" t="str">
        <f>IF($O560&gt;25,Лист1!$A$1,Лист1!$A$2)</f>
        <v xml:space="preserve">available="yes" </v>
      </c>
      <c r="G560" s="24" t="s">
        <v>14552</v>
      </c>
      <c r="H560" s="24" t="s">
        <v>30673</v>
      </c>
      <c r="I560" s="24" t="s">
        <v>30674</v>
      </c>
      <c r="J560" s="110" t="str">
        <f t="shared" si="18"/>
        <v>50</v>
      </c>
      <c r="K560" s="24" t="s">
        <v>30674</v>
      </c>
      <c r="L560" s="24" t="s">
        <v>14553</v>
      </c>
      <c r="M560" s="110">
        <f>IF(ISNA(INDEX(вендер!$A$1:$M$16000,MATCH(D560,вендер!$C$1:$C$16000,0),13)),500000,INDEX(вендер!$A$1:$M$16000,MATCH(D560,вендер!$C$1:$C$16000,0),13))</f>
        <v>8667.9425837320578</v>
      </c>
      <c r="N560" s="24" t="s">
        <v>3</v>
      </c>
      <c r="O560" s="22" t="str">
        <f>IF(ISNA(INDEX(вендер!$A$1:$H$16000,MATCH(D560,вендер!$C$1:$C$16000,0),8)),Лист1!$A$3,INDEX(вендер!$A$1:$H$16000,MATCH(D560,вендер!$C$1:$C$16000,0),8))</f>
        <v>&gt;50</v>
      </c>
      <c r="P560" s="2" t="s">
        <v>12139</v>
      </c>
      <c r="Q560" s="2" t="s">
        <v>13830</v>
      </c>
    </row>
    <row r="561" spans="1:17" x14ac:dyDescent="0.2">
      <c r="A561" s="24" t="s">
        <v>2</v>
      </c>
      <c r="B561" s="24">
        <v>10000015362</v>
      </c>
      <c r="C561" s="24" t="s">
        <v>4</v>
      </c>
      <c r="D561" s="24" t="s">
        <v>5726</v>
      </c>
      <c r="E561" s="24" t="s">
        <v>14554</v>
      </c>
      <c r="F561" s="24" t="str">
        <f>IF($O561&gt;25,Лист1!$A$1,Лист1!$A$2)</f>
        <v xml:space="preserve">available="yes" </v>
      </c>
      <c r="G561" s="24" t="s">
        <v>14552</v>
      </c>
      <c r="H561" s="24" t="s">
        <v>30673</v>
      </c>
      <c r="I561" s="24" t="s">
        <v>30674</v>
      </c>
      <c r="J561" s="110" t="str">
        <f t="shared" si="18"/>
        <v>50</v>
      </c>
      <c r="K561" s="24" t="s">
        <v>30674</v>
      </c>
      <c r="L561" s="24" t="s">
        <v>14553</v>
      </c>
      <c r="M561" s="110">
        <f>IF(ISNA(INDEX(вендер!$A$1:$M$16000,MATCH(D561,вендер!$C$1:$C$16000,0),13)),500000,INDEX(вендер!$A$1:$M$16000,MATCH(D561,вендер!$C$1:$C$16000,0),13))</f>
        <v>11304.497607655503</v>
      </c>
      <c r="N561" s="24" t="s">
        <v>3</v>
      </c>
      <c r="O561" s="22" t="str">
        <f>IF(ISNA(INDEX(вендер!$A$1:$H$16000,MATCH(D561,вендер!$C$1:$C$16000,0),8)),Лист1!$A$3,INDEX(вендер!$A$1:$H$16000,MATCH(D561,вендер!$C$1:$C$16000,0),8))</f>
        <v>&gt;60</v>
      </c>
      <c r="P561" s="2" t="s">
        <v>12139</v>
      </c>
      <c r="Q561" s="2" t="s">
        <v>13830</v>
      </c>
    </row>
    <row r="562" spans="1:17" x14ac:dyDescent="0.2">
      <c r="A562" s="24" t="s">
        <v>2</v>
      </c>
      <c r="B562" s="24">
        <v>10000017494</v>
      </c>
      <c r="C562" s="24" t="s">
        <v>4</v>
      </c>
      <c r="D562" s="24" t="s">
        <v>5730</v>
      </c>
      <c r="E562" s="24" t="s">
        <v>14554</v>
      </c>
      <c r="F562" s="24" t="str">
        <f>IF($O562&gt;25,Лист1!$A$1,Лист1!$A$2)</f>
        <v xml:space="preserve">available="yes" </v>
      </c>
      <c r="G562" s="24" t="s">
        <v>14552</v>
      </c>
      <c r="H562" s="24" t="s">
        <v>30673</v>
      </c>
      <c r="I562" s="24" t="s">
        <v>30674</v>
      </c>
      <c r="J562" s="110">
        <f t="shared" ref="J562:J622" si="19">IF(ISERROR(O562), 10, IF(O562&gt;50, "50", O562))</f>
        <v>49</v>
      </c>
      <c r="K562" s="24" t="s">
        <v>30674</v>
      </c>
      <c r="L562" s="24" t="s">
        <v>14553</v>
      </c>
      <c r="M562" s="110">
        <f>IF(ISNA(INDEX(вендер!$A$1:$M$16000,MATCH(D562,вендер!$C$1:$C$16000,0),13)),500000,INDEX(вендер!$A$1:$M$16000,MATCH(D562,вендер!$C$1:$C$16000,0),13))</f>
        <v>12629.473684210527</v>
      </c>
      <c r="N562" s="24" t="s">
        <v>3</v>
      </c>
      <c r="O562" s="22">
        <f>IF(ISNA(INDEX(вендер!$A$1:$H$16000,MATCH(D562,вендер!$C$1:$C$16000,0),8)),Лист1!$A$3,INDEX(вендер!$A$1:$H$16000,MATCH(D562,вендер!$C$1:$C$16000,0),8))</f>
        <v>49</v>
      </c>
      <c r="P562" s="2" t="s">
        <v>12139</v>
      </c>
      <c r="Q562" s="2" t="s">
        <v>13830</v>
      </c>
    </row>
    <row r="563" spans="1:17" x14ac:dyDescent="0.2">
      <c r="A563" s="24" t="s">
        <v>2</v>
      </c>
      <c r="B563" s="24" t="s">
        <v>14583</v>
      </c>
      <c r="C563" s="24" t="s">
        <v>4</v>
      </c>
      <c r="D563" s="24" t="s">
        <v>5735</v>
      </c>
      <c r="E563" s="24" t="s">
        <v>14554</v>
      </c>
      <c r="F563" s="24" t="str">
        <f>IF($O563&gt;25,Лист1!$A$1,Лист1!$A$2)</f>
        <v xml:space="preserve">available="yes" </v>
      </c>
      <c r="G563" s="24" t="s">
        <v>14552</v>
      </c>
      <c r="H563" s="24" t="s">
        <v>30673</v>
      </c>
      <c r="I563" s="24" t="s">
        <v>30674</v>
      </c>
      <c r="J563" s="110" t="str">
        <f t="shared" si="19"/>
        <v>50</v>
      </c>
      <c r="K563" s="24" t="s">
        <v>30674</v>
      </c>
      <c r="L563" s="24" t="s">
        <v>14553</v>
      </c>
      <c r="M563" s="110">
        <f>IF(ISNA(INDEX(вендер!$A$1:$M$16000,MATCH(D563,вендер!$C$1:$C$16000,0),13)),500000,INDEX(вендер!$A$1:$M$16000,MATCH(D563,вендер!$C$1:$C$16000,0),13))</f>
        <v>13198.85167464115</v>
      </c>
      <c r="N563" s="24" t="s">
        <v>3</v>
      </c>
      <c r="O563" s="22" t="str">
        <f>IF(ISNA(INDEX(вендер!$A$1:$H$16000,MATCH(D563,вендер!$C$1:$C$16000,0),8)),Лист1!$A$3,INDEX(вендер!$A$1:$H$16000,MATCH(D563,вендер!$C$1:$C$16000,0),8))</f>
        <v>&gt;50</v>
      </c>
      <c r="P563" s="2" t="s">
        <v>12139</v>
      </c>
      <c r="Q563" s="2" t="s">
        <v>13830</v>
      </c>
    </row>
    <row r="564" spans="1:17" x14ac:dyDescent="0.2">
      <c r="A564" s="24" t="s">
        <v>2</v>
      </c>
      <c r="B564" s="24" t="s">
        <v>14584</v>
      </c>
      <c r="C564" s="24" t="s">
        <v>4</v>
      </c>
      <c r="D564" s="24" t="s">
        <v>5737</v>
      </c>
      <c r="E564" s="24" t="s">
        <v>14554</v>
      </c>
      <c r="F564" s="24" t="str">
        <f>IF($O564&gt;25,Лист1!$A$1,Лист1!$A$2)</f>
        <v xml:space="preserve">available="yes" </v>
      </c>
      <c r="G564" s="24" t="s">
        <v>14552</v>
      </c>
      <c r="H564" s="24" t="s">
        <v>30673</v>
      </c>
      <c r="I564" s="24" t="s">
        <v>30674</v>
      </c>
      <c r="J564" s="110" t="str">
        <f t="shared" si="19"/>
        <v>50</v>
      </c>
      <c r="K564" s="24" t="s">
        <v>30674</v>
      </c>
      <c r="L564" s="24" t="s">
        <v>14553</v>
      </c>
      <c r="M564" s="110">
        <f>IF(ISNA(INDEX(вендер!$A$1:$M$16000,MATCH(D564,вендер!$C$1:$C$16000,0),13)),500000,INDEX(вендер!$A$1:$M$16000,MATCH(D564,вендер!$C$1:$C$16000,0),13))</f>
        <v>16907.177033492826</v>
      </c>
      <c r="N564" s="24" t="s">
        <v>3</v>
      </c>
      <c r="O564" s="22" t="str">
        <f>IF(ISNA(INDEX(вендер!$A$1:$H$16000,MATCH(D564,вендер!$C$1:$C$16000,0),8)),Лист1!$A$3,INDEX(вендер!$A$1:$H$16000,MATCH(D564,вендер!$C$1:$C$16000,0),8))</f>
        <v>&gt;50</v>
      </c>
      <c r="P564" s="2" t="s">
        <v>12139</v>
      </c>
      <c r="Q564" s="2" t="s">
        <v>13830</v>
      </c>
    </row>
    <row r="565" spans="1:17" x14ac:dyDescent="0.2">
      <c r="A565" s="24" t="s">
        <v>2</v>
      </c>
      <c r="B565" s="24">
        <v>10000005059</v>
      </c>
      <c r="C565" s="24" t="s">
        <v>4</v>
      </c>
      <c r="D565" s="24" t="s">
        <v>5739</v>
      </c>
      <c r="E565" s="24" t="s">
        <v>14554</v>
      </c>
      <c r="F565" s="24" t="str">
        <f>IF($O565&gt;25,Лист1!$A$1,Лист1!$A$2)</f>
        <v xml:space="preserve">available="yes" </v>
      </c>
      <c r="G565" s="24" t="s">
        <v>14552</v>
      </c>
      <c r="H565" s="24" t="s">
        <v>30673</v>
      </c>
      <c r="I565" s="24" t="s">
        <v>30674</v>
      </c>
      <c r="J565" s="110" t="str">
        <f t="shared" si="19"/>
        <v>50</v>
      </c>
      <c r="K565" s="24" t="s">
        <v>30674</v>
      </c>
      <c r="L565" s="24" t="s">
        <v>14553</v>
      </c>
      <c r="M565" s="110">
        <f>IF(ISNA(INDEX(вендер!$A$1:$M$16000,MATCH(D565,вендер!$C$1:$C$16000,0),13)),500000,INDEX(вендер!$A$1:$M$16000,MATCH(D565,вендер!$C$1:$C$16000,0),13))</f>
        <v>18095.502392344497</v>
      </c>
      <c r="N565" s="24" t="s">
        <v>3</v>
      </c>
      <c r="O565" s="22" t="str">
        <f>IF(ISNA(INDEX(вендер!$A$1:$H$16000,MATCH(D565,вендер!$C$1:$C$16000,0),8)),Лист1!$A$3,INDEX(вендер!$A$1:$H$16000,MATCH(D565,вендер!$C$1:$C$16000,0),8))</f>
        <v>&gt;50</v>
      </c>
      <c r="P565" s="2" t="s">
        <v>12139</v>
      </c>
      <c r="Q565" s="2" t="s">
        <v>13830</v>
      </c>
    </row>
    <row r="566" spans="1:17" x14ac:dyDescent="0.2">
      <c r="A566" s="24" t="s">
        <v>2</v>
      </c>
      <c r="B566" s="24" t="s">
        <v>14585</v>
      </c>
      <c r="C566" s="24" t="s">
        <v>4</v>
      </c>
      <c r="D566" s="24" t="s">
        <v>5741</v>
      </c>
      <c r="E566" s="24" t="s">
        <v>14554</v>
      </c>
      <c r="F566" s="24" t="str">
        <f>IF($O566&gt;25,Лист1!$A$1,Лист1!$A$2)</f>
        <v xml:space="preserve">available="yes" </v>
      </c>
      <c r="G566" s="24" t="s">
        <v>14552</v>
      </c>
      <c r="H566" s="24" t="s">
        <v>30673</v>
      </c>
      <c r="I566" s="24" t="s">
        <v>30674</v>
      </c>
      <c r="J566" s="110" t="str">
        <f t="shared" si="19"/>
        <v>50</v>
      </c>
      <c r="K566" s="24" t="s">
        <v>30674</v>
      </c>
      <c r="L566" s="24" t="s">
        <v>14553</v>
      </c>
      <c r="M566" s="110">
        <f>IF(ISNA(INDEX(вендер!$A$1:$M$16000,MATCH(D566,вендер!$C$1:$C$16000,0),13)),500000,INDEX(вендер!$A$1:$M$16000,MATCH(D566,вендер!$C$1:$C$16000,0),13))</f>
        <v>19234.258373205743</v>
      </c>
      <c r="N566" s="24" t="s">
        <v>3</v>
      </c>
      <c r="O566" s="22" t="str">
        <f>IF(ISNA(INDEX(вендер!$A$1:$H$16000,MATCH(D566,вендер!$C$1:$C$16000,0),8)),Лист1!$A$3,INDEX(вендер!$A$1:$H$16000,MATCH(D566,вендер!$C$1:$C$16000,0),8))</f>
        <v>&gt;50</v>
      </c>
      <c r="P566" s="2" t="s">
        <v>12139</v>
      </c>
      <c r="Q566" s="2" t="s">
        <v>13830</v>
      </c>
    </row>
    <row r="567" spans="1:17" x14ac:dyDescent="0.2">
      <c r="A567" s="24" t="s">
        <v>2</v>
      </c>
      <c r="B567" s="24">
        <v>10000005217</v>
      </c>
      <c r="C567" s="24" t="s">
        <v>4</v>
      </c>
      <c r="D567" s="24" t="s">
        <v>5746</v>
      </c>
      <c r="E567" s="24" t="s">
        <v>14554</v>
      </c>
      <c r="F567" s="24" t="str">
        <f>IF($O567&gt;25,Лист1!$A$1,Лист1!$A$2)</f>
        <v xml:space="preserve">available="yes" </v>
      </c>
      <c r="G567" s="24" t="s">
        <v>14552</v>
      </c>
      <c r="H567" s="24" t="s">
        <v>30673</v>
      </c>
      <c r="I567" s="24" t="s">
        <v>30674</v>
      </c>
      <c r="J567" s="110" t="str">
        <f t="shared" si="19"/>
        <v>50</v>
      </c>
      <c r="K567" s="24" t="s">
        <v>30674</v>
      </c>
      <c r="L567" s="24" t="s">
        <v>14553</v>
      </c>
      <c r="M567" s="110">
        <f>IF(ISNA(INDEX(вендер!$A$1:$M$16000,MATCH(D567,вендер!$C$1:$C$16000,0),13)),500000,INDEX(вендер!$A$1:$M$16000,MATCH(D567,вендер!$C$1:$C$16000,0),13))</f>
        <v>21739.521531100483</v>
      </c>
      <c r="N567" s="24" t="s">
        <v>3</v>
      </c>
      <c r="O567" s="22" t="str">
        <f>IF(ISNA(INDEX(вендер!$A$1:$H$16000,MATCH(D567,вендер!$C$1:$C$16000,0),8)),Лист1!$A$3,INDEX(вендер!$A$1:$H$16000,MATCH(D567,вендер!$C$1:$C$16000,0),8))</f>
        <v>&gt;50</v>
      </c>
      <c r="P567" s="2" t="s">
        <v>12139</v>
      </c>
      <c r="Q567" s="2" t="s">
        <v>13830</v>
      </c>
    </row>
    <row r="568" spans="1:17" x14ac:dyDescent="0.2">
      <c r="A568" s="24" t="s">
        <v>2</v>
      </c>
      <c r="B568" s="24">
        <v>10000004901</v>
      </c>
      <c r="C568" s="24" t="s">
        <v>4</v>
      </c>
      <c r="D568" s="24" t="s">
        <v>5748</v>
      </c>
      <c r="E568" s="24" t="s">
        <v>14554</v>
      </c>
      <c r="F568" s="24" t="str">
        <f>IF($O568&gt;25,Лист1!$A$1,Лист1!$A$2)</f>
        <v xml:space="preserve">available="yes" </v>
      </c>
      <c r="G568" s="24" t="s">
        <v>14552</v>
      </c>
      <c r="H568" s="24" t="s">
        <v>30673</v>
      </c>
      <c r="I568" s="24" t="s">
        <v>30674</v>
      </c>
      <c r="J568" s="110" t="str">
        <f t="shared" si="19"/>
        <v>50</v>
      </c>
      <c r="K568" s="24" t="s">
        <v>30674</v>
      </c>
      <c r="L568" s="24" t="s">
        <v>14553</v>
      </c>
      <c r="M568" s="110">
        <f>IF(ISNA(INDEX(вендер!$A$1:$M$16000,MATCH(D568,вендер!$C$1:$C$16000,0),13)),500000,INDEX(вендер!$A$1:$M$16000,MATCH(D568,вендер!$C$1:$C$16000,0),13))</f>
        <v>20971.866028708133</v>
      </c>
      <c r="N568" s="24" t="s">
        <v>3</v>
      </c>
      <c r="O568" s="22" t="str">
        <f>IF(ISNA(INDEX(вендер!$A$1:$H$16000,MATCH(D568,вендер!$C$1:$C$16000,0),8)),Лист1!$A$3,INDEX(вендер!$A$1:$H$16000,MATCH(D568,вендер!$C$1:$C$16000,0),8))</f>
        <v>&gt;50</v>
      </c>
      <c r="P568" s="2" t="s">
        <v>12139</v>
      </c>
      <c r="Q568" s="2" t="s">
        <v>13830</v>
      </c>
    </row>
    <row r="569" spans="1:17" x14ac:dyDescent="0.2">
      <c r="A569" s="24" t="s">
        <v>2</v>
      </c>
      <c r="B569" s="24" t="s">
        <v>14586</v>
      </c>
      <c r="C569" s="24" t="s">
        <v>4</v>
      </c>
      <c r="D569" s="24" t="s">
        <v>5750</v>
      </c>
      <c r="E569" s="24" t="s">
        <v>14554</v>
      </c>
      <c r="F569" s="24" t="str">
        <f>IF($O569&gt;25,Лист1!$A$1,Лист1!$A$2)</f>
        <v xml:space="preserve">available="yes" </v>
      </c>
      <c r="G569" s="24" t="s">
        <v>14552</v>
      </c>
      <c r="H569" s="24" t="s">
        <v>30673</v>
      </c>
      <c r="I569" s="24" t="s">
        <v>30674</v>
      </c>
      <c r="J569" s="110" t="str">
        <f t="shared" si="19"/>
        <v>50</v>
      </c>
      <c r="K569" s="24" t="s">
        <v>30674</v>
      </c>
      <c r="L569" s="24" t="s">
        <v>14553</v>
      </c>
      <c r="M569" s="110">
        <f>IF(ISNA(INDEX(вендер!$A$1:$M$16000,MATCH(D569,вендер!$C$1:$C$16000,0),13)),500000,INDEX(вендер!$A$1:$M$16000,MATCH(D569,вендер!$C$1:$C$16000,0),13))</f>
        <v>28458.18181818182</v>
      </c>
      <c r="N569" s="24" t="s">
        <v>3</v>
      </c>
      <c r="O569" s="22" t="str">
        <f>IF(ISNA(INDEX(вендер!$A$1:$H$16000,MATCH(D569,вендер!$C$1:$C$16000,0),8)),Лист1!$A$3,INDEX(вендер!$A$1:$H$16000,MATCH(D569,вендер!$C$1:$C$16000,0),8))</f>
        <v>&gt;50</v>
      </c>
      <c r="P569" s="2" t="s">
        <v>12139</v>
      </c>
      <c r="Q569" s="2" t="s">
        <v>13830</v>
      </c>
    </row>
    <row r="570" spans="1:17" x14ac:dyDescent="0.2">
      <c r="A570" s="24" t="s">
        <v>2</v>
      </c>
      <c r="B570" s="24" t="s">
        <v>14587</v>
      </c>
      <c r="C570" s="24" t="s">
        <v>4</v>
      </c>
      <c r="D570" s="24" t="s">
        <v>5757</v>
      </c>
      <c r="E570" s="24" t="s">
        <v>14554</v>
      </c>
      <c r="F570" s="24" t="str">
        <f>IF($O570&gt;25,Лист1!$A$1,Лист1!$A$2)</f>
        <v xml:space="preserve">available="no" </v>
      </c>
      <c r="G570" s="24" t="s">
        <v>14552</v>
      </c>
      <c r="H570" s="24" t="s">
        <v>30673</v>
      </c>
      <c r="I570" s="24" t="s">
        <v>30674</v>
      </c>
      <c r="J570" s="110">
        <f t="shared" si="19"/>
        <v>0</v>
      </c>
      <c r="K570" s="24" t="s">
        <v>30674</v>
      </c>
      <c r="L570" s="24" t="s">
        <v>14553</v>
      </c>
      <c r="M570" s="110">
        <f>IF(ISNA(INDEX(вендер!$A$1:$M$16000,MATCH(D570,вендер!$C$1:$C$16000,0),13)),500000,INDEX(вендер!$A$1:$M$16000,MATCH(D570,вендер!$C$1:$C$16000,0),13))</f>
        <v>500000</v>
      </c>
      <c r="N570" s="24" t="s">
        <v>3</v>
      </c>
      <c r="O570" s="22">
        <f>IF(ISNA(INDEX(вендер!$A$1:$H$16000,MATCH(D570,вендер!$C$1:$C$16000,0),8)),Лист1!$A$3,INDEX(вендер!$A$1:$H$16000,MATCH(D570,вендер!$C$1:$C$16000,0),8))</f>
        <v>0</v>
      </c>
      <c r="P570" s="2" t="s">
        <v>12139</v>
      </c>
      <c r="Q570" s="2" t="s">
        <v>13830</v>
      </c>
    </row>
    <row r="571" spans="1:17" x14ac:dyDescent="0.2">
      <c r="A571" s="24" t="s">
        <v>2</v>
      </c>
      <c r="B571" s="24">
        <v>10000019603</v>
      </c>
      <c r="C571" s="24" t="s">
        <v>4</v>
      </c>
      <c r="D571" s="24" t="s">
        <v>5780</v>
      </c>
      <c r="E571" s="24" t="s">
        <v>14554</v>
      </c>
      <c r="F571" s="24" t="str">
        <f>IF($O571&gt;25,Лист1!$A$1,Лист1!$A$2)</f>
        <v xml:space="preserve">available="no" </v>
      </c>
      <c r="G571" s="24" t="s">
        <v>14552</v>
      </c>
      <c r="H571" s="24" t="s">
        <v>30673</v>
      </c>
      <c r="I571" s="24" t="s">
        <v>30674</v>
      </c>
      <c r="J571" s="110">
        <f t="shared" si="19"/>
        <v>17</v>
      </c>
      <c r="K571" s="24" t="s">
        <v>30674</v>
      </c>
      <c r="L571" s="24" t="s">
        <v>14553</v>
      </c>
      <c r="M571" s="110">
        <f>IF(ISNA(INDEX(вендер!$A$1:$M$16000,MATCH(D571,вендер!$C$1:$C$16000,0),13)),500000,INDEX(вендер!$A$1:$M$16000,MATCH(D571,вендер!$C$1:$C$16000,0),13))</f>
        <v>134837.91866028708</v>
      </c>
      <c r="N571" s="24" t="s">
        <v>3</v>
      </c>
      <c r="O571" s="22">
        <f>IF(ISNA(INDEX(вендер!$A$1:$H$16000,MATCH(D571,вендер!$C$1:$C$16000,0),8)),Лист1!$A$3,INDEX(вендер!$A$1:$H$16000,MATCH(D571,вендер!$C$1:$C$16000,0),8))</f>
        <v>17</v>
      </c>
      <c r="P571" s="2" t="s">
        <v>12139</v>
      </c>
      <c r="Q571" s="2" t="s">
        <v>13830</v>
      </c>
    </row>
    <row r="572" spans="1:17" x14ac:dyDescent="0.2">
      <c r="A572" s="24" t="s">
        <v>2</v>
      </c>
      <c r="B572" s="24" t="s">
        <v>14665</v>
      </c>
      <c r="C572" s="24" t="s">
        <v>4</v>
      </c>
      <c r="D572" s="24" t="s">
        <v>5788</v>
      </c>
      <c r="E572" s="24" t="s">
        <v>14554</v>
      </c>
      <c r="F572" s="24" t="str">
        <f>IF($O572&gt;25,Лист1!$A$1,Лист1!$A$2)</f>
        <v xml:space="preserve">available="no" </v>
      </c>
      <c r="G572" s="24" t="s">
        <v>14552</v>
      </c>
      <c r="H572" s="24" t="s">
        <v>30673</v>
      </c>
      <c r="I572" s="24" t="s">
        <v>30674</v>
      </c>
      <c r="J572" s="110">
        <f t="shared" si="19"/>
        <v>0</v>
      </c>
      <c r="K572" s="24" t="s">
        <v>30674</v>
      </c>
      <c r="L572" s="24" t="s">
        <v>14553</v>
      </c>
      <c r="M572" s="110">
        <f>IF(ISNA(INDEX(вендер!$A$1:$M$16000,MATCH(D572,вендер!$C$1:$C$16000,0),13)),500000,INDEX(вендер!$A$1:$M$16000,MATCH(D572,вендер!$C$1:$C$16000,0),13))</f>
        <v>500000</v>
      </c>
      <c r="N572" s="24" t="s">
        <v>3</v>
      </c>
      <c r="O572" s="22">
        <f>IF(ISNA(INDEX(вендер!$A$1:$H$16000,MATCH(D572,вендер!$C$1:$C$16000,0),8)),Лист1!$A$3,INDEX(вендер!$A$1:$H$16000,MATCH(D572,вендер!$C$1:$C$16000,0),8))</f>
        <v>0</v>
      </c>
      <c r="P572" s="2" t="s">
        <v>12139</v>
      </c>
      <c r="Q572" s="2" t="s">
        <v>13830</v>
      </c>
    </row>
    <row r="573" spans="1:17" x14ac:dyDescent="0.2">
      <c r="A573" s="24" t="s">
        <v>2</v>
      </c>
      <c r="B573" s="24" t="s">
        <v>14666</v>
      </c>
      <c r="C573" s="24" t="s">
        <v>4</v>
      </c>
      <c r="D573" s="24" t="s">
        <v>13851</v>
      </c>
      <c r="E573" s="24" t="s">
        <v>14554</v>
      </c>
      <c r="F573" s="24" t="str">
        <f>IF($O573&gt;25,Лист1!$A$1,Лист1!$A$2)</f>
        <v xml:space="preserve">available="no" </v>
      </c>
      <c r="G573" s="24" t="s">
        <v>14552</v>
      </c>
      <c r="H573" s="24" t="s">
        <v>30673</v>
      </c>
      <c r="I573" s="24" t="s">
        <v>30674</v>
      </c>
      <c r="J573" s="110">
        <f t="shared" si="19"/>
        <v>23</v>
      </c>
      <c r="K573" s="24" t="s">
        <v>30674</v>
      </c>
      <c r="L573" s="24" t="s">
        <v>14553</v>
      </c>
      <c r="M573" s="110">
        <f>IF(ISNA(INDEX(вендер!$A$1:$M$16000,MATCH(D573,вендер!$C$1:$C$16000,0),13)),500000,INDEX(вендер!$A$1:$M$16000,MATCH(D573,вендер!$C$1:$C$16000,0),13))</f>
        <v>59617.224880382768</v>
      </c>
      <c r="N573" s="24" t="s">
        <v>3</v>
      </c>
      <c r="O573" s="22">
        <f>IF(ISNA(INDEX(вендер!$A$1:$H$16000,MATCH(D573,вендер!$C$1:$C$16000,0),8)),Лист1!$A$3,INDEX(вендер!$A$1:$H$16000,MATCH(D573,вендер!$C$1:$C$16000,0),8))</f>
        <v>23</v>
      </c>
      <c r="P573" s="2" t="s">
        <v>12139</v>
      </c>
      <c r="Q573" s="2" t="s">
        <v>13830</v>
      </c>
    </row>
    <row r="574" spans="1:17" x14ac:dyDescent="0.2">
      <c r="A574" s="24" t="s">
        <v>2</v>
      </c>
      <c r="B574" s="24" t="s">
        <v>14667</v>
      </c>
      <c r="C574" s="24" t="s">
        <v>4</v>
      </c>
      <c r="D574" s="24" t="s">
        <v>12200</v>
      </c>
      <c r="E574" s="24" t="s">
        <v>14554</v>
      </c>
      <c r="F574" s="24" t="str">
        <f>IF($O574&gt;25,Лист1!$A$1,Лист1!$A$2)</f>
        <v xml:space="preserve">available="yes" </v>
      </c>
      <c r="G574" s="24" t="s">
        <v>14552</v>
      </c>
      <c r="H574" s="24" t="s">
        <v>30673</v>
      </c>
      <c r="I574" s="24" t="s">
        <v>30674</v>
      </c>
      <c r="J574" s="110" t="str">
        <f t="shared" si="19"/>
        <v>50</v>
      </c>
      <c r="K574" s="24" t="s">
        <v>30674</v>
      </c>
      <c r="L574" s="24" t="s">
        <v>14553</v>
      </c>
      <c r="M574" s="110">
        <f>IF(ISNA(INDEX(вендер!$A$1:$M$16000,MATCH(D574,вендер!$C$1:$C$16000,0),13)),500000,INDEX(вендер!$A$1:$M$16000,MATCH(D574,вендер!$C$1:$C$16000,0),13))</f>
        <v>86278.349282296651</v>
      </c>
      <c r="N574" s="24" t="s">
        <v>3</v>
      </c>
      <c r="O574" s="22" t="str">
        <f>IF(ISNA(INDEX(вендер!$A$1:$H$16000,MATCH(D574,вендер!$C$1:$C$16000,0),8)),Лист1!$A$3,INDEX(вендер!$A$1:$H$16000,MATCH(D574,вендер!$C$1:$C$16000,0),8))</f>
        <v>&gt;50</v>
      </c>
      <c r="P574" s="2" t="s">
        <v>12139</v>
      </c>
      <c r="Q574" s="2" t="s">
        <v>13830</v>
      </c>
    </row>
    <row r="575" spans="1:17" x14ac:dyDescent="0.2">
      <c r="A575" s="24" t="s">
        <v>2</v>
      </c>
      <c r="B575" s="24" t="s">
        <v>14668</v>
      </c>
      <c r="C575" s="24" t="s">
        <v>4</v>
      </c>
      <c r="D575" s="24" t="s">
        <v>12197</v>
      </c>
      <c r="E575" s="24" t="s">
        <v>14554</v>
      </c>
      <c r="F575" s="24" t="str">
        <f>IF($O575&gt;25,Лист1!$A$1,Лист1!$A$2)</f>
        <v xml:space="preserve">available="no" </v>
      </c>
      <c r="G575" s="24" t="s">
        <v>14552</v>
      </c>
      <c r="H575" s="24" t="s">
        <v>30673</v>
      </c>
      <c r="I575" s="24" t="s">
        <v>30674</v>
      </c>
      <c r="J575" s="110">
        <f t="shared" si="19"/>
        <v>25</v>
      </c>
      <c r="K575" s="24" t="s">
        <v>30674</v>
      </c>
      <c r="L575" s="24" t="s">
        <v>14553</v>
      </c>
      <c r="M575" s="110">
        <f>IF(ISNA(INDEX(вендер!$A$1:$M$16000,MATCH(D575,вендер!$C$1:$C$16000,0),13)),500000,INDEX(вендер!$A$1:$M$16000,MATCH(D575,вендер!$C$1:$C$16000,0),13))</f>
        <v>107511.96172248805</v>
      </c>
      <c r="N575" s="24" t="s">
        <v>3</v>
      </c>
      <c r="O575" s="22">
        <f>IF(ISNA(INDEX(вендер!$A$1:$H$16000,MATCH(D575,вендер!$C$1:$C$16000,0),8)),Лист1!$A$3,INDEX(вендер!$A$1:$H$16000,MATCH(D575,вендер!$C$1:$C$16000,0),8))</f>
        <v>25</v>
      </c>
      <c r="P575" s="2" t="s">
        <v>12139</v>
      </c>
      <c r="Q575" s="2" t="s">
        <v>13830</v>
      </c>
    </row>
    <row r="576" spans="1:17" x14ac:dyDescent="0.2">
      <c r="A576" s="24" t="s">
        <v>2</v>
      </c>
      <c r="B576" s="24" t="s">
        <v>14669</v>
      </c>
      <c r="C576" s="24" t="s">
        <v>4</v>
      </c>
      <c r="D576" s="24" t="s">
        <v>5813</v>
      </c>
      <c r="E576" s="24" t="s">
        <v>14554</v>
      </c>
      <c r="F576" s="24" t="str">
        <f>IF($O576&gt;25,Лист1!$A$1,Лист1!$A$2)</f>
        <v xml:space="preserve">available="no" </v>
      </c>
      <c r="G576" s="24" t="s">
        <v>14552</v>
      </c>
      <c r="H576" s="24" t="s">
        <v>30673</v>
      </c>
      <c r="I576" s="24" t="s">
        <v>30674</v>
      </c>
      <c r="J576" s="110">
        <f t="shared" si="19"/>
        <v>0</v>
      </c>
      <c r="K576" s="24" t="s">
        <v>30674</v>
      </c>
      <c r="L576" s="24" t="s">
        <v>14553</v>
      </c>
      <c r="M576" s="110">
        <f>IF(ISNA(INDEX(вендер!$A$1:$M$16000,MATCH(D576,вендер!$C$1:$C$16000,0),13)),500000,INDEX(вендер!$A$1:$M$16000,MATCH(D576,вендер!$C$1:$C$16000,0),13))</f>
        <v>500000</v>
      </c>
      <c r="N576" s="24" t="s">
        <v>3</v>
      </c>
      <c r="O576" s="22">
        <f>IF(ISNA(INDEX(вендер!$A$1:$H$16000,MATCH(D576,вендер!$C$1:$C$16000,0),8)),Лист1!$A$3,INDEX(вендер!$A$1:$H$16000,MATCH(D576,вендер!$C$1:$C$16000,0),8))</f>
        <v>0</v>
      </c>
      <c r="P576" s="2" t="s">
        <v>12139</v>
      </c>
      <c r="Q576" s="2" t="s">
        <v>13830</v>
      </c>
    </row>
    <row r="577" spans="1:17" x14ac:dyDescent="0.2">
      <c r="A577" s="24" t="s">
        <v>2</v>
      </c>
      <c r="B577" s="24" t="s">
        <v>14670</v>
      </c>
      <c r="C577" s="24" t="s">
        <v>4</v>
      </c>
      <c r="D577" s="24" t="s">
        <v>5816</v>
      </c>
      <c r="E577" s="24" t="s">
        <v>14554</v>
      </c>
      <c r="F577" s="24" t="str">
        <f>IF($O577&gt;25,Лист1!$A$1,Лист1!$A$2)</f>
        <v xml:space="preserve">available="no" </v>
      </c>
      <c r="G577" s="24" t="s">
        <v>14552</v>
      </c>
      <c r="H577" s="24" t="s">
        <v>30673</v>
      </c>
      <c r="I577" s="24" t="s">
        <v>30674</v>
      </c>
      <c r="J577" s="110">
        <f t="shared" si="19"/>
        <v>10</v>
      </c>
      <c r="K577" s="24" t="s">
        <v>30674</v>
      </c>
      <c r="L577" s="24" t="s">
        <v>14553</v>
      </c>
      <c r="M577" s="110">
        <f>IF(ISNA(INDEX(вендер!$A$1:$M$16000,MATCH(D577,вендер!$C$1:$C$16000,0),13)),500000,INDEX(вендер!$A$1:$M$16000,MATCH(D577,вендер!$C$1:$C$16000,0),13))</f>
        <v>47291.866028708137</v>
      </c>
      <c r="N577" s="24" t="s">
        <v>3</v>
      </c>
      <c r="O577" s="22">
        <f>IF(ISNA(INDEX(вендер!$A$1:$H$16000,MATCH(D577,вендер!$C$1:$C$16000,0),8)),Лист1!$A$3,INDEX(вендер!$A$1:$H$16000,MATCH(D577,вендер!$C$1:$C$16000,0),8))</f>
        <v>10</v>
      </c>
      <c r="P577" s="2" t="s">
        <v>12139</v>
      </c>
      <c r="Q577" s="2" t="s">
        <v>13830</v>
      </c>
    </row>
    <row r="578" spans="1:17" x14ac:dyDescent="0.2">
      <c r="A578" s="24" t="s">
        <v>2</v>
      </c>
      <c r="B578" s="24" t="s">
        <v>14671</v>
      </c>
      <c r="C578" s="24" t="s">
        <v>4</v>
      </c>
      <c r="D578" s="24" t="s">
        <v>5799</v>
      </c>
      <c r="E578" s="24" t="s">
        <v>14554</v>
      </c>
      <c r="F578" s="24" t="str">
        <f>IF($O578&gt;25,Лист1!$A$1,Лист1!$A$2)</f>
        <v xml:space="preserve">available="yes" </v>
      </c>
      <c r="G578" s="24" t="s">
        <v>14552</v>
      </c>
      <c r="H578" s="24" t="s">
        <v>30673</v>
      </c>
      <c r="I578" s="24" t="s">
        <v>30674</v>
      </c>
      <c r="J578" s="110">
        <f t="shared" si="19"/>
        <v>29</v>
      </c>
      <c r="K578" s="24" t="s">
        <v>30674</v>
      </c>
      <c r="L578" s="24" t="s">
        <v>14553</v>
      </c>
      <c r="M578" s="110">
        <f>IF(ISNA(INDEX(вендер!$A$1:$M$16000,MATCH(D578,вендер!$C$1:$C$16000,0),13)),500000,INDEX(вендер!$A$1:$M$16000,MATCH(D578,вендер!$C$1:$C$16000,0),13))</f>
        <v>85305.622009569372</v>
      </c>
      <c r="N578" s="24" t="s">
        <v>3</v>
      </c>
      <c r="O578" s="22">
        <f>IF(ISNA(INDEX(вендер!$A$1:$H$16000,MATCH(D578,вендер!$C$1:$C$16000,0),8)),Лист1!$A$3,INDEX(вендер!$A$1:$H$16000,MATCH(D578,вендер!$C$1:$C$16000,0),8))</f>
        <v>29</v>
      </c>
      <c r="P578" s="2" t="s">
        <v>12139</v>
      </c>
      <c r="Q578" s="2" t="s">
        <v>13830</v>
      </c>
    </row>
    <row r="579" spans="1:17" x14ac:dyDescent="0.2">
      <c r="A579" s="24" t="s">
        <v>2</v>
      </c>
      <c r="B579" s="24" t="s">
        <v>14672</v>
      </c>
      <c r="C579" s="24" t="s">
        <v>4</v>
      </c>
      <c r="D579" s="24" t="s">
        <v>5814</v>
      </c>
      <c r="E579" s="24" t="s">
        <v>14554</v>
      </c>
      <c r="F579" s="24" t="str">
        <f>IF($O579&gt;25,Лист1!$A$1,Лист1!$A$2)</f>
        <v xml:space="preserve">available="no" </v>
      </c>
      <c r="G579" s="24" t="s">
        <v>14552</v>
      </c>
      <c r="H579" s="24" t="s">
        <v>30673</v>
      </c>
      <c r="I579" s="24" t="s">
        <v>30674</v>
      </c>
      <c r="J579" s="110">
        <f t="shared" si="19"/>
        <v>0</v>
      </c>
      <c r="K579" s="24" t="s">
        <v>30674</v>
      </c>
      <c r="L579" s="24" t="s">
        <v>14553</v>
      </c>
      <c r="M579" s="110">
        <f>IF(ISNA(INDEX(вендер!$A$1:$M$16000,MATCH(D579,вендер!$C$1:$C$16000,0),13)),500000,INDEX(вендер!$A$1:$M$16000,MATCH(D579,вендер!$C$1:$C$16000,0),13))</f>
        <v>500000</v>
      </c>
      <c r="N579" s="24" t="s">
        <v>3</v>
      </c>
      <c r="O579" s="22">
        <f>IF(ISNA(INDEX(вендер!$A$1:$H$16000,MATCH(D579,вендер!$C$1:$C$16000,0),8)),Лист1!$A$3,INDEX(вендер!$A$1:$H$16000,MATCH(D579,вендер!$C$1:$C$16000,0),8))</f>
        <v>0</v>
      </c>
      <c r="P579" s="2" t="s">
        <v>12139</v>
      </c>
      <c r="Q579" s="2" t="s">
        <v>13830</v>
      </c>
    </row>
    <row r="580" spans="1:17" x14ac:dyDescent="0.2">
      <c r="A580" s="24" t="s">
        <v>2</v>
      </c>
      <c r="B580" s="24">
        <v>10000018989</v>
      </c>
      <c r="C580" s="24" t="s">
        <v>4</v>
      </c>
      <c r="D580" s="24" t="s">
        <v>5802</v>
      </c>
      <c r="E580" s="24" t="s">
        <v>14554</v>
      </c>
      <c r="F580" s="24" t="str">
        <f>IF($O580&gt;25,Лист1!$A$1,Лист1!$A$2)</f>
        <v xml:space="preserve">available="no" </v>
      </c>
      <c r="G580" s="24" t="s">
        <v>14552</v>
      </c>
      <c r="H580" s="24" t="s">
        <v>30673</v>
      </c>
      <c r="I580" s="24" t="s">
        <v>30674</v>
      </c>
      <c r="J580" s="110">
        <f t="shared" si="19"/>
        <v>13</v>
      </c>
      <c r="K580" s="24" t="s">
        <v>30674</v>
      </c>
      <c r="L580" s="24" t="s">
        <v>14553</v>
      </c>
      <c r="M580" s="110">
        <f>IF(ISNA(INDEX(вендер!$A$1:$M$16000,MATCH(D580,вендер!$C$1:$C$16000,0),13)),500000,INDEX(вендер!$A$1:$M$16000,MATCH(D580,вендер!$C$1:$C$16000,0),13))</f>
        <v>104952.15311004785</v>
      </c>
      <c r="N580" s="24" t="s">
        <v>3</v>
      </c>
      <c r="O580" s="22">
        <f>IF(ISNA(INDEX(вендер!$A$1:$H$16000,MATCH(D580,вендер!$C$1:$C$16000,0),8)),Лист1!$A$3,INDEX(вендер!$A$1:$H$16000,MATCH(D580,вендер!$C$1:$C$16000,0),8))</f>
        <v>13</v>
      </c>
      <c r="P580" s="2" t="s">
        <v>12139</v>
      </c>
      <c r="Q580" s="2" t="s">
        <v>13830</v>
      </c>
    </row>
    <row r="581" spans="1:17" x14ac:dyDescent="0.2">
      <c r="A581" s="24" t="s">
        <v>2</v>
      </c>
      <c r="B581" s="24">
        <v>10000014014</v>
      </c>
      <c r="C581" s="24" t="s">
        <v>4</v>
      </c>
      <c r="D581" s="24" t="s">
        <v>5819</v>
      </c>
      <c r="E581" s="24" t="s">
        <v>14554</v>
      </c>
      <c r="F581" s="24" t="str">
        <f>IF($O581&gt;25,Лист1!$A$1,Лист1!$A$2)</f>
        <v xml:space="preserve">available="no" </v>
      </c>
      <c r="G581" s="24" t="s">
        <v>14552</v>
      </c>
      <c r="H581" s="24" t="s">
        <v>30673</v>
      </c>
      <c r="I581" s="24" t="s">
        <v>30674</v>
      </c>
      <c r="J581" s="110">
        <f t="shared" si="19"/>
        <v>0</v>
      </c>
      <c r="K581" s="24" t="s">
        <v>30674</v>
      </c>
      <c r="L581" s="24" t="s">
        <v>14553</v>
      </c>
      <c r="M581" s="110">
        <f>IF(ISNA(INDEX(вендер!$A$1:$M$16000,MATCH(D581,вендер!$C$1:$C$16000,0),13)),500000,INDEX(вендер!$A$1:$M$16000,MATCH(D581,вендер!$C$1:$C$16000,0),13))</f>
        <v>26967.081339712917</v>
      </c>
      <c r="N581" s="24" t="s">
        <v>3</v>
      </c>
      <c r="O581" s="22">
        <f>IF(ISNA(INDEX(вендер!$A$1:$H$16000,MATCH(D581,вендер!$C$1:$C$16000,0),8)),Лист1!$A$3,INDEX(вендер!$A$1:$H$16000,MATCH(D581,вендер!$C$1:$C$16000,0),8))</f>
        <v>0</v>
      </c>
      <c r="P581" s="2" t="s">
        <v>12139</v>
      </c>
      <c r="Q581" s="2" t="s">
        <v>13830</v>
      </c>
    </row>
    <row r="582" spans="1:17" x14ac:dyDescent="0.2">
      <c r="A582" s="24" t="s">
        <v>2</v>
      </c>
      <c r="B582" s="24" t="s">
        <v>14675</v>
      </c>
      <c r="C582" s="24" t="s">
        <v>4</v>
      </c>
      <c r="D582" s="24" t="s">
        <v>5824</v>
      </c>
      <c r="E582" s="24" t="s">
        <v>14554</v>
      </c>
      <c r="F582" s="24" t="str">
        <f>IF($O582&gt;25,Лист1!$A$1,Лист1!$A$2)</f>
        <v xml:space="preserve">available="no" </v>
      </c>
      <c r="G582" s="24" t="s">
        <v>14552</v>
      </c>
      <c r="H582" s="24" t="s">
        <v>30673</v>
      </c>
      <c r="I582" s="24" t="s">
        <v>30674</v>
      </c>
      <c r="J582" s="110">
        <f t="shared" si="19"/>
        <v>0</v>
      </c>
      <c r="K582" s="24" t="s">
        <v>30674</v>
      </c>
      <c r="L582" s="24" t="s">
        <v>14553</v>
      </c>
      <c r="M582" s="110">
        <f>IF(ISNA(INDEX(вендер!$A$1:$M$16000,MATCH(D582,вендер!$C$1:$C$16000,0),13)),500000,INDEX(вендер!$A$1:$M$16000,MATCH(D582,вендер!$C$1:$C$16000,0),13))</f>
        <v>500000</v>
      </c>
      <c r="N582" s="24" t="s">
        <v>3</v>
      </c>
      <c r="O582" s="22">
        <f>IF(ISNA(INDEX(вендер!$A$1:$H$16000,MATCH(D582,вендер!$C$1:$C$16000,0),8)),Лист1!$A$3,INDEX(вендер!$A$1:$H$16000,MATCH(D582,вендер!$C$1:$C$16000,0),8))</f>
        <v>0</v>
      </c>
      <c r="P582" s="2" t="s">
        <v>12139</v>
      </c>
      <c r="Q582" s="2" t="s">
        <v>13830</v>
      </c>
    </row>
    <row r="583" spans="1:17" x14ac:dyDescent="0.2">
      <c r="A583" s="24" t="s">
        <v>2</v>
      </c>
      <c r="B583" s="24">
        <v>10000012344</v>
      </c>
      <c r="C583" s="24" t="s">
        <v>4</v>
      </c>
      <c r="D583" s="24" t="s">
        <v>5823</v>
      </c>
      <c r="E583" s="24" t="s">
        <v>14554</v>
      </c>
      <c r="F583" s="24" t="str">
        <f>IF($O583&gt;25,Лист1!$A$1,Лист1!$A$2)</f>
        <v xml:space="preserve">available="no" </v>
      </c>
      <c r="G583" s="24" t="s">
        <v>14552</v>
      </c>
      <c r="H583" s="24" t="s">
        <v>30673</v>
      </c>
      <c r="I583" s="24" t="s">
        <v>30674</v>
      </c>
      <c r="J583" s="110">
        <f t="shared" si="19"/>
        <v>0</v>
      </c>
      <c r="K583" s="24" t="s">
        <v>30674</v>
      </c>
      <c r="L583" s="24" t="s">
        <v>14553</v>
      </c>
      <c r="M583" s="110">
        <f>IF(ISNA(INDEX(вендер!$A$1:$M$16000,MATCH(D583,вендер!$C$1:$C$16000,0),13)),500000,INDEX(вендер!$A$1:$M$16000,MATCH(D583,вендер!$C$1:$C$16000,0),13))</f>
        <v>500000</v>
      </c>
      <c r="N583" s="24" t="s">
        <v>3</v>
      </c>
      <c r="O583" s="22">
        <f>IF(ISNA(INDEX(вендер!$A$1:$H$16000,MATCH(D583,вендер!$C$1:$C$16000,0),8)),Лист1!$A$3,INDEX(вендер!$A$1:$H$16000,MATCH(D583,вендер!$C$1:$C$16000,0),8))</f>
        <v>0</v>
      </c>
      <c r="P583" s="2" t="s">
        <v>12139</v>
      </c>
      <c r="Q583" s="2" t="s">
        <v>13830</v>
      </c>
    </row>
    <row r="584" spans="1:17" x14ac:dyDescent="0.2">
      <c r="A584" s="24" t="s">
        <v>2</v>
      </c>
      <c r="B584" s="24">
        <v>10000016193</v>
      </c>
      <c r="C584" s="24" t="s">
        <v>4</v>
      </c>
      <c r="D584" s="24" t="s">
        <v>12109</v>
      </c>
      <c r="E584" s="24" t="s">
        <v>14554</v>
      </c>
      <c r="F584" s="24" t="str">
        <f>IF($O584&gt;25,Лист1!$A$1,Лист1!$A$2)</f>
        <v xml:space="preserve">available="no" </v>
      </c>
      <c r="G584" s="24" t="s">
        <v>14552</v>
      </c>
      <c r="H584" s="24" t="s">
        <v>30673</v>
      </c>
      <c r="I584" s="24" t="s">
        <v>30674</v>
      </c>
      <c r="J584" s="110">
        <f t="shared" si="19"/>
        <v>0</v>
      </c>
      <c r="K584" s="24" t="s">
        <v>30674</v>
      </c>
      <c r="L584" s="24" t="s">
        <v>14553</v>
      </c>
      <c r="M584" s="110">
        <f>IF(ISNA(INDEX(вендер!$A$1:$M$16000,MATCH(D584,вендер!$C$1:$C$16000,0),13)),500000,INDEX(вендер!$A$1:$M$16000,MATCH(D584,вендер!$C$1:$C$16000,0),13))</f>
        <v>500000</v>
      </c>
      <c r="N584" s="24" t="s">
        <v>3</v>
      </c>
      <c r="O584" s="22">
        <f>IF(ISNA(INDEX(вендер!$A$1:$H$16000,MATCH(D584,вендер!$C$1:$C$16000,0),8)),Лист1!$A$3,INDEX(вендер!$A$1:$H$16000,MATCH(D584,вендер!$C$1:$C$16000,0),8))</f>
        <v>0</v>
      </c>
      <c r="P584" s="2" t="s">
        <v>12139</v>
      </c>
      <c r="Q584" s="2" t="s">
        <v>13830</v>
      </c>
    </row>
    <row r="585" spans="1:17" x14ac:dyDescent="0.2">
      <c r="A585" s="24" t="s">
        <v>2</v>
      </c>
      <c r="B585" s="24">
        <v>10000018413</v>
      </c>
      <c r="C585" s="24" t="s">
        <v>4</v>
      </c>
      <c r="D585" s="24" t="s">
        <v>5822</v>
      </c>
      <c r="E585" s="24" t="s">
        <v>14554</v>
      </c>
      <c r="F585" s="24" t="str">
        <f>IF($O585&gt;25,Лист1!$A$1,Лист1!$A$2)</f>
        <v xml:space="preserve">available="yes" </v>
      </c>
      <c r="G585" s="24" t="s">
        <v>14552</v>
      </c>
      <c r="H585" s="24" t="s">
        <v>30673</v>
      </c>
      <c r="I585" s="24" t="s">
        <v>30674</v>
      </c>
      <c r="J585" s="110" t="str">
        <f t="shared" si="19"/>
        <v>50</v>
      </c>
      <c r="K585" s="24" t="s">
        <v>30674</v>
      </c>
      <c r="L585" s="24" t="s">
        <v>14553</v>
      </c>
      <c r="M585" s="110">
        <f>IF(ISNA(INDEX(вендер!$A$1:$M$16000,MATCH(D585,вендер!$C$1:$C$16000,0),13)),500000,INDEX(вендер!$A$1:$M$16000,MATCH(D585,вендер!$C$1:$C$16000,0),13))</f>
        <v>145909.09090909091</v>
      </c>
      <c r="N585" s="24" t="s">
        <v>3</v>
      </c>
      <c r="O585" s="22" t="str">
        <f>IF(ISNA(INDEX(вендер!$A$1:$H$16000,MATCH(D585,вендер!$C$1:$C$16000,0),8)),Лист1!$A$3,INDEX(вендер!$A$1:$H$16000,MATCH(D585,вендер!$C$1:$C$16000,0),8))</f>
        <v>&gt;50</v>
      </c>
      <c r="P585" s="2" t="s">
        <v>12139</v>
      </c>
      <c r="Q585" s="2" t="s">
        <v>13830</v>
      </c>
    </row>
    <row r="586" spans="1:17" x14ac:dyDescent="0.2">
      <c r="A586" s="24" t="s">
        <v>2</v>
      </c>
      <c r="B586" s="24" t="s">
        <v>14676</v>
      </c>
      <c r="C586" s="24" t="s">
        <v>4</v>
      </c>
      <c r="D586" s="24" t="s">
        <v>5832</v>
      </c>
      <c r="E586" s="24" t="s">
        <v>14554</v>
      </c>
      <c r="F586" s="24" t="str">
        <f>IF($O586&gt;25,Лист1!$A$1,Лист1!$A$2)</f>
        <v xml:space="preserve">available="no" </v>
      </c>
      <c r="G586" s="24" t="s">
        <v>14552</v>
      </c>
      <c r="H586" s="24" t="s">
        <v>30673</v>
      </c>
      <c r="I586" s="24" t="s">
        <v>30674</v>
      </c>
      <c r="J586" s="110">
        <f>IF(ISERROR(O586), 10, IF(O586&gt;50, "50", O586))</f>
        <v>19</v>
      </c>
      <c r="K586" s="24" t="s">
        <v>30674</v>
      </c>
      <c r="L586" s="24" t="s">
        <v>14553</v>
      </c>
      <c r="M586" s="110">
        <f>IF(ISNA(INDEX(вендер!$A$1:$M$16000,MATCH(D586,вендер!$C$1:$C$16000,0),13)),500000,INDEX(вендер!$A$1:$M$16000,MATCH(D586,вендер!$C$1:$C$16000,0),13))</f>
        <v>52720.382775119622</v>
      </c>
      <c r="N586" s="24" t="s">
        <v>3</v>
      </c>
      <c r="O586" s="22">
        <f>IF(ISNA(INDEX(вендер!$A$1:$H$16000,MATCH(D586,вендер!$C$1:$C$16000,0),8)),Лист1!$A$3,INDEX(вендер!$A$1:$H$16000,MATCH(D586,вендер!$C$1:$C$16000,0),8))</f>
        <v>19</v>
      </c>
      <c r="P586" s="2" t="s">
        <v>12139</v>
      </c>
      <c r="Q586" s="2" t="s">
        <v>13830</v>
      </c>
    </row>
    <row r="587" spans="1:17" x14ac:dyDescent="0.2">
      <c r="A587" s="24" t="s">
        <v>2</v>
      </c>
      <c r="B587" s="24">
        <v>10000005060</v>
      </c>
      <c r="C587" s="24" t="s">
        <v>4</v>
      </c>
      <c r="D587" s="24" t="s">
        <v>5836</v>
      </c>
      <c r="E587" s="24" t="s">
        <v>14554</v>
      </c>
      <c r="F587" s="24" t="str">
        <f>IF($O587&gt;25,Лист1!$A$1,Лист1!$A$2)</f>
        <v xml:space="preserve">available="yes" </v>
      </c>
      <c r="G587" s="24" t="s">
        <v>14552</v>
      </c>
      <c r="H587" s="24" t="s">
        <v>30673</v>
      </c>
      <c r="I587" s="24" t="s">
        <v>30674</v>
      </c>
      <c r="J587" s="110" t="str">
        <f t="shared" si="19"/>
        <v>50</v>
      </c>
      <c r="K587" s="24" t="s">
        <v>30674</v>
      </c>
      <c r="L587" s="24" t="s">
        <v>14553</v>
      </c>
      <c r="M587" s="110">
        <f>IF(ISNA(INDEX(вендер!$A$1:$M$16000,MATCH(D587,вендер!$C$1:$C$16000,0),13)),500000,INDEX(вендер!$A$1:$M$16000,MATCH(D587,вендер!$C$1:$C$16000,0),13))</f>
        <v>52372.057416267948</v>
      </c>
      <c r="N587" s="24" t="s">
        <v>3</v>
      </c>
      <c r="O587" s="22" t="str">
        <f>IF(ISNA(INDEX(вендер!$A$1:$H$16000,MATCH(D587,вендер!$C$1:$C$16000,0),8)),Лист1!$A$3,INDEX(вендер!$A$1:$H$16000,MATCH(D587,вендер!$C$1:$C$16000,0),8))</f>
        <v>&gt;50</v>
      </c>
      <c r="P587" s="2" t="s">
        <v>12139</v>
      </c>
      <c r="Q587" s="2" t="s">
        <v>13830</v>
      </c>
    </row>
    <row r="588" spans="1:17" x14ac:dyDescent="0.2">
      <c r="A588" s="24" t="s">
        <v>2</v>
      </c>
      <c r="B588" s="24">
        <v>10000018381</v>
      </c>
      <c r="C588" s="24" t="s">
        <v>4</v>
      </c>
      <c r="D588" s="24" t="s">
        <v>5839</v>
      </c>
      <c r="E588" s="24" t="s">
        <v>14554</v>
      </c>
      <c r="F588" s="24" t="str">
        <f>IF($O588&gt;25,Лист1!$A$1,Лист1!$A$2)</f>
        <v xml:space="preserve">available="yes" </v>
      </c>
      <c r="G588" s="24" t="s">
        <v>14552</v>
      </c>
      <c r="H588" s="24" t="s">
        <v>30673</v>
      </c>
      <c r="I588" s="24" t="s">
        <v>30674</v>
      </c>
      <c r="J588" s="110">
        <f t="shared" si="19"/>
        <v>43</v>
      </c>
      <c r="K588" s="24" t="s">
        <v>30674</v>
      </c>
      <c r="L588" s="24" t="s">
        <v>14553</v>
      </c>
      <c r="M588" s="110">
        <f>IF(ISNA(INDEX(вендер!$A$1:$M$16000,MATCH(D588,вендер!$C$1:$C$16000,0),13)),500000,INDEX(вендер!$A$1:$M$16000,MATCH(D588,вендер!$C$1:$C$16000,0),13))</f>
        <v>64176.961722488042</v>
      </c>
      <c r="N588" s="24" t="s">
        <v>3</v>
      </c>
      <c r="O588" s="22">
        <f>IF(ISNA(INDEX(вендер!$A$1:$H$16000,MATCH(D588,вендер!$C$1:$C$16000,0),8)),Лист1!$A$3,INDEX(вендер!$A$1:$H$16000,MATCH(D588,вендер!$C$1:$C$16000,0),8))</f>
        <v>43</v>
      </c>
      <c r="P588" s="2" t="s">
        <v>12139</v>
      </c>
      <c r="Q588" s="2" t="s">
        <v>13830</v>
      </c>
    </row>
    <row r="589" spans="1:17" x14ac:dyDescent="0.2">
      <c r="A589" s="24" t="s">
        <v>2</v>
      </c>
      <c r="B589" s="24">
        <v>10000010806</v>
      </c>
      <c r="C589" s="24" t="s">
        <v>4</v>
      </c>
      <c r="D589" s="24" t="s">
        <v>5845</v>
      </c>
      <c r="E589" s="24" t="s">
        <v>14554</v>
      </c>
      <c r="F589" s="24" t="str">
        <f>IF($O589&gt;25,Лист1!$A$1,Лист1!$A$2)</f>
        <v xml:space="preserve">available="yes" </v>
      </c>
      <c r="G589" s="24" t="s">
        <v>14552</v>
      </c>
      <c r="H589" s="24" t="s">
        <v>30673</v>
      </c>
      <c r="I589" s="24" t="s">
        <v>30674</v>
      </c>
      <c r="J589" s="110" t="str">
        <f t="shared" si="19"/>
        <v>50</v>
      </c>
      <c r="K589" s="24" t="s">
        <v>30674</v>
      </c>
      <c r="L589" s="24" t="s">
        <v>14553</v>
      </c>
      <c r="M589" s="110">
        <f>IF(ISNA(INDEX(вендер!$A$1:$M$16000,MATCH(D589,вендер!$C$1:$C$16000,0),13)),500000,INDEX(вендер!$A$1:$M$16000,MATCH(D589,вендер!$C$1:$C$16000,0),13))</f>
        <v>211045.980861244</v>
      </c>
      <c r="N589" s="24" t="s">
        <v>3</v>
      </c>
      <c r="O589" s="22" t="str">
        <f>IF(ISNA(INDEX(вендер!$A$1:$H$16000,MATCH(D589,вендер!$C$1:$C$16000,0),8)),Лист1!$A$3,INDEX(вендер!$A$1:$H$16000,MATCH(D589,вендер!$C$1:$C$16000,0),8))</f>
        <v>&gt;50</v>
      </c>
      <c r="P589" s="2" t="s">
        <v>12139</v>
      </c>
      <c r="Q589" s="2" t="s">
        <v>13830</v>
      </c>
    </row>
    <row r="590" spans="1:17" x14ac:dyDescent="0.2">
      <c r="A590" s="24" t="s">
        <v>2</v>
      </c>
      <c r="B590" s="24" t="s">
        <v>14677</v>
      </c>
      <c r="C590" s="24" t="s">
        <v>4</v>
      </c>
      <c r="D590" s="24" t="s">
        <v>5846</v>
      </c>
      <c r="E590" s="24" t="s">
        <v>14554</v>
      </c>
      <c r="F590" s="24" t="str">
        <f>IF($O590&gt;25,Лист1!$A$1,Лист1!$A$2)</f>
        <v xml:space="preserve">available="no" </v>
      </c>
      <c r="G590" s="24" t="s">
        <v>14552</v>
      </c>
      <c r="H590" s="24" t="s">
        <v>30673</v>
      </c>
      <c r="I590" s="24" t="s">
        <v>30674</v>
      </c>
      <c r="J590" s="110">
        <f t="shared" si="19"/>
        <v>0</v>
      </c>
      <c r="K590" s="24" t="s">
        <v>30674</v>
      </c>
      <c r="L590" s="24" t="s">
        <v>14553</v>
      </c>
      <c r="M590" s="110">
        <f>IF(ISNA(INDEX(вендер!$A$1:$M$16000,MATCH(D590,вендер!$C$1:$C$16000,0),13)),500000,INDEX(вендер!$A$1:$M$16000,MATCH(D590,вендер!$C$1:$C$16000,0),13))</f>
        <v>500000</v>
      </c>
      <c r="N590" s="24" t="s">
        <v>3</v>
      </c>
      <c r="O590" s="22">
        <f>IF(ISNA(INDEX(вендер!$A$1:$H$16000,MATCH(D590,вендер!$C$1:$C$16000,0),8)),Лист1!$A$3,INDEX(вендер!$A$1:$H$16000,MATCH(D590,вендер!$C$1:$C$16000,0),8))</f>
        <v>0</v>
      </c>
      <c r="P590" s="2" t="s">
        <v>12139</v>
      </c>
      <c r="Q590" s="2" t="s">
        <v>13830</v>
      </c>
    </row>
    <row r="591" spans="1:17" x14ac:dyDescent="0.2">
      <c r="A591" s="24" t="s">
        <v>2</v>
      </c>
      <c r="B591" s="24" t="s">
        <v>14796</v>
      </c>
      <c r="C591" s="24" t="s">
        <v>4</v>
      </c>
      <c r="D591" s="24" t="s">
        <v>13854</v>
      </c>
      <c r="E591" s="24" t="s">
        <v>14554</v>
      </c>
      <c r="F591" s="24" t="str">
        <f>IF($O591&gt;25,Лист1!$A$1,Лист1!$A$2)</f>
        <v xml:space="preserve">available="no" </v>
      </c>
      <c r="G591" s="24" t="s">
        <v>14552</v>
      </c>
      <c r="H591" s="24" t="s">
        <v>30673</v>
      </c>
      <c r="I591" s="24" t="s">
        <v>30674</v>
      </c>
      <c r="J591" s="110">
        <f t="shared" si="19"/>
        <v>0</v>
      </c>
      <c r="K591" s="24" t="s">
        <v>30674</v>
      </c>
      <c r="L591" s="24" t="s">
        <v>14553</v>
      </c>
      <c r="M591" s="110">
        <f>IF(ISNA(INDEX(вендер!$A$1:$M$16000,MATCH(D591,вендер!$C$1:$C$16000,0),13)),500000,INDEX(вендер!$A$1:$M$16000,MATCH(D591,вендер!$C$1:$C$16000,0),13))</f>
        <v>34403.827751196171</v>
      </c>
      <c r="N591" s="24" t="s">
        <v>3</v>
      </c>
      <c r="O591" s="22">
        <f>IF(ISNA(INDEX(вендер!$A$1:$H$16000,MATCH(D591,вендер!$C$1:$C$16000,0),8)),Лист1!$A$3,INDEX(вендер!$A$1:$H$16000,MATCH(D591,вендер!$C$1:$C$16000,0),8))</f>
        <v>0</v>
      </c>
      <c r="P591" s="2" t="s">
        <v>12139</v>
      </c>
      <c r="Q591" s="2" t="s">
        <v>13830</v>
      </c>
    </row>
    <row r="592" spans="1:17" x14ac:dyDescent="0.2">
      <c r="A592" s="24" t="s">
        <v>2</v>
      </c>
      <c r="B592" s="24" t="s">
        <v>14797</v>
      </c>
      <c r="C592" s="24" t="s">
        <v>4</v>
      </c>
      <c r="D592" s="24" t="s">
        <v>6050</v>
      </c>
      <c r="E592" s="24" t="s">
        <v>14554</v>
      </c>
      <c r="F592" s="24" t="str">
        <f>IF($O592&gt;25,Лист1!$A$1,Лист1!$A$2)</f>
        <v xml:space="preserve">available="yes" </v>
      </c>
      <c r="G592" s="24" t="s">
        <v>14552</v>
      </c>
      <c r="H592" s="24" t="s">
        <v>30673</v>
      </c>
      <c r="I592" s="24" t="s">
        <v>30674</v>
      </c>
      <c r="J592" s="110" t="str">
        <f t="shared" si="19"/>
        <v>50</v>
      </c>
      <c r="K592" s="24" t="s">
        <v>30674</v>
      </c>
      <c r="L592" s="24" t="s">
        <v>14553</v>
      </c>
      <c r="M592" s="110">
        <f>IF(ISNA(INDEX(вендер!$A$1:$M$16000,MATCH(D592,вендер!$C$1:$C$16000,0),13)),500000,INDEX(вендер!$A$1:$M$16000,MATCH(D592,вендер!$C$1:$C$16000,0),13))</f>
        <v>61626.794258373207</v>
      </c>
      <c r="N592" s="24" t="s">
        <v>3</v>
      </c>
      <c r="O592" s="22" t="str">
        <f>IF(ISNA(INDEX(вендер!$A$1:$H$16000,MATCH(D592,вендер!$C$1:$C$16000,0),8)),Лист1!$A$3,INDEX(вендер!$A$1:$H$16000,MATCH(D592,вендер!$C$1:$C$16000,0),8))</f>
        <v>&gt;50</v>
      </c>
      <c r="P592" s="2" t="s">
        <v>12139</v>
      </c>
      <c r="Q592" s="2" t="s">
        <v>13830</v>
      </c>
    </row>
    <row r="593" spans="1:18" x14ac:dyDescent="0.2">
      <c r="A593" s="24" t="s">
        <v>2</v>
      </c>
      <c r="B593" s="24">
        <v>10000018017</v>
      </c>
      <c r="C593" s="24" t="s">
        <v>4</v>
      </c>
      <c r="D593" s="24" t="s">
        <v>6060</v>
      </c>
      <c r="E593" s="24" t="s">
        <v>14554</v>
      </c>
      <c r="F593" s="24" t="str">
        <f>IF($O593&gt;10,Лист1!$A$1,Лист1!$A$2)</f>
        <v xml:space="preserve">available="no" </v>
      </c>
      <c r="G593" s="24" t="s">
        <v>14552</v>
      </c>
      <c r="H593" s="24" t="s">
        <v>30673</v>
      </c>
      <c r="I593" s="24" t="s">
        <v>30674</v>
      </c>
      <c r="J593" s="110">
        <f t="shared" si="19"/>
        <v>0</v>
      </c>
      <c r="K593" s="24" t="s">
        <v>30674</v>
      </c>
      <c r="L593" s="24" t="s">
        <v>14553</v>
      </c>
      <c r="M593" s="110">
        <f>IF(ISNA(INDEX(вендер!$A$1:$M$16000,MATCH(D593,вендер!$C$1:$C$16000,0),13)),500000,INDEX(вендер!$A$1:$M$16000,MATCH(D593,вендер!$C$1:$C$16000,0),13))</f>
        <v>15020.861244019139</v>
      </c>
      <c r="N593" s="24" t="s">
        <v>3</v>
      </c>
      <c r="O593" s="22">
        <f>IF(ISNA(INDEX(вендер!$A$1:$H$16000,MATCH(D593,вендер!$C$1:$C$16000,0),8)),Лист1!$A$3,INDEX(вендер!$A$1:$H$16000,MATCH(D593,вендер!$C$1:$C$16000,0),8))</f>
        <v>0</v>
      </c>
      <c r="P593" s="2" t="s">
        <v>12139</v>
      </c>
      <c r="Q593" s="2" t="s">
        <v>13830</v>
      </c>
    </row>
    <row r="594" spans="1:18" x14ac:dyDescent="0.2">
      <c r="A594" s="24" t="s">
        <v>2</v>
      </c>
      <c r="B594" s="24">
        <v>10000018021</v>
      </c>
      <c r="C594" s="24" t="s">
        <v>4</v>
      </c>
      <c r="D594" s="24" t="s">
        <v>6066</v>
      </c>
      <c r="E594" s="24" t="s">
        <v>14554</v>
      </c>
      <c r="F594" s="24" t="str">
        <f>IF($O594&gt;25,Лист1!$A$1,Лист1!$A$2)</f>
        <v xml:space="preserve">available="yes" </v>
      </c>
      <c r="G594" s="24" t="s">
        <v>14552</v>
      </c>
      <c r="H594" s="24" t="s">
        <v>30673</v>
      </c>
      <c r="I594" s="24" t="s">
        <v>30674</v>
      </c>
      <c r="J594" s="110" t="str">
        <f t="shared" si="19"/>
        <v>50</v>
      </c>
      <c r="K594" s="24" t="s">
        <v>30674</v>
      </c>
      <c r="L594" s="24" t="s">
        <v>14553</v>
      </c>
      <c r="M594" s="110">
        <f>IF(ISNA(INDEX(вендер!$A$1:$M$16000,MATCH(D594,вендер!$C$1:$C$16000,0),13)),500000,INDEX(вендер!$A$1:$M$16000,MATCH(D594,вендер!$C$1:$C$16000,0),13))</f>
        <v>16273.492822966507</v>
      </c>
      <c r="N594" s="24" t="s">
        <v>3</v>
      </c>
      <c r="O594" s="22" t="str">
        <f>IF(ISNA(INDEX(вендер!$A$1:$H$16000,MATCH(D594,вендер!$C$1:$C$16000,0),8)),Лист1!$A$3,INDEX(вендер!$A$1:$H$16000,MATCH(D594,вендер!$C$1:$C$16000,0),8))</f>
        <v>&gt;50</v>
      </c>
      <c r="P594" s="2" t="s">
        <v>12139</v>
      </c>
      <c r="Q594" s="2" t="s">
        <v>13830</v>
      </c>
    </row>
    <row r="595" spans="1:18" x14ac:dyDescent="0.2">
      <c r="A595" s="24" t="s">
        <v>2</v>
      </c>
      <c r="B595" s="24" t="s">
        <v>14798</v>
      </c>
      <c r="C595" s="24" t="s">
        <v>4</v>
      </c>
      <c r="D595" s="24" t="s">
        <v>6069</v>
      </c>
      <c r="E595" s="24" t="s">
        <v>14554</v>
      </c>
      <c r="F595" s="24" t="str">
        <f>IF($O595&gt;25,Лист1!$A$1,Лист1!$A$2)</f>
        <v xml:space="preserve">available="no" </v>
      </c>
      <c r="G595" s="24" t="s">
        <v>14552</v>
      </c>
      <c r="H595" s="24" t="s">
        <v>30673</v>
      </c>
      <c r="I595" s="24" t="s">
        <v>30674</v>
      </c>
      <c r="J595" s="110">
        <f t="shared" si="19"/>
        <v>15</v>
      </c>
      <c r="K595" s="24" t="s">
        <v>30674</v>
      </c>
      <c r="L595" s="24" t="s">
        <v>14553</v>
      </c>
      <c r="M595" s="110">
        <f>IF(ISNA(INDEX(вендер!$A$1:$M$16000,MATCH(D595,вендер!$C$1:$C$16000,0),13)),500000,INDEX(вендер!$A$1:$M$16000,MATCH(D595,вендер!$C$1:$C$16000,0),13))</f>
        <v>18095.502392344497</v>
      </c>
      <c r="N595" s="24" t="s">
        <v>3</v>
      </c>
      <c r="O595" s="22">
        <f>IF(ISNA(INDEX(вендер!$A$1:$H$16000,MATCH(D595,вендер!$C$1:$C$16000,0),8)),Лист1!$A$3,INDEX(вендер!$A$1:$H$16000,MATCH(D595,вендер!$C$1:$C$16000,0),8))</f>
        <v>15</v>
      </c>
      <c r="P595" s="2" t="s">
        <v>12139</v>
      </c>
      <c r="Q595" s="2" t="s">
        <v>13830</v>
      </c>
    </row>
    <row r="596" spans="1:18" x14ac:dyDescent="0.2">
      <c r="A596" s="24" t="s">
        <v>2</v>
      </c>
      <c r="B596" s="24" t="s">
        <v>14799</v>
      </c>
      <c r="C596" s="24" t="s">
        <v>4</v>
      </c>
      <c r="D596" s="24" t="s">
        <v>6071</v>
      </c>
      <c r="E596" s="24" t="s">
        <v>14554</v>
      </c>
      <c r="F596" s="24" t="str">
        <f>IF($O596&gt;25,Лист1!$A$1,Лист1!$A$2)</f>
        <v xml:space="preserve">available="yes" </v>
      </c>
      <c r="G596" s="24" t="s">
        <v>14552</v>
      </c>
      <c r="H596" s="24" t="s">
        <v>30673</v>
      </c>
      <c r="I596" s="24" t="s">
        <v>30674</v>
      </c>
      <c r="J596" s="110" t="str">
        <f t="shared" si="19"/>
        <v>50</v>
      </c>
      <c r="K596" s="24" t="s">
        <v>30674</v>
      </c>
      <c r="L596" s="24" t="s">
        <v>14553</v>
      </c>
      <c r="M596" s="110">
        <f>IF(ISNA(INDEX(вендер!$A$1:$M$16000,MATCH(D596,вендер!$C$1:$C$16000,0),13)),500000,INDEX(вендер!$A$1:$M$16000,MATCH(D596,вендер!$C$1:$C$16000,0),13))</f>
        <v>18095.502392344497</v>
      </c>
      <c r="N596" s="24" t="s">
        <v>3</v>
      </c>
      <c r="O596" s="22" t="str">
        <f>IF(ISNA(INDEX(вендер!$A$1:$H$16000,MATCH(D596,вендер!$C$1:$C$16000,0),8)),Лист1!$A$3,INDEX(вендер!$A$1:$H$16000,MATCH(D596,вендер!$C$1:$C$16000,0),8))</f>
        <v>&gt;50</v>
      </c>
      <c r="P596" s="2" t="s">
        <v>12139</v>
      </c>
      <c r="Q596" s="2" t="s">
        <v>13830</v>
      </c>
    </row>
    <row r="597" spans="1:18" x14ac:dyDescent="0.2">
      <c r="A597" s="24" t="s">
        <v>2</v>
      </c>
      <c r="B597" s="24" t="s">
        <v>14800</v>
      </c>
      <c r="C597" s="24" t="s">
        <v>4</v>
      </c>
      <c r="D597" s="24" t="s">
        <v>6077</v>
      </c>
      <c r="E597" s="24" t="s">
        <v>14554</v>
      </c>
      <c r="F597" s="24" t="str">
        <f>IF($O597&gt;25,Лист1!$A$1,Лист1!$A$2)</f>
        <v xml:space="preserve">available="yes" </v>
      </c>
      <c r="G597" s="24" t="s">
        <v>14552</v>
      </c>
      <c r="H597" s="24" t="s">
        <v>30673</v>
      </c>
      <c r="I597" s="24" t="s">
        <v>30674</v>
      </c>
      <c r="J597" s="110" t="str">
        <f t="shared" si="19"/>
        <v>50</v>
      </c>
      <c r="K597" s="24" t="s">
        <v>30674</v>
      </c>
      <c r="L597" s="24" t="s">
        <v>14553</v>
      </c>
      <c r="M597" s="110">
        <f>IF(ISNA(INDEX(вендер!$A$1:$M$16000,MATCH(D597,вендер!$C$1:$C$16000,0),13)),500000,INDEX(вендер!$A$1:$M$16000,MATCH(D597,вендер!$C$1:$C$16000,0),13))</f>
        <v>22764.401913875601</v>
      </c>
      <c r="N597" s="24" t="s">
        <v>3</v>
      </c>
      <c r="O597" s="22" t="str">
        <f>IF(ISNA(INDEX(вендер!$A$1:$H$16000,MATCH(D597,вендер!$C$1:$C$16000,0),8)),Лист1!$A$3,INDEX(вендер!$A$1:$H$16000,MATCH(D597,вендер!$C$1:$C$16000,0),8))</f>
        <v>&gt;50</v>
      </c>
      <c r="P597" s="2" t="s">
        <v>12139</v>
      </c>
      <c r="Q597" s="2" t="s">
        <v>13830</v>
      </c>
    </row>
    <row r="598" spans="1:18" x14ac:dyDescent="0.2">
      <c r="A598" s="24" t="s">
        <v>2</v>
      </c>
      <c r="B598" s="24" t="s">
        <v>14832</v>
      </c>
      <c r="C598" s="24" t="s">
        <v>4</v>
      </c>
      <c r="D598" s="24" t="s">
        <v>14833</v>
      </c>
      <c r="E598" s="24" t="s">
        <v>14554</v>
      </c>
      <c r="F598" s="24" t="str">
        <f>IF($O598&gt;1,Лист1!$A$1,Лист1!$A$2)</f>
        <v xml:space="preserve">available="yes" </v>
      </c>
      <c r="G598" s="24" t="s">
        <v>14552</v>
      </c>
      <c r="H598" s="24" t="s">
        <v>30673</v>
      </c>
      <c r="I598" s="24" t="s">
        <v>30674</v>
      </c>
      <c r="J598" s="110">
        <f t="shared" si="19"/>
        <v>2</v>
      </c>
      <c r="K598" s="24" t="s">
        <v>30674</v>
      </c>
      <c r="L598" s="24" t="s">
        <v>14553</v>
      </c>
      <c r="M598" s="110">
        <f>INDEX(sec!$A$1:$G$597,MATCH(B598,sec!$C$1:$C$597,0),4)</f>
        <v>3348</v>
      </c>
      <c r="N598" s="24" t="s">
        <v>3</v>
      </c>
      <c r="O598" s="8">
        <f>IFERROR(INDEX(sec!$A$1:$G$787,MATCH(B598,sec!$C$1:$C$787,0),2),0)</f>
        <v>2</v>
      </c>
    </row>
    <row r="599" spans="1:18" x14ac:dyDescent="0.2">
      <c r="A599" s="24" t="s">
        <v>2</v>
      </c>
      <c r="B599" s="24" t="s">
        <v>14834</v>
      </c>
      <c r="C599" s="24" t="s">
        <v>4</v>
      </c>
      <c r="D599" s="24" t="s">
        <v>14835</v>
      </c>
      <c r="E599" s="24" t="s">
        <v>14554</v>
      </c>
      <c r="F599" s="24" t="str">
        <f>IF($O599&gt;1,Лист1!$A$1,Лист1!$A$2)</f>
        <v xml:space="preserve">available="no" </v>
      </c>
      <c r="G599" s="24" t="s">
        <v>14552</v>
      </c>
      <c r="H599" s="24" t="s">
        <v>30673</v>
      </c>
      <c r="I599" s="24" t="s">
        <v>30674</v>
      </c>
      <c r="J599" s="110">
        <f t="shared" si="19"/>
        <v>0</v>
      </c>
      <c r="K599" s="24" t="s">
        <v>30674</v>
      </c>
      <c r="L599" s="24" t="s">
        <v>14553</v>
      </c>
      <c r="M599" s="110">
        <f>INDEX(sec!$A$1:$G$597,MATCH(B599,sec!$C$1:$C$597,0),4)</f>
        <v>3185</v>
      </c>
      <c r="N599" s="24" t="s">
        <v>3</v>
      </c>
      <c r="O599" s="8">
        <f>IFERROR(INDEX(sec!$A$1:$G$787,MATCH(B599,sec!$C$1:$C$787,0),2),0)</f>
        <v>0</v>
      </c>
    </row>
    <row r="600" spans="1:18" x14ac:dyDescent="0.2">
      <c r="A600" s="24" t="s">
        <v>2</v>
      </c>
      <c r="B600" s="24" t="s">
        <v>14836</v>
      </c>
      <c r="C600" s="24" t="s">
        <v>4</v>
      </c>
      <c r="D600" s="24" t="s">
        <v>14837</v>
      </c>
      <c r="E600" s="24" t="s">
        <v>14554</v>
      </c>
      <c r="F600" s="24" t="str">
        <f>IF($O600&gt;1,Лист1!$A$1,Лист1!$A$2)</f>
        <v xml:space="preserve">available="yes" </v>
      </c>
      <c r="G600" s="24" t="s">
        <v>14552</v>
      </c>
      <c r="H600" s="24" t="s">
        <v>30673</v>
      </c>
      <c r="I600" s="24" t="s">
        <v>30674</v>
      </c>
      <c r="J600" s="110">
        <f t="shared" si="19"/>
        <v>12</v>
      </c>
      <c r="K600" s="24" t="s">
        <v>30674</v>
      </c>
      <c r="L600" s="24" t="s">
        <v>14553</v>
      </c>
      <c r="M600" s="110">
        <f>INDEX(sec!$A$1:$G$597,MATCH(B600,sec!$C$1:$C$597,0),4)</f>
        <v>5415</v>
      </c>
      <c r="N600" s="24" t="s">
        <v>3</v>
      </c>
      <c r="O600" s="8">
        <f>IFERROR(INDEX(sec!$A$1:$G$787,MATCH(B600,sec!$C$1:$C$787,0),2),0)</f>
        <v>12</v>
      </c>
    </row>
    <row r="601" spans="1:18" x14ac:dyDescent="0.2">
      <c r="A601" s="24" t="s">
        <v>2</v>
      </c>
      <c r="B601" s="24" t="s">
        <v>303</v>
      </c>
      <c r="C601" s="24" t="s">
        <v>4</v>
      </c>
      <c r="D601" s="24" t="s">
        <v>14857</v>
      </c>
      <c r="E601" s="24" t="s">
        <v>14554</v>
      </c>
      <c r="F601" s="24" t="str">
        <f>IF($O601&gt;0,Лист1!$A$1,Лист1!$A$2)</f>
        <v xml:space="preserve">available="no" </v>
      </c>
      <c r="G601" s="24" t="s">
        <v>14552</v>
      </c>
      <c r="H601" s="24" t="s">
        <v>30673</v>
      </c>
      <c r="I601" s="24" t="s">
        <v>30674</v>
      </c>
      <c r="J601" s="110">
        <f t="shared" si="19"/>
        <v>0</v>
      </c>
      <c r="K601" s="24" t="s">
        <v>30674</v>
      </c>
      <c r="L601" s="24" t="s">
        <v>14553</v>
      </c>
      <c r="M601" s="110">
        <f>INDEX('hiwatch '!$A$1:$F$83,MATCH(B601,'hiwatch '!$A$1:$A$83,0),5)</f>
        <v>20190</v>
      </c>
      <c r="N601" s="24" t="s">
        <v>3</v>
      </c>
      <c r="O601" s="27">
        <f>IF(INDEX(sec!$A$1:$G$788,MATCH(B601,sec!$C$1:$C$788,0),2)=0,(INDEX('hiwatch '!$A$1:$G$83,MATCH(B601,'hiwatch '!$A$1:$A$83,0),7)),INDEX(sec!$A$1:$G$788,MATCH(B601,sec!$C$1:$C$788,0),2))</f>
        <v>0</v>
      </c>
      <c r="P601" s="2" t="s">
        <v>12995</v>
      </c>
      <c r="Q601" s="2" t="s">
        <v>33515</v>
      </c>
    </row>
    <row r="602" spans="1:18" x14ac:dyDescent="0.2">
      <c r="A602" s="24" t="s">
        <v>2</v>
      </c>
      <c r="B602" s="24" t="s">
        <v>279</v>
      </c>
      <c r="C602" s="24" t="s">
        <v>4</v>
      </c>
      <c r="D602" s="24" t="s">
        <v>14858</v>
      </c>
      <c r="E602" s="24" t="s">
        <v>14554</v>
      </c>
      <c r="F602" s="24" t="str">
        <f>IF($O602&gt;0,Лист1!$A$1,Лист1!$A$2)</f>
        <v xml:space="preserve">available="yes" </v>
      </c>
      <c r="G602" s="24" t="s">
        <v>14552</v>
      </c>
      <c r="H602" s="24" t="s">
        <v>30673</v>
      </c>
      <c r="I602" s="24" t="s">
        <v>30674</v>
      </c>
      <c r="J602" s="110">
        <f t="shared" si="19"/>
        <v>20</v>
      </c>
      <c r="K602" s="24" t="s">
        <v>30674</v>
      </c>
      <c r="L602" s="24" t="s">
        <v>14553</v>
      </c>
      <c r="M602" s="110">
        <f>INDEX('hiwatch '!$A$1:$F$83,MATCH(B602,'hiwatch '!$A$1:$A$83,0),5)</f>
        <v>169890</v>
      </c>
      <c r="N602" s="24" t="s">
        <v>3</v>
      </c>
      <c r="O602" s="27">
        <f>IF(INDEX(sec!$A$1:$G$788,MATCH(B602,sec!$C$1:$C$788,0),2)=0,(INDEX('hiwatch '!$A$1:$G$83,MATCH(B602,'hiwatch '!$A$1:$A$83,0),7)),INDEX(sec!$A$1:$G$788,MATCH(B602,sec!$C$1:$C$788,0),2))</f>
        <v>20</v>
      </c>
      <c r="P602" s="2" t="s">
        <v>12995</v>
      </c>
      <c r="Q602" s="2" t="s">
        <v>33515</v>
      </c>
    </row>
    <row r="603" spans="1:18" x14ac:dyDescent="0.2">
      <c r="A603" s="24" t="s">
        <v>2</v>
      </c>
      <c r="B603" s="24" t="s">
        <v>15610</v>
      </c>
      <c r="C603" s="24" t="s">
        <v>4</v>
      </c>
      <c r="D603" s="24" t="s">
        <v>13224</v>
      </c>
      <c r="E603" s="24" t="s">
        <v>14554</v>
      </c>
      <c r="F603" s="24" t="str">
        <f>IF($O603&gt;1,Лист1!$A$1,Лист1!$A$2)</f>
        <v xml:space="preserve">available="no" </v>
      </c>
      <c r="G603" s="24" t="s">
        <v>14552</v>
      </c>
      <c r="H603" s="24" t="s">
        <v>30673</v>
      </c>
      <c r="I603" s="24" t="s">
        <v>30674</v>
      </c>
      <c r="J603" s="110">
        <f t="shared" si="19"/>
        <v>1</v>
      </c>
      <c r="K603" s="24" t="s">
        <v>30674</v>
      </c>
      <c r="L603" s="24" t="s">
        <v>14553</v>
      </c>
      <c r="M603" s="110">
        <f>INDEX(sec!$A$1:$G$597,MATCH(B603,sec!$C$1:$C$597,0),4)</f>
        <v>25744</v>
      </c>
      <c r="N603" s="24" t="s">
        <v>3</v>
      </c>
      <c r="O603" s="8">
        <f>IFERROR(INDEX(sec!$A$1:$G$787,MATCH(B603,sec!$C$1:$C$787,0),2),0)</f>
        <v>1</v>
      </c>
      <c r="P603" s="8" t="s">
        <v>12139</v>
      </c>
    </row>
    <row r="604" spans="1:18" x14ac:dyDescent="0.2">
      <c r="A604" s="24" t="s">
        <v>2</v>
      </c>
      <c r="B604" s="24" t="s">
        <v>19122</v>
      </c>
      <c r="C604" s="24" t="s">
        <v>4</v>
      </c>
      <c r="D604" s="24" t="s">
        <v>19119</v>
      </c>
      <c r="E604" s="24" t="s">
        <v>14554</v>
      </c>
      <c r="F604" s="24" t="s">
        <v>14556</v>
      </c>
      <c r="G604" s="24" t="s">
        <v>14552</v>
      </c>
      <c r="H604" s="24" t="s">
        <v>30673</v>
      </c>
      <c r="I604" s="24" t="s">
        <v>30674</v>
      </c>
      <c r="J604" s="110" t="str">
        <f t="shared" si="19"/>
        <v>50</v>
      </c>
      <c r="K604" s="24" t="s">
        <v>30674</v>
      </c>
      <c r="L604" s="24" t="s">
        <v>14553</v>
      </c>
      <c r="M604" s="110">
        <f>M304*5</f>
        <v>560</v>
      </c>
      <c r="N604" s="24" t="s">
        <v>3</v>
      </c>
      <c r="O604" s="8">
        <f>O303/5</f>
        <v>1047.5999999999999</v>
      </c>
    </row>
    <row r="605" spans="1:18" x14ac:dyDescent="0.2">
      <c r="A605" s="24" t="s">
        <v>2</v>
      </c>
      <c r="B605" s="24" t="s">
        <v>19123</v>
      </c>
      <c r="C605" s="24" t="s">
        <v>4</v>
      </c>
      <c r="D605" s="24" t="s">
        <v>19120</v>
      </c>
      <c r="E605" s="24" t="s">
        <v>14554</v>
      </c>
      <c r="F605" s="24" t="s">
        <v>14556</v>
      </c>
      <c r="G605" s="24" t="s">
        <v>14552</v>
      </c>
      <c r="H605" s="24" t="s">
        <v>30673</v>
      </c>
      <c r="I605" s="24" t="s">
        <v>30674</v>
      </c>
      <c r="J605" s="110" t="str">
        <f t="shared" si="19"/>
        <v>50</v>
      </c>
      <c r="K605" s="24" t="s">
        <v>30674</v>
      </c>
      <c r="L605" s="24" t="s">
        <v>14553</v>
      </c>
      <c r="M605" s="110">
        <f>M304*10</f>
        <v>1120</v>
      </c>
      <c r="N605" s="24" t="s">
        <v>3</v>
      </c>
      <c r="O605" s="8">
        <f>O304/10</f>
        <v>1444.4</v>
      </c>
    </row>
    <row r="606" spans="1:18" x14ac:dyDescent="0.2">
      <c r="A606" s="24" t="s">
        <v>2</v>
      </c>
      <c r="B606" s="24" t="s">
        <v>19124</v>
      </c>
      <c r="C606" s="24" t="s">
        <v>4</v>
      </c>
      <c r="D606" s="24" t="s">
        <v>19121</v>
      </c>
      <c r="E606" s="24" t="s">
        <v>14554</v>
      </c>
      <c r="F606" s="24" t="str">
        <f>IF($O606&gt;5,Лист1!$A$1,Лист1!$A$2)</f>
        <v xml:space="preserve">available="yes" </v>
      </c>
      <c r="G606" s="24" t="s">
        <v>14552</v>
      </c>
      <c r="H606" s="24" t="s">
        <v>30673</v>
      </c>
      <c r="I606" s="24" t="s">
        <v>30674</v>
      </c>
      <c r="J606" s="110">
        <f>IF(ISERROR(O606), 10, IF(O606="&gt;50", "50", O606))</f>
        <v>288.88</v>
      </c>
      <c r="K606" s="24" t="s">
        <v>30674</v>
      </c>
      <c r="L606" s="24" t="s">
        <v>14553</v>
      </c>
      <c r="M606" s="110">
        <v>5600</v>
      </c>
      <c r="N606" s="24" t="s">
        <v>3</v>
      </c>
      <c r="O606" s="8">
        <f>O304/50</f>
        <v>288.88</v>
      </c>
    </row>
    <row r="607" spans="1:18" x14ac:dyDescent="0.2">
      <c r="A607" s="24" t="s">
        <v>2</v>
      </c>
      <c r="B607" s="24" t="s">
        <v>15628</v>
      </c>
      <c r="C607" s="24" t="s">
        <v>4</v>
      </c>
      <c r="D607" s="24" t="s">
        <v>15629</v>
      </c>
      <c r="E607" s="24" t="s">
        <v>14554</v>
      </c>
      <c r="F607" s="24" t="str">
        <f>IF($O607&gt;0,Лист1!$A$1,Лист1!$A$2)</f>
        <v xml:space="preserve">available="yes" </v>
      </c>
      <c r="G607" s="24" t="s">
        <v>14552</v>
      </c>
      <c r="H607" s="24" t="s">
        <v>30673</v>
      </c>
      <c r="I607" s="24" t="s">
        <v>30674</v>
      </c>
      <c r="J607" s="110">
        <f t="shared" si="19"/>
        <v>2</v>
      </c>
      <c r="K607" s="24" t="s">
        <v>30674</v>
      </c>
      <c r="L607" s="24" t="s">
        <v>14553</v>
      </c>
      <c r="M607" s="110">
        <f>INDEX(sec!$A$1:$G$597,MATCH(B607,sec!$C$1:$C$597,0),4)</f>
        <v>151683</v>
      </c>
      <c r="N607" s="24" t="s">
        <v>3</v>
      </c>
      <c r="O607" s="8">
        <f>IFERROR(INDEX(sec!$A$1:$G$787,MATCH(B607,sec!$C$1:$C$787,0),2),0)</f>
        <v>2</v>
      </c>
    </row>
    <row r="608" spans="1:18" x14ac:dyDescent="0.2">
      <c r="A608" s="122" t="s">
        <v>2</v>
      </c>
      <c r="B608" s="122" t="s">
        <v>15630</v>
      </c>
      <c r="C608" s="122" t="s">
        <v>4</v>
      </c>
      <c r="D608" s="122" t="s">
        <v>15631</v>
      </c>
      <c r="E608" s="122" t="s">
        <v>14554</v>
      </c>
      <c r="F608" s="122" t="str">
        <f>IF($O608&gt;0,Лист1!$A$1,Лист1!$A$2)</f>
        <v xml:space="preserve">available="yes" </v>
      </c>
      <c r="G608" s="122" t="s">
        <v>14552</v>
      </c>
      <c r="H608" s="122" t="s">
        <v>30673</v>
      </c>
      <c r="I608" s="122" t="s">
        <v>30674</v>
      </c>
      <c r="J608" s="121">
        <f t="shared" si="19"/>
        <v>49</v>
      </c>
      <c r="K608" s="122" t="s">
        <v>30674</v>
      </c>
      <c r="L608" s="122" t="s">
        <v>14553</v>
      </c>
      <c r="M608" s="121">
        <v>71392</v>
      </c>
      <c r="N608" s="122" t="s">
        <v>3</v>
      </c>
      <c r="O608" s="123">
        <f>IFERROR(INDEX(sec!$A$1:$G$787,MATCH(B608,sec!$C$1:$C$787,0),2),0)</f>
        <v>49</v>
      </c>
      <c r="P608" s="123"/>
      <c r="Q608" s="124"/>
      <c r="R608" s="124"/>
    </row>
    <row r="609" spans="1:19" x14ac:dyDescent="0.2">
      <c r="A609" s="24" t="s">
        <v>2</v>
      </c>
      <c r="B609" s="24" t="s">
        <v>22197</v>
      </c>
      <c r="C609" s="24" t="s">
        <v>4</v>
      </c>
      <c r="D609" s="24" t="s">
        <v>15947</v>
      </c>
      <c r="E609" s="24" t="s">
        <v>14554</v>
      </c>
      <c r="F609" s="24" t="str">
        <f>IF($O609&gt;0,Лист1!$A$1,Лист1!$A$2)</f>
        <v xml:space="preserve">available="no" </v>
      </c>
      <c r="G609" s="24" t="s">
        <v>14552</v>
      </c>
      <c r="H609" s="24" t="s">
        <v>30673</v>
      </c>
      <c r="I609" s="24" t="s">
        <v>30674</v>
      </c>
      <c r="J609" s="110">
        <f t="shared" si="19"/>
        <v>0</v>
      </c>
      <c r="K609" s="24" t="s">
        <v>30674</v>
      </c>
      <c r="L609" s="24" t="s">
        <v>14553</v>
      </c>
      <c r="M609" s="110">
        <f>INDEX(ezviz!$A$2:$D$42,MATCH(B609,ezviz!$A$2:$A$42,0),4)</f>
        <v>21890</v>
      </c>
      <c r="N609" s="24" t="s">
        <v>3</v>
      </c>
      <c r="O609" s="55">
        <f>IF(INDEX(sec!$A$1:$G$788,MATCH(B609,sec!$C$1:$C$788,0),2)=0,(INDEX(ezviz!$A$1:$J$390,MATCH(B609,ezviz!$A$1:$A$94,0),7)),INDEX(sec!$A$1:$G$788,MATCH(B609,sec!$C$1:$C$788,0),2))</f>
        <v>0</v>
      </c>
      <c r="P609" s="2" t="s">
        <v>12995</v>
      </c>
      <c r="Q609" s="2" t="s">
        <v>33513</v>
      </c>
    </row>
    <row r="610" spans="1:19" x14ac:dyDescent="0.2">
      <c r="A610" s="24" t="s">
        <v>2</v>
      </c>
      <c r="B610" s="24" t="s">
        <v>15955</v>
      </c>
      <c r="C610" s="24" t="s">
        <v>4</v>
      </c>
      <c r="D610" s="24" t="s">
        <v>15948</v>
      </c>
      <c r="E610" s="24" t="s">
        <v>14554</v>
      </c>
      <c r="F610" s="24" t="str">
        <f>IF($O610&gt;0,Лист1!$A$1,Лист1!$A$2)</f>
        <v xml:space="preserve">available="no" </v>
      </c>
      <c r="G610" s="24" t="s">
        <v>14552</v>
      </c>
      <c r="H610" s="24" t="s">
        <v>30673</v>
      </c>
      <c r="I610" s="24" t="s">
        <v>30674</v>
      </c>
      <c r="J610" s="110">
        <f t="shared" si="19"/>
        <v>0</v>
      </c>
      <c r="K610" s="24" t="s">
        <v>30674</v>
      </c>
      <c r="L610" s="24" t="s">
        <v>14553</v>
      </c>
      <c r="M610" s="110">
        <f>INDEX(ezviz!$A$2:$D$42,MATCH(B610,ezviz!$A$2:$A$42,0),4)</f>
        <v>23900</v>
      </c>
      <c r="N610" s="24" t="s">
        <v>3</v>
      </c>
      <c r="O610" s="55">
        <f>IF(INDEX(sec!$A$1:$G$788,MATCH(B610,sec!$C$1:$C$788,0),2)=0,(INDEX(ezviz!$A$1:$J$390,MATCH(B610,ezviz!$A$1:$A$94,0),7)),INDEX(sec!$A$1:$G$788,MATCH(B610,sec!$C$1:$C$788,0),2))</f>
        <v>0</v>
      </c>
      <c r="P610" s="2" t="s">
        <v>12995</v>
      </c>
      <c r="Q610" s="2" t="s">
        <v>33513</v>
      </c>
    </row>
    <row r="611" spans="1:19" x14ac:dyDescent="0.2">
      <c r="A611" s="24" t="s">
        <v>2</v>
      </c>
      <c r="B611" s="24" t="s">
        <v>22198</v>
      </c>
      <c r="C611" s="24" t="s">
        <v>4</v>
      </c>
      <c r="D611" s="24" t="s">
        <v>15949</v>
      </c>
      <c r="E611" s="24" t="s">
        <v>14554</v>
      </c>
      <c r="F611" s="24" t="str">
        <f>IF($O611&gt;0,Лист1!$A$1,Лист1!$A$2)</f>
        <v xml:space="preserve">available="yes" </v>
      </c>
      <c r="G611" s="24" t="s">
        <v>14552</v>
      </c>
      <c r="H611" s="24" t="s">
        <v>30673</v>
      </c>
      <c r="I611" s="24" t="s">
        <v>30674</v>
      </c>
      <c r="J611" s="110">
        <f t="shared" si="19"/>
        <v>1</v>
      </c>
      <c r="K611" s="24" t="s">
        <v>30674</v>
      </c>
      <c r="L611" s="24" t="s">
        <v>14553</v>
      </c>
      <c r="M611" s="110">
        <f>INDEX(ezviz!$A$2:$D$42,MATCH(B611,ezviz!$A$2:$A$42,0),4)</f>
        <v>30900</v>
      </c>
      <c r="N611" s="24" t="s">
        <v>3</v>
      </c>
      <c r="O611" s="55">
        <f>IF(INDEX(sec!$A$1:$G$788,MATCH(B611,sec!$C$1:$C$788,0),2)=0,(INDEX(ezviz!$A$1:$J$390,MATCH(B611,ezviz!$A$1:$A$94,0),7)),INDEX(sec!$A$1:$G$788,MATCH(B611,sec!$C$1:$C$788,0),2))</f>
        <v>1</v>
      </c>
      <c r="P611" s="2" t="s">
        <v>12995</v>
      </c>
      <c r="Q611" s="2" t="s">
        <v>33513</v>
      </c>
    </row>
    <row r="612" spans="1:19" x14ac:dyDescent="0.2">
      <c r="A612" s="24" t="s">
        <v>2</v>
      </c>
      <c r="B612" s="24" t="s">
        <v>15956</v>
      </c>
      <c r="C612" s="24" t="s">
        <v>4</v>
      </c>
      <c r="D612" s="24" t="s">
        <v>15950</v>
      </c>
      <c r="E612" s="24" t="s">
        <v>14554</v>
      </c>
      <c r="F612" s="24" t="str">
        <f>IF($O612&gt;0,Лист1!$A$1,Лист1!$A$2)</f>
        <v xml:space="preserve">available="no" </v>
      </c>
      <c r="G612" s="24" t="s">
        <v>14552</v>
      </c>
      <c r="H612" s="24" t="s">
        <v>30673</v>
      </c>
      <c r="I612" s="24" t="s">
        <v>30674</v>
      </c>
      <c r="J612" s="110">
        <f t="shared" si="19"/>
        <v>0</v>
      </c>
      <c r="K612" s="24" t="s">
        <v>30674</v>
      </c>
      <c r="L612" s="24" t="s">
        <v>14553</v>
      </c>
      <c r="M612" s="110">
        <f>INDEX(ezviz!$A$2:$D$42,MATCH(B612,ezviz!$A$2:$A$42,0),4)</f>
        <v>24900</v>
      </c>
      <c r="N612" s="24" t="s">
        <v>3</v>
      </c>
      <c r="O612" s="55">
        <f>IF(INDEX(sec!$A$1:$G$788,MATCH(B612,sec!$C$1:$C$788,0),2)=0,(INDEX(ezviz!$A$1:$J$390,MATCH(B612,ezviz!$A$1:$A$94,0),7)),INDEX(sec!$A$1:$G$788,MATCH(B612,sec!$C$1:$C$788,0),2))</f>
        <v>0</v>
      </c>
      <c r="P612" s="2" t="s">
        <v>12995</v>
      </c>
      <c r="Q612" s="2" t="s">
        <v>33513</v>
      </c>
      <c r="S612" s="2" t="s">
        <v>25014</v>
      </c>
    </row>
    <row r="613" spans="1:19" x14ac:dyDescent="0.2">
      <c r="A613" s="24" t="s">
        <v>2</v>
      </c>
      <c r="B613" s="24" t="s">
        <v>33819</v>
      </c>
      <c r="C613" s="24" t="s">
        <v>4</v>
      </c>
      <c r="D613" s="24" t="s">
        <v>15951</v>
      </c>
      <c r="E613" s="24" t="s">
        <v>14554</v>
      </c>
      <c r="F613" s="24" t="str">
        <f>IF($O613&gt;0,Лист1!$A$1,Лист1!$A$2)</f>
        <v xml:space="preserve">available="no" </v>
      </c>
      <c r="G613" s="24" t="s">
        <v>14552</v>
      </c>
      <c r="H613" s="24" t="s">
        <v>30673</v>
      </c>
      <c r="I613" s="24" t="s">
        <v>30674</v>
      </c>
      <c r="J613" s="110">
        <f>IF(ISERROR(O613), 10, IF(O613&gt;50, "50", O613))</f>
        <v>0</v>
      </c>
      <c r="K613" s="24" t="s">
        <v>30674</v>
      </c>
      <c r="L613" s="24" t="s">
        <v>14553</v>
      </c>
      <c r="M613" s="110">
        <f>INDEX(ezviz!$A$2:$D$42,MATCH(B613,ezviz!$A$2:$A$42,0),4)</f>
        <v>32890</v>
      </c>
      <c r="N613" s="24" t="s">
        <v>3</v>
      </c>
      <c r="O613" s="55">
        <f>IF(INDEX(sec!$A$1:$G$788,MATCH(B613,sec!$C$1:$C$788,0),2)=0,(INDEX(ezviz!$A$1:$J$390,MATCH(B613,ezviz!$A$1:$A$94,0),7)),INDEX(sec!$A$1:$G$788,MATCH(B613,sec!$C$1:$C$788,0),2))</f>
        <v>0</v>
      </c>
      <c r="P613" s="2" t="s">
        <v>12995</v>
      </c>
      <c r="Q613" s="2" t="s">
        <v>33513</v>
      </c>
    </row>
    <row r="614" spans="1:19" x14ac:dyDescent="0.2">
      <c r="A614" s="24" t="s">
        <v>2</v>
      </c>
      <c r="B614" s="24" t="s">
        <v>15957</v>
      </c>
      <c r="C614" s="24" t="s">
        <v>4</v>
      </c>
      <c r="D614" s="24" t="s">
        <v>15952</v>
      </c>
      <c r="E614" s="24" t="s">
        <v>14554</v>
      </c>
      <c r="F614" s="24" t="str">
        <f>IF($O614&gt;5,Лист1!$A$1,Лист1!$A$2)</f>
        <v xml:space="preserve">available="no" </v>
      </c>
      <c r="G614" s="24" t="s">
        <v>14552</v>
      </c>
      <c r="H614" s="24" t="s">
        <v>30673</v>
      </c>
      <c r="I614" s="24" t="s">
        <v>30674</v>
      </c>
      <c r="J614" s="110">
        <f t="shared" si="19"/>
        <v>0</v>
      </c>
      <c r="K614" s="24" t="s">
        <v>30674</v>
      </c>
      <c r="L614" s="24" t="s">
        <v>14553</v>
      </c>
      <c r="M614" s="110">
        <f>INDEX(ezviz!$A$2:$D$42,MATCH(B614,ezviz!$A$2:$A$42,0),4)</f>
        <v>30500</v>
      </c>
      <c r="N614" s="24" t="s">
        <v>3</v>
      </c>
      <c r="O614" s="55">
        <f>IF(INDEX(sec!$A$1:$G$788,MATCH(B614,sec!$C$1:$C$788,0),2)=0,(INDEX(ezviz!$A$1:$J$390,MATCH(B614,ezviz!$A$1:$A$94,0),7)),INDEX(sec!$A$1:$G$788,MATCH(B614,sec!$C$1:$C$788,0),2))</f>
        <v>0</v>
      </c>
      <c r="P614" s="2" t="s">
        <v>12995</v>
      </c>
      <c r="Q614" s="2" t="s">
        <v>33513</v>
      </c>
    </row>
    <row r="615" spans="1:19" x14ac:dyDescent="0.2">
      <c r="A615" s="24" t="s">
        <v>2</v>
      </c>
      <c r="B615" s="24" t="s">
        <v>15954</v>
      </c>
      <c r="C615" s="24" t="s">
        <v>4</v>
      </c>
      <c r="D615" s="24" t="s">
        <v>15953</v>
      </c>
      <c r="E615" s="24" t="s">
        <v>14554</v>
      </c>
      <c r="F615" s="24" t="str">
        <f>IF($O615&gt;0,Лист1!$A$1,Лист1!$A$2)</f>
        <v xml:space="preserve">available="no" </v>
      </c>
      <c r="G615" s="24" t="s">
        <v>14552</v>
      </c>
      <c r="H615" s="24" t="s">
        <v>30673</v>
      </c>
      <c r="I615" s="24" t="s">
        <v>30674</v>
      </c>
      <c r="J615" s="110">
        <f t="shared" si="19"/>
        <v>0</v>
      </c>
      <c r="K615" s="24" t="s">
        <v>30674</v>
      </c>
      <c r="L615" s="24" t="s">
        <v>14553</v>
      </c>
      <c r="M615" s="110">
        <f>INDEX(ezviz!$A$2:$D$42,MATCH(B615,ezviz!$A$2:$A$42,0),4)</f>
        <v>114890</v>
      </c>
      <c r="N615" s="24" t="s">
        <v>3</v>
      </c>
      <c r="O615" s="55">
        <f>IF(INDEX(sec!$A$1:$G$788,MATCH(B615,sec!$C$1:$C$788,0),2)=0,(INDEX(ezviz!$A$1:$J$390,MATCH(B615,ezviz!$A$1:$A$94,0),7)),INDEX(sec!$A$1:$G$788,MATCH(B615,sec!$C$1:$C$788,0),2))</f>
        <v>0</v>
      </c>
      <c r="P615" s="2" t="s">
        <v>12995</v>
      </c>
      <c r="Q615" s="2" t="s">
        <v>33513</v>
      </c>
    </row>
    <row r="616" spans="1:19" s="124" customFormat="1" x14ac:dyDescent="0.2">
      <c r="A616" s="24" t="s">
        <v>2</v>
      </c>
      <c r="B616" s="24">
        <v>292651</v>
      </c>
      <c r="C616" s="24" t="s">
        <v>4</v>
      </c>
      <c r="D616" s="24" t="s">
        <v>16754</v>
      </c>
      <c r="E616" s="24" t="s">
        <v>14554</v>
      </c>
      <c r="F616" s="24" t="str">
        <f>IF($O616&gt;25,Лист1!$A$1,Лист1!$A$2)</f>
        <v xml:space="preserve">available="no" </v>
      </c>
      <c r="G616" s="24" t="s">
        <v>14552</v>
      </c>
      <c r="H616" s="24" t="s">
        <v>30673</v>
      </c>
      <c r="I616" s="24" t="s">
        <v>30674</v>
      </c>
      <c r="J616" s="110">
        <f t="shared" si="19"/>
        <v>0</v>
      </c>
      <c r="K616" s="24" t="s">
        <v>30674</v>
      </c>
      <c r="L616" s="24" t="s">
        <v>14553</v>
      </c>
      <c r="M616" s="121">
        <f>IF(ISNA(INDEX(вендер!$A$1:$M$16000,MATCH(D616,вендер!$C$1:$C$16000,0),6)),500000,INDEX(вендер!$A$1:$M$16000,MATCH(D616,вендер!$C$1:$C$16000,0),6))</f>
        <v>16360</v>
      </c>
      <c r="N616" s="24" t="s">
        <v>3</v>
      </c>
      <c r="O616" s="22">
        <f>IF(ISNA(INDEX(вендер!$A$1:$H$11703,MATCH(D616,вендер!$C$1:$C$11703,0),8)),Лист1!$A$3,INDEX(вендер!$A$1:$H$11703,MATCH(D616,вендер!$C$1:$C$11703,0),8))</f>
        <v>0</v>
      </c>
      <c r="P616" s="8" t="s">
        <v>12139</v>
      </c>
      <c r="Q616" s="2"/>
      <c r="R616" s="2"/>
    </row>
    <row r="617" spans="1:19" x14ac:dyDescent="0.2">
      <c r="A617" s="24" t="s">
        <v>2</v>
      </c>
      <c r="B617" s="24" t="s">
        <v>17159</v>
      </c>
      <c r="C617" s="24" t="s">
        <v>4</v>
      </c>
      <c r="D617" s="24" t="s">
        <v>17158</v>
      </c>
      <c r="E617" s="24" t="s">
        <v>14554</v>
      </c>
      <c r="F617" s="24" t="str">
        <f>IF($O617&gt;1,Лист1!$A$1,Лист1!$A$2)</f>
        <v xml:space="preserve">available="yes" </v>
      </c>
      <c r="G617" s="24" t="s">
        <v>14552</v>
      </c>
      <c r="H617" s="24" t="s">
        <v>30673</v>
      </c>
      <c r="I617" s="24" t="s">
        <v>30674</v>
      </c>
      <c r="J617" s="110">
        <f t="shared" si="19"/>
        <v>5</v>
      </c>
      <c r="K617" s="24" t="s">
        <v>30674</v>
      </c>
      <c r="L617" s="24" t="s">
        <v>14553</v>
      </c>
      <c r="M617" s="110">
        <f>INDEX(sec!$A$1:$G$597,MATCH(B617,sec!$C$1:$C$597,0),4)</f>
        <v>161030</v>
      </c>
      <c r="N617" s="24" t="s">
        <v>3</v>
      </c>
      <c r="O617" s="8">
        <f>IFERROR(INDEX(sec!$A$1:$G$787,MATCH(B617,sec!$C$1:$C$787,0),2),0)</f>
        <v>5</v>
      </c>
    </row>
    <row r="618" spans="1:19" x14ac:dyDescent="0.2">
      <c r="A618" s="24" t="s">
        <v>2</v>
      </c>
      <c r="B618" s="24" t="s">
        <v>17160</v>
      </c>
      <c r="C618" s="24" t="s">
        <v>4</v>
      </c>
      <c r="D618" s="24" t="s">
        <v>17161</v>
      </c>
      <c r="E618" s="24" t="s">
        <v>14554</v>
      </c>
      <c r="F618" s="24" t="str">
        <f>IF($O618&gt;1,Лист1!$A$1,Лист1!$A$2)</f>
        <v xml:space="preserve">available="yes" </v>
      </c>
      <c r="G618" s="24" t="s">
        <v>14552</v>
      </c>
      <c r="H618" s="24" t="s">
        <v>30673</v>
      </c>
      <c r="I618" s="24" t="s">
        <v>30674</v>
      </c>
      <c r="J618" s="110">
        <f t="shared" si="19"/>
        <v>3</v>
      </c>
      <c r="K618" s="24" t="s">
        <v>30674</v>
      </c>
      <c r="L618" s="24" t="s">
        <v>14553</v>
      </c>
      <c r="M618" s="110">
        <f>INDEX(sec!$A$1:$G$597,MATCH(B618,sec!$C$1:$C$597,0),4)</f>
        <v>18340</v>
      </c>
      <c r="N618" s="24" t="s">
        <v>3</v>
      </c>
      <c r="O618" s="8">
        <f>IFERROR(INDEX(sec!$A$1:$G$787,MATCH(B618,sec!$C$1:$C$787,0),2),0)</f>
        <v>3</v>
      </c>
    </row>
    <row r="619" spans="1:19" x14ac:dyDescent="0.2">
      <c r="A619" s="24" t="s">
        <v>2</v>
      </c>
      <c r="B619" s="24" t="s">
        <v>17163</v>
      </c>
      <c r="C619" s="24" t="s">
        <v>4</v>
      </c>
      <c r="D619" s="24" t="s">
        <v>17162</v>
      </c>
      <c r="E619" s="24" t="s">
        <v>14554</v>
      </c>
      <c r="F619" s="24" t="str">
        <f>IF($O619&gt;1,Лист1!$A$1,Лист1!$A$2)</f>
        <v xml:space="preserve">available="no" </v>
      </c>
      <c r="G619" s="24" t="s">
        <v>14552</v>
      </c>
      <c r="H619" s="24" t="s">
        <v>30673</v>
      </c>
      <c r="I619" s="24" t="s">
        <v>30674</v>
      </c>
      <c r="J619" s="110">
        <f t="shared" si="19"/>
        <v>0</v>
      </c>
      <c r="K619" s="24" t="s">
        <v>30674</v>
      </c>
      <c r="L619" s="24" t="s">
        <v>14553</v>
      </c>
      <c r="M619" s="110">
        <f>INDEX(sec!$A$1:$G$597,MATCH(B619,sec!$C$1:$C$597,0),4)</f>
        <v>16355</v>
      </c>
      <c r="N619" s="24" t="s">
        <v>3</v>
      </c>
      <c r="O619" s="8">
        <f>IFERROR(INDEX(sec!$A$1:$G$787,MATCH(B619,sec!$C$1:$C$787,0),2),0)</f>
        <v>0</v>
      </c>
    </row>
    <row r="620" spans="1:19" x14ac:dyDescent="0.2">
      <c r="A620" s="24" t="s">
        <v>2</v>
      </c>
      <c r="B620" s="24" t="s">
        <v>17165</v>
      </c>
      <c r="C620" s="24" t="s">
        <v>4</v>
      </c>
      <c r="D620" s="24" t="s">
        <v>17166</v>
      </c>
      <c r="E620" s="24" t="s">
        <v>14554</v>
      </c>
      <c r="F620" s="24" t="str">
        <f>IF($O620&gt;1,Лист1!$A$1,Лист1!$A$2)</f>
        <v xml:space="preserve">available="yes" </v>
      </c>
      <c r="G620" s="24" t="s">
        <v>14552</v>
      </c>
      <c r="H620" s="24" t="s">
        <v>30673</v>
      </c>
      <c r="I620" s="24" t="s">
        <v>30674</v>
      </c>
      <c r="J620" s="110">
        <f t="shared" si="19"/>
        <v>23</v>
      </c>
      <c r="K620" s="24" t="s">
        <v>30674</v>
      </c>
      <c r="L620" s="24" t="s">
        <v>14553</v>
      </c>
      <c r="M620" s="110">
        <f>INDEX(sec!$A$1:$G$597,MATCH(B620,sec!$C$1:$C$597,0),4)</f>
        <v>16312</v>
      </c>
      <c r="N620" s="24" t="s">
        <v>3</v>
      </c>
      <c r="O620" s="8">
        <f>IFERROR(INDEX(sec!$A$1:$G$787,MATCH(B620,sec!$C$1:$C$787,0),2),0)</f>
        <v>23</v>
      </c>
    </row>
    <row r="621" spans="1:19" x14ac:dyDescent="0.2">
      <c r="A621" s="24" t="s">
        <v>2</v>
      </c>
      <c r="B621" s="24" t="s">
        <v>17164</v>
      </c>
      <c r="C621" s="24" t="s">
        <v>4</v>
      </c>
      <c r="D621" s="24" t="s">
        <v>17167</v>
      </c>
      <c r="E621" s="24" t="s">
        <v>14554</v>
      </c>
      <c r="F621" s="24" t="str">
        <f>IF($O621&gt;1,Лист1!$A$1,Лист1!$A$2)</f>
        <v xml:space="preserve">available="no" </v>
      </c>
      <c r="G621" s="24" t="s">
        <v>14552</v>
      </c>
      <c r="H621" s="24" t="s">
        <v>30673</v>
      </c>
      <c r="I621" s="24" t="s">
        <v>30674</v>
      </c>
      <c r="J621" s="110">
        <f t="shared" si="19"/>
        <v>0</v>
      </c>
      <c r="K621" s="24" t="s">
        <v>30674</v>
      </c>
      <c r="L621" s="24" t="s">
        <v>14553</v>
      </c>
      <c r="M621" s="110">
        <f>INDEX(sec!$A$1:$G$597,MATCH(B621,sec!$C$1:$C$597,0),4)</f>
        <v>26365</v>
      </c>
      <c r="N621" s="24" t="s">
        <v>3</v>
      </c>
      <c r="O621" s="8">
        <f>IFERROR(INDEX(sec!$A$1:$G$787,MATCH(B621,sec!$C$1:$C$787,0),2),0)</f>
        <v>0</v>
      </c>
    </row>
    <row r="622" spans="1:19" x14ac:dyDescent="0.2">
      <c r="A622" s="24" t="s">
        <v>2</v>
      </c>
      <c r="B622" s="24" t="s">
        <v>17168</v>
      </c>
      <c r="C622" s="24" t="s">
        <v>4</v>
      </c>
      <c r="D622" s="24" t="s">
        <v>17169</v>
      </c>
      <c r="E622" s="24" t="s">
        <v>14554</v>
      </c>
      <c r="F622" s="24" t="str">
        <f>IF($O622&gt;1,Лист1!$A$1,Лист1!$A$2)</f>
        <v xml:space="preserve">available="no" </v>
      </c>
      <c r="G622" s="24" t="s">
        <v>14552</v>
      </c>
      <c r="H622" s="24" t="s">
        <v>30673</v>
      </c>
      <c r="I622" s="24" t="s">
        <v>30674</v>
      </c>
      <c r="J622" s="110">
        <f t="shared" si="19"/>
        <v>1</v>
      </c>
      <c r="K622" s="24" t="s">
        <v>30674</v>
      </c>
      <c r="L622" s="24" t="s">
        <v>14553</v>
      </c>
      <c r="M622" s="110">
        <f>INDEX(sec!$A$1:$G$597,MATCH(B622,sec!$C$1:$C$597,0),4)</f>
        <v>17238</v>
      </c>
      <c r="N622" s="24" t="s">
        <v>3</v>
      </c>
      <c r="O622" s="8">
        <f>IFERROR(INDEX(sec!$A$1:$G$787,MATCH(B622,sec!$C$1:$C$787,0),2),0)</f>
        <v>1</v>
      </c>
    </row>
    <row r="623" spans="1:19" x14ac:dyDescent="0.2">
      <c r="A623" s="24" t="s">
        <v>2</v>
      </c>
      <c r="B623" s="24" t="s">
        <v>17178</v>
      </c>
      <c r="C623" s="24" t="s">
        <v>4</v>
      </c>
      <c r="D623" s="24" t="s">
        <v>17175</v>
      </c>
      <c r="E623" s="24" t="s">
        <v>14554</v>
      </c>
      <c r="F623" s="24" t="s">
        <v>14555</v>
      </c>
      <c r="G623" s="24" t="s">
        <v>14552</v>
      </c>
      <c r="H623" s="24" t="s">
        <v>30673</v>
      </c>
      <c r="I623" s="24" t="s">
        <v>30674</v>
      </c>
      <c r="J623" s="110">
        <f t="shared" ref="J623:J684" si="20">IF(ISERROR(O623), 10, IF(O623&gt;50, "50", O623))</f>
        <v>1</v>
      </c>
      <c r="K623" s="24" t="s">
        <v>30674</v>
      </c>
      <c r="L623" s="24" t="s">
        <v>14553</v>
      </c>
      <c r="M623" s="110">
        <f>INDEX(sec!$A$1:$G$597,MATCH(B623,sec!$C$1:$C$597,0),4)</f>
        <v>50112</v>
      </c>
      <c r="N623" s="24" t="s">
        <v>3</v>
      </c>
      <c r="O623" s="8">
        <f>IFERROR(INDEX(sec!$A$1:$G$787,MATCH(B623,sec!$C$1:$C$787,0),2),0)</f>
        <v>1</v>
      </c>
      <c r="P623" s="2" t="s">
        <v>12995</v>
      </c>
    </row>
    <row r="624" spans="1:19" x14ac:dyDescent="0.2">
      <c r="A624" s="24" t="s">
        <v>2</v>
      </c>
      <c r="B624" s="24" t="s">
        <v>379</v>
      </c>
      <c r="C624" s="24" t="s">
        <v>4</v>
      </c>
      <c r="D624" s="24" t="s">
        <v>17176</v>
      </c>
      <c r="E624" s="24" t="s">
        <v>14554</v>
      </c>
      <c r="F624" s="24" t="s">
        <v>14556</v>
      </c>
      <c r="G624" s="24" t="s">
        <v>14552</v>
      </c>
      <c r="H624" s="24" t="s">
        <v>30673</v>
      </c>
      <c r="I624" s="24" t="s">
        <v>30674</v>
      </c>
      <c r="J624" s="110">
        <f t="shared" si="20"/>
        <v>1</v>
      </c>
      <c r="K624" s="24" t="s">
        <v>30674</v>
      </c>
      <c r="L624" s="24" t="s">
        <v>14553</v>
      </c>
      <c r="M624" s="110">
        <f>INDEX(sec!$A$1:$G$597,MATCH(B624,sec!$C$1:$C$597,0),4)</f>
        <v>134385</v>
      </c>
      <c r="N624" s="24" t="s">
        <v>3</v>
      </c>
      <c r="O624" s="8">
        <f>IFERROR(INDEX(sec!$A$1:$G$787,MATCH(B624,sec!$C$1:$C$787,0),2),0)</f>
        <v>1</v>
      </c>
      <c r="P624" s="2" t="s">
        <v>12995</v>
      </c>
      <c r="Q624" s="2" t="s">
        <v>22031</v>
      </c>
    </row>
    <row r="625" spans="1:19" x14ac:dyDescent="0.2">
      <c r="A625" s="24" t="s">
        <v>2</v>
      </c>
      <c r="B625" s="24" t="s">
        <v>17188</v>
      </c>
      <c r="C625" s="24" t="s">
        <v>4</v>
      </c>
      <c r="D625" s="24" t="s">
        <v>17189</v>
      </c>
      <c r="E625" s="24" t="s">
        <v>14554</v>
      </c>
      <c r="F625" s="24" t="str">
        <f>IF($O625&gt;1,Лист1!$A$1,Лист1!$A$2)</f>
        <v xml:space="preserve">available="yes" </v>
      </c>
      <c r="G625" s="24" t="s">
        <v>14552</v>
      </c>
      <c r="H625" s="24" t="s">
        <v>30673</v>
      </c>
      <c r="I625" s="24" t="s">
        <v>30674</v>
      </c>
      <c r="J625" s="110">
        <f t="shared" si="20"/>
        <v>20</v>
      </c>
      <c r="K625" s="24" t="s">
        <v>30674</v>
      </c>
      <c r="L625" s="24" t="s">
        <v>14553</v>
      </c>
      <c r="M625" s="110">
        <f>INDEX(sec!$A$1:$G$597,MATCH(B625,sec!$C$1:$C$597,0),4)</f>
        <v>20900</v>
      </c>
      <c r="N625" s="24" t="s">
        <v>3</v>
      </c>
      <c r="O625" s="8">
        <f>IFERROR(INDEX(sec!$A$1:$G$787,MATCH(B625,sec!$C$1:$C$787,0),2),0)</f>
        <v>20</v>
      </c>
      <c r="P625" s="2" t="s">
        <v>12995</v>
      </c>
      <c r="Q625" s="2" t="s">
        <v>15958</v>
      </c>
    </row>
    <row r="626" spans="1:19" x14ac:dyDescent="0.2">
      <c r="A626" s="24" t="s">
        <v>2</v>
      </c>
      <c r="B626" s="24" t="s">
        <v>19771</v>
      </c>
      <c r="C626" s="24" t="s">
        <v>4</v>
      </c>
      <c r="D626" s="24" t="s">
        <v>14317</v>
      </c>
      <c r="E626" s="24" t="s">
        <v>14554</v>
      </c>
      <c r="F626" s="24" t="str">
        <f>IF($O626&gt;25,Лист1!$A$1,Лист1!$A$2)</f>
        <v xml:space="preserve">available="no" </v>
      </c>
      <c r="G626" s="24" t="s">
        <v>14552</v>
      </c>
      <c r="H626" s="24" t="s">
        <v>30673</v>
      </c>
      <c r="I626" s="24" t="s">
        <v>30674</v>
      </c>
      <c r="J626" s="110">
        <f t="shared" si="20"/>
        <v>0</v>
      </c>
      <c r="K626" s="24" t="s">
        <v>30674</v>
      </c>
      <c r="L626" s="24" t="s">
        <v>14553</v>
      </c>
      <c r="M626" s="110">
        <f>INDEX(sec!$A$1:$G$597,MATCH(B626,sec!$C$1:$C$597,0),4)</f>
        <v>29900</v>
      </c>
      <c r="N626" s="24" t="s">
        <v>3</v>
      </c>
      <c r="O626" s="22">
        <f>IF(ISNA(INDEX(вендер!$A$1:$H$11703,MATCH(D626,вендер!$C$1:$C$11703,0),8)),Лист1!$A$3,INDEX(вендер!$A$1:$H$11703,MATCH(D626,вендер!$C$1:$C$11703,0),8))</f>
        <v>0</v>
      </c>
      <c r="P626" s="2" t="s">
        <v>12139</v>
      </c>
      <c r="Q626" s="2" t="s">
        <v>20408</v>
      </c>
    </row>
    <row r="627" spans="1:19" x14ac:dyDescent="0.2">
      <c r="A627" s="24" t="s">
        <v>2</v>
      </c>
      <c r="B627" s="24" t="s">
        <v>17170</v>
      </c>
      <c r="C627" s="24" t="s">
        <v>4</v>
      </c>
      <c r="D627" s="24" t="s">
        <v>17171</v>
      </c>
      <c r="E627" s="24" t="s">
        <v>14554</v>
      </c>
      <c r="F627" s="24" t="str">
        <f>IF($O627&gt;1,Лист1!$A$1,Лист1!$A$2)</f>
        <v xml:space="preserve">available="yes" </v>
      </c>
      <c r="G627" s="24" t="s">
        <v>14552</v>
      </c>
      <c r="H627" s="24" t="s">
        <v>30673</v>
      </c>
      <c r="I627" s="24" t="s">
        <v>30674</v>
      </c>
      <c r="J627" s="110">
        <f t="shared" si="20"/>
        <v>7</v>
      </c>
      <c r="K627" s="24" t="s">
        <v>30674</v>
      </c>
      <c r="L627" s="24" t="s">
        <v>14553</v>
      </c>
      <c r="M627" s="110">
        <f>INDEX(sec!$A$1:$G$597,MATCH(B627,sec!$C$1:$C$597,0),4)</f>
        <v>28088</v>
      </c>
      <c r="N627" s="24" t="s">
        <v>3</v>
      </c>
      <c r="O627" s="8">
        <f>IFERROR(INDEX(sec!$A$1:$G$787,MATCH(B627,sec!$C$1:$C$787,0),2),0)</f>
        <v>7</v>
      </c>
    </row>
    <row r="628" spans="1:19" x14ac:dyDescent="0.2">
      <c r="A628" s="24" t="s">
        <v>2</v>
      </c>
      <c r="B628" s="24" t="s">
        <v>17172</v>
      </c>
      <c r="C628" s="24" t="s">
        <v>4</v>
      </c>
      <c r="D628" s="24" t="s">
        <v>17173</v>
      </c>
      <c r="E628" s="24" t="s">
        <v>14554</v>
      </c>
      <c r="F628" s="24" t="str">
        <f>IF($O628&gt;1,Лист1!$A$1,Лист1!$A$2)</f>
        <v xml:space="preserve">available="no" </v>
      </c>
      <c r="G628" s="24" t="s">
        <v>14552</v>
      </c>
      <c r="H628" s="24" t="s">
        <v>30673</v>
      </c>
      <c r="I628" s="24" t="s">
        <v>30674</v>
      </c>
      <c r="J628" s="110">
        <f t="shared" si="20"/>
        <v>0</v>
      </c>
      <c r="K628" s="24" t="s">
        <v>30674</v>
      </c>
      <c r="L628" s="24" t="s">
        <v>14553</v>
      </c>
      <c r="M628" s="110">
        <f>INDEX(sec!$A$1:$G$597,MATCH(B628,sec!$C$1:$C$597,0),4)</f>
        <v>69775</v>
      </c>
      <c r="N628" s="24" t="s">
        <v>3</v>
      </c>
      <c r="O628" s="8">
        <f>IFERROR(INDEX(sec!$A$1:$G$787,MATCH(B628,sec!$C$1:$C$787,0),2),0)</f>
        <v>0</v>
      </c>
    </row>
    <row r="629" spans="1:19" x14ac:dyDescent="0.2">
      <c r="A629" s="24" t="s">
        <v>2</v>
      </c>
      <c r="B629" s="24" t="s">
        <v>17180</v>
      </c>
      <c r="C629" s="24" t="s">
        <v>4</v>
      </c>
      <c r="D629" s="24" t="s">
        <v>17174</v>
      </c>
      <c r="E629" s="24" t="s">
        <v>14554</v>
      </c>
      <c r="F629" s="24" t="str">
        <f>IF($O629&gt;1,Лист1!$A$1,Лист1!$A$2)</f>
        <v xml:space="preserve">available="yes" </v>
      </c>
      <c r="G629" s="24" t="s">
        <v>14552</v>
      </c>
      <c r="H629" s="24" t="s">
        <v>30673</v>
      </c>
      <c r="I629" s="24" t="s">
        <v>30674</v>
      </c>
      <c r="J629" s="110">
        <f t="shared" si="20"/>
        <v>3</v>
      </c>
      <c r="K629" s="24" t="s">
        <v>30674</v>
      </c>
      <c r="L629" s="24" t="s">
        <v>14553</v>
      </c>
      <c r="M629" s="110">
        <f>INDEX(sec!$A$1:$G$597,MATCH(B629,sec!$C$1:$C$597,0),4)</f>
        <v>93334</v>
      </c>
      <c r="N629" s="24" t="s">
        <v>3</v>
      </c>
      <c r="O629" s="8">
        <f>IFERROR(INDEX(sec!$A$1:$G$787,MATCH(B629,sec!$C$1:$C$787,0),2),0)</f>
        <v>3</v>
      </c>
      <c r="P629" s="2" t="s">
        <v>12995</v>
      </c>
    </row>
    <row r="630" spans="1:19" x14ac:dyDescent="0.2">
      <c r="A630" s="24" t="s">
        <v>2</v>
      </c>
      <c r="B630" s="24" t="s">
        <v>17355</v>
      </c>
      <c r="C630" s="24" t="s">
        <v>4</v>
      </c>
      <c r="D630" s="24" t="s">
        <v>15020</v>
      </c>
      <c r="E630" s="24" t="s">
        <v>14554</v>
      </c>
      <c r="F630" s="24" t="str">
        <f>IF($O630&gt;25,Лист1!$A$1,Лист1!$A$2)</f>
        <v xml:space="preserve">available="no" </v>
      </c>
      <c r="G630" s="24" t="s">
        <v>14552</v>
      </c>
      <c r="H630" s="24" t="s">
        <v>30673</v>
      </c>
      <c r="I630" s="24" t="s">
        <v>30674</v>
      </c>
      <c r="J630" s="110">
        <f t="shared" si="20"/>
        <v>0</v>
      </c>
      <c r="K630" s="24" t="s">
        <v>30674</v>
      </c>
      <c r="L630" s="24" t="s">
        <v>14553</v>
      </c>
      <c r="M630" s="110">
        <f>IF(ISNA(INDEX(вендер!$A$1:$M$16000,MATCH(D630,вендер!$C$1:$C$16000,0),13)),500000,INDEX(вендер!$A$1:$M$16000,MATCH(D630,вендер!$C$1:$C$16000,0),13))</f>
        <v>41450</v>
      </c>
      <c r="N630" s="24" t="s">
        <v>3</v>
      </c>
      <c r="O630" s="22">
        <f>IF(ISNA(INDEX(вендер!$A$1:$H$16000,MATCH(D630,вендер!$C$1:$C$16000,0),8)),Лист1!$A$3,INDEX(вендер!$A$1:$H$16000,MATCH(D630,вендер!$C$1:$C$16000,0),8))</f>
        <v>0</v>
      </c>
      <c r="P630" s="2" t="s">
        <v>12139</v>
      </c>
      <c r="Q630" s="2" t="s">
        <v>20408</v>
      </c>
    </row>
    <row r="631" spans="1:19" x14ac:dyDescent="0.2">
      <c r="A631" s="24" t="s">
        <v>2</v>
      </c>
      <c r="B631" s="24" t="s">
        <v>17422</v>
      </c>
      <c r="C631" s="24" t="s">
        <v>4</v>
      </c>
      <c r="D631" s="24" t="s">
        <v>15008</v>
      </c>
      <c r="E631" s="24" t="s">
        <v>14554</v>
      </c>
      <c r="F631" s="24" t="str">
        <f>IF($O631&gt;1,Лист1!$A$1,Лист1!$A$2)</f>
        <v xml:space="preserve">available="yes" </v>
      </c>
      <c r="G631" s="24" t="s">
        <v>14552</v>
      </c>
      <c r="H631" s="24" t="s">
        <v>30673</v>
      </c>
      <c r="I631" s="24" t="s">
        <v>30674</v>
      </c>
      <c r="J631" s="110">
        <f t="shared" si="20"/>
        <v>3</v>
      </c>
      <c r="K631" s="24" t="s">
        <v>30674</v>
      </c>
      <c r="L631" s="24" t="s">
        <v>14553</v>
      </c>
      <c r="M631" s="110">
        <f>INDEX(sec!$A$1:$G$597,MATCH(B631,sec!$C$1:$C$597,0),4)</f>
        <v>25490</v>
      </c>
      <c r="N631" s="24" t="s">
        <v>3</v>
      </c>
      <c r="O631" s="8">
        <f>IFERROR(INDEX(sec!$A$1:$G$787,MATCH(B631,sec!$C$1:$C$787,0),2),0)</f>
        <v>3</v>
      </c>
      <c r="P631" s="2" t="s">
        <v>12139</v>
      </c>
    </row>
    <row r="632" spans="1:19" x14ac:dyDescent="0.2">
      <c r="A632" s="24" t="s">
        <v>2</v>
      </c>
      <c r="B632" s="24" t="s">
        <v>17420</v>
      </c>
      <c r="C632" s="24" t="s">
        <v>4</v>
      </c>
      <c r="D632" s="24" t="s">
        <v>15006</v>
      </c>
      <c r="E632" s="24" t="s">
        <v>14554</v>
      </c>
      <c r="F632" s="24" t="str">
        <f>IF($O632&gt;1,Лист1!$A$1,Лист1!$A$2)</f>
        <v xml:space="preserve">available="yes" </v>
      </c>
      <c r="G632" s="24" t="s">
        <v>14552</v>
      </c>
      <c r="H632" s="24" t="s">
        <v>30673</v>
      </c>
      <c r="I632" s="24" t="s">
        <v>30674</v>
      </c>
      <c r="J632" s="110">
        <f t="shared" si="20"/>
        <v>3</v>
      </c>
      <c r="K632" s="24" t="s">
        <v>30674</v>
      </c>
      <c r="L632" s="24" t="s">
        <v>14553</v>
      </c>
      <c r="M632" s="110">
        <f>INDEX(sec!$A$1:$G$597,MATCH(B632,sec!$C$1:$C$597,0),4)</f>
        <v>34000</v>
      </c>
      <c r="N632" s="24" t="s">
        <v>3</v>
      </c>
      <c r="O632" s="8">
        <f>IFERROR(INDEX(sec!$A$1:$G$787,MATCH(B632,sec!$C$1:$C$787,0),2),0)</f>
        <v>3</v>
      </c>
      <c r="P632" s="2" t="s">
        <v>12139</v>
      </c>
    </row>
    <row r="633" spans="1:19" x14ac:dyDescent="0.2">
      <c r="A633" s="24" t="s">
        <v>2</v>
      </c>
      <c r="B633" s="24" t="s">
        <v>17424</v>
      </c>
      <c r="C633" s="24" t="s">
        <v>4</v>
      </c>
      <c r="D633" s="24" t="s">
        <v>15011</v>
      </c>
      <c r="E633" s="24" t="s">
        <v>14554</v>
      </c>
      <c r="F633" s="24" t="str">
        <f>IF($O633&gt;1,Лист1!$A$1,Лист1!$A$2)</f>
        <v xml:space="preserve">available="yes" </v>
      </c>
      <c r="G633" s="24" t="s">
        <v>14552</v>
      </c>
      <c r="H633" s="24" t="s">
        <v>30673</v>
      </c>
      <c r="I633" s="24" t="s">
        <v>30674</v>
      </c>
      <c r="J633" s="110">
        <f t="shared" si="20"/>
        <v>9</v>
      </c>
      <c r="K633" s="24" t="s">
        <v>30674</v>
      </c>
      <c r="L633" s="24" t="s">
        <v>14553</v>
      </c>
      <c r="M633" s="110">
        <f>INDEX(sec!$A$1:$G$597,MATCH(B633,sec!$C$1:$C$597,0),4)</f>
        <v>34000</v>
      </c>
      <c r="N633" s="24" t="s">
        <v>3</v>
      </c>
      <c r="O633" s="8">
        <f>IFERROR(INDEX(sec!$A$1:$G$787,MATCH(B633,sec!$C$1:$C$787,0),2),0)</f>
        <v>9</v>
      </c>
      <c r="P633" s="2" t="s">
        <v>12139</v>
      </c>
    </row>
    <row r="634" spans="1:19" x14ac:dyDescent="0.2">
      <c r="A634" s="24" t="s">
        <v>2</v>
      </c>
      <c r="B634" s="24" t="s">
        <v>17356</v>
      </c>
      <c r="C634" s="24" t="s">
        <v>4</v>
      </c>
      <c r="D634" s="24" t="s">
        <v>13166</v>
      </c>
      <c r="E634" s="24" t="s">
        <v>14554</v>
      </c>
      <c r="F634" s="24" t="str">
        <f>IF($O634&gt;25,Лист1!$A$1,Лист1!$A$2)</f>
        <v xml:space="preserve">available="yes" </v>
      </c>
      <c r="G634" s="24" t="s">
        <v>14552</v>
      </c>
      <c r="H634" s="24" t="s">
        <v>30673</v>
      </c>
      <c r="I634" s="24" t="s">
        <v>30674</v>
      </c>
      <c r="J634" s="110" t="str">
        <f t="shared" si="20"/>
        <v>50</v>
      </c>
      <c r="K634" s="24" t="s">
        <v>30674</v>
      </c>
      <c r="L634" s="24" t="s">
        <v>14553</v>
      </c>
      <c r="M634" s="110">
        <f>IF(ISNA(INDEX(вендер!$A$1:$M$16000,MATCH(D634,вендер!$C$1:$C$16000,0),13)),500000,INDEX(вендер!$A$1:$M$16000,MATCH(D634,вендер!$C$1:$C$16000,0),13))</f>
        <v>18390</v>
      </c>
      <c r="N634" s="24" t="s">
        <v>3</v>
      </c>
      <c r="O634" s="22" t="str">
        <f>IF(ISNA(INDEX(вендер!$A$1:$H$16000,MATCH(D634,вендер!$C$1:$C$16000,0),8)),Лист1!$A$3,INDEX(вендер!$A$1:$H$16000,MATCH(D634,вендер!$C$1:$C$16000,0),8))</f>
        <v>&gt;50</v>
      </c>
      <c r="P634" s="2" t="s">
        <v>12139</v>
      </c>
    </row>
    <row r="635" spans="1:19" x14ac:dyDescent="0.2">
      <c r="A635" s="24" t="s">
        <v>2</v>
      </c>
      <c r="B635" s="24" t="s">
        <v>17357</v>
      </c>
      <c r="C635" s="24" t="s">
        <v>4</v>
      </c>
      <c r="D635" s="24" t="s">
        <v>5457</v>
      </c>
      <c r="E635" s="24" t="s">
        <v>14554</v>
      </c>
      <c r="F635" s="24" t="str">
        <f>IF($O635&gt;5,Лист1!$A$1,Лист1!$A$2)</f>
        <v xml:space="preserve">available="no" </v>
      </c>
      <c r="G635" s="24" t="s">
        <v>14552</v>
      </c>
      <c r="H635" s="24" t="s">
        <v>30673</v>
      </c>
      <c r="I635" s="24" t="s">
        <v>30674</v>
      </c>
      <c r="J635" s="110">
        <f t="shared" si="20"/>
        <v>0</v>
      </c>
      <c r="K635" s="24" t="s">
        <v>30674</v>
      </c>
      <c r="L635" s="24" t="s">
        <v>14553</v>
      </c>
      <c r="M635" s="110">
        <f>IF(ISNA(INDEX(вендер!$A$1:$M$16000,MATCH(D635,вендер!$C$1:$C$16000,0),13)),500000,INDEX(вендер!$A$1:$M$16000,MATCH(D635,вендер!$C$1:$C$16000,0),13))</f>
        <v>500000</v>
      </c>
      <c r="N635" s="24" t="s">
        <v>3</v>
      </c>
      <c r="O635" s="22">
        <f>IF(ISNA(INDEX(вендер!$A$1:$H$11703,MATCH(D635,вендер!$C$1:$C$11703,0),8)),Лист1!$A$3,INDEX(вендер!$A$1:$H$11703,MATCH(D635,вендер!$C$1:$C$11703,0),8))</f>
        <v>0</v>
      </c>
      <c r="P635" s="2" t="s">
        <v>12139</v>
      </c>
      <c r="S635" s="2" t="s">
        <v>25014</v>
      </c>
    </row>
    <row r="636" spans="1:19" x14ac:dyDescent="0.2">
      <c r="A636" s="24" t="s">
        <v>2</v>
      </c>
      <c r="B636" s="24" t="s">
        <v>17432</v>
      </c>
      <c r="C636" s="24" t="s">
        <v>4</v>
      </c>
      <c r="D636" s="24" t="s">
        <v>5365</v>
      </c>
      <c r="E636" s="24" t="s">
        <v>14554</v>
      </c>
      <c r="F636" s="24" t="str">
        <f>IF($O636&gt;5,Лист1!$A$1,Лист1!$A$2)</f>
        <v xml:space="preserve">available="no" </v>
      </c>
      <c r="G636" s="24" t="s">
        <v>14552</v>
      </c>
      <c r="H636" s="24" t="s">
        <v>30673</v>
      </c>
      <c r="I636" s="24" t="s">
        <v>30674</v>
      </c>
      <c r="J636" s="110">
        <f t="shared" si="20"/>
        <v>0</v>
      </c>
      <c r="K636" s="24" t="s">
        <v>30674</v>
      </c>
      <c r="L636" s="24" t="s">
        <v>14553</v>
      </c>
      <c r="M636" s="110">
        <f>IF(ISNA(INDEX(вендер!$A$1:$M$16000,MATCH(D636,вендер!$C$1:$C$16000,0),13)),500000,INDEX(вендер!$A$1:$M$16000,MATCH(D636,вендер!$C$1:$C$16000,0),13))</f>
        <v>500000</v>
      </c>
      <c r="N636" s="24" t="s">
        <v>3</v>
      </c>
      <c r="O636" s="22">
        <f>IF(ISNA(INDEX(вендер!$A$1:$H$11703,MATCH(D636,вендер!$C$1:$C$11703,0),8)),Лист1!$A$3,INDEX(вендер!$A$1:$H$11703,MATCH(D636,вендер!$C$1:$C$11703,0),8))</f>
        <v>0</v>
      </c>
      <c r="P636" s="2" t="s">
        <v>12139</v>
      </c>
    </row>
    <row r="637" spans="1:19" x14ac:dyDescent="0.2">
      <c r="A637" s="24" t="s">
        <v>2</v>
      </c>
      <c r="B637" s="24" t="s">
        <v>17428</v>
      </c>
      <c r="C637" s="24" t="s">
        <v>4</v>
      </c>
      <c r="D637" s="24" t="s">
        <v>5428</v>
      </c>
      <c r="E637" s="24" t="s">
        <v>14554</v>
      </c>
      <c r="F637" s="24" t="str">
        <f>IF($O637&gt;1,Лист1!$A$1,Лист1!$A$2)</f>
        <v xml:space="preserve">available="no" </v>
      </c>
      <c r="G637" s="24" t="s">
        <v>14552</v>
      </c>
      <c r="H637" s="24" t="s">
        <v>30673</v>
      </c>
      <c r="I637" s="24" t="s">
        <v>30674</v>
      </c>
      <c r="J637" s="110">
        <f t="shared" si="20"/>
        <v>0</v>
      </c>
      <c r="K637" s="24" t="s">
        <v>30674</v>
      </c>
      <c r="L637" s="24" t="s">
        <v>14553</v>
      </c>
      <c r="M637" s="110">
        <f>INDEX(sec!$A$1:$G$597,MATCH(B637,sec!$C$1:$C$597,0),4)</f>
        <v>32580</v>
      </c>
      <c r="N637" s="24" t="s">
        <v>3</v>
      </c>
      <c r="O637" s="8">
        <f>IFERROR(INDEX(sec!$A$1:$G$787,MATCH(B637,sec!$C$1:$C$787,0),2),0)</f>
        <v>0</v>
      </c>
      <c r="P637" s="2" t="s">
        <v>12139</v>
      </c>
    </row>
    <row r="638" spans="1:19" x14ac:dyDescent="0.2">
      <c r="A638" s="24" t="s">
        <v>2</v>
      </c>
      <c r="B638" s="24" t="s">
        <v>17426</v>
      </c>
      <c r="C638" s="24" t="s">
        <v>4</v>
      </c>
      <c r="D638" s="24" t="s">
        <v>5431</v>
      </c>
      <c r="E638" s="24" t="s">
        <v>14554</v>
      </c>
      <c r="F638" s="24" t="str">
        <f>IF($O638&gt;0,Лист1!$A$1,Лист1!$A$2)</f>
        <v xml:space="preserve">available="yes" </v>
      </c>
      <c r="G638" s="24" t="s">
        <v>14552</v>
      </c>
      <c r="H638" s="24" t="s">
        <v>30673</v>
      </c>
      <c r="I638" s="24" t="s">
        <v>30674</v>
      </c>
      <c r="J638" s="110">
        <f t="shared" si="20"/>
        <v>1</v>
      </c>
      <c r="K638" s="24" t="s">
        <v>30674</v>
      </c>
      <c r="L638" s="24" t="s">
        <v>14553</v>
      </c>
      <c r="M638" s="110">
        <f>INDEX(sec!$A$1:$G$597,MATCH(B638,sec!$C$1:$C$597,0),4)</f>
        <v>24260</v>
      </c>
      <c r="N638" s="24" t="s">
        <v>3</v>
      </c>
      <c r="O638" s="8">
        <f>IFERROR(INDEX(sec!$A$1:$G$787,MATCH(B638,sec!$C$1:$C$787,0),2),0)</f>
        <v>1</v>
      </c>
      <c r="P638" s="2" t="s">
        <v>12139</v>
      </c>
    </row>
    <row r="639" spans="1:19" x14ac:dyDescent="0.2">
      <c r="A639" s="24" t="s">
        <v>2</v>
      </c>
      <c r="B639" s="24" t="s">
        <v>17430</v>
      </c>
      <c r="C639" s="24" t="s">
        <v>4</v>
      </c>
      <c r="D639" s="24" t="s">
        <v>5440</v>
      </c>
      <c r="E639" s="24" t="s">
        <v>14554</v>
      </c>
      <c r="F639" s="24" t="str">
        <f>IF($O639&gt;1,Лист1!$A$1,Лист1!$A$2)</f>
        <v xml:space="preserve">available="no" </v>
      </c>
      <c r="G639" s="24" t="s">
        <v>14552</v>
      </c>
      <c r="H639" s="24" t="s">
        <v>30673</v>
      </c>
      <c r="I639" s="24" t="s">
        <v>30674</v>
      </c>
      <c r="J639" s="110">
        <f t="shared" si="20"/>
        <v>1</v>
      </c>
      <c r="K639" s="24" t="s">
        <v>30674</v>
      </c>
      <c r="L639" s="24" t="s">
        <v>14553</v>
      </c>
      <c r="M639" s="110">
        <f>INDEX(sec!$A$1:$G$597,MATCH(B639,sec!$C$1:$C$597,0),4)</f>
        <v>52380</v>
      </c>
      <c r="N639" s="24" t="s">
        <v>3</v>
      </c>
      <c r="O639" s="8">
        <f>IFERROR(INDEX(sec!$A$1:$G$787,MATCH(B639,sec!$C$1:$C$787,0),2),0)</f>
        <v>1</v>
      </c>
      <c r="P639" s="2" t="s">
        <v>12139</v>
      </c>
    </row>
    <row r="640" spans="1:19" x14ac:dyDescent="0.2">
      <c r="A640" s="24" t="s">
        <v>2</v>
      </c>
      <c r="B640" s="24" t="s">
        <v>17433</v>
      </c>
      <c r="C640" s="24" t="s">
        <v>4</v>
      </c>
      <c r="D640" s="24" t="s">
        <v>5443</v>
      </c>
      <c r="E640" s="24" t="s">
        <v>14554</v>
      </c>
      <c r="F640" s="24" t="str">
        <f>IF($O640&gt;1,Лист1!$A$1,Лист1!$A$2)</f>
        <v xml:space="preserve">available="no" </v>
      </c>
      <c r="G640" s="24" t="s">
        <v>14552</v>
      </c>
      <c r="H640" s="24" t="s">
        <v>30673</v>
      </c>
      <c r="I640" s="24" t="s">
        <v>30674</v>
      </c>
      <c r="J640" s="110">
        <f t="shared" si="20"/>
        <v>0</v>
      </c>
      <c r="K640" s="24" t="s">
        <v>30674</v>
      </c>
      <c r="L640" s="24" t="s">
        <v>14553</v>
      </c>
      <c r="M640" s="110">
        <f>INDEX(sec!$A$1:$G$597,MATCH(B640,sec!$C$1:$C$597,0),4)</f>
        <v>33570</v>
      </c>
      <c r="N640" s="24" t="s">
        <v>3</v>
      </c>
      <c r="O640" s="8">
        <f>IFERROR(INDEX(sec!$A$1:$G$787,MATCH(B640,sec!$C$1:$C$787,0),2),0)</f>
        <v>0</v>
      </c>
      <c r="P640" s="2" t="s">
        <v>12139</v>
      </c>
    </row>
    <row r="641" spans="1:17" x14ac:dyDescent="0.2">
      <c r="A641" s="24" t="s">
        <v>2</v>
      </c>
      <c r="B641" s="24" t="s">
        <v>17434</v>
      </c>
      <c r="C641" s="24" t="s">
        <v>4</v>
      </c>
      <c r="D641" s="24" t="s">
        <v>5347</v>
      </c>
      <c r="E641" s="24" t="s">
        <v>14554</v>
      </c>
      <c r="F641" s="24" t="str">
        <f>IF($O641&gt;1,Лист1!$A$1,Лист1!$A$2)</f>
        <v xml:space="preserve">available="yes" </v>
      </c>
      <c r="G641" s="24" t="s">
        <v>14552</v>
      </c>
      <c r="H641" s="24" t="s">
        <v>30673</v>
      </c>
      <c r="I641" s="24" t="s">
        <v>30674</v>
      </c>
      <c r="J641" s="110">
        <f t="shared" si="20"/>
        <v>5</v>
      </c>
      <c r="K641" s="24" t="s">
        <v>30674</v>
      </c>
      <c r="L641" s="24" t="s">
        <v>14553</v>
      </c>
      <c r="M641" s="110">
        <f>INDEX(sec!$A$1:$G$597,MATCH(B641,sec!$C$1:$C$597,0),4)</f>
        <v>41475</v>
      </c>
      <c r="N641" s="24" t="s">
        <v>3</v>
      </c>
      <c r="O641" s="8">
        <f>IFERROR(INDEX(sec!$A$1:$G$787,MATCH(B641,sec!$C$1:$C$787,0),2),0)</f>
        <v>5</v>
      </c>
      <c r="P641" s="2" t="s">
        <v>12139</v>
      </c>
    </row>
    <row r="642" spans="1:17" x14ac:dyDescent="0.2">
      <c r="A642" s="24" t="s">
        <v>2</v>
      </c>
      <c r="B642" s="24" t="s">
        <v>17435</v>
      </c>
      <c r="C642" s="24" t="s">
        <v>4</v>
      </c>
      <c r="D642" s="24" t="s">
        <v>5359</v>
      </c>
      <c r="E642" s="24" t="s">
        <v>14554</v>
      </c>
      <c r="F642" s="24" t="str">
        <f>IF($O642&gt;0,Лист1!$A$1,Лист1!$A$2)</f>
        <v xml:space="preserve">available="no" </v>
      </c>
      <c r="G642" s="24" t="s">
        <v>14552</v>
      </c>
      <c r="H642" s="24" t="s">
        <v>30673</v>
      </c>
      <c r="I642" s="24" t="s">
        <v>30674</v>
      </c>
      <c r="J642" s="110">
        <f t="shared" si="20"/>
        <v>0</v>
      </c>
      <c r="K642" s="24" t="s">
        <v>30674</v>
      </c>
      <c r="L642" s="24" t="s">
        <v>14553</v>
      </c>
      <c r="M642" s="110">
        <f>INDEX(sec!$A$1:$G$597,MATCH(B642,sec!$C$1:$C$597,0),4)</f>
        <v>176770</v>
      </c>
      <c r="N642" s="24" t="s">
        <v>3</v>
      </c>
      <c r="O642" s="22">
        <f>IF(ISNA(INDEX(вендер!$A$1:$H$11703,MATCH(D642,вендер!$C$1:$C$11703,0),8)),Лист1!$A$3,INDEX(вендер!$A$1:$H$11703,MATCH(D642,вендер!$C$1:$C$11703,0),8))</f>
        <v>0</v>
      </c>
      <c r="P642" s="2" t="s">
        <v>12139</v>
      </c>
    </row>
    <row r="643" spans="1:17" x14ac:dyDescent="0.2">
      <c r="A643" s="24" t="s">
        <v>2</v>
      </c>
      <c r="B643" s="24" t="s">
        <v>17436</v>
      </c>
      <c r="C643" s="24" t="s">
        <v>4</v>
      </c>
      <c r="D643" s="24" t="s">
        <v>5362</v>
      </c>
      <c r="E643" s="24" t="s">
        <v>14554</v>
      </c>
      <c r="F643" s="24" t="str">
        <f>IF($O643&gt;1,Лист1!$A$1,Лист1!$A$2)</f>
        <v xml:space="preserve">available="yes" </v>
      </c>
      <c r="G643" s="24" t="s">
        <v>14552</v>
      </c>
      <c r="H643" s="24" t="s">
        <v>30673</v>
      </c>
      <c r="I643" s="24" t="s">
        <v>30674</v>
      </c>
      <c r="J643" s="110">
        <f t="shared" si="20"/>
        <v>20</v>
      </c>
      <c r="K643" s="24" t="s">
        <v>30674</v>
      </c>
      <c r="L643" s="24" t="s">
        <v>14553</v>
      </c>
      <c r="M643" s="110">
        <f>INDEX(sec!$A$1:$G$597,MATCH(B643,sec!$C$1:$C$597,0),4)</f>
        <v>203470</v>
      </c>
      <c r="N643" s="24" t="s">
        <v>3</v>
      </c>
      <c r="O643" s="22">
        <f>IF(ISNA(INDEX(вендер!$A$1:$H$11703,MATCH(D643,вендер!$C$1:$C$11703,0),8)),Лист1!$A$3,INDEX(вендер!$A$1:$H$11703,MATCH(D643,вендер!$C$1:$C$11703,0),8))</f>
        <v>20</v>
      </c>
      <c r="P643" s="2" t="s">
        <v>12139</v>
      </c>
    </row>
    <row r="644" spans="1:17" x14ac:dyDescent="0.2">
      <c r="A644" s="24" t="s">
        <v>2</v>
      </c>
      <c r="B644" s="24" t="s">
        <v>14342</v>
      </c>
      <c r="C644" s="24" t="s">
        <v>4</v>
      </c>
      <c r="D644" s="24" t="s">
        <v>5157</v>
      </c>
      <c r="E644" s="24" t="s">
        <v>14554</v>
      </c>
      <c r="F644" s="24" t="str">
        <f>IF($O644&gt;1,Лист1!$A$1,Лист1!$A$2)</f>
        <v xml:space="preserve">available="yes" </v>
      </c>
      <c r="G644" s="24" t="s">
        <v>14552</v>
      </c>
      <c r="H644" s="24" t="s">
        <v>30673</v>
      </c>
      <c r="I644" s="24" t="s">
        <v>30674</v>
      </c>
      <c r="J644" s="110">
        <f t="shared" si="20"/>
        <v>3</v>
      </c>
      <c r="K644" s="24" t="s">
        <v>30674</v>
      </c>
      <c r="L644" s="24" t="s">
        <v>14553</v>
      </c>
      <c r="M644" s="110">
        <f>INDEX(sec!$A$1:$G$597,MATCH(B644,sec!$C$1:$C$597,0),4)</f>
        <v>19710</v>
      </c>
      <c r="N644" s="24" t="s">
        <v>3</v>
      </c>
      <c r="O644" s="8">
        <f>IFERROR(INDEX(sec!$A$1:$G$787,MATCH(B644,sec!$C$1:$C$787,0),2),0)</f>
        <v>3</v>
      </c>
      <c r="P644" s="2" t="s">
        <v>12139</v>
      </c>
    </row>
    <row r="645" spans="1:17" x14ac:dyDescent="0.2">
      <c r="A645" s="24" t="s">
        <v>2</v>
      </c>
      <c r="B645" s="24" t="s">
        <v>17437</v>
      </c>
      <c r="C645" s="24" t="s">
        <v>4</v>
      </c>
      <c r="D645" s="24" t="s">
        <v>5238</v>
      </c>
      <c r="E645" s="24" t="s">
        <v>14554</v>
      </c>
      <c r="F645" s="24" t="str">
        <f>IF($O645&gt;1,Лист1!$A$1,Лист1!$A$2)</f>
        <v xml:space="preserve">available="yes" </v>
      </c>
      <c r="G645" s="24" t="s">
        <v>14552</v>
      </c>
      <c r="H645" s="24" t="s">
        <v>30673</v>
      </c>
      <c r="I645" s="24" t="s">
        <v>30674</v>
      </c>
      <c r="J645" s="110">
        <f t="shared" si="20"/>
        <v>2</v>
      </c>
      <c r="K645" s="24" t="s">
        <v>30674</v>
      </c>
      <c r="L645" s="24" t="s">
        <v>14553</v>
      </c>
      <c r="M645" s="110">
        <f>INDEX(sec!$A$1:$G$597,MATCH(B645,sec!$C$1:$C$597,0),4)</f>
        <v>17542</v>
      </c>
      <c r="N645" s="24" t="s">
        <v>3</v>
      </c>
      <c r="O645" s="8">
        <f>IFERROR(INDEX(sec!$A$1:$G$787,MATCH(B645,sec!$C$1:$C$787,0),2),0)</f>
        <v>2</v>
      </c>
      <c r="P645" s="2" t="s">
        <v>12139</v>
      </c>
    </row>
    <row r="646" spans="1:17" x14ac:dyDescent="0.2">
      <c r="A646" s="24" t="s">
        <v>2</v>
      </c>
      <c r="B646" s="24" t="s">
        <v>17438</v>
      </c>
      <c r="C646" s="24" t="s">
        <v>4</v>
      </c>
      <c r="D646" s="24" t="s">
        <v>5264</v>
      </c>
      <c r="E646" s="24" t="s">
        <v>14554</v>
      </c>
      <c r="F646" s="24" t="str">
        <f>IF($O646&gt;1,Лист1!$A$1,Лист1!$A$2)</f>
        <v xml:space="preserve">available="no" </v>
      </c>
      <c r="G646" s="24" t="s">
        <v>14552</v>
      </c>
      <c r="H646" s="24" t="s">
        <v>30673</v>
      </c>
      <c r="I646" s="24" t="s">
        <v>30674</v>
      </c>
      <c r="J646" s="110">
        <f t="shared" si="20"/>
        <v>0</v>
      </c>
      <c r="K646" s="24" t="s">
        <v>30674</v>
      </c>
      <c r="L646" s="24" t="s">
        <v>14553</v>
      </c>
      <c r="M646" s="112">
        <v>0</v>
      </c>
      <c r="N646" s="24" t="s">
        <v>3</v>
      </c>
      <c r="O646" s="8">
        <f>IFERROR(INDEX(sec!$A$1:$G$787,MATCH(B646,sec!$C$1:$C$787,0),2),0)</f>
        <v>0</v>
      </c>
      <c r="P646" s="2" t="s">
        <v>12139</v>
      </c>
    </row>
    <row r="647" spans="1:17" x14ac:dyDescent="0.2">
      <c r="A647" s="24" t="s">
        <v>2</v>
      </c>
      <c r="B647" s="24" t="s">
        <v>17439</v>
      </c>
      <c r="C647" s="24" t="s">
        <v>4</v>
      </c>
      <c r="D647" s="24" t="s">
        <v>1332</v>
      </c>
      <c r="E647" s="24" t="s">
        <v>14554</v>
      </c>
      <c r="F647" s="24" t="str">
        <f>IF($O647&gt;1,Лист1!$A$1,Лист1!$A$2)</f>
        <v xml:space="preserve">available="no" </v>
      </c>
      <c r="G647" s="24" t="s">
        <v>14552</v>
      </c>
      <c r="H647" s="24" t="s">
        <v>30673</v>
      </c>
      <c r="I647" s="24" t="s">
        <v>30674</v>
      </c>
      <c r="J647" s="110">
        <f t="shared" si="20"/>
        <v>0</v>
      </c>
      <c r="K647" s="24" t="s">
        <v>30674</v>
      </c>
      <c r="L647" s="24" t="s">
        <v>14553</v>
      </c>
      <c r="M647" s="110">
        <f>IF(ISNA(INDEX(вендер!$A$1:$M$16000,MATCH(D647,вендер!$C$1:$C$16000,0),13)),500000,INDEX(вендер!$A$1:$M$16000,MATCH(D647,вендер!$C$1:$C$16000,0),13))</f>
        <v>500000</v>
      </c>
      <c r="N647" s="24" t="s">
        <v>3</v>
      </c>
      <c r="O647" s="22">
        <f>IF(ISNA(INDEX(вендер!$A$1:$H$11703,MATCH(D647,вендер!$C$1:$C$11703,0),8)),Лист1!$A$3,INDEX(вендер!$A$1:$H$11703,MATCH(D647,вендер!$C$1:$C$11703,0),8))</f>
        <v>0</v>
      </c>
      <c r="P647" s="2" t="s">
        <v>12139</v>
      </c>
    </row>
    <row r="648" spans="1:17" x14ac:dyDescent="0.2">
      <c r="A648" s="24" t="s">
        <v>2</v>
      </c>
      <c r="B648" s="24" t="s">
        <v>17440</v>
      </c>
      <c r="C648" s="24" t="s">
        <v>4</v>
      </c>
      <c r="D648" s="24" t="s">
        <v>1333</v>
      </c>
      <c r="E648" s="24" t="s">
        <v>14554</v>
      </c>
      <c r="F648" s="24" t="str">
        <f>IF($O648&gt;1,Лист1!$A$1,Лист1!$A$2)</f>
        <v xml:space="preserve">available="no" </v>
      </c>
      <c r="G648" s="24" t="s">
        <v>14552</v>
      </c>
      <c r="H648" s="24" t="s">
        <v>30673</v>
      </c>
      <c r="I648" s="24" t="s">
        <v>30674</v>
      </c>
      <c r="J648" s="110">
        <f t="shared" si="20"/>
        <v>0</v>
      </c>
      <c r="K648" s="24" t="s">
        <v>30674</v>
      </c>
      <c r="L648" s="24" t="s">
        <v>14553</v>
      </c>
      <c r="M648" s="110">
        <f>IF(ISNA(INDEX(вендер!$A$1:$M$16000,MATCH(D648,вендер!$C$1:$C$16000,0),13)),500000,INDEX(вендер!$A$1:$M$16000,MATCH(D648,вендер!$C$1:$C$16000,0),13))</f>
        <v>500000</v>
      </c>
      <c r="N648" s="24" t="s">
        <v>3</v>
      </c>
      <c r="O648" s="22">
        <f>IF(ISNA(INDEX(вендер!$A$1:$H$11703,MATCH(D648,вендер!$C$1:$C$11703,0),8)),Лист1!$A$3,INDEX(вендер!$A$1:$H$11703,MATCH(D648,вендер!$C$1:$C$11703,0),8))</f>
        <v>0</v>
      </c>
      <c r="P648" s="2" t="s">
        <v>12139</v>
      </c>
    </row>
    <row r="649" spans="1:17" x14ac:dyDescent="0.2">
      <c r="A649" s="24" t="s">
        <v>2</v>
      </c>
      <c r="B649" s="24" t="s">
        <v>17457</v>
      </c>
      <c r="C649" s="24" t="s">
        <v>4</v>
      </c>
      <c r="D649" s="24" t="s">
        <v>15003</v>
      </c>
      <c r="E649" s="24" t="s">
        <v>14554</v>
      </c>
      <c r="F649" s="24" t="str">
        <f>IF($O649&gt;0,Лист1!$A$1,Лист1!$A$2)</f>
        <v xml:space="preserve">available="yes" </v>
      </c>
      <c r="G649" s="24" t="s">
        <v>14552</v>
      </c>
      <c r="H649" s="24" t="s">
        <v>30673</v>
      </c>
      <c r="I649" s="24" t="s">
        <v>30674</v>
      </c>
      <c r="J649" s="110">
        <f t="shared" si="20"/>
        <v>4</v>
      </c>
      <c r="K649" s="24" t="s">
        <v>30674</v>
      </c>
      <c r="L649" s="24" t="s">
        <v>14553</v>
      </c>
      <c r="M649" s="110">
        <f>INDEX(sec!$A$1:$G$597,MATCH(B649,sec!$C$1:$C$597,0),4)</f>
        <v>25490</v>
      </c>
      <c r="N649" s="24" t="s">
        <v>3</v>
      </c>
      <c r="O649" s="8">
        <f>IFERROR(INDEX(sec!$A$1:$G$787,MATCH(B649,sec!$C$1:$C$787,0),2),0)</f>
        <v>4</v>
      </c>
      <c r="P649" s="2" t="s">
        <v>12139</v>
      </c>
    </row>
    <row r="650" spans="1:17" x14ac:dyDescent="0.2">
      <c r="A650" s="24" t="s">
        <v>2</v>
      </c>
      <c r="B650" s="24" t="s">
        <v>17458</v>
      </c>
      <c r="C650" s="24" t="s">
        <v>4</v>
      </c>
      <c r="D650" s="24" t="s">
        <v>15017</v>
      </c>
      <c r="E650" s="24" t="s">
        <v>14554</v>
      </c>
      <c r="F650" s="24" t="str">
        <f>IF($O650&gt;0,Лист1!$A$1,Лист1!$A$2)</f>
        <v xml:space="preserve">available="no" </v>
      </c>
      <c r="G650" s="24" t="s">
        <v>14552</v>
      </c>
      <c r="H650" s="24" t="s">
        <v>30673</v>
      </c>
      <c r="I650" s="24" t="s">
        <v>30674</v>
      </c>
      <c r="J650" s="110">
        <f t="shared" si="20"/>
        <v>0</v>
      </c>
      <c r="K650" s="24" t="s">
        <v>30674</v>
      </c>
      <c r="L650" s="24" t="s">
        <v>14553</v>
      </c>
      <c r="M650" s="110">
        <f>INDEX(sec!$A$1:$G$597,MATCH(B650,sec!$C$1:$C$597,0),4)</f>
        <v>125510</v>
      </c>
      <c r="N650" s="24" t="s">
        <v>3</v>
      </c>
      <c r="O650" s="8">
        <f>IFERROR(INDEX(sec!$A$1:$G$787,MATCH(B650,sec!$C$1:$C$787,0),2),0)</f>
        <v>0</v>
      </c>
      <c r="P650" s="2" t="s">
        <v>12139</v>
      </c>
    </row>
    <row r="651" spans="1:17" x14ac:dyDescent="0.2">
      <c r="A651" s="24" t="s">
        <v>2</v>
      </c>
      <c r="B651" s="24" t="s">
        <v>17459</v>
      </c>
      <c r="C651" s="24" t="s">
        <v>4</v>
      </c>
      <c r="D651" s="24" t="s">
        <v>13169</v>
      </c>
      <c r="E651" s="24" t="s">
        <v>14554</v>
      </c>
      <c r="F651" s="24" t="str">
        <f>IF($O651&gt;25,Лист1!$A$1,Лист1!$A$2)</f>
        <v xml:space="preserve">available="yes" </v>
      </c>
      <c r="G651" s="24" t="s">
        <v>14552</v>
      </c>
      <c r="H651" s="24" t="s">
        <v>30673</v>
      </c>
      <c r="I651" s="24" t="s">
        <v>30674</v>
      </c>
      <c r="J651" s="110" t="str">
        <f t="shared" si="20"/>
        <v>50</v>
      </c>
      <c r="K651" s="24" t="s">
        <v>30674</v>
      </c>
      <c r="L651" s="24" t="s">
        <v>14553</v>
      </c>
      <c r="M651" s="110">
        <f>IF(ISNA(INDEX(вендер!$A$1:$M$16000,MATCH(D651,вендер!$C$1:$C$16000,0),13)),500000,INDEX(вендер!$A$1:$M$16000,MATCH(D651,вендер!$C$1:$C$16000,0),13))</f>
        <v>18390</v>
      </c>
      <c r="N651" s="24" t="s">
        <v>3</v>
      </c>
      <c r="O651" s="22" t="str">
        <f>IF(ISNA(INDEX(вендер!$A$1:$H$11703,MATCH(D651,вендер!$C$1:$C$11703,0),8)),Лист1!$A$3,INDEX(вендер!$A$1:$H$11703,MATCH(D651,вендер!$C$1:$C$11703,0),8))</f>
        <v>&gt;50</v>
      </c>
      <c r="P651" s="2" t="s">
        <v>12139</v>
      </c>
    </row>
    <row r="652" spans="1:17" x14ac:dyDescent="0.2">
      <c r="A652" s="24" t="s">
        <v>2</v>
      </c>
      <c r="B652" s="24" t="s">
        <v>17460</v>
      </c>
      <c r="C652" s="24" t="s">
        <v>4</v>
      </c>
      <c r="D652" s="24" t="s">
        <v>5373</v>
      </c>
      <c r="E652" s="24" t="s">
        <v>14554</v>
      </c>
      <c r="F652" s="24" t="str">
        <f>IF($O652&gt;10,Лист1!$A$1,Лист1!$A$2)</f>
        <v xml:space="preserve">available="no" </v>
      </c>
      <c r="G652" s="24" t="s">
        <v>14552</v>
      </c>
      <c r="H652" s="24" t="s">
        <v>30673</v>
      </c>
      <c r="I652" s="24" t="s">
        <v>30674</v>
      </c>
      <c r="J652" s="110">
        <f t="shared" si="20"/>
        <v>0</v>
      </c>
      <c r="K652" s="24" t="s">
        <v>30674</v>
      </c>
      <c r="L652" s="24" t="s">
        <v>14553</v>
      </c>
      <c r="M652" s="110">
        <f>INDEX(sec!$A$1:$G$597,MATCH(B652,sec!$C$1:$C$597,0),4)</f>
        <v>765600</v>
      </c>
      <c r="N652" s="24" t="s">
        <v>3</v>
      </c>
      <c r="O652" s="22">
        <f>IF(ISNA(INDEX(вендер!$A$1:$H$11703,MATCH(D652,вендер!$C$1:$C$11703,0),8)),Лист1!$A$3,INDEX(вендер!$A$1:$H$11703,MATCH(D652,вендер!$C$1:$C$11703,0),8))</f>
        <v>0</v>
      </c>
      <c r="P652" s="2" t="s">
        <v>12139</v>
      </c>
    </row>
    <row r="653" spans="1:17" x14ac:dyDescent="0.2">
      <c r="A653" s="24" t="s">
        <v>2</v>
      </c>
      <c r="B653" s="24" t="s">
        <v>17461</v>
      </c>
      <c r="C653" s="24" t="s">
        <v>4</v>
      </c>
      <c r="D653" s="24" t="s">
        <v>5455</v>
      </c>
      <c r="E653" s="24" t="s">
        <v>14554</v>
      </c>
      <c r="F653" s="24" t="str">
        <f>IF($O653&gt;0,Лист1!$A$1,Лист1!$A$2)</f>
        <v xml:space="preserve">available="no" </v>
      </c>
      <c r="G653" s="24" t="s">
        <v>14552</v>
      </c>
      <c r="H653" s="24" t="s">
        <v>30673</v>
      </c>
      <c r="I653" s="24" t="s">
        <v>30674</v>
      </c>
      <c r="J653" s="110">
        <f t="shared" si="20"/>
        <v>0</v>
      </c>
      <c r="K653" s="24" t="s">
        <v>30674</v>
      </c>
      <c r="L653" s="24" t="s">
        <v>14553</v>
      </c>
      <c r="M653" s="110">
        <f>INDEX(sec!$A$1:$G$597,MATCH(B653,sec!$C$1:$C$597,0),4)</f>
        <v>84650</v>
      </c>
      <c r="N653" s="24" t="s">
        <v>3</v>
      </c>
      <c r="O653" s="8">
        <f>IFERROR(INDEX(sec!$A$1:$G$787,MATCH(B653,sec!$C$1:$C$787,0),2),0)</f>
        <v>0</v>
      </c>
      <c r="P653" s="2" t="s">
        <v>12139</v>
      </c>
    </row>
    <row r="654" spans="1:17" x14ac:dyDescent="0.2">
      <c r="A654" s="24" t="s">
        <v>2</v>
      </c>
      <c r="B654" s="24" t="s">
        <v>17462</v>
      </c>
      <c r="C654" s="24" t="s">
        <v>4</v>
      </c>
      <c r="D654" s="24" t="s">
        <v>5183</v>
      </c>
      <c r="E654" s="24" t="s">
        <v>14554</v>
      </c>
      <c r="F654" s="24" t="str">
        <f>IF($O654&gt;0,Лист1!$A$1,Лист1!$A$2)</f>
        <v xml:space="preserve">available="no" </v>
      </c>
      <c r="G654" s="24" t="s">
        <v>14552</v>
      </c>
      <c r="H654" s="24" t="s">
        <v>30673</v>
      </c>
      <c r="I654" s="24" t="s">
        <v>30674</v>
      </c>
      <c r="J654" s="110">
        <f t="shared" si="20"/>
        <v>0</v>
      </c>
      <c r="K654" s="24" t="s">
        <v>30674</v>
      </c>
      <c r="L654" s="24" t="s">
        <v>14553</v>
      </c>
      <c r="M654" s="110">
        <v>0</v>
      </c>
      <c r="N654" s="24" t="s">
        <v>3</v>
      </c>
      <c r="O654" s="8">
        <f>IFERROR(INDEX(sec!$A$1:$G$787,MATCH(B654,sec!$C$1:$C$787,0),2),0)</f>
        <v>0</v>
      </c>
      <c r="P654" s="2" t="s">
        <v>12139</v>
      </c>
      <c r="Q654" s="2" t="s">
        <v>45231</v>
      </c>
    </row>
    <row r="655" spans="1:17" x14ac:dyDescent="0.2">
      <c r="A655" s="24" t="s">
        <v>2</v>
      </c>
      <c r="B655" s="24" t="s">
        <v>17463</v>
      </c>
      <c r="C655" s="24" t="s">
        <v>4</v>
      </c>
      <c r="D655" s="24" t="s">
        <v>5244</v>
      </c>
      <c r="E655" s="24" t="s">
        <v>14554</v>
      </c>
      <c r="F655" s="24" t="str">
        <f>IF($O655&gt;0,Лист1!$A$1,Лист1!$A$2)</f>
        <v xml:space="preserve">available="yes" </v>
      </c>
      <c r="G655" s="24" t="s">
        <v>14552</v>
      </c>
      <c r="H655" s="24" t="s">
        <v>30673</v>
      </c>
      <c r="I655" s="24" t="s">
        <v>30674</v>
      </c>
      <c r="J655" s="110">
        <f t="shared" si="20"/>
        <v>2</v>
      </c>
      <c r="K655" s="24" t="s">
        <v>30674</v>
      </c>
      <c r="L655" s="24" t="s">
        <v>14553</v>
      </c>
      <c r="M655" s="110">
        <f>INDEX(sec!$A$1:$G$597,MATCH(B655,sec!$C$1:$C$597,0),4)</f>
        <v>60950</v>
      </c>
      <c r="N655" s="24" t="s">
        <v>3</v>
      </c>
      <c r="O655" s="8">
        <f>IFERROR(INDEX(sec!$A$1:$G$787,MATCH(B655,sec!$C$1:$C$787,0),2),0)</f>
        <v>2</v>
      </c>
      <c r="P655" s="2" t="s">
        <v>12139</v>
      </c>
    </row>
    <row r="656" spans="1:17" x14ac:dyDescent="0.2">
      <c r="A656" s="24" t="s">
        <v>2</v>
      </c>
      <c r="B656" s="24" t="s">
        <v>17464</v>
      </c>
      <c r="C656" s="24" t="s">
        <v>4</v>
      </c>
      <c r="D656" s="24" t="s">
        <v>5271</v>
      </c>
      <c r="E656" s="24" t="s">
        <v>14554</v>
      </c>
      <c r="F656" s="24" t="str">
        <f>IF($O656&gt;0,Лист1!$A$1,Лист1!$A$2)</f>
        <v xml:space="preserve">available="no" </v>
      </c>
      <c r="G656" s="24" t="s">
        <v>14552</v>
      </c>
      <c r="H656" s="24" t="s">
        <v>30673</v>
      </c>
      <c r="I656" s="24" t="s">
        <v>30674</v>
      </c>
      <c r="J656" s="110">
        <f t="shared" si="20"/>
        <v>0</v>
      </c>
      <c r="K656" s="24" t="s">
        <v>30674</v>
      </c>
      <c r="L656" s="24" t="s">
        <v>14553</v>
      </c>
      <c r="M656" s="110">
        <f>INDEX(sec!$A$1:$G$597,MATCH(B656,sec!$C$1:$C$597,0),4)</f>
        <v>58568</v>
      </c>
      <c r="N656" s="24" t="s">
        <v>3</v>
      </c>
      <c r="O656" s="8">
        <f>IFERROR(INDEX(sec!$A$1:$G$787,MATCH(B656,sec!$C$1:$C$787,0),2),0)</f>
        <v>0</v>
      </c>
      <c r="P656" s="2" t="s">
        <v>12139</v>
      </c>
    </row>
    <row r="657" spans="1:20" x14ac:dyDescent="0.2">
      <c r="A657" s="24" t="s">
        <v>2</v>
      </c>
      <c r="B657" s="24" t="s">
        <v>17723</v>
      </c>
      <c r="C657" s="24" t="s">
        <v>4</v>
      </c>
      <c r="D657" s="24" t="s">
        <v>5450</v>
      </c>
      <c r="E657" s="24" t="s">
        <v>14554</v>
      </c>
      <c r="F657" s="24" t="str">
        <f>IF($O657&gt;0,Лист1!$A$1,Лист1!$A$2)</f>
        <v xml:space="preserve">available="no" </v>
      </c>
      <c r="G657" s="24" t="s">
        <v>14552</v>
      </c>
      <c r="H657" s="24" t="s">
        <v>30673</v>
      </c>
      <c r="I657" s="24" t="s">
        <v>30674</v>
      </c>
      <c r="J657" s="110">
        <f t="shared" si="20"/>
        <v>0</v>
      </c>
      <c r="K657" s="24" t="s">
        <v>30674</v>
      </c>
      <c r="L657" s="24" t="s">
        <v>14553</v>
      </c>
      <c r="M657" s="110">
        <f>INDEX(sec!$A$1:$G$597,MATCH(B657,sec!$C$1:$C$597,0),4)</f>
        <v>60360</v>
      </c>
      <c r="N657" s="24" t="s">
        <v>3</v>
      </c>
      <c r="O657" s="8">
        <f>IFERROR(INDEX(sec!$A$1:$G$787,MATCH(B657,sec!$C$1:$C$787,0),2),0)</f>
        <v>0</v>
      </c>
      <c r="P657" s="2" t="s">
        <v>12139</v>
      </c>
    </row>
    <row r="658" spans="1:20" x14ac:dyDescent="0.2">
      <c r="A658" s="24" t="s">
        <v>2</v>
      </c>
      <c r="B658" s="24" t="s">
        <v>17469</v>
      </c>
      <c r="C658" s="24" t="s">
        <v>4</v>
      </c>
      <c r="D658" s="24" t="s">
        <v>17724</v>
      </c>
      <c r="E658" s="24" t="s">
        <v>14554</v>
      </c>
      <c r="F658" s="24" t="str">
        <f>IF($O658&gt;0,Лист1!$A$1,Лист1!$A$2)</f>
        <v xml:space="preserve">available="no" </v>
      </c>
      <c r="G658" s="24" t="s">
        <v>14552</v>
      </c>
      <c r="H658" s="24" t="s">
        <v>30673</v>
      </c>
      <c r="I658" s="24" t="s">
        <v>30674</v>
      </c>
      <c r="J658" s="110">
        <v>0</v>
      </c>
      <c r="K658" s="24" t="s">
        <v>30674</v>
      </c>
      <c r="L658" s="24" t="s">
        <v>14553</v>
      </c>
      <c r="M658" s="110">
        <v>0</v>
      </c>
      <c r="N658" s="24" t="s">
        <v>3</v>
      </c>
      <c r="O658" s="8">
        <v>0</v>
      </c>
      <c r="P658" s="2" t="s">
        <v>17732</v>
      </c>
      <c r="T658" s="2">
        <f>IFERROR(INDEX(sec!$A$1:$G$787,MATCH(B658,sec!$C$1:$C$787,0),2),0)</f>
        <v>0</v>
      </c>
    </row>
    <row r="659" spans="1:20" x14ac:dyDescent="0.2">
      <c r="A659" s="24" t="s">
        <v>2</v>
      </c>
      <c r="B659" s="24" t="s">
        <v>17471</v>
      </c>
      <c r="C659" s="24" t="s">
        <v>4</v>
      </c>
      <c r="D659" s="24" t="s">
        <v>17725</v>
      </c>
      <c r="E659" s="24" t="s">
        <v>14554</v>
      </c>
      <c r="F659" s="24" t="str">
        <f>IF($O659&gt;0,Лист1!$A$1,Лист1!$A$2)</f>
        <v xml:space="preserve">available="yes" </v>
      </c>
      <c r="G659" s="24" t="s">
        <v>14552</v>
      </c>
      <c r="H659" s="24" t="s">
        <v>30673</v>
      </c>
      <c r="I659" s="24" t="s">
        <v>30674</v>
      </c>
      <c r="J659" s="110">
        <f t="shared" si="20"/>
        <v>1</v>
      </c>
      <c r="K659" s="24" t="s">
        <v>30674</v>
      </c>
      <c r="L659" s="24" t="s">
        <v>14553</v>
      </c>
      <c r="M659" s="110">
        <f>INDEX(sec!$A$1:$G$597,MATCH(B659,sec!$C$1:$C$597,0),4)</f>
        <v>63250</v>
      </c>
      <c r="N659" s="24" t="s">
        <v>3</v>
      </c>
      <c r="O659" s="8">
        <f>IFERROR(INDEX(sec!$A$1:$G$787,MATCH(B659,sec!$C$1:$C$787,0),2),0)</f>
        <v>1</v>
      </c>
      <c r="P659" s="2" t="s">
        <v>17732</v>
      </c>
    </row>
    <row r="660" spans="1:20" x14ac:dyDescent="0.2">
      <c r="A660" s="24" t="s">
        <v>2</v>
      </c>
      <c r="B660" s="24" t="s">
        <v>17473</v>
      </c>
      <c r="C660" s="24" t="s">
        <v>4</v>
      </c>
      <c r="D660" s="24" t="s">
        <v>17726</v>
      </c>
      <c r="E660" s="24" t="s">
        <v>14554</v>
      </c>
      <c r="F660" s="24" t="str">
        <f>IF($O660&gt;0,Лист1!$A$1,Лист1!$A$2)</f>
        <v xml:space="preserve">available="yes" </v>
      </c>
      <c r="G660" s="24" t="s">
        <v>14552</v>
      </c>
      <c r="H660" s="24" t="s">
        <v>30673</v>
      </c>
      <c r="I660" s="24" t="s">
        <v>30674</v>
      </c>
      <c r="J660" s="110">
        <f t="shared" si="20"/>
        <v>2</v>
      </c>
      <c r="K660" s="24" t="s">
        <v>30674</v>
      </c>
      <c r="L660" s="24" t="s">
        <v>14553</v>
      </c>
      <c r="M660" s="110">
        <f>INDEX(sec!$A$1:$G$597,MATCH(B660,sec!$C$1:$C$597,0),4)</f>
        <v>61870</v>
      </c>
      <c r="N660" s="24" t="s">
        <v>3</v>
      </c>
      <c r="O660" s="8">
        <f>IFERROR(INDEX(sec!$A$1:$G$787,MATCH(B660,sec!$C$1:$C$787,0),2),0)</f>
        <v>2</v>
      </c>
      <c r="P660" s="2" t="s">
        <v>17732</v>
      </c>
    </row>
    <row r="661" spans="1:20" x14ac:dyDescent="0.2">
      <c r="A661" s="24" t="s">
        <v>2</v>
      </c>
      <c r="B661" s="24" t="s">
        <v>17475</v>
      </c>
      <c r="C661" s="24" t="s">
        <v>4</v>
      </c>
      <c r="D661" s="24" t="s">
        <v>17727</v>
      </c>
      <c r="E661" s="24" t="s">
        <v>14554</v>
      </c>
      <c r="F661" s="24" t="str">
        <f>IF($O661&gt;0,Лист1!$A$1,Лист1!$A$2)</f>
        <v xml:space="preserve">available="no" </v>
      </c>
      <c r="G661" s="24" t="s">
        <v>14552</v>
      </c>
      <c r="H661" s="24" t="s">
        <v>30673</v>
      </c>
      <c r="I661" s="24" t="s">
        <v>30674</v>
      </c>
      <c r="J661" s="110">
        <f t="shared" si="20"/>
        <v>0</v>
      </c>
      <c r="K661" s="24" t="s">
        <v>30674</v>
      </c>
      <c r="L661" s="24" t="s">
        <v>14553</v>
      </c>
      <c r="M661" s="110">
        <f>INDEX(sec!$A$1:$G$597,MATCH(B661,sec!$C$1:$C$597,0),4)</f>
        <v>68660</v>
      </c>
      <c r="N661" s="24" t="s">
        <v>3</v>
      </c>
      <c r="O661" s="8">
        <f>IFERROR(INDEX(sec!$A$1:$G$787,MATCH(B661,sec!$C$1:$C$787,0),2),0)</f>
        <v>0</v>
      </c>
      <c r="P661" s="2" t="s">
        <v>17732</v>
      </c>
    </row>
    <row r="662" spans="1:20" x14ac:dyDescent="0.2">
      <c r="A662" s="24" t="s">
        <v>2</v>
      </c>
      <c r="B662" s="24" t="s">
        <v>17477</v>
      </c>
      <c r="C662" s="24" t="s">
        <v>4</v>
      </c>
      <c r="D662" s="24" t="s">
        <v>17728</v>
      </c>
      <c r="E662" s="24" t="s">
        <v>14554</v>
      </c>
      <c r="F662" s="24" t="str">
        <f>IF($O662&gt;0,Лист1!$A$1,Лист1!$A$2)</f>
        <v xml:space="preserve">available="no" </v>
      </c>
      <c r="G662" s="24" t="s">
        <v>14552</v>
      </c>
      <c r="H662" s="24" t="s">
        <v>30673</v>
      </c>
      <c r="I662" s="24" t="s">
        <v>30674</v>
      </c>
      <c r="J662" s="110">
        <f t="shared" si="20"/>
        <v>0</v>
      </c>
      <c r="K662" s="24" t="s">
        <v>30674</v>
      </c>
      <c r="L662" s="24" t="s">
        <v>14553</v>
      </c>
      <c r="M662" s="110">
        <f>INDEX(sec!$A$1:$G$597,MATCH(B662,sec!$C$1:$C$597,0),4)</f>
        <v>54050</v>
      </c>
      <c r="N662" s="24" t="s">
        <v>3</v>
      </c>
      <c r="O662" s="8">
        <f>IFERROR(INDEX(sec!$A$1:$G$787,MATCH(B662,sec!$C$1:$C$787,0),2),0)</f>
        <v>0</v>
      </c>
      <c r="P662" s="2" t="s">
        <v>17732</v>
      </c>
    </row>
    <row r="663" spans="1:20" x14ac:dyDescent="0.2">
      <c r="A663" s="24" t="s">
        <v>2</v>
      </c>
      <c r="B663" s="24" t="s">
        <v>17479</v>
      </c>
      <c r="C663" s="24" t="s">
        <v>4</v>
      </c>
      <c r="D663" s="24" t="s">
        <v>17729</v>
      </c>
      <c r="E663" s="24" t="s">
        <v>14554</v>
      </c>
      <c r="F663" s="24" t="str">
        <f>IF($O663&gt;0,Лист1!$A$1,Лист1!$A$2)</f>
        <v xml:space="preserve">available="no" </v>
      </c>
      <c r="G663" s="24" t="s">
        <v>14552</v>
      </c>
      <c r="H663" s="24" t="s">
        <v>30673</v>
      </c>
      <c r="I663" s="24" t="s">
        <v>30674</v>
      </c>
      <c r="J663" s="110">
        <f t="shared" si="20"/>
        <v>0</v>
      </c>
      <c r="K663" s="24" t="s">
        <v>30674</v>
      </c>
      <c r="L663" s="24" t="s">
        <v>14553</v>
      </c>
      <c r="M663" s="110">
        <f>INDEX(sec!$A$1:$G$597,MATCH(B663,sec!$C$1:$C$597,0),4)</f>
        <v>50600</v>
      </c>
      <c r="N663" s="24" t="s">
        <v>3</v>
      </c>
      <c r="O663" s="8">
        <f>IFERROR(INDEX(sec!$A$1:$G$787,MATCH(B663,sec!$C$1:$C$787,0),2),0)</f>
        <v>0</v>
      </c>
      <c r="P663" s="2" t="s">
        <v>17732</v>
      </c>
    </row>
    <row r="664" spans="1:20" x14ac:dyDescent="0.2">
      <c r="A664" s="24" t="s">
        <v>2</v>
      </c>
      <c r="B664" s="24" t="s">
        <v>17481</v>
      </c>
      <c r="C664" s="24" t="s">
        <v>4</v>
      </c>
      <c r="D664" s="24" t="s">
        <v>17730</v>
      </c>
      <c r="E664" s="24" t="s">
        <v>14554</v>
      </c>
      <c r="F664" s="24" t="str">
        <f>IF($O664&gt;0,Лист1!$A$1,Лист1!$A$2)</f>
        <v xml:space="preserve">available="no" </v>
      </c>
      <c r="G664" s="24" t="s">
        <v>14552</v>
      </c>
      <c r="H664" s="24" t="s">
        <v>30673</v>
      </c>
      <c r="I664" s="24" t="s">
        <v>30674</v>
      </c>
      <c r="J664" s="110">
        <f t="shared" si="20"/>
        <v>0</v>
      </c>
      <c r="K664" s="24" t="s">
        <v>30674</v>
      </c>
      <c r="L664" s="24" t="s">
        <v>14553</v>
      </c>
      <c r="M664" s="110">
        <f>INDEX(sec!$A$1:$G$597,MATCH(B664,sec!$C$1:$C$597,0),4)</f>
        <v>65550</v>
      </c>
      <c r="N664" s="24" t="s">
        <v>3</v>
      </c>
      <c r="O664" s="8">
        <f>IFERROR(INDEX(sec!$A$1:$G$787,MATCH(B664,sec!$C$1:$C$787,0),2),0)</f>
        <v>0</v>
      </c>
      <c r="P664" s="2" t="s">
        <v>17732</v>
      </c>
    </row>
    <row r="665" spans="1:20" x14ac:dyDescent="0.2">
      <c r="A665" s="24" t="s">
        <v>2</v>
      </c>
      <c r="B665" s="24" t="s">
        <v>17483</v>
      </c>
      <c r="C665" s="24" t="s">
        <v>4</v>
      </c>
      <c r="D665" s="24" t="s">
        <v>17731</v>
      </c>
      <c r="E665" s="24" t="s">
        <v>14554</v>
      </c>
      <c r="F665" s="24" t="str">
        <f>IF($O665&gt;0,Лист1!$A$1,Лист1!$A$2)</f>
        <v xml:space="preserve">available="no" </v>
      </c>
      <c r="G665" s="24" t="s">
        <v>14552</v>
      </c>
      <c r="H665" s="24" t="s">
        <v>30673</v>
      </c>
      <c r="I665" s="24" t="s">
        <v>30674</v>
      </c>
      <c r="J665" s="110">
        <f t="shared" si="20"/>
        <v>0</v>
      </c>
      <c r="K665" s="24" t="s">
        <v>30674</v>
      </c>
      <c r="L665" s="24" t="s">
        <v>14553</v>
      </c>
      <c r="M665" s="110">
        <f>INDEX(sec!$A$1:$G$597,MATCH(B665,sec!$C$1:$C$597,0),4)</f>
        <v>83000</v>
      </c>
      <c r="N665" s="24" t="s">
        <v>3</v>
      </c>
      <c r="O665" s="8">
        <f>IFERROR(INDEX(sec!$A$1:$G$787,MATCH(B665,sec!$C$1:$C$787,0),2),0)</f>
        <v>0</v>
      </c>
      <c r="P665" s="2" t="s">
        <v>17732</v>
      </c>
    </row>
    <row r="666" spans="1:20" x14ac:dyDescent="0.2">
      <c r="A666" s="24" t="s">
        <v>2</v>
      </c>
      <c r="B666" s="24" t="s">
        <v>17757</v>
      </c>
      <c r="C666" s="24" t="s">
        <v>4</v>
      </c>
      <c r="D666" s="24" t="s">
        <v>17759</v>
      </c>
      <c r="E666" s="24" t="s">
        <v>14554</v>
      </c>
      <c r="F666" s="24" t="str">
        <f>IF($O666&gt;0,Лист1!$A$1,Лист1!$A$2)</f>
        <v xml:space="preserve">available="yes" </v>
      </c>
      <c r="G666" s="24" t="s">
        <v>14552</v>
      </c>
      <c r="H666" s="24" t="s">
        <v>30673</v>
      </c>
      <c r="I666" s="24" t="s">
        <v>30674</v>
      </c>
      <c r="J666" s="110">
        <f t="shared" si="20"/>
        <v>20</v>
      </c>
      <c r="K666" s="24" t="s">
        <v>30674</v>
      </c>
      <c r="L666" s="24" t="s">
        <v>14553</v>
      </c>
      <c r="M666" s="110">
        <f>INDEX(ezviz!$A$2:$D$42,MATCH(B666,ezviz!$A$2:$A$42,0),4)</f>
        <v>29890</v>
      </c>
      <c r="N666" s="24" t="s">
        <v>3</v>
      </c>
      <c r="O666" s="55">
        <f>IF(INDEX(sec!$A$1:$G$788,MATCH(B666,sec!$C$1:$C$788,0),2)=0,(INDEX(ezviz!$A$1:$J$390,MATCH(B666,ezviz!$A$1:$A$94,0),7)),INDEX(sec!$A$1:$G$788,MATCH(B666,sec!$C$1:$C$788,0),2))</f>
        <v>20</v>
      </c>
      <c r="P666" s="2" t="s">
        <v>12995</v>
      </c>
      <c r="Q666" s="2" t="s">
        <v>33513</v>
      </c>
    </row>
    <row r="667" spans="1:20" x14ac:dyDescent="0.2">
      <c r="A667" s="24" t="s">
        <v>2</v>
      </c>
      <c r="B667" s="24" t="s">
        <v>17758</v>
      </c>
      <c r="C667" s="24" t="s">
        <v>4</v>
      </c>
      <c r="D667" s="24" t="s">
        <v>17766</v>
      </c>
      <c r="E667" s="24" t="s">
        <v>14554</v>
      </c>
      <c r="F667" s="24" t="str">
        <f>IF($O667&gt;0,Лист1!$A$1,Лист1!$A$2)</f>
        <v xml:space="preserve">available="no" </v>
      </c>
      <c r="G667" s="24" t="s">
        <v>14552</v>
      </c>
      <c r="H667" s="24" t="s">
        <v>30673</v>
      </c>
      <c r="I667" s="24" t="s">
        <v>30674</v>
      </c>
      <c r="J667" s="110">
        <f t="shared" si="20"/>
        <v>0</v>
      </c>
      <c r="K667" s="24" t="s">
        <v>30674</v>
      </c>
      <c r="L667" s="24" t="s">
        <v>14553</v>
      </c>
      <c r="M667" s="110">
        <f>INDEX(ezviz!$A$2:$D$42,MATCH(B667,ezviz!$A$2:$A$42,0),4)</f>
        <v>27900</v>
      </c>
      <c r="N667" s="24" t="s">
        <v>3</v>
      </c>
      <c r="O667" s="55">
        <f>IF(INDEX(sec!$A$1:$G$788,MATCH(B667,sec!$C$1:$C$788,0),2)=0,(INDEX(ezviz!$A$1:$J$390,MATCH(B667,ezviz!$A$1:$A$94,0),7)),INDEX(sec!$A$1:$G$788,MATCH(B667,sec!$C$1:$C$788,0),2))</f>
        <v>0</v>
      </c>
      <c r="P667" s="2" t="s">
        <v>12995</v>
      </c>
      <c r="Q667" s="2" t="s">
        <v>33513</v>
      </c>
    </row>
    <row r="668" spans="1:20" x14ac:dyDescent="0.2">
      <c r="A668" s="24" t="s">
        <v>2</v>
      </c>
      <c r="B668" s="24" t="s">
        <v>22303</v>
      </c>
      <c r="C668" s="24" t="s">
        <v>4</v>
      </c>
      <c r="D668" s="24" t="s">
        <v>17767</v>
      </c>
      <c r="E668" s="24" t="s">
        <v>14554</v>
      </c>
      <c r="F668" s="24" t="str">
        <f>IF($O668&gt;0,Лист1!$A$1,Лист1!$A$2)</f>
        <v xml:space="preserve">available="no" </v>
      </c>
      <c r="G668" s="24" t="s">
        <v>14552</v>
      </c>
      <c r="H668" s="24" t="s">
        <v>30673</v>
      </c>
      <c r="I668" s="24" t="s">
        <v>30674</v>
      </c>
      <c r="J668" s="110">
        <f t="shared" si="20"/>
        <v>0</v>
      </c>
      <c r="K668" s="24" t="s">
        <v>30674</v>
      </c>
      <c r="L668" s="24" t="s">
        <v>14553</v>
      </c>
      <c r="M668" s="110">
        <f>INDEX(ezviz!$A$2:$D$42,MATCH(B668,ezviz!$A$2:$A$42,0),4)</f>
        <v>21890</v>
      </c>
      <c r="N668" s="24" t="s">
        <v>3</v>
      </c>
      <c r="O668" s="55">
        <f>IF(INDEX(sec!$A$1:$G$788,MATCH(B668,sec!$C$1:$C$788,0),2)=0,(INDEX(ezviz!$A$1:$J$390,MATCH(B668,ezviz!$A$1:$A$94,0),7)),INDEX(sec!$A$1:$G$788,MATCH(B668,sec!$C$1:$C$788,0),2))</f>
        <v>0</v>
      </c>
      <c r="P668" s="2" t="s">
        <v>12995</v>
      </c>
      <c r="Q668" s="2" t="s">
        <v>33513</v>
      </c>
    </row>
    <row r="669" spans="1:20" x14ac:dyDescent="0.2">
      <c r="A669" s="24" t="s">
        <v>2</v>
      </c>
      <c r="B669" s="24" t="s">
        <v>17762</v>
      </c>
      <c r="C669" s="24" t="s">
        <v>4</v>
      </c>
      <c r="D669" s="24" t="s">
        <v>17760</v>
      </c>
      <c r="E669" s="24" t="s">
        <v>14554</v>
      </c>
      <c r="F669" s="24" t="str">
        <f>IF($O669&gt;0,Лист1!$A$1,Лист1!$A$2)</f>
        <v xml:space="preserve">available="no" </v>
      </c>
      <c r="G669" s="24" t="s">
        <v>14552</v>
      </c>
      <c r="H669" s="24" t="s">
        <v>30673</v>
      </c>
      <c r="I669" s="24" t="s">
        <v>30674</v>
      </c>
      <c r="J669" s="110">
        <f t="shared" si="20"/>
        <v>0</v>
      </c>
      <c r="K669" s="24" t="s">
        <v>30674</v>
      </c>
      <c r="L669" s="24" t="s">
        <v>14553</v>
      </c>
      <c r="M669" s="110">
        <f>INDEX(ezviz!$A$2:$D$42,MATCH(B669,ezviz!$A$2:$A$42,0),4)</f>
        <v>36890</v>
      </c>
      <c r="N669" s="24" t="s">
        <v>3</v>
      </c>
      <c r="O669" s="55">
        <f>IF(INDEX(sec!$A$1:$G$788,MATCH(B669,sec!$C$1:$C$788,0),2)=0,(INDEX(ezviz!$A$1:$J$390,MATCH(B669,ezviz!$A$1:$A$94,0),7)),INDEX(sec!$A$1:$G$788,MATCH(B669,sec!$C$1:$C$788,0),2))</f>
        <v>0</v>
      </c>
      <c r="P669" s="2" t="s">
        <v>12995</v>
      </c>
      <c r="Q669" s="2" t="s">
        <v>33513</v>
      </c>
    </row>
    <row r="670" spans="1:20" x14ac:dyDescent="0.2">
      <c r="A670" s="24" t="s">
        <v>2</v>
      </c>
      <c r="B670" s="24" t="s">
        <v>17761</v>
      </c>
      <c r="C670" s="24" t="s">
        <v>4</v>
      </c>
      <c r="D670" s="24" t="s">
        <v>17768</v>
      </c>
      <c r="E670" s="24" t="s">
        <v>14554</v>
      </c>
      <c r="F670" s="24" t="str">
        <f>IF($O670&gt;0,Лист1!$A$1,Лист1!$A$2)</f>
        <v xml:space="preserve">available="no" </v>
      </c>
      <c r="G670" s="24" t="s">
        <v>14552</v>
      </c>
      <c r="H670" s="24" t="s">
        <v>30673</v>
      </c>
      <c r="I670" s="24" t="s">
        <v>30674</v>
      </c>
      <c r="J670" s="110">
        <f t="shared" si="20"/>
        <v>0</v>
      </c>
      <c r="K670" s="24" t="s">
        <v>30674</v>
      </c>
      <c r="L670" s="24" t="s">
        <v>14553</v>
      </c>
      <c r="M670" s="110">
        <f>INDEX(ezviz!$A$2:$D$42,MATCH(B670,ezviz!$A$2:$A$42,0),4)</f>
        <v>14890</v>
      </c>
      <c r="N670" s="24" t="s">
        <v>3</v>
      </c>
      <c r="O670" s="55">
        <f>IF(INDEX(sec!$A$1:$G$788,MATCH(B670,sec!$C$1:$C$788,0),2)=0,(INDEX(ezviz!$A$1:$J$390,MATCH(B670,ezviz!$A$1:$A$94,0),7)),INDEX(sec!$A$1:$G$788,MATCH(B670,sec!$C$1:$C$788,0),2))</f>
        <v>0</v>
      </c>
      <c r="P670" s="2" t="s">
        <v>12995</v>
      </c>
      <c r="Q670" s="2" t="s">
        <v>33513</v>
      </c>
    </row>
    <row r="671" spans="1:20" x14ac:dyDescent="0.2">
      <c r="A671" s="24" t="s">
        <v>2</v>
      </c>
      <c r="B671" s="24" t="s">
        <v>17765</v>
      </c>
      <c r="C671" s="24" t="s">
        <v>4</v>
      </c>
      <c r="D671" s="24" t="s">
        <v>5316</v>
      </c>
      <c r="E671" s="24" t="s">
        <v>14554</v>
      </c>
      <c r="F671" s="24" t="str">
        <f>IF($O671&gt;0,Лист1!$A$1,Лист1!$A$2)</f>
        <v xml:space="preserve">available="no" </v>
      </c>
      <c r="G671" s="24" t="s">
        <v>14552</v>
      </c>
      <c r="H671" s="24" t="s">
        <v>30673</v>
      </c>
      <c r="I671" s="24" t="s">
        <v>30674</v>
      </c>
      <c r="J671" s="110">
        <f t="shared" si="20"/>
        <v>0</v>
      </c>
      <c r="K671" s="24" t="s">
        <v>30674</v>
      </c>
      <c r="L671" s="24" t="s">
        <v>14553</v>
      </c>
      <c r="M671" s="110">
        <f>INDEX(sec!$A$1:$G$597,MATCH(B671,sec!$C$1:$C$597,0),4)</f>
        <v>35000</v>
      </c>
      <c r="N671" s="24" t="s">
        <v>3</v>
      </c>
      <c r="O671" s="8">
        <f>IFERROR(INDEX(sec!$A$1:$G$787,MATCH(B671,sec!$C$1:$C$787,0),2),0)</f>
        <v>0</v>
      </c>
      <c r="P671" s="8" t="s">
        <v>12139</v>
      </c>
    </row>
    <row r="672" spans="1:20" x14ac:dyDescent="0.2">
      <c r="A672" s="24" t="s">
        <v>2</v>
      </c>
      <c r="B672" s="24" t="s">
        <v>17790</v>
      </c>
      <c r="C672" s="24" t="s">
        <v>4</v>
      </c>
      <c r="D672" s="24" t="s">
        <v>15256</v>
      </c>
      <c r="E672" s="24" t="s">
        <v>14554</v>
      </c>
      <c r="F672" s="24" t="str">
        <f>IF($O672&gt;1,Лист1!$A$1,Лист1!$A$2)</f>
        <v xml:space="preserve">available="no" </v>
      </c>
      <c r="G672" s="24" t="s">
        <v>14552</v>
      </c>
      <c r="H672" s="24" t="s">
        <v>30673</v>
      </c>
      <c r="I672" s="24" t="s">
        <v>30674</v>
      </c>
      <c r="J672" s="110">
        <f t="shared" si="20"/>
        <v>0</v>
      </c>
      <c r="K672" s="24" t="s">
        <v>30674</v>
      </c>
      <c r="L672" s="24" t="s">
        <v>14553</v>
      </c>
      <c r="M672" s="110">
        <f>INDEX(sec!$A$1:$G$597,MATCH(B672,sec!$C$1:$C$597,0),4)</f>
        <v>46790</v>
      </c>
      <c r="N672" s="24" t="s">
        <v>3</v>
      </c>
      <c r="O672" s="8">
        <f>IFERROR(INDEX(sec!$A$1:$G$787,MATCH(B672,sec!$C$1:$C$787,0),2),0)</f>
        <v>0</v>
      </c>
      <c r="P672" s="8" t="s">
        <v>12139</v>
      </c>
    </row>
    <row r="673" spans="1:19" x14ac:dyDescent="0.2">
      <c r="A673" s="24" t="s">
        <v>2</v>
      </c>
      <c r="B673" s="24" t="s">
        <v>17789</v>
      </c>
      <c r="C673" s="24" t="s">
        <v>4</v>
      </c>
      <c r="D673" s="24" t="s">
        <v>14148</v>
      </c>
      <c r="E673" s="24" t="s">
        <v>14554</v>
      </c>
      <c r="F673" s="24" t="str">
        <f>IF($O673&gt;1,Лист1!$A$1,Лист1!$A$2)</f>
        <v xml:space="preserve">available="yes" </v>
      </c>
      <c r="G673" s="24" t="s">
        <v>14552</v>
      </c>
      <c r="H673" s="24" t="s">
        <v>30673</v>
      </c>
      <c r="I673" s="24" t="s">
        <v>30674</v>
      </c>
      <c r="J673" s="110">
        <f t="shared" si="20"/>
        <v>9</v>
      </c>
      <c r="K673" s="24" t="s">
        <v>30674</v>
      </c>
      <c r="L673" s="24" t="s">
        <v>14553</v>
      </c>
      <c r="M673" s="110">
        <f>INDEX(sec!$A$1:$G$597,MATCH(B673,sec!$C$1:$C$597,0),4)</f>
        <v>20811</v>
      </c>
      <c r="N673" s="24" t="s">
        <v>3</v>
      </c>
      <c r="O673" s="22">
        <f>IF(ISNA(INDEX(вендер!$A$1:$H$16000,MATCH(D673,вендер!$C$1:$C$16000,0),8)),Лист1!$A$3,INDEX(вендер!$A$1:$H$16000,MATCH(D673,вендер!$C$1:$C$16000,0),8))</f>
        <v>9</v>
      </c>
      <c r="P673" s="8" t="s">
        <v>12139</v>
      </c>
    </row>
    <row r="674" spans="1:19" x14ac:dyDescent="0.2">
      <c r="A674" s="24" t="s">
        <v>2</v>
      </c>
      <c r="B674" s="24" t="s">
        <v>19125</v>
      </c>
      <c r="C674" s="24" t="s">
        <v>4</v>
      </c>
      <c r="D674" s="24" t="s">
        <v>17877</v>
      </c>
      <c r="E674" s="24" t="s">
        <v>14554</v>
      </c>
      <c r="F674" s="24" t="s">
        <v>14556</v>
      </c>
      <c r="G674" s="24" t="s">
        <v>14552</v>
      </c>
      <c r="H674" s="24" t="s">
        <v>30673</v>
      </c>
      <c r="I674" s="24" t="s">
        <v>30674</v>
      </c>
      <c r="J674" s="110">
        <f t="shared" si="20"/>
        <v>0</v>
      </c>
      <c r="K674" s="24" t="s">
        <v>30674</v>
      </c>
      <c r="L674" s="24" t="s">
        <v>14553</v>
      </c>
      <c r="M674" s="110">
        <f>M303*5</f>
        <v>600</v>
      </c>
      <c r="N674" s="24" t="s">
        <v>3</v>
      </c>
    </row>
    <row r="675" spans="1:19" x14ac:dyDescent="0.2">
      <c r="A675" s="24" t="s">
        <v>2</v>
      </c>
      <c r="B675" s="24" t="s">
        <v>19126</v>
      </c>
      <c r="C675" s="24" t="s">
        <v>4</v>
      </c>
      <c r="D675" s="24" t="s">
        <v>17878</v>
      </c>
      <c r="E675" s="24" t="s">
        <v>14554</v>
      </c>
      <c r="F675" s="24" t="s">
        <v>14556</v>
      </c>
      <c r="G675" s="24" t="s">
        <v>14552</v>
      </c>
      <c r="H675" s="24" t="s">
        <v>30673</v>
      </c>
      <c r="I675" s="24" t="s">
        <v>30674</v>
      </c>
      <c r="J675" s="110" t="str">
        <f t="shared" si="20"/>
        <v>50</v>
      </c>
      <c r="K675" s="24" t="s">
        <v>30674</v>
      </c>
      <c r="L675" s="24" t="s">
        <v>14553</v>
      </c>
      <c r="M675" s="110">
        <f>M303*10</f>
        <v>1200</v>
      </c>
      <c r="N675" s="24" t="s">
        <v>3</v>
      </c>
      <c r="O675" s="8">
        <f>O303/10</f>
        <v>523.79999999999995</v>
      </c>
    </row>
    <row r="676" spans="1:19" x14ac:dyDescent="0.2">
      <c r="A676" s="24" t="s">
        <v>2</v>
      </c>
      <c r="B676" s="24" t="s">
        <v>19127</v>
      </c>
      <c r="C676" s="24" t="s">
        <v>4</v>
      </c>
      <c r="D676" s="120" t="s">
        <v>17879</v>
      </c>
      <c r="E676" s="24" t="s">
        <v>14554</v>
      </c>
      <c r="F676" s="24" t="str">
        <f>IF($O676&gt;5,Лист1!$A$1,Лист1!$A$2)</f>
        <v xml:space="preserve">available="yes" </v>
      </c>
      <c r="G676" s="24" t="s">
        <v>14552</v>
      </c>
      <c r="H676" s="24" t="s">
        <v>30673</v>
      </c>
      <c r="I676" s="24" t="s">
        <v>30674</v>
      </c>
      <c r="J676" s="110">
        <f>IF(ISERROR(O676), 10, IF(O676="&gt;50", "50", O676))</f>
        <v>104.76</v>
      </c>
      <c r="K676" s="24" t="s">
        <v>30674</v>
      </c>
      <c r="L676" s="24" t="s">
        <v>14553</v>
      </c>
      <c r="M676" s="110">
        <v>5600</v>
      </c>
      <c r="N676" s="24" t="s">
        <v>3</v>
      </c>
      <c r="O676" s="8">
        <f>O303/50</f>
        <v>104.76</v>
      </c>
    </row>
    <row r="677" spans="1:19" x14ac:dyDescent="0.2">
      <c r="A677" s="24" t="s">
        <v>2</v>
      </c>
      <c r="B677" s="24" t="s">
        <v>19128</v>
      </c>
      <c r="C677" s="24" t="s">
        <v>4</v>
      </c>
      <c r="D677" s="24" t="s">
        <v>17880</v>
      </c>
      <c r="E677" s="24" t="s">
        <v>14554</v>
      </c>
      <c r="F677" s="24" t="s">
        <v>14556</v>
      </c>
      <c r="G677" s="24" t="s">
        <v>14552</v>
      </c>
      <c r="H677" s="24" t="s">
        <v>30673</v>
      </c>
      <c r="I677" s="24" t="s">
        <v>30674</v>
      </c>
      <c r="J677" s="110">
        <f t="shared" si="20"/>
        <v>0</v>
      </c>
      <c r="K677" s="24" t="s">
        <v>30674</v>
      </c>
      <c r="L677" s="24" t="s">
        <v>14553</v>
      </c>
      <c r="M677" s="110">
        <f>M309*5</f>
        <v>885</v>
      </c>
      <c r="N677" s="24" t="s">
        <v>3</v>
      </c>
    </row>
    <row r="678" spans="1:19" x14ac:dyDescent="0.2">
      <c r="A678" s="24" t="s">
        <v>2</v>
      </c>
      <c r="B678" s="24" t="s">
        <v>19129</v>
      </c>
      <c r="C678" s="24" t="s">
        <v>4</v>
      </c>
      <c r="D678" s="24" t="s">
        <v>17881</v>
      </c>
      <c r="E678" s="24" t="s">
        <v>14554</v>
      </c>
      <c r="F678" s="24" t="s">
        <v>14556</v>
      </c>
      <c r="G678" s="24" t="s">
        <v>14552</v>
      </c>
      <c r="H678" s="24" t="s">
        <v>30673</v>
      </c>
      <c r="I678" s="24" t="s">
        <v>30674</v>
      </c>
      <c r="J678" s="110" t="str">
        <f t="shared" si="20"/>
        <v>50</v>
      </c>
      <c r="K678" s="24" t="s">
        <v>30674</v>
      </c>
      <c r="L678" s="24" t="s">
        <v>14553</v>
      </c>
      <c r="M678" s="110">
        <f>M309*10</f>
        <v>1770</v>
      </c>
      <c r="N678" s="24" t="s">
        <v>3</v>
      </c>
      <c r="O678" s="8">
        <f>O309/10</f>
        <v>841.5</v>
      </c>
    </row>
    <row r="679" spans="1:19" x14ac:dyDescent="0.2">
      <c r="A679" s="24" t="s">
        <v>2</v>
      </c>
      <c r="B679" s="24" t="s">
        <v>19130</v>
      </c>
      <c r="C679" s="24" t="s">
        <v>4</v>
      </c>
      <c r="D679" s="24" t="s">
        <v>17882</v>
      </c>
      <c r="E679" s="24" t="s">
        <v>14554</v>
      </c>
      <c r="F679" s="24" t="str">
        <f>IF($O679&gt;5,Лист1!$A$1,Лист1!$A$2)</f>
        <v xml:space="preserve">available="yes" </v>
      </c>
      <c r="G679" s="24" t="s">
        <v>14552</v>
      </c>
      <c r="H679" s="24" t="s">
        <v>30673</v>
      </c>
      <c r="I679" s="24" t="s">
        <v>30674</v>
      </c>
      <c r="J679" s="110">
        <f>IF(ISERROR(O679), 10, IF(O679="&gt;50", "50", O679))</f>
        <v>168.3</v>
      </c>
      <c r="K679" s="24" t="s">
        <v>30674</v>
      </c>
      <c r="L679" s="24" t="s">
        <v>14553</v>
      </c>
      <c r="M679" s="110">
        <f>M309*50</f>
        <v>8850</v>
      </c>
      <c r="N679" s="24" t="s">
        <v>3</v>
      </c>
      <c r="O679" s="8">
        <f>O309/50</f>
        <v>168.3</v>
      </c>
    </row>
    <row r="680" spans="1:19" x14ac:dyDescent="0.2">
      <c r="A680" s="24" t="s">
        <v>2</v>
      </c>
      <c r="B680" s="24" t="s">
        <v>19099</v>
      </c>
      <c r="C680" s="24" t="s">
        <v>4</v>
      </c>
      <c r="D680" s="24" t="s">
        <v>19096</v>
      </c>
      <c r="E680" s="24" t="s">
        <v>14554</v>
      </c>
      <c r="F680" s="24" t="s">
        <v>14556</v>
      </c>
      <c r="G680" s="24" t="s">
        <v>14552</v>
      </c>
      <c r="H680" s="24" t="s">
        <v>30673</v>
      </c>
      <c r="I680" s="24" t="s">
        <v>30674</v>
      </c>
      <c r="J680" s="110">
        <f t="shared" si="20"/>
        <v>0</v>
      </c>
      <c r="K680" s="24" t="s">
        <v>30674</v>
      </c>
      <c r="L680" s="24" t="s">
        <v>14553</v>
      </c>
      <c r="M680" s="110">
        <f>M310*5</f>
        <v>830</v>
      </c>
      <c r="N680" s="24" t="s">
        <v>3</v>
      </c>
      <c r="S680" s="2" t="s">
        <v>25014</v>
      </c>
    </row>
    <row r="681" spans="1:19" x14ac:dyDescent="0.2">
      <c r="A681" s="24" t="s">
        <v>2</v>
      </c>
      <c r="B681" s="24" t="s">
        <v>19100</v>
      </c>
      <c r="C681" s="24" t="s">
        <v>4</v>
      </c>
      <c r="D681" s="24" t="s">
        <v>19097</v>
      </c>
      <c r="E681" s="24" t="s">
        <v>14554</v>
      </c>
      <c r="F681" s="24" t="s">
        <v>14556</v>
      </c>
      <c r="G681" s="24" t="s">
        <v>14552</v>
      </c>
      <c r="H681" s="24" t="s">
        <v>30673</v>
      </c>
      <c r="I681" s="24" t="s">
        <v>30674</v>
      </c>
      <c r="J681" s="110" t="str">
        <f t="shared" si="20"/>
        <v>50</v>
      </c>
      <c r="K681" s="24" t="s">
        <v>30674</v>
      </c>
      <c r="L681" s="24" t="s">
        <v>14553</v>
      </c>
      <c r="M681" s="110">
        <f>M310*10</f>
        <v>1660</v>
      </c>
      <c r="N681" s="24" t="s">
        <v>3</v>
      </c>
      <c r="O681" s="8">
        <f>O310/10</f>
        <v>552.29999999999995</v>
      </c>
      <c r="S681" s="2" t="s">
        <v>25014</v>
      </c>
    </row>
    <row r="682" spans="1:19" x14ac:dyDescent="0.2">
      <c r="A682" s="24" t="s">
        <v>2</v>
      </c>
      <c r="B682" s="24" t="s">
        <v>19101</v>
      </c>
      <c r="C682" s="24" t="s">
        <v>4</v>
      </c>
      <c r="D682" s="24" t="s">
        <v>19098</v>
      </c>
      <c r="E682" s="24" t="s">
        <v>14554</v>
      </c>
      <c r="F682" s="24" t="str">
        <f>IF($O682&gt;5,Лист1!$A$1,Лист1!$A$2)</f>
        <v xml:space="preserve">available="yes" </v>
      </c>
      <c r="G682" s="24" t="s">
        <v>14552</v>
      </c>
      <c r="H682" s="24" t="s">
        <v>30673</v>
      </c>
      <c r="I682" s="24" t="s">
        <v>30674</v>
      </c>
      <c r="J682" s="110">
        <f>IF(ISERROR(O682), 10, IF(O682="&gt;50", "50", O682))</f>
        <v>110.46</v>
      </c>
      <c r="K682" s="24" t="s">
        <v>30674</v>
      </c>
      <c r="L682" s="24" t="s">
        <v>14553</v>
      </c>
      <c r="M682" s="110">
        <f>M310*50</f>
        <v>8300</v>
      </c>
      <c r="N682" s="24" t="s">
        <v>3</v>
      </c>
      <c r="O682" s="8">
        <f>O310/50</f>
        <v>110.46</v>
      </c>
      <c r="S682" s="2" t="s">
        <v>25014</v>
      </c>
    </row>
    <row r="683" spans="1:19" x14ac:dyDescent="0.2">
      <c r="A683" s="24" t="s">
        <v>2</v>
      </c>
      <c r="B683" s="24" t="s">
        <v>19105</v>
      </c>
      <c r="C683" s="24" t="s">
        <v>4</v>
      </c>
      <c r="D683" s="24" t="s">
        <v>19102</v>
      </c>
      <c r="E683" s="24" t="s">
        <v>14554</v>
      </c>
      <c r="F683" s="24" t="s">
        <v>14556</v>
      </c>
      <c r="G683" s="24" t="s">
        <v>14552</v>
      </c>
      <c r="H683" s="24" t="s">
        <v>30673</v>
      </c>
      <c r="I683" s="24" t="s">
        <v>30674</v>
      </c>
      <c r="J683" s="110">
        <f t="shared" si="20"/>
        <v>0</v>
      </c>
      <c r="K683" s="24" t="s">
        <v>30674</v>
      </c>
      <c r="L683" s="24" t="s">
        <v>14553</v>
      </c>
      <c r="M683" s="110">
        <f>M311*5</f>
        <v>885</v>
      </c>
      <c r="N683" s="24" t="s">
        <v>3</v>
      </c>
    </row>
    <row r="684" spans="1:19" x14ac:dyDescent="0.2">
      <c r="A684" s="24" t="s">
        <v>2</v>
      </c>
      <c r="B684" s="24" t="s">
        <v>19106</v>
      </c>
      <c r="C684" s="24" t="s">
        <v>4</v>
      </c>
      <c r="D684" s="24" t="s">
        <v>19103</v>
      </c>
      <c r="E684" s="24" t="s">
        <v>14554</v>
      </c>
      <c r="F684" s="24" t="s">
        <v>14556</v>
      </c>
      <c r="G684" s="24" t="s">
        <v>14552</v>
      </c>
      <c r="H684" s="24" t="s">
        <v>30673</v>
      </c>
      <c r="I684" s="24" t="s">
        <v>30674</v>
      </c>
      <c r="J684" s="110" t="str">
        <f t="shared" si="20"/>
        <v>50</v>
      </c>
      <c r="K684" s="24" t="s">
        <v>30674</v>
      </c>
      <c r="L684" s="24" t="s">
        <v>14553</v>
      </c>
      <c r="M684" s="110">
        <f>M311*10</f>
        <v>1770</v>
      </c>
      <c r="N684" s="24" t="s">
        <v>3</v>
      </c>
      <c r="O684" s="8">
        <f>O311/10</f>
        <v>848</v>
      </c>
    </row>
    <row r="685" spans="1:19" x14ac:dyDescent="0.2">
      <c r="A685" s="24" t="s">
        <v>2</v>
      </c>
      <c r="B685" s="24" t="s">
        <v>19107</v>
      </c>
      <c r="C685" s="24" t="s">
        <v>4</v>
      </c>
      <c r="D685" s="24" t="s">
        <v>19104</v>
      </c>
      <c r="E685" s="24" t="s">
        <v>14554</v>
      </c>
      <c r="F685" s="24" t="str">
        <f>IF($O685&gt;5,Лист1!$A$1,Лист1!$A$2)</f>
        <v xml:space="preserve">available="yes" </v>
      </c>
      <c r="G685" s="24" t="s">
        <v>14552</v>
      </c>
      <c r="H685" s="24" t="s">
        <v>30673</v>
      </c>
      <c r="I685" s="24" t="s">
        <v>30674</v>
      </c>
      <c r="J685" s="110">
        <f>IF(ISERROR(O685), 10, IF(O685="&gt;50", "50", O685))</f>
        <v>169.6</v>
      </c>
      <c r="K685" s="24" t="s">
        <v>30674</v>
      </c>
      <c r="L685" s="24" t="s">
        <v>14553</v>
      </c>
      <c r="M685" s="110">
        <f>M311*50</f>
        <v>8850</v>
      </c>
      <c r="N685" s="24" t="s">
        <v>3</v>
      </c>
      <c r="O685" s="8">
        <f>O311/50</f>
        <v>169.6</v>
      </c>
    </row>
    <row r="686" spans="1:19" x14ac:dyDescent="0.2">
      <c r="A686" s="24" t="s">
        <v>2</v>
      </c>
      <c r="B686" s="24" t="s">
        <v>19164</v>
      </c>
      <c r="C686" s="24" t="s">
        <v>4</v>
      </c>
      <c r="D686" s="24" t="s">
        <v>19165</v>
      </c>
      <c r="E686" s="24" t="s">
        <v>14554</v>
      </c>
      <c r="F686" s="24" t="str">
        <f>IF($O686&gt;10,Лист1!$A$1,Лист1!$A$2)</f>
        <v xml:space="preserve">available="yes" </v>
      </c>
      <c r="G686" s="24" t="s">
        <v>14552</v>
      </c>
      <c r="H686" s="24" t="s">
        <v>30673</v>
      </c>
      <c r="I686" s="24" t="s">
        <v>30674</v>
      </c>
      <c r="J686" s="110" t="str">
        <f t="shared" ref="J686:J746" si="21">IF(ISERROR(O686), 10, IF(O686&gt;50, "50", O686))</f>
        <v>50</v>
      </c>
      <c r="K686" s="24" t="s">
        <v>30674</v>
      </c>
      <c r="L686" s="24" t="s">
        <v>14553</v>
      </c>
      <c r="M686" s="110">
        <f>INDEX(эл!$A$1:$G$599,MATCH(B686,эл!$C$1:$C$599,0),6)</f>
        <v>1480</v>
      </c>
      <c r="N686" s="24" t="s">
        <v>3</v>
      </c>
      <c r="O686" s="10">
        <f>INDEX(эл!$A$1:$G$275,MATCH(B686,эл!$C$1:$C$236,0),2)</f>
        <v>68</v>
      </c>
    </row>
    <row r="687" spans="1:19" x14ac:dyDescent="0.2">
      <c r="A687" s="24" t="s">
        <v>2</v>
      </c>
      <c r="B687" s="24" t="s">
        <v>19166</v>
      </c>
      <c r="C687" s="24" t="s">
        <v>4</v>
      </c>
      <c r="D687" s="24" t="s">
        <v>19169</v>
      </c>
      <c r="E687" s="24" t="s">
        <v>14554</v>
      </c>
      <c r="F687" s="24" t="str">
        <f>IF($O687&gt;10,Лист1!$A$1,Лист1!$A$2)</f>
        <v xml:space="preserve">available="yes" </v>
      </c>
      <c r="G687" s="24" t="s">
        <v>14552</v>
      </c>
      <c r="H687" s="24" t="s">
        <v>30673</v>
      </c>
      <c r="I687" s="24" t="s">
        <v>30674</v>
      </c>
      <c r="J687" s="110" t="str">
        <f t="shared" si="21"/>
        <v>50</v>
      </c>
      <c r="K687" s="24" t="s">
        <v>30674</v>
      </c>
      <c r="L687" s="24" t="s">
        <v>14553</v>
      </c>
      <c r="M687" s="110">
        <f>INDEX(эл!$A$1:$G$599,MATCH(B687,эл!$C$1:$C$599,0),6)</f>
        <v>620</v>
      </c>
      <c r="N687" s="24" t="s">
        <v>3</v>
      </c>
      <c r="O687" s="10">
        <f>INDEX(эл!$A$1:$G$275,MATCH(B687,эл!$C$1:$C$236,0),2)</f>
        <v>199</v>
      </c>
    </row>
    <row r="688" spans="1:19" x14ac:dyDescent="0.2">
      <c r="A688" s="24" t="s">
        <v>2</v>
      </c>
      <c r="B688" s="24" t="s">
        <v>19167</v>
      </c>
      <c r="C688" s="24" t="s">
        <v>4</v>
      </c>
      <c r="D688" s="24" t="s">
        <v>19168</v>
      </c>
      <c r="E688" s="24" t="s">
        <v>14554</v>
      </c>
      <c r="F688" s="24" t="str">
        <f>IF($O688&gt;10,Лист1!$A$1,Лист1!$A$2)</f>
        <v xml:space="preserve">available="yes" </v>
      </c>
      <c r="G688" s="24" t="s">
        <v>14552</v>
      </c>
      <c r="H688" s="24" t="s">
        <v>30673</v>
      </c>
      <c r="I688" s="24" t="s">
        <v>30674</v>
      </c>
      <c r="J688" s="110" t="str">
        <f t="shared" si="21"/>
        <v>50</v>
      </c>
      <c r="K688" s="24" t="s">
        <v>30674</v>
      </c>
      <c r="L688" s="24" t="s">
        <v>14553</v>
      </c>
      <c r="M688" s="110">
        <f>INDEX(эл!$A$1:$G$599,MATCH(B688,эл!$C$1:$C$599,0),6)</f>
        <v>400</v>
      </c>
      <c r="N688" s="24" t="s">
        <v>3</v>
      </c>
      <c r="O688" s="10">
        <f>INDEX(эл!$A$1:$G$275,MATCH(B688,эл!$C$1:$C$236,0),2)</f>
        <v>248</v>
      </c>
    </row>
    <row r="689" spans="1:19" x14ac:dyDescent="0.2">
      <c r="A689" s="24" t="s">
        <v>2</v>
      </c>
      <c r="B689" s="24" t="s">
        <v>19494</v>
      </c>
      <c r="C689" s="24" t="s">
        <v>4</v>
      </c>
      <c r="D689" s="24" t="s">
        <v>13248</v>
      </c>
      <c r="E689" s="24" t="s">
        <v>14554</v>
      </c>
      <c r="F689" s="24" t="str">
        <f>IF($O689&gt;0,Лист1!$A$1,Лист1!$A$2)</f>
        <v xml:space="preserve">available="no" </v>
      </c>
      <c r="G689" s="24" t="s">
        <v>14552</v>
      </c>
      <c r="H689" s="24" t="s">
        <v>30673</v>
      </c>
      <c r="I689" s="24" t="s">
        <v>30674</v>
      </c>
      <c r="J689" s="110">
        <f t="shared" si="21"/>
        <v>0</v>
      </c>
      <c r="K689" s="24" t="s">
        <v>30674</v>
      </c>
      <c r="L689" s="24" t="s">
        <v>14553</v>
      </c>
      <c r="M689" s="110">
        <f>INDEX(sec!$A$1:$G$597,MATCH(B689,sec!$C$1:$C$597,0),4)</f>
        <v>6950</v>
      </c>
      <c r="N689" s="24" t="s">
        <v>3</v>
      </c>
      <c r="O689" s="8">
        <f>IFERROR(INDEX(sec!$A$1:$G$787,MATCH(B689,sec!$C$1:$C$787,0),2),0)</f>
        <v>0</v>
      </c>
      <c r="P689" s="8" t="s">
        <v>12139</v>
      </c>
    </row>
    <row r="690" spans="1:19" x14ac:dyDescent="0.2">
      <c r="A690" s="24" t="s">
        <v>2</v>
      </c>
      <c r="B690" s="24" t="s">
        <v>33653</v>
      </c>
      <c r="C690" s="24" t="s">
        <v>4</v>
      </c>
      <c r="D690" s="24" t="s">
        <v>19798</v>
      </c>
      <c r="E690" s="24" t="s">
        <v>14554</v>
      </c>
      <c r="F690" s="24" t="str">
        <f>IF($O690&gt;0,Лист1!$A$1,Лист1!$A$2)</f>
        <v xml:space="preserve">available="yes" </v>
      </c>
      <c r="G690" s="24" t="s">
        <v>14552</v>
      </c>
      <c r="H690" s="24" t="s">
        <v>30673</v>
      </c>
      <c r="I690" s="24" t="s">
        <v>30674</v>
      </c>
      <c r="J690" s="110">
        <f t="shared" si="21"/>
        <v>50</v>
      </c>
      <c r="K690" s="24" t="s">
        <v>30674</v>
      </c>
      <c r="L690" s="24" t="s">
        <v>14553</v>
      </c>
      <c r="M690" s="110">
        <f>INDEX('hiwatch '!$A$1:$F$83,MATCH(B690,'hiwatch '!$A$1:$A$83,0),5)</f>
        <v>18790</v>
      </c>
      <c r="N690" s="24" t="s">
        <v>3</v>
      </c>
      <c r="O690" s="27">
        <f>IF(INDEX(sec!$A$1:$G$788,MATCH(B690,sec!$C$1:$C$788,0),2)=0,(INDEX('hiwatch '!$A$1:$G$83,MATCH(B690,'hiwatch '!$A$1:$A$83,0),7)),INDEX(sec!$A$1:$G$788,MATCH(B690,sec!$C$1:$C$788,0),2))</f>
        <v>50</v>
      </c>
      <c r="P690" s="2" t="s">
        <v>12995</v>
      </c>
      <c r="Q690" s="2" t="s">
        <v>33515</v>
      </c>
    </row>
    <row r="691" spans="1:19" x14ac:dyDescent="0.2">
      <c r="A691" s="24" t="s">
        <v>2</v>
      </c>
      <c r="B691" s="24" t="s">
        <v>17764</v>
      </c>
      <c r="C691" s="24" t="s">
        <v>4</v>
      </c>
      <c r="D691" s="24" t="s">
        <v>19792</v>
      </c>
      <c r="E691" s="24" t="s">
        <v>14554</v>
      </c>
      <c r="F691" s="24" t="str">
        <f>IF($O691&gt;0,Лист1!$A$1,Лист1!$A$2)</f>
        <v xml:space="preserve">available="no" </v>
      </c>
      <c r="G691" s="24" t="s">
        <v>14552</v>
      </c>
      <c r="H691" s="24" t="s">
        <v>30673</v>
      </c>
      <c r="I691" s="24" t="s">
        <v>30674</v>
      </c>
      <c r="J691" s="110">
        <f t="shared" si="21"/>
        <v>0</v>
      </c>
      <c r="K691" s="24" t="s">
        <v>30674</v>
      </c>
      <c r="L691" s="24" t="s">
        <v>14553</v>
      </c>
      <c r="M691" s="110">
        <f>INDEX(ezviz!$A$2:$D$42,MATCH(B691,ezviz!$A$2:$A$42,0),4)</f>
        <v>26900</v>
      </c>
      <c r="N691" s="24" t="s">
        <v>3</v>
      </c>
      <c r="O691" s="55">
        <f>IF(INDEX(sec!$A$1:$G$788,MATCH(B691,sec!$C$1:$C$788,0),2)=0,(INDEX(ezviz!$A$1:$J$390,MATCH(B691,ezviz!$A$1:$A$94,0),7)),INDEX(sec!$A$1:$G$788,MATCH(B691,sec!$C$1:$C$788,0),2))</f>
        <v>0</v>
      </c>
      <c r="P691" s="2" t="s">
        <v>12995</v>
      </c>
      <c r="Q691" s="2" t="s">
        <v>33513</v>
      </c>
    </row>
    <row r="692" spans="1:19" x14ac:dyDescent="0.2">
      <c r="A692" s="24" t="s">
        <v>2</v>
      </c>
      <c r="B692" s="24" t="s">
        <v>29743</v>
      </c>
      <c r="C692" s="24" t="s">
        <v>4</v>
      </c>
      <c r="D692" s="24" t="s">
        <v>19793</v>
      </c>
      <c r="E692" s="24" t="s">
        <v>14554</v>
      </c>
      <c r="F692" s="24" t="str">
        <f>IF($O692&gt;0,Лист1!$A$1,Лист1!$A$2)</f>
        <v xml:space="preserve">available="yes" </v>
      </c>
      <c r="G692" s="24" t="s">
        <v>14552</v>
      </c>
      <c r="H692" s="24" t="s">
        <v>30673</v>
      </c>
      <c r="I692" s="24" t="s">
        <v>30674</v>
      </c>
      <c r="J692" s="110">
        <f t="shared" si="21"/>
        <v>4</v>
      </c>
      <c r="K692" s="24" t="s">
        <v>30674</v>
      </c>
      <c r="L692" s="24" t="s">
        <v>14553</v>
      </c>
      <c r="M692" s="110">
        <f>INDEX(sec!$A$1:$G$597,MATCH(B692,sec!$C$1:$C$597,0),4)</f>
        <v>46973</v>
      </c>
      <c r="N692" s="24" t="s">
        <v>3</v>
      </c>
      <c r="O692" s="8">
        <f>IFERROR(INDEX(sec!$A$1:$G$787,MATCH(B692,sec!$C$1:$C$787,0),2),0)</f>
        <v>4</v>
      </c>
      <c r="P692" s="2" t="s">
        <v>12995</v>
      </c>
    </row>
    <row r="693" spans="1:19" x14ac:dyDescent="0.2">
      <c r="A693" s="24" t="s">
        <v>2</v>
      </c>
      <c r="B693" s="24" t="s">
        <v>17763</v>
      </c>
      <c r="C693" s="24" t="s">
        <v>4</v>
      </c>
      <c r="D693" s="24" t="s">
        <v>19795</v>
      </c>
      <c r="E693" s="24" t="s">
        <v>14554</v>
      </c>
      <c r="F693" s="24" t="str">
        <f>IF($O693&gt;0,Лист1!$A$1,Лист1!$A$2)</f>
        <v xml:space="preserve">available="no" </v>
      </c>
      <c r="G693" s="24" t="s">
        <v>14552</v>
      </c>
      <c r="H693" s="24" t="s">
        <v>30673</v>
      </c>
      <c r="I693" s="24" t="s">
        <v>30674</v>
      </c>
      <c r="J693" s="110">
        <f t="shared" si="21"/>
        <v>0</v>
      </c>
      <c r="K693" s="24" t="s">
        <v>30674</v>
      </c>
      <c r="L693" s="24" t="s">
        <v>14553</v>
      </c>
      <c r="M693" s="110">
        <f>INDEX(ezviz!$A$2:$D$42,MATCH(B693,ezviz!$A$2:$A$42,0),4)</f>
        <v>38890</v>
      </c>
      <c r="N693" s="24" t="s">
        <v>3</v>
      </c>
      <c r="O693" s="55">
        <f>IF(INDEX(sec!$A$1:$G$788,MATCH(B693,sec!$C$1:$C$788,0),2)=0,(INDEX(ezviz!$A$1:$J$390,MATCH(B693,ezviz!$A$1:$A$94,0),7)),INDEX(sec!$A$1:$G$788,MATCH(B693,sec!$C$1:$C$788,0),2))</f>
        <v>0</v>
      </c>
      <c r="P693" s="2" t="s">
        <v>12995</v>
      </c>
      <c r="Q693" s="2" t="s">
        <v>33513</v>
      </c>
    </row>
    <row r="694" spans="1:19" x14ac:dyDescent="0.2">
      <c r="A694" s="24" t="s">
        <v>2</v>
      </c>
      <c r="B694" s="24" t="s">
        <v>33818</v>
      </c>
      <c r="C694" s="24" t="s">
        <v>4</v>
      </c>
      <c r="D694" s="24" t="s">
        <v>19794</v>
      </c>
      <c r="E694" s="24" t="s">
        <v>14554</v>
      </c>
      <c r="F694" s="24" t="str">
        <f>IF($O694&gt;0,Лист1!$A$1,Лист1!$A$2)</f>
        <v xml:space="preserve">available="no" </v>
      </c>
      <c r="G694" s="24" t="s">
        <v>14552</v>
      </c>
      <c r="H694" s="24" t="s">
        <v>30673</v>
      </c>
      <c r="I694" s="24" t="s">
        <v>30674</v>
      </c>
      <c r="J694" s="110">
        <f t="shared" si="21"/>
        <v>0</v>
      </c>
      <c r="K694" s="24" t="s">
        <v>30674</v>
      </c>
      <c r="L694" s="24" t="s">
        <v>14553</v>
      </c>
      <c r="M694" s="110">
        <f>INDEX(ezviz!$A$2:$D$42,MATCH(B694,ezviz!$A$2:$A$42,0),4)</f>
        <v>111600</v>
      </c>
      <c r="N694" s="24" t="s">
        <v>3</v>
      </c>
      <c r="O694" s="55">
        <f>IF(INDEX(sec!$A$1:$G$788,MATCH(B694,sec!$C$1:$C$788,0),2)=0,(INDEX(ezviz!$A$1:$J$390,MATCH(B694,ezviz!$A$1:$A$94,0),7)),INDEX(sec!$A$1:$G$788,MATCH(B694,sec!$C$1:$C$788,0),2))</f>
        <v>0</v>
      </c>
      <c r="P694" s="2" t="s">
        <v>12995</v>
      </c>
      <c r="Q694" s="2" t="s">
        <v>33513</v>
      </c>
    </row>
    <row r="695" spans="1:19" x14ac:dyDescent="0.2">
      <c r="A695" s="24" t="s">
        <v>2</v>
      </c>
      <c r="B695" s="24" t="s">
        <v>33830</v>
      </c>
      <c r="C695" s="24" t="s">
        <v>4</v>
      </c>
      <c r="D695" s="24" t="s">
        <v>19796</v>
      </c>
      <c r="E695" s="24" t="s">
        <v>14554</v>
      </c>
      <c r="F695" s="24" t="str">
        <f>IF($O695&gt;0,Лист1!$A$1,Лист1!$A$2)</f>
        <v xml:space="preserve">available="no" </v>
      </c>
      <c r="G695" s="24" t="s">
        <v>14552</v>
      </c>
      <c r="H695" s="24" t="s">
        <v>30673</v>
      </c>
      <c r="I695" s="24" t="s">
        <v>30674</v>
      </c>
      <c r="J695" s="110">
        <f t="shared" si="21"/>
        <v>0</v>
      </c>
      <c r="K695" s="24" t="s">
        <v>30674</v>
      </c>
      <c r="L695" s="24" t="s">
        <v>14553</v>
      </c>
      <c r="M695" s="110">
        <f>INDEX(ezviz!$A$2:$D$42,MATCH(B695,ezviz!$A$2:$A$42,0),4)</f>
        <v>50900</v>
      </c>
      <c r="N695" s="24" t="s">
        <v>3</v>
      </c>
      <c r="O695" s="55">
        <f>IF(INDEX(sec!$A$1:$G$788,MATCH(B695,sec!$C$1:$C$788,0),2)=0,(INDEX(ezviz!$A$1:$J$390,MATCH(B695,ezviz!$A$1:$A$94,0),7)),INDEX(sec!$A$1:$G$788,MATCH(B695,sec!$C$1:$C$788,0),2))</f>
        <v>0</v>
      </c>
      <c r="P695" s="2" t="s">
        <v>12995</v>
      </c>
      <c r="Q695" s="2" t="s">
        <v>33513</v>
      </c>
    </row>
    <row r="696" spans="1:19" x14ac:dyDescent="0.2">
      <c r="A696" s="24" t="s">
        <v>2</v>
      </c>
      <c r="B696" s="24" t="s">
        <v>33824</v>
      </c>
      <c r="C696" s="24" t="s">
        <v>4</v>
      </c>
      <c r="D696" s="24" t="s">
        <v>19797</v>
      </c>
      <c r="E696" s="24" t="s">
        <v>14554</v>
      </c>
      <c r="F696" s="24" t="str">
        <f>IF($O696&gt;0,Лист1!$A$1,Лист1!$A$2)</f>
        <v xml:space="preserve">available="no" </v>
      </c>
      <c r="G696" s="24" t="s">
        <v>14552</v>
      </c>
      <c r="H696" s="24" t="s">
        <v>30673</v>
      </c>
      <c r="I696" s="24" t="s">
        <v>30674</v>
      </c>
      <c r="J696" s="110">
        <f t="shared" si="21"/>
        <v>0</v>
      </c>
      <c r="K696" s="24" t="s">
        <v>30674</v>
      </c>
      <c r="L696" s="24" t="s">
        <v>14553</v>
      </c>
      <c r="M696" s="110">
        <f>INDEX(ezviz!$A$2:$D$42,MATCH(B696,ezviz!$A$2:$A$42,0),4)</f>
        <v>44900</v>
      </c>
      <c r="N696" s="24" t="s">
        <v>3</v>
      </c>
      <c r="O696" s="55">
        <f>IF(INDEX(sec!$A$1:$G$788,MATCH(B696,sec!$C$1:$C$788,0),2)=0,(INDEX(ezviz!$A$1:$J$390,MATCH(B696,ezviz!$A$1:$A$94,0),7)),INDEX(sec!$A$1:$G$788,MATCH(B696,sec!$C$1:$C$788,0),2))</f>
        <v>0</v>
      </c>
      <c r="P696" s="2" t="s">
        <v>12995</v>
      </c>
      <c r="Q696" s="2" t="s">
        <v>33513</v>
      </c>
    </row>
    <row r="697" spans="1:19" x14ac:dyDescent="0.2">
      <c r="A697" s="24" t="s">
        <v>2</v>
      </c>
      <c r="B697" s="24" t="s">
        <v>19799</v>
      </c>
      <c r="C697" s="24" t="s">
        <v>4</v>
      </c>
      <c r="D697" s="24" t="s">
        <v>19800</v>
      </c>
      <c r="E697" s="24" t="s">
        <v>14554</v>
      </c>
      <c r="F697" s="24" t="str">
        <f>IF($O697&gt;10,Лист1!$A$1,Лист1!$A$2)</f>
        <v xml:space="preserve">available="no" </v>
      </c>
      <c r="G697" s="24" t="s">
        <v>14552</v>
      </c>
      <c r="H697" s="24" t="s">
        <v>30673</v>
      </c>
      <c r="I697" s="24" t="s">
        <v>30674</v>
      </c>
      <c r="J697" s="110">
        <f t="shared" si="21"/>
        <v>0</v>
      </c>
      <c r="K697" s="24" t="s">
        <v>30674</v>
      </c>
      <c r="L697" s="24" t="s">
        <v>14553</v>
      </c>
      <c r="M697" s="110">
        <f>INDEX('дил эл'!$A$1:$E$99,MATCH(B697,'дил эл'!$C$1:$C$99,0),4)</f>
        <v>832</v>
      </c>
      <c r="N697" s="24" t="s">
        <v>3</v>
      </c>
      <c r="O697" s="9">
        <f>INDEX(эл!$A$1:$G$173,MATCH(B697,эл!$C$1:$C$236,0),2)</f>
        <v>0</v>
      </c>
      <c r="Q697" s="9" t="s">
        <v>16369</v>
      </c>
    </row>
    <row r="698" spans="1:19" x14ac:dyDescent="0.2">
      <c r="A698" s="24" t="s">
        <v>2</v>
      </c>
      <c r="B698" s="24" t="s">
        <v>19801</v>
      </c>
      <c r="C698" s="24" t="s">
        <v>4</v>
      </c>
      <c r="D698" s="24" t="s">
        <v>19802</v>
      </c>
      <c r="E698" s="24" t="s">
        <v>14554</v>
      </c>
      <c r="F698" s="24" t="str">
        <f>IF($O698&gt;10,Лист1!$A$1,Лист1!$A$2)</f>
        <v xml:space="preserve">available="no" </v>
      </c>
      <c r="G698" s="24" t="s">
        <v>14552</v>
      </c>
      <c r="H698" s="24" t="s">
        <v>30673</v>
      </c>
      <c r="I698" s="24" t="s">
        <v>30674</v>
      </c>
      <c r="J698" s="110">
        <f t="shared" si="21"/>
        <v>10</v>
      </c>
      <c r="K698" s="24" t="s">
        <v>30674</v>
      </c>
      <c r="L698" s="24" t="s">
        <v>14553</v>
      </c>
      <c r="M698" s="110">
        <f>INDEX('дил эл'!$A$1:$E$99,MATCH(B698,'дил эл'!$C$1:$C$99,0),4)</f>
        <v>528</v>
      </c>
      <c r="N698" s="24" t="s">
        <v>3</v>
      </c>
      <c r="O698" s="9">
        <f>INDEX(эл!$A$1:$G$173,MATCH(B698,эл!$C$1:$C$236,0),2)</f>
        <v>10</v>
      </c>
      <c r="Q698" s="9" t="s">
        <v>16369</v>
      </c>
      <c r="S698" s="2" t="s">
        <v>25014</v>
      </c>
    </row>
    <row r="699" spans="1:19" x14ac:dyDescent="0.2">
      <c r="A699" s="24" t="s">
        <v>2</v>
      </c>
      <c r="B699" s="24">
        <v>56174</v>
      </c>
      <c r="C699" s="24" t="s">
        <v>4</v>
      </c>
      <c r="D699" s="24" t="s">
        <v>15286</v>
      </c>
      <c r="E699" s="24" t="s">
        <v>14554</v>
      </c>
      <c r="F699" s="24" t="str">
        <f>IF($O699&gt;25,Лист1!$A$1,Лист1!$A$2)</f>
        <v xml:space="preserve">available="no" </v>
      </c>
      <c r="G699" s="24" t="s">
        <v>14552</v>
      </c>
      <c r="H699" s="24" t="s">
        <v>30673</v>
      </c>
      <c r="I699" s="24" t="s">
        <v>30674</v>
      </c>
      <c r="J699" s="110">
        <f t="shared" si="21"/>
        <v>0</v>
      </c>
      <c r="K699" s="24" t="s">
        <v>30674</v>
      </c>
      <c r="L699" s="24" t="s">
        <v>14553</v>
      </c>
      <c r="M699" s="110">
        <f>IF(ISNA(INDEX(вендер!$A$1:$M$16000,MATCH(D699,вендер!$C$1:$C$16000,0),13)),500000,INDEX(вендер!$A$1:$M$16000,MATCH(D699,вендер!$C$1:$C$16000,0),13))</f>
        <v>500000</v>
      </c>
      <c r="N699" s="24" t="s">
        <v>3</v>
      </c>
      <c r="O699" s="22">
        <f>IF(ISNA(INDEX(вендер!$A$1:$H$16000,MATCH(D699,вендер!$C$1:$C$16000,0),8)),Лист1!$A$3,INDEX(вендер!$A$1:$H$16000,MATCH(D699,вендер!$C$1:$C$16000,0),8))</f>
        <v>0</v>
      </c>
      <c r="P699" s="8" t="s">
        <v>12139</v>
      </c>
      <c r="Q699" s="2" t="s">
        <v>20408</v>
      </c>
    </row>
    <row r="700" spans="1:19" x14ac:dyDescent="0.2">
      <c r="A700" s="24" t="s">
        <v>2</v>
      </c>
      <c r="B700" s="24">
        <v>56175</v>
      </c>
      <c r="C700" s="24" t="s">
        <v>4</v>
      </c>
      <c r="D700" s="24" t="s">
        <v>15287</v>
      </c>
      <c r="E700" s="24" t="s">
        <v>14554</v>
      </c>
      <c r="F700" s="24" t="str">
        <f>IF($O700&gt;25,Лист1!$A$1,Лист1!$A$2)</f>
        <v xml:space="preserve">available="no" </v>
      </c>
      <c r="G700" s="24" t="s">
        <v>14552</v>
      </c>
      <c r="H700" s="24" t="s">
        <v>30673</v>
      </c>
      <c r="I700" s="24" t="s">
        <v>30674</v>
      </c>
      <c r="J700" s="110">
        <f t="shared" si="21"/>
        <v>0</v>
      </c>
      <c r="K700" s="24" t="s">
        <v>30674</v>
      </c>
      <c r="L700" s="24" t="s">
        <v>14553</v>
      </c>
      <c r="M700" s="110">
        <f>IF(ISNA(INDEX(вендер!$A$1:$M$16000,MATCH(D700,вендер!$C$1:$C$16000,0),13)),500000,INDEX(вендер!$A$1:$M$16000,MATCH(D700,вендер!$C$1:$C$16000,0),13))</f>
        <v>500000</v>
      </c>
      <c r="N700" s="24" t="s">
        <v>3</v>
      </c>
      <c r="O700" s="22">
        <f>IF(ISNA(INDEX(вендер!$A$1:$H$16000,MATCH(D700,вендер!$C$1:$C$16000,0),8)),Лист1!$A$3,INDEX(вендер!$A$1:$H$16000,MATCH(D700,вендер!$C$1:$C$16000,0),8))</f>
        <v>0</v>
      </c>
      <c r="P700" s="8" t="s">
        <v>12139</v>
      </c>
      <c r="Q700" s="2" t="s">
        <v>20408</v>
      </c>
    </row>
    <row r="701" spans="1:19" x14ac:dyDescent="0.2">
      <c r="A701" s="24" t="s">
        <v>2</v>
      </c>
      <c r="B701" s="24" t="s">
        <v>19939</v>
      </c>
      <c r="C701" s="24" t="s">
        <v>4</v>
      </c>
      <c r="D701" s="24" t="s">
        <v>19940</v>
      </c>
      <c r="E701" s="24" t="s">
        <v>14554</v>
      </c>
      <c r="F701" s="24" t="str">
        <f>IF($O701&gt;1,Лист1!$A$1,Лист1!$A$2)</f>
        <v xml:space="preserve">available="yes" </v>
      </c>
      <c r="G701" s="24" t="s">
        <v>14552</v>
      </c>
      <c r="H701" s="24" t="s">
        <v>30673</v>
      </c>
      <c r="I701" s="24" t="s">
        <v>30674</v>
      </c>
      <c r="J701" s="110">
        <f t="shared" si="21"/>
        <v>11</v>
      </c>
      <c r="K701" s="24" t="s">
        <v>30674</v>
      </c>
      <c r="L701" s="24" t="s">
        <v>14553</v>
      </c>
      <c r="M701" s="110">
        <f>INDEX(sec!$A$1:$G$597,MATCH(B701,sec!$C$1:$C$597,0),4)</f>
        <v>15000</v>
      </c>
      <c r="N701" s="24" t="s">
        <v>3</v>
      </c>
      <c r="O701" s="8">
        <f>IFERROR(INDEX(sec!$A$1:$G$787,MATCH(B701,sec!$C$1:$C$787,0),2),0)</f>
        <v>11</v>
      </c>
      <c r="P701" s="8" t="s">
        <v>12139</v>
      </c>
      <c r="Q701" s="117"/>
    </row>
    <row r="702" spans="1:19" x14ac:dyDescent="0.2">
      <c r="A702" s="24" t="s">
        <v>2</v>
      </c>
      <c r="B702" s="24" t="s">
        <v>20409</v>
      </c>
      <c r="C702" s="24" t="s">
        <v>4</v>
      </c>
      <c r="D702" s="24" t="s">
        <v>20410</v>
      </c>
      <c r="E702" s="24" t="s">
        <v>14554</v>
      </c>
      <c r="F702" s="24" t="str">
        <f>IF($O702&gt;0,Лист1!$A$1,Лист1!$A$2)</f>
        <v xml:space="preserve">available="no" </v>
      </c>
      <c r="G702" s="24" t="s">
        <v>14552</v>
      </c>
      <c r="H702" s="24" t="s">
        <v>30673</v>
      </c>
      <c r="I702" s="24" t="s">
        <v>30674</v>
      </c>
      <c r="J702" s="110">
        <f t="shared" si="21"/>
        <v>0</v>
      </c>
      <c r="K702" s="24" t="s">
        <v>30674</v>
      </c>
      <c r="L702" s="24" t="s">
        <v>14553</v>
      </c>
      <c r="M702" s="110">
        <f>INDEX('hiwatch '!$A$1:$F$83,MATCH(B702,'hiwatch '!$A$1:$A$83,0),5)</f>
        <v>13990</v>
      </c>
      <c r="N702" s="24" t="s">
        <v>3</v>
      </c>
      <c r="O702" s="27">
        <f>IF(INDEX(sec!$A$1:$G$788,MATCH(B702,sec!$C$1:$C$788,0),2)=0,(INDEX('hiwatch '!$A$1:$G$83,MATCH(B702,'hiwatch '!$A$1:$A$83,0),7)),INDEX(sec!$A$1:$G$788,MATCH(B702,sec!$C$1:$C$788,0),2))</f>
        <v>0</v>
      </c>
      <c r="P702" s="2" t="s">
        <v>12995</v>
      </c>
      <c r="Q702" s="2" t="s">
        <v>33515</v>
      </c>
      <c r="R702" s="117"/>
    </row>
    <row r="703" spans="1:19" x14ac:dyDescent="0.2">
      <c r="A703" s="24" t="s">
        <v>2</v>
      </c>
      <c r="B703" s="24" t="s">
        <v>20516</v>
      </c>
      <c r="C703" s="24" t="s">
        <v>4</v>
      </c>
      <c r="D703" s="24" t="s">
        <v>20515</v>
      </c>
      <c r="E703" s="24" t="s">
        <v>14554</v>
      </c>
      <c r="F703" s="24" t="str">
        <f>IF($O703&gt;0,Лист1!$A$1,Лист1!$A$2)</f>
        <v xml:space="preserve">available="yes" </v>
      </c>
      <c r="G703" s="24" t="s">
        <v>14552</v>
      </c>
      <c r="H703" s="24" t="s">
        <v>30673</v>
      </c>
      <c r="I703" s="24" t="s">
        <v>30674</v>
      </c>
      <c r="J703" s="110">
        <f t="shared" si="21"/>
        <v>3</v>
      </c>
      <c r="K703" s="24" t="s">
        <v>30674</v>
      </c>
      <c r="L703" s="24" t="s">
        <v>14553</v>
      </c>
      <c r="M703" s="110">
        <f>INDEX(sec!$A$1:$G$597,MATCH(B703,sec!$C$1:$C$597,0),4)</f>
        <v>38900</v>
      </c>
      <c r="N703" s="24" t="s">
        <v>3</v>
      </c>
      <c r="O703" s="8">
        <f>IFERROR(INDEX(sec!$A$1:$G$787,MATCH(B703,sec!$C$1:$C$787,0),2),0)</f>
        <v>3</v>
      </c>
      <c r="P703" s="2" t="s">
        <v>12995</v>
      </c>
    </row>
    <row r="704" spans="1:19" x14ac:dyDescent="0.2">
      <c r="A704" s="24" t="s">
        <v>2</v>
      </c>
      <c r="B704" s="24" t="s">
        <v>20575</v>
      </c>
      <c r="C704" s="24" t="s">
        <v>4</v>
      </c>
      <c r="D704" s="111" t="s">
        <v>20437</v>
      </c>
      <c r="E704" s="24" t="s">
        <v>14554</v>
      </c>
      <c r="F704" s="24" t="str">
        <f>IF($O704&gt;1,Лист1!$A$1,Лист1!$A$2)</f>
        <v xml:space="preserve">available="yes" </v>
      </c>
      <c r="G704" s="24" t="s">
        <v>14552</v>
      </c>
      <c r="H704" s="24" t="s">
        <v>30673</v>
      </c>
      <c r="I704" s="24" t="s">
        <v>30674</v>
      </c>
      <c r="J704" s="110">
        <f t="shared" si="21"/>
        <v>3</v>
      </c>
      <c r="K704" s="24" t="s">
        <v>30674</v>
      </c>
      <c r="L704" s="24" t="s">
        <v>14553</v>
      </c>
      <c r="M704" s="110">
        <f>INDEX(sec!$A$1:$G$597,MATCH(B704,sec!$C$1:$C$597,0),4)</f>
        <v>3590</v>
      </c>
      <c r="N704" s="24" t="s">
        <v>3</v>
      </c>
      <c r="O704" s="22">
        <f>IFERROR(INDEX(sec!$A$1:$G$787,MATCH(B704,sec!$C$1:$C$787,0),2),0)</f>
        <v>3</v>
      </c>
      <c r="P704" s="8" t="s">
        <v>12139</v>
      </c>
    </row>
    <row r="705" spans="1:19" x14ac:dyDescent="0.2">
      <c r="A705" s="24" t="s">
        <v>2</v>
      </c>
      <c r="B705" s="24" t="s">
        <v>20572</v>
      </c>
      <c r="C705" s="24" t="s">
        <v>4</v>
      </c>
      <c r="D705" s="111" t="s">
        <v>20438</v>
      </c>
      <c r="E705" s="24" t="s">
        <v>14554</v>
      </c>
      <c r="F705" s="24" t="str">
        <f>IF($O705&gt;1,Лист1!$A$1,Лист1!$A$2)</f>
        <v xml:space="preserve">available="yes" </v>
      </c>
      <c r="G705" s="24" t="s">
        <v>14552</v>
      </c>
      <c r="H705" s="24" t="s">
        <v>30673</v>
      </c>
      <c r="I705" s="24" t="s">
        <v>30674</v>
      </c>
      <c r="J705" s="110">
        <f t="shared" si="21"/>
        <v>23</v>
      </c>
      <c r="K705" s="24" t="s">
        <v>30674</v>
      </c>
      <c r="L705" s="24" t="s">
        <v>14553</v>
      </c>
      <c r="M705" s="110">
        <f>INDEX(sec!$A$1:$G$597,MATCH(B705,sec!$C$1:$C$597,0),4)</f>
        <v>6900</v>
      </c>
      <c r="N705" s="24" t="s">
        <v>3</v>
      </c>
      <c r="O705" s="8">
        <f>IFERROR(INDEX(sec!$A$1:$G$787,MATCH(B705,sec!$C$1:$C$787,0),2),0)</f>
        <v>23</v>
      </c>
      <c r="P705" s="8" t="s">
        <v>12139</v>
      </c>
    </row>
    <row r="706" spans="1:19" x14ac:dyDescent="0.2">
      <c r="A706" s="24" t="s">
        <v>2</v>
      </c>
      <c r="B706" s="24" t="s">
        <v>20573</v>
      </c>
      <c r="C706" s="24" t="s">
        <v>4</v>
      </c>
      <c r="D706" s="111" t="s">
        <v>20439</v>
      </c>
      <c r="E706" s="24" t="s">
        <v>14554</v>
      </c>
      <c r="F706" s="24" t="str">
        <f>IF($O706&gt;1,Лист1!$A$1,Лист1!$A$2)</f>
        <v xml:space="preserve">available="yes" </v>
      </c>
      <c r="G706" s="24" t="s">
        <v>14552</v>
      </c>
      <c r="H706" s="24" t="s">
        <v>30673</v>
      </c>
      <c r="I706" s="24" t="s">
        <v>30674</v>
      </c>
      <c r="J706" s="110">
        <f t="shared" si="21"/>
        <v>10</v>
      </c>
      <c r="K706" s="24" t="s">
        <v>30674</v>
      </c>
      <c r="L706" s="24" t="s">
        <v>14553</v>
      </c>
      <c r="M706" s="110">
        <f>INDEX(sec!$A$1:$G$597,MATCH(B706,sec!$C$1:$C$597,0),4)</f>
        <v>18900</v>
      </c>
      <c r="N706" s="24" t="s">
        <v>3</v>
      </c>
      <c r="O706" s="8">
        <f>IFERROR(INDEX(sec!$A$1:$G$787,MATCH(B706,sec!$C$1:$C$787,0),2),0)</f>
        <v>10</v>
      </c>
      <c r="P706" s="8" t="s">
        <v>12139</v>
      </c>
    </row>
    <row r="707" spans="1:19" x14ac:dyDescent="0.2">
      <c r="A707" s="24" t="s">
        <v>2</v>
      </c>
      <c r="B707" s="24" t="s">
        <v>21158</v>
      </c>
      <c r="C707" s="24" t="s">
        <v>4</v>
      </c>
      <c r="D707" s="24" t="s">
        <v>21104</v>
      </c>
      <c r="E707" s="24" t="s">
        <v>14554</v>
      </c>
      <c r="F707" s="24" t="str">
        <f>IF($O707&gt;0,Лист1!$A$1,Лист1!$A$2)</f>
        <v xml:space="preserve">available="no" </v>
      </c>
      <c r="G707" s="24" t="s">
        <v>14552</v>
      </c>
      <c r="H707" s="24" t="s">
        <v>30673</v>
      </c>
      <c r="I707" s="24" t="s">
        <v>30674</v>
      </c>
      <c r="J707" s="110">
        <f t="shared" si="21"/>
        <v>0</v>
      </c>
      <c r="K707" s="24" t="s">
        <v>30674</v>
      </c>
      <c r="L707" s="24" t="s">
        <v>14553</v>
      </c>
      <c r="M707" s="110">
        <f>INDEX(ezviz!$A$2:$D$42,MATCH(B707,ezviz!$A$2:$A$42,0),4)</f>
        <v>44900</v>
      </c>
      <c r="N707" s="24" t="s">
        <v>3</v>
      </c>
      <c r="O707" s="55">
        <f>IF(INDEX(sec!$A$1:$G$788,MATCH(B707,sec!$C$1:$C$788,0),2)=0,(INDEX(ezviz!$A$1:$J$390,MATCH(B707,ezviz!$A$1:$A$94,0),7)),INDEX(sec!$A$1:$G$788,MATCH(B707,sec!$C$1:$C$788,0),2))</f>
        <v>0</v>
      </c>
      <c r="P707" s="2" t="s">
        <v>12995</v>
      </c>
      <c r="Q707" s="2" t="s">
        <v>33513</v>
      </c>
    </row>
    <row r="708" spans="1:19" x14ac:dyDescent="0.2">
      <c r="A708" s="24" t="s">
        <v>2</v>
      </c>
      <c r="B708" s="24" t="s">
        <v>25868</v>
      </c>
      <c r="C708" s="24" t="s">
        <v>4</v>
      </c>
      <c r="D708" s="24" t="s">
        <v>21105</v>
      </c>
      <c r="E708" s="24" t="s">
        <v>14554</v>
      </c>
      <c r="F708" s="24" t="str">
        <f>IF($O708&gt;0,Лист1!$A$1,Лист1!$A$2)</f>
        <v xml:space="preserve">available="yes" </v>
      </c>
      <c r="G708" s="24" t="s">
        <v>14552</v>
      </c>
      <c r="H708" s="24" t="s">
        <v>30673</v>
      </c>
      <c r="I708" s="24" t="s">
        <v>30674</v>
      </c>
      <c r="J708" s="110">
        <f t="shared" si="21"/>
        <v>5</v>
      </c>
      <c r="K708" s="24" t="s">
        <v>30674</v>
      </c>
      <c r="L708" s="24" t="s">
        <v>14553</v>
      </c>
      <c r="M708" s="110">
        <f>INDEX(ezviz!$A$2:$D$42,MATCH(B708,ezviz!$A$2:$A$42,0),4)</f>
        <v>49900</v>
      </c>
      <c r="N708" s="24" t="s">
        <v>3</v>
      </c>
      <c r="O708" s="55">
        <f>IF(INDEX(sec!$A$1:$G$788,MATCH(B708,sec!$C$1:$C$788,0),2)=0,(INDEX(ezviz!$A$1:$J$390,MATCH(B708,ezviz!$A$1:$A$94,0),7)),INDEX(sec!$A$1:$G$788,MATCH(B708,sec!$C$1:$C$788,0),2))</f>
        <v>5</v>
      </c>
      <c r="P708" s="2" t="s">
        <v>12995</v>
      </c>
      <c r="Q708" s="2" t="s">
        <v>33513</v>
      </c>
      <c r="S708" s="2" t="s">
        <v>25014</v>
      </c>
    </row>
    <row r="709" spans="1:19" x14ac:dyDescent="0.2">
      <c r="A709" s="24" t="s">
        <v>2</v>
      </c>
      <c r="B709" s="24" t="s">
        <v>33832</v>
      </c>
      <c r="C709" s="24" t="s">
        <v>4</v>
      </c>
      <c r="D709" s="24" t="s">
        <v>21106</v>
      </c>
      <c r="E709" s="24" t="s">
        <v>14554</v>
      </c>
      <c r="F709" s="24" t="str">
        <f>IF($O709&gt;0,Лист1!$A$1,Лист1!$A$2)</f>
        <v xml:space="preserve">available="no" </v>
      </c>
      <c r="G709" s="24" t="s">
        <v>14552</v>
      </c>
      <c r="H709" s="24" t="s">
        <v>30673</v>
      </c>
      <c r="I709" s="24" t="s">
        <v>30674</v>
      </c>
      <c r="J709" s="110">
        <f t="shared" si="21"/>
        <v>0</v>
      </c>
      <c r="K709" s="24" t="s">
        <v>30674</v>
      </c>
      <c r="L709" s="24" t="s">
        <v>14553</v>
      </c>
      <c r="M709" s="110">
        <f>INDEX(ezviz!$A$2:$D$42,MATCH(B709,ezviz!$A$2:$A$42,0),4)</f>
        <v>36900</v>
      </c>
      <c r="N709" s="24" t="s">
        <v>3</v>
      </c>
      <c r="O709" s="55">
        <f>IF(INDEX(sec!$A$1:$G$788,MATCH(B709,sec!$C$1:$C$788,0),2)=0,(INDEX(ezviz!$A$1:$J$390,MATCH(B709,ezviz!$A$1:$A$94,0),7)),INDEX(sec!$A$1:$G$788,MATCH(B709,sec!$C$1:$C$788,0),2))</f>
        <v>0</v>
      </c>
      <c r="P709" s="2" t="s">
        <v>12995</v>
      </c>
      <c r="Q709" s="2" t="s">
        <v>33513</v>
      </c>
      <c r="R709"/>
      <c r="S709" s="2" t="s">
        <v>25014</v>
      </c>
    </row>
    <row r="710" spans="1:19" s="117" customFormat="1" x14ac:dyDescent="0.2">
      <c r="A710" s="24" t="s">
        <v>2</v>
      </c>
      <c r="B710" s="24" t="s">
        <v>33834</v>
      </c>
      <c r="C710" s="24" t="s">
        <v>4</v>
      </c>
      <c r="D710" s="24" t="s">
        <v>21107</v>
      </c>
      <c r="E710" s="24" t="s">
        <v>14554</v>
      </c>
      <c r="F710" s="24" t="str">
        <f>IF($O710&gt;0,Лист1!$A$1,Лист1!$A$2)</f>
        <v xml:space="preserve">available="no" </v>
      </c>
      <c r="G710" s="24" t="s">
        <v>14552</v>
      </c>
      <c r="H710" s="24" t="s">
        <v>30673</v>
      </c>
      <c r="I710" s="24" t="s">
        <v>30674</v>
      </c>
      <c r="J710" s="110">
        <f t="shared" si="21"/>
        <v>0</v>
      </c>
      <c r="K710" s="24" t="s">
        <v>30674</v>
      </c>
      <c r="L710" s="24" t="s">
        <v>14553</v>
      </c>
      <c r="M710" s="110">
        <f>INDEX(ezviz!$A$2:$D$42,MATCH(B710,ezviz!$A$2:$A$42,0),4)</f>
        <v>185900</v>
      </c>
      <c r="N710" s="24" t="s">
        <v>3</v>
      </c>
      <c r="O710" s="55">
        <f>IF(INDEX(sec!$A$1:$G$788,MATCH(B710,sec!$C$1:$C$788,0),2)=0,(INDEX(ezviz!$A$1:$J$390,MATCH(B710,ezviz!$A$1:$A$94,0),7)),INDEX(sec!$A$1:$G$788,MATCH(B710,sec!$C$1:$C$788,0),2))</f>
        <v>0</v>
      </c>
      <c r="P710" s="2" t="s">
        <v>12995</v>
      </c>
      <c r="Q710" s="2" t="s">
        <v>33513</v>
      </c>
      <c r="R710"/>
      <c r="S710" s="117" t="s">
        <v>25014</v>
      </c>
    </row>
    <row r="711" spans="1:19" x14ac:dyDescent="0.2">
      <c r="A711" s="24" t="s">
        <v>2</v>
      </c>
      <c r="B711" s="24" t="s">
        <v>33828</v>
      </c>
      <c r="C711" s="24" t="s">
        <v>4</v>
      </c>
      <c r="D711" s="24" t="s">
        <v>21108</v>
      </c>
      <c r="E711" s="24" t="s">
        <v>14554</v>
      </c>
      <c r="F711" s="24" t="str">
        <f>IF($O711&gt;0,Лист1!$A$1,Лист1!$A$2)</f>
        <v xml:space="preserve">available="no" </v>
      </c>
      <c r="G711" s="24" t="s">
        <v>14552</v>
      </c>
      <c r="H711" s="24" t="s">
        <v>30673</v>
      </c>
      <c r="I711" s="24" t="s">
        <v>30674</v>
      </c>
      <c r="J711" s="110">
        <f t="shared" si="21"/>
        <v>0</v>
      </c>
      <c r="K711" s="24" t="s">
        <v>30674</v>
      </c>
      <c r="L711" s="24" t="s">
        <v>14553</v>
      </c>
      <c r="M711" s="110">
        <f>INDEX(ezviz!$A$2:$D$42,MATCH(B711,ezviz!$A$2:$A$42,0),4)</f>
        <v>89890</v>
      </c>
      <c r="N711" s="24" t="s">
        <v>3</v>
      </c>
      <c r="O711" s="55">
        <f>IF(INDEX(sec!$A$1:$G$788,MATCH(B711,sec!$C$1:$C$788,0),2)=0,(INDEX(ezviz!$A$1:$J$390,MATCH(B711,ezviz!$A$1:$A$94,0),7)),INDEX(sec!$A$1:$G$788,MATCH(B711,sec!$C$1:$C$788,0),2))</f>
        <v>0</v>
      </c>
      <c r="P711" s="2" t="s">
        <v>12995</v>
      </c>
      <c r="Q711" s="2" t="s">
        <v>33513</v>
      </c>
      <c r="R711"/>
    </row>
    <row r="712" spans="1:19" x14ac:dyDescent="0.2">
      <c r="A712" s="24" t="s">
        <v>2</v>
      </c>
      <c r="B712" s="24" t="s">
        <v>33826</v>
      </c>
      <c r="C712" s="24" t="s">
        <v>4</v>
      </c>
      <c r="D712" s="24" t="s">
        <v>21109</v>
      </c>
      <c r="E712" s="24" t="s">
        <v>14554</v>
      </c>
      <c r="F712" s="24" t="str">
        <f>IF($O712&gt;0,Лист1!$A$1,Лист1!$A$2)</f>
        <v xml:space="preserve">available="no" </v>
      </c>
      <c r="G712" s="24" t="s">
        <v>14552</v>
      </c>
      <c r="H712" s="24" t="s">
        <v>30673</v>
      </c>
      <c r="I712" s="24" t="s">
        <v>30674</v>
      </c>
      <c r="J712" s="110">
        <f t="shared" si="21"/>
        <v>0</v>
      </c>
      <c r="K712" s="24" t="s">
        <v>30674</v>
      </c>
      <c r="L712" s="24" t="s">
        <v>14553</v>
      </c>
      <c r="M712" s="110">
        <f>INDEX(ezviz!$A$2:$D$42,MATCH(B712,ezviz!$A$2:$A$42,0),4)</f>
        <v>79890</v>
      </c>
      <c r="N712" s="24" t="s">
        <v>3</v>
      </c>
      <c r="O712" s="55">
        <f>IF(INDEX(sec!$A$1:$G$788,MATCH(B712,sec!$C$1:$C$788,0),2)=0,(INDEX(ezviz!$A$1:$J$390,MATCH(B712,ezviz!$A$1:$A$94,0),7)),INDEX(sec!$A$1:$G$788,MATCH(B712,sec!$C$1:$C$788,0),2))</f>
        <v>0</v>
      </c>
      <c r="P712" s="2" t="s">
        <v>12995</v>
      </c>
      <c r="Q712" s="2" t="s">
        <v>33513</v>
      </c>
      <c r="R712"/>
    </row>
    <row r="713" spans="1:19" x14ac:dyDescent="0.2">
      <c r="A713" s="24" t="s">
        <v>2</v>
      </c>
      <c r="B713" s="24" t="s">
        <v>21159</v>
      </c>
      <c r="C713" s="24" t="s">
        <v>4</v>
      </c>
      <c r="D713" s="24" t="s">
        <v>21160</v>
      </c>
      <c r="E713" s="24" t="s">
        <v>14554</v>
      </c>
      <c r="F713" s="24" t="str">
        <f>IF($O713&gt;0,Лист1!$A$1,Лист1!$A$2)</f>
        <v xml:space="preserve">available="no" </v>
      </c>
      <c r="G713" s="24" t="s">
        <v>14552</v>
      </c>
      <c r="H713" s="24" t="s">
        <v>30673</v>
      </c>
      <c r="I713" s="24" t="s">
        <v>30674</v>
      </c>
      <c r="J713" s="110">
        <f t="shared" si="21"/>
        <v>0</v>
      </c>
      <c r="K713" s="24" t="s">
        <v>30674</v>
      </c>
      <c r="L713" s="24" t="s">
        <v>14553</v>
      </c>
      <c r="M713" s="110">
        <f>INDEX(ezviz!$A$2:$D$42,MATCH(B713,ezviz!$A$2:$A$42,0),4)</f>
        <v>3890</v>
      </c>
      <c r="N713" s="24" t="s">
        <v>3</v>
      </c>
      <c r="O713" s="55">
        <f>IF(INDEX(sec!$A$1:$G$788,MATCH(B713,sec!$C$1:$C$788,0),2)=0,(INDEX(ezviz!$A$1:$J$390,MATCH(B713,ezviz!$A$1:$A$94,0),7)),INDEX(sec!$A$1:$G$788,MATCH(B713,sec!$C$1:$C$788,0),2))</f>
        <v>0</v>
      </c>
      <c r="P713" s="2" t="s">
        <v>12995</v>
      </c>
      <c r="Q713" s="2" t="s">
        <v>33513</v>
      </c>
      <c r="R713"/>
      <c r="S713" s="2" t="s">
        <v>25014</v>
      </c>
    </row>
    <row r="714" spans="1:19" x14ac:dyDescent="0.2">
      <c r="A714" s="24" t="s">
        <v>2</v>
      </c>
      <c r="B714" s="24" t="s">
        <v>22199</v>
      </c>
      <c r="C714" s="24" t="s">
        <v>4</v>
      </c>
      <c r="D714" s="24" t="s">
        <v>21356</v>
      </c>
      <c r="E714" s="24" t="s">
        <v>14554</v>
      </c>
      <c r="F714" s="24" t="str">
        <f>IF($O714&gt;0,Лист1!$A$1,Лист1!$A$2)</f>
        <v xml:space="preserve">available="no" </v>
      </c>
      <c r="G714" s="24" t="s">
        <v>14552</v>
      </c>
      <c r="H714" s="24" t="s">
        <v>30673</v>
      </c>
      <c r="I714" s="24" t="s">
        <v>30674</v>
      </c>
      <c r="J714" s="110">
        <f t="shared" si="21"/>
        <v>0</v>
      </c>
      <c r="K714" s="24" t="s">
        <v>30674</v>
      </c>
      <c r="L714" s="24" t="s">
        <v>14553</v>
      </c>
      <c r="M714" s="110">
        <f>INDEX(ezviz!$A$2:$D$42,MATCH(B714,ezviz!$A$2:$A$42,0),4)</f>
        <v>6900</v>
      </c>
      <c r="N714" s="24" t="s">
        <v>3</v>
      </c>
      <c r="O714" s="55">
        <f>IF(INDEX(sec!$A$1:$G$788,MATCH(B714,sec!$C$1:$C$788,0),2)=0,(INDEX(ezviz!$A$1:$J$390,MATCH(B714,ezviz!$A$1:$A$94,0),7)),INDEX(sec!$A$1:$G$788,MATCH(B714,sec!$C$1:$C$788,0),2))</f>
        <v>0</v>
      </c>
      <c r="P714" s="2" t="s">
        <v>12995</v>
      </c>
      <c r="Q714" s="2" t="s">
        <v>33513</v>
      </c>
      <c r="R714"/>
      <c r="S714" s="2" t="s">
        <v>25014</v>
      </c>
    </row>
    <row r="715" spans="1:19" x14ac:dyDescent="0.2">
      <c r="A715" s="24" t="s">
        <v>2</v>
      </c>
      <c r="B715" s="24" t="s">
        <v>22340</v>
      </c>
      <c r="C715" s="24" t="s">
        <v>4</v>
      </c>
      <c r="D715" s="24" t="s">
        <v>22341</v>
      </c>
      <c r="E715" s="24" t="s">
        <v>14554</v>
      </c>
      <c r="F715" s="24" t="str">
        <f>IF($O715&gt;0,Лист1!$A$1,Лист1!$A$2)</f>
        <v xml:space="preserve">available="yes" </v>
      </c>
      <c r="G715" s="24" t="s">
        <v>14552</v>
      </c>
      <c r="H715" s="24" t="s">
        <v>30673</v>
      </c>
      <c r="I715" s="24" t="s">
        <v>30674</v>
      </c>
      <c r="J715" s="110" t="str">
        <f t="shared" si="21"/>
        <v>50</v>
      </c>
      <c r="K715" s="24" t="s">
        <v>30674</v>
      </c>
      <c r="L715" s="24" t="s">
        <v>14553</v>
      </c>
      <c r="M715" s="110">
        <f>INDEX(эл!$A$1:$G$599,MATCH(B715,эл!$C$1:$C$599,0),6)</f>
        <v>1442</v>
      </c>
      <c r="N715" s="24" t="s">
        <v>3</v>
      </c>
      <c r="O715" s="11">
        <v>67</v>
      </c>
      <c r="R715"/>
      <c r="S715" s="2" t="s">
        <v>25014</v>
      </c>
    </row>
    <row r="716" spans="1:19" x14ac:dyDescent="0.2">
      <c r="A716" s="24" t="s">
        <v>2</v>
      </c>
      <c r="B716" s="24" t="s">
        <v>22342</v>
      </c>
      <c r="C716" s="24" t="s">
        <v>4</v>
      </c>
      <c r="D716" s="24" t="s">
        <v>22343</v>
      </c>
      <c r="E716" s="24" t="s">
        <v>14554</v>
      </c>
      <c r="F716" s="24" t="str">
        <f>IF($O716&gt;0,Лист1!$A$1,Лист1!$A$2)</f>
        <v xml:space="preserve">available="yes" </v>
      </c>
      <c r="G716" s="24" t="s">
        <v>14552</v>
      </c>
      <c r="H716" s="24" t="s">
        <v>30673</v>
      </c>
      <c r="I716" s="24" t="s">
        <v>30674</v>
      </c>
      <c r="J716" s="110" t="str">
        <f t="shared" si="21"/>
        <v>50</v>
      </c>
      <c r="K716" s="24" t="s">
        <v>30674</v>
      </c>
      <c r="L716" s="24" t="s">
        <v>14553</v>
      </c>
      <c r="M716" s="110">
        <f>INDEX(эл!$A$1:$G$599,MATCH(B716,эл!$C$1:$C$599,0),6)</f>
        <v>2113</v>
      </c>
      <c r="N716" s="24" t="s">
        <v>3</v>
      </c>
      <c r="O716" s="11">
        <v>59</v>
      </c>
    </row>
    <row r="717" spans="1:19" x14ac:dyDescent="0.2">
      <c r="A717" s="24" t="s">
        <v>2</v>
      </c>
      <c r="B717" s="24" t="s">
        <v>22344</v>
      </c>
      <c r="C717" s="24" t="s">
        <v>4</v>
      </c>
      <c r="D717" s="24" t="s">
        <v>20196</v>
      </c>
      <c r="E717" s="24" t="s">
        <v>14554</v>
      </c>
      <c r="F717" s="24" t="str">
        <f>IF($O717&gt;50,Лист1!$A$1,Лист1!$A$2)</f>
        <v xml:space="preserve">available="no" </v>
      </c>
      <c r="G717" s="24" t="s">
        <v>14552</v>
      </c>
      <c r="H717" s="24" t="s">
        <v>30673</v>
      </c>
      <c r="I717" s="24" t="s">
        <v>30674</v>
      </c>
      <c r="J717" s="110">
        <f>IF(ISERROR(O717), 10, IF(O717="&gt;50", "50", O717))</f>
        <v>39</v>
      </c>
      <c r="K717" s="24" t="s">
        <v>30674</v>
      </c>
      <c r="L717" s="24" t="s">
        <v>14553</v>
      </c>
      <c r="M717" s="110">
        <f>INDEX(sec!$A$1:$G$597,MATCH(B717,sec!$C$1:$C$597,0),4)</f>
        <v>165</v>
      </c>
      <c r="N717" s="24" t="s">
        <v>3</v>
      </c>
      <c r="O717" s="8">
        <f>IFERROR(INDEX(sec!$A$1:$G$787,MATCH(B717,sec!$C$1:$C$787,0),2),0)</f>
        <v>39</v>
      </c>
    </row>
    <row r="718" spans="1:19" x14ac:dyDescent="0.2">
      <c r="A718" s="24" t="s">
        <v>2</v>
      </c>
      <c r="B718" s="24" t="s">
        <v>23180</v>
      </c>
      <c r="C718" s="24" t="s">
        <v>4</v>
      </c>
      <c r="D718" s="24" t="s">
        <v>23181</v>
      </c>
      <c r="E718" s="24" t="s">
        <v>14554</v>
      </c>
      <c r="F718" s="24" t="str">
        <f>IF($O718&gt;10,Лист1!$A$1,Лист1!$A$2)</f>
        <v xml:space="preserve">available="no" </v>
      </c>
      <c r="G718" s="24" t="s">
        <v>14552</v>
      </c>
      <c r="H718" s="24" t="s">
        <v>30673</v>
      </c>
      <c r="I718" s="24" t="s">
        <v>30674</v>
      </c>
      <c r="J718" s="110">
        <f>IF(ISERROR(O718), 15, IF(O718&gt;50, "50", O718))</f>
        <v>0</v>
      </c>
      <c r="K718" s="24" t="s">
        <v>30674</v>
      </c>
      <c r="L718" s="24" t="s">
        <v>14553</v>
      </c>
      <c r="M718" s="110">
        <f>INDEX(sec!$A$1:$G$597,MATCH(B718,sec!$C$1:$C$597,0),4)</f>
        <v>62503</v>
      </c>
      <c r="N718" s="24" t="s">
        <v>3</v>
      </c>
      <c r="O718" s="8">
        <f>IFERROR(INDEX(sec!$A$1:$G$787,MATCH(B718,sec!$C$1:$C$787,0),2),0)</f>
        <v>0</v>
      </c>
    </row>
    <row r="719" spans="1:19" x14ac:dyDescent="0.2">
      <c r="A719" s="24" t="s">
        <v>2</v>
      </c>
      <c r="B719" s="24" t="s">
        <v>23182</v>
      </c>
      <c r="C719" s="24" t="s">
        <v>4</v>
      </c>
      <c r="D719" s="24" t="s">
        <v>23183</v>
      </c>
      <c r="E719" s="24" t="s">
        <v>14554</v>
      </c>
      <c r="F719" s="24" t="str">
        <f>IF($O719&gt;5,Лист1!$A$1,Лист1!$A$2)</f>
        <v xml:space="preserve">available="no" </v>
      </c>
      <c r="G719" s="24" t="s">
        <v>14552</v>
      </c>
      <c r="H719" s="24" t="s">
        <v>30673</v>
      </c>
      <c r="I719" s="24" t="s">
        <v>30674</v>
      </c>
      <c r="J719" s="110">
        <f t="shared" si="21"/>
        <v>0</v>
      </c>
      <c r="K719" s="24" t="s">
        <v>30674</v>
      </c>
      <c r="L719" s="24" t="s">
        <v>14553</v>
      </c>
      <c r="M719" s="110">
        <f>INDEX(sec!$A$1:$G$597,MATCH(B719,sec!$C$1:$C$597,0),4)</f>
        <v>95348</v>
      </c>
      <c r="N719" s="24" t="s">
        <v>3</v>
      </c>
      <c r="O719" s="8">
        <f>IFERROR(INDEX(sec!$A$1:$G$787,MATCH(B719,sec!$C$1:$C$787,0),2),0)</f>
        <v>0</v>
      </c>
    </row>
    <row r="720" spans="1:19" x14ac:dyDescent="0.2">
      <c r="A720" s="24" t="s">
        <v>2</v>
      </c>
      <c r="B720" s="24" t="s">
        <v>23391</v>
      </c>
      <c r="C720" s="24" t="s">
        <v>4</v>
      </c>
      <c r="D720" s="24" t="s">
        <v>23392</v>
      </c>
      <c r="E720" s="24" t="s">
        <v>14554</v>
      </c>
      <c r="F720" s="24" t="str">
        <f>IF($O720&gt;5,Лист1!$A$1,Лист1!$A$2)</f>
        <v xml:space="preserve">available="yes" </v>
      </c>
      <c r="G720" s="24" t="s">
        <v>14552</v>
      </c>
      <c r="H720" s="24" t="s">
        <v>30673</v>
      </c>
      <c r="I720" s="24" t="s">
        <v>30674</v>
      </c>
      <c r="J720" s="110">
        <f t="shared" si="21"/>
        <v>6</v>
      </c>
      <c r="K720" s="24" t="s">
        <v>30674</v>
      </c>
      <c r="L720" s="24" t="s">
        <v>14553</v>
      </c>
      <c r="M720" s="110">
        <f>INDEX(sec!$A$1:$G$597,MATCH(B720,sec!$C$1:$C$597,0),4)</f>
        <v>57716</v>
      </c>
      <c r="N720" s="24" t="s">
        <v>3</v>
      </c>
      <c r="O720" s="8">
        <f>IFERROR(INDEX(sec!$A$1:$G$787,MATCH(B720,sec!$C$1:$C$787,0),2),0)</f>
        <v>6</v>
      </c>
    </row>
    <row r="721" spans="1:16" x14ac:dyDescent="0.2">
      <c r="A721" s="24" t="s">
        <v>2</v>
      </c>
      <c r="B721" s="24" t="s">
        <v>23393</v>
      </c>
      <c r="C721" s="24" t="s">
        <v>4</v>
      </c>
      <c r="D721" s="24" t="s">
        <v>23394</v>
      </c>
      <c r="E721" s="24" t="s">
        <v>14554</v>
      </c>
      <c r="F721" s="24" t="str">
        <f>IF($O721&gt;1,Лист1!$A$1,Лист1!$A$2)</f>
        <v xml:space="preserve">available="no" </v>
      </c>
      <c r="G721" s="24" t="s">
        <v>14552</v>
      </c>
      <c r="H721" s="24" t="s">
        <v>30673</v>
      </c>
      <c r="I721" s="24" t="s">
        <v>30674</v>
      </c>
      <c r="J721" s="110">
        <f t="shared" si="21"/>
        <v>0</v>
      </c>
      <c r="K721" s="24" t="s">
        <v>30674</v>
      </c>
      <c r="L721" s="24" t="s">
        <v>14553</v>
      </c>
      <c r="M721" s="110">
        <f>INDEX(sec!$A$1:$G$597,MATCH(B721,sec!$C$1:$C$597,0),4)</f>
        <v>11321</v>
      </c>
      <c r="N721" s="24" t="s">
        <v>3</v>
      </c>
      <c r="O721" s="8">
        <f>IFERROR(INDEX(sec!$A$1:$G$787,MATCH(B721,sec!$C$1:$C$787,0),2),0)</f>
        <v>0</v>
      </c>
    </row>
    <row r="722" spans="1:16" x14ac:dyDescent="0.2">
      <c r="A722" s="24" t="s">
        <v>2</v>
      </c>
      <c r="B722" s="24" t="s">
        <v>23412</v>
      </c>
      <c r="C722" s="24" t="s">
        <v>4</v>
      </c>
      <c r="D722" s="24" t="s">
        <v>23413</v>
      </c>
      <c r="E722" s="24" t="s">
        <v>14554</v>
      </c>
      <c r="F722" s="24" t="str">
        <f>IF($O722&gt;1,Лист1!$A$1,Лист1!$A$2)</f>
        <v xml:space="preserve">available="yes" </v>
      </c>
      <c r="G722" s="24" t="s">
        <v>14552</v>
      </c>
      <c r="H722" s="24" t="s">
        <v>30673</v>
      </c>
      <c r="I722" s="24" t="s">
        <v>30674</v>
      </c>
      <c r="J722" s="110">
        <f t="shared" si="21"/>
        <v>22</v>
      </c>
      <c r="K722" s="24" t="s">
        <v>30674</v>
      </c>
      <c r="L722" s="24" t="s">
        <v>14553</v>
      </c>
      <c r="M722" s="110">
        <f>INDEX(sec!$A$1:$G$597,MATCH(B722,sec!$C$1:$C$597,0),4)</f>
        <v>26424</v>
      </c>
      <c r="N722" s="24" t="s">
        <v>3</v>
      </c>
      <c r="O722" s="8">
        <f>IFERROR(INDEX(sec!$A$1:$G$787,MATCH(B722,sec!$C$1:$C$787,0),2),0)</f>
        <v>22</v>
      </c>
    </row>
    <row r="723" spans="1:16" x14ac:dyDescent="0.2">
      <c r="A723" s="24" t="s">
        <v>2</v>
      </c>
      <c r="B723" s="24" t="s">
        <v>23414</v>
      </c>
      <c r="C723" s="24" t="s">
        <v>4</v>
      </c>
      <c r="D723" s="24" t="s">
        <v>23415</v>
      </c>
      <c r="E723" s="24" t="s">
        <v>14554</v>
      </c>
      <c r="F723" s="24" t="str">
        <f>IF($O723&gt;1,Лист1!$A$1,Лист1!$A$2)</f>
        <v xml:space="preserve">available="no" </v>
      </c>
      <c r="G723" s="24" t="s">
        <v>14552</v>
      </c>
      <c r="H723" s="24" t="s">
        <v>30673</v>
      </c>
      <c r="I723" s="24" t="s">
        <v>30674</v>
      </c>
      <c r="J723" s="110">
        <f t="shared" si="21"/>
        <v>0</v>
      </c>
      <c r="K723" s="24" t="s">
        <v>30674</v>
      </c>
      <c r="L723" s="24" t="s">
        <v>14553</v>
      </c>
      <c r="M723" s="110">
        <f>INDEX(sec!$A$1:$G$597,MATCH(B723,sec!$C$1:$C$597,0),4)</f>
        <v>26076</v>
      </c>
      <c r="N723" s="24" t="s">
        <v>3</v>
      </c>
      <c r="O723" s="8">
        <f>IFERROR(INDEX(sec!$A$1:$G$787,MATCH(B723,sec!$C$1:$C$787,0),2),0)</f>
        <v>0</v>
      </c>
    </row>
    <row r="724" spans="1:16" x14ac:dyDescent="0.2">
      <c r="A724" s="24" t="s">
        <v>2</v>
      </c>
      <c r="B724" s="24" t="s">
        <v>23717</v>
      </c>
      <c r="C724" s="24" t="s">
        <v>4</v>
      </c>
      <c r="D724" s="24" t="s">
        <v>20220</v>
      </c>
      <c r="E724" s="24" t="s">
        <v>14554</v>
      </c>
      <c r="F724" s="24" t="str">
        <f>IF($O724&gt;1,Лист1!$A$1,Лист1!$A$2)</f>
        <v xml:space="preserve">available="yes" </v>
      </c>
      <c r="G724" s="24" t="s">
        <v>14552</v>
      </c>
      <c r="H724" s="24" t="s">
        <v>30673</v>
      </c>
      <c r="I724" s="24" t="s">
        <v>30674</v>
      </c>
      <c r="J724" s="110">
        <f t="shared" si="21"/>
        <v>3</v>
      </c>
      <c r="K724" s="24" t="s">
        <v>30674</v>
      </c>
      <c r="L724" s="24" t="s">
        <v>14553</v>
      </c>
      <c r="M724" s="110">
        <f>INDEX(sec!$A$1:$G$597,MATCH(B724,sec!$C$1:$C$597,0),4)</f>
        <v>14900</v>
      </c>
      <c r="N724" s="24" t="s">
        <v>3</v>
      </c>
      <c r="O724" s="8">
        <f>IFERROR(INDEX(sec!$A$1:$G$787,MATCH(B724,sec!$C$1:$C$787,0),2),0)</f>
        <v>3</v>
      </c>
      <c r="P724" s="8" t="s">
        <v>12139</v>
      </c>
    </row>
    <row r="725" spans="1:16" x14ac:dyDescent="0.2">
      <c r="A725" s="24" t="s">
        <v>2</v>
      </c>
      <c r="B725" s="24" t="s">
        <v>23718</v>
      </c>
      <c r="C725" s="24" t="s">
        <v>4</v>
      </c>
      <c r="D725" s="24" t="s">
        <v>20226</v>
      </c>
      <c r="E725" s="24" t="s">
        <v>14554</v>
      </c>
      <c r="F725" s="24" t="str">
        <f>IF($O725&gt;1,Лист1!$A$1,Лист1!$A$2)</f>
        <v xml:space="preserve">available="yes" </v>
      </c>
      <c r="G725" s="24" t="s">
        <v>14552</v>
      </c>
      <c r="H725" s="24" t="s">
        <v>30673</v>
      </c>
      <c r="I725" s="24" t="s">
        <v>30674</v>
      </c>
      <c r="J725" s="110">
        <f t="shared" si="21"/>
        <v>5</v>
      </c>
      <c r="K725" s="24" t="s">
        <v>30674</v>
      </c>
      <c r="L725" s="24" t="s">
        <v>14553</v>
      </c>
      <c r="M725" s="110">
        <f>INDEX(sec!$A$1:$G$597,MATCH(B725,sec!$C$1:$C$597,0),4)</f>
        <v>17500</v>
      </c>
      <c r="N725" s="24" t="s">
        <v>3</v>
      </c>
      <c r="O725" s="8">
        <f>IFERROR(INDEX(sec!$A$1:$G$787,MATCH(B725,sec!$C$1:$C$787,0),2),0)</f>
        <v>5</v>
      </c>
      <c r="P725" s="8" t="s">
        <v>12139</v>
      </c>
    </row>
    <row r="726" spans="1:16" x14ac:dyDescent="0.2">
      <c r="A726" s="24" t="s">
        <v>2</v>
      </c>
      <c r="B726" s="24" t="s">
        <v>23719</v>
      </c>
      <c r="C726" s="24" t="s">
        <v>4</v>
      </c>
      <c r="D726" s="24" t="s">
        <v>20216</v>
      </c>
      <c r="E726" s="24" t="s">
        <v>14554</v>
      </c>
      <c r="F726" s="24" t="str">
        <f>IF($O726&gt;1,Лист1!$A$1,Лист1!$A$2)</f>
        <v xml:space="preserve">available="yes" </v>
      </c>
      <c r="G726" s="24" t="s">
        <v>14552</v>
      </c>
      <c r="H726" s="24" t="s">
        <v>30673</v>
      </c>
      <c r="I726" s="24" t="s">
        <v>30674</v>
      </c>
      <c r="J726" s="110">
        <f t="shared" si="21"/>
        <v>2</v>
      </c>
      <c r="K726" s="24" t="s">
        <v>30674</v>
      </c>
      <c r="L726" s="24" t="s">
        <v>14553</v>
      </c>
      <c r="M726" s="110">
        <f>INDEX(sec!$A$1:$G$597,MATCH(B726,sec!$C$1:$C$597,0),4)</f>
        <v>24150</v>
      </c>
      <c r="N726" s="24" t="s">
        <v>3</v>
      </c>
      <c r="O726" s="8">
        <f>IFERROR(INDEX(sec!$A$1:$G$787,MATCH(B726,sec!$C$1:$C$787,0),2),0)</f>
        <v>2</v>
      </c>
      <c r="P726" s="8" t="s">
        <v>12139</v>
      </c>
    </row>
    <row r="727" spans="1:16" x14ac:dyDescent="0.2">
      <c r="A727" s="24" t="s">
        <v>2</v>
      </c>
      <c r="B727" s="24" t="s">
        <v>23720</v>
      </c>
      <c r="C727" s="24" t="s">
        <v>4</v>
      </c>
      <c r="D727" s="24" t="s">
        <v>20223</v>
      </c>
      <c r="E727" s="24" t="s">
        <v>14554</v>
      </c>
      <c r="F727" s="24" t="str">
        <f>IF($O727&gt;1,Лист1!$A$1,Лист1!$A$2)</f>
        <v xml:space="preserve">available="yes" </v>
      </c>
      <c r="G727" s="24" t="s">
        <v>14552</v>
      </c>
      <c r="H727" s="24" t="s">
        <v>30673</v>
      </c>
      <c r="I727" s="24" t="s">
        <v>30674</v>
      </c>
      <c r="J727" s="110">
        <f t="shared" si="21"/>
        <v>4</v>
      </c>
      <c r="K727" s="24" t="s">
        <v>30674</v>
      </c>
      <c r="L727" s="24" t="s">
        <v>14553</v>
      </c>
      <c r="M727" s="110">
        <f>INDEX(sec!$A$1:$G$597,MATCH(B727,sec!$C$1:$C$597,0),4)</f>
        <v>17500</v>
      </c>
      <c r="N727" s="24" t="s">
        <v>3</v>
      </c>
      <c r="O727" s="8">
        <f>IFERROR(INDEX(sec!$A$1:$G$787,MATCH(B727,sec!$C$1:$C$787,0),2),0)</f>
        <v>4</v>
      </c>
      <c r="P727" s="8" t="s">
        <v>12139</v>
      </c>
    </row>
    <row r="728" spans="1:16" x14ac:dyDescent="0.2">
      <c r="A728" s="24" t="s">
        <v>2</v>
      </c>
      <c r="B728" s="24" t="s">
        <v>23721</v>
      </c>
      <c r="C728" s="24" t="s">
        <v>4</v>
      </c>
      <c r="D728" s="24" t="s">
        <v>20249</v>
      </c>
      <c r="E728" s="24" t="s">
        <v>14554</v>
      </c>
      <c r="F728" s="24" t="str">
        <f>IF($O728&gt;1,Лист1!$A$1,Лист1!$A$2)</f>
        <v xml:space="preserve">available="yes" </v>
      </c>
      <c r="G728" s="24" t="s">
        <v>14552</v>
      </c>
      <c r="H728" s="24" t="s">
        <v>30673</v>
      </c>
      <c r="I728" s="24" t="s">
        <v>30674</v>
      </c>
      <c r="J728" s="110">
        <f t="shared" si="21"/>
        <v>3</v>
      </c>
      <c r="K728" s="24" t="s">
        <v>30674</v>
      </c>
      <c r="L728" s="24" t="s">
        <v>14553</v>
      </c>
      <c r="M728" s="110">
        <f>INDEX(sec!$A$1:$G$597,MATCH(B728,sec!$C$1:$C$597,0),4)</f>
        <v>18500</v>
      </c>
      <c r="N728" s="24" t="s">
        <v>3</v>
      </c>
      <c r="O728" s="8">
        <f>IFERROR(INDEX(sec!$A$1:$G$787,MATCH(B728,sec!$C$1:$C$787,0),2),0)</f>
        <v>3</v>
      </c>
      <c r="P728" s="8" t="s">
        <v>12139</v>
      </c>
    </row>
    <row r="729" spans="1:16" x14ac:dyDescent="0.2">
      <c r="A729" s="24" t="s">
        <v>2</v>
      </c>
      <c r="B729" s="24" t="s">
        <v>23722</v>
      </c>
      <c r="C729" s="24" t="s">
        <v>4</v>
      </c>
      <c r="D729" s="24" t="s">
        <v>20218</v>
      </c>
      <c r="E729" s="24" t="s">
        <v>14554</v>
      </c>
      <c r="F729" s="24" t="str">
        <f>IF($O729&gt;1,Лист1!$A$1,Лист1!$A$2)</f>
        <v xml:space="preserve">available="no" </v>
      </c>
      <c r="G729" s="24" t="s">
        <v>14552</v>
      </c>
      <c r="H729" s="24" t="s">
        <v>30673</v>
      </c>
      <c r="I729" s="24" t="s">
        <v>30674</v>
      </c>
      <c r="J729" s="110">
        <f t="shared" si="21"/>
        <v>1</v>
      </c>
      <c r="K729" s="24" t="s">
        <v>30674</v>
      </c>
      <c r="L729" s="24" t="s">
        <v>14553</v>
      </c>
      <c r="M729" s="110">
        <f>INDEX(sec!$A$1:$G$597,MATCH(B729,sec!$C$1:$C$597,0),4)</f>
        <v>29900</v>
      </c>
      <c r="N729" s="24" t="s">
        <v>3</v>
      </c>
      <c r="O729" s="8">
        <f>IFERROR(INDEX(sec!$A$1:$G$787,MATCH(B729,sec!$C$1:$C$787,0),2),0)</f>
        <v>1</v>
      </c>
      <c r="P729" s="8" t="s">
        <v>12139</v>
      </c>
    </row>
    <row r="730" spans="1:16" x14ac:dyDescent="0.2">
      <c r="A730" s="24" t="s">
        <v>2</v>
      </c>
      <c r="B730" s="24" t="s">
        <v>23723</v>
      </c>
      <c r="C730" s="24" t="s">
        <v>4</v>
      </c>
      <c r="D730" s="24" t="s">
        <v>20229</v>
      </c>
      <c r="E730" s="24" t="s">
        <v>14554</v>
      </c>
      <c r="F730" s="24" t="str">
        <f>IF($O730&gt;1,Лист1!$A$1,Лист1!$A$2)</f>
        <v xml:space="preserve">available="yes" </v>
      </c>
      <c r="G730" s="24" t="s">
        <v>14552</v>
      </c>
      <c r="H730" s="24" t="s">
        <v>30673</v>
      </c>
      <c r="I730" s="24" t="s">
        <v>30674</v>
      </c>
      <c r="J730" s="110">
        <f t="shared" si="21"/>
        <v>4</v>
      </c>
      <c r="K730" s="24" t="s">
        <v>30674</v>
      </c>
      <c r="L730" s="24" t="s">
        <v>14553</v>
      </c>
      <c r="M730" s="110">
        <f>INDEX(sec!$A$1:$G$597,MATCH(B730,sec!$C$1:$C$597,0),4)</f>
        <v>19900</v>
      </c>
      <c r="N730" s="24" t="s">
        <v>3</v>
      </c>
      <c r="O730" s="8">
        <f>IFERROR(INDEX(sec!$A$1:$G$787,MATCH(B730,sec!$C$1:$C$787,0),2),0)</f>
        <v>4</v>
      </c>
      <c r="P730" s="8" t="s">
        <v>12139</v>
      </c>
    </row>
    <row r="731" spans="1:16" x14ac:dyDescent="0.2">
      <c r="A731" s="24" t="s">
        <v>2</v>
      </c>
      <c r="B731" s="24" t="s">
        <v>23724</v>
      </c>
      <c r="C731" s="24" t="s">
        <v>4</v>
      </c>
      <c r="D731" s="24" t="s">
        <v>20232</v>
      </c>
      <c r="E731" s="24" t="s">
        <v>14554</v>
      </c>
      <c r="F731" s="24" t="str">
        <f>IF($O731&gt;1,Лист1!$A$1,Лист1!$A$2)</f>
        <v xml:space="preserve">available="yes" </v>
      </c>
      <c r="G731" s="24" t="s">
        <v>14552</v>
      </c>
      <c r="H731" s="24" t="s">
        <v>30673</v>
      </c>
      <c r="I731" s="24" t="s">
        <v>30674</v>
      </c>
      <c r="J731" s="110">
        <f t="shared" si="21"/>
        <v>5</v>
      </c>
      <c r="K731" s="24" t="s">
        <v>30674</v>
      </c>
      <c r="L731" s="24" t="s">
        <v>14553</v>
      </c>
      <c r="M731" s="110">
        <f>INDEX(sec!$A$1:$G$597,MATCH(B731,sec!$C$1:$C$597,0),4)</f>
        <v>20700</v>
      </c>
      <c r="N731" s="24" t="s">
        <v>3</v>
      </c>
      <c r="O731" s="8">
        <f>IFERROR(INDEX(sec!$A$1:$G$787,MATCH(B731,sec!$C$1:$C$787,0),2),0)</f>
        <v>5</v>
      </c>
      <c r="P731" s="8" t="s">
        <v>12139</v>
      </c>
    </row>
    <row r="732" spans="1:16" x14ac:dyDescent="0.2">
      <c r="A732" s="24" t="s">
        <v>2</v>
      </c>
      <c r="B732" s="24" t="s">
        <v>24043</v>
      </c>
      <c r="C732" s="24" t="s">
        <v>4</v>
      </c>
      <c r="D732" s="24" t="s">
        <v>24044</v>
      </c>
      <c r="E732" s="24" t="s">
        <v>14554</v>
      </c>
      <c r="F732" s="24" t="str">
        <f>IF($O732&gt;1,Лист1!$A$1,Лист1!$A$2)</f>
        <v xml:space="preserve">available="yes" </v>
      </c>
      <c r="G732" s="24" t="s">
        <v>14552</v>
      </c>
      <c r="H732" s="24" t="s">
        <v>30673</v>
      </c>
      <c r="I732" s="24" t="s">
        <v>30674</v>
      </c>
      <c r="J732" s="110" t="str">
        <f t="shared" si="21"/>
        <v>50</v>
      </c>
      <c r="K732" s="24" t="s">
        <v>30674</v>
      </c>
      <c r="L732" s="24" t="s">
        <v>14553</v>
      </c>
      <c r="M732" s="110">
        <f>INDEX(sec!$A$1:$G$597,MATCH(B732,sec!$C$1:$C$597,0),4)</f>
        <v>21293</v>
      </c>
      <c r="N732" s="24" t="s">
        <v>3</v>
      </c>
      <c r="O732" s="8">
        <f>IFERROR(INDEX(sec!$A$1:$G$787,MATCH(B732,sec!$C$1:$C$787,0),2),0)</f>
        <v>59</v>
      </c>
      <c r="P732" s="2" t="s">
        <v>12995</v>
      </c>
    </row>
    <row r="733" spans="1:16" x14ac:dyDescent="0.2">
      <c r="A733" s="24" t="s">
        <v>2</v>
      </c>
      <c r="B733" s="24" t="s">
        <v>24137</v>
      </c>
      <c r="C733" s="24" t="s">
        <v>4</v>
      </c>
      <c r="D733" s="24" t="s">
        <v>20374</v>
      </c>
      <c r="E733" s="24" t="s">
        <v>14554</v>
      </c>
      <c r="F733" s="24" t="str">
        <f>IF($O733&gt;1,Лист1!$A$1,Лист1!$A$2)</f>
        <v xml:space="preserve">available="no" </v>
      </c>
      <c r="G733" s="24" t="s">
        <v>14552</v>
      </c>
      <c r="H733" s="24" t="s">
        <v>30673</v>
      </c>
      <c r="I733" s="24" t="s">
        <v>30674</v>
      </c>
      <c r="J733" s="110">
        <f t="shared" si="21"/>
        <v>0</v>
      </c>
      <c r="K733" s="24" t="s">
        <v>30674</v>
      </c>
      <c r="L733" s="24" t="s">
        <v>14553</v>
      </c>
      <c r="M733" s="110">
        <f>INDEX(sec!$A$1:$G$597,MATCH(B733,sec!$C$1:$C$597,0),4)</f>
        <v>16900</v>
      </c>
      <c r="N733" s="24" t="s">
        <v>3</v>
      </c>
      <c r="O733" s="22">
        <f>IF(ISNA(INDEX(вендер!$A$1:$H$11703,MATCH(D733,вендер!$C$1:$C$11703,0),8)),Лист1!$A$3,INDEX(вендер!$A$1:$H$11703,MATCH(D733,вендер!$C$1:$C$11703,0),8))</f>
        <v>0</v>
      </c>
      <c r="P733" s="8" t="s">
        <v>12139</v>
      </c>
    </row>
    <row r="734" spans="1:16" x14ac:dyDescent="0.2">
      <c r="A734" s="24" t="s">
        <v>2</v>
      </c>
      <c r="B734" s="24" t="s">
        <v>24138</v>
      </c>
      <c r="C734" s="24" t="s">
        <v>4</v>
      </c>
      <c r="D734" s="24" t="s">
        <v>23611</v>
      </c>
      <c r="E734" s="24" t="s">
        <v>14554</v>
      </c>
      <c r="F734" s="24" t="str">
        <f>IF($O734&gt;0,Лист1!$A$1,Лист1!$A$2)</f>
        <v xml:space="preserve">available="no" </v>
      </c>
      <c r="G734" s="24" t="s">
        <v>14552</v>
      </c>
      <c r="H734" s="24" t="s">
        <v>30673</v>
      </c>
      <c r="I734" s="24" t="s">
        <v>30674</v>
      </c>
      <c r="J734" s="110">
        <f t="shared" si="21"/>
        <v>0</v>
      </c>
      <c r="K734" s="24" t="s">
        <v>30674</v>
      </c>
      <c r="L734" s="24" t="s">
        <v>14553</v>
      </c>
      <c r="M734" s="110">
        <f>INDEX(sec!$A$1:$G$597,MATCH(B734,sec!$C$1:$C$597,0),4)</f>
        <v>19500</v>
      </c>
      <c r="N734" s="24" t="s">
        <v>3</v>
      </c>
      <c r="O734" s="22">
        <f>IF(ISNA(INDEX(вендер!$A$1:$H$11703,MATCH(D734,вендер!$C$1:$C$11703,0),8)),Лист1!$A$3,INDEX(вендер!$A$1:$H$11703,MATCH(D734,вендер!$C$1:$C$11703,0),8))</f>
        <v>0</v>
      </c>
      <c r="P734" s="8" t="s">
        <v>12139</v>
      </c>
    </row>
    <row r="735" spans="1:16" x14ac:dyDescent="0.2">
      <c r="A735" s="24" t="s">
        <v>2</v>
      </c>
      <c r="B735" s="24" t="s">
        <v>24320</v>
      </c>
      <c r="C735" s="24" t="s">
        <v>4</v>
      </c>
      <c r="D735" s="24" t="s">
        <v>22124</v>
      </c>
      <c r="E735" s="24" t="s">
        <v>14554</v>
      </c>
      <c r="F735" s="24" t="str">
        <f>IF($O735&gt;0,Лист1!$A$1,Лист1!$A$2)</f>
        <v xml:space="preserve">available="yes" </v>
      </c>
      <c r="G735" s="24" t="s">
        <v>14552</v>
      </c>
      <c r="H735" s="24" t="s">
        <v>30673</v>
      </c>
      <c r="I735" s="24" t="s">
        <v>30674</v>
      </c>
      <c r="J735" s="110">
        <f t="shared" si="21"/>
        <v>14</v>
      </c>
      <c r="K735" s="24" t="s">
        <v>30674</v>
      </c>
      <c r="L735" s="24" t="s">
        <v>14553</v>
      </c>
      <c r="M735" s="110">
        <f>INDEX(sec!$A$1:$G$597,MATCH(B735,sec!$C$1:$C$597,0),4)</f>
        <v>41000</v>
      </c>
      <c r="N735" s="24" t="s">
        <v>3</v>
      </c>
      <c r="O735" s="22">
        <f>IF(ISNA(INDEX(вендер!$A$1:$H$11703,MATCH(D735,вендер!$C$1:$C$11703,0),8)),Лист1!$A$3,INDEX(вендер!$A$1:$H$11703,MATCH(D735,вендер!$C$1:$C$11703,0),8))</f>
        <v>14</v>
      </c>
      <c r="P735" s="8" t="s">
        <v>12139</v>
      </c>
    </row>
    <row r="736" spans="1:16" x14ac:dyDescent="0.2">
      <c r="A736" s="24" t="s">
        <v>2</v>
      </c>
      <c r="B736" s="24" t="s">
        <v>24559</v>
      </c>
      <c r="C736" s="24" t="s">
        <v>4</v>
      </c>
      <c r="D736" s="24" t="s">
        <v>24560</v>
      </c>
      <c r="E736" s="24" t="s">
        <v>14554</v>
      </c>
      <c r="F736" s="24" t="str">
        <f>IF($O736&gt;0,Лист1!$A$1,Лист1!$A$2)</f>
        <v xml:space="preserve">available="no" </v>
      </c>
      <c r="G736" s="24" t="s">
        <v>14552</v>
      </c>
      <c r="H736" s="24" t="s">
        <v>30673</v>
      </c>
      <c r="I736" s="24" t="s">
        <v>30674</v>
      </c>
      <c r="J736" s="110">
        <f t="shared" si="21"/>
        <v>0</v>
      </c>
      <c r="K736" s="24" t="s">
        <v>30674</v>
      </c>
      <c r="L736" s="24" t="s">
        <v>14553</v>
      </c>
      <c r="M736" s="110">
        <f>INDEX(sec!$A$1:$G$597,MATCH(B736,sec!$C$1:$C$597,0),4)</f>
        <v>74074</v>
      </c>
      <c r="N736" s="24" t="s">
        <v>3</v>
      </c>
      <c r="O736" s="8">
        <f>IFERROR(INDEX(sec!$A$1:$G$787,MATCH(B736,sec!$C$1:$C$787,0),2),0)</f>
        <v>0</v>
      </c>
    </row>
    <row r="737" spans="1:19" x14ac:dyDescent="0.2">
      <c r="A737" s="24" t="s">
        <v>2</v>
      </c>
      <c r="B737" s="24" t="s">
        <v>24561</v>
      </c>
      <c r="C737" s="24" t="s">
        <v>4</v>
      </c>
      <c r="D737" s="24" t="s">
        <v>24562</v>
      </c>
      <c r="E737" s="24" t="s">
        <v>14554</v>
      </c>
      <c r="F737" s="24" t="str">
        <f>IF($O737&gt;0,Лист1!$A$1,Лист1!$A$2)</f>
        <v xml:space="preserve">available="yes" </v>
      </c>
      <c r="G737" s="24" t="s">
        <v>14552</v>
      </c>
      <c r="H737" s="24" t="s">
        <v>30673</v>
      </c>
      <c r="I737" s="24" t="s">
        <v>30674</v>
      </c>
      <c r="J737" s="110">
        <f t="shared" si="21"/>
        <v>2</v>
      </c>
      <c r="K737" s="24" t="s">
        <v>30674</v>
      </c>
      <c r="L737" s="24" t="s">
        <v>14553</v>
      </c>
      <c r="M737" s="110">
        <f>INDEX(sec!$A$1:$G$597,MATCH(B737,sec!$C$1:$C$597,0),4)</f>
        <v>46580</v>
      </c>
      <c r="N737" s="24" t="s">
        <v>3</v>
      </c>
      <c r="O737" s="8">
        <f>IFERROR(INDEX(sec!$A$1:$G$787,MATCH(B737,sec!$C$1:$C$787,0),2),0)</f>
        <v>2</v>
      </c>
    </row>
    <row r="738" spans="1:19" x14ac:dyDescent="0.2">
      <c r="A738" s="24" t="s">
        <v>2</v>
      </c>
      <c r="B738" s="24" t="s">
        <v>25160</v>
      </c>
      <c r="C738" s="24" t="s">
        <v>4</v>
      </c>
      <c r="D738" s="24" t="s">
        <v>25154</v>
      </c>
      <c r="E738" s="24" t="s">
        <v>14554</v>
      </c>
      <c r="F738" s="24" t="str">
        <f>IF($O738&gt;0,Лист1!$A$1,Лист1!$A$2)</f>
        <v xml:space="preserve">available="yes" </v>
      </c>
      <c r="G738" s="24" t="s">
        <v>14552</v>
      </c>
      <c r="H738" s="24" t="s">
        <v>30673</v>
      </c>
      <c r="I738" s="24" t="s">
        <v>30674</v>
      </c>
      <c r="J738" s="110">
        <f t="shared" si="21"/>
        <v>6</v>
      </c>
      <c r="K738" s="24" t="s">
        <v>30674</v>
      </c>
      <c r="L738" s="24" t="s">
        <v>14553</v>
      </c>
      <c r="M738" s="110">
        <f>INDEX(sec!$A$1:$G$597,MATCH(B738,sec!$C$1:$C$597,0),4)</f>
        <v>39000</v>
      </c>
      <c r="N738" s="24" t="s">
        <v>3</v>
      </c>
      <c r="O738" s="8">
        <f>IFERROR(INDEX(sec!$A$1:$G$787,MATCH(B738,sec!$C$1:$C$787,0),2),0)</f>
        <v>6</v>
      </c>
      <c r="P738" s="2" t="s">
        <v>12139</v>
      </c>
    </row>
    <row r="739" spans="1:19" x14ac:dyDescent="0.2">
      <c r="A739" s="24" t="s">
        <v>2</v>
      </c>
      <c r="B739" s="24" t="s">
        <v>25158</v>
      </c>
      <c r="C739" s="24" t="s">
        <v>4</v>
      </c>
      <c r="D739" s="24" t="s">
        <v>14147</v>
      </c>
      <c r="E739" s="24" t="s">
        <v>14554</v>
      </c>
      <c r="F739" s="24" t="str">
        <f>IF($O739&gt;20,Лист1!$A$1,Лист1!$A$2)</f>
        <v xml:space="preserve">available="no" </v>
      </c>
      <c r="G739" s="24" t="s">
        <v>14552</v>
      </c>
      <c r="H739" s="24" t="s">
        <v>30673</v>
      </c>
      <c r="I739" s="24" t="s">
        <v>30674</v>
      </c>
      <c r="J739" s="110">
        <f t="shared" si="21"/>
        <v>0</v>
      </c>
      <c r="K739" s="24" t="s">
        <v>30674</v>
      </c>
      <c r="L739" s="24" t="s">
        <v>14553</v>
      </c>
      <c r="M739" s="110">
        <f>INDEX(sec!$A$1:$G$597,MATCH(B739,sec!$C$1:$C$597,0),4)</f>
        <v>68900</v>
      </c>
      <c r="N739" s="24" t="s">
        <v>3</v>
      </c>
      <c r="O739" s="22">
        <f>IF(ISNA(INDEX(вендер!$A$1:$H$11703,MATCH(D739,вендер!$C$1:$C$11703,0),8)),Лист1!$A$3,INDEX(вендер!$A$1:$H$11703,MATCH(D739,вендер!$C$1:$C$11703,0),8))</f>
        <v>0</v>
      </c>
      <c r="P739" s="2" t="s">
        <v>12139</v>
      </c>
      <c r="Q739" s="2" t="s">
        <v>28125</v>
      </c>
    </row>
    <row r="740" spans="1:19" x14ac:dyDescent="0.2">
      <c r="A740" s="24" t="s">
        <v>2</v>
      </c>
      <c r="B740" s="24" t="s">
        <v>25156</v>
      </c>
      <c r="C740" s="24" t="s">
        <v>4</v>
      </c>
      <c r="D740" s="24" t="s">
        <v>22126</v>
      </c>
      <c r="E740" s="24" t="s">
        <v>14554</v>
      </c>
      <c r="F740" s="24" t="str">
        <f>IF($O740&gt;0,Лист1!$A$1,Лист1!$A$2)</f>
        <v xml:space="preserve">available="no" </v>
      </c>
      <c r="G740" s="24" t="s">
        <v>14552</v>
      </c>
      <c r="H740" s="24" t="s">
        <v>30673</v>
      </c>
      <c r="I740" s="24" t="s">
        <v>30674</v>
      </c>
      <c r="J740" s="110">
        <f t="shared" si="21"/>
        <v>0</v>
      </c>
      <c r="K740" s="24" t="s">
        <v>30674</v>
      </c>
      <c r="L740" s="24" t="s">
        <v>14553</v>
      </c>
      <c r="M740" s="110">
        <f>INDEX(sec!$A$1:$G$597,MATCH(B740,sec!$C$1:$C$597,0),4)</f>
        <v>30900</v>
      </c>
      <c r="N740" s="24" t="s">
        <v>3</v>
      </c>
      <c r="O740" s="22">
        <f>IF(ISNA(INDEX(вендер!$A$1:$H$11703,MATCH(D740,вендер!$C$1:$C$11703,0),8)),Лист1!$A$3,INDEX(вендер!$A$1:$H$11703,MATCH(D740,вендер!$C$1:$C$11703,0),8))</f>
        <v>0</v>
      </c>
      <c r="P740" s="2" t="s">
        <v>12139</v>
      </c>
    </row>
    <row r="741" spans="1:19" x14ac:dyDescent="0.2">
      <c r="A741" s="24" t="s">
        <v>2</v>
      </c>
      <c r="B741" s="24" t="s">
        <v>25157</v>
      </c>
      <c r="C741" s="24" t="s">
        <v>4</v>
      </c>
      <c r="D741" s="24" t="s">
        <v>22127</v>
      </c>
      <c r="E741" s="24" t="s">
        <v>14554</v>
      </c>
      <c r="F741" s="24" t="str">
        <f>IF($O741&gt;1,Лист1!$A$1,Лист1!$A$2)</f>
        <v xml:space="preserve">available="no" </v>
      </c>
      <c r="G741" s="24" t="s">
        <v>14552</v>
      </c>
      <c r="H741" s="24" t="s">
        <v>30673</v>
      </c>
      <c r="I741" s="24" t="s">
        <v>30674</v>
      </c>
      <c r="J741" s="110">
        <f t="shared" si="21"/>
        <v>0</v>
      </c>
      <c r="K741" s="24" t="s">
        <v>30674</v>
      </c>
      <c r="L741" s="24" t="s">
        <v>14553</v>
      </c>
      <c r="M741" s="110">
        <f>INDEX(sec!$A$1:$G$597,MATCH(B741,sec!$C$1:$C$597,0),4)</f>
        <v>34900</v>
      </c>
      <c r="N741" s="24" t="s">
        <v>3</v>
      </c>
      <c r="O741" s="22">
        <f>IF(ISNA(INDEX(вендер!$A$1:$H$11703,MATCH(D741,вендер!$C$1:$C$11703,0),8)),Лист1!$A$3,INDEX(вендер!$A$1:$H$11703,MATCH(D741,вендер!$C$1:$C$11703,0),8))</f>
        <v>0</v>
      </c>
      <c r="P741" s="2" t="s">
        <v>12139</v>
      </c>
    </row>
    <row r="742" spans="1:19" x14ac:dyDescent="0.2">
      <c r="A742" s="24" t="s">
        <v>2</v>
      </c>
      <c r="B742" s="24" t="s">
        <v>25275</v>
      </c>
      <c r="C742" s="24" t="s">
        <v>4</v>
      </c>
      <c r="D742" s="24" t="s">
        <v>25304</v>
      </c>
      <c r="E742" s="24" t="s">
        <v>14554</v>
      </c>
      <c r="F742" s="24" t="str">
        <f>IF($O742&gt;40,Лист1!$A$1,Лист1!$A$2)</f>
        <v xml:space="preserve">available="yes" </v>
      </c>
      <c r="G742" s="24" t="s">
        <v>14552</v>
      </c>
      <c r="H742" s="24" t="s">
        <v>30673</v>
      </c>
      <c r="I742" s="24" t="s">
        <v>30674</v>
      </c>
      <c r="J742" s="110" t="str">
        <f t="shared" si="21"/>
        <v>50</v>
      </c>
      <c r="K742" s="24" t="s">
        <v>30674</v>
      </c>
      <c r="L742" s="24" t="s">
        <v>14553</v>
      </c>
      <c r="M742" s="110">
        <f>INDEX('дил эл'!$A$1:$E$99,MATCH(B742,'дил эл'!$C$1:$C$99,0),4)</f>
        <v>624</v>
      </c>
      <c r="N742" s="24" t="s">
        <v>3</v>
      </c>
      <c r="O742" s="9">
        <f>INDEX(эл!$A$1:$G$173,MATCH(B742,эл!$C$1:$C$236,0),2)</f>
        <v>58</v>
      </c>
      <c r="S742" s="2" t="s">
        <v>25014</v>
      </c>
    </row>
    <row r="743" spans="1:19" x14ac:dyDescent="0.2">
      <c r="A743" s="24" t="s">
        <v>2</v>
      </c>
      <c r="B743" s="24" t="s">
        <v>25276</v>
      </c>
      <c r="C743" s="24" t="s">
        <v>4</v>
      </c>
      <c r="D743" s="24" t="s">
        <v>25305</v>
      </c>
      <c r="E743" s="24" t="s">
        <v>14554</v>
      </c>
      <c r="F743" s="24" t="str">
        <f>IF($O743&gt;5,Лист1!$A$1,Лист1!$A$2)</f>
        <v xml:space="preserve">available="yes" </v>
      </c>
      <c r="G743" s="24" t="s">
        <v>14552</v>
      </c>
      <c r="H743" s="24" t="s">
        <v>30673</v>
      </c>
      <c r="I743" s="24" t="s">
        <v>30674</v>
      </c>
      <c r="J743" s="110">
        <f t="shared" si="21"/>
        <v>17</v>
      </c>
      <c r="K743" s="24" t="s">
        <v>30674</v>
      </c>
      <c r="L743" s="24" t="s">
        <v>14553</v>
      </c>
      <c r="M743" s="110">
        <f>INDEX('дил эл'!$A$1:$E$99,MATCH(B743,'дил эл'!$C$1:$C$99,0),4)</f>
        <v>1249</v>
      </c>
      <c r="N743" s="24" t="s">
        <v>3</v>
      </c>
      <c r="O743" s="9">
        <f>INDEX(эл!$A$1:$G$173,MATCH(B743,эл!$C$1:$C$236,0),2)</f>
        <v>17</v>
      </c>
      <c r="S743" s="2" t="s">
        <v>25014</v>
      </c>
    </row>
    <row r="744" spans="1:19" x14ac:dyDescent="0.2">
      <c r="A744" s="24" t="s">
        <v>2</v>
      </c>
      <c r="B744" s="24" t="s">
        <v>25277</v>
      </c>
      <c r="C744" s="24" t="s">
        <v>4</v>
      </c>
      <c r="D744" s="24" t="s">
        <v>25306</v>
      </c>
      <c r="E744" s="24" t="s">
        <v>14554</v>
      </c>
      <c r="F744" s="24" t="str">
        <f>IF($O744&gt;20,Лист1!$A$1,Лист1!$A$2)</f>
        <v xml:space="preserve">available="no" </v>
      </c>
      <c r="G744" s="24" t="s">
        <v>14552</v>
      </c>
      <c r="H744" s="24" t="s">
        <v>30673</v>
      </c>
      <c r="I744" s="24" t="s">
        <v>30674</v>
      </c>
      <c r="J744" s="110">
        <f t="shared" si="21"/>
        <v>8</v>
      </c>
      <c r="K744" s="24" t="s">
        <v>30674</v>
      </c>
      <c r="L744" s="24" t="s">
        <v>14553</v>
      </c>
      <c r="M744" s="110">
        <f>INDEX('дил эл'!$A$1:$E$99,MATCH(B744,'дил эл'!$C$1:$C$99,0),4)</f>
        <v>1874</v>
      </c>
      <c r="N744" s="24" t="s">
        <v>3</v>
      </c>
      <c r="O744" s="9">
        <f>INDEX(эл!$A$1:$G$173,MATCH(B744,эл!$C$1:$C$236,0),2)</f>
        <v>8</v>
      </c>
      <c r="S744" s="2" t="s">
        <v>25014</v>
      </c>
    </row>
    <row r="745" spans="1:19" x14ac:dyDescent="0.2">
      <c r="A745" s="24" t="s">
        <v>2</v>
      </c>
      <c r="B745" s="24" t="s">
        <v>25278</v>
      </c>
      <c r="C745" s="24" t="s">
        <v>4</v>
      </c>
      <c r="D745" s="24" t="s">
        <v>25307</v>
      </c>
      <c r="E745" s="24" t="s">
        <v>14554</v>
      </c>
      <c r="F745" s="24" t="str">
        <f>IF($O745&gt;20,Лист1!$A$1,Лист1!$A$2)</f>
        <v xml:space="preserve">available="yes" </v>
      </c>
      <c r="G745" s="24" t="s">
        <v>14552</v>
      </c>
      <c r="H745" s="24" t="s">
        <v>30673</v>
      </c>
      <c r="I745" s="24" t="s">
        <v>30674</v>
      </c>
      <c r="J745" s="110">
        <f t="shared" si="21"/>
        <v>36</v>
      </c>
      <c r="K745" s="24" t="s">
        <v>30674</v>
      </c>
      <c r="L745" s="24" t="s">
        <v>14553</v>
      </c>
      <c r="M745" s="110">
        <f>INDEX('дил эл'!$A$1:$E$99,MATCH(B745,'дил эл'!$C$1:$C$99,0),4)</f>
        <v>2494</v>
      </c>
      <c r="N745" s="24" t="s">
        <v>3</v>
      </c>
      <c r="O745" s="9">
        <f>INDEX(эл!$A$1:$G$173,MATCH(B745,эл!$C$1:$C$236,0),2)</f>
        <v>36</v>
      </c>
    </row>
    <row r="746" spans="1:19" x14ac:dyDescent="0.2">
      <c r="A746" s="24" t="s">
        <v>2</v>
      </c>
      <c r="B746" s="24" t="s">
        <v>25279</v>
      </c>
      <c r="C746" s="24" t="s">
        <v>4</v>
      </c>
      <c r="D746" s="24" t="s">
        <v>25308</v>
      </c>
      <c r="E746" s="24" t="s">
        <v>14554</v>
      </c>
      <c r="F746" s="24" t="str">
        <f>IF($O746&gt;5,Лист1!$A$1,Лист1!$A$2)</f>
        <v xml:space="preserve">available="yes" </v>
      </c>
      <c r="G746" s="24" t="s">
        <v>14552</v>
      </c>
      <c r="H746" s="24" t="s">
        <v>30673</v>
      </c>
      <c r="I746" s="24" t="s">
        <v>30674</v>
      </c>
      <c r="J746" s="110">
        <f t="shared" si="21"/>
        <v>6</v>
      </c>
      <c r="K746" s="24" t="s">
        <v>30674</v>
      </c>
      <c r="L746" s="24" t="s">
        <v>14553</v>
      </c>
      <c r="M746" s="110">
        <f>INDEX('дил эл'!$A$1:$E$99,MATCH(B746,'дил эл'!$C$1:$C$99,0),4)</f>
        <v>3118</v>
      </c>
      <c r="N746" s="24" t="s">
        <v>3</v>
      </c>
      <c r="O746" s="9">
        <f>INDEX(эл!$A$1:$G$173,MATCH(B746,эл!$C$1:$C$236,0),2)</f>
        <v>6</v>
      </c>
    </row>
    <row r="747" spans="1:19" x14ac:dyDescent="0.2">
      <c r="A747" s="24" t="s">
        <v>2</v>
      </c>
      <c r="B747" s="24" t="s">
        <v>25280</v>
      </c>
      <c r="C747" s="24" t="s">
        <v>4</v>
      </c>
      <c r="D747" s="24" t="s">
        <v>25309</v>
      </c>
      <c r="E747" s="24" t="s">
        <v>14554</v>
      </c>
      <c r="F747" s="24" t="str">
        <f>IF($O747&gt;40,Лист1!$A$1,Лист1!$A$2)</f>
        <v xml:space="preserve">available="yes" </v>
      </c>
      <c r="G747" s="24" t="s">
        <v>14552</v>
      </c>
      <c r="H747" s="24" t="s">
        <v>30673</v>
      </c>
      <c r="I747" s="24" t="s">
        <v>30674</v>
      </c>
      <c r="J747" s="110" t="str">
        <f t="shared" ref="J747:J796" si="22">IF(ISERROR(O747), 10, IF(O747&gt;50, "50", O747))</f>
        <v>50</v>
      </c>
      <c r="K747" s="24" t="s">
        <v>30674</v>
      </c>
      <c r="L747" s="24" t="s">
        <v>14553</v>
      </c>
      <c r="M747" s="110">
        <f>INDEX('дил эл'!$A$1:$E$99,MATCH(B747,'дил эл'!$C$1:$C$99,0),4)</f>
        <v>1874</v>
      </c>
      <c r="N747" s="24" t="s">
        <v>3</v>
      </c>
      <c r="O747" s="9">
        <f>INDEX(эл!$A$1:$G$173,MATCH(B747,эл!$C$1:$C$236,0),2)</f>
        <v>114</v>
      </c>
      <c r="S747" s="2" t="s">
        <v>25155</v>
      </c>
    </row>
    <row r="748" spans="1:19" x14ac:dyDescent="0.2">
      <c r="A748" s="24" t="s">
        <v>2</v>
      </c>
      <c r="B748" s="24" t="s">
        <v>25281</v>
      </c>
      <c r="C748" s="24" t="s">
        <v>4</v>
      </c>
      <c r="D748" s="24" t="s">
        <v>25310</v>
      </c>
      <c r="E748" s="24" t="s">
        <v>14554</v>
      </c>
      <c r="F748" s="24" t="str">
        <f>IF($O748&gt;60,Лист1!$A$1,Лист1!$A$2)</f>
        <v xml:space="preserve">available="no" </v>
      </c>
      <c r="G748" s="24" t="s">
        <v>14552</v>
      </c>
      <c r="H748" s="24" t="s">
        <v>30673</v>
      </c>
      <c r="I748" s="24" t="s">
        <v>30674</v>
      </c>
      <c r="J748" s="110">
        <f t="shared" si="22"/>
        <v>34</v>
      </c>
      <c r="K748" s="24" t="s">
        <v>30674</v>
      </c>
      <c r="L748" s="24" t="s">
        <v>14553</v>
      </c>
      <c r="M748" s="110">
        <f>INDEX('дил эл'!$A$1:$E$99,MATCH(B748,'дил эл'!$C$1:$C$99,0),4)</f>
        <v>1874</v>
      </c>
      <c r="N748" s="24" t="s">
        <v>3</v>
      </c>
      <c r="O748" s="9">
        <f>INDEX(эл!$A$1:$G$173,MATCH(B748,эл!$C$1:$C$236,0),2)</f>
        <v>34</v>
      </c>
      <c r="S748" s="2" t="s">
        <v>25014</v>
      </c>
    </row>
    <row r="749" spans="1:19" x14ac:dyDescent="0.2">
      <c r="A749" s="24" t="s">
        <v>2</v>
      </c>
      <c r="B749" s="24" t="s">
        <v>25282</v>
      </c>
      <c r="C749" s="24" t="s">
        <v>4</v>
      </c>
      <c r="D749" s="24" t="s">
        <v>25311</v>
      </c>
      <c r="E749" s="24" t="s">
        <v>14554</v>
      </c>
      <c r="F749" s="24" t="str">
        <f>IF($O749&gt;10,Лист1!$A$1,Лист1!$A$2)</f>
        <v xml:space="preserve">available="no" </v>
      </c>
      <c r="G749" s="24" t="s">
        <v>14552</v>
      </c>
      <c r="H749" s="24" t="s">
        <v>30673</v>
      </c>
      <c r="I749" s="24" t="s">
        <v>30674</v>
      </c>
      <c r="J749" s="110">
        <f t="shared" si="22"/>
        <v>9</v>
      </c>
      <c r="K749" s="24" t="s">
        <v>30674</v>
      </c>
      <c r="L749" s="24" t="s">
        <v>14553</v>
      </c>
      <c r="M749" s="110">
        <f>INDEX('дил эл'!$A$1:$E$99,MATCH(B749,'дил эл'!$C$1:$C$99,0),4)</f>
        <v>3738</v>
      </c>
      <c r="N749" s="24" t="s">
        <v>3</v>
      </c>
      <c r="O749" s="9">
        <f>INDEX(эл!$A$1:$G$173,MATCH(B749,эл!$C$1:$C$236,0),2)</f>
        <v>9</v>
      </c>
      <c r="S749" s="2" t="s">
        <v>25014</v>
      </c>
    </row>
    <row r="750" spans="1:19" x14ac:dyDescent="0.2">
      <c r="A750" s="24" t="s">
        <v>2</v>
      </c>
      <c r="B750" s="24" t="s">
        <v>25283</v>
      </c>
      <c r="C750" s="24" t="s">
        <v>4</v>
      </c>
      <c r="D750" s="24" t="s">
        <v>25312</v>
      </c>
      <c r="E750" s="24" t="s">
        <v>14554</v>
      </c>
      <c r="F750" s="24" t="str">
        <f>IF($O750&gt;30,Лист1!$A$1,Лист1!$A$2)</f>
        <v xml:space="preserve">available="yes" </v>
      </c>
      <c r="G750" s="24" t="s">
        <v>14552</v>
      </c>
      <c r="H750" s="24" t="s">
        <v>30673</v>
      </c>
      <c r="I750" s="24" t="s">
        <v>30674</v>
      </c>
      <c r="J750" s="110">
        <f t="shared" si="22"/>
        <v>44</v>
      </c>
      <c r="K750" s="24" t="s">
        <v>30674</v>
      </c>
      <c r="L750" s="24" t="s">
        <v>14553</v>
      </c>
      <c r="M750" s="110">
        <f>INDEX('дил эл'!$A$1:$E$99,MATCH(B750,'дил эл'!$C$1:$C$99,0),4)</f>
        <v>3118</v>
      </c>
      <c r="N750" s="24" t="s">
        <v>3</v>
      </c>
      <c r="O750" s="9">
        <f>INDEX(эл!$A$1:$G$173,MATCH(B750,эл!$C$1:$C$236,0),2)</f>
        <v>44</v>
      </c>
      <c r="S750" s="2" t="s">
        <v>25014</v>
      </c>
    </row>
    <row r="751" spans="1:19" x14ac:dyDescent="0.2">
      <c r="A751" s="24" t="s">
        <v>2</v>
      </c>
      <c r="B751" s="24" t="s">
        <v>25284</v>
      </c>
      <c r="C751" s="24" t="s">
        <v>4</v>
      </c>
      <c r="D751" s="24" t="s">
        <v>25313</v>
      </c>
      <c r="E751" s="24" t="s">
        <v>14554</v>
      </c>
      <c r="F751" s="24" t="str">
        <f>IF($O751&gt;10,Лист1!$A$1,Лист1!$A$2)</f>
        <v xml:space="preserve">available="yes" </v>
      </c>
      <c r="G751" s="24" t="s">
        <v>14552</v>
      </c>
      <c r="H751" s="24" t="s">
        <v>30673</v>
      </c>
      <c r="I751" s="24" t="s">
        <v>30674</v>
      </c>
      <c r="J751" s="110">
        <f t="shared" si="22"/>
        <v>25</v>
      </c>
      <c r="K751" s="24" t="s">
        <v>30674</v>
      </c>
      <c r="L751" s="24" t="s">
        <v>14553</v>
      </c>
      <c r="M751" s="110">
        <f>INDEX('дил эл'!$A$1:$E$99,MATCH(B751,'дил эл'!$C$1:$C$99,0),4)</f>
        <v>3738</v>
      </c>
      <c r="N751" s="24" t="s">
        <v>3</v>
      </c>
      <c r="O751" s="9">
        <f>INDEX(эл!$A$1:$G$173,MATCH(B751,эл!$C$1:$C$236,0),2)</f>
        <v>25</v>
      </c>
    </row>
    <row r="752" spans="1:19" x14ac:dyDescent="0.2">
      <c r="A752" s="24" t="s">
        <v>2</v>
      </c>
      <c r="B752" s="24" t="s">
        <v>25285</v>
      </c>
      <c r="C752" s="24" t="s">
        <v>4</v>
      </c>
      <c r="D752" s="24" t="s">
        <v>25314</v>
      </c>
      <c r="E752" s="24" t="s">
        <v>14554</v>
      </c>
      <c r="F752" s="24" t="str">
        <f>IF($O752&gt;10,Лист1!$A$1,Лист1!$A$2)</f>
        <v xml:space="preserve">available="yes" </v>
      </c>
      <c r="G752" s="24" t="s">
        <v>14552</v>
      </c>
      <c r="H752" s="24" t="s">
        <v>30673</v>
      </c>
      <c r="I752" s="24" t="s">
        <v>30674</v>
      </c>
      <c r="J752" s="110">
        <f t="shared" si="22"/>
        <v>25</v>
      </c>
      <c r="K752" s="24" t="s">
        <v>30674</v>
      </c>
      <c r="L752" s="24" t="s">
        <v>14553</v>
      </c>
      <c r="M752" s="110">
        <f>INDEX('дил эл'!$A$1:$E$99,MATCH(B752,'дил эл'!$C$1:$C$99,0),4)</f>
        <v>4987</v>
      </c>
      <c r="N752" s="24" t="s">
        <v>3</v>
      </c>
      <c r="O752" s="9">
        <f>INDEX(эл!$A$1:$G$173,MATCH(B752,эл!$C$1:$C$236,0),2)</f>
        <v>25</v>
      </c>
    </row>
    <row r="753" spans="1:15" x14ac:dyDescent="0.2">
      <c r="A753" s="24" t="s">
        <v>2</v>
      </c>
      <c r="B753" s="24" t="s">
        <v>25286</v>
      </c>
      <c r="C753" s="24" t="s">
        <v>4</v>
      </c>
      <c r="D753" s="24" t="s">
        <v>25315</v>
      </c>
      <c r="E753" s="24" t="s">
        <v>14554</v>
      </c>
      <c r="F753" s="24" t="str">
        <f>IF($O753&gt;6,Лист1!$A$1,Лист1!$A$2)</f>
        <v xml:space="preserve">available="no" </v>
      </c>
      <c r="G753" s="24" t="s">
        <v>14552</v>
      </c>
      <c r="H753" s="24" t="s">
        <v>30673</v>
      </c>
      <c r="I753" s="24" t="s">
        <v>30674</v>
      </c>
      <c r="J753" s="110">
        <f t="shared" si="22"/>
        <v>6</v>
      </c>
      <c r="K753" s="24" t="s">
        <v>30674</v>
      </c>
      <c r="L753" s="24" t="s">
        <v>14553</v>
      </c>
      <c r="M753" s="110">
        <f>INDEX('дил эл'!$A$1:$E$99,MATCH(B753,'дил эл'!$C$1:$C$99,0),4)</f>
        <v>4987</v>
      </c>
      <c r="N753" s="24" t="s">
        <v>3</v>
      </c>
      <c r="O753" s="9">
        <f>INDEX(эл!$A$1:$G$173,MATCH(B753,эл!$C$1:$C$236,0),2)</f>
        <v>6</v>
      </c>
    </row>
    <row r="754" spans="1:15" x14ac:dyDescent="0.2">
      <c r="A754" s="24" t="s">
        <v>2</v>
      </c>
      <c r="B754" s="24" t="s">
        <v>25287</v>
      </c>
      <c r="C754" s="24" t="s">
        <v>4</v>
      </c>
      <c r="D754" s="24" t="s">
        <v>25316</v>
      </c>
      <c r="E754" s="24" t="s">
        <v>14554</v>
      </c>
      <c r="F754" s="24" t="str">
        <f>IF($O754&gt;10,Лист1!$A$1,Лист1!$A$2)</f>
        <v xml:space="preserve">available="yes" </v>
      </c>
      <c r="G754" s="24" t="s">
        <v>14552</v>
      </c>
      <c r="H754" s="24" t="s">
        <v>30673</v>
      </c>
      <c r="I754" s="24" t="s">
        <v>30674</v>
      </c>
      <c r="J754" s="110">
        <f t="shared" si="22"/>
        <v>27</v>
      </c>
      <c r="K754" s="24" t="s">
        <v>30674</v>
      </c>
      <c r="L754" s="24" t="s">
        <v>14553</v>
      </c>
      <c r="M754" s="110">
        <f>INDEX('дил эл'!$A$1:$E$99,MATCH(B754,'дил эл'!$C$1:$C$99,0),4)</f>
        <v>12486</v>
      </c>
      <c r="N754" s="24" t="s">
        <v>3</v>
      </c>
      <c r="O754" s="9">
        <f>INDEX(эл!$A$1:$G$173,MATCH(B754,эл!$C$1:$C$236,0),2)</f>
        <v>27</v>
      </c>
    </row>
    <row r="755" spans="1:15" x14ac:dyDescent="0.2">
      <c r="A755" s="24" t="s">
        <v>2</v>
      </c>
      <c r="B755" s="24" t="s">
        <v>25288</v>
      </c>
      <c r="C755" s="24" t="s">
        <v>4</v>
      </c>
      <c r="D755" s="24" t="s">
        <v>25317</v>
      </c>
      <c r="E755" s="24" t="s">
        <v>14554</v>
      </c>
      <c r="F755" s="24" t="str">
        <f>IF($O755&gt;5,Лист1!$A$1,Лист1!$A$2)</f>
        <v xml:space="preserve">available="no" </v>
      </c>
      <c r="G755" s="24" t="s">
        <v>14552</v>
      </c>
      <c r="H755" s="24" t="s">
        <v>30673</v>
      </c>
      <c r="I755" s="24" t="s">
        <v>30674</v>
      </c>
      <c r="J755" s="110">
        <f t="shared" si="22"/>
        <v>0</v>
      </c>
      <c r="K755" s="24" t="s">
        <v>30674</v>
      </c>
      <c r="L755" s="24" t="s">
        <v>14553</v>
      </c>
      <c r="M755" s="110">
        <f>INDEX('дил эл'!$A$1:$E$99,MATCH(B755,'дил эл'!$C$1:$C$99,0),4)</f>
        <v>4987</v>
      </c>
      <c r="N755" s="24" t="s">
        <v>3</v>
      </c>
      <c r="O755" s="9">
        <f>INDEX(эл!$A$1:$G$173,MATCH(B755,эл!$C$1:$C$236,0),2)</f>
        <v>0</v>
      </c>
    </row>
    <row r="756" spans="1:15" x14ac:dyDescent="0.2">
      <c r="A756" s="24" t="s">
        <v>2</v>
      </c>
      <c r="B756" s="24" t="s">
        <v>25289</v>
      </c>
      <c r="C756" s="24" t="s">
        <v>4</v>
      </c>
      <c r="D756" s="24" t="s">
        <v>25318</v>
      </c>
      <c r="E756" s="24" t="s">
        <v>14554</v>
      </c>
      <c r="F756" s="24" t="str">
        <f>IF($O756&gt;10,Лист1!$A$1,Лист1!$A$2)</f>
        <v xml:space="preserve">available="yes" </v>
      </c>
      <c r="G756" s="24" t="s">
        <v>14552</v>
      </c>
      <c r="H756" s="24" t="s">
        <v>30673</v>
      </c>
      <c r="I756" s="24" t="s">
        <v>30674</v>
      </c>
      <c r="J756" s="110">
        <f t="shared" si="22"/>
        <v>21</v>
      </c>
      <c r="K756" s="24" t="s">
        <v>30674</v>
      </c>
      <c r="L756" s="24" t="s">
        <v>14553</v>
      </c>
      <c r="M756" s="110">
        <f>INDEX('дил эл'!$A$1:$E$99,MATCH(B756,'дил эл'!$C$1:$C$99,0),4)</f>
        <v>2494</v>
      </c>
      <c r="N756" s="24" t="s">
        <v>3</v>
      </c>
      <c r="O756" s="9">
        <f>INDEX(эл!$A$1:$G$173,MATCH(B756,эл!$C$1:$C$236,0),2)</f>
        <v>21</v>
      </c>
    </row>
    <row r="757" spans="1:15" x14ac:dyDescent="0.2">
      <c r="A757" s="24" t="s">
        <v>2</v>
      </c>
      <c r="B757" s="24" t="s">
        <v>25290</v>
      </c>
      <c r="C757" s="24" t="s">
        <v>4</v>
      </c>
      <c r="D757" s="24" t="s">
        <v>25319</v>
      </c>
      <c r="E757" s="24" t="s">
        <v>14554</v>
      </c>
      <c r="F757" s="24" t="str">
        <f>IF($O757&gt;60,Лист1!$A$1,Лист1!$A$2)</f>
        <v xml:space="preserve">available="no" </v>
      </c>
      <c r="G757" s="24" t="s">
        <v>14552</v>
      </c>
      <c r="H757" s="24" t="s">
        <v>30673</v>
      </c>
      <c r="I757" s="24" t="s">
        <v>30674</v>
      </c>
      <c r="J757" s="110" t="str">
        <f t="shared" si="22"/>
        <v>50</v>
      </c>
      <c r="K757" s="24" t="s">
        <v>30674</v>
      </c>
      <c r="L757" s="24" t="s">
        <v>14553</v>
      </c>
      <c r="M757" s="110">
        <f>INDEX('дил эл'!$A$1:$E$99,MATCH(B757,'дил эл'!$C$1:$C$99,0),4)</f>
        <v>1249</v>
      </c>
      <c r="N757" s="24" t="s">
        <v>3</v>
      </c>
      <c r="O757" s="11">
        <f>INDEX(эл!$A$1:$G$173,MATCH(B757,эл!$C$1:$C$236,0),2)</f>
        <v>51</v>
      </c>
    </row>
    <row r="758" spans="1:15" x14ac:dyDescent="0.2">
      <c r="A758" s="24" t="s">
        <v>2</v>
      </c>
      <c r="B758" s="24" t="s">
        <v>25291</v>
      </c>
      <c r="C758" s="24" t="s">
        <v>4</v>
      </c>
      <c r="D758" s="24" t="s">
        <v>25320</v>
      </c>
      <c r="E758" s="24" t="s">
        <v>14554</v>
      </c>
      <c r="F758" s="24" t="str">
        <f>IF($O758&gt;20,Лист1!$A$1,Лист1!$A$2)</f>
        <v xml:space="preserve">available="yes" </v>
      </c>
      <c r="G758" s="24" t="s">
        <v>14552</v>
      </c>
      <c r="H758" s="24" t="s">
        <v>30673</v>
      </c>
      <c r="I758" s="24" t="s">
        <v>30674</v>
      </c>
      <c r="J758" s="110" t="str">
        <f t="shared" si="22"/>
        <v>50</v>
      </c>
      <c r="K758" s="24" t="s">
        <v>30674</v>
      </c>
      <c r="L758" s="24" t="s">
        <v>14553</v>
      </c>
      <c r="M758" s="110">
        <f>INDEX('дил эл'!$A$1:$E$99,MATCH(B758,'дил эл'!$C$1:$C$99,0),4)</f>
        <v>2498</v>
      </c>
      <c r="N758" s="24" t="s">
        <v>3</v>
      </c>
      <c r="O758" s="9">
        <f>INDEX(эл!$A$1:$G$173,MATCH(B758,эл!$C$1:$C$236,0),2)</f>
        <v>123</v>
      </c>
    </row>
    <row r="759" spans="1:15" x14ac:dyDescent="0.2">
      <c r="A759" s="24" t="s">
        <v>2</v>
      </c>
      <c r="B759" s="24" t="s">
        <v>25292</v>
      </c>
      <c r="C759" s="24" t="s">
        <v>4</v>
      </c>
      <c r="D759" s="24" t="s">
        <v>25321</v>
      </c>
      <c r="E759" s="24" t="s">
        <v>14554</v>
      </c>
      <c r="F759" s="24" t="str">
        <f>IF($O759&gt;20,Лист1!$A$1,Лист1!$A$2)</f>
        <v xml:space="preserve">available="yes" </v>
      </c>
      <c r="G759" s="24" t="s">
        <v>14552</v>
      </c>
      <c r="H759" s="24" t="s">
        <v>30673</v>
      </c>
      <c r="I759" s="24" t="s">
        <v>30674</v>
      </c>
      <c r="J759" s="110" t="str">
        <f t="shared" si="22"/>
        <v>50</v>
      </c>
      <c r="K759" s="24" t="s">
        <v>30674</v>
      </c>
      <c r="L759" s="24" t="s">
        <v>14553</v>
      </c>
      <c r="M759" s="110">
        <f>INDEX('дил эл'!$A$1:$E$99,MATCH(B759,'дил эл'!$C$1:$C$99,0),4)</f>
        <v>3742</v>
      </c>
      <c r="N759" s="24" t="s">
        <v>3</v>
      </c>
      <c r="O759" s="9">
        <f>INDEX(эл!$A$1:$G$173,MATCH(B759,эл!$C$1:$C$236,0),2)</f>
        <v>92</v>
      </c>
    </row>
    <row r="760" spans="1:15" x14ac:dyDescent="0.2">
      <c r="A760" s="24" t="s">
        <v>2</v>
      </c>
      <c r="B760" s="24" t="s">
        <v>25293</v>
      </c>
      <c r="C760" s="24" t="s">
        <v>4</v>
      </c>
      <c r="D760" s="24" t="s">
        <v>25322</v>
      </c>
      <c r="E760" s="24" t="s">
        <v>14554</v>
      </c>
      <c r="F760" s="24" t="str">
        <f>IF($O760&gt;20,Лист1!$A$1,Лист1!$A$2)</f>
        <v xml:space="preserve">available="yes" </v>
      </c>
      <c r="G760" s="24" t="s">
        <v>14552</v>
      </c>
      <c r="H760" s="24" t="s">
        <v>30673</v>
      </c>
      <c r="I760" s="24" t="s">
        <v>30674</v>
      </c>
      <c r="J760" s="110">
        <f t="shared" si="22"/>
        <v>40</v>
      </c>
      <c r="K760" s="24" t="s">
        <v>30674</v>
      </c>
      <c r="L760" s="24" t="s">
        <v>14553</v>
      </c>
      <c r="M760" s="110">
        <f>INDEX('дил эл'!$A$1:$E$99,MATCH(B760,'дил эл'!$C$1:$C$99,0),4)</f>
        <v>4984</v>
      </c>
      <c r="N760" s="24" t="s">
        <v>3</v>
      </c>
      <c r="O760" s="9">
        <f>INDEX(эл!$A$1:$G$173,MATCH(B760,эл!$C$1:$C$236,0),2)</f>
        <v>40</v>
      </c>
    </row>
    <row r="761" spans="1:15" x14ac:dyDescent="0.2">
      <c r="A761" s="24" t="s">
        <v>2</v>
      </c>
      <c r="B761" s="24" t="s">
        <v>25294</v>
      </c>
      <c r="C761" s="24" t="s">
        <v>4</v>
      </c>
      <c r="D761" s="24" t="s">
        <v>25323</v>
      </c>
      <c r="E761" s="24" t="s">
        <v>14554</v>
      </c>
      <c r="F761" s="24" t="str">
        <f>IF($O761&gt;5,Лист1!$A$1,Лист1!$A$2)</f>
        <v xml:space="preserve">available="yes" </v>
      </c>
      <c r="G761" s="24" t="s">
        <v>14552</v>
      </c>
      <c r="H761" s="24" t="s">
        <v>30673</v>
      </c>
      <c r="I761" s="24" t="s">
        <v>30674</v>
      </c>
      <c r="J761" s="110">
        <f t="shared" si="22"/>
        <v>7</v>
      </c>
      <c r="K761" s="24" t="s">
        <v>30674</v>
      </c>
      <c r="L761" s="24" t="s">
        <v>14553</v>
      </c>
      <c r="M761" s="110">
        <f>INDEX('дил эл'!$A$1:$E$99,MATCH(B761,'дил эл'!$C$1:$C$99,0),4)</f>
        <v>6232</v>
      </c>
      <c r="N761" s="24" t="s">
        <v>3</v>
      </c>
      <c r="O761" s="9">
        <f>INDEX(эл!$A$1:$G$173,MATCH(B761,эл!$C$1:$C$236,0),2)</f>
        <v>7</v>
      </c>
    </row>
    <row r="762" spans="1:15" x14ac:dyDescent="0.2">
      <c r="A762" s="24" t="s">
        <v>2</v>
      </c>
      <c r="B762" s="24" t="s">
        <v>25295</v>
      </c>
      <c r="C762" s="24" t="s">
        <v>4</v>
      </c>
      <c r="D762" s="24" t="s">
        <v>25324</v>
      </c>
      <c r="E762" s="24" t="s">
        <v>14554</v>
      </c>
      <c r="F762" s="24" t="str">
        <f>IF($O762&gt;30,Лист1!$A$1,Лист1!$A$2)</f>
        <v xml:space="preserve">available="yes" </v>
      </c>
      <c r="G762" s="24" t="s">
        <v>14552</v>
      </c>
      <c r="H762" s="24" t="s">
        <v>30673</v>
      </c>
      <c r="I762" s="24" t="s">
        <v>30674</v>
      </c>
      <c r="J762" s="110" t="str">
        <f t="shared" si="22"/>
        <v>50</v>
      </c>
      <c r="K762" s="24" t="s">
        <v>30674</v>
      </c>
      <c r="L762" s="24" t="s">
        <v>14553</v>
      </c>
      <c r="M762" s="110">
        <f>INDEX('дил эл'!$A$1:$E$99,MATCH(B762,'дил эл'!$C$1:$C$99,0),4)</f>
        <v>3742</v>
      </c>
      <c r="N762" s="24" t="s">
        <v>3</v>
      </c>
      <c r="O762" s="9">
        <f>INDEX(эл!$A$1:$G$173,MATCH(B762,эл!$C$1:$C$236,0),2)</f>
        <v>89</v>
      </c>
    </row>
    <row r="763" spans="1:15" x14ac:dyDescent="0.2">
      <c r="A763" s="24" t="s">
        <v>2</v>
      </c>
      <c r="B763" s="24" t="s">
        <v>25296</v>
      </c>
      <c r="C763" s="24" t="s">
        <v>4</v>
      </c>
      <c r="D763" s="24" t="s">
        <v>25325</v>
      </c>
      <c r="E763" s="24" t="s">
        <v>14554</v>
      </c>
      <c r="F763" s="24" t="str">
        <f>IF($O763&gt;10,Лист1!$A$1,Лист1!$A$2)</f>
        <v xml:space="preserve">available="yes" </v>
      </c>
      <c r="G763" s="24" t="s">
        <v>14552</v>
      </c>
      <c r="H763" s="24" t="s">
        <v>30673</v>
      </c>
      <c r="I763" s="24" t="s">
        <v>30674</v>
      </c>
      <c r="J763" s="110" t="str">
        <f t="shared" si="22"/>
        <v>50</v>
      </c>
      <c r="K763" s="24" t="s">
        <v>30674</v>
      </c>
      <c r="L763" s="24" t="s">
        <v>14553</v>
      </c>
      <c r="M763" s="110">
        <f>INDEX('дил эл'!$A$1:$E$99,MATCH(B763,'дил эл'!$C$1:$C$99,0),4)</f>
        <v>3742</v>
      </c>
      <c r="N763" s="24" t="s">
        <v>3</v>
      </c>
      <c r="O763" s="9">
        <f>INDEX(эл!$A$1:$G$173,MATCH(B763,эл!$C$1:$C$236,0),2)</f>
        <v>103</v>
      </c>
    </row>
    <row r="764" spans="1:15" x14ac:dyDescent="0.2">
      <c r="A764" s="24" t="s">
        <v>2</v>
      </c>
      <c r="B764" s="24" t="s">
        <v>25297</v>
      </c>
      <c r="C764" s="24" t="s">
        <v>4</v>
      </c>
      <c r="D764" s="24" t="s">
        <v>25326</v>
      </c>
      <c r="E764" s="24" t="s">
        <v>14554</v>
      </c>
      <c r="F764" s="24" t="str">
        <f>IF($O764&gt;20,Лист1!$A$1,Лист1!$A$2)</f>
        <v xml:space="preserve">available="yes" </v>
      </c>
      <c r="G764" s="24" t="s">
        <v>14552</v>
      </c>
      <c r="H764" s="24" t="s">
        <v>30673</v>
      </c>
      <c r="I764" s="24" t="s">
        <v>30674</v>
      </c>
      <c r="J764" s="110">
        <f t="shared" si="22"/>
        <v>41</v>
      </c>
      <c r="K764" s="24" t="s">
        <v>30674</v>
      </c>
      <c r="L764" s="24" t="s">
        <v>14553</v>
      </c>
      <c r="M764" s="110">
        <f>INDEX('дил эл'!$A$1:$E$99,MATCH(B764,'дил эл'!$C$1:$C$99,0),4)</f>
        <v>6232</v>
      </c>
      <c r="N764" s="24" t="s">
        <v>3</v>
      </c>
      <c r="O764" s="9">
        <f>INDEX(эл!$A$1:$G$173,MATCH(B764,эл!$C$1:$C$236,0),2)</f>
        <v>41</v>
      </c>
    </row>
    <row r="765" spans="1:15" x14ac:dyDescent="0.2">
      <c r="A765" s="24" t="s">
        <v>2</v>
      </c>
      <c r="B765" s="24" t="s">
        <v>25298</v>
      </c>
      <c r="C765" s="24" t="s">
        <v>4</v>
      </c>
      <c r="D765" s="24" t="s">
        <v>25327</v>
      </c>
      <c r="E765" s="24" t="s">
        <v>14554</v>
      </c>
      <c r="F765" s="24" t="str">
        <f>IF($O765&gt;20,Лист1!$A$1,Лист1!$A$2)</f>
        <v xml:space="preserve">available="yes" </v>
      </c>
      <c r="G765" s="24" t="s">
        <v>14552</v>
      </c>
      <c r="H765" s="24" t="s">
        <v>30673</v>
      </c>
      <c r="I765" s="24" t="s">
        <v>30674</v>
      </c>
      <c r="J765" s="110" t="str">
        <f t="shared" si="22"/>
        <v>50</v>
      </c>
      <c r="K765" s="24" t="s">
        <v>30674</v>
      </c>
      <c r="L765" s="24" t="s">
        <v>14553</v>
      </c>
      <c r="M765" s="110">
        <f>INDEX('дил эл'!$A$1:$E$99,MATCH(B765,'дил эл'!$C$1:$C$99,0),4)</f>
        <v>7476</v>
      </c>
      <c r="N765" s="24" t="s">
        <v>3</v>
      </c>
      <c r="O765" s="9">
        <f>INDEX(эл!$A$1:$G$173,MATCH(B765,эл!$C$1:$C$236,0),2)</f>
        <v>57</v>
      </c>
    </row>
    <row r="766" spans="1:15" x14ac:dyDescent="0.2">
      <c r="A766" s="24" t="s">
        <v>2</v>
      </c>
      <c r="B766" s="24" t="s">
        <v>25299</v>
      </c>
      <c r="C766" s="24" t="s">
        <v>4</v>
      </c>
      <c r="D766" s="24" t="s">
        <v>25328</v>
      </c>
      <c r="E766" s="24" t="s">
        <v>14554</v>
      </c>
      <c r="F766" s="24" t="str">
        <f>IF($O766&gt;10,Лист1!$A$1,Лист1!$A$2)</f>
        <v xml:space="preserve">available="yes" </v>
      </c>
      <c r="G766" s="24" t="s">
        <v>14552</v>
      </c>
      <c r="H766" s="24" t="s">
        <v>30673</v>
      </c>
      <c r="I766" s="24" t="s">
        <v>30674</v>
      </c>
      <c r="J766" s="110">
        <f t="shared" si="22"/>
        <v>40</v>
      </c>
      <c r="K766" s="24" t="s">
        <v>30674</v>
      </c>
      <c r="L766" s="24" t="s">
        <v>14553</v>
      </c>
      <c r="M766" s="110">
        <f>INDEX('дил эл'!$A$1:$E$99,MATCH(B766,'дил эл'!$C$1:$C$99,0),4)</f>
        <v>9982</v>
      </c>
      <c r="N766" s="24" t="s">
        <v>3</v>
      </c>
      <c r="O766" s="9">
        <f>INDEX(эл!$A$1:$G$173,MATCH(B766,эл!$C$1:$C$236,0),2)</f>
        <v>40</v>
      </c>
    </row>
    <row r="767" spans="1:15" x14ac:dyDescent="0.2">
      <c r="A767" s="24" t="s">
        <v>2</v>
      </c>
      <c r="B767" s="24" t="s">
        <v>25300</v>
      </c>
      <c r="C767" s="24" t="s">
        <v>4</v>
      </c>
      <c r="D767" s="24" t="s">
        <v>25329</v>
      </c>
      <c r="E767" s="24" t="s">
        <v>14554</v>
      </c>
      <c r="F767" s="24" t="str">
        <f>IF($O767&gt;10,Лист1!$A$1,Лист1!$A$2)</f>
        <v xml:space="preserve">available="no" </v>
      </c>
      <c r="G767" s="24" t="s">
        <v>14552</v>
      </c>
      <c r="H767" s="24" t="s">
        <v>30673</v>
      </c>
      <c r="I767" s="24" t="s">
        <v>30674</v>
      </c>
      <c r="J767" s="110">
        <f t="shared" si="22"/>
        <v>7</v>
      </c>
      <c r="K767" s="24" t="s">
        <v>30674</v>
      </c>
      <c r="L767" s="24" t="s">
        <v>14553</v>
      </c>
      <c r="M767" s="110">
        <f>INDEX('дил эл'!$A$1:$E$99,MATCH(B767,'дил эл'!$C$1:$C$99,0),4)</f>
        <v>9982</v>
      </c>
      <c r="N767" s="24" t="s">
        <v>3</v>
      </c>
      <c r="O767" s="9">
        <f>INDEX(эл!$A$1:$G$173,MATCH(B767,эл!$C$1:$C$236,0),2)</f>
        <v>7</v>
      </c>
    </row>
    <row r="768" spans="1:15" x14ac:dyDescent="0.2">
      <c r="A768" s="24" t="s">
        <v>2</v>
      </c>
      <c r="B768" s="24" t="s">
        <v>25302</v>
      </c>
      <c r="C768" s="24" t="s">
        <v>4</v>
      </c>
      <c r="D768" s="24" t="s">
        <v>25330</v>
      </c>
      <c r="E768" s="24" t="s">
        <v>14554</v>
      </c>
      <c r="F768" s="24" t="str">
        <f>IF($O768&gt;5,Лист1!$A$1,Лист1!$A$2)</f>
        <v xml:space="preserve">available="no" </v>
      </c>
      <c r="G768" s="24" t="s">
        <v>14552</v>
      </c>
      <c r="H768" s="24" t="s">
        <v>30673</v>
      </c>
      <c r="I768" s="24" t="s">
        <v>30674</v>
      </c>
      <c r="J768" s="110">
        <f t="shared" si="22"/>
        <v>1</v>
      </c>
      <c r="K768" s="24" t="s">
        <v>30674</v>
      </c>
      <c r="L768" s="24" t="s">
        <v>14553</v>
      </c>
      <c r="M768" s="110">
        <f>INDEX('дил эл'!$A$1:$E$99,MATCH(B768,'дил эл'!$C$1:$C$99,0),4)</f>
        <v>7514</v>
      </c>
      <c r="N768" s="24" t="s">
        <v>3</v>
      </c>
      <c r="O768" s="9">
        <f>INDEX(эл!$A$1:$G$173,MATCH(B768,эл!$C$1:$C$236,0),2)</f>
        <v>1</v>
      </c>
    </row>
    <row r="769" spans="1:17" x14ac:dyDescent="0.2">
      <c r="A769" s="24" t="s">
        <v>2</v>
      </c>
      <c r="B769" s="24" t="s">
        <v>25303</v>
      </c>
      <c r="C769" s="24" t="s">
        <v>4</v>
      </c>
      <c r="D769" s="24" t="s">
        <v>25331</v>
      </c>
      <c r="E769" s="24" t="s">
        <v>14554</v>
      </c>
      <c r="F769" s="24" t="str">
        <f>IF($O769&gt;10,Лист1!$A$1,Лист1!$A$2)</f>
        <v xml:space="preserve">available="yes" </v>
      </c>
      <c r="G769" s="24" t="s">
        <v>14552</v>
      </c>
      <c r="H769" s="24" t="s">
        <v>30673</v>
      </c>
      <c r="I769" s="24" t="s">
        <v>30674</v>
      </c>
      <c r="J769" s="110">
        <f t="shared" si="22"/>
        <v>22</v>
      </c>
      <c r="K769" s="24" t="s">
        <v>30674</v>
      </c>
      <c r="L769" s="24" t="s">
        <v>14553</v>
      </c>
      <c r="M769" s="110">
        <f>INDEX('дил эл'!$A$1:$E$99,MATCH(B769,'дил эл'!$C$1:$C$99,0),4)</f>
        <v>4984</v>
      </c>
      <c r="N769" s="24" t="s">
        <v>3</v>
      </c>
      <c r="O769" s="9">
        <f>INDEX(эл!$A$1:$G$173,MATCH(B769,эл!$C$1:$C$236,0),2)</f>
        <v>22</v>
      </c>
    </row>
    <row r="770" spans="1:17" x14ac:dyDescent="0.2">
      <c r="A770" s="24" t="s">
        <v>2</v>
      </c>
      <c r="B770" s="24" t="s">
        <v>25385</v>
      </c>
      <c r="C770" s="24" t="s">
        <v>4</v>
      </c>
      <c r="D770" s="24" t="s">
        <v>15979</v>
      </c>
      <c r="E770" s="24" t="s">
        <v>14554</v>
      </c>
      <c r="F770" s="24" t="str">
        <f>IF($O770&gt;0,Лист1!$A$1,Лист1!$A$2)</f>
        <v xml:space="preserve">available="yes" </v>
      </c>
      <c r="G770" s="24" t="s">
        <v>14552</v>
      </c>
      <c r="H770" s="24" t="s">
        <v>30673</v>
      </c>
      <c r="I770" s="24" t="s">
        <v>30674</v>
      </c>
      <c r="J770" s="110">
        <f t="shared" si="22"/>
        <v>20</v>
      </c>
      <c r="K770" s="24" t="s">
        <v>30674</v>
      </c>
      <c r="L770" s="24" t="s">
        <v>14553</v>
      </c>
      <c r="M770" s="110">
        <f>IF(ISNA(INDEX('сет фильтр себес'!$A$1:$H$93,MATCH(B770,'сет фильтр себес'!$E$1:$E$93,0),8)),INDEX(вендер!$A$1:$M$16000,MATCH(D770,вендер!$C$1:$C$16000,0),13),INDEX('сет фильтр себес'!$A$1:$H$93,MATCH(B770,'сет фильтр себес'!$E$1:$E$93,0),8))</f>
        <v>1649.1866028708134</v>
      </c>
      <c r="N770" s="24" t="s">
        <v>3</v>
      </c>
      <c r="O770" s="8">
        <f>IFERROR(INDEX(sec!$A$1:$G$787,MATCH(B770,sec!$C$1:$C$787,0),2),0)</f>
        <v>20</v>
      </c>
      <c r="P770" s="2" t="s">
        <v>12139</v>
      </c>
      <c r="Q770" s="2" t="s">
        <v>14986</v>
      </c>
    </row>
    <row r="771" spans="1:17" x14ac:dyDescent="0.2">
      <c r="A771" s="24" t="s">
        <v>2</v>
      </c>
      <c r="B771" s="24" t="s">
        <v>25386</v>
      </c>
      <c r="C771" s="24" t="s">
        <v>4</v>
      </c>
      <c r="D771" s="24" t="s">
        <v>25388</v>
      </c>
      <c r="E771" s="24" t="s">
        <v>14554</v>
      </c>
      <c r="F771" s="24" t="str">
        <f>IF($O771&gt;0,Лист1!$A$1,Лист1!$A$2)</f>
        <v xml:space="preserve">available="yes" </v>
      </c>
      <c r="G771" s="24" t="s">
        <v>14552</v>
      </c>
      <c r="H771" s="24" t="s">
        <v>30673</v>
      </c>
      <c r="I771" s="24" t="s">
        <v>30674</v>
      </c>
      <c r="J771" s="110">
        <f t="shared" si="22"/>
        <v>4</v>
      </c>
      <c r="K771" s="24" t="s">
        <v>30674</v>
      </c>
      <c r="L771" s="24" t="s">
        <v>14553</v>
      </c>
      <c r="M771" s="110">
        <f>IF(ISNA(INDEX('сет фильтр себес'!$A$1:$H$93,MATCH(B771,'сет фильтр себес'!$E$1:$E$93,0),8)),INDEX(вендер!$A$1:$M$16000,MATCH(D771,вендер!$C$1:$C$16000,0),13),INDEX('сет фильтр себес'!$A$1:$H$93,MATCH(B771,'сет фильтр себес'!$E$1:$E$93,0),8))</f>
        <v>2222.5837320574165</v>
      </c>
      <c r="N771" s="24" t="s">
        <v>3</v>
      </c>
      <c r="O771" s="8">
        <f>IFERROR(INDEX(sec!$A$1:$G$787,MATCH(B771,sec!$C$1:$C$787,0),2),0)</f>
        <v>4</v>
      </c>
      <c r="P771" s="2" t="s">
        <v>12139</v>
      </c>
      <c r="Q771" s="2" t="s">
        <v>14986</v>
      </c>
    </row>
    <row r="772" spans="1:17" x14ac:dyDescent="0.2">
      <c r="A772" s="24" t="s">
        <v>2</v>
      </c>
      <c r="B772" s="24" t="s">
        <v>25621</v>
      </c>
      <c r="C772" s="24" t="s">
        <v>4</v>
      </c>
      <c r="D772" s="24" t="s">
        <v>25622</v>
      </c>
      <c r="E772" s="24" t="s">
        <v>14554</v>
      </c>
      <c r="F772" s="24" t="str">
        <f>IF($O772&gt;0,Лист1!$A$1,Лист1!$A$2)</f>
        <v xml:space="preserve">available="yes" </v>
      </c>
      <c r="G772" s="24" t="s">
        <v>14552</v>
      </c>
      <c r="H772" s="24" t="s">
        <v>30673</v>
      </c>
      <c r="I772" s="24" t="s">
        <v>30674</v>
      </c>
      <c r="J772" s="110">
        <f t="shared" si="22"/>
        <v>5</v>
      </c>
      <c r="K772" s="24" t="s">
        <v>30674</v>
      </c>
      <c r="L772" s="24" t="s">
        <v>14553</v>
      </c>
      <c r="M772" s="110">
        <f>INDEX(sec!$A$1:$G$597,MATCH(B772,sec!$C$1:$C$597,0),4)</f>
        <v>14900</v>
      </c>
      <c r="N772" s="24" t="s">
        <v>3</v>
      </c>
      <c r="O772" s="8">
        <f>IFERROR(INDEX(sec!$A$1:$G$787,MATCH(B772,sec!$C$1:$C$787,0),2),0)</f>
        <v>5</v>
      </c>
      <c r="P772" s="2" t="s">
        <v>12995</v>
      </c>
    </row>
    <row r="773" spans="1:17" x14ac:dyDescent="0.2">
      <c r="A773" s="24" t="s">
        <v>2</v>
      </c>
      <c r="B773" s="24" t="s">
        <v>25623</v>
      </c>
      <c r="C773" s="24" t="s">
        <v>4</v>
      </c>
      <c r="D773" s="24" t="s">
        <v>25624</v>
      </c>
      <c r="E773" s="24" t="s">
        <v>14554</v>
      </c>
      <c r="F773" s="24" t="str">
        <f>IF($O773&gt;0,Лист1!$A$1,Лист1!$A$2)</f>
        <v xml:space="preserve">available="yes" </v>
      </c>
      <c r="G773" s="24" t="s">
        <v>14552</v>
      </c>
      <c r="H773" s="24" t="s">
        <v>30673</v>
      </c>
      <c r="I773" s="24" t="s">
        <v>30674</v>
      </c>
      <c r="J773" s="110">
        <f t="shared" si="22"/>
        <v>20</v>
      </c>
      <c r="K773" s="24" t="s">
        <v>30674</v>
      </c>
      <c r="L773" s="24" t="s">
        <v>14553</v>
      </c>
      <c r="M773" s="110">
        <f>INDEX('hiwatch '!$A$1:$F$83,MATCH(B773,'hiwatch '!$A$1:$A$83,0),5)</f>
        <v>19890</v>
      </c>
      <c r="N773" s="24" t="s">
        <v>3</v>
      </c>
      <c r="O773" s="27">
        <f>IF(INDEX(sec!$A$1:$G$788,MATCH(B773,sec!$C$1:$C$788,0),2)=0,(INDEX('hiwatch '!$A$1:$G$83,MATCH(B773,'hiwatch '!$A$1:$A$83,0),7)),INDEX(sec!$A$1:$G$788,MATCH(B773,sec!$C$1:$C$788,0),2))</f>
        <v>20</v>
      </c>
      <c r="P773" s="2" t="s">
        <v>12995</v>
      </c>
      <c r="Q773" s="2" t="s">
        <v>33515</v>
      </c>
    </row>
    <row r="774" spans="1:17" x14ac:dyDescent="0.2">
      <c r="A774" s="24" t="s">
        <v>2</v>
      </c>
      <c r="B774" s="24" t="s">
        <v>25625</v>
      </c>
      <c r="C774" s="24" t="s">
        <v>4</v>
      </c>
      <c r="D774" s="24" t="s">
        <v>25626</v>
      </c>
      <c r="E774" s="24" t="s">
        <v>14554</v>
      </c>
      <c r="F774" s="24" t="str">
        <f>IF($O774&gt;1,Лист1!$A$1,Лист1!$A$2)</f>
        <v xml:space="preserve">available="no" </v>
      </c>
      <c r="G774" s="24" t="s">
        <v>14552</v>
      </c>
      <c r="H774" s="24" t="s">
        <v>30673</v>
      </c>
      <c r="I774" s="24" t="s">
        <v>30674</v>
      </c>
      <c r="J774" s="110">
        <f t="shared" si="22"/>
        <v>0</v>
      </c>
      <c r="K774" s="24" t="s">
        <v>30674</v>
      </c>
      <c r="L774" s="24" t="s">
        <v>14553</v>
      </c>
      <c r="M774" s="110">
        <f>INDEX(sec!$A$1:$G$597,MATCH(B774,sec!$C$1:$C$597,0),4)</f>
        <v>26900</v>
      </c>
      <c r="N774" s="24" t="s">
        <v>3</v>
      </c>
      <c r="O774" s="8">
        <f>IFERROR(INDEX(sec!$A$1:$G$787,MATCH(B774,sec!$C$1:$C$787,0),2),0)</f>
        <v>0</v>
      </c>
      <c r="P774" s="2" t="s">
        <v>12995</v>
      </c>
    </row>
    <row r="775" spans="1:17" x14ac:dyDescent="0.2">
      <c r="A775" s="24" t="s">
        <v>2</v>
      </c>
      <c r="B775" s="24" t="s">
        <v>26870</v>
      </c>
      <c r="C775" s="24" t="s">
        <v>4</v>
      </c>
      <c r="D775" s="24" t="s">
        <v>3049</v>
      </c>
      <c r="E775" s="24" t="s">
        <v>14554</v>
      </c>
      <c r="F775" s="24" t="str">
        <f>IF($O775&gt;1,Лист1!$A$1,Лист1!$A$2)</f>
        <v xml:space="preserve">available="yes" </v>
      </c>
      <c r="G775" s="24" t="s">
        <v>14552</v>
      </c>
      <c r="H775" s="24" t="s">
        <v>30673</v>
      </c>
      <c r="I775" s="24" t="s">
        <v>30674</v>
      </c>
      <c r="J775" s="110">
        <f t="shared" si="22"/>
        <v>38</v>
      </c>
      <c r="K775" s="24" t="s">
        <v>30674</v>
      </c>
      <c r="L775" s="24" t="s">
        <v>14553</v>
      </c>
      <c r="M775" s="110">
        <f>INDEX(sec!$A$1:$G$597,MATCH(B775,sec!$C$1:$C$597,0),4)</f>
        <v>8410</v>
      </c>
      <c r="N775" s="24" t="s">
        <v>3</v>
      </c>
      <c r="O775" s="8">
        <f>IFERROR(INDEX(sec!$A$1:$G$787,MATCH(B775,sec!$C$1:$C$787,0),2),0)</f>
        <v>38</v>
      </c>
    </row>
    <row r="776" spans="1:17" x14ac:dyDescent="0.2">
      <c r="A776" s="24" t="s">
        <v>2</v>
      </c>
      <c r="B776" s="24" t="s">
        <v>22119</v>
      </c>
      <c r="C776" s="24" t="s">
        <v>4</v>
      </c>
      <c r="D776" s="24" t="s">
        <v>16972</v>
      </c>
      <c r="E776" s="24" t="s">
        <v>14554</v>
      </c>
      <c r="F776" s="24" t="str">
        <f>IF($O776&gt;1,Лист1!$A$1,Лист1!$A$2)</f>
        <v xml:space="preserve">available="no" </v>
      </c>
      <c r="G776" s="24" t="s">
        <v>14552</v>
      </c>
      <c r="H776" s="24" t="s">
        <v>30673</v>
      </c>
      <c r="I776" s="24" t="s">
        <v>30674</v>
      </c>
      <c r="J776" s="110">
        <f t="shared" si="22"/>
        <v>0</v>
      </c>
      <c r="K776" s="24" t="s">
        <v>30674</v>
      </c>
      <c r="L776" s="24" t="s">
        <v>14553</v>
      </c>
      <c r="M776" s="110">
        <f>INDEX(sec!$A$1:$G$597,MATCH(B776,sec!$C$1:$C$597,0),4)</f>
        <v>49900</v>
      </c>
      <c r="N776" s="24" t="s">
        <v>3</v>
      </c>
      <c r="O776" s="22">
        <f>IF(ISNA(INDEX(вендер!$A$1:$H$11703,MATCH(D776,вендер!$C$1:$C$11703,0),8)),Лист1!$A$3,INDEX(вендер!$A$1:$H$11703,MATCH(D776,вендер!$C$1:$C$11703,0),8))</f>
        <v>0</v>
      </c>
      <c r="P776" s="2" t="s">
        <v>12139</v>
      </c>
    </row>
    <row r="777" spans="1:17" x14ac:dyDescent="0.2">
      <c r="A777" s="24" t="s">
        <v>2</v>
      </c>
      <c r="B777" s="24" t="s">
        <v>27715</v>
      </c>
      <c r="C777" s="24" t="s">
        <v>4</v>
      </c>
      <c r="D777" s="24" t="s">
        <v>27716</v>
      </c>
      <c r="E777" s="24" t="s">
        <v>14554</v>
      </c>
      <c r="F777" s="24" t="str">
        <f>IF($O777&gt;1,Лист1!$A$1,Лист1!$A$2)</f>
        <v xml:space="preserve">available="yes" </v>
      </c>
      <c r="G777" s="24" t="s">
        <v>14552</v>
      </c>
      <c r="H777" s="24" t="s">
        <v>30673</v>
      </c>
      <c r="I777" s="24" t="s">
        <v>30674</v>
      </c>
      <c r="J777" s="110">
        <f t="shared" si="22"/>
        <v>11</v>
      </c>
      <c r="K777" s="24" t="s">
        <v>30674</v>
      </c>
      <c r="L777" s="24" t="s">
        <v>14553</v>
      </c>
      <c r="M777" s="110">
        <f>INDEX(sec!$A$1:$G$597,MATCH(B777,sec!$C$1:$C$597,0),4)</f>
        <v>8834</v>
      </c>
      <c r="N777" s="24" t="s">
        <v>3</v>
      </c>
      <c r="O777" s="8">
        <f>IFERROR(INDEX(sec!$A$1:$G$787,MATCH(B777,sec!$C$1:$C$787,0),2),0)</f>
        <v>11</v>
      </c>
    </row>
    <row r="778" spans="1:17" x14ac:dyDescent="0.2">
      <c r="A778" s="24" t="s">
        <v>2</v>
      </c>
      <c r="B778" s="24" t="s">
        <v>28115</v>
      </c>
      <c r="C778" s="24" t="s">
        <v>4</v>
      </c>
      <c r="D778" s="24" t="s">
        <v>27717</v>
      </c>
      <c r="E778" s="24" t="s">
        <v>14554</v>
      </c>
      <c r="F778" s="24" t="str">
        <f>IF($O778&gt;1,Лист1!$A$1,Лист1!$A$2)</f>
        <v xml:space="preserve">available="yes" </v>
      </c>
      <c r="G778" s="24" t="s">
        <v>14552</v>
      </c>
      <c r="H778" s="24" t="s">
        <v>30673</v>
      </c>
      <c r="I778" s="24" t="s">
        <v>30674</v>
      </c>
      <c r="J778" s="110">
        <f t="shared" si="22"/>
        <v>19</v>
      </c>
      <c r="K778" s="24" t="s">
        <v>30674</v>
      </c>
      <c r="L778" s="24" t="s">
        <v>14553</v>
      </c>
      <c r="M778" s="110">
        <f>INDEX(sec!$A$1:$G$597,MATCH(B778,sec!$C$1:$C$597,0),4)</f>
        <v>8160</v>
      </c>
      <c r="N778" s="24" t="s">
        <v>3</v>
      </c>
      <c r="O778" s="8">
        <f>IFERROR(INDEX(sec!$A$1:$G$787,MATCH(B778,sec!$C$1:$C$787,0),2),0)</f>
        <v>19</v>
      </c>
    </row>
    <row r="779" spans="1:17" x14ac:dyDescent="0.2">
      <c r="A779" s="24" t="s">
        <v>2</v>
      </c>
      <c r="B779" s="24" t="s">
        <v>27718</v>
      </c>
      <c r="C779" s="24" t="s">
        <v>4</v>
      </c>
      <c r="D779" s="24" t="s">
        <v>27719</v>
      </c>
      <c r="E779" s="24" t="s">
        <v>14554</v>
      </c>
      <c r="F779" s="24" t="str">
        <f>IF($O779&gt;1,Лист1!$A$1,Лист1!$A$2)</f>
        <v xml:space="preserve">available="no" </v>
      </c>
      <c r="G779" s="24" t="s">
        <v>14552</v>
      </c>
      <c r="H779" s="24" t="s">
        <v>30673</v>
      </c>
      <c r="I779" s="24" t="s">
        <v>30674</v>
      </c>
      <c r="J779" s="110">
        <f t="shared" si="22"/>
        <v>1</v>
      </c>
      <c r="K779" s="24" t="s">
        <v>30674</v>
      </c>
      <c r="L779" s="24" t="s">
        <v>14553</v>
      </c>
      <c r="M779" s="110">
        <f>INDEX(sec!$A$1:$G$597,MATCH(B779,sec!$C$1:$C$597,0),4)</f>
        <v>11965</v>
      </c>
      <c r="N779" s="24" t="s">
        <v>3</v>
      </c>
      <c r="O779" s="8">
        <f>IFERROR(INDEX(sec!$A$1:$G$787,MATCH(B779,sec!$C$1:$C$787,0),2),0)</f>
        <v>1</v>
      </c>
    </row>
    <row r="780" spans="1:17" x14ac:dyDescent="0.2">
      <c r="A780" s="24" t="s">
        <v>2</v>
      </c>
      <c r="B780" s="24" t="s">
        <v>27720</v>
      </c>
      <c r="C780" s="24" t="s">
        <v>4</v>
      </c>
      <c r="D780" s="24" t="s">
        <v>27721</v>
      </c>
      <c r="E780" s="24" t="s">
        <v>14554</v>
      </c>
      <c r="F780" s="24" t="str">
        <f>IF($O780&gt;1,Лист1!$A$1,Лист1!$A$2)</f>
        <v xml:space="preserve">available="yes" </v>
      </c>
      <c r="G780" s="24" t="s">
        <v>14552</v>
      </c>
      <c r="H780" s="24" t="s">
        <v>30673</v>
      </c>
      <c r="I780" s="24" t="s">
        <v>30674</v>
      </c>
      <c r="J780" s="110">
        <f t="shared" si="22"/>
        <v>12</v>
      </c>
      <c r="K780" s="24" t="s">
        <v>30674</v>
      </c>
      <c r="L780" s="24" t="s">
        <v>14553</v>
      </c>
      <c r="M780" s="110">
        <f>INDEX(sec!$A$1:$G$597,MATCH(B780,sec!$C$1:$C$597,0),4)</f>
        <v>20015</v>
      </c>
      <c r="N780" s="24" t="s">
        <v>3</v>
      </c>
      <c r="O780" s="8">
        <f>IFERROR(INDEX(sec!$A$1:$G$787,MATCH(B780,sec!$C$1:$C$787,0),2),0)</f>
        <v>12</v>
      </c>
    </row>
    <row r="781" spans="1:17" x14ac:dyDescent="0.2">
      <c r="A781" s="24" t="s">
        <v>2</v>
      </c>
      <c r="B781" s="24" t="s">
        <v>27724</v>
      </c>
      <c r="C781" s="24" t="s">
        <v>4</v>
      </c>
      <c r="D781" s="24" t="s">
        <v>27725</v>
      </c>
      <c r="E781" s="24" t="s">
        <v>14554</v>
      </c>
      <c r="F781" s="24" t="str">
        <f>IF($O781&gt;1,Лист1!$A$1,Лист1!$A$2)</f>
        <v xml:space="preserve">available="yes" </v>
      </c>
      <c r="G781" s="24" t="s">
        <v>14552</v>
      </c>
      <c r="H781" s="24" t="s">
        <v>30673</v>
      </c>
      <c r="I781" s="24" t="s">
        <v>30674</v>
      </c>
      <c r="J781" s="110">
        <f t="shared" si="22"/>
        <v>13</v>
      </c>
      <c r="K781" s="24" t="s">
        <v>30674</v>
      </c>
      <c r="L781" s="24" t="s">
        <v>14553</v>
      </c>
      <c r="M781" s="110">
        <f>INDEX(sec!$A$1:$G$597,MATCH(B781,sec!$C$1:$C$597,0),4)</f>
        <v>23796</v>
      </c>
      <c r="N781" s="24" t="s">
        <v>3</v>
      </c>
      <c r="O781" s="8">
        <f>IFERROR(INDEX(sec!$A$1:$G$787,MATCH(B781,sec!$C$1:$C$787,0),2),0)</f>
        <v>13</v>
      </c>
    </row>
    <row r="782" spans="1:17" x14ac:dyDescent="0.2">
      <c r="A782" s="24" t="s">
        <v>2</v>
      </c>
      <c r="B782" s="24" t="s">
        <v>27726</v>
      </c>
      <c r="C782" s="24" t="s">
        <v>4</v>
      </c>
      <c r="D782" s="24" t="s">
        <v>27727</v>
      </c>
      <c r="E782" s="24" t="s">
        <v>14554</v>
      </c>
      <c r="F782" s="24" t="str">
        <f>IF($O782&gt;1,Лист1!$A$1,Лист1!$A$2)</f>
        <v xml:space="preserve">available="yes" </v>
      </c>
      <c r="G782" s="24" t="s">
        <v>14552</v>
      </c>
      <c r="H782" s="24" t="s">
        <v>30673</v>
      </c>
      <c r="I782" s="24" t="s">
        <v>30674</v>
      </c>
      <c r="J782" s="110">
        <f t="shared" si="22"/>
        <v>17</v>
      </c>
      <c r="K782" s="24" t="s">
        <v>30674</v>
      </c>
      <c r="L782" s="24" t="s">
        <v>14553</v>
      </c>
      <c r="M782" s="110">
        <f>INDEX(sec!$A$1:$G$597,MATCH(B782,sec!$C$1:$C$597,0),4)</f>
        <v>10750</v>
      </c>
      <c r="N782" s="24" t="s">
        <v>3</v>
      </c>
      <c r="O782" s="8">
        <f>IFERROR(INDEX(sec!$A$1:$G$787,MATCH(B782,sec!$C$1:$C$787,0),2),0)</f>
        <v>17</v>
      </c>
    </row>
    <row r="783" spans="1:17" x14ac:dyDescent="0.2">
      <c r="A783" s="24" t="s">
        <v>2</v>
      </c>
      <c r="B783" s="24" t="s">
        <v>27735</v>
      </c>
      <c r="C783" s="24" t="s">
        <v>4</v>
      </c>
      <c r="D783" s="24" t="s">
        <v>27736</v>
      </c>
      <c r="E783" s="24" t="s">
        <v>14554</v>
      </c>
      <c r="F783" s="24" t="str">
        <f>IF($O783&gt;0,Лист1!$A$1,Лист1!$A$2)</f>
        <v xml:space="preserve">available="yes" </v>
      </c>
      <c r="G783" s="24" t="s">
        <v>14552</v>
      </c>
      <c r="H783" s="24" t="s">
        <v>30673</v>
      </c>
      <c r="I783" s="24" t="s">
        <v>30674</v>
      </c>
      <c r="J783" s="110">
        <f t="shared" si="22"/>
        <v>3</v>
      </c>
      <c r="K783" s="24" t="s">
        <v>30674</v>
      </c>
      <c r="L783" s="24" t="s">
        <v>14553</v>
      </c>
      <c r="M783" s="110">
        <f>INDEX(sec!$A$1:$G$597,MATCH(B783,sec!$C$1:$C$597,0),4)</f>
        <v>110670</v>
      </c>
      <c r="N783" s="24" t="s">
        <v>3</v>
      </c>
      <c r="O783" s="8">
        <f>IFERROR(INDEX(sec!$A$1:$G$787,MATCH(B783,sec!$C$1:$C$787,0),2),0)</f>
        <v>3</v>
      </c>
    </row>
    <row r="784" spans="1:17" x14ac:dyDescent="0.2">
      <c r="A784" s="24" t="s">
        <v>2</v>
      </c>
      <c r="B784" s="24" t="s">
        <v>27722</v>
      </c>
      <c r="C784" s="24" t="s">
        <v>4</v>
      </c>
      <c r="D784" s="24" t="s">
        <v>27723</v>
      </c>
      <c r="E784" s="24" t="s">
        <v>14554</v>
      </c>
      <c r="F784" s="24" t="str">
        <f>IF($O784&gt;1,Лист1!$A$1,Лист1!$A$2)</f>
        <v xml:space="preserve">available="yes" </v>
      </c>
      <c r="G784" s="24" t="s">
        <v>14552</v>
      </c>
      <c r="H784" s="24" t="s">
        <v>30673</v>
      </c>
      <c r="I784" s="24" t="s">
        <v>30674</v>
      </c>
      <c r="J784" s="110">
        <f t="shared" si="22"/>
        <v>14</v>
      </c>
      <c r="K784" s="24" t="s">
        <v>30674</v>
      </c>
      <c r="L784" s="24" t="s">
        <v>14553</v>
      </c>
      <c r="M784" s="110">
        <f>INDEX(sec!$A$1:$G$597,MATCH(B784,sec!$C$1:$C$597,0),4)</f>
        <v>17445</v>
      </c>
      <c r="N784" s="24" t="s">
        <v>3</v>
      </c>
      <c r="O784" s="8">
        <f>IFERROR(INDEX(sec!$A$1:$G$787,MATCH(B784,sec!$C$1:$C$787,0),2),0)</f>
        <v>14</v>
      </c>
    </row>
    <row r="785" spans="1:17" x14ac:dyDescent="0.2">
      <c r="A785" s="24" t="s">
        <v>2</v>
      </c>
      <c r="B785" s="24" t="s">
        <v>27739</v>
      </c>
      <c r="C785" s="24" t="s">
        <v>4</v>
      </c>
      <c r="D785" s="24" t="s">
        <v>27740</v>
      </c>
      <c r="E785" s="24" t="s">
        <v>14554</v>
      </c>
      <c r="F785" s="24" t="str">
        <f>IF($O785&gt;1,Лист1!$A$1,Лист1!$A$2)</f>
        <v xml:space="preserve">available="yes" </v>
      </c>
      <c r="G785" s="24" t="s">
        <v>14552</v>
      </c>
      <c r="H785" s="24" t="s">
        <v>30673</v>
      </c>
      <c r="I785" s="24" t="s">
        <v>30674</v>
      </c>
      <c r="J785" s="110">
        <f t="shared" si="22"/>
        <v>7</v>
      </c>
      <c r="K785" s="24" t="s">
        <v>30674</v>
      </c>
      <c r="L785" s="24" t="s">
        <v>14553</v>
      </c>
      <c r="M785" s="110">
        <f>INDEX(sec!$A$1:$G$597,MATCH(B785,sec!$C$1:$C$597,0),4)</f>
        <v>22915</v>
      </c>
      <c r="N785" s="24" t="s">
        <v>3</v>
      </c>
      <c r="O785" s="8">
        <f>IFERROR(INDEX(sec!$A$1:$G$787,MATCH(B785,sec!$C$1:$C$787,0),2),0)</f>
        <v>7</v>
      </c>
    </row>
    <row r="786" spans="1:17" x14ac:dyDescent="0.2">
      <c r="A786" s="24" t="s">
        <v>2</v>
      </c>
      <c r="B786" s="24" t="s">
        <v>27738</v>
      </c>
      <c r="C786" s="24" t="s">
        <v>4</v>
      </c>
      <c r="D786" s="24" t="s">
        <v>27737</v>
      </c>
      <c r="E786" s="24" t="s">
        <v>14554</v>
      </c>
      <c r="F786" s="24" t="str">
        <f>IF($O786&gt;0,Лист1!$A$1,Лист1!$A$2)</f>
        <v xml:space="preserve">available="yes" </v>
      </c>
      <c r="G786" s="24" t="s">
        <v>14552</v>
      </c>
      <c r="H786" s="24" t="s">
        <v>30673</v>
      </c>
      <c r="I786" s="24" t="s">
        <v>30674</v>
      </c>
      <c r="J786" s="110">
        <f t="shared" si="22"/>
        <v>3</v>
      </c>
      <c r="K786" s="24" t="s">
        <v>30674</v>
      </c>
      <c r="L786" s="24" t="s">
        <v>14553</v>
      </c>
      <c r="M786" s="110">
        <f>INDEX(эл!$A$1:$G$599,MATCH(B786,эл!$C$1:$C$599,0),6)</f>
        <v>5260</v>
      </c>
      <c r="N786" s="24" t="s">
        <v>3</v>
      </c>
      <c r="O786" s="11">
        <v>3</v>
      </c>
    </row>
    <row r="787" spans="1:17" x14ac:dyDescent="0.2">
      <c r="A787" s="24" t="s">
        <v>2</v>
      </c>
      <c r="B787" s="24" t="s">
        <v>28123</v>
      </c>
      <c r="C787" s="24" t="s">
        <v>4</v>
      </c>
      <c r="D787" s="24" t="s">
        <v>27742</v>
      </c>
      <c r="E787" s="24" t="s">
        <v>14554</v>
      </c>
      <c r="F787" s="24" t="str">
        <f>IF($O787&gt;0,Лист1!$A$1,Лист1!$A$2)</f>
        <v xml:space="preserve">available="yes" </v>
      </c>
      <c r="G787" s="24" t="s">
        <v>14552</v>
      </c>
      <c r="H787" s="24" t="s">
        <v>30673</v>
      </c>
      <c r="I787" s="24" t="s">
        <v>30674</v>
      </c>
      <c r="J787" s="110">
        <f t="shared" si="22"/>
        <v>2</v>
      </c>
      <c r="K787" s="24" t="s">
        <v>30674</v>
      </c>
      <c r="L787" s="24" t="s">
        <v>14553</v>
      </c>
      <c r="M787" s="110">
        <f>INDEX(эл!$A$1:$G$599,MATCH(B787,эл!$C$1:$C$599,0),6)</f>
        <v>4250</v>
      </c>
      <c r="N787" s="24" t="s">
        <v>3</v>
      </c>
      <c r="O787" s="11">
        <v>2</v>
      </c>
    </row>
    <row r="788" spans="1:17" x14ac:dyDescent="0.2">
      <c r="A788" s="24" t="s">
        <v>2</v>
      </c>
      <c r="B788" s="24" t="s">
        <v>28122</v>
      </c>
      <c r="C788" s="24" t="s">
        <v>4</v>
      </c>
      <c r="D788" s="24" t="s">
        <v>27741</v>
      </c>
      <c r="E788" s="24" t="s">
        <v>14554</v>
      </c>
      <c r="F788" s="24" t="str">
        <f>IF($O788&gt;0,Лист1!$A$1,Лист1!$A$2)</f>
        <v xml:space="preserve">available="yes" </v>
      </c>
      <c r="G788" s="24" t="s">
        <v>14552</v>
      </c>
      <c r="H788" s="24" t="s">
        <v>30673</v>
      </c>
      <c r="I788" s="24" t="s">
        <v>30674</v>
      </c>
      <c r="J788" s="110">
        <f t="shared" si="22"/>
        <v>4</v>
      </c>
      <c r="K788" s="24" t="s">
        <v>30674</v>
      </c>
      <c r="L788" s="24" t="s">
        <v>14553</v>
      </c>
      <c r="M788" s="110">
        <f>INDEX(эл!$A$1:$G$599,MATCH(B788,эл!$C$1:$C$599,0),6)</f>
        <v>1900</v>
      </c>
      <c r="N788" s="24" t="s">
        <v>3</v>
      </c>
      <c r="O788" s="11">
        <v>4</v>
      </c>
    </row>
    <row r="789" spans="1:17" x14ac:dyDescent="0.2">
      <c r="A789" s="24" t="s">
        <v>2</v>
      </c>
      <c r="B789" s="24" t="s">
        <v>22118</v>
      </c>
      <c r="C789" s="24" t="s">
        <v>4</v>
      </c>
      <c r="D789" s="24" t="s">
        <v>16973</v>
      </c>
      <c r="E789" s="24" t="s">
        <v>14554</v>
      </c>
      <c r="F789" s="24" t="s">
        <v>14555</v>
      </c>
      <c r="G789" s="24" t="s">
        <v>14552</v>
      </c>
      <c r="H789" s="24" t="s">
        <v>30673</v>
      </c>
      <c r="I789" s="24" t="s">
        <v>30674</v>
      </c>
      <c r="J789" s="110">
        <f t="shared" si="22"/>
        <v>0</v>
      </c>
      <c r="K789" s="24" t="s">
        <v>30674</v>
      </c>
      <c r="L789" s="24" t="s">
        <v>14553</v>
      </c>
      <c r="M789" s="110">
        <f>INDEX(sec!$A$1:$G$597,MATCH(B789,sec!$C$1:$C$597,0),4)</f>
        <v>31800</v>
      </c>
      <c r="N789" s="24" t="s">
        <v>3</v>
      </c>
      <c r="O789" s="22">
        <f>IF(ISNA(INDEX(вендер!$A$1:$H$11703,MATCH(D789,вендер!$C$1:$C$11703,0),8)),Лист1!$A$3,INDEX(вендер!$A$1:$H$11703,MATCH(D789,вендер!$C$1:$C$11703,0),8))</f>
        <v>0</v>
      </c>
    </row>
    <row r="790" spans="1:17" x14ac:dyDescent="0.2">
      <c r="A790" s="24" t="s">
        <v>2</v>
      </c>
      <c r="B790" s="24" t="s">
        <v>28360</v>
      </c>
      <c r="C790" s="24" t="s">
        <v>4</v>
      </c>
      <c r="D790" s="24" t="s">
        <v>22125</v>
      </c>
      <c r="E790" s="24" t="s">
        <v>14554</v>
      </c>
      <c r="F790" s="24" t="str">
        <f>IF($O790&gt;20,Лист1!$A$1,Лист1!$A$2)</f>
        <v xml:space="preserve">available="no" </v>
      </c>
      <c r="G790" s="24" t="s">
        <v>14552</v>
      </c>
      <c r="H790" s="24" t="s">
        <v>30673</v>
      </c>
      <c r="I790" s="24" t="s">
        <v>30674</v>
      </c>
      <c r="J790" s="110">
        <f>IF(ISERROR(O790), 4, IF(O790&gt;50, "50", O790))</f>
        <v>8</v>
      </c>
      <c r="K790" s="24" t="s">
        <v>30674</v>
      </c>
      <c r="L790" s="24" t="s">
        <v>14553</v>
      </c>
      <c r="M790" s="110">
        <f>INDEX(sec!$A$1:$G$597,MATCH(B790,sec!$C$1:$C$597,0),4)</f>
        <v>26900</v>
      </c>
      <c r="N790" s="24" t="s">
        <v>3</v>
      </c>
      <c r="O790" s="22">
        <f>IF(ISNA(INDEX(вендер!$A$1:$H$11703,MATCH(D790,вендер!$C$1:$C$11703,0),8)),Лист1!$A$3,INDEX(вендер!$A$1:$H$11703,MATCH(D790,вендер!$C$1:$C$11703,0),8))</f>
        <v>8</v>
      </c>
    </row>
    <row r="791" spans="1:17" x14ac:dyDescent="0.2">
      <c r="A791" s="24" t="s">
        <v>2</v>
      </c>
      <c r="B791" s="24" t="s">
        <v>28124</v>
      </c>
      <c r="C791" s="24" t="s">
        <v>4</v>
      </c>
      <c r="D791" s="24" t="s">
        <v>13225</v>
      </c>
      <c r="E791" s="24" t="s">
        <v>14554</v>
      </c>
      <c r="F791" s="24" t="str">
        <f>IF($O791&gt;20,Лист1!$A$1,Лист1!$A$2)</f>
        <v xml:space="preserve">available="no" </v>
      </c>
      <c r="G791" s="24" t="s">
        <v>14552</v>
      </c>
      <c r="H791" s="24" t="s">
        <v>30673</v>
      </c>
      <c r="I791" s="24" t="s">
        <v>30674</v>
      </c>
      <c r="J791" s="110">
        <f>IF(ISERROR(O791), 4, IF(O791&gt;50, "50", O791))</f>
        <v>16</v>
      </c>
      <c r="K791" s="24" t="s">
        <v>30674</v>
      </c>
      <c r="L791" s="24" t="s">
        <v>14553</v>
      </c>
      <c r="M791" s="110">
        <f>INDEX(sec!$A$1:$G$597,MATCH(B791,sec!$C$1:$C$597,0),4)</f>
        <v>69990</v>
      </c>
      <c r="N791" s="24" t="s">
        <v>3</v>
      </c>
      <c r="O791" s="22">
        <f>IF(ISNA(INDEX(вендер!$A$1:$H$11703,MATCH(D791,вендер!$C$1:$C$11703,0),8)),Лист1!$A$3,INDEX(вендер!$A$1:$H$11703,MATCH(D791,вендер!$C$1:$C$11703,0),8))</f>
        <v>16</v>
      </c>
      <c r="P791" s="2" t="s">
        <v>12139</v>
      </c>
    </row>
    <row r="792" spans="1:17" x14ac:dyDescent="0.2">
      <c r="A792" s="24" t="s">
        <v>2</v>
      </c>
      <c r="B792" s="24" t="s">
        <v>28361</v>
      </c>
      <c r="C792" s="24" t="s">
        <v>4</v>
      </c>
      <c r="D792" s="120" t="s">
        <v>28362</v>
      </c>
      <c r="E792" s="24" t="s">
        <v>14554</v>
      </c>
      <c r="F792" s="24" t="str">
        <f>IF($O792&gt;20,Лист1!$A$1,Лист1!$A$2)</f>
        <v xml:space="preserve">available="no" </v>
      </c>
      <c r="G792" s="24" t="s">
        <v>14552</v>
      </c>
      <c r="H792" s="24" t="s">
        <v>30673</v>
      </c>
      <c r="I792" s="24" t="s">
        <v>30674</v>
      </c>
      <c r="J792" s="110">
        <f>IF(ISERROR(O792), 10, IF(O792="&gt;50", "50", O792))</f>
        <v>0</v>
      </c>
      <c r="K792" s="24" t="s">
        <v>30674</v>
      </c>
      <c r="L792" s="24" t="s">
        <v>14553</v>
      </c>
      <c r="M792" s="110">
        <v>500</v>
      </c>
      <c r="N792" s="24" t="s">
        <v>3</v>
      </c>
      <c r="O792" s="8">
        <f>IFERROR(INDEX(sec!$A$1:$G$787,MATCH(B792,sec!$C$1:$C$787,0),2),0)</f>
        <v>0</v>
      </c>
      <c r="P792" s="2" t="s">
        <v>12139</v>
      </c>
      <c r="Q792" s="2" t="s">
        <v>28125</v>
      </c>
    </row>
    <row r="793" spans="1:17" x14ac:dyDescent="0.2">
      <c r="A793" s="24" t="s">
        <v>2</v>
      </c>
      <c r="B793" s="24" t="s">
        <v>28402</v>
      </c>
      <c r="C793" s="24" t="s">
        <v>4</v>
      </c>
      <c r="D793" s="24" t="s">
        <v>28403</v>
      </c>
      <c r="E793" s="24" t="s">
        <v>14554</v>
      </c>
      <c r="F793" s="24" t="str">
        <f>IF($O793&gt;20,Лист1!$A$1,Лист1!$A$2)</f>
        <v xml:space="preserve">available="yes" </v>
      </c>
      <c r="G793" s="24" t="s">
        <v>14552</v>
      </c>
      <c r="H793" s="24" t="s">
        <v>30673</v>
      </c>
      <c r="I793" s="24" t="s">
        <v>30674</v>
      </c>
      <c r="J793" s="110">
        <f>IF(ISERROR(O793), 10, IF(O793="&gt;50", "50", O793))</f>
        <v>4989</v>
      </c>
      <c r="K793" s="24" t="s">
        <v>30674</v>
      </c>
      <c r="L793" s="24" t="s">
        <v>14553</v>
      </c>
      <c r="M793" s="110">
        <f>INDEX(sec!$A$1:$G$597,MATCH(B793,sec!$C$1:$C$597,0),4)</f>
        <v>1000</v>
      </c>
      <c r="N793" s="24" t="s">
        <v>3</v>
      </c>
      <c r="O793" s="8">
        <f>IFERROR(INDEX(sec!$A$1:$G$787,MATCH(B793,sec!$C$1:$C$787,0),2),0)</f>
        <v>4989</v>
      </c>
      <c r="P793" s="2" t="s">
        <v>12139</v>
      </c>
      <c r="Q793" s="2" t="s">
        <v>28125</v>
      </c>
    </row>
    <row r="794" spans="1:17" x14ac:dyDescent="0.2">
      <c r="A794" s="24" t="s">
        <v>2</v>
      </c>
      <c r="B794" s="24" t="s">
        <v>28551</v>
      </c>
      <c r="C794" s="24" t="s">
        <v>4</v>
      </c>
      <c r="D794" s="24" t="s">
        <v>28498</v>
      </c>
      <c r="E794" s="24" t="s">
        <v>14554</v>
      </c>
      <c r="F794" s="24" t="str">
        <f>IF($O794&gt;0,Лист1!$A$1,Лист1!$A$2)</f>
        <v xml:space="preserve">available="yes" </v>
      </c>
      <c r="G794" s="24" t="s">
        <v>14552</v>
      </c>
      <c r="H794" s="24" t="s">
        <v>30673</v>
      </c>
      <c r="I794" s="24" t="s">
        <v>30674</v>
      </c>
      <c r="J794" s="110">
        <f t="shared" si="22"/>
        <v>2</v>
      </c>
      <c r="K794" s="24" t="s">
        <v>30674</v>
      </c>
      <c r="L794" s="24" t="s">
        <v>14553</v>
      </c>
      <c r="M794" s="110">
        <f>INDEX(sec!$A$1:$G$597,MATCH(B794,sec!$C$1:$C$597,0),4)</f>
        <v>121020</v>
      </c>
      <c r="N794" s="24" t="s">
        <v>3</v>
      </c>
      <c r="O794" s="8">
        <f>IFERROR(INDEX(sec!$A$1:$G$787,MATCH(B794,sec!$C$1:$C$787,0),2),0)</f>
        <v>2</v>
      </c>
    </row>
    <row r="795" spans="1:17" x14ac:dyDescent="0.2">
      <c r="A795" s="24" t="s">
        <v>2</v>
      </c>
      <c r="B795" s="24" t="s">
        <v>28501</v>
      </c>
      <c r="C795" s="24" t="s">
        <v>4</v>
      </c>
      <c r="D795" s="24" t="s">
        <v>28499</v>
      </c>
      <c r="E795" s="24" t="s">
        <v>14554</v>
      </c>
      <c r="F795" s="24" t="str">
        <f>IF($O795&gt;0,Лист1!$A$1,Лист1!$A$2)</f>
        <v xml:space="preserve">available="yes" </v>
      </c>
      <c r="G795" s="24" t="s">
        <v>14552</v>
      </c>
      <c r="H795" s="24" t="s">
        <v>30673</v>
      </c>
      <c r="I795" s="24" t="s">
        <v>30674</v>
      </c>
      <c r="J795" s="110">
        <f t="shared" si="22"/>
        <v>1</v>
      </c>
      <c r="K795" s="24" t="s">
        <v>30674</v>
      </c>
      <c r="L795" s="24" t="s">
        <v>14553</v>
      </c>
      <c r="M795" s="110">
        <f>INDEX(sec!$A$1:$G$597,MATCH(B795,sec!$C$1:$C$597,0),4)</f>
        <v>206712</v>
      </c>
      <c r="N795" s="24" t="s">
        <v>3</v>
      </c>
      <c r="O795" s="8">
        <f>IFERROR(INDEX(sec!$A$1:$G$787,MATCH(B795,sec!$C$1:$C$787,0),2),0)</f>
        <v>1</v>
      </c>
    </row>
    <row r="796" spans="1:17" x14ac:dyDescent="0.2">
      <c r="A796" s="24" t="s">
        <v>2</v>
      </c>
      <c r="B796" s="24" t="s">
        <v>29983</v>
      </c>
      <c r="C796" s="24" t="s">
        <v>4</v>
      </c>
      <c r="D796" s="24" t="s">
        <v>29980</v>
      </c>
      <c r="E796" s="24" t="s">
        <v>14554</v>
      </c>
      <c r="F796" s="24" t="s">
        <v>14555</v>
      </c>
      <c r="G796" s="24" t="s">
        <v>14552</v>
      </c>
      <c r="H796" s="24" t="s">
        <v>30673</v>
      </c>
      <c r="I796" s="24" t="s">
        <v>30674</v>
      </c>
      <c r="J796" s="110">
        <f t="shared" si="22"/>
        <v>0</v>
      </c>
      <c r="K796" s="24" t="s">
        <v>30674</v>
      </c>
      <c r="L796" s="24" t="s">
        <v>14553</v>
      </c>
      <c r="M796" s="110">
        <f>INDEX(sec!$A$1:$G$597,MATCH(B796,sec!$C$1:$C$597,0),4)</f>
        <v>138138</v>
      </c>
      <c r="N796" s="24" t="s">
        <v>3</v>
      </c>
      <c r="O796" s="8">
        <f>IFERROR(INDEX(sec!$A$1:$G$787,MATCH(B796,sec!$C$1:$C$787,0),2),0)</f>
        <v>0</v>
      </c>
    </row>
    <row r="797" spans="1:17" x14ac:dyDescent="0.2">
      <c r="A797" s="24" t="s">
        <v>2</v>
      </c>
      <c r="B797" s="24" t="s">
        <v>29931</v>
      </c>
      <c r="C797" s="24" t="s">
        <v>4</v>
      </c>
      <c r="D797" s="24" t="s">
        <v>29930</v>
      </c>
      <c r="E797" s="24" t="s">
        <v>14554</v>
      </c>
      <c r="F797" s="24" t="str">
        <f>IF($O797&gt;10,Лист1!$A$1,Лист1!$A$2)</f>
        <v xml:space="preserve">available="no" </v>
      </c>
      <c r="G797" s="24" t="s">
        <v>14552</v>
      </c>
      <c r="H797" s="24" t="s">
        <v>30673</v>
      </c>
      <c r="I797" s="24" t="s">
        <v>30674</v>
      </c>
      <c r="J797" s="110">
        <f>IF(ISERROR(O797), 10, IF(O797="&gt;50", "50", O797))</f>
        <v>0</v>
      </c>
      <c r="K797" s="24" t="s">
        <v>30674</v>
      </c>
      <c r="L797" s="24" t="s">
        <v>14553</v>
      </c>
      <c r="M797" s="110">
        <f>M304*20</f>
        <v>2240</v>
      </c>
      <c r="N797" s="24" t="s">
        <v>3</v>
      </c>
      <c r="O797" s="8">
        <f>IFERROR(INDEX(sec!$A$1:$G$787,MATCH(B797,sec!$C$1:$C$787,0),2),0)</f>
        <v>0</v>
      </c>
    </row>
    <row r="798" spans="1:17" x14ac:dyDescent="0.2">
      <c r="A798" s="24" t="s">
        <v>2</v>
      </c>
      <c r="B798" s="24" t="s">
        <v>29933</v>
      </c>
      <c r="C798" s="24" t="s">
        <v>4</v>
      </c>
      <c r="D798" s="24" t="s">
        <v>29932</v>
      </c>
      <c r="E798" s="24" t="s">
        <v>14554</v>
      </c>
      <c r="F798" s="24" t="str">
        <f>IF($O798&gt;10,Лист1!$A$1,Лист1!$A$2)</f>
        <v xml:space="preserve">available="no" </v>
      </c>
      <c r="G798" s="24" t="s">
        <v>14552</v>
      </c>
      <c r="H798" s="24" t="s">
        <v>30673</v>
      </c>
      <c r="I798" s="24" t="s">
        <v>30674</v>
      </c>
      <c r="J798" s="110">
        <f>IF(ISERROR(O798), 10, IF(O798="&gt;50", "50", O798))</f>
        <v>0</v>
      </c>
      <c r="K798" s="24" t="s">
        <v>30674</v>
      </c>
      <c r="L798" s="24" t="s">
        <v>14553</v>
      </c>
      <c r="M798" s="110">
        <f>M303*20</f>
        <v>2400</v>
      </c>
      <c r="N798" s="24" t="s">
        <v>3</v>
      </c>
      <c r="O798" s="8">
        <f>IFERROR(INDEX(sec!$A$1:$G$787,MATCH(B798,sec!$C$1:$C$787,0),2),0)</f>
        <v>0</v>
      </c>
      <c r="P798" s="2" t="s">
        <v>29981</v>
      </c>
    </row>
    <row r="799" spans="1:17" x14ac:dyDescent="0.2">
      <c r="A799" s="24" t="s">
        <v>2</v>
      </c>
      <c r="B799" s="24" t="s">
        <v>29935</v>
      </c>
      <c r="C799" s="24" t="s">
        <v>4</v>
      </c>
      <c r="D799" s="24" t="s">
        <v>29934</v>
      </c>
      <c r="E799" s="24" t="s">
        <v>14554</v>
      </c>
      <c r="F799" s="24" t="str">
        <f>IF($O799&gt;10,Лист1!$A$1,Лист1!$A$2)</f>
        <v xml:space="preserve">available="no" </v>
      </c>
      <c r="G799" s="24" t="s">
        <v>14552</v>
      </c>
      <c r="H799" s="24" t="s">
        <v>30673</v>
      </c>
      <c r="I799" s="24" t="s">
        <v>30674</v>
      </c>
      <c r="J799" s="110">
        <f>IF(ISERROR(O799), 10, IF(O799="&gt;50", "50", O799))</f>
        <v>0</v>
      </c>
      <c r="K799" s="24" t="s">
        <v>30674</v>
      </c>
      <c r="L799" s="24" t="s">
        <v>14553</v>
      </c>
      <c r="M799" s="110">
        <f>M309*20</f>
        <v>3540</v>
      </c>
      <c r="N799" s="24" t="s">
        <v>3</v>
      </c>
      <c r="O799" s="8">
        <f>IFERROR(INDEX(sec!$A$1:$G$787,MATCH(B799,sec!$C$1:$C$787,0),2),0)</f>
        <v>0</v>
      </c>
    </row>
    <row r="800" spans="1:17" x14ac:dyDescent="0.2">
      <c r="A800" s="24" t="s">
        <v>2</v>
      </c>
      <c r="B800" s="24" t="s">
        <v>29937</v>
      </c>
      <c r="C800" s="24" t="s">
        <v>4</v>
      </c>
      <c r="D800" s="24" t="s">
        <v>29936</v>
      </c>
      <c r="E800" s="24" t="s">
        <v>14554</v>
      </c>
      <c r="F800" s="24" t="str">
        <f>IF($O800&gt;10,Лист1!$A$1,Лист1!$A$2)</f>
        <v xml:space="preserve">available="no" </v>
      </c>
      <c r="G800" s="24" t="s">
        <v>14552</v>
      </c>
      <c r="H800" s="24" t="s">
        <v>30673</v>
      </c>
      <c r="I800" s="24" t="s">
        <v>30674</v>
      </c>
      <c r="J800" s="110">
        <f>IF(ISERROR(O800), 10, IF(O800="&gt;50", "50", O800))</f>
        <v>0</v>
      </c>
      <c r="K800" s="24" t="s">
        <v>30674</v>
      </c>
      <c r="L800" s="24" t="s">
        <v>14553</v>
      </c>
      <c r="M800" s="110">
        <f>M310*20</f>
        <v>3320</v>
      </c>
      <c r="N800" s="24" t="s">
        <v>3</v>
      </c>
      <c r="O800" s="8">
        <f>IFERROR(INDEX(sec!$A$1:$G$787,MATCH(B800,sec!$C$1:$C$787,0),2),0)</f>
        <v>0</v>
      </c>
    </row>
    <row r="801" spans="1:17" x14ac:dyDescent="0.2">
      <c r="A801" s="24" t="s">
        <v>2</v>
      </c>
      <c r="B801" s="24" t="s">
        <v>29939</v>
      </c>
      <c r="C801" s="24" t="s">
        <v>4</v>
      </c>
      <c r="D801" s="24" t="s">
        <v>29938</v>
      </c>
      <c r="E801" s="24" t="s">
        <v>14554</v>
      </c>
      <c r="F801" s="24" t="str">
        <f>IF($O801&gt;10,Лист1!$A$1,Лист1!$A$2)</f>
        <v xml:space="preserve">available="no" </v>
      </c>
      <c r="G801" s="24" t="s">
        <v>14552</v>
      </c>
      <c r="H801" s="24" t="s">
        <v>30673</v>
      </c>
      <c r="I801" s="24" t="s">
        <v>30674</v>
      </c>
      <c r="J801" s="110">
        <f>IF(ISERROR(O801), 10, IF(O801="&gt;50", "50", O801))</f>
        <v>0</v>
      </c>
      <c r="K801" s="24" t="s">
        <v>30674</v>
      </c>
      <c r="L801" s="24" t="s">
        <v>14553</v>
      </c>
      <c r="M801" s="110">
        <f>M311*20</f>
        <v>3540</v>
      </c>
      <c r="N801" s="24" t="s">
        <v>3</v>
      </c>
      <c r="O801" s="8">
        <f>IFERROR(INDEX(sec!$A$1:$G$787,MATCH(B801,sec!$C$1:$C$787,0),2),0)</f>
        <v>0</v>
      </c>
    </row>
    <row r="802" spans="1:17" x14ac:dyDescent="0.2">
      <c r="A802" s="24" t="s">
        <v>2</v>
      </c>
      <c r="B802" s="24" t="s">
        <v>30662</v>
      </c>
      <c r="C802" s="24" t="s">
        <v>4</v>
      </c>
      <c r="D802" s="24" t="s">
        <v>30663</v>
      </c>
      <c r="E802" s="24" t="s">
        <v>14554</v>
      </c>
      <c r="F802" s="24" t="str">
        <f>IF($O802&gt;0,Лист1!$A$1,Лист1!$A$2)</f>
        <v xml:space="preserve">available="yes" </v>
      </c>
      <c r="G802" s="24" t="s">
        <v>14552</v>
      </c>
      <c r="H802" s="24" t="s">
        <v>30673</v>
      </c>
      <c r="I802" s="24" t="s">
        <v>30674</v>
      </c>
      <c r="J802" s="110">
        <f t="shared" ref="J802:J812" si="23">IF(ISERROR(O802), 10, IF(O802&gt;50, "50", O802))</f>
        <v>6</v>
      </c>
      <c r="K802" s="24" t="s">
        <v>30674</v>
      </c>
      <c r="L802" s="24" t="s">
        <v>14553</v>
      </c>
      <c r="M802" s="110">
        <f>INDEX(sec!$A$1:$G$597,MATCH(B802,sec!$C$1:$C$597,0),4)</f>
        <v>26900</v>
      </c>
      <c r="N802" s="24" t="s">
        <v>3</v>
      </c>
      <c r="O802" s="8">
        <f>IFERROR(INDEX(sec!$A$1:$G$787,MATCH(B802,sec!$C$1:$C$787,0),2),0)</f>
        <v>6</v>
      </c>
    </row>
    <row r="803" spans="1:17" x14ac:dyDescent="0.2">
      <c r="A803" s="24" t="s">
        <v>2</v>
      </c>
      <c r="B803" s="24" t="s">
        <v>33639</v>
      </c>
      <c r="C803" s="24" t="s">
        <v>4</v>
      </c>
      <c r="D803" s="24" t="s">
        <v>30664</v>
      </c>
      <c r="E803" s="24" t="s">
        <v>14554</v>
      </c>
      <c r="F803" s="24" t="str">
        <f>IF($O803&gt;0,Лист1!$A$1,Лист1!$A$2)</f>
        <v xml:space="preserve">available="yes" </v>
      </c>
      <c r="G803" s="24" t="s">
        <v>14552</v>
      </c>
      <c r="H803" s="24" t="s">
        <v>30673</v>
      </c>
      <c r="I803" s="24" t="s">
        <v>30674</v>
      </c>
      <c r="J803" s="110">
        <f t="shared" si="23"/>
        <v>1</v>
      </c>
      <c r="K803" s="24" t="s">
        <v>30674</v>
      </c>
      <c r="L803" s="24" t="s">
        <v>14553</v>
      </c>
      <c r="M803" s="110">
        <f>INDEX('hiwatch '!$A$1:$F$83,MATCH(B803,'hiwatch '!$A$1:$A$83,0),5)</f>
        <v>45890</v>
      </c>
      <c r="N803" s="24" t="s">
        <v>3</v>
      </c>
      <c r="O803" s="27">
        <f>IF(INDEX(sec!$A$1:$G$788,MATCH(B803,sec!$C$1:$C$788,0),2)=0,(INDEX('hiwatch '!$A$1:$G$83,MATCH(B803,'hiwatch '!$A$1:$A$83,0),7)),INDEX(sec!$A$1:$G$788,MATCH(B803,sec!$C$1:$C$788,0),2))</f>
        <v>1</v>
      </c>
    </row>
    <row r="804" spans="1:17" x14ac:dyDescent="0.2">
      <c r="A804" s="24" t="s">
        <v>2</v>
      </c>
      <c r="B804" s="24" t="s">
        <v>30671</v>
      </c>
      <c r="C804" s="24" t="s">
        <v>4</v>
      </c>
      <c r="D804" s="24" t="s">
        <v>30667</v>
      </c>
      <c r="E804" s="24" t="s">
        <v>14554</v>
      </c>
      <c r="F804" s="24" t="str">
        <f>IF($O804&gt;0,Лист1!$A$1,Лист1!$A$2)</f>
        <v xml:space="preserve">available="no" </v>
      </c>
      <c r="G804" s="24" t="s">
        <v>14552</v>
      </c>
      <c r="H804" s="24" t="s">
        <v>30673</v>
      </c>
      <c r="I804" s="24" t="s">
        <v>30674</v>
      </c>
      <c r="J804" s="110">
        <f t="shared" si="23"/>
        <v>0</v>
      </c>
      <c r="K804" s="24" t="s">
        <v>30674</v>
      </c>
      <c r="L804" s="24" t="s">
        <v>14553</v>
      </c>
      <c r="M804" s="110">
        <f>INDEX(sec!$A$1:$G$597,MATCH(B804,sec!$C$1:$C$597,0),4)</f>
        <v>19900</v>
      </c>
      <c r="N804" s="24" t="s">
        <v>3</v>
      </c>
      <c r="O804" s="8">
        <f>IFERROR(INDEX(sec!$A$1:$G$787,MATCH(B804,sec!$C$1:$C$787,0),2),0)</f>
        <v>0</v>
      </c>
      <c r="P804" s="2" t="s">
        <v>12995</v>
      </c>
    </row>
    <row r="805" spans="1:17" x14ac:dyDescent="0.2">
      <c r="A805" s="24" t="s">
        <v>2</v>
      </c>
      <c r="B805" s="24" t="s">
        <v>30660</v>
      </c>
      <c r="C805" s="24" t="s">
        <v>4</v>
      </c>
      <c r="D805" s="24" t="s">
        <v>30661</v>
      </c>
      <c r="E805" s="24" t="s">
        <v>14554</v>
      </c>
      <c r="F805" s="24" t="str">
        <f>IF($O805&gt;0,Лист1!$A$1,Лист1!$A$2)</f>
        <v xml:space="preserve">available="yes" </v>
      </c>
      <c r="G805" s="24" t="s">
        <v>14552</v>
      </c>
      <c r="H805" s="24" t="s">
        <v>30673</v>
      </c>
      <c r="I805" s="24" t="s">
        <v>30674</v>
      </c>
      <c r="J805" s="110">
        <f t="shared" si="23"/>
        <v>1</v>
      </c>
      <c r="K805" s="24" t="s">
        <v>30674</v>
      </c>
      <c r="L805" s="24" t="s">
        <v>14553</v>
      </c>
      <c r="M805" s="110">
        <f>INDEX('hiwatch '!$A$1:$F$83,MATCH(B805,'hiwatch '!$A$1:$A$83,0),5)</f>
        <v>45890</v>
      </c>
      <c r="N805" s="24" t="s">
        <v>3</v>
      </c>
      <c r="O805" s="27">
        <f>IF(INDEX(sec!$A$1:$G$788,MATCH(B805,sec!$C$1:$C$788,0),2)=0,(INDEX('hiwatch '!$A$1:$G$83,MATCH(B805,'hiwatch '!$A$1:$A$83,0),7)),INDEX(sec!$A$1:$G$788,MATCH(B805,sec!$C$1:$C$788,0),2))</f>
        <v>1</v>
      </c>
      <c r="P805" s="2" t="s">
        <v>12995</v>
      </c>
      <c r="Q805" s="2" t="s">
        <v>33515</v>
      </c>
    </row>
    <row r="806" spans="1:17" x14ac:dyDescent="0.2">
      <c r="A806" s="24" t="s">
        <v>2</v>
      </c>
      <c r="B806" s="24" t="s">
        <v>30665</v>
      </c>
      <c r="C806" s="24" t="s">
        <v>4</v>
      </c>
      <c r="D806" s="24" t="s">
        <v>30666</v>
      </c>
      <c r="E806" s="24" t="s">
        <v>14554</v>
      </c>
      <c r="F806" s="24" t="str">
        <f>IF($O806&gt;0,Лист1!$A$1,Лист1!$A$2)</f>
        <v xml:space="preserve">available="yes" </v>
      </c>
      <c r="G806" s="24" t="s">
        <v>14552</v>
      </c>
      <c r="H806" s="24" t="s">
        <v>30673</v>
      </c>
      <c r="I806" s="24" t="s">
        <v>30674</v>
      </c>
      <c r="J806" s="110">
        <f t="shared" si="23"/>
        <v>2</v>
      </c>
      <c r="K806" s="24" t="s">
        <v>30674</v>
      </c>
      <c r="L806" s="24" t="s">
        <v>14553</v>
      </c>
      <c r="M806" s="110">
        <f>INDEX(sec!$A$1:$G$597,MATCH(B806,sec!$C$1:$C$597,0),4)</f>
        <v>19900</v>
      </c>
      <c r="N806" s="24" t="s">
        <v>3</v>
      </c>
      <c r="O806" s="8">
        <f>IFERROR(INDEX(sec!$A$1:$G$787,MATCH(B806,sec!$C$1:$C$787,0),2),0)</f>
        <v>2</v>
      </c>
      <c r="P806" s="2" t="s">
        <v>12995</v>
      </c>
    </row>
    <row r="807" spans="1:17" x14ac:dyDescent="0.2">
      <c r="A807" s="24" t="s">
        <v>2</v>
      </c>
      <c r="B807" s="24" t="s">
        <v>30676</v>
      </c>
      <c r="C807" s="24" t="s">
        <v>4</v>
      </c>
      <c r="D807" s="24" t="s">
        <v>30677</v>
      </c>
      <c r="E807" s="24" t="s">
        <v>14554</v>
      </c>
      <c r="F807" s="24" t="str">
        <f>IF($O807&gt;0,Лист1!$A$1,Лист1!$A$2)</f>
        <v xml:space="preserve">available="yes" </v>
      </c>
      <c r="G807" s="24" t="s">
        <v>14552</v>
      </c>
      <c r="H807" s="24" t="s">
        <v>30673</v>
      </c>
      <c r="I807" s="24" t="s">
        <v>30674</v>
      </c>
      <c r="J807" s="110">
        <f t="shared" si="23"/>
        <v>11</v>
      </c>
      <c r="K807" s="24" t="s">
        <v>30674</v>
      </c>
      <c r="L807" s="24" t="s">
        <v>14553</v>
      </c>
      <c r="M807" s="110">
        <f>INDEX(sec!$A$1:$G$597,MATCH(B807,sec!$C$1:$C$597,0),4)</f>
        <v>26900</v>
      </c>
      <c r="N807" s="24" t="s">
        <v>3</v>
      </c>
      <c r="O807" s="8">
        <f>IFERROR(INDEX(sec!$A$1:$G$787,MATCH(B807,sec!$C$1:$C$787,0),2),0)</f>
        <v>11</v>
      </c>
      <c r="P807" s="2" t="s">
        <v>12995</v>
      </c>
      <c r="Q807" s="2" t="s">
        <v>33515</v>
      </c>
    </row>
    <row r="808" spans="1:17" x14ac:dyDescent="0.2">
      <c r="A808" s="24" t="s">
        <v>2</v>
      </c>
      <c r="B808" s="24" t="s">
        <v>33822</v>
      </c>
      <c r="C808" s="24" t="s">
        <v>4</v>
      </c>
      <c r="D808" s="24" t="s">
        <v>30678</v>
      </c>
      <c r="E808" s="24" t="s">
        <v>14554</v>
      </c>
      <c r="F808" s="24" t="str">
        <f>IF($O808&gt;0,Лист1!$A$1,Лист1!$A$2)</f>
        <v xml:space="preserve">available="yes" </v>
      </c>
      <c r="G808" s="24" t="s">
        <v>14552</v>
      </c>
      <c r="H808" s="24" t="s">
        <v>30673</v>
      </c>
      <c r="I808" s="24" t="s">
        <v>30674</v>
      </c>
      <c r="J808" s="110">
        <f>IF(ISERROR(O808), 10, IF(O808&gt;50, "50", O808))</f>
        <v>2</v>
      </c>
      <c r="K808" s="24" t="s">
        <v>30674</v>
      </c>
      <c r="L808" s="24" t="s">
        <v>14553</v>
      </c>
      <c r="M808" s="110">
        <f>INDEX('hiwatch '!$A$1:$F$83,MATCH(B808,'hiwatch '!$A$1:$A$83,0),5)</f>
        <v>29890</v>
      </c>
      <c r="N808" s="24" t="s">
        <v>3</v>
      </c>
      <c r="O808" s="27">
        <f>IF(INDEX(sec!$A$1:$G$788,MATCH(B808,sec!$C$1:$C$788,0),2)=0,(INDEX('hiwatch '!$A$1:$G$83,MATCH(B808,'hiwatch '!$A$1:$A$83,0),7)),INDEX(sec!$A$1:$G$788,MATCH(B808,sec!$C$1:$C$788,0),2))</f>
        <v>2</v>
      </c>
      <c r="P808" s="2" t="s">
        <v>12995</v>
      </c>
    </row>
    <row r="809" spans="1:17" x14ac:dyDescent="0.2">
      <c r="A809" s="24" t="s">
        <v>2</v>
      </c>
      <c r="B809" s="24" t="s">
        <v>30685</v>
      </c>
      <c r="C809" s="24" t="s">
        <v>4</v>
      </c>
      <c r="D809" s="24" t="s">
        <v>30679</v>
      </c>
      <c r="E809" s="24" t="s">
        <v>14554</v>
      </c>
      <c r="F809" s="24" t="str">
        <f>IF($O809&gt;0,Лист1!$A$1,Лист1!$A$2)</f>
        <v xml:space="preserve">available="no" </v>
      </c>
      <c r="G809" s="24" t="s">
        <v>14552</v>
      </c>
      <c r="H809" s="24" t="s">
        <v>30673</v>
      </c>
      <c r="I809" s="24" t="s">
        <v>30674</v>
      </c>
      <c r="J809" s="110">
        <v>0</v>
      </c>
      <c r="K809" s="24" t="s">
        <v>30674</v>
      </c>
      <c r="L809" s="24" t="s">
        <v>14553</v>
      </c>
      <c r="M809" s="110">
        <f>INDEX('hiwatch '!$A$1:$F$83,MATCH(B809,'hiwatch '!$A$1:$A$83,0),5)</f>
        <v>145890</v>
      </c>
      <c r="N809" s="24" t="s">
        <v>3</v>
      </c>
      <c r="O809" s="27">
        <v>0</v>
      </c>
      <c r="P809" s="2" t="s">
        <v>12995</v>
      </c>
    </row>
    <row r="810" spans="1:17" x14ac:dyDescent="0.2">
      <c r="A810" s="24" t="s">
        <v>2</v>
      </c>
      <c r="B810" s="24" t="s">
        <v>30680</v>
      </c>
      <c r="C810" s="24" t="s">
        <v>4</v>
      </c>
      <c r="D810" s="24" t="s">
        <v>30681</v>
      </c>
      <c r="E810" s="24" t="s">
        <v>14554</v>
      </c>
      <c r="F810" s="24" t="str">
        <f>IF($O810&gt;0,Лист1!$A$1,Лист1!$A$2)</f>
        <v xml:space="preserve">available="yes" </v>
      </c>
      <c r="G810" s="24" t="s">
        <v>14552</v>
      </c>
      <c r="H810" s="24" t="s">
        <v>30673</v>
      </c>
      <c r="I810" s="24" t="s">
        <v>30674</v>
      </c>
      <c r="J810" s="110">
        <f t="shared" si="23"/>
        <v>5</v>
      </c>
      <c r="K810" s="24" t="s">
        <v>30674</v>
      </c>
      <c r="L810" s="24" t="s">
        <v>14553</v>
      </c>
      <c r="M810" s="110">
        <f>INDEX('hiwatch '!$A$1:$F$83,MATCH(B810,'hiwatch '!$A$1:$A$83,0),5)</f>
        <v>128890</v>
      </c>
      <c r="N810" s="24" t="s">
        <v>3</v>
      </c>
      <c r="O810" s="27">
        <f>IF(INDEX(sec!$A$1:$G$788,MATCH(B810,sec!$C$1:$C$788,0),2)=0,(INDEX('hiwatch '!$A$1:$G$83,MATCH(B810,'hiwatch '!$A$1:$A$83,0),7)),INDEX(sec!$A$1:$G$788,MATCH(B810,sec!$C$1:$C$788,0),2))</f>
        <v>5</v>
      </c>
      <c r="P810" s="2" t="s">
        <v>12995</v>
      </c>
      <c r="Q810" s="2" t="s">
        <v>33515</v>
      </c>
    </row>
    <row r="811" spans="1:17" x14ac:dyDescent="0.2">
      <c r="A811" s="24" t="s">
        <v>2</v>
      </c>
      <c r="B811" s="24" t="s">
        <v>30682</v>
      </c>
      <c r="C811" s="24" t="s">
        <v>4</v>
      </c>
      <c r="D811" s="24" t="s">
        <v>30683</v>
      </c>
      <c r="E811" s="24" t="s">
        <v>14554</v>
      </c>
      <c r="F811" s="24" t="str">
        <f>IF($O811&gt;0,Лист1!$A$1,Лист1!$A$2)</f>
        <v xml:space="preserve">available="no" </v>
      </c>
      <c r="G811" s="24" t="s">
        <v>14552</v>
      </c>
      <c r="H811" s="24" t="s">
        <v>30673</v>
      </c>
      <c r="I811" s="24" t="s">
        <v>30674</v>
      </c>
      <c r="J811" s="110">
        <f t="shared" si="23"/>
        <v>0</v>
      </c>
      <c r="K811" s="24" t="s">
        <v>30674</v>
      </c>
      <c r="L811" s="24" t="s">
        <v>14553</v>
      </c>
      <c r="M811" s="110">
        <f>INDEX(sec!$A$1:$G$597,MATCH(B811,sec!$C$1:$C$597,0),4)</f>
        <v>13000</v>
      </c>
      <c r="N811" s="24" t="s">
        <v>3</v>
      </c>
      <c r="O811" s="8">
        <f>IFERROR(INDEX(sec!$A$1:$G$787,MATCH(B811,sec!$C$1:$C$787,0),2),0)</f>
        <v>0</v>
      </c>
      <c r="P811" s="2" t="s">
        <v>12995</v>
      </c>
      <c r="Q811" s="2" t="s">
        <v>33515</v>
      </c>
    </row>
    <row r="812" spans="1:17" x14ac:dyDescent="0.2">
      <c r="A812" s="24" t="s">
        <v>2</v>
      </c>
      <c r="B812" s="24" t="s">
        <v>33465</v>
      </c>
      <c r="C812" s="24" t="s">
        <v>4</v>
      </c>
      <c r="D812" s="24" t="s">
        <v>12355</v>
      </c>
      <c r="E812" s="24" t="s">
        <v>14554</v>
      </c>
      <c r="F812" s="24" t="s">
        <v>14555</v>
      </c>
      <c r="G812" s="24" t="s">
        <v>14552</v>
      </c>
      <c r="H812" s="24" t="s">
        <v>30673</v>
      </c>
      <c r="I812" s="24" t="s">
        <v>30674</v>
      </c>
      <c r="J812" s="110">
        <f t="shared" si="23"/>
        <v>5</v>
      </c>
      <c r="K812" s="24" t="s">
        <v>30674</v>
      </c>
      <c r="L812" s="24" t="s">
        <v>14553</v>
      </c>
      <c r="M812" s="110">
        <v>5490</v>
      </c>
      <c r="N812" s="24" t="s">
        <v>3</v>
      </c>
      <c r="O812" s="22">
        <v>5</v>
      </c>
      <c r="P812" s="2" t="s">
        <v>12995</v>
      </c>
      <c r="Q812" s="2" t="s">
        <v>33515</v>
      </c>
    </row>
    <row r="813" spans="1:17" x14ac:dyDescent="0.2">
      <c r="A813" s="24" t="s">
        <v>2</v>
      </c>
      <c r="B813" s="24" t="s">
        <v>33648</v>
      </c>
      <c r="C813" s="24" t="s">
        <v>4</v>
      </c>
      <c r="D813" s="24" t="s">
        <v>33649</v>
      </c>
      <c r="E813" s="24" t="s">
        <v>14554</v>
      </c>
      <c r="F813" s="24" t="str">
        <f>IF($O809&gt;0,Лист1!$A$1,Лист1!$A$2)</f>
        <v xml:space="preserve">available="no" </v>
      </c>
      <c r="G813" s="24" t="s">
        <v>14552</v>
      </c>
      <c r="H813" s="24" t="s">
        <v>30673</v>
      </c>
      <c r="I813" s="24" t="s">
        <v>30674</v>
      </c>
      <c r="J813" s="110">
        <f t="shared" ref="J813" si="24">IF(ISERROR(O813), 10, IF(O813&gt;50, "50", O813))</f>
        <v>7</v>
      </c>
      <c r="K813" s="24" t="s">
        <v>30674</v>
      </c>
      <c r="L813" s="24" t="s">
        <v>14553</v>
      </c>
      <c r="M813" s="110">
        <f>INDEX(sec!$A$1:$G$597,MATCH(B813,sec!$C$1:$C$597,0),4)</f>
        <v>55900</v>
      </c>
      <c r="N813" s="24" t="s">
        <v>3</v>
      </c>
      <c r="O813" s="8">
        <f>IFERROR(INDEX(sec!$A$1:$G$787,MATCH(B813,sec!$C$1:$C$787,0),2),0)</f>
        <v>7</v>
      </c>
      <c r="P813" s="2" t="s">
        <v>12995</v>
      </c>
    </row>
    <row r="814" spans="1:17" x14ac:dyDescent="0.2">
      <c r="A814" s="24" t="s">
        <v>2</v>
      </c>
      <c r="B814" s="24" t="s">
        <v>34475</v>
      </c>
      <c r="C814" s="24" t="s">
        <v>4</v>
      </c>
      <c r="D814" s="24" t="s">
        <v>34792</v>
      </c>
      <c r="E814" s="24" t="s">
        <v>14554</v>
      </c>
      <c r="F814" s="24" t="str">
        <f>IF($O814&gt;0,Лист1!$A$1,Лист1!$A$2)</f>
        <v xml:space="preserve">available="yes" </v>
      </c>
      <c r="G814" s="24" t="s">
        <v>14552</v>
      </c>
      <c r="H814" s="24" t="s">
        <v>30673</v>
      </c>
      <c r="I814" s="24" t="s">
        <v>30674</v>
      </c>
      <c r="J814" s="110">
        <v>1</v>
      </c>
      <c r="K814" s="24" t="s">
        <v>30674</v>
      </c>
      <c r="L814" s="24" t="s">
        <v>14553</v>
      </c>
      <c r="M814" s="110">
        <f>INDEX(sec!$A$1:$G$597,MATCH(B814,sec!$C$1:$C$597,0),4)</f>
        <v>68900</v>
      </c>
      <c r="N814" s="24" t="s">
        <v>3</v>
      </c>
      <c r="O814" s="8">
        <v>1</v>
      </c>
      <c r="P814" s="2" t="s">
        <v>12139</v>
      </c>
    </row>
    <row r="815" spans="1:17" x14ac:dyDescent="0.2">
      <c r="A815" s="24" t="s">
        <v>2</v>
      </c>
      <c r="B815" s="24" t="s">
        <v>35016</v>
      </c>
      <c r="C815" s="24" t="s">
        <v>4</v>
      </c>
      <c r="D815" s="24" t="s">
        <v>37839</v>
      </c>
      <c r="E815" s="24" t="s">
        <v>14554</v>
      </c>
      <c r="F815" s="24" t="str">
        <f>IF($O815&gt;0,Лист1!$A$1,Лист1!$A$2)</f>
        <v xml:space="preserve">available="yes" </v>
      </c>
      <c r="G815" s="24" t="s">
        <v>14552</v>
      </c>
      <c r="H815" s="24" t="s">
        <v>30673</v>
      </c>
      <c r="I815" s="24" t="s">
        <v>30674</v>
      </c>
      <c r="J815" s="110">
        <f t="shared" ref="J815:J826" si="25">IF(ISERROR(O815), 10, IF(O815&gt;50, "50", O815))</f>
        <v>16</v>
      </c>
      <c r="K815" s="24" t="s">
        <v>30674</v>
      </c>
      <c r="L815" s="24" t="s">
        <v>14553</v>
      </c>
      <c r="M815" s="110">
        <f>INDEX(эл!$A$1:$G$599,MATCH(B815,эл!$C$1:$C$599,0),6)</f>
        <v>2761</v>
      </c>
      <c r="N815" s="24" t="s">
        <v>3</v>
      </c>
      <c r="O815" s="8">
        <f>INDEX(эл!$A$1:$G$275,MATCH(B815,эл!$C$1:$C$236,0),2)</f>
        <v>16</v>
      </c>
      <c r="P815" s="2" t="s">
        <v>12139</v>
      </c>
    </row>
    <row r="816" spans="1:17" x14ac:dyDescent="0.2">
      <c r="A816" s="24" t="s">
        <v>2</v>
      </c>
      <c r="B816" s="24" t="s">
        <v>35017</v>
      </c>
      <c r="C816" s="24" t="s">
        <v>4</v>
      </c>
      <c r="D816" s="24" t="s">
        <v>37840</v>
      </c>
      <c r="E816" s="24" t="s">
        <v>14554</v>
      </c>
      <c r="F816" s="24" t="str">
        <f>IF($O816&gt;0,Лист1!$A$1,Лист1!$A$2)</f>
        <v xml:space="preserve">available="yes" </v>
      </c>
      <c r="G816" s="24" t="s">
        <v>14552</v>
      </c>
      <c r="H816" s="24" t="s">
        <v>30673</v>
      </c>
      <c r="I816" s="24" t="s">
        <v>30674</v>
      </c>
      <c r="J816" s="110">
        <f t="shared" si="25"/>
        <v>7</v>
      </c>
      <c r="K816" s="24" t="s">
        <v>30674</v>
      </c>
      <c r="L816" s="24" t="s">
        <v>14553</v>
      </c>
      <c r="M816" s="110">
        <f>INDEX(эл!$A$1:$G$599,MATCH(B816,эл!$C$1:$C$599,0),6)</f>
        <v>5521</v>
      </c>
      <c r="N816" s="24" t="s">
        <v>3</v>
      </c>
      <c r="O816" s="8">
        <f>INDEX(эл!$A$1:$G$275,MATCH(B816,эл!$C$1:$C$236,0),2)</f>
        <v>7</v>
      </c>
    </row>
    <row r="817" spans="1:15" x14ac:dyDescent="0.2">
      <c r="A817" s="24" t="s">
        <v>2</v>
      </c>
      <c r="B817" s="24" t="s">
        <v>37790</v>
      </c>
      <c r="C817" s="24" t="s">
        <v>4</v>
      </c>
      <c r="D817" s="24" t="s">
        <v>37841</v>
      </c>
      <c r="E817" s="24" t="s">
        <v>14554</v>
      </c>
      <c r="F817" s="24" t="str">
        <f>IF($O817&gt;0,Лист1!$A$1,Лист1!$A$2)</f>
        <v xml:space="preserve">available="yes" </v>
      </c>
      <c r="G817" s="24" t="s">
        <v>14552</v>
      </c>
      <c r="H817" s="24" t="s">
        <v>30673</v>
      </c>
      <c r="I817" s="24" t="s">
        <v>30674</v>
      </c>
      <c r="J817" s="110">
        <f t="shared" si="25"/>
        <v>25</v>
      </c>
      <c r="K817" s="24" t="s">
        <v>30674</v>
      </c>
      <c r="L817" s="24" t="s">
        <v>14553</v>
      </c>
      <c r="M817" s="110">
        <f>INDEX(эл!$A$1:$G$599,MATCH(B817,эл!$C$1:$C$599,0),6)</f>
        <v>3865</v>
      </c>
      <c r="N817" s="24" t="s">
        <v>3</v>
      </c>
      <c r="O817" s="8">
        <f>INDEX(эл!$A$1:$G$275,MATCH(B817,эл!$C$1:$C$236,0),2)</f>
        <v>25</v>
      </c>
    </row>
    <row r="818" spans="1:15" x14ac:dyDescent="0.2">
      <c r="A818" s="24" t="s">
        <v>2</v>
      </c>
      <c r="B818" s="24" t="s">
        <v>37791</v>
      </c>
      <c r="C818" s="24" t="s">
        <v>4</v>
      </c>
      <c r="D818" s="24" t="s">
        <v>37842</v>
      </c>
      <c r="E818" s="24" t="s">
        <v>14554</v>
      </c>
      <c r="F818" s="24" t="str">
        <f>IF($O818&gt;0,Лист1!$A$1,Лист1!$A$2)</f>
        <v xml:space="preserve">available="yes" </v>
      </c>
      <c r="G818" s="24" t="s">
        <v>14552</v>
      </c>
      <c r="H818" s="24" t="s">
        <v>30673</v>
      </c>
      <c r="I818" s="24" t="s">
        <v>30674</v>
      </c>
      <c r="J818" s="110">
        <f t="shared" si="25"/>
        <v>12</v>
      </c>
      <c r="K818" s="24" t="s">
        <v>30674</v>
      </c>
      <c r="L818" s="24" t="s">
        <v>14553</v>
      </c>
      <c r="M818" s="110">
        <f>INDEX(эл!$A$1:$G$599,MATCH(B818,эл!$C$1:$C$599,0),6)</f>
        <v>4279</v>
      </c>
      <c r="N818" s="24" t="s">
        <v>3</v>
      </c>
      <c r="O818" s="8">
        <f>INDEX(эл!$A$1:$G$275,MATCH(B818,эл!$C$1:$C$236,0),2)</f>
        <v>12</v>
      </c>
    </row>
    <row r="819" spans="1:15" x14ac:dyDescent="0.2">
      <c r="A819" s="24" t="s">
        <v>2</v>
      </c>
      <c r="B819" s="24" t="s">
        <v>35390</v>
      </c>
      <c r="C819" s="24" t="s">
        <v>4</v>
      </c>
      <c r="D819" s="24" t="s">
        <v>37843</v>
      </c>
      <c r="E819" s="24" t="s">
        <v>14554</v>
      </c>
      <c r="F819" s="24" t="str">
        <f>IF($O819&gt;0,Лист1!$A$1,Лист1!$A$2)</f>
        <v xml:space="preserve">available="yes" </v>
      </c>
      <c r="G819" s="24" t="s">
        <v>14552</v>
      </c>
      <c r="H819" s="24" t="s">
        <v>30673</v>
      </c>
      <c r="I819" s="24" t="s">
        <v>30674</v>
      </c>
      <c r="J819" s="110">
        <f t="shared" si="25"/>
        <v>16</v>
      </c>
      <c r="K819" s="24" t="s">
        <v>30674</v>
      </c>
      <c r="L819" s="24" t="s">
        <v>14553</v>
      </c>
      <c r="M819" s="110">
        <f>INDEX(эл!$A$1:$G$599,MATCH(B819,эл!$C$1:$C$599,0),6)</f>
        <v>5989</v>
      </c>
      <c r="N819" s="24" t="s">
        <v>3</v>
      </c>
      <c r="O819" s="8">
        <f>INDEX(эл!$A$1:$G$275,MATCH(B819,эл!$C$1:$C$236,0),2)</f>
        <v>16</v>
      </c>
    </row>
    <row r="820" spans="1:15" x14ac:dyDescent="0.2">
      <c r="A820" s="24" t="s">
        <v>2</v>
      </c>
      <c r="B820" s="24" t="s">
        <v>38642</v>
      </c>
      <c r="C820" s="24" t="s">
        <v>4</v>
      </c>
      <c r="D820" s="24" t="s">
        <v>38635</v>
      </c>
      <c r="E820" s="24" t="s">
        <v>14554</v>
      </c>
      <c r="F820" s="24" t="str">
        <f>IF($O820&gt;0,Лист1!$A$1,Лист1!$A$2)</f>
        <v xml:space="preserve">available="yes" </v>
      </c>
      <c r="G820" s="24" t="s">
        <v>14552</v>
      </c>
      <c r="H820" s="24" t="s">
        <v>30673</v>
      </c>
      <c r="I820" s="24" t="s">
        <v>30674</v>
      </c>
      <c r="J820" s="110">
        <f t="shared" si="25"/>
        <v>48</v>
      </c>
      <c r="K820" s="24" t="s">
        <v>30674</v>
      </c>
      <c r="L820" s="24" t="s">
        <v>14553</v>
      </c>
      <c r="M820" s="110">
        <f>INDEX(эл!$A$1:$G$599,MATCH(B820,эл!$C$1:$C$599,0),6)</f>
        <v>2301</v>
      </c>
      <c r="N820" s="24" t="s">
        <v>3</v>
      </c>
      <c r="O820" s="8">
        <f>INDEX(эл!$A$1:$G$275,MATCH(B820,эл!$C$1:$C$236,0),2)</f>
        <v>48</v>
      </c>
    </row>
    <row r="821" spans="1:15" x14ac:dyDescent="0.2">
      <c r="A821" s="24" t="s">
        <v>2</v>
      </c>
      <c r="B821" s="24" t="s">
        <v>38643</v>
      </c>
      <c r="C821" s="24" t="s">
        <v>4</v>
      </c>
      <c r="D821" s="24" t="s">
        <v>38636</v>
      </c>
      <c r="E821" s="24" t="s">
        <v>14554</v>
      </c>
      <c r="F821" s="24" t="str">
        <f>IF($O821&gt;0,Лист1!$A$1,Лист1!$A$2)</f>
        <v xml:space="preserve">available="yes" </v>
      </c>
      <c r="G821" s="24" t="s">
        <v>14552</v>
      </c>
      <c r="H821" s="24" t="s">
        <v>30673</v>
      </c>
      <c r="I821" s="24" t="s">
        <v>30674</v>
      </c>
      <c r="J821" s="110" t="str">
        <f t="shared" si="25"/>
        <v>50</v>
      </c>
      <c r="K821" s="24" t="s">
        <v>30674</v>
      </c>
      <c r="L821" s="24" t="s">
        <v>14553</v>
      </c>
      <c r="M821" s="110">
        <f>INDEX(эл!$A$1:$G$599,MATCH(B821,эл!$C$1:$C$599,0),6)</f>
        <v>2478</v>
      </c>
      <c r="N821" s="24" t="s">
        <v>3</v>
      </c>
      <c r="O821" s="8">
        <f>INDEX(эл!$A$1:$G$275,MATCH(B821,эл!$C$1:$C$236,0),2)</f>
        <v>220</v>
      </c>
    </row>
    <row r="822" spans="1:15" x14ac:dyDescent="0.2">
      <c r="A822" s="24" t="s">
        <v>2</v>
      </c>
      <c r="B822" s="24" t="s">
        <v>38644</v>
      </c>
      <c r="C822" s="24" t="s">
        <v>4</v>
      </c>
      <c r="D822" s="24" t="s">
        <v>38637</v>
      </c>
      <c r="E822" s="24" t="s">
        <v>14554</v>
      </c>
      <c r="F822" s="24" t="str">
        <f>IF($O822&gt;0,Лист1!$A$1,Лист1!$A$2)</f>
        <v xml:space="preserve">available="yes" </v>
      </c>
      <c r="G822" s="24" t="s">
        <v>14552</v>
      </c>
      <c r="H822" s="24" t="s">
        <v>30673</v>
      </c>
      <c r="I822" s="24" t="s">
        <v>30674</v>
      </c>
      <c r="J822" s="110">
        <f t="shared" si="25"/>
        <v>35</v>
      </c>
      <c r="K822" s="24" t="s">
        <v>30674</v>
      </c>
      <c r="L822" s="24" t="s">
        <v>14553</v>
      </c>
      <c r="M822" s="110">
        <f>INDEX(эл!$A$1:$G$599,MATCH(B822,эл!$C$1:$C$599,0),6)</f>
        <v>3566</v>
      </c>
      <c r="N822" s="24" t="s">
        <v>3</v>
      </c>
      <c r="O822" s="8">
        <f>INDEX(эл!$A$1:$G$275,MATCH(B822,эл!$C$1:$C$236,0),2)</f>
        <v>35</v>
      </c>
    </row>
    <row r="823" spans="1:15" x14ac:dyDescent="0.2">
      <c r="A823" s="24" t="s">
        <v>2</v>
      </c>
      <c r="B823" s="24" t="s">
        <v>38645</v>
      </c>
      <c r="C823" s="24" t="s">
        <v>4</v>
      </c>
      <c r="D823" s="24" t="s">
        <v>38638</v>
      </c>
      <c r="E823" s="24" t="s">
        <v>14554</v>
      </c>
      <c r="F823" s="24" t="str">
        <f>IF($O823&gt;0,Лист1!$A$1,Лист1!$A$2)</f>
        <v xml:space="preserve">available="yes" </v>
      </c>
      <c r="G823" s="24" t="s">
        <v>14552</v>
      </c>
      <c r="H823" s="24" t="s">
        <v>30673</v>
      </c>
      <c r="I823" s="24" t="s">
        <v>30674</v>
      </c>
      <c r="J823" s="110">
        <f t="shared" si="25"/>
        <v>33</v>
      </c>
      <c r="K823" s="24" t="s">
        <v>30674</v>
      </c>
      <c r="L823" s="24" t="s">
        <v>14553</v>
      </c>
      <c r="M823" s="110">
        <f>INDEX(эл!$A$1:$G$599,MATCH(B823,эл!$C$1:$C$599,0),6)</f>
        <v>2973</v>
      </c>
      <c r="N823" s="24" t="s">
        <v>3</v>
      </c>
      <c r="O823" s="8">
        <f>INDEX(эл!$A$1:$G$275,MATCH(B823,эл!$C$1:$C$236,0),2)</f>
        <v>33</v>
      </c>
    </row>
    <row r="824" spans="1:15" x14ac:dyDescent="0.2">
      <c r="A824" s="24" t="s">
        <v>2</v>
      </c>
      <c r="B824" s="24" t="s">
        <v>38646</v>
      </c>
      <c r="C824" s="24" t="s">
        <v>4</v>
      </c>
      <c r="D824" s="24" t="s">
        <v>38639</v>
      </c>
      <c r="E824" s="24" t="s">
        <v>14554</v>
      </c>
      <c r="F824" s="24" t="str">
        <f>IF($O823&gt;0,Лист1!$A$1,Лист1!$A$2)</f>
        <v xml:space="preserve">available="yes" </v>
      </c>
      <c r="G824" s="24" t="s">
        <v>14552</v>
      </c>
      <c r="H824" s="24" t="s">
        <v>30673</v>
      </c>
      <c r="I824" s="24" t="s">
        <v>30674</v>
      </c>
      <c r="J824" s="110">
        <f t="shared" si="25"/>
        <v>33</v>
      </c>
      <c r="K824" s="24" t="s">
        <v>30674</v>
      </c>
      <c r="L824" s="24" t="s">
        <v>14553</v>
      </c>
      <c r="M824" s="110">
        <f>INDEX(эл!$A$1:$G$599,MATCH(B824,эл!$C$1:$C$599,0),6)</f>
        <v>2301</v>
      </c>
      <c r="N824" s="24" t="s">
        <v>3</v>
      </c>
      <c r="O824" s="8">
        <f>INDEX(эл!$A$1:$G$275,MATCH(B823,эл!$C$1:$C$236,0),2)</f>
        <v>33</v>
      </c>
    </row>
    <row r="825" spans="1:15" x14ac:dyDescent="0.2">
      <c r="A825" s="24" t="s">
        <v>2</v>
      </c>
      <c r="B825" s="24" t="s">
        <v>38647</v>
      </c>
      <c r="C825" s="24" t="s">
        <v>4</v>
      </c>
      <c r="D825" s="24" t="s">
        <v>38640</v>
      </c>
      <c r="E825" s="24" t="s">
        <v>14554</v>
      </c>
      <c r="F825" s="24" t="str">
        <f>IF($O825&gt;0,Лист1!$A$1,Лист1!$A$2)</f>
        <v xml:space="preserve">available="yes" </v>
      </c>
      <c r="G825" s="24" t="s">
        <v>14552</v>
      </c>
      <c r="H825" s="24" t="s">
        <v>30673</v>
      </c>
      <c r="I825" s="24" t="s">
        <v>30674</v>
      </c>
      <c r="J825" s="110">
        <f t="shared" si="25"/>
        <v>7</v>
      </c>
      <c r="K825" s="24" t="s">
        <v>30674</v>
      </c>
      <c r="L825" s="24" t="s">
        <v>14553</v>
      </c>
      <c r="M825" s="110">
        <f>INDEX(эл!$A$1:$G$599,MATCH(B825,эл!$C$1:$C$599,0),6)</f>
        <v>3566</v>
      </c>
      <c r="N825" s="24" t="s">
        <v>3</v>
      </c>
      <c r="O825" s="8">
        <f>INDEX(эл!$A$1:$G$275,MATCH(B825,эл!$C$1:$C$236,0),2)</f>
        <v>7</v>
      </c>
    </row>
    <row r="826" spans="1:15" x14ac:dyDescent="0.2">
      <c r="A826" s="24" t="s">
        <v>2</v>
      </c>
      <c r="B826" s="24" t="s">
        <v>38648</v>
      </c>
      <c r="C826" s="24" t="s">
        <v>4</v>
      </c>
      <c r="D826" s="24" t="s">
        <v>38641</v>
      </c>
      <c r="E826" s="24" t="s">
        <v>14554</v>
      </c>
      <c r="F826" s="24" t="str">
        <f>IF($O826&gt;0,Лист1!$A$1,Лист1!$A$2)</f>
        <v xml:space="preserve">available="yes" </v>
      </c>
      <c r="G826" s="24" t="s">
        <v>14552</v>
      </c>
      <c r="H826" s="24" t="s">
        <v>30673</v>
      </c>
      <c r="I826" s="24" t="s">
        <v>30674</v>
      </c>
      <c r="J826" s="110" t="str">
        <f t="shared" si="25"/>
        <v>50</v>
      </c>
      <c r="K826" s="24" t="s">
        <v>30674</v>
      </c>
      <c r="L826" s="24" t="s">
        <v>14553</v>
      </c>
      <c r="M826" s="110">
        <f>INDEX(эл!$A$1:$G$599,MATCH(B826,эл!$C$1:$C$599,0),6)</f>
        <v>2478</v>
      </c>
      <c r="N826" s="24" t="s">
        <v>3</v>
      </c>
      <c r="O826" s="8">
        <f>INDEX(эл!$A$1:$G$275,MATCH(B826,эл!$C$1:$C$236,0),2)</f>
        <v>108</v>
      </c>
    </row>
    <row r="827" spans="1:15" x14ac:dyDescent="0.2">
      <c r="A827" s="24"/>
      <c r="C827" s="24"/>
      <c r="F827" s="24"/>
      <c r="N827" s="24"/>
    </row>
    <row r="828" spans="1:15" x14ac:dyDescent="0.2">
      <c r="A828" s="24" t="s">
        <v>2</v>
      </c>
      <c r="B828" s="3" t="s">
        <v>43972</v>
      </c>
      <c r="C828" s="24" t="s">
        <v>4</v>
      </c>
      <c r="D828" s="2" t="s">
        <v>43964</v>
      </c>
      <c r="E828" s="2" t="s">
        <v>14554</v>
      </c>
      <c r="F828" s="24" t="str">
        <f>IF($O828&gt;1,Лист1!$A$1,Лист1!$A$2)</f>
        <v xml:space="preserve">available="yes" </v>
      </c>
      <c r="G828" s="2" t="s">
        <v>14552</v>
      </c>
      <c r="H828" s="2" t="s">
        <v>30673</v>
      </c>
      <c r="I828" s="2" t="s">
        <v>30674</v>
      </c>
      <c r="J828" s="110">
        <f>IF(ISERROR(O828), 10, IF(O828&gt;50, "50", O828))</f>
        <v>5</v>
      </c>
      <c r="K828" s="2" t="s">
        <v>30674</v>
      </c>
      <c r="L828" s="2" t="s">
        <v>14553</v>
      </c>
      <c r="M828" s="2">
        <f>INDEX(sec!$A$1:$G$597,MATCH(B828,sec!$C$1:$C$597,0),4)</f>
        <v>31900</v>
      </c>
      <c r="N828" s="24" t="s">
        <v>3</v>
      </c>
      <c r="O828" s="8">
        <f>IFERROR(INDEX(sec!$A$1:$G$787,MATCH(B828,sec!$C$1:$C$787,0),2),0)</f>
        <v>5</v>
      </c>
    </row>
    <row r="829" spans="1:15" x14ac:dyDescent="0.2">
      <c r="A829" s="24" t="s">
        <v>2</v>
      </c>
      <c r="B829" s="3" t="s">
        <v>35485</v>
      </c>
      <c r="C829" s="24" t="s">
        <v>4</v>
      </c>
      <c r="D829" s="2" t="s">
        <v>43965</v>
      </c>
      <c r="E829" s="2" t="s">
        <v>14554</v>
      </c>
      <c r="F829" s="24" t="str">
        <f>IF($O829&gt;1,Лист1!$A$1,Лист1!$A$2)</f>
        <v xml:space="preserve">available="yes" </v>
      </c>
      <c r="G829" s="2" t="s">
        <v>14552</v>
      </c>
      <c r="H829" s="2" t="s">
        <v>30673</v>
      </c>
      <c r="I829" s="2" t="s">
        <v>30674</v>
      </c>
      <c r="J829" s="110">
        <f t="shared" ref="J829:J847" si="26">IF(ISERROR(O829), 10, IF(O829&gt;50, "50", O829))</f>
        <v>5</v>
      </c>
      <c r="K829" s="2" t="s">
        <v>30674</v>
      </c>
      <c r="L829" s="2" t="s">
        <v>14553</v>
      </c>
      <c r="M829" s="2">
        <f>INDEX(sec!$A$1:$G$597,MATCH(B829,sec!$C$1:$C$597,0),4)</f>
        <v>25900</v>
      </c>
      <c r="N829" s="24" t="s">
        <v>3</v>
      </c>
      <c r="O829" s="8">
        <f>IFERROR(INDEX(sec!$A$1:$G$787,MATCH(B829,sec!$C$1:$C$787,0),2),0)</f>
        <v>5</v>
      </c>
    </row>
    <row r="830" spans="1:15" x14ac:dyDescent="0.2">
      <c r="A830" s="24" t="s">
        <v>2</v>
      </c>
      <c r="B830" s="3" t="s">
        <v>43971</v>
      </c>
      <c r="C830" s="24" t="s">
        <v>4</v>
      </c>
      <c r="D830" s="2" t="s">
        <v>43966</v>
      </c>
      <c r="E830" s="2" t="s">
        <v>14554</v>
      </c>
      <c r="F830" s="24" t="str">
        <f>IF($O830&gt;1,Лист1!$A$1,Лист1!$A$2)</f>
        <v xml:space="preserve">available="yes" </v>
      </c>
      <c r="G830" s="2" t="s">
        <v>14552</v>
      </c>
      <c r="H830" s="2" t="s">
        <v>30673</v>
      </c>
      <c r="I830" s="2" t="s">
        <v>30674</v>
      </c>
      <c r="J830" s="110">
        <f t="shared" si="26"/>
        <v>9</v>
      </c>
      <c r="K830" s="2" t="s">
        <v>30674</v>
      </c>
      <c r="L830" s="2" t="s">
        <v>14553</v>
      </c>
      <c r="M830" s="2">
        <f>INDEX(sec!$A$1:$G$597,MATCH(B830,sec!$C$1:$C$597,0),4)</f>
        <v>14900</v>
      </c>
      <c r="N830" s="24" t="s">
        <v>3</v>
      </c>
      <c r="O830" s="8">
        <f>IFERROR(INDEX(sec!$A$1:$G$787,MATCH(B830,sec!$C$1:$C$787,0),2),0)</f>
        <v>9</v>
      </c>
    </row>
    <row r="831" spans="1:15" x14ac:dyDescent="0.2">
      <c r="A831" s="24" t="s">
        <v>2</v>
      </c>
      <c r="B831" s="3" t="s">
        <v>43970</v>
      </c>
      <c r="C831" s="24" t="s">
        <v>4</v>
      </c>
      <c r="D831" s="2" t="s">
        <v>43967</v>
      </c>
      <c r="E831" s="2" t="s">
        <v>14554</v>
      </c>
      <c r="F831" s="24" t="str">
        <f>IF($O831&gt;1,Лист1!$A$1,Лист1!$A$2)</f>
        <v xml:space="preserve">available="yes" </v>
      </c>
      <c r="G831" s="2" t="s">
        <v>14552</v>
      </c>
      <c r="H831" s="2" t="s">
        <v>30673</v>
      </c>
      <c r="I831" s="2" t="s">
        <v>30674</v>
      </c>
      <c r="J831" s="110">
        <f t="shared" si="26"/>
        <v>4</v>
      </c>
      <c r="K831" s="2" t="s">
        <v>30674</v>
      </c>
      <c r="L831" s="2" t="s">
        <v>14553</v>
      </c>
      <c r="M831" s="2">
        <f>INDEX(sec!$A$1:$G$597,MATCH(B831,sec!$C$1:$C$597,0),4)</f>
        <v>49900</v>
      </c>
      <c r="N831" s="24" t="s">
        <v>3</v>
      </c>
      <c r="O831" s="8">
        <f>IFERROR(INDEX(sec!$A$1:$G$787,MATCH(B831,sec!$C$1:$C$787,0),2),0)</f>
        <v>4</v>
      </c>
    </row>
    <row r="832" spans="1:15" x14ac:dyDescent="0.2">
      <c r="A832" s="24" t="s">
        <v>2</v>
      </c>
      <c r="B832" s="3" t="s">
        <v>34872</v>
      </c>
      <c r="C832" s="24" t="s">
        <v>4</v>
      </c>
      <c r="D832" s="2" t="s">
        <v>43968</v>
      </c>
      <c r="E832" s="2" t="s">
        <v>14554</v>
      </c>
      <c r="F832" s="24" t="str">
        <f>IF($O832&gt;1,Лист1!$A$1,Лист1!$A$2)</f>
        <v xml:space="preserve">available="no" </v>
      </c>
      <c r="G832" s="2" t="s">
        <v>14552</v>
      </c>
      <c r="H832" s="2" t="s">
        <v>30673</v>
      </c>
      <c r="I832" s="2" t="s">
        <v>30674</v>
      </c>
      <c r="J832" s="110">
        <f t="shared" si="26"/>
        <v>1</v>
      </c>
      <c r="K832" s="2" t="s">
        <v>30674</v>
      </c>
      <c r="L832" s="2" t="s">
        <v>14553</v>
      </c>
      <c r="M832" s="2">
        <f>INDEX(sec!$A$1:$G$597,MATCH(B832,sec!$C$1:$C$597,0),4)</f>
        <v>42900</v>
      </c>
      <c r="N832" s="24" t="s">
        <v>3</v>
      </c>
      <c r="O832" s="8">
        <f>IFERROR(INDEX(sec!$A$1:$G$787,MATCH(B832,sec!$C$1:$C$787,0),2),0)</f>
        <v>1</v>
      </c>
    </row>
    <row r="833" spans="1:15" x14ac:dyDescent="0.2">
      <c r="A833" s="24" t="s">
        <v>2</v>
      </c>
      <c r="B833" s="3" t="s">
        <v>34870</v>
      </c>
      <c r="C833" s="24" t="s">
        <v>4</v>
      </c>
      <c r="D833" s="2" t="s">
        <v>43969</v>
      </c>
      <c r="E833" s="2" t="s">
        <v>14554</v>
      </c>
      <c r="F833" s="24" t="str">
        <f>IF($O833&gt;1,Лист1!$A$1,Лист1!$A$2)</f>
        <v xml:space="preserve">available="no" </v>
      </c>
      <c r="G833" s="2" t="s">
        <v>14552</v>
      </c>
      <c r="H833" s="2" t="s">
        <v>30673</v>
      </c>
      <c r="I833" s="2" t="s">
        <v>30674</v>
      </c>
      <c r="J833" s="110">
        <f t="shared" si="26"/>
        <v>1</v>
      </c>
      <c r="K833" s="2" t="s">
        <v>30674</v>
      </c>
      <c r="L833" s="2" t="s">
        <v>14553</v>
      </c>
      <c r="M833" s="2">
        <f>INDEX(sec!$A$1:$G$900,MATCH(B833,sec!$C$1:$C$900,0),4)</f>
        <v>40900</v>
      </c>
      <c r="N833" s="24" t="s">
        <v>3</v>
      </c>
      <c r="O833" s="8">
        <f>IFERROR(INDEX(sec!$A$1:$G$787,MATCH(B833,sec!$C$1:$C$787,0),2),0)</f>
        <v>1</v>
      </c>
    </row>
    <row r="834" spans="1:15" x14ac:dyDescent="0.2">
      <c r="A834" s="24" t="s">
        <v>2</v>
      </c>
      <c r="B834" s="3" t="s">
        <v>43978</v>
      </c>
      <c r="C834" s="24" t="s">
        <v>4</v>
      </c>
      <c r="D834" s="2" t="s">
        <v>43973</v>
      </c>
      <c r="E834" s="2" t="s">
        <v>14554</v>
      </c>
      <c r="F834" s="24" t="str">
        <f>IF($O834&gt;1,Лист1!$A$1,Лист1!$A$2)</f>
        <v xml:space="preserve">available="no" </v>
      </c>
      <c r="G834" s="2" t="s">
        <v>14552</v>
      </c>
      <c r="H834" s="2" t="s">
        <v>30673</v>
      </c>
      <c r="I834" s="2" t="s">
        <v>30674</v>
      </c>
      <c r="J834" s="110">
        <f t="shared" si="26"/>
        <v>0</v>
      </c>
      <c r="K834" s="2" t="s">
        <v>30674</v>
      </c>
      <c r="L834" s="2" t="s">
        <v>14553</v>
      </c>
      <c r="M834" s="8">
        <v>47900</v>
      </c>
      <c r="N834" s="24" t="s">
        <v>3</v>
      </c>
      <c r="O834" s="8">
        <f>IFERROR(INDEX(sec!$A$1:$G$787,MATCH(B834,sec!$C$1:$C$787,0),2),0)</f>
        <v>0</v>
      </c>
    </row>
    <row r="835" spans="1:15" x14ac:dyDescent="0.2">
      <c r="A835" s="24" t="s">
        <v>2</v>
      </c>
      <c r="B835" s="3" t="s">
        <v>43976</v>
      </c>
      <c r="C835" s="24" t="s">
        <v>4</v>
      </c>
      <c r="D835" s="2" t="s">
        <v>43974</v>
      </c>
      <c r="E835" s="2" t="s">
        <v>14554</v>
      </c>
      <c r="F835" s="24" t="str">
        <f>IF($O835&gt;1,Лист1!$A$1,Лист1!$A$2)</f>
        <v xml:space="preserve">available="no" </v>
      </c>
      <c r="G835" s="2" t="s">
        <v>14552</v>
      </c>
      <c r="H835" s="2" t="s">
        <v>30673</v>
      </c>
      <c r="I835" s="2" t="s">
        <v>30674</v>
      </c>
      <c r="J835" s="110">
        <f t="shared" si="26"/>
        <v>0</v>
      </c>
      <c r="K835" s="2" t="s">
        <v>30674</v>
      </c>
      <c r="L835" s="2" t="s">
        <v>14553</v>
      </c>
      <c r="M835" s="8">
        <v>79900</v>
      </c>
      <c r="N835" s="24" t="s">
        <v>3</v>
      </c>
      <c r="O835" s="8">
        <f>IFERROR(INDEX(sec!$A$1:$G$787,MATCH(B835,sec!$C$1:$C$787,0),2),0)</f>
        <v>0</v>
      </c>
    </row>
    <row r="836" spans="1:15" x14ac:dyDescent="0.2">
      <c r="A836" s="24" t="s">
        <v>2</v>
      </c>
      <c r="B836" s="3" t="s">
        <v>43977</v>
      </c>
      <c r="C836" s="24" t="s">
        <v>4</v>
      </c>
      <c r="D836" s="2" t="s">
        <v>43975</v>
      </c>
      <c r="E836" s="2" t="s">
        <v>14554</v>
      </c>
      <c r="F836" s="24" t="str">
        <f>IF($O836&gt;1,Лист1!$A$1,Лист1!$A$2)</f>
        <v xml:space="preserve">available="no" </v>
      </c>
      <c r="G836" s="2" t="s">
        <v>14552</v>
      </c>
      <c r="H836" s="2" t="s">
        <v>30673</v>
      </c>
      <c r="I836" s="2" t="s">
        <v>30674</v>
      </c>
      <c r="J836" s="110">
        <f t="shared" si="26"/>
        <v>0</v>
      </c>
      <c r="K836" s="2" t="s">
        <v>30674</v>
      </c>
      <c r="L836" s="2" t="s">
        <v>14553</v>
      </c>
      <c r="M836" s="128">
        <v>46900</v>
      </c>
      <c r="N836" s="24" t="s">
        <v>3</v>
      </c>
      <c r="O836" s="8">
        <f>IFERROR(INDEX(sec!$A$1:$G$787,MATCH(B836,sec!$C$1:$C$787,0),2),0)</f>
        <v>0</v>
      </c>
    </row>
    <row r="837" spans="1:15" x14ac:dyDescent="0.2">
      <c r="A837" s="24" t="s">
        <v>2</v>
      </c>
      <c r="B837" s="3" t="s">
        <v>44261</v>
      </c>
      <c r="C837" s="24" t="s">
        <v>4</v>
      </c>
      <c r="D837" s="2" t="s">
        <v>44254</v>
      </c>
      <c r="E837" s="2" t="s">
        <v>14554</v>
      </c>
      <c r="F837" s="24" t="str">
        <f>IF($O837&gt;0,Лист1!$A$1,Лист1!$A$2)</f>
        <v xml:space="preserve">available="yes" </v>
      </c>
      <c r="G837" s="2" t="s">
        <v>14552</v>
      </c>
      <c r="H837" s="2" t="s">
        <v>30673</v>
      </c>
      <c r="I837" s="2" t="s">
        <v>30674</v>
      </c>
      <c r="J837" s="110">
        <f>IF(ISERROR(O837), 10, IF(O837&gt;50, "50", O837))</f>
        <v>20</v>
      </c>
      <c r="K837" s="2" t="s">
        <v>30674</v>
      </c>
      <c r="L837" s="2" t="s">
        <v>14553</v>
      </c>
      <c r="M837" s="2">
        <f>INDEX(ezviz!$A$2:$D$46,MATCH(B837,ezviz!$A$2:$A$100,0),4)</f>
        <v>20900</v>
      </c>
      <c r="N837" s="24" t="s">
        <v>3</v>
      </c>
      <c r="O837" s="8">
        <f>IF(INDEX(sec!$A$1:$G$788,MATCH(B837,sec!$C$1:$C$788,0),2)=0,(INDEX(ezviz!$A$1:$J$390,MATCH(B837,ezviz!$A$1:$A$100,0),8)),INDEX(sec!$A$1:$G$788,MATCH(B837,sec!$C$1:$C$788,0),2))</f>
        <v>20</v>
      </c>
    </row>
    <row r="838" spans="1:15" x14ac:dyDescent="0.2">
      <c r="A838" s="24" t="s">
        <v>2</v>
      </c>
      <c r="B838" s="132" t="s">
        <v>44262</v>
      </c>
      <c r="C838" s="133" t="s">
        <v>4</v>
      </c>
      <c r="D838" s="134" t="s">
        <v>44255</v>
      </c>
      <c r="E838" s="134" t="s">
        <v>14554</v>
      </c>
      <c r="F838" s="135" t="str">
        <f>IF($O838&gt;0,Лист1!$A$1,Лист1!$A$2)</f>
        <v xml:space="preserve">available="yes" </v>
      </c>
      <c r="G838" s="2" t="s">
        <v>14552</v>
      </c>
      <c r="H838" s="2" t="s">
        <v>30673</v>
      </c>
      <c r="I838" s="2" t="s">
        <v>30674</v>
      </c>
      <c r="J838" s="110">
        <f t="shared" si="26"/>
        <v>20</v>
      </c>
      <c r="K838" s="2" t="s">
        <v>30674</v>
      </c>
      <c r="L838" s="2" t="s">
        <v>14553</v>
      </c>
      <c r="M838" s="2">
        <f>INDEX(ezviz!$A$2:$D$100,MATCH(B838,ezviz!$A$2:$A$100,0),4)</f>
        <v>34890</v>
      </c>
      <c r="N838" s="24" t="s">
        <v>3</v>
      </c>
      <c r="O838" s="8">
        <f>IF(INDEX(sec!$A$1:$G$788,MATCH(B838,sec!$C$1:$C$788,0),2)=0,(INDEX(ezviz!$A$1:$J$100,MATCH(B838,ezviz!$A$1:$A$100,0),8)),INDEX(sec!$A$1:$G$788,MATCH(B838,sec!$C$1:$C$788,0),2))</f>
        <v>20</v>
      </c>
    </row>
    <row r="839" spans="1:15" x14ac:dyDescent="0.2">
      <c r="A839" s="24" t="s">
        <v>2</v>
      </c>
      <c r="B839" s="136" t="s">
        <v>44263</v>
      </c>
      <c r="C839" s="24" t="s">
        <v>4</v>
      </c>
      <c r="D839" s="2" t="s">
        <v>44256</v>
      </c>
      <c r="E839" s="2" t="s">
        <v>14554</v>
      </c>
      <c r="F839" s="137" t="str">
        <f>IF($O839&gt;0,Лист1!$A$1,Лист1!$A$2)</f>
        <v xml:space="preserve">available="yes" </v>
      </c>
      <c r="G839" s="2" t="s">
        <v>14552</v>
      </c>
      <c r="H839" s="2" t="s">
        <v>30673</v>
      </c>
      <c r="I839" s="2" t="s">
        <v>30674</v>
      </c>
      <c r="J839" s="110" t="str">
        <f t="shared" si="26"/>
        <v>50</v>
      </c>
      <c r="K839" s="2" t="s">
        <v>30674</v>
      </c>
      <c r="L839" s="2" t="s">
        <v>14553</v>
      </c>
      <c r="M839" s="2">
        <f>INDEX(ezviz!$A$2:$D$100,MATCH(B839,ezviz!$A$2:$A$100,0),4)</f>
        <v>36890</v>
      </c>
      <c r="N839" s="24" t="s">
        <v>3</v>
      </c>
      <c r="O839" s="8">
        <f>IF(INDEX(sec!$A$1:$G$788,MATCH(B839,sec!$C$1:$C$788,0),2)=0,(INDEX(ezviz!$A$1:$J$390,MATCH(B839,ezviz!$A$1:$A$100,0),8)),INDEX(sec!$A$1:$G$788,MATCH(B839,sec!$C$1:$C$788,0),2))</f>
        <v>100</v>
      </c>
    </row>
    <row r="840" spans="1:15" x14ac:dyDescent="0.2">
      <c r="A840" s="24" t="s">
        <v>2</v>
      </c>
      <c r="B840" s="136" t="s">
        <v>44264</v>
      </c>
      <c r="C840" s="24" t="s">
        <v>4</v>
      </c>
      <c r="D840" s="2" t="s">
        <v>44257</v>
      </c>
      <c r="E840" s="2" t="s">
        <v>14554</v>
      </c>
      <c r="F840" s="137" t="str">
        <f>IF($O840&gt;5,Лист1!$A$1,Лист1!$A$2)</f>
        <v xml:space="preserve">available="yes" </v>
      </c>
      <c r="G840" s="2" t="s">
        <v>14552</v>
      </c>
      <c r="H840" s="2" t="s">
        <v>30673</v>
      </c>
      <c r="I840" s="2" t="s">
        <v>30674</v>
      </c>
      <c r="J840" s="110">
        <f t="shared" si="26"/>
        <v>50</v>
      </c>
      <c r="K840" s="2" t="s">
        <v>30674</v>
      </c>
      <c r="L840" s="2" t="s">
        <v>14553</v>
      </c>
      <c r="M840" s="2">
        <f>INDEX(ezviz!$A$2:$D$46,MATCH(B840,ezviz!$A$2:$A$100,0),4)</f>
        <v>30890</v>
      </c>
      <c r="N840" s="24" t="s">
        <v>3</v>
      </c>
      <c r="O840" s="8">
        <f>IF(INDEX(sec!$A$1:$G$788,MATCH(B840,sec!$C$1:$C$788,0),2)=0,(INDEX(ezviz!$A$1:$J$390,MATCH(B840,ezviz!$A$1:$A$94,0),8)),INDEX(sec!$A$1:$G$788,MATCH(B840,sec!$C$1:$C$788,0),2))</f>
        <v>50</v>
      </c>
    </row>
    <row r="841" spans="1:15" x14ac:dyDescent="0.2">
      <c r="A841" s="24" t="s">
        <v>2</v>
      </c>
      <c r="B841" s="138" t="s">
        <v>44265</v>
      </c>
      <c r="C841" s="139" t="s">
        <v>4</v>
      </c>
      <c r="D841" s="140" t="s">
        <v>44258</v>
      </c>
      <c r="E841" s="140" t="s">
        <v>14554</v>
      </c>
      <c r="F841" s="141" t="str">
        <f>IF($O841&gt;5,Лист1!$A$1,Лист1!$A$2)</f>
        <v xml:space="preserve">available="no" </v>
      </c>
      <c r="G841" s="2" t="s">
        <v>14552</v>
      </c>
      <c r="H841" s="2" t="s">
        <v>30673</v>
      </c>
      <c r="I841" s="2" t="s">
        <v>30674</v>
      </c>
      <c r="J841" s="110">
        <f t="shared" si="26"/>
        <v>5</v>
      </c>
      <c r="K841" s="2" t="s">
        <v>30674</v>
      </c>
      <c r="L841" s="2" t="s">
        <v>14553</v>
      </c>
      <c r="M841" s="2">
        <f>INDEX(ezviz!$A$2:$D$46,MATCH(B841,ezviz!$A$2:$A$46,0),4)</f>
        <v>80890</v>
      </c>
      <c r="N841" s="24" t="s">
        <v>3</v>
      </c>
      <c r="O841" s="8">
        <f>IF(INDEX(sec!$A$1:$G$788,MATCH(B841,sec!$C$1:$C$788,0),2)=0,(INDEX(ezviz!$A$1:$J$390,MATCH(B841,ezviz!$A$1:$A$94,0),8)),INDEX(sec!$A$1:$G$788,MATCH(B841,sec!$C$1:$C$788,0),2))</f>
        <v>5</v>
      </c>
    </row>
    <row r="842" spans="1:15" x14ac:dyDescent="0.2">
      <c r="A842" s="24" t="s">
        <v>2</v>
      </c>
      <c r="B842" s="3" t="s">
        <v>38839</v>
      </c>
      <c r="C842" s="24" t="s">
        <v>4</v>
      </c>
      <c r="D842" s="2" t="s">
        <v>44259</v>
      </c>
      <c r="E842" s="2" t="s">
        <v>14554</v>
      </c>
      <c r="F842" s="24" t="str">
        <f>IF($O842&gt;2,Лист1!$A$1,Лист1!$A$2)</f>
        <v xml:space="preserve">available="no" </v>
      </c>
      <c r="G842" s="2" t="s">
        <v>14552</v>
      </c>
      <c r="H842" s="2" t="s">
        <v>30673</v>
      </c>
      <c r="I842" s="2" t="s">
        <v>30674</v>
      </c>
      <c r="J842" s="110">
        <f t="shared" si="26"/>
        <v>2</v>
      </c>
      <c r="K842" s="2" t="s">
        <v>30674</v>
      </c>
      <c r="L842" s="2" t="s">
        <v>14553</v>
      </c>
      <c r="M842" s="2">
        <f>INDEX(ezviz!$A$2:$D$46,MATCH(B842,ezviz!$A$2:$A$46,0),4)</f>
        <v>37600</v>
      </c>
      <c r="N842" s="24" t="s">
        <v>3</v>
      </c>
      <c r="O842" s="8">
        <f>IF(INDEX(sec!$A$1:$G$788,MATCH(B842,sec!$C$1:$C$788,0),2)=0,(INDEX(ezviz!$A$1:$J$390,MATCH(B842,ezviz!$A$1:$A$94,0),8)),INDEX(sec!$A$1:$G$788,MATCH(B842,sec!$C$1:$C$788,0),2))</f>
        <v>2</v>
      </c>
    </row>
    <row r="843" spans="1:15" x14ac:dyDescent="0.2">
      <c r="A843" s="24" t="s">
        <v>2</v>
      </c>
      <c r="B843" s="3" t="s">
        <v>38841</v>
      </c>
      <c r="C843" s="24" t="s">
        <v>4</v>
      </c>
      <c r="D843" s="2" t="s">
        <v>44260</v>
      </c>
      <c r="E843" s="2" t="s">
        <v>14554</v>
      </c>
      <c r="F843" s="24" t="str">
        <f>IF($O843&gt;0,Лист1!$A$1,Лист1!$A$2)</f>
        <v xml:space="preserve">available="yes" </v>
      </c>
      <c r="G843" s="2" t="s">
        <v>14552</v>
      </c>
      <c r="H843" s="2" t="s">
        <v>30673</v>
      </c>
      <c r="I843" s="2" t="s">
        <v>30674</v>
      </c>
      <c r="J843" s="110">
        <f t="shared" si="26"/>
        <v>2</v>
      </c>
      <c r="K843" s="2" t="s">
        <v>30674</v>
      </c>
      <c r="L843" s="2" t="s">
        <v>14553</v>
      </c>
      <c r="M843" s="2">
        <f>INDEX(ezviz!$A$2:$D$46,MATCH(B843,ezviz!$A$2:$A$46,0),4)</f>
        <v>45890</v>
      </c>
      <c r="N843" s="24" t="s">
        <v>3</v>
      </c>
      <c r="O843" s="8">
        <f>IF(INDEX(sec!$A$1:$G$788,MATCH(B843,sec!$C$1:$C$788,0),2)=0,(INDEX(ezviz!$A$1:$J$390,MATCH(B843,ezviz!$A$1:$A$94,0),8)),INDEX(sec!$A$1:$G$788,MATCH(B843,sec!$C$1:$C$788,0),2))</f>
        <v>2</v>
      </c>
    </row>
    <row r="844" spans="1:15" x14ac:dyDescent="0.2">
      <c r="A844" s="24" t="s">
        <v>2</v>
      </c>
      <c r="B844" s="3" t="s">
        <v>44337</v>
      </c>
      <c r="C844" s="24" t="s">
        <v>4</v>
      </c>
      <c r="D844" s="2" t="s">
        <v>44333</v>
      </c>
      <c r="E844" s="2" t="s">
        <v>14554</v>
      </c>
      <c r="F844" s="24" t="str">
        <f>IF($O844&gt;0,Лист1!$A$1,Лист1!$A$2)</f>
        <v xml:space="preserve">available="yes" </v>
      </c>
      <c r="G844" s="2" t="s">
        <v>14552</v>
      </c>
      <c r="H844" s="2" t="s">
        <v>30673</v>
      </c>
      <c r="I844" s="2" t="s">
        <v>30674</v>
      </c>
      <c r="J844" s="110">
        <f t="shared" si="26"/>
        <v>9</v>
      </c>
      <c r="K844" s="2" t="s">
        <v>30674</v>
      </c>
      <c r="L844" s="2" t="s">
        <v>14553</v>
      </c>
      <c r="M844" s="2">
        <f>INDEX(ezviz!$A$2:$D$47,MATCH(B844,ezviz!$A$2:$A$47,0),4)</f>
        <v>14890</v>
      </c>
      <c r="N844" s="24" t="s">
        <v>3</v>
      </c>
      <c r="O844" s="8">
        <f>IF(INDEX(sec!$A$1:$G$788,MATCH(B844,sec!$C$1:$C$788,0),2)=0,(INDEX(ezviz!$A$1:$J$390,MATCH(B844,ezviz!$A$1:$A$94,0),8)),INDEX(sec!$A$1:$G$788,MATCH(B844,sec!$C$1:$C$788,0),2))</f>
        <v>9</v>
      </c>
    </row>
    <row r="845" spans="1:15" x14ac:dyDescent="0.2">
      <c r="A845" s="24" t="s">
        <v>2</v>
      </c>
      <c r="B845" s="3" t="s">
        <v>44338</v>
      </c>
      <c r="C845" s="24" t="s">
        <v>4</v>
      </c>
      <c r="D845" s="2" t="s">
        <v>44334</v>
      </c>
      <c r="E845" s="2" t="s">
        <v>14554</v>
      </c>
      <c r="F845" s="24" t="str">
        <f>IF($O845&gt;5,Лист1!$A$1,Лист1!$A$2)</f>
        <v xml:space="preserve">available="yes" </v>
      </c>
      <c r="G845" s="2" t="s">
        <v>14552</v>
      </c>
      <c r="H845" s="2" t="s">
        <v>30673</v>
      </c>
      <c r="I845" s="2" t="s">
        <v>30674</v>
      </c>
      <c r="J845" s="110">
        <f t="shared" si="26"/>
        <v>6</v>
      </c>
      <c r="K845" s="2" t="s">
        <v>30674</v>
      </c>
      <c r="L845" s="2" t="s">
        <v>14553</v>
      </c>
      <c r="M845" s="2">
        <f>INDEX(ezviz!$A$2:$D$48,MATCH(B845,ezviz!$A$2:$A$48,0),4)</f>
        <v>14890</v>
      </c>
      <c r="N845" s="24" t="s">
        <v>3</v>
      </c>
      <c r="O845" s="8">
        <f>IF(INDEX(sec!$A$1:$G$788,MATCH(B845,sec!$C$1:$C$788,0),2)=0,(INDEX(ezviz!$A$1:$J$390,MATCH(B845,ezviz!$A$1:$A$94,0),8)),INDEX(sec!$A$1:$G$788,MATCH(B845,sec!$C$1:$C$788,0),2))</f>
        <v>6</v>
      </c>
    </row>
    <row r="846" spans="1:15" x14ac:dyDescent="0.2">
      <c r="A846" s="24" t="s">
        <v>2</v>
      </c>
      <c r="B846" s="3" t="s">
        <v>44339</v>
      </c>
      <c r="C846" s="24" t="s">
        <v>4</v>
      </c>
      <c r="D846" s="2" t="s">
        <v>44335</v>
      </c>
      <c r="E846" s="2" t="s">
        <v>14554</v>
      </c>
      <c r="F846" s="24" t="str">
        <f>IF($O846&gt;0,Лист1!$A$1,Лист1!$A$2)</f>
        <v xml:space="preserve">available="yes" </v>
      </c>
      <c r="G846" s="2" t="s">
        <v>14552</v>
      </c>
      <c r="H846" s="2" t="s">
        <v>30673</v>
      </c>
      <c r="I846" s="2" t="s">
        <v>30674</v>
      </c>
      <c r="J846" s="110">
        <f t="shared" si="26"/>
        <v>4</v>
      </c>
      <c r="K846" s="2" t="s">
        <v>30674</v>
      </c>
      <c r="L846" s="2" t="s">
        <v>14553</v>
      </c>
      <c r="M846" s="2">
        <f>INDEX(ezviz!$A$2:$D$49,MATCH(B846,ezviz!$A$2:$A$100,0),4)</f>
        <v>27890</v>
      </c>
      <c r="N846" s="24" t="s">
        <v>3</v>
      </c>
      <c r="O846" s="8">
        <f>IF(INDEX(sec!$A$1:$G$788,MATCH(B846,sec!$C$1:$C$788,0),2)=0,(INDEX(ezviz!$A$1:$J$390,MATCH(B846,ezviz!$A$1:$A$94,0),8)),INDEX(sec!$A$1:$G$788,MATCH(B846,sec!$C$1:$C$788,0),2))</f>
        <v>4</v>
      </c>
    </row>
    <row r="847" spans="1:15" x14ac:dyDescent="0.2">
      <c r="A847" s="24" t="s">
        <v>2</v>
      </c>
      <c r="B847" s="3" t="s">
        <v>44340</v>
      </c>
      <c r="C847" s="24" t="s">
        <v>4</v>
      </c>
      <c r="D847" s="2" t="s">
        <v>44336</v>
      </c>
      <c r="E847" s="2" t="s">
        <v>14554</v>
      </c>
      <c r="F847" s="24" t="str">
        <f>IF($O847&gt;5,Лист1!$A$1,Лист1!$A$2)</f>
        <v xml:space="preserve">available="yes" </v>
      </c>
      <c r="G847" s="2" t="s">
        <v>14552</v>
      </c>
      <c r="H847" s="2" t="s">
        <v>30673</v>
      </c>
      <c r="I847" s="2" t="s">
        <v>30674</v>
      </c>
      <c r="J847" s="110">
        <f t="shared" si="26"/>
        <v>6</v>
      </c>
      <c r="K847" s="2" t="s">
        <v>30674</v>
      </c>
      <c r="L847" s="2" t="s">
        <v>14553</v>
      </c>
      <c r="M847" s="2">
        <f>INDEX(ezviz!$A$2:$D$50,MATCH(B847,ezviz!$A$2:$A$100,0),4)</f>
        <v>16890</v>
      </c>
      <c r="N847" s="24" t="s">
        <v>3</v>
      </c>
      <c r="O847" s="8">
        <f>IF(INDEX(sec!$A$1:$G$788,MATCH(B847,sec!$C$1:$C$788,0),2)=0,(INDEX(ezviz!$A$1:$J$390,MATCH(B847,ezviz!$A$1:$A$94,0),8)),INDEX(sec!$A$1:$G$788,MATCH(B847,sec!$C$1:$C$788,0),2))</f>
        <v>6</v>
      </c>
    </row>
    <row r="848" spans="1:15" x14ac:dyDescent="0.2">
      <c r="A848" s="24"/>
      <c r="C848" s="24"/>
      <c r="F848" s="24"/>
      <c r="N848" s="24"/>
    </row>
    <row r="849" spans="1:17" x14ac:dyDescent="0.2">
      <c r="A849" s="24" t="s">
        <v>2</v>
      </c>
      <c r="B849" s="3" t="s">
        <v>47734</v>
      </c>
      <c r="C849" s="24" t="s">
        <v>4</v>
      </c>
      <c r="D849" s="2" t="s">
        <v>23201</v>
      </c>
      <c r="E849" s="2" t="s">
        <v>14554</v>
      </c>
      <c r="F849" s="142" t="str">
        <f>IF($O849&gt;5,Лист1!$A$1,Лист1!$A$2)</f>
        <v xml:space="preserve">available="yes" </v>
      </c>
      <c r="G849" s="2" t="s">
        <v>14552</v>
      </c>
      <c r="H849" s="2" t="s">
        <v>30673</v>
      </c>
      <c r="I849" s="2" t="s">
        <v>30674</v>
      </c>
      <c r="J849" s="2">
        <f>IF(ISERROR(O849), 10, IF(O849&gt;50, "50", O849))</f>
        <v>44</v>
      </c>
      <c r="K849" s="2" t="s">
        <v>30674</v>
      </c>
      <c r="L849" s="2" t="s">
        <v>14553</v>
      </c>
      <c r="M849" s="2">
        <f>INDEX(sec!$A$1:$G$849,MATCH(B849,sec!$C$1:$C$849,0),4)</f>
        <v>7824</v>
      </c>
      <c r="N849" s="142" t="s">
        <v>3</v>
      </c>
      <c r="O849" s="8">
        <f>IFERROR(INDEX(sec!$A$1:$G$787,MATCH(B849,sec!$C$1:$C$787,0),2),0)</f>
        <v>44</v>
      </c>
    </row>
    <row r="850" spans="1:17" x14ac:dyDescent="0.2">
      <c r="A850" s="24" t="s">
        <v>2</v>
      </c>
      <c r="B850" s="3" t="s">
        <v>47733</v>
      </c>
      <c r="C850" s="24" t="s">
        <v>4</v>
      </c>
      <c r="D850" s="2" t="s">
        <v>47545</v>
      </c>
      <c r="E850" s="2" t="s">
        <v>14554</v>
      </c>
      <c r="F850" s="142" t="str">
        <f>IF($O850&gt;1,Лист1!$A$1,Лист1!$A$2)</f>
        <v xml:space="preserve">available="yes" </v>
      </c>
      <c r="G850" s="2" t="s">
        <v>14552</v>
      </c>
      <c r="H850" s="2" t="s">
        <v>30673</v>
      </c>
      <c r="I850" s="2" t="s">
        <v>30674</v>
      </c>
      <c r="J850" s="2">
        <f>IF(ISERROR(O850), 10, IF(O850&gt;50, "50", O850))</f>
        <v>3</v>
      </c>
      <c r="K850" s="2" t="s">
        <v>30674</v>
      </c>
      <c r="L850" s="2" t="s">
        <v>14553</v>
      </c>
      <c r="M850" s="2">
        <f>INDEX(sec!$A$1:$G$850,MATCH(B850,sec!$C$1:$C$850,0),4)</f>
        <v>124161</v>
      </c>
      <c r="N850" s="142" t="s">
        <v>3</v>
      </c>
      <c r="O850" s="8">
        <f>IFERROR(INDEX(sec!$A$1:$G$787,MATCH(B850,sec!$C$1:$C$787,0),2),0)</f>
        <v>3</v>
      </c>
    </row>
    <row r="851" spans="1:17" x14ac:dyDescent="0.2">
      <c r="A851" s="24" t="s">
        <v>2</v>
      </c>
      <c r="B851" s="3" t="s">
        <v>47730</v>
      </c>
      <c r="C851" s="24" t="s">
        <v>4</v>
      </c>
      <c r="D851" s="2" t="s">
        <v>47729</v>
      </c>
      <c r="E851" s="2" t="s">
        <v>14554</v>
      </c>
      <c r="F851" s="142" t="str">
        <f>IF($O851&gt;0,Лист1!$A$1,Лист1!$A$2)</f>
        <v xml:space="preserve">available="yes" </v>
      </c>
      <c r="G851" s="2" t="s">
        <v>14552</v>
      </c>
      <c r="H851" s="2" t="s">
        <v>30673</v>
      </c>
      <c r="I851" s="2" t="s">
        <v>30674</v>
      </c>
      <c r="J851" s="2">
        <f>IF(ISERROR(O851), 10, IF(O851&gt;50, "50", O851))</f>
        <v>1</v>
      </c>
      <c r="K851" s="2" t="s">
        <v>30674</v>
      </c>
      <c r="L851" s="2" t="s">
        <v>14553</v>
      </c>
      <c r="M851" s="2">
        <f>INDEX(sec!$A$1:$G$851,MATCH(B851,sec!$C$1:$C$851,0),4)</f>
        <v>25900</v>
      </c>
      <c r="N851" s="142" t="s">
        <v>3</v>
      </c>
      <c r="O851" s="8">
        <f>IFERROR(INDEX(sec!$A$1:$G$787,MATCH(B851,sec!$C$1:$C$787,0),2),0)</f>
        <v>1</v>
      </c>
    </row>
    <row r="852" spans="1:17" x14ac:dyDescent="0.2">
      <c r="A852" s="24" t="s">
        <v>2</v>
      </c>
      <c r="B852" s="3" t="s">
        <v>47732</v>
      </c>
      <c r="C852" s="24" t="s">
        <v>4</v>
      </c>
      <c r="D852" s="2" t="s">
        <v>47731</v>
      </c>
      <c r="E852" s="2" t="s">
        <v>14554</v>
      </c>
      <c r="F852" s="142" t="str">
        <f>IF($O852&gt;0,Лист1!$A$1,Лист1!$A$2)</f>
        <v xml:space="preserve">available="yes" </v>
      </c>
      <c r="G852" s="2" t="s">
        <v>14552</v>
      </c>
      <c r="H852" s="2" t="s">
        <v>30673</v>
      </c>
      <c r="I852" s="2" t="s">
        <v>30674</v>
      </c>
      <c r="J852" s="2">
        <f>IF(ISERROR(O852), 10, IF(O852&gt;50, "50", O852))</f>
        <v>7</v>
      </c>
      <c r="K852" s="2" t="s">
        <v>30674</v>
      </c>
      <c r="L852" s="2" t="s">
        <v>14553</v>
      </c>
      <c r="M852" s="2">
        <f>INDEX(sec!$A$1:$G$852,MATCH(B852,sec!$C$1:$C$852,0),4)</f>
        <v>27900</v>
      </c>
      <c r="N852" s="142" t="s">
        <v>3</v>
      </c>
      <c r="O852" s="8">
        <f>IFERROR(INDEX(sec!$A$1:$G$787,MATCH(B852,sec!$C$1:$C$787,0),2),0)</f>
        <v>7</v>
      </c>
    </row>
    <row r="853" spans="1:17" x14ac:dyDescent="0.2">
      <c r="A853" s="24"/>
      <c r="C853" s="24"/>
      <c r="F853" s="142"/>
      <c r="N853" s="142"/>
    </row>
    <row r="854" spans="1:17" x14ac:dyDescent="0.2">
      <c r="A854" s="24" t="s">
        <v>2</v>
      </c>
      <c r="B854" s="3" t="s">
        <v>48444</v>
      </c>
      <c r="C854" s="24" t="s">
        <v>4</v>
      </c>
      <c r="D854" s="2" t="s">
        <v>48443</v>
      </c>
      <c r="E854" s="2" t="s">
        <v>14554</v>
      </c>
      <c r="F854" s="142" t="str">
        <f>IF($O854&gt;0,Лист1!$A$1,Лист1!$A$2)</f>
        <v xml:space="preserve">available="yes" </v>
      </c>
      <c r="G854" s="2" t="s">
        <v>14552</v>
      </c>
      <c r="H854" s="2" t="s">
        <v>30673</v>
      </c>
      <c r="I854" s="2" t="s">
        <v>30674</v>
      </c>
      <c r="J854" s="2">
        <f>IF(ISERROR(O854), 10, IF(O854&gt;50, "50", O854))</f>
        <v>10</v>
      </c>
      <c r="K854" s="2" t="s">
        <v>30674</v>
      </c>
      <c r="L854" s="2" t="s">
        <v>14553</v>
      </c>
      <c r="M854" s="2">
        <f>INDEX(sec!$A$1:$G$854,MATCH(B854,sec!$C$1:$C$852,0),4)</f>
        <v>39000</v>
      </c>
      <c r="N854" s="142" t="s">
        <v>3</v>
      </c>
      <c r="O854" s="155">
        <v>10</v>
      </c>
      <c r="Q854" s="2">
        <f>IFERROR(INDEX(sec!$A$1:$G$787,MATCH(B854,sec!$C$1:$C$787,0),2),0)</f>
        <v>0</v>
      </c>
    </row>
  </sheetData>
  <autoFilter ref="A1:S835" xr:uid="{00000000-0009-0000-0000-000005000000}"/>
  <conditionalFormatting sqref="A391">
    <cfRule type="duplicateValues" dxfId="191" priority="138"/>
  </conditionalFormatting>
  <conditionalFormatting sqref="A393">
    <cfRule type="duplicateValues" dxfId="190" priority="137"/>
  </conditionalFormatting>
  <conditionalFormatting sqref="A715">
    <cfRule type="duplicateValues" dxfId="189" priority="57"/>
  </conditionalFormatting>
  <conditionalFormatting sqref="A716">
    <cfRule type="duplicateValues" dxfId="188" priority="56"/>
  </conditionalFormatting>
  <conditionalFormatting sqref="B157">
    <cfRule type="duplicateValues" dxfId="187" priority="8"/>
    <cfRule type="duplicateValues" dxfId="186" priority="9"/>
    <cfRule type="duplicateValues" dxfId="185" priority="10"/>
  </conditionalFormatting>
  <conditionalFormatting sqref="B484">
    <cfRule type="duplicateValues" dxfId="184" priority="132"/>
    <cfRule type="duplicateValues" dxfId="183" priority="131"/>
  </conditionalFormatting>
  <conditionalFormatting sqref="B527">
    <cfRule type="duplicateValues" dxfId="182" priority="15"/>
    <cfRule type="duplicateValues" dxfId="181" priority="16"/>
    <cfRule type="duplicateValues" dxfId="180" priority="17"/>
  </conditionalFormatting>
  <conditionalFormatting sqref="B530">
    <cfRule type="duplicateValues" dxfId="179" priority="129"/>
    <cfRule type="duplicateValues" dxfId="178" priority="127"/>
    <cfRule type="duplicateValues" dxfId="177" priority="128"/>
  </conditionalFormatting>
  <conditionalFormatting sqref="B607 D607">
    <cfRule type="duplicateValues" dxfId="176" priority="125"/>
  </conditionalFormatting>
  <conditionalFormatting sqref="B607">
    <cfRule type="duplicateValues" dxfId="175" priority="124"/>
    <cfRule type="duplicateValues" dxfId="174" priority="123"/>
  </conditionalFormatting>
  <conditionalFormatting sqref="B612">
    <cfRule type="duplicateValues" dxfId="173" priority="121"/>
    <cfRule type="duplicateValues" dxfId="172" priority="120"/>
  </conditionalFormatting>
  <conditionalFormatting sqref="B613">
    <cfRule type="duplicateValues" dxfId="171" priority="4"/>
    <cfRule type="duplicateValues" dxfId="170" priority="5"/>
    <cfRule type="duplicateValues" dxfId="169" priority="6"/>
  </conditionalFormatting>
  <conditionalFormatting sqref="B614:B615 B612">
    <cfRule type="duplicateValues" dxfId="168" priority="122"/>
  </conditionalFormatting>
  <conditionalFormatting sqref="B623">
    <cfRule type="duplicateValues" dxfId="167" priority="109"/>
    <cfRule type="duplicateValues" dxfId="166" priority="108"/>
    <cfRule type="duplicateValues" dxfId="165" priority="107"/>
  </conditionalFormatting>
  <conditionalFormatting sqref="B624">
    <cfRule type="duplicateValues" dxfId="164" priority="82"/>
    <cfRule type="duplicateValues" dxfId="163" priority="81"/>
    <cfRule type="duplicateValues" dxfId="162" priority="80"/>
  </conditionalFormatting>
  <conditionalFormatting sqref="B629">
    <cfRule type="duplicateValues" dxfId="161" priority="98"/>
    <cfRule type="duplicateValues" dxfId="160" priority="99"/>
    <cfRule type="duplicateValues" dxfId="159" priority="100"/>
  </conditionalFormatting>
  <conditionalFormatting sqref="B630 B634:B635">
    <cfRule type="duplicateValues" dxfId="158" priority="94"/>
  </conditionalFormatting>
  <conditionalFormatting sqref="B630">
    <cfRule type="duplicateValues" dxfId="157" priority="93"/>
    <cfRule type="duplicateValues" dxfId="156" priority="92"/>
  </conditionalFormatting>
  <conditionalFormatting sqref="B631:B632">
    <cfRule type="duplicateValues" dxfId="155" priority="91"/>
    <cfRule type="duplicateValues" dxfId="154" priority="90"/>
    <cfRule type="duplicateValues" dxfId="153" priority="89"/>
  </conditionalFormatting>
  <conditionalFormatting sqref="B633">
    <cfRule type="duplicateValues" dxfId="152" priority="87"/>
    <cfRule type="duplicateValues" dxfId="151" priority="88"/>
    <cfRule type="duplicateValues" dxfId="150" priority="86"/>
  </conditionalFormatting>
  <conditionalFormatting sqref="B636:B648">
    <cfRule type="duplicateValues" dxfId="149" priority="83"/>
    <cfRule type="duplicateValues" dxfId="148" priority="84"/>
    <cfRule type="duplicateValues" dxfId="147" priority="85"/>
  </conditionalFormatting>
  <conditionalFormatting sqref="B735">
    <cfRule type="duplicateValues" dxfId="146" priority="50"/>
    <cfRule type="duplicateValues" dxfId="145" priority="52"/>
    <cfRule type="duplicateValues" dxfId="144" priority="51"/>
  </conditionalFormatting>
  <conditionalFormatting sqref="B784:B785 D784:D785">
    <cfRule type="duplicateValues" dxfId="143" priority="45"/>
  </conditionalFormatting>
  <conditionalFormatting sqref="B784:B785">
    <cfRule type="duplicateValues" dxfId="142" priority="47"/>
    <cfRule type="duplicateValues" dxfId="141" priority="46"/>
  </conditionalFormatting>
  <conditionalFormatting sqref="B789:B791">
    <cfRule type="duplicateValues" dxfId="140" priority="35"/>
    <cfRule type="duplicateValues" dxfId="139" priority="34"/>
    <cfRule type="duplicateValues" dxfId="138" priority="33"/>
  </conditionalFormatting>
  <conditionalFormatting sqref="B808">
    <cfRule type="duplicateValues" dxfId="137" priority="1"/>
    <cfRule type="duplicateValues" dxfId="136" priority="3"/>
    <cfRule type="duplicateValues" dxfId="135" priority="2"/>
  </conditionalFormatting>
  <conditionalFormatting sqref="B391:D391">
    <cfRule type="duplicateValues" dxfId="134" priority="141"/>
  </conditionalFormatting>
  <conditionalFormatting sqref="B393:D393">
    <cfRule type="duplicateValues" dxfId="133" priority="136"/>
  </conditionalFormatting>
  <conditionalFormatting sqref="C686">
    <cfRule type="duplicateValues" dxfId="132" priority="77"/>
  </conditionalFormatting>
  <conditionalFormatting sqref="C687">
    <cfRule type="duplicateValues" dxfId="131" priority="76"/>
  </conditionalFormatting>
  <conditionalFormatting sqref="C688">
    <cfRule type="duplicateValues" dxfId="130" priority="75"/>
  </conditionalFormatting>
  <conditionalFormatting sqref="D484">
    <cfRule type="duplicateValues" dxfId="129" priority="133"/>
    <cfRule type="duplicateValues" dxfId="128" priority="134"/>
  </conditionalFormatting>
  <conditionalFormatting sqref="D618:D621 B618:B621">
    <cfRule type="duplicateValues" dxfId="127" priority="119"/>
  </conditionalFormatting>
  <conditionalFormatting sqref="D618:D621">
    <cfRule type="duplicateValues" dxfId="126" priority="118"/>
    <cfRule type="duplicateValues" dxfId="125" priority="117"/>
  </conditionalFormatting>
  <conditionalFormatting sqref="D624">
    <cfRule type="duplicateValues" dxfId="124" priority="110"/>
  </conditionalFormatting>
  <conditionalFormatting sqref="D626 B626">
    <cfRule type="duplicateValues" dxfId="123" priority="106"/>
  </conditionalFormatting>
  <conditionalFormatting sqref="D626">
    <cfRule type="duplicateValues" dxfId="122" priority="104"/>
    <cfRule type="duplicateValues" dxfId="121" priority="105"/>
  </conditionalFormatting>
  <conditionalFormatting sqref="D629">
    <cfRule type="duplicateValues" dxfId="120" priority="114"/>
    <cfRule type="duplicateValues" dxfId="119" priority="115"/>
    <cfRule type="duplicateValues" dxfId="118" priority="116"/>
  </conditionalFormatting>
  <conditionalFormatting sqref="D631">
    <cfRule type="duplicateValues" dxfId="117" priority="95"/>
    <cfRule type="duplicateValues" dxfId="116" priority="96"/>
  </conditionalFormatting>
  <conditionalFormatting sqref="D631:D633">
    <cfRule type="duplicateValues" dxfId="115" priority="97"/>
  </conditionalFormatting>
  <conditionalFormatting sqref="D649:D650">
    <cfRule type="duplicateValues" dxfId="114" priority="79"/>
  </conditionalFormatting>
  <conditionalFormatting sqref="D672:D673">
    <cfRule type="duplicateValues" dxfId="113" priority="317"/>
  </conditionalFormatting>
  <conditionalFormatting sqref="D724:D731 B724:B731">
    <cfRule type="duplicateValues" dxfId="112" priority="53"/>
  </conditionalFormatting>
  <conditionalFormatting sqref="D724:D731">
    <cfRule type="duplicateValues" dxfId="111" priority="55"/>
    <cfRule type="duplicateValues" dxfId="110" priority="54"/>
  </conditionalFormatting>
  <conditionalFormatting sqref="D789">
    <cfRule type="duplicateValues" dxfId="109" priority="44"/>
    <cfRule type="duplicateValues" dxfId="108" priority="43"/>
    <cfRule type="duplicateValues" dxfId="107" priority="42"/>
  </conditionalFormatting>
  <conditionalFormatting sqref="D790">
    <cfRule type="duplicateValues" dxfId="106" priority="39"/>
    <cfRule type="duplicateValues" dxfId="105" priority="41"/>
    <cfRule type="duplicateValues" dxfId="104" priority="40"/>
  </conditionalFormatting>
  <conditionalFormatting sqref="D791">
    <cfRule type="duplicateValues" dxfId="103" priority="38"/>
    <cfRule type="duplicateValues" dxfId="102" priority="37"/>
    <cfRule type="duplicateValues" dxfId="101" priority="36"/>
  </conditionalFormatting>
  <conditionalFormatting sqref="D792:D811 D717:D723 D674:D685 D666:D667 B622 B390 B2:B98 B151:B156 D390 D392 B392 B394:B483 D394:D472 B485:B526 B531 D485:D498 B537:B606 D608:D617 B608:B611 B616:B617 D622 D625 B625 D640:D648 B627:B628 D627:D628 D657 D671 B649:B685 D689:D696 D699:D703 D707:D714 B717:B723 B732:B734 D732:D734 D736:D741 B736:B741 D770:D783 B770:B783 B792:B807 D813:D1048576 B1:D1 D2:D388 B158:B388 B689:B713 B809:B811 D474:D483 D500:D606 B813:B1048576">
    <cfRule type="duplicateValues" dxfId="100" priority="144"/>
  </conditionalFormatting>
  <conditionalFormatting sqref="D792:D811 D717:D723 D674:D685 D666:D667 B622 B485:B526 B2:B156 B531 D485:D498 B537:B606 D608:D617 B608:B611 B616:B617 D622 D625 B625 D640:D648 B627:B628 D627:D628 D657 D671 B649:B685 D689:D696 D699:D703 D707:D714 B717:B723 B732:B734 D732:D734 D736:D741 B736:B741 D770:D783 B770:B783 B792:B807 D813:D1048576 B1:D1 D2:D472 B158:B483 B689:B713 B809:B811 D474:D483 D500:D606 B813:B1048576">
    <cfRule type="duplicateValues" dxfId="99" priority="175"/>
  </conditionalFormatting>
  <conditionalFormatting sqref="D792:D811 D717:D723 D674:D685 D666:D667 B622 B531 B2:B156 B537:B606 D608:D617 B608:B611 B616:B617 D622 D625 B625 D640:D648 B627:B628 D627:D628 D657 D671 B649:B685 D689:D696 D699:D703 D707:D714 B717:B723 B732:B734 D732:D734 D736:D741 B736:B741 D770:D783 B770:B783 B792:B807 D813:D1048576 B1:D1 D2:D472 B158:B526 B689:B713 B809:B811 D474:D498 D500:D606 B813:B1048576">
    <cfRule type="duplicateValues" dxfId="98" priority="199"/>
  </conditionalFormatting>
  <conditionalFormatting sqref="D812 B812">
    <cfRule type="duplicateValues" dxfId="97" priority="21"/>
  </conditionalFormatting>
  <conditionalFormatting sqref="D812">
    <cfRule type="duplicateValues" dxfId="96" priority="23"/>
    <cfRule type="duplicateValues" dxfId="95" priority="22"/>
  </conditionalFormatting>
  <conditionalFormatting sqref="F236">
    <cfRule type="duplicateValues" dxfId="94" priority="32"/>
    <cfRule type="duplicateValues" dxfId="93" priority="31"/>
    <cfRule type="duplicateValues" dxfId="92" priority="30"/>
  </conditionalFormatting>
  <conditionalFormatting sqref="F391">
    <cfRule type="duplicateValues" dxfId="91" priority="126"/>
  </conditionalFormatting>
  <pageMargins left="0.7" right="0.7" top="0.75" bottom="0.75" header="0.3" footer="0.3"/>
  <pageSetup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pageSetUpPr fitToPage="1"/>
  </sheetPr>
  <dimension ref="A1:G488"/>
  <sheetViews>
    <sheetView workbookViewId="0">
      <selection sqref="A1:G488"/>
    </sheetView>
  </sheetViews>
  <sheetFormatPr defaultRowHeight="11.25" x14ac:dyDescent="0.2"/>
  <cols>
    <col min="1" max="1" width="64.83203125" bestFit="1" customWidth="1"/>
    <col min="2" max="2" width="13.5" customWidth="1"/>
    <col min="3" max="3" width="19.5" bestFit="1" customWidth="1"/>
    <col min="4" max="4" width="13.33203125" customWidth="1"/>
    <col min="5" max="6" width="13.6640625" customWidth="1"/>
  </cols>
  <sheetData>
    <row r="1" spans="1:7" ht="12" customHeight="1" x14ac:dyDescent="0.2">
      <c r="A1" s="169" t="s">
        <v>139</v>
      </c>
      <c r="B1" s="171" t="s">
        <v>140</v>
      </c>
      <c r="C1" s="171" t="s">
        <v>141</v>
      </c>
      <c r="D1" s="173" t="s">
        <v>245</v>
      </c>
      <c r="E1" s="173"/>
      <c r="F1" s="173" t="s">
        <v>142</v>
      </c>
      <c r="G1" s="173"/>
    </row>
    <row r="2" spans="1:7" ht="12" x14ac:dyDescent="0.2">
      <c r="A2" s="170"/>
      <c r="B2" s="172"/>
      <c r="C2" s="172"/>
      <c r="D2" s="156" t="s">
        <v>143</v>
      </c>
      <c r="E2" s="156" t="s">
        <v>144</v>
      </c>
      <c r="F2" s="156" t="s">
        <v>143</v>
      </c>
      <c r="G2" s="156" t="s">
        <v>144</v>
      </c>
    </row>
    <row r="3" spans="1:7" x14ac:dyDescent="0.2">
      <c r="A3" s="157"/>
      <c r="B3" s="158"/>
      <c r="C3" s="159"/>
      <c r="D3" s="160"/>
      <c r="E3" s="160"/>
      <c r="F3" s="160"/>
      <c r="G3" s="160"/>
    </row>
    <row r="4" spans="1:7" x14ac:dyDescent="0.2">
      <c r="A4" s="161" t="s">
        <v>25770</v>
      </c>
      <c r="B4" s="162">
        <v>39</v>
      </c>
      <c r="C4" s="13" t="s">
        <v>246</v>
      </c>
      <c r="D4" s="163">
        <v>5400</v>
      </c>
      <c r="E4" s="164" t="s">
        <v>148</v>
      </c>
      <c r="F4" s="164"/>
      <c r="G4" s="164"/>
    </row>
    <row r="5" spans="1:7" ht="22.5" x14ac:dyDescent="0.2">
      <c r="A5" s="161" t="s">
        <v>28113</v>
      </c>
      <c r="B5" s="162">
        <v>11</v>
      </c>
      <c r="C5" s="13" t="s">
        <v>27715</v>
      </c>
      <c r="D5" s="163">
        <v>8834</v>
      </c>
      <c r="E5" s="164" t="s">
        <v>148</v>
      </c>
      <c r="F5" s="164"/>
      <c r="G5" s="164"/>
    </row>
    <row r="6" spans="1:7" ht="22.5" x14ac:dyDescent="0.2">
      <c r="A6" s="161" t="s">
        <v>25771</v>
      </c>
      <c r="B6" s="162">
        <v>26</v>
      </c>
      <c r="C6" s="13" t="s">
        <v>247</v>
      </c>
      <c r="D6" s="163">
        <v>8945</v>
      </c>
      <c r="E6" s="164" t="s">
        <v>148</v>
      </c>
      <c r="F6" s="164"/>
      <c r="G6" s="164"/>
    </row>
    <row r="7" spans="1:7" ht="22.5" x14ac:dyDescent="0.2">
      <c r="A7" s="161" t="s">
        <v>25772</v>
      </c>
      <c r="B7" s="162">
        <v>38</v>
      </c>
      <c r="C7" s="13" t="s">
        <v>248</v>
      </c>
      <c r="D7" s="163">
        <v>8945</v>
      </c>
      <c r="E7" s="164" t="s">
        <v>148</v>
      </c>
      <c r="F7" s="164"/>
      <c r="G7" s="164"/>
    </row>
    <row r="8" spans="1:7" ht="22.5" x14ac:dyDescent="0.2">
      <c r="A8" s="161" t="s">
        <v>28114</v>
      </c>
      <c r="B8" s="162">
        <v>19</v>
      </c>
      <c r="C8" s="13" t="s">
        <v>28115</v>
      </c>
      <c r="D8" s="163">
        <v>8160</v>
      </c>
      <c r="E8" s="164" t="s">
        <v>148</v>
      </c>
      <c r="F8" s="164"/>
      <c r="G8" s="164"/>
    </row>
    <row r="9" spans="1:7" ht="22.5" x14ac:dyDescent="0.2">
      <c r="A9" s="161" t="s">
        <v>25773</v>
      </c>
      <c r="B9" s="162">
        <v>24</v>
      </c>
      <c r="C9" s="13" t="s">
        <v>249</v>
      </c>
      <c r="D9" s="163">
        <v>8834</v>
      </c>
      <c r="E9" s="164" t="s">
        <v>148</v>
      </c>
      <c r="F9" s="164"/>
      <c r="G9" s="164"/>
    </row>
    <row r="10" spans="1:7" ht="22.5" x14ac:dyDescent="0.2">
      <c r="A10" s="161" t="s">
        <v>28116</v>
      </c>
      <c r="B10" s="162">
        <v>1</v>
      </c>
      <c r="C10" s="13" t="s">
        <v>27718</v>
      </c>
      <c r="D10" s="163">
        <v>11965</v>
      </c>
      <c r="E10" s="164" t="s">
        <v>148</v>
      </c>
      <c r="F10" s="164"/>
      <c r="G10" s="164"/>
    </row>
    <row r="11" spans="1:7" ht="22.5" x14ac:dyDescent="0.2">
      <c r="A11" s="161" t="s">
        <v>28117</v>
      </c>
      <c r="B11" s="162">
        <v>12</v>
      </c>
      <c r="C11" s="13" t="s">
        <v>27720</v>
      </c>
      <c r="D11" s="163">
        <v>20015</v>
      </c>
      <c r="E11" s="164" t="s">
        <v>148</v>
      </c>
      <c r="F11" s="164"/>
      <c r="G11" s="164"/>
    </row>
    <row r="12" spans="1:7" x14ac:dyDescent="0.2">
      <c r="A12" s="161" t="s">
        <v>28118</v>
      </c>
      <c r="B12" s="162">
        <v>14</v>
      </c>
      <c r="C12" s="13" t="s">
        <v>27722</v>
      </c>
      <c r="D12" s="163">
        <v>17445</v>
      </c>
      <c r="E12" s="164" t="s">
        <v>148</v>
      </c>
      <c r="F12" s="164"/>
      <c r="G12" s="164"/>
    </row>
    <row r="13" spans="1:7" x14ac:dyDescent="0.2">
      <c r="A13" s="161" t="s">
        <v>25774</v>
      </c>
      <c r="B13" s="162">
        <v>29</v>
      </c>
      <c r="C13" s="13" t="s">
        <v>250</v>
      </c>
      <c r="D13" s="163">
        <v>17445</v>
      </c>
      <c r="E13" s="164" t="s">
        <v>148</v>
      </c>
      <c r="F13" s="164"/>
      <c r="G13" s="164"/>
    </row>
    <row r="14" spans="1:7" x14ac:dyDescent="0.2">
      <c r="A14" s="161" t="s">
        <v>25775</v>
      </c>
      <c r="B14" s="162">
        <v>15</v>
      </c>
      <c r="C14" s="13" t="s">
        <v>251</v>
      </c>
      <c r="D14" s="163">
        <v>18685</v>
      </c>
      <c r="E14" s="164" t="s">
        <v>148</v>
      </c>
      <c r="F14" s="164"/>
      <c r="G14" s="164"/>
    </row>
    <row r="15" spans="1:7" ht="22.5" x14ac:dyDescent="0.2">
      <c r="A15" s="161" t="s">
        <v>25776</v>
      </c>
      <c r="B15" s="162">
        <v>3</v>
      </c>
      <c r="C15" s="13" t="s">
        <v>252</v>
      </c>
      <c r="D15" s="163">
        <v>26290</v>
      </c>
      <c r="E15" s="164" t="s">
        <v>148</v>
      </c>
      <c r="F15" s="164"/>
      <c r="G15" s="164"/>
    </row>
    <row r="16" spans="1:7" ht="22.5" x14ac:dyDescent="0.2">
      <c r="A16" s="161" t="s">
        <v>28119</v>
      </c>
      <c r="B16" s="162">
        <v>13</v>
      </c>
      <c r="C16" s="13" t="s">
        <v>27724</v>
      </c>
      <c r="D16" s="163">
        <v>23796</v>
      </c>
      <c r="E16" s="164" t="s">
        <v>148</v>
      </c>
      <c r="F16" s="164"/>
      <c r="G16" s="164"/>
    </row>
    <row r="17" spans="1:7" x14ac:dyDescent="0.2">
      <c r="A17" s="161" t="s">
        <v>34857</v>
      </c>
      <c r="B17" s="165"/>
      <c r="C17" s="13" t="s">
        <v>34858</v>
      </c>
      <c r="D17" s="163">
        <v>85900</v>
      </c>
      <c r="E17" s="164" t="s">
        <v>148</v>
      </c>
      <c r="F17" s="164"/>
      <c r="G17" s="164"/>
    </row>
    <row r="18" spans="1:7" x14ac:dyDescent="0.2">
      <c r="A18" s="161" t="s">
        <v>34859</v>
      </c>
      <c r="B18" s="165"/>
      <c r="C18" s="13" t="s">
        <v>34860</v>
      </c>
      <c r="D18" s="163">
        <v>114520</v>
      </c>
      <c r="E18" s="164" t="s">
        <v>148</v>
      </c>
      <c r="F18" s="164"/>
      <c r="G18" s="164"/>
    </row>
    <row r="19" spans="1:7" ht="22.5" x14ac:dyDescent="0.2">
      <c r="A19" s="161" t="s">
        <v>25777</v>
      </c>
      <c r="B19" s="165"/>
      <c r="C19" s="13" t="s">
        <v>253</v>
      </c>
      <c r="D19" s="163">
        <v>64900</v>
      </c>
      <c r="E19" s="164" t="s">
        <v>148</v>
      </c>
      <c r="F19" s="164"/>
      <c r="G19" s="164"/>
    </row>
    <row r="20" spans="1:7" x14ac:dyDescent="0.2">
      <c r="A20" s="161" t="s">
        <v>33817</v>
      </c>
      <c r="B20" s="165"/>
      <c r="C20" s="13" t="s">
        <v>33818</v>
      </c>
      <c r="D20" s="163">
        <v>115300</v>
      </c>
      <c r="E20" s="164" t="s">
        <v>148</v>
      </c>
      <c r="F20" s="164"/>
      <c r="G20" s="164"/>
    </row>
    <row r="21" spans="1:7" ht="22.5" x14ac:dyDescent="0.2">
      <c r="A21" s="161" t="s">
        <v>25778</v>
      </c>
      <c r="B21" s="165"/>
      <c r="C21" s="13" t="s">
        <v>254</v>
      </c>
      <c r="D21" s="163">
        <v>41623</v>
      </c>
      <c r="E21" s="164" t="s">
        <v>148</v>
      </c>
      <c r="F21" s="164"/>
      <c r="G21" s="164"/>
    </row>
    <row r="22" spans="1:7" x14ac:dyDescent="0.2">
      <c r="A22" s="161" t="s">
        <v>25779</v>
      </c>
      <c r="B22" s="162">
        <v>1</v>
      </c>
      <c r="C22" s="13" t="s">
        <v>12898</v>
      </c>
      <c r="D22" s="163">
        <v>50900</v>
      </c>
      <c r="E22" s="164" t="s">
        <v>148</v>
      </c>
      <c r="F22" s="164"/>
      <c r="G22" s="164"/>
    </row>
    <row r="23" spans="1:7" x14ac:dyDescent="0.2">
      <c r="A23" s="161" t="s">
        <v>25780</v>
      </c>
      <c r="B23" s="162">
        <v>1</v>
      </c>
      <c r="C23" s="13" t="s">
        <v>255</v>
      </c>
      <c r="D23" s="163">
        <v>54463</v>
      </c>
      <c r="E23" s="164" t="s">
        <v>148</v>
      </c>
      <c r="F23" s="164"/>
      <c r="G23" s="164"/>
    </row>
    <row r="24" spans="1:7" ht="22.5" x14ac:dyDescent="0.2">
      <c r="A24" s="161" t="s">
        <v>28359</v>
      </c>
      <c r="B24" s="162">
        <v>1</v>
      </c>
      <c r="C24" s="13" t="s">
        <v>28360</v>
      </c>
      <c r="D24" s="163">
        <v>26900</v>
      </c>
      <c r="E24" s="164" t="s">
        <v>148</v>
      </c>
      <c r="F24" s="164"/>
      <c r="G24" s="164"/>
    </row>
    <row r="25" spans="1:7" ht="22.5" x14ac:dyDescent="0.2">
      <c r="A25" s="161" t="s">
        <v>25781</v>
      </c>
      <c r="B25" s="162">
        <v>1</v>
      </c>
      <c r="C25" s="13" t="s">
        <v>19771</v>
      </c>
      <c r="D25" s="163">
        <v>29900</v>
      </c>
      <c r="E25" s="164" t="s">
        <v>148</v>
      </c>
      <c r="F25" s="164"/>
      <c r="G25" s="164"/>
    </row>
    <row r="26" spans="1:7" x14ac:dyDescent="0.2">
      <c r="A26" s="161" t="s">
        <v>25782</v>
      </c>
      <c r="B26" s="165"/>
      <c r="C26" s="13" t="s">
        <v>256</v>
      </c>
      <c r="D26" s="163">
        <v>29500</v>
      </c>
      <c r="E26" s="164" t="s">
        <v>148</v>
      </c>
      <c r="F26" s="164"/>
      <c r="G26" s="164"/>
    </row>
    <row r="27" spans="1:7" x14ac:dyDescent="0.2">
      <c r="A27" s="161" t="s">
        <v>25783</v>
      </c>
      <c r="B27" s="165"/>
      <c r="C27" s="13" t="s">
        <v>257</v>
      </c>
      <c r="D27" s="163">
        <v>20282</v>
      </c>
      <c r="E27" s="164" t="s">
        <v>148</v>
      </c>
      <c r="F27" s="164"/>
      <c r="G27" s="164"/>
    </row>
    <row r="28" spans="1:7" x14ac:dyDescent="0.2">
      <c r="A28" s="161" t="s">
        <v>47735</v>
      </c>
      <c r="B28" s="162">
        <v>1</v>
      </c>
      <c r="C28" s="13" t="s">
        <v>47730</v>
      </c>
      <c r="D28" s="163">
        <v>25900</v>
      </c>
      <c r="E28" s="164" t="s">
        <v>148</v>
      </c>
      <c r="F28" s="164"/>
      <c r="G28" s="164"/>
    </row>
    <row r="29" spans="1:7" x14ac:dyDescent="0.2">
      <c r="A29" s="161" t="s">
        <v>25784</v>
      </c>
      <c r="B29" s="165"/>
      <c r="C29" s="13" t="s">
        <v>258</v>
      </c>
      <c r="D29" s="163">
        <v>27700</v>
      </c>
      <c r="E29" s="164" t="s">
        <v>148</v>
      </c>
      <c r="F29" s="164"/>
      <c r="G29" s="164"/>
    </row>
    <row r="30" spans="1:7" x14ac:dyDescent="0.2">
      <c r="A30" s="161" t="s">
        <v>47736</v>
      </c>
      <c r="B30" s="162">
        <v>7</v>
      </c>
      <c r="C30" s="13" t="s">
        <v>47732</v>
      </c>
      <c r="D30" s="163">
        <v>27900</v>
      </c>
      <c r="E30" s="164" t="s">
        <v>148</v>
      </c>
      <c r="F30" s="164"/>
      <c r="G30" s="164"/>
    </row>
    <row r="31" spans="1:7" x14ac:dyDescent="0.2">
      <c r="A31" s="161" t="s">
        <v>25785</v>
      </c>
      <c r="B31" s="162">
        <v>1</v>
      </c>
      <c r="C31" s="13" t="s">
        <v>259</v>
      </c>
      <c r="D31" s="163">
        <v>22700</v>
      </c>
      <c r="E31" s="164" t="s">
        <v>148</v>
      </c>
      <c r="F31" s="164"/>
      <c r="G31" s="164"/>
    </row>
    <row r="32" spans="1:7" x14ac:dyDescent="0.2">
      <c r="A32" s="161" t="s">
        <v>35484</v>
      </c>
      <c r="B32" s="162">
        <v>5</v>
      </c>
      <c r="C32" s="13" t="s">
        <v>35485</v>
      </c>
      <c r="D32" s="163">
        <v>25900</v>
      </c>
      <c r="E32" s="164" t="s">
        <v>148</v>
      </c>
      <c r="F32" s="164"/>
      <c r="G32" s="164"/>
    </row>
    <row r="33" spans="1:7" x14ac:dyDescent="0.2">
      <c r="A33" s="161" t="s">
        <v>44303</v>
      </c>
      <c r="B33" s="162">
        <v>5</v>
      </c>
      <c r="C33" s="13" t="s">
        <v>43972</v>
      </c>
      <c r="D33" s="163">
        <v>31900</v>
      </c>
      <c r="E33" s="164" t="s">
        <v>148</v>
      </c>
      <c r="F33" s="164"/>
      <c r="G33" s="164"/>
    </row>
    <row r="34" spans="1:7" x14ac:dyDescent="0.2">
      <c r="A34" s="161" t="s">
        <v>36925</v>
      </c>
      <c r="B34" s="162">
        <v>4</v>
      </c>
      <c r="C34" s="13" t="s">
        <v>260</v>
      </c>
      <c r="D34" s="163">
        <v>29925</v>
      </c>
      <c r="E34" s="164" t="s">
        <v>148</v>
      </c>
      <c r="F34" s="164"/>
      <c r="G34" s="164"/>
    </row>
    <row r="35" spans="1:7" x14ac:dyDescent="0.2">
      <c r="A35" s="161" t="s">
        <v>36926</v>
      </c>
      <c r="B35" s="162">
        <v>1</v>
      </c>
      <c r="C35" s="13" t="s">
        <v>261</v>
      </c>
      <c r="D35" s="163">
        <v>34378</v>
      </c>
      <c r="E35" s="164" t="s">
        <v>148</v>
      </c>
      <c r="F35" s="164"/>
      <c r="G35" s="164"/>
    </row>
    <row r="36" spans="1:7" x14ac:dyDescent="0.2">
      <c r="A36" s="161" t="s">
        <v>34861</v>
      </c>
      <c r="B36" s="165"/>
      <c r="C36" s="13" t="s">
        <v>34862</v>
      </c>
      <c r="D36" s="163">
        <v>85900</v>
      </c>
      <c r="E36" s="164" t="s">
        <v>148</v>
      </c>
      <c r="F36" s="164"/>
      <c r="G36" s="164"/>
    </row>
    <row r="37" spans="1:7" x14ac:dyDescent="0.2">
      <c r="A37" s="161" t="s">
        <v>34863</v>
      </c>
      <c r="B37" s="165"/>
      <c r="C37" s="13" t="s">
        <v>34864</v>
      </c>
      <c r="D37" s="163">
        <v>114520</v>
      </c>
      <c r="E37" s="164" t="s">
        <v>148</v>
      </c>
      <c r="F37" s="164"/>
      <c r="G37" s="164"/>
    </row>
    <row r="38" spans="1:7" x14ac:dyDescent="0.2">
      <c r="A38" s="161" t="s">
        <v>34865</v>
      </c>
      <c r="B38" s="165"/>
      <c r="C38" s="13" t="s">
        <v>34866</v>
      </c>
      <c r="D38" s="163">
        <v>85900</v>
      </c>
      <c r="E38" s="164" t="s">
        <v>148</v>
      </c>
      <c r="F38" s="164"/>
      <c r="G38" s="164"/>
    </row>
    <row r="39" spans="1:7" x14ac:dyDescent="0.2">
      <c r="A39" s="161" t="s">
        <v>34867</v>
      </c>
      <c r="B39" s="165"/>
      <c r="C39" s="13" t="s">
        <v>34868</v>
      </c>
      <c r="D39" s="163">
        <v>114520</v>
      </c>
      <c r="E39" s="164" t="s">
        <v>148</v>
      </c>
      <c r="F39" s="164"/>
      <c r="G39" s="164"/>
    </row>
    <row r="40" spans="1:7" x14ac:dyDescent="0.2">
      <c r="A40" s="161" t="s">
        <v>25786</v>
      </c>
      <c r="B40" s="165"/>
      <c r="C40" s="13" t="s">
        <v>262</v>
      </c>
      <c r="D40" s="163">
        <v>15943</v>
      </c>
      <c r="E40" s="164" t="s">
        <v>148</v>
      </c>
      <c r="F40" s="164"/>
      <c r="G40" s="164"/>
    </row>
    <row r="41" spans="1:7" x14ac:dyDescent="0.2">
      <c r="A41" s="161" t="s">
        <v>44341</v>
      </c>
      <c r="B41" s="162">
        <v>9</v>
      </c>
      <c r="C41" s="13" t="s">
        <v>44337</v>
      </c>
      <c r="D41" s="163">
        <v>14900</v>
      </c>
      <c r="E41" s="164" t="s">
        <v>148</v>
      </c>
      <c r="F41" s="164"/>
      <c r="G41" s="164"/>
    </row>
    <row r="42" spans="1:7" x14ac:dyDescent="0.2">
      <c r="A42" s="161" t="s">
        <v>25787</v>
      </c>
      <c r="B42" s="165"/>
      <c r="C42" s="13" t="s">
        <v>25788</v>
      </c>
      <c r="D42" s="163">
        <v>15900</v>
      </c>
      <c r="E42" s="164" t="s">
        <v>148</v>
      </c>
      <c r="F42" s="164"/>
      <c r="G42" s="164"/>
    </row>
    <row r="43" spans="1:7" x14ac:dyDescent="0.2">
      <c r="A43" s="161" t="s">
        <v>25789</v>
      </c>
      <c r="B43" s="165"/>
      <c r="C43" s="13" t="s">
        <v>25790</v>
      </c>
      <c r="D43" s="163">
        <v>21900</v>
      </c>
      <c r="E43" s="164" t="s">
        <v>148</v>
      </c>
      <c r="F43" s="164"/>
      <c r="G43" s="164"/>
    </row>
    <row r="44" spans="1:7" x14ac:dyDescent="0.2">
      <c r="A44" s="161" t="s">
        <v>25791</v>
      </c>
      <c r="B44" s="165"/>
      <c r="C44" s="13" t="s">
        <v>263</v>
      </c>
      <c r="D44" s="163">
        <v>20223</v>
      </c>
      <c r="E44" s="164" t="s">
        <v>148</v>
      </c>
      <c r="F44" s="164"/>
      <c r="G44" s="164"/>
    </row>
    <row r="45" spans="1:7" x14ac:dyDescent="0.2">
      <c r="A45" s="161" t="s">
        <v>25792</v>
      </c>
      <c r="B45" s="162">
        <v>1</v>
      </c>
      <c r="C45" s="13" t="s">
        <v>25793</v>
      </c>
      <c r="D45" s="163">
        <v>22000</v>
      </c>
      <c r="E45" s="164" t="s">
        <v>148</v>
      </c>
      <c r="F45" s="164"/>
      <c r="G45" s="164"/>
    </row>
    <row r="46" spans="1:7" x14ac:dyDescent="0.2">
      <c r="A46" s="161" t="s">
        <v>25794</v>
      </c>
      <c r="B46" s="165"/>
      <c r="C46" s="13" t="s">
        <v>17763</v>
      </c>
      <c r="D46" s="163">
        <v>38900</v>
      </c>
      <c r="E46" s="164" t="s">
        <v>148</v>
      </c>
      <c r="F46" s="164"/>
      <c r="G46" s="164"/>
    </row>
    <row r="47" spans="1:7" x14ac:dyDescent="0.2">
      <c r="A47" s="161" t="s">
        <v>38838</v>
      </c>
      <c r="B47" s="162">
        <v>2</v>
      </c>
      <c r="C47" s="13" t="s">
        <v>38839</v>
      </c>
      <c r="D47" s="163">
        <v>37600</v>
      </c>
      <c r="E47" s="164" t="s">
        <v>148</v>
      </c>
      <c r="F47" s="164"/>
      <c r="G47" s="164"/>
    </row>
    <row r="48" spans="1:7" x14ac:dyDescent="0.2">
      <c r="A48" s="161" t="s">
        <v>25795</v>
      </c>
      <c r="B48" s="165"/>
      <c r="C48" s="13" t="s">
        <v>13152</v>
      </c>
      <c r="D48" s="163">
        <v>30923</v>
      </c>
      <c r="E48" s="164" t="s">
        <v>148</v>
      </c>
      <c r="F48" s="164"/>
      <c r="G48" s="164"/>
    </row>
    <row r="49" spans="1:7" x14ac:dyDescent="0.2">
      <c r="A49" s="161" t="s">
        <v>38840</v>
      </c>
      <c r="B49" s="162">
        <v>2</v>
      </c>
      <c r="C49" s="13" t="s">
        <v>38841</v>
      </c>
      <c r="D49" s="163">
        <v>45900</v>
      </c>
      <c r="E49" s="164" t="s">
        <v>148</v>
      </c>
      <c r="F49" s="164"/>
      <c r="G49" s="164"/>
    </row>
    <row r="50" spans="1:7" x14ac:dyDescent="0.2">
      <c r="A50" s="161" t="s">
        <v>25796</v>
      </c>
      <c r="B50" s="165"/>
      <c r="C50" s="13" t="s">
        <v>264</v>
      </c>
      <c r="D50" s="163">
        <v>45903</v>
      </c>
      <c r="E50" s="164" t="s">
        <v>148</v>
      </c>
      <c r="F50" s="164"/>
      <c r="G50" s="164"/>
    </row>
    <row r="51" spans="1:7" x14ac:dyDescent="0.2">
      <c r="A51" s="161" t="s">
        <v>25797</v>
      </c>
      <c r="B51" s="165"/>
      <c r="C51" s="13" t="s">
        <v>17758</v>
      </c>
      <c r="D51" s="163">
        <v>59200</v>
      </c>
      <c r="E51" s="164" t="s">
        <v>148</v>
      </c>
      <c r="F51" s="164"/>
      <c r="G51" s="164"/>
    </row>
    <row r="52" spans="1:7" x14ac:dyDescent="0.2">
      <c r="A52" s="161" t="s">
        <v>34272</v>
      </c>
      <c r="B52" s="165"/>
      <c r="C52" s="13" t="s">
        <v>34273</v>
      </c>
      <c r="D52" s="163">
        <v>11505</v>
      </c>
      <c r="E52" s="164" t="s">
        <v>148</v>
      </c>
      <c r="F52" s="164"/>
      <c r="G52" s="164"/>
    </row>
    <row r="53" spans="1:7" x14ac:dyDescent="0.2">
      <c r="A53" s="161" t="s">
        <v>34274</v>
      </c>
      <c r="B53" s="165"/>
      <c r="C53" s="13" t="s">
        <v>34275</v>
      </c>
      <c r="D53" s="163">
        <v>10580</v>
      </c>
      <c r="E53" s="164" t="s">
        <v>148</v>
      </c>
      <c r="F53" s="164"/>
      <c r="G53" s="164"/>
    </row>
    <row r="54" spans="1:7" x14ac:dyDescent="0.2">
      <c r="A54" s="161" t="s">
        <v>34276</v>
      </c>
      <c r="B54" s="165"/>
      <c r="C54" s="13" t="s">
        <v>34277</v>
      </c>
      <c r="D54" s="163">
        <v>82127</v>
      </c>
      <c r="E54" s="164" t="s">
        <v>148</v>
      </c>
      <c r="F54" s="164"/>
      <c r="G54" s="164"/>
    </row>
    <row r="55" spans="1:7" x14ac:dyDescent="0.2">
      <c r="A55" s="161" t="s">
        <v>25798</v>
      </c>
      <c r="B55" s="165"/>
      <c r="C55" s="13" t="s">
        <v>17757</v>
      </c>
      <c r="D55" s="163">
        <v>29900</v>
      </c>
      <c r="E55" s="164" t="s">
        <v>148</v>
      </c>
      <c r="F55" s="164"/>
      <c r="G55" s="164"/>
    </row>
    <row r="56" spans="1:7" x14ac:dyDescent="0.2">
      <c r="A56" s="161" t="s">
        <v>25799</v>
      </c>
      <c r="B56" s="165"/>
      <c r="C56" s="13" t="s">
        <v>20971</v>
      </c>
      <c r="D56" s="163">
        <v>42900</v>
      </c>
      <c r="E56" s="164" t="s">
        <v>148</v>
      </c>
      <c r="F56" s="164"/>
      <c r="G56" s="164"/>
    </row>
    <row r="57" spans="1:7" ht="22.5" x14ac:dyDescent="0.2">
      <c r="A57" s="161" t="s">
        <v>25800</v>
      </c>
      <c r="B57" s="165"/>
      <c r="C57" s="13" t="s">
        <v>19494</v>
      </c>
      <c r="D57" s="163">
        <v>6950</v>
      </c>
      <c r="E57" s="164" t="s">
        <v>148</v>
      </c>
      <c r="F57" s="164"/>
      <c r="G57" s="164"/>
    </row>
    <row r="58" spans="1:7" ht="22.5" x14ac:dyDescent="0.2">
      <c r="A58" s="161" t="s">
        <v>25801</v>
      </c>
      <c r="B58" s="162">
        <v>2</v>
      </c>
      <c r="C58" s="13" t="s">
        <v>24320</v>
      </c>
      <c r="D58" s="163">
        <v>41000</v>
      </c>
      <c r="E58" s="164" t="s">
        <v>148</v>
      </c>
      <c r="F58" s="164"/>
      <c r="G58" s="164"/>
    </row>
    <row r="59" spans="1:7" ht="22.5" x14ac:dyDescent="0.2">
      <c r="A59" s="161" t="s">
        <v>25802</v>
      </c>
      <c r="B59" s="165"/>
      <c r="C59" s="13" t="s">
        <v>265</v>
      </c>
      <c r="D59" s="163">
        <v>25000</v>
      </c>
      <c r="E59" s="164" t="s">
        <v>148</v>
      </c>
      <c r="F59" s="164"/>
      <c r="G59" s="164"/>
    </row>
    <row r="60" spans="1:7" ht="22.5" x14ac:dyDescent="0.2">
      <c r="A60" s="161" t="s">
        <v>33352</v>
      </c>
      <c r="B60" s="165"/>
      <c r="C60" s="13" t="s">
        <v>25158</v>
      </c>
      <c r="D60" s="163">
        <v>68900</v>
      </c>
      <c r="E60" s="164" t="s">
        <v>148</v>
      </c>
      <c r="F60" s="164"/>
      <c r="G60" s="164"/>
    </row>
    <row r="61" spans="1:7" x14ac:dyDescent="0.2">
      <c r="A61" s="161" t="s">
        <v>44342</v>
      </c>
      <c r="B61" s="165"/>
      <c r="C61" s="13" t="s">
        <v>44343</v>
      </c>
      <c r="D61" s="164"/>
      <c r="E61" s="164"/>
      <c r="F61" s="164"/>
      <c r="G61" s="164"/>
    </row>
    <row r="62" spans="1:7" ht="22.5" x14ac:dyDescent="0.2">
      <c r="A62" s="161" t="s">
        <v>25803</v>
      </c>
      <c r="B62" s="165"/>
      <c r="C62" s="13" t="s">
        <v>17765</v>
      </c>
      <c r="D62" s="163">
        <v>35000</v>
      </c>
      <c r="E62" s="164" t="s">
        <v>148</v>
      </c>
      <c r="F62" s="164"/>
      <c r="G62" s="164"/>
    </row>
    <row r="63" spans="1:7" ht="22.5" x14ac:dyDescent="0.2">
      <c r="A63" s="161" t="s">
        <v>36927</v>
      </c>
      <c r="B63" s="162">
        <v>2</v>
      </c>
      <c r="C63" s="13" t="s">
        <v>266</v>
      </c>
      <c r="D63" s="163">
        <v>31450</v>
      </c>
      <c r="E63" s="164" t="s">
        <v>148</v>
      </c>
      <c r="F63" s="164"/>
      <c r="G63" s="164"/>
    </row>
    <row r="64" spans="1:7" ht="22.5" x14ac:dyDescent="0.2">
      <c r="A64" s="161" t="s">
        <v>25804</v>
      </c>
      <c r="B64" s="165"/>
      <c r="C64" s="13" t="s">
        <v>17790</v>
      </c>
      <c r="D64" s="163">
        <v>46790</v>
      </c>
      <c r="E64" s="164" t="s">
        <v>148</v>
      </c>
      <c r="F64" s="164"/>
      <c r="G64" s="164"/>
    </row>
    <row r="65" spans="1:7" ht="22.5" x14ac:dyDescent="0.2">
      <c r="A65" s="161" t="s">
        <v>25805</v>
      </c>
      <c r="B65" s="165"/>
      <c r="C65" s="13" t="s">
        <v>267</v>
      </c>
      <c r="D65" s="163">
        <v>41500</v>
      </c>
      <c r="E65" s="164" t="s">
        <v>148</v>
      </c>
      <c r="F65" s="164"/>
      <c r="G65" s="164"/>
    </row>
    <row r="66" spans="1:7" ht="22.5" x14ac:dyDescent="0.2">
      <c r="A66" s="161" t="s">
        <v>33650</v>
      </c>
      <c r="B66" s="162">
        <v>7</v>
      </c>
      <c r="C66" s="13" t="s">
        <v>33648</v>
      </c>
      <c r="D66" s="163">
        <v>55900</v>
      </c>
      <c r="E66" s="164" t="s">
        <v>148</v>
      </c>
      <c r="F66" s="164"/>
      <c r="G66" s="164"/>
    </row>
    <row r="67" spans="1:7" ht="22.5" x14ac:dyDescent="0.2">
      <c r="A67" s="161" t="s">
        <v>44304</v>
      </c>
      <c r="B67" s="162">
        <v>4</v>
      </c>
      <c r="C67" s="13" t="s">
        <v>43970</v>
      </c>
      <c r="D67" s="163">
        <v>49900</v>
      </c>
      <c r="E67" s="164" t="s">
        <v>148</v>
      </c>
      <c r="F67" s="164"/>
      <c r="G67" s="164"/>
    </row>
    <row r="68" spans="1:7" ht="22.5" x14ac:dyDescent="0.2">
      <c r="A68" s="161" t="s">
        <v>25806</v>
      </c>
      <c r="B68" s="162">
        <v>4</v>
      </c>
      <c r="C68" s="13" t="s">
        <v>22119</v>
      </c>
      <c r="D68" s="163">
        <v>49900</v>
      </c>
      <c r="E68" s="164" t="s">
        <v>148</v>
      </c>
      <c r="F68" s="164"/>
      <c r="G68" s="164"/>
    </row>
    <row r="69" spans="1:7" ht="22.5" x14ac:dyDescent="0.2">
      <c r="A69" s="161" t="s">
        <v>25807</v>
      </c>
      <c r="B69" s="162">
        <v>3</v>
      </c>
      <c r="C69" s="13" t="s">
        <v>25156</v>
      </c>
      <c r="D69" s="163">
        <v>30900</v>
      </c>
      <c r="E69" s="164" t="s">
        <v>148</v>
      </c>
      <c r="F69" s="164"/>
      <c r="G69" s="164"/>
    </row>
    <row r="70" spans="1:7" ht="22.5" x14ac:dyDescent="0.2">
      <c r="A70" s="161" t="s">
        <v>34869</v>
      </c>
      <c r="B70" s="162">
        <v>1</v>
      </c>
      <c r="C70" s="13" t="s">
        <v>34870</v>
      </c>
      <c r="D70" s="163">
        <v>40900</v>
      </c>
      <c r="E70" s="164" t="s">
        <v>148</v>
      </c>
      <c r="F70" s="164"/>
      <c r="G70" s="164"/>
    </row>
    <row r="71" spans="1:7" ht="22.5" x14ac:dyDescent="0.2">
      <c r="A71" s="161" t="s">
        <v>34871</v>
      </c>
      <c r="B71" s="162">
        <v>1</v>
      </c>
      <c r="C71" s="13" t="s">
        <v>34872</v>
      </c>
      <c r="D71" s="163">
        <v>42900</v>
      </c>
      <c r="E71" s="164" t="s">
        <v>148</v>
      </c>
      <c r="F71" s="164"/>
      <c r="G71" s="164"/>
    </row>
    <row r="72" spans="1:7" ht="22.5" x14ac:dyDescent="0.2">
      <c r="A72" s="161" t="s">
        <v>25808</v>
      </c>
      <c r="B72" s="162">
        <v>3</v>
      </c>
      <c r="C72" s="13" t="s">
        <v>25157</v>
      </c>
      <c r="D72" s="163">
        <v>34900</v>
      </c>
      <c r="E72" s="164" t="s">
        <v>148</v>
      </c>
      <c r="F72" s="164"/>
      <c r="G72" s="164"/>
    </row>
    <row r="73" spans="1:7" x14ac:dyDescent="0.2">
      <c r="A73" s="161" t="s">
        <v>34474</v>
      </c>
      <c r="B73" s="162">
        <v>5</v>
      </c>
      <c r="C73" s="13" t="s">
        <v>34475</v>
      </c>
      <c r="D73" s="163">
        <v>68900</v>
      </c>
      <c r="E73" s="164" t="s">
        <v>148</v>
      </c>
      <c r="F73" s="164"/>
      <c r="G73" s="164"/>
    </row>
    <row r="74" spans="1:7" ht="22.5" x14ac:dyDescent="0.2">
      <c r="A74" s="161" t="s">
        <v>25809</v>
      </c>
      <c r="B74" s="165"/>
      <c r="C74" s="13" t="s">
        <v>268</v>
      </c>
      <c r="D74" s="163">
        <v>28900</v>
      </c>
      <c r="E74" s="164" t="s">
        <v>148</v>
      </c>
      <c r="F74" s="164"/>
      <c r="G74" s="164"/>
    </row>
    <row r="75" spans="1:7" ht="22.5" x14ac:dyDescent="0.2">
      <c r="A75" s="161" t="s">
        <v>25810</v>
      </c>
      <c r="B75" s="162">
        <v>2</v>
      </c>
      <c r="C75" s="13" t="s">
        <v>269</v>
      </c>
      <c r="D75" s="163">
        <v>31200</v>
      </c>
      <c r="E75" s="164" t="s">
        <v>148</v>
      </c>
      <c r="F75" s="164"/>
      <c r="G75" s="164"/>
    </row>
    <row r="76" spans="1:7" ht="22.5" x14ac:dyDescent="0.2">
      <c r="A76" s="161" t="s">
        <v>36928</v>
      </c>
      <c r="B76" s="162">
        <v>1</v>
      </c>
      <c r="C76" s="13" t="s">
        <v>270</v>
      </c>
      <c r="D76" s="163">
        <v>20400</v>
      </c>
      <c r="E76" s="164" t="s">
        <v>148</v>
      </c>
      <c r="F76" s="164"/>
      <c r="G76" s="164"/>
    </row>
    <row r="77" spans="1:7" ht="22.5" x14ac:dyDescent="0.2">
      <c r="A77" s="161" t="s">
        <v>36929</v>
      </c>
      <c r="B77" s="162">
        <v>1</v>
      </c>
      <c r="C77" s="13" t="s">
        <v>271</v>
      </c>
      <c r="D77" s="163">
        <v>25300</v>
      </c>
      <c r="E77" s="164" t="s">
        <v>148</v>
      </c>
      <c r="F77" s="164"/>
      <c r="G77" s="164"/>
    </row>
    <row r="78" spans="1:7" x14ac:dyDescent="0.2">
      <c r="A78" s="161" t="s">
        <v>47412</v>
      </c>
      <c r="B78" s="162">
        <v>9</v>
      </c>
      <c r="C78" s="13" t="s">
        <v>43971</v>
      </c>
      <c r="D78" s="163">
        <v>14900</v>
      </c>
      <c r="E78" s="164" t="s">
        <v>148</v>
      </c>
      <c r="F78" s="164"/>
      <c r="G78" s="164"/>
    </row>
    <row r="79" spans="1:7" ht="22.5" x14ac:dyDescent="0.2">
      <c r="A79" s="161" t="s">
        <v>25811</v>
      </c>
      <c r="B79" s="162">
        <v>3</v>
      </c>
      <c r="C79" s="13" t="s">
        <v>272</v>
      </c>
      <c r="D79" s="163">
        <v>14900</v>
      </c>
      <c r="E79" s="164" t="s">
        <v>148</v>
      </c>
      <c r="F79" s="164"/>
      <c r="G79" s="164"/>
    </row>
    <row r="80" spans="1:7" ht="22.5" x14ac:dyDescent="0.2">
      <c r="A80" s="161" t="s">
        <v>25812</v>
      </c>
      <c r="B80" s="162">
        <v>2</v>
      </c>
      <c r="C80" s="13" t="s">
        <v>273</v>
      </c>
      <c r="D80" s="163">
        <v>14900</v>
      </c>
      <c r="E80" s="164" t="s">
        <v>148</v>
      </c>
      <c r="F80" s="164"/>
      <c r="G80" s="164"/>
    </row>
    <row r="81" spans="1:7" ht="22.5" x14ac:dyDescent="0.2">
      <c r="A81" s="161" t="s">
        <v>25813</v>
      </c>
      <c r="B81" s="165"/>
      <c r="C81" s="13" t="s">
        <v>25814</v>
      </c>
      <c r="D81" s="163">
        <v>35000</v>
      </c>
      <c r="E81" s="164" t="s">
        <v>148</v>
      </c>
      <c r="F81" s="164"/>
      <c r="G81" s="164"/>
    </row>
    <row r="82" spans="1:7" x14ac:dyDescent="0.2">
      <c r="A82" s="161" t="s">
        <v>34873</v>
      </c>
      <c r="B82" s="165"/>
      <c r="C82" s="13" t="s">
        <v>34874</v>
      </c>
      <c r="D82" s="163">
        <v>85900</v>
      </c>
      <c r="E82" s="164" t="s">
        <v>148</v>
      </c>
      <c r="F82" s="164"/>
      <c r="G82" s="164"/>
    </row>
    <row r="83" spans="1:7" x14ac:dyDescent="0.2">
      <c r="A83" s="161" t="s">
        <v>34875</v>
      </c>
      <c r="B83" s="165"/>
      <c r="C83" s="13" t="s">
        <v>34876</v>
      </c>
      <c r="D83" s="163">
        <v>114520</v>
      </c>
      <c r="E83" s="164" t="s">
        <v>148</v>
      </c>
      <c r="F83" s="164"/>
      <c r="G83" s="164"/>
    </row>
    <row r="84" spans="1:7" x14ac:dyDescent="0.2">
      <c r="A84" s="161" t="s">
        <v>34877</v>
      </c>
      <c r="B84" s="165"/>
      <c r="C84" s="13" t="s">
        <v>34878</v>
      </c>
      <c r="D84" s="163">
        <v>85900</v>
      </c>
      <c r="E84" s="164" t="s">
        <v>148</v>
      </c>
      <c r="F84" s="164"/>
      <c r="G84" s="164"/>
    </row>
    <row r="85" spans="1:7" x14ac:dyDescent="0.2">
      <c r="A85" s="161" t="s">
        <v>34879</v>
      </c>
      <c r="B85" s="165"/>
      <c r="C85" s="13" t="s">
        <v>34880</v>
      </c>
      <c r="D85" s="163">
        <v>114520</v>
      </c>
      <c r="E85" s="164" t="s">
        <v>148</v>
      </c>
      <c r="F85" s="164"/>
      <c r="G85" s="164"/>
    </row>
    <row r="86" spans="1:7" x14ac:dyDescent="0.2">
      <c r="A86" s="161" t="s">
        <v>25815</v>
      </c>
      <c r="B86" s="162">
        <v>2</v>
      </c>
      <c r="C86" s="13" t="s">
        <v>12626</v>
      </c>
      <c r="D86" s="163">
        <v>64093</v>
      </c>
      <c r="E86" s="164" t="s">
        <v>148</v>
      </c>
      <c r="F86" s="164"/>
      <c r="G86" s="164"/>
    </row>
    <row r="87" spans="1:7" x14ac:dyDescent="0.2">
      <c r="A87" s="161" t="s">
        <v>25816</v>
      </c>
      <c r="B87" s="165"/>
      <c r="C87" s="13" t="s">
        <v>274</v>
      </c>
      <c r="D87" s="163">
        <v>36900</v>
      </c>
      <c r="E87" s="164" t="s">
        <v>148</v>
      </c>
      <c r="F87" s="164"/>
      <c r="G87" s="164"/>
    </row>
    <row r="88" spans="1:7" x14ac:dyDescent="0.2">
      <c r="A88" s="161" t="s">
        <v>25817</v>
      </c>
      <c r="B88" s="165"/>
      <c r="C88" s="13" t="s">
        <v>275</v>
      </c>
      <c r="D88" s="163">
        <v>35900</v>
      </c>
      <c r="E88" s="164" t="s">
        <v>148</v>
      </c>
      <c r="F88" s="164"/>
      <c r="G88" s="164"/>
    </row>
    <row r="89" spans="1:7" x14ac:dyDescent="0.2">
      <c r="A89" s="161" t="s">
        <v>25818</v>
      </c>
      <c r="B89" s="162">
        <v>20</v>
      </c>
      <c r="C89" s="13" t="s">
        <v>17188</v>
      </c>
      <c r="D89" s="163">
        <v>20900</v>
      </c>
      <c r="E89" s="164" t="s">
        <v>148</v>
      </c>
      <c r="F89" s="164"/>
      <c r="G89" s="164"/>
    </row>
    <row r="90" spans="1:7" x14ac:dyDescent="0.2">
      <c r="A90" s="161" t="s">
        <v>25819</v>
      </c>
      <c r="B90" s="165"/>
      <c r="C90" s="13" t="s">
        <v>276</v>
      </c>
      <c r="D90" s="163">
        <v>18083</v>
      </c>
      <c r="E90" s="164" t="s">
        <v>148</v>
      </c>
      <c r="F90" s="164"/>
      <c r="G90" s="164"/>
    </row>
    <row r="91" spans="1:7" x14ac:dyDescent="0.2">
      <c r="A91" s="161" t="s">
        <v>25820</v>
      </c>
      <c r="B91" s="162">
        <v>59</v>
      </c>
      <c r="C91" s="13" t="s">
        <v>24043</v>
      </c>
      <c r="D91" s="163">
        <v>21293</v>
      </c>
      <c r="E91" s="164" t="s">
        <v>148</v>
      </c>
      <c r="F91" s="164"/>
      <c r="G91" s="164"/>
    </row>
    <row r="92" spans="1:7" x14ac:dyDescent="0.2">
      <c r="A92" s="161" t="s">
        <v>25821</v>
      </c>
      <c r="B92" s="165"/>
      <c r="C92" s="13" t="s">
        <v>277</v>
      </c>
      <c r="D92" s="163">
        <v>29900</v>
      </c>
      <c r="E92" s="164" t="s">
        <v>148</v>
      </c>
      <c r="F92" s="164"/>
      <c r="G92" s="164"/>
    </row>
    <row r="93" spans="1:7" x14ac:dyDescent="0.2">
      <c r="A93" s="161" t="s">
        <v>25822</v>
      </c>
      <c r="B93" s="162">
        <v>1</v>
      </c>
      <c r="C93" s="13" t="s">
        <v>278</v>
      </c>
      <c r="D93" s="163">
        <v>36900</v>
      </c>
      <c r="E93" s="164" t="s">
        <v>148</v>
      </c>
      <c r="F93" s="164"/>
      <c r="G93" s="164"/>
    </row>
    <row r="94" spans="1:7" x14ac:dyDescent="0.2">
      <c r="A94" s="161" t="s">
        <v>30684</v>
      </c>
      <c r="B94" s="165"/>
      <c r="C94" s="13" t="s">
        <v>30685</v>
      </c>
      <c r="D94" s="163">
        <v>145900</v>
      </c>
      <c r="E94" s="164" t="s">
        <v>148</v>
      </c>
      <c r="F94" s="164"/>
      <c r="G94" s="164"/>
    </row>
    <row r="95" spans="1:7" x14ac:dyDescent="0.2">
      <c r="A95" s="161" t="s">
        <v>25823</v>
      </c>
      <c r="B95" s="165"/>
      <c r="C95" s="13" t="s">
        <v>279</v>
      </c>
      <c r="D95" s="163">
        <v>169900</v>
      </c>
      <c r="E95" s="164" t="s">
        <v>148</v>
      </c>
      <c r="F95" s="164"/>
      <c r="G95" s="164"/>
    </row>
    <row r="96" spans="1:7" x14ac:dyDescent="0.2">
      <c r="A96" s="161" t="s">
        <v>25824</v>
      </c>
      <c r="B96" s="165"/>
      <c r="C96" s="13" t="s">
        <v>280</v>
      </c>
      <c r="D96" s="163">
        <v>28900</v>
      </c>
      <c r="E96" s="164" t="s">
        <v>148</v>
      </c>
      <c r="F96" s="164"/>
      <c r="G96" s="164"/>
    </row>
    <row r="97" spans="1:7" x14ac:dyDescent="0.2">
      <c r="A97" s="161" t="s">
        <v>25825</v>
      </c>
      <c r="B97" s="165"/>
      <c r="C97" s="13" t="s">
        <v>281</v>
      </c>
      <c r="D97" s="163">
        <v>32900</v>
      </c>
      <c r="E97" s="164" t="s">
        <v>148</v>
      </c>
      <c r="F97" s="164"/>
      <c r="G97" s="164"/>
    </row>
    <row r="98" spans="1:7" x14ac:dyDescent="0.2">
      <c r="A98" s="161" t="s">
        <v>33821</v>
      </c>
      <c r="B98" s="162">
        <v>2</v>
      </c>
      <c r="C98" s="13" t="s">
        <v>33822</v>
      </c>
      <c r="D98" s="163">
        <v>30923</v>
      </c>
      <c r="E98" s="164" t="s">
        <v>148</v>
      </c>
      <c r="F98" s="164"/>
      <c r="G98" s="164"/>
    </row>
    <row r="99" spans="1:7" x14ac:dyDescent="0.2">
      <c r="A99" s="161" t="s">
        <v>25826</v>
      </c>
      <c r="B99" s="162">
        <v>1</v>
      </c>
      <c r="C99" s="13" t="s">
        <v>282</v>
      </c>
      <c r="D99" s="163">
        <v>26643</v>
      </c>
      <c r="E99" s="164" t="s">
        <v>148</v>
      </c>
      <c r="F99" s="164"/>
      <c r="G99" s="164"/>
    </row>
    <row r="100" spans="1:7" x14ac:dyDescent="0.2">
      <c r="A100" s="161" t="s">
        <v>25827</v>
      </c>
      <c r="B100" s="162">
        <v>5</v>
      </c>
      <c r="C100" s="13" t="s">
        <v>283</v>
      </c>
      <c r="D100" s="163">
        <v>30923</v>
      </c>
      <c r="E100" s="164" t="s">
        <v>148</v>
      </c>
      <c r="F100" s="164"/>
      <c r="G100" s="164"/>
    </row>
    <row r="101" spans="1:7" x14ac:dyDescent="0.2">
      <c r="A101" s="161" t="s">
        <v>25828</v>
      </c>
      <c r="B101" s="165"/>
      <c r="C101" s="13" t="s">
        <v>25625</v>
      </c>
      <c r="D101" s="163">
        <v>26900</v>
      </c>
      <c r="E101" s="164" t="s">
        <v>148</v>
      </c>
      <c r="F101" s="164"/>
      <c r="G101" s="164"/>
    </row>
    <row r="102" spans="1:7" x14ac:dyDescent="0.2">
      <c r="A102" s="161" t="s">
        <v>25829</v>
      </c>
      <c r="B102" s="165"/>
      <c r="C102" s="13" t="s">
        <v>284</v>
      </c>
      <c r="D102" s="163">
        <v>42900</v>
      </c>
      <c r="E102" s="164" t="s">
        <v>148</v>
      </c>
      <c r="F102" s="164"/>
      <c r="G102" s="164"/>
    </row>
    <row r="103" spans="1:7" x14ac:dyDescent="0.2">
      <c r="A103" s="161" t="s">
        <v>30686</v>
      </c>
      <c r="B103" s="162">
        <v>11</v>
      </c>
      <c r="C103" s="13" t="s">
        <v>30676</v>
      </c>
      <c r="D103" s="163">
        <v>26900</v>
      </c>
      <c r="E103" s="164" t="s">
        <v>148</v>
      </c>
      <c r="F103" s="164"/>
      <c r="G103" s="164"/>
    </row>
    <row r="104" spans="1:7" x14ac:dyDescent="0.2">
      <c r="A104" s="161" t="s">
        <v>25830</v>
      </c>
      <c r="B104" s="165"/>
      <c r="C104" s="13" t="s">
        <v>138</v>
      </c>
      <c r="D104" s="163">
        <v>28700</v>
      </c>
      <c r="E104" s="164" t="s">
        <v>148</v>
      </c>
      <c r="F104" s="164"/>
      <c r="G104" s="164"/>
    </row>
    <row r="105" spans="1:7" x14ac:dyDescent="0.2">
      <c r="A105" s="161" t="s">
        <v>30668</v>
      </c>
      <c r="B105" s="162">
        <v>6</v>
      </c>
      <c r="C105" s="13" t="s">
        <v>30662</v>
      </c>
      <c r="D105" s="163">
        <v>26900</v>
      </c>
      <c r="E105" s="164" t="s">
        <v>148</v>
      </c>
      <c r="F105" s="164"/>
      <c r="G105" s="164"/>
    </row>
    <row r="106" spans="1:7" x14ac:dyDescent="0.2">
      <c r="A106" s="161" t="s">
        <v>30669</v>
      </c>
      <c r="B106" s="162">
        <v>1</v>
      </c>
      <c r="C106" s="13" t="s">
        <v>30660</v>
      </c>
      <c r="D106" s="163">
        <v>45903</v>
      </c>
      <c r="E106" s="164" t="s">
        <v>148</v>
      </c>
      <c r="F106" s="164"/>
      <c r="G106" s="164"/>
    </row>
    <row r="107" spans="1:7" x14ac:dyDescent="0.2">
      <c r="A107" s="161" t="s">
        <v>25831</v>
      </c>
      <c r="B107" s="165"/>
      <c r="C107" s="13" t="s">
        <v>285</v>
      </c>
      <c r="D107" s="163">
        <v>209900</v>
      </c>
      <c r="E107" s="164" t="s">
        <v>148</v>
      </c>
      <c r="F107" s="164"/>
      <c r="G107" s="164"/>
    </row>
    <row r="108" spans="1:7" x14ac:dyDescent="0.2">
      <c r="A108" s="161" t="s">
        <v>25832</v>
      </c>
      <c r="B108" s="165"/>
      <c r="C108" s="13" t="s">
        <v>286</v>
      </c>
      <c r="D108" s="163">
        <v>37900</v>
      </c>
      <c r="E108" s="164" t="s">
        <v>148</v>
      </c>
      <c r="F108" s="164"/>
      <c r="G108" s="164"/>
    </row>
    <row r="109" spans="1:7" x14ac:dyDescent="0.2">
      <c r="A109" s="161" t="s">
        <v>25833</v>
      </c>
      <c r="B109" s="162">
        <v>3</v>
      </c>
      <c r="C109" s="13" t="s">
        <v>287</v>
      </c>
      <c r="D109" s="163">
        <v>28500</v>
      </c>
      <c r="E109" s="164" t="s">
        <v>148</v>
      </c>
      <c r="F109" s="164"/>
      <c r="G109" s="164"/>
    </row>
    <row r="110" spans="1:7" x14ac:dyDescent="0.2">
      <c r="A110" s="161" t="s">
        <v>25834</v>
      </c>
      <c r="B110" s="162">
        <v>4</v>
      </c>
      <c r="C110" s="13" t="s">
        <v>288</v>
      </c>
      <c r="D110" s="163">
        <v>41623</v>
      </c>
      <c r="E110" s="164" t="s">
        <v>148</v>
      </c>
      <c r="F110" s="164"/>
      <c r="G110" s="164"/>
    </row>
    <row r="111" spans="1:7" x14ac:dyDescent="0.2">
      <c r="A111" s="161" t="s">
        <v>25835</v>
      </c>
      <c r="B111" s="162">
        <v>3</v>
      </c>
      <c r="C111" s="13" t="s">
        <v>20516</v>
      </c>
      <c r="D111" s="163">
        <v>38900</v>
      </c>
      <c r="E111" s="164" t="s">
        <v>148</v>
      </c>
      <c r="F111" s="164"/>
      <c r="G111" s="164"/>
    </row>
    <row r="112" spans="1:7" x14ac:dyDescent="0.2">
      <c r="A112" s="161" t="s">
        <v>33651</v>
      </c>
      <c r="B112" s="162">
        <v>1</v>
      </c>
      <c r="C112" s="13" t="s">
        <v>33639</v>
      </c>
      <c r="D112" s="163">
        <v>45900</v>
      </c>
      <c r="E112" s="164" t="s">
        <v>148</v>
      </c>
      <c r="F112" s="164"/>
      <c r="G112" s="164"/>
    </row>
    <row r="113" spans="1:7" x14ac:dyDescent="0.2">
      <c r="A113" s="161" t="s">
        <v>25836</v>
      </c>
      <c r="B113" s="165"/>
      <c r="C113" s="13" t="s">
        <v>289</v>
      </c>
      <c r="D113" s="163">
        <v>28900</v>
      </c>
      <c r="E113" s="164" t="s">
        <v>148</v>
      </c>
      <c r="F113" s="164"/>
      <c r="G113" s="164"/>
    </row>
    <row r="114" spans="1:7" x14ac:dyDescent="0.2">
      <c r="A114" s="161" t="s">
        <v>48291</v>
      </c>
      <c r="B114" s="165"/>
      <c r="C114" s="13" t="s">
        <v>290</v>
      </c>
      <c r="D114" s="163">
        <v>50900</v>
      </c>
      <c r="E114" s="164" t="s">
        <v>148</v>
      </c>
      <c r="F114" s="164"/>
      <c r="G114" s="164"/>
    </row>
    <row r="115" spans="1:7" x14ac:dyDescent="0.2">
      <c r="A115" s="161" t="s">
        <v>25837</v>
      </c>
      <c r="B115" s="165"/>
      <c r="C115" s="13" t="s">
        <v>291</v>
      </c>
      <c r="D115" s="163">
        <v>36900</v>
      </c>
      <c r="E115" s="164" t="s">
        <v>148</v>
      </c>
      <c r="F115" s="164"/>
      <c r="G115" s="164"/>
    </row>
    <row r="116" spans="1:7" x14ac:dyDescent="0.2">
      <c r="A116" s="161" t="s">
        <v>25838</v>
      </c>
      <c r="B116" s="165"/>
      <c r="C116" s="13" t="s">
        <v>292</v>
      </c>
      <c r="D116" s="163">
        <v>71900</v>
      </c>
      <c r="E116" s="164" t="s">
        <v>148</v>
      </c>
      <c r="F116" s="164"/>
      <c r="G116" s="164"/>
    </row>
    <row r="117" spans="1:7" x14ac:dyDescent="0.2">
      <c r="A117" s="161" t="s">
        <v>25839</v>
      </c>
      <c r="B117" s="162">
        <v>2</v>
      </c>
      <c r="C117" s="13" t="s">
        <v>293</v>
      </c>
      <c r="D117" s="163">
        <v>54900</v>
      </c>
      <c r="E117" s="164" t="s">
        <v>148</v>
      </c>
      <c r="F117" s="164"/>
      <c r="G117" s="164"/>
    </row>
    <row r="118" spans="1:7" x14ac:dyDescent="0.2">
      <c r="A118" s="161" t="s">
        <v>25840</v>
      </c>
      <c r="B118" s="165"/>
      <c r="C118" s="13" t="s">
        <v>294</v>
      </c>
      <c r="D118" s="163">
        <v>59900</v>
      </c>
      <c r="E118" s="164" t="s">
        <v>148</v>
      </c>
      <c r="F118" s="164"/>
      <c r="G118" s="164"/>
    </row>
    <row r="119" spans="1:7" x14ac:dyDescent="0.2">
      <c r="A119" s="161" t="s">
        <v>25841</v>
      </c>
      <c r="B119" s="165"/>
      <c r="C119" s="13" t="s">
        <v>295</v>
      </c>
      <c r="D119" s="163">
        <v>72900</v>
      </c>
      <c r="E119" s="164" t="s">
        <v>148</v>
      </c>
      <c r="F119" s="164"/>
      <c r="G119" s="164"/>
    </row>
    <row r="120" spans="1:7" x14ac:dyDescent="0.2">
      <c r="A120" s="161" t="s">
        <v>25842</v>
      </c>
      <c r="B120" s="165"/>
      <c r="C120" s="13" t="s">
        <v>296</v>
      </c>
      <c r="D120" s="163">
        <v>149900</v>
      </c>
      <c r="E120" s="164" t="s">
        <v>148</v>
      </c>
      <c r="F120" s="164"/>
      <c r="G120" s="164"/>
    </row>
    <row r="121" spans="1:7" x14ac:dyDescent="0.2">
      <c r="A121" s="161" t="s">
        <v>30687</v>
      </c>
      <c r="B121" s="165"/>
      <c r="C121" s="13" t="s">
        <v>30680</v>
      </c>
      <c r="D121" s="163">
        <v>132900</v>
      </c>
      <c r="E121" s="164" t="s">
        <v>148</v>
      </c>
      <c r="F121" s="164"/>
      <c r="G121" s="164"/>
    </row>
    <row r="122" spans="1:7" x14ac:dyDescent="0.2">
      <c r="A122" s="161" t="s">
        <v>25843</v>
      </c>
      <c r="B122" s="162">
        <v>1</v>
      </c>
      <c r="C122" s="13" t="s">
        <v>297</v>
      </c>
      <c r="D122" s="163">
        <v>209900</v>
      </c>
      <c r="E122" s="164" t="s">
        <v>148</v>
      </c>
      <c r="F122" s="164"/>
      <c r="G122" s="164"/>
    </row>
    <row r="123" spans="1:7" x14ac:dyDescent="0.2">
      <c r="A123" s="161" t="s">
        <v>25844</v>
      </c>
      <c r="B123" s="165"/>
      <c r="C123" s="13" t="s">
        <v>298</v>
      </c>
      <c r="D123" s="163">
        <v>13000</v>
      </c>
      <c r="E123" s="164" t="s">
        <v>148</v>
      </c>
      <c r="F123" s="164"/>
      <c r="G123" s="164"/>
    </row>
    <row r="124" spans="1:7" x14ac:dyDescent="0.2">
      <c r="A124" s="161" t="s">
        <v>30688</v>
      </c>
      <c r="B124" s="165"/>
      <c r="C124" s="13" t="s">
        <v>30682</v>
      </c>
      <c r="D124" s="163">
        <v>13000</v>
      </c>
      <c r="E124" s="164" t="s">
        <v>148</v>
      </c>
      <c r="F124" s="164"/>
      <c r="G124" s="164"/>
    </row>
    <row r="125" spans="1:7" x14ac:dyDescent="0.2">
      <c r="A125" s="161" t="s">
        <v>25845</v>
      </c>
      <c r="B125" s="165"/>
      <c r="C125" s="13" t="s">
        <v>20409</v>
      </c>
      <c r="D125" s="163">
        <v>18600</v>
      </c>
      <c r="E125" s="164" t="s">
        <v>148</v>
      </c>
      <c r="F125" s="164"/>
      <c r="G125" s="164"/>
    </row>
    <row r="126" spans="1:7" x14ac:dyDescent="0.2">
      <c r="A126" s="161" t="s">
        <v>25846</v>
      </c>
      <c r="B126" s="162">
        <v>22</v>
      </c>
      <c r="C126" s="13" t="s">
        <v>12033</v>
      </c>
      <c r="D126" s="163">
        <v>9523</v>
      </c>
      <c r="E126" s="164" t="s">
        <v>148</v>
      </c>
      <c r="F126" s="164"/>
      <c r="G126" s="164"/>
    </row>
    <row r="127" spans="1:7" x14ac:dyDescent="0.2">
      <c r="A127" s="161" t="s">
        <v>25847</v>
      </c>
      <c r="B127" s="162">
        <v>15</v>
      </c>
      <c r="C127" s="13" t="s">
        <v>12039</v>
      </c>
      <c r="D127" s="163">
        <v>9523</v>
      </c>
      <c r="E127" s="164" t="s">
        <v>148</v>
      </c>
      <c r="F127" s="164"/>
      <c r="G127" s="164"/>
    </row>
    <row r="128" spans="1:7" x14ac:dyDescent="0.2">
      <c r="A128" s="161" t="s">
        <v>25848</v>
      </c>
      <c r="B128" s="162">
        <v>28</v>
      </c>
      <c r="C128" s="13" t="s">
        <v>299</v>
      </c>
      <c r="D128" s="163">
        <v>7900</v>
      </c>
      <c r="E128" s="164" t="s">
        <v>148</v>
      </c>
      <c r="F128" s="164"/>
      <c r="G128" s="164"/>
    </row>
    <row r="129" spans="1:7" x14ac:dyDescent="0.2">
      <c r="A129" s="161" t="s">
        <v>25849</v>
      </c>
      <c r="B129" s="162">
        <v>17</v>
      </c>
      <c r="C129" s="13" t="s">
        <v>12041</v>
      </c>
      <c r="D129" s="163">
        <v>8025</v>
      </c>
      <c r="E129" s="164" t="s">
        <v>148</v>
      </c>
      <c r="F129" s="164"/>
      <c r="G129" s="164"/>
    </row>
    <row r="130" spans="1:7" x14ac:dyDescent="0.2">
      <c r="A130" s="161" t="s">
        <v>25850</v>
      </c>
      <c r="B130" s="165"/>
      <c r="C130" s="13" t="s">
        <v>300</v>
      </c>
      <c r="D130" s="163">
        <v>14900</v>
      </c>
      <c r="E130" s="164" t="s">
        <v>148</v>
      </c>
      <c r="F130" s="164"/>
      <c r="G130" s="164"/>
    </row>
    <row r="131" spans="1:7" x14ac:dyDescent="0.2">
      <c r="A131" s="161" t="s">
        <v>33652</v>
      </c>
      <c r="B131" s="165"/>
      <c r="C131" s="13" t="s">
        <v>33653</v>
      </c>
      <c r="D131" s="163">
        <v>19000</v>
      </c>
      <c r="E131" s="164" t="s">
        <v>148</v>
      </c>
      <c r="F131" s="164"/>
      <c r="G131" s="164"/>
    </row>
    <row r="132" spans="1:7" ht="22.5" x14ac:dyDescent="0.2">
      <c r="A132" s="161" t="s">
        <v>44506</v>
      </c>
      <c r="B132" s="165"/>
      <c r="C132" s="13" t="s">
        <v>44265</v>
      </c>
      <c r="D132" s="163">
        <v>80900</v>
      </c>
      <c r="E132" s="164" t="s">
        <v>148</v>
      </c>
      <c r="F132" s="164"/>
      <c r="G132" s="164"/>
    </row>
    <row r="133" spans="1:7" x14ac:dyDescent="0.2">
      <c r="A133" s="161" t="s">
        <v>25851</v>
      </c>
      <c r="B133" s="165"/>
      <c r="C133" s="13" t="s">
        <v>15954</v>
      </c>
      <c r="D133" s="163">
        <v>99900</v>
      </c>
      <c r="E133" s="164" t="s">
        <v>148</v>
      </c>
      <c r="F133" s="164"/>
      <c r="G133" s="164"/>
    </row>
    <row r="134" spans="1:7" x14ac:dyDescent="0.2">
      <c r="A134" s="161" t="s">
        <v>33823</v>
      </c>
      <c r="B134" s="165"/>
      <c r="C134" s="13" t="s">
        <v>33824</v>
      </c>
      <c r="D134" s="163">
        <v>44900</v>
      </c>
      <c r="E134" s="164" t="s">
        <v>148</v>
      </c>
      <c r="F134" s="164"/>
      <c r="G134" s="164"/>
    </row>
    <row r="135" spans="1:7" x14ac:dyDescent="0.2">
      <c r="A135" s="161" t="s">
        <v>33825</v>
      </c>
      <c r="B135" s="165"/>
      <c r="C135" s="13" t="s">
        <v>33826</v>
      </c>
      <c r="D135" s="163">
        <v>76900</v>
      </c>
      <c r="E135" s="164" t="s">
        <v>148</v>
      </c>
      <c r="F135" s="164"/>
      <c r="G135" s="164"/>
    </row>
    <row r="136" spans="1:7" x14ac:dyDescent="0.2">
      <c r="A136" s="161" t="s">
        <v>33827</v>
      </c>
      <c r="B136" s="165"/>
      <c r="C136" s="13" t="s">
        <v>33828</v>
      </c>
      <c r="D136" s="163">
        <v>89900</v>
      </c>
      <c r="E136" s="164" t="s">
        <v>148</v>
      </c>
      <c r="F136" s="164"/>
      <c r="G136" s="164"/>
    </row>
    <row r="137" spans="1:7" x14ac:dyDescent="0.2">
      <c r="A137" s="161" t="s">
        <v>33829</v>
      </c>
      <c r="B137" s="165"/>
      <c r="C137" s="13" t="s">
        <v>33830</v>
      </c>
      <c r="D137" s="163">
        <v>53300</v>
      </c>
      <c r="E137" s="164" t="s">
        <v>148</v>
      </c>
      <c r="F137" s="164"/>
      <c r="G137" s="164"/>
    </row>
    <row r="138" spans="1:7" x14ac:dyDescent="0.2">
      <c r="A138" s="161" t="s">
        <v>33831</v>
      </c>
      <c r="B138" s="165"/>
      <c r="C138" s="13" t="s">
        <v>33832</v>
      </c>
      <c r="D138" s="163">
        <v>36900</v>
      </c>
      <c r="E138" s="164" t="s">
        <v>148</v>
      </c>
      <c r="F138" s="164"/>
      <c r="G138" s="164"/>
    </row>
    <row r="139" spans="1:7" x14ac:dyDescent="0.2">
      <c r="A139" s="161" t="s">
        <v>33833</v>
      </c>
      <c r="B139" s="165"/>
      <c r="C139" s="13" t="s">
        <v>33834</v>
      </c>
      <c r="D139" s="163">
        <v>185900</v>
      </c>
      <c r="E139" s="164" t="s">
        <v>148</v>
      </c>
      <c r="F139" s="164"/>
      <c r="G139" s="164"/>
    </row>
    <row r="140" spans="1:7" x14ac:dyDescent="0.2">
      <c r="A140" s="161" t="s">
        <v>44344</v>
      </c>
      <c r="B140" s="162">
        <v>6</v>
      </c>
      <c r="C140" s="13" t="s">
        <v>44338</v>
      </c>
      <c r="D140" s="163">
        <v>14900</v>
      </c>
      <c r="E140" s="164" t="s">
        <v>148</v>
      </c>
      <c r="F140" s="164"/>
      <c r="G140" s="164"/>
    </row>
    <row r="141" spans="1:7" x14ac:dyDescent="0.2">
      <c r="A141" s="161" t="s">
        <v>25852</v>
      </c>
      <c r="B141" s="165"/>
      <c r="C141" s="13" t="s">
        <v>17761</v>
      </c>
      <c r="D141" s="163">
        <v>15943</v>
      </c>
      <c r="E141" s="164" t="s">
        <v>148</v>
      </c>
      <c r="F141" s="164"/>
      <c r="G141" s="164"/>
    </row>
    <row r="142" spans="1:7" x14ac:dyDescent="0.2">
      <c r="A142" s="161" t="s">
        <v>25853</v>
      </c>
      <c r="B142" s="165"/>
      <c r="C142" s="13" t="s">
        <v>22197</v>
      </c>
      <c r="D142" s="163">
        <v>21900</v>
      </c>
      <c r="E142" s="164" t="s">
        <v>148</v>
      </c>
      <c r="F142" s="164"/>
      <c r="G142" s="164"/>
    </row>
    <row r="143" spans="1:7" x14ac:dyDescent="0.2">
      <c r="A143" s="161" t="s">
        <v>25854</v>
      </c>
      <c r="B143" s="165"/>
      <c r="C143" s="13" t="s">
        <v>15955</v>
      </c>
      <c r="D143" s="163">
        <v>23433</v>
      </c>
      <c r="E143" s="164" t="s">
        <v>148</v>
      </c>
      <c r="F143" s="164"/>
      <c r="G143" s="164"/>
    </row>
    <row r="144" spans="1:7" x14ac:dyDescent="0.2">
      <c r="A144" s="161" t="s">
        <v>25855</v>
      </c>
      <c r="B144" s="165"/>
      <c r="C144" s="13" t="s">
        <v>15956</v>
      </c>
      <c r="D144" s="163">
        <v>26900</v>
      </c>
      <c r="E144" s="164" t="s">
        <v>148</v>
      </c>
      <c r="F144" s="164"/>
      <c r="G144" s="164"/>
    </row>
    <row r="145" spans="1:7" x14ac:dyDescent="0.2">
      <c r="A145" s="161" t="s">
        <v>25856</v>
      </c>
      <c r="B145" s="162">
        <v>1</v>
      </c>
      <c r="C145" s="13" t="s">
        <v>22198</v>
      </c>
      <c r="D145" s="163">
        <v>30923</v>
      </c>
      <c r="E145" s="164" t="s">
        <v>148</v>
      </c>
      <c r="F145" s="164"/>
      <c r="G145" s="164"/>
    </row>
    <row r="146" spans="1:7" x14ac:dyDescent="0.2">
      <c r="A146" s="161" t="s">
        <v>25857</v>
      </c>
      <c r="B146" s="165"/>
      <c r="C146" s="13" t="s">
        <v>17764</v>
      </c>
      <c r="D146" s="163">
        <v>24900</v>
      </c>
      <c r="E146" s="164" t="s">
        <v>148</v>
      </c>
      <c r="F146" s="164"/>
      <c r="G146" s="164"/>
    </row>
    <row r="147" spans="1:7" ht="22.5" x14ac:dyDescent="0.2">
      <c r="A147" s="161" t="s">
        <v>38842</v>
      </c>
      <c r="B147" s="162">
        <v>7</v>
      </c>
      <c r="C147" s="13" t="s">
        <v>38843</v>
      </c>
      <c r="D147" s="163">
        <v>34133</v>
      </c>
      <c r="E147" s="164" t="s">
        <v>148</v>
      </c>
      <c r="F147" s="164"/>
      <c r="G147" s="164"/>
    </row>
    <row r="148" spans="1:7" ht="22.5" x14ac:dyDescent="0.2">
      <c r="A148" s="161" t="s">
        <v>38844</v>
      </c>
      <c r="B148" s="162">
        <v>2</v>
      </c>
      <c r="C148" s="13" t="s">
        <v>38845</v>
      </c>
      <c r="D148" s="163">
        <v>72900</v>
      </c>
      <c r="E148" s="164" t="s">
        <v>148</v>
      </c>
      <c r="F148" s="164"/>
      <c r="G148" s="164"/>
    </row>
    <row r="149" spans="1:7" x14ac:dyDescent="0.2">
      <c r="A149" s="161" t="s">
        <v>25858</v>
      </c>
      <c r="B149" s="165"/>
      <c r="C149" s="13" t="s">
        <v>15957</v>
      </c>
      <c r="D149" s="163">
        <v>31993</v>
      </c>
      <c r="E149" s="164" t="s">
        <v>148</v>
      </c>
      <c r="F149" s="164"/>
      <c r="G149" s="164"/>
    </row>
    <row r="150" spans="1:7" x14ac:dyDescent="0.2">
      <c r="A150" s="161" t="s">
        <v>38785</v>
      </c>
      <c r="B150" s="165"/>
      <c r="C150" s="13" t="s">
        <v>33819</v>
      </c>
      <c r="D150" s="163">
        <v>32900</v>
      </c>
      <c r="E150" s="164" t="s">
        <v>148</v>
      </c>
      <c r="F150" s="164"/>
      <c r="G150" s="164"/>
    </row>
    <row r="151" spans="1:7" x14ac:dyDescent="0.2">
      <c r="A151" s="161" t="s">
        <v>35014</v>
      </c>
      <c r="B151" s="165"/>
      <c r="C151" s="13" t="s">
        <v>35015</v>
      </c>
      <c r="D151" s="163">
        <v>45900</v>
      </c>
      <c r="E151" s="164" t="s">
        <v>148</v>
      </c>
      <c r="F151" s="164"/>
      <c r="G151" s="164"/>
    </row>
    <row r="152" spans="1:7" ht="22.5" x14ac:dyDescent="0.2">
      <c r="A152" s="161" t="s">
        <v>44345</v>
      </c>
      <c r="B152" s="162">
        <v>4</v>
      </c>
      <c r="C152" s="13" t="s">
        <v>44339</v>
      </c>
      <c r="D152" s="163">
        <v>27900</v>
      </c>
      <c r="E152" s="164" t="s">
        <v>148</v>
      </c>
      <c r="F152" s="164"/>
      <c r="G152" s="164"/>
    </row>
    <row r="153" spans="1:7" x14ac:dyDescent="0.2">
      <c r="A153" s="161" t="s">
        <v>29744</v>
      </c>
      <c r="B153" s="162">
        <v>4</v>
      </c>
      <c r="C153" s="13" t="s">
        <v>29743</v>
      </c>
      <c r="D153" s="163">
        <v>46973</v>
      </c>
      <c r="E153" s="164" t="s">
        <v>148</v>
      </c>
      <c r="F153" s="164"/>
      <c r="G153" s="164"/>
    </row>
    <row r="154" spans="1:7" ht="22.5" x14ac:dyDescent="0.2">
      <c r="A154" s="161" t="s">
        <v>38846</v>
      </c>
      <c r="B154" s="162">
        <v>3</v>
      </c>
      <c r="C154" s="13" t="s">
        <v>38847</v>
      </c>
      <c r="D154" s="163">
        <v>50183</v>
      </c>
      <c r="E154" s="164" t="s">
        <v>148</v>
      </c>
      <c r="F154" s="164"/>
      <c r="G154" s="164"/>
    </row>
    <row r="155" spans="1:7" ht="22.5" x14ac:dyDescent="0.2">
      <c r="A155" s="161" t="s">
        <v>38848</v>
      </c>
      <c r="B155" s="162">
        <v>4</v>
      </c>
      <c r="C155" s="13" t="s">
        <v>38849</v>
      </c>
      <c r="D155" s="163">
        <v>54900</v>
      </c>
      <c r="E155" s="164" t="s">
        <v>148</v>
      </c>
      <c r="F155" s="164"/>
      <c r="G155" s="164"/>
    </row>
    <row r="156" spans="1:7" ht="22.5" x14ac:dyDescent="0.2">
      <c r="A156" s="161" t="s">
        <v>25859</v>
      </c>
      <c r="B156" s="162">
        <v>1</v>
      </c>
      <c r="C156" s="13" t="s">
        <v>301</v>
      </c>
      <c r="D156" s="163">
        <v>95123</v>
      </c>
      <c r="E156" s="164" t="s">
        <v>148</v>
      </c>
      <c r="F156" s="164"/>
      <c r="G156" s="164"/>
    </row>
    <row r="157" spans="1:7" ht="22.5" x14ac:dyDescent="0.2">
      <c r="A157" s="161" t="s">
        <v>25860</v>
      </c>
      <c r="B157" s="165"/>
      <c r="C157" s="13" t="s">
        <v>25861</v>
      </c>
      <c r="D157" s="163">
        <v>26900</v>
      </c>
      <c r="E157" s="164" t="s">
        <v>148</v>
      </c>
      <c r="F157" s="164"/>
      <c r="G157" s="164"/>
    </row>
    <row r="158" spans="1:7" x14ac:dyDescent="0.2">
      <c r="A158" s="161" t="s">
        <v>25862</v>
      </c>
      <c r="B158" s="165"/>
      <c r="C158" s="13" t="s">
        <v>25623</v>
      </c>
      <c r="D158" s="163">
        <v>23900</v>
      </c>
      <c r="E158" s="164" t="s">
        <v>148</v>
      </c>
      <c r="F158" s="164"/>
      <c r="G158" s="164"/>
    </row>
    <row r="159" spans="1:7" x14ac:dyDescent="0.2">
      <c r="A159" s="161" t="s">
        <v>30670</v>
      </c>
      <c r="B159" s="165"/>
      <c r="C159" s="13" t="s">
        <v>30671</v>
      </c>
      <c r="D159" s="163">
        <v>19900</v>
      </c>
      <c r="E159" s="164" t="s">
        <v>148</v>
      </c>
      <c r="F159" s="164"/>
      <c r="G159" s="164"/>
    </row>
    <row r="160" spans="1:7" x14ac:dyDescent="0.2">
      <c r="A160" s="161" t="s">
        <v>25863</v>
      </c>
      <c r="B160" s="162">
        <v>11</v>
      </c>
      <c r="C160" s="13" t="s">
        <v>19939</v>
      </c>
      <c r="D160" s="163">
        <v>15000</v>
      </c>
      <c r="E160" s="164" t="s">
        <v>148</v>
      </c>
      <c r="F160" s="164"/>
      <c r="G160" s="164"/>
    </row>
    <row r="161" spans="1:7" x14ac:dyDescent="0.2">
      <c r="A161" s="161" t="s">
        <v>25864</v>
      </c>
      <c r="B161" s="165"/>
      <c r="C161" s="13" t="s">
        <v>302</v>
      </c>
      <c r="D161" s="163">
        <v>9900</v>
      </c>
      <c r="E161" s="164" t="s">
        <v>148</v>
      </c>
      <c r="F161" s="164"/>
      <c r="G161" s="164"/>
    </row>
    <row r="162" spans="1:7" x14ac:dyDescent="0.2">
      <c r="A162" s="161" t="s">
        <v>25865</v>
      </c>
      <c r="B162" s="162">
        <v>5</v>
      </c>
      <c r="C162" s="13" t="s">
        <v>25621</v>
      </c>
      <c r="D162" s="163">
        <v>14900</v>
      </c>
      <c r="E162" s="164" t="s">
        <v>148</v>
      </c>
      <c r="F162" s="164"/>
      <c r="G162" s="164"/>
    </row>
    <row r="163" spans="1:7" x14ac:dyDescent="0.2">
      <c r="A163" s="161" t="s">
        <v>38850</v>
      </c>
      <c r="B163" s="162">
        <v>14</v>
      </c>
      <c r="C163" s="13" t="s">
        <v>38851</v>
      </c>
      <c r="D163" s="163">
        <v>19900</v>
      </c>
      <c r="E163" s="164" t="s">
        <v>148</v>
      </c>
      <c r="F163" s="164"/>
      <c r="G163" s="164"/>
    </row>
    <row r="164" spans="1:7" x14ac:dyDescent="0.2">
      <c r="A164" s="161" t="s">
        <v>25866</v>
      </c>
      <c r="B164" s="165"/>
      <c r="C164" s="13" t="s">
        <v>303</v>
      </c>
      <c r="D164" s="163">
        <v>9900</v>
      </c>
      <c r="E164" s="164" t="s">
        <v>148</v>
      </c>
      <c r="F164" s="164"/>
      <c r="G164" s="164"/>
    </row>
    <row r="165" spans="1:7" x14ac:dyDescent="0.2">
      <c r="A165" s="161" t="s">
        <v>30672</v>
      </c>
      <c r="B165" s="162">
        <v>2</v>
      </c>
      <c r="C165" s="13" t="s">
        <v>30665</v>
      </c>
      <c r="D165" s="163">
        <v>19900</v>
      </c>
      <c r="E165" s="164" t="s">
        <v>148</v>
      </c>
      <c r="F165" s="164"/>
      <c r="G165" s="164"/>
    </row>
    <row r="166" spans="1:7" x14ac:dyDescent="0.2">
      <c r="A166" s="161" t="s">
        <v>34881</v>
      </c>
      <c r="B166" s="165"/>
      <c r="C166" s="13" t="s">
        <v>34882</v>
      </c>
      <c r="D166" s="163">
        <v>15580</v>
      </c>
      <c r="E166" s="164" t="s">
        <v>148</v>
      </c>
      <c r="F166" s="164"/>
      <c r="G166" s="164"/>
    </row>
    <row r="167" spans="1:7" x14ac:dyDescent="0.2">
      <c r="A167" s="161" t="s">
        <v>34883</v>
      </c>
      <c r="B167" s="165"/>
      <c r="C167" s="13" t="s">
        <v>34884</v>
      </c>
      <c r="D167" s="163">
        <v>15580</v>
      </c>
      <c r="E167" s="164" t="s">
        <v>148</v>
      </c>
      <c r="F167" s="164"/>
      <c r="G167" s="164"/>
    </row>
    <row r="168" spans="1:7" ht="22.5" x14ac:dyDescent="0.2">
      <c r="A168" s="161" t="s">
        <v>28126</v>
      </c>
      <c r="B168" s="165"/>
      <c r="C168" s="13" t="s">
        <v>28124</v>
      </c>
      <c r="D168" s="163">
        <v>69990</v>
      </c>
      <c r="E168" s="164" t="s">
        <v>148</v>
      </c>
      <c r="F168" s="164"/>
      <c r="G168" s="164"/>
    </row>
    <row r="169" spans="1:7" x14ac:dyDescent="0.2">
      <c r="A169" s="161" t="s">
        <v>25867</v>
      </c>
      <c r="B169" s="165"/>
      <c r="C169" s="13" t="s">
        <v>25868</v>
      </c>
      <c r="D169" s="163">
        <v>59900</v>
      </c>
      <c r="E169" s="164" t="s">
        <v>148</v>
      </c>
      <c r="F169" s="164"/>
      <c r="G169" s="164"/>
    </row>
    <row r="170" spans="1:7" x14ac:dyDescent="0.2">
      <c r="A170" s="161" t="s">
        <v>25869</v>
      </c>
      <c r="B170" s="165"/>
      <c r="C170" s="13" t="s">
        <v>21159</v>
      </c>
      <c r="D170" s="163">
        <v>3900</v>
      </c>
      <c r="E170" s="164" t="s">
        <v>148</v>
      </c>
      <c r="F170" s="164"/>
      <c r="G170" s="164"/>
    </row>
    <row r="171" spans="1:7" ht="22.5" x14ac:dyDescent="0.2">
      <c r="A171" s="161" t="s">
        <v>28120</v>
      </c>
      <c r="B171" s="162">
        <v>17</v>
      </c>
      <c r="C171" s="13" t="s">
        <v>27726</v>
      </c>
      <c r="D171" s="163">
        <v>10750</v>
      </c>
      <c r="E171" s="164" t="s">
        <v>148</v>
      </c>
      <c r="F171" s="164"/>
      <c r="G171" s="164"/>
    </row>
    <row r="172" spans="1:7" ht="22.5" x14ac:dyDescent="0.2">
      <c r="A172" s="161" t="s">
        <v>25870</v>
      </c>
      <c r="B172" s="162">
        <v>24</v>
      </c>
      <c r="C172" s="13" t="s">
        <v>304</v>
      </c>
      <c r="D172" s="163">
        <v>10750</v>
      </c>
      <c r="E172" s="164" t="s">
        <v>148</v>
      </c>
      <c r="F172" s="164"/>
      <c r="G172" s="164"/>
    </row>
    <row r="173" spans="1:7" x14ac:dyDescent="0.2">
      <c r="A173" s="161" t="s">
        <v>28121</v>
      </c>
      <c r="B173" s="162">
        <v>7</v>
      </c>
      <c r="C173" s="13" t="s">
        <v>27739</v>
      </c>
      <c r="D173" s="163">
        <v>22915</v>
      </c>
      <c r="E173" s="164" t="s">
        <v>148</v>
      </c>
      <c r="F173" s="164"/>
      <c r="G173" s="164"/>
    </row>
    <row r="174" spans="1:7" x14ac:dyDescent="0.2">
      <c r="A174" s="161" t="s">
        <v>34885</v>
      </c>
      <c r="B174" s="165"/>
      <c r="C174" s="13" t="s">
        <v>34886</v>
      </c>
      <c r="D174" s="163">
        <v>154620</v>
      </c>
      <c r="E174" s="164" t="s">
        <v>148</v>
      </c>
      <c r="F174" s="164"/>
      <c r="G174" s="164"/>
    </row>
    <row r="175" spans="1:7" x14ac:dyDescent="0.2">
      <c r="A175" s="161" t="s">
        <v>34887</v>
      </c>
      <c r="B175" s="165"/>
      <c r="C175" s="13" t="s">
        <v>34888</v>
      </c>
      <c r="D175" s="163">
        <v>154620</v>
      </c>
      <c r="E175" s="164" t="s">
        <v>148</v>
      </c>
      <c r="F175" s="164"/>
      <c r="G175" s="164"/>
    </row>
    <row r="176" spans="1:7" x14ac:dyDescent="0.2">
      <c r="A176" s="161" t="s">
        <v>34889</v>
      </c>
      <c r="B176" s="165"/>
      <c r="C176" s="13" t="s">
        <v>34890</v>
      </c>
      <c r="D176" s="163">
        <v>103080</v>
      </c>
      <c r="E176" s="164" t="s">
        <v>148</v>
      </c>
      <c r="F176" s="164"/>
      <c r="G176" s="164"/>
    </row>
    <row r="177" spans="1:7" x14ac:dyDescent="0.2">
      <c r="A177" s="161" t="s">
        <v>34891</v>
      </c>
      <c r="B177" s="165"/>
      <c r="C177" s="13" t="s">
        <v>34892</v>
      </c>
      <c r="D177" s="163">
        <v>103080</v>
      </c>
      <c r="E177" s="164" t="s">
        <v>148</v>
      </c>
      <c r="F177" s="164"/>
      <c r="G177" s="164"/>
    </row>
    <row r="178" spans="1:7" x14ac:dyDescent="0.2">
      <c r="A178" s="161" t="s">
        <v>25871</v>
      </c>
      <c r="B178" s="165"/>
      <c r="C178" s="13" t="s">
        <v>17762</v>
      </c>
      <c r="D178" s="163">
        <v>36900</v>
      </c>
      <c r="E178" s="164" t="s">
        <v>148</v>
      </c>
      <c r="F178" s="164"/>
      <c r="G178" s="164"/>
    </row>
    <row r="179" spans="1:7" ht="22.5" x14ac:dyDescent="0.2">
      <c r="A179" s="161" t="s">
        <v>25872</v>
      </c>
      <c r="B179" s="162">
        <v>5</v>
      </c>
      <c r="C179" s="13" t="s">
        <v>24137</v>
      </c>
      <c r="D179" s="163">
        <v>16900</v>
      </c>
      <c r="E179" s="164" t="s">
        <v>148</v>
      </c>
      <c r="F179" s="164"/>
      <c r="G179" s="164"/>
    </row>
    <row r="180" spans="1:7" ht="22.5" x14ac:dyDescent="0.2">
      <c r="A180" s="161" t="s">
        <v>25873</v>
      </c>
      <c r="B180" s="162">
        <v>9</v>
      </c>
      <c r="C180" s="13" t="s">
        <v>24138</v>
      </c>
      <c r="D180" s="163">
        <v>19500</v>
      </c>
      <c r="E180" s="164" t="s">
        <v>148</v>
      </c>
      <c r="F180" s="164"/>
      <c r="G180" s="164"/>
    </row>
    <row r="181" spans="1:7" ht="22.5" x14ac:dyDescent="0.2">
      <c r="A181" s="161" t="s">
        <v>25874</v>
      </c>
      <c r="B181" s="165"/>
      <c r="C181" s="13" t="s">
        <v>305</v>
      </c>
      <c r="D181" s="163">
        <v>15902</v>
      </c>
      <c r="E181" s="164" t="s">
        <v>148</v>
      </c>
      <c r="F181" s="164"/>
      <c r="G181" s="164"/>
    </row>
    <row r="182" spans="1:7" ht="22.5" x14ac:dyDescent="0.2">
      <c r="A182" s="161" t="s">
        <v>25875</v>
      </c>
      <c r="B182" s="165"/>
      <c r="C182" s="13" t="s">
        <v>306</v>
      </c>
      <c r="D182" s="163">
        <v>15902</v>
      </c>
      <c r="E182" s="164" t="s">
        <v>148</v>
      </c>
      <c r="F182" s="164"/>
      <c r="G182" s="164"/>
    </row>
    <row r="183" spans="1:7" ht="22.5" x14ac:dyDescent="0.2">
      <c r="A183" s="161" t="s">
        <v>25876</v>
      </c>
      <c r="B183" s="165"/>
      <c r="C183" s="13" t="s">
        <v>21000</v>
      </c>
      <c r="D183" s="163">
        <v>15902</v>
      </c>
      <c r="E183" s="164" t="s">
        <v>148</v>
      </c>
      <c r="F183" s="164"/>
      <c r="G183" s="164"/>
    </row>
    <row r="184" spans="1:7" ht="22.5" x14ac:dyDescent="0.2">
      <c r="A184" s="161" t="s">
        <v>25877</v>
      </c>
      <c r="B184" s="162">
        <v>5</v>
      </c>
      <c r="C184" s="13" t="s">
        <v>22118</v>
      </c>
      <c r="D184" s="163">
        <v>31800</v>
      </c>
      <c r="E184" s="164" t="s">
        <v>148</v>
      </c>
      <c r="F184" s="164"/>
      <c r="G184" s="164"/>
    </row>
    <row r="185" spans="1:7" ht="22.5" x14ac:dyDescent="0.2">
      <c r="A185" s="161" t="s">
        <v>25878</v>
      </c>
      <c r="B185" s="165"/>
      <c r="C185" s="13" t="s">
        <v>307</v>
      </c>
      <c r="D185" s="163">
        <v>26700</v>
      </c>
      <c r="E185" s="164" t="s">
        <v>148</v>
      </c>
      <c r="F185" s="164"/>
      <c r="G185" s="164"/>
    </row>
    <row r="186" spans="1:7" x14ac:dyDescent="0.2">
      <c r="A186" s="161" t="s">
        <v>36930</v>
      </c>
      <c r="B186" s="162">
        <v>4</v>
      </c>
      <c r="C186" s="13" t="s">
        <v>17789</v>
      </c>
      <c r="D186" s="163">
        <v>20811</v>
      </c>
      <c r="E186" s="164" t="s">
        <v>148</v>
      </c>
      <c r="F186" s="164"/>
      <c r="G186" s="164"/>
    </row>
    <row r="187" spans="1:7" x14ac:dyDescent="0.2">
      <c r="A187" s="161" t="s">
        <v>25879</v>
      </c>
      <c r="B187" s="162">
        <v>1</v>
      </c>
      <c r="C187" s="13" t="s">
        <v>15610</v>
      </c>
      <c r="D187" s="163">
        <v>25744</v>
      </c>
      <c r="E187" s="164" t="s">
        <v>148</v>
      </c>
      <c r="F187" s="164"/>
      <c r="G187" s="164"/>
    </row>
    <row r="188" spans="1:7" x14ac:dyDescent="0.2">
      <c r="A188" s="161" t="s">
        <v>25880</v>
      </c>
      <c r="B188" s="165"/>
      <c r="C188" s="13" t="s">
        <v>308</v>
      </c>
      <c r="D188" s="163">
        <v>20000</v>
      </c>
      <c r="E188" s="164" t="s">
        <v>148</v>
      </c>
      <c r="F188" s="164"/>
      <c r="G188" s="164"/>
    </row>
    <row r="189" spans="1:7" x14ac:dyDescent="0.2">
      <c r="A189" s="161" t="s">
        <v>33835</v>
      </c>
      <c r="B189" s="165"/>
      <c r="C189" s="13" t="s">
        <v>33836</v>
      </c>
      <c r="D189" s="163">
        <v>155900</v>
      </c>
      <c r="E189" s="164" t="s">
        <v>148</v>
      </c>
      <c r="F189" s="164"/>
      <c r="G189" s="164"/>
    </row>
    <row r="190" spans="1:7" x14ac:dyDescent="0.2">
      <c r="A190" s="161" t="s">
        <v>25881</v>
      </c>
      <c r="B190" s="165"/>
      <c r="C190" s="13" t="s">
        <v>25882</v>
      </c>
      <c r="D190" s="163">
        <v>31500</v>
      </c>
      <c r="E190" s="164" t="s">
        <v>148</v>
      </c>
      <c r="F190" s="164"/>
      <c r="G190" s="164"/>
    </row>
    <row r="191" spans="1:7" x14ac:dyDescent="0.2">
      <c r="A191" s="161" t="s">
        <v>25883</v>
      </c>
      <c r="B191" s="165"/>
      <c r="C191" s="13" t="s">
        <v>309</v>
      </c>
      <c r="D191" s="163">
        <v>17900</v>
      </c>
      <c r="E191" s="164" t="s">
        <v>148</v>
      </c>
      <c r="F191" s="164"/>
      <c r="G191" s="164"/>
    </row>
    <row r="192" spans="1:7" x14ac:dyDescent="0.2">
      <c r="A192" s="161" t="s">
        <v>40069</v>
      </c>
      <c r="B192" s="165"/>
      <c r="C192" s="13" t="s">
        <v>40070</v>
      </c>
      <c r="D192" s="164"/>
      <c r="E192" s="164"/>
      <c r="F192" s="164"/>
      <c r="G192" s="164"/>
    </row>
    <row r="193" spans="1:7" x14ac:dyDescent="0.2">
      <c r="A193" s="161" t="s">
        <v>25884</v>
      </c>
      <c r="B193" s="165"/>
      <c r="C193" s="13" t="s">
        <v>25885</v>
      </c>
      <c r="D193" s="163">
        <v>1500</v>
      </c>
      <c r="E193" s="164" t="s">
        <v>145</v>
      </c>
      <c r="F193" s="164"/>
      <c r="G193" s="164"/>
    </row>
    <row r="194" spans="1:7" x14ac:dyDescent="0.2">
      <c r="A194" s="161" t="s">
        <v>25886</v>
      </c>
      <c r="B194" s="165"/>
      <c r="C194" s="13" t="s">
        <v>22199</v>
      </c>
      <c r="D194" s="163">
        <v>6900</v>
      </c>
      <c r="E194" s="164" t="s">
        <v>148</v>
      </c>
      <c r="F194" s="164"/>
      <c r="G194" s="164"/>
    </row>
    <row r="195" spans="1:7" x14ac:dyDescent="0.2">
      <c r="A195" s="161" t="s">
        <v>25887</v>
      </c>
      <c r="B195" s="165"/>
      <c r="C195" s="13" t="s">
        <v>25888</v>
      </c>
      <c r="D195" s="163">
        <v>1000</v>
      </c>
      <c r="E195" s="164" t="s">
        <v>145</v>
      </c>
      <c r="F195" s="164"/>
      <c r="G195" s="164"/>
    </row>
    <row r="196" spans="1:7" ht="22.5" x14ac:dyDescent="0.2">
      <c r="A196" s="161" t="s">
        <v>25889</v>
      </c>
      <c r="B196" s="165"/>
      <c r="C196" s="13" t="s">
        <v>12068</v>
      </c>
      <c r="D196" s="163">
        <v>27900</v>
      </c>
      <c r="E196" s="164" t="s">
        <v>148</v>
      </c>
      <c r="F196" s="164"/>
      <c r="G196" s="164"/>
    </row>
    <row r="197" spans="1:7" ht="22.5" x14ac:dyDescent="0.2">
      <c r="A197" s="161" t="s">
        <v>25890</v>
      </c>
      <c r="B197" s="162">
        <v>1</v>
      </c>
      <c r="C197" s="13" t="s">
        <v>310</v>
      </c>
      <c r="D197" s="163">
        <v>23200</v>
      </c>
      <c r="E197" s="164" t="s">
        <v>148</v>
      </c>
      <c r="F197" s="164"/>
      <c r="G197" s="164"/>
    </row>
    <row r="198" spans="1:7" x14ac:dyDescent="0.2">
      <c r="A198" s="161" t="s">
        <v>34893</v>
      </c>
      <c r="B198" s="165"/>
      <c r="C198" s="13" t="s">
        <v>34894</v>
      </c>
      <c r="D198" s="163">
        <v>85900</v>
      </c>
      <c r="E198" s="164" t="s">
        <v>148</v>
      </c>
      <c r="F198" s="164"/>
      <c r="G198" s="164"/>
    </row>
    <row r="199" spans="1:7" x14ac:dyDescent="0.2">
      <c r="A199" s="161" t="s">
        <v>25891</v>
      </c>
      <c r="B199" s="165"/>
      <c r="C199" s="13" t="s">
        <v>311</v>
      </c>
      <c r="D199" s="163">
        <v>22500</v>
      </c>
      <c r="E199" s="164" t="s">
        <v>148</v>
      </c>
      <c r="F199" s="164"/>
      <c r="G199" s="164"/>
    </row>
    <row r="200" spans="1:7" x14ac:dyDescent="0.2">
      <c r="A200" s="161" t="s">
        <v>25892</v>
      </c>
      <c r="B200" s="165"/>
      <c r="C200" s="13" t="s">
        <v>22303</v>
      </c>
      <c r="D200" s="163">
        <v>22500</v>
      </c>
      <c r="E200" s="164" t="s">
        <v>148</v>
      </c>
      <c r="F200" s="164"/>
      <c r="G200" s="164"/>
    </row>
    <row r="201" spans="1:7" x14ac:dyDescent="0.2">
      <c r="A201" s="161" t="s">
        <v>44346</v>
      </c>
      <c r="B201" s="162">
        <v>6</v>
      </c>
      <c r="C201" s="13" t="s">
        <v>44340</v>
      </c>
      <c r="D201" s="163">
        <v>16900</v>
      </c>
      <c r="E201" s="164" t="s">
        <v>148</v>
      </c>
      <c r="F201" s="164"/>
      <c r="G201" s="164"/>
    </row>
    <row r="202" spans="1:7" x14ac:dyDescent="0.2">
      <c r="A202" s="161" t="s">
        <v>44305</v>
      </c>
      <c r="B202" s="165"/>
      <c r="C202" s="13" t="s">
        <v>44261</v>
      </c>
      <c r="D202" s="163">
        <v>20900</v>
      </c>
      <c r="E202" s="164" t="s">
        <v>148</v>
      </c>
      <c r="F202" s="164"/>
      <c r="G202" s="164"/>
    </row>
    <row r="203" spans="1:7" x14ac:dyDescent="0.2">
      <c r="A203" s="161" t="s">
        <v>44507</v>
      </c>
      <c r="B203" s="165"/>
      <c r="C203" s="13" t="s">
        <v>44262</v>
      </c>
      <c r="D203" s="163">
        <v>34900</v>
      </c>
      <c r="E203" s="164" t="s">
        <v>148</v>
      </c>
      <c r="F203" s="164"/>
      <c r="G203" s="164"/>
    </row>
    <row r="204" spans="1:7" ht="22.5" x14ac:dyDescent="0.2">
      <c r="A204" s="161" t="s">
        <v>25893</v>
      </c>
      <c r="B204" s="165"/>
      <c r="C204" s="13" t="s">
        <v>25894</v>
      </c>
      <c r="D204" s="163">
        <v>246000</v>
      </c>
      <c r="E204" s="164" t="s">
        <v>148</v>
      </c>
      <c r="F204" s="164"/>
      <c r="G204" s="164"/>
    </row>
    <row r="205" spans="1:7" ht="22.5" x14ac:dyDescent="0.2">
      <c r="A205" s="161" t="s">
        <v>47998</v>
      </c>
      <c r="B205" s="165"/>
      <c r="C205" s="13" t="s">
        <v>25895</v>
      </c>
      <c r="D205" s="163">
        <v>174800</v>
      </c>
      <c r="E205" s="164" t="s">
        <v>148</v>
      </c>
      <c r="F205" s="164"/>
      <c r="G205" s="164"/>
    </row>
    <row r="206" spans="1:7" ht="22.5" x14ac:dyDescent="0.2">
      <c r="A206" s="161" t="s">
        <v>25896</v>
      </c>
      <c r="B206" s="165"/>
      <c r="C206" s="13" t="s">
        <v>25897</v>
      </c>
      <c r="D206" s="163">
        <v>205700</v>
      </c>
      <c r="E206" s="164" t="s">
        <v>148</v>
      </c>
      <c r="F206" s="164"/>
      <c r="G206" s="164"/>
    </row>
    <row r="207" spans="1:7" ht="22.5" x14ac:dyDescent="0.2">
      <c r="A207" s="161" t="s">
        <v>25898</v>
      </c>
      <c r="B207" s="162">
        <v>1</v>
      </c>
      <c r="C207" s="13" t="s">
        <v>25899</v>
      </c>
      <c r="D207" s="163">
        <v>280400</v>
      </c>
      <c r="E207" s="164" t="s">
        <v>148</v>
      </c>
      <c r="F207" s="164"/>
      <c r="G207" s="164"/>
    </row>
    <row r="208" spans="1:7" ht="22.5" x14ac:dyDescent="0.2">
      <c r="A208" s="161" t="s">
        <v>25900</v>
      </c>
      <c r="B208" s="165"/>
      <c r="C208" s="13" t="s">
        <v>25901</v>
      </c>
      <c r="D208" s="163">
        <v>698400</v>
      </c>
      <c r="E208" s="164" t="s">
        <v>148</v>
      </c>
      <c r="F208" s="164"/>
      <c r="G208" s="164"/>
    </row>
    <row r="209" spans="1:7" ht="22.5" x14ac:dyDescent="0.2">
      <c r="A209" s="161" t="s">
        <v>25902</v>
      </c>
      <c r="B209" s="165"/>
      <c r="C209" s="13" t="s">
        <v>25903</v>
      </c>
      <c r="D209" s="163">
        <v>258300</v>
      </c>
      <c r="E209" s="164" t="s">
        <v>148</v>
      </c>
      <c r="F209" s="164"/>
      <c r="G209" s="164"/>
    </row>
    <row r="210" spans="1:7" ht="22.5" x14ac:dyDescent="0.2">
      <c r="A210" s="161" t="s">
        <v>25904</v>
      </c>
      <c r="B210" s="165"/>
      <c r="C210" s="13" t="s">
        <v>25905</v>
      </c>
      <c r="D210" s="163">
        <v>53400</v>
      </c>
      <c r="E210" s="164" t="s">
        <v>148</v>
      </c>
      <c r="F210" s="164"/>
      <c r="G210" s="164"/>
    </row>
    <row r="211" spans="1:7" ht="22.5" x14ac:dyDescent="0.2">
      <c r="A211" s="161" t="s">
        <v>25906</v>
      </c>
      <c r="B211" s="165"/>
      <c r="C211" s="13" t="s">
        <v>25907</v>
      </c>
      <c r="D211" s="163">
        <v>39800</v>
      </c>
      <c r="E211" s="164" t="s">
        <v>148</v>
      </c>
      <c r="F211" s="164"/>
      <c r="G211" s="164"/>
    </row>
    <row r="212" spans="1:7" ht="22.5" x14ac:dyDescent="0.2">
      <c r="A212" s="161" t="s">
        <v>25908</v>
      </c>
      <c r="B212" s="165"/>
      <c r="C212" s="13" t="s">
        <v>25909</v>
      </c>
      <c r="D212" s="163">
        <v>63335</v>
      </c>
      <c r="E212" s="164" t="s">
        <v>148</v>
      </c>
      <c r="F212" s="164"/>
      <c r="G212" s="164"/>
    </row>
    <row r="213" spans="1:7" ht="22.5" x14ac:dyDescent="0.2">
      <c r="A213" s="161" t="s">
        <v>25910</v>
      </c>
      <c r="B213" s="162">
        <v>1</v>
      </c>
      <c r="C213" s="13" t="s">
        <v>25911</v>
      </c>
      <c r="D213" s="163">
        <v>78555</v>
      </c>
      <c r="E213" s="164" t="s">
        <v>148</v>
      </c>
      <c r="F213" s="164"/>
      <c r="G213" s="164"/>
    </row>
    <row r="214" spans="1:7" ht="22.5" x14ac:dyDescent="0.2">
      <c r="A214" s="161" t="s">
        <v>25912</v>
      </c>
      <c r="B214" s="165"/>
      <c r="C214" s="13" t="s">
        <v>25913</v>
      </c>
      <c r="D214" s="163">
        <v>33600</v>
      </c>
      <c r="E214" s="164" t="s">
        <v>148</v>
      </c>
      <c r="F214" s="164"/>
      <c r="G214" s="164"/>
    </row>
    <row r="215" spans="1:7" ht="22.5" x14ac:dyDescent="0.2">
      <c r="A215" s="161" t="s">
        <v>25914</v>
      </c>
      <c r="B215" s="165"/>
      <c r="C215" s="13" t="s">
        <v>25915</v>
      </c>
      <c r="D215" s="163">
        <v>26140</v>
      </c>
      <c r="E215" s="164" t="s">
        <v>148</v>
      </c>
      <c r="F215" s="164"/>
      <c r="G215" s="164"/>
    </row>
    <row r="216" spans="1:7" ht="22.5" x14ac:dyDescent="0.2">
      <c r="A216" s="161" t="s">
        <v>25916</v>
      </c>
      <c r="B216" s="165"/>
      <c r="C216" s="13" t="s">
        <v>25917</v>
      </c>
      <c r="D216" s="163">
        <v>37200</v>
      </c>
      <c r="E216" s="164" t="s">
        <v>148</v>
      </c>
      <c r="F216" s="164"/>
      <c r="G216" s="164"/>
    </row>
    <row r="217" spans="1:7" ht="22.5" x14ac:dyDescent="0.2">
      <c r="A217" s="161" t="s">
        <v>25918</v>
      </c>
      <c r="B217" s="165"/>
      <c r="C217" s="13" t="s">
        <v>25919</v>
      </c>
      <c r="D217" s="163">
        <v>36000</v>
      </c>
      <c r="E217" s="164" t="s">
        <v>148</v>
      </c>
      <c r="F217" s="164"/>
      <c r="G217" s="164"/>
    </row>
    <row r="218" spans="1:7" x14ac:dyDescent="0.2">
      <c r="A218" s="161" t="s">
        <v>25920</v>
      </c>
      <c r="B218" s="162">
        <v>3</v>
      </c>
      <c r="C218" s="13" t="s">
        <v>312</v>
      </c>
      <c r="D218" s="163">
        <v>23680</v>
      </c>
      <c r="E218" s="164" t="s">
        <v>148</v>
      </c>
      <c r="F218" s="164"/>
      <c r="G218" s="164"/>
    </row>
    <row r="219" spans="1:7" ht="22.5" x14ac:dyDescent="0.2">
      <c r="A219" s="161" t="s">
        <v>34278</v>
      </c>
      <c r="B219" s="165"/>
      <c r="C219" s="13" t="s">
        <v>34279</v>
      </c>
      <c r="D219" s="163">
        <v>11241</v>
      </c>
      <c r="E219" s="164" t="s">
        <v>148</v>
      </c>
      <c r="F219" s="164"/>
      <c r="G219" s="164"/>
    </row>
    <row r="220" spans="1:7" ht="22.5" x14ac:dyDescent="0.2">
      <c r="A220" s="161" t="s">
        <v>25921</v>
      </c>
      <c r="B220" s="162">
        <v>19</v>
      </c>
      <c r="C220" s="13" t="s">
        <v>313</v>
      </c>
      <c r="D220" s="163">
        <v>5700</v>
      </c>
      <c r="E220" s="164" t="s">
        <v>148</v>
      </c>
      <c r="F220" s="164"/>
      <c r="G220" s="164"/>
    </row>
    <row r="221" spans="1:7" x14ac:dyDescent="0.2">
      <c r="A221" s="161" t="s">
        <v>34280</v>
      </c>
      <c r="B221" s="165"/>
      <c r="C221" s="13" t="s">
        <v>34281</v>
      </c>
      <c r="D221" s="163">
        <v>25127</v>
      </c>
      <c r="E221" s="164" t="s">
        <v>148</v>
      </c>
      <c r="F221" s="164"/>
      <c r="G221" s="164"/>
    </row>
    <row r="222" spans="1:7" ht="22.5" x14ac:dyDescent="0.2">
      <c r="A222" s="161" t="s">
        <v>25922</v>
      </c>
      <c r="B222" s="162">
        <v>3</v>
      </c>
      <c r="C222" s="13" t="s">
        <v>314</v>
      </c>
      <c r="D222" s="163">
        <v>136990</v>
      </c>
      <c r="E222" s="164" t="s">
        <v>148</v>
      </c>
      <c r="F222" s="164"/>
      <c r="G222" s="164"/>
    </row>
    <row r="223" spans="1:7" x14ac:dyDescent="0.2">
      <c r="A223" s="161" t="s">
        <v>25923</v>
      </c>
      <c r="B223" s="162">
        <v>1</v>
      </c>
      <c r="C223" s="13" t="s">
        <v>315</v>
      </c>
      <c r="D223" s="163">
        <v>142000</v>
      </c>
      <c r="E223" s="164" t="s">
        <v>25924</v>
      </c>
      <c r="F223" s="163">
        <v>167500</v>
      </c>
      <c r="G223" s="164" t="s">
        <v>25924</v>
      </c>
    </row>
    <row r="224" spans="1:7" ht="22.5" x14ac:dyDescent="0.2">
      <c r="A224" s="161" t="s">
        <v>34282</v>
      </c>
      <c r="B224" s="165"/>
      <c r="C224" s="13" t="s">
        <v>34283</v>
      </c>
      <c r="D224" s="163">
        <v>542225</v>
      </c>
      <c r="E224" s="164" t="s">
        <v>148</v>
      </c>
      <c r="F224" s="164"/>
      <c r="G224" s="164"/>
    </row>
    <row r="225" spans="1:7" ht="22.5" x14ac:dyDescent="0.2">
      <c r="A225" s="161" t="s">
        <v>34284</v>
      </c>
      <c r="B225" s="165"/>
      <c r="C225" s="13" t="s">
        <v>34285</v>
      </c>
      <c r="D225" s="163">
        <v>472500</v>
      </c>
      <c r="E225" s="164" t="s">
        <v>148</v>
      </c>
      <c r="F225" s="164"/>
      <c r="G225" s="164"/>
    </row>
    <row r="226" spans="1:7" ht="22.5" x14ac:dyDescent="0.2">
      <c r="A226" s="161" t="s">
        <v>34286</v>
      </c>
      <c r="B226" s="165"/>
      <c r="C226" s="13" t="s">
        <v>34287</v>
      </c>
      <c r="D226" s="163">
        <v>462875</v>
      </c>
      <c r="E226" s="164" t="s">
        <v>148</v>
      </c>
      <c r="F226" s="164"/>
      <c r="G226" s="164"/>
    </row>
    <row r="227" spans="1:7" ht="22.5" x14ac:dyDescent="0.2">
      <c r="A227" s="161" t="s">
        <v>34288</v>
      </c>
      <c r="B227" s="165"/>
      <c r="C227" s="13" t="s">
        <v>34289</v>
      </c>
      <c r="D227" s="163">
        <v>310000</v>
      </c>
      <c r="E227" s="164" t="s">
        <v>148</v>
      </c>
      <c r="F227" s="164"/>
      <c r="G227" s="164"/>
    </row>
    <row r="228" spans="1:7" ht="22.5" x14ac:dyDescent="0.2">
      <c r="A228" s="161" t="s">
        <v>34290</v>
      </c>
      <c r="B228" s="165"/>
      <c r="C228" s="13" t="s">
        <v>34291</v>
      </c>
      <c r="D228" s="163">
        <v>523710</v>
      </c>
      <c r="E228" s="164" t="s">
        <v>148</v>
      </c>
      <c r="F228" s="164"/>
      <c r="G228" s="164"/>
    </row>
    <row r="229" spans="1:7" x14ac:dyDescent="0.2">
      <c r="A229" s="161" t="s">
        <v>34292</v>
      </c>
      <c r="B229" s="165"/>
      <c r="C229" s="13" t="s">
        <v>34293</v>
      </c>
      <c r="D229" s="163">
        <v>16861</v>
      </c>
      <c r="E229" s="164" t="s">
        <v>148</v>
      </c>
      <c r="F229" s="164"/>
      <c r="G229" s="164"/>
    </row>
    <row r="230" spans="1:7" ht="22.5" x14ac:dyDescent="0.2">
      <c r="A230" s="161" t="s">
        <v>25925</v>
      </c>
      <c r="B230" s="162">
        <v>2</v>
      </c>
      <c r="C230" s="13" t="s">
        <v>14983</v>
      </c>
      <c r="D230" s="163">
        <v>4600</v>
      </c>
      <c r="E230" s="164" t="s">
        <v>148</v>
      </c>
      <c r="F230" s="164"/>
      <c r="G230" s="164"/>
    </row>
    <row r="231" spans="1:7" ht="22.5" x14ac:dyDescent="0.2">
      <c r="A231" s="161" t="s">
        <v>25926</v>
      </c>
      <c r="B231" s="162">
        <v>9</v>
      </c>
      <c r="C231" s="13" t="s">
        <v>14984</v>
      </c>
      <c r="D231" s="163">
        <v>6525</v>
      </c>
      <c r="E231" s="164" t="s">
        <v>148</v>
      </c>
      <c r="F231" s="164"/>
      <c r="G231" s="164"/>
    </row>
    <row r="232" spans="1:7" ht="22.5" x14ac:dyDescent="0.2">
      <c r="A232" s="161" t="s">
        <v>25927</v>
      </c>
      <c r="B232" s="162">
        <v>5</v>
      </c>
      <c r="C232" s="13" t="s">
        <v>14966</v>
      </c>
      <c r="D232" s="163">
        <v>4800</v>
      </c>
      <c r="E232" s="164" t="s">
        <v>148</v>
      </c>
      <c r="F232" s="164"/>
      <c r="G232" s="164"/>
    </row>
    <row r="233" spans="1:7" ht="22.5" x14ac:dyDescent="0.2">
      <c r="A233" s="161" t="s">
        <v>25928</v>
      </c>
      <c r="B233" s="162">
        <v>5</v>
      </c>
      <c r="C233" s="13" t="s">
        <v>14985</v>
      </c>
      <c r="D233" s="163">
        <v>6150</v>
      </c>
      <c r="E233" s="164" t="s">
        <v>148</v>
      </c>
      <c r="F233" s="164"/>
      <c r="G233" s="164"/>
    </row>
    <row r="234" spans="1:7" ht="22.5" x14ac:dyDescent="0.2">
      <c r="A234" s="161" t="s">
        <v>25929</v>
      </c>
      <c r="B234" s="165"/>
      <c r="C234" s="13" t="s">
        <v>19145</v>
      </c>
      <c r="D234" s="163">
        <v>3005</v>
      </c>
      <c r="E234" s="164" t="s">
        <v>148</v>
      </c>
      <c r="F234" s="164"/>
      <c r="G234" s="164"/>
    </row>
    <row r="235" spans="1:7" ht="22.5" x14ac:dyDescent="0.2">
      <c r="A235" s="161" t="s">
        <v>25930</v>
      </c>
      <c r="B235" s="162">
        <v>3</v>
      </c>
      <c r="C235" s="13" t="s">
        <v>14964</v>
      </c>
      <c r="D235" s="163">
        <v>5100</v>
      </c>
      <c r="E235" s="164" t="s">
        <v>148</v>
      </c>
      <c r="F235" s="164"/>
      <c r="G235" s="164"/>
    </row>
    <row r="236" spans="1:7" ht="22.5" x14ac:dyDescent="0.2">
      <c r="A236" s="161" t="s">
        <v>25931</v>
      </c>
      <c r="B236" s="165"/>
      <c r="C236" s="13" t="s">
        <v>14967</v>
      </c>
      <c r="D236" s="163">
        <v>7990</v>
      </c>
      <c r="E236" s="164" t="s">
        <v>148</v>
      </c>
      <c r="F236" s="164"/>
      <c r="G236" s="164"/>
    </row>
    <row r="237" spans="1:7" ht="22.5" x14ac:dyDescent="0.2">
      <c r="A237" s="161" t="s">
        <v>25932</v>
      </c>
      <c r="B237" s="162">
        <v>13</v>
      </c>
      <c r="C237" s="13" t="s">
        <v>12122</v>
      </c>
      <c r="D237" s="163">
        <v>10785</v>
      </c>
      <c r="E237" s="164" t="s">
        <v>148</v>
      </c>
      <c r="F237" s="164"/>
      <c r="G237" s="164"/>
    </row>
    <row r="238" spans="1:7" ht="22.5" x14ac:dyDescent="0.2">
      <c r="A238" s="161" t="s">
        <v>25933</v>
      </c>
      <c r="B238" s="162">
        <v>6</v>
      </c>
      <c r="C238" s="13" t="s">
        <v>25387</v>
      </c>
      <c r="D238" s="163">
        <v>9710</v>
      </c>
      <c r="E238" s="164" t="s">
        <v>148</v>
      </c>
      <c r="F238" s="164"/>
      <c r="G238" s="164"/>
    </row>
    <row r="239" spans="1:7" ht="22.5" x14ac:dyDescent="0.2">
      <c r="A239" s="161" t="s">
        <v>25934</v>
      </c>
      <c r="B239" s="162">
        <v>9</v>
      </c>
      <c r="C239" s="13" t="s">
        <v>14965</v>
      </c>
      <c r="D239" s="163">
        <v>12450</v>
      </c>
      <c r="E239" s="164" t="s">
        <v>148</v>
      </c>
      <c r="F239" s="164"/>
      <c r="G239" s="164"/>
    </row>
    <row r="240" spans="1:7" ht="22.5" x14ac:dyDescent="0.2">
      <c r="A240" s="161" t="s">
        <v>25935</v>
      </c>
      <c r="B240" s="162">
        <v>16</v>
      </c>
      <c r="C240" s="13" t="s">
        <v>12123</v>
      </c>
      <c r="D240" s="163">
        <v>10185</v>
      </c>
      <c r="E240" s="164" t="s">
        <v>148</v>
      </c>
      <c r="F240" s="164"/>
      <c r="G240" s="164"/>
    </row>
    <row r="241" spans="1:7" ht="22.5" x14ac:dyDescent="0.2">
      <c r="A241" s="161" t="s">
        <v>25936</v>
      </c>
      <c r="B241" s="165"/>
      <c r="C241" s="13" t="s">
        <v>12131</v>
      </c>
      <c r="D241" s="163">
        <v>2500</v>
      </c>
      <c r="E241" s="164" t="s">
        <v>148</v>
      </c>
      <c r="F241" s="164"/>
      <c r="G241" s="164"/>
    </row>
    <row r="242" spans="1:7" ht="22.5" x14ac:dyDescent="0.2">
      <c r="A242" s="161" t="s">
        <v>25937</v>
      </c>
      <c r="B242" s="162">
        <v>8</v>
      </c>
      <c r="C242" s="13" t="s">
        <v>14448</v>
      </c>
      <c r="D242" s="163">
        <v>5900</v>
      </c>
      <c r="E242" s="164" t="s">
        <v>148</v>
      </c>
      <c r="F242" s="164"/>
      <c r="G242" s="164"/>
    </row>
    <row r="243" spans="1:7" ht="22.5" x14ac:dyDescent="0.2">
      <c r="A243" s="161" t="s">
        <v>25938</v>
      </c>
      <c r="B243" s="162">
        <v>1</v>
      </c>
      <c r="C243" s="13" t="s">
        <v>12125</v>
      </c>
      <c r="D243" s="163">
        <v>2605</v>
      </c>
      <c r="E243" s="164" t="s">
        <v>148</v>
      </c>
      <c r="F243" s="164"/>
      <c r="G243" s="164"/>
    </row>
    <row r="244" spans="1:7" ht="22.5" x14ac:dyDescent="0.2">
      <c r="A244" s="161" t="s">
        <v>25939</v>
      </c>
      <c r="B244" s="162">
        <v>4</v>
      </c>
      <c r="C244" s="13" t="s">
        <v>14449</v>
      </c>
      <c r="D244" s="163">
        <v>6400</v>
      </c>
      <c r="E244" s="164" t="s">
        <v>148</v>
      </c>
      <c r="F244" s="164"/>
      <c r="G244" s="164"/>
    </row>
    <row r="245" spans="1:7" ht="22.5" x14ac:dyDescent="0.2">
      <c r="A245" s="161" t="s">
        <v>25940</v>
      </c>
      <c r="B245" s="162">
        <v>8</v>
      </c>
      <c r="C245" s="13" t="s">
        <v>12124</v>
      </c>
      <c r="D245" s="163">
        <v>3155</v>
      </c>
      <c r="E245" s="164" t="s">
        <v>148</v>
      </c>
      <c r="F245" s="164"/>
      <c r="G245" s="164"/>
    </row>
    <row r="246" spans="1:7" ht="22.5" x14ac:dyDescent="0.2">
      <c r="A246" s="161" t="s">
        <v>25941</v>
      </c>
      <c r="B246" s="162">
        <v>14</v>
      </c>
      <c r="C246" s="13" t="s">
        <v>12128</v>
      </c>
      <c r="D246" s="163">
        <v>2225</v>
      </c>
      <c r="E246" s="164" t="s">
        <v>148</v>
      </c>
      <c r="F246" s="164"/>
      <c r="G246" s="164"/>
    </row>
    <row r="247" spans="1:7" ht="22.5" x14ac:dyDescent="0.2">
      <c r="A247" s="161" t="s">
        <v>25942</v>
      </c>
      <c r="B247" s="162">
        <v>15</v>
      </c>
      <c r="C247" s="13" t="s">
        <v>12129</v>
      </c>
      <c r="D247" s="163">
        <v>2400</v>
      </c>
      <c r="E247" s="164" t="s">
        <v>148</v>
      </c>
      <c r="F247" s="164"/>
      <c r="G247" s="164"/>
    </row>
    <row r="248" spans="1:7" ht="22.5" x14ac:dyDescent="0.2">
      <c r="A248" s="161" t="s">
        <v>25943</v>
      </c>
      <c r="B248" s="162">
        <v>9</v>
      </c>
      <c r="C248" s="13" t="s">
        <v>12130</v>
      </c>
      <c r="D248" s="163">
        <v>2505</v>
      </c>
      <c r="E248" s="164" t="s">
        <v>148</v>
      </c>
      <c r="F248" s="164"/>
      <c r="G248" s="164"/>
    </row>
    <row r="249" spans="1:7" ht="22.5" x14ac:dyDescent="0.2">
      <c r="A249" s="161" t="s">
        <v>25944</v>
      </c>
      <c r="B249" s="162">
        <v>20</v>
      </c>
      <c r="C249" s="13" t="s">
        <v>25385</v>
      </c>
      <c r="D249" s="163">
        <v>3600</v>
      </c>
      <c r="E249" s="164" t="s">
        <v>148</v>
      </c>
      <c r="F249" s="164"/>
      <c r="G249" s="164"/>
    </row>
    <row r="250" spans="1:7" ht="22.5" x14ac:dyDescent="0.2">
      <c r="A250" s="161" t="s">
        <v>25945</v>
      </c>
      <c r="B250" s="162">
        <v>4</v>
      </c>
      <c r="C250" s="13" t="s">
        <v>25386</v>
      </c>
      <c r="D250" s="163">
        <v>4500</v>
      </c>
      <c r="E250" s="164" t="s">
        <v>148</v>
      </c>
      <c r="F250" s="164"/>
      <c r="G250" s="164"/>
    </row>
    <row r="251" spans="1:7" ht="22.5" x14ac:dyDescent="0.2">
      <c r="A251" s="161" t="s">
        <v>25946</v>
      </c>
      <c r="B251" s="162">
        <v>13</v>
      </c>
      <c r="C251" s="13" t="s">
        <v>12127</v>
      </c>
      <c r="D251" s="163">
        <v>2050</v>
      </c>
      <c r="E251" s="164" t="s">
        <v>148</v>
      </c>
      <c r="F251" s="164"/>
      <c r="G251" s="164"/>
    </row>
    <row r="252" spans="1:7" ht="22.5" x14ac:dyDescent="0.2">
      <c r="A252" s="161" t="s">
        <v>12148</v>
      </c>
      <c r="B252" s="162">
        <v>9</v>
      </c>
      <c r="C252" s="13" t="s">
        <v>12126</v>
      </c>
      <c r="D252" s="163">
        <v>2750</v>
      </c>
      <c r="E252" s="164" t="s">
        <v>148</v>
      </c>
      <c r="F252" s="164"/>
      <c r="G252" s="164"/>
    </row>
    <row r="253" spans="1:7" x14ac:dyDescent="0.2">
      <c r="A253" s="157" t="s">
        <v>146</v>
      </c>
      <c r="B253" s="158"/>
      <c r="C253" s="159"/>
      <c r="D253" s="160"/>
      <c r="E253" s="160"/>
      <c r="F253" s="160"/>
      <c r="G253" s="160"/>
    </row>
    <row r="254" spans="1:7" ht="22.5" x14ac:dyDescent="0.2">
      <c r="A254" s="161" t="s">
        <v>14968</v>
      </c>
      <c r="B254" s="165"/>
      <c r="C254" s="13" t="s">
        <v>14673</v>
      </c>
      <c r="D254" s="163">
        <v>9600</v>
      </c>
      <c r="E254" s="164" t="s">
        <v>148</v>
      </c>
      <c r="F254" s="164"/>
      <c r="G254" s="164"/>
    </row>
    <row r="255" spans="1:7" x14ac:dyDescent="0.2">
      <c r="A255" s="157" t="s">
        <v>355</v>
      </c>
      <c r="B255" s="158"/>
      <c r="C255" s="159"/>
      <c r="D255" s="160"/>
      <c r="E255" s="160"/>
      <c r="F255" s="160"/>
      <c r="G255" s="160"/>
    </row>
    <row r="256" spans="1:7" ht="22.5" x14ac:dyDescent="0.2">
      <c r="A256" s="161" t="s">
        <v>356</v>
      </c>
      <c r="B256" s="165"/>
      <c r="C256" s="13" t="s">
        <v>357</v>
      </c>
      <c r="D256" s="163">
        <v>27700</v>
      </c>
      <c r="E256" s="164" t="s">
        <v>148</v>
      </c>
      <c r="F256" s="164"/>
      <c r="G256" s="164"/>
    </row>
    <row r="257" spans="1:7" ht="22.5" x14ac:dyDescent="0.2">
      <c r="A257" s="161" t="s">
        <v>14450</v>
      </c>
      <c r="B257" s="165"/>
      <c r="C257" s="13" t="s">
        <v>14451</v>
      </c>
      <c r="D257" s="164"/>
      <c r="E257" s="164"/>
      <c r="F257" s="164"/>
      <c r="G257" s="164"/>
    </row>
    <row r="258" spans="1:7" x14ac:dyDescent="0.2">
      <c r="A258" s="161" t="s">
        <v>23725</v>
      </c>
      <c r="B258" s="162">
        <v>3</v>
      </c>
      <c r="C258" s="13" t="s">
        <v>23717</v>
      </c>
      <c r="D258" s="163">
        <v>14900</v>
      </c>
      <c r="E258" s="164" t="s">
        <v>148</v>
      </c>
      <c r="F258" s="164"/>
      <c r="G258" s="164"/>
    </row>
    <row r="259" spans="1:7" ht="22.5" x14ac:dyDescent="0.2">
      <c r="A259" s="161" t="s">
        <v>25159</v>
      </c>
      <c r="B259" s="162">
        <v>6</v>
      </c>
      <c r="C259" s="13" t="s">
        <v>25160</v>
      </c>
      <c r="D259" s="163">
        <v>39000</v>
      </c>
      <c r="E259" s="164" t="s">
        <v>148</v>
      </c>
      <c r="F259" s="164"/>
      <c r="G259" s="164"/>
    </row>
    <row r="260" spans="1:7" x14ac:dyDescent="0.2">
      <c r="A260" s="161" t="s">
        <v>23726</v>
      </c>
      <c r="B260" s="162">
        <v>5</v>
      </c>
      <c r="C260" s="13" t="s">
        <v>23718</v>
      </c>
      <c r="D260" s="163">
        <v>17500</v>
      </c>
      <c r="E260" s="164" t="s">
        <v>148</v>
      </c>
      <c r="F260" s="164"/>
      <c r="G260" s="164"/>
    </row>
    <row r="261" spans="1:7" ht="22.5" x14ac:dyDescent="0.2">
      <c r="A261" s="161" t="s">
        <v>23727</v>
      </c>
      <c r="B261" s="162">
        <v>2</v>
      </c>
      <c r="C261" s="13" t="s">
        <v>23719</v>
      </c>
      <c r="D261" s="163">
        <v>24150</v>
      </c>
      <c r="E261" s="164" t="s">
        <v>148</v>
      </c>
      <c r="F261" s="164"/>
      <c r="G261" s="164"/>
    </row>
    <row r="262" spans="1:7" ht="22.5" x14ac:dyDescent="0.2">
      <c r="A262" s="161" t="s">
        <v>23728</v>
      </c>
      <c r="B262" s="162">
        <v>4</v>
      </c>
      <c r="C262" s="13" t="s">
        <v>23720</v>
      </c>
      <c r="D262" s="163">
        <v>17500</v>
      </c>
      <c r="E262" s="164" t="s">
        <v>148</v>
      </c>
      <c r="F262" s="164"/>
      <c r="G262" s="164"/>
    </row>
    <row r="263" spans="1:7" ht="22.5" x14ac:dyDescent="0.2">
      <c r="A263" s="161" t="s">
        <v>23729</v>
      </c>
      <c r="B263" s="162">
        <v>3</v>
      </c>
      <c r="C263" s="13" t="s">
        <v>23721</v>
      </c>
      <c r="D263" s="163">
        <v>18500</v>
      </c>
      <c r="E263" s="164" t="s">
        <v>148</v>
      </c>
      <c r="F263" s="164"/>
      <c r="G263" s="164"/>
    </row>
    <row r="264" spans="1:7" ht="22.5" x14ac:dyDescent="0.2">
      <c r="A264" s="161" t="s">
        <v>23730</v>
      </c>
      <c r="B264" s="162">
        <v>1</v>
      </c>
      <c r="C264" s="13" t="s">
        <v>23722</v>
      </c>
      <c r="D264" s="163">
        <v>29900</v>
      </c>
      <c r="E264" s="164" t="s">
        <v>148</v>
      </c>
      <c r="F264" s="164"/>
      <c r="G264" s="164"/>
    </row>
    <row r="265" spans="1:7" ht="22.5" x14ac:dyDescent="0.2">
      <c r="A265" s="161" t="s">
        <v>23731</v>
      </c>
      <c r="B265" s="162">
        <v>4</v>
      </c>
      <c r="C265" s="13" t="s">
        <v>23723</v>
      </c>
      <c r="D265" s="163">
        <v>19900</v>
      </c>
      <c r="E265" s="164" t="s">
        <v>148</v>
      </c>
      <c r="F265" s="164"/>
      <c r="G265" s="164"/>
    </row>
    <row r="266" spans="1:7" ht="22.5" x14ac:dyDescent="0.2">
      <c r="A266" s="161" t="s">
        <v>23732</v>
      </c>
      <c r="B266" s="162">
        <v>5</v>
      </c>
      <c r="C266" s="13" t="s">
        <v>23724</v>
      </c>
      <c r="D266" s="163">
        <v>20700</v>
      </c>
      <c r="E266" s="164" t="s">
        <v>148</v>
      </c>
      <c r="F266" s="164"/>
      <c r="G266" s="164"/>
    </row>
    <row r="267" spans="1:7" ht="22.5" x14ac:dyDescent="0.2">
      <c r="A267" s="161" t="s">
        <v>14359</v>
      </c>
      <c r="B267" s="165"/>
      <c r="C267" s="13" t="s">
        <v>14347</v>
      </c>
      <c r="D267" s="163">
        <v>45885</v>
      </c>
      <c r="E267" s="164" t="s">
        <v>148</v>
      </c>
      <c r="F267" s="164"/>
      <c r="G267" s="164"/>
    </row>
    <row r="268" spans="1:7" ht="22.5" x14ac:dyDescent="0.2">
      <c r="A268" s="161" t="s">
        <v>14341</v>
      </c>
      <c r="B268" s="162">
        <v>3</v>
      </c>
      <c r="C268" s="13" t="s">
        <v>14342</v>
      </c>
      <c r="D268" s="163">
        <v>19710</v>
      </c>
      <c r="E268" s="164" t="s">
        <v>148</v>
      </c>
      <c r="F268" s="164"/>
      <c r="G268" s="164"/>
    </row>
    <row r="269" spans="1:7" ht="22.5" x14ac:dyDescent="0.2">
      <c r="A269" s="161" t="s">
        <v>17465</v>
      </c>
      <c r="B269" s="162">
        <v>4</v>
      </c>
      <c r="C269" s="13" t="s">
        <v>17457</v>
      </c>
      <c r="D269" s="163">
        <v>25490</v>
      </c>
      <c r="E269" s="164" t="s">
        <v>148</v>
      </c>
      <c r="F269" s="164"/>
      <c r="G269" s="164"/>
    </row>
    <row r="270" spans="1:7" ht="22.5" x14ac:dyDescent="0.2">
      <c r="A270" s="161" t="s">
        <v>14343</v>
      </c>
      <c r="B270" s="165"/>
      <c r="C270" s="13" t="s">
        <v>14344</v>
      </c>
      <c r="D270" s="163">
        <v>32016</v>
      </c>
      <c r="E270" s="164" t="s">
        <v>148</v>
      </c>
      <c r="F270" s="164"/>
      <c r="G270" s="164"/>
    </row>
    <row r="271" spans="1:7" ht="22.5" x14ac:dyDescent="0.2">
      <c r="A271" s="161" t="s">
        <v>45232</v>
      </c>
      <c r="B271" s="165"/>
      <c r="C271" s="13" t="s">
        <v>45233</v>
      </c>
      <c r="D271" s="163">
        <v>58570</v>
      </c>
      <c r="E271" s="164" t="s">
        <v>148</v>
      </c>
      <c r="F271" s="164"/>
      <c r="G271" s="164"/>
    </row>
    <row r="272" spans="1:7" ht="22.5" x14ac:dyDescent="0.2">
      <c r="A272" s="161" t="s">
        <v>17419</v>
      </c>
      <c r="B272" s="162">
        <v>3</v>
      </c>
      <c r="C272" s="13" t="s">
        <v>17420</v>
      </c>
      <c r="D272" s="163">
        <v>34000</v>
      </c>
      <c r="E272" s="164" t="s">
        <v>148</v>
      </c>
      <c r="F272" s="164"/>
      <c r="G272" s="164"/>
    </row>
    <row r="273" spans="1:7" ht="22.5" x14ac:dyDescent="0.2">
      <c r="A273" s="161" t="s">
        <v>14345</v>
      </c>
      <c r="B273" s="162">
        <v>1</v>
      </c>
      <c r="C273" s="13" t="s">
        <v>14346</v>
      </c>
      <c r="D273" s="163">
        <v>44000</v>
      </c>
      <c r="E273" s="164" t="s">
        <v>148</v>
      </c>
      <c r="F273" s="164"/>
      <c r="G273" s="164"/>
    </row>
    <row r="274" spans="1:7" ht="22.5" x14ac:dyDescent="0.2">
      <c r="A274" s="161" t="s">
        <v>17441</v>
      </c>
      <c r="B274" s="162">
        <v>2</v>
      </c>
      <c r="C274" s="13" t="s">
        <v>17437</v>
      </c>
      <c r="D274" s="163">
        <v>17542</v>
      </c>
      <c r="E274" s="164" t="s">
        <v>148</v>
      </c>
      <c r="F274" s="164"/>
      <c r="G274" s="164"/>
    </row>
    <row r="275" spans="1:7" ht="22.5" x14ac:dyDescent="0.2">
      <c r="A275" s="161" t="s">
        <v>17466</v>
      </c>
      <c r="B275" s="162">
        <v>2</v>
      </c>
      <c r="C275" s="13" t="s">
        <v>17463</v>
      </c>
      <c r="D275" s="163">
        <v>60950</v>
      </c>
      <c r="E275" s="164" t="s">
        <v>148</v>
      </c>
      <c r="F275" s="164"/>
      <c r="G275" s="164"/>
    </row>
    <row r="276" spans="1:7" ht="22.5" x14ac:dyDescent="0.2">
      <c r="A276" s="161" t="s">
        <v>17421</v>
      </c>
      <c r="B276" s="162">
        <v>3</v>
      </c>
      <c r="C276" s="13" t="s">
        <v>17422</v>
      </c>
      <c r="D276" s="163">
        <v>25490</v>
      </c>
      <c r="E276" s="164" t="s">
        <v>148</v>
      </c>
      <c r="F276" s="164"/>
      <c r="G276" s="164"/>
    </row>
    <row r="277" spans="1:7" ht="22.5" x14ac:dyDescent="0.2">
      <c r="A277" s="161" t="s">
        <v>17467</v>
      </c>
      <c r="B277" s="165"/>
      <c r="C277" s="13" t="s">
        <v>17464</v>
      </c>
      <c r="D277" s="163">
        <v>58568</v>
      </c>
      <c r="E277" s="164" t="s">
        <v>148</v>
      </c>
      <c r="F277" s="164"/>
      <c r="G277" s="164"/>
    </row>
    <row r="278" spans="1:7" ht="22.5" x14ac:dyDescent="0.2">
      <c r="A278" s="161" t="s">
        <v>17423</v>
      </c>
      <c r="B278" s="162">
        <v>9</v>
      </c>
      <c r="C278" s="13" t="s">
        <v>17424</v>
      </c>
      <c r="D278" s="163">
        <v>34000</v>
      </c>
      <c r="E278" s="164" t="s">
        <v>148</v>
      </c>
      <c r="F278" s="164"/>
      <c r="G278" s="164"/>
    </row>
    <row r="279" spans="1:7" x14ac:dyDescent="0.2">
      <c r="A279" s="161" t="s">
        <v>17425</v>
      </c>
      <c r="B279" s="162">
        <v>1</v>
      </c>
      <c r="C279" s="13" t="s">
        <v>17426</v>
      </c>
      <c r="D279" s="163">
        <v>24260</v>
      </c>
      <c r="E279" s="164" t="s">
        <v>148</v>
      </c>
      <c r="F279" s="164"/>
      <c r="G279" s="164"/>
    </row>
    <row r="280" spans="1:7" x14ac:dyDescent="0.2">
      <c r="A280" s="161" t="s">
        <v>17427</v>
      </c>
      <c r="B280" s="165"/>
      <c r="C280" s="13" t="s">
        <v>17428</v>
      </c>
      <c r="D280" s="163">
        <v>32580</v>
      </c>
      <c r="E280" s="164" t="s">
        <v>148</v>
      </c>
      <c r="F280" s="164"/>
      <c r="G280" s="164"/>
    </row>
    <row r="281" spans="1:7" x14ac:dyDescent="0.2">
      <c r="A281" s="161" t="s">
        <v>17442</v>
      </c>
      <c r="B281" s="165"/>
      <c r="C281" s="13" t="s">
        <v>17433</v>
      </c>
      <c r="D281" s="163">
        <v>33570</v>
      </c>
      <c r="E281" s="164" t="s">
        <v>148</v>
      </c>
      <c r="F281" s="164"/>
      <c r="G281" s="164"/>
    </row>
    <row r="282" spans="1:7" x14ac:dyDescent="0.2">
      <c r="A282" s="161" t="s">
        <v>17429</v>
      </c>
      <c r="B282" s="162">
        <v>1</v>
      </c>
      <c r="C282" s="13" t="s">
        <v>17430</v>
      </c>
      <c r="D282" s="163">
        <v>52380</v>
      </c>
      <c r="E282" s="164" t="s">
        <v>148</v>
      </c>
      <c r="F282" s="164"/>
      <c r="G282" s="164"/>
    </row>
    <row r="283" spans="1:7" x14ac:dyDescent="0.2">
      <c r="A283" s="161" t="s">
        <v>17733</v>
      </c>
      <c r="B283" s="165"/>
      <c r="C283" s="13" t="s">
        <v>17723</v>
      </c>
      <c r="D283" s="163">
        <v>60360</v>
      </c>
      <c r="E283" s="164" t="s">
        <v>148</v>
      </c>
      <c r="F283" s="164"/>
      <c r="G283" s="164"/>
    </row>
    <row r="284" spans="1:7" x14ac:dyDescent="0.2">
      <c r="A284" s="161" t="s">
        <v>17468</v>
      </c>
      <c r="B284" s="165"/>
      <c r="C284" s="13" t="s">
        <v>17461</v>
      </c>
      <c r="D284" s="163">
        <v>84650</v>
      </c>
      <c r="E284" s="164" t="s">
        <v>148</v>
      </c>
      <c r="F284" s="164"/>
      <c r="G284" s="164"/>
    </row>
    <row r="285" spans="1:7" ht="22.5" x14ac:dyDescent="0.2">
      <c r="A285" s="161" t="s">
        <v>17443</v>
      </c>
      <c r="B285" s="162">
        <v>1</v>
      </c>
      <c r="C285" s="13" t="s">
        <v>17439</v>
      </c>
      <c r="D285" s="163">
        <v>62400</v>
      </c>
      <c r="E285" s="164" t="s">
        <v>148</v>
      </c>
      <c r="F285" s="164"/>
      <c r="G285" s="164"/>
    </row>
    <row r="286" spans="1:7" ht="22.5" x14ac:dyDescent="0.2">
      <c r="A286" s="161" t="s">
        <v>17444</v>
      </c>
      <c r="B286" s="165"/>
      <c r="C286" s="13" t="s">
        <v>17440</v>
      </c>
      <c r="D286" s="164"/>
      <c r="E286" s="164"/>
      <c r="F286" s="164"/>
      <c r="G286" s="164"/>
    </row>
    <row r="287" spans="1:7" ht="22.5" x14ac:dyDescent="0.2">
      <c r="A287" s="161" t="s">
        <v>17445</v>
      </c>
      <c r="B287" s="162">
        <v>5</v>
      </c>
      <c r="C287" s="13" t="s">
        <v>17434</v>
      </c>
      <c r="D287" s="163">
        <v>41475</v>
      </c>
      <c r="E287" s="164" t="s">
        <v>148</v>
      </c>
      <c r="F287" s="164"/>
      <c r="G287" s="164"/>
    </row>
    <row r="288" spans="1:7" ht="22.5" x14ac:dyDescent="0.2">
      <c r="A288" s="161" t="s">
        <v>17470</v>
      </c>
      <c r="B288" s="162">
        <v>1</v>
      </c>
      <c r="C288" s="13" t="s">
        <v>17471</v>
      </c>
      <c r="D288" s="163">
        <v>63250</v>
      </c>
      <c r="E288" s="164" t="s">
        <v>148</v>
      </c>
      <c r="F288" s="164"/>
      <c r="G288" s="164"/>
    </row>
    <row r="289" spans="1:7" ht="22.5" x14ac:dyDescent="0.2">
      <c r="A289" s="161" t="s">
        <v>17472</v>
      </c>
      <c r="B289" s="162">
        <v>2</v>
      </c>
      <c r="C289" s="13" t="s">
        <v>17473</v>
      </c>
      <c r="D289" s="163">
        <v>61870</v>
      </c>
      <c r="E289" s="164" t="s">
        <v>148</v>
      </c>
      <c r="F289" s="164"/>
      <c r="G289" s="164"/>
    </row>
    <row r="290" spans="1:7" ht="22.5" x14ac:dyDescent="0.2">
      <c r="A290" s="161" t="s">
        <v>17474</v>
      </c>
      <c r="B290" s="165"/>
      <c r="C290" s="13" t="s">
        <v>17475</v>
      </c>
      <c r="D290" s="163">
        <v>68660</v>
      </c>
      <c r="E290" s="164" t="s">
        <v>148</v>
      </c>
      <c r="F290" s="164"/>
      <c r="G290" s="164"/>
    </row>
    <row r="291" spans="1:7" ht="22.5" x14ac:dyDescent="0.2">
      <c r="A291" s="161" t="s">
        <v>17476</v>
      </c>
      <c r="B291" s="165"/>
      <c r="C291" s="13" t="s">
        <v>17477</v>
      </c>
      <c r="D291" s="163">
        <v>54050</v>
      </c>
      <c r="E291" s="164" t="s">
        <v>148</v>
      </c>
      <c r="F291" s="164"/>
      <c r="G291" s="164"/>
    </row>
    <row r="292" spans="1:7" x14ac:dyDescent="0.2">
      <c r="A292" s="161" t="s">
        <v>17478</v>
      </c>
      <c r="B292" s="165"/>
      <c r="C292" s="13" t="s">
        <v>17479</v>
      </c>
      <c r="D292" s="163">
        <v>50600</v>
      </c>
      <c r="E292" s="164" t="s">
        <v>148</v>
      </c>
      <c r="F292" s="164"/>
      <c r="G292" s="164"/>
    </row>
    <row r="293" spans="1:7" x14ac:dyDescent="0.2">
      <c r="A293" s="161" t="s">
        <v>17480</v>
      </c>
      <c r="B293" s="165"/>
      <c r="C293" s="13" t="s">
        <v>17481</v>
      </c>
      <c r="D293" s="163">
        <v>65550</v>
      </c>
      <c r="E293" s="164" t="s">
        <v>148</v>
      </c>
      <c r="F293" s="164"/>
      <c r="G293" s="164"/>
    </row>
    <row r="294" spans="1:7" x14ac:dyDescent="0.2">
      <c r="A294" s="161" t="s">
        <v>17482</v>
      </c>
      <c r="B294" s="165"/>
      <c r="C294" s="13" t="s">
        <v>17483</v>
      </c>
      <c r="D294" s="163">
        <v>83000</v>
      </c>
      <c r="E294" s="164" t="s">
        <v>148</v>
      </c>
      <c r="F294" s="164"/>
      <c r="G294" s="164"/>
    </row>
    <row r="295" spans="1:7" x14ac:dyDescent="0.2">
      <c r="A295" s="161" t="s">
        <v>17484</v>
      </c>
      <c r="B295" s="165"/>
      <c r="C295" s="13" t="s">
        <v>17458</v>
      </c>
      <c r="D295" s="163">
        <v>125510</v>
      </c>
      <c r="E295" s="164" t="s">
        <v>148</v>
      </c>
      <c r="F295" s="164"/>
      <c r="G295" s="164"/>
    </row>
    <row r="296" spans="1:7" x14ac:dyDescent="0.2">
      <c r="A296" s="161" t="s">
        <v>17446</v>
      </c>
      <c r="B296" s="165"/>
      <c r="C296" s="13" t="s">
        <v>17435</v>
      </c>
      <c r="D296" s="163">
        <v>176770</v>
      </c>
      <c r="E296" s="164" t="s">
        <v>148</v>
      </c>
      <c r="F296" s="164"/>
      <c r="G296" s="164"/>
    </row>
    <row r="297" spans="1:7" x14ac:dyDescent="0.2">
      <c r="A297" s="161" t="s">
        <v>17447</v>
      </c>
      <c r="B297" s="165"/>
      <c r="C297" s="13" t="s">
        <v>17436</v>
      </c>
      <c r="D297" s="163">
        <v>203470</v>
      </c>
      <c r="E297" s="164" t="s">
        <v>148</v>
      </c>
      <c r="F297" s="164"/>
      <c r="G297" s="164"/>
    </row>
    <row r="298" spans="1:7" x14ac:dyDescent="0.2">
      <c r="A298" s="161" t="s">
        <v>17431</v>
      </c>
      <c r="B298" s="165"/>
      <c r="C298" s="13" t="s">
        <v>17432</v>
      </c>
      <c r="D298" s="163">
        <v>241030</v>
      </c>
      <c r="E298" s="164" t="s">
        <v>148</v>
      </c>
      <c r="F298" s="164"/>
      <c r="G298" s="164"/>
    </row>
    <row r="299" spans="1:7" x14ac:dyDescent="0.2">
      <c r="A299" s="161" t="s">
        <v>17485</v>
      </c>
      <c r="B299" s="165"/>
      <c r="C299" s="13" t="s">
        <v>17486</v>
      </c>
      <c r="D299" s="164"/>
      <c r="E299" s="164"/>
      <c r="F299" s="164"/>
      <c r="G299" s="164"/>
    </row>
    <row r="300" spans="1:7" x14ac:dyDescent="0.2">
      <c r="A300" s="161" t="s">
        <v>17487</v>
      </c>
      <c r="B300" s="165"/>
      <c r="C300" s="13" t="s">
        <v>17460</v>
      </c>
      <c r="D300" s="163">
        <v>765600</v>
      </c>
      <c r="E300" s="164" t="s">
        <v>148</v>
      </c>
      <c r="F300" s="164"/>
      <c r="G300" s="164"/>
    </row>
    <row r="301" spans="1:7" x14ac:dyDescent="0.2">
      <c r="A301" s="161" t="s">
        <v>28609</v>
      </c>
      <c r="B301" s="165"/>
      <c r="C301" s="13" t="s">
        <v>20970</v>
      </c>
      <c r="D301" s="163">
        <v>56900</v>
      </c>
      <c r="E301" s="164" t="s">
        <v>148</v>
      </c>
      <c r="F301" s="164"/>
      <c r="G301" s="164"/>
    </row>
    <row r="302" spans="1:7" x14ac:dyDescent="0.2">
      <c r="A302" s="161" t="s">
        <v>358</v>
      </c>
      <c r="B302" s="166">
        <v>2727</v>
      </c>
      <c r="C302" s="13" t="s">
        <v>359</v>
      </c>
      <c r="D302" s="167">
        <v>230</v>
      </c>
      <c r="E302" s="164" t="s">
        <v>148</v>
      </c>
      <c r="F302" s="164"/>
      <c r="G302" s="164"/>
    </row>
    <row r="303" spans="1:7" ht="22.5" x14ac:dyDescent="0.2">
      <c r="A303" s="161" t="s">
        <v>38852</v>
      </c>
      <c r="B303" s="165"/>
      <c r="C303" s="13" t="s">
        <v>38853</v>
      </c>
      <c r="D303" s="163">
        <v>30784</v>
      </c>
      <c r="E303" s="164" t="s">
        <v>148</v>
      </c>
      <c r="F303" s="164"/>
      <c r="G303" s="164"/>
    </row>
    <row r="304" spans="1:7" x14ac:dyDescent="0.2">
      <c r="A304" s="161" t="s">
        <v>360</v>
      </c>
      <c r="B304" s="162">
        <v>1</v>
      </c>
      <c r="C304" s="13" t="s">
        <v>361</v>
      </c>
      <c r="D304" s="163">
        <v>118900</v>
      </c>
      <c r="E304" s="164" t="s">
        <v>148</v>
      </c>
      <c r="F304" s="164"/>
      <c r="G304" s="164"/>
    </row>
    <row r="305" spans="1:7" x14ac:dyDescent="0.2">
      <c r="A305" s="161" t="s">
        <v>362</v>
      </c>
      <c r="B305" s="165"/>
      <c r="C305" s="13" t="s">
        <v>363</v>
      </c>
      <c r="D305" s="163">
        <v>50183</v>
      </c>
      <c r="E305" s="164" t="s">
        <v>148</v>
      </c>
      <c r="F305" s="164"/>
      <c r="G305" s="164"/>
    </row>
    <row r="306" spans="1:7" x14ac:dyDescent="0.2">
      <c r="A306" s="161" t="s">
        <v>364</v>
      </c>
      <c r="B306" s="165"/>
      <c r="C306" s="13" t="s">
        <v>365</v>
      </c>
      <c r="D306" s="163">
        <v>26900</v>
      </c>
      <c r="E306" s="164" t="s">
        <v>148</v>
      </c>
      <c r="F306" s="164"/>
      <c r="G306" s="164"/>
    </row>
    <row r="307" spans="1:7" ht="22.5" x14ac:dyDescent="0.2">
      <c r="A307" s="161" t="s">
        <v>13762</v>
      </c>
      <c r="B307" s="165"/>
      <c r="C307" s="13" t="s">
        <v>13697</v>
      </c>
      <c r="D307" s="163">
        <v>49926</v>
      </c>
      <c r="E307" s="164" t="s">
        <v>148</v>
      </c>
      <c r="F307" s="164"/>
      <c r="G307" s="164"/>
    </row>
    <row r="308" spans="1:7" ht="22.5" x14ac:dyDescent="0.2">
      <c r="A308" s="161" t="s">
        <v>13763</v>
      </c>
      <c r="B308" s="165"/>
      <c r="C308" s="13" t="s">
        <v>13695</v>
      </c>
      <c r="D308" s="163">
        <v>92929</v>
      </c>
      <c r="E308" s="164" t="s">
        <v>148</v>
      </c>
      <c r="F308" s="164"/>
      <c r="G308" s="164"/>
    </row>
    <row r="309" spans="1:7" ht="22.5" x14ac:dyDescent="0.2">
      <c r="A309" s="161" t="s">
        <v>13764</v>
      </c>
      <c r="B309" s="165"/>
      <c r="C309" s="13" t="s">
        <v>13699</v>
      </c>
      <c r="D309" s="163">
        <v>133603</v>
      </c>
      <c r="E309" s="164" t="s">
        <v>148</v>
      </c>
      <c r="F309" s="164"/>
      <c r="G309" s="164"/>
    </row>
    <row r="310" spans="1:7" ht="22.5" x14ac:dyDescent="0.2">
      <c r="A310" s="161" t="s">
        <v>13765</v>
      </c>
      <c r="B310" s="165"/>
      <c r="C310" s="13" t="s">
        <v>13701</v>
      </c>
      <c r="D310" s="163">
        <v>224640</v>
      </c>
      <c r="E310" s="164" t="s">
        <v>148</v>
      </c>
      <c r="F310" s="164"/>
      <c r="G310" s="164"/>
    </row>
    <row r="311" spans="1:7" ht="22.5" x14ac:dyDescent="0.2">
      <c r="A311" s="161" t="s">
        <v>366</v>
      </c>
      <c r="B311" s="162">
        <v>1</v>
      </c>
      <c r="C311" s="13" t="s">
        <v>367</v>
      </c>
      <c r="D311" s="163">
        <v>121982</v>
      </c>
      <c r="E311" s="164" t="s">
        <v>148</v>
      </c>
      <c r="F311" s="164"/>
      <c r="G311" s="164"/>
    </row>
    <row r="312" spans="1:7" x14ac:dyDescent="0.2">
      <c r="A312" s="161" t="s">
        <v>368</v>
      </c>
      <c r="B312" s="165"/>
      <c r="C312" s="13" t="s">
        <v>369</v>
      </c>
      <c r="D312" s="164"/>
      <c r="E312" s="164"/>
      <c r="F312" s="164"/>
      <c r="G312" s="164"/>
    </row>
    <row r="313" spans="1:7" x14ac:dyDescent="0.2">
      <c r="A313" s="161" t="s">
        <v>370</v>
      </c>
      <c r="B313" s="165"/>
      <c r="C313" s="13" t="s">
        <v>371</v>
      </c>
      <c r="D313" s="163">
        <v>160269</v>
      </c>
      <c r="E313" s="164" t="s">
        <v>148</v>
      </c>
      <c r="F313" s="164"/>
      <c r="G313" s="164"/>
    </row>
    <row r="314" spans="1:7" x14ac:dyDescent="0.2">
      <c r="A314" s="161" t="s">
        <v>372</v>
      </c>
      <c r="B314" s="165"/>
      <c r="C314" s="13" t="s">
        <v>373</v>
      </c>
      <c r="D314" s="163">
        <v>537895</v>
      </c>
      <c r="E314" s="164" t="s">
        <v>148</v>
      </c>
      <c r="F314" s="164"/>
      <c r="G314" s="164"/>
    </row>
    <row r="315" spans="1:7" x14ac:dyDescent="0.2">
      <c r="A315" s="161" t="s">
        <v>17177</v>
      </c>
      <c r="B315" s="162">
        <v>1</v>
      </c>
      <c r="C315" s="13" t="s">
        <v>17178</v>
      </c>
      <c r="D315" s="163">
        <v>50112</v>
      </c>
      <c r="E315" s="164" t="s">
        <v>148</v>
      </c>
      <c r="F315" s="164"/>
      <c r="G315" s="164"/>
    </row>
    <row r="316" spans="1:7" x14ac:dyDescent="0.2">
      <c r="A316" s="161" t="s">
        <v>17179</v>
      </c>
      <c r="B316" s="162">
        <v>3</v>
      </c>
      <c r="C316" s="13" t="s">
        <v>17180</v>
      </c>
      <c r="D316" s="163">
        <v>93334</v>
      </c>
      <c r="E316" s="164" t="s">
        <v>148</v>
      </c>
      <c r="F316" s="164"/>
      <c r="G316" s="164"/>
    </row>
    <row r="317" spans="1:7" x14ac:dyDescent="0.2">
      <c r="A317" s="161" t="s">
        <v>374</v>
      </c>
      <c r="B317" s="165"/>
      <c r="C317" s="13" t="s">
        <v>375</v>
      </c>
      <c r="D317" s="163">
        <v>125593</v>
      </c>
      <c r="E317" s="164" t="s">
        <v>148</v>
      </c>
      <c r="F317" s="164"/>
      <c r="G317" s="164"/>
    </row>
    <row r="318" spans="1:7" x14ac:dyDescent="0.2">
      <c r="A318" s="161" t="s">
        <v>376</v>
      </c>
      <c r="B318" s="165"/>
      <c r="C318" s="13" t="s">
        <v>377</v>
      </c>
      <c r="D318" s="163">
        <v>72970</v>
      </c>
      <c r="E318" s="164" t="s">
        <v>148</v>
      </c>
      <c r="F318" s="164"/>
      <c r="G318" s="164"/>
    </row>
    <row r="319" spans="1:7" x14ac:dyDescent="0.2">
      <c r="A319" s="161" t="s">
        <v>378</v>
      </c>
      <c r="B319" s="162">
        <v>1</v>
      </c>
      <c r="C319" s="13" t="s">
        <v>379</v>
      </c>
      <c r="D319" s="163">
        <v>134385</v>
      </c>
      <c r="E319" s="164" t="s">
        <v>148</v>
      </c>
      <c r="F319" s="164"/>
      <c r="G319" s="164"/>
    </row>
    <row r="320" spans="1:7" x14ac:dyDescent="0.2">
      <c r="A320" s="161" t="s">
        <v>380</v>
      </c>
      <c r="B320" s="162">
        <v>2</v>
      </c>
      <c r="C320" s="13" t="s">
        <v>381</v>
      </c>
      <c r="D320" s="163">
        <v>134783</v>
      </c>
      <c r="E320" s="164" t="s">
        <v>148</v>
      </c>
      <c r="F320" s="164"/>
      <c r="G320" s="164"/>
    </row>
    <row r="321" spans="1:7" x14ac:dyDescent="0.2">
      <c r="A321" s="161" t="s">
        <v>382</v>
      </c>
      <c r="B321" s="165"/>
      <c r="C321" s="13" t="s">
        <v>383</v>
      </c>
      <c r="D321" s="163">
        <v>207777</v>
      </c>
      <c r="E321" s="164" t="s">
        <v>148</v>
      </c>
      <c r="F321" s="164"/>
      <c r="G321" s="164"/>
    </row>
    <row r="322" spans="1:7" x14ac:dyDescent="0.2">
      <c r="A322" s="161" t="s">
        <v>384</v>
      </c>
      <c r="B322" s="165"/>
      <c r="C322" s="13" t="s">
        <v>385</v>
      </c>
      <c r="D322" s="163">
        <v>216108</v>
      </c>
      <c r="E322" s="164" t="s">
        <v>148</v>
      </c>
      <c r="F322" s="164"/>
      <c r="G322" s="164"/>
    </row>
    <row r="323" spans="1:7" x14ac:dyDescent="0.2">
      <c r="A323" s="161" t="s">
        <v>386</v>
      </c>
      <c r="B323" s="165"/>
      <c r="C323" s="13" t="s">
        <v>387</v>
      </c>
      <c r="D323" s="163">
        <v>221182</v>
      </c>
      <c r="E323" s="164" t="s">
        <v>148</v>
      </c>
      <c r="F323" s="164"/>
      <c r="G323" s="164"/>
    </row>
    <row r="324" spans="1:7" x14ac:dyDescent="0.2">
      <c r="A324" s="161" t="s">
        <v>28500</v>
      </c>
      <c r="B324" s="162">
        <v>1</v>
      </c>
      <c r="C324" s="13" t="s">
        <v>28501</v>
      </c>
      <c r="D324" s="163">
        <v>206712</v>
      </c>
      <c r="E324" s="164" t="s">
        <v>148</v>
      </c>
      <c r="F324" s="164"/>
      <c r="G324" s="164"/>
    </row>
    <row r="325" spans="1:7" x14ac:dyDescent="0.2">
      <c r="A325" s="161" t="s">
        <v>388</v>
      </c>
      <c r="B325" s="165"/>
      <c r="C325" s="13" t="s">
        <v>389</v>
      </c>
      <c r="D325" s="163">
        <v>241920</v>
      </c>
      <c r="E325" s="164" t="s">
        <v>148</v>
      </c>
      <c r="F325" s="164"/>
      <c r="G325" s="164"/>
    </row>
    <row r="326" spans="1:7" x14ac:dyDescent="0.2">
      <c r="A326" s="161" t="s">
        <v>28127</v>
      </c>
      <c r="B326" s="162">
        <v>3</v>
      </c>
      <c r="C326" s="13" t="s">
        <v>27735</v>
      </c>
      <c r="D326" s="163">
        <v>110670</v>
      </c>
      <c r="E326" s="164" t="s">
        <v>148</v>
      </c>
      <c r="F326" s="164"/>
      <c r="G326" s="164"/>
    </row>
    <row r="327" spans="1:7" x14ac:dyDescent="0.2">
      <c r="A327" s="161" t="s">
        <v>390</v>
      </c>
      <c r="B327" s="165"/>
      <c r="C327" s="13" t="s">
        <v>391</v>
      </c>
      <c r="D327" s="163">
        <v>186436</v>
      </c>
      <c r="E327" s="164" t="s">
        <v>148</v>
      </c>
      <c r="F327" s="164"/>
      <c r="G327" s="164"/>
    </row>
    <row r="328" spans="1:7" x14ac:dyDescent="0.2">
      <c r="A328" s="161" t="s">
        <v>392</v>
      </c>
      <c r="B328" s="162">
        <v>6</v>
      </c>
      <c r="C328" s="13" t="s">
        <v>393</v>
      </c>
      <c r="D328" s="163">
        <v>146032</v>
      </c>
      <c r="E328" s="164" t="s">
        <v>148</v>
      </c>
      <c r="F328" s="164"/>
      <c r="G328" s="164"/>
    </row>
    <row r="329" spans="1:7" x14ac:dyDescent="0.2">
      <c r="A329" s="161" t="s">
        <v>394</v>
      </c>
      <c r="B329" s="165"/>
      <c r="C329" s="13" t="s">
        <v>395</v>
      </c>
      <c r="D329" s="163">
        <v>167580</v>
      </c>
      <c r="E329" s="164" t="s">
        <v>148</v>
      </c>
      <c r="F329" s="164"/>
      <c r="G329" s="164"/>
    </row>
    <row r="330" spans="1:7" x14ac:dyDescent="0.2">
      <c r="A330" s="161" t="s">
        <v>396</v>
      </c>
      <c r="B330" s="162">
        <v>1</v>
      </c>
      <c r="C330" s="13" t="s">
        <v>397</v>
      </c>
      <c r="D330" s="163">
        <v>116594</v>
      </c>
      <c r="E330" s="164" t="s">
        <v>148</v>
      </c>
      <c r="F330" s="164"/>
      <c r="G330" s="164"/>
    </row>
    <row r="331" spans="1:7" x14ac:dyDescent="0.2">
      <c r="A331" s="161" t="s">
        <v>28502</v>
      </c>
      <c r="B331" s="162">
        <v>2</v>
      </c>
      <c r="C331" s="13" t="s">
        <v>28551</v>
      </c>
      <c r="D331" s="163">
        <v>121020</v>
      </c>
      <c r="E331" s="164" t="s">
        <v>148</v>
      </c>
      <c r="F331" s="164"/>
      <c r="G331" s="164"/>
    </row>
    <row r="332" spans="1:7" x14ac:dyDescent="0.2">
      <c r="A332" s="161" t="s">
        <v>398</v>
      </c>
      <c r="B332" s="165"/>
      <c r="C332" s="13" t="s">
        <v>399</v>
      </c>
      <c r="D332" s="163">
        <v>314155</v>
      </c>
      <c r="E332" s="164" t="s">
        <v>148</v>
      </c>
      <c r="F332" s="164"/>
      <c r="G332" s="164"/>
    </row>
    <row r="333" spans="1:7" ht="22.5" x14ac:dyDescent="0.2">
      <c r="A333" s="161" t="s">
        <v>400</v>
      </c>
      <c r="B333" s="162">
        <v>1</v>
      </c>
      <c r="C333" s="13" t="s">
        <v>401</v>
      </c>
      <c r="D333" s="163">
        <v>70034</v>
      </c>
      <c r="E333" s="164" t="s">
        <v>148</v>
      </c>
      <c r="F333" s="164"/>
      <c r="G333" s="164"/>
    </row>
    <row r="334" spans="1:7" ht="22.5" x14ac:dyDescent="0.2">
      <c r="A334" s="161" t="s">
        <v>402</v>
      </c>
      <c r="B334" s="165"/>
      <c r="C334" s="13" t="s">
        <v>403</v>
      </c>
      <c r="D334" s="163">
        <v>74074</v>
      </c>
      <c r="E334" s="164" t="s">
        <v>148</v>
      </c>
      <c r="F334" s="164"/>
      <c r="G334" s="164"/>
    </row>
    <row r="335" spans="1:7" ht="22.5" x14ac:dyDescent="0.2">
      <c r="A335" s="161" t="s">
        <v>24601</v>
      </c>
      <c r="B335" s="165"/>
      <c r="C335" s="13" t="s">
        <v>24559</v>
      </c>
      <c r="D335" s="163">
        <v>74074</v>
      </c>
      <c r="E335" s="164" t="s">
        <v>148</v>
      </c>
      <c r="F335" s="164"/>
      <c r="G335" s="164"/>
    </row>
    <row r="336" spans="1:7" ht="22.5" x14ac:dyDescent="0.2">
      <c r="A336" s="161" t="s">
        <v>404</v>
      </c>
      <c r="B336" s="165"/>
      <c r="C336" s="13" t="s">
        <v>405</v>
      </c>
      <c r="D336" s="163">
        <v>98316</v>
      </c>
      <c r="E336" s="164" t="s">
        <v>148</v>
      </c>
      <c r="F336" s="164"/>
      <c r="G336" s="164"/>
    </row>
    <row r="337" spans="1:7" x14ac:dyDescent="0.2">
      <c r="A337" s="161" t="s">
        <v>406</v>
      </c>
      <c r="B337" s="165"/>
      <c r="C337" s="13" t="s">
        <v>407</v>
      </c>
      <c r="D337" s="163">
        <v>13500</v>
      </c>
      <c r="E337" s="164" t="s">
        <v>148</v>
      </c>
      <c r="F337" s="164"/>
      <c r="G337" s="164"/>
    </row>
    <row r="338" spans="1:7" x14ac:dyDescent="0.2">
      <c r="A338" s="161" t="s">
        <v>408</v>
      </c>
      <c r="B338" s="162">
        <v>2</v>
      </c>
      <c r="C338" s="13" t="s">
        <v>409</v>
      </c>
      <c r="D338" s="163">
        <v>43200</v>
      </c>
      <c r="E338" s="164" t="s">
        <v>148</v>
      </c>
      <c r="F338" s="164"/>
      <c r="G338" s="164"/>
    </row>
    <row r="339" spans="1:7" x14ac:dyDescent="0.2">
      <c r="A339" s="161" t="s">
        <v>410</v>
      </c>
      <c r="B339" s="162">
        <v>6</v>
      </c>
      <c r="C339" s="13" t="s">
        <v>411</v>
      </c>
      <c r="D339" s="163">
        <v>333000</v>
      </c>
      <c r="E339" s="164" t="s">
        <v>148</v>
      </c>
      <c r="F339" s="164"/>
      <c r="G339" s="164"/>
    </row>
    <row r="340" spans="1:7" x14ac:dyDescent="0.2">
      <c r="A340" s="161" t="s">
        <v>412</v>
      </c>
      <c r="B340" s="162">
        <v>1</v>
      </c>
      <c r="C340" s="13" t="s">
        <v>413</v>
      </c>
      <c r="D340" s="163">
        <v>560000</v>
      </c>
      <c r="E340" s="164" t="s">
        <v>148</v>
      </c>
      <c r="F340" s="164"/>
      <c r="G340" s="164"/>
    </row>
    <row r="341" spans="1:7" x14ac:dyDescent="0.2">
      <c r="A341" s="161" t="s">
        <v>35612</v>
      </c>
      <c r="B341" s="162">
        <v>1</v>
      </c>
      <c r="C341" s="13" t="s">
        <v>35613</v>
      </c>
      <c r="D341" s="163">
        <v>20878</v>
      </c>
      <c r="E341" s="164" t="s">
        <v>148</v>
      </c>
      <c r="F341" s="164"/>
      <c r="G341" s="164"/>
    </row>
    <row r="342" spans="1:7" x14ac:dyDescent="0.2">
      <c r="A342" s="161" t="s">
        <v>21161</v>
      </c>
      <c r="B342" s="165"/>
      <c r="C342" s="13" t="s">
        <v>21158</v>
      </c>
      <c r="D342" s="163">
        <v>49900</v>
      </c>
      <c r="E342" s="164" t="s">
        <v>148</v>
      </c>
      <c r="F342" s="164"/>
      <c r="G342" s="164"/>
    </row>
    <row r="343" spans="1:7" x14ac:dyDescent="0.2">
      <c r="A343" s="161" t="s">
        <v>414</v>
      </c>
      <c r="B343" s="165"/>
      <c r="C343" s="13" t="s">
        <v>415</v>
      </c>
      <c r="D343" s="163">
        <v>45288</v>
      </c>
      <c r="E343" s="164" t="s">
        <v>148</v>
      </c>
      <c r="F343" s="164"/>
      <c r="G343" s="164"/>
    </row>
    <row r="344" spans="1:7" x14ac:dyDescent="0.2">
      <c r="A344" s="161" t="s">
        <v>416</v>
      </c>
      <c r="B344" s="162">
        <v>5</v>
      </c>
      <c r="C344" s="13" t="s">
        <v>417</v>
      </c>
      <c r="D344" s="163">
        <v>47380</v>
      </c>
      <c r="E344" s="164" t="s">
        <v>148</v>
      </c>
      <c r="F344" s="164"/>
      <c r="G344" s="164"/>
    </row>
    <row r="345" spans="1:7" x14ac:dyDescent="0.2">
      <c r="A345" s="161" t="s">
        <v>418</v>
      </c>
      <c r="B345" s="165"/>
      <c r="C345" s="13" t="s">
        <v>419</v>
      </c>
      <c r="D345" s="163">
        <v>41837</v>
      </c>
      <c r="E345" s="164" t="s">
        <v>148</v>
      </c>
      <c r="F345" s="164"/>
      <c r="G345" s="164"/>
    </row>
    <row r="346" spans="1:7" x14ac:dyDescent="0.2">
      <c r="A346" s="161" t="s">
        <v>17181</v>
      </c>
      <c r="B346" s="162">
        <v>7</v>
      </c>
      <c r="C346" s="13" t="s">
        <v>17170</v>
      </c>
      <c r="D346" s="163">
        <v>28088</v>
      </c>
      <c r="E346" s="164" t="s">
        <v>148</v>
      </c>
      <c r="F346" s="164"/>
      <c r="G346" s="164"/>
    </row>
    <row r="347" spans="1:7" x14ac:dyDescent="0.2">
      <c r="A347" s="161" t="s">
        <v>420</v>
      </c>
      <c r="B347" s="162">
        <v>1</v>
      </c>
      <c r="C347" s="13" t="s">
        <v>421</v>
      </c>
      <c r="D347" s="163">
        <v>28360</v>
      </c>
      <c r="E347" s="164" t="s">
        <v>148</v>
      </c>
      <c r="F347" s="164"/>
      <c r="G347" s="164"/>
    </row>
    <row r="348" spans="1:7" x14ac:dyDescent="0.2">
      <c r="A348" s="161" t="s">
        <v>422</v>
      </c>
      <c r="B348" s="162">
        <v>38</v>
      </c>
      <c r="C348" s="13" t="s">
        <v>423</v>
      </c>
      <c r="D348" s="163">
        <v>31281</v>
      </c>
      <c r="E348" s="164" t="s">
        <v>148</v>
      </c>
      <c r="F348" s="164"/>
      <c r="G348" s="164"/>
    </row>
    <row r="349" spans="1:7" x14ac:dyDescent="0.2">
      <c r="A349" s="161" t="s">
        <v>424</v>
      </c>
      <c r="B349" s="162">
        <v>8</v>
      </c>
      <c r="C349" s="13" t="s">
        <v>425</v>
      </c>
      <c r="D349" s="163">
        <v>49766</v>
      </c>
      <c r="E349" s="164" t="s">
        <v>148</v>
      </c>
      <c r="F349" s="164"/>
      <c r="G349" s="164"/>
    </row>
    <row r="350" spans="1:7" x14ac:dyDescent="0.2">
      <c r="A350" s="161" t="s">
        <v>23416</v>
      </c>
      <c r="B350" s="165"/>
      <c r="C350" s="13" t="s">
        <v>23414</v>
      </c>
      <c r="D350" s="163">
        <v>26076</v>
      </c>
      <c r="E350" s="164" t="s">
        <v>148</v>
      </c>
      <c r="F350" s="164"/>
      <c r="G350" s="164"/>
    </row>
    <row r="351" spans="1:7" x14ac:dyDescent="0.2">
      <c r="A351" s="161" t="s">
        <v>23417</v>
      </c>
      <c r="B351" s="162">
        <v>22</v>
      </c>
      <c r="C351" s="13" t="s">
        <v>23412</v>
      </c>
      <c r="D351" s="163">
        <v>26424</v>
      </c>
      <c r="E351" s="164" t="s">
        <v>148</v>
      </c>
      <c r="F351" s="164"/>
      <c r="G351" s="164"/>
    </row>
    <row r="352" spans="1:7" x14ac:dyDescent="0.2">
      <c r="A352" s="161" t="s">
        <v>15829</v>
      </c>
      <c r="B352" s="162">
        <v>49</v>
      </c>
      <c r="C352" s="13" t="s">
        <v>15630</v>
      </c>
      <c r="D352" s="163">
        <v>54399</v>
      </c>
      <c r="E352" s="164" t="s">
        <v>148</v>
      </c>
      <c r="F352" s="164"/>
      <c r="G352" s="164"/>
    </row>
    <row r="353" spans="1:7" x14ac:dyDescent="0.2">
      <c r="A353" s="161" t="s">
        <v>17182</v>
      </c>
      <c r="B353" s="165"/>
      <c r="C353" s="13" t="s">
        <v>17172</v>
      </c>
      <c r="D353" s="163">
        <v>69775</v>
      </c>
      <c r="E353" s="164" t="s">
        <v>148</v>
      </c>
      <c r="F353" s="164"/>
      <c r="G353" s="164"/>
    </row>
    <row r="354" spans="1:7" x14ac:dyDescent="0.2">
      <c r="A354" s="161" t="s">
        <v>426</v>
      </c>
      <c r="B354" s="165"/>
      <c r="C354" s="13" t="s">
        <v>427</v>
      </c>
      <c r="D354" s="163">
        <v>77254</v>
      </c>
      <c r="E354" s="164" t="s">
        <v>148</v>
      </c>
      <c r="F354" s="164"/>
      <c r="G354" s="164"/>
    </row>
    <row r="355" spans="1:7" x14ac:dyDescent="0.2">
      <c r="A355" s="161" t="s">
        <v>428</v>
      </c>
      <c r="B355" s="162">
        <v>1</v>
      </c>
      <c r="C355" s="13" t="s">
        <v>429</v>
      </c>
      <c r="D355" s="163">
        <v>81117</v>
      </c>
      <c r="E355" s="164" t="s">
        <v>148</v>
      </c>
      <c r="F355" s="164"/>
      <c r="G355" s="164"/>
    </row>
    <row r="356" spans="1:7" x14ac:dyDescent="0.2">
      <c r="A356" s="161" t="s">
        <v>430</v>
      </c>
      <c r="B356" s="162">
        <v>2</v>
      </c>
      <c r="C356" s="13" t="s">
        <v>431</v>
      </c>
      <c r="D356" s="163">
        <v>151683</v>
      </c>
      <c r="E356" s="164" t="s">
        <v>148</v>
      </c>
      <c r="F356" s="164"/>
      <c r="G356" s="164"/>
    </row>
    <row r="357" spans="1:7" x14ac:dyDescent="0.2">
      <c r="A357" s="161" t="s">
        <v>15632</v>
      </c>
      <c r="B357" s="162">
        <v>2</v>
      </c>
      <c r="C357" s="13" t="s">
        <v>15628</v>
      </c>
      <c r="D357" s="163">
        <v>151683</v>
      </c>
      <c r="E357" s="164" t="s">
        <v>148</v>
      </c>
      <c r="F357" s="164"/>
      <c r="G357" s="164"/>
    </row>
    <row r="358" spans="1:7" x14ac:dyDescent="0.2">
      <c r="A358" s="161" t="s">
        <v>432</v>
      </c>
      <c r="B358" s="165"/>
      <c r="C358" s="13" t="s">
        <v>433</v>
      </c>
      <c r="D358" s="163">
        <v>67695</v>
      </c>
      <c r="E358" s="164" t="s">
        <v>148</v>
      </c>
      <c r="F358" s="164"/>
      <c r="G358" s="164"/>
    </row>
    <row r="359" spans="1:7" x14ac:dyDescent="0.2">
      <c r="A359" s="161" t="s">
        <v>434</v>
      </c>
      <c r="B359" s="165"/>
      <c r="C359" s="13" t="s">
        <v>435</v>
      </c>
      <c r="D359" s="163">
        <v>74140</v>
      </c>
      <c r="E359" s="164" t="s">
        <v>148</v>
      </c>
      <c r="F359" s="164"/>
      <c r="G359" s="164"/>
    </row>
    <row r="360" spans="1:7" x14ac:dyDescent="0.2">
      <c r="A360" s="161" t="s">
        <v>40071</v>
      </c>
      <c r="B360" s="165"/>
      <c r="C360" s="13" t="s">
        <v>436</v>
      </c>
      <c r="D360" s="163">
        <v>100235</v>
      </c>
      <c r="E360" s="164" t="s">
        <v>148</v>
      </c>
      <c r="F360" s="164"/>
      <c r="G360" s="164"/>
    </row>
    <row r="361" spans="1:7" x14ac:dyDescent="0.2">
      <c r="A361" s="161" t="s">
        <v>437</v>
      </c>
      <c r="B361" s="162">
        <v>10</v>
      </c>
      <c r="C361" s="13" t="s">
        <v>438</v>
      </c>
      <c r="D361" s="163">
        <v>140759</v>
      </c>
      <c r="E361" s="164" t="s">
        <v>148</v>
      </c>
      <c r="F361" s="164"/>
      <c r="G361" s="164"/>
    </row>
    <row r="362" spans="1:7" x14ac:dyDescent="0.2">
      <c r="A362" s="161" t="s">
        <v>439</v>
      </c>
      <c r="B362" s="165"/>
      <c r="C362" s="13" t="s">
        <v>440</v>
      </c>
      <c r="D362" s="163">
        <v>78752</v>
      </c>
      <c r="E362" s="164" t="s">
        <v>148</v>
      </c>
      <c r="F362" s="164"/>
      <c r="G362" s="164"/>
    </row>
    <row r="363" spans="1:7" x14ac:dyDescent="0.2">
      <c r="A363" s="161" t="s">
        <v>441</v>
      </c>
      <c r="B363" s="165"/>
      <c r="C363" s="13" t="s">
        <v>442</v>
      </c>
      <c r="D363" s="163">
        <v>51066</v>
      </c>
      <c r="E363" s="164" t="s">
        <v>148</v>
      </c>
      <c r="F363" s="164"/>
      <c r="G363" s="164"/>
    </row>
    <row r="364" spans="1:7" x14ac:dyDescent="0.2">
      <c r="A364" s="161" t="s">
        <v>23260</v>
      </c>
      <c r="B364" s="165"/>
      <c r="C364" s="13" t="s">
        <v>23182</v>
      </c>
      <c r="D364" s="163">
        <v>95348</v>
      </c>
      <c r="E364" s="164" t="s">
        <v>148</v>
      </c>
      <c r="F364" s="164"/>
      <c r="G364" s="164"/>
    </row>
    <row r="365" spans="1:7" x14ac:dyDescent="0.2">
      <c r="A365" s="161" t="s">
        <v>23261</v>
      </c>
      <c r="B365" s="165"/>
      <c r="C365" s="13" t="s">
        <v>23180</v>
      </c>
      <c r="D365" s="163">
        <v>62503</v>
      </c>
      <c r="E365" s="164" t="s">
        <v>148</v>
      </c>
      <c r="F365" s="164"/>
      <c r="G365" s="164"/>
    </row>
    <row r="366" spans="1:7" x14ac:dyDescent="0.2">
      <c r="A366" s="161" t="s">
        <v>443</v>
      </c>
      <c r="B366" s="162">
        <v>6</v>
      </c>
      <c r="C366" s="13" t="s">
        <v>444</v>
      </c>
      <c r="D366" s="163">
        <v>68748</v>
      </c>
      <c r="E366" s="164" t="s">
        <v>148</v>
      </c>
      <c r="F366" s="164"/>
      <c r="G366" s="164"/>
    </row>
    <row r="367" spans="1:7" x14ac:dyDescent="0.2">
      <c r="A367" s="161" t="s">
        <v>17354</v>
      </c>
      <c r="B367" s="162">
        <v>5</v>
      </c>
      <c r="C367" s="13" t="s">
        <v>17159</v>
      </c>
      <c r="D367" s="163">
        <v>161030</v>
      </c>
      <c r="E367" s="164" t="s">
        <v>148</v>
      </c>
      <c r="F367" s="164"/>
      <c r="G367" s="164"/>
    </row>
    <row r="368" spans="1:7" x14ac:dyDescent="0.2">
      <c r="A368" s="161" t="s">
        <v>445</v>
      </c>
      <c r="B368" s="162">
        <v>8</v>
      </c>
      <c r="C368" s="13" t="s">
        <v>446</v>
      </c>
      <c r="D368" s="163">
        <v>101920</v>
      </c>
      <c r="E368" s="164" t="s">
        <v>148</v>
      </c>
      <c r="F368" s="164"/>
      <c r="G368" s="164"/>
    </row>
    <row r="369" spans="1:7" x14ac:dyDescent="0.2">
      <c r="A369" s="161" t="s">
        <v>447</v>
      </c>
      <c r="B369" s="165"/>
      <c r="C369" s="13" t="s">
        <v>448</v>
      </c>
      <c r="D369" s="163">
        <v>133354</v>
      </c>
      <c r="E369" s="164" t="s">
        <v>148</v>
      </c>
      <c r="F369" s="164"/>
      <c r="G369" s="164"/>
    </row>
    <row r="370" spans="1:7" x14ac:dyDescent="0.2">
      <c r="A370" s="161" t="s">
        <v>449</v>
      </c>
      <c r="B370" s="165"/>
      <c r="C370" s="13" t="s">
        <v>450</v>
      </c>
      <c r="D370" s="163">
        <v>87259</v>
      </c>
      <c r="E370" s="164" t="s">
        <v>148</v>
      </c>
      <c r="F370" s="164"/>
      <c r="G370" s="164"/>
    </row>
    <row r="371" spans="1:7" x14ac:dyDescent="0.2">
      <c r="A371" s="161" t="s">
        <v>451</v>
      </c>
      <c r="B371" s="165"/>
      <c r="C371" s="13" t="s">
        <v>452</v>
      </c>
      <c r="D371" s="163">
        <v>133354</v>
      </c>
      <c r="E371" s="164" t="s">
        <v>148</v>
      </c>
      <c r="F371" s="164"/>
      <c r="G371" s="164"/>
    </row>
    <row r="372" spans="1:7" x14ac:dyDescent="0.2">
      <c r="A372" s="161" t="s">
        <v>453</v>
      </c>
      <c r="B372" s="162">
        <v>1</v>
      </c>
      <c r="C372" s="13" t="s">
        <v>454</v>
      </c>
      <c r="D372" s="163">
        <v>87259</v>
      </c>
      <c r="E372" s="164" t="s">
        <v>148</v>
      </c>
      <c r="F372" s="164"/>
      <c r="G372" s="164"/>
    </row>
    <row r="373" spans="1:7" x14ac:dyDescent="0.2">
      <c r="A373" s="161" t="s">
        <v>455</v>
      </c>
      <c r="B373" s="162">
        <v>49</v>
      </c>
      <c r="C373" s="13" t="s">
        <v>456</v>
      </c>
      <c r="D373" s="163">
        <v>26038</v>
      </c>
      <c r="E373" s="164" t="s">
        <v>148</v>
      </c>
      <c r="F373" s="164"/>
      <c r="G373" s="164"/>
    </row>
    <row r="374" spans="1:7" x14ac:dyDescent="0.2">
      <c r="A374" s="161" t="s">
        <v>17183</v>
      </c>
      <c r="B374" s="162">
        <v>1</v>
      </c>
      <c r="C374" s="13" t="s">
        <v>17168</v>
      </c>
      <c r="D374" s="163">
        <v>17238</v>
      </c>
      <c r="E374" s="164" t="s">
        <v>148</v>
      </c>
      <c r="F374" s="164"/>
      <c r="G374" s="164"/>
    </row>
    <row r="375" spans="1:7" x14ac:dyDescent="0.2">
      <c r="A375" s="161" t="s">
        <v>457</v>
      </c>
      <c r="B375" s="162">
        <v>27</v>
      </c>
      <c r="C375" s="13" t="s">
        <v>458</v>
      </c>
      <c r="D375" s="163">
        <v>36738</v>
      </c>
      <c r="E375" s="164" t="s">
        <v>148</v>
      </c>
      <c r="F375" s="164"/>
      <c r="G375" s="164"/>
    </row>
    <row r="376" spans="1:7" x14ac:dyDescent="0.2">
      <c r="A376" s="161" t="s">
        <v>459</v>
      </c>
      <c r="B376" s="162">
        <v>12</v>
      </c>
      <c r="C376" s="13" t="s">
        <v>460</v>
      </c>
      <c r="D376" s="163">
        <v>8811</v>
      </c>
      <c r="E376" s="164" t="s">
        <v>148</v>
      </c>
      <c r="F376" s="164"/>
      <c r="G376" s="164"/>
    </row>
    <row r="377" spans="1:7" x14ac:dyDescent="0.2">
      <c r="A377" s="161" t="s">
        <v>461</v>
      </c>
      <c r="B377" s="162">
        <v>26</v>
      </c>
      <c r="C377" s="13" t="s">
        <v>462</v>
      </c>
      <c r="D377" s="163">
        <v>11556</v>
      </c>
      <c r="E377" s="164" t="s">
        <v>148</v>
      </c>
      <c r="F377" s="164"/>
      <c r="G377" s="164"/>
    </row>
    <row r="378" spans="1:7" x14ac:dyDescent="0.2">
      <c r="A378" s="161" t="s">
        <v>463</v>
      </c>
      <c r="B378" s="162">
        <v>14</v>
      </c>
      <c r="C378" s="13" t="s">
        <v>464</v>
      </c>
      <c r="D378" s="163">
        <v>9392</v>
      </c>
      <c r="E378" s="164" t="s">
        <v>148</v>
      </c>
      <c r="F378" s="164"/>
      <c r="G378" s="164"/>
    </row>
    <row r="379" spans="1:7" x14ac:dyDescent="0.2">
      <c r="A379" s="161" t="s">
        <v>465</v>
      </c>
      <c r="B379" s="162">
        <v>24</v>
      </c>
      <c r="C379" s="13" t="s">
        <v>466</v>
      </c>
      <c r="D379" s="163">
        <v>15039</v>
      </c>
      <c r="E379" s="164" t="s">
        <v>148</v>
      </c>
      <c r="F379" s="164"/>
      <c r="G379" s="164"/>
    </row>
    <row r="380" spans="1:7" x14ac:dyDescent="0.2">
      <c r="A380" s="161" t="s">
        <v>23418</v>
      </c>
      <c r="B380" s="165"/>
      <c r="C380" s="13" t="s">
        <v>23393</v>
      </c>
      <c r="D380" s="163">
        <v>11321</v>
      </c>
      <c r="E380" s="164" t="s">
        <v>148</v>
      </c>
      <c r="F380" s="164"/>
      <c r="G380" s="164"/>
    </row>
    <row r="381" spans="1:7" x14ac:dyDescent="0.2">
      <c r="A381" s="161" t="s">
        <v>17184</v>
      </c>
      <c r="B381" s="162">
        <v>3</v>
      </c>
      <c r="C381" s="13" t="s">
        <v>17160</v>
      </c>
      <c r="D381" s="163">
        <v>18340</v>
      </c>
      <c r="E381" s="164" t="s">
        <v>148</v>
      </c>
      <c r="F381" s="164"/>
      <c r="G381" s="164"/>
    </row>
    <row r="382" spans="1:7" x14ac:dyDescent="0.2">
      <c r="A382" s="161" t="s">
        <v>17185</v>
      </c>
      <c r="B382" s="165"/>
      <c r="C382" s="13" t="s">
        <v>17163</v>
      </c>
      <c r="D382" s="163">
        <v>16355</v>
      </c>
      <c r="E382" s="164" t="s">
        <v>148</v>
      </c>
      <c r="F382" s="164"/>
      <c r="G382" s="164"/>
    </row>
    <row r="383" spans="1:7" x14ac:dyDescent="0.2">
      <c r="A383" s="161" t="s">
        <v>17186</v>
      </c>
      <c r="B383" s="162">
        <v>23</v>
      </c>
      <c r="C383" s="13" t="s">
        <v>17165</v>
      </c>
      <c r="D383" s="163">
        <v>16312</v>
      </c>
      <c r="E383" s="164" t="s">
        <v>148</v>
      </c>
      <c r="F383" s="164"/>
      <c r="G383" s="164"/>
    </row>
    <row r="384" spans="1:7" x14ac:dyDescent="0.2">
      <c r="A384" s="161" t="s">
        <v>17187</v>
      </c>
      <c r="B384" s="165"/>
      <c r="C384" s="13" t="s">
        <v>17164</v>
      </c>
      <c r="D384" s="163">
        <v>26365</v>
      </c>
      <c r="E384" s="164" t="s">
        <v>148</v>
      </c>
      <c r="F384" s="164"/>
      <c r="G384" s="164"/>
    </row>
    <row r="385" spans="1:7" x14ac:dyDescent="0.2">
      <c r="A385" s="161" t="s">
        <v>23395</v>
      </c>
      <c r="B385" s="162">
        <v>6</v>
      </c>
      <c r="C385" s="13" t="s">
        <v>23391</v>
      </c>
      <c r="D385" s="163">
        <v>57716</v>
      </c>
      <c r="E385" s="164" t="s">
        <v>148</v>
      </c>
      <c r="F385" s="164"/>
      <c r="G385" s="164"/>
    </row>
    <row r="386" spans="1:7" x14ac:dyDescent="0.2">
      <c r="A386" s="161" t="s">
        <v>467</v>
      </c>
      <c r="B386" s="162">
        <v>1</v>
      </c>
      <c r="C386" s="13" t="s">
        <v>468</v>
      </c>
      <c r="D386" s="163">
        <v>86098</v>
      </c>
      <c r="E386" s="164" t="s">
        <v>148</v>
      </c>
      <c r="F386" s="164"/>
      <c r="G386" s="164"/>
    </row>
    <row r="387" spans="1:7" x14ac:dyDescent="0.2">
      <c r="A387" s="161" t="s">
        <v>469</v>
      </c>
      <c r="B387" s="162">
        <v>6</v>
      </c>
      <c r="C387" s="13" t="s">
        <v>470</v>
      </c>
      <c r="D387" s="163">
        <v>73595</v>
      </c>
      <c r="E387" s="164" t="s">
        <v>148</v>
      </c>
      <c r="F387" s="164"/>
      <c r="G387" s="164"/>
    </row>
    <row r="388" spans="1:7" x14ac:dyDescent="0.2">
      <c r="A388" s="161" t="s">
        <v>471</v>
      </c>
      <c r="B388" s="162">
        <v>8</v>
      </c>
      <c r="C388" s="13" t="s">
        <v>472</v>
      </c>
      <c r="D388" s="163">
        <v>75510</v>
      </c>
      <c r="E388" s="164" t="s">
        <v>148</v>
      </c>
      <c r="F388" s="164"/>
      <c r="G388" s="164"/>
    </row>
    <row r="389" spans="1:7" ht="22.5" x14ac:dyDescent="0.2">
      <c r="A389" s="161" t="s">
        <v>37326</v>
      </c>
      <c r="B389" s="162">
        <v>5</v>
      </c>
      <c r="C389" s="13" t="s">
        <v>37327</v>
      </c>
      <c r="D389" s="163">
        <v>39910</v>
      </c>
      <c r="E389" s="164" t="s">
        <v>148</v>
      </c>
      <c r="F389" s="164"/>
      <c r="G389" s="164"/>
    </row>
    <row r="390" spans="1:7" ht="22.5" x14ac:dyDescent="0.2">
      <c r="A390" s="161" t="s">
        <v>473</v>
      </c>
      <c r="B390" s="162">
        <v>39</v>
      </c>
      <c r="C390" s="13" t="s">
        <v>474</v>
      </c>
      <c r="D390" s="163">
        <v>13225</v>
      </c>
      <c r="E390" s="164" t="s">
        <v>148</v>
      </c>
      <c r="F390" s="164"/>
      <c r="G390" s="164"/>
    </row>
    <row r="391" spans="1:7" x14ac:dyDescent="0.2">
      <c r="A391" s="161" t="s">
        <v>475</v>
      </c>
      <c r="B391" s="162">
        <v>42</v>
      </c>
      <c r="C391" s="13" t="s">
        <v>476</v>
      </c>
      <c r="D391" s="163">
        <v>13500</v>
      </c>
      <c r="E391" s="164" t="s">
        <v>148</v>
      </c>
      <c r="F391" s="164"/>
      <c r="G391" s="164"/>
    </row>
    <row r="392" spans="1:7" x14ac:dyDescent="0.2">
      <c r="A392" s="161" t="s">
        <v>477</v>
      </c>
      <c r="B392" s="162">
        <v>2</v>
      </c>
      <c r="C392" s="13" t="s">
        <v>478</v>
      </c>
      <c r="D392" s="163">
        <v>9812</v>
      </c>
      <c r="E392" s="164" t="s">
        <v>148</v>
      </c>
      <c r="F392" s="164"/>
      <c r="G392" s="164"/>
    </row>
    <row r="393" spans="1:7" ht="22.5" x14ac:dyDescent="0.2">
      <c r="A393" s="161" t="s">
        <v>479</v>
      </c>
      <c r="B393" s="165"/>
      <c r="C393" s="13" t="s">
        <v>480</v>
      </c>
      <c r="D393" s="163">
        <v>50000</v>
      </c>
      <c r="E393" s="164" t="s">
        <v>148</v>
      </c>
      <c r="F393" s="164"/>
      <c r="G393" s="164"/>
    </row>
    <row r="394" spans="1:7" x14ac:dyDescent="0.2">
      <c r="A394" s="161" t="s">
        <v>481</v>
      </c>
      <c r="B394" s="165"/>
      <c r="C394" s="13" t="s">
        <v>482</v>
      </c>
      <c r="D394" s="163">
        <v>10250</v>
      </c>
      <c r="E394" s="164" t="s">
        <v>148</v>
      </c>
      <c r="F394" s="164"/>
      <c r="G394" s="164"/>
    </row>
    <row r="395" spans="1:7" x14ac:dyDescent="0.2">
      <c r="A395" s="161" t="s">
        <v>483</v>
      </c>
      <c r="B395" s="165"/>
      <c r="C395" s="13" t="s">
        <v>484</v>
      </c>
      <c r="D395" s="163">
        <v>10425</v>
      </c>
      <c r="E395" s="164" t="s">
        <v>148</v>
      </c>
      <c r="F395" s="164"/>
      <c r="G395" s="164"/>
    </row>
    <row r="396" spans="1:7" x14ac:dyDescent="0.2">
      <c r="A396" s="161" t="s">
        <v>485</v>
      </c>
      <c r="B396" s="162">
        <v>3</v>
      </c>
      <c r="C396" s="13" t="s">
        <v>486</v>
      </c>
      <c r="D396" s="163">
        <v>10250</v>
      </c>
      <c r="E396" s="164" t="s">
        <v>148</v>
      </c>
      <c r="F396" s="164"/>
      <c r="G396" s="164"/>
    </row>
    <row r="397" spans="1:7" x14ac:dyDescent="0.2">
      <c r="A397" s="161" t="s">
        <v>487</v>
      </c>
      <c r="B397" s="162">
        <v>1</v>
      </c>
      <c r="C397" s="13" t="s">
        <v>488</v>
      </c>
      <c r="D397" s="163">
        <v>11260</v>
      </c>
      <c r="E397" s="164" t="s">
        <v>148</v>
      </c>
      <c r="F397" s="164"/>
      <c r="G397" s="164"/>
    </row>
    <row r="398" spans="1:7" x14ac:dyDescent="0.2">
      <c r="A398" s="161" t="s">
        <v>489</v>
      </c>
      <c r="B398" s="165"/>
      <c r="C398" s="13" t="s">
        <v>490</v>
      </c>
      <c r="D398" s="163">
        <v>13862</v>
      </c>
      <c r="E398" s="164" t="s">
        <v>148</v>
      </c>
      <c r="F398" s="164"/>
      <c r="G398" s="164"/>
    </row>
    <row r="399" spans="1:7" x14ac:dyDescent="0.2">
      <c r="A399" s="161" t="s">
        <v>491</v>
      </c>
      <c r="B399" s="162">
        <v>12</v>
      </c>
      <c r="C399" s="13" t="s">
        <v>492</v>
      </c>
      <c r="D399" s="163">
        <v>13953</v>
      </c>
      <c r="E399" s="164" t="s">
        <v>148</v>
      </c>
      <c r="F399" s="164"/>
      <c r="G399" s="164"/>
    </row>
    <row r="400" spans="1:7" x14ac:dyDescent="0.2">
      <c r="A400" s="161" t="s">
        <v>493</v>
      </c>
      <c r="B400" s="165"/>
      <c r="C400" s="13" t="s">
        <v>494</v>
      </c>
      <c r="D400" s="163">
        <v>6625</v>
      </c>
      <c r="E400" s="164" t="s">
        <v>148</v>
      </c>
      <c r="F400" s="164"/>
      <c r="G400" s="164"/>
    </row>
    <row r="401" spans="1:7" ht="22.5" x14ac:dyDescent="0.2">
      <c r="A401" s="161" t="s">
        <v>495</v>
      </c>
      <c r="B401" s="162">
        <v>31</v>
      </c>
      <c r="C401" s="13" t="s">
        <v>496</v>
      </c>
      <c r="D401" s="163">
        <v>11540</v>
      </c>
      <c r="E401" s="164" t="s">
        <v>148</v>
      </c>
      <c r="F401" s="164"/>
      <c r="G401" s="164"/>
    </row>
    <row r="402" spans="1:7" ht="22.5" x14ac:dyDescent="0.2">
      <c r="A402" s="161" t="s">
        <v>12051</v>
      </c>
      <c r="B402" s="162">
        <v>14</v>
      </c>
      <c r="C402" s="13" t="s">
        <v>12043</v>
      </c>
      <c r="D402" s="163">
        <v>11550</v>
      </c>
      <c r="E402" s="164" t="s">
        <v>145</v>
      </c>
      <c r="F402" s="164"/>
      <c r="G402" s="164"/>
    </row>
    <row r="403" spans="1:7" ht="22.5" x14ac:dyDescent="0.2">
      <c r="A403" s="161" t="s">
        <v>12052</v>
      </c>
      <c r="B403" s="162">
        <v>9</v>
      </c>
      <c r="C403" s="13" t="s">
        <v>12045</v>
      </c>
      <c r="D403" s="163">
        <v>9270</v>
      </c>
      <c r="E403" s="164" t="s">
        <v>145</v>
      </c>
      <c r="F403" s="164"/>
      <c r="G403" s="164"/>
    </row>
    <row r="404" spans="1:7" ht="22.5" x14ac:dyDescent="0.2">
      <c r="A404" s="161" t="s">
        <v>12053</v>
      </c>
      <c r="B404" s="162">
        <v>6</v>
      </c>
      <c r="C404" s="13" t="s">
        <v>12047</v>
      </c>
      <c r="D404" s="163">
        <v>11000</v>
      </c>
      <c r="E404" s="164" t="s">
        <v>148</v>
      </c>
      <c r="F404" s="164"/>
      <c r="G404" s="164"/>
    </row>
    <row r="405" spans="1:7" x14ac:dyDescent="0.2">
      <c r="A405" s="161" t="s">
        <v>497</v>
      </c>
      <c r="B405" s="165"/>
      <c r="C405" s="13" t="s">
        <v>498</v>
      </c>
      <c r="D405" s="163">
        <v>23251</v>
      </c>
      <c r="E405" s="164" t="s">
        <v>148</v>
      </c>
      <c r="F405" s="164"/>
      <c r="G405" s="164"/>
    </row>
    <row r="406" spans="1:7" x14ac:dyDescent="0.2">
      <c r="A406" s="161" t="s">
        <v>499</v>
      </c>
      <c r="B406" s="165"/>
      <c r="C406" s="13" t="s">
        <v>500</v>
      </c>
      <c r="D406" s="163">
        <v>23251</v>
      </c>
      <c r="E406" s="164" t="s">
        <v>148</v>
      </c>
      <c r="F406" s="164"/>
      <c r="G406" s="164"/>
    </row>
    <row r="407" spans="1:7" x14ac:dyDescent="0.2">
      <c r="A407" s="161" t="s">
        <v>47737</v>
      </c>
      <c r="B407" s="162">
        <v>3</v>
      </c>
      <c r="C407" s="13" t="s">
        <v>47733</v>
      </c>
      <c r="D407" s="163">
        <v>124161</v>
      </c>
      <c r="E407" s="164" t="s">
        <v>148</v>
      </c>
      <c r="F407" s="164"/>
      <c r="G407" s="164"/>
    </row>
    <row r="408" spans="1:7" x14ac:dyDescent="0.2">
      <c r="A408" s="161" t="s">
        <v>501</v>
      </c>
      <c r="B408" s="162">
        <v>29</v>
      </c>
      <c r="C408" s="13" t="s">
        <v>502</v>
      </c>
      <c r="D408" s="163">
        <v>16355</v>
      </c>
      <c r="E408" s="164" t="s">
        <v>148</v>
      </c>
      <c r="F408" s="164"/>
      <c r="G408" s="164"/>
    </row>
    <row r="409" spans="1:7" x14ac:dyDescent="0.2">
      <c r="A409" s="161" t="s">
        <v>503</v>
      </c>
      <c r="B409" s="162">
        <v>69</v>
      </c>
      <c r="C409" s="13" t="s">
        <v>504</v>
      </c>
      <c r="D409" s="163">
        <v>10577</v>
      </c>
      <c r="E409" s="164" t="s">
        <v>145</v>
      </c>
      <c r="F409" s="164"/>
      <c r="G409" s="164"/>
    </row>
    <row r="410" spans="1:7" x14ac:dyDescent="0.2">
      <c r="A410" s="161" t="s">
        <v>505</v>
      </c>
      <c r="B410" s="166">
        <v>5238</v>
      </c>
      <c r="C410" s="13" t="s">
        <v>506</v>
      </c>
      <c r="D410" s="167">
        <v>120</v>
      </c>
      <c r="E410" s="164" t="s">
        <v>148</v>
      </c>
      <c r="F410" s="164"/>
      <c r="G410" s="164"/>
    </row>
    <row r="411" spans="1:7" x14ac:dyDescent="0.2">
      <c r="A411" s="161" t="s">
        <v>507</v>
      </c>
      <c r="B411" s="166">
        <v>14444</v>
      </c>
      <c r="C411" s="13" t="s">
        <v>508</v>
      </c>
      <c r="D411" s="167">
        <v>112</v>
      </c>
      <c r="E411" s="164" t="s">
        <v>148</v>
      </c>
      <c r="F411" s="164"/>
      <c r="G411" s="164"/>
    </row>
    <row r="412" spans="1:7" x14ac:dyDescent="0.2">
      <c r="A412" s="161" t="s">
        <v>509</v>
      </c>
      <c r="B412" s="162">
        <v>11</v>
      </c>
      <c r="C412" s="13" t="s">
        <v>510</v>
      </c>
      <c r="D412" s="163">
        <v>8080</v>
      </c>
      <c r="E412" s="164" t="s">
        <v>148</v>
      </c>
      <c r="F412" s="164"/>
      <c r="G412" s="164"/>
    </row>
    <row r="413" spans="1:7" x14ac:dyDescent="0.2">
      <c r="A413" s="161" t="s">
        <v>12896</v>
      </c>
      <c r="B413" s="162">
        <v>1</v>
      </c>
      <c r="C413" s="13" t="s">
        <v>12883</v>
      </c>
      <c r="D413" s="163">
        <v>9777</v>
      </c>
      <c r="E413" s="164" t="s">
        <v>148</v>
      </c>
      <c r="F413" s="164"/>
      <c r="G413" s="164"/>
    </row>
    <row r="414" spans="1:7" x14ac:dyDescent="0.2">
      <c r="A414" s="161" t="s">
        <v>511</v>
      </c>
      <c r="B414" s="162">
        <v>11</v>
      </c>
      <c r="C414" s="13" t="s">
        <v>512</v>
      </c>
      <c r="D414" s="163">
        <v>8582</v>
      </c>
      <c r="E414" s="164" t="s">
        <v>148</v>
      </c>
      <c r="F414" s="164"/>
      <c r="G414" s="164"/>
    </row>
    <row r="415" spans="1:7" x14ac:dyDescent="0.2">
      <c r="A415" s="161" t="s">
        <v>513</v>
      </c>
      <c r="B415" s="162">
        <v>15</v>
      </c>
      <c r="C415" s="13" t="s">
        <v>514</v>
      </c>
      <c r="D415" s="163">
        <v>5370</v>
      </c>
      <c r="E415" s="164" t="s">
        <v>148</v>
      </c>
      <c r="F415" s="164"/>
      <c r="G415" s="164"/>
    </row>
    <row r="416" spans="1:7" x14ac:dyDescent="0.2">
      <c r="A416" s="161" t="s">
        <v>515</v>
      </c>
      <c r="B416" s="162">
        <v>15</v>
      </c>
      <c r="C416" s="13" t="s">
        <v>516</v>
      </c>
      <c r="D416" s="163">
        <v>6264</v>
      </c>
      <c r="E416" s="164" t="s">
        <v>148</v>
      </c>
      <c r="F416" s="164"/>
      <c r="G416" s="164"/>
    </row>
    <row r="417" spans="1:7" ht="22.5" x14ac:dyDescent="0.2">
      <c r="A417" s="161" t="s">
        <v>14452</v>
      </c>
      <c r="B417" s="165"/>
      <c r="C417" s="13" t="s">
        <v>14453</v>
      </c>
      <c r="D417" s="163">
        <v>49780</v>
      </c>
      <c r="E417" s="164" t="s">
        <v>148</v>
      </c>
      <c r="F417" s="164"/>
      <c r="G417" s="164"/>
    </row>
    <row r="418" spans="1:7" ht="22.5" x14ac:dyDescent="0.2">
      <c r="A418" s="161" t="s">
        <v>14149</v>
      </c>
      <c r="B418" s="165"/>
      <c r="C418" s="13" t="s">
        <v>14150</v>
      </c>
      <c r="D418" s="163">
        <v>27850</v>
      </c>
      <c r="E418" s="164" t="s">
        <v>148</v>
      </c>
      <c r="F418" s="164"/>
      <c r="G418" s="164"/>
    </row>
    <row r="419" spans="1:7" ht="22.5" x14ac:dyDescent="0.2">
      <c r="A419" s="161" t="s">
        <v>14454</v>
      </c>
      <c r="B419" s="165"/>
      <c r="C419" s="13" t="s">
        <v>14455</v>
      </c>
      <c r="D419" s="164"/>
      <c r="E419" s="164"/>
      <c r="F419" s="164"/>
      <c r="G419" s="164"/>
    </row>
    <row r="420" spans="1:7" ht="22.5" x14ac:dyDescent="0.2">
      <c r="A420" s="161" t="s">
        <v>14456</v>
      </c>
      <c r="B420" s="165"/>
      <c r="C420" s="13" t="s">
        <v>14457</v>
      </c>
      <c r="D420" s="163">
        <v>31800</v>
      </c>
      <c r="E420" s="164" t="s">
        <v>145</v>
      </c>
      <c r="F420" s="164"/>
      <c r="G420" s="164"/>
    </row>
    <row r="421" spans="1:7" ht="22.5" x14ac:dyDescent="0.2">
      <c r="A421" s="161" t="s">
        <v>14151</v>
      </c>
      <c r="B421" s="165"/>
      <c r="C421" s="13" t="s">
        <v>14152</v>
      </c>
      <c r="D421" s="163">
        <v>14400</v>
      </c>
      <c r="E421" s="164" t="s">
        <v>148</v>
      </c>
      <c r="F421" s="164"/>
      <c r="G421" s="164"/>
    </row>
    <row r="422" spans="1:7" x14ac:dyDescent="0.2">
      <c r="A422" s="161" t="s">
        <v>517</v>
      </c>
      <c r="B422" s="165"/>
      <c r="C422" s="13" t="s">
        <v>518</v>
      </c>
      <c r="D422" s="163">
        <v>68900</v>
      </c>
      <c r="E422" s="164" t="s">
        <v>148</v>
      </c>
      <c r="F422" s="164"/>
      <c r="G422" s="164"/>
    </row>
    <row r="423" spans="1:7" ht="22.5" x14ac:dyDescent="0.2">
      <c r="A423" s="161" t="s">
        <v>29982</v>
      </c>
      <c r="B423" s="165"/>
      <c r="C423" s="13" t="s">
        <v>29983</v>
      </c>
      <c r="D423" s="163">
        <v>138138</v>
      </c>
      <c r="E423" s="164" t="s">
        <v>148</v>
      </c>
      <c r="F423" s="164"/>
      <c r="G423" s="164"/>
    </row>
    <row r="424" spans="1:7" ht="22.5" x14ac:dyDescent="0.2">
      <c r="A424" s="161" t="s">
        <v>519</v>
      </c>
      <c r="B424" s="162">
        <v>3</v>
      </c>
      <c r="C424" s="13" t="s">
        <v>520</v>
      </c>
      <c r="D424" s="163">
        <v>9300</v>
      </c>
      <c r="E424" s="164" t="s">
        <v>148</v>
      </c>
      <c r="F424" s="164"/>
      <c r="G424" s="164"/>
    </row>
    <row r="425" spans="1:7" x14ac:dyDescent="0.2">
      <c r="A425" s="161" t="s">
        <v>44508</v>
      </c>
      <c r="B425" s="165"/>
      <c r="C425" s="13" t="s">
        <v>44264</v>
      </c>
      <c r="D425" s="163">
        <v>30900</v>
      </c>
      <c r="E425" s="164" t="s">
        <v>148</v>
      </c>
      <c r="F425" s="164"/>
      <c r="G425" s="164"/>
    </row>
    <row r="426" spans="1:7" x14ac:dyDescent="0.2">
      <c r="A426" s="161" t="s">
        <v>44509</v>
      </c>
      <c r="B426" s="165"/>
      <c r="C426" s="13" t="s">
        <v>44263</v>
      </c>
      <c r="D426" s="163">
        <v>36900</v>
      </c>
      <c r="E426" s="164" t="s">
        <v>148</v>
      </c>
      <c r="F426" s="164"/>
      <c r="G426" s="164"/>
    </row>
    <row r="427" spans="1:7" ht="22.5" x14ac:dyDescent="0.2">
      <c r="A427" s="161" t="s">
        <v>24602</v>
      </c>
      <c r="B427" s="162">
        <v>2</v>
      </c>
      <c r="C427" s="13" t="s">
        <v>24561</v>
      </c>
      <c r="D427" s="163">
        <v>46580</v>
      </c>
      <c r="E427" s="164" t="s">
        <v>148</v>
      </c>
      <c r="F427" s="164"/>
      <c r="G427" s="164"/>
    </row>
    <row r="428" spans="1:7" ht="22.5" x14ac:dyDescent="0.2">
      <c r="A428" s="161" t="s">
        <v>47738</v>
      </c>
      <c r="B428" s="162">
        <v>44</v>
      </c>
      <c r="C428" s="13" t="s">
        <v>47734</v>
      </c>
      <c r="D428" s="163">
        <v>7824</v>
      </c>
      <c r="E428" s="164" t="s">
        <v>148</v>
      </c>
      <c r="F428" s="164"/>
      <c r="G428" s="164"/>
    </row>
    <row r="429" spans="1:7" ht="22.5" x14ac:dyDescent="0.2">
      <c r="A429" s="161" t="s">
        <v>26871</v>
      </c>
      <c r="B429" s="162">
        <v>38</v>
      </c>
      <c r="C429" s="13" t="s">
        <v>26870</v>
      </c>
      <c r="D429" s="163">
        <v>8410</v>
      </c>
      <c r="E429" s="164" t="s">
        <v>148</v>
      </c>
      <c r="F429" s="164"/>
      <c r="G429" s="164"/>
    </row>
    <row r="430" spans="1:7" x14ac:dyDescent="0.2">
      <c r="A430" s="161" t="s">
        <v>521</v>
      </c>
      <c r="B430" s="162">
        <v>31</v>
      </c>
      <c r="C430" s="13" t="s">
        <v>522</v>
      </c>
      <c r="D430" s="163">
        <v>10005</v>
      </c>
      <c r="E430" s="164" t="s">
        <v>148</v>
      </c>
      <c r="F430" s="164"/>
      <c r="G430" s="164"/>
    </row>
    <row r="431" spans="1:7" x14ac:dyDescent="0.2">
      <c r="A431" s="161" t="s">
        <v>12054</v>
      </c>
      <c r="B431" s="162">
        <v>2</v>
      </c>
      <c r="C431" s="13" t="s">
        <v>12049</v>
      </c>
      <c r="D431" s="163">
        <v>12621</v>
      </c>
      <c r="E431" s="164" t="s">
        <v>148</v>
      </c>
      <c r="F431" s="164"/>
      <c r="G431" s="164"/>
    </row>
    <row r="432" spans="1:7" ht="22.5" x14ac:dyDescent="0.2">
      <c r="A432" s="161" t="s">
        <v>46074</v>
      </c>
      <c r="B432" s="166">
        <v>4989</v>
      </c>
      <c r="C432" s="13" t="s">
        <v>28402</v>
      </c>
      <c r="D432" s="163">
        <v>1000</v>
      </c>
      <c r="E432" s="164" t="s">
        <v>148</v>
      </c>
      <c r="F432" s="164"/>
      <c r="G432" s="164"/>
    </row>
    <row r="433" spans="1:7" x14ac:dyDescent="0.2">
      <c r="A433" s="161" t="s">
        <v>12897</v>
      </c>
      <c r="B433" s="166">
        <v>2311</v>
      </c>
      <c r="C433" s="13" t="s">
        <v>12885</v>
      </c>
      <c r="D433" s="167">
        <v>260</v>
      </c>
      <c r="E433" s="164" t="s">
        <v>148</v>
      </c>
      <c r="F433" s="164"/>
      <c r="G433" s="164"/>
    </row>
    <row r="434" spans="1:7" x14ac:dyDescent="0.2">
      <c r="A434" s="161" t="s">
        <v>523</v>
      </c>
      <c r="B434" s="162">
        <v>715</v>
      </c>
      <c r="C434" s="13" t="s">
        <v>524</v>
      </c>
      <c r="D434" s="167">
        <v>642</v>
      </c>
      <c r="E434" s="164" t="s">
        <v>148</v>
      </c>
      <c r="F434" s="164"/>
      <c r="G434" s="164"/>
    </row>
    <row r="435" spans="1:7" x14ac:dyDescent="0.2">
      <c r="A435" s="161" t="s">
        <v>525</v>
      </c>
      <c r="B435" s="166">
        <v>1166</v>
      </c>
      <c r="C435" s="13" t="s">
        <v>526</v>
      </c>
      <c r="D435" s="167">
        <v>860</v>
      </c>
      <c r="E435" s="164" t="s">
        <v>148</v>
      </c>
      <c r="F435" s="164"/>
      <c r="G435" s="164"/>
    </row>
    <row r="436" spans="1:7" x14ac:dyDescent="0.2">
      <c r="A436" s="161" t="s">
        <v>527</v>
      </c>
      <c r="B436" s="166">
        <v>3661</v>
      </c>
      <c r="C436" s="13" t="s">
        <v>528</v>
      </c>
      <c r="D436" s="167">
        <v>107</v>
      </c>
      <c r="E436" s="164" t="s">
        <v>148</v>
      </c>
      <c r="F436" s="164"/>
      <c r="G436" s="164"/>
    </row>
    <row r="437" spans="1:7" x14ac:dyDescent="0.2">
      <c r="A437" s="161" t="s">
        <v>529</v>
      </c>
      <c r="B437" s="166">
        <v>8951</v>
      </c>
      <c r="C437" s="13" t="s">
        <v>530</v>
      </c>
      <c r="D437" s="167">
        <v>165</v>
      </c>
      <c r="E437" s="164" t="s">
        <v>148</v>
      </c>
      <c r="F437" s="164"/>
      <c r="G437" s="164"/>
    </row>
    <row r="438" spans="1:7" ht="22.5" x14ac:dyDescent="0.2">
      <c r="A438" s="161" t="s">
        <v>12979</v>
      </c>
      <c r="B438" s="165"/>
      <c r="C438" s="13" t="s">
        <v>12980</v>
      </c>
      <c r="D438" s="164"/>
      <c r="E438" s="164"/>
      <c r="F438" s="164"/>
      <c r="G438" s="164"/>
    </row>
    <row r="439" spans="1:7" x14ac:dyDescent="0.2">
      <c r="A439" s="161" t="s">
        <v>14360</v>
      </c>
      <c r="B439" s="165"/>
      <c r="C439" s="13" t="s">
        <v>14361</v>
      </c>
      <c r="D439" s="163">
        <v>50800</v>
      </c>
      <c r="E439" s="164" t="s">
        <v>148</v>
      </c>
      <c r="F439" s="164"/>
      <c r="G439" s="164"/>
    </row>
    <row r="440" spans="1:7" x14ac:dyDescent="0.2">
      <c r="A440" s="161" t="s">
        <v>14362</v>
      </c>
      <c r="B440" s="165"/>
      <c r="C440" s="13" t="s">
        <v>14363</v>
      </c>
      <c r="D440" s="163">
        <v>69700</v>
      </c>
      <c r="E440" s="164" t="s">
        <v>148</v>
      </c>
      <c r="F440" s="164"/>
      <c r="G440" s="164"/>
    </row>
    <row r="441" spans="1:7" x14ac:dyDescent="0.2">
      <c r="A441" s="161" t="s">
        <v>14364</v>
      </c>
      <c r="B441" s="165"/>
      <c r="C441" s="13" t="s">
        <v>14365</v>
      </c>
      <c r="D441" s="163">
        <v>66000</v>
      </c>
      <c r="E441" s="164" t="s">
        <v>148</v>
      </c>
      <c r="F441" s="164"/>
      <c r="G441" s="164"/>
    </row>
    <row r="442" spans="1:7" x14ac:dyDescent="0.2">
      <c r="A442" s="161" t="s">
        <v>14366</v>
      </c>
      <c r="B442" s="165"/>
      <c r="C442" s="13" t="s">
        <v>14367</v>
      </c>
      <c r="D442" s="163">
        <v>76500</v>
      </c>
      <c r="E442" s="164" t="s">
        <v>148</v>
      </c>
      <c r="F442" s="164"/>
      <c r="G442" s="164"/>
    </row>
    <row r="443" spans="1:7" x14ac:dyDescent="0.2">
      <c r="A443" s="161" t="s">
        <v>14368</v>
      </c>
      <c r="B443" s="165"/>
      <c r="C443" s="13" t="s">
        <v>14369</v>
      </c>
      <c r="D443" s="163">
        <v>43800</v>
      </c>
      <c r="E443" s="164" t="s">
        <v>148</v>
      </c>
      <c r="F443" s="164"/>
      <c r="G443" s="164"/>
    </row>
    <row r="444" spans="1:7" x14ac:dyDescent="0.2">
      <c r="A444" s="161" t="s">
        <v>17156</v>
      </c>
      <c r="B444" s="165"/>
      <c r="C444" s="13" t="s">
        <v>17157</v>
      </c>
      <c r="D444" s="163">
        <v>16130</v>
      </c>
      <c r="E444" s="164" t="s">
        <v>148</v>
      </c>
      <c r="F444" s="164"/>
      <c r="G444" s="164"/>
    </row>
    <row r="445" spans="1:7" x14ac:dyDescent="0.2">
      <c r="A445" s="161" t="s">
        <v>14854</v>
      </c>
      <c r="B445" s="162">
        <v>2</v>
      </c>
      <c r="C445" s="13" t="s">
        <v>14832</v>
      </c>
      <c r="D445" s="163">
        <v>3348</v>
      </c>
      <c r="E445" s="164" t="s">
        <v>148</v>
      </c>
      <c r="F445" s="164"/>
      <c r="G445" s="164"/>
    </row>
    <row r="446" spans="1:7" x14ac:dyDescent="0.2">
      <c r="A446" s="161" t="s">
        <v>14855</v>
      </c>
      <c r="B446" s="165"/>
      <c r="C446" s="13" t="s">
        <v>14834</v>
      </c>
      <c r="D446" s="163">
        <v>3185</v>
      </c>
      <c r="E446" s="164" t="s">
        <v>148</v>
      </c>
      <c r="F446" s="164"/>
      <c r="G446" s="164"/>
    </row>
    <row r="447" spans="1:7" x14ac:dyDescent="0.2">
      <c r="A447" s="161" t="s">
        <v>14856</v>
      </c>
      <c r="B447" s="162">
        <v>12</v>
      </c>
      <c r="C447" s="13" t="s">
        <v>14836</v>
      </c>
      <c r="D447" s="163">
        <v>5415</v>
      </c>
      <c r="E447" s="164" t="s">
        <v>148</v>
      </c>
      <c r="F447" s="164"/>
      <c r="G447" s="164"/>
    </row>
    <row r="448" spans="1:7" ht="22.5" x14ac:dyDescent="0.2">
      <c r="A448" s="161" t="s">
        <v>14458</v>
      </c>
      <c r="B448" s="165"/>
      <c r="C448" s="13" t="s">
        <v>14459</v>
      </c>
      <c r="D448" s="164"/>
      <c r="E448" s="164"/>
      <c r="F448" s="164"/>
      <c r="G448" s="164"/>
    </row>
    <row r="449" spans="1:7" x14ac:dyDescent="0.2">
      <c r="A449" s="161" t="s">
        <v>531</v>
      </c>
      <c r="B449" s="166">
        <v>8415</v>
      </c>
      <c r="C449" s="13" t="s">
        <v>532</v>
      </c>
      <c r="D449" s="167">
        <v>177</v>
      </c>
      <c r="E449" s="164" t="s">
        <v>148</v>
      </c>
      <c r="F449" s="164"/>
      <c r="G449" s="164"/>
    </row>
    <row r="450" spans="1:7" x14ac:dyDescent="0.2">
      <c r="A450" s="161" t="s">
        <v>533</v>
      </c>
      <c r="B450" s="166">
        <v>5523</v>
      </c>
      <c r="C450" s="13" t="s">
        <v>534</v>
      </c>
      <c r="D450" s="167">
        <v>166</v>
      </c>
      <c r="E450" s="164" t="s">
        <v>148</v>
      </c>
      <c r="F450" s="164"/>
      <c r="G450" s="164"/>
    </row>
    <row r="451" spans="1:7" x14ac:dyDescent="0.2">
      <c r="A451" s="161" t="s">
        <v>535</v>
      </c>
      <c r="B451" s="166">
        <v>8480</v>
      </c>
      <c r="C451" s="13" t="s">
        <v>536</v>
      </c>
      <c r="D451" s="167">
        <v>177</v>
      </c>
      <c r="E451" s="164" t="s">
        <v>148</v>
      </c>
      <c r="F451" s="164"/>
      <c r="G451" s="164"/>
    </row>
    <row r="452" spans="1:7" ht="22.5" x14ac:dyDescent="0.2">
      <c r="A452" s="161" t="s">
        <v>14630</v>
      </c>
      <c r="B452" s="162">
        <v>11</v>
      </c>
      <c r="C452" s="13" t="s">
        <v>14631</v>
      </c>
      <c r="D452" s="163">
        <v>7700</v>
      </c>
      <c r="E452" s="164" t="s">
        <v>148</v>
      </c>
      <c r="F452" s="164"/>
      <c r="G452" s="164"/>
    </row>
    <row r="453" spans="1:7" ht="22.5" x14ac:dyDescent="0.2">
      <c r="A453" s="161" t="s">
        <v>14632</v>
      </c>
      <c r="B453" s="165"/>
      <c r="C453" s="13" t="s">
        <v>14633</v>
      </c>
      <c r="D453" s="164"/>
      <c r="E453" s="164"/>
      <c r="F453" s="164"/>
      <c r="G453" s="164"/>
    </row>
    <row r="454" spans="1:7" ht="22.5" x14ac:dyDescent="0.2">
      <c r="A454" s="161" t="s">
        <v>14634</v>
      </c>
      <c r="B454" s="162">
        <v>2</v>
      </c>
      <c r="C454" s="13" t="s">
        <v>14635</v>
      </c>
      <c r="D454" s="163">
        <v>10620</v>
      </c>
      <c r="E454" s="164" t="s">
        <v>148</v>
      </c>
      <c r="F454" s="164"/>
      <c r="G454" s="164"/>
    </row>
    <row r="455" spans="1:7" ht="22.5" x14ac:dyDescent="0.2">
      <c r="A455" s="161" t="s">
        <v>14636</v>
      </c>
      <c r="B455" s="165"/>
      <c r="C455" s="13" t="s">
        <v>14637</v>
      </c>
      <c r="D455" s="164"/>
      <c r="E455" s="164"/>
      <c r="F455" s="164"/>
      <c r="G455" s="164"/>
    </row>
    <row r="456" spans="1:7" ht="22.5" x14ac:dyDescent="0.2">
      <c r="A456" s="161" t="s">
        <v>14638</v>
      </c>
      <c r="B456" s="165"/>
      <c r="C456" s="13" t="s">
        <v>14639</v>
      </c>
      <c r="D456" s="163">
        <v>30000</v>
      </c>
      <c r="E456" s="164" t="s">
        <v>148</v>
      </c>
      <c r="F456" s="164"/>
      <c r="G456" s="164"/>
    </row>
    <row r="457" spans="1:7" ht="22.5" x14ac:dyDescent="0.2">
      <c r="A457" s="161" t="s">
        <v>14640</v>
      </c>
      <c r="B457" s="165"/>
      <c r="C457" s="13" t="s">
        <v>14641</v>
      </c>
      <c r="D457" s="164"/>
      <c r="E457" s="164"/>
      <c r="F457" s="164"/>
      <c r="G457" s="164"/>
    </row>
    <row r="458" spans="1:7" ht="22.5" x14ac:dyDescent="0.2">
      <c r="A458" s="161" t="s">
        <v>14642</v>
      </c>
      <c r="B458" s="165"/>
      <c r="C458" s="13" t="s">
        <v>14643</v>
      </c>
      <c r="D458" s="164"/>
      <c r="E458" s="164"/>
      <c r="F458" s="164"/>
      <c r="G458" s="164"/>
    </row>
    <row r="459" spans="1:7" ht="22.5" x14ac:dyDescent="0.2">
      <c r="A459" s="161" t="s">
        <v>14644</v>
      </c>
      <c r="B459" s="165"/>
      <c r="C459" s="13" t="s">
        <v>14645</v>
      </c>
      <c r="D459" s="164"/>
      <c r="E459" s="164"/>
      <c r="F459" s="164"/>
      <c r="G459" s="164"/>
    </row>
    <row r="460" spans="1:7" ht="22.5" x14ac:dyDescent="0.2">
      <c r="A460" s="161" t="s">
        <v>14646</v>
      </c>
      <c r="B460" s="165"/>
      <c r="C460" s="13" t="s">
        <v>14647</v>
      </c>
      <c r="D460" s="164"/>
      <c r="E460" s="164"/>
      <c r="F460" s="164"/>
      <c r="G460" s="164"/>
    </row>
    <row r="461" spans="1:7" ht="22.5" x14ac:dyDescent="0.2">
      <c r="A461" s="161" t="s">
        <v>14648</v>
      </c>
      <c r="B461" s="162">
        <v>2</v>
      </c>
      <c r="C461" s="13" t="s">
        <v>14649</v>
      </c>
      <c r="D461" s="163">
        <v>5865</v>
      </c>
      <c r="E461" s="164" t="s">
        <v>148</v>
      </c>
      <c r="F461" s="164"/>
      <c r="G461" s="164"/>
    </row>
    <row r="462" spans="1:7" ht="22.5" x14ac:dyDescent="0.2">
      <c r="A462" s="161" t="s">
        <v>14650</v>
      </c>
      <c r="B462" s="165"/>
      <c r="C462" s="13" t="s">
        <v>14651</v>
      </c>
      <c r="D462" s="163">
        <v>5990</v>
      </c>
      <c r="E462" s="164" t="s">
        <v>148</v>
      </c>
      <c r="F462" s="164"/>
      <c r="G462" s="164"/>
    </row>
    <row r="463" spans="1:7" x14ac:dyDescent="0.2">
      <c r="A463" s="161" t="s">
        <v>14652</v>
      </c>
      <c r="B463" s="162">
        <v>1</v>
      </c>
      <c r="C463" s="13" t="s">
        <v>14653</v>
      </c>
      <c r="D463" s="163">
        <v>20360</v>
      </c>
      <c r="E463" s="164" t="s">
        <v>148</v>
      </c>
      <c r="F463" s="164"/>
      <c r="G463" s="164"/>
    </row>
    <row r="464" spans="1:7" ht="22.5" x14ac:dyDescent="0.2">
      <c r="A464" s="161" t="s">
        <v>14654</v>
      </c>
      <c r="B464" s="165"/>
      <c r="C464" s="13" t="s">
        <v>14655</v>
      </c>
      <c r="D464" s="163">
        <v>8990</v>
      </c>
      <c r="E464" s="164" t="s">
        <v>148</v>
      </c>
      <c r="F464" s="164"/>
      <c r="G464" s="164"/>
    </row>
    <row r="465" spans="1:7" ht="22.5" x14ac:dyDescent="0.2">
      <c r="A465" s="161" t="s">
        <v>14656</v>
      </c>
      <c r="B465" s="162">
        <v>1</v>
      </c>
      <c r="C465" s="13" t="s">
        <v>14657</v>
      </c>
      <c r="D465" s="163">
        <v>18860</v>
      </c>
      <c r="E465" s="164" t="s">
        <v>148</v>
      </c>
      <c r="F465" s="164"/>
      <c r="G465" s="164"/>
    </row>
    <row r="466" spans="1:7" ht="22.5" x14ac:dyDescent="0.2">
      <c r="A466" s="161" t="s">
        <v>14658</v>
      </c>
      <c r="B466" s="165"/>
      <c r="C466" s="13" t="s">
        <v>14659</v>
      </c>
      <c r="D466" s="163">
        <v>52990</v>
      </c>
      <c r="E466" s="164" t="s">
        <v>148</v>
      </c>
      <c r="F466" s="164"/>
      <c r="G466" s="164"/>
    </row>
    <row r="467" spans="1:7" ht="22.5" x14ac:dyDescent="0.2">
      <c r="A467" s="161" t="s">
        <v>14660</v>
      </c>
      <c r="B467" s="165"/>
      <c r="C467" s="13" t="s">
        <v>14661</v>
      </c>
      <c r="D467" s="163">
        <v>63640</v>
      </c>
      <c r="E467" s="164" t="s">
        <v>148</v>
      </c>
      <c r="F467" s="164"/>
      <c r="G467" s="164"/>
    </row>
    <row r="468" spans="1:7" ht="22.5" x14ac:dyDescent="0.2">
      <c r="A468" s="161" t="s">
        <v>14662</v>
      </c>
      <c r="B468" s="165"/>
      <c r="C468" s="13" t="s">
        <v>14663</v>
      </c>
      <c r="D468" s="163">
        <v>11540</v>
      </c>
      <c r="E468" s="164" t="s">
        <v>148</v>
      </c>
      <c r="F468" s="164"/>
      <c r="G468" s="164"/>
    </row>
    <row r="469" spans="1:7" ht="22.5" x14ac:dyDescent="0.2">
      <c r="A469" s="161" t="s">
        <v>17844</v>
      </c>
      <c r="B469" s="162">
        <v>1</v>
      </c>
      <c r="C469" s="13" t="s">
        <v>17843</v>
      </c>
      <c r="D469" s="163">
        <v>6170</v>
      </c>
      <c r="E469" s="164" t="s">
        <v>148</v>
      </c>
      <c r="F469" s="164"/>
      <c r="G469" s="164"/>
    </row>
    <row r="470" spans="1:7" x14ac:dyDescent="0.2">
      <c r="A470" s="161" t="s">
        <v>537</v>
      </c>
      <c r="B470" s="162">
        <v>23</v>
      </c>
      <c r="C470" s="13" t="s">
        <v>538</v>
      </c>
      <c r="D470" s="163">
        <v>59405</v>
      </c>
      <c r="E470" s="164" t="s">
        <v>148</v>
      </c>
      <c r="F470" s="164"/>
      <c r="G470" s="164"/>
    </row>
    <row r="471" spans="1:7" x14ac:dyDescent="0.2">
      <c r="A471" s="161" t="s">
        <v>539</v>
      </c>
      <c r="B471" s="162">
        <v>6</v>
      </c>
      <c r="C471" s="13" t="s">
        <v>540</v>
      </c>
      <c r="D471" s="163">
        <v>33180</v>
      </c>
      <c r="E471" s="164" t="s">
        <v>148</v>
      </c>
      <c r="F471" s="164"/>
      <c r="G471" s="164"/>
    </row>
    <row r="472" spans="1:7" x14ac:dyDescent="0.2">
      <c r="A472" s="161" t="s">
        <v>541</v>
      </c>
      <c r="B472" s="162">
        <v>7</v>
      </c>
      <c r="C472" s="13" t="s">
        <v>542</v>
      </c>
      <c r="D472" s="163">
        <v>30860</v>
      </c>
      <c r="E472" s="164" t="s">
        <v>148</v>
      </c>
      <c r="F472" s="164"/>
      <c r="G472" s="164"/>
    </row>
    <row r="473" spans="1:7" x14ac:dyDescent="0.2">
      <c r="A473" s="161" t="s">
        <v>543</v>
      </c>
      <c r="B473" s="162">
        <v>11</v>
      </c>
      <c r="C473" s="13" t="s">
        <v>544</v>
      </c>
      <c r="D473" s="163">
        <v>45445</v>
      </c>
      <c r="E473" s="164" t="s">
        <v>148</v>
      </c>
      <c r="F473" s="164"/>
      <c r="G473" s="164"/>
    </row>
    <row r="474" spans="1:7" ht="22.5" x14ac:dyDescent="0.2">
      <c r="A474" s="161" t="s">
        <v>22357</v>
      </c>
      <c r="B474" s="162">
        <v>39</v>
      </c>
      <c r="C474" s="13" t="s">
        <v>22344</v>
      </c>
      <c r="D474" s="167">
        <v>165</v>
      </c>
      <c r="E474" s="164" t="s">
        <v>148</v>
      </c>
      <c r="F474" s="164"/>
      <c r="G474" s="164"/>
    </row>
    <row r="475" spans="1:7" ht="22.5" x14ac:dyDescent="0.2">
      <c r="A475" s="161" t="s">
        <v>12149</v>
      </c>
      <c r="B475" s="162">
        <v>22</v>
      </c>
      <c r="C475" s="13" t="s">
        <v>12135</v>
      </c>
      <c r="D475" s="163">
        <v>3405</v>
      </c>
      <c r="E475" s="164" t="s">
        <v>148</v>
      </c>
      <c r="F475" s="164"/>
      <c r="G475" s="164"/>
    </row>
    <row r="476" spans="1:7" ht="22.5" x14ac:dyDescent="0.2">
      <c r="A476" s="161" t="s">
        <v>12150</v>
      </c>
      <c r="B476" s="162">
        <v>18</v>
      </c>
      <c r="C476" s="13" t="s">
        <v>12136</v>
      </c>
      <c r="D476" s="163">
        <v>3560</v>
      </c>
      <c r="E476" s="164" t="s">
        <v>148</v>
      </c>
      <c r="F476" s="164"/>
      <c r="G476" s="164"/>
    </row>
    <row r="477" spans="1:7" ht="22.5" x14ac:dyDescent="0.2">
      <c r="A477" s="161" t="s">
        <v>12151</v>
      </c>
      <c r="B477" s="162">
        <v>7</v>
      </c>
      <c r="C477" s="13" t="s">
        <v>12137</v>
      </c>
      <c r="D477" s="163">
        <v>4100</v>
      </c>
      <c r="E477" s="164" t="s">
        <v>148</v>
      </c>
      <c r="F477" s="164"/>
      <c r="G477" s="164"/>
    </row>
    <row r="478" spans="1:7" ht="22.5" x14ac:dyDescent="0.2">
      <c r="A478" s="161" t="s">
        <v>12152</v>
      </c>
      <c r="B478" s="162">
        <v>2</v>
      </c>
      <c r="C478" s="13" t="s">
        <v>12132</v>
      </c>
      <c r="D478" s="163">
        <v>15108</v>
      </c>
      <c r="E478" s="164" t="s">
        <v>148</v>
      </c>
      <c r="F478" s="164"/>
      <c r="G478" s="164"/>
    </row>
    <row r="479" spans="1:7" ht="22.5" x14ac:dyDescent="0.2">
      <c r="A479" s="161" t="s">
        <v>12153</v>
      </c>
      <c r="B479" s="162">
        <v>2</v>
      </c>
      <c r="C479" s="13" t="s">
        <v>12133</v>
      </c>
      <c r="D479" s="163">
        <v>17610</v>
      </c>
      <c r="E479" s="164" t="s">
        <v>148</v>
      </c>
      <c r="F479" s="164"/>
      <c r="G479" s="164"/>
    </row>
    <row r="480" spans="1:7" ht="22.5" x14ac:dyDescent="0.2">
      <c r="A480" s="161" t="s">
        <v>12154</v>
      </c>
      <c r="B480" s="162">
        <v>2</v>
      </c>
      <c r="C480" s="13" t="s">
        <v>12134</v>
      </c>
      <c r="D480" s="163">
        <v>25960</v>
      </c>
      <c r="E480" s="164" t="s">
        <v>148</v>
      </c>
      <c r="F480" s="164"/>
      <c r="G480" s="164"/>
    </row>
    <row r="481" spans="1:7" x14ac:dyDescent="0.2">
      <c r="A481" s="157" t="s">
        <v>806</v>
      </c>
      <c r="B481" s="158"/>
      <c r="C481" s="159"/>
      <c r="D481" s="160"/>
      <c r="E481" s="160"/>
      <c r="F481" s="160"/>
      <c r="G481" s="160"/>
    </row>
    <row r="482" spans="1:7" x14ac:dyDescent="0.2">
      <c r="A482" s="161" t="s">
        <v>20576</v>
      </c>
      <c r="B482" s="162">
        <v>23</v>
      </c>
      <c r="C482" s="13" t="s">
        <v>20572</v>
      </c>
      <c r="D482" s="163">
        <v>6900</v>
      </c>
      <c r="E482" s="164" t="s">
        <v>148</v>
      </c>
      <c r="F482" s="164"/>
      <c r="G482" s="164"/>
    </row>
    <row r="483" spans="1:7" x14ac:dyDescent="0.2">
      <c r="A483" s="161" t="s">
        <v>20577</v>
      </c>
      <c r="B483" s="162">
        <v>10</v>
      </c>
      <c r="C483" s="13" t="s">
        <v>20573</v>
      </c>
      <c r="D483" s="163">
        <v>18900</v>
      </c>
      <c r="E483" s="164" t="s">
        <v>148</v>
      </c>
      <c r="F483" s="164"/>
      <c r="G483" s="164"/>
    </row>
    <row r="484" spans="1:7" x14ac:dyDescent="0.2">
      <c r="A484" s="161" t="s">
        <v>20578</v>
      </c>
      <c r="B484" s="165"/>
      <c r="C484" s="13" t="s">
        <v>20574</v>
      </c>
      <c r="D484" s="163">
        <v>2400</v>
      </c>
      <c r="E484" s="164" t="s">
        <v>148</v>
      </c>
      <c r="F484" s="164"/>
      <c r="G484" s="164"/>
    </row>
    <row r="485" spans="1:7" x14ac:dyDescent="0.2">
      <c r="A485" s="161" t="s">
        <v>48445</v>
      </c>
      <c r="B485" s="165"/>
      <c r="C485" s="13" t="s">
        <v>48444</v>
      </c>
      <c r="D485" s="163">
        <v>39000</v>
      </c>
      <c r="E485" s="164" t="s">
        <v>148</v>
      </c>
      <c r="F485" s="164"/>
      <c r="G485" s="164"/>
    </row>
    <row r="486" spans="1:7" x14ac:dyDescent="0.2">
      <c r="A486" s="161" t="s">
        <v>20579</v>
      </c>
      <c r="B486" s="162">
        <v>3</v>
      </c>
      <c r="C486" s="13" t="s">
        <v>20575</v>
      </c>
      <c r="D486" s="163">
        <v>3590</v>
      </c>
      <c r="E486" s="164" t="s">
        <v>148</v>
      </c>
      <c r="F486" s="164"/>
      <c r="G486" s="164"/>
    </row>
    <row r="487" spans="1:7" ht="22.5" x14ac:dyDescent="0.2">
      <c r="A487" s="161" t="s">
        <v>14664</v>
      </c>
      <c r="B487" s="162">
        <v>1</v>
      </c>
      <c r="C487" s="13" t="s">
        <v>14582</v>
      </c>
      <c r="D487" s="163">
        <v>6960</v>
      </c>
      <c r="E487" s="164" t="s">
        <v>148</v>
      </c>
      <c r="F487" s="164"/>
      <c r="G487" s="164"/>
    </row>
    <row r="488" spans="1:7" ht="22.5" x14ac:dyDescent="0.2">
      <c r="A488" s="161" t="s">
        <v>40072</v>
      </c>
      <c r="B488" s="165"/>
      <c r="C488" s="13" t="s">
        <v>40073</v>
      </c>
      <c r="D488" s="164"/>
      <c r="E488" s="164"/>
      <c r="F488" s="164"/>
      <c r="G488" s="164"/>
    </row>
  </sheetData>
  <autoFilter ref="A3:G417" xr:uid="{00000000-0009-0000-0000-000006000000}"/>
  <mergeCells count="5">
    <mergeCell ref="A1:A2"/>
    <mergeCell ref="B1:B2"/>
    <mergeCell ref="C1:C2"/>
    <mergeCell ref="D1:E1"/>
    <mergeCell ref="F1:G1"/>
  </mergeCells>
  <pageMargins left="0.7" right="0.7" top="0.75" bottom="0.75" header="0.3" footer="0.3"/>
  <pageSetup paperSize="9"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2">
    <tabColor theme="9" tint="0.59999389629810485"/>
  </sheetPr>
  <dimension ref="A1:EM50"/>
  <sheetViews>
    <sheetView topLeftCell="A4" workbookViewId="0">
      <selection activeCell="B50" sqref="B50"/>
    </sheetView>
  </sheetViews>
  <sheetFormatPr defaultRowHeight="11.25" x14ac:dyDescent="0.2"/>
  <cols>
    <col min="1" max="1" width="20.5" style="1" bestFit="1" customWidth="1"/>
    <col min="2" max="2" width="73.33203125" bestFit="1" customWidth="1"/>
    <col min="3" max="3" width="14.1640625" bestFit="1" customWidth="1"/>
    <col min="4" max="4" width="27" style="16" customWidth="1"/>
    <col min="5" max="5" width="13.83203125" style="16" customWidth="1"/>
    <col min="6" max="6" width="8.1640625" style="16" customWidth="1"/>
    <col min="7" max="7" width="16.1640625" style="16" customWidth="1"/>
    <col min="8" max="8" width="25.6640625" customWidth="1"/>
    <col min="9" max="9" width="14.1640625" bestFit="1" customWidth="1"/>
  </cols>
  <sheetData>
    <row r="1" spans="1:143" x14ac:dyDescent="0.2">
      <c r="D1" s="26">
        <v>4590</v>
      </c>
      <c r="E1" s="14" t="s">
        <v>12992</v>
      </c>
      <c r="F1" s="14" t="s">
        <v>12993</v>
      </c>
      <c r="G1" s="2" t="s">
        <v>30675</v>
      </c>
      <c r="H1" s="2" t="s">
        <v>47256</v>
      </c>
      <c r="I1" s="2" t="s">
        <v>33820</v>
      </c>
      <c r="J1" s="2" t="s">
        <v>33350</v>
      </c>
    </row>
    <row r="2" spans="1:143" s="19" customFormat="1" x14ac:dyDescent="0.2">
      <c r="A2" s="7" t="s">
        <v>253</v>
      </c>
      <c r="B2" s="117" t="s">
        <v>601</v>
      </c>
      <c r="C2" s="2" t="s">
        <v>33351</v>
      </c>
      <c r="D2" s="16">
        <v>64900</v>
      </c>
      <c r="E2" s="16"/>
      <c r="F2" s="16"/>
      <c r="G2" s="16">
        <v>0</v>
      </c>
      <c r="H2">
        <v>0</v>
      </c>
      <c r="I2" s="4">
        <f>INDEX(sec!$A$1:$G$417,MATCH(A2,sec!$C$1:$C$417,0),4)</f>
        <v>64900</v>
      </c>
      <c r="J2">
        <f>INDEX(sec!$A$1:$G$787,MATCH(A2,sec!$C$1:$C$787,0),2)</f>
        <v>0</v>
      </c>
      <c r="K2"/>
      <c r="L2"/>
      <c r="M2"/>
      <c r="N2"/>
      <c r="O2"/>
      <c r="P2"/>
      <c r="Q2"/>
      <c r="R2"/>
      <c r="S2"/>
      <c r="T2"/>
      <c r="U2"/>
      <c r="V2"/>
      <c r="W2"/>
      <c r="X2"/>
      <c r="Y2"/>
      <c r="Z2"/>
      <c r="AA2"/>
      <c r="AB2"/>
      <c r="AC2"/>
      <c r="AD2"/>
      <c r="AE2"/>
      <c r="AF2"/>
      <c r="AG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row>
    <row r="3" spans="1:143" s="19" customFormat="1" x14ac:dyDescent="0.2">
      <c r="A3" s="7" t="s">
        <v>254</v>
      </c>
      <c r="B3" s="117" t="s">
        <v>602</v>
      </c>
      <c r="C3" s="2" t="s">
        <v>33351</v>
      </c>
      <c r="D3" s="16">
        <v>56900</v>
      </c>
      <c r="E3" s="16"/>
      <c r="F3" s="16"/>
      <c r="G3" s="16">
        <v>0</v>
      </c>
      <c r="H3">
        <v>0</v>
      </c>
      <c r="I3" s="4">
        <f>INDEX(sec!$A$1:$G$417,MATCH(A3,sec!$C$1:$C$417,0),4)</f>
        <v>41623</v>
      </c>
      <c r="J3">
        <f>INDEX(sec!$A$1:$G$787,MATCH(A3,sec!$C$1:$C$787,0),2)</f>
        <v>0</v>
      </c>
      <c r="K3"/>
      <c r="L3"/>
      <c r="M3"/>
      <c r="N3"/>
      <c r="O3"/>
      <c r="P3"/>
      <c r="Q3"/>
      <c r="R3"/>
      <c r="S3"/>
      <c r="T3"/>
      <c r="U3"/>
      <c r="V3"/>
      <c r="W3"/>
      <c r="X3"/>
      <c r="Y3"/>
      <c r="Z3"/>
      <c r="AA3"/>
      <c r="AB3"/>
      <c r="AC3"/>
      <c r="AD3"/>
      <c r="AE3"/>
      <c r="AF3"/>
      <c r="AG3"/>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row>
    <row r="4" spans="1:143" s="19" customFormat="1" x14ac:dyDescent="0.2">
      <c r="A4" s="7" t="s">
        <v>255</v>
      </c>
      <c r="B4" s="117" t="s">
        <v>603</v>
      </c>
      <c r="C4" s="2" t="s">
        <v>30548</v>
      </c>
      <c r="D4" s="16">
        <v>25900</v>
      </c>
      <c r="E4" s="16"/>
      <c r="F4" s="16"/>
      <c r="G4" s="16">
        <v>0</v>
      </c>
      <c r="H4">
        <v>10</v>
      </c>
      <c r="I4" s="4">
        <f>INDEX(sec!$A$1:$G$417,MATCH(A4,sec!$C$1:$C$417,0),4)</f>
        <v>54463</v>
      </c>
      <c r="J4">
        <f>INDEX(sec!$A$1:$G$787,MATCH(A4,sec!$C$1:$C$787,0),2)</f>
        <v>1</v>
      </c>
      <c r="K4"/>
      <c r="L4"/>
      <c r="M4"/>
      <c r="N4"/>
      <c r="O4"/>
      <c r="P4"/>
      <c r="Q4"/>
      <c r="R4"/>
      <c r="S4"/>
      <c r="T4"/>
      <c r="U4"/>
      <c r="V4"/>
      <c r="W4"/>
      <c r="X4"/>
      <c r="Y4"/>
      <c r="Z4"/>
      <c r="AA4"/>
      <c r="AB4"/>
      <c r="AC4"/>
      <c r="AD4"/>
      <c r="AE4"/>
      <c r="AF4"/>
      <c r="AG4"/>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row>
    <row r="5" spans="1:143" s="19" customFormat="1" x14ac:dyDescent="0.2">
      <c r="A5" s="7" t="s">
        <v>262</v>
      </c>
      <c r="B5" s="117" t="s">
        <v>604</v>
      </c>
      <c r="C5" s="2" t="s">
        <v>30548</v>
      </c>
      <c r="D5" s="16">
        <v>14900</v>
      </c>
      <c r="E5" s="16"/>
      <c r="F5" s="16"/>
      <c r="G5" s="16">
        <v>0</v>
      </c>
      <c r="H5">
        <v>50</v>
      </c>
      <c r="I5" s="4">
        <f>INDEX(sec!$A$1:$G$417,MATCH(A5,sec!$C$1:$C$417,0),4)</f>
        <v>15943</v>
      </c>
      <c r="J5">
        <f>INDEX(sec!$A$1:$G$787,MATCH(A5,sec!$C$1:$C$787,0),2)</f>
        <v>0</v>
      </c>
      <c r="K5"/>
      <c r="L5"/>
      <c r="M5" s="16"/>
      <c r="N5"/>
      <c r="O5"/>
      <c r="P5"/>
      <c r="Q5"/>
      <c r="R5"/>
      <c r="S5"/>
      <c r="T5"/>
      <c r="U5"/>
      <c r="V5"/>
      <c r="W5"/>
      <c r="X5"/>
      <c r="Y5"/>
      <c r="Z5"/>
      <c r="AA5"/>
      <c r="AB5"/>
      <c r="AC5"/>
      <c r="AD5"/>
      <c r="AE5"/>
      <c r="AF5"/>
      <c r="AG5"/>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row>
    <row r="6" spans="1:143" s="19" customFormat="1" x14ac:dyDescent="0.2">
      <c r="A6" s="7" t="s">
        <v>263</v>
      </c>
      <c r="B6" s="117" t="s">
        <v>605</v>
      </c>
      <c r="C6" s="2" t="s">
        <v>33351</v>
      </c>
      <c r="D6" s="16">
        <v>18900</v>
      </c>
      <c r="E6" s="16"/>
      <c r="F6" s="16"/>
      <c r="G6" s="16">
        <v>0</v>
      </c>
      <c r="H6">
        <v>0</v>
      </c>
      <c r="I6" s="4">
        <f>INDEX(sec!$A$1:$G$417,MATCH(A6,sec!$C$1:$C$417,0),4)</f>
        <v>20223</v>
      </c>
      <c r="J6">
        <f>INDEX(sec!$A$1:$G$787,MATCH(A6,sec!$C$1:$C$787,0),2)</f>
        <v>0</v>
      </c>
      <c r="K6"/>
      <c r="L6"/>
      <c r="M6" s="16"/>
      <c r="N6"/>
      <c r="O6"/>
      <c r="P6"/>
      <c r="Q6"/>
      <c r="R6"/>
      <c r="S6"/>
      <c r="T6"/>
      <c r="U6"/>
      <c r="V6"/>
      <c r="W6"/>
      <c r="X6"/>
      <c r="Y6"/>
      <c r="Z6"/>
      <c r="AA6"/>
      <c r="AB6"/>
      <c r="AC6"/>
      <c r="AD6"/>
      <c r="AE6"/>
      <c r="AF6"/>
      <c r="AG6"/>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row>
    <row r="7" spans="1:143" s="19" customFormat="1" x14ac:dyDescent="0.2">
      <c r="A7" s="1" t="s">
        <v>264</v>
      </c>
      <c r="B7" s="117" t="s">
        <v>606</v>
      </c>
      <c r="C7" s="2" t="s">
        <v>33351</v>
      </c>
      <c r="D7" s="16">
        <v>42890</v>
      </c>
      <c r="E7" s="16"/>
      <c r="F7" s="16"/>
      <c r="G7" s="16">
        <v>0</v>
      </c>
      <c r="H7">
        <v>0</v>
      </c>
      <c r="I7" s="4">
        <f>INDEX(sec!$A$1:$G$417,MATCH(A7,sec!$C$1:$C$417,0),4)</f>
        <v>45903</v>
      </c>
      <c r="J7">
        <f>INDEX(sec!$A$1:$G$787,MATCH(A7,sec!$C$1:$C$787,0),2)</f>
        <v>0</v>
      </c>
      <c r="K7"/>
      <c r="L7"/>
      <c r="M7" s="16"/>
      <c r="N7"/>
      <c r="O7"/>
      <c r="P7"/>
      <c r="Q7"/>
      <c r="R7"/>
      <c r="S7"/>
      <c r="T7"/>
      <c r="U7"/>
      <c r="V7"/>
      <c r="W7"/>
      <c r="X7"/>
      <c r="Y7"/>
      <c r="Z7"/>
      <c r="AA7"/>
      <c r="AB7"/>
      <c r="AC7"/>
      <c r="AD7"/>
      <c r="AE7"/>
      <c r="AF7"/>
      <c r="AG7"/>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row>
    <row r="8" spans="1:143" s="19" customFormat="1" x14ac:dyDescent="0.2">
      <c r="A8" s="7" t="s">
        <v>301</v>
      </c>
      <c r="B8" s="117" t="s">
        <v>607</v>
      </c>
      <c r="C8" s="2" t="s">
        <v>33351</v>
      </c>
      <c r="D8" s="16">
        <v>65900</v>
      </c>
      <c r="E8" s="16"/>
      <c r="F8" s="16"/>
      <c r="G8" s="16">
        <v>0</v>
      </c>
      <c r="H8">
        <v>5</v>
      </c>
      <c r="I8" s="4">
        <f>INDEX(sec!$A$1:$G$417,MATCH(A8,sec!$C$1:$C$417,0),4)</f>
        <v>95123</v>
      </c>
      <c r="J8">
        <f>INDEX(sec!$A$1:$G$787,MATCH(A8,sec!$C$1:$C$787,0),2)</f>
        <v>1</v>
      </c>
      <c r="K8"/>
      <c r="L8"/>
      <c r="M8" s="16"/>
      <c r="N8"/>
      <c r="O8"/>
      <c r="P8"/>
      <c r="Q8"/>
      <c r="R8"/>
      <c r="S8"/>
      <c r="T8"/>
      <c r="U8"/>
      <c r="V8"/>
      <c r="W8"/>
      <c r="X8"/>
      <c r="Y8"/>
      <c r="Z8"/>
      <c r="AA8"/>
      <c r="AB8"/>
      <c r="AC8"/>
      <c r="AD8"/>
      <c r="AE8"/>
      <c r="AF8"/>
      <c r="AG8"/>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row>
    <row r="9" spans="1:143" s="19" customFormat="1" x14ac:dyDescent="0.2">
      <c r="A9" s="7" t="s">
        <v>311</v>
      </c>
      <c r="B9" s="117" t="s">
        <v>608</v>
      </c>
      <c r="C9" s="2" t="s">
        <v>33351</v>
      </c>
      <c r="D9" s="16">
        <v>20900</v>
      </c>
      <c r="E9" s="16"/>
      <c r="F9" s="16"/>
      <c r="G9" s="16">
        <v>0</v>
      </c>
      <c r="H9">
        <v>0</v>
      </c>
      <c r="I9" s="4">
        <f>INDEX(sec!$A$1:$G$417,MATCH(A9,sec!$C$1:$C$417,0),4)</f>
        <v>22500</v>
      </c>
      <c r="J9">
        <f>INDEX(sec!$A$1:$G$787,MATCH(A9,sec!$C$1:$C$787,0),2)</f>
        <v>0</v>
      </c>
      <c r="K9"/>
      <c r="L9"/>
      <c r="M9" s="16"/>
      <c r="N9"/>
      <c r="O9"/>
      <c r="P9"/>
      <c r="Q9"/>
      <c r="R9"/>
      <c r="S9"/>
      <c r="T9"/>
      <c r="U9"/>
      <c r="V9"/>
      <c r="W9"/>
      <c r="X9"/>
      <c r="Y9"/>
      <c r="Z9"/>
      <c r="AA9"/>
      <c r="AB9"/>
      <c r="AC9"/>
      <c r="AD9"/>
      <c r="AE9"/>
      <c r="AF9"/>
      <c r="AG9"/>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row>
    <row r="10" spans="1:143" s="19" customFormat="1" x14ac:dyDescent="0.2">
      <c r="A10" s="3" t="s">
        <v>12898</v>
      </c>
      <c r="B10" s="117" t="s">
        <v>12899</v>
      </c>
      <c r="C10" s="2" t="s">
        <v>30548</v>
      </c>
      <c r="D10" s="16">
        <v>25900</v>
      </c>
      <c r="E10" s="16"/>
      <c r="F10" s="16"/>
      <c r="G10" s="16">
        <v>0</v>
      </c>
      <c r="H10">
        <v>50</v>
      </c>
      <c r="I10" s="4">
        <f>INDEX(sec!$A$1:$G$417,MATCH(A10,sec!$C$1:$C$417,0),4)</f>
        <v>50900</v>
      </c>
      <c r="J10">
        <f>INDEX(sec!$A$1:$G$787,MATCH(A10,sec!$C$1:$C$787,0),2)</f>
        <v>1</v>
      </c>
      <c r="K10"/>
      <c r="L10"/>
      <c r="M10" s="16"/>
      <c r="N10"/>
      <c r="O10"/>
      <c r="P10"/>
      <c r="Q10"/>
      <c r="R10"/>
      <c r="S10"/>
      <c r="T10"/>
      <c r="U10"/>
      <c r="V10"/>
      <c r="W10"/>
      <c r="X10"/>
      <c r="Y10"/>
      <c r="Z10"/>
      <c r="AA10"/>
      <c r="AB10"/>
      <c r="AC10"/>
      <c r="AD10"/>
      <c r="AE10"/>
      <c r="AF10"/>
      <c r="AG10"/>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row>
    <row r="11" spans="1:143" s="19" customFormat="1" x14ac:dyDescent="0.2">
      <c r="A11" s="1" t="s">
        <v>13152</v>
      </c>
      <c r="B11" s="117" t="s">
        <v>13153</v>
      </c>
      <c r="C11" s="2" t="s">
        <v>33351</v>
      </c>
      <c r="D11" s="16">
        <v>28900</v>
      </c>
      <c r="E11" s="16"/>
      <c r="F11" s="16"/>
      <c r="G11" s="16">
        <v>0</v>
      </c>
      <c r="H11">
        <v>0</v>
      </c>
      <c r="I11" s="4">
        <f>INDEX(sec!$A$1:$G$417,MATCH(A11,sec!$C$1:$C$417,0),4)</f>
        <v>30923</v>
      </c>
      <c r="J11">
        <f>INDEX(sec!$A$1:$G$787,MATCH(A11,sec!$C$1:$C$787,0),2)</f>
        <v>0</v>
      </c>
      <c r="K11"/>
      <c r="L11"/>
      <c r="M11" s="16"/>
      <c r="N11"/>
      <c r="O11"/>
      <c r="P11"/>
      <c r="Q11"/>
      <c r="R11"/>
      <c r="S11"/>
      <c r="T11"/>
      <c r="U11"/>
      <c r="V11"/>
      <c r="W11"/>
      <c r="X11"/>
      <c r="Y11"/>
      <c r="Z11"/>
      <c r="AA11"/>
      <c r="AB11"/>
      <c r="AC11"/>
      <c r="AD11"/>
      <c r="AE11"/>
      <c r="AF11"/>
      <c r="AG11"/>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row>
    <row r="12" spans="1:143" s="19" customFormat="1" x14ac:dyDescent="0.2">
      <c r="A12" s="1" t="s">
        <v>20970</v>
      </c>
      <c r="B12" s="117" t="s">
        <v>13156</v>
      </c>
      <c r="C12" s="2" t="s">
        <v>33351</v>
      </c>
      <c r="D12" s="16">
        <v>56900</v>
      </c>
      <c r="E12" s="16"/>
      <c r="F12" s="16"/>
      <c r="G12" s="16">
        <v>0</v>
      </c>
      <c r="H12">
        <v>0</v>
      </c>
      <c r="I12" s="4">
        <f>INDEX(sec!$A$1:$G$417,MATCH(A12,sec!$C$1:$C$417,0),4)</f>
        <v>56900</v>
      </c>
      <c r="J12">
        <f>INDEX(sec!$A$1:$G$787,MATCH(A12,sec!$C$1:$C$787,0),2)</f>
        <v>0</v>
      </c>
      <c r="K12"/>
      <c r="L12"/>
      <c r="M12" s="16"/>
      <c r="N12"/>
      <c r="O12"/>
      <c r="P12"/>
      <c r="Q12"/>
      <c r="R12"/>
      <c r="S12"/>
      <c r="T12"/>
      <c r="U12"/>
      <c r="V12"/>
      <c r="W12"/>
      <c r="X12"/>
      <c r="Y12"/>
      <c r="Z12"/>
      <c r="AA12"/>
      <c r="AB12"/>
      <c r="AC12"/>
      <c r="AD12"/>
      <c r="AE12"/>
      <c r="AF12"/>
      <c r="AG1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row>
    <row r="13" spans="1:143" s="19" customFormat="1" x14ac:dyDescent="0.2">
      <c r="A13" s="1" t="s">
        <v>20971</v>
      </c>
      <c r="B13" s="117" t="s">
        <v>20972</v>
      </c>
      <c r="C13" s="2" t="s">
        <v>33351</v>
      </c>
      <c r="D13" s="16">
        <v>42900</v>
      </c>
      <c r="E13" s="16"/>
      <c r="F13" s="16"/>
      <c r="G13" s="16">
        <v>0</v>
      </c>
      <c r="H13">
        <v>10</v>
      </c>
      <c r="I13" s="4">
        <f>INDEX(sec!$A$1:$G$417,MATCH(A13,sec!$C$1:$C$417,0),4)</f>
        <v>42900</v>
      </c>
      <c r="J13">
        <f>INDEX(sec!$A$1:$G$787,MATCH(A13,sec!$C$1:$C$787,0),2)</f>
        <v>0</v>
      </c>
      <c r="K13"/>
      <c r="L13"/>
      <c r="M13" s="16"/>
      <c r="N13"/>
      <c r="O13"/>
      <c r="P13"/>
      <c r="Q13"/>
      <c r="R13"/>
      <c r="S13"/>
      <c r="T13"/>
      <c r="U13"/>
      <c r="V13"/>
      <c r="W13"/>
      <c r="X13"/>
      <c r="Y13"/>
      <c r="Z13"/>
      <c r="AA13"/>
      <c r="AB13"/>
      <c r="AC13"/>
      <c r="AD13"/>
      <c r="AE13"/>
      <c r="AF13"/>
      <c r="AG13"/>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row>
    <row r="14" spans="1:143" s="19" customFormat="1" x14ac:dyDescent="0.2">
      <c r="A14" s="1" t="s">
        <v>22197</v>
      </c>
      <c r="B14" s="117" t="s">
        <v>15947</v>
      </c>
      <c r="C14" s="2" t="s">
        <v>33351</v>
      </c>
      <c r="D14" s="16">
        <v>21890</v>
      </c>
      <c r="E14" s="16"/>
      <c r="F14" s="16"/>
      <c r="G14" s="16">
        <v>0</v>
      </c>
      <c r="H14">
        <v>2</v>
      </c>
      <c r="I14" s="4">
        <f>INDEX(sec!$A$1:$G$417,MATCH(A14,sec!$C$1:$C$417,0),4)</f>
        <v>21900</v>
      </c>
      <c r="J14">
        <f>INDEX(sec!$A$1:$G$787,MATCH(A14,sec!$C$1:$C$787,0),2)</f>
        <v>0</v>
      </c>
      <c r="K14"/>
      <c r="L14"/>
      <c r="M14" s="16"/>
      <c r="N14"/>
      <c r="O14"/>
      <c r="P14"/>
      <c r="Q14"/>
      <c r="R14"/>
      <c r="S14"/>
      <c r="T14"/>
      <c r="U14"/>
      <c r="V14"/>
      <c r="W14"/>
      <c r="X14"/>
      <c r="Y14"/>
      <c r="Z14"/>
      <c r="AA14"/>
      <c r="AB14"/>
      <c r="AC14"/>
      <c r="AD14"/>
      <c r="AE14"/>
      <c r="AF14"/>
      <c r="AG14"/>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row>
    <row r="15" spans="1:143" s="19" customFormat="1" x14ac:dyDescent="0.2">
      <c r="A15" s="1" t="s">
        <v>15955</v>
      </c>
      <c r="B15" s="117" t="s">
        <v>15948</v>
      </c>
      <c r="C15" s="2" t="s">
        <v>33351</v>
      </c>
      <c r="D15" s="16">
        <v>23900</v>
      </c>
      <c r="E15" s="16"/>
      <c r="F15" s="16"/>
      <c r="G15" s="16">
        <v>0</v>
      </c>
      <c r="H15">
        <v>50</v>
      </c>
      <c r="I15" s="4">
        <f>INDEX(sec!$A$1:$G$417,MATCH(A15,sec!$C$1:$C$417,0),4)</f>
        <v>23433</v>
      </c>
      <c r="J15">
        <f>INDEX(sec!$A$1:$G$787,MATCH(A15,sec!$C$1:$C$787,0),2)</f>
        <v>0</v>
      </c>
      <c r="K15"/>
      <c r="L15"/>
      <c r="M15" s="16"/>
      <c r="N15"/>
      <c r="O15"/>
      <c r="P15"/>
      <c r="Q15"/>
      <c r="R15"/>
      <c r="S15"/>
      <c r="T15"/>
      <c r="U15"/>
      <c r="V15"/>
      <c r="W15"/>
      <c r="X15"/>
      <c r="Y15"/>
      <c r="Z15"/>
      <c r="AA15"/>
      <c r="AB15"/>
      <c r="AC15"/>
      <c r="AD15"/>
      <c r="AE15"/>
      <c r="AF15"/>
      <c r="AG15"/>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row>
    <row r="16" spans="1:143" s="19" customFormat="1" x14ac:dyDescent="0.2">
      <c r="A16" s="3" t="s">
        <v>22198</v>
      </c>
      <c r="B16" s="117" t="s">
        <v>15949</v>
      </c>
      <c r="C16" s="2" t="s">
        <v>30548</v>
      </c>
      <c r="D16" s="16">
        <v>30900</v>
      </c>
      <c r="E16" s="16"/>
      <c r="F16" s="16"/>
      <c r="G16" s="16">
        <v>0</v>
      </c>
      <c r="H16">
        <v>50</v>
      </c>
      <c r="I16" s="4">
        <f>INDEX(sec!$A$1:$G$417,MATCH(A16,sec!$C$1:$C$417,0),4)</f>
        <v>30923</v>
      </c>
      <c r="J16">
        <f>INDEX(sec!$A$1:$G$787,MATCH(A16,sec!$C$1:$C$787,0),2)</f>
        <v>1</v>
      </c>
      <c r="K16"/>
      <c r="L16"/>
      <c r="M16" s="16"/>
      <c r="N16"/>
      <c r="O16"/>
      <c r="P16"/>
      <c r="Q16"/>
      <c r="R16"/>
      <c r="S16"/>
      <c r="T16"/>
      <c r="U16"/>
      <c r="V16"/>
      <c r="W16"/>
      <c r="X16"/>
      <c r="Y16"/>
      <c r="Z16"/>
      <c r="AA16"/>
      <c r="AB16"/>
      <c r="AC16"/>
      <c r="AD16"/>
      <c r="AE16"/>
      <c r="AF16"/>
      <c r="AG16"/>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row>
    <row r="17" spans="1:143" s="19" customFormat="1" x14ac:dyDescent="0.2">
      <c r="A17" s="1" t="s">
        <v>15956</v>
      </c>
      <c r="B17" s="117" t="s">
        <v>15950</v>
      </c>
      <c r="C17" s="2" t="s">
        <v>33351</v>
      </c>
      <c r="D17" s="16">
        <v>24900</v>
      </c>
      <c r="E17" s="16"/>
      <c r="F17" s="16"/>
      <c r="G17" s="16">
        <v>0</v>
      </c>
      <c r="H17">
        <v>50</v>
      </c>
      <c r="I17" s="4">
        <f>INDEX(sec!$A$1:$G$417,MATCH(A17,sec!$C$1:$C$417,0),4)</f>
        <v>26900</v>
      </c>
      <c r="J17">
        <f>INDEX(sec!$A$1:$G$787,MATCH(A17,sec!$C$1:$C$787,0),2)</f>
        <v>0</v>
      </c>
      <c r="K17"/>
      <c r="L17"/>
      <c r="M17" s="16"/>
      <c r="N17"/>
      <c r="O17"/>
      <c r="P17"/>
      <c r="Q17"/>
      <c r="R17"/>
      <c r="S17"/>
      <c r="T17"/>
      <c r="U17"/>
      <c r="V17"/>
      <c r="W17"/>
      <c r="X17"/>
      <c r="Y17"/>
      <c r="Z17"/>
      <c r="AA17"/>
      <c r="AB17"/>
      <c r="AC17"/>
      <c r="AD17"/>
      <c r="AE17"/>
      <c r="AF17"/>
      <c r="AG17"/>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row>
    <row r="18" spans="1:143" s="19" customFormat="1" x14ac:dyDescent="0.2">
      <c r="A18" s="21" t="s">
        <v>33819</v>
      </c>
      <c r="B18" s="117" t="s">
        <v>15951</v>
      </c>
      <c r="C18" s="2" t="s">
        <v>30548</v>
      </c>
      <c r="D18" s="16">
        <v>32890</v>
      </c>
      <c r="E18" s="16"/>
      <c r="F18" s="16"/>
      <c r="G18" s="16">
        <v>0</v>
      </c>
      <c r="H18">
        <v>0</v>
      </c>
      <c r="I18" s="4">
        <f>INDEX(sec!$A$1:$G$417,MATCH(A18,sec!$C$1:$C$417,0),4)</f>
        <v>32900</v>
      </c>
      <c r="J18">
        <f>INDEX(sec!$A$1:$G$787,MATCH(A18,sec!$C$1:$C$787,0),2)</f>
        <v>0</v>
      </c>
      <c r="K18"/>
      <c r="L18"/>
      <c r="M18" s="16"/>
      <c r="N18"/>
      <c r="O18"/>
      <c r="P18"/>
      <c r="Q18"/>
      <c r="R18"/>
      <c r="S18"/>
      <c r="T18"/>
      <c r="U18"/>
      <c r="V18"/>
      <c r="W18"/>
      <c r="X18"/>
      <c r="Y18"/>
      <c r="Z18"/>
      <c r="AA18"/>
      <c r="AB18"/>
      <c r="AC18"/>
      <c r="AD18"/>
      <c r="AE18"/>
      <c r="AF18"/>
      <c r="AG18"/>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row>
    <row r="19" spans="1:143" s="19" customFormat="1" x14ac:dyDescent="0.2">
      <c r="A19" s="1" t="s">
        <v>15957</v>
      </c>
      <c r="B19" s="117" t="s">
        <v>15952</v>
      </c>
      <c r="C19" s="2" t="s">
        <v>33351</v>
      </c>
      <c r="D19" s="16">
        <v>30500</v>
      </c>
      <c r="E19" s="16"/>
      <c r="F19" s="16"/>
      <c r="G19" s="16">
        <v>0</v>
      </c>
      <c r="H19">
        <v>0</v>
      </c>
      <c r="I19" s="4">
        <f>INDEX(sec!$A$1:$G$417,MATCH(A19,sec!$C$1:$C$417,0),4)</f>
        <v>31993</v>
      </c>
      <c r="J19">
        <f>INDEX(sec!$A$1:$G$787,MATCH(A19,sec!$C$1:$C$787,0),2)</f>
        <v>0</v>
      </c>
      <c r="K19"/>
      <c r="L19"/>
      <c r="M19" s="16"/>
      <c r="N19"/>
      <c r="O19"/>
      <c r="P19"/>
      <c r="Q19"/>
      <c r="R19"/>
      <c r="S19"/>
      <c r="T19"/>
      <c r="U19"/>
      <c r="V19"/>
      <c r="W19"/>
      <c r="X19"/>
      <c r="Y19"/>
      <c r="Z19"/>
      <c r="AA19"/>
      <c r="AB19"/>
      <c r="AC19"/>
      <c r="AD19"/>
      <c r="AE19"/>
      <c r="AF19"/>
      <c r="AG19"/>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row>
    <row r="20" spans="1:143" s="19" customFormat="1" x14ac:dyDescent="0.2">
      <c r="A20" s="1" t="s">
        <v>15954</v>
      </c>
      <c r="B20" s="117" t="s">
        <v>15953</v>
      </c>
      <c r="C20" s="2" t="s">
        <v>33351</v>
      </c>
      <c r="D20" s="16">
        <v>114890</v>
      </c>
      <c r="E20" s="16"/>
      <c r="F20" s="16"/>
      <c r="G20" s="16">
        <v>0</v>
      </c>
      <c r="H20">
        <v>0</v>
      </c>
      <c r="I20" s="4">
        <f>INDEX(sec!$A$1:$G$417,MATCH(A20,sec!$C$1:$C$417,0),4)</f>
        <v>99900</v>
      </c>
      <c r="J20">
        <f>INDEX(sec!$A$1:$G$787,MATCH(A20,sec!$C$1:$C$787,0),2)</f>
        <v>0</v>
      </c>
      <c r="K20"/>
      <c r="L20"/>
      <c r="M20" s="16">
        <v>96900</v>
      </c>
      <c r="N20"/>
      <c r="O20"/>
      <c r="P20"/>
      <c r="Q20"/>
      <c r="R20"/>
      <c r="S20"/>
      <c r="T20"/>
      <c r="U20"/>
      <c r="V20"/>
      <c r="W20"/>
      <c r="X20"/>
      <c r="Y20"/>
      <c r="Z20"/>
      <c r="AA20"/>
      <c r="AB20"/>
      <c r="AC20"/>
      <c r="AD20"/>
      <c r="AE20"/>
      <c r="AF20"/>
      <c r="AG20"/>
    </row>
    <row r="21" spans="1:143" s="19" customFormat="1" x14ac:dyDescent="0.2">
      <c r="A21" s="3" t="s">
        <v>17757</v>
      </c>
      <c r="B21" s="117" t="s">
        <v>17759</v>
      </c>
      <c r="C21" s="2" t="s">
        <v>30548</v>
      </c>
      <c r="D21" s="16">
        <v>29890</v>
      </c>
      <c r="E21" s="16"/>
      <c r="F21" s="16"/>
      <c r="G21" s="16">
        <v>20</v>
      </c>
      <c r="H21">
        <v>200</v>
      </c>
      <c r="I21" s="4">
        <f>INDEX(sec!$A$1:$G$417,MATCH(A21,sec!$C$1:$C$417,0),4)</f>
        <v>29900</v>
      </c>
      <c r="J21">
        <f>INDEX(sec!$A$1:$G$787,MATCH(A21,sec!$C$1:$C$787,0),2)</f>
        <v>0</v>
      </c>
      <c r="K21"/>
      <c r="L21"/>
      <c r="M21" s="16">
        <v>29900</v>
      </c>
      <c r="N21"/>
      <c r="O21"/>
      <c r="P21"/>
      <c r="Q21"/>
      <c r="R21"/>
      <c r="S21"/>
      <c r="T21"/>
      <c r="U21"/>
      <c r="V21"/>
      <c r="W21"/>
      <c r="X21"/>
      <c r="Y21"/>
      <c r="Z21"/>
      <c r="AA21"/>
      <c r="AB21"/>
      <c r="AC21"/>
      <c r="AD21"/>
      <c r="AE21"/>
      <c r="AF21"/>
      <c r="AG21"/>
    </row>
    <row r="22" spans="1:143" s="19" customFormat="1" x14ac:dyDescent="0.2">
      <c r="A22" s="3" t="s">
        <v>17758</v>
      </c>
      <c r="B22" s="117" t="s">
        <v>17766</v>
      </c>
      <c r="C22" s="2" t="s">
        <v>33351</v>
      </c>
      <c r="D22" s="16">
        <v>27900</v>
      </c>
      <c r="E22" s="16"/>
      <c r="F22" s="16"/>
      <c r="G22" s="16">
        <v>0</v>
      </c>
      <c r="H22">
        <v>0</v>
      </c>
      <c r="I22" s="4">
        <f>INDEX(sec!$A$1:$G$417,MATCH(A22,sec!$C$1:$C$417,0),4)</f>
        <v>59200</v>
      </c>
      <c r="J22">
        <f>INDEX(sec!$A$1:$G$787,MATCH(A22,sec!$C$1:$C$787,0),2)</f>
        <v>0</v>
      </c>
      <c r="K22"/>
      <c r="L22"/>
      <c r="M22" s="16">
        <v>55500</v>
      </c>
      <c r="N22"/>
      <c r="O22"/>
      <c r="P22"/>
      <c r="Q22"/>
      <c r="R22"/>
      <c r="S22"/>
      <c r="T22"/>
      <c r="U22"/>
      <c r="V22"/>
      <c r="W22"/>
      <c r="X22"/>
      <c r="Y22"/>
      <c r="Z22"/>
      <c r="AA22"/>
      <c r="AB22"/>
      <c r="AC22"/>
      <c r="AD22"/>
      <c r="AE22"/>
      <c r="AF22"/>
      <c r="AG22"/>
    </row>
    <row r="23" spans="1:143" s="19" customFormat="1" x14ac:dyDescent="0.2">
      <c r="A23" s="3" t="s">
        <v>22303</v>
      </c>
      <c r="B23" s="117" t="s">
        <v>17767</v>
      </c>
      <c r="C23" s="2" t="s">
        <v>33351</v>
      </c>
      <c r="D23" s="16">
        <v>21890</v>
      </c>
      <c r="E23" s="16"/>
      <c r="F23" s="16"/>
      <c r="G23" s="16">
        <v>0</v>
      </c>
      <c r="H23">
        <v>0</v>
      </c>
      <c r="I23" s="4">
        <f>INDEX(sec!$A$1:$G$417,MATCH(A23,sec!$C$1:$C$417,0),4)</f>
        <v>22500</v>
      </c>
      <c r="J23">
        <f>INDEX(sec!$A$1:$G$787,MATCH(A23,sec!$C$1:$C$787,0),2)</f>
        <v>0</v>
      </c>
      <c r="K23"/>
      <c r="L23"/>
      <c r="M23" s="16"/>
      <c r="N23"/>
      <c r="O23"/>
      <c r="P23"/>
      <c r="Q23"/>
      <c r="R23"/>
      <c r="S23"/>
      <c r="T23"/>
      <c r="U23"/>
      <c r="V23"/>
      <c r="W23"/>
      <c r="X23"/>
      <c r="Y23"/>
      <c r="Z23"/>
      <c r="AA23"/>
      <c r="AB23"/>
      <c r="AC23"/>
      <c r="AD23"/>
      <c r="AE23"/>
      <c r="AF23"/>
      <c r="AG23"/>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row>
    <row r="24" spans="1:143" s="19" customFormat="1" x14ac:dyDescent="0.2">
      <c r="A24" s="1" t="s">
        <v>17762</v>
      </c>
      <c r="B24" s="117" t="s">
        <v>17760</v>
      </c>
      <c r="C24" s="2" t="s">
        <v>30548</v>
      </c>
      <c r="D24" s="16">
        <v>36890</v>
      </c>
      <c r="E24" s="16"/>
      <c r="F24" s="16"/>
      <c r="G24" s="16">
        <v>0</v>
      </c>
      <c r="H24">
        <v>100</v>
      </c>
      <c r="I24" s="4">
        <f>INDEX(sec!$A$1:$G$417,MATCH(A24,sec!$C$1:$C$417,0),4)</f>
        <v>36900</v>
      </c>
      <c r="J24">
        <f>INDEX(sec!$A$1:$G$787,MATCH(A24,sec!$C$1:$C$787,0),2)</f>
        <v>0</v>
      </c>
      <c r="K24"/>
      <c r="L24"/>
      <c r="M24" s="16">
        <v>34900</v>
      </c>
      <c r="N24"/>
      <c r="O24"/>
      <c r="P24"/>
      <c r="Q24"/>
      <c r="R24"/>
      <c r="S24"/>
      <c r="T24"/>
      <c r="U24"/>
      <c r="V24"/>
      <c r="W24"/>
      <c r="X24"/>
      <c r="Y24"/>
      <c r="Z24"/>
      <c r="AA24"/>
      <c r="AB24"/>
      <c r="AC24"/>
      <c r="AD24"/>
      <c r="AE24"/>
      <c r="AF24"/>
      <c r="AG24"/>
    </row>
    <row r="25" spans="1:143" s="19" customFormat="1" x14ac:dyDescent="0.2">
      <c r="A25" s="3" t="s">
        <v>17761</v>
      </c>
      <c r="B25" s="117" t="s">
        <v>17768</v>
      </c>
      <c r="C25" s="2" t="s">
        <v>33351</v>
      </c>
      <c r="D25" s="16">
        <v>14890</v>
      </c>
      <c r="E25" s="16"/>
      <c r="F25" s="16"/>
      <c r="G25" s="16">
        <v>0</v>
      </c>
      <c r="H25" s="2">
        <v>50</v>
      </c>
      <c r="I25" s="4">
        <f>INDEX(sec!$A$1:$G$417,MATCH(A25,sec!$C$1:$C$417,0),4)</f>
        <v>15943</v>
      </c>
      <c r="J25">
        <f>INDEX(sec!$A$1:$G$787,MATCH(A25,sec!$C$1:$C$787,0),2)</f>
        <v>0</v>
      </c>
      <c r="K25"/>
      <c r="L25"/>
      <c r="M25" s="16"/>
      <c r="N25"/>
      <c r="O25"/>
      <c r="P25"/>
      <c r="Q25"/>
      <c r="R25"/>
      <c r="S25"/>
      <c r="T25"/>
      <c r="U25"/>
      <c r="V25"/>
      <c r="W25"/>
      <c r="X25"/>
      <c r="Y25"/>
      <c r="Z25"/>
      <c r="AA25"/>
      <c r="AB25"/>
      <c r="AC25"/>
      <c r="AD25"/>
      <c r="AE25"/>
      <c r="AF25"/>
      <c r="AG25"/>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row>
    <row r="26" spans="1:143" s="19" customFormat="1" x14ac:dyDescent="0.2">
      <c r="A26" s="1" t="s">
        <v>17764</v>
      </c>
      <c r="B26" s="117" t="s">
        <v>19792</v>
      </c>
      <c r="C26" s="2" t="s">
        <v>33351</v>
      </c>
      <c r="D26" s="16">
        <v>26900</v>
      </c>
      <c r="E26" s="16"/>
      <c r="F26" s="16"/>
      <c r="G26" s="16">
        <v>0</v>
      </c>
      <c r="H26">
        <v>0</v>
      </c>
      <c r="I26" s="4">
        <f>INDEX(sec!$A$1:$G$417,MATCH(A26,sec!$C$1:$C$417,0),4)</f>
        <v>24900</v>
      </c>
      <c r="J26">
        <f>INDEX(sec!$A$1:$G$787,MATCH(A26,sec!$C$1:$C$787,0),2)</f>
        <v>0</v>
      </c>
      <c r="K26"/>
      <c r="L26"/>
      <c r="M26" s="16"/>
      <c r="N26"/>
      <c r="O26"/>
      <c r="P26"/>
      <c r="Q26"/>
      <c r="R26"/>
      <c r="S26"/>
      <c r="T26"/>
      <c r="U26"/>
      <c r="V26"/>
      <c r="W26"/>
      <c r="X26"/>
      <c r="Y26"/>
      <c r="Z26"/>
      <c r="AA26"/>
      <c r="AB26"/>
      <c r="AC26"/>
      <c r="AD26"/>
      <c r="AE26"/>
      <c r="AF26"/>
      <c r="AG26"/>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row>
    <row r="27" spans="1:143" s="19" customFormat="1" x14ac:dyDescent="0.2">
      <c r="A27" s="3" t="s">
        <v>17763</v>
      </c>
      <c r="B27" s="117" t="s">
        <v>19795</v>
      </c>
      <c r="C27" s="2" t="s">
        <v>33351</v>
      </c>
      <c r="D27" s="16">
        <v>38890</v>
      </c>
      <c r="E27" s="16"/>
      <c r="F27" s="16"/>
      <c r="G27" s="16">
        <v>0</v>
      </c>
      <c r="H27">
        <v>0</v>
      </c>
      <c r="I27" s="4">
        <v>38900</v>
      </c>
      <c r="J27">
        <f>INDEX(sec!$A$1:$G$787,MATCH(A27,sec!$C$1:$C$787,0),2)</f>
        <v>0</v>
      </c>
      <c r="K27"/>
      <c r="L27"/>
      <c r="M27" s="16">
        <v>38900</v>
      </c>
      <c r="N27"/>
      <c r="O27"/>
      <c r="P27"/>
      <c r="Q27"/>
      <c r="R27"/>
      <c r="S27"/>
      <c r="T27"/>
      <c r="U27"/>
      <c r="V27"/>
      <c r="W27"/>
      <c r="X27"/>
      <c r="Y27"/>
      <c r="Z27"/>
      <c r="AA27"/>
      <c r="AB27"/>
      <c r="AC27"/>
      <c r="AD27"/>
      <c r="AE27"/>
      <c r="AF27"/>
      <c r="AG27"/>
    </row>
    <row r="28" spans="1:143" s="19" customFormat="1" x14ac:dyDescent="0.2">
      <c r="A28" s="21" t="s">
        <v>33818</v>
      </c>
      <c r="B28" s="117" t="s">
        <v>19794</v>
      </c>
      <c r="C28" s="2" t="s">
        <v>30548</v>
      </c>
      <c r="D28" s="16">
        <v>111600</v>
      </c>
      <c r="E28" s="16"/>
      <c r="F28" s="16"/>
      <c r="G28" s="16">
        <v>0</v>
      </c>
      <c r="H28">
        <v>0</v>
      </c>
      <c r="I28" s="4">
        <f>INDEX(sec!$A$1:$G$417,MATCH(A28,sec!$C$1:$C$417,0),4)</f>
        <v>115300</v>
      </c>
      <c r="J28">
        <f>INDEX(sec!$A$1:$G$787,MATCH(A28,sec!$C$1:$C$787,0),2)</f>
        <v>0</v>
      </c>
      <c r="K28"/>
      <c r="L28"/>
      <c r="M28" s="16"/>
      <c r="N28"/>
      <c r="O28"/>
      <c r="P28"/>
      <c r="Q28"/>
      <c r="R28"/>
      <c r="S28"/>
      <c r="T28"/>
      <c r="U28"/>
      <c r="V28"/>
      <c r="W28"/>
      <c r="X28"/>
      <c r="Y28"/>
      <c r="Z28"/>
      <c r="AA28"/>
      <c r="AB28"/>
      <c r="AC28"/>
      <c r="AD28"/>
      <c r="AE28"/>
      <c r="AF28"/>
      <c r="AG28"/>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row>
    <row r="29" spans="1:143" s="19" customFormat="1" x14ac:dyDescent="0.2">
      <c r="A29" s="21" t="s">
        <v>33830</v>
      </c>
      <c r="B29" s="117" t="s">
        <v>19796</v>
      </c>
      <c r="C29" s="2" t="s">
        <v>14556</v>
      </c>
      <c r="D29" s="16">
        <v>50900</v>
      </c>
      <c r="E29" s="16"/>
      <c r="F29" s="16"/>
      <c r="G29" s="16">
        <v>0</v>
      </c>
      <c r="H29">
        <v>0</v>
      </c>
      <c r="I29" s="4">
        <f>INDEX(sec!$A$1:$G$417,MATCH(A29,sec!$C$1:$C$417,0),4)</f>
        <v>53300</v>
      </c>
      <c r="J29">
        <f>INDEX(sec!$A$1:$G$787,MATCH(A29,sec!$C$1:$C$787,0),2)</f>
        <v>0</v>
      </c>
      <c r="K29"/>
      <c r="L29"/>
      <c r="M29" s="16"/>
      <c r="N29"/>
      <c r="O29"/>
      <c r="P29"/>
      <c r="Q29"/>
      <c r="R29"/>
      <c r="S29"/>
      <c r="T29"/>
      <c r="U29"/>
      <c r="V29"/>
      <c r="W29"/>
      <c r="X29"/>
      <c r="Y29"/>
      <c r="Z29"/>
      <c r="AA29"/>
      <c r="AB29"/>
      <c r="AC29"/>
      <c r="AD29"/>
      <c r="AE29"/>
      <c r="AF29"/>
      <c r="AG29"/>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row>
    <row r="30" spans="1:143" s="19" customFormat="1" x14ac:dyDescent="0.2">
      <c r="A30" s="21" t="s">
        <v>33824</v>
      </c>
      <c r="B30" s="117" t="s">
        <v>19797</v>
      </c>
      <c r="C30" s="2" t="s">
        <v>30548</v>
      </c>
      <c r="D30" s="16">
        <v>44900</v>
      </c>
      <c r="E30" s="16"/>
      <c r="F30" s="16"/>
      <c r="G30" s="16">
        <v>0</v>
      </c>
      <c r="H30">
        <v>5</v>
      </c>
      <c r="I30" s="4">
        <f>INDEX(sec!$A$1:$G$417,MATCH(A30,sec!$C$1:$C$417,0),4)</f>
        <v>44900</v>
      </c>
      <c r="J30">
        <f>INDEX(sec!$A$1:$G$787,MATCH(A30,sec!$C$1:$C$787,0),2)</f>
        <v>0</v>
      </c>
      <c r="K30"/>
      <c r="L30"/>
      <c r="M30" s="16"/>
      <c r="N30"/>
      <c r="O30"/>
      <c r="P30"/>
      <c r="Q30"/>
      <c r="R30"/>
      <c r="S30"/>
      <c r="T30"/>
      <c r="U30"/>
      <c r="V30"/>
      <c r="W30"/>
      <c r="X30"/>
      <c r="Y30"/>
      <c r="Z30"/>
      <c r="AA30"/>
      <c r="AB30"/>
      <c r="AC30"/>
      <c r="AD30"/>
      <c r="AE30"/>
      <c r="AF30"/>
      <c r="AG30"/>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row>
    <row r="31" spans="1:143" s="19" customFormat="1" x14ac:dyDescent="0.2">
      <c r="A31" s="1" t="s">
        <v>21158</v>
      </c>
      <c r="B31" s="117" t="s">
        <v>21104</v>
      </c>
      <c r="C31" s="2" t="s">
        <v>14556</v>
      </c>
      <c r="D31" s="16">
        <v>44900</v>
      </c>
      <c r="E31" s="16"/>
      <c r="F31" s="16"/>
      <c r="G31" s="16">
        <v>0</v>
      </c>
      <c r="H31" s="2" t="s">
        <v>20968</v>
      </c>
      <c r="I31" s="4">
        <f>INDEX(sec!$A$1:$G$417,MATCH(A31,sec!$C$1:$C$417,0),4)</f>
        <v>49900</v>
      </c>
      <c r="J31">
        <f>INDEX(sec!$A$1:$G$787,MATCH(A31,sec!$C$1:$C$787,0),2)</f>
        <v>0</v>
      </c>
      <c r="K31"/>
      <c r="L31"/>
      <c r="M31" s="16"/>
      <c r="N31"/>
      <c r="O31"/>
      <c r="P31"/>
      <c r="Q31"/>
      <c r="R31"/>
      <c r="S31"/>
      <c r="T31"/>
      <c r="U31"/>
      <c r="V31"/>
      <c r="W31"/>
      <c r="X31"/>
      <c r="Y31"/>
      <c r="Z31"/>
      <c r="AA31"/>
      <c r="AB31"/>
      <c r="AC31"/>
      <c r="AD31"/>
      <c r="AE31"/>
      <c r="AF31"/>
      <c r="AG31"/>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row>
    <row r="32" spans="1:143" s="19" customFormat="1" x14ac:dyDescent="0.2">
      <c r="A32" s="21" t="s">
        <v>25868</v>
      </c>
      <c r="B32" s="117" t="s">
        <v>21105</v>
      </c>
      <c r="C32" s="2" t="s">
        <v>14556</v>
      </c>
      <c r="D32" s="16">
        <v>49900</v>
      </c>
      <c r="E32" s="16"/>
      <c r="F32" s="16"/>
      <c r="G32" s="16">
        <v>5</v>
      </c>
      <c r="H32" s="2">
        <v>50</v>
      </c>
      <c r="I32" s="4">
        <v>58900</v>
      </c>
      <c r="J32">
        <f>INDEX(sec!$A$1:$G$787,MATCH(A32,sec!$C$1:$C$787,0),2)</f>
        <v>0</v>
      </c>
      <c r="K32"/>
      <c r="L32"/>
      <c r="M32" s="16"/>
      <c r="N32"/>
      <c r="O32"/>
      <c r="P32"/>
      <c r="Q32"/>
      <c r="R32"/>
      <c r="S32"/>
      <c r="T32"/>
      <c r="U32"/>
      <c r="V32"/>
      <c r="W32"/>
      <c r="X32"/>
      <c r="Y32"/>
      <c r="Z32"/>
      <c r="AA32"/>
      <c r="AB32"/>
      <c r="AC32"/>
      <c r="AD32"/>
      <c r="AE32"/>
      <c r="AF32"/>
      <c r="AG3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row>
    <row r="33" spans="1:143" s="19" customFormat="1" x14ac:dyDescent="0.2">
      <c r="A33" s="21" t="s">
        <v>33832</v>
      </c>
      <c r="B33" s="117" t="s">
        <v>21106</v>
      </c>
      <c r="C33" s="2" t="s">
        <v>14556</v>
      </c>
      <c r="D33" s="16">
        <v>36900</v>
      </c>
      <c r="E33" s="16"/>
      <c r="F33" s="16"/>
      <c r="G33" s="16">
        <v>0</v>
      </c>
      <c r="H33">
        <v>0</v>
      </c>
      <c r="I33" s="4">
        <f>INDEX(sec!$A$1:$G$417,MATCH(A33,sec!$C$1:$C$417,0),4)</f>
        <v>36900</v>
      </c>
      <c r="J33">
        <f>INDEX(sec!$A$1:$G$787,MATCH(A33,sec!$C$1:$C$787,0),2)</f>
        <v>0</v>
      </c>
      <c r="K33"/>
      <c r="L33"/>
      <c r="M33" s="16"/>
      <c r="N33"/>
      <c r="O33"/>
      <c r="P33"/>
      <c r="Q33"/>
      <c r="R33"/>
      <c r="S33"/>
      <c r="T33"/>
      <c r="U33"/>
      <c r="V33"/>
      <c r="W33"/>
      <c r="X33"/>
      <c r="Y33"/>
      <c r="Z33"/>
      <c r="AA33"/>
      <c r="AB33"/>
      <c r="AC33"/>
      <c r="AD33"/>
      <c r="AE33"/>
      <c r="AF33"/>
      <c r="AG33"/>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row>
    <row r="34" spans="1:143" s="19" customFormat="1" x14ac:dyDescent="0.2">
      <c r="A34" s="21" t="s">
        <v>33834</v>
      </c>
      <c r="B34" s="117" t="s">
        <v>21107</v>
      </c>
      <c r="C34" s="2" t="s">
        <v>14556</v>
      </c>
      <c r="D34" s="16">
        <v>185900</v>
      </c>
      <c r="E34" s="16"/>
      <c r="F34" s="16"/>
      <c r="G34" s="16">
        <v>0</v>
      </c>
      <c r="H34">
        <v>1</v>
      </c>
      <c r="I34" s="4">
        <f>INDEX(sec!$A$1:$G$417,MATCH(A34,sec!$C$1:$C$417,0),4)</f>
        <v>185900</v>
      </c>
      <c r="J34">
        <f>INDEX(sec!$A$1:$G$787,MATCH(A34,sec!$C$1:$C$787,0),2)</f>
        <v>0</v>
      </c>
      <c r="K34"/>
      <c r="L34"/>
      <c r="M34" s="16"/>
      <c r="N34"/>
      <c r="O34"/>
      <c r="P34"/>
      <c r="Q34"/>
      <c r="R34"/>
      <c r="S34"/>
      <c r="T34"/>
      <c r="U34"/>
      <c r="V34"/>
      <c r="W34"/>
      <c r="X34"/>
      <c r="Y34"/>
      <c r="Z34"/>
      <c r="AA34"/>
      <c r="AB34"/>
      <c r="AC34"/>
      <c r="AD34"/>
      <c r="AE34"/>
      <c r="AF34"/>
      <c r="AG34"/>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row>
    <row r="35" spans="1:143" s="19" customFormat="1" x14ac:dyDescent="0.2">
      <c r="A35" s="21" t="s">
        <v>33828</v>
      </c>
      <c r="B35" s="117" t="s">
        <v>21108</v>
      </c>
      <c r="C35" s="2" t="s">
        <v>30548</v>
      </c>
      <c r="D35" s="16">
        <v>89890</v>
      </c>
      <c r="E35" s="16"/>
      <c r="F35" s="16"/>
      <c r="G35" s="16">
        <v>0</v>
      </c>
      <c r="H35">
        <v>9</v>
      </c>
      <c r="I35" s="4">
        <f>INDEX(sec!$A$1:$G$417,MATCH(A35,sec!$C$1:$C$417,0),4)</f>
        <v>89900</v>
      </c>
      <c r="J35">
        <f>INDEX(sec!$A$1:$G$787,MATCH(A35,sec!$C$1:$C$787,0),2)</f>
        <v>0</v>
      </c>
      <c r="K35"/>
      <c r="L35"/>
      <c r="M35" s="16"/>
      <c r="N35"/>
      <c r="O35"/>
      <c r="P35"/>
      <c r="Q35"/>
      <c r="R35"/>
      <c r="S35"/>
      <c r="T35"/>
      <c r="U35"/>
      <c r="V35"/>
      <c r="W35"/>
      <c r="X35"/>
      <c r="Y35"/>
      <c r="Z35"/>
      <c r="AA35"/>
      <c r="AB35"/>
      <c r="AC35"/>
      <c r="AD35"/>
      <c r="AE35"/>
      <c r="AF35"/>
      <c r="AG35"/>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row>
    <row r="36" spans="1:143" s="19" customFormat="1" x14ac:dyDescent="0.2">
      <c r="A36" s="21" t="s">
        <v>33826</v>
      </c>
      <c r="B36" s="117" t="s">
        <v>21109</v>
      </c>
      <c r="C36" s="2" t="s">
        <v>14556</v>
      </c>
      <c r="D36" s="16">
        <v>79890</v>
      </c>
      <c r="E36" s="16"/>
      <c r="F36" s="16"/>
      <c r="G36" s="16">
        <v>0</v>
      </c>
      <c r="H36">
        <v>2</v>
      </c>
      <c r="I36" s="4">
        <f>INDEX(sec!$A$1:$G$417,MATCH(A36,sec!$C$1:$C$417,0),4)</f>
        <v>76900</v>
      </c>
      <c r="J36">
        <f>INDEX(sec!$A$1:$G$787,MATCH(A36,sec!$C$1:$C$787,0),2)</f>
        <v>0</v>
      </c>
      <c r="K36"/>
      <c r="L36"/>
      <c r="M36" s="16"/>
      <c r="N36"/>
      <c r="O36"/>
      <c r="P36"/>
      <c r="Q36"/>
      <c r="R36"/>
      <c r="S36"/>
      <c r="T36"/>
      <c r="U36"/>
      <c r="V36"/>
      <c r="W36"/>
      <c r="X36"/>
      <c r="Y36"/>
      <c r="Z36"/>
      <c r="AA36"/>
      <c r="AB36"/>
      <c r="AC36"/>
      <c r="AD36"/>
      <c r="AE36"/>
      <c r="AF36"/>
      <c r="AG36"/>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row>
    <row r="37" spans="1:143" s="19" customFormat="1" x14ac:dyDescent="0.2">
      <c r="A37" s="1" t="s">
        <v>21159</v>
      </c>
      <c r="B37" s="117" t="s">
        <v>21160</v>
      </c>
      <c r="C37" s="2" t="s">
        <v>30548</v>
      </c>
      <c r="D37" s="16">
        <v>3890</v>
      </c>
      <c r="E37" s="16"/>
      <c r="F37" s="16"/>
      <c r="G37" s="16">
        <v>0</v>
      </c>
      <c r="H37">
        <v>50</v>
      </c>
      <c r="I37" s="4">
        <v>3900</v>
      </c>
      <c r="J37">
        <f>INDEX(sec!$A$1:$G$787,MATCH(A37,sec!$C$1:$C$787,0),2)</f>
        <v>0</v>
      </c>
      <c r="K37"/>
      <c r="L37"/>
      <c r="M37" s="16"/>
      <c r="N37"/>
      <c r="O37"/>
      <c r="P37"/>
      <c r="Q37"/>
      <c r="R37"/>
      <c r="S37"/>
      <c r="T37"/>
      <c r="U37"/>
      <c r="V37"/>
      <c r="W37"/>
      <c r="X37"/>
      <c r="Y37"/>
      <c r="Z37"/>
      <c r="AA37"/>
      <c r="AB37"/>
      <c r="AC37"/>
      <c r="AD37"/>
      <c r="AE37"/>
      <c r="AF37"/>
      <c r="AG37"/>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row>
    <row r="38" spans="1:143" s="19" customFormat="1" x14ac:dyDescent="0.2">
      <c r="A38" s="1" t="s">
        <v>22199</v>
      </c>
      <c r="B38" s="117" t="s">
        <v>21356</v>
      </c>
      <c r="C38" s="2" t="s">
        <v>30548</v>
      </c>
      <c r="D38" s="16">
        <v>6900</v>
      </c>
      <c r="E38" s="16"/>
      <c r="F38" s="16"/>
      <c r="G38" s="16">
        <v>0</v>
      </c>
      <c r="H38">
        <v>200</v>
      </c>
      <c r="I38" s="4">
        <v>6900</v>
      </c>
      <c r="J38">
        <f>INDEX(sec!$A$1:$G$787,MATCH(A38,sec!$C$1:$C$787,0),2)</f>
        <v>0</v>
      </c>
      <c r="K38"/>
      <c r="L38"/>
      <c r="M38" s="16"/>
      <c r="N38"/>
      <c r="O38"/>
      <c r="P38"/>
      <c r="Q38"/>
      <c r="R38"/>
      <c r="S38"/>
      <c r="T38"/>
      <c r="U38"/>
      <c r="V38"/>
      <c r="W38"/>
      <c r="X38"/>
      <c r="Y38"/>
      <c r="Z38"/>
      <c r="AA38"/>
      <c r="AB38"/>
      <c r="AC38"/>
      <c r="AD38"/>
      <c r="AE38"/>
      <c r="AF38"/>
      <c r="AG38"/>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row>
    <row r="39" spans="1:143" s="19" customFormat="1" x14ac:dyDescent="0.2">
      <c r="A39" s="3" t="s">
        <v>309</v>
      </c>
      <c r="B39" s="117" t="s">
        <v>20969</v>
      </c>
      <c r="C39" s="2" t="s">
        <v>14556</v>
      </c>
      <c r="D39" s="16">
        <v>17890</v>
      </c>
      <c r="E39" s="16"/>
      <c r="F39" s="16"/>
      <c r="G39" s="16">
        <v>0</v>
      </c>
      <c r="H39">
        <v>15</v>
      </c>
      <c r="I39" s="4">
        <v>17900</v>
      </c>
      <c r="J39">
        <f>INDEX(sec!$A$1:$G$787,MATCH(A39,sec!$C$1:$C$787,0),2)</f>
        <v>0</v>
      </c>
      <c r="K39"/>
      <c r="L39"/>
      <c r="M39" s="16"/>
      <c r="N39"/>
      <c r="O39"/>
      <c r="P39"/>
      <c r="Q39"/>
      <c r="R39"/>
      <c r="S39"/>
      <c r="T39"/>
      <c r="U39"/>
      <c r="V39"/>
      <c r="W39"/>
      <c r="X39"/>
      <c r="Y39"/>
      <c r="Z39"/>
      <c r="AA39"/>
      <c r="AB39"/>
      <c r="AC39"/>
      <c r="AD39"/>
      <c r="AE39"/>
      <c r="AF39"/>
      <c r="AG39"/>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row>
    <row r="40" spans="1:143" x14ac:dyDescent="0.2">
      <c r="A40" s="3" t="s">
        <v>44261</v>
      </c>
      <c r="B40" s="5" t="s">
        <v>44254</v>
      </c>
      <c r="C40" s="2" t="s">
        <v>30548</v>
      </c>
      <c r="D40" s="16">
        <v>20900</v>
      </c>
      <c r="G40" s="16">
        <v>0</v>
      </c>
      <c r="H40">
        <v>20</v>
      </c>
      <c r="I40" s="4">
        <v>20900</v>
      </c>
      <c r="J40" s="16">
        <v>0</v>
      </c>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row>
    <row r="41" spans="1:143" x14ac:dyDescent="0.2">
      <c r="A41" s="3" t="s">
        <v>44262</v>
      </c>
      <c r="B41" s="5" t="s">
        <v>44255</v>
      </c>
      <c r="C41" s="2" t="s">
        <v>30548</v>
      </c>
      <c r="D41" s="16">
        <v>34890</v>
      </c>
      <c r="G41" s="16">
        <v>0</v>
      </c>
      <c r="H41">
        <v>20</v>
      </c>
      <c r="I41" s="4">
        <v>34900</v>
      </c>
      <c r="J41" s="16">
        <v>0</v>
      </c>
    </row>
    <row r="42" spans="1:143" x14ac:dyDescent="0.2">
      <c r="A42" s="3" t="s">
        <v>44263</v>
      </c>
      <c r="B42" s="5" t="s">
        <v>44256</v>
      </c>
      <c r="C42" s="2" t="s">
        <v>30548</v>
      </c>
      <c r="D42" s="16">
        <v>36890</v>
      </c>
      <c r="G42" s="16">
        <v>0</v>
      </c>
      <c r="H42">
        <v>100</v>
      </c>
      <c r="I42" s="4">
        <v>36900</v>
      </c>
      <c r="J42" s="16">
        <v>0</v>
      </c>
    </row>
    <row r="43" spans="1:143" x14ac:dyDescent="0.2">
      <c r="A43" s="3" t="s">
        <v>44264</v>
      </c>
      <c r="B43" s="5" t="s">
        <v>44257</v>
      </c>
      <c r="C43" s="2" t="s">
        <v>30548</v>
      </c>
      <c r="D43" s="16">
        <v>30890</v>
      </c>
      <c r="G43" s="16">
        <v>0</v>
      </c>
      <c r="H43">
        <v>50</v>
      </c>
      <c r="I43" s="4">
        <v>30900</v>
      </c>
      <c r="J43" s="16">
        <v>0</v>
      </c>
    </row>
    <row r="44" spans="1:143" x14ac:dyDescent="0.2">
      <c r="A44" s="3" t="s">
        <v>44265</v>
      </c>
      <c r="B44" s="5" t="s">
        <v>44258</v>
      </c>
      <c r="C44" s="2" t="s">
        <v>30548</v>
      </c>
      <c r="D44" s="16">
        <v>80890</v>
      </c>
      <c r="G44" s="16">
        <v>0</v>
      </c>
      <c r="H44">
        <v>5</v>
      </c>
      <c r="I44" s="4">
        <v>80900</v>
      </c>
      <c r="J44" s="16">
        <v>0</v>
      </c>
    </row>
    <row r="45" spans="1:143" x14ac:dyDescent="0.2">
      <c r="A45" s="3" t="s">
        <v>38839</v>
      </c>
      <c r="B45" s="5" t="s">
        <v>44259</v>
      </c>
      <c r="C45" s="2" t="s">
        <v>30548</v>
      </c>
      <c r="D45" s="16">
        <v>37600</v>
      </c>
      <c r="G45" s="16">
        <v>0</v>
      </c>
      <c r="H45">
        <v>10</v>
      </c>
      <c r="I45" s="4">
        <v>37600</v>
      </c>
      <c r="J45" s="16">
        <v>0</v>
      </c>
    </row>
    <row r="46" spans="1:143" x14ac:dyDescent="0.2">
      <c r="A46" s="3" t="s">
        <v>38841</v>
      </c>
      <c r="B46" s="5" t="s">
        <v>44260</v>
      </c>
      <c r="C46" s="2" t="s">
        <v>30548</v>
      </c>
      <c r="D46" s="16">
        <v>45890</v>
      </c>
      <c r="G46" s="16">
        <v>0</v>
      </c>
      <c r="H46">
        <v>1</v>
      </c>
      <c r="I46" s="4">
        <v>45900</v>
      </c>
      <c r="J46" s="16">
        <v>0</v>
      </c>
    </row>
    <row r="47" spans="1:143" x14ac:dyDescent="0.2">
      <c r="A47" s="42" t="s">
        <v>44337</v>
      </c>
      <c r="B47" s="5" t="s">
        <v>44333</v>
      </c>
      <c r="C47" s="2" t="s">
        <v>30548</v>
      </c>
      <c r="D47" s="16">
        <v>14890</v>
      </c>
      <c r="G47" s="16">
        <v>0</v>
      </c>
      <c r="H47">
        <v>100</v>
      </c>
      <c r="I47" s="4">
        <v>14900</v>
      </c>
      <c r="J47" s="16">
        <v>0</v>
      </c>
    </row>
    <row r="48" spans="1:143" x14ac:dyDescent="0.2">
      <c r="A48" s="42" t="s">
        <v>44338</v>
      </c>
      <c r="B48" s="5" t="s">
        <v>44334</v>
      </c>
      <c r="C48" s="2" t="s">
        <v>30548</v>
      </c>
      <c r="D48" s="16">
        <v>14890</v>
      </c>
      <c r="G48" s="16">
        <v>0</v>
      </c>
      <c r="H48">
        <v>50</v>
      </c>
      <c r="I48" s="4">
        <v>14900</v>
      </c>
      <c r="J48" s="16">
        <v>0</v>
      </c>
    </row>
    <row r="49" spans="1:10" x14ac:dyDescent="0.2">
      <c r="A49" s="42" t="s">
        <v>44339</v>
      </c>
      <c r="B49" s="5" t="s">
        <v>44335</v>
      </c>
      <c r="C49" s="2" t="s">
        <v>30548</v>
      </c>
      <c r="D49" s="16">
        <v>27890</v>
      </c>
      <c r="G49" s="16">
        <v>0</v>
      </c>
      <c r="H49">
        <v>50</v>
      </c>
      <c r="I49" s="4">
        <v>27900</v>
      </c>
      <c r="J49" s="16">
        <v>0</v>
      </c>
    </row>
    <row r="50" spans="1:10" x14ac:dyDescent="0.2">
      <c r="A50" s="42" t="s">
        <v>44340</v>
      </c>
      <c r="B50" s="5" t="s">
        <v>44336</v>
      </c>
      <c r="C50" s="2" t="s">
        <v>30548</v>
      </c>
      <c r="D50" s="16">
        <v>16890</v>
      </c>
      <c r="G50" s="16">
        <v>0</v>
      </c>
      <c r="H50">
        <v>50</v>
      </c>
      <c r="I50" s="4">
        <v>16900</v>
      </c>
      <c r="J50" s="16">
        <v>0</v>
      </c>
    </row>
  </sheetData>
  <autoFilter ref="A1:J39" xr:uid="{00000000-0009-0000-0000-000007000000}"/>
  <conditionalFormatting sqref="A2">
    <cfRule type="duplicateValues" dxfId="90" priority="14"/>
    <cfRule type="duplicateValues" dxfId="89" priority="12"/>
    <cfRule type="duplicateValues" dxfId="88" priority="13"/>
  </conditionalFormatting>
  <conditionalFormatting sqref="A3">
    <cfRule type="duplicateValues" dxfId="87" priority="74"/>
    <cfRule type="duplicateValues" dxfId="86" priority="72"/>
    <cfRule type="duplicateValues" dxfId="85" priority="73"/>
  </conditionalFormatting>
  <conditionalFormatting sqref="A4">
    <cfRule type="duplicateValues" dxfId="84" priority="69"/>
    <cfRule type="duplicateValues" dxfId="83" priority="70"/>
    <cfRule type="duplicateValues" dxfId="82" priority="71"/>
  </conditionalFormatting>
  <conditionalFormatting sqref="A5">
    <cfRule type="duplicateValues" dxfId="81" priority="67"/>
    <cfRule type="duplicateValues" dxfId="80" priority="66"/>
    <cfRule type="duplicateValues" dxfId="79" priority="68"/>
  </conditionalFormatting>
  <conditionalFormatting sqref="A6">
    <cfRule type="duplicateValues" dxfId="78" priority="65"/>
    <cfRule type="duplicateValues" dxfId="77" priority="64"/>
    <cfRule type="duplicateValues" dxfId="76" priority="63"/>
  </conditionalFormatting>
  <conditionalFormatting sqref="A8">
    <cfRule type="duplicateValues" dxfId="75" priority="61"/>
    <cfRule type="duplicateValues" dxfId="74" priority="60"/>
    <cfRule type="duplicateValues" dxfId="73" priority="62"/>
  </conditionalFormatting>
  <conditionalFormatting sqref="A9">
    <cfRule type="duplicateValues" dxfId="72" priority="59"/>
    <cfRule type="duplicateValues" dxfId="71" priority="58"/>
    <cfRule type="duplicateValues" dxfId="70" priority="57"/>
  </conditionalFormatting>
  <conditionalFormatting sqref="A10">
    <cfRule type="duplicateValues" dxfId="69" priority="56"/>
    <cfRule type="duplicateValues" dxfId="68" priority="55"/>
    <cfRule type="duplicateValues" dxfId="67" priority="54"/>
  </conditionalFormatting>
  <conditionalFormatting sqref="A16">
    <cfRule type="duplicateValues" dxfId="66" priority="36"/>
    <cfRule type="duplicateValues" dxfId="65" priority="37"/>
    <cfRule type="duplicateValues" dxfId="64" priority="38"/>
  </conditionalFormatting>
  <conditionalFormatting sqref="A18">
    <cfRule type="duplicateValues" dxfId="63" priority="10"/>
  </conditionalFormatting>
  <conditionalFormatting sqref="A21:A22">
    <cfRule type="duplicateValues" dxfId="62" priority="46"/>
    <cfRule type="duplicateValues" dxfId="61" priority="45"/>
    <cfRule type="duplicateValues" dxfId="60" priority="47"/>
  </conditionalFormatting>
  <conditionalFormatting sqref="A23">
    <cfRule type="duplicateValues" dxfId="59" priority="39"/>
    <cfRule type="duplicateValues" dxfId="58" priority="40"/>
    <cfRule type="duplicateValues" dxfId="57" priority="41"/>
  </conditionalFormatting>
  <conditionalFormatting sqref="A25">
    <cfRule type="duplicateValues" dxfId="56" priority="42"/>
    <cfRule type="duplicateValues" dxfId="55" priority="43"/>
    <cfRule type="duplicateValues" dxfId="54" priority="44"/>
  </conditionalFormatting>
  <conditionalFormatting sqref="A27">
    <cfRule type="duplicateValues" dxfId="53" priority="20"/>
    <cfRule type="duplicateValues" dxfId="52" priority="19"/>
    <cfRule type="duplicateValues" dxfId="51" priority="18"/>
  </conditionalFormatting>
  <conditionalFormatting sqref="A32">
    <cfRule type="duplicateValues" dxfId="50" priority="17"/>
    <cfRule type="duplicateValues" dxfId="49" priority="16"/>
    <cfRule type="duplicateValues" dxfId="48" priority="15"/>
  </conditionalFormatting>
  <conditionalFormatting sqref="A39">
    <cfRule type="duplicateValues" dxfId="47" priority="22"/>
    <cfRule type="duplicateValues" dxfId="46" priority="21"/>
    <cfRule type="duplicateValues" dxfId="45" priority="23"/>
  </conditionalFormatting>
  <conditionalFormatting sqref="A47:A50">
    <cfRule type="duplicateValues" dxfId="44" priority="3"/>
    <cfRule type="duplicateValues" dxfId="43" priority="2"/>
    <cfRule type="duplicateValues" dxfId="42" priority="1"/>
  </conditionalFormatting>
  <conditionalFormatting sqref="B40:B46">
    <cfRule type="duplicateValues" dxfId="41" priority="7"/>
    <cfRule type="duplicateValues" dxfId="40" priority="9"/>
    <cfRule type="duplicateValues" dxfId="39" priority="8"/>
  </conditionalFormatting>
  <conditionalFormatting sqref="B47:B50">
    <cfRule type="duplicateValues" dxfId="38" priority="6"/>
    <cfRule type="duplicateValues" dxfId="37" priority="5"/>
    <cfRule type="duplicateValues" dxfId="36" priority="4"/>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3">
    <tabColor theme="6" tint="0.59999389629810485"/>
  </sheetPr>
  <dimension ref="A1:E82"/>
  <sheetViews>
    <sheetView workbookViewId="0">
      <selection sqref="A1:E82"/>
    </sheetView>
  </sheetViews>
  <sheetFormatPr defaultColWidth="52.6640625" defaultRowHeight="11.25" x14ac:dyDescent="0.2"/>
  <cols>
    <col min="1" max="1" width="64.83203125" bestFit="1" customWidth="1"/>
    <col min="2" max="2" width="8.83203125" bestFit="1" customWidth="1"/>
    <col min="3" max="3" width="19.5" bestFit="1" customWidth="1"/>
    <col min="4" max="4" width="9.1640625" bestFit="1" customWidth="1"/>
    <col min="5" max="5" width="13.83203125" customWidth="1"/>
  </cols>
  <sheetData>
    <row r="1" spans="1:5" ht="12" customHeight="1" x14ac:dyDescent="0.2">
      <c r="A1" s="174" t="s">
        <v>139</v>
      </c>
      <c r="B1" s="176" t="s">
        <v>140</v>
      </c>
      <c r="C1" s="176" t="s">
        <v>141</v>
      </c>
      <c r="D1" s="178" t="s">
        <v>16370</v>
      </c>
      <c r="E1" s="178"/>
    </row>
    <row r="2" spans="1:5" ht="12" x14ac:dyDescent="0.2">
      <c r="A2" s="175"/>
      <c r="B2" s="177"/>
      <c r="C2" s="177"/>
      <c r="D2" s="143" t="s">
        <v>143</v>
      </c>
      <c r="E2" s="143" t="s">
        <v>144</v>
      </c>
    </row>
    <row r="3" spans="1:5" x14ac:dyDescent="0.2">
      <c r="A3" s="144" t="s">
        <v>146</v>
      </c>
      <c r="B3" s="145"/>
      <c r="C3" s="146"/>
      <c r="D3" s="147"/>
      <c r="E3" s="147"/>
    </row>
    <row r="4" spans="1:5" ht="22.5" x14ac:dyDescent="0.2">
      <c r="A4" s="148" t="s">
        <v>156</v>
      </c>
      <c r="B4" s="149">
        <v>19</v>
      </c>
      <c r="C4" s="150" t="s">
        <v>157</v>
      </c>
      <c r="D4" s="151">
        <v>1043</v>
      </c>
      <c r="E4" s="152" t="s">
        <v>148</v>
      </c>
    </row>
    <row r="5" spans="1:5" ht="22.5" x14ac:dyDescent="0.2">
      <c r="A5" s="148" t="s">
        <v>158</v>
      </c>
      <c r="B5" s="153"/>
      <c r="C5" s="150" t="s">
        <v>159</v>
      </c>
      <c r="D5" s="151">
        <v>1043</v>
      </c>
      <c r="E5" s="152" t="s">
        <v>148</v>
      </c>
    </row>
    <row r="6" spans="1:5" x14ac:dyDescent="0.2">
      <c r="A6" s="148" t="s">
        <v>160</v>
      </c>
      <c r="B6" s="149">
        <v>57</v>
      </c>
      <c r="C6" s="150" t="s">
        <v>161</v>
      </c>
      <c r="D6" s="151">
        <v>1166</v>
      </c>
      <c r="E6" s="152" t="s">
        <v>148</v>
      </c>
    </row>
    <row r="7" spans="1:5" ht="22.5" x14ac:dyDescent="0.2">
      <c r="A7" s="148" t="s">
        <v>162</v>
      </c>
      <c r="B7" s="149">
        <v>8</v>
      </c>
      <c r="C7" s="150" t="s">
        <v>163</v>
      </c>
      <c r="D7" s="151">
        <v>1226</v>
      </c>
      <c r="E7" s="152" t="s">
        <v>148</v>
      </c>
    </row>
    <row r="8" spans="1:5" ht="22.5" x14ac:dyDescent="0.2">
      <c r="A8" s="148" t="s">
        <v>164</v>
      </c>
      <c r="B8" s="153"/>
      <c r="C8" s="150" t="s">
        <v>165</v>
      </c>
      <c r="D8" s="151">
        <v>1226</v>
      </c>
      <c r="E8" s="152" t="s">
        <v>148</v>
      </c>
    </row>
    <row r="9" spans="1:5" x14ac:dyDescent="0.2">
      <c r="A9" s="148" t="s">
        <v>166</v>
      </c>
      <c r="B9" s="149">
        <v>8</v>
      </c>
      <c r="C9" s="150" t="s">
        <v>167</v>
      </c>
      <c r="D9" s="151">
        <v>1380</v>
      </c>
      <c r="E9" s="152" t="s">
        <v>148</v>
      </c>
    </row>
    <row r="10" spans="1:5" ht="22.5" x14ac:dyDescent="0.2">
      <c r="A10" s="148" t="s">
        <v>168</v>
      </c>
      <c r="B10" s="149">
        <v>25</v>
      </c>
      <c r="C10" s="150" t="s">
        <v>169</v>
      </c>
      <c r="D10" s="151">
        <v>1453</v>
      </c>
      <c r="E10" s="152" t="s">
        <v>148</v>
      </c>
    </row>
    <row r="11" spans="1:5" ht="22.5" x14ac:dyDescent="0.2">
      <c r="A11" s="148" t="s">
        <v>170</v>
      </c>
      <c r="B11" s="153"/>
      <c r="C11" s="150" t="s">
        <v>171</v>
      </c>
      <c r="D11" s="151">
        <v>1453</v>
      </c>
      <c r="E11" s="152" t="s">
        <v>148</v>
      </c>
    </row>
    <row r="12" spans="1:5" ht="22.5" x14ac:dyDescent="0.2">
      <c r="A12" s="148" t="s">
        <v>172</v>
      </c>
      <c r="B12" s="149">
        <v>10</v>
      </c>
      <c r="C12" s="150" t="s">
        <v>173</v>
      </c>
      <c r="D12" s="151">
        <v>1425</v>
      </c>
      <c r="E12" s="152" t="s">
        <v>148</v>
      </c>
    </row>
    <row r="13" spans="1:5" ht="22.5" x14ac:dyDescent="0.2">
      <c r="A13" s="148" t="s">
        <v>174</v>
      </c>
      <c r="B13" s="149">
        <v>1</v>
      </c>
      <c r="C13" s="150" t="s">
        <v>175</v>
      </c>
      <c r="D13" s="151">
        <v>1653</v>
      </c>
      <c r="E13" s="152" t="s">
        <v>148</v>
      </c>
    </row>
    <row r="14" spans="1:5" ht="22.5" x14ac:dyDescent="0.2">
      <c r="A14" s="148" t="s">
        <v>176</v>
      </c>
      <c r="B14" s="149">
        <v>34</v>
      </c>
      <c r="C14" s="150" t="s">
        <v>177</v>
      </c>
      <c r="D14" s="151">
        <v>1684</v>
      </c>
      <c r="E14" s="152" t="s">
        <v>148</v>
      </c>
    </row>
    <row r="15" spans="1:5" ht="22.5" x14ac:dyDescent="0.2">
      <c r="A15" s="148" t="s">
        <v>178</v>
      </c>
      <c r="B15" s="149">
        <v>15</v>
      </c>
      <c r="C15" s="150" t="s">
        <v>179</v>
      </c>
      <c r="D15" s="151">
        <v>1738</v>
      </c>
      <c r="E15" s="152" t="s">
        <v>148</v>
      </c>
    </row>
    <row r="16" spans="1:5" ht="22.5" x14ac:dyDescent="0.2">
      <c r="A16" s="148" t="s">
        <v>180</v>
      </c>
      <c r="B16" s="149">
        <v>238</v>
      </c>
      <c r="C16" s="150" t="s">
        <v>181</v>
      </c>
      <c r="D16" s="151">
        <v>1380</v>
      </c>
      <c r="E16" s="152" t="s">
        <v>148</v>
      </c>
    </row>
    <row r="17" spans="1:5" x14ac:dyDescent="0.2">
      <c r="A17" s="148" t="s">
        <v>13151</v>
      </c>
      <c r="B17" s="153"/>
      <c r="C17" s="150" t="s">
        <v>13148</v>
      </c>
      <c r="D17" s="151">
        <v>1808</v>
      </c>
      <c r="E17" s="152" t="s">
        <v>148</v>
      </c>
    </row>
    <row r="18" spans="1:5" ht="22.5" x14ac:dyDescent="0.2">
      <c r="A18" s="148" t="s">
        <v>182</v>
      </c>
      <c r="B18" s="149">
        <v>2</v>
      </c>
      <c r="C18" s="150" t="s">
        <v>183</v>
      </c>
      <c r="D18" s="151">
        <v>28057</v>
      </c>
      <c r="E18" s="152" t="s">
        <v>148</v>
      </c>
    </row>
    <row r="19" spans="1:5" ht="22.5" x14ac:dyDescent="0.2">
      <c r="A19" s="148" t="s">
        <v>184</v>
      </c>
      <c r="B19" s="153"/>
      <c r="C19" s="150" t="s">
        <v>185</v>
      </c>
      <c r="D19" s="151">
        <v>35708</v>
      </c>
      <c r="E19" s="152" t="s">
        <v>148</v>
      </c>
    </row>
    <row r="20" spans="1:5" x14ac:dyDescent="0.2">
      <c r="A20" s="148" t="s">
        <v>186</v>
      </c>
      <c r="B20" s="149">
        <v>19</v>
      </c>
      <c r="C20" s="150" t="s">
        <v>187</v>
      </c>
      <c r="D20" s="151">
        <v>1064</v>
      </c>
      <c r="E20" s="152" t="s">
        <v>148</v>
      </c>
    </row>
    <row r="21" spans="1:5" ht="22.5" x14ac:dyDescent="0.2">
      <c r="A21" s="148" t="s">
        <v>188</v>
      </c>
      <c r="B21" s="149">
        <v>1</v>
      </c>
      <c r="C21" s="150" t="s">
        <v>189</v>
      </c>
      <c r="D21" s="151">
        <v>1064</v>
      </c>
      <c r="E21" s="152" t="s">
        <v>148</v>
      </c>
    </row>
    <row r="22" spans="1:5" x14ac:dyDescent="0.2">
      <c r="A22" s="148" t="s">
        <v>190</v>
      </c>
      <c r="B22" s="149">
        <v>100</v>
      </c>
      <c r="C22" s="150" t="s">
        <v>191</v>
      </c>
      <c r="D22" s="151">
        <v>1185</v>
      </c>
      <c r="E22" s="152" t="s">
        <v>148</v>
      </c>
    </row>
    <row r="23" spans="1:5" ht="22.5" x14ac:dyDescent="0.2">
      <c r="A23" s="148" t="s">
        <v>192</v>
      </c>
      <c r="B23" s="149">
        <v>100</v>
      </c>
      <c r="C23" s="150" t="s">
        <v>193</v>
      </c>
      <c r="D23" s="151">
        <v>1226</v>
      </c>
      <c r="E23" s="152" t="s">
        <v>148</v>
      </c>
    </row>
    <row r="24" spans="1:5" ht="22.5" x14ac:dyDescent="0.2">
      <c r="A24" s="148" t="s">
        <v>194</v>
      </c>
      <c r="B24" s="149">
        <v>69</v>
      </c>
      <c r="C24" s="150" t="s">
        <v>195</v>
      </c>
      <c r="D24" s="151">
        <v>1605</v>
      </c>
      <c r="E24" s="152" t="s">
        <v>148</v>
      </c>
    </row>
    <row r="25" spans="1:5" ht="22.5" x14ac:dyDescent="0.2">
      <c r="A25" s="148" t="s">
        <v>196</v>
      </c>
      <c r="B25" s="149">
        <v>2</v>
      </c>
      <c r="C25" s="150" t="s">
        <v>197</v>
      </c>
      <c r="D25" s="151">
        <v>1197</v>
      </c>
      <c r="E25" s="152" t="s">
        <v>148</v>
      </c>
    </row>
    <row r="26" spans="1:5" ht="22.5" x14ac:dyDescent="0.2">
      <c r="A26" s="148" t="s">
        <v>198</v>
      </c>
      <c r="B26" s="149">
        <v>1</v>
      </c>
      <c r="C26" s="150" t="s">
        <v>199</v>
      </c>
      <c r="D26" s="151">
        <v>1197</v>
      </c>
      <c r="E26" s="152" t="s">
        <v>148</v>
      </c>
    </row>
    <row r="27" spans="1:5" ht="22.5" x14ac:dyDescent="0.2">
      <c r="A27" s="148" t="s">
        <v>200</v>
      </c>
      <c r="B27" s="149">
        <v>7</v>
      </c>
      <c r="C27" s="150" t="s">
        <v>201</v>
      </c>
      <c r="D27" s="151">
        <v>2251</v>
      </c>
      <c r="E27" s="152" t="s">
        <v>148</v>
      </c>
    </row>
    <row r="28" spans="1:5" ht="22.5" x14ac:dyDescent="0.2">
      <c r="A28" s="148" t="s">
        <v>202</v>
      </c>
      <c r="B28" s="149">
        <v>4</v>
      </c>
      <c r="C28" s="150" t="s">
        <v>203</v>
      </c>
      <c r="D28" s="151">
        <v>2508</v>
      </c>
      <c r="E28" s="152" t="s">
        <v>148</v>
      </c>
    </row>
    <row r="29" spans="1:5" ht="22.5" x14ac:dyDescent="0.2">
      <c r="A29" s="148" t="s">
        <v>204</v>
      </c>
      <c r="B29" s="153"/>
      <c r="C29" s="150" t="s">
        <v>205</v>
      </c>
      <c r="D29" s="151">
        <v>4846</v>
      </c>
      <c r="E29" s="152" t="s">
        <v>148</v>
      </c>
    </row>
    <row r="30" spans="1:5" ht="22.5" x14ac:dyDescent="0.2">
      <c r="A30" s="148" t="s">
        <v>206</v>
      </c>
      <c r="B30" s="149">
        <v>6</v>
      </c>
      <c r="C30" s="150" t="s">
        <v>207</v>
      </c>
      <c r="D30" s="151">
        <v>4638</v>
      </c>
      <c r="E30" s="152" t="s">
        <v>148</v>
      </c>
    </row>
    <row r="31" spans="1:5" x14ac:dyDescent="0.2">
      <c r="A31" s="148" t="s">
        <v>208</v>
      </c>
      <c r="B31" s="149">
        <v>24</v>
      </c>
      <c r="C31" s="150" t="s">
        <v>209</v>
      </c>
      <c r="D31" s="154">
        <v>324</v>
      </c>
      <c r="E31" s="152" t="s">
        <v>148</v>
      </c>
    </row>
    <row r="32" spans="1:5" x14ac:dyDescent="0.2">
      <c r="A32" s="148" t="s">
        <v>13157</v>
      </c>
      <c r="B32" s="149">
        <v>43</v>
      </c>
      <c r="C32" s="150" t="s">
        <v>13154</v>
      </c>
      <c r="D32" s="154">
        <v>324</v>
      </c>
      <c r="E32" s="152" t="s">
        <v>148</v>
      </c>
    </row>
    <row r="33" spans="1:5" x14ac:dyDescent="0.2">
      <c r="A33" s="148" t="s">
        <v>210</v>
      </c>
      <c r="B33" s="149">
        <v>69</v>
      </c>
      <c r="C33" s="150" t="s">
        <v>211</v>
      </c>
      <c r="D33" s="154">
        <v>607</v>
      </c>
      <c r="E33" s="152" t="s">
        <v>148</v>
      </c>
    </row>
    <row r="34" spans="1:5" x14ac:dyDescent="0.2">
      <c r="A34" s="148" t="s">
        <v>212</v>
      </c>
      <c r="B34" s="149">
        <v>52</v>
      </c>
      <c r="C34" s="150" t="s">
        <v>213</v>
      </c>
      <c r="D34" s="154">
        <v>485</v>
      </c>
      <c r="E34" s="152" t="s">
        <v>148</v>
      </c>
    </row>
    <row r="35" spans="1:5" x14ac:dyDescent="0.2">
      <c r="A35" s="148" t="s">
        <v>214</v>
      </c>
      <c r="B35" s="153"/>
      <c r="C35" s="150" t="s">
        <v>215</v>
      </c>
      <c r="D35" s="154">
        <v>485</v>
      </c>
      <c r="E35" s="152" t="s">
        <v>148</v>
      </c>
    </row>
    <row r="36" spans="1:5" x14ac:dyDescent="0.2">
      <c r="A36" s="148" t="s">
        <v>216</v>
      </c>
      <c r="B36" s="149">
        <v>30</v>
      </c>
      <c r="C36" s="150" t="s">
        <v>217</v>
      </c>
      <c r="D36" s="154">
        <v>922</v>
      </c>
      <c r="E36" s="152" t="s">
        <v>148</v>
      </c>
    </row>
    <row r="37" spans="1:5" x14ac:dyDescent="0.2">
      <c r="A37" s="148" t="s">
        <v>218</v>
      </c>
      <c r="B37" s="149">
        <v>72</v>
      </c>
      <c r="C37" s="150" t="s">
        <v>219</v>
      </c>
      <c r="D37" s="154">
        <v>782</v>
      </c>
      <c r="E37" s="152" t="s">
        <v>148</v>
      </c>
    </row>
    <row r="38" spans="1:5" x14ac:dyDescent="0.2">
      <c r="A38" s="148" t="s">
        <v>12031</v>
      </c>
      <c r="B38" s="149">
        <v>41</v>
      </c>
      <c r="C38" s="150" t="s">
        <v>12032</v>
      </c>
      <c r="D38" s="154">
        <v>782</v>
      </c>
      <c r="E38" s="152" t="s">
        <v>148</v>
      </c>
    </row>
    <row r="39" spans="1:5" x14ac:dyDescent="0.2">
      <c r="A39" s="148" t="s">
        <v>220</v>
      </c>
      <c r="B39" s="149">
        <v>70</v>
      </c>
      <c r="C39" s="150" t="s">
        <v>221</v>
      </c>
      <c r="D39" s="151">
        <v>1276</v>
      </c>
      <c r="E39" s="152" t="s">
        <v>148</v>
      </c>
    </row>
    <row r="40" spans="1:5" x14ac:dyDescent="0.2">
      <c r="A40" s="148" t="s">
        <v>222</v>
      </c>
      <c r="B40" s="149">
        <v>50</v>
      </c>
      <c r="C40" s="150" t="s">
        <v>223</v>
      </c>
      <c r="D40" s="151">
        <v>1276</v>
      </c>
      <c r="E40" s="152" t="s">
        <v>148</v>
      </c>
    </row>
    <row r="41" spans="1:5" x14ac:dyDescent="0.2">
      <c r="A41" s="148" t="s">
        <v>224</v>
      </c>
      <c r="B41" s="149">
        <v>34</v>
      </c>
      <c r="C41" s="150" t="s">
        <v>225</v>
      </c>
      <c r="D41" s="151">
        <v>1761</v>
      </c>
      <c r="E41" s="152" t="s">
        <v>148</v>
      </c>
    </row>
    <row r="42" spans="1:5" x14ac:dyDescent="0.2">
      <c r="A42" s="148" t="s">
        <v>226</v>
      </c>
      <c r="B42" s="149">
        <v>10</v>
      </c>
      <c r="C42" s="150" t="s">
        <v>227</v>
      </c>
      <c r="D42" s="151">
        <v>1761</v>
      </c>
      <c r="E42" s="152" t="s">
        <v>148</v>
      </c>
    </row>
    <row r="43" spans="1:5" x14ac:dyDescent="0.2">
      <c r="A43" s="148" t="s">
        <v>228</v>
      </c>
      <c r="B43" s="149">
        <v>6</v>
      </c>
      <c r="C43" s="150" t="s">
        <v>229</v>
      </c>
      <c r="D43" s="151">
        <v>2241</v>
      </c>
      <c r="E43" s="152" t="s">
        <v>148</v>
      </c>
    </row>
    <row r="44" spans="1:5" x14ac:dyDescent="0.2">
      <c r="A44" s="148" t="s">
        <v>230</v>
      </c>
      <c r="B44" s="149">
        <v>21</v>
      </c>
      <c r="C44" s="150" t="s">
        <v>231</v>
      </c>
      <c r="D44" s="151">
        <v>1247</v>
      </c>
      <c r="E44" s="152" t="s">
        <v>148</v>
      </c>
    </row>
    <row r="45" spans="1:5" x14ac:dyDescent="0.2">
      <c r="A45" s="148" t="s">
        <v>232</v>
      </c>
      <c r="B45" s="149">
        <v>3</v>
      </c>
      <c r="C45" s="150" t="s">
        <v>233</v>
      </c>
      <c r="D45" s="151">
        <v>1247</v>
      </c>
      <c r="E45" s="152" t="s">
        <v>148</v>
      </c>
    </row>
    <row r="46" spans="1:5" x14ac:dyDescent="0.2">
      <c r="A46" s="148" t="s">
        <v>234</v>
      </c>
      <c r="B46" s="149">
        <v>24</v>
      </c>
      <c r="C46" s="150" t="s">
        <v>235</v>
      </c>
      <c r="D46" s="154">
        <v>812</v>
      </c>
      <c r="E46" s="152" t="s">
        <v>148</v>
      </c>
    </row>
    <row r="47" spans="1:5" x14ac:dyDescent="0.2">
      <c r="A47" s="148" t="s">
        <v>236</v>
      </c>
      <c r="B47" s="149">
        <v>15</v>
      </c>
      <c r="C47" s="150" t="s">
        <v>237</v>
      </c>
      <c r="D47" s="151">
        <v>1634</v>
      </c>
      <c r="E47" s="152" t="s">
        <v>148</v>
      </c>
    </row>
    <row r="48" spans="1:5" x14ac:dyDescent="0.2">
      <c r="A48" s="148" t="s">
        <v>238</v>
      </c>
      <c r="B48" s="153"/>
      <c r="C48" s="150" t="s">
        <v>15</v>
      </c>
      <c r="D48" s="151">
        <v>1520</v>
      </c>
      <c r="E48" s="152" t="s">
        <v>148</v>
      </c>
    </row>
    <row r="49" spans="1:5" ht="22.5" x14ac:dyDescent="0.2">
      <c r="A49" s="148" t="s">
        <v>239</v>
      </c>
      <c r="B49" s="153"/>
      <c r="C49" s="150" t="s">
        <v>240</v>
      </c>
      <c r="D49" s="151">
        <v>1542</v>
      </c>
      <c r="E49" s="152" t="s">
        <v>148</v>
      </c>
    </row>
    <row r="50" spans="1:5" ht="22.5" x14ac:dyDescent="0.2">
      <c r="A50" s="148" t="s">
        <v>241</v>
      </c>
      <c r="B50" s="153"/>
      <c r="C50" s="150" t="s">
        <v>242</v>
      </c>
      <c r="D50" s="151">
        <v>1914</v>
      </c>
      <c r="E50" s="152" t="s">
        <v>148</v>
      </c>
    </row>
    <row r="51" spans="1:5" ht="22.5" x14ac:dyDescent="0.2">
      <c r="A51" s="148" t="s">
        <v>243</v>
      </c>
      <c r="B51" s="153"/>
      <c r="C51" s="150" t="s">
        <v>244</v>
      </c>
      <c r="D51" s="151">
        <v>1914</v>
      </c>
      <c r="E51" s="152" t="s">
        <v>148</v>
      </c>
    </row>
    <row r="52" spans="1:5" x14ac:dyDescent="0.2">
      <c r="A52" s="148" t="s">
        <v>25332</v>
      </c>
      <c r="B52" s="149">
        <v>58</v>
      </c>
      <c r="C52" s="150" t="s">
        <v>25275</v>
      </c>
      <c r="D52" s="154">
        <v>624</v>
      </c>
      <c r="E52" s="152" t="s">
        <v>148</v>
      </c>
    </row>
    <row r="53" spans="1:5" x14ac:dyDescent="0.2">
      <c r="A53" s="148" t="s">
        <v>25333</v>
      </c>
      <c r="B53" s="149">
        <v>17</v>
      </c>
      <c r="C53" s="150" t="s">
        <v>25276</v>
      </c>
      <c r="D53" s="151">
        <v>1249</v>
      </c>
      <c r="E53" s="152" t="s">
        <v>148</v>
      </c>
    </row>
    <row r="54" spans="1:5" x14ac:dyDescent="0.2">
      <c r="A54" s="148" t="s">
        <v>25334</v>
      </c>
      <c r="B54" s="149">
        <v>8</v>
      </c>
      <c r="C54" s="150" t="s">
        <v>25277</v>
      </c>
      <c r="D54" s="151">
        <v>1874</v>
      </c>
      <c r="E54" s="152" t="s">
        <v>148</v>
      </c>
    </row>
    <row r="55" spans="1:5" x14ac:dyDescent="0.2">
      <c r="A55" s="148" t="s">
        <v>25335</v>
      </c>
      <c r="B55" s="149">
        <v>36</v>
      </c>
      <c r="C55" s="150" t="s">
        <v>25278</v>
      </c>
      <c r="D55" s="151">
        <v>2494</v>
      </c>
      <c r="E55" s="152" t="s">
        <v>148</v>
      </c>
    </row>
    <row r="56" spans="1:5" x14ac:dyDescent="0.2">
      <c r="A56" s="148" t="s">
        <v>25336</v>
      </c>
      <c r="B56" s="149">
        <v>6</v>
      </c>
      <c r="C56" s="150" t="s">
        <v>25279</v>
      </c>
      <c r="D56" s="151">
        <v>3118</v>
      </c>
      <c r="E56" s="152" t="s">
        <v>148</v>
      </c>
    </row>
    <row r="57" spans="1:5" x14ac:dyDescent="0.2">
      <c r="A57" s="148" t="s">
        <v>25337</v>
      </c>
      <c r="B57" s="149">
        <v>114</v>
      </c>
      <c r="C57" s="150" t="s">
        <v>25280</v>
      </c>
      <c r="D57" s="151">
        <v>1874</v>
      </c>
      <c r="E57" s="152" t="s">
        <v>148</v>
      </c>
    </row>
    <row r="58" spans="1:5" x14ac:dyDescent="0.2">
      <c r="A58" s="148" t="s">
        <v>25338</v>
      </c>
      <c r="B58" s="149">
        <v>34</v>
      </c>
      <c r="C58" s="150" t="s">
        <v>25281</v>
      </c>
      <c r="D58" s="151">
        <v>1874</v>
      </c>
      <c r="E58" s="152" t="s">
        <v>148</v>
      </c>
    </row>
    <row r="59" spans="1:5" ht="22.5" x14ac:dyDescent="0.2">
      <c r="A59" s="148" t="s">
        <v>25339</v>
      </c>
      <c r="B59" s="149">
        <v>9</v>
      </c>
      <c r="C59" s="150" t="s">
        <v>25282</v>
      </c>
      <c r="D59" s="151">
        <v>3738</v>
      </c>
      <c r="E59" s="152" t="s">
        <v>148</v>
      </c>
    </row>
    <row r="60" spans="1:5" x14ac:dyDescent="0.2">
      <c r="A60" s="148" t="s">
        <v>25340</v>
      </c>
      <c r="B60" s="149">
        <v>44</v>
      </c>
      <c r="C60" s="150" t="s">
        <v>25283</v>
      </c>
      <c r="D60" s="151">
        <v>3118</v>
      </c>
      <c r="E60" s="152" t="s">
        <v>148</v>
      </c>
    </row>
    <row r="61" spans="1:5" ht="22.5" x14ac:dyDescent="0.2">
      <c r="A61" s="148" t="s">
        <v>25341</v>
      </c>
      <c r="B61" s="149">
        <v>25</v>
      </c>
      <c r="C61" s="150" t="s">
        <v>25284</v>
      </c>
      <c r="D61" s="151">
        <v>3738</v>
      </c>
      <c r="E61" s="152" t="s">
        <v>148</v>
      </c>
    </row>
    <row r="62" spans="1:5" ht="22.5" x14ac:dyDescent="0.2">
      <c r="A62" s="148" t="s">
        <v>25342</v>
      </c>
      <c r="B62" s="149">
        <v>25</v>
      </c>
      <c r="C62" s="150" t="s">
        <v>25285</v>
      </c>
      <c r="D62" s="151">
        <v>4987</v>
      </c>
      <c r="E62" s="152" t="s">
        <v>148</v>
      </c>
    </row>
    <row r="63" spans="1:5" ht="11.25" customHeight="1" x14ac:dyDescent="0.2">
      <c r="A63" s="148" t="s">
        <v>25343</v>
      </c>
      <c r="B63" s="149">
        <v>6</v>
      </c>
      <c r="C63" s="150" t="s">
        <v>25286</v>
      </c>
      <c r="D63" s="151">
        <v>4987</v>
      </c>
      <c r="E63" s="152" t="s">
        <v>148</v>
      </c>
    </row>
    <row r="64" spans="1:5" ht="22.5" x14ac:dyDescent="0.2">
      <c r="A64" s="148" t="s">
        <v>25344</v>
      </c>
      <c r="B64" s="149">
        <v>27</v>
      </c>
      <c r="C64" s="150" t="s">
        <v>25287</v>
      </c>
      <c r="D64" s="151">
        <v>12486</v>
      </c>
      <c r="E64" s="152" t="s">
        <v>148</v>
      </c>
    </row>
    <row r="65" spans="1:5" ht="22.5" x14ac:dyDescent="0.2">
      <c r="A65" s="148" t="s">
        <v>25345</v>
      </c>
      <c r="B65" s="153"/>
      <c r="C65" s="150" t="s">
        <v>25288</v>
      </c>
      <c r="D65" s="151">
        <v>4987</v>
      </c>
      <c r="E65" s="152" t="s">
        <v>148</v>
      </c>
    </row>
    <row r="66" spans="1:5" x14ac:dyDescent="0.2">
      <c r="A66" s="148" t="s">
        <v>25346</v>
      </c>
      <c r="B66" s="149">
        <v>21</v>
      </c>
      <c r="C66" s="150" t="s">
        <v>25289</v>
      </c>
      <c r="D66" s="151">
        <v>2494</v>
      </c>
      <c r="E66" s="152" t="s">
        <v>148</v>
      </c>
    </row>
    <row r="67" spans="1:5" x14ac:dyDescent="0.2">
      <c r="A67" s="148" t="s">
        <v>25347</v>
      </c>
      <c r="B67" s="149">
        <v>51</v>
      </c>
      <c r="C67" s="150" t="s">
        <v>25290</v>
      </c>
      <c r="D67" s="151">
        <v>1249</v>
      </c>
      <c r="E67" s="152" t="s">
        <v>148</v>
      </c>
    </row>
    <row r="68" spans="1:5" x14ac:dyDescent="0.2">
      <c r="A68" s="148" t="s">
        <v>25348</v>
      </c>
      <c r="B68" s="149">
        <v>123</v>
      </c>
      <c r="C68" s="150" t="s">
        <v>25291</v>
      </c>
      <c r="D68" s="151">
        <v>2498</v>
      </c>
      <c r="E68" s="152" t="s">
        <v>148</v>
      </c>
    </row>
    <row r="69" spans="1:5" x14ac:dyDescent="0.2">
      <c r="A69" s="148" t="s">
        <v>25349</v>
      </c>
      <c r="B69" s="149">
        <v>92</v>
      </c>
      <c r="C69" s="150" t="s">
        <v>25292</v>
      </c>
      <c r="D69" s="151">
        <v>3742</v>
      </c>
      <c r="E69" s="152" t="s">
        <v>148</v>
      </c>
    </row>
    <row r="70" spans="1:5" x14ac:dyDescent="0.2">
      <c r="A70" s="148" t="s">
        <v>25350</v>
      </c>
      <c r="B70" s="149">
        <v>40</v>
      </c>
      <c r="C70" s="150" t="s">
        <v>25293</v>
      </c>
      <c r="D70" s="151">
        <v>4984</v>
      </c>
      <c r="E70" s="152" t="s">
        <v>148</v>
      </c>
    </row>
    <row r="71" spans="1:5" x14ac:dyDescent="0.2">
      <c r="A71" s="148" t="s">
        <v>25351</v>
      </c>
      <c r="B71" s="149">
        <v>7</v>
      </c>
      <c r="C71" s="150" t="s">
        <v>25294</v>
      </c>
      <c r="D71" s="151">
        <v>6232</v>
      </c>
      <c r="E71" s="152" t="s">
        <v>148</v>
      </c>
    </row>
    <row r="72" spans="1:5" x14ac:dyDescent="0.2">
      <c r="A72" s="148" t="s">
        <v>25352</v>
      </c>
      <c r="B72" s="149">
        <v>89</v>
      </c>
      <c r="C72" s="150" t="s">
        <v>25295</v>
      </c>
      <c r="D72" s="151">
        <v>3742</v>
      </c>
      <c r="E72" s="152" t="s">
        <v>148</v>
      </c>
    </row>
    <row r="73" spans="1:5" x14ac:dyDescent="0.2">
      <c r="A73" s="148" t="s">
        <v>25353</v>
      </c>
      <c r="B73" s="149">
        <v>103</v>
      </c>
      <c r="C73" s="150" t="s">
        <v>25296</v>
      </c>
      <c r="D73" s="151">
        <v>3742</v>
      </c>
      <c r="E73" s="152" t="s">
        <v>148</v>
      </c>
    </row>
    <row r="74" spans="1:5" ht="22.5" x14ac:dyDescent="0.2">
      <c r="A74" s="148" t="s">
        <v>25354</v>
      </c>
      <c r="B74" s="149">
        <v>41</v>
      </c>
      <c r="C74" s="150" t="s">
        <v>25297</v>
      </c>
      <c r="D74" s="151">
        <v>6232</v>
      </c>
      <c r="E74" s="152" t="s">
        <v>148</v>
      </c>
    </row>
    <row r="75" spans="1:5" ht="22.5" x14ac:dyDescent="0.2">
      <c r="A75" s="148" t="s">
        <v>25355</v>
      </c>
      <c r="B75" s="149">
        <v>57</v>
      </c>
      <c r="C75" s="150" t="s">
        <v>25298</v>
      </c>
      <c r="D75" s="151">
        <v>7476</v>
      </c>
      <c r="E75" s="152" t="s">
        <v>148</v>
      </c>
    </row>
    <row r="76" spans="1:5" ht="22.5" x14ac:dyDescent="0.2">
      <c r="A76" s="148" t="s">
        <v>25356</v>
      </c>
      <c r="B76" s="149">
        <v>40</v>
      </c>
      <c r="C76" s="150" t="s">
        <v>25299</v>
      </c>
      <c r="D76" s="151">
        <v>9982</v>
      </c>
      <c r="E76" s="152" t="s">
        <v>148</v>
      </c>
    </row>
    <row r="77" spans="1:5" ht="22.5" x14ac:dyDescent="0.2">
      <c r="A77" s="148" t="s">
        <v>25357</v>
      </c>
      <c r="B77" s="149">
        <v>7</v>
      </c>
      <c r="C77" s="150" t="s">
        <v>25300</v>
      </c>
      <c r="D77" s="151">
        <v>9982</v>
      </c>
      <c r="E77" s="152" t="s">
        <v>148</v>
      </c>
    </row>
    <row r="78" spans="1:5" ht="22.5" x14ac:dyDescent="0.2">
      <c r="A78" s="148" t="s">
        <v>25358</v>
      </c>
      <c r="B78" s="149">
        <v>4</v>
      </c>
      <c r="C78" s="150" t="s">
        <v>25301</v>
      </c>
      <c r="D78" s="151">
        <v>37754</v>
      </c>
      <c r="E78" s="152" t="s">
        <v>148</v>
      </c>
    </row>
    <row r="79" spans="1:5" ht="22.5" x14ac:dyDescent="0.2">
      <c r="A79" s="148" t="s">
        <v>25359</v>
      </c>
      <c r="B79" s="149">
        <v>1</v>
      </c>
      <c r="C79" s="150" t="s">
        <v>25302</v>
      </c>
      <c r="D79" s="151">
        <v>7514</v>
      </c>
      <c r="E79" s="152" t="s">
        <v>148</v>
      </c>
    </row>
    <row r="80" spans="1:5" x14ac:dyDescent="0.2">
      <c r="A80" s="148" t="s">
        <v>25360</v>
      </c>
      <c r="B80" s="149">
        <v>22</v>
      </c>
      <c r="C80" s="150" t="s">
        <v>25303</v>
      </c>
      <c r="D80" s="151">
        <v>4984</v>
      </c>
      <c r="E80" s="152" t="s">
        <v>148</v>
      </c>
    </row>
    <row r="81" spans="1:5" ht="22.5" x14ac:dyDescent="0.2">
      <c r="A81" s="148" t="s">
        <v>20025</v>
      </c>
      <c r="B81" s="149">
        <v>10</v>
      </c>
      <c r="C81" s="150" t="s">
        <v>19801</v>
      </c>
      <c r="D81" s="154">
        <v>528</v>
      </c>
      <c r="E81" s="152" t="s">
        <v>148</v>
      </c>
    </row>
    <row r="82" spans="1:5" ht="22.5" x14ac:dyDescent="0.2">
      <c r="A82" s="148" t="s">
        <v>19938</v>
      </c>
      <c r="B82" s="153"/>
      <c r="C82" s="150" t="s">
        <v>19799</v>
      </c>
      <c r="D82" s="154">
        <v>832</v>
      </c>
      <c r="E82" s="152" t="s">
        <v>148</v>
      </c>
    </row>
  </sheetData>
  <mergeCells count="4">
    <mergeCell ref="A1:A2"/>
    <mergeCell ref="B1:B2"/>
    <mergeCell ref="C1:C2"/>
    <mergeCell ref="D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2</vt:i4>
      </vt:variant>
    </vt:vector>
  </HeadingPairs>
  <TitlesOfParts>
    <vt:vector size="17" baseType="lpstr">
      <vt:lpstr>цены на доставку</vt:lpstr>
      <vt:lpstr>как обновить лист XML</vt:lpstr>
      <vt:lpstr>как обновить лист "дил эл"</vt:lpstr>
      <vt:lpstr>как обновить лист "сет фильтр"</vt:lpstr>
      <vt:lpstr>пояснение</vt:lpstr>
      <vt:lpstr>XML</vt:lpstr>
      <vt:lpstr>sec</vt:lpstr>
      <vt:lpstr>ezviz</vt:lpstr>
      <vt:lpstr>дил эл</vt:lpstr>
      <vt:lpstr>hiwatch </vt:lpstr>
      <vt:lpstr>сет фильтр себес</vt:lpstr>
      <vt:lpstr>эл</vt:lpstr>
      <vt:lpstr>вендер</vt:lpstr>
      <vt:lpstr>Лист2</vt:lpstr>
      <vt:lpstr>Лист1</vt:lpstr>
      <vt:lpstr>'как обновить лист "дил эл"'!Область_печати</vt:lpstr>
      <vt:lpstr>'как обновить лист "сет фильтр"'!Область_печати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Виталий</dc:creator>
  <cp:lastModifiedBy>Коммерческий отдел</cp:lastModifiedBy>
  <cp:lastPrinted>2025-04-14T07:27:37Z</cp:lastPrinted>
  <dcterms:created xsi:type="dcterms:W3CDTF">2023-10-20T05:46:08Z</dcterms:created>
  <dcterms:modified xsi:type="dcterms:W3CDTF">2025-11-28T03:56:51Z</dcterms:modified>
</cp:coreProperties>
</file>